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NSonderegger/Desktop/"/>
    </mc:Choice>
  </mc:AlternateContent>
  <xr:revisionPtr revIDLastSave="0" documentId="8_{DEA2BFE8-C00F-A346-8F73-EC20882012F3}" xr6:coauthVersionLast="45" xr6:coauthVersionMax="45" xr10:uidLastSave="{00000000-0000-0000-0000-000000000000}"/>
  <bookViews>
    <workbookView xWindow="280" yWindow="460" windowWidth="26740" windowHeight="13900"/>
  </bookViews>
  <sheets>
    <sheet name="trumptweet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61" i="1" l="1"/>
  <c r="G66" i="1"/>
  <c r="C243" i="1"/>
  <c r="G275" i="1"/>
  <c r="G315" i="1"/>
  <c r="G332" i="1"/>
  <c r="G338" i="1"/>
  <c r="G339" i="1"/>
  <c r="C342" i="1"/>
  <c r="G342" i="1"/>
  <c r="G371" i="1"/>
  <c r="G388" i="1"/>
  <c r="C466" i="1"/>
  <c r="C471" i="1"/>
  <c r="C488" i="1"/>
  <c r="G488" i="1"/>
  <c r="C495" i="1"/>
  <c r="C508" i="1"/>
  <c r="C523" i="1"/>
  <c r="G531" i="1"/>
  <c r="C551" i="1"/>
  <c r="C552" i="1"/>
  <c r="C572" i="1"/>
  <c r="G584" i="1"/>
  <c r="C612" i="1"/>
  <c r="C613" i="1"/>
  <c r="G614" i="1"/>
  <c r="C633" i="1"/>
  <c r="G660" i="1"/>
  <c r="G677" i="1"/>
  <c r="C787" i="1"/>
  <c r="C806" i="1"/>
  <c r="G821" i="1"/>
  <c r="G858" i="1"/>
  <c r="G871" i="1"/>
  <c r="C872" i="1"/>
  <c r="G874" i="1"/>
  <c r="G885" i="1"/>
  <c r="G996" i="1"/>
  <c r="G998" i="1"/>
  <c r="G1040" i="1"/>
  <c r="G1051" i="1"/>
  <c r="C1155" i="1"/>
  <c r="G1187" i="1"/>
  <c r="G1192" i="1"/>
  <c r="G1228" i="1"/>
  <c r="G1252" i="1"/>
  <c r="G1309" i="1"/>
  <c r="C1318" i="1"/>
  <c r="G1318" i="1"/>
  <c r="C1319" i="1"/>
  <c r="G1319" i="1"/>
  <c r="C1324" i="1"/>
  <c r="C1328" i="1"/>
  <c r="C1336" i="1"/>
  <c r="G1337" i="1"/>
  <c r="G1349" i="1"/>
  <c r="C1351" i="1"/>
  <c r="C1357" i="1"/>
  <c r="C1392" i="1"/>
  <c r="C1395" i="1"/>
  <c r="C1396" i="1"/>
  <c r="C1407" i="1"/>
  <c r="C1447" i="1"/>
  <c r="C1507" i="1"/>
  <c r="G1525" i="1"/>
  <c r="G1563" i="1"/>
  <c r="C1585" i="1"/>
  <c r="C1591" i="1"/>
  <c r="G1591" i="1"/>
  <c r="C1611" i="1"/>
  <c r="C1632" i="1"/>
  <c r="G1665" i="1"/>
  <c r="G1668" i="1"/>
  <c r="G1780" i="1"/>
  <c r="G1805" i="1"/>
  <c r="G1807" i="1"/>
  <c r="G1828" i="1"/>
  <c r="C1855" i="1"/>
  <c r="G1857" i="1"/>
  <c r="C1869" i="1"/>
  <c r="G1936" i="1"/>
  <c r="G1987" i="1"/>
  <c r="G2013" i="1"/>
  <c r="C2031" i="1"/>
  <c r="G2038" i="1"/>
  <c r="C2039" i="1"/>
  <c r="G2078" i="1"/>
  <c r="G2100" i="1"/>
  <c r="G2132" i="1"/>
  <c r="G2152" i="1"/>
  <c r="G2246" i="1"/>
  <c r="G2299" i="1"/>
  <c r="C2355" i="1"/>
  <c r="G2453" i="1"/>
  <c r="G2492" i="1"/>
  <c r="G2546" i="1"/>
  <c r="G2636" i="1"/>
  <c r="G2670" i="1"/>
  <c r="G2697" i="1"/>
  <c r="G2713" i="1"/>
  <c r="G2827" i="1"/>
  <c r="C2851" i="1"/>
  <c r="G2881" i="1"/>
  <c r="G2895" i="1"/>
  <c r="C2905" i="1"/>
  <c r="G2991" i="1"/>
  <c r="G3003" i="1"/>
  <c r="G3026" i="1"/>
  <c r="G3031" i="1"/>
  <c r="G3122" i="1"/>
  <c r="G3234" i="1"/>
  <c r="C3235" i="1"/>
  <c r="C3242" i="1"/>
  <c r="C3246" i="1"/>
  <c r="C3263" i="1"/>
  <c r="C3264" i="1"/>
  <c r="C3266" i="1"/>
  <c r="C3267" i="1"/>
  <c r="G3267" i="1"/>
  <c r="C3268" i="1"/>
  <c r="C3269" i="1"/>
  <c r="G3269" i="1"/>
  <c r="C3271" i="1"/>
  <c r="C3275" i="1"/>
  <c r="C3278" i="1"/>
  <c r="C3286" i="1"/>
  <c r="C3287" i="1"/>
  <c r="G3287" i="1"/>
  <c r="G3304" i="1"/>
  <c r="G3323" i="1"/>
  <c r="G3324" i="1"/>
  <c r="C3337" i="1"/>
  <c r="G3341" i="1"/>
  <c r="C3346" i="1"/>
  <c r="C3356" i="1"/>
  <c r="C3364" i="1"/>
  <c r="G3396" i="1"/>
  <c r="C3409" i="1"/>
  <c r="G3409" i="1"/>
  <c r="C3410" i="1"/>
  <c r="G3418" i="1"/>
  <c r="G3423" i="1"/>
  <c r="G3424" i="1"/>
  <c r="C3426" i="1"/>
  <c r="C3427" i="1"/>
  <c r="C3428" i="1"/>
  <c r="C3438" i="1"/>
  <c r="C3439" i="1"/>
  <c r="C3440" i="1"/>
  <c r="C3444" i="1"/>
  <c r="C3462" i="1"/>
  <c r="C3472" i="1"/>
  <c r="C3478" i="1"/>
  <c r="G3480" i="1"/>
  <c r="C3483" i="1"/>
  <c r="G3493" i="1"/>
  <c r="G3494" i="1"/>
  <c r="G3532" i="1"/>
  <c r="C3538" i="1"/>
  <c r="C3539" i="1"/>
  <c r="G3539" i="1"/>
  <c r="C3552" i="1"/>
  <c r="C3553" i="1"/>
  <c r="C3554" i="1"/>
  <c r="C3557" i="1"/>
  <c r="C3565" i="1"/>
  <c r="C3568" i="1"/>
  <c r="C3574" i="1"/>
  <c r="C3575" i="1"/>
  <c r="C3608" i="1"/>
  <c r="C3656" i="1"/>
  <c r="G3734" i="1"/>
  <c r="C3735" i="1"/>
  <c r="C3739" i="1"/>
  <c r="C3741" i="1"/>
  <c r="C3796" i="1"/>
  <c r="G3801" i="1"/>
  <c r="C3834" i="1"/>
  <c r="G3836" i="1"/>
  <c r="G3845" i="1"/>
  <c r="C3854" i="1"/>
  <c r="G3869" i="1"/>
  <c r="C3878" i="1"/>
  <c r="G3880" i="1"/>
  <c r="C3882" i="1"/>
  <c r="C3901" i="1"/>
  <c r="C3903" i="1"/>
  <c r="C3904" i="1"/>
  <c r="C3905" i="1"/>
  <c r="C3915" i="1"/>
  <c r="C3922" i="1"/>
  <c r="C3932" i="1"/>
  <c r="C3938" i="1"/>
  <c r="G3939" i="1"/>
  <c r="G3979" i="1"/>
  <c r="C3991" i="1"/>
  <c r="C4000" i="1"/>
  <c r="C4002" i="1"/>
  <c r="C4003" i="1"/>
  <c r="C4017" i="1"/>
  <c r="C4018" i="1"/>
  <c r="G4074" i="1"/>
  <c r="C4093" i="1"/>
  <c r="C4109" i="1"/>
  <c r="G4109" i="1"/>
  <c r="C4110" i="1"/>
  <c r="C4113" i="1"/>
  <c r="C4115" i="1"/>
  <c r="C4121" i="1"/>
  <c r="C4122" i="1"/>
  <c r="C4123" i="1"/>
  <c r="C4124" i="1"/>
  <c r="C4192" i="1"/>
  <c r="G4225" i="1"/>
  <c r="G4254" i="1"/>
  <c r="C4282" i="1"/>
  <c r="C4320" i="1"/>
  <c r="C4321" i="1"/>
  <c r="G4323" i="1"/>
  <c r="G4326" i="1"/>
  <c r="G4341" i="1"/>
  <c r="C4371" i="1"/>
  <c r="C4372" i="1"/>
  <c r="C4392" i="1"/>
  <c r="G4392" i="1"/>
  <c r="G4464" i="1"/>
  <c r="C4505" i="1"/>
  <c r="C4507" i="1"/>
  <c r="G4537" i="1"/>
  <c r="C4548" i="1"/>
  <c r="C4549" i="1"/>
  <c r="C4553" i="1"/>
  <c r="C4554" i="1"/>
  <c r="C4555" i="1"/>
  <c r="G4555" i="1"/>
  <c r="C4556" i="1"/>
  <c r="G4556" i="1"/>
  <c r="C4560" i="1"/>
  <c r="C4561" i="1"/>
  <c r="C4562" i="1"/>
  <c r="G4565" i="1"/>
  <c r="C4574" i="1"/>
  <c r="C4575" i="1"/>
  <c r="G4580" i="1"/>
  <c r="C4582" i="1"/>
  <c r="G4582" i="1"/>
  <c r="C4583" i="1"/>
  <c r="C4597" i="1"/>
  <c r="G4607" i="1"/>
  <c r="G4610" i="1"/>
  <c r="C4632" i="1"/>
  <c r="C4648" i="1"/>
  <c r="C4659" i="1"/>
  <c r="G4665" i="1"/>
  <c r="G4666" i="1"/>
  <c r="G4668" i="1"/>
  <c r="G4673" i="1"/>
  <c r="G4702" i="1"/>
  <c r="G4711" i="1"/>
  <c r="C4715" i="1"/>
  <c r="G4716" i="1"/>
  <c r="C4717" i="1"/>
  <c r="C4718" i="1"/>
  <c r="G4724" i="1"/>
  <c r="C4730" i="1"/>
  <c r="C4731" i="1"/>
  <c r="C4733" i="1"/>
  <c r="C4734" i="1"/>
  <c r="C4736" i="1"/>
  <c r="C4737" i="1"/>
  <c r="G4739" i="1"/>
  <c r="C4740" i="1"/>
  <c r="C4742" i="1"/>
  <c r="C4743" i="1"/>
  <c r="C4779" i="1"/>
  <c r="C4793" i="1"/>
  <c r="C4795" i="1"/>
  <c r="C4796" i="1"/>
  <c r="C4799" i="1"/>
  <c r="G4799" i="1"/>
  <c r="C4802" i="1"/>
  <c r="C4805" i="1"/>
  <c r="C4806" i="1"/>
  <c r="G4806" i="1"/>
  <c r="C4811" i="1"/>
  <c r="C4812" i="1"/>
  <c r="G4812" i="1"/>
  <c r="C4813" i="1"/>
  <c r="C4819" i="1"/>
  <c r="C4822" i="1"/>
  <c r="C4826" i="1"/>
  <c r="C4827" i="1"/>
  <c r="C4828" i="1"/>
  <c r="C4844" i="1"/>
  <c r="G4844" i="1"/>
  <c r="G4858" i="1"/>
  <c r="C4859" i="1"/>
  <c r="G4859" i="1"/>
  <c r="C4860" i="1"/>
  <c r="C4861" i="1"/>
  <c r="C4866" i="1"/>
  <c r="C4874" i="1"/>
  <c r="C4875" i="1"/>
  <c r="C4876" i="1"/>
  <c r="C4877" i="1"/>
  <c r="C4885" i="1"/>
  <c r="C4886" i="1"/>
  <c r="C4887" i="1"/>
  <c r="C4888" i="1"/>
  <c r="C4889" i="1"/>
  <c r="C4890" i="1"/>
  <c r="C4891" i="1"/>
  <c r="C4896" i="1"/>
  <c r="C4897" i="1"/>
  <c r="C4898" i="1"/>
  <c r="C4902" i="1"/>
  <c r="C4904" i="1"/>
  <c r="C4905" i="1"/>
  <c r="C4906" i="1"/>
  <c r="G4911" i="1"/>
  <c r="G4912" i="1"/>
  <c r="C4916" i="1"/>
  <c r="C4920" i="1"/>
  <c r="G4921" i="1"/>
  <c r="G4925" i="1"/>
  <c r="G4926" i="1"/>
  <c r="G4930" i="1"/>
  <c r="G4935" i="1"/>
  <c r="C4936" i="1"/>
  <c r="C4937" i="1"/>
  <c r="G4947" i="1"/>
  <c r="G4965" i="1"/>
  <c r="C4966" i="1"/>
  <c r="C4968" i="1"/>
  <c r="G4968" i="1"/>
  <c r="C5031" i="1"/>
  <c r="C5036" i="1"/>
  <c r="C5037" i="1"/>
  <c r="C5058" i="1"/>
  <c r="C5065" i="1"/>
  <c r="G5077" i="1"/>
  <c r="G5078" i="1"/>
  <c r="C5079" i="1"/>
  <c r="C5080" i="1"/>
  <c r="C5081" i="1"/>
  <c r="C5082" i="1"/>
  <c r="G5089" i="1"/>
  <c r="C5093" i="1"/>
  <c r="C5101" i="1"/>
  <c r="G5103" i="1"/>
  <c r="C5104" i="1"/>
  <c r="C5113" i="1"/>
  <c r="G5122" i="1"/>
  <c r="C5132" i="1"/>
  <c r="C5133" i="1"/>
  <c r="C5138" i="1"/>
  <c r="C5143" i="1"/>
  <c r="C5144" i="1"/>
  <c r="G5144" i="1"/>
  <c r="C5145" i="1"/>
  <c r="G5145" i="1"/>
  <c r="C5146" i="1"/>
  <c r="C5149" i="1"/>
  <c r="C5158" i="1"/>
  <c r="G5159" i="1"/>
  <c r="C5164" i="1"/>
  <c r="C5171" i="1"/>
  <c r="C5172" i="1"/>
  <c r="G5172" i="1"/>
  <c r="C5173" i="1"/>
  <c r="G5174" i="1"/>
  <c r="C5180" i="1"/>
  <c r="C5181" i="1"/>
  <c r="C5183" i="1"/>
  <c r="C5185" i="1"/>
  <c r="C5186" i="1"/>
  <c r="C5191" i="1"/>
  <c r="C5192" i="1"/>
  <c r="C5194" i="1"/>
  <c r="G5194" i="1"/>
  <c r="C5195" i="1"/>
  <c r="C5200" i="1"/>
  <c r="C5201" i="1"/>
  <c r="C5203" i="1"/>
  <c r="G5214" i="1"/>
  <c r="C5220" i="1"/>
  <c r="G5220" i="1"/>
  <c r="C5221" i="1"/>
  <c r="G5227" i="1"/>
  <c r="C5228" i="1"/>
  <c r="C5229" i="1"/>
  <c r="C5231" i="1"/>
  <c r="C5233" i="1"/>
  <c r="C5234" i="1"/>
  <c r="C5235" i="1"/>
  <c r="C5236" i="1"/>
  <c r="G5236" i="1"/>
  <c r="C5244" i="1"/>
  <c r="G5244" i="1"/>
  <c r="C5252" i="1"/>
  <c r="C5255" i="1"/>
  <c r="C5258" i="1"/>
  <c r="C5260" i="1"/>
  <c r="C5279" i="1"/>
  <c r="C5290" i="1"/>
  <c r="G5292" i="1"/>
  <c r="C5295" i="1"/>
  <c r="G5299" i="1"/>
  <c r="C5300" i="1"/>
  <c r="C5301" i="1"/>
  <c r="G5301" i="1"/>
  <c r="C5303" i="1"/>
  <c r="C5304" i="1"/>
  <c r="G5305" i="1"/>
  <c r="G5311" i="1"/>
  <c r="G5312" i="1"/>
  <c r="C5313" i="1"/>
  <c r="C5314" i="1"/>
  <c r="C5317" i="1"/>
  <c r="G5317" i="1"/>
  <c r="G5325" i="1"/>
  <c r="C5326" i="1"/>
  <c r="G5328" i="1"/>
  <c r="C5330" i="1"/>
  <c r="C5331" i="1"/>
  <c r="C5336" i="1"/>
  <c r="C5341" i="1"/>
  <c r="G5342" i="1"/>
  <c r="C5343" i="1"/>
  <c r="C5346" i="1"/>
  <c r="G5346" i="1"/>
  <c r="C5349" i="1"/>
  <c r="G5349" i="1"/>
  <c r="C5353" i="1"/>
  <c r="C5357" i="1"/>
  <c r="C5358" i="1"/>
  <c r="G5358" i="1"/>
  <c r="C5360" i="1"/>
  <c r="G5360" i="1"/>
  <c r="C5370" i="1"/>
  <c r="C5372" i="1"/>
  <c r="C5375" i="1"/>
  <c r="C5376" i="1"/>
  <c r="C5378" i="1"/>
  <c r="G5378" i="1"/>
  <c r="C5379" i="1"/>
  <c r="G5379" i="1"/>
  <c r="C5380" i="1"/>
  <c r="C5381" i="1"/>
  <c r="C5391" i="1"/>
  <c r="C5392" i="1"/>
  <c r="C5393" i="1"/>
  <c r="G5393" i="1"/>
  <c r="C5394" i="1"/>
  <c r="G5395" i="1"/>
  <c r="C5399" i="1"/>
  <c r="C5400" i="1"/>
  <c r="G5401" i="1"/>
  <c r="C5402" i="1"/>
  <c r="C5403" i="1"/>
  <c r="G5404" i="1"/>
  <c r="C5410" i="1"/>
  <c r="C5412" i="1"/>
  <c r="G5412" i="1"/>
  <c r="C5414" i="1"/>
  <c r="C5418" i="1"/>
  <c r="C5421" i="1"/>
  <c r="C5422" i="1"/>
  <c r="C5423" i="1"/>
  <c r="C5424" i="1"/>
  <c r="G5424" i="1"/>
  <c r="G5427" i="1"/>
  <c r="C5434" i="1"/>
  <c r="G5438" i="1"/>
  <c r="G5441" i="1"/>
  <c r="C5442" i="1"/>
  <c r="C5444" i="1"/>
  <c r="C5447" i="1"/>
  <c r="C5449" i="1"/>
  <c r="C5452" i="1"/>
  <c r="C5453" i="1"/>
  <c r="C5456" i="1"/>
  <c r="G5458" i="1"/>
  <c r="C5460" i="1"/>
  <c r="C5462" i="1"/>
  <c r="C5463" i="1"/>
  <c r="C5464" i="1"/>
  <c r="G5464" i="1"/>
  <c r="G5465" i="1"/>
  <c r="C5466" i="1"/>
  <c r="G5466" i="1"/>
  <c r="G5469" i="1"/>
  <c r="C5470" i="1"/>
  <c r="G5470" i="1"/>
  <c r="C5471" i="1"/>
  <c r="C5472" i="1"/>
  <c r="C5480" i="1"/>
  <c r="C5481" i="1"/>
  <c r="G5482" i="1"/>
  <c r="C5484" i="1"/>
  <c r="C5485" i="1"/>
  <c r="G5486" i="1"/>
  <c r="C5494" i="1"/>
  <c r="C5497" i="1"/>
  <c r="G5497" i="1"/>
  <c r="G5504" i="1"/>
  <c r="C5506" i="1"/>
  <c r="C5507" i="1"/>
  <c r="C5509" i="1"/>
  <c r="C5516" i="1"/>
  <c r="C5519" i="1"/>
  <c r="C5520" i="1"/>
  <c r="C5522" i="1"/>
  <c r="G5522" i="1"/>
  <c r="C5523" i="1"/>
  <c r="C5524" i="1"/>
  <c r="C5525" i="1"/>
  <c r="C5531" i="1"/>
  <c r="C5532" i="1"/>
  <c r="C5533" i="1"/>
  <c r="C5534" i="1"/>
  <c r="G5534" i="1"/>
  <c r="C5535" i="1"/>
  <c r="C5536" i="1"/>
  <c r="C5537" i="1"/>
  <c r="G5537" i="1"/>
  <c r="C5539" i="1"/>
  <c r="G5539" i="1"/>
  <c r="C5540" i="1"/>
  <c r="C5541" i="1"/>
  <c r="G5546" i="1"/>
  <c r="C5547" i="1"/>
  <c r="C5549" i="1"/>
  <c r="C5550" i="1"/>
  <c r="C5551" i="1"/>
  <c r="C5552" i="1"/>
  <c r="C5553" i="1"/>
  <c r="G5553" i="1"/>
  <c r="C5555" i="1"/>
  <c r="G5556" i="1"/>
  <c r="C5557" i="1"/>
  <c r="C5559" i="1"/>
  <c r="C5561" i="1"/>
  <c r="G5561" i="1"/>
  <c r="C5562" i="1"/>
  <c r="G5562" i="1"/>
  <c r="C5563" i="1"/>
  <c r="C5568" i="1"/>
  <c r="G5569" i="1"/>
  <c r="C5571" i="1"/>
  <c r="C5572" i="1"/>
  <c r="G5572" i="1"/>
  <c r="C5573" i="1"/>
  <c r="C5575" i="1"/>
  <c r="C5576" i="1"/>
  <c r="C5581" i="1"/>
  <c r="C5584" i="1"/>
  <c r="C5590" i="1"/>
  <c r="C5591" i="1"/>
  <c r="C5592" i="1"/>
  <c r="C5593" i="1"/>
  <c r="C5595" i="1"/>
  <c r="C5597" i="1"/>
  <c r="C5602" i="1"/>
  <c r="C5611" i="1"/>
  <c r="C5617" i="1"/>
  <c r="C5624" i="1"/>
  <c r="C5648" i="1"/>
  <c r="C5650" i="1"/>
  <c r="C5651" i="1"/>
  <c r="C5653" i="1"/>
  <c r="C5654" i="1"/>
  <c r="G5654" i="1"/>
  <c r="C5655" i="1"/>
  <c r="C5656" i="1"/>
  <c r="C5657" i="1"/>
  <c r="C5660" i="1"/>
  <c r="C5664" i="1"/>
  <c r="C5665" i="1"/>
  <c r="C5672" i="1"/>
  <c r="C5673" i="1"/>
  <c r="C5674" i="1"/>
  <c r="C5676" i="1"/>
  <c r="C5677" i="1"/>
  <c r="G5678" i="1"/>
  <c r="C5679" i="1"/>
  <c r="G5679" i="1"/>
  <c r="C5684" i="1"/>
  <c r="C5694" i="1"/>
  <c r="C5697" i="1"/>
  <c r="C5704" i="1"/>
  <c r="C5705" i="1"/>
  <c r="G5705" i="1"/>
  <c r="C5706" i="1"/>
  <c r="G5706" i="1"/>
  <c r="C5708" i="1"/>
  <c r="C5709" i="1"/>
  <c r="G5709" i="1"/>
  <c r="C5710" i="1"/>
  <c r="G5710" i="1"/>
  <c r="C5746" i="1"/>
  <c r="G5746" i="1"/>
  <c r="C5747" i="1"/>
  <c r="C5749" i="1"/>
  <c r="C5752" i="1"/>
  <c r="C5754" i="1"/>
  <c r="C5756" i="1"/>
  <c r="C5758" i="1"/>
  <c r="G5758" i="1"/>
  <c r="C5759" i="1"/>
  <c r="G5759" i="1"/>
  <c r="C5761" i="1"/>
  <c r="C5763" i="1"/>
  <c r="C5767" i="1"/>
  <c r="C5768" i="1"/>
  <c r="C5770" i="1"/>
  <c r="G5772" i="1"/>
  <c r="C5773" i="1"/>
  <c r="G5775" i="1"/>
  <c r="C5807" i="1"/>
  <c r="G5807" i="1"/>
  <c r="C5808" i="1"/>
  <c r="G5808" i="1"/>
  <c r="C5809" i="1"/>
  <c r="C5810" i="1"/>
  <c r="C5811" i="1"/>
  <c r="C5812" i="1"/>
  <c r="C5813" i="1"/>
  <c r="G5814" i="1"/>
  <c r="C5816" i="1"/>
  <c r="C5820" i="1"/>
  <c r="C5822" i="1"/>
  <c r="G5822" i="1"/>
  <c r="C5823" i="1"/>
  <c r="C5825" i="1"/>
  <c r="C5826" i="1"/>
  <c r="C5827" i="1"/>
  <c r="G5827" i="1"/>
  <c r="C5829" i="1"/>
  <c r="C5833" i="1"/>
  <c r="C5834" i="1"/>
  <c r="C5835" i="1"/>
  <c r="C5837" i="1"/>
  <c r="G5837" i="1"/>
  <c r="G5838" i="1"/>
  <c r="G5864" i="1"/>
  <c r="C5867" i="1"/>
  <c r="G5867" i="1"/>
  <c r="G5868" i="1"/>
  <c r="C5869" i="1"/>
  <c r="C5871" i="1"/>
  <c r="G5872" i="1"/>
  <c r="C5874" i="1"/>
  <c r="C5877" i="1"/>
  <c r="C5878" i="1"/>
  <c r="C5880" i="1"/>
  <c r="C5881" i="1"/>
  <c r="C5890" i="1"/>
  <c r="C5892" i="1"/>
  <c r="C5898" i="1"/>
  <c r="C5902" i="1"/>
  <c r="C5903" i="1"/>
  <c r="C5907" i="1"/>
  <c r="C5911" i="1"/>
  <c r="C5912" i="1"/>
  <c r="C5918" i="1"/>
  <c r="C5922" i="1"/>
  <c r="C5923" i="1"/>
  <c r="C5925" i="1"/>
  <c r="C5926" i="1"/>
  <c r="C5930" i="1"/>
  <c r="C5931" i="1"/>
  <c r="C5933" i="1"/>
  <c r="C5935" i="1"/>
  <c r="G5935" i="1"/>
  <c r="G5944" i="1"/>
  <c r="G5946" i="1"/>
  <c r="C5947" i="1"/>
  <c r="G5947" i="1"/>
  <c r="C5961" i="1"/>
  <c r="G5961" i="1"/>
  <c r="C5963" i="1"/>
  <c r="G5974" i="1"/>
  <c r="C5975" i="1"/>
  <c r="C5976" i="1"/>
  <c r="C5979" i="1"/>
  <c r="C5981" i="1"/>
  <c r="C5993" i="1"/>
  <c r="C5995" i="1"/>
  <c r="C6000" i="1"/>
  <c r="C6001" i="1"/>
  <c r="C6002" i="1"/>
  <c r="C6005" i="1"/>
  <c r="C6010" i="1"/>
  <c r="C6030" i="1"/>
  <c r="C6038" i="1"/>
  <c r="G6039" i="1"/>
  <c r="C6044" i="1"/>
  <c r="C6045" i="1"/>
  <c r="C6052" i="1"/>
  <c r="G6059" i="1"/>
  <c r="C6060" i="1"/>
  <c r="C6064" i="1"/>
  <c r="C6073" i="1"/>
  <c r="G6073" i="1"/>
  <c r="C6074" i="1"/>
  <c r="C6085" i="1"/>
  <c r="C6087" i="1"/>
  <c r="C6089" i="1"/>
  <c r="C6092" i="1"/>
  <c r="G6092" i="1"/>
  <c r="C6093" i="1"/>
  <c r="C6097" i="1"/>
  <c r="C6098" i="1"/>
  <c r="G6098" i="1"/>
  <c r="G6100" i="1"/>
  <c r="C6104" i="1"/>
  <c r="C6111" i="1"/>
  <c r="C6113" i="1"/>
  <c r="C6116" i="1"/>
  <c r="G6119" i="1"/>
  <c r="G6121" i="1"/>
  <c r="C6122" i="1"/>
  <c r="C6123" i="1"/>
  <c r="C6134" i="1"/>
  <c r="G6135" i="1"/>
  <c r="C6136" i="1"/>
  <c r="C6137" i="1"/>
  <c r="C6138" i="1"/>
  <c r="C6139" i="1"/>
  <c r="C6140" i="1"/>
  <c r="C6144" i="1"/>
  <c r="C6151" i="1"/>
  <c r="C6155" i="1"/>
  <c r="G6155" i="1"/>
  <c r="C6156" i="1"/>
  <c r="C6157" i="1"/>
  <c r="C6161" i="1"/>
  <c r="C6162" i="1"/>
  <c r="G6163" i="1"/>
  <c r="C6168" i="1"/>
  <c r="C6178" i="1"/>
  <c r="C6185" i="1"/>
  <c r="G6185" i="1"/>
  <c r="C6187" i="1"/>
  <c r="C6195" i="1"/>
  <c r="C6196" i="1"/>
  <c r="G6196" i="1"/>
  <c r="C6199" i="1"/>
  <c r="C6201" i="1"/>
  <c r="C6202" i="1"/>
  <c r="C6204" i="1"/>
  <c r="C6205" i="1"/>
  <c r="C6206" i="1"/>
  <c r="C6208" i="1"/>
  <c r="C6209" i="1"/>
  <c r="C6210" i="1"/>
  <c r="C6214" i="1"/>
  <c r="C6215" i="1"/>
  <c r="C6218" i="1"/>
  <c r="G6219" i="1"/>
  <c r="C6220" i="1"/>
  <c r="C6227" i="1"/>
  <c r="C6228" i="1"/>
  <c r="C6229" i="1"/>
  <c r="G6229" i="1"/>
  <c r="C6230" i="1"/>
  <c r="C6232" i="1"/>
  <c r="C6235" i="1"/>
  <c r="C6238" i="1"/>
  <c r="G6240" i="1"/>
  <c r="C6241" i="1"/>
  <c r="C6243" i="1"/>
  <c r="C6244" i="1"/>
  <c r="C6247" i="1"/>
  <c r="C6248" i="1"/>
  <c r="C6252" i="1"/>
  <c r="G6252" i="1"/>
  <c r="C6256" i="1"/>
  <c r="C6258" i="1"/>
  <c r="C6259" i="1"/>
  <c r="C6260" i="1"/>
  <c r="G6260" i="1"/>
  <c r="C6266" i="1"/>
  <c r="G6266" i="1"/>
  <c r="C6267" i="1"/>
  <c r="C6268" i="1"/>
  <c r="C6269" i="1"/>
  <c r="G6269" i="1"/>
  <c r="C6274" i="1"/>
  <c r="C6276" i="1"/>
  <c r="C6281" i="1"/>
  <c r="C6282" i="1"/>
  <c r="C6283" i="1"/>
  <c r="C6284" i="1"/>
  <c r="G6286" i="1"/>
  <c r="C6287" i="1"/>
  <c r="C6288" i="1"/>
  <c r="C6290" i="1"/>
  <c r="G6290" i="1"/>
  <c r="C6291" i="1"/>
  <c r="C6293" i="1"/>
  <c r="C6294" i="1"/>
  <c r="C6297" i="1"/>
  <c r="C6301" i="1"/>
  <c r="C6302" i="1"/>
  <c r="C6304" i="1"/>
  <c r="C6305" i="1"/>
  <c r="C6306" i="1"/>
  <c r="C6317" i="1"/>
  <c r="C6318" i="1"/>
  <c r="G6320" i="1"/>
  <c r="C6321" i="1"/>
  <c r="C6322" i="1"/>
  <c r="C6324" i="1"/>
  <c r="C6325" i="1"/>
  <c r="C6327" i="1"/>
  <c r="C6328" i="1"/>
  <c r="G6329" i="1"/>
  <c r="C6330" i="1"/>
  <c r="G6330" i="1"/>
  <c r="C6331" i="1"/>
  <c r="C6332" i="1"/>
  <c r="G6332" i="1"/>
  <c r="C6374" i="1"/>
  <c r="C6378" i="1"/>
  <c r="C6383" i="1"/>
  <c r="C6388" i="1"/>
  <c r="C6389" i="1"/>
  <c r="C6390" i="1"/>
  <c r="C6395" i="1"/>
  <c r="C6396" i="1"/>
  <c r="G6396" i="1"/>
  <c r="G6397" i="1"/>
  <c r="C6398" i="1"/>
  <c r="C6400" i="1"/>
  <c r="C6401" i="1"/>
  <c r="C6402" i="1"/>
  <c r="C6403" i="1"/>
  <c r="G6403" i="1"/>
  <c r="C6405" i="1"/>
  <c r="C6406" i="1"/>
  <c r="C6407" i="1"/>
  <c r="C6408" i="1"/>
  <c r="G6408" i="1"/>
  <c r="C6410" i="1"/>
  <c r="C6411" i="1"/>
  <c r="G6412" i="1"/>
  <c r="C6418" i="1"/>
  <c r="G6418" i="1"/>
  <c r="C6419" i="1"/>
  <c r="C6420" i="1"/>
  <c r="C6426" i="1"/>
  <c r="G6431" i="1"/>
  <c r="C6432" i="1"/>
  <c r="C6433" i="1"/>
  <c r="G6435" i="1"/>
  <c r="G6436" i="1"/>
  <c r="C6439" i="1"/>
  <c r="C6440" i="1"/>
  <c r="G6440" i="1"/>
  <c r="C6442" i="1"/>
  <c r="C6444" i="1"/>
  <c r="C6446" i="1"/>
  <c r="C6447" i="1"/>
  <c r="G6450" i="1"/>
  <c r="C6451" i="1"/>
  <c r="G6451" i="1"/>
  <c r="C6454" i="1"/>
  <c r="C6456" i="1"/>
  <c r="C6459" i="1"/>
  <c r="C6467" i="1"/>
  <c r="C6468" i="1"/>
  <c r="G6470" i="1"/>
  <c r="C6471" i="1"/>
  <c r="C6472" i="1"/>
  <c r="C6473" i="1"/>
  <c r="C6476" i="1"/>
  <c r="C6477" i="1"/>
  <c r="C6479" i="1"/>
  <c r="G6481" i="1"/>
  <c r="C6487" i="1"/>
  <c r="C6488" i="1"/>
  <c r="C6489" i="1"/>
  <c r="G6489" i="1"/>
  <c r="C6491" i="1"/>
  <c r="C6502" i="1"/>
  <c r="G6502" i="1"/>
  <c r="G6503" i="1"/>
  <c r="C6505" i="1"/>
  <c r="C6507" i="1"/>
  <c r="C6508" i="1"/>
  <c r="C6516" i="1"/>
  <c r="C6517" i="1"/>
  <c r="C6522" i="1"/>
  <c r="C6524" i="1"/>
  <c r="C6525" i="1"/>
  <c r="C6526" i="1"/>
  <c r="C6527" i="1"/>
  <c r="C6528" i="1"/>
  <c r="C6529" i="1"/>
  <c r="C6532" i="1"/>
  <c r="C6533" i="1"/>
  <c r="G6533" i="1"/>
  <c r="C6538" i="1"/>
  <c r="C6540" i="1"/>
  <c r="G6549" i="1"/>
  <c r="C6552" i="1"/>
  <c r="C6553" i="1"/>
  <c r="C6559" i="1"/>
  <c r="C6565" i="1"/>
  <c r="C6566" i="1"/>
  <c r="C6568" i="1"/>
  <c r="G6570" i="1"/>
  <c r="C6572" i="1"/>
  <c r="G6572" i="1"/>
  <c r="C6573" i="1"/>
  <c r="C6574" i="1"/>
  <c r="C6575" i="1"/>
  <c r="C6576" i="1"/>
  <c r="C6577" i="1"/>
  <c r="C6578" i="1"/>
  <c r="C6579" i="1"/>
  <c r="C6584" i="1"/>
  <c r="C6585" i="1"/>
  <c r="G6585" i="1"/>
  <c r="C6586" i="1"/>
  <c r="C6587" i="1"/>
  <c r="C6590" i="1"/>
  <c r="C6599" i="1"/>
  <c r="C6602" i="1"/>
  <c r="C6612" i="1"/>
  <c r="C6615" i="1"/>
  <c r="C6616" i="1"/>
  <c r="G6616" i="1"/>
  <c r="C6617" i="1"/>
  <c r="C6620" i="1"/>
  <c r="G6620" i="1"/>
  <c r="C6621" i="1"/>
  <c r="C6623" i="1"/>
  <c r="G6623" i="1"/>
  <c r="C6625" i="1"/>
  <c r="G6627" i="1"/>
  <c r="C6628" i="1"/>
  <c r="C6631" i="1"/>
  <c r="G6631" i="1"/>
  <c r="C6632" i="1"/>
  <c r="G6633" i="1"/>
  <c r="C6634" i="1"/>
  <c r="C6635" i="1"/>
  <c r="G6645" i="1"/>
  <c r="C6653" i="1"/>
  <c r="C6657" i="1"/>
  <c r="G6658" i="1"/>
  <c r="C6663" i="1"/>
  <c r="C6665" i="1"/>
  <c r="C6667" i="1"/>
  <c r="C6668" i="1"/>
  <c r="C6669" i="1"/>
  <c r="C6670" i="1"/>
  <c r="C6671" i="1"/>
  <c r="C6672" i="1"/>
  <c r="G6673" i="1"/>
  <c r="C6675" i="1"/>
  <c r="C6676" i="1"/>
  <c r="G6676" i="1"/>
  <c r="C6677" i="1"/>
  <c r="C6678" i="1"/>
  <c r="C6679" i="1"/>
  <c r="C6680" i="1"/>
  <c r="C6681" i="1"/>
  <c r="C6682" i="1"/>
  <c r="C6683" i="1"/>
  <c r="C6685" i="1"/>
  <c r="C6686" i="1"/>
  <c r="C6687" i="1"/>
  <c r="C6688" i="1"/>
  <c r="C6689" i="1"/>
  <c r="G6689" i="1"/>
  <c r="C6690" i="1"/>
  <c r="G6690" i="1"/>
  <c r="C6691" i="1"/>
  <c r="C6692" i="1"/>
  <c r="C6693" i="1"/>
  <c r="C6694" i="1"/>
  <c r="C6695" i="1"/>
  <c r="C6696" i="1"/>
  <c r="G6696" i="1"/>
  <c r="C6701" i="1"/>
  <c r="C6711" i="1"/>
  <c r="C6725" i="1"/>
  <c r="G6725" i="1"/>
  <c r="C6726" i="1"/>
  <c r="C6729" i="1"/>
  <c r="C6730" i="1"/>
  <c r="G6732" i="1"/>
  <c r="C6735" i="1"/>
  <c r="C6737" i="1"/>
  <c r="C6738" i="1"/>
  <c r="C6740" i="1"/>
  <c r="G6747" i="1"/>
  <c r="G6749" i="1"/>
  <c r="C6751" i="1"/>
  <c r="C6752" i="1"/>
  <c r="C6761" i="1"/>
  <c r="C6770" i="1"/>
  <c r="C6771" i="1"/>
  <c r="C6778" i="1"/>
  <c r="C6780" i="1"/>
  <c r="C6781" i="1"/>
  <c r="G6781" i="1"/>
  <c r="C6792" i="1"/>
  <c r="C6793" i="1"/>
  <c r="C6794" i="1"/>
  <c r="C6795" i="1"/>
  <c r="C6812" i="1"/>
  <c r="G6812" i="1"/>
  <c r="C6813" i="1"/>
  <c r="C6815" i="1"/>
  <c r="C6816" i="1"/>
  <c r="C6817" i="1"/>
  <c r="C6818" i="1"/>
  <c r="G6818" i="1"/>
  <c r="C6819" i="1"/>
  <c r="C6820" i="1"/>
  <c r="G6823" i="1"/>
  <c r="G6824" i="1"/>
  <c r="C6825" i="1"/>
  <c r="G6825" i="1"/>
  <c r="C6826" i="1"/>
  <c r="C6827" i="1"/>
  <c r="C6828" i="1"/>
  <c r="C6848" i="1"/>
  <c r="G6848" i="1"/>
  <c r="C6858" i="1"/>
  <c r="G6862" i="1"/>
  <c r="C6868" i="1"/>
  <c r="C6877" i="1"/>
  <c r="G6877" i="1"/>
  <c r="C6886" i="1"/>
  <c r="G6893" i="1"/>
  <c r="C6894" i="1"/>
  <c r="G6894" i="1"/>
  <c r="C6895" i="1"/>
  <c r="C6898" i="1"/>
  <c r="C6900" i="1"/>
  <c r="C6903" i="1"/>
  <c r="G6903" i="1"/>
  <c r="C6904" i="1"/>
  <c r="G6914" i="1"/>
  <c r="C6920" i="1"/>
  <c r="C6922" i="1"/>
  <c r="C6923" i="1"/>
  <c r="C6924" i="1"/>
  <c r="C6925" i="1"/>
  <c r="C6926" i="1"/>
  <c r="C6935" i="1"/>
  <c r="C6936" i="1"/>
  <c r="C6937" i="1"/>
  <c r="C6938" i="1"/>
  <c r="C6940" i="1"/>
  <c r="C6941" i="1"/>
  <c r="C6942" i="1"/>
  <c r="C6944" i="1"/>
  <c r="C6945" i="1"/>
  <c r="C6949" i="1"/>
  <c r="C6951" i="1"/>
  <c r="G6951" i="1"/>
  <c r="C6952" i="1"/>
  <c r="C6962" i="1"/>
  <c r="C6963" i="1"/>
  <c r="G6963" i="1"/>
  <c r="C6964" i="1"/>
  <c r="G6965" i="1"/>
  <c r="C6967" i="1"/>
  <c r="C6969" i="1"/>
  <c r="G6972" i="1"/>
  <c r="C6973" i="1"/>
  <c r="C6974" i="1"/>
  <c r="G6974" i="1"/>
  <c r="C6975" i="1"/>
  <c r="C6976" i="1"/>
  <c r="C6979" i="1"/>
  <c r="C6990" i="1"/>
  <c r="C6991" i="1"/>
  <c r="G6991" i="1"/>
  <c r="C6995" i="1"/>
  <c r="C6996" i="1"/>
  <c r="G6996" i="1"/>
  <c r="C6997" i="1"/>
  <c r="C6998" i="1"/>
  <c r="G7006" i="1"/>
  <c r="C7010" i="1"/>
  <c r="C7027" i="1"/>
  <c r="C7031" i="1"/>
  <c r="G7031" i="1"/>
  <c r="C7040" i="1"/>
  <c r="G7042" i="1"/>
  <c r="G7043" i="1"/>
  <c r="C7044" i="1"/>
  <c r="C7045" i="1"/>
  <c r="C7057" i="1"/>
  <c r="C7059" i="1"/>
  <c r="C7060" i="1"/>
  <c r="C7070" i="1"/>
  <c r="G7079" i="1"/>
  <c r="G7083" i="1"/>
  <c r="C7118" i="1"/>
  <c r="C7123" i="1"/>
  <c r="G7123" i="1"/>
  <c r="C7124" i="1"/>
  <c r="C7130" i="1"/>
  <c r="C7133" i="1"/>
  <c r="C7137" i="1"/>
  <c r="C7141" i="1"/>
  <c r="G7141" i="1"/>
  <c r="C7142" i="1"/>
  <c r="C7146" i="1"/>
  <c r="G7146" i="1"/>
  <c r="C7147" i="1"/>
  <c r="G7147" i="1"/>
  <c r="G7153" i="1"/>
  <c r="G7159" i="1"/>
  <c r="C7160" i="1"/>
  <c r="C7161" i="1"/>
  <c r="C7162" i="1"/>
  <c r="G7163" i="1"/>
  <c r="G7165" i="1"/>
  <c r="C7169" i="1"/>
  <c r="C7177" i="1"/>
  <c r="C7178" i="1"/>
  <c r="C7179" i="1"/>
  <c r="G7179" i="1"/>
  <c r="C7180" i="1"/>
  <c r="C7188" i="1"/>
  <c r="G7188" i="1"/>
  <c r="C7195" i="1"/>
  <c r="C7197" i="1"/>
  <c r="G7198" i="1"/>
  <c r="C7203" i="1"/>
  <c r="C7206" i="1"/>
  <c r="C7245" i="1"/>
  <c r="G7255" i="1"/>
  <c r="G7256" i="1"/>
  <c r="G7257" i="1"/>
  <c r="C7263" i="1"/>
  <c r="C7264" i="1"/>
  <c r="G7264" i="1"/>
  <c r="C7271" i="1"/>
  <c r="C7272" i="1"/>
  <c r="C7279" i="1"/>
  <c r="C7280" i="1"/>
  <c r="C7281" i="1"/>
  <c r="C7282" i="1"/>
  <c r="G7283" i="1"/>
  <c r="C7286" i="1"/>
  <c r="C7292" i="1"/>
  <c r="C7302" i="1"/>
  <c r="C7311" i="1"/>
  <c r="C7312" i="1"/>
  <c r="G7355" i="1"/>
  <c r="C7363" i="1"/>
  <c r="C7400" i="1"/>
  <c r="G7400" i="1"/>
  <c r="G7411" i="1"/>
  <c r="G7434" i="1"/>
  <c r="G7444" i="1"/>
  <c r="C7449" i="1"/>
  <c r="G7449" i="1"/>
  <c r="G7469" i="1"/>
  <c r="G7486" i="1"/>
  <c r="G7492" i="1"/>
  <c r="C7493" i="1"/>
  <c r="C7494" i="1"/>
  <c r="C7502" i="1"/>
  <c r="C7503" i="1"/>
  <c r="G7511" i="1"/>
  <c r="G7512" i="1"/>
  <c r="C7515" i="1"/>
  <c r="C7521" i="1"/>
  <c r="C7522" i="1"/>
  <c r="C7528" i="1"/>
  <c r="C7529" i="1"/>
  <c r="C7530" i="1"/>
  <c r="C7531" i="1"/>
  <c r="C7534" i="1"/>
  <c r="G7536" i="1"/>
  <c r="C7540" i="1"/>
  <c r="C7544" i="1"/>
  <c r="C7547" i="1"/>
  <c r="C7548" i="1"/>
  <c r="C7551" i="1"/>
  <c r="C7552" i="1"/>
  <c r="C7585" i="1"/>
  <c r="C7586" i="1"/>
  <c r="C7588" i="1"/>
  <c r="C7590" i="1"/>
  <c r="C7593" i="1"/>
  <c r="G7614" i="1"/>
  <c r="G7647" i="1"/>
  <c r="C7653" i="1"/>
  <c r="C7656" i="1"/>
  <c r="G7661" i="1"/>
  <c r="C7662" i="1"/>
  <c r="C7663" i="1"/>
  <c r="C7664" i="1"/>
  <c r="G7664" i="1"/>
  <c r="C7680" i="1"/>
  <c r="C7681" i="1"/>
  <c r="G7681" i="1"/>
  <c r="G7688" i="1"/>
  <c r="C7689" i="1"/>
  <c r="C7710" i="1"/>
  <c r="G7710" i="1"/>
  <c r="C7711" i="1"/>
  <c r="C7713" i="1"/>
  <c r="C7714" i="1"/>
  <c r="G7714" i="1"/>
  <c r="C7720" i="1"/>
  <c r="C7723" i="1"/>
  <c r="G7723" i="1"/>
  <c r="C7725" i="1"/>
  <c r="C7730" i="1"/>
  <c r="G7783" i="1"/>
  <c r="G7794" i="1"/>
  <c r="C7795" i="1"/>
  <c r="C7796" i="1"/>
  <c r="C7798" i="1"/>
  <c r="C7830" i="1"/>
  <c r="C7888" i="1"/>
  <c r="C7902" i="1"/>
  <c r="C7977" i="1"/>
  <c r="C7978" i="1"/>
  <c r="C7980" i="1"/>
  <c r="C7982" i="1"/>
  <c r="C7983" i="1"/>
  <c r="C7984" i="1"/>
  <c r="C7986" i="1"/>
  <c r="C7988" i="1"/>
  <c r="G7993" i="1"/>
  <c r="G7995" i="1"/>
  <c r="C8022" i="1"/>
  <c r="G8035" i="1"/>
  <c r="C8077" i="1"/>
  <c r="C8078" i="1"/>
  <c r="C8079" i="1"/>
  <c r="C8080" i="1"/>
  <c r="C8081" i="1"/>
  <c r="C8082" i="1"/>
  <c r="G8084" i="1"/>
  <c r="C8098" i="1"/>
  <c r="G8098" i="1"/>
  <c r="G8116" i="1"/>
  <c r="G8125" i="1"/>
  <c r="C8126" i="1"/>
  <c r="G8126" i="1"/>
  <c r="C8128" i="1"/>
  <c r="C8141" i="1"/>
  <c r="C8143" i="1"/>
  <c r="C8144" i="1"/>
  <c r="C8171" i="1"/>
  <c r="C8172" i="1"/>
  <c r="C8173" i="1"/>
  <c r="C8175" i="1"/>
  <c r="C8176" i="1"/>
  <c r="C8179" i="1"/>
  <c r="C8180" i="1"/>
  <c r="G8180" i="1"/>
  <c r="G8217" i="1"/>
  <c r="C8274" i="1"/>
  <c r="C8275" i="1"/>
  <c r="G8276" i="1"/>
  <c r="C8280" i="1"/>
  <c r="C8288" i="1"/>
  <c r="G8289" i="1"/>
  <c r="C8296" i="1"/>
  <c r="C8297" i="1"/>
  <c r="C8298" i="1"/>
  <c r="G8304" i="1"/>
  <c r="C8307" i="1"/>
  <c r="G8308" i="1"/>
  <c r="C8309" i="1"/>
  <c r="C8310" i="1"/>
  <c r="C8312" i="1"/>
  <c r="G8312" i="1"/>
  <c r="G8313" i="1"/>
  <c r="C8314" i="1"/>
  <c r="C8316" i="1"/>
  <c r="C8322" i="1"/>
  <c r="G8323" i="1"/>
  <c r="C8335" i="1"/>
  <c r="G8340" i="1"/>
  <c r="C8354" i="1"/>
  <c r="C8361" i="1"/>
  <c r="G8361" i="1"/>
  <c r="G8362" i="1"/>
  <c r="G8423" i="1"/>
  <c r="C8427" i="1"/>
  <c r="C8471" i="1"/>
  <c r="C8472" i="1"/>
  <c r="G8472" i="1"/>
  <c r="G8480" i="1"/>
  <c r="C8484" i="1"/>
  <c r="G8512" i="1"/>
  <c r="G8517" i="1"/>
  <c r="C8532" i="1"/>
  <c r="G8553" i="1"/>
  <c r="C8554" i="1"/>
  <c r="C8555" i="1"/>
  <c r="G8555" i="1"/>
  <c r="C8588" i="1"/>
  <c r="C8589" i="1"/>
  <c r="G8591" i="1"/>
  <c r="C8593" i="1"/>
  <c r="C8594" i="1"/>
  <c r="G8594" i="1"/>
  <c r="C8601" i="1"/>
  <c r="C8607" i="1"/>
  <c r="G8617" i="1"/>
  <c r="C8618" i="1"/>
  <c r="C8619" i="1"/>
  <c r="C8637" i="1"/>
  <c r="G8637" i="1"/>
  <c r="C8641" i="1"/>
  <c r="G8641" i="1"/>
  <c r="C8644" i="1"/>
  <c r="G8645" i="1"/>
  <c r="C8651" i="1"/>
  <c r="G8661" i="1"/>
  <c r="C8675" i="1"/>
  <c r="G8678" i="1"/>
  <c r="G8681" i="1"/>
  <c r="C8686" i="1"/>
  <c r="G8688" i="1"/>
  <c r="C8741" i="1"/>
  <c r="G8741" i="1"/>
  <c r="G8776" i="1"/>
  <c r="G8796" i="1"/>
  <c r="C8806" i="1"/>
  <c r="G8808" i="1"/>
  <c r="G8816" i="1"/>
  <c r="C8819" i="1"/>
  <c r="C8831" i="1"/>
  <c r="G8833" i="1"/>
  <c r="C8920" i="1"/>
  <c r="G8969" i="1"/>
  <c r="G8970" i="1"/>
  <c r="G8973" i="1"/>
  <c r="G8975" i="1"/>
  <c r="C8977" i="1"/>
  <c r="G8980" i="1"/>
  <c r="C8982" i="1"/>
  <c r="C8989" i="1"/>
  <c r="G9009" i="1"/>
  <c r="C9048" i="1"/>
  <c r="C9052" i="1"/>
  <c r="C9058" i="1"/>
  <c r="C9059" i="1"/>
  <c r="G9059" i="1"/>
  <c r="G9061" i="1"/>
  <c r="C9071" i="1"/>
  <c r="G9096" i="1"/>
  <c r="C9099" i="1"/>
  <c r="G9100" i="1"/>
  <c r="G9112" i="1"/>
  <c r="G9120" i="1"/>
  <c r="C9121" i="1"/>
  <c r="C9129" i="1"/>
  <c r="C9135" i="1"/>
  <c r="G9141" i="1"/>
  <c r="C9163" i="1"/>
  <c r="C9168" i="1"/>
  <c r="C9169" i="1"/>
  <c r="C9170" i="1"/>
  <c r="C9171" i="1"/>
  <c r="G9171" i="1"/>
  <c r="C9175" i="1"/>
  <c r="C9176" i="1"/>
  <c r="C9186" i="1"/>
  <c r="G9186" i="1"/>
  <c r="C9187" i="1"/>
  <c r="C9188" i="1"/>
  <c r="C9193" i="1"/>
  <c r="C9207" i="1"/>
  <c r="C9213" i="1"/>
  <c r="G9219" i="1"/>
  <c r="G9231" i="1"/>
  <c r="C9242" i="1"/>
  <c r="C9243" i="1"/>
  <c r="C9260" i="1"/>
  <c r="G9260" i="1"/>
  <c r="C9261" i="1"/>
  <c r="C9262" i="1"/>
  <c r="C9263" i="1"/>
  <c r="C9264" i="1"/>
  <c r="G9264" i="1"/>
  <c r="C9270" i="1"/>
  <c r="C9274" i="1"/>
  <c r="C9275" i="1"/>
  <c r="C9282" i="1"/>
  <c r="C9290" i="1"/>
  <c r="C9291" i="1"/>
  <c r="G9291" i="1"/>
  <c r="C9300" i="1"/>
  <c r="C9309" i="1"/>
  <c r="C9310" i="1"/>
  <c r="C9313" i="1"/>
  <c r="C9317" i="1"/>
  <c r="C9327" i="1"/>
  <c r="C9332" i="1"/>
  <c r="G9332" i="1"/>
  <c r="G9415" i="1"/>
  <c r="G9443" i="1"/>
  <c r="C9445" i="1"/>
  <c r="C9446" i="1"/>
  <c r="C9449" i="1"/>
  <c r="C9462" i="1"/>
  <c r="C9473" i="1"/>
  <c r="G9478" i="1"/>
  <c r="C9479" i="1"/>
  <c r="G9479" i="1"/>
  <c r="C9480" i="1"/>
  <c r="C9487" i="1"/>
  <c r="C9488" i="1"/>
  <c r="C9491" i="1"/>
  <c r="C9492" i="1"/>
  <c r="C9494" i="1"/>
  <c r="G9494" i="1"/>
  <c r="C9504" i="1"/>
  <c r="G9504" i="1"/>
  <c r="C9507" i="1"/>
  <c r="C9518" i="1"/>
  <c r="C9519" i="1"/>
  <c r="G9524" i="1"/>
  <c r="C9534" i="1"/>
  <c r="C9547" i="1"/>
  <c r="C9565" i="1"/>
  <c r="C9566" i="1"/>
  <c r="G9578" i="1"/>
  <c r="C9579" i="1"/>
  <c r="C9580" i="1"/>
  <c r="C9583" i="1"/>
  <c r="C9588" i="1"/>
  <c r="G9593" i="1"/>
  <c r="G9602" i="1"/>
  <c r="G9603" i="1"/>
  <c r="C9610" i="1"/>
  <c r="G9621" i="1"/>
  <c r="C9625" i="1"/>
  <c r="C9633" i="1"/>
  <c r="C9634" i="1"/>
  <c r="C9635" i="1"/>
  <c r="C9637" i="1"/>
  <c r="C9638" i="1"/>
  <c r="C9655" i="1"/>
  <c r="C9668" i="1"/>
  <c r="G9669" i="1"/>
  <c r="C9679" i="1"/>
  <c r="G9686" i="1"/>
  <c r="C9701" i="1"/>
  <c r="C9702" i="1"/>
  <c r="C9711" i="1"/>
  <c r="C9721" i="1"/>
  <c r="G9741" i="1"/>
  <c r="G9744" i="1"/>
  <c r="C9749" i="1"/>
  <c r="C9772" i="1"/>
  <c r="G9776" i="1"/>
  <c r="C9778" i="1"/>
  <c r="C9841" i="1"/>
  <c r="C9845" i="1"/>
  <c r="C9856" i="1"/>
  <c r="C9860" i="1"/>
  <c r="G9870" i="1"/>
  <c r="C9871" i="1"/>
  <c r="C9872" i="1"/>
  <c r="C9875" i="1"/>
  <c r="C9885" i="1"/>
  <c r="C9887" i="1"/>
  <c r="C9902" i="1"/>
  <c r="C9903" i="1"/>
  <c r="G9907" i="1"/>
  <c r="C9908" i="1"/>
  <c r="G9908" i="1"/>
  <c r="C9919" i="1"/>
  <c r="G9921" i="1"/>
  <c r="C9935" i="1"/>
  <c r="C9962" i="1"/>
  <c r="C9964" i="1"/>
  <c r="C9990" i="1"/>
  <c r="G9990" i="1"/>
  <c r="C9996" i="1"/>
  <c r="G9999" i="1"/>
  <c r="G10000" i="1"/>
  <c r="C10001" i="1"/>
  <c r="C10011" i="1"/>
  <c r="G10036" i="1"/>
  <c r="C10039" i="1"/>
  <c r="C10066" i="1"/>
  <c r="C10089" i="1"/>
  <c r="G10094" i="1"/>
  <c r="C10128" i="1"/>
  <c r="G10135" i="1"/>
  <c r="G10143" i="1"/>
  <c r="G10158" i="1"/>
  <c r="C10165" i="1"/>
  <c r="C10171" i="1"/>
  <c r="G10177" i="1"/>
  <c r="G10184" i="1"/>
  <c r="G10189" i="1"/>
  <c r="G10203" i="1"/>
  <c r="C10206" i="1"/>
  <c r="C10211" i="1"/>
  <c r="C10214" i="1"/>
  <c r="C10216" i="1"/>
  <c r="C10217" i="1"/>
  <c r="C10219" i="1"/>
  <c r="G10220" i="1"/>
  <c r="C10221" i="1"/>
  <c r="C10224" i="1"/>
  <c r="C10226" i="1"/>
  <c r="G10229" i="1"/>
  <c r="C10285" i="1"/>
  <c r="C10288" i="1"/>
  <c r="C10295" i="1"/>
  <c r="C10301" i="1"/>
  <c r="C10319" i="1"/>
  <c r="G10319" i="1"/>
  <c r="C10321" i="1"/>
  <c r="G10321" i="1"/>
  <c r="G10341" i="1"/>
  <c r="C10360" i="1"/>
  <c r="C10362" i="1"/>
  <c r="C10404" i="1"/>
  <c r="G10404" i="1"/>
  <c r="G10411" i="1"/>
  <c r="G10412" i="1"/>
  <c r="C10413" i="1"/>
  <c r="C10414" i="1"/>
  <c r="G10414" i="1"/>
  <c r="C10416" i="1"/>
  <c r="C10417" i="1"/>
  <c r="C10418" i="1"/>
  <c r="G10425" i="1"/>
  <c r="G10428" i="1"/>
  <c r="C10429" i="1"/>
  <c r="G10429" i="1"/>
  <c r="G10430" i="1"/>
  <c r="C10434" i="1"/>
  <c r="G10434" i="1"/>
  <c r="C10441" i="1"/>
  <c r="C10454" i="1"/>
  <c r="G10459" i="1"/>
  <c r="G10461" i="1"/>
  <c r="C10465" i="1"/>
  <c r="G10465" i="1"/>
  <c r="C10468" i="1"/>
  <c r="G10468" i="1"/>
  <c r="C10474" i="1"/>
  <c r="G10476" i="1"/>
  <c r="C10478" i="1"/>
  <c r="G10478" i="1"/>
  <c r="C10482" i="1"/>
  <c r="C10485" i="1"/>
  <c r="C10510" i="1"/>
  <c r="C10518" i="1"/>
  <c r="C10520" i="1"/>
  <c r="C10522" i="1"/>
  <c r="C10523" i="1"/>
  <c r="C10526" i="1"/>
  <c r="C10534" i="1"/>
  <c r="C10535" i="1"/>
  <c r="G10535" i="1"/>
  <c r="C10538" i="1"/>
  <c r="C10543" i="1"/>
  <c r="C10544" i="1"/>
  <c r="C10546" i="1"/>
  <c r="C10547" i="1"/>
  <c r="C10558" i="1"/>
  <c r="C10573" i="1"/>
  <c r="C10583" i="1"/>
  <c r="C10598" i="1"/>
  <c r="C10618" i="1"/>
  <c r="C10619" i="1"/>
  <c r="G10619" i="1"/>
  <c r="G10629" i="1"/>
  <c r="G10640" i="1"/>
  <c r="G10668" i="1"/>
  <c r="C10672" i="1"/>
  <c r="C10686" i="1"/>
  <c r="C10687" i="1"/>
  <c r="C10691" i="1"/>
  <c r="C10696" i="1"/>
  <c r="G10696" i="1"/>
  <c r="C10704" i="1"/>
  <c r="C10708" i="1"/>
  <c r="C10716" i="1"/>
  <c r="C10723" i="1"/>
  <c r="G10723" i="1"/>
  <c r="C10731" i="1"/>
  <c r="G10736" i="1"/>
  <c r="C10742" i="1"/>
  <c r="C10744" i="1"/>
  <c r="G10744" i="1"/>
  <c r="C10749" i="1"/>
  <c r="C10779" i="1"/>
  <c r="C10780" i="1"/>
  <c r="G10783" i="1"/>
  <c r="G10787" i="1"/>
  <c r="G10789" i="1"/>
  <c r="G10793" i="1"/>
  <c r="C10794" i="1"/>
  <c r="G10809" i="1"/>
  <c r="C10819" i="1"/>
  <c r="G10819" i="1"/>
  <c r="C10823" i="1"/>
  <c r="G10834" i="1"/>
  <c r="C10836" i="1"/>
  <c r="C10837" i="1"/>
  <c r="C10856" i="1"/>
  <c r="G10856" i="1"/>
  <c r="C10863" i="1"/>
  <c r="C10864" i="1"/>
  <c r="C10880" i="1"/>
  <c r="G10884" i="1"/>
  <c r="C10885" i="1"/>
  <c r="C10888" i="1"/>
  <c r="G10892" i="1"/>
  <c r="C10894" i="1"/>
  <c r="C10895" i="1"/>
  <c r="C10896" i="1"/>
  <c r="G10900" i="1"/>
  <c r="C10906" i="1"/>
  <c r="C10916" i="1"/>
  <c r="C10918" i="1"/>
  <c r="G10919" i="1"/>
  <c r="C10920" i="1"/>
  <c r="C10922" i="1"/>
  <c r="C10924" i="1"/>
  <c r="G10924" i="1"/>
  <c r="C10940" i="1"/>
  <c r="G10962" i="1"/>
  <c r="C10966" i="1"/>
  <c r="G10973" i="1"/>
  <c r="G10986" i="1"/>
  <c r="C10990" i="1"/>
  <c r="C10995" i="1"/>
  <c r="C10996" i="1"/>
  <c r="G11011" i="1"/>
  <c r="G11031" i="1"/>
  <c r="G11032" i="1"/>
  <c r="G11033" i="1"/>
  <c r="C11035" i="1"/>
  <c r="C11040" i="1"/>
  <c r="C11042" i="1"/>
  <c r="G11049" i="1"/>
  <c r="G11050" i="1"/>
  <c r="G11081" i="1"/>
  <c r="G11082" i="1"/>
  <c r="C11085" i="1"/>
  <c r="C11087" i="1"/>
  <c r="C11093" i="1"/>
  <c r="C11097" i="1"/>
  <c r="C11098" i="1"/>
  <c r="G11098" i="1"/>
  <c r="C11099" i="1"/>
  <c r="G11099" i="1"/>
  <c r="C11100" i="1"/>
  <c r="C11103" i="1"/>
  <c r="G11104" i="1"/>
  <c r="C11107" i="1"/>
  <c r="C11109" i="1"/>
  <c r="G11109" i="1"/>
  <c r="G11142" i="1"/>
  <c r="G11178" i="1"/>
  <c r="C11179" i="1"/>
  <c r="C11181" i="1"/>
  <c r="C11195" i="1"/>
  <c r="G11196" i="1"/>
  <c r="C11224" i="1"/>
  <c r="G11226" i="1"/>
  <c r="C11253" i="1"/>
  <c r="C11259" i="1"/>
  <c r="C11262" i="1"/>
  <c r="C11263" i="1"/>
  <c r="G11266" i="1"/>
  <c r="G11276" i="1"/>
  <c r="C11291" i="1"/>
  <c r="G11306" i="1"/>
  <c r="C11323" i="1"/>
  <c r="C11328" i="1"/>
  <c r="C11329" i="1"/>
  <c r="C11345" i="1"/>
  <c r="C11346" i="1"/>
  <c r="G11346" i="1"/>
  <c r="C11350" i="1"/>
  <c r="G11352" i="1"/>
  <c r="C11365" i="1"/>
  <c r="C11366" i="1"/>
  <c r="G11366" i="1"/>
  <c r="C11370" i="1"/>
  <c r="C11371" i="1"/>
  <c r="C11389" i="1"/>
  <c r="G11394" i="1"/>
  <c r="C11407" i="1"/>
  <c r="C11408" i="1"/>
  <c r="C11409" i="1"/>
  <c r="G11411" i="1"/>
  <c r="C11422" i="1"/>
  <c r="C11423" i="1"/>
  <c r="G11425" i="1"/>
  <c r="C11441" i="1"/>
  <c r="C11465" i="1"/>
  <c r="C11472" i="1"/>
  <c r="C11473" i="1"/>
  <c r="C11477" i="1"/>
  <c r="C11529" i="1"/>
  <c r="G11529" i="1"/>
  <c r="C11549" i="1"/>
  <c r="G11549" i="1"/>
  <c r="C11550" i="1"/>
  <c r="G11550" i="1"/>
  <c r="C11557" i="1"/>
  <c r="C11558" i="1"/>
  <c r="C11568" i="1"/>
  <c r="C11581" i="1"/>
  <c r="C11672" i="1"/>
  <c r="G11703" i="1"/>
  <c r="C11716" i="1"/>
  <c r="C11726" i="1"/>
  <c r="C11753" i="1"/>
  <c r="C11757" i="1"/>
  <c r="C11822" i="1"/>
  <c r="G11822" i="1"/>
  <c r="C11826" i="1"/>
  <c r="C11837" i="1"/>
  <c r="C11857" i="1"/>
  <c r="G11875" i="1"/>
  <c r="G11896" i="1"/>
  <c r="G11925" i="1"/>
  <c r="C11947" i="1"/>
  <c r="C11950" i="1"/>
  <c r="C11959" i="1"/>
  <c r="G11977" i="1"/>
  <c r="C11984" i="1"/>
  <c r="C11985" i="1"/>
  <c r="G11999" i="1"/>
  <c r="C12015" i="1"/>
  <c r="C12017" i="1"/>
  <c r="C12049" i="1"/>
  <c r="G12079" i="1"/>
  <c r="C12132" i="1"/>
  <c r="C12157" i="1"/>
  <c r="C12162" i="1"/>
  <c r="G12162" i="1"/>
  <c r="C12186" i="1"/>
  <c r="C12191" i="1"/>
  <c r="C12194" i="1"/>
  <c r="C12195" i="1"/>
  <c r="G12195" i="1"/>
  <c r="C12196" i="1"/>
  <c r="G12196" i="1"/>
  <c r="C12211" i="1"/>
  <c r="G12219" i="1"/>
  <c r="C12257" i="1"/>
  <c r="C12258" i="1"/>
  <c r="C12259" i="1"/>
  <c r="C12260" i="1"/>
  <c r="G12273" i="1"/>
  <c r="G12277" i="1"/>
  <c r="C12293" i="1"/>
  <c r="C12294" i="1"/>
  <c r="C12321" i="1"/>
  <c r="C12342" i="1"/>
  <c r="C12343" i="1"/>
  <c r="C12348" i="1"/>
  <c r="C12349" i="1"/>
  <c r="G12349" i="1"/>
  <c r="C12353" i="1"/>
  <c r="G12358" i="1"/>
  <c r="G12362" i="1"/>
  <c r="G12365" i="1"/>
  <c r="C12366" i="1"/>
  <c r="C12367" i="1"/>
  <c r="C12376" i="1"/>
  <c r="C12377" i="1"/>
  <c r="C12378" i="1"/>
  <c r="G12378" i="1"/>
  <c r="C12379" i="1"/>
  <c r="C12381" i="1"/>
  <c r="G12381" i="1"/>
  <c r="C12383" i="1"/>
  <c r="C12384" i="1"/>
  <c r="C12401" i="1"/>
  <c r="C12402" i="1"/>
  <c r="C12403" i="1"/>
  <c r="G12403" i="1"/>
  <c r="C12405" i="1"/>
  <c r="G12414" i="1"/>
  <c r="G12415" i="1"/>
  <c r="G12428" i="1"/>
  <c r="C12448" i="1"/>
  <c r="C12449" i="1"/>
  <c r="C12450" i="1"/>
  <c r="C12461" i="1"/>
  <c r="C12497" i="1"/>
  <c r="G12516" i="1"/>
  <c r="C12525" i="1"/>
  <c r="G12525" i="1"/>
  <c r="C12526" i="1"/>
  <c r="C12529" i="1"/>
  <c r="C12531" i="1"/>
  <c r="C12532" i="1"/>
  <c r="C12533" i="1"/>
  <c r="G12548" i="1"/>
  <c r="C12558" i="1"/>
  <c r="C12559" i="1"/>
  <c r="C12566" i="1"/>
  <c r="C12601" i="1"/>
  <c r="G12605" i="1"/>
  <c r="G12623" i="1"/>
  <c r="G12648" i="1"/>
  <c r="C12709" i="1"/>
  <c r="C12710" i="1"/>
  <c r="C12714" i="1"/>
  <c r="C12715" i="1"/>
  <c r="G12717" i="1"/>
  <c r="C12734" i="1"/>
  <c r="G12736" i="1"/>
  <c r="C12737" i="1"/>
  <c r="C12774" i="1"/>
  <c r="C12775" i="1"/>
  <c r="G12775" i="1"/>
  <c r="C12776" i="1"/>
  <c r="G12777" i="1"/>
  <c r="C12834" i="1"/>
  <c r="C12896" i="1"/>
  <c r="C12941" i="1"/>
  <c r="C12948" i="1"/>
  <c r="G12949" i="1"/>
  <c r="C12950" i="1"/>
  <c r="G12950" i="1"/>
  <c r="C12951" i="1"/>
  <c r="G12951" i="1"/>
  <c r="C13028" i="1"/>
  <c r="C13029" i="1"/>
  <c r="C13030" i="1"/>
  <c r="G13032" i="1"/>
  <c r="C13033" i="1"/>
  <c r="C13035" i="1"/>
  <c r="C13037" i="1"/>
  <c r="G13037" i="1"/>
  <c r="C13055" i="1"/>
  <c r="G13065" i="1"/>
  <c r="G13079" i="1"/>
  <c r="C13097" i="1"/>
  <c r="C13104" i="1"/>
  <c r="C13105" i="1"/>
  <c r="C13107" i="1"/>
  <c r="G13110" i="1"/>
  <c r="C13123" i="1"/>
  <c r="C13124" i="1"/>
  <c r="C13125" i="1"/>
  <c r="G13127" i="1"/>
  <c r="C13128" i="1"/>
  <c r="C13130" i="1"/>
  <c r="C13131" i="1"/>
  <c r="G13131" i="1"/>
  <c r="C13159" i="1"/>
  <c r="C13164" i="1"/>
  <c r="C13174" i="1"/>
  <c r="C13185" i="1"/>
  <c r="G13196" i="1"/>
  <c r="G13257" i="1"/>
  <c r="C13282" i="1"/>
  <c r="G13298" i="1"/>
  <c r="G13302" i="1"/>
  <c r="G13336" i="1"/>
  <c r="G13371" i="1"/>
  <c r="C13393" i="1"/>
  <c r="G13411" i="1"/>
  <c r="C13439" i="1"/>
  <c r="G13489" i="1"/>
  <c r="G13523" i="1"/>
  <c r="G13541" i="1"/>
  <c r="G13568" i="1"/>
  <c r="C13605" i="1"/>
  <c r="C13606" i="1"/>
  <c r="G13628" i="1"/>
  <c r="G13656" i="1"/>
  <c r="G13694" i="1"/>
  <c r="G13698" i="1"/>
  <c r="G13701" i="1"/>
  <c r="G13746" i="1"/>
  <c r="G13820" i="1"/>
  <c r="G13869" i="1"/>
  <c r="G13870" i="1"/>
  <c r="G13875" i="1"/>
  <c r="G13890" i="1"/>
  <c r="G13898" i="1"/>
  <c r="G13901" i="1"/>
  <c r="C13904" i="1"/>
  <c r="G13905" i="1"/>
  <c r="G13920" i="1"/>
  <c r="G13926" i="1"/>
  <c r="G13930" i="1"/>
  <c r="G13931" i="1"/>
  <c r="G13936" i="1"/>
  <c r="G13950" i="1"/>
  <c r="G13953" i="1"/>
  <c r="C13954" i="1"/>
  <c r="C13961" i="1"/>
  <c r="C13987" i="1"/>
  <c r="G13995" i="1"/>
  <c r="G13997" i="1"/>
  <c r="G14000" i="1"/>
  <c r="G14001" i="1"/>
  <c r="G14003" i="1"/>
  <c r="G14010" i="1"/>
  <c r="G14016" i="1"/>
  <c r="G14017" i="1"/>
  <c r="G14046" i="1"/>
  <c r="G14052" i="1"/>
  <c r="G14096" i="1"/>
  <c r="G14142" i="1"/>
  <c r="G14233" i="1"/>
  <c r="G14259" i="1"/>
  <c r="G14280" i="1"/>
  <c r="G14338" i="1"/>
  <c r="G14344" i="1"/>
  <c r="G14347" i="1"/>
  <c r="G14362" i="1"/>
  <c r="C14371" i="1"/>
  <c r="G14382" i="1"/>
  <c r="G14421" i="1"/>
  <c r="G14433" i="1"/>
  <c r="G14447" i="1"/>
  <c r="G14476" i="1"/>
  <c r="G14551" i="1"/>
  <c r="G14587" i="1"/>
  <c r="G14652" i="1"/>
  <c r="G14654" i="1"/>
  <c r="G14664" i="1"/>
  <c r="G14683" i="1"/>
  <c r="G14696" i="1"/>
  <c r="G14713" i="1"/>
  <c r="G14734" i="1"/>
  <c r="G14735" i="1"/>
  <c r="G14748" i="1"/>
  <c r="C14764" i="1"/>
  <c r="G14766" i="1"/>
  <c r="G14773" i="1"/>
  <c r="G14854" i="1"/>
  <c r="C14862" i="1"/>
  <c r="G14872" i="1"/>
  <c r="G14880" i="1"/>
  <c r="G14881" i="1"/>
  <c r="G14888" i="1"/>
  <c r="G14960" i="1"/>
  <c r="G14971" i="1"/>
  <c r="G14975" i="1"/>
  <c r="G14988" i="1"/>
  <c r="G14995" i="1"/>
  <c r="G15049" i="1"/>
  <c r="G15056" i="1"/>
  <c r="G15067" i="1"/>
  <c r="G15105" i="1"/>
  <c r="G15108" i="1"/>
  <c r="G15123" i="1"/>
  <c r="G15173" i="1"/>
  <c r="G15207" i="1"/>
  <c r="G15208" i="1"/>
  <c r="G15215" i="1"/>
  <c r="G15232" i="1"/>
  <c r="C15253" i="1"/>
  <c r="G15271" i="1"/>
  <c r="G15345" i="1"/>
  <c r="G15386" i="1"/>
  <c r="G15388" i="1"/>
  <c r="G15395" i="1"/>
  <c r="G15396" i="1"/>
  <c r="G15399" i="1"/>
  <c r="G15405" i="1"/>
  <c r="G15645" i="1"/>
  <c r="G15653" i="1"/>
  <c r="G15789" i="1"/>
  <c r="C15790" i="1"/>
  <c r="G15795" i="1"/>
  <c r="C15805" i="1"/>
  <c r="G15806" i="1"/>
  <c r="G15830" i="1"/>
  <c r="G15831" i="1"/>
  <c r="G15833" i="1"/>
  <c r="G15835" i="1"/>
  <c r="G15871" i="1"/>
  <c r="G15895" i="1"/>
  <c r="G15947" i="1"/>
  <c r="G16005" i="1"/>
  <c r="G16074" i="1"/>
  <c r="G16083" i="1"/>
  <c r="G16114" i="1"/>
  <c r="G16141" i="1"/>
  <c r="G16154" i="1"/>
  <c r="C16263" i="1"/>
  <c r="G16266" i="1"/>
  <c r="G16285" i="1"/>
  <c r="G16294" i="1"/>
  <c r="G16331" i="1"/>
  <c r="G16338" i="1"/>
  <c r="G16453" i="1"/>
  <c r="G16477" i="1"/>
  <c r="G16512" i="1"/>
  <c r="G16518" i="1"/>
  <c r="G16622" i="1"/>
  <c r="G16654" i="1"/>
  <c r="G16655" i="1"/>
  <c r="G16701" i="1"/>
  <c r="G16722" i="1"/>
  <c r="G16783" i="1"/>
  <c r="G16826" i="1"/>
  <c r="G16858" i="1"/>
  <c r="G16903" i="1"/>
  <c r="G16913" i="1"/>
  <c r="G16917" i="1"/>
  <c r="G16918" i="1"/>
  <c r="G16924" i="1"/>
  <c r="G16926" i="1"/>
  <c r="G16927" i="1"/>
  <c r="G16949" i="1"/>
  <c r="G16969" i="1"/>
  <c r="G16972" i="1"/>
  <c r="G16978" i="1"/>
  <c r="G16980" i="1"/>
  <c r="G16981" i="1"/>
  <c r="G17009" i="1"/>
  <c r="G17043" i="1"/>
  <c r="G17049" i="1"/>
  <c r="G17057" i="1"/>
  <c r="G17093" i="1"/>
  <c r="G17132" i="1"/>
  <c r="G17234" i="1"/>
  <c r="G17241" i="1"/>
  <c r="G17410" i="1"/>
  <c r="G17466" i="1"/>
  <c r="G17503" i="1"/>
  <c r="G17504" i="1"/>
  <c r="G17505" i="1"/>
  <c r="G17530" i="1"/>
  <c r="G17594" i="1"/>
  <c r="G17639" i="1"/>
  <c r="G17649" i="1"/>
  <c r="G17697" i="1"/>
  <c r="G17752" i="1"/>
  <c r="G17769" i="1"/>
  <c r="G17772" i="1"/>
  <c r="G17795" i="1"/>
  <c r="G17805" i="1"/>
  <c r="G17862" i="1"/>
  <c r="G17934" i="1"/>
  <c r="G17986" i="1"/>
  <c r="G18003" i="1"/>
  <c r="G18055" i="1"/>
  <c r="G18067" i="1"/>
  <c r="G18105" i="1"/>
  <c r="G18139" i="1"/>
  <c r="G18145" i="1"/>
  <c r="G18167" i="1"/>
  <c r="G18183" i="1"/>
  <c r="G18192" i="1"/>
  <c r="G18197" i="1"/>
  <c r="G18200" i="1"/>
  <c r="G18226" i="1"/>
  <c r="G18229" i="1"/>
  <c r="G18231" i="1"/>
  <c r="G18246" i="1"/>
  <c r="G18277" i="1"/>
  <c r="G18283" i="1"/>
  <c r="G18290" i="1"/>
  <c r="G18294" i="1"/>
  <c r="G18341" i="1"/>
  <c r="G18342" i="1"/>
  <c r="G18347" i="1"/>
  <c r="G18350" i="1"/>
  <c r="G18373" i="1"/>
  <c r="G18404" i="1"/>
  <c r="G18411" i="1"/>
  <c r="G18420" i="1"/>
  <c r="G18472" i="1"/>
  <c r="G18495" i="1"/>
  <c r="G18497" i="1"/>
  <c r="G18519" i="1"/>
  <c r="G18523" i="1"/>
  <c r="G18577" i="1"/>
  <c r="G18579" i="1"/>
  <c r="G18580" i="1"/>
  <c r="G18584" i="1"/>
  <c r="G18585" i="1"/>
  <c r="G18625" i="1"/>
  <c r="G18626" i="1"/>
  <c r="G18629" i="1"/>
  <c r="G18633" i="1"/>
  <c r="G18682" i="1"/>
  <c r="G18688" i="1"/>
  <c r="G18690" i="1"/>
  <c r="G18697" i="1"/>
  <c r="G18784" i="1"/>
  <c r="G18789" i="1"/>
  <c r="G18791" i="1"/>
  <c r="G18795" i="1"/>
  <c r="G18810" i="1"/>
  <c r="G18831" i="1"/>
  <c r="G18835" i="1"/>
  <c r="G18842" i="1"/>
  <c r="G18846" i="1"/>
  <c r="G18851" i="1"/>
  <c r="G18865" i="1"/>
  <c r="G18980" i="1"/>
  <c r="G18982" i="1"/>
  <c r="G19002" i="1"/>
  <c r="G19040" i="1"/>
  <c r="G19090" i="1"/>
  <c r="G19096" i="1"/>
  <c r="G19098" i="1"/>
  <c r="G19099" i="1"/>
  <c r="G19132" i="1"/>
  <c r="G19162" i="1"/>
  <c r="G19196" i="1"/>
  <c r="G19197" i="1"/>
  <c r="G19248" i="1"/>
  <c r="G19265" i="1"/>
  <c r="G19268" i="1"/>
  <c r="G19278" i="1"/>
  <c r="G19284" i="1"/>
  <c r="G19286" i="1"/>
  <c r="G19291" i="1"/>
  <c r="G19301" i="1"/>
  <c r="G19309" i="1"/>
  <c r="G19319" i="1"/>
  <c r="G19340" i="1"/>
  <c r="G19350" i="1"/>
  <c r="G19364" i="1"/>
  <c r="G19403" i="1"/>
  <c r="C19411" i="1"/>
  <c r="G19456" i="1"/>
  <c r="G19473" i="1"/>
  <c r="G19577" i="1"/>
  <c r="G19589" i="1"/>
  <c r="G19776" i="1"/>
  <c r="G19865" i="1"/>
  <c r="G19877" i="1"/>
  <c r="G19879" i="1"/>
  <c r="G19891" i="1"/>
  <c r="G19903" i="1"/>
  <c r="G19967" i="1"/>
  <c r="G19971" i="1"/>
  <c r="G19985" i="1"/>
  <c r="G20004" i="1"/>
  <c r="G20017" i="1"/>
  <c r="G20020" i="1"/>
  <c r="G20072" i="1"/>
  <c r="G20187" i="1"/>
  <c r="G20262" i="1"/>
  <c r="G20283" i="1"/>
  <c r="G20465" i="1"/>
  <c r="G20467" i="1"/>
  <c r="G20488" i="1"/>
  <c r="G20510" i="1"/>
  <c r="G20520" i="1"/>
  <c r="G20523" i="1"/>
  <c r="G20553" i="1"/>
  <c r="G20565" i="1"/>
  <c r="G20571" i="1"/>
  <c r="G20572" i="1"/>
  <c r="G20575" i="1"/>
  <c r="C20594" i="1"/>
  <c r="G20612" i="1"/>
  <c r="G20726" i="1"/>
  <c r="G20748" i="1"/>
  <c r="G20832" i="1"/>
  <c r="G20919" i="1"/>
  <c r="G20920" i="1"/>
  <c r="G20922" i="1"/>
  <c r="G20926" i="1"/>
  <c r="G20981" i="1"/>
  <c r="G21004" i="1"/>
  <c r="G21012" i="1"/>
  <c r="G21047" i="1"/>
  <c r="G21081" i="1"/>
  <c r="G21180" i="1"/>
  <c r="G21199" i="1"/>
  <c r="G21244" i="1"/>
  <c r="G21270" i="1"/>
  <c r="G21293" i="1"/>
  <c r="G21328" i="1"/>
  <c r="G21349" i="1"/>
  <c r="G21379" i="1"/>
  <c r="G21399" i="1"/>
  <c r="G21438" i="1"/>
  <c r="G21517" i="1"/>
  <c r="G21584" i="1"/>
  <c r="G21589" i="1"/>
  <c r="G21605" i="1"/>
  <c r="G21613" i="1"/>
  <c r="G21674" i="1"/>
  <c r="G21676" i="1"/>
  <c r="G21678" i="1"/>
  <c r="G21686" i="1"/>
  <c r="G21707" i="1"/>
  <c r="G21717" i="1"/>
  <c r="G21723" i="1"/>
  <c r="G21792" i="1"/>
  <c r="G21796" i="1"/>
  <c r="G21862" i="1"/>
  <c r="G21865" i="1"/>
  <c r="G21889" i="1"/>
  <c r="G21891" i="1"/>
  <c r="G21895" i="1"/>
  <c r="G21941" i="1"/>
  <c r="G21952" i="1"/>
  <c r="G21969" i="1"/>
  <c r="G22012" i="1"/>
  <c r="G22014" i="1"/>
  <c r="G22027" i="1"/>
  <c r="G22078" i="1"/>
  <c r="G22096" i="1"/>
  <c r="G22108" i="1"/>
  <c r="G22109" i="1"/>
  <c r="G22112" i="1"/>
  <c r="G22137" i="1"/>
  <c r="G22146" i="1"/>
  <c r="G22147" i="1"/>
  <c r="G22157" i="1"/>
  <c r="G22158" i="1"/>
  <c r="G22165" i="1"/>
  <c r="G22168" i="1"/>
  <c r="G22177" i="1"/>
  <c r="G22209" i="1"/>
  <c r="G22228" i="1"/>
  <c r="G22234" i="1"/>
  <c r="G22248" i="1"/>
  <c r="G22253" i="1"/>
  <c r="G22255" i="1"/>
  <c r="G22257" i="1"/>
  <c r="G22285" i="1"/>
  <c r="G22333" i="1"/>
  <c r="G22337" i="1"/>
  <c r="G22341" i="1"/>
  <c r="G22348" i="1"/>
  <c r="G22372" i="1"/>
  <c r="G22379" i="1"/>
  <c r="G22437" i="1"/>
  <c r="G22440" i="1"/>
  <c r="G22451" i="1"/>
  <c r="G22457" i="1"/>
  <c r="G22458" i="1"/>
  <c r="G22473" i="1"/>
  <c r="G22493" i="1"/>
  <c r="G22504" i="1"/>
  <c r="G22524" i="1"/>
  <c r="G22529" i="1"/>
  <c r="G22540" i="1"/>
  <c r="G22543" i="1"/>
  <c r="G22599" i="1"/>
  <c r="G22643" i="1"/>
  <c r="G22649" i="1"/>
  <c r="G22651" i="1"/>
  <c r="G22658" i="1"/>
  <c r="G22671" i="1"/>
  <c r="G22673" i="1"/>
  <c r="G22676" i="1"/>
  <c r="G22690" i="1"/>
  <c r="G22716" i="1"/>
  <c r="G22754" i="1"/>
  <c r="G22862" i="1"/>
  <c r="G22908" i="1"/>
  <c r="G22942" i="1"/>
  <c r="G22947" i="1"/>
  <c r="G22963" i="1"/>
  <c r="G22991" i="1"/>
  <c r="G23023" i="1"/>
  <c r="G23052" i="1"/>
  <c r="G23071" i="1"/>
  <c r="G23088" i="1"/>
  <c r="G23094" i="1"/>
  <c r="G23095" i="1"/>
  <c r="G23105" i="1"/>
  <c r="G23109" i="1"/>
  <c r="G23148" i="1"/>
  <c r="G23177" i="1"/>
  <c r="G23179" i="1"/>
  <c r="G23180" i="1"/>
  <c r="G23184" i="1"/>
  <c r="G23190" i="1"/>
  <c r="G23196" i="1"/>
  <c r="G23219" i="1"/>
  <c r="G23221" i="1"/>
  <c r="G23233" i="1"/>
  <c r="G23249" i="1"/>
  <c r="G23289" i="1"/>
  <c r="G23292" i="1"/>
  <c r="C23316" i="1"/>
  <c r="C23318" i="1"/>
  <c r="G23347" i="1"/>
  <c r="G23376" i="1"/>
  <c r="G23395" i="1"/>
  <c r="G23407" i="1"/>
  <c r="G23503" i="1"/>
  <c r="G23541" i="1"/>
  <c r="G23555" i="1"/>
  <c r="G23561" i="1"/>
  <c r="G23565" i="1"/>
  <c r="G23568" i="1"/>
  <c r="G23589" i="1"/>
  <c r="G23625" i="1"/>
  <c r="G23641" i="1"/>
  <c r="G23664" i="1"/>
  <c r="G23721" i="1"/>
  <c r="G23754" i="1"/>
  <c r="G23776" i="1"/>
  <c r="G23807" i="1"/>
  <c r="G23836" i="1"/>
  <c r="G23852" i="1"/>
  <c r="G24080" i="1"/>
  <c r="G24096" i="1"/>
  <c r="G24119" i="1"/>
  <c r="G24198" i="1"/>
  <c r="G24209" i="1"/>
  <c r="G24266" i="1"/>
  <c r="G24269" i="1"/>
  <c r="G24270" i="1"/>
  <c r="G24273" i="1"/>
  <c r="G24280" i="1"/>
  <c r="G24309" i="1"/>
  <c r="G24335" i="1"/>
  <c r="G24379" i="1"/>
  <c r="G24383" i="1"/>
  <c r="G24398" i="1"/>
  <c r="G24452" i="1"/>
  <c r="G24480" i="1"/>
  <c r="G24620" i="1"/>
  <c r="G24660" i="1"/>
  <c r="G24826" i="1"/>
  <c r="G24829" i="1"/>
  <c r="G24902" i="1"/>
  <c r="G24919" i="1"/>
  <c r="G25012" i="1"/>
  <c r="G25015" i="1"/>
  <c r="G25017" i="1"/>
  <c r="G25023" i="1"/>
  <c r="G25205" i="1"/>
  <c r="G25209" i="1"/>
  <c r="G25331" i="1"/>
  <c r="G25384" i="1"/>
  <c r="G25448" i="1"/>
  <c r="G25585" i="1"/>
  <c r="G25634" i="1"/>
  <c r="G25680" i="1"/>
  <c r="G25686" i="1"/>
  <c r="G25692" i="1"/>
  <c r="G25718" i="1"/>
  <c r="G25740" i="1"/>
  <c r="G25825" i="1"/>
  <c r="G25867" i="1"/>
  <c r="G25893" i="1"/>
  <c r="G25959" i="1"/>
  <c r="G25968" i="1"/>
  <c r="G26010" i="1"/>
  <c r="G26024" i="1"/>
  <c r="G26064" i="1"/>
  <c r="G26130" i="1"/>
  <c r="G26197" i="1"/>
  <c r="G26251" i="1"/>
  <c r="G26273" i="1"/>
  <c r="G26384" i="1"/>
  <c r="G26453" i="1"/>
  <c r="C26482" i="1"/>
  <c r="G26505" i="1"/>
  <c r="G26512" i="1"/>
  <c r="G26519" i="1"/>
  <c r="G26590" i="1"/>
  <c r="G26592" i="1"/>
  <c r="G26593" i="1"/>
  <c r="G26603" i="1"/>
  <c r="G26604" i="1"/>
  <c r="G26612" i="1"/>
  <c r="G26665" i="1"/>
  <c r="G26679" i="1"/>
  <c r="G26882" i="1"/>
  <c r="G26953" i="1"/>
  <c r="G26954" i="1"/>
  <c r="G26964" i="1"/>
  <c r="G26982" i="1"/>
  <c r="G27017" i="1"/>
  <c r="G27093" i="1"/>
  <c r="G27094" i="1"/>
  <c r="G27202" i="1"/>
  <c r="G27220" i="1"/>
  <c r="G27486" i="1"/>
  <c r="G27596" i="1"/>
  <c r="G27695" i="1"/>
  <c r="G27873" i="1"/>
  <c r="G27929" i="1"/>
  <c r="G27932" i="1"/>
  <c r="G27934" i="1"/>
  <c r="G27945" i="1"/>
  <c r="G28106" i="1"/>
  <c r="G28161" i="1"/>
  <c r="G28316" i="1"/>
  <c r="G28403" i="1"/>
  <c r="G28404" i="1"/>
  <c r="G28533" i="1"/>
  <c r="G28645" i="1"/>
  <c r="G28796" i="1"/>
  <c r="G28909" i="1"/>
  <c r="G28919" i="1"/>
  <c r="G29048" i="1"/>
  <c r="G29089" i="1"/>
  <c r="G29092" i="1"/>
  <c r="G29096" i="1"/>
  <c r="G29101" i="1"/>
  <c r="G29104" i="1"/>
  <c r="G29105" i="1"/>
  <c r="G29143" i="1"/>
  <c r="G29251" i="1"/>
  <c r="G29365" i="1"/>
  <c r="G29609" i="1"/>
  <c r="G29927" i="1"/>
  <c r="G30351" i="1"/>
  <c r="G30506" i="1"/>
  <c r="G30754" i="1"/>
  <c r="G30793" i="1"/>
  <c r="G30845" i="1"/>
  <c r="G30864" i="1"/>
  <c r="G31807" i="1"/>
  <c r="G32035" i="1"/>
  <c r="G32126" i="1"/>
  <c r="G32474" i="1"/>
  <c r="G32497" i="1"/>
  <c r="G32518" i="1"/>
  <c r="G32667" i="1"/>
  <c r="G32917" i="1"/>
  <c r="G33001" i="1"/>
  <c r="G33171" i="1"/>
  <c r="G33244" i="1"/>
  <c r="G33465" i="1"/>
  <c r="G34601" i="1"/>
  <c r="G34750" i="1"/>
  <c r="G35382" i="1"/>
  <c r="G35577" i="1"/>
  <c r="G35699" i="1"/>
  <c r="C39062" i="1"/>
  <c r="G39383" i="1"/>
  <c r="G39555" i="1"/>
</calcChain>
</file>

<file path=xl/sharedStrings.xml><?xml version="1.0" encoding="utf-8"?>
<sst xmlns="http://schemas.openxmlformats.org/spreadsheetml/2006/main" count="108076" uniqueCount="82737">
  <si>
    <t>id</t>
  </si>
  <si>
    <t>link</t>
  </si>
  <si>
    <t>content</t>
  </si>
  <si>
    <t>date</t>
  </si>
  <si>
    <t>retweets</t>
  </si>
  <si>
    <t>favorites</t>
  </si>
  <si>
    <t>mentions</t>
  </si>
  <si>
    <t>hashtags</t>
  </si>
  <si>
    <t>geo</t>
  </si>
  <si>
    <t>https://twitter.com/realDonaldTrump/status/1698308935</t>
  </si>
  <si>
    <t>Be sure to tune in and watch Donald Trump on Late Night with David Letterman as he presents the Top Ten List tonight!</t>
  </si>
  <si>
    <t>https://twitter.com/realDonaldTrump/status/1701461182</t>
  </si>
  <si>
    <t>Donald Trump will be appearing on The View tomorrow morning to discuss Celebrity Apprentice and his new book Think Like A Champion!</t>
  </si>
  <si>
    <t>https://twitter.com/realDonaldTrump/status/1737479987</t>
  </si>
  <si>
    <t>Donald Trump reads Top Ten Financial Tips on Late Show with David Letterman: http://tinyurl.com/ooafwn - Very funny!</t>
  </si>
  <si>
    <t>https://twitter.com/realDonaldTrump/status/1741160716</t>
  </si>
  <si>
    <t>New Blog Post: Celebrity Apprentice Finale and Lessons Learned Along the Way: http://tinyurl.com/qlux5e</t>
  </si>
  <si>
    <t>https://twitter.com/realDonaldTrump/status/1773561338</t>
  </si>
  <si>
    <t>"My persona will never be that of a wallflower - I‚Äôd rather build walls than cling to them" --Donald J. Trump</t>
  </si>
  <si>
    <t>https://twitter.com/realDonaldTrump/status/1776419923</t>
  </si>
  <si>
    <t>Miss USA Tara Conner will not be fired - "I've always been a believer in second chances." says Donald Trump</t>
  </si>
  <si>
    <t>https://twitter.com/realDonaldTrump/status/1786560616</t>
  </si>
  <si>
    <t>Listen to an interview with Donald Trump discussing his new book, Think Like A Champion: http://tinyurl.com/qs24vl</t>
  </si>
  <si>
    <t>https://twitter.com/realDonaldTrump/status/1796477499</t>
  </si>
  <si>
    <t>"Strive for wholeness and keep your sense of wonder intact." --Donald J. Trump http://tinyurl.com/pqpfvm</t>
  </si>
  <si>
    <t>https://twitter.com/realDonaldTrump/status/1806258917</t>
  </si>
  <si>
    <t>Enter the "Think Like A Champion" signed book and keychain contest: http://www.trumpthinklikeachampion.com/contest/</t>
  </si>
  <si>
    <t>https://twitter.com/realDonaldTrump/status/1820624395</t>
  </si>
  <si>
    <t>"When the achiever achieves, it's not a plateau, it‚Äôs a beginning." --Donald J. Trump http://tinyurl.com/pqpfvm</t>
  </si>
  <si>
    <t>https://twitter.com/realDonaldTrump/status/1826225450</t>
  </si>
  <si>
    <t>"Don‚Äôt be afraid of being unique - it's like being afraid of your best self." --Donald J. Trump http://tinyurl.com/pqpfvm</t>
  </si>
  <si>
    <t>https://twitter.com/realDonaldTrump/status/1836131903</t>
  </si>
  <si>
    <t>"We win in our lives by having a champion's view of each moment." --Donald J. Trump http://tinyurl.com/pqpfvm</t>
  </si>
  <si>
    <t>https://twitter.com/realDonaldTrump/status/1849558306</t>
  </si>
  <si>
    <t>"...these days...we could all use a little of the power of Trumpative thinking." ‚ÄìBarnesandNoble.com http://tinyurl.com/pqpfvm</t>
  </si>
  <si>
    <t>https://twitter.com/realDonaldTrump/status/1859044981</t>
  </si>
  <si>
    <t>"Always know you could be on the precipice of something great." --Donald J. Trump http://tinyurl.com/pqpfvm</t>
  </si>
  <si>
    <t>https://twitter.com/realDonaldTrump/status/1864367186</t>
  </si>
  <si>
    <t>Read a great interview with Donald Trump that appeared in The New York Times Magazine: http://tinyurl.com/qsx4o6</t>
  </si>
  <si>
    <t>https://twitter.com/realDonaldTrump/status/1878373267</t>
  </si>
  <si>
    <t>"Keep it fast, short and direct - whatever it is." --Donald J. Trump http://tinyurl.com/pqpfvm</t>
  </si>
  <si>
    <t>https://twitter.com/realDonaldTrump/status/1884022748</t>
  </si>
  <si>
    <t>Don't forget to enter the "Think Like A Champion" signed book and keychain contest: http://www.trumpthinklikeachampion.com/contest</t>
  </si>
  <si>
    <t>https://twitter.com/realDonaldTrump/status/1894284587</t>
  </si>
  <si>
    <t>Did you know Donald Trump is on Facebook? http://www.facebook.com/DonaldTrump - Become a fan today!</t>
  </si>
  <si>
    <t>https://twitter.com/realDonaldTrump/status/1924074459</t>
  </si>
  <si>
    <t>"Your higher self is in direct opposition to your comfort zone." --Donald J. Trump http://tinyurl.com/pqpfvm</t>
  </si>
  <si>
    <t>https://twitter.com/realDonaldTrump/status/1936022874</t>
  </si>
  <si>
    <t>Read an excerpt from Think Like A Champion by Donald J. Trump: http://bit.ly/11FHpR</t>
  </si>
  <si>
    <t>https://twitter.com/realDonaldTrump/status/1949899014</t>
  </si>
  <si>
    <t>"You have to know when to call it quits and when to keep moving forward." --Donald J. Trump http://www.trumpthinklikeachampion.com</t>
  </si>
  <si>
    <t>https://twitter.com/realDonaldTrump/status/2019316195</t>
  </si>
  <si>
    <t>Check out Donald Trump's new iGoogle Showcase page: http://bit.ly/DdD2A</t>
  </si>
  <si>
    <t>https://twitter.com/realDonaldTrump/status/2045871770</t>
  </si>
  <si>
    <t>‚ÄúIf you don't have problems, you're pretending or you don't run your own business.‚Äù ‚ÄìDonald J. Trump http://tinyurl.com/pqpfvm</t>
  </si>
  <si>
    <t>https://twitter.com/realDonaldTrump/status/2080633709</t>
  </si>
  <si>
    <t>Last week to enter the "Think Like A Champion" signed book and keychain contest: http://www.trumpthinklikeachampion.com/contest/</t>
  </si>
  <si>
    <t>https://twitter.com/realDonaldTrump/status/2165353946</t>
  </si>
  <si>
    <t>Today is Donald Trump's Birthday! Send him your B'day wishes here: http://www.facebook.com/DonaldTrump</t>
  </si>
  <si>
    <t>https://twitter.com/realDonaldTrump/status/2184650461</t>
  </si>
  <si>
    <t>Thanks to all for your thoughtful birthday wishes ‚Äì Donald Trump</t>
  </si>
  <si>
    <t>https://twitter.com/realDonaldTrump/status/2222067805</t>
  </si>
  <si>
    <t>RE: FB Vanity URLs: SF Chronicle - "David Beckham was one of the first, along with Britney Spears &amp; Donald Trump." http://tinyurl.com/ln4lol</t>
  </si>
  <si>
    <t>https://twitter.com/realDonaldTrump/status/2266041769</t>
  </si>
  <si>
    <t>- Wishing a Happy Father's Day to all the Dad's out there - YOU are a champion today and everyday! http://tinyurl.com/kn95ju</t>
  </si>
  <si>
    <t>https://twitter.com/realDonaldTrump/status/2294519255</t>
  </si>
  <si>
    <t>‚ÄúExpand your life every day.‚Äù ‚ÄìDonald J. Trump http://tinyurl.com/pqpfvm</t>
  </si>
  <si>
    <t>https://twitter.com/realDonaldTrump/status/2317112756</t>
  </si>
  <si>
    <t>Donald Trump‚Äôs commercial-free WWE Raw does big rating: http://tinyurl.com/nxvquo</t>
  </si>
  <si>
    <t>https://twitter.com/realDonaldTrump/status/2346367430</t>
  </si>
  <si>
    <t>RE: Michael Jackson: "He was a great friend and a spectacular entertainer. It‚Äôs a devastating loss!" -Donald J. Trump</t>
  </si>
  <si>
    <t>https://twitter.com/realDonaldTrump/status/2403435685</t>
  </si>
  <si>
    <t>Watch a powerful and frank interview with Donald Trump about the economy on Greta Van Susteren's On The Record: http://tinyurl.com/mmjked</t>
  </si>
  <si>
    <t>https://twitter.com/realDonaldTrump/status/2475429091</t>
  </si>
  <si>
    <t>Here's to a safe and happy Independence Day for one and all - Enjoy it! --Donald J. Trump</t>
  </si>
  <si>
    <t>https://twitter.com/realDonaldTrump/status/2614325575</t>
  </si>
  <si>
    <t>"Be aware of things that seem inexplicable because they can be a big step towards innovation." --Donald J. Trump http://tinyurl.com/pqpfvm</t>
  </si>
  <si>
    <t>https://twitter.com/realDonaldTrump/status/2650952843</t>
  </si>
  <si>
    <t>Donald Trump backs 'Apprentice' Randal Pinkett for N.J. Lieutenant Governor: http://tinyurl.com/mvovzb</t>
  </si>
  <si>
    <t>https://twitter.com/realDonaldTrump/status/2779566791</t>
  </si>
  <si>
    <t>Congrats to winners from around the world who entered the "Think Like A Champion" signed book/keychain contest! http://tinyurl.com/pqpfvm</t>
  </si>
  <si>
    <t>https://twitter.com/realDonaldTrump/status/2891870497</t>
  </si>
  <si>
    <t>Check out a list of Donald Trump's books for summer reading at the Trump University Blog: http://tinyurl.com/knyswt</t>
  </si>
  <si>
    <t>https://twitter.com/realDonaldTrump/status/3124382438</t>
  </si>
  <si>
    <t>Browse Donald Trump's Summer Reading List for Business Success at the Trump University Blog: http://tinyurl.com/n5468r</t>
  </si>
  <si>
    <t>https://twitter.com/realDonaldTrump/status/3246382217</t>
  </si>
  <si>
    <t>"Think. That‚Äôs the first step. Use all your power to utilize and develop that capability" --Donald J. Trump http://tinyurl.com/pqpfvm</t>
  </si>
  <si>
    <t>https://twitter.com/realDonaldTrump/status/3308367056</t>
  </si>
  <si>
    <t>Ivanka is now on Twitter - You can follow her @ IvankaTrump - Have a terrific weekend!</t>
  </si>
  <si>
    <t>@</t>
  </si>
  <si>
    <t>https://twitter.com/realDonaldTrump/status/3427503309</t>
  </si>
  <si>
    <t>-- Watch Donald Trump's recent appearance on The Late Show with David Letterman: http://tinyurl.com/klts6b</t>
  </si>
  <si>
    <t>https://twitter.com/realDonaldTrump/status/3450626731</t>
  </si>
  <si>
    <t>Watch the Miss Universe competition LIVE from the Bahamas - Sunday, 8/23 @9pm (ET) on NBC: http://tinyurl.com/mrzad9</t>
  </si>
  <si>
    <t>@9pm</t>
  </si>
  <si>
    <t>https://twitter.com/realDonaldTrump/status/3498743628</t>
  </si>
  <si>
    <t>Reminder: The Miss Universe competition will be LIVE from the Bahamas - Tonight @9pm (EST) on NBC: http://tinyurl.com/mrzad9</t>
  </si>
  <si>
    <t>https://twitter.com/realDonaldTrump/status/3627328938</t>
  </si>
  <si>
    <t>- Donald Trump bids to buy the Oreo Double Stuf Racing League. Check it out: http://www.nabiscoworld.com/oreo/dsrl/home.aspx</t>
  </si>
  <si>
    <t>https://twitter.com/realDonaldTrump/status/3688564134</t>
  </si>
  <si>
    <t>- More hysterical DSRL videos featuring Donald Trump and "Double Trump" plus enter Golden Lick Race Sweepstakes: http://tinyurl.com/6asujj</t>
  </si>
  <si>
    <t>https://twitter.com/realDonaldTrump/status/3982428551</t>
  </si>
  <si>
    <t>Read Donald Trump's Top Ten Tips for Success: http://tinyurl.com/mcn8yl</t>
  </si>
  <si>
    <t>https://twitter.com/realDonaldTrump/status/4472353826</t>
  </si>
  <si>
    <t>"A lot of people have imagination, but can't execute--you have to execute with the imagination." --Donald J. Trump http://tinyurl.com/pqpfvm</t>
  </si>
  <si>
    <t>https://twitter.com/realDonaldTrump/status/4629116949</t>
  </si>
  <si>
    <t>- Read what Donald Trump has to say about daughter Ivanka's upcoming new book, The Trump Card: http://tinyurl.com/ycsqmda</t>
  </si>
  <si>
    <t>https://twitter.com/realDonaldTrump/status/4862580190</t>
  </si>
  <si>
    <t>Watch video of Ivanka Trump sharing business advice with 4 entrepreneurial women on GMA: http://tinyurl.com/yk6hlfo</t>
  </si>
  <si>
    <t>https://twitter.com/realDonaldTrump/status/5069623974</t>
  </si>
  <si>
    <t>Hear Donald Trump discuss big gov spending, banks, &amp; taxes on Your World w/Neil Cavuto: http://tinyurl.com/yhnzd7p</t>
  </si>
  <si>
    <t>https://twitter.com/realDonaldTrump/status/5203117820</t>
  </si>
  <si>
    <t>--From Donald Trump: "Ivanka and Jared‚Äôs wedding was spectacular, and they make a beautiful couple. I‚Äôm a very proud father."</t>
  </si>
  <si>
    <t>https://twitter.com/realDonaldTrump/status/5364614040</t>
  </si>
  <si>
    <t>--Work has begun, ahead of schedule, to build the greatest golf course in history: Trump International ‚Äì Scotland.</t>
  </si>
  <si>
    <t>https://twitter.com/realDonaldTrump/status/5775731054</t>
  </si>
  <si>
    <t>Donald Trump Partners with TV1 on New Reality Series Entitled, Omarosa's Ultimate Merger: http://tinyurl.com/yk5m3lc</t>
  </si>
  <si>
    <t>https://twitter.com/realDonaldTrump/status/6090839867</t>
  </si>
  <si>
    <t>Wishing you and yours a very Happy and Bountiful Thanksgiving!</t>
  </si>
  <si>
    <t>https://twitter.com/realDonaldTrump/status/6312794445</t>
  </si>
  <si>
    <t>Trump International Tower in Chicago ranked 6th tallest building in world by Council on Tall Buildings &amp; Urban Habitat http://bit.ly/sqvQq</t>
  </si>
  <si>
    <t>https://twitter.com/realDonaldTrump/status/6971079756</t>
  </si>
  <si>
    <t>From Donald Trump: Wishing everyone a wonderful holiday &amp; a happy, healthy, prosperous New Year. Let‚Äôs think like champions in 2010!</t>
  </si>
  <si>
    <t>https://twitter.com/realDonaldTrump/status/7677152231</t>
  </si>
  <si>
    <t>Celebrity Apprentice returns to NBC, Sunday, 3/14, 9-11PM ET/PT. Outstanding list of celebrities &amp; season should be the best one yet!</t>
  </si>
  <si>
    <t>https://twitter.com/realDonaldTrump/status/7793032738</t>
  </si>
  <si>
    <t>Trump Tycoon App for iPhone &amp; iPod Touch - It's $2.99 but the advice is priceless! http://bit.ly/UGUF0</t>
  </si>
  <si>
    <t>https://twitter.com/realDonaldTrump/status/8033746720</t>
  </si>
  <si>
    <t>from Donald Trump: "I saw Lady Gaga last night and she was fantastic!"</t>
  </si>
  <si>
    <t>https://twitter.com/realDonaldTrump/status/8083871612</t>
  </si>
  <si>
    <t>Golf Channel &amp; Donald Trump's World of Golf host a Celebrity Match 1/25 @TNGC LA, CA - Mark Wahlberg vs. Kevin Dillon http://bit.ly/4MubN6</t>
  </si>
  <si>
    <t>https://twitter.com/realDonaldTrump/status/8770493686</t>
  </si>
  <si>
    <t>Superbowl Sunday is a great American tradition. The Colts and Saints are already champions, but may the best team win!</t>
  </si>
  <si>
    <t>https://twitter.com/realDonaldTrump/status/8905123688</t>
  </si>
  <si>
    <t>Donald Trump appearing today on CNN International‚Äôs ‚ÄòConnect the World‚Äô as ‚ÄòConnector of the Day‚Äô. Submit questions: http://bit.ly/bPiP7T</t>
  </si>
  <si>
    <t>https://twitter.com/realDonaldTrump/status/8975219053</t>
  </si>
  <si>
    <t>Donald Trump appeared on the final episode of The Jay Leno Show to deliver a very special message: http://bit.ly/cv1En7</t>
  </si>
  <si>
    <t>https://twitter.com/realDonaldTrump/status/9696989458</t>
  </si>
  <si>
    <t>From Donald Trump: ‚ÄúI‚Äôm so proud of my wife Melania and the launch of her new jewelry line, to debut on QVC on April 30th at 9 p.m.‚Äù</t>
  </si>
  <si>
    <t>https://twitter.com/realDonaldTrump/status/10027087487</t>
  </si>
  <si>
    <t>From Donald Trump: Andrea Bocelli @Mar-a-Lago - Many say best night of entertainment in long history of Palm Beach http://bit.ly/2fNgOz</t>
  </si>
  <si>
    <t>https://twitter.com/realDonaldTrump/status/10388634535</t>
  </si>
  <si>
    <t>The Celebrity Apprentice has a two-hour premiere this Sunday, March 14th, at 9 p.m. on NBC. This will be the best season yet, see you then!</t>
  </si>
  <si>
    <t>https://twitter.com/realDonaldTrump/status/10528960360</t>
  </si>
  <si>
    <t>The new season of the Celebrity Apprentice is off to a great start-- last night it swept the 10 p.m. hour in every key demographic.</t>
  </si>
  <si>
    <t>https://twitter.com/realDonaldTrump/status/10625708767</t>
  </si>
  <si>
    <t>Olympic Gold Medalist Evan Lysacek just left my office. He is in town and wanted to meet me--he's a fanastic guy and a true champion.</t>
  </si>
  <si>
    <t>https://twitter.com/realDonaldTrump/status/10683036402</t>
  </si>
  <si>
    <t>I am happy to announce that theoriginal Apprentice --which will offer job opportunities to those in need--is coming back.</t>
  </si>
  <si>
    <t>https://twitter.com/realDonaldTrump/status/10723856371</t>
  </si>
  <si>
    <t>Last week's episode of the Celebrity Apprentice set the stage for a great new season. Tune in this Sunday on NBC for even more excitement.</t>
  </si>
  <si>
    <t>https://twitter.com/realDonaldTrump/status/10932826995</t>
  </si>
  <si>
    <t>The Trump Hotel Collection is currently nominated for Conde Nast Traveler Readers Choice Awards, Travel &amp; Leisure and World Travel Awards.</t>
  </si>
  <si>
    <t>https://twitter.com/realDonaldTrump/status/10988912416</t>
  </si>
  <si>
    <t>The original Apprentice is coming back--do you have what it takes to be the next Apprentice? For casting details: http://tinyurl.com/yly2c8u</t>
  </si>
  <si>
    <t>https://twitter.com/realDonaldTrump/status/11266002473</t>
  </si>
  <si>
    <t>The NYC casting call for The Apprentice is thisThursday, April 1 at Trump Tower. For all the information you need, go to NBC.com/casting.</t>
  </si>
  <si>
    <t>https://twitter.com/realDonaldTrump/status/11366768299</t>
  </si>
  <si>
    <t>Don't forget the open call at Trump Tower tomorrow for The Apprentice. I look forward to seeing you there.</t>
  </si>
  <si>
    <t>https://twitter.com/realDonaldTrump/status/11439299597</t>
  </si>
  <si>
    <t>Today's open call drew thousands of eager applicants. It was an impressive group, I enjoyed meeting them. We've got some great candidates!</t>
  </si>
  <si>
    <t>https://twitter.com/realDonaldTrump/status/11698350863</t>
  </si>
  <si>
    <t>Last night Melania and I attended the Skating with the Stars Gala at Wollman Rink in Central Park, it was fantastic. Stay tuned for Part 2..</t>
  </si>
  <si>
    <t>https://twitter.com/realDonaldTrump/status/11701179384</t>
  </si>
  <si>
    <t>Then we attended the Scottish fashion show that benefits veterans, Dressed to Kilt 2010, which I co-hosted with Sir Sean and Lady Connery.</t>
  </si>
  <si>
    <t>https://twitter.com/realDonaldTrump/status/11710963303</t>
  </si>
  <si>
    <t>My bestselling book from last April, Think Like a Champion, is now available in paperback. It's inspiring, entertaining, and a great read.</t>
  </si>
  <si>
    <t>https://twitter.com/realDonaldTrump/status/11782136751</t>
  </si>
  <si>
    <t>Trump SoHo opens this Friday and it is fantastic! Check out the Trump Hotel Collection... http://www.trump.com/</t>
  </si>
  <si>
    <t>https://twitter.com/realDonaldTrump/status/11889453121</t>
  </si>
  <si>
    <t>This is a terrific day for downtown New York. Trump SoHo is unlike anything else. Be sure to visit this fantastic hotel soon!</t>
  </si>
  <si>
    <t>https://twitter.com/realDonaldTrump/status/12057473512</t>
  </si>
  <si>
    <t>The premiere of "Donald J. Trump's Fabulous World of Golf" is tomorrow night at 9 p.m. ET on Golf Channel. Tune in for a great adventure!</t>
  </si>
  <si>
    <t>https://twitter.com/realDonaldTrump/status/12104502409</t>
  </si>
  <si>
    <t>Looking forward to seeing the World Champion Yankees today on opening day!</t>
  </si>
  <si>
    <t>https://twitter.com/realDonaldTrump/status/12183298109</t>
  </si>
  <si>
    <t>"Before Kids Can Go Places, They Need a Place To Go" -- the motto of The Police Athletic League, an organization I'm very proud to support</t>
  </si>
  <si>
    <t>https://twitter.com/realDonaldTrump/status/12290268118</t>
  </si>
  <si>
    <t>On Sunday, Jerome Bettis 'the bus' from the Pittsburgh Steelers will play at Trump Int'l Golf Club/Palm Beach against Julius Erving 'Dr J'</t>
  </si>
  <si>
    <t>https://twitter.com/realDonaldTrump/status/12535153342</t>
  </si>
  <si>
    <t>Tune in to The Marriage Ref onThursday night at 10 p.m. on NBC--I'm on the panel of experts along with Gloria Estefan &amp; Adam Carolla.</t>
  </si>
  <si>
    <t>https://twitter.com/realDonaldTrump/status/12580081834</t>
  </si>
  <si>
    <t>Melania and I saw American Idiot on Broadway last night and it was great. An amazing theatrical experience!</t>
  </si>
  <si>
    <t>https://twitter.com/realDonaldTrump/status/12642103351</t>
  </si>
  <si>
    <t>Melania and I will be appearing on The View tomorrow at 11 a.m. on CBS. Tune in for some great fun!</t>
  </si>
  <si>
    <t>https://twitter.com/realDonaldTrump/status/12707966134</t>
  </si>
  <si>
    <t>To put on your calendar for May: Miss USA 2010, live from Las Vegas on May 16th, 7 p.m. ET on NBC. I'll be there--tune in for a great show!</t>
  </si>
  <si>
    <t>https://twitter.com/realDonaldTrump/status/12884286007</t>
  </si>
  <si>
    <t>Our thoughts and prayers remain with Bret Michaels and his family and for his speedy recovery.</t>
  </si>
  <si>
    <t>https://twitter.com/realDonaldTrump/status/13008593779</t>
  </si>
  <si>
    <t>Melania and I will be appearing on Larry King Live tonight, 9 p.m. on CNN. Be sure to tune in for some great conversation!</t>
  </si>
  <si>
    <t>https://twitter.com/realDonaldTrump/status/13074208628</t>
  </si>
  <si>
    <t>Melania will be on QVC tomorrow night at 9 p.m. ET to introduce her beautiful and inspiring Melania Timepieces &amp; Fashion Jewelry collection.</t>
  </si>
  <si>
    <t>https://twitter.com/realDonaldTrump/status/13136246779</t>
  </si>
  <si>
    <t>Be sure to look for my beautiful wife Melania Trump tonight on QVC at 9 pm ET where she will be debuting her fantastic jewelry collection.</t>
  </si>
  <si>
    <t>https://twitter.com/realDonaldTrump/status/13314283231</t>
  </si>
  <si>
    <t>Looking forward to the 2010 Miss USA Pageant, Sunday May 16 on NBC, 7 p.m. ET, hosted by Curtis Stone and Natalie Morales.</t>
  </si>
  <si>
    <t>https://twitter.com/realDonaldTrump/status/13314425371</t>
  </si>
  <si>
    <t>Also appearing on the Miss USA Pageant will be Country Superstar Trace Adkins and Pop Rock Sensation Boys Like Girls...</t>
  </si>
  <si>
    <t>https://twitter.com/realDonaldTrump/status/13314652289</t>
  </si>
  <si>
    <t>Providing backstage commentary at the Miss USA Pageant will be comedic mother-daughter duo Joan and Melissa Rivers. A fantastic lineup!</t>
  </si>
  <si>
    <t>https://twitter.com/realDonaldTrump/status/13444373897</t>
  </si>
  <si>
    <t>We're all very happy to hear of Bret Michael's progress and send our best wishes for his full recovery.</t>
  </si>
  <si>
    <t>https://twitter.com/realDonaldTrump/status/13936645875</t>
  </si>
  <si>
    <t>Looking forward to the 2010 Miss USA Pageant, Sunday May 16 on NBC, 7 p.m. ET, hosted by Curtis Stone &amp; Natalie Morales live from Las Vegas.</t>
  </si>
  <si>
    <t>https://twitter.com/realDonaldTrump/status/14171725850</t>
  </si>
  <si>
    <t>Congratulations to our new Miss USA, the beautiful Rima Fakih. Rima will represent us well at Miss Universe and be a wonderful Miss USA .</t>
  </si>
  <si>
    <t>https://twitter.com/realDonaldTrump/status/14305093521</t>
  </si>
  <si>
    <t>Put this on your calendar: The Celebrity Apprentice live finale is this Sunday at 9 p.m. on NBC. Who will be the next Celebrity Apprentice?</t>
  </si>
  <si>
    <t>https://twitter.com/realDonaldTrump/status/14364932158</t>
  </si>
  <si>
    <t>Check out Ivanka's new FaceBook page and keep up with what's happening--from The Celebrity Apprentice, to jewlery to free tickets and more..</t>
  </si>
  <si>
    <t>https://twitter.com/realDonaldTrump/status/14371483646</t>
  </si>
  <si>
    <t>The latest update on Bret Michaels is that he's making every effort to attend the live finale of Celebrity Apprentice on Sunday--so tune in!</t>
  </si>
  <si>
    <t>https://twitter.com/realDonaldTrump/status/14429237277</t>
  </si>
  <si>
    <t>Who's your pick-- @ bretmichaels or @ hollyrpeete ? Vote now on Ivanka's new Facebook page! http://ow.ly/1NfMt</t>
  </si>
  <si>
    <t>@ @</t>
  </si>
  <si>
    <t>https://twitter.com/realDonaldTrump/status/14628551705</t>
  </si>
  <si>
    <t>Congratulations to Bret Michaels, the new Celebrity Apprentice. Bret's a true champion, all of us were happy to see him and to see him win!</t>
  </si>
  <si>
    <t>https://twitter.com/realDonaldTrump/status/14691984203</t>
  </si>
  <si>
    <t>Ivanka caught up with Bret and Holly backstage. Both Bret and Holly were champions all the way. http://bit.ly/ckmKKU</t>
  </si>
  <si>
    <t>https://twitter.com/realDonaldTrump/status/14700122010</t>
  </si>
  <si>
    <t>The ratings for the Celebrity Apprentice were fantastic and everyone had a great time. It was a terrific season -- congrats to everyone!</t>
  </si>
  <si>
    <t>https://twitter.com/realDonaldTrump/status/14764340745</t>
  </si>
  <si>
    <t>Scotland is beautiful. I spent several years looking for the right place, visiting over 200 sites, and this is absolutely the right place!</t>
  </si>
  <si>
    <t>https://twitter.com/realDonaldTrump/status/14785010269</t>
  </si>
  <si>
    <t>The North Coast of Scotland is spectacular--the sea, the sand dunes, the rolling bluffs--we walked the course and it is fantastic.</t>
  </si>
  <si>
    <t>https://twitter.com/realDonaldTrump/status/14848387814</t>
  </si>
  <si>
    <t>The Dunes here are amazing, and they're how I learned about geomorphology, which is the study of movement landforms. We've had a great trip</t>
  </si>
  <si>
    <t>https://twitter.com/realDonaldTrump/status/14917052148</t>
  </si>
  <si>
    <t>Wishing everyone a Happy Memorial Day Weekend, with a special thought for all the veterans who have done so much for our freedom.</t>
  </si>
  <si>
    <t>https://twitter.com/realDonaldTrump/status/15275512684</t>
  </si>
  <si>
    <t>I'll be turning the table on Larry King this Saturday night. I'll be interviewing him in honor of the 25th Anniversary of his show.</t>
  </si>
  <si>
    <t>https://twitter.com/realDonaldTrump/status/15418820627</t>
  </si>
  <si>
    <t>Checking out the course at TNGC Westchester and it is fantastic. Should be a great season. http://www.trumpnationalwestchester.com/</t>
  </si>
  <si>
    <t>https://twitter.com/realDonaldTrump/status/15433442939</t>
  </si>
  <si>
    <t>Be sure to watch the Larry King Show tomorrow night on CNN, 9 p.m. I'll be the host, Larry the guest. http://larrykinglive.blogs.cnn.com/</t>
  </si>
  <si>
    <t>https://twitter.com/realDonaldTrump/status/15518022208</t>
  </si>
  <si>
    <t>Tonight I trade places with Larry King @ kingsthings and interview him on the 25th anniversary of his show. 9PM on CNN featuring best clips.</t>
  </si>
  <si>
    <t>https://twitter.com/realDonaldTrump/status/15725359599</t>
  </si>
  <si>
    <t>I am honored to be chosen by Gray Line for their NY Ride of Fame Campaign. Today we had the ribbon cutting ceremony in front of Trump Tower.</t>
  </si>
  <si>
    <t>https://twitter.com/realDonaldTrump/status/15780161325</t>
  </si>
  <si>
    <t>Check out Gray Line's site for the Donald Trump Ride of Fame... http://www.newyorksightseeing.com/</t>
  </si>
  <si>
    <t>https://twitter.com/realDonaldTrump/status/15782670445</t>
  </si>
  <si>
    <t>Rima Fakih, our beautiful Miss USA, rode with me on the Gray Line Ride of Fame yesterday... http://www.missuniverse.com/missusa</t>
  </si>
  <si>
    <t>https://twitter.com/realDonaldTrump/status/15860673821</t>
  </si>
  <si>
    <t>WSJ covers Ride of Fame http://online.wsj.com/article/SB10001424052748704575304575297082506166258.html?mod=WSJ_NY_RealEstate_MIDDLE_LSMini</t>
  </si>
  <si>
    <t>https://twitter.com/realDonaldTrump/status/16225665355</t>
  </si>
  <si>
    <t>Had a fantastic dinner last night at Quattro, in the Trump SoHo Hotel. It's already one of the hottest new restaurants in the city.</t>
  </si>
  <si>
    <t>https://twitter.com/realDonaldTrump/status/16225838646</t>
  </si>
  <si>
    <t>And Trump SoHo New York is one of the hottest new hotels anywhere.... http://www.trump.com/Hotel_Collection/Trump_SoHo/Trump_SoHo.asp</t>
  </si>
  <si>
    <t>https://twitter.com/realDonaldTrump/status/16393424310</t>
  </si>
  <si>
    <t>Tune in tonight at 9 pm on TV One for "The Ultimate Merger" starring the one and only Omarosa and twelve brave bachelors ...</t>
  </si>
  <si>
    <t>https://twitter.com/realDonaldTrump/status/16393566152</t>
  </si>
  <si>
    <t>The Ultimate Merger: http://www.nydailynews.com/entertainment/tv/2010/06/17/2010-06-17_omarosa_is_back_and_this_time_its_personal.html</t>
  </si>
  <si>
    <t>https://twitter.com/realDonaldTrump/status/16692957931</t>
  </si>
  <si>
    <t>Tonight be sure to watch Melania and Ivanka on Larry King Live for a Celebrity Relief Telethon http://larrykinglive.blogs.cnn.com/</t>
  </si>
  <si>
    <t>https://twitter.com/realDonaldTrump/status/16700609758</t>
  </si>
  <si>
    <t>For more information on tonight's two hour telethon, 8 to 10 p.m.: http://twitter.com/kingsthings</t>
  </si>
  <si>
    <t>https://twitter.com/realDonaldTrump/status/16781267906</t>
  </si>
  <si>
    <t>Great job on the Larry King Live Gulf Telethon last night--$1.3 million was raised in 2 hours.</t>
  </si>
  <si>
    <t>https://twitter.com/realDonaldTrump/status/16951303040</t>
  </si>
  <si>
    <t>The Eric Trump Foundation has raised over $1,000,000 towards St. Jude Children's Research Hospital. http://twitter.com/EricTrumpFdn</t>
  </si>
  <si>
    <t>https://twitter.com/realDonaldTrump/status/17254625071</t>
  </si>
  <si>
    <t>"Trading Shots with Donald Trump"--a great article in the Wall Street Journal http://bit.ly/c9eZbq</t>
  </si>
  <si>
    <t>https://twitter.com/realDonaldTrump/status/17494917112</t>
  </si>
  <si>
    <t>Work is expected to begin today on my golf course in Scotland. It will be spectacular! http://bit.ly/blp1Tq</t>
  </si>
  <si>
    <t>https://twitter.com/realDonaldTrump/status/17572473837</t>
  </si>
  <si>
    <t>Wishing everyone a wonderful Independence Day weekend. We have a lot to be thankful for.</t>
  </si>
  <si>
    <t>https://twitter.com/realDonaldTrump/status/17580961111</t>
  </si>
  <si>
    <t>Due to popular demand, CNN will re-broadcast the Larry King Live show I hosted in June, in which I interview Larry. Monday July 5, 9 pm CNN</t>
  </si>
  <si>
    <t>https://twitter.com/realDonaldTrump/status/17872565508</t>
  </si>
  <si>
    <t>The new edition of The Apprentice will be on Thursdays this fall at 10 pm ET---I'm putting people back to work!</t>
  </si>
  <si>
    <t>https://twitter.com/realDonaldTrump/status/18531733257</t>
  </si>
  <si>
    <t>George Steinbrenner was a great friend and a true legend. There will never be anyone like him in New York. We've lost a truly great man.</t>
  </si>
  <si>
    <t>https://twitter.com/realDonaldTrump/status/18941700846</t>
  </si>
  <si>
    <t>Visited some very beautiful golf courses this weekend...this is one...http://www.trump.com/Golf_Clubs/Hudson_Valley/Hudson_Valley.asp</t>
  </si>
  <si>
    <t>https://twitter.com/realDonaldTrump/status/18941891817</t>
  </si>
  <si>
    <t>and here's another....http://www.trump.com/Golf_Clubs/Colts_Neck/Colts_Neck.asp</t>
  </si>
  <si>
    <t>https://twitter.com/realDonaldTrump/status/18943266082</t>
  </si>
  <si>
    <t>and yet another ...all of them are spectacular. http://www.trump.com/Golf_Clubs/Westchester/Westchester.asp</t>
  </si>
  <si>
    <t>https://twitter.com/realDonaldTrump/status/19000595542</t>
  </si>
  <si>
    <t>I'm proud to accept the 2010 HollyRod Foundation Humanitarian Award from Holly Robinson Peete, who raised $700,000 on Celebrity Apprentice</t>
  </si>
  <si>
    <t>https://twitter.com/realDonaldTrump/status/19854825601</t>
  </si>
  <si>
    <t>Could this be my newest apprentice? http://www.youtube.com/user/MattressSerta ...Enter the contest .. .http://www.facebook.com/sertamattress</t>
  </si>
  <si>
    <t>https://twitter.com/realDonaldTrump/status/19855081470</t>
  </si>
  <si>
    <t>I'm helping the Serta Counting Sheep get back to work. Enter the contest http://www.facebook.com/sertamattress and win a trip to Las Vegas..</t>
  </si>
  <si>
    <t>https://twitter.com/realDonaldTrump/status/19855387501</t>
  </si>
  <si>
    <t>and stay at the fantastic Trump International Hotel Las Vegas ...http://www.trump.com/Hotel_Collection/Trump_Las_Vegas/Trump_Las_Vegas.asp</t>
  </si>
  <si>
    <t>https://twitter.com/realDonaldTrump/status/19918744500</t>
  </si>
  <si>
    <t>Enter the contest....http://www.facebook.com/sertamattress...and stay at Trump International Hotel Las Vegas</t>
  </si>
  <si>
    <t>https://twitter.com/realDonaldTrump/status/20307423177</t>
  </si>
  <si>
    <t>The Miss Universe Pageant will be on August 23 (9-11 p.m. on NBC, ET) with Bret Michaels and Natalie Morales to co-host, live from Las Vegas</t>
  </si>
  <si>
    <t>https://twitter.com/realDonaldTrump/status/20307691790</t>
  </si>
  <si>
    <t>Performing live on the Miss Universe Pageant from the Mandalay Bay Resort &amp; Casino will be Telemundo, Orianthi, John Legend and The Roots.</t>
  </si>
  <si>
    <t>https://twitter.com/realDonaldTrump/status/20708393094</t>
  </si>
  <si>
    <t>Mark your calenders for August 23rd: http://www.missuniverse.com/</t>
  </si>
  <si>
    <t>https://twitter.com/realDonaldTrump/status/20979570755</t>
  </si>
  <si>
    <t>The Eric Trump Foundation, September 14 https://www.erictrumpfoundation.com/?nd=ticket_list&amp;fundraiser_id=8</t>
  </si>
  <si>
    <t>https://twitter.com/realDonaldTrump/status/20980599529</t>
  </si>
  <si>
    <t>Eric's Sept. 14th event will be held at Trump National Golf Club Westchester. http://www.trump.com/Golf_Clubs/Westchester/Westchester.asp</t>
  </si>
  <si>
    <t>https://twitter.com/realDonaldTrump/status/21003563007</t>
  </si>
  <si>
    <t>Check out the last webisode in our 3 part series featuring me with Serta. Which one was your favorite? www.youtube.com/user/mattressserta</t>
  </si>
  <si>
    <t>https://twitter.com/realDonaldTrump/status/21004161659</t>
  </si>
  <si>
    <t>Check out the last webisode www.youtube.com/user/mattressserta in our 3 part series featuring me with Serta. Which one was your favorite?</t>
  </si>
  <si>
    <t>https://twitter.com/realDonaldTrump/status/21004329713</t>
  </si>
  <si>
    <t>Friday is the last day to enter the Counting Sheep for Hire contest. Click here www.youtube.com/user/mattressserta and you could win a trip</t>
  </si>
  <si>
    <t>https://twitter.com/realDonaldTrump/status/21004551484</t>
  </si>
  <si>
    <t>That trip would be to the Trump International Hotel Las Vegas...http://www.trump.com/Hotel_Collection/Trump_Las_Vegas/Trump_Las_Vegas.asp</t>
  </si>
  <si>
    <t>https://twitter.com/realDonaldTrump/status/21004697973</t>
  </si>
  <si>
    <t>So don't forget to enter the Serta Counting Sheep for Hire contest! www.youtube.com/user/mattressserta</t>
  </si>
  <si>
    <t>https://twitter.com/realDonaldTrump/status/21598934653</t>
  </si>
  <si>
    <t>The original Apprentice returns with a two hour premiere on Thursday September 16th. Looking forward to a fantastic season!</t>
  </si>
  <si>
    <t>https://twitter.com/realDonaldTrump/status/21601308367</t>
  </si>
  <si>
    <t>Four more days until the Miss Universe Pageant. Be sure to tune in on Monday night at 9 p.m. on NBC--it will be an amazing show.</t>
  </si>
  <si>
    <t>https://twitter.com/realDonaldTrump/status/21915730688</t>
  </si>
  <si>
    <t>It's going to get hotter in Las Vegas tonight! Watch the Miss Universe Pageant tonight on NBC at 9 p.m. I'm looking forward to being there!</t>
  </si>
  <si>
    <t>https://twitter.com/realDonaldTrump/status/22003109005</t>
  </si>
  <si>
    <t>Congratulations to Miss Mexico, Jimena Navarrete, our new Miss Universe 2010, and congratulations to everyone for a fantastic show.</t>
  </si>
  <si>
    <t>https://twitter.com/realDonaldTrump/status/22207798183</t>
  </si>
  <si>
    <t>The Miss Universe Pageant raked in some great ratings! A great job by everyone.</t>
  </si>
  <si>
    <t>https://twitter.com/realDonaldTrump/status/22551244200</t>
  </si>
  <si>
    <t>Spent a beautiful weekend golfing at Trump National Golf Club Westchester and Trump National Golf Club Bedminster.</t>
  </si>
  <si>
    <t>https://twitter.com/realDonaldTrump/status/22644749933</t>
  </si>
  <si>
    <t>Went to the Yankees game last night with Bill O'Reilly--we had a great time watching the Yankees win!</t>
  </si>
  <si>
    <t>https://twitter.com/realDonaldTrump/status/22742724001</t>
  </si>
  <si>
    <t>I'll be on The Late Show with David Letterman tonight--be sure to tune in for a great show. 11:30 pm on CBS.</t>
  </si>
  <si>
    <t>https://twitter.com/realDonaldTrump/status/22812121662</t>
  </si>
  <si>
    <t>Check out Serta's Counting Sheep (and me) at the Trump International Hotel New York http://bit.ly/SertaRm9</t>
  </si>
  <si>
    <t>https://twitter.com/realDonaldTrump/status/22812888292</t>
  </si>
  <si>
    <t>Check out Trump International Hotel &amp; Tower New York --spectacular! http://www.trump.com/Hotel_Collection/Trump_New_york/Trump_New_York.asp</t>
  </si>
  <si>
    <t>https://twitter.com/realDonaldTrump/status/23249994601</t>
  </si>
  <si>
    <t>I was invited by Caroline Wozniacki to sit with her family in her special box during her match at the U.S. Open yesterday. She's fantastic!</t>
  </si>
  <si>
    <t>https://twitter.com/realDonaldTrump/status/23259108430</t>
  </si>
  <si>
    <t>There's a lot going on at the Eric Trump Foundation ... http://bit.ly/9rJ0sn</t>
  </si>
  <si>
    <t>https://twitter.com/realDonaldTrump/status/24024630761</t>
  </si>
  <si>
    <t>Coming up soon: The two hour premiere of The Apprentice. Next Thursday, September 16th, at 9 pm on NBC. http://bit.ly/bMB4CH</t>
  </si>
  <si>
    <t>https://twitter.com/realDonaldTrump/status/24508012246</t>
  </si>
  <si>
    <t>I am very happy to have the civilian version of "The Apprentice" back on the air this fall. There will be excitement as well as opportunity.</t>
  </si>
  <si>
    <t>https://twitter.com/realDonaldTrump/status/24570735633</t>
  </si>
  <si>
    <t>Eric did a great job with his Eric Trump Foundation annual charity outing. I'm proud of him. http://bit.ly/c1y3c3</t>
  </si>
  <si>
    <t>https://twitter.com/realDonaldTrump/status/24673275254</t>
  </si>
  <si>
    <t>Don't forget to tune in tonight for the two hour premiere of The Apprentice. 9 pm EST on NBC. We're all in for a fantastic new season!</t>
  </si>
  <si>
    <t>https://twitter.com/realDonaldTrump/status/24783636234</t>
  </si>
  <si>
    <t>Be sure to tune in for Melania's second QVC show for "Melania Timepieces &amp; Jewelry" tonight, live from 9-10 pm on QVC http://bit.ly/aDdvKj</t>
  </si>
  <si>
    <t>https://twitter.com/realDonaldTrump/status/25330385195</t>
  </si>
  <si>
    <t>Don't forget to tune in tonight at 10 p.m. on NBC for another action packed episode of The Apprentice. http://bit.ly/bnAuAv</t>
  </si>
  <si>
    <t>https://twitter.com/realDonaldTrump/status/25436192384</t>
  </si>
  <si>
    <t>See the new sizzle reel for The Apprentice http://bit.ly/ax8nah</t>
  </si>
  <si>
    <t>https://twitter.com/realDonaldTrump/status/25988176664</t>
  </si>
  <si>
    <t>Tune in tonight at 10 pm on NBC for another exciting episode of The Apprentice -- and see the Dog Whisperer make an appearance.</t>
  </si>
  <si>
    <t>https://twitter.com/realDonaldTrump/status/26092980045</t>
  </si>
  <si>
    <t>Read Ivanka's blog about last night's Apprentice on Entertainment Weekly ...http://bit.ly/bMNF72</t>
  </si>
  <si>
    <t>https://twitter.com/realDonaldTrump/status/26551913010</t>
  </si>
  <si>
    <t>I'm honored to be presented the award of Doctor of Business Administration Honoris Causa from Robert Gordon University in Aberdeen, Scotland</t>
  </si>
  <si>
    <t>https://twitter.com/realDonaldTrump/status/26651899791</t>
  </si>
  <si>
    <t>Don't forget to tune in tonight for another exciting episode of The Apprentice--10 p.m. on NBC.</t>
  </si>
  <si>
    <t>https://twitter.com/realDonaldTrump/status/26652912130</t>
  </si>
  <si>
    <t>Scotland is beautiful and Trump Internatonal Golf Links-Scotland is progressing beautifully as well. http://bit.ly/bUWWNb</t>
  </si>
  <si>
    <t>https://twitter.com/realDonaldTrump/status/27343104700</t>
  </si>
  <si>
    <t>Be sure to watch The Apprentice tonight, 10 p.m. on NBC--it's an episode you won't forget!</t>
  </si>
  <si>
    <t>https://twitter.com/realDonaldTrump/status/27362772649</t>
  </si>
  <si>
    <t>An HR solutions company polled 1,000 employed adults to find out who would make ideal bosses... http://bit.ly/9uP9vj</t>
  </si>
  <si>
    <t>https://twitter.com/realDonaldTrump/status/28042446926</t>
  </si>
  <si>
    <t>Don't forget to tune in tonight to see another unpredictable and exciting episode of The Apprentice-- 10 pm on NBC</t>
  </si>
  <si>
    <t>https://twitter.com/realDonaldTrump/status/28888487946</t>
  </si>
  <si>
    <t>Be prepared for a sensational episode of The Apprentice tomorrow night, 10 pm on NBC.</t>
  </si>
  <si>
    <t>https://twitter.com/realDonaldTrump/status/29014512646</t>
  </si>
  <si>
    <t>I was on The View this morning. We talked about The Apprentice. Tonight's episode is a great one--tough, exciting and surprising. 10 pm/NBC</t>
  </si>
  <si>
    <t>https://twitter.com/realDonaldTrump/status/29601992948</t>
  </si>
  <si>
    <t>I'll be discussing a variety of topics tonight with Greta Van Susteren, 10 p.m. on Fox News. It will be the first of a two part series.</t>
  </si>
  <si>
    <t>https://twitter.com/realDonaldTrump/status/29674109995</t>
  </si>
  <si>
    <t>Tonight's episode of The Apprentice is one you won't want to miss! Be sure to tune in--10 p.m. on NBC.</t>
  </si>
  <si>
    <t>https://twitter.com/realDonaldTrump/status/2742379589144576</t>
  </si>
  <si>
    <t>Tonight's episode of The Apprentice has a big surprise at the top of the show -- don't miss it! 10 p.m. on NBC.</t>
  </si>
  <si>
    <t>https://twitter.com/realDonaldTrump/status/4257859944579073</t>
  </si>
  <si>
    <t>My interview last week with Greta van Susteren is available here in slightly abridged form. http://bit.ly/96ztOA Good info to know about.</t>
  </si>
  <si>
    <t>https://twitter.com/realDonaldTrump/status/5285497953853441</t>
  </si>
  <si>
    <t>We're getting down to the wire on The Apprentice--tune in tonight for some great action! 10 p.m. on NBC.</t>
  </si>
  <si>
    <t>https://twitter.com/realDonaldTrump/status/5307138364674048</t>
  </si>
  <si>
    <t>"CNBC Titans: Donald Trump " will be shown Friday Nov 19th at 9 pm and 1 am, Sunday 11/21 at 9 pm and 11/24 at 7 pm http://bit.ly/ckojPN</t>
  </si>
  <si>
    <t>https://twitter.com/realDonaldTrump/status/6759410504310784</t>
  </si>
  <si>
    <t>Staff Sgt. Salvatore A. Giunta received the Medal of Honor from Pres. Obama this month. It was a great honor to have him visit me today.</t>
  </si>
  <si>
    <t>https://twitter.com/realDonaldTrump/status/7461789721698304</t>
  </si>
  <si>
    <t>Watch CNN tomorrow at 2 pm &amp; 5 pm and on Friday at 7 pm &amp; 11 pm for a Thanksgiving Special hosted by John King. I'll be a featured guest.</t>
  </si>
  <si>
    <t>https://twitter.com/realDonaldTrump/status/7483813542232064</t>
  </si>
  <si>
    <t>Tomorrow night's episode of The Apprentice delivers excitement at QVC along with appearances by Isaac Mizrahi and Cathie Black. 10 pm on NBC</t>
  </si>
  <si>
    <t>https://twitter.com/realDonaldTrump/status/7504103261347840</t>
  </si>
  <si>
    <t>My best wishes to everyone for a Happy Thanksgiving!</t>
  </si>
  <si>
    <t>https://twitter.com/realDonaldTrump/status/9273573134835712</t>
  </si>
  <si>
    <t>Congratulations to Evan Lysacek for being nominated SI sportsman of the year. He's a great guy, and he has my vote! # EvanForSI</t>
  </si>
  <si>
    <t>#</t>
  </si>
  <si>
    <t>https://twitter.com/realDonaldTrump/status/10355715596091393</t>
  </si>
  <si>
    <t>Tonight's episode of The Apprentice is one of the best ever--we're down to the final 3, and it's high excitement all the way. 10 pm on NBC.</t>
  </si>
  <si>
    <t>https://twitter.com/realDonaldTrump/status/12960183131045888</t>
  </si>
  <si>
    <t>Tonight is the Apprentice finale---and it's a fantastic episode in every way, with the great Liza Minnelli performing and a new Apprentice!</t>
  </si>
  <si>
    <t>https://twitter.com/realDonaldTrump/status/13242093694623744</t>
  </si>
  <si>
    <t>Congratulations to Brandy as our new Apprentice and to Clint for being a great player. It's been a terrific season!</t>
  </si>
  <si>
    <t>https://twitter.com/realDonaldTrump/status/14356570783617025</t>
  </si>
  <si>
    <t>All the hotels currently open in the Trump Hotel Collection have been nominated for Travel &amp; Leisure's "World's Best Awards 2011" .....</t>
  </si>
  <si>
    <t>https://twitter.com/realDonaldTrump/status/14358664722776064</t>
  </si>
  <si>
    <t>Those five hotels includeTrump International Hotel &amp; Tower New York, Trump Soho New York, Trump International Hotel &amp; Tower Chicago...</t>
  </si>
  <si>
    <t>https://twitter.com/realDonaldTrump/status/14359503306752000</t>
  </si>
  <si>
    <t>...Trump International Hotel Las Vegas, and Trump International Hotel &amp; Tower Waikiki Beach Walk. http://tlworldsbest.roiresearch.com/.</t>
  </si>
  <si>
    <t>https://twitter.com/realDonaldTrump/status/14785576859340800</t>
  </si>
  <si>
    <t>I'll be appearing on Larry King Live for his final show, Thursday night at 9 p.m., CNN. Larry's been on TV for 25 years...</t>
  </si>
  <si>
    <t>https://twitter.com/realDonaldTrump/status/15413432119459840</t>
  </si>
  <si>
    <t>Don't forget to watch Larry King tonight, CNN at 9 pm. He's a television legend and a great friend. It's going to be a fantastic farewell.</t>
  </si>
  <si>
    <t>https://twitter.com/realDonaldTrump/status/17979321264115714</t>
  </si>
  <si>
    <t>Wishing everyone a very Happy Holiday season!</t>
  </si>
  <si>
    <t>https://twitter.com/realDonaldTrump/status/20595488004775936</t>
  </si>
  <si>
    <t>WIshing everyone a happy, healthy and prosperous New Year!</t>
  </si>
  <si>
    <t>https://twitter.com/realDonaldTrump/status/25212533853913088</t>
  </si>
  <si>
    <t>Watch me on Late Night with Jimmy Fallon tomorrow night at 12:35 a.m. on NBC--I'll be making a big announcement!</t>
  </si>
  <si>
    <t>https://twitter.com/realDonaldTrump/status/25274587486879745</t>
  </si>
  <si>
    <t>This afternoon I'll be speaking with Neil Cavuto on Your World with Neil Cavuto, 4 p.m. on FOX News.</t>
  </si>
  <si>
    <t>https://twitter.com/realDonaldTrump/status/25586441258012672</t>
  </si>
  <si>
    <t>Don't forget to watch me tonight on Late Night with Jimmy Fallon, 12:35 a.m. on NBC. I'll be making a big announcement!</t>
  </si>
  <si>
    <t>https://twitter.com/realDonaldTrump/status/28502098983260160</t>
  </si>
  <si>
    <t>Busy doing phoners this week with Neil Cavuto, Wolf Blitzer, Fox &amp; Friends, and Larry Kudlow....check out http://shouldtrumprun.com/</t>
  </si>
  <si>
    <t>https://twitter.com/realDonaldTrump/status/28518601644310528</t>
  </si>
  <si>
    <t>Don't miss my fabulous World of Golf now in its second season on Golf Channel beginning January 31 at 9 pm ET. Celebrity matches and more...</t>
  </si>
  <si>
    <t>https://twitter.com/realDonaldTrump/status/30735120168128512</t>
  </si>
  <si>
    <t>THe people at shouldtrumprun.com have got it right! How are our factories supposed to compete with China and other countries...</t>
  </si>
  <si>
    <t>https://twitter.com/realDonaldTrump/status/30735461429288960</t>
  </si>
  <si>
    <t>...when they have no environmental restrictions! America' s workers need us." http://shouldtrumprun.com/</t>
  </si>
  <si>
    <t>https://twitter.com/realDonaldTrump/status/32076638262919169</t>
  </si>
  <si>
    <t>Watch Melania on QVC this morning from 10 a.m. to 11 a.m. with her third line of her "Melania Timepieces &amp; Jewelry" collection...</t>
  </si>
  <si>
    <t>https://twitter.com/realDonaldTrump/status/32082026404253698</t>
  </si>
  <si>
    <t>Don't miss my Fabulous World of Golf now in its second season on Golf Channel beginning tonight at 9 pm ET http://bit.ly/gcQjPR</t>
  </si>
  <si>
    <t>https://twitter.com/realDonaldTrump/status/34616290815512576</t>
  </si>
  <si>
    <t>Be sure to watch Oprah today (4 pm on Channel 7), I'll be on with my entire family and it will be an entertaining hour..http://bit.ly/f7wNY8</t>
  </si>
  <si>
    <t>https://twitter.com/realDonaldTrump/status/35767358031134720</t>
  </si>
  <si>
    <t>It was great to appear on Piers Morgan Tonight last night as his first live guest. Piers won the Celebrity Apprentice and he's fantastic.</t>
  </si>
  <si>
    <t>https://twitter.com/realDonaldTrump/status/36074560650481664</t>
  </si>
  <si>
    <t>Watch my speech at CPAC in Washington DC yesterday ...http://www.youtube.com/watch?v=PR1b8yKxcAo</t>
  </si>
  <si>
    <t>https://twitter.com/realDonaldTrump/status/37518249373470720</t>
  </si>
  <si>
    <t>I was on CNN yesterday.....http://www.youtube.com/watch?v=hBp8N8706qA</t>
  </si>
  <si>
    <t>https://twitter.com/realDonaldTrump/status/37521181040975872</t>
  </si>
  <si>
    <t>FoxNewsInsider with comments on my speech at CPAC in Washington, DC http://www.youtube.com/watch?v=V96ftZPpIcw</t>
  </si>
  <si>
    <t>https://twitter.com/realDonaldTrump/status/37585993838108672</t>
  </si>
  <si>
    <t>Check out ShouldTrumpRun....http://shouldtrumprun.com/</t>
  </si>
  <si>
    <t>https://twitter.com/realDonaldTrump/status/37978297749078016</t>
  </si>
  <si>
    <t>From The Desk Of Donald Trump- two new videos up at http://bit.ly/hGKbS7 and http://bit.ly/ff8tRT</t>
  </si>
  <si>
    <t>https://twitter.com/realDonaldTrump/status/37979493029122048</t>
  </si>
  <si>
    <t>THe Westminster Dog Show asked if I'd be interested in meeting Hickory, a Scottish Deerhound, who won Best in Show. She came to visit today!</t>
  </si>
  <si>
    <t>https://twitter.com/realDonaldTrump/status/38268170745675776</t>
  </si>
  <si>
    <t>I was speaking with Don Imus this morning.... http://bit.ly/htvRfq</t>
  </si>
  <si>
    <t>https://twitter.com/realDonaldTrump/status/38369281221730304</t>
  </si>
  <si>
    <t>Watch the latest From The Desk Of Donald Trump at http://bit.ly/f0kmi2 and read this article http://nydn.us/fpKQSY</t>
  </si>
  <si>
    <t>https://twitter.com/realDonaldTrump/status/38617101547610112</t>
  </si>
  <si>
    <t>Check out my interview from MSNBC at http://on.msnbc.com/gAGniA</t>
  </si>
  <si>
    <t>https://twitter.com/realDonaldTrump/status/40131742803169280</t>
  </si>
  <si>
    <t>Check out today's From The Desk Of Donald Trump at http://bit.ly/eXbfOw I'm willing to answer your questions, tweet me....</t>
  </si>
  <si>
    <t>https://twitter.com/realDonaldTrump/status/40527238277373953</t>
  </si>
  <si>
    <t>I answered your questions in today's video... watch at http://bit.ly/hnzt5J</t>
  </si>
  <si>
    <t>https://twitter.com/realDonaldTrump/status/42276947971153920</t>
  </si>
  <si>
    <t>Coming up in March: The "Comedy Central Roast of Donald Trump." March 15, mark your calendars. http://bit.ly/hYnA0E</t>
  </si>
  <si>
    <t>https://twitter.com/realDonaldTrump/status/42278544969179136</t>
  </si>
  <si>
    <t>ALso coming up: The Celebrity Apprentice returns. Sunday night March 6 at 9 pm EST http://www.nbc.com/the-apprentice/</t>
  </si>
  <si>
    <t>https://twitter.com/realDonaldTrump/status/42341540923838464</t>
  </si>
  <si>
    <t>Check out today's video blog http://bit.ly/g75Jiu I want to answer more of your questions, tweet me.....</t>
  </si>
  <si>
    <t>https://twitter.com/realDonaldTrump/status/42736468908707840</t>
  </si>
  <si>
    <t>I answered some of your questions in today's video... http://bit.ly/exviyc</t>
  </si>
  <si>
    <t>https://twitter.com/realDonaldTrump/status/42974429189390336</t>
  </si>
  <si>
    <t>I was on the TODAY Show this morning and then visited Regis &amp; Kelly. The Celebrity Apprentice starts this Sunday night‚Äîdon‚Äôt miss it!</t>
  </si>
  <si>
    <t>https://twitter.com/realDonaldTrump/status/43322777758990336</t>
  </si>
  <si>
    <t>I appeared on David Letterman last night. And don't forget Sunday night---the first episode of Celebrity Apprentice will be on NBC at 9 pm.</t>
  </si>
  <si>
    <t>https://twitter.com/realDonaldTrump/status/43690210873180160</t>
  </si>
  <si>
    <t>Watch You've Got Donald Trump at http://aol.it/fSOueW</t>
  </si>
  <si>
    <t>https://twitter.com/realDonaldTrump/status/44835120405942272</t>
  </si>
  <si>
    <t>Mark it on your calendar: Comedy Central Roast, March 15th at 10:30 pm, for the Roast of Trump http://bit.ly/hRIACH</t>
  </si>
  <si>
    <t>https://twitter.com/realDonaldTrump/status/44886512780836864</t>
  </si>
  <si>
    <t>My thoughts on last night's Celebrity Apprentice http://bit.ly/eWM4T2 also an observation I made recently http://bit.ly/hQJERE</t>
  </si>
  <si>
    <t>https://twitter.com/realDonaldTrump/status/45222588791795712</t>
  </si>
  <si>
    <t>More of your questions answered in today's video at http://bit.ly/f91yLo Also here is my appearance on Neil Cavuto http://bit.ly/erRuo8</t>
  </si>
  <si>
    <t>https://twitter.com/realDonaldTrump/status/45954380691812352</t>
  </si>
  <si>
    <t>I will be developing the two tallest towers in the Republic of Georgia. http://nyti.ms/e9u79i</t>
  </si>
  <si>
    <t>https://twitter.com/realDonaldTrump/status/46307259835359233</t>
  </si>
  <si>
    <t>Don't forget to tune in to the Celebrity Apprentice this Sunday night, 9 pm on NBC. The fireworks continue....http://bit.ly/dWjzfS</t>
  </si>
  <si>
    <t>https://twitter.com/realDonaldTrump/status/47390506715578370</t>
  </si>
  <si>
    <t>My thoughts on last night's Celebrity Apprentice http://bit.ly/hiolBJ as well as my latest video blog at http://bit.ly/gKJL8x</t>
  </si>
  <si>
    <t>https://twitter.com/realDonaldTrump/status/47403593816481792</t>
  </si>
  <si>
    <t>Tweet me more of your questions to answer in the next video....</t>
  </si>
  <si>
    <t>https://twitter.com/realDonaldTrump/status/47667623525224448</t>
  </si>
  <si>
    <t>Watch as I humiliate a dais full of "talent." # TrumpRoast airs tonight at 10:30/9:30c on Comedy Central http://bit.ly/fugbyy</t>
  </si>
  <si>
    <t>https://twitter.com/realDonaldTrump/status/47672443254476800</t>
  </si>
  <si>
    <t>Hey @ SnoopDogg @ ItstheSituation @ SethMacFarlane: Oh, I'm real scared. # TrumpRoast airs tonight at 10:30/9:30 on @ Comedy Central.</t>
  </si>
  <si>
    <t>@ @ @ @</t>
  </si>
  <si>
    <t>https://twitter.com/realDonaldTrump/status/47673273869283328</t>
  </si>
  <si>
    <t>Hey @ realjeffreyross @ whitney cummings @ lisalampanelli: you call yourselves comedians? # TrumpRoast tonight 10:30/9:30c on @ ComedyCentral.</t>
  </si>
  <si>
    <t>https://twitter.com/realDonaldTrump/status/47682098504540160</t>
  </si>
  <si>
    <t>Check out the Trump Fabulous World of Golf site to meet the Fazio family---master golf course designers....http://bit.ly/gi3q3E</t>
  </si>
  <si>
    <t>https://twitter.com/realDonaldTrump/status/47755962928463872</t>
  </si>
  <si>
    <t>Keep talking about me: use # TrumpRoast to tweet about how good I look on @ ComedyCentral tonight at 10:30/9:30c http://bit.ly/hN3jow</t>
  </si>
  <si>
    <t>https://twitter.com/realDonaldTrump/status/48052023484092417</t>
  </si>
  <si>
    <t>Some of your most popular questions answered in today's video http://bit.ly/gv6TVh</t>
  </si>
  <si>
    <t>https://twitter.com/realDonaldTrump/status/48100699418005504</t>
  </si>
  <si>
    <t>https://twitter.com/realDonaldTrump/status/48121239134412801</t>
  </si>
  <si>
    <t>Catch me on Fox News right now, my interview with Neil Cavuto http://bit.ly/fRKfrz</t>
  </si>
  <si>
    <t>https://twitter.com/realDonaldTrump/status/48410117615525888</t>
  </si>
  <si>
    <t>Check out my interview on @ GMA http://abcn.ws/ib1t1c</t>
  </si>
  <si>
    <t>https://twitter.com/realDonaldTrump/status/48466060738965504</t>
  </si>
  <si>
    <t>I'll be on with Larry Kudlow of the Kudlow Report tonight on CNBC at 7 p.m. We'll be discussing current affairs and politics. Tune in.</t>
  </si>
  <si>
    <t>https://twitter.com/realDonaldTrump/status/48734756329881600</t>
  </si>
  <si>
    <t>The Comedy Central Roast of Donald Trump last week was the #1 highest rated Comedy Central Roast ever...it brought in 3.5 milion viewers</t>
  </si>
  <si>
    <t>#1</t>
  </si>
  <si>
    <t>https://twitter.com/realDonaldTrump/status/48736451654975488</t>
  </si>
  <si>
    <t>Don't forget the Celebrity Apprentice, Sunday night at 9 pm on NBC for another surprising and exciting episode http://bit.ly/bnAuAv</t>
  </si>
  <si>
    <t>https://twitter.com/realDonaldTrump/status/49829845122826243</t>
  </si>
  <si>
    <t>I spoke with Fox and Friends today watch here http://bit.ly/fMNVbx</t>
  </si>
  <si>
    <t>https://twitter.com/realDonaldTrump/status/49857555257765888</t>
  </si>
  <si>
    <t>Here are my thoughts on last night's episode of The Celebrity Apprentice... http://bit.ly/hBTQXG</t>
  </si>
  <si>
    <t>https://twitter.com/realDonaldTrump/status/49887944063991808</t>
  </si>
  <si>
    <t>I want to see people make lots of $$ and live better lives. I really think they can do that through TheTrumpNetwork http://trumpnetwork.com/</t>
  </si>
  <si>
    <t>https://twitter.com/realDonaldTrump/status/49933376001544193</t>
  </si>
  <si>
    <t>My thoughts on the Geico ad and more in today's video blog.... http://bit.ly/frcfZY</t>
  </si>
  <si>
    <t>https://twitter.com/realDonaldTrump/status/50206054813941760</t>
  </si>
  <si>
    <t>This is about the money I gave to charity--and in response to your comments about Gadhafi... http://bit.ly/epuX9u</t>
  </si>
  <si>
    <t>https://twitter.com/realDonaldTrump/status/50300363236061185</t>
  </si>
  <si>
    <t>Check out my most recent interview with CNN... http://bit.ly/gXe2uL</t>
  </si>
  <si>
    <t>https://twitter.com/realDonaldTrump/status/50669473383981056</t>
  </si>
  <si>
    <t>My appearance on The View... http://bit.ly/fk3utP and http://bit.ly/f5rTko</t>
  </si>
  <si>
    <t>https://twitter.com/realDonaldTrump/status/52406736891555841</t>
  </si>
  <si>
    <t>My latest Celebrity Apprentice video blog... http://bit.ly/dXGQKC</t>
  </si>
  <si>
    <t>https://twitter.com/realDonaldTrump/status/52431194884808705</t>
  </si>
  <si>
    <t>Watch me play both golf and baseball tonight on Donald J. Trump's Fabulous World of Golf 9PM ET on Golf Channel.. http://bit.ly/gcQjPR</t>
  </si>
  <si>
    <t>https://twitter.com/realDonaldTrump/status/53092846277898240</t>
  </si>
  <si>
    <t>Watch me tonight on The O'Reilly Factor at 8 pm and 11 pm EST, FOX News</t>
  </si>
  <si>
    <t>https://twitter.com/realDonaldTrump/status/53114313925332992</t>
  </si>
  <si>
    <t>Watch my latest video blog.... http://bit.ly/icubEG</t>
  </si>
  <si>
    <t>https://twitter.com/realDonaldTrump/status/53489077005201408</t>
  </si>
  <si>
    <t>My thoughts on The O'Reilly Factor and more here... http://bit.ly/fMyIBI</t>
  </si>
  <si>
    <t>https://twitter.com/realDonaldTrump/status/53563133545025536</t>
  </si>
  <si>
    <t>Catch the second part of my interview with Bill O'Reilly tonight at 8pm on Fox News....</t>
  </si>
  <si>
    <t>https://twitter.com/realDonaldTrump/status/53814505121120257</t>
  </si>
  <si>
    <t>Be sure to watch The Celebrity Apprentice on Sunday at 9 pm on NBC. It's an episode you'll want to see---and one you won't forget!</t>
  </si>
  <si>
    <t>https://twitter.com/realDonaldTrump/status/55265152374812672</t>
  </si>
  <si>
    <t>I want to answer more of your questions in my next video blog, tweet me....</t>
  </si>
  <si>
    <t>https://twitter.com/realDonaldTrump/status/55372740466708480</t>
  </si>
  <si>
    <t>My thoughts on this week's episode of The Celebrity Apprentice... http://bit.ly/hjXRma</t>
  </si>
  <si>
    <t>https://twitter.com/realDonaldTrump/status/55383202570846209</t>
  </si>
  <si>
    <t>Check out video of today's press conference at Trump Tower where the driver of the # Indy500 Pace Car was announced... http://bit.ly/flMhJG</t>
  </si>
  <si>
    <t>https://twitter.com/realDonaldTrump/status/56071102593634304</t>
  </si>
  <si>
    <t>I was featured on the @ todayshow this morning and was interviewed by @ meredithvieira. In case you missed it... http://on.today.com/gaS1hc</t>
  </si>
  <si>
    <t>https://twitter.com/realDonaldTrump/status/56092783328505856</t>
  </si>
  <si>
    <t>@ The_Choirboy @ Shampa525 @ mcleeoo @ the_impetuous @ rdercjr Your questions were answered in my # trumpvlog watch here... http://bit.ly/favgFU</t>
  </si>
  <si>
    <t>@ @ @ @ @</t>
  </si>
  <si>
    <t>https://twitter.com/realDonaldTrump/status/56096015937310720</t>
  </si>
  <si>
    <t>I really enjoyed answering your tweets http://bit.ly/favgFU Please send more and I will answer them in the next # trumpvlog</t>
  </si>
  <si>
    <t>https://twitter.com/realDonaldTrump/status/56433921512050688</t>
  </si>
  <si>
    <t>Tune in on Sunday at 9 pm on NBC for The Celebrity Apprentice, featuring pirates and more fireworks from the cast...http://bit.ly/bnAuAv</t>
  </si>
  <si>
    <t>https://twitter.com/realDonaldTrump/status/57486963523072000</t>
  </si>
  <si>
    <t>Don't forget to tune in tonight for Donald J. Trump's Fabulous World of Golf, 9 pm ET, Golf Channel http://bit.ly/hHdWcr</t>
  </si>
  <si>
    <t>https://twitter.com/realDonaldTrump/status/57897800037449728</t>
  </si>
  <si>
    <t>@ danmcisaac Hopefully this answers your question... http://bit.ly/hko9UY # trumpvlog</t>
  </si>
  <si>
    <t>https://twitter.com/realDonaldTrump/status/57898139746697216</t>
  </si>
  <si>
    <t>My thoughts on this week's episode of The Celebrity Apprentice... http://bit.ly/dLidt6 # trumpvlog</t>
  </si>
  <si>
    <t>https://twitter.com/realDonaldTrump/status/58162737741697024</t>
  </si>
  <si>
    <t>Republicans watch out, the Democrats are already starting... http://nyti.ms/e4knTu</t>
  </si>
  <si>
    <t>https://twitter.com/realDonaldTrump/status/58602133947297792</t>
  </si>
  <si>
    <t>Catch my interview on the @hannityshow tonight at 9pm on @ foxnews.</t>
  </si>
  <si>
    <t>@hannityshow @</t>
  </si>
  <si>
    <t>https://twitter.com/realDonaldTrump/status/58919218913099776</t>
  </si>
  <si>
    <t>My thoughts on the @hannityshow and my appearance at The Tea Party this weekend.... http://bit.ly/gnMeEl</t>
  </si>
  <si>
    <t>https://twitter.com/realDonaldTrump/status/60050922012819456</t>
  </si>
  <si>
    <t>Thoughts on my speech this past weekend in today's # trumpvlog... http://bit.ly/gOhHTq</t>
  </si>
  <si>
    <t>https://twitter.com/realDonaldTrump/status/60052858850127872</t>
  </si>
  <si>
    <t>Don't forget to watch Donald J. Trump's Fabulous World of Golf tonight at 9 pm ET http://bit.ly/dVET5x</t>
  </si>
  <si>
    <t>https://twitter.com/realDonaldTrump/status/60105775930019840</t>
  </si>
  <si>
    <t>This week's The Celebrity Apprentice video blog... http://bit.ly/gCZbWr</t>
  </si>
  <si>
    <t>https://twitter.com/realDonaldTrump/status/60374326741970944</t>
  </si>
  <si>
    <t>My appearances on @ todayshow http://on.today.com/fXc3iE and @ gma http://abcn.ws/elZtzZ</t>
  </si>
  <si>
    <t>https://twitter.com/realDonaldTrump/status/60763782040924160</t>
  </si>
  <si>
    <t>Tweet me more of your questions for # trumpvlog...</t>
  </si>
  <si>
    <t>https://twitter.com/realDonaldTrump/status/61141332277727232</t>
  </si>
  <si>
    <t>See the great things @ donaldjtrumpjr @ ivankatrump @ erictrump have been working on.... http://bit.ly/fLEtcl</t>
  </si>
  <si>
    <t>@ @ @</t>
  </si>
  <si>
    <t>https://twitter.com/realDonaldTrump/status/61155764227674112</t>
  </si>
  <si>
    <t>@hootie821 @wishn2Bfamous @ khfritch Your questions were answered in today's # trumpvlog‚Ä¶ http://bit.ly/gLP9iB</t>
  </si>
  <si>
    <t>@hootie821 @wishn2Bfamous @</t>
  </si>
  <si>
    <t>https://twitter.com/realDonaldTrump/status/61430650439340032</t>
  </si>
  <si>
    <t>Be sure to tune in for another exciting episode of The Celebrity Apprentice this Sunday at 9 p.m. ET on NBC‚Ä¶ http://bit.ly/bnAuAv</t>
  </si>
  <si>
    <t>https://twitter.com/realDonaldTrump/status/62555621681152000</t>
  </si>
  <si>
    <t>Tune in tonight to Donald J. Trump's Fabulous World of Golf 9 pm ET, Golf Channel http://bit.ly/fuRNsB</t>
  </si>
  <si>
    <t>https://twitter.com/realDonaldTrump/status/62627039911485440</t>
  </si>
  <si>
    <t>New The Next Generation videos @ donaldjtrumpjr- http://bit.ly/hJUJMg @ ivankatrump- http://bit.ly/hXE6MF @ erictrump- http://bit.ly/hJ0jNX</t>
  </si>
  <si>
    <t>https://twitter.com/realDonaldTrump/status/63609893277536256</t>
  </si>
  <si>
    <t>My thoughts on yesterday's events in today's # trumpvlog http://bit.ly/mqwrxH</t>
  </si>
  <si>
    <t>https://twitter.com/realDonaldTrump/status/63951990358671360</t>
  </si>
  <si>
    <t>Be sure to watch the Celebrity Apprentice on Sunday night, 9 pm on NBC. http://bit.ly/bnAuAv</t>
  </si>
  <si>
    <t>https://twitter.com/realDonaldTrump/status/64038206991106048</t>
  </si>
  <si>
    <t>A preview of this Sunday's The Celebrity Apprentice http://bit.ly/lriDaQ</t>
  </si>
  <si>
    <t>https://twitter.com/realDonaldTrump/status/65066002525863936</t>
  </si>
  <si>
    <t>Don't forget to watch Donald J. Trump's Fabulous World of Golf---tonight at 9 pm, Golf Channel http://bit.ly/gcQjPR</t>
  </si>
  <si>
    <t>https://twitter.com/realDonaldTrump/status/65073453052596224</t>
  </si>
  <si>
    <t>I want to personally congratulate President Obama and the men women of the Armed Forces for a job very well (cont) http://tl.gd/a7dhom</t>
  </si>
  <si>
    <t>https://twitter.com/realDonaldTrump/status/65421725889859584</t>
  </si>
  <si>
    <t>@ oreillyfactor is having a poll, cast your vote for me at http://bit.ly/cxWgkp</t>
  </si>
  <si>
    <t>https://twitter.com/realDonaldTrump/status/66561301538799616</t>
  </si>
  <si>
    <t>Be sure to watch the Celebrity Apprentice on Sunday night, 8 pm on NBC. http://bit.ly/bnAuAv</t>
  </si>
  <si>
    <t>https://twitter.com/realDonaldTrump/status/67604124363005952</t>
  </si>
  <si>
    <t>Watch my appearance on @ foxandfriends... http://bit.ly/mpY4NR</t>
  </si>
  <si>
    <t>https://twitter.com/realDonaldTrump/status/67622417874423808</t>
  </si>
  <si>
    <t>Watch Donald J. Trump's Fabulous World of Golf on Golf Channel tonight at 9 pm ET http://bit.ly/gcQjPR</t>
  </si>
  <si>
    <t>https://twitter.com/realDonaldTrump/status/68761763910385664</t>
  </si>
  <si>
    <t>My thoughts on the speech in New Hampshire in my # trumpvlog http://bit.ly/lLL2y5 Also you can watch the speech at http://bit.ly/kNjPkf</t>
  </si>
  <si>
    <t>https://twitter.com/realDonaldTrump/status/69026427487522816</t>
  </si>
  <si>
    <t>A sneak peek at Sunday's episode of The Celebrity Apprentice... http://bit.ly/kMMwLa # trumpvlog</t>
  </si>
  <si>
    <t>https://twitter.com/realDonaldTrump/status/69120590535081987</t>
  </si>
  <si>
    <t>Guests are raving about our exclusive hotel mattress and so we‚Äôve made it available for purchase! http://bit.ly/sertahotel</t>
  </si>
  <si>
    <t>https://twitter.com/realDonaldTrump/status/70133777313177601</t>
  </si>
  <si>
    <t>NY Jets center, Nick Mangold, interns for Trump. Watch Trump's Fabulous World of Golf tonight 9PM ET on Golf Channel http://bit.ly/fuRNsB</t>
  </si>
  <si>
    <t>https://twitter.com/realDonaldTrump/status/70198822797717504</t>
  </si>
  <si>
    <t>This has been a very difficult decision regarding the Presidential run and I want to thank all my twitter fans for your fantastic support.</t>
  </si>
  <si>
    <t>https://twitter.com/realDonaldTrump/status/70597171606589440</t>
  </si>
  <si>
    <t>Vote for the next Miss USA... http://bit.ly/lxobOm # VEGASusa11 # MissUSA</t>
  </si>
  <si>
    <t># #</t>
  </si>
  <si>
    <t>https://twitter.com/realDonaldTrump/status/71208272971042816</t>
  </si>
  <si>
    <t>Check out today's # trumpvlog about the upcoming episode of @ ApprenticeNBC.... http://bit.ly/jyfGP3 # celebrityapprenticefinale</t>
  </si>
  <si>
    <t>https://twitter.com/realDonaldTrump/status/71605451581693952</t>
  </si>
  <si>
    <t>Get ready for some excitement--the live finale of the Celebrity Apprentice is on this Sunday night --don't miss it! http://bit.ly/bnAuAv</t>
  </si>
  <si>
    <t>https://twitter.com/realDonaldTrump/status/72694120853946368</t>
  </si>
  <si>
    <t>My appearance on @ foxandfriends from today.... http://bit.ly/lodlDT</t>
  </si>
  <si>
    <t>https://twitter.com/realDonaldTrump/status/72698837889847297</t>
  </si>
  <si>
    <t>Congratulations to John Rich and to Marlee Matlin for a terrific job throughout the season. You are both great! http://bit.ly/bnAuAv</t>
  </si>
  <si>
    <t>https://twitter.com/realDonaldTrump/status/73387386599505920</t>
  </si>
  <si>
    <t>Thanks for all of your tremendous support over the past few months, stay tuned!</t>
  </si>
  <si>
    <t>https://twitter.com/realDonaldTrump/status/73872324587302913</t>
  </si>
  <si>
    <t>@ TheRealMissUSA and the 2011 contestants stopped by Trump Tower yesterday, watch the video... http://bit.ly/jQkneQ # MissUSA # VEGASusa11</t>
  </si>
  <si>
    <t>https://twitter.com/realDonaldTrump/status/74124433735958528</t>
  </si>
  <si>
    <t>Wishing everyone a Happy Memorial Day, and a thank you to all the soldiers who protected our great country.</t>
  </si>
  <si>
    <t>https://twitter.com/realDonaldTrump/status/75949130677092352</t>
  </si>
  <si>
    <t>My thoughts on last night's meeting with @ SarahPalinUSA in today's # trumpvlog... http://bit.ly/jec5p9</t>
  </si>
  <si>
    <t>https://twitter.com/realDonaldTrump/status/75961232179478529</t>
  </si>
  <si>
    <t>Watch my appearances on Good Day NY... http://bit.ly/jxjHgU and @ FoxandFriends... http://bit.ly/iINif1</t>
  </si>
  <si>
    <t>https://twitter.com/realDonaldTrump/status/76411664328699905</t>
  </si>
  <si>
    <t>Tweet me your questions for the next # trumpvlog....</t>
  </si>
  <si>
    <t>https://twitter.com/realDonaldTrump/status/77748342796464128</t>
  </si>
  <si>
    <t>Check out my speech from last Friday http://cs.pn/jf4OE1 as well as my appearance this morning on @ foxandfriends http://bit.ly/kJWdvX.</t>
  </si>
  <si>
    <t>https://twitter.com/realDonaldTrump/status/78170110275227649</t>
  </si>
  <si>
    <t>My thoughts on Anthony Weiner in today's # trumpvlog... http://bit.ly/j0Lv8V</t>
  </si>
  <si>
    <t>https://twitter.com/realDonaldTrump/status/78875680120647680</t>
  </si>
  <si>
    <t>Your most popular tweet answered, why I'm holding off on a Presidential bid... http://bit.ly/iF5pz6 # trumpvlog</t>
  </si>
  <si>
    <t>https://twitter.com/realDonaldTrump/status/80712447425650688</t>
  </si>
  <si>
    <t>New on our YouTube channel today is a brand new # trumpdocumentary giving you a look inside the world of Trump Golf‚Ä¶ http://bit.ly/k2Ue4w</t>
  </si>
  <si>
    <t>https://twitter.com/realDonaldTrump/status/80728748126769152</t>
  </si>
  <si>
    <t>Watch me on the @hannityshow tonight at 9pm. More thoughts on Anthony Weiner in today's # trumpvlog‚Ä¶ http://bit.ly/jyreYr</t>
  </si>
  <si>
    <t>https://twitter.com/realDonaldTrump/status/81461748531601409</t>
  </si>
  <si>
    <t>Don't forget the Miss USA Pageant, live on Sunday night at 9 pm ET on NBC. And you can vote for your favorite beauty! http://bit.ly/3OkYR3</t>
  </si>
  <si>
    <t>https://twitter.com/realDonaldTrump/status/82803340660060161</t>
  </si>
  <si>
    <t>Congratulations to Alyssa Campanella, Miss California---our new MIss USA!http://bit.ly/13mpcY</t>
  </si>
  <si>
    <t>https://twitter.com/realDonaldTrump/status/83172058225324032</t>
  </si>
  <si>
    <t>Congratulations to the Miss USA Pageant--it was the #1 telecast of the night among ABC, CBS, NBC and Fox. A great show and a huge success.</t>
  </si>
  <si>
    <t>https://twitter.com/realDonaldTrump/status/83236206317543424</t>
  </si>
  <si>
    <t>I've been visiting Trump Int'l Golf Links Scotland and the course will be unmatched anywhere in the world. Spectacular! http://bit.ly/3Rv11n</t>
  </si>
  <si>
    <t>https://twitter.com/realDonaldTrump/status/83971843387691008</t>
  </si>
  <si>
    <t>Our new Miss USA, Alyssa Campanella, came up to my office today for a visit. We're proud to have her as our new title holder.</t>
  </si>
  <si>
    <t>https://twitter.com/realDonaldTrump/status/84362886398480384</t>
  </si>
  <si>
    <t>@ GolfMagazine is having an online competition - vote‚Ä¶ http://bit.ly/jKyS99</t>
  </si>
  <si>
    <t>https://twitter.com/realDonaldTrump/status/85350547737161728</t>
  </si>
  <si>
    <t>I was in San Jose, CA on Saturday for a sit-down interview for the ACN national meeting which was attended by over 20,000 people. Huge!</t>
  </si>
  <si>
    <t>https://twitter.com/realDonaldTrump/status/85365407074107392</t>
  </si>
  <si>
    <t>Did my weekly phoner on Fox &amp; Friends this morning...sounding off on issues of the day ... http://fxn.ws/kje8Yi</t>
  </si>
  <si>
    <t>https://twitter.com/realDonaldTrump/status/86837568301318145</t>
  </si>
  <si>
    <t>Please read http://on.wsj.com/mxrFUC , and watch a recent trip made to Trump Vineyard Estates by @ EricTrumphttp://bit.ly/j3C7YI</t>
  </si>
  <si>
    <t>https://twitter.com/realDonaldTrump/status/86840090617323520</t>
  </si>
  <si>
    <t>Wishing everyone a wonderful Independence Day holiday weekend, a great celebration for a great country.</t>
  </si>
  <si>
    <t>https://twitter.com/realDonaldTrump/status/88309219425656832</t>
  </si>
  <si>
    <t>Tomorrow we'll be going to Panama for the opening of our new hotel. It's a fantastic building in a fantastic location. http://bit.ly/jkC0ea</t>
  </si>
  <si>
    <t>https://twitter.com/realDonaldTrump/status/88334210636595200</t>
  </si>
  <si>
    <t>Perhaps this is the kind of thinking we need in Washington ... http://on.wsj.com/ldLEoy</t>
  </si>
  <si>
    <t>https://twitter.com/realDonaldTrump/status/88617765589630976</t>
  </si>
  <si>
    <t>Congress is back.TIME TO CUT, CAP AND BALANCE.There is no revenue problem.The Debt Limit cannot be raised until Obama spending is contained.</t>
  </si>
  <si>
    <t>https://twitter.com/realDonaldTrump/status/89005019432620032</t>
  </si>
  <si>
    <t>Republicans should not negotiate against themselves again with @ BarackObama in today's debt talks--First and foremost CUT,CAP and BALANCE.</t>
  </si>
  <si>
    <t>https://twitter.com/realDonaldTrump/status/89005438619758592</t>
  </si>
  <si>
    <t>THe Art of the Deal--"The best thing you can do is deal from strength, and leverage is the biggest strength you have." CUT, CAP and BALANCE.</t>
  </si>
  <si>
    <t>https://twitter.com/realDonaldTrump/status/89005918376833025</t>
  </si>
  <si>
    <t>If only @ Obama was as focused on balancing the budget as he is on weakening Israel's borders then America would be on the path to solvency.</t>
  </si>
  <si>
    <t>https://twitter.com/realDonaldTrump/status/89351582935810048</t>
  </si>
  <si>
    <t>@johnboehner Message for House GOP "The worst thing you can possibly do in a deal is seem desperate to make it." - The Art of the Deal.</t>
  </si>
  <si>
    <t>https://twitter.com/realDonaldTrump/status/89353664183013376</t>
  </si>
  <si>
    <t>@ Obama - Iranian weapons killing Americans in Iraq? What are u doing about this?http://bit.ly/olNqW5</t>
  </si>
  <si>
    <t>https://twitter.com/realDonaldTrump/status/89368771428499456</t>
  </si>
  <si>
    <t>ObamaCare Tragedy Primed to Further Explode the Deficit http://bit.ly/q2iYtw And @ Obama transferred $500 billion from Medicare to fund it!</t>
  </si>
  <si>
    <t>https://twitter.com/realDonaldTrump/status/89369211993985024</t>
  </si>
  <si>
    <t>House GOP wants to cut Medicare, Obama took $500 billion from Medicare for Obamacare. Both Wrong!</t>
  </si>
  <si>
    <t>https://twitter.com/realDonaldTrump/status/90500292747071489</t>
  </si>
  <si>
    <t>Derek Jeter's baseball and more in today's # trumpvlog... http://bit.ly/p2EreE</t>
  </si>
  <si>
    <t>https://twitter.com/realDonaldTrump/status/90538687284264960</t>
  </si>
  <si>
    <t>On our YouTube channel- the opening of the incredible Trump Ocean Club in Panama.... http://bit.ly/qGBxg6</t>
  </si>
  <si>
    <t>https://twitter.com/realDonaldTrump/status/90771995893043201</t>
  </si>
  <si>
    <t>@johnboehner Mr. Speaker, bring the Balanced Budget Amendment to the floor for a vote! Let's get the ball rolling.</t>
  </si>
  <si>
    <t>https://twitter.com/realDonaldTrump/status/90858411192893442</t>
  </si>
  <si>
    <t>@johnboehner "Much as it pays to emphasize the positive, there are times when the only choice is confrontation." The Art of the Deal</t>
  </si>
  <si>
    <t>https://twitter.com/realDonaldTrump/status/90875305119592448</t>
  </si>
  <si>
    <t>@ macmiller "Donald Trump the Song" gets 16M hits on YouTube. Who wouldn't be flattered?</t>
  </si>
  <si>
    <t>https://twitter.com/realDonaldTrump/status/91228931306426368</t>
  </si>
  <si>
    <t>More thoughts on the debt ceiling in today's # trumpvlog...http://bit.ly/otf1ZF</t>
  </si>
  <si>
    <t>https://twitter.com/realDonaldTrump/status/91501208895881216</t>
  </si>
  <si>
    <t>https://twitter.com/realDonaldTrump/status/91544367239667712</t>
  </si>
  <si>
    <t>My interview last night with Greta on the GOP going El Foldohttp://bit.ly/oprTzh</t>
  </si>
  <si>
    <t>https://twitter.com/realDonaldTrump/status/91562907762032640</t>
  </si>
  <si>
    <t>While @ BarackObama tries to push gun control http://bit.ly/p27G2K --He still has not answered for Project Gun Runnerhttp://bit.ly/pdtrOw</t>
  </si>
  <si>
    <t>https://twitter.com/realDonaldTrump/status/91588520036147200</t>
  </si>
  <si>
    <t>@ BarackObama You have abandoned Israel and engaged the Muslim Brotherhood, and even the Arab world does not like ithttp://politi.co/qUTXsA</t>
  </si>
  <si>
    <t>https://twitter.com/realDonaldTrump/status/91606323862581248</t>
  </si>
  <si>
    <t>US News named the Top10 best hotels in the US--and Trump Int'l Hotel &amp; Tower NYC and Trump Int'l Hotel &amp; Tower Chicago are on the list!</t>
  </si>
  <si>
    <t>https://twitter.com/realDonaldTrump/status/91608359874199552</t>
  </si>
  <si>
    <t>Take a look at http://bit.ly/q0lFik and http://bit.ly/9nxPbD to see these beautiful hotels.</t>
  </si>
  <si>
    <t>https://twitter.com/realDonaldTrump/status/91609057143685120</t>
  </si>
  <si>
    <t>CUT, CAP AND BALANCE. TAXED ENOUGH ALREADY!</t>
  </si>
  <si>
    <t>https://twitter.com/realDonaldTrump/status/91615964004753409</t>
  </si>
  <si>
    <t>What is better advice- "The Art of the Deal" or "Rules for Radicals"? I know which one @ BarackObama prefers.</t>
  </si>
  <si>
    <t>https://twitter.com/realDonaldTrump/status/91874081376452608</t>
  </si>
  <si>
    <t>Who will be the next @ TheRealTeenUSA? Find out this Saturday at 8PM ET on missteenusa.com # TeenUSA</t>
  </si>
  <si>
    <t>https://twitter.com/realDonaldTrump/status/91951062285684736</t>
  </si>
  <si>
    <t>@ BarackObama You have increased discretionary spending by 25% annually and amassed over $4 trillion in debt. T-E-Ahttp://on.wsj.com/onsY3b</t>
  </si>
  <si>
    <t>https://twitter.com/realDonaldTrump/status/91954652018511873</t>
  </si>
  <si>
    <t>@ marcorubio is right. We need to create more taxpayers, not more taxes. CUT, CAP AND BALANCE.http://onforb.es/pBvGuq</t>
  </si>
  <si>
    <t>https://twitter.com/realDonaldTrump/status/92955253808439296</t>
  </si>
  <si>
    <t>Congratulations to my daughter Ivanka and her husband Jared on the birth of their daughter Arabella Rose yesterday.</t>
  </si>
  <si>
    <t>https://twitter.com/realDonaldTrump/status/92981238880681984</t>
  </si>
  <si>
    <t># trumpvlog The Republicans must act now, don't let @ barackobama push you around....http://bit.ly/nRaHB7</t>
  </si>
  <si>
    <t>https://twitter.com/realDonaldTrump/status/92992501585162240</t>
  </si>
  <si>
    <t>@ BarackObama has sold guns to Mexican drug lords while his DOJ erodes our 2nd Amendment rights.</t>
  </si>
  <si>
    <t>https://twitter.com/realDonaldTrump/status/93030160189763584</t>
  </si>
  <si>
    <t>Every dollar @ BarackObama spends costs $1.40 with interest borrowed from China on our children and grandchildren's backs. CUT-CAP-BALANCE!</t>
  </si>
  <si>
    <t>https://twitter.com/realDonaldTrump/status/93044431564972032</t>
  </si>
  <si>
    <t>The GOP doesn't waste an opportunity to waste an opportunity. Defunding Obamacare should be central to any deal.</t>
  </si>
  <si>
    <t>https://twitter.com/realDonaldTrump/status/93306458074132481</t>
  </si>
  <si>
    <t>So China is ordering us to raise the Debt Limit...How low have we as a nation sunk?</t>
  </si>
  <si>
    <t>https://twitter.com/realDonaldTrump/status/93340947483607041</t>
  </si>
  <si>
    <t>@johnboehner @ EricCantor "You can't con people...if you don't deliver the goods, people will eventually catch on." - The Art of the Deal</t>
  </si>
  <si>
    <t>@johnboehner @</t>
  </si>
  <si>
    <t>https://twitter.com/realDonaldTrump/status/93374129704677376</t>
  </si>
  <si>
    <t>While @ BarackObama seeks to further destroy our credit, our economy continues to hemorrhage jobs. Such a total failure---as a President.</t>
  </si>
  <si>
    <t>https://twitter.com/realDonaldTrump/status/93409358674796544</t>
  </si>
  <si>
    <t>http://onforb.es/cDzmaN http://onforb.es/cDzmaN Obamacare is The Biggest Tax Increase In U.S. History--repeal it as part of any deal.</t>
  </si>
  <si>
    <t>https://twitter.com/realDonaldTrump/status/93409642994077696</t>
  </si>
  <si>
    <t>Check out http://onforb.es/cDzmaN</t>
  </si>
  <si>
    <t>https://twitter.com/realDonaldTrump/status/93740838122823680</t>
  </si>
  <si>
    <t>Robust Economic growth is the answer to the Medicare Problem--not cuts on the elderly.</t>
  </si>
  <si>
    <t>https://twitter.com/realDonaldTrump/status/93768615358251008</t>
  </si>
  <si>
    <t>Obama is addicted to spending America into insolvency. His record proves it.</t>
  </si>
  <si>
    <t>https://twitter.com/realDonaldTrump/status/93774719052029953</t>
  </si>
  <si>
    <t>"China is our enemy--they want to destroy us" -- Redstate Interview</t>
  </si>
  <si>
    <t>https://twitter.com/realDonaldTrump/status/93787072778874880</t>
  </si>
  <si>
    <t>We could use the Balanced Budget Amendment--Politicians don't have the will to cut spending.</t>
  </si>
  <si>
    <t>https://twitter.com/realDonaldTrump/status/94144322924060672</t>
  </si>
  <si>
    <t>"The Gang of Six" - yet another unmitigated disaster. ANY DEAL NEEDS TO REPEAL OBAMACARE. T-E-A.</t>
  </si>
  <si>
    <t>https://twitter.com/realDonaldTrump/status/94436747185897472</t>
  </si>
  <si>
    <t>My interview on @ gretawire last night - "Our Leaders Are Leading Us Into 'Oblivion'"http://bit.ly/oslQVM</t>
  </si>
  <si>
    <t>https://twitter.com/realDonaldTrump/status/94482776199397376</t>
  </si>
  <si>
    <t>"Increasing America‚Äôs debt weakens us domestically and internationally." - US Senator @ BarackObama, 2007</t>
  </si>
  <si>
    <t>https://twitter.com/realDonaldTrump/status/95497050229182464</t>
  </si>
  <si>
    <t>Ronald Kessler's new book "The Secrets of the FBI" is a great book that should be read by everyone.</t>
  </si>
  <si>
    <t>https://twitter.com/realDonaldTrump/status/95502672874057728</t>
  </si>
  <si>
    <t>Unfortunately@BarackObama's continued attack on the US $ will lead to ever rising gas prices at the pump and lots of other really bad things</t>
  </si>
  <si>
    <t>https://twitter.com/realDonaldTrump/status/95521587649974273</t>
  </si>
  <si>
    <t>We need a balanced budget Amendment because Congress has no fiscal discipline.</t>
  </si>
  <si>
    <t>https://twitter.com/realDonaldTrump/status/95563593222860800</t>
  </si>
  <si>
    <t>The Answer to both Social Security and Medicare is a robust growing economy---not cuts on the elderly.</t>
  </si>
  <si>
    <t>https://twitter.com/realDonaldTrump/status/95579450183385090</t>
  </si>
  <si>
    <t>The pressure on the debt ceiling is on @ BarackObama.... http://bit.ly/qjI442 # trumpvlog</t>
  </si>
  <si>
    <t>https://twitter.com/realDonaldTrump/status/95847438379794433</t>
  </si>
  <si>
    <t>Obama, sadly, has no business or private sector background---and it shows.</t>
  </si>
  <si>
    <t>https://twitter.com/realDonaldTrump/status/95857790689607681</t>
  </si>
  <si>
    <t>Fiscal mismanagement of cash costing US Taxpayer billions---cut fraud and waste before cutting funding for Seniors.</t>
  </si>
  <si>
    <t>https://twitter.com/realDonaldTrump/status/95898851373887489</t>
  </si>
  <si>
    <t>My thoughts on the situation in Norway and Amanda Knox... http://bit.ly/nUTNVB # trumpvlog</t>
  </si>
  <si>
    <t>https://twitter.com/realDonaldTrump/status/95906323169951744</t>
  </si>
  <si>
    <t>My interview from yesterday on Fox and Friends -- "GOP Crazy If They Don't Get Everything They Want" http://bit.ly/nKsBBF</t>
  </si>
  <si>
    <t>https://twitter.com/realDonaldTrump/status/95932236490223616</t>
  </si>
  <si>
    <t>America's debt is greater than our GDP. Time for new thinking.</t>
  </si>
  <si>
    <t>https://twitter.com/realDonaldTrump/status/96213917306597377</t>
  </si>
  <si>
    <t>China has so much of our debt that they can't put us in default w/o killing themselves---US needs our toughest negotiator---and fast!</t>
  </si>
  <si>
    <t>https://twitter.com/realDonaldTrump/status/96237915633483776</t>
  </si>
  <si>
    <t>Higher Taxes kill job creation---cut wild government spending and waste.</t>
  </si>
  <si>
    <t>https://twitter.com/realDonaldTrump/status/96247777041981440</t>
  </si>
  <si>
    <t>Watch my wife Melania Trump tonight on @ QVC at 1 a.m. So proud of her!</t>
  </si>
  <si>
    <t>https://twitter.com/realDonaldTrump/status/96284991041974273</t>
  </si>
  <si>
    <t>"Know when to walk away from the table." The Art of the Deal</t>
  </si>
  <si>
    <t>https://twitter.com/realDonaldTrump/status/96311241231962112</t>
  </si>
  <si>
    <t>People ask me every day to pose for pictures but the camera never works the first time--they are never prepared or maybe just very nervous!</t>
  </si>
  <si>
    <t>https://twitter.com/realDonaldTrump/status/96604926230282243</t>
  </si>
  <si>
    <t>My interview yesterday from Newsmax - "Obama Is 'Now Totally Lost,' Boehner Must Not Fold" http://bit.ly/n7Ahdk</t>
  </si>
  <si>
    <t>https://twitter.com/realDonaldTrump/status/96640218513412096</t>
  </si>
  <si>
    <t>@ KarlRove's @ CrossroadsGPS new ad criticizes Obama for his excessive spending and debt, borrowing from China. Didn't Bush do the same thing?</t>
  </si>
  <si>
    <t>https://twitter.com/realDonaldTrump/status/96647705408974848</t>
  </si>
  <si>
    <t>Please tweet me your questions to answer in my # trumpvlog.</t>
  </si>
  <si>
    <t>https://twitter.com/realDonaldTrump/status/96665829722165248</t>
  </si>
  <si>
    <t>@Johnboehner "The worst thing you can possibly do in a deal is seem desperate to make it." --The Art of the Deal</t>
  </si>
  <si>
    <t>https://twitter.com/realDonaldTrump/status/96668126091022337</t>
  </si>
  <si>
    <t>My wife Melania Trump's show was a tremendous success last night. In case you missed her, you can see her again tonight on @ QVC at 7 pm ET</t>
  </si>
  <si>
    <t>https://twitter.com/realDonaldTrump/status/96680585451421696</t>
  </si>
  <si>
    <t>@ BarackObama has not released his own debt plan yet. He's totally lost, ineffective, desperate. GOP has its best chance to make a great deal</t>
  </si>
  <si>
    <t>https://twitter.com/realDonaldTrump/status/96955221581889537</t>
  </si>
  <si>
    <t>I appreciate the kind words of Mike Huckabee, a fine American http://bit.ly/pEBsgY</t>
  </si>
  <si>
    <t>https://twitter.com/realDonaldTrump/status/96961112343445504</t>
  </si>
  <si>
    <t>I just got Mike Leach's new book, Swing Your Sword. He's a great coach, and he's written a great book. It's definitely worth reading.</t>
  </si>
  <si>
    <t>https://twitter.com/realDonaldTrump/status/96969000797483008</t>
  </si>
  <si>
    <t>"Never quit and always hit back" -- The Art of the Comeback</t>
  </si>
  <si>
    <t>https://twitter.com/realDonaldTrump/status/96987458432020480</t>
  </si>
  <si>
    <t>Blue Ribbon Commission to find and agree to future spending cuts? Bad idea.</t>
  </si>
  <si>
    <t>https://twitter.com/realDonaldTrump/status/97019390637244417</t>
  </si>
  <si>
    <t>If Obama has to re-fight this fight next year he loses -- "Watch the fine details in every deal" -- The Art of the Deal</t>
  </si>
  <si>
    <t>https://twitter.com/realDonaldTrump/status/97024515317571585</t>
  </si>
  <si>
    <t>Watched Sean Hannity last night -- a great guy.</t>
  </si>
  <si>
    <t>https://twitter.com/realDonaldTrump/status/97037020651728896</t>
  </si>
  <si>
    <t>No taxes in Boehner or Reid Plan----important victory for America.</t>
  </si>
  <si>
    <t>https://twitter.com/realDonaldTrump/status/97324637268099072</t>
  </si>
  <si>
    <t>We need economic growth and jobs not blue ribbon panels to study the problem.</t>
  </si>
  <si>
    <t>https://twitter.com/realDonaldTrump/status/97331526269800448</t>
  </si>
  <si>
    <t>Ex-Presidential Pollster Pat Cadell says most voters sick of both parties and their failure.</t>
  </si>
  <si>
    <t>https://twitter.com/realDonaldTrump/status/98038667460886529</t>
  </si>
  <si>
    <t>Disappointed in GOP and Dems---Giving Obama power to raise the debt limit next year is a mistake.</t>
  </si>
  <si>
    <t>https://twitter.com/realDonaldTrump/status/98055725728792578</t>
  </si>
  <si>
    <t>This is the best deal the Republicans could get?</t>
  </si>
  <si>
    <t>https://twitter.com/realDonaldTrump/status/98075199966162945</t>
  </si>
  <si>
    <t>Why should we have any defense cuts in any deal? America must remain strong.</t>
  </si>
  <si>
    <t>https://twitter.com/realDonaldTrump/status/98090139053596672</t>
  </si>
  <si>
    <t>How does this deal help strengthen the US?</t>
  </si>
  <si>
    <t>https://twitter.com/realDonaldTrump/status/98454970654916608</t>
  </si>
  <si>
    <t>Republicans and Democrats have both created our economic problems.</t>
  </si>
  <si>
    <t>https://twitter.com/realDonaldTrump/status/98466170625196033</t>
  </si>
  <si>
    <t>Your questions about my desk answered in today's # trumpvlog... http://bit.ly/pl9wDP</t>
  </si>
  <si>
    <t>https://twitter.com/realDonaldTrump/status/98474279192113153</t>
  </si>
  <si>
    <t>The more you learn about the debt deal, the worse it gets.</t>
  </si>
  <si>
    <t>https://twitter.com/realDonaldTrump/status/98482327390396416</t>
  </si>
  <si>
    <t>http://bit.ly/pwgGsQ http://bit.ly/pwgGsQ My interview yesterday on CNBC's Squawk Box: Debt Deal a‚Ä¶ (cont) http://deck.ly/~HZMKL</t>
  </si>
  <si>
    <t>https://twitter.com/realDonaldTrump/status/98486403964481536</t>
  </si>
  <si>
    <t>No taxes the only good thing about DC Debt Deal.</t>
  </si>
  <si>
    <t>https://twitter.com/realDonaldTrump/status/98499155726581761</t>
  </si>
  <si>
    <t>Why I would not have approved the deal... http://bit.ly/r56TPc # trumpvlog</t>
  </si>
  <si>
    <t>https://twitter.com/realDonaldTrump/status/98748296348184577</t>
  </si>
  <si>
    <t>All those politicians in Washington and not one good negotiator.</t>
  </si>
  <si>
    <t>https://twitter.com/realDonaldTrump/status/98764168760532992</t>
  </si>
  <si>
    <t>Wake Up America -- China is eating our lunch.</t>
  </si>
  <si>
    <t>https://twitter.com/realDonaldTrump/status/98783201190875136</t>
  </si>
  <si>
    <t>I believe America can be great only with proper leadership.</t>
  </si>
  <si>
    <t>https://twitter.com/realDonaldTrump/status/98811808374194177</t>
  </si>
  <si>
    <t>Republicans gave Obama a free pass to the White House -- they just don't get it.</t>
  </si>
  <si>
    <t>https://twitter.com/realDonaldTrump/status/98832336774373378</t>
  </si>
  <si>
    <t>Morning Joe Panel is stealing many of my statements and ideas to better America without giving credit -- the story of my life!</t>
  </si>
  <si>
    <t>https://twitter.com/realDonaldTrump/status/98843507837505536</t>
  </si>
  <si>
    <t>Today's # trumpvlog answers your tweets about my thoughts on the Republican candidates...http://bit.ly/pyrgoL</t>
  </si>
  <si>
    <t>https://twitter.com/realDonaldTrump/status/98869294837940224</t>
  </si>
  <si>
    <t>Watch my interview with Greta Van Susteren on her show, On the Record, tonight on Fox News in the 10 p.m. hour.</t>
  </si>
  <si>
    <t>https://twitter.com/realDonaldTrump/status/99111356959162368</t>
  </si>
  <si>
    <t>Thanks to Giovanni's Coal Fire Pizza of Florida for donating enough pizza to feed 750 Police Athletic League youngsters in NY this Friday.</t>
  </si>
  <si>
    <t>https://twitter.com/realDonaldTrump/status/99129433687986178</t>
  </si>
  <si>
    <t>My interview last night with Greta on Fox News http://bit.ly/n7LOrz</t>
  </si>
  <si>
    <t>https://twitter.com/realDonaldTrump/status/99173967457296384</t>
  </si>
  <si>
    <t>America's debt officially became 100% of our GDP on @ BarackObama's 50th birthday---coincidence?</t>
  </si>
  <si>
    <t>https://twitter.com/realDonaldTrump/status/99210286686408704</t>
  </si>
  <si>
    <t>China demanded that we raise our debt ceiling and then their rating agency downgraded us. Our leaders are hope‚Ä¶ (cont) http://deck.ly/~x0TDx</t>
  </si>
  <si>
    <t>https://twitter.com/realDonaldTrump/status/99501139724214272</t>
  </si>
  <si>
    <t>In today's # trumpvlog I answer your questions about what you should be doing in this uncertain economy... http://bit.ly/nPFt9N</t>
  </si>
  <si>
    <t>https://twitter.com/realDonaldTrump/status/99509371138093057</t>
  </si>
  <si>
    <t>Obama Care is already having a devastating impact on our economy.</t>
  </si>
  <si>
    <t>https://twitter.com/realDonaldTrump/status/99540728077758464</t>
  </si>
  <si>
    <t>The new President of OPEC is Mahmoud Ahmadinejad‚Äôs confidant Rostam Ghasemi, a commander of the Revolutionar‚Ä¶ (cont) http://deck.ly/~unUiL</t>
  </si>
  <si>
    <t>https://twitter.com/realDonaldTrump/status/100585254401748992</t>
  </si>
  <si>
    <t>The S&amp;P downgrade is a direct result of @ BarackObama's increased reckless budget spending and Obama Care. He owns this.</t>
  </si>
  <si>
    <t>https://twitter.com/realDonaldTrump/status/100658594206322688</t>
  </si>
  <si>
    <t>He's hired! Listen to my # Apprentice Andy launch his radio show @ AmericaNowRadio with me tomorrow 6PM ET http://goo.gl/AMNEE</t>
  </si>
  <si>
    <t>https://twitter.com/realDonaldTrump/status/100926910372126720</t>
  </si>
  <si>
    <t>My interview with Greta last night on Fox News -- "Nation Has Become "All Talk, No Action' " http://bit.ly/mQo62O</t>
  </si>
  <si>
    <t>https://twitter.com/realDonaldTrump/status/100960180187049984</t>
  </si>
  <si>
    <t>My interview yesterday on the S&amp;P downgrade with Wolf Blitzer on CNN http://bit.ly/nXfqVo</t>
  </si>
  <si>
    <t>https://twitter.com/realDonaldTrump/status/100984825103663104</t>
  </si>
  <si>
    <t>The S&amp;P are losers. They did this for personal publicity in order to straighten out their terrible reputatio‚Ä¶ (cont) http://deck.ly/~PgL6v</t>
  </si>
  <si>
    <t>https://twitter.com/realDonaldTrump/status/101007545338044416</t>
  </si>
  <si>
    <t>Republicans and Democrats should get back to work immediately to work on resolving downgrade. This is not a go‚Ä¶ (cont) http://deck.ly/~1UpEp</t>
  </si>
  <si>
    <t>https://twitter.com/realDonaldTrump/status/101013255950053376</t>
  </si>
  <si>
    <t>http://goo.gl/AMNEE Countdown to @ AmericaNowRadio as my former # Apprentice Andy and I talk about politics an‚Ä¶ (cont) http://deck.ly/~9Q2fk</t>
  </si>
  <si>
    <t>https://twitter.com/realDonaldTrump/status/101049703684259841</t>
  </si>
  <si>
    <t>Listen in live NOW to the new radio show @ AmericaNowRadio as my # Apprentice Andy and I tell it like it is 6PM ET http://goo.gl/AMNEE</t>
  </si>
  <si>
    <t>https://twitter.com/realDonaldTrump/status/101311625432268801</t>
  </si>
  <si>
    <t>@ BarackObama took another swipe at the State of Israel for building in their capital Jerusalem on a Jewish hol‚Ä¶ (cont) http://deck.ly/~7QsGg</t>
  </si>
  <si>
    <t>https://twitter.com/realDonaldTrump/status/101337555391365120</t>
  </si>
  <si>
    <t>Congress should get back to Washington, but @ BarackObama doesn't want to interrupt his vacation in Martha's Vineyard.</t>
  </si>
  <si>
    <t>https://twitter.com/realDonaldTrump/status/101358470187589632</t>
  </si>
  <si>
    <t>Oil is starting to rise again despite the horrible times. OPEC continues to rip us off. Not worth $30. New leadership needed.</t>
  </si>
  <si>
    <t>https://twitter.com/realDonaldTrump/status/101373840323645440</t>
  </si>
  <si>
    <t>The Fed continues to flood the market with US dollars. Wrong move.</t>
  </si>
  <si>
    <t>https://twitter.com/realDonaldTrump/status/101455389928857601</t>
  </si>
  <si>
    <t>My interview from yesterday with # Apprentice Andy on @ AmericaNowRadiohttp://bit.ly/qsrhtS</t>
  </si>
  <si>
    <t>https://twitter.com/realDonaldTrump/status/101684911563489281</t>
  </si>
  <si>
    <t>I was on CNBC this morning talking about the market and America's financial future http://bit.ly/rsBqmE</t>
  </si>
  <si>
    <t>https://twitter.com/realDonaldTrump/status/101721150199046144</t>
  </si>
  <si>
    <t>Looking forward to the GOP debate and the outcome of the Ames straw poll. We must get a real leader.</t>
  </si>
  <si>
    <t>https://twitter.com/realDonaldTrump/status/101770122296958976</t>
  </si>
  <si>
    <t>How will Mitt Romney defend his record on jobs and Romneycare in tonight's debate?</t>
  </si>
  <si>
    <t>https://twitter.com/realDonaldTrump/status/102040826452000768</t>
  </si>
  <si>
    <t>It's easy to see why Americans are sick of career politicians and both parties.</t>
  </si>
  <si>
    <t>https://twitter.com/realDonaldTrump/status/102046106262831104</t>
  </si>
  <si>
    <t>My interview on @ AmericaNowRadio with Andy Dean. Andy was a contestant on the second season of The Apprentic‚Ä¶ (cont) http://deck.ly/~AS2u1</t>
  </si>
  <si>
    <t>https://twitter.com/realDonaldTrump/status/102079394448814080</t>
  </si>
  <si>
    <t>Obama has no understanding of how to create jobs or opportunity. He believes in Government.</t>
  </si>
  <si>
    <t>https://twitter.com/realDonaldTrump/status/102371063723343873</t>
  </si>
  <si>
    <t>Ron Paul is right that we are wasting trillions of dollars in Iraq and Afghanistan.</t>
  </si>
  <si>
    <t>https://twitter.com/realDonaldTrump/status/102429248396075009</t>
  </si>
  <si>
    <t>Mike Huckebee, a great guy, said the President should appoint me Treasury Secretary. China and OPEC would not be happy.</t>
  </si>
  <si>
    <t>https://twitter.com/realDonaldTrump/status/102439965329330176</t>
  </si>
  <si>
    <t>Economic growth can save Social Security, Medicare and America.</t>
  </si>
  <si>
    <t>https://twitter.com/realDonaldTrump/status/103131233285976064</t>
  </si>
  <si>
    <t>Reporters say it's the Trump Bump---I tell CNBC I am buying stocks--- and the market goes up.</t>
  </si>
  <si>
    <t>https://twitter.com/realDonaldTrump/status/103158206498476032</t>
  </si>
  <si>
    <t>@ BarackObama played golf yesterday. Now he heads to a 10 day vacation in Martha's Vineyard. Nice work ethic.</t>
  </si>
  <si>
    <t>https://twitter.com/realDonaldTrump/status/103169584491798528</t>
  </si>
  <si>
    <t>My thoughts on the Republican Party in today's # trumpvlog... http://bit.ly/rdP9bu</t>
  </si>
  <si>
    <t>https://twitter.com/realDonaldTrump/status/103174427906277376</t>
  </si>
  <si>
    <t>Unemployment is plaguing both Black and Hispanic youths. Very troubling.</t>
  </si>
  <si>
    <t>https://twitter.com/realDonaldTrump/status/103192686349131776</t>
  </si>
  <si>
    <t>China is a threat to America. They are not our friend.</t>
  </si>
  <si>
    <t>https://twitter.com/realDonaldTrump/status/103199087255490560</t>
  </si>
  <si>
    <t>I was interviewed by Greta Van Susteren today here at Trump Tower. Tune in tonight on Fox News at 10 p.m.‚Ä¶ (cont) http://deck.ly/~mhDGw</t>
  </si>
  <si>
    <t>https://twitter.com/realDonaldTrump/status/103217810599182336</t>
  </si>
  <si>
    <t>A good example of how our country wastes money... http://bit.ly/qPQhAn # trumpvlog</t>
  </si>
  <si>
    <t>https://twitter.com/realDonaldTrump/status/103497844723429376</t>
  </si>
  <si>
    <t>China owes us money.... http://bit.ly/mWTiBH # trumpvlog</t>
  </si>
  <si>
    <t>https://twitter.com/realDonaldTrump/status/103521940848914432</t>
  </si>
  <si>
    <t>Amazing--Obama speaks, market goes DOWN---Trump tells CNBC he's buying stock---market goes UP --- should not be that way!</t>
  </si>
  <si>
    <t>https://twitter.com/realDonaldTrump/status/103541494656401408</t>
  </si>
  <si>
    <t>Rush, Sean Hannity, Mike Savage, Greta Van Susteren and Bill O'Reilly---my personal favorites.</t>
  </si>
  <si>
    <t>https://twitter.com/realDonaldTrump/status/103837001375170560</t>
  </si>
  <si>
    <t>My interview this morning on Good Morning America with George Stephanopoulos http://abcn.ws/r8kI4t</t>
  </si>
  <si>
    <t>https://twitter.com/realDonaldTrump/status/103853707757764609</t>
  </si>
  <si>
    <t>@ BarackObama has a record low 39% Gallup approval rating. Why so high?</t>
  </si>
  <si>
    <t>https://twitter.com/realDonaldTrump/status/103882576753737728</t>
  </si>
  <si>
    <t>My interview with @ gretawire on Fox News for those who missed it - 'Obama's Constantly on Vacation'http://bit.ly/qR8arA</t>
  </si>
  <si>
    <t>https://twitter.com/realDonaldTrump/status/103920143301750785</t>
  </si>
  <si>
    <t>Ron Paul is right when he says we are wasting lives and money in Iraq and Afghanistan.</t>
  </si>
  <si>
    <t>https://twitter.com/realDonaldTrump/status/104197862937726976</t>
  </si>
  <si>
    <t>@ MacMiller will enjoy today's # trumpvlog... http://bit.ly/pcnVLY</t>
  </si>
  <si>
    <t>https://twitter.com/realDonaldTrump/status/104236416615190528</t>
  </si>
  <si>
    <t>Karl Rove --lost GOP both Houses of Congress and the White House--gave us Obama.</t>
  </si>
  <si>
    <t>https://twitter.com/realDonaldTrump/status/104251305844944897</t>
  </si>
  <si>
    <t>Many people have been asking to see my plane, The Apprentice's @ AmandaTMiller will give you a tour...http://bit.ly/qtiqO6</t>
  </si>
  <si>
    <t>https://twitter.com/realDonaldTrump/status/104275375131074560</t>
  </si>
  <si>
    <t>Insurgents in Iraq show they can still mount horrifying attacks---US wastes trillions.</t>
  </si>
  <si>
    <t>https://twitter.com/realDonaldTrump/status/104569407761690624</t>
  </si>
  <si>
    <t>You can listen to my interview today with Jay Sekulow Live and the @ JordanSekulow show here http://aclj.org/ @ 12PM EST.</t>
  </si>
  <si>
    <t>https://twitter.com/realDonaldTrump/status/104624327122616322</t>
  </si>
  <si>
    <t>@ BarackObama‚Äôs new job plan will certainly do the following ‚Äì 1. Not create any jobs. 2. Borrow more money from China.</t>
  </si>
  <si>
    <t>https://twitter.com/realDonaldTrump/status/104641580895453184</t>
  </si>
  <si>
    <t>https://twitter.com/realDonaldTrump/status/105668901668532224</t>
  </si>
  <si>
    <t>Israel is being barraged by rockets from Gaza recently. They must respond accordingly in defense of their citizens.</t>
  </si>
  <si>
    <t>https://twitter.com/realDonaldTrump/status/105699355494846467</t>
  </si>
  <si>
    <t>While @ BarackObama continues to defend ObamaCare in the courts, he is also granting companies waivers. Eve‚Ä¶ (cont) http://deck.ly/~42zLd</t>
  </si>
  <si>
    <t>https://twitter.com/realDonaldTrump/status/105715819840929792</t>
  </si>
  <si>
    <t>We should have told the so-called rebels ‚ÄúWe will only help if you give us 50% of your oil.‚Äù http://bit.ly/nxKJ0Q # trumpvlog</t>
  </si>
  <si>
    <t>https://twitter.com/realDonaldTrump/status/105739460074938368</t>
  </si>
  <si>
    <t>We don't need another stimulus. The first one was a complete failure. Why repeat the same mistake?</t>
  </si>
  <si>
    <t>https://twitter.com/realDonaldTrump/status/106011126889852928</t>
  </si>
  <si>
    <t>https://twitter.com/realDonaldTrump/status/106032417000800257</t>
  </si>
  <si>
    <t>We spent over a billion on Libya and lead the way---why is Europe getting the oil?</t>
  </si>
  <si>
    <t>https://twitter.com/realDonaldTrump/status/106061196804890624</t>
  </si>
  <si>
    <t>Let's not start celebrating over Libya until we see who takes over.</t>
  </si>
  <si>
    <t>https://twitter.com/realDonaldTrump/status/106084327581949952</t>
  </si>
  <si>
    <t>As bad as Qaddafi was---what comes next in Libya will be worse---just watch.</t>
  </si>
  <si>
    <t>https://twitter.com/realDonaldTrump/status/106375487756046336</t>
  </si>
  <si>
    <t>Just as I predicted, @ Joe_Biden was a complete disaster in China. He condoned the Chinese one-child policy an‚Ä¶ (cont) http://deck.ly/~sjayl</t>
  </si>
  <si>
    <t>https://twitter.com/realDonaldTrump/status/106426270891507712</t>
  </si>
  <si>
    <t>We have spent over $1 Billion on the Libya operation. What are we getting back?</t>
  </si>
  <si>
    <t>https://twitter.com/realDonaldTrump/status/106442599031783424</t>
  </si>
  <si>
    <t>There usually is an easy solution to every problem. For instance, a lot of our country's problems can be solved in next year's election.</t>
  </si>
  <si>
    <t>https://twitter.com/realDonaldTrump/status/106756439414030336</t>
  </si>
  <si>
    <t>@ BarackObama inherited $10.6 Trillion in National Debt---will leave after his first term with the Debt at over $17.6 Trillion.</t>
  </si>
  <si>
    <t>https://twitter.com/realDonaldTrump/status/106776880354557953</t>
  </si>
  <si>
    <t>China's corporate espionage is a continued threat to the American economy. With the right leadership, it can be stopped.</t>
  </si>
  <si>
    <t>https://twitter.com/realDonaldTrump/status/106800317403897857</t>
  </si>
  <si>
    <t>America needs a President who can negotiate better deals for the American People.</t>
  </si>
  <si>
    <t>https://twitter.com/realDonaldTrump/status/106818789676552192</t>
  </si>
  <si>
    <t>I'm very proud of the work my son @ EricTrump has been doing with the @ EricTrumpFDN, take a look...http://bit.ly/oUhkE2</t>
  </si>
  <si>
    <t>https://twitter.com/realDonaldTrump/status/107091854092279808</t>
  </si>
  <si>
    <t>Why did @ BarackObama and his family travel separately to Martha's Vineyard? They love to extravagantly spend on the taxpayers' dime.</t>
  </si>
  <si>
    <t>https://twitter.com/realDonaldTrump/status/107121438657478656</t>
  </si>
  <si>
    <t>There is no substitute for private sector experience.</t>
  </si>
  <si>
    <t>https://twitter.com/realDonaldTrump/status/107151197537976322</t>
  </si>
  <si>
    <t>More and more Americans seem fed up with both Parties----I agree.</t>
  </si>
  <si>
    <t>https://twitter.com/realDonaldTrump/status/107161718572072960</t>
  </si>
  <si>
    <t>Hurricane Irene and Libya in today's # trumpvlog.... http://bit.ly/opfTwA</t>
  </si>
  <si>
    <t>https://twitter.com/realDonaldTrump/status/107164909812453376</t>
  </si>
  <si>
    <t>Libyan Rebels should have given us 50% of the oil in return for our military support---we don't even ask!</t>
  </si>
  <si>
    <t>https://twitter.com/realDonaldTrump/status/108202057441345536</t>
  </si>
  <si>
    <t>Iran admits to aiding the Libyan "Rebels" and Ahmadinejad received a letter of thanks - when will Washington learn? http://bit.ly/paSPy1</t>
  </si>
  <si>
    <t>https://twitter.com/realDonaldTrump/status/108208835856056320</t>
  </si>
  <si>
    <t>https://twitter.com/realDonaldTrump/status/108247453551177728</t>
  </si>
  <si>
    <t>Crude is at $85 right now ‚Äì isn‚Äôt even worth half that. OPEC is ripping us off.</t>
  </si>
  <si>
    <t>https://twitter.com/realDonaldTrump/status/108306883194011648</t>
  </si>
  <si>
    <t>If the Palestinians want statehood then why are they run by the terrorist group Hamas?</t>
  </si>
  <si>
    <t>https://twitter.com/realDonaldTrump/status/108570669423394816</t>
  </si>
  <si>
    <t>If the UN unilaterally grants the Palestinians statehood, then the US should cut off all its funding. Actions have consequences.</t>
  </si>
  <si>
    <t>https://twitter.com/realDonaldTrump/status/108592737472880640</t>
  </si>
  <si>
    <t>ObamaCare must be fully repealed or it will destroy America's small businesses.</t>
  </si>
  <si>
    <t>https://twitter.com/realDonaldTrump/status/108615001102761984</t>
  </si>
  <si>
    <t>The new Libyan Government should turn over the Lockerbie bomber---now.</t>
  </si>
  <si>
    <t>https://twitter.com/realDonaldTrump/status/108628640744484864</t>
  </si>
  <si>
    <t>China's business interests reach far and wide---even domestically within our borders. We need to reassess our relationship.</t>
  </si>
  <si>
    <t>https://twitter.com/realDonaldTrump/status/108916389519163392</t>
  </si>
  <si>
    <t>https://twitter.com/realDonaldTrump/status/108920528286400512</t>
  </si>
  <si>
    <t>My thoughts on Dick Cheney and his new book‚Ä¶ http://bit.ly/mTUnaU # trumpvlog</t>
  </si>
  <si>
    <t>https://twitter.com/realDonaldTrump/status/108933866936475648</t>
  </si>
  <si>
    <t>Libya is being taken over by Islamic radicals---with @ BarackObama's open support.</t>
  </si>
  <si>
    <t>https://twitter.com/realDonaldTrump/status/108962732816072704</t>
  </si>
  <si>
    <t>With gas prices rising and the economy failing, @ BarackObama seeks to have his EPA raise energy prices by $109B http://bit.ly/oEldoG</t>
  </si>
  <si>
    <t>https://twitter.com/realDonaldTrump/status/108989499421368320</t>
  </si>
  <si>
    <t>I'll be on Greta Van Susteren's show tonight at 10 PM on FoxNews. Tune in.</t>
  </si>
  <si>
    <t>https://twitter.com/realDonaldTrump/status/109274621198610433</t>
  </si>
  <si>
    <t>We must stand firm against the UN's ploy to sabotage Israel---if the UN grants the PA statehood then we must immediately defund it.</t>
  </si>
  <si>
    <t>https://twitter.com/realDonaldTrump/status/109291559324876800</t>
  </si>
  <si>
    <t>My interview with @ gretawire last night -- "Everything Obama Does is a 'Campaign Speech'"http://fxn.ws/omLgMc</t>
  </si>
  <si>
    <t>https://twitter.com/realDonaldTrump/status/109323379978403840</t>
  </si>
  <si>
    <t>@ BarackObama is so inept that I think he simply made a mistake in originally scheduling the Joint Session on September 7th. Just sad.</t>
  </si>
  <si>
    <t>https://twitter.com/realDonaldTrump/status/109339819674578945</t>
  </si>
  <si>
    <t>Make no mistake---Fast and Furious goes ALL the way to the White House.</t>
  </si>
  <si>
    <t>https://twitter.com/realDonaldTrump/status/109671130721300480</t>
  </si>
  <si>
    <t>The White House is predicting 9% unemployment throughout 2012 ‚Äì and when Obama Care takes effect in 2014 expect it to go even higher.</t>
  </si>
  <si>
    <t>https://twitter.com/realDonaldTrump/status/109693836657295361</t>
  </si>
  <si>
    <t>Fast and Furious put semi-automatics in the hands of Mexican drug lords that killed Americans - @ BarackObama should answer all questions.</t>
  </si>
  <si>
    <t>https://twitter.com/realDonaldTrump/status/111109553453678592</t>
  </si>
  <si>
    <t>Oil is double the price now compared to last year--OPEC is laughing at @ BarackObama.</t>
  </si>
  <si>
    <t>https://twitter.com/realDonaldTrump/status/111139701519429632</t>
  </si>
  <si>
    <t>Fast and Furious gun running goes all the way to the White House. We need answers now!</t>
  </si>
  <si>
    <t>https://twitter.com/realDonaldTrump/status/111153895719444480</t>
  </si>
  <si>
    <t>https://twitter.com/realDonaldTrump/status/111166172237529088</t>
  </si>
  <si>
    <t>The UN is about to use its Assembly to attack @ Israel. We should defund the UN entirely if they can't act resp‚Ä¶ (cont) http://deck.ly/~VKD5c</t>
  </si>
  <si>
    <t>https://twitter.com/realDonaldTrump/status/111172713015545856</t>
  </si>
  <si>
    <t>@ BarackObama trillion $ stimulus was supposed to create jobs -- instead it gave us more debt and higher unemployment.</t>
  </si>
  <si>
    <t>https://twitter.com/realDonaldTrump/status/111429608502607873</t>
  </si>
  <si>
    <t>USA should take oil from Iraq in repayment for their liberation.http://bit.ly/pqBAMc</t>
  </si>
  <si>
    <t>https://twitter.com/realDonaldTrump/status/111452006765436928</t>
  </si>
  <si>
    <t>US should have told Libya "Rebels" --- give us 50% of your oil for our military support.</t>
  </si>
  <si>
    <t>https://twitter.com/realDonaldTrump/status/111464722683002880</t>
  </si>
  <si>
    <t>A robust growing economy is how to fix Social Security and Medicare---not cuts on Seniors.</t>
  </si>
  <si>
    <t>https://twitter.com/realDonaldTrump/status/111493251340566528</t>
  </si>
  <si>
    <t>Why was @ BarackObama selling guns to Mexican drug dealers?</t>
  </si>
  <si>
    <t>https://twitter.com/realDonaldTrump/status/111510330139615232</t>
  </si>
  <si>
    <t>America needs a tough negotiator---not a community organizer.</t>
  </si>
  <si>
    <t>https://twitter.com/realDonaldTrump/status/111807094528811008</t>
  </si>
  <si>
    <t>My interview with @ gretawire last night on @ FoxNews: @ BarackObama 'Missed His Opportunity'http://bit.ly/oTjwin</t>
  </si>
  <si>
    <t>https://twitter.com/realDonaldTrump/status/111821791986589696</t>
  </si>
  <si>
    <t>My interview yesterday with @ IngrahamAngle http://bit.ly/p7edDr</t>
  </si>
  <si>
    <t>https://twitter.com/realDonaldTrump/status/111831411262099458</t>
  </si>
  <si>
    <t>If only speeches could create jobs then @ BarackObama wouldn't have such a dismal economic record.</t>
  </si>
  <si>
    <t>https://twitter.com/realDonaldTrump/status/111852221376888832</t>
  </si>
  <si>
    <t>China is happy to learn that @ BarackObama plans to borrow another $300 Billion. @ BarackObama is their favorite client.</t>
  </si>
  <si>
    <t>https://twitter.com/realDonaldTrump/status/111873013439397888</t>
  </si>
  <si>
    <t>Why is the UN planning to attack @ Israel's sovereignty and ignore Iran's nuclear program? The US should look at future funding.</t>
  </si>
  <si>
    <t>https://twitter.com/realDonaldTrump/status/111883690182836224</t>
  </si>
  <si>
    <t>@ IvankaTrump always makes me proudhttp://bit.ly/pWz8Xi</t>
  </si>
  <si>
    <t>https://twitter.com/realDonaldTrump/status/112219062934839296</t>
  </si>
  <si>
    <t>I watched POTUS speech from Europe---same old "tax and spend" won't create jobs.</t>
  </si>
  <si>
    <t>https://twitter.com/realDonaldTrump/status/112231390128513025</t>
  </si>
  <si>
    <t>https://twitter.com/realDonaldTrump/status/112244047195803648</t>
  </si>
  <si>
    <t>Want jobs? Slash corporate tax rate. Tax incentives for companies that create jobs in US. America will boom.</t>
  </si>
  <si>
    <t>https://twitter.com/realDonaldTrump/status/113358360727916544</t>
  </si>
  <si>
    <t>Very exciting. I will be at Macy‚Äôs Herald Square this Wednesday at 5:30pm to celebrate the launch of Trump Home crystal!</t>
  </si>
  <si>
    <t>https://twitter.com/realDonaldTrump/status/113360635500306432</t>
  </si>
  <si>
    <t>Iran‚Äôs nuclear program must be stopped ‚Äì by any and all means necessary.</t>
  </si>
  <si>
    <t>https://twitter.com/realDonaldTrump/status/113364823579963392</t>
  </si>
  <si>
    <t>The World Economic Forum now ranks the US the fifth most competitive economy in the world. We have fallen from first under @ BarackObama.</t>
  </si>
  <si>
    <t>https://twitter.com/realDonaldTrump/status/113371085482897408</t>
  </si>
  <si>
    <t>Watch the 2011 # MissUniverse Pageant tonight at 9PM on NBC... http://bit.ly/qpEt5z</t>
  </si>
  <si>
    <t>https://twitter.com/realDonaldTrump/status/113371768466579456</t>
  </si>
  <si>
    <t>My thoughts on @ andyroddick in today's # trumpvlog....http://bit.ly/pA1yVC</t>
  </si>
  <si>
    <t>https://twitter.com/realDonaldTrump/status/113385484822134784</t>
  </si>
  <si>
    <t>The American economy would grow if Washington didn‚Äôt keep threatening higher taxes and more regulations. Government is not the solution.</t>
  </si>
  <si>
    <t>https://twitter.com/realDonaldTrump/status/113422578667892736</t>
  </si>
  <si>
    <t>Friends in NY-9, let @ BarackObama know that you don't approve of his mistreatment of @ Israel. Vote for @Bobturner9th tomorrow!</t>
  </si>
  <si>
    <t>https://twitter.com/realDonaldTrump/status/113423435673251840</t>
  </si>
  <si>
    <t>I'm urging my friends in Brooklyn to vote for Bob Turner tomorrow--send @ barackobama a message.</t>
  </si>
  <si>
    <t>https://twitter.com/realDonaldTrump/status/113607971824615424</t>
  </si>
  <si>
    <t>How can the economy ever recover when @ BarackObama keeps threatening the private sector with more taxes. This is no way to spur growth.</t>
  </si>
  <si>
    <t>https://twitter.com/realDonaldTrump/status/113621338362609666</t>
  </si>
  <si>
    <t>The Eric Trump Foundation Golf Invitational benefiting St. Jude Children's Research Hospital is today--and i‚Ä¶ (cont) http://deck.ly/~HwhB2</t>
  </si>
  <si>
    <t>https://twitter.com/realDonaldTrump/status/113629109137047552</t>
  </si>
  <si>
    <t>The White House is continuing to be openly uncooperative with the Fast and Furious investigation. American lives were lost. We need answers.</t>
  </si>
  <si>
    <t>https://twitter.com/realDonaldTrump/status/113638287352135680</t>
  </si>
  <si>
    <t>I'm very proud of my new crystal collection. Here's a sneak peak of my favorite collection Elmsford http://bi‚Ä¶ (cont) http://deck.ly/~ZqJAk</t>
  </si>
  <si>
    <t>https://twitter.com/realDonaldTrump/status/113667489342291968</t>
  </si>
  <si>
    <t>We should immediately close all tax loopholes that favor foreign investments and taking our jobs overseas t‚Ä¶ (cont) http://deck.ly/~g6wcI</t>
  </si>
  <si>
    <t>https://twitter.com/realDonaldTrump/status/113685876118261760</t>
  </si>
  <si>
    <t>@ BarackObama will hear loud and clear today the message NY-9 is sending by electing @Bobturner9th -- @ Israel is our friend and ally.</t>
  </si>
  <si>
    <t>@ @Bobturner9th @</t>
  </si>
  <si>
    <t>https://twitter.com/realDonaldTrump/status/113974585808007171</t>
  </si>
  <si>
    <t>I'm looking forward to seeing you all this afternoon at Macy's Herald Square. 5:30 pm at the Crystal department on 8.</t>
  </si>
  <si>
    <t>https://twitter.com/realDonaldTrump/status/113977673818177536</t>
  </si>
  <si>
    <t>Bob Turner--great guy, great businessman, will be a great Congressman. Was happy to help him win.</t>
  </si>
  <si>
    <t>https://twitter.com/realDonaldTrump/status/113989704793329665</t>
  </si>
  <si>
    <t>@ BarackObama RE: NY-9 HOPE YOU GET THE MESSAGE! SUPPORT @ Israel! DON'T RAISE TAXES!</t>
  </si>
  <si>
    <t>https://twitter.com/realDonaldTrump/status/114001100046221312</t>
  </si>
  <si>
    <t>My interview yesterday with @ TeamCavuto where I discuss Dick Cheney and China http://bit.ly/pzfJd7</t>
  </si>
  <si>
    <t>https://twitter.com/realDonaldTrump/status/114038861750996992</t>
  </si>
  <si>
    <t>@ BarackObama's job bill contains the word 'Tax' over 330 times--that will sure work!</t>
  </si>
  <si>
    <t>https://twitter.com/realDonaldTrump/status/114056864848809984</t>
  </si>
  <si>
    <t>Third Gun Linked to 'Fast and Furious' Identified at Border Agent's Murder Scene. When will the White House come clean?</t>
  </si>
  <si>
    <t>https://twitter.com/realDonaldTrump/status/114335799931183106</t>
  </si>
  <si>
    <t>Had dinner with @ RickPerry last night---great guy, straight shooter, impressive record.</t>
  </si>
  <si>
    <t>https://twitter.com/realDonaldTrump/status/114344424863039488</t>
  </si>
  <si>
    <t>My @ FoxNews interview last night on @ gretawire -- "On 2012: I'll Wait and See"http://bit.ly/r8HgYE</t>
  </si>
  <si>
    <t>https://twitter.com/realDonaldTrump/status/114363608934256640</t>
  </si>
  <si>
    <t>The Solyndra Scandal-- @ BarackObama's $500Million photo op. He loves wasting our money.</t>
  </si>
  <si>
    <t>https://twitter.com/realDonaldTrump/status/114394904293150720</t>
  </si>
  <si>
    <t>Can you imagine if @ BarackObama had passed Cap and Trade?! Energy costs would be double from already record highs.</t>
  </si>
  <si>
    <t>https://twitter.com/realDonaldTrump/status/114408509000527873</t>
  </si>
  <si>
    <t>We can create jobs in the American economy by protecting our own manufacturing sector.</t>
  </si>
  <si>
    <t>https://twitter.com/realDonaldTrump/status/114723537150935041</t>
  </si>
  <si>
    <t>I applaud @ netanyahu for announcing that he will show up at the UN to defend @ Israel. A true US friend and great leader.</t>
  </si>
  <si>
    <t>https://twitter.com/realDonaldTrump/status/114763848942235648</t>
  </si>
  <si>
    <t>https://twitter.com/realDonaldTrump/status/114786021421494272</t>
  </si>
  <si>
    <t>https://twitter.com/realDonaldTrump/status/114795717259821056</t>
  </si>
  <si>
    <t>"It doesn't cost any money to think bigger." -- The Art of the Deal</t>
  </si>
  <si>
    <t>https://twitter.com/realDonaldTrump/status/114809963490189313</t>
  </si>
  <si>
    <t>My thoughts on the Emmys in today's # trumpvlog....http://bit.ly/nQiPM7</t>
  </si>
  <si>
    <t>https://twitter.com/realDonaldTrump/status/114811039996063744</t>
  </si>
  <si>
    <t>If China had a tenth of the natural resources we do then they would already be energy independent. Instead we continue to buy oil from OPEC.</t>
  </si>
  <si>
    <t>https://twitter.com/realDonaldTrump/status/115604091798958080</t>
  </si>
  <si>
    <t>Watch my latest appearance on Squawk Box .... http://bit.ly/pWF1wx</t>
  </si>
  <si>
    <t>https://twitter.com/realDonaldTrump/status/115806160854065153</t>
  </si>
  <si>
    <t>I am increasingly concerned with the UN's ploy against @ Israel this coming week and will monitor all events closely from Australia.</t>
  </si>
  <si>
    <t>https://twitter.com/realDonaldTrump/status/115838656694075393</t>
  </si>
  <si>
    <t>How will raising taxes create jobs? Washington is all out of answers. New leadership is needed.</t>
  </si>
  <si>
    <t>https://twitter.com/realDonaldTrump/status/115846232714391552</t>
  </si>
  <si>
    <t>My interview which recently aired on CNBC's Squawk Box http://video.cnbc.com/gallery/?video=3000045806 ‚Ä¶ My in‚Ä¶ (cont) http://deck.ly/~7pCGe</t>
  </si>
  <si>
    <t>https://twitter.com/realDonaldTrump/status/115868091682000896</t>
  </si>
  <si>
    <t>It seems there is never a problem for which @ BarackObama cannot find a reason for another speech and another tax.</t>
  </si>
  <si>
    <t>https://twitter.com/realDonaldTrump/status/115876635428925441</t>
  </si>
  <si>
    <t>I find it really hard to listen to @ BarackObama's speeches. He doesn't have a clue.</t>
  </si>
  <si>
    <t>https://twitter.com/realDonaldTrump/status/116138943417810944</t>
  </si>
  <si>
    <t>@ BarackObama's method of spending the stimulus -- "Obama fundraiser linked to loan program that aided Solyndra"http://lat.ms/oMylCJ</t>
  </si>
  <si>
    <t>https://twitter.com/realDonaldTrump/status/116162399756754944</t>
  </si>
  <si>
    <t>Sorry I will miss the CPAC gathering in Orlando--there in spirit--Obama must go.</t>
  </si>
  <si>
    <t>https://twitter.com/realDonaldTrump/status/116209368185307136</t>
  </si>
  <si>
    <t>"If you're going to think--think big" --- The Art of the Deal</t>
  </si>
  <si>
    <t>https://twitter.com/realDonaldTrump/status/116232680424747008</t>
  </si>
  <si>
    <t>ObamaCare will destroy small business--the backbone of America's economy.</t>
  </si>
  <si>
    <t>https://twitter.com/realDonaldTrump/status/116494623500795905</t>
  </si>
  <si>
    <t>Rick Perry is right when he says we must stand by Israel in the UN.</t>
  </si>
  <si>
    <t>https://twitter.com/realDonaldTrump/status/116498040793202689</t>
  </si>
  <si>
    <t>Just finished speaking in Sydney, Australia, in front of 20,000 people and today I'm off to Melbourne for anot‚Ä¶ (cont) http://deck.ly/~HYkFE</t>
  </si>
  <si>
    <t>https://twitter.com/realDonaldTrump/status/116527761002201089</t>
  </si>
  <si>
    <t>Our next President must stop China's Rip-off of America.</t>
  </si>
  <si>
    <t>https://twitter.com/realDonaldTrump/status/116575636583227392</t>
  </si>
  <si>
    <t>China is neither an ally or a friend--they want to beat us and own our country.</t>
  </si>
  <si>
    <t>https://twitter.com/realDonaldTrump/status/116579360089190400</t>
  </si>
  <si>
    <t>Australia is a beautiful country with terrific people who love America.</t>
  </si>
  <si>
    <t>https://twitter.com/realDonaldTrump/status/116593861626839040</t>
  </si>
  <si>
    <t>@ BarackObama's Jobs Plan sure looks like a Tax Increase Plan to me.</t>
  </si>
  <si>
    <t>https://twitter.com/realDonaldTrump/status/116865880016683008</t>
  </si>
  <si>
    <t>https://twitter.com/realDonaldTrump/status/116895784603107329</t>
  </si>
  <si>
    <t>Government waste, fraud and abuse should be immediately addressed. This will help solve our deficit crisis both short and long term.</t>
  </si>
  <si>
    <t>https://twitter.com/realDonaldTrump/status/116934381783887872</t>
  </si>
  <si>
    <t>Now is no time to cut military spending. We must remain strong. Our enemies are looking for weakness. I'm i‚Ä¶ (cont) http://deck.ly/~LerG4</t>
  </si>
  <si>
    <t>https://twitter.com/realDonaldTrump/status/116997442649600001</t>
  </si>
  <si>
    <t>I couldn't make the Faith and Freedom confab in Orlando so I sent a video...http://bit.ly/nV99vz</t>
  </si>
  <si>
    <t>https://twitter.com/realDonaldTrump/status/117256241444683777</t>
  </si>
  <si>
    <t>Our deficit spending is China‚Äôs gain. @ BarackObama is bankrupting our country.</t>
  </si>
  <si>
    <t>https://twitter.com/realDonaldTrump/status/117296270682497024</t>
  </si>
  <si>
    <t>OPEC is ripping us off on oil. We are ripping ourselves off by investing in unproven green energy. # Solyndra</t>
  </si>
  <si>
    <t>https://twitter.com/realDonaldTrump/status/117319770180816896</t>
  </si>
  <si>
    <t>Obama Care‚Äôs taxes vest in 2014. Conveniently after the 2012 election. Coincidence?</t>
  </si>
  <si>
    <t>https://twitter.com/realDonaldTrump/status/118332495900061696</t>
  </si>
  <si>
    <t>Our country's debt crisis cannot be solved by tax increases. We must cut government spending.</t>
  </si>
  <si>
    <t>https://twitter.com/realDonaldTrump/status/118354013774286848</t>
  </si>
  <si>
    <t>ObamaCare is a major threat to America's entrepreneurial spirit and competitiveness. Small businesses will b‚Ä¶ (cont) http://deck.ly/~GWq6V</t>
  </si>
  <si>
    <t>https://twitter.com/realDonaldTrump/status/118713020015841280</t>
  </si>
  <si>
    <t>My @ FoxNews interview from yesterday with @ TeamCavuto discussing the economy, my trip to Australia, @ MittRomne‚Ä¶ (cont) http://deck.ly/~euY2L</t>
  </si>
  <si>
    <t>https://twitter.com/realDonaldTrump/status/118723555725811712</t>
  </si>
  <si>
    <t>My @ FoxNews interview from last night with @ gretawire discussing yesterday's meeting with @ MittRomneyhttp://bit.ly/qDvtU2</t>
  </si>
  <si>
    <t>https://twitter.com/realDonaldTrump/status/118752281461133312</t>
  </si>
  <si>
    <t>My @ CNN interview with @ wolfblitzercnn yesterday discussing by meeting with @ MittRomneyhttp://bit.ly/psa0A6</t>
  </si>
  <si>
    <t>https://twitter.com/realDonaldTrump/status/118759638878535680</t>
  </si>
  <si>
    <t>A great interview of @ DonaldJTrumpJr in the @globeandmail on Trump Tower Toronto http://bit.ly/pUhQ0S</t>
  </si>
  <si>
    <t>https://twitter.com/realDonaldTrump/status/118769976114020352</t>
  </si>
  <si>
    <t>It seems @ BarackObama had our tax dollars buy guns for Mexican drug lords that were used to kill Americans. We need answers now.</t>
  </si>
  <si>
    <t>https://twitter.com/realDonaldTrump/status/118777879365554176</t>
  </si>
  <si>
    <t>Our economy is struggling and OPEC continues to rip us off. Output is low and the price is too high. They ar‚Ä¶ (cont) http://deck.ly/~GgzAS</t>
  </si>
  <si>
    <t>https://twitter.com/realDonaldTrump/status/119072660889149441</t>
  </si>
  <si>
    <t>Happy New Year to all my Jewish friends.</t>
  </si>
  <si>
    <t>https://twitter.com/realDonaldTrump/status/119073094584377344</t>
  </si>
  <si>
    <t>My interview from yesterday with @ seanhannity http://bit.ly/pHTDDQ</t>
  </si>
  <si>
    <t>https://twitter.com/realDonaldTrump/status/119105068820725760</t>
  </si>
  <si>
    <t>ObamaCare must be completely repealed. A recent report from UBS shows that it is the number one reason employers are not hiring.</t>
  </si>
  <si>
    <t>https://twitter.com/realDonaldTrump/status/119106874615410688</t>
  </si>
  <si>
    <t>Great interview in @ postedtoronto of @ DonaldJTrumpJr: He makes me proud.http://natpo.st/prnki0</t>
  </si>
  <si>
    <t>https://twitter.com/realDonaldTrump/status/119116243537113088</t>
  </si>
  <si>
    <t>China is stealing our jobs. We need to demand China stop manipulating its currency and end its rampant corporate espionage.</t>
  </si>
  <si>
    <t>https://twitter.com/realDonaldTrump/status/119119020967477250</t>
  </si>
  <si>
    <t>"Sleepy" Chuck Todd of NBC falls far short of the late great Tim Russert.</t>
  </si>
  <si>
    <t>https://twitter.com/realDonaldTrump/status/119126402116227072</t>
  </si>
  <si>
    <t>When will @ BarackObama present an actual budget? Enough with the games.</t>
  </si>
  <si>
    <t>https://twitter.com/realDonaldTrump/status/119174931069149184</t>
  </si>
  <si>
    <t>The @ erictrumpfdn Golf Invitational featuring a performance by @ BretMichaels was a great event. Enjoy the video....http://bit.ly/pFw6Pi</t>
  </si>
  <si>
    <t>https://twitter.com/realDonaldTrump/status/119432125786238977</t>
  </si>
  <si>
    <t>@ JonHuntsman has zero chance of getting the nomination. Whoever said I wanted to meet him? Time is money and I don't waste mine.</t>
  </si>
  <si>
    <t>https://twitter.com/realDonaldTrump/status/119440411361153024</t>
  </si>
  <si>
    <t>Really bad ratings for Lawrence O'Donnell on MSNBC---O'Reilly is killing him!</t>
  </si>
  <si>
    <t>https://twitter.com/realDonaldTrump/status/119480304443465728</t>
  </si>
  <si>
    <t>My @ FoxNews interview from yesterday discussing my recent meetings in Trump Tower and also @ GovChristiehttp://bit.ly/qMUUux</t>
  </si>
  <si>
    <t>https://twitter.com/realDonaldTrump/status/119484163010215936</t>
  </si>
  <si>
    <t>China does not negotiate from a position of strength, we simply negotiate against ourselves. We have all the advantages but don't execute.</t>
  </si>
  <si>
    <t>https://twitter.com/realDonaldTrump/status/119492658963025920</t>
  </si>
  <si>
    <t>The Fed's reckless policies of low interest and flooding the market with dollars needs to be stopped or we will face record inflation.</t>
  </si>
  <si>
    <t>https://twitter.com/realDonaldTrump/status/119499484790128640</t>
  </si>
  <si>
    <t>The Iranians have just threatened to send warships to our coasts. They laugh at us. We can't allow them to develop nuclear weapons.</t>
  </si>
  <si>
    <t>https://twitter.com/realDonaldTrump/status/119505028267507713</t>
  </si>
  <si>
    <t>The only way for Medicare and Social Security to remain solvent is if our economy is healthy. @ BarackObama doesn't get it.</t>
  </si>
  <si>
    <t>https://twitter.com/realDonaldTrump/status/119508669535760384</t>
  </si>
  <si>
    <t>A simplified tax code would spur economic growth and help create jobs. Unfortunately, Washington is incapable of simplifying anything.</t>
  </si>
  <si>
    <t>https://twitter.com/realDonaldTrump/status/119760907835424768</t>
  </si>
  <si>
    <t>I'm thrilled to announce that my new tailored clothing line has officially launched at Macy's. In business it'‚Ä¶ (cont) http://deck.ly/~USLDI</t>
  </si>
  <si>
    <t>https://twitter.com/realDonaldTrump/status/119783753508859905</t>
  </si>
  <si>
    <t>My interview yesterday with @ MyFoxNY http://bit.ly/qeXyIk</t>
  </si>
  <si>
    <t>https://twitter.com/realDonaldTrump/status/119794181559427072</t>
  </si>
  <si>
    <t>@ VPBiden is actually right for once: Biden: "Voters should blame Obama, not Bush, for economy." http://thedc.com/n1ShnO</t>
  </si>
  <si>
    <t>https://twitter.com/realDonaldTrump/status/119805303117185025</t>
  </si>
  <si>
    <t>@ JonHuntsman called to set up a meeting. Haven't returned his call.</t>
  </si>
  <si>
    <t>https://twitter.com/realDonaldTrump/status/119806847921307650</t>
  </si>
  <si>
    <t>Everyone should boycott Italy if Amanda Knox is not freed---she is totally innocent.</t>
  </si>
  <si>
    <t>https://twitter.com/realDonaldTrump/status/119825826719084544</t>
  </si>
  <si>
    <t>How many more billions of dollars will @ BarackObama continue to waste in these solar companies?</t>
  </si>
  <si>
    <t>https://twitter.com/realDonaldTrump/status/119835334824562689</t>
  </si>
  <si>
    <t>@ BarackObama said yesterday that we have "gone soft." How can the world respect us when our own President doesn't?</t>
  </si>
  <si>
    <t>https://twitter.com/realDonaldTrump/status/119854431033491456</t>
  </si>
  <si>
    <t>The unemployment numbers are tragic. We are letting the world take our jobs. It has to stop!</t>
  </si>
  <si>
    <t>https://twitter.com/realDonaldTrump/status/120863548464316417</t>
  </si>
  <si>
    <t>Sadly, Vanity Fair is a rapidly dying magazine. Needs new blood--and fast! Going the way of SPY Magazine.</t>
  </si>
  <si>
    <t>https://twitter.com/realDonaldTrump/status/120865252064759808</t>
  </si>
  <si>
    <t>https://twitter.com/realDonaldTrump/status/120871928188780544</t>
  </si>
  <si>
    <t>https://twitter.com/realDonaldTrump/status/120884451256451073</t>
  </si>
  <si>
    <t>@THeCelebrityApprentice cast is set---the best we've ever had. Shooting starts in 2 weeks---airs in February.</t>
  </si>
  <si>
    <t>https://twitter.com/realDonaldTrump/status/120890775289597952</t>
  </si>
  <si>
    <t>Saw Braveheart this week in plane---fantastic movie. @ MelGibson was great. Hopefully he can make a comeback.</t>
  </si>
  <si>
    <t>https://twitter.com/realDonaldTrump/status/120919682579566592</t>
  </si>
  <si>
    <t>My book, Midas Touch, with Robert Kiyosaki (Rich Dad, Poor Dad) will be in bookstores tomorrow--it's a grea‚Ä¶ (cont) http://deck.ly/~vkQh7</t>
  </si>
  <si>
    <t>https://twitter.com/realDonaldTrump/status/120929105456791553</t>
  </si>
  <si>
    <t>Looking forward to speaking at # sparknb next week in Atlantic Canada--my first time ever.</t>
  </si>
  <si>
    <t>https://twitter.com/realDonaldTrump/status/120950305356644352</t>
  </si>
  <si>
    <t>It's about time Italy recognized the innocence of @ AmandaKnox---great news!</t>
  </si>
  <si>
    <t>https://twitter.com/realDonaldTrump/status/120961016703107072</t>
  </si>
  <si>
    <t>Watch my interview with Greta Van Susteren @ Gretawire tonight at 10 p.m. on Fox News.</t>
  </si>
  <si>
    <t>https://twitter.com/realDonaldTrump/status/121231265440600064</t>
  </si>
  <si>
    <t>I was on CNN last night with @ ErinBurnett.</t>
  </si>
  <si>
    <t>https://twitter.com/realDonaldTrump/status/121232321490849792</t>
  </si>
  <si>
    <t>Great article in @ torontodotcom - " @ DonaldJTrumpJr: the original apprentice" http://bit.ly/rberx5</t>
  </si>
  <si>
    <t>https://twitter.com/realDonaldTrump/status/121241447214227456</t>
  </si>
  <si>
    <t>Looking forward to visiting the Trump Vineyard Estates today in Charlottesville, VA, for a press conference and the grand opening.</t>
  </si>
  <si>
    <t>https://twitter.com/realDonaldTrump/status/121256675423436800</t>
  </si>
  <si>
    <t>Great meeting with @ THEHermanCain yesterday in Trump Tower. Great guy!</t>
  </si>
  <si>
    <t>https://twitter.com/realDonaldTrump/status/121282048601231360</t>
  </si>
  <si>
    <t>@ BarackObama released documents late last Friday proving his administration was directly involved in sellin‚Ä¶ (cont) http://deck.ly/~7Vthe</t>
  </si>
  <si>
    <t>https://twitter.com/realDonaldTrump/status/121290932573323264</t>
  </si>
  <si>
    <t>The Democrats in the Super Committee want to raise taxes first in deficit talks. Huge mistake. Cut wasteful spending first.</t>
  </si>
  <si>
    <t>https://twitter.com/realDonaldTrump/status/121299808995647490</t>
  </si>
  <si>
    <t>Our national debt has grown by 30% and a gallon of gas has doubled so far under @ BarackObama. He is a disaster.</t>
  </si>
  <si>
    <t>https://twitter.com/realDonaldTrump/status/121601622798381056</t>
  </si>
  <si>
    <t>@ BarackObama now says that he is an "underdog in 2012." America should be so lucky. We still need a solid candidate.</t>
  </si>
  <si>
    <t>https://twitter.com/realDonaldTrump/status/121618605820481536</t>
  </si>
  <si>
    <t>@ BarackObama sold guns to the Mexican drug cartels. They were used in the murders of Americans . Where is the outrage?</t>
  </si>
  <si>
    <t>https://twitter.com/realDonaldTrump/status/121945154365046784</t>
  </si>
  <si>
    <t>China is threatening Washington over the currency bill. We should pass it immediately.</t>
  </si>
  <si>
    <t>https://twitter.com/realDonaldTrump/status/121956107181764608</t>
  </si>
  <si>
    <t>Washington is wasting over $2 billion this year on Solyndra type loans. Yet they want to cut military spending.</t>
  </si>
  <si>
    <t>https://twitter.com/realDonaldTrump/status/121974188587233280</t>
  </si>
  <si>
    <t>In order to save Medicare and stop record premium increases--we must repeal ObamaCare.</t>
  </si>
  <si>
    <t>https://twitter.com/realDonaldTrump/status/121994936701829121</t>
  </si>
  <si>
    <t>Why is the UN condemning @ Israel and doing nothing about Syria? What a disgrace.</t>
  </si>
  <si>
    <t>https://twitter.com/realDonaldTrump/status/122391013334581248</t>
  </si>
  <si>
    <t>https://twitter.com/realDonaldTrump/status/122392183297937408</t>
  </si>
  <si>
    <t>A-Rod is a less than average baseball player now that he is unable to use drugs. A-Rod misrepresented to th‚Ä¶ (cont) http://deck.ly/~1qEbC</t>
  </si>
  <si>
    <t>https://twitter.com/realDonaldTrump/status/122395372554424320</t>
  </si>
  <si>
    <t>The GOP primary schedule is a disaster. Not enough time.</t>
  </si>
  <si>
    <t>https://twitter.com/realDonaldTrump/status/122396588336349184</t>
  </si>
  <si>
    <t>When will we stop wasting our money on rebuilding Afghanistan? We must rebuild our country first.</t>
  </si>
  <si>
    <t>https://twitter.com/realDonaldTrump/status/122398977986535424</t>
  </si>
  <si>
    <t>The only job @ BarackObama cares about is his own. Everything he does is for his own reelection.</t>
  </si>
  <si>
    <t>https://twitter.com/realDonaldTrump/status/122402899446857728</t>
  </si>
  <si>
    <t>I have traveled the world. America is the most beautiful country on Earth.</t>
  </si>
  <si>
    <t>https://twitter.com/realDonaldTrump/status/123761306116440064</t>
  </si>
  <si>
    <t>A guy named @ BobBeckel on FOX, their resident liberal, was not born with much of a brain.</t>
  </si>
  <si>
    <t>https://twitter.com/realDonaldTrump/status/123767488335978497</t>
  </si>
  <si>
    <t>New study shows 80% of Congress have no business experience--it shows!</t>
  </si>
  <si>
    <t>https://twitter.com/realDonaldTrump/status/123783204887998464</t>
  </si>
  <si>
    <t>The Fed's reckless monetary policy is going to create record inflation.</t>
  </si>
  <si>
    <t>https://twitter.com/realDonaldTrump/status/123809009470930944</t>
  </si>
  <si>
    <t>The only way to spread economic growth is to lower taxes and end unfriendly regulatory practices.</t>
  </si>
  <si>
    <t>https://twitter.com/realDonaldTrump/status/123816136189030400</t>
  </si>
  <si>
    <t>If the Prez wants to create jobs talk to some business people---not liberal intellectuals.</t>
  </si>
  <si>
    <t>https://twitter.com/realDonaldTrump/status/123827985638899713</t>
  </si>
  <si>
    <t>I don't want to be the only billionaire in America---I want all Americans to be rich.</t>
  </si>
  <si>
    <t>https://twitter.com/realDonaldTrump/status/123842963490095104</t>
  </si>
  <si>
    <t>When will @ BarackObama release an actual budget?</t>
  </si>
  <si>
    <t>https://twitter.com/realDonaldTrump/status/124179963086778369</t>
  </si>
  <si>
    <t>The debate was very interesting last night. There were numerous winners and Governor Romney did very well.</t>
  </si>
  <si>
    <t>https://twitter.com/realDonaldTrump/status/124189222860099584</t>
  </si>
  <si>
    <t>Mitt Romney is right about the Chinese rip-off of America.</t>
  </si>
  <si>
    <t>https://twitter.com/realDonaldTrump/status/124586996827029506</t>
  </si>
  <si>
    <t>Tune in tonight to Greta van Susteren's show, On the Record, which airs on Fox News at 9 p.m.</t>
  </si>
  <si>
    <t>https://twitter.com/realDonaldTrump/status/124590793376808960</t>
  </si>
  <si>
    <t>Tweet me your questions to answer. # trumpvlog</t>
  </si>
  <si>
    <t>https://twitter.com/realDonaldTrump/status/124849111122980864</t>
  </si>
  <si>
    <t>My @ FoxNews interview on @ gretawire discussing "The China Curse"http://bit.ly/pCC3Bd</t>
  </si>
  <si>
    <t>https://twitter.com/realDonaldTrump/status/124864927092580352</t>
  </si>
  <si>
    <t>Stop "The China Curse" -- Pass the Chinese Currency Bill!</t>
  </si>
  <si>
    <t>https://twitter.com/realDonaldTrump/status/124893943602229250</t>
  </si>
  <si>
    <t>If the Wall Street protesters are upset about the economy then they should really be protesting @ BarackObama at the White House.</t>
  </si>
  <si>
    <t>https://twitter.com/realDonaldTrump/status/125277642919391233</t>
  </si>
  <si>
    <t>Check out the # trumpvlog to see the answers to your questions... http://youtu.be/8SU9B6f1OrY</t>
  </si>
  <si>
    <t>https://twitter.com/realDonaldTrump/status/125306842074198016</t>
  </si>
  <si>
    <t>More questions answered... http://youtu.be/clGGLPLvOL8 # trumpvlog</t>
  </si>
  <si>
    <t>https://twitter.com/realDonaldTrump/status/125722229743955968</t>
  </si>
  <si>
    <t>Be sure to watch my wonderful wife Melania Trump tonight on @ QVC at 1AM EST</t>
  </si>
  <si>
    <t>https://twitter.com/realDonaldTrump/status/125923291591475200</t>
  </si>
  <si>
    <t>China's military buildup is a major threat to the Free World. We must remain resolute and maintain our national defense at all costs.</t>
  </si>
  <si>
    <t>https://twitter.com/realDonaldTrump/status/125942309304008704</t>
  </si>
  <si>
    <t>My new book Midas Touch in stores now.... http://youtu.be/7q31wh8c6Ao # trumpvlog</t>
  </si>
  <si>
    <t>https://twitter.com/realDonaldTrump/status/125990387226652672</t>
  </si>
  <si>
    <t>Why is @ BarackObama always campaigning or on vacation?</t>
  </si>
  <si>
    <t>https://twitter.com/realDonaldTrump/status/126018940261507072</t>
  </si>
  <si>
    <t>Happy to have passed 800,000 followers. Looking forward to passing 1M sooner than later.</t>
  </si>
  <si>
    <t>https://twitter.com/realDonaldTrump/status/126025586509488128</t>
  </si>
  <si>
    <t>@Johnboehner: Stop "The China Curse" --- Pass the China Currency Bill!</t>
  </si>
  <si>
    <t>https://twitter.com/realDonaldTrump/status/126037818584727552</t>
  </si>
  <si>
    <t>Late last Friday @ BarackObama announced his 2011 budget deficit was $1.299 trillion -- the second largest in US history.</t>
  </si>
  <si>
    <t>https://twitter.com/realDonaldTrump/status/126281499837349889</t>
  </si>
  <si>
    <t>It is time for Iran to face serious consequences. This regime is a threat to our national security.</t>
  </si>
  <si>
    <t>https://twitter.com/realDonaldTrump/status/126300698945134593</t>
  </si>
  <si>
    <t>@ BarackObama is holding Taiwan's request for 66 advanced F-16's. Wrong message to send to China.</t>
  </si>
  <si>
    <t>https://twitter.com/realDonaldTrump/status/126315026532405248</t>
  </si>
  <si>
    <t>Iran was planning to attack the Israeli and Saudi DC embassies. We should respond accordingly. The diplomatic window is closed.</t>
  </si>
  <si>
    <t>https://twitter.com/realDonaldTrump/status/126328799414595584</t>
  </si>
  <si>
    <t>Watch @ Seanhannity tonight on his show, Hannity, Fox News at 9 pm. I'll be on and we'll cover the Wall Stree‚Ä¶ (cont) http://deck.ly/~BNnFD</t>
  </si>
  <si>
    <t>https://twitter.com/realDonaldTrump/status/126359904750551041</t>
  </si>
  <si>
    <t>Now China is publicly supporting the OWS protests http://apne.ws/opKzMd . It's time for the protesters to go home.</t>
  </si>
  <si>
    <t>https://twitter.com/realDonaldTrump/status/126375842539511808</t>
  </si>
  <si>
    <t>If ObamaCare is not repealed then we can expect stagnant growth, long term unemployment and record high premiums.</t>
  </si>
  <si>
    <t>https://twitter.com/realDonaldTrump/status/126388935223029760</t>
  </si>
  <si>
    <t>Iraq's government is treating us like fools. We should demand their oil.</t>
  </si>
  <si>
    <t>https://twitter.com/realDonaldTrump/status/126642015164317696</t>
  </si>
  <si>
    <t>"Everyone makes mistakes, but it's what you do with them and what you learn from them that matters." -- Midas Touch</t>
  </si>
  <si>
    <t>https://twitter.com/realDonaldTrump/status/126660163775115265</t>
  </si>
  <si>
    <t>Our country is blowing up and @ BarackObama is out campaigning.</t>
  </si>
  <si>
    <t>https://twitter.com/realDonaldTrump/status/126676204962054144</t>
  </si>
  <si>
    <t>My @ FoxNews interview last night on @hannityshow discussing OWS and @ BarackObama's incompetent leadership.http://bit.ly/qum5Hz</t>
  </si>
  <si>
    <t>@ @hannityshow @</t>
  </si>
  <si>
    <t>https://twitter.com/realDonaldTrump/status/126687843899817984</t>
  </si>
  <si>
    <t>My thoughts on @ barackobama's campaign.... http://youtu.be/zPwnfeTsD6E</t>
  </si>
  <si>
    <t>https://twitter.com/realDonaldTrump/status/126703082137591808</t>
  </si>
  <si>
    <t>Both @ BarackObama and China have embraced OWS. All want the decline of America. Time for the protesters to go home.</t>
  </si>
  <si>
    <t>https://twitter.com/realDonaldTrump/status/127042986163970048</t>
  </si>
  <si>
    <t>My beautiful wife Melania will be appearing on QVC this evening from 8 to 9 pm.</t>
  </si>
  <si>
    <t>https://twitter.com/realDonaldTrump/status/127053940473864192</t>
  </si>
  <si>
    <t>We must stop outsourcing our jobs overseas and end our multi-billion dollar trade deficits.</t>
  </si>
  <si>
    <t>https://twitter.com/realDonaldTrump/status/127062332454088704</t>
  </si>
  <si>
    <t>America needs to rebuild our infrastructure. Why are we sending trillions overseas when our own roads, bridge‚Ä¶ (cont) http://deck.ly/~dDUUc</t>
  </si>
  <si>
    <t>https://twitter.com/realDonaldTrump/status/127077251979280385</t>
  </si>
  <si>
    <t>"Sometimes understanding other people's problems is the key to finding opportunities." -- Midas Touch w/@atheRealKiyosaki</t>
  </si>
  <si>
    <t>https://twitter.com/realDonaldTrump/status/127080660216188928</t>
  </si>
  <si>
    <t>Bob Beckel, a commentator for FOX is bad for the @ FoxNews brand: @ BobBeckel is close to incompetent.</t>
  </si>
  <si>
    <t>https://twitter.com/realDonaldTrump/status/127088225926918144</t>
  </si>
  <si>
    <t>@ BarackObama claims that all his choices were "the right ones." I am sure the 20% of Americans who are unemployed disagree.</t>
  </si>
  <si>
    <t>https://twitter.com/realDonaldTrump/status/127100723723902976</t>
  </si>
  <si>
    <t>The OWS protesters are doing nothing to advance the interests of the 99%. Time for them to go home!</t>
  </si>
  <si>
    <t>https://twitter.com/realDonaldTrump/status/127109754022670336</t>
  </si>
  <si>
    <t>My thoughts on Gadhafi's death, @ BarackObama, and the misery index... http://youtu.be/EEZBDTHy1o4 # trumpvlog</t>
  </si>
  <si>
    <t>https://twitter.com/realDonaldTrump/status/127374525338877952</t>
  </si>
  <si>
    <t>Why is crude oil priced at $86/Barrel? OPEC is ripping us off. Not worth $30/Barrel. America needs new leaders.</t>
  </si>
  <si>
    <t>https://twitter.com/realDonaldTrump/status/127387237007630337</t>
  </si>
  <si>
    <t>Why did we spend billions of our money on Libya if we are not going to get any of the country's oil? What do we get out of this?</t>
  </si>
  <si>
    <t>https://twitter.com/realDonaldTrump/status/127401893424144385</t>
  </si>
  <si>
    <t>A simplified tax code will help promote growth in the private sector.</t>
  </si>
  <si>
    <t>https://twitter.com/realDonaldTrump/status/127446849857658880</t>
  </si>
  <si>
    <t>Why did @ BarackObama liberate Libya and do nothing for the Iranian protestors? Iran is a threat to our national security.</t>
  </si>
  <si>
    <t>https://twitter.com/realDonaldTrump/status/127450262548914176</t>
  </si>
  <si>
    <t>The Misery Index is at a 28 year high.</t>
  </si>
  <si>
    <t>https://twitter.com/realDonaldTrump/status/127462951014776832</t>
  </si>
  <si>
    <t>Why do we continue to sit idly by while China steals our national security and corporate secrets? China is an enemy, not a friend.</t>
  </si>
  <si>
    <t>https://twitter.com/realDonaldTrump/status/128511032992866305</t>
  </si>
  <si>
    <t>The Dollar is at an all-time WWII low against the Yen. The Fed's recklessness is going to lead to record inflation.</t>
  </si>
  <si>
    <t>https://twitter.com/realDonaldTrump/status/128516515984187393</t>
  </si>
  <si>
    <t>We are leaving Iraq after expending a tremendous amount of blood and treasure. We should be reimbursed with oil! -- Don't give it to Iran.</t>
  </si>
  <si>
    <t>https://twitter.com/realDonaldTrump/status/128525256976642048</t>
  </si>
  <si>
    <t>See what I have to say about Iran and Iraq in today's # trumpvlog... http://youtu.be/_S5KUMUrBvU</t>
  </si>
  <si>
    <t>https://twitter.com/realDonaldTrump/status/128557664044199937</t>
  </si>
  <si>
    <t>The job plan by @ BarackObama is nothing more than a second stimulus. The first failed and so will this one.</t>
  </si>
  <si>
    <t>https://twitter.com/realDonaldTrump/status/128564198157451264</t>
  </si>
  <si>
    <t>So much for creating American jobs-- @ BarackObama gave $529 Million to a "Green" car company---so they can be manufactured in Finland.</t>
  </si>
  <si>
    <t>https://twitter.com/realDonaldTrump/status/128572090658992128</t>
  </si>
  <si>
    <t>Libya is adopting a more radical form of Sharia Law now under their new leadership. Is this what @ BarackObama wanted?</t>
  </si>
  <si>
    <t>https://twitter.com/realDonaldTrump/status/128842852439564288</t>
  </si>
  <si>
    <t>Printing money is neither a short or long term solution to our country's economic woes. The Fed is destroyin‚Ä¶ (cont) http://deck.ly/~lLQsV</t>
  </si>
  <si>
    <t>https://twitter.com/realDonaldTrump/status/128850210129580032</t>
  </si>
  <si>
    <t>Last year @ Lawrence strongly predicted that @ TimPawlenty would be the Republican nominee-- @ Lawrence is a tota‚Ä¶ (cont) http://deck.ly/~T9UKj</t>
  </si>
  <si>
    <t>https://twitter.com/realDonaldTrump/status/128879800596180992</t>
  </si>
  <si>
    <t>I only go on shows that get ratings, that's why I do @ oreillyfactor, @hannityshow, and @ gretawire. Your sho‚Ä¶ (cont) http://deck.ly/~sQ7Iu</t>
  </si>
  <si>
    <t>https://twitter.com/realDonaldTrump/status/128896258684354560</t>
  </si>
  <si>
    <t>Does @ BarackObama ever work? He is constantly campaigning and fundraising--on both the taxpayer's dime and time---not fair!</t>
  </si>
  <si>
    <t>https://twitter.com/realDonaldTrump/status/128897327393026048</t>
  </si>
  <si>
    <t>@ Lawrence Yes, great hair, and it's actually mine.</t>
  </si>
  <si>
    <t>https://twitter.com/realDonaldTrump/status/128898186285813760</t>
  </si>
  <si>
    <t>@ Lawrence There is no such thing--- they can't get much lower than yours.</t>
  </si>
  <si>
    <t>https://twitter.com/realDonaldTrump/status/128898419082280960</t>
  </si>
  <si>
    <t>Please only respond by tweet @ lawrence because like everyone else, I don't watch your show.</t>
  </si>
  <si>
    <t>https://twitter.com/realDonaldTrump/status/128899543122194432</t>
  </si>
  <si>
    <t>It's sad with only 57,000 followers on Twitter that you are topping your broadcast. @ lawrence</t>
  </si>
  <si>
    <t>https://twitter.com/realDonaldTrump/status/128908232956723201</t>
  </si>
  <si>
    <t>Why does the federal government send foreign aid to China? Unbelievable! Washington is financing America's de‚Ä¶ (cont) http://deck.ly/~2h6F4</t>
  </si>
  <si>
    <t>https://twitter.com/realDonaldTrump/status/128913338238373888</t>
  </si>
  <si>
    <t>Stop calling my office to do your show, I have more important things to do with my time--- nobody's watching you! @ lawrence</t>
  </si>
  <si>
    <t>https://twitter.com/realDonaldTrump/status/128925217622994944</t>
  </si>
  <si>
    <t>The notion of the "Arab Spring" is a canard. The Middle East is being conquered by Islamic radicals with th‚Ä¶ (cont) http://deck.ly/~GiaW6</t>
  </si>
  <si>
    <t>https://twitter.com/realDonaldTrump/status/128930895536197632</t>
  </si>
  <si>
    <t>THe 2012 election is the most important in my lifetime. We must nominate a candidate who will win and will roll back @ BarackObama's damage.</t>
  </si>
  <si>
    <t>https://twitter.com/realDonaldTrump/status/128933993331703810</t>
  </si>
  <si>
    <t>Watch me tonight on Fox News at 10 p.m. with Greta Van Susteren, @ Gretawire.</t>
  </si>
  <si>
    <t>https://twitter.com/realDonaldTrump/status/129231564067442688</t>
  </si>
  <si>
    <t>I heard, because his show is unwatchable, that @ Lawrence has made many false statements last night about me. Maybe I should sue him?</t>
  </si>
  <si>
    <t>https://twitter.com/realDonaldTrump/status/129233209882980353</t>
  </si>
  <si>
    <t>Read this about @ Lawrence....http://nyti.ms/qcskxW</t>
  </si>
  <si>
    <t>https://twitter.com/realDonaldTrump/status/129235355114278912</t>
  </si>
  <si>
    <t>In response to @ Lawrence, my net worth is substantially more than 7 billion dollars--- very low debt, great as‚Ä¶ (cont) http://deck.ly/~X8wL6</t>
  </si>
  <si>
    <t>https://twitter.com/realDonaldTrump/status/129253749473558528</t>
  </si>
  <si>
    <t>My @ FoxNews interview last night with @ Gretawirehttp://bit.ly/uwuATb</t>
  </si>
  <si>
    <t>https://twitter.com/realDonaldTrump/status/129275105418293248</t>
  </si>
  <si>
    <t>I am happy to see the majority of the GOP candidates agree with me that the tax code must be simplified and the rates dropped.</t>
  </si>
  <si>
    <t>https://twitter.com/realDonaldTrump/status/129283360571916288</t>
  </si>
  <si>
    <t>When will Washington stand up to China. China is manipulating its currency and stealing our jobs. Washington should move on legislation.</t>
  </si>
  <si>
    <t>https://twitter.com/realDonaldTrump/status/129292771533144064</t>
  </si>
  <si>
    <t>Why aren't we getting any oil from Iraq before we leave? We are leaving the country wide open for Iran. Big mistake.</t>
  </si>
  <si>
    <t>https://twitter.com/realDonaldTrump/status/129571722113462273</t>
  </si>
  <si>
    <t>Watch me tonight at 9PM ET on @ CNN, full hour. @ Piersmorgan won @ ApprenticeNBC before taking over Larry King's slot- should be interesting.</t>
  </si>
  <si>
    <t>https://twitter.com/realDonaldTrump/status/129585714974302208</t>
  </si>
  <si>
    <t>The Debt is our nation's greatest threat. @ BarackObama is out of touch.</t>
  </si>
  <si>
    <t>https://twitter.com/realDonaldTrump/status/129611165952245760</t>
  </si>
  <si>
    <t>When will our nation's sacrifices be respectfully appreciated? Iraq and Libya should reimburse us in oil.</t>
  </si>
  <si>
    <t>https://twitter.com/realDonaldTrump/status/129625302140858368</t>
  </si>
  <si>
    <t>Our worst threat to unemployment is @ ObamaCare. It will also destroy our country's basic standards.</t>
  </si>
  <si>
    <t>https://twitter.com/realDonaldTrump/status/129642904057692160</t>
  </si>
  <si>
    <t>The US Air Force won the war in Libya to clear the way for Islamic Extremist control of Libya.</t>
  </si>
  <si>
    <t>https://twitter.com/realDonaldTrump/status/129917165452267520</t>
  </si>
  <si>
    <t>My interview yesterday with @ TeamCavuto discussing Europe's debt deal and the GOP primaryhttp://bit.ly/rXIWdB</t>
  </si>
  <si>
    <t>https://twitter.com/realDonaldTrump/status/129931023843721218</t>
  </si>
  <si>
    <t>My interview from last night with @ piersmorgan discussing OWShttp://bit.ly/rE5kGf</t>
  </si>
  <si>
    <t>https://twitter.com/realDonaldTrump/status/129964472470212608</t>
  </si>
  <si>
    <t>ObamaCare contains marriage penalty taxes. Why should married couples be penalized for having healthcare?</t>
  </si>
  <si>
    <t>https://twitter.com/realDonaldTrump/status/129985517017247745</t>
  </si>
  <si>
    <t>Our economy cannot stay competitive with policies like these: @ BarackObama is proposing over $90 Billion in new regulations.</t>
  </si>
  <si>
    <t>https://twitter.com/realDonaldTrump/status/131041073102471168</t>
  </si>
  <si>
    <t>Bernie Madoff and Tony La Russa in today's # trumpvlog... http://youtu.be/43k7DKQEVi0</t>
  </si>
  <si>
    <t>https://twitter.com/realDonaldTrump/status/131431586578182144</t>
  </si>
  <si>
    <t>Is Jon Stewart a racist? See video--- http://youtu.be/sTWFCeJg2CQ @ thedailyshow</t>
  </si>
  <si>
    <t>https://twitter.com/realDonaldTrump/status/131449746240966656</t>
  </si>
  <si>
    <t>The Al Qaeda flag is now flying over Benghazi. @ BarackObama spent over $3Billion of our money for this?</t>
  </si>
  <si>
    <t>https://twitter.com/realDonaldTrump/status/131456348822061056</t>
  </si>
  <si>
    <t>It snowed over 4 inches this past weekend in New York City. It is still October. So much for Global Warming.</t>
  </si>
  <si>
    <t>https://twitter.com/realDonaldTrump/status/131462912907812864</t>
  </si>
  <si>
    <t>THe Chinese military is already hacking our satellites http://reut.rs/vFvKYW . The Chinese government is not an American ally.</t>
  </si>
  <si>
    <t>https://twitter.com/realDonaldTrump/status/131471866710855680</t>
  </si>
  <si>
    <t>The Republicans never should have agreed to this past summer's debt deal. Military cuts will now come along with tax increases.</t>
  </si>
  <si>
    <t>https://twitter.com/realDonaldTrump/status/131476341198553090</t>
  </si>
  <si>
    <t>Is Jon Stewart a racist? See video that includes clip... http://youtu.be/5e6n_3Fj7qk # thedailyshow</t>
  </si>
  <si>
    <t>https://twitter.com/realDonaldTrump/status/131719511882739712</t>
  </si>
  <si>
    <t>Another company that the DOE has given money to just filed for bankruptcy. This is how the money we borrow at 40% from China is wasted.</t>
  </si>
  <si>
    <t>https://twitter.com/realDonaldTrump/status/131735240115896320</t>
  </si>
  <si>
    <t>The @ SuperCommittee must cut spending, not raise taxes. Washington has a spending problem, not a revenue problem.</t>
  </si>
  <si>
    <t>https://twitter.com/realDonaldTrump/status/131742478658318336</t>
  </si>
  <si>
    <t>Why is @ BarackObama letting the Taliban know when our troops are leaving? http://reut.rs/uKy8nI This is dangerous for our soldiers.</t>
  </si>
  <si>
    <t>https://twitter.com/realDonaldTrump/status/131759090329329664</t>
  </si>
  <si>
    <t>Egypt's Muslim Brotherhood just made its first visit to Hamas-led Gaza. Why did @ BarackObama promote the "Arab Spring"?</t>
  </si>
  <si>
    <t>https://twitter.com/realDonaldTrump/status/131778860189626369</t>
  </si>
  <si>
    <t>The economy won't fully recover until @ ObamaCare is fully repealed. It is a job killer!</t>
  </si>
  <si>
    <t>https://twitter.com/realDonaldTrump/status/131793462830956544</t>
  </si>
  <si>
    <t>The greatest threat to our security is our debt. It is already past 100% GDP. We need to make real budget cuts.</t>
  </si>
  <si>
    <t>https://twitter.com/realDonaldTrump/status/131807138262679553</t>
  </si>
  <si>
    <t>The Oil Companies collude with OPEC to keep oil artificially overvalued. They need to be reigned in.</t>
  </si>
  <si>
    <t>https://twitter.com/realDonaldTrump/status/131843538282491905</t>
  </si>
  <si>
    <t>Watch my interview with Greta Van Susteren @ gretawire tonight on Fox News at 10 p.m.</t>
  </si>
  <si>
    <t>https://twitter.com/realDonaldTrump/status/132466516028428289</t>
  </si>
  <si>
    <t>My interview on @ gretawire discussing the economy and @ TheHermanCain "Witch Hunt"http://bit.ly/umKRY4</t>
  </si>
  <si>
    <t>https://twitter.com/realDonaldTrump/status/132478862536880128</t>
  </si>
  <si>
    <t>Malfeasance at Fannie Mae and Freddie Mac helped cause our current financial meltdown.</t>
  </si>
  <si>
    <t>https://twitter.com/realDonaldTrump/status/132495976639377408</t>
  </si>
  <si>
    <t>Iran's quest for nuclear weapons is a major threat to our nation's national security interests. We can't allow Iran to go nuclear.</t>
  </si>
  <si>
    <t>https://twitter.com/realDonaldTrump/status/132504806538493952</t>
  </si>
  <si>
    <t>See what I have to say about the Occupy Wall Street protestors in today's # trumpvlog.... http://youtu.be/06wj5CDqjeE</t>
  </si>
  <si>
    <t>https://twitter.com/realDonaldTrump/status/132507368171900928</t>
  </si>
  <si>
    <t>China 'scorns' US cyber espionage charges--China does not respect us http://reut.rs/vloYTi and feels Obama is a "dummy"</t>
  </si>
  <si>
    <t>https://twitter.com/realDonaldTrump/status/133974965996355584</t>
  </si>
  <si>
    <t>Reporter @ AlHunt is one boring and low vision guy!</t>
  </si>
  <si>
    <t>https://twitter.com/realDonaldTrump/status/133983102476361728</t>
  </si>
  <si>
    <t>A record high 6.7% of Americans are living in extreme poverty. This is tragic. We can do better.</t>
  </si>
  <si>
    <t>https://twitter.com/realDonaldTrump/status/133986825885855744</t>
  </si>
  <si>
    <t># timetogettough The White House Correspondents' Dinner in my new book "Time To Get Tough".....watch the # trumpvlog--- http://youtu.be/d5PhcSTRKBU</t>
  </si>
  <si>
    <t>https://twitter.com/realDonaldTrump/status/134001566503026688</t>
  </si>
  <si>
    <t>The Federal government spent over $3.7 trillion last year. This is unsustainable and a true danger. The American dream is being destroyed.</t>
  </si>
  <si>
    <t>https://twitter.com/realDonaldTrump/status/134010915560488960</t>
  </si>
  <si>
    <t>Our deficits are caused by runaway spending, not inadequate taxing. Washington does not have a revenue problem.</t>
  </si>
  <si>
    <t>https://twitter.com/realDonaldTrump/status/134273402436456450</t>
  </si>
  <si>
    <t>Some @ OWS protesters are sincere people frustrated with the system--others just in for the party.</t>
  </si>
  <si>
    <t>https://twitter.com/realDonaldTrump/status/134292046612676609</t>
  </si>
  <si>
    <t>America should not be pressuring @ Israel to show restraint against Iran. We should be working to stop Iran's nuclear drive.</t>
  </si>
  <si>
    <t>https://twitter.com/realDonaldTrump/status/134300432351772672</t>
  </si>
  <si>
    <t>Instead of trash talking @ PMIsrael on the world stage, @ BarackObama should be defending @ Israel.</t>
  </si>
  <si>
    <t>https://twitter.com/realDonaldTrump/status/134339312656449537</t>
  </si>
  <si>
    <t>The @ SuperCommittee will fail. The Republicans never should have agreed to the debt deal.</t>
  </si>
  <si>
    <t>https://twitter.com/realDonaldTrump/status/134351739129298944</t>
  </si>
  <si>
    <t>He is out of real solutions-- @ BarackObama's job bill is nothing more than a tax increase.</t>
  </si>
  <si>
    <t>https://twitter.com/realDonaldTrump/status/134639700139974656</t>
  </si>
  <si>
    <t>China is advocating on behalf of Iran's nuclear program -- the Chinese oppose both sanctions and any militar‚Ä¶ (cont) http://deck.ly/~BlGDb</t>
  </si>
  <si>
    <t>https://twitter.com/realDonaldTrump/status/134653223796609025</t>
  </si>
  <si>
    <t>The Fannie and Freddie execs should not get million dollar bonuses with our tax dollars. They were bailed out with $169B of our money.</t>
  </si>
  <si>
    <t>https://twitter.com/realDonaldTrump/status/134666938935808000</t>
  </si>
  <si>
    <t>Mitt Romney did great in the debate last night.</t>
  </si>
  <si>
    <t>https://twitter.com/realDonaldTrump/status/134680868886290432</t>
  </si>
  <si>
    <t>Rick Perry is a good guy who had a really tough evening. @ RickPerry</t>
  </si>
  <si>
    <t>https://twitter.com/realDonaldTrump/status/134699060719386624</t>
  </si>
  <si>
    <t>Herman Cain handled the pressure of the debate really well. @ THEHermancain</t>
  </si>
  <si>
    <t>https://twitter.com/realDonaldTrump/status/134720505268801537</t>
  </si>
  <si>
    <t>The Fed should not bail out the EU. Europe's financial mess is their problem, not our problem!</t>
  </si>
  <si>
    <t>https://twitter.com/realDonaldTrump/status/134728006362071040</t>
  </si>
  <si>
    <t>Solyndra's government loan and subsequent bankruptcy prove that @ BarackObama is both corrupt and inept.</t>
  </si>
  <si>
    <t>https://twitter.com/realDonaldTrump/status/134731117692588032</t>
  </si>
  <si>
    <t>The Debate, @ BarackObama's mic, and my Endorsement in today's # trumpvlog--- http://youtu.be/zs-sIOe0X44</t>
  </si>
  <si>
    <t>https://twitter.com/realDonaldTrump/status/134740525633900544</t>
  </si>
  <si>
    <t>The death tax should be abolished -- the Government is simply taxing you twice. It is also a job killer.</t>
  </si>
  <si>
    <t>https://twitter.com/realDonaldTrump/status/135046512857194496</t>
  </si>
  <si>
    <t>My thoughts on Joe Paterno and political analysts in today's # trumpvlog... http://youtu.be/CkjcFu7Shws</t>
  </si>
  <si>
    <t>https://twitter.com/realDonaldTrump/status/135050582955266049</t>
  </si>
  <si>
    <t>My interview with @ IngrahamAngle discussing @ THEHermanCain, @ BarackObama's mistreatment of Israel and GOP 2012. http://bit.ly/berpv9</t>
  </si>
  <si>
    <t>https://twitter.com/realDonaldTrump/status/135077118693486592</t>
  </si>
  <si>
    <t>The Arab Spring has turned into the Islamist Winter. Our ally @ Israel is in a perilous position. We must stand behind @ Israel.</t>
  </si>
  <si>
    <t>https://twitter.com/realDonaldTrump/status/135081493826510848</t>
  </si>
  <si>
    <t>To the brave men and women, past and present, in our armed services- best wishes on Veterans Day.</t>
  </si>
  <si>
    <t>https://twitter.com/realDonaldTrump/status/135086433739350016</t>
  </si>
  <si>
    <t>2012 is the most important election of my lifetime. @ BarackObama must be defeated.</t>
  </si>
  <si>
    <t>https://twitter.com/realDonaldTrump/status/135090433889021953</t>
  </si>
  <si>
    <t>October has a 7% foreclosure increase last month. Is this @ BarackObama‚Äôs economic recovery?</t>
  </si>
  <si>
    <t>https://twitter.com/realDonaldTrump/status/135093758306955264</t>
  </si>
  <si>
    <t>@ BarackObama made a campaign decision on delaying the Keystone Pipeline to 2013.The pipeline would lower oil prices and create jobs.</t>
  </si>
  <si>
    <t>https://twitter.com/realDonaldTrump/status/135094636602601473</t>
  </si>
  <si>
    <t>Watch What's America Worth?, hosted and narrated by me, this Sunday at 9PM on @ Discoveryhttp://bit.ly/u2l8bR</t>
  </si>
  <si>
    <t>https://twitter.com/realDonaldTrump/status/136172519307751425</t>
  </si>
  <si>
    <t>@ BarackObama will attack Iran in the not too distant future because it will help him win the election. If the‚Ä¶ (cont) http://deck.ly/~RSKCl</t>
  </si>
  <si>
    <t>https://twitter.com/realDonaldTrump/status/136176507499454464</t>
  </si>
  <si>
    <t>@ BarackObama, the habitual vacationer, called America "lazy" this past weekend while in Hawaii.</t>
  </si>
  <si>
    <t>https://twitter.com/realDonaldTrump/status/136199906913288193</t>
  </si>
  <si>
    <t>Americans who can afford to buy enough food is now at a 3 year low. Is this @ BarackObama‚Äôs ‚Äòrecovery‚Äô?http://bit.ly/sp4APX</t>
  </si>
  <si>
    <t>https://twitter.com/realDonaldTrump/status/136200595748028417</t>
  </si>
  <si>
    <t>@ BarackObama delayed the Keystone pipeline decision until 2013. Now Canada is looking to export more oil to China. http://bit.ly/uCGpeC</t>
  </si>
  <si>
    <t>https://twitter.com/realDonaldTrump/status/136210329184108544</t>
  </si>
  <si>
    <t>Fewer Americans are now insured through their employers due to higher premiums. Obamacare must be fully repealed.http://bit.ly/vqXjNg</t>
  </si>
  <si>
    <t>https://twitter.com/realDonaldTrump/status/136489325415243776</t>
  </si>
  <si>
    <t>@ BarackObama has already added $5 Trillion to the national debt in less than 3 years. We must defeat him in 2012. # TimeToGetTough</t>
  </si>
  <si>
    <t>https://twitter.com/realDonaldTrump/status/136493889958854656</t>
  </si>
  <si>
    <t>My interview yesterday with @ foxandfriends discussing the failure of the Super Committee and GOP 2012.... http://bit.ly/rsPurs</t>
  </si>
  <si>
    <t>https://twitter.com/realDonaldTrump/status/136525074776858624</t>
  </si>
  <si>
    <t>The Supercommittee is a disaster. The Republicans made a crucial mistake agreeing to this debt deal. They hat‚Ä¶ (cont) http://deck.ly/~5Z6eF</t>
  </si>
  <si>
    <t>https://twitter.com/realDonaldTrump/status/136545408603271168</t>
  </si>
  <si>
    <t>@ BarackObama has increased the EPA budget by over 150%. The EPA is an impediment to both growth and jobs. It sends jobs overseas.</t>
  </si>
  <si>
    <t>https://twitter.com/realDonaldTrump/status/136555631422357504</t>
  </si>
  <si>
    <t>Reporter should resign---- http://bit.ly/rSOPxI</t>
  </si>
  <si>
    <t>https://twitter.com/realDonaldTrump/status/136555844597841921</t>
  </si>
  <si>
    <t>Waterboarding KSM gave us the intelligence that lead to Bin Laden.</t>
  </si>
  <si>
    <t>https://twitter.com/realDonaldTrump/status/136598990660710400</t>
  </si>
  <si>
    <t>‚ÄúWhen mistakes are made, and they will be, the entrepreneur‚Äôs true character emerges and further growth takes place.‚Äù ‚Äì The Midas Touch.</t>
  </si>
  <si>
    <t>https://twitter.com/realDonaldTrump/status/136817311452643328</t>
  </si>
  <si>
    <t>My new book, Time To Get Tough, comes out on December 5th. Pre-order on Amazon.com. It's the best book I've ever written.</t>
  </si>
  <si>
    <t>https://twitter.com/realDonaldTrump/status/136825556917436416</t>
  </si>
  <si>
    <t>My @ CNBC interview from this morning on @ SquawkCNBC discussing energy policy with @ boonepickens and the GOP primaryhttp://bit.ly/tgeISe</t>
  </si>
  <si>
    <t>https://twitter.com/realDonaldTrump/status/136842430107484161</t>
  </si>
  <si>
    <t>Tune in this Thursday morning at 6 AM EST and 8 PM EST to QVC to watch Melania Trump introducing her new colle‚Ä¶ (cont) http://deck.ly/~yOFwI</t>
  </si>
  <si>
    <t>https://twitter.com/realDonaldTrump/status/136850129754918912</t>
  </si>
  <si>
    <t>My @ FoxNews interview with @ gretawire discussing "Habitual Vacationer" @ BarackObama, the economy and the GOPhttp://bit.ly/vnqNv7</t>
  </si>
  <si>
    <t>https://twitter.com/realDonaldTrump/status/136858320261746688</t>
  </si>
  <si>
    <t>Forbes Travel Guide has unveiled its 54th annual listing of Five and Four-Star hotels, restaurants and spas‚Ä¶ (cont) http://deck.ly/~ESaTc</t>
  </si>
  <si>
    <t>https://twitter.com/realDonaldTrump/status/136878484525031425</t>
  </si>
  <si>
    <t>https://twitter.com/realDonaldTrump/status/136885668587638784</t>
  </si>
  <si>
    <t>Iraq's Army Chief of Staff is already seeking "Stronger" Ties with Iran. Once we leave, Iran will take over Iraq. http://bit.ly/uJZfV6</t>
  </si>
  <si>
    <t>https://twitter.com/realDonaldTrump/status/136894035079073793</t>
  </si>
  <si>
    <t>In the span of two months @ BarackObama, the habitual vacationer, has called America "soft" and lazy." He loves to criticize America.</t>
  </si>
  <si>
    <t>https://twitter.com/realDonaldTrump/status/136908178351857664</t>
  </si>
  <si>
    <t># trumpvlog @ BarackObama will attack Iran.... http://youtu.be/MWqRIasCf5A</t>
  </si>
  <si>
    <t>https://twitter.com/realDonaldTrump/status/136908975655501825</t>
  </si>
  <si>
    <t>Crude is at $100/Barrel. With the current state of the world economy, how is that possible? OPEC is ripping of‚Ä¶ (cont) http://deck.ly/~R50sk</t>
  </si>
  <si>
    <t>https://twitter.com/realDonaldTrump/status/137216225477529601</t>
  </si>
  <si>
    <t>The Federal government has increased its employment by 12% since 2007. We need to stop replacing retired workers unless position is needed.</t>
  </si>
  <si>
    <t>https://twitter.com/realDonaldTrump/status/137225620873687041</t>
  </si>
  <si>
    <t>Crude has skyrocketed since @ BarackObama delayed the Keystone Pipeline. Not only are 20,000 jobs gone, but family budgets are tightening.</t>
  </si>
  <si>
    <t>https://twitter.com/realDonaldTrump/status/137241487036522497</t>
  </si>
  <si>
    <t>The Federal deficit crossed $15Trillion, 100% of our GDP. Yet the Super Committee can't find $1.2Trillion i‚Ä¶ (cont) http://deck.ly/~XM3t3</t>
  </si>
  <si>
    <t>https://twitter.com/realDonaldTrump/status/137256512446935040</t>
  </si>
  <si>
    <t>@ Israel faces an existential threat in Iran's nuclear drive. Unfortunately @ BarackObama is no friend of Israel.</t>
  </si>
  <si>
    <t>https://twitter.com/realDonaldTrump/status/137263130358198273</t>
  </si>
  <si>
    <t>The stimulus "is a net negative effect on the growth of GDP over 10 years" --as admitted by @ BarackObama's own CBOhttp://bit.ly/vq075B</t>
  </si>
  <si>
    <t>https://twitter.com/realDonaldTrump/status/137271646301065216</t>
  </si>
  <si>
    <t>China is complaining about 2,500 marines being placed in Australia. Meanwhile they are building bases across Latin America. # TimeToGetTough</t>
  </si>
  <si>
    <t>https://twitter.com/realDonaldTrump/status/137527963234213890</t>
  </si>
  <si>
    <t>While alternative energy is vital for America's future, the volatility of the industry shows that the technolo‚Ä¶ (cont) http://deck.ly/~cR98M</t>
  </si>
  <si>
    <t>https://twitter.com/realDonaldTrump/status/137545085406552064</t>
  </si>
  <si>
    <t>Regardless of the USC's ruling, ObamaCare can only be defeated politically. It must be legislatively repealed or America will go bankrupt.</t>
  </si>
  <si>
    <t>https://twitter.com/realDonaldTrump/status/137559273394802690</t>
  </si>
  <si>
    <t>Made in America? @ BarackObama called his 'birthplace' Hawaii "here in Asia."http://bit.ly/uKMWii</t>
  </si>
  <si>
    <t>https://twitter.com/realDonaldTrump/status/137574496902197249</t>
  </si>
  <si>
    <t>Elena Kagan recused herself from 25 cases in the USC's last term. She should not adjudicate ObamaCare. Her 200‚Ä¶ (cont) http://deck.ly/~GG9aJ</t>
  </si>
  <si>
    <t>https://twitter.com/realDonaldTrump/status/137599605704626176</t>
  </si>
  <si>
    <t>Washington is simply incapable of any moderation because @ BarackObama is such an extreme leftist. He must be defeated. # TImeToGetTough.</t>
  </si>
  <si>
    <t>https://twitter.com/realDonaldTrump/status/137612807091912704</t>
  </si>
  <si>
    <t>My wife Melania's interview with @ JoyVBehar from last night http://bit.ly/rYBK9j</t>
  </si>
  <si>
    <t>https://twitter.com/realDonaldTrump/status/137621985101492224</t>
  </si>
  <si>
    <t>There was no need for violence at the OWS protests. Some are looking to make trouble. Time to go home.</t>
  </si>
  <si>
    <t>https://twitter.com/realDonaldTrump/status/137629814998835200</t>
  </si>
  <si>
    <t>Why is @ BarackObama delaying the sale of F-16 aircraft to Taiwan? Wrong message to send to China. # TimeToGetTough</t>
  </si>
  <si>
    <t>https://twitter.com/realDonaldTrump/status/137638856882257920</t>
  </si>
  <si>
    <t>https://twitter.com/realDonaldTrump/status/137640805908234240</t>
  </si>
  <si>
    <t>ObamaCare is one of the greatest threats our country faces. It is unsustainable and will lead America into complete insolvency.</t>
  </si>
  <si>
    <t>https://twitter.com/realDonaldTrump/status/138622911417286656</t>
  </si>
  <si>
    <t>The Super Committee is finding ways to raise all our taxes without admitting it. The Republicans made a big mistake agreeing to this deal.</t>
  </si>
  <si>
    <t>https://twitter.com/realDonaldTrump/status/138641877158207488</t>
  </si>
  <si>
    <t>China's economy is now projected to overtake the US as the world's largest economy by 2027 http://tgr.ph/uSvGQ4 # TimeToGetTough</t>
  </si>
  <si>
    <t>https://twitter.com/realDonaldTrump/status/138653976416632832</t>
  </si>
  <si>
    <t>If @ BarackObama wanted the "Super Committee" to succeed, he would have lead. Instead he has been campaigning. Where is the leadership?</t>
  </si>
  <si>
    <t>https://twitter.com/realDonaldTrump/status/138706696636858369</t>
  </si>
  <si>
    <t>When the Super Committee fails, @ BarackObama will get exactly what he really wants--automatic cuts in defense spending. This is his plan.</t>
  </si>
  <si>
    <t>https://twitter.com/realDonaldTrump/status/138724346825949184</t>
  </si>
  <si>
    <t>The House's failure to pass the Balance Budget Amendment was another unforced error by the GOP. Very disappointing.</t>
  </si>
  <si>
    <t>https://twitter.com/realDonaldTrump/status/138738046018404352</t>
  </si>
  <si>
    <t>Egypt is turning into a hot bed of radical Islam. The current protest is another coup attempt. We should never have abandoned Mubarak.</t>
  </si>
  <si>
    <t>https://twitter.com/realDonaldTrump/status/139009843439734784</t>
  </si>
  <si>
    <t>My @ foxandfriends interview from yesterday discussing how @ BarackObama failed to show any leadership on th‚Ä¶ (cont) http://deck.ly/~Bvqxu</t>
  </si>
  <si>
    <t>https://twitter.com/realDonaldTrump/status/139013610167996416</t>
  </si>
  <si>
    <t>My new book # TimeToGetTough -- out Dec 5th -- outlines how to make America rich again. Order now through Amazonhttp://amzn.to/sNYPXE</t>
  </si>
  <si>
    <t>https://twitter.com/realDonaldTrump/status/139027652873953281</t>
  </si>
  <si>
    <t>Yesterday @ BarackObama actually spent a full day in Washington. He didn't campaign, fund raise or play golf. Shocking.</t>
  </si>
  <si>
    <t>https://twitter.com/realDonaldTrump/status/139057689958416384</t>
  </si>
  <si>
    <t>As of September 30th, we have a record trade deficit with China of over $217Billion. They are ripping us off. # TimeToGetTough</t>
  </si>
  <si>
    <t>https://twitter.com/realDonaldTrump/status/139073840625102849</t>
  </si>
  <si>
    <t>The habitual vacationer-- @ BarackObama--spent 9 days before the critical Super Committee deadline traveling. He failed to lead, again.</t>
  </si>
  <si>
    <t>https://twitter.com/realDonaldTrump/status/139089731710488576</t>
  </si>
  <si>
    <t>Why are we giving China foreign aid? Couldn't the Super Committee have agreed to at least cut that outlay? # TimeToGetTough</t>
  </si>
  <si>
    <t>https://twitter.com/realDonaldTrump/status/139342777967329281</t>
  </si>
  <si>
    <t>I dictate my tweets to my executive assistant and she posts them. "Time is money"---The Art of the Deal.</t>
  </si>
  <si>
    <t>https://twitter.com/realDonaldTrump/status/139344973777739776</t>
  </si>
  <si>
    <t>Congratulations to @ TrumpChicago, @TrumpSoHo and @ TrumpLasVegas --all listed #1 on @TravelandLeisure World's Best Business Hotels</t>
  </si>
  <si>
    <t>https://twitter.com/realDonaldTrump/status/139358811109597186</t>
  </si>
  <si>
    <t>In my new book # TimeToGetTough I make a full financial disclosure detailing my net worth. http://bit.ly/rTAa1e</t>
  </si>
  <si>
    <t>https://twitter.com/realDonaldTrump/status/139378215000096768</t>
  </si>
  <si>
    <t>American sanctions alone cannot stop Iran's nuclear drive--and @ BarackObama cannot get China and Russia to agree on new Iranian sanctions.</t>
  </si>
  <si>
    <t>https://twitter.com/realDonaldTrump/status/141157735420006400</t>
  </si>
  <si>
    <t>ObamaCare does indeed ration care. Seniors are now restricted to "comfort care" instead of brain surgery. Repeal now!http://bit.ly/spcorH</t>
  </si>
  <si>
    <t>https://twitter.com/realDonaldTrump/status/141174937930051584</t>
  </si>
  <si>
    <t>The failure of the "Super Committee" shows Washington has truly incompetent leaders. # TimeToGetTough</t>
  </si>
  <si>
    <t>https://twitter.com/realDonaldTrump/status/141185340726722561</t>
  </si>
  <si>
    <t>Once Iran has nuclear weapons, they will shut down the Strait of Hormuz. Oil will be over $300/Barrel. Iran'‚Ä¶ (cont) http://deck.ly/~HK7P0</t>
  </si>
  <si>
    <t>https://twitter.com/realDonaldTrump/status/141223010689486849</t>
  </si>
  <si>
    <t>Iran will soon take all of the oil in Iraq...and Iraq itself---Keep the oil.</t>
  </si>
  <si>
    <t>https://twitter.com/realDonaldTrump/status/141237893267075073</t>
  </si>
  <si>
    <t>Washington will continue to run record deficits into the election. We are borrowing at a rate of $1.40 from China. Truly unsustainable.</t>
  </si>
  <si>
    <t>https://twitter.com/realDonaldTrump/status/141240945323679745</t>
  </si>
  <si>
    <t>Why does @ BarackObama support the radical Islamists in Egypt protests yet has such a high disregard for the Tea Party?</t>
  </si>
  <si>
    <t>https://twitter.com/realDonaldTrump/status/141256304068014080</t>
  </si>
  <si>
    <t>Third quarter GDP was lowered to 2% . There won't be any economic recovery until @ BarackObama is defeated.</t>
  </si>
  <si>
    <t>https://twitter.com/realDonaldTrump/status/141269436719054848</t>
  </si>
  <si>
    <t>I will be signing copies of my new book, Time To Get Tough: Making America #1 Again, in Trump Tower on Frida‚Ä¶ (cont) http://deck.ly/~2CpTn</t>
  </si>
  <si>
    <t>https://twitter.com/realDonaldTrump/status/141569974434144256</t>
  </si>
  <si>
    <t>My new book "Time To Get Tough" will be out Dec 5th. Solutions you won't hear from the politicians. The bes‚Ä¶ (cont) http://deck.ly/~EWT5Z</t>
  </si>
  <si>
    <t>https://twitter.com/realDonaldTrump/status/141574924211986432</t>
  </si>
  <si>
    <t>Real unemployment is at over 21%. Businesses won't hire until @ BarackObama is defeated in 2012. # TimeToGetTough</t>
  </si>
  <si>
    <t>https://twitter.com/realDonaldTrump/status/141590162575605761</t>
  </si>
  <si>
    <t>The CBO has confirmed that @ BarackObama's stimulus "crowds out" private investment while not creating any jobs.http://bit.ly/tvvOZ1</t>
  </si>
  <si>
    <t>https://twitter.com/realDonaldTrump/status/141599137870258177</t>
  </si>
  <si>
    <t>Iran's continued public threats of annihilating @ Israel are unacceptable. Iran's nuclear drive must be stopped. # TimeToGetTough</t>
  </si>
  <si>
    <t>https://twitter.com/realDonaldTrump/status/141604554855825408</t>
  </si>
  <si>
    <t>In order to get elected, @ BarackObama will start a war with Iran.</t>
  </si>
  <si>
    <t>https://twitter.com/realDonaldTrump/status/141609032858345472</t>
  </si>
  <si>
    <t>My @ foxandfriends interview from yesterdayhttp://bit.ly/vzo4Gi</t>
  </si>
  <si>
    <t>https://twitter.com/realDonaldTrump/status/141611015581339648</t>
  </si>
  <si>
    <t>The banks were bailed out by us. They should start lending to private entrepreneurs. The banks are slowing American growth.</t>
  </si>
  <si>
    <t>https://twitter.com/realDonaldTrump/status/141623403621777410</t>
  </si>
  <si>
    <t>America's trade deficit with China is one of our greatest national security threats. Time for Fair Trade. We must produce our own products.</t>
  </si>
  <si>
    <t>https://twitter.com/realDonaldTrump/status/141628027456065537</t>
  </si>
  <si>
    <t># trumpvlog @ BarackObama is very inconsiderate... http://youtu.be/NFMDNg9VGIQ</t>
  </si>
  <si>
    <t>https://twitter.com/realDonaldTrump/status/141882435527917568</t>
  </si>
  <si>
    <t>It's inconvenient and inconsiderate: @ BarackObama is doing a fundraiser tonight, making it almost impossibl‚Ä¶ (cont) http://deck.ly/~bDkB8</t>
  </si>
  <si>
    <t>https://twitter.com/realDonaldTrump/status/141890330915110912</t>
  </si>
  <si>
    <t>The habitual vacationer: @ BarackObama has campaigned on our dime more than any previous president in history‚Ä¶ (cont) http://deck.ly/~szszJ</t>
  </si>
  <si>
    <t>https://twitter.com/realDonaldTrump/status/141912279661805568</t>
  </si>
  <si>
    <t>Unbelievable how he gets away with it: @ BarackObama is flying around on Air Force One, laughing at everybod‚Ä¶ (cont) http://deck.ly/~FIdxS</t>
  </si>
  <si>
    <t>https://twitter.com/realDonaldTrump/status/141946031049949184</t>
  </si>
  <si>
    <t>Newly released emails prove that scientists have manipulated data on global warming. The data is unreliable.http://on.wsj.com/ukYkyM</t>
  </si>
  <si>
    <t>https://twitter.com/realDonaldTrump/status/141961003352076288</t>
  </si>
  <si>
    <t>China is so brazen that they now give us economic advice--they tell us what to do---much like a strong stockh‚Ä¶ (cont) http://deck.ly/~ltB8C</t>
  </si>
  <si>
    <t>https://twitter.com/realDonaldTrump/status/141967293965017088</t>
  </si>
  <si>
    <t>The unemployment numbers released later this week will show no job growth. We must start making our own products again. # TimeToGetTough.</t>
  </si>
  <si>
    <t>https://twitter.com/realDonaldTrump/status/141984050075275265</t>
  </si>
  <si>
    <t>Fitch has downgraded our credit outlook to "negative." Why? @ BarackObama's failure to lead with the Super Committee. http://fxn.ws/tmY2pf</t>
  </si>
  <si>
    <t>https://twitter.com/realDonaldTrump/status/142241296902389760</t>
  </si>
  <si>
    <t>When it comes to China, @ BarackObama practices "pretty please" diplomacy. He begs and pleads and bows--and it'‚Ä¶ (cont) http://deck.ly/~Q9lAG</t>
  </si>
  <si>
    <t>https://twitter.com/realDonaldTrump/status/142309847440949249</t>
  </si>
  <si>
    <t>A special message to the staff of @ TrumpWaikiki in celebration of the 2nd anniversary....http://youtu.be/UIarWDo5T98</t>
  </si>
  <si>
    <t>https://twitter.com/realDonaldTrump/status/142314162469605376</t>
  </si>
  <si>
    <t>He ruins the brand: @ bobbeckel doesn't belong on @ FoxNews. As CM for Mondale in '84, you lost 49 states. Sad!</t>
  </si>
  <si>
    <t>https://twitter.com/realDonaldTrump/status/142320749271719936</t>
  </si>
  <si>
    <t>The Fed continues to recklessly flood the market with dollars. This will eventually create record inflation. It has to stop. # TimeToGetTough</t>
  </si>
  <si>
    <t>https://twitter.com/realDonaldTrump/status/142333768022245376</t>
  </si>
  <si>
    <t>The worst employee in today's # trumpvlog... http://youtu.be/pk6_BBGzmOU</t>
  </si>
  <si>
    <t>https://twitter.com/realDonaldTrump/status/142335928134938625</t>
  </si>
  <si>
    <t>Why doesn't OPEC lower the price of crude to help avert the European crisis? Crude keeps rising during the dow‚Ä¶ (cont) http://deck.ly/~Dg0Qn</t>
  </si>
  <si>
    <t>https://twitter.com/realDonaldTrump/status/142621804471664643</t>
  </si>
  <si>
    <t>Meeting Former Speaker Newt Gingrich next week. On the Agenda---defeating @ BarackObama.</t>
  </si>
  <si>
    <t>https://twitter.com/realDonaldTrump/status/142625857490522112</t>
  </si>
  <si>
    <t>If "The Art of the Deal" is a must read then # TimeToGetTough" is my opus. It is available Dec 5th!</t>
  </si>
  <si>
    <t>https://twitter.com/realDonaldTrump/status/142640044157566977</t>
  </si>
  <si>
    <t>He ruins the brand: @ Robertgbeckel doesn't belong on @ FoxNews . As CM for Mondale in '84, you lost 49 states. Sad!</t>
  </si>
  <si>
    <t>https://twitter.com/realDonaldTrump/status/142643435910864896</t>
  </si>
  <si>
    <t>The new job figures don't include 315,000 people who have given up looking for jobs.</t>
  </si>
  <si>
    <t>https://twitter.com/realDonaldTrump/status/142648485588639745</t>
  </si>
  <si>
    <t>Don't forget next Friday December 9th: I'll be signing my new book @HowToGetTough in Trump Tower from 11 a.m‚Ä¶ (cont) http://deck.ly/~DAQFQ</t>
  </si>
  <si>
    <t>https://twitter.com/realDonaldTrump/status/142670346896670720</t>
  </si>
  <si>
    <t>Here's my message to @ BarackObama: America is a capitalistic country. Get over it and get on with it! # TimeToGetTough</t>
  </si>
  <si>
    <t>https://twitter.com/realDonaldTrump/status/142675459489005568</t>
  </si>
  <si>
    <t>My new book tells some harsh truths and lays out some bold plans. Time for America to be #1 again. # TimeToGetTough</t>
  </si>
  <si>
    <t>#1 #</t>
  </si>
  <si>
    <t>https://twitter.com/realDonaldTrump/status/142683518550544385</t>
  </si>
  <si>
    <t>We are building China's wealth by buying all their products, even though we make better products in America.</t>
  </si>
  <si>
    <t>https://twitter.com/realDonaldTrump/status/142716804173791233</t>
  </si>
  <si>
    <t>When it comes to China, @ BarackObama practices "pretty please" diplomacy. He begs and pleads and bows---and it‚Ä¶ (cont) http://deck.ly/~sgjvu</t>
  </si>
  <si>
    <t>https://twitter.com/realDonaldTrump/status/143733192204103680</t>
  </si>
  <si>
    <t># TimeToGetTough: Making America #1 Again--my new book--available today. The book both China and OPEC do NOT want you to read.</t>
  </si>
  <si>
    <t># #1</t>
  </si>
  <si>
    <t>https://twitter.com/realDonaldTrump/status/143737091392679936</t>
  </si>
  <si>
    <t>Met @ newtgingrich at Trump Tower today. He's a big thinker.</t>
  </si>
  <si>
    <t>https://twitter.com/realDonaldTrump/status/143746360586412033</t>
  </si>
  <si>
    <t>If @ BarackObama put down 'Rules for radicals' and read # TimeToGetTough then America would be #1 again---and he might even get re-elected.</t>
  </si>
  <si>
    <t>https://twitter.com/realDonaldTrump/status/143752736192737280</t>
  </si>
  <si>
    <t>First there was the Declaration of Independence, then there was the Constitution. Now there is # TimeToGetTough. Available today.</t>
  </si>
  <si>
    <t>https://twitter.com/realDonaldTrump/status/143769703230357504</t>
  </si>
  <si>
    <t>My interview with @ gretawire discussing the Newsmax- @ iontv debatehttp://bit.ly/sFqTrO</t>
  </si>
  <si>
    <t>https://twitter.com/realDonaldTrump/status/143777300213809152</t>
  </si>
  <si>
    <t>Watch today's # trumpvlog to learn more about my new book Time To Get Tough and how to get your own copy signe‚Ä¶ (cont) http://deck.ly/~ilRgS</t>
  </si>
  <si>
    <t>https://twitter.com/realDonaldTrump/status/143782646449831936</t>
  </si>
  <si>
    <t>I'm sick of always reading about outsourcing. Why aren't we talking about "onshoring"? We need to bring manufa‚Ä¶ (cont) http://deck.ly/~VUw14</t>
  </si>
  <si>
    <t>https://twitter.com/realDonaldTrump/status/143802569318338562</t>
  </si>
  <si>
    <t>RT @ BarbaraJWalters @ realDonaldTrump So excited you are on the show...Most Fascinating People of 2011 http://abcn.ws/vmZxli</t>
  </si>
  <si>
    <t>https://twitter.com/realDonaldTrump/status/143803511073816576</t>
  </si>
  <si>
    <t>The top media and production team! RT @Newsmax_Media: Former CNN Chief Heads Up Newsmax ION Debatehttp://www.newsmax.com/InsideCover/trump-gingrich-debate-iowa/2011/12/04/id/419909 ‚Ä¶</t>
  </si>
  <si>
    <t>https://twitter.com/realDonaldTrump/status/143811586719629312</t>
  </si>
  <si>
    <t>https://twitter.com/realDonaldTrump/status/143812275306889217</t>
  </si>
  <si>
    <t>@ RonPaul is out of the Newsmax- @ iontv debate. Now there won't be any candidates who believe America caused 9.11 or Iran should get nukes.</t>
  </si>
  <si>
    <t>https://twitter.com/realDonaldTrump/status/143814483779911681</t>
  </si>
  <si>
    <t>RT @Newsmax_Media: Trumps Warns of Obama Tipping Point that May Destroy America http://www.newsmax.com/Headline/trump-obama-economy-china/2011/12/04/id/419908 ‚Ä¶ via @Newsmax_media</t>
  </si>
  <si>
    <t>https://twitter.com/realDonaldTrump/status/144073166430552064</t>
  </si>
  <si>
    <t>All this from a guy who lectured Americans about tightening their belts: @ BarackObama bashes rich people an‚Ä¶ (cont) http://deck.ly/~mipXx</t>
  </si>
  <si>
    <t>https://twitter.com/realDonaldTrump/status/144076036374659072</t>
  </si>
  <si>
    <t>Did you know that one of seven Americans is now on food stamps? Think of it. In the United States, the most pr‚Ä¶ (cont) http://deck.ly/~QLt8T</t>
  </si>
  <si>
    <t>https://twitter.com/realDonaldTrump/status/144089254027468800</t>
  </si>
  <si>
    <t>Illegal immigration is a wrecking ball aimed at US taxpayers. Washington needs to get tough and fight for "W‚Ä¶ (cont) http://deck.ly/~pEibz</t>
  </si>
  <si>
    <t>https://twitter.com/realDonaldTrump/status/144096864009072640</t>
  </si>
  <si>
    <t>Forty -six million Americans---more than at any time ever in the history of this country--now live under the poverty line. # TimeToGetTough</t>
  </si>
  <si>
    <t>https://twitter.com/realDonaldTrump/status/144133637519056896</t>
  </si>
  <si>
    <t>Call me old school, but I believe in the old warrior's credo that "to the victor go the spoils." In other word‚Ä¶ (cont) http://deck.ly/~yWhwS</t>
  </si>
  <si>
    <t>https://twitter.com/realDonaldTrump/status/144136183562252289</t>
  </si>
  <si>
    <t>President Reagan put it best: "Welfare's purpose should be to eliminate, as far as possible, the need for its own existence."</t>
  </si>
  <si>
    <t>https://twitter.com/realDonaldTrump/status/144140862975262720</t>
  </si>
  <si>
    <t>Canada's legal immigration plan starts with a simple and smart question: How will any immigrant applying fo‚Ä¶ (cont) http://deck.ly/~uRmzC</t>
  </si>
  <si>
    <t>https://twitter.com/realDonaldTrump/status/144148110799675392</t>
  </si>
  <si>
    <t>Get it straight: Pakistan is not our friend. When our tremendous Navy SEALS took out Osama bin Laden, they did‚Ä¶ (cont) http://deck.ly/~pOSbX</t>
  </si>
  <si>
    <t>https://twitter.com/realDonaldTrump/status/144157164003536896</t>
  </si>
  <si>
    <t>Whether we like it or not, oil is the axis on which the world's economies spin. It just is. When the price o‚Ä¶ (cont) http://deck.ly/~qLPsC</t>
  </si>
  <si>
    <t>https://twitter.com/realDonaldTrump/status/144413728408993792</t>
  </si>
  <si>
    <t>I'll be signing copies of my new book "Time To Get Tough" this Friday Dec 9 in Trump Tower from 11 a.m. t‚Ä¶ (cont) http://deck.ly/~abYOp</t>
  </si>
  <si>
    <t>https://twitter.com/realDonaldTrump/status/144447375178596354</t>
  </si>
  <si>
    <t>My @hannityshow interview from Monday discussing # TimeToGetTough and the 2012 election.http://bit.ly/rT08T2</t>
  </si>
  <si>
    <t>https://twitter.com/realDonaldTrump/status/144448296692367362</t>
  </si>
  <si>
    <t>@ BarackObama, the habitual vacationer, should read # TimeToGetTough during his upcoming 17 day Hawaii vacation.</t>
  </si>
  <si>
    <t>https://twitter.com/realDonaldTrump/status/144483302210928640</t>
  </si>
  <si>
    <t>Why is the GOP establishment so threatened by the Newsmax - @ iontv debate? More debate is always better.</t>
  </si>
  <si>
    <t>https://twitter.com/realDonaldTrump/status/144487495516692480</t>
  </si>
  <si>
    <t>"The Architect" @ KarlRove is directly responsible for losing both houses &amp; @ BarackObama becoming President. Ignore him.</t>
  </si>
  <si>
    <t>https://twitter.com/realDonaldTrump/status/144490265674125314</t>
  </si>
  <si>
    <t>I will be on @ FoxNews at 4PM today with @ TeamCavuto discussing the Newsmax- @ iontv debate.</t>
  </si>
  <si>
    <t>https://twitter.com/realDonaldTrump/status/144502623914049537</t>
  </si>
  <si>
    <t>My @ foxandfriends interview duscussing my meeting with @ newtgingrich, the Newsmax- @ iontv debate and # TimeToGetToughhttp://bit.ly/rK5hqu</t>
  </si>
  <si>
    <t>https://twitter.com/realDonaldTrump/status/144505811945791488</t>
  </si>
  <si>
    <t>My interview with @ gretawire discussing @ BarackObama's failed presidency and # TimeToGetTough http://bit.ly/rHn4GZ http://bit.ly/vevpWo</t>
  </si>
  <si>
    <t>https://twitter.com/realDonaldTrump/status/144508983636533248</t>
  </si>
  <si>
    <t>My interview with @ IngrahamAngle discussing the Newsmax- @ iontv debate and # TimeToGetTough http://bit.ly/vsKaw4</t>
  </si>
  <si>
    <t>https://twitter.com/realDonaldTrump/status/144513746772049921</t>
  </si>
  <si>
    <t>Happy to have @ GroverNorquist endorsement of the Newsmax- @ iontv debate I am moderatinghttp://bit.ly/uyH3l5</t>
  </si>
  <si>
    <t>https://twitter.com/realDonaldTrump/status/144524236097208320</t>
  </si>
  <si>
    <t>RT @ ACUConservative: @ ACUConservative is proud to sponsor the upcoming Newsmax ION Television 2012 Presidentia‚Ä¶ (cont) http://deck.ly/~CYapQ</t>
  </si>
  <si>
    <t>https://twitter.com/realDonaldTrump/status/144524814625931264</t>
  </si>
  <si>
    <t>RT @ ACUConservative: @ alcardenasACU: "The American Conservative Union is proud to sponsor the upcoming Newsma‚Ä¶ (cont) http://deck.ly/~uq4JJ</t>
  </si>
  <si>
    <t>https://twitter.com/realDonaldTrump/status/144787061264744449</t>
  </si>
  <si>
    <t>I will be signing copies of my new book TIME TO GET TOUGH tomorrow, Dec 9th, in Trump Tower from 11 a.m. to ‚Ä¶ (cont) http://deck.ly/~JjINS</t>
  </si>
  <si>
    <t>https://twitter.com/realDonaldTrump/status/144795115339264002</t>
  </si>
  <si>
    <t>My @ MorningJoe interview with @ JoeNBC &amp; @ morningmika discussing the Newsmax- @ iontv debate and # TimeToGetTough http://on.msnbc.com/LTWf2</t>
  </si>
  <si>
    <t>https://twitter.com/realDonaldTrump/status/144797792903249920</t>
  </si>
  <si>
    <t>My @ FoxNews interview with @ TeamCavuto discussing the Newsmax- @ iontv debate, # TimeToGetTough and the 2012 racehttp://bit.ly/rSSF4S</t>
  </si>
  <si>
    <t>https://twitter.com/realDonaldTrump/status/144820334426726400</t>
  </si>
  <si>
    <t>Excited to have @ SarahPalinUSA's endorsement of the Newsmax- @ iontv debate. Sarah is terrific.</t>
  </si>
  <si>
    <t>https://twitter.com/realDonaldTrump/status/144825981310472193</t>
  </si>
  <si>
    <t>My @ CNN interview with @ PiersTonight discussing the Newsmax- @ iontv debate, # TimeToGetTough, the GOP and the economyhttp://bit.ly/rH39Xa</t>
  </si>
  <si>
    <t>https://twitter.com/realDonaldTrump/status/144828892547518464</t>
  </si>
  <si>
    <t>"What is a bit appealing about this idea of Trump hosting a debate is, consider the diverse audience that perh‚Ä¶ (cont) http://deck.ly/~vneyg</t>
  </si>
  <si>
    <t>https://twitter.com/realDonaldTrump/status/144850100752093184</t>
  </si>
  <si>
    <t>A clip of my upcoming interview with @ DavidBrody discussing # TimeToGetTough, @ Israel and the Islamist winter http://bit.ly/sxAlEe</t>
  </si>
  <si>
    <t>https://twitter.com/realDonaldTrump/status/144856485535547393</t>
  </si>
  <si>
    <t>Happy to have @ ralphreed and the FFC's endorsement of the Newsmax- @ iontv debate. FFC is a great organization.</t>
  </si>
  <si>
    <t>https://twitter.com/realDonaldTrump/status/144867446938025984</t>
  </si>
  <si>
    <t>Jeffrey Lord, former Reagan adviser, has endorsed the Newsmax- @ iontv debate with a great article http://bit.ly/tITMNQ</t>
  </si>
  <si>
    <t>https://twitter.com/realDonaldTrump/status/144875211228057600</t>
  </si>
  <si>
    <t>You know what is the worst part of @ BarackObama's Tuesday speech playing class warfare--we paid for it with our tax dollars.</t>
  </si>
  <si>
    <t>https://twitter.com/realDonaldTrump/status/144880623872520192</t>
  </si>
  <si>
    <t>Why does @ BarackObama continue to defend radical Islam? He is calling the Ft. Hood massacre "workplace violence."</t>
  </si>
  <si>
    <t>https://twitter.com/realDonaldTrump/status/144881605251563520</t>
  </si>
  <si>
    <t>Newsmax is a great news organization and its pres debate in IA on Dec 27 will be fair, balanced and informative. @ ralphreed</t>
  </si>
  <si>
    <t>https://twitter.com/realDonaldTrump/status/144894200104763393</t>
  </si>
  <si>
    <t>"Newsmax is a great news org and and its pres debate in IA on 12-27 will be fair, balanced , and informative." @ ralphreed</t>
  </si>
  <si>
    <t>https://twitter.com/realDonaldTrump/status/144896913257398272</t>
  </si>
  <si>
    <t>I'll be signing copies of my new book "Time To Get Tough" tomorrow in Trump Tower--11 am to 2 pm. Hope to see you there.</t>
  </si>
  <si>
    <t>https://twitter.com/realDonaldTrump/status/145137993139757056</t>
  </si>
  <si>
    <t>I'll be signing copies of my new book "Time To Get Tough" today at Trump Tower--11 am to 2 pm. Hope to see you there. # TimeToGetTough</t>
  </si>
  <si>
    <t>https://twitter.com/realDonaldTrump/status/145144702109351937</t>
  </si>
  <si>
    <t>Be sure to stop by Trump Tower today -- I'll be signing copies of my new book "Time To Get Tough" from 11 am to 2 pm.</t>
  </si>
  <si>
    <t>https://twitter.com/realDonaldTrump/status/145147041268510720</t>
  </si>
  <si>
    <t>Trump Tower is located at 725 Fifth Avenue, between 56th and 57th Streets...</t>
  </si>
  <si>
    <t>https://twitter.com/realDonaldTrump/status/145169615813742592</t>
  </si>
  <si>
    <t>Looks like the line has started, be sure to join me for book signing, @ TImeToGetTough, starting at 11am to 2 pm here in Trump Tower.</t>
  </si>
  <si>
    <t>https://twitter.com/realDonaldTrump/status/145170904417185793</t>
  </si>
  <si>
    <t># TimeToGetTough presents bold solutions on taxes, national security, the debt, dealing with OPEC and China and defeating @ BarackObama.</t>
  </si>
  <si>
    <t>https://twitter.com/realDonaldTrump/status/145171963323760642</t>
  </si>
  <si>
    <t>If the GOP Establishment really wants to defeat @ BarackObama then they should read # TimeToGetTough.</t>
  </si>
  <si>
    <t>https://twitter.com/realDonaldTrump/status/145176402126315520</t>
  </si>
  <si>
    <t>My interview on @ WOR710 with Jon Gambling discussing # TimeToGetTough, meeting @ NewtGingrich and the 2012 electionhttp://bit.ly/vtSyrS</t>
  </si>
  <si>
    <t>https://twitter.com/realDonaldTrump/status/145183241152897025</t>
  </si>
  <si>
    <t>Yesterday I explained to @ wolfblitzercnn on @ CNNSitRoom why @ BarackObama doesn't deserve credit for killing Bin Ladenhttp://bit.ly/TkduX</t>
  </si>
  <si>
    <t>https://twitter.com/realDonaldTrump/status/145200550881918976</t>
  </si>
  <si>
    <t># TimeToGetTough The crowd at the book signing at Trump Tower in NYC right now...pic.twitter.com/wTsxEUo9</t>
  </si>
  <si>
    <t>https://twitter.com/realDonaldTrump/status/145207485010165760</t>
  </si>
  <si>
    <t>Excited that @ OurCountryPAC's @ Amy Kremer has endorsed the Newsmax- @ iontv debate. The Tea Party Express is a great group.</t>
  </si>
  <si>
    <t>https://twitter.com/realDonaldTrump/status/145208011596644352</t>
  </si>
  <si>
    <t>A great crowd at Trump Tower for # TimeToGetTough book signing!</t>
  </si>
  <si>
    <t>https://twitter.com/realDonaldTrump/status/145219178406744064</t>
  </si>
  <si>
    <t>Iowa Congressman @ SteveKingIA has endorsed the Newsmax- @ iontv debate. He has been doing great work in the House.</t>
  </si>
  <si>
    <t>https://twitter.com/realDonaldTrump/status/145244306377146369</t>
  </si>
  <si>
    <t>Rick Santorum making a strong point on the Newsmax- @ iontv debate: @ RickSantorum. http://politi.co/u2iM0P</t>
  </si>
  <si>
    <t>https://twitter.com/realDonaldTrump/status/145244778915835904</t>
  </si>
  <si>
    <t>Santorum calls Trump debate skippers "hypocrites" http://www.politico.com/news/stories/1211/70137.html ‚Ä¶) @ RickSantorum</t>
  </si>
  <si>
    <t>https://twitter.com/realDonaldTrump/status/145253073588203520</t>
  </si>
  <si>
    <t>Why was the Hanukah celebration held in the White House two weeks early? @ BarackObama wants to vacation in Hawaii in late December. Sad.</t>
  </si>
  <si>
    <t>https://twitter.com/realDonaldTrump/status/145255287689986048</t>
  </si>
  <si>
    <t>Excited that @ OurCountryPAC's Amy Kremer has endorsed the Newsmax-iontv debate. The Tea Party Express is a great group.</t>
  </si>
  <si>
    <t>https://twitter.com/realDonaldTrump/status/146258440535281664</t>
  </si>
  <si>
    <t>I signed over 5000 copies of my new book # TimeToGetTough this weekend---hand hurts but met many great people.</t>
  </si>
  <si>
    <t>https://twitter.com/realDonaldTrump/status/146260439863533568</t>
  </si>
  <si>
    <t>My @ FoxNews interview with @ megynkelly discussing the 2012 election and the Newsmax- @ iontv debatehttp://bit.ly/seUwsk</t>
  </si>
  <si>
    <t>https://twitter.com/realDonaldTrump/status/146267193640886272</t>
  </si>
  <si>
    <t>My FoxBusiness interview with Don Imus discussing # TimeToGetTough, the GOP primary and the Newsmax- @ iontv debatehttp://bit.ly/ummcCH</t>
  </si>
  <si>
    <t>https://twitter.com/realDonaldTrump/status/146314118373195776</t>
  </si>
  <si>
    <t>My @ WPBF25News interview at the Boca Raton # TimeToGetTough book signing discussing how @ BarackObama is clueless http://bit.ly/u5tqNy</t>
  </si>
  <si>
    <t>https://twitter.com/realDonaldTrump/status/146322162490421248</t>
  </si>
  <si>
    <t>"I would have done it because people who don't ordinarily lock in will watch." @ oreillyfactor on Newsmax- @ iontv debate to @ jayleno</t>
  </si>
  <si>
    <t>https://twitter.com/realDonaldTrump/status/146323341068861440</t>
  </si>
  <si>
    <t>If these guys have any integrity they'd say no to MSNBC -- a network that few watch and is very negative. @ AndrewBreitbart re debate.</t>
  </si>
  <si>
    <t>https://twitter.com/realDonaldTrump/status/146329432678866944</t>
  </si>
  <si>
    <t>I'm signing copies of my new book # TimeToGetTough this Thursday Dec 15 at Trump Tower (Fifth Ave between 56 &amp; 57) from 12 noon to 2 pm.</t>
  </si>
  <si>
    <t>https://twitter.com/realDonaldTrump/status/146332661848358912</t>
  </si>
  <si>
    <t>China and OPEC were not mentioned in a single question in the @ ABC Iowa debate this past Saturday. Wait for the Newsmax- @ iontv debate!</t>
  </si>
  <si>
    <t>https://twitter.com/realDonaldTrump/status/146335606744694785</t>
  </si>
  <si>
    <t>"Donald Trump, I think, would be fairer than a lot of the folks that have been moderating debates over the past few months." @ RickSantorum</t>
  </si>
  <si>
    <t>https://twitter.com/realDonaldTrump/status/146337508488253440</t>
  </si>
  <si>
    <t>I was on a tele-townhall with @ TeamBachmann and hosted her 4 times in Trump Tower yet she declined the Newsmax- @ iontv debate. No loyalty.</t>
  </si>
  <si>
    <t>https://twitter.com/realDonaldTrump/status/146341420024872961</t>
  </si>
  <si>
    <t>Why did @ BarackObama let Iran keep our drone? Now it is going straight to the Chinese. He should have taken it out.</t>
  </si>
  <si>
    <t>https://twitter.com/realDonaldTrump/status/146346689731624960</t>
  </si>
  <si>
    <t>@ BarackObama has accumulated more debt in 3 years than the first 42 Presidents combined. He is simply out of control.</t>
  </si>
  <si>
    <t>https://twitter.com/realDonaldTrump/status/146590146568007680</t>
  </si>
  <si>
    <t>I'll be signing copies of my new book # TimeToGetTough this Thursday Dec 15th at Trump Tower (5th Ave between 56 &amp; 57) from noon to 2 pm.</t>
  </si>
  <si>
    <t>https://twitter.com/realDonaldTrump/status/146604955904651264</t>
  </si>
  <si>
    <t>A clip from my @ foxandfriends interview discussing how Newsmax- @ iontv debate is determining the GOP primary pollshttp://huff.to/tldSoB</t>
  </si>
  <si>
    <t>https://twitter.com/realDonaldTrump/status/146609382786994176</t>
  </si>
  <si>
    <t>My interview on @ theviewtv discussing # TimeToGetTough, the GOP primary and the Newsmax- @ iontv debate(starts at 23:00) http://abc.tv/sEopk8</t>
  </si>
  <si>
    <t>https://twitter.com/realDonaldTrump/status/146614142877433857</t>
  </si>
  <si>
    <t>@ Amazon sold out of # TimeToGetTough in the first week. More copies have been ordered for holidays. Don't worry.</t>
  </si>
  <si>
    <t>https://twitter.com/realDonaldTrump/status/146618008276705282</t>
  </si>
  <si>
    <t>Tonight I will be signing copies of # TimeToGetTough in Westbury at Costco, 1250 Old Country Rd, from 6 pm to 8 pm</t>
  </si>
  <si>
    <t>https://twitter.com/realDonaldTrump/status/146624276085211136</t>
  </si>
  <si>
    <t>We need a dealmaker in the White House, who knows how to think innovatively and make smart deals. # TimeToGetTough.</t>
  </si>
  <si>
    <t>https://twitter.com/realDonaldTrump/status/146639744363790337</t>
  </si>
  <si>
    <t>Look, here's the deal: @ BarackObama has been a total disaster. He has spent this country into the ground and destroyed jobs # TimeToGetTough</t>
  </si>
  <si>
    <t>https://twitter.com/realDonaldTrump/status/146660771538014208</t>
  </si>
  <si>
    <t>The Mullahs are laughing at what they think is a very stupid president, @ BarackObama has "asked" for Iran to return the drone # TimeToGetTough</t>
  </si>
  <si>
    <t>https://twitter.com/realDonaldTrump/status/146666431600267264</t>
  </si>
  <si>
    <t>Don't forget my book signing tonight at Costco on 1250 Old Country Road in Westbury, NY, from 6-8 pm. Hope to see you there.</t>
  </si>
  <si>
    <t>https://twitter.com/realDonaldTrump/status/146684902270697472</t>
  </si>
  <si>
    <t># trumpvlog Why I cancelled the "great debate"..... http://youtu.be/xLtPUXBcAZg</t>
  </si>
  <si>
    <t>https://twitter.com/realDonaldTrump/status/146684909610741760</t>
  </si>
  <si>
    <t>Who handed Iraq over to Iran yesterday? @ BarackObama. We have gotten nothing from the Iraqis-- we should have them pay us back with oil.</t>
  </si>
  <si>
    <t>https://twitter.com/realDonaldTrump/status/146692325404459008</t>
  </si>
  <si>
    <t># trumpvlog NY Area- Two book signings- Tonight and Thursday.... http://youtu.be/cE_Evcqxn04</t>
  </si>
  <si>
    <t>https://twitter.com/realDonaldTrump/status/146700247178035201</t>
  </si>
  <si>
    <t>Real unemployment is 20%. We must simplify the tax code and start making our own products again to bring our jobs back from overseas.</t>
  </si>
  <si>
    <t>https://twitter.com/realDonaldTrump/status/146963669698363392</t>
  </si>
  <si>
    <t>I'll be signing copies of my new book @ TimeToGetTough tomorrow at Trump Tower (5th Avenue between 56 and 57) from noon to 2pm.</t>
  </si>
  <si>
    <t>https://twitter.com/realDonaldTrump/status/146968006201835520</t>
  </si>
  <si>
    <t>He says he will spend $1 B to get re-elected: @ BarackObama. I can match him--preserving my options.</t>
  </si>
  <si>
    <t>https://twitter.com/realDonaldTrump/status/146970579294101504</t>
  </si>
  <si>
    <t># trumpvlog Same last name, same bad ratings- @ lawrence and @ rosie..... http://youtu.be/ucJ-OCOzb9s</t>
  </si>
  <si>
    <t>https://twitter.com/realDonaldTrump/status/146973454292369409</t>
  </si>
  <si>
    <t>Thousands of e-mails from folks urging me to seek the Americans Elect Presidential nomination.</t>
  </si>
  <si>
    <t>https://twitter.com/realDonaldTrump/status/146978693741428737</t>
  </si>
  <si>
    <t>Check out my new book "Time To Get Tough: Making America #1 Again"http://amzn.to/tra5RD</t>
  </si>
  <si>
    <t>https://twitter.com/realDonaldTrump/status/146993693004529664</t>
  </si>
  <si>
    <t>My @ FoxNews interview with @ TeamCavuto discussing why I will not be moderating the Newsmax- @ iontv debatehttp://bit.ly/ub99VT</t>
  </si>
  <si>
    <t>https://twitter.com/realDonaldTrump/status/146994336670822400</t>
  </si>
  <si>
    <t>I feel sorry for Rosie 's new partner in love whose parents are devastated at the thought of their daughter being with @ Rosie--a true loser.</t>
  </si>
  <si>
    <t>https://twitter.com/realDonaldTrump/status/146994922501840897</t>
  </si>
  <si>
    <t># badratings @ Lawrence's show failed at 8pm and is failing(even worse) at 10pm- not long for tv.....</t>
  </si>
  <si>
    <t>https://twitter.com/realDonaldTrump/status/147002661772853248</t>
  </si>
  <si>
    <t># badratings @ Rosie you will never make it. You are not funny or talented.</t>
  </si>
  <si>
    <t>https://twitter.com/realDonaldTrump/status/147003146181419010</t>
  </si>
  <si>
    <t>Save your time @ rosie and focus on your horrible ratings, and don't mention my name on talk shows anymore or you will get more of the same.</t>
  </si>
  <si>
    <t>https://twitter.com/realDonaldTrump/status/147026832091385856</t>
  </si>
  <si>
    <t>My @ FoxNews interview with @ gretawire explaining that I am keeping all my options available for 2012http://bit.ly/uLQxe5</t>
  </si>
  <si>
    <t>https://twitter.com/realDonaldTrump/status/147029595969961984</t>
  </si>
  <si>
    <t>My interview with @ EWErickson of @ RedState discussing # TimeToGetTough, GOP primary and my 2012 optionshttp://bit.ly/rYAEq2</t>
  </si>
  <si>
    <t>https://twitter.com/realDonaldTrump/status/147031316871905280</t>
  </si>
  <si>
    <t>Read this about @ lawrence......http://nyti.ms/uFSpn3</t>
  </si>
  <si>
    <t>https://twitter.com/realDonaldTrump/status/147034827424673792</t>
  </si>
  <si>
    <t>"So, if Iran is going to take over the oil, I say we take over the oil first by hammering out a cost-sharing plan with Iraq." # TimeToGetTough</t>
  </si>
  <si>
    <t>https://twitter.com/realDonaldTrump/status/147044998251151360</t>
  </si>
  <si>
    <t>It has been great to meet so many wonderful people in my # TimeToGetTough book signings. Anyone who wants to be Prez should read!</t>
  </si>
  <si>
    <t>https://twitter.com/realDonaldTrump/status/147055375475150848</t>
  </si>
  <si>
    <t>"We have to combat the welfare mentality that says individuals are entitled to live off taxpayers." # TimeToGetTough</t>
  </si>
  <si>
    <t>https://twitter.com/realDonaldTrump/status/147059490020274178</t>
  </si>
  <si>
    <t>The Mullahs laughed when @ BarackObama "asked" Iran to return our drone--they will show it to China first.</t>
  </si>
  <si>
    <t>https://twitter.com/realDonaldTrump/status/147071816794509312</t>
  </si>
  <si>
    <t>Iran is closing the Strait of Hormuz for a military exercise. Imagine what they will do with nukes?!</t>
  </si>
  <si>
    <t>https://twitter.com/realDonaldTrump/status/147075470553387009</t>
  </si>
  <si>
    <t>The habitual vacationer, @ BarackObama, has sacrificed so much. He is delaying his 17 day Hawaii vacation a couple of hours.</t>
  </si>
  <si>
    <t>https://twitter.com/realDonaldTrump/status/147079163919089665</t>
  </si>
  <si>
    <t>Hope to see you tomorrow in Trump Tower (5th Ave betw 56 and 57) -- I'll be signing copies of my book # TimeToGetTough from noon until 2 pm</t>
  </si>
  <si>
    <t>https://twitter.com/realDonaldTrump/status/147326022776393728</t>
  </si>
  <si>
    <t>The first book signing at Trump Tower for # TimeToGetTough was so popular that I'm doing another one today from noon to 2pm/Trump Tower</t>
  </si>
  <si>
    <t>https://twitter.com/realDonaldTrump/status/147336403167092737</t>
  </si>
  <si>
    <t>It is great to meet fellow patriots at the # TimeToGetTough book signings. Can't wait to meet more today at Trump Tower from 12PM to 2PM</t>
  </si>
  <si>
    <t>https://twitter.com/realDonaldTrump/status/147339218149056512</t>
  </si>
  <si>
    <t>"Let me put this as plainly as I know how: Iran's nuclear program must be stopped--by any and all means necessary. Period." # TimeToGetTough</t>
  </si>
  <si>
    <t>https://twitter.com/realDonaldTrump/status/147343915471740929</t>
  </si>
  <si>
    <t># noratings @ Lawrence will soon be off tv- bad ratings- he has a face made for radio.</t>
  </si>
  <si>
    <t>https://twitter.com/realDonaldTrump/status/147344228844961792</t>
  </si>
  <si>
    <t>With the number of tweets sad sack @ Rosie has done, she has totally lost control of herself-- hopefully not a breakdown.</t>
  </si>
  <si>
    <t>https://twitter.com/realDonaldTrump/status/147356157076443136</t>
  </si>
  <si>
    <t>More people attend a @ JonHuntsman rally than watch @ Lawrence on @ MSNBCtv all week. @ Lawrence is very lonely. (cont) http://tl.gd/eo7fjd</t>
  </si>
  <si>
    <t>https://twitter.com/realDonaldTrump/status/147361753087492096</t>
  </si>
  <si>
    <t>Please send a psychiatrist to help @ Rosie, she‚Äôs in a bad state. To @ Rosie‚Äôs girlfriend‚Äôs parents--- get (cont) http://tl.gd/eo7r9h</t>
  </si>
  <si>
    <t>https://twitter.com/realDonaldTrump/status/147370843876499456</t>
  </si>
  <si>
    <t># trumpvlog China is laughing.... http://youtu.be/Iyae36yHp54</t>
  </si>
  <si>
    <t>https://twitter.com/realDonaldTrump/status/147383343812587520</t>
  </si>
  <si>
    <t>If speeches and memoirs created jobs then @ BarackObama would be Ronald Reagan.</t>
  </si>
  <si>
    <t>https://twitter.com/realDonaldTrump/status/147392259858505728</t>
  </si>
  <si>
    <t>This is what @ BarackObama thinks: that America would be better off if we acted more like European socialist (cont) http://tl.gd/eo9c5f</t>
  </si>
  <si>
    <t>https://twitter.com/realDonaldTrump/status/147407252662386688</t>
  </si>
  <si>
    <t>So biased: @ TIME made 'The Protester' as the person of the year. @ TIME celebrates OWS but vilified the Tea Party last year.</t>
  </si>
  <si>
    <t>https://twitter.com/realDonaldTrump/status/147729505237204992</t>
  </si>
  <si>
    <t>Thanks to everyone who has waited in the long lines at the # TimeToGetTough book signings. It is great to meet fellow patriots.</t>
  </si>
  <si>
    <t>https://twitter.com/realDonaldTrump/status/147744560997597184</t>
  </si>
  <si>
    <t>"I believe this book will rock a lot of people. Don't just read # TImeToGetTough but share it with your friends and family!" -RushLimbaugh</t>
  </si>
  <si>
    <t>https://twitter.com/realDonaldTrump/status/147748178404446209</t>
  </si>
  <si>
    <t>Your civil liberties mean nothing if you're dead. That's why the single most important function of the federal (cont) http://tl.gd/eos6vt</t>
  </si>
  <si>
    <t>https://twitter.com/realDonaldTrump/status/147750118546866176</t>
  </si>
  <si>
    <t>But maybe my biggest beef with Obama is his view that there's nothing special or exceptional about America. # TimeToGetTough</t>
  </si>
  <si>
    <t>https://twitter.com/realDonaldTrump/status/147754360888238080</t>
  </si>
  <si>
    <t>My interview with @ BarbaraJWalters in her @ ABC special 'Most Fascinating People of 2011'http://abcn.ws/tnrmll</t>
  </si>
  <si>
    <t>https://twitter.com/realDonaldTrump/status/147762256938143744</t>
  </si>
  <si>
    <t>Great @ Esquiremag piece - ' @ DonaldJTrumpJr: What I've Learned' http://bit.ly/ttfcJ0</t>
  </si>
  <si>
    <t>https://twitter.com/realDonaldTrump/status/147769627647287296</t>
  </si>
  <si>
    <t>A total lightweight: @ JonHuntsman continues to give the worst responses on China in the debates. I can see why (cont) http://tl.gd/eot026</t>
  </si>
  <si>
    <t>https://twitter.com/realDonaldTrump/status/147772579413901312</t>
  </si>
  <si>
    <t>The lightweight, @ JonHuntsman, used my name in a debate for gravitas--it didn't work. Sad!</t>
  </si>
  <si>
    <t>https://twitter.com/realDonaldTrump/status/147777192439459840</t>
  </si>
  <si>
    <t>China just put a tariff on US cars and trucks--22%--China is laughing at our inept leaders. @ BarackObama</t>
  </si>
  <si>
    <t>https://twitter.com/realDonaldTrump/status/147783012300492800</t>
  </si>
  <si>
    <t>China, OPEC, Russia and Iran no longer respect us-- @ BarackObama's foreign policies have proved that weakness is provocative.</t>
  </si>
  <si>
    <t>https://twitter.com/realDonaldTrump/status/147786137765810176</t>
  </si>
  <si>
    <t>OPEC is setting crude at $94/barrel on 'signs US economy is improving.' OPEC uses any excuse to rip us off and our leaders just watch.</t>
  </si>
  <si>
    <t>https://twitter.com/realDonaldTrump/status/147796612897456128</t>
  </si>
  <si>
    <t>I'll be on @ americanowradio with Andy Dean at 6:30 ET today talking about last night's @ FoxNews debate. http://goo.gl/FMlMn</t>
  </si>
  <si>
    <t>https://twitter.com/realDonaldTrump/status/148781095998070784</t>
  </si>
  <si>
    <t>My interview with Andy Dean on @ americanowradio- I told him what I really thought about the @ FoxNews debate.http://bit.ly/sEdipv</t>
  </si>
  <si>
    <t>https://twitter.com/realDonaldTrump/status/148864619690201088</t>
  </si>
  <si>
    <t>With Christmas less than a week away, a great gift for a friend or loved one is # TimeToGetTough. It will be the best present you give!</t>
  </si>
  <si>
    <t>https://twitter.com/realDonaldTrump/status/148871667345666048</t>
  </si>
  <si>
    <t>My @ FoxNews interview on @FNTTHe Five discussing the # TimeToGetTough, the GOP primary and China's tariff on our carshttp://bit.ly/ue19nv</t>
  </si>
  <si>
    <t>https://twitter.com/realDonaldTrump/status/148872137996906497</t>
  </si>
  <si>
    <t>Looking forward to Tuesday's tele town hall @ 7:30PM with @ ralphreed's Faith and Freedom Coalition. Will be a great time!</t>
  </si>
  <si>
    <t>https://twitter.com/realDonaldTrump/status/148872560120045568</t>
  </si>
  <si>
    <t>RT @TheDCVInce: Trump's letter to Obama: China thinks you're weak http://thedc.com/sETUHe</t>
  </si>
  <si>
    <t>https://twitter.com/realDonaldTrump/status/148873594292809728</t>
  </si>
  <si>
    <t>Railing at Obama over China: @ maggiepolitico http://politi.co/vqdtgd</t>
  </si>
  <si>
    <t>https://twitter.com/realDonaldTrump/status/148875185683038208</t>
  </si>
  <si>
    <t>Our diplomats are weak: @ JonHuntsman's China policy proves why we need businesmen to negotiate against China.</t>
  </si>
  <si>
    <t>https://twitter.com/realDonaldTrump/status/148876610811072513</t>
  </si>
  <si>
    <t>With a record deficit and $15 trillion in debt, @ BarackObama is spending $4 million of our money on his Hawaii vacation. Just plain wrong.</t>
  </si>
  <si>
    <t>https://twitter.com/realDonaldTrump/status/148877359167184896</t>
  </si>
  <si>
    <t>Barney Frank admited that ObamaCare does have 'death panels' yesterday. Obamacare must be fully repealed or healthcare will be destroyed.</t>
  </si>
  <si>
    <t>https://twitter.com/realDonaldTrump/status/148879498920738816</t>
  </si>
  <si>
    <t>Congratulations to my son Eric for making the Forbes 30 under 30 list. He's done a great job!http://onforb.es/usUJac</t>
  </si>
  <si>
    <t>https://twitter.com/realDonaldTrump/status/148880417473298432</t>
  </si>
  <si>
    <t>Even @ BarackObama's former National Security Advisor Jim Jones has called the Keystone pipeline 'a national must.' America needs it.</t>
  </si>
  <si>
    <t>https://twitter.com/realDonaldTrump/status/149132685707718657</t>
  </si>
  <si>
    <t>Iraq in political turmoil one day after we leave---I told you so.</t>
  </si>
  <si>
    <t>https://twitter.com/realDonaldTrump/status/149136594455117824</t>
  </si>
  <si>
    <t>Dummies left Iraq without the oil--not believable!</t>
  </si>
  <si>
    <t>https://twitter.com/realDonaldTrump/status/149143097090113537</t>
  </si>
  <si>
    <t>China taxing imports from the US --22%-- why aren't we taxing China?</t>
  </si>
  <si>
    <t>https://twitter.com/realDonaldTrump/status/149144699549134848</t>
  </si>
  <si>
    <t>"We need a tax system that is fair and smart--one that encourages growth, savings, and investment." # TimeToGetTough</t>
  </si>
  <si>
    <t>https://twitter.com/realDonaldTrump/status/149154929783742466</t>
  </si>
  <si>
    <t>"It's a plain fact: free trade requires having fair rules that apply to everyone." # TimeToGetTough</t>
  </si>
  <si>
    <t>https://twitter.com/realDonaldTrump/status/149156644171948032</t>
  </si>
  <si>
    <t>We're all proud of @ erictrump for being on @ Forbes 30 Under 30 list.http://onforb.es/s9aNkI</t>
  </si>
  <si>
    <t>https://twitter.com/realDonaldTrump/status/149167754900021248</t>
  </si>
  <si>
    <t>A great gift idea is my new book # TimeToGetTough, easy to order on Amazonhttp://amzn.to/sNqlFH</t>
  </si>
  <si>
    <t>https://twitter.com/realDonaldTrump/status/149197833495519232</t>
  </si>
  <si>
    <t>"When are we going to wake up and realize that we are funding our enemies?" # TimeToGetTough</t>
  </si>
  <si>
    <t>https://twitter.com/realDonaldTrump/status/149201857439473665</t>
  </si>
  <si>
    <t>"People who have the ability to work should. But with the government happy to send checks, too many of them don't." # TimeToGetTough</t>
  </si>
  <si>
    <t>https://twitter.com/realDonaldTrump/status/149211386621337600</t>
  </si>
  <si>
    <t>"He thinks that the wealth you create belongs to the government-- @ BarackObama doesn't respect the fact that the (cont) http://tl.gd/er8rmd</t>
  </si>
  <si>
    <t>https://twitter.com/realDonaldTrump/status/149211582549860354</t>
  </si>
  <si>
    <t>He thinks that the wealth you create belongs to the gov't. @ BarackObama doesn't respect the fact that the money he wastes belongs to us.</t>
  </si>
  <si>
    <t>https://twitter.com/realDonaldTrump/status/149220720461873153</t>
  </si>
  <si>
    <t>What a shock! The U.S. Capitol Christmas tree pays homage @ BarackObama but failed to mention Jesus.</t>
  </si>
  <si>
    <t>https://twitter.com/realDonaldTrump/status/149228635323252736</t>
  </si>
  <si>
    <t>Joe Biden said that the Taliban 'is not our enemy.' I wonder how our troops in Afghanistant that are under attack view Biden's statement.</t>
  </si>
  <si>
    <t>https://twitter.com/realDonaldTrump/status/149232161227145217</t>
  </si>
  <si>
    <t>Tom "marbles in his mouth" Brokaw once thanked me for the great success of the Apprentice for NBC. Now, he calls (cont) http://tl.gd/er9in6</t>
  </si>
  <si>
    <t>https://twitter.com/realDonaldTrump/status/149235616196984834</t>
  </si>
  <si>
    <t>The average family has spent $4,155 this year filling up the car on $3.50/gallon average. Both record highs. (cont) http://tl.gd/er9mbq</t>
  </si>
  <si>
    <t>https://twitter.com/realDonaldTrump/status/149502325998891009</t>
  </si>
  <si>
    <t>For last minute shopping, my new book # TimeToGetTough is a great choice...http://amzn.to/sNqlFH</t>
  </si>
  <si>
    <t>https://twitter.com/realDonaldTrump/status/149553296259031042</t>
  </si>
  <si>
    <t>My interview with @ ASavageNation discussing # TimeToGetTough, my 2012 plans and Iraq http://bit.ly/vnHtUZ http://bit.ly/un44dK</t>
  </si>
  <si>
    <t>https://twitter.com/realDonaldTrump/status/149554857991352320</t>
  </si>
  <si>
    <t>I still can't believe we didn't t take the oil from Iraq.</t>
  </si>
  <si>
    <t>https://twitter.com/realDonaldTrump/status/149556985338138624</t>
  </si>
  <si>
    <t>I really enjoyed last night's Tele-Town Hall with @ ralphreed's Faith and Freedom Coalition. Thanks to the thousands who joined.</t>
  </si>
  <si>
    <t>https://twitter.com/realDonaldTrump/status/149562165236477953</t>
  </si>
  <si>
    <t>"The sad truth is some Republicans in Congress are clueless when it comes to negotiation." # TimeToGetTough</t>
  </si>
  <si>
    <t>https://twitter.com/realDonaldTrump/status/149563772179197952</t>
  </si>
  <si>
    <t>"Obamacare has to be killed now before it grows into an even bigger mess, as it inevitably will." # TimeToGetTough</t>
  </si>
  <si>
    <t>https://twitter.com/realDonaldTrump/status/149571947141922816</t>
  </si>
  <si>
    <t>The WH yesterday defended Biden's comments that the Taliban aren't our enemy. When did the American people decide this?http://fxn.ws/v93Olk</t>
  </si>
  <si>
    <t>https://twitter.com/realDonaldTrump/status/149573869634723842</t>
  </si>
  <si>
    <t>He is delusional: @ BarackObama believes that he is the 4th best POTUS ever.</t>
  </si>
  <si>
    <t>https://twitter.com/realDonaldTrump/status/149582798037069824</t>
  </si>
  <si>
    <t>Congratulations to @ AmericansElect for winning a spot on the California 2012 ballot. A major feat! http://lat.ms/vVZcX2</t>
  </si>
  <si>
    <t>https://twitter.com/realDonaldTrump/status/149589104168939520</t>
  </si>
  <si>
    <t>Barney Frank looked disgusting--nipples protruding--in his blue shirt before Congress. Very very disrespectful.</t>
  </si>
  <si>
    <t>https://twitter.com/realDonaldTrump/status/149931522626043904</t>
  </si>
  <si>
    <t>My @ FoxNews interview with @ gretawire discussing how @ BarackObama is delusional and how a 3rd party candidate can win.http://bit.ly/uGCgId</t>
  </si>
  <si>
    <t>https://twitter.com/realDonaldTrump/status/149933147239350272</t>
  </si>
  <si>
    <t>Less than a week after we leave Iraq, the country is already unraveling. We got nothing from the Iraqis and now (cont) http://tl.gd/eshi2u</t>
  </si>
  <si>
    <t>https://twitter.com/realDonaldTrump/status/149935268282122240</t>
  </si>
  <si>
    <t>My new book # TimeToGetTough is the best present of the holiday season. A great gift for anyone who cares about this country.</t>
  </si>
  <si>
    <t>https://twitter.com/realDonaldTrump/status/149942918927482880</t>
  </si>
  <si>
    <t>‚ÄúWe have a president who has a vendetta against businesspeople and considers them the enemy. He‚Äôs also (cont) http://tl.gd/eshtt2</t>
  </si>
  <si>
    <t>https://twitter.com/realDonaldTrump/status/149943749844271106</t>
  </si>
  <si>
    <t>‚ÄúThe thing about high corporate tax rates is that, in the end, companies aren‚Äôt the ones who foot the bill, consumers do.‚Äù # TimeToGetTough</t>
  </si>
  <si>
    <t>https://twitter.com/realDonaldTrump/status/149944525824077824</t>
  </si>
  <si>
    <t>‚ÄúConsider the fact that for every gallon of gas you put in your car, you pay 45.8 cents in state, local, and federal taxes.‚Äù # TimeToGetTough</t>
  </si>
  <si>
    <t>https://twitter.com/realDonaldTrump/status/149950938453516289</t>
  </si>
  <si>
    <t>Even if @ BarackObama stays in DC, taxpayers will pay millions for his Hawaii vacation when Americans are strugglinghttp://bit.ly/uaQfLd</t>
  </si>
  <si>
    <t>https://twitter.com/realDonaldTrump/status/149955349301047300</t>
  </si>
  <si>
    <t>A week after Biden says that the Taliban is not our enemy, the Taliban demand that we pay Iraq for a 9 year occupation.http://bit.ly/ujIJS8</t>
  </si>
  <si>
    <t>https://twitter.com/realDonaldTrump/status/149956201868824576</t>
  </si>
  <si>
    <t>The safest way to preserve Medicare is with a robust and vibrant economy. We should lower corporate and capital gain taxes immediately.</t>
  </si>
  <si>
    <t>https://twitter.com/realDonaldTrump/status/149963917823721472</t>
  </si>
  <si>
    <t>The Keystone pipeline will create 20,000 jobs and make us less energy dependent from the Middle East. @ BarackObama says No!</t>
  </si>
  <si>
    <t>https://twitter.com/realDonaldTrump/status/151662732402376704</t>
  </si>
  <si>
    <t>@ TrumpCollection tops @ TravlandLeisure 500 Best Hotels in the World! Congrats @ TrumpNewYork, @ TrumpLasVegas, @ TrumpChicago, @TrumpSoHo</t>
  </si>
  <si>
    <t>https://twitter.com/realDonaldTrump/status/151663316555669504</t>
  </si>
  <si>
    <t>Vote now for your favorite TRUMP HOTEL COLLECTION hotels in Travel + Leisure‚Äôs 2012 World‚Äôs Best Awards Survey http://bit.ly/tKTwvj</t>
  </si>
  <si>
    <t>https://twitter.com/realDonaldTrump/status/151735360580370432</t>
  </si>
  <si>
    <t>In order to preserve my options and guarantee that @ BarackObama is defeated, I changed my voter registration to independent.</t>
  </si>
  <si>
    <t>https://twitter.com/realDonaldTrump/status/151737838684221441</t>
  </si>
  <si>
    <t>Congratulations to my friends @ Newsmax. Readership up 247%. 7 million people a month now reading.</t>
  </si>
  <si>
    <t>https://twitter.com/realDonaldTrump/status/151741365796085760</t>
  </si>
  <si>
    <t>The habitual vacationer, @ BarackObama, is now in Hawaii. This vacation is costing taxpayers $4 milion +++ while there is 20% unemployment.</t>
  </si>
  <si>
    <t>https://twitter.com/realDonaldTrump/status/151748731509800960</t>
  </si>
  <si>
    <t>Govt. collapsing in Iraq only 2 weeks after withdrawal of our troops. Sadly, I called this one and please remember, I alone called it.</t>
  </si>
  <si>
    <t>https://twitter.com/realDonaldTrump/status/151752988774514688</t>
  </si>
  <si>
    <t>A vote for @ RonPaul is a totally wasted vote. If he wins Iowa---bad for Iowa's credibility.</t>
  </si>
  <si>
    <t>https://twitter.com/realDonaldTrump/status/151764116078477312</t>
  </si>
  <si>
    <t>The Republicans were out maneuvered once again in the payroll tax debacle. They just can't seem to get it (cont) http://tl.gd/evpeo3</t>
  </si>
  <si>
    <t>https://twitter.com/realDonaldTrump/status/151767567604781058</t>
  </si>
  <si>
    <t>The Keystone pipeline will create 20,000 jobs and lower gas prices. But Obama says No. Dumb.</t>
  </si>
  <si>
    <t>https://twitter.com/realDonaldTrump/status/151770881134297088</t>
  </si>
  <si>
    <t>China hacked the U.S. Chamber of Commerce and now has the information of all 3 million members. China keeps (cont) http://tl.gd/evpm0i</t>
  </si>
  <si>
    <t>https://twitter.com/realDonaldTrump/status/151776172232015872</t>
  </si>
  <si>
    <t>China is expanding its military bases abroad. We must expand our naval fleet. Now is no time for defense cuts. (cont) http://tl.gd/evprp9</t>
  </si>
  <si>
    <t>https://twitter.com/realDonaldTrump/status/152038948594651136</t>
  </si>
  <si>
    <t>https://twitter.com/realDonaldTrump/status/152039589408800768</t>
  </si>
  <si>
    <t>Vote for your favorite TRUMP HOTEL COLLECTION hotels in Travel + Leisure‚Äôs 2012 World‚Äôs Best Awards Survey http://bit.ly/tKTwvj</t>
  </si>
  <si>
    <t>https://twitter.com/realDonaldTrump/status/152056935712169984</t>
  </si>
  <si>
    <t>What a convenient mistake: @ BarackObama issued a statement for Kwanza but failed to issue one for Christmas.http://bit.ly/vUmvpM</t>
  </si>
  <si>
    <t>https://twitter.com/realDonaldTrump/status/152063152887042048</t>
  </si>
  <si>
    <t>The Fed's reckless monetary policies will cause problems in the years to come. The Fed has to be reined in or we will soon be Greece.</t>
  </si>
  <si>
    <t>https://twitter.com/realDonaldTrump/status/152097238271787008</t>
  </si>
  <si>
    <t>China has 5 oil projects in Iraq and we didn't get anything from the Iraqis except asked to leave. Iraq is going (cont) http://tl.gd/f0ec7f</t>
  </si>
  <si>
    <t>https://twitter.com/realDonaldTrump/status/152104416659505152</t>
  </si>
  <si>
    <t>"It's important that we help poor people to become independent, self-sufficient individuals who gain the benefits of work." # TimeToGetTough</t>
  </si>
  <si>
    <t>https://twitter.com/realDonaldTrump/status/152120034330804224</t>
  </si>
  <si>
    <t>He is destroying our country: @ BarackObama has requested to raise our debt limit to over $16.4Trillion by the end (cont) http://tl.gd/f0fcuh</t>
  </si>
  <si>
    <t>https://twitter.com/realDonaldTrump/status/152426895269568512</t>
  </si>
  <si>
    <t>Americans Elect on track to put an Indy Presidential candidate on the ballot in all 50 states.</t>
  </si>
  <si>
    <t>https://twitter.com/realDonaldTrump/status/152431014742986752</t>
  </si>
  <si>
    <t>I predicted the 9/11 attack on America in my book "The America We Deserve" and the collapse of Iraq in @ TimeToGetTough.</t>
  </si>
  <si>
    <t>https://twitter.com/realDonaldTrump/status/152454671510929409</t>
  </si>
  <si>
    <t>The Mar-a-Lago Club has the best meatloaf in America. Tasty. http://www.maralagoclub.com/</t>
  </si>
  <si>
    <t>https://twitter.com/realDonaldTrump/status/152472993124204545</t>
  </si>
  <si>
    <t>I'm right, TPM is wrong - @ BarackObama did not issue a special statement for Christmas--however he issued one (cont) http://tl.gd/f15bee</t>
  </si>
  <si>
    <t>https://twitter.com/realDonaldTrump/status/152485540925669376</t>
  </si>
  <si>
    <t>America wasted billions and precious lives in Iraq and Iran will soon take control--very very sad.</t>
  </si>
  <si>
    <t>https://twitter.com/realDonaldTrump/status/152490093465186306</t>
  </si>
  <si>
    <t>I like Russell Brand, but Katy Perry made a big mistake when she married him. Let's see if I'm right---I hope not.</t>
  </si>
  <si>
    <t>https://twitter.com/realDonaldTrump/status/152807553049436160</t>
  </si>
  <si>
    <t>I'm sending @ BarackObama an autographed copy of # TimeToGetTough. He could use it.</t>
  </si>
  <si>
    <t>https://twitter.com/realDonaldTrump/status/152810551330865153</t>
  </si>
  <si>
    <t>NYC should hold a parade for returning Iraq and Afghanistan veterans.</t>
  </si>
  <si>
    <t>https://twitter.com/realDonaldTrump/status/152814332915363840</t>
  </si>
  <si>
    <t>I play golf to relax. My company is in great shape. @ BarackObama plays golf to escape work while America goes down the drain.</t>
  </si>
  <si>
    <t>https://twitter.com/realDonaldTrump/status/152819279279034369</t>
  </si>
  <si>
    <t>Looks like Michele Bachmann will finish dead last in Iowa while her own campaign chairman bails on her. (cont) http://tl.gd/f1qsji</t>
  </si>
  <si>
    <t>https://twitter.com/realDonaldTrump/status/152820480452198400</t>
  </si>
  <si>
    <t>Both @ Rosie and @ RonPaul think America is responsible for 9/11. http://bit.ly/tcIc6x http://bit.ly/v4Eghs (cont) http://tl.gd/f1qv2t</t>
  </si>
  <si>
    <t>https://twitter.com/realDonaldTrump/status/152823189410545665</t>
  </si>
  <si>
    <t>When will the US government finally classify China as a currency manipulator? China is robbing us blind and @ BarackObama defends them.</t>
  </si>
  <si>
    <t>https://twitter.com/realDonaldTrump/status/152827166189563906</t>
  </si>
  <si>
    <t>The Washington Establishment will never rein in government spending, waste, fraud and abuse. A great thinker and outsider is needed.</t>
  </si>
  <si>
    <t>https://twitter.com/realDonaldTrump/status/154270999859298306</t>
  </si>
  <si>
    <t>My @ foxandfriends interview discussing the "Make America Great Again" Texas filing and the Iowa caucushttp://bit.ly/sY6NJZ</t>
  </si>
  <si>
    <t>https://twitter.com/realDonaldTrump/status/154279702578728960</t>
  </si>
  <si>
    <t>My @ FoxNews interview with @ gretawire discussing the GOP primary, my 2012 options and why @ BarackObama must losehttp://bit.ly/vzJyZD</t>
  </si>
  <si>
    <t>https://twitter.com/realDonaldTrump/status/154282197371731969</t>
  </si>
  <si>
    <t>I will be on the @ todayshow tomorrow morning to make a major announcement about a television show. Stay tuned!</t>
  </si>
  <si>
    <t>https://twitter.com/realDonaldTrump/status/154284061995696128</t>
  </si>
  <si>
    <t>"The Democrats' solution is the same solution they have for everything--tax, tax, tax. Just one problem: it doesn't work" # TimeToGetTough</t>
  </si>
  <si>
    <t>https://twitter.com/realDonaldTrump/status/154288899324260352</t>
  </si>
  <si>
    <t>"The Wall Street Journal has reported that Obama's food stamp policies are ushering in a massive 'food stamp crime wave.'" # TimeToGet Tough</t>
  </si>
  <si>
    <t>https://twitter.com/realDonaldTrump/status/154292871447592960</t>
  </si>
  <si>
    <t>"To have a government we can afford we need to eliminate the tremendous waste clogging the system" # TimeToGetTough</t>
  </si>
  <si>
    <t>https://twitter.com/realDonaldTrump/status/154299303211446272</t>
  </si>
  <si>
    <t>Michele Bachmann will finish dead last tonight in Iowa because she is disloyal and a terrible boss. Sadly, it is over for Michele.</t>
  </si>
  <si>
    <t>https://twitter.com/realDonaldTrump/status/154307712732246016</t>
  </si>
  <si>
    <t>A good friend: @ SarahPalinUSA. More importantly she is a tremendous voice for policies that would put America on (cont) http://tl.gd/f4cc85</t>
  </si>
  <si>
    <t>https://twitter.com/realDonaldTrump/status/154311174983393282</t>
  </si>
  <si>
    <t>He knows he won't have to spend much: @ JonHuntsman has offered to match any donation dollar for dollar.</t>
  </si>
  <si>
    <t>https://twitter.com/realDonaldTrump/status/154314140985475072</t>
  </si>
  <si>
    <t>I am honored that Texas supporters have filed papers in Texas to create "Make America Great" Party on my behalf. http://bit.ly/uKyRIQ</t>
  </si>
  <si>
    <t>https://twitter.com/realDonaldTrump/status/154318763242688512</t>
  </si>
  <si>
    <t>Another @ BarackObama investment triumph--the $500Billion American funded Finnish plug in cars are all being recalledhttp://nyti.ms/sYzfMs</t>
  </si>
  <si>
    <t>https://twitter.com/realDonaldTrump/status/154324093599105024</t>
  </si>
  <si>
    <t>It's no wonder @ RickSantorum is surging in Iowa - he agreed to participate in the Newsmax- @ iontv debate!</t>
  </si>
  <si>
    <t>https://twitter.com/realDonaldTrump/status/154617370407731200</t>
  </si>
  <si>
    <t>Congratulations to @ RickSantorum for coming out of Iowa a winner!</t>
  </si>
  <si>
    <t>https://twitter.com/realDonaldTrump/status/154618768016945152</t>
  </si>
  <si>
    <t>Michele Bachmann got less than 1,200 more votes in the Caucus than she did in the Ames Straw Poll. Very sad for her--a nice woman!</t>
  </si>
  <si>
    <t>https://twitter.com/realDonaldTrump/status/154620332471357440</t>
  </si>
  <si>
    <t>He should be ignored: @ RonPaul's foreign policy is a dream come true for our enemies. He has zero chance to beat @ BarackObama.</t>
  </si>
  <si>
    <t>https://twitter.com/realDonaldTrump/status/154622532346056705</t>
  </si>
  <si>
    <t>"Under President @ BarackObama, China has experienced unusually fast gains and America unusually fast losses." # TimeToGetTough</t>
  </si>
  <si>
    <t>https://twitter.com/realDonaldTrump/status/154630741425274880</t>
  </si>
  <si>
    <t>"I have so much admiration and respect for the 2.4 million men and women of our Armed Forces." # TimeToGetTough</t>
  </si>
  <si>
    <t>https://twitter.com/realDonaldTrump/status/154631652595871744</t>
  </si>
  <si>
    <t>"If history teaches us anything, it's that strong nations require strong leaders with clearly defined national (cont) http://tl.gd/f500qa</t>
  </si>
  <si>
    <t>https://twitter.com/realDonaldTrump/status/154636582945693696</t>
  </si>
  <si>
    <t>We left Iraq and it is quickly falling apart--what a waste of lives and money--and so obvious.</t>
  </si>
  <si>
    <t>https://twitter.com/realDonaldTrump/status/154639112681422849</t>
  </si>
  <si>
    <t>Michele Bachmann just dropped out of prez race--- when she didn't do the Newsmax debate it showed great disloyalty and people rejected her.</t>
  </si>
  <si>
    <t>https://twitter.com/realDonaldTrump/status/154645282053824514</t>
  </si>
  <si>
    <t>Celebrity Apprentice continues to be a top ten trend on twitter this morning https://twitter.com/#!/search/%22Celebrity%20Apprentice%22 ‚Ä¶</t>
  </si>
  <si>
    <t>https://twitter.com/realDonaldTrump/status/154646561597558784</t>
  </si>
  <si>
    <t>"Nobody cares" about the Iowa straw poll is what @ JonHuntsman said yesterday. His problem is that nobody cares about his campaign (or him).</t>
  </si>
  <si>
    <t>https://twitter.com/realDonaldTrump/status/154670259624882176</t>
  </si>
  <si>
    <t>Michelle Obama likes to be addressed as "Your Excellency." http://bit.ly/zGQyWd She is an excellent spender of taxpayer money on herself.</t>
  </si>
  <si>
    <t>https://twitter.com/realDonaldTrump/status/154672174425317376</t>
  </si>
  <si>
    <t>Iran has warned the US not to send an aircraft carrier back into the Strait of Hormuz. We should send three as a (cont) http://tl.gd/f51pbp</t>
  </si>
  <si>
    <t>https://twitter.com/realDonaldTrump/status/154947723412508673</t>
  </si>
  <si>
    <t>My @ todayshow interview where I reveal the new cast of Celebrity Apprentice and discuss the GOP primary fieldhttp://on.today.com/A2UD5C</t>
  </si>
  <si>
    <t>https://twitter.com/realDonaldTrump/status/154952126567694337</t>
  </si>
  <si>
    <t>"Obama's plan to have Russia stand up to Iran was a horrible failure that turned America into a laughingstock." # TimeToGetTough</t>
  </si>
  <si>
    <t>https://twitter.com/realDonaldTrump/status/154958481525456896</t>
  </si>
  <si>
    <t>"Beyond simple justice, and beyond reducing our national debt, another advanage of taking the oil is that it (cont) http://tl.gd/f5iul3</t>
  </si>
  <si>
    <t>https://twitter.com/realDonaldTrump/status/154985489852678144</t>
  </si>
  <si>
    <t>"If Americans understood just how many hidden government fees and taxes are absorbed into the prices of the (cont) http://tl.gd/f5ks7l</t>
  </si>
  <si>
    <t>https://twitter.com/realDonaldTrump/status/154993414830702592</t>
  </si>
  <si>
    <t>The new season of the Celebrity Apprentice begins Feb. 12--be prepared for the best season yet!http://www.nbc.com/the-apprentice/</t>
  </si>
  <si>
    <t>https://twitter.com/realDonaldTrump/status/155000792967946240</t>
  </si>
  <si>
    <t>China is driving the price of gold up in order to ease pressure against Iranian sanctions. http://bit.ly/zTIER0</t>
  </si>
  <si>
    <t>https://twitter.com/realDonaldTrump/status/155014799909064704</t>
  </si>
  <si>
    <t>President @ BarackObama's vacation is costing taxpayers millions of dollars----Unbelievable!</t>
  </si>
  <si>
    <t>https://twitter.com/realDonaldTrump/status/155288367439937536</t>
  </si>
  <si>
    <t>"This season of Celebrity Apprentice is even bigger and better than ever. We've never had more candidates and (cont) http://tl.gd/f64ldf</t>
  </si>
  <si>
    <t>https://twitter.com/realDonaldTrump/status/155298699151544321</t>
  </si>
  <si>
    <t>I know that Diane Brady is a great writer--she's covered me for years and has proven herself to be a writer of (cont) http://tl.gd/f65f9h</t>
  </si>
  <si>
    <t>https://twitter.com/realDonaldTrump/status/155341278752681984</t>
  </si>
  <si>
    <t>My interview with @ seanhannity discussing Iran, @ BarackObama's ineptitude, the GOP primary, the great Bob Vander (cont) http://tl.gd/f68utj</t>
  </si>
  <si>
    <t>https://twitter.com/realDonaldTrump/status/155342271691243522</t>
  </si>
  <si>
    <t>https://twitter.com/realDonaldTrump/status/155363299377160193</t>
  </si>
  <si>
    <t>"If other countries benefit from our armed forces protecting them, those countries should pay for the protection." # TimeToGetTough</t>
  </si>
  <si>
    <t>https://twitter.com/realDonaldTrump/status/155371968630239232</t>
  </si>
  <si>
    <t>"Getting China to stop playing its currency charades can begin whenever we elect a president ready to take decisive action." # TimeToGetTough</t>
  </si>
  <si>
    <t>https://twitter.com/realDonaldTrump/status/155375714064011264</t>
  </si>
  <si>
    <t>He @ marcorubio is right - @ BarackObama is turning America into a deadbeat nation with his reckless and dangerous (cont) http://tl.gd/f6ao19</t>
  </si>
  <si>
    <t>https://twitter.com/realDonaldTrump/status/155379888990339073</t>
  </si>
  <si>
    <t>Now @ BarackObama is planning to have we the taxpayers pay off mortgages--he will spend this country into the ground. http://bit.ly/wscALx</t>
  </si>
  <si>
    <t>https://twitter.com/realDonaldTrump/status/155383877114929156</t>
  </si>
  <si>
    <t>Imitation is the sincerest form of flattery - "Huntsman goes Donald Trump"http://politi.co/wUXBkb</t>
  </si>
  <si>
    <t>https://twitter.com/realDonaldTrump/status/155393392015192064</t>
  </si>
  <si>
    <t>AMAZING - @ BarackObama has actually found a government program he can cut in half - the Defense Department...bad (cont) http://tl.gd/f6bbrs</t>
  </si>
  <si>
    <t>https://twitter.com/realDonaldTrump/status/156398048526868480</t>
  </si>
  <si>
    <t>Be sure to watch my interview on @ Gretawire tonight!</t>
  </si>
  <si>
    <t>https://twitter.com/realDonaldTrump/status/156402387970560001</t>
  </si>
  <si>
    <t>"Government needs to stop pick-pocketing your wallet. Every time it does, it slows growth and kills jobs." # TimeToGetTough</t>
  </si>
  <si>
    <t>https://twitter.com/realDonaldTrump/status/156406335305555968</t>
  </si>
  <si>
    <t>My @ foxandfriends interview from this morning http://fxn.ws/wez4y1</t>
  </si>
  <si>
    <t>https://twitter.com/realDonaldTrump/status/156418621101457408</t>
  </si>
  <si>
    <t>"Instead of creating new jobs, Obamacare is destroying jobs. And the worst part is yet to come, since the truly (cont) http://tl.gd/f84a5e</t>
  </si>
  <si>
    <t>https://twitter.com/realDonaldTrump/status/156445416257363968</t>
  </si>
  <si>
    <t>"Sadly, when it comes to using the energy industry to create American jobs, Obama has been a total disaster." # TimeToGetTough</t>
  </si>
  <si>
    <t>https://twitter.com/realDonaldTrump/status/156454447206248448</t>
  </si>
  <si>
    <t>??? @ BarackObama held a raffle with donors for a lunch in the White House. The winners were conveniently all (cont) http://tl.gd/f863h9</t>
  </si>
  <si>
    <t>https://twitter.com/realDonaldTrump/status/156458537554411521</t>
  </si>
  <si>
    <t>Priorities: @ BarackObama wants to slash a Trillion dollars from military spending while raising the salaries of (cont) http://tl.gd/f868nh</t>
  </si>
  <si>
    <t>https://twitter.com/realDonaldTrump/status/156471356572172288</t>
  </si>
  <si>
    <t>Why do you need a photo ID to buy a drain cleaner http://cbsloc.al/yWqIbq but not to vote?</t>
  </si>
  <si>
    <t>https://twitter.com/realDonaldTrump/status/156479909072609280</t>
  </si>
  <si>
    <t>ObamaCare is such a national treasure that @ BarackObama has waived over 1,200 companies from the law http://bit.ly/ynVlSh</t>
  </si>
  <si>
    <t>https://twitter.com/realDonaldTrump/status/156784379606204416</t>
  </si>
  <si>
    <t>My @ FoxNews interview with @ gretawire where I discuss my potential GOP endorsement and the NH primaryhttp://bit.ly/y7h3Yx</t>
  </si>
  <si>
    <t>https://twitter.com/realDonaldTrump/status/156786856862818304</t>
  </si>
  <si>
    <t>"Restoring American wealth will require that we get tough. The next president must understand that America's (cont) http://tl.gd/f8n77v</t>
  </si>
  <si>
    <t>https://twitter.com/realDonaldTrump/status/156817361683480577</t>
  </si>
  <si>
    <t>"We need a president who knows how to get things done, who can keep America strong, safe, and free, and who can (cont) http://tl.gd/f8ojoo</t>
  </si>
  <si>
    <t>https://twitter.com/realDonaldTrump/status/156819938265415681</t>
  </si>
  <si>
    <t>"The damage that Democrats, weak Repubicans, and this disaster of a president have inflicted on America has put (cont) http://tl.gd/f8omqq</t>
  </si>
  <si>
    <t>https://twitter.com/realDonaldTrump/status/156821392720011264</t>
  </si>
  <si>
    <t>This is why @ TimTebow is a winner. He lays everything out on the field. He never quits and never gives up. That's why he is a success.</t>
  </si>
  <si>
    <t>https://twitter.com/realDonaldTrump/status/156824942573404160</t>
  </si>
  <si>
    <t>New Hampshire has a major decision to make today. Hopefully we won't have to hear any more Mandarin spoken in future debates.</t>
  </si>
  <si>
    <t>https://twitter.com/realDonaldTrump/status/156829591267328000</t>
  </si>
  <si>
    <t>3 Chief of Staffs in less than 3 years of being President: Part of the reason why @ BarackObama can't manage to pass his agenda.</t>
  </si>
  <si>
    <t>https://twitter.com/realDonaldTrump/status/156843162869051392</t>
  </si>
  <si>
    <t>Why are we building a $1Billion embassy in Iraq when the country kicked us out, didn't give us any oil &amp; is about to get taken over by Iran?</t>
  </si>
  <si>
    <t>https://twitter.com/realDonaldTrump/status/156845350689325056</t>
  </si>
  <si>
    <t>OPEC has just raised oil to over $102/Barrel. And @ BarackObama still won't approve the Keystone Pipeline. Does he want high gas prices?</t>
  </si>
  <si>
    <t>https://twitter.com/realDonaldTrump/status/157132212192542720</t>
  </si>
  <si>
    <t>"President Reagan had it right: Social Security is here to stay. We must root out the fraud and make it more (cont) http://tl.gd/f98ple</t>
  </si>
  <si>
    <t>https://twitter.com/realDonaldTrump/status/157149168928948225</t>
  </si>
  <si>
    <t>"A real president should take pride in saving and spending your money wisely, not funneling it to his cronies (cont) http://tl.gd/f99urt</t>
  </si>
  <si>
    <t>https://twitter.com/realDonaldTrump/status/157173980128743425</t>
  </si>
  <si>
    <t>51% of @ JonHuntsman's NH voters are satisfied with @ BarackObama as president http://bit.ly/wrFCtm So is @ JonHuntsman!</t>
  </si>
  <si>
    <t>https://twitter.com/realDonaldTrump/status/157197746460307457</t>
  </si>
  <si>
    <t>If you stop by Trump Tower (Fifth Avenue between 56th and 57th Streets) you can buy a pre-signed copy of # TimeToGetTough.</t>
  </si>
  <si>
    <t>https://twitter.com/realDonaldTrump/status/157563804614541312</t>
  </si>
  <si>
    <t>America deserves a commander in chief who respects the challenges and realities our Armed Forces face in our (cont) http://tl.gd/f9ut30</t>
  </si>
  <si>
    <t>https://twitter.com/realDonaldTrump/status/157564607765032962</t>
  </si>
  <si>
    <t>With unempoyment over 10% in 2009, @ BarackObama held an extravagant Alice in Wonderland party. He is a man of the people!</t>
  </si>
  <si>
    <t>https://twitter.com/realDonaldTrump/status/157566407180165120</t>
  </si>
  <si>
    <t>The US is always getting ripped off! China gets cheap oil from Iran and Iraq as US pays for Hormuz Patrols to (cont) http://tl.gd/f9uvoa</t>
  </si>
  <si>
    <t>https://twitter.com/realDonaldTrump/status/157570821316022273</t>
  </si>
  <si>
    <t>An Iranian nuclear scientist's car exploded in Tehran yesterday--lots of problems to come-- @ BarackObama --we need real leadership.</t>
  </si>
  <si>
    <t>https://twitter.com/realDonaldTrump/status/157577318439714816</t>
  </si>
  <si>
    <t>Newt attacks on @ MittRomney record at Bain an attack on free enterprise and entrepreneurship. Mistake!</t>
  </si>
  <si>
    <t>https://twitter.com/realDonaldTrump/status/157879563173629953</t>
  </si>
  <si>
    <t>Our Marines are sent to kill the Taliban not coddle them. USMC should be praised not investigated. Semper Fi !</t>
  </si>
  <si>
    <t>https://twitter.com/realDonaldTrump/status/157881540003635200</t>
  </si>
  <si>
    <t>"I love America. And when you love something you protect it passionately--fiercely, even. # TimeToGetTough (cont) http://tl.gd/fagff9</t>
  </si>
  <si>
    <t>https://twitter.com/realDonaldTrump/status/157911891644133376</t>
  </si>
  <si>
    <t>"The American work ethic is what led generations of Americans to create our once prosperous nation." (cont) http://tl.gd/fahua3</t>
  </si>
  <si>
    <t>https://twitter.com/realDonaldTrump/status/157916147122053120</t>
  </si>
  <si>
    <t>"For too long we've been pushed around, used by other countries, and ill-served by politicians in Washington who (cont) http://tl.gd/fai378</t>
  </si>
  <si>
    <t>https://twitter.com/realDonaldTrump/status/157918533655871488</t>
  </si>
  <si>
    <t>While @ BarackObama is slashing the military, he is also negotiating with our sworn enemy the Taliban--who facilitated 9/11.</t>
  </si>
  <si>
    <t>https://twitter.com/realDonaldTrump/status/157924158859247617</t>
  </si>
  <si>
    <t>The Republicans should NOT give @ BarackObama the authority to raise the debt another $1.2Trillion (cont) http://tl.gd/faic27</t>
  </si>
  <si>
    <t>https://twitter.com/realDonaldTrump/status/157930590560194560</t>
  </si>
  <si>
    <t>Newly released documents show Geithner to be laughing as the financial crisis loomed http://wapo.st/A5aooi</t>
  </si>
  <si>
    <t>https://twitter.com/realDonaldTrump/status/158962214802436097</t>
  </si>
  <si>
    <t># trumpvlog The Republicans must defeat @ BarackObama, not themselves..... http://youtu.be/fZb9ic7Vuz4</t>
  </si>
  <si>
    <t>https://twitter.com/realDonaldTrump/status/159295106678145026</t>
  </si>
  <si>
    <t>The debate was great last night--- all performed well!</t>
  </si>
  <si>
    <t>https://twitter.com/realDonaldTrump/status/159296322443280385</t>
  </si>
  <si>
    <t>Rosie O'Donnell's show is "dead"- can't keep going for long with such poor ratings. @ Rosie is a stone cold (cont) http://tl.gd/fcr1ra</t>
  </si>
  <si>
    <t>https://twitter.com/realDonaldTrump/status/159297839292354560</t>
  </si>
  <si>
    <t>My interview with @ IngrahamAngle discussing the GOP primary, China ripping us off and the state of the economy http://bit.ly/berpv9</t>
  </si>
  <si>
    <t>https://twitter.com/realDonaldTrump/status/159301974695751680</t>
  </si>
  <si>
    <t>Enjoyed giving a special video message yesterday at @ ralphreed‚Äôs Faith and Freedom SC Presidential Kickoff.</t>
  </si>
  <si>
    <t>https://twitter.com/realDonaldTrump/status/159306008706023424</t>
  </si>
  <si>
    <t>My @ foxandfriends interview in which I discuss @ JonHuntsman‚Äôs withdrawal from the GOP primary and the Bain attackshttp://bit.ly/AwaEUK</t>
  </si>
  <si>
    <t>https://twitter.com/realDonaldTrump/status/159323722245881856</t>
  </si>
  <si>
    <t>‚Äú @ BarackObama may have been a good ‚Äòcommunity organizer,‚Äô but the man is a lousy international dealmaker.‚Äù # TimeToGetTough</t>
  </si>
  <si>
    <t>https://twitter.com/realDonaldTrump/status/159352622111916032</t>
  </si>
  <si>
    <t>‚ÄúThe final part of restoring fiscal sanity to America is the most obvious, and that‚Äôs to control Obama-style (cont) http://tl.gd/fcuav8</t>
  </si>
  <si>
    <t>https://twitter.com/realDonaldTrump/status/159367254935470080</t>
  </si>
  <si>
    <t>‚ÄúGet it straight: Pakistan is not our friend. We‚Äôve given them billions and billions of dollars, and what (cont) http://tl.gd/fcuq8f</t>
  </si>
  <si>
    <t>https://twitter.com/realDonaldTrump/status/159377740569645056</t>
  </si>
  <si>
    <t>https://twitter.com/realDonaldTrump/status/159378850558644224</t>
  </si>
  <si>
    <t>I bought Tim Tebow's jersey and helmet at auction for a good cause- fighting breast cancerhttp://onforb.es/A6JGCP</t>
  </si>
  <si>
    <t>https://twitter.com/realDonaldTrump/status/159386432752992257</t>
  </si>
  <si>
    <t>There are 11 more Solyndras in the @ BarackObama energy program http://bit.ly/z37F0A He loves to waste our (cont) http://tl.gd/fcveg3</t>
  </si>
  <si>
    <t>https://twitter.com/realDonaldTrump/status/159416243881914368</t>
  </si>
  <si>
    <t>@ BarackObama won‚Äôt approve the Keystone Pipeline so Canada is now looking to sell their oil to China (cont) http://tl.gd/fd0h00</t>
  </si>
  <si>
    <t>https://twitter.com/realDonaldTrump/status/159725132393357312</t>
  </si>
  <si>
    <t>Receiving @ AmericanCancer Lifetime Achievement Award &amp; chairing @ FollowLola debut @ CarnegieHall on Jan.19 http://ow.ly/8h2pQ</t>
  </si>
  <si>
    <t>https://twitter.com/realDonaldTrump/status/159729715568066560</t>
  </si>
  <si>
    <t>‚ÄúTo state the obvious, if any business operated the way the government does, it would go under.‚Äù # TimeToGetTough</t>
  </si>
  <si>
    <t>https://twitter.com/realDonaldTrump/status/159741700355534850</t>
  </si>
  <si>
    <t>@ BarackObama ‚Äòasked‚Äô Iran for our drone back. They are returning a miniature model. http://wapo.st/zTSmgB Another diplomatic coup!</t>
  </si>
  <si>
    <t>https://twitter.com/realDonaldTrump/status/159756437214597121</t>
  </si>
  <si>
    <t>@ BarackObama is unveiling a tourism plan in Disney World on Thursday. http://trib.in/AAG5eR</t>
  </si>
  <si>
    <t>https://twitter.com/realDonaldTrump/status/159760347727794176</t>
  </si>
  <si>
    <t>Listen to my interview with @ gretawire tonight at 10PM ET on @ FoxNews.</t>
  </si>
  <si>
    <t>https://twitter.com/realDonaldTrump/status/159772392590295040</t>
  </si>
  <si>
    <t>‚ÄúChina presents three big threats to the United States in its outrageous currency manipulation, its systematic (cont) http://tl.gd/fdjjc3</t>
  </si>
  <si>
    <t>https://twitter.com/realDonaldTrump/status/159772517161115648</t>
  </si>
  <si>
    <t>‚ÄúThe problem is that we have a president who is more concerned with pursuing some sort of bizarre ideological (cont) http://tl.gd/fdjjkn</t>
  </si>
  <si>
    <t>https://twitter.com/realDonaldTrump/status/160082903806656512</t>
  </si>
  <si>
    <t>My @ FoxNews with @ gretawire discussing the Keystone pipeline, Re-election is more important than 20,000 jobs and (cont) http://tl.gd/fe4st7</t>
  </si>
  <si>
    <t>https://twitter.com/realDonaldTrump/status/160083387774799872</t>
  </si>
  <si>
    <t>Rick Perry--a good man, a great family and a patriot.</t>
  </si>
  <si>
    <t>https://twitter.com/realDonaldTrump/status/160086056216166400</t>
  </si>
  <si>
    <t>"A tough negotiator can make the Chinese back off. We've done it before." # TimeToGetTough http://amzn.to/wwX http://bit.ly/ApzIojH11</t>
  </si>
  <si>
    <t>https://twitter.com/realDonaldTrump/status/160088158787211264</t>
  </si>
  <si>
    <t>Conservatives have to be smart in the way we speak. Using crazy language that terifies seniors accomplishes (cont) http://tl.gd/fe534a</t>
  </si>
  <si>
    <t>https://twitter.com/realDonaldTrump/status/160090180047474689</t>
  </si>
  <si>
    <t>""Our country has a big heart. And it's a point of national pride that we take care of our own." # TimeToGetTough (cont) http://tl.gd/fe55di</t>
  </si>
  <si>
    <t>https://twitter.com/realDonaldTrump/status/160092592661475328</t>
  </si>
  <si>
    <t>Texas is lucky to have him--- @ GovernorPerry is a great guy!</t>
  </si>
  <si>
    <t>https://twitter.com/realDonaldTrump/status/160097265044819968</t>
  </si>
  <si>
    <t>Playing politics with the Keystone decision? @ BarackObama vetos 20,000 jobs and cheaper oil.</t>
  </si>
  <si>
    <t>https://twitter.com/realDonaldTrump/status/160100391114117121</t>
  </si>
  <si>
    <t>When will @ BarackObama release his transcripts? What is he hiding?</t>
  </si>
  <si>
    <t>https://twitter.com/realDonaldTrump/status/160104653047087105</t>
  </si>
  <si>
    <t>The national debt continues to rise at record levels and today @ BarackObama is in Disney World. He lives in a fantasy.</t>
  </si>
  <si>
    <t>https://twitter.com/realDonaldTrump/status/160408222853902337</t>
  </si>
  <si>
    <t>The law requires individuals pay 15% on carried interest. Why would a potential President pay more than he or she is supposed to?</t>
  </si>
  <si>
    <t>https://twitter.com/realDonaldTrump/status/160411538828701696</t>
  </si>
  <si>
    <t>"We have a president who has a vendetta against businesspeople and considers them the enemy." # TimeToGetTough (cont) http://tl.gd/femj7c</t>
  </si>
  <si>
    <t>https://twitter.com/realDonaldTrump/status/160415176754081792</t>
  </si>
  <si>
    <t>"In all my years in business and participating in politics I've never seen the country as divided as it is right (cont) http://tl.gd/fempgi</t>
  </si>
  <si>
    <t>https://twitter.com/realDonaldTrump/status/160429486515568640</t>
  </si>
  <si>
    <t>The White House should stop publicly pressuring Israel on Iran. Iran's nuclear program is the threat, not Israel's right to self-defense.</t>
  </si>
  <si>
    <t>https://twitter.com/realDonaldTrump/status/160431626046799873</t>
  </si>
  <si>
    <t>Obama's new campaign ad defends Solyndra http://bit.ly/wNAfqb I guess losing $500M is a cause for celebration for @ BarackObama.</t>
  </si>
  <si>
    <t>https://twitter.com/realDonaldTrump/status/160444554452013057</t>
  </si>
  <si>
    <t>Canada will now sell its oil to China because @ BarackObama rejected Keystone. At least China knows a good deal when they see it.</t>
  </si>
  <si>
    <t>https://twitter.com/realDonaldTrump/status/160451510608736256</t>
  </si>
  <si>
    <t>China has hacked another US government body. http://bit.ly/yBGHBP When will we learn?</t>
  </si>
  <si>
    <t>https://twitter.com/realDonaldTrump/status/161475180684787713</t>
  </si>
  <si>
    <t>Congratulations to @ newtgingrich on a stunning win in South Carolina. All eyes are on Florida now.</t>
  </si>
  <si>
    <t>https://twitter.com/realDonaldTrump/status/161476612582412289</t>
  </si>
  <si>
    <t>My @Newsmax_Media interview from Friday where I predicted that @ newtgingrich in South Carolina would change the race.http://bit.ly/xoFMs6</t>
  </si>
  <si>
    <t>@Newsmax_Media @</t>
  </si>
  <si>
    <t>https://twitter.com/realDonaldTrump/status/161485298075844610</t>
  </si>
  <si>
    <t>"While Obama is obsessed with "green collar jobs," blue collar workers aren't buying it." (cont) http://tl.gd/fgh2tm</t>
  </si>
  <si>
    <t>https://twitter.com/realDonaldTrump/status/161491946173505536</t>
  </si>
  <si>
    <t>"I have great respect for the people that represent China. What I don't respect is the way that we negotiate and (cont) http://tl.gd/fghhlr</t>
  </si>
  <si>
    <t>https://twitter.com/realDonaldTrump/status/161517977768968192</t>
  </si>
  <si>
    <t>"To the @ BarackObama administration, saving money isn't the point--expanding government and spending more (cont) http://tl.gd/fgivnb</t>
  </si>
  <si>
    <t>https://twitter.com/realDonaldTrump/status/161524447705169920</t>
  </si>
  <si>
    <t>A tough week was had by@MittRomney, but he's come back from adversity before.</t>
  </si>
  <si>
    <t>https://twitter.com/realDonaldTrump/status/161539694805516291</t>
  </si>
  <si>
    <t>Iran is threatening to shut the Strait of Hormuz and @ BarackObama won't approve the Keystone pipeline. His energy policy makes America weak.</t>
  </si>
  <si>
    <t>https://twitter.com/realDonaldTrump/status/161542228811067392</t>
  </si>
  <si>
    <t>Obama wants Americans to keep buying crude from OPEC who is ripping us off instead of our ally Canada through (cont) http://tl.gd/fgjtuo</t>
  </si>
  <si>
    <t>https://twitter.com/realDonaldTrump/status/161824032667344896</t>
  </si>
  <si>
    <t>Done deal: I'm starring in the @ CENTURY21 Super Bowl spot. Details: http://c21.in/zBygRH # C21SuperBowl</t>
  </si>
  <si>
    <t>https://twitter.com/realDonaldTrump/status/161853586089836545</t>
  </si>
  <si>
    <t>My @ foxandfriends interview discussing @ newtgingrich's SC win, GOP primary and successful business characteristicshttp://bit.ly/zkTmqI</t>
  </si>
  <si>
    <t>https://twitter.com/realDonaldTrump/status/161854420991213570</t>
  </si>
  <si>
    <t>It is time he proves he can negotiate a good deal: @johnboehner MUST tie any payroll tax cut extension DIRECTLY to Keystone being approved.</t>
  </si>
  <si>
    <t>https://twitter.com/realDonaldTrump/status/161880088898584578</t>
  </si>
  <si>
    <t>"It starts with China and OPEC. The hundreds of billions of dollars they steal from us each year must end right (cont) http://tl.gd/fh6mek</t>
  </si>
  <si>
    <t>https://twitter.com/realDonaldTrump/status/161881544192040961</t>
  </si>
  <si>
    <t>"Look, here's the deal: @ BarackObama has been a total disaster. He has spent this country into the ground and (cont) http://tl.gd/fh6ogn</t>
  </si>
  <si>
    <t>https://twitter.com/realDonaldTrump/status/161882881810112512</t>
  </si>
  <si>
    <t>"Capitalism requires capital. When government robs capital from investors, it takes away the money that creates (cont) http://tl.gd/fh6qdk</t>
  </si>
  <si>
    <t>https://twitter.com/realDonaldTrump/status/161892546224721920</t>
  </si>
  <si>
    <t>Tonight in his SOTU, @ BarackObama won't talk about Keystone. He will continue to dissemble about his record and play class warfare.</t>
  </si>
  <si>
    <t>https://twitter.com/realDonaldTrump/status/161897926711455745</t>
  </si>
  <si>
    <t>It has been 1,000 days since @ BarackObama has passed a budget. He continues to spend this country into the ground without any control.</t>
  </si>
  <si>
    <t>https://twitter.com/realDonaldTrump/status/161902255820386304</t>
  </si>
  <si>
    <t>A gallon of gas has more than doubled while @ BarackObama has been POTUS and he still won't approve Keystone.</t>
  </si>
  <si>
    <t>https://twitter.com/realDonaldTrump/status/161908088851529728</t>
  </si>
  <si>
    <t>It is a shame Keystone wasn't powered by solar panels and wind because then @ BarackObama would have wasted billions on it.</t>
  </si>
  <si>
    <t>https://twitter.com/realDonaldTrump/status/162209676795195392</t>
  </si>
  <si>
    <t>My daughter Ivanka thinks I should run for President. Maybe I should listen. http://bit.ly/wOvnkn</t>
  </si>
  <si>
    <t>https://twitter.com/realDonaldTrump/status/162214153061273601</t>
  </si>
  <si>
    <t>All I heard in the SOTU was proposals for more govt, more spending and more bureaucrats. Very bad!</t>
  </si>
  <si>
    <t>https://twitter.com/realDonaldTrump/status/162219186599362560</t>
  </si>
  <si>
    <t>"People are smart. They know you can't be "for" jobs but against those who create them. It doesn't work." (cont) http://tl.gd/fhp3n6</t>
  </si>
  <si>
    <t>https://twitter.com/realDonaldTrump/status/162245627802173441</t>
  </si>
  <si>
    <t>"All raising taxes on businesses does is force business owners to lay off employees they can no longer afford." (cont) http://tl.gd/fhqk2l</t>
  </si>
  <si>
    <t>https://twitter.com/realDonaldTrump/status/162248868459851776</t>
  </si>
  <si>
    <t>Tom Brokaw keeps calling Mitt Romney "George" (Mitt's father). Sadly, time is up for Tom.</t>
  </si>
  <si>
    <t>https://twitter.com/realDonaldTrump/status/162250087303610368</t>
  </si>
  <si>
    <t>"For a president who likes to showcase how hip and tech savvy he is, Obama also appears surprisingly clueless (cont) http://tl.gd/fhqqlc</t>
  </si>
  <si>
    <t>https://twitter.com/realDonaldTrump/status/162267391156432896</t>
  </si>
  <si>
    <t>Notice how @ BarackObama failed to mention ObamaCare last night in his SOTU. Even he knows it is terrible.</t>
  </si>
  <si>
    <t>https://twitter.com/realDonaldTrump/status/162271898095468544</t>
  </si>
  <si>
    <t>After Solyndra, @ BarackObama is stil intent on wasting our tax dollars on unproven technologies and risky companies. He must be accountable.</t>
  </si>
  <si>
    <t>https://twitter.com/realDonaldTrump/status/162278468451713025</t>
  </si>
  <si>
    <t>Keystone pipeline would create 20,000 direct jobs, another 50,000 jobs servicing the pipeline. 700,000 barrels a (cont) http://tl.gd/fhs230</t>
  </si>
  <si>
    <t>https://twitter.com/realDonaldTrump/status/162282195451518976</t>
  </si>
  <si>
    <t>Last night in his SOTU, @ BarackObama claimed that he is a friend of Israel. Does anyone really believe that.</t>
  </si>
  <si>
    <t>https://twitter.com/realDonaldTrump/status/162284282470072321</t>
  </si>
  <si>
    <t># trumpvlog My thoughts on the State of the Union address, Apple, and a great @ WSJ article.... http://youtu.be/rPXzxC866xc</t>
  </si>
  <si>
    <t>https://twitter.com/realDonaldTrump/status/162286150147518464</t>
  </si>
  <si>
    <t>Check out this great story from the @ WSJ...http://on.wsj.com/A59NXq</t>
  </si>
  <si>
    <t>https://twitter.com/realDonaldTrump/status/162584119996461056</t>
  </si>
  <si>
    <t>My @ SquawkCNBC interview from earlier in the week discussing the GOP primary and @ newtgingrich's electability http://bit.ly/zF7JaZ</t>
  </si>
  <si>
    <t>https://twitter.com/realDonaldTrump/status/162587605458878464</t>
  </si>
  <si>
    <t>My @ gretawire interview discussing @ IvankaTrump wanting me to run for POTUS, @ BarackObama‚Äôs SOTU and his China policyhttp://bit.ly/z1efQf</t>
  </si>
  <si>
    <t>https://twitter.com/realDonaldTrump/status/162624417061552128</t>
  </si>
  <si>
    <t>@ BarackObama‚Äôs SOTU ratings were down 12% from 2011 http://bit.ly/xihyQq He can't even deliver ratings in an election year.</t>
  </si>
  <si>
    <t>https://twitter.com/realDonaldTrump/status/162630921869205506</t>
  </si>
  <si>
    <t>@ BarackObama gave 1% of his income to charity from 2000 through 2004 http://bit.ly/wW7evv I guess he only likes spending our money.</t>
  </si>
  <si>
    <t>https://twitter.com/realDonaldTrump/status/162642152701165568</t>
  </si>
  <si>
    <t>@ BarackObama‚Äôs SOTU claim that ‚Äúcompanies get tax breaks for moving jobs and profits overseas‚Äù is 100% false http://bit.ly/xc0HjI</t>
  </si>
  <si>
    <t>https://twitter.com/realDonaldTrump/status/162642496839618560</t>
  </si>
  <si>
    <t>‚ÄúWe need more grown-ups in Washington, people who will shoot straight and level with the American people.‚Äù # TimeToGetTough</t>
  </si>
  <si>
    <t>https://twitter.com/realDonaldTrump/status/162649206908133376</t>
  </si>
  <si>
    <t>‚ÄúDid you know that with the natural gas reserves we have in the United States we could power America‚Äôs (cont) http://tl.gd/fifsh9</t>
  </si>
  <si>
    <t>https://twitter.com/realDonaldTrump/status/162654865775013890</t>
  </si>
  <si>
    <t>@ BarackObama‚Äôs Russian Ambassador stated that he supports ‚Äòuniversal values‚Äô not ‚ÄòAmerican values‚Äô (cont) http://tl.gd/fig2gl</t>
  </si>
  <si>
    <t>https://twitter.com/realDonaldTrump/status/162655426750578688</t>
  </si>
  <si>
    <t>Watch me on @Hannityshow tonight at 9PM ET on @ FoxNews.</t>
  </si>
  <si>
    <t>@Hannityshow @</t>
  </si>
  <si>
    <t>https://twitter.com/realDonaldTrump/status/162665104754737152</t>
  </si>
  <si>
    <t>‚ÄúIt‚Äôs sad‚Äîtruly sad and disgraceful‚Äîthe way Obama has allowed America to be abused and kicked around (cont) http://tl.gd/figdha</t>
  </si>
  <si>
    <t>https://twitter.com/realDonaldTrump/status/162944015908601859</t>
  </si>
  <si>
    <t>"Sadly, when it comes to using the energy industry to create American jobs, @ BarackObama has been a total (cont) http://tl.gd/fj091b</t>
  </si>
  <si>
    <t>https://twitter.com/realDonaldTrump/status/162945221989122049</t>
  </si>
  <si>
    <t>"I've got news for President Obama: America is not what's wrong with the world." # TimeToGetTough http://bit.ly/wNYhAc http://amzn.to/yHaeHX</t>
  </si>
  <si>
    <t>https://twitter.com/realDonaldTrump/status/162965353096425472</t>
  </si>
  <si>
    <t>Watch the clip from my # C21 Super Bowl spot on @ AccessHollywood tonight.</t>
  </si>
  <si>
    <t>https://twitter.com/realDonaldTrump/status/162968021030281216</t>
  </si>
  <si>
    <t>He makes a mistake "every hour, every day" admits @ BarackObama. http://bit.ly/yw55aW The problem is that we are paying for them.</t>
  </si>
  <si>
    <t>https://twitter.com/realDonaldTrump/status/162970468528304128</t>
  </si>
  <si>
    <t>My interview with @ seanhannity discussing this season's @ ApprenticeNBC, # TimeToGetTough, the economy and GOP primary. http://bit.ly/xt4sLV</t>
  </si>
  <si>
    <t>https://twitter.com/realDonaldTrump/status/162975718828015616</t>
  </si>
  <si>
    <t>He admits his presidency has been flawed...but @ BarackObama claims economy is stronger.http://bit.ly/x4ki33</t>
  </si>
  <si>
    <t>https://twitter.com/realDonaldTrump/status/162980067415298048</t>
  </si>
  <si>
    <t>For those who missed my chat with @hannityshow on radio, here it is on TV. Sean is terrific.http://bit.ly/w06T9F</t>
  </si>
  <si>
    <t>https://twitter.com/realDonaldTrump/status/162986989459746816</t>
  </si>
  <si>
    <t>Another electric car firm that @ BarackObama gave $118M just went bankrupt. http://CNSnews.com He loves to waste our tax dollars.</t>
  </si>
  <si>
    <t>https://twitter.com/realDonaldTrump/status/162990801721368576</t>
  </si>
  <si>
    <t>Check out this photo shoot video of @ IvankaTrump's Spring 2012 collection.... http://youtu.be/pZ5Os28RQ-o</t>
  </si>
  <si>
    <t>https://twitter.com/realDonaldTrump/status/162998866747207681</t>
  </si>
  <si>
    <t>Food stamps up 45%. Federal handouts up 45%. Is @ BarackObama happy? http://bit.ly/zJ3fOm</t>
  </si>
  <si>
    <t>https://twitter.com/realDonaldTrump/status/164009909325807616</t>
  </si>
  <si>
    <t>My interview with @ FaceTheNation from yesterday where I discuss the state of the GOP primary. http://bit.ly/A43ezl</t>
  </si>
  <si>
    <t>https://twitter.com/realDonaldTrump/status/164012329116246017</t>
  </si>
  <si>
    <t>"The military threat from China is gigantic and it's no surprise that the Communist Chinese government lies (cont) http://tl.gd/fknea2</t>
  </si>
  <si>
    <t>https://twitter.com/realDonaldTrump/status/164015264151764992</t>
  </si>
  <si>
    <t>Congratulations to @ TrumpNewYork on 15 years of unparalleled luxury on Central Park! Watch how I started it athttp://bit.ly/zFIcos</t>
  </si>
  <si>
    <t>https://twitter.com/realDonaldTrump/status/164021845450948608</t>
  </si>
  <si>
    <t>"To the @ BarackObama administration, saving money isn't the point--expanding government and spending more (cont) http://tl.gd/fknutj</t>
  </si>
  <si>
    <t>https://twitter.com/realDonaldTrump/status/164026178489950209</t>
  </si>
  <si>
    <t>Glad to hear Bella Santorum is recovering. @ RickSantorum has a beautiful family.</t>
  </si>
  <si>
    <t>https://twitter.com/realDonaldTrump/status/164032245475184640</t>
  </si>
  <si>
    <t>"We need a dealmaker in the White House @ BarackObama who knows how to think innovatively and make smart deals." (cont) http://tl.gd/fkocpg</t>
  </si>
  <si>
    <t>https://twitter.com/realDonaldTrump/status/164059813339332609</t>
  </si>
  <si>
    <t>President @ BarackObama has begun meeting with the Taliban and building "trust" http://nyti.ms/zY3tDG The Taliban supported 9/11.</t>
  </si>
  <si>
    <t>https://twitter.com/realDonaldTrump/status/164071063230226432</t>
  </si>
  <si>
    <t>The GOP primary is getting very nasty. The candidates need to remember that @ BarackObama is the main target. He must not be reelected.</t>
  </si>
  <si>
    <t>https://twitter.com/realDonaldTrump/status/164077839258353665</t>
  </si>
  <si>
    <t>Keystone must be approved through Congress. @ BarackObama is costing America over 20,000 jobs and driving the price of gas high.</t>
  </si>
  <si>
    <t>https://twitter.com/realDonaldTrump/status/164085349516193794</t>
  </si>
  <si>
    <t>The Islamists are taking over Egypt through the election. http://bit.ly/wGMytz Why did @ BarackObama force Mubarak out? He was an ally.</t>
  </si>
  <si>
    <t>https://twitter.com/realDonaldTrump/status/164384098842984449</t>
  </si>
  <si>
    <t>Today is a big day for us and for Toronto: Trump International Hotel &amp; Tower Toronto opens today. (cont) http://tl.gd/flbff6</t>
  </si>
  <si>
    <t>https://twitter.com/realDonaldTrump/status/164385712496578560</t>
  </si>
  <si>
    <t>My appearance this morning on Good Morning America... http://bit.ly/z7HGdP</t>
  </si>
  <si>
    <t>https://twitter.com/realDonaldTrump/status/164397568997072897</t>
  </si>
  <si>
    <t>All eyes are on Florida today. I will be watching the GOP primary results very closely. We need the right candidate to beat @ BarackObama.</t>
  </si>
  <si>
    <t>https://twitter.com/realDonaldTrump/status/164398134766735362</t>
  </si>
  <si>
    <t>My @ foxandfriends interview discussing my possible GOP endorsement, @ MittRomney's taxes and the Florida primary.http://bit.ly/wsX2zQ</t>
  </si>
  <si>
    <t>https://twitter.com/realDonaldTrump/status/164400223064567808</t>
  </si>
  <si>
    <t>My @ gretawire interview discussing @ BarackObama's economic failures, attack on capitalism and playing class warfare.http://bit.ly/AsYYSp</t>
  </si>
  <si>
    <t>https://twitter.com/realDonaldTrump/status/164422244846669824</t>
  </si>
  <si>
    <t>"It is simply immoral for the government to encourage able-bodied Americans to think that a life on welfare, of (cont) http://tl.gd/fldl8t</t>
  </si>
  <si>
    <t>https://twitter.com/realDonaldTrump/status/164423594368188416</t>
  </si>
  <si>
    <t>"What's incredible is that Obamacare hasn't even kicked in yet and already it's doing tremendous damage." (cont) http://tl.gd/fldn2s</t>
  </si>
  <si>
    <t>https://twitter.com/realDonaldTrump/status/164427904556605441</t>
  </si>
  <si>
    <t>A commander in chief has to possess the right instincts. That's one of the biggest problems with @ BarackObama: (cont) http://tl.gd/fldscf</t>
  </si>
  <si>
    <t>https://twitter.com/realDonaldTrump/status/164431720886706176</t>
  </si>
  <si>
    <t>The Muslim Brotherhood, @ BarackObama's allies in Egypt, will cancel the Camp David Agreement. http://bit.ly/xGcLot What a disaster!</t>
  </si>
  <si>
    <t>https://twitter.com/realDonaldTrump/status/164438357944963072</t>
  </si>
  <si>
    <t>The banks need to start lending again otherwise the economy will continue its downturn. This is why we bailed the banks out!</t>
  </si>
  <si>
    <t>https://twitter.com/realDonaldTrump/status/164446633474539520</t>
  </si>
  <si>
    <t>Keystone: @johnboehner MUST pass Keystone by linking it to another bill. http://yhoo.it/zuknDY</t>
  </si>
  <si>
    <t>https://twitter.com/realDonaldTrump/status/164711995927576576</t>
  </si>
  <si>
    <t>Formerly of the New York Times, @ frankrichny was a poor theatre critic who was forced out. Sadly, he is an even (cont) http://tl.gd/flsncq</t>
  </si>
  <si>
    <t>https://twitter.com/realDonaldTrump/status/164724403349897216</t>
  </si>
  <si>
    <t>Congratulations to @ MittRomney for an impressive win in Florida. He performed well under pressure.</t>
  </si>
  <si>
    <t>https://twitter.com/realDonaldTrump/status/164728677618298880</t>
  </si>
  <si>
    <t>Great news that the New York Stock Exchange won't be owned by a German company. European regulators turned the (cont) http://tl.gd/flu1iv</t>
  </si>
  <si>
    <t>https://twitter.com/realDonaldTrump/status/164730716050038784</t>
  </si>
  <si>
    <t>My @ jrg710 interview discussing building a cemetery next to Trump National, the FL primary, @ ApprenticeNBC and OPEC http://bit.ly/zLWDRT</t>
  </si>
  <si>
    <t>https://twitter.com/realDonaldTrump/status/164732898619039744</t>
  </si>
  <si>
    <t>My @ FoxNews interview with @ TeamCavuto discussing the national housing market, unemployment numbers and the FL (cont) http://tl.gd/flucb1</t>
  </si>
  <si>
    <t>https://twitter.com/realDonaldTrump/status/164738445200211968</t>
  </si>
  <si>
    <t>I was on @ SquawkBox this morninghttp://bit.ly/wZKH8S</t>
  </si>
  <si>
    <t>https://twitter.com/realDonaldTrump/status/164743445175476224</t>
  </si>
  <si>
    <t>"A tough negotiator can make the Chinese back off. We've done it before." # TimeToGetTough http://amzn.to/x2SUlu http://bit.ly/wNYhAc</t>
  </si>
  <si>
    <t>https://twitter.com/realDonaldTrump/status/164747859969839104</t>
  </si>
  <si>
    <t>"America became a powerhouse because of our deep belief in the virtue of self-reliance." # TimeToGetTough (cont) http://tl.gd/flvgbf</t>
  </si>
  <si>
    <t>https://twitter.com/realDonaldTrump/status/164768883641823232</t>
  </si>
  <si>
    <t>"The point is: the Chinese are smart--they respond to economic pressure, and they know they're not going to get (cont) http://tl.gd/fm0s03</t>
  </si>
  <si>
    <t>https://twitter.com/realDonaldTrump/status/164776623193862144</t>
  </si>
  <si>
    <t>Shocking--two of @ BarackObama's largest campaign bundlers are directly linked to Solyndra http://apne.ws/ArsbFe What a coincidence!</t>
  </si>
  <si>
    <t>https://twitter.com/realDonaldTrump/status/164784549040111616</t>
  </si>
  <si>
    <t>His spending is reckless: @ BarackObama will set a record fourth year of a $1 trillion budget deficit.http://reut.rs/z7hL0x</t>
  </si>
  <si>
    <t>https://twitter.com/realDonaldTrump/status/164806090444378113</t>
  </si>
  <si>
    <t>He @ BarackObama wants to release 5 senior Taliban detainees back to the Taliban. http://reut.rs/xcSRTz The Taliban out negotiates him!</t>
  </si>
  <si>
    <t>https://twitter.com/realDonaldTrump/status/164832511669714944</t>
  </si>
  <si>
    <t># trumpvlog @ BarackObama's dismal record in today's video blog.... http://youtu.be/UXAJX3cBHQo</t>
  </si>
  <si>
    <t>https://twitter.com/realDonaldTrump/status/164840751178592256</t>
  </si>
  <si>
    <t>I will be making a major announcement tomorrow (Thursday, February 2) at 12:30 pm at Trump International Hotel &amp; (cont) http://tl.gd/fm3fdn</t>
  </si>
  <si>
    <t>https://twitter.com/realDonaldTrump/status/165074381876363266</t>
  </si>
  <si>
    <t>I will be making a major announcement today at 12:30 pm PST at Trump International Hotel &amp; Tower, Las Vegas, (cont) http://tl.gd/fmfvbm</t>
  </si>
  <si>
    <t>https://twitter.com/realDonaldTrump/status/165185312417517568</t>
  </si>
  <si>
    <t>Watch my endorsement of @ MittRomney.http://youtu.be/nmwzGMmGcJw</t>
  </si>
  <si>
    <t>https://twitter.com/realDonaldTrump/status/165458482621980672</t>
  </si>
  <si>
    <t>I bet the dumbest political commentator on television, @ Lawrence, will soon be thrown off the air for poor (cont) http://tl.gd/fn4k0a</t>
  </si>
  <si>
    <t>https://twitter.com/realDonaldTrump/status/165461756976693248</t>
  </si>
  <si>
    <t>Sleepy eyed @ chucktodd thinks Las Vegas is a state--see @ todayshow this morning.</t>
  </si>
  <si>
    <t>https://twitter.com/realDonaldTrump/status/165469881498738688</t>
  </si>
  <si>
    <t>The New York Times/Bill Carter/Sept.26, 2011: "On MSNBC, meanwhile, Lawrence O'Donnell has lost 100,000 viewers (cont) http://tl.gd/fn5iir</t>
  </si>
  <si>
    <t>https://twitter.com/realDonaldTrump/status/165504095535370240</t>
  </si>
  <si>
    <t>I watched @ BarackObama at the National Prayer Breakfast -- and he looked totally uncomfortable with his words. (cont) http://tl.gd/fn7o65</t>
  </si>
  <si>
    <t>https://twitter.com/realDonaldTrump/status/165504889353535488</t>
  </si>
  <si>
    <t>My @ CNNS interview with @ wolfblitzercnn discussing my endorsement of @ MittRomney and why he can beat @ BarackObama http://bit.ly/A7xmxB</t>
  </si>
  <si>
    <t>https://twitter.com/realDonaldTrump/status/165506796834926592</t>
  </si>
  <si>
    <t>My @ FoxNews interview with @ TeamCavuto discussing my endorsement of @ MittRomney and how I came to my decisionhttp://bit.ly/wbkrHk</t>
  </si>
  <si>
    <t>https://twitter.com/realDonaldTrump/status/165513947812855808</t>
  </si>
  <si>
    <t>"We have to combat the welfare mentality that says individuals are entitled to live off taxpayers." (cont) http://tl.gd/fn85ac</t>
  </si>
  <si>
    <t>https://twitter.com/realDonaldTrump/status/165522484194582528</t>
  </si>
  <si>
    <t>My @ FoxNews interview with @ gretawire discussing why I endorsed @ MittRomney and why he will make a great Presidenthttp://bit.ly/Af0ndP</t>
  </si>
  <si>
    <t>https://twitter.com/realDonaldTrump/status/165539149468807169</t>
  </si>
  <si>
    <t>The CBO has predicted that unemployment will rise to 8.8% this next year. http://politi.co/A76XJC This is @ BarackObama's economic recovery.</t>
  </si>
  <si>
    <t>https://twitter.com/realDonaldTrump/status/166204054152810496</t>
  </si>
  <si>
    <t>You‚Äôre hired! The @ CENTURY21 ad is airing during the # SuperBowl and you need to get voting! Vote for me &amp; @ CENTURY21: http://c21.in/c21SBapp</t>
  </si>
  <si>
    <t>https://twitter.com/realDonaldTrump/status/166204805553983488</t>
  </si>
  <si>
    <t># SuperBowl Vote for me and @ CENTURY21-- http://youtu.be/7EI-8CDI8DA</t>
  </si>
  <si>
    <t>https://twitter.com/realDonaldTrump/status/166289481480146944</t>
  </si>
  <si>
    <t>To vote for me and CENTURY 21 for the best # Superbowl commercial, click the following link and ‚ÄúLike‚Äù the page. http://c21.in/c21SBapp</t>
  </si>
  <si>
    <t>https://twitter.com/realDonaldTrump/status/166550944002220032</t>
  </si>
  <si>
    <t>Congrats @ MittRomney on a huge NV victory. Let‚Äôs make @ BarackObama a one term president http://onetermfund.com # OneTermFund</t>
  </si>
  <si>
    <t>https://twitter.com/realDonaldTrump/status/166563806816903170</t>
  </si>
  <si>
    <t>Two big failures- "Mister Sterling" and "First Monday", and now a completely irrelevant show on MSNBC- @ Lawrence (cont) http://tl.gd/fotpcs</t>
  </si>
  <si>
    <t>https://twitter.com/realDonaldTrump/status/166564147755098112</t>
  </si>
  <si>
    <t>My @ FoxNews interview on the @hannityshow discussing why I endorsed @ MittRomney, @ BarackObama's record and the (cont) http://tl.gd/fotq52</t>
  </si>
  <si>
    <t>@ @hannityshow @ @</t>
  </si>
  <si>
    <t>https://twitter.com/realDonaldTrump/status/166564943766884353</t>
  </si>
  <si>
    <t>Now this is intelligent reporting, no wonder @ TeamCavuto is so popular.... http://fxn.ws/y6cE7Q</t>
  </si>
  <si>
    <t>https://twitter.com/realDonaldTrump/status/166565864529854465</t>
  </si>
  <si>
    <t>My @ CENTURY21 Super Bowl commercial http://youtu.be/TwXycwCe6_s which aired during the third quarter.</t>
  </si>
  <si>
    <t>https://twitter.com/realDonaldTrump/status/166570097295622144</t>
  </si>
  <si>
    <t>Behind the scemes of my @ CENTURY21 Super Bowl commercial http://youtu.be/Y6HWdR_11EI Had a great time.</t>
  </si>
  <si>
    <t>https://twitter.com/realDonaldTrump/status/166577929944436736</t>
  </si>
  <si>
    <t>"So, I speak badly of China, but I speak the truth and what do the consumers in China want? They want Trump." (cont) http://tl.gd/foujvq</t>
  </si>
  <si>
    <t>https://twitter.com/realDonaldTrump/status/166581444485984256</t>
  </si>
  <si>
    <t># NeilCavuto @ TeamCavuto of @ foxbusiness is a truly great and talented reporter. I have been watching him for (cont) http://tl.gd/foupmd</t>
  </si>
  <si>
    <t>https://twitter.com/realDonaldTrump/status/166587037862985728</t>
  </si>
  <si>
    <t>Not the world, only your tiny group of viewers--the world doesn't care about you. @ lawrence You're too stupid to (cont) http://tl.gd/fov1p7</t>
  </si>
  <si>
    <t>https://twitter.com/realDonaldTrump/status/166601739678662656</t>
  </si>
  <si>
    <t>For me, the cost of a presidential run is peanuts--- you know it but are too afraid or too stupid to admit it. (cont) http://tl.gd/fovkaa</t>
  </si>
  <si>
    <t>https://twitter.com/realDonaldTrump/status/166602637578473474</t>
  </si>
  <si>
    <t>"Look, I believe deeply that America must maintain a sturdy safety net. We have an obligation to take care of (cont) http://tl.gd/fovlbb</t>
  </si>
  <si>
    <t>https://twitter.com/realDonaldTrump/status/166605325997318144</t>
  </si>
  <si>
    <t>He's saddled our children with more debt than we accumulated in 225 years in America. @ BarackObama has done an (cont) http://tl.gd/fovoao</t>
  </si>
  <si>
    <t>https://twitter.com/realDonaldTrump/status/166614504971575296</t>
  </si>
  <si>
    <t>The economy is in terrible shape. @ BarackObama is manipulating the job numbers to hide the truth.http://bit.ly/x5J3Nx</t>
  </si>
  <si>
    <t>https://twitter.com/realDonaldTrump/status/166618142695620609</t>
  </si>
  <si>
    <t>The Prayer Breakfast was used by @ BarackObama to say that the Bible commands higher income taxes. That's not the way it is!</t>
  </si>
  <si>
    <t>https://twitter.com/realDonaldTrump/status/166622990761607168</t>
  </si>
  <si>
    <t>@ BarackObama conveniently released more Solyndra documents last Friday.http://politi.co/Abz3rW When will he be (cont) http://tl.gd/fp0ahe</t>
  </si>
  <si>
    <t>https://twitter.com/realDonaldTrump/status/166628357193211905</t>
  </si>
  <si>
    <t>I had to do your research for you @ Lawrence -- Best Wishes! http://bit.ly/rMpQgD</t>
  </si>
  <si>
    <t>https://twitter.com/realDonaldTrump/status/166632748730167296</t>
  </si>
  <si>
    <t>@ BarackObama is cutting the pay of troops in combat. http://bit.ly/z1Lxs7 The military is the only gov. agency @ BarackObama wants to cut.</t>
  </si>
  <si>
    <t>https://twitter.com/realDonaldTrump/status/166636382394134529</t>
  </si>
  <si>
    <t>With @ ericbolling and Michael Cohen http://fxn.ws/x2D4xV</t>
  </si>
  <si>
    <t>https://twitter.com/realDonaldTrump/status/166641357291667457</t>
  </si>
  <si>
    <t>As China is building an air and naval force, @ BarackObama is cutting ours. http://bit.ly/zyzUSp He is weakening our national security.</t>
  </si>
  <si>
    <t>https://twitter.com/realDonaldTrump/status/166943343505457152</t>
  </si>
  <si>
    <t>My @ foxandfriends interview discussing the Super Bowl, the real unemployment numbers, Iran and @ MittRomney's (cont) http://tl.gd/fpho4s</t>
  </si>
  <si>
    <t>https://twitter.com/realDonaldTrump/status/166958519910793216</t>
  </si>
  <si>
    <t>Tune in tonight at 1 AM EST to the QVC network to watch Melania Trump debut her first 2012 "Melania Timepieces &amp; (cont) http://tl.gd/fpid7c</t>
  </si>
  <si>
    <t>https://twitter.com/realDonaldTrump/status/166960590999396352</t>
  </si>
  <si>
    <t>I believe @ BarackObama is manipulating the jobless numbershttp://bit.ly/xrvqXh</t>
  </si>
  <si>
    <t>https://twitter.com/realDonaldTrump/status/166963219175448577</t>
  </si>
  <si>
    <t>"Destroying the world's finest health-care system so that @ BarackObama can have his socialized medicine program (cont) http://tl.gd/fpiiui</t>
  </si>
  <si>
    <t>https://twitter.com/realDonaldTrump/status/166965814837256192</t>
  </si>
  <si>
    <t>"It's hardly any wonder that our country's manufacturing dominance has evaporated." # TimeToGetTough (cont) http://tl.gd/fpilq5</t>
  </si>
  <si>
    <t>https://twitter.com/realDonaldTrump/status/166971042793930752</t>
  </si>
  <si>
    <t>A record 1.2 million Americans have left the job force during @ BarackObama's "recovery" http://bit.ly/wKnA4c Don't trust the job numbers.</t>
  </si>
  <si>
    <t>https://twitter.com/realDonaldTrump/status/166976482957205505</t>
  </si>
  <si>
    <t>Another @ BarackObama green car loan recipient is laying off staff. http://politi.co/AxFfXS How many billions of our money has he wasted?</t>
  </si>
  <si>
    <t>https://twitter.com/realDonaldTrump/status/166980337212211201</t>
  </si>
  <si>
    <t>I endorsed @ MittRomney not because I agree with him on every issue but because he will get tough with China.</t>
  </si>
  <si>
    <t>https://twitter.com/realDonaldTrump/status/166989796307243008</t>
  </si>
  <si>
    <t>Many, many people are disappointed I didn't run third party--but I won't risk @ BarackObama benefiting from a split in the anti-Obama vote.</t>
  </si>
  <si>
    <t>https://twitter.com/realDonaldTrump/status/166996486859653120</t>
  </si>
  <si>
    <t>I see @FLGovScott poll numbers are improving. Good man doing a good job.</t>
  </si>
  <si>
    <t>https://twitter.com/realDonaldTrump/status/167271911066316800</t>
  </si>
  <si>
    <t>Vanity Fair is failing. Newstand sales are down 20 percent--2nd most for major magazines and the magazine has (cont) http://tl.gd/fq2g19</t>
  </si>
  <si>
    <t>https://twitter.com/realDonaldTrump/status/167277448243838977</t>
  </si>
  <si>
    <t>Many people have been asking me to answer questions. You can ask me questions at any time. # TrumpQandA</t>
  </si>
  <si>
    <t>https://twitter.com/realDonaldTrump/status/167287193163939840</t>
  </si>
  <si>
    <t>Answers to your tweets coming soon # TrumpQandA</t>
  </si>
  <si>
    <t>https://twitter.com/realDonaldTrump/status/167290085467893761</t>
  </si>
  <si>
    <t>Tune in tonight at 7:00 PM EST., to the QVC network to watch Melania Trump debut her first 2012 "Melania (cont) http://tl.gd/fq3qha</t>
  </si>
  <si>
    <t>https://twitter.com/realDonaldTrump/status/167311471867465729</t>
  </si>
  <si>
    <t>China did a major number on us during the reign of @ JonHuntsman. He was easy pickens!</t>
  </si>
  <si>
    <t>https://twitter.com/realDonaldTrump/status/167313163954569216</t>
  </si>
  <si>
    <t>Why is @ MittRomney the only guy who talks about getting tough with China and their currency manipulation?</t>
  </si>
  <si>
    <t>https://twitter.com/realDonaldTrump/status/167315365909643264</t>
  </si>
  <si>
    <t>Eli Manning. Great Athlete. Great Guy. @ NYGiants great teamwork!</t>
  </si>
  <si>
    <t>https://twitter.com/realDonaldTrump/status/167322231578439681</t>
  </si>
  <si>
    <t>@ nathanfuchs @ lawrence He's not a smart man. He is a poor journalist and he likes fabricating the truth-- all reasons why his ratings stink!</t>
  </si>
  <si>
    <t>https://twitter.com/realDonaldTrump/status/167322604221370369</t>
  </si>
  <si>
    <t>https://twitter.com/realDonaldTrump/status/167323653216813056</t>
  </si>
  <si>
    <t>https://twitter.com/realDonaldTrump/status/167324581118488579</t>
  </si>
  <si>
    <t>I see my friend @FlaGovScott is speaking at CPAC. Solid guy, wonderful job. # sayfie @ marcaputo</t>
  </si>
  <si>
    <t>@FlaGovScott @</t>
  </si>
  <si>
    <t>https://twitter.com/realDonaldTrump/status/167326052421607424</t>
  </si>
  <si>
    <t>Glad to see no charges against Greg Kelly. His accusers' charges never made sense!</t>
  </si>
  <si>
    <t>https://twitter.com/realDonaldTrump/status/167327747625066497</t>
  </si>
  <si>
    <t>@ bats67 As a parent, education has a high priority, it is very important. I went to one of the best schools and (cont) http://tl.gd/fq5mkc</t>
  </si>
  <si>
    <t>https://twitter.com/realDonaldTrump/status/167328636121255937</t>
  </si>
  <si>
    <t>@ BarackObama hard at work yesterday shooting a marshmallow cannon in the WH East Room while our country burns. http://bit.ly/wICXjd</t>
  </si>
  <si>
    <t>https://twitter.com/realDonaldTrump/status/167331726857740288</t>
  </si>
  <si>
    <t>https://twitter.com/realDonaldTrump/status/167332161710600192</t>
  </si>
  <si>
    <t>@ stass13 Sorry, she's taken.</t>
  </si>
  <si>
    <t>https://twitter.com/realDonaldTrump/status/167332940097929216</t>
  </si>
  <si>
    <t>Government dependency has surged over 23% since @ BarackObama has taken office. http://bit.ly/ziuyOC He is creating an entitlement culture.</t>
  </si>
  <si>
    <t>https://twitter.com/realDonaldTrump/status/167337400010416128</t>
  </si>
  <si>
    <t>@fatmaninaspeedo I have not met @ MacMiller but his song, Donald Trump, has had over 40 milion hits. Maybe he should pay me somethiing.</t>
  </si>
  <si>
    <t>@fatmaninaspeedo @</t>
  </si>
  <si>
    <t>https://twitter.com/realDonaldTrump/status/167338183800000513</t>
  </si>
  <si>
    <t>https://twitter.com/realDonaldTrump/status/167339258812702721</t>
  </si>
  <si>
    <t>ObamaCare is an attack on our country's identity. The latest victim is the Catholic church. It must be full repealed. @ BarackObama</t>
  </si>
  <si>
    <t>https://twitter.com/realDonaldTrump/status/167342446668300288</t>
  </si>
  <si>
    <t>"I'm sick of always reading about outsourcing. Why aren't we talking about 'onshoring'?" (cont) http://tl.gd/fq66ra</t>
  </si>
  <si>
    <t>https://twitter.com/realDonaldTrump/status/167347755499536385</t>
  </si>
  <si>
    <t>"Getting China to stop playing its currency charades can begin whenever we elect a president ready to take (cont) http://tl.gd/fq6cfr</t>
  </si>
  <si>
    <t>https://twitter.com/realDonaldTrump/status/167354797610115072</t>
  </si>
  <si>
    <t># trumpvlog My thoughts on @ RickSantorum in today's video blog... http://youtu.be/1HUSKGz9CHc</t>
  </si>
  <si>
    <t>https://twitter.com/realDonaldTrump/status/167359611005976577</t>
  </si>
  <si>
    <t>"Government needs to stop pick-pocketing your wallet. Every time it does, it slows growth and kills jobs. It's (cont) http://tl.gd/fq6ol5</t>
  </si>
  <si>
    <t>https://twitter.com/realDonaldTrump/status/167369750287097856</t>
  </si>
  <si>
    <t>Check out a picture of the custom made Trump Bike that Paul Teutul Sr. presented to me today in Trump Tower-- http://on.fb.me/A7Pelm</t>
  </si>
  <si>
    <t>https://twitter.com/realDonaldTrump/status/167405659057426433</t>
  </si>
  <si>
    <t>Jon Huntsman called to see me. I said no, he gave away our country to China! @ JonHuntsman</t>
  </si>
  <si>
    <t>https://twitter.com/realDonaldTrump/status/167639615233200128</t>
  </si>
  <si>
    <t>https://twitter.com/realDonaldTrump/status/167641242279215104</t>
  </si>
  <si>
    <t>@JLukeRobinson The best advice to a young entrepreneur is to read my book with Robert Kiyosaki, Midas Touch. (cont) http://tl.gd/fqm638</t>
  </si>
  <si>
    <t>https://twitter.com/realDonaldTrump/status/167644778463375361</t>
  </si>
  <si>
    <t>Who is the dumbest man on TV? @ Lawrence of MSNBC...http://youtu.be/KgWRReIe_1A</t>
  </si>
  <si>
    <t>https://twitter.com/realDonaldTrump/status/167644810226831361</t>
  </si>
  <si>
    <t>@ bonniebell Every citizen has the right to do political analysis--and should--as well as to endorse (cont) http://tl.gd/fqme9r</t>
  </si>
  <si>
    <t>https://twitter.com/realDonaldTrump/status/167661166418608129</t>
  </si>
  <si>
    <t>@ cheatingdeam My best secret for business is that you have to love what you're doing. You need passion. (cont) http://tl.gd/fqnfnf</t>
  </si>
  <si>
    <t>https://twitter.com/realDonaldTrump/status/167662764133855232</t>
  </si>
  <si>
    <t>My @ CNN interview with @ TVAshleigh discussing @ MittRomney's electability and @ RickSantorum's Senate loss.http://bit.ly/y3uCCl</t>
  </si>
  <si>
    <t>https://twitter.com/realDonaldTrump/status/167664839664218112</t>
  </si>
  <si>
    <t>My @ FoxNews interview with @ gretawire discussing the 2012 GOP primary and ObamaCare's attack on the Catholic Church.http://bit.ly/yF1zZS</t>
  </si>
  <si>
    <t>https://twitter.com/realDonaldTrump/status/167666714732003329</t>
  </si>
  <si>
    <t># trumpvlog Windfarms in today's video blog... http://youtu.be/kPSBI6P21jk</t>
  </si>
  <si>
    <t>https://twitter.com/realDonaldTrump/status/167674055816777730</t>
  </si>
  <si>
    <t>Lawrence O'Donnell will soon have another cancelled show to go along with his three cancelled TV series, "Mister (cont) http://tl.gd/fqo597</t>
  </si>
  <si>
    <t>https://twitter.com/realDonaldTrump/status/167682794011631617</t>
  </si>
  <si>
    <t>Why should he? He's only the POTUS--and @ BarackObama has "no opinion" on whether the Senate should pass a budget. http://bit.ly/zqCdKi</t>
  </si>
  <si>
    <t>https://twitter.com/realDonaldTrump/status/167683843128700929</t>
  </si>
  <si>
    <t>Q/A @ saychowder I receive a great many requests for interviews, nationally and internationally.</t>
  </si>
  <si>
    <t>https://twitter.com/realDonaldTrump/status/167684386349785088</t>
  </si>
  <si>
    <t>Q/A @ stalkinpeople Yes, I'd give the real numbers.</t>
  </si>
  <si>
    <t>https://twitter.com/realDonaldTrump/status/167685018330734592</t>
  </si>
  <si>
    <t>The Fed is destroying the dollar. When inflation hits the economy then even more jobs will go overseas.</t>
  </si>
  <si>
    <t>https://twitter.com/realDonaldTrump/status/167687344906969088</t>
  </si>
  <si>
    <t>Q/A @thecelidebiasio The secret behind my success is that I love what I'm doing. That gives me energy, focus (cont) http://tl.gd/fqomo8</t>
  </si>
  <si>
    <t>https://twitter.com/realDonaldTrump/status/167698041216839680</t>
  </si>
  <si>
    <t>The Church is yet another victim to his liberal agenda: @ BarackObama lied to his Catholic supporters to pass ObamaCare.</t>
  </si>
  <si>
    <t>https://twitter.com/realDonaldTrump/status/167701340276011010</t>
  </si>
  <si>
    <t>https://twitter.com/realDonaldTrump/status/167702012841046017</t>
  </si>
  <si>
    <t>Keystone must be approved. Oil is at a record high. We need to use our resources and support allies like Canada.</t>
  </si>
  <si>
    <t>https://twitter.com/realDonaldTrump/status/167704476239671297</t>
  </si>
  <si>
    <t>"The GOP needs to learn how to get tough and outnegotiate @ BarackObama and his big spending allies in (cont) http://tl.gd/fqp90i</t>
  </si>
  <si>
    <t>https://twitter.com/realDonaldTrump/status/167710301356171266</t>
  </si>
  <si>
    <t>"The fastest way we can start saving Social Security is to get Americans back to work." # TimeToGetTough (cont) http://tl.gd/fqpf1s</t>
  </si>
  <si>
    <t>https://twitter.com/realDonaldTrump/status/168009489944018944</t>
  </si>
  <si>
    <t>@ IvankaTrump‚Äôs @ CNN interview with @ piersmorgan discussing @ ApprenticeNBC, the economy and politicshttp://bit.ly/wZ6bwT</t>
  </si>
  <si>
    <t>https://twitter.com/realDonaldTrump/status/168014358687916033</t>
  </si>
  <si>
    <t>‚ÄúObama doesn‚Äôt respect the fact that the money he wastes belongs to us. He thinks that the wealth you create (cont) http://tl.gd/fr9gfh</t>
  </si>
  <si>
    <t>https://twitter.com/realDonaldTrump/status/168064739690295296</t>
  </si>
  <si>
    <t>https://twitter.com/realDonaldTrump/status/168076779037274112</t>
  </si>
  <si>
    <t>‚ÄúAs someone once put it, ‚ÄòMarriage is the greatest ‚Äòanti-poverty‚Äô program God ever created.‚Äô‚Äù # TimeToGetTough</t>
  </si>
  <si>
    <t>https://twitter.com/realDonaldTrump/status/168087421479694336</t>
  </si>
  <si>
    <t>‚ÄúOur country is the greatest force for freedom the world has ever known. We have big hearts, big brains, and (cont) http://tl.gd/frcg58</t>
  </si>
  <si>
    <t>https://twitter.com/realDonaldTrump/status/168087794202320896</t>
  </si>
  <si>
    <t>The $25 Billion settlement with the banks on mortgages will slow the housing market down even more and create higher user fees. Stupid!</t>
  </si>
  <si>
    <t>https://twitter.com/realDonaldTrump/status/168093600322830336</t>
  </si>
  <si>
    <t>@ BarackObama‚Äôs class warfare rhetoric is taking a backseat for the DNC convention. He is charging $1 Million for a single suite.</t>
  </si>
  <si>
    <t>https://twitter.com/realDonaldTrump/status/168093959002927104</t>
  </si>
  <si>
    <t>This week we saw what Obama Care actually does when implemented. It is a losing issue for @ BarackObama and must be repealed.</t>
  </si>
  <si>
    <t>https://twitter.com/realDonaldTrump/status/169089903173439488</t>
  </si>
  <si>
    <t>Whitney Houston was a great friend and an amazing talent. We will all miss her and send our prayers to her family.</t>
  </si>
  <si>
    <t>https://twitter.com/realDonaldTrump/status/169091172596334594</t>
  </si>
  <si>
    <t>My @ foxandfriends interview discussing my friend Whitney Houston, @ SarahPalinUSA's CPAC speech,the economy and primaryhttp://bit.ly/xdeXCB</t>
  </si>
  <si>
    <t>https://twitter.com/realDonaldTrump/status/169112620039811073</t>
  </si>
  <si>
    <t>This has to stop! @ BarackObama loves accruing American debt--he missed his budget deficit goal by over $500 billion. http://usat.ly/AiZweO</t>
  </si>
  <si>
    <t>https://twitter.com/realDonaldTrump/status/169114761554960384</t>
  </si>
  <si>
    <t>Honored to have passed 1 million twitter followers. We are making America #1 again. # TimeToGetTough</t>
  </si>
  <si>
    <t>https://twitter.com/realDonaldTrump/status/169137479004340224</t>
  </si>
  <si>
    <t>Congratulations to @ MittRomney for CPAC and Maine straw poll wins. He will get tough with China and save America.</t>
  </si>
  <si>
    <t>https://twitter.com/realDonaldTrump/status/169147635297554432</t>
  </si>
  <si>
    <t>This Sunday at 9 PM EST on NBC the other primary starts - @ CelebApprentice Season 5 premieres!18 Wild Cards. One Trump Card.</t>
  </si>
  <si>
    <t>https://twitter.com/realDonaldTrump/status/169150613261791232</t>
  </si>
  <si>
    <t>He capitulated to China-- @ BarackObama abandoned a senior level Chinese officer who wanted to defect to the US: WRONG!http://bit.ly/wfszrf</t>
  </si>
  <si>
    <t>https://twitter.com/realDonaldTrump/status/169153744372633600</t>
  </si>
  <si>
    <t>"It's a plain fact: free trade requires having fair rules that apply to everyone." (cont) http://tl.gd/ft8jia</t>
  </si>
  <si>
    <t>https://twitter.com/realDonaldTrump/status/169160076383367168</t>
  </si>
  <si>
    <t>"Look, when it comes to China, America better stop messing around. China sees us as a naive, gullible, foolish (cont) http://tl.gd/ft8q68</t>
  </si>
  <si>
    <t>https://twitter.com/realDonaldTrump/status/169164424588963840</t>
  </si>
  <si>
    <t>"We need a tax system that is fair and smart--one that encourages growth, savings and investment. It's time to (cont) http://tl.gd/ft8und</t>
  </si>
  <si>
    <t>https://twitter.com/realDonaldTrump/status/169428063090769920</t>
  </si>
  <si>
    <t>Watch Late Night with Jimmy Fallon on NBC at 12:35 EST tonight---I'll be bringing a couple of surprises with me.</t>
  </si>
  <si>
    <t>https://twitter.com/realDonaldTrump/status/169458306283352067</t>
  </si>
  <si>
    <t>A day after Greece burned @ BarackObama released a $3.8 Trillion budget for 2013 with a $900 Billion deficit.He will turn America into Greece</t>
  </si>
  <si>
    <t>https://twitter.com/realDonaldTrump/status/169459098193104896</t>
  </si>
  <si>
    <t>Congressional Black Caucus Chairman Emanuel Cleaver is right. @ BarackObama's budget is a "nervous breakdown on paper."http://bit.ly/zyDytZ</t>
  </si>
  <si>
    <t>https://twitter.com/realDonaldTrump/status/169486400364888064</t>
  </si>
  <si>
    <t>A day after @ BarackObama released a trillion dollar budget deficit, he is hosting China's future leader VP XiJinping. America's new reality.</t>
  </si>
  <si>
    <t>https://twitter.com/realDonaldTrump/status/169487192719233024</t>
  </si>
  <si>
    <t>So wrong! @ BarackObama is hosting China's VP Xi Jinping today at the Pentagon with a full honor ceremony with music and cannons...</t>
  </si>
  <si>
    <t>https://twitter.com/realDonaldTrump/status/169496055803682817</t>
  </si>
  <si>
    <t>A gallon of gas is $3.523 today and has never before risen so high early in the year http://lat.ms/wkcu4x The @ BarackObama policy realized!</t>
  </si>
  <si>
    <t>https://twitter.com/realDonaldTrump/status/169497791230521345</t>
  </si>
  <si>
    <t>This is dangerous: @ BarackObama is seeking to shrink Israeli military funding but gives $1.3Billion to Muslim (cont) http://tl.gd/fts88a</t>
  </si>
  <si>
    <t>https://twitter.com/realDonaldTrump/status/169507694728855553</t>
  </si>
  <si>
    <t>@ BarackObama's budget funds the "Arab Spring" with $800B and the Muslim Brotherhood in Egypt $1.3B in military aid. He loves radical Islam.</t>
  </si>
  <si>
    <t>https://twitter.com/realDonaldTrump/status/169510205686677504</t>
  </si>
  <si>
    <t>In today's # trumpvlog I speak about the chopper recently made for me by @ occhoppers.... http://youtu.be/gycxhHp0QAU # CelebApprentice</t>
  </si>
  <si>
    <t>https://twitter.com/realDonaldTrump/status/169511618261159936</t>
  </si>
  <si>
    <t>"We need a president who is smart and tough enough to recognize the national security threat China poses in the (cont) http://tl.gd/ftso2p</t>
  </si>
  <si>
    <t>https://twitter.com/realDonaldTrump/status/169517842264375299</t>
  </si>
  <si>
    <t>"We need a dealmaker in the White House, who knows how to think innovatively and make smart (cont) http://tl.gd/ftsu98</t>
  </si>
  <si>
    <t>https://twitter.com/realDonaldTrump/status/169525938369998848</t>
  </si>
  <si>
    <t>"America's primary goal with Iran must be to destroy its nuclear ambitions. Let me put this as plainly as I know (cont) http://tl.gd/ftt6o9</t>
  </si>
  <si>
    <t>https://twitter.com/realDonaldTrump/status/169811062386982913</t>
  </si>
  <si>
    <t>Have any questions? Send them in. # TrumpQ/A</t>
  </si>
  <si>
    <t>https://twitter.com/realDonaldTrump/status/169853834083053568</t>
  </si>
  <si>
    <t>Next to Chinese VP Xi Jinping yesterday, @ BarackObama said he welcomes China's "peaceful rise." (cont) http://tl.gd/fuedbd</t>
  </si>
  <si>
    <t>https://twitter.com/realDonaldTrump/status/169854622117265408</t>
  </si>
  <si>
    <t>Flattering. Over 500 upset people called Mar-a-Lago disappointed I am not running for President--but Mitt Romney will do a great job.</t>
  </si>
  <si>
    <t>https://twitter.com/realDonaldTrump/status/169857464446091264</t>
  </si>
  <si>
    <t>A clip from my interview with @ jimmyfallon discussing the cast of @ ApprenticeNBC Season 5http://bit.ly/zcT7Gz</t>
  </si>
  <si>
    <t>https://twitter.com/realDonaldTrump/status/169861061560909824</t>
  </si>
  <si>
    <t>"So, I speak badly of China, but I speak the truth and what do the consumers in China want? They want Trump." (cont) http://tl.gd/fuenkn</t>
  </si>
  <si>
    <t>https://twitter.com/realDonaldTrump/status/169869653571682306</t>
  </si>
  <si>
    <t>"China is our enemy. It's time we start acting like it...and if we do our job corectly, China will gain a whole (cont) http://tl.gd/fuf20b</t>
  </si>
  <si>
    <t>https://twitter.com/realDonaldTrump/status/169871039776563200</t>
  </si>
  <si>
    <t>"The final part of restoring fiscal sanity to America is the most obvious, and that's to control Obama-style (cont) http://tl.gd/fuf3g1</t>
  </si>
  <si>
    <t>https://twitter.com/realDonaldTrump/status/169872987208679424</t>
  </si>
  <si>
    <t>https://twitter.com/realDonaldTrump/status/169874505383165952</t>
  </si>
  <si>
    <t>@ HangersMensLine My agenda is such that I can't meet with you, but it's always nice to be asked and I wish you the best.</t>
  </si>
  <si>
    <t>https://twitter.com/realDonaldTrump/status/169876320996696065</t>
  </si>
  <si>
    <t>@ atlthrasher I don't think it has run its course. There are opportunities. Finding them and maximizing them are key components for success.</t>
  </si>
  <si>
    <t>https://twitter.com/realDonaldTrump/status/169876674643640322</t>
  </si>
  <si>
    <t>https://twitter.com/realDonaldTrump/status/169878140368330752</t>
  </si>
  <si>
    <t>https://twitter.com/realDonaldTrump/status/169881503650676736</t>
  </si>
  <si>
    <t>RT: @ thedailybeast: Polling shows the @ AmericansElect movement could still nominate a viable independent with a chance of victory...</t>
  </si>
  <si>
    <t>https://twitter.com/realDonaldTrump/status/169883169888288770</t>
  </si>
  <si>
    <t>So @ JLin7 had another game winning shot last night. Looks like the Knicks have not only found a new point guard (cont) http://tl.gd/fuffu7</t>
  </si>
  <si>
    <t>https://twitter.com/realDonaldTrump/status/169884884029026304</t>
  </si>
  <si>
    <t>@ joeyhatcher You'll have to watch to find out.</t>
  </si>
  <si>
    <t>https://twitter.com/realDonaldTrump/status/169885262837592065</t>
  </si>
  <si>
    <t>Iran's attack on Israeli diplomats is an attack on the West</t>
  </si>
  <si>
    <t>https://twitter.com/realDonaldTrump/status/169885928020639744</t>
  </si>
  <si>
    <t>When the economy is bad, @ BarackObama wants to raise taxes. When the economy is good, @ BarackObama wants to raise taxes. Notice a trend?</t>
  </si>
  <si>
    <t>https://twitter.com/realDonaldTrump/status/169891053401415680</t>
  </si>
  <si>
    <t>The recession was made worse by @ BarackObama. A $900Billion deficit is not getting better.</t>
  </si>
  <si>
    <t>https://twitter.com/realDonaldTrump/status/169897369700278272</t>
  </si>
  <si>
    <t>Wrong Policy: @ BarackObama wants to cut defense spending by $487B while China is building their navy in the Pacific.http://reut.rs/zttD4f</t>
  </si>
  <si>
    <t>https://twitter.com/realDonaldTrump/status/169898653224411136</t>
  </si>
  <si>
    <t>Scenes from last night's episode of @ OCChoppers where @ DonaldJTrumpJr and I visit the OCC HQ http://bit.ly/hQb0pm</t>
  </si>
  <si>
    <t>https://twitter.com/realDonaldTrump/status/169900579076849665</t>
  </si>
  <si>
    <t>Canada's PM was in China last week brokering a deal to sell the oil @ BarackObama rejected in Keystone. http://bit.ly/xUAFde Unbelievable!</t>
  </si>
  <si>
    <t>https://twitter.com/realDonaldTrump/status/169911763129733120</t>
  </si>
  <si>
    <t>Pat Caddell on Neil Cavuto tonight: "I've watched Donald Trump take on the issues of energy and he ties it to (cont) http://tl.gd/fugeeb</t>
  </si>
  <si>
    <t>https://twitter.com/realDonaldTrump/status/170144637481267200</t>
  </si>
  <si>
    <t>https://twitter.com/realDonaldTrump/status/170145100884738048</t>
  </si>
  <si>
    <t>@ stecbeck Thanks, I'll keep at it.</t>
  </si>
  <si>
    <t>https://twitter.com/realDonaldTrump/status/170148444898467840</t>
  </si>
  <si>
    <t>@ dansalbreiter Maybe they don't want to.</t>
  </si>
  <si>
    <t>https://twitter.com/realDonaldTrump/status/170150870116339713</t>
  </si>
  <si>
    <t>@ MemoInc You have to find a business that you love. That's number one. Success requires passion. Then keep your focus and never give up.</t>
  </si>
  <si>
    <t>https://twitter.com/realDonaldTrump/status/170170187541254144</t>
  </si>
  <si>
    <t>Very successful fund raising for @ MittRomney yesterday. Good to see my friend Woody Johnson.</t>
  </si>
  <si>
    <t>https://twitter.com/realDonaldTrump/status/170176754579808256</t>
  </si>
  <si>
    <t>He @ MittRomney gets the China problem, why don't the others?</t>
  </si>
  <si>
    <t>https://twitter.com/realDonaldTrump/status/170187574567112705</t>
  </si>
  <si>
    <t>Old Post Office Building in DC will be a world-class Trump property. Honored to be doing this historic building--Washington will be proud.</t>
  </si>
  <si>
    <t>https://twitter.com/realDonaldTrump/status/170243751367819266</t>
  </si>
  <si>
    <t>RT @ accesshollywood: @ realDonald Trump: 'Celebrity Apprentice' Season 5 is 'Tough, Nasty &amp; Smart.' Watch: http://tinyurl.com/7vovo52</t>
  </si>
  <si>
    <t>https://twitter.com/realDonaldTrump/status/170244434087247872</t>
  </si>
  <si>
    <t>Yesterday China VP Xi stressed "the benefits of trade with China" to Congress http://on.wsj.com/xSfN83 We need FAIR TRADE with China!</t>
  </si>
  <si>
    <t>https://twitter.com/realDonaldTrump/status/170247520902066176</t>
  </si>
  <si>
    <t>Gallup poll proves that @ BarackObama's regulation and Obamacare are stopping small business owners from hiring http://bit.ly/xlqwSJ SHOCK!</t>
  </si>
  <si>
    <t>https://twitter.com/realDonaldTrump/status/170251500470276096</t>
  </si>
  <si>
    <t>The Fed is considering issuing even more US bond debt into the market. Not good!</t>
  </si>
  <si>
    <t>https://twitter.com/realDonaldTrump/status/170253345745928194</t>
  </si>
  <si>
    <t>Bush was called "unpatriotic" by @ BarackObama in '07 for adding $4T to debt http://bit.ly/qZgAvO @ BarackObama increased it $6T in 3 years.</t>
  </si>
  <si>
    <t>https://twitter.com/realDonaldTrump/status/170258403271254016</t>
  </si>
  <si>
    <t>Weakness is very dangerous: @ BarackObama is going to unilaterally disarm our nuclear arsenal. America keeps the world safe!</t>
  </si>
  <si>
    <t>https://twitter.com/realDonaldTrump/status/170518703195176961</t>
  </si>
  <si>
    <t>"Government needs to stop pick-pocketing your wallet. Every time it does, it slows growth and kills jobs. It's (cont) http://tl.gd/fvgnru</t>
  </si>
  <si>
    <t>https://twitter.com/realDonaldTrump/status/170525543622656000</t>
  </si>
  <si>
    <t>"I've got news for President @ BarackObama: America is not what's wrong with the world. I don't believe we need (cont) http://tl.gd/fvh974</t>
  </si>
  <si>
    <t>https://twitter.com/realDonaldTrump/status/170533935955197954</t>
  </si>
  <si>
    <t>"By raiding the defense budget to pay for his failed social programs, @ BarackObama continues to weaken our (cont) http://tl.gd/fvhuea</t>
  </si>
  <si>
    <t>https://twitter.com/realDonaldTrump/status/170566155055013888</t>
  </si>
  <si>
    <t>Don't forget! Sunday night at 9 pm EST on @ nbc--Celebrity Apprentice is back! Tune in for a great show. @ ApprenticeNBC</t>
  </si>
  <si>
    <t>https://twitter.com/realDonaldTrump/status/170608898162688000</t>
  </si>
  <si>
    <t>My @ todayshow discussing the @ CelebApprentice discussing the cast http://usat.ly/xM1EX8</t>
  </si>
  <si>
    <t>https://twitter.com/realDonaldTrump/status/170609601790754816</t>
  </si>
  <si>
    <t>He @ MittRomney wrote a great piece on China http://on.wsj.com/Ae301M @ JonHuntsman criticized him (cont) http://tl.gd/fvlqtm</t>
  </si>
  <si>
    <t>https://twitter.com/realDonaldTrump/status/170610082260852737</t>
  </si>
  <si>
    <t>Our ally Canada wants to send their oil down south to us. @ BarackObama is forcing Canada to send it west to China.</t>
  </si>
  <si>
    <t>https://twitter.com/realDonaldTrump/status/170615142990610432</t>
  </si>
  <si>
    <t>Admitted: @ BarackObama's Treasury Secretary admitted that their 2013 budget does nothing to address America's (cont) http://tl.gd/fvm04g</t>
  </si>
  <si>
    <t>https://twitter.com/realDonaldTrump/status/170618082220453889</t>
  </si>
  <si>
    <t>Watch # CelebApprentice this Sunday at 9PM ESTon @ NBC--it has received many 4 star reviews.</t>
  </si>
  <si>
    <t>https://twitter.com/realDonaldTrump/status/170620245407567872</t>
  </si>
  <si>
    <t>Mark my words, a gallon of gas will be $5 during the summer. OPEC is ripping us off. There's nobody in our (cont) http://tl.gd/fvm4kv</t>
  </si>
  <si>
    <t>https://twitter.com/realDonaldTrump/status/171971206818443264</t>
  </si>
  <si>
    <t>Apprentice Wins: Sunday results: NBC/Nielsen Ratings From 9-11 pm ET, the debut of "The Celebrity Apprentice" (cont) http://tl.gd/g1qn5e</t>
  </si>
  <si>
    <t>https://twitter.com/realDonaldTrump/status/171993813815017472</t>
  </si>
  <si>
    <t>My interview this morning with @ SquawkCNBC discussing the Euro currency, the oil crisis and why @ RickSantorum (cont) http://tl.gd/g1sfq5</t>
  </si>
  <si>
    <t>https://twitter.com/realDonaldTrump/status/171994909711142913</t>
  </si>
  <si>
    <t>My interview from this morning with Ron Jolly on News Talk 580 on behalf of @ MittRomney how he is right on China http://bit.ly/AA8Xqu</t>
  </si>
  <si>
    <t>https://twitter.com/realDonaldTrump/status/172008322248085505</t>
  </si>
  <si>
    <t>Foreigners slashed the purchase of US debt late last year--the first time in over 2years. We must control spending.http://bit.ly/zcsxj4</t>
  </si>
  <si>
    <t>https://twitter.com/realDonaldTrump/status/172025625119424512</t>
  </si>
  <si>
    <t>My interview from yesterday with Art Lewis on @ WSGW in Flint, Michigan on behalf of @ MittRomney http://bit.ly/wpFoai</t>
  </si>
  <si>
    <t>https://twitter.com/realDonaldTrump/status/172032149577416705</t>
  </si>
  <si>
    <t>Michelle Obama's weekend ski trip to Aspen makes it 16 times that Obamas have gone on vacation in 3 years. (cont) http://tl.gd/g1uh1m</t>
  </si>
  <si>
    <t>https://twitter.com/realDonaldTrump/status/172045954516664321</t>
  </si>
  <si>
    <t>As the nuclear crisis with Iran shows, America needs to import oil from a reliable region. Keystone XL Pipeline (cont) http://tl.gd/g1v25h</t>
  </si>
  <si>
    <t>https://twitter.com/realDonaldTrump/status/172049258978086912</t>
  </si>
  <si>
    <t>If the GOP will have any chance to beat @ BarackObama in November, the great people of Michigan need to support @ MittRomney's candidacy.</t>
  </si>
  <si>
    <t>https://twitter.com/realDonaldTrump/status/172052644146327553</t>
  </si>
  <si>
    <t>Iran's threats are no excuse for the 9 month high price of oil. OPEC is ripping us off while @ BarackObama watches. http://bit.ly/AETpXr</t>
  </si>
  <si>
    <t>https://twitter.com/realDonaldTrump/status/172056365366390784</t>
  </si>
  <si>
    <t>Where are the jobs? @ Jim_Jordan's chart shows the colossal failure and broken promises of @ BarackObama's 'stimulus' http://bit.ly/AzFmvF</t>
  </si>
  <si>
    <t>https://twitter.com/realDonaldTrump/status/172057933318848512</t>
  </si>
  <si>
    <t>"Our President should stop trying to be an economist to the world and start fighting for our economy. Instead (cont) http://tl.gd/g1vert</t>
  </si>
  <si>
    <t>https://twitter.com/realDonaldTrump/status/172066467926380545</t>
  </si>
  <si>
    <t>"Right now we have a president and a Treasury secretary who shrug while China tears away hundreds of thousands (cont) http://tl.gd/g1vo61</t>
  </si>
  <si>
    <t>https://twitter.com/realDonaldTrump/status/172319076868304897</t>
  </si>
  <si>
    <t>David Letterman's show has become so boring and mundane. Somehow, every time I look, I can't help thinking of (cont) http://tl.gd/g2chep</t>
  </si>
  <si>
    <t>https://twitter.com/realDonaldTrump/status/172329571390210049</t>
  </si>
  <si>
    <t>My interview with @ PaulWTalk on @ wjrradio on behalf of @ MittRomney discussing why Michigan needs to go for Romney. http://bit.ly/xsfhw3</t>
  </si>
  <si>
    <t>https://twitter.com/realDonaldTrump/status/172336151955390464</t>
  </si>
  <si>
    <t>The more I get to know @ MittRomney the more I like him. He has the judgment and private sector experience America needs in the White House.</t>
  </si>
  <si>
    <t>https://twitter.com/realDonaldTrump/status/172351835661795328</t>
  </si>
  <si>
    <t>As the @ BarackObama's took their 16th vacation this month, unemployment is back to 9% and underemployment at (cont) http://tl.gd/g2f2jg</t>
  </si>
  <si>
    <t>https://twitter.com/realDonaldTrump/status/172372255513395200</t>
  </si>
  <si>
    <t>@ JLin7 is a special player. He makes watching the Knicks fun. I think he can lead the Knicks far this season. http://es.pn/zIWE03 @ JLin7</t>
  </si>
  <si>
    <t>https://twitter.com/realDonaldTrump/status/172373968756551681</t>
  </si>
  <si>
    <t>https://twitter.com/realDonaldTrump/status/172397249006010370</t>
  </si>
  <si>
    <t>Now @ BarackObama wants us to believe the Republicans cancelled Keystone and are responsible for $4 gas. He (cont) http://tl.gd/g2hg2h</t>
  </si>
  <si>
    <t>https://twitter.com/realDonaldTrump/status/172404730876792832</t>
  </si>
  <si>
    <t>He may be the worst reporter in all of sports: @ RickReilly of @ ESPN. He gets away with murder and most people (cont) http://tl.gd/g2ho8f</t>
  </si>
  <si>
    <t>https://twitter.com/realDonaldTrump/status/172408243547680768</t>
  </si>
  <si>
    <t>Rev. Graham made a critical point. @ BarackObama has turned a blind eye to the Christians being persecuted in (cont) http://tl.gd/g2hru4</t>
  </si>
  <si>
    <t>https://twitter.com/realDonaldTrump/status/172414046212071425</t>
  </si>
  <si>
    <t>"We need to bring manufacturing jobs back home where they belong." # TimeToGetToughhttp://amzn.to/xaxDHG</t>
  </si>
  <si>
    <t>https://twitter.com/realDonaldTrump/status/172425301853351937</t>
  </si>
  <si>
    <t>"America's relationship with China is at a crossroads. We only have a short window of time to make the tough (cont) http://tl.gd/g2ida8</t>
  </si>
  <si>
    <t>https://twitter.com/realDonaldTrump/status/172726977894166529</t>
  </si>
  <si>
    <t>My robocall on behalf of @ MittRomney playing across the state of Michiganhttp://politi.co/Ala4Rx</t>
  </si>
  <si>
    <t>https://twitter.com/realDonaldTrump/status/172730637239861248</t>
  </si>
  <si>
    <t>My interview with @Newsmax_Media where I explain that gas is headed to $5, $6 and why @ RickSantorum can't winhttp://bit.ly/wzGDfu</t>
  </si>
  <si>
    <t>https://twitter.com/realDonaldTrump/status/172736429804355584</t>
  </si>
  <si>
    <t>In last night's # CNNDebate @ MittRomney proved once again why he is the steady conservative who can restore America's future.</t>
  </si>
  <si>
    <t>https://twitter.com/realDonaldTrump/status/172756481333149700</t>
  </si>
  <si>
    <t>Iranian Pastor # Nadarkhani has just been sentenced to death by the Mullahs because he is a Christian (cont) http://tl.gd/g3446u</t>
  </si>
  <si>
    <t>https://twitter.com/realDonaldTrump/status/172760189563445251</t>
  </si>
  <si>
    <t>@ MittRomney to @ RickSantorum in # CNNDebate: In 2008 You Called Me "Really Conservative" http://bit.ly/zXxWep</t>
  </si>
  <si>
    <t>https://twitter.com/realDonaldTrump/status/172766726365261827</t>
  </si>
  <si>
    <t>RT @ OCChoppers: Bike we built for @ realDonaldTrump. The gold flakes in the paint out in the sunlight looked amazing!http://twitpic.com/8muqkq</t>
  </si>
  <si>
    <t>https://twitter.com/realDonaldTrump/status/172767804443983872</t>
  </si>
  <si>
    <t>Irony! @ BarackObama was in Florida yesterday fundraising. Gas also rose to $6/gallon for Florida drivers yesterday. http://cbsloc.al/yJ2Qab</t>
  </si>
  <si>
    <t>https://twitter.com/realDonaldTrump/status/172772609627394049</t>
  </si>
  <si>
    <t>HALF of Americans don't pay income tax despite crippling govt debt... http://plu.gd/qLa</t>
  </si>
  <si>
    <t>https://twitter.com/realDonaldTrump/status/172778797010124800</t>
  </si>
  <si>
    <t>"If China didn't play games with its currency and we played on a level economic playing field, we could easily (cont) http://tl.gd/g34s1g</t>
  </si>
  <si>
    <t>https://twitter.com/realDonaldTrump/status/172784797830225921</t>
  </si>
  <si>
    <t>"We are the greatest country the world has ever known. I make no apologies for this country, my pride in it, or (cont) http://tl.gd/g351q4</t>
  </si>
  <si>
    <t>https://twitter.com/realDonaldTrump/status/172790368721575936</t>
  </si>
  <si>
    <t>"Restoring American wealth will require that we get tough. The next president must understand that America's (cont) http://tl.gd/g3570v</t>
  </si>
  <si>
    <t>https://twitter.com/realDonaldTrump/status/173041873198387201</t>
  </si>
  <si>
    <t>Debbie Wasserman Schultz is hard to watch or listen to--no wonder our country is going to hell!</t>
  </si>
  <si>
    <t>https://twitter.com/realDonaldTrump/status/173043274003660800</t>
  </si>
  <si>
    <t>Clive Davis gave a great eulogy at my friend Whitney Houston's funeral--absolutely amazing!</t>
  </si>
  <si>
    <t>https://twitter.com/realDonaldTrump/status/173085076542853120</t>
  </si>
  <si>
    <t>Take a tour of this amazing residence at Trump World Tower.....http://youtu.be/exQCGfjHUsw</t>
  </si>
  <si>
    <t>https://twitter.com/realDonaldTrump/status/173090199436410881</t>
  </si>
  <si>
    <t>I'm on @ foxandfriends every Monday morning at 7:30...</t>
  </si>
  <si>
    <t>https://twitter.com/realDonaldTrump/status/173090843626979331</t>
  </si>
  <si>
    <t>My @ FoxNews interview with @ gretawire discussing the # CNNDebate and how to deal with Iran without using force http://bit.ly/ACblLr</t>
  </si>
  <si>
    <t>https://twitter.com/realDonaldTrump/status/173095887306891265</t>
  </si>
  <si>
    <t>My interview with Michael Patrick Shiels on WJIM in Lansing on behalf of @ MittRomney http://bit.ly/wuQtRT</t>
  </si>
  <si>
    <t>https://twitter.com/realDonaldTrump/status/173119484016607233</t>
  </si>
  <si>
    <t>In 2008, @ BarackObama campaigned against $3.50 gas http://bit.ly/xWkdpc It is now $6 in Florida and on the rise. He is a disaster!</t>
  </si>
  <si>
    <t>https://twitter.com/realDonaldTrump/status/173121200300621824</t>
  </si>
  <si>
    <t>As gas prices keep rising, @ BarackObama won't approve Keystone. Instead he is pushing algae - yes, algae - as an (cont) http://tl.gd/g3mikn</t>
  </si>
  <si>
    <t>https://twitter.com/realDonaldTrump/status/173131658722156544</t>
  </si>
  <si>
    <t>Pastor # Nadarkhani must be released by Iran immediately. I applaud the @ WhiteHouse &amp; @ StateDept for issuing (cont) http://tl.gd/g3muaj</t>
  </si>
  <si>
    <t>https://twitter.com/realDonaldTrump/status/173138478811463680</t>
  </si>
  <si>
    <t>This is good news: @ MittRomney is now leading in Michigan by 6 points according to @ RasmussenPollhttp://bit.ly/AqvgHe</t>
  </si>
  <si>
    <t>https://twitter.com/realDonaldTrump/status/173142069831942145</t>
  </si>
  <si>
    <t>"While @ BarackObama is obsessed with 'green collar jobs,' blue collar workers aren't buying it." (cont) http://tl.gd/g3n8jv</t>
  </si>
  <si>
    <t>https://twitter.com/realDonaldTrump/status/173146855046258688</t>
  </si>
  <si>
    <t>"For a country like China, being able to steal our military designs represents hundreds of billions in savings (cont) http://tl.gd/g3nd51</t>
  </si>
  <si>
    <t>https://twitter.com/realDonaldTrump/status/174146357408440320</t>
  </si>
  <si>
    <t>@ SachaBaronCohen is a moron who should have been pummeled by the weak and pathetic security person who stood (cont) http://tl.gd/g57mte</t>
  </si>
  <si>
    <t>https://twitter.com/realDonaldTrump/status/174147699497635841</t>
  </si>
  <si>
    <t>I hear the worst, or at least most boring, Academy Awards party this year was the @ VanityFair party. It's lost (cont) http://tl.gd/g57q7j</t>
  </si>
  <si>
    <t>https://twitter.com/realDonaldTrump/status/174174781225185280</t>
  </si>
  <si>
    <t>My @ foxandfriends interview discussing violence in Afghanistan, rising oil prices and @ MittRomney's leads in AZ (cont) http://tl.gd/g59mso</t>
  </si>
  <si>
    <t>https://twitter.com/realDonaldTrump/status/174175459490267137</t>
  </si>
  <si>
    <t>Mitt Romney's Tax-cut proposal strongly pro-growth--what America needs. @ Larry_Kudrow @ MittRomney</t>
  </si>
  <si>
    <t>https://twitter.com/realDonaldTrump/status/174176403435167744</t>
  </si>
  <si>
    <t>What America needs: @ MittRomney follows in steps of Kemp and Reagan with pro-growth tax cut.</t>
  </si>
  <si>
    <t>https://twitter.com/realDonaldTrump/status/174208942010925056</t>
  </si>
  <si>
    <t>Mitt Romney says anyone who thinks there's something wrong with being successful in America "better vote for the (cont) http://tl.gd/g5b9t7</t>
  </si>
  <si>
    <t>https://twitter.com/realDonaldTrump/status/174215838814044160</t>
  </si>
  <si>
    <t>It is time to get out of Afghanistan. We are building roads and schools for people that hate us. It is not in our national interests.</t>
  </si>
  <si>
    <t>https://twitter.com/realDonaldTrump/status/174220213011759105</t>
  </si>
  <si>
    <t>Great--with rising oil prices that are slowing economic growth, @ BarackObama looks to Saudi Arabia 'to contain' (cont) http://tl.gd/g5blls</t>
  </si>
  <si>
    <t>https://twitter.com/realDonaldTrump/status/174220289943670784</t>
  </si>
  <si>
    <t># trumpvlog # Oscars Oscars' Biggest Losers- Sacha Baron Cohen and Vanity Fair...... http://youtu.be/v6uLhYH2EkA</t>
  </si>
  <si>
    <t>https://twitter.com/realDonaldTrump/status/174224210145710082</t>
  </si>
  <si>
    <t>It is time Republicans stop attacking each other and focus on @ BarackObama. America cannot survive a second term.</t>
  </si>
  <si>
    <t>https://twitter.com/realDonaldTrump/status/174227204924903425</t>
  </si>
  <si>
    <t>The UK has run out of money and can't afford to borrow. http://tgr.ph/w63rW4 Neither can we but that doesn't stop @ BarackObama.</t>
  </si>
  <si>
    <t>https://twitter.com/realDonaldTrump/status/174232419392700416</t>
  </si>
  <si>
    <t>"Trump Tuesday" = I'll be on @ SquawkBox every Tuesday morning at 7:30 a.m., on CNBC. Tune in.</t>
  </si>
  <si>
    <t>https://twitter.com/realDonaldTrump/status/174233179434127361</t>
  </si>
  <si>
    <t>Now Michelle Obama plays class warfare while fundraising http://bit.ly/zVyW1S Why is anyone donating to a (cont) http://tl.gd/g5c25q</t>
  </si>
  <si>
    <t>https://twitter.com/realDonaldTrump/status/174239308365041664</t>
  </si>
  <si>
    <t>"The fact is, you're not going to see real growth or create real jobs until we get these exorbitant energy costs (cont) http://tl.gd/g5c7tg</t>
  </si>
  <si>
    <t>https://twitter.com/realDonaldTrump/status/174244689988423680</t>
  </si>
  <si>
    <t>"If @ Barack Obama is really concerned about carbon emissions and air pollution, then maybe he should have (cont) http://tl.gd/g5ccnt</t>
  </si>
  <si>
    <t>https://twitter.com/realDonaldTrump/status/174515675753226240</t>
  </si>
  <si>
    <t>New York Times Apologizes to Donald Trump A recent story in the New York Times incorrectly stated that Donald (cont) http://tl.gd/g5poqm</t>
  </si>
  <si>
    <t>https://twitter.com/realDonaldTrump/status/174521643178274816</t>
  </si>
  <si>
    <t>My @ SquawkCNBC interview from this morning discussing the price of oil, windfarms,Doral Hotel &amp; Country Club and more...http://bit.ly/7WuvAN</t>
  </si>
  <si>
    <t>https://twitter.com/realDonaldTrump/status/174525790946459648</t>
  </si>
  <si>
    <t>Mitt's got it right: @ RickSantorum's attacks on @ MittRomney's pro-growth tax cut proposal are foolish.</t>
  </si>
  <si>
    <t>https://twitter.com/realDonaldTrump/status/174534917403840514</t>
  </si>
  <si>
    <t>The oil reserve is a strageic asset for a time of war and an embargo. @ BarackObama should open more land for drilling, not tap the reserve.</t>
  </si>
  <si>
    <t>https://twitter.com/realDonaldTrump/status/174536530503798784</t>
  </si>
  <si>
    <t># trumpvlog My thoughts on gasoline prices skyrocketing...... http://youtu.be/nN7KZbKuUzg</t>
  </si>
  <si>
    <t>https://twitter.com/realDonaldTrump/status/174540982052851712</t>
  </si>
  <si>
    <t>America will have record growth and prosperity during his adminstration: @ MittRomney's success in the private sector is a tremendous asset.</t>
  </si>
  <si>
    <t>https://twitter.com/realDonaldTrump/status/174567314673516545</t>
  </si>
  <si>
    <t>He was quick to issue an apology on behalf of America to Karzai. Why won't he release the letter? @ BarackObamahttp://bit.ly/zd1e7j</t>
  </si>
  <si>
    <t>https://twitter.com/realDonaldTrump/status/174571702091644928</t>
  </si>
  <si>
    <t>ObamaCare gives free insurance to illegal immigrants. Yet @ BarackObama is cutting our troops healthcare. (cont) http://tl.gd/g5srg5</t>
  </si>
  <si>
    <t>https://twitter.com/realDonaldTrump/status/174583290798415872</t>
  </si>
  <si>
    <t>@ BarackObama's Energy Sec. called for $7-$9 gas in January. Wish granted. http://bit.ly/wwZuhy @ BarackObama owns the gas prices.</t>
  </si>
  <si>
    <t>https://twitter.com/realDonaldTrump/status/174591043675758593</t>
  </si>
  <si>
    <t>" @ BarackObama seems to have no regard for how China is conducting massive industrial espionage against the (cont) http://tl.gd/g5tfb8</t>
  </si>
  <si>
    <t>https://twitter.com/realDonaldTrump/status/174598309384691712</t>
  </si>
  <si>
    <t>"American corporations and entrepreneurs are masters of technological and business innovation, but the Chinese (cont) http://tl.gd/g5tm5a</t>
  </si>
  <si>
    <t>https://twitter.com/realDonaldTrump/status/174907717889171457</t>
  </si>
  <si>
    <t>Ann Romney is a fantastic lady. She was great in thanking people last night! http://bit.ly/AtJBKW</t>
  </si>
  <si>
    <t>https://twitter.com/realDonaldTrump/status/174908577771819008</t>
  </si>
  <si>
    <t>I loved being a surrogate on behalf of @ MittRomney. I am glad I was able to help him win.</t>
  </si>
  <si>
    <t>https://twitter.com/realDonaldTrump/status/174911009042079744</t>
  </si>
  <si>
    <t>After Super Tuesday, every GOP candidate should take a long hard look at their prospects and drop out if they can't get the nomination.</t>
  </si>
  <si>
    <t>https://twitter.com/realDonaldTrump/status/174927687603855363</t>
  </si>
  <si>
    <t>Gas prices are up 30 cents this month, rising 21 days in a row http://bit.ly/An5Tn5 Don't worry - @ BarackObama has a solution--ALGAE!</t>
  </si>
  <si>
    <t>https://twitter.com/realDonaldTrump/status/174945557935173632</t>
  </si>
  <si>
    <t>China is getting minerals from Afghanistan http://usat.ly/t69pc1 We are getting our troops killed by the Afghani govt't. Time to get out.</t>
  </si>
  <si>
    <t>https://twitter.com/realDonaldTrump/status/174951715659976704</t>
  </si>
  <si>
    <t>https://twitter.com/realDonaldTrump/status/174955716635922434</t>
  </si>
  <si>
    <t>"Imagine how much money the average American would save if we busted the OPEC cartel." (cont) http://tl.gd/g6fa5v</t>
  </si>
  <si>
    <t>https://twitter.com/realDonaldTrump/status/174960819795267584</t>
  </si>
  <si>
    <t>"Imagine how much stronger economic shape we would be in if we made the Iraqi government agree to a cost-sharing (cont) http://tl.gd/g6ferq</t>
  </si>
  <si>
    <t>https://twitter.com/realDonaldTrump/status/175297943530766337</t>
  </si>
  <si>
    <t>@ MittRomney is right--the Chinese have 'walked all over' @ BarackObama http://trib.in/xHi8hu @ MittRomney will rein in the Chinese.</t>
  </si>
  <si>
    <t>https://twitter.com/realDonaldTrump/status/175299710310031361</t>
  </si>
  <si>
    <t>@ BarackObama claims that his Koran apology "calmed things down" http://abcn.ws/wWfyGY US troops were killed by (cont) http://tl.gd/g709uf</t>
  </si>
  <si>
    <t>https://twitter.com/realDonaldTrump/status/175301069671366656</t>
  </si>
  <si>
    <t>He made a great contribution to the press-- @ AndrewBreitbart will be missed.</t>
  </si>
  <si>
    <t>https://twitter.com/realDonaldTrump/status/175310004050591745</t>
  </si>
  <si>
    <t>The real unemployment rate according to the CBO is 15% http://bit.ly/AEEpgZ @ BarackObama's economic recovery is all "Hope"</t>
  </si>
  <si>
    <t>https://twitter.com/realDonaldTrump/status/175316716367253505</t>
  </si>
  <si>
    <t>"The Chinese laugh at how weak and pathetic our government is in combating intellectual property theft." (cont) http://tl.gd/g70qiu</t>
  </si>
  <si>
    <t>https://twitter.com/realDonaldTrump/status/175322903791935488</t>
  </si>
  <si>
    <t>"If history teaches us anything, it's that strong nations require strong leaders with clearly defined national (cont) http://tl.gd/g7105t</t>
  </si>
  <si>
    <t>https://twitter.com/realDonaldTrump/status/176680709493231616</t>
  </si>
  <si>
    <t>Dopey @ GeorgeWill, the most overrated political pundit in the business, continues to downgrade the Republican (cont) http://tl.gd/g910rl</t>
  </si>
  <si>
    <t>https://twitter.com/realDonaldTrump/status/176683097687986176</t>
  </si>
  <si>
    <t>Trump Tuesday: I'll be on Squawk Box tomorrow morning at 7:30 am ET on CNBC</t>
  </si>
  <si>
    <t>https://twitter.com/realDonaldTrump/status/176749237315448832</t>
  </si>
  <si>
    <t>Trump Tuesday: Tomorrow morning I'll be on @ SquawkCNBC at 7:30 am ET. We'll be talking Super Tuesday/politics, (cont) http://tl.gd/g94tvk</t>
  </si>
  <si>
    <t>https://twitter.com/realDonaldTrump/status/176760098885087233</t>
  </si>
  <si>
    <t>I am honored to have recorded a robo call on behalf of @ MittRomney http://politi.co/xCmPdx Ohio needs to put @ MittRomney over the top!</t>
  </si>
  <si>
    <t>https://twitter.com/realDonaldTrump/status/176764035830784000</t>
  </si>
  <si>
    <t>My @ foxandfriends interview from this morninghttp://bit.ly/yvrezS</t>
  </si>
  <si>
    <t>https://twitter.com/realDonaldTrump/status/176765373327212545</t>
  </si>
  <si>
    <t>This is good news - @ ppppolls has @ MittRomney with a slight lead in Ohio. Super Tuesday will show that the party is uniting behind him.</t>
  </si>
  <si>
    <t>https://twitter.com/realDonaldTrump/status/176766102213373953</t>
  </si>
  <si>
    <t>Shock! Obamacare's high risk pool spending DOUBLED government estimates http://onforb.es/A9Rqot @ BarackObama is bankrupting this country!</t>
  </si>
  <si>
    <t>https://twitter.com/realDonaldTrump/status/176767158997626880</t>
  </si>
  <si>
    <t>Once again, @ BarackObama's speech at @ AIPAC yesterday proved that he is more concerned about containing @ Israel (cont) http://tl.gd/g95fel</t>
  </si>
  <si>
    <t>https://twitter.com/realDonaldTrump/status/176774042366390273</t>
  </si>
  <si>
    <t>He @ RickSantorum lost his 06 Senate race by 18 points. He is also disqualified for 18 Ohio delegates. (cont) http://tl.gd/g95m01</t>
  </si>
  <si>
    <t>https://twitter.com/realDonaldTrump/status/176775397143347200</t>
  </si>
  <si>
    <t>I fully support the @ NYPD, @ MayorBloomberg and @CommissionerKelly. They should all be honored for protecting us since 9/11---not demonized.</t>
  </si>
  <si>
    <t>https://twitter.com/realDonaldTrump/status/176777300480753664</t>
  </si>
  <si>
    <t>A MUST READ! @ AndrewBreitbart's last article--The Vetting, Part I: @ BarackObama's Love Song to Alinskyhttp://bit.ly/A2406B</t>
  </si>
  <si>
    <t>https://twitter.com/realDonaldTrump/status/176781313792155648</t>
  </si>
  <si>
    <t>"Americans understand that the US has a spending problem, not a revenue problem." # TimeToGetTough http://amzn.to/yOkMJk http://bit.ly/wNYhAc</t>
  </si>
  <si>
    <t>https://twitter.com/realDonaldTrump/status/176784148982284288</t>
  </si>
  <si>
    <t>"It's a plain fact: free trade requires having fair rules that apply to everyone. And if we had a president who (cont) http://tl.gd/g95v9p</t>
  </si>
  <si>
    <t>https://twitter.com/realDonaldTrump/status/177078050750599168</t>
  </si>
  <si>
    <t>My @ SquawkCNBC interview discussing why @ MittRomney is a great nominee, gas prices and why George Will is a loser.http://bit.ly/yK0ZJt</t>
  </si>
  <si>
    <t>https://twitter.com/realDonaldTrump/status/177078901942661120</t>
  </si>
  <si>
    <t>With respect to Iran, we have all the cards--they are scared stiff! I can't believe we aren't able to negotiate (cont) http://tl.gd/g9llhv</t>
  </si>
  <si>
    <t>https://twitter.com/realDonaldTrump/status/177081269568540672</t>
  </si>
  <si>
    <t>Today will be a Super Tuesday for @ MittRomney -- he will win over 220 delegates from states across every region. He will be the nominee.</t>
  </si>
  <si>
    <t>https://twitter.com/realDonaldTrump/status/177100813464895488</t>
  </si>
  <si>
    <t>China is raising its defense budget by 11% http://bit.ly/zO1KvF @ BarackObama wants to cut ours by over $1Trillion. Wrong policy.</t>
  </si>
  <si>
    <t>https://twitter.com/realDonaldTrump/status/177105167769018368</t>
  </si>
  <si>
    <t>He @ BarackObama is using the IRS to sabotage the Tea Party http://fxn.ws/y5upx4 What about the Occupy Wall Street groups?</t>
  </si>
  <si>
    <t>https://twitter.com/realDonaldTrump/status/177111684677238784</t>
  </si>
  <si>
    <t>Strong leader: @ IsraeliPM Netanyahu explained at AIPAC the threat Israel faces from Iran's nuclear drive. He is (cont) http://tl.gd/g9n3d4</t>
  </si>
  <si>
    <t>https://twitter.com/realDonaldTrump/status/177118786233700352</t>
  </si>
  <si>
    <t>He @ BarackObama promised to close Gitmo in his first year. It is still open 3 years later and about to get a (cont) http://tl.gd/g9nb1g</t>
  </si>
  <si>
    <t>https://twitter.com/realDonaldTrump/status/177123194728226817</t>
  </si>
  <si>
    <t>Someone should ask @ BarackObama in today's press conference how he accumulated more debt in 3 years than the first 42 presidents combined.</t>
  </si>
  <si>
    <t>https://twitter.com/realDonaldTrump/status/177126743491084288</t>
  </si>
  <si>
    <t>"While China screws us with every turn of its currency, is the biggest commercial espionage threat we face, (cont) http://tl.gd/g9niv4</t>
  </si>
  <si>
    <t>https://twitter.com/realDonaldTrump/status/177129464529043456</t>
  </si>
  <si>
    <t>"The military threat from China is gigantic--and it's no surprise that the Communist Chinese government lies (cont) http://tl.gd/g9nlln</t>
  </si>
  <si>
    <t>https://twitter.com/realDonaldTrump/status/177456122242936833</t>
  </si>
  <si>
    <t>Happy and proud to help @ MittRomney win Ohio with robo-calls in pivotal Cuyahoga County</t>
  </si>
  <si>
    <t>https://twitter.com/realDonaldTrump/status/177457814439084033</t>
  </si>
  <si>
    <t>My interview on @ ASavageNation discussing why @ MittRomney will defeat @ BarackObama with a strong campaign. http://bit.ly/xOqEiu</t>
  </si>
  <si>
    <t>https://twitter.com/realDonaldTrump/status/177460100959698945</t>
  </si>
  <si>
    <t>My interview with @ Jay_Severin on behalf of @ MittRomney discussing why the GOP must nominate @ MittRomney http://bit.ly/Ael0N3</t>
  </si>
  <si>
    <t>https://twitter.com/realDonaldTrump/status/177466324178567168</t>
  </si>
  <si>
    <t>As an "honorary Buckeye" I want to thank the OH GOP primary voters for putting @ MittRomney over the top. It was a crucial win.</t>
  </si>
  <si>
    <t>https://twitter.com/realDonaldTrump/status/177471688416575489</t>
  </si>
  <si>
    <t>He @ BarackObama claims he does not want higher gas prices. That's not what he said in 2008:http://bit.ly/y6LEuc</t>
  </si>
  <si>
    <t>https://twitter.com/realDonaldTrump/status/177474739143581696</t>
  </si>
  <si>
    <t>He @ BarackObama will lose a delegate in Oklahoma--he only got 57% of the vote in the Democrat primary http://wapo.st/zQTAEW</t>
  </si>
  <si>
    <t>https://twitter.com/realDonaldTrump/status/177480191176740864</t>
  </si>
  <si>
    <t>Gas is $6 already in California. Don' worry - @ BarackObama's Algae energy policy is going to pay major (cont) http://tl.gd/ga9cv8</t>
  </si>
  <si>
    <t>https://twitter.com/realDonaldTrump/status/177484518742171648</t>
  </si>
  <si>
    <t>He is a professional and true gentleman: @ GeorgeTakei is one of my favorite contestants from # CelebApprentice.</t>
  </si>
  <si>
    <t>https://twitter.com/realDonaldTrump/status/177782847212490752</t>
  </si>
  <si>
    <t>"America deserves a commander in chief who respects the challenges and realities our Armed Forces face in our (cont) http://tl.gd/gaodrg</t>
  </si>
  <si>
    <t>https://twitter.com/realDonaldTrump/status/177792857707524096</t>
  </si>
  <si>
    <t>"That's what I find so morally offensive about welfare dependency: it robs people of the chance to improve. Work (cont) http://tl.gd/gap4gi</t>
  </si>
  <si>
    <t>https://twitter.com/realDonaldTrump/status/177856011917467648</t>
  </si>
  <si>
    <t>"Getting China to stop playing its currency charades can begin whenever we elect a president ready to take (cont) http://tl.gd/garokg</t>
  </si>
  <si>
    <t>https://twitter.com/realDonaldTrump/status/177867620786241538</t>
  </si>
  <si>
    <t>Ray Kelly is the best Police Commissioner in NYC history. Keeping NYC safe thru vigilance. @ RayKelly</t>
  </si>
  <si>
    <t>https://twitter.com/realDonaldTrump/status/177868316415766530</t>
  </si>
  <si>
    <t>Excited by my acquisition of Doral Hotel &amp; Country Club in Miami--already world class, but will soon be The Best.</t>
  </si>
  <si>
    <t>https://twitter.com/realDonaldTrump/status/177869816336617472</t>
  </si>
  <si>
    <t>My interview with @ IngrahamAngle discussing @ MittRomney's Super Tuesday and why @ BarackObama must be defeated.http://bit.ly/AD17BE</t>
  </si>
  <si>
    <t>https://twitter.com/realDonaldTrump/status/177871688774582272</t>
  </si>
  <si>
    <t>The @ BarackObama recovery - US unemployment is 9.1%, US underemployment is 19.1% http://bit.ly/AnGKvf Businesses won't hire under Obama.</t>
  </si>
  <si>
    <t>https://twitter.com/realDonaldTrump/status/178117802559934464</t>
  </si>
  <si>
    <t>BarackObama set a record deficit last February - $229 billion while borrowing 42 cents of every dollar it spent. @ BarackObama is reckless.</t>
  </si>
  <si>
    <t>https://twitter.com/realDonaldTrump/status/178120715575369728</t>
  </si>
  <si>
    <t>The only candidate who can get 1145 delegates is @ MittRomney. The primary is over.</t>
  </si>
  <si>
    <t>https://twitter.com/realDonaldTrump/status/178132094151696385</t>
  </si>
  <si>
    <t>Coincidence? More than half of @ BarackObama's 47 biggest fundraisers have been given administration jobs.http://wapo.st/woyDuw</t>
  </si>
  <si>
    <t>https://twitter.com/realDonaldTrump/status/178168023574781952</t>
  </si>
  <si>
    <t>I'll be on @ foxandfriends Monday at 7:30 AM, don't miss it.</t>
  </si>
  <si>
    <t>https://twitter.com/realDonaldTrump/status/178221045080264704</t>
  </si>
  <si>
    <t>The Celebrity Apprentice, Sunday night at 9 PM on NBC. Another great episode!http://bit.ly/6lyMkt</t>
  </si>
  <si>
    <t>https://twitter.com/realDonaldTrump/status/179210168133881857</t>
  </si>
  <si>
    <t>Be sure to download my new "The Celebrity Apprentice" app to begin interacting with this Sunday's (cont) http://tl.gd/gctn7k</t>
  </si>
  <si>
    <t>https://twitter.com/realDonaldTrump/status/179228080143998976</t>
  </si>
  <si>
    <t>Personally, I'm glad the NYPD is monitoring the actions of certain extremists. New York's finest! I support them.</t>
  </si>
  <si>
    <t>https://twitter.com/realDonaldTrump/status/179228808891731968</t>
  </si>
  <si>
    <t>When I was 18, people called me Donald Trump. When he was 18, @ BarackObama was Barry Soweto. Weird.</t>
  </si>
  <si>
    <t>https://twitter.com/realDonaldTrump/status/179230191594385408</t>
  </si>
  <si>
    <t>Seems to be the next election must be about jobs and gas prices--not birth control.</t>
  </si>
  <si>
    <t>https://twitter.com/realDonaldTrump/status/179230969218334720</t>
  </si>
  <si>
    <t>RT @PGA_com: Donald Trump plans 'monster' makeover at Doral, foresees $200 million renovation http://tinyurl.com/7842uzd # pga # golf</t>
  </si>
  <si>
    <t>https://twitter.com/realDonaldTrump/status/179231604105936896</t>
  </si>
  <si>
    <t>Tomorrow is # TrumpTuesday on @ SquawkCNBC at 7:30 am ET</t>
  </si>
  <si>
    <t>https://twitter.com/realDonaldTrump/status/179235478283882496</t>
  </si>
  <si>
    <t>RT @ GolfChannel: @ realDonaldTrump and 2016 Olympic golf course designer Gil Hanse plan to renovate the # bluemonsterhttp://bit.ly/yfgryG</t>
  </si>
  <si>
    <t>https://twitter.com/realDonaldTrump/status/179259612896301057</t>
  </si>
  <si>
    <t>Pathetic: @ BarackObama did not want to veto Keystone himself--so he lobbied the Democrats in the Senate to defeat it.http://bit.ly/zXtRp3</t>
  </si>
  <si>
    <t>https://twitter.com/realDonaldTrump/status/179262092333944832</t>
  </si>
  <si>
    <t>Maniac Sergeant who went on a killing spree in Afghanistan must be punished, big time, and quickly.</t>
  </si>
  <si>
    <t>https://twitter.com/realDonaldTrump/status/179266195948707840</t>
  </si>
  <si>
    <t>The US is stupidly closing all of its coal fired plants while at the same time we're selling our coal to (cont) http://tl.gd/gd1eek</t>
  </si>
  <si>
    <t>https://twitter.com/realDonaldTrump/status/179267639363895296</t>
  </si>
  <si>
    <t>China talks about the so-called "carbon footprint" and then, behind our leaders backs, they laugh. They could (cont) http://tl.gd/gd1gc2</t>
  </si>
  <si>
    <t>https://twitter.com/realDonaldTrump/status/179270017064513536</t>
  </si>
  <si>
    <t>Afghanistan is a total disaster. We don't know what we are doing. They are, in addition to everything else, robbing us blind.</t>
  </si>
  <si>
    <t>https://twitter.com/realDonaldTrump/status/179273577584001024</t>
  </si>
  <si>
    <t>Many people ask me to review things. As I see them, I will do so.</t>
  </si>
  <si>
    <t>https://twitter.com/realDonaldTrump/status/179274157035503616</t>
  </si>
  <si>
    <t>Doral Tournament was great--best 18th hole in golf and a wonderful winner in @ JustinRose</t>
  </si>
  <si>
    <t>https://twitter.com/realDonaldTrump/status/179284108680241152</t>
  </si>
  <si>
    <t>Would anyone in the music industry treat a Democrat like this? @ RealMeatLoaf is being punished for his political viewshttp://politi.co/xaOCAE</t>
  </si>
  <si>
    <t>https://twitter.com/realDonaldTrump/status/179291529855246336</t>
  </si>
  <si>
    <t>He @ RickSantorum is ineligible for 30 delegates next month due to his campaign missing deadlines. (cont) http://tl.gd/gd2bd6</t>
  </si>
  <si>
    <t>https://twitter.com/realDonaldTrump/status/179299373107253248</t>
  </si>
  <si>
    <t>@ Israel has requested the bunker buster from the U.S. http://reut.rs/wnmYpW Giving it to them will pressure Iran even further into a deal.</t>
  </si>
  <si>
    <t>https://twitter.com/realDonaldTrump/status/179614967371276291</t>
  </si>
  <si>
    <t>His @ BarackObama's specialties? Vacations and campaigning. Jobs not so much!</t>
  </si>
  <si>
    <t>https://twitter.com/realDonaldTrump/status/179615441688338434</t>
  </si>
  <si>
    <t>Cadillac Championship at Doral a great success--I just bought Doral--it will be amazing. Cadillac a great American car.</t>
  </si>
  <si>
    <t>https://twitter.com/realDonaldTrump/status/179617014023852034</t>
  </si>
  <si>
    <t>He @ RickSantorum should get out of the race so Republicans can focus on @ BarackObama.</t>
  </si>
  <si>
    <t>https://twitter.com/realDonaldTrump/status/179634482884788225</t>
  </si>
  <si>
    <t>NYC's top cop acted wisely and legally to monitor activities of some in the Muslim community. Vigilance keeps us (cont) http://tl.gd/gdjopb</t>
  </si>
  <si>
    <t>https://twitter.com/realDonaldTrump/status/179642755868393472</t>
  </si>
  <si>
    <t>Trump International Hotel &amp; Tower New York---winner of the Forbes Five-Star Hotel Award in 2009 through 2012. http://bit.ly/9nxPbD</t>
  </si>
  <si>
    <t>https://twitter.com/realDonaldTrump/status/179653853329895424</t>
  </si>
  <si>
    <t>My @ gretawire interview from last Friday discussing the unemployment numbers, gas prices and acquiring the Doralhttp://bit.ly/ypCiy7</t>
  </si>
  <si>
    <t>https://twitter.com/realDonaldTrump/status/179656060351692800</t>
  </si>
  <si>
    <t>My @ SquawkCNBC interview discussing today's primary contests, @ MittRomney's lead and my stock pickshttp://bit.ly/z0gNUj</t>
  </si>
  <si>
    <t>https://twitter.com/realDonaldTrump/status/179660715165089793</t>
  </si>
  <si>
    <t># trumpvlog My thoughts on Afghanistan, @ RickSantorum, and why I fired two people on this week's # CelebApprentice... http://youtu.be/zPYfdDxt1cI</t>
  </si>
  <si>
    <t>https://twitter.com/realDonaldTrump/status/179663582068350976</t>
  </si>
  <si>
    <t>@ BarackObama doesn't have an answer for how much Americans should pay for gas http://bit.ly/w6WoMp He wants $6/gallon gas!</t>
  </si>
  <si>
    <t>https://twitter.com/realDonaldTrump/status/179667274679058432</t>
  </si>
  <si>
    <t>https://twitter.com/realDonaldTrump/status/179671942897479682</t>
  </si>
  <si>
    <t>The day after @ BarackObama blocks a Texas voter photo ID law, @ JamesOkeefeIII exposes more dead people getting ballotshttp://bit.ly/w9mA6K</t>
  </si>
  <si>
    <t>https://twitter.com/realDonaldTrump/status/179932990464475136</t>
  </si>
  <si>
    <t>"In terms of energy, we need to be exploring and developing numerous approaches...and I also include in that (cont) http://tl.gd/ge1f9h</t>
  </si>
  <si>
    <t>https://twitter.com/realDonaldTrump/status/179940361823715328</t>
  </si>
  <si>
    <t>"Yes, the BP oil spill was bad, but it was no reason to put tighter clamps on domestic drilling. That showed no (cont) http://tl.gd/ge22km</t>
  </si>
  <si>
    <t>https://twitter.com/realDonaldTrump/status/179991019750817792</t>
  </si>
  <si>
    <t>@ MittRomney did well last night. He won 2/4 contests and earned the most delegates. @ MittRomney will be the nominee.http://wapo.st/yjKOcr</t>
  </si>
  <si>
    <t>https://twitter.com/realDonaldTrump/status/179992045946015746</t>
  </si>
  <si>
    <t>The 2012 budget deficit is already $93 billion larger than earlier estimates http://bit.ly/zW6Hqp @ BarackObama (cont) http://tl.gd/ge5ehv</t>
  </si>
  <si>
    <t>https://twitter.com/realDonaldTrump/status/179995891728519168</t>
  </si>
  <si>
    <t>https://twitter.com/realDonaldTrump/status/180005273157648387</t>
  </si>
  <si>
    <t>I commend @ DrZuhdiJasser for defending the NYPD and Commissioner Kelly. The NYPD has done outstanding work in defending NYC from attacks.</t>
  </si>
  <si>
    <t>https://twitter.com/realDonaldTrump/status/180015519074758656</t>
  </si>
  <si>
    <t>SHOCK! ObamaCare will cost double what @ BarackObama promised -- over $1.76 http://bit.ly/yCA869 -- and result (cont) http://tl.gd/ge6ake</t>
  </si>
  <si>
    <t>https://twitter.com/realDonaldTrump/status/180021703089459200</t>
  </si>
  <si>
    <t>The @ BarackObama administration now claims to have done "everything" to reduce gas prices http://bit.ly/zk0Wbl What about Keystone?</t>
  </si>
  <si>
    <t>https://twitter.com/realDonaldTrump/status/180282761939136512</t>
  </si>
  <si>
    <t>"When your secretary of defense tells you that your proposed cuts will erode America's military capability, you (cont) http://tl.gd/geia3n</t>
  </si>
  <si>
    <t>https://twitter.com/realDonaldTrump/status/180284502147469312</t>
  </si>
  <si>
    <t>"The illegal immigrant crime problem is far more serious and threatening than most people understand. Along our (cont) http://tl.gd/geie3m</t>
  </si>
  <si>
    <t>https://twitter.com/realDonaldTrump/status/180319758518992896</t>
  </si>
  <si>
    <t>I'll be on @ teamcavuto today at 4:15 pm @ FoxNews ... tune in.</t>
  </si>
  <si>
    <t>https://twitter.com/realDonaldTrump/status/180361292677251073</t>
  </si>
  <si>
    <t>A report of my phone interview with @ digitalspy where I discuss # CelebApprentice and other possible # Apprentice (cont) http://tl.gd/genfu3</t>
  </si>
  <si>
    <t>https://twitter.com/realDonaldTrump/status/180366857914683393</t>
  </si>
  <si>
    <t>I'm not a hunter and don't approve of killing animals. I strongly disagree with my sons who are hunters, but (cont) http://tl.gd/genmj7</t>
  </si>
  <si>
    <t>https://twitter.com/realDonaldTrump/status/180368626195505152</t>
  </si>
  <si>
    <t>Last week was a first in # CelebApprentice when I fired 2 celebrities at once. Wish I could FIRE @ RickSantorum! (cont) http://tl.gd/genojp</t>
  </si>
  <si>
    <t>https://twitter.com/realDonaldTrump/status/180370089034526721</t>
  </si>
  <si>
    <t>57% of Americans disagree with @ BarackObama's contraception mandate on religious institutions.http://bit.ly/xGlsld He is plain wrong.</t>
  </si>
  <si>
    <t>https://twitter.com/realDonaldTrump/status/180375447572463618</t>
  </si>
  <si>
    <t>It's outrageous that Blagojevich goes to jail for 14 years when killers and sex offenders are out walking the (cont) http://tl.gd/geo08o</t>
  </si>
  <si>
    <t>https://twitter.com/realDonaldTrump/status/180388431149547520</t>
  </si>
  <si>
    <t>He @ BarackObama invited his top campaign bundlers and donors to the British State Dinner http://bit.ly/z8YmET So corrupt!</t>
  </si>
  <si>
    <t>https://twitter.com/realDonaldTrump/status/180391122353393664</t>
  </si>
  <si>
    <t>Once again, @ RickSantorum proves he can't run a professional campaign. He is ineligible in large section of (cont) http://tl.gd/geogb2</t>
  </si>
  <si>
    <t>https://twitter.com/realDonaldTrump/status/180663715018969089</t>
  </si>
  <si>
    <t>Be sure to watch # CelebApprentice on Sunday night at 9 pm on NBC. Another great episode!http://www.nbc.com/the-apprentice/</t>
  </si>
  <si>
    <t>https://twitter.com/realDonaldTrump/status/180666920071204864</t>
  </si>
  <si>
    <t>@ RickSantorum is clearly not a team player. If he was, knowing that he has a zero chance of winning the (cont) http://tl.gd/gf5nkn</t>
  </si>
  <si>
    <t>https://twitter.com/realDonaldTrump/status/180675786909552640</t>
  </si>
  <si>
    <t>My @ FoxNews interview with @ TeamCavuto where I explain that we need to start using our own domestic energy resources.http://bit.ly/FPzc7F</t>
  </si>
  <si>
    <t>https://twitter.com/realDonaldTrump/status/180678476267921408</t>
  </si>
  <si>
    <t>Barack Obama is hard at work today on his highest priority--his reelection. @ BarackObama has 5 fundraisers in 2 cities.http://apne.ws/y8gRbc</t>
  </si>
  <si>
    <t>https://twitter.com/realDonaldTrump/status/180681581407645696</t>
  </si>
  <si>
    <t>I'll be on @ foxandfriends Monday at 7:30 AM. Be sure to tune in.</t>
  </si>
  <si>
    <t>https://twitter.com/realDonaldTrump/status/180703464215691264</t>
  </si>
  <si>
    <t>Rising gas prices are causing a steep rise in consumer prices and will slow any future economic growth. It is a tax on all Americans.</t>
  </si>
  <si>
    <t>https://twitter.com/realDonaldTrump/status/180704522082070528</t>
  </si>
  <si>
    <t>https://twitter.com/realDonaldTrump/status/180714419628670977</t>
  </si>
  <si>
    <t>Afghani soldiers--those on our side--killed 7 Marines last month. http://bit.ly/yzR9np They don't want us, what (cont) http://tl.gd/gf8vr0</t>
  </si>
  <si>
    <t>https://twitter.com/realDonaldTrump/status/180719253639540736</t>
  </si>
  <si>
    <t>"If we keep on this path, if we reelect @ BarackObama, the America we leave our kids and grandkids won't look (cont) http://tl.gd/gf96tf</t>
  </si>
  <si>
    <t>https://twitter.com/realDonaldTrump/status/180726940364324864</t>
  </si>
  <si>
    <t>"We don't always think of our presidents as jobs and business negotiators, but they are. Presidents are our (cont) http://tl.gd/gf9ga1</t>
  </si>
  <si>
    <t>https://twitter.com/realDonaldTrump/status/180737441618075648</t>
  </si>
  <si>
    <t>We should have gotten more of the oil in Syria, and we should have gotten more of the oil in Iraq. Dumb leaders.</t>
  </si>
  <si>
    <t>https://twitter.com/realDonaldTrump/status/180761387411320833</t>
  </si>
  <si>
    <t># CelebApprentice fans watch today's # trumpvlog http://youtu.be/F9sKdyfWPHc to find out about our new App http://bit.ly/AyyZij</t>
  </si>
  <si>
    <t>https://twitter.com/realDonaldTrump/status/181077419191574528</t>
  </si>
  <si>
    <t>Be sure to download my new The Celebrity Apprentice app to begin interacting with this Sunday's episode http://bit.ly/AyyZij</t>
  </si>
  <si>
    <t>https://twitter.com/realDonaldTrump/status/181746448520581120</t>
  </si>
  <si>
    <t>Rosie O'Donnell has failed again. Her ratings were abysmal and Oprah cancelled her on Friday night. When will (cont) http://tl.gd/ggokp4</t>
  </si>
  <si>
    <t>https://twitter.com/realDonaldTrump/status/181772970698612737</t>
  </si>
  <si>
    <t>Give great credit to @ GeorgeClooney for exposing the atrocities taking place in Sudan.</t>
  </si>
  <si>
    <t>https://twitter.com/realDonaldTrump/status/181774495651069952</t>
  </si>
  <si>
    <t>My @ Gretawire interview where I discuss why @ BarackObama is an economic ignoramus and how OPEC is inflating gas prices. http://fxn.ws/yBbtAx</t>
  </si>
  <si>
    <t>https://twitter.com/realDonaldTrump/status/181778695218921472</t>
  </si>
  <si>
    <t>My @ foxandfriends interview where I discuss @ Rosie being canceled yet again and how she just can't make it on TV http://bit.ly/FPPX9I</t>
  </si>
  <si>
    <t>https://twitter.com/realDonaldTrump/status/181785066811301890</t>
  </si>
  <si>
    <t>When @ BarackObama is not fundraising, he is issuing regulations. The 32 from 2011 will cost $10B annually and (cont) http://tl.gd/ggrg0r</t>
  </si>
  <si>
    <t>https://twitter.com/realDonaldTrump/status/181811323947065347</t>
  </si>
  <si>
    <t>America is mired in the longest job recession since the Great Depression. @ MittRomney can get us out of it. (cont) http://tl.gd/ggsq3s</t>
  </si>
  <si>
    <t>https://twitter.com/realDonaldTrump/status/181812278780379137</t>
  </si>
  <si>
    <t>Why does @ BarackObama always have to rely on teleprompters?</t>
  </si>
  <si>
    <t>https://twitter.com/realDonaldTrump/status/181818298969755648</t>
  </si>
  <si>
    <t>Trump Tuesday: I'll be on @ SquawkCNBC tomorrow morning at 7:30 AM. Don't miss it.</t>
  </si>
  <si>
    <t>https://twitter.com/realDonaldTrump/status/181825014226616321</t>
  </si>
  <si>
    <t>@ BarackObama's 2013 budget would add $3.5 trillion to annual deficits and raise next year's by $365 billion. He is wasting away our future.</t>
  </si>
  <si>
    <t>https://twitter.com/realDonaldTrump/status/181840186739662848</t>
  </si>
  <si>
    <t>Congratulations to @ BarackObama for being reckless. In his first 38 months in office the debt has grown at a rate that is unthinkable.</t>
  </si>
  <si>
    <t>https://twitter.com/realDonaldTrump/status/182116509303312385</t>
  </si>
  <si>
    <t>Why gas prices will cost @ BarackObama re-election: pain-at-the-pump-not-good-for-obamahttp://bit.ly/GBbUne</t>
  </si>
  <si>
    <t>https://twitter.com/realDonaldTrump/status/182117945755967488</t>
  </si>
  <si>
    <t>I am so glad @ Rosie got fired by @ Oprah. Rosie is a bully and it's always nice to see bullies go down!</t>
  </si>
  <si>
    <t>https://twitter.com/realDonaldTrump/status/182122995031089152</t>
  </si>
  <si>
    <t>I am deeply disturbed by what I have read in the case of @ TrayvonMartin. I support a full investigation and justice.</t>
  </si>
  <si>
    <t>https://twitter.com/realDonaldTrump/status/182132053507186690</t>
  </si>
  <si>
    <t>Just bought Doral Hotel &amp; Country Club in Miami--within two years it will be the best resort in the country.</t>
  </si>
  <si>
    <t>https://twitter.com/realDonaldTrump/status/182156856540659712</t>
  </si>
  <si>
    <t>https://twitter.com/realDonaldTrump/status/182160848767287297</t>
  </si>
  <si>
    <t>Trump Tuesday on @ SquawkCNBC, 7:30 AM, is getting very good ratings as is @ Foxandfriends on Mondays, 7:30 AM.</t>
  </si>
  <si>
    <t>https://twitter.com/realDonaldTrump/status/182164874401546240</t>
  </si>
  <si>
    <t>He @ RickSantorum wants to decide what books people can read, what movies they can see. # freespeech It doesn't work that way!</t>
  </si>
  <si>
    <t>https://twitter.com/realDonaldTrump/status/182178091500707840</t>
  </si>
  <si>
    <t>Played the Trump International Golf Club in Palm Beach last weekend. One of the best golf courses in the country. Perfect weather.</t>
  </si>
  <si>
    <t>https://twitter.com/realDonaldTrump/status/182184932486033411</t>
  </si>
  <si>
    <t>Ron DeSantis, Iraq vet, Navy hero, bronze star, Yale, Harvard Law, running for Congress in Fla. Very impressive. http://bit.ly/wSXiwF</t>
  </si>
  <si>
    <t>https://twitter.com/realDonaldTrump/status/182467222470524929</t>
  </si>
  <si>
    <t>They should seriously look into the moron George Zimmerman who shot and killed the 17 year old kid, Trayvon (cont) http://tl.gd/ghtocu</t>
  </si>
  <si>
    <t>https://twitter.com/realDonaldTrump/status/182479754346237952</t>
  </si>
  <si>
    <t>My @ SquawkCNBC interview discussing the GOP primary, gas prices, the Doral purchase and my outlook on the economy.http://bit.ly/GBCGMP</t>
  </si>
  <si>
    <t>https://twitter.com/realDonaldTrump/status/182481372621971457</t>
  </si>
  <si>
    <t>He @ MittRomney had another impressive win last night in Illinois. His delegate lead is insurmountable. It is (cont) http://tl.gd/ghuv5i</t>
  </si>
  <si>
    <t>https://twitter.com/realDonaldTrump/status/182489485743886336</t>
  </si>
  <si>
    <t>He @ RickSantorum has as much chance of being the GOP nominee as @ Rosie does of ever having a successful (cont) http://tl.gd/ghvln5</t>
  </si>
  <si>
    <t>https://twitter.com/realDonaldTrump/status/182507527479623682</t>
  </si>
  <si>
    <t>Strange--why didn't @ BarackObama hold any special event to celebrate the 2 year anniversary of ObamaCare?http://bit.ly/FQw1UE</t>
  </si>
  <si>
    <t>https://twitter.com/realDonaldTrump/status/182529443061956609</t>
  </si>
  <si>
    <t>The Saudis are taking credit for a meager 2% drop on crude http://reut.rs/GG0CiS They always play this game (cont) http://tl.gd/gi2eil</t>
  </si>
  <si>
    <t>https://twitter.com/realDonaldTrump/status/182533284310417409</t>
  </si>
  <si>
    <t>"The blatant waste of taxpayers' dollars doesn't bother Obama, because it's all part of his broader nanny-state (cont) http://tl.gd/gi2kb4</t>
  </si>
  <si>
    <t>https://twitter.com/realDonaldTrump/status/182541178904903681</t>
  </si>
  <si>
    <t>"We have to get tough on China. For every one American child there are four Chinese. China is out to steal our (cont) http://tl.gd/gi2v23</t>
  </si>
  <si>
    <t>https://twitter.com/realDonaldTrump/status/182888648600068096</t>
  </si>
  <si>
    <t>Happy Birthday to my legendary friend Aretha Franklin.</t>
  </si>
  <si>
    <t>https://twitter.com/realDonaldTrump/status/182889806953590784</t>
  </si>
  <si>
    <t>Congratulations to Woody Johnson and @ nyjets on acquiring @ TimTebow. @ TimTebow is not only a winner but a leader. (cont) http://tl.gd/gim3sn</t>
  </si>
  <si>
    <t>https://twitter.com/realDonaldTrump/status/182891369541545984</t>
  </si>
  <si>
    <t>I am following the Trayvon Martin case carefully. It's a terrible situation that should never have happened. (cont) http://tl.gd/gim6iv</t>
  </si>
  <si>
    <t>https://twitter.com/realDonaldTrump/status/182894962738872322</t>
  </si>
  <si>
    <t>@ RickSantorum's campaign is so inept he doesn't even have a full slate of delegates in his home state of (cont) http://tl.gd/gimcao</t>
  </si>
  <si>
    <t>https://twitter.com/realDonaldTrump/status/182904845047578624</t>
  </si>
  <si>
    <t>The Iranians are conducting surveillance in NYC http://bit.ly/GG6mHr The @ NYPD, Ray Kelly and @ MikeBloomberg are (cont) http://tl.gd/gimq4r</t>
  </si>
  <si>
    <t>https://twitter.com/realDonaldTrump/status/182908230412939264</t>
  </si>
  <si>
    <t>@ BarackObama has approved the southern half of the Keystone pipeline. What about the northern half--where the (cont) http://tl.gd/gimu8n</t>
  </si>
  <si>
    <t>https://twitter.com/realDonaldTrump/status/182920478413946880</t>
  </si>
  <si>
    <t>"We're now seeing the results of Obama's promise and big govenment scheme. Solyndra, a U.S. solar panel company, (cont) http://tl.gd/ginbhl</t>
  </si>
  <si>
    <t>https://twitter.com/realDonaldTrump/status/182921423575187457</t>
  </si>
  <si>
    <t>@ BarackObama called Republicans out of touch yesterday at a solar plant! http://bit.ly/GEL28F How much money has (cont) http://tl.gd/gincgp</t>
  </si>
  <si>
    <t>https://twitter.com/realDonaldTrump/status/182922651944230912</t>
  </si>
  <si>
    <t>Now the US military will have to have their raids approved in advance by Afghan judges http://on.wsj.com/GIQu94 (cont) http://tl.gd/gindn9</t>
  </si>
  <si>
    <t>https://twitter.com/realDonaldTrump/status/182924179660738560</t>
  </si>
  <si>
    <t>Paul Ryan's budget is very dangerous for the Republicans--just before the election--be careful!</t>
  </si>
  <si>
    <t>https://twitter.com/realDonaldTrump/status/183193592121143297</t>
  </si>
  <si>
    <t>Don't forget to watch Celebrity Apprentice this Sunday night at 9 pm on NBC. You're in for a great show.http://bit.ly/6lyMkt</t>
  </si>
  <si>
    <t>https://twitter.com/realDonaldTrump/status/183198858728316928</t>
  </si>
  <si>
    <t>I'll be on @ Foxandfriends Monday at 7:30 AM.</t>
  </si>
  <si>
    <t>https://twitter.com/realDonaldTrump/status/183218442365706241</t>
  </si>
  <si>
    <t>The Chinese want to steal our jobs and technology--that includes so called green energy which they make but (cont) http://tl.gd/gj8b4u</t>
  </si>
  <si>
    <t>https://twitter.com/realDonaldTrump/status/183242643583664128</t>
  </si>
  <si>
    <t>@ BarackObama keeps taking credit for an increase in oil production. Of course his policies have nothing to do (cont) http://tl.gd/gjaab4</t>
  </si>
  <si>
    <t>https://twitter.com/realDonaldTrump/status/183243772879052801</t>
  </si>
  <si>
    <t>@ RickSantorum is desperate. Now he is saying that he would prefer @ BarackObama over @ MittRomney. (cont) http://tl.gd/gjad3j</t>
  </si>
  <si>
    <t>https://twitter.com/realDonaldTrump/status/183254512335724544</t>
  </si>
  <si>
    <t>He @ BarackObama is incapable of admitting that he is a complete and utter failure. He is 100% responsible for Solyndra.http://wapo.st/GK2ghl</t>
  </si>
  <si>
    <t>https://twitter.com/realDonaldTrump/status/183255454401572864</t>
  </si>
  <si>
    <t>If you are a young entrepreneur just entering the business world, I highly recommend that you read "The Art of (cont) http://tl.gd/gjb43e</t>
  </si>
  <si>
    <t>https://twitter.com/realDonaldTrump/status/183263631042027520</t>
  </si>
  <si>
    <t>"With China beating us like a punching bag daily, OPEC vacuuming our wallets clean, and jobs nowhere in sight, (cont) http://tl.gd/gjbglv</t>
  </si>
  <si>
    <t>https://twitter.com/realDonaldTrump/status/183265014692585472</t>
  </si>
  <si>
    <t>"If we reelect @ BarackObama, the America we leave our kids and grandkids won't look like the America we were (cont) http://tl.gd/gjbikk</t>
  </si>
  <si>
    <t>https://twitter.com/realDonaldTrump/status/184305562429833217</t>
  </si>
  <si>
    <t>Trump Tuesday: I'll be on @ SquawkCNBC tomorrow morning at 7:30 AM. Be sure to tune in.</t>
  </si>
  <si>
    <t>https://twitter.com/realDonaldTrump/status/184317485540048897</t>
  </si>
  <si>
    <t>My @ foxandfriends interview discussing the @ nyjets acquisition of @ TimTebow and the timing of @RepPaulRyan's plan http://bit.ly/H5jhqW</t>
  </si>
  <si>
    <t>https://twitter.com/realDonaldTrump/status/184319730209914881</t>
  </si>
  <si>
    <t>He @ BarackObama is caught on tape making election promises to @ MedvedevRussiaE on missile defense and national security http://abcn.ws/GRXRiP</t>
  </si>
  <si>
    <t>https://twitter.com/realDonaldTrump/status/184339811857997824</t>
  </si>
  <si>
    <t>When confronted, @ RickSantorum can't defend his ridiculous attacks on @ MittRomneyhttp://cbsn.ws/H6vpsY</t>
  </si>
  <si>
    <t>https://twitter.com/realDonaldTrump/status/184341635059040257</t>
  </si>
  <si>
    <t>Whether @RepPaulRyan's plan is sound fiscal policy is not the relevant issue, the issue is strategic timing. Why release it now?</t>
  </si>
  <si>
    <t>https://twitter.com/realDonaldTrump/status/184361753856061440</t>
  </si>
  <si>
    <t>ObamaCare is clearly unconstitutional. Hopefully the USC rules correctly but in the end repealing ObamaCare requires a political solution.</t>
  </si>
  <si>
    <t>https://twitter.com/realDonaldTrump/status/184370206313938945</t>
  </si>
  <si>
    <t>Mar-a-Lago, my club in Palm Beach and one of the greatest mansions ever built, has been nominated as one of (cont) http://tl.gd/gl78el</t>
  </si>
  <si>
    <t>https://twitter.com/realDonaldTrump/status/184375164266479616</t>
  </si>
  <si>
    <t>Not his 'per se'? A Friday document dump shows @ BarackObama all-hands-on-deck as Solyndra collapsed http://bit.ly/GKpnzg @ BarackObama lies.</t>
  </si>
  <si>
    <t>https://twitter.com/realDonaldTrump/status/185012529150431233</t>
  </si>
  <si>
    <t>"Sadly, when it comes to using the energy industry to create American jobs, Obama has been a total disaster. And (cont) http://tl.gd/gm9k75</t>
  </si>
  <si>
    <t>https://twitter.com/realDonaldTrump/status/185014028706394112</t>
  </si>
  <si>
    <t>"America's relationship with China is at a crossroads. We only have a short window of time to make the tough (cont) http://tl.gd/gm9oid</t>
  </si>
  <si>
    <t>https://twitter.com/realDonaldTrump/status/185034478232674304</t>
  </si>
  <si>
    <t>@ jayleno - my description of @ MittRomney - "Future President" or "POTUS 45" or " @ BarackObama's Worst Nightmare"</t>
  </si>
  <si>
    <t>https://twitter.com/realDonaldTrump/status/185037489726164993</t>
  </si>
  <si>
    <t>@ RickSantorum is losing his home state of Pennsylvania to @ MittRomney http://bit.ly/GTlJyP @ RickSantorum is only (cont) http://tl.gd/gmbpae</t>
  </si>
  <si>
    <t>https://twitter.com/realDonaldTrump/status/185040343513841664</t>
  </si>
  <si>
    <t>Let's not get too excited about Monday's U.S. Supreme Court oral argument on # ObamaCare before the decision. No (cont) http://tl.gd/gmc05j</t>
  </si>
  <si>
    <t>https://twitter.com/realDonaldTrump/status/185045445897224192</t>
  </si>
  <si>
    <t>I'll be interviewed by Greta Van Susteren @ Gretawire tonight at 10 pm ET on Fox.</t>
  </si>
  <si>
    <t>https://twitter.com/realDonaldTrump/status/185063684513599489</t>
  </si>
  <si>
    <t>Behind the scenes photo of @ Gretawire and I filming an interview- http://on.fb.me/GWZHO8 Watch tonight at 10PM ET on @ FoxNews.</t>
  </si>
  <si>
    <t>https://twitter.com/realDonaldTrump/status/185070717056987136</t>
  </si>
  <si>
    <t>Alex Rodriguez should substantially reduce his salary from the Yankees in that he misrepresented his use of (cont) http://tl.gd/gmdqad</t>
  </si>
  <si>
    <t>https://twitter.com/realDonaldTrump/status/185071714328252417</t>
  </si>
  <si>
    <t>My @ SquawkCNBC interview discussing interest rates, the deficit, @RepPaulRyan's timing, @ TimTebow and the Doralhttp://bit.ly/HaJNjB</t>
  </si>
  <si>
    <t>@ @RepPaulRyan @</t>
  </si>
  <si>
    <t>https://twitter.com/realDonaldTrump/status/185074709111644160</t>
  </si>
  <si>
    <t>Global warming has been proven to be a canard repeatedly over and over again. http://on.wsj.com/H7ob9d The left needs a dose of reality.</t>
  </si>
  <si>
    <t>https://twitter.com/realDonaldTrump/status/185079523811917826</t>
  </si>
  <si>
    <t>Welcome to the 'Islamist Winter' - the Muslim Brotherhood is now taking over the Egyptian military and possibly (cont) http://tl.gd/gme6ev</t>
  </si>
  <si>
    <t>https://twitter.com/realDonaldTrump/status/185084891434725377</t>
  </si>
  <si>
    <t>When @ BarackObama is not vacationing, he is hosting his top donors in the White House http://apne.ws/GVaHO7 Always having a good time!</t>
  </si>
  <si>
    <t>https://twitter.com/realDonaldTrump/status/185088559890448384</t>
  </si>
  <si>
    <t>@ RickSantorum is desperate. He is now saying that he wants to be @ MittRomney's VP. http://bit.ly/GXiMzl He (cont) http://tl.gd/gmehl1</t>
  </si>
  <si>
    <t>https://twitter.com/realDonaldTrump/status/185097759219658753</t>
  </si>
  <si>
    <t>The Afghan Security Forces who we are training have killed 52 U.S. soldiers http://goo.gl/xdoqd Time to get out of there!</t>
  </si>
  <si>
    <t>https://twitter.com/realDonaldTrump/status/185100560821784576</t>
  </si>
  <si>
    <t>I wonder if @ BarackObama has promised Iran and China that he can be more flexible after his last election?</t>
  </si>
  <si>
    <t>https://twitter.com/realDonaldTrump/status/185349244184563712</t>
  </si>
  <si>
    <t>"What's incredible is that @ Obamacare hasn't even kicked in yet and aleady it's doing tremendous damage." (cont) http://tl.gd/gmr1ig</t>
  </si>
  <si>
    <t>https://twitter.com/realDonaldTrump/status/185351822758780928</t>
  </si>
  <si>
    <t>"To have a government we can afford we need to eliminate the tremendous waste clogging the system. Almost every (cont) http://tl.gd/gmr7t5</t>
  </si>
  <si>
    <t>https://twitter.com/realDonaldTrump/status/185393629764923393</t>
  </si>
  <si>
    <t>My @ gretawire interview where I discuss the # ObamaCare USC argument, gas prices &amp; @ IvankaTrump's new clothing linehttp://bit.ly/H2khYs</t>
  </si>
  <si>
    <t>https://twitter.com/realDonaldTrump/status/185394454130196480</t>
  </si>
  <si>
    <t>"Fans like winners. They come to watch stars--great exciting players who do great, exciting things." # TheArtofTheDeal</t>
  </si>
  <si>
    <t>https://twitter.com/realDonaldTrump/status/185402437975285761</t>
  </si>
  <si>
    <t>The House Republicans and Democrats are finally unanimous! Yesterday they voted down @ BarackObama's $3.6T budget (cont) http://tl.gd/gmvk20</t>
  </si>
  <si>
    <t>https://twitter.com/realDonaldTrump/status/185406237461057536</t>
  </si>
  <si>
    <t>"Liberals can hardly belileve it--they can't understand how health care costs could have risen so much when (cont) http://tl.gd/gmvu0i</t>
  </si>
  <si>
    <t>https://twitter.com/realDonaldTrump/status/185429136699965441</t>
  </si>
  <si>
    <t>He @ BarackObama received an early endorsement from the Soviet newspaper Pravda over @ MittRomney (cont) http://tl.gd/gn19s6</t>
  </si>
  <si>
    <t>https://twitter.com/realDonaldTrump/status/185431119523618816</t>
  </si>
  <si>
    <t>@ marcorubio's endorsement of @ MittRomney shows that the GOP is coalescing to defeat @ BarackObama.</t>
  </si>
  <si>
    <t>https://twitter.com/realDonaldTrump/status/185434610115682306</t>
  </si>
  <si>
    <t>In 2008 @ BarackObama warned that "electricity rates will necessarily skyrocket" during his term. Mission Accomplished!http://bit.ly/H0sS1R</t>
  </si>
  <si>
    <t>https://twitter.com/realDonaldTrump/status/185436481958068224</t>
  </si>
  <si>
    <t>The Fed must be reined in. In 2011, the Fed bought 61% percent of US debt--even more than 2008. Unsustainable!http://bit.ly/H2gmvw</t>
  </si>
  <si>
    <t>https://twitter.com/realDonaldTrump/status/185439786222362624</t>
  </si>
  <si>
    <t>@ VP Biden is delusional. He is criticizing @ MittRomney on jobs.http://apne.ws/H2gURT @ BarackObama's economic record is an abject failure.</t>
  </si>
  <si>
    <t>https://twitter.com/realDonaldTrump/status/185455069435662336</t>
  </si>
  <si>
    <t>Bad news for @ BarackObama. @ gallupnews reports that the economy (71%) and gas prices (65%) are Americans' top (cont) http://tl.gd/gn27tn</t>
  </si>
  <si>
    <t>https://twitter.com/realDonaldTrump/status/185479962621509632</t>
  </si>
  <si>
    <t>Photo of @ Gretawire and me from yesterday's interview... http://on.fb.me/Hl1s3b</t>
  </si>
  <si>
    <t>https://twitter.com/realDonaldTrump/status/185733817024249858</t>
  </si>
  <si>
    <t>@ GeorgeZimmerman doesn't look injured to me. Even if he's in a fight, does he have to use a gun--and why shoot (cont) http://tl.gd/gnfi28</t>
  </si>
  <si>
    <t>https://twitter.com/realDonaldTrump/status/185734595864563712</t>
  </si>
  <si>
    <t>A study says @ Autism is out of control--a 78% increase in 10 years. Stop giving monstrous combined vaccinations (cont) http://tl.gd/gnfk06</t>
  </si>
  <si>
    <t>https://twitter.com/realDonaldTrump/status/185747002318012416</t>
  </si>
  <si>
    <t>Don't forget the three hour episode of Celebrity Apprentice this Sunday night 8pm-11pm on NBC. You're in for a (cont) http://tl.gd/gngjpo</t>
  </si>
  <si>
    <t>https://twitter.com/realDonaldTrump/status/185762003862827011</t>
  </si>
  <si>
    <t>"I like thinking big. I always have. To me it's very simple: if you're going to be thinking anyway, you might as (cont) http://tl.gd/gnhon6</t>
  </si>
  <si>
    <t>https://twitter.com/realDonaldTrump/status/185762422005575680</t>
  </si>
  <si>
    <t>"The worst thing you can possibly do in a deal is seem desperate to make it." # TheArtofTheDeal</t>
  </si>
  <si>
    <t>https://twitter.com/realDonaldTrump/status/185768637083287552</t>
  </si>
  <si>
    <t>"A smart negotiator would use the leverage of our dollars, our laws, and our armed forces to get a better deal (cont) http://tl.gd/gni99u</t>
  </si>
  <si>
    <t>https://twitter.com/realDonaldTrump/status/185779657910652929</t>
  </si>
  <si>
    <t>It was great seeing @ MissUniverse and @ MissTeenUSA yesterday- http://on.fb.me/HqnS4P</t>
  </si>
  <si>
    <t>https://twitter.com/realDonaldTrump/status/185786587538403328</t>
  </si>
  <si>
    <t>@ MittRomney studying ways to increase pressure on China over their currency manipulation and unfair subsidy practices http://reut.rs/Hxd4ne</t>
  </si>
  <si>
    <t>https://twitter.com/realDonaldTrump/status/185787413057114112</t>
  </si>
  <si>
    <t>Waste! With a $16T debt and $1T budget deficit, @ BarackObama is sending $770M overseas "to fight global warming"http://bit.ly/GSEWRr</t>
  </si>
  <si>
    <t>https://twitter.com/realDonaldTrump/status/185789744431640576</t>
  </si>
  <si>
    <t>I'll be speaking at the first-ever National Achievers Congress at the San Jose Convention Center (San Jose, CA) (cont) http://tl.gd/gnk1sf</t>
  </si>
  <si>
    <t>https://twitter.com/realDonaldTrump/status/185794764657016832</t>
  </si>
  <si>
    <t>White House Press Sec. had a hard time explaining why @ BarackObama supported tax breaks for oil companies in (cont) http://tl.gd/gnkcap</t>
  </si>
  <si>
    <t>https://twitter.com/realDonaldTrump/status/185796208441303040</t>
  </si>
  <si>
    <t>@ ObamaCare is a disaster. Despite the mandate there will still be 27M uninsured and premiums will rise at FASTER rate http://bit.ly/HxgjLx</t>
  </si>
  <si>
    <t>https://twitter.com/realDonaldTrump/status/185801263231934466</t>
  </si>
  <si>
    <t>He @ BarackObama wants record high gas prices--drilling permits on federal land are declining under his regimehttp://bit.ly/Hk8EQq</t>
  </si>
  <si>
    <t>https://twitter.com/realDonaldTrump/status/185805161392898048</t>
  </si>
  <si>
    <t>Some exciting news--the newest acquisition of Trump Golf--Trump National Golf Club, Charlotte NC, formerly The (cont) http://tl.gd/gnkr5q</t>
  </si>
  <si>
    <t>https://twitter.com/realDonaldTrump/status/185808640597430273</t>
  </si>
  <si>
    <t>https://twitter.com/realDonaldTrump/status/185809603483811841</t>
  </si>
  <si>
    <t>I'll be on @ foxandfriends on Monday at 7:30 AM.</t>
  </si>
  <si>
    <t>https://twitter.com/realDonaldTrump/status/186808236559712256</t>
  </si>
  <si>
    <t># TrumpTuesday @ SquawkCNBC 7:30 AM tomorrow. Be sure to tune in.</t>
  </si>
  <si>
    <t>https://twitter.com/realDonaldTrump/status/186848625165475840</t>
  </si>
  <si>
    <t>My @ foxandfriends interview discussing @ BarackObama attacks on capitalism, Autism &amp; vaccinations and # CelebApprenticehttp://bit.ly/HDvy3D</t>
  </si>
  <si>
    <t>https://twitter.com/realDonaldTrump/status/186849597715513345</t>
  </si>
  <si>
    <t>America's competitors love @ BarackObama. @ MedvedevRussiaE says @ BarackObama has been "the best 3 years" for Russiahttp://bit.ly/H8RUyT</t>
  </si>
  <si>
    <t>https://twitter.com/realDonaldTrump/status/186853260240494593</t>
  </si>
  <si>
    <t>I'll be on @ TeamCavuto today at 4:20 pm @ FoxNews.</t>
  </si>
  <si>
    <t>https://twitter.com/realDonaldTrump/status/186858054782947328</t>
  </si>
  <si>
    <t>The US should not give a penny of foreign aid to Egypt if the Muslim Brotherhood takes over the country. We (cont) http://tl.gd/gp6410</t>
  </si>
  <si>
    <t>https://twitter.com/realDonaldTrump/status/186866042239336448</t>
  </si>
  <si>
    <t>What will be @ RickSantorum's excuse tomorrow after @ MittRomney wins Wisconsin and Maryland? Time for Rick to face reality and drop out.</t>
  </si>
  <si>
    <t>https://twitter.com/realDonaldTrump/status/186867133651746816</t>
  </si>
  <si>
    <t>If @ RickSantorum loses Wisconsin tomorrow and he still doesn't get out, you have to realize that at some point (cont) http://tl.gd/gp6j3g</t>
  </si>
  <si>
    <t>https://twitter.com/realDonaldTrump/status/186869644437618692</t>
  </si>
  <si>
    <t>"The @ BarackObama administration is far more enthusiastic about boosting food-stamp enrollment than about preventing fraud." # TimeToGetTough</t>
  </si>
  <si>
    <t>https://twitter.com/realDonaldTrump/status/186876578368716801</t>
  </si>
  <si>
    <t>Chinese demand is raising the price of oil to$123/Barrel http://reut.rs/H4deB8 We need to use our own energy resources.</t>
  </si>
  <si>
    <t>https://twitter.com/realDonaldTrump/status/186882329019564032</t>
  </si>
  <si>
    <t>Disaster! After spending $5T in 3 years, @ BarackObama campaigns on spending even more so he can redistribute the (cont) http://tl.gd/gp77ud</t>
  </si>
  <si>
    <t>https://twitter.com/realDonaldTrump/status/186883308733480960</t>
  </si>
  <si>
    <t>"The best thing you can do is deal from strength, and leverage is the biggest strength you have. Leverage is (cont) http://tl.gd/gp793o</t>
  </si>
  <si>
    <t>https://twitter.com/realDonaldTrump/status/186914669989076993</t>
  </si>
  <si>
    <t>"When people treat me badly or unfairly or try to take advantage of me, my general attitude, all my life, has (cont) http://tl.gd/gp87m1</t>
  </si>
  <si>
    <t>https://twitter.com/realDonaldTrump/status/187229181044723712</t>
  </si>
  <si>
    <t>My # TrumpTuesday @ SquawkCNBC interview discussing golf, VP choices, the real estate market &amp; healthcare reformhttp://bit.ly/HNCdXx</t>
  </si>
  <si>
    <t>https://twitter.com/realDonaldTrump/status/187233515753054208</t>
  </si>
  <si>
    <t>"Life is very fragile and success doesn't change that. If anything, success makes it more fragile. Anything can (cont) http://tl.gd/gpo4fo</t>
  </si>
  <si>
    <t>https://twitter.com/realDonaldTrump/status/187237037718519811</t>
  </si>
  <si>
    <t>He @ BarackObama should not be trying to intimidate the USC justices on ObamaCare. He is worried because SG (cont) http://tl.gd/gpoal3</t>
  </si>
  <si>
    <t>https://twitter.com/realDonaldTrump/status/187244458688004096</t>
  </si>
  <si>
    <t>Real estate is always a great asset to own but especially now. Try to take advantage if you can and buy (cont) http://tl.gd/gponar</t>
  </si>
  <si>
    <t>https://twitter.com/realDonaldTrump/status/187248963735392256</t>
  </si>
  <si>
    <t>He @ BarackObama said it would be 'unprecedented' if the USC rules that ObamaCare is unconstitutional. It was (cont) http://tl.gd/gpoufc</t>
  </si>
  <si>
    <t>https://twitter.com/realDonaldTrump/status/187250383926734848</t>
  </si>
  <si>
    <t>Another solar company @ BarackObama funded with our money has filed for bankruptcy http://wapo.st/HgAr5d One (cont) http://tl.gd/gpp0jr</t>
  </si>
  <si>
    <t>https://twitter.com/realDonaldTrump/status/187253591310995458</t>
  </si>
  <si>
    <t>"Money was never a big motivation for me, except as a way to keep score. The real excitement is playing the game." # TheArtofTheDeal</t>
  </si>
  <si>
    <t>https://twitter.com/realDonaldTrump/status/187255259607994368</t>
  </si>
  <si>
    <t>"China is our enemy. It's time we start acting like it and if we do our job correctly, China will gain a whole (cont) http://tl.gd/gpp76f</t>
  </si>
  <si>
    <t>https://twitter.com/realDonaldTrump/status/187276582740697088</t>
  </si>
  <si>
    <t># CelebApprentice contestants @ DeeSnider and @ DebbieGibson joined me for interviews today- http://on.fb.me/HKZmvc</t>
  </si>
  <si>
    <t>https://twitter.com/realDonaldTrump/status/187573782687391747</t>
  </si>
  <si>
    <t>My twitter account is now reaching more people than the New York Times--not bad. And we're only going to get better!</t>
  </si>
  <si>
    <t>https://twitter.com/realDonaldTrump/status/187575837938298880</t>
  </si>
  <si>
    <t>He @ BarackObama made a deal with Saudi Arabia to pump the hell out of oil until after the election. Watch what (cont) http://tl.gd/gq90bq</t>
  </si>
  <si>
    <t>https://twitter.com/realDonaldTrump/status/187598188205703168</t>
  </si>
  <si>
    <t>@ RickSantorum has a limited window to exit the race and to keep both his integrity and reputation...the time to (cont) http://tl.gd/gqa7j2</t>
  </si>
  <si>
    <t>https://twitter.com/realDonaldTrump/status/187599309078921216</t>
  </si>
  <si>
    <t>Remember what I said about @ BarackObama attacking Iran before the election--I hope the Iranians are not so (cont) http://tl.gd/gqa96n</t>
  </si>
  <si>
    <t>https://twitter.com/realDonaldTrump/status/187607648588406784</t>
  </si>
  <si>
    <t>@ BarackObama doesn't believe in the Supreme Court or its power--I thought he was a constitutional lawyer. Why (cont) http://tl.gd/gqajvl</t>
  </si>
  <si>
    <t>https://twitter.com/realDonaldTrump/status/187627704663810048</t>
  </si>
  <si>
    <t>I'll be speaking on Thursday, April 12, at the first-ever National Achievers Congress at the San Jose Convention (cont) http://tl.gd/gqb8jd</t>
  </si>
  <si>
    <t>https://twitter.com/realDonaldTrump/status/187652022554730496</t>
  </si>
  <si>
    <t>Why gas prices will rise, Miss Canada/Miss Universe, and # CelebApprentice in today's # trumpvlog... http://youtu.be/A1594PeZ2AM</t>
  </si>
  <si>
    <t>https://twitter.com/realDonaldTrump/status/187653176336449537</t>
  </si>
  <si>
    <t>Mar-a-Lago, my club in Palm Beach and one of the greatest mansions ever built, has been nominated as one of (cont) http://tl.gd/gqbunh</t>
  </si>
  <si>
    <t>https://twitter.com/realDonaldTrump/status/187902219448885248</t>
  </si>
  <si>
    <t>My @ IngrahamAngle interview discussing healthcare monopolies, @ MittRomney, oil prices and @ AnnRomney's birthdayhttp://bit.ly/HZfxHR</t>
  </si>
  <si>
    <t>https://twitter.com/realDonaldTrump/status/187907024703590401</t>
  </si>
  <si>
    <t>My @ gretawire interview discussing @ BarackObama's USC comments, insurance premiums, @ SarahPalinUSA on the (cont) http://tl.gd/gqnfk4</t>
  </si>
  <si>
    <t>https://twitter.com/realDonaldTrump/status/187913853957455872</t>
  </si>
  <si>
    <t>This is a great time for @ RickSantorum to bow out with dignity.</t>
  </si>
  <si>
    <t>https://twitter.com/realDonaldTrump/status/187914114511810560</t>
  </si>
  <si>
    <t>"Here's the solution on China: get tough. Slap a 25 percent tax on China's products if they don't set a real (cont) http://tl.gd/gqo0qo</t>
  </si>
  <si>
    <t>https://twitter.com/realDonaldTrump/status/187935447207526401</t>
  </si>
  <si>
    <t>"Here's the deal: when your secretary of defense tells you that your proposed cuts will erode America's military (cont) http://tl.gd/gqpif4</t>
  </si>
  <si>
    <t>https://twitter.com/realDonaldTrump/status/187942187491786752</t>
  </si>
  <si>
    <t>He @ RickSantorum is now losing in the latest @ ppppolls to @ MittRomney in Pennsylvania http://bit.ly/HY00cN Rick is wasting everyone's time.</t>
  </si>
  <si>
    <t>https://twitter.com/realDonaldTrump/status/187955763040362497</t>
  </si>
  <si>
    <t>Oprah will end up doing just fine with her network--she knows how to win. @ Oprah</t>
  </si>
  <si>
    <t>https://twitter.com/realDonaldTrump/status/187970195023872000</t>
  </si>
  <si>
    <t>While @ BarackObama criticizes the GOP budget, his own party graded him with an "F" by voting down his budget in the House 414-0.</t>
  </si>
  <si>
    <t>https://twitter.com/realDonaldTrump/status/187984663942406144</t>
  </si>
  <si>
    <t>I'll be speaking at the first-ever National Achievers Congress at the San Jose Convention Center on Thursday (cont) http://tl.gd/gqrrkq</t>
  </si>
  <si>
    <t>https://twitter.com/realDonaldTrump/status/188013265840914432</t>
  </si>
  <si>
    <t>My book with @ theRealKiyosaki, Midas Touch is divided into five sections. The first is the thumb- http://youtu.be/X6QNKmXbYlU</t>
  </si>
  <si>
    <t>https://twitter.com/realDonaldTrump/status/188013707731800064</t>
  </si>
  <si>
    <t>I‚Äôll be on ‚ÄúJustice‚Äù with @ JudgeJeanine Saturday night at 9PM ET on @ FoxNews</t>
  </si>
  <si>
    <t>https://twitter.com/realDonaldTrump/status/188017774742867969</t>
  </si>
  <si>
    <t>Vote for Mar-a-Lago-http://bit.ly/HM7wIA</t>
  </si>
  <si>
    <t>https://twitter.com/realDonaldTrump/status/188269060679667713</t>
  </si>
  <si>
    <t>Don't miss me on @ foxandfriends Monday at 7:30 AM</t>
  </si>
  <si>
    <t>https://twitter.com/realDonaldTrump/status/188270873361391616</t>
  </si>
  <si>
    <t>The # CelebrityApprentice Sunday night on NBC at 9 PM. Another exciting episode is ready to go.http://www.nbc.com/the-apprentice/</t>
  </si>
  <si>
    <t>https://twitter.com/realDonaldTrump/status/188280629786443777</t>
  </si>
  <si>
    <t>"The Midas Touch hand is the ideal metaphor to represent the attributes critical to entrepreneurial success." (cont) http://tl.gd/gr9pna</t>
  </si>
  <si>
    <t>https://twitter.com/realDonaldTrump/status/188290436119535616</t>
  </si>
  <si>
    <t>Arrived in Palm Beach, drove by a gas staion, $4.50 a gallon. Result of failed @ BarackObama leadership.</t>
  </si>
  <si>
    <t>https://twitter.com/realDonaldTrump/status/188290925531897856</t>
  </si>
  <si>
    <t>Proud to see my friend Governor Chris Christie standing up for Israel on his visit. Standing tall!</t>
  </si>
  <si>
    <t>https://twitter.com/realDonaldTrump/status/188291190129565696</t>
  </si>
  <si>
    <t>Looked at plans for Trump Doral Country Club today. It will be amazing! Glad to be in Miami.</t>
  </si>
  <si>
    <t>https://twitter.com/realDonaldTrump/status/188297943395213313</t>
  </si>
  <si>
    <t>"The five fingers represent the five key factors every entrepreneur dreaming of success must master." (cont) http://tl.gd/grb7jr</t>
  </si>
  <si>
    <t>https://twitter.com/realDonaldTrump/status/188299853749690370</t>
  </si>
  <si>
    <t>His @ BarackObama's budget: interest payments to China will exceed US defense spending by 2019 http://bit.ly/HrYaeQ @ BarackObama's America!</t>
  </si>
  <si>
    <t>https://twitter.com/realDonaldTrump/status/188301406413930496</t>
  </si>
  <si>
    <t>It's @ BarackObama--who wants to raise all our taxes--who applauds China for cutting their taxes! (cont) http://tl.gd/grbgn8</t>
  </si>
  <si>
    <t>https://twitter.com/realDonaldTrump/status/188316121118683138</t>
  </si>
  <si>
    <t>THe WH should not have hosted the Muslim Brotherhood. @ BarackObama's friends are enemies of the US and @ Israel. The Islamist winter is here.</t>
  </si>
  <si>
    <t>https://twitter.com/realDonaldTrump/status/188316921530286080</t>
  </si>
  <si>
    <t>$6 gas is coming sooner than later. America must become energy independent with our own resources and fast.Also, (cont) http://tl.gd/grcklr</t>
  </si>
  <si>
    <t>https://twitter.com/realDonaldTrump/status/188319201381974017</t>
  </si>
  <si>
    <t>@ MittRomney has created more jobs in the private sector than @ BarackObama has as President. @ MittRomney's record (cont) http://tl.gd/grcp13</t>
  </si>
  <si>
    <t>https://twitter.com/realDonaldTrump/status/188330877711958017</t>
  </si>
  <si>
    <t># MidasTouch is divided into five sections. The second is the index finger which represents Focus- http://youtu.be/8mFKAzjanWk</t>
  </si>
  <si>
    <t>https://twitter.com/realDonaldTrump/status/188338171308806145</t>
  </si>
  <si>
    <t>https://twitter.com/realDonaldTrump/status/189389628703379457</t>
  </si>
  <si>
    <t>I made my decision to allow Jenna Talackova to participate in Miss Universe Canada two days before Gloria Allred (cont) http://tl.gd/gst971</t>
  </si>
  <si>
    <t>https://twitter.com/realDonaldTrump/status/189391717013786625</t>
  </si>
  <si>
    <t>Congrats to @ bubbawatson on winning the Masters. He did it without heavy reliance on coaches and the other hanger-ons - he just played golf.</t>
  </si>
  <si>
    <t>https://twitter.com/realDonaldTrump/status/189404220263370753</t>
  </si>
  <si>
    <t># CelebrityApprentice contestant @ LouFerrigno stopped by to visit today- http://on.fb.me/HtCwNW</t>
  </si>
  <si>
    <t>https://twitter.com/realDonaldTrump/status/189405365220290560</t>
  </si>
  <si>
    <t>Vanity Fair Magazine, which used to be one of my favorites, is failing badly. Newsstand sales are plummeting--- (cont) http://tl.gd/gsu3p6</t>
  </si>
  <si>
    <t>https://twitter.com/realDonaldTrump/status/189429087889137664</t>
  </si>
  <si>
    <t>I will miss Mike Wallace. He did a major interview with me for 60 Minutes and it was totally fair and balanced. (cont) http://tl.gd/gsuvae</t>
  </si>
  <si>
    <t>https://twitter.com/realDonaldTrump/status/189437984620285952</t>
  </si>
  <si>
    <t>Thomas Kinkade died. I happen to love the beauty of his paintings. He took a lot of heat from art critics who (cont) http://tl.gd/gsv7b8</t>
  </si>
  <si>
    <t>https://twitter.com/realDonaldTrump/status/189460778011725824</t>
  </si>
  <si>
    <t>Now they say obese women may cause Autism in children- nonsense, they use any excuse. The FDA should immediately (cont) http://tl.gd/gsvonf</t>
  </si>
  <si>
    <t>https://twitter.com/realDonaldTrump/status/189730227600097280</t>
  </si>
  <si>
    <t>Just like Graydon Carter drove Spy Magazine into bankruptcy, he will preside over the end of @ VanityFair. He (cont) http://tl.gd/gtbvrn</t>
  </si>
  <si>
    <t>https://twitter.com/realDonaldTrump/status/189730577518309376</t>
  </si>
  <si>
    <t>They keep sending me free @ VanityFair magazines in the mail--stop already.</t>
  </si>
  <si>
    <t>https://twitter.com/realDonaldTrump/status/189736421161046016</t>
  </si>
  <si>
    <t>My @ SquawkCNBC interview discussing @ bubbawatson, Warren Buffet's tax situation and @RepPaulRyan's strategic mistakehttp://bit.ly/HvfHZ2</t>
  </si>
  <si>
    <t>https://twitter.com/realDonaldTrump/status/189738229426171906</t>
  </si>
  <si>
    <t>Jenna changed her name from Walter to Page and then to Jenna so that now her name is Jenna Talackova. If you (cont) http://tl.gd/gtcirt</t>
  </si>
  <si>
    <t>https://twitter.com/realDonaldTrump/status/189743153799118850</t>
  </si>
  <si>
    <t>This Thursday, April 12, I'll be speaking at the first-ever National Achievers Congress at the San Jose (cont) http://tl.gd/gtcu1o</t>
  </si>
  <si>
    <t>https://twitter.com/realDonaldTrump/status/189755105950711808</t>
  </si>
  <si>
    <t>He @ newtgingrich is sounding more and more like a real team player...he is a really good guy!</t>
  </si>
  <si>
    <t>https://twitter.com/realDonaldTrump/status/189784274470313984</t>
  </si>
  <si>
    <t>He @ JamesOkeefelll proves once again why @ BarackObama's anti voter ID stance is wrong http://bit.ly/Hramxp (cont) http://tl.gd/gtf114</t>
  </si>
  <si>
    <t>https://twitter.com/realDonaldTrump/status/189786590418182144</t>
  </si>
  <si>
    <t>If the woman who is constantly hounding Augusta National would finally stop, I have little doubt that Augusta (cont) http://tl.gd/gtf3jf</t>
  </si>
  <si>
    <t>https://twitter.com/realDonaldTrump/status/189792094213246976</t>
  </si>
  <si>
    <t>Looking forward to keynoting the NC GOP dinner http://bit.ly/Hvgc59 NC is a critical swing state which (cont) http://tl.gd/gtf96i</t>
  </si>
  <si>
    <t>https://twitter.com/realDonaldTrump/status/189797203332710400</t>
  </si>
  <si>
    <t>He @ BarackObama wants 23 years of @ MittRomney's tax returns http://bit.ly/HEmhv5 Let's see BHO's school (cont) http://tl.gd/gtfdqp</t>
  </si>
  <si>
    <t>https://twitter.com/realDonaldTrump/status/189805041073393664</t>
  </si>
  <si>
    <t>Good news-- @ RickSantorum did the right thing. I congratulate him on running a very good race. Now it's onto @ BarackObama -- go get him Mitt!</t>
  </si>
  <si>
    <t>https://twitter.com/realDonaldTrump/status/189817849991270401</t>
  </si>
  <si>
    <t>Watch @ IvankaTrump's Ready-To-Wear Fashion Show at @ LordandTaylor featuring @ TrumpModels and @ MissUSA.....http://youtu.be/fF2n24OHLxY</t>
  </si>
  <si>
    <t>https://twitter.com/realDonaldTrump/status/190066305137786881</t>
  </si>
  <si>
    <t>Thousands of US warplanes, ships and missiles contain fake electronic components from China, leaving them open (cont) http://tl.gd/gtqm32</t>
  </si>
  <si>
    <t>https://twitter.com/realDonaldTrump/status/190093504939163648</t>
  </si>
  <si>
    <t>I'll be speaking tomorrow at the San Jose Convention Center (CA) for the first- ever National Achievers Congress http://www.nac2012.com</t>
  </si>
  <si>
    <t>https://twitter.com/realDonaldTrump/status/190139770251378688</t>
  </si>
  <si>
    <t>The Fed should not do QE3. Neither the economy nor the dollar can withstand another round of artificial liquidity.</t>
  </si>
  <si>
    <t>https://twitter.com/realDonaldTrump/status/190140931335397377</t>
  </si>
  <si>
    <t>There can never be a sharp economic recovery until @ BarackObama is out of the White House.</t>
  </si>
  <si>
    <t>https://twitter.com/realDonaldTrump/status/190141753792270337</t>
  </si>
  <si>
    <t>He @ MittRomney is a successful entrepreneur. @ BarackObama successfuly ruined America's credit. Easy choice in November.</t>
  </si>
  <si>
    <t>https://twitter.com/realDonaldTrump/status/190157750767071232</t>
  </si>
  <si>
    <t>China attempted to sell embargoed computers to Iran http://reut.rs/IgKAgo China loves these deals!</t>
  </si>
  <si>
    <t>https://twitter.com/realDonaldTrump/status/190167442809565184</t>
  </si>
  <si>
    <t>I developed the Wollman Rink under budget and in record time http://nyti.ms/HKQMeP If I hadn't gotten involved, it would still be unused.</t>
  </si>
  <si>
    <t>https://twitter.com/realDonaldTrump/status/190182859632427009</t>
  </si>
  <si>
    <t>I'll be on THe Willis Report @ GerriWillisFBN today at 5 pm EST</t>
  </si>
  <si>
    <t>https://twitter.com/realDonaldTrump/status/190428104999710720</t>
  </si>
  <si>
    <t>"Look, if we can make chopsticks in America and sell them to the Chinese, we can compete on hundreds of other fronts as well."TimeToGetTough</t>
  </si>
  <si>
    <t>https://twitter.com/realDonaldTrump/status/190429718808510465</t>
  </si>
  <si>
    <t>I'll be speaking this afternoon at the San Jose Convention Center (CA) at the first-ever National Achievers Congress.http://www.nac2012.com</t>
  </si>
  <si>
    <t>https://twitter.com/realDonaldTrump/status/190433466096168960</t>
  </si>
  <si>
    <t>"We just have to get tough, get smart, and get a president willing to stand up for America and stick it to the (cont) http://tl.gd/gubg29</t>
  </si>
  <si>
    <t>https://twitter.com/realDonaldTrump/status/190436646578159617</t>
  </si>
  <si>
    <t>"Beyond eliminating the wasteful spending, we need to get tough in cracking down on the hundreds of billions of (cont) http://tl.gd/gubn0k</t>
  </si>
  <si>
    <t>https://twitter.com/realDonaldTrump/status/190470591671828480</t>
  </si>
  <si>
    <t>Gloria Alred did nothing to help Jenna Talackova become a @ MissUniverse Canada contestant. I decided before she (cont) http://tl.gd/gue317</t>
  </si>
  <si>
    <t>https://twitter.com/realDonaldTrump/status/190471919575896065</t>
  </si>
  <si>
    <t>My @ FoxBusiness interview with @ GerriWillisFBN discussing the GSA, the real estate market and Buffet's Net Jet (cont) http://tl.gd/gue69h</t>
  </si>
  <si>
    <t>https://twitter.com/realDonaldTrump/status/190486606984134656</t>
  </si>
  <si>
    <t>I‚Äôve gotten many letters from people fighting autism thanking me for stating how dangerous 38 vaccines on a (cont) http://tl.gd/guf27o</t>
  </si>
  <si>
    <t>https://twitter.com/realDonaldTrump/status/190488232826380289</t>
  </si>
  <si>
    <t>Congratulations to @ piersmorgan, @ seanhannity, @ BarbaraJWalters, @ JoeNBC and @ morningmika for being named on@THR (cont) http://tl.gd/guf4pp</t>
  </si>
  <si>
    <t>https://twitter.com/realDonaldTrump/status/190494422440476672</t>
  </si>
  <si>
    <t>It's Thursday, how much $ has @ BarackObama wasted today?</t>
  </si>
  <si>
    <t>https://twitter.com/realDonaldTrump/status/190497288282587136</t>
  </si>
  <si>
    <t>He @FLGovScott handled the Zimmerman matter very well. I am glad to see there will be a trial. Justice. Now let's wait for a fair trial.</t>
  </si>
  <si>
    <t>https://twitter.com/realDonaldTrump/status/190504192195043328</t>
  </si>
  <si>
    <t>Excited to see that @ AnnDRomney has joined twitter. Melania and I are looking forward to hosting her next week (cont) http://tl.gd/gufqb5</t>
  </si>
  <si>
    <t>https://twitter.com/realDonaldTrump/status/190511494155341825</t>
  </si>
  <si>
    <t>Yesterday I was interviewed on @ seanhannity's radio show http://bit.ly/hchXIB He also looked great wearing a (cont) http://tl.gd/gug27q</t>
  </si>
  <si>
    <t>https://twitter.com/realDonaldTrump/status/190794513743233024</t>
  </si>
  <si>
    <t>Attention to detail is critical; choose scents that exude sophistication &amp; confidence. Find out more 4/18, 5:30 pm @ Macys Herald Square.</t>
  </si>
  <si>
    <t>https://twitter.com/realDonaldTrump/status/190799255710072832</t>
  </si>
  <si>
    <t>I'll be on @ foxandfriends at 7:30 AM Monday</t>
  </si>
  <si>
    <t>https://twitter.com/realDonaldTrump/status/190810703484026881</t>
  </si>
  <si>
    <t>The Celebrity Apprentice delivers the goods--and the puppets-- Sunday at 9 pm on NBChttp://www.nbc.com/the-apprentice/</t>
  </si>
  <si>
    <t>https://twitter.com/realDonaldTrump/status/190828344244305920</t>
  </si>
  <si>
    <t>Many countries are cutting back, big time, on ugly, industrial wind turbines. The energy is very inefficient &amp; (cont) http://tl.gd/guu7uf</t>
  </si>
  <si>
    <t>https://twitter.com/realDonaldTrump/status/190831719509786624</t>
  </si>
  <si>
    <t>Many many people are thanking me for what I said about @ autism &amp; vaccinations. Something must be done immediately.</t>
  </si>
  <si>
    <t>https://twitter.com/realDonaldTrump/status/190848909659226112</t>
  </si>
  <si>
    <t>Now @ BarackObama's Vice-Chief of Joint Staff is defending China while they cheat http://bit.ly/IyzpnV Wrong course of action.</t>
  </si>
  <si>
    <t>https://twitter.com/realDonaldTrump/status/190850296640057344</t>
  </si>
  <si>
    <t>One of the simplest joys of life is golf. A great game to both play and watch.</t>
  </si>
  <si>
    <t>https://twitter.com/realDonaldTrump/status/190858475709014016</t>
  </si>
  <si>
    <t>U.S. jobless claims are at a 2 month high.http://bloom.bg/HuedL7 @ BarackObama's gas policy and ObamaCare are directly killing jobs.</t>
  </si>
  <si>
    <t>https://twitter.com/realDonaldTrump/status/190862783158554626</t>
  </si>
  <si>
    <t>If @ BarackObama's policies are so advantageous then why is he constantly invoking Ronald Reagan on the Stump? http://apne.ws/HCYL36</t>
  </si>
  <si>
    <t>https://twitter.com/realDonaldTrump/status/190866856624668672</t>
  </si>
  <si>
    <t>@ BarackObama who wants to raise all our taxes, only pays 20.5% on $790k salary. http://1.usa.gov/HFZJKH Do as I say not as I do.</t>
  </si>
  <si>
    <t>https://twitter.com/realDonaldTrump/status/190875180053180417</t>
  </si>
  <si>
    <t>"Capitalism requires capital. When government robs capital from investors through high taxes, it takes away the (cont) http://tl.gd/gv14j8</t>
  </si>
  <si>
    <t>https://twitter.com/realDonaldTrump/status/191228827194765313</t>
  </si>
  <si>
    <t>Just left the best golf course in the State of California- @ trumpgolfla. When in the LA area, check it out even (cont) http://tl.gd/gvh58p</t>
  </si>
  <si>
    <t>https://twitter.com/realDonaldTrump/status/191241051795750915</t>
  </si>
  <si>
    <t>Axl Rose should take his # rockhall2012 honors and be happy. Stop the no induction nonsense. Do it for your fans @ axlrose.</t>
  </si>
  <si>
    <t>https://twitter.com/realDonaldTrump/status/191252489004257280</t>
  </si>
  <si>
    <t>The FDA must immediately stop allowing massive dose vaccinations in babies. It is mind boggling that they allow this practice to continue.</t>
  </si>
  <si>
    <t>https://twitter.com/realDonaldTrump/status/191689479050891264</t>
  </si>
  <si>
    <t>It will be interesting to see how Jenna Talackova does as Miss Universe Canada. We all wish her luck.</t>
  </si>
  <si>
    <t>https://twitter.com/realDonaldTrump/status/191700387315728385</t>
  </si>
  <si>
    <t>I will be at @ Macys Herald Square April 18 to sign my new fragrance, # Success by Trump. First 100 customers receive a copy of my new book.</t>
  </si>
  <si>
    <t>https://twitter.com/realDonaldTrump/status/191876520350986241</t>
  </si>
  <si>
    <t>Find out what Success smells like. I'll be @ Macys Herald Square April 18 5:30pm to sign my new fragrance; first (cont) http://tl.gd/h0ej3r</t>
  </si>
  <si>
    <t>https://twitter.com/realDonaldTrump/status/191878205270011906</t>
  </si>
  <si>
    <t>Hear me on @ kiss925toronto now! # rozandmocha</t>
  </si>
  <si>
    <t>https://twitter.com/realDonaldTrump/status/191879805313101824</t>
  </si>
  <si>
    <t>I'll be on@SquawkCNBC tomorrow at 7:30 am # TrumpTuesday</t>
  </si>
  <si>
    <t>https://twitter.com/realDonaldTrump/status/191892967206817792</t>
  </si>
  <si>
    <t>Mike Bloomberg is doing a great job as Mayor of New York City. Ray Kelly is a great Police Commissioner. @ MikeBloomberg</t>
  </si>
  <si>
    <t>https://twitter.com/realDonaldTrump/status/191921506245287936</t>
  </si>
  <si>
    <t># CelebrityApprentice Paul Teutul, Sr. joined me for a press event in Trump Tower last week- http://on.fb.me/IOIR6K</t>
  </si>
  <si>
    <t>https://twitter.com/realDonaldTrump/status/191999907375235072</t>
  </si>
  <si>
    <t>My @ foxandfriends interview discussing @ BarackObama's reckless spending, the Buffet Tax gimmick and # CelebApprenticehttp://bit.ly/IROmNj</t>
  </si>
  <si>
    <t>https://twitter.com/realDonaldTrump/status/192261494942081024</t>
  </si>
  <si>
    <t>I have captured the smell of success. Meet me and the new "Success" @ Macys Herald Square April 18 5:30pm, first (cont) http://tl.gd/h10nfo</t>
  </si>
  <si>
    <t>https://twitter.com/realDonaldTrump/status/192285256068505600</t>
  </si>
  <si>
    <t>Paul Teutul Sr. is a fantastic guy. Although I fired him on # CelebApprentice, we will remain great friends. I love the bike he made for me.</t>
  </si>
  <si>
    <t>https://twitter.com/realDonaldTrump/status/192286105448628224</t>
  </si>
  <si>
    <t>He @ MittRomney would do a great job on Saturday Night Live. @ nbcsnl</t>
  </si>
  <si>
    <t>https://twitter.com/realDonaldTrump/status/192294299679989760</t>
  </si>
  <si>
    <t>While @ BarackObama watches, China is trying to have the yuan overtake our dollar as the international (cont) http://tl.gd/h12vfv</t>
  </si>
  <si>
    <t>https://twitter.com/realDonaldTrump/status/192309370841858048</t>
  </si>
  <si>
    <t>Enjoyed watching @ ericbolling $ @ SarahPalinUSA's @ FoxNews special # PainatthePump over the weekend. (cont) http://tl.gd/h13o32</t>
  </si>
  <si>
    <t>https://twitter.com/realDonaldTrump/status/192319079300870145</t>
  </si>
  <si>
    <t>Our ally Canada is 'frustrated' by @ BarackObama's radical anti-gas policies http://bit.ly/IRTyT6 BHO is forcing Canada to send gas to China.</t>
  </si>
  <si>
    <t>https://twitter.com/realDonaldTrump/status/192611369319804928</t>
  </si>
  <si>
    <t>My @ SquawkCNBC interview discussing broadening the tax base, @ BarackObama's tax return &amp; tweeting with @ JoeSquawk http://bit.ly/ILfTmW</t>
  </si>
  <si>
    <t>https://twitter.com/realDonaldTrump/status/192614895878025216</t>
  </si>
  <si>
    <t>Join me and Miss Universe 2010 in welcoming the new # Success @ Macys Herald Square today at 5:30 pm in the men's (cont) http://tl.gd/h1h2qs</t>
  </si>
  <si>
    <t>https://twitter.com/realDonaldTrump/status/192616676217454593</t>
  </si>
  <si>
    <t>Yesterday was @ BarackObama's favorite day of the year--he collects our taxes to redistribute.</t>
  </si>
  <si>
    <t>https://twitter.com/realDonaldTrump/status/192630601919111169</t>
  </si>
  <si>
    <t>Under @ BarackObama, 5 major banks now control 56% of economy from 43% in 2007 http://bloom.bg/Ifvtof Another catastrophe is brewing.</t>
  </si>
  <si>
    <t>https://twitter.com/realDonaldTrump/status/192639236590145538</t>
  </si>
  <si>
    <t>Gloria Allred is always talking about me. She needs publicity. She is by far a better PR agent than lawyer.</t>
  </si>
  <si>
    <t>https://twitter.com/realDonaldTrump/status/192643445104455680</t>
  </si>
  <si>
    <t>Who would you most like to see win # CelebrityApprentice?</t>
  </si>
  <si>
    <t>https://twitter.com/realDonaldTrump/status/192654643870965760</t>
  </si>
  <si>
    <t>Obama's Secret Service catastrophe has openly revealed a great lack of respect for our President. If they (cont) http://tl.gd/h1jqlr</t>
  </si>
  <si>
    <t>https://twitter.com/realDonaldTrump/status/192675268094214145</t>
  </si>
  <si>
    <t>Vanity Fair circulation down 20 percent. My third rate stalker should start looking for a new job.</t>
  </si>
  <si>
    <t>https://twitter.com/realDonaldTrump/status/192683608727760896</t>
  </si>
  <si>
    <t>Bad! Total foreign holdings of US debt continue to increase with China increasing its holding a 2nd straight month http://cbsn.ws/J4EhAv</t>
  </si>
  <si>
    <t>https://twitter.com/realDonaldTrump/status/192687167921848323</t>
  </si>
  <si>
    <t>By @ BarackObama's design, the middle class will be hit with record taxes under ObamaCare through inflation http://bit.ly/J4F8AY REPEAL!</t>
  </si>
  <si>
    <t>https://twitter.com/realDonaldTrump/status/192710301190324224</t>
  </si>
  <si>
    <t>I will be at @ Macy's Herald Square at 5:30 PM today for the launch of my new fragrance # Success. Come over and say hello!</t>
  </si>
  <si>
    <t>https://twitter.com/realDonaldTrump/status/192716711638745088</t>
  </si>
  <si>
    <t>Be sure to stop by @ Macys Herald Square at 5:30pm today. I will officially be launching my new fragrance and (cont) http://tl.gd/h1mfp5</t>
  </si>
  <si>
    <t>https://twitter.com/realDonaldTrump/status/192979345600557056</t>
  </si>
  <si>
    <t># CelebrityApprentice ranked #1 among ABC ,CBS, and NBC in all key demos from 10-11PM. It won the 10PM hour by a 53% margin in 18-49 rating.</t>
  </si>
  <si>
    <t>https://twitter.com/realDonaldTrump/status/192997987637665792</t>
  </si>
  <si>
    <t>I knew disgusting and unwanted porn star @ REPWEINER was a sleazebag the first time I met him. Thank goodness he was revealed (so to speak).</t>
  </si>
  <si>
    <t>https://twitter.com/realDonaldTrump/status/193008632651190272</t>
  </si>
  <si>
    <t>Vanity Fair party at Tribeca Film Festival was a bust.</t>
  </si>
  <si>
    <t>https://twitter.com/realDonaldTrump/status/193010149697396738</t>
  </si>
  <si>
    <t>My @ fox8news interview discussing the passing of my longtime friend Dick Clark. http://bit.ly/IWszaA A true TV legend who will be missed.</t>
  </si>
  <si>
    <t>https://twitter.com/realDonaldTrump/status/193012177995694081</t>
  </si>
  <si>
    <t>"I make no apologies for this country, my pride in it, or my desire to see us become strong and rich again. (cont) http://tl.gd/h24rj0</t>
  </si>
  <si>
    <t>https://twitter.com/realDonaldTrump/status/193018750159691778</t>
  </si>
  <si>
    <t>https://twitter.com/realDonaldTrump/status/193028211536433153</t>
  </si>
  <si>
    <t>Very proud to announce that Mar-a-Lago was awarded top Historic building in the state by the illustrious (cont) http://tl.gd/h25ov4</t>
  </si>
  <si>
    <t>https://twitter.com/realDonaldTrump/status/193031480300142592</t>
  </si>
  <si>
    <t>@FLGovScott signed a $70B budget which cut $140M in indiv projects http://bit.ly/HSp1GL Very impressive. Rick is doing a masterful job.</t>
  </si>
  <si>
    <t>https://twitter.com/realDonaldTrump/status/193051919260979201</t>
  </si>
  <si>
    <t>Ted Nugent was obviously using a figure of speech, unfortunate as it was. It just shows the anger people have towards @ BarackObama.</t>
  </si>
  <si>
    <t>https://twitter.com/realDonaldTrump/status/193054232872620032</t>
  </si>
  <si>
    <t>@ MittRomney is right--this election is about jobs http://abcn.ws/HSpA3i But it is interesting that @ BarackObama (cont) http://tl.gd/h26m92</t>
  </si>
  <si>
    <t>https://twitter.com/realDonaldTrump/status/193060046614171649</t>
  </si>
  <si>
    <t>RECKLESS! @ BarackObama has now increased the debt more than any other POTUS and the first 42 combined.http://bit.ly/IlGN2o</t>
  </si>
  <si>
    <t>https://twitter.com/realDonaldTrump/status/193060702892720130</t>
  </si>
  <si>
    <t>In today's # trumpvlog @ RepWeiner, the Secret Service, and Dick Clark..... http://youtu.be/axM9rmRT85I</t>
  </si>
  <si>
    <t>https://twitter.com/realDonaldTrump/status/193069515729412096</t>
  </si>
  <si>
    <t>Don't be fooled. In 2008 @ BarackObama promised immigration reform in his 1st yr of his 1st term. Now promising (cont) http://tl.gd/h271s0</t>
  </si>
  <si>
    <t>https://twitter.com/realDonaldTrump/status/193113501244469250</t>
  </si>
  <si>
    <t>Dick Clark was a friend of mine, he lived in one of my buildings on East 61st Street. Everybody loved him. He will be missed.</t>
  </si>
  <si>
    <t>https://twitter.com/realDonaldTrump/status/193354765630046208</t>
  </si>
  <si>
    <t># trumpvlog The song "Donald Trump" hits 54 million views. @ MacMiller- Where's my money? http://youtu.be/XzAyjtJ3s6c</t>
  </si>
  <si>
    <t>https://twitter.com/realDonaldTrump/status/193449076694581248</t>
  </si>
  <si>
    <t>I am in Istanbul,Turkey. Just opened magnificent # TrumpTowers--- a big hit.</t>
  </si>
  <si>
    <t>https://twitter.com/realDonaldTrump/status/193450499805159424</t>
  </si>
  <si>
    <t>A bad manager such as @ BarackObama will continually be plagued by scandals. http://apne.ws/I9Ei0u Leadership starts at the top.</t>
  </si>
  <si>
    <t>https://twitter.com/realDonaldTrump/status/194108974918938626</t>
  </si>
  <si>
    <t>My interview with @ parademagazine from the Olympics 100 Day Countdown in Times Squarehttp://bit.ly/HWvpZ5</t>
  </si>
  <si>
    <t>https://twitter.com/realDonaldTrump/status/194222204500721664</t>
  </si>
  <si>
    <t>Tonight‚Äôs # CelebrityApprentice will continue to impress. Be sure to tune in tonight at 9PM ET @ NBC. It will be amazing.</t>
  </si>
  <si>
    <t>https://twitter.com/realDonaldTrump/status/194223864711102464</t>
  </si>
  <si>
    <t>https://twitter.com/realDonaldTrump/status/194434462933729280</t>
  </si>
  <si>
    <t>A Dem Senator said ObamaCare "Cost @ BarackObama a lot of credibility as a leader" http://bit.ly/HXDIWk Hopefuly also the presidency.</t>
  </si>
  <si>
    <t>https://twitter.com/realDonaldTrump/status/194445273156698113</t>
  </si>
  <si>
    <t>Recently opened @ TrumpToronto- it's beautiful and here is a video of the ribbon cutting ceremony..http://youtu.be/7z7cDQiKIvk</t>
  </si>
  <si>
    <t>https://twitter.com/realDonaldTrump/status/194463117302972417</t>
  </si>
  <si>
    <t>Today I'm in Aberdeen, Scotland, preparing for the July 10th opening of perhaps the world's greatest golf course http://bit.ly/3Rv11n</t>
  </si>
  <si>
    <t>https://twitter.com/realDonaldTrump/status/194484731801387008</t>
  </si>
  <si>
    <t>Just left Istanbul, Turkey, yesterday where # TrumpTowers was just opened--magnificent!</t>
  </si>
  <si>
    <t>https://twitter.com/realDonaldTrump/status/194485308249735169</t>
  </si>
  <si>
    <t>Via @ Reuters_Biz, "Trump flies into ex-Soviet Georgia for tower project project"http://reut.rs/I4Wk9B</t>
  </si>
  <si>
    <t>https://twitter.com/realDonaldTrump/status/194486167251591168</t>
  </si>
  <si>
    <t>Via @ BBCNews, "Trump begins renewables mission in Scotland"http://bbc.in/I4Ww94</t>
  </si>
  <si>
    <t>https://twitter.com/realDonaldTrump/status/194492099167657984</t>
  </si>
  <si>
    <t>"More than anything else, I think deal-making is an ability you're born with. It's in the genes." # TheArtofTheDeal</t>
  </si>
  <si>
    <t>https://twitter.com/realDonaldTrump/status/194493341302394880</t>
  </si>
  <si>
    <t>Not only are wind farms disgusting looking, but even worse they are bad for people's health http://bit.ly/I9Dl8k (cont) http://tl.gd/h46200</t>
  </si>
  <si>
    <t>https://twitter.com/realDonaldTrump/status/194500687797821441</t>
  </si>
  <si>
    <t>Lucky to have been chosen for the purchase of the magnificent The Point Lake and Golf Club on Lake Norman in (cont) http://tl.gd/h4694r</t>
  </si>
  <si>
    <t>https://twitter.com/realDonaldTrump/status/194512916349849600</t>
  </si>
  <si>
    <t>69 Democrats voted in favor of the Keystone pipeline in the House this week http://bit.ly/Jc9lKP A major defeat for @ BarackObama</t>
  </si>
  <si>
    <t>https://twitter.com/realDonaldTrump/status/194515393119911936</t>
  </si>
  <si>
    <t>@ JonHuntsman just trashed the GOP and stood up for China on Sunday http://bit.ly/Jz8iqj I am surprised he didn't say it in Mandarin.</t>
  </si>
  <si>
    <t>https://twitter.com/realDonaldTrump/status/194520218259816448</t>
  </si>
  <si>
    <t>American professors were in Tehran for an Occupy Wall Street Conference http://bit.ly/Icrpa5 @ BarackObama's diplomatic initiative?!?!</t>
  </si>
  <si>
    <t>https://twitter.com/realDonaldTrump/status/194769587613605889</t>
  </si>
  <si>
    <t>"I'm loyal to people who've done good work for me." # TheArtofTheDeal</t>
  </si>
  <si>
    <t>https://twitter.com/realDonaldTrump/status/194771205444730881</t>
  </si>
  <si>
    <t>I am enjoying my travels across Europe but home is where the heart is. Looking forward to coming back to the family in New York very soon.</t>
  </si>
  <si>
    <t>https://twitter.com/realDonaldTrump/status/194781537840013312</t>
  </si>
  <si>
    <t>"You can take the smartest kid at Wharton, the one who gets straight A's and has a 170 IQ, and if he doesn't (cont) http://tl.gd/h4havf</t>
  </si>
  <si>
    <t>https://twitter.com/realDonaldTrump/status/194793127062667264</t>
  </si>
  <si>
    <t>The Government spends 30% more than it admits http://bit.ly/I6dC4U @ BarackObama is out of control with his deficit spending.</t>
  </si>
  <si>
    <t>https://twitter.com/realDonaldTrump/status/194826987787911168</t>
  </si>
  <si>
    <t>Made in America? @ BarackObama argues that his long form birth certificate is irrelevant in court.http://bit.ly/HNTQaT</t>
  </si>
  <si>
    <t>https://twitter.com/realDonaldTrump/status/194828224222601217</t>
  </si>
  <si>
    <t>Congratulations to the @ NYRangers on bringing the series home last night.</t>
  </si>
  <si>
    <t>https://twitter.com/realDonaldTrump/status/194846776744873986</t>
  </si>
  <si>
    <t>Majority of Independents want Obamacare overturned http://bit.ly/IeCqVf The best way to do it is by voting out @ BarackObama</t>
  </si>
  <si>
    <t>https://twitter.com/realDonaldTrump/status/194859987573538816</t>
  </si>
  <si>
    <t>Demand by China continues to raise the price of oil http://bloom.bg/I6v1cq We must become energy independent through our vast resources.</t>
  </si>
  <si>
    <t>https://twitter.com/realDonaldTrump/status/195176395364761600</t>
  </si>
  <si>
    <t>"The fact is, right now and for the foreseeable future, the planet runs on oil--and that means we need to get (cont) http://tl.gd/h53t6j</t>
  </si>
  <si>
    <t>https://twitter.com/realDonaldTrump/status/195207050261823493</t>
  </si>
  <si>
    <t>"Right now, we are running a massive $300 billion trade deficit with China. That means every year. China is (cont) http://tl.gd/h55j1d</t>
  </si>
  <si>
    <t>https://twitter.com/realDonaldTrump/status/195508197300240384</t>
  </si>
  <si>
    <t>Congratulations to @ MittRomney on Tuesday night's sweep. He also delivered a 'Killer Speech' http://bit.ly/IuB37X</t>
  </si>
  <si>
    <t>https://twitter.com/realDonaldTrump/status/195517308708466688</t>
  </si>
  <si>
    <t>He @ BarackObama believes that the War on Terror is over http://bit.ly/JQ1Ok6 Who does he think won?</t>
  </si>
  <si>
    <t>https://twitter.com/realDonaldTrump/status/195522323875512320</t>
  </si>
  <si>
    <t>Still a buyer's market. Residential home sales fall 7.1% in March. http://bit.ly/IQxRkE Now is the time to buy property.</t>
  </si>
  <si>
    <t>https://twitter.com/realDonaldTrump/status/195531271626174464</t>
  </si>
  <si>
    <t>The economy is expected to slow down once again at the end of the year http://bit.ly/I7BZ4F The price of gas has to be lowered.</t>
  </si>
  <si>
    <t>https://twitter.com/realDonaldTrump/status/195544532018925568</t>
  </si>
  <si>
    <t>Standing on what will be the greatest golf course in the world. Opens July 10th. http://on.fb.me/IsDnvA</t>
  </si>
  <si>
    <t>https://twitter.com/realDonaldTrump/status/195566874413641728</t>
  </si>
  <si>
    <t>I wonder why @ BarackObama is now spending $8B to postpone Obamacare's Medicare Cuts until after the election?http://onforb.es/JnVuRF</t>
  </si>
  <si>
    <t>https://twitter.com/realDonaldTrump/status/195584554290003969</t>
  </si>
  <si>
    <t>I have never been a fan of John Edwards but it is time for the gov't to focus on more important things. @ johnedwards</t>
  </si>
  <si>
    <t>https://twitter.com/realDonaldTrump/status/195589276732370944</t>
  </si>
  <si>
    <t>"I'm sick of always reading about outsourcing. Why aren't we talking about 'onshoring' or 'insourcing?' We need (cont) http://tl.gd/h5mdt7</t>
  </si>
  <si>
    <t>https://twitter.com/realDonaldTrump/status/195930561926279168</t>
  </si>
  <si>
    <t>Admiral McRaven had full operational control of the Bin Laden mission http://bit.ly/Kg7vrN @ BarackObama gave vague directions.</t>
  </si>
  <si>
    <t>https://twitter.com/realDonaldTrump/status/195940677287284736</t>
  </si>
  <si>
    <t>The EPA is caught saying that their "philosophy is to crucify oil companies" http://bit.ly/JBuUsi That will sure lower the price of gas.</t>
  </si>
  <si>
    <t>https://twitter.com/realDonaldTrump/status/195944923323842560</t>
  </si>
  <si>
    <t>Be sure to tune in to another amazing episode of # CelebApprentice this Sunday on @ nbc at 9PM EST! This Sunday's (cont) http://tl.gd/h66gqm</t>
  </si>
  <si>
    <t>https://twitter.com/realDonaldTrump/status/195955551337840640</t>
  </si>
  <si>
    <t>"In this book, our second together, we share what gives us the Midas Touch, the ability to turn things we touch (cont) http://tl.gd/h66qg6</t>
  </si>
  <si>
    <t>https://twitter.com/realDonaldTrump/status/195957597407412225</t>
  </si>
  <si>
    <t>The Obama's Spain vacation cost taxpayers over $476K http://bit.ly/JtGxxy They love to spend money.</t>
  </si>
  <si>
    <t>https://twitter.com/realDonaldTrump/status/195962293920608256</t>
  </si>
  <si>
    <t>Claims for unemployment are at a 3 month high http://usat.ly/IZBe9J Where's the @ BarackObama recovery?</t>
  </si>
  <si>
    <t>https://twitter.com/realDonaldTrump/status/195969680744263680</t>
  </si>
  <si>
    <t>Wind turbines threaten the migration of birds http://bit.ly/IZDkqi Where's the outcry?</t>
  </si>
  <si>
    <t>https://twitter.com/realDonaldTrump/status/195984176510545920</t>
  </si>
  <si>
    <t># SuccessByTrump Here‚Äôs a photo from my appearance at @ Macy's Herald Square with @ ximenanr http://on.fb.me/IaF6mq</t>
  </si>
  <si>
    <t>https://twitter.com/realDonaldTrump/status/196755561986002944</t>
  </si>
  <si>
    <t>Be sure to tune in to another amazing episode of # CelebApprentice tonight on @ NBC at 9PM EST! http://bit.ly/I4GOru</t>
  </si>
  <si>
    <t>https://twitter.com/realDonaldTrump/status/196974865918595073</t>
  </si>
  <si>
    <t>Tomorrow is # TrumpTuesday on @ squawkCNBC 7:30 AM EST. Always interesting.</t>
  </si>
  <si>
    <t>https://twitter.com/realDonaldTrump/status/196982439522992129</t>
  </si>
  <si>
    <t>My @ gretawire interview where I discuss fixing the economy, killing Bin Laden, the John Edwards trial and fair trade.http://bit.ly/JpSxkA</t>
  </si>
  <si>
    <t>https://twitter.com/realDonaldTrump/status/196992565696933888</t>
  </si>
  <si>
    <t>Rosie O'Donnell should leave Lindsay Lohan alone-- @ Rosie has bigger problems than Lindsay. Lindsay's mother called my office for help</t>
  </si>
  <si>
    <t>https://twitter.com/realDonaldTrump/status/197002017258999808</t>
  </si>
  <si>
    <t>He @ johnedwards is bad, but @ andrewyoung is worse--not only is he a "rat" but it turns out he stole much of the money for himself.</t>
  </si>
  <si>
    <t>https://twitter.com/realDonaldTrump/status/197006715416350721</t>
  </si>
  <si>
    <t>Good Morning America is thrilled @ Rosie is working for the @ todayshow--that means almost guaranteed success for @ GMA</t>
  </si>
  <si>
    <t>https://twitter.com/realDonaldTrump/status/197023379344199681</t>
  </si>
  <si>
    <t>Barack Obama's delivery on Saturday night was excellent--cute mention of Trump--and I am flattered to be mentioned. @ BarackObama</t>
  </si>
  <si>
    <t>https://twitter.com/realDonaldTrump/status/197029124357885953</t>
  </si>
  <si>
    <t>Chinese spies stole our F-35 Joint Strike Fighter design http://bit.ly/IJ29oX We should offset the cost from our Chinese debt</t>
  </si>
  <si>
    <t>https://twitter.com/realDonaldTrump/status/197035365461262336</t>
  </si>
  <si>
    <t>The Federal Government is teaching citizens 'Financial Literacy' while it is running $16T in debt http://bit.ly/IJ374o Only in America!</t>
  </si>
  <si>
    <t>https://twitter.com/realDonaldTrump/status/197043693478363138</t>
  </si>
  <si>
    <t>Guess which POTUS has held more fundraisers than the previous 5 combined? http://bit.ly/JFoQLr @ BarackObama is (cont) http://tl.gd/h7ks70</t>
  </si>
  <si>
    <t>https://twitter.com/realDonaldTrump/status/197049583338127360</t>
  </si>
  <si>
    <t>Here‚Äôs a great video of the official launch of my new fragrance # Success @ Macys Herald Square http://youtu.be/kbleBn4-79g</t>
  </si>
  <si>
    <t>https://twitter.com/realDonaldTrump/status/197349216643846144</t>
  </si>
  <si>
    <t>"Our Founding fathers got it. They understood that nothing good in life--religious freedom, economic freedom, (cont) http://tl.gd/h81fau</t>
  </si>
  <si>
    <t>https://twitter.com/realDonaldTrump/status/197352231174017025</t>
  </si>
  <si>
    <t>"The innocent bystanders of American poverty are kids. Yet two-thirds of childhood poverty in America is (cont) http://tl.gd/h81lbj</t>
  </si>
  <si>
    <t>https://twitter.com/realDonaldTrump/status/197374607177678849</t>
  </si>
  <si>
    <t>My @ foxandfriends interview discussing @ BarackObama's # WHCD, lowering tax rates, Republic of Georgia &amp; (cont) http://tl.gd/h82s3s</t>
  </si>
  <si>
    <t>https://twitter.com/realDonaldTrump/status/197379141358718977</t>
  </si>
  <si>
    <t>My @ SquawkCNBC interview discussing @ BarackObama's # WHCD, my Scotland property &amp; @ BarackObama using Bin Laden's deathhttp://bit.ly/KoxCfC</t>
  </si>
  <si>
    <t>https://twitter.com/realDonaldTrump/status/197382460303097856</t>
  </si>
  <si>
    <t>@ rupertmurdoch is a superb businessman and a world class CEO.He has built a tremendous empire and is certainly "fit" to run his corporation.</t>
  </si>
  <si>
    <t>https://twitter.com/realDonaldTrump/status/197391737650561024</t>
  </si>
  <si>
    <t>The EPA official who wants to crucify gas companies resigned http://bit.ly/ID6PiA Good- but his attitude is endemic in the EPA</t>
  </si>
  <si>
    <t>https://twitter.com/realDonaldTrump/status/197398394472382464</t>
  </si>
  <si>
    <t>Bad move- @ BarackObama released $147M in aid to the Palestinians http://bit.ly/Jn3Ua1 That money is going to Hamas.</t>
  </si>
  <si>
    <t>https://twitter.com/realDonaldTrump/status/197401260192829440</t>
  </si>
  <si>
    <t>America's debt crisis is our country's greatest challenge. Spending must be curbed for our long term fiscal future.</t>
  </si>
  <si>
    <t>https://twitter.com/realDonaldTrump/status/197689808959700992</t>
  </si>
  <si>
    <t>"Here's the deal: when your secretary of defense tells you that your proposed cuts will erode America's military (cont) http://tl.gd/h8erbc</t>
  </si>
  <si>
    <t>https://twitter.com/realDonaldTrump/status/197697954184830976</t>
  </si>
  <si>
    <t>"China's leadership is sneaky and underhanded, they significantly underreport their actual defense budget and (cont) http://tl.gd/h8fbkb</t>
  </si>
  <si>
    <t>https://twitter.com/realDonaldTrump/status/197723930247696384</t>
  </si>
  <si>
    <t>My interview with @NYDNGatecrasher discussing @ BarackObama's # WHCD and my endorsement of @ MittRomney http://nydn.us/IqtxwC</t>
  </si>
  <si>
    <t>@NYDNGatecrasher @ @</t>
  </si>
  <si>
    <t>https://twitter.com/realDonaldTrump/status/197725724822609921</t>
  </si>
  <si>
    <t>Editorial by @ DonaldJTrumpJr in the "DailyCaller: "Defending Innovation in America" http://thedc.com/KCLWq5</t>
  </si>
  <si>
    <t>https://twitter.com/realDonaldTrump/status/197744990997331968</t>
  </si>
  <si>
    <t>The new Dark Knight Rises Trailer is great http://bit.ly/jQmLQT The movie filmed scenes in Trump Tower last October.</t>
  </si>
  <si>
    <t>https://twitter.com/realDonaldTrump/status/197754030318034944</t>
  </si>
  <si>
    <t>Orders for U.S. factory goods in March record biggest decline in 3 years http://bit.ly/IEtuye China is eroding the US manufacturing sector.</t>
  </si>
  <si>
    <t>https://twitter.com/realDonaldTrump/status/197761529314160640</t>
  </si>
  <si>
    <t>My friend Ronald Kessler explains in @ washingtonpost that Secret Service problems are much bigger than prostituteshttp://wapo.st/IEu6Ut</t>
  </si>
  <si>
    <t>https://twitter.com/realDonaldTrump/status/197768463769538561</t>
  </si>
  <si>
    <t>When will @ BarackObama release his college and law school transcripts? http://thedc.com/IlDurh</t>
  </si>
  <si>
    <t>https://twitter.com/realDonaldTrump/status/197769080843939840</t>
  </si>
  <si>
    <t>Snowboarder/Skateboarder @ Shaun_White stopped by to visit this week.... http://on.fb.me/IERX6w</t>
  </si>
  <si>
    <t>https://twitter.com/realDonaldTrump/status/197771334934216704</t>
  </si>
  <si>
    <t>WRONG!@BarackObama capitulated to China by releasing Chen Guangcheng out of the US Embassy http://wapo.st/IGTpCi China really has our number</t>
  </si>
  <si>
    <t>https://twitter.com/realDonaldTrump/status/198048954712195072</t>
  </si>
  <si>
    <t>"The economy will come back, but it will not be the same economy. The old economy of the Industrial Age is (cont) http://tl.gd/h8t7sd</t>
  </si>
  <si>
    <t>https://twitter.com/realDonaldTrump/status/198081981966319617</t>
  </si>
  <si>
    <t>The rolling average of jobless claims is the highest in 5 months http://bit.ly/Ip8YwG ObamaCare continues to slow growth and cost jobs.</t>
  </si>
  <si>
    <t>https://twitter.com/realDonaldTrump/status/198116073126641664</t>
  </si>
  <si>
    <t>Now @ BarackObama is praising China's "cooperation" in negotiations over Chen Guangcheng http://bit.ly/KsSfqY This is a sad episode for us.</t>
  </si>
  <si>
    <t>https://twitter.com/realDonaldTrump/status/198120128079085569</t>
  </si>
  <si>
    <t>We will never cut spending until we actually work off of a budget. The Democrats haven't passed one in over 3 years. What a joke.</t>
  </si>
  <si>
    <t>https://twitter.com/realDonaldTrump/status/198126307501027328</t>
  </si>
  <si>
    <t>Congratulations to the @ thenyrangers on taking a 2-1 lead over the @ washcaps. Great game last night!</t>
  </si>
  <si>
    <t>https://twitter.com/realDonaldTrump/status/198131842593984515</t>
  </si>
  <si>
    <t>Fracking will lead to American energy independence. With price of natural gas continuing to drop, we can be at a tremendous advantage.</t>
  </si>
  <si>
    <t>https://twitter.com/realDonaldTrump/status/198447335343259650</t>
  </si>
  <si>
    <t>Photo from yesterday's USGA announcement that Trump National Golf Club Bedminster will host the 2017 U.S. Women's Open- http://on.fb.me/L6YLct</t>
  </si>
  <si>
    <t>https://twitter.com/realDonaldTrump/status/198448069900111873</t>
  </si>
  <si>
    <t>I'll be on @ foxandfriends on Monday at 7:30 AM...</t>
  </si>
  <si>
    <t>https://twitter.com/realDonaldTrump/status/198469532606664704</t>
  </si>
  <si>
    <t>Celebrity Apprentice will have some big surprises this week--Sunday night on NBC at 9 pmhttp://www.nbc.com/the-apprentice/</t>
  </si>
  <si>
    <t>https://twitter.com/realDonaldTrump/status/198497691926409216</t>
  </si>
  <si>
    <t>Derek Jeter is playing phenomenal baseball. He is a total winner--and also a great guy. @ DerekJeter</t>
  </si>
  <si>
    <t>https://twitter.com/realDonaldTrump/status/198498197616869377</t>
  </si>
  <si>
    <t>Mariano Rivera, Yankee pitcher, is the greatest ever. Get well fast.</t>
  </si>
  <si>
    <t>https://twitter.com/realDonaldTrump/status/198501177741152258</t>
  </si>
  <si>
    <t>The new unemployment numbers are terrible. 522,000 more people are out of the labor force to 88,419,000. http://bit.ly/KkEDo9</t>
  </si>
  <si>
    <t>https://twitter.com/realDonaldTrump/status/198501839157739521</t>
  </si>
  <si>
    <t>Welcome to the @ BarackObama recovery--the labor force participation rate is at a NEW 30 year low of 64.3% http://bit.ly/KkEDo9</t>
  </si>
  <si>
    <t>https://twitter.com/realDonaldTrump/status/198503329557516288</t>
  </si>
  <si>
    <t>With today's struggling job numbers, it is clear that there is one choice this November. @ MittRomney can turn the economy around.</t>
  </si>
  <si>
    <t>https://twitter.com/realDonaldTrump/status/198505316290281474</t>
  </si>
  <si>
    <t>According to @ BarackObama the War on Terror is over http://bit.ly/KkEDo9 but global warming is a national (cont) http://tl.gd/h9g5an</t>
  </si>
  <si>
    <t>https://twitter.com/realDonaldTrump/status/198505724689649664</t>
  </si>
  <si>
    <t>In the 1920's people were worried about global cooling--it never happened. Now it's global warming. Give me a break!</t>
  </si>
  <si>
    <t>https://twitter.com/realDonaldTrump/status/198512165831983105</t>
  </si>
  <si>
    <t>This Sunday's @ CelebApprentice will shock you! Big Development...Be sure to tune in on @ NBC this Sunday at 9PM EST!</t>
  </si>
  <si>
    <t>https://twitter.com/realDonaldTrump/status/199297443588882432</t>
  </si>
  <si>
    <t>I will be live tweeting during tonight's # CelebrityApprentice 9 PM ET @ NBC</t>
  </si>
  <si>
    <t>https://twitter.com/realDonaldTrump/status/199303220407971841</t>
  </si>
  <si>
    <t>Thanks for the welcome @ dateline_keith. Now it‚Äôs my turn to # SweepsTweet along with @ apprenticeNBC.</t>
  </si>
  <si>
    <t>https://twitter.com/realDonaldTrump/status/199303362380955648</t>
  </si>
  <si>
    <t>The Final Five‚Äîthis has been a fight‚Äîand I think the fight will continue‚Ä¶ # SweepsTweet</t>
  </si>
  <si>
    <t>https://twitter.com/realDonaldTrump/status/199303698491510785</t>
  </si>
  <si>
    <t>I think @ teresa_giudice may know she could be @ lisalampanelli's next target # SweepsTweet</t>
  </si>
  <si>
    <t>https://twitter.com/realDonaldTrump/status/199304348398927874</t>
  </si>
  <si>
    <t>We have a Hearst Tower in New York and Hearst Castle in CA‚Äîboth are worth seeing.</t>
  </si>
  <si>
    <t>https://twitter.com/realDonaldTrump/status/199304412492083200</t>
  </si>
  <si>
    <t>Frank Bennack, the head of Hearst, is a great guy and amazing leader. # SweepsTweet</t>
  </si>
  <si>
    <t>https://twitter.com/realDonaldTrump/status/199304923706441730</t>
  </si>
  <si>
    <t># SweepsTweet @ okimani I‚Äôd like to be remembered as someone who cared about his family and who contributed to (cont) http://tl.gd/hadtu8</t>
  </si>
  <si>
    <t>https://twitter.com/realDonaldTrump/status/199305771262029824</t>
  </si>
  <si>
    <t># SweepsTweet @ GeorgeWilson777 As the show continues to evolve, that could happen. The format we have now has (cont) http://tl.gd/hadv3a</t>
  </si>
  <si>
    <t>https://twitter.com/realDonaldTrump/status/199307168862838784</t>
  </si>
  <si>
    <t>Could be a fight over red-heads with @ lisalampanelli‚Äîthis could be good. # sweepstweet</t>
  </si>
  <si>
    <t>https://twitter.com/realDonaldTrump/status/199308420770316288</t>
  </si>
  <si>
    <t># sweepstweet @ ncwannabe- @ clayaiken, I knew he could sing but I didn‚Äôt know he could be so tough and so smart. (cont) http://tl.gd/hae2hk</t>
  </si>
  <si>
    <t>https://twitter.com/realDonaldTrump/status/199308960845668353</t>
  </si>
  <si>
    <t>It‚Äôs clear to me that @ teresa_giudice needs some lessons in negotiation # sweepstweet</t>
  </si>
  <si>
    <t>https://twitter.com/realDonaldTrump/status/199310263797813248</t>
  </si>
  <si>
    <t>The models are looking good‚Ä¶ different types, all beautiful. # sweepstweet</t>
  </si>
  <si>
    <t>https://twitter.com/realDonaldTrump/status/199313280295116801</t>
  </si>
  <si>
    <t>Good move by Aubrey to be the red-headed model they didn‚Äôt have. # sweepstweet</t>
  </si>
  <si>
    <t>https://twitter.com/realDonaldTrump/status/199314889532112896</t>
  </si>
  <si>
    <t>I‚Äôm not sure about @ teresa_giudice as Project Manager. @ lisalampanelli can be formidable. But let‚Äôs see what happens # sweepstweet</t>
  </si>
  <si>
    <t>https://twitter.com/realDonaldTrump/status/199315251701878784</t>
  </si>
  <si>
    <t>Aubrey has a lot of self confidence‚Äîbut will it be warranted? # sweepstweet</t>
  </si>
  <si>
    <t>https://twitter.com/realDonaldTrump/status/199315571484004352</t>
  </si>
  <si>
    <t>How will the client react? They‚Äôve got both Elle Magazine and Chi to please. # sweepstweet</t>
  </si>
  <si>
    <t>https://twitter.com/realDonaldTrump/status/199315892885139456</t>
  </si>
  <si>
    <t>Product placement is a definite prerequisite. # sweepstweet</t>
  </si>
  <si>
    <t>https://twitter.com/realDonaldTrump/status/199316902756102144</t>
  </si>
  <si>
    <t># CelebrityApprentice Could this ad campaign result in Mad Men &amp; Mad Women? # sweepstweet</t>
  </si>
  <si>
    <t>https://twitter.com/realDonaldTrump/status/199317812416745474</t>
  </si>
  <si>
    <t># CelebrityApprentice @ arsenioofficial ‚Äútrying to be invisible‚Äù? No way that‚Äôs going to happen. # sweepstweet</t>
  </si>
  <si>
    <t>https://twitter.com/realDonaldTrump/status/199318653303398404</t>
  </si>
  <si>
    <t># sweepstweet @ DonaldJTrumpJr and @ EricTrump have the eyes and ears for total surveillance- I wonder where they got that from?</t>
  </si>
  <si>
    <t>https://twitter.com/realDonaldTrump/status/199319127872118784</t>
  </si>
  <si>
    <t># sweepstweet @ lisalampanelli wins $100,000 for her charity and that‚Äôs a nice gift.</t>
  </si>
  <si>
    <t>https://twitter.com/realDonaldTrump/status/199320646528942080</t>
  </si>
  <si>
    <t># sweepstweet @ teresa_giudice definitely fell under @ lisalampanelli's negotiation skills‚Äîan important business tool.</t>
  </si>
  <si>
    <t>https://twitter.com/realDonaldTrump/status/199322476180815873</t>
  </si>
  <si>
    <t># CelebrityApprentice Boardrooms‚Äîcan anything be more intense? # sweepstweet</t>
  </si>
  <si>
    <t>https://twitter.com/realDonaldTrump/status/199323568134291456</t>
  </si>
  <si>
    <t># sweepstweet Teresa seems to underestimate the power of observance‚Äîthat of the client as well as her team- but she‚Äôs a wonderful person</t>
  </si>
  <si>
    <t>https://twitter.com/realDonaldTrump/status/199324337839423489</t>
  </si>
  <si>
    <t># sweepstweet @ johnrich and @ marleematlin were on # CelebrityApprentice‚Äîand they‚Äôre back!</t>
  </si>
  <si>
    <t>https://twitter.com/realDonaldTrump/status/199326055306231810</t>
  </si>
  <si>
    <t># CelebrityApprentice It‚Äôs good to have Jack back too with @ marleematlin. He‚Äôs become a star. # sweepstweet</t>
  </si>
  <si>
    <t>https://twitter.com/realDonaldTrump/status/199326567204270081</t>
  </si>
  <si>
    <t>I have a feeling the emphasis by @ johnrich and @ marleematlin will be on the charities and the money raised. (cont) http://tl.gd/haesps</t>
  </si>
  <si>
    <t>https://twitter.com/realDonaldTrump/status/199326663471931392</t>
  </si>
  <si>
    <t>Remember the huge amount of money raised by @ JohnRich and company‚Ä¶ # sweepstweet</t>
  </si>
  <si>
    <t>https://twitter.com/realDonaldTrump/status/199327199097126914</t>
  </si>
  <si>
    <t># SweepsTweet @ clayaiken might get some use out of the Chi Touch digital hairdryer. Not the same for @ arsenioofficial.</t>
  </si>
  <si>
    <t>https://twitter.com/realDonaldTrump/status/199328290970939392</t>
  </si>
  <si>
    <t># sweepstweet @3nVMusic I very much rely on my own ‚Äòtake‚Äô of the situation and people involved. My instincts (cont) http://tl.gd/haevdj</t>
  </si>
  <si>
    <t>@3nVMusic</t>
  </si>
  <si>
    <t>https://twitter.com/realDonaldTrump/status/199329010474426368</t>
  </si>
  <si>
    <t># CelebrityApprentice Listening to the advice from @ johnrich and @ marleematlin adds another insight into the Final 4. # sweepstweet</t>
  </si>
  <si>
    <t>https://twitter.com/realDonaldTrump/status/199332301463748609</t>
  </si>
  <si>
    <t>Firing @ lisalampanelli may have come as a surprise. She‚Äôs a strong player. But there are no losers at this late point. # sweepstweet</t>
  </si>
  <si>
    <t>https://twitter.com/realDonaldTrump/status/199332582129799169</t>
  </si>
  <si>
    <t>Looks like my work here is done, bringing a close to the first ever # NBC # SweepsTweet. Keep watching @ ApprenticeNBC, every Sunday 9/8c.</t>
  </si>
  <si>
    <t>https://twitter.com/realDonaldTrump/status/199521475785523201</t>
  </si>
  <si>
    <t>Tomorrow is # TrumpTuesday on @squawkboxCNBC, 7:30 AM, don't miss it!</t>
  </si>
  <si>
    <t>https://twitter.com/realDonaldTrump/status/199523362236669953</t>
  </si>
  <si>
    <t>"Ultimately, Trump Tower became much more than just another good deal. I work in it, I live in it, and I have a (cont) http://tl.gd/hao4t0</t>
  </si>
  <si>
    <t>https://twitter.com/realDonaldTrump/status/199523969026633728</t>
  </si>
  <si>
    <t>"Much as it pays to emphasize the positive, there are times when the only choice is confrontation." # TheArtofTheDeal</t>
  </si>
  <si>
    <t>https://twitter.com/realDonaldTrump/status/199560464500396032</t>
  </si>
  <si>
    <t>My @ foxandfriends interview discussing the 9/11 Trials at Gitmo, @ MittRomney, the job numbers and @ CelebApprenticehttp://bit.ly/ITSO0e</t>
  </si>
  <si>
    <t>https://twitter.com/realDonaldTrump/status/199563165179187200</t>
  </si>
  <si>
    <t>Watch ET tonight to find out what my beautiful wife will be wearing at the Met Gala!http://bit.ly/KfDmM9</t>
  </si>
  <si>
    <t>https://twitter.com/realDonaldTrump/status/199565291917803521</t>
  </si>
  <si>
    <t>The 9/11 trials at Gitmo over the weekend were a disaster. Can you imagine how much worse it would be if @ BarackObama tried them in NYC?</t>
  </si>
  <si>
    <t>https://twitter.com/realDonaldTrump/status/199568198939590656</t>
  </si>
  <si>
    <t>Glad to hear Mariano Rivera is going to make a comeback in 2013. He is a true sportsman and a great competitor. http://bit.ly/JKAZS3</t>
  </si>
  <si>
    <t>https://twitter.com/realDonaldTrump/status/199573450485006336</t>
  </si>
  <si>
    <t>The election result in France is very disappointing. The Europeans have to embrace austerity in order for their economy to fully recover.</t>
  </si>
  <si>
    <t>https://twitter.com/realDonaldTrump/status/199581510397997056</t>
  </si>
  <si>
    <t>Our economy is at a standstill. Some are even predicting a possible double dip. We need to elect @ MittRomney in November.</t>
  </si>
  <si>
    <t>https://twitter.com/realDonaldTrump/status/199587574757601281</t>
  </si>
  <si>
    <t>I had a great time doing press interviews with @ LisaLampanelli and @ Teresa_Giudice earlier today- http://on.fb.me/JXIXVl</t>
  </si>
  <si>
    <t>https://twitter.com/realDonaldTrump/status/199589875425611776</t>
  </si>
  <si>
    <t>No wonder Afghanistan is a mess! @ BarackObama is releasing high level insurgents in exchange for pledges of peace.http://wapo.st/J8hxNl</t>
  </si>
  <si>
    <t>https://twitter.com/realDonaldTrump/status/199590671529676802</t>
  </si>
  <si>
    <t>We must keep the pressure on @ BarackObama's administration to make sure Chen comes to the US. It would be a tragedy to abandon him in China.</t>
  </si>
  <si>
    <t>https://twitter.com/realDonaldTrump/status/199594554243031041</t>
  </si>
  <si>
    <t>Still a buyer's market. Home prices are dropping, mortgages are low. Now is the time to take advantage for your gain.http://bloom.bg/IRQwll</t>
  </si>
  <si>
    <t>https://twitter.com/realDonaldTrump/status/199937379539226625</t>
  </si>
  <si>
    <t>"You can't build a reputation on what you're doing to do." Great quote by Henry Ford.</t>
  </si>
  <si>
    <t>https://twitter.com/realDonaldTrump/status/199941656726867968</t>
  </si>
  <si>
    <t>What's the primary ingredient for success? Passion. You have to love what you're doing or you won't get too far.</t>
  </si>
  <si>
    <t>https://twitter.com/realDonaldTrump/status/199943922804473856</t>
  </si>
  <si>
    <t>V.P.....really! http://abcn.ws/K039Gg</t>
  </si>
  <si>
    <t>https://twitter.com/realDonaldTrump/status/199946128672829440</t>
  </si>
  <si>
    <t>VOTE 4 @ mariamenounos &amp; derekhough#01 tonight! She's doing a great job on Dancing with the Stars # DWTS (&amp; a good person). 1-800-868-3401</t>
  </si>
  <si>
    <t>#01 #</t>
  </si>
  <si>
    <t>https://twitter.com/realDonaldTrump/status/199953812792946689</t>
  </si>
  <si>
    <t>"I don't consider writing books a small venture...writing books is essentially a sharing experience." @ MidasTouch @ theRealKiyosaki</t>
  </si>
  <si>
    <t>https://twitter.com/realDonaldTrump/status/199959130025373697</t>
  </si>
  <si>
    <t>"Entrepreneurs must have vision plus the power of focus... to see the future and turn their vision into a profitable reality." # MidasTouch</t>
  </si>
  <si>
    <t>https://twitter.com/realDonaldTrump/status/199976801081098241</t>
  </si>
  <si>
    <t>2011 # CelebrityApprentice winner @ JohnRich and @ MarleeMatlin interviewed the final four in this week's episode- http://on.fb.me/Jcmq8t</t>
  </si>
  <si>
    <t>https://twitter.com/realDonaldTrump/status/200217577019027456</t>
  </si>
  <si>
    <t>My son Don will be giving the Keynote Address at The Investment Show in Sandton, South Africa on Dec. 1. He's an (cont) http://tl.gd/hbi7a7</t>
  </si>
  <si>
    <t>https://twitter.com/realDonaldTrump/status/200221896082595841</t>
  </si>
  <si>
    <t>"It's not that I'm so smart, it's just that I stay with problems longer." Some good words from Albert Einstein. It pays to be tenacious.</t>
  </si>
  <si>
    <t>https://twitter.com/realDonaldTrump/status/200295069046149120</t>
  </si>
  <si>
    <t>My @ SquawkCNBC interview discussing the Republic of Georgia, taxes, the fledgling economy and Facebookhttp://bit.ly/JZlGoy</t>
  </si>
  <si>
    <t>https://twitter.com/realDonaldTrump/status/200299016821538819</t>
  </si>
  <si>
    <t>My @ gretawire interview discussing the economy, unemployment numbers, China, Charles Barkley,France and the electionhttp://bit.ly/LNV6Rg</t>
  </si>
  <si>
    <t>https://twitter.com/realDonaldTrump/status/200300700658442240</t>
  </si>
  <si>
    <t>Joe Biden called America "the Problem" vis a vis Iran http://bit.ly/LGqYHg He never wastes an opportunity to say something stupid. @ JoeBiden</t>
  </si>
  <si>
    <t>https://twitter.com/realDonaldTrump/status/200303086663766016</t>
  </si>
  <si>
    <t>Gas prices are still too high. We really need to pressure OPEC to lower the price of oil.</t>
  </si>
  <si>
    <t>https://twitter.com/realDonaldTrump/status/200308404705697794</t>
  </si>
  <si>
    <t>Georgetown should not host @KathleenSebelius for the graduation ceremony. Her policies abuse Catholics.</t>
  </si>
  <si>
    <t>https://twitter.com/realDonaldTrump/status/200316316295512064</t>
  </si>
  <si>
    <t>The polling numbers show a close race. @ MittRomney needs all of our support.</t>
  </si>
  <si>
    <t>https://twitter.com/realDonaldTrump/status/200603697435246592</t>
  </si>
  <si>
    <t>. @ Cher attacked @ MittRomney. She is an average talent who is out of touch with reality. Like @ Rosie O'Donnell, a total loser!</t>
  </si>
  <si>
    <t>https://twitter.com/realDonaldTrump/status/200605771568914432</t>
  </si>
  <si>
    <t>Welcome to the new reality. @ BarackObama is now letting China buy US banks http://yhoo.it/IYYMjB The US government is selling us out.</t>
  </si>
  <si>
    <t>https://twitter.com/realDonaldTrump/status/200609812688539649</t>
  </si>
  <si>
    <t>Congratulations to @ IsraeliPM @ netanyahu on forming his new unity government. A major political success for the Jewish State of Israel.</t>
  </si>
  <si>
    <t>https://twitter.com/realDonaldTrump/status/200613139153301505</t>
  </si>
  <si>
    <t>@ Charles Barclay, a friend of mine &amp; a wonderful guy, didn't mean to be so nasty to @ MittRomney. He was just (cont) http://tl.gd/hc1s86</t>
  </si>
  <si>
    <t>https://twitter.com/realDonaldTrump/status/200635694002081793</t>
  </si>
  <si>
    <t>Our trade deficit continues to rise at record rates http://abcn.ws/K1OVqQ The US manufacturing sector is being (cont) http://tl.gd/hc31ip</t>
  </si>
  <si>
    <t>https://twitter.com/realDonaldTrump/status/200650003918761985</t>
  </si>
  <si>
    <t>Who's the flip flopper? @ MittRomney has never flip flopped on gay marriage.</t>
  </si>
  <si>
    <t>https://twitter.com/realDonaldTrump/status/200659277550075905</t>
  </si>
  <si>
    <t>In the UK, taxpayers are wasting ¬£24 million on wind farms that don't even operate. http://tgr.ph/A2gB8Z They (cont) http://tl.gd/hc3q35</t>
  </si>
  <si>
    <t>https://twitter.com/realDonaldTrump/status/200934953322680320</t>
  </si>
  <si>
    <t>I'll be on @ foxandfriends on Monday at 7:30 a.m. Always a great time.</t>
  </si>
  <si>
    <t>https://twitter.com/realDonaldTrump/status/200951648179322880</t>
  </si>
  <si>
    <t>Watch Celebrity Apprentice on Sunday at 9 pm on NBC--we're winding up for a terrific finale. What a season!http://bit.ly/6lyMkt</t>
  </si>
  <si>
    <t>https://twitter.com/realDonaldTrump/status/201007738397003776</t>
  </si>
  <si>
    <t>Selective memory - @ BarackObama says that he "forgets" the recession http://bit.ly/IYtzM7 Maybe that's why he is forgetting to create jobs.</t>
  </si>
  <si>
    <t>https://twitter.com/realDonaldTrump/status/201009485580472320</t>
  </si>
  <si>
    <t>The April jobs report is terrible. If the labor forces didn't shrink under @ BarackObama then real unemployment (cont) http://tl.gd/hcgpma</t>
  </si>
  <si>
    <t>https://twitter.com/realDonaldTrump/status/201016535727341568</t>
  </si>
  <si>
    <t>Procter and Gamble is relocating its beauty headquarters from Cincinnati to Asia--what are we doing?!</t>
  </si>
  <si>
    <t>https://twitter.com/realDonaldTrump/status/201020590260363264</t>
  </si>
  <si>
    <t>If the press can report stories from @ MittRomney's dorm years then why can't it find @ BarackObama's college and law school transcripts?</t>
  </si>
  <si>
    <t>https://twitter.com/realDonaldTrump/status/201025547965448192</t>
  </si>
  <si>
    <t>Good news. Voters give @ MittRomney the edge over @ BarackObama on handling the economy according to @ gallupnewshttp://bit.ly/JhIIZO</t>
  </si>
  <si>
    <t>https://twitter.com/realDonaldTrump/status/201032113686974464</t>
  </si>
  <si>
    <t>Terrible. Wind farms are provided permits by the US government, which causes the "programmatic" killing of bald eagles.</t>
  </si>
  <si>
    <t>https://twitter.com/realDonaldTrump/status/201033965216342016</t>
  </si>
  <si>
    <t>Ugly industrial wind turbines are ruining the beauty of parts of the country--and have inefficient unreliable energy to boot.</t>
  </si>
  <si>
    <t>https://twitter.com/realDonaldTrump/status/201038452979023874</t>
  </si>
  <si>
    <t>https://twitter.com/realDonaldTrump/status/201044011954348032</t>
  </si>
  <si>
    <t>@ Cher should stop with the bad plastic surgery and nasty statements about good people running for office. I (cont) http://tl.gd/hchk8l</t>
  </si>
  <si>
    <t>https://twitter.com/realDonaldTrump/status/202037908952186881</t>
  </si>
  <si>
    <t>Howard Stern will do a great job on @ America'sGotTalent. He's very smart and really gets what talent is. @ HowardStern</t>
  </si>
  <si>
    <t>https://twitter.com/realDonaldTrump/status/202039018530144257</t>
  </si>
  <si>
    <t>The TIME Magazine cover showing late age breast feeding is disgusting--sad what TIME did to get noticed. @ TIME</t>
  </si>
  <si>
    <t>https://twitter.com/realDonaldTrump/status/202052934383566848</t>
  </si>
  <si>
    <t>Jamie Dimon of JPMorgan Chase had a bad week, but will fully recover. He is a good guy and a great banker.</t>
  </si>
  <si>
    <t>https://twitter.com/realDonaldTrump/status/202059317418016770</t>
  </si>
  <si>
    <t>As I stated long ago, @ greece will break away from the euro and go back to its own currency. They should never (cont) http://tl.gd/hdlj3v</t>
  </si>
  <si>
    <t>https://twitter.com/realDonaldTrump/status/202061385256026112</t>
  </si>
  <si>
    <t>I'll be on @ SquawkCNBC tomorrow at 7:30 a.m. # TrumpTuesday</t>
  </si>
  <si>
    <t>https://twitter.com/realDonaldTrump/status/202067968824320000</t>
  </si>
  <si>
    <t>Great job by the NY Rangers and the NJ Devils. @ NYRangers @NHLDevils</t>
  </si>
  <si>
    <t>https://twitter.com/realDonaldTrump/status/202075175951400961</t>
  </si>
  <si>
    <t>https://twitter.com/realDonaldTrump/status/202098383769440256</t>
  </si>
  <si>
    <t>Miss Universe, @ Dayanamendoza, will be on the live @ CelebApprentice finale this Sunday at 9 pm. Everyone is asking for her. @ MissUniverse</t>
  </si>
  <si>
    <t>https://twitter.com/realDonaldTrump/status/202100733213020161</t>
  </si>
  <si>
    <t>Very resource rich Canada, our neighbor, is looking to China for its growth. Just another sad commentary on the U.S.http://on.wsj.com/KkQVfb</t>
  </si>
  <si>
    <t>https://twitter.com/realDonaldTrump/status/202104811007647744</t>
  </si>
  <si>
    <t>U.S. looks like they will quit in effort to train Iraq police units. "Key mission in disarray--costly project (cont) http://tl.gd/hdne0r</t>
  </si>
  <si>
    <t>https://twitter.com/realDonaldTrump/status/202111468966121475</t>
  </si>
  <si>
    <t>My @ foxandfriends interview discussing JP Morgan Chase, bank lending, student loans &amp; @ AubreyODay's firing last nighthttp://bit.ly/KFR23h</t>
  </si>
  <si>
    <t>https://twitter.com/realDonaldTrump/status/202112197202149377</t>
  </si>
  <si>
    <t>VOTE 4 @ mariamenounos &amp; @ derekhough # DWTS #01 tonight! 2 wks to the top! 1-800-868-3401 VOTE ONLINE at: http://abc.tv/GzvB1m</t>
  </si>
  <si>
    <t># #01</t>
  </si>
  <si>
    <t>https://twitter.com/realDonaldTrump/status/202114217854242817</t>
  </si>
  <si>
    <t>Facebook billionaire gives up his U.S. citizenship in order to save taxes. I guess 3.8 billion isn't enough for (cont) http://tl.gd/hdnk92</t>
  </si>
  <si>
    <t>https://twitter.com/realDonaldTrump/status/202116097309282304</t>
  </si>
  <si>
    <t>My interview with Eagle Daily Investor: "Anti-Business Government Policies Hurt Investor, Trump Warns" http://nyp.st/IO6qbM</t>
  </si>
  <si>
    <t>https://twitter.com/realDonaldTrump/status/202118144934952960</t>
  </si>
  <si>
    <t>Ed Klein wrote a book on the President, "The Amateur." Great book, excellent reading! @ Ed_Klein</t>
  </si>
  <si>
    <t>https://twitter.com/realDonaldTrump/status/202120412698648576</t>
  </si>
  <si>
    <t>China, Japan and South Korea agreed to have free trade negotiations--notice they don't ask the U.S. to join in (cont) http://tl.gd/hdno1t</t>
  </si>
  <si>
    <t>https://twitter.com/realDonaldTrump/status/202123642467913730</t>
  </si>
  <si>
    <t>Great quote from the late Steve Jobs: "Innovation distinguishes between a leader and a follower."</t>
  </si>
  <si>
    <t>https://twitter.com/realDonaldTrump/status/202126092729982977</t>
  </si>
  <si>
    <t>Even @ BarackObama's own doctor thinks ObamaCare will be a failutre due to runaway costs http://bit.ly/LwMn31 It must be repealed.</t>
  </si>
  <si>
    <t>https://twitter.com/realDonaldTrump/status/202126865677299712</t>
  </si>
  <si>
    <t>Did @ BarackObama try to bribe Rev. Wright with $150K? http://nyp.st/IO6qbM I am sure the media will be all over this.</t>
  </si>
  <si>
    <t>https://twitter.com/realDonaldTrump/status/202128951387242496</t>
  </si>
  <si>
    <t>Now China is threatening our allies who share defense pacts with us, the latest is the Philippines http://bit.ly/KFW4wy Very aggressive</t>
  </si>
  <si>
    <t>https://twitter.com/realDonaldTrump/status/202133321826836481</t>
  </si>
  <si>
    <t>Mitt Romney gave a masterful speech this weekend at Liberty University with a wonderful introduction by Mark DeMoss. Well done. @ MittRomney</t>
  </si>
  <si>
    <t>https://twitter.com/realDonaldTrump/status/202383342983856128</t>
  </si>
  <si>
    <t>More than $500 million designated for Iraqi Army disappeared. Where is it? Our sad sad country--what have we come to?</t>
  </si>
  <si>
    <t>https://twitter.com/realDonaldTrump/status/202384807970357248</t>
  </si>
  <si>
    <t>Worired that the USC will strike down ObamaCare, @ BarackObama is trying to implement his debacle in public schoolshttp://bit.ly/KFXAPq</t>
  </si>
  <si>
    <t>https://twitter.com/realDonaldTrump/status/202424164441792512</t>
  </si>
  <si>
    <t>"Don't find fault. Find a remedy." --Henry Ford</t>
  </si>
  <si>
    <t>https://twitter.com/realDonaldTrump/status/202427743810494464</t>
  </si>
  <si>
    <t>I hope Mark Zuckerberg signs a prenup with his current girlfriend- perhaps soon to be wife. Otherwise, she can walk away with 9 billion.</t>
  </si>
  <si>
    <t>https://twitter.com/realDonaldTrump/status/202469703791280129</t>
  </si>
  <si>
    <t>My @ gretawire interview discussing @ BarackObama's misleading political ad, @ MittRomney's response and @ Cher &amp; @ Rosiehttp://bit.ly/Kq8URk</t>
  </si>
  <si>
    <t>https://twitter.com/realDonaldTrump/status/202470930734256128</t>
  </si>
  <si>
    <t>My @ SquawkCNBC interview discussing Jamie Dimon, banking regulations and Mark Zuckerberg's prenuptialhttp://bit.ly/KqacvK</t>
  </si>
  <si>
    <t>https://twitter.com/realDonaldTrump/status/202473496390008832</t>
  </si>
  <si>
    <t>Congratulations to my friend @ limbaugh on being named to the "Hall of Famous Missourians." Rush is a great guy &amp; a great character.</t>
  </si>
  <si>
    <t>https://twitter.com/realDonaldTrump/status/202477111049601026</t>
  </si>
  <si>
    <t>According to @ RasmussenPoll @ MittRomney has a 12 point advantage over @ BarackObama on the economy http://bit.ly/KqaR09 Look for it to grow.</t>
  </si>
  <si>
    <t>https://twitter.com/realDonaldTrump/status/202481663974969344</t>
  </si>
  <si>
    <t>Why won't @ BarackObama repeal the Defense of Marriage Act if he supports gay marriage? http://bit.ly/KqbK8Z He is gaming the issue.</t>
  </si>
  <si>
    <t>https://twitter.com/realDonaldTrump/status/202484106121052160</t>
  </si>
  <si>
    <t>A great ad from @ MittRomney showing "A Few of the 23 Million" unemployed who need economic change http://bit.ly/IVOH0B Take it to him Mitt!</t>
  </si>
  <si>
    <t>https://twitter.com/realDonaldTrump/status/202493001648439296</t>
  </si>
  <si>
    <t>Why the nation's debt keeps growing - a Dept of Agriculture employee made over $242K with a $63K bonus http://on.wusa9.com/JQtWrg Ridiculous.</t>
  </si>
  <si>
    <t>https://twitter.com/realDonaldTrump/status/202495573960556545</t>
  </si>
  <si>
    <t>We should not bail out any of the European countries or banks.</t>
  </si>
  <si>
    <t>https://twitter.com/realDonaldTrump/status/202784830419779584</t>
  </si>
  <si>
    <t>Under @ BarackObama, the Iranian nuclear program has rapidly grown.http://freebeacon.com/robert-joseph-goes-nuclear/ ‚Ä¶</t>
  </si>
  <si>
    <t>https://twitter.com/realDonaldTrump/status/202797521301553152</t>
  </si>
  <si>
    <t>The final two- @ ArsenioOFFICIAL and @ ClayAiken- visited yesterday- http://on.fb.me/KPhyY5</t>
  </si>
  <si>
    <t>https://twitter.com/realDonaldTrump/status/202810862849900544</t>
  </si>
  <si>
    <t>Glad to see that Jamie Dimon passed yesterday's shareholder vote. The JP Morgan stock holders understand that a good CEO is worth keeping.</t>
  </si>
  <si>
    <t>https://twitter.com/realDonaldTrump/status/202820019413991424</t>
  </si>
  <si>
    <t>Wrong! Under @ BarackObama's watch, @ Israel is not being invited to NATO summit in Chicago this monthhttp://bit.ly/K70wTn</t>
  </si>
  <si>
    <t>https://twitter.com/realDonaldTrump/status/202833462527406080</t>
  </si>
  <si>
    <t>SHOCK! While attacking @ MittRomney's private equity experience, @ BarackObama raises $2M from private equity bankers http://yhoo.it/K71uPp</t>
  </si>
  <si>
    <t>https://twitter.com/realDonaldTrump/status/202850299969404929</t>
  </si>
  <si>
    <t>"Diligence is the mother of good luck." --Benjamin Franklin</t>
  </si>
  <si>
    <t>https://twitter.com/realDonaldTrump/status/203154669990707201</t>
  </si>
  <si>
    <t>Here's what I told @ Gretawire on @ FOX when it comes to singer @ Cher's inappropriate attacks on @ MittRomney http://fxn.ws/KelQUM</t>
  </si>
  <si>
    <t>https://twitter.com/realDonaldTrump/status/203172513272971264</t>
  </si>
  <si>
    <t>@ Facebook's Mark Zuckerberg is clearly a brilliant guy. My advice? Get a pre-nup! http://bit.ly/JZvv34 @ RealMarkZuck</t>
  </si>
  <si>
    <t>https://twitter.com/realDonaldTrump/status/203178474536570881</t>
  </si>
  <si>
    <t>WaPo attack on alleged high school incidents by @ MittRomney is a hit job to me. Where are @ BarackObama's high school and college records?</t>
  </si>
  <si>
    <t>https://twitter.com/realDonaldTrump/status/203188132462596096</t>
  </si>
  <si>
    <t>"The best vision is insight." --Malcolm Forbes</t>
  </si>
  <si>
    <t>https://twitter.com/realDonaldTrump/status/203196809869406210</t>
  </si>
  <si>
    <t>Under Mayor @ MikeBloomberg and Police Commissioner @ Ray Kelly all violent crime in NYC is down dramatically. That's leadership.</t>
  </si>
  <si>
    <t>https://twitter.com/realDonaldTrump/status/203213482118746112</t>
  </si>
  <si>
    <t>Mitt Romney matches sitting President in fundraising for April--not an easy thing to do. Bad news for (cont) http://tl.gd/hf1mft</t>
  </si>
  <si>
    <t>https://twitter.com/realDonaldTrump/status/203518777831337984</t>
  </si>
  <si>
    <t>Donna Summer performed for me many times--she was great and will be missed. @TheDonnaSummer</t>
  </si>
  <si>
    <t>https://twitter.com/realDonaldTrump/status/203520777226690561</t>
  </si>
  <si>
    <t>Seems hard to believe that @ Facebook could be worth that much--be careful if you invest. And Mark Zuckerberg--get a pre-nup.</t>
  </si>
  <si>
    <t>https://twitter.com/realDonaldTrump/status/203543876441608194</t>
  </si>
  <si>
    <t>John Travolta got lucky. These characters that are accusing him of whatever just hired @ GloriaAllred, a full (cont) http://tl.gd/hffivn</t>
  </si>
  <si>
    <t>https://twitter.com/realDonaldTrump/status/203546481339285506</t>
  </si>
  <si>
    <t>Eddie Malloy, Construction Union Leader, tough as hell but fair, an amazing guy. Went to his funeral this (cont) http://tl.gd/hffmh7</t>
  </si>
  <si>
    <t>https://twitter.com/realDonaldTrump/status/203552128709574657</t>
  </si>
  <si>
    <t>Sacha Baron Cohen's new movie "The Dictator" is a complete dud. Lots of bad reviews. Besides, he should (cont) http://tl.gd/hffsu7</t>
  </si>
  <si>
    <t>https://twitter.com/realDonaldTrump/status/203553626919145472</t>
  </si>
  <si>
    <t>The final two- @ ClayAiken &amp; @ ArsenioOfficial- in the lobby of Trump Tower- http://on.fb.me/L5fvfL # CelebrityApprentice</t>
  </si>
  <si>
    <t>https://twitter.com/realDonaldTrump/status/203555675790520320</t>
  </si>
  <si>
    <t>The @ ArsenioOfficial &amp; @ ClayAiken # CelebrityApprentice live finale is going to shock you! MUST SEE TV...9 pm Sunday on NBC</t>
  </si>
  <si>
    <t>https://twitter.com/realDonaldTrump/status/203566423912615938</t>
  </si>
  <si>
    <t>Reckless! Why is @ BarackObama wasting over $70 Billion on 'climate change activities?' Will he ever learn? http://thedc.com/JnQpHU</t>
  </si>
  <si>
    <t>https://twitter.com/realDonaldTrump/status/203568571148800001</t>
  </si>
  <si>
    <t>Let's take a closer look at that birth certificate. @ BarackObama was described in 2003 as being "born in Kenya."http://bit.ly/Klc9Uu</t>
  </si>
  <si>
    <t>https://twitter.com/realDonaldTrump/status/203572413244506112</t>
  </si>
  <si>
    <t>Sure-- @ BarackObama's literary agent claims the 1991 booklet was a 'mistake' http://abcn.ws/KyYWNA Pretty convenient.</t>
  </si>
  <si>
    <t>https://twitter.com/realDonaldTrump/status/203575559308058624</t>
  </si>
  <si>
    <t>I'll be on @ foxandfriends on Monday at 7:30 AM</t>
  </si>
  <si>
    <t>https://twitter.com/realDonaldTrump/status/203579270977687552</t>
  </si>
  <si>
    <t>And I'll be visiting the TODAY Show on Monday as well @ thetodayshow</t>
  </si>
  <si>
    <t>https://twitter.com/realDonaldTrump/status/203586066811326466</t>
  </si>
  <si>
    <t>Time Warner Cable went out on 5th Avenue for 2 plus days. They are a disaster. I think I'm going to switch.</t>
  </si>
  <si>
    <t>https://twitter.com/realDonaldTrump/status/204339179629453315</t>
  </si>
  <si>
    <t># CelebrityApprentice Who will win? http://on.fb.me/M8DVY4 Find out tonight- live Season Finale at 9PM ET on NBC.</t>
  </si>
  <si>
    <t>https://twitter.com/realDonaldTrump/status/204584121614352384</t>
  </si>
  <si>
    <t>Watch the boardroom scene of # CelebrityApprentice with @ IvankaTrump and @ EricTrump where @ ArsenioOFFICIAL is HIRED http://bit.ly/Jrqsh2</t>
  </si>
  <si>
    <t>https://twitter.com/realDonaldTrump/status/204586652222500865</t>
  </si>
  <si>
    <t>My @ foxandfriends interview discussing @ ArsenioOFFICIAL's # CelebrityApprentice win, 2012 political ads and the G8http://bit.ly/JrqzZY</t>
  </si>
  <si>
    <t>https://twitter.com/realDonaldTrump/status/204587443737993216</t>
  </si>
  <si>
    <t>Last night's live season finale of # CelebrityApprentice was another massive ratings success. Thank you to our (cont) http://tl.gd/hgm44h</t>
  </si>
  <si>
    <t>https://twitter.com/realDonaldTrump/status/204608589380329472</t>
  </si>
  <si>
    <t>This season of # CelebrityApprentice raised over $2M for charity. @ ArsenioOFFICIAL led the pack. He did a great (cont) http://tl.gd/hgn9jn</t>
  </si>
  <si>
    <t>https://twitter.com/realDonaldTrump/status/204610005893267456</t>
  </si>
  <si>
    <t>I look forward to watching @ clayaiken. He us a very sharp guy who will have a tremendous career.</t>
  </si>
  <si>
    <t>https://twitter.com/realDonaldTrump/status/204621710421524480</t>
  </si>
  <si>
    <t>All indications show that @ MittRomney is building a strong campaign. His fundraising is ready to outpace (cont) http://tl.gd/hgnsa7</t>
  </si>
  <si>
    <t>https://twitter.com/realDonaldTrump/status/204625652064858113</t>
  </si>
  <si>
    <t>David Feherty of @ GolfChannel will interview me tonight at 10 pm, ET. Tune in--it will be fun.</t>
  </si>
  <si>
    <t>https://twitter.com/realDonaldTrump/status/204626871097360385</t>
  </si>
  <si>
    <t>The @ Yankees must re-negotiate @ AROD's contract. He is not the same player without drugs.</t>
  </si>
  <si>
    <t>https://twitter.com/realDonaldTrump/status/204629917529415680</t>
  </si>
  <si>
    <t>Congratulations to @JennaTalackova on winning Miss Congeniality in the @MissUniverseCanada pageant this past (cont) http://tl.gd/hgo5tv</t>
  </si>
  <si>
    <t>https://twitter.com/realDonaldTrump/status/204633842437472257</t>
  </si>
  <si>
    <t>Sahar Biniaz is beautiful. She will make Canada proud in the international @ MissUniverse competition this December.</t>
  </si>
  <si>
    <t>https://twitter.com/realDonaldTrump/status/204639631248064514</t>
  </si>
  <si>
    <t>Congratulations to @ DavidWright of the # Mets. What a great season he is having--batting over 400 and clutch hitting. Also, a fantastic guy.</t>
  </si>
  <si>
    <t>https://twitter.com/realDonaldTrump/status/204650769549508608</t>
  </si>
  <si>
    <t>America has lost its AAA rating and gained over $6T in debt under @ BarackObama and now he wants to raise the debt ceiling--SCARY!</t>
  </si>
  <si>
    <t>https://twitter.com/realDonaldTrump/status/204659247898836993</t>
  </si>
  <si>
    <t># TrumpTuesday I'll be on @ SquawkCNBC tomorrow at 7:30 am. Tune in!</t>
  </si>
  <si>
    <t>https://twitter.com/realDonaldTrump/status/204662391449980928</t>
  </si>
  <si>
    <t>By releasing Chen, China showed that its political situation is becoming increasingly unstable to domestic (cont) http://tl.gd/hgp08j</t>
  </si>
  <si>
    <t>https://twitter.com/realDonaldTrump/status/204675610738556929</t>
  </si>
  <si>
    <t>Will Smith did a great job by smacking the guy "reporter" who kissed him on the lips at a red carpet event. (cont) http://tl.gd/hgp7a5</t>
  </si>
  <si>
    <t>https://twitter.com/realDonaldTrump/status/204937424890105859</t>
  </si>
  <si>
    <t>Mr. Pesident, @ BarackObama, you cannot attack free enterprise and expect to have a healthy economy!</t>
  </si>
  <si>
    <t>https://twitter.com/realDonaldTrump/status/204946072173416450</t>
  </si>
  <si>
    <t>Rev. Wright called @ BarackObama, on tape, a liar. Why isn't this being looked into? It would be a great commercial for the republicans.</t>
  </si>
  <si>
    <t>https://twitter.com/realDonaldTrump/status/204953292911030273</t>
  </si>
  <si>
    <t>Rapper @ MacMiller's song, "Donald Trump", now has 57 million hits--- I created another star--- where's my cut?</t>
  </si>
  <si>
    <t>https://twitter.com/realDonaldTrump/status/204954381832036355</t>
  </si>
  <si>
    <t>President Obama's literary agent (in 1991) promoted a book about "the first African-American president of the (cont) http://tl.gd/hh3plt</t>
  </si>
  <si>
    <t>https://twitter.com/realDonaldTrump/status/204955707324375040</t>
  </si>
  <si>
    <t>I loved Walter Cronkite, one of the all time greats. He couldn't stand Dan Rather--I agree with Walter. @ DanRatherReport</t>
  </si>
  <si>
    <t>https://twitter.com/realDonaldTrump/status/204964575920144388</t>
  </si>
  <si>
    <t>In today's # trumpvlog I talk about how well Will Smith handled the situation with the reporter- http://youtu.be/oV8vjFDVzhk</t>
  </si>
  <si>
    <t>https://twitter.com/realDonaldTrump/status/204967969586028545</t>
  </si>
  <si>
    <t>Who would you like to see on next season of # CelebrityApprentice? Let us know- everyone wants to be on it.</t>
  </si>
  <si>
    <t>https://twitter.com/realDonaldTrump/status/205007213377490944</t>
  </si>
  <si>
    <t>My @ SquawkCNBC interview discussing why I don't own Facebook stock and running a tough campaign against @ BarackObamahttp://bit.ly/JtRxQX</t>
  </si>
  <si>
    <t>https://twitter.com/realDonaldTrump/status/205010399135940609</t>
  </si>
  <si>
    <t>I am a registered Republican. http://politi.co/5nbA2Y With @ MittRomney as the nominee, we can defeat @ BarackObama.</t>
  </si>
  <si>
    <t>https://twitter.com/realDonaldTrump/status/205012982453899264</t>
  </si>
  <si>
    <t>Hmmm...can you imagine me speaking at the RNC Convention in Tampa?http://thedc.com/MhqIMF That's a speech everyone would watch.</t>
  </si>
  <si>
    <t>https://twitter.com/realDonaldTrump/status/205017940280619008</t>
  </si>
  <si>
    <t>Glad to see that Sacha Baron Cohen's new movie is not only a dud but not too good at the box office. He is talentless. @ Sacha_B_Cohen</t>
  </si>
  <si>
    <t>https://twitter.com/realDonaldTrump/status/205020507781865472</t>
  </si>
  <si>
    <t>China is now given preference to buy US debt by going directly to Treasury. I don't believe @ BarackObama knows that he selling us out.</t>
  </si>
  <si>
    <t>https://twitter.com/realDonaldTrump/status/205029696923123712</t>
  </si>
  <si>
    <t>The Republicans should use everything against @ BarackObama--just as @ BarackObama is going to use everything (cont) http://tl.gd/hh6i8b</t>
  </si>
  <si>
    <t>https://twitter.com/realDonaldTrump/status/205034016716496897</t>
  </si>
  <si>
    <t>I wonder if @ BarackObama ever applied to Occidental, Columbia or Harvard as a foreign student. When can we see (cont) http://tl.gd/hh6ksr</t>
  </si>
  <si>
    <t>https://twitter.com/realDonaldTrump/status/205045020645007360</t>
  </si>
  <si>
    <t>I'll be on Piers Morgan Tonight this evening, 9 pm on CNN. Be sure to tune in. @ PiersTonight</t>
  </si>
  <si>
    <t>https://twitter.com/realDonaldTrump/status/205057394588401664</t>
  </si>
  <si>
    <t>The @ BarackObama administration is pressuring contractors to fix job loss estimates from environmental regulations http://bit.ly/Jz5T</t>
  </si>
  <si>
    <t>https://twitter.com/realDonaldTrump/status/205338759070351361</t>
  </si>
  <si>
    <t>A segment from last night's @ piersmorgan interview discussing @ CoryBooker and fighting fire with fire in a campaignhttp://bit.ly/Kg26Ue</t>
  </si>
  <si>
    <t>https://twitter.com/realDonaldTrump/status/205354072558157825</t>
  </si>
  <si>
    <t>A bite from last night's @ piersmorgan interview discussing Rev. Wright's Ed Klein interview and the 2012 campaign http://bit.ly/Kg2GkP</t>
  </si>
  <si>
    <t>https://twitter.com/realDonaldTrump/status/205361929663942659</t>
  </si>
  <si>
    <t>"Obstacles are those frightening things that become visible when we take our eyes off our goals." -- Henry Ford</t>
  </si>
  <si>
    <t>https://twitter.com/realDonaldTrump/status/205362910103482369</t>
  </si>
  <si>
    <t>Disaster! The @ BarackObama tax hikes set for 2013 are going "to throw us back into a recession" according to the CBOhttp://wapo.st/JHm4JZ</t>
  </si>
  <si>
    <t>https://twitter.com/realDonaldTrump/status/205368092816187392</t>
  </si>
  <si>
    <t>The storied success of Bain in private entrepreneurship and equity is one reason @ MittRomney will be a great POTUS.</t>
  </si>
  <si>
    <t>https://twitter.com/realDonaldTrump/status/205383539284393984</t>
  </si>
  <si>
    <t>Capitalism doesn't guarantee success, only a chance to succeed. The community organizer @ BarackObama doesn't (cont) http://tl.gd/hhjrg6</t>
  </si>
  <si>
    <t>https://twitter.com/realDonaldTrump/status/205387524816908288</t>
  </si>
  <si>
    <t>Welcome to Twitter, @ melaniatrump!</t>
  </si>
  <si>
    <t>https://twitter.com/realDonaldTrump/status/205389967432757249</t>
  </si>
  <si>
    <t>Interesting. @ BarackObama's 1981 transfer class to Columbia "declined" in "quality" according to the Columbia Spectatorhttp://bit.ly/Jb05Ga</t>
  </si>
  <si>
    <t>https://twitter.com/realDonaldTrump/status/205395585434533888</t>
  </si>
  <si>
    <t>ObamaCare's tax credit is underperforming by over 95% creating an even bigger cost to the debt http://bit.ly/KGohVW It must be repealed!</t>
  </si>
  <si>
    <t>https://twitter.com/realDonaldTrump/status/205397752908222464</t>
  </si>
  <si>
    <t>What a series the @ nyrangers @NHLDevils is turning out to be! Tonight's game should be another close one.</t>
  </si>
  <si>
    <t>https://twitter.com/realDonaldTrump/status/205653162873466880</t>
  </si>
  <si>
    <t>Lolo Jones, our beautiful Olympic athlete, wants to remain a virgin until she gets married--she is great. @ Followlolo</t>
  </si>
  <si>
    <t>https://twitter.com/realDonaldTrump/status/205662866920050688</t>
  </si>
  <si>
    <t>Cadillac has made amazing strides in the beauty and quality of their cars. Great management team--congratulations! @ Cadillac</t>
  </si>
  <si>
    <t>https://twitter.com/realDonaldTrump/status/205676122480979970</t>
  </si>
  <si>
    <t>Josh Brolin, a friend of mine, was terrific in "Men in Black." Congrats!</t>
  </si>
  <si>
    <t>https://twitter.com/realDonaldTrump/status/205680827168862208</t>
  </si>
  <si>
    <t>"Do not go where the path may lead, go instead where there is no path and leave a trail." Ralph Waldo Emerson</t>
  </si>
  <si>
    <t>https://twitter.com/realDonaldTrump/status/205729482919772161</t>
  </si>
  <si>
    <t>My @Newsmax_Media interview discussing OPEC, US gas resources, @ MittRomney and running a campaign against @ BarackObamahttp://bit.ly/JzV4x3</t>
  </si>
  <si>
    <t>@Newsmax_Media @ @</t>
  </si>
  <si>
    <t>https://twitter.com/realDonaldTrump/status/205733378123771904</t>
  </si>
  <si>
    <t>Egypt is going the exact opposite of what it was. They will soon be very strongly against Israel. Thanks, President Obama. @ BarackObama</t>
  </si>
  <si>
    <t>https://twitter.com/realDonaldTrump/status/205735230252920833</t>
  </si>
  <si>
    <t>Why are armed drones being released over our homeland by the Government?http://cbsloc.al/KetrG1 Seems excessive.</t>
  </si>
  <si>
    <t>https://twitter.com/realDonaldTrump/status/205736889683161089</t>
  </si>
  <si>
    <t>Pictures of @ melaniatrump and me from the Men In Black III premiere in New York City http://bit.ly/JzVzXW We loved the movie!</t>
  </si>
  <si>
    <t>https://twitter.com/realDonaldTrump/status/205743045788975106</t>
  </si>
  <si>
    <t>Dine With The Donald and Mitt: http://bit.ly/Mv4TJF</t>
  </si>
  <si>
    <t>https://twitter.com/realDonaldTrump/status/205749963223863297</t>
  </si>
  <si>
    <t>HYPOCRITE! Long before @ BarackObama called the Tea Party 'teabaggers' he dressed as a revolutionary in a Hyde Park rallyhttp://bit.ly/LqIha7</t>
  </si>
  <si>
    <t>https://twitter.com/realDonaldTrump/status/205752968648200193</t>
  </si>
  <si>
    <t>"Attitude is a little thing that makes a big difference." -- Winston Churchill</t>
  </si>
  <si>
    <t>https://twitter.com/realDonaldTrump/status/206883140462055424</t>
  </si>
  <si>
    <t>George Will may be the dumbest(and most overrated) political commentator of all time. If the Republicans listen to him, they will lose.</t>
  </si>
  <si>
    <t>https://twitter.com/realDonaldTrump/status/207495823750205440</t>
  </si>
  <si>
    <t>. @ BarackObama is practically begging @ MittRomney to disavow the place of birth movement, he is afraid of it and (cont) http://tl.gd/hk2dlp</t>
  </si>
  <si>
    <t>https://twitter.com/realDonaldTrump/status/207498587658129408</t>
  </si>
  <si>
    <t>Losers such as George Will and @ Rosie use me to get publicity for themselves. They are strictly third rate.</t>
  </si>
  <si>
    <t>https://twitter.com/realDonaldTrump/status/207504132301520896</t>
  </si>
  <si>
    <t>Vanity Fair newsstand sales continue to fall. How much longer can it last? The clock is ticking.</t>
  </si>
  <si>
    <t>https://twitter.com/realDonaldTrump/status/207510422604091392</t>
  </si>
  <si>
    <t>George Will totally ‚Äúbombed‚Äù at The Mar-a-Lago Club. I was there to watch. He was embarrassed and no longer likes Donald Trump.</t>
  </si>
  <si>
    <t>https://twitter.com/realDonaldTrump/status/207522997349793795</t>
  </si>
  <si>
    <t>The full episode @ theviewtv which I guest hosted last Friday http://abc.tv/LPoTr3 I had a fantastic time.</t>
  </si>
  <si>
    <t>https://twitter.com/realDonaldTrump/status/207526815156285440</t>
  </si>
  <si>
    <t>I am very excited about hosting @ MittRomney today for a fundraiser. Looking forward to seeing @ newtgingrich and many other friends.</t>
  </si>
  <si>
    <t>https://twitter.com/realDonaldTrump/status/207535375411986435</t>
  </si>
  <si>
    <t>My @ SquawkCNBC interview discussing my fundraiser with @ MittRomney, starting my own PAC and real unemployment,http://bit.ly/LPpfOr</t>
  </si>
  <si>
    <t>https://twitter.com/realDonaldTrump/status/207539059575373826</t>
  </si>
  <si>
    <t>The second part of my @Newsmax_Media interview discussing the GOP convention, VP choices, Facebook and the Eurohttp://bit.ly/LjbeFB</t>
  </si>
  <si>
    <t>https://twitter.com/realDonaldTrump/status/207545334820384769</t>
  </si>
  <si>
    <t>The 2012 @ MissUSA contestants recently visited Trump Tower. Watch the video-http://youtu.be/8GYaT85W15U</t>
  </si>
  <si>
    <t>https://twitter.com/realDonaldTrump/status/207545348581896192</t>
  </si>
  <si>
    <t>In '08, @ BarackObama said that Bush adding $4T to the debt was unpatriotic.http://bit.ly/pEd2Ww @ BarackObama has already added $6T.</t>
  </si>
  <si>
    <t>https://twitter.com/realDonaldTrump/status/207554593712898048</t>
  </si>
  <si>
    <t>Just 2 years ago @ BarackObama celebrated Solyndra http://bit.ly/KT1hTT No party $550 million &amp; a total loss of $ later</t>
  </si>
  <si>
    <t>https://twitter.com/realDonaldTrump/status/207558845193654272</t>
  </si>
  <si>
    <t>China is now criticizing the US human rights record http://bit.ly/Ly8B2m They have zero credibility on the issue. Can you believe this?</t>
  </si>
  <si>
    <t>https://twitter.com/realDonaldTrump/status/207561234428604416</t>
  </si>
  <si>
    <t>Now @ BarackObama has decided there are 5 million Palestinian refugees http://bit.ly/LNxVaZ He always goes against @ Israel's interest.</t>
  </si>
  <si>
    <t>https://twitter.com/realDonaldTrump/status/207563123270500352</t>
  </si>
  <si>
    <t>Unsustainable- @ BarackObama has increased total federal budget outlays by over 24% during his term http://bit.ly/KmXhID He loves debt.</t>
  </si>
  <si>
    <t>https://twitter.com/realDonaldTrump/status/207565458109509632</t>
  </si>
  <si>
    <t>So @ BarackObama will attack @ MittRomney's career at Bain Capital but won't return donations from Bain executiveshttp://bit.ly/KP7TCE</t>
  </si>
  <si>
    <t>https://twitter.com/realDonaldTrump/status/207567745699688449</t>
  </si>
  <si>
    <t>The greatest commodity to own is land. It is finite. God is not making any more of it.</t>
  </si>
  <si>
    <t>https://twitter.com/realDonaldTrump/status/207823112262266880</t>
  </si>
  <si>
    <t>"For what is the best choice, for each individual, is the highest it is possible for him to achieve." Aristotle</t>
  </si>
  <si>
    <t>https://twitter.com/realDonaldTrump/status/207848730420977664</t>
  </si>
  <si>
    <t>Australia is luring US workers to mine the Outback with fast-track visas. Australia's unemployment is 4.9% and (cont) http://tl.gd/hkg7uj</t>
  </si>
  <si>
    <t>https://twitter.com/realDonaldTrump/status/207856661191344129</t>
  </si>
  <si>
    <t>Pres @ BarackObama expects @ MittRomney to play nice like @ SenJohnMcCain--it's not going to happen &amp; the result is going to be much different.</t>
  </si>
  <si>
    <t>https://twitter.com/realDonaldTrump/status/207861226779328512</t>
  </si>
  <si>
    <t>Perhaps @ BarackObama's biggest shortcoming as President is he failed to unite the country.</t>
  </si>
  <si>
    <t>https://twitter.com/realDonaldTrump/status/207864933373849601</t>
  </si>
  <si>
    <t>Reverend Wright was dumped like a dog by @ BarackObama--he can't be feeling too good.</t>
  </si>
  <si>
    <t>https://twitter.com/realDonaldTrump/status/207870896097075200</t>
  </si>
  <si>
    <t>It's amazing how celebrities such as @ Cher can say horrible untrue things about Republican politicians and it's (cont) http://tl.gd/hkhiak</t>
  </si>
  <si>
    <t>https://twitter.com/realDonaldTrump/status/207875027008368640</t>
  </si>
  <si>
    <t>I want to see @ BarackObama's college records to see how he listed his place of birth in the application.</t>
  </si>
  <si>
    <t>https://twitter.com/realDonaldTrump/status/207878849676066816</t>
  </si>
  <si>
    <t>What could be better than dinner with @ MittRomney and me? http://bit.ly/Kj5jSH</t>
  </si>
  <si>
    <t>https://twitter.com/realDonaldTrump/status/207884765616013313</t>
  </si>
  <si>
    <t>Rush is right. @ limbaugh and I have both created more jobs than @ BarackObama...in fact, far more jobs!</t>
  </si>
  <si>
    <t>https://twitter.com/realDonaldTrump/status/207897542971752448</t>
  </si>
  <si>
    <t>In his own words, @ BarackObama "was born in Kenya, and raised in Indonesia and Hawaii." This statement was made, (cont) http://tl.gd/hkim3j</t>
  </si>
  <si>
    <t>https://twitter.com/realDonaldTrump/status/207898999942938624</t>
  </si>
  <si>
    <t>Everybody is raving about the Trump Home Mattress by @ SertaMattresses. If you are looking for a mattress, go buy (cont) http://tl.gd/hkincm</t>
  </si>
  <si>
    <t>https://twitter.com/realDonaldTrump/status/207902918739902467</t>
  </si>
  <si>
    <t>Now Chinese agents are smuggling our military weapons through rogue US soldiers http://reut.rs/JqtjFT China loves to cheat!</t>
  </si>
  <si>
    <t>https://twitter.com/realDonaldTrump/status/207904968538206208</t>
  </si>
  <si>
    <t>Scary--America would have had to pay all its GDP to the government to cover @ BarackObama's real 2011 budget deficit http://usat.ly/LsHyW4</t>
  </si>
  <si>
    <t>https://twitter.com/realDonaldTrump/status/207907352412831744</t>
  </si>
  <si>
    <t>My @ CNN interview with @ wolfblitzercnn where I discuss @ BarackObama's 'birth certificate' and why @ CNN has low ratingshttp://bit.ly/TkduX</t>
  </si>
  <si>
    <t>https://twitter.com/realDonaldTrump/status/207911169170743296</t>
  </si>
  <si>
    <t>My @ gretawire interview discussing my @ MittRomney fundraiser in Trump Int'l Hotel Las Vegas and the state of the (cont) http://tl.gd/hkj1ae</t>
  </si>
  <si>
    <t>https://twitter.com/realDonaldTrump/status/207917815779430401</t>
  </si>
  <si>
    <t>The @ BarackObama campaign keeps highlighting a web video of John McCain being nice &amp; respectful. I'll bet John (cont) http://tl.gd/hkj662</t>
  </si>
  <si>
    <t>https://twitter.com/realDonaldTrump/status/207921246426497024</t>
  </si>
  <si>
    <t>George Will was pushing for @ JonHuntsman for the GOP nomination in December...said he was going to win. (cont) http://tl.gd/hkj8j4</t>
  </si>
  <si>
    <t>https://twitter.com/realDonaldTrump/status/207925059665412097</t>
  </si>
  <si>
    <t>George Will was critical of @ MittRomney throughout the primary. Maybe it is because his wife was turned down for (cont) http://tl.gd/hkjb5n</t>
  </si>
  <si>
    <t>https://twitter.com/realDonaldTrump/status/207926858443010051</t>
  </si>
  <si>
    <t>The @ MittRomney fundraiser last night was a tremendous success.</t>
  </si>
  <si>
    <t>https://twitter.com/realDonaldTrump/status/207928730268606465</t>
  </si>
  <si>
    <t>How ironic that @ BarackObama's campaign would call me a charlatan. Have they looked at their boss's record?</t>
  </si>
  <si>
    <t>https://twitter.com/realDonaldTrump/status/207931763647971328</t>
  </si>
  <si>
    <t>It was an honor to be with @ MittRomney the night he clinched the nomination. He will defeat @ BarackObama and be a tremendous POTUS.</t>
  </si>
  <si>
    <t>https://twitter.com/realDonaldTrump/status/207934486036480002</t>
  </si>
  <si>
    <t>So @ ReutersPolitics claims that @ MittRomney's birth certificate evokes 'controversy' http://reut.rs/LD9gQF Where (cont) http://tl.gd/hkjgsb</t>
  </si>
  <si>
    <t>https://twitter.com/realDonaldTrump/status/208180925522116608</t>
  </si>
  <si>
    <t>Commodity prices are beginning to drop as a result of the Euro crisis http://buswk.co/JN7mSO</t>
  </si>
  <si>
    <t>https://twitter.com/realDonaldTrump/status/208195479039778819</t>
  </si>
  <si>
    <t>"The golden rule for every businessman is this: 'Put yourself in your customer's place.'" --Orison Swett Marden</t>
  </si>
  <si>
    <t>https://twitter.com/realDonaldTrump/status/208205405606785025</t>
  </si>
  <si>
    <t>China and Saudi Arabia recently struck a deal which is "the largest expansion by any oil company in the world" (cont) http://tl.gd/hku5qt</t>
  </si>
  <si>
    <t>https://twitter.com/realDonaldTrump/status/208253478676611073</t>
  </si>
  <si>
    <t>Looking forward to meeting everyone at the North Carolina GOP this Friday where I will be the keynote speaker at the dinner. # GOP</t>
  </si>
  <si>
    <t>https://twitter.com/realDonaldTrump/status/208255247724986368</t>
  </si>
  <si>
    <t>Dine with The Donald and Mitt http://bit.ly/Mv4TJF</t>
  </si>
  <si>
    <t>https://twitter.com/realDonaldTrump/status/208257102869835778</t>
  </si>
  <si>
    <t>When will @ davidaxelrod realize he is on a fool's errand trying to defend @ BarackObama's ineptitude?</t>
  </si>
  <si>
    <t>https://twitter.com/realDonaldTrump/status/208261171269210112</t>
  </si>
  <si>
    <t>Does anyone believe that @ BarackObama did not fully write or review the 1991 publisher booklet?</t>
  </si>
  <si>
    <t>https://twitter.com/realDonaldTrump/status/208277697279963137</t>
  </si>
  <si>
    <t>Q1 GDP has just been revised down to 1.9% http://1.usa.gov/3hAL The economy is in deep trouble.</t>
  </si>
  <si>
    <t>https://twitter.com/realDonaldTrump/status/208278544634228737</t>
  </si>
  <si>
    <t>Pathetic! Since @ GovWalker is going to win the recall, @ BarackObama is trying to disown the endorsement of Tom Barrett http://bit.ly/M0cdhg</t>
  </si>
  <si>
    <t>https://twitter.com/realDonaldTrump/status/208293422543536128</t>
  </si>
  <si>
    <t>US job cuts jumped 53% in May from April http://www.cnbc.com/id/47626277 This is the Obama recovery?</t>
  </si>
  <si>
    <t>https://twitter.com/realDonaldTrump/status/208294233063424000</t>
  </si>
  <si>
    <t>"The difference between a successful person and others is not a lack of strength, not a lack of knowledge, but (cont) http://tl.gd/hl1q3h</t>
  </si>
  <si>
    <t>https://twitter.com/realDonaldTrump/status/208564478957199361</t>
  </si>
  <si>
    <t>I'll be on @ foxandfriends on Monday at 7:30 AM...be sure to tune in.</t>
  </si>
  <si>
    <t>https://twitter.com/realDonaldTrump/status/208569252939169792</t>
  </si>
  <si>
    <t>Unemployment has risen today and some other very bad news has just been reported- the stock market is way down.</t>
  </si>
  <si>
    <t>https://twitter.com/realDonaldTrump/status/208572707292459008</t>
  </si>
  <si>
    <t>Thank you to the @ nydailynews for a very nice story- http://nydn.us/L1oOfC</t>
  </si>
  <si>
    <t>https://twitter.com/realDonaldTrump/status/208577771251838978</t>
  </si>
  <si>
    <t>See you tonight in North Carolina. Making keynote for the Republican party- will be fun.</t>
  </si>
  <si>
    <t>https://twitter.com/realDonaldTrump/status/208590264720310272</t>
  </si>
  <si>
    <t>Bay Bridge in California made in China for $1.8 billion. $300 million in cost overruns. Are we stupid?</t>
  </si>
  <si>
    <t>https://twitter.com/realDonaldTrump/status/208620410013618177</t>
  </si>
  <si>
    <t>The @ MissUSA 2012 contestants pose for a picture with me at Trump Tower in New York City- http://on.fb.me/L3rw5Z</t>
  </si>
  <si>
    <t>https://twitter.com/realDonaldTrump/status/208621178112327680</t>
  </si>
  <si>
    <t>@ melaniatrump's interview on @ foxandfriends discussing her beautiful jewelry line,my son Barron and the 2012 campaignhttp://bit.ly/Llo4Ei</t>
  </si>
  <si>
    <t>https://twitter.com/realDonaldTrump/status/208624252230963200</t>
  </si>
  <si>
    <t>Over $1T in annual deficit spending and adding over $6T to the debt for what? May jobless numbers are horrendous. The great Obama recovery.</t>
  </si>
  <si>
    <t>https://twitter.com/realDonaldTrump/status/208625238093725696</t>
  </si>
  <si>
    <t>Tune in Sunday June 3 to NBC at 9pm ET for the 2012 Miss USA competition, coming from Planet Hollywood Resort &amp; Casino in Las Vegas</t>
  </si>
  <si>
    <t>https://twitter.com/realDonaldTrump/status/208641445660327937</t>
  </si>
  <si>
    <t>Pres. Bill Clinton, 5.31.12: " @ MittRomney had a sterling business career."</t>
  </si>
  <si>
    <t>https://twitter.com/realDonaldTrump/status/208652844180582400</t>
  </si>
  <si>
    <t>Now @ BarackObama is telling donors he will need to 'revisit' healthcare in his 2nd term http://bloom.bg/MduKt8</t>
  </si>
  <si>
    <t>https://twitter.com/realDonaldTrump/status/208653414501056512</t>
  </si>
  <si>
    <t>What a foolish move by @ davidaxelrod to speak in Boston yesterday! Completely outmaneuvered by the @ MittRomney campaign.</t>
  </si>
  <si>
    <t>https://twitter.com/realDonaldTrump/status/208657081027403776</t>
  </si>
  <si>
    <t>Waste! The CBO now estimates that @ BarackObama's stimulus cost $831B and a ridicuous $4.1M per job created http://bit.ly/KZlaod</t>
  </si>
  <si>
    <t>https://twitter.com/realDonaldTrump/status/208657879669022720</t>
  </si>
  <si>
    <t>Now the @ BarackObama campaign is fundraising off of me. I should get a tax rebate!http://bit.ly/LKyVqJ</t>
  </si>
  <si>
    <t>https://twitter.com/realDonaldTrump/status/208658501466210304</t>
  </si>
  <si>
    <t>"Sooner or later, those who win are those who think they can." --Paul Tournier</t>
  </si>
  <si>
    <t>https://twitter.com/realDonaldTrump/status/208662809683300352</t>
  </si>
  <si>
    <t>Almost all reporters falsely report that I had a "bad time" at last year's White House Correspondents' Dinner. (cont) http://tl.gd/hlfud5</t>
  </si>
  <si>
    <t>https://twitter.com/realDonaldTrump/status/208666207589642241</t>
  </si>
  <si>
    <t>The stock market is having a horrendous day- bad employment numbers.</t>
  </si>
  <si>
    <t>https://twitter.com/realDonaldTrump/status/208968325575868416</t>
  </si>
  <si>
    <t>The @ MissUSA 2012 contestants standing outside of Trump Tower in New York City- http://on.fb.me/K2Xe3N @ MissUSA 2012 tomorrow at 9PM ET NBC.</t>
  </si>
  <si>
    <t>https://twitter.com/realDonaldTrump/status/209321561801506818</t>
  </si>
  <si>
    <t>I am in Las Vegas for the @ MissUSA 2012 pageant. Watch live tonight on @ NBC at 9PM ET.http://youtu.be/8GYaT85W15U?hd=1 ‚Ä¶</t>
  </si>
  <si>
    <t>https://twitter.com/realDonaldTrump/status/209429058780536834</t>
  </si>
  <si>
    <t>I had a fun time doing the # CallMeMaybe video featuring the @ MissUSA contestants, @ BravoAndy, and @ GiulianaRancic-http://bit.ly/N9v6Ah</t>
  </si>
  <si>
    <t>https://twitter.com/realDonaldTrump/status/209447392364343296</t>
  </si>
  <si>
    <t>Watch # MissUSA 2012 live tonight on @ NBC at 9PM EST!</t>
  </si>
  <si>
    <t>https://twitter.com/realDonaldTrump/status/209481147175018496</t>
  </si>
  <si>
    <t>I had fun appearing in the video for Carly Rae Jepsen's # CallMeMaybe for # MissUSA 2012-http://youtu.be/00yKww_BQ2I</t>
  </si>
  <si>
    <t>https://twitter.com/realDonaldTrump/status/209672552426115074</t>
  </si>
  <si>
    <t>TRUMP TUESDAY @ SquawkCNBC tomorrow at 7:30 am Tune in!</t>
  </si>
  <si>
    <t>https://twitter.com/realDonaldTrump/status/209673117696671744</t>
  </si>
  <si>
    <t>https://twitter.com/realDonaldTrump/status/209678698616594434</t>
  </si>
  <si>
    <t>Congratulations to Miss Rhode Island on winning the Miss USA contest. She did an amazing job.</t>
  </si>
  <si>
    <t>https://twitter.com/realDonaldTrump/status/209681462029586432</t>
  </si>
  <si>
    <t>My @ foxandfriends interview discussing # MissUSA Olivia Culpo, the job numbers &amp; the waste of the Obama stimulushttp://bit.ly/JGGGwV</t>
  </si>
  <si>
    <t>https://twitter.com/realDonaldTrump/status/209703020215271424</t>
  </si>
  <si>
    <t>The North Carolina # GOPConvention was a great time. I loved meeting everyone. Let's carry it to victory in November.</t>
  </si>
  <si>
    <t>https://twitter.com/realDonaldTrump/status/209703938759471105</t>
  </si>
  <si>
    <t>I had a wonderful meeting with Likud Deputy Speaker of The Knesset @ DannyDanon this past Friday in Trump Tower http://bit.ly/JGHlP6 # Israel</t>
  </si>
  <si>
    <t>https://twitter.com/realDonaldTrump/status/209717137667932161</t>
  </si>
  <si>
    <t>Welcome to the new reality-- be careful. Retirement ages will be pushed to 80 due to the incompetence of our leaders.http://bloom.bg/LdQ6Fo</t>
  </si>
  <si>
    <t>https://twitter.com/realDonaldTrump/status/209720470902280192</t>
  </si>
  <si>
    <t>The real war on women. Under @ BarackObama 766,000 more women are unemployed from when he took officehttp://bit.ly/LefGXr</t>
  </si>
  <si>
    <t>https://twitter.com/realDonaldTrump/status/209726234668703744</t>
  </si>
  <si>
    <t>In some ways it is sad. We all wanted @ BarackObama to succeed. It's not worked out that way.</t>
  </si>
  <si>
    <t>https://twitter.com/realDonaldTrump/status/209734672320704512</t>
  </si>
  <si>
    <t>Now that China's own economy is slowing http://buswk.co/JGJvOx watch how they start doing even bigger numbers in (cont) http://tl.gd/hmps9s</t>
  </si>
  <si>
    <t>https://twitter.com/realDonaldTrump/status/210054999777099776</t>
  </si>
  <si>
    <t>My @ SquawkCNBC interview.http://bit.ly/KKDynS</t>
  </si>
  <si>
    <t>https://twitter.com/realDonaldTrump/status/210058817780711424</t>
  </si>
  <si>
    <t>Just cancelled my subscription to @ USATODAY. Boring newspaper with no mojo--must be losing a fortune. Founder (cont) http://tl.gd/hn7gjp</t>
  </si>
  <si>
    <t>https://twitter.com/realDonaldTrump/status/210066687863697409</t>
  </si>
  <si>
    <t>Trump Vineyard Estates is a breathtaking location to hold special events for all occasions. Watch the video for a look-http://youtu.be/s8kDzCpvgWA</t>
  </si>
  <si>
    <t>https://twitter.com/realDonaldTrump/status/210082029553987584</t>
  </si>
  <si>
    <t>We have all been following the Wisconsin recall election. @ ScottKWalker's victory tonight will be well-earned. A Governor who gets results.</t>
  </si>
  <si>
    <t>https://twitter.com/realDonaldTrump/status/210085849545715712</t>
  </si>
  <si>
    <t>What a foolish statement by @ davidaxelrod - he said that a @ marcorubio VP pick would 'insult' Hispanicshttp://bit.ly/Kam7c7</t>
  </si>
  <si>
    <t>https://twitter.com/realDonaldTrump/status/210092582737424384</t>
  </si>
  <si>
    <t>While @ BarackObama spends recklessly on domestic projects, he is hollowing out our military with over $487B in cuts http://bit.ly/Mvg74D</t>
  </si>
  <si>
    <t>https://twitter.com/realDonaldTrump/status/210096130204241920</t>
  </si>
  <si>
    <t>"A market is never saturated with a good product, but it is very quickly saturated with a bad one." -- Henry Ford</t>
  </si>
  <si>
    <t>https://twitter.com/realDonaldTrump/status/210101183690457088</t>
  </si>
  <si>
    <t>China's best friend @ BarackObama wants to cut the US fleet down to 230 ships, the lowest level since WWI.http://bit.ly/Mvg74D</t>
  </si>
  <si>
    <t>https://twitter.com/realDonaldTrump/status/210107711684214785</t>
  </si>
  <si>
    <t>It was @ BarackObama who promised "if you like your plan, you can keep your plan." Now ObamaCare is causing (cont) http://tl.gd/hn8shq</t>
  </si>
  <si>
    <t>https://twitter.com/realDonaldTrump/status/210372320869613569</t>
  </si>
  <si>
    <t>Congratulations to @ ScottKWalker of Wisconsin--a great victory. A smart and tough guy. Great going.</t>
  </si>
  <si>
    <t>https://twitter.com/realDonaldTrump/status/210375930747695105</t>
  </si>
  <si>
    <t>Obama was very disloyal to Wisconsin Democrats. @ BarackObama never showed up to help them even though he (cont) http://tl.gd/hnjs22</t>
  </si>
  <si>
    <t>https://twitter.com/realDonaldTrump/status/210379979014414336</t>
  </si>
  <si>
    <t>. @ melaniatrump on @ QVC tonight at 7PM EST. Tune in!</t>
  </si>
  <si>
    <t>https://twitter.com/realDonaldTrump/status/210386891583918082</t>
  </si>
  <si>
    <t>Is Roger Simon @ politicoroger ever right about anything? Now he's attacking @ BillClinton in defense of (cont) http://tl.gd/hnkmgu</t>
  </si>
  <si>
    <t>https://twitter.com/realDonaldTrump/status/210388131432759298</t>
  </si>
  <si>
    <t>. @ BillClinton was very nice to me, as I am to him, on the Piers Morgan Show (CNN). He is loyal to his friends. @ piersmorgan</t>
  </si>
  <si>
    <t>https://twitter.com/realDonaldTrump/status/210396451665223680</t>
  </si>
  <si>
    <t>The Miss USA Pageant # MissUSA was a big ratings hit for @ nbc--NBC won the evening. Thank you, Donald.</t>
  </si>
  <si>
    <t>https://twitter.com/realDonaldTrump/status/210411297706217473</t>
  </si>
  <si>
    <t>China's new AND ADVANCED currency manipulation is killing the U.S. Help!</t>
  </si>
  <si>
    <t>https://twitter.com/realDonaldTrump/status/210413359747694593</t>
  </si>
  <si>
    <t>The results are in. I killed Wolf Blitzer in our debate. I like Wolf but he went for an ambush! # wolfblitzercnn</t>
  </si>
  <si>
    <t>https://twitter.com/realDonaldTrump/status/210423753388208128</t>
  </si>
  <si>
    <t>Why is @ BarackObama spending millions to try and hide his records? He is the least transparent President--ever--and he ran on transparency.</t>
  </si>
  <si>
    <t>https://twitter.com/realDonaldTrump/status/210749986026176514</t>
  </si>
  <si>
    <t>. @ MittRomney and I are working out a great dinner for someone- I hope it's you! http://bit.ly/Mv4TJF</t>
  </si>
  <si>
    <t>https://twitter.com/realDonaldTrump/status/210761082514575360</t>
  </si>
  <si>
    <t>While I own properties across the world I am very excited about my new acquisition of @ Doral in Miami. (cont) http://tl.gd/ho4njc</t>
  </si>
  <si>
    <t>https://twitter.com/realDonaldTrump/status/210770348822638592</t>
  </si>
  <si>
    <t>It's good to see that @FLGovScott is protecting the sanctity of this November's elections, Voter fraud must be broken.</t>
  </si>
  <si>
    <t>https://twitter.com/realDonaldTrump/status/210788222199005184</t>
  </si>
  <si>
    <t>How foolish did @ davidaxelrod look yesterday trying to rationalize why @ BarackObama accepts donations from Bain?http://bit.ly/KXaPw7</t>
  </si>
  <si>
    <t>https://twitter.com/realDonaldTrump/status/210796306719981568</t>
  </si>
  <si>
    <t>Greece's financial calamity should serve as a warning. @ BarackObama's massive deficit spending is unsustainable.</t>
  </si>
  <si>
    <t>https://twitter.com/realDonaldTrump/status/210810676317396992</t>
  </si>
  <si>
    <t>Shock--even more @ BarackObama solar corruption. @ VPBiden's chief of staff's firm got biggest DOE loan.http://bit.ly/KXcEJw</t>
  </si>
  <si>
    <t>https://twitter.com/realDonaldTrump/status/210817344958771201</t>
  </si>
  <si>
    <t>Take a tour of this amazing penthouse in Trump Park Avenue....http://youtu.be/8gvcxZk5Bxc</t>
  </si>
  <si>
    <t>https://twitter.com/realDonaldTrump/status/210832558206885888</t>
  </si>
  <si>
    <t>Small businesses will have an ally in the White House with @ MittRomney. Mitt gave a great interview yesterdayhttp://cnnmon.ie/KXdvd2</t>
  </si>
  <si>
    <t>https://twitter.com/realDonaldTrump/status/211109989740331008</t>
  </si>
  <si>
    <t>I'm on @ foxandfriends this Monday at 7:30 AM. Tune in!</t>
  </si>
  <si>
    <t>https://twitter.com/realDonaldTrump/status/211159839324372994</t>
  </si>
  <si>
    <t>My @ GMA interview discussing my decision to sue Sheena Monnin and how she is a disgruntled loser http://abcn.ws/MnQYH1 @ RealMissPAUSA</t>
  </si>
  <si>
    <t>https://twitter.com/realDonaldTrump/status/211162026146402304</t>
  </si>
  <si>
    <t>. @ AnnCurry gave a very weak &amp; pathetic interview of Ms. Pennsylvania. Didn't mention judges, Ernst &amp; Young, or other factors. Very sad.</t>
  </si>
  <si>
    <t>https://twitter.com/realDonaldTrump/status/211169016939692032</t>
  </si>
  <si>
    <t>The Fed reported that companies are not sitting on as much cash as first believed. http://on.wsj.com/MnLT1i The economy is on a slowdown.</t>
  </si>
  <si>
    <t>https://twitter.com/realDonaldTrump/status/211173181434773504</t>
  </si>
  <si>
    <t>"He who knows when he can fight and when he cannot, will be victorious." -- Sun Tzu</t>
  </si>
  <si>
    <t>https://twitter.com/realDonaldTrump/status/211176168748093440</t>
  </si>
  <si>
    <t>Great news. @ MittRomney raised over $76.8M in May and now has over $107M cash on hand with the RNC. His campaign (cont) http://tl.gd/hombn6</t>
  </si>
  <si>
    <t>https://twitter.com/realDonaldTrump/status/211180934899314688</t>
  </si>
  <si>
    <t>This is a tragedy. The real unemployment rate is 14.8% with over 23.2 million unemployed Americans. We can do much better.</t>
  </si>
  <si>
    <t>https://twitter.com/realDonaldTrump/status/211189598578155521</t>
  </si>
  <si>
    <t>Now @ BarackObama is telling @ MittRomney how to control his own assets. http://on.msnbc.com/MnOMzf Obama is consumed by class warfare.</t>
  </si>
  <si>
    <t>https://twitter.com/realDonaldTrump/status/211191231382949890</t>
  </si>
  <si>
    <t>. @ Eugene_Robinson writes for the @ washingtonpost. No wonder our country is going to hell.</t>
  </si>
  <si>
    <t>https://twitter.com/realDonaldTrump/status/211193063622709248</t>
  </si>
  <si>
    <t>Scary--the CBO esimated that US publicly held debt amounts to over 70%. China is buying our country up.</t>
  </si>
  <si>
    <t>https://twitter.com/realDonaldTrump/status/211194652106309632</t>
  </si>
  <si>
    <t>Typical-- @ BarackObama's Press Secretary deflects any criticism of Obama's constant celebrity visits by attacking me. My great honor.</t>
  </si>
  <si>
    <t>https://twitter.com/realDonaldTrump/status/211196853369315328</t>
  </si>
  <si>
    <t>Doral Resort closing scheduled for Monday morning. Will soon be finest in the country. Miami is amazing. http://bit.ly/L5OJG9</t>
  </si>
  <si>
    <t>https://twitter.com/realDonaldTrump/status/211578662741479424</t>
  </si>
  <si>
    <t>Too bad I'll Have Another out of Belmont Stakes- interest now way down.</t>
  </si>
  <si>
    <t>https://twitter.com/realDonaldTrump/status/211580866231672832</t>
  </si>
  <si>
    <t>Beautiful @ MissUSA in @ NewYorkPost tomorrow as Audrey Hepburn in front of Tiffany's.</t>
  </si>
  <si>
    <t>https://twitter.com/realDonaldTrump/status/211584485081354240</t>
  </si>
  <si>
    <t>Miss Pennsylvania is just looking for free publicity at the expense of the real winner of Miss USA Olivia Culpo.</t>
  </si>
  <si>
    <t>https://twitter.com/realDonaldTrump/status/211586553057787904</t>
  </si>
  <si>
    <t>Accounting firm Ernst &amp; Young and the celebrity judges are insulted by Miss Pennsylvania's made up PR.</t>
  </si>
  <si>
    <t>https://twitter.com/realDonaldTrump/status/211587721901256705</t>
  </si>
  <si>
    <t>Thanks to @ TheRealMarilu, a great woman, for her wonderful defense of the Miss USA pageant.</t>
  </si>
  <si>
    <t>https://twitter.com/realDonaldTrump/status/211588133307949056</t>
  </si>
  <si>
    <t>Miss Florida was great in her denial of Miss Pennsylvania's phoney statements. She blows Miss Pennsylvania away- a different league .</t>
  </si>
  <si>
    <t>https://twitter.com/realDonaldTrump/status/212185651557310464</t>
  </si>
  <si>
    <t>Trump Tuesday-- @ SquawkCNBC tomorrow at 7:38 AM. Be sure to tune in!</t>
  </si>
  <si>
    <t>https://twitter.com/realDonaldTrump/status/212205730969821185</t>
  </si>
  <si>
    <t>My @ foxandfriends interview discussing @ BarackObama's gaffe, closing on # Doral today and @ MittRomney's Bain record http://bit.ly/KgAKzM</t>
  </si>
  <si>
    <t>https://twitter.com/realDonaldTrump/status/212207974591102976</t>
  </si>
  <si>
    <t>Today I closed on my historic purchase of the Doral in Miami. http://bit.ly/L5OJG9 I am very excited about what (cont) http://tl.gd/hq0r8g</t>
  </si>
  <si>
    <t>https://twitter.com/realDonaldTrump/status/212219432699826180</t>
  </si>
  <si>
    <t>. @ MannyPacquiao was robbed in his title fight on Saturday night. No wonder boxing is dying. Bring back the 15 round fights.</t>
  </si>
  <si>
    <t>https://twitter.com/realDonaldTrump/status/212223068158963713</t>
  </si>
  <si>
    <t>With almost 1.3 million followers and rising really fast, everyone is asking me to critique things(and people). Finally, I will be a critic.</t>
  </si>
  <si>
    <t>https://twitter.com/realDonaldTrump/status/212226718642094081</t>
  </si>
  <si>
    <t>. @ CNN and @ MSNBC need big help in the ratings- I can tell them where they are going wrong.</t>
  </si>
  <si>
    <t>https://twitter.com/realDonaldTrump/status/212230267941822464</t>
  </si>
  <si>
    <t>"Donald Trump" song is up to almost 60 million hits---- crazy!</t>
  </si>
  <si>
    <t>https://twitter.com/realDonaldTrump/status/212236255138807809</t>
  </si>
  <si>
    <t>Last Friday's gaffe by @ BarackObama claiming that the private sector "is doing fine" is illustrative.Everything to him revolves around gov't</t>
  </si>
  <si>
    <t>https://twitter.com/realDonaldTrump/status/212245929141604352</t>
  </si>
  <si>
    <t>. @ Fehertwit interview of me was the highest rated in @ GolfChannel history. He is a great guy.</t>
  </si>
  <si>
    <t>https://twitter.com/realDonaldTrump/status/212263917295116289</t>
  </si>
  <si>
    <t>Good sign-- @ MittRomney is getting the same amount of union support nationally that @ ScottKWalker got in Wisconsinhttp://politi.co/LhTvyX</t>
  </si>
  <si>
    <t>https://twitter.com/realDonaldTrump/status/212266828062400512</t>
  </si>
  <si>
    <t>China has copied our military's F-22 Raptor design http://bit.ly/JOGwbL We should offset their theft from our debt.</t>
  </si>
  <si>
    <t>https://twitter.com/realDonaldTrump/status/212274135001341952</t>
  </si>
  <si>
    <t>WASTE--HUD is spending $70M to teach grant recipients how to spend the money from their grants http://bit.ly/KgGo4S Does it get any dumber?</t>
  </si>
  <si>
    <t>https://twitter.com/realDonaldTrump/status/212274615060414465</t>
  </si>
  <si>
    <t>The Justice Department's investigation into the national security leaks is not independent. This is a very grave situation.</t>
  </si>
  <si>
    <t>https://twitter.com/realDonaldTrump/status/212279669154775040</t>
  </si>
  <si>
    <t>Is another @ BarackObama credit downgrade coming?'Political and Fiscal' concerns give our S&amp;P rating a negative outlook http://read.bi/KgI8v8</t>
  </si>
  <si>
    <t>https://twitter.com/realDonaldTrump/status/212310346348761088</t>
  </si>
  <si>
    <t>I will be on @ Gretawire's show tonight at 10PM ET on @ FoxNews.</t>
  </si>
  <si>
    <t>https://twitter.com/realDonaldTrump/status/212374962441433088</t>
  </si>
  <si>
    <t>Trump Tuesday-- @ SquawkCNBC tomorrow at 7:38 AM.</t>
  </si>
  <si>
    <t>https://twitter.com/realDonaldTrump/status/212547947550875650</t>
  </si>
  <si>
    <t>Don Jr. will present the Keynote Address in South Africa on Dec. 1st @ TheInvestShow</t>
  </si>
  <si>
    <t>https://twitter.com/realDonaldTrump/status/212552920317706240</t>
  </si>
  <si>
    <t>"The entrepreneur builds an enterprise; the technician builds a job." --Michael Gerber</t>
  </si>
  <si>
    <t>https://twitter.com/realDonaldTrump/status/212568789307494403</t>
  </si>
  <si>
    <t>Sadly, it took a hit &amp; run auto accident to make us aware of who our Secretary of Commerce is--and such an important position!</t>
  </si>
  <si>
    <t>https://twitter.com/realDonaldTrump/status/212580959688728576</t>
  </si>
  <si>
    <t>My @ gretawire interview discussing @ billlmaher's comments, attacks on @ MittRomney and @ CNN &amp; @ msnbctv's low ratingshttp://bit.ly/KAFaMW</t>
  </si>
  <si>
    <t>https://twitter.com/realDonaldTrump/status/212598718401220609</t>
  </si>
  <si>
    <t>My @ SquawkCNBC interview discussing Jamie Dimon, the Doral Miami purchase, OPEC's output &amp; @ PGATOUR Openhttp://bit.ly/KACX45</t>
  </si>
  <si>
    <t>https://twitter.com/realDonaldTrump/status/212599840616628224</t>
  </si>
  <si>
    <t>As one of Miamii's largest landowners, I am pulling for the @ MiamiHEAT in the @ NBA finals. Lebron's time is now! @ KingJames</t>
  </si>
  <si>
    <t>https://twitter.com/realDonaldTrump/status/212604260951670785</t>
  </si>
  <si>
    <t>The @ timestribune - " @ EricTrump: Eyes are on Northeast Pa. with gas development"http://bit.ly/KAJ1t6</t>
  </si>
  <si>
    <t>https://twitter.com/realDonaldTrump/status/212608921007960064</t>
  </si>
  <si>
    <t>Don't believe the media stories. OPEC and the Saudis have not been doing us any favors recently with oil outputs. Oil should be $30/barrel.</t>
  </si>
  <si>
    <t>https://twitter.com/realDonaldTrump/status/212614647721897984</t>
  </si>
  <si>
    <t>Welcome to the new reality. Goldman Sachs just based their new Asia Pacific chairman not in Tokyo, but Beijing. http://reut.rs/KALpA7</t>
  </si>
  <si>
    <t>https://twitter.com/realDonaldTrump/status/212618873114075136</t>
  </si>
  <si>
    <t>. @ MittRomney is 100% right. The US Supreme Court should do "the right thing" &amp; overturn ObamaCare or the country (cont) http://tl.gd/hqi2r9</t>
  </si>
  <si>
    <t>https://twitter.com/realDonaldTrump/status/212623459560329216</t>
  </si>
  <si>
    <t>Scary--Americans private wealth fell 40% from 2007-2010 http://wapo.st/LixcJm But @ BarackObama thinks the private economy is "doing fine."</t>
  </si>
  <si>
    <t>https://twitter.com/realDonaldTrump/status/212629431397781504</t>
  </si>
  <si>
    <t>Sad. @ BarackObama has already exempted major oil importers on Iranian sanctions and is negotiating a waiver with China.http://nyti.ms/KAOnVq</t>
  </si>
  <si>
    <t>https://twitter.com/realDonaldTrump/status/212631217022046209</t>
  </si>
  <si>
    <t>"Success is not final, failure is not fatal: it is the courage to continue that counts." --Winston Churchill</t>
  </si>
  <si>
    <t>https://twitter.com/realDonaldTrump/status/212635264999366657</t>
  </si>
  <si>
    <t>Good--@FLGovScott is suing the Federal Government so he can protect the voter rolls http://bit.ly/KAPDb9 Florida must be a legal election.</t>
  </si>
  <si>
    <t>https://twitter.com/realDonaldTrump/status/212899571213414401</t>
  </si>
  <si>
    <t>The Euro, put in place to hurt the U.S., is done! -- will have less negative impact than most think.</t>
  </si>
  <si>
    <t>https://twitter.com/realDonaldTrump/status/212917017387335681</t>
  </si>
  <si>
    <t>Biden @ VP Spends $1 Million Annually for Weekend Tripshttp://bit.ly/Nd2bvh</t>
  </si>
  <si>
    <t>https://twitter.com/realDonaldTrump/status/212966280238596096</t>
  </si>
  <si>
    <t>My @ IngrahamAngle interview discussing @ JebBush's comments, a united 2012 GOP, # CelebApprentice &amp; Trump#Miss Universe http://bit.ly/KBBXOR</t>
  </si>
  <si>
    <t># #Miss</t>
  </si>
  <si>
    <t>https://twitter.com/realDonaldTrump/status/212967262985007104</t>
  </si>
  <si>
    <t>Good news-- @ MittRomney is now leading in North Carolina according to @ ppppolls. The NC GOP is united after their (cont) http://tl.gd/hr0rl0</t>
  </si>
  <si>
    <t>https://twitter.com/realDonaldTrump/status/212974309101154304</t>
  </si>
  <si>
    <t>Once again, @ Cher tweets nonsense about @ MittRomney. She needs to stop tweeting &amp; start worrying about some of her many problems.</t>
  </si>
  <si>
    <t>https://twitter.com/realDonaldTrump/status/212978018539417600</t>
  </si>
  <si>
    <t>Thanks to @ BarackObama rejecting the Keystone XL pipeline, China has become Canada's biggest oil consumer. China is laughing at us!</t>
  </si>
  <si>
    <t>https://twitter.com/realDonaldTrump/status/212989330120122368</t>
  </si>
  <si>
    <t>The @ MittRomney healthcare plan post ObamaCare relies on consumer choices with more options http://reut.rs/L4RL0s The perfect remedy!</t>
  </si>
  <si>
    <t>https://twitter.com/realDonaldTrump/status/212990869211578368</t>
  </si>
  <si>
    <t>China's currency manipulation is one of our nation's greatest sovereign threats. The yuan has appreciated 40% against our dollar since 2005.</t>
  </si>
  <si>
    <t>https://twitter.com/realDonaldTrump/status/212996896908787712</t>
  </si>
  <si>
    <t>SCARY-$6T in debt and $1T annual budget deficits later, @ BarackObama is asking for more time to fix the economy http://reut.rs/KBFXih</t>
  </si>
  <si>
    <t>https://twitter.com/realDonaldTrump/status/213000412624715776</t>
  </si>
  <si>
    <t>The one positive from the plunge in household wealth is that we are in a buyer's market. This is the time to buy!</t>
  </si>
  <si>
    <t>https://twitter.com/realDonaldTrump/status/213002780141555712</t>
  </si>
  <si>
    <t>"The measure of who we are is what we do with what we have." --Vince Lombardi</t>
  </si>
  <si>
    <t>https://twitter.com/realDonaldTrump/status/213309742343397376</t>
  </si>
  <si>
    <t>Today is my birthday. My wish is for our country to be great and prosperous again.</t>
  </si>
  <si>
    <t>https://twitter.com/realDonaldTrump/status/213315941805723648</t>
  </si>
  <si>
    <t>Today both @ BarackObama and @ MittRomney are giving speeches on their economic policies in Ohio. The choice is (cont) http://tl.gd/hrff4u</t>
  </si>
  <si>
    <t>https://twitter.com/realDonaldTrump/status/213333361794613249</t>
  </si>
  <si>
    <t>Shocking--over 92% of France--who just elected a socialist for its new PM--want @ BarackObama re-electedhttp://bit.ly/MPdoB8</t>
  </si>
  <si>
    <t>https://twitter.com/realDonaldTrump/status/213333572965240834</t>
  </si>
  <si>
    <t>Watch this video to see how bad wind turbines are for the environment- http://on.fb.me/LGXys6</t>
  </si>
  <si>
    <t>https://twitter.com/realDonaldTrump/status/213346879503736833</t>
  </si>
  <si>
    <t>Failure--for all of @ BarackObama's talk of "engaging the world," U.S. favorability has dropped around the world http://bit.ly/KqdZtk</t>
  </si>
  <si>
    <t>https://twitter.com/realDonaldTrump/status/213353353420357632</t>
  </si>
  <si>
    <t>"I don't believe in government picking winners; or in the case of ( @ BarackObama), picking losers" -- @ MittRomney</t>
  </si>
  <si>
    <t>https://twitter.com/realDonaldTrump/status/213363566726742016</t>
  </si>
  <si>
    <t>Great players in sports make the game fun to watch. @ DerekJeter has continued to impress with another amazing season. Absolute professional.</t>
  </si>
  <si>
    <t>https://twitter.com/realDonaldTrump/status/213367606730686464</t>
  </si>
  <si>
    <t>"Leadership: the art of getting someone else to do something you want done because he wants to do it." --Dwight D. Eisenhower</t>
  </si>
  <si>
    <t>https://twitter.com/realDonaldTrump/status/213669865838485504</t>
  </si>
  <si>
    <t>Great basketball game last night. Congratulations to @ MiamiHEAT owner @ MickyArison on the win.</t>
  </si>
  <si>
    <t>https://twitter.com/realDonaldTrump/status/213672209078697987</t>
  </si>
  <si>
    <t>What a tremendous speech by @ MittRomney yesterday on the economy in Ohio.</t>
  </si>
  <si>
    <t>https://twitter.com/realDonaldTrump/status/213690158430691332</t>
  </si>
  <si>
    <t>I wonder when we will be able to see @ BarackObama's college and law school applications and transcripts. Why the long wait?</t>
  </si>
  <si>
    <t>https://twitter.com/realDonaldTrump/status/213691281208127488</t>
  </si>
  <si>
    <t>Now is the time for the @ GOP to be united with the mission of electing @ MittRomney this November. Stop with the public divisions.</t>
  </si>
  <si>
    <t>https://twitter.com/realDonaldTrump/status/213698564335996928</t>
  </si>
  <si>
    <t>Today's announcement by @ BarackObama on immigration was done for reelection. He is using the office of the presidency as a campaign tool.</t>
  </si>
  <si>
    <t>https://twitter.com/realDonaldTrump/status/213708392554954752</t>
  </si>
  <si>
    <t>The U.S. needs to protect our intelligence assets, especially in China. If the Chinese want to spy on us, then we need to return the favor.</t>
  </si>
  <si>
    <t>https://twitter.com/realDonaldTrump/status/213710266343493634</t>
  </si>
  <si>
    <t>"Things work out best for those who make the best of how things work out." -- John Wooden</t>
  </si>
  <si>
    <t>https://twitter.com/realDonaldTrump/status/213716442221264896</t>
  </si>
  <si>
    <t>Win a dinner with @ MittRomney and me in New York this June 28th. It's selling like hotcakes! http://bit.ly/Kj5jSH</t>
  </si>
  <si>
    <t>https://twitter.com/realDonaldTrump/status/213723740008218624</t>
  </si>
  <si>
    <t>I'll be on @ foxandfriends on Monday at 7:30 AM. Always interesting. Tune in!</t>
  </si>
  <si>
    <t>https://twitter.com/realDonaldTrump/status/214731328468426754</t>
  </si>
  <si>
    <t>Tomorrow is # TrumpTuesday on @ SquawkCNBC at 7:30 AM. Tune in!</t>
  </si>
  <si>
    <t>https://twitter.com/realDonaldTrump/status/214733405894606850</t>
  </si>
  <si>
    <t>I have received many notes of thanks from people regarding my comments on vaccines and autism. The autism and (cont) http://tl.gd/htekrt</t>
  </si>
  <si>
    <t>https://twitter.com/realDonaldTrump/status/214736052798226432</t>
  </si>
  <si>
    <t>If you missed it, my @ GolfChannel interview sharing a Father's Day memory about my dad, Fred Trump http://bit.ly/NK4KoV</t>
  </si>
  <si>
    <t>https://twitter.com/realDonaldTrump/status/214775676472000512</t>
  </si>
  <si>
    <t>My @ foxandfriends interview discussing @ BarackObama's immigration policy, @ VPBiden's China comments and 2012 electionhttp://bit.ly/NK3MJo</t>
  </si>
  <si>
    <t>https://twitter.com/realDonaldTrump/status/214793325864169472</t>
  </si>
  <si>
    <t>Congratulations to @ WebbSimpson1 on winning the @ PGATOUR # USOPEN this past weekend. His first Major. Well done!</t>
  </si>
  <si>
    <t>https://twitter.com/realDonaldTrump/status/214795570450153474</t>
  </si>
  <si>
    <t>"Before you are a leader, success is all about growing yourself. When you become a leader, success is all about growing others." -Jack Welch</t>
  </si>
  <si>
    <t>https://twitter.com/realDonaldTrump/status/214799268471508992</t>
  </si>
  <si>
    <t>Last Friday's immigration announcement by @ BarackObama is another short term solution to a larger problem. Obama can't execute on the Hill.</t>
  </si>
  <si>
    <t>https://twitter.com/realDonaldTrump/status/214802557229473792</t>
  </si>
  <si>
    <t>Great @ NBA finals game last night. @ MickyArison's @ MiamiHEAT are doing well--and so is Micky.</t>
  </si>
  <si>
    <t>https://twitter.com/realDonaldTrump/status/214804973052104704</t>
  </si>
  <si>
    <t>Russia's recent actions in Syria have proven @ MittRomney right. @ BarackObama offers Putin "flexibility." @ MittRomney will exert influence.</t>
  </si>
  <si>
    <t>https://twitter.com/realDonaldTrump/status/214809535502745602</t>
  </si>
  <si>
    <t>I don't mind that @ BarackObama plays a lot of golf. I just wish he used it productively to make deals with Congress!</t>
  </si>
  <si>
    <t>https://twitter.com/realDonaldTrump/status/214815375727144960</t>
  </si>
  <si>
    <t>Glad to hear that @ ralphreed's Faith and Freedom Strategy Conference this past weekend in DC was a tremendous success.</t>
  </si>
  <si>
    <t>https://twitter.com/realDonaldTrump/status/214817460967321600</t>
  </si>
  <si>
    <t>Good-- @ MittRomney promised "to do the opposite" of @ BarackObama on @ Israel this past weekend, the FFC Conference http://bit.ly/NK9JFY</t>
  </si>
  <si>
    <t>https://twitter.com/realDonaldTrump/status/214819541434384384</t>
  </si>
  <si>
    <t>On Friday @ VPBiden said that China has better cities and airports than the US. Well what has @ BarackObama done about it the last 3 years?!</t>
  </si>
  <si>
    <t>https://twitter.com/realDonaldTrump/status/215155300771180544</t>
  </si>
  <si>
    <t>My @ SquawkCNBC interview re: Europe's financial mess, investing in Spain, Germany's economy and the future of the Eurohttp://bit.ly/NMPasL</t>
  </si>
  <si>
    <t>https://twitter.com/realDonaldTrump/status/215156741581717505</t>
  </si>
  <si>
    <t>Now even @ BarackObama's old professors are coming out in opposition to his re-election. http://bit.ly/NMQ9ZM He has embarrassed them.</t>
  </si>
  <si>
    <t>https://twitter.com/realDonaldTrump/status/215160398595362816</t>
  </si>
  <si>
    <t>Congrats to Roger Clemens, he showed great courage. This case never should have been brought to trial. Andy Pettitte did the right thing.</t>
  </si>
  <si>
    <t>https://twitter.com/realDonaldTrump/status/215165457177653250</t>
  </si>
  <si>
    <t>Now the Chinese are planning a war game w/ the Iranians,Syrians &amp; Russians along Syrian coast. http://bit.ly/NMQzPN Laughing at @ BarackObama</t>
  </si>
  <si>
    <t>https://twitter.com/realDonaldTrump/status/215206040449462272</t>
  </si>
  <si>
    <t>Putin has no respect for our President --- really bad body language.</t>
  </si>
  <si>
    <t>https://twitter.com/realDonaldTrump/status/215206963749994497</t>
  </si>
  <si>
    <t>Congratulations to @ arsenioofficial on his new late night show! He will do really well. (It pays to win # CelebrityApprentice)</t>
  </si>
  <si>
    <t>https://twitter.com/realDonaldTrump/status/215522949518733313</t>
  </si>
  <si>
    <t>. @ MacMiller's "Donald Trump" just hit 60 million hits. Maybe I should go into a new business.</t>
  </si>
  <si>
    <t>https://twitter.com/realDonaldTrump/status/215525409805180928</t>
  </si>
  <si>
    <t>Now is the time to buy housing, before values have fully recovered. In 5 years, remember I told you so.</t>
  </si>
  <si>
    <t>https://twitter.com/realDonaldTrump/status/215528582670331906</t>
  </si>
  <si>
    <t>The Amateur! First @ BarackObama was caught bowing to the Saudi King but now the President of Mexico!http://bit.ly/NNcUgi</t>
  </si>
  <si>
    <t>https://twitter.com/realDonaldTrump/status/215532570966884352</t>
  </si>
  <si>
    <t>Yesterday there was yet another massive intelligence leak by the @ BarackObama administration. http://wapo.st/M4FEQY</t>
  </si>
  <si>
    <t>https://twitter.com/realDonaldTrump/status/215533486830919680</t>
  </si>
  <si>
    <t>CORRUPT--with the national security leaks and Fast &amp; Furious, there are clearly at least two cover ups in @ BarackObama's White House.</t>
  </si>
  <si>
    <t>https://twitter.com/realDonaldTrump/status/215535980680187904</t>
  </si>
  <si>
    <t>SHOCK - @ BarackObama's people are sending paid political organizers to heckle at @ MittRomney events http://bzfd.it/MKQJBP</t>
  </si>
  <si>
    <t>https://twitter.com/realDonaldTrump/status/215538133335416834</t>
  </si>
  <si>
    <t>The USC should be ruling any day now on @ ObamaCare. Hopefully we will get the right result.</t>
  </si>
  <si>
    <t>https://twitter.com/realDonaldTrump/status/215543079019610115</t>
  </si>
  <si>
    <t>I look forward to playing golf with President @ BarackObama someday.</t>
  </si>
  <si>
    <t>https://twitter.com/realDonaldTrump/status/215817328795992065</t>
  </si>
  <si>
    <t>https://twitter.com/realDonaldTrump/status/215817662998126593</t>
  </si>
  <si>
    <t>Rape is a huge problem in the U.S. military. Over 19,000 rapes last year.</t>
  </si>
  <si>
    <t>https://twitter.com/realDonaldTrump/status/215869447502696448</t>
  </si>
  <si>
    <t>Now China won't allow an American to leave the country over a debt dispute--and @ BarackObama won't comment. http://bit.ly/NUP17D</t>
  </si>
  <si>
    <t>https://twitter.com/realDonaldTrump/status/215871620106031105</t>
  </si>
  <si>
    <t>Glad to hear @ Ed_Klein's new book on @ BarackObama "The Amateur" is #1 on the @ newyorktimes best-seller list 4 weeks in a row.</t>
  </si>
  <si>
    <t>https://twitter.com/realDonaldTrump/status/215882606875656192</t>
  </si>
  <si>
    <t>Fast &amp; Furious directly resulted in the death of US Border Agent Brian Terry. Sad!</t>
  </si>
  <si>
    <t>https://twitter.com/realDonaldTrump/status/215888683780407296</t>
  </si>
  <si>
    <t>The new @ DarKnightRises trailer is fantastic http://lat.ms/MraU9L Trump Tower stood in for Wayne Enterprises during filming.</t>
  </si>
  <si>
    <t>https://twitter.com/realDonaldTrump/status/215891277043077123</t>
  </si>
  <si>
    <t>The @ BarackObama campaign took in $39M in May but spent $44.6M. Sound familiar!</t>
  </si>
  <si>
    <t>https://twitter.com/realDonaldTrump/status/215895746367602690</t>
  </si>
  <si>
    <t>Fast &amp; Furious traces to @ BarackObama--he made a pre-Inaugural "Pledge" to Mexican Pres. Calderon to "take action"http://bit.ly/KUSUEa</t>
  </si>
  <si>
    <t>https://twitter.com/realDonaldTrump/status/215901294815219713</t>
  </si>
  <si>
    <t>A tragedy--the 4 week jobless claim average just hit a new 2012 high http://bit.ly/MkK56H It will only get worse unless something is done.</t>
  </si>
  <si>
    <t>https://twitter.com/realDonaldTrump/status/215905333074333696</t>
  </si>
  <si>
    <t>Sad--just 16% of American parents think their children will be better off than them http://tinyurl.com/c5k5uy5 We can do much better!</t>
  </si>
  <si>
    <t>https://twitter.com/realDonaldTrump/status/215906099172347904</t>
  </si>
  <si>
    <t>"Opportunity is missed by most people because it is dressed in overalls and looks like work." - Thomas Edison</t>
  </si>
  <si>
    <t>https://twitter.com/realDonaldTrump/status/216177201261981696</t>
  </si>
  <si>
    <t>Good messaging and staying on point. @ MittRomney called @ BarackObama "anti-investment, anti-business, anti-jobs" http://apne.ws/KBYgUI</t>
  </si>
  <si>
    <t>https://twitter.com/realDonaldTrump/status/216181016044376064</t>
  </si>
  <si>
    <t>Congrats to @ MiamiHEAT on winning @ NBA championship. @ MickyArison is a tremendous owner &amp; has done wonders for (cont) http://tl.gd/hvg3q5</t>
  </si>
  <si>
    <t>https://twitter.com/realDonaldTrump/status/216195199452454912</t>
  </si>
  <si>
    <t>U.S. tuitions are completely out of control. In the last 4 years, the average price has gone up by 15%. http://apne.ws/KA4ggE Unsustainable!</t>
  </si>
  <si>
    <t>https://twitter.com/realDonaldTrump/status/216202882746294272</t>
  </si>
  <si>
    <t>Moody's is out to make publicity. The bank downgrades from yesterday don't make up for @ Moody's giving AAA (cont) http://tl.gd/hvhmj4</t>
  </si>
  <si>
    <t>https://twitter.com/realDonaldTrump/status/216208626442977281</t>
  </si>
  <si>
    <t>The $9B that @ BarackObama spent in 'Stimulus' for Solar, Wind Projects created 910 total jobs, costing $9.8M each.http://ow.ly/bJlvz</t>
  </si>
  <si>
    <t>https://twitter.com/realDonaldTrump/status/216221815314452480</t>
  </si>
  <si>
    <t>Watch the WH spokesman try to spin @ BarackObama's rationale for using exec. priv. on Fast &amp; Furioushttp://bit.ly/NpKmbB</t>
  </si>
  <si>
    <t>https://twitter.com/realDonaldTrump/status/216231011946729473</t>
  </si>
  <si>
    <t>Many Democrats up for reelection in 2012 are skipping the DNC convention in Charlotte http://bit.ly/NjUVNe Smart politics!</t>
  </si>
  <si>
    <t>https://twitter.com/realDonaldTrump/status/216242142962655232</t>
  </si>
  <si>
    <t>Sometimes there is justice. A Chinese military newspaper was hacked. http://plu.gd/upW</t>
  </si>
  <si>
    <t>https://twitter.com/realDonaldTrump/status/216250465871077376</t>
  </si>
  <si>
    <t>Wind Power is proving to be very costly and unsightly.</t>
  </si>
  <si>
    <t>https://twitter.com/realDonaldTrump/status/217255725532057600</t>
  </si>
  <si>
    <t>An insightful article on @ BarackObamahttp://nyp.st/MBUHAs</t>
  </si>
  <si>
    <t>https://twitter.com/realDonaldTrump/status/217257915487240193</t>
  </si>
  <si>
    <t>Tomorrow is # TrumpTuesday on @ SquawkCNBC 7:30 AM</t>
  </si>
  <si>
    <t>https://twitter.com/realDonaldTrump/status/217308390119059457</t>
  </si>
  <si>
    <t>My @ foxandfriends interview re: Muslim Brotherhood taking over Egypt, our vast natural gas resources &amp; US tax systemhttp://bit.ly/MLNpID</t>
  </si>
  <si>
    <t>https://twitter.com/realDonaldTrump/status/217309048318603264</t>
  </si>
  <si>
    <t>The Islamists have won. Just as I predicted, the Muslim Brotherhood has taken over Egypt. @ BarackObama never should have abandoned Mubarek.</t>
  </si>
  <si>
    <t>https://twitter.com/realDonaldTrump/status/217311493782388736</t>
  </si>
  <si>
    <t>What a statesman! @ BarackObama made sure to quickly call the Muslim Brotherhood victor to congratulate him on (cont) http://tl.gd/i15e5n</t>
  </si>
  <si>
    <t>https://twitter.com/realDonaldTrump/status/217323474417491968</t>
  </si>
  <si>
    <t>Another broken promise by @ BarackObama: @ ObamaCare actually increases income inequality http://bit.ly/MLOVub It must be fully repealed!</t>
  </si>
  <si>
    <t>https://twitter.com/realDonaldTrump/status/217328838168948736</t>
  </si>
  <si>
    <t>I am glad America is starting to get to know @ MittRomney the way I know him. A wonderful &amp; decent family man (cont) http://tl.gd/i1637v</t>
  </si>
  <si>
    <t>https://twitter.com/realDonaldTrump/status/217341893133086721</t>
  </si>
  <si>
    <t>Outrageous- @ BarackObama has spent over $2.7B on implementing @ ObamaCare since the oral arguments at SCOTUShttp://politi.co/LqZ161</t>
  </si>
  <si>
    <t>https://twitter.com/realDonaldTrump/status/217345519398301697</t>
  </si>
  <si>
    <t>"Empty pockets never held anyone back. Only empty heads and empty hearts can do that." -- Norman Vincent Peale</t>
  </si>
  <si>
    <t>https://twitter.com/realDonaldTrump/status/217642747681718272</t>
  </si>
  <si>
    <t>My @ SquawkCNBC interview discussing simplifying the tax code, Congress' stalemate &amp; the USC immigration decisionhttp://bit.ly/MPzymu</t>
  </si>
  <si>
    <t>https://twitter.com/realDonaldTrump/status/217653155108896768</t>
  </si>
  <si>
    <t>Shock - @ BarackObama's DNC Convention has a $27M deficit and events are starting to be canceled.http://bloom.bg/LMELbE</t>
  </si>
  <si>
    <t>https://twitter.com/realDonaldTrump/status/217655743451627520</t>
  </si>
  <si>
    <t>Two more weeks until the July 10th opening- http://on.fb.me/KZKLTD</t>
  </si>
  <si>
    <t>https://twitter.com/realDonaldTrump/status/217676790586552320</t>
  </si>
  <si>
    <t>Welcome to the new Egypt Muslim Brotherhood representatives who won't take questions from Israeli journalists http://bit.ly/MPCcbR</t>
  </si>
  <si>
    <t>https://twitter.com/realDonaldTrump/status/217687040865742848</t>
  </si>
  <si>
    <t>Looking forward to the "Dine with Mitt and Donald" this Thursday. Can't wait to meet the lucky winner. @ MittRomney</t>
  </si>
  <si>
    <t>https://twitter.com/realDonaldTrump/status/217690546490195968</t>
  </si>
  <si>
    <t>Scary--now China's Development Bank is looking to buy U.S. homes and developments http://on.wsj.com/MPDLXo They will own our country soon.</t>
  </si>
  <si>
    <t>https://twitter.com/realDonaldTrump/status/217697997717372928</t>
  </si>
  <si>
    <t>"Experience is a hard teacher because she gives the test first, the lesson afterwards." --Vernon Sanders Law</t>
  </si>
  <si>
    <t>https://twitter.com/realDonaldTrump/status/217706167642755072</t>
  </si>
  <si>
    <t>Why are all the geniuses in Washington who heralded the "Arab Spring" never held responsible for their ridiculous predictions?</t>
  </si>
  <si>
    <t>https://twitter.com/realDonaldTrump/status/217709714098753538</t>
  </si>
  <si>
    <t>' @ BarackObama: The Story' by @ davidmaraniss exposes many lies that Obama made up in his memoirs regarding his family and life. Very strange!</t>
  </si>
  <si>
    <t>https://twitter.com/realDonaldTrump/status/217712687877062657</t>
  </si>
  <si>
    <t>Unemployment has been over 8% for a record 40 straight months. @ MittRomney's election will end the @ BarackObama downturn.</t>
  </si>
  <si>
    <t>https://twitter.com/realDonaldTrump/status/218044363681443840</t>
  </si>
  <si>
    <t>A "Lion's List" of Democrats are not attending @ BarackObama's DNC Convention. The Democratic Party is in turmoil. http://lat.ms/MA9j3Q</t>
  </si>
  <si>
    <t>https://twitter.com/realDonaldTrump/status/218047987610427392</t>
  </si>
  <si>
    <t>Who's the outsourcer? @ BarackObama's campaign is using a travel company with outsourced jobs in China and India. http://thedc.com/LdJWSw</t>
  </si>
  <si>
    <t>https://twitter.com/realDonaldTrump/status/218054613679603712</t>
  </si>
  <si>
    <t>The Fed's actions these past 3 years could bring record high inflation in the near future. That would be (cont) http://tl.gd/i28562</t>
  </si>
  <si>
    <t>https://twitter.com/realDonaldTrump/status/218062348097822720</t>
  </si>
  <si>
    <t>It is terrible that @ BarackObama did not appoint an independent counsel to investigate the national security leaks. No accountability.</t>
  </si>
  <si>
    <t>https://twitter.com/realDonaldTrump/status/218068783586226176</t>
  </si>
  <si>
    <t>"The secret of success in life is for a man to be ready for his opportunity when it comes." --Benjamin Disraeli</t>
  </si>
  <si>
    <t>https://twitter.com/realDonaldTrump/status/218072340737687553</t>
  </si>
  <si>
    <t>Preliminary talks have begun for next season's # CelebrityApprentice. As usual, we will have another great season.</t>
  </si>
  <si>
    <t>https://twitter.com/realDonaldTrump/status/218379090493849601</t>
  </si>
  <si>
    <t>Wow, the Supreme Court passed @ ObamaCare. I guess @ JusticeRoberts wanted to be a part of Georgetown society more than anyone knew.</t>
  </si>
  <si>
    <t>https://twitter.com/realDonaldTrump/status/218379819044450305</t>
  </si>
  <si>
    <t>The USC made a terrible decision today. How can a requirement to buy private health insurance logically be a Government tax?!</t>
  </si>
  <si>
    <t>https://twitter.com/realDonaldTrump/status/218399484797919232</t>
  </si>
  <si>
    <t>Remember this--- @ BarackObama told @ GStephanopoulos in 09 that it is "not true" that the individual mandate is a taxhttp://politi.co/1jNNM</t>
  </si>
  <si>
    <t>https://twitter.com/realDonaldTrump/status/218401065035501568</t>
  </si>
  <si>
    <t># FullRepeal: Stopping Obamacare is now up to the American people. We must elect @ MittRomney this November.</t>
  </si>
  <si>
    <t>https://twitter.com/realDonaldTrump/status/218405411131363328</t>
  </si>
  <si>
    <t>The Supreme Court ruled @ Obamacare constitutional &amp; may have handed @ BarackObama a short term victory but (cont) http://tl.gd/i2nie3</t>
  </si>
  <si>
    <t>https://twitter.com/realDonaldTrump/status/218413069339078657</t>
  </si>
  <si>
    <t>Just as I predicted, the oral arguments in the USC were not indicative of how the Court would rule. Many 'analysts' look like idiots today.</t>
  </si>
  <si>
    <t>https://twitter.com/realDonaldTrump/status/218419153114116098</t>
  </si>
  <si>
    <t>A list from @ Heritage: "Top 10 Most Expensive Obamacare Taxes and Fees"http://bit.ly/IlNUaW</t>
  </si>
  <si>
    <t>https://twitter.com/realDonaldTrump/status/218429017546698752</t>
  </si>
  <si>
    <t>Obamacare will bankrupt our country and lead to socialized medicine. We must all focus now on electing @ MittRomney this November.</t>
  </si>
  <si>
    <t>https://twitter.com/realDonaldTrump/status/218430566297649152</t>
  </si>
  <si>
    <t>Even the US Democrat campaign chair is now telling candidates to avoid the DNC convention http://reut.rs/Lr0hSa Good advice!</t>
  </si>
  <si>
    <t>https://twitter.com/realDonaldTrump/status/218436640799068160</t>
  </si>
  <si>
    <t>Wind Farms are not only disgusting to look at but also cause tremendous damage to their local ecosystems. http://bit.ly/LRlOVb</t>
  </si>
  <si>
    <t>https://twitter.com/realDonaldTrump/status/218749164991942657</t>
  </si>
  <si>
    <t>Justice Roberts turned on his principles with absolutely irrational reasoning in order to get loving press from (cont) http://tl.gd/i37mdv</t>
  </si>
  <si>
    <t>https://twitter.com/realDonaldTrump/status/218750842638057473</t>
  </si>
  <si>
    <t>Justice Roberts did the Republican Party and @ MittRomney a great favor. He essentially said ObamaCare is a tax, (cont) http://tl.gd/i37pn7</t>
  </si>
  <si>
    <t>https://twitter.com/realDonaldTrump/status/218759048596684801</t>
  </si>
  <si>
    <t>It seems that Justice Scalia originally wrote the majority on ObamaCare and Roberts then switched his position. http://read.bi/N2Px0q</t>
  </si>
  <si>
    <t>https://twitter.com/realDonaldTrump/status/218761843739594752</t>
  </si>
  <si>
    <t>Had a great time with @ MittRomney last night. He is focused and ready for the battle ahead. Lots of money was raised.</t>
  </si>
  <si>
    <t>https://twitter.com/realDonaldTrump/status/218770879839080448</t>
  </si>
  <si>
    <t>Interesting that Roberts said it was a tax in order to come out with his good public relations decision when (cont) http://tl.gd/i38npj</t>
  </si>
  <si>
    <t>https://twitter.com/realDonaldTrump/status/218771840414396416</t>
  </si>
  <si>
    <t>Justice Kennedy should be proud of himself for sticking to his principles, in light of Justice Roberts' bullshit!</t>
  </si>
  <si>
    <t>https://twitter.com/realDonaldTrump/status/218773064882728960</t>
  </si>
  <si>
    <t>Great news--here comes the Tea Party! @ MittRomney has received 42k donations online &amp; raised over $4.2 million since the ObamaCare decision.</t>
  </si>
  <si>
    <t>https://twitter.com/realDonaldTrump/status/218785202229624832</t>
  </si>
  <si>
    <t>ObamaCare has 21 tax hikes http://bit.ly/N2Qhmo There's now only one solution--defeat @ BarackObama this November! # GOMITT</t>
  </si>
  <si>
    <t>https://twitter.com/realDonaldTrump/status/218787114572189697</t>
  </si>
  <si>
    <t>Friends of mine who are driving Cadillacs--it is becoming a very hot car--are raving about what a great job @ Cadillac has done.</t>
  </si>
  <si>
    <t>https://twitter.com/realDonaldTrump/status/218790317242068993</t>
  </si>
  <si>
    <t>Interesting -- studies show that wind farms have a warming effect on the climate</t>
  </si>
  <si>
    <t>https://twitter.com/realDonaldTrump/status/218794564021010432</t>
  </si>
  <si>
    <t>"A general is just as good or just as bad as the troops under his command make him." --General Douglas MacArthur</t>
  </si>
  <si>
    <t>https://twitter.com/realDonaldTrump/status/219866394978820096</t>
  </si>
  <si>
    <t>Tomorrow is # TrumpTuesday on @ SquawkCNBC, 7:30 AM. Tune in!</t>
  </si>
  <si>
    <t>https://twitter.com/realDonaldTrump/status/219889084989046785</t>
  </si>
  <si>
    <t>My @ foxandfriends interview discussing ObamaCare, the Romney-Trump fundraiser &amp; my plans for Jones Beach http://bit.ly/MDhLQN</t>
  </si>
  <si>
    <t>https://twitter.com/realDonaldTrump/status/219890208487911426</t>
  </si>
  <si>
    <t>WRONG: A China court ordered @ apple to pay $60M to a Chinese company that registered iPad before @ applehttp://on.wsj.com/Mn95yF</t>
  </si>
  <si>
    <t>https://twitter.com/realDonaldTrump/status/219890977882644481</t>
  </si>
  <si>
    <t>China court: Apple pays $60M to settle iPad case. China is getting away with murder. http://apne.ws/LLKFJ2</t>
  </si>
  <si>
    <t>https://twitter.com/realDonaldTrump/status/219892511966117888</t>
  </si>
  <si>
    <t>Dangerous--The USC ObamaCare ruling means the government can now tax you for inactivity.</t>
  </si>
  <si>
    <t>https://twitter.com/realDonaldTrump/status/219893102192754689</t>
  </si>
  <si>
    <t>Don't believe @ BarackObama's whining--Pro-Romney SuperPAC spending is on par with Pro-Obama SuperPAC http://bit.ly/MDkFoA</t>
  </si>
  <si>
    <t>https://twitter.com/realDonaldTrump/status/219894731520475137</t>
  </si>
  <si>
    <t>David Wright of the NY Mets should have been on the 1st Team All Stars. He's having a great year.</t>
  </si>
  <si>
    <t>https://twitter.com/realDonaldTrump/status/219896098179919873</t>
  </si>
  <si>
    <t>Happy to have just passed 1.3M Twitter followers. Love communicating with everyone daily.</t>
  </si>
  <si>
    <t>https://twitter.com/realDonaldTrump/status/219897092611653632</t>
  </si>
  <si>
    <t>Why is @ BarackObama continuing to lie? http://Factcheck.org has found that @ MittRomney did not ship jobs overseashttp://bit.ly/LV6LKb</t>
  </si>
  <si>
    <t>https://twitter.com/realDonaldTrump/status/220156023275659265</t>
  </si>
  <si>
    <t>Is it legal for @ BarackObama to make campaign donor calls from Air Force One? http://bit.ly/QJEIB1 Obama is always fundraising on our dime.</t>
  </si>
  <si>
    <t>https://twitter.com/realDonaldTrump/status/220161834282524672</t>
  </si>
  <si>
    <t>The 'brunt' of ObamaCare will be shouldered by folks making under $120K http://bit.ly/KTt46R</t>
  </si>
  <si>
    <t>https://twitter.com/realDonaldTrump/status/220170240875700224</t>
  </si>
  <si>
    <t>Great poll numbers for @ MittRomney just out--he is leading substantially in swing states.</t>
  </si>
  <si>
    <t>https://twitter.com/realDonaldTrump/status/220171014246633475</t>
  </si>
  <si>
    <t>My @ SquawkCNBC interview discussing CJ Roberts' stupidity, J Kennedy's wisdom, GOP coalescing &amp; why the mandate (cont) http://tl.gd/i57aec</t>
  </si>
  <si>
    <t>https://twitter.com/realDonaldTrump/status/220173458838003713</t>
  </si>
  <si>
    <t>I believe @ BarackObama made a deal with the Saudis to increase oil production until after the election. Then (cont) http://tl.gd/i57g67</t>
  </si>
  <si>
    <t>https://twitter.com/realDonaldTrump/status/220175348120301568</t>
  </si>
  <si>
    <t>Bob Diamond getting the boot at Barclay's is a really big deal. In business, no one thought this could have happened.</t>
  </si>
  <si>
    <t>https://twitter.com/realDonaldTrump/status/220180517713223680</t>
  </si>
  <si>
    <t>Justice John Roberts' stupid and unreasoned decision on ObamaCare is having a positive impact on the @ MittRomney (cont) http://tl.gd/i5811s</t>
  </si>
  <si>
    <t>https://twitter.com/realDonaldTrump/status/220188480528064513</t>
  </si>
  <si>
    <t>Tomorrow we celebrate Independence Day, America's 236th birthday. Here is America's actual birth certificate http://1.usa.gov/9XhWm</t>
  </si>
  <si>
    <t>https://twitter.com/realDonaldTrump/status/220189145539153921</t>
  </si>
  <si>
    <t>Con Ed has won its suit against the Ground Zero Mosque developers http://nyp.st/Lj4JJ2 The mosque is never going up.</t>
  </si>
  <si>
    <t>https://twitter.com/realDonaldTrump/status/220190663826878465</t>
  </si>
  <si>
    <t>Justice Roberts changed his vote in order to make the media happy. He was intimidated by the press.</t>
  </si>
  <si>
    <t>https://twitter.com/realDonaldTrump/status/220194932575576064</t>
  </si>
  <si>
    <t>Degenerate former Congressman Anthony Weiner is trying to make a comeback. He is a sick &amp; perverted man that New York does not want or need.</t>
  </si>
  <si>
    <t>https://twitter.com/realDonaldTrump/status/220203436019417088</t>
  </si>
  <si>
    <t>Wow--such sacrfices for his re-election. @ BarackObama will not vacation in Martha's Vineyard this summer.http://b.globe.com/Lj5bqW</t>
  </si>
  <si>
    <t>https://twitter.com/realDonaldTrump/status/220205157089148929</t>
  </si>
  <si>
    <t>I wonder why @ BarackObama didn't mention Roberts' BS ObamaCare ruling in his weekly radio address. # T-A-Xhttp://www.politico.com/morningscore/</t>
  </si>
  <si>
    <t>https://twitter.com/realDonaldTrump/status/220207574623072256</t>
  </si>
  <si>
    <t>Just as I predicted, @ BarackObama is preparing a possible attack on Iran right before November.http://nyti.ms/N5CTdm</t>
  </si>
  <si>
    <t>https://twitter.com/realDonaldTrump/status/220208500775723010</t>
  </si>
  <si>
    <t>Great! @ MittRomney's campaign is doing a superb job making inroads with the Evangelical Community http://bit.ly/Ng6geX via @ TheBrodyFile</t>
  </si>
  <si>
    <t>https://twitter.com/realDonaldTrump/status/220213052182761473</t>
  </si>
  <si>
    <t>Hypocrite! in '06 @ BarackObama called private equity "the best opportunity for long-term economic vitality"http://bit.ly/M2a4B2</t>
  </si>
  <si>
    <t>https://twitter.com/realDonaldTrump/status/220215269799370752</t>
  </si>
  <si>
    <t>Via @ AP's: ObamaCare "is a tax" http://apne.ws/N5DonW @ BarackObama gave the largest tax increase in history on the middle class. Shameful!</t>
  </si>
  <si>
    <t>https://twitter.com/realDonaldTrump/status/220222276686184449</t>
  </si>
  <si>
    <t>According to @ pewresearch the public is still confused on the ObamaCare ruling http://dlvr.it/1p98Qg So is Roberts!</t>
  </si>
  <si>
    <t>https://twitter.com/realDonaldTrump/status/220225513371869185</t>
  </si>
  <si>
    <t>Welcome to @ BarackObama's America - 8.74 million workers on 'Federal Disability" http://bit.ly/M2vdLo Where are the jobs?!</t>
  </si>
  <si>
    <t>https://twitter.com/realDonaldTrump/status/220227889692553216</t>
  </si>
  <si>
    <t>The right move-- @ MittRomney will visit @ Israel this summer and meet with @ IsraeliPM @ netanyahu http://bzfd.it/LO4JdQ</t>
  </si>
  <si>
    <t>https://twitter.com/realDonaldTrump/status/220228977481089024</t>
  </si>
  <si>
    <t>"We must never bend too much." -- Yitzhak Shamir (1915-2012)http://on.msnbc.com/N1hGkY</t>
  </si>
  <si>
    <t>https://twitter.com/realDonaldTrump/status/220946278773825536</t>
  </si>
  <si>
    <t>Bob Schieffer of Face The Nation is doing well in the ratings--- I like him because he treated me very fairly.</t>
  </si>
  <si>
    <t>https://twitter.com/realDonaldTrump/status/220948537465241600</t>
  </si>
  <si>
    <t>Bob Diamond‚Äôs forced resignation from Barclay‚Äôs Bank is a really big deal in business. Nobody thought such a thing could happen.</t>
  </si>
  <si>
    <t>https://twitter.com/realDonaldTrump/status/220953211194982402</t>
  </si>
  <si>
    <t>My @ gretawire interview discussing Roberts, @ MittRomney's campaign and @BarackObama's failing negotiations with Iran http://bit.ly/MX96YH</t>
  </si>
  <si>
    <t>https://twitter.com/realDonaldTrump/status/220956243110543362</t>
  </si>
  <si>
    <t>Toledo Blade reports Ohio-made Jeep Wranglers are among the US vehicles targeted by China and subject of US complaint. http://www.newseum.org/todaysfrontpages/hr.asp?fpVname=OH_TB&amp;ref_pge=lst ‚Ä¶</t>
  </si>
  <si>
    <t>https://twitter.com/realDonaldTrump/status/220961249385660416</t>
  </si>
  <si>
    <t>@ ArsenioOFFICIAL We love you and are proud of you. Your new show will be a smash!</t>
  </si>
  <si>
    <t>https://twitter.com/realDonaldTrump/status/220961509050818560</t>
  </si>
  <si>
    <t>I don't care what people say, I like Tom Cruise. He works his ass off and never ever quits. He's one of the few true movie stars.</t>
  </si>
  <si>
    <t>https://twitter.com/realDonaldTrump/status/220963756337930241</t>
  </si>
  <si>
    <t>Congrats to Alec Baldwin, his new wife will be great for him and a gem.</t>
  </si>
  <si>
    <t>https://twitter.com/realDonaldTrump/status/220964935876878338</t>
  </si>
  <si>
    <t>Done - @ MittRomney believes Obama Care is a tax http://cbsn.ws/MYA2pD Enough with the pundit hysteria.</t>
  </si>
  <si>
    <t>https://twitter.com/realDonaldTrump/status/220971978046185472</t>
  </si>
  <si>
    <t>May jobless numbers have been readjusted to 8.2%. @ BarackObama's economy is a disaster http://www.dol.gov/opa/media/press/eta/ui/current.htm ‚Ä¶ New numbers tomorrow.</t>
  </si>
  <si>
    <t>https://twitter.com/realDonaldTrump/status/220973302418653185</t>
  </si>
  <si>
    <t>Today @ BarackObama is in Ohio on a bus tour. Tomorrow Pennsylvania. How about actually running the country?</t>
  </si>
  <si>
    <t>https://twitter.com/realDonaldTrump/status/220974849953243137</t>
  </si>
  <si>
    <t>Welcome to @ BarackObama's America - in June U.S. manufacturing shrank, the first time in 3 years http://fxn.ws/N8M9O2 No sector is safe.</t>
  </si>
  <si>
    <t>https://twitter.com/realDonaldTrump/status/220976065231863809</t>
  </si>
  <si>
    <t>When will Pakistan apologize to us for providing safe sanctuary to Osama Bin Laden for 6 years?! Some "ally."</t>
  </si>
  <si>
    <t>https://twitter.com/realDonaldTrump/status/220981019753451521</t>
  </si>
  <si>
    <t>John Roberts arrived in Malta yesterday. Maybe we will get lucky and he will stay there.</t>
  </si>
  <si>
    <t>https://twitter.com/realDonaldTrump/status/220983260149334022</t>
  </si>
  <si>
    <t>I wonder what Pres. George W. Bush has to say about Robert's Obama Care ruling. @ KarlRove</t>
  </si>
  <si>
    <t>https://twitter.com/realDonaldTrump/status/220984530348154881</t>
  </si>
  <si>
    <t>"Never confuse a single defeat with a final defeat." ‚Äï F. Scott Fitzgerald</t>
  </si>
  <si>
    <t>https://twitter.com/realDonaldTrump/status/221335308690669568</t>
  </si>
  <si>
    <t>Job numbers today--- terrible! So what else is new?</t>
  </si>
  <si>
    <t>https://twitter.com/realDonaldTrump/status/221336210579271680</t>
  </si>
  <si>
    <t>As I anticipated, Justice Roberts made the cover of Time Magazine etc. The liberal media now loves him-- he should be ashamed.</t>
  </si>
  <si>
    <t>https://twitter.com/realDonaldTrump/status/221364685612654592</t>
  </si>
  <si>
    <t>Keep an eye on Anthony Weiner. Weasels are hard to get rid of.</t>
  </si>
  <si>
    <t>https://twitter.com/realDonaldTrump/status/221364923362582529</t>
  </si>
  <si>
    <t>Hope and Change? Job numbers down. Time for @ MittRomney</t>
  </si>
  <si>
    <t>https://twitter.com/realDonaldTrump/status/221383634249187328</t>
  </si>
  <si>
    <t>A Great 4th of July! America a great country who's brightest days, with wise leadership, lie ahead.</t>
  </si>
  <si>
    <t>https://twitter.com/realDonaldTrump/status/221383782912106496</t>
  </si>
  <si>
    <t>When true golfers see what I do at Doral it will be the hottest club in the country. # sayfie # newsmax</t>
  </si>
  <si>
    <t>https://twitter.com/realDonaldTrump/status/221635405009788929</t>
  </si>
  <si>
    <t>Gotta hand it to @ IvankaTrump, she loved Doral from the time we looked at it. The Trump-Doral will be an Icon. # sayfie # newsmax</t>
  </si>
  <si>
    <t>https://twitter.com/realDonaldTrump/status/222357879645155328</t>
  </si>
  <si>
    <t>My family and I just arrived in Scotland for the grand opening of Trump International Golf Links, Scotland- http://on.fb.me/L3Vw1l</t>
  </si>
  <si>
    <t>https://twitter.com/realDonaldTrump/status/222401974769954816</t>
  </si>
  <si>
    <t>I am truly honored to have been chosen Statesman of the Year by the Republican Party of Sarasota County. The (cont) http://tl.gd/i8f3ku</t>
  </si>
  <si>
    <t>https://twitter.com/realDonaldTrump/status/222681996936232960</t>
  </si>
  <si>
    <t>I'm in Scotland to open what we hope to be the greatest golf course in the world--- it's amazing.</t>
  </si>
  <si>
    <t>https://twitter.com/realDonaldTrump/status/222684022650834944</t>
  </si>
  <si>
    <t>President Obama wants @ MittRomney to hand over even more past tax returns- he should when @ BarackObama reveals his college applications.</t>
  </si>
  <si>
    <t>https://twitter.com/realDonaldTrump/status/222684380211056640</t>
  </si>
  <si>
    <t>Do you really think @ BarackObama will reveal his college applications and records? I don't.</t>
  </si>
  <si>
    <t>https://twitter.com/realDonaldTrump/status/222685591639310336</t>
  </si>
  <si>
    <t>. @ MittRomney should not give any other further information until @ BarackObama releases the things that everyone wants to see----</t>
  </si>
  <si>
    <t>https://twitter.com/realDonaldTrump/status/222685835554848769</t>
  </si>
  <si>
    <t>like other Presidents have.</t>
  </si>
  <si>
    <t>https://twitter.com/realDonaldTrump/status/222718201098797056</t>
  </si>
  <si>
    <t>Message working--over 80% of likely US voters nationwide believe @ MittRomney will repeal ObamaCare on Day Onehttp://bit.ly/OpR4eE</t>
  </si>
  <si>
    <t>https://twitter.com/realDonaldTrump/status/222734831371554817</t>
  </si>
  <si>
    <t>Pathetic-- @ BarackObama called 8.2% unemployment a "Step in the RIght Direction"http://youtu.be/VCdtTjFMnWI</t>
  </si>
  <si>
    <t>https://twitter.com/realDonaldTrump/status/222739756105207808</t>
  </si>
  <si>
    <t>Why is @ BarackObama constantly issuing executive orders that are major power grabs of authority? This is the latest http://1.usa.gov/Lxe4xg</t>
  </si>
  <si>
    <t>https://twitter.com/realDonaldTrump/status/222747301037350913</t>
  </si>
  <si>
    <t>Pathetic--DNC Chair @ DWStweets is "Happy" with 8.2% unemployment http://youtu.be/Mjbp3R2U8Ws We must do better. # GOMITT</t>
  </si>
  <si>
    <t>https://twitter.com/realDonaldTrump/status/222759498509582337</t>
  </si>
  <si>
    <t>The U-6 Unemployment Rate is over 14.9%. ObamaCare is stopping businesses from both hiring and expanding.</t>
  </si>
  <si>
    <t>https://twitter.com/realDonaldTrump/status/222777861831000064</t>
  </si>
  <si>
    <t>The liberal media is focusing on @ MittRomney's bank records. How about reviewing @ BarackObama's illegal land deal contracts with Tony Rezko?</t>
  </si>
  <si>
    <t>https://twitter.com/realDonaldTrump/status/222784145858887680</t>
  </si>
  <si>
    <t>Everyone is talking about how Trump Tower is the exterior for Wayne Enterprises in Dark Knight Rises---it's true.http://on.msnbc.com/Oq2YVZ</t>
  </si>
  <si>
    <t>https://twitter.com/realDonaldTrump/status/223044297669361665</t>
  </si>
  <si>
    <t>Congrats to @ BarackObama--he has now had over 40 months straight of over 8% unemployment while accruing over $6T (cont) http://tl.gd/i9b1m9</t>
  </si>
  <si>
    <t>https://twitter.com/realDonaldTrump/status/223058412546691072</t>
  </si>
  <si>
    <t>"However beautiful the strategy, you should occasionally look at the results." -- Winston Churchill</t>
  </si>
  <si>
    <t>https://twitter.com/realDonaldTrump/status/223084083859816448</t>
  </si>
  <si>
    <t>What a coincidence?! @ BarackObama's campaign logo uses the same font as Cuban communist propaganda posters.http://bit.ly/MaVENs</t>
  </si>
  <si>
    <t>https://twitter.com/realDonaldTrump/status/223092795760574465</t>
  </si>
  <si>
    <t>How can @ BarackObama invoke Richard Nixon against @ MittRomney when Obama just used Executive Privilege on Fast &amp; Furious?!</t>
  </si>
  <si>
    <t>https://twitter.com/realDonaldTrump/status/223094587965710336</t>
  </si>
  <si>
    <t>Great article in the @ guardian -- "Donald Trump opens ¬£100m golf course"http://bit.ly/L6PFIv</t>
  </si>
  <si>
    <t>https://twitter.com/realDonaldTrump/status/223098428098494465</t>
  </si>
  <si>
    <t>Chris Ruddy is always on point: "Trump Opens 'Greatest Golf Course In the World'" http://bit.ly/MhMrmm via @Newsmax_Media</t>
  </si>
  <si>
    <t>https://twitter.com/realDonaldTrump/status/223102054623739904</t>
  </si>
  <si>
    <t>Via @ AFP: "Trump tees off on new golf course in Scotland" http://yhoo.it/MhL7QF</t>
  </si>
  <si>
    <t>https://twitter.com/realDonaldTrump/status/223124931909664769</t>
  </si>
  <si>
    <t>Great to see Tony La Russa manage one last game last night. Congratulations to the National League on winning the @ MLB All-Star Game.</t>
  </si>
  <si>
    <t>https://twitter.com/realDonaldTrump/status/223126757488852992</t>
  </si>
  <si>
    <t>Nice interview in the @ The Atlantic of Sarasota GOP Chair Joe Gruters on my 2012 'Statesman of the Year' awardhttp://bit.ly/M0Z4FN</t>
  </si>
  <si>
    <t>https://twitter.com/realDonaldTrump/status/223129721519603712</t>
  </si>
  <si>
    <t>Today @ MittRomney addressed the NAACP. @ BarackObama takes their vote for granted which is why there is such high Black unemployment.</t>
  </si>
  <si>
    <t>https://twitter.com/realDonaldTrump/status/223137365768671234</t>
  </si>
  <si>
    <t>"There's no bigger name in America than Donald Trump, political or nonpolitical." --Sarasota GOP Chair Joe Gruters</t>
  </si>
  <si>
    <t>https://twitter.com/realDonaldTrump/status/223141730076196864</t>
  </si>
  <si>
    <t>Very strange--why do database records contradict @ BarackObama and show he was only at Columbia 1 year?http://bit.ly/LHvoLk</t>
  </si>
  <si>
    <t>https://twitter.com/realDonaldTrump/status/223149517065822208</t>
  </si>
  <si>
    <t>Almost daily more discrepancies in @ BarackObama's biography continue to arise. Who is this guy?</t>
  </si>
  <si>
    <t>https://twitter.com/realDonaldTrump/status/223408915721891841</t>
  </si>
  <si>
    <t>Even the Left realizes that @ BarackObama's policies have led to more jobs being outsourced out of this country.http://wapo.st/PI9Tih</t>
  </si>
  <si>
    <t>https://twitter.com/realDonaldTrump/status/223448201905188864</t>
  </si>
  <si>
    <t>. @ BarackObama reported over $269,710 of foreign income out of his gross $894,520 and paid $5,841 in foreign taxes http://1.usa.gov/HDtNDm</t>
  </si>
  <si>
    <t>https://twitter.com/realDonaldTrump/status/223469218685915139</t>
  </si>
  <si>
    <t>Have we ever had a POTUS before @ BarackObama who earned over 1/3 of his income from foreign sources and paid taxes to another country?</t>
  </si>
  <si>
    <t>https://twitter.com/realDonaldTrump/status/223493085559136256</t>
  </si>
  <si>
    <t>"If you don't have passion, everything you do will ultimately fizzle out or, at best, be mediocre. Is that how (cont) http://tl.gd/ia1hr8</t>
  </si>
  <si>
    <t>https://twitter.com/realDonaldTrump/status/223512061186031616</t>
  </si>
  <si>
    <t>"What lies behind us and what lies before us are tiny matters compared to what lies within us." --Ralph Waldo Emerson</t>
  </si>
  <si>
    <t>https://twitter.com/realDonaldTrump/status/223529847966801921</t>
  </si>
  <si>
    <t>Back in NY from Scotland and fighting for our country to get better. Trump International Golf Links Scotland opened to rave reviews.</t>
  </si>
  <si>
    <t>https://twitter.com/realDonaldTrump/status/223786189554057216</t>
  </si>
  <si>
    <t>Will I be at the RNC Convention? Well, Sarasota is only an hour drive from Tampa http://abcn.ws/M51d3l</t>
  </si>
  <si>
    <t>https://twitter.com/realDonaldTrump/status/223789789319659521</t>
  </si>
  <si>
    <t>"Free enterprise is still the greatest force for upward mobility, economic security, and the expansion of the middle class." - @ MittRomney</t>
  </si>
  <si>
    <t>https://twitter.com/realDonaldTrump/status/223800861430775810</t>
  </si>
  <si>
    <t>Seth Meyers was terrible co-hosting with Kelly. Marbles in his mouth-&amp; he must stop picking at his hands--insult to the great Regis Philbin!</t>
  </si>
  <si>
    <t>https://twitter.com/realDonaldTrump/status/223803649615339521</t>
  </si>
  <si>
    <t>I wonder why @ BarackObama is not going to the NAACP Convention. Is it because he can't answer questions about 14.7% Black unemployment?</t>
  </si>
  <si>
    <t>https://twitter.com/realDonaldTrump/status/223813421991329793</t>
  </si>
  <si>
    <t>The 18th hole at Trump International Golf Links Scotland- http://on.fb.me/NTdJ3W</t>
  </si>
  <si>
    <t>https://twitter.com/realDonaldTrump/status/223816442716487680</t>
  </si>
  <si>
    <t>The House voting to repeal was the first bipartisan vote on ObamaCare. The GOP must continue to Repeal, Defund, Disrupt! # BARACKTAX</t>
  </si>
  <si>
    <t>https://twitter.com/realDonaldTrump/status/223825720869273600</t>
  </si>
  <si>
    <t>America's Olympic uniforms are manufactured in China. Burn the uniforms! # U.S.OlympicCommittee</t>
  </si>
  <si>
    <t>https://twitter.com/realDonaldTrump/status/223830896753643520</t>
  </si>
  <si>
    <t>. @ BarackObama finally talking tough on China. He's repeating my exact words. Where has he been for 4 years?</t>
  </si>
  <si>
    <t>https://twitter.com/realDonaldTrump/status/223836361369726976</t>
  </si>
  <si>
    <t>Nasty tactics being used by @ BarackObama campaign against @ MittRomney. Must stop saying Obama is a nice man--he is not!</t>
  </si>
  <si>
    <t>https://twitter.com/realDonaldTrump/status/223840109542387713</t>
  </si>
  <si>
    <t>. @ BarackObama wants to see 10 yrs of @ MittRomney's tax returns--tell him "ok--but we want to see your college applications first.'</t>
  </si>
  <si>
    <t>https://twitter.com/realDonaldTrump/status/223845323313917953</t>
  </si>
  <si>
    <t>The underemployment being quoted as 14.9% is way low--real number could be 20%.</t>
  </si>
  <si>
    <t>https://twitter.com/realDonaldTrump/status/223845715829456896</t>
  </si>
  <si>
    <t>Think of it---20% of our country is essentially unemployed.</t>
  </si>
  <si>
    <t>https://twitter.com/realDonaldTrump/status/223859958159114242</t>
  </si>
  <si>
    <t>Don't believe the lies--every budget @ BarackObama has delivered to Congress raises the income tax on EVERYONEhttp://on.wsj.com/KeuiUf</t>
  </si>
  <si>
    <t>https://twitter.com/realDonaldTrump/status/223863584046850050</t>
  </si>
  <si>
    <t>Sad--OPEC has really cornered the market. Now @ AP lauds $85/barrel http://buswk.co/M539bY Crude shouldn't cost more than $25.</t>
  </si>
  <si>
    <t>https://twitter.com/realDonaldTrump/status/223865593403682816</t>
  </si>
  <si>
    <t>While @ CNN is struggling with ratings, @ piersmorgan is consistently doing well. Congrats to Piers!</t>
  </si>
  <si>
    <t>https://twitter.com/realDonaldTrump/status/223867677159079936</t>
  </si>
  <si>
    <t>. @ BarackObama should release all his records (like other Presidents)....</t>
  </si>
  <si>
    <t>https://twitter.com/realDonaldTrump/status/223868242849054720</t>
  </si>
  <si>
    <t>But the attention @ BarackObama gets for not doing so covers up his ineffective record as President.</t>
  </si>
  <si>
    <t>https://twitter.com/realDonaldTrump/status/223869251046490112</t>
  </si>
  <si>
    <t>A true honor. @ PressSec considers asking for @ BarackObama's college transcripts a "Donald Trump question." http://bit.ly/Nm5Qq3 Release it!</t>
  </si>
  <si>
    <t>https://twitter.com/realDonaldTrump/status/223870372527865856</t>
  </si>
  <si>
    <t>Penn State is doing a poor job in bringing its mess to a close.They should be ashamed for hiding Sandusky's crimes all these years...</t>
  </si>
  <si>
    <t>https://twitter.com/realDonaldTrump/status/223870675813801987</t>
  </si>
  <si>
    <t>The Football program at Penn State should be suspended.</t>
  </si>
  <si>
    <t>https://twitter.com/realDonaldTrump/status/223872489514737664</t>
  </si>
  <si>
    <t>In his entire political career, @ BarackObama has never had a tough @ GOP opponent before @ MittRomney. He is a paper tiger. # GOMITT</t>
  </si>
  <si>
    <t>https://twitter.com/realDonaldTrump/status/223873808598183936</t>
  </si>
  <si>
    <t>Via @ Scottish Sun, "Thrilled Neale's first hole in Don" http://bit.ly/Nm7nfI Great shot on the 157 yd 16th of Trump Int'l Golf Links!</t>
  </si>
  <si>
    <t>https://twitter.com/realDonaldTrump/status/223874435155894273</t>
  </si>
  <si>
    <t>For America to be great again we must have a President who has been successful and Americans can learn from on how to succeed.</t>
  </si>
  <si>
    <t>https://twitter.com/realDonaldTrump/status/223875356069863425</t>
  </si>
  <si>
    <t>Don't believe his whining, @ BarackObama has outspent and outraised @ MittRomney along with the Democrat PACShttp://bit.ly/M55LXk</t>
  </si>
  <si>
    <t>https://twitter.com/realDonaldTrump/status/223876689359409155</t>
  </si>
  <si>
    <t>I'll be on @ foxandfriends this Monday at 7:30 AM. Be sure to tune in.</t>
  </si>
  <si>
    <t>https://twitter.com/realDonaldTrump/status/224878474307969024</t>
  </si>
  <si>
    <t>. @ VanityFair's yellowing paper cover looks like they ran out of money. Their advertising is down almost 18% (cont) http://tl.gd/ibubf1</t>
  </si>
  <si>
    <t>https://twitter.com/realDonaldTrump/status/224890492415000577</t>
  </si>
  <si>
    <t>My friend @ TheSlyStallone lost his wonderful son Sage this weekend. We all send Sly our love and warmest wishes. (cont) http://tl.gd/ibv7tu</t>
  </si>
  <si>
    <t>https://twitter.com/realDonaldTrump/status/224898197116567552</t>
  </si>
  <si>
    <t>New York Post says " @ RepWeiner trying to make comeback"--he's a sexual pervert &amp; they can never be healed. Huma (cont) http://tl.gd/ibvovj</t>
  </si>
  <si>
    <t>https://twitter.com/realDonaldTrump/status/224899638006788096</t>
  </si>
  <si>
    <t>In his prime, I predicted that @ RepWeiner would never be mayor &amp; I was right for all of the wrong reasons.</t>
  </si>
  <si>
    <t>https://twitter.com/realDonaldTrump/status/224902302316769280</t>
  </si>
  <si>
    <t>Wife Huma wants @ RepWeiner to "pull a @ billclinton by giving a tell-all interview." Unlike Clinton, Anthony is a sick puppy.</t>
  </si>
  <si>
    <t>https://twitter.com/realDonaldTrump/status/224921315767877633</t>
  </si>
  <si>
    <t>A drug free A-Rod is just an average baseball player. @ Yankees will soon move him down in the batting order &amp; should renegotiate his contract</t>
  </si>
  <si>
    <t>https://twitter.com/realDonaldTrump/status/224932222602452992</t>
  </si>
  <si>
    <t>Reggie Jackson's statement on A-Rod was 100% correct.</t>
  </si>
  <si>
    <t>https://twitter.com/realDonaldTrump/status/224944780961005568</t>
  </si>
  <si>
    <t># TrumpTuesday @ squawkCNBC--tomorrow at 7:30 AM. Tune in!</t>
  </si>
  <si>
    <t>https://twitter.com/realDonaldTrump/status/224954807427936256</t>
  </si>
  <si>
    <t>My @ foxandfriends interview discussing how @ BarackObama should release his college applications &amp; records http://bit.ly/Mcv1en</t>
  </si>
  <si>
    <t>https://twitter.com/realDonaldTrump/status/224957495859359744</t>
  </si>
  <si>
    <t>Carney Dismisses 'Trump Question' on College Recordshttp://bit.ly/LQBVrR</t>
  </si>
  <si>
    <t>https://twitter.com/realDonaldTrump/status/224958598441213953</t>
  </si>
  <si>
    <t>Congratulations to @ AllenWest on his fundraising numbers. Cong. West is a superb member.</t>
  </si>
  <si>
    <t>https://twitter.com/realDonaldTrump/status/224962244088303617</t>
  </si>
  <si>
    <t>Outrageous &amp; Unsustainable! @ BarackObama's reckless deficit spending spends our entire 2012 GDP until 7/15 http://bit.ly/Nm6YtH</t>
  </si>
  <si>
    <t>https://twitter.com/realDonaldTrump/status/225214970432987137</t>
  </si>
  <si>
    <t>Bain did not list @ MittRomney as an Executive on its website in 2000 http://bit.ly/NXVhHm @ BarackObama's Saul Alinsky tactics won't work!</t>
  </si>
  <si>
    <t>https://twitter.com/realDonaldTrump/status/225227095381508097</t>
  </si>
  <si>
    <t>What controversy? 2 'active' @ BarackObama supporters at Bain have confirmed that @ MittRomney left in '99 http://bit.ly/LlpUcn No story here.</t>
  </si>
  <si>
    <t>https://twitter.com/realDonaldTrump/status/225228777414868992</t>
  </si>
  <si>
    <t>I hope @Official1MCD is recuperating well in LA. Get better! @ OMAROSA</t>
  </si>
  <si>
    <t>@Official1MCD @</t>
  </si>
  <si>
    <t>https://twitter.com/realDonaldTrump/status/225237595968376832</t>
  </si>
  <si>
    <t>Congratulations to @FLGovScott on winning access to federal database http://bit.ly/NpEAEr He is making FL a safe &amp; legal election for 2012</t>
  </si>
  <si>
    <t>https://twitter.com/realDonaldTrump/status/225240439479992320</t>
  </si>
  <si>
    <t>He has no respect for American exceptionalism. @ BarackObama has outsourced our space program to the Russians http://bit.ly/Ljhs8M</t>
  </si>
  <si>
    <t>https://twitter.com/realDonaldTrump/status/225244258146328577</t>
  </si>
  <si>
    <t>So much for Hope and Change. @ BarackObama has already spent over $100M on attack ads across the swing states http://apne.ws/O3CvP1</t>
  </si>
  <si>
    <t>https://twitter.com/realDonaldTrump/status/225244643837751296</t>
  </si>
  <si>
    <t>"The Supreme Art of war is to subdue the enemy without fighting." -- Sun Tzu</t>
  </si>
  <si>
    <t>https://twitter.com/realDonaldTrump/status/225251110494027776</t>
  </si>
  <si>
    <t>Outrageous-- @ BarackObama is trying to unilaterally gut welfare reform http://fxn.ws/Nmnj1u He doesn't believe in a strong work ethic.</t>
  </si>
  <si>
    <t>https://twitter.com/realDonaldTrump/status/225258011894104065</t>
  </si>
  <si>
    <t>I wonder what the answer is on @ BarackObama's college application to the question: place of birth? Maybe the (cont) http://tl.gd/icf5vc</t>
  </si>
  <si>
    <t>https://twitter.com/realDonaldTrump/status/225268358436753408</t>
  </si>
  <si>
    <t>If @ BarackObama had such a wonderful academic record why wouldn't he want to show it?</t>
  </si>
  <si>
    <t>https://twitter.com/realDonaldTrump/status/225272177170198530</t>
  </si>
  <si>
    <t>. @ BarackObama's college application would be very very very very interesting!</t>
  </si>
  <si>
    <t>https://twitter.com/realDonaldTrump/status/225276238942568448</t>
  </si>
  <si>
    <t>I hope @ MittRomney now starts asking for any &amp; all of @ BarackObama's sealed records--it's time.</t>
  </si>
  <si>
    <t>https://twitter.com/realDonaldTrump/status/225280994717077504</t>
  </si>
  <si>
    <t>Remember how @ ObamaCare did not have any tort reform? Now the trial lawyers are getting ready for even more lawsuitshttp://bit.ly/O3B6bj</t>
  </si>
  <si>
    <t>https://twitter.com/realDonaldTrump/status/225301487520202752</t>
  </si>
  <si>
    <t>My review of # TheDarkKnightRises and more in today's # trumpvlog- http://youtu.be/oxyPQ4_Xeqc</t>
  </si>
  <si>
    <t>https://twitter.com/realDonaldTrump/status/225316862857191425</t>
  </si>
  <si>
    <t>My @ SquawkCNBC interview discussing why the Fed shouldn't do a QE3, @ BarackObama's college records &amp; 2012 electionhttp://bit.ly/SF05Vb</t>
  </si>
  <si>
    <t>https://twitter.com/realDonaldTrump/status/225317411589595137</t>
  </si>
  <si>
    <t>My interview in @ politico with @ pwgavin discussing being awarded the 2012 "Statesman of the Year" by Sarasota GOPhttp://politi.co/SBopHp</t>
  </si>
  <si>
    <t>https://twitter.com/realDonaldTrump/status/225320638695489537</t>
  </si>
  <si>
    <t>. @ MittRomney needs to make @ BarackObama regret that he ever asked for his tax records.</t>
  </si>
  <si>
    <t>https://twitter.com/realDonaldTrump/status/225323672079052800</t>
  </si>
  <si>
    <t>When will we see @ BarackObama's passport records (sealed)?</t>
  </si>
  <si>
    <t>https://twitter.com/realDonaldTrump/status/225326558234148864</t>
  </si>
  <si>
    <t>Why would @ BarackObama be spending millions of dollars to hide his records if there was nothing to hide?</t>
  </si>
  <si>
    <t>https://twitter.com/realDonaldTrump/status/225332477391147012</t>
  </si>
  <si>
    <t>For the sake of transparency, @ BarackObama should release all his college applications and transcripts--both from Occidental and Columbia.</t>
  </si>
  <si>
    <t>https://twitter.com/realDonaldTrump/status/225581983554744320</t>
  </si>
  <si>
    <t>Congratulations to John Roberts for making Americans hate the Supreme Court because of his BShttp://bit.ly/SF483V</t>
  </si>
  <si>
    <t>https://twitter.com/realDonaldTrump/status/225582661236817922</t>
  </si>
  <si>
    <t>According to a @ gallupnews poll, over 60% think ObamaCare will make things worse for taxpayers http://bit.ly/SF2y1Y ObamaCare is a T-A-X.</t>
  </si>
  <si>
    <t>https://twitter.com/realDonaldTrump/status/225586078868967425</t>
  </si>
  <si>
    <t>Watch @ BarackObama admit Obamacare is a TAX http://youtu.be/RSOTwEz7Uvo The GOP must continue to Disrupt, Dismantle &amp; Repeal!</t>
  </si>
  <si>
    <t>https://twitter.com/realDonaldTrump/status/225586758887284737</t>
  </si>
  <si>
    <t># BARACKTAX QUOTE: "If you have health insurance, you're not getting hit with a tax."</t>
  </si>
  <si>
    <t>https://twitter.com/realDonaldTrump/status/225597351505559552</t>
  </si>
  <si>
    <t>Weird--why did BarackObama Sr. fail to list @ BarackObama as his son in his 1961 INS application?http://bit.ly/SF28IW</t>
  </si>
  <si>
    <t>https://twitter.com/realDonaldTrump/status/225599574524440577</t>
  </si>
  <si>
    <t>Dark Knight Rises is projected to gross over $180 million this weekend. Remember to watch for Trump Tower!</t>
  </si>
  <si>
    <t>https://twitter.com/realDonaldTrump/status/225606634242707457</t>
  </si>
  <si>
    <t>The class warfare being played by @ BarackObama is the only way he can get reelected. He can't have America focus on his horrendous record.</t>
  </si>
  <si>
    <t>https://twitter.com/realDonaldTrump/status/225612709314568192</t>
  </si>
  <si>
    <t>On the red carpet at the NYC premiere of Dark Knight Rises with @ melaniatrump via @ NewYorkObserver's @ velvet_roper http://bit.ly/Ly0hFq</t>
  </si>
  <si>
    <t>https://twitter.com/realDonaldTrump/status/225614593379139584</t>
  </si>
  <si>
    <t>@ NewYorkPost's Cindy Adams has a great report on the Dark Knight Rises premierehttp://nyp.st/Ly0MPF</t>
  </si>
  <si>
    <t>https://twitter.com/realDonaldTrump/status/225620165138726912</t>
  </si>
  <si>
    <t>Congratulations to @ RealSheriffJoe on his successful Cold Case Posse investigation which claims @ BarackObama's 'birth certificate' is fake</t>
  </si>
  <si>
    <t>https://twitter.com/realDonaldTrump/status/225622462770061312</t>
  </si>
  <si>
    <t>Why does HI Revised Statute 338-17.8 allow an HI resident who doesn't have to be US citizen to procure an official Hawaii birth certificate?</t>
  </si>
  <si>
    <t>https://twitter.com/realDonaldTrump/status/225627540688080896</t>
  </si>
  <si>
    <t>So @ BarackObama's campaign is calling @ MittRomney a potential criminal http://bit.ly/LiIp10 How about Obama's Tony Rezko land deal!</t>
  </si>
  <si>
    <t>https://twitter.com/realDonaldTrump/status/225647494141452290</t>
  </si>
  <si>
    <t>As I always said, the "Birthers" were after the truth. Thanks to @ RealSheriffJoe @ BarackObama can't hide anymore.</t>
  </si>
  <si>
    <t>https://twitter.com/realDonaldTrump/status/225648416074629121</t>
  </si>
  <si>
    <t>Happy 94th birthday to Nelson Mandela!</t>
  </si>
  <si>
    <t>https://twitter.com/realDonaldTrump/status/225655251234062336</t>
  </si>
  <si>
    <t>What's more important for the American public to have? @ MittRomney's tax returns or @ BarackObama's sealed records?</t>
  </si>
  <si>
    <t>https://twitter.com/realDonaldTrump/status/225667355617935361</t>
  </si>
  <si>
    <t>What recovery? JP Morgan has readjusted Q2 growth down from 1.7% to 1.4% and Q3 to 1.5% with 2012 on a whole at 1.7% http://bit.ly/NwV4Mw</t>
  </si>
  <si>
    <t>https://twitter.com/realDonaldTrump/status/225671630716809216</t>
  </si>
  <si>
    <t>John Sununu was more right than he even knew yesterday -- @ BarackObama indeed needs to "learn how to be an American."</t>
  </si>
  <si>
    <t>https://twitter.com/realDonaldTrump/status/225691711958052864</t>
  </si>
  <si>
    <t>So @ BarackObama is celebrating his 'birthday' with a fundraiser in his home he bought with the help of Rezko http://apne.ws/Ly4ed1</t>
  </si>
  <si>
    <t>https://twitter.com/realDonaldTrump/status/225692038505574401</t>
  </si>
  <si>
    <t>The new @ BarackObama motto - "You Own Nothing, Not Even Your Own Success" ...</t>
  </si>
  <si>
    <t>https://twitter.com/realDonaldTrump/status/225696499009482753</t>
  </si>
  <si>
    <t>"Cowards die many times before their actual deaths." --Caesar</t>
  </si>
  <si>
    <t>https://twitter.com/realDonaldTrump/status/225717982666584064</t>
  </si>
  <si>
    <t>Taking a photo with my family on the opening day of Trump International Golf Links Scotland- http://on.fb.me/MwWRnB</t>
  </si>
  <si>
    <t>https://twitter.com/realDonaldTrump/status/225938622313017345</t>
  </si>
  <si>
    <t>Columbia University stated there was a "computer error" in their system concerning @ BarackObama's attendance. (cont) http://tl.gd/iddt8m</t>
  </si>
  <si>
    <t>https://twitter.com/realDonaldTrump/status/225949765324636160</t>
  </si>
  <si>
    <t>"Show me someone without an ego, and I'll show you a loser." --How To Get Rich</t>
  </si>
  <si>
    <t>https://twitter.com/realDonaldTrump/status/225963696776699904</t>
  </si>
  <si>
    <t>Corrupt-- @ BarackObama's largest bundlers are fundraisers linked to the Obama Solyndra boondoggle http://yhoo.it/SF3CCQe Chicago cronyism</t>
  </si>
  <si>
    <t>https://twitter.com/realDonaldTrump/status/225998786202333184</t>
  </si>
  <si>
    <t>My @ seanhannity interview where I discuss @ BarackObama's Job Council, @ RealSheriffJoe's investigation &amp; 2012 election http://bit.ly/OcnpGU</t>
  </si>
  <si>
    <t>https://twitter.com/realDonaldTrump/status/226002337750188033</t>
  </si>
  <si>
    <t>Since @ BarackObama is on such a "transparency" kick--how about releasing Fast &amp; Furious info to Brian Terry's family? http://bit.ly/NyxxZS</t>
  </si>
  <si>
    <t>https://twitter.com/realDonaldTrump/status/226013034286563328</t>
  </si>
  <si>
    <t>Great new campaign ad just released by @ MittRomneyhttp://bit.ly/OJb0IC</t>
  </si>
  <si>
    <t>https://twitter.com/realDonaldTrump/status/226019096460918784</t>
  </si>
  <si>
    <t>Via @ BreitbartFeed--why doesn't @ BarackObama release his original book proposal which says he was born in Kenya?http://bit.ly/Q64IJf</t>
  </si>
  <si>
    <t>https://twitter.com/realDonaldTrump/status/226026644173881344</t>
  </si>
  <si>
    <t>In 1999 @ BarackObama said that he didn't support Welfare Reform http://bit.ly/OcrcEn He just gutted the entire program.</t>
  </si>
  <si>
    <t>https://twitter.com/realDonaldTrump/status/226035479596896256</t>
  </si>
  <si>
    <t>I hope Bill Clinton and NEWSMAX's Chris Ruddy are enjoying their mission to Africa. Two great people.</t>
  </si>
  <si>
    <t>https://twitter.com/realDonaldTrump/status/226050041327013888</t>
  </si>
  <si>
    <t>Great article--a must read by Peter Ferrara at @ Forbes about "The Biggest Government Spender in World History"http://onforb.es/Kx3ea0</t>
  </si>
  <si>
    <t>https://twitter.com/realDonaldTrump/status/226052533867642881</t>
  </si>
  <si>
    <t>More $ thrown away - @ BarackObama gave $20M to Amonix and praised its "success" in '10. It just filed for bankruptcyhttp://bit.ly/Oct3cc</t>
  </si>
  <si>
    <t>https://twitter.com/realDonaldTrump/status/226052896515579904</t>
  </si>
  <si>
    <t>Irresponsible! In the last 6 months @ BarackObama has held over 100 fundraisers and not a single meeting with his Job Council.</t>
  </si>
  <si>
    <t>https://twitter.com/realDonaldTrump/status/226057124382396417</t>
  </si>
  <si>
    <t>. @ BarackObama economic gloom: jobless claims have surged http://bit.ly/NTXCS3 while factory activity is (cont) http://tl.gd/idlc1j</t>
  </si>
  <si>
    <t>https://twitter.com/realDonaldTrump/status/226059039988142081</t>
  </si>
  <si>
    <t>Breitbart gets it! Vote now--Obama should release his college application records &amp; grades. He says he loves (cont) http://tl.gd/idldmj</t>
  </si>
  <si>
    <t>https://twitter.com/realDonaldTrump/status/226078295781953536</t>
  </si>
  <si>
    <t>Some really dumb blogger for failing @ VanityFair, a magazine whose ads are down almost 18% this year, said I wear a hairpiece --- I DON'T!</t>
  </si>
  <si>
    <t>https://twitter.com/realDonaldTrump/status/226305431629332482</t>
  </si>
  <si>
    <t>At least 12 dead and 50 wounded in Colorado--bring back fast trials &amp; death penalty for mass murderers &amp; terrorists.</t>
  </si>
  <si>
    <t>https://twitter.com/realDonaldTrump/status/226306980992667648</t>
  </si>
  <si>
    <t>Breitbart gets it! Vote now-- @ BarackObama should release his college application records and grades. He says he (cont) http://tl.gd/ie248k</t>
  </si>
  <si>
    <t>https://twitter.com/realDonaldTrump/status/226307855425343488</t>
  </si>
  <si>
    <t>I am impressed with the scam @ BarackObama pulled, but the truth will come out.</t>
  </si>
  <si>
    <t>https://twitter.com/realDonaldTrump/status/226309376212869120</t>
  </si>
  <si>
    <t>Bay Bridge in San Fransisco, built in China, keeps getting worse. Cost overruns are out of control --- China is having a field day with us!</t>
  </si>
  <si>
    <t>https://twitter.com/realDonaldTrump/status/226317290239582208</t>
  </si>
  <si>
    <t>With @ BarackObama listing himself as "Born in Kenya" in 1999http://bit.ly/JaHQW0 HI laws allowed him to produce a fake certificate. # SCAM</t>
  </si>
  <si>
    <t>https://twitter.com/realDonaldTrump/status/226350463082180608</t>
  </si>
  <si>
    <t>I'll be on @ foxandfriends Monday morning at 7:30 AM. Tune in!</t>
  </si>
  <si>
    <t>https://twitter.com/realDonaldTrump/status/226384953544437761</t>
  </si>
  <si>
    <t>My @ CNBCClosingBell interview discussing America's financial uncertainty due to @ BarackObama and the job report http://bit.ly/OeDRGK</t>
  </si>
  <si>
    <t>https://twitter.com/realDonaldTrump/status/226385532287057920</t>
  </si>
  <si>
    <t>Weekly jobless claims are now at an astronomical 365,000. Manufacturing sector is suffering badly. We must do better. http://bit.ly/OeEEaB</t>
  </si>
  <si>
    <t>https://twitter.com/realDonaldTrump/status/226395418395828224</t>
  </si>
  <si>
    <t>Must read article in @ washtimes: " @ RealSheriffJoe probe could dwarf Watergate" http://bit.ly/OeFjsJ</t>
  </si>
  <si>
    <t>https://twitter.com/realDonaldTrump/status/226402211192766465</t>
  </si>
  <si>
    <t>With 15% US real unemployment and a 16T debt, @ Michelle Obama's luxurious Aspen vacation - her 16th - cost us over $1Mhttp://bit.ly/OeFYKI</t>
  </si>
  <si>
    <t>https://twitter.com/realDonaldTrump/status/226408091552468992</t>
  </si>
  <si>
    <t>The NYPD has been doing a fantastic job protecting NYC. I hope Chief Ray Kelly is strongly considering running for mayor.</t>
  </si>
  <si>
    <t>https://twitter.com/realDonaldTrump/status/227407409939877889</t>
  </si>
  <si>
    <t>Who else could take 16 vacations, play over 100 rounds of golf and hold over 300 fundraisers while serving as (cont) http://tl.gd/ifvq0p</t>
  </si>
  <si>
    <t>https://twitter.com/realDonaldTrump/status/227408729828638720</t>
  </si>
  <si>
    <t>Tomorrow is # TrumpTuesday on @ SquawkBox, 7:30 AM. Tune in!</t>
  </si>
  <si>
    <t>https://twitter.com/realDonaldTrump/status/227422222069923842</t>
  </si>
  <si>
    <t>So @ BarackObama goes to Florida and to scare seniors about Medicare http://bit.ly/OeHe0u ObamaCare guts 500M from Medicare</t>
  </si>
  <si>
    <t>https://twitter.com/realDonaldTrump/status/227430607540592640</t>
  </si>
  <si>
    <t>Foreign leaders are already requesting meetings with @ MittRomney to warn that we are viewed as "in decline" http://apne.ws/LJ2Cxb</t>
  </si>
  <si>
    <t>https://twitter.com/realDonaldTrump/status/227443956353470466</t>
  </si>
  <si>
    <t>Under @ MittRomney, Bain had an 80% success rate with annual returns of over 50%. Under @ BarackObama, America has added over $6T in debt.</t>
  </si>
  <si>
    <t>https://twitter.com/realDonaldTrump/status/227457907506159617</t>
  </si>
  <si>
    <t>STAPLES = @ MittRomney. SOLYNDRA = @ BarackObama</t>
  </si>
  <si>
    <t>https://twitter.com/realDonaldTrump/status/227466552709087234</t>
  </si>
  <si>
    <t>Midas Touch emphasizes the importance of entrepreneurs‚Äîthey create jobs! http://bit.ly/NrQpyh</t>
  </si>
  <si>
    <t>https://twitter.com/realDonaldTrump/status/227475624476954624</t>
  </si>
  <si>
    <t>Hypocrite-- @ BarackObama has major investments in companies that are outsourcing jobs overseashttp://bit.ly/NSJJY1</t>
  </si>
  <si>
    <t>https://twitter.com/realDonaldTrump/status/227485395020029952</t>
  </si>
  <si>
    <t>US poverty on track to rise to highest since 1960s http://yhoo.it/PxL8nW We must do better.</t>
  </si>
  <si>
    <t>https://twitter.com/realDonaldTrump/status/227495187369324544</t>
  </si>
  <si>
    <t>Sarasota,FL local GOP on August 26th is a very hot ticket. Their biggest event ever. I will be there- as "Statesman of the Year".</t>
  </si>
  <si>
    <t>https://twitter.com/realDonaldTrump/status/227498282748878848</t>
  </si>
  <si>
    <t>You can run but you can't hide--a majority of voters blame @ BarackObama for the bad economyhttp://bit.ly/MS59Bv</t>
  </si>
  <si>
    <t>https://twitter.com/realDonaldTrump/status/227498677260922880</t>
  </si>
  <si>
    <t>Jay Carney won't answer reporters questions of "Why Obama won't release his college transcripts"- Come on, Jay!</t>
  </si>
  <si>
    <t>https://twitter.com/realDonaldTrump/status/227498744579497984</t>
  </si>
  <si>
    <t>SHOCK--Hugo Chavez endorses @ BarackObama http://bit.ly/LJ4YML Will he be in Chicago on election night too?</t>
  </si>
  <si>
    <t>https://twitter.com/realDonaldTrump/status/227504536317734912</t>
  </si>
  <si>
    <t>Read this-- @ BarackObama's birth certificate "cannot survive judicial scrutiny" because of "phantom numbers"http://bit.ly/MV9anM</t>
  </si>
  <si>
    <t>https://twitter.com/realDonaldTrump/status/227507891085664257</t>
  </si>
  <si>
    <t>Congratulations to my friend Ernie Els on winning the British open. Also to Adam Scott on playing great.</t>
  </si>
  <si>
    <t>https://twitter.com/realDonaldTrump/status/227518153930981376</t>
  </si>
  <si>
    <t>Fast trial and death penalty for maniac in Colorado--- immediately pass speed up legislation.</t>
  </si>
  <si>
    <t>https://twitter.com/realDonaldTrump/status/227757760878624768</t>
  </si>
  <si>
    <t>"Sometimes your best investments are the ones you don't make." The Art of The Deal</t>
  </si>
  <si>
    <t>https://twitter.com/realDonaldTrump/status/227834529782591490</t>
  </si>
  <si>
    <t>My @ SquawkCNBC interview discussing housing prices, the GDP numbers, China spreading its wealth and my stock picks.http://bit.ly/NTDOQ5</t>
  </si>
  <si>
    <t>https://twitter.com/realDonaldTrump/status/227836587726209025</t>
  </si>
  <si>
    <t>From: @Newsmax_Media: " @ realDonaldTrump: Public not Worried About @ MittRomney's Tax Returns"http://bit.ly/NTEULG</t>
  </si>
  <si>
    <t>https://twitter.com/realDonaldTrump/status/227842944693055489</t>
  </si>
  <si>
    <t>. @ thehill discussing my @ foxandfriends interview: "Trump: 'Clamor for @ MittRomney's tax returns has died down'"http://bit.ly/NTFGZh</t>
  </si>
  <si>
    <t>https://twitter.com/realDonaldTrump/status/227848063409061888</t>
  </si>
  <si>
    <t>BIG-- @ MittRomney is preferred to handle the economy over @ BarackObama by 63%-29% in a @ gallupnews poll http://usat.ly/LJpE79</t>
  </si>
  <si>
    <t>https://twitter.com/realDonaldTrump/status/227853754404311040</t>
  </si>
  <si>
    <t>China's domestic economic and political problems prove how pathetic our leadership is in allowing China to rip us off http://reut.rs/NTHC43</t>
  </si>
  <si>
    <t>https://twitter.com/realDonaldTrump/status/227860519724408832</t>
  </si>
  <si>
    <t>Which campaign is possibly on the trajectory towards insolvency? http://on.wsj.com/NTItBM At least @ BarackObama is consistent.</t>
  </si>
  <si>
    <t>https://twitter.com/realDonaldTrump/status/227864865056894976</t>
  </si>
  <si>
    <t>. @ penn_state leadership has permanently scarred &amp; perhaps destroyed a great university. They should have (cont) http://tl.gd/igp9e6</t>
  </si>
  <si>
    <t>https://twitter.com/realDonaldTrump/status/227866614752751616</t>
  </si>
  <si>
    <t>The @ Yankees acquisition of Ichiro was a smart move. I look forward to watching him play.</t>
  </si>
  <si>
    <t>https://twitter.com/realDonaldTrump/status/228119121269764096</t>
  </si>
  <si>
    <t>I can't stress strongly enough that we are currently in a buyer's residential market.Try to buy directly from a bank.</t>
  </si>
  <si>
    <t>https://twitter.com/realDonaldTrump/status/228148615766495234</t>
  </si>
  <si>
    <t>.@squawkboxCNBC: Call the banks and they'll give you a list or a person to speak to.</t>
  </si>
  <si>
    <t>https://twitter.com/realDonaldTrump/status/228159065698746369</t>
  </si>
  <si>
    <t>My @ wlsam890 interview on the @ donandroma show discussing Trump properties, @ BarackObama's sealed records and 2012 http://bit.ly/MHW4fX</t>
  </si>
  <si>
    <t>https://twitter.com/realDonaldTrump/status/228161234275557376</t>
  </si>
  <si>
    <t>This can't continue--Federal goverment's debt jumps more than $1T for 5th straight year http://bit.ly/MEzwR1 China is buying the debt.</t>
  </si>
  <si>
    <t>https://twitter.com/realDonaldTrump/status/228164644878045184</t>
  </si>
  <si>
    <t>Delusional-- @ BarackObama claims that his economic plan "worked" http://bit.ly/MDIhsQ Is the 16% real unemployment part of the plan?</t>
  </si>
  <si>
    <t>https://twitter.com/realDonaldTrump/status/228170798727315456</t>
  </si>
  <si>
    <t>The Euro is in rough shape. With Germany, who supports the currency, now having a slowdown, the entire Euro could go down. Someday it will.</t>
  </si>
  <si>
    <t>https://twitter.com/realDonaldTrump/status/228194650819817472</t>
  </si>
  <si>
    <t>Crony Capitalism &amp; Corruption - @ BarackObama fundraised from Solyndra 'entrepreneurs' last night http://bit.ly/MHYxXU</t>
  </si>
  <si>
    <t>https://twitter.com/realDonaldTrump/status/228198340582592512</t>
  </si>
  <si>
    <t>Now @ BarackObama's @ whitehouse is ordering "twitter embargoes" during @ JoeBiden press conferences http://politi.co/O4zgKw What torture!</t>
  </si>
  <si>
    <t>https://twitter.com/realDonaldTrump/status/228200587748061184</t>
  </si>
  <si>
    <t>Twitter is on @ BarackObama's enemies listhttp://bit.ly/MHZnUl</t>
  </si>
  <si>
    <t>https://twitter.com/realDonaldTrump/status/228206430518398976</t>
  </si>
  <si>
    <t>Remember when @ BarackObama promised you could keep your coverage? Study shows 1 in 10 employers will drop health care http://thedc.com/MI0jbm</t>
  </si>
  <si>
    <t>https://twitter.com/realDonaldTrump/status/228219116178255873</t>
  </si>
  <si>
    <t>Congratulations to @ BarackObama--he is the first POTUS to run trillion dollar deficits in all four years of his term!</t>
  </si>
  <si>
    <t>https://twitter.com/realDonaldTrump/status/228221920963862531</t>
  </si>
  <si>
    <t>US Gov't is on the hook for more than a third of the world's entire debt &amp; we wonder why China &amp; OPEC are laughing all the way to the bank!</t>
  </si>
  <si>
    <t>https://twitter.com/realDonaldTrump/status/228225086098927617</t>
  </si>
  <si>
    <t>Hope &amp; Change--since @ BarackObama has taken office, the US debt has increased by an average of $64K per taxpayer.</t>
  </si>
  <si>
    <t>https://twitter.com/realDonaldTrump/status/228229307149987840</t>
  </si>
  <si>
    <t>Iraq suffers worst bombing--a total mess--I told you so!</t>
  </si>
  <si>
    <t>https://twitter.com/realDonaldTrump/status/228230923878006784</t>
  </si>
  <si>
    <t>I knew Joe Paterno. When he heard what he heard, it just wasn't in his world--a different planet!</t>
  </si>
  <si>
    <t>https://twitter.com/realDonaldTrump/status/228232043258081280</t>
  </si>
  <si>
    <t>Amazing how fast all of Joe Paterno's friends abandoned him. They ran for the hills.</t>
  </si>
  <si>
    <t>https://twitter.com/realDonaldTrump/status/228234959331155969</t>
  </si>
  <si>
    <t>By folding, Penn State leadership made things worse. The deal is ridiculous &amp; punishes the wrong people. I hope the alumni sue to overturn.</t>
  </si>
  <si>
    <t>https://twitter.com/realDonaldTrump/status/228487681477324800</t>
  </si>
  <si>
    <t>The Federal government has $2.7T in assets &amp; $17.5T in total liabilities plus another $4.7T in intergovernmental debt. Have a nice day.</t>
  </si>
  <si>
    <t>https://twitter.com/realDonaldTrump/status/228501680470257664</t>
  </si>
  <si>
    <t>The Audacity of @ BarackObama--the Federal Reserve purchased 61% of all debt issued by Treasury in 2011. Killing our children's future.</t>
  </si>
  <si>
    <t>https://twitter.com/realDonaldTrump/status/228929549264617472</t>
  </si>
  <si>
    <t>Thank you to @ Newsmax, a great magazine, for a wonderful cover story on yours truly.</t>
  </si>
  <si>
    <t>https://twitter.com/realDonaldTrump/status/228930644409982976</t>
  </si>
  <si>
    <t>My @ gretawire interview discussing @ BarackObama's "You Didn't Build That" comment, the economy and 2012 electionhttp://bit.ly/OdkT6U</t>
  </si>
  <si>
    <t>https://twitter.com/realDonaldTrump/status/228931360843251714</t>
  </si>
  <si>
    <t>Price of corn has jumped over 50%. This will cause a jump in food prices perhaps beyond what we've ever seen. Nasty for the economy.</t>
  </si>
  <si>
    <t>https://twitter.com/realDonaldTrump/status/228931955268403200</t>
  </si>
  <si>
    <t>Hopefully Alex Rodriguez @ Yankees will get well soon. He took a hard hit.</t>
  </si>
  <si>
    <t>https://twitter.com/realDonaldTrump/status/228935671061020673</t>
  </si>
  <si>
    <t>So much for Hope &amp; Change--Democrat voter enthusiasm in 2012 is lower than both 2004 &amp; 2008http://bit.ly/O9qhrJ</t>
  </si>
  <si>
    <t>https://twitter.com/realDonaldTrump/status/228937215739318272</t>
  </si>
  <si>
    <t>I am confident when American public gets to know @ MittRomney, the race will go his way. He's honorable &amp; successful man--polls looking good.</t>
  </si>
  <si>
    <t>https://twitter.com/realDonaldTrump/status/228938218865831936</t>
  </si>
  <si>
    <t>Good news - @ RasmussenPoll has @ MittRomney beating @ BarackObama 49%-44% http://bit.ly/Oip2qc Obama was up by 5% at same point in '08.</t>
  </si>
  <si>
    <t>https://twitter.com/realDonaldTrump/status/228942039155351552</t>
  </si>
  <si>
    <t>What a 'nice guy' - 97% of @ BarackObama's campaign ads have been negative attacks on @ MittRomney http://bit.ly/NXzPlA Give it back Mitt!</t>
  </si>
  <si>
    <t>https://twitter.com/realDonaldTrump/status/228944909288226817</t>
  </si>
  <si>
    <t>The @ nyjets are going to have a terrific season. @ Mark_Sanchez &amp; @ TimTebow will do great things on the field.</t>
  </si>
  <si>
    <t>https://twitter.com/realDonaldTrump/status/228945679127564290</t>
  </si>
  <si>
    <t>Scary-Didn't @ BarackObama just say "his plan worked?" http://bit.ly/Oiq19M Great plan--GDP was 1.5% last 3 monthshttp://wapo.st/Oiq31u</t>
  </si>
  <si>
    <t>https://twitter.com/realDonaldTrump/status/228946180510457857</t>
  </si>
  <si>
    <t>Why has @ BarackObama allowed the Muslim Brotherhood to visit the @ whitehouse? What Hope &amp; Change!</t>
  </si>
  <si>
    <t>https://twitter.com/realDonaldTrump/status/228949017827082241</t>
  </si>
  <si>
    <t>Just as I predicted, @ BarackObama has not allowed an independent investigation into the national security leaks from his cabinet.</t>
  </si>
  <si>
    <t>https://twitter.com/realDonaldTrump/status/228950464715169792</t>
  </si>
  <si>
    <t>All the national security leaks coming from @ BarackObama's @ whitehouse were clearly made for political gain. Where's the outrage!?</t>
  </si>
  <si>
    <t>https://twitter.com/realDonaldTrump/status/229924907784482816</t>
  </si>
  <si>
    <t>"There is no substitute for hard work." --Thomas Edison</t>
  </si>
  <si>
    <t>https://twitter.com/realDonaldTrump/status/229952238536237056</t>
  </si>
  <si>
    <t>Tomorrow morning 7:30 AM @ SquawkCNBC # TrumpTuesday Tune in!</t>
  </si>
  <si>
    <t>https://twitter.com/realDonaldTrump/status/230007152771743744</t>
  </si>
  <si>
    <t>My @ foxandfriends interview discussing @ MittRomney's sucessful foreign trip, the economic numbers &amp; 2012 electionhttp://bit.ly/MfzcIu</t>
  </si>
  <si>
    <t>https://twitter.com/realDonaldTrump/status/230010976957767680</t>
  </si>
  <si>
    <t>"realDonaldTrump understands that America is at a crossroads--a tipping point." @ seanhannity, @Newsmax_Media's cover "The Trump Effect"</t>
  </si>
  <si>
    <t>https://twitter.com/realDonaldTrump/status/230013403693993984</t>
  </si>
  <si>
    <t>- @ BarackObama repeatedly canceled the Bin Laden operation in January &amp; March '11 http://thedc.com/QXXCH2 Wasn't a tough decision!</t>
  </si>
  <si>
    <t>https://twitter.com/realDonaldTrump/status/230015217873076224</t>
  </si>
  <si>
    <t>Smart move by the Democrats to have Pres. @ billclinton play a key role in their convention.</t>
  </si>
  <si>
    <t>https://twitter.com/realDonaldTrump/status/230021996002557952</t>
  </si>
  <si>
    <t>The text of @ MittRomney's speech from @ Israel http://bit.ly/MfBEPa Mitt will be a trusted friend of @ Israel when he is President.</t>
  </si>
  <si>
    <t>https://twitter.com/realDonaldTrump/status/230026401259081728</t>
  </si>
  <si>
    <t>The difference between @ MittRomney and @ BarackObama's campaign promises to @ Israel is that Mitt will actually keep all of his.</t>
  </si>
  <si>
    <t>https://twitter.com/realDonaldTrump/status/230033235407671297</t>
  </si>
  <si>
    <t>. @ BarackObama bowed to the Saudi King in public--yet the Dems are questioning @ MittRomney's diplomatic skills.</t>
  </si>
  <si>
    <t>https://twitter.com/realDonaldTrump/status/230034109781667840</t>
  </si>
  <si>
    <t>. @ BarackObama should be careful questioning @ MittRomney on diplomacy--how many times has Obama apologized for our country on foreign soil?!</t>
  </si>
  <si>
    <t>https://twitter.com/realDonaldTrump/status/230039125745614848</t>
  </si>
  <si>
    <t>The US GDP in 2010 was 4.1%, down to 2% in 2011 &amp; now 1.5%. I guess @ BarackObama's plan is not working!</t>
  </si>
  <si>
    <t>https://twitter.com/realDonaldTrump/status/230042185544892416</t>
  </si>
  <si>
    <t>The Chinese are illegally dumping bird-killing wind turbines on our shores. Only one of many grievances--we should act.</t>
  </si>
  <si>
    <t>https://twitter.com/realDonaldTrump/status/230285609250484224</t>
  </si>
  <si>
    <t>Not only does ObamaCare have at least 21 new taxes but it will lead to a tremendous doctor shortfall.</t>
  </si>
  <si>
    <t>https://twitter.com/realDonaldTrump/status/230292340827385856</t>
  </si>
  <si>
    <t>Reckless-- @ BarackObama is projecting $1.2T deficit from 2012 budget &amp; a projected $25.4T debt in a decade http://apne.ws/QLWPVi</t>
  </si>
  <si>
    <t>https://twitter.com/realDonaldTrump/status/230310078568345600</t>
  </si>
  <si>
    <t>. @ BarackObama blocked Keystone. Now China is preparing a massive $1.5B oil deal with Canada. http://reut.rs/QM1cja A terrible deal for US!</t>
  </si>
  <si>
    <t>https://twitter.com/realDonaldTrump/status/230338312160829442</t>
  </si>
  <si>
    <t>My @ SquawkCNBC interview discussing 2012 election polls, @ MittRomney's current trip &amp; the US housing &amp; land markethttp://bit.ly/R3NDQA</t>
  </si>
  <si>
    <t>https://twitter.com/realDonaldTrump/status/230339069580820480</t>
  </si>
  <si>
    <t>Great job to Missy Franklin. She's got a smile that can take over the world. She's also a major talent. Great going, Missy!</t>
  </si>
  <si>
    <t>https://twitter.com/realDonaldTrump/status/230359325229592576</t>
  </si>
  <si>
    <t>The polling numbers for 2012 are very interesting--will Americans ultimately want their leaders to be 'likeable' or 'competent'?</t>
  </si>
  <si>
    <t>https://twitter.com/realDonaldTrump/status/230365232613179393</t>
  </si>
  <si>
    <t>Great to see @ MittRomney being well-received in Poland http://bit.ly/OxXKwb The Poles understand the value of freedom through strength</t>
  </si>
  <si>
    <t>https://twitter.com/realDonaldTrump/status/230368391981068288</t>
  </si>
  <si>
    <t>Another example of @ BarackObama's diplomatic triumphs--he gave the Queen of England an iIPod filled with his speeches.</t>
  </si>
  <si>
    <t>https://twitter.com/realDonaldTrump/status/230372734008438785</t>
  </si>
  <si>
    <t>In '08 @ BarackObama called Jerusalem Israel's capital http://bit.ly/R3VjSX Now he attacks @ MittRomney on Jerusalemhttp://bit.ly/R3Vhu6</t>
  </si>
  <si>
    <t>https://twitter.com/realDonaldTrump/status/230375468610760704</t>
  </si>
  <si>
    <t>Attended last night's @ Yankees game--Derek Jeter is both a great player and a great guy.</t>
  </si>
  <si>
    <t>https://twitter.com/realDonaldTrump/status/230379788961976320</t>
  </si>
  <si>
    <t>More waste, fraud and abuse - over $460M in food stamps went to ineligible households http://bit.ly/R3WcuA Where's the accountability?</t>
  </si>
  <si>
    <t>https://twitter.com/realDonaldTrump/status/230389540760719360</t>
  </si>
  <si>
    <t>Enjoying the Olympics. Great coverage by @ NBC as well. GO TEAM USA!</t>
  </si>
  <si>
    <t>https://twitter.com/realDonaldTrump/status/230393046720708609</t>
  </si>
  <si>
    <t>You pick it! #1. Anybody that says anything derogatory about @ BarackObama is labeled stupid, insane, or (cont) http://tl.gd/ik5qit</t>
  </si>
  <si>
    <t>https://twitter.com/realDonaldTrump/status/230400303349002240</t>
  </si>
  <si>
    <t>No member of Congress should be eligible for re-election if our country's budget is not balanced---deficits not allowed!</t>
  </si>
  <si>
    <t>https://twitter.com/realDonaldTrump/status/230660130126057472</t>
  </si>
  <si>
    <t>Consumer spending is continuing to fall with weak June numbers. @ BarackObama's policies have created a climate (cont) http://tl.gd/ikhgls</t>
  </si>
  <si>
    <t>https://twitter.com/realDonaldTrump/status/230664174735351808</t>
  </si>
  <si>
    <t>"Control your own destiny or someone else will." -- @ jack_welch</t>
  </si>
  <si>
    <t>https://twitter.com/realDonaldTrump/status/230676261792526336</t>
  </si>
  <si>
    <t>. @ MichaelPhelps--you are the greatest Olympic champion of them all. Fantastic job!</t>
  </si>
  <si>
    <t>https://twitter.com/realDonaldTrump/status/230678061643866113</t>
  </si>
  <si>
    <t>The American gymnastic team was great--our country should take their lead.</t>
  </si>
  <si>
    <t>https://twitter.com/realDonaldTrump/status/230689930022645760</t>
  </si>
  <si>
    <t>"Donald Trump could again defy the conventional wisdom of the chattering class in November."-- @Newsmax_Media's cover "The Trump Effect"</t>
  </si>
  <si>
    <t>https://twitter.com/realDonaldTrump/status/230729867761700864</t>
  </si>
  <si>
    <t>NEW @ MittRomney TV AD "Dream" - For these small businesses, hope and change was not so kind: http://mi.tt/MiIvaR # tcot</t>
  </si>
  <si>
    <t>https://twitter.com/realDonaldTrump/status/230733102538956801</t>
  </si>
  <si>
    <t>Good article: "What Happened to American Men" from @ Newsmax by Michael Cohenhttp://bit.ly/MjCUAZ</t>
  </si>
  <si>
    <t>https://twitter.com/realDonaldTrump/status/230736054364282881</t>
  </si>
  <si>
    <t>Ohio Senator @ RobPortman: @ MittRomney knows how to return prosperity: http://mi.tt/NlzCXS # Mitt2012 # tcot</t>
  </si>
  <si>
    <t>https://twitter.com/realDonaldTrump/status/230749066944987136</t>
  </si>
  <si>
    <t>. @ MittRomney Op-Ed "Culture Does Matter" : http://mi.tt/OnuMy3</t>
  </si>
  <si>
    <t>https://twitter.com/realDonaldTrump/status/230756899648323584</t>
  </si>
  <si>
    <t>Now @ BarackObama is issuing regulatory demands to states ordering no firings in Novemberhttp://bit.ly/QaTfaq</t>
  </si>
  <si>
    <t>https://twitter.com/realDonaldTrump/status/230760366232195072</t>
  </si>
  <si>
    <t>The deficits under @ BarackObama are the highest in America's history. Why is he bankrupting our country?</t>
  </si>
  <si>
    <t>https://twitter.com/realDonaldTrump/status/230764418324115456</t>
  </si>
  <si>
    <t>Congratulations to @ tedcruz on his Texas primary victory last night. He will be an outstanding Senator.</t>
  </si>
  <si>
    <t>https://twitter.com/realDonaldTrump/status/230769203605553152</t>
  </si>
  <si>
    <t>@ taylorswift13 Thanks for the beautiful picture--- you are fantastic!</t>
  </si>
  <si>
    <t>https://twitter.com/realDonaldTrump/status/231056467518689280</t>
  </si>
  <si>
    <t>Jobless claims rose yet again last week http://on.wsj.com/N0Z8Wz @ BarackObama's economic record is abysmal--we can do much better.</t>
  </si>
  <si>
    <t>https://twitter.com/realDonaldTrump/status/231057112099323904</t>
  </si>
  <si>
    <t>The U.S. manufacturing sector has suffered its greatest order losses under @ BarackObama. He has stood idle while China steals our jobs.</t>
  </si>
  <si>
    <t>https://twitter.com/realDonaldTrump/status/231066462532546561</t>
  </si>
  <si>
    <t>More lies and deceptions-- @ BarackObama is having his ex-staffers write 'independent' studies for his reelectionhttp://bit.ly/QiP6Bi</t>
  </si>
  <si>
    <t>https://twitter.com/realDonaldTrump/status/231080056590594048</t>
  </si>
  <si>
    <t>So generous and pious! After spending millions of our tax dollars on his campaign through travel, @ BarackObama donated to himself.</t>
  </si>
  <si>
    <t>https://twitter.com/realDonaldTrump/status/231092414985687040</t>
  </si>
  <si>
    <t>"Capital isn't scarce; vision is." --Sam Walton</t>
  </si>
  <si>
    <t>https://twitter.com/realDonaldTrump/status/231100427213619201</t>
  </si>
  <si>
    <t>In '08, @ BarackObama hit Bush for secrecy http://bit.ly/OJG1QU When will Obama release all his sealed college records?!</t>
  </si>
  <si>
    <t>https://twitter.com/realDonaldTrump/status/231105266572226560</t>
  </si>
  <si>
    <t>We need a President who understands the economy - @ gallupnews has US unemployment at 8.2% in July, up from 8% in Junehttp://bit.ly/OrSs1h</t>
  </si>
  <si>
    <t>https://twitter.com/realDonaldTrump/status/231107507047788545</t>
  </si>
  <si>
    <t>Make sure to grab your copy of this month's @Newsmax_Media detailing "The Trump Effect" http://bit.ly/QiQNi2</t>
  </si>
  <si>
    <t>https://twitter.com/realDonaldTrump/status/231112153950724097</t>
  </si>
  <si>
    <t>Good-- @ marcorubio is trying to eliminate the tax on Olympic medals http://bit.ly/QfnWLt Our athletes should not be taxed on their wins.</t>
  </si>
  <si>
    <t>https://twitter.com/realDonaldTrump/status/231114357583536129</t>
  </si>
  <si>
    <t>Great new ad from @ CmteForIsrael: 'Next Year...President @ MittRomney in Jerusalem, the Capital of Israel' http://bit.ly/RffLfd</t>
  </si>
  <si>
    <t>https://twitter.com/realDonaldTrump/status/231119736732274688</t>
  </si>
  <si>
    <t>US interest payments on the debt have already passed $375B this year http://1.usa.gov/AJvcp China is laughing at us---as usual.</t>
  </si>
  <si>
    <t>https://twitter.com/realDonaldTrump/status/232481347132862464</t>
  </si>
  <si>
    <t>https://twitter.com/realDonaldTrump/status/232550236692819968</t>
  </si>
  <si>
    <t>New job numbers once again show no growth or recovery. Unemployment has been over 8% for 41 straight months--now up to 8.3%</t>
  </si>
  <si>
    <t>https://twitter.com/realDonaldTrump/status/232551671874592769</t>
  </si>
  <si>
    <t>Over 150,000 more of our fellow Americans dropped out of the workforce in July. @ BarackObama is a disaster!</t>
  </si>
  <si>
    <t>https://twitter.com/realDonaldTrump/status/232551975571554307</t>
  </si>
  <si>
    <t>The U-6 real unemployment rate is even scarier than the national unemployment rate. @ BarackObama is overseeing a Depression.</t>
  </si>
  <si>
    <t>https://twitter.com/realDonaldTrump/status/232552901824901120</t>
  </si>
  <si>
    <t>Congratulations to Gabby Douglas on winning the Gold for the USA in gymnastics. She is terrific!</t>
  </si>
  <si>
    <t>https://twitter.com/realDonaldTrump/status/232556517440770048</t>
  </si>
  <si>
    <t>My @ foxandfriends interview with @ ModelCarolAlt discussing the upcoming season of @ CelebApprentice &amp; the 2012 electionhttp://bit.ly/OKOjpy</t>
  </si>
  <si>
    <t>https://twitter.com/realDonaldTrump/status/232557095139037184</t>
  </si>
  <si>
    <t>Listen to my EVP @ MichaelCohen212 on America's Radio News Network right now. If I know Michael, it will be great.</t>
  </si>
  <si>
    <t>https://twitter.com/realDonaldTrump/status/232563387102539776</t>
  </si>
  <si>
    <t>Congratulations to @ MichaelPhelps on concluding the greatest Olympic career ever. You have made us all very proud.</t>
  </si>
  <si>
    <t>https://twitter.com/realDonaldTrump/status/232563650257367040</t>
  </si>
  <si>
    <t>Our athletes in the Olympics are proving once again to be the greatest competitors in the world. Makes us proud to be Americans.</t>
  </si>
  <si>
    <t>https://twitter.com/realDonaldTrump/status/232564826147278848</t>
  </si>
  <si>
    <t>How much longer can @ VanityFair keep on losing advertisers and readers? A sad decline for a once wonderful read!</t>
  </si>
  <si>
    <t>https://twitter.com/realDonaldTrump/status/232566570709299200</t>
  </si>
  <si>
    <t>China's Olympic training program is abusive http://bit.ly/OFJ22I It is modern day slavery &amp; shameful. Their (cont) http://tl.gd/in6clo</t>
  </si>
  <si>
    <t>https://twitter.com/realDonaldTrump/status/232568020814401536</t>
  </si>
  <si>
    <t>All indications are that every Solyndra warning was simply ignored by @ whitehouse http://bit.ly/OFKpym @ BarackObama was set on wasting $$$</t>
  </si>
  <si>
    <t>https://twitter.com/realDonaldTrump/status/232571801216118785</t>
  </si>
  <si>
    <t>An 'extremely credible source' has called my office &amp; told me that @ BarackObama applied to Occidental as a foreign student--think about it!</t>
  </si>
  <si>
    <t>https://twitter.com/realDonaldTrump/status/232572505238433794</t>
  </si>
  <si>
    <t>An 'extremely credible source' has called my office and told me that @ BarackObama's birth certificate is a fraud.</t>
  </si>
  <si>
    <t>https://twitter.com/realDonaldTrump/status/232573681736503298</t>
  </si>
  <si>
    <t>An 'extremely credible source' has called my office and told me that @ BarackObama bought his house with the help of Tony Rezko.</t>
  </si>
  <si>
    <t>https://twitter.com/realDonaldTrump/status/232576030395736067</t>
  </si>
  <si>
    <t>"Failure defeats losers, failure inspires winners." -- Robert T. Kiyosaki @ theRealKiyosaki</t>
  </si>
  <si>
    <t>https://twitter.com/realDonaldTrump/status/232578895713546240</t>
  </si>
  <si>
    <t>. @ MittRomney will create 2 million new jobs if elected POTUS. If reelected, @ BarackObama will create over $12T in new debt. Easy choice.</t>
  </si>
  <si>
    <t>https://twitter.com/realDonaldTrump/status/232830924675481600</t>
  </si>
  <si>
    <t>Wrong-- @ BarackObama's '08 campaign manager &amp; current Senior WH Advisor collected $100G fee from Iranian affiliate http://wapo.st/Q0Nckk</t>
  </si>
  <si>
    <t>https://twitter.com/realDonaldTrump/status/232832720441602048</t>
  </si>
  <si>
    <t>Convenient - David Plouffe collected $100G fee from Iranian affiliate only a month before joining @ whitehousehttp://wapo.st/Q0Nckk</t>
  </si>
  <si>
    <t>https://twitter.com/realDonaldTrump/status/232839851945390080</t>
  </si>
  <si>
    <t>The Fed should not do another 'stimulus.' We can't keep spending our children's future away on waste.</t>
  </si>
  <si>
    <t>https://twitter.com/realDonaldTrump/status/232848729659555840</t>
  </si>
  <si>
    <t>The Senate should be more concerned about actually passing a budget than spreading lies about @ MittRomney's taxes.</t>
  </si>
  <si>
    <t>https://twitter.com/realDonaldTrump/status/232852685014061056</t>
  </si>
  <si>
    <t>Congratulations to @ BarackObama--yesterday marked the 1 YR anniversary of our country's credit being downgraded http://bit.ly/OE1N9k</t>
  </si>
  <si>
    <t>https://twitter.com/realDonaldTrump/status/232869745546907648</t>
  </si>
  <si>
    <t>The real war on women--over 175,000 fewer held jobs in July &amp; 94,000 dropped out of labor force http://bit.ly/OE1N9k We must do better.</t>
  </si>
  <si>
    <t>https://twitter.com/realDonaldTrump/status/232876916355497986</t>
  </si>
  <si>
    <t>My @ SquawkCNBC interview discussing the @ GOP convention, @ BarackObama's sealed records &amp; @ SenatorReid's tax claimhttp://bit.ly/Rles15</t>
  </si>
  <si>
    <t>https://twitter.com/realDonaldTrump/status/232878499290050561</t>
  </si>
  <si>
    <t>Outrageous-- @ BarackObama is suing to suppress the military vote in Ohio http://bit.ly/QWHX9k Our Commander in Chief should be ashamed.</t>
  </si>
  <si>
    <t>https://twitter.com/realDonaldTrump/status/232881448154198016</t>
  </si>
  <si>
    <t>Glad to hear Clint Eastwood endorsed @ MittRomney. He understands that America needs a big boost to be strong again.</t>
  </si>
  <si>
    <t>https://twitter.com/realDonaldTrump/status/232882519446519809</t>
  </si>
  <si>
    <t>I went to @ MikeTyson's play. I will be doing a review in the next # trumpvlog.</t>
  </si>
  <si>
    <t>https://twitter.com/realDonaldTrump/status/232898573228990464</t>
  </si>
  <si>
    <t>Now China 'calls in' US diplomats to lecture them on their illegal escapades. http://reut.rs/RawaUU The new reality. @ BarackObama is weak.</t>
  </si>
  <si>
    <t>https://twitter.com/realDonaldTrump/status/232900144599801856</t>
  </si>
  <si>
    <t>The real outsourcer - @ BarackObama is funding German automakers with the GM bailout money http://onforb.es/NRn94e How does that help us?</t>
  </si>
  <si>
    <t>https://twitter.com/realDonaldTrump/status/232901153287991296</t>
  </si>
  <si>
    <t>The @ whitehouse has 'clarified' that the unemployment is actually 8.254% not 8.3% http://bit.ly/MIYmuR A little sensitive are we?</t>
  </si>
  <si>
    <t>https://twitter.com/realDonaldTrump/status/232909540725780480</t>
  </si>
  <si>
    <t>I have founded and run one of the largest real estate empires in the world. I employ thousands of people. Why am I the enemy?</t>
  </si>
  <si>
    <t>https://twitter.com/realDonaldTrump/status/232913045637189632</t>
  </si>
  <si>
    <t>Now the world is looking to China for an economic 'lift' http://reut.rs/MXGEbg @ BarackObama has ruined our economic hegemony.</t>
  </si>
  <si>
    <t>https://twitter.com/realDonaldTrump/status/232913961656401921</t>
  </si>
  <si>
    <t>To the geniuses at 'Americans United for Change': the more you tax me the less people I employ. Get it?</t>
  </si>
  <si>
    <t>https://twitter.com/realDonaldTrump/status/232917872215724032</t>
  </si>
  <si>
    <t>Glad to hear that @FLGovScott will be speaking at the @ RNC Convention. He is a true conservative and fantastic governor!</t>
  </si>
  <si>
    <t>@FLGovScott @</t>
  </si>
  <si>
    <t>https://twitter.com/realDonaldTrump/status/232923697009278976</t>
  </si>
  <si>
    <t>A 'confidential source' has called my office and told me that @ BarackObama has added over $6T to the new national debt &amp; ruined US credit.</t>
  </si>
  <si>
    <t>https://twitter.com/realDonaldTrump/status/232925812276465664</t>
  </si>
  <si>
    <t>I am honored that @ BarackObama has featured my plane in one of his attack ads. It was made in America!</t>
  </si>
  <si>
    <t>https://twitter.com/realDonaldTrump/status/232937771537408002</t>
  </si>
  <si>
    <t>Tune in for my interview with @ gretawire tonight at 10 pm, @ FoxNews</t>
  </si>
  <si>
    <t>https://twitter.com/realDonaldTrump/status/233191196854456320</t>
  </si>
  <si>
    <t>Glad that @ MittRomney is hitting @ BarackObama on ending work requirements for welfare. Obama attacks the American work ethic.</t>
  </si>
  <si>
    <t>https://twitter.com/realDonaldTrump/status/233200677311107072</t>
  </si>
  <si>
    <t>Looking forward to meeting the great folks of Sarasota GOP party when I am honored as 'Statesman of the Year.' Should be a wonderful time.</t>
  </si>
  <si>
    <t>https://twitter.com/realDonaldTrump/status/233213932985253889</t>
  </si>
  <si>
    <t>People are finally beginning to hit China and OPEC. They never give me credit for being the first--by far--but that's okay!</t>
  </si>
  <si>
    <t>https://twitter.com/realDonaldTrump/status/233220365881589760</t>
  </si>
  <si>
    <t>. @ HuffingtonPost is doing very badly. Also, very inaccurate stories. Like AOL, when will they fail?</t>
  </si>
  <si>
    <t>https://twitter.com/realDonaldTrump/status/233227549298262017</t>
  </si>
  <si>
    <t>Tucson killer Loughner should be given the death penalty, not his plea bargained life in prison--which will cost (cont) http://tl.gd/io5c9s</t>
  </si>
  <si>
    <t>https://twitter.com/realDonaldTrump/status/233232380930949120</t>
  </si>
  <si>
    <t>Great article by @ WayneRoot @ theblaze -- "Obama's College Classmate: 'The Obama Scandal Is at Columbia'"http://bit.ly/Nevj37</t>
  </si>
  <si>
    <t>https://twitter.com/realDonaldTrump/status/233235242985590784</t>
  </si>
  <si>
    <t>The NYPost reports " @ VanityFair Magazine dropped 18% to only 283,938 newsstand copies sold." Very sad &amp; their bloggers are doing even worse!</t>
  </si>
  <si>
    <t>https://twitter.com/realDonaldTrump/status/233261220570988545</t>
  </si>
  <si>
    <t>My @ FoxBusiness interview on @ Varneyco discussing @ BarackObama's dirty tactics &amp; how @ MittRomney should respondhttp://bit.ly/NdhNyz</t>
  </si>
  <si>
    <t>https://twitter.com/realDonaldTrump/status/233262518389334016</t>
  </si>
  <si>
    <t>My @ FoxNews interview on @ gretawire discussing the @ RNC convention, @ BarackObama's sealed records &amp; real estate advicehttp://bit.ly/NdiAiY</t>
  </si>
  <si>
    <t>https://twitter.com/realDonaldTrump/status/233266991723577344</t>
  </si>
  <si>
    <t>Our major airports are decaying. It's embarrassing. We need to have them renovated by competent professionals--and fast.</t>
  </si>
  <si>
    <t>https://twitter.com/realDonaldTrump/status/233275812483313665</t>
  </si>
  <si>
    <t>My @ WOR710 interview on The John Gambling Show discussing the 2012 election, Trump real estate projects &amp; our airports http://bit.ly/Ndgf7M</t>
  </si>
  <si>
    <t>https://twitter.com/realDonaldTrump/status/233276316504440832</t>
  </si>
  <si>
    <t>I always enjoy being interivewed on @ WOR710 by John Gambling. My father Fred used to listen to his father's show.</t>
  </si>
  <si>
    <t>https://twitter.com/realDonaldTrump/status/233285076669050880</t>
  </si>
  <si>
    <t>Pathetic-- @ BarackObama is 'sweetening' his offer to the Taliban http://reut.rs/N4slSq Read 'The Art of The Deal.'</t>
  </si>
  <si>
    <t>https://twitter.com/realDonaldTrump/status/233297114715791362</t>
  </si>
  <si>
    <t>No surprise that China was caught cheating in the Olympics. That's the Chinese M.O. - Lie, Cheat &amp; Steal in all international dealings.</t>
  </si>
  <si>
    <t>https://twitter.com/realDonaldTrump/status/233299464520085504</t>
  </si>
  <si>
    <t>. @ BarackObama-Hood: Rob our children's future by borrowing from the Chinese to pay for socialist programs that will bankrupt us.</t>
  </si>
  <si>
    <t>https://twitter.com/realDonaldTrump/status/233547884786769921</t>
  </si>
  <si>
    <t>"Act as if what you do makes a difference. It does." -- William James</t>
  </si>
  <si>
    <t>https://twitter.com/realDonaldTrump/status/233550549017051136</t>
  </si>
  <si>
    <t>Job openings are at a 4 year high but businesses aren't hiring http://reut.rs/Ndm7Od Why? ObamaCare, US debt &amp; @ BarackObama's tax plan.</t>
  </si>
  <si>
    <t>https://twitter.com/realDonaldTrump/status/233554560873021440</t>
  </si>
  <si>
    <t>These are facts: In 2001, the US opened its markets to China &amp; since then more than 2 million Americans can't (cont) http://tl.gd/iojbsh</t>
  </si>
  <si>
    <t>https://twitter.com/realDonaldTrump/status/233565403085959169</t>
  </si>
  <si>
    <t>DESPERATE- @ BarackObama is already asking supporters to 'find dirt' on @ MittRomney's VP picks http://nbcnews.to/NdmTee Dirty tactics.</t>
  </si>
  <si>
    <t>https://twitter.com/realDonaldTrump/status/233571878034370560</t>
  </si>
  <si>
    <t>To all struggling young entrepreneurs--stay positive in this tough climate and keep looking for good deals. They are out there.</t>
  </si>
  <si>
    <t>https://twitter.com/realDonaldTrump/status/233573180214763520</t>
  </si>
  <si>
    <t>Have you been to the @ TrumpGrill in the Trump Tower Atrium? Best meatloaf in the City--my mother's famous recipe. 212.836.3249</t>
  </si>
  <si>
    <t>https://twitter.com/realDonaldTrump/status/233602482717212672</t>
  </si>
  <si>
    <t>I wonder if @ BarackObama ever had an Indonesian passport. Did he become an Indonesian citizen when he lived there?</t>
  </si>
  <si>
    <t>https://twitter.com/realDonaldTrump/status/233624889851011072</t>
  </si>
  <si>
    <t>The brand new season of @ CelebApprentice starts filming in less than 5 weeks. The 'All Star' cast will be announced very soon.</t>
  </si>
  <si>
    <t>https://twitter.com/realDonaldTrump/status/233625500365508608</t>
  </si>
  <si>
    <t>"Americans never quit." -- General Douglas MacArthur</t>
  </si>
  <si>
    <t>https://twitter.com/realDonaldTrump/status/233627136508968961</t>
  </si>
  <si>
    <t>Over 100M are now receiving some form of welfare http://bit.ly/OSWDDW We must do better. @ MittRomney has the vision to get America working.</t>
  </si>
  <si>
    <t>https://twitter.com/realDonaldTrump/status/233628879745601536</t>
  </si>
  <si>
    <t>See Newsmax story re Republican National Conventionhttp://bit.ly/P7WdND</t>
  </si>
  <si>
    <t>https://twitter.com/realDonaldTrump/status/233633866399764480</t>
  </si>
  <si>
    <t>Even more @ BarackObama crony capitalism &amp; corruption. We are guaranteeing a $105M loan to another Obama donorhttp://bit.ly/MCha3t</t>
  </si>
  <si>
    <t>https://twitter.com/realDonaldTrump/status/233639078015401984</t>
  </si>
  <si>
    <t>. @ MacMiller's 'Donald Trump' song is at 64.5M views on YouTube http://youtu.be/74TFS8r_SMI You're welcome Mac!</t>
  </si>
  <si>
    <t>https://twitter.com/realDonaldTrump/status/233648169316134912</t>
  </si>
  <si>
    <t>Just letting China know in advance that the USA will win the medal count in the Olympics. Even with your cheating you can't beat us.</t>
  </si>
  <si>
    <t>https://twitter.com/realDonaldTrump/status/233651813679779840</t>
  </si>
  <si>
    <t>Waste. With 22 new taxes &amp; $1.8T in added debt, @ BarackObama's disgraceful 'ObamaCare' will still leave 30M uninsuredhttp://bit.ly/Mze3Dw</t>
  </si>
  <si>
    <t>https://twitter.com/realDonaldTrump/status/233653699292049409</t>
  </si>
  <si>
    <t>A review of @ MikeTyson's show, great press on Trump International Golf Links Scotland, and more in today's # trumpvlog-http://youtu.be/2XaJljKrjv8?hd=1 ‚Ä¶</t>
  </si>
  <si>
    <t>https://twitter.com/realDonaldTrump/status/233654076364177408</t>
  </si>
  <si>
    <t>. @ MikeTyson and @ SpikeLee I gave a great review of your show in my # trumpvloghttp://youtu.be/2XaJljKrjv8?hd=1 ‚Ä¶</t>
  </si>
  <si>
    <t>https://twitter.com/realDonaldTrump/status/233667740135718912</t>
  </si>
  <si>
    <t>. @ PapaJohns CEO John Schnatte has told shareholders that ObamaCare will force him to raise pizza prices http://politi.co/TcFVSL REPEAL!</t>
  </si>
  <si>
    <t>https://twitter.com/realDonaldTrump/status/233668717542776833</t>
  </si>
  <si>
    <t>Received a beautiful letter from Joe Paterno's son, Jay. He really loved and respected his father.</t>
  </si>
  <si>
    <t>https://twitter.com/realDonaldTrump/status/233669365130743808</t>
  </si>
  <si>
    <t>The Penn State Board should resign based on the grossly incompetent way they handled the NCAA. They gave away (cont) http://tl.gd/iop62l</t>
  </si>
  <si>
    <t>https://twitter.com/realDonaldTrump/status/233915014099132416</t>
  </si>
  <si>
    <t>All recent Presidents have released their transcripts. What is @ BarackObama hiding?</t>
  </si>
  <si>
    <t>https://twitter.com/realDonaldTrump/status/233924399680589824</t>
  </si>
  <si>
    <t>China is cooking up conspiracy theories that the Olympics are rigged. http://wapo.st/MClZtE They don't understand why they can't cheat.</t>
  </si>
  <si>
    <t>https://twitter.com/realDonaldTrump/status/233930793154650113</t>
  </si>
  <si>
    <t>The failing New York Daily News knowingly incorrectly reported that I wanted to speak at the Republican National Convention--wrong!</t>
  </si>
  <si>
    <t>https://twitter.com/realDonaldTrump/status/233931230930944000</t>
  </si>
  <si>
    <t>As we told the @ nydailynews, I was asked to speak at the RNC but said no, because I will be doing something much bigger--just watch!</t>
  </si>
  <si>
    <t>https://twitter.com/realDonaldTrump/status/233932005832790016</t>
  </si>
  <si>
    <t>I will be speaking the night before the RNC in Sarasota, FL, when I receive the "Statesman of the Year" award.</t>
  </si>
  <si>
    <t>https://twitter.com/realDonaldTrump/status/233950678274428928</t>
  </si>
  <si>
    <t>Newsmax article: 'Trump Declines Prime Time GOP Convention Speech'http://bit.ly/P7WdND</t>
  </si>
  <si>
    <t>https://twitter.com/realDonaldTrump/status/233953403309551617</t>
  </si>
  <si>
    <t>SUN newspaper/Scotland reports that "Tourism jump is thanks to Trump." 8,000 visitors in one month from 20 countries,,,http://bit.ly/NkkhLx</t>
  </si>
  <si>
    <t>https://twitter.com/realDonaldTrump/status/233956438706368512</t>
  </si>
  <si>
    <t>. @ lolojones given a raw deal in @ nytimes story--not fair.</t>
  </si>
  <si>
    <t>https://twitter.com/realDonaldTrump/status/233962360547704834</t>
  </si>
  <si>
    <t>Our airports are Third World--horrible. Let's rebuild them by people who know how to do it--inexpensively.</t>
  </si>
  <si>
    <t>https://twitter.com/realDonaldTrump/status/233965158521778177</t>
  </si>
  <si>
    <t>Watch my video blog to see if your questions from my Facebook page were answered- http://youtu.be/6s0-fcPPTLk?hd=1 ‚Ä¶</t>
  </si>
  <si>
    <t>https://twitter.com/realDonaldTrump/status/233985215155023872</t>
  </si>
  <si>
    <t>Congratulations to our great Women's Olympic Soccer team @ ussoccer on their gold medal. They made us all proud!</t>
  </si>
  <si>
    <t>https://twitter.com/realDonaldTrump/status/233986915035136000</t>
  </si>
  <si>
    <t>Sad--only 36% think America's best days are ahead while 49% believe they are in the past http://bit.ly/1xMIlN We can &amp; must do better.</t>
  </si>
  <si>
    <t>https://twitter.com/realDonaldTrump/status/233993895049043968</t>
  </si>
  <si>
    <t>Waste-- @ BarackObama's Dep. of Energy was warned in advance by Treasury that it wasn't loaning $ out in good dealshttp://bit.ly/O6Ep5o</t>
  </si>
  <si>
    <t>https://twitter.com/realDonaldTrump/status/234002774113800192</t>
  </si>
  <si>
    <t>RT @ IBDeditorials: Was Barack Obama A Foreign Exchange Student? http://bit.ly/Tlx2WW</t>
  </si>
  <si>
    <t>https://twitter.com/realDonaldTrump/status/234011516188377088</t>
  </si>
  <si>
    <t>Over 2 million people have lost their jobs since @ BarackObama became POTUS. How many of them still have healthcare?</t>
  </si>
  <si>
    <t>https://twitter.com/realDonaldTrump/status/234017377052921857</t>
  </si>
  <si>
    <t>"Believe you can and you're halfway there." --Pres. Theodore Roosevelt</t>
  </si>
  <si>
    <t>https://twitter.com/realDonaldTrump/status/234021216955031552</t>
  </si>
  <si>
    <t>Monday morning 7:30 AM I'll be on @ foxandfriends. Tune in!</t>
  </si>
  <si>
    <t>https://twitter.com/realDonaldTrump/status/235043112827895809</t>
  </si>
  <si>
    <t>My @ foxandfriends interview discussing Trump International in Scotland, why @ PaulRyanVP is a bold choice &amp; 2012 race http://bit.ly/PQU5V3</t>
  </si>
  <si>
    <t>https://twitter.com/realDonaldTrump/status/235044968828375040</t>
  </si>
  <si>
    <t>Today @ BarackObama will borrow 40 cents on every dollar he spends from China. Just another day at the office.</t>
  </si>
  <si>
    <t>https://twitter.com/realDonaldTrump/status/235071441987596288</t>
  </si>
  <si>
    <t>The @ PaulRyanVP choice was a bold pick by @ MittRomney. Energizes the base and changes the trajectory of the race. # RomneyRyan2012</t>
  </si>
  <si>
    <t>https://twitter.com/realDonaldTrump/status/235072054423085056</t>
  </si>
  <si>
    <t>Jeffrey Robinson‚Äôs # TrumpTower has it all. The ultra rich, powerful, and beautiful. It‚Äôs your summer must-readhttp://amzn.to/NGZ2PQ</t>
  </si>
  <si>
    <t>https://twitter.com/realDonaldTrump/status/235076716995940352</t>
  </si>
  <si>
    <t>The Chicago machine is scared. @ PaulRyanVP shows that @ MittRomney will run on a conservative &amp; coherent platform. 85 days until victory!</t>
  </si>
  <si>
    <t>https://twitter.com/realDonaldTrump/status/235085111635345409</t>
  </si>
  <si>
    <t>BIG - 10K greeted @ MittRomney &amp; @ PaulRyanVP in Wisconsin homecoming last night http://bit.ly/MV6qax @ MittRomnney made a great move!</t>
  </si>
  <si>
    <t>https://twitter.com/realDonaldTrump/status/235092384562692096</t>
  </si>
  <si>
    <t>Amazing ad by # TeamRomney: America‚Äôs Comback Team featuring @ PaulRyanVP http://bit.ly/PQVv23</t>
  </si>
  <si>
    <t>https://twitter.com/realDonaldTrump/status/235093719412514816</t>
  </si>
  <si>
    <t>Congratulations to Derek Jeter on tying Hank Aaron‚Äôs @ MLB double record on Saturday. Derek is one of the greatest @ Yankees ever.</t>
  </si>
  <si>
    <t>https://twitter.com/realDonaldTrump/status/235098285734518784</t>
  </si>
  <si>
    <t>Trump Chicago was featured in Transformers 3. Trump Tower was featured in Dark Knight Rises. Both are summer blockbusters. # MidasTouch</t>
  </si>
  <si>
    <t>https://twitter.com/realDonaldTrump/status/235099886868115457</t>
  </si>
  <si>
    <t>Trump National Golf Club LA &amp; Trump International Scotland are open to the public. You can make reservations to play.</t>
  </si>
  <si>
    <t>https://twitter.com/realDonaldTrump/status/235105140334538753</t>
  </si>
  <si>
    <t>Obama Care stole more then $500M from Medicare.</t>
  </si>
  <si>
    <t>https://twitter.com/realDonaldTrump/status/235106470012805122</t>
  </si>
  <si>
    <t>Why would anyone let pervert @ RepWeiner use their house? He was always a bad guy- now he‚Äôs trying to make nice to everyone.</t>
  </si>
  <si>
    <t>https://twitter.com/realDonaldTrump/status/235115252310749184</t>
  </si>
  <si>
    <t>Glad to hear patriotic Americans are organizing a movement this August to boycott Chinese products http://www.cyrilhuzeblog.com/2011/08/02/dont-buy-any-chinese-products-from-august-1st-to-september-1st-2011-and-beyond%E2%80%A6/ ‚Ä¶ People get it!</t>
  </si>
  <si>
    <t>https://twitter.com/realDonaldTrump/status/235121646221004800</t>
  </si>
  <si>
    <t>In four weeks the ‚ÄòAll Star‚Äô cast of @ ApprenticeNBC begins filming what will be another great season! Everyone is in for a treat.</t>
  </si>
  <si>
    <t>https://twitter.com/realDonaldTrump/status/235121838181715969</t>
  </si>
  <si>
    <t>‚ÄúBorrowing and spending is not the way to prosperity.‚Äù -- @ PaulRyanVP</t>
  </si>
  <si>
    <t>https://twitter.com/realDonaldTrump/status/235123241772015618</t>
  </si>
  <si>
    <t>In ‚Äô08, @ PaulRyanVP predicted that US headed toward bankruptcy http://bit.ly/MRVvOY @ BarackObama has added over $6T in debt since. Scary.</t>
  </si>
  <si>
    <t>https://twitter.com/realDonaldTrump/status/235124033232990208</t>
  </si>
  <si>
    <t>Congratulations to our Olympic team for by far winning the most medals, including first place gold.</t>
  </si>
  <si>
    <t>https://twitter.com/realDonaldTrump/status/235126036180893696</t>
  </si>
  <si>
    <t>Great going @ McllroyRory on winning yesterday‚Äôs PGA championship. Already two majors- amazing.</t>
  </si>
  <si>
    <t>https://twitter.com/realDonaldTrump/status/235333520871014400</t>
  </si>
  <si>
    <t>Today is # TrumpTuesday on @ SquawkCNBC, 7:30 AM. Tune in!</t>
  </si>
  <si>
    <t>https://twitter.com/realDonaldTrump/status/235405607698583552</t>
  </si>
  <si>
    <t>My @ SquawkCNBC interview discussing @ MittRomney's pick of @ PaulRyanVP, how to frame Medicare debate &amp; @ RNC conventionhttp://bit.ly/PhHIqC</t>
  </si>
  <si>
    <t>https://twitter.com/realDonaldTrump/status/235406656677244929</t>
  </si>
  <si>
    <t>Via @ CNNPolitics: "Trump will have 'memorable' role at GOP convention" http://bit.ly/O8G4EI It's true, just wait and see...</t>
  </si>
  <si>
    <t>https://twitter.com/realDonaldTrump/status/235412464722931713</t>
  </si>
  <si>
    <t>Via @DC_Decoder: "Donald Trump to 'surprise' GOP convention. What might he do?" http://bit.ly/PhQ2qa Answer: Something major!</t>
  </si>
  <si>
    <t>https://twitter.com/realDonaldTrump/status/235436323832487936</t>
  </si>
  <si>
    <t>Now is the time to buy a house if you can DIRECTLY from a bank. They want to get rid of all their foreclosures.</t>
  </si>
  <si>
    <t>https://twitter.com/realDonaldTrump/status/235437864345825281</t>
  </si>
  <si>
    <t>Today I am working on my 'big surprise' for the @ RNC convention. Everyone will love it.</t>
  </si>
  <si>
    <t>https://twitter.com/realDonaldTrump/status/235448259211059200</t>
  </si>
  <si>
    <t>Glad to hear @ GovChristie will be delivering the Keynote for the @ RNC convention. He will deliver a strong message.</t>
  </si>
  <si>
    <t>https://twitter.com/realDonaldTrump/status/235451148503486464</t>
  </si>
  <si>
    <t>By the US winning the Olympic medal count, we proved that both the American spirit &amp; talent is greater than a 1.4B population. USA!</t>
  </si>
  <si>
    <t>https://twitter.com/realDonaldTrump/status/235454441577406464</t>
  </si>
  <si>
    <t>Every sports fan is treated to an All Star game. The loyal and growing fan base of @ CelebApprentice will be getting a much bigger treat!</t>
  </si>
  <si>
    <t>https://twitter.com/realDonaldTrump/status/235459657987137536</t>
  </si>
  <si>
    <t>Great news--Chinese companies who were fixing prices and accounting are leaving the US stock market http://yhoo.it/NykUkK # TimeToGetTough</t>
  </si>
  <si>
    <t>https://twitter.com/realDonaldTrump/status/235463235426459648</t>
  </si>
  <si>
    <t>"The Chinese are planning on going to the Moon...I hope they stop and take a look at our flag that was put there 43 years ago." - @ MittRomney</t>
  </si>
  <si>
    <t>https://twitter.com/realDonaldTrump/status/235470665422106624</t>
  </si>
  <si>
    <t>The Euro is going to collapse soon. Cross border lending is already down and banks are stopping their Euro investments.</t>
  </si>
  <si>
    <t>https://twitter.com/realDonaldTrump/status/235739605587066880</t>
  </si>
  <si>
    <t>. @ BarackObama is promoting ugly, inefficient, unreliable, bird-killing, noisy, neighborhood-destroying wind turbines. Big mistake.</t>
  </si>
  <si>
    <t>https://twitter.com/realDonaldTrump/status/235739997515423744</t>
  </si>
  <si>
    <t>Nobody wants wind turbines, they are failing all over the world and need massive subsidy--a disaster for taxpayers.</t>
  </si>
  <si>
    <t>https://twitter.com/realDonaldTrump/status/235800598237286400</t>
  </si>
  <si>
    <t>Watch @ PaulRyanVP explain how "'It's irrefutable' that President Obama is damaging Medicare'"http://bit.ly/PkoVt0</t>
  </si>
  <si>
    <t>https://twitter.com/realDonaldTrump/status/235801156314595329</t>
  </si>
  <si>
    <t>While @ JoeBIden is a gaffe machine, yesterday's comments that @ MittRomney will "put y'all back in chains" was not at all proper.</t>
  </si>
  <si>
    <t>https://twitter.com/realDonaldTrump/status/235802620588068864</t>
  </si>
  <si>
    <t>Congratulations to @ AllenWest on winning last night's primary!</t>
  </si>
  <si>
    <t>https://twitter.com/realDonaldTrump/status/235806450952323072</t>
  </si>
  <si>
    <t>Lightweight reporter Alex Pareene @ pareene is known as a total joke in political circles. Hence, he writes for Loser Salon. @ Salon</t>
  </si>
  <si>
    <t>https://twitter.com/realDonaldTrump/status/235812128219602944</t>
  </si>
  <si>
    <t>I'm really glad that @ MittRomney no longer says what a nice guy @ BarackObama is.</t>
  </si>
  <si>
    <t>https://twitter.com/realDonaldTrump/status/235813617050714112</t>
  </si>
  <si>
    <t>Richard Mourdock--a very good man running for the Senate in Indiana. Hopefully, he will win! @ richardmourdock</t>
  </si>
  <si>
    <t>https://twitter.com/realDonaldTrump/status/235816573418496000</t>
  </si>
  <si>
    <t>. @ MissTeenUSA visited today- http://on.fb.me/Pdq3zm</t>
  </si>
  <si>
    <t>https://twitter.com/realDonaldTrump/status/235817253290004482</t>
  </si>
  <si>
    <t>Scary thought--what is the pervert Anthony Weiner doing with all the free time he has. Does he collect unemployment?</t>
  </si>
  <si>
    <t>https://twitter.com/realDonaldTrump/status/235819242262507521</t>
  </si>
  <si>
    <t>I have hired renowned golf course architect Gil Hanse to rebuild The Blue Monster at Doral. He designed the 2016 (cont) http://tl.gd/is0j1r</t>
  </si>
  <si>
    <t>https://twitter.com/realDonaldTrump/status/235819587193667586</t>
  </si>
  <si>
    <t>My acquisition of the Doral in Maimi will be a major success for the Trump Organization. The re-building is on schedule.</t>
  </si>
  <si>
    <t>https://twitter.com/realDonaldTrump/status/235819877712150528</t>
  </si>
  <si>
    <t>I have always done well with properties fronting on oceans, lakes and rivers. If something works, stay with it.</t>
  </si>
  <si>
    <t>https://twitter.com/realDonaldTrump/status/235822851092004865</t>
  </si>
  <si>
    <t>Congratulations to Linda McMahon on her victory in the Connecticut Senate primary. She is an amazing woman--smart as you get! @ Linda_McMahon</t>
  </si>
  <si>
    <t>https://twitter.com/realDonaldTrump/status/235828214289805312</t>
  </si>
  <si>
    <t>$716 Billion from Medicare by @ BarackObama. When will it end?</t>
  </si>
  <si>
    <t>https://twitter.com/realDonaldTrump/status/235840873248727040</t>
  </si>
  <si>
    <t>https://twitter.com/realDonaldTrump/status/236089746307301376</t>
  </si>
  <si>
    <t>Chelsea Clinton will be very successful in the world of politics. She's always been a great person--a winner. (cont) http://tl.gd/isdn8g</t>
  </si>
  <si>
    <t>https://twitter.com/realDonaldTrump/status/236091086999801856</t>
  </si>
  <si>
    <t>"If you don't have a competitive advantage, don't compete." -- Jack Welch</t>
  </si>
  <si>
    <t>https://twitter.com/realDonaldTrump/status/236098769966493696</t>
  </si>
  <si>
    <t>"Mr. President, take your campaign of division and anger and hate back to Chicago." -- @ MittRomney</t>
  </si>
  <si>
    <t>https://twitter.com/realDonaldTrump/status/236102883572076544</t>
  </si>
  <si>
    <t>The @ Lakers should have an amazing team next year with Kobe, Nash and Howard. Will be fun to watch.</t>
  </si>
  <si>
    <t>https://twitter.com/realDonaldTrump/status/236107831647027200</t>
  </si>
  <si>
    <t>One of the hardest jobs in politics must be cleaning up after @ JoeBiden gaffes. I feel sorry for his spokespeople.</t>
  </si>
  <si>
    <t>https://twitter.com/realDonaldTrump/status/236118666146611203</t>
  </si>
  <si>
    <t>Military reps have attacked @ BarackObama over Bin Laden leaks--they believe he's just using this for his benefit. Not a big surprise...</t>
  </si>
  <si>
    <t>https://twitter.com/realDonaldTrump/status/236158329372680193</t>
  </si>
  <si>
    <t>The Huffington Post is such a loser--it will die just as AOL is dying, What a stupid deal AOL made to buy it!</t>
  </si>
  <si>
    <t>https://twitter.com/realDonaldTrump/status/236161065497550848</t>
  </si>
  <si>
    <t>My interview with Don Imus on @ 77WABCradio discussing my @ RNC convention surprise &amp; @ MittRomney's China policy http://bit.ly/QFV7nv</t>
  </si>
  <si>
    <t>https://twitter.com/realDonaldTrump/status/236165074149060609</t>
  </si>
  <si>
    <t>What's more dangerous for the country--the Iranian nuclear threat or @ BarackObama as President?</t>
  </si>
  <si>
    <t>https://twitter.com/realDonaldTrump/status/236169905869828096</t>
  </si>
  <si>
    <t>I wonder what the work atmosphere is like @ VanityFair. It must be hard working at a dying institution.</t>
  </si>
  <si>
    <t>https://twitter.com/realDonaldTrump/status/236179071455858688</t>
  </si>
  <si>
    <t>A great photo of @ MittRomney and me http://on.fb.me/S0S9jk</t>
  </si>
  <si>
    <t>https://twitter.com/realDonaldTrump/status/236181800572026884</t>
  </si>
  <si>
    <t>Certain Internet sites are like a bad epidemic that won't go away---others are terrific</t>
  </si>
  <si>
    <t>https://twitter.com/realDonaldTrump/status/236183191281602560</t>
  </si>
  <si>
    <t>There's only only one person who has defunded Medicare. His name is @ BarackObama.</t>
  </si>
  <si>
    <t>https://twitter.com/realDonaldTrump/status/236184187453980672</t>
  </si>
  <si>
    <t>Congratulations to @ WWERaw on passing 1,000 episodes. @ WWE is still going strong after all these years-- @ VinceMcMahon is great!</t>
  </si>
  <si>
    <t>https://twitter.com/realDonaldTrump/status/236184441146449920</t>
  </si>
  <si>
    <t>I still hold the all-time attendance and pay per view record at @ WWE.</t>
  </si>
  <si>
    <t>https://twitter.com/realDonaldTrump/status/236185956804354049</t>
  </si>
  <si>
    <t>There are only 22 days for @ BarackObama to drop @ JoeBiden. Obama is not a loyal guy. I think he is strongly considering it.</t>
  </si>
  <si>
    <t>https://twitter.com/realDonaldTrump/status/236192228136058880</t>
  </si>
  <si>
    <t>Jennifer Aniston is engaged--she's a great person and I wish her well.</t>
  </si>
  <si>
    <t>https://twitter.com/realDonaldTrump/status/236196501276217345</t>
  </si>
  <si>
    <t>. @ Israel could very well be close to attacking Iran. Could be this election's big October surprise...</t>
  </si>
  <si>
    <t>https://twitter.com/realDonaldTrump/status/236196730364899328</t>
  </si>
  <si>
    <t>I always said @ BarackObama will attack Iran, in some form, prior to the election.</t>
  </si>
  <si>
    <t>https://twitter.com/realDonaldTrump/status/236201902336004098</t>
  </si>
  <si>
    <t>Good news - @ MittRomney has pulled ahead in Wisconsin http://bit.ly/tqQKWL WIth @ PaulRyanVP on the ticket, Wisconsin is in play.</t>
  </si>
  <si>
    <t>https://twitter.com/realDonaldTrump/status/236213344225337344</t>
  </si>
  <si>
    <t>Palm Springs, CA has been destroyed--absolutely destroyed--by the world's ugliest wind farm at the Gateway on Interstate 10. Very very sad!</t>
  </si>
  <si>
    <t>https://twitter.com/realDonaldTrump/status/236213559191805953</t>
  </si>
  <si>
    <t>Wind farms are killing many thousands of birds. They make hunters look like nice people!</t>
  </si>
  <si>
    <t>https://twitter.com/realDonaldTrump/status/236444938806652928</t>
  </si>
  <si>
    <t>"The harder I work, the luckier I get." -- Samuel Goldwyn</t>
  </si>
  <si>
    <t>https://twitter.com/realDonaldTrump/status/236450886551998464</t>
  </si>
  <si>
    <t>. @ MittRomney shouldn't give additional tax returns until @ BarackObama gives his passport records, college records &amp; applications...</t>
  </si>
  <si>
    <t>https://twitter.com/realDonaldTrump/status/236451045197348864</t>
  </si>
  <si>
    <t>... @ BarackObama is hiding plenty of bad things.</t>
  </si>
  <si>
    <t>https://twitter.com/realDonaldTrump/status/236459619130683392</t>
  </si>
  <si>
    <t>The country of Georgia is a small wonder. Performing well economically under the leadership of @ SaakashviliM. A great American ally.</t>
  </si>
  <si>
    <t>https://twitter.com/realDonaldTrump/status/236462398163255298</t>
  </si>
  <si>
    <t>Jeffrey Robinson's # TrumpTower has it all. The ultra rich, powerful, and beautiful. It's your summer must-read.http://amzn.to/NGZ2PQ</t>
  </si>
  <si>
    <t>https://twitter.com/realDonaldTrump/status/236485021773492225</t>
  </si>
  <si>
    <t>My @ FoxNews interview on @ TeamCavuto discussing why debt commission should be discussed in debates &amp; @ RNC conventionhttp://bit.ly/P2NnwN</t>
  </si>
  <si>
    <t>https://twitter.com/realDonaldTrump/status/236491146216497153</t>
  </si>
  <si>
    <t>My @ gretawire interview discussing why @ BarackObama is not a nice guy, and who will win the 2012 election http://fxn.ws/R6IoP6</t>
  </si>
  <si>
    <t>https://twitter.com/realDonaldTrump/status/236491676716261377</t>
  </si>
  <si>
    <t>Via @EllonTimesKenny: "Trump course sparks international interest"http://bit.ly/P2MZy8</t>
  </si>
  <si>
    <t>https://twitter.com/realDonaldTrump/status/236496649038491648</t>
  </si>
  <si>
    <t>. @ DineshDSouza had to give $1,000 to @ BarackObama's brother for his child's hospital bill http://fxn.ws/NILV5b Isn't that disgraceful?</t>
  </si>
  <si>
    <t>https://twitter.com/realDonaldTrump/status/236518184402960384</t>
  </si>
  <si>
    <t>Great sign:"We built this business without government help. Obama can kiss our a--!" http://bit.ly/P2OBYZ Commonly heard now across America!</t>
  </si>
  <si>
    <t>https://twitter.com/realDonaldTrump/status/236520852341022720</t>
  </si>
  <si>
    <t>Even NY Democrats are avoiding @ BarackObama's convention http://nyti.ms/P2OZXf He is dragging his own party down with him</t>
  </si>
  <si>
    <t>https://twitter.com/realDonaldTrump/status/236523864497192960</t>
  </si>
  <si>
    <t>Great speech on China by @ PaulRyanVP yesterday where he explains why China is treating @ BarackObama like a "Doormat"http://bit.ly/NpCa9l</t>
  </si>
  <si>
    <t>https://twitter.com/realDonaldTrump/status/236525779750625280</t>
  </si>
  <si>
    <t>. @ MittRomney &amp; @ PaulRyanVP get what needs to be done to reign in China. @ BarackObama gets kicked around by the Chinese.</t>
  </si>
  <si>
    <t>https://twitter.com/realDonaldTrump/status/236531168911167490</t>
  </si>
  <si>
    <t>The US government's foreign debt is at a record $5.29T http://bit.ly/NKxE4x China is laughing all the way to the bank.</t>
  </si>
  <si>
    <t>https://twitter.com/realDonaldTrump/status/236537149070143488</t>
  </si>
  <si>
    <t>US government's foreign indebtedness has grown over 72% under @ BarackObama. He is bleeding us dry to China.</t>
  </si>
  <si>
    <t>https://twitter.com/realDonaldTrump/status/236544004798423040</t>
  </si>
  <si>
    <t>If @ BarackObama really loved this country, he wouldn't be destroying it. He has ruined our credit and killed jobs with ObamaCare.</t>
  </si>
  <si>
    <t>https://twitter.com/realDonaldTrump/status/236550232916250624</t>
  </si>
  <si>
    <t>Congratulations to @ bobmcdonnell on leading Virginia to be in the black for a 3rd straight year. He is a fantastic governor.</t>
  </si>
  <si>
    <t>https://twitter.com/realDonaldTrump/status/236555605886767104</t>
  </si>
  <si>
    <t>I'll be on @ foxandfriends on Monday at 7:30 AM--tune in!</t>
  </si>
  <si>
    <t>https://twitter.com/realDonaldTrump/status/236560933760143360</t>
  </si>
  <si>
    <t>"The only place where success comes before work is in the dictionary." --Vidal Sassoon</t>
  </si>
  <si>
    <t>https://twitter.com/realDonaldTrump/status/237610714355875841</t>
  </si>
  <si>
    <t>Via @ politico: "Donald Trump gets 'surprise' convention role"http://politi.co/RaYGGB</t>
  </si>
  <si>
    <t>https://twitter.com/realDonaldTrump/status/237610774699335680</t>
  </si>
  <si>
    <t>. @ Toure should be forced to resign-http://nydn.us/SwaT60</t>
  </si>
  <si>
    <t>https://twitter.com/realDonaldTrump/status/237612833058209793</t>
  </si>
  <si>
    <t>Great read from @Newsmax_Media: "Trump Fires Back at Obama Campaign Smear"http://bit.ly/MH0CGl</t>
  </si>
  <si>
    <t>https://twitter.com/realDonaldTrump/status/237619898614960129</t>
  </si>
  <si>
    <t>"Donald Trump follows a familiar blueprint in plans for Old Post Office" http://wapo.st/MH0JSm via @ washingtonpost</t>
  </si>
  <si>
    <t>https://twitter.com/realDonaldTrump/status/237622522974195712</t>
  </si>
  <si>
    <t>From @ jameshohmann's Morning Score "Trump Fires Back at Gibbs Smear" &amp; "Trump will get a 'surprise' Monday Role"http://politi.co/5nbA2Y</t>
  </si>
  <si>
    <t>https://twitter.com/realDonaldTrump/status/237629492082921472</t>
  </si>
  <si>
    <t>Quote by @ DonaldJTrumpJr in @ washingtonpost's feature "The Trump brand moves beyond real estate..."http://wapo.st/MH1rif</t>
  </si>
  <si>
    <t>https://twitter.com/realDonaldTrump/status/237636514509631489</t>
  </si>
  <si>
    <t>Former @ whitehouse spokesman Robert Gibbs was immediately fired after the 2010 midterms. Even @ BarackObama knows for sure!</t>
  </si>
  <si>
    <t>https://twitter.com/realDonaldTrump/status/237636966538158080</t>
  </si>
  <si>
    <t>Fact--Robert Gibbs wanted a 'policy' job in the @ whitehouse. The answer was no.</t>
  </si>
  <si>
    <t>https://twitter.com/realDonaldTrump/status/237637642471215104</t>
  </si>
  <si>
    <t>Remember when Robert Gibbs was telling everyone he was being hired by Facebook? Now he's back in a demoted @ BarackObama campaign position.</t>
  </si>
  <si>
    <t>https://twitter.com/realDonaldTrump/status/237641979448668160</t>
  </si>
  <si>
    <t>Watch Robert Gibbs as @ whitehouse spokesman (before he was fired) lie that @ BarackObama bowed to the Saudishttp://youtu.be/8m6FBzFEMb4</t>
  </si>
  <si>
    <t>https://twitter.com/realDonaldTrump/status/237646023315578880</t>
  </si>
  <si>
    <t>Congratulations to @ TheSlyStallone and Arnold @ Schwarzenegger on 'Expendables 2' #1 box office opening. Still going strong!</t>
  </si>
  <si>
    <t>https://twitter.com/realDonaldTrump/status/237647348543651841</t>
  </si>
  <si>
    <t>Always fun to watch the @ Yankees. Derek Jeter had a great weekend.</t>
  </si>
  <si>
    <t>https://twitter.com/realDonaldTrump/status/237651582563540992</t>
  </si>
  <si>
    <t>https://twitter.com/realDonaldTrump/status/237654606929354752</t>
  </si>
  <si>
    <t>Oil is rising back over $100 barrel. OPEC loves to rip us off. Why shouldn't they--they always get away with it.</t>
  </si>
  <si>
    <t>https://twitter.com/realDonaldTrump/status/237655203887857665</t>
  </si>
  <si>
    <t>Americans already believe that @ PaulRyanVP is better qualified to serve as President over @ JoeBiden http://bit.ly/MH3Nhg No surprise.</t>
  </si>
  <si>
    <t>https://twitter.com/realDonaldTrump/status/237657065567444993</t>
  </si>
  <si>
    <t>Tomorrow is # TrumpTuesday @ SquawkCNBC--7:30 AM. Tune in!</t>
  </si>
  <si>
    <t>https://twitter.com/realDonaldTrump/status/237905477705555968</t>
  </si>
  <si>
    <t>Scary thought-- @ JoeBiden is a heartbeat away from the Presidency.</t>
  </si>
  <si>
    <t>https://twitter.com/realDonaldTrump/status/237906955681808384</t>
  </si>
  <si>
    <t>Unemployment is up in 44 states showing July's unemployment numbers to be broad based http://bit.ly/MH43gb @ BarackObama is a job killer.</t>
  </si>
  <si>
    <t>https://twitter.com/realDonaldTrump/status/237913235045638144</t>
  </si>
  <si>
    <t>Why are we continuing to train these Afghanis who then shoot our soldiers in the back? Afghanistan is a complete waste. Time to come home!</t>
  </si>
  <si>
    <t>https://twitter.com/realDonaldTrump/status/237920371926528000</t>
  </si>
  <si>
    <t>"I dream for a living." --Steven Spielberg</t>
  </si>
  <si>
    <t>https://twitter.com/realDonaldTrump/status/237951287663132672</t>
  </si>
  <si>
    <t>. @ Rosie, get better fast. I'm starting to miss you!</t>
  </si>
  <si>
    <t>https://twitter.com/realDonaldTrump/status/237953606215671808</t>
  </si>
  <si>
    <t>Congratulations to Billy Payne and @ AugustaNational on doing the right thing.</t>
  </si>
  <si>
    <t>https://twitter.com/realDonaldTrump/status/237973735678812161</t>
  </si>
  <si>
    <t>The @ WTA released a new # StrongisBeautiful celebrity campaign today. Amazing athletes. Proud to be a part of this.http://youtu.be/HHrqdYSQqCg</t>
  </si>
  <si>
    <t>https://twitter.com/realDonaldTrump/status/237974345488691200</t>
  </si>
  <si>
    <t>My @ foxandfriends interview discussing how @ BarackObama is running a hateful campaign &amp; the @ RNC convention 'Surprise'http://tinyurl.com/d4hjgnd</t>
  </si>
  <si>
    <t>https://twitter.com/realDonaldTrump/status/237975441258975232</t>
  </si>
  <si>
    <t>My @ SquawkCNBC interview discussing # TRUMPTUESDAYS high ratings, @ ToddAkin's statement &amp; @ MittRomney's policieshttp://tinyurl.com/bscrqzf</t>
  </si>
  <si>
    <t>https://twitter.com/realDonaldTrump/status/237975820600242176</t>
  </si>
  <si>
    <t>More of my # TRUMPTUESDAY @ SquawkCNBC interview discussing how the US gets killed negotiating with other countrieshttp://tinyurl.com/8hexxq8</t>
  </si>
  <si>
    <t>https://twitter.com/realDonaldTrump/status/237979545121214464</t>
  </si>
  <si>
    <t>If you have any doubt that @ BarackObama must be defeated see @ DineshDSouza's '2016: Obama's America.' Amazing film!</t>
  </si>
  <si>
    <t>https://twitter.com/realDonaldTrump/status/237984573865197569</t>
  </si>
  <si>
    <t>In less than a week I'll be honored by Sarasota GOP as Statesman of the Year &amp; then give my big surprise to @ RNC convention. Will be fun!</t>
  </si>
  <si>
    <t>https://twitter.com/realDonaldTrump/status/237994821841723394</t>
  </si>
  <si>
    <t>We have to get tough with China before they destroy us.</t>
  </si>
  <si>
    <t>https://twitter.com/realDonaldTrump/status/237995127430320128</t>
  </si>
  <si>
    <t>Glad to hear that @ JimTalent has put some strong anti-China referendums in the @ GOP convention platform.</t>
  </si>
  <si>
    <t>https://twitter.com/realDonaldTrump/status/237996169723269120</t>
  </si>
  <si>
    <t>It's Tuesday. I wonder how much money @ HuffPost lost today--great purchase AOL</t>
  </si>
  <si>
    <t>https://twitter.com/realDonaldTrump/status/237997887395602432</t>
  </si>
  <si>
    <t>. @ RogerJStoneJr was great on @ TheKudlowReport last night. Roger and Larry are good friends!</t>
  </si>
  <si>
    <t>https://twitter.com/realDonaldTrump/status/238002311224512513</t>
  </si>
  <si>
    <t>Amazing--both Transformers &amp; Dark Knight Rises featured Trump properties and each grossed over $1B. Just coincidence.</t>
  </si>
  <si>
    <t>https://twitter.com/realDonaldTrump/status/238002684563714049</t>
  </si>
  <si>
    <t>Every economic climate, whether an uptick or downturn, presents new opportunities and challenges.</t>
  </si>
  <si>
    <t>https://twitter.com/realDonaldTrump/status/238004913244872704</t>
  </si>
  <si>
    <t>Distressed real estate opportunities can make great investments. You need the foresight and instincts to know the property's true potential.</t>
  </si>
  <si>
    <t>https://twitter.com/realDonaldTrump/status/238010220398407681</t>
  </si>
  <si>
    <t>Glad to hear @ BarackObama's attack ad featuring my plane is playing in North Carolina. Free ad time for Trump National in Charlotte!</t>
  </si>
  <si>
    <t>https://twitter.com/realDonaldTrump/status/238015096700403712</t>
  </si>
  <si>
    <t>Only three weeks until the new season of @ CelebApprentice begins filming--great all-star cast.</t>
  </si>
  <si>
    <t>https://twitter.com/realDonaldTrump/status/238258896152698880</t>
  </si>
  <si>
    <t>I am tired of @ BarackObama talking about @ MittRomney's father. Why don't we discuss Barack Obama Sr.!</t>
  </si>
  <si>
    <t>https://twitter.com/realDonaldTrump/status/238260665112997888</t>
  </si>
  <si>
    <t>It's amazing how many people still come up to me to thank me for 'The Art of The Deal.' The book has changed a lot of lives.</t>
  </si>
  <si>
    <t>https://twitter.com/realDonaldTrump/status/238271519338397696</t>
  </si>
  <si>
    <t>Many people will be surprised at what is about to be released concerning @ BarackObama's background. I, for one, won't be.</t>
  </si>
  <si>
    <t>https://twitter.com/realDonaldTrump/status/238276550435422208</t>
  </si>
  <si>
    <t>"An idealist is a person who helps other people to be prosperous." --Henry Ford</t>
  </si>
  <si>
    <t>https://twitter.com/realDonaldTrump/status/238288089003458562</t>
  </si>
  <si>
    <t>. @ washingtonpost thinks @ IvankaTrump is "What Washington's Social Scene Needs" http://wapo.st/O5Hfq2 Truth is, she's amazing.</t>
  </si>
  <si>
    <t>https://twitter.com/realDonaldTrump/status/238292418531827713</t>
  </si>
  <si>
    <t>My shirts, ties and fragrance are doing "great" at @ Macys--try them! Make fantastic gifts.</t>
  </si>
  <si>
    <t>https://twitter.com/realDonaldTrump/status/238300938983600128</t>
  </si>
  <si>
    <t>. @ BarackObama was caught telling Russian PM @ MedvedevRussiaE that he can be more 'flexible' in his second term. Russia thinks he's weak.</t>
  </si>
  <si>
    <t>https://twitter.com/realDonaldTrump/status/238347103703793664</t>
  </si>
  <si>
    <t>Gas prices are soaring. $4.12 in CA. OPEC is laughing at how stupid we are.</t>
  </si>
  <si>
    <t>https://twitter.com/realDonaldTrump/status/238347828592771075</t>
  </si>
  <si>
    <t>Putin just sent a Russian nuclear sub to the Gulf of Mexico. @ BarackObama can't be bothered, he is too concerned with @ MittRomney's taxes.</t>
  </si>
  <si>
    <t>https://twitter.com/realDonaldTrump/status/238348213197885440</t>
  </si>
  <si>
    <t>We are about to have a record $500B trade deficit with the Chinese this year. That money should be back here financing jobs in America.</t>
  </si>
  <si>
    <t>https://twitter.com/realDonaldTrump/status/238360053160218624</t>
  </si>
  <si>
    <t>Congratulations to @ Yankees Derek Jeter on passing Eddie Murray last night to become the 11th all-time @ MLB hit leader.</t>
  </si>
  <si>
    <t>https://twitter.com/realDonaldTrump/status/238367216033222657</t>
  </si>
  <si>
    <t>. @ EdRendell's book, "A Nation of Wusses" is an excellent read--especially page 10. Go get it!</t>
  </si>
  <si>
    <t>https://twitter.com/realDonaldTrump/status/238367663284449280</t>
  </si>
  <si>
    <t>Can't wait to meet patriotic small business owners next week in Sarasota and Tampa! Hey @ BarackObama, We Did Build It!</t>
  </si>
  <si>
    <t>https://twitter.com/realDonaldTrump/status/238372189810864129</t>
  </si>
  <si>
    <t>. @ BarackObama said he doesn't take the Navy Seals campaigning against him "too seriously."</t>
  </si>
  <si>
    <t>https://twitter.com/realDonaldTrump/status/238372607806828544</t>
  </si>
  <si>
    <t>It's Wednesday. I wonder how much money @ BarackObama borrowed from China today?</t>
  </si>
  <si>
    <t>https://twitter.com/realDonaldTrump/status/238629514492649472</t>
  </si>
  <si>
    <t>Here's a sneak peek at the @ DNC convention theme: "It's not our fault. Blame Bush. Oh, and government built it."</t>
  </si>
  <si>
    <t>https://twitter.com/realDonaldTrump/status/238632475843244033</t>
  </si>
  <si>
    <t>"Change is not a destination, just as hope is not a strategy." -- Rudy Giuliani</t>
  </si>
  <si>
    <t>https://twitter.com/realDonaldTrump/status/238639359153303554</t>
  </si>
  <si>
    <t>One of the best moves I made early in my career was buying the air rights from Tiffany's flagship. Trump Tower gleams over Fifth Avenue.</t>
  </si>
  <si>
    <t>https://twitter.com/realDonaldTrump/status/238641630821896192</t>
  </si>
  <si>
    <t>It's sad to see once decent newspapers like @ USAToday failing so badly. I just don't know if they can be saved.</t>
  </si>
  <si>
    <t>https://twitter.com/realDonaldTrump/status/238669240222224384</t>
  </si>
  <si>
    <t>Today we just passed 1.4 million twitter followers..</t>
  </si>
  <si>
    <t>https://twitter.com/realDonaldTrump/status/238670207034482691</t>
  </si>
  <si>
    <t>Via @ dcexaminer: " @ realDonaldTrump to speak at @ LibertyU"http://bit.ly/P3CO0W</t>
  </si>
  <si>
    <t>https://twitter.com/realDonaldTrump/status/238678920281616384</t>
  </si>
  <si>
    <t>Great new ad from @ MittRomney titled "Nothing's Free" http://bit.ly/P3EdEv detailing both the high costs and taxes of ObamaCare.</t>
  </si>
  <si>
    <t>https://twitter.com/realDonaldTrump/status/238690124551049216</t>
  </si>
  <si>
    <t>It's Thursday. I wonder how much money @ BarackObama drained from Medicare today to finance ObamaCare.</t>
  </si>
  <si>
    <t>https://twitter.com/realDonaldTrump/status/238692460820303872</t>
  </si>
  <si>
    <t>It is truly an honor that His Eminence Archbishop of New York @ CardinalDolan will be delivering the benediction at the @ RNC convention.</t>
  </si>
  <si>
    <t>https://twitter.com/realDonaldTrump/status/238699533620637696</t>
  </si>
  <si>
    <t>Wind turbines are a scourge to communities and wildlife. They are environmental disasters.</t>
  </si>
  <si>
    <t>https://twitter.com/realDonaldTrump/status/238701009818509312</t>
  </si>
  <si>
    <t>"Statesman of the Year" in Sarasota, FL on Sunday night--will be terrific--a total sellout.</t>
  </si>
  <si>
    <t>https://twitter.com/realDonaldTrump/status/238702061011734529</t>
  </si>
  <si>
    <t>In any business venture, remember that branding is one of the most crucial aspects of your enterprise. Fight hard for that brand of yours.</t>
  </si>
  <si>
    <t>https://twitter.com/realDonaldTrump/status/238709733215834113</t>
  </si>
  <si>
    <t>Amazing-- @ VanityFair survived one more day without folding. The clock is ticking...</t>
  </si>
  <si>
    <t>https://twitter.com/realDonaldTrump/status/238717783007977473</t>
  </si>
  <si>
    <t>Massive combined inoculations to small children is the cause for big increase in autism....</t>
  </si>
  <si>
    <t>https://twitter.com/realDonaldTrump/status/238717892915499008</t>
  </si>
  <si>
    <t>...Spread shots out over long period and watch positive result.</t>
  </si>
  <si>
    <t>https://twitter.com/realDonaldTrump/status/238718762877083649</t>
  </si>
  <si>
    <t>@ ArsenioOFFICIAL You have already made plenty because of me. How about a 50/50 cut(just joking) see you soon!</t>
  </si>
  <si>
    <t>https://twitter.com/realDonaldTrump/status/238719440743710720</t>
  </si>
  <si>
    <t>. @ MittRomney will make us energy independent by 2020 http://reut.rs/NmvRlw @ BarackObama will keep wasting money on Solyndra projects.</t>
  </si>
  <si>
    <t>https://twitter.com/realDonaldTrump/status/238729483631333377</t>
  </si>
  <si>
    <t>The opening of # TrumpScotland- an exciting day on perhaps the world's best golf course, watch the video-http://youtu.be/LkbPo8_Qd5Y?hd=1 ‚Ä¶</t>
  </si>
  <si>
    <t>https://twitter.com/realDonaldTrump/status/238740394433720320</t>
  </si>
  <si>
    <t>The independent watchdog who exonerated @ BarackObama for the failed green energy loans just donated $52,500 to Obama's campaign.</t>
  </si>
  <si>
    <t>https://twitter.com/realDonaldTrump/status/238982769622007808</t>
  </si>
  <si>
    <t>A hurricane will be coming to Tampa. My @ RNC convention surprise hits Monday night!</t>
  </si>
  <si>
    <t>https://twitter.com/realDonaldTrump/status/238991498945908736</t>
  </si>
  <si>
    <t>"When your life flashes before your eyes, make sure you've got plenty to watch." --Anonymous</t>
  </si>
  <si>
    <t>https://twitter.com/realDonaldTrump/status/239001027154681856</t>
  </si>
  <si>
    <t>The Muslim brotherhood is sending tanks into the Sinai &amp; saying it doesn't violate Camp David accord.</t>
  </si>
  <si>
    <t>https://twitter.com/realDonaldTrump/status/239001468219301889</t>
  </si>
  <si>
    <t>Egypt's Muslim Brotherhood President is visiting us next month. @ BarackObama is so excited.</t>
  </si>
  <si>
    <t>https://twitter.com/realDonaldTrump/status/239009177790459904</t>
  </si>
  <si>
    <t>I am very surprised that @ lancearmstrong gave up. I never thought he was a quitter...</t>
  </si>
  <si>
    <t>https://twitter.com/realDonaldTrump/status/239009246841290752</t>
  </si>
  <si>
    <t>. @ lancearmstrong should immediately reconsider or his legacy is ruined.</t>
  </si>
  <si>
    <t>https://twitter.com/realDonaldTrump/status/239010719906013184</t>
  </si>
  <si>
    <t>Dishonest reporters knowingly write lies that I said, ‚Äúchildren should not get vaccinated.‚Äù I believe fully (cont) http://tl.gd/j0mgs6</t>
  </si>
  <si>
    <t>https://twitter.com/realDonaldTrump/status/239038519576772608</t>
  </si>
  <si>
    <t>Former Navy SEAL Questions @ BarackObama's birthplacehttp://huff.to/NNrCl5</t>
  </si>
  <si>
    <t>https://twitter.com/realDonaldTrump/status/239042334849908736</t>
  </si>
  <si>
    <t>Via @ theblaze: "Falwell on Trump: He 'was willing to say publicly' what conservatives said 'privately'" http://bit.ly/MQuXlH</t>
  </si>
  <si>
    <t>https://twitter.com/realDonaldTrump/status/239042816628645888</t>
  </si>
  <si>
    <t>Terrible tragedy at the Empire State Building today. Must have fast trials and death penalty for the animals.</t>
  </si>
  <si>
    <t>https://twitter.com/realDonaldTrump/status/239073307947847680</t>
  </si>
  <si>
    <t>. @ BarackObama is bankrupting this country. His budget adds another $4.4T to the debt, putting us over $20T in total debt by 2016.</t>
  </si>
  <si>
    <t>https://twitter.com/realDonaldTrump/status/239074076927348736</t>
  </si>
  <si>
    <t>Disgusting-- @ BarackObama's supporters are launching an anti-Mormon whisper campaign http://bit.ly/NjCFX7 Shameful but no surprise.</t>
  </si>
  <si>
    <t>https://twitter.com/realDonaldTrump/status/239076103187202049</t>
  </si>
  <si>
    <t>I am proud of the Tea Party. These great patriots have accomplished so much in strengthening our country in only 3 short years.</t>
  </si>
  <si>
    <t>https://twitter.com/realDonaldTrump/status/239076431487983616</t>
  </si>
  <si>
    <t>Here is a letter I received yesterday from someone who has had personal experience with our health care situation. http://on.fb.me/NP54ju</t>
  </si>
  <si>
    <t>https://twitter.com/realDonaldTrump/status/239080264142299136</t>
  </si>
  <si>
    <t>Life brings you many surprises. As a child I used to vacation with my family at the Doral in Miami. Now I own it. http://bit.ly/avJj0B</t>
  </si>
  <si>
    <t>https://twitter.com/realDonaldTrump/status/239080652409024512</t>
  </si>
  <si>
    <t>Florida has been very good to me. I am really esxcited to give back at the Sarasota GOP event and @ RNC convention. Will be fun!</t>
  </si>
  <si>
    <t>https://twitter.com/realDonaldTrump/status/239084892816801792</t>
  </si>
  <si>
    <t>. @ DineshDSouza's '2016: Obama's America' is expanding to over 1,000 theaters this weekend. Will be highest grossing documentary in 2012. !!</t>
  </si>
  <si>
    <t>https://twitter.com/realDonaldTrump/status/239088515122614272</t>
  </si>
  <si>
    <t>It's Friday. How many bald eagles did wind turbines kill today? They are an environmental &amp; aesthetic disaster.</t>
  </si>
  <si>
    <t>https://twitter.com/realDonaldTrump/status/239093871181713408</t>
  </si>
  <si>
    <t>I am sure the @ NCGOP will do a great job bracketing the @ DNC convention. They are a tremendous statewide organization.</t>
  </si>
  <si>
    <t>https://twitter.com/realDonaldTrump/status/240092118633291776</t>
  </si>
  <si>
    <t>. @ BarackObama sent over 100,000 jobs and Canadian oil to China all because he would not approve Keystone XL.</t>
  </si>
  <si>
    <t>https://twitter.com/realDonaldTrump/status/240094376125157376</t>
  </si>
  <si>
    <t>What priorities -- we have over 20% real unemployment and no growth.</t>
  </si>
  <si>
    <t>https://twitter.com/realDonaldTrump/status/240100977280176128</t>
  </si>
  <si>
    <t>. @ BarackObama is begging the Eurozone to keep Greece in until after 11.6.12. He thinks the world revolves around his re-election.</t>
  </si>
  <si>
    <t>https://twitter.com/realDonaldTrump/status/240106580954214400</t>
  </si>
  <si>
    <t>"The toughest thing about success is that you've got to keep on being a success." --Irving Berlin</t>
  </si>
  <si>
    <t>https://twitter.com/realDonaldTrump/status/240110784737312769</t>
  </si>
  <si>
    <t>Great evening in Sarasota FL last night. Record crowd--I loved the people &amp; the energy.</t>
  </si>
  <si>
    <t>https://twitter.com/realDonaldTrump/status/240112955864281088</t>
  </si>
  <si>
    <t>Nice letter from Macy's great &amp; talented boss, Terry L. http://on.fb.me/TjduRm</t>
  </si>
  <si>
    <t>https://twitter.com/realDonaldTrump/status/240116141446537216</t>
  </si>
  <si>
    <t>Why do the Republicans keep apologizing on the so called "birther" issue? No more apologies--take the offensive!</t>
  </si>
  <si>
    <t>https://twitter.com/realDonaldTrump/status/240117754970132480</t>
  </si>
  <si>
    <t>. @ BarackObama is petrified of the birther issue so they go on the offensive to try &amp; make the Republicans feel (cont) http://tl.gd/j27l1e</t>
  </si>
  <si>
    <t>https://twitter.com/realDonaldTrump/status/240122872398503936</t>
  </si>
  <si>
    <t>My interview with @Newsmax_Media at the Sarasota "Statesman of the Year" award dinner discussing the 2012 election http://bit.ly/U5Q6Ja</t>
  </si>
  <si>
    <t>https://twitter.com/realDonaldTrump/status/240125283376701440</t>
  </si>
  <si>
    <t>Watch this amazing video of # TrumpScotland-http://youtu.be/LkbPo8_Qd5Y?hd=1 ‚Ä¶</t>
  </si>
  <si>
    <t>https://twitter.com/realDonaldTrump/status/240129275158732803</t>
  </si>
  <si>
    <t>My @ WTSP10News interview at the Sarasota GOP event discussing why I was honored as Statesman of the Year http://on.wtsp.com/U5RCuR</t>
  </si>
  <si>
    <t>https://twitter.com/realDonaldTrump/status/240130010067910656</t>
  </si>
  <si>
    <t>There were over 1,000 attendees at the Sarasota GOP award dinner honoring me as 'Statesman of the Year.' @ MELANIATRUMP and I were honored.</t>
  </si>
  <si>
    <t>https://twitter.com/realDonaldTrump/status/240132500452691969</t>
  </si>
  <si>
    <t>Via @ washtimes: " @ EmilyMiller Exclusive: @ realDonaldTrump on @ MittRomney's birther comment"http://bit.ly/U5PAe9</t>
  </si>
  <si>
    <t>https://twitter.com/realDonaldTrump/status/240138182568587264</t>
  </si>
  <si>
    <t>While @ MittRomney only made a joke last Friday, he touched on an issue that is very serious to millions of Americans.</t>
  </si>
  <si>
    <t>https://twitter.com/realDonaldTrump/status/240141944536309760</t>
  </si>
  <si>
    <t>I knew Chris Matthews when he was sane and, quite honestly, wonderful. Now he's gone off the deep end as an Obama surrogate. @ hardball_chris</t>
  </si>
  <si>
    <t>https://twitter.com/realDonaldTrump/status/240144151621038081</t>
  </si>
  <si>
    <t>. @ Reince Priebus is doing a great job--fantastic guy. But no more birther apologies.</t>
  </si>
  <si>
    <t>https://twitter.com/realDonaldTrump/status/240159181464817664</t>
  </si>
  <si>
    <t>.@FLGovScott is doing a fantastic job not only hosting the @ RNC convention but managing Hurricane Isaac. A true leader.</t>
  </si>
  <si>
    <t>https://twitter.com/realDonaldTrump/status/240165785924956160</t>
  </si>
  <si>
    <t>One point I made last night and will continue to push is that the @ GOP can't be pollitically correct. We must fight fire with fire.</t>
  </si>
  <si>
    <t>https://twitter.com/realDonaldTrump/status/240169196946853888</t>
  </si>
  <si>
    <t>Sorry to hear of the passing of Neil Armstrong over the weekend. He was an American hero.</t>
  </si>
  <si>
    <t>https://twitter.com/realDonaldTrump/status/240170788651671553</t>
  </si>
  <si>
    <t>It is very sad to see what @ BarackObama has done with NASA. He has gutted the program and made us dependent on the Russians.</t>
  </si>
  <si>
    <t>https://twitter.com/realDonaldTrump/status/240175666690129922</t>
  </si>
  <si>
    <t>" @ realDonaldTrump: @ MittRomney Has 'Tremendous Heart,' Will Save Medicare http://bit.ly/U5Q6Ja via @Newsmax_Media</t>
  </si>
  <si>
    <t>https://twitter.com/realDonaldTrump/status/240191842665259009</t>
  </si>
  <si>
    <t>Look what happened to the autism rate from 1983-2008 since one-time massive shots were given to children-http://on.fb.me/U6As0k</t>
  </si>
  <si>
    <t>https://twitter.com/realDonaldTrump/status/240429951336198144</t>
  </si>
  <si>
    <t>"They succeed, because they think they can." -- Virgil</t>
  </si>
  <si>
    <t>https://twitter.com/realDonaldTrump/status/240431654135554049</t>
  </si>
  <si>
    <t>. @ BarackObama has completely failed the American people. U.S. annual incomes have fallen over 5% during his termhttp://huff.to/U5Ul7y</t>
  </si>
  <si>
    <t>https://twitter.com/realDonaldTrump/status/240437010274320385</t>
  </si>
  <si>
    <t>If the Democrats want to attack 'Birthers' then they should at least spell it correctlyhttp://bit.ly/U2rlO4</t>
  </si>
  <si>
    <t>https://twitter.com/realDonaldTrump/status/240442968379629569</t>
  </si>
  <si>
    <t>Media silent when @ BarackObama called @ MittRomney a murderer &amp; felon. Mitt mentions 'birth certificate' and they go nuts. Double standard!</t>
  </si>
  <si>
    <t>https://twitter.com/realDonaldTrump/status/240448587002150912</t>
  </si>
  <si>
    <t>As usual, the weather people got it wrong in Tampa. They just look for headlines &amp; ratings!</t>
  </si>
  <si>
    <t>https://twitter.com/realDonaldTrump/status/240453638357671937</t>
  </si>
  <si>
    <t>The US Navy wants to go "green." Our Navy should use the best &amp; most powerful fuel &amp; not play games. Give me a break!</t>
  </si>
  <si>
    <t>https://twitter.com/realDonaldTrump/status/240455676600659968</t>
  </si>
  <si>
    <t>. @ FinancialTimes writes that " @ BarackObama should pray that China overtakes US" http://on.ft.com/U5VewZ Don't worry, he is making it happen.</t>
  </si>
  <si>
    <t>https://twitter.com/realDonaldTrump/status/240462265680289792</t>
  </si>
  <si>
    <t>. @ ariannahuff is unattractive both inside and out. I fully understand why her former husband left her for a man- he made a good decision.</t>
  </si>
  <si>
    <t>https://twitter.com/realDonaldTrump/status/240476818224857089</t>
  </si>
  <si>
    <t>Don't think my statement on @ ariannahuff was harsh, if you knew her and the phony Huffington Post you would understand--- more to follow.</t>
  </si>
  <si>
    <t>https://twitter.com/realDonaldTrump/status/240479559722627072</t>
  </si>
  <si>
    <t>The Bay Bridge in San Francisco is being built by the Chinese--tremendous cost overruns. A total mess. We should build our own bridges, etc</t>
  </si>
  <si>
    <t>https://twitter.com/realDonaldTrump/status/240507883928813568</t>
  </si>
  <si>
    <t>My @ FoxNews @ TeamCavuto interview discussing the @ RNC Convention, businesses making products in China and unemploymenthttp://bit.ly/U8sjsc</t>
  </si>
  <si>
    <t>https://twitter.com/realDonaldTrump/status/240515172496732160</t>
  </si>
  <si>
    <t>. @ RobinRoberts everyone adores you- including me- get well fast!</t>
  </si>
  <si>
    <t>https://twitter.com/realDonaldTrump/status/240517969841643520</t>
  </si>
  <si>
    <t>Ask China if their rapidly expanding (with our money) Navy or Armed Forces are going "green" -- They would laugh in your face!</t>
  </si>
  <si>
    <t>https://twitter.com/realDonaldTrump/status/240519119009640448</t>
  </si>
  <si>
    <t>"Trump urges GOP to be 'mean as hell'" http://bit.ly/U8vLTv Via @ CNNPolitics</t>
  </si>
  <si>
    <t>https://twitter.com/realDonaldTrump/status/240521733520637952</t>
  </si>
  <si>
    <t>Remember when @ ariannahuff ran for Governor of California. She got 3 votes.</t>
  </si>
  <si>
    <t>https://twitter.com/realDonaldTrump/status/240525195243307008</t>
  </si>
  <si>
    <t>Happy to hear that @ ralphreed's Faith and Freedom chapters are at the @ RNC convention supporting @ MittRomney. We must be united to win!</t>
  </si>
  <si>
    <t>https://twitter.com/realDonaldTrump/status/240526021244383232</t>
  </si>
  <si>
    <t>. @ MELANIATRUMP and I are looking forward to watching @ AnnDRomney's speech tonight. She is an amazing woman who will be a great First Lady!</t>
  </si>
  <si>
    <t>https://twitter.com/realDonaldTrump/status/240529084940169216</t>
  </si>
  <si>
    <t>. @ GovChristie is going to do a fantastic job tonight explaining why @ MittRomney should be elected and @ BarackObama has to go.</t>
  </si>
  <si>
    <t>https://twitter.com/realDonaldTrump/status/240531444345229313</t>
  </si>
  <si>
    <t>It's Tuesday--how much inflation has @ BarackObama's spending caused today on the price of food and gas?</t>
  </si>
  <si>
    <t>https://twitter.com/realDonaldTrump/status/240537041161580544</t>
  </si>
  <si>
    <t>"I stand ready to lead us down a new path, where we are lifted up by our desire to succeed, not by a resentment of success." -- @ MittRomney</t>
  </si>
  <si>
    <t>https://twitter.com/realDonaldTrump/status/240538327948857344</t>
  </si>
  <si>
    <t>. @ BarackObama's Super PAC has continually called @ MittRomney a "murderer" http://bit.ly/POAeYO Ironic since Obama is destroying Medicare.</t>
  </si>
  <si>
    <t>https://twitter.com/realDonaldTrump/status/240547932607238145</t>
  </si>
  <si>
    <t>I can't wait to read this...RT @Newsmax_Media: SEAL Book Explodes, Obama Furious http://bit.ly/U8xSa6</t>
  </si>
  <si>
    <t>https://twitter.com/realDonaldTrump/status/240551191484960769</t>
  </si>
  <si>
    <t>I am very worried that if @ BarackObama is re-elected then Medicare will be destroyed. We must take care of our seniors.</t>
  </si>
  <si>
    <t>https://twitter.com/realDonaldTrump/status/240797696120741890</t>
  </si>
  <si>
    <t>. @ BarackObama's dismal job record is reason alone that he must be defeated this November.</t>
  </si>
  <si>
    <t>https://twitter.com/realDonaldTrump/status/240811658786783232</t>
  </si>
  <si>
    <t>What a coincidence--Michelle Obama called Kenya @ BarackObama's "homeland" in 2008 http://bit.ly/U8uNH0</t>
  </si>
  <si>
    <t>https://twitter.com/realDonaldTrump/status/240816432982679552</t>
  </si>
  <si>
    <t>China must be worried that @ MittRomney will win this November. They have never had such a pushover like @ BarackObama.</t>
  </si>
  <si>
    <t>https://twitter.com/realDonaldTrump/status/240845487794696192</t>
  </si>
  <si>
    <t>An excerpt of my @TheBrodyFile interview at the Sarasota 'Statesman of the Year' dinner discussing the Tea Party http://bit.ly/QOjHTc</t>
  </si>
  <si>
    <t>https://twitter.com/realDonaldTrump/status/240846139409190913</t>
  </si>
  <si>
    <t>Congratulations to @ AnnDRomney on delivering a knock out speech last night. America can't wait to call her our First Lady.</t>
  </si>
  <si>
    <t>https://twitter.com/realDonaldTrump/status/240856415764357120</t>
  </si>
  <si>
    <t>My @ SquawkCNBC # TrumpTuesday interview discussing the 2012 election, OPEC ripping us off &amp; @ MittRomney's job policyhttp://bit.ly/NWFsFE</t>
  </si>
  <si>
    <t>https://twitter.com/realDonaldTrump/status/240858162872328193</t>
  </si>
  <si>
    <t>Great speech by my good friend @ GovChristie. He did something you won't hear at @ BarackObama's convention---tell the truth.</t>
  </si>
  <si>
    <t>https://twitter.com/realDonaldTrump/status/240860733926154240</t>
  </si>
  <si>
    <t>It's Wednesday, how much money is China stealing from us today?</t>
  </si>
  <si>
    <t>https://twitter.com/realDonaldTrump/status/240868182229929985</t>
  </si>
  <si>
    <t>"New business start-ups at the lowest level in 30 years and the EPA is now the Employment Prevention Agency." -- @ bobmcdonnell</t>
  </si>
  <si>
    <t>https://twitter.com/realDonaldTrump/status/240871135955279872</t>
  </si>
  <si>
    <t>"No one will work harder. No one will move heaven and earth like Mitt Romney to make this country a better place to live!" -- @ AnnDRomney</t>
  </si>
  <si>
    <t>https://twitter.com/realDonaldTrump/status/240873922332078081</t>
  </si>
  <si>
    <t>"America needs @ MittRomney and @ PaulRyanVP and we need them right now." -- @ GovChristie</t>
  </si>
  <si>
    <t>https://twitter.com/realDonaldTrump/status/240886993259745280</t>
  </si>
  <si>
    <t>I am astonished that the media continues to lie. @ BarackObama gutted welfare reform. It is a fact!</t>
  </si>
  <si>
    <t>https://twitter.com/realDonaldTrump/status/240896478233645057</t>
  </si>
  <si>
    <t>China's media is attacking @ MittRomney while endorsing @ BarackObama http://bit.ly/Rk7t59 Of course. Mitt knows it's Time To Get Tough.</t>
  </si>
  <si>
    <t>https://twitter.com/realDonaldTrump/status/241158082376388608</t>
  </si>
  <si>
    <t>I was putting together my early deals in New York &amp; I was advised by many that I was too young. Believe in yourself &amp; you can do anything.</t>
  </si>
  <si>
    <t>https://twitter.com/realDonaldTrump/status/241159091005820929</t>
  </si>
  <si>
    <t>It's Thursday and again I ask--how much money is China stealing from us?</t>
  </si>
  <si>
    <t>https://twitter.com/realDonaldTrump/status/241167622811557888</t>
  </si>
  <si>
    <t>Even the SEALS who killed Bin Laden don't like @ JoeBidenhttp://bit.ly/NWE5aa</t>
  </si>
  <si>
    <t>https://twitter.com/realDonaldTrump/status/241173519851978753</t>
  </si>
  <si>
    <t>Gas prices are way too high. With an economy contracting and lower demand, how do OPEC &amp; the speculators get away with this?!</t>
  </si>
  <si>
    <t>https://twitter.com/realDonaldTrump/status/241177001438892032</t>
  </si>
  <si>
    <t>Only two weeks until we start shooting @ CelebApprentice. We really have something amazing for the fans this year.</t>
  </si>
  <si>
    <t>https://twitter.com/realDonaldTrump/status/241222411096297472</t>
  </si>
  <si>
    <t>Congratulations to @ GovMikeHuckabee on last night's tremendous speech. Mike united the party faithful and explained that we can do better.</t>
  </si>
  <si>
    <t>https://twitter.com/realDonaldTrump/status/241222982419230720</t>
  </si>
  <si>
    <t>"Let me say it as clearly as possible, that the attack on my Catholic brothers and sisters is an attack on me." -- @ GovMike Huckabee</t>
  </si>
  <si>
    <t>https://twitter.com/realDonaldTrump/status/241227269702549506</t>
  </si>
  <si>
    <t>The dummies left Iraq (and Libya) without the oil!</t>
  </si>
  <si>
    <t>https://twitter.com/realDonaldTrump/status/241229495548387329</t>
  </si>
  <si>
    <t>"After four years of getting the run-around, America needs a turnaround, and the man for the job is Governor Mitt Romney." @ PaulRyanVP</t>
  </si>
  <si>
    <t>https://twitter.com/realDonaldTrump/status/241235355012046848</t>
  </si>
  <si>
    <t>I wonder what @ JoeBiden was thinking last night as @ PaulRyanVP delivered that knockout speech. Joe should call in sick for the VP debate.</t>
  </si>
  <si>
    <t>https://twitter.com/realDonaldTrump/status/241241309095022592</t>
  </si>
  <si>
    <t>Book on Bin Laden is a terrible violation of code--makes @ BarackObama's story a big lie.</t>
  </si>
  <si>
    <t>https://twitter.com/realDonaldTrump/status/241246369631854592</t>
  </si>
  <si>
    <t>I am impressed with how clearly @ PaulRyanVP explains the challenges we face and the solutions @ MittRomney will bring as President.</t>
  </si>
  <si>
    <t>https://twitter.com/realDonaldTrump/status/241250046081900545</t>
  </si>
  <si>
    <t>Too busy playing golf? @ BarackObama sends form letters with an electronic signature to the parents of fallen SEALshttp://bit.ly/SUEUzm</t>
  </si>
  <si>
    <t>https://twitter.com/realDonaldTrump/status/241257104592220161</t>
  </si>
  <si>
    <t>Letterman @ Late_Show begging me to go back on his low rated show--calls lots--must apologize for racist comment.</t>
  </si>
  <si>
    <t>https://twitter.com/realDonaldTrump/status/241265547319336960</t>
  </si>
  <si>
    <t>Of course @ hardball_chris attacked 'birthers' in praising @ CondoleezzaRice's speech. Chris has completely lost it.</t>
  </si>
  <si>
    <t>https://twitter.com/realDonaldTrump/status/241266899198033920</t>
  </si>
  <si>
    <t>A fact--golfers don't get aches &amp; pains like others who don't golf. It is amazingly remedial.</t>
  </si>
  <si>
    <t>https://twitter.com/realDonaldTrump/status/241519729309794305</t>
  </si>
  <si>
    <t>It's Friday, how many advertisers dropped @ HuffPost today?</t>
  </si>
  <si>
    <t>https://twitter.com/realDonaldTrump/status/241525038220722176</t>
  </si>
  <si>
    <t>Gas prices are about to hit a record high during the Labor Day weekend. @ BarackObama could have stopped this.</t>
  </si>
  <si>
    <t>https://twitter.com/realDonaldTrump/status/241541471138877440</t>
  </si>
  <si>
    <t>"If you accept the expectations of others, especially negative ones, then you will never change the outcome." -- Michael Jordan</t>
  </si>
  <si>
    <t>https://twitter.com/realDonaldTrump/status/241573094291034112</t>
  </si>
  <si>
    <t>I loved watching Clint Eastwood last night--he was terrific!</t>
  </si>
  <si>
    <t>https://twitter.com/realDonaldTrump/status/241574322995605504</t>
  </si>
  <si>
    <t>. @ MittRomney's entire life and career have built prosperity and growth.</t>
  </si>
  <si>
    <t>https://twitter.com/realDonaldTrump/status/241581489123373056</t>
  </si>
  <si>
    <t>"Obama's ideas don't move us 'Forward,' they take us 'Backwards.' These are ideas people come to America to get away from." -- @ marcorubio</t>
  </si>
  <si>
    <t>https://twitter.com/realDonaldTrump/status/241582844504317952</t>
  </si>
  <si>
    <t>. @ GovMikeHuckabee was great the other night. People love him.</t>
  </si>
  <si>
    <t>https://twitter.com/realDonaldTrump/status/241584383235088384</t>
  </si>
  <si>
    <t>We have all the cards. Now is the time to make a great deal with Iran.</t>
  </si>
  <si>
    <t>https://twitter.com/realDonaldTrump/status/241586130183667712</t>
  </si>
  <si>
    <t>I am sure the Chinese are getting anxious. They watch the polls. @ MittRomney won't let them cheat us anymore.</t>
  </si>
  <si>
    <t>https://twitter.com/realDonaldTrump/status/241591228263702528</t>
  </si>
  <si>
    <t>. @ BarackObama's assault on coal and gas and oil will send energy and manufacturing jobs to China." -- @ MittRomney</t>
  </si>
  <si>
    <t>https://twitter.com/realDonaldTrump/status/241599708554997761</t>
  </si>
  <si>
    <t>China is now deploying drones across ocean routes used for trade http://bit.ly/R2oCjw They stole the technology from us.</t>
  </si>
  <si>
    <t>https://twitter.com/realDonaldTrump/status/241665757098934272</t>
  </si>
  <si>
    <t>Republicans should have been much tougher on Obama. Just wait until you see what Obama does to Romney at the DNC!</t>
  </si>
  <si>
    <t>https://twitter.com/realDonaldTrump/status/241722826334289920</t>
  </si>
  <si>
    <t>Andy Roddick...a great tennis player is a fantastic guy with a wonderful wife.</t>
  </si>
  <si>
    <t>https://twitter.com/realDonaldTrump/status/241885499562815489</t>
  </si>
  <si>
    <t>Republicans are always saying Obama is such a nice guy. When will they learn that he is not?</t>
  </si>
  <si>
    <t>https://twitter.com/realDonaldTrump/status/241967336599470080</t>
  </si>
  <si>
    <t>@ MELANIATRUMP on @ QVC tonight with her fabulous Melania Timepieces &amp; Jewelry. Tune in at 1AM EST!</t>
  </si>
  <si>
    <t>https://twitter.com/realDonaldTrump/status/242340859201323008</t>
  </si>
  <si>
    <t>If you have a speech-one that would put Winston Churchill to shame, liberals would find a way to make it sound terrible!</t>
  </si>
  <si>
    <t>https://twitter.com/realDonaldTrump/status/242341271698538496</t>
  </si>
  <si>
    <t>I win awards for speaking-but the enemies either won't comment or will say only bad...leave Clint alone!</t>
  </si>
  <si>
    <t>https://twitter.com/realDonaldTrump/status/242385540589182976</t>
  </si>
  <si>
    <t>Great going Andy Roddick! Another victory for a fabulous player. Brooklyn Decker is good luck.</t>
  </si>
  <si>
    <t>https://twitter.com/realDonaldTrump/status/242386227913953280</t>
  </si>
  <si>
    <t>As I predicted 1 year ago, gasoline prices hit a record high today...OPEC is having a ball at our expense.</t>
  </si>
  <si>
    <t>https://twitter.com/realDonaldTrump/status/242969424099942400</t>
  </si>
  <si>
    <t>It's amazing how much people are enjoying playing at the Trump Scotland course. The dunes are absolutely incredible. http://bit.ly/3Rv11n</t>
  </si>
  <si>
    <t>https://twitter.com/realDonaldTrump/status/242973742836375552</t>
  </si>
  <si>
    <t>"Be yardstick of quality. Some people aren't used to an environment where excellence is expected." -- Steve Jobs</t>
  </si>
  <si>
    <t>https://twitter.com/realDonaldTrump/status/242994229637427200</t>
  </si>
  <si>
    <t>. @ sethmeyers21 bombed again. Didn't get co-host job with @ KellyRipa. He would not have delivered the ratings anyway.Michael S will be great.</t>
  </si>
  <si>
    <t>https://twitter.com/realDonaldTrump/status/242999067641270273</t>
  </si>
  <si>
    <t>Slight conflict--I like @ davidaxelrod--he called me and said great things about my daughter @ IvankaTrump.</t>
  </si>
  <si>
    <t>https://twitter.com/realDonaldTrump/status/243018302018957312</t>
  </si>
  <si>
    <t>My # TrumpTuesday @ SquawkCNBC interview discussing the housing market, @ DNC convention &amp; Clint Eastwood's speechhttp://bit.ly/Q2BJmd</t>
  </si>
  <si>
    <t>https://twitter.com/realDonaldTrump/status/243019557067948032</t>
  </si>
  <si>
    <t>Via @washtimes "The Trump Factor: billionaire leads Republicans in tough fight against Obama" http://bit.ly/TTSMHU by @ EmilyMiller</t>
  </si>
  <si>
    <t>@washtimes @</t>
  </si>
  <si>
    <t>https://twitter.com/realDonaldTrump/status/243031389648338944</t>
  </si>
  <si>
    <t>Sorry to hear of the passing of @ OfficialMCD. He was a talented actor and a wonderful fiance to my friend @ Omarosa. Will be missed.</t>
  </si>
  <si>
    <t>https://twitter.com/realDonaldTrump/status/243035342389800960</t>
  </si>
  <si>
    <t>. @ BillRancic and @ GiulianaRancic should have named their son Donald!</t>
  </si>
  <si>
    <t>https://twitter.com/realDonaldTrump/status/243035670195613696</t>
  </si>
  <si>
    <t>Amazing-- @ CelebApprentice starts filming a record 13th season in just one week. This 'All Star season will be a big treat for the fans.</t>
  </si>
  <si>
    <t>https://twitter.com/realDonaldTrump/status/243039062708068352</t>
  </si>
  <si>
    <t>What a shame @ PennState--lost game--first of many. School legacy is ruined!</t>
  </si>
  <si>
    <t>https://twitter.com/realDonaldTrump/status/243048265736658944</t>
  </si>
  <si>
    <t>. @ andyroddick is playing great tennis in this US Open. I am pulling for him today.</t>
  </si>
  <si>
    <t>https://twitter.com/realDonaldTrump/status/243048583010598912</t>
  </si>
  <si>
    <t>The women of # WTA are putting on a great show in this year's US Open. Amazing athletes.</t>
  </si>
  <si>
    <t>https://twitter.com/realDonaldTrump/status/243051040985997312</t>
  </si>
  <si>
    <t>My interview with @ fehertwit was the highest rated show in the history of @ GolfChannel.</t>
  </si>
  <si>
    <t>https://twitter.com/realDonaldTrump/status/243051905255886848</t>
  </si>
  <si>
    <t>Joe Paterno's family should sue the idiots @ PennState that made that ridiculous deal--and commissioned the one sided report.</t>
  </si>
  <si>
    <t>https://twitter.com/realDonaldTrump/status/243061460450816000</t>
  </si>
  <si>
    <t>Why does @ BarackObama have such a fascination with my plane? He is more than welcomed to come for a ride.</t>
  </si>
  <si>
    <t>https://twitter.com/realDonaldTrump/status/243061925209047040</t>
  </si>
  <si>
    <t>Is this Hope &amp; Change? A record 46.7M Americans were on food stamps this past June. We must do better.</t>
  </si>
  <si>
    <t>https://twitter.com/realDonaldTrump/status/243063199669288961</t>
  </si>
  <si>
    <t>.....how does it help to have record high labor day gas prices for them...in Charlotte?! http://plu.gd/wJW</t>
  </si>
  <si>
    <t>https://twitter.com/realDonaldTrump/status/243063282884292608</t>
  </si>
  <si>
    <t>. @ BarackObama claims to have policies for working people...</t>
  </si>
  <si>
    <t>https://twitter.com/realDonaldTrump/status/243064868926799872</t>
  </si>
  <si>
    <t>. @ RobinRoberts of @ GMA is terrific--get better soon.</t>
  </si>
  <si>
    <t>https://twitter.com/realDonaldTrump/status/243066702034771969</t>
  </si>
  <si>
    <t>This week the @ DNC convention will deliver hard hits on @ MittRomney. @ RNC will regret being soft on @ BarackObama last week.</t>
  </si>
  <si>
    <t>https://twitter.com/realDonaldTrump/status/243073186873372672</t>
  </si>
  <si>
    <t>Smart move by @ BarackObama having Pres. Bill Clinton deliver the @ DNC convention keynote.</t>
  </si>
  <si>
    <t>https://twitter.com/realDonaldTrump/status/243073912810917888</t>
  </si>
  <si>
    <t>The media can track down @ PaulRyan's old girlfriend and marathon time but can't find @ BarackObama's college applications or other info.</t>
  </si>
  <si>
    <t>https://twitter.com/realDonaldTrump/status/243075127296798720</t>
  </si>
  <si>
    <t>Record setting gas prices in the U.S. -- we're really looking dumb. Lots of $'s being made on us.</t>
  </si>
  <si>
    <t>https://twitter.com/realDonaldTrump/status/243079812372127744</t>
  </si>
  <si>
    <t>With our national debt passing $16T during the @ DNC convention, @ BarackObama has amassed more debt than the first 42 presidents. Scary.</t>
  </si>
  <si>
    <t>https://twitter.com/realDonaldTrump/status/243081953509773312</t>
  </si>
  <si>
    <t>NBC Wall St Journal Poll of African American voters: 94% @ BarackObama, 0% @ MittRomney.Even worse than Hillary's old numbers. Is that racism?</t>
  </si>
  <si>
    <t>https://twitter.com/realDonaldTrump/status/243084357663858688</t>
  </si>
  <si>
    <t>China now 'warns' us against being involved in sea disputes http://reut.rs/Rh4dHo</t>
  </si>
  <si>
    <t>https://twitter.com/realDonaldTrump/status/243340648432943104</t>
  </si>
  <si>
    <t>The Chinese are better off than they were 4 years ago. They have stolen even more from us in jobs &amp; trade during @ BarackObama's term.</t>
  </si>
  <si>
    <t>https://twitter.com/realDonaldTrump/status/243341953138323457</t>
  </si>
  <si>
    <t>OPEC is better off than they were 4 years ago. Gas has more than doubled during @ BarackObama's term. Outrageous!</t>
  </si>
  <si>
    <t>https://twitter.com/realDonaldTrump/status/243353107382300673</t>
  </si>
  <si>
    <t>What message does it send when @ BarackObama's campaign has to spin whether America is better off than it was 4 years ago?</t>
  </si>
  <si>
    <t>https://twitter.com/realDonaldTrump/status/243354343724687361</t>
  </si>
  <si>
    <t>July U.S. construction had biggest drop in 12months. Bad indicator on economic numbers for rest of the year.</t>
  </si>
  <si>
    <t>https://twitter.com/realDonaldTrump/status/243358288106897408</t>
  </si>
  <si>
    <t>No surprise. @ BarackObama is letting the Muslim Brotherhood in Egypt default on their US loans http://wapo.st/Rh4WIH Big mistake!</t>
  </si>
  <si>
    <t>https://twitter.com/realDonaldTrump/status/243365239196876801</t>
  </si>
  <si>
    <t>Very good speech by @ MichelleObama--and under great pressure--Dems should be proud!</t>
  </si>
  <si>
    <t>https://twitter.com/realDonaldTrump/status/243368856490479616</t>
  </si>
  <si>
    <t>. @ lancearmstrong teammate is angry and jealous--he is no Lance.</t>
  </si>
  <si>
    <t>https://twitter.com/realDonaldTrump/status/243369048040144896</t>
  </si>
  <si>
    <t>Why does US doping agency destroy an American icon, @ lancearmstrong, for events that took place years ago in France?</t>
  </si>
  <si>
    <t>https://twitter.com/realDonaldTrump/status/243370024696430594</t>
  </si>
  <si>
    <t>. @ lancearmstrong, revise your decision to quit--go back and fight.</t>
  </si>
  <si>
    <t>https://twitter.com/realDonaldTrump/status/243402256995729410</t>
  </si>
  <si>
    <t>With all the talk of fiscal responsibility at the @ DNC convention yesterday, it was ironic that the debt passed $16T.</t>
  </si>
  <si>
    <t>https://twitter.com/realDonaldTrump/status/243403096745705472</t>
  </si>
  <si>
    <t>. @ serenawilliams is a special player. After winning the Gold for the US in the Olympics, it looks like she will (cont) http://tl.gd/j64ers</t>
  </si>
  <si>
    <t>https://twitter.com/realDonaldTrump/status/243407914017120256</t>
  </si>
  <si>
    <t>Almost every T.V. show is asking me to go on--especially the @ Late_Show. It's simple--I get the ratings!</t>
  </si>
  <si>
    <t>https://twitter.com/realDonaldTrump/status/243414279821336577</t>
  </si>
  <si>
    <t>I wish the 23 million who are unemployed were able to celebrate like the Democrats in Charlotte right now.</t>
  </si>
  <si>
    <t>https://twitter.com/realDonaldTrump/status/243414873927729153</t>
  </si>
  <si>
    <t>North Carolina is a fantastic state with wonderful people. I enjoy my time there when I visit Trump National Charlotte.</t>
  </si>
  <si>
    <t>https://twitter.com/realDonaldTrump/status/243420340716466177</t>
  </si>
  <si>
    <t>Better off? The $16T US debt works out to $136,260 per household, a 50% increase since @ BarackObama took office.</t>
  </si>
  <si>
    <t>https://twitter.com/realDonaldTrump/status/243424423628128256</t>
  </si>
  <si>
    <t>Have you seen the new # TRUMP line of clothing, apparel and fragrances @ Macy's? Selling like hotcakes. Great for Christmas gifts, etc.</t>
  </si>
  <si>
    <t>https://twitter.com/realDonaldTrump/status/243427708778971136</t>
  </si>
  <si>
    <t>The Democrats dropped all references to God from their platform. Not good!</t>
  </si>
  <si>
    <t>https://twitter.com/realDonaldTrump/status/243428620792647680</t>
  </si>
  <si>
    <t>Scary thought--is the sexual pervert Anthony Weiner now in Charlotte? Did he bring his phone with him?</t>
  </si>
  <si>
    <t>https://twitter.com/realDonaldTrump/status/243433630976847872</t>
  </si>
  <si>
    <t>"Change before you have to." --Jack Welch</t>
  </si>
  <si>
    <t>https://twitter.com/realDonaldTrump/status/243438036761866240</t>
  </si>
  <si>
    <t>Other networks are begging me to do a show--I can't because I'm doing the Apprentice!</t>
  </si>
  <si>
    <t>https://twitter.com/realDonaldTrump/status/243444064995921920</t>
  </si>
  <si>
    <t>Once again under@BarackObama, the US has fallen down the ranks of global competitiveness http://bit.ly/QlvmwD We must do better.</t>
  </si>
  <si>
    <t>https://twitter.com/realDonaldTrump/status/243708062358183936</t>
  </si>
  <si>
    <t>Bill Clinton did a great job last night--the Democrats are lucky to have him. Do you really believe he likes @ BarackObama?</t>
  </si>
  <si>
    <t>https://twitter.com/realDonaldTrump/status/243737266944630785</t>
  </si>
  <si>
    <t>Iran is flying supply planes to Syria through Iraqi airspace. Thank you, United States, for making this possible!</t>
  </si>
  <si>
    <t>https://twitter.com/realDonaldTrump/status/243749201656291328</t>
  </si>
  <si>
    <t>"Donald Trump Has Given Millions To Pro-Romney SuperPACs and His Whole Family Is Cutting Checks to Mitt's Campaign" http://read.bi/Sn6CY6</t>
  </si>
  <si>
    <t>https://twitter.com/realDonaldTrump/status/243752456763363328</t>
  </si>
  <si>
    <t>. @ BarackObama is now taking credit for changing party platform language but he reviewed it prior to the conventionhttp://drudge.tw/TY2o4o</t>
  </si>
  <si>
    <t>https://twitter.com/realDonaldTrump/status/243761893049769985</t>
  </si>
  <si>
    <t>Now we will never know if @ BarackObama would have been able to fill Bank of America Stadium. Pretty convenient.</t>
  </si>
  <si>
    <t>https://twitter.com/realDonaldTrump/status/243770523883016192</t>
  </si>
  <si>
    <t>The delegates at the @ DNC convention keep shouting "Four More Years." Four more years of 18% real unemployment and another $6T in debt?</t>
  </si>
  <si>
    <t>https://twitter.com/realDonaldTrump/status/243773528682397697</t>
  </si>
  <si>
    <t>After @ BarackObama's speech tonight--which should be well delivered--reality will hit Friday morning when the new jobs report is released.</t>
  </si>
  <si>
    <t>https://twitter.com/realDonaldTrump/status/243783684669440000</t>
  </si>
  <si>
    <t>Remember while @ BarackObama is lauding himself tonight with self-indulgent compliments we have our brave soldiers fighting in Afghanistan.</t>
  </si>
  <si>
    <t>https://twitter.com/realDonaldTrump/status/243792507358556160</t>
  </si>
  <si>
    <t>The Chinese are mistreating Hillary Clinton on her trip http://bit.ly/SneJEd They have zero respect for us. Outrageous!</t>
  </si>
  <si>
    <t>https://twitter.com/realDonaldTrump/status/243794744780681217</t>
  </si>
  <si>
    <t>"Forty-seven million now on food stamps. When he came to office there were 32 million. He's added 15 million people." -- @ MittRomney</t>
  </si>
  <si>
    <t>https://twitter.com/realDonaldTrump/status/243799216886001665</t>
  </si>
  <si>
    <t>"We've gone from $10 trillion that the president inherited from all prior presidents to $16 trillion" -- @ MittRomney</t>
  </si>
  <si>
    <t>https://twitter.com/realDonaldTrump/status/243801985374101504</t>
  </si>
  <si>
    <t>Scary--while @ BarackObama has been POTUS for 1.6% of America's history, he has amassed 33.3% of the total debt.</t>
  </si>
  <si>
    <t>https://twitter.com/realDonaldTrump/status/243805888148811776</t>
  </si>
  <si>
    <t>Under @ BarackObama, 1 out of every 7 Americans is on food stamps.</t>
  </si>
  <si>
    <t>https://twitter.com/realDonaldTrump/status/243810078552096768</t>
  </si>
  <si>
    <t>The YouTube of the 2012 Miss USA contestants, @ GiulianaRancic and me singing "Call Me Maybe" http://youtu.be/00yKww_BQ2I has over 2M views.</t>
  </si>
  <si>
    <t>https://twitter.com/realDonaldTrump/status/244084676237615104</t>
  </si>
  <si>
    <t>The Republicans must get Virgil Goode out of the race in Virginia. He will take votes away from @ MittRomney.</t>
  </si>
  <si>
    <t>https://twitter.com/realDonaldTrump/status/244087721604292608</t>
  </si>
  <si>
    <t>Dems had a very good and professional convention. The Republicans must be smart and tough--and fast!</t>
  </si>
  <si>
    <t>https://twitter.com/realDonaldTrump/status/244093700559499264</t>
  </si>
  <si>
    <t>Drew Peterson, a real sleaze, just convicted of killing wife. Change the law so he gets death penalty.</t>
  </si>
  <si>
    <t>https://twitter.com/realDonaldTrump/status/244095178481221632</t>
  </si>
  <si>
    <t>Today's job report is dismal. Now a record 88,921,000 Americans are no longer in the work force.</t>
  </si>
  <si>
    <t>https://twitter.com/realDonaldTrump/status/244099932359897088</t>
  </si>
  <si>
    <t>There are now 119,000 fewer Americans employed than there were in July. The economy is still terrible.</t>
  </si>
  <si>
    <t>https://twitter.com/realDonaldTrump/status/244102395838230528</t>
  </si>
  <si>
    <t>Unemployment rate only dropped because more people are out of labor force &amp; have stopped looking for work.Not a real recovery, phony numbers</t>
  </si>
  <si>
    <t>https://twitter.com/realDonaldTrump/status/244120098196041728</t>
  </si>
  <si>
    <t>This chart from AEI's @ JimPethokoukis shows how terrible @ BarackObama's 'recovery' really is: http://bit.ly/Rj7ICP Disaster.</t>
  </si>
  <si>
    <t>https://twitter.com/realDonaldTrump/status/244123358638247937</t>
  </si>
  <si>
    <t>If @ BarackObama had to use the same labor participation he had when he entered office then the unemployment number would be 11.2%</t>
  </si>
  <si>
    <t>https://twitter.com/realDonaldTrump/status/244131526143528961</t>
  </si>
  <si>
    <t>A lot of people strongly advised me against doing @ ApprenticeNBC. Next week we start filming the record 13th season Hence, go with your gut!</t>
  </si>
  <si>
    <t>https://twitter.com/realDonaldTrump/status/244139232292139008</t>
  </si>
  <si>
    <t>During @ BarackObama's presidency, median family income has fallen 4.8% http://wapo.st/OyReTC Terrible for the middle class.</t>
  </si>
  <si>
    <t>https://twitter.com/realDonaldTrump/status/244154026428612608</t>
  </si>
  <si>
    <t>One of the best moves I ever made was staying out of last decade's artificial real estate boom. But I used the downturn to my advantage.</t>
  </si>
  <si>
    <t>https://twitter.com/realDonaldTrump/status/244156538393088003</t>
  </si>
  <si>
    <t>I'll be on @ foxandfriends on Monday at 7:30 AM. Tune in!</t>
  </si>
  <si>
    <t>https://twitter.com/realDonaldTrump/status/244163754168827905</t>
  </si>
  <si>
    <t>"You have enemies? Good. That means you've stood up for something, sometime in your life." -- Winston Churchill</t>
  </si>
  <si>
    <t>https://twitter.com/realDonaldTrump/status/244164673031790593</t>
  </si>
  <si>
    <t>In today's # trumpvlog I speak about Clint Eastwood, the # DNC, and Drew Peterson- http://youtu.be/haoHuJJkk_4</t>
  </si>
  <si>
    <t>https://twitter.com/realDonaldTrump/status/245194334721413120</t>
  </si>
  <si>
    <t>Congratulations to @ serenawilliams. I agree with John McEnroe--she's the greatest women's tennis player of all time.</t>
  </si>
  <si>
    <t>https://twitter.com/realDonaldTrump/status/245211857177161729</t>
  </si>
  <si>
    <t>Wall Street Journal states "overseas suppliers trounce US panel makers"--meaning solar panels are made outside of our country.</t>
  </si>
  <si>
    <t>https://twitter.com/realDonaldTrump/status/245224032570572800</t>
  </si>
  <si>
    <t>Amazing that Pastor Youcef # Nadarkhani is now a free man. I hope he is able to practice his Christian faith in the future.</t>
  </si>
  <si>
    <t>https://twitter.com/realDonaldTrump/status/245225092618006528</t>
  </si>
  <si>
    <t>Thanks for the nice commentary from the @ washtimeshttp://bit.ly/UnQd39</t>
  </si>
  <si>
    <t>https://twitter.com/realDonaldTrump/status/245254955827597313</t>
  </si>
  <si>
    <t>Obama asked a 7 yr old for his birth certificate. He's "in your face" because the Republicans dropped the ball. (cont) http://tl.gd/j87fbe</t>
  </si>
  <si>
    <t>https://twitter.com/realDonaldTrump/status/245255463480999936</t>
  </si>
  <si>
    <t>Obama is taunting the Republicans on the birther issue. They should call his bluff &amp; demand the REAL facts. He (cont) http://tl.gd/j87fht</t>
  </si>
  <si>
    <t>https://twitter.com/realDonaldTrump/status/245255786685673472</t>
  </si>
  <si>
    <t>The jobs report is a disaster. Can only get worse--with other countries "eating our lunch."</t>
  </si>
  <si>
    <t>https://twitter.com/realDonaldTrump/status/245256773320179712</t>
  </si>
  <si>
    <t>Flashback: "Trump, Others Tweet for Release of Condemned Iranian Pastor" http://bit.ly/O8pO4C # Nadarkhani was released this past Saturday.</t>
  </si>
  <si>
    <t>https://twitter.com/realDonaldTrump/status/245257414365044737</t>
  </si>
  <si>
    <t>. @ Linda_McMahon, a proven job creator, is running in a very close race for Senate in Connecticut. Support her here http://bit.ly/r3WRno</t>
  </si>
  <si>
    <t>https://twitter.com/realDonaldTrump/status/245258116369883136</t>
  </si>
  <si>
    <t>Great win by the @ nyjets yesterday. @ Mark_Sanchez played a terrific opener to what should be a big time season.</t>
  </si>
  <si>
    <t>https://twitter.com/realDonaldTrump/status/245260142466195456</t>
  </si>
  <si>
    <t>Our brilliant gov't phased out gas for air conditioners due to global warming. Now it's selling heavy on the (cont) http://tl.gd/j87hif</t>
  </si>
  <si>
    <t>https://twitter.com/realDonaldTrump/status/245262384304910336</t>
  </si>
  <si>
    <t>"President Obama is the greatest hoax ever perpetrated on the American people" --Clint Eastwood</t>
  </si>
  <si>
    <t>https://twitter.com/realDonaldTrump/status/245264537505382401</t>
  </si>
  <si>
    <t>George Will is a pathetic columnist. His last article calling College Football 'progressive' is almost as dumb as his previous on the @ NFL</t>
  </si>
  <si>
    <t>https://twitter.com/realDonaldTrump/status/245513534350446592</t>
  </si>
  <si>
    <t>Barack Obama used to mock Bush's 300K monthly job reports http://m.tmi.me/wH2YV Now Obama wishes he could have a month half as good.</t>
  </si>
  <si>
    <t>https://twitter.com/realDonaldTrump/status/245517710811860992</t>
  </si>
  <si>
    <t>Why has Barack Obama repeatedly told inconsistent stories about his religious background? http://bit.ly/SvnUCx Who is he?</t>
  </si>
  <si>
    <t>https://twitter.com/realDonaldTrump/status/245518281639862273</t>
  </si>
  <si>
    <t>"You need to overcome the tug of people against you as you reach for high goals." --General George S. Patton</t>
  </si>
  <si>
    <t>https://twitter.com/realDonaldTrump/status/245544267739705346</t>
  </si>
  <si>
    <t>Obama called August's job report "progress." Overall, 96K new jobs &amp; over 173K new people on food stampshttp://bit.ly/St2Mgg</t>
  </si>
  <si>
    <t>https://twitter.com/realDonaldTrump/status/245546164957622272</t>
  </si>
  <si>
    <t>Today we remember and honor our fellow Americans and NYPD and FDNY who fell 11 years ago.</t>
  </si>
  <si>
    <t>https://twitter.com/realDonaldTrump/status/245546743285030912</t>
  </si>
  <si>
    <t>An impromptu interview I did with German TV on 9/11 down by Ground Zero discussing the attack and WTC Towershttp://youtu.be/aoYXihwcp8c</t>
  </si>
  <si>
    <t>https://twitter.com/realDonaldTrump/status/245549652349440001</t>
  </si>
  <si>
    <t>Discussing the 9/11 attack and coverage with @ kingsthings while hosting the 25th anniversary of his @ CNN showhttp://youtu.be/entWPx3dGSI</t>
  </si>
  <si>
    <t>https://twitter.com/realDonaldTrump/status/245572110867628032</t>
  </si>
  <si>
    <t>My @ SquawkCNBC # TrumpTuesday interview with Ken Langone &amp; Dick Grasso discussing the Chicago teachers' strike @2012http://bit.ly/P9NmZB</t>
  </si>
  <si>
    <t>@ @2012http</t>
  </si>
  <si>
    <t>https://twitter.com/realDonaldTrump/status/245574922410287104</t>
  </si>
  <si>
    <t>"Trump: If Republicans 'don't get tough, they're not going to win this election'" http://bit.ly/P9NIzj via @ thehill</t>
  </si>
  <si>
    <t>https://twitter.com/realDonaldTrump/status/245578692061954048</t>
  </si>
  <si>
    <t>On this solemn day of remembrance we can all take joy in the fact that Bin Laden's last sight was a Navy SEAL pulling the trigger.</t>
  </si>
  <si>
    <t>https://twitter.com/realDonaldTrump/status/245587044523462656</t>
  </si>
  <si>
    <t>The onus of the Chicago teachers' strike falls squarely on the teachers &amp; their union. Inexcusable to leave children without school.</t>
  </si>
  <si>
    <t>https://twitter.com/realDonaldTrump/status/245587595017478144</t>
  </si>
  <si>
    <t>Whatever happened to Obama's 'independent investigation' into national security leaks from his administration? Where's the media?</t>
  </si>
  <si>
    <t>https://twitter.com/realDonaldTrump/status/245592603716907009</t>
  </si>
  <si>
    <t>84% of US troops wounded &amp; 70% of our brave men &amp; women killed in Afghanistan have all come under Obama. Time to get out of there.</t>
  </si>
  <si>
    <t>https://twitter.com/realDonaldTrump/status/245599709178257408</t>
  </si>
  <si>
    <t>Why won't Obama release his college applications? Is there something 'foreign' about them?</t>
  </si>
  <si>
    <t>https://twitter.com/realDonaldTrump/status/245604297029595136</t>
  </si>
  <si>
    <t>China is an international pariah. They are now harassing Japan over its purchase of 3 uninhabited islands http://bit.ly/OaiGEU</t>
  </si>
  <si>
    <t>https://twitter.com/realDonaldTrump/status/245604958618148864</t>
  </si>
  <si>
    <t>Priorities--while fundraising and campaigning on our dime, Obama has skipped over 50% of his intel briefingshttp://wapo.st/PiD36V</t>
  </si>
  <si>
    <t>https://twitter.com/realDonaldTrump/status/245608803205267456</t>
  </si>
  <si>
    <t>Amazing. @ CelebApprentice has started filming our record 13th season this week thanks to our big and very loyal fan base.</t>
  </si>
  <si>
    <t>https://twitter.com/realDonaldTrump/status/245609197100728322</t>
  </si>
  <si>
    <t>"If Obama wins it is the end of the Republican party." -- @ limbaugh</t>
  </si>
  <si>
    <t>https://twitter.com/realDonaldTrump/status/245612360818122752</t>
  </si>
  <si>
    <t>"There is no instance of a nation benefitting from prolonged warfare." -- Sun Tzu</t>
  </si>
  <si>
    <t>https://twitter.com/realDonaldTrump/status/245615721411915776</t>
  </si>
  <si>
    <t>I hope the @ GOP realizes that if they blow this election the Tea Party won't be with them next time.</t>
  </si>
  <si>
    <t>https://twitter.com/realDonaldTrump/status/245867127804932096</t>
  </si>
  <si>
    <t>Why is the Pentagon wasting precious dollars on going 'green.' Complete waste. We need the best &amp; easiest fuel for our military.</t>
  </si>
  <si>
    <t>https://twitter.com/realDonaldTrump/status/245875612038877184</t>
  </si>
  <si>
    <t>"I've read many books about China over the decades. I know the Chinese and made a lot of money with them." The Art of the Deal</t>
  </si>
  <si>
    <t>https://twitter.com/realDonaldTrump/status/245885754939691009</t>
  </si>
  <si>
    <t>When will Obama next go on vacation if he wins the election? The day after.</t>
  </si>
  <si>
    <t>https://twitter.com/realDonaldTrump/status/245902265922224128</t>
  </si>
  <si>
    <t>We fight to free Libya and they kill our Ambassador and other Americans. Obama's foreign policy is a joke.</t>
  </si>
  <si>
    <t>https://twitter.com/realDonaldTrump/status/245905556018188289</t>
  </si>
  <si>
    <t>An attack on our Embassy is an attack on our soil. We have been attacked by Libya. Go into Libya &amp; take the (cont) http://tl.gd/j8ubvq</t>
  </si>
  <si>
    <t>https://twitter.com/realDonaldTrump/status/245941417355116544</t>
  </si>
  <si>
    <t>Obama doesn't know what he's doing. His foreign policy is a disaster. Libya, Egypt, Iraq, Afghanistan--all (cont) http://tl.gd/j8vshg</t>
  </si>
  <si>
    <t>https://twitter.com/realDonaldTrump/status/245954982300495872</t>
  </si>
  <si>
    <t>I always said the people we fought for in Libya were bad news. Once again, I was right.</t>
  </si>
  <si>
    <t>https://twitter.com/realDonaldTrump/status/245955293786279936</t>
  </si>
  <si>
    <t>Libya is selling its oil to China--I notice the Chinese Ambassador is very safe.</t>
  </si>
  <si>
    <t>https://twitter.com/realDonaldTrump/status/245955590147424256</t>
  </si>
  <si>
    <t>Obama is a disaster at foreign policy. Never had the experience or knowledge. He is not capable of doing the job.</t>
  </si>
  <si>
    <t>https://twitter.com/realDonaldTrump/status/245956504191131649</t>
  </si>
  <si>
    <t>The Middle East is blowing up--we didn't back Egypt and now they riot against us. Iran is using Iraqi airspace, (cont) http://tl.gd/j90908</t>
  </si>
  <si>
    <t>https://twitter.com/realDonaldTrump/status/245960182306336769</t>
  </si>
  <si>
    <t>As bad as they were, I don't remember our embassies being attacked when Mubarak and Gaddafi were in power.</t>
  </si>
  <si>
    <t>https://twitter.com/realDonaldTrump/status/245961358473048066</t>
  </si>
  <si>
    <t>What did we get for fighting in Libya besides a dead Ambassador. Demand their oil.</t>
  </si>
  <si>
    <t>https://twitter.com/realDonaldTrump/status/245962060964454400</t>
  </si>
  <si>
    <t>It's Wednesday, how many more of our embassies will be stormed by Islamists?</t>
  </si>
  <si>
    <t>https://twitter.com/realDonaldTrump/status/245963239547097089</t>
  </si>
  <si>
    <t>OPEC will use yesterday's attacks on our embassies to raise the price of gas. They are always ripping us off.</t>
  </si>
  <si>
    <t>https://twitter.com/realDonaldTrump/status/245964708111331329</t>
  </si>
  <si>
    <t>So Obama can host the Muslim Brotherhood Pres. Morsi in the White House http://bit.ly/NzbfaN but doesn't have time for @ netanyahu?</t>
  </si>
  <si>
    <t>https://twitter.com/realDonaldTrump/status/245970051230998530</t>
  </si>
  <si>
    <t>"It's disgraceful that the Obama Administration's first response was not to condemn attacks on our diplomatic (cont) http://tl.gd/j90h7r</t>
  </si>
  <si>
    <t>https://twitter.com/realDonaldTrump/status/245971629090426882</t>
  </si>
  <si>
    <t>Obama will go down as the worst President in history on many topics but especially foreign policy.</t>
  </si>
  <si>
    <t>https://twitter.com/realDonaldTrump/status/245972395532365824</t>
  </si>
  <si>
    <t>No surprise. @ DNC displayed Russian ships in tribute to vets http://bit.ly/RJMcla Did they mean to honor the Russians?</t>
  </si>
  <si>
    <t>https://twitter.com/realDonaldTrump/status/245976292732846080</t>
  </si>
  <si>
    <t>"Those who refuse to draw red line to Iran don't have the moral right to put a red line to @ Israel." -- @ IsraeliPM @ netanyahu</t>
  </si>
  <si>
    <t>https://twitter.com/realDonaldTrump/status/245979296273928192</t>
  </si>
  <si>
    <t>I guess Obama's Cairo Speech really worked out. The Muslim Brotherhood stormed our embassy on 9.11. Imagine if Obama speaks in Beijing?</t>
  </si>
  <si>
    <t>https://twitter.com/realDonaldTrump/status/245980291775209474</t>
  </si>
  <si>
    <t>Deja vu - I can remember a time when our embassies were stormed under another failed President. Obama=Carter.</t>
  </si>
  <si>
    <t>https://twitter.com/realDonaldTrump/status/245985117271642112</t>
  </si>
  <si>
    <t>Our $16T national debt is now bigger than our $15T GDP. If Obama is re-elected watch for an economic meltdown in 2013.</t>
  </si>
  <si>
    <t>https://twitter.com/realDonaldTrump/status/246229987181596672</t>
  </si>
  <si>
    <t>"The only place success comes before work is in the dictionary." -- Vince Lombardi</t>
  </si>
  <si>
    <t>https://twitter.com/realDonaldTrump/status/246232155670315009</t>
  </si>
  <si>
    <t>Weakness, cow towing and not standing firm is provocative. We are getting pushed around and robbed under this President.</t>
  </si>
  <si>
    <t>https://twitter.com/realDonaldTrump/status/246235276941328384</t>
  </si>
  <si>
    <t>We helped Libya &amp; they killed our Ambassador &amp; other Americans. I told you then we made a mistake in backing the (cont) http://tl.gd/j98sca</t>
  </si>
  <si>
    <t>https://twitter.com/realDonaldTrump/status/246235456482717696</t>
  </si>
  <si>
    <t>This is all about American weakness and an incompetent President.</t>
  </si>
  <si>
    <t>https://twitter.com/realDonaldTrump/status/246235732287574016</t>
  </si>
  <si>
    <t>We threw our ally Mubarak overboard and Egypt is now our enemy. Great going Obama--Israel is in trouble.</t>
  </si>
  <si>
    <t>https://twitter.com/realDonaldTrump/status/246246297579958274</t>
  </si>
  <si>
    <t>Obama's foreign policy is a complete and total disaster--the worst President we have ever had.</t>
  </si>
  <si>
    <t>https://twitter.com/realDonaldTrump/status/246246932887007232</t>
  </si>
  <si>
    <t>With the high prices of corn to continue expect even more inflation on the price of food.</t>
  </si>
  <si>
    <t>https://twitter.com/realDonaldTrump/status/246252875834089472</t>
  </si>
  <si>
    <t>Romney‚Äôs campaign is being put on the defensive. He cannot let this happen. Stop pandering. Must get tougher (cont) http://tl.gd/j9a11m</t>
  </si>
  <si>
    <t>https://twitter.com/realDonaldTrump/status/246253814880038913</t>
  </si>
  <si>
    <t>If Obama was smart, he would cancel the Muslim Brotherhood's WH visit later this month. He won't.</t>
  </si>
  <si>
    <t>https://twitter.com/realDonaldTrump/status/246272201710518272</t>
  </si>
  <si>
    <t>Wake Up America! See article: "Israeli Science: Obama Birth Certificate is a Fake" http://bit.ly/UIfG7B</t>
  </si>
  <si>
    <t>https://twitter.com/realDonaldTrump/status/246288764224274432</t>
  </si>
  <si>
    <t>Filming of the record 13th season of @ CelebApprentice has started. Be sure to be on the lookout for future updates.</t>
  </si>
  <si>
    <t>https://twitter.com/realDonaldTrump/status/246291981892988928</t>
  </si>
  <si>
    <t>Obama told @ NBC that Egypt is no longer an ally. They used to be until he pushed out Mubarak.</t>
  </si>
  <si>
    <t>https://twitter.com/realDonaldTrump/status/246294689043578880</t>
  </si>
  <si>
    <t>Shouldn't there have been increased security at our embassies on the anniversary of 9/11?</t>
  </si>
  <si>
    <t>https://twitter.com/realDonaldTrump/status/246295539992379392</t>
  </si>
  <si>
    <t>With allies like Egypt and Libya, who needs enemies?!</t>
  </si>
  <si>
    <t>https://twitter.com/realDonaldTrump/status/246295943752859648</t>
  </si>
  <si>
    <t>What a coincidence that Obama's good friends in Libya and Egypt picked 9/11 to attack our embassies.</t>
  </si>
  <si>
    <t>https://twitter.com/realDonaldTrump/status/246299459405893632</t>
  </si>
  <si>
    <t>The media is pathetic. Our embassies are savaged by radicals while Obama does nothing and all they can do is criticize @ MittRomney.</t>
  </si>
  <si>
    <t>https://twitter.com/realDonaldTrump/status/246304241893928960</t>
  </si>
  <si>
    <t>I will be speaking Monday, September 24, (10 A.M.) at Liberty University, to a record setting student body. I look forward to it!</t>
  </si>
  <si>
    <t>https://twitter.com/realDonaldTrump/status/246304831411732480</t>
  </si>
  <si>
    <t>Why are we still giving billions of dollars we don't have in foreign aid to the Muslim Brotherhood in Egypt?</t>
  </si>
  <si>
    <t>https://twitter.com/realDonaldTrump/status/246312649330130945</t>
  </si>
  <si>
    <t>It's Thursday, how many more bias press reports will be released against @ MittRomney?</t>
  </si>
  <si>
    <t>https://twitter.com/realDonaldTrump/status/246315320871104512</t>
  </si>
  <si>
    <t>Obama's convention bounce is gone. @ MittRomney has retaken the lead in the latest @ RasmussenPollhttp://bit.ly/OVEtn</t>
  </si>
  <si>
    <t>https://twitter.com/realDonaldTrump/status/246317409424773120</t>
  </si>
  <si>
    <t>. @ MittRomney should continue to stay on offense on the embassy issue. Obama, who put these radicals in power, deserves blame.</t>
  </si>
  <si>
    <t>https://twitter.com/realDonaldTrump/status/246320408087916544</t>
  </si>
  <si>
    <t>Welcome to Obama's America--record high poverty and an 8% drop in median household family income http://politi.co/TXsaJ0 Four more years?</t>
  </si>
  <si>
    <t>https://twitter.com/realDonaldTrump/status/246330104559575040</t>
  </si>
  <si>
    <t>Congratulations to Obama and the @ DNC. The federal deficit has topped $1T for a fourth year in a row http://bit.ly/Pgh1yq Nice work!</t>
  </si>
  <si>
    <t>https://twitter.com/realDonaldTrump/status/246334835558342656</t>
  </si>
  <si>
    <t>I keep getting great feedback on new # TRUMP cologne 'Success.' Exclusively available at @ Macy's http://bit.ly/TXw191 And best shirts &amp; ties</t>
  </si>
  <si>
    <t>https://twitter.com/realDonaldTrump/status/246339982283923456</t>
  </si>
  <si>
    <t>Must see video--Obama's criticism of @ MittRomney is identical to Carter's on Reagan http://bit.ly/QQSwgB</t>
  </si>
  <si>
    <t>https://twitter.com/realDonaldTrump/status/246344869809897473</t>
  </si>
  <si>
    <t>"Nothing is so permanent as a temporary government program." -- Milton Friedman</t>
  </si>
  <si>
    <t>https://twitter.com/realDonaldTrump/status/246595296489000960</t>
  </si>
  <si>
    <t>WOW! I just heard that the previously unknown singer Mac Miller has received over 67 million hits on his song "Donald Trump."</t>
  </si>
  <si>
    <t>https://twitter.com/realDonaldTrump/status/246632449042444288</t>
  </si>
  <si>
    <t>I hate @ USAToday's redesign--the logo is terrible. Lightweight Al Neuharth must've had something to do with this No wonder paper is failing.</t>
  </si>
  <si>
    <t>https://twitter.com/realDonaldTrump/status/246638344455454720</t>
  </si>
  <si>
    <t>@BuckingSlams Sam, you're 100% correct. Frankly I wish they'd scram.</t>
  </si>
  <si>
    <t>https://twitter.com/realDonaldTrump/status/246640466223824896</t>
  </si>
  <si>
    <t>https://twitter.com/realDonaldTrump/status/246658792757014528</t>
  </si>
  <si>
    <t>Oh no, another rapper doing a Trump song --"Young Jeezy - Trump Lyrics." Why aren't these guys paying me?</t>
  </si>
  <si>
    <t>https://twitter.com/realDonaldTrump/status/246660702989860865</t>
  </si>
  <si>
    <t>My @ CNBCClosingBell interview discussing QE3, the housing market, my stock picks and the 2012 electionhttp://bit.ly/RWQSJb</t>
  </si>
  <si>
    <t>https://twitter.com/realDonaldTrump/status/246661164782723072</t>
  </si>
  <si>
    <t>Via @ starpulse: "Donald Trump Calls Barack Obama 'Incompetent'" http://bit.ly/RWRNcl</t>
  </si>
  <si>
    <t>https://twitter.com/realDonaldTrump/status/246664775742914561</t>
  </si>
  <si>
    <t>Amazing--playing with an ankle injury, @ Yankees Captain Derek Jeter tied Willie Mays last night for #10 on (cont) http://tl.gd/j9oo2i</t>
  </si>
  <si>
    <t>#10</t>
  </si>
  <si>
    <t>https://twitter.com/realDonaldTrump/status/246669425598672896</t>
  </si>
  <si>
    <t>@ MaryEnglish67 @ USAToday Sometimes that's necessary.</t>
  </si>
  <si>
    <t>https://twitter.com/realDonaldTrump/status/246670611324227584</t>
  </si>
  <si>
    <t>@ Josh_Beaupre Josh--Thanks, I think you're right.</t>
  </si>
  <si>
    <t>https://twitter.com/realDonaldTrump/status/246671208538595328</t>
  </si>
  <si>
    <t>https://twitter.com/realDonaldTrump/status/246677217659191296</t>
  </si>
  <si>
    <t>It's amazing-- @ hardball_chris has completely lost all connections to reality. He is a complete shill for Obama.</t>
  </si>
  <si>
    <t>https://twitter.com/realDonaldTrump/status/246677856883703808</t>
  </si>
  <si>
    <t>Why doesn't Obama let our marines who are guarding the embassies in Egypt have live ammunition? They need it fast.</t>
  </si>
  <si>
    <t>https://twitter.com/realDonaldTrump/status/246679932695097345</t>
  </si>
  <si>
    <t>RT @ MittRomney: For nearly 4 years, Barack Obama has refused to crack down on China's cheating &amp; American workers have paid the price.</t>
  </si>
  <si>
    <t>https://twitter.com/realDonaldTrump/status/246688146090233857</t>
  </si>
  <si>
    <t>https://twitter.com/realDonaldTrump/status/246690293997506561</t>
  </si>
  <si>
    <t>@ Shawn_Maynard This is our 13th season. No precise date yet but most likely in the early spring. Shooting is underway. Will be terrific.</t>
  </si>
  <si>
    <t>https://twitter.com/realDonaldTrump/status/246691132837330944</t>
  </si>
  <si>
    <t>QE3 is going to further sink the dollar into oblivion. Creates artificial numbers for short term market gains. (cont) http://tl.gd/j9pbcu</t>
  </si>
  <si>
    <t>https://twitter.com/realDonaldTrump/status/246693030109786113</t>
  </si>
  <si>
    <t>No surprise--Obama's Deputy Campaign Manager tweeted link from Chinese propaganda outlet http://bit.ly/RWTF51 Did she also write it?</t>
  </si>
  <si>
    <t>https://twitter.com/realDonaldTrump/status/246700974964625410</t>
  </si>
  <si>
    <t>First Obama says Egypt is not an ally. Then he promises to keep handing over aid http://bit.ly/RWUmes Incompetent and unqualified.</t>
  </si>
  <si>
    <t>https://twitter.com/realDonaldTrump/status/247678087767158784</t>
  </si>
  <si>
    <t>If you want to know how to prevail through tough circumstances then read "The Art of the Comeback."</t>
  </si>
  <si>
    <t>https://twitter.com/realDonaldTrump/status/247680561727037440</t>
  </si>
  <si>
    <t>Hey @ KimKardashian--I hear you are undecided in the election. I can explain why you should vote for @ MittRomney.</t>
  </si>
  <si>
    <t>https://twitter.com/realDonaldTrump/status/247694357384278016</t>
  </si>
  <si>
    <t>Weekly jobless claims are up once again. The economy cannot recover with Obama in office.</t>
  </si>
  <si>
    <t>https://twitter.com/realDonaldTrump/status/247717136464764928</t>
  </si>
  <si>
    <t>Barack Obama is an unlucky president--unlucky for our country. Foreign policy is a disaster, economy is terrible--what's next?</t>
  </si>
  <si>
    <t>https://twitter.com/realDonaldTrump/status/247721136534740992</t>
  </si>
  <si>
    <t>"Success is having to worry about every damn thing in the world, except money." --Johnny Cash</t>
  </si>
  <si>
    <t>https://twitter.com/realDonaldTrump/status/247739538431176704</t>
  </si>
  <si>
    <t>@ DritaDavanzo Thank you. He's doing a great job.</t>
  </si>
  <si>
    <t>https://twitter.com/realDonaldTrump/status/247756452440199168</t>
  </si>
  <si>
    <t>Occupy Wall Street is at it again- go out and get a job. It's actually easier work and far more rewarding.</t>
  </si>
  <si>
    <t>https://twitter.com/realDonaldTrump/status/247757562127216640</t>
  </si>
  <si>
    <t>Kate Middleton is great--but she shouldn't be sunbathing in the nude--only herself to blame.</t>
  </si>
  <si>
    <t>https://twitter.com/realDonaldTrump/status/247757867032117248</t>
  </si>
  <si>
    <t>Who wouldn't take Kate's picture and make lots of money if she does the nude sunbathing thing. Come on Kate!</t>
  </si>
  <si>
    <t>https://twitter.com/realDonaldTrump/status/247760969181302784</t>
  </si>
  <si>
    <t>After being ripped off for years, Obama finally figured out that China is taking advantage of us. He's finally listening to me.</t>
  </si>
  <si>
    <t>https://twitter.com/realDonaldTrump/status/247763049782575104</t>
  </si>
  <si>
    <t>My @ foxandfriends interview discussing Kate Middleton, cutting foreign aid to Egypt, biased media &amp; unlucky Obamahttp://bit.ly/StERqG</t>
  </si>
  <si>
    <t>https://twitter.com/realDonaldTrump/status/247768511278104576</t>
  </si>
  <si>
    <t>Via @ digitaljournal: "Donald Trump tweets Obama is 'an incompetent President'"http://bit.ly/StHskv</t>
  </si>
  <si>
    <t>https://twitter.com/realDonaldTrump/status/247769829384269824</t>
  </si>
  <si>
    <t>https://twitter.com/realDonaldTrump/status/247770751632044032</t>
  </si>
  <si>
    <t>https://twitter.com/realDonaldTrump/status/247771306932723712</t>
  </si>
  <si>
    <t>"Trump: If Republicans 'don't get tough, they're not going to win this election'" http://bit.ly/P9NIzj Via @ thehill</t>
  </si>
  <si>
    <t>https://twitter.com/realDonaldTrump/status/247771777290342400</t>
  </si>
  <si>
    <t>@GiftOfGod1994 @</t>
  </si>
  <si>
    <t>https://twitter.com/realDonaldTrump/status/247772068605751296</t>
  </si>
  <si>
    <t>https://twitter.com/realDonaldTrump/status/247772653820211201</t>
  </si>
  <si>
    <t>https://twitter.com/realDonaldTrump/status/247772895693135874</t>
  </si>
  <si>
    <t>https://twitter.com/realDonaldTrump/status/247773295653556224</t>
  </si>
  <si>
    <t>@ ochughes True, not much gets done that way.</t>
  </si>
  <si>
    <t>https://twitter.com/realDonaldTrump/status/247774447333949440</t>
  </si>
  <si>
    <t>https://twitter.com/realDonaldTrump/status/247775014131212290</t>
  </si>
  <si>
    <t>Obama is our unlucky President. Everything he touches turns into a mess. Some people just don't have it!</t>
  </si>
  <si>
    <t>https://twitter.com/realDonaldTrump/status/247777855981903873</t>
  </si>
  <si>
    <t>@ Iona1991 Thank you, and happy to hear you enjoyed our Colt's Neck course, it's a beauty.</t>
  </si>
  <si>
    <t>https://twitter.com/realDonaldTrump/status/247781944497147904</t>
  </si>
  <si>
    <t>Ugly wind turbines have destroyed the entrance to Palm Springs, CA. These monstrosities are ruining landscapes (cont) http://tl.gd/jav9mk</t>
  </si>
  <si>
    <t>https://twitter.com/realDonaldTrump/status/247783467381833729</t>
  </si>
  <si>
    <t>https://twitter.com/realDonaldTrump/status/247784012322594816</t>
  </si>
  <si>
    <t>Gas prices have doubled under Obama. Over $5/gallon now in California. We must start drilling from our own resources to become independent.</t>
  </si>
  <si>
    <t>https://twitter.com/realDonaldTrump/status/247785296853360644</t>
  </si>
  <si>
    <t>Teachers in Chicago should go back to work immediately.Rahm Emanuel has offered them a fair deal. Now they're just acting for the cameras.</t>
  </si>
  <si>
    <t>https://twitter.com/realDonaldTrump/status/247787544958353408</t>
  </si>
  <si>
    <t>https://twitter.com/realDonaldTrump/status/247788615554445312</t>
  </si>
  <si>
    <t>With 50 days until the election, it is # TimeToGetTough for @ MittRomney &amp; @ GOP</t>
  </si>
  <si>
    <t>https://twitter.com/realDonaldTrump/status/247791646618554368</t>
  </si>
  <si>
    <t>Eli Manning staged a great comeback in 4th quarter--an elite quarterback.</t>
  </si>
  <si>
    <t>https://twitter.com/realDonaldTrump/status/247792708872192000</t>
  </si>
  <si>
    <t>Still a buyer's market. Buy directly from a bank. They want to offload properties that have defaulted, will give good prices &amp; financing.</t>
  </si>
  <si>
    <t>https://twitter.com/realDonaldTrump/status/247793499875983360</t>
  </si>
  <si>
    <t>While Obama is denying it, he did receive intelligence about the attacks 3 days before http://bit.ly/OuZQs6 Too busy campaigning?</t>
  </si>
  <si>
    <t>https://twitter.com/realDonaldTrump/status/247798777786798080</t>
  </si>
  <si>
    <t>How bad is the new @ USAToday logo??</t>
  </si>
  <si>
    <t>https://twitter.com/realDonaldTrump/status/247799228808716289</t>
  </si>
  <si>
    <t>It's Monday, how many more excuses will Obama make today about the economy?</t>
  </si>
  <si>
    <t>https://twitter.com/realDonaldTrump/status/247801082238074880</t>
  </si>
  <si>
    <t>@lazymag @ USAToday Good point!</t>
  </si>
  <si>
    <t>@lazymag @</t>
  </si>
  <si>
    <t>https://twitter.com/realDonaldTrump/status/247802700559962112</t>
  </si>
  <si>
    <t>https://twitter.com/realDonaldTrump/status/247802976922640386</t>
  </si>
  <si>
    <t>https://twitter.com/realDonaldTrump/status/248054450042851328</t>
  </si>
  <si>
    <t>China is now attacking Japan's economy for leverage http://apne.ws/StMRYE Soon they will try the same with us. # TimeToGetTough</t>
  </si>
  <si>
    <t>https://twitter.com/realDonaldTrump/status/248055448614367232</t>
  </si>
  <si>
    <t>"A friend is one who has the same enemies as you have." -- Pres. Abraham Lincoln</t>
  </si>
  <si>
    <t>https://twitter.com/realDonaldTrump/status/248056761070809088</t>
  </si>
  <si>
    <t>I'll be at Liberty University Monday, 10 AM, for speech. Looking forward to meeting students--all sold out!</t>
  </si>
  <si>
    <t>https://twitter.com/realDonaldTrump/status/248063867769483264</t>
  </si>
  <si>
    <t>At the National Achievers Congress in London this October, I'm going to talk about success and how to avoid failure http://www.nationalachieverscongress.co.uk</t>
  </si>
  <si>
    <t>https://twitter.com/realDonaldTrump/status/248068261344849920</t>
  </si>
  <si>
    <t>@ rdowns I never went bankrupt. Enemies love to say I did. Didn't happen.</t>
  </si>
  <si>
    <t>https://twitter.com/realDonaldTrump/status/248068725524291585</t>
  </si>
  <si>
    <t>Now a small country like Sudan tells Obama he can't send any more Marines http://bit.ly/QrFBh2 We are a laughing stock.</t>
  </si>
  <si>
    <t>https://twitter.com/realDonaldTrump/status/248071806383185921</t>
  </si>
  <si>
    <t>@ princeetornam They had both interest and aptitude. They've done a terrific job.</t>
  </si>
  <si>
    <t>https://twitter.com/realDonaldTrump/status/248137749251624960</t>
  </si>
  <si>
    <t>My @ SquawkCNBC # TrumpTuesday interview discussing QE3, @ MittRomney's leaked comments, Middle East &amp; US oil capability http://bit.ly/UjPC3o</t>
  </si>
  <si>
    <t>https://twitter.com/realDonaldTrump/status/248138170833698818</t>
  </si>
  <si>
    <t>My @ nbc @ todayshow interview discussing my @ RNC video &amp; why @ MittRomney should not apologizehttp://nbcnews.to/UjRM2O</t>
  </si>
  <si>
    <t>https://twitter.com/realDonaldTrump/status/248138862050807808</t>
  </si>
  <si>
    <t>This morning @ nbc @ todayshow played some of the @ RNC video I filmed for the Tampa Conventionhttp://nbcnews.to/UjShKr</t>
  </si>
  <si>
    <t>https://twitter.com/realDonaldTrump/status/248140122711805954</t>
  </si>
  <si>
    <t>With 49 days until the election, @ MittRomney needs to stay on offense. He should not be apologizing. Deflect onto Obama's record.</t>
  </si>
  <si>
    <t>https://twitter.com/realDonaldTrump/status/248141225763430400</t>
  </si>
  <si>
    <t>The majority of Americans agree with @ MittRomney's comments on @ Israel and Iran.</t>
  </si>
  <si>
    <t>https://twitter.com/realDonaldTrump/status/248143084666376192</t>
  </si>
  <si>
    <t>It's Tuesday. How many more non-stories will the liberal media try to manufacture so everyone ignores Obama's record?</t>
  </si>
  <si>
    <t>https://twitter.com/realDonaldTrump/status/248150707931320320</t>
  </si>
  <si>
    <t>None of Romney's leaked comments change the fact that Obama is a complete disaster. 20% real unemployment and $6T in deficit spending.</t>
  </si>
  <si>
    <t>https://twitter.com/realDonaldTrump/status/248153248266067968</t>
  </si>
  <si>
    <t>Liberal press won't look into why Obama ignored security warnings for embassies but is obsessed with Romney's private comments.</t>
  </si>
  <si>
    <t>https://twitter.com/realDonaldTrump/status/248155580458479617</t>
  </si>
  <si>
    <t>. @ mattyheisman Not a fortune!</t>
  </si>
  <si>
    <t>https://twitter.com/realDonaldTrump/status/248155937762844672</t>
  </si>
  <si>
    <t>.@lightjzup Industrial turbines are destroying our land.</t>
  </si>
  <si>
    <t>https://twitter.com/realDonaldTrump/status/248156585061384193</t>
  </si>
  <si>
    <t>. @ RICKYMONEY I don't know a lot about failures. And as you know, I never went bankrupt.</t>
  </si>
  <si>
    <t>https://twitter.com/realDonaldTrump/status/248157029108174848</t>
  </si>
  <si>
    <t>Can you believe--they are blaming @ MittRomney for Egypt.</t>
  </si>
  <si>
    <t>https://twitter.com/realDonaldTrump/status/248157840500469762</t>
  </si>
  <si>
    <t>Our soldiers can't even have any more joint exercises with Afghan soldiers because they are getting shot in the (cont) http://tl.gd/jbbluo</t>
  </si>
  <si>
    <t>https://twitter.com/realDonaldTrump/status/248162490066821120</t>
  </si>
  <si>
    <t>I'll be on @ gretawire tonight at 10 PM Fox News</t>
  </si>
  <si>
    <t>https://twitter.com/realDonaldTrump/status/248401743833075712</t>
  </si>
  <si>
    <t>Obama killed over 100k jobs by not approving Keystone XL pipeline and Canada is now selling the oil to China--very dumb!</t>
  </si>
  <si>
    <t>https://twitter.com/realDonaldTrump/status/248404765736853504</t>
  </si>
  <si>
    <t>Filming for @ CelebApprentice Season 13 is now into the 2nd week. The 'All-Star' cast is already hard at work.</t>
  </si>
  <si>
    <t>https://twitter.com/realDonaldTrump/status/248407467166408704</t>
  </si>
  <si>
    <t>@ RowRee It will be fantastic!</t>
  </si>
  <si>
    <t>https://twitter.com/realDonaldTrump/status/248407717180481536</t>
  </si>
  <si>
    <t>@ angela_pink_fan @ celebapprentice @ bretmichaels Tune in!</t>
  </si>
  <si>
    <t>https://twitter.com/realDonaldTrump/status/248420750153891840</t>
  </si>
  <si>
    <t>@ danojano @ AFreespeechzone Dopey--I have never filed for bankruptcy (as you know!)</t>
  </si>
  <si>
    <t>https://twitter.com/realDonaldTrump/status/248421632413147136</t>
  </si>
  <si>
    <t>Obama should play golf with Republicans &amp; opponents rather than his small group of friends. That way maybe the terrible gridlock would end.</t>
  </si>
  <si>
    <t>https://twitter.com/realDonaldTrump/status/248423723382734849</t>
  </si>
  <si>
    <t>The stage is set for the real debate--it will be very interesting!</t>
  </si>
  <si>
    <t>https://twitter.com/realDonaldTrump/status/248436233041215488</t>
  </si>
  <si>
    <t>Technology has shown we have tremendous energy resources right under our feet that we didn't know about 5 years ago.</t>
  </si>
  <si>
    <t>https://twitter.com/realDonaldTrump/status/248453332493012992</t>
  </si>
  <si>
    <t>Oil would be $25 a barrel if our government would let us drill. Our country would be rich again--who needs OPEC.</t>
  </si>
  <si>
    <t>https://twitter.com/realDonaldTrump/status/248465606318362624</t>
  </si>
  <si>
    <t>My @ gretawire interviewhttp://bit.ly/PH52Kn</t>
  </si>
  <si>
    <t>https://twitter.com/realDonaldTrump/status/248466008841539585</t>
  </si>
  <si>
    <t>Via @ washingtonpost: "The Donald's video should have trumped Eastwood" by @ CapehartJhttp://wapo.st/S6hMzn</t>
  </si>
  <si>
    <t>https://twitter.com/realDonaldTrump/status/248468674233643008</t>
  </si>
  <si>
    <t>Don't let them build a wind turbine in your backyard (or near your house). It will destroy your property value.</t>
  </si>
  <si>
    <t>https://twitter.com/realDonaldTrump/status/248471159803363328</t>
  </si>
  <si>
    <t>China has been unfairly subsidizing the export of cars &amp; auto parts. I've been saying this for 3 years...</t>
  </si>
  <si>
    <t>https://twitter.com/realDonaldTrump/status/248471259627786240</t>
  </si>
  <si>
    <t>...come down hard--tax the hell out of their imports and reduce our deficit fast.</t>
  </si>
  <si>
    <t>https://twitter.com/realDonaldTrump/status/248480169352892416</t>
  </si>
  <si>
    <t>Via @Newsmax_Media: "Romney Said Nothing Wrong"http://bit.ly/PHaIEb</t>
  </si>
  <si>
    <t>https://twitter.com/realDonaldTrump/status/248484960195997696</t>
  </si>
  <si>
    <t>"Trump: Obama is 'Unlucky President'" http://bit.ly/PHd3z2 via @Newsmax_Media</t>
  </si>
  <si>
    <t>https://twitter.com/realDonaldTrump/status/248490010599370752</t>
  </si>
  <si>
    <t>Have you seen the new # Trump fall collection exclusively available @ Macys? Top selling brand nationwide.Ties, shirts, fragrance-great gifts.</t>
  </si>
  <si>
    <t>https://twitter.com/realDonaldTrump/status/248522051067969536</t>
  </si>
  <si>
    <t>QE3, a political favor for Obama, will cause record inflation on food and fuel. This hits low income families the hardest. Big mistake.</t>
  </si>
  <si>
    <t>https://twitter.com/realDonaldTrump/status/248530647117885441</t>
  </si>
  <si>
    <t>Isn‚Äôt it great that Obama had time yesterday to fundraise with Jay Z and do @ Late_Show while there is a record 21% real unemployment!</t>
  </si>
  <si>
    <t>https://twitter.com/realDonaldTrump/status/248536807640281089</t>
  </si>
  <si>
    <t>Congratulations to Obama. His presidency has had more than 8% unemployment for a record 43 consecutive months http://bit.ly/PH9ybY Amazing!</t>
  </si>
  <si>
    <t>https://twitter.com/realDonaldTrump/status/248838860023410688</t>
  </si>
  <si>
    <t>To be successful, never give up. My secrets to success will be shared at the National Achievers Congress in London. http://www.nationalachieverscongress.co.uk</t>
  </si>
  <si>
    <t>https://twitter.com/realDonaldTrump/status/248848812792242177</t>
  </si>
  <si>
    <t>Great article by Chris Ruddy @Newsmax_Media: " @ AnnDRomney and Jackie's Example"http://bit.ly/PHdAkC</t>
  </si>
  <si>
    <t>https://twitter.com/realDonaldTrump/status/248849296907190272</t>
  </si>
  <si>
    <t>My @ CNN interview with @ piersmorgan explaining why Mitt should not apologizehttp://bit.ly/PXlzgJ</t>
  </si>
  <si>
    <t>https://twitter.com/realDonaldTrump/status/248850694461861888</t>
  </si>
  <si>
    <t>Interesting article by @ MattTowery @ townhallcom:‚ÄúIt Is Time to Use ‚ÄòThe Trump Card‚Äô‚Äù http://bit.ly/PXoiH9 Thanks Matt for the nice mention</t>
  </si>
  <si>
    <t>https://twitter.com/realDonaldTrump/status/248855607090745344</t>
  </si>
  <si>
    <t>Yesterday I was in Washington, D.C. visiting the # TRUMP Old Post Office renovation. It will be magnificent.</t>
  </si>
  <si>
    <t>https://twitter.com/realDonaldTrump/status/248857355880652800</t>
  </si>
  <si>
    <t>@ murekar http://www.trump.com/Hotel_Collection/Trump_Washington_DC/Trump_Washington_DC.asp ‚Ä¶ http://www.essential-architecture.com/A-AMERICA-N/USA/USA-Washington/DC-032.htm ‚Ä¶</t>
  </si>
  <si>
    <t>https://twitter.com/realDonaldTrump/status/248859755299340288</t>
  </si>
  <si>
    <t>Now every time Islamic militants attack they will use that movie as an excuse http://apne.ws/PHbu46 What was the excuse before the movie?</t>
  </si>
  <si>
    <t>https://twitter.com/realDonaldTrump/status/248863811891777537</t>
  </si>
  <si>
    <t>@ JesseStroup Nice to hear--and good luck!</t>
  </si>
  <si>
    <t>https://twitter.com/realDonaldTrump/status/248864190167654400</t>
  </si>
  <si>
    <t>https://twitter.com/realDonaldTrump/status/248864916751147008</t>
  </si>
  <si>
    <t>@ Ileschinder @ willsommer Not a bad idea.( I'm in a magnanimous mood.)</t>
  </si>
  <si>
    <t>https://twitter.com/realDonaldTrump/status/248866344605462529</t>
  </si>
  <si>
    <t>It is now clear that the Embassy attack in Libya was a coordinated Al Qaeda operation and not based on some video.</t>
  </si>
  <si>
    <t>https://twitter.com/realDonaldTrump/status/248877100185038848</t>
  </si>
  <si>
    <t>Obama's Def. Sec. just said US Asia focus 'not aimed to contain China' http://yhoo.it/RCpa0a China is hoping that Obama is re-elected.</t>
  </si>
  <si>
    <t>https://twitter.com/realDonaldTrump/status/248878345507454976</t>
  </si>
  <si>
    <t>@sayhigreg http://fxn.ws/VdRXwh</t>
  </si>
  <si>
    <t>https://twitter.com/realDonaldTrump/status/248879136137957376</t>
  </si>
  <si>
    <t>. @ janinegibsonhttp://fxn.ws/VdRXwh</t>
  </si>
  <si>
    <t>https://twitter.com/realDonaldTrump/status/248882168431009793</t>
  </si>
  <si>
    <t>"The important thing is not to stop questioning. Curiosity has its own reason for existing." --Albert Einstein</t>
  </si>
  <si>
    <t>https://twitter.com/realDonaldTrump/status/249174762985766912</t>
  </si>
  <si>
    <t>I really like Chelsea Clinton--an amazing young woman. She got the best of both parents. ( @ IvankaTrump agrees)</t>
  </si>
  <si>
    <t>https://twitter.com/realDonaldTrump/status/249175734894075905</t>
  </si>
  <si>
    <t>Watch--yesterday Obama continued to evade questions on his security failures in the Benghazi consulate attack.http://bit.ly/UituYK</t>
  </si>
  <si>
    <t>https://twitter.com/realDonaldTrump/status/249179916107673600</t>
  </si>
  <si>
    <t>https://twitter.com/realDonaldTrump/status/249207591299866624</t>
  </si>
  <si>
    <t>At the Univision forum Obama continued to make excuses for Fast and Furious http://thedc.com/PuKyqa His operation killed innocent Americans.</t>
  </si>
  <si>
    <t>https://twitter.com/realDonaldTrump/status/249208313261211648</t>
  </si>
  <si>
    <t>I have fun, I love what I do. You should too. Find out how at the National Achievers Conference this October. http://www.nationalachieverscongress.co.uk</t>
  </si>
  <si>
    <t>https://twitter.com/realDonaldTrump/status/249217031440830464</t>
  </si>
  <si>
    <t>Rising premium costs from Obamacare will cost businesses billions http://bit.ly/SeplEd Guess where these new costs get passed to ‚Äì you.</t>
  </si>
  <si>
    <t>https://twitter.com/realDonaldTrump/status/249231181198000129</t>
  </si>
  <si>
    <t>...but interestingly, the same people seem to be lucky.</t>
  </si>
  <si>
    <t>https://twitter.com/realDonaldTrump/status/249231372923834368</t>
  </si>
  <si>
    <t>No matter how diligent you are in evaluating a business deal there is invariably one factor you have no control over--luck...</t>
  </si>
  <si>
    <t>https://twitter.com/realDonaldTrump/status/249236296508248064</t>
  </si>
  <si>
    <t>I'll be on @ foxandfriends Monday at 7:30 AM. Tune in!</t>
  </si>
  <si>
    <t>https://twitter.com/realDonaldTrump/status/249240074510823424</t>
  </si>
  <si>
    <t>@ jtatsuno It's real.</t>
  </si>
  <si>
    <t>https://twitter.com/realDonaldTrump/status/249250474564411392</t>
  </si>
  <si>
    <t>A letter from an amazing woman http://on.fb.me/P6QyEh</t>
  </si>
  <si>
    <t>https://twitter.com/realDonaldTrump/status/249251888904683520</t>
  </si>
  <si>
    <t>A letter written to one of my many critics! http://on.fb.me/SJvMKu</t>
  </si>
  <si>
    <t>https://twitter.com/realDonaldTrump/status/250276498563538944</t>
  </si>
  <si>
    <t>https://twitter.com/realDonaldTrump/status/250279616718204928</t>
  </si>
  <si>
    <t>The Ryder Cup will be amazing this week.</t>
  </si>
  <si>
    <t>https://twitter.com/realDonaldTrump/status/250282366248030208</t>
  </si>
  <si>
    <t>Just left Liberty University. Chancellor Jerry Falwell Jr.&amp; his father have done an amazing job...great school &amp; the students were fantastic</t>
  </si>
  <si>
    <t>https://twitter.com/realDonaldTrump/status/250283950067552256</t>
  </si>
  <si>
    <t>Why did @ MittRomney give his tax returns without demanding that Obama release his college records &amp; applications in return?</t>
  </si>
  <si>
    <t>https://twitter.com/realDonaldTrump/status/250284170515972096</t>
  </si>
  <si>
    <t>The Republican Party must spend its money wisely and do incredible television commercials. They must be tough and smart.</t>
  </si>
  <si>
    <t>https://twitter.com/realDonaldTrump/status/250287256588414977</t>
  </si>
  <si>
    <t>Reverend @ JeremiahWright has to be really angry. They threw him aside like he was nothing.</t>
  </si>
  <si>
    <t>https://twitter.com/realDonaldTrump/status/250288246444154880</t>
  </si>
  <si>
    <t>Will be doing # TrumpTuesday on @ SquawkCNBC earlier tomorrow (7 AM) as I start shooting @ CelebApprentice. Joe, Becky &amp; Andrew = a great team.</t>
  </si>
  <si>
    <t>https://twitter.com/realDonaldTrump/status/250289785309110272</t>
  </si>
  <si>
    <t>With all of the bad economic numbers and horrendous foreign policy, Obama should be down by 12 points--and he's not.</t>
  </si>
  <si>
    <t>https://twitter.com/realDonaldTrump/status/250290841086722048</t>
  </si>
  <si>
    <t>https://twitter.com/realDonaldTrump/status/250304193527705600</t>
  </si>
  <si>
    <t>My @ foxandfriends interview discussing visiting @ LibertyU, Obama's failed foreign policy and the 2012 electionhttp://bit.ly/OPhY5O</t>
  </si>
  <si>
    <t>https://twitter.com/realDonaldTrump/status/250305690864873473</t>
  </si>
  <si>
    <t>My @ guardian interview "This much I know" discussing business, Prince Harry, Barack Obama and religionhttp://bit.ly/OPl7CG</t>
  </si>
  <si>
    <t>https://twitter.com/realDonaldTrump/status/250311855229255680</t>
  </si>
  <si>
    <t>The Emmys were horrendous...the absolute worst show!</t>
  </si>
  <si>
    <t>https://twitter.com/realDonaldTrump/status/250312827234037760</t>
  </si>
  <si>
    <t>Despite the Emmy's being terrible as a show, @ jimmykimmel was excellent--and I think his late night show will be a hit.</t>
  </si>
  <si>
    <t>https://twitter.com/realDonaldTrump/status/250313493197238272</t>
  </si>
  <si>
    <t>"Amazing Race" winning an Emmy again is a total joke. The Emmys have no credibility--no wonder the ratings are at record lows.</t>
  </si>
  <si>
    <t>https://twitter.com/realDonaldTrump/status/250317882213412865</t>
  </si>
  <si>
    <t>The Emmys are all politics, that's why, despite nominations, The Apprentice never won--even though it should have many times over.</t>
  </si>
  <si>
    <t>https://twitter.com/realDonaldTrump/status/250321139119833088</t>
  </si>
  <si>
    <t>All these polls released by news outlets are oversampling Democrats. They want to influence public perception of the race.</t>
  </si>
  <si>
    <t>https://twitter.com/realDonaldTrump/status/250327830947303424</t>
  </si>
  <si>
    <t>Despite all of China's cheating, they are not doing that well--we can beat them--our country has great potential!</t>
  </si>
  <si>
    <t>https://twitter.com/realDonaldTrump/status/250328328693760000</t>
  </si>
  <si>
    <t>The attack on our Libyan consulate was the worst attack on the US since 9/11. Time for Obama to come clean.</t>
  </si>
  <si>
    <t>https://twitter.com/realDonaldTrump/status/250332649430843392</t>
  </si>
  <si>
    <t>With Obama and Bernanke destroying the value of the dollar, gold and real estate should continue to rise in value.</t>
  </si>
  <si>
    <t>https://twitter.com/realDonaldTrump/status/250334268226695168</t>
  </si>
  <si>
    <t>RT @ MittRomney: I am running for president to get us creating wealth again--not to redistribute it.</t>
  </si>
  <si>
    <t>https://twitter.com/realDonaldTrump/status/250334915919486976</t>
  </si>
  <si>
    <t>Congratulations to Brandt Snedeker on his $11.4M payday on Sunday by winning the Tour Championship and FedEX Cup. Well done.</t>
  </si>
  <si>
    <t>https://twitter.com/realDonaldTrump/status/250339592169979906</t>
  </si>
  <si>
    <t>Today I spoke @ LibertyU Convocation, a great crowd...http://www.liberty.edu/index.cfm?PID=18495&amp;MID=65182 ‚Ä¶</t>
  </si>
  <si>
    <t>https://twitter.com/realDonaldTrump/status/250345739899768832</t>
  </si>
  <si>
    <t>. @ JulietteTurner, daughter of @ JanineTurner, has written a very informative book, "Our Constitution Rocks!" http://bit.ly/TfOYVp Age 8 &amp; up</t>
  </si>
  <si>
    <t>https://twitter.com/realDonaldTrump/status/250597251800522752</t>
  </si>
  <si>
    <t>Scary--Obama's budget deficits are so out of control that he has to borrow 40 cents on every dollar he spends.</t>
  </si>
  <si>
    <t>https://twitter.com/realDonaldTrump/status/250598028099063809</t>
  </si>
  <si>
    <t>Living in denial--only 15% of Democrats think that recent economic news is poorhttp://cbsloc.al/R33nlq</t>
  </si>
  <si>
    <t>https://twitter.com/realDonaldTrump/status/250601251224571904</t>
  </si>
  <si>
    <t>Secure your place at the National Achievers Congress in London. It will be an amazing event with a great surprise. http://www.nationalachieverscongress.co.uk/</t>
  </si>
  <si>
    <t>https://twitter.com/realDonaldTrump/status/250606860216979456</t>
  </si>
  <si>
    <t>The debates are going to have a big impact on the election. @ MittRomney has proved--in Florida--he delivers under pressure.</t>
  </si>
  <si>
    <t>https://twitter.com/realDonaldTrump/status/250607418260746240</t>
  </si>
  <si>
    <t>Home values have sunk a record 15% under Obama.</t>
  </si>
  <si>
    <t>https://twitter.com/realDonaldTrump/status/250612246814793729</t>
  </si>
  <si>
    <t>Coincidence? Obama and Ahmadinejad each describe @ Israel's warning over the Iranian nuclear program as just 'noise' http://bit.ly/Sf3s2d</t>
  </si>
  <si>
    <t>https://twitter.com/realDonaldTrump/status/250613182220095488</t>
  </si>
  <si>
    <t>Muslim Brotherhood head of Egypt Morsi is already making demands on Obama before the WH visit. Obama's foreign policy is a complete failure.</t>
  </si>
  <si>
    <t>https://twitter.com/realDonaldTrump/status/250623040776445952</t>
  </si>
  <si>
    <t>"Even if you're on the right track, you'll get run over if you just sit there." --Will Rogers</t>
  </si>
  <si>
    <t>https://twitter.com/realDonaldTrump/status/250627173558398976</t>
  </si>
  <si>
    <t>The Obama Economy--workers added to disability and individuals added to food stamps more than doubles net jobs createdhttp://bit.ly/OPoPfv</t>
  </si>
  <si>
    <t>https://twitter.com/realDonaldTrump/status/250636606845906944</t>
  </si>
  <si>
    <t>@ OwenKelly Thanks!</t>
  </si>
  <si>
    <t>https://twitter.com/realDonaldTrump/status/250636679679987712</t>
  </si>
  <si>
    <t>@ DANCESWITHMETAL I am sure you would be just fine!</t>
  </si>
  <si>
    <t>https://twitter.com/realDonaldTrump/status/250638636696092672</t>
  </si>
  <si>
    <t>"Believe and act as if it were impossible to fail." -- Charles F. Kettering</t>
  </si>
  <si>
    <t>https://twitter.com/realDonaldTrump/status/250649691216285696</t>
  </si>
  <si>
    <t>@ designergirla Not a bad idea!</t>
  </si>
  <si>
    <t>https://twitter.com/realDonaldTrump/status/250651351367942144</t>
  </si>
  <si>
    <t>@ designergirla Late winter or early spring. It will be a great season!</t>
  </si>
  <si>
    <t>https://twitter.com/realDonaldTrump/status/250655677960306689</t>
  </si>
  <si>
    <t>Emmys telecast is way down &amp; lowest telecast on record among young adults. Emmys have no credibility-Should have nominated Apprentice again!</t>
  </si>
  <si>
    <t>https://twitter.com/realDonaldTrump/status/250657887209287683</t>
  </si>
  <si>
    <t>My @ SquawkCNBC # TrumpTuesday interview discussing how @ MittRomney has to get tough, real unemployment &amp; bias presshttp://bit.ly/PjF4gV</t>
  </si>
  <si>
    <t>https://twitter.com/realDonaldTrump/status/250659012616519680</t>
  </si>
  <si>
    <t>Thousands of great people showed up from Liberty University yesterday. I love standing ovations! http://on.fb.me/PDS55W</t>
  </si>
  <si>
    <t>https://twitter.com/realDonaldTrump/status/250660447622156289</t>
  </si>
  <si>
    <t>"Trump to Liberty U Students: 'The World is Laughing at Us'" http://bit.ly/PjNrZU Via @Newsmax_Media</t>
  </si>
  <si>
    <t>https://twitter.com/realDonaldTrump/status/250664241575636992</t>
  </si>
  <si>
    <t>One 57 is one of the worst looking buildings I've seen in a long time, in particular its very ugly "skin."</t>
  </si>
  <si>
    <t>https://twitter.com/realDonaldTrump/status/250666178584911873</t>
  </si>
  <si>
    <t>The replacement refs are getting blamed for everything. I've seen many bad sports calls over the years.</t>
  </si>
  <si>
    <t>https://twitter.com/realDonaldTrump/status/250666859890868224</t>
  </si>
  <si>
    <t>Did a shoot in front of the Metropolitian Museum on 5th Ave for the 13th season of the Apprentice...</t>
  </si>
  <si>
    <t>https://twitter.com/realDonaldTrump/status/250667130528362496</t>
  </si>
  <si>
    <t>...well into our 4th week of shooting the record 13th season of @ CelebApprentice. The 'All Stars' are hard at work...</t>
  </si>
  <si>
    <t>https://twitter.com/realDonaldTrump/status/250673872070926336</t>
  </si>
  <si>
    <t>...yet not one meeting with an ally (or an enemy!) Where's the media?</t>
  </si>
  <si>
    <t>https://twitter.com/realDonaldTrump/status/250673918757724160</t>
  </si>
  <si>
    <t>Obama will be going on @ theviewtv &amp; fundraising while in NYC for the UN Assembly...</t>
  </si>
  <si>
    <t>https://twitter.com/realDonaldTrump/status/250681100819648513</t>
  </si>
  <si>
    <t>The 18th hole at the Blue Monster @ Doral in Miami is considered the toughest finishing hole in golf... http://www.trump.com/Golf_Clubs/Doral/Doral.asp ‚Ä¶</t>
  </si>
  <si>
    <t>https://twitter.com/realDonaldTrump/status/250685201003454464</t>
  </si>
  <si>
    <t>Read about my @ LibertyU speech in @ jameshohmann's @ politico Morning Scorehttp://politi.co/5nbA2Y</t>
  </si>
  <si>
    <t>https://twitter.com/realDonaldTrump/status/250691625624432640</t>
  </si>
  <si>
    <t>...Never let yourself be pushed around--but treat the good folks great.</t>
  </si>
  <si>
    <t>https://twitter.com/realDonaldTrump/status/250691708893933568</t>
  </si>
  <si>
    <t>...One point I made sure to stress at @ LibertyU is to be sure to get even with anyone who crosses you...</t>
  </si>
  <si>
    <t>https://twitter.com/realDonaldTrump/status/250695880007614464</t>
  </si>
  <si>
    <t>"Selfishness ultimately begets only unhappiness. Unselfishness begets happiness." -- B.C. Forbes</t>
  </si>
  <si>
    <t>https://twitter.com/realDonaldTrump/status/250942657700958209</t>
  </si>
  <si>
    <t>The number of unemployed Americans has increased over 60% during Obama's term. The economy can't survive another 4 years.</t>
  </si>
  <si>
    <t>https://twitter.com/realDonaldTrump/status/250950555088863232</t>
  </si>
  <si>
    <t>https://twitter.com/realDonaldTrump/status/250951332838658049</t>
  </si>
  <si>
    <t>https://twitter.com/realDonaldTrump/status/250953452014936064</t>
  </si>
  <si>
    <t>@ GoToMoneyMan Thanks!</t>
  </si>
  <si>
    <t>https://twitter.com/realDonaldTrump/status/250960178214735872</t>
  </si>
  <si>
    <t>English taxpayers should stop subsidizing the destruction of Scotland by paying massive subsidies for ugly wind turbines.</t>
  </si>
  <si>
    <t>https://twitter.com/realDonaldTrump/status/250960421287260160</t>
  </si>
  <si>
    <t>Andy Williams has died. He was a friend of mine and a great guy.</t>
  </si>
  <si>
    <t>https://twitter.com/realDonaldTrump/status/250961000759693313</t>
  </si>
  <si>
    <t>. @ brandonhardest Love what you do and work hard.</t>
  </si>
  <si>
    <t>https://twitter.com/realDonaldTrump/status/250971165642854401</t>
  </si>
  <si>
    <t>Obama's new excuse for his failures is that you "can't change Washington from the inside." Not what he said in '09.http://bit.ly/PjM11l</t>
  </si>
  <si>
    <t>https://twitter.com/realDonaldTrump/status/250975772083380226</t>
  </si>
  <si>
    <t>Obama's complaints about Republicans stopping his agenda are BS since he had full control for two years. He can never take responsibility.</t>
  </si>
  <si>
    <t>https://twitter.com/realDonaldTrump/status/250978131786203138</t>
  </si>
  <si>
    <t>Aspirin gets the best press of almost anything I can think of---fact or great PR?</t>
  </si>
  <si>
    <t>https://twitter.com/realDonaldTrump/status/250980476171481089</t>
  </si>
  <si>
    <t>.@Matt_Berry87 Piers did a great job--the interview was very important.</t>
  </si>
  <si>
    <t>https://twitter.com/realDonaldTrump/status/250986768231452672</t>
  </si>
  <si>
    <t>Hope &amp; Change--the number of 26 year olds living with parents has jumped 46% under Obama http://bloom.bg/PjI0Ko Four more years?</t>
  </si>
  <si>
    <t>https://twitter.com/realDonaldTrump/status/250991956539351040</t>
  </si>
  <si>
    <t>Pres. O -- a "bump in the road" in reference to our Ambassador's (and others) killing in Libya</t>
  </si>
  <si>
    <t>https://twitter.com/realDonaldTrump/status/251023281111588864</t>
  </si>
  <si>
    <t>Housing prices will be going up big league--a great time to buy--good luck!</t>
  </si>
  <si>
    <t>https://twitter.com/realDonaldTrump/status/251042183371689985</t>
  </si>
  <si>
    <t>"For what is the best choice, for each individual, is the highest it is possible for him to achieve." -- Aristotle</t>
  </si>
  <si>
    <t>https://twitter.com/realDonaldTrump/status/251047583567470592</t>
  </si>
  <si>
    <t>A clip of my @ LibertyU speech talking about the importance of the election &amp; our country's potential http://wapo.st/QF5CsT via@washingtonpost</t>
  </si>
  <si>
    <t>https://twitter.com/realDonaldTrump/status/251048242723315713</t>
  </si>
  <si>
    <t>"Trump: US Must Get Tougher Because China Is 'Eating Our Lunch'" http://bit.ly/QF6WMp via Moneynews @Newsmax_Media</t>
  </si>
  <si>
    <t>https://twitter.com/realDonaldTrump/status/251051914513510401</t>
  </si>
  <si>
    <t>@ ForexBoxusd @ LibertyU http://wapo.st/QF5CsT</t>
  </si>
  <si>
    <t>https://twitter.com/realDonaldTrump/status/251055614392954881</t>
  </si>
  <si>
    <t>https://twitter.com/realDonaldTrump/status/251055851941527553</t>
  </si>
  <si>
    <t>https://twitter.com/realDonaldTrump/status/251056717746540545</t>
  </si>
  <si>
    <t>https://twitter.com/realDonaldTrump/status/251057773918437376</t>
  </si>
  <si>
    <t>Must read column for all young people: "Obama's war on young voters who elected him"http://bit.ly/Sx7kkE</t>
  </si>
  <si>
    <t>https://twitter.com/realDonaldTrump/status/251058273007063040</t>
  </si>
  <si>
    <t>China is filling the vacuum left by Obama at the UN on the world stage.</t>
  </si>
  <si>
    <t>https://twitter.com/realDonaldTrump/status/251058933337305088</t>
  </si>
  <si>
    <t>China has done very well under Obama. Now they just released their first aircraft carrier.</t>
  </si>
  <si>
    <t>https://twitter.com/realDonaldTrump/status/251071946668781568</t>
  </si>
  <si>
    <t>No matter how good the replacement refs do, they will be soundly criticized--they can't win!</t>
  </si>
  <si>
    <t>https://twitter.com/realDonaldTrump/status/251129588242075648</t>
  </si>
  <si>
    <t>Huff post gets it wrong re: Ferry Point...the only leakage of gas is from Arianna Huffington.</t>
  </si>
  <si>
    <t>https://twitter.com/realDonaldTrump/status/251129989733445633</t>
  </si>
  <si>
    <t>Associated Press knowingly and inaccurately wrote about Liberty University speech. Shameful reporting...no credibility.</t>
  </si>
  <si>
    <t>https://twitter.com/realDonaldTrump/status/251130253148295168</t>
  </si>
  <si>
    <t>Liberty University speech by DJT was biggest by far in school's history. Standing ovations...great young people!</t>
  </si>
  <si>
    <t>https://twitter.com/realDonaldTrump/status/251130494291410945</t>
  </si>
  <si>
    <t>Jerry Falwell, Jr. stated speech was best in University's history...my great honor.</t>
  </si>
  <si>
    <t>https://twitter.com/realDonaldTrump/status/251310532831879168</t>
  </si>
  <si>
    <t>Just bought the Kluge Estate in Charlottesville, Virginia (don't worry, only business). See Washington Post articlehttp://wapo.st/VKisJQ</t>
  </si>
  <si>
    <t>https://twitter.com/realDonaldTrump/status/251314018541776897</t>
  </si>
  <si>
    <t>https://twitter.com/realDonaldTrump/status/251314359840673792</t>
  </si>
  <si>
    <t>https://twitter.com/realDonaldTrump/status/251314544314552320</t>
  </si>
  <si>
    <t>https://twitter.com/realDonaldTrump/status/251324319404265472</t>
  </si>
  <si>
    <t>Today I will be visiting # Trump Int'tl Hotel &amp; Tower http://bit.ly/UNathh Chicago's tallest &amp; most exclusive residentail &amp; hotel property.</t>
  </si>
  <si>
    <t>https://twitter.com/realDonaldTrump/status/251329077754068992</t>
  </si>
  <si>
    <t>Anthony Baxter's 'You've been Trumped' was a complete box office bomb &amp; joke. Trump Int'l in Scotland is a resounding success. I won!</t>
  </si>
  <si>
    <t>https://twitter.com/realDonaldTrump/status/251333907776143360</t>
  </si>
  <si>
    <t>. @ EricTrump did an amazing job raising money for @ StJude with his @ EricTrumpFDN event featuring @ LisaLampanelli. Watchhttp://youtu.be/G8YFJdMgd3o?hd=1 ‚Ä¶</t>
  </si>
  <si>
    <t>https://twitter.com/realDonaldTrump/status/251335124107530241</t>
  </si>
  <si>
    <t>https://twitter.com/realDonaldTrump/status/251341609285873665</t>
  </si>
  <si>
    <t>@ baeck I agree!</t>
  </si>
  <si>
    <t>https://twitter.com/realDonaldTrump/status/251349269339074561</t>
  </si>
  <si>
    <t>40 days until the election. Crunch time. @ MittRomney must stay on offense and take the fight to Obama.</t>
  </si>
  <si>
    <t>https://twitter.com/realDonaldTrump/status/251350247433977856</t>
  </si>
  <si>
    <t>Congratulations to my friend David Wright of the @ mets who is now their all-time hitting leader.</t>
  </si>
  <si>
    <t>https://twitter.com/realDonaldTrump/status/251350717443497984</t>
  </si>
  <si>
    <t>How long will it take for chants-- "bring back the replacement refs" -- when a bad call is made?</t>
  </si>
  <si>
    <t>https://twitter.com/realDonaldTrump/status/251355988374978562</t>
  </si>
  <si>
    <t>"Money was never a big motivation for me, except as a way to keep score. The real excitement is playing the game." -- The Art of the Deal</t>
  </si>
  <si>
    <t>https://twitter.com/realDonaldTrump/status/251377043302907904</t>
  </si>
  <si>
    <t>The full video of my @ LibertyU speech http://bit.ly/UNcbiy Liberty's largest ever Convocation crowd.</t>
  </si>
  <si>
    <t>https://twitter.com/realDonaldTrump/status/251378441318961152</t>
  </si>
  <si>
    <t>If only the morons @ AP were as concerned with Obama's inconsistent statements on the Embassy attacks as they are (cont) http://tl.gd/jepd9s</t>
  </si>
  <si>
    <t>https://twitter.com/realDonaldTrump/status/251382918960783361</t>
  </si>
  <si>
    <t>Does Madonna know something we all don't about Barack? At a concert she said "we have a black Muslim in the White House."</t>
  </si>
  <si>
    <t>https://twitter.com/realDonaldTrump/status/251384509445054464</t>
  </si>
  <si>
    <t>I hope the @ RNC is ready for a Third Party if they blow this election because that is what they will face. They must fight hard.</t>
  </si>
  <si>
    <t>https://twitter.com/realDonaldTrump/status/251388843259990017</t>
  </si>
  <si>
    <t>I have fun, I love what I do. You should too. Find out how at the National Achievers Conference this October in London http://www.nationalachieverscongress.co.uk</t>
  </si>
  <si>
    <t>https://twitter.com/realDonaldTrump/status/251393026369392640</t>
  </si>
  <si>
    <t>A resort in Arizona is using sewage to make snow. Environmentalists are going crazy--I won't be skiing in that snow.</t>
  </si>
  <si>
    <t>https://twitter.com/realDonaldTrump/status/251405719579009025</t>
  </si>
  <si>
    <t>Now Obama's campaign is guaranteeing 12 million new jobs during a 2nd term http://bit.ly/UNdYEj More like $12T in new debt if he wins.</t>
  </si>
  <si>
    <t>https://twitter.com/realDonaldTrump/status/251406692045185024</t>
  </si>
  <si>
    <t>ObamaCare is a failure. Costs are rising much faster under Obama than other Presidents.</t>
  </si>
  <si>
    <t>https://twitter.com/realDonaldTrump/status/251409907910336512</t>
  </si>
  <si>
    <t>China's Financial Institutions are expanding overseas.http://bit.ly/QRPiFE They will own everything if we don't stop them now.</t>
  </si>
  <si>
    <t>https://twitter.com/realDonaldTrump/status/251412297900253184</t>
  </si>
  <si>
    <t>. @ MittRomney must ask for Obama's college records &amp; applications--why is he not doing this?</t>
  </si>
  <si>
    <t>https://twitter.com/realDonaldTrump/status/251417151922118656</t>
  </si>
  <si>
    <t>Someone must be fired at @ AOL for that stupid deal they made buying Huffington Post.</t>
  </si>
  <si>
    <t>https://twitter.com/realDonaldTrump/status/251422691528155136</t>
  </si>
  <si>
    <t>"If you're going through hell, keep going." --Winston Churchill</t>
  </si>
  <si>
    <t>https://twitter.com/realDonaldTrump/status/251423922069839874</t>
  </si>
  <si>
    <t>https://twitter.com/realDonaldTrump/status/251673779099545600</t>
  </si>
  <si>
    <t>Are you a young professional getting ready for a big meeting? Pick up a # Trump suit @ Macys http://bit.ly/QF8ENT Look your best!</t>
  </si>
  <si>
    <t>https://twitter.com/realDonaldTrump/status/251682520515633152</t>
  </si>
  <si>
    <t>"Having a vision for something can be a very powerful force for accomplishment." --Midas Touch</t>
  </si>
  <si>
    <t>https://twitter.com/realDonaldTrump/status/251685912130510848</t>
  </si>
  <si>
    <t>Iraq was one of our biggest mistakes. We got absolutely nothing for our sacrifices.The country will collapse (cont) http://tl.gd/jf2odi</t>
  </si>
  <si>
    <t>https://twitter.com/realDonaldTrump/status/251688377651441664</t>
  </si>
  <si>
    <t>Keep the big picture in mind. There are always opportunities &amp; possibilities, &amp; thinking too small can negate a lot of them.</t>
  </si>
  <si>
    <t>https://twitter.com/realDonaldTrump/status/251696944492195840</t>
  </si>
  <si>
    <t>Be tenacious. Being tenacious means you're tough and patient at once, so it's a formidable combination.</t>
  </si>
  <si>
    <t>https://twitter.com/realDonaldTrump/status/251705588164210689</t>
  </si>
  <si>
    <t>. @ LisaLampanelli You are terrific (always). Great job on the Apprentice.</t>
  </si>
  <si>
    <t>https://twitter.com/realDonaldTrump/status/251717030938570752</t>
  </si>
  <si>
    <t>Watch this video for a look at our great course in Los Angeles--- Rancho Palos Verdes--http://youtu.be/y73fwwpnm1w?hd=1 ‚Ä¶ @ TrumpGolfLA</t>
  </si>
  <si>
    <t>https://twitter.com/realDonaldTrump/status/251731068837834752</t>
  </si>
  <si>
    <t>Obama is not working. US Manufacturing orders fell a record 13.9% in August. Where's the recovery?http://reut.rs/TML3kF</t>
  </si>
  <si>
    <t>https://twitter.com/realDonaldTrump/status/251732212117016577</t>
  </si>
  <si>
    <t>The @ rydercup is currently going on--and is one of the truly great sporting events.</t>
  </si>
  <si>
    <t>https://twitter.com/realDonaldTrump/status/251740209312575488</t>
  </si>
  <si>
    <t>https://twitter.com/realDonaldTrump/status/251743248144547841</t>
  </si>
  <si>
    <t>"Trump buys mansion adjacent to family winery" http://bit.ly/TMGN4w via @ trdny</t>
  </si>
  <si>
    <t>https://twitter.com/realDonaldTrump/status/251743542391738368</t>
  </si>
  <si>
    <t>My successful acquisition of the Kluge estate was a fantastic deal which is already being studied in business schools.</t>
  </si>
  <si>
    <t>https://twitter.com/realDonaldTrump/status/251744361925201920</t>
  </si>
  <si>
    <t>"To be successful your focus has to be broad enough to think big at the same time." --'Midas Touch' with @ theRealKiyosaki</t>
  </si>
  <si>
    <t>https://twitter.com/realDonaldTrump/status/251750948836347906</t>
  </si>
  <si>
    <t>It's amazing how different all of the polling results are--not an exact science.</t>
  </si>
  <si>
    <t>https://twitter.com/realDonaldTrump/status/251752835904045056</t>
  </si>
  <si>
    <t>Brits spent $57.8M on the royal family. Obamas cost us $1.4B in expenses--including entertainment http://thedc.com/P9pDX2 Living large on us.</t>
  </si>
  <si>
    <t>https://twitter.com/realDonaldTrump/status/251758349060816896</t>
  </si>
  <si>
    <t>https://twitter.com/realDonaldTrump/status/251760809103990784</t>
  </si>
  <si>
    <t>. @ IsraeliPM @ netanyahu delivered an excellent speech yesterday at the UN. Too bad @ AmbassadorRice wasn't there.</t>
  </si>
  <si>
    <t>https://twitter.com/realDonaldTrump/status/251765821133684736</t>
  </si>
  <si>
    <t>Sean's interview with Bob Woodward on @hannityshow was very interesting--Woodward was great.http://bit.ly/PLccPK</t>
  </si>
  <si>
    <t>https://twitter.com/realDonaldTrump/status/251767534234238976</t>
  </si>
  <si>
    <t>If you live in a state with early voting, you should be voting as soon as possible. Bring your friends and family with you.</t>
  </si>
  <si>
    <t>https://twitter.com/realDonaldTrump/status/251772476412018688</t>
  </si>
  <si>
    <t>American incomes have fallen $3,040 per household in the last 38 months http://bit.ly/STx9GG</t>
  </si>
  <si>
    <t>https://twitter.com/realDonaldTrump/status/252764740638629888</t>
  </si>
  <si>
    <t>https://twitter.com/realDonaldTrump/status/252770694323126274</t>
  </si>
  <si>
    <t>"If we did all the things we are capable of, we would literally astound ourselves." -- Thomas Edison</t>
  </si>
  <si>
    <t>https://twitter.com/realDonaldTrump/status/252779333003915264</t>
  </si>
  <si>
    <t>Obama lied to the public about the Al Qaeda attack on our consulate in Libya. He should be held accountable.</t>
  </si>
  <si>
    <t>https://twitter.com/realDonaldTrump/status/252799304937385984</t>
  </si>
  <si>
    <t>At the National Achievers Congress in London, I will be talking about success. It will be an amazing event. http://www.nationalachieverscongress.co.uk</t>
  </si>
  <si>
    <t>https://twitter.com/realDonaldTrump/status/252807974517624832</t>
  </si>
  <si>
    <t>DonnaMarie's book, Hidden Mirrors, is excellent reading. http://www.hiddenmirrorsbook.com</t>
  </si>
  <si>
    <t>https://twitter.com/realDonaldTrump/status/252825858274910208</t>
  </si>
  <si>
    <t>I will be on the @ katieshow today at 3 PM ET</t>
  </si>
  <si>
    <t>https://twitter.com/realDonaldTrump/status/252827853949923328</t>
  </si>
  <si>
    <t>Cyberattack on White House--- what's next?http://politi.co/SXSdfd</t>
  </si>
  <si>
    <t>https://twitter.com/realDonaldTrump/status/252834229627539458</t>
  </si>
  <si>
    <t>My @ foxandfriends interview discussing the lies behind Benghazi-gate &amp; Obama not deserving credit for killing UBLhttp://bit.ly/PGgvux</t>
  </si>
  <si>
    <t>https://twitter.com/realDonaldTrump/status/252835597356507137</t>
  </si>
  <si>
    <t>Make sure to catch my appearance today on @ KatieShow at 3 pm. @ katiecouric filmed the episode from her home.</t>
  </si>
  <si>
    <t>https://twitter.com/realDonaldTrump/status/252836810089197568</t>
  </si>
  <si>
    <t>Another great @ rydercup this past weekend. One of the best sporting events of the year!</t>
  </si>
  <si>
    <t>https://twitter.com/realDonaldTrump/status/252842180069167105</t>
  </si>
  <si>
    <t>My @hannityshow interview discussing how Romney can win the electionhttp://bit.ly/PGnhAx</t>
  </si>
  <si>
    <t>https://twitter.com/realDonaldTrump/status/252843061481185280</t>
  </si>
  <si>
    <t>Another clip from my hour long @hannityshow interview discussing how Obama does not support Israelhttp://bit.ly/PGoKqD</t>
  </si>
  <si>
    <t>https://twitter.com/realDonaldTrump/status/252847265784397824</t>
  </si>
  <si>
    <t>Read editorial in today's @ WSJ by @ MittRomney -- "A New Course for the Middle East"http://on.wsj.com/R6T3Hk</t>
  </si>
  <si>
    <t>https://twitter.com/realDonaldTrump/status/252850650784882688</t>
  </si>
  <si>
    <t>In debate, @ MittRomney should ask Obama why autobiography states "born in Kenya, raised in Indonesia."</t>
  </si>
  <si>
    <t>https://twitter.com/realDonaldTrump/status/252854124905897984</t>
  </si>
  <si>
    <t>Only 36 days until the election. @ MittRomney needs to stay on offense. Make Obama's terrible record the issue. # TimeToGetTough</t>
  </si>
  <si>
    <t>https://twitter.com/realDonaldTrump/status/252855629654409216</t>
  </si>
  <si>
    <t>Republicans and @ MittRomney must get tough very soon.</t>
  </si>
  <si>
    <t>https://twitter.com/realDonaldTrump/status/252859212013641728</t>
  </si>
  <si>
    <t>Thank you Chicago Tribune--highest four star rating for Trump Int'l Hotel &amp; Tower restaurant "Sixteen"http://trib.in/OzKsAO</t>
  </si>
  <si>
    <t>https://twitter.com/realDonaldTrump/status/252862245569175552</t>
  </si>
  <si>
    <t>. @ WallStreetGreek Great Markos!</t>
  </si>
  <si>
    <t>https://twitter.com/realDonaldTrump/status/252862400750034944</t>
  </si>
  <si>
    <t>. @ CheaterBella Thanks (I think)</t>
  </si>
  <si>
    <t>https://twitter.com/realDonaldTrump/status/252864821987508224</t>
  </si>
  <si>
    <t>Lots of people agree that the Emmys were a joke--got bad ratings--no credibility!</t>
  </si>
  <si>
    <t>https://twitter.com/realDonaldTrump/status/252873565282648065</t>
  </si>
  <si>
    <t>Tomorrow is # TrumpTuesday @ SquawkCNBC 7:30 AM</t>
  </si>
  <si>
    <t>https://twitter.com/realDonaldTrump/status/252874018955354114</t>
  </si>
  <si>
    <t>Obama deserves much less credit for the killing of Bin Laden. The praise goes to our brave military and intelligence officers.</t>
  </si>
  <si>
    <t>https://twitter.com/realDonaldTrump/status/252874838228754433</t>
  </si>
  <si>
    <t>Bad news -- Chief Justice Roberts is back to deliver more BS http://bit.ly/PGq5gY Roberts saved ObamaCare--very disloyal</t>
  </si>
  <si>
    <t>https://twitter.com/realDonaldTrump/status/252875278949441536</t>
  </si>
  <si>
    <t>If you live in Colorado, make sure to go to @ acuconservative's # CPACCO in Denver on Oct. 4. Colorado is a must win state for Mitt!</t>
  </si>
  <si>
    <t>https://twitter.com/realDonaldTrump/status/252880994800115712</t>
  </si>
  <si>
    <t># TrumpTower is one of the country's top tourist destinations.</t>
  </si>
  <si>
    <t>https://twitter.com/realDonaldTrump/status/252881545369628672</t>
  </si>
  <si>
    <t>"Life is very fragile, and success doesn't change that. If anything, success makes it more fragile." --The Art of the Deal</t>
  </si>
  <si>
    <t>https://twitter.com/realDonaldTrump/status/252886643667763200</t>
  </si>
  <si>
    <t>Thanks for all the great comments on Facebook! http://on.fb.me/iYNs73</t>
  </si>
  <si>
    <t>https://twitter.com/realDonaldTrump/status/253119663570055169</t>
  </si>
  <si>
    <t>"I've learned that mistakes can often be as good a teacher as success." --Jack Welch</t>
  </si>
  <si>
    <t>https://twitter.com/realDonaldTrump/status/253123163838369793</t>
  </si>
  <si>
    <t>How many more of our soldiers have to be shot by the Afghanis they are training? Let's get the hell out of there and focus on U.S.</t>
  </si>
  <si>
    <t>https://twitter.com/realDonaldTrump/status/253126832319262720</t>
  </si>
  <si>
    <t>Obama now wants to give another $450M to the Muslim Brotherhood. Money we don't have going to people that hate us. Moronic.</t>
  </si>
  <si>
    <t>https://twitter.com/realDonaldTrump/status/253134031984664576</t>
  </si>
  <si>
    <t>Big cancer risk from new "environmental" light bulbs"--a big price to pay!</t>
  </si>
  <si>
    <t>https://twitter.com/realDonaldTrump/status/253138753479122946</t>
  </si>
  <si>
    <t>Venezuelan leader Hugo Chavez said in a television interview that aired on Sunday "If I were American, I'd vote for Obama."</t>
  </si>
  <si>
    <t>https://twitter.com/realDonaldTrump/status/253141897361633280</t>
  </si>
  <si>
    <t>Al Qaeda taking over Libya after we made it possible--really amazing.</t>
  </si>
  <si>
    <t>https://twitter.com/realDonaldTrump/status/253144495737143296</t>
  </si>
  <si>
    <t>Obama loves wasting our money. He just made another guarantee of $197M to a solar company http://fxn.ws/PGrhRL Cronyism!</t>
  </si>
  <si>
    <t>https://twitter.com/realDonaldTrump/status/253146023004872704</t>
  </si>
  <si>
    <t>Threatening phone calls from Obama supporters are being made to the Michigan GOP office http://bit.ly/PGmYFO Don't be intimidated!</t>
  </si>
  <si>
    <t>https://twitter.com/realDonaldTrump/status/253151034883588096</t>
  </si>
  <si>
    <t>Obama is trying to block sequester layoff notices in Virginia http://bit.ly/TREXPX Another example of sleazy politics!</t>
  </si>
  <si>
    <t>https://twitter.com/realDonaldTrump/status/253159766057181184</t>
  </si>
  <si>
    <t>If Obama mentions Mitt's tax returns in tomorrow's debate then Mitt should immediately ask for Obama's college records &amp; applications</t>
  </si>
  <si>
    <t>https://twitter.com/realDonaldTrump/status/253179289149767680</t>
  </si>
  <si>
    <t>My @ SquawkCNBC # TrumpTuesday interview discussing how @ MittRomney can win the first debate &amp; the last 35 dayshttp://bit.ly/SZvWgV</t>
  </si>
  <si>
    <t>https://twitter.com/realDonaldTrump/status/253180850085187584</t>
  </si>
  <si>
    <t>A clip from @ KatieShow where I take @ katiecouric's audience on the Katie Coach http://bit.ly/Sgq1cQ</t>
  </si>
  <si>
    <t>https://twitter.com/realDonaldTrump/status/253198092998946816</t>
  </si>
  <si>
    <t>Glad to hear @ SethMacFarlane will be hosting this year's Oscars. Something new that should be fun.</t>
  </si>
  <si>
    <t>https://twitter.com/realDonaldTrump/status/253202143702560768</t>
  </si>
  <si>
    <t>In Nov. '11, Al Qaeda's flag flew over the 'birthplace' of Libya's revolution http://bit.ly/urZHPl In Sept. '12 it flew over our Embassy.</t>
  </si>
  <si>
    <t>https://twitter.com/realDonaldTrump/status/253203137551278081</t>
  </si>
  <si>
    <t>Wednesday's debate is day one of the election. Over 70 million voters will be watching.</t>
  </si>
  <si>
    <t>https://twitter.com/realDonaldTrump/status/253204068514791425</t>
  </si>
  <si>
    <t>Big win by @ Yankees last night to take control of AL East. Jeter &amp; company now control their destiny.</t>
  </si>
  <si>
    <t>https://twitter.com/realDonaldTrump/status/253206663664922624</t>
  </si>
  <si>
    <t>The Chinese are now hacking White House computers. Why not? They already own the place.</t>
  </si>
  <si>
    <t>https://twitter.com/realDonaldTrump/status/253209744246976515</t>
  </si>
  <si>
    <t>Woody Johnson's comments that he would rather have @ MittRomney win the election than his @ nyjets win games shows real patriotism.</t>
  </si>
  <si>
    <t>https://twitter.com/realDonaldTrump/status/253213918938415105</t>
  </si>
  <si>
    <t>Under Obama, Iran has taken over Iraq, Al Qaeda has taken over Libya, the Muslim Brotherhood now controls Egypt. Worst foreign policy ever.</t>
  </si>
  <si>
    <t>https://twitter.com/realDonaldTrump/status/253227344943263744</t>
  </si>
  <si>
    <t>Great to hear that @ nfl legend and hall of famer John Elway has endorsed @ MittRomney in Colorado. CO is a must win state for Mitt.</t>
  </si>
  <si>
    <t>https://twitter.com/realDonaldTrump/status/253231150535942144</t>
  </si>
  <si>
    <t>I'll be on @ gretawire tonight on @ foxnews at 10 pm.</t>
  </si>
  <si>
    <t>https://twitter.com/realDonaldTrump/status/253234773403779072</t>
  </si>
  <si>
    <t>It's Tuesday, how much will the media continue to cover up the embassy attacks for Obama?</t>
  </si>
  <si>
    <t>https://twitter.com/realDonaldTrump/status/253238263555440640</t>
  </si>
  <si>
    <t>.@ritter1025 Wishing your wife a Happy Birthday</t>
  </si>
  <si>
    <t>https://twitter.com/realDonaldTrump/status/253482871292039169</t>
  </si>
  <si>
    <t>A great article about how ObamaCare has even further complicated the tax code and will hurt housing markethttp://on.wsj.com/PKFQDG</t>
  </si>
  <si>
    <t>https://twitter.com/realDonaldTrump/status/253485069983956992</t>
  </si>
  <si>
    <t>Major Mexican cartel boss El Diego was just arrested with weapons provided to him through Fast and Furious http://bit.ly/QKwWcl Media??</t>
  </si>
  <si>
    <t>https://twitter.com/realDonaldTrump/status/253485490605531136</t>
  </si>
  <si>
    <t>Where is the main stream media reporting on Univision's new expose of Fast and Furious? Too busy looking at Mitt's taxes?</t>
  </si>
  <si>
    <t>https://twitter.com/realDonaldTrump/status/253488938264715264</t>
  </si>
  <si>
    <t>The cheap 12 inch sq. marble tiles behind speaker at UN always bothered me. I will replace with beautiful large marble slabs if they ask me.</t>
  </si>
  <si>
    <t>https://twitter.com/realDonaldTrump/status/253499205283360768</t>
  </si>
  <si>
    <t>Congratulations to Barack Obama for having 2012's debt already surpass 2011http://bit.ly/RvIEqV</t>
  </si>
  <si>
    <t>https://twitter.com/realDonaldTrump/status/253506352566108160</t>
  </si>
  <si>
    <t>https://twitter.com/realDonaldTrump/status/253506814560329728</t>
  </si>
  <si>
    <t>https://twitter.com/realDonaldTrump/status/253509089102028800</t>
  </si>
  <si>
    <t>Heading to London on Sunday to make a speech at ExCel Centre. http://www.nationalachieverscongress.co.uk A sell out and looking forward to a great time.</t>
  </si>
  <si>
    <t>https://twitter.com/realDonaldTrump/status/253513620334460928</t>
  </si>
  <si>
    <t>See June 2007 speech--is Obama a total racist?</t>
  </si>
  <si>
    <t>https://twitter.com/realDonaldTrump/status/253516010974507008</t>
  </si>
  <si>
    <t>Obama called Reverend Wright his friend, counselor &amp; great leader--then dumped him like a dog!</t>
  </si>
  <si>
    <t>https://twitter.com/realDonaldTrump/status/253519625709576193</t>
  </si>
  <si>
    <t>Reverend Wright must have great hatred for Obama and the manner in which he was shunted aside.</t>
  </si>
  <si>
    <t>https://twitter.com/realDonaldTrump/status/253534879986376704</t>
  </si>
  <si>
    <t>@ DavidRoyEarle See you in London--big crowd!</t>
  </si>
  <si>
    <t>https://twitter.com/realDonaldTrump/status/253562547985338368</t>
  </si>
  <si>
    <t>My daughter Ivanka is being honored by the Wharton School of Finance with the 2012 Young Leadership Award. Also (cont) http://tl.gd/jh2m8v</t>
  </si>
  <si>
    <t>https://twitter.com/realDonaldTrump/status/253563388402208769</t>
  </si>
  <si>
    <t>I am very proud of Ivanka!</t>
  </si>
  <si>
    <t>https://twitter.com/realDonaldTrump/status/253566232098373632</t>
  </si>
  <si>
    <t>My @ gretawire interview discussing @ MittRomney debate responses, Obama's hidden records, my tweets and unemploymenthttp://bit.ly/QY5zIK</t>
  </si>
  <si>
    <t>https://twitter.com/realDonaldTrump/status/253566581387440129</t>
  </si>
  <si>
    <t>Can't wait for tonight's debate--actually delayed my trip to Europe so I can watch. This is going to be a great night.</t>
  </si>
  <si>
    <t>https://twitter.com/realDonaldTrump/status/253567297984274432</t>
  </si>
  <si>
    <t>Who is rooting for Obama more tonight--his campaign advisors or the press?</t>
  </si>
  <si>
    <t>https://twitter.com/realDonaldTrump/status/253570341471932416</t>
  </si>
  <si>
    <t>I will be visiting Trump Int'l Golf Links in Scotland tomorrow. Always great to see the Great Dunes of Scotland. http://bit.ly/3Rv11n</t>
  </si>
  <si>
    <t>https://twitter.com/realDonaldTrump/status/253571648131846145</t>
  </si>
  <si>
    <t>@ escobedoantonio Work hard and never give up!</t>
  </si>
  <si>
    <t>https://twitter.com/realDonaldTrump/status/253574995337441281</t>
  </si>
  <si>
    <t>https://twitter.com/realDonaldTrump/status/253575964603342848</t>
  </si>
  <si>
    <t>https://twitter.com/realDonaldTrump/status/253576531866177537</t>
  </si>
  <si>
    <t>https://twitter.com/realDonaldTrump/status/253577503849984000</t>
  </si>
  <si>
    <t>I'm always amazed when I travel to my foreign properties.Seeing the Trump brand across 4 continents proves that excellence can be universal.</t>
  </si>
  <si>
    <t>https://twitter.com/realDonaldTrump/status/253581368087437312</t>
  </si>
  <si>
    <t>Obama's '07 speech which @ DailyCaller just released not only shows that Obama is a racist but also how the press always covers for him.</t>
  </si>
  <si>
    <t>https://twitter.com/realDonaldTrump/status/253586644496687106</t>
  </si>
  <si>
    <t>https://twitter.com/realDonaldTrump/status/253587791454294017</t>
  </si>
  <si>
    <t>Have you heard? China just told Obama to jump. Obama asked how high.</t>
  </si>
  <si>
    <t>https://twitter.com/realDonaldTrump/status/253590315443818497</t>
  </si>
  <si>
    <t>In August, 2012, Obama said the so called Arab Spring sprung from 'joyful longing for human freedom' http://bit.ly/PwwbPP Good call!</t>
  </si>
  <si>
    <t>https://twitter.com/realDonaldTrump/status/253598240602214400</t>
  </si>
  <si>
    <t>There's only one candidate who cut medicare and that's Barack Obama. Cut over $700M to move into ObamaCare.</t>
  </si>
  <si>
    <t>https://twitter.com/realDonaldTrump/status/253599772227809280</t>
  </si>
  <si>
    <t>"Invincibility lies in the defence; the possibility of victory in the attack." --Sun Tzu</t>
  </si>
  <si>
    <t>https://twitter.com/realDonaldTrump/status/253693930670002177</t>
  </si>
  <si>
    <t>Congratulations to Mitt Romney. He was not only good, he was absolutely fantastic tonight!</t>
  </si>
  <si>
    <t>https://twitter.com/realDonaldTrump/status/253694168164102147</t>
  </si>
  <si>
    <t>As a big job creator, I was greatly honored to have been mentioned twice tonight during the debate.</t>
  </si>
  <si>
    <t>https://twitter.com/realDonaldTrump/status/253847285853724672</t>
  </si>
  <si>
    <t>Wind farms are ugly, not cost effective and don't produce worthwhile returns or energy. No wonder governments are giving up on them.</t>
  </si>
  <si>
    <t>https://twitter.com/realDonaldTrump/status/253852595049865216</t>
  </si>
  <si>
    <t>https://twitter.com/realDonaldTrump/status/253856844534120448</t>
  </si>
  <si>
    <t>. @ SethMacFarlane will be a great Oscar host. He did an amazing job at my @ ComedyCentral roast.</t>
  </si>
  <si>
    <t>https://twitter.com/realDonaldTrump/status/253864404897128452</t>
  </si>
  <si>
    <t>Both being optimistic and remembering the big picture have served me well throughout my life. You need to stay positive.</t>
  </si>
  <si>
    <t>https://twitter.com/realDonaldTrump/status/253873730126753792</t>
  </si>
  <si>
    <t>https://twitter.com/realDonaldTrump/status/253877445814525952</t>
  </si>
  <si>
    <t>I'm eagerly awaiting the next polls. The debate performance could be devastating to the Obama team. Let's see what happens.</t>
  </si>
  <si>
    <t>https://twitter.com/realDonaldTrump/status/253880120576716801</t>
  </si>
  <si>
    <t>Happy to have just passed 1.5M followers on twitter. We picked up over 14,000 yesterday alone. It's great to speak to everyone daily.</t>
  </si>
  <si>
    <t>https://twitter.com/realDonaldTrump/status/253883107294449666</t>
  </si>
  <si>
    <t>Congratulations to Michelle and Barack Obama on their 20th anniversary.</t>
  </si>
  <si>
    <t>https://twitter.com/realDonaldTrump/status/253913912544722944</t>
  </si>
  <si>
    <t>Now another Obama speech from 2002 with him talking about taking the rich's 'stuff' http://bit.ly/SzIBuR Who is this guy? Where's the media?</t>
  </si>
  <si>
    <t>https://twitter.com/realDonaldTrump/status/253917441497907200</t>
  </si>
  <si>
    <t>The upcoming season of @ CelebApprentice will be terrific--a great cast.</t>
  </si>
  <si>
    <t>https://twitter.com/realDonaldTrump/status/253922532086935552</t>
  </si>
  <si>
    <t>https://twitter.com/realDonaldTrump/status/253925292207398912</t>
  </si>
  <si>
    <t>https://twitter.com/realDonaldTrump/status/253928559834447872</t>
  </si>
  <si>
    <t>I'll be in London on Sunday at the ExCel Centre to talk about success. It will be a great time for everyone! http://www.nationalachieverscongress.co.uk</t>
  </si>
  <si>
    <t>https://twitter.com/realDonaldTrump/status/253930461410238464</t>
  </si>
  <si>
    <t>Congrats to @ Yankees on finishing 1st in the AL East. Derek Jeter is great--good luck in the playoffs!</t>
  </si>
  <si>
    <t>https://twitter.com/realDonaldTrump/status/253930695955730432</t>
  </si>
  <si>
    <t>Bill Clinton has been Obama's most effective surrogate out on the trail.</t>
  </si>
  <si>
    <t>https://twitter.com/realDonaldTrump/status/253938102417117184</t>
  </si>
  <si>
    <t>"Mr. President, you're entitled as the president to your own airplane and to your own house, but not to your own facts." -- @ MittRomney</t>
  </si>
  <si>
    <t>https://twitter.com/realDonaldTrump/status/253944806739439616</t>
  </si>
  <si>
    <t>Scary &amp; Unsustainable: On Monday the US added more debt than from 1776 through Pearl Harbor http://bit.ly/SzL4Wh</t>
  </si>
  <si>
    <t>https://twitter.com/realDonaldTrump/status/253950831685140481</t>
  </si>
  <si>
    <t>"To every action there is always opposed an equal reaction." --Isaac Newton</t>
  </si>
  <si>
    <t>https://twitter.com/realDonaldTrump/status/254260863966531584</t>
  </si>
  <si>
    <t>I promise to do a new # trumpvlog when I get back next week---- lots of requests. Thanks!</t>
  </si>
  <si>
    <t>https://twitter.com/realDonaldTrump/status/254261716504961024</t>
  </si>
  <si>
    <t>Glad to hear that @ RobinRoberts is doing well. She is a terrific person.</t>
  </si>
  <si>
    <t>https://twitter.com/realDonaldTrump/status/254281529969238016</t>
  </si>
  <si>
    <t>My friend @ GovChristie called it-- @ MittRomney recast the race.</t>
  </si>
  <si>
    <t>https://twitter.com/realDonaldTrump/status/254289618760003584</t>
  </si>
  <si>
    <t>Now America knows--the Emperor has no clothes. Why would Obama do better in a 2nd debate? # Debate # Obama</t>
  </si>
  <si>
    <t>https://twitter.com/realDonaldTrump/status/254296606717911040</t>
  </si>
  <si>
    <t>. @ acuconservative's # CPACCO kept up the momentum from the debate. @ MittRomney even made a surprise appearance. Now go win CO!</t>
  </si>
  <si>
    <t>https://twitter.com/realDonaldTrump/status/254302656774950915</t>
  </si>
  <si>
    <t>‚ÄúThe team with the best players wins.‚Äù -- @ jack_welch</t>
  </si>
  <si>
    <t>https://twitter.com/realDonaldTrump/status/254314363127738368</t>
  </si>
  <si>
    <t>Looking forward to Sunday‚Äôs speech in the ExCel Centre. http://www.nationalachieverscongress.co.uk</t>
  </si>
  <si>
    <t>https://twitter.com/realDonaldTrump/status/254319736974893056</t>
  </si>
  <si>
    <t>More than 70M people watched the Presidential Debate. A new record. See what happens when I am so prominently mentioned (just kidding)!</t>
  </si>
  <si>
    <t>https://twitter.com/realDonaldTrump/status/255293416009789441</t>
  </si>
  <si>
    <t>Just got back from Scotland and speech in London. Amazing "packed house" crowd.</t>
  </si>
  <si>
    <t>https://twitter.com/realDonaldTrump/status/255294883680632833</t>
  </si>
  <si>
    <t>Got to do something about these missing chidlren grabbed by the perverts. Too many incidents--fast trial, death penalty.</t>
  </si>
  <si>
    <t>https://twitter.com/realDonaldTrump/status/255295107367063552</t>
  </si>
  <si>
    <t>I'm doing @ theviewtv today at 11 am--always interesting!</t>
  </si>
  <si>
    <t>https://twitter.com/realDonaldTrump/status/255310425049149440</t>
  </si>
  <si>
    <t>UK has no money &amp; yet they subsidize ugly Scottish wind farms--big outcry.</t>
  </si>
  <si>
    <t>https://twitter.com/realDonaldTrump/status/255333370668670976</t>
  </si>
  <si>
    <t>. @ 1010WINSNewYork (news radio) has too many commercials--can't listen.</t>
  </si>
  <si>
    <t>https://twitter.com/realDonaldTrump/status/255348583618985984</t>
  </si>
  <si>
    <t>My @ foxandfriends interview discussing Obama's failed and dangerous foreign policy and the real unemployment numbershttp://bit.ly/Uz6nKR</t>
  </si>
  <si>
    <t>https://twitter.com/realDonaldTrump/status/255361372941058048</t>
  </si>
  <si>
    <t>If Alex Salmond had not stupidly released terrorist al-Megrahi (PanAm flight 103) to his friends, there would be no Trump wind farm dispute.</t>
  </si>
  <si>
    <t>https://twitter.com/realDonaldTrump/status/255361874323963904</t>
  </si>
  <si>
    <t>I told Alex Salmond that he should never have released al-Megrahi when he foolishly asked me for support!</t>
  </si>
  <si>
    <t>https://twitter.com/realDonaldTrump/status/255370164017721344</t>
  </si>
  <si>
    <t>I would do same thing if I were China. They want Obama.http://bit.ly/SXJA4D</t>
  </si>
  <si>
    <t>https://twitter.com/realDonaldTrump/status/255379564832886784</t>
  </si>
  <si>
    <t>RT @ IBDeditorials: Media Doesn't See Past Bin Laden to Obama's Failed Foreign Policy http://bit.ly/VH5AVI</t>
  </si>
  <si>
    <t>https://twitter.com/realDonaldTrump/status/255380750508126208</t>
  </si>
  <si>
    <t>A record 46.68M Americans are now on food stamps http://bit.ly/Uz9Hpi Four more years?</t>
  </si>
  <si>
    <t>https://twitter.com/realDonaldTrump/status/255387939922657280</t>
  </si>
  <si>
    <t>It's great that sleepy eyes @ chucktodd gets no traction.</t>
  </si>
  <si>
    <t>https://twitter.com/realDonaldTrump/status/255390140845940737</t>
  </si>
  <si>
    <t>Who is more believable on the state of employment--the great @ jack_welch or some government bureaucrat who is voting for Obama?</t>
  </si>
  <si>
    <t>https://twitter.com/realDonaldTrump/status/255392008695316480</t>
  </si>
  <si>
    <t>Sleepy eyes @ chucktodd is an absolute joke of a reporter. He is in the bag for Obama. He can't carry @ jack_welch's jock.</t>
  </si>
  <si>
    <t>https://twitter.com/realDonaldTrump/status/255393027592441856</t>
  </si>
  <si>
    <t>Great win last night for the @ Yankees in Baltimore.</t>
  </si>
  <si>
    <t>https://twitter.com/realDonaldTrump/status/255395992877273088</t>
  </si>
  <si>
    <t>At the request of many- I will be doing live tweets during the next presidential debate.</t>
  </si>
  <si>
    <t>https://twitter.com/realDonaldTrump/status/255396685671444480</t>
  </si>
  <si>
    <t>Congratulations to @ drewbrees on setting the @ NFL record with 48 consecutive games with a TD pass. He is a great guy and player.</t>
  </si>
  <si>
    <t>https://twitter.com/realDonaldTrump/status/255397854347157505</t>
  </si>
  <si>
    <t>How long did it take for Obama to call Hugo Chavez and congratulate him on his 'reelection?' Who do you think Chavez supports in ours?</t>
  </si>
  <si>
    <t>https://twitter.com/realDonaldTrump/status/255402782658555904</t>
  </si>
  <si>
    <t>https://twitter.com/realDonaldTrump/status/255410932937785346</t>
  </si>
  <si>
    <t>Obama's planned tax hike will hit over 1 million small businesses http://bit.ly/REWw1U Expect more massive unemployment and stagnant growth</t>
  </si>
  <si>
    <t>https://twitter.com/realDonaldTrump/status/255411849053499392</t>
  </si>
  <si>
    <t>China is taking the oil in Libya while our embassy is being attacked after we won the war for the rebels. Obama's policies suck!</t>
  </si>
  <si>
    <t>https://twitter.com/realDonaldTrump/status/255656193102585856</t>
  </si>
  <si>
    <t>Welcome to Obama's recovery - government workers' unemployment rate has fallen to 4.3%. http://bit.ly/QPaFqA We need private sector growth.</t>
  </si>
  <si>
    <t>https://twitter.com/realDonaldTrump/status/255670162068488192</t>
  </si>
  <si>
    <t>Obama projected a 2012 budget deficit of $557B. It is actually double that at $1.1T http://bit.ly/UzglvH We can't afford four more years.</t>
  </si>
  <si>
    <t>https://twitter.com/realDonaldTrump/status/255671869951328256</t>
  </si>
  <si>
    <t>Sleepy eyes @ chucktodd -- whenever you mention me unfairly I will likewise mention you.</t>
  </si>
  <si>
    <t>https://twitter.com/realDonaldTrump/status/255678963056246784</t>
  </si>
  <si>
    <t>Our many loyal viewers should expect a major announcement very soon on next season's @ CelebApprentice. Our fans will be pleased.</t>
  </si>
  <si>
    <t>https://twitter.com/realDonaldTrump/status/255680998069633025</t>
  </si>
  <si>
    <t>. @ jack_welch is correct--these reporters would not have been so brave while Jack was running GE.</t>
  </si>
  <si>
    <t>https://twitter.com/realDonaldTrump/status/255684651203559424</t>
  </si>
  <si>
    <t>. @ carlosbeltran15 is playing great for St. Louis Cardinals. They made a wise decision.</t>
  </si>
  <si>
    <t>https://twitter.com/realDonaldTrump/status/255690799193415680</t>
  </si>
  <si>
    <t>. @ ErraticSLK Shout out = work hard!</t>
  </si>
  <si>
    <t>https://twitter.com/realDonaldTrump/status/255692718448197633</t>
  </si>
  <si>
    <t>Greece should get out of the euro &amp; go back to their own currency--they are just wasting time.</t>
  </si>
  <si>
    <t>https://twitter.com/realDonaldTrump/status/255717123442229249</t>
  </si>
  <si>
    <t>California gas prices going thru the roof, others to follow. An election-losing event for Obama.</t>
  </si>
  <si>
    <t>https://twitter.com/realDonaldTrump/status/255717302413172736</t>
  </si>
  <si>
    <t>Why isn't Obama protecting us from ridiculous gas prices?</t>
  </si>
  <si>
    <t>https://twitter.com/realDonaldTrump/status/255717928316583937</t>
  </si>
  <si>
    <t>My @ SquawkCNBC # TRUMPTUESDAY interview discussing the upcoming debates, the real state of unemployment &amp; bias mediahttp://bit.ly/VKpTTT</t>
  </si>
  <si>
    <t>https://twitter.com/realDonaldTrump/status/255720069768826880</t>
  </si>
  <si>
    <t>Drop A-Rod in the order and cut his salary based on unreported drug use. Also, not a pressure player.</t>
  </si>
  <si>
    <t>https://twitter.com/realDonaldTrump/status/255721242101940224</t>
  </si>
  <si>
    <t>In the end, Andy Pettitte did not rat out his friend Roger Clemens. I like him again, a lot.</t>
  </si>
  <si>
    <t>https://twitter.com/realDonaldTrump/status/255725221426909184</t>
  </si>
  <si>
    <t>George Will is a political moron. Last month he said Romney couldn't win.</t>
  </si>
  <si>
    <t>https://twitter.com/realDonaldTrump/status/255729217617141760</t>
  </si>
  <si>
    <t>"Donald Trump: ‚ÄòMonkey business‚Äô on jobs" http://politi.co/UyYuoB via @ politico</t>
  </si>
  <si>
    <t>https://twitter.com/realDonaldTrump/status/255736699982864384</t>
  </si>
  <si>
    <t>When will the unemployment numbers be corrected? Sadly, after the election!</t>
  </si>
  <si>
    <t>https://twitter.com/realDonaldTrump/status/255738703052435456</t>
  </si>
  <si>
    <t>Looking forward to live tweeting during the rest of the debates. Will be a lot of fun.</t>
  </si>
  <si>
    <t>https://twitter.com/realDonaldTrump/status/255766290885656576</t>
  </si>
  <si>
    <t>With these record high gas prices, what does it say about Obama that he was trying to brag about his energy policy in the debate?</t>
  </si>
  <si>
    <t>https://twitter.com/realDonaldTrump/status/255770772101009408</t>
  </si>
  <si>
    <t>‚ÄúIn order to build your wealth and improve your business smarts, you need to know about real estate.‚Äù - Think Like a Billionaire</t>
  </si>
  <si>
    <t>https://twitter.com/realDonaldTrump/status/255777551828545537</t>
  </si>
  <si>
    <t>Mitt‚Äôs subsequent rise in the polls post-debate shows that the American public can still spot a real winner.</t>
  </si>
  <si>
    <t>https://twitter.com/realDonaldTrump/status/255784560904773633</t>
  </si>
  <si>
    <t>Now that Obama‚Äôs poll numbers are in tailspin ‚Äì watch for him to launch a strike in Libya or Iran. He is desperate.</t>
  </si>
  <si>
    <t>https://twitter.com/realDonaldTrump/status/255791437260656641</t>
  </si>
  <si>
    <t>The public is about to learn a lot more information on Barack Obama and his true background in the coming weeks‚Ä¶</t>
  </si>
  <si>
    <t>https://twitter.com/realDonaldTrump/status/256023423829032960</t>
  </si>
  <si>
    <t>. @ DavidLetterman @ Late_Show fully apologized last night for calling me a racist. Thank you David--we are again friends.</t>
  </si>
  <si>
    <t>https://twitter.com/realDonaldTrump/status/256031437160054784</t>
  </si>
  <si>
    <t>By popular request I will also be tweeting live during the Vice Presidential debate Thursday night. It will be very interesting, I promise.</t>
  </si>
  <si>
    <t>https://twitter.com/realDonaldTrump/status/256039835897315330</t>
  </si>
  <si>
    <t>How can British PM Cameron spend so much money on Scottish windmills which are ruining the countryside?</t>
  </si>
  <si>
    <t>https://twitter.com/realDonaldTrump/status/256042093930242048</t>
  </si>
  <si>
    <t>"I will implement effective missile defenses to protect against threats. On this, there will be no flexibility with Vladimir Putin." -- Mitt</t>
  </si>
  <si>
    <t>https://twitter.com/realDonaldTrump/status/256044871482220544</t>
  </si>
  <si>
    <t>I don't think Obama will do well in the second debate--he is psyched out just like A-Rod.</t>
  </si>
  <si>
    <t>https://twitter.com/realDonaldTrump/status/256055143064289282</t>
  </si>
  <si>
    <t>Remember, Obama limped across the finish line--he should have lost to Hillary. Be careful!</t>
  </si>
  <si>
    <t>https://twitter.com/realDonaldTrump/status/256056387203911681</t>
  </si>
  <si>
    <t>Obama is under a great of pressure to perform well in the next debate. Let's see how he reacts under pressure.</t>
  </si>
  <si>
    <t>https://twitter.com/realDonaldTrump/status/256063573669855232</t>
  </si>
  <si>
    <t>"It doesn't matter who you vote for--it matters who is counting the votes." Be careful of voter fraud!</t>
  </si>
  <si>
    <t>https://twitter.com/realDonaldTrump/status/256072913789284352</t>
  </si>
  <si>
    <t>27 days until America's greatest test since our founding. In this election, we decide whether we become great again.</t>
  </si>
  <si>
    <t>https://twitter.com/realDonaldTrump/status/256078510467215360</t>
  </si>
  <si>
    <t>I just had to fire someone, he didn't have a clue--he reminded me of Obama on Wednesday night.</t>
  </si>
  <si>
    <t>https://twitter.com/realDonaldTrump/status/256092879401934850</t>
  </si>
  <si>
    <t>Has Barack Obama been caught red handed laundering money into his campaign from illegal online foreign donations? Media?</t>
  </si>
  <si>
    <t>https://twitter.com/realDonaldTrump/status/256104065287733248</t>
  </si>
  <si>
    <t>47M on food stamps. Over 23M Americans unemployed. 50% of college grads unemployed. And Obama wants us talking about Big Bird.</t>
  </si>
  <si>
    <t>https://twitter.com/realDonaldTrump/status/256104783763603457</t>
  </si>
  <si>
    <t>DELUSIONAL--Obama actually thought that he won the debate http://bit.ly/PlR0mx What is he thinking?</t>
  </si>
  <si>
    <t>https://twitter.com/realDonaldTrump/status/256111919491084288</t>
  </si>
  <si>
    <t>Receiving thousands of thank you letters from @ LibertyU students for my convocation speech. The honor was all mine! Great people.</t>
  </si>
  <si>
    <t>https://twitter.com/realDonaldTrump/status/256113180252729346</t>
  </si>
  <si>
    <t>Obama was guest at VP debate moderator Martha Raddatz's wedding http://bit.ly/Tu2zsD Do people think this is fair?</t>
  </si>
  <si>
    <t>https://twitter.com/realDonaldTrump/status/256117820495126528</t>
  </si>
  <si>
    <t>A-Rod must be dropped in the Yankees line-up tonight if they want to win. He simply can't perform without drugs.</t>
  </si>
  <si>
    <t>https://twitter.com/realDonaldTrump/status/256118540397080578</t>
  </si>
  <si>
    <t>Consumer spending fell in September http://bit.ly/URbT5W Another indicator the 7.8% unemployment number is cooked.</t>
  </si>
  <si>
    <t>https://twitter.com/realDonaldTrump/status/256123695955857409</t>
  </si>
  <si>
    <t>"You have to scratch your head when the president spends the last week talking about saving Big Bird." -- @ MittRomney</t>
  </si>
  <si>
    <t>https://twitter.com/realDonaldTrump/status/256125913694089216</t>
  </si>
  <si>
    <t>I am more concerned about Biden in the debate than I am about Obama. Be careful on Thursday night!</t>
  </si>
  <si>
    <t>https://twitter.com/realDonaldTrump/status/256127187894300672</t>
  </si>
  <si>
    <t>Even with lower profit projections, American firms are still throwing money into China http://reut.rs/URdA3a Obama is killing investment.</t>
  </si>
  <si>
    <t>https://twitter.com/realDonaldTrump/status/256128818807447552</t>
  </si>
  <si>
    <t>Congratulations to @FLGovScott on getting an "A" grade from @ CatoInstitute on his fiscal policy. Rick is a fantastic governor.</t>
  </si>
  <si>
    <t>https://twitter.com/realDonaldTrump/status/256132205242355712</t>
  </si>
  <si>
    <t>I enjoy meeting tourists in # TrumpTower. People travel from across the world to see the five-level Atrium &amp; waterfall.</t>
  </si>
  <si>
    <t>https://twitter.com/realDonaldTrump/status/256133095034601472</t>
  </si>
  <si>
    <t>Must read article on Obama's illegal fundraising from abroad http://bit.ly/UReT2a Foreign candidate getting foreign donations.</t>
  </si>
  <si>
    <t>https://twitter.com/realDonaldTrump/status/256134644322402305</t>
  </si>
  <si>
    <t>https://twitter.com/realDonaldTrump/status/256378669763788801</t>
  </si>
  <si>
    <t>"When everything seems to be going against you, remember that the airplane takes off against the wind, not with it." -- Henry Ford</t>
  </si>
  <si>
    <t>https://twitter.com/realDonaldTrump/status/256382894526828545</t>
  </si>
  <si>
    <t>Traveling to LA this winter? Book a round at Trump Nat'l Golf Club http://bit.ly/hAJgi6 Rated best course on the West Coast (&amp; best food)</t>
  </si>
  <si>
    <t>https://twitter.com/realDonaldTrump/status/256400303681859585</t>
  </si>
  <si>
    <t>USA Today has the worst "new" newspaper logo in the business--go back to the original!</t>
  </si>
  <si>
    <t>https://twitter.com/realDonaldTrump/status/256410856051593217</t>
  </si>
  <si>
    <t>After Obama's '07 racist speech on Katrina relief, he now won't provide any aid to victms of Hurricane Isaachttp://bit.ly/SLog5O</t>
  </si>
  <si>
    <t>https://twitter.com/realDonaldTrump/status/256411938148474880</t>
  </si>
  <si>
    <t>Raul Ibanez did something never done in baseball history. Amazing move by manager Joe G.</t>
  </si>
  <si>
    <t>https://twitter.com/realDonaldTrump/status/256420333274406912</t>
  </si>
  <si>
    <t>Great move to take A-Rod out of game. Now terminate his contract based on misrepresentation (drugs).</t>
  </si>
  <si>
    <t>https://twitter.com/realDonaldTrump/status/256421813972770816</t>
  </si>
  <si>
    <t>Asking why my dislike of A-Rod--dishonorable dealings with me on an apartment deal</t>
  </si>
  <si>
    <t>https://twitter.com/realDonaldTrump/status/256422607455395840</t>
  </si>
  <si>
    <t>Staff at Trump Park Avenue disliked A-Rod--to put it "mildly" -- The staff at Trump World Tower loves Derek Jeter.</t>
  </si>
  <si>
    <t>https://twitter.com/realDonaldTrump/status/256424576693710848</t>
  </si>
  <si>
    <t>. @ Apprenticenbc cast will be announced tomorrow at 7:30am ET on the @ todayshow with @ MLauer</t>
  </si>
  <si>
    <t>https://twitter.com/realDonaldTrump/status/256427440346374145</t>
  </si>
  <si>
    <t>I guess they have Lance Armstrong cold. Brutal report. A waste of taxpayer money to take down an American hero.</t>
  </si>
  <si>
    <t>https://twitter.com/realDonaldTrump/status/256433674348793856</t>
  </si>
  <si>
    <t>$30M a year and A-Rod is now relegated to the bench. @ yankees would have lost if Girardi hadn't benched him in the 9th (see my prediction)</t>
  </si>
  <si>
    <t>https://twitter.com/realDonaldTrump/status/256437756107034624</t>
  </si>
  <si>
    <t>Amazing that Derek Jeter played with an injury throughout most of last night's @ yankees game and did so well.</t>
  </si>
  <si>
    <t>https://twitter.com/realDonaldTrump/status/256454471020847105</t>
  </si>
  <si>
    <t>If @ rihanna is dating @ chrisbrown again then she has a death wish. A beater is always a beater--just watch!</t>
  </si>
  <si>
    <t>https://twitter.com/realDonaldTrump/status/256466457968381955</t>
  </si>
  <si>
    <t>I suspect @ JoeBiden could do well tonight. Don't be fooled by his gaffes. He is a seasoned and feisty debater.</t>
  </si>
  <si>
    <t>https://twitter.com/realDonaldTrump/status/256467122610376704</t>
  </si>
  <si>
    <t>Outright disgusting--the Obama administration has continually stonewalled and lied to US Amb. Sean Smith's mother http://drudge.tw/RxV7IN</t>
  </si>
  <si>
    <t>https://twitter.com/realDonaldTrump/status/256477082228518914</t>
  </si>
  <si>
    <t>Why the hell did we help the Libyan "rebels" in the first place. That is the real scandal.</t>
  </si>
  <si>
    <t>https://twitter.com/realDonaldTrump/status/256477624430370816</t>
  </si>
  <si>
    <t>How the hell does the Libyan government get off telling our embassy security they can't have loaded guns for protection?!</t>
  </si>
  <si>
    <t>https://twitter.com/realDonaldTrump/status/256483185901309952</t>
  </si>
  <si>
    <t>Live tweeting during tonight's VP debate...should be a great time</t>
  </si>
  <si>
    <t>https://twitter.com/realDonaldTrump/status/256483626026426368</t>
  </si>
  <si>
    <t>Our foreign policy decisions are dumbest in U.S. history</t>
  </si>
  <si>
    <t>https://twitter.com/realDonaldTrump/status/256484294871113729</t>
  </si>
  <si>
    <t>So Obama used to tell classmates that he was Kenyan royalty and an Indonesian prince http://to.pbs.org/W14iVJ Sounds like his book bio!</t>
  </si>
  <si>
    <t>https://twitter.com/realDonaldTrump/status/256486209034022914</t>
  </si>
  <si>
    <t>It's Thursday and only 26 days until the election. How many illegal donations from China and Saudi Arabia did Obama collect today?</t>
  </si>
  <si>
    <t>https://twitter.com/realDonaldTrump/status/256487311515209728</t>
  </si>
  <si>
    <t>Why does Barack Obama's ring have an arabic inscription? http://bit.ly/VMN6Vn Who is this guy?</t>
  </si>
  <si>
    <t>https://twitter.com/realDonaldTrump/status/256488097443897344</t>
  </si>
  <si>
    <t>Another sign that @ jack_welch is right. New government labor report casts even more doubt on the September jobs data http://www.aei-ideas.org/2012/10/new-government-report-casts-even-more-doubt-on-the-september-jobs-data/ ‚Ä¶</t>
  </si>
  <si>
    <t>https://twitter.com/realDonaldTrump/status/256493728179576833</t>
  </si>
  <si>
    <t>If Obama's poll numbers continue to fall, I expect him to launch a military strike somewhere before the final debate.</t>
  </si>
  <si>
    <t>https://twitter.com/realDonaldTrump/status/256503294657191938</t>
  </si>
  <si>
    <t>. @ Linda_McMahon is an elite businesswoman who will bring a great outlook to DC. Support her campaign here http://bit.ly/r3WRno</t>
  </si>
  <si>
    <t>https://twitter.com/realDonaldTrump/status/256534982263193600</t>
  </si>
  <si>
    <t>Looking forward to the debate tonight and will be tweeting live with very honest assessment.</t>
  </si>
  <si>
    <t>https://twitter.com/realDonaldTrump/status/256558418876325888</t>
  </si>
  <si>
    <t>Get ready- this should be informative and fun! # VPDebate</t>
  </si>
  <si>
    <t>https://twitter.com/realDonaldTrump/status/256560945898352640</t>
  </si>
  <si>
    <t>Both candidates are looking sharp- now it's up to the mouth and the mind. # VPDebate</t>
  </si>
  <si>
    <t>https://twitter.com/realDonaldTrump/status/256563171207294976</t>
  </si>
  <si>
    <t>Hard for Biden to justify Libya mess but doing best he can. # VPDebate</t>
  </si>
  <si>
    <t>https://twitter.com/realDonaldTrump/status/256566001385209856</t>
  </si>
  <si>
    <t>Biden's sarcastic smiling may or may not be effective depending on who is watching. # VPDebate</t>
  </si>
  <si>
    <t>https://twitter.com/realDonaldTrump/status/256566186630844416</t>
  </si>
  <si>
    <t>Pretty even debate but don't force Obama into a war--- he would be the wrong leader. # VPDebate</t>
  </si>
  <si>
    <t>https://twitter.com/realDonaldTrump/status/256567241573818368</t>
  </si>
  <si>
    <t>Excellent story on @ MittRomney- very good moment for Ryan. # VPDebate</t>
  </si>
  <si>
    <t>https://twitter.com/realDonaldTrump/status/256571678237282304</t>
  </si>
  <si>
    <t>Biden's statements on Medicare are very effective. Ryan must now come back and combat. # VPDebate</t>
  </si>
  <si>
    <t>https://twitter.com/realDonaldTrump/status/256584882434748416</t>
  </si>
  <si>
    <t>Pretty even debate- no knockouts. However Ryan's closing statement somewhat stronger. What do you think? # VPDebate</t>
  </si>
  <si>
    <t>https://twitter.com/realDonaldTrump/status/256710012196507648</t>
  </si>
  <si>
    <t>Going over to @ TodayShow now to introduce @ ApprenticeNBC cast etc.-- watch.</t>
  </si>
  <si>
    <t>https://twitter.com/realDonaldTrump/status/256739203411476480</t>
  </si>
  <si>
    <t>British PM Cameron is making a fool of himself by wasting billions of pounds on unwanted &amp; environment destroying Scottish windmills.</t>
  </si>
  <si>
    <t>https://twitter.com/realDonaldTrump/status/256747611934040064</t>
  </si>
  <si>
    <t>"Wing bangers"-- the name given to wind turbines by bird lovers for the thousands of birds they kill in the U.S.</t>
  </si>
  <si>
    <t>https://twitter.com/realDonaldTrump/status/256752629068226560</t>
  </si>
  <si>
    <t>ObamaCare is a complete disaster. Many of my friends have to scale down their businesses because they can't afford it. Terrible.</t>
  </si>
  <si>
    <t>https://twitter.com/realDonaldTrump/status/256757082320146433</t>
  </si>
  <si>
    <t>@ dennisrodman @ ApprenticeNBC Great to have you back for the best season yet!</t>
  </si>
  <si>
    <t>https://twitter.com/realDonaldTrump/status/256763248274198529</t>
  </si>
  <si>
    <t>"There are many ways of going forward, but only one way of standing still." -- Pres. Franklin D. Roosevelt</t>
  </si>
  <si>
    <t>https://twitter.com/realDonaldTrump/status/256781462060273665</t>
  </si>
  <si>
    <t>First Minister of Scotland released bomber of Pan Am flight #103 on "compassionate grounds." Do you believe?</t>
  </si>
  <si>
    <t>#103</t>
  </si>
  <si>
    <t>https://twitter.com/realDonaldTrump/status/256800191838052352</t>
  </si>
  <si>
    <t>Doing the @ todayshow with @ MLauer was great- I really like Matt.</t>
  </si>
  <si>
    <t>https://twitter.com/realDonaldTrump/status/256802697607512066</t>
  </si>
  <si>
    <t>Credibility is important to me- hence must admit that both candidates did really well last night. # VPDebate</t>
  </si>
  <si>
    <t>https://twitter.com/realDonaldTrump/status/256820259061919749</t>
  </si>
  <si>
    <t>My Scotland course is receiving accolades from all over the world--a great honor for me.</t>
  </si>
  <si>
    <t>https://twitter.com/realDonaldTrump/status/256823035716325376</t>
  </si>
  <si>
    <t>I'm going to the @ Yankees game tonight to root them on--they always win when I am there.</t>
  </si>
  <si>
    <t>https://twitter.com/realDonaldTrump/status/256825010667270144</t>
  </si>
  <si>
    <t>. @ dennisrodman looks like he really cleaned up his act.</t>
  </si>
  <si>
    <t>https://twitter.com/realDonaldTrump/status/256827434412961792</t>
  </si>
  <si>
    <t>Great to hear that our loyal @ CelebApprentice fans are happy with today's announcement of the new cast. This will be something special!</t>
  </si>
  <si>
    <t>https://twitter.com/realDonaldTrump/status/256829893529202688</t>
  </si>
  <si>
    <t>With our amazing All Star cast, @ Joan_Rivers, @ johnrich, @ ArsenioOFFICIAL &amp; @ piersmorgan are also returning as boardroom advisors.</t>
  </si>
  <si>
    <t>https://twitter.com/realDonaldTrump/status/256832383834275840</t>
  </si>
  <si>
    <t>Obama's economic policies are causing inflation on hard working families. The price of corn alone has risen over 200% since he was elected.</t>
  </si>
  <si>
    <t>https://twitter.com/realDonaldTrump/status/256836413914488832</t>
  </si>
  <si>
    <t>"What we are watching on our TV screens is the unraveling of the Obama foreign policy." -- @ PaulRyanVP</t>
  </si>
  <si>
    <t>https://twitter.com/realDonaldTrump/status/256840570012577796</t>
  </si>
  <si>
    <t>Very different styles but each totally effective in his own way at the debate.</t>
  </si>
  <si>
    <t>https://twitter.com/realDonaldTrump/status/256844944466128897</t>
  </si>
  <si>
    <t>I look forward to Tuesday night's presidential debate--I wonder if Obama will use my name again.</t>
  </si>
  <si>
    <t>https://twitter.com/realDonaldTrump/status/256848991294197760</t>
  </si>
  <si>
    <t>When an employee leaves me and begs to come back--I never let them. Loyalty is very important.</t>
  </si>
  <si>
    <t>https://twitter.com/realDonaldTrump/status/256852657069756417</t>
  </si>
  <si>
    <t>"Leadership is the capacity to translate vision into reality." -- Warren G. Bennis</t>
  </si>
  <si>
    <t>https://twitter.com/realDonaldTrump/status/256912686997196800</t>
  </si>
  <si>
    <t>I told you, whenever I go to a @ Yankees game the @ Yankees win.</t>
  </si>
  <si>
    <t>https://twitter.com/realDonaldTrump/status/257122019831844864</t>
  </si>
  <si>
    <t>When Strasburg leaves in a couple of years under free agency Washington will say " what were we doing".</t>
  </si>
  <si>
    <t>https://twitter.com/realDonaldTrump/status/257136910600896513</t>
  </si>
  <si>
    <t>Washington should have brought in Strasburg to relieve-- they would have won.</t>
  </si>
  <si>
    <t>https://twitter.com/realDonaldTrump/status/257140638523486208</t>
  </si>
  <si>
    <t>I'll bet Obama goes down just like Washington because he doesn't use our(this country's) best people to win.</t>
  </si>
  <si>
    <t>https://twitter.com/realDonaldTrump/status/257143158276759552</t>
  </si>
  <si>
    <t>Joe Girardi did a great job of managing the Yankees this series.</t>
  </si>
  <si>
    <t>https://twitter.com/realDonaldTrump/status/257173482905935872</t>
  </si>
  <si>
    <t>They found Jessica in Colorado--- body was mutilated--- death to the pervert killer.</t>
  </si>
  <si>
    <t>https://twitter.com/realDonaldTrump/status/257189181007220736</t>
  </si>
  <si>
    <t>Everyone's wondering what's wrong with A-Rod. Not one sports writer blames it on his not being able to use drugs anymore-- the real reason.</t>
  </si>
  <si>
    <t>https://twitter.com/realDonaldTrump/status/257193606895521793</t>
  </si>
  <si>
    <t>Tonight, despite everything, put A-Rod in the lineup.</t>
  </si>
  <si>
    <t>https://twitter.com/realDonaldTrump/status/257227013293756416</t>
  </si>
  <si>
    <t>Roadway steel on beautiful Verrazano-Narrows Bridge is rusting and rotting away. Scrape and paint before too late.</t>
  </si>
  <si>
    <t>https://twitter.com/realDonaldTrump/status/257293284945321985</t>
  </si>
  <si>
    <t>So much for Washington shutting down Strasburg- they deserved to lose.</t>
  </si>
  <si>
    <t>https://twitter.com/realDonaldTrump/status/257468145424551936</t>
  </si>
  <si>
    <t>A bad thing finally happened to Derek Jeter--- he is a great champion.</t>
  </si>
  <si>
    <t>https://twitter.com/realDonaldTrump/status/257475759629815809</t>
  </si>
  <si>
    <t>. @ Yankees are in trouble without Derek. Try A-Rod at short- get him some confidence.</t>
  </si>
  <si>
    <t>https://twitter.com/realDonaldTrump/status/257483280641839104</t>
  </si>
  <si>
    <t>Swisher should have caught ball in right field last night.</t>
  </si>
  <si>
    <t>https://twitter.com/realDonaldTrump/status/257521719361798144</t>
  </si>
  <si>
    <t>A-Rod hit ball hard first at bat. Time for him to step up and leave.</t>
  </si>
  <si>
    <t>https://twitter.com/realDonaldTrump/status/257522310481854465</t>
  </si>
  <si>
    <t>Yankees can win today. Kuroda is a highly underrated pitcher.</t>
  </si>
  <si>
    <t>https://twitter.com/realDonaldTrump/status/257547904984694785</t>
  </si>
  <si>
    <t>Brooklyn Nets have the worst uniform ever- Boring- won't matter if they win("Winning solves all problems"- (cont) http://tl.gd/jl71lk</t>
  </si>
  <si>
    <t>https://twitter.com/realDonaldTrump/status/257552110374248448</t>
  </si>
  <si>
    <t>No, I wasn't at the @ Yankees game yesterday- can't go today either. When I go, they win.</t>
  </si>
  <si>
    <t>https://twitter.com/realDonaldTrump/status/257552283850653696</t>
  </si>
  <si>
    <t>I have never seen a thin person drinking Diet Coke.</t>
  </si>
  <si>
    <t>https://twitter.com/realDonaldTrump/status/257657113185230849</t>
  </si>
  <si>
    <t>. @ MittRomney's poll numbers are looking really good. One more great debate performance and it will be a total knockout.</t>
  </si>
  <si>
    <t>https://twitter.com/realDonaldTrump/status/257663638708563968</t>
  </si>
  <si>
    <t>Who says Obama will do better in the next debate- has he gotten smarter in 2 weeks!</t>
  </si>
  <si>
    <t>https://twitter.com/realDonaldTrump/status/257668238710820864</t>
  </si>
  <si>
    <t>Obama will be trying very hard at next debate- he doesn't want to lose the Boeing.</t>
  </si>
  <si>
    <t>https://twitter.com/realDonaldTrump/status/257841540829962241</t>
  </si>
  <si>
    <t>I feel guilty not having attended the last two @ yankees games (losses). They would have won!</t>
  </si>
  <si>
    <t>https://twitter.com/realDonaldTrump/status/257841894015500288</t>
  </si>
  <si>
    <t>A-Rod is just not making it. We want to give him a chance but it was only drugs that made him great.</t>
  </si>
  <si>
    <t>https://twitter.com/realDonaldTrump/status/257845928248086529</t>
  </si>
  <si>
    <t>I love @LibertyUniversity--such great people!</t>
  </si>
  <si>
    <t>https://twitter.com/realDonaldTrump/status/257847460075036672</t>
  </si>
  <si>
    <t>https://twitter.com/realDonaldTrump/status/257852657111269376</t>
  </si>
  <si>
    <t>. @ ErichFSchroeder Your dad was a great man &amp; great leader.</t>
  </si>
  <si>
    <t>https://twitter.com/realDonaldTrump/status/257855202026192897</t>
  </si>
  <si>
    <t>. @ SbelSbel3555 Sorry, @ piersmorgan is a very smart guy!</t>
  </si>
  <si>
    <t>https://twitter.com/realDonaldTrump/status/257858283564593154</t>
  </si>
  <si>
    <t>Derek Jeter had a great career until 3 days ago when he sold his apartment at Trump World Tower- I told him not to sell- karma?</t>
  </si>
  <si>
    <t>https://twitter.com/realDonaldTrump/status/257858671051165696</t>
  </si>
  <si>
    <t>https://twitter.com/realDonaldTrump/status/257861120604397569</t>
  </si>
  <si>
    <t>A-Rod was a great player when he lived at Trump Park Avenue--- even though he was on the juice!</t>
  </si>
  <si>
    <t>https://twitter.com/realDonaldTrump/status/257867646874308608</t>
  </si>
  <si>
    <t>https://twitter.com/realDonaldTrump/status/257869452291473408</t>
  </si>
  <si>
    <t>. @ ArsenioOFFICIAL Why not everyone else is using it--- it's available at @ Macys.</t>
  </si>
  <si>
    <t>https://twitter.com/realDonaldTrump/status/257872053334589440</t>
  </si>
  <si>
    <t>In case you missed it, my @ todayshow interview discussing announcing the All Star cast of @ CelebApprenticehttp://on.today.com/QVMyd0</t>
  </si>
  <si>
    <t>https://twitter.com/realDonaldTrump/status/257878111566315520</t>
  </si>
  <si>
    <t>Lots of response on Derek--but I told him his apartment was lucky! -- We love Derek.</t>
  </si>
  <si>
    <t>https://twitter.com/realDonaldTrump/status/257879227930648577</t>
  </si>
  <si>
    <t>Lots of response to my comment on Diet Coke- let's face it, it doesn't work- just makes you hungry.</t>
  </si>
  <si>
    <t>https://twitter.com/realDonaldTrump/status/257880180473872384</t>
  </si>
  <si>
    <t>I don't get @ JerrySeinfeld's stumbling, bumbling humor--no better than his failed Marriage Ref tv show</t>
  </si>
  <si>
    <t>https://twitter.com/realDonaldTrump/status/257882636381483008</t>
  </si>
  <si>
    <t>Wing Whackers: the reality is, wind turbines kill birds ttp://bit.ly/O5IV3O</t>
  </si>
  <si>
    <t>https://twitter.com/realDonaldTrump/status/257887477984022528</t>
  </si>
  <si>
    <t>Isn't it time that Obama release his college records and applications? Boy would that create a mess! He is not who you think.</t>
  </si>
  <si>
    <t>https://twitter.com/realDonaldTrump/status/257887990905466880</t>
  </si>
  <si>
    <t>Barack Obama is not who you think he is. Most overrated politician in US history.</t>
  </si>
  <si>
    <t>https://twitter.com/realDonaldTrump/status/257897489607319552</t>
  </si>
  <si>
    <t>My @ foxandfriends interview discussing @ JoeBiden's performance, the Libya cover up and tomorrow's crucial debatehttp://bit.ly/QnyqHU</t>
  </si>
  <si>
    <t>https://twitter.com/realDonaldTrump/status/257912608051589120</t>
  </si>
  <si>
    <t>. @ antbaxter's documentary on my Scottish golf club was so boring and wrong. He is a small-timer with no talent.</t>
  </si>
  <si>
    <t>https://twitter.com/realDonaldTrump/status/257915265558380544</t>
  </si>
  <si>
    <t>The @ brooklynnets logo is plain and boring--but if they win it won't matter.</t>
  </si>
  <si>
    <t>https://twitter.com/realDonaldTrump/status/257923642158096384</t>
  </si>
  <si>
    <t>"Donald Trump announces 'Celebrity Apprentice' All-Stars" http://usat.ly/QVOOAR via @ USATODAY</t>
  </si>
  <si>
    <t>https://twitter.com/realDonaldTrump/status/257925839902085120</t>
  </si>
  <si>
    <t>Looking forward to speaking at tonight's gala for @ MittRomney supporters at the Intrepid. Mitt's doing well.</t>
  </si>
  <si>
    <t>https://twitter.com/realDonaldTrump/status/257930053776732160</t>
  </si>
  <si>
    <t>A-Rod should donate his contract to charity. He doesn't make the @ yankees any money and he doesn't perform. He is a $30M/yr rip off.</t>
  </si>
  <si>
    <t>https://twitter.com/realDonaldTrump/status/257934635999309824</t>
  </si>
  <si>
    <t>Looking forward to honoring the great Dogan family and the success of the Trump Towers project in Istanbul @ FollowTurkey Annual Gala Dinner</t>
  </si>
  <si>
    <t>https://twitter.com/realDonaldTrump/status/257936201057705984</t>
  </si>
  <si>
    <t>Once again Obama fails to classify China as a currency manipulator. He just helped China steal even more jobs and money from us.</t>
  </si>
  <si>
    <t>https://twitter.com/realDonaldTrump/status/257936689614450688</t>
  </si>
  <si>
    <t>"Romney, Ryan Slam Obama Administration on China Currency Manipulation" http://abcn.ws/QnBOCF via @ ABC</t>
  </si>
  <si>
    <t>https://twitter.com/realDonaldTrump/status/257943323799613442</t>
  </si>
  <si>
    <t>Obama is planning on attacking Romney on Bain in tomorrow's debate http://fxn.ws/RI8uWE Mitt should bring up college applications &amp; records</t>
  </si>
  <si>
    <t>https://twitter.com/realDonaldTrump/status/257944234517221376</t>
  </si>
  <si>
    <t>If @ MittRomney has a good debate tomorrow night, Obama is finished!</t>
  </si>
  <si>
    <t>https://twitter.com/realDonaldTrump/status/257945325719937024</t>
  </si>
  <si>
    <t>Tomorrow is # TrumpTuesday @ SquawkCNBC 7:40 AM Tune in!</t>
  </si>
  <si>
    <t>https://twitter.com/realDonaldTrump/status/257950538816188417</t>
  </si>
  <si>
    <t>The more Diet Coke, Diet Pepsi, etc you drink, the more weight you gain?</t>
  </si>
  <si>
    <t>https://twitter.com/realDonaldTrump/status/257950659159154688</t>
  </si>
  <si>
    <t>Diet Coke, etc is inverse to reason. It tricks your body into eating more.</t>
  </si>
  <si>
    <t>https://twitter.com/realDonaldTrump/status/257955447544352768</t>
  </si>
  <si>
    <t>"Sometimes the best thing you can do is just let things ride, let time go by." Donald J. Trump</t>
  </si>
  <si>
    <t>https://twitter.com/realDonaldTrump/status/257958080321572864</t>
  </si>
  <si>
    <t>"The invisible hand of the market always moves faster and better than the heavy hand of government." -- @ MittRomney</t>
  </si>
  <si>
    <t>https://twitter.com/realDonaldTrump/status/258006490915422208</t>
  </si>
  <si>
    <t>Based on very popular demand, I will be live tweeting tomorrow night during the Presidential debate.</t>
  </si>
  <si>
    <t>https://twitter.com/realDonaldTrump/status/258192696659804160</t>
  </si>
  <si>
    <t>"Donald Trump's back with 14 'Apprentice' All-Stars" http://apne.ws/QnyNlQ via @ AP</t>
  </si>
  <si>
    <t>https://twitter.com/realDonaldTrump/status/258193260760150016</t>
  </si>
  <si>
    <t>Gov. Gary Johnson pulling votes from @ MittRomney--Don't waste your vote. Obama must go!</t>
  </si>
  <si>
    <t>https://twitter.com/realDonaldTrump/status/258196349332377600</t>
  </si>
  <si>
    <t>@ jbluvx2 Happy Birthday!</t>
  </si>
  <si>
    <t>https://twitter.com/realDonaldTrump/status/258200612871753729</t>
  </si>
  <si>
    <t>I hope A-Rod has a great night for the Yankees--he owes it to them--especially with Derek hurt.</t>
  </si>
  <si>
    <t>https://twitter.com/realDonaldTrump/status/258204040503128065</t>
  </si>
  <si>
    <t>Lots of pressure on Obama tonight--even more than A-Rod. If he doesn't perform well it could be over.</t>
  </si>
  <si>
    <t>https://twitter.com/realDonaldTrump/status/258205151507124224</t>
  </si>
  <si>
    <t>I have no doubt that Mitt will do really well tonight. We'll all be watching @ MittRomney.</t>
  </si>
  <si>
    <t>https://twitter.com/realDonaldTrump/status/258207708644249600</t>
  </si>
  <si>
    <t>I turned down going to the debate tonight so that I could do live tweets to my many followers.</t>
  </si>
  <si>
    <t>https://twitter.com/realDonaldTrump/status/258208796839657472</t>
  </si>
  <si>
    <t>Verlander is great but very beatable. Does not have a good ERA in playoff games</t>
  </si>
  <si>
    <t>https://twitter.com/realDonaldTrump/status/258212561596579840</t>
  </si>
  <si>
    <t>. @ rupertmurdoch is absolutely right, it will be a nightmare for @ Israel if Obama is re-elected.</t>
  </si>
  <si>
    <t>https://twitter.com/realDonaldTrump/status/258213414252453888</t>
  </si>
  <si>
    <t>I can confirm the reports-- @ BillRancic, my first season winner, will be returning to this All-Star season of @ CelebApprentice.</t>
  </si>
  <si>
    <t>https://twitter.com/realDonaldTrump/status/258223356241928193</t>
  </si>
  <si>
    <t>. @ antbaxter Your documentary died many deaths. You have, in my opinion, zero talent.</t>
  </si>
  <si>
    <t>https://twitter.com/realDonaldTrump/status/258223698098655234</t>
  </si>
  <si>
    <t>. @ antbaxter Thanks for helping promote &amp; make Trump International Golf Links Scotland so successful--you stupid fool!</t>
  </si>
  <si>
    <t>https://twitter.com/realDonaldTrump/status/258230257893666816</t>
  </si>
  <si>
    <t>Diet Coke tweet had a monster response--dammit, I wish the stuff worked.</t>
  </si>
  <si>
    <t>https://twitter.com/realDonaldTrump/status/258240227641012224</t>
  </si>
  <si>
    <t>My # TrumpTuesday @ SquawkCNBC interview discussing the stakes for tonight's debate and the state of my stock portfoliohttp://bit.ly/Qmspcf</t>
  </si>
  <si>
    <t>https://twitter.com/realDonaldTrump/status/258241015247417344</t>
  </si>
  <si>
    <t>All the morons that cause the controversy in Scotland have made my development far more successful than anticipated.</t>
  </si>
  <si>
    <t>https://twitter.com/realDonaldTrump/status/258241361386561536</t>
  </si>
  <si>
    <t>Obama just had another trillion dollar budget deficit for the fourth year in a row. At least he is consistent.</t>
  </si>
  <si>
    <t>https://twitter.com/realDonaldTrump/status/258243381858291713</t>
  </si>
  <si>
    <t>Had a great time with @ PaulRyanVP last night on the Intrepid. Paul is terrific.</t>
  </si>
  <si>
    <t>https://twitter.com/realDonaldTrump/status/258251332165713920</t>
  </si>
  <si>
    <t>It's amazing--my weekly scheduled interviews on @ foxnews and @ CNBC draw the highest ratings. And they get bigger week by week--thanks folks!</t>
  </si>
  <si>
    <t>https://twitter.com/realDonaldTrump/status/258262904091058176</t>
  </si>
  <si>
    <t>The Coca Cola company is not happy with me--that's okay, I'll still keep drinking that garbage.</t>
  </si>
  <si>
    <t>https://twitter.com/realDonaldTrump/status/258263681945706496</t>
  </si>
  <si>
    <t>Because Obama was so pathetic in the first debate, tonight's audience will be humongous--people want to see if he is for real.</t>
  </si>
  <si>
    <t>https://twitter.com/realDonaldTrump/status/258264740126658560</t>
  </si>
  <si>
    <t>. @ History's wonderful "The Men Who Built America" with me on tonight at 9 -- bad timing, I'll be live tweeting the debate</t>
  </si>
  <si>
    <t>https://twitter.com/realDonaldTrump/status/258266414501212160</t>
  </si>
  <si>
    <t>. @ antbaxter I tried watching but fell asleep.</t>
  </si>
  <si>
    <t>https://twitter.com/realDonaldTrump/status/258270168029995008</t>
  </si>
  <si>
    <t>. @ reince is doing a fantastic job for the Republican Party--hope he gets the credit he deserves.</t>
  </si>
  <si>
    <t>https://twitter.com/realDonaldTrump/status/258271235174187009</t>
  </si>
  <si>
    <t>Between Libya, the national security leaks and Fast &amp; Furious, Obama has had more national security scandals than any other President.</t>
  </si>
  <si>
    <t>https://twitter.com/realDonaldTrump/status/258274048629424129</t>
  </si>
  <si>
    <t>. @ washtimes " @ BrettMDecker: Five Questions w/ @ realDonaldTrump--'Lack of Leadership is the biggest threat to America'"http://bit.ly/QmEoGB</t>
  </si>
  <si>
    <t>https://twitter.com/realDonaldTrump/status/258277938389196801</t>
  </si>
  <si>
    <t>I bet the terrorists in Libya used weapons we supplied them during their so called 'revolution' to attack our embassy in Benghazi.</t>
  </si>
  <si>
    <t>https://twitter.com/realDonaldTrump/status/258278407324987392</t>
  </si>
  <si>
    <t>Congratulations to @ JamesOKeefeIII on exposing more Democrat voter fraud. @ DNC was caught red handed telling people to vote twice.</t>
  </si>
  <si>
    <t>https://twitter.com/realDonaldTrump/status/258287176633180160</t>
  </si>
  <si>
    <t>Good luck @ MittRomney tonight--have no doubt you will be great.</t>
  </si>
  <si>
    <t>https://twitter.com/realDonaldTrump/status/258299167355588608</t>
  </si>
  <si>
    <t>. @ MittRomney--if Obama gets wise tonight just ask for his college records &amp; transcripts--he will quiet down quickly.</t>
  </si>
  <si>
    <t>https://twitter.com/realDonaldTrump/status/258307558513721347</t>
  </si>
  <si>
    <t>https://twitter.com/realDonaldTrump/status/258310790619201537</t>
  </si>
  <si>
    <t>Get ready for tonight!</t>
  </si>
  <si>
    <t>https://twitter.com/realDonaldTrump/status/258311801484226560</t>
  </si>
  <si>
    <t>If the @ yankees can somehow beat Verlander tonight then they can still salvage the series. And I will go to games 6&amp; 7 so they will win!</t>
  </si>
  <si>
    <t>https://twitter.com/realDonaldTrump/status/258312283325857793</t>
  </si>
  <si>
    <t>Great win last night by Peyton Manning &amp; @ Denver_Broncos in San Diego coming from 24 points behind on the road. Very impressive.</t>
  </si>
  <si>
    <t>https://twitter.com/realDonaldTrump/status/258314355127513088</t>
  </si>
  <si>
    <t>For political purposes only, Obama is planning to hit Libya for the Benghazi embassy attack right before the election?</t>
  </si>
  <si>
    <t>https://twitter.com/realDonaldTrump/status/258317021505282048</t>
  </si>
  <si>
    <t>@drumline_mormon It is selling great at Macy's--thanks!</t>
  </si>
  <si>
    <t>https://twitter.com/realDonaldTrump/status/258318014334767104</t>
  </si>
  <si>
    <t>We should be able to negotiate a deal with Iran because they know we could blow them away to the Stone Age.They just don't believe we would.</t>
  </si>
  <si>
    <t>https://twitter.com/realDonaldTrump/status/258320714967416832</t>
  </si>
  <si>
    <t>I was just told by one of the top @ PGATOUR players that my golf courses are the most elite in the country. Very nice compliment--I agree.</t>
  </si>
  <si>
    <t>https://twitter.com/realDonaldTrump/status/258368306203987968</t>
  </si>
  <si>
    <t>Getting ready to watch the debate--- as they say "let's get ready to rumble"!</t>
  </si>
  <si>
    <t>https://twitter.com/realDonaldTrump/status/258373566196768771</t>
  </si>
  <si>
    <t>Why hasn't Obama created jobs?</t>
  </si>
  <si>
    <t>https://twitter.com/realDonaldTrump/status/258373635822215168</t>
  </si>
  <si>
    <t>Why has Obama let China and others take our jobs?</t>
  </si>
  <si>
    <t>https://twitter.com/realDonaldTrump/status/258374127688232960</t>
  </si>
  <si>
    <t>Good response on jobs by @ MittRomney.</t>
  </si>
  <si>
    <t>https://twitter.com/realDonaldTrump/status/258375096064950273</t>
  </si>
  <si>
    <t>Then how come gasoline is hitting record high prices?</t>
  </si>
  <si>
    <t>https://twitter.com/realDonaldTrump/status/258375641148321793</t>
  </si>
  <si>
    <t>So far @ MittRomney is winning big.</t>
  </si>
  <si>
    <t>https://twitter.com/realDonaldTrump/status/258378264677060609</t>
  </si>
  <si>
    <t>. @ MittRomney looks much stronger and much more Presidential!</t>
  </si>
  <si>
    <t>https://twitter.com/realDonaldTrump/status/258378469950513152</t>
  </si>
  <si>
    <t>Obama keeps saying that he will do something--- but why hasn't he done it? It's all talk.</t>
  </si>
  <si>
    <t>https://twitter.com/realDonaldTrump/status/258381269258338306</t>
  </si>
  <si>
    <t>Obama just said @ MittRomney was "a very successful investor"--- big mistake for Obama to admit- he has less and less credibility.</t>
  </si>
  <si>
    <t>https://twitter.com/realDonaldTrump/status/258382694520586240</t>
  </si>
  <si>
    <t>Obama is looking rhetorical and weak. @ MittRomney is looking strong and sharp.</t>
  </si>
  <si>
    <t>https://twitter.com/realDonaldTrump/status/258389924456312832</t>
  </si>
  <si>
    <t>Obama weak on immigration. All words, no action. He's been Prez 4 years.</t>
  </si>
  <si>
    <t>https://twitter.com/realDonaldTrump/status/258389970090340353</t>
  </si>
  <si>
    <t>Obama keeps namedropping Bill Clinton-- he is no Bill Clinton.</t>
  </si>
  <si>
    <t>https://twitter.com/realDonaldTrump/status/258391266109292544</t>
  </si>
  <si>
    <t>. @ MittRomney much better on Libya and Middle East problems. Obama has no answer.</t>
  </si>
  <si>
    <t>https://twitter.com/realDonaldTrump/status/258392659385802752</t>
  </si>
  <si>
    <t>Such long rhetorical and boring answers from Obama. No wonder nothing gets done.</t>
  </si>
  <si>
    <t>https://twitter.com/realDonaldTrump/status/258394846191054849</t>
  </si>
  <si>
    <t>You talk tough, Mr. President, but have done nothing about China killing our jobs and economy.</t>
  </si>
  <si>
    <t>https://twitter.com/realDonaldTrump/status/258399470440546306</t>
  </si>
  <si>
    <t>Obama better than last time, but again, @ MittRomney wins. Good night. # debate</t>
  </si>
  <si>
    <t>https://twitter.com/realDonaldTrump/status/258538212308447232</t>
  </si>
  <si>
    <t>Debate showed--- these guys really hate each other. At one point it looked like they would come to blows.</t>
  </si>
  <si>
    <t>https://twitter.com/realDonaldTrump/status/258542382667149312</t>
  </si>
  <si>
    <t>George Will said "best debate he ever saw". If you ever heard George Will speak(boring) anything is exciting.</t>
  </si>
  <si>
    <t>https://twitter.com/realDonaldTrump/status/258544552179269633</t>
  </si>
  <si>
    <t>Stupid George Will gave @ MittRomney no chance 3 months ago. Take off his little spectacles and he's just another dummy.</t>
  </si>
  <si>
    <t>https://twitter.com/realDonaldTrump/status/258564445238853632</t>
  </si>
  <si>
    <t>Verlander pitched great, but @ Yankees look truly defeated.</t>
  </si>
  <si>
    <t>https://twitter.com/realDonaldTrump/status/258565793749544961</t>
  </si>
  <si>
    <t>At the debate, the President kept talking of what he is going to do. I kept saying, why didn't he do it? He lost me a long time ago.</t>
  </si>
  <si>
    <t>https://twitter.com/realDonaldTrump/status/258566665388843009</t>
  </si>
  <si>
    <t>Remember, I said Derek don't sell your Trump World Tower apartment...its been lucky for you. The day after he sold it, he broke his foot.</t>
  </si>
  <si>
    <t>https://twitter.com/realDonaldTrump/status/258566750071824384</t>
  </si>
  <si>
    <t>I still love Derek, he is a winner!</t>
  </si>
  <si>
    <t>https://twitter.com/realDonaldTrump/status/258566974085423104</t>
  </si>
  <si>
    <t>Obama has zero credibility on oil and coal. If we do not win energy as a country, we just do not win, period!</t>
  </si>
  <si>
    <t>https://twitter.com/realDonaldTrump/status/258572175634743296</t>
  </si>
  <si>
    <t>Do you believe Barack Hussein Obama (aka Barry Soetoro) looked like a president last night? I don't!</t>
  </si>
  <si>
    <t>https://twitter.com/realDonaldTrump/status/258572492044660737</t>
  </si>
  <si>
    <t>Obama did much better than he did last time--but still lost decisively.</t>
  </si>
  <si>
    <t>https://twitter.com/realDonaldTrump/status/258575681275965440</t>
  </si>
  <si>
    <t>Polls are starting to look really bad for Obama. Looks like he'll have to start a war or major conflict to win. Don't put it past him!</t>
  </si>
  <si>
    <t>https://twitter.com/realDonaldTrump/status/258584864163500033</t>
  </si>
  <si>
    <t>My twitter has become so powerful that I can actually make my enemies tell the truth.</t>
  </si>
  <si>
    <t>https://twitter.com/realDonaldTrump/status/258585127276392449</t>
  </si>
  <si>
    <t>My twitter followers will soon be over 2 million--&amp; all the "biggies." It's like having your own newspaper.</t>
  </si>
  <si>
    <t>https://twitter.com/realDonaldTrump/status/258586450256355329</t>
  </si>
  <si>
    <t>My interview with @ RealMichaelKay discussing why A-Rod should be fired from @ yankees &amp; how to terminate his contract http://es.pn/cTBY8E</t>
  </si>
  <si>
    <t>https://twitter.com/realDonaldTrump/status/258587638062264320</t>
  </si>
  <si>
    <t>https://twitter.com/realDonaldTrump/status/258589119167475714</t>
  </si>
  <si>
    <t>Via @ espn: "Donald Trump would fire A-Rod"http://es.pn/Qp5VHI</t>
  </si>
  <si>
    <t>https://twitter.com/realDonaldTrump/status/258589709608034304</t>
  </si>
  <si>
    <t>Really enjoyed discussing @ yankees yesterday with @RealMicihaelKay. I am a long time Yankee fan.</t>
  </si>
  <si>
    <t>https://twitter.com/realDonaldTrump/status/258591247743205376</t>
  </si>
  <si>
    <t>Great article on wind turbines by Robert Bryce in today's @ NYPosthttp://bit.ly/V5AwvJ</t>
  </si>
  <si>
    <t>https://twitter.com/realDonaldTrump/status/258591443256475648</t>
  </si>
  <si>
    <t>Wind turbines are not only killing millions of birds, they are killing the finances &amp; environment of many countries &amp; communities.</t>
  </si>
  <si>
    <t>https://twitter.com/realDonaldTrump/status/258593090107998208</t>
  </si>
  <si>
    <t>Remember, new "environment friendly" lightbulbs can cause cancer. Be careful-- the idiots who came up with this stuff don't care.</t>
  </si>
  <si>
    <t>https://twitter.com/realDonaldTrump/status/258596208350748672</t>
  </si>
  <si>
    <t>Robert Bryce @ NYPost--Congrats on your great opinion piece on terrible wind turbines &amp; how destructive they are. Windmills are a disaster.</t>
  </si>
  <si>
    <t>https://twitter.com/realDonaldTrump/status/258596503420010496</t>
  </si>
  <si>
    <t>If Obama keeps pushing wind turbines our country will go down the tubes economically, environmentally &amp; aesthetically.</t>
  </si>
  <si>
    <t>https://twitter.com/realDonaldTrump/status/258603416547381248</t>
  </si>
  <si>
    <t>All the guys that said @ MittRomney would lose are rapidly coming on board. Mitt will remember the early helpers.</t>
  </si>
  <si>
    <t>https://twitter.com/realDonaldTrump/status/258607232323829760</t>
  </si>
  <si>
    <t>Obama was beaten but not knocked out. He lives to fight another day. But in the real world presidents are not given a second chance...</t>
  </si>
  <si>
    <t>https://twitter.com/realDonaldTrump/status/258607392978268160</t>
  </si>
  <si>
    <t>...Bad decisions can be devastating.</t>
  </si>
  <si>
    <t>https://twitter.com/realDonaldTrump/status/258608142324232193</t>
  </si>
  <si>
    <t>"Trump Was Right: 'Obama's America' Tops 2012 Documentaries" http://bit.ly/Wn8H77 via @Newsmax_Media</t>
  </si>
  <si>
    <t>https://twitter.com/realDonaldTrump/status/258609030858170369</t>
  </si>
  <si>
    <t>. @ MittRomney scored last night on both substance and style.</t>
  </si>
  <si>
    <t>https://twitter.com/realDonaldTrump/status/258609418701258752</t>
  </si>
  <si>
    <t>Obama at big debate disadvantage--he just can't get away from his bad record.</t>
  </si>
  <si>
    <t>https://twitter.com/realDonaldTrump/status/258611949053571072</t>
  </si>
  <si>
    <t>Obama talks about what he is going to do--why the hell didn't he just do it, especially in the first 2 years when he had all votes necessary</t>
  </si>
  <si>
    <t>https://twitter.com/realDonaldTrump/status/258614778023530496</t>
  </si>
  <si>
    <t>George Steinbrenner @ yankees would have gotten out of A-Rod's contract three years ago...but put A-Rod in tonight.</t>
  </si>
  <si>
    <t>https://twitter.com/realDonaldTrump/status/258628572418297856</t>
  </si>
  <si>
    <t>CC is a great pitcher and can handle pressure-- @ Yankees will win tonight. So far my predictions have all been correct.</t>
  </si>
  <si>
    <t>https://twitter.com/realDonaldTrump/status/258630587487772672</t>
  </si>
  <si>
    <t>Last Saturday A-Rod was 0-3 and left 6 stranded. But he was still hitting on girls from the dugout http://bit.ly/R9TBNH He is very selfish!</t>
  </si>
  <si>
    <t>https://twitter.com/realDonaldTrump/status/258631311458181120</t>
  </si>
  <si>
    <t>While the @ Yankees look like they quit and are finished, they won't quit for CC</t>
  </si>
  <si>
    <t>https://twitter.com/realDonaldTrump/status/258632006932496384</t>
  </si>
  <si>
    <t>Joe Girardi @ Yankees must play his starters, even A-Rod, they got you there.</t>
  </si>
  <si>
    <t>https://twitter.com/realDonaldTrump/status/258636047519453184</t>
  </si>
  <si>
    <t>https://twitter.com/realDonaldTrump/status/258636725893623808</t>
  </si>
  <si>
    <t>Just read about my friend @ HulkHogan--he was set up--too bad he has to use the court system instead of his muscles.</t>
  </si>
  <si>
    <t>https://twitter.com/realDonaldTrump/status/258637296222474240</t>
  </si>
  <si>
    <t>Initial reports say 2nd debate viewership dropped. See what happens when I am not mentioned.</t>
  </si>
  <si>
    <t>https://twitter.com/realDonaldTrump/status/258638570028404737</t>
  </si>
  <si>
    <t>Michael Vick of the Philadelphia @ eagles is a great athlete but not a great quarterback.</t>
  </si>
  <si>
    <t>https://twitter.com/realDonaldTrump/status/258640349872926720</t>
  </si>
  <si>
    <t>Robert Pattinson should not take back Kristen Stewart. She cheated on him like a dog &amp; will do it again--just watch. He can do much better!</t>
  </si>
  <si>
    <t>https://twitter.com/realDonaldTrump/status/258642133098049536</t>
  </si>
  <si>
    <t>Can you imagine how embarrassing it would have been for the country if the candidates actually did get into a fist fight?</t>
  </si>
  <si>
    <t>https://twitter.com/realDonaldTrump/status/258645188120027136</t>
  </si>
  <si>
    <t>What is never said is that people take a big risk with their money and can lose it all. We should be given credit for taking this risk.</t>
  </si>
  <si>
    <t>https://twitter.com/realDonaldTrump/status/258655569458651136</t>
  </si>
  <si>
    <t>. @ dubephnx If we didn't remove incredibly powerful fire retardant asbestos &amp; replace it with junk that doesn't (cont) http://tl.gd/jm9f46</t>
  </si>
  <si>
    <t>https://twitter.com/realDonaldTrump/status/258657182176927744</t>
  </si>
  <si>
    <t>. @ antbaxter should really be ashamed about his massive box office disaster. Take a hint and get out of the film (cont) http://tl.gd/jm9fqg</t>
  </si>
  <si>
    <t>https://twitter.com/realDonaldTrump/status/258658751857438721</t>
  </si>
  <si>
    <t>. @ mystikangel Bring @ johnrich back? He is back!</t>
  </si>
  <si>
    <t>https://twitter.com/realDonaldTrump/status/258660849001062400</t>
  </si>
  <si>
    <t>I find it very sad that we have a President with zero private sector experience attacking an opponent for being successful.</t>
  </si>
  <si>
    <t>https://twitter.com/realDonaldTrump/status/258661128643674112</t>
  </si>
  <si>
    <t>If Obama goes after Mitt's private sector experience in the next debate then Mitt should ask for Obama's college records--all of them.</t>
  </si>
  <si>
    <t>https://twitter.com/realDonaldTrump/status/258661851972386816</t>
  </si>
  <si>
    <t>Under his administration, oil and gas production on public land is down over 10% http://wapo.st/QqO8ln Obama did not tell truth last night.</t>
  </si>
  <si>
    <t>https://twitter.com/realDonaldTrump/status/258664282634457088</t>
  </si>
  <si>
    <t>Major grudge match this weekend between @ nyjets &amp; @ Patriots. I have a dilemma, I am good friends w/ both Woody (cont) http://tl.gd/jm9ioh</t>
  </si>
  <si>
    <t>https://twitter.com/realDonaldTrump/status/258669445763969024</t>
  </si>
  <si>
    <t>Mitt's proposed tax cuts for the middle class will spur record economic growth.</t>
  </si>
  <si>
    <t>https://twitter.com/realDonaldTrump/status/258671417581780992</t>
  </si>
  <si>
    <t>.@ashleycam2883 Re: Libya--Hillary took the blame for Obama.</t>
  </si>
  <si>
    <t>https://twitter.com/realDonaldTrump/status/258673336391966722</t>
  </si>
  <si>
    <t>Great--now Supreme Court Justices are talking about a constitutional right to a cell phone http://bit.ly/Wn22Kq Obama, just stop already.</t>
  </si>
  <si>
    <t>https://twitter.com/realDonaldTrump/status/258674180550184960</t>
  </si>
  <si>
    <t># SuccessByTrump, exclusively available @ Macy's, has set sale records for fastest selling cologne. Makes a great gift http://bit.ly/Wn6c4O</t>
  </si>
  <si>
    <t>https://twitter.com/realDonaldTrump/status/258909724983042048</t>
  </si>
  <si>
    <t>Obama's spending and borrowing is burying America and destroying our children's future. Does he even care?</t>
  </si>
  <si>
    <t>https://twitter.com/realDonaldTrump/status/258910260406939648</t>
  </si>
  <si>
    <t>"When we're talking about math that doesn't add up, how about $5 trillion of deficits over the last four years." -- @ MittRomney</t>
  </si>
  <si>
    <t>https://twitter.com/realDonaldTrump/status/258916850291834880</t>
  </si>
  <si>
    <t>Amazing--my tweets are covered across every spectrum from @ espn to @ politico to @ WSJ.</t>
  </si>
  <si>
    <t>https://twitter.com/realDonaldTrump/status/258917220846018560</t>
  </si>
  <si>
    <t>Alert--US jobless claims up 46,000 to 388,000. Really bad news. 7.8% is now a fraud--not possible!</t>
  </si>
  <si>
    <t>https://twitter.com/realDonaldTrump/status/258934211573063681</t>
  </si>
  <si>
    <t>Looking forward to honoring the great Dogan family &amp; the success of the Trump Towers project in Istanbul @ FollowTurkey Annual Gala Dinner</t>
  </si>
  <si>
    <t>https://twitter.com/realDonaldTrump/status/258937466155831297</t>
  </si>
  <si>
    <t>Lots of response to my Pattinson/Kristen Stewart reunion. She will cheat again--100 certain--am I ever wrong?</t>
  </si>
  <si>
    <t>https://twitter.com/realDonaldTrump/status/258939130057220096</t>
  </si>
  <si>
    <t>https://twitter.com/realDonaldTrump/status/258939591418077185</t>
  </si>
  <si>
    <t>@ antbaxter @ MailOnline They only suffered by watching your 3rd rate documentary (which bombed).</t>
  </si>
  <si>
    <t>https://twitter.com/realDonaldTrump/status/258941775257931776</t>
  </si>
  <si>
    <t>@womenzbinder Check the records, dummy--I was never a Bush II fan--he is why we have Obama!</t>
  </si>
  <si>
    <t>https://twitter.com/realDonaldTrump/status/258942999390740481</t>
  </si>
  <si>
    <t>"The biggest thrill in the world is entertaining the public, there is no bigger thrill than that." --Vince McMahon @ WWE</t>
  </si>
  <si>
    <t>https://twitter.com/realDonaldTrump/status/258944857291255808</t>
  </si>
  <si>
    <t>https://twitter.com/realDonaldTrump/status/258945694684045313</t>
  </si>
  <si>
    <t>@ PartyCoveMag @ espn @ politico @ WSJ Thanks!</t>
  </si>
  <si>
    <t>https://twitter.com/realDonaldTrump/status/258958058783383552</t>
  </si>
  <si>
    <t>Newsweek ending print edition--sad. Now my Newsweek covers mean nothing--they lost all credibility. TIME to follow?</t>
  </si>
  <si>
    <t>https://twitter.com/realDonaldTrump/status/258960049387474944</t>
  </si>
  <si>
    <t>A reader just sent me the following: "I wanted to share with you something rather startling. On page 103 of (cont) http://tl.gd/jmj8an</t>
  </si>
  <si>
    <t>https://twitter.com/realDonaldTrump/status/258964691697676288</t>
  </si>
  <si>
    <t>@ G_Harwood Because they are either jealous or losers (or both).</t>
  </si>
  <si>
    <t>https://twitter.com/realDonaldTrump/status/258964836690563072</t>
  </si>
  <si>
    <t>@ darbizman Thanks!</t>
  </si>
  <si>
    <t>https://twitter.com/realDonaldTrump/status/258965403160674305</t>
  </si>
  <si>
    <t>My @ extratv interview with @ MarioLopezExtra discussing my @ yankees tweets, A-Rod's slump &amp; the presidential debates http://bit.ly/TPBw8B</t>
  </si>
  <si>
    <t>https://twitter.com/realDonaldTrump/status/258966137302315009</t>
  </si>
  <si>
    <t>Robert I'm getting a lot of heat for saying you should dump Kristen- but I'm right. If you saw the Miss Universe girls you would reconsider.</t>
  </si>
  <si>
    <t>https://twitter.com/realDonaldTrump/status/258966149390274560</t>
  </si>
  <si>
    <t>@NickJ102 @ antbaxter I don't want to fall asleep in public.</t>
  </si>
  <si>
    <t>@NickJ102 @</t>
  </si>
  <si>
    <t>https://twitter.com/realDonaldTrump/status/258970589853786113</t>
  </si>
  <si>
    <t>I think the @ yankees will win today. Unlike A-Rod, CC is good under pressure. I hope A-Rod plays, however.</t>
  </si>
  <si>
    <t>https://twitter.com/realDonaldTrump/status/258971144936361985</t>
  </si>
  <si>
    <t>Now there is talk of A-Rod being shipped to @ Marlins. If A-Rod is not a @ yankee next year, the fans will be happy.</t>
  </si>
  <si>
    <t>https://twitter.com/realDonaldTrump/status/258990675863941122</t>
  </si>
  <si>
    <t>Derek Jeter @ yankees wants to rent an apartment. Derek--only in a Trump building--Trump is lucky for you.</t>
  </si>
  <si>
    <t>https://twitter.com/realDonaldTrump/status/258991575416307713</t>
  </si>
  <si>
    <t>While the next season of @ CelebApprentice is packed w/ All Stars, ours fans will be happy to see @ Joan_Rivers in the board room.She is back!</t>
  </si>
  <si>
    <t>https://twitter.com/realDonaldTrump/status/259008783433469953</t>
  </si>
  <si>
    <t>Bad sign for Obama's campaign now publicly admitting they are focused on 4 states. Their internals must be horrendous.</t>
  </si>
  <si>
    <t>https://twitter.com/realDonaldTrump/status/259010855616790529</t>
  </si>
  <si>
    <t>When Strasburg leaves @ Nationals for another team for more money, will Washington still like the decision to shut him down for his good?</t>
  </si>
  <si>
    <t>https://twitter.com/realDonaldTrump/status/259012383824039936</t>
  </si>
  <si>
    <t>Clinton commented in Ohio today that @ MittRomney is right, the economy has not been fixed under Obama.I always said Bill was an honest man.</t>
  </si>
  <si>
    <t>https://twitter.com/realDonaldTrump/status/259019547007393793</t>
  </si>
  <si>
    <t>It's Thursday. How much money did Barack Obama waste today on crony green energy projects?</t>
  </si>
  <si>
    <t>https://twitter.com/realDonaldTrump/status/259027449445232640</t>
  </si>
  <si>
    <t>The last time I visited China I couldn't believe all the construction. You can go up with a project in a week--no red tape.</t>
  </si>
  <si>
    <t>https://twitter.com/realDonaldTrump/status/259030677880721408</t>
  </si>
  <si>
    <t>My Trump Home Mattress Collection by Serta is setting records--they are really phenomenal. You can order them athttp://www.serta.com</t>
  </si>
  <si>
    <t>https://twitter.com/realDonaldTrump/status/259031638380527616</t>
  </si>
  <si>
    <t>https://twitter.com/realDonaldTrump/status/259032248697905152</t>
  </si>
  <si>
    <t>@ NeanderthalMan1 @ MittRomney I was referring, of course, to Bill Clinton's statement on the economy.</t>
  </si>
  <si>
    <t>https://twitter.com/realDonaldTrump/status/259034241357213697</t>
  </si>
  <si>
    <t>https://twitter.com/realDonaldTrump/status/259034697148010496</t>
  </si>
  <si>
    <t>https://twitter.com/realDonaldTrump/status/259035050602020864</t>
  </si>
  <si>
    <t>https://twitter.com/realDonaldTrump/status/259035420510273536</t>
  </si>
  <si>
    <t>@ toddulu @ Nationals I hope that's the reason--otherwise, just plain stupid.</t>
  </si>
  <si>
    <t>https://twitter.com/realDonaldTrump/status/259035636907012098</t>
  </si>
  <si>
    <t>@ YouthPastorDarr @ seanhannity @ megynkelly @ JohnCena Good luck!</t>
  </si>
  <si>
    <t>https://twitter.com/realDonaldTrump/status/259035953161715713</t>
  </si>
  <si>
    <t>@ waycooljr37 @ Nationals Bob Kraft &amp; Coach Bill are far too smart!</t>
  </si>
  <si>
    <t>https://twitter.com/realDonaldTrump/status/259037716283535364</t>
  </si>
  <si>
    <t>Hey @ Rosie--how is your recovery going? I hope you are doing well so we can start fighting again soon!</t>
  </si>
  <si>
    <t>https://twitter.com/realDonaldTrump/status/259038410432446464</t>
  </si>
  <si>
    <t>@ gastronome2 I love India!</t>
  </si>
  <si>
    <t>https://twitter.com/realDonaldTrump/status/259054190045835264</t>
  </si>
  <si>
    <t>The Yankees are absolutely terrible--- what happened to this team?</t>
  </si>
  <si>
    <t>https://twitter.com/realDonaldTrump/status/259283724347273217</t>
  </si>
  <si>
    <t>"A penny saved is a penny earned." -- Benjamin Franklin</t>
  </si>
  <si>
    <t>https://twitter.com/realDonaldTrump/status/259288723848564736</t>
  </si>
  <si>
    <t>Can't believe we are less than three weeks away from the election. Time certainly flies!</t>
  </si>
  <si>
    <t>https://twitter.com/realDonaldTrump/status/259291974887145472</t>
  </si>
  <si>
    <t>I'll be making a major announcement on President Obama next week--stay tuned!</t>
  </si>
  <si>
    <t>https://twitter.com/realDonaldTrump/status/259299250310111232</t>
  </si>
  <si>
    <t>https://twitter.com/realDonaldTrump/status/259304509363351553</t>
  </si>
  <si>
    <t>. @ evaemery Thanks--you sound great!</t>
  </si>
  <si>
    <t>https://twitter.com/realDonaldTrump/status/259315482837004288</t>
  </si>
  <si>
    <t>. @ Yankees should get rid of A-Rod ASAP--I can't watch this guy anymore!</t>
  </si>
  <si>
    <t>https://twitter.com/realDonaldTrump/status/259315725171298304</t>
  </si>
  <si>
    <t>Something really bad happened to the @ Yankees psyche--much like our President!</t>
  </si>
  <si>
    <t>https://twitter.com/realDonaldTrump/status/259319193172852736</t>
  </si>
  <si>
    <t>It is a great honor to have helped the community so much.http://bit.ly/NkkhLx</t>
  </si>
  <si>
    <t>https://twitter.com/realDonaldTrump/status/259319557540438019</t>
  </si>
  <si>
    <t>With Barry Diller &amp; Tina Brown in charge, did anyone doubt that @ Newsweek would be a massive failure?</t>
  </si>
  <si>
    <t>https://twitter.com/realDonaldTrump/status/259319786549440512</t>
  </si>
  <si>
    <t>Great decision by Donald Graham @ Newsweek to sell. I'll now have to take my newsweek covers off the wall.</t>
  </si>
  <si>
    <t>https://twitter.com/realDonaldTrump/status/259321394029023232</t>
  </si>
  <si>
    <t>https://twitter.com/realDonaldTrump/status/259324859623030784</t>
  </si>
  <si>
    <t>. @ MittRomney did a great job last night. Watch the clip! http://www.realclearpolitics.com/video/2012/10/18/romney_addresses_67th_annual_alfred_e_smith_memorial_foundation_dinner.html ‚Ä¶</t>
  </si>
  <si>
    <t>https://twitter.com/realDonaldTrump/status/259327474796752897</t>
  </si>
  <si>
    <t>Obama said "not optimal" to Ambassador &amp; embassy killings--bad word usage for a Harvard graduate.</t>
  </si>
  <si>
    <t>https://twitter.com/realDonaldTrump/status/259330099097268224</t>
  </si>
  <si>
    <t>@ MisterJoe49 @ Yankees I agree, but their careers weren't fueled by drugs.</t>
  </si>
  <si>
    <t>https://twitter.com/realDonaldTrump/status/259330447757152256</t>
  </si>
  <si>
    <t>@ JakfromBk Thanks!</t>
  </si>
  <si>
    <t>https://twitter.com/realDonaldTrump/status/259332635631968256</t>
  </si>
  <si>
    <t>Why would Ohio listen to Bruce Springsteen reading his lines? Be careful or I will go to Ohio and @ MittRomney will win it!</t>
  </si>
  <si>
    <t>https://twitter.com/realDonaldTrump/status/259332966143098880</t>
  </si>
  <si>
    <t>I guess they don‚Äôt have freedom of the press in Scotland. We created this ad and the ASA would not allow us to (cont) http://tl.gd/jmv1qr</t>
  </si>
  <si>
    <t>https://twitter.com/realDonaldTrump/status/259333171584303104</t>
  </si>
  <si>
    <t>. @ lancearmstrong really blew it--went down in flames--too bad!</t>
  </si>
  <si>
    <t>https://twitter.com/realDonaldTrump/status/259334087788068864</t>
  </si>
  <si>
    <t>For the truth about job creation in America go to http://bit.ly/Nojztf A great site for employers to get the tools &amp; information they need!</t>
  </si>
  <si>
    <t>https://twitter.com/realDonaldTrump/status/259334309092130818</t>
  </si>
  <si>
    <t>Congratulations to Bernie Marcus &amp; Herman Cain @ JobCreatorsUSA on the # TruthTour2012--All employers need to check this out!</t>
  </si>
  <si>
    <t>https://twitter.com/realDonaldTrump/status/259338233345875969</t>
  </si>
  <si>
    <t>https://twitter.com/realDonaldTrump/status/259339505998376961</t>
  </si>
  <si>
    <t>So many tweets &amp; stories on Stewart/Pattinson Look, it doesn't matter-- the relationship will never be the same. It is permanently broken.</t>
  </si>
  <si>
    <t>https://twitter.com/realDonaldTrump/status/259354012594356224</t>
  </si>
  <si>
    <t>Some of you were asking about the All-Star line-up for Celebrity Apprentice http://ti.me/X1K1yS</t>
  </si>
  <si>
    <t>https://twitter.com/realDonaldTrump/status/259355082456449025</t>
  </si>
  <si>
    <t>. @ katyperry is no bargain but I don't like John Mayer--he dates and tells--be careful Katy (just watch!).</t>
  </si>
  <si>
    <t>https://twitter.com/realDonaldTrump/status/259355644677726208</t>
  </si>
  <si>
    <t>My interview with @ IngrahamAngle discussing the real unemployment number and how the 7.8% number is a fraudhttp://on.today.com/QVMyd0</t>
  </si>
  <si>
    <t>https://twitter.com/realDonaldTrump/status/259357858909544448</t>
  </si>
  <si>
    <t>My @ CNBCClosingBell interview discussing Google's Q3 earnings release, my facebook stock purchase and the debateshttp://bit.ly/QnyqHU</t>
  </si>
  <si>
    <t>https://twitter.com/realDonaldTrump/status/259366998461542401</t>
  </si>
  <si>
    <t>https://twitter.com/realDonaldTrump/status/259367208889769985</t>
  </si>
  <si>
    <t>@ethwhiteThanks--you sound great!</t>
  </si>
  <si>
    <t>https://twitter.com/realDonaldTrump/status/259367543196758017</t>
  </si>
  <si>
    <t>@ stu120 No, sadly, not even close!</t>
  </si>
  <si>
    <t>https://twitter.com/realDonaldTrump/status/259369026181021697</t>
  </si>
  <si>
    <t>Via @ CraveOnline: "Donald Trump is NOT A-Rod fan http://bit.ly/WJNSS2</t>
  </si>
  <si>
    <t>https://twitter.com/realDonaldTrump/status/259372224933425152</t>
  </si>
  <si>
    <t>Yes--I will be live tweeting during the final debate this coming Monday.</t>
  </si>
  <si>
    <t>https://twitter.com/realDonaldTrump/status/259372736730787842</t>
  </si>
  <si>
    <t>Maybe Derek Jeter should ask A-Rod about renting his apartment next year. Very soon A-Rod won't need a place in NYC.</t>
  </si>
  <si>
    <t>https://twitter.com/realDonaldTrump/status/259374117260767232</t>
  </si>
  <si>
    <t>Obama has called Libya attack "a bump in the road" and "not optimal." Just come clean already--tell Americans the truth!</t>
  </si>
  <si>
    <t>https://twitter.com/realDonaldTrump/status/259374491107483648</t>
  </si>
  <si>
    <t>Newly released NH poll has @ MittRomney with a 1 point lead. Mitt will pull away next week.</t>
  </si>
  <si>
    <t>https://twitter.com/realDonaldTrump/status/259376717318205441</t>
  </si>
  <si>
    <t>@ RickyTheBitch @ ladygaga I think Gaga is great--her 1st major appearance at my Miss Universe Pageant in Vietnam/6 yrs ago Should give me 25%</t>
  </si>
  <si>
    <t>https://twitter.com/realDonaldTrump/status/259377113994510336</t>
  </si>
  <si>
    <t>@ rginn_1 Toledo is a great place--I've been there &amp; worked in Cincinnati for 2 years--I love Ohio.</t>
  </si>
  <si>
    <t>https://twitter.com/realDonaldTrump/status/259377775448838144</t>
  </si>
  <si>
    <t>I hope @ boyscouts of America handle their problems a lot better than the board at Penn State did. You can't do any worse!</t>
  </si>
  <si>
    <t>https://twitter.com/realDonaldTrump/status/259380364252954624</t>
  </si>
  <si>
    <t>A lot of the @ Yankees should be ashamed of their play in the post season. They are lucky they don't have to deal with George Steinbrenner.</t>
  </si>
  <si>
    <t>https://twitter.com/realDonaldTrump/status/259380900893188096</t>
  </si>
  <si>
    <t>Both Barack and @ MittRomney were excellent at the Al Smith dinner last night!</t>
  </si>
  <si>
    <t>https://twitter.com/realDonaldTrump/status/259387725818503168</t>
  </si>
  <si>
    <t>Rev. @ BillyGraham is doing tremendous work this election cycle educating the Christian community on @ MittRomney.</t>
  </si>
  <si>
    <t>https://twitter.com/realDonaldTrump/status/259387937073033216</t>
  </si>
  <si>
    <t>Rev. @ BillyGraham is a great man and so is his son, Franklin Graham.</t>
  </si>
  <si>
    <t>https://twitter.com/realDonaldTrump/status/259388402875633664</t>
  </si>
  <si>
    <t>Follow @ MELANIATRUMP's jewelry line on @ QVC site http://qvc.co/RNctnM</t>
  </si>
  <si>
    <t>https://twitter.com/realDonaldTrump/status/259389328831168513</t>
  </si>
  <si>
    <t>Where were all the @ VanityFair exposes on "When Rev. Wright disciples go to Washington?" Sad!</t>
  </si>
  <si>
    <t>https://twitter.com/realDonaldTrump/status/259389710697365505</t>
  </si>
  <si>
    <t>. @ VanityFair's terrible piece on Mitt's faith is a new low, even for them.</t>
  </si>
  <si>
    <t>https://twitter.com/realDonaldTrump/status/259389929979793408</t>
  </si>
  <si>
    <t>Can't wait for @ VanityFair to fold which, under Graydon Carter, will be sooner rather than later.</t>
  </si>
  <si>
    <t>https://twitter.com/realDonaldTrump/status/259390651316199424</t>
  </si>
  <si>
    <t>No surprise, welfare spending is up over 30% under Obama. http://bit.ly/RNaGz9 He is the food stamp &amp; welfare "king"</t>
  </si>
  <si>
    <t>https://twitter.com/realDonaldTrump/status/259391157677719552</t>
  </si>
  <si>
    <t>. @ MittRomney's @ RNC convention came in over $3M under budget. Barack‚Äôs @ DNC convention is over $10M in debt. What a surprise!</t>
  </si>
  <si>
    <t>https://twitter.com/realDonaldTrump/status/259391524201193472</t>
  </si>
  <si>
    <t>7.8% unemployment number is a complete fraud as evidenced by the jobless claims number released yesterday.Real unemployment is at least 15%</t>
  </si>
  <si>
    <t>https://twitter.com/realDonaldTrump/status/259812289509732352</t>
  </si>
  <si>
    <t>Derek Jeter broke ankle one day after he sold his apartment in Trump World Tower.</t>
  </si>
  <si>
    <t>https://twitter.com/realDonaldTrump/status/259812415385006080</t>
  </si>
  <si>
    <t>Derek must move back into one of my buildings immediately. It will be lucky for him like in past.</t>
  </si>
  <si>
    <t>https://twitter.com/realDonaldTrump/status/259812692792057857</t>
  </si>
  <si>
    <t>Good luck to Derek on his operation. I know it will be a success--- he is a great champion.</t>
  </si>
  <si>
    <t>https://twitter.com/realDonaldTrump/status/260029154127392768</t>
  </si>
  <si>
    <t>Fort Hood shooting should be declared a terror attack. Respect the wounded and dead.</t>
  </si>
  <si>
    <t>https://twitter.com/realDonaldTrump/status/260072531996856320</t>
  </si>
  <si>
    <t>The biggest problem with A-Rod is he is bad for the chemistry of the Yankees--- he must go.</t>
  </si>
  <si>
    <t>https://twitter.com/realDonaldTrump/status/260147412440604673</t>
  </si>
  <si>
    <t>Don Butler and executives are doing a great job at @ Cadillac--- the cars are fantastic.</t>
  </si>
  <si>
    <t>https://twitter.com/realDonaldTrump/status/260380411492986880</t>
  </si>
  <si>
    <t>https://twitter.com/realDonaldTrump/status/260381523923058689</t>
  </si>
  <si>
    <t>Sleepy Eyes @ chucktodd owes @ jack_welch an apology. Jack is right on unemployment--the new jobless claims make 7.8% an impossibility.</t>
  </si>
  <si>
    <t>https://twitter.com/realDonaldTrump/status/260383691946205184</t>
  </si>
  <si>
    <t>Gas prices are at crazy levels--fire Obama!</t>
  </si>
  <si>
    <t>https://twitter.com/realDonaldTrump/status/260385497887698945</t>
  </si>
  <si>
    <t>Derek, get well soon, the @ Yankees need youl.</t>
  </si>
  <si>
    <t>https://twitter.com/realDonaldTrump/status/260386320331980800</t>
  </si>
  <si>
    <t>I will be live tweeting during the debate tonight.</t>
  </si>
  <si>
    <t>https://twitter.com/realDonaldTrump/status/260389201638481920</t>
  </si>
  <si>
    <t>Obama should stop talking about wind turbines--they are a disaster for a country or community &amp; are very expensive &amp; unreliable.</t>
  </si>
  <si>
    <t>https://twitter.com/realDonaldTrump/status/260390543832514560</t>
  </si>
  <si>
    <t>The anti-wind turbine movement in Scotland against @ AlexSalmond is amazing--keep going Scots, save your country!</t>
  </si>
  <si>
    <t>https://twitter.com/realDonaldTrump/status/260392425552482307</t>
  </si>
  <si>
    <t>People are going crazy with my comments on Diet Coke (soda). Let's face it--this stuff just doesn't work. It makes you hungry.</t>
  </si>
  <si>
    <t>https://twitter.com/realDonaldTrump/status/260398555813015553</t>
  </si>
  <si>
    <t>Stay tuned for my big Obama announcement--- probably on Wednesday.</t>
  </si>
  <si>
    <t>https://twitter.com/realDonaldTrump/status/260401626853040128</t>
  </si>
  <si>
    <t>My @ foxandfriends interview discussing Lance Armstrong losing his titles, Obama's foreign policy &amp; my BIG announcementhttp://bit.ly/QN26Mw</t>
  </si>
  <si>
    <t>https://twitter.com/realDonaldTrump/status/260402470436601856</t>
  </si>
  <si>
    <t>Via @ politico: "Donald Trump claims Barack Obama bombshell"http://politi.co/QN2ZVv</t>
  </si>
  <si>
    <t>https://twitter.com/realDonaldTrump/status/260409067766439937</t>
  </si>
  <si>
    <t>‚ÄúDonald Trump on the radio in New Hampshire‚Äù http://politi.co/5nbA2Y via @ jameshohmann‚Äôs @ politico Morning Score.</t>
  </si>
  <si>
    <t>https://twitter.com/realDonaldTrump/status/260409614523326464</t>
  </si>
  <si>
    <t>New Hampshire is a critical state for both candidates this year. I got to know New Hampshire and love it.</t>
  </si>
  <si>
    <t>https://twitter.com/realDonaldTrump/status/260410746498850816</t>
  </si>
  <si>
    <t>‚ÄúTrump lawyers seek windfarm public inquiry‚Äù http://bit.ly/QN5gA0 via @EllonTimesKenny</t>
  </si>
  <si>
    <t>https://twitter.com/realDonaldTrump/status/260412905361657856</t>
  </si>
  <si>
    <t>Lots of autism and vaccine response. Stop these massive doses immediately. Go back to single, spread out shots! What do we have to lose.</t>
  </si>
  <si>
    <t>https://twitter.com/realDonaldTrump/status/260413733682155520</t>
  </si>
  <si>
    <t>We should march on Washington re:autism--with leadership &amp; common sense the numbers would drop precipitously!</t>
  </si>
  <si>
    <t>https://twitter.com/realDonaldTrump/status/260415099452416000</t>
  </si>
  <si>
    <t>Autism rates through the roof--why doesn't the Obama administration do something about doctor-inflicted autism. We lose nothing to try.</t>
  </si>
  <si>
    <t>https://twitter.com/realDonaldTrump/status/260417626663182337</t>
  </si>
  <si>
    <t>. @ Toure, when you are fired from MSNBC for your bad ratings and racist coverage, stop by and say hello.</t>
  </si>
  <si>
    <t>https://twitter.com/realDonaldTrump/status/260421157201784832</t>
  </si>
  <si>
    <t>Don't let Obama play the Iran card in order to start a war in order to get elected--be careful Republicans!</t>
  </si>
  <si>
    <t>https://twitter.com/realDonaldTrump/status/260422141009354752</t>
  </si>
  <si>
    <t>Visiting Virginia? Be sure to visit the Trump Vineyard Estates in Charlottesville http://bit.ly/mWxEft Winner of the Five Star Diamond Award</t>
  </si>
  <si>
    <t>https://twitter.com/realDonaldTrump/status/260426687303532544</t>
  </si>
  <si>
    <t>I wish tonight's debate would cover more than foreign policy.</t>
  </si>
  <si>
    <t>https://twitter.com/realDonaldTrump/status/260427374406033408</t>
  </si>
  <si>
    <t>The Lion, The Witch And Donald Trump's Wardrobe" http://onforb.es/QN98Ru By @ AbeGarver @ Forbes</t>
  </si>
  <si>
    <t>https://twitter.com/realDonaldTrump/status/260432588890595328</t>
  </si>
  <si>
    <t>Had a great time watching the @ nyjets @ Patriots game yesterday at Gillette Stadium. Great and exciting game.</t>
  </si>
  <si>
    <t>https://twitter.com/realDonaldTrump/status/260447461255041026</t>
  </si>
  <si>
    <t>Last week I had @ SInow's tweet of the week and the most retweeted @ MittRomney mention twice . Can anyone else top that? Don't think so!</t>
  </si>
  <si>
    <t>https://twitter.com/realDonaldTrump/status/260447905893203968</t>
  </si>
  <si>
    <t>Looking forward to my interview on the Howie Carr Show at 5:30PM today. Tune in New Hampshire! http://howiecarr.us/</t>
  </si>
  <si>
    <t>https://twitter.com/realDonaldTrump/status/260450289147076608</t>
  </si>
  <si>
    <t>https://twitter.com/realDonaldTrump/status/260456759183945728</t>
  </si>
  <si>
    <t>My son Don and his wife Vanessa just had a beautiful baby boy named Spencer Frederick --very thrilling.</t>
  </si>
  <si>
    <t>https://twitter.com/realDonaldTrump/status/260459116189851648</t>
  </si>
  <si>
    <t>The @ BBC is in total disarray. I know personally how bad they are -- pathetic.http://nyti.ms/RdyUSx</t>
  </si>
  <si>
    <t>https://twitter.com/realDonaldTrump/status/260462708414103552</t>
  </si>
  <si>
    <t>. @ Toure I felt very sorry for you during your meltdown on @ PiersMorgan. He drove you insane but, of course, Piers is a lot smarter than you</t>
  </si>
  <si>
    <t>https://twitter.com/realDonaldTrump/status/260464989855444993</t>
  </si>
  <si>
    <t>The @ BBC is widely criticized for a lack of professionalism. We dealt with a Roger Mosey--a total lightweight who doesn't have a clue.</t>
  </si>
  <si>
    <t>https://twitter.com/realDonaldTrump/status/260465695081500672</t>
  </si>
  <si>
    <t>I refused to comply with Scotland's First Minister @ AlexSalmond's 'compassionate' treatment of terrorist Megrahi (Pan Am #103--270 dead)...</t>
  </si>
  <si>
    <t>https://twitter.com/realDonaldTrump/status/260465818998038528</t>
  </si>
  <si>
    <t>...now @ AlexSalmond doesn't like me--who cares!</t>
  </si>
  <si>
    <t>https://twitter.com/realDonaldTrump/status/260468137919660032</t>
  </si>
  <si>
    <t>The brass in # TRUMP Tower's atrium is polished twice a month like clockwork. I keep the atrium impeccable. Key to its success!</t>
  </si>
  <si>
    <t>https://twitter.com/realDonaldTrump/status/260468808114925568</t>
  </si>
  <si>
    <t>@ AustinMay Austin--thanks!</t>
  </si>
  <si>
    <t>https://twitter.com/realDonaldTrump/status/260469105142923264</t>
  </si>
  <si>
    <t>https://twitter.com/realDonaldTrump/status/260469754735771649</t>
  </si>
  <si>
    <t>@ Patti0713 Thanks!</t>
  </si>
  <si>
    <t>https://twitter.com/realDonaldTrump/status/260474178120065024</t>
  </si>
  <si>
    <t>https://twitter.com/realDonaldTrump/status/260474511269433346</t>
  </si>
  <si>
    <t>https://twitter.com/realDonaldTrump/status/260474854137008128</t>
  </si>
  <si>
    <t>Tomorrw is # TRUMPTuesday on @ SquawkCNBC. Be sure to tune in at 7:30AM EST.</t>
  </si>
  <si>
    <t>https://twitter.com/realDonaldTrump/status/260475529646456832</t>
  </si>
  <si>
    <t>Obama planted that @ nytimes story on Iran so it will be discussed in tonight's debate. He wants Libya and China off the table.</t>
  </si>
  <si>
    <t>https://twitter.com/realDonaldTrump/status/260481047198838785</t>
  </si>
  <si>
    <t>Congrats to Scotland's Sunday Post Newspaper for its front page article http://bit.ly/VjVAPd pic.twitter.com/e0QVUN0U</t>
  </si>
  <si>
    <t>https://twitter.com/realDonaldTrump/status/260481886097383424</t>
  </si>
  <si>
    <t>"This is my last election. After my election I have more flexibility." Obama to @ MedvedevRussiaE discussing our nuclear arsenal.</t>
  </si>
  <si>
    <t>https://twitter.com/realDonaldTrump/status/260482423668740098</t>
  </si>
  <si>
    <t>Obama is an easy target on foreign policy. @ MittRomney has many openings to attack, especially when Obama starts bragging about Bin Laden.</t>
  </si>
  <si>
    <t>https://twitter.com/realDonaldTrump/status/260482827458592768</t>
  </si>
  <si>
    <t>Everyone knows I am right that Robert Pattinson should dump Kristen Stewart. In a couple of years, he will thank me. Be smart, Robert.</t>
  </si>
  <si>
    <t>https://twitter.com/realDonaldTrump/status/260485844920594432</t>
  </si>
  <si>
    <t>According to @ SFGate, Obama spoke to Rev. Wright about getting out the black vote http://bit.ly/QNdEiU No surprise that they still speak...</t>
  </si>
  <si>
    <t>https://twitter.com/realDonaldTrump/status/260486014324326400</t>
  </si>
  <si>
    <t>...even though Obama dumped the Reverend like Robert should dump Kristin.</t>
  </si>
  <si>
    <t>https://twitter.com/realDonaldTrump/status/260486545193177089</t>
  </si>
  <si>
    <t>. @ bobschieffer will a great job tonight--he is a real pro and respected by both sides.</t>
  </si>
  <si>
    <t>https://twitter.com/realDonaldTrump/status/260487521430040576</t>
  </si>
  <si>
    <t>Everybody is asking about my announcement this Wednesday concerning Barack Obama---just wait and see!</t>
  </si>
  <si>
    <t>https://twitter.com/realDonaldTrump/status/260488335003377664</t>
  </si>
  <si>
    <t>I look forward to @ MittRomney hitting Obama hard tonight for lying about Benghazi. CIA told Obama it was a terrorist attack after 24 hrs.</t>
  </si>
  <si>
    <t>https://twitter.com/realDonaldTrump/status/260489125151535105</t>
  </si>
  <si>
    <t>. @ piersmorgan keeps winning the ratings race @ CNN http://bit.ly/QNgODd That‚Äôs why he is a @ CelebApprentice Champion!</t>
  </si>
  <si>
    <t>https://twitter.com/realDonaldTrump/status/260490972465598464</t>
  </si>
  <si>
    <t>Why don't we ask the Navy SEALs who killed Bin Laden? They don't seem to be happy with Obama claiming credit. All he did is say O.K.</t>
  </si>
  <si>
    <t>https://twitter.com/realDonaldTrump/status/260491423755948032</t>
  </si>
  <si>
    <t>https://twitter.com/realDonaldTrump/status/260491699900514304</t>
  </si>
  <si>
    <t>https://twitter.com/realDonaldTrump/status/260494546318807040</t>
  </si>
  <si>
    <t>Former Obama White House economic adviser @ Austan_Goolsbee gave his old boss a 'C' on the economy http://bit.ly/QNfVKT Pretty generous!</t>
  </si>
  <si>
    <t>https://twitter.com/realDonaldTrump/status/260495286152069120</t>
  </si>
  <si>
    <t>My good friends in Connecticut have a great opportunity to send an amazing businesswoman to Washington. Vote for @ Linda_McMahon for Senate!</t>
  </si>
  <si>
    <t>https://twitter.com/realDonaldTrump/status/260495595012247552</t>
  </si>
  <si>
    <t>I have watched @ Linda_McMahon for years-- she will bring jobs &amp; business back to Connecticut--incredible woman!</t>
  </si>
  <si>
    <t>https://twitter.com/realDonaldTrump/status/260535782324981760</t>
  </si>
  <si>
    <t>Well this is it, the final debate- let's see how it goes. I'll be tweeting live.</t>
  </si>
  <si>
    <t>https://twitter.com/realDonaldTrump/status/260546105601830912</t>
  </si>
  <si>
    <t>Bob Schieffer will do a great job tonight. Always treated me fairly.</t>
  </si>
  <si>
    <t>https://twitter.com/realDonaldTrump/status/260548584582287360</t>
  </si>
  <si>
    <t>. @ MittRomney looks much calmer, and Obama should stop nodding his head backwards and forward.</t>
  </si>
  <si>
    <t>https://twitter.com/realDonaldTrump/status/260549166776852480</t>
  </si>
  <si>
    <t>Stop congratulating Obama for killing Bin Laden. The Navy Seals killed Bin Laden. # debate</t>
  </si>
  <si>
    <t>https://twitter.com/realDonaldTrump/status/260700264909135872</t>
  </si>
  <si>
    <t>I will be doing @ SquawkCNBC at 7:30.</t>
  </si>
  <si>
    <t>https://twitter.com/realDonaldTrump/status/260700414381547520</t>
  </si>
  <si>
    <t>Debate was somewhat hard to watch last night. Viewership will be way down.</t>
  </si>
  <si>
    <t>https://twitter.com/realDonaldTrump/status/260700788563795969</t>
  </si>
  <si>
    <t>The debate was pretty even but I thought Mitt should have been much more aggressive on Obama's failed foreign policy-- and I mean much more.</t>
  </si>
  <si>
    <t>https://twitter.com/realDonaldTrump/status/260726937352290304</t>
  </si>
  <si>
    <t>70% of the Chinese say they are better off than they were 4 years ago http://bit.ly/QNfhNm At least someone has done well under Obama.</t>
  </si>
  <si>
    <t>https://twitter.com/realDonaldTrump/status/260734729341530112</t>
  </si>
  <si>
    <t>I always said that @ lancearmstrong had to keep fighting the charges. By stopping, he gave his enemies an opening.</t>
  </si>
  <si>
    <t>https://twitter.com/realDonaldTrump/status/260744683075035136</t>
  </si>
  <si>
    <t>No matter what happens in the election, @ davidaxelrod deserves a lot of credit. He has kept Obama in it, even with his terrible record.</t>
  </si>
  <si>
    <t>https://twitter.com/realDonaldTrump/status/260746079392387072</t>
  </si>
  <si>
    <t>"Casting sometimes is fate and destiny more than skill and talent, from a director's point of view." -- Steven Spielberg</t>
  </si>
  <si>
    <t>https://twitter.com/realDonaldTrump/status/260762059246022657</t>
  </si>
  <si>
    <t>Lance Armstrong fought for 7 years &amp; then just ran out of energy. Very sad story--although they caught him red handed.He definitely cheated!</t>
  </si>
  <si>
    <t>https://twitter.com/realDonaldTrump/status/260763980451180544</t>
  </si>
  <si>
    <t>Doesn't the US have better things to do than to destroy an American hero for the world to see? Now other (cont) http://tl.gd/joca2i</t>
  </si>
  <si>
    <t>https://twitter.com/realDonaldTrump/status/260773314291720192</t>
  </si>
  <si>
    <t>When the military informed Obama that they had Bin Laden, is there anyone with a brain that would not have said "Ok, go get him"?</t>
  </si>
  <si>
    <t>https://twitter.com/realDonaldTrump/status/260775748900618240</t>
  </si>
  <si>
    <t>The military and Navy Seals should be given more credit for Bin Laden's death, not Obama, who works hard to take (cont) http://tl.gd/jocsdf</t>
  </si>
  <si>
    <t>https://twitter.com/realDonaldTrump/status/260781473760686080</t>
  </si>
  <si>
    <t>My @ SquawkCNBC interview discussing last night‚Äôs presidential debate, my stock picks and tomorrow‚Äôs big announcement http://bit.ly/UwPbom</t>
  </si>
  <si>
    <t>https://twitter.com/realDonaldTrump/status/260783119853056001</t>
  </si>
  <si>
    <t>. @ MittRomney should have been more aggressive last night. Yet some polls have him winning the debate.</t>
  </si>
  <si>
    <t>https://twitter.com/realDonaldTrump/status/260785324421152768</t>
  </si>
  <si>
    <t>Mitt Romney must start congratulating the Navy Seals and military on Bin Laden‚Äôs killing, not the President.</t>
  </si>
  <si>
    <t>https://twitter.com/realDonaldTrump/status/260790972236038144</t>
  </si>
  <si>
    <t>China will never go to war with us because if they won they would only take over property they already own!</t>
  </si>
  <si>
    <t>https://twitter.com/realDonaldTrump/status/260805179161575426</t>
  </si>
  <si>
    <t>Tomorrow I will be tweeting on only one subject!</t>
  </si>
  <si>
    <t>https://twitter.com/realDonaldTrump/status/260805521542619136</t>
  </si>
  <si>
    <t>My announcement is tomorrow!</t>
  </si>
  <si>
    <t>https://twitter.com/realDonaldTrump/status/260807345070813184</t>
  </si>
  <si>
    <t>Barack Obama said absolutely not 3 times before he agreed to go after Bin Laden--- now he wants all of the credit!</t>
  </si>
  <si>
    <t>https://twitter.com/realDonaldTrump/status/260810521421414400</t>
  </si>
  <si>
    <t>Last night was the first time Obama said "we" instead of "I" in respect to Bin Laden's killing.</t>
  </si>
  <si>
    <t>https://twitter.com/realDonaldTrump/status/260814133690249217</t>
  </si>
  <si>
    <t>Everyone is asking me to speak more on Robert &amp; Kristen.I don't have time except to say "Robert, drop her, she cheated on you &amp; will again!"</t>
  </si>
  <si>
    <t>https://twitter.com/realDonaldTrump/status/260831202452328448</t>
  </si>
  <si>
    <t>. @ bobschieffer did an excellent job as debate moderator last night. I only wish Mitt was more aggressive!</t>
  </si>
  <si>
    <t>https://twitter.com/realDonaldTrump/status/260842555070115841</t>
  </si>
  <si>
    <t>Thank you to @ DailyTelegraph reviewer @ NeilMidgley who stated "'You've Been Trumped' was so biased in favour of the protesters...</t>
  </si>
  <si>
    <t>https://twitter.com/realDonaldTrump/status/260842669843038210</t>
  </si>
  <si>
    <t>...that it was hard not to end up rooting for Trump..."</t>
  </si>
  <si>
    <t>https://twitter.com/realDonaldTrump/status/260842893772738560</t>
  </si>
  <si>
    <t>. @ BBC should never have played that piece of garbage documentary--&amp; yet the phones are ringing off the hook to play the course.</t>
  </si>
  <si>
    <t>https://twitter.com/realDonaldTrump/status/260843113231306752</t>
  </si>
  <si>
    <t>No wonder @ BBC is in such big trouble &amp; boss was just fired--they are lost.</t>
  </si>
  <si>
    <t>https://twitter.com/realDonaldTrump/status/260843650844618752</t>
  </si>
  <si>
    <t>If you like having the world collapse and being told America is leading from behind--vote Obama.</t>
  </si>
  <si>
    <t>https://twitter.com/realDonaldTrump/status/260850401874681857</t>
  </si>
  <si>
    <t>This is not a media event or about Donald J. Trump--- this is about the United States of America. I will be (cont) http://tl.gd/joehqe</t>
  </si>
  <si>
    <t>https://twitter.com/realDonaldTrump/status/260850671576829952</t>
  </si>
  <si>
    <t>This is not a media event or about Donald J. Trump--- this is about the United States of America. I will be... http://fb.me/2a1zu3f9J</t>
  </si>
  <si>
    <t>https://twitter.com/realDonaldTrump/status/260852720989249537</t>
  </si>
  <si>
    <t>"Invincibility lies in the defence; the possibility of victory in the attack." -- Sun Tzu</t>
  </si>
  <si>
    <t>https://twitter.com/realDonaldTrump/status/261094409330905088</t>
  </si>
  <si>
    <t>Story will be released today at 12 noon EST on Twitter and Facebook.</t>
  </si>
  <si>
    <t>https://twitter.com/realDonaldTrump/status/261094759320408064</t>
  </si>
  <si>
    <t>All predictions re: my 12 o'clock release are totally incorrect. Stay tuned!</t>
  </si>
  <si>
    <t>https://twitter.com/realDonaldTrump/status/261135442034950144</t>
  </si>
  <si>
    <t>You have all been waiting-- the response has been amazing! Watch my announcement now, press release to follow at 12:15. http://bitly.com/SivjCv</t>
  </si>
  <si>
    <t>https://twitter.com/realDonaldTrump/status/261138885466267648</t>
  </si>
  <si>
    <t>As stated, here is the press release. http://fb.me/1Z1e9Ku1A</t>
  </si>
  <si>
    <t>https://twitter.com/realDonaldTrump/status/261147459739336705</t>
  </si>
  <si>
    <t>The response has been fantastic--- actually overwhelming! Thank you!</t>
  </si>
  <si>
    <t>https://twitter.com/realDonaldTrump/status/261192751935279104</t>
  </si>
  <si>
    <t>Virtually all Presidents and candidates including John McCain, Bill Clinton, George H.W. Bush, and George W. Bush... http://fb.me/2cWS6zKyu</t>
  </si>
  <si>
    <t>https://twitter.com/realDonaldTrump/status/261216099905982464</t>
  </si>
  <si>
    <t>RT @ ReutersPolitics: Trump to give $5 million to charity if Obama releases recordshttp://reut.rs/P2JjAw</t>
  </si>
  <si>
    <t>https://twitter.com/realDonaldTrump/status/261217157319389185</t>
  </si>
  <si>
    <t>My offer to Obama is about transparency. In 2008, American people were sold on hope and change. This our last chance to get the full record.</t>
  </si>
  <si>
    <t>https://twitter.com/realDonaldTrump/status/261218218503458817</t>
  </si>
  <si>
    <t>Third rate @ politico took every negative tweet or response they could find &amp; put it out--when in fact the response is incredibly positive.</t>
  </si>
  <si>
    <t>https://twitter.com/realDonaldTrump/status/261218528206667777</t>
  </si>
  <si>
    <t>Glad to hear @ seanhannity supports my offer to Obama. As Sean says ‚Äúit is an easy $5 million to charity. What does Obama have to lose?‚Äù</t>
  </si>
  <si>
    <t>https://twitter.com/realDonaldTrump/status/261220234470502400</t>
  </si>
  <si>
    <t>I just learned that @ politico has no credibility--total phonies that don't report the truth. A puppet of Obama?</t>
  </si>
  <si>
    <t>https://twitter.com/realDonaldTrump/status/261220827054350336</t>
  </si>
  <si>
    <t>RT @ APCampaign:Trump to Obama: $5 million donation to charity if you release passport and college records http://apne.ws/S4PvJ8 # Election2012</t>
  </si>
  <si>
    <t>https://twitter.com/realDonaldTrump/status/261221279728824324</t>
  </si>
  <si>
    <t>I am happy to donate $5 million to a charity Barack Obama chooses. All I am asking is that he is transparent with the American people</t>
  </si>
  <si>
    <t>https://twitter.com/realDonaldTrump/status/261221579399245825</t>
  </si>
  <si>
    <t>Obama has no problem leaking national security secrets. Why can't he release his records? Especially when $5M is going to charity.</t>
  </si>
  <si>
    <t>https://twitter.com/realDonaldTrump/status/261222827871567872</t>
  </si>
  <si>
    <t>... By releasing his records, he can come clean with the American people and have $5 million go to a charity.</t>
  </si>
  <si>
    <t>https://twitter.com/realDonaldTrump/status/261222952010395649</t>
  </si>
  <si>
    <t>In light the Benghazi emails released last night, it is apparent that Obama has no problem lying to the American public...</t>
  </si>
  <si>
    <t>https://twitter.com/realDonaldTrump/status/261224390719590400</t>
  </si>
  <si>
    <t>Glad to hear North Carolina is solid for @ MittRomney. It started trending for Mitt solidly after my speech at the @ NCGOP convention.</t>
  </si>
  <si>
    <t>https://twitter.com/realDonaldTrump/status/261227744522821633</t>
  </si>
  <si>
    <t>Just stated by a total pro: "You are the only one who has the guts to say what we are all thinking."</t>
  </si>
  <si>
    <t>https://twitter.com/realDonaldTrump/status/261451098815070208</t>
  </si>
  <si>
    <t>"Trump offers $5 million for Obama college, passport records" http://bit.ly/RWkmE0 By @ AlexPappasDC @ DailyCaller</t>
  </si>
  <si>
    <t>https://twitter.com/realDonaldTrump/status/261451335260594176</t>
  </si>
  <si>
    <t>"Donald Trump Announcement: $5 Million for Obama College Records" http://bit.ly/S5ANBp via @Newsmax_Media</t>
  </si>
  <si>
    <t>https://twitter.com/realDonaldTrump/status/261453127285362688</t>
  </si>
  <si>
    <t>"TRUMP‚ÄôS BIG ANNOUNCEMENT: HE‚ÄôLL GIVE $5 MILLION TO CHARITY OF OBAMA‚ÄôS CHOICE IF..." http://bit.ly/Siwyld By @ billyhallowell @ theblaze</t>
  </si>
  <si>
    <t>https://twitter.com/realDonaldTrump/status/261496596536102913</t>
  </si>
  <si>
    <t>My @ gretawire interview discussing my $5M charitable offer to Obama, his lack of transparency &amp; my tremendous support http://bit.ly/TbJ2aR</t>
  </si>
  <si>
    <t>https://twitter.com/realDonaldTrump/status/261496865835581441</t>
  </si>
  <si>
    <t>I am happy to have started # ObamasFavoriteCharity. Really enjoying reading everyone's tweets.</t>
  </si>
  <si>
    <t>https://twitter.com/realDonaldTrump/status/261499372901105665</t>
  </si>
  <si>
    <t>RT @ judykennedy: I wonder if @ realDonaldTrump knows what he started. # obamasfavorite charity</t>
  </si>
  <si>
    <t>https://twitter.com/realDonaldTrump/status/261499747116924928</t>
  </si>
  <si>
    <t>"The fact that we still don't know these things about Barack Obama is the point." @ MonicaCrowley on @ seanhannity's show last night.</t>
  </si>
  <si>
    <t>https://twitter.com/realDonaldTrump/status/261501447529701376</t>
  </si>
  <si>
    <t>The @ DailyBeast will die just like Newsweek--same management.</t>
  </si>
  <si>
    <t>https://twitter.com/realDonaldTrump/status/261501761049747458</t>
  </si>
  <si>
    <t>How does @ michellemalkin get a conservative platform? She is a dummy--just look at her past.</t>
  </si>
  <si>
    <t>https://twitter.com/realDonaldTrump/status/261504170660614144</t>
  </si>
  <si>
    <t>Excited to announce that @ GiulianaRancic &amp; @ BravoAndy will be hosting the 2012 Miss Universe Pageant. Great ratings for Miss Universe.</t>
  </si>
  <si>
    <t>https://twitter.com/realDonaldTrump/status/261504858790707200</t>
  </si>
  <si>
    <t>Miss Universe 2012 Pageant will be airing live on @ nbc &amp; @ Telemundo december 19th. Open invite stands for Robert Pattinson.</t>
  </si>
  <si>
    <t>https://twitter.com/realDonaldTrump/status/261506691567329280</t>
  </si>
  <si>
    <t>Still waiting for an explanation about why @ GiulianaRancic &amp; @ BillRancic did not name their son Donald. Unbelievable.</t>
  </si>
  <si>
    <t>https://twitter.com/realDonaldTrump/status/261508529662357504</t>
  </si>
  <si>
    <t>. @ BarbaraJWalters @ theviewtv Barbara, unfortunately you've missed the entire point of my announcement--you just don't get it!</t>
  </si>
  <si>
    <t>https://twitter.com/realDonaldTrump/status/261509037445754881</t>
  </si>
  <si>
    <t>. @ BarbaraJWalters @ theviewtv will apologize to me just like she did when I was right about @ Rosie. Besides, I get great ratings on The View.</t>
  </si>
  <si>
    <t>https://twitter.com/realDonaldTrump/status/261509456393818114</t>
  </si>
  <si>
    <t>. @ BarbaraJWalters @ theviewtv--Why did you choose me as one of the 10 Most Fascinating People of the Year last season (and more than once?)</t>
  </si>
  <si>
    <t>https://twitter.com/realDonaldTrump/status/261511394367770624</t>
  </si>
  <si>
    <t>‚ÄúOur side needs Donald Trump.‚Äù -- @ AnnCoulter on @ seanhannity‚Äôs show last night. Thanks Ann.</t>
  </si>
  <si>
    <t>https://twitter.com/realDonaldTrump/status/261512941885603840</t>
  </si>
  <si>
    <t>I am offering the chance for Barack Obama to redistribute $5M to any charity of his choice. Everyone wins. Take the deal.</t>
  </si>
  <si>
    <t>https://twitter.com/realDonaldTrump/status/261525723469201409</t>
  </si>
  <si>
    <t>. @ Mark_Sanchez shouldn‚Äôt be too upset over @ EvaLongoria. He will always do great!</t>
  </si>
  <si>
    <t>https://twitter.com/realDonaldTrump/status/261526641493307394</t>
  </si>
  <si>
    <t>@ michellemalkin I fully supported McCain but when he lost, hoped Obama would be great for U.S. --- he wasn't.</t>
  </si>
  <si>
    <t>https://twitter.com/realDonaldTrump/status/261527071220699136</t>
  </si>
  <si>
    <t>What will be the response on Wednesday? If Obama doesn't take the 5 million dollars for charity.</t>
  </si>
  <si>
    <t>https://twitter.com/realDonaldTrump/status/261529446379577344</t>
  </si>
  <si>
    <t>https://twitter.com/realDonaldTrump/status/261531569653686272</t>
  </si>
  <si>
    <t>"Trump Offers To Donate $5 Million To Charity If Obama Releases College Transcripts" http://bit.ly/WKuYfs via @ rcpvideo</t>
  </si>
  <si>
    <t>https://twitter.com/realDonaldTrump/status/261538707075637248</t>
  </si>
  <si>
    <t>I hope Derek Jeter‚Äôs recovery is going well. He is a very special player and a great guy. New York loves him. @ yankees</t>
  </si>
  <si>
    <t>https://twitter.com/realDonaldTrump/status/261552582504366080</t>
  </si>
  <si>
    <t>China is primed to continue to rob us and steal our jobs through their exports http://reut.rs/SwrtEe We need @ MittRomney to rein them in.</t>
  </si>
  <si>
    <t>https://twitter.com/realDonaldTrump/status/261552946565750785</t>
  </si>
  <si>
    <t>Yesterday Barack Obama said he wants "wind turbines manufactured here in China" http://youtu.be/PuVOBSwNWbE I don't think this was a gaffe.</t>
  </si>
  <si>
    <t>https://twitter.com/realDonaldTrump/status/261561564799328257</t>
  </si>
  <si>
    <t>For someone who demanded 20 years of Mitt's tax returns, you would think my offer to donate $5M to charity for his records is an easy go.</t>
  </si>
  <si>
    <t>https://twitter.com/realDonaldTrump/status/261564030613856256</t>
  </si>
  <si>
    <t>Six days and counting until my offer to Barack Obama expires...</t>
  </si>
  <si>
    <t>https://twitter.com/realDonaldTrump/status/261570029114511361</t>
  </si>
  <si>
    <t>Doing David Letterman @ Late_Show tonight at 11:30. 1st nite of Sweeps.Going into the lion's den but I've been there many times before. Enjoy</t>
  </si>
  <si>
    <t>https://twitter.com/realDonaldTrump/status/261574435226669058</t>
  </si>
  <si>
    <t>It is really a shame that Barack Obama may stop $5M from being generously donated to charity all because he refuses to be transparent.</t>
  </si>
  <si>
    <t>https://twitter.com/realDonaldTrump/status/261812357771177984</t>
  </si>
  <si>
    <t>"The dealmaker is cunning, secretive, focused and never settles for less than he wants." --The America We Deserve</t>
  </si>
  <si>
    <t>https://twitter.com/realDonaldTrump/status/261828439059873792</t>
  </si>
  <si>
    <t>Letterman @ Late_Show was great last night. I had a lot of fun. You could see his audience really wanted Obama to take the $ for charity.</t>
  </si>
  <si>
    <t>https://twitter.com/realDonaldTrump/status/261828838185631744</t>
  </si>
  <si>
    <t>Lots of response that Obama should give the $5M to the families of our great heroes who were murdered in Benghazi.</t>
  </si>
  <si>
    <t>https://twitter.com/realDonaldTrump/status/261830243923415040</t>
  </si>
  <si>
    <t>Another great charity that the $5M could go to just a recommendation to the Pres. - the Wounded Warriors represented so well by @ TraceAdkins</t>
  </si>
  <si>
    <t>https://twitter.com/realDonaldTrump/status/261830887061196800</t>
  </si>
  <si>
    <t>....instead of giving to a wonderful charitable cause.</t>
  </si>
  <si>
    <t>https://twitter.com/realDonaldTrump/status/261830910733852673</t>
  </si>
  <si>
    <t>Based on the ovation last night from the Letterman @ Late_Show audience, I believe it will be hard for Obama to throw $5M down the drain....</t>
  </si>
  <si>
    <t>https://twitter.com/realDonaldTrump/status/261839402723049472</t>
  </si>
  <si>
    <t>. @ SabrinaSiddiqui Re: Taylor and Conor--great news for Taylor!</t>
  </si>
  <si>
    <t>https://twitter.com/realDonaldTrump/status/261840564050333697</t>
  </si>
  <si>
    <t>https://twitter.com/realDonaldTrump/status/261840768199716865</t>
  </si>
  <si>
    <t>https://twitter.com/realDonaldTrump/status/261841339879157760</t>
  </si>
  <si>
    <t>@ LianneOnLife I love the Wounded Warriors--Obama should choose that as his $5M charity.</t>
  </si>
  <si>
    <t>https://twitter.com/realDonaldTrump/status/261842687370612736</t>
  </si>
  <si>
    <t>The Letterman show really turned things around- people finally understand my $5 million dollar offer to charity.... http://fb.me/sxjxCHsu</t>
  </si>
  <si>
    <t>https://twitter.com/realDonaldTrump/status/261842867000078337</t>
  </si>
  <si>
    <t>https://twitter.com/realDonaldTrump/status/261843117152559104</t>
  </si>
  <si>
    <t>@ seketa77 I hope so for the charity's sake</t>
  </si>
  <si>
    <t>https://twitter.com/realDonaldTrump/status/261843669324296192</t>
  </si>
  <si>
    <t>https://twitter.com/realDonaldTrump/status/261844492905242626</t>
  </si>
  <si>
    <t>... I will soon start naming magazines that I think will fold--I predicted Newsweek.</t>
  </si>
  <si>
    <t>https://twitter.com/realDonaldTrump/status/261844548806905856</t>
  </si>
  <si>
    <t>I knew last year that @ TIME Magazine lost all credibility when they didn't include me in their Top 100...</t>
  </si>
  <si>
    <t>https://twitter.com/realDonaldTrump/status/261844961358643200</t>
  </si>
  <si>
    <t>Dopey Arianna @ huffingtonpost is really after me--boring story after boring story...but I hear she is in big trouble!</t>
  </si>
  <si>
    <t>https://twitter.com/realDonaldTrump/status/261845939172540416</t>
  </si>
  <si>
    <t>...a real loser named Tim O'Brien--and it's never recovered.</t>
  </si>
  <si>
    <t>https://twitter.com/realDonaldTrump/status/261845977294569473</t>
  </si>
  <si>
    <t>Stupid Arianna @ huffingtonpost hired the man who ruined the once-great NYTimes Business Section...</t>
  </si>
  <si>
    <t>https://twitter.com/realDonaldTrump/status/261847236508528641</t>
  </si>
  <si>
    <t>https://twitter.com/realDonaldTrump/status/261848483118604288</t>
  </si>
  <si>
    <t>https://twitter.com/realDonaldTrump/status/261848811478081536</t>
  </si>
  <si>
    <t>https://twitter.com/realDonaldTrump/status/261850058687905793</t>
  </si>
  <si>
    <t>https://twitter.com/realDonaldTrump/status/261852431753822208</t>
  </si>
  <si>
    <t>What a dumb mistake AOL made buying the @ huffingtonpost. How much longer will Arianna last--I predict not much.</t>
  </si>
  <si>
    <t>https://twitter.com/realDonaldTrump/status/261855507378229248</t>
  </si>
  <si>
    <t>@ crushthespirit True!</t>
  </si>
  <si>
    <t>https://twitter.com/realDonaldTrump/status/261856842928488448</t>
  </si>
  <si>
    <t>A clip from last night's @ Late_Show where I detail my charitable offer to Obama and Dave describes his terrible grades http://bit.ly/VMsNc6</t>
  </si>
  <si>
    <t>https://twitter.com/realDonaldTrump/status/261858064104304640</t>
  </si>
  <si>
    <t>Watch me explain on the @ Late_Show how my charitable offer to Obama changes the election and is about transparencyhttp://bit.ly/VMtfH7</t>
  </si>
  <si>
    <t>https://twitter.com/realDonaldTrump/status/261866799732228097</t>
  </si>
  <si>
    <t>One of my many Twitter followers suggested Obama should take my offer &amp; give $1,250,000 to each family of the four... http://fb.me/uttYdTIU</t>
  </si>
  <si>
    <t>https://twitter.com/realDonaldTrump/status/261875987174789120</t>
  </si>
  <si>
    <t>Wow! Letterman show @ Late_Show won the ratings last night big time--and guess who was his guest? DJT</t>
  </si>
  <si>
    <t>https://twitter.com/realDonaldTrump/status/261898885067317250</t>
  </si>
  <si>
    <t>The election is still close but trending toward @ MittRomney. He leads all national polls and Obama's likeability is imploding. VOTE!</t>
  </si>
  <si>
    <t>https://twitter.com/realDonaldTrump/status/261899230673784832</t>
  </si>
  <si>
    <t>Be careful of an Obama "bomb" to win election! Would be a horrible thing to do.</t>
  </si>
  <si>
    <t>https://twitter.com/realDonaldTrump/status/261901502430461953</t>
  </si>
  <si>
    <t>Obama is about to destroy the mililtary through the sequester. The Middle East is a mess. Yet Colin Powell still endorses him. Wonder why?</t>
  </si>
  <si>
    <t>https://twitter.com/realDonaldTrump/status/261902189650407424</t>
  </si>
  <si>
    <t>...Colin Powell thought Iraq has weapons of mass destruction.</t>
  </si>
  <si>
    <t>https://twitter.com/realDonaldTrump/status/261903226918559744</t>
  </si>
  <si>
    <t>By the way, where is @ Oprah? Good question. 4 years ago she strongly supported Obama--now she is silent. Anyway, who cares, I adore Oprah.</t>
  </si>
  <si>
    <t>https://twitter.com/realDonaldTrump/status/261909039238217728</t>
  </si>
  <si>
    <t>Pretty audacious for Obama to call @ MittRomney a BSer when he has lied about so much we don't have room to write.</t>
  </si>
  <si>
    <t>https://twitter.com/realDonaldTrump/status/261914283682705408</t>
  </si>
  <si>
    <t>Looking forward to being the special guest at tonight's Dutchess County # GOP dinner--to a SOLD OUT crowd. It will be great fun.</t>
  </si>
  <si>
    <t>https://twitter.com/realDonaldTrump/status/261917839865286656</t>
  </si>
  <si>
    <t>Where's the transparency? Despite Obama's denial @ sfchronicle stands by report he just talked with Jeremiah Wright.</t>
  </si>
  <si>
    <t>https://twitter.com/realDonaldTrump/status/261918581187571713</t>
  </si>
  <si>
    <t>My fellow Tea Party friends in Ohio--make sure you take advantage of early voting so you can GOTV election day. Know you can! Must win Ohio.</t>
  </si>
  <si>
    <t>https://twitter.com/realDonaldTrump/status/261918944854679555</t>
  </si>
  <si>
    <t>I have decided to add a caveat to my offer. Obama can't decide to send my $5M to Rev. Wright if he releases his records.</t>
  </si>
  <si>
    <t>https://twitter.com/realDonaldTrump/status/261921511634518016</t>
  </si>
  <si>
    <t>Sarah Jessica Parker voted ‚Äúunsexiest woman alive‚Äù ‚Äì I agree. She said ‚Äúit‚Äôs beneath me to comment on the... http://fb.me/1YCkA5JUi</t>
  </si>
  <si>
    <t>https://twitter.com/realDonaldTrump/status/261921802899582976</t>
  </si>
  <si>
    <t>"Donald Trump Defends His "Big" Obama Bombshell: 'It's Not a Publicity Stunt'" http://eonli.ne/VMxyCn via @ eonline</t>
  </si>
  <si>
    <t>https://twitter.com/realDonaldTrump/status/261922628309221376</t>
  </si>
  <si>
    <t>Great! Last night @ CelebApprentice winner @ johnrich &amp; alumni @ RealMeatLoaf packed OH stadium rallying w/ @ MittRomney http://lat.ms/VMF7ZX</t>
  </si>
  <si>
    <t>https://twitter.com/realDonaldTrump/status/261925589936648192</t>
  </si>
  <si>
    <t>Barack Obama has everything to gain. Why would anyone ever deny $5M to charity?</t>
  </si>
  <si>
    <t>https://twitter.com/realDonaldTrump/status/261926062093651969</t>
  </si>
  <si>
    <t>If my offer is refused, every undecided OH voter will be fully aware that Obama denied $5M to charity all because he is hiding something!</t>
  </si>
  <si>
    <t>https://twitter.com/realDonaldTrump/status/261926710562406400</t>
  </si>
  <si>
    <t>If Obama doesn't accept my offer to be fully transparent, what will he say?</t>
  </si>
  <si>
    <t>https://twitter.com/realDonaldTrump/status/261927178046943232</t>
  </si>
  <si>
    <t>Watch Obama's favorability numbers drop even further if he doesn't accept my charitable offer. No one approves (cont) http://tl.gd/jpk700</t>
  </si>
  <si>
    <t>https://twitter.com/realDonaldTrump/status/261928230636904448</t>
  </si>
  <si>
    <t>"Donald Trump Tells @ theblaze About His Obama Announcement: PASSPORT APPLICATIONS TELL YOU A LOT" http://bit.ly/VJiBRz by @ BillyHallowell</t>
  </si>
  <si>
    <t>https://twitter.com/realDonaldTrump/status/261930324613795840</t>
  </si>
  <si>
    <t>I hear they are very unhappy w/ Arianna and @ huffingtonpost at @ AOL. I‚Äôll bet she won‚Äôt be there for long!</t>
  </si>
  <si>
    <t>https://twitter.com/realDonaldTrump/status/261936855950438400</t>
  </si>
  <si>
    <t>Before Star Jones begged me to put her on The Apprentice she was ‚Äúprofessionally dead.‚Äù I saved her tiny... http://fb.me/1jBAvIWCd</t>
  </si>
  <si>
    <t>https://twitter.com/realDonaldTrump/status/261938362137587712</t>
  </si>
  <si>
    <t>The TODAY Show should call me about who to put on the show‚Äî I know more about people who get ratings than anyone.</t>
  </si>
  <si>
    <t>https://twitter.com/realDonaldTrump/status/261942137367719936</t>
  </si>
  <si>
    <t>I want to end the day by saying there is no check I would rather write than that to a good charity designated by our President.</t>
  </si>
  <si>
    <t>https://twitter.com/realDonaldTrump/status/262148750036852736</t>
  </si>
  <si>
    <t>I put @ DonnyDeutsch on Apprentice at his request, I did his failed cable show as a favor to him then he knocks me for my Obama announcement.</t>
  </si>
  <si>
    <t>https://twitter.com/realDonaldTrump/status/262149064735469570</t>
  </si>
  <si>
    <t>@ DonnyDeutsch tries so hard to be a star. But, he just doesn't have what it takes...and he never will.</t>
  </si>
  <si>
    <t>https://twitter.com/realDonaldTrump/status/262274686442950656</t>
  </si>
  <si>
    <t>Alert...The president knew that the ambassador was being attacked in Benghazi. He did nothing...he is no leader.</t>
  </si>
  <si>
    <t>https://twitter.com/realDonaldTrump/status/262277584568606721</t>
  </si>
  <si>
    <t>@ Bernard McGuirk Thanks for being so nice and defending me on O'Reilly...you're terrific!</t>
  </si>
  <si>
    <t>https://twitter.com/realDonaldTrump/status/262277919597015040</t>
  </si>
  <si>
    <t>@ BernardMcGuirk. That's more than O'Reilly did ...and he is supposed to be my friend. You're terrific!</t>
  </si>
  <si>
    <t>https://twitter.com/realDonaldTrump/status/262278479708557312</t>
  </si>
  <si>
    <t>@ johnsununu is taking major heat for calling the president lazy. But the president stated his weakness is that he is lazy. Fight on John!</t>
  </si>
  <si>
    <t>https://twitter.com/realDonaldTrump/status/262550475717619712</t>
  </si>
  <si>
    <t>I am going to the @ nyjets game with @ woodyjohnson4, the owner of the team, a great guy.</t>
  </si>
  <si>
    <t>https://twitter.com/realDonaldTrump/status/262551216817594368</t>
  </si>
  <si>
    <t>Before @ StarJonesEsq begged me to put her on The Apprentice she was ‚Äúprofessionally dead.‚Äù I saved her tiny (cont) http://tl.gd/jq93gj</t>
  </si>
  <si>
    <t>https://twitter.com/realDonaldTrump/status/262551854007853056</t>
  </si>
  <si>
    <t>I defended @ StarJonesEsq when she lied about her stomach operation to lose weight --- only to get blindsided by her on the @ todayshow.</t>
  </si>
  <si>
    <t>https://twitter.com/realDonaldTrump/status/262553029054709762</t>
  </si>
  <si>
    <t>I defended @ StarJonesEsq against @ NeNeLeakes on The Apprentice when @ NeNeLeakes was making a fool out of her --- (cont) http://tl.gd/jq96t0</t>
  </si>
  <si>
    <t>https://twitter.com/realDonaldTrump/status/262557984817823744</t>
  </si>
  <si>
    <t>A lot changed when David Letterman said " he was probably born in this country"--- the word probably is a total disaster for Obama.</t>
  </si>
  <si>
    <t>https://twitter.com/realDonaldTrump/status/262558532757487616</t>
  </si>
  <si>
    <t>Many people are saying that my challenge to Obama is having a huge negative effect on his poll numbers --- I agree.</t>
  </si>
  <si>
    <t>https://twitter.com/realDonaldTrump/status/262582937072058369</t>
  </si>
  <si>
    <t>Now grotesque @ BetteMidler is into the Trump act --- trying to become relevant again.</t>
  </si>
  <si>
    <t>https://twitter.com/realDonaldTrump/status/262583231893889024</t>
  </si>
  <si>
    <t>I never liked @ BetteMidler's persona or singing and haven't heard her name in years.</t>
  </si>
  <si>
    <t>https://twitter.com/realDonaldTrump/status/262583273681735680</t>
  </si>
  <si>
    <t>But whenever she sees me, she kisses my ass. She's disgusting. @ BetteMidler</t>
  </si>
  <si>
    <t>https://twitter.com/realDonaldTrump/status/262583859709882369</t>
  </si>
  <si>
    <t>. @ BetteMidler talks about my hair but I'm not allowed to talk about her ugly face or body --- so I won't. Is this a double standard?</t>
  </si>
  <si>
    <t>https://twitter.com/realDonaldTrump/status/262584296081068033</t>
  </si>
  <si>
    <t>While @ BetteMidler is an extremely unattractive woman, I refuse to say that because I always insist on being politically correct.</t>
  </si>
  <si>
    <t>https://twitter.com/realDonaldTrump/status/262586538603446272</t>
  </si>
  <si>
    <t>I guess @ BillMaher saw my ratings on the @ Late_Show the other night where Letterman beat Leno. Bill, you are no Letterman.</t>
  </si>
  <si>
    <t>https://twitter.com/realDonaldTrump/status/262593798830436352</t>
  </si>
  <si>
    <t>. @ BillMaher, who got thrown off ABC for being stupid, is always so nice to me to my face and constantly asking (cont) http://tl.gd/jqbej8</t>
  </si>
  <si>
    <t>https://twitter.com/realDonaldTrump/status/262594270769336320</t>
  </si>
  <si>
    <t>What people don't know about @ BillMaher is that he was a terrible student and not considered smart in his early (cont) http://tl.gd/jqbf6q</t>
  </si>
  <si>
    <t>https://twitter.com/realDonaldTrump/status/262954327822446593</t>
  </si>
  <si>
    <t>I'm not hearing much from Obama or his administration about my $5M offer to charity or to which charity the money will go.</t>
  </si>
  <si>
    <t>https://twitter.com/realDonaldTrump/status/262955491309805568</t>
  </si>
  <si>
    <t>Dave Letterman @ Late_Show said during my interview that Obama was "probably" born in the US--the word "probably" is a disaster for Obama.</t>
  </si>
  <si>
    <t>https://twitter.com/realDonaldTrump/status/262962981078458368</t>
  </si>
  <si>
    <t>Obama lied 100% about Libya and the killings--emails are absolute. He must release his records on Wednesday and stop the lies.</t>
  </si>
  <si>
    <t>https://twitter.com/realDonaldTrump/status/262973450707140609</t>
  </si>
  <si>
    <t>I always said Obama is lucky for himself but unlucky for the country. The storm could be very good for him as he (cont) http://tl.gd/jqnh3f</t>
  </si>
  <si>
    <t>https://twitter.com/realDonaldTrump/status/262976896512442368</t>
  </si>
  <si>
    <t>Many people walked out on Madonna's concert when she told them to vote for Obama. Years ago I walked out because the concert was terrible!</t>
  </si>
  <si>
    <t>https://twitter.com/realDonaldTrump/status/262981828057636864</t>
  </si>
  <si>
    <t>So far the hurricane is being handled very well in NY, not nearly as bad as stated on news. Let's see what happens later.</t>
  </si>
  <si>
    <t>https://twitter.com/realDonaldTrump/status/262982737416290304</t>
  </si>
  <si>
    <t>We are taking care of hundreds of people in the Trump Tower atrium--they are seeking refuge. Free coffee and food.</t>
  </si>
  <si>
    <t>https://twitter.com/realDonaldTrump/status/262996426458546178</t>
  </si>
  <si>
    <t>Direct view of crane from apartment window. Crane was never properly secured, blowing in the breeze. http://fb.me/1Ybwhz6bk</t>
  </si>
  <si>
    <t>https://twitter.com/realDonaldTrump/status/262996677466652672</t>
  </si>
  <si>
    <t>If authorities need direct view from top of Trump Tower, call office.</t>
  </si>
  <si>
    <t>https://twitter.com/realDonaldTrump/status/262996863777636352</t>
  </si>
  <si>
    <t>All weights are on crane's wrong side --- very precarious below, move out!</t>
  </si>
  <si>
    <t>https://twitter.com/realDonaldTrump/status/263265570705780736</t>
  </si>
  <si>
    <t>The water damage to NYC is amazing. The winds were bad but the water was worse.</t>
  </si>
  <si>
    <t>https://twitter.com/realDonaldTrump/status/263273965676539904</t>
  </si>
  <si>
    <t>I saw from my window just before accident that the crane was not properly anchored for the storm.</t>
  </si>
  <si>
    <t>https://twitter.com/realDonaldTrump/status/263280389039218690</t>
  </si>
  <si>
    <t>Hurricane is good luck for Obama again- he will buy the election by handing out billions of dollars.</t>
  </si>
  <si>
    <t>https://twitter.com/realDonaldTrump/status/263280672146337792</t>
  </si>
  <si>
    <t>Not only giving out money, but Obama will be seen today standing in water and rain like he is a real President --- don't fall for it.</t>
  </si>
  <si>
    <t>https://twitter.com/realDonaldTrump/status/263281113416486912</t>
  </si>
  <si>
    <t>Because of the hurricane, I am extending my 5 million dollar offer for President Obama's favorite charity until 12PM on Thursday.</t>
  </si>
  <si>
    <t>https://twitter.com/realDonaldTrump/status/263286265934381058</t>
  </si>
  <si>
    <t>I am the best builder but if that were my building with the crane mishap, I would have been lambasted from coast to coast.</t>
  </si>
  <si>
    <t>https://twitter.com/realDonaldTrump/status/263299735979425793</t>
  </si>
  <si>
    <t>People having a great time in the Trump Tower atrium --- unlike others, I stayed open. http://fb.me/28ipnxFqk</t>
  </si>
  <si>
    <t>https://twitter.com/realDonaldTrump/status/263306359439753216</t>
  </si>
  <si>
    <t>Don't let Obama buy the election by handing out unlimited free money to states.</t>
  </si>
  <si>
    <t>https://twitter.com/realDonaldTrump/status/263306494055964672</t>
  </si>
  <si>
    <t>Remember this: Obama wants to raise taxes, @ MittRomney wants to lower taxes--need I say more!</t>
  </si>
  <si>
    <t>https://twitter.com/realDonaldTrump/status/263311912345944064</t>
  </si>
  <si>
    <t>https://twitter.com/realDonaldTrump/status/263313335762685953</t>
  </si>
  <si>
    <t>. @ MatthewLumby Charity should get the money!</t>
  </si>
  <si>
    <t>https://twitter.com/realDonaldTrump/status/263320657767567360</t>
  </si>
  <si>
    <t>The Trump Tower atrium is such a great place &amp; kept thousands of people warm &amp; safe during the storm--thanks, staff!</t>
  </si>
  <si>
    <t>https://twitter.com/realDonaldTrump/status/263324283852427264</t>
  </si>
  <si>
    <t>So many incredible friends said thanks for TT help --- I say thanks to you! http://fb.me/ypkOX0ze</t>
  </si>
  <si>
    <t>https://twitter.com/realDonaldTrump/status/263328466039103488</t>
  </si>
  <si>
    <t>The election is trending towards @ MittRomney. Americans know we can't afford another 4 years of the Obama economic decline.</t>
  </si>
  <si>
    <t>https://twitter.com/realDonaldTrump/status/263329165997113344</t>
  </si>
  <si>
    <t>These last 4 years have not had a single quarter over 4% GDP. Obama has overseen the weakest economic recovery in American history.</t>
  </si>
  <si>
    <t>https://twitter.com/realDonaldTrump/status/263330130808676352</t>
  </si>
  <si>
    <t>My @ extratv interview before Hurricane Sandy explaining that I would be staying in Trump Tower during the stormhttp://bit.ly/UdzRrw</t>
  </si>
  <si>
    <t>https://twitter.com/realDonaldTrump/status/263330454608945152</t>
  </si>
  <si>
    <t>My @ SquawkCNBC interview discussing the 57th St. crane, damage from the storm and extending my $5M offer to Obamahttp://bit.ly/UdxTrb</t>
  </si>
  <si>
    <t>https://twitter.com/realDonaldTrump/status/263332588033302529</t>
  </si>
  <si>
    <t>Another great cause Obama could send my $5M donation to is a charity for 9/11 First Responders. They are American heroes.</t>
  </si>
  <si>
    <t>https://twitter.com/realDonaldTrump/status/263335564412076032</t>
  </si>
  <si>
    <t>I never fall for scams. I am the only person who immediately walked out of my ‚ÄòAli G‚Äô interview</t>
  </si>
  <si>
    <t>https://twitter.com/realDonaldTrump/status/263335955677712384</t>
  </si>
  <si>
    <t>"Without focus, it's just impossible to be successful at anything." --Midas Touch</t>
  </si>
  <si>
    <t>https://twitter.com/realDonaldTrump/status/263336959118819329</t>
  </si>
  <si>
    <t>How did Obama go to a Las Vegas fundraiser on 9.12, the day after he refused to send help to Americans in Benghazi?</t>
  </si>
  <si>
    <t>https://twitter.com/realDonaldTrump/status/263337384018579456</t>
  </si>
  <si>
    <t>Let‚Äôs be honest, if Obama thought he could get away with campaigning during the storm, then he would have been in Ohio on Monday.</t>
  </si>
  <si>
    <t>https://twitter.com/realDonaldTrump/status/263341678197342208</t>
  </si>
  <si>
    <t>Glad to hear that @ taylorswift13 will be co-hosting the Grammy nominations special on 12.5. Taylor is terrific!</t>
  </si>
  <si>
    <t>https://twitter.com/realDonaldTrump/status/263344365991256065</t>
  </si>
  <si>
    <t>@ digiphile @ RedCross RT if you think Pres.Obama should release his records to get $5M for charity--for Red Cross or another great charity</t>
  </si>
  <si>
    <t>https://twitter.com/realDonaldTrump/status/263348204068810752</t>
  </si>
  <si>
    <t>Why does Obama believe he shouldn't comply with record releases that his predecessors did of their own volition? Hiding something?</t>
  </si>
  <si>
    <t>https://twitter.com/realDonaldTrump/status/263349278674653185</t>
  </si>
  <si>
    <t>People are happy that I left the Trump Tower atrium open as opposed to taking the easy way out. http://fb.me/1EctZPju0</t>
  </si>
  <si>
    <t>https://twitter.com/realDonaldTrump/status/263353955483004929</t>
  </si>
  <si>
    <t>Scary. Obama and the Democrat Senate have accrued over $5T worth of debt without passing a budget in the last 3 years. 4 more years?</t>
  </si>
  <si>
    <t>https://twitter.com/realDonaldTrump/status/263354106930950144</t>
  </si>
  <si>
    <t>Maybe Obama should donate my $5M to the families of the 17 who have lost loved ones during the storm?</t>
  </si>
  <si>
    <t>https://twitter.com/realDonaldTrump/status/263355752134098944</t>
  </si>
  <si>
    <t>China‚Äôs stock market rose yesterday after 4 consecutive days of losses http://bloom.bg/V4SZxj Their market gains the day we are hit by storm</t>
  </si>
  <si>
    <t>https://twitter.com/realDonaldTrump/status/263356437315588096</t>
  </si>
  <si>
    <t>Fans shouldn't worry. We have adjusted the filming schedule of the upcoming 13th season of @ CelebApprentice appropriately due to the storm.</t>
  </si>
  <si>
    <t>https://twitter.com/realDonaldTrump/status/263365011106316288</t>
  </si>
  <si>
    <t>The polls &amp; momentum are trending towards @ MittRomney. Don't let the hurricane change your thinking!</t>
  </si>
  <si>
    <t>https://twitter.com/realDonaldTrump/status/263371268278079489</t>
  </si>
  <si>
    <t>Not one Trump building, even those along the Hudson River, lost power --- a testament to quality systems and construction.</t>
  </si>
  <si>
    <t>https://twitter.com/realDonaldTrump/status/263489601975504896</t>
  </si>
  <si>
    <t>Watch me tonight on Late Night with Jimmy Fallon. Photo: Lloyd Bishop/NBC http://fb.me/A7uoLApI</t>
  </si>
  <si>
    <t>https://twitter.com/realDonaldTrump/status/263649063847739392</t>
  </si>
  <si>
    <t>The President has until tomorrow at 12 noon to pick up $5M for his favorite charity. Looking like he won't be doing it. What is he hiding?</t>
  </si>
  <si>
    <t>https://twitter.com/realDonaldTrump/status/263649765248602113</t>
  </si>
  <si>
    <t>I'm not hearing much from Obama or his administration about my $5M offer to charity-- or to which charity the money will go.</t>
  </si>
  <si>
    <t>https://twitter.com/realDonaldTrump/status/263650077283872769</t>
  </si>
  <si>
    <t>Watch the clip from @ Late_Show where the crowd cheers after I explain that my offer is about transparencyhttp://bit.ly/VMsNc6</t>
  </si>
  <si>
    <t>https://twitter.com/realDonaldTrump/status/263675915861651456</t>
  </si>
  <si>
    <t>I was standing with @ SHAQ when a young high school star, Kevin Garnett @ Celtics, said to a crowd "Forget Shaq, I want to meet Donald Trump."</t>
  </si>
  <si>
    <t>https://twitter.com/realDonaldTrump/status/263676632466866176</t>
  </si>
  <si>
    <t>Kevin Garnett's response to Ray Allen last night was that of a great competitor--nothing wrong--in fact it was terrific. A champion!</t>
  </si>
  <si>
    <t>https://twitter.com/realDonaldTrump/status/263687274812813312</t>
  </si>
  <si>
    <t>Part 1 of my @ jimmyfallon interview discussing my $5M offer to Obama, # TRUMP Tower atrium, my tweets &amp; 57th st. crane http://bit.ly/PlJhE6</t>
  </si>
  <si>
    <t>https://twitter.com/realDonaldTrump/status/263687394295963648</t>
  </si>
  <si>
    <t>Part 2 of my @ jimmyfallon interview giving away some @ CelebApprentice spoilers &amp; discussing 2012 Miss Universe Pageant http://bit.ly/PlM4gu</t>
  </si>
  <si>
    <t>https://twitter.com/realDonaldTrump/status/263691262819987456</t>
  </si>
  <si>
    <t>. @ oreillyfactor called me a "master marketeer" last night--I am not. I am a great builder--I build great things &amp; people come.</t>
  </si>
  <si>
    <t>https://twitter.com/realDonaldTrump/status/263692321458098176</t>
  </si>
  <si>
    <t>I'm concerned about the hurricane &amp; that people will vote for Obama because he's "bravely standing in water" -- (cont) http://tl.gd/jrgs26</t>
  </si>
  <si>
    <t>https://twitter.com/realDonaldTrump/status/263693212869332993</t>
  </si>
  <si>
    <t>"Trump to Do Robo-Calls for Romney" http://bit.ly/T4dqpN via @Newsmax_Media</t>
  </si>
  <si>
    <t>https://twitter.com/realDonaldTrump/status/263696157807636482</t>
  </si>
  <si>
    <t>. @ USATODAY--go back to your old logo &amp; fast--you're losing your readers by the thousands! "No charge."</t>
  </si>
  <si>
    <t>https://twitter.com/realDonaldTrump/status/263708028262555648</t>
  </si>
  <si>
    <t>‚ÄúI didn‚Äôt consider him American. He seemed like an international individual.‚Äù‚ÄìSohale Siddiqi,BHO's College Roommatehttp://to.pbs.org/SRRthF</t>
  </si>
  <si>
    <t>https://twitter.com/realDonaldTrump/status/263708757593296896</t>
  </si>
  <si>
    <t>An amazing article by Kevin Gabriel- http://bit.ly/TOU3Fu A must read by friends and foes of President Obama. End date is tomorrow at noon.</t>
  </si>
  <si>
    <t>https://twitter.com/realDonaldTrump/status/263717038965542912</t>
  </si>
  <si>
    <t>Congratulations Kevin Gabriel on your amazing article. If I were a journalist this would be the next Watergate, and I would be a star.</t>
  </si>
  <si>
    <t>https://twitter.com/realDonaldTrump/status/263718338021179392</t>
  </si>
  <si>
    <t>How many illegal foreign donations will Obama collect this final week? Another scandal ignored by the liberal media.http://bit.ly/RPmehP</t>
  </si>
  <si>
    <t>https://twitter.com/realDonaldTrump/status/263718643068706817</t>
  </si>
  <si>
    <t>Today Barack Obama is standing in water in NJ. Remember on election day that he has put the US underwater.</t>
  </si>
  <si>
    <t>https://twitter.com/realDonaldTrump/status/263719827552759808</t>
  </si>
  <si>
    <t>In the spirit of transparency, Obama should immediately release the 9.11 tape of Tyrone Woods pleading for military support in Benghazi.</t>
  </si>
  <si>
    <t>https://twitter.com/realDonaldTrump/status/263720538923470848</t>
  </si>
  <si>
    <t>. @ Disney's acquisition of Lucas Film is a smart deal for both sides. Disney just bought a great brand which will keep producing revenue.</t>
  </si>
  <si>
    <t>https://twitter.com/realDonaldTrump/status/263721254182338560</t>
  </si>
  <si>
    <t>Looking at the figures and plans behind @ Disney's acquisition of Lucas Film makes you realize how stupid @ AOL (cont) http://tl.gd/jrhicg</t>
  </si>
  <si>
    <t>https://twitter.com/realDonaldTrump/status/263724431451504641</t>
  </si>
  <si>
    <t>There is nothing I would be happier to do than to donate the $5M to a charity of Obama‚Äôs choice, once he releases all of his records.</t>
  </si>
  <si>
    <t>https://twitter.com/realDonaldTrump/status/263726211296010240</t>
  </si>
  <si>
    <t>A lot of undecided and independent voters have had enough with Obama‚Äôs lack of transparency. I don't blame them.</t>
  </si>
  <si>
    <t>https://twitter.com/realDonaldTrump/status/263730679819423744</t>
  </si>
  <si>
    <t>How does a dummy like @ billmaher get a television show--&amp; his ratings stink. You'd think @ HBO could do a lot better.</t>
  </si>
  <si>
    <t>https://twitter.com/realDonaldTrump/status/263731722854748160</t>
  </si>
  <si>
    <t># TRUMP International Reality will be America‚Äôs premiere real estate brokerage house http://bit.ly/Y09DxE w/ the most distinctive services.</t>
  </si>
  <si>
    <t>https://twitter.com/realDonaldTrump/status/263732061179879424</t>
  </si>
  <si>
    <t>Spoiler-- @ dennisrodman has really got his act together so far on the upcoming season of @ CelebApprentice...</t>
  </si>
  <si>
    <t>https://twitter.com/realDonaldTrump/status/263732387861647360</t>
  </si>
  <si>
    <t>Congratulations to @ MittRomney on getting the @ DMRegister, @ NewYorkPost, @ NewYorkObserver &amp; @ NashuaTelegraph endorsements!</t>
  </si>
  <si>
    <t>https://twitter.com/realDonaldTrump/status/263737653067911168</t>
  </si>
  <si>
    <t>Obama met with Panetta and Biden at the White House during Benghazi attack http://bit.ly/PlhGTA And he still did nothing.</t>
  </si>
  <si>
    <t>https://twitter.com/realDonaldTrump/status/263742355658645506</t>
  </si>
  <si>
    <t>Thanks for all the nice words on my keeping the Trump Tower atrium accessible to stranded victims of # Sandy. My honor.</t>
  </si>
  <si>
    <t>https://twitter.com/realDonaldTrump/status/263743481091084288</t>
  </si>
  <si>
    <t>President Obama, please take the $5M check for charity tomorrow. It is so easy and could do so much good!</t>
  </si>
  <si>
    <t>https://twitter.com/realDonaldTrump/status/263743692781809665</t>
  </si>
  <si>
    <t>President Obama, if it is important to you, I will substantially increase the $5M offer!</t>
  </si>
  <si>
    <t>https://twitter.com/realDonaldTrump/status/263745436534312961</t>
  </si>
  <si>
    <t>A lot of people are concerned about which charity my $5M will be donated to. The onus is on Obama to first release his records.</t>
  </si>
  <si>
    <t>https://twitter.com/realDonaldTrump/status/263746662978166785</t>
  </si>
  <si>
    <t>Obama is now standing in a puddle acting like a President--give me a break.</t>
  </si>
  <si>
    <t>https://twitter.com/realDonaldTrump/status/263747477809803265</t>
  </si>
  <si>
    <t>@ stass13 Thanks!</t>
  </si>
  <si>
    <t>https://twitter.com/realDonaldTrump/status/263750452477321216</t>
  </si>
  <si>
    <t>"The successful man will profit from his mistakes and try again in a different way." -- Dale Carnegie</t>
  </si>
  <si>
    <t>https://twitter.com/realDonaldTrump/status/264003799755153408</t>
  </si>
  <si>
    <t>It's 10 AM: Two hours to go for Obama to easily pick up millions for charity!</t>
  </si>
  <si>
    <t>https://twitter.com/realDonaldTrump/status/264006067569168384</t>
  </si>
  <si>
    <t>From 1954 to 1960 there were 10 major hurricanes that hit the East Coast.</t>
  </si>
  <si>
    <t>https://twitter.com/realDonaldTrump/status/264007296970018816</t>
  </si>
  <si>
    <t>Do you believe @ algore is blaming global warming for the hurricane?</t>
  </si>
  <si>
    <t>https://twitter.com/realDonaldTrump/status/264009741234221058</t>
  </si>
  <si>
    <t>Let's continue to destroy the competitiveness of our factories &amp; manufacturing so we can fight mythical global warming. China is so happy!</t>
  </si>
  <si>
    <t>https://twitter.com/realDonaldTrump/status/264010129106665472</t>
  </si>
  <si>
    <t>You know the world is crazy when New York gets hit by a hurricane-- and Florida doesn't.</t>
  </si>
  <si>
    <t>https://twitter.com/realDonaldTrump/status/264010661326102530</t>
  </si>
  <si>
    <t>‚ÄúRomney‚Äôs $2 Billion Sacrifice for America‚Äù By Chris Ruddy @Newsmax_Mediahttp://bit.ly/Y0cS8p</t>
  </si>
  <si>
    <t>https://twitter.com/realDonaldTrump/status/264015329108316160</t>
  </si>
  <si>
    <t>To all @ MittRomney supporters, make sure you have taken advantage of early voting now so you can GOTV on election day.</t>
  </si>
  <si>
    <t>https://twitter.com/realDonaldTrump/status/264021186990731265</t>
  </si>
  <si>
    <t>Why is Obama‚Äôs auto bailout now creating jobs in China? He is ruining American industry.</t>
  </si>
  <si>
    <t>https://twitter.com/realDonaldTrump/status/264022096538120192</t>
  </si>
  <si>
    <t>Obama is a terrible negotiator. He bails out Chrysler and now Chrysler wants to send all Jeep manufacturing to China--and will!</t>
  </si>
  <si>
    <t>https://twitter.com/realDonaldTrump/status/264034130772254720</t>
  </si>
  <si>
    <t>President Obama missed the deadline!</t>
  </si>
  <si>
    <t>https://twitter.com/realDonaldTrump/status/264034523451371521</t>
  </si>
  <si>
    <t>I will soon be releasing my response to the fact that President Obama refused to show his applications and records to the public.</t>
  </si>
  <si>
    <t>https://twitter.com/realDonaldTrump/status/264044128134893568</t>
  </si>
  <si>
    <t>Press release. Video response to follow. http://fb.me/1TV6GAS8b</t>
  </si>
  <si>
    <t>https://twitter.com/realDonaldTrump/status/264052120704135168</t>
  </si>
  <si>
    <t>My video response to President Obama's lack of transparency. http://youtu.be/tYgW3_w3TS8?hd=1 ‚Ä¶</t>
  </si>
  <si>
    <t>https://twitter.com/realDonaldTrump/status/264365260213981184</t>
  </si>
  <si>
    <t>If I would have offered Obama a billion dollars to show his records, he would have refused.</t>
  </si>
  <si>
    <t>https://twitter.com/realDonaldTrump/status/264365573520101376</t>
  </si>
  <si>
    <t>Everybody knows why Obama would not show his college applications --- they are just not willing to say!</t>
  </si>
  <si>
    <t>https://twitter.com/realDonaldTrump/status/264369600093900801</t>
  </si>
  <si>
    <t>Nice to see Obama released a situation room photo from Sandy. How about releasing the photo taken during Benghazi?</t>
  </si>
  <si>
    <t>https://twitter.com/realDonaldTrump/status/264369789600940033</t>
  </si>
  <si>
    <t>What is your thought as to why Obama refused millions for charity and did not show his records and applications?</t>
  </si>
  <si>
    <t>https://twitter.com/realDonaldTrump/status/264375651975458816</t>
  </si>
  <si>
    <t>How could Obama leave those American heroes out to die in Benghazi? And he continues to lie to the public!</t>
  </si>
  <si>
    <t>https://twitter.com/realDonaldTrump/status/264377842157092865</t>
  </si>
  <si>
    <t>I will start reviewing various political reporters etc &amp; websites as to their professionalism &amp; fairness‚Äîmany people asking for this.</t>
  </si>
  <si>
    <t>https://twitter.com/realDonaldTrump/status/264380145652080640</t>
  </si>
  <si>
    <t>Next year I will be changing the name of 800 acre Doral to Trump National Doral. It will be the best resort in the country‚ÄîMiami is hot!</t>
  </si>
  <si>
    <t>https://twitter.com/realDonaldTrump/status/264389666608926720</t>
  </si>
  <si>
    <t>It was announced this morning that unemployment rose--this can't be good for Obama.</t>
  </si>
  <si>
    <t>https://twitter.com/realDonaldTrump/status/264390196819283968</t>
  </si>
  <si>
    <t>With long gas lines &amp; total disarray from storm, the hurricane may yet be a negative for Obama.</t>
  </si>
  <si>
    <t>https://twitter.com/realDonaldTrump/status/264392738118701056</t>
  </si>
  <si>
    <t>. @ Chrysler disputes my statement--but watch Chrysler move @ Jeep jobs to China after the election.</t>
  </si>
  <si>
    <t>https://twitter.com/realDonaldTrump/status/264393007623716866</t>
  </si>
  <si>
    <t>We should not allow @ Chrysler to move @ Jeep jobs to China after they said they wouldn't--stay tuned!</t>
  </si>
  <si>
    <t>https://twitter.com/realDonaldTrump/status/264393975442571264</t>
  </si>
  <si>
    <t>. @ RalphGilles of Chrysler should focus on design rather than filthy language--not very professional.</t>
  </si>
  <si>
    <t>https://twitter.com/realDonaldTrump/status/264395496876015617</t>
  </si>
  <si>
    <t>. @ BarbaraJWalters called my office to ask me to do election night coverage with her--sadly, I won't be able to do it.</t>
  </si>
  <si>
    <t>https://twitter.com/realDonaldTrump/status/264401551660044288</t>
  </si>
  <si>
    <t>. @ TheRevAl came to my Trump Tower office to apologize for calling me a racist--very nice, apology accepted!</t>
  </si>
  <si>
    <t>https://twitter.com/realDonaldTrump/status/264413104832667648</t>
  </si>
  <si>
    <t>I'm sending lots of bottled water out to Staten Island &amp; Long Island.</t>
  </si>
  <si>
    <t>https://twitter.com/realDonaldTrump/status/264415457858183169</t>
  </si>
  <si>
    <t>People are struggling to get gasoline for their cars--we are like a third world country.</t>
  </si>
  <si>
    <t>https://twitter.com/realDonaldTrump/status/264416515124776961</t>
  </si>
  <si>
    <t>Interestingly, the hurricane may now be a disaster for Obama's reelection because of his grandstanding.</t>
  </si>
  <si>
    <t>https://twitter.com/realDonaldTrump/status/264417734320857088</t>
  </si>
  <si>
    <t>Looks like @ RalphGilles is full of it. @ dcexaminer: "Jeep, an Obama favorite, looks to shift production to China" http://bit.ly/PyHGMD</t>
  </si>
  <si>
    <t>https://twitter.com/realDonaldTrump/status/264417937027379200</t>
  </si>
  <si>
    <t>. @ maggiepolitico is an unprofessional hack who belongs @ politico with all the other Obama hacks.</t>
  </si>
  <si>
    <t>https://twitter.com/realDonaldTrump/status/264423327655931904</t>
  </si>
  <si>
    <t>How about President Obama fixing the gasoline situation instead of taking photo ops in the destruction.</t>
  </si>
  <si>
    <t>https://twitter.com/realDonaldTrump/status/264428503217364993</t>
  </si>
  <si>
    <t>https://twitter.com/realDonaldTrump/status/264432455593906176</t>
  </si>
  <si>
    <t>Unemployment is now 7.9%. Four years and $6.5T later, that is really bad!</t>
  </si>
  <si>
    <t>https://twitter.com/realDonaldTrump/status/264432651329482752</t>
  </si>
  <si>
    <t>"We don't need a Secretary of Business to understand business, we need a president who understands business and I do" -- @ MittRomney</t>
  </si>
  <si>
    <t>https://twitter.com/realDonaldTrump/status/264432824575221760</t>
  </si>
  <si>
    <t>Obama our Welfare &amp; Food Stamp President, is praising himself for expanding welfare http://politi.co/SBbM1i He doesn't believe in work.</t>
  </si>
  <si>
    <t>https://twitter.com/realDonaldTrump/status/264434837937586176</t>
  </si>
  <si>
    <t>. @ eagles should sit Michael Vick. He is a great athlete but less than average quarterback.</t>
  </si>
  <si>
    <t>https://twitter.com/realDonaldTrump/status/264436501729931264</t>
  </si>
  <si>
    <t>A-Rod is now looking for an expensive home in Beverly Hills--why aren't the @ Yankees terminating his contract for misrepresentation?</t>
  </si>
  <si>
    <t>https://twitter.com/realDonaldTrump/status/264437755529015296</t>
  </si>
  <si>
    <t>I have an idea for A-Rod---buy a home at @ TrumpGolfLA overlooking the Pacific--will bring you better luck.</t>
  </si>
  <si>
    <t>https://twitter.com/realDonaldTrump/status/264440759858638848</t>
  </si>
  <si>
    <t>Obama has destroyed the middle class. In ‚Äô09, median household income was $55,198. Now it is $50,678. Four more years?</t>
  </si>
  <si>
    <t>https://twitter.com/realDonaldTrump/status/264441602636906496</t>
  </si>
  <si>
    <t>Global warming is based on faulty science and manipulated data which is proven by the emails that were leakedhttp://onforb.es/rDpyGO</t>
  </si>
  <si>
    <t>https://twitter.com/realDonaldTrump/status/264442229127536641</t>
  </si>
  <si>
    <t>A wonderful place. http://fb.me/1FcXeKBLj</t>
  </si>
  <si>
    <t>https://twitter.com/realDonaldTrump/status/264442341060927488</t>
  </si>
  <si>
    <t>Could be the hurricane helps @ MittRomney--people are rioting in the streets over gasoline</t>
  </si>
  <si>
    <t>https://twitter.com/realDonaldTrump/status/264444623353704448</t>
  </si>
  <si>
    <t>Reality TV‚Äôs #1 Bad Girl @ OMAROSA is back on the upcoming 13th season of All Star @ CelebApprentice. She is great as always.</t>
  </si>
  <si>
    <t>https://twitter.com/realDonaldTrump/status/264448271412514816</t>
  </si>
  <si>
    <t>Make sure to catch @ history‚Äôs season finale of ‚ÄúThe Men Who Built America‚Äù on Sun, November 11th. Great show.</t>
  </si>
  <si>
    <t>https://twitter.com/realDonaldTrump/status/264452740657315841</t>
  </si>
  <si>
    <t>"Go as far as you can see; when you get there, you'll be able to see farther." -- J.P. Morgan</t>
  </si>
  <si>
    <t>https://twitter.com/realDonaldTrump/status/264452984602255360</t>
  </si>
  <si>
    <t>Obama promised 5.2% unemployment by October 2012. His promises are worthless!</t>
  </si>
  <si>
    <t>https://twitter.com/realDonaldTrump/status/264453195059838976</t>
  </si>
  <si>
    <t>Castro, Chavez and Ahmadinejad are all anxiously awaiting our election results. They are praying Obama wins.</t>
  </si>
  <si>
    <t>https://twitter.com/realDonaldTrump/status/264453373988847617</t>
  </si>
  <si>
    <t>Concerns over the national debt are stopping businesses from hiring and expanding http://onforb.es/RyZx2O Obama's policies are unsustainable</t>
  </si>
  <si>
    <t>https://twitter.com/realDonaldTrump/status/264455094404259840</t>
  </si>
  <si>
    <t>Members from Obama's own job council are endorsing @ MittRomney http://on.wsj.com/ToFHFg Not surprising</t>
  </si>
  <si>
    <t>https://twitter.com/realDonaldTrump/status/264455651428794368</t>
  </si>
  <si>
    <t>Considering Obama hasn‚Äôt proposed anything concrete, if he wins he won‚Äôt have a mandate. Another 4 years of legislative stalemate.</t>
  </si>
  <si>
    <t>https://twitter.com/realDonaldTrump/status/264458378976296960</t>
  </si>
  <si>
    <t>In the heart of the city, Trump International Toronto is the city's most elite property http://bit.ly/Rz1yfx True luxury at its finest.</t>
  </si>
  <si>
    <t>https://twitter.com/realDonaldTrump/status/264507630398103552</t>
  </si>
  <si>
    <t>I think @ TheRevAl should take this challenge. Axelrod was too scared. RT: @ RonKaufmanIntrn: Kaufstache vs. Sharpstache.</t>
  </si>
  <si>
    <t>https://twitter.com/realDonaldTrump/status/264781321593827329</t>
  </si>
  <si>
    <t>Pennsylvania is in play @ MittRomney. All undecideds in Philly suburbs should ask themselves - who do you trust most on @ Israel?</t>
  </si>
  <si>
    <t>https://twitter.com/realDonaldTrump/status/264787348032733185</t>
  </si>
  <si>
    <t>Undecideds in OH,PA and WI will make the difference. All should ask themselves if they want $6/gallon gas because it will come under Obama.</t>
  </si>
  <si>
    <t>https://twitter.com/realDonaldTrump/status/264853245732724736</t>
  </si>
  <si>
    <t>. @ JoeBiden is out on the trail saying "you'll vote for me in 2016." Is he serious?</t>
  </si>
  <si>
    <t>https://twitter.com/realDonaldTrump/status/264880505613328385</t>
  </si>
  <si>
    <t>Obama's war on women has lead to the biggest decline in female employment in 40 years. 4 more years??</t>
  </si>
  <si>
    <t>https://twitter.com/realDonaldTrump/status/264884389639491584</t>
  </si>
  <si>
    <t>We don‚Äôt want to have a recount in any of the battleground states. Obama will steal it. Make sure all your friends and family vote.</t>
  </si>
  <si>
    <t>https://twitter.com/realDonaldTrump/status/264896026056462336</t>
  </si>
  <si>
    <t>Gary Johnson is asking people "to waste" their vote on him. Make it count - vote for @ MittRomney.</t>
  </si>
  <si>
    <t>https://twitter.com/realDonaldTrump/status/265132601365368833</t>
  </si>
  <si>
    <t>Trump Hotels are delivering lots of food to storm victims...we love doing it!</t>
  </si>
  <si>
    <t>https://twitter.com/realDonaldTrump/status/265132904684855296</t>
  </si>
  <si>
    <t>Make sure you get out and vote...most important election of our generation...go Romney!</t>
  </si>
  <si>
    <t>https://twitter.com/realDonaldTrump/status/265133112755900416</t>
  </si>
  <si>
    <t>@ MittRomney will turn this mess around!</t>
  </si>
  <si>
    <t>https://twitter.com/realDonaldTrump/status/265133779419553794</t>
  </si>
  <si>
    <t>@ conedison is terrible...don't know what they are doing. Trump National Briarcliff and all houses are totally blacked out!</t>
  </si>
  <si>
    <t>https://twitter.com/realDonaldTrump/status/265134150883893249</t>
  </si>
  <si>
    <t>@ conedison doesn't even respond to the people in Briarcliff...like a forgotten area.</t>
  </si>
  <si>
    <t>https://twitter.com/realDonaldTrump/status/265134536252338176</t>
  </si>
  <si>
    <t>@ conedison is incompetent and will have tremendous liability to Briarcliff Manor and Trump National!</t>
  </si>
  <si>
    <t>https://twitter.com/realDonaldTrump/status/265134823729942528</t>
  </si>
  <si>
    <t>Like @ conedison, Obama is incompetent!</t>
  </si>
  <si>
    <t>https://twitter.com/realDonaldTrump/status/265135381492682752</t>
  </si>
  <si>
    <t>@ conedison, call GM Dan Scavino at 914-944-0900.</t>
  </si>
  <si>
    <t>https://twitter.com/realDonaldTrump/status/265164869882494979</t>
  </si>
  <si>
    <t>Remember when you vote, Obamacare is a disaster!</t>
  </si>
  <si>
    <t>https://twitter.com/realDonaldTrump/status/265214105001029634</t>
  </si>
  <si>
    <t>"This is a time for big ideas. This is a time for real reform for a real recovery." -- @ PaulRyanVP</t>
  </si>
  <si>
    <t>https://twitter.com/realDonaldTrump/status/265296221730639872</t>
  </si>
  <si>
    <t>. @ ralphreed is doing a great job!</t>
  </si>
  <si>
    <t>https://twitter.com/realDonaldTrump/status/265459713506947072</t>
  </si>
  <si>
    <t>https://twitter.com/realDonaldTrump/status/265459894671507456</t>
  </si>
  <si>
    <t>https://twitter.com/realDonaldTrump/status/265460199089913856</t>
  </si>
  <si>
    <t>@ ewim55 Then he wouldn't be president.</t>
  </si>
  <si>
    <t>https://twitter.com/realDonaldTrump/status/265460364307746816</t>
  </si>
  <si>
    <t>@ Lorrainejuliet @ EDLTrobinson @ FloridaJayhawk @hannityshow Must be careful &amp; smart!</t>
  </si>
  <si>
    <t>https://twitter.com/realDonaldTrump/status/265474730130276354</t>
  </si>
  <si>
    <t>Remember, go vote--we need real change this time.</t>
  </si>
  <si>
    <t>https://twitter.com/realDonaldTrump/status/265476443138572288</t>
  </si>
  <si>
    <t>. @ CNN is looking at Jeff Zucker to lead them out of the forest--Jeff would be a great choice.</t>
  </si>
  <si>
    <t>https://twitter.com/realDonaldTrump/status/265476862820634626</t>
  </si>
  <si>
    <t>Thank you to @ piersmorgan for your nice statement about me in the @HollywoodReporterhttp://bit.ly/SvM0vt</t>
  </si>
  <si>
    <t>https://twitter.com/realDonaldTrump/status/265480543238512640</t>
  </si>
  <si>
    <t>Get out tomorrow and vote so that we can all finally say those magic words--- http://fb.me/1oiA9Bnaq</t>
  </si>
  <si>
    <t>https://twitter.com/realDonaldTrump/status/265482479547318272</t>
  </si>
  <si>
    <t>It‚Äôs extremely cold in NY &amp; NJ‚Äînot good for flood victims. Where is global warming?</t>
  </si>
  <si>
    <t>https://twitter.com/realDonaldTrump/status/265485225994383363</t>
  </si>
  <si>
    <t>Great article in the @ NewYorkPost by Ben Garrett--"Don't Blame Sandy on Global Warming"http://bit.ly/Yu8vBQ</t>
  </si>
  <si>
    <t>https://twitter.com/realDonaldTrump/status/265496271794630656</t>
  </si>
  <si>
    <t>We can't destroy the competitiveness of our factories in order to prepare for nonexistent global warming. China is thrilled with us!</t>
  </si>
  <si>
    <t>https://twitter.com/realDonaldTrump/status/265500285298937856</t>
  </si>
  <si>
    <t>Nice mention by Brian Kelly http://bit.ly/TUbXXB Conservative Action Alerts</t>
  </si>
  <si>
    <t>https://twitter.com/realDonaldTrump/status/265509421243834369</t>
  </si>
  <si>
    <t>My @ foxandfriends interview discussing @ newsday‚Äôs endorsement of @ MittRomney, tomorrow's election and Sandy's victimshttp://bit.ly/Ud00wg</t>
  </si>
  <si>
    <t>https://twitter.com/realDonaldTrump/status/265526910891732992</t>
  </si>
  <si>
    <t>Obama‚Äôs policies have led to food stamp rolls growing 75X faster than job production http://bit.ly/U3NmPT We can't afford 4 more years.</t>
  </si>
  <si>
    <t>https://twitter.com/realDonaldTrump/status/265532178077732864</t>
  </si>
  <si>
    <t>In ‚Äô08, America voted for Hope &amp; Change. Instead, we got incompetency. Now it is time to put a real job creator in office. Vote 4 Mitt!</t>
  </si>
  <si>
    <t>https://twitter.com/realDonaldTrump/status/265536299442782208</t>
  </si>
  <si>
    <t>Dummy @ mcuban is at it again trying to use me to get publicity for himself!</t>
  </si>
  <si>
    <t>https://twitter.com/realDonaldTrump/status/265536873030623233</t>
  </si>
  <si>
    <t>. @ mcuban tries so hard to be a star and he truly doesn't have what it takes and never will!http://youtu.be/nq956tMSQgU</t>
  </si>
  <si>
    <t>https://twitter.com/realDonaldTrump/status/265537298265948160</t>
  </si>
  <si>
    <t>Only 1 mill. dollars @ mcuban? Offer me real money and I‚Äôd consider it. Your team and networks lose so much money I doubt you have much left!</t>
  </si>
  <si>
    <t>https://twitter.com/realDonaldTrump/status/265537853440790528</t>
  </si>
  <si>
    <t>. @ mcuban When Apprentice became the #1 show on tv you tried copying me with The Benefactor- a complete and total ratings disaster for @ ABC.</t>
  </si>
  <si>
    <t>https://twitter.com/realDonaldTrump/status/265538847801212928</t>
  </si>
  <si>
    <t>Don't believe Chrysler (if Obama wins)--see how fast @ Jeep production will be moved to China--and I'll be watching!</t>
  </si>
  <si>
    <t>https://twitter.com/realDonaldTrump/status/265542606740652033</t>
  </si>
  <si>
    <t>Like Al Sharpton, @ DonnyDeutsch apologized to me for calling me a racist on @ todayshow--apology accepted!</t>
  </si>
  <si>
    <t>https://twitter.com/realDonaldTrump/status/265543113731358720</t>
  </si>
  <si>
    <t>@acman84 True!</t>
  </si>
  <si>
    <t>https://twitter.com/realDonaldTrump/status/265544656438317056</t>
  </si>
  <si>
    <t>@ ojmart Thank you!</t>
  </si>
  <si>
    <t>https://twitter.com/realDonaldTrump/status/265546276182036480</t>
  </si>
  <si>
    <t>Obama is angry, frustrated and desperate. He said ‚Äúvoting is the best revenge‚Äù http://bit.ly/Ykwd44 He is divisive.</t>
  </si>
  <si>
    <t>https://twitter.com/realDonaldTrump/status/265549265907101696</t>
  </si>
  <si>
    <t>Via @ WSJ: ‚ÄúA New Direction For America‚Äù by @ MittRomney</t>
  </si>
  <si>
    <t>https://twitter.com/realDonaldTrump/status/265550216189603840</t>
  </si>
  <si>
    <t>"I believe in the America that never gives up, never stops striving, never ceases believing in itself." -- @ MittRomney, 11.2.12</t>
  </si>
  <si>
    <t>https://twitter.com/realDonaldTrump/status/265555651625885696</t>
  </si>
  <si>
    <t>. @ mcuban Baseball commissioner and owners were smart when they didn‚Äôt want you to buy a team--- but I don‚Äôt think you have the money anyway.</t>
  </si>
  <si>
    <t>https://twitter.com/realDonaldTrump/status/265555991729410048</t>
  </si>
  <si>
    <t>. @ mcuban Your team owners are tired of losing so much money with the @ dallasmavs. I love the fact that they are (cont) http://tl.gd/jtcvvg</t>
  </si>
  <si>
    <t>https://twitter.com/realDonaldTrump/status/265560730441498626</t>
  </si>
  <si>
    <t>Obama just stated "It's always good to ignore Donald Trump." I state he is right, especially when the truth is against him.</t>
  </si>
  <si>
    <t>https://twitter.com/realDonaldTrump/status/265561092435091456</t>
  </si>
  <si>
    <t>. @ mcuban, Shark Tank was shoved to Friday evening-- Friday is considered ‚Äúdead television.‚Äù Besides, you are not the star (&amp; never will be).</t>
  </si>
  <si>
    <t>https://twitter.com/realDonaldTrump/status/265561366633537537</t>
  </si>
  <si>
    <t>After 13 seasons, @ ApprenticeNBC easily beat Shark Tank in ratings last year-- better demos as well.</t>
  </si>
  <si>
    <t>https://twitter.com/realDonaldTrump/status/265561720389529603</t>
  </si>
  <si>
    <t>. @ mcuban Letterman @ Late_Show had his best ratings with me--and you bombed. People don't care about Mark Cuban.</t>
  </si>
  <si>
    <t>https://twitter.com/realDonaldTrump/status/265563262958071808</t>
  </si>
  <si>
    <t>@ mcuban ---- Do you mean the President's birthplace?</t>
  </si>
  <si>
    <t>https://twitter.com/realDonaldTrump/status/265564012245311488</t>
  </si>
  <si>
    <t>Tomorrow‚Äôs election will have historic repercussions for our country. Make America strong again. Vote for @ MittRomney.</t>
  </si>
  <si>
    <t>https://twitter.com/realDonaldTrump/status/265564964016750592</t>
  </si>
  <si>
    <t>Voting for @ GovGaryJohnson is voting for Obama--don't waste your vote!</t>
  </si>
  <si>
    <t>https://twitter.com/realDonaldTrump/status/265567225312858112</t>
  </si>
  <si>
    <t>. @ ABFAlecBaldwin They were rising in the 1950's then went back down--they will go up and down through eternity.</t>
  </si>
  <si>
    <t>https://twitter.com/realDonaldTrump/status/265567524891013120</t>
  </si>
  <si>
    <t>. @ ABFAlecBaldwin P.S. Your brother @ StephenBaldwin7 is doing very well on @ ApprenticeNBC--and he stated he "adores you."</t>
  </si>
  <si>
    <t>https://twitter.com/realDonaldTrump/status/265568179978383360</t>
  </si>
  <si>
    <t>China is worried. The polls are trending for @ MittRomney. They won‚Äôt be able to steal from us anymore.</t>
  </si>
  <si>
    <t>https://twitter.com/realDonaldTrump/status/265570059752189954</t>
  </si>
  <si>
    <t>The outer boroughs of Manhattan are still devasted by Sandy. How would the press cover this if a Republican was President.</t>
  </si>
  <si>
    <t>https://twitter.com/realDonaldTrump/status/265570772767100929</t>
  </si>
  <si>
    <t>Benghazi is bigger than Watergate. Don‚Äôt let Obama get away with allowing Americans to die. Kick him out of office tomorrow.</t>
  </si>
  <si>
    <t>https://twitter.com/realDonaldTrump/status/265574699772293120</t>
  </si>
  <si>
    <t>Tune in for # TrumpTuesday on @ SquawkCNBC tomorrow morning.</t>
  </si>
  <si>
    <t>https://twitter.com/realDonaldTrump/status/265802378593308672</t>
  </si>
  <si>
    <t>Go out and vote--- this will be the most important election of our time!</t>
  </si>
  <si>
    <t>https://twitter.com/realDonaldTrump/status/265824753351282688</t>
  </si>
  <si>
    <t>Answer to your questions- I will be voting at 10:30 AM at Lighthouse International 110 East 60th Street, Manhattan</t>
  </si>
  <si>
    <t>https://twitter.com/realDonaldTrump/status/265825916163346434</t>
  </si>
  <si>
    <t>I was invited to be with Mitt Romney tonight --- win, lose, or draw, I‚Äôll be there!</t>
  </si>
  <si>
    <t>https://twitter.com/realDonaldTrump/status/265827946240032769</t>
  </si>
  <si>
    <t>Why is Obama playing basketball today? That is why our country is in trouble!</t>
  </si>
  <si>
    <t>https://twitter.com/realDonaldTrump/status/265829465274322945</t>
  </si>
  <si>
    <t>Before you vote, think: Obama wants to raise taxes, @ MittRomney wants to lower taxes--need I say more!</t>
  </si>
  <si>
    <t>https://twitter.com/realDonaldTrump/status/265829881936482305</t>
  </si>
  <si>
    <t>Despite the upcoming election, the cover of paper-thin Time Magazine looks like an ad for the movie Lincoln--sad!</t>
  </si>
  <si>
    <t>https://twitter.com/realDonaldTrump/status/265832209129304066</t>
  </si>
  <si>
    <t>The Apprentice was the #1 show on television last season on Sunday from 10 to 11 --- congratulations Donald!</t>
  </si>
  <si>
    <t>https://twitter.com/realDonaldTrump/status/265835837156102144</t>
  </si>
  <si>
    <t>"If you voted for Obama in 2008 to prove you were not a racist then vote for Romney in 2012 to prove you are not stupid." Thanks Walter D!</t>
  </si>
  <si>
    <t>https://twitter.com/realDonaldTrump/status/265839310299873280</t>
  </si>
  <si>
    <t>Remember: Obama turned down $5M to charity which I said I would increase by 10X to $50M--just to show simple records. He's hiding lots!</t>
  </si>
  <si>
    <t>https://twitter.com/realDonaldTrump/status/265852510017822722</t>
  </si>
  <si>
    <t>@ SpencerLJackson Yes!</t>
  </si>
  <si>
    <t>https://twitter.com/realDonaldTrump/status/265852627156353025</t>
  </si>
  <si>
    <t>https://twitter.com/realDonaldTrump/status/265852846325501952</t>
  </si>
  <si>
    <t>https://twitter.com/realDonaldTrump/status/265860465941422080</t>
  </si>
  <si>
    <t>Me voting--- it really is my hair! http://fb.me/20J4X5Iva</t>
  </si>
  <si>
    <t>https://twitter.com/realDonaldTrump/status/265883748892024833</t>
  </si>
  <si>
    <t>Watch this behind the scenes video of @ IvankaTrump's Fall 2012 collection photo shoot-http://youtu.be/GPHQunwfXcQ?hd=1 ‚Ä¶</t>
  </si>
  <si>
    <t>https://twitter.com/realDonaldTrump/status/265895292191248385</t>
  </si>
  <si>
    <t>The concept of global warming was created by and for the Chinese in order to make U.S. manufacturing non-competitive.</t>
  </si>
  <si>
    <t>https://twitter.com/realDonaldTrump/status/265895616658415616</t>
  </si>
  <si>
    <t>In the 1950‚Äôs our climate was far more unstable than it has been over the last 5 years.</t>
  </si>
  <si>
    <t>https://twitter.com/realDonaldTrump/status/265897915204128769</t>
  </si>
  <si>
    <t>The New Black Panthers are back at the same Philly polling station from '08 http://fxn.ws/PAOOqB Don't let them intimidate you!</t>
  </si>
  <si>
    <t>https://twitter.com/realDonaldTrump/status/265898054488584193</t>
  </si>
  <si>
    <t>Make sure to vote today. Vote for real change. Change that will deliver jobs and a free &amp; strong America. Vote for @ MittRomney.</t>
  </si>
  <si>
    <t>https://twitter.com/realDonaldTrump/status/265898475898671105</t>
  </si>
  <si>
    <t>Very dangerous pattern developing across country by Obama supporters. Detroit poll watcher was threatened with gunhttp://bit.ly/YSzE1o</t>
  </si>
  <si>
    <t>https://twitter.com/realDonaldTrump/status/265898876253376513</t>
  </si>
  <si>
    <t>@ JoeBiden‚Äôs unannounced visit to Cleveland shows Ohio is trending for @ MittRomney. Come on Tea Party ‚Äì I know you can deliver it today!</t>
  </si>
  <si>
    <t>https://twitter.com/realDonaldTrump/status/265902941276344320</t>
  </si>
  <si>
    <t>My radio interview with @ GovMikeHuckabee where I discuss Obama hiding from my $5M charitable offer, Benghazi &amp; Sandy http://bit.ly/XgAeHV</t>
  </si>
  <si>
    <t>https://twitter.com/realDonaldTrump/status/265903101712678912</t>
  </si>
  <si>
    <t>Save Medicare. Vote for @ MittRomney. He will repeal Obamacare on day one.</t>
  </si>
  <si>
    <t>https://twitter.com/realDonaldTrump/status/265903477262266369</t>
  </si>
  <si>
    <t>My @ SquawkCNBC interview discussing the close election, the enthusiasm gap between Mitt &amp; Obama &amp; the fiscal cliffhttp://bit.ly/YRWGWj</t>
  </si>
  <si>
    <t>https://twitter.com/realDonaldTrump/status/265903839754981376</t>
  </si>
  <si>
    <t>‚ÄúChange can‚Äôt be measured in speeches. It is measured in achievements.‚Äù -- @ MittRomney yesterday in Fairfax, VA.</t>
  </si>
  <si>
    <t>https://twitter.com/realDonaldTrump/status/265905510115590144</t>
  </si>
  <si>
    <t>More reports of voting machines switching Romney votes to Obama. Pay close attention to the machines, don't let your vote be stolen</t>
  </si>
  <si>
    <t>https://twitter.com/realDonaldTrump/status/265905702978068480</t>
  </si>
  <si>
    <t>Make sure to verify the voting machine does not switch your vote. If you have any problems, notify the poll workers.</t>
  </si>
  <si>
    <t>https://twitter.com/realDonaldTrump/status/265906714518384640</t>
  </si>
  <si>
    <t>Yesterday Obama campaigned with JayZ &amp; Springsteen while Hurricane Sandy victims across NY &amp; NJ are still decimated by Sandy. Wrong!</t>
  </si>
  <si>
    <t>https://twitter.com/realDonaldTrump/status/265908017772523520</t>
  </si>
  <si>
    <t>Now Chinese state run companies are taking over our coal market http://on.wsj.com/YScqIK China wants to deplete our resources here at home.</t>
  </si>
  <si>
    <t>https://twitter.com/realDonaldTrump/status/265913058692587521</t>
  </si>
  <si>
    <t>If you experience any harassment or heckling at the polling places from Obama supporters, make sure you report it immediately.</t>
  </si>
  <si>
    <t>https://twitter.com/realDonaldTrump/status/265913281405935616</t>
  </si>
  <si>
    <t>Watch Obama refuse to call Benghazi a terrorist attack on 9.12 http://bit.ly/YSdzQy What took @ CBS so long to release this footage?</t>
  </si>
  <si>
    <t>https://twitter.com/realDonaldTrump/status/265916267586809856</t>
  </si>
  <si>
    <t>Obama thinks he can just laugh off the fact that he refuses to release his records to the American public. He can't.</t>
  </si>
  <si>
    <t>https://twitter.com/realDonaldTrump/status/265916545153236992</t>
  </si>
  <si>
    <t>https://twitter.com/realDonaldTrump/status/265917131311427584</t>
  </si>
  <si>
    <t>The federal gov. has handled Sandy worse than Katrina. There is no excuse why people don‚Äôt have electricity or fuel yet.</t>
  </si>
  <si>
    <t>https://twitter.com/realDonaldTrump/status/265921063341416448</t>
  </si>
  <si>
    <t>. @ ABFalecbaldwin Alec--it's not science, it's a con--read the e-mails.</t>
  </si>
  <si>
    <t>https://twitter.com/realDonaldTrump/status/265924424623075328</t>
  </si>
  <si>
    <t>The federal gov. has handled Sandy worse than Katrina. There is no excuse why people don't have electricity or fuel yet.</t>
  </si>
  <si>
    <t>https://twitter.com/realDonaldTrump/status/265925756956311552</t>
  </si>
  <si>
    <t>Do we still want a President who bows to the Saudis and lets OPEC rip us off? Make America strong, vote for @ MittRomney.</t>
  </si>
  <si>
    <t>https://twitter.com/realDonaldTrump/status/265926855016718337</t>
  </si>
  <si>
    <t>I have had the pleasure of getting to know @ AnnDRomney &amp; @ MittRomney this past year. They love America. Let's push them over the top today.</t>
  </si>
  <si>
    <t>https://twitter.com/realDonaldTrump/status/265927285612376065</t>
  </si>
  <si>
    <t>I love show "Law and Order" but the @ MRbelzer casting is the worst ever. No talent--unwatchable!</t>
  </si>
  <si>
    <t>https://twitter.com/realDonaldTrump/status/265927697631420416</t>
  </si>
  <si>
    <t>. @ MRbelzer is a stone cold loser with no talent--why did they ever put him on "Law and Order?"</t>
  </si>
  <si>
    <t>https://twitter.com/realDonaldTrump/status/265929446740082688</t>
  </si>
  <si>
    <t>Whoever wins today, remember that tomorrow we still have a country struggling. Our work is not done until America is strong again.</t>
  </si>
  <si>
    <t>https://twitter.com/realDonaldTrump/status/265930352122544128</t>
  </si>
  <si>
    <t>"Truth will ultimately prevail where there is pains to bring it to light." --George Washington</t>
  </si>
  <si>
    <t>https://twitter.com/realDonaldTrump/status/265967319308709888</t>
  </si>
  <si>
    <t>@ dionnewarwick thanks for your nice statement on Access Hollywood. You are a great person and talent...I adore you!</t>
  </si>
  <si>
    <t>https://twitter.com/realDonaldTrump/status/266031768728109056</t>
  </si>
  <si>
    <t>Well, back to the drawing board!</t>
  </si>
  <si>
    <t>https://twitter.com/realDonaldTrump/status/266034630820507648</t>
  </si>
  <si>
    <t>We can't let this happen. We should march on Washington and stop this travesty. Our nation is totally divided!</t>
  </si>
  <si>
    <t>https://twitter.com/realDonaldTrump/status/266034957875544064</t>
  </si>
  <si>
    <t>Lets fight like hell and stop this great and disgusting injustice! The world is laughing at us.</t>
  </si>
  <si>
    <t>https://twitter.com/realDonaldTrump/status/266035509162303492</t>
  </si>
  <si>
    <t>This election is a total sham and a travesty. We are not a democracy!</t>
  </si>
  <si>
    <t>https://twitter.com/realDonaldTrump/status/266037143628038144</t>
  </si>
  <si>
    <t>Our country is now in serious and unprecedented trouble...like never before.</t>
  </si>
  <si>
    <t>https://twitter.com/realDonaldTrump/status/266038095986704384</t>
  </si>
  <si>
    <t>Our nation is a once great nation divided!</t>
  </si>
  <si>
    <t>https://twitter.com/realDonaldTrump/status/266038556504494082</t>
  </si>
  <si>
    <t>The electoral college is a disaster for a democracy.</t>
  </si>
  <si>
    <t>https://twitter.com/realDonaldTrump/status/266039105035595776</t>
  </si>
  <si>
    <t>Hopefully the House of Representatives can hold our country together for four more years...stay strong and never give up!</t>
  </si>
  <si>
    <t>https://twitter.com/realDonaldTrump/status/266040877552656385</t>
  </si>
  <si>
    <t>House of Representatives shouldn't give anything to Obama unless he terminates Obamacare.</t>
  </si>
  <si>
    <t>https://twitter.com/realDonaldTrump/status/266211532554252289</t>
  </si>
  <si>
    <t>P.S. 42 in Queens is getting a truckload of food and much needed supplies for Rockaway residents # HurricaneSandyRelief</t>
  </si>
  <si>
    <t>https://twitter.com/realDonaldTrump/status/266211664523825153</t>
  </si>
  <si>
    <t>I‚Äôve sent a 10-wheeler filled with 358 master cases of food and supplies to my hometown of Queens today # TrumpCares</t>
  </si>
  <si>
    <t>https://twitter.com/realDonaldTrump/status/266212028593602560</t>
  </si>
  <si>
    <t>Trump volunteers were out early today to offload cases of food and supplies for hard-hit Rockaways residents # Sandy</t>
  </si>
  <si>
    <t>https://twitter.com/realDonaldTrump/status/266220239488954368</t>
  </si>
  <si>
    <t>. @ bwilliams knows that I think his newscast has become totally boring so he took a shot at me last night.</t>
  </si>
  <si>
    <t>https://twitter.com/realDonaldTrump/status/266221042085793792</t>
  </si>
  <si>
    <t>The only thing more boring than @ bwilliams newscast is his show Rock Center which is totally dying in the ratings‚Äîa disaster!</t>
  </si>
  <si>
    <t>https://twitter.com/realDonaldTrump/status/266221157882146817</t>
  </si>
  <si>
    <t>. @ bwilliams--wouldn't you love to have my ratings?</t>
  </si>
  <si>
    <t>https://twitter.com/realDonaldTrump/status/266221664537305089</t>
  </si>
  <si>
    <t>This was the Republicans election to win. @ MittRomney is a good man but he just never connected with the people.</t>
  </si>
  <si>
    <t>https://twitter.com/realDonaldTrump/status/266224044527992832</t>
  </si>
  <si>
    <t>The voting booth process was a total disaster‚Äîit could and should be much better and more efficient‚Äîtremendous room for error!</t>
  </si>
  <si>
    <t>https://twitter.com/realDonaldTrump/status/266227159528534017</t>
  </si>
  <si>
    <t>Brian--Thanks dummy--I picked up 70,000 twitter followers yesterday alone. Cable News just passed you in the ratings. @ NBCNightlyNews</t>
  </si>
  <si>
    <t>https://twitter.com/realDonaldTrump/status/266227594649800704</t>
  </si>
  <si>
    <t>Brian, I hope @ NBCNightlyNews isn't paying you too much--look at what's happening to nightly news.</t>
  </si>
  <si>
    <t>https://twitter.com/realDonaldTrump/status/266227995776270336</t>
  </si>
  <si>
    <t>Brian Williams was never a smart guy but always passes himself off as such. People will learn the truth! @ NBCNightlyNews</t>
  </si>
  <si>
    <t>https://twitter.com/realDonaldTrump/status/266228570198777856</t>
  </si>
  <si>
    <t>Brian, if I'm "well past the last exit to relevance" how come you spent so much time reading my tweets last night? @ NBCNightlyNews</t>
  </si>
  <si>
    <t>https://twitter.com/realDonaldTrump/status/266229819333816320</t>
  </si>
  <si>
    <t>This was the Republicans election to win but they just blew it--reasons why to follow.</t>
  </si>
  <si>
    <t>https://twitter.com/realDonaldTrump/status/266230348491399168</t>
  </si>
  <si>
    <t>Another four years--not good for the country but we'll have to live with it!</t>
  </si>
  <si>
    <t>https://twitter.com/realDonaldTrump/status/266240297028161536</t>
  </si>
  <si>
    <t>Our country is totally split right now but someday it will come together!</t>
  </si>
  <si>
    <t>https://twitter.com/realDonaldTrump/status/266254611919282177</t>
  </si>
  <si>
    <t>We have to make America great again!</t>
  </si>
  <si>
    <t>https://twitter.com/realDonaldTrump/status/266259787405225984</t>
  </si>
  <si>
    <t>It's freezing and snowing in New York--we need global warming!</t>
  </si>
  <si>
    <t>https://twitter.com/realDonaldTrump/status/266266980397510656</t>
  </si>
  <si>
    <t>Amazing, various celebrities were far harsher than me with political statements--- but media doesn't care about... http://fb.me/21wG9mgPI</t>
  </si>
  <si>
    <t>https://twitter.com/realDonaldTrump/status/266276897305026560</t>
  </si>
  <si>
    <t>Pervert alert. @ RepWeiner is back on twitter. All girls under the age of 18, block him immediately.</t>
  </si>
  <si>
    <t>https://twitter.com/realDonaldTrump/status/266282020395708417</t>
  </si>
  <si>
    <t>Millions without electricity across NY &amp; NJ. The media has covered for Obama‚Äôs massive failure. Can you imagine if this was another Pres?</t>
  </si>
  <si>
    <t>https://twitter.com/realDonaldTrump/status/266283107014025216</t>
  </si>
  <si>
    <t>Congrats to @ KarlRove on blowing $400 million this cycle. Every race @ CrossroadsGPS ran ads in, the Republicans lost. What a waste of money.</t>
  </si>
  <si>
    <t>https://twitter.com/realDonaldTrump/status/266285251515531264</t>
  </si>
  <si>
    <t>The stock market and US dollar are both plunging today. Welcome to @ BarackObama‚Äôs second term.</t>
  </si>
  <si>
    <t>https://twitter.com/realDonaldTrump/status/266287015908237313</t>
  </si>
  <si>
    <t>Beijing had a bigger celebration than Chicago last night. The Chinese are happier with the election than we are.</t>
  </si>
  <si>
    <t>https://twitter.com/realDonaldTrump/status/266287781486141441</t>
  </si>
  <si>
    <t>It has been a pleasure to make so many friends and meet so many great people on the trail this past cycle. We will fight on!</t>
  </si>
  <si>
    <t>https://twitter.com/realDonaldTrump/status/266290276874739712</t>
  </si>
  <si>
    <t>Now that the election is over, watch Chrysler ship @ Jeep production to China--my prediction.</t>
  </si>
  <si>
    <t>https://twitter.com/realDonaldTrump/status/266292236667478017</t>
  </si>
  <si>
    <t>‚ÄúA man always has two reasons for doing anything: a good reason and the real reason.‚Äù -- J. P. Morgan</t>
  </si>
  <si>
    <t>https://twitter.com/realDonaldTrump/status/266292313863626752</t>
  </si>
  <si>
    <t>Thank you to Joe Passov (Travelin‚Äô Joe) of Golf Magazine for the great article‚Ä¶ http://bit.ly/PCgw7n http://fb.me/N7IJuVWk</t>
  </si>
  <si>
    <t>https://twitter.com/realDonaldTrump/status/266567888478019584</t>
  </si>
  <si>
    <t>. @ hardball_chris says he‚Äôs ‚Äúglad‚Äù we had a hurricane! With many people dying and thousands hurting, MSNBC (cont) http://tl.gd/jue2m3</t>
  </si>
  <si>
    <t>https://twitter.com/realDonaldTrump/status/266568643041710080</t>
  </si>
  <si>
    <t>A test: tweet me the reason @ billmaher was fired from @ ABC (other than his bad ratings).</t>
  </si>
  <si>
    <t>https://twitter.com/realDonaldTrump/status/266572894245625856</t>
  </si>
  <si>
    <t>Tweet me back if u think we should start a petition to fire @ hardball_chris for his comments on Sandy &amp; the death &amp; destruction it caused.</t>
  </si>
  <si>
    <t>https://twitter.com/realDonaldTrump/status/266580403677179904</t>
  </si>
  <si>
    <t>...I trounced him in ratings &amp; Letterman beat @ jayleno last Thursday. Brian‚Äîare you irrelevant?</t>
  </si>
  <si>
    <t>https://twitter.com/realDonaldTrump/status/266580429673492480</t>
  </si>
  <si>
    <t>Letterman @ Late_Show had Brian Williams @ NBCNightlyNews as guest last night, I was on last Thursday</t>
  </si>
  <si>
    <t>https://twitter.com/realDonaldTrump/status/266617997630787586</t>
  </si>
  <si>
    <t>It is that time of the year. The Trump Wollman Skating Rink is open to the public in Central Park. The greatest ice rink in the country.</t>
  </si>
  <si>
    <t>https://twitter.com/realDonaldTrump/status/266618875758645248</t>
  </si>
  <si>
    <t>Russian leaders are publicly celebrating Obama's reelection. They can't wait to see how flexible Obama will be now.</t>
  </si>
  <si>
    <t>https://twitter.com/realDonaldTrump/status/266622346671058944</t>
  </si>
  <si>
    <t>I started to get very worried about Mitt's chances when I heard that A-Rod donated to his campaign. Everything A-Rod touches turns bad.</t>
  </si>
  <si>
    <t>https://twitter.com/realDonaldTrump/status/266626306723155968</t>
  </si>
  <si>
    <t>I will and I agree! RT @ ZacharyQuinto @ realdonaldtrump you can't possibly make any more money. so why don't you make a difference instead?!</t>
  </si>
  <si>
    <t>https://twitter.com/realDonaldTrump/status/266629339330772993</t>
  </si>
  <si>
    <t>Obama's administration is now openly admitting it expects US credit downgraded again http://bit.ly/Sx3xQk Thanks for letting us know now</t>
  </si>
  <si>
    <t>https://twitter.com/realDonaldTrump/status/266634298671656961</t>
  </si>
  <si>
    <t>No surprise that all the foreign countries are celebrating Obama's win. They love a weak America that they can rip off.</t>
  </si>
  <si>
    <t>https://twitter.com/realDonaldTrump/status/266641920305025024</t>
  </si>
  <si>
    <t>. @ davidaxelrod I'm sending you a check to help find a cure. @ IvankaTrump says hi.</t>
  </si>
  <si>
    <t>https://twitter.com/realDonaldTrump/status/266643926134452224</t>
  </si>
  <si>
    <t>With taxes set to go up and Obama about to cut the mortgage deduction, now is the time to buy a house if you can. Can get a great deal.</t>
  </si>
  <si>
    <t>https://twitter.com/realDonaldTrump/status/266651083508699136</t>
  </si>
  <si>
    <t>At the end of the day, Obama won the battleground states by less than 500,000 votes. This was a winnable race. GOP needs to do better!</t>
  </si>
  <si>
    <t>https://twitter.com/realDonaldTrump/status/266661264992915457</t>
  </si>
  <si>
    <t>China's Communist Party has now publicly praised Obama's reelection. They have never had it so good. Will own America soon.</t>
  </si>
  <si>
    <t>https://twitter.com/realDonaldTrump/status/266661755520970752</t>
  </si>
  <si>
    <t>China's submarines will soon be carrying nukes http://reut.rs/Sx64do They will be sent to patrol our coasts, Obama won't do anything.</t>
  </si>
  <si>
    <t>https://twitter.com/realDonaldTrump/status/266664315522793475</t>
  </si>
  <si>
    <t>China is heavily investing in building its own jet engine http://reut.rs/Sx7nJn They will end up stealing the design from us as usual.</t>
  </si>
  <si>
    <t>https://twitter.com/realDonaldTrump/status/266666148920188930</t>
  </si>
  <si>
    <t>Remember to watch the series finale of "The Men Who Built America" this Sunday at 8/7c on @ History</t>
  </si>
  <si>
    <t>https://twitter.com/realDonaldTrump/status/266672542935306243</t>
  </si>
  <si>
    <t>Romney campaign used me in 6 primary states and won every one- they should have used me in Florida and Ohio &amp; he would be President.</t>
  </si>
  <si>
    <t>https://twitter.com/realDonaldTrump/status/266674597976485888</t>
  </si>
  <si>
    <t>Polls show that the hurricane had a huge positive effect for Obama on his win- isn't that ridiculous?</t>
  </si>
  <si>
    <t>https://twitter.com/realDonaldTrump/status/266916944056315906</t>
  </si>
  <si>
    <t>https://twitter.com/realDonaldTrump/status/266924030597152769</t>
  </si>
  <si>
    <t>Of the 9 battleground states, we only carried North Carolina. I'm proud of @ NCGOP &amp; glad I delivered keynote at their state convention.</t>
  </si>
  <si>
    <t>https://twitter.com/realDonaldTrump/status/266971339775172609</t>
  </si>
  <si>
    <t>The election was a major setback for economy. All young entrepreneurs should be sure to calculate Obama's policies into their investments.</t>
  </si>
  <si>
    <t>https://twitter.com/realDonaldTrump/status/266972430638137344</t>
  </si>
  <si>
    <t>Robert Pattinson is putting on a good face for the release of Twilight. He took my advice on Kristen Stewart...I hope!</t>
  </si>
  <si>
    <t>https://twitter.com/realDonaldTrump/status/266975925642608640</t>
  </si>
  <si>
    <t>I received such a nice letter today from someone who took refuge in Trump Tower during Sandy. It was my pleasure to help.</t>
  </si>
  <si>
    <t>https://twitter.com/realDonaldTrump/status/266977729642119168</t>
  </si>
  <si>
    <t>I got to know @johnboehner very well‚Äîhe is a great guy who will do the right thing for the country!</t>
  </si>
  <si>
    <t>https://twitter.com/realDonaldTrump/status/266980409995313153</t>
  </si>
  <si>
    <t>9 million fewer people voted for Obama this election than last &amp; yet the Republicans lost‚Äîdo you think they might be doing something wrong!</t>
  </si>
  <si>
    <t>https://twitter.com/realDonaldTrump/status/266984345661755392</t>
  </si>
  <si>
    <t>@ antbaxter @ Salon @ antbaxter‚ÄîApprentice is a huge hit all over the world. Your cheap &amp; boring documentary is a tremendous flop.</t>
  </si>
  <si>
    <t>https://twitter.com/realDonaldTrump/status/266986057092964352</t>
  </si>
  <si>
    <t>Why do so many people say I hate President Obama‚ÄîI don‚Äôt hate the President at all. I just disagree with his policies!</t>
  </si>
  <si>
    <t>https://twitter.com/realDonaldTrump/status/266988439168225280</t>
  </si>
  <si>
    <t>. @ antbaxter‚ÄîYour documentary works better than any sleeping pill‚Äîin fact that may be your only way to make money with this recycled garbage!</t>
  </si>
  <si>
    <t>https://twitter.com/realDonaldTrump/status/266988659700551680</t>
  </si>
  <si>
    <t>. @ antbaxter‚ÄîHeard your documentary cost you less than $3,000 to make‚Äîwhere did you get that kind of money?</t>
  </si>
  <si>
    <t>https://twitter.com/realDonaldTrump/status/266988981382696960</t>
  </si>
  <si>
    <t>. @ antbaxter Dummy,thanks for increasing awareness of my big golf project in Aberdeen‚Äîsales are thru the roof &amp; Aberdeen seeing big benefits.</t>
  </si>
  <si>
    <t>https://twitter.com/realDonaldTrump/status/266989782687698944</t>
  </si>
  <si>
    <t>. @ antbaxter I predict somebody is going to sue you!</t>
  </si>
  <si>
    <t>https://twitter.com/realDonaldTrump/status/266989808512024576</t>
  </si>
  <si>
    <t>. @ antbaxter Anthony‚Äîdid you illegally take clips from the Letterman @ Late_Show show and @ GolfChannel without their approval?</t>
  </si>
  <si>
    <t>https://twitter.com/realDonaldTrump/status/266990147457921024</t>
  </si>
  <si>
    <t>. @ antbaxter Only the stupid @ BBC would air your garbage‚Äîno wonder they are in such deep trouble.</t>
  </si>
  <si>
    <t>https://twitter.com/realDonaldTrump/status/266993414749433856</t>
  </si>
  <si>
    <t>. @ cyndilauper Condolences on the passing of your uncle, and best wishes.</t>
  </si>
  <si>
    <t>https://twitter.com/realDonaldTrump/status/266995114172366849</t>
  </si>
  <si>
    <t>It‚Äôs hard to believe that we are rationing gas in NYC. OPEC is laughing all the way to the bank.</t>
  </si>
  <si>
    <t>https://twitter.com/realDonaldTrump/status/266995527919489027</t>
  </si>
  <si>
    <t>Price gouging at many gas stations, $10 a gallon--welcome to the new world.</t>
  </si>
  <si>
    <t>https://twitter.com/realDonaldTrump/status/267009173496143873</t>
  </si>
  <si>
    <t>She‚Äôs baaack! @ Rosie needs me to salvage her dying career. But it won‚Äôt help-- she‚Äôs got no talent &amp; no persona. Too many tv cancellations!</t>
  </si>
  <si>
    <t>https://twitter.com/realDonaldTrump/status/267009373132435456</t>
  </si>
  <si>
    <t>Everybody wants me to talk about Robert Pattinson and not Brian Williams‚ÄîI guess people just don‚Äôt care about Brian!</t>
  </si>
  <si>
    <t>https://twitter.com/realDonaldTrump/status/267278799341748224</t>
  </si>
  <si>
    <t>I just passed a 10 block long gas line going to LGA airport, a terrible situation!</t>
  </si>
  <si>
    <t>https://twitter.com/realDonaldTrump/status/267279553167241217</t>
  </si>
  <si>
    <t>Wow, I never saw the Petraeus thing coming. A straight laced guy! Very sad for him and his family.</t>
  </si>
  <si>
    <t>https://twitter.com/realDonaldTrump/status/267285329441075201</t>
  </si>
  <si>
    <t>I'm a skeptical guy, but I don't believe Petraeus used this to get out of the Benghazi hearings.</t>
  </si>
  <si>
    <t>https://twitter.com/realDonaldTrump/status/267286284182118400</t>
  </si>
  <si>
    <t>I love Twitter.... it's like owning your own newspaper--- without the losses.</t>
  </si>
  <si>
    <t>https://twitter.com/realDonaldTrump/status/267286471172562944</t>
  </si>
  <si>
    <t>Thanks- many are saying I'm the best 140 character writer in the world. It's easy when it's fun.</t>
  </si>
  <si>
    <t>https://twitter.com/realDonaldTrump/status/267288707621593088</t>
  </si>
  <si>
    <t>"Never ever quit, never give up" - Donald J. Trump, The Art of the Deal.</t>
  </si>
  <si>
    <t>https://twitter.com/realDonaldTrump/status/267289042750672896</t>
  </si>
  <si>
    <t>Many political pundits are using the term "Art of the Deal".... they should thank me. That is my term and book title.</t>
  </si>
  <si>
    <t>https://twitter.com/realDonaldTrump/status/267311929859657728</t>
  </si>
  <si>
    <t>Aberdeen tourism is booming because of my great Scottish golf club.</t>
  </si>
  <si>
    <t>https://twitter.com/realDonaldTrump/status/267312231962775552</t>
  </si>
  <si>
    <t>The people of Scotland love Trump International Golf Links.</t>
  </si>
  <si>
    <t>https://twitter.com/realDonaldTrump/status/267312404147347456</t>
  </si>
  <si>
    <t>Trump International Golf Links was just rated one of the greatest courses in the world. Virtually all reviews are saying the same thing.</t>
  </si>
  <si>
    <t>https://twitter.com/realDonaldTrump/status/267626183783493632</t>
  </si>
  <si>
    <t>I am a very calm person but love tweeting about both scum and positive subjects. Whenever I tweet, some call it a tirade..totally dishonest!</t>
  </si>
  <si>
    <t>https://twitter.com/realDonaldTrump/status/267626951097868289</t>
  </si>
  <si>
    <t>When someone attacks me, I always attack back...except 100x more. This has nothing to do with a tirade but rather, a way of life!</t>
  </si>
  <si>
    <t>https://twitter.com/realDonaldTrump/status/268016770491756544</t>
  </si>
  <si>
    <t>According to UK newspapers, no wind turbines have been ordered for many months in Britain--an obsolete technology that ruins communities!</t>
  </si>
  <si>
    <t>https://twitter.com/realDonaldTrump/status/268018706947387392</t>
  </si>
  <si>
    <t>Tourism is booming because of it. RT @ DuncanBannatyne Just been to the fantastic @ realDonaldTrump golf links in Aberdeen. Quality stuff</t>
  </si>
  <si>
    <t>https://twitter.com/realDonaldTrump/status/268040247714136065</t>
  </si>
  <si>
    <t>@ BOARDRISKMAN Thanks!</t>
  </si>
  <si>
    <t>https://twitter.com/realDonaldTrump/status/268040553688625152</t>
  </si>
  <si>
    <t>@ DaveGardiner7 @ DuncanBannatyne Thanks, &amp; I love the people of Aberdeen.</t>
  </si>
  <si>
    <t>https://twitter.com/realDonaldTrump/status/268047726606958592</t>
  </si>
  <si>
    <t>We just passed 1.9M followers &amp; gained over 250,000 followers in the last month.Thank you--let's have fun and do business.</t>
  </si>
  <si>
    <t>https://twitter.com/realDonaldTrump/status/268053518764634113</t>
  </si>
  <si>
    <t>Last season the Apprentice was the #1 show on television on Sunday night from 10 to 11--this season's show is even better!</t>
  </si>
  <si>
    <t>https://twitter.com/realDonaldTrump/status/268056845208387585</t>
  </si>
  <si>
    <t>Just saw my new line of shirts, ties &amp; suits @ Macys -- they are fantastic! Would make great holiday presents!</t>
  </si>
  <si>
    <t>https://twitter.com/realDonaldTrump/status/268058290590740480</t>
  </si>
  <si>
    <t>Anne Hathaway was great on Saturday Night Live @ nbcsnl‚Äîand her singing voice is amazing!</t>
  </si>
  <si>
    <t>https://twitter.com/realDonaldTrump/status/268067044510011392</t>
  </si>
  <si>
    <t>‚ÄúDonald Trump Hits NYC Bar Mitzvah -You're My Jewprentice‚Äù http://tmz.me/ZfhYOD via @ TMZ</t>
  </si>
  <si>
    <t>https://twitter.com/realDonaldTrump/status/268067677828960256</t>
  </si>
  <si>
    <t>My profile in @ BusinessDayNg: ‚ÄúDoing What You Like Doing‚Äù http://bit.ly/Zfh0BS</t>
  </si>
  <si>
    <t>https://twitter.com/realDonaldTrump/status/268069314572197889</t>
  </si>
  <si>
    <t>Yesterday was Veterans Day. I hope our armed service members felt appropriately honored. This nation loves and respects all of you.</t>
  </si>
  <si>
    <t>https://twitter.com/realDonaldTrump/status/268075768905617408</t>
  </si>
  <si>
    <t>Surprise-In a post-election delayed release, food stamp rolls surged to biggest monthly increase and an all-time highhttp://bit.ly/SWVIHf</t>
  </si>
  <si>
    <t>https://twitter.com/realDonaldTrump/status/268076481073278976</t>
  </si>
  <si>
    <t>Businesses have already started massive layoffs and reducing employees‚Äô hours due to Obama Care. Reality is setting in.</t>
  </si>
  <si>
    <t>https://twitter.com/realDonaldTrump/status/268086256750178304</t>
  </si>
  <si>
    <t>How come every time I show anger, disgust or impatience, enemies say I had a tantrum or meltdown‚Äîstupid or dishonest people?</t>
  </si>
  <si>
    <t>https://twitter.com/realDonaldTrump/status/268088776167944192</t>
  </si>
  <si>
    <t>https://twitter.com/realDonaldTrump/status/268088953440202753</t>
  </si>
  <si>
    <t>@ tjaugustine Thanks--it will be great!</t>
  </si>
  <si>
    <t>https://twitter.com/realDonaldTrump/status/268089672343879680</t>
  </si>
  <si>
    <t>https://twitter.com/realDonaldTrump/status/268090249228451840</t>
  </si>
  <si>
    <t>No surprise that @ BBC is in a major scandal for shoddy journalism. Any network that air‚Äôs @ antbaxter‚Äôs garbage has zero credibility.</t>
  </si>
  <si>
    <t>https://twitter.com/realDonaldTrump/status/268092889689620482</t>
  </si>
  <si>
    <t>Gen. David Petraeus should testify this week on Benghazi. He shouldn‚Äôt be allowed to hide behind his resignation--wife really angry!</t>
  </si>
  <si>
    <t>https://twitter.com/realDonaldTrump/status/268093340736696321</t>
  </si>
  <si>
    <t>This past October, China‚Äôs export surplus grew to 5 month high of 11%, biggest jump in 45 months http://reut.rs/Zfv6U3 Not good.</t>
  </si>
  <si>
    <t>https://twitter.com/realDonaldTrump/status/268098446689443841</t>
  </si>
  <si>
    <t>Scary ‚Äì in the past 90 days, Obama has set over 6,125 regulatory burdens http://bit.ly/Zfynm7 Terrible for the economy.</t>
  </si>
  <si>
    <t>https://twitter.com/realDonaldTrump/status/268100757637709825</t>
  </si>
  <si>
    <t>With fine dining and a luxurious spa, # TRUMP Soho New York is rated the top hotel in downtown New York City http://bit.ly/ZfwaXZ</t>
  </si>
  <si>
    <t>https://twitter.com/realDonaldTrump/status/268105484177915905</t>
  </si>
  <si>
    <t>Amazing - @ CelebApprentice‚Äôs record 13th season is right on schedule. Must be the ‚ÄòAll Star‚Äô cast.</t>
  </si>
  <si>
    <t>https://twitter.com/realDonaldTrump/status/268112262068318209</t>
  </si>
  <si>
    <t>‚ÄúStrong men have sound ideas and the force to make these ideas effective.‚Äù -- Andrew Mellon</t>
  </si>
  <si>
    <t>https://twitter.com/realDonaldTrump/status/268358671174627328</t>
  </si>
  <si>
    <t>. @ davidaxelrod David--Thank you, my great honor for a very worthy cause!</t>
  </si>
  <si>
    <t>https://twitter.com/realDonaldTrump/status/268365877664182273</t>
  </si>
  <si>
    <t>My fragrance--"Success"-- is flying off the shelves @ Macys. The perfect Christmas gift!</t>
  </si>
  <si>
    <t>https://twitter.com/realDonaldTrump/status/268385605841457152</t>
  </si>
  <si>
    <t>...they are costly, inefficient, bird killing, community destroying machines. They are obsolete! @ maddow</t>
  </si>
  <si>
    <t>https://twitter.com/realDonaldTrump/status/268385639626571776</t>
  </si>
  <si>
    <t>. @ maddow Standing in front of wind turbines is sad. Rachel, windmills are terrible for the environment‚Äî</t>
  </si>
  <si>
    <t>https://twitter.com/realDonaldTrump/status/268416910595600384</t>
  </si>
  <si>
    <t>After Friday‚Äôs Twilight release, I hope Robert Pattinson will not be seen in public with Kristen--she will cheat on him again!</t>
  </si>
  <si>
    <t>https://twitter.com/realDonaldTrump/status/268419411440979969</t>
  </si>
  <si>
    <t>The sex scandal at the CIA and Pentagon is rapidly unfolding--getting more interesting by the minute!</t>
  </si>
  <si>
    <t>https://twitter.com/realDonaldTrump/status/268420442824523776</t>
  </si>
  <si>
    <t>Don't forget Benghazi.</t>
  </si>
  <si>
    <t>https://twitter.com/realDonaldTrump/status/268431151666954241</t>
  </si>
  <si>
    <t>Our $17T national debt and $1T yearly budget deficits are a national security risk of the highest order.</t>
  </si>
  <si>
    <t>https://twitter.com/realDonaldTrump/status/268438592102232064</t>
  </si>
  <si>
    <t>Paula Broadwell's book on Gen. Petreus is titled "All In." Did she know something?</t>
  </si>
  <si>
    <t>https://twitter.com/realDonaldTrump/status/268440371279847424</t>
  </si>
  <si>
    <t>. @ cher should spend more time focusing on her family and dying career!</t>
  </si>
  <si>
    <t>https://twitter.com/realDonaldTrump/status/268448676060463104</t>
  </si>
  <si>
    <t>General Petreus and his family are paying a big price!</t>
  </si>
  <si>
    <t>https://twitter.com/realDonaldTrump/status/268449053300383744</t>
  </si>
  <si>
    <t>. @ cher--I don‚Äôt wear a ‚Äúrug‚Äù‚Äîit‚Äôs mine. And I promise not to talk about your massive plastic surgeries that didn‚Äôt work.</t>
  </si>
  <si>
    <t>https://twitter.com/realDonaldTrump/status/268449146711703553</t>
  </si>
  <si>
    <t>It‚Äôs amazing how people can talk about me but I‚Äôm not allowed to talk about them.</t>
  </si>
  <si>
    <t>https://twitter.com/realDonaldTrump/status/268456982380441601</t>
  </si>
  <si>
    <t>"First of all, you don't necessarily need the best location. What you need is the best deal." -- The Art of the Deal</t>
  </si>
  <si>
    <t>https://twitter.com/realDonaldTrump/status/268458422612131840</t>
  </si>
  <si>
    <t>@ natrat86 Don't be scared--we will come back.</t>
  </si>
  <si>
    <t>https://twitter.com/realDonaldTrump/status/268459679934476290</t>
  </si>
  <si>
    <t>@ jackmarkou @ CelebApprentice @ piersmorgan He is on and he's great!</t>
  </si>
  <si>
    <t>https://twitter.com/realDonaldTrump/status/268459871853244417</t>
  </si>
  <si>
    <t>@ krnspeech @ CelebApprentice @ DonaldJTrumpJr Sunday, March 3--thanks!</t>
  </si>
  <si>
    <t>https://twitter.com/realDonaldTrump/status/268465310791778304</t>
  </si>
  <si>
    <t>‚ÄúThe only place success comes before work is in the dictionary.‚Äù ‚Äì Vince Lombardi</t>
  </si>
  <si>
    <t>https://twitter.com/realDonaldTrump/status/268766767390785538</t>
  </si>
  <si>
    <t>The upcoming record 13th season of @ CelebApprentice is going to be very special. Our production team's ingenuity is amazing.</t>
  </si>
  <si>
    <t>https://twitter.com/realDonaldTrump/status/268768313226706945</t>
  </si>
  <si>
    <t>"You can have the best product in the world, but if people don't know about it, it's not going to be worth much." - The Art of the Deal</t>
  </si>
  <si>
    <t>https://twitter.com/realDonaldTrump/status/268779449556824064</t>
  </si>
  <si>
    <t>Help those affected by # Sandy. @TrumpSoHo is giving $10 per booking made by 11/23 to @ RedCross for # sandyrelief. http://ow.ly/fgiX2</t>
  </si>
  <si>
    <t>@TrumpSoHo @</t>
  </si>
  <si>
    <t>https://twitter.com/realDonaldTrump/status/268781220601675776</t>
  </si>
  <si>
    <t>Gen. Petraeus has agreed to testify in the Senate on Benghazi. I will be watching.</t>
  </si>
  <si>
    <t>https://twitter.com/realDonaldTrump/status/268785553212854273</t>
  </si>
  <si>
    <t>Celebrate 2013 @TrumpSoHo with downtown's nicest # NYE party. Get your tickets now: http://ow.ly/fgj3w</t>
  </si>
  <si>
    <t>https://twitter.com/realDonaldTrump/status/268788050878951424</t>
  </si>
  <si>
    <t>To aspiring entrepreneurs, always remember that if your enemies aren‚Äôt talking about you, then you aren‚Äôt doing well...and must work harder!</t>
  </si>
  <si>
    <t>https://twitter.com/realDonaldTrump/status/268793025688399872</t>
  </si>
  <si>
    <t>Had a great time going over renovations for Trump National Doral this past weekend. It is going to be amazing. http://fb.me/1nqzzWhDH</t>
  </si>
  <si>
    <t>https://twitter.com/realDonaldTrump/status/268800470829649920</t>
  </si>
  <si>
    <t>"I never did give anybody hell. I just told the truth and they thought it was hell." --Harry S. Truman</t>
  </si>
  <si>
    <t>https://twitter.com/realDonaldTrump/status/268801515932753920</t>
  </si>
  <si>
    <t>The Blue Monster at Trump National Doral. http://fb.me/1mtpR0yqs</t>
  </si>
  <si>
    <t>https://twitter.com/realDonaldTrump/status/268801713706790913</t>
  </si>
  <si>
    <t>Trump Towers, Istanbul, Sisli will be one of the country‚Äôs top landmarks http://bit.ly/UD6fK0</t>
  </si>
  <si>
    <t>https://twitter.com/realDonaldTrump/status/268810775748038657</t>
  </si>
  <si>
    <t>Obama‚Äôs own top donor is now laying employees off and lowering hours in anticipation of Obama Care http://bit.ly/QFkP29 The new reality.</t>
  </si>
  <si>
    <t>https://twitter.com/realDonaldTrump/status/268815740117856257</t>
  </si>
  <si>
    <t>A former classmate, Roy Eaton, has published a great book, ‚ÄúMakers, Shakers &amp; Takers‚Äù ‚Äì check it out http://bit.ly/RY5arx</t>
  </si>
  <si>
    <t>https://twitter.com/realDonaldTrump/status/268819094642499586</t>
  </si>
  <si>
    <t>Social media has changed the news &amp; communication landscape for good. Everything must be up to date by the second instead of the hour or day</t>
  </si>
  <si>
    <t>https://twitter.com/realDonaldTrump/status/268824557526319104</t>
  </si>
  <si>
    <t>Busy day‚Äîworking on buying a major property‚Äîand creating lots of jobs.</t>
  </si>
  <si>
    <t>https://twitter.com/realDonaldTrump/status/268830119177646080</t>
  </si>
  <si>
    <t>@ GuitartrashJB Thanks!</t>
  </si>
  <si>
    <t>https://twitter.com/realDonaldTrump/status/268830275235098624</t>
  </si>
  <si>
    <t>https://twitter.com/realDonaldTrump/status/268831340009496577</t>
  </si>
  <si>
    <t>https://twitter.com/realDonaldTrump/status/268864753244438529</t>
  </si>
  <si>
    <t>. @ WendyWilliams Thanks for the nice statement, especially about my wife and kids- very much appreciated.</t>
  </si>
  <si>
    <t>https://twitter.com/realDonaldTrump/status/269113467104010240</t>
  </si>
  <si>
    <t>@ cher Old story, one of which I publicly disapproved. My sons love hunting, I don‚Äôt.</t>
  </si>
  <si>
    <t>https://twitter.com/realDonaldTrump/status/269117272537317376</t>
  </si>
  <si>
    <t>Just signed contract to purchase the Ritz Carlton in Jupiter, Florida--great land, great location, great future!</t>
  </si>
  <si>
    <t>https://twitter.com/realDonaldTrump/status/269120650730414080</t>
  </si>
  <si>
    <t>https://twitter.com/realDonaldTrump/status/269120779222929408</t>
  </si>
  <si>
    <t>https://twitter.com/realDonaldTrump/status/269120988862623744</t>
  </si>
  <si>
    <t>https://twitter.com/realDonaldTrump/status/269121411820441603</t>
  </si>
  <si>
    <t>https://twitter.com/realDonaldTrump/status/269122101959610369</t>
  </si>
  <si>
    <t>@ kimberlyykitten Interesting!</t>
  </si>
  <si>
    <t>https://twitter.com/realDonaldTrump/status/269122344352616449</t>
  </si>
  <si>
    <t>@ statereform @ Macys You sound great!</t>
  </si>
  <si>
    <t>https://twitter.com/realDonaldTrump/status/269122489123229697</t>
  </si>
  <si>
    <t>@ RobertCherry1 Fantastic!</t>
  </si>
  <si>
    <t>https://twitter.com/realDonaldTrump/status/269122660531855362</t>
  </si>
  <si>
    <t>https://twitter.com/realDonaldTrump/status/269123069581352961</t>
  </si>
  <si>
    <t>https://twitter.com/realDonaldTrump/status/269124106283282432</t>
  </si>
  <si>
    <t>https://twitter.com/realDonaldTrump/status/269125269359583233</t>
  </si>
  <si>
    <t>Join my kids &amp; @ elvisduran @ LisaLampanelli @ StephenBaldwin7 @ latoyajackson @ HenriBendel tonite to raise money for @ StJude between 7-9PM!</t>
  </si>
  <si>
    <t>@ @ @ @ @ @</t>
  </si>
  <si>
    <t>https://twitter.com/realDonaldTrump/status/269126020534251520</t>
  </si>
  <si>
    <t>Our country is being torn apart from the inside--it's getting nasty out there.</t>
  </si>
  <si>
    <t>https://twitter.com/realDonaldTrump/status/269127655184551937</t>
  </si>
  <si>
    <t>@mllemariani I agree!</t>
  </si>
  <si>
    <t>https://twitter.com/realDonaldTrump/status/269129213578211328</t>
  </si>
  <si>
    <t>Announced 3 years ago that Scottish course would close in winter, like Kingsbarns and others--too cold.</t>
  </si>
  <si>
    <t>https://twitter.com/realDonaldTrump/status/269131076423782403</t>
  </si>
  <si>
    <t>Golf bookings for next season on Scottish course are already double our projections for April opening‚Äîgreat news...http://fb.me/1dit6WYJk</t>
  </si>
  <si>
    <t>https://twitter.com/realDonaldTrump/status/269135667882258432</t>
  </si>
  <si>
    <t>"Donald Trump's Guns" by @ EmilyMiller @ washtimeshttp://bit.ly/XcPyXf</t>
  </si>
  <si>
    <t>https://twitter.com/realDonaldTrump/status/269146782813020160</t>
  </si>
  <si>
    <t>Yesterday the Christmas tree arrived at Rockefeller Plaza. An iconic event for New York!</t>
  </si>
  <si>
    <t>https://twitter.com/realDonaldTrump/status/269152976789176320</t>
  </si>
  <si>
    <t>"Don't assume you have to accept the hand you were dealt." ‚Äì Think Like A Billionaire</t>
  </si>
  <si>
    <t>https://twitter.com/realDonaldTrump/status/269159314021838848</t>
  </si>
  <si>
    <t>‚ÄúAll our dreams can come true, if we have the courage to pursue them.‚Äù ‚Äì Walt Disney</t>
  </si>
  <si>
    <t>https://twitter.com/realDonaldTrump/status/269171527461785600</t>
  </si>
  <si>
    <t>With our record debt &amp; trillion $ deficits, our $ is now at an all-time low against the Chinese Yuan. Time for our gov't to work together.</t>
  </si>
  <si>
    <t>https://twitter.com/realDonaldTrump/status/269171984372477954</t>
  </si>
  <si>
    <t>If the government doesn't start working together, the media is right &amp; we will hit a "fiscal cliff." We need to avoid this.</t>
  </si>
  <si>
    <t>https://twitter.com/realDonaldTrump/status/269174389680005120</t>
  </si>
  <si>
    <t>https://twitter.com/realDonaldTrump/status/269174620815511552</t>
  </si>
  <si>
    <t>https://twitter.com/realDonaldTrump/status/269175940553252864</t>
  </si>
  <si>
    <t>@ BriannaTurano Good!</t>
  </si>
  <si>
    <t>https://twitter.com/realDonaldTrump/status/269176466468638720</t>
  </si>
  <si>
    <t>@ NYLANDERMAX Thanks!</t>
  </si>
  <si>
    <t>https://twitter.com/realDonaldTrump/status/269176603777581057</t>
  </si>
  <si>
    <t>@ EMC_xoxo Thanks!</t>
  </si>
  <si>
    <t>https://twitter.com/realDonaldTrump/status/269176974277234688</t>
  </si>
  <si>
    <t>@ dxerebl They must actually like me!</t>
  </si>
  <si>
    <t>https://twitter.com/realDonaldTrump/status/269177268524425218</t>
  </si>
  <si>
    <t>@amanda_berens True!</t>
  </si>
  <si>
    <t>https://twitter.com/realDonaldTrump/status/269178749826781184</t>
  </si>
  <si>
    <t>@ TraderExpert Thanks!</t>
  </si>
  <si>
    <t>https://twitter.com/realDonaldTrump/status/269179527375233024</t>
  </si>
  <si>
    <t>https://twitter.com/realDonaldTrump/status/269179849229344769</t>
  </si>
  <si>
    <t>https://twitter.com/realDonaldTrump/status/269180740661551104</t>
  </si>
  <si>
    <t>President Obama, we need to protect our closest ally, Israel. The situation in the Middle East is at a tipping point.</t>
  </si>
  <si>
    <t>https://twitter.com/realDonaldTrump/status/269184429849718784</t>
  </si>
  <si>
    <t>"A house divided against itself cannot stand." --Abraham Lincoln</t>
  </si>
  <si>
    <t>https://twitter.com/realDonaldTrump/status/269500806045257728</t>
  </si>
  <si>
    <t>@ LaurenScruggs, who was badly injured by an airplane, was great on The Today Show!</t>
  </si>
  <si>
    <t>https://twitter.com/realDonaldTrump/status/269508616879501312</t>
  </si>
  <si>
    <t>"I have an open door policy for my employees. I'm accessible because I like to know what's going on." -- The Midas Touch</t>
  </si>
  <si>
    <t>https://twitter.com/realDonaldTrump/status/269513890197561344</t>
  </si>
  <si>
    <t>Congratulations to @ Mets @ RADickey43 on becoming the first knuckleball pitcher to ever win the CY Young award!</t>
  </si>
  <si>
    <t>https://twitter.com/realDonaldTrump/status/269535418435903488</t>
  </si>
  <si>
    <t>‚ÄúTrump could be great friend if ‚ÄòSecond Amendment‚Äô enthusiasm is real‚Äù http://bit.ly/WbxJBG via @ SFLuxe</t>
  </si>
  <si>
    <t>https://twitter.com/realDonaldTrump/status/269539477947559936</t>
  </si>
  <si>
    <t>Fiscal cliff negotiations have officially begun between the President and Congress---Washington must come together and make a deal.</t>
  </si>
  <si>
    <t>https://twitter.com/realDonaldTrump/status/269543171497799680</t>
  </si>
  <si>
    <t>With the run on our dollar about to take place, commodity prices will rise. Gold, silver, &amp; timber will spike-- also, certain real estate.</t>
  </si>
  <si>
    <t>https://twitter.com/realDonaldTrump/status/269550800068546560</t>
  </si>
  <si>
    <t>‚ÄúMuch as it pays to emphasize the positive, there are times when the only choice is confrontation.‚Äù ‚Äì The Art of the Deal</t>
  </si>
  <si>
    <t>https://twitter.com/realDonaldTrump/status/269564335293087744</t>
  </si>
  <si>
    <t>Now China is trying to take over a U.S. airbase http://bit.ly/SoxUZf This is only the beginning. They only understand toughness!</t>
  </si>
  <si>
    <t>https://twitter.com/realDonaldTrump/status/269566930954878976</t>
  </si>
  <si>
    <t>. @ LaurenScruggs, who was badly injured by an airplane, was great on The Today Show!</t>
  </si>
  <si>
    <t>https://twitter.com/realDonaldTrump/status/270542017996656640</t>
  </si>
  <si>
    <t>...The greatest ice rink in the country, by far. http://bit.ly/UanXlX</t>
  </si>
  <si>
    <t>https://twitter.com/realDonaldTrump/status/270542051257487361</t>
  </si>
  <si>
    <t>It is that time of the year. The Trump Skating Rink is open to the public in Central Park...</t>
  </si>
  <si>
    <t>https://twitter.com/realDonaldTrump/status/270552294964207616</t>
  </si>
  <si>
    <t>https://twitter.com/realDonaldTrump/status/270553321562054657</t>
  </si>
  <si>
    <t>The Mar-a-Lago club in Palm Beach is one of the most successful places on earth in raising money for charity--a great feeling!</t>
  </si>
  <si>
    <t>https://twitter.com/realDonaldTrump/status/270558656502837248</t>
  </si>
  <si>
    <t>It makes me feel so good to hit "sleazebags" back -- much better than seeing a psychiatrist (which I never have!)</t>
  </si>
  <si>
    <t>https://twitter.com/realDonaldTrump/status/270558885146927104</t>
  </si>
  <si>
    <t>Interference with a contractual relationship-type litigation is very interesting and highly successful--stay tuned!</t>
  </si>
  <si>
    <t>https://twitter.com/realDonaldTrump/status/270562402985201665</t>
  </si>
  <si>
    <t>. @ chelseahandler‚Äîstop trying to get your hotelier boyfriend back‚Äîa lost cause‚Äîhe can do much better!</t>
  </si>
  <si>
    <t>https://twitter.com/realDonaldTrump/status/270562640760303616</t>
  </si>
  <si>
    <t>. @ chelseahandler--stop calling my office for me to do your rather "gross" show--I have less interest in you than Andre.</t>
  </si>
  <si>
    <t>https://twitter.com/realDonaldTrump/status/270563424109481986</t>
  </si>
  <si>
    <t>My @ foxandfriends interview discussing the Benghazi cover-up, Hostess' closing &amp; celebrating Thanksgiving with familyhttp://bit.ly/TMsWEN</t>
  </si>
  <si>
    <t>https://twitter.com/realDonaldTrump/status/270563974527995905</t>
  </si>
  <si>
    <t>Everybody tells me not to hit back at the lowlifes that go after me for PR--sorry, but I must. It's my nature.</t>
  </si>
  <si>
    <t>https://twitter.com/realDonaldTrump/status/270567614382755840</t>
  </si>
  <si>
    <t>Does anyone really believe that President Obama found out about Petraeus immediately after the election?</t>
  </si>
  <si>
    <t>https://twitter.com/realDonaldTrump/status/270569855353233408</t>
  </si>
  <si>
    <t>@ ScottThomson00 @ timmytoma @ 360golfonline Thanks!</t>
  </si>
  <si>
    <t>https://twitter.com/realDonaldTrump/status/270570023838437377</t>
  </si>
  <si>
    <t>@Salas24Juan Thanks Juan!</t>
  </si>
  <si>
    <t>https://twitter.com/realDonaldTrump/status/270574393967644672</t>
  </si>
  <si>
    <t>@ bdbstl No, just very busy!</t>
  </si>
  <si>
    <t>https://twitter.com/realDonaldTrump/status/270575498696998912</t>
  </si>
  <si>
    <t>@MaryFallacaro @ LaurenScruggs Thanks!</t>
  </si>
  <si>
    <t>@MaryFallacaro @</t>
  </si>
  <si>
    <t>https://twitter.com/realDonaldTrump/status/270577891522260992</t>
  </si>
  <si>
    <t>@JeffSchmidt35 And doing better for charity than ever before--thanks!</t>
  </si>
  <si>
    <t>https://twitter.com/realDonaldTrump/status/270582199068278785</t>
  </si>
  <si>
    <t>The Hostess closing did not have to happen--should have been an easy deal to make.</t>
  </si>
  <si>
    <t>https://twitter.com/realDonaldTrump/status/270583643179712512</t>
  </si>
  <si>
    <t>‚ÄúDonald Trump helps buy Toronto a new public swimming pool‚Äù via @ thecanadacomhttp://bit.ly/TMvUsX</t>
  </si>
  <si>
    <t>https://twitter.com/realDonaldTrump/status/270587448944386048</t>
  </si>
  <si>
    <t>All because of me- people don‚Äôt care about you Cher. " @ cher My week on twitter 1k retweets , 29 new listings 15k new followers 2k mentions."</t>
  </si>
  <si>
    <t>https://twitter.com/realDonaldTrump/status/270588403043672064</t>
  </si>
  <si>
    <t>. @ redcross CEO‚Äôs salary in 2011 was $951,957. Where is the outrage?</t>
  </si>
  <si>
    <t>https://twitter.com/realDonaldTrump/status/270588890698633216</t>
  </si>
  <si>
    <t>...while her charity is getting less than 5 cents per donated dollar. She should be ashamed!</t>
  </si>
  <si>
    <t>https://twitter.com/realDonaldTrump/status/270588915952537601</t>
  </si>
  <si>
    <t>. @ unicef Caryl M. Stern CEO is driving around in a Rolls Royce...</t>
  </si>
  <si>
    <t>https://twitter.com/realDonaldTrump/status/270589146152706049</t>
  </si>
  <si>
    <t>... ...Do your research before donating this holiday season!</t>
  </si>
  <si>
    <t>https://twitter.com/realDonaldTrump/status/270589184031469569</t>
  </si>
  <si>
    <t>Reports are out there that many CEOs of charities are getting overpaid, while their causes are seeing very little...</t>
  </si>
  <si>
    <t>https://twitter.com/realDonaldTrump/status/270597349619953664</t>
  </si>
  <si>
    <t>Via @ pbpost: "Donald Trump to buy Ritz-Carlton in Jupiter" http://bit.ly/TMweYE</t>
  </si>
  <si>
    <t>https://twitter.com/realDonaldTrump/status/270608452240437248</t>
  </si>
  <si>
    <t>Rapper Mac Miller's song, "Donald Trump" has reached close to 72 million hits. He owes me big!</t>
  </si>
  <si>
    <t>https://twitter.com/realDonaldTrump/status/270609412480192513</t>
  </si>
  <si>
    <t>"Don't take vacations. What's the point? If you're not enjoying your work, you're in the wrong job." -- Think Like A Billionaire</t>
  </si>
  <si>
    <t>https://twitter.com/realDonaldTrump/status/270613325975519233</t>
  </si>
  <si>
    <t>Great win yesterday by @ nyjets. @ Mark_Sanchez played great and showed true leadership. Plenty of games left to turn it around.</t>
  </si>
  <si>
    <t>https://twitter.com/realDonaldTrump/status/270621638150729728</t>
  </si>
  <si>
    <t>@ Markyti Work hard and be smart--Good luck!</t>
  </si>
  <si>
    <t>https://twitter.com/realDonaldTrump/status/270623460982652929</t>
  </si>
  <si>
    <t>@ surfwatcher22 @ JoeSaluzzi Yes--the Eric Trump Foundation!</t>
  </si>
  <si>
    <t>https://twitter.com/realDonaldTrump/status/270626232612290560</t>
  </si>
  <si>
    <t>Must read article in @ Forbes explaining the ‚Äòtransition‚Äô in Chinese leadership: China's Anti-Reformers Take Overhttp://onforb.es/TMvanz</t>
  </si>
  <si>
    <t>https://twitter.com/realDonaldTrump/status/270628609817976834</t>
  </si>
  <si>
    <t>The World Bank is tying poverty to ‚Äòclimate change‚Äô http://bit.ly/TMvjYe And we wonder why international organizations are ineffective.</t>
  </si>
  <si>
    <t>https://twitter.com/realDonaldTrump/status/270638066501292032</t>
  </si>
  <si>
    <t>I am surprised husband is staying with Paula Broadwell--how long can it last?</t>
  </si>
  <si>
    <t>https://twitter.com/realDonaldTrump/status/270638658078535680</t>
  </si>
  <si>
    <t>Petraeus is already negotiating a book deal. http://huff.to/TMvCSM Smart. Always negotiate when you are a hot commodity!</t>
  </si>
  <si>
    <t>https://twitter.com/realDonaldTrump/status/270640132422512640</t>
  </si>
  <si>
    <t>@GretchenCroft @ chelseahandler True!</t>
  </si>
  <si>
    <t>@GretchenCroft @</t>
  </si>
  <si>
    <t>https://twitter.com/realDonaldTrump/status/270643874458918912</t>
  </si>
  <si>
    <t>To me, Jill Kelley may have been worse than Paula Broadwell‚Äîa total name dropper/social climber who was up to no good!</t>
  </si>
  <si>
    <t>https://twitter.com/realDonaldTrump/status/270645522711330816</t>
  </si>
  <si>
    <t>It‚Äôs Monday. How many people got fired from @ HuffingtonPost today?</t>
  </si>
  <si>
    <t>https://twitter.com/realDonaldTrump/status/270649616997969922</t>
  </si>
  <si>
    <t>https://twitter.com/realDonaldTrump/status/270651120253292544</t>
  </si>
  <si>
    <t>Remember victims of Hurricane Sandy during Thanksgiving. Many will not be celebrating the holiday in comfort.Their lives are in turmoil!</t>
  </si>
  <si>
    <t>https://twitter.com/realDonaldTrump/status/270651634114260992</t>
  </si>
  <si>
    <t>‚ÄúWe are fully supportive of @ Israel's right to defend itself.‚Äù -- @ BarackObama --Very good, I like it.</t>
  </si>
  <si>
    <t>https://twitter.com/realDonaldTrump/status/270890702710374401</t>
  </si>
  <si>
    <t>"Don't go around saying the world owes you a living. The world owes you nothing. It was here first. " -- Mark Twain</t>
  </si>
  <si>
    <t>https://twitter.com/realDonaldTrump/status/270891052678926337</t>
  </si>
  <si>
    <t>Washington must come together on a deal to avoid a fiscal cliff. If taxes are raised, they must come with real, hard cuts.</t>
  </si>
  <si>
    <t>https://twitter.com/realDonaldTrump/status/270901151162064896</t>
  </si>
  <si>
    <t>... It is time to get out and rebuild our own nation.</t>
  </si>
  <si>
    <t>https://twitter.com/realDonaldTrump/status/270901173739999233</t>
  </si>
  <si>
    <t>We should remember that during this entire Petraeus episode,over 50 of our nation's bravest have died in Afghanistan...</t>
  </si>
  <si>
    <t>https://twitter.com/realDonaldTrump/status/270905347600953344</t>
  </si>
  <si>
    <t>I gave out the Male Athlete of the Year Award last night to my friend @ MichaelPhelps‚Äî22 Olympic medals‚Äîa record that will never be broken.</t>
  </si>
  <si>
    <t>https://twitter.com/realDonaldTrump/status/270907119593734144</t>
  </si>
  <si>
    <t>FLASHBACK ‚Äì ‚ÄúDonald Trump Answers Boy‚Äôs Prayer for New Bike‚Äù http://bit.ly/WhkmQy via @ FoxNewsInsider</t>
  </si>
  <si>
    <t>https://twitter.com/realDonaldTrump/status/270917004154793984</t>
  </si>
  <si>
    <t>... at St. Jude Children's Research Hospital http://bit.ly/r6cQu3 -- I am proud of you Eric.</t>
  </si>
  <si>
    <t>https://twitter.com/realDonaldTrump/status/270917027844202498</t>
  </si>
  <si>
    <t>The @ EricTrumpFDN is doing amazing work helping the children...</t>
  </si>
  <si>
    <t>https://twitter.com/realDonaldTrump/status/270920954853609473</t>
  </si>
  <si>
    <t>"What you dream about is what you do. If you cannot even dream of doing big things, you will never do anything big."--Think Big</t>
  </si>
  <si>
    <t>https://twitter.com/realDonaldTrump/status/270926405238394880</t>
  </si>
  <si>
    <t>The upcoming All Star season of @ CelebApprentice has @ lisarinna returning to compete. She doesn‚Äôt disappoint!</t>
  </si>
  <si>
    <t>https://twitter.com/realDonaldTrump/status/270929662744608769</t>
  </si>
  <si>
    <t>EU countries now want to charge multinationals major taxes. See, I told you so!</t>
  </si>
  <si>
    <t>https://twitter.com/realDonaldTrump/status/270934998851416064</t>
  </si>
  <si>
    <t>"With so much demand for Trump Tower, our marketing strategy was to play hard. It was a reverse sales technique." ‚Äì THE ART OF THE DEAL</t>
  </si>
  <si>
    <t>https://twitter.com/realDonaldTrump/status/270960265867190272</t>
  </si>
  <si>
    <t>‚ÄúEven such traits as who makes the most eye contact in conversation can be an indication of who seeks to dominate.‚Äù Think Like A Billionaire</t>
  </si>
  <si>
    <t>https://twitter.com/realDonaldTrump/status/270964050370912257</t>
  </si>
  <si>
    <t>https://twitter.com/realDonaldTrump/status/270965122292391936</t>
  </si>
  <si>
    <t>The EU just dropped their self-imposed carbon tax. I bet they wish they had all that money back!</t>
  </si>
  <si>
    <t>https://twitter.com/realDonaldTrump/status/270967752901140480</t>
  </si>
  <si>
    <t>A must read for any country or community considering wind turbines.http://bit.ly/Vn4HEH</t>
  </si>
  <si>
    <t>https://twitter.com/realDonaldTrump/status/270972032756355072</t>
  </si>
  <si>
    <t>I am going to give @ Rosie a pass. @ Rosie is desperate to get back on TV so she can be on yet another show that can be quickly canceled.</t>
  </si>
  <si>
    <t>https://twitter.com/realDonaldTrump/status/270972240290516993</t>
  </si>
  <si>
    <t>I was nice to loser @ rosie and she attacked me--it just shows never let up with a bully. They only fade when you hit them hard!</t>
  </si>
  <si>
    <t>https://twitter.com/realDonaldTrump/status/270974533563977729</t>
  </si>
  <si>
    <t>"The best luck of all is the luck you make for yourself." -- Douglas MacArthur</t>
  </si>
  <si>
    <t>https://twitter.com/realDonaldTrump/status/270976733392547840</t>
  </si>
  <si>
    <t>...expect the country to be further downgraded in the future. The rich are all leaving!</t>
  </si>
  <si>
    <t>https://twitter.com/realDonaldTrump/status/270976759573409792</t>
  </si>
  <si>
    <t>France was just stripped of its AAA bond rating. With the PMs radical tax rates...</t>
  </si>
  <si>
    <t>https://twitter.com/realDonaldTrump/status/270984605656567809</t>
  </si>
  <si>
    <t>Obama met with Chinese Premier Wen yesterday http://bit.ly/10m1xQ4 and talked trade. The Chinese are robbing us blind--be tough!</t>
  </si>
  <si>
    <t>https://twitter.com/realDonaldTrump/status/270987465433677824</t>
  </si>
  <si>
    <t>"If everyone is thinking alike, then somebody isn't thinking." --George S. Patton</t>
  </si>
  <si>
    <t>https://twitter.com/realDonaldTrump/status/271001029489856512</t>
  </si>
  <si>
    <t>@ hkshel Thanks Keith!</t>
  </si>
  <si>
    <t>https://twitter.com/realDonaldTrump/status/271001813904404480</t>
  </si>
  <si>
    <t>https://twitter.com/realDonaldTrump/status/271002027381891073</t>
  </si>
  <si>
    <t>@ Corene7 Thank you!</t>
  </si>
  <si>
    <t>https://twitter.com/realDonaldTrump/status/271002211167924226</t>
  </si>
  <si>
    <t>@ Manos_Panos Love what you do!</t>
  </si>
  <si>
    <t>https://twitter.com/realDonaldTrump/status/271002468308115456</t>
  </si>
  <si>
    <t>@ sAygO_P I am very truthful!</t>
  </si>
  <si>
    <t>https://twitter.com/realDonaldTrump/status/271003387422720001</t>
  </si>
  <si>
    <t>@ MrsAliciaParks Thanks!</t>
  </si>
  <si>
    <t>https://twitter.com/realDonaldTrump/status/271007562822975488</t>
  </si>
  <si>
    <t>@ DLEagency @ MichaelPhelps True!</t>
  </si>
  <si>
    <t>https://twitter.com/realDonaldTrump/status/271007755064721408</t>
  </si>
  <si>
    <t>@MichaelRubinton Work hard!</t>
  </si>
  <si>
    <t>https://twitter.com/realDonaldTrump/status/271008070564474880</t>
  </si>
  <si>
    <t>@Jixllr Thanks!</t>
  </si>
  <si>
    <t>https://twitter.com/realDonaldTrump/status/271008630625673217</t>
  </si>
  <si>
    <t>@ kc5yvv Thanks!</t>
  </si>
  <si>
    <t>https://twitter.com/realDonaldTrump/status/271008901137317888</t>
  </si>
  <si>
    <t>@kabarzombie69 It will be great!</t>
  </si>
  <si>
    <t>https://twitter.com/realDonaldTrump/status/271245566074314752</t>
  </si>
  <si>
    <t>The Holiday Season in New York City is a very special time. I love seeing and meeting the many tourists who visit the # TRUMP Tower atrium.</t>
  </si>
  <si>
    <t>https://twitter.com/realDonaldTrump/status/271259331775827968</t>
  </si>
  <si>
    <t>"We are not retreating--we are advancing in another direction." -- Douglas MacArthur</t>
  </si>
  <si>
    <t>https://twitter.com/realDonaldTrump/status/271289084989812736</t>
  </si>
  <si>
    <t>...and an optimist is one who makes opportunities of his difficulties." -- Harry S. Truman</t>
  </si>
  <si>
    <t>https://twitter.com/realDonaldTrump/status/271289105105707009</t>
  </si>
  <si>
    <t>"A pessimist is one who makes difficulties of his opportunities...</t>
  </si>
  <si>
    <t>https://twitter.com/realDonaldTrump/status/271295421299712001</t>
  </si>
  <si>
    <t>.@TrumpSoho has just been awarded the AAA Five Diamond Award. Congratulations to the team for this great recognition of their amazing work.</t>
  </si>
  <si>
    <t>https://twitter.com/realDonaldTrump/status/271329225972269056</t>
  </si>
  <si>
    <t>. @ latoyajackson is once again at the top of her game in the upcoming All Star season of @ CelebApprentice. Amazing in the boardroom...</t>
  </si>
  <si>
    <t>https://twitter.com/realDonaldTrump/status/271330318487801858</t>
  </si>
  <si>
    <t>Pres. Obama‚Äôs steady support of @ Israel throughout this crisis helped stop the war. He did a good job.</t>
  </si>
  <si>
    <t>https://twitter.com/realDonaldTrump/status/271332622486077440</t>
  </si>
  <si>
    <t>I hope Washington makes a good deal to avert the fiscal cliff. Both sides need to work together.</t>
  </si>
  <si>
    <t>https://twitter.com/realDonaldTrump/status/271342868667449344</t>
  </si>
  <si>
    <t>Direct foreign investments continue to flow into China at over $100B a year http://reut.rs/UlOdb4 That's money that could be spent here.</t>
  </si>
  <si>
    <t>https://twitter.com/realDonaldTrump/status/271344688156532736</t>
  </si>
  <si>
    <t>For those asking, my son, @ EricTrump, makes zero $$ running his charity &amp; raises a great deal of $$, all of it for @ StJude @ EricTrumpFdn</t>
  </si>
  <si>
    <t>https://twitter.com/realDonaldTrump/status/271346894272344064</t>
  </si>
  <si>
    <t>I am having 600 Thanksgiving dinners sent to the Rockaways--prepared by my wonderful Trump Grill/Trump Tower staff. # SandyRelief</t>
  </si>
  <si>
    <t>https://twitter.com/realDonaldTrump/status/271347861000704001</t>
  </si>
  <si>
    <t>"It does not cost anything to dream. Spend your time enjoying your big dreams." -- Think Big</t>
  </si>
  <si>
    <t>https://twitter.com/realDonaldTrump/status/271348310651043841</t>
  </si>
  <si>
    <t>"I ask you to judge me by the enemies I have made." -- Franklin D. Roosevelt</t>
  </si>
  <si>
    <t>https://twitter.com/realDonaldTrump/status/271350531509854208</t>
  </si>
  <si>
    <t>On December 19th the @ MissUniverse pageant will be broadcast live in over 190 countries to one billion viewers. @ nbc</t>
  </si>
  <si>
    <t>https://twitter.com/realDonaldTrump/status/271362705334607872</t>
  </si>
  <si>
    <t>‚ÄúI also protect myself by being flexible. I never get too attached to one deal or one approach.‚Äù ‚Äì THE ART OF THE DEAL</t>
  </si>
  <si>
    <t>https://twitter.com/realDonaldTrump/status/271368033417715712</t>
  </si>
  <si>
    <t>HAPPY THANKSGIVING to everyone--I love you all, even my many enemies (sometimes!).</t>
  </si>
  <si>
    <t>https://twitter.com/realDonaldTrump/status/272492999383076866</t>
  </si>
  <si>
    <t>The dying NY Daily News put out a false report about my kids not wanting me to criticize Obama...totally false!</t>
  </si>
  <si>
    <t>https://twitter.com/realDonaldTrump/status/272494089340084224</t>
  </si>
  <si>
    <t>The dishonest NY Daily News reporter advised my rep in writing, "story is dead" and then put it out anyway. A total lie and she knew it!</t>
  </si>
  <si>
    <t>https://twitter.com/realDonaldTrump/status/272494716556296192</t>
  </si>
  <si>
    <t>My kids never negatively discussed my criticism of President Obama with me or anyone...it's not in their nature!</t>
  </si>
  <si>
    <t>https://twitter.com/realDonaldTrump/status/272495768902959104</t>
  </si>
  <si>
    <t>Hope everyone enjoyed their Thanksgiving. But get ready, our country is in big trouble!</t>
  </si>
  <si>
    <t>https://twitter.com/realDonaldTrump/status/273106532877602816</t>
  </si>
  <si>
    <t>If you treat people right they will treat you right...ninety percent of the time. -- Franklin D. Roosevelt</t>
  </si>
  <si>
    <t>https://twitter.com/realDonaldTrump/status/273108190655283200</t>
  </si>
  <si>
    <t>"Trump Jumps into Real Estate Brokerage Business" http://bit.ly/Tm46xc via @ realtormag</t>
  </si>
  <si>
    <t>https://twitter.com/realDonaldTrump/status/273111934675599360</t>
  </si>
  <si>
    <t>Back by popular demand, the always ‚Äòinteresting‚Äô @ THEGaryBusey is up to his old tricks in the upcoming All Star @ CelebApprentice.</t>
  </si>
  <si>
    <t>https://twitter.com/realDonaldTrump/status/273118918653136896</t>
  </si>
  <si>
    <t>Congratulations to the Rolling Stones on marking their 50th anniversary in London.</t>
  </si>
  <si>
    <t>https://twitter.com/realDonaldTrump/status/273122351191822337</t>
  </si>
  <si>
    <t>"Most people can learn from their own experiences quite well, but many ignore the experiences and lessons of others." -- The Way To The Top</t>
  </si>
  <si>
    <t>https://twitter.com/realDonaldTrump/status/273126284425572352</t>
  </si>
  <si>
    <t>If taxes are raised to avoid the fiscal cliff, then they must be accompanied by tangible, hard cuts on spending everywhere.</t>
  </si>
  <si>
    <t>https://twitter.com/realDonaldTrump/status/273143353607073792</t>
  </si>
  <si>
    <t>. @ SNFonNBC is really well produced football. Cris Collinsworth and Al Michaels always do a great job.</t>
  </si>
  <si>
    <t>https://twitter.com/realDonaldTrump/status/273144746829045760</t>
  </si>
  <si>
    <t>Trump Tower‚Äôs bronze solar glass curtain wall revolutionized Manhattan real estate. It was a major gamble for the design that paid off.</t>
  </si>
  <si>
    <t>https://twitter.com/realDonaldTrump/status/273150072173232128</t>
  </si>
  <si>
    <t>"What I am is a great builder. I build great things and become successful, and everybody talks about them." -... http://fb.me/5qi7PdGOO</t>
  </si>
  <si>
    <t>https://twitter.com/realDonaldTrump/status/273153472323543040</t>
  </si>
  <si>
    <t>Windmills are a bigger safety hazard than either coal or oil http://herit.ag/bCIDdf A 34% higher mortality rate than coal alone. Outrageous!</t>
  </si>
  <si>
    <t>https://twitter.com/realDonaldTrump/status/273155322082893824</t>
  </si>
  <si>
    <t>"In war there is no substitute for victory." -- Douglas MacArthur</t>
  </si>
  <si>
    <t>https://twitter.com/realDonaldTrump/status/273159202313228288</t>
  </si>
  <si>
    <t>"Think of yourself like a one-man army. You're not only the commander in chief, you're the soldier as well." ‚Äì Think Like A Billionaire</t>
  </si>
  <si>
    <t>https://twitter.com/realDonaldTrump/status/273160431298813952</t>
  </si>
  <si>
    <t>Glad to see 9 more Iraq and Afghan war veterans joining the next Congress http://apne.ws/Tm8P1Q They deserve to be there!</t>
  </si>
  <si>
    <t>https://twitter.com/realDonaldTrump/status/273167993637322752</t>
  </si>
  <si>
    <t>Must read column by Chris Ruddy @Newsmax_Media: ‚ÄúExit Polls Prove US Still a Red State Nation‚Äùhttp://bit.ly/Tm9YGL</t>
  </si>
  <si>
    <t>https://twitter.com/realDonaldTrump/status/273170181386301440</t>
  </si>
  <si>
    <t>China‚Äôs increased naval exercises in the Bohai Sea are a continued threat and dangerous for the world markets.</t>
  </si>
  <si>
    <t>https://twitter.com/realDonaldTrump/status/273172905939054594</t>
  </si>
  <si>
    <t>... The real safeguard of democracy, therefore, is education." -- Franklin D. Roosevelt</t>
  </si>
  <si>
    <t>https://twitter.com/realDonaldTrump/status/273172926897991681</t>
  </si>
  <si>
    <t>"Democracy cannot succeed unless those who express their choice are prepared to choose wisely...</t>
  </si>
  <si>
    <t>https://twitter.com/realDonaldTrump/status/273176164749676544</t>
  </si>
  <si>
    <t>... I never felt that I could let up for a moment." -- Harry S. Truman</t>
  </si>
  <si>
    <t>https://twitter.com/realDonaldTrump/status/273176185733775360</t>
  </si>
  <si>
    <t>"A president either is constantly on top of events or, if he hesitates, events will soon be on top of him...</t>
  </si>
  <si>
    <t>https://twitter.com/realDonaldTrump/status/273424384662855680</t>
  </si>
  <si>
    <t>"Take a chance! All life is a chance. The man who goes farthest is generally the one who is willing to do and dare." -- Dale Carnegie</t>
  </si>
  <si>
    <t>https://twitter.com/realDonaldTrump/status/273439857228005378</t>
  </si>
  <si>
    <t>"You have to set higher and higher goals. You have to want more or you will start slipping backwards fast." -- Think Big</t>
  </si>
  <si>
    <t>https://twitter.com/realDonaldTrump/status/273460086544932865</t>
  </si>
  <si>
    <t>Wind turbines are totally destroying the areas in which they are located‚Äîall for unreliable, bad &amp; expensive energy!</t>
  </si>
  <si>
    <t>https://twitter.com/realDonaldTrump/status/273491227037552640</t>
  </si>
  <si>
    <t>RT @Newsmax_Media: Donald Trump: Mean-Spirited GOP Won't Win Elections @ REALDonaldTrump http://www.newsmax.com/Newsfront/Donald-Trump-Ronald-Kessler/2012/11/26/id/465363 ‚Ä¶ via @Newsmax_Media</t>
  </si>
  <si>
    <t>https://twitter.com/realDonaldTrump/status/273491365793525761</t>
  </si>
  <si>
    <t>. @ HuffingtonPost actually gave me a positive story yesterday!</t>
  </si>
  <si>
    <t>https://twitter.com/realDonaldTrump/status/273498309287624704</t>
  </si>
  <si>
    <t>Glad to see my interview with Ronald Kessler @Newsmax_Media. Hopefully the @ GOP can get the message.</t>
  </si>
  <si>
    <t>https://twitter.com/realDonaldTrump/status/273499299705389056</t>
  </si>
  <si>
    <t>When you‚Äôre ‚Äúhot‚Äù the lowlifes really shoot at you... and they try hitting from every angle! Never let the bastards get you down.</t>
  </si>
  <si>
    <t>https://twitter.com/realDonaldTrump/status/273500330493358081</t>
  </si>
  <si>
    <t>https://twitter.com/realDonaldTrump/status/273501806250831872</t>
  </si>
  <si>
    <t>@yorkv01 Trump Tower is decorated and the city looks beautiful. Enjoy!</t>
  </si>
  <si>
    <t>https://twitter.com/realDonaldTrump/status/273502495962193921</t>
  </si>
  <si>
    <t>https://twitter.com/realDonaldTrump/status/273502872996548608</t>
  </si>
  <si>
    <t>https://twitter.com/realDonaldTrump/status/273505021201616896</t>
  </si>
  <si>
    <t>@ NathalieS_29 This will be the best season yet..March 3rd is the premiere.</t>
  </si>
  <si>
    <t>https://twitter.com/realDonaldTrump/status/273507509472468992</t>
  </si>
  <si>
    <t>...and borrow cheap! You will thank me someday.</t>
  </si>
  <si>
    <t>https://twitter.com/realDonaldTrump/status/273507540669698048</t>
  </si>
  <si>
    <t>With the economy still on a downward trajectory, the best investment young people can make now is buying property...</t>
  </si>
  <si>
    <t>https://twitter.com/realDonaldTrump/status/273518170554388480</t>
  </si>
  <si>
    <t>Want to know why China is growing? They can build the world‚Äôs tallest building in 90 days http://bit.ly/NrukQC Red tape would kill it here.</t>
  </si>
  <si>
    <t>https://twitter.com/realDonaldTrump/status/273520503090733056</t>
  </si>
  <si>
    <t>The Muslim Brotherhood dictator in Egypt is bad news. He will never be our true ally!</t>
  </si>
  <si>
    <t>https://twitter.com/realDonaldTrump/status/273528221943869440</t>
  </si>
  <si>
    <t>US tourists threaten to boycott Scotland over windfarms' http://bit.ly/H64o76 Write to Alex Salmond: firstminister@scotland.gsi.gov.uk</t>
  </si>
  <si>
    <t>https://twitter.com/realDonaldTrump/status/273540059733573633</t>
  </si>
  <si>
    <t>...It's called intellectual property rights, something they know nothing about.</t>
  </si>
  <si>
    <t>https://twitter.com/realDonaldTrump/status/273540096769269760</t>
  </si>
  <si>
    <t>China just landed a jet on an aircraft carrier stolen from a U.S. design. http://bit.ly/WW5Dj3 We should offset the thievery from our debt..</t>
  </si>
  <si>
    <t>https://twitter.com/realDonaldTrump/status/273540863580323840</t>
  </si>
  <si>
    <t>"The best thing you can do is deal from strength, and leverage is the biggest strength you have.‚Äù ‚Äì THE ART OF THE DEAL</t>
  </si>
  <si>
    <t>https://twitter.com/realDonaldTrump/status/273573798215819265</t>
  </si>
  <si>
    <t>Join @ ericbolling to get @ vanessariddle to 100k followers. Beautiful girl with stage 4 cancer. http://www.youtube.com/watch?v=bB4n1ft_DGA ‚Ä¶</t>
  </si>
  <si>
    <t>https://twitter.com/realDonaldTrump/status/273799353989222400</t>
  </si>
  <si>
    <t>Are you ready for the All Star @ CelebApprentice? @ TraceAdkins is back in the upcoming season...which is the best yet!</t>
  </si>
  <si>
    <t>https://twitter.com/realDonaldTrump/status/273802507527020544</t>
  </si>
  <si>
    <t>https://twitter.com/realDonaldTrump/status/273803127310925825</t>
  </si>
  <si>
    <t>https://twitter.com/realDonaldTrump/status/273803253915983872</t>
  </si>
  <si>
    <t>@ mselesky @ CelebApprentice @ TraceAdkins March 3rd.</t>
  </si>
  <si>
    <t>https://twitter.com/realDonaldTrump/status/273803974786834432</t>
  </si>
  <si>
    <t>https://twitter.com/realDonaldTrump/status/273805968830259200</t>
  </si>
  <si>
    <t>@DJT_biggest_fan @</t>
  </si>
  <si>
    <t>https://twitter.com/realDonaldTrump/status/273823886724968448</t>
  </si>
  <si>
    <t>"It‚Äôs more important to be smart than tough. I know businessmen who are brutally tough, but they‚Äôre not smart.‚Äù ‚Äì Think Like A Billionaire</t>
  </si>
  <si>
    <t>https://twitter.com/realDonaldTrump/status/273825930617700352</t>
  </si>
  <si>
    <t>https://twitter.com/realDonaldTrump/status/273826226626502656</t>
  </si>
  <si>
    <t>https://twitter.com/realDonaldTrump/status/273826510228570113</t>
  </si>
  <si>
    <t>@ washamericom @ IvankaTrump Ivanka is great!</t>
  </si>
  <si>
    <t>https://twitter.com/realDonaldTrump/status/273826809550864384</t>
  </si>
  <si>
    <t>@joshdevo Thanks, enjoy!</t>
  </si>
  <si>
    <t>https://twitter.com/realDonaldTrump/status/273828148800524288</t>
  </si>
  <si>
    <t>https://twitter.com/realDonaldTrump/status/273829325961326592</t>
  </si>
  <si>
    <t>@ FromJoachim2You A great place!</t>
  </si>
  <si>
    <t>https://twitter.com/realDonaldTrump/status/273830138041466882</t>
  </si>
  <si>
    <t>@callmemrwayne @ @</t>
  </si>
  <si>
    <t>https://twitter.com/realDonaldTrump/status/273830544377253888</t>
  </si>
  <si>
    <t>https://twitter.com/realDonaldTrump/status/273832017341345793</t>
  </si>
  <si>
    <t>‚ÄúTo keep your goals alive you must take action every day. No one should care about your money and success more than you do.‚Äù -- Think Big</t>
  </si>
  <si>
    <t>https://twitter.com/realDonaldTrump/status/273839299907170304</t>
  </si>
  <si>
    <t>"You can benefit from others‚Äô wisdom. Not just their mistakes but the good decisions and insight they have to offer.‚Äù -- The Way To The Top</t>
  </si>
  <si>
    <t>https://twitter.com/realDonaldTrump/status/273859310520528898</t>
  </si>
  <si>
    <t>‚ÄúFace reality as it is, not as it was or as you wish it to be.‚Äù -- @ jack_welch</t>
  </si>
  <si>
    <t>https://twitter.com/realDonaldTrump/status/273863645291753474</t>
  </si>
  <si>
    <t>Anthony Hopkins is a truly great actor--I love everything he does!</t>
  </si>
  <si>
    <t>https://twitter.com/realDonaldTrump/status/273865521559126016</t>
  </si>
  <si>
    <t>I just left the Doral in Miami--it is going to be amazing! http://bit.ly/S3pBRq</t>
  </si>
  <si>
    <t>https://twitter.com/realDonaldTrump/status/273870093841223680</t>
  </si>
  <si>
    <t>I still can‚Äôt get over how the Republicans‚Äîmy friends‚Äîspent hundreds of millions of dollars on such terrible &amp; ineffective ads.</t>
  </si>
  <si>
    <t>https://twitter.com/realDonaldTrump/status/273876477756465152</t>
  </si>
  <si>
    <t>Treasury has refused to name China a currency manipulator even though the yuan ‚Äúremains significantly undervalued‚Äùhttp://bloom.bg/SdU4iL</t>
  </si>
  <si>
    <t>https://twitter.com/realDonaldTrump/status/273884361798086656</t>
  </si>
  <si>
    <t>Why do the Republicans always negotiate against themselves in public? Watching them operate these fiscal negotiations is painful.</t>
  </si>
  <si>
    <t>https://twitter.com/realDonaldTrump/status/273886491044892673</t>
  </si>
  <si>
    <t>Be sure to visit the world renowned Trump Tower Atrium to see our holiday decorations. http://bit.ly/T4SZsV</t>
  </si>
  <si>
    <t>https://twitter.com/realDonaldTrump/status/273890598996549633</t>
  </si>
  <si>
    <t>...Get along &amp; make deals for the good of the country!</t>
  </si>
  <si>
    <t>https://twitter.com/realDonaldTrump/status/273890614175739904</t>
  </si>
  <si>
    <t>Susan Rice is a good woman but Pres. O should not taunt the Republicans by appointing her S of S...</t>
  </si>
  <si>
    <t>https://twitter.com/realDonaldTrump/status/273899798044753920</t>
  </si>
  <si>
    <t>Gabriel Aubry should learn how to fight‚Äîhe became a punching bag. Always drama with Halle B!</t>
  </si>
  <si>
    <t>https://twitter.com/realDonaldTrump/status/273901906651381760</t>
  </si>
  <si>
    <t>Pervert alert‚Äìserial sexter @ RepWeiner is making another step towards a comeback http://nydn.us/SdWiPd All girls under 18 should block him.</t>
  </si>
  <si>
    <t>https://twitter.com/realDonaldTrump/status/273906873156132864</t>
  </si>
  <si>
    <t>7 of 10 Americans prefer 'Merry Christmas' over 'Happy Holidays' http://bit.ly/SdYS7A No surprise.</t>
  </si>
  <si>
    <t>https://twitter.com/realDonaldTrump/status/273907952572846080</t>
  </si>
  <si>
    <t>‚ÄúThe most important thing in communication is hearing what isn't said.‚Äù -- Peter Drucker</t>
  </si>
  <si>
    <t>https://twitter.com/realDonaldTrump/status/273908466320560128</t>
  </si>
  <si>
    <t>"You can‚Äôt know it all yourself--anyone who thinks that they do is destined for mediocrity.‚Äù -- The Way To The Top</t>
  </si>
  <si>
    <t>https://twitter.com/realDonaldTrump/status/273909425100701698</t>
  </si>
  <si>
    <t>Visiting LA? Be sure to make a reservation at Trump National Golf Club http://bit.ly/hAJgi6 The #1 public course in the country!</t>
  </si>
  <si>
    <t>https://twitter.com/realDonaldTrump/status/274147870523944960</t>
  </si>
  <si>
    <t>I always enjoy speaking to young aspiring entrepreneurs. They are hungry, motivated and eager to learn. Proves America can still be great.</t>
  </si>
  <si>
    <t>https://twitter.com/realDonaldTrump/status/274148144722350082</t>
  </si>
  <si>
    <t>"One of the keys to thinking big is total focus.‚Äù ‚Äì THE ART OF THE DEAL</t>
  </si>
  <si>
    <t>https://twitter.com/realDonaldTrump/status/274158551155482624</t>
  </si>
  <si>
    <t>"It‚Äôs often necessary to boast, but it‚Äôs even better if others do it for you.‚Äù ‚Äì Think Like A Billionaire</t>
  </si>
  <si>
    <t>https://twitter.com/realDonaldTrump/status/274161376774213633</t>
  </si>
  <si>
    <t>Great move by CNN if they sign Jeff Zucker. He was responsible for me and The Apprentice on NBC‚Äîbecame #1 show!</t>
  </si>
  <si>
    <t>https://twitter.com/realDonaldTrump/status/274161583440146434</t>
  </si>
  <si>
    <t>Networks are all wanting me to do shows‚Äîlike it or not a ‚Äúratings machine‚Äù! ‚Äìbut time, I run a really big company!</t>
  </si>
  <si>
    <t>https://twitter.com/realDonaldTrump/status/274164043021967361</t>
  </si>
  <si>
    <t>... where he raised 2 million dollars for the wonderful kids. Eric has a great heart!</t>
  </si>
  <si>
    <t>https://twitter.com/realDonaldTrump/status/274164059258109952</t>
  </si>
  <si>
    <t>My son, @ EricTrump, is in Memphis at St. Jude Children‚Äôs Research Hospital...</t>
  </si>
  <si>
    <t>https://twitter.com/realDonaldTrump/status/274165601134596097</t>
  </si>
  <si>
    <t>@ JosephbyNature Good luck Joe!</t>
  </si>
  <si>
    <t>https://twitter.com/realDonaldTrump/status/274166982960611328</t>
  </si>
  <si>
    <t>@ AmauryD3 Thanks!</t>
  </si>
  <si>
    <t>https://twitter.com/realDonaldTrump/status/274173175108100096</t>
  </si>
  <si>
    <t>Jerry Finkelstein passed away last night--a great New York mover &amp; shaker &amp; a really great guy!</t>
  </si>
  <si>
    <t>https://twitter.com/realDonaldTrump/status/274189907604414465</t>
  </si>
  <si>
    <t>Great that Pres. O is seeing @ MittRomney today‚Äîlots of good things can happen.</t>
  </si>
  <si>
    <t>https://twitter.com/realDonaldTrump/status/274199730639233024</t>
  </si>
  <si>
    <t>FM @ AlexSalmond of Scotland spent more than $750,000 of taxpayers $ to visit Ryder Cup in Chicago--peanuts compared to his windmill folly.</t>
  </si>
  <si>
    <t>https://twitter.com/realDonaldTrump/status/274203026481373184</t>
  </si>
  <si>
    <t>"A look at the Trump hotel planned for the Old Post Office pavilion" http://wapo.st/SdI7cN via @ washingtonpost</t>
  </si>
  <si>
    <t>https://twitter.com/realDonaldTrump/status/274206090869235712</t>
  </si>
  <si>
    <t>Scottish government having huge backlash on wind turbines. @ AlexSalmond is becoming very unpopular.</t>
  </si>
  <si>
    <t>https://twitter.com/realDonaldTrump/status/274213387477581824</t>
  </si>
  <si>
    <t>The Countryside Party just formed in Scotland to fight ugly wind turbines &amp; @ AlexSalmond. Congrats to Jim Crawford &amp; Countryside Party.</t>
  </si>
  <si>
    <t>https://twitter.com/realDonaldTrump/status/274219594800041984</t>
  </si>
  <si>
    <t>"Ivanka Trump defends her dad" http://politi.co/11jH2nQ via @ politico</t>
  </si>
  <si>
    <t>https://twitter.com/realDonaldTrump/status/274228922139430913</t>
  </si>
  <si>
    <t>The Trump Tower restaurant, Trump Grill, just received the highest sanitary inspection grade possible, ‚ÄúA‚Äù ‚Äì the food is also great!</t>
  </si>
  <si>
    <t>https://twitter.com/realDonaldTrump/status/274229350457561088</t>
  </si>
  <si>
    <t>@ mjb7 Thanks!</t>
  </si>
  <si>
    <t>https://twitter.com/realDonaldTrump/status/274229653609250816</t>
  </si>
  <si>
    <t>https://twitter.com/realDonaldTrump/status/274236109947559936</t>
  </si>
  <si>
    <t>Steven Spielberg is a great filmmaker. Go see "Lincoln."</t>
  </si>
  <si>
    <t>https://twitter.com/realDonaldTrump/status/274246345395671040</t>
  </si>
  <si>
    <t>It‚Äôs Thursday. How much did OPEC steal from all of us today?</t>
  </si>
  <si>
    <t>https://twitter.com/realDonaldTrump/status/274246584663945216</t>
  </si>
  <si>
    <t>Crude is about to pass $90/barrel. The OPEC monopoly must be broken. They are robbing our country blind.</t>
  </si>
  <si>
    <t>https://twitter.com/realDonaldTrump/status/274254496870301696</t>
  </si>
  <si>
    <t>As a favor to my friends at EXTRA, I am co-hosting tonight at 7 p.m. on @ nbc</t>
  </si>
  <si>
    <t>https://twitter.com/realDonaldTrump/status/274259124211044353</t>
  </si>
  <si>
    <t>. @ BBCNews‚Äô child molestation sex scandal is the latest in continued downward spiral of BBC.I know personally they do not check for accuracy</t>
  </si>
  <si>
    <t>https://twitter.com/realDonaldTrump/status/274262285705412608</t>
  </si>
  <si>
    <t>While Derek Jeter is training every day in the off season, reports come out that A-Rod is partying all over the country. Go Derek. @ Yankees</t>
  </si>
  <si>
    <t>https://twitter.com/realDonaldTrump/status/274267628166586368</t>
  </si>
  <si>
    <t>‚ÄúHe who knows when he can fight and when he cannot, will be victorious.‚Äù -- Sun Tzu</t>
  </si>
  <si>
    <t>https://twitter.com/realDonaldTrump/status/274512362525044736</t>
  </si>
  <si>
    <t>Back by popular demand, the record 13th season of ‚ÄòAll Star‚Äô @ CelebApprentice features the return of @ bretmichaels. Our fans will be happy.</t>
  </si>
  <si>
    <t>https://twitter.com/realDonaldTrump/status/274528731354243073</t>
  </si>
  <si>
    <t>@ RhondaMemphis March 3rd.</t>
  </si>
  <si>
    <t>https://twitter.com/realDonaldTrump/status/274555195466330112</t>
  </si>
  <si>
    <t>A clip from guest hosting @ extratv yesterday on @ nbc discussing Halle, Angus and Gen. Petraeushttp://bit.ly/SuMKRh</t>
  </si>
  <si>
    <t>https://twitter.com/realDonaldTrump/status/274555372130430976</t>
  </si>
  <si>
    <t>Always enjoy appearing on @ extratv. @ MarioLopezExtra &amp; @ mariamenounos were terrific yesterday.</t>
  </si>
  <si>
    <t>https://twitter.com/realDonaldTrump/status/274557694235537408</t>
  </si>
  <si>
    <t>Golf Odyssey, one of golf's most respected publications, just named Trump International Golf Links Scotland "golf course of the year"</t>
  </si>
  <si>
    <t>https://twitter.com/realDonaldTrump/status/274562988646727681</t>
  </si>
  <si>
    <t>@ RevRome83 @ CelebApprentice @ bretmichaels You won't be disappointed!</t>
  </si>
  <si>
    <t>https://twitter.com/realDonaldTrump/status/274563166384582657</t>
  </si>
  <si>
    <t>https://twitter.com/realDonaldTrump/status/274563608799744000</t>
  </si>
  <si>
    <t>@ adrienne_jensen Thanks!</t>
  </si>
  <si>
    <t>https://twitter.com/realDonaldTrump/status/274563993614569472</t>
  </si>
  <si>
    <t>https://twitter.com/realDonaldTrump/status/274565038050783232</t>
  </si>
  <si>
    <t>https://twitter.com/realDonaldTrump/status/274571541356883968</t>
  </si>
  <si>
    <t>Team Trump with the recipients of our donations in the Rockaways. # Sandy http://fb.me/NyVDd6Vh</t>
  </si>
  <si>
    <t>https://twitter.com/realDonaldTrump/status/274590129962749952</t>
  </si>
  <si>
    <t>Congratulations to @ FoxNews for winning November in the cable news rating race with 9 of 10 top showshttp://bit.ly/Ty2liE</t>
  </si>
  <si>
    <t>https://twitter.com/realDonaldTrump/status/274600819058438144</t>
  </si>
  <si>
    <t>https://twitter.com/realDonaldTrump/status/274602225626664961</t>
  </si>
  <si>
    <t>@ skompa @ TrumpChicago @ TrumpNewYork @ TrumpLasVegas @ TravlandLeisure Thanks!</t>
  </si>
  <si>
    <t>https://twitter.com/realDonaldTrump/status/274603852836245505</t>
  </si>
  <si>
    <t>NYPD Officer Larry DePrimo has made the entire city proud with a his generous act of kindness http://bit.ly/Ty3BlQ NYC loves the NYPD.</t>
  </si>
  <si>
    <t>https://twitter.com/realDonaldTrump/status/274607141535490048</t>
  </si>
  <si>
    <t>https://twitter.com/realDonaldTrump/status/274610404116807680</t>
  </si>
  <si>
    <t>France is losing its businesses and wealth rapidly and day by day.</t>
  </si>
  <si>
    <t>https://twitter.com/realDonaldTrump/status/274613987155521537</t>
  </si>
  <si>
    <t>In calling my tweets ‚Äòobnoxious,‚Äô @ AOL says ‚ÄúI sure know how to keep them wanting more.‚Äù They are welcome. I just tell it like it is.</t>
  </si>
  <si>
    <t>https://twitter.com/realDonaldTrump/status/274615299721007104</t>
  </si>
  <si>
    <t>https://twitter.com/realDonaldTrump/status/274618472581971968</t>
  </si>
  <si>
    <t>https://twitter.com/realDonaldTrump/status/274622353495957504</t>
  </si>
  <si>
    <t>I‚Äôm surprised that Gabriel Aubry has settled so quickly and easily with Halle‚Äîin the long run it was a wise decision.</t>
  </si>
  <si>
    <t>https://twitter.com/realDonaldTrump/status/274623975873728512</t>
  </si>
  <si>
    <t>Now that it‚Äôs almost over, I can‚Äôt believe that unions &amp; management couldn‚Äôt save Twinkies etc--&amp; management just got a $1.75M bonus.</t>
  </si>
  <si>
    <t>https://twitter.com/realDonaldTrump/status/275600535556612096</t>
  </si>
  <si>
    <t>@ MichaelArrante Happy Birthday!</t>
  </si>
  <si>
    <t>https://twitter.com/realDonaldTrump/status/275605454216916992</t>
  </si>
  <si>
    <t>@ joeplaysdrums Never give up!</t>
  </si>
  <si>
    <t>https://twitter.com/realDonaldTrump/status/275606597307346944</t>
  </si>
  <si>
    <t>https://twitter.com/realDonaldTrump/status/275607402026520576</t>
  </si>
  <si>
    <t>https://twitter.com/realDonaldTrump/status/275610979998527488</t>
  </si>
  <si>
    <t>https://twitter.com/realDonaldTrump/status/275627001560309760</t>
  </si>
  <si>
    <t>... The NY Daily Snooze totally lied and never even called my kids!</t>
  </si>
  <si>
    <t>https://twitter.com/realDonaldTrump/status/275627017154723840</t>
  </si>
  <si>
    <t>Thank you to @ IvankaTrump for her wonderful acknowledgement this morning on @ foxandfriends...</t>
  </si>
  <si>
    <t>https://twitter.com/realDonaldTrump/status/275628217052823552</t>
  </si>
  <si>
    <t>... The Republicans just didn‚Äôt resonate with the people‚Äîbut they will have better days.</t>
  </si>
  <si>
    <t>https://twitter.com/realDonaldTrump/status/275628233133801472</t>
  </si>
  <si>
    <t>As I said on @ foxandfriends this a.m., you have to give Obama credit‚Äîhe won! ...</t>
  </si>
  <si>
    <t>https://twitter.com/realDonaldTrump/status/275630941748224001</t>
  </si>
  <si>
    <t>I'll be honored at the Family Business Dynasties Gala in NYC on December 5th. It will be a great event for a great cause.</t>
  </si>
  <si>
    <t>https://twitter.com/realDonaldTrump/status/275648690335645696</t>
  </si>
  <si>
    <t>https://twitter.com/realDonaldTrump/status/275661353996402689</t>
  </si>
  <si>
    <t>Was with @ jacknicklaus yesterday--great golfer, great architect, great guy!</t>
  </si>
  <si>
    <t>https://twitter.com/realDonaldTrump/status/275679224399003648</t>
  </si>
  <si>
    <t>My @ foxandfriends interview discussing how the Democrats want to go over the fiscal cliff &amp; a surprise visit...http://bit.ly/11GlRMI</t>
  </si>
  <si>
    <t>https://twitter.com/realDonaldTrump/status/275679840793931777</t>
  </si>
  <si>
    <t>@karefor5 @ @</t>
  </si>
  <si>
    <t>https://twitter.com/realDonaldTrump/status/275679959727611904</t>
  </si>
  <si>
    <t>@ mmanut True!</t>
  </si>
  <si>
    <t>https://twitter.com/realDonaldTrump/status/275680084675919873</t>
  </si>
  <si>
    <t>@ Suzmo816 I am, thanks!</t>
  </si>
  <si>
    <t>https://twitter.com/realDonaldTrump/status/275684749241114624</t>
  </si>
  <si>
    <t>Watch @ IvankaTrump on @ foxandfriends discuss her work with @ Cookies4kidshttp://bit.ly/11GmNko</t>
  </si>
  <si>
    <t>https://twitter.com/realDonaldTrump/status/275685141089767424</t>
  </si>
  <si>
    <t>https://twitter.com/realDonaldTrump/status/275685547165503488</t>
  </si>
  <si>
    <t>https://twitter.com/realDonaldTrump/status/275686635482525696</t>
  </si>
  <si>
    <t>https://twitter.com/realDonaldTrump/status/275690400386265088</t>
  </si>
  <si>
    <t>. @ nbcnightlynews (Brian Williams, anyone?) says women warriors are "every bit as tough as the guys." Just think about that statement!</t>
  </si>
  <si>
    <t>https://twitter.com/realDonaldTrump/status/275690985089032192</t>
  </si>
  <si>
    <t>‚ÄúTrump Brand Expands To South America: The Donald Lends His Name To Luxury Tower In Uruguay‚Äù http://onforb.es/VgAias via @ Forbes</t>
  </si>
  <si>
    <t>https://twitter.com/realDonaldTrump/status/275694632875212800</t>
  </si>
  <si>
    <t>It‚Äôs about time for all Americans (Republicans &amp; Democrats) to force our elected officials to start acting fiscally responsible!</t>
  </si>
  <si>
    <t>https://twitter.com/realDonaldTrump/status/275696848675688448</t>
  </si>
  <si>
    <t>I am very proud of @ IvankaTrump for her work with @ Cookies4kids. @ Cookies4kids is a great cause helping childrenhttp://bit.ly/AvT94</t>
  </si>
  <si>
    <t>https://twitter.com/realDonaldTrump/status/275701150261587969</t>
  </si>
  <si>
    <t>Obama is totally ‚Äútweaking‚Äù the Republicans because he doesn‚Äôt respect them‚Äîthey‚Äôve got to change their ways.</t>
  </si>
  <si>
    <t>https://twitter.com/realDonaldTrump/status/275703911292219392</t>
  </si>
  <si>
    <t>Gold just set another record high on price with the largest physical gold sales on record http://bit.ly/SF40Sk Inflation is coming...</t>
  </si>
  <si>
    <t>https://twitter.com/realDonaldTrump/status/275707004973088768</t>
  </si>
  <si>
    <t>... Time for the Republicans to find someone new‚Äîand better.</t>
  </si>
  <si>
    <t>https://twitter.com/realDonaldTrump/status/275707024480825345</t>
  </si>
  <si>
    <t>Karl Rove is now making excuses for his total wasting of $400M‚Äînot one win‚Äî(the Republicans better get smart next time)...</t>
  </si>
  <si>
    <t>https://twitter.com/realDonaldTrump/status/275707339905060864</t>
  </si>
  <si>
    <t>Obama is laughing at Karl Rove &amp; all the losers who spent hundreds of millions of dollars and didn‚Äôt win one race, including the big one!</t>
  </si>
  <si>
    <t>https://twitter.com/realDonaldTrump/status/275708374539182080</t>
  </si>
  <si>
    <t>Congratulations to Jesse Angelo on being named publisher of the @ nypost. He will do a great job!</t>
  </si>
  <si>
    <t>https://twitter.com/realDonaldTrump/status/275709323508867072</t>
  </si>
  <si>
    <t>The Daily Snooze publishes lies about me. They should be ashamed but it will die very soon.</t>
  </si>
  <si>
    <t>https://twitter.com/realDonaldTrump/status/275715671499870208</t>
  </si>
  <si>
    <t>Philadelphia‚Äôs Mayor Michael Nutter is in China to drum up business for his struggling city.Our politicians are controlled by the Chinese.</t>
  </si>
  <si>
    <t>https://twitter.com/realDonaldTrump/status/275717584127676416</t>
  </si>
  <si>
    <t>I am watching the New York mayoral race very closely‚Ä¶</t>
  </si>
  <si>
    <t>https://twitter.com/realDonaldTrump/status/275721482259296256</t>
  </si>
  <si>
    <t>‚ÄúAttitude is a little thing that makes a big difference.‚Äù -- Winston Churchill</t>
  </si>
  <si>
    <t>https://twitter.com/realDonaldTrump/status/275969967516688384</t>
  </si>
  <si>
    <t>. @ StephenBaldwin7 shines in the record 13th season of ‚ÄòAll Star‚Äô @ CelebApprentice. The Baldwin clan will be proud of Stephen.</t>
  </si>
  <si>
    <t>https://twitter.com/realDonaldTrump/status/275972275101118465</t>
  </si>
  <si>
    <t>https://twitter.com/realDonaldTrump/status/275978060493361153</t>
  </si>
  <si>
    <t>I take great pride watching skaters enjoy the # TRUMP Rink in Central Park from my office--world's best skating rink http://bit.ly/SGvzKS</t>
  </si>
  <si>
    <t>https://twitter.com/realDonaldTrump/status/275979339919679489</t>
  </si>
  <si>
    <t>@ parisitony True!</t>
  </si>
  <si>
    <t>https://twitter.com/realDonaldTrump/status/275988669804974080</t>
  </si>
  <si>
    <t>Comic @ sethmeyers21 bombed at University of Texas at Arlington‚Äîcrowd was dismal as was his performance‚ÄîI told you so!</t>
  </si>
  <si>
    <t>https://twitter.com/realDonaldTrump/status/275998813519495168</t>
  </si>
  <si>
    <t>... over Andy Murray, the US Open winner. Does anyone smell publicity stunt? http://bit.ly/3Rv11n</t>
  </si>
  <si>
    <t>https://twitter.com/realDonaldTrump/status/275998837166972928</t>
  </si>
  <si>
    <t>Michael Forbes lives in a pigsty and bad liquor company Glenfiddich gave him Scot of the Year award...</t>
  </si>
  <si>
    <t>https://twitter.com/realDonaldTrump/status/275999214415257600</t>
  </si>
  <si>
    <t>...lots of tourism &amp; jobs to Scotland‚ÄîScots must be very embarrassed? http://bit.ly/3Rv11n</t>
  </si>
  <si>
    <t>https://twitter.com/realDonaldTrump/status/275999246333915136</t>
  </si>
  <si>
    <t>Michael Forbes is a loser who failed to stop what was just named ‚Äúthe golf course of the year‚Äù and which has brought ...</t>
  </si>
  <si>
    <t>https://twitter.com/realDonaldTrump/status/276002953960235010</t>
  </si>
  <si>
    <t>@ lfoshie @ piersmorgan Logan: You are wrong on this-- @ piersmorgan is a tough &amp; talented guy--&amp; very loyal--a rarity in life.</t>
  </si>
  <si>
    <t>https://twitter.com/realDonaldTrump/status/276003555519909888</t>
  </si>
  <si>
    <t>The Democrats have zero intention of coming to any deal on the "fiscal cliff." They will raise taxes and blame it on the Republicans.</t>
  </si>
  <si>
    <t>https://twitter.com/realDonaldTrump/status/276004988277387264</t>
  </si>
  <si>
    <t>The networks are all driving me crazy to do television shows‚Äî‚Äúa ratings machine‚Äù‚Äîbut because of Apprentice have been loyal to NBC.</t>
  </si>
  <si>
    <t>https://twitter.com/realDonaldTrump/status/276031520349773827</t>
  </si>
  <si>
    <t>Just completed purchase of magnificent Ritz Carlton in Jupiter, Florida. Will be renamed Trump National Golf Club &amp; be tremendous success.</t>
  </si>
  <si>
    <t>https://twitter.com/realDonaldTrump/status/276034808373706753</t>
  </si>
  <si>
    <t>Just won the highest rated sanitary award in NY‚Äîan A--&amp; the food is great also. Trump Grill/ 57th &amp; 5th.</t>
  </si>
  <si>
    <t>https://twitter.com/realDonaldTrump/status/276040994552700928</t>
  </si>
  <si>
    <t>Great defense by the @ nyjets this weekend‚Äîcongratulations to @ woodyjohnson4‚Äîonly 6 points allowed!</t>
  </si>
  <si>
    <t>https://twitter.com/realDonaldTrump/status/276043847824461824</t>
  </si>
  <si>
    <t>@BubbasLmky But hard work!</t>
  </si>
  <si>
    <t>https://twitter.com/realDonaldTrump/status/276044130658955264</t>
  </si>
  <si>
    <t>https://twitter.com/realDonaldTrump/status/276045166320709632</t>
  </si>
  <si>
    <t>https://twitter.com/realDonaldTrump/status/276048422497316864</t>
  </si>
  <si>
    <t>https://twitter.com/realDonaldTrump/status/276053977911656449</t>
  </si>
  <si>
    <t>@ ld06981p Larry, thank you and keep up the great work!</t>
  </si>
  <si>
    <t>https://twitter.com/realDonaldTrump/status/276054662103310336</t>
  </si>
  <si>
    <t>Fan favorite @ LilJon once again shines in the record 13th season of 'All Star' @ CelebApprentice. He is an amazing &amp; wonderful guy!</t>
  </si>
  <si>
    <t>https://twitter.com/realDonaldTrump/status/276058435290820608</t>
  </si>
  <si>
    <t>Congratulations to David Wright on signing a long term extension with the @ Mets. David is an exceptional player and person.</t>
  </si>
  <si>
    <t>https://twitter.com/realDonaldTrump/status/276064845311406080</t>
  </si>
  <si>
    <t>How could Michael Forbes get Scot of the Year when he lost‚Äîbadly‚Äîto me &amp; Andy Murray, a true Scot, who won the U.S. Open &amp; Olympic gold?</t>
  </si>
  <si>
    <t>https://twitter.com/realDonaldTrump/status/276067231476113408</t>
  </si>
  <si>
    <t>https://twitter.com/realDonaldTrump/status/276073533082304512</t>
  </si>
  <si>
    <t>@ arsenioOFFICIAL will do great in his new talk show on CBS. He‚Äôs really got what it takes!</t>
  </si>
  <si>
    <t>https://twitter.com/realDonaldTrump/status/276074672423071745</t>
  </si>
  <si>
    <t>. @ danabrams, editor of @ mediaite, explained on radio this morning that I am so widely covered because I draw high interest. True!</t>
  </si>
  <si>
    <t>https://twitter.com/realDonaldTrump/status/276075806118264832</t>
  </si>
  <si>
    <t>The @ Yankees should break A-Rod's contract immediately‚Äîhe misrepresented.</t>
  </si>
  <si>
    <t>https://twitter.com/realDonaldTrump/status/276075823176511488</t>
  </si>
  <si>
    <t>A-Rod @ Yankees had hip surgery &amp; will be out 6 months. Do you notice all the ‚Äúdruggies‚Äù have bad hips.</t>
  </si>
  <si>
    <t>https://twitter.com/realDonaldTrump/status/276083807898173440</t>
  </si>
  <si>
    <t>The stock of my shirt and tie maker just hit an all-time high--great going--great product!</t>
  </si>
  <si>
    <t>https://twitter.com/realDonaldTrump/status/276321896562315264</t>
  </si>
  <si>
    <t>The addition of the iconic Doral Resort to the Trump portfolio is one of the most exciting transactions http://bit.ly/11NGh6L</t>
  </si>
  <si>
    <t>https://twitter.com/realDonaldTrump/status/276326273708609536</t>
  </si>
  <si>
    <t>If you are planning to visit the world famous Trump Tower Atrium, be sure to come early. During the holiday season it is packed by 10AM</t>
  </si>
  <si>
    <t>https://twitter.com/realDonaldTrump/status/276330499025293312</t>
  </si>
  <si>
    <t>https://twitter.com/realDonaldTrump/status/276330914991181825</t>
  </si>
  <si>
    <t>https://twitter.com/realDonaldTrump/status/276336244382912512</t>
  </si>
  <si>
    <t>@Danusia234 @</t>
  </si>
  <si>
    <t>https://twitter.com/realDonaldTrump/status/276343095640072194</t>
  </si>
  <si>
    <t>https://twitter.com/realDonaldTrump/status/276355675507023872</t>
  </si>
  <si>
    <t>@ kleckhardt Yes--it is great!</t>
  </si>
  <si>
    <t>https://twitter.com/realDonaldTrump/status/276356227485806593</t>
  </si>
  <si>
    <t>@ Beardymilne @ wtfagain David--I hear you are jealous &amp; angry that Forbes got the award over you--two losers!</t>
  </si>
  <si>
    <t>https://twitter.com/realDonaldTrump/status/276375870296440833</t>
  </si>
  <si>
    <t>Glenfiddich is a joke‚Äîshould have chosen Andy Murray‚ÄîU.S. Open &amp; Olympic gold winner‚Äîas Top Scot instead of a total loser!</t>
  </si>
  <si>
    <t>https://twitter.com/realDonaldTrump/status/276376009031446528</t>
  </si>
  <si>
    <t>Tell ‚ÄòTop Scot‚Äô Michael Forbes to clean up his property‚Äîit is an embarrassment to Scotland.</t>
  </si>
  <si>
    <t>https://twitter.com/realDonaldTrump/status/276376579918135296</t>
  </si>
  <si>
    <t>We are getting rid of all Glenfiddich garbage alcohol from Trump properties.</t>
  </si>
  <si>
    <t>https://twitter.com/realDonaldTrump/status/276378534199562240</t>
  </si>
  <si>
    <t>@ SpearsTim Can't pick a favorite--thanks.</t>
  </si>
  <si>
    <t>https://twitter.com/realDonaldTrump/status/276379676782497792</t>
  </si>
  <si>
    <t>. @ GeorgeTakei is doing really well &amp; soon coming to Broadway.</t>
  </si>
  <si>
    <t>https://twitter.com/realDonaldTrump/status/276380156736720896</t>
  </si>
  <si>
    <t>https://twitter.com/realDonaldTrump/status/276380444717641728</t>
  </si>
  <si>
    <t>https://twitter.com/realDonaldTrump/status/276382229729538050</t>
  </si>
  <si>
    <t>https://twitter.com/realDonaldTrump/status/276382386143494144</t>
  </si>
  <si>
    <t>https://twitter.com/realDonaldTrump/status/276384725839511553</t>
  </si>
  <si>
    <t>https://twitter.com/realDonaldTrump/status/276385492755415040</t>
  </si>
  <si>
    <t>https://twitter.com/realDonaldTrump/status/276386186795311105</t>
  </si>
  <si>
    <t>https://twitter.com/realDonaldTrump/status/276401049064058880</t>
  </si>
  <si>
    <t>Via @ scotsmandotcom: ‚ÄúAwards for Trump‚Äôs golf course‚Äùhttp://bit.ly/WJxWfS</t>
  </si>
  <si>
    <t>https://twitter.com/realDonaldTrump/status/276410893519183873</t>
  </si>
  <si>
    <t>I am happy to hear that Pres.Obama is considering giving Anna Wintour @ voguemagazine an ambassadorship. She is a winner &amp; really smart!</t>
  </si>
  <si>
    <t>https://twitter.com/realDonaldTrump/status/276422751835787266</t>
  </si>
  <si>
    <t>The record 13th season of ‚ÄòAll Star‚Äô @ CelebApprentice features the return of the beautiful @ BrandenRoderick. The fans love her!</t>
  </si>
  <si>
    <t>https://twitter.com/realDonaldTrump/status/276426516395614208</t>
  </si>
  <si>
    <t>. @ danabrams Dan, of course stories on me do well. Glad you have found a medium you can actual do well on. TV was not your forte.</t>
  </si>
  <si>
    <t>https://twitter.com/realDonaldTrump/status/276427098225274881</t>
  </si>
  <si>
    <t>https://twitter.com/realDonaldTrump/status/276427241842438145</t>
  </si>
  <si>
    <t>https://twitter.com/realDonaldTrump/status/276430952257949696</t>
  </si>
  <si>
    <t>https://twitter.com/realDonaldTrump/status/276437174847672320</t>
  </si>
  <si>
    <t>‚ÄúI don‚Äôt see the point of being politically correct if that means actually being incorrect.‚Äù ‚Äì Donald J. Trump 'Midas Touch'</t>
  </si>
  <si>
    <t>https://twitter.com/realDonaldTrump/status/276451975980257281</t>
  </si>
  <si>
    <t>@ KarlRove is such an embarrassment that @ FoxNews is keeping him off air http://bit.ly/WJBMpk Rove should be out of politics. A total loser!</t>
  </si>
  <si>
    <t>https://twitter.com/realDonaldTrump/status/276458610865872896</t>
  </si>
  <si>
    <t>‚ÄúChristmas waves a magic wand over this world, and behold, everything is softer and more beautiful.‚Äù -- Norman Vincent Peale</t>
  </si>
  <si>
    <t>https://twitter.com/realDonaldTrump/status/276458801278902272</t>
  </si>
  <si>
    <t>https://twitter.com/realDonaldTrump/status/276459091952545793</t>
  </si>
  <si>
    <t>@ apoliticalbear @ danabrams True--thanks.</t>
  </si>
  <si>
    <t>https://twitter.com/realDonaldTrump/status/276459277135265793</t>
  </si>
  <si>
    <t>https://twitter.com/realDonaldTrump/status/276459580999991297</t>
  </si>
  <si>
    <t>https://twitter.com/realDonaldTrump/status/276461982943698944</t>
  </si>
  <si>
    <t>https://twitter.com/realDonaldTrump/status/276462435114819584</t>
  </si>
  <si>
    <t>@ HoppMar So do most smart people!</t>
  </si>
  <si>
    <t>https://twitter.com/realDonaldTrump/status/276462706796662784</t>
  </si>
  <si>
    <t>@ vincedelisi Thanks!</t>
  </si>
  <si>
    <t>https://twitter.com/realDonaldTrump/status/276692448661606401</t>
  </si>
  <si>
    <t>‚ÄúI like thinking big. To me it‚Äôs very simple: if you‚Äôre going to be thinking anyway, you might as well think big.‚Äù ‚Äì The Art of The Deal</t>
  </si>
  <si>
    <t>https://twitter.com/realDonaldTrump/status/276713056589996033</t>
  </si>
  <si>
    <t>Dave Brubeck was great and will be missed!</t>
  </si>
  <si>
    <t>https://twitter.com/realDonaldTrump/status/276715184549138432</t>
  </si>
  <si>
    <t>Speaker @johnboehner seems to have gained strength in house‚Äîa good thing!</t>
  </si>
  <si>
    <t>https://twitter.com/realDonaldTrump/status/276715515328737280</t>
  </si>
  <si>
    <t>.@johnboehner‚Äîif you can‚Äôt make a great deal go over the cliff &amp; negotiate new deal along with debt ceiling in February!‚ÄîTrump 101.</t>
  </si>
  <si>
    <t>https://twitter.com/realDonaldTrump/status/276719586043379713</t>
  </si>
  <si>
    <t>@ danabrams True--but keep up the good work!</t>
  </si>
  <si>
    <t>https://twitter.com/realDonaldTrump/status/276720509813653504</t>
  </si>
  <si>
    <t>@ rodgilbert7 @ EricTrump @ IvankaTrump Thanks Rod--you're a great player and guy.</t>
  </si>
  <si>
    <t>https://twitter.com/realDonaldTrump/status/276721348364075009</t>
  </si>
  <si>
    <t>@ JohnG500 @ EricTrump @ IvankaTrump @ DonaldJTrumpJr The greatest compliment of all--thanks!</t>
  </si>
  <si>
    <t>https://twitter.com/realDonaldTrump/status/276722593401303040</t>
  </si>
  <si>
    <t>@OfficialBQGirls @ @</t>
  </si>
  <si>
    <t>https://twitter.com/realDonaldTrump/status/276724982158086144</t>
  </si>
  <si>
    <t>25 days to go until fiscal cliff (bad name)‚Äîit is only a fiscal curb! Debt ceiling is real fiscal cliff...and that will be interesting!</t>
  </si>
  <si>
    <t>https://twitter.com/realDonaldTrump/status/276725132674863105</t>
  </si>
  <si>
    <t>Republicans have the cards because of the debt ceiling‚Äîbut it doesn‚Äôt seem that way!</t>
  </si>
  <si>
    <t>https://twitter.com/realDonaldTrump/status/276727797437829120</t>
  </si>
  <si>
    <t>Twisted Sister frontman @ deesnider shines in the record 13th season of ‚ÄòAll Star‚Äô @ CelebApprentice. The Iron Man of Rock and Roll is great!</t>
  </si>
  <si>
    <t>https://twitter.com/realDonaldTrump/status/276729137463455745</t>
  </si>
  <si>
    <t>https://twitter.com/realDonaldTrump/status/276729498827886593</t>
  </si>
  <si>
    <t>@mchandlerjones I will!</t>
  </si>
  <si>
    <t>https://twitter.com/realDonaldTrump/status/276729930073640960</t>
  </si>
  <si>
    <t>Scots should boycott Glenfiddich garbage for not choosing great Olympic &amp; U.S. Open champ Andy Murray over total loser Michael Forbes.</t>
  </si>
  <si>
    <t>https://twitter.com/realDonaldTrump/status/276731843066339329</t>
  </si>
  <si>
    <t>....on ruining Scotland‚Äôs beauty with ugly &amp; costly wind turbines?</t>
  </si>
  <si>
    <t>https://twitter.com/realDonaldTrump/status/276731859713536000</t>
  </si>
  <si>
    <t>Is PM Cameron a dummy? With monumental cuts in UK spending, how come he continues to spend billions of pounds ...</t>
  </si>
  <si>
    <t>https://twitter.com/realDonaldTrump/status/276732820154621953</t>
  </si>
  <si>
    <t>@carloguderian I built perhaps the greatest golf course in the world--lots of tourism--you shouldn't!</t>
  </si>
  <si>
    <t>https://twitter.com/realDonaldTrump/status/276733023859396608</t>
  </si>
  <si>
    <t>@colonopenbrakit He is a loser--Andy Murray is a winner!</t>
  </si>
  <si>
    <t>https://twitter.com/realDonaldTrump/status/276733291988647936</t>
  </si>
  <si>
    <t>@ kleckhardt Kris, great place, enjoy!</t>
  </si>
  <si>
    <t>https://twitter.com/realDonaldTrump/status/276733993460838400</t>
  </si>
  <si>
    <t>@ bongsi21 @ BillGates @ itsmeMVP Work hard!</t>
  </si>
  <si>
    <t>https://twitter.com/realDonaldTrump/status/276734262416379904</t>
  </si>
  <si>
    <t>@ OrangeTrump @ apoliticalbear @ ForQ2 @ danabrams Don't be so sure!</t>
  </si>
  <si>
    <t>https://twitter.com/realDonaldTrump/status/276735339735965696</t>
  </si>
  <si>
    <t>@MacFarb Wow--very nice!</t>
  </si>
  <si>
    <t>https://twitter.com/realDonaldTrump/status/276736261652357120</t>
  </si>
  <si>
    <t>Karzai of Afghanistan is not sticking with our signed agreement. They are dropping us like dopes. Get out now and re-build U.S.!</t>
  </si>
  <si>
    <t>https://twitter.com/realDonaldTrump/status/276742201634078720</t>
  </si>
  <si>
    <t>Via @ USATODAY: ‚ÄúTrump endorses Wintour for ambassadorship‚Äùhttp://usat.ly/QJWuYd</t>
  </si>
  <si>
    <t>https://twitter.com/realDonaldTrump/status/276742505511407616</t>
  </si>
  <si>
    <t>My support of Anna Wintour for Ambassador got a lot of coverage. She is smart and will be a strong advocate for the US.</t>
  </si>
  <si>
    <t>https://twitter.com/realDonaldTrump/status/276755393793912834</t>
  </si>
  <si>
    <t>All the contestants have arrived to compete in Trump Miss Universe Pageant in Las Vegas. Today‚Äôs welcoming ceremony will be terrific!</t>
  </si>
  <si>
    <t>https://twitter.com/realDonaldTrump/status/276757625876672512</t>
  </si>
  <si>
    <t>@RealRobHarrand Thanks Rob!</t>
  </si>
  <si>
    <t>https://twitter.com/realDonaldTrump/status/276758018723573762</t>
  </si>
  <si>
    <t>https://twitter.com/realDonaldTrump/status/276758289386176512</t>
  </si>
  <si>
    <t>https://twitter.com/realDonaldTrump/status/276758915247648768</t>
  </si>
  <si>
    <t>@ achieverdan Thanks and yes!</t>
  </si>
  <si>
    <t>https://twitter.com/realDonaldTrump/status/276759970106720256</t>
  </si>
  <si>
    <t>@ sinnerofa10shun Work hard and love what you do!</t>
  </si>
  <si>
    <t>https://twitter.com/realDonaldTrump/status/276762199899385856</t>
  </si>
  <si>
    <t>@ stevemarkovic @ EricTrump @ IvankaTrump True!</t>
  </si>
  <si>
    <t>https://twitter.com/realDonaldTrump/status/276762620726505472</t>
  </si>
  <si>
    <t>@ NdichuJames @ voguemagazine Always go with the truth!</t>
  </si>
  <si>
    <t>https://twitter.com/realDonaldTrump/status/276764503465660416</t>
  </si>
  <si>
    <t>... and opened a full month ahead of schedule. Case is taught in Wharton.</t>
  </si>
  <si>
    <t>https://twitter.com/realDonaldTrump/status/276764517067812864</t>
  </si>
  <si>
    <t>When I renovated Wollman Rink in Central Park, it came in $750,000 under budget..</t>
  </si>
  <si>
    <t>https://twitter.com/realDonaldTrump/status/276775749166432256</t>
  </si>
  <si>
    <t>How can George Osborne reduce UK debt while spending billions to subsidize Scotland‚Äôs garbage wind turbines that are destroying the country?</t>
  </si>
  <si>
    <t>https://twitter.com/realDonaldTrump/status/276775883757481984</t>
  </si>
  <si>
    <t>You‚Äôre all wrong‚Äîcheck the facts! UK is massively subsidizing Scotland‚Äôs wind turbines &amp; the people don‚Äôt want them.</t>
  </si>
  <si>
    <t>https://twitter.com/realDonaldTrump/status/276776743086481408</t>
  </si>
  <si>
    <t>@ Scootray88 Dopey, same people voting over &amp; over again? Andy Murray #1 by far.</t>
  </si>
  <si>
    <t>https://twitter.com/realDonaldTrump/status/276780664911720448</t>
  </si>
  <si>
    <t>@johnboehner 25 days to go until fiscal cliff (bad name)‚Äîit is only a fiscal curb! Debt ceiling is real fiscal cliff.. will be interesting!</t>
  </si>
  <si>
    <t>https://twitter.com/realDonaldTrump/status/276792321348100096</t>
  </si>
  <si>
    <t>... and, in my opinion, should not be doing The Apprentice.</t>
  </si>
  <si>
    <t>https://twitter.com/realDonaldTrump/status/276792337731055616</t>
  </si>
  <si>
    <t>. @ Lord_Sugar If you think ugly windmills are good for Scotland you are an even worse businessman than I thought...</t>
  </si>
  <si>
    <t>https://twitter.com/realDonaldTrump/status/276795035163447296</t>
  </si>
  <si>
    <t>.... to do The Apprentice but I approved you anyway. Without my show you‚Äôd be nothing!</t>
  </si>
  <si>
    <t>https://twitter.com/realDonaldTrump/status/276795049944174592</t>
  </si>
  <si>
    <t>Sugar: @ Lord_Sugar‚Äîunlike you, I own The Apprentice. You were never successful enough...</t>
  </si>
  <si>
    <t>https://twitter.com/realDonaldTrump/status/276798784770551808</t>
  </si>
  <si>
    <t>...You have little persona, but The Apprentice concept is great and lucky for you!</t>
  </si>
  <si>
    <t>https://twitter.com/realDonaldTrump/status/276798801937850368</t>
  </si>
  <si>
    <t>Sugar: @ Lord_Sugar--Keep working hard so I make plenty of $ with your show...</t>
  </si>
  <si>
    <t>https://twitter.com/realDonaldTrump/status/276806884583936000</t>
  </si>
  <si>
    <t>... and many others. Drop to your knees, Sugar, and say thank you, Mr. Trump.</t>
  </si>
  <si>
    <t>https://twitter.com/realDonaldTrump/status/276806899868000257</t>
  </si>
  <si>
    <t>When I made the Apprentice the #1 show in the US, that was a good day for you...</t>
  </si>
  <si>
    <t>https://twitter.com/realDonaldTrump/status/276808016815349761</t>
  </si>
  <si>
    <t>@ piersmorgan @ Lord_Sugar I easily could but as long as Sugar is making me money (it's my show) I won't--unlike Sugar, I'm not stupid!</t>
  </si>
  <si>
    <t>https://twitter.com/realDonaldTrump/status/276810416783491072</t>
  </si>
  <si>
    <t>Dopey @ Lord_Sugar‚ÄîLook in the mirror and thank the real Lord that Donald Trump exists. You are nothing!</t>
  </si>
  <si>
    <t>https://twitter.com/realDonaldTrump/status/276812042474749954</t>
  </si>
  <si>
    <t>Alex Rodriguez has played under 140 games in each of the last five seasons. He will miss half of next season. Really bad deal for @ yankees.</t>
  </si>
  <si>
    <t>https://twitter.com/realDonaldTrump/status/276812555337494529</t>
  </si>
  <si>
    <t>We are way over the fiscal cliff. And with Obama Care being fully implemented in less than 14 months, it may be too late.</t>
  </si>
  <si>
    <t>https://twitter.com/realDonaldTrump/status/276816690728292353</t>
  </si>
  <si>
    <t>@ Lord_Sugar @ piersmorgan Sugar, if you taught Piers Morgan he never would have won!</t>
  </si>
  <si>
    <t>https://twitter.com/realDonaldTrump/status/276818938799738881</t>
  </si>
  <si>
    <t>...instead of biting the hand that feeds you! Don‚Äôt bother, just keep making me money!</t>
  </si>
  <si>
    <t>https://twitter.com/realDonaldTrump/status/276818966935138305</t>
  </si>
  <si>
    <t>Sugar @ Lord_Sugar‚Äîyou should say thank you, Donald, like a good little boy... ...</t>
  </si>
  <si>
    <t>https://twitter.com/realDonaldTrump/status/276820927403159552</t>
  </si>
  <si>
    <t>@ piersmorgan @ Lord_Sugar No, his ignorance!</t>
  </si>
  <si>
    <t>https://twitter.com/realDonaldTrump/status/277060120683376640</t>
  </si>
  <si>
    <t>"A general is just as good or just as bad as the troops under his command make him." --Douglas MacArthur</t>
  </si>
  <si>
    <t>https://twitter.com/realDonaldTrump/status/277060878724132866</t>
  </si>
  <si>
    <t>@martinwatt382 True!</t>
  </si>
  <si>
    <t>https://twitter.com/realDonaldTrump/status/277066090926972929</t>
  </si>
  <si>
    <t>https://twitter.com/realDonaldTrump/status/277066697872138241</t>
  </si>
  <si>
    <t>@ PaulManni1 Thanks!</t>
  </si>
  <si>
    <t>https://twitter.com/realDonaldTrump/status/277067145953812481</t>
  </si>
  <si>
    <t>https://twitter.com/realDonaldTrump/status/277072297146347520</t>
  </si>
  <si>
    <t>@ Lord_Sugar @ realDonaldTrump You lie. Everyone knows your ass is being kicked on twitter. You're easy.</t>
  </si>
  <si>
    <t>https://twitter.com/realDonaldTrump/status/277073596810133505</t>
  </si>
  <si>
    <t>Sugar @ Lord_Sugar Unlike yours, my financials are phenomenal. People don't know your real numbers &amp; would not be impressed.</t>
  </si>
  <si>
    <t>https://twitter.com/realDonaldTrump/status/277073909059297281</t>
  </si>
  <si>
    <t>Sugar @ Lord_Sugar Why don't you tell the public what you're really worth--they would be very disappointed.</t>
  </si>
  <si>
    <t>https://twitter.com/realDonaldTrump/status/277087964050382849</t>
  </si>
  <si>
    <t>Dopey Sugar @ Lord_Sugar--I'm worth more than $8 billion, acknowledged, almost no debt ...</t>
  </si>
  <si>
    <t>https://twitter.com/realDonaldTrump/status/277089194428489728</t>
  </si>
  <si>
    <t>Dopey Sugar. @ Lord_Sugar ...Your net worth doesn't even qualify you to host the Apprentice. Keep making me money.</t>
  </si>
  <si>
    <t>https://twitter.com/realDonaldTrump/status/277089472821215232</t>
  </si>
  <si>
    <t>. @ Lord_Sugar - nice call on predicting that the iPOD would be "dead, finished, gone, kaput" http://bit.ly/fwaNBh Great business foresight.</t>
  </si>
  <si>
    <t>https://twitter.com/realDonaldTrump/status/277095675836104704</t>
  </si>
  <si>
    <t>. @ Lord_Sugar....but you wouldn‚Äôt notice because you have no vision and you are a total loser.</t>
  </si>
  <si>
    <t>https://twitter.com/realDonaldTrump/status/277095689874460672</t>
  </si>
  <si>
    <t>Dopey Sugar @ Lord_Sugar The wind turbines are ruining the beauty &amp; majesty of Scotland...</t>
  </si>
  <si>
    <t>https://twitter.com/realDonaldTrump/status/277096973306327040</t>
  </si>
  <si>
    <t>‚ÄúThere are 2 things I‚Äôve found I‚Äôm very good at: overcoming obstacles and motivating good people to do their best work.‚Äù‚ÄìThe Art of The Deal</t>
  </si>
  <si>
    <t>https://twitter.com/realDonaldTrump/status/277106744826662912</t>
  </si>
  <si>
    <t>... @ Lord_Sugar You need the income from the show to keep going--hope it doesn't hurt.</t>
  </si>
  <si>
    <t>https://twitter.com/realDonaldTrump/status/277106765693349889</t>
  </si>
  <si>
    <t>Dopey @ Lord_Sugar People are calling in saying you are being beaten badly w/ the tweets...</t>
  </si>
  <si>
    <t>https://twitter.com/realDonaldTrump/status/277107284356771841</t>
  </si>
  <si>
    <t>Dopey @ Lord_Sugar I'm worth $8 billion and you're worth peanuts...without my show nobody would even know who you are.</t>
  </si>
  <si>
    <t>https://twitter.com/realDonaldTrump/status/277109104810541056</t>
  </si>
  <si>
    <t>To Tom Brady @ patriots and Gisele--Best wishes on the birth of your daughter. Tom is a great player and great friend.</t>
  </si>
  <si>
    <t>https://twitter.com/realDonaldTrump/status/277148880926294017</t>
  </si>
  <si>
    <t>I just retained Sir Nick Faldo to be the architect of the Red Course at Doral--he will do a tremendous job! @ NickFaldo006</t>
  </si>
  <si>
    <t>https://twitter.com/realDonaldTrump/status/277149633518653441</t>
  </si>
  <si>
    <t>Via @ digitalspyus: "Donald Trump to Lord Sugar: 'Drop to your knees and thank me'"http://bit.ly/11RPWKe</t>
  </si>
  <si>
    <t>https://twitter.com/realDonaldTrump/status/277149884568711168</t>
  </si>
  <si>
    <t>Back by popular demand, TV personality @ TheRealMarilu returns in the record 13th season of 'All Star' @ CelebApprentice. Marilu does great!</t>
  </si>
  <si>
    <t>https://twitter.com/realDonaldTrump/status/277151437950173184</t>
  </si>
  <si>
    <t>"Quote of the Day: Donald Trump Decrees Boycott on Glenfiddich Scotch" http://bit.ly/11RQiAC via @ Zagat</t>
  </si>
  <si>
    <t>https://twitter.com/realDonaldTrump/status/277152838675746816</t>
  </si>
  <si>
    <t>Today's job report is not a good sign &amp; we could be facing another recession. No real job growth. We need over 300K new jobs a month.</t>
  </si>
  <si>
    <t>https://twitter.com/realDonaldTrump/status/277156877433970688</t>
  </si>
  <si>
    <t>This year's Trump Miss Universe Pageant is comprised of truly beautiful women.Will be simulcast live December 19th on @ nbc and @ Univision.</t>
  </si>
  <si>
    <t>https://twitter.com/realDonaldTrump/status/277160519503339520</t>
  </si>
  <si>
    <t>Many people still out of power in Staten Island. Absolutely ridiculous. Why can't they get service?</t>
  </si>
  <si>
    <t>https://twitter.com/realDonaldTrump/status/277161182761205761</t>
  </si>
  <si>
    <t>This is such a special time to be in New York City. No better city in the world to celebrate Christmas!</t>
  </si>
  <si>
    <t>https://twitter.com/realDonaldTrump/status/277165139394977792</t>
  </si>
  <si>
    <t>People ask me what I do in my free time. The answer--I don't have any.</t>
  </si>
  <si>
    <t>https://twitter.com/realDonaldTrump/status/278155324177911809</t>
  </si>
  <si>
    <t>Sorry for such silence‚Äîspent weekend at closing of Ritz Carlton in Jupiter, Florida‚Äîjust bought it, will be great!</t>
  </si>
  <si>
    <t>https://twitter.com/realDonaldTrump/status/278155634430603264</t>
  </si>
  <si>
    <t>Dopey Sugar @ Lord_Sugar I never go silent. I was buying a major property in Florida--a property worth more than you are!</t>
  </si>
  <si>
    <t>https://twitter.com/realDonaldTrump/status/278155993819537408</t>
  </si>
  <si>
    <t>Dopey Sugar @ Lord_Sugar I hear your ratings last week were at an all time low--you better get them up or you'll be fired.</t>
  </si>
  <si>
    <t>https://twitter.com/realDonaldTrump/status/278156269943132161</t>
  </si>
  <si>
    <t>Dopey Sugar @ Lord_Sugar Bad ratings--come on, keep making me money--remember, I own your show.</t>
  </si>
  <si>
    <t>https://twitter.com/realDonaldTrump/status/278156452684787712</t>
  </si>
  <si>
    <t>Dopey Sugar @ Lord_Sugar--You're a total loser who @ piersmorgan doesn't think is very smart or very rich. I agree with Piers!</t>
  </si>
  <si>
    <t>https://twitter.com/realDonaldTrump/status/278156586709557248</t>
  </si>
  <si>
    <t>Dopey Sugar @ Lord_Sugar You can't carry @ piersmorgan's jock!</t>
  </si>
  <si>
    <t>https://twitter.com/realDonaldTrump/status/278170391908872192</t>
  </si>
  <si>
    <t>DopeySugar @ Lord_Sugar ‚ÄîWhy did you close down your site over the weekend? Did someone tell you to do it?</t>
  </si>
  <si>
    <t>https://twitter.com/realDonaldTrump/status/278170732578619398</t>
  </si>
  <si>
    <t>Dopey Sugar‚Äî @ Lord_Sugar Isn‚Äôt it sad that my golf course in Scotland just got ‚Äúbest new course in the world‚Äù‚Äîit‚Äôs worth more than you are!</t>
  </si>
  <si>
    <t>https://twitter.com/realDonaldTrump/status/278179258759794688</t>
  </si>
  <si>
    <t>Dopey Sugar @ Lord_Sugar‚ÄîI hear you hate being beaten so badly on twitter‚Äîget used to it!</t>
  </si>
  <si>
    <t>https://twitter.com/realDonaldTrump/status/278188471787610112</t>
  </si>
  <si>
    <t>Dopey Sugar @ Lord_Sugar You should thank me for having created the platform on which you became known--The Apprentice. Say Thank you Donald</t>
  </si>
  <si>
    <t>https://twitter.com/realDonaldTrump/status/278196526101188608</t>
  </si>
  <si>
    <t>. @ Lord_Sugar If you didn‚Äôt say the iPod would be gone in a year, you might have been really rich instead of the peanut money you have.</t>
  </si>
  <si>
    <t>https://twitter.com/realDonaldTrump/status/278196716870709249</t>
  </si>
  <si>
    <t>Dopey Sugar @ Lord_Sugar‚Äîif you were smart, which you are not, you would oppose the monstrous windfarms that will destroy your country.</t>
  </si>
  <si>
    <t>https://twitter.com/realDonaldTrump/status/278196928834072576</t>
  </si>
  <si>
    <t>. @ Lord_Sugar‚Äîwindfarms are expensive, need subsidy,kill birds &amp; destroy country &amp; waterway beauty. Also, very unreliable &amp; expensive energy.</t>
  </si>
  <si>
    <t>https://twitter.com/realDonaldTrump/status/278198760251727873</t>
  </si>
  <si>
    <t>Dopey Sugar @ Lord_Sugar‚Äîyou are the worst kind of loser‚Äîa total fool.</t>
  </si>
  <si>
    <t>https://twitter.com/realDonaldTrump/status/278199197063344129</t>
  </si>
  <si>
    <t>I just bought stock in Tiffany &amp; Company and McDonald's. Two ends of the spectrum but I like both companies.</t>
  </si>
  <si>
    <t>https://twitter.com/realDonaldTrump/status/278200675039592448</t>
  </si>
  <si>
    <t>@ Lord_Sugar Dopey Sugar--because it was open all season long--you can't play golf in the snow, you stupid ass.</t>
  </si>
  <si>
    <t>https://twitter.com/realDonaldTrump/status/278202343399493632</t>
  </si>
  <si>
    <t>Dopey Sugar @ Lord_Sugar The people in the UK love seeing you get beat up--you're easy!</t>
  </si>
  <si>
    <t>https://twitter.com/realDonaldTrump/status/278203572326375424</t>
  </si>
  <si>
    <t>Dopey Sugar @ Lord_Sugar I can't believe you were knighted. If they knew more about you, I'm sure they'd take away your title.</t>
  </si>
  <si>
    <t>https://twitter.com/realDonaldTrump/status/278203787263483904</t>
  </si>
  <si>
    <t>My @ foxandfriends interview discussing the Ground Zero Mosque, fiscal cliff, China buying AIG &amp; Anna Wintourhttp://bit.ly/TPorhE</t>
  </si>
  <si>
    <t>https://twitter.com/realDonaldTrump/status/278204801152585728</t>
  </si>
  <si>
    <t>Watch @ davidaxelrod shave his mustache on @ Morning_Joe last Friday with my interview congratulating David at the endhttp://bit.ly/WNLjvx</t>
  </si>
  <si>
    <t>https://twitter.com/realDonaldTrump/status/278209197890490368</t>
  </si>
  <si>
    <t>"Donald Trump, king of timely Internet soundbites, has ruled in Wintour's favor..." via @ HuffingtonPosthttp://huff.to/TPs5s0</t>
  </si>
  <si>
    <t>https://twitter.com/realDonaldTrump/status/278211124153962497</t>
  </si>
  <si>
    <t>"Donald Trump Continues Baffling Twitter Streak, Slams ‚ÄòLoser‚Äô Karl Rove As ‚ÄòAn Embarrassment‚Äô" http://bit.ly/TPrMNU via @ mediaite</t>
  </si>
  <si>
    <t>https://twitter.com/realDonaldTrump/status/278218593601204224</t>
  </si>
  <si>
    <t>The smart and beautiful @ claudiajordan shines in the upcoming record 13th season of ‚ÄòAll Star‚Äô @ CelebApprentice. We are lucky to have her!</t>
  </si>
  <si>
    <t>https://twitter.com/realDonaldTrump/status/278230861105741824</t>
  </si>
  <si>
    <t>December 19th‚Äôs simulcast of Trump Miss Universe on @ nbc and @ Telemundo will be a massive success. The girls are amazing this year!</t>
  </si>
  <si>
    <t>https://twitter.com/realDonaldTrump/status/278235379344220161</t>
  </si>
  <si>
    <t>China is about to acquire a unit of AIG, which we bailed out, for $5.5B http://reut.rs/TPsoD7 China is making great deals on our backs.</t>
  </si>
  <si>
    <t>https://twitter.com/realDonaldTrump/status/278235827933433857</t>
  </si>
  <si>
    <t>The Chinese are smart. They bought up over $7B in US housing last year http://fxn.ws/TPsOcw U.S. is busy making China even richer.</t>
  </si>
  <si>
    <t>https://twitter.com/realDonaldTrump/status/278239034478833664</t>
  </si>
  <si>
    <t>The government is borrowing 46 cents on every dollar it spends http://bit.ly/11U1LzB Dangerous for us but great news for China.</t>
  </si>
  <si>
    <t>https://twitter.com/realDonaldTrump/status/278246750156890112</t>
  </si>
  <si>
    <t>Great knockout on Saturday by Juan Manuel Marquez on Manny Pacquiao. A great fight!</t>
  </si>
  <si>
    <t>https://twitter.com/realDonaldTrump/status/278254657325916160</t>
  </si>
  <si>
    <t>Great win by the @ nyjets yesterday. If they run the table, they will make the playoffs.</t>
  </si>
  <si>
    <t>https://twitter.com/realDonaldTrump/status/278255308009267200</t>
  </si>
  <si>
    <t>‚ÄúYou can‚Äôt con people, at least not for long. If you don‚Äôt deliver the goods, people will eventually catch on.‚Äù - The Art of The Deal</t>
  </si>
  <si>
    <t>https://twitter.com/realDonaldTrump/status/278261610815033344</t>
  </si>
  <si>
    <t>The lunatics in Congress banned the word ‚Äòlunatic‚Äô from Congress last week http://bit.ly/YTOhUN Busy doing the peoples‚Äô work!</t>
  </si>
  <si>
    <t>https://twitter.com/realDonaldTrump/status/278264564099997696</t>
  </si>
  <si>
    <t>@ susanmahoneyxo Sunday, March 3rd! Be sure to tune in!</t>
  </si>
  <si>
    <t>https://twitter.com/realDonaldTrump/status/278269256657956865</t>
  </si>
  <si>
    <t>The Ground Zero Mosque should not go up where planned. It is wrong. My offer still stands to buy the property. Good deal for everyone.</t>
  </si>
  <si>
    <t>https://twitter.com/realDonaldTrump/status/278269655796285440</t>
  </si>
  <si>
    <t>. @ Kateplusmy8 Keep up the good work!</t>
  </si>
  <si>
    <t>https://twitter.com/realDonaldTrump/status/278270003483115522</t>
  </si>
  <si>
    <t>I still don't get how @ KarlRove spent $400 million &amp; lost all.</t>
  </si>
  <si>
    <t>https://twitter.com/realDonaldTrump/status/278271714037735426</t>
  </si>
  <si>
    <t>If the Republicans ever want to win a presidential election in the next 30 years they must get rid of @ KarlRove. He is useless.</t>
  </si>
  <si>
    <t>https://twitter.com/realDonaldTrump/status/278272513778266114</t>
  </si>
  <si>
    <t>"I believe in spending what you have to. But I also believe in not spending more than you should."-The Art of The Deal</t>
  </si>
  <si>
    <t>https://twitter.com/realDonaldTrump/status/278308122500661248</t>
  </si>
  <si>
    <t>Good luck to Bob Kraft, Tom Brady, and Coach Bill Belichick tonight.</t>
  </si>
  <si>
    <t>https://twitter.com/realDonaldTrump/status/278517871963934720</t>
  </si>
  <si>
    <t>"If you love your work, the difficulties will be balanced out by the enjoyment." Think Big</t>
  </si>
  <si>
    <t>https://twitter.com/realDonaldTrump/status/278522315350867968</t>
  </si>
  <si>
    <t>"Being true to yourself equals being true to your brand. That's the solid foundation that stands the test of time." Midas Touch</t>
  </si>
  <si>
    <t>https://twitter.com/realDonaldTrump/status/278525630944002048</t>
  </si>
  <si>
    <t>https://twitter.com/realDonaldTrump/status/278535467304120321</t>
  </si>
  <si>
    <t>Test: Tweet me the reason @ billmaher got fired from @ ABC (other than his bad ratings).</t>
  </si>
  <si>
    <t>https://twitter.com/realDonaldTrump/status/278547405132144642</t>
  </si>
  <si>
    <t>Some dope tweeted my message to my friend Bill Belichick incorrectly--they called him Bob. Sorry Bill! @ Patriots</t>
  </si>
  <si>
    <t>https://twitter.com/realDonaldTrump/status/278549630059413505</t>
  </si>
  <si>
    <t>The UK is seriously thinking about halting wind turbine subsidies. Good news, killing country.</t>
  </si>
  <si>
    <t>https://twitter.com/realDonaldTrump/status/278550355191676929</t>
  </si>
  <si>
    <t>@ LeviThompson93 Happy Birthday Levi--Work hard!</t>
  </si>
  <si>
    <t>https://twitter.com/realDonaldTrump/status/278550683056222209</t>
  </si>
  <si>
    <t>https://twitter.com/realDonaldTrump/status/278550960039673856</t>
  </si>
  <si>
    <t>https://twitter.com/realDonaldTrump/status/278553036505370625</t>
  </si>
  <si>
    <t>. @ GolfMonthly re: my Scottish course ‚ÄúQuite simply, this is not the best new links course in the UK, it is the best links course, full stop"</t>
  </si>
  <si>
    <t>https://twitter.com/realDonaldTrump/status/278556002893303809</t>
  </si>
  <si>
    <t>China is buying so many of our companies-- it‚Äôs really getting bad.</t>
  </si>
  <si>
    <t>https://twitter.com/realDonaldTrump/status/278558978873638913</t>
  </si>
  <si>
    <t>Negotiation tip #1: The worst thing you can possibly do in a deal is seem desperate to make it.</t>
  </si>
  <si>
    <t>https://twitter.com/realDonaldTrump/status/278559300769701888</t>
  </si>
  <si>
    <t>...If you plan for the worst‚Äîif you can live with the worst‚Äîthe good will always take care of itself.</t>
  </si>
  <si>
    <t>https://twitter.com/realDonaldTrump/status/278559317978923008</t>
  </si>
  <si>
    <t>Negotiation tip #2: I always go into the deal anticipating the worst...</t>
  </si>
  <si>
    <t>#2</t>
  </si>
  <si>
    <t>https://twitter.com/realDonaldTrump/status/278582608311500801</t>
  </si>
  <si>
    <t>"TRUMP: GOP MUST DUMP 'USELESS' ROVE TO WIN PRESIDENTIAL ELECTIONS" http://bit.ly/W2TKUP by @ mboyle1 @ BreitbartNews</t>
  </si>
  <si>
    <t>https://twitter.com/realDonaldTrump/status/278583234563022848</t>
  </si>
  <si>
    <t>"Donald Trump: Anna Wintour Ambassadorship Would Be ‚ÄòA Favor To The Country‚Äô" http://bit.ly/W2Tjdb via @ mediaite</t>
  </si>
  <si>
    <t>https://twitter.com/realDonaldTrump/status/278583370378792960</t>
  </si>
  <si>
    <t>"Mogul Donald Trump has many powerful friends. And it turns out one of them is Anna Wintour.‚Äù http://fxn.ws/W2UBVL via @ FoxNews</t>
  </si>
  <si>
    <t>https://twitter.com/realDonaldTrump/status/278594531539173376</t>
  </si>
  <si>
    <t>He‚Äôs back and causing more trouble than ever before! @ THEGaryBusey returns in the record 13th season of ‚ÄòAll Star‚Äô @ CelebApprentice.</t>
  </si>
  <si>
    <t>https://twitter.com/realDonaldTrump/status/278595479015653376</t>
  </si>
  <si>
    <t>‚ÄúFans like winners. They come to watch stars ‚Äì great, exciting players who do great exciting things.‚Äù - The Art of The Deal</t>
  </si>
  <si>
    <t>https://twitter.com/realDonaldTrump/status/278597109329059840</t>
  </si>
  <si>
    <t>@ Bahleezy March 3rd--tune in!</t>
  </si>
  <si>
    <t>https://twitter.com/realDonaldTrump/status/278599587160281089</t>
  </si>
  <si>
    <t>Re: Media: If you are a little different or a little outrageous‚Ä¶the press is going to write about you‚Äîbeats paying for ads.</t>
  </si>
  <si>
    <t>https://twitter.com/realDonaldTrump/status/278602902069719040</t>
  </si>
  <si>
    <t>Trump Miss Universe, simulcast on @ nbc and @ Telemundo on December 19th, will once again deliver an entertaining and ‚Äòbeautiful‚Äô show!</t>
  </si>
  <si>
    <t>https://twitter.com/realDonaldTrump/status/278609459713036288</t>
  </si>
  <si>
    <t>It‚Äôs Tuesday. How many more customers has Glenfiddich lost today?</t>
  </si>
  <si>
    <t>https://twitter.com/realDonaldTrump/status/278612182021853184</t>
  </si>
  <si>
    <t>The Republicans must use the debt ceiling as leverage to make a great deal!</t>
  </si>
  <si>
    <t>https://twitter.com/realDonaldTrump/status/278618814898384896</t>
  </si>
  <si>
    <t>Great ‚Äì we are sending even more F-16‚Äôs to the Muslim Brotherhood in Egypt http://fxn.ws/QTSS5K This is a total disaster.</t>
  </si>
  <si>
    <t>https://twitter.com/realDonaldTrump/status/278624096588296193</t>
  </si>
  <si>
    <t>‚ÄúThe biggest doers often suffer the biggest setbacks in life. So if you want to aim high, you have be able to handle the bumps.‚Äù‚ÄìThink Big</t>
  </si>
  <si>
    <t>https://twitter.com/realDonaldTrump/status/278864424872325121</t>
  </si>
  <si>
    <t>Re Life: Life is very fragile and success doesn‚Äôt change that. If anything, success makes it more fragile.</t>
  </si>
  <si>
    <t>https://twitter.com/realDonaldTrump/status/278868249419063296</t>
  </si>
  <si>
    <t>‚Ä¶you can enhance location through promotion and work.</t>
  </si>
  <si>
    <t>https://twitter.com/realDonaldTrump/status/278868265336459265</t>
  </si>
  <si>
    <t>Re Real Estate: You don‚Äôt necessarily need the best location. What you need is the best deal‚Ä¶</t>
  </si>
  <si>
    <t>https://twitter.com/realDonaldTrump/status/278874143422812160</t>
  </si>
  <si>
    <t>https://twitter.com/realDonaldTrump/status/278883325433745408</t>
  </si>
  <si>
    <t>For those of you in trouble‚Äî(in these troubled times)‚Äînever, ever give up!</t>
  </si>
  <si>
    <t>https://twitter.com/realDonaldTrump/status/278902027017416704</t>
  </si>
  <si>
    <t>"Argyll grandmother takes UK and EU to the United Nations over plans to turn Scotland into windfarm 'hedgehog' "http://ind.pn/ZfZ1go</t>
  </si>
  <si>
    <t>https://twitter.com/realDonaldTrump/status/278911863608188928</t>
  </si>
  <si>
    <t>I let @ pennjillette come back on the record 13th season of ‚ÄòAll Star‚Äô @ CelebApprentice after he relentlessly begged me to--good t.v.</t>
  </si>
  <si>
    <t>https://twitter.com/realDonaldTrump/status/278918170063036416</t>
  </si>
  <si>
    <t>Can you believe the Republicans are studying the Democrats on how to win an election?</t>
  </si>
  <si>
    <t>https://twitter.com/realDonaldTrump/status/278918353773531136</t>
  </si>
  <si>
    <t>No money wasted like bad ads‚Äîthe Republicans spent more &amp; got nothing for it.</t>
  </si>
  <si>
    <t>https://twitter.com/realDonaldTrump/status/278918855550726144</t>
  </si>
  <si>
    <t>The amazing Trump National Golf Club Los Angeles. http://fb.me/1Inc2ClRm</t>
  </si>
  <si>
    <t>https://twitter.com/realDonaldTrump/status/278921464760135680</t>
  </si>
  <si>
    <t>https://twitter.com/realDonaldTrump/status/278923851604324353</t>
  </si>
  <si>
    <t>@ Abspara @ pennjillette @ CelebApprentice March 3rd. Tune in!</t>
  </si>
  <si>
    <t>https://twitter.com/realDonaldTrump/status/278929802075992064</t>
  </si>
  <si>
    <t>You get what you vote for. 21% of small business owners planning to cut their workforce in 2013http://bit.ly/ZfFa0H</t>
  </si>
  <si>
    <t>https://twitter.com/realDonaldTrump/status/278931017186803712</t>
  </si>
  <si>
    <t>I have helped many friends and colleagues in their business ventures. They always thank me after they succeed. # MIDASTOUCH</t>
  </si>
  <si>
    <t>https://twitter.com/realDonaldTrump/status/278936748455763968</t>
  </si>
  <si>
    <t>The gorgeous contestants of Trump Miss Universe are so excited to be simulcast on both @ nbc and @ Telemundo. Will be a beautiful show!</t>
  </si>
  <si>
    <t>https://twitter.com/realDonaldTrump/status/278949442999181312</t>
  </si>
  <si>
    <t>Egypt is a total mess. We should have backed Mubarak instead of dropping him like a dog.</t>
  </si>
  <si>
    <t>https://twitter.com/realDonaldTrump/status/278952312402223104</t>
  </si>
  <si>
    <t>‚ÄúThere is no worse feeling than being trapped in a job you do not enjoy. You have to love what you do.‚Äù - Think Big</t>
  </si>
  <si>
    <t>https://twitter.com/realDonaldTrump/status/278956599786213376</t>
  </si>
  <si>
    <t>We can‚Äôt even stop the Norks from blasting a missile. China is laughing at us. It is really sad.</t>
  </si>
  <si>
    <t>https://twitter.com/realDonaldTrump/status/278961162123620353</t>
  </si>
  <si>
    <t>A friend is one who has the same enemies as you have. -- Abraham Lincoln</t>
  </si>
  <si>
    <t>https://twitter.com/realDonaldTrump/status/278967557334134784</t>
  </si>
  <si>
    <t>Watching Pyongyang terrorize Asia today is just amazing!</t>
  </si>
  <si>
    <t>https://twitter.com/realDonaldTrump/status/278969493068320769</t>
  </si>
  <si>
    <t>‚ÄúAll the things I love is what my business is all about.‚Äù - @ MarthaStewart</t>
  </si>
  <si>
    <t>https://twitter.com/realDonaldTrump/status/278974490120171520</t>
  </si>
  <si>
    <t>Thousands of fans have been sending letters to Trump Tower in anticipation of @ CelebApprentice. Really good show.</t>
  </si>
  <si>
    <t>https://twitter.com/realDonaldTrump/status/279274925603303424</t>
  </si>
  <si>
    <t>@hailey_hustlerr Thanks Hailey- you sound great!</t>
  </si>
  <si>
    <t>https://twitter.com/realDonaldTrump/status/279275306441912320</t>
  </si>
  <si>
    <t>@ derekwilkinson @daniellecfriel Thanks Derek- and true!</t>
  </si>
  <si>
    <t>https://twitter.com/realDonaldTrump/status/279315754464198657</t>
  </si>
  <si>
    <t>https://twitter.com/realDonaldTrump/status/279332923503677441</t>
  </si>
  <si>
    <t>https://twitter.com/realDonaldTrump/status/279333160498651137</t>
  </si>
  <si>
    <t>https://twitter.com/realDonaldTrump/status/279333381483921409</t>
  </si>
  <si>
    <t>https://twitter.com/realDonaldTrump/status/279654434999525376</t>
  </si>
  <si>
    <t>Windmills are destroying every country they touch--- and the energy is unreliable and terrible. http://fb.me/1LVnDlPkU</t>
  </si>
  <si>
    <t>https://twitter.com/realDonaldTrump/status/279938408036569088</t>
  </si>
  <si>
    <t>A horrible day for Newtown, CT and our country yesterday. My condolences to all of the families so tragically affected.</t>
  </si>
  <si>
    <t>https://twitter.com/realDonaldTrump/status/279960495593766912</t>
  </si>
  <si>
    <t>In moments like this,we are all just Americans. I join with the President, religious and civic leaders and encourage all to pray today.</t>
  </si>
  <si>
    <t>https://twitter.com/realDonaldTrump/status/280745754593730562</t>
  </si>
  <si>
    <t>@ MamaDianna @ CelebApprenticehttp://www.nbc.com/the-apprentice/</t>
  </si>
  <si>
    <t>https://twitter.com/realDonaldTrump/status/280754630047199232</t>
  </si>
  <si>
    <t>President Obama spoke for me and every American in his remarks in # Newtown Connecticut.</t>
  </si>
  <si>
    <t>https://twitter.com/realDonaldTrump/status/280771280318390272</t>
  </si>
  <si>
    <t>I find the photos of these children killed in Newtown in the New York Post heartbreaking. # Angels</t>
  </si>
  <si>
    <t>https://twitter.com/realDonaldTrump/status/280796696936607745</t>
  </si>
  <si>
    <t>@FlyAs_A_JAYBird Happy Birthday!</t>
  </si>
  <si>
    <t>https://twitter.com/realDonaldTrump/status/280812064539283457</t>
  </si>
  <si>
    <t>Video game violence &amp; glorification must be stopped‚Äîit is creating monsters!</t>
  </si>
  <si>
    <t>https://twitter.com/realDonaldTrump/status/280812392491937792</t>
  </si>
  <si>
    <t>@ MisssyW True!</t>
  </si>
  <si>
    <t>https://twitter.com/realDonaldTrump/status/280812526420230144</t>
  </si>
  <si>
    <t>@ HKBonnie I try!</t>
  </si>
  <si>
    <t>https://twitter.com/realDonaldTrump/status/280812678581194752</t>
  </si>
  <si>
    <t>https://twitter.com/realDonaldTrump/status/280812858697191424</t>
  </si>
  <si>
    <t>@ MamaDianna @ CelebApprentice Not easy--thanks!</t>
  </si>
  <si>
    <t>https://twitter.com/realDonaldTrump/status/280812982903136256</t>
  </si>
  <si>
    <t>@ shelleyraker Trying!</t>
  </si>
  <si>
    <t>https://twitter.com/realDonaldTrump/status/280813217415041024</t>
  </si>
  <si>
    <t>@ fuskiegirl21 True!</t>
  </si>
  <si>
    <t>https://twitter.com/realDonaldTrump/status/281108684543774722</t>
  </si>
  <si>
    <t>‚ÄúDonald Trump‚Äôs Miss USA Pageant Scores $5 Million Legal Victory Following Rigged Claims‚Äù http://eonli.ne/SMmfJa via @ eonline</t>
  </si>
  <si>
    <t>https://twitter.com/realDonaldTrump/status/281111867080970240</t>
  </si>
  <si>
    <t>In light of Newtown, our country has to pull together.</t>
  </si>
  <si>
    <t>https://twitter.com/realDonaldTrump/status/281113506475024384</t>
  </si>
  <si>
    <t>The tragedy in Newtown really makes you understand how life is so fragile. Must appreciate every minute!</t>
  </si>
  <si>
    <t>https://twitter.com/realDonaldTrump/status/281126956987199488</t>
  </si>
  <si>
    <t>Many people advised me not to buy the Miss Universe pageant. They were all wrong. The deal worked out to be a great one!</t>
  </si>
  <si>
    <t>https://twitter.com/realDonaldTrump/status/281136119410728960</t>
  </si>
  <si>
    <t>https://twitter.com/realDonaldTrump/status/281138833444175873</t>
  </si>
  <si>
    <t>Via @ examinercom: "The Miss Universe contestants glow with elegance during the Trump Holiday Party" http://exm.nr/SMnUyx</t>
  </si>
  <si>
    <t>https://twitter.com/realDonaldTrump/status/281143470310170624</t>
  </si>
  <si>
    <t>@toddjoldbull It's a great hotel and city, glad you enjoyed it.</t>
  </si>
  <si>
    <t>https://twitter.com/realDonaldTrump/status/281144929613406209</t>
  </si>
  <si>
    <t>https://twitter.com/realDonaldTrump/status/281145983562301440</t>
  </si>
  <si>
    <t>‚ÄúI also protect myself by being flexible. I never get too attached to one deal or one approach.‚Äù ‚Äì The Art of The Deal</t>
  </si>
  <si>
    <t>https://twitter.com/realDonaldTrump/status/281150106135314433</t>
  </si>
  <si>
    <t>@ playagaindesign http://www.nbc.com/the-apprentice/ Starts March 3</t>
  </si>
  <si>
    <t>https://twitter.com/realDonaldTrump/status/281152167421833216</t>
  </si>
  <si>
    <t>‚ÄúCourage is contagious. When a brave man takes a stand, the spines of others are often stiffened.‚Äù ‚Äì Rev. @ BillyGraham</t>
  </si>
  <si>
    <t>https://twitter.com/realDonaldTrump/status/281415356432658433</t>
  </si>
  <si>
    <t>In Las Vegas for the Miss Universe Pageant‚Äîairing tonight on @ nbc at 8 o‚Äôclock.</t>
  </si>
  <si>
    <t>https://twitter.com/realDonaldTrump/status/281415581092155392</t>
  </si>
  <si>
    <t>They asked me to dress as Santa Claus to open Miss Universe tonight‚ÄîI‚Äôm thinking about it!</t>
  </si>
  <si>
    <t>https://twitter.com/realDonaldTrump/status/281416881590636544</t>
  </si>
  <si>
    <t>Miss Universe contestants are amazing‚Äîthe most beautiful ever!</t>
  </si>
  <si>
    <t>https://twitter.com/realDonaldTrump/status/281417705645559808</t>
  </si>
  <si>
    <t>. @ MissUSA Olivia Culpo has been a star, a young Audrey Hepburn.</t>
  </si>
  <si>
    <t>https://twitter.com/realDonaldTrump/status/281424051317125120</t>
  </si>
  <si>
    <t>I hope Newtown CT can now start to heal‚Äîbut it won‚Äôt be easy!</t>
  </si>
  <si>
    <t>https://twitter.com/realDonaldTrump/status/281442643009998848</t>
  </si>
  <si>
    <t>https://twitter.com/realDonaldTrump/status/281443085844623360</t>
  </si>
  <si>
    <t>Worst ever issue of @ VanityFair magazine‚Äîbad food Graydon Carter should be fired!</t>
  </si>
  <si>
    <t>https://twitter.com/realDonaldTrump/status/281443133567401984</t>
  </si>
  <si>
    <t>. @ VanityFair looks like a dying magazine! Really really boring, really really thin!</t>
  </si>
  <si>
    <t>https://twitter.com/realDonaldTrump/status/281446028106924033</t>
  </si>
  <si>
    <t>Okay, I think I‚Äôm going to do it‚ÄîI‚Äôll open the Miss Universe Pageant as Santa tonight at 8 pm on @ NBC</t>
  </si>
  <si>
    <t>https://twitter.com/realDonaldTrump/status/281446278523662336</t>
  </si>
  <si>
    <t>Pageant people are really talking about Venezuela, Brazil, Mexico, USA, India, Australia.</t>
  </si>
  <si>
    <t>https://twitter.com/realDonaldTrump/status/281453546170359809</t>
  </si>
  <si>
    <t>The # MissUniverse Pageant is the biggest pageant of them all‚Äîby far!</t>
  </si>
  <si>
    <t>https://twitter.com/realDonaldTrump/status/281458563031904257</t>
  </si>
  <si>
    <t>This is a buyers‚Äô market. Buy now. You will thank me in 3 years.</t>
  </si>
  <si>
    <t>https://twitter.com/realDonaldTrump/status/281466686547316736</t>
  </si>
  <si>
    <t>Back by popular demand, @ GiulianaRancic and @ BravoAndy are co-hosting tonight's # MissUniverse pageant. They are great!</t>
  </si>
  <si>
    <t>https://twitter.com/realDonaldTrump/status/281466725256540161</t>
  </si>
  <si>
    <t>Tweet me tonight who your favorite is during the live telecast of the Miss Universe Pageant.</t>
  </si>
  <si>
    <t>https://twitter.com/realDonaldTrump/status/281471298570448897</t>
  </si>
  <si>
    <t>@JNorr11 March 3rd.</t>
  </si>
  <si>
    <t>https://twitter.com/realDonaldTrump/status/281472782750056448</t>
  </si>
  <si>
    <t>Sheena Monnin acted terribly...she got what she deserved!</t>
  </si>
  <si>
    <t>https://twitter.com/realDonaldTrump/status/281472900995895296</t>
  </si>
  <si>
    <t>If Sheena Monnin apologized for her mistake, as she should have, I would have treated her very nicely.</t>
  </si>
  <si>
    <t>https://twitter.com/realDonaldTrump/status/281474836390371328</t>
  </si>
  <si>
    <t>@ mattwiemeri Thanks!</t>
  </si>
  <si>
    <t>https://twitter.com/realDonaldTrump/status/281493931538124801</t>
  </si>
  <si>
    <t>Dummy Graydon Carter doesn't like me too much...great news. He is a real loser! @ VanityFair</t>
  </si>
  <si>
    <t>https://twitter.com/realDonaldTrump/status/281496998153162753</t>
  </si>
  <si>
    <t>The # MissUniverse women totally blow away the Victoria‚Äôs Secret women!</t>
  </si>
  <si>
    <t>https://twitter.com/realDonaldTrump/status/281513098882473984</t>
  </si>
  <si>
    <t>Be sure to watch # MissUniverse tonight at 8PM on @ nbc with its first simulcast on @ Telemundo!</t>
  </si>
  <si>
    <t>https://twitter.com/realDonaldTrump/status/281831188014968833</t>
  </si>
  <si>
    <t>@ jimrobbins1973 @ VanityFair I don't. Graydon Carter sends it to me free!</t>
  </si>
  <si>
    <t>https://twitter.com/realDonaldTrump/status/281831581138681857</t>
  </si>
  <si>
    <t>@ GreenerAG I agree on both counts!</t>
  </si>
  <si>
    <t>https://twitter.com/realDonaldTrump/status/281832819267883008</t>
  </si>
  <si>
    <t>@ DanForsley @ VanityFair Wrong--Graydon Carter has no talent and looks like shit! Also, his food sucks!</t>
  </si>
  <si>
    <t>https://twitter.com/realDonaldTrump/status/281833678106132480</t>
  </si>
  <si>
    <t>https://twitter.com/realDonaldTrump/status/281834078611841024</t>
  </si>
  <si>
    <t>https://twitter.com/realDonaldTrump/status/281835282368700416</t>
  </si>
  <si>
    <t>@ OXSapphireXO @ VanityFair No, that dope Graydon Carter has hit on me for 25 years. His magazines always fail (see SPY)</t>
  </si>
  <si>
    <t>https://twitter.com/realDonaldTrump/status/281840200756371456</t>
  </si>
  <si>
    <t>Watch @ MissUSA Olivia Culpo crowned as @ MissUniverse 2012 in the Trump # MissUniverse Pageant http://bit.ly/R4zjI1</t>
  </si>
  <si>
    <t>https://twitter.com/realDonaldTrump/status/281840500955287552</t>
  </si>
  <si>
    <t>Via @ AP: "Miss USA Olivia Culpo is crowned Miss Universe" Ratings increase 15% over last year. http://apne.ws/Ub2Yz2</t>
  </si>
  <si>
    <t>https://twitter.com/realDonaldTrump/status/281843916435759104</t>
  </si>
  <si>
    <t>@ MoruaGabriel Thanks!</t>
  </si>
  <si>
    <t>https://twitter.com/realDonaldTrump/status/281845448673734656</t>
  </si>
  <si>
    <t>https://twitter.com/realDonaldTrump/status/281845793009307649</t>
  </si>
  <si>
    <t>@ rebamoreland @ VanityFair Great move!</t>
  </si>
  <si>
    <t>https://twitter.com/realDonaldTrump/status/281846341745917952</t>
  </si>
  <si>
    <t>@ MandiDeren I will!</t>
  </si>
  <si>
    <t>https://twitter.com/realDonaldTrump/status/281847633297936384</t>
  </si>
  <si>
    <t>... So if you want to aim high, you have to have the guts to handle the inevitable bumps in the road." - Think BIG</t>
  </si>
  <si>
    <t>https://twitter.com/realDonaldTrump/status/281847652038107136</t>
  </si>
  <si>
    <t>"The biggest doers often suffer the biggest setbacks in life...</t>
  </si>
  <si>
    <t>https://twitter.com/realDonaldTrump/status/281849317449416704</t>
  </si>
  <si>
    <t>https://twitter.com/realDonaldTrump/status/281849720064839680</t>
  </si>
  <si>
    <t>https://twitter.com/realDonaldTrump/status/281850268981792768</t>
  </si>
  <si>
    <t>https://twitter.com/realDonaldTrump/status/281855484493963265</t>
  </si>
  <si>
    <t>https://twitter.com/realDonaldTrump/status/281859798906048512</t>
  </si>
  <si>
    <t>Congratulations to all the Trump 2012 # MissUniverse contestants who came from across the world. You did great and made us all proud!</t>
  </si>
  <si>
    <t>https://twitter.com/realDonaldTrump/status/281862035443154944</t>
  </si>
  <si>
    <t>@ RonCharles @ VanityFair @ KBAndersen Which magazine went bust under Carter and as I predicted!</t>
  </si>
  <si>
    <t>https://twitter.com/realDonaldTrump/status/281862440113799168</t>
  </si>
  <si>
    <t>https://twitter.com/realDonaldTrump/status/281862796168265728</t>
  </si>
  <si>
    <t>@pokerswayne @ VanityFair Very wrong dopey!</t>
  </si>
  <si>
    <t>@pokerswayne @</t>
  </si>
  <si>
    <t>https://twitter.com/realDonaldTrump/status/281864496912400386</t>
  </si>
  <si>
    <t>China is robbing us blind in trade deficits and stealing our jobs, yet our leaders are claiming 'progress' http://reut.rs/Ub64mP SAD!</t>
  </si>
  <si>
    <t>https://twitter.com/realDonaldTrump/status/281870604011970560</t>
  </si>
  <si>
    <t>Ratings for # MissUniverse pageant were highest in 4 years. @ NBC likes me (and I like them!)</t>
  </si>
  <si>
    <t>https://twitter.com/realDonaldTrump/status/281871378876096513</t>
  </si>
  <si>
    <t>...now it‚Äôs the ‚Äúgreatest pageant on earth‚Äù-- broadcast in 190 countries to 1 billion people‚Äî‚Äúhot!‚Äù</t>
  </si>
  <si>
    <t>https://twitter.com/realDonaldTrump/status/281871397431701504</t>
  </si>
  <si>
    <t>When I bought the # MissUniverse pageant 13 years ago, it was on life support...</t>
  </si>
  <si>
    <t>https://twitter.com/realDonaldTrump/status/281872270564151296</t>
  </si>
  <si>
    <t>@ KrystianDior The Apprentice will be great!</t>
  </si>
  <si>
    <t>https://twitter.com/realDonaldTrump/status/281872590992195584</t>
  </si>
  <si>
    <t>@ candicebazuin @ BravoAndy @ GiulianaRancic They were both terrific!</t>
  </si>
  <si>
    <t>https://twitter.com/realDonaldTrump/status/281873063853834240</t>
  </si>
  <si>
    <t>@ mdslhrst Good move!</t>
  </si>
  <si>
    <t>https://twitter.com/realDonaldTrump/status/281873462526623745</t>
  </si>
  <si>
    <t>https://twitter.com/realDonaldTrump/status/281874104846524416</t>
  </si>
  <si>
    <t>@britttany_xox Thanks--Ivanka is great!</t>
  </si>
  <si>
    <t>https://twitter.com/realDonaldTrump/status/281874859217276929</t>
  </si>
  <si>
    <t>@ toddulu Fun!</t>
  </si>
  <si>
    <t>https://twitter.com/realDonaldTrump/status/281875975850045440</t>
  </si>
  <si>
    <t>You get what you vote for. US credit rating is about to be downgraded once againhttp://www.theblaze.com/stories/could-the-u-s-credit-rating-be-downgraded-again-fitch-issues-dire-warning/ ‚Ä¶</t>
  </si>
  <si>
    <t>https://twitter.com/realDonaldTrump/status/281877343457398784</t>
  </si>
  <si>
    <t>@ Cement_MIXa49 Kevin--Congrats--you are a winner!</t>
  </si>
  <si>
    <t>https://twitter.com/realDonaldTrump/status/281879891266400256</t>
  </si>
  <si>
    <t>Our new @ MissUniverse Olivia Culpo is not only beautiful but intelligent and accomplished. She is a wonderful role model.</t>
  </si>
  <si>
    <t>https://twitter.com/realDonaldTrump/status/281882615173222402</t>
  </si>
  <si>
    <t>https://twitter.com/realDonaldTrump/status/281884446389596162</t>
  </si>
  <si>
    <t>"I find hope in the darkest of days, and focus in the brightest." - Dalai Lama</t>
  </si>
  <si>
    <t>https://twitter.com/realDonaldTrump/status/282120284138512384</t>
  </si>
  <si>
    <t>"Work hard, play hard and live to the hilt." - Think Like a Billionaire</t>
  </si>
  <si>
    <t>https://twitter.com/realDonaldTrump/status/282127370792603648</t>
  </si>
  <si>
    <t>@ Joey_MoneyRacks Thanks Joey!</t>
  </si>
  <si>
    <t>https://twitter.com/realDonaldTrump/status/282129029249773568</t>
  </si>
  <si>
    <t>@ HyperspaceIT Thanks-- @ HuffingtonPost is a total joke--just like @ Ariannahuff!</t>
  </si>
  <si>
    <t>https://twitter.com/realDonaldTrump/status/282129355201720320</t>
  </si>
  <si>
    <t>@ CRLindke True!</t>
  </si>
  <si>
    <t>https://twitter.com/realDonaldTrump/status/282134861349806080</t>
  </si>
  <si>
    <t>@ Nc777ww He is a loser who will self-destruct, just like @ Rosie!</t>
  </si>
  <si>
    <t>https://twitter.com/realDonaldTrump/status/282135748667387904</t>
  </si>
  <si>
    <t>@PSU_Brush @</t>
  </si>
  <si>
    <t>https://twitter.com/realDonaldTrump/status/282135985163210752</t>
  </si>
  <si>
    <t>https://twitter.com/realDonaldTrump/status/282145881162141696</t>
  </si>
  <si>
    <t>https://twitter.com/realDonaldTrump/status/282146628960387074</t>
  </si>
  <si>
    <t>@AllEECaTT21 Thanks Allison!</t>
  </si>
  <si>
    <t>https://twitter.com/realDonaldTrump/status/282157735863271424</t>
  </si>
  <si>
    <t>. @ Rosie--If America's Got Talent uses you, the show will fail like all your others!</t>
  </si>
  <si>
    <t>https://twitter.com/realDonaldTrump/status/282158664226320385</t>
  </si>
  <si>
    <t>Dopey @ Rosie--I never went bankrupt--ABC already apologized to me for your stupid statement in the past--they didn't want a lawsuit.</t>
  </si>
  <si>
    <t>https://twitter.com/realDonaldTrump/status/282165347052843009</t>
  </si>
  <si>
    <t>Washington is in total gridlock‚Äîno trust, no leadership‚Äîvery interesting!</t>
  </si>
  <si>
    <t>https://twitter.com/realDonaldTrump/status/282172935555407872</t>
  </si>
  <si>
    <t>How is @ VanityFair editor Graydon Carter allowed to run bad food restaurant Beatrice Inn? Fire Graydon!</t>
  </si>
  <si>
    <t>https://twitter.com/realDonaldTrump/status/282189627400536064</t>
  </si>
  <si>
    <t>‚ÄúDonald Trump to Build Trump Towers Complex in Rio de Janeiro‚Äù http://bit.ly/T6d6LT via Hispanically Speaking News</t>
  </si>
  <si>
    <t>https://twitter.com/realDonaldTrump/status/282196123588898816</t>
  </si>
  <si>
    <t>https://twitter.com/realDonaldTrump/status/282199707751694336</t>
  </si>
  <si>
    <t>https://twitter.com/realDonaldTrump/status/282203013962145793</t>
  </si>
  <si>
    <t>‚ÄúMiss Universe Ratings -- 6.1 Million Viewers Best Since 2008‚Äùhttp://bit.ly/UR8ZOR</t>
  </si>
  <si>
    <t>https://twitter.com/realDonaldTrump/status/282209312011608064</t>
  </si>
  <si>
    <t>https://twitter.com/realDonaldTrump/status/282212593844764672</t>
  </si>
  <si>
    <t>‚ÄúDeals are my art form. I like making deals, preferably big deals.‚Äù ‚Äì The Art of The Deal</t>
  </si>
  <si>
    <t>https://twitter.com/realDonaldTrump/status/282213126877896704</t>
  </si>
  <si>
    <t>https://twitter.com/realDonaldTrump/status/282214968449982464</t>
  </si>
  <si>
    <t>https://twitter.com/realDonaldTrump/status/282217277330423808</t>
  </si>
  <si>
    <t>. @ NBC really happy with how well the # MissUniverse pageant went.</t>
  </si>
  <si>
    <t>https://twitter.com/realDonaldTrump/status/282229924968927233</t>
  </si>
  <si>
    <t>There is no better place in the world to spend Christmas than Mar-a-Lago http://bit.ly/T6hcna in Palm Beach, Florida.</t>
  </si>
  <si>
    <t>https://twitter.com/realDonaldTrump/status/282859845835706369</t>
  </si>
  <si>
    <t>@ ReighnSeed Thanks!</t>
  </si>
  <si>
    <t>https://twitter.com/realDonaldTrump/status/282859976530214913</t>
  </si>
  <si>
    <t>@ PeachLoveBird31 Thanks!</t>
  </si>
  <si>
    <t>https://twitter.com/realDonaldTrump/status/282860145271242752</t>
  </si>
  <si>
    <t>https://twitter.com/realDonaldTrump/status/282860280218787840</t>
  </si>
  <si>
    <t>https://twitter.com/realDonaldTrump/status/282860563527249920</t>
  </si>
  <si>
    <t>@ scottie_douglas @ Rosie Both!</t>
  </si>
  <si>
    <t>https://twitter.com/realDonaldTrump/status/282860720150966273</t>
  </si>
  <si>
    <t>https://twitter.com/realDonaldTrump/status/282861103510351872</t>
  </si>
  <si>
    <t>https://twitter.com/realDonaldTrump/status/282861302433591296</t>
  </si>
  <si>
    <t>@ Bluecollar96 No she wouldn't- bad for show.</t>
  </si>
  <si>
    <t>https://twitter.com/realDonaldTrump/status/282861736267218944</t>
  </si>
  <si>
    <t>@ InstantGourmet True and thanks!</t>
  </si>
  <si>
    <t>https://twitter.com/realDonaldTrump/status/282861874763157504</t>
  </si>
  <si>
    <t>@CindyMalison55 @ nbc True!</t>
  </si>
  <si>
    <t>@CindyMalison55 @</t>
  </si>
  <si>
    <t>https://twitter.com/realDonaldTrump/status/282862516948848640</t>
  </si>
  <si>
    <t>@ sarahesheldon Yes!</t>
  </si>
  <si>
    <t>https://twitter.com/realDonaldTrump/status/282862862790164480</t>
  </si>
  <si>
    <t>https://twitter.com/realDonaldTrump/status/282863058815172608</t>
  </si>
  <si>
    <t>https://twitter.com/realDonaldTrump/status/282863636773478400</t>
  </si>
  <si>
    <t>@ Earther57 Sounds like the best place!</t>
  </si>
  <si>
    <t>https://twitter.com/realDonaldTrump/status/282863808383434752</t>
  </si>
  <si>
    <t>https://twitter.com/realDonaldTrump/status/282864093528989696</t>
  </si>
  <si>
    <t>@ Skyhawk442 @ Rosie I agree!</t>
  </si>
  <si>
    <t>https://twitter.com/realDonaldTrump/status/282864481346940928</t>
  </si>
  <si>
    <t>@ ImYourChloe She is also great!</t>
  </si>
  <si>
    <t>https://twitter.com/realDonaldTrump/status/282864917709742080</t>
  </si>
  <si>
    <t>@ lin0729 Yes, Regis is the best!</t>
  </si>
  <si>
    <t>https://twitter.com/realDonaldTrump/status/283280520794734592</t>
  </si>
  <si>
    <t>From my family to yours...I want to wish you all a very merry Christmas!</t>
  </si>
  <si>
    <t>https://twitter.com/realDonaldTrump/status/284024071493144576</t>
  </si>
  <si>
    <t>My Monday @ foxandfriends interview discussing the fiscal cliff negotiations, making the big deal and who has the cardshttp://bit.ly/RilSo2</t>
  </si>
  <si>
    <t>https://twitter.com/realDonaldTrump/status/284048117983215617</t>
  </si>
  <si>
    <t>"Donald Trump: GOP Has ‚ÄòNuclear Weapon‚Äô In Fiscal Cliff Negotiation, But They Don‚Äôt Know It" http://bit.ly/RimrhB via @ mediaite</t>
  </si>
  <si>
    <t>https://twitter.com/realDonaldTrump/status/284048314385711104</t>
  </si>
  <si>
    <t>‚ÄúI‚Äôm a great believer in asking everyone for an opinion before I make a decision. It‚Äôs a natural reflex.‚Äù ‚Äì The Art of The Deal</t>
  </si>
  <si>
    <t>https://twitter.com/realDonaldTrump/status/284061364140511233</t>
  </si>
  <si>
    <t>. @ NBA hall of famer @ dennisrodman returns for the record 13th season of All Star @ CelebApprentice. This time, Dennis brings his A game!</t>
  </si>
  <si>
    <t>https://twitter.com/realDonaldTrump/status/284061582764412929</t>
  </si>
  <si>
    <t>Must read @ WSJ column by Senator Phil Gramm - ‚ÄúThe Multiple Distortions of Wind Subsidies‚Äùhttp://on.wsj.com/Rioy5e</t>
  </si>
  <si>
    <t>https://twitter.com/realDonaldTrump/status/284070150511144960</t>
  </si>
  <si>
    <t>Watching these politicians trying to get a deal done is truly painful --- Republicans are in a much stronger position than they think.</t>
  </si>
  <si>
    <t>https://twitter.com/realDonaldTrump/status/284070287773929473</t>
  </si>
  <si>
    <t>Congratulations to @FLGovScott --- the state is really making progress --- and fast!</t>
  </si>
  <si>
    <t>https://twitter.com/realDonaldTrump/status/284368299905654785</t>
  </si>
  <si>
    <t>Via @ MiamiHerald: ‚ÄúDonald Trump: Big plans for Doral golf course‚Äù http://hrld.us/Rk8zn6</t>
  </si>
  <si>
    <t>https://twitter.com/realDonaldTrump/status/284370652318822400</t>
  </si>
  <si>
    <t>When renovations are completed, Trump National Doral will be the finest resort in the U.S.</t>
  </si>
  <si>
    <t>https://twitter.com/realDonaldTrump/status/284383025557553152</t>
  </si>
  <si>
    <t>Back by popular demand, the fabulous @ LilJon returns to the record setting 13th season of All Star @ CelebApprentice. The fans love him!</t>
  </si>
  <si>
    <t>https://twitter.com/realDonaldTrump/status/284386673268252672</t>
  </si>
  <si>
    <t>I hate hearing after all of the hard work that @ MittRomney never wanted to become President.</t>
  </si>
  <si>
    <t>https://twitter.com/realDonaldTrump/status/284389932783525888</t>
  </si>
  <si>
    <t>I told the Republicans the debt ceiling talks should come before election--&amp; we would have a Republican president‚Äîthey wouldn‚Äôt listen.</t>
  </si>
  <si>
    <t>https://twitter.com/realDonaldTrump/status/284394757340397568</t>
  </si>
  <si>
    <t>https://twitter.com/realDonaldTrump/status/284399632308645890</t>
  </si>
  <si>
    <t>https://twitter.com/realDonaldTrump/status/284401034523189249</t>
  </si>
  <si>
    <t>. @ MacMiller‚Äôs ‚ÄúDonald Trump‚Äù http://youtu.be/74TFS8r_SMI just crossed 73.5 million views on @ YouTube. You‚Äôre welcome Mac!</t>
  </si>
  <si>
    <t>https://twitter.com/realDonaldTrump/status/284408899849822208</t>
  </si>
  <si>
    <t>It‚Äôs Thursday. How much time did Washington waste today trying to find a solution on the so-called fiscal cliff?</t>
  </si>
  <si>
    <t>https://twitter.com/realDonaldTrump/status/284421034621415424</t>
  </si>
  <si>
    <t>Republicans remember‚Äîdebt ceiling, debt ceiling, debt ceiling‚Äîbe smart and you will win!</t>
  </si>
  <si>
    <t>https://twitter.com/realDonaldTrump/status/284663280973258753</t>
  </si>
  <si>
    <t>‚ÄúTo be successful, you must become very good at finding creative solutions to what appear to be impossible problems.‚Äù ‚Äì Think BIG</t>
  </si>
  <si>
    <t>https://twitter.com/realDonaldTrump/status/284690256261939200</t>
  </si>
  <si>
    <t>@ its_nicca @ GiulianaRancic @ MissUniverse She was great!</t>
  </si>
  <si>
    <t>https://twitter.com/realDonaldTrump/status/284690429998419968</t>
  </si>
  <si>
    <t>@NYClights420 I hope so!</t>
  </si>
  <si>
    <t>https://twitter.com/realDonaldTrump/status/284690769502162946</t>
  </si>
  <si>
    <t>https://twitter.com/realDonaldTrump/status/284691091758923776</t>
  </si>
  <si>
    <t>@JesseTMaguire @</t>
  </si>
  <si>
    <t>https://twitter.com/realDonaldTrump/status/284691303592259585</t>
  </si>
  <si>
    <t>@ MjTis Yes!</t>
  </si>
  <si>
    <t>https://twitter.com/realDonaldTrump/status/284692240239058944</t>
  </si>
  <si>
    <t>https://twitter.com/realDonaldTrump/status/284692657337430016</t>
  </si>
  <si>
    <t>@ lin0729 Yes--he is a great guy!</t>
  </si>
  <si>
    <t>https://twitter.com/realDonaldTrump/status/284693175350722560</t>
  </si>
  <si>
    <t>https://twitter.com/realDonaldTrump/status/284693649512607744</t>
  </si>
  <si>
    <t>https://twitter.com/realDonaldTrump/status/284697774006599681</t>
  </si>
  <si>
    <t>https://twitter.com/realDonaldTrump/status/284700249447075840</t>
  </si>
  <si>
    <t>https://twitter.com/realDonaldTrump/status/284701029197549569</t>
  </si>
  <si>
    <t>@ laurenhuston Thank you and best wishes to you for 2013.</t>
  </si>
  <si>
    <t>https://twitter.com/realDonaldTrump/status/284715995803836416</t>
  </si>
  <si>
    <t>Via Latin American Herald Tribune: ‚ÄúDonald Trump to Build Complex in Rio de Janeiro‚Äù http://bit.ly/YpCKYC</t>
  </si>
  <si>
    <t>https://twitter.com/realDonaldTrump/status/284717566444830720</t>
  </si>
  <si>
    <t>Sorry to hear of yesterday‚Äôs passing of General Norman Schwarzkopf. He was a terrific general and leader--we could use more like him.</t>
  </si>
  <si>
    <t>https://twitter.com/realDonaldTrump/status/284718429011849216</t>
  </si>
  <si>
    <t>"True courage is being afraid, and going ahead and doing your job anyhow, that's what courage is. " - Gen. Norman Schwarzkopf (1934-2012)</t>
  </si>
  <si>
    <t>https://twitter.com/realDonaldTrump/status/284723815148302336</t>
  </si>
  <si>
    <t>‚ÄúDonald Trump on Fiscal Cliff and Obama‚Äù http://bit.ly/YpEsJt via @ Livetradingnews</t>
  </si>
  <si>
    <t>https://twitter.com/realDonaldTrump/status/284727564394700801</t>
  </si>
  <si>
    <t>Spolier alert‚Ä¶the record setting 13th season of All Star @ CelebApprentice also features the return of previous winners in the boardroom.</t>
  </si>
  <si>
    <t>https://twitter.com/realDonaldTrump/status/284730512558403584</t>
  </si>
  <si>
    <t>My @ gretawire interview re: how the debt ceiling is key point, the fiscal curb &amp; why we must &amp; can make a great deal. http://bit.ly/YpCmt1</t>
  </si>
  <si>
    <t>https://twitter.com/realDonaldTrump/status/284734145987485696</t>
  </si>
  <si>
    <t>https://twitter.com/realDonaldTrump/status/284735836258451456</t>
  </si>
  <si>
    <t>The Republicans once again hold all the cards with the debt ceiling. They can get everything they want. Focus!</t>
  </si>
  <si>
    <t>https://twitter.com/realDonaldTrump/status/284741754018754560</t>
  </si>
  <si>
    <t>Any deal completed before the fiscal curb must have tangible cuts on expenditures, in baseline spending, so we can get our credit back.</t>
  </si>
  <si>
    <t>https://twitter.com/realDonaldTrump/status/284746928388980737</t>
  </si>
  <si>
    <t>@ Nicholas_Lipton March 3rd.</t>
  </si>
  <si>
    <t>https://twitter.com/realDonaldTrump/status/284748270494961665</t>
  </si>
  <si>
    <t>Obama wants taxes to go up so he can take credit for lowering them next year.</t>
  </si>
  <si>
    <t>https://twitter.com/realDonaldTrump/status/284753032640593921</t>
  </si>
  <si>
    <t>Once again Obama is going to lose on another prospective nomination. Chuck Hagel will not be named Sec. of Defense--&amp; probably shouldn't be.</t>
  </si>
  <si>
    <t>https://twitter.com/realDonaldTrump/status/284756552445997056</t>
  </si>
  <si>
    <t>I always enjoy watching young entrepreneurs enter the business world. I can tell who reads my books and who doesn‚Äôt. # MidasTouch</t>
  </si>
  <si>
    <t>https://twitter.com/realDonaldTrump/status/284759862976581632</t>
  </si>
  <si>
    <t>@ WandaSalley Thanks--have fun!</t>
  </si>
  <si>
    <t>https://twitter.com/realDonaldTrump/status/284760895064784896</t>
  </si>
  <si>
    <t>https://twitter.com/realDonaldTrump/status/284761957670727681</t>
  </si>
  <si>
    <t>Raising the capital gains tax in this fragile economic time is the dumbest thing Washington could do. So they will probably do it.</t>
  </si>
  <si>
    <t>https://twitter.com/realDonaldTrump/status/284766285177442304</t>
  </si>
  <si>
    <t>‚ÄúLeverage: don‚Äôt make deals without it.‚Äù ‚Äì The Art of The Deal</t>
  </si>
  <si>
    <t>https://twitter.com/realDonaldTrump/status/284769064302280704</t>
  </si>
  <si>
    <t>https://twitter.com/realDonaldTrump/status/284770536779829248</t>
  </si>
  <si>
    <t>Visiting New York City? Make sure to skate in the world famous Trump Rink in Central Park http://bit.ly/SGvzKS Great for the whole family!</t>
  </si>
  <si>
    <t>https://twitter.com/realDonaldTrump/status/284770791126601728</t>
  </si>
  <si>
    <t>‚ÄúYou have to set higher and higher goals. You have to want more or you will start slipping backwards fast.‚Äù ‚Äì Think BIG</t>
  </si>
  <si>
    <t>https://twitter.com/realDonaldTrump/status/284771320418410496</t>
  </si>
  <si>
    <t>https://twitter.com/realDonaldTrump/status/284771680499408896</t>
  </si>
  <si>
    <t>@ opus_6 Thanks, it's a wonderful place to be--and Happy New Year.</t>
  </si>
  <si>
    <t>https://twitter.com/realDonaldTrump/status/284772555196354560</t>
  </si>
  <si>
    <t>https://twitter.com/realDonaldTrump/status/285894843702599681</t>
  </si>
  <si>
    <t>Republicans are making a mistake if they don't solve the fiscal problem now...only the big deal should be approved!</t>
  </si>
  <si>
    <t>https://twitter.com/realDonaldTrump/status/285895127308857345</t>
  </si>
  <si>
    <t>Republicans have all the cards...but they just don't know it!</t>
  </si>
  <si>
    <t>https://twitter.com/realDonaldTrump/status/285895444658278400</t>
  </si>
  <si>
    <t>Happy New Year everyone...it will be an interesting one!</t>
  </si>
  <si>
    <t>https://twitter.com/realDonaldTrump/status/286127330135506948</t>
  </si>
  <si>
    <t>Obama and the Democrats are laughing at the deal they just made...the Republicans got nothing!</t>
  </si>
  <si>
    <t>https://twitter.com/realDonaldTrump/status/286127952758964225</t>
  </si>
  <si>
    <t>I am a Republican...but the Republicans may be the worst negotiators in history!</t>
  </si>
  <si>
    <t>https://twitter.com/realDonaldTrump/status/286128820422049792</t>
  </si>
  <si>
    <t>What is Mitch McConnell thinking?...make the big deal!</t>
  </si>
  <si>
    <t>https://twitter.com/realDonaldTrump/status/286129753180762114</t>
  </si>
  <si>
    <t>Maybe Boehner will stop this one sided deal in the House...I hope so!</t>
  </si>
  <si>
    <t>https://twitter.com/realDonaldTrump/status/286486041836265473</t>
  </si>
  <si>
    <t>This is a terrible deal for the country and an embarrassment for Republicans!</t>
  </si>
  <si>
    <t>https://twitter.com/realDonaldTrump/status/286486441092079617</t>
  </si>
  <si>
    <t>Does any Republican have the ability to negotiate?</t>
  </si>
  <si>
    <t>https://twitter.com/realDonaldTrump/status/286516096201269248</t>
  </si>
  <si>
    <t>My @ foxandfriends interview from Monday discussing Obama‚Äôs tone, going over the curb and Republican debt ceiling cardhttp://bit.ly/Ug9mEi</t>
  </si>
  <si>
    <t>https://twitter.com/realDonaldTrump/status/286517602568790016</t>
  </si>
  <si>
    <t>The party of the year in Palm Beach was the New Year's Eve celebration at the Mar-a-Lago Club--it was amazing. http://www.maralagoclub.com/</t>
  </si>
  <si>
    <t>https://twitter.com/realDonaldTrump/status/286525276907790336</t>
  </si>
  <si>
    <t>"Donald Trump praises @ LilJon and welcomes him back to All Star @ CelebApprentice" http://bit.ly/Xit0Ek via @ HipHopNews24x7</t>
  </si>
  <si>
    <t>https://twitter.com/realDonaldTrump/status/286527813597679616</t>
  </si>
  <si>
    <t>‚ÄúI always follow my own instincts, but I am not going to kid you: it‚Äôs also nice to get good reviews.‚Äù - The Art of the Deal</t>
  </si>
  <si>
    <t>https://twitter.com/realDonaldTrump/status/286528544958455808</t>
  </si>
  <si>
    <t>Congratulations to @ RobinRoberts on celebrating 100 days in her bone marrow transplant recovery. Robin is a special person.</t>
  </si>
  <si>
    <t>https://twitter.com/realDonaldTrump/status/286534968182714368</t>
  </si>
  <si>
    <t>‚ÄúIf we get tough and make the hard choices, we can make America a rich nation‚Äîand respected‚Äîonce again.‚Äù ‚Äì Time to Get Tough</t>
  </si>
  <si>
    <t>https://twitter.com/realDonaldTrump/status/286539154005835776</t>
  </si>
  <si>
    <t>The Republicans must face reality &amp; create a strong &amp; positive immigration policy--if not they will continue to lose elections.</t>
  </si>
  <si>
    <t>https://twitter.com/realDonaldTrump/status/286541392921120769</t>
  </si>
  <si>
    <t>. @ GOP‚Äôs election loss and failed negotiations will serve as a case study in how third parties come about.</t>
  </si>
  <si>
    <t>https://twitter.com/realDonaldTrump/status/286542442193383426</t>
  </si>
  <si>
    <t>Via @ HuffPostPol: ‚ÄúDonald Trump: 'Republicans May Be The Worst Negotiators In History'‚Äùhttp://www.huffingtonpost.com/2013/01/01/donald-trump-republicans_n_2392960.html ‚Ä¶</t>
  </si>
  <si>
    <t>https://twitter.com/realDonaldTrump/status/286548001818816512</t>
  </si>
  <si>
    <t>https://twitter.com/realDonaldTrump/status/286551774553317377</t>
  </si>
  <si>
    <t>Medicare payments have become so unpredictable that record amount of doctors are now leaving http://onforb.es/XixSJD Bad for long term.</t>
  </si>
  <si>
    <t>https://twitter.com/realDonaldTrump/status/286552014480084994</t>
  </si>
  <si>
    <t>Obama's deal raises taxes on 77% of national households. With Obama Care taxes kicking in now, everyone will be paying for his 2nd term.</t>
  </si>
  <si>
    <t>https://twitter.com/realDonaldTrump/status/286553271890497536</t>
  </si>
  <si>
    <t>...Remember--I told you so.</t>
  </si>
  <si>
    <t>https://twitter.com/realDonaldTrump/status/286553351993303040</t>
  </si>
  <si>
    <t>Make sure you realize that this ‚Äòdeal‚Äô is only a stop gap measure.Obama will be looking to raise even more taxes in the coming negotiation..</t>
  </si>
  <si>
    <t>https://twitter.com/realDonaldTrump/status/286554233556316160</t>
  </si>
  <si>
    <t>This ‚Äòdeal‚Äô @ RNC voted for has $41 in tax increases for every $1 in spending cuts. It is pathetic. Obama is laughing at them.</t>
  </si>
  <si>
    <t>https://twitter.com/realDonaldTrump/status/286563201070551041</t>
  </si>
  <si>
    <t>Congrats to @ GovernorCorbett--he's right to be suing @ NCAA over the ridiculous deal made by the trustees of Penn Statehttp://reut.rs/XiuVJ6</t>
  </si>
  <si>
    <t>https://twitter.com/realDonaldTrump/status/286565554196721665</t>
  </si>
  <si>
    <t>New York City hosted over 52 million visitors in 2012. http://bit.ly/XizBi9 Record amount visited Trump Tower.</t>
  </si>
  <si>
    <t>https://twitter.com/realDonaldTrump/status/286575092182433792</t>
  </si>
  <si>
    <t>‚ÄúIf you strike out, nobody is going to help you--not your friends, not the government. You have to look to look out for yourself.‚Äù-Think Big</t>
  </si>
  <si>
    <t>https://twitter.com/realDonaldTrump/status/286591089958326273</t>
  </si>
  <si>
    <t>. @ RGIII &amp; @ DangeRussWilson &amp; Luck are very special players--will be great playoff games.</t>
  </si>
  <si>
    <t>https://twitter.com/realDonaldTrump/status/286856016698691586</t>
  </si>
  <si>
    <t>@ gretawire Greta--Don't let it get you down--you are a winner and Tina is not.</t>
  </si>
  <si>
    <t>https://twitter.com/realDonaldTrump/status/286856277156564995</t>
  </si>
  <si>
    <t>@GOP2014FTW @</t>
  </si>
  <si>
    <t>https://twitter.com/realDonaldTrump/status/286856468249063424</t>
  </si>
  <si>
    <t>@ prince1fares A total mess!</t>
  </si>
  <si>
    <t>https://twitter.com/realDonaldTrump/status/286856843018510337</t>
  </si>
  <si>
    <t>@jimmyscissor Isn't that so true! And by the millions.</t>
  </si>
  <si>
    <t>https://twitter.com/realDonaldTrump/status/286858170289242113</t>
  </si>
  <si>
    <t>@ PRDay Wilson--but he probably won't get it.</t>
  </si>
  <si>
    <t>https://twitter.com/realDonaldTrump/status/286858654647455744</t>
  </si>
  <si>
    <t>@ vikinggroup1 True!</t>
  </si>
  <si>
    <t>https://twitter.com/realDonaldTrump/status/286859289803513856</t>
  </si>
  <si>
    <t>https://twitter.com/realDonaldTrump/status/286869216869629952</t>
  </si>
  <si>
    <t>‚ÄúDonald Trump on ‚Äòcliff‚Äô: ‚ÄòOther countries are eating our lunch‚Äô‚Äù http://bit.ly/UgKEY3 via @ BIZPACReview</t>
  </si>
  <si>
    <t>https://twitter.com/realDonaldTrump/status/286869801387847680</t>
  </si>
  <si>
    <t>Via @ politicalwire: ‚ÄúTrump Not Happy with Republicans‚Äù http://bit.ly/UgKhwC</t>
  </si>
  <si>
    <t>https://twitter.com/realDonaldTrump/status/286869987447152640</t>
  </si>
  <si>
    <t>I can't believe Republican leadership allowed such a stupid deal to be made. They are rapidly giving up all of their cards.</t>
  </si>
  <si>
    <t>https://twitter.com/realDonaldTrump/status/286870502176333824</t>
  </si>
  <si>
    <t>@maverick1195 Thanks, I think!</t>
  </si>
  <si>
    <t>https://twitter.com/realDonaldTrump/status/286870932298010624</t>
  </si>
  <si>
    <t>https://twitter.com/realDonaldTrump/status/286871651214311424</t>
  </si>
  <si>
    <t>https://twitter.com/realDonaldTrump/status/286871909386301441</t>
  </si>
  <si>
    <t>@ SarahB205 I get you!</t>
  </si>
  <si>
    <t>https://twitter.com/realDonaldTrump/status/286872285657325568</t>
  </si>
  <si>
    <t>https://twitter.com/realDonaldTrump/status/286874674384752641</t>
  </si>
  <si>
    <t>https://twitter.com/realDonaldTrump/status/286874983626575872</t>
  </si>
  <si>
    <t>@PashtunPrince March 3rd.</t>
  </si>
  <si>
    <t>https://twitter.com/realDonaldTrump/status/286882676605087744</t>
  </si>
  <si>
    <t>‚ÄúIn the end, you‚Äôre measured not by how much you undertake but what you finally accomplish." - The Art of the Deal</t>
  </si>
  <si>
    <t>https://twitter.com/realDonaldTrump/status/286886047776903168</t>
  </si>
  <si>
    <t>The boardroom has never been as intense as in the upcoming13th season of All Star @ CelebApprentice. Premieres March 3rd on @ NBC!</t>
  </si>
  <si>
    <t>https://twitter.com/realDonaldTrump/status/286886708128129024</t>
  </si>
  <si>
    <t>@ TheSisko @ RNC Sounds like it!</t>
  </si>
  <si>
    <t>https://twitter.com/realDonaldTrump/status/286887008763265026</t>
  </si>
  <si>
    <t>@ beverlism Good place!</t>
  </si>
  <si>
    <t>https://twitter.com/realDonaldTrump/status/286887456891076609</t>
  </si>
  <si>
    <t>@ georgeokc Thanks--let's see what happens.</t>
  </si>
  <si>
    <t>https://twitter.com/realDonaldTrump/status/286890923772739584</t>
  </si>
  <si>
    <t>@hsword_1 Yes --http://www.nbc.com/the-apprentice/</t>
  </si>
  <si>
    <t>https://twitter.com/realDonaldTrump/status/286910889712562178</t>
  </si>
  <si>
    <t>@WesDunn Wilson!</t>
  </si>
  <si>
    <t>https://twitter.com/realDonaldTrump/status/286912075534577665</t>
  </si>
  <si>
    <t>https://twitter.com/realDonaldTrump/status/286912430951514112</t>
  </si>
  <si>
    <t>https://twitter.com/realDonaldTrump/status/286912989322424320</t>
  </si>
  <si>
    <t>‚ÄúThink of yourself as a one-man army. You‚Äôre not only the commander in chief, you‚Äôre the soldier as well.‚Äù ‚Äì Think Like a Billionaire</t>
  </si>
  <si>
    <t>https://twitter.com/realDonaldTrump/status/286913506169737216</t>
  </si>
  <si>
    <t>@ TonyTurko @ robynkonichiwa She was great!</t>
  </si>
  <si>
    <t>https://twitter.com/realDonaldTrump/status/286914039559368704</t>
  </si>
  <si>
    <t>https://twitter.com/realDonaldTrump/status/286930131841335297</t>
  </si>
  <si>
    <t>The Republicans look so weak and foolish‚Äîwhat the hell are they doing?</t>
  </si>
  <si>
    <t>https://twitter.com/realDonaldTrump/status/286930389694550016</t>
  </si>
  <si>
    <t>Do you notice that oil prices just went up big time?</t>
  </si>
  <si>
    <t>https://twitter.com/realDonaldTrump/status/286930857380421633</t>
  </si>
  <si>
    <t>So Obama and Congress can waste billions in Iraq &amp; Afghanistan building roads &amp; schools but can‚Äôt get money to the NJ &amp; NY Sandy victims?</t>
  </si>
  <si>
    <t>https://twitter.com/realDonaldTrump/status/286934315156258816</t>
  </si>
  <si>
    <t>Great to see Sec. Clinton leaving the hospital yesterday with @ ChelseaClinton and Pres. Clinton. Glad she is recuperating.</t>
  </si>
  <si>
    <t>https://twitter.com/realDonaldTrump/status/286942958589206528</t>
  </si>
  <si>
    <t>Republicans had all the cards but not the guts to make a great deal!</t>
  </si>
  <si>
    <t>https://twitter.com/realDonaldTrump/status/286944429275754497</t>
  </si>
  <si>
    <t>The Trump Organization is going revolutionize Rio de Janeiro‚Äôs downtown port area with Trump Towers. Construction begins soon!</t>
  </si>
  <si>
    <t>https://twitter.com/realDonaldTrump/status/286946238094508035</t>
  </si>
  <si>
    <t>@ MarkGhuneim Something used on occasion by many of the world's greatest businessmen.</t>
  </si>
  <si>
    <t>https://twitter.com/realDonaldTrump/status/286946443573460992</t>
  </si>
  <si>
    <t>@alancravey That is something to think about, isn't it!</t>
  </si>
  <si>
    <t>https://twitter.com/realDonaldTrump/status/286946734934990848</t>
  </si>
  <si>
    <t>https://twitter.com/realDonaldTrump/status/286946998580563970</t>
  </si>
  <si>
    <t>@ CambriaCravy I told you so!</t>
  </si>
  <si>
    <t>https://twitter.com/realDonaldTrump/status/286947649226174468</t>
  </si>
  <si>
    <t>@firefergee Perhaps so!</t>
  </si>
  <si>
    <t>https://twitter.com/realDonaldTrump/status/286948042739970049</t>
  </si>
  <si>
    <t>@ ahm1038 They just acted but it was Obama that promised!</t>
  </si>
  <si>
    <t>https://twitter.com/realDonaldTrump/status/286949964746211328</t>
  </si>
  <si>
    <t>@michelle88fan @</t>
  </si>
  <si>
    <t>https://twitter.com/realDonaldTrump/status/286950188889808896</t>
  </si>
  <si>
    <t>https://twitter.com/realDonaldTrump/status/286950367890137088</t>
  </si>
  <si>
    <t>@ MS2202 True and true!</t>
  </si>
  <si>
    <t>https://twitter.com/realDonaldTrump/status/286950700087398401</t>
  </si>
  <si>
    <t>@ sldewey But a bad one!</t>
  </si>
  <si>
    <t>https://twitter.com/realDonaldTrump/status/286951429275516929</t>
  </si>
  <si>
    <t>I‚Äôll bet Obama now uses the amendment for the debt ceiling.</t>
  </si>
  <si>
    <t>https://twitter.com/realDonaldTrump/status/286952264122396672</t>
  </si>
  <si>
    <t>Just shows that you can have all the cards and lose if you don‚Äôt know what you‚Äôre doing.</t>
  </si>
  <si>
    <t>https://twitter.com/realDonaldTrump/status/286956935864016896</t>
  </si>
  <si>
    <t>https://twitter.com/realDonaldTrump/status/286959308929916928</t>
  </si>
  <si>
    <t>RT DoralResort: Observe @ realDonaldTrump addressing the # Copa golfers at the opening ceremony. http://lockerz.com/s/274115483 via @ USGA</t>
  </si>
  <si>
    <t>https://twitter.com/realDonaldTrump/status/286959743497555969</t>
  </si>
  <si>
    <t>‚ÄúSpend your time enjoying your big dreams.‚Äù - Think Big</t>
  </si>
  <si>
    <t>https://twitter.com/realDonaldTrump/status/286960442851594241</t>
  </si>
  <si>
    <t>@ pauljosephjr Doral is doing great!</t>
  </si>
  <si>
    <t>https://twitter.com/realDonaldTrump/status/286961025717243904</t>
  </si>
  <si>
    <t>@ ChartrandA Yes, I thought Romney would do better--just didn't catch on!</t>
  </si>
  <si>
    <t>https://twitter.com/realDonaldTrump/status/286961206642757633</t>
  </si>
  <si>
    <t>https://twitter.com/realDonaldTrump/status/286961448045912065</t>
  </si>
  <si>
    <t>@jmendowns True!</t>
  </si>
  <si>
    <t>https://twitter.com/realDonaldTrump/status/286962568193527812</t>
  </si>
  <si>
    <t>https://twitter.com/realDonaldTrump/status/287226145458499584</t>
  </si>
  <si>
    <t>@ miketowerstweet Great!</t>
  </si>
  <si>
    <t>https://twitter.com/realDonaldTrump/status/287226420466421761</t>
  </si>
  <si>
    <t>@ KyleMcCall4 True!</t>
  </si>
  <si>
    <t>https://twitter.com/realDonaldTrump/status/287226648011612160</t>
  </si>
  <si>
    <t>https://twitter.com/realDonaldTrump/status/287227036588716033</t>
  </si>
  <si>
    <t>@ RFrohock Excellent!</t>
  </si>
  <si>
    <t>https://twitter.com/realDonaldTrump/status/287228387662123008</t>
  </si>
  <si>
    <t>@ richardkle Thank you!</t>
  </si>
  <si>
    <t>https://twitter.com/realDonaldTrump/status/287228622203408384</t>
  </si>
  <si>
    <t>https://twitter.com/realDonaldTrump/status/287228872251043840</t>
  </si>
  <si>
    <t>@ littllow Not great!</t>
  </si>
  <si>
    <t>https://twitter.com/realDonaldTrump/status/287229760336183296</t>
  </si>
  <si>
    <t>@ NeanderthalMan1 Nobody says this!</t>
  </si>
  <si>
    <t>https://twitter.com/realDonaldTrump/status/287230122526924801</t>
  </si>
  <si>
    <t>@ RealKyleMorris You will love it!</t>
  </si>
  <si>
    <t>https://twitter.com/realDonaldTrump/status/287245694861987840</t>
  </si>
  <si>
    <t>https://twitter.com/realDonaldTrump/status/287269104430243840</t>
  </si>
  <si>
    <t>"Wealth comes from big goals and sustained action toward those goals every day." - Think Big</t>
  </si>
  <si>
    <t>https://twitter.com/realDonaldTrump/status/287271013463515138</t>
  </si>
  <si>
    <t>@ KWierzba Never give up--keep at it!</t>
  </si>
  <si>
    <t>https://twitter.com/realDonaldTrump/status/287279252615860224</t>
  </si>
  <si>
    <t>"I aim very high, and then just keep pushing and pushing to get what I'm after." - The Art of the Deal</t>
  </si>
  <si>
    <t>https://twitter.com/realDonaldTrump/status/287289951807229952</t>
  </si>
  <si>
    <t>https://twitter.com/realDonaldTrump/status/287290315390476288</t>
  </si>
  <si>
    <t>https://twitter.com/realDonaldTrump/status/287290829448564736</t>
  </si>
  <si>
    <t>@ SammyPotatoes True!</t>
  </si>
  <si>
    <t>https://twitter.com/realDonaldTrump/status/287298612407439360</t>
  </si>
  <si>
    <t>https://twitter.com/realDonaldTrump/status/287299754516430848</t>
  </si>
  <si>
    <t>Make sure you take some time to enjoy the weekend. Important for your mind and will help you be productive next week.</t>
  </si>
  <si>
    <t>https://twitter.com/realDonaldTrump/status/287300030686179328</t>
  </si>
  <si>
    <t>To all young entrepreneurs entering the business world - stay positive, focused and remember everything has its ups and downs.</t>
  </si>
  <si>
    <t>https://twitter.com/realDonaldTrump/status/287301544959950848</t>
  </si>
  <si>
    <t>The 13th season of All Star @ CelebApprentice is unique. We really pushed the envelope here. Our great and loyal fans will love it.</t>
  </si>
  <si>
    <t>https://twitter.com/realDonaldTrump/status/287303118578933760</t>
  </si>
  <si>
    <t>@ dianahartnett March 3rd.</t>
  </si>
  <si>
    <t>https://twitter.com/realDonaldTrump/status/287303315971260418</t>
  </si>
  <si>
    <t>@ panchOopanchOo @ CelebApprentice March 3rd.</t>
  </si>
  <si>
    <t>https://twitter.com/realDonaldTrump/status/287305133904240642</t>
  </si>
  <si>
    <t>"Never, never, never give up." - Winston Churchill</t>
  </si>
  <si>
    <t>https://twitter.com/realDonaldTrump/status/287329119170072576</t>
  </si>
  <si>
    <t>Take a look at this amazing photo of the cast from the first ever All Star @ CelebApprentice http://fb.me/1SQobp1mF</t>
  </si>
  <si>
    <t>https://twitter.com/realDonaldTrump/status/288303770956357633</t>
  </si>
  <si>
    <t>@ KyleMcCall4 OK--great Kyle!</t>
  </si>
  <si>
    <t>https://twitter.com/realDonaldTrump/status/288304669359497216</t>
  </si>
  <si>
    <t>@ stephanievald20 Thanks &amp; say hello to them--you sound great!</t>
  </si>
  <si>
    <t>https://twitter.com/realDonaldTrump/status/288304849068625920</t>
  </si>
  <si>
    <t>https://twitter.com/realDonaldTrump/status/288313459832127488</t>
  </si>
  <si>
    <t>@ V3CEO Thank you!</t>
  </si>
  <si>
    <t>https://twitter.com/realDonaldTrump/status/288313739407663104</t>
  </si>
  <si>
    <t>https://twitter.com/realDonaldTrump/status/288314090433159168</t>
  </si>
  <si>
    <t>@ EveBarbieri Great!</t>
  </si>
  <si>
    <t>https://twitter.com/realDonaldTrump/status/288315330596581376</t>
  </si>
  <si>
    <t>@ jkaburu Work hard!</t>
  </si>
  <si>
    <t>https://twitter.com/realDonaldTrump/status/288319896058728448</t>
  </si>
  <si>
    <t>https://twitter.com/realDonaldTrump/status/288320622130507777</t>
  </si>
  <si>
    <t>https://twitter.com/realDonaldTrump/status/288321613030649856</t>
  </si>
  <si>
    <t>@ JacobWadeRainey That could happen!</t>
  </si>
  <si>
    <t>https://twitter.com/realDonaldTrump/status/288322341572837376</t>
  </si>
  <si>
    <t>https://twitter.com/realDonaldTrump/status/288322563606708225</t>
  </si>
  <si>
    <t>https://twitter.com/realDonaldTrump/status/288322837020803072</t>
  </si>
  <si>
    <t>https://twitter.com/realDonaldTrump/status/288324316632862720</t>
  </si>
  <si>
    <t>https://twitter.com/realDonaldTrump/status/288338041649635328</t>
  </si>
  <si>
    <t>My @ foxandfriends interview discussing Chuck Hagel nomination, Republicans terrible deal making &amp; where we go nexthttp://bit.ly/WoesfX</t>
  </si>
  <si>
    <t>https://twitter.com/realDonaldTrump/status/288339377246048256</t>
  </si>
  <si>
    <t>‚ÄúDonald Trump hosts first-ever 'Trump Invitational' at Mar-a-Lago‚Äù http://bit.ly/WofwAC via @ WPTV</t>
  </si>
  <si>
    <t>https://twitter.com/realDonaldTrump/status/288359961489190915</t>
  </si>
  <si>
    <t>@ ScarletR29 @ IvankaTrump @ DonaldJTrumpJr @ EricTrump Happy Birthday!</t>
  </si>
  <si>
    <t>https://twitter.com/realDonaldTrump/status/288361144832385024</t>
  </si>
  <si>
    <t>. @ ArsenioOFFICIAL Thx for the good wishes--you are going to have a really big year!</t>
  </si>
  <si>
    <t>https://twitter.com/realDonaldTrump/status/288362226694377473</t>
  </si>
  <si>
    <t>. @ ewanshearer Happy Birthday</t>
  </si>
  <si>
    <t>https://twitter.com/realDonaldTrump/status/288363404249427969</t>
  </si>
  <si>
    <t>"Trump Invitational" at Mar-a-Lago was a huge success. Raised millions for charity and was the 1st equestrian event held in Palm Beach.</t>
  </si>
  <si>
    <t>https://twitter.com/realDonaldTrump/status/288366410017681409</t>
  </si>
  <si>
    <t>I hope the Republicans are happy. Just as I predicted, that stupid deal they voted for only whetted Obama‚Äôs appetite for more taxes.</t>
  </si>
  <si>
    <t>https://twitter.com/realDonaldTrump/status/288366803749584896</t>
  </si>
  <si>
    <t>Nominating Chuck Hagel for SOD is the wrong move for Obama. He doesn‚Äôt need the fight. Too much political capital will be wasted.</t>
  </si>
  <si>
    <t>https://twitter.com/realDonaldTrump/status/288370758563033089</t>
  </si>
  <si>
    <t>‚ÄúWhen you have confidence, you can have a lot of fun. And when you have fun, you can do amazing things.‚Äù - @ RealJoeNamath</t>
  </si>
  <si>
    <t>https://twitter.com/realDonaldTrump/status/288372691591905283</t>
  </si>
  <si>
    <t>https://twitter.com/realDonaldTrump/status/288372844537208832</t>
  </si>
  <si>
    <t>https://twitter.com/realDonaldTrump/status/288372930331688960</t>
  </si>
  <si>
    <t>https://twitter.com/realDonaldTrump/status/288373299883413504</t>
  </si>
  <si>
    <t>https://twitter.com/realDonaldTrump/status/288376824667467777</t>
  </si>
  <si>
    <t>@GOP_Comedian Thanks for your message!</t>
  </si>
  <si>
    <t>https://twitter.com/realDonaldTrump/status/288377349681065984</t>
  </si>
  <si>
    <t>@ farivas I understand what you are saying!</t>
  </si>
  <si>
    <t>https://twitter.com/realDonaldTrump/status/288379349554577409</t>
  </si>
  <si>
    <t>Glad to hear my @ foxandfriends‚Äô Monday interview continues to get big ratings. Great way to start your week</t>
  </si>
  <si>
    <t>https://twitter.com/realDonaldTrump/status/288380519895400448</t>
  </si>
  <si>
    <t>@ MessiahCommunit Very nice!</t>
  </si>
  <si>
    <t>https://twitter.com/realDonaldTrump/status/288380776444198912</t>
  </si>
  <si>
    <t>https://twitter.com/realDonaldTrump/status/288381173237940225</t>
  </si>
  <si>
    <t>https://twitter.com/realDonaldTrump/status/288381554777010176</t>
  </si>
  <si>
    <t>@acfyfe Great!</t>
  </si>
  <si>
    <t>https://twitter.com/realDonaldTrump/status/288382477905563648</t>
  </si>
  <si>
    <t>https://twitter.com/realDonaldTrump/status/288382892000833536</t>
  </si>
  <si>
    <t>https://twitter.com/realDonaldTrump/status/288385522416640001</t>
  </si>
  <si>
    <t>@MegAlove04 Thanks!</t>
  </si>
  <si>
    <t>https://twitter.com/realDonaldTrump/status/288390473868013568</t>
  </si>
  <si>
    <t>Trade with China has killed over 29% of US manufacturing jobs in the US http://wapo.st/13dNkpL China is robbing us blind!</t>
  </si>
  <si>
    <t>https://twitter.com/realDonaldTrump/status/288399000799944704</t>
  </si>
  <si>
    <t>‚ÄúThe worst thing you can possibly do in a deal is seem desperate to make it.‚Äù - The Art of the Deal</t>
  </si>
  <si>
    <t>https://twitter.com/realDonaldTrump/status/288401242852569088</t>
  </si>
  <si>
    <t>‚ÄúWhat you dream about is what you will do. If you cannot even dream of doing big things, you will never do anything big in life.‚Äù- Think Big</t>
  </si>
  <si>
    <t>https://twitter.com/realDonaldTrump/status/288673395338530816</t>
  </si>
  <si>
    <t>@ whitneykray @ IvankaTrump Great!</t>
  </si>
  <si>
    <t>https://twitter.com/realDonaldTrump/status/288673622145511424</t>
  </si>
  <si>
    <t>@ vibow54 True!</t>
  </si>
  <si>
    <t>https://twitter.com/realDonaldTrump/status/288674028472901633</t>
  </si>
  <si>
    <t>https://twitter.com/realDonaldTrump/status/288674403120721920</t>
  </si>
  <si>
    <t>@ infiniteyounow @ CelebApprentice True!</t>
  </si>
  <si>
    <t>https://twitter.com/realDonaldTrump/status/288674659610816512</t>
  </si>
  <si>
    <t>https://twitter.com/realDonaldTrump/status/288676443897073664</t>
  </si>
  <si>
    <t>@ TheAmandaRose Great!</t>
  </si>
  <si>
    <t>https://twitter.com/realDonaldTrump/status/288676777574932482</t>
  </si>
  <si>
    <t>https://twitter.com/realDonaldTrump/status/288691356652675072</t>
  </si>
  <si>
    <t>Wow‚ÄîGolf Magazine just named Trump Scotland ‚Äúbest new course.‚Äù http://www.trumpgolfscotland.com/</t>
  </si>
  <si>
    <t>https://twitter.com/realDonaldTrump/status/288691594641698816</t>
  </si>
  <si>
    <t>Golf Odyssey just named Trump Scotland ‚ÄúGolf course of the year.‚Äù http://www.trumpgolfscotland.com/</t>
  </si>
  <si>
    <t>https://twitter.com/realDonaldTrump/status/288697861665869824</t>
  </si>
  <si>
    <t>Congratulations to @ AlabamaFTBL on winning the BCS championship last night!</t>
  </si>
  <si>
    <t>https://twitter.com/realDonaldTrump/status/288699536967356416</t>
  </si>
  <si>
    <t>https://twitter.com/realDonaldTrump/status/288700005554987009</t>
  </si>
  <si>
    <t>Why would Obama ever nominate someone for Sec. of Defense who opposes sanctions against Iran when Obama claims to support them?</t>
  </si>
  <si>
    <t>https://twitter.com/realDonaldTrump/status/288709893073039360</t>
  </si>
  <si>
    <t>The Iranians are sure happy with Obama‚Äôs nomination of Hagel. Already praising Hagel as ‚ÄòAnti-Israel‚Äôhttp://bit.ly/108Su8N</t>
  </si>
  <si>
    <t>https://twitter.com/realDonaldTrump/status/288712842536947712</t>
  </si>
  <si>
    <t>https://twitter.com/realDonaldTrump/status/288713030118830080</t>
  </si>
  <si>
    <t>https://twitter.com/realDonaldTrump/status/288713885756821505</t>
  </si>
  <si>
    <t>https://twitter.com/realDonaldTrump/status/288714189315383296</t>
  </si>
  <si>
    <t>https://twitter.com/realDonaldTrump/status/288714431964274689</t>
  </si>
  <si>
    <t>@ Thee_FrankG It is great--thanks!</t>
  </si>
  <si>
    <t>https://twitter.com/realDonaldTrump/status/288714866217320448</t>
  </si>
  <si>
    <t>@ MrDewMaster @ newsbusters I will!</t>
  </si>
  <si>
    <t>https://twitter.com/realDonaldTrump/status/288715056978468864</t>
  </si>
  <si>
    <t>@ bonbon823 @TheTeaParty_net Thanks!</t>
  </si>
  <si>
    <t>https://twitter.com/realDonaldTrump/status/288715901296058369</t>
  </si>
  <si>
    <t>‚ÄúSuccess breeds success. The best way to impress people is through results.‚Äù ‚Äì Think Like a Billionaire</t>
  </si>
  <si>
    <t>https://twitter.com/realDonaldTrump/status/288721181182423040</t>
  </si>
  <si>
    <t>Miss Alabama, Katherine Webb, has been a truly great representative of the Ms. USA Organization ..We are proud of her!</t>
  </si>
  <si>
    <t>https://twitter.com/realDonaldTrump/status/288722767975686145</t>
  </si>
  <si>
    <t>What a great couple... Katherine Webb and AJ McCarron. They are both winners!</t>
  </si>
  <si>
    <t>https://twitter.com/realDonaldTrump/status/288723024771956737</t>
  </si>
  <si>
    <t>We are going to ask Katherine Webb to be a judge at the Miss USA Pageant coming up in Las Vegas.</t>
  </si>
  <si>
    <t>https://twitter.com/realDonaldTrump/status/288732930279350272</t>
  </si>
  <si>
    <t>The fans are going to love the tasks in the upcoming 13th season of All Star @ CelebApprentice. The biggest yet!</t>
  </si>
  <si>
    <t>https://twitter.com/realDonaldTrump/status/288734320041000960</t>
  </si>
  <si>
    <t>@ RyanMjAnderson @ CelebApprentice March 3rd.</t>
  </si>
  <si>
    <t>https://twitter.com/realDonaldTrump/status/288737660867076096</t>
  </si>
  <si>
    <t>https://twitter.com/realDonaldTrump/status/288738817647718402</t>
  </si>
  <si>
    <t>@ 381days Thank you.</t>
  </si>
  <si>
    <t>https://twitter.com/realDonaldTrump/status/288742747471507456</t>
  </si>
  <si>
    <t>‚ÄúIn this game, knowledge is the key to power.‚Äù - Think Big</t>
  </si>
  <si>
    <t>https://twitter.com/realDonaldTrump/status/288744972587520000</t>
  </si>
  <si>
    <t>@ conniegrn777 @ AlabamaFTBL You should--they are great!</t>
  </si>
  <si>
    <t>https://twitter.com/realDonaldTrump/status/288745256378327040</t>
  </si>
  <si>
    <t>@TweetsFromNancy Interesting view!</t>
  </si>
  <si>
    <t>https://twitter.com/realDonaldTrump/status/288745454991192066</t>
  </si>
  <si>
    <t>@ C_A_Pearson True!</t>
  </si>
  <si>
    <t>https://twitter.com/realDonaldTrump/status/288745642556276737</t>
  </si>
  <si>
    <t>@ JRStout5000 Me too!</t>
  </si>
  <si>
    <t>https://twitter.com/realDonaldTrump/status/288745807547617280</t>
  </si>
  <si>
    <t>@caarlatwiter She's fantastic.</t>
  </si>
  <si>
    <t>https://twitter.com/realDonaldTrump/status/288746028960735232</t>
  </si>
  <si>
    <t>https://twitter.com/realDonaldTrump/status/288746481358344192</t>
  </si>
  <si>
    <t>@ KevinM_Mielke True!</t>
  </si>
  <si>
    <t>https://twitter.com/realDonaldTrump/status/288746741107396608</t>
  </si>
  <si>
    <t>https://twitter.com/realDonaldTrump/status/288749150072340481</t>
  </si>
  <si>
    <t>‚ÄúI‚Äôve found I‚Äôm very good at two things: overcoming obstacles and motivating good people to do their best work.‚Äù - The Art of the Deal</t>
  </si>
  <si>
    <t>https://twitter.com/realDonaldTrump/status/288751812171952128</t>
  </si>
  <si>
    <t>@ CJohnson623 @ billmaher Stay tuned!</t>
  </si>
  <si>
    <t>https://twitter.com/realDonaldTrump/status/288754875922264064</t>
  </si>
  <si>
    <t>https://twitter.com/realDonaldTrump/status/288757576475222016</t>
  </si>
  <si>
    <t>@ dasboot96 @ KyleMcCall4 True--just terrible.</t>
  </si>
  <si>
    <t>https://twitter.com/realDonaldTrump/status/288758804559044610</t>
  </si>
  <si>
    <t>https://twitter.com/realDonaldTrump/status/288759169757106176</t>
  </si>
  <si>
    <t>@ dalasner Stay tuned!</t>
  </si>
  <si>
    <t>https://twitter.com/realDonaldTrump/status/288759822776664064</t>
  </si>
  <si>
    <t>@ Melpace Thanks!</t>
  </si>
  <si>
    <t>https://twitter.com/realDonaldTrump/status/288760041375404033</t>
  </si>
  <si>
    <t>https://twitter.com/realDonaldTrump/status/288761005234847744</t>
  </si>
  <si>
    <t>https://twitter.com/realDonaldTrump/status/288762655290847233</t>
  </si>
  <si>
    <t>‚ÄúGive me a smart idiot over a stupid genius any day.‚Äù - Samuel Goldwyn</t>
  </si>
  <si>
    <t>https://twitter.com/realDonaldTrump/status/289008550796206080</t>
  </si>
  <si>
    <t>Watch Eric at 9 am (EST) today on Fox 5 w/ @ rosannascotto and David Price to discuss Eric Trump Foundation's $20 million donation to St Jude</t>
  </si>
  <si>
    <t>https://twitter.com/realDonaldTrump/status/289014406828945408</t>
  </si>
  <si>
    <t>https://twitter.com/realDonaldTrump/status/289017011265228801</t>
  </si>
  <si>
    <t>. @ FranksFight Keep fighting, Frank! Never give up!</t>
  </si>
  <si>
    <t>https://twitter.com/realDonaldTrump/status/289017244644700160</t>
  </si>
  <si>
    <t>@TracyN3109 Seems like it!</t>
  </si>
  <si>
    <t>https://twitter.com/realDonaldTrump/status/289019094638944256</t>
  </si>
  <si>
    <t>@ LEADERSMag Great job!</t>
  </si>
  <si>
    <t>https://twitter.com/realDonaldTrump/status/289021849751408640</t>
  </si>
  <si>
    <t>https://twitter.com/realDonaldTrump/status/289022130979479553</t>
  </si>
  <si>
    <t>@ TNMouth Interesting!</t>
  </si>
  <si>
    <t>https://twitter.com/realDonaldTrump/status/289022658048311297</t>
  </si>
  <si>
    <t>@Adam4integrity @</t>
  </si>
  <si>
    <t>https://twitter.com/realDonaldTrump/status/289023041558687744</t>
  </si>
  <si>
    <t>https://twitter.com/realDonaldTrump/status/289025339076775936</t>
  </si>
  <si>
    <t>https://twitter.com/realDonaldTrump/status/289025570573021184</t>
  </si>
  <si>
    <t>@AuthenticSig22 Easier said than done!</t>
  </si>
  <si>
    <t>https://twitter.com/realDonaldTrump/status/289025890946523136</t>
  </si>
  <si>
    <t>https://twitter.com/realDonaldTrump/status/289042766317633536</t>
  </si>
  <si>
    <t>. @ billmaher was so nervous talking about me on the @ jayleno show‚ÄîI‚Äôve never seen him like that!</t>
  </si>
  <si>
    <t>https://twitter.com/realDonaldTrump/status/289044124684910592</t>
  </si>
  <si>
    <t>@ lilkubes Great and thanks!</t>
  </si>
  <si>
    <t>https://twitter.com/realDonaldTrump/status/289044603196301314</t>
  </si>
  <si>
    <t>@DJT_biggest_fan Great!</t>
  </si>
  <si>
    <t>https://twitter.com/realDonaldTrump/status/289044969140936706</t>
  </si>
  <si>
    <t>https://twitter.com/realDonaldTrump/status/289049971221725185</t>
  </si>
  <si>
    <t>https://twitter.com/realDonaldTrump/status/289050264223240192</t>
  </si>
  <si>
    <t>https://twitter.com/realDonaldTrump/status/289050442812518400</t>
  </si>
  <si>
    <t>@ milkncookies70 Not easy!</t>
  </si>
  <si>
    <t>https://twitter.com/realDonaldTrump/status/289068763851137026</t>
  </si>
  <si>
    <t>Lawyers have sent @ billmaher demand notice and necessary documentation.</t>
  </si>
  <si>
    <t>https://twitter.com/realDonaldTrump/status/289068784944287744</t>
  </si>
  <si>
    <t>I have accepted @ billmaher‚Äôs $5 million offer paid to me for charity (made on the @ jayleno show).</t>
  </si>
  <si>
    <t>https://twitter.com/realDonaldTrump/status/289069757183950849</t>
  </si>
  <si>
    <t>...American Cancer Society, and the Dana Farber Cancer Center.</t>
  </si>
  <si>
    <t>https://twitter.com/realDonaldTrump/status/289069790235095040</t>
  </si>
  <si>
    <t>The charities I have designated for @ billmaher's donations are: Police Athletic League-New York, March of Dimes, Hurricane Sandy victims....</t>
  </si>
  <si>
    <t>https://twitter.com/realDonaldTrump/status/289070336098578432</t>
  </si>
  <si>
    <t>I hope @ billmaher pays quickly so that this money can immediately be given to the charities.</t>
  </si>
  <si>
    <t>https://twitter.com/realDonaldTrump/status/289088283881906180</t>
  </si>
  <si>
    <t>@ MissUSA2005 Thanks Chelsea--you are great!</t>
  </si>
  <si>
    <t>https://twitter.com/realDonaldTrump/status/289089298278531072</t>
  </si>
  <si>
    <t>@Scottsherry561 @</t>
  </si>
  <si>
    <t>https://twitter.com/realDonaldTrump/status/289089725468389377</t>
  </si>
  <si>
    <t>https://twitter.com/realDonaldTrump/status/289091638242979840</t>
  </si>
  <si>
    <t>@ BrittanyToll @TheAuthenticKJ Not true!</t>
  </si>
  <si>
    <t>https://twitter.com/realDonaldTrump/status/289092661183410176</t>
  </si>
  <si>
    <t>@ DavidBlanch Thanks (I think)!</t>
  </si>
  <si>
    <t>https://twitter.com/realDonaldTrump/status/289092908513112064</t>
  </si>
  <si>
    <t>https://twitter.com/realDonaldTrump/status/289093366845673473</t>
  </si>
  <si>
    <t>https://twitter.com/realDonaldTrump/status/289093565492105216</t>
  </si>
  <si>
    <t>@Tappersong The opposite!</t>
  </si>
  <si>
    <t>https://twitter.com/realDonaldTrump/status/289095939250085888</t>
  </si>
  <si>
    <t>Watch @ extratv's spot covering the first annual Trump Invitational at Mar-a-Lagohttp://bit.ly/U2Yt8Y</t>
  </si>
  <si>
    <t>https://twitter.com/realDonaldTrump/status/289105215368609793</t>
  </si>
  <si>
    <t>Apparently @ MartinBashir said something about me on his show yesterday. I was surprised to find out he is on TV. Who knew?!</t>
  </si>
  <si>
    <t>https://twitter.com/realDonaldTrump/status/289105330531618817</t>
  </si>
  <si>
    <t>It‚Äôs amazing that people can say such bad things about me but if I say bad things about them, it becomes a national incident.</t>
  </si>
  <si>
    <t>https://twitter.com/realDonaldTrump/status/289114333500289026</t>
  </si>
  <si>
    <t>Hagel has been endorsed by China http://bit.ly/UFOaI8 &amp; Iran http://huff.to/V99uI7 for SOD. Welcome to Obama's second term!</t>
  </si>
  <si>
    <t>https://twitter.com/realDonaldTrump/status/289114566087041025</t>
  </si>
  <si>
    <t>"Chuck Hagel: Wrong For Defense" http://bit.ly/XiuZEX via @ NewYorkObserver</t>
  </si>
  <si>
    <t>https://twitter.com/realDonaldTrump/status/289116903987900416</t>
  </si>
  <si>
    <t>This is how it starts. Obama is now threatening to use an Executive Order for gun control http://bit.ly/10fegYs Welcome to his 2nd term.</t>
  </si>
  <si>
    <t>https://twitter.com/realDonaldTrump/status/289119288604913664</t>
  </si>
  <si>
    <t>Small bright spot in lackluster economy - travel industry added 81,000 jobs in 2012 http://bit.ly/VOvqEZ Trump Org had a record year.</t>
  </si>
  <si>
    <t>https://twitter.com/realDonaldTrump/status/289119946947047424</t>
  </si>
  <si>
    <t>https://twitter.com/realDonaldTrump/status/289120230779801601</t>
  </si>
  <si>
    <t>@ BradyMagic @ EricTrump Thank you!</t>
  </si>
  <si>
    <t>https://twitter.com/realDonaldTrump/status/289120532937445376</t>
  </si>
  <si>
    <t>@ original_golf Thanks!</t>
  </si>
  <si>
    <t>https://twitter.com/realDonaldTrump/status/289123272249995264</t>
  </si>
  <si>
    <t>https://twitter.com/realDonaldTrump/status/289125985847234562</t>
  </si>
  <si>
    <t>Via @ eonline: "Donald Trump wants Katherine Webb for Miss USA judge"http://tinyurl.com/awcsrw6</t>
  </si>
  <si>
    <t>https://twitter.com/realDonaldTrump/status/289126331453669376</t>
  </si>
  <si>
    <t>He's back! @ THEGaryBusey returns to cause even more trouble in the13th season of All Star @ CelebApprentice.</t>
  </si>
  <si>
    <t>https://twitter.com/realDonaldTrump/status/289131808174514177</t>
  </si>
  <si>
    <t>"All successful people are high energy people who are passionate about what they do. Find a passion that energizes you." - Think Big</t>
  </si>
  <si>
    <t>https://twitter.com/realDonaldTrump/status/289137823976673280</t>
  </si>
  <si>
    <t>"Experience is the teacher of all things." - Julius Caesar</t>
  </si>
  <si>
    <t>https://twitter.com/realDonaldTrump/status/289368295122010112</t>
  </si>
  <si>
    <t>"Money may not grow from trees, but it does grow from talent, hard work, and brains." - Think Like a Billionaire</t>
  </si>
  <si>
    <t>https://twitter.com/realDonaldTrump/status/289384157501587457</t>
  </si>
  <si>
    <t>I hope @ billmaher comes through with his $5 million offer, which I fully accepted, or I will be forced to sue him. All goes to charity!</t>
  </si>
  <si>
    <t>https://twitter.com/realDonaldTrump/status/289400313956401152</t>
  </si>
  <si>
    <t>I will be doing @hannityshow tonight on Fox at 9 o‚Äôclock. Will be interesting and tough!</t>
  </si>
  <si>
    <t>https://twitter.com/realDonaldTrump/status/289402195785424896</t>
  </si>
  <si>
    <t>"If you want to be a success, you have to get used to frequently hearing the word no and ignoring it." - Think Big</t>
  </si>
  <si>
    <t>https://twitter.com/realDonaldTrump/status/289402864261013504</t>
  </si>
  <si>
    <t>https://twitter.com/realDonaldTrump/status/289403043982766080</t>
  </si>
  <si>
    <t>https://twitter.com/realDonaldTrump/status/289404955457093632</t>
  </si>
  <si>
    <t>My @ eonline interview discussing @ _KatherineWebb's stardom and why @ espn's apology was unwarrantedhttp://eonli.ne/UMYQbw</t>
  </si>
  <si>
    <t>https://twitter.com/realDonaldTrump/status/289405970948452352</t>
  </si>
  <si>
    <t>https://twitter.com/realDonaldTrump/status/289406145947373572</t>
  </si>
  <si>
    <t>@ trinityjordan I won't.</t>
  </si>
  <si>
    <t>https://twitter.com/realDonaldTrump/status/289406293498798080</t>
  </si>
  <si>
    <t>@ Mulligan672 @ billmaher True!</t>
  </si>
  <si>
    <t>https://twitter.com/realDonaldTrump/status/289407810599518210</t>
  </si>
  <si>
    <t>@Jarboni72 @ billmaher Thanks!</t>
  </si>
  <si>
    <t>@Jarboni72 @</t>
  </si>
  <si>
    <t>https://twitter.com/realDonaldTrump/status/289408273411612672</t>
  </si>
  <si>
    <t>@ Bertoldo1269 @ billmaher True!</t>
  </si>
  <si>
    <t>https://twitter.com/realDonaldTrump/status/289409129443909633</t>
  </si>
  <si>
    <t>@ davidlemoinejr @ billmaher I will!</t>
  </si>
  <si>
    <t>https://twitter.com/realDonaldTrump/status/289409498244853760</t>
  </si>
  <si>
    <t>@TheRealllJCole @ billmaher True!</t>
  </si>
  <si>
    <t>@TheRealllJCole @</t>
  </si>
  <si>
    <t>https://twitter.com/realDonaldTrump/status/289409698527055872</t>
  </si>
  <si>
    <t>https://twitter.com/realDonaldTrump/status/289410670347288576</t>
  </si>
  <si>
    <t>@ chuckwoolery @ billmaher Chuck--you are great--thanks!</t>
  </si>
  <si>
    <t>https://twitter.com/realDonaldTrump/status/289410976183382016</t>
  </si>
  <si>
    <t>@ robgoodwin72 @ _KatherineWebb True! They are great.</t>
  </si>
  <si>
    <t>https://twitter.com/realDonaldTrump/status/289411244841107457</t>
  </si>
  <si>
    <t>https://twitter.com/realDonaldTrump/status/289411552547844096</t>
  </si>
  <si>
    <t>https://twitter.com/realDonaldTrump/status/289412748994019329</t>
  </si>
  <si>
    <t>@ Sophiesmom78 I will!</t>
  </si>
  <si>
    <t>https://twitter.com/realDonaldTrump/status/289413039923552256</t>
  </si>
  <si>
    <t>https://twitter.com/realDonaldTrump/status/289416871135027200</t>
  </si>
  <si>
    <t>https://twitter.com/realDonaldTrump/status/289417133715234816</t>
  </si>
  <si>
    <t>https://twitter.com/realDonaldTrump/status/289417382039011328</t>
  </si>
  <si>
    <t>https://twitter.com/realDonaldTrump/status/289419187347140608</t>
  </si>
  <si>
    <t>. @ NBA hall of famer @ dennisrodman brings his A game in the 13th season of All Star @ CelebApprentice. This time, Dennis is a star!</t>
  </si>
  <si>
    <t>https://twitter.com/realDonaldTrump/status/289440309165834240</t>
  </si>
  <si>
    <t>Via @ FoxNews: "Donald Trump sends Bill Maher birth certificate, awaits $5 million"http://fxn.ws/13kUybN</t>
  </si>
  <si>
    <t>https://twitter.com/realDonaldTrump/status/289442295277813760</t>
  </si>
  <si>
    <t>"Katherine Webb gets a Donald Trump job offer, says she's 'shocked' about the attention" http://bit.ly/WyQ3UC via @ Zap2it</t>
  </si>
  <si>
    <t>https://twitter.com/realDonaldTrump/status/289445012679311360</t>
  </si>
  <si>
    <t>New rule for @ billmaher: check the law before you make a public absolute offer.</t>
  </si>
  <si>
    <t>https://twitter.com/realDonaldTrump/status/289448549643591681</t>
  </si>
  <si>
    <t>My @ extratv interview discussing @ Rosie's new baby, my acceptance of @ billmaher's $5M offer &amp; hiring @ _KatherineWebbhttp://bit.ly/VincZ2</t>
  </si>
  <si>
    <t>https://twitter.com/realDonaldTrump/status/289449639718031361</t>
  </si>
  <si>
    <t>https://twitter.com/realDonaldTrump/status/289449795993620480</t>
  </si>
  <si>
    <t>https://twitter.com/realDonaldTrump/status/289450346470846465</t>
  </si>
  <si>
    <t>https://twitter.com/realDonaldTrump/status/289450759869841408</t>
  </si>
  <si>
    <t>https://twitter.com/realDonaldTrump/status/289450936483586048</t>
  </si>
  <si>
    <t>https://twitter.com/realDonaldTrump/status/289451496477691905</t>
  </si>
  <si>
    <t>https://twitter.com/realDonaldTrump/status/289452655712022528</t>
  </si>
  <si>
    <t>https://twitter.com/realDonaldTrump/status/289453023770583040</t>
  </si>
  <si>
    <t>@ kcpyro1 @ billmaher Thanks--and I will!</t>
  </si>
  <si>
    <t>https://twitter.com/realDonaldTrump/status/289453288921911296</t>
  </si>
  <si>
    <t>https://twitter.com/realDonaldTrump/status/289453636826828800</t>
  </si>
  <si>
    <t>https://twitter.com/realDonaldTrump/status/289453853152251904</t>
  </si>
  <si>
    <t>https://twitter.com/realDonaldTrump/status/289454414157205505</t>
  </si>
  <si>
    <t>@ carly_russell Thanks Carly, new season starts March 3rd.</t>
  </si>
  <si>
    <t>https://twitter.com/realDonaldTrump/status/289455016983539712</t>
  </si>
  <si>
    <t>"Good investors are good students. It's as simple as that." - Think Like a Billionaire</t>
  </si>
  <si>
    <t>https://twitter.com/realDonaldTrump/status/289458542837104640</t>
  </si>
  <si>
    <t>Scary. President Obama told Boehner that the government doesn't have a spending problemhttp://bit.ly/SeuVbp</t>
  </si>
  <si>
    <t>https://twitter.com/realDonaldTrump/status/289467686633758720</t>
  </si>
  <si>
    <t>@ aeroleila7 @ CelebApprenticehttp://www.nbc.com/the-apprentice/</t>
  </si>
  <si>
    <t>https://twitter.com/realDonaldTrump/status/289469637593280513</t>
  </si>
  <si>
    <t>@MattOmell March 3rd</t>
  </si>
  <si>
    <t>https://twitter.com/realDonaldTrump/status/289471664482316290</t>
  </si>
  <si>
    <t>@henriwts @</t>
  </si>
  <si>
    <t>https://twitter.com/realDonaldTrump/status/289474349059166208</t>
  </si>
  <si>
    <t>"People love gossip. It's the biggest thing that keeps the entertainment industry going." -- @ TheEllenShow</t>
  </si>
  <si>
    <t>https://twitter.com/realDonaldTrump/status/289474677439606785</t>
  </si>
  <si>
    <t>https://twitter.com/realDonaldTrump/status/289474928363851776</t>
  </si>
  <si>
    <t>https://twitter.com/realDonaldTrump/status/289475272938491904</t>
  </si>
  <si>
    <t>https://twitter.com/realDonaldTrump/status/289475462080647168</t>
  </si>
  <si>
    <t>https://twitter.com/realDonaldTrump/status/289475765668548609</t>
  </si>
  <si>
    <t>https://twitter.com/realDonaldTrump/status/289476169437442048</t>
  </si>
  <si>
    <t>@shaminabaspr @ MarioLopezExtra Thanks!</t>
  </si>
  <si>
    <t>@shaminabaspr @</t>
  </si>
  <si>
    <t>https://twitter.com/realDonaldTrump/status/289477205111734272</t>
  </si>
  <si>
    <t>https://twitter.com/realDonaldTrump/status/289479486955724800</t>
  </si>
  <si>
    <t>Again, don‚Äôt forget to watch @hannityshow tonight on Fox at 9 o‚Äôclock EST.</t>
  </si>
  <si>
    <t>https://twitter.com/realDonaldTrump/status/289481566999158784</t>
  </si>
  <si>
    <t>https://twitter.com/realDonaldTrump/status/289481811623571456</t>
  </si>
  <si>
    <t>@ MStuart1970 @ foxandfriends True!</t>
  </si>
  <si>
    <t>https://twitter.com/realDonaldTrump/status/289483014071795713</t>
  </si>
  <si>
    <t>https://twitter.com/realDonaldTrump/status/289486474523590656</t>
  </si>
  <si>
    <t>"I promoted the hell out of Trump Tower, but I also had a great product." - The Art of the Deal</t>
  </si>
  <si>
    <t>https://twitter.com/realDonaldTrump/status/289490286734888960</t>
  </si>
  <si>
    <t>https://twitter.com/realDonaldTrump/status/289742283048374275</t>
  </si>
  <si>
    <t>https://twitter.com/realDonaldTrump/status/289744022921179136</t>
  </si>
  <si>
    <t>https://twitter.com/realDonaldTrump/status/289744825681604608</t>
  </si>
  <si>
    <t>@ LaDaleBuggs Thanks!</t>
  </si>
  <si>
    <t>https://twitter.com/realDonaldTrump/status/289748311248883712</t>
  </si>
  <si>
    <t>@ notksanymore I will!</t>
  </si>
  <si>
    <t>https://twitter.com/realDonaldTrump/status/289748478932946944</t>
  </si>
  <si>
    <t>@ JamieHumble True!</t>
  </si>
  <si>
    <t>https://twitter.com/realDonaldTrump/status/289748719698575361</t>
  </si>
  <si>
    <t>@ thomasm25221024 I won't.</t>
  </si>
  <si>
    <t>https://twitter.com/realDonaldTrump/status/289748893183389697</t>
  </si>
  <si>
    <t>https://twitter.com/realDonaldTrump/status/289749249678249984</t>
  </si>
  <si>
    <t>@Farmersagentn8 Thanks, we'll see!</t>
  </si>
  <si>
    <t>https://twitter.com/realDonaldTrump/status/289749428951191552</t>
  </si>
  <si>
    <t>@ adambrownagency @ MichaelaLBrown Great!</t>
  </si>
  <si>
    <t>https://twitter.com/realDonaldTrump/status/289754431262703616</t>
  </si>
  <si>
    <t>https://twitter.com/realDonaldTrump/status/289755239563788288</t>
  </si>
  <si>
    <t>https://twitter.com/realDonaldTrump/status/289763744521793536</t>
  </si>
  <si>
    <t>https://twitter.com/realDonaldTrump/status/289764197535997952</t>
  </si>
  <si>
    <t>@ Otgdy27 I won't.</t>
  </si>
  <si>
    <t>https://twitter.com/realDonaldTrump/status/289765006831136768</t>
  </si>
  <si>
    <t>https://twitter.com/realDonaldTrump/status/289765424571224064</t>
  </si>
  <si>
    <t>https://twitter.com/realDonaldTrump/status/289768495313481729</t>
  </si>
  <si>
    <t>First segment of my @ seanhannity @ FoxNews interview discussing @ GOP are terrible negotiators &amp; lost all their cardshttp://fxn.ws/ZCcfzM</t>
  </si>
  <si>
    <t>https://twitter.com/realDonaldTrump/status/289768615002112000</t>
  </si>
  <si>
    <t>2nd segment of my @ seanhannity @ FoxNews interview discussing @ billmaher's insult of parents and sending him $5M bill http://fxn.ws/ZCdCyo</t>
  </si>
  <si>
    <t>https://twitter.com/realDonaldTrump/status/289771262270656513</t>
  </si>
  <si>
    <t>"Donald Trump: If Bill Maher Does Not Pay Off His $5 Million Bet ‚Äì 'Then I‚Äôll Sue Him'" http://bit.ly/ZC2GRf via @ gatewaypundit</t>
  </si>
  <si>
    <t>https://twitter.com/realDonaldTrump/status/289771886370512896</t>
  </si>
  <si>
    <t>‚ÄúDONALD TRUMP TO BILL MAHER: PAY UP‚Äù http://bit.ly/ZC4ASb via @ BreitbartNews</t>
  </si>
  <si>
    <t>https://twitter.com/realDonaldTrump/status/289778720422641664</t>
  </si>
  <si>
    <t>https://twitter.com/realDonaldTrump/status/289784878046777344</t>
  </si>
  <si>
    <t>The Baldwin family is well represented in the 13th season of All Star @ CelebApprentice with @ StephenBaldwin. Stephen does great.</t>
  </si>
  <si>
    <t>https://twitter.com/realDonaldTrump/status/289800038203408384</t>
  </si>
  <si>
    <t>The Republicans are always worried about the press--they should just do what is right.</t>
  </si>
  <si>
    <t>https://twitter.com/realDonaldTrump/status/289802158218567680</t>
  </si>
  <si>
    <t>https://twitter.com/realDonaldTrump/status/289807790178959360</t>
  </si>
  <si>
    <t>Let‚Äôs get out of Afghanistan. Our troops are being killed by the Afghanis we train and we waste billions there. Nonsense! Rebuild the USA.</t>
  </si>
  <si>
    <t>https://twitter.com/realDonaldTrump/status/289810876846977025</t>
  </si>
  <si>
    <t>@ BrunetteLogic March 3rd.</t>
  </si>
  <si>
    <t>https://twitter.com/realDonaldTrump/status/289821038668312576</t>
  </si>
  <si>
    <t>Our new allies in Egypt the Muslim Brotherhood have close relations with Iran http://bit.ly/ZC89aY We never should have abandoned Mubarak.</t>
  </si>
  <si>
    <t>https://twitter.com/realDonaldTrump/status/289823817298231296</t>
  </si>
  <si>
    <t>‚ÄúIf you‚Äôre still in school, pay attention. Education is a money machine.‚Äù ‚Äì Think Like a Billionaire</t>
  </si>
  <si>
    <t>https://twitter.com/realDonaldTrump/status/289830313499181056</t>
  </si>
  <si>
    <t>I can‚Äôt wait to donate @ billmaher‚Äôs $5 million to charity. Just waiting on @ billmaher to send me the money.</t>
  </si>
  <si>
    <t>https://twitter.com/realDonaldTrump/status/289830673085247488</t>
  </si>
  <si>
    <t>https://twitter.com/realDonaldTrump/status/289830880069951489</t>
  </si>
  <si>
    <t>https://twitter.com/realDonaldTrump/status/289831815240351744</t>
  </si>
  <si>
    <t>https://twitter.com/realDonaldTrump/status/289832005636612096</t>
  </si>
  <si>
    <t>https://twitter.com/realDonaldTrump/status/289832334566490112</t>
  </si>
  <si>
    <t>@ theviz1 @ billmaher I will try!</t>
  </si>
  <si>
    <t>https://twitter.com/realDonaldTrump/status/289832810695495681</t>
  </si>
  <si>
    <t>https://twitter.com/realDonaldTrump/status/289835226820124672</t>
  </si>
  <si>
    <t>‚ÄúIf you have a crisis, whether on a ship or wherever, there are heroes who rise above it.‚Äù - Jerry Bruckheimer</t>
  </si>
  <si>
    <t>https://twitter.com/realDonaldTrump/status/289842738055217153</t>
  </si>
  <si>
    <t>https://twitter.com/realDonaldTrump/status/290836525938262017</t>
  </si>
  <si>
    <t>‚ÄúI believe in spending what you have to. But I also believe in not spending more than you should.‚Äù - The Art of the Deal</t>
  </si>
  <si>
    <t>https://twitter.com/realDonaldTrump/status/290845284215431169</t>
  </si>
  <si>
    <t>Wow, I have just exceeded 2 million followers--and in such a short time!</t>
  </si>
  <si>
    <t>https://twitter.com/realDonaldTrump/status/290846677416427521</t>
  </si>
  <si>
    <t>Congratulations to Tom Brady @ Patriots -- he is a great quarterback and a great champion!</t>
  </si>
  <si>
    <t>https://twitter.com/realDonaldTrump/status/290848715621687296</t>
  </si>
  <si>
    <t>Congratulations to Bob Kraft and Coach Bill Belichick for having built an amazing team. @ Patriots</t>
  </si>
  <si>
    <t>https://twitter.com/realDonaldTrump/status/290854652054999040</t>
  </si>
  <si>
    <t>https://twitter.com/realDonaldTrump/status/290864680841392128</t>
  </si>
  <si>
    <t>Peyton Manning should have passed on 3rd down!</t>
  </si>
  <si>
    <t>https://twitter.com/realDonaldTrump/status/290864876979617792</t>
  </si>
  <si>
    <t>I can‚Äôt believe @ Denver_Broncos allowed final touchdown‚Äîdumbest defensive play I have ever seen in football.</t>
  </si>
  <si>
    <t>https://twitter.com/realDonaldTrump/status/290881745547558912</t>
  </si>
  <si>
    <t>...and will be very embarrassed unless they get smart fast.</t>
  </si>
  <si>
    <t>https://twitter.com/realDonaldTrump/status/290881766162579457</t>
  </si>
  <si>
    <t>The Republicans have been played into a trap by the President--they forgot the 14th amendment.....</t>
  </si>
  <si>
    <t>https://twitter.com/realDonaldTrump/status/290891469051555840</t>
  </si>
  <si>
    <t>I am a handwriting analyst. Jack Lew‚Äôs handwriting shows, while strange, that he is very secretive‚Äînot necessarily a bad thing.</t>
  </si>
  <si>
    <t>https://twitter.com/realDonaldTrump/status/290894428296597504</t>
  </si>
  <si>
    <t>Dopey @ billmaher is in for a lot of trouble‚ÄîI hope he has $5 million (for charity).</t>
  </si>
  <si>
    <t>https://twitter.com/realDonaldTrump/status/290894582596648961</t>
  </si>
  <si>
    <t>By the way, folks, @ billmaher is not a smart guy (just look at his past)‚Äîhe just pretends he is!</t>
  </si>
  <si>
    <t>https://twitter.com/realDonaldTrump/status/290894757734014976</t>
  </si>
  <si>
    <t>Is @ billmaher the dumbest man on television?‚ÄîI think so.</t>
  </si>
  <si>
    <t>https://twitter.com/realDonaldTrump/status/290899778064220161</t>
  </si>
  <si>
    <t>https://twitter.com/realDonaldTrump/status/290904115909910528</t>
  </si>
  <si>
    <t>Lance Armstrong is now going to admit guilt‚Äîcan that be possible after many years of denying? Just go away Lance.</t>
  </si>
  <si>
    <t>https://twitter.com/realDonaldTrump/status/290904874655305728</t>
  </si>
  <si>
    <t>My @ foxandfriends interview discussing @ goldenglobes, Argo, Journal News' mistake &amp; Jack Lew‚Äôs signaturehttp://bit.ly/ZPpM7i</t>
  </si>
  <si>
    <t>https://twitter.com/realDonaldTrump/status/290905032201756673</t>
  </si>
  <si>
    <t>Via @ politico: ‚ÄúDonald Trump on Jack Lew‚Äôs ‚Äòsecretive‚Äô signature‚Äùhttp://politi.co/ZPq4ei</t>
  </si>
  <si>
    <t>https://twitter.com/realDonaldTrump/status/290905304227520512</t>
  </si>
  <si>
    <t>According to many, and while nominated, I would have won the Emmy many times except for my politics. @ PrimetimeEmmys</t>
  </si>
  <si>
    <t>https://twitter.com/realDonaldTrump/status/290905750149160960</t>
  </si>
  <si>
    <t>@ yinyang72 @ Patriots Suzanne--True!</t>
  </si>
  <si>
    <t>https://twitter.com/realDonaldTrump/status/290905956110462976</t>
  </si>
  <si>
    <t>https://twitter.com/realDonaldTrump/status/290906998776659968</t>
  </si>
  <si>
    <t>@ ronakbear I am a Republican--they are making all the wrong moves--think!</t>
  </si>
  <si>
    <t>https://twitter.com/realDonaldTrump/status/290907151143145472</t>
  </si>
  <si>
    <t>@ robblapp No--but stay tuned!</t>
  </si>
  <si>
    <t>https://twitter.com/realDonaldTrump/status/290908864600236032</t>
  </si>
  <si>
    <t>@ AimeeAimeemb True, and Peyton is great! @ Denver_Broncos</t>
  </si>
  <si>
    <t>https://twitter.com/realDonaldTrump/status/290909948056051713</t>
  </si>
  <si>
    <t>Can you imagine if Obama had to give today's press conference before the election? He would have lost. @ GOP really blew it.</t>
  </si>
  <si>
    <t>https://twitter.com/realDonaldTrump/status/290910105426345984</t>
  </si>
  <si>
    <t>Remember, as a senator, Obama did not vote for increasing the debt ceiling http://bit.ly/f7yQrU I guess things change when President?!</t>
  </si>
  <si>
    <t>https://twitter.com/realDonaldTrump/status/290910577449132033</t>
  </si>
  <si>
    <t>Just as I predicted, today Obama called for even more tax increases. The Republicans played right into his hands and blew their cards.</t>
  </si>
  <si>
    <t>https://twitter.com/realDonaldTrump/status/290911058632253440</t>
  </si>
  <si>
    <t>https://twitter.com/realDonaldTrump/status/290911228749041664</t>
  </si>
  <si>
    <t>@ DonutsBobby @ Patriots You are correct!</t>
  </si>
  <si>
    <t>https://twitter.com/realDonaldTrump/status/290912511543365632</t>
  </si>
  <si>
    <t>@ thorrocks5 . @ TeamFlacco was fantastic.</t>
  </si>
  <si>
    <t>https://twitter.com/realDonaldTrump/status/290912631185891328</t>
  </si>
  <si>
    <t>@nickddtweets @ Denver_Broncos True!</t>
  </si>
  <si>
    <t>@nickddtweets @</t>
  </si>
  <si>
    <t>https://twitter.com/realDonaldTrump/status/290912879333474304</t>
  </si>
  <si>
    <t>@ spaniel19 Thank you Dan!</t>
  </si>
  <si>
    <t>https://twitter.com/realDonaldTrump/status/290913785751941120</t>
  </si>
  <si>
    <t>@ gfuller101 @ Patriots True, Bill Belichick is GREAT. @ Patriots</t>
  </si>
  <si>
    <t>https://twitter.com/realDonaldTrump/status/290914242863964160</t>
  </si>
  <si>
    <t>Back by popular demand, @ latoyajackson returns to the 13th season of All Star @ CelebApprentice. She is fierce in the Board Room!</t>
  </si>
  <si>
    <t>https://twitter.com/realDonaldTrump/status/290914642702770177</t>
  </si>
  <si>
    <t>. @ nbc did a great job last night with the @ GoldenGlobes!</t>
  </si>
  <si>
    <t>https://twitter.com/realDonaldTrump/status/290916154564812800</t>
  </si>
  <si>
    <t>@ davidgrieve @ latoyajackson @ CelebApprentice March 3rd.</t>
  </si>
  <si>
    <t>https://twitter.com/realDonaldTrump/status/290920871797878784</t>
  </si>
  <si>
    <t>Sadly, I‚Äôm probably helping @ billmaher‚Äôs lowly rated show‚Äîbut charity will benefit by $5 million so it‚Äôs worth it.</t>
  </si>
  <si>
    <t>https://twitter.com/realDonaldTrump/status/290921270026043392</t>
  </si>
  <si>
    <t>Still waiting for a response from @ billmaher. Does he even have $5 million?</t>
  </si>
  <si>
    <t>https://twitter.com/realDonaldTrump/status/290923311897116672</t>
  </si>
  <si>
    <t>"There‚Äôs nothing ‚Äúcompassionate‚Äù about allowing welfare dependency to be passed from generation to generation." - Time To Get Tough</t>
  </si>
  <si>
    <t>https://twitter.com/realDonaldTrump/status/290923445267603456</t>
  </si>
  <si>
    <t>Everyone is starting to feel the new tax hikes. You get what you vote for!</t>
  </si>
  <si>
    <t>https://twitter.com/realDonaldTrump/status/290926188787036161</t>
  </si>
  <si>
    <t>I agree with Pres. Obama on Afghanistan. We should have a speedy withdrawal. Why should we keep wasting our money -- rebuild the U.S.!</t>
  </si>
  <si>
    <t>https://twitter.com/realDonaldTrump/status/290928938585300992</t>
  </si>
  <si>
    <t>It is snowing in Jerusalem and across Lebanon. Global warming!</t>
  </si>
  <si>
    <t>https://twitter.com/realDonaldTrump/status/290930639673372672</t>
  </si>
  <si>
    <t>@ The1theycallFry I could and would!</t>
  </si>
  <si>
    <t>https://twitter.com/realDonaldTrump/status/290930863997325312</t>
  </si>
  <si>
    <t>@ ahdeeaustin I know and appreciate it!</t>
  </si>
  <si>
    <t>https://twitter.com/realDonaldTrump/status/290931233205129217</t>
  </si>
  <si>
    <t>@ 1PersonCompany That's great--thanks.</t>
  </si>
  <si>
    <t>https://twitter.com/realDonaldTrump/status/290931587015663616</t>
  </si>
  <si>
    <t>@ gfuller101 Sad!</t>
  </si>
  <si>
    <t>https://twitter.com/realDonaldTrump/status/290936877614256128</t>
  </si>
  <si>
    <t>... debut her first 2013 ‚ÄúMelania¬Æ Timepieces &amp; Fashion Jewelry‚Äù collection!</t>
  </si>
  <si>
    <t>https://twitter.com/realDonaldTrump/status/290936899965702145</t>
  </si>
  <si>
    <t>Please tune in January 15th at 6:00AM EST, and 6:00PM EST, to the QVC network to watch my wife @ MELANIATRUMP...</t>
  </si>
  <si>
    <t>https://twitter.com/realDonaldTrump/status/290937468944007169</t>
  </si>
  <si>
    <t>...watch the news and listen to the world carefully as it spins around you.‚Äù ‚Äì Think Like a Billionaire</t>
  </si>
  <si>
    <t>https://twitter.com/realDonaldTrump/status/290937496206974976</t>
  </si>
  <si>
    <t>‚ÄúA savvy investor is a sponge for information. You have to read the newspapers...</t>
  </si>
  <si>
    <t>https://twitter.com/realDonaldTrump/status/290938105077329920</t>
  </si>
  <si>
    <t>If someone says ‚ÄúI‚Äôll bet you ten dollars‚Äù and loses the bet, it‚Äôs pay up time.</t>
  </si>
  <si>
    <t>https://twitter.com/realDonaldTrump/status/290941319650611200</t>
  </si>
  <si>
    <t>https://twitter.com/realDonaldTrump/status/290943315791204352</t>
  </si>
  <si>
    <t>Can you believe that the Afghan war is our ‚Äúlongest war‚Äù ever‚Äîbring our troops home, rebuild the U.S., make America great again.</t>
  </si>
  <si>
    <t>https://twitter.com/realDonaldTrump/status/290943789823033344</t>
  </si>
  <si>
    <t>https://twitter.com/realDonaldTrump/status/290944471745568768</t>
  </si>
  <si>
    <t>https://twitter.com/realDonaldTrump/status/290945519214280706</t>
  </si>
  <si>
    <t>Where‚Äôs the press? 1,484: 72% of Afghan Casualties Have Occurred Under Obama http://ow.ly/gLajc</t>
  </si>
  <si>
    <t>https://twitter.com/realDonaldTrump/status/290947036784779265</t>
  </si>
  <si>
    <t>https://twitter.com/realDonaldTrump/status/290947285657997314</t>
  </si>
  <si>
    <t>https://twitter.com/realDonaldTrump/status/290947499861110785</t>
  </si>
  <si>
    <t>https://twitter.com/realDonaldTrump/status/290948163047669760</t>
  </si>
  <si>
    <t>https://twitter.com/realDonaldTrump/status/290948405772050432</t>
  </si>
  <si>
    <t>https://twitter.com/realDonaldTrump/status/290948703827668992</t>
  </si>
  <si>
    <t>@ AmericanLW Yes--amazing!</t>
  </si>
  <si>
    <t>https://twitter.com/realDonaldTrump/status/290948926184513536</t>
  </si>
  <si>
    <t>@ buena_salsa Sad!</t>
  </si>
  <si>
    <t>https://twitter.com/realDonaldTrump/status/290949450468302848</t>
  </si>
  <si>
    <t>https://twitter.com/realDonaldTrump/status/290950082126311424</t>
  </si>
  <si>
    <t>@ OriginalKillaKi It's very good, you can learn a lot.</t>
  </si>
  <si>
    <t>https://twitter.com/realDonaldTrump/status/290950264821788672</t>
  </si>
  <si>
    <t>‚ÄúI don't measure a man's success by how high he climbs but how high he bounces when he hits bottom.‚Äù -- George S. Patton</t>
  </si>
  <si>
    <t>https://twitter.com/realDonaldTrump/status/291186971840241665</t>
  </si>
  <si>
    <t>‚ÄúYou can have the most wonderful product in the world, but if people don‚Äôt know about it, it‚Äôs not worth much.‚Äù - The Art of the Deal</t>
  </si>
  <si>
    <t>https://twitter.com/realDonaldTrump/status/291189302992461824</t>
  </si>
  <si>
    <t>https://twitter.com/realDonaldTrump/status/291200733833998336</t>
  </si>
  <si>
    <t>https://twitter.com/realDonaldTrump/status/291211539535519744</t>
  </si>
  <si>
    <t>Never bet against Bob Kraft, Bill Belichick or Tom Brady! @ Patriots</t>
  </si>
  <si>
    <t>https://twitter.com/realDonaldTrump/status/291214378987057152</t>
  </si>
  <si>
    <t>From Bloomberg: ‚ÄúChrysler‚Äôs Jeep expects China production agreement soon.‚Äù I told you so.</t>
  </si>
  <si>
    <t>https://twitter.com/realDonaldTrump/status/291218000948908032</t>
  </si>
  <si>
    <t>Lance Armstrong is having a breakdown. What is he doing‚Äîhis life is now officially over!</t>
  </si>
  <si>
    <t>https://twitter.com/realDonaldTrump/status/291218308617875456</t>
  </si>
  <si>
    <t>Lance Armstrong‚Äôs liability &amp; lawsuits against him have just increased tenfold‚Äîhis lawyers will be very happy‚Äîlots of fees!</t>
  </si>
  <si>
    <t>https://twitter.com/realDonaldTrump/status/291223214267441153</t>
  </si>
  <si>
    <t>Unlike U.S., China taxes things made in the U.S. and sold in China. China demands plants, we don‚Äôt. Stupid!</t>
  </si>
  <si>
    <t>https://twitter.com/realDonaldTrump/status/291229591626973187</t>
  </si>
  <si>
    <t>We were led to believe that Jeep would manufacture in U.S. and sell to China‚Äîlike China does to us.</t>
  </si>
  <si>
    <t>https://twitter.com/realDonaldTrump/status/291230824743960576</t>
  </si>
  <si>
    <t>https://twitter.com/realDonaldTrump/status/291232217269678081</t>
  </si>
  <si>
    <t>https://twitter.com/realDonaldTrump/status/291232411260428289</t>
  </si>
  <si>
    <t>https://twitter.com/realDonaldTrump/status/291232572606906368</t>
  </si>
  <si>
    <t>@ 8zz8 Wrong!</t>
  </si>
  <si>
    <t>https://twitter.com/realDonaldTrump/status/291232782858981376</t>
  </si>
  <si>
    <t>https://twitter.com/realDonaldTrump/status/291233652065566721</t>
  </si>
  <si>
    <t>https://twitter.com/realDonaldTrump/status/291233883515662336</t>
  </si>
  <si>
    <t>@wsflowers92 True!</t>
  </si>
  <si>
    <t>https://twitter.com/realDonaldTrump/status/291235115126894592</t>
  </si>
  <si>
    <t>https://twitter.com/realDonaldTrump/status/291241183760482304</t>
  </si>
  <si>
    <t>‚ÄúDo your homework before you invest. A dumb investor is a dead investor.‚Äù ‚Äì Think Like a Billionaire</t>
  </si>
  <si>
    <t>https://twitter.com/realDonaldTrump/status/291241486459228160</t>
  </si>
  <si>
    <t>‚ÄúHard work is my personal method for financial success. You can do it, too.‚Äù - Think Big</t>
  </si>
  <si>
    <t>https://twitter.com/realDonaldTrump/status/291262171650854913</t>
  </si>
  <si>
    <t>The word is that Lance Armstrong will now implicate officials and others --- but who knows if he‚Äôs telling the truth</t>
  </si>
  <si>
    <t>https://twitter.com/realDonaldTrump/status/291262690675011586</t>
  </si>
  <si>
    <t>. @ Playboy Playmate of the Year @ BrandenRoderick returns to the 13th season of All Star @ CelebApprentice--she is smart &amp; beautiful.</t>
  </si>
  <si>
    <t>https://twitter.com/realDonaldTrump/status/291274102579273728</t>
  </si>
  <si>
    <t>https://twitter.com/realDonaldTrump/status/291274957701386241</t>
  </si>
  <si>
    <t>... Is a third party coming? I hope not.</t>
  </si>
  <si>
    <t>https://twitter.com/realDonaldTrump/status/291274972842831872</t>
  </si>
  <si>
    <t>@ GOP is burying itself. 63% of Republican voters think @ GOP Congress is ‚Äòout of touch‚Äô http://bit.ly/11x8jpb ...</t>
  </si>
  <si>
    <t>https://twitter.com/realDonaldTrump/status/291275974019006464</t>
  </si>
  <si>
    <t>... to OPEC countries that hate our guts. It‚Äôs stupid policy.‚Äù- Time To Get Tough</t>
  </si>
  <si>
    <t>https://twitter.com/realDonaldTrump/status/291275990884315137</t>
  </si>
  <si>
    <t>"We‚Äôre singlehandedly transferring hundreds of billions of dollars a year...</t>
  </si>
  <si>
    <t>https://twitter.com/realDonaldTrump/status/291279049786015744</t>
  </si>
  <si>
    <t>Does anyone really believe that Chuck Hagel is sorry for any of his past comments or supports Israel?</t>
  </si>
  <si>
    <t>https://twitter.com/realDonaldTrump/status/291281333513236480</t>
  </si>
  <si>
    <t>Re Lance Armstrong‚Äînot only was it a big lie but a big lie that lasted too long!</t>
  </si>
  <si>
    <t>https://twitter.com/realDonaldTrump/status/291285510511529987</t>
  </si>
  <si>
    <t>Our country, under President Obama, is on life support! Great leaders must bring people together.</t>
  </si>
  <si>
    <t>https://twitter.com/realDonaldTrump/status/291289385272496129</t>
  </si>
  <si>
    <t>Glad to hear Derek Jeter just removed his boot and is practicing on the field for @ yankees. Derek is a true champion.</t>
  </si>
  <si>
    <t>https://twitter.com/realDonaldTrump/status/291296736457146368</t>
  </si>
  <si>
    <t>China watched Obama‚Äôs press conference yesterday salivating. We will be borrowing trillions more from them.</t>
  </si>
  <si>
    <t>https://twitter.com/realDonaldTrump/status/291298975254990848</t>
  </si>
  <si>
    <t>https://twitter.com/realDonaldTrump/status/291299739192942594</t>
  </si>
  <si>
    <t>When will the Journal News apologize for publishing gun owners‚Äô addresses? How many lawsuits are they facing...</t>
  </si>
  <si>
    <t>https://twitter.com/realDonaldTrump/status/291301355996459008</t>
  </si>
  <si>
    <t>@ quiteefranklee March 3rd.</t>
  </si>
  <si>
    <t>https://twitter.com/realDonaldTrump/status/291301990456250368</t>
  </si>
  <si>
    <t>https://twitter.com/realDonaldTrump/status/291302432489742336</t>
  </si>
  <si>
    <t>‚ÄúGo as far as you can see; when you get there, you'll be able to see farther.‚Äù -- J. P. Morgan</t>
  </si>
  <si>
    <t>https://twitter.com/realDonaldTrump/status/291302918513098752</t>
  </si>
  <si>
    <t>@ belikehannah March 3rd.</t>
  </si>
  <si>
    <t>https://twitter.com/realDonaldTrump/status/291307331847856128</t>
  </si>
  <si>
    <t>@ ProtagonistHero He brought them on himself!</t>
  </si>
  <si>
    <t>https://twitter.com/realDonaldTrump/status/291338239564984320</t>
  </si>
  <si>
    <t>@ billmaher has not responded...not a word. His lawyers must have told him to shut up!</t>
  </si>
  <si>
    <t>https://twitter.com/realDonaldTrump/status/291568395621634049</t>
  </si>
  <si>
    <t>Does anyone remember this @ BillMaher clip when he got fired from ABC- in fact, fired like a dog! http://youtu.be/97KllcZidKQ</t>
  </si>
  <si>
    <t>https://twitter.com/realDonaldTrump/status/291569805994098690</t>
  </si>
  <si>
    <t>@ MeeMawBellefleu Thank you- I did!</t>
  </si>
  <si>
    <t>https://twitter.com/realDonaldTrump/status/291569927167553537</t>
  </si>
  <si>
    <t>https://twitter.com/realDonaldTrump/status/291570289865797632</t>
  </si>
  <si>
    <t>https://twitter.com/realDonaldTrump/status/291570547819675650</t>
  </si>
  <si>
    <t>https://twitter.com/realDonaldTrump/status/291570959440285696</t>
  </si>
  <si>
    <t>@ colinhaney Great!</t>
  </si>
  <si>
    <t>https://twitter.com/realDonaldTrump/status/291571142639112192</t>
  </si>
  <si>
    <t>https://twitter.com/realDonaldTrump/status/291571635922821120</t>
  </si>
  <si>
    <t>https://twitter.com/realDonaldTrump/status/291571800545034241</t>
  </si>
  <si>
    <t>https://twitter.com/realDonaldTrump/status/291572851226603521</t>
  </si>
  <si>
    <t>If everybody sued the Journal News for revealing their info (guns)- paper would go out of business.</t>
  </si>
  <si>
    <t>https://twitter.com/realDonaldTrump/status/291573144349732865</t>
  </si>
  <si>
    <t>Journal News readership is already down 50 percent over the years.</t>
  </si>
  <si>
    <t>https://twitter.com/realDonaldTrump/status/291591161162911745</t>
  </si>
  <si>
    <t>Lance Armstrong was given very,very bad advice!</t>
  </si>
  <si>
    <t>https://twitter.com/realDonaldTrump/status/291592163555438592</t>
  </si>
  <si>
    <t>Lance Armstrong made a really big mistake by opening up to Oprah. I‚Äôll bet he wishes he had the chance to do it over again.</t>
  </si>
  <si>
    <t>https://twitter.com/realDonaldTrump/status/291592749482913792</t>
  </si>
  <si>
    <t>Look, I have always liked Lance Armstrong- I just hated what he did to himself, including recently. His life will now be hell.</t>
  </si>
  <si>
    <t>https://twitter.com/realDonaldTrump/status/291629625770115072</t>
  </si>
  <si>
    <t>The first ever All-Star Celebrity @ ApprenticeNBC premieres Sunday March 3rd!pic.twitter.com/52UMXtcE</t>
  </si>
  <si>
    <t>https://twitter.com/realDonaldTrump/status/291938338443767808</t>
  </si>
  <si>
    <t>Congratulations to Tom Scocca and Timothy Burke of @ Deadspin for exposing the Manti Te‚Äôo fiasco.</t>
  </si>
  <si>
    <t>https://twitter.com/realDonaldTrump/status/291939243419389953</t>
  </si>
  <si>
    <t>...or mentally troubled (or a con).</t>
  </si>
  <si>
    <t>https://twitter.com/realDonaldTrump/status/291939301057499136</t>
  </si>
  <si>
    <t>Not believable that Manti Te‚Äôo was in love for one year with a girl he never met- she then died. He is either very stupid....</t>
  </si>
  <si>
    <t>https://twitter.com/realDonaldTrump/status/291939564908605440</t>
  </si>
  <si>
    <t>Can it just be new age that Manti Te‚Äôo fell in love with a girl he never met or is it a hoax?</t>
  </si>
  <si>
    <t>https://twitter.com/realDonaldTrump/status/291940267861356544</t>
  </si>
  <si>
    <t>IMO--- Manti Te‚Äôo was involved in a hoax for sympathy to get the Heisman Trophy.</t>
  </si>
  <si>
    <t>https://twitter.com/realDonaldTrump/status/291940902899949568</t>
  </si>
  <si>
    <t>. @ ESPN‚Äôs apology(Brent Musburger) was a disgrace to broadcasting--- stop being so politically correct!</t>
  </si>
  <si>
    <t>https://twitter.com/realDonaldTrump/status/291941113571442690</t>
  </si>
  <si>
    <t>Brent Musburger did himself a great favor by saying what everyone was thinking- he is much more popular now than before.</t>
  </si>
  <si>
    <t>https://twitter.com/realDonaldTrump/status/291945326338781185</t>
  </si>
  <si>
    <t>Dumbass @ BillMaher has still not given me the 5 million he committed to charity--- we just presented him with a demand notice.</t>
  </si>
  <si>
    <t>https://twitter.com/realDonaldTrump/status/291945539673653248</t>
  </si>
  <si>
    <t>. @ BillMaher needs to cut back on the pot, and maybe he will stop making offers he can‚Äôt afford.</t>
  </si>
  <si>
    <t>https://twitter.com/realDonaldTrump/status/291946776808800256</t>
  </si>
  <si>
    <t>. @ BillMaher‚Äôs show is great for helping me get to sleep--- better than Sominex.</t>
  </si>
  <si>
    <t>https://twitter.com/realDonaldTrump/status/291947050948505600</t>
  </si>
  <si>
    <t>. @ HBO should fire @ BillMaher and bring back @ DennisDMZ- someone that is actually funny.</t>
  </si>
  <si>
    <t>https://twitter.com/realDonaldTrump/status/291949326740115456</t>
  </si>
  <si>
    <t>I'll bet Lance Armstrong wishes he didn't do the interview with Oprah-- he's saying to himself "what was I thinking?"</t>
  </si>
  <si>
    <t>https://twitter.com/realDonaldTrump/status/291949663576264705</t>
  </si>
  <si>
    <t>The interview with Oprah will cause Lance Armstrong huge legal and financial problems- sometimes it is better to go into a corner and hide.</t>
  </si>
  <si>
    <t>https://twitter.com/realDonaldTrump/status/291964245602607105</t>
  </si>
  <si>
    <t>. @ Boeing stock went way down because of 787- so I just bought stock in @ Boeing- great company!</t>
  </si>
  <si>
    <t>https://twitter.com/realDonaldTrump/status/291964364209156096</t>
  </si>
  <si>
    <t>All time hit leader Pete Rose should now be in the Baseball Hall Of Fame. He has paid his penalty!</t>
  </si>
  <si>
    <t>https://twitter.com/realDonaldTrump/status/291977181863739393</t>
  </si>
  <si>
    <t>Trump Doral‚Äôs renovations are right on schedule http://www.doralresort.com/ Once completed, it will be the top resort in the U.S.</t>
  </si>
  <si>
    <t>https://twitter.com/realDonaldTrump/status/292005847326916608</t>
  </si>
  <si>
    <t>Miss Alabama @ _KatherineWebb stopped by to say hello today. http://fb.me/1pK85jIIg</t>
  </si>
  <si>
    <t>https://twitter.com/realDonaldTrump/status/292287535114244096</t>
  </si>
  <si>
    <t>You wouldn't believe how tall and beautiful @ _KatherineWebb is- 6'5" in heels. She is also a total winner in... http://fb.me/1TE7UFwQy</t>
  </si>
  <si>
    <t>https://twitter.com/realDonaldTrump/status/292289272696942593</t>
  </si>
  <si>
    <t>@tman99us @ _KatherineWebb That's Shaquille O'Neal's shoe.</t>
  </si>
  <si>
    <t>@tman99us @</t>
  </si>
  <si>
    <t>https://twitter.com/realDonaldTrump/status/292296633008418816</t>
  </si>
  <si>
    <t>Lance Armstrong did himself great harm last night. Lawsuits &amp; failure will follow him!</t>
  </si>
  <si>
    <t>https://twitter.com/realDonaldTrump/status/292296888185659392</t>
  </si>
  <si>
    <t>. @ Oprah was great-- amazing that she got Lance Armstrong to totally destroy his life. Why did he ever do that interview?</t>
  </si>
  <si>
    <t>https://twitter.com/realDonaldTrump/status/292300231532482560</t>
  </si>
  <si>
    <t>The interview was great for @ Oprah and terrible for Lance Armstrong!</t>
  </si>
  <si>
    <t>https://twitter.com/realDonaldTrump/status/292306357418348544</t>
  </si>
  <si>
    <t>Te‚Äôo‚Äôs imaginary girlfriend is one of the great cons of all time‚Äîor he‚Äôs very stupid.</t>
  </si>
  <si>
    <t>https://twitter.com/realDonaldTrump/status/292306618668957697</t>
  </si>
  <si>
    <t>I still say Te'o did this in order to get sympathy for the Heisman vote‚Äîthankfully he did not win.</t>
  </si>
  <si>
    <t>https://twitter.com/realDonaldTrump/status/292306855814889472</t>
  </si>
  <si>
    <t>Alabama people are saying their team has real football &amp; real girlfriends‚Äînot good for Notre Dame‚Äîbut they‚Äôll be back!</t>
  </si>
  <si>
    <t>https://twitter.com/realDonaldTrump/status/292315366745600000</t>
  </si>
  <si>
    <t>. @ Deadspin guys are total losers‚Äîthey had their story stolen right from under their bad complexions‚Äîother media capitalized!</t>
  </si>
  <si>
    <t>https://twitter.com/realDonaldTrump/status/292315536711356419</t>
  </si>
  <si>
    <t>Dummies @ Deadspin had their big payday taken from them by others in the media.</t>
  </si>
  <si>
    <t>https://twitter.com/realDonaldTrump/status/292325712747188224</t>
  </si>
  <si>
    <t>. @ Deadspin will never make it‚Äîthey don‚Äôt understand graciousness or money‚Äîand best guy is leaving?</t>
  </si>
  <si>
    <t>https://twitter.com/realDonaldTrump/status/292326023595442176</t>
  </si>
  <si>
    <t>. @ Deadspin‚Äôs disgusting response will teach me &amp; others not to be nice anymore‚Äîa sad lesson.</t>
  </si>
  <si>
    <t>https://twitter.com/realDonaldTrump/status/292326727416434689</t>
  </si>
  <si>
    <t>https://twitter.com/realDonaldTrump/status/292326935919484929</t>
  </si>
  <si>
    <t>https://twitter.com/realDonaldTrump/status/292327191595855872</t>
  </si>
  <si>
    <t>@ gigigriffin @ Deadspin They are ungracious losers!</t>
  </si>
  <si>
    <t>https://twitter.com/realDonaldTrump/status/292327308365287424</t>
  </si>
  <si>
    <t>https://twitter.com/realDonaldTrump/status/292327552108871680</t>
  </si>
  <si>
    <t>@ bill6666 @ billmaher Stay tuned!</t>
  </si>
  <si>
    <t>https://twitter.com/realDonaldTrump/status/292327945610096640</t>
  </si>
  <si>
    <t>@ AMalfas She can't but I adore her.</t>
  </si>
  <si>
    <t>https://twitter.com/realDonaldTrump/status/292328784995180544</t>
  </si>
  <si>
    <t>https://twitter.com/realDonaldTrump/status/292329052977639424</t>
  </si>
  <si>
    <t>@ ThePhilliesGirl @ CrossingBroad @ Deadspin Sad losers!</t>
  </si>
  <si>
    <t>https://twitter.com/realDonaldTrump/status/292329250541953024</t>
  </si>
  <si>
    <t>https://twitter.com/realDonaldTrump/status/292329605711421440</t>
  </si>
  <si>
    <t>@ Brunhooooo Wrong!</t>
  </si>
  <si>
    <t>https://twitter.com/realDonaldTrump/status/292329869096914945</t>
  </si>
  <si>
    <t>https://twitter.com/realDonaldTrump/status/292330878451990528</t>
  </si>
  <si>
    <t>Champion @ bretmichaels triumphantly returns to 13th season of All Star @ CelebApprentice. Spoiler ‚Äì Bret is back to his winning ways.</t>
  </si>
  <si>
    <t>https://twitter.com/realDonaldTrump/status/292338986586877952</t>
  </si>
  <si>
    <t>https://twitter.com/realDonaldTrump/status/292340532259213312</t>
  </si>
  <si>
    <t>https://twitter.com/realDonaldTrump/status/292340672911007744</t>
  </si>
  <si>
    <t>. @ _KatherineWebb with some of my memorabilia. http://fb.me/x2zafjYo</t>
  </si>
  <si>
    <t>https://twitter.com/realDonaldTrump/status/292342231703109632</t>
  </si>
  <si>
    <t>https://twitter.com/realDonaldTrump/status/292342416114085889</t>
  </si>
  <si>
    <t>@ brookychan Not negative!</t>
  </si>
  <si>
    <t>https://twitter.com/realDonaldTrump/status/292342577875795968</t>
  </si>
  <si>
    <t>https://twitter.com/realDonaldTrump/status/292343377037508609</t>
  </si>
  <si>
    <t>New York should Frack. Thousands of jobs and millions in revenue. NY would be a truly rich state.</t>
  </si>
  <si>
    <t>https://twitter.com/realDonaldTrump/status/292347009929728000</t>
  </si>
  <si>
    <t>‚ÄúTrump, Dana-Farber waiting on Bill Maher‚Äù http://b.globe.com/SK2Etp via @ BostonGlobe</t>
  </si>
  <si>
    <t>https://twitter.com/realDonaldTrump/status/292360233840414720</t>
  </si>
  <si>
    <t>"Take action every day, and stay focused for the long haul.‚Äù - Think Big</t>
  </si>
  <si>
    <t>https://twitter.com/realDonaldTrump/status/292366586071879680</t>
  </si>
  <si>
    <t>https://twitter.com/realDonaldTrump/status/292366791651504128</t>
  </si>
  <si>
    <t>https://twitter.com/realDonaldTrump/status/292372969278283777</t>
  </si>
  <si>
    <t>Most people think small, because most people are afraid of success, afraid of making decisions, afraid of winning. The Art of the Deal</t>
  </si>
  <si>
    <t>https://twitter.com/realDonaldTrump/status/292380298174414849</t>
  </si>
  <si>
    <t>https://twitter.com/realDonaldTrump/status/293351262810947587</t>
  </si>
  <si>
    <t>Republicans and Democrats must come together now to make America great again!</t>
  </si>
  <si>
    <t>https://twitter.com/realDonaldTrump/status/293352071896395776</t>
  </si>
  <si>
    <t>Wow...NYT reports @celebrityapprentice was the number 1 show in branding on television for all of 2012.</t>
  </si>
  <si>
    <t>https://twitter.com/realDonaldTrump/status/293381040003743744</t>
  </si>
  <si>
    <t>https://twitter.com/realDonaldTrump/status/293391465856520193</t>
  </si>
  <si>
    <t>@ bizzarroken March 3rd.</t>
  </si>
  <si>
    <t>https://twitter.com/realDonaldTrump/status/293422512740646912</t>
  </si>
  <si>
    <t>@nowysian Thanks Noel, glad to know it's been helpful.</t>
  </si>
  <si>
    <t>https://twitter.com/realDonaldTrump/status/293427673064144896</t>
  </si>
  <si>
    <t>I wish President @ BarackObama the best of luck in his second term...</t>
  </si>
  <si>
    <t>https://twitter.com/realDonaldTrump/status/293427749434060800</t>
  </si>
  <si>
    <t>...Whether you are a Republican or Democrat we should hope that Pres. @ BarackObama does a great job for the country.</t>
  </si>
  <si>
    <t>https://twitter.com/realDonaldTrump/status/293428467507281921</t>
  </si>
  <si>
    <t>My @ foxandfriends interview discussing Pres. Obama‚Äôs inauguration, @ GOP debt plan &amp; @ CelebApprentice #1 brandinghttp://bit.ly/VKZ7te</t>
  </si>
  <si>
    <t>https://twitter.com/realDonaldTrump/status/293430466546122753</t>
  </si>
  <si>
    <t>@ brwneyesnbama Focus, be tenacious and-- never give up!</t>
  </si>
  <si>
    <t>https://twitter.com/realDonaldTrump/status/293435325290786816</t>
  </si>
  <si>
    <t>Obama‚Äôs second term is going to very tough for the Republicans. The Republicans must pick their battles wisely and play smart.</t>
  </si>
  <si>
    <t>https://twitter.com/realDonaldTrump/status/293440182827495425</t>
  </si>
  <si>
    <t>‚ÄúGolfer bids $130,000 for round with Donald Trump‚Äù in Scotland for charity http://bit.ly/VL1WKX via Evening Express</t>
  </si>
  <si>
    <t>https://twitter.com/realDonaldTrump/status/293445913073041409</t>
  </si>
  <si>
    <t>Get ready for the fireworks between @ OMAROSA &amp; @ latoyajackson in 13th season of All Star @ CelebApprentice! Neither one will back down.</t>
  </si>
  <si>
    <t>https://twitter.com/realDonaldTrump/status/293449376448262146</t>
  </si>
  <si>
    <t>Hypocrites! @ JamesOKeefeIII‚Äôs new video shows Journal News reporters refusing to designate their homes as ‚Äògun free‚Äôhttp://bit.ly/Y7irV2</t>
  </si>
  <si>
    <t>https://twitter.com/realDonaldTrump/status/293454529121366017</t>
  </si>
  <si>
    <t>Glad to hear @ InsideEdition has hired @ _KatherineWebb to cover @ SuperBowl. She will be absolutely terrific! Miss USA pageant is proud.</t>
  </si>
  <si>
    <t>https://twitter.com/realDonaldTrump/status/293456619658940416</t>
  </si>
  <si>
    <t>...Numbers that seem trivial add up and have enormous implications.‚Äù ‚Äì Think Like a Billionaire</t>
  </si>
  <si>
    <t>https://twitter.com/realDonaldTrump/status/293456636801056768</t>
  </si>
  <si>
    <t>‚ÄúPay attention to the small numbers in your finances, such as percentages and cents...</t>
  </si>
  <si>
    <t>https://twitter.com/realDonaldTrump/status/293459570192437248</t>
  </si>
  <si>
    <t>"Socialists think profits are a vice; I consider losses the real vice." - Winston Churchill</t>
  </si>
  <si>
    <t>https://twitter.com/realDonaldTrump/status/293730721548337152</t>
  </si>
  <si>
    <t>The President‚Äôs speech was very combative toward Republicans‚Äîthey have obviously not earned his respect!</t>
  </si>
  <si>
    <t>https://twitter.com/realDonaldTrump/status/293730875860992000</t>
  </si>
  <si>
    <t>Republicans, don‚Äôt extend the debt ceiling‚Äîmake the great deal now!</t>
  </si>
  <si>
    <t>https://twitter.com/realDonaldTrump/status/293731206997090305</t>
  </si>
  <si>
    <t>If the Republicans need a chief negotiator I am always available--or can recommend some really good ones!</t>
  </si>
  <si>
    <t>https://twitter.com/realDonaldTrump/status/293732148337332224</t>
  </si>
  <si>
    <t>Obama‚Äôs speech indicates he wants to change this country as we know it--wow, he really feels emboldened.</t>
  </si>
  <si>
    <t>https://twitter.com/realDonaldTrump/status/293732426621005824</t>
  </si>
  <si>
    <t>Part of Obama‚Äôs new-found confidence is that the Republicans aren‚Äôt using their power of ideas properly or effectively.</t>
  </si>
  <si>
    <t>https://twitter.com/realDonaldTrump/status/293733894468009986</t>
  </si>
  <si>
    <t>@ chididdy57 @ lancearmstrong Well, he's now paying a big price!</t>
  </si>
  <si>
    <t>https://twitter.com/realDonaldTrump/status/293734128434700288</t>
  </si>
  <si>
    <t>@ eakrogh Emil--great &amp; do well with it!</t>
  </si>
  <si>
    <t>https://twitter.com/realDonaldTrump/status/293735259638464513</t>
  </si>
  <si>
    <t>@ MooreReva Thanks Myriam--starts on Sunday March 3rd @ NBC at 9 pm EST</t>
  </si>
  <si>
    <t>https://twitter.com/realDonaldTrump/status/293735401833779200</t>
  </si>
  <si>
    <t>@ HoltonHancock Thanks and enjoy!</t>
  </si>
  <si>
    <t>https://twitter.com/realDonaldTrump/status/293735646630129665</t>
  </si>
  <si>
    <t>@ Coteter @ BarackObama Just success for our country!</t>
  </si>
  <si>
    <t>https://twitter.com/realDonaldTrump/status/293735865245642753</t>
  </si>
  <si>
    <t>@ TorresTerrell @ BarackObama Thanks!</t>
  </si>
  <si>
    <t>https://twitter.com/realDonaldTrump/status/293736113758167041</t>
  </si>
  <si>
    <t>@ mikayladreyer Thanks!</t>
  </si>
  <si>
    <t>https://twitter.com/realDonaldTrump/status/293736506487603200</t>
  </si>
  <si>
    <t>@ tubby511 @ BarackObama He is too smart to do that!</t>
  </si>
  <si>
    <t>https://twitter.com/realDonaldTrump/status/293736760473702401</t>
  </si>
  <si>
    <t>@ Kaszie @ BarackObama Casandra--It's not--thanks.</t>
  </si>
  <si>
    <t>https://twitter.com/realDonaldTrump/status/293737127529816064</t>
  </si>
  <si>
    <t>@ CoCo471031 You really sound like a loser no-name!</t>
  </si>
  <si>
    <t>https://twitter.com/realDonaldTrump/status/293737305460588544</t>
  </si>
  <si>
    <t>@MeattHead_ @ souljaboy @ KennicotAsks Winning!</t>
  </si>
  <si>
    <t>@MeattHead_ @ @</t>
  </si>
  <si>
    <t>https://twitter.com/realDonaldTrump/status/293737556716179456</t>
  </si>
  <si>
    <t>@ MattONU @ billmaher Not looking like it!</t>
  </si>
  <si>
    <t>https://twitter.com/realDonaldTrump/status/293739012097716227</t>
  </si>
  <si>
    <t>@ Gonzobeachboy I don't go away!</t>
  </si>
  <si>
    <t>https://twitter.com/realDonaldTrump/status/293750221685551105</t>
  </si>
  <si>
    <t>You must promise that you will never cheat off Manti Te‚Äôo‚Äôs test papers.</t>
  </si>
  <si>
    <t>https://twitter.com/realDonaldTrump/status/293756691638517761</t>
  </si>
  <si>
    <t>https://twitter.com/realDonaldTrump/status/293758868205490176</t>
  </si>
  <si>
    <t>https://twitter.com/realDonaldTrump/status/293759071159476224</t>
  </si>
  <si>
    <t>https://twitter.com/realDonaldTrump/status/293759414454861824</t>
  </si>
  <si>
    <t>https://twitter.com/realDonaldTrump/status/293759712879591424</t>
  </si>
  <si>
    <t>https://twitter.com/realDonaldTrump/status/293759965213114368</t>
  </si>
  <si>
    <t>https://twitter.com/realDonaldTrump/status/293762649810935808</t>
  </si>
  <si>
    <t>https://twitter.com/realDonaldTrump/status/293762776294387712</t>
  </si>
  <si>
    <t>@CrewSawyer Hope so!</t>
  </si>
  <si>
    <t>https://twitter.com/realDonaldTrump/status/293763038996205569</t>
  </si>
  <si>
    <t>@ ichrisandrews Way beyond!</t>
  </si>
  <si>
    <t>https://twitter.com/realDonaldTrump/status/293763345692106752</t>
  </si>
  <si>
    <t>https://twitter.com/realDonaldTrump/status/293763713339650051</t>
  </si>
  <si>
    <t>@ JustJoanne247 @ BarackObama Of course I do--for good of country!</t>
  </si>
  <si>
    <t>https://twitter.com/realDonaldTrump/status/293765115105398784</t>
  </si>
  <si>
    <t>Here I am with @ RodStewart at Mar-a-Lago. http://fb.me/1IhyOcSU3</t>
  </si>
  <si>
    <t>https://twitter.com/realDonaldTrump/status/293769001505521665</t>
  </si>
  <si>
    <t>@ TheCleverLoop True!</t>
  </si>
  <si>
    <t>https://twitter.com/realDonaldTrump/status/293769439638339584</t>
  </si>
  <si>
    <t>https://twitter.com/realDonaldTrump/status/293769717737476096</t>
  </si>
  <si>
    <t>@ Albertenstein @ BostonGlobe And a dumb guy!</t>
  </si>
  <si>
    <t>https://twitter.com/realDonaldTrump/status/293770426771988480</t>
  </si>
  <si>
    <t>https://twitter.com/realDonaldTrump/status/293800420634136576</t>
  </si>
  <si>
    <t>https://twitter.com/realDonaldTrump/status/293801133523214336</t>
  </si>
  <si>
    <t>My @ Shalom_TV interview discussing my video endorsement of @ IsraeliPM @ netanyahu and past visits to @ Israelhttp://youtu.be/ueey6IJg6hE</t>
  </si>
  <si>
    <t>https://twitter.com/realDonaldTrump/status/293801438860156928</t>
  </si>
  <si>
    <t>https://twitter.com/realDonaldTrump/status/293801637737295875</t>
  </si>
  <si>
    <t>https://twitter.com/realDonaldTrump/status/293801832503971840</t>
  </si>
  <si>
    <t>https://twitter.com/realDonaldTrump/status/293802206199676929</t>
  </si>
  <si>
    <t>@ stevegpritchett Thanks Steve!</t>
  </si>
  <si>
    <t>https://twitter.com/realDonaldTrump/status/293802410965614592</t>
  </si>
  <si>
    <t>https://twitter.com/realDonaldTrump/status/293802876164255748</t>
  </si>
  <si>
    <t>@ lynn5101953 Sadly, true!</t>
  </si>
  <si>
    <t>https://twitter.com/realDonaldTrump/status/293807238726946817</t>
  </si>
  <si>
    <t>Via @ EW: ‚Äú @ CelebApprentice All-Stars' first trailer‚Äùhttp://bit.ly/10DUfdm</t>
  </si>
  <si>
    <t>https://twitter.com/realDonaldTrump/status/293808582145748992</t>
  </si>
  <si>
    <t>. @ KeithUrban is excellent on American Idol‚Äîgreat touch, solid guy!</t>
  </si>
  <si>
    <t>https://twitter.com/realDonaldTrump/status/293810284307570688</t>
  </si>
  <si>
    <t>https://twitter.com/realDonaldTrump/status/293810989441355778</t>
  </si>
  <si>
    <t>https://twitter.com/realDonaldTrump/status/293812663287414784</t>
  </si>
  <si>
    <t>https://twitter.com/realDonaldTrump/status/293813852628467712</t>
  </si>
  <si>
    <t>. @ BarbaraJWalters Barbara‚Äîget better fast &amp; stay healthy forever.</t>
  </si>
  <si>
    <t>https://twitter.com/realDonaldTrump/status/293815803613155328</t>
  </si>
  <si>
    <t>https://twitter.com/realDonaldTrump/status/293816333647360001</t>
  </si>
  <si>
    <t>@ritter1025 Ellis--get well soon!</t>
  </si>
  <si>
    <t>https://twitter.com/realDonaldTrump/status/293817480131002368</t>
  </si>
  <si>
    <t>The worst negotiators in history (otherwise known as Republicans) have just offered to suspend debt ceiling for four months. Pathetic!</t>
  </si>
  <si>
    <t>https://twitter.com/realDonaldTrump/status/293818006465826817</t>
  </si>
  <si>
    <t>Republicans are always worried about their general approval. With proposing to 'ignore the debt ceiling' they are ignoring their base.</t>
  </si>
  <si>
    <t>https://twitter.com/realDonaldTrump/status/293818625507328000</t>
  </si>
  <si>
    <t>Watch this great behind the scenes video of @ IvankaTrump's Spring 2013 photo shoot- http://bit.ly/141wCeB</t>
  </si>
  <si>
    <t>https://twitter.com/realDonaldTrump/status/293827289471401984</t>
  </si>
  <si>
    <t>One positive from last week for Lance was that everyone was focused on Manti Te'o! Why did Lance do that interview?</t>
  </si>
  <si>
    <t>https://twitter.com/realDonaldTrump/status/293829102832599040</t>
  </si>
  <si>
    <t>The Tea Party delivered the House for @ GOP so they could be fiscally responsible. Instead they have been irresponsible!</t>
  </si>
  <si>
    <t>https://twitter.com/realDonaldTrump/status/293833935228641281</t>
  </si>
  <si>
    <t>Has Pres. Obama or the White House told the public what happened in Algeria yet? Where‚Äôs the media?</t>
  </si>
  <si>
    <t>https://twitter.com/realDonaldTrump/status/293836391274668032</t>
  </si>
  <si>
    <t>Scary. Over 8,332,000 Americans left the work force during Obama's first term http://bit.ly/VMfaqU How did Romney lose that election?</t>
  </si>
  <si>
    <t>https://twitter.com/realDonaldTrump/status/293847982875480064</t>
  </si>
  <si>
    <t>Happy 8th Anniversary to @ MELANIATRUMP.pic.twitter.com/y45SSfYx</t>
  </si>
  <si>
    <t>https://twitter.com/realDonaldTrump/status/294093347247775744</t>
  </si>
  <si>
    <t>‚ÄúPride yourself on your ability to find creative solutions to tough problems." - Think Big</t>
  </si>
  <si>
    <t>https://twitter.com/realDonaldTrump/status/294094883394838528</t>
  </si>
  <si>
    <t>I cannot believe the Republicans are extending the debt ceiling‚ÄîI am a Republican &amp; I am embarrassed!</t>
  </si>
  <si>
    <t>https://twitter.com/realDonaldTrump/status/294101744001110016</t>
  </si>
  <si>
    <t>‚ÄúI can accept failure, everyone fails at something. But I can't accept not trying.‚Äù ‚Äì Michael Jordan</t>
  </si>
  <si>
    <t>https://twitter.com/realDonaldTrump/status/294111020006391808</t>
  </si>
  <si>
    <t>When the New York Times sold their beautiful, long-time building for peanuts &amp; the buyer flipped it for a massive profit‚Äîthey lost me!</t>
  </si>
  <si>
    <t>https://twitter.com/realDonaldTrump/status/294111611482931201</t>
  </si>
  <si>
    <t>... in order to occupy space in a truly ugly office building in a much worse location!</t>
  </si>
  <si>
    <t>https://twitter.com/realDonaldTrump/status/294111632680951810</t>
  </si>
  <si>
    <t>The New York Times should never have moved out of their magnificent, original home...</t>
  </si>
  <si>
    <t>https://twitter.com/realDonaldTrump/status/294113730462101505</t>
  </si>
  <si>
    <t>Be sure to read my column in @ cnni ‚ÄúEurope is terrific place for investment‚Äù http://bit.ly/10DRvNp</t>
  </si>
  <si>
    <t>https://twitter.com/realDonaldTrump/status/294119596829589504</t>
  </si>
  <si>
    <t>Back by popular demand, @ TraceAdkins delivers in the upcoming @ CelebApprentice All-Stars season. Yes, he sings.</t>
  </si>
  <si>
    <t>https://twitter.com/realDonaldTrump/status/294147495901134848</t>
  </si>
  <si>
    <t>Congratulations to @ netanyahu on his electoral victory. He will now be the longest serving @ IsraeliPM. A great leader.</t>
  </si>
  <si>
    <t>https://twitter.com/realDonaldTrump/status/294148680754270208</t>
  </si>
  <si>
    <t>Stamps are going up once again. Now the US postal service will lose even more money.</t>
  </si>
  <si>
    <t>https://twitter.com/realDonaldTrump/status/294151779652874241</t>
  </si>
  <si>
    <t>Exxon donated $250g to Obama's inaugural http://bit.ly/XzHytP I guess the Democrats have no problem accepting money from 'big oil.'</t>
  </si>
  <si>
    <t>https://twitter.com/realDonaldTrump/status/294152993111146497</t>
  </si>
  <si>
    <t>Please tell me what is going on with the Republicans?</t>
  </si>
  <si>
    <t>https://twitter.com/realDonaldTrump/status/294159502201212929</t>
  </si>
  <si>
    <t>@asphipp @ TraceAdkins @ CelebApprentice March 3rd on NBC at 9 pm EST</t>
  </si>
  <si>
    <t>@asphipp @ @</t>
  </si>
  <si>
    <t>https://twitter.com/realDonaldTrump/status/294161251137884160</t>
  </si>
  <si>
    <t>I still can‚Äôt believe we left Iraq without the oil.</t>
  </si>
  <si>
    <t>https://twitter.com/realDonaldTrump/status/294162261789003776</t>
  </si>
  <si>
    <t>There is no world problem which cannot be solved if people of good will &amp; intelligence want it to be.</t>
  </si>
  <si>
    <t>https://twitter.com/realDonaldTrump/status/294164513547223040</t>
  </si>
  <si>
    <t>Health insurance premiums are rising by double digits http://nyti.ms/UuEmUX Another tax to the consumer by Obama Care. Enjoy!</t>
  </si>
  <si>
    <t>https://twitter.com/realDonaldTrump/status/294164901662953473</t>
  </si>
  <si>
    <t>In 2010 alone our trade deficit with China cost over 566,000 jobs http://bit.ly/XzIFJR This is unsustainable for the American worker.</t>
  </si>
  <si>
    <t>https://twitter.com/realDonaldTrump/status/294167823423508480</t>
  </si>
  <si>
    <t>@AveyOwyns Sadly, true!</t>
  </si>
  <si>
    <t>https://twitter.com/realDonaldTrump/status/294167949827272704</t>
  </si>
  <si>
    <t>@ RussPorkBarton He's got a right to be.</t>
  </si>
  <si>
    <t>https://twitter.com/realDonaldTrump/status/294168087882772480</t>
  </si>
  <si>
    <t>@ JustNtime_Lesko Nope!</t>
  </si>
  <si>
    <t>https://twitter.com/realDonaldTrump/status/294168445195538432</t>
  </si>
  <si>
    <t>https://twitter.com/realDonaldTrump/status/294168580386349056</t>
  </si>
  <si>
    <t>@brogfro That's true!</t>
  </si>
  <si>
    <t>https://twitter.com/realDonaldTrump/status/294168711571582978</t>
  </si>
  <si>
    <t>https://twitter.com/realDonaldTrump/status/294168899732250624</t>
  </si>
  <si>
    <t>@ amilcaralvarez Great! Good luck!</t>
  </si>
  <si>
    <t>https://twitter.com/realDonaldTrump/status/294169111787884544</t>
  </si>
  <si>
    <t>https://twitter.com/realDonaldTrump/status/294169387991175168</t>
  </si>
  <si>
    <t>@mamaberg63 True!</t>
  </si>
  <si>
    <t>https://twitter.com/realDonaldTrump/status/294170005103316992</t>
  </si>
  <si>
    <t>Do you notice the silence lately on wind turbine monstrosities? The people of Scotland &amp; many other countries are fighting back.</t>
  </si>
  <si>
    <t>https://twitter.com/realDonaldTrump/status/294172067815907328</t>
  </si>
  <si>
    <t>https://twitter.com/realDonaldTrump/status/294174258366648321</t>
  </si>
  <si>
    <t>@ LeCirqueNYC Thanks Sirio--great food!</t>
  </si>
  <si>
    <t>https://twitter.com/realDonaldTrump/status/294174826535477248</t>
  </si>
  <si>
    <t>. @ billmaher has not yet sent me the $5M he owes which I am giving to various charities. Come on Bill‚Äîyou made a deal.</t>
  </si>
  <si>
    <t>https://twitter.com/realDonaldTrump/status/294178162592608259</t>
  </si>
  <si>
    <t>https://twitter.com/realDonaldTrump/status/294178651199647744</t>
  </si>
  <si>
    <t>@ @tomclaridge84 @ @</t>
  </si>
  <si>
    <t>https://twitter.com/realDonaldTrump/status/294180493887410176</t>
  </si>
  <si>
    <t>‚ÄúWe have a system that increasingly taxes work and subsidizes nonwork.‚Äù - Milton Friedman</t>
  </si>
  <si>
    <t>https://twitter.com/realDonaldTrump/status/294185659772583936</t>
  </si>
  <si>
    <t>https://twitter.com/realDonaldTrump/status/294186031647961090</t>
  </si>
  <si>
    <t>https://twitter.com/realDonaldTrump/status/294190433003786240</t>
  </si>
  <si>
    <t>I just saw my new tie &amp; shirt collection‚Äîit‚Äôs fantastic‚Äîunbelievable look. Go to Macy‚Äôs now to buy!</t>
  </si>
  <si>
    <t>https://twitter.com/realDonaldTrump/status/294191793774395393</t>
  </si>
  <si>
    <t>. @ CelebApprentice having ‚Äútop brand impact 2012‚Äù ahead of Idol, Survivor, X Factor &amp; all others has caused quite a stir- no surprise!</t>
  </si>
  <si>
    <t>https://twitter.com/realDonaldTrump/status/294191976969035776</t>
  </si>
  <si>
    <t>Top brand impact is what television is all about from the commercial standpoint‚Äîa big deal for @ CelebApprentice.</t>
  </si>
  <si>
    <t>https://twitter.com/realDonaldTrump/status/294192216136630273</t>
  </si>
  <si>
    <t>Almost every television network wants me badly‚Äîbut I stay loyal to @ NBC.</t>
  </si>
  <si>
    <t>https://twitter.com/realDonaldTrump/status/294198466652028928</t>
  </si>
  <si>
    <t>"You have to love what you do or you are never going to be successful no matter what you do in life.‚Äù - Think Big</t>
  </si>
  <si>
    <t>https://twitter.com/realDonaldTrump/status/294440989702107136</t>
  </si>
  <si>
    <t>Today‚Äôs assignment: read Chapter 7 ‚ÄòTrump Tower: The Tiffany Location‚Äô of The Art of the Deal. Focus on how I marketed the property.</t>
  </si>
  <si>
    <t>https://twitter.com/realDonaldTrump/status/294441904072970240</t>
  </si>
  <si>
    <t>@ CoryMacRae Yes I am--I am saving it from wind turbine destruction!</t>
  </si>
  <si>
    <t>https://twitter.com/realDonaldTrump/status/294442449286356993</t>
  </si>
  <si>
    <t>@ MrJPL It is Trump!</t>
  </si>
  <si>
    <t>https://twitter.com/realDonaldTrump/status/294442748172443650</t>
  </si>
  <si>
    <t>https://twitter.com/realDonaldTrump/status/294443511581904896</t>
  </si>
  <si>
    <t>@ hellcat1963 Sadly true--but it can change.</t>
  </si>
  <si>
    <t>https://twitter.com/realDonaldTrump/status/294443848799772672</t>
  </si>
  <si>
    <t>https://twitter.com/realDonaldTrump/status/294444236286341121</t>
  </si>
  <si>
    <t>@ BillKingLanark @ dkberman @ mathewi That's true and I love it!</t>
  </si>
  <si>
    <t>https://twitter.com/realDonaldTrump/status/294465377449164801</t>
  </si>
  <si>
    <t>By continuing to give massive subsidies to Scotland‚Äôs ugly wind turbines, @ David_Cameron is playing right into @ AlexSalmond‚Äôs hands.</t>
  </si>
  <si>
    <t>https://twitter.com/realDonaldTrump/status/294477837392564224</t>
  </si>
  <si>
    <t>. @ gretawire Greta‚Äîyou‚Äôre wrong, Kirsten Powers is a dummy‚Äîwasn‚Äôt she Anthony Weiner‚Äôs girlfriend?</t>
  </si>
  <si>
    <t>https://twitter.com/realDonaldTrump/status/294511789490704385</t>
  </si>
  <si>
    <t>Via @ BreitbartNews: ‚ÄúEXCLUSIVE - TRUMP COUNSEL 'CANNOT CONFIRM OR DENY' INTEREST IN BUYING NEW YORK TIMES‚Äù http://bit.ly/SH0PMI</t>
  </si>
  <si>
    <t>https://twitter.com/realDonaldTrump/status/294512137114636288</t>
  </si>
  <si>
    <t>Wind farms are now being paid to shut down http://fxn.ws/zDGUW7 A complete waste.</t>
  </si>
  <si>
    <t>https://twitter.com/realDonaldTrump/status/294513009878003712</t>
  </si>
  <si>
    <t>https://twitter.com/realDonaldTrump/status/294513827242979329</t>
  </si>
  <si>
    <t>@ nicolenulton Thanks--Romney sadly did not resonate!</t>
  </si>
  <si>
    <t>https://twitter.com/realDonaldTrump/status/294513983497576451</t>
  </si>
  <si>
    <t>@ Elliotg1959 Have a great time at a great place!</t>
  </si>
  <si>
    <t>https://twitter.com/realDonaldTrump/status/294514577398456320</t>
  </si>
  <si>
    <t>@ MaxwellPearson Great!</t>
  </si>
  <si>
    <t>https://twitter.com/realDonaldTrump/status/294514769782792192</t>
  </si>
  <si>
    <t>https://twitter.com/realDonaldTrump/status/294515245563666432</t>
  </si>
  <si>
    <t>https://twitter.com/realDonaldTrump/status/294515793226510336</t>
  </si>
  <si>
    <t>@ sbair115 @ gretawire They call me names but that's ok?</t>
  </si>
  <si>
    <t>https://twitter.com/realDonaldTrump/status/294516134990995457</t>
  </si>
  <si>
    <t>@ euan888 Thanks Euan--We will save Scotland's great beauty--no turbines.</t>
  </si>
  <si>
    <t>https://twitter.com/realDonaldTrump/status/294516487761305603</t>
  </si>
  <si>
    <t>@ euan888 @ David_Cameron @ AlexSalmond So true!</t>
  </si>
  <si>
    <t>https://twitter.com/realDonaldTrump/status/294517583317725184</t>
  </si>
  <si>
    <t>https://twitter.com/realDonaldTrump/status/294517892295299072</t>
  </si>
  <si>
    <t>@ denoforensics Good idea--enjoy!</t>
  </si>
  <si>
    <t>https://twitter.com/realDonaldTrump/status/294518303592968193</t>
  </si>
  <si>
    <t>Today‚Äôs assignment: read chapter three of Think Big ‚ÄúBasic Instincts.‚Äù Focus on my acquisition of 40 Wall Street.</t>
  </si>
  <si>
    <t>https://twitter.com/realDonaldTrump/status/294519893645225984</t>
  </si>
  <si>
    <t>. @ THEGaryBusey returns to @ CelebApprentice All-Stars this season. His streak of chaos and havoc continues!</t>
  </si>
  <si>
    <t>https://twitter.com/realDonaldTrump/status/294522301163114496</t>
  </si>
  <si>
    <t>https://twitter.com/realDonaldTrump/status/294523850132164609</t>
  </si>
  <si>
    <t>https://twitter.com/realDonaldTrump/status/294530875503280129</t>
  </si>
  <si>
    <t>The @ nytimes was very nice in reporting that @ CelebApprentice was #1 on all television for ‚Äútop brand impact, 2012.‚Äù Thank you!</t>
  </si>
  <si>
    <t>https://twitter.com/realDonaldTrump/status/294538300692238336</t>
  </si>
  <si>
    <t>...Terrible for the economy and a job killer. China is laughing at us!</t>
  </si>
  <si>
    <t>https://twitter.com/realDonaldTrump/status/294538317884698624</t>
  </si>
  <si>
    <t>Watch Obama push major global warming legislation early in his second term...</t>
  </si>
  <si>
    <t>https://twitter.com/realDonaldTrump/status/294541327650156546</t>
  </si>
  <si>
    <t>The real estate market is slowly improving. Still a great time to buy. You will thank me in 5 years.</t>
  </si>
  <si>
    <t>https://twitter.com/realDonaldTrump/status/294541946544873472</t>
  </si>
  <si>
    <t>@ 3_lilmonkeys @ gretawire @ kirstenpowers10 Check her records!</t>
  </si>
  <si>
    <t>https://twitter.com/realDonaldTrump/status/294542858575286272</t>
  </si>
  <si>
    <t>https://twitter.com/realDonaldTrump/status/294543147499917312</t>
  </si>
  <si>
    <t>@ MattyP941 Thanks Matthew!</t>
  </si>
  <si>
    <t>https://twitter.com/realDonaldTrump/status/294548524845113345</t>
  </si>
  <si>
    <t>The Republicans better be careful. Obama is out to destroy them!</t>
  </si>
  <si>
    <t>https://twitter.com/realDonaldTrump/status/294548744328855552</t>
  </si>
  <si>
    <t>@ JoeBaker1234 100% real!</t>
  </si>
  <si>
    <t>https://twitter.com/realDonaldTrump/status/294548881541328897</t>
  </si>
  <si>
    <t>https://twitter.com/realDonaldTrump/status/294549062705885184</t>
  </si>
  <si>
    <t>https://twitter.com/realDonaldTrump/status/294549240800239617</t>
  </si>
  <si>
    <t>@ enjorgetamez Great!</t>
  </si>
  <si>
    <t>https://twitter.com/realDonaldTrump/status/294549512775671808</t>
  </si>
  <si>
    <t>https://twitter.com/realDonaldTrump/status/294549664135516161</t>
  </si>
  <si>
    <t>https://twitter.com/realDonaldTrump/status/294549863205584896</t>
  </si>
  <si>
    <t>@ hamodavo @ PrimetimeEmmys But true!</t>
  </si>
  <si>
    <t>https://twitter.com/realDonaldTrump/status/294550197030244353</t>
  </si>
  <si>
    <t>@ DrakeFrisby But I doubt it!</t>
  </si>
  <si>
    <t>https://twitter.com/realDonaldTrump/status/294550441470070785</t>
  </si>
  <si>
    <t>@ Alyx518 And many other countries!</t>
  </si>
  <si>
    <t>https://twitter.com/realDonaldTrump/status/294550856240594945</t>
  </si>
  <si>
    <t>@NurseRichRange @</t>
  </si>
  <si>
    <t>https://twitter.com/realDonaldTrump/status/294551749459603456</t>
  </si>
  <si>
    <t>https://twitter.com/realDonaldTrump/status/294551971610902528</t>
  </si>
  <si>
    <t>‚ÄúDon't find fault, find a remedy.‚Äù -- Henry Ford</t>
  </si>
  <si>
    <t>https://twitter.com/realDonaldTrump/status/294555829892423681</t>
  </si>
  <si>
    <t>https://twitter.com/realDonaldTrump/status/294563437357445120</t>
  </si>
  <si>
    <t>@ VoiceNationLIVE Work hard and smart!</t>
  </si>
  <si>
    <t>https://twitter.com/realDonaldTrump/status/294807033658630144</t>
  </si>
  <si>
    <t>https://twitter.com/realDonaldTrump/status/294808844108972032</t>
  </si>
  <si>
    <t>It all comes down to one simple question: How much money can you stand to lose? That‚Äôs how much risk you should assume.</t>
  </si>
  <si>
    <t>https://twitter.com/realDonaldTrump/status/294823159088164864</t>
  </si>
  <si>
    <t>‚ÄúOne of the keys to thinking big is total focus.‚Äù ‚Äì The Art of The Deal</t>
  </si>
  <si>
    <t>https://twitter.com/realDonaldTrump/status/294834210647199744</t>
  </si>
  <si>
    <t>Wow, the ALIS just nominated my purchase of Doral in Miami as Transaction of the Year‚Äîthanks!</t>
  </si>
  <si>
    <t>https://twitter.com/realDonaldTrump/status/294839374263246848</t>
  </si>
  <si>
    <t>Radio interview w/ @ seanhannity discussing @ PhilMickels0n_ , why NY must start fracking &amp; staying in @ GOP primary http://bit.ly/WqULFh</t>
  </si>
  <si>
    <t>https://twitter.com/realDonaldTrump/status/294842650929033217</t>
  </si>
  <si>
    <t>Bought @ JohnDeere stock a year ago for old fashioned reason‚ÄîI love their product and service.</t>
  </si>
  <si>
    <t>https://twitter.com/realDonaldTrump/status/294843563949297665</t>
  </si>
  <si>
    <t>@ jostephan @ onlyramzi Thanks!</t>
  </si>
  <si>
    <t>https://twitter.com/realDonaldTrump/status/294846353287303168</t>
  </si>
  <si>
    <t>One of the country‚Äôs dumbest newspapers‚ÄîThe Palm Beach Post--should be put to sleep. It‚Äôs dying. @ pbpost</t>
  </si>
  <si>
    <t>https://twitter.com/realDonaldTrump/status/294861076007378944</t>
  </si>
  <si>
    <t>. @ PhilMickels0n_ is right‚ÄîCalifornia taxes are far too high. It‚Äôs ridiculous.</t>
  </si>
  <si>
    <t>https://twitter.com/realDonaldTrump/status/294866464987557889</t>
  </si>
  <si>
    <t>@mjhockey113 Not much!</t>
  </si>
  <si>
    <t>https://twitter.com/realDonaldTrump/status/294866874129346560</t>
  </si>
  <si>
    <t>@ MarcoMateoOchoa True!</t>
  </si>
  <si>
    <t>https://twitter.com/realDonaldTrump/status/294868380513603584</t>
  </si>
  <si>
    <t>@GuinnessCode True!</t>
  </si>
  <si>
    <t>https://twitter.com/realDonaldTrump/status/294868842411343872</t>
  </si>
  <si>
    <t>https://twitter.com/realDonaldTrump/status/294869330443780097</t>
  </si>
  <si>
    <t>@ InTheHere True!</t>
  </si>
  <si>
    <t>https://twitter.com/realDonaldTrump/status/294876382255800320</t>
  </si>
  <si>
    <t>Got to know Senator @ JohnKerry in Aspen, Colorado years ago‚Äîa very solid and stand-up guy.</t>
  </si>
  <si>
    <t>https://twitter.com/realDonaldTrump/status/294894585287700481</t>
  </si>
  <si>
    <t>Wind turbine syndrome is affecting tremendous numbers of people in their wake‚Äîstop ugly turbines.</t>
  </si>
  <si>
    <t>https://twitter.com/realDonaldTrump/status/294894996279148544</t>
  </si>
  <si>
    <t>The freezing cold weather across the country is brutal. Must be all that global warming.</t>
  </si>
  <si>
    <t>https://twitter.com/realDonaldTrump/status/294897043481194497</t>
  </si>
  <si>
    <t>. @ lisarinna is at the top of her game in the upcoming season of @ CelebApprentice All-Stars. Our fans love her.</t>
  </si>
  <si>
    <t>https://twitter.com/realDonaldTrump/status/294901400666787840</t>
  </si>
  <si>
    <t>The Iranians are having 'difficulties' with their nuclear program http://bit.ly/WqWWZr But no thanks to us!</t>
  </si>
  <si>
    <t>https://twitter.com/realDonaldTrump/status/294901972912451584</t>
  </si>
  <si>
    <t>U.S. small businesses are truly worried about rising healthcare costs and taxes http://bit.ly/WqXBKq I told you so!</t>
  </si>
  <si>
    <t>https://twitter.com/realDonaldTrump/status/294902448127090688</t>
  </si>
  <si>
    <t>President Obama's inaugural had record low ratings. What does that portend?</t>
  </si>
  <si>
    <t>https://twitter.com/realDonaldTrump/status/294904387892031488</t>
  </si>
  <si>
    <t>Lots of people are asking whether or not I should have run for President‚Äîstay tuned for the answer.</t>
  </si>
  <si>
    <t>https://twitter.com/realDonaldTrump/status/294907627299799040</t>
  </si>
  <si>
    <t>Maybe I‚Äôm old fashioned but I don‚Äôt like seeing women in combat.</t>
  </si>
  <si>
    <t>https://twitter.com/realDonaldTrump/status/294910016392155138</t>
  </si>
  <si>
    <t>‚ÄúFace reality as it is, not as it was or as you wish it to be.‚Äù - @ jack_welch</t>
  </si>
  <si>
    <t>https://twitter.com/realDonaldTrump/status/294911699650232320</t>
  </si>
  <si>
    <t>‚ÄúAlways remember: Dress for the job you want, not the job you have.‚Äù ‚Äì Think Like a Billionaire</t>
  </si>
  <si>
    <t>https://twitter.com/realDonaldTrump/status/294920414205997056</t>
  </si>
  <si>
    <t>@ BeaumontAnthony @ OMAROSA @ latoyajackson @ CelebApprentice True!</t>
  </si>
  <si>
    <t>https://twitter.com/realDonaldTrump/status/294920897859551232</t>
  </si>
  <si>
    <t>https://twitter.com/realDonaldTrump/status/294921145973628929</t>
  </si>
  <si>
    <t>@ DanSchreibs Dope!</t>
  </si>
  <si>
    <t>https://twitter.com/realDonaldTrump/status/294921570521071616</t>
  </si>
  <si>
    <t>https://twitter.com/realDonaldTrump/status/295914604536684544</t>
  </si>
  <si>
    <t>Spain's government is closing down wind turbines--- the maintenance is higher than the income.</t>
  </si>
  <si>
    <t>https://twitter.com/realDonaldTrump/status/295914823991037952</t>
  </si>
  <si>
    <t>‚Äú60 Minutes‚Äù treats President Obama with kid gloves--- Mike Wallace is spinning in his grave!</t>
  </si>
  <si>
    <t>https://twitter.com/realDonaldTrump/status/295931628751028224</t>
  </si>
  <si>
    <t>Gov. @ BobbyJindal referred to the Republicans as ‚Äúthe stupid party‚Äù. Now he has given Dems a phrase to use.</t>
  </si>
  <si>
    <t>https://twitter.com/realDonaldTrump/status/295931805582884864</t>
  </si>
  <si>
    <t>Is Gov. @ BobbyJindal the stupid one for using the phrase ‚Äúthe stupid party‚Äù when referring to the Republicans?</t>
  </si>
  <si>
    <t>https://twitter.com/realDonaldTrump/status/295983639076954114</t>
  </si>
  <si>
    <t>I wonder how @ JoeBiden feels after last night‚Äôs love fest between Obama and Hilary on @ 60Minutes. Can‚Äôt be too happy.</t>
  </si>
  <si>
    <t>https://twitter.com/realDonaldTrump/status/295984948421201920</t>
  </si>
  <si>
    <t>Here I am with Whitney Houston at a party at Mar-a-Lago. http://fb.me/1RTYLvlrH</t>
  </si>
  <si>
    <t>https://twitter.com/realDonaldTrump/status/295987171721097216</t>
  </si>
  <si>
    <t>A-Rod should do the Yankees a favor and never play again.</t>
  </si>
  <si>
    <t>https://twitter.com/realDonaldTrump/status/295996213008932864</t>
  </si>
  <si>
    <t>. @ TigerWoods is playing like his old self in the Farmers Insurance Open. He will have a great year.</t>
  </si>
  <si>
    <t>https://twitter.com/realDonaldTrump/status/295999352290291712</t>
  </si>
  <si>
    <t>Still waiting to hear from @ billmaher. Every day he dodges me is one less day that $5M is being used for charity.</t>
  </si>
  <si>
    <t>https://twitter.com/realDonaldTrump/status/296000095692926976</t>
  </si>
  <si>
    <t>‚ÄúA leader does not deserve the name unless he is willing occasionally to stand alone.‚Äù - Henry A. Kissinger</t>
  </si>
  <si>
    <t>https://twitter.com/realDonaldTrump/status/296276393426305025</t>
  </si>
  <si>
    <t>@ VictorFrisina Me too@A great place.</t>
  </si>
  <si>
    <t>https://twitter.com/realDonaldTrump/status/296276917554913281</t>
  </si>
  <si>
    <t>https://twitter.com/realDonaldTrump/status/296277147373412354</t>
  </si>
  <si>
    <t>https://twitter.com/realDonaldTrump/status/296278036582629376</t>
  </si>
  <si>
    <t>@ SandyInu We'll see.</t>
  </si>
  <si>
    <t>https://twitter.com/realDonaldTrump/status/296278281307705345</t>
  </si>
  <si>
    <t>@ Mattingly27 @ billmaher Stay tuned!</t>
  </si>
  <si>
    <t>https://twitter.com/realDonaldTrump/status/296278457384587265</t>
  </si>
  <si>
    <t>https://twitter.com/realDonaldTrump/status/296278885346209793</t>
  </si>
  <si>
    <t>@ pwf44 @ billmaher Just watch!</t>
  </si>
  <si>
    <t>https://twitter.com/realDonaldTrump/status/296279215534399489</t>
  </si>
  <si>
    <t>https://twitter.com/realDonaldTrump/status/296303180432678912</t>
  </si>
  <si>
    <t>Two years ago I told everybody to start looking &amp; buying houses‚ÄîI hope you listened! (but there is still time).</t>
  </si>
  <si>
    <t>https://twitter.com/realDonaldTrump/status/296303939643654144</t>
  </si>
  <si>
    <t>‚ÄúIf you want to succeed you should strike out on new paths, rather than travel worn paths of accepted success.‚Äù - John D. Rockefeller</t>
  </si>
  <si>
    <t>https://twitter.com/realDonaldTrump/status/296327015588569088</t>
  </si>
  <si>
    <t>The new reality. China‚Äôs economy ‚Äòunderpins‚Äô global demand http://reut.rs/1186nz8 Our leaders just watched as China took full control.</t>
  </si>
  <si>
    <t>https://twitter.com/realDonaldTrump/status/296330306032644096</t>
  </si>
  <si>
    <t>A-Rod is now being investigated for continued doping http://bit.ly/T5WRxt @ yankees have a great opportunity to dump him now. Go for it!</t>
  </si>
  <si>
    <t>https://twitter.com/realDonaldTrump/status/296339650350563328</t>
  </si>
  <si>
    <t>Via @ pbpost: ‚ÄúFaldo calls team-up for golf course with Trump ‚Äòentertaining‚Äô‚Äù http://bit.ly/1180Yb8</t>
  </si>
  <si>
    <t>https://twitter.com/realDonaldTrump/status/296352134406995968</t>
  </si>
  <si>
    <t>TV‚Äôs darling @ TheRealMarilu is back in this year‚Äôs ‚ÄúAll-Star‚Äù @ CelebApprentice. Marilu is a fierce competitor.</t>
  </si>
  <si>
    <t>https://twitter.com/realDonaldTrump/status/296354251335143424</t>
  </si>
  <si>
    <t>@ DaraghRohan Happy Birthday and good luck!</t>
  </si>
  <si>
    <t>https://twitter.com/realDonaldTrump/status/296359912576004096</t>
  </si>
  <si>
    <t>Just as I predicted, people are going to be shocked by the rise in premium prices thanks to Obama Care http://cbsloc.al/UxZ9Vn Enjoy!</t>
  </si>
  <si>
    <t>https://twitter.com/realDonaldTrump/status/296362729797722112</t>
  </si>
  <si>
    <t>‚ÄúSometimes by losing a battle you find a new way to win the war." The Art of The Deal</t>
  </si>
  <si>
    <t>https://twitter.com/realDonaldTrump/status/296364332919439361</t>
  </si>
  <si>
    <t>@ CherylCohen1 He's a druggie.</t>
  </si>
  <si>
    <t>https://twitter.com/realDonaldTrump/status/296364494232379392</t>
  </si>
  <si>
    <t>@ MoeKharrazi I love all sports!</t>
  </si>
  <si>
    <t>https://twitter.com/realDonaldTrump/status/296364795865743360</t>
  </si>
  <si>
    <t>https://twitter.com/realDonaldTrump/status/296365087474720768</t>
  </si>
  <si>
    <t>@jamesche85 @ Yankees True!</t>
  </si>
  <si>
    <t>@jamesche85 @</t>
  </si>
  <si>
    <t>https://twitter.com/realDonaldTrump/status/296365293335351298</t>
  </si>
  <si>
    <t>https://twitter.com/realDonaldTrump/status/296365534985994240</t>
  </si>
  <si>
    <t>@ largemarv74 @ Yankees Not even close but that doesn't matter!</t>
  </si>
  <si>
    <t>https://twitter.com/realDonaldTrump/status/296365762040446976</t>
  </si>
  <si>
    <t>@ LynnFiorenzano Thanks Lynn!</t>
  </si>
  <si>
    <t>https://twitter.com/realDonaldTrump/status/296366105700741120</t>
  </si>
  <si>
    <t>@ ridetheory Horses went up also!</t>
  </si>
  <si>
    <t>https://twitter.com/realDonaldTrump/status/296366412304359425</t>
  </si>
  <si>
    <t>@ wwws0 Wrong--built world's best golf course that is doing great!</t>
  </si>
  <si>
    <t>https://twitter.com/realDonaldTrump/status/296366926211452929</t>
  </si>
  <si>
    <t>@SPANISHFLYAR09 @</t>
  </si>
  <si>
    <t>https://twitter.com/realDonaldTrump/status/296367944894660608</t>
  </si>
  <si>
    <t>https://twitter.com/realDonaldTrump/status/296371306675453952</t>
  </si>
  <si>
    <t>https://twitter.com/realDonaldTrump/status/296619969884602368</t>
  </si>
  <si>
    <t>@ JustinHHSC Wow--that's really nice!</t>
  </si>
  <si>
    <t>https://twitter.com/realDonaldTrump/status/296620263511048194</t>
  </si>
  <si>
    <t>@ donhall5 Don--a terrible story (fact).</t>
  </si>
  <si>
    <t>https://twitter.com/realDonaldTrump/status/296620427290218496</t>
  </si>
  <si>
    <t>https://twitter.com/realDonaldTrump/status/296620742634795008</t>
  </si>
  <si>
    <t>@MaryBethTHM @ TheRealMarilu @ CelebApprentice Marilu is a fantastic person &amp; really smart!</t>
  </si>
  <si>
    <t>@MaryBethTHM @ @</t>
  </si>
  <si>
    <t>https://twitter.com/realDonaldTrump/status/296620931034529794</t>
  </si>
  <si>
    <t>@ NLaSpada7 True!</t>
  </si>
  <si>
    <t>https://twitter.com/realDonaldTrump/status/296622112267960322</t>
  </si>
  <si>
    <t>@ VintageSmitty Eric--True!</t>
  </si>
  <si>
    <t>https://twitter.com/realDonaldTrump/status/296622340811419648</t>
  </si>
  <si>
    <t>@ tjljunior @ billmaher Let's see!</t>
  </si>
  <si>
    <t>https://twitter.com/realDonaldTrump/status/296623410522501120</t>
  </si>
  <si>
    <t>https://twitter.com/realDonaldTrump/status/296628997624844293</t>
  </si>
  <si>
    <t>Randy Moss said he was the greatest receiver of all time‚Äîno way‚Äîit was @ JerryRice!</t>
  </si>
  <si>
    <t>https://twitter.com/realDonaldTrump/status/296629149274095616</t>
  </si>
  <si>
    <t>Randy Moss should not be bragging about himself‚ÄîI‚Äôm the only one who is allowed to do that!</t>
  </si>
  <si>
    <t>https://twitter.com/realDonaldTrump/status/296645836270612482</t>
  </si>
  <si>
    <t>The Republicans will get zero credit for passing immigration reform‚Äîand I said zero!</t>
  </si>
  <si>
    <t>https://twitter.com/realDonaldTrump/status/296645971331411968</t>
  </si>
  <si>
    <t>Immigration reform is fine‚Äîbut don‚Äôt rush to give away our country! Sounds like that‚Äôs what‚Äôs happening.</t>
  </si>
  <si>
    <t>https://twitter.com/realDonaldTrump/status/296652578731745280</t>
  </si>
  <si>
    <t>‚ÄúYou have to have confidence in yourself and confidence to know that what you are doing is right.‚Äù ‚Äì Think Big</t>
  </si>
  <si>
    <t>https://twitter.com/realDonaldTrump/status/296665707800821760</t>
  </si>
  <si>
    <t>... People love to hear their names and their stories said out loud.‚Äù ‚Äì Think Like a Billionaire</t>
  </si>
  <si>
    <t>https://twitter.com/realDonaldTrump/status/296665722761924608</t>
  </si>
  <si>
    <t>‚ÄúRemember people‚Äôs names and small details about them. Use both in conversation...</t>
  </si>
  <si>
    <t>https://twitter.com/realDonaldTrump/status/296680807278456832</t>
  </si>
  <si>
    <t>. @ AlexSalmond See attached article. Very frightening to people living around these monstrositieshttp://bit.ly/TWsmvu</t>
  </si>
  <si>
    <t>https://twitter.com/realDonaldTrump/status/296681530842050560</t>
  </si>
  <si>
    <t>Champion @ bretmichaels is back competing in the upcoming "All-Star" @ CelebApprentice. Premiere is March 3rd on @ NBC at 9 p.m. EST.</t>
  </si>
  <si>
    <t>https://twitter.com/realDonaldTrump/status/296701397225844736</t>
  </si>
  <si>
    <t>Another nasty season premieres Sunday, March 3rd at 9/8c on NBC! http://fb.me/1an2UwTRp</t>
  </si>
  <si>
    <t>https://twitter.com/realDonaldTrump/status/296703310168219649</t>
  </si>
  <si>
    <t>Flashback: "Donald Trump would fire A-Rod" http://es.pn/Qqr2eP via @ espn, 10.17.12</t>
  </si>
  <si>
    <t>https://twitter.com/realDonaldTrump/status/296704862203297792</t>
  </si>
  <si>
    <t>. @ yankees are privately ecstatic over A-Rod's latest doping bust. The evidence is damning http://bit.ly/VtS0YM @ yankees don't want him.</t>
  </si>
  <si>
    <t>https://twitter.com/realDonaldTrump/status/296712475229945860</t>
  </si>
  <si>
    <t>Glad to hear @ EWErickson has moved over to @ FoxNews. Erick is a sharp political analyst.</t>
  </si>
  <si>
    <t>https://twitter.com/realDonaldTrump/status/296714195867676673</t>
  </si>
  <si>
    <t>RT @ theRealKiyosaki: Donald Trump coined the phrase 'multilevel focusing'--I love it. It is when two ideas intersect &amp; form a new innovation</t>
  </si>
  <si>
    <t>https://twitter.com/realDonaldTrump/status/296715825891659776</t>
  </si>
  <si>
    <t>Oh the wonders of the Arab Spring. Our new allies in Egypt, the Muslim Brotherhood, just called the Holocaust a "myth"http://bit.ly/11bLdEV</t>
  </si>
  <si>
    <t>https://twitter.com/realDonaldTrump/status/296718212677115904</t>
  </si>
  <si>
    <t>@MaryBethTHM @ TheRealMarilu @ CelebApprentice I agree!</t>
  </si>
  <si>
    <t>https://twitter.com/realDonaldTrump/status/296718408735674368</t>
  </si>
  <si>
    <t>@ mena_le True!</t>
  </si>
  <si>
    <t>https://twitter.com/realDonaldTrump/status/296718641175609344</t>
  </si>
  <si>
    <t>@ RaydelMusic That's great--you will love what we are doing!</t>
  </si>
  <si>
    <t>https://twitter.com/realDonaldTrump/status/296718891223240704</t>
  </si>
  <si>
    <t>@ firefighter8597 I love that idea!</t>
  </si>
  <si>
    <t>https://twitter.com/realDonaldTrump/status/296719328768843776</t>
  </si>
  <si>
    <t>https://twitter.com/realDonaldTrump/status/296719525305532417</t>
  </si>
  <si>
    <t>@ Phatsdad Thanks Roger--Ali was and is great!</t>
  </si>
  <si>
    <t>https://twitter.com/realDonaldTrump/status/296722048460406784</t>
  </si>
  <si>
    <t>I don‚Äôt know why the @ yankees keep paying A-Rod‚Äîthey have a perfect out.</t>
  </si>
  <si>
    <t>https://twitter.com/realDonaldTrump/status/296726802922094592</t>
  </si>
  <si>
    <t>Pervert alert--serial sexter @ repweiner is polling to test the waters for NYC political run.http://nydn.us/Wpvf5Z</t>
  </si>
  <si>
    <t>https://twitter.com/realDonaldTrump/status/296731670021799936</t>
  </si>
  <si>
    <t>Obama's speech in Las Vegas yesterday cost the taxpayer $520 per word and over $1.6M http://bit.ly/VnDM6t More money borrowed from China.</t>
  </si>
  <si>
    <t>https://twitter.com/realDonaldTrump/status/296735322866339842</t>
  </si>
  <si>
    <t>... will happen when you go against the tide; when you take a risk and it works." - Think Big</t>
  </si>
  <si>
    <t>https://twitter.com/realDonaldTrump/status/296735349625987072</t>
  </si>
  <si>
    <t>"Go with your gut. Take chances. If you think you have the ingredients that you need, take chances, because your biggest successes...</t>
  </si>
  <si>
    <t>https://twitter.com/realDonaldTrump/status/296736881100611584</t>
  </si>
  <si>
    <t>"Impossible is a word to be found only in the dictionary of fools." - Napoleon Bonaparte</t>
  </si>
  <si>
    <t>https://twitter.com/realDonaldTrump/status/296987701482246144</t>
  </si>
  <si>
    <t>https://twitter.com/realDonaldTrump/status/296994480677085185</t>
  </si>
  <si>
    <t>@gotowardsthesun Good luck!</t>
  </si>
  <si>
    <t>https://twitter.com/realDonaldTrump/status/297008350955180033</t>
  </si>
  <si>
    <t>@ Rapone91 I agree!</t>
  </si>
  <si>
    <t>https://twitter.com/realDonaldTrump/status/297008798445490176</t>
  </si>
  <si>
    <t>@ CJohnson623 Only "one of"-- but thanks!</t>
  </si>
  <si>
    <t>https://twitter.com/realDonaldTrump/status/297008930138226689</t>
  </si>
  <si>
    <t>@ Jim_W_Magee Thank you!</t>
  </si>
  <si>
    <t>https://twitter.com/realDonaldTrump/status/297009061600296960</t>
  </si>
  <si>
    <t>@ jeffcdl That is indeed true!</t>
  </si>
  <si>
    <t>https://twitter.com/realDonaldTrump/status/297009380480667648</t>
  </si>
  <si>
    <t>https://twitter.com/realDonaldTrump/status/297009558520475648</t>
  </si>
  <si>
    <t>https://twitter.com/realDonaldTrump/status/297009732143706112</t>
  </si>
  <si>
    <t>@ TBrown2334 Not good!</t>
  </si>
  <si>
    <t>https://twitter.com/realDonaldTrump/status/297009869599408128</t>
  </si>
  <si>
    <t>@ Orangepop911 I do!</t>
  </si>
  <si>
    <t>https://twitter.com/realDonaldTrump/status/297010987456925696</t>
  </si>
  <si>
    <t>@ mala13slp @ BarackObama True!</t>
  </si>
  <si>
    <t>https://twitter.com/realDonaldTrump/status/297017173967241216</t>
  </si>
  <si>
    <t>"Well-maintained real estate is always going to be worth a lot more than poorly maintained real estate." -- The Art of the Deal</t>
  </si>
  <si>
    <t>https://twitter.com/realDonaldTrump/status/297042413078319105</t>
  </si>
  <si>
    <t>Little @ MacMiller sent me an expensive plaque for making his song ‚ÄúDonald Trump‚Äù such a big hit. Mac, you still... http://fb.me/y2TiiQQs</t>
  </si>
  <si>
    <t>https://twitter.com/realDonaldTrump/status/297043874369650688</t>
  </si>
  <si>
    <t>Little @ MacMiller‚ÄîI don‚Äôt need your praise - http://bit.ly/YlK3lI - just pay me the money you owe.</t>
  </si>
  <si>
    <t>https://twitter.com/realDonaldTrump/status/297045819746549760</t>
  </si>
  <si>
    <t>https://twitter.com/realDonaldTrump/status/297046465929433089</t>
  </si>
  <si>
    <t>Just did an interview with my friend @ MarkSimoneNY. Congratulations to Mark on his new show on @ WOR710.</t>
  </si>
  <si>
    <t>https://twitter.com/realDonaldTrump/status/297046725951107073</t>
  </si>
  <si>
    <t>. @ CNBC Titans: Donald Trump‚Äô is available to live stream on @ netflix and @ hulu. Watch!</t>
  </si>
  <si>
    <t>https://twitter.com/realDonaldTrump/status/297050775589376000</t>
  </si>
  <si>
    <t>Big news‚ÄîWOW‚ÄîU.S. economy shrinks!</t>
  </si>
  <si>
    <t>https://twitter.com/realDonaldTrump/status/297052939237863425</t>
  </si>
  <si>
    <t>. @ IvankaTrump, @ EricTrump &amp; @ DonaldJTrumpJr take no prisoners in boardroom of ‚ÄòAll Star‚Äô @ CelebApprentice. Where do they get it from?</t>
  </si>
  <si>
    <t>https://twitter.com/realDonaldTrump/status/297054955066499072</t>
  </si>
  <si>
    <t>@ RFussell Good idea!</t>
  </si>
  <si>
    <t>https://twitter.com/realDonaldTrump/status/297055380985499650</t>
  </si>
  <si>
    <t>@ NYCTiggy 3 minutes.</t>
  </si>
  <si>
    <t>https://twitter.com/realDonaldTrump/status/297055693779902464</t>
  </si>
  <si>
    <t>@ StuartyPhilpott @johfax I have a 93% approval rating in Scotland.</t>
  </si>
  <si>
    <t>https://twitter.com/realDonaldTrump/status/297056115169046530</t>
  </si>
  <si>
    <t>https://twitter.com/realDonaldTrump/status/297056375404650496</t>
  </si>
  <si>
    <t>@ ktsarita Good ideas and hard work!</t>
  </si>
  <si>
    <t>https://twitter.com/realDonaldTrump/status/297062411968593922</t>
  </si>
  <si>
    <t>‚ÄúFaldo to rework two Doral courses‚Äù http://on-msn.com/11mHcsK via @ FOXSports</t>
  </si>
  <si>
    <t>https://twitter.com/realDonaldTrump/status/297067477240774656</t>
  </si>
  <si>
    <t>@ TiffanyBrownInc @ MacMiller Not really!</t>
  </si>
  <si>
    <t>https://twitter.com/realDonaldTrump/status/297067786184822784</t>
  </si>
  <si>
    <t>https://twitter.com/realDonaldTrump/status/297071973878607872</t>
  </si>
  <si>
    <t>Everyone is asking if and when I will endorse a candidate in the NYC mayoral race. Doing my due diligence‚Ä¶</t>
  </si>
  <si>
    <t>https://twitter.com/realDonaldTrump/status/297072774403473408</t>
  </si>
  <si>
    <t>Yes, I will give my @ SuperBowl pick tomorrow. Watch @ _KatherineWebb cover it on @ InsideEdition.</t>
  </si>
  <si>
    <t>https://twitter.com/realDonaldTrump/status/297076699844190209</t>
  </si>
  <si>
    <t>The real estate market in Vietnam is booming. Growth is everywhere in the world, except for the US.</t>
  </si>
  <si>
    <t>https://twitter.com/realDonaldTrump/status/297081766009765888</t>
  </si>
  <si>
    <t>‚ÄúLet other people talk. Any business conversation should be two-sided.‚Äù ‚Äì Think Like a Billionaire</t>
  </si>
  <si>
    <t>https://twitter.com/realDonaldTrump/status/297083228706201600</t>
  </si>
  <si>
    <t>Little @ MacMiller, you illegally used my name for your song ‚ÄúDonald Trump‚Äù which now has over 75 million hits.</t>
  </si>
  <si>
    <t>https://twitter.com/realDonaldTrump/status/297084584334589952</t>
  </si>
  <si>
    <t>Little @ MacMiller, I want the money not the plaque you gave me!</t>
  </si>
  <si>
    <t>https://twitter.com/realDonaldTrump/status/297087613851017216</t>
  </si>
  <si>
    <t>Little @ MacMiller, I‚Äôm now going to teach you a big boy lesson about lawsuits and finance. You ungrateful dog!</t>
  </si>
  <si>
    <t>https://twitter.com/realDonaldTrump/status/297089463912370176</t>
  </si>
  <si>
    <t>. @ CelebApprentice Flashback: ‚ÄúWhat @ bretmichaels Learned from the 'Rock Star of Real Estate'‚Äùhttp://bit.ly/11mHrnD</t>
  </si>
  <si>
    <t>https://twitter.com/realDonaldTrump/status/297092192122576897</t>
  </si>
  <si>
    <t>https://twitter.com/realDonaldTrump/status/297092423669121025</t>
  </si>
  <si>
    <t>@minlarrycornel @</t>
  </si>
  <si>
    <t>https://twitter.com/realDonaldTrump/status/297092648328638464</t>
  </si>
  <si>
    <t>@ politcnews Thanks--that's Trump International Hotel &amp; Tower.</t>
  </si>
  <si>
    <t>https://twitter.com/realDonaldTrump/status/297098351319605248</t>
  </si>
  <si>
    <t>See ungrateful Little @ MacMiller‚Äôs statement to me a year ago‚Äî http://youtu.be/-4imKIOV0Q8?t=1m48s ‚Ä¶ - he was kissing my ass!</t>
  </si>
  <si>
    <t>https://twitter.com/realDonaldTrump/status/297098583457558528</t>
  </si>
  <si>
    <t>Little @ MacMiller‚ÄîI have more hair than you do and there‚Äôs a slight age difference.</t>
  </si>
  <si>
    <t>https://twitter.com/realDonaldTrump/status/297339372766900225</t>
  </si>
  <si>
    <t>Chuck Hagel showed gross incompetence before yesterdays Senate panel...our new Secretary of Defense.</t>
  </si>
  <si>
    <t>https://twitter.com/realDonaldTrump/status/297339815937073152</t>
  </si>
  <si>
    <t>Hagel's performance yesterday was the worst I have ever seen before a committee of any kind!</t>
  </si>
  <si>
    <t>https://twitter.com/realDonaldTrump/status/297365478937071616</t>
  </si>
  <si>
    <t>‚ÄúBe sure you put your feet in the right place, then stand firm.‚Äù - Abraham Lincoln</t>
  </si>
  <si>
    <t>https://twitter.com/realDonaldTrump/status/297387371912101888</t>
  </si>
  <si>
    <t>‚ÄúDonald Trump to name golf course after mother‚Äù http://bit.ly/WFAhbX via @ scotsmandotcom</t>
  </si>
  <si>
    <t>https://twitter.com/realDonaldTrump/status/297393010616971266</t>
  </si>
  <si>
    <t>The upcoming All-Star @ CelebApprentice puts the celebrities under the hardest tasks we have ever given. We really pushed the envelope</t>
  </si>
  <si>
    <t>https://twitter.com/realDonaldTrump/status/297407848923680768</t>
  </si>
  <si>
    <t>Bad. @ gallupnews survey shows 30% of businesses not hiring-- they are worried they won‚Äôt be around in a year.http://bit.ly/WFzjfZ</t>
  </si>
  <si>
    <t>https://twitter.com/realDonaldTrump/status/297414992087617536</t>
  </si>
  <si>
    <t>@ JackieDee16 @ CelebApprentice March 3rd 9 pm EST on NBC</t>
  </si>
  <si>
    <t>https://twitter.com/realDonaldTrump/status/297415787436711937</t>
  </si>
  <si>
    <t>https://twitter.com/realDonaldTrump/status/297421981047988224</t>
  </si>
  <si>
    <t>As promised, my @ SuperBowl pick is the San Francisco @ 49ers.</t>
  </si>
  <si>
    <t>https://twitter.com/realDonaldTrump/status/297436111012245504</t>
  </si>
  <si>
    <t>https://twitter.com/realDonaldTrump/status/297437775857328129</t>
  </si>
  <si>
    <t>@ Mr_Oghene Great--enjoy!</t>
  </si>
  <si>
    <t>https://twitter.com/realDonaldTrump/status/297438044879990784</t>
  </si>
  <si>
    <t>https://twitter.com/realDonaldTrump/status/297438317346168832</t>
  </si>
  <si>
    <t>@ TerryScotland @ AlexSalmond Which they should!</t>
  </si>
  <si>
    <t>https://twitter.com/realDonaldTrump/status/297438523752062976</t>
  </si>
  <si>
    <t>@ JohnNyire1 True--good luck!</t>
  </si>
  <si>
    <t>https://twitter.com/realDonaldTrump/status/297439048832806912</t>
  </si>
  <si>
    <t>https://twitter.com/realDonaldTrump/status/297439707967655936</t>
  </si>
  <si>
    <t>https://twitter.com/realDonaldTrump/status/297440130971602945</t>
  </si>
  <si>
    <t>‚ÄúPartnerships also require negotiation. It should be a win-win setup. Otherwise, it‚Äôs not a partnership.‚Äù ‚Äì ‚ÄòMidas Touch'</t>
  </si>
  <si>
    <t>https://twitter.com/realDonaldTrump/status/297445734045868032</t>
  </si>
  <si>
    <t>Instinct has a lot to do with timing. You have to be patient &amp; wait for your instincts to tell you the best time to make your move.</t>
  </si>
  <si>
    <t>https://twitter.com/realDonaldTrump/status/297447546966667264</t>
  </si>
  <si>
    <t>Ask yourself, "is this a blip or is it a catastrophe?" and your equilibrium will be kept in check if hard times hit.</t>
  </si>
  <si>
    <t>https://twitter.com/realDonaldTrump/status/297450052111196161</t>
  </si>
  <si>
    <t>https://twitter.com/realDonaldTrump/status/297450374502170625</t>
  </si>
  <si>
    <t>https://twitter.com/realDonaldTrump/status/297451885160460288</t>
  </si>
  <si>
    <t>Remain open to new ideas. That's where innovation comes from.</t>
  </si>
  <si>
    <t>https://twitter.com/realDonaldTrump/status/297452495024828417</t>
  </si>
  <si>
    <t>@minlarrycornel Thanks!</t>
  </si>
  <si>
    <t>https://twitter.com/realDonaldTrump/status/298251966914625537</t>
  </si>
  <si>
    <t>The lights went out in New Orleans...the Country's lights went out also. We are not the same place!</t>
  </si>
  <si>
    <t>https://twitter.com/realDonaldTrump/status/298252197563621376</t>
  </si>
  <si>
    <t>The Country is being run just like the stadium.</t>
  </si>
  <si>
    <t>https://twitter.com/realDonaldTrump/status/298438319417733120</t>
  </si>
  <si>
    <t>I picked seven Super Bowl winners in a row &amp; would have been right last night had the refs thrown the flag.</t>
  </si>
  <si>
    <t>https://twitter.com/realDonaldTrump/status/298448002375376897</t>
  </si>
  <si>
    <t>https://twitter.com/realDonaldTrump/status/298461755930210304</t>
  </si>
  <si>
    <t>. @ BillMaher didn‚Äôt come through with his promised $5 million for charity so today I will sue him.</t>
  </si>
  <si>
    <t>https://twitter.com/realDonaldTrump/status/298462278561431553</t>
  </si>
  <si>
    <t>I don‚Äôt know whether I will win or lose the @ billmaher lawsuit but had an obligation to sue for charity.</t>
  </si>
  <si>
    <t>https://twitter.com/realDonaldTrump/status/298504007914246146</t>
  </si>
  <si>
    <t>‚ÄúDonald Trump dedicates second Scottish golf course to beloved mother Mary‚Äù http://bit.ly/XRuCPm via @ MailOnline</t>
  </si>
  <si>
    <t>https://twitter.com/realDonaldTrump/status/298506399233765377</t>
  </si>
  <si>
    <t>I am very proud of my friend @ OMAROSA. Despite her recent loss,she gracefully performs in the upcoming All-Star @ ApprenticeNBC</t>
  </si>
  <si>
    <t>https://twitter.com/realDonaldTrump/status/298511789589680128</t>
  </si>
  <si>
    <t>@ GradyMc Sadly, that's right.</t>
  </si>
  <si>
    <t>https://twitter.com/realDonaldTrump/status/298512224266379265</t>
  </si>
  <si>
    <t>@ EdwardAshton30 True and true!</t>
  </si>
  <si>
    <t>https://twitter.com/realDonaldTrump/status/298512945560813568</t>
  </si>
  <si>
    <t>https://twitter.com/realDonaldTrump/status/298513196996755457</t>
  </si>
  <si>
    <t>@ exider2010 And that's okay.</t>
  </si>
  <si>
    <t>https://twitter.com/realDonaldTrump/status/298513436378275840</t>
  </si>
  <si>
    <t>https://twitter.com/realDonaldTrump/status/298514997959618560</t>
  </si>
  <si>
    <t>@ GP237 Thanks--my honor!</t>
  </si>
  <si>
    <t>https://twitter.com/realDonaldTrump/status/298515289887346688</t>
  </si>
  <si>
    <t>@ DavidBarringer2 That's right.</t>
  </si>
  <si>
    <t>https://twitter.com/realDonaldTrump/status/298515468115918848</t>
  </si>
  <si>
    <t>https://twitter.com/realDonaldTrump/status/298516089485262849</t>
  </si>
  <si>
    <t>@ Asklepios333 True and not good!</t>
  </si>
  <si>
    <t>https://twitter.com/realDonaldTrump/status/298517681898934272</t>
  </si>
  <si>
    <t>@ PRW_StaysFresh That's good news!</t>
  </si>
  <si>
    <t>https://twitter.com/realDonaldTrump/status/298521977197559809</t>
  </si>
  <si>
    <t>Be sure to listen to my interview today w/ @ SteveMTalk on @Newsmax_Media http://bit.ly/XRwOGH Congratulations to Steve on his new show!</t>
  </si>
  <si>
    <t>https://twitter.com/realDonaldTrump/status/298529172584800256</t>
  </si>
  <si>
    <t>If Karl Rove &amp; @ GOP Establishment continue to attack the Tea Party, who delivered in 2010, then there will be a 3rd Party in 2016.</t>
  </si>
  <si>
    <t>https://twitter.com/realDonaldTrump/status/298534247935918080</t>
  </si>
  <si>
    <t>@ BobHapka @sdoocy Thanks!</t>
  </si>
  <si>
    <t>https://twitter.com/realDonaldTrump/status/298534773062766592</t>
  </si>
  <si>
    <t>https://twitter.com/realDonaldTrump/status/298536067164950528</t>
  </si>
  <si>
    <t>https://twitter.com/realDonaldTrump/status/298536250636382208</t>
  </si>
  <si>
    <t>@ robblapp True and thanks!</t>
  </si>
  <si>
    <t>https://twitter.com/realDonaldTrump/status/298537009700556800</t>
  </si>
  <si>
    <t>. @ marklevinshow has been saying very nice things about me on his show recently. He has a fantastic radio show that I always enjoy!</t>
  </si>
  <si>
    <t>https://twitter.com/realDonaldTrump/status/298538826131980288</t>
  </si>
  <si>
    <t>@ z7one March 3rd, 9 pm EST on @ NBC</t>
  </si>
  <si>
    <t>https://twitter.com/realDonaldTrump/status/298545324467830784</t>
  </si>
  <si>
    <t>China is about to acquire 82,800 net acres of a Texas shale oil and gas field http://onforb.es/VE8w8E What are we doing!</t>
  </si>
  <si>
    <t>https://twitter.com/realDonaldTrump/status/298546046081048577</t>
  </si>
  <si>
    <t>China is buying our shale and gas fields http://onforb.es/VE8w8E &amp; Obama still won‚Äôt approve Keystone http://reut.rs/VE8Ioo Pathetic!</t>
  </si>
  <si>
    <t>https://twitter.com/realDonaldTrump/status/298546526945439745</t>
  </si>
  <si>
    <t>Now the Chinese are hacking @ nytimes http://bit.ly/VE8TQA &amp; Twitter http://bit.ly/VE8Y70 When will we hold these thieves accountable?</t>
  </si>
  <si>
    <t>https://twitter.com/realDonaldTrump/status/298550025284354048</t>
  </si>
  <si>
    <t>Victoria's Secret reps were nasty to @ KateUpton and now she is doing great.</t>
  </si>
  <si>
    <t>https://twitter.com/realDonaldTrump/status/298553176737595392</t>
  </si>
  <si>
    <t>‚ÄúSurround yourself with people who are smarter than you.‚Äù -- @ UncleRUSH</t>
  </si>
  <si>
    <t>https://twitter.com/realDonaldTrump/status/298790836789989376</t>
  </si>
  <si>
    <t>‚ÄúI also plan to keep making deals, big deals, and right around the clock.‚Äù ‚Äì The Art of The Deal</t>
  </si>
  <si>
    <t>https://twitter.com/realDonaldTrump/status/298792470962135040</t>
  </si>
  <si>
    <t>@ hellcat1963 @ MailOnline A great beauty!</t>
  </si>
  <si>
    <t>https://twitter.com/realDonaldTrump/status/298792697571987456</t>
  </si>
  <si>
    <t>https://twitter.com/realDonaldTrump/status/298793082625859584</t>
  </si>
  <si>
    <t>@omz213 Yes!</t>
  </si>
  <si>
    <t>https://twitter.com/realDonaldTrump/status/298793405012664320</t>
  </si>
  <si>
    <t>https://twitter.com/realDonaldTrump/status/298795623677849600</t>
  </si>
  <si>
    <t>https://twitter.com/realDonaldTrump/status/298795887893815296</t>
  </si>
  <si>
    <t>https://twitter.com/realDonaldTrump/status/298796730416254976</t>
  </si>
  <si>
    <t>https://twitter.com/realDonaldTrump/status/298796932539744259</t>
  </si>
  <si>
    <t>https://twitter.com/realDonaldTrump/status/298806875087048704</t>
  </si>
  <si>
    <t>I am a cautious optimist. Call it positive thinking with a lot of reality checks.</t>
  </si>
  <si>
    <t>https://twitter.com/realDonaldTrump/status/298808994858942464</t>
  </si>
  <si>
    <t>$4 gasoline ‚Äì wow‚ÄîOPEC is very happy!</t>
  </si>
  <si>
    <t>https://twitter.com/realDonaldTrump/status/298809445780189184</t>
  </si>
  <si>
    <t>Gas prices are going up big league‚ÄîI told you so‚Äîpayback to OPEC!</t>
  </si>
  <si>
    <t>https://twitter.com/realDonaldTrump/status/298817458054242305</t>
  </si>
  <si>
    <t>https://twitter.com/realDonaldTrump/status/298817763760287745</t>
  </si>
  <si>
    <t>Wise words from my father: ‚ÄúKnow everything you can about what you‚Äôre doing.‚Äù Fred C. Trump</t>
  </si>
  <si>
    <t>https://twitter.com/realDonaldTrump/status/298818279735177216</t>
  </si>
  <si>
    <t>Wise words from my mother: ‚ÄúTrust in God and be true to yourself.‚Äù Mary MacLeod Trump</t>
  </si>
  <si>
    <t>https://twitter.com/realDonaldTrump/status/298833212254339073</t>
  </si>
  <si>
    <t>To entrepreneurs: Watching you could be the motivation for your employees, so make it an example that will best serve your success.</t>
  </si>
  <si>
    <t>https://twitter.com/realDonaldTrump/status/298846949346537472</t>
  </si>
  <si>
    <t>Then ask: What am I pretending not to see? These two simple questions can pave the way for some very clear answers.</t>
  </si>
  <si>
    <t>https://twitter.com/realDonaldTrump/status/298846966853545984</t>
  </si>
  <si>
    <t>Ask: Is there anyone else who can do this better than I can?That‚Äôs just another way of saying know yourself &amp; know your competition.</t>
  </si>
  <si>
    <t>https://twitter.com/realDonaldTrump/status/298851761387630593</t>
  </si>
  <si>
    <t>@ 995mu Wow--that would certainly be interesting.</t>
  </si>
  <si>
    <t>https://twitter.com/realDonaldTrump/status/298852146013679616</t>
  </si>
  <si>
    <t>https://twitter.com/realDonaldTrump/status/298852515112419328</t>
  </si>
  <si>
    <t>@ ErolYalim Could be true--thanks.</t>
  </si>
  <si>
    <t>https://twitter.com/realDonaldTrump/status/298852692451803136</t>
  </si>
  <si>
    <t>@ thisdj84 Yes--leadership!</t>
  </si>
  <si>
    <t>https://twitter.com/realDonaldTrump/status/298852972870381568</t>
  </si>
  <si>
    <t>@ 18_Chaz No discounts, only penalties!</t>
  </si>
  <si>
    <t>https://twitter.com/realDonaldTrump/status/298853353511849984</t>
  </si>
  <si>
    <t>https://twitter.com/realDonaldTrump/status/298853514002694145</t>
  </si>
  <si>
    <t>https://twitter.com/realDonaldTrump/status/298864756134141953</t>
  </si>
  <si>
    <t>https://twitter.com/realDonaldTrump/status/298865039811702784</t>
  </si>
  <si>
    <t>@ CathyConstanti1 @ billmaher Thanks!</t>
  </si>
  <si>
    <t>https://twitter.com/realDonaldTrump/status/298866069609795585</t>
  </si>
  <si>
    <t>@ Brendamckinley They were amazing, thanks!</t>
  </si>
  <si>
    <t>https://twitter.com/realDonaldTrump/status/298866321905577985</t>
  </si>
  <si>
    <t>@ MdAhGOD Work hard (and smart!)</t>
  </si>
  <si>
    <t>https://twitter.com/realDonaldTrump/status/298866572733341696</t>
  </si>
  <si>
    <t>https://twitter.com/realDonaldTrump/status/298866769546866688</t>
  </si>
  <si>
    <t>https://twitter.com/realDonaldTrump/status/298867529814786049</t>
  </si>
  <si>
    <t>@MassBucketry Then why do you follow me dummy!</t>
  </si>
  <si>
    <t>https://twitter.com/realDonaldTrump/status/298868071853068288</t>
  </si>
  <si>
    <t>@ 1967porky Yes.</t>
  </si>
  <si>
    <t>https://twitter.com/realDonaldTrump/status/298868350048665601</t>
  </si>
  <si>
    <t>@ jmgc1230 Great!</t>
  </si>
  <si>
    <t>https://twitter.com/realDonaldTrump/status/298868849716129792</t>
  </si>
  <si>
    <t>@ tomeitel @ MattAdamsFoL Great!</t>
  </si>
  <si>
    <t>https://twitter.com/realDonaldTrump/status/298869134886846464</t>
  </si>
  <si>
    <t>@ TNHicks She was great!</t>
  </si>
  <si>
    <t>https://twitter.com/realDonaldTrump/status/298874399396884482</t>
  </si>
  <si>
    <t>https://twitter.com/realDonaldTrump/status/298883023959650304</t>
  </si>
  <si>
    <t>The big and highly respected Cooley LLP is handling the @ billmaher case for me.</t>
  </si>
  <si>
    <t>https://twitter.com/realDonaldTrump/status/298883092905590784</t>
  </si>
  <si>
    <t>A top firm like Cooley will only submit a case they believe in and can win.</t>
  </si>
  <si>
    <t>https://twitter.com/realDonaldTrump/status/298883747439321088</t>
  </si>
  <si>
    <t>My @ foxandfriends interview re: @ SuperBowl blackout, @ BobbyJindal‚Äôs stupid comment &amp; suing @ billmaher f/$5Mhttp://bit.ly/14BOYT3</t>
  </si>
  <si>
    <t>https://twitter.com/realDonaldTrump/status/298888905770545152</t>
  </si>
  <si>
    <t>Via @ newsbusters: ‚ÄúDonald Trump Issues Statement Regarding $5 Million Lawsuit Against Bill Maher‚Äùhttp://bit.ly/14BOk81</t>
  </si>
  <si>
    <t>https://twitter.com/realDonaldTrump/status/298896845952929792</t>
  </si>
  <si>
    <t>. @ BrandenRoderick returns in All-Star @ ApprenticeNBC 2001 Playmate of the Year is a determined competitor. She is terrific!</t>
  </si>
  <si>
    <t>https://twitter.com/realDonaldTrump/status/298897277509066752</t>
  </si>
  <si>
    <t>Trump @ DoralResort is hosting the WGC @ cadillacchamp from March 6th ‚Äì 10th. Join me--I will be there all four days.</t>
  </si>
  <si>
    <t>https://twitter.com/realDonaldTrump/status/298902188112105473</t>
  </si>
  <si>
    <t>Glad to hear @ BrentBozell, @ marklevinshow, @ EWErickson &amp; @ TPPatriots are standing up to @ KarlRove‚Äôs attack on the Tea Party.</t>
  </si>
  <si>
    <t>https://twitter.com/realDonaldTrump/status/298907278973759488</t>
  </si>
  <si>
    <t>With the record high February gas prices hurting the economy, even more reason to start fracking. Will create jobs &amp; lower prices.</t>
  </si>
  <si>
    <t>https://twitter.com/realDonaldTrump/status/298907929950707712</t>
  </si>
  <si>
    <t>@ toddclark True and thanks.</t>
  </si>
  <si>
    <t>https://twitter.com/realDonaldTrump/status/298908116643368962</t>
  </si>
  <si>
    <t>https://twitter.com/realDonaldTrump/status/298908524589744128</t>
  </si>
  <si>
    <t>@ cheftramonto Keep going!</t>
  </si>
  <si>
    <t>https://twitter.com/realDonaldTrump/status/298908744635518976</t>
  </si>
  <si>
    <t>@ chriswerner1988 Great--thank you!</t>
  </si>
  <si>
    <t>https://twitter.com/realDonaldTrump/status/298908907210960897</t>
  </si>
  <si>
    <t>@ MaryRosesGarden Mary--Great!</t>
  </si>
  <si>
    <t>https://twitter.com/realDonaldTrump/status/298909442869702656</t>
  </si>
  <si>
    <t>@ festenoc True and thanks.</t>
  </si>
  <si>
    <t>https://twitter.com/realDonaldTrump/status/298910017065725952</t>
  </si>
  <si>
    <t>@ destinywyatt11 True!</t>
  </si>
  <si>
    <t>https://twitter.com/realDonaldTrump/status/298911100609654785</t>
  </si>
  <si>
    <t>‚ÄúDon't bunt. Aim out of the ball park. Aim for the company of immortals.‚Äù - David Ogilvy</t>
  </si>
  <si>
    <t>https://twitter.com/realDonaldTrump/status/298911680484749313</t>
  </si>
  <si>
    <t>https://twitter.com/realDonaldTrump/status/298972696438521857</t>
  </si>
  <si>
    <t>Thanks @ SherriEShepherd 4 your nice comments today on The View. U were terrific!</t>
  </si>
  <si>
    <t>https://twitter.com/realDonaldTrump/status/299162532885700608</t>
  </si>
  <si>
    <t>https://twitter.com/realDonaldTrump/status/299162874708901888</t>
  </si>
  <si>
    <t>‚ÄúMoney was never a big motivation for me, except as a way to keep score.The excitement is playing the game.‚Äù‚ÄìThe Art of The Deal</t>
  </si>
  <si>
    <t>https://twitter.com/realDonaldTrump/status/299163601497903104</t>
  </si>
  <si>
    <t>@ missshavon1 @ CelebApprentice Thanks, coming up soon, March 3rd.</t>
  </si>
  <si>
    <t>https://twitter.com/realDonaldTrump/status/299166863093538816</t>
  </si>
  <si>
    <t>Had a great time on the @ HowardStern show this morning‚Äîhe will and should never change!</t>
  </si>
  <si>
    <t>https://twitter.com/realDonaldTrump/status/299167694069047296</t>
  </si>
  <si>
    <t>Again, immigration reform is fine‚Äîbut don‚Äôt rush to give away our country. That‚Äôs what‚Äôs happening!</t>
  </si>
  <si>
    <t>https://twitter.com/realDonaldTrump/status/299167805603971072</t>
  </si>
  <si>
    <t>Re: immigration. Do the Republicans not realize that Dems will get 100% of 11 million votes no matter what they do?</t>
  </si>
  <si>
    <t>https://twitter.com/realDonaldTrump/status/299167924676091904</t>
  </si>
  <si>
    <t>Immigration reform really changes the voting scales for the Republicans‚Äîfor the worse!</t>
  </si>
  <si>
    <t>https://twitter.com/realDonaldTrump/status/299173930114105344</t>
  </si>
  <si>
    <t>‚ÄúYou should always feel comfortable bargaining for goods and services. I do it all the time.‚Äù ‚Äì Think Like a Billionaire</t>
  </si>
  <si>
    <t>https://twitter.com/realDonaldTrump/status/299174411460820992</t>
  </si>
  <si>
    <t>https://twitter.com/realDonaldTrump/status/299174562749366273</t>
  </si>
  <si>
    <t>https://twitter.com/realDonaldTrump/status/299174903087767552</t>
  </si>
  <si>
    <t>@ jayknowles1978 Just the beginning!</t>
  </si>
  <si>
    <t>https://twitter.com/realDonaldTrump/status/299175657211064320</t>
  </si>
  <si>
    <t>@ neilcromie Be smart &amp; work hard!</t>
  </si>
  <si>
    <t>https://twitter.com/realDonaldTrump/status/299175972601749507</t>
  </si>
  <si>
    <t>https://twitter.com/realDonaldTrump/status/299176445660508160</t>
  </si>
  <si>
    <t>The best deals are good for everyone, which creates a win-win situation. Negotiation is persuasion more than power.</t>
  </si>
  <si>
    <t>https://twitter.com/realDonaldTrump/status/299178408695451648</t>
  </si>
  <si>
    <t>https://twitter.com/realDonaldTrump/status/299178766037577728</t>
  </si>
  <si>
    <t>https://twitter.com/realDonaldTrump/status/299179467283234816</t>
  </si>
  <si>
    <t>Look at the solution, not the problem. Learn to focus on what will give results.</t>
  </si>
  <si>
    <t>https://twitter.com/realDonaldTrump/status/299181188847894528</t>
  </si>
  <si>
    <t>https://twitter.com/realDonaldTrump/status/299188713190207488</t>
  </si>
  <si>
    <t>https://twitter.com/realDonaldTrump/status/299188906459537408</t>
  </si>
  <si>
    <t>https://twitter.com/realDonaldTrump/status/299189381086978048</t>
  </si>
  <si>
    <t>@ bahia6085 True and thank you.</t>
  </si>
  <si>
    <t>https://twitter.com/realDonaldTrump/status/299190557794775040</t>
  </si>
  <si>
    <t>https://twitter.com/realDonaldTrump/status/299190864452911107</t>
  </si>
  <si>
    <t>https://twitter.com/realDonaldTrump/status/299191050885529600</t>
  </si>
  <si>
    <t>https://twitter.com/realDonaldTrump/status/299191332461768704</t>
  </si>
  <si>
    <t>@ jtthebossman Thanks Jack!</t>
  </si>
  <si>
    <t>https://twitter.com/realDonaldTrump/status/299191565564387328</t>
  </si>
  <si>
    <t>@ SMarsh7818 @ Stern100 Thanks and that's good news. Good luck.</t>
  </si>
  <si>
    <t>https://twitter.com/realDonaldTrump/status/299195401955860480</t>
  </si>
  <si>
    <t>Keep your momentum. Without momentum, a lot of great ideas go nowhere.</t>
  </si>
  <si>
    <t>https://twitter.com/realDonaldTrump/status/299201626944700417</t>
  </si>
  <si>
    <t>https://twitter.com/realDonaldTrump/status/299202433941397504</t>
  </si>
  <si>
    <t>https://twitter.com/realDonaldTrump/status/299202953766633472</t>
  </si>
  <si>
    <t>. @ NBA Hall of Famer @ dennisrodman rebounds for a tremendous performance in his return to this year's All-Star @ ApprenticeNBC! Great guy!</t>
  </si>
  <si>
    <t>https://twitter.com/realDonaldTrump/status/299212012121112578</t>
  </si>
  <si>
    <t>Wow- no longer Saturday delivery from U.S. Postal Service- no money- our poor, poor Country!</t>
  </si>
  <si>
    <t>https://twitter.com/realDonaldTrump/status/299222147296030721</t>
  </si>
  <si>
    <t>https://twitter.com/realDonaldTrump/status/299224290765725697</t>
  </si>
  <si>
    <t>Via @Newsmax_Media: Maher Being Sued by Trump Over Birth Certificate Bet on 'Tonight Show'http://www.newsmax.com/TheWire/trump-maher-birth-certificate-bet/2013/02/04/id/488750 ‚Ä¶</t>
  </si>
  <si>
    <t>https://twitter.com/realDonaldTrump/status/299225979979694080</t>
  </si>
  <si>
    <t>https://twitter.com/realDonaldTrump/status/299227588679827457</t>
  </si>
  <si>
    <t>Congratulations to @ gretawire on the 11 year anniversary of @ FoxNews 'On the Record.' Always enjoy being interviewed by Greta. She's great.</t>
  </si>
  <si>
    <t>https://twitter.com/realDonaldTrump/status/299229136260575232</t>
  </si>
  <si>
    <t>Happy 102nd birthday to President Ronald Reagan. Every day that passes, Reagan's presidency looks better and better.</t>
  </si>
  <si>
    <t>https://twitter.com/realDonaldTrump/status/299233386009075712</t>
  </si>
  <si>
    <t>Oh the wonders of the Arab Spring. Our new 'ally' the Muslim Brotherhood hosted Ahmadinejad yesterday http://apne.ws/XVDbJ2 No more aid.</t>
  </si>
  <si>
    <t>https://twitter.com/realDonaldTrump/status/299238459950895104</t>
  </si>
  <si>
    <t>. @ sternshow My interview with Howard Stern this morning! http://youtu.be/OM-eC23QcMs http://fb.me/2tqX0dN6n</t>
  </si>
  <si>
    <t>https://twitter.com/realDonaldTrump/status/299242390244438016</t>
  </si>
  <si>
    <t>Just as I predicted, immigration reform will increase the cost of ObamaCare over $300B http://bit.ly/XVBQ4O More money borrowed from China.</t>
  </si>
  <si>
    <t>https://twitter.com/realDonaldTrump/status/299244014882918400</t>
  </si>
  <si>
    <t>Be tough, be smart, be personable, but don't take things personally. That's good business.</t>
  </si>
  <si>
    <t>https://twitter.com/realDonaldTrump/status/299244695693955072</t>
  </si>
  <si>
    <t>https://twitter.com/realDonaldTrump/status/299245121982038017</t>
  </si>
  <si>
    <t>@RicardoHernanG @</t>
  </si>
  <si>
    <t>https://twitter.com/realDonaldTrump/status/299247102461087744</t>
  </si>
  <si>
    <t>https://twitter.com/realDonaldTrump/status/299247281759195136</t>
  </si>
  <si>
    <t>https://twitter.com/realDonaldTrump/status/299247665739345921</t>
  </si>
  <si>
    <t>@ MFBrooklyn True and thank you.</t>
  </si>
  <si>
    <t>https://twitter.com/realDonaldTrump/status/299247923332530177</t>
  </si>
  <si>
    <t>https://twitter.com/realDonaldTrump/status/299249280143736834</t>
  </si>
  <si>
    <t>Now A-Rod is claiming that @ MLB and @ yankees are "out to get him' http://nydn.us/XVDDH9 He should just get the hell out of NYC already!</t>
  </si>
  <si>
    <t>https://twitter.com/realDonaldTrump/status/299255572602163201</t>
  </si>
  <si>
    <t>Terrible CBO forecast for 2013--1.4% GDP growth and 7.5%+ unemployment (really 17%+) http://bit.ly/XVEZSr You get what you vote for!</t>
  </si>
  <si>
    <t>https://twitter.com/realDonaldTrump/status/299257577768906752</t>
  </si>
  <si>
    <t>https://twitter.com/realDonaldTrump/status/299261783972143104</t>
  </si>
  <si>
    <t>People like doing deals with me because they know it will be profitable, that I work quickly, and that they will be treated fairly.</t>
  </si>
  <si>
    <t>https://twitter.com/realDonaldTrump/status/299262915716972544</t>
  </si>
  <si>
    <t>My @ TMZ interview with @ HarveyLevinTMZ discussing how I will see my $5M lawsuit against @ billmaher to the endhttp://tmz.me/XVAiI1</t>
  </si>
  <si>
    <t>https://twitter.com/realDonaldTrump/status/299267111384150016</t>
  </si>
  <si>
    <t>https://twitter.com/realDonaldTrump/status/299267493158072322</t>
  </si>
  <si>
    <t>‚ÄúIf we ever forget that we are One Nation Under God, then we will be a nation gone under.‚Äù- Ronald Reagan (Feb. 6, 1911‚ÄìJune 5, 2004)</t>
  </si>
  <si>
    <t>https://twitter.com/realDonaldTrump/status/299267835077726208</t>
  </si>
  <si>
    <t>@AGNateLee Great!</t>
  </si>
  <si>
    <t>https://twitter.com/realDonaldTrump/status/299268002325610496</t>
  </si>
  <si>
    <t>https://twitter.com/realDonaldTrump/status/299268212221173760</t>
  </si>
  <si>
    <t>@IdiotSavant24 @ billmaher Thanks!</t>
  </si>
  <si>
    <t>@IdiotSavant24 @</t>
  </si>
  <si>
    <t>https://twitter.com/realDonaldTrump/status/299277233556701184</t>
  </si>
  <si>
    <t>https://twitter.com/realDonaldTrump/status/299277494559846400</t>
  </si>
  <si>
    <t>https://twitter.com/realDonaldTrump/status/299277847934169088</t>
  </si>
  <si>
    <t>@ Iggy_Rodriguez Great--and great city!</t>
  </si>
  <si>
    <t>https://twitter.com/realDonaldTrump/status/299278091526754304</t>
  </si>
  <si>
    <t>@ MichaelCoffey1 I hope so!</t>
  </si>
  <si>
    <t>https://twitter.com/realDonaldTrump/status/299517529720750080</t>
  </si>
  <si>
    <t>https://twitter.com/realDonaldTrump/status/299518162339246080</t>
  </si>
  <si>
    <t>https://twitter.com/realDonaldTrump/status/299519892644823040</t>
  </si>
  <si>
    <t>@ georgeNedelkof1 True and thanks!</t>
  </si>
  <si>
    <t>https://twitter.com/realDonaldTrump/status/299530494457020417</t>
  </si>
  <si>
    <t>Obama can kill Americans at will with drones but waterboarding is not allowed‚Äîonly in America!</t>
  </si>
  <si>
    <t>https://twitter.com/realDonaldTrump/status/299530651776999424</t>
  </si>
  <si>
    <t>Democrats try so hard to mock &amp; belittle Republicans‚Äî&amp; the Republicans just don‚Äôt fight back‚Äîno energy!</t>
  </si>
  <si>
    <t>https://twitter.com/realDonaldTrump/status/299539896375316480</t>
  </si>
  <si>
    <t>https://twitter.com/realDonaldTrump/status/299540274735116288</t>
  </si>
  <si>
    <t>@ ST33LY_DAN @ HowardStern Thanks!</t>
  </si>
  <si>
    <t>https://twitter.com/realDonaldTrump/status/299542215292755968</t>
  </si>
  <si>
    <t>Keep the big picture in mind. There are always opportunites &amp; possibilities &amp; thinking too small can negate a lot of them.</t>
  </si>
  <si>
    <t>https://twitter.com/realDonaldTrump/status/299557357279645698</t>
  </si>
  <si>
    <t>Knowledge requires patience; action requires courage. Put patience and courage together and you‚Äôll be a winner.</t>
  </si>
  <si>
    <t>https://twitter.com/realDonaldTrump/status/299568699868856320</t>
  </si>
  <si>
    <t>https://twitter.com/realDonaldTrump/status/299568902147543042</t>
  </si>
  <si>
    <t>@ pennjillette Thanks Penn, will be interesting--see you soon!</t>
  </si>
  <si>
    <t>https://twitter.com/realDonaldTrump/status/299569278762504193</t>
  </si>
  <si>
    <t>https://twitter.com/realDonaldTrump/status/299571533121212416</t>
  </si>
  <si>
    <t>https://twitter.com/realDonaldTrump/status/299571765007491074</t>
  </si>
  <si>
    <t>https://twitter.com/realDonaldTrump/status/299572792154804225</t>
  </si>
  <si>
    <t>@ erikcantu Even better, government kills by drones but we can't even own guns. Thanks Erik.</t>
  </si>
  <si>
    <t>https://twitter.com/realDonaldTrump/status/299575449871331328</t>
  </si>
  <si>
    <t>@ SocialMediaBowl I have just responded!</t>
  </si>
  <si>
    <t>https://twitter.com/realDonaldTrump/status/299575519677136896</t>
  </si>
  <si>
    <t>Why are people giving money to Karl Rove when he just wasted $400M without any victories? Use your head.</t>
  </si>
  <si>
    <t>https://twitter.com/realDonaldTrump/status/299575627449761793</t>
  </si>
  <si>
    <t>Karl Rove is a total loser. Money given to him might as well be thrown down the drain.</t>
  </si>
  <si>
    <t>https://twitter.com/realDonaldTrump/status/299575808106844160</t>
  </si>
  <si>
    <t>Karl Rove‚Äôs strategy and commercials were the worst I have ever seen.</t>
  </si>
  <si>
    <t>https://twitter.com/realDonaldTrump/status/299577355771473920</t>
  </si>
  <si>
    <t>https://twitter.com/realDonaldTrump/status/299578113334071296</t>
  </si>
  <si>
    <t>https://twitter.com/realDonaldTrump/status/299578554780381185</t>
  </si>
  <si>
    <t>@zniosdig @</t>
  </si>
  <si>
    <t>https://twitter.com/realDonaldTrump/status/299579308031229952</t>
  </si>
  <si>
    <t>https://twitter.com/realDonaldTrump/status/299579735502102528</t>
  </si>
  <si>
    <t>@ scmaness Thanks!</t>
  </si>
  <si>
    <t>https://twitter.com/realDonaldTrump/status/299601972326170625</t>
  </si>
  <si>
    <t>"Donald Trump, Ed Koch, and the Ice Skating Rink: A Tale of Bureaucracy" http://bit.ly/XSnLXX @ ActonInstitute</t>
  </si>
  <si>
    <t>https://twitter.com/realDonaldTrump/status/299603753588375552</t>
  </si>
  <si>
    <t>Must read article: ‚ÄúConservative Fury at Rove Erupts‚Äù http://bit.ly/XSpSec By Jeffrey Lord @ AmSpec</t>
  </si>
  <si>
    <t>https://twitter.com/realDonaldTrump/status/299604146984738817</t>
  </si>
  <si>
    <t>@ Russ_Steinberg Be careful!</t>
  </si>
  <si>
    <t>https://twitter.com/realDonaldTrump/status/299604416602976256</t>
  </si>
  <si>
    <t>https://twitter.com/realDonaldTrump/status/299604648103407616</t>
  </si>
  <si>
    <t>@ MooreReva @ TMZ @ HarveyLevinTMZ @ billmaher Keep fighting and learning!</t>
  </si>
  <si>
    <t>https://twitter.com/realDonaldTrump/status/299604832745050112</t>
  </si>
  <si>
    <t>https://twitter.com/realDonaldTrump/status/299605003134451712</t>
  </si>
  <si>
    <t>@ denoforensics 100% true.</t>
  </si>
  <si>
    <t>https://twitter.com/realDonaldTrump/status/299605093651718144</t>
  </si>
  <si>
    <t>@ ericboucher True!</t>
  </si>
  <si>
    <t>https://twitter.com/realDonaldTrump/status/299605415782645760</t>
  </si>
  <si>
    <t>@ EdwardAshton30 Thanks--food for thought!</t>
  </si>
  <si>
    <t>https://twitter.com/realDonaldTrump/status/299605562755252224</t>
  </si>
  <si>
    <t>@ SOcean5 Interesting!</t>
  </si>
  <si>
    <t>https://twitter.com/realDonaldTrump/status/299605763242983424</t>
  </si>
  <si>
    <t>https://twitter.com/realDonaldTrump/status/299606071335604224</t>
  </si>
  <si>
    <t>https://twitter.com/realDonaldTrump/status/299606312109629441</t>
  </si>
  <si>
    <t>https://twitter.com/realDonaldTrump/status/299606640364240896</t>
  </si>
  <si>
    <t>https://twitter.com/realDonaldTrump/status/299607094049513474</t>
  </si>
  <si>
    <t>@ EWErickson @ hunterbaker Erick--Thanks--and that was an easy one--closed for eight years!</t>
  </si>
  <si>
    <t>https://twitter.com/realDonaldTrump/status/299608044977930240</t>
  </si>
  <si>
    <t>@saseret12 True, and thank you.</t>
  </si>
  <si>
    <t>https://twitter.com/realDonaldTrump/status/299608788976140288</t>
  </si>
  <si>
    <t>https://twitter.com/realDonaldTrump/status/299609105943908352</t>
  </si>
  <si>
    <t>@tbott22 @</t>
  </si>
  <si>
    <t>https://twitter.com/realDonaldTrump/status/299610010000961536</t>
  </si>
  <si>
    <t>Negotiation is persuasion more than power. Be reasonable and flexible, and never let anyone know exactly where you‚Äôre coming from.</t>
  </si>
  <si>
    <t>https://twitter.com/realDonaldTrump/status/299611973358862336</t>
  </si>
  <si>
    <t>https://twitter.com/realDonaldTrump/status/299612268763705344</t>
  </si>
  <si>
    <t>https://twitter.com/realDonaldTrump/status/299614961527840768</t>
  </si>
  <si>
    <t>Back by popular demand, this year‚Äôs All-Star @ ApprenticeNBC sees the return of @ claudiajordan! Our fans love her.</t>
  </si>
  <si>
    <t>https://twitter.com/realDonaldTrump/status/299615946337837056</t>
  </si>
  <si>
    <t>https://twitter.com/realDonaldTrump/status/299617783430410240</t>
  </si>
  <si>
    <t>https://twitter.com/realDonaldTrump/status/299618305143099393</t>
  </si>
  <si>
    <t>Develop your gut instincts and act on them. You will have your biggest successes when you go with your gut--but be very smart &amp; careful.</t>
  </si>
  <si>
    <t>https://twitter.com/realDonaldTrump/status/299620569136132096</t>
  </si>
  <si>
    <t>A-Rod‚Äôs forgery defense is blown http://nydn.us/XSs7yh The more he lies, the worse it's going to get. @ yankees want out of his contract</t>
  </si>
  <si>
    <t>https://twitter.com/realDonaldTrump/status/299623407887204352</t>
  </si>
  <si>
    <t>https://twitter.com/realDonaldTrump/status/299627683040616448</t>
  </si>
  <si>
    <t>Hagel committee vote has been postponed as Hagel refuses to disclose all his financeshttp://bit.ly/XStn4j</t>
  </si>
  <si>
    <t>https://twitter.com/realDonaldTrump/status/299629835213500416</t>
  </si>
  <si>
    <t>China keeps manipulating its currency at our financial expense. Why do our leaders continually let China run all over us?</t>
  </si>
  <si>
    <t>https://twitter.com/realDonaldTrump/status/299632680495095808</t>
  </si>
  <si>
    <t>The past 4 years have seen the weakest multiyear recovery since WWII http://bit.ly/XSuAsl Need to loosen regulations and lower taxes.</t>
  </si>
  <si>
    <t>https://twitter.com/realDonaldTrump/status/299633270231007232</t>
  </si>
  <si>
    <t>https://twitter.com/realDonaldTrump/status/299633604902936576</t>
  </si>
  <si>
    <t>https://twitter.com/realDonaldTrump/status/299634313652219904</t>
  </si>
  <si>
    <t>Can you imagine if Bush‚Äôs administration drafted a memo legalizing the killing of Americans?! Democrats are such hypocrites.</t>
  </si>
  <si>
    <t>https://twitter.com/realDonaldTrump/status/299634763109642240</t>
  </si>
  <si>
    <t>https://twitter.com/realDonaldTrump/status/299635021688496129</t>
  </si>
  <si>
    <t>https://twitter.com/realDonaldTrump/status/299635333967003648</t>
  </si>
  <si>
    <t>https://twitter.com/realDonaldTrump/status/299636168872562689</t>
  </si>
  <si>
    <t>The dollar always talks in the end--although our pols are killing the dollar!</t>
  </si>
  <si>
    <t>https://twitter.com/realDonaldTrump/status/299865260519718913</t>
  </si>
  <si>
    <t>Is @ karlrove incompetent? 400 million dollars down the drain and not 1 victory!</t>
  </si>
  <si>
    <t>https://twitter.com/realDonaldTrump/status/299865729640067073</t>
  </si>
  <si>
    <t>@ karlrove Ashley Judd ad makes her and Obama look great...nobody wastes money like Karl Rove!</t>
  </si>
  <si>
    <t>https://twitter.com/realDonaldTrump/status/299866129067819009</t>
  </si>
  <si>
    <t>See the Ashley Judd ad by @ karlrove and you will definitely vote for her and love Obama.</t>
  </si>
  <si>
    <t>https://twitter.com/realDonaldTrump/status/299866309024440321</t>
  </si>
  <si>
    <t>@ karlrove is a total loser...save your money!</t>
  </si>
  <si>
    <t>https://twitter.com/realDonaldTrump/status/299886510763831297</t>
  </si>
  <si>
    <t>. @ karlrove‚Äôs ad is the best thing that ever happened to Ashley Judd‚Äîsimply increases her profile.</t>
  </si>
  <si>
    <t>https://twitter.com/realDonaldTrump/status/299890640207106048</t>
  </si>
  <si>
    <t>Ashley Judd Targeted by @ karlrove's Super PAC in Ad (Video)http://huff.to/TKxl0M</t>
  </si>
  <si>
    <t>https://twitter.com/realDonaldTrump/status/299892694602358784</t>
  </si>
  <si>
    <t>Being an entrepreneur is not a group effort. You have to trust yourself and your instincts.</t>
  </si>
  <si>
    <t>https://twitter.com/realDonaldTrump/status/299894286445604864</t>
  </si>
  <si>
    <t>@ lucasg203 Good luck!</t>
  </si>
  <si>
    <t>https://twitter.com/realDonaldTrump/status/299898930659999744</t>
  </si>
  <si>
    <t>@ jeff_m_hamilton It's about time!</t>
  </si>
  <si>
    <t>https://twitter.com/realDonaldTrump/status/299899545788219392</t>
  </si>
  <si>
    <t>https://twitter.com/realDonaldTrump/status/299899768195395584</t>
  </si>
  <si>
    <t>https://twitter.com/realDonaldTrump/status/299900038199508992</t>
  </si>
  <si>
    <t>@ BGoldsmith26 Yes, if they fight!</t>
  </si>
  <si>
    <t>https://twitter.com/realDonaldTrump/status/299900336833974273</t>
  </si>
  <si>
    <t>@notdevondalton Thank her for me!</t>
  </si>
  <si>
    <t>https://twitter.com/realDonaldTrump/status/299901306179567617</t>
  </si>
  <si>
    <t>https://twitter.com/realDonaldTrump/status/299901532651024386</t>
  </si>
  <si>
    <t>https://twitter.com/realDonaldTrump/status/299901943487270912</t>
  </si>
  <si>
    <t>@macbenz46 @ southsalem But he will get it!</t>
  </si>
  <si>
    <t>@macbenz46 @</t>
  </si>
  <si>
    <t>https://twitter.com/realDonaldTrump/status/299902121975885825</t>
  </si>
  <si>
    <t>https://twitter.com/realDonaldTrump/status/299902670196588544</t>
  </si>
  <si>
    <t>https://twitter.com/realDonaldTrump/status/299904994054922240</t>
  </si>
  <si>
    <t>No person who is enthusiastic about his work has anything to fear from life. - Samuel Goldwyn</t>
  </si>
  <si>
    <t>https://twitter.com/realDonaldTrump/status/299907532619653121</t>
  </si>
  <si>
    <t>https://twitter.com/realDonaldTrump/status/299911208511889408</t>
  </si>
  <si>
    <t>https://twitter.com/realDonaldTrump/status/299911623211094016</t>
  </si>
  <si>
    <t>@MaryGraceDH Good!</t>
  </si>
  <si>
    <t>https://twitter.com/realDonaldTrump/status/299911900630749184</t>
  </si>
  <si>
    <t>https://twitter.com/realDonaldTrump/status/299912132479307778</t>
  </si>
  <si>
    <t>https://twitter.com/realDonaldTrump/status/299913491987456000</t>
  </si>
  <si>
    <t>https://twitter.com/realDonaldTrump/status/300383256656891904</t>
  </si>
  <si>
    <t>Dummy @ BillMaher forgot to say that he made an absolute offer which I accepted. Hopefully, charity gets $5M dollars.</t>
  </si>
  <si>
    <t>https://twitter.com/realDonaldTrump/status/300383475054284801</t>
  </si>
  <si>
    <t>How does @ HBO employ @ BillMaher with a pathetic show that he does---- what kind of "a special" is that? Complete garbage!</t>
  </si>
  <si>
    <t>https://twitter.com/realDonaldTrump/status/300383710002429952</t>
  </si>
  <si>
    <t>. @ BillMaher's so called show on HBO must be the cheapest "special" produced in the history of television--- it sucks!</t>
  </si>
  <si>
    <t>https://twitter.com/realDonaldTrump/status/300385178268880897</t>
  </si>
  <si>
    <t>Good luck @ RoccoMediate and nice hat! http://fb.me/1RgxGSEZQ</t>
  </si>
  <si>
    <t>https://twitter.com/realDonaldTrump/status/300755251164753920</t>
  </si>
  <si>
    <t>Congratulations to my friend @ RoccoMediate on winning the big golf tournament today!</t>
  </si>
  <si>
    <t>https://twitter.com/realDonaldTrump/status/301025226161008640</t>
  </si>
  <si>
    <t>Via @ politicalwire: Tweet of the Day http://bit.ly/TUztDu</t>
  </si>
  <si>
    <t>https://twitter.com/realDonaldTrump/status/301025514901094400</t>
  </si>
  <si>
    <t>I don‚Äôt like bullies. I am not going to stand around and watch @ KarlRove target the Tea Party. Karl Rove gave us Barack Obama. Loser.</t>
  </si>
  <si>
    <t>https://twitter.com/realDonaldTrump/status/301026685753630720</t>
  </si>
  <si>
    <t>Why does @ KarlRove lie about his Reagan credentials? http://bit.ly/TUIU5Q He‚Äôs a Bushie through and through.</t>
  </si>
  <si>
    <t>https://twitter.com/realDonaldTrump/status/301026849474105346</t>
  </si>
  <si>
    <t>Great column by @ howardfineman on @ HuffPostPol: "Karl Rove Is Done"http://huff.to/TSmFgF</t>
  </si>
  <si>
    <t>https://twitter.com/realDonaldTrump/status/301044397951287296</t>
  </si>
  <si>
    <t>‚ÄúDonald Trump offers political advice to Palm Beach Republicans‚Äù http://bit.ly/TUB1gH via @ SunSentinel</t>
  </si>
  <si>
    <t>https://twitter.com/realDonaldTrump/status/301044733751488512</t>
  </si>
  <si>
    <t>‚ÄúDonald Trump: ‚ÄòKarl Rove Is A Total Loser,‚Äô So Why Are People Still Giving Him Money?‚Äù http://bit.ly/TUBgse via @ Mediaite</t>
  </si>
  <si>
    <t>https://twitter.com/realDonaldTrump/status/301060559846125569</t>
  </si>
  <si>
    <t>"Thanks to Donald Trump" http://bit.ly/Ym4bSK via @ AmSpec. My pleasure Jeffrey!</t>
  </si>
  <si>
    <t>https://twitter.com/realDonaldTrump/status/301061151347851265</t>
  </si>
  <si>
    <t>"Trump: I Love the Tea Party, They Love Me" http://bit.ly/Ym4AVb via @Newsmax_Media (cross posted on @ foxnation http://bit.ly/Ym4VYa )</t>
  </si>
  <si>
    <t>https://twitter.com/realDonaldTrump/status/301069077118603264</t>
  </si>
  <si>
    <t>. @ KarlRove is far more to blame for Obama's victory than the Tea Party.</t>
  </si>
  <si>
    <t>https://twitter.com/realDonaldTrump/status/301070115661815808</t>
  </si>
  <si>
    <t>Had a great time hosting the Palm Beach County Republican at Mar-a-Lago. @ IngrahamAngle gave a strong speech. She‚Äôs great!</t>
  </si>
  <si>
    <t>https://twitter.com/realDonaldTrump/status/301070324886286337</t>
  </si>
  <si>
    <t>RT @ IngrahamAngle: Trump Int'l Golf Club West Palm Beach is spectacular. Almost makes me wish I had time to play/learn/like golf.</t>
  </si>
  <si>
    <t>https://twitter.com/realDonaldTrump/status/301344788039471105</t>
  </si>
  <si>
    <t>... A great person inspires others to see for themselves. ‚Äì Harvey Mackay</t>
  </si>
  <si>
    <t>https://twitter.com/realDonaldTrump/status/301344803587768323</t>
  </si>
  <si>
    <t>A mediocre person tells. A good person explains. A superior person demonstrates....</t>
  </si>
  <si>
    <t>https://twitter.com/realDonaldTrump/status/301346769424482305</t>
  </si>
  <si>
    <t>Via @ BET: ‚ÄúDonald Trump Blasts Beyonc√© for Suggestive Super Bowl Show‚Äù http://bet.us/Y5NIRV</t>
  </si>
  <si>
    <t>https://twitter.com/realDonaldTrump/status/301352756545994752</t>
  </si>
  <si>
    <t>... but @ billmaher is allowed to say that about me.</t>
  </si>
  <si>
    <t>https://twitter.com/realDonaldTrump/status/301352781221076992</t>
  </si>
  <si>
    <t>Can you imagine if @ billmaher said about Obama what he said about me (orangutan etc)‚Äîthe press would run him out of the country...</t>
  </si>
  <si>
    <t>https://twitter.com/realDonaldTrump/status/301352896996442112</t>
  </si>
  <si>
    <t>What do you think of my suing @ billmaher for $5M for charity? He made an offer, I accepted.</t>
  </si>
  <si>
    <t>https://twitter.com/realDonaldTrump/status/301358673048006657</t>
  </si>
  <si>
    <t>‚ÄúDonald Trump: Karl Rove Has Done Ashley Judd A Favor‚Äù http://bit.ly/Y5NZnZ via @ SheKnows</t>
  </si>
  <si>
    <t>https://twitter.com/realDonaldTrump/status/301373903148838913</t>
  </si>
  <si>
    <t>I endorsed a book on ObamaCare &amp; it just went to #2 on the New York Times bestseller list!</t>
  </si>
  <si>
    <t>https://twitter.com/realDonaldTrump/status/301374231940308992</t>
  </si>
  <si>
    <t>Preview of Obama‚Äôs SOTU: More taxes, bigger government, shrink the private sector, end the Republicans &amp; bankrupt the country. Enjoy!</t>
  </si>
  <si>
    <t>https://twitter.com/realDonaldTrump/status/301375488956444672</t>
  </si>
  <si>
    <t>Sad. Our food stamp rolls now surpass the entire population of Spain http://bit.ly/Y5PzX5 We must do better or we will be Greece.</t>
  </si>
  <si>
    <t>https://twitter.com/realDonaldTrump/status/301378096454582272</t>
  </si>
  <si>
    <t>Going to Charlotte, NC to speak before more than 20,000 people on Saturday morning‚Äîtotal sellout crowd‚Äîwill be great!</t>
  </si>
  <si>
    <t>https://twitter.com/realDonaldTrump/status/301378547229007873</t>
  </si>
  <si>
    <t>While in Charlotte this weekend will visit my Trump National Golf Club on Lake Norman‚Äîa magnificent place &amp; doing really well!</t>
  </si>
  <si>
    <t>https://twitter.com/realDonaldTrump/status/301379154530676736</t>
  </si>
  <si>
    <t>Via @ GolfweekMag: ‚ÄúTrump reveals routing for second course in Scotland‚Äù http://bit.ly/Y5Oa2w</t>
  </si>
  <si>
    <t>https://twitter.com/realDonaldTrump/status/301381410650996738</t>
  </si>
  <si>
    <t>. @ MelaniaTrump looks amazing in 2000 @ SInow! http://on.fb.me/12sYqVN</t>
  </si>
  <si>
    <t>https://twitter.com/realDonaldTrump/status/301383226998525952</t>
  </si>
  <si>
    <t>‚ÄúTrump to build second Scottish course‚Äù http://bit.ly/Y5OhLJ via @ UPI</t>
  </si>
  <si>
    <t>https://twitter.com/realDonaldTrump/status/301400255822434304</t>
  </si>
  <si>
    <t>It‚Äôs okay but why do the haters (&amp; losers) want to follow me on twitter?? Get a life!</t>
  </si>
  <si>
    <t>https://twitter.com/realDonaldTrump/status/301400833763966977</t>
  </si>
  <si>
    <t>Sorry, but @ piersmorgan is a good &amp; smart man who is doing really well. That‚Äôs why he won @ ApprenticeNBC.</t>
  </si>
  <si>
    <t>https://twitter.com/realDonaldTrump/status/301408633172926465</t>
  </si>
  <si>
    <t>My Doral Country Club purchase was made just before Miami real estate market went through the roof‚Äîgood timing!</t>
  </si>
  <si>
    <t>https://twitter.com/realDonaldTrump/status/301411075860074496</t>
  </si>
  <si>
    <t>The new course at Trump International Scotland will be a par-72 layout, with five sets of tees ranging from 7,540 yards to 5,630.</t>
  </si>
  <si>
    <t>https://twitter.com/realDonaldTrump/status/301412136134012929</t>
  </si>
  <si>
    <t>How can any Senator vote for Hagel as Sec. of Defense after that horrific hearing? He is not up for the job but will probably get it.</t>
  </si>
  <si>
    <t>https://twitter.com/realDonaldTrump/status/301415246868934657</t>
  </si>
  <si>
    <t>SEAL who shot Bin Laden is unemployed &amp; can‚Äôt feed his family http://bit.ly/Xxg3kg Everyone can get welfare but this SEAL can‚Äôt eat!</t>
  </si>
  <si>
    <t>https://twitter.com/realDonaldTrump/status/301422296244027392</t>
  </si>
  <si>
    <t>Magician extraordinaire @ pennjillette is back in the All-Star @ ApprenticeNBC. This time he has even more tricks up his sleeve.</t>
  </si>
  <si>
    <t>https://twitter.com/realDonaldTrump/status/301424121068273664</t>
  </si>
  <si>
    <t>Always pretend that you‚Äôre working for yourself. You‚Äôll do a wonderful job. It‚Äôs simple, but it works.</t>
  </si>
  <si>
    <t>https://twitter.com/realDonaldTrump/status/301425610163646464</t>
  </si>
  <si>
    <t>Have confidence, work hard, and keep your focus on the small things that matter while keeping the big picture in mind.</t>
  </si>
  <si>
    <t>https://twitter.com/realDonaldTrump/status/301425919917174784</t>
  </si>
  <si>
    <t>To all young college graduates ‚Äì stick in there, keep your head up and make sure you don‚Äôt miss any opportunities. They are out there.</t>
  </si>
  <si>
    <t>https://twitter.com/realDonaldTrump/status/301427567754354688</t>
  </si>
  <si>
    <t>https://twitter.com/realDonaldTrump/status/301429254523060225</t>
  </si>
  <si>
    <t>Great news - @ TPPatriots are starting their own Super PAC to fight @ KarlRove http://bit.ly/YU0O7G (via @ thehill) Go get em!</t>
  </si>
  <si>
    <t>https://twitter.com/realDonaldTrump/status/301430568569155584</t>
  </si>
  <si>
    <t>Another must read from Jeffrey Lord @ amspec: ‚ÄúRove Email Leaks: Ideological War Opens in GOP‚Äù http://bit.ly/YTZQIO</t>
  </si>
  <si>
    <t>https://twitter.com/realDonaldTrump/status/301432673946202112</t>
  </si>
  <si>
    <t>Will the Keystone XL pipeline finally be approved? Will create over 100,000 jobs and make us more energy independent.</t>
  </si>
  <si>
    <t>https://twitter.com/realDonaldTrump/status/301433242953867264</t>
  </si>
  <si>
    <t>https://twitter.com/realDonaldTrump/status/301435393201553409</t>
  </si>
  <si>
    <t>The President‚Äôs speech tonight will largely focus on class warfare. The Republicans don‚Äôt know how to handle that‚ÄîI do.</t>
  </si>
  <si>
    <t>https://twitter.com/realDonaldTrump/status/301439144880652288</t>
  </si>
  <si>
    <t>Surprised @ Eagles signed Michael Vick yesterday to be their 2013 QB. Vick is talented but brittle &amp; probably won't last long.</t>
  </si>
  <si>
    <t>https://twitter.com/realDonaldTrump/status/301439852497498112</t>
  </si>
  <si>
    <t>I don‚Äôt know what will happen with the lawsuit against dummy @ billmaher but have an obligation to charity to bring it.</t>
  </si>
  <si>
    <t>https://twitter.com/realDonaldTrump/status/301440066025295872</t>
  </si>
  <si>
    <t>Check @ billmaher‚Äôs background &amp; you will find he is not a smart guy‚Äîhe just wants people to think he is--just call him dummy.</t>
  </si>
  <si>
    <t>https://twitter.com/realDonaldTrump/status/301442372846383104</t>
  </si>
  <si>
    <t>https://twitter.com/realDonaldTrump/status/301443021227032576</t>
  </si>
  <si>
    <t>@ carsenadeline Yes, absolutely. There are always opportunities and therefore hope. Good luck Carsen!</t>
  </si>
  <si>
    <t>https://twitter.com/realDonaldTrump/status/301443413587394560</t>
  </si>
  <si>
    <t>@ Traceybabe8 Work hard and keep at it!</t>
  </si>
  <si>
    <t>https://twitter.com/realDonaldTrump/status/301443820334247936</t>
  </si>
  <si>
    <t>@ pathselo Good luck!</t>
  </si>
  <si>
    <t>https://twitter.com/realDonaldTrump/status/301444292755476480</t>
  </si>
  <si>
    <t>I went to Wharton, made over $8 billion, employ thousands of people &amp; get insulted by morons who can‚Äôt get enough of me on twitter...!</t>
  </si>
  <si>
    <t>https://twitter.com/realDonaldTrump/status/301445083746676736</t>
  </si>
  <si>
    <t>https://twitter.com/realDonaldTrump/status/301445538547630080</t>
  </si>
  <si>
    <t>https://twitter.com/realDonaldTrump/status/301446400380641280</t>
  </si>
  <si>
    <t>https://twitter.com/realDonaldTrump/status/301447097725644800</t>
  </si>
  <si>
    <t>NY should frack now. What‚Äôs the hold up? Is Albany opposed to creating jobs and making gas cheaper for middle class?</t>
  </si>
  <si>
    <t>https://twitter.com/realDonaldTrump/status/301449112614760449</t>
  </si>
  <si>
    <t>‚ÄúSuccessful people don't have fewer problems.They have determined that nothing will stop them from going forward.‚Äù Dr. Benjamin Carson</t>
  </si>
  <si>
    <t>https://twitter.com/realDonaldTrump/status/301450818203312128</t>
  </si>
  <si>
    <t>@ mayorgas Thanks!</t>
  </si>
  <si>
    <t>https://twitter.com/realDonaldTrump/status/301451585001762816</t>
  </si>
  <si>
    <t>@ toyeenb @ piersmorgan @ ApprenticeNBC True!</t>
  </si>
  <si>
    <t>https://twitter.com/realDonaldTrump/status/301451918226644994</t>
  </si>
  <si>
    <t>https://twitter.com/realDonaldTrump/status/301452434927132673</t>
  </si>
  <si>
    <t>https://twitter.com/realDonaldTrump/status/301452741253926912</t>
  </si>
  <si>
    <t>@kevinrleyland Interesting!</t>
  </si>
  <si>
    <t>https://twitter.com/realDonaldTrump/status/301453038835605504</t>
  </si>
  <si>
    <t>https://twitter.com/realDonaldTrump/status/301688361079414784</t>
  </si>
  <si>
    <t>Every business has surprises, hidden dangers beneath the surface, and little known opportunities that can lead to huge success.</t>
  </si>
  <si>
    <t>https://twitter.com/realDonaldTrump/status/301699163823955968</t>
  </si>
  <si>
    <t>https://twitter.com/realDonaldTrump/status/301705254918053889</t>
  </si>
  <si>
    <t>https://twitter.com/realDonaldTrump/status/301705477442637824</t>
  </si>
  <si>
    <t>https://twitter.com/realDonaldTrump/status/301705882184593408</t>
  </si>
  <si>
    <t>https://twitter.com/realDonaldTrump/status/301706069120536576</t>
  </si>
  <si>
    <t>@ JUrciuoli19 Not a bad idea--thanks!</t>
  </si>
  <si>
    <t>https://twitter.com/realDonaldTrump/status/301706179762069504</t>
  </si>
  <si>
    <t>https://twitter.com/realDonaldTrump/status/301707008879513606</t>
  </si>
  <si>
    <t>https://twitter.com/realDonaldTrump/status/301707411297824768</t>
  </si>
  <si>
    <t>https://twitter.com/realDonaldTrump/status/301708066334859264</t>
  </si>
  <si>
    <t>https://twitter.com/realDonaldTrump/status/301711868681138177</t>
  </si>
  <si>
    <t>When will people realize that @ billmaher is not an intellectual, but actually a rather dumb guy‚Äîjust look at his past.</t>
  </si>
  <si>
    <t>https://twitter.com/realDonaldTrump/status/301721265612419073</t>
  </si>
  <si>
    <t>https://twitter.com/realDonaldTrump/status/301721682392006657</t>
  </si>
  <si>
    <t>https://twitter.com/realDonaldTrump/status/301725066683625473</t>
  </si>
  <si>
    <t>@eddiecash23 Great and best of luck!</t>
  </si>
  <si>
    <t>https://twitter.com/realDonaldTrump/status/301725290105802753</t>
  </si>
  <si>
    <t>@ rubletz True--isn't it sad!</t>
  </si>
  <si>
    <t>https://twitter.com/realDonaldTrump/status/301725800355475456</t>
  </si>
  <si>
    <t>@ TRACECOWGIRL @ TraceAdkins @ CelebApprentice . @ TraceAdkins is a fantastic guy!</t>
  </si>
  <si>
    <t>https://twitter.com/realDonaldTrump/status/301731184919068673</t>
  </si>
  <si>
    <t>@ AmitchellMo Recognize the opportunity, focus on it, and don't give up. Luck is often earned.</t>
  </si>
  <si>
    <t>https://twitter.com/realDonaldTrump/status/301733981290917888</t>
  </si>
  <si>
    <t>‚ÄúThe harder you work, the luckier you get.‚Äù - Gary Player</t>
  </si>
  <si>
    <t>https://twitter.com/realDonaldTrump/status/301734358568542208</t>
  </si>
  <si>
    <t>@ DalHines Thanks--they are good kids!</t>
  </si>
  <si>
    <t>https://twitter.com/realDonaldTrump/status/301734655630123008</t>
  </si>
  <si>
    <t>https://twitter.com/realDonaldTrump/status/301735018227703808</t>
  </si>
  <si>
    <t>https://twitter.com/realDonaldTrump/status/301735541978832897</t>
  </si>
  <si>
    <t>https://twitter.com/realDonaldTrump/status/301736351995424768</t>
  </si>
  <si>
    <t>@ amelionaire69 Thanks Amelia!</t>
  </si>
  <si>
    <t>https://twitter.com/realDonaldTrump/status/301736584565387264</t>
  </si>
  <si>
    <t>@ ixfor Okay, great!</t>
  </si>
  <si>
    <t>https://twitter.com/realDonaldTrump/status/301740340421992448</t>
  </si>
  <si>
    <t>@ nydave77 Good luck!</t>
  </si>
  <si>
    <t>https://twitter.com/realDonaldTrump/status/301741495587856385</t>
  </si>
  <si>
    <t>Pay attention to global news and developments--in today's world that is a requirement, not an elective.</t>
  </si>
  <si>
    <t>https://twitter.com/realDonaldTrump/status/301743367723835392</t>
  </si>
  <si>
    <t>@ ZKoppe Work hard!</t>
  </si>
  <si>
    <t>https://twitter.com/realDonaldTrump/status/301743826828152834</t>
  </si>
  <si>
    <t>https://twitter.com/realDonaldTrump/status/301747605220769792</t>
  </si>
  <si>
    <t>Gain and use information to your advantage--see every day as an opportunity to learn.</t>
  </si>
  <si>
    <t>https://twitter.com/realDonaldTrump/status/301767291928981504</t>
  </si>
  <si>
    <t>Marco Rubio is being crucified by the media for drinking water during speech!</t>
  </si>
  <si>
    <t>https://twitter.com/realDonaldTrump/status/301767471562629120</t>
  </si>
  <si>
    <t>Next time Marco Rubio should drink his water from a glass as opposed to a bottle‚Äîwould have much less negative impact.</t>
  </si>
  <si>
    <t>https://twitter.com/realDonaldTrump/status/301767755600900097</t>
  </si>
  <si>
    <t>Looking forward to being interviewed on the @ marklevinshow tonight at 6:30 PM EST. Be sure to listen!</t>
  </si>
  <si>
    <t>https://twitter.com/realDonaldTrump/status/301768059281080322</t>
  </si>
  <si>
    <t>.@SenRandPaul‚Äôs Tea Party rebuttal to Obama‚Äôs SOTU explained why limited government promotes freedom. Well done!</t>
  </si>
  <si>
    <t>https://twitter.com/realDonaldTrump/status/301770221520302082</t>
  </si>
  <si>
    <t>https://twitter.com/realDonaldTrump/status/301770466660585473</t>
  </si>
  <si>
    <t>@KenToidi8 @</t>
  </si>
  <si>
    <t>https://twitter.com/realDonaldTrump/status/301770637192617984</t>
  </si>
  <si>
    <t>@ jma187 @ billmaher Interesting!</t>
  </si>
  <si>
    <t>https://twitter.com/realDonaldTrump/status/301770882643271680</t>
  </si>
  <si>
    <t>@Sunderscore20 Very nice--thank you!</t>
  </si>
  <si>
    <t>https://twitter.com/realDonaldTrump/status/301771083894382592</t>
  </si>
  <si>
    <t>@steffanpiper Very good!</t>
  </si>
  <si>
    <t>https://twitter.com/realDonaldTrump/status/301771366359773185</t>
  </si>
  <si>
    <t>@ Emeka89 Thanks!</t>
  </si>
  <si>
    <t>https://twitter.com/realDonaldTrump/status/301771701576953856</t>
  </si>
  <si>
    <t>@ DellaAdame Much worse!</t>
  </si>
  <si>
    <t>https://twitter.com/realDonaldTrump/status/301772072672165888</t>
  </si>
  <si>
    <t>https://twitter.com/realDonaldTrump/status/301772302616514561</t>
  </si>
  <si>
    <t>https://twitter.com/realDonaldTrump/status/301772533307408384</t>
  </si>
  <si>
    <t>@ mattwalker1809 Anytime!</t>
  </si>
  <si>
    <t>https://twitter.com/realDonaldTrump/status/301774038324375553</t>
  </si>
  <si>
    <t>https://twitter.com/realDonaldTrump/status/301776970893643776</t>
  </si>
  <si>
    <t>She‚Äôs back! Champion @ Joan_Rivers returns to the boardroom in this year‚Äôs All-Star @ ApprenticeNBC. Joan is ferocious.</t>
  </si>
  <si>
    <t>https://twitter.com/realDonaldTrump/status/301777744402993155</t>
  </si>
  <si>
    <t>https://twitter.com/realDonaldTrump/status/301780377545109504</t>
  </si>
  <si>
    <t>@ 79Rose79 I was never a big fan of Bush--he gave us Obama.</t>
  </si>
  <si>
    <t>https://twitter.com/realDonaldTrump/status/301780684765290497</t>
  </si>
  <si>
    <t>https://twitter.com/realDonaldTrump/status/301781345347198976</t>
  </si>
  <si>
    <t>https://twitter.com/realDonaldTrump/status/301784372158283779</t>
  </si>
  <si>
    <t>Speaking to a record crowd of over 20,000 people in Charlotte Arena this Saturday morning‚Äîlook forward to it!</t>
  </si>
  <si>
    <t>https://twitter.com/realDonaldTrump/status/301788840547471360</t>
  </si>
  <si>
    <t>What a shock ‚Äì higher taxes are slowing retail spending http://reut.rs/Vg5IfI Wait until 2014 when Obama Care is fully implemented.</t>
  </si>
  <si>
    <t>https://twitter.com/realDonaldTrump/status/301789568418603011</t>
  </si>
  <si>
    <t>@CaptainNdiet It will be great!</t>
  </si>
  <si>
    <t>https://twitter.com/realDonaldTrump/status/301789747871891458</t>
  </si>
  <si>
    <t>https://twitter.com/realDonaldTrump/status/301790315013087232</t>
  </si>
  <si>
    <t>@ yadapup I will try!</t>
  </si>
  <si>
    <t>https://twitter.com/realDonaldTrump/status/301791500059168769</t>
  </si>
  <si>
    <t>@ ECNew_York Thanks!</t>
  </si>
  <si>
    <t>https://twitter.com/realDonaldTrump/status/301792098313699328</t>
  </si>
  <si>
    <t>https://twitter.com/realDonaldTrump/status/301793267400450048</t>
  </si>
  <si>
    <t>Whatever you are doing right now, make sure to stop for a minute, focus and ask yourself ‚ÄúAm I thinking BIG?‚Äù</t>
  </si>
  <si>
    <t>https://twitter.com/realDonaldTrump/status/301793634624360448</t>
  </si>
  <si>
    <t>https://twitter.com/realDonaldTrump/status/301794290688983040</t>
  </si>
  <si>
    <t>@ marrs_cat Sounds like a good idea to me!</t>
  </si>
  <si>
    <t>https://twitter.com/realDonaldTrump/status/301795511269195776</t>
  </si>
  <si>
    <t>Be focused, be disciplined, be patient--there are very few cases of instant gratification.</t>
  </si>
  <si>
    <t>https://twitter.com/realDonaldTrump/status/301797592159903744</t>
  </si>
  <si>
    <t>https://twitter.com/realDonaldTrump/status/301801582369071104</t>
  </si>
  <si>
    <t>You've got something unique to offer--find out what it is. Ask yourself: What can I provide that does not yet exist? Innovation can follow..</t>
  </si>
  <si>
    <t>https://twitter.com/realDonaldTrump/status/301801967527796736</t>
  </si>
  <si>
    <t>What is the standard for which you want to be known? Identify that standard and follow it.</t>
  </si>
  <si>
    <t>https://twitter.com/realDonaldTrump/status/301810043316207616</t>
  </si>
  <si>
    <t>‚ÄúDo not pray for easy lives. Pray to be stronger men.‚Äù ‚Äì Pres. John F. Kennedy</t>
  </si>
  <si>
    <t>https://twitter.com/realDonaldTrump/status/301817282286460929</t>
  </si>
  <si>
    <t>Wow, Trump International Hotel &amp; Tower Toronto was just ranked #1 out of 138 hotels in Toronto! @ TrumpToronto</t>
  </si>
  <si>
    <t>https://twitter.com/realDonaldTrump/status/302057347411505153</t>
  </si>
  <si>
    <t>@ JUrciuoli19 Happy birthday!</t>
  </si>
  <si>
    <t>https://twitter.com/realDonaldTrump/status/302063403407650817</t>
  </si>
  <si>
    <t>It is important to think positively. Negative thinking will kill your focus and destroy any chance you have of being successful.</t>
  </si>
  <si>
    <t>https://twitter.com/realDonaldTrump/status/302063957596835840</t>
  </si>
  <si>
    <t>If US Air &amp; American Airlines are allowed to merge, ticket prices will skyrocket‚Äîthere will be no competition.</t>
  </si>
  <si>
    <t>https://twitter.com/realDonaldTrump/status/302067132261335041</t>
  </si>
  <si>
    <t>https://twitter.com/realDonaldTrump/status/302067479352582144</t>
  </si>
  <si>
    <t>https://twitter.com/realDonaldTrump/status/302067626933383168</t>
  </si>
  <si>
    <t>@ dtcairney Great success!</t>
  </si>
  <si>
    <t>https://twitter.com/realDonaldTrump/status/302067880248360960</t>
  </si>
  <si>
    <t>@uptownfrills True!</t>
  </si>
  <si>
    <t>https://twitter.com/realDonaldTrump/status/302068129159344128</t>
  </si>
  <si>
    <t>@uptownfrills @</t>
  </si>
  <si>
    <t>https://twitter.com/realDonaldTrump/status/302068963100221442</t>
  </si>
  <si>
    <t>@MaryGraceDH @</t>
  </si>
  <si>
    <t>https://twitter.com/realDonaldTrump/status/302069179278843904</t>
  </si>
  <si>
    <t>https://twitter.com/realDonaldTrump/status/302076845430542336</t>
  </si>
  <si>
    <t>Paying attention is a cost effective way of protecting yourself and your interests.</t>
  </si>
  <si>
    <t>https://twitter.com/realDonaldTrump/status/302078449495965697</t>
  </si>
  <si>
    <t>@ Goofyname March 3rd, 9 PM EST on NBC.</t>
  </si>
  <si>
    <t>https://twitter.com/realDonaldTrump/status/302078772268658688</t>
  </si>
  <si>
    <t>https://twitter.com/realDonaldTrump/status/302080621533081600</t>
  </si>
  <si>
    <t>https://twitter.com/realDonaldTrump/status/302089100310216705</t>
  </si>
  <si>
    <t>Remember to think big by expanding your horizons at the same time you‚Äôre expanding your net worth.</t>
  </si>
  <si>
    <t>https://twitter.com/realDonaldTrump/status/302101805335183360</t>
  </si>
  <si>
    <t>https://twitter.com/realDonaldTrump/status/302108604884987904</t>
  </si>
  <si>
    <t>Congrats @ TrumpToronto for being ranked #1 on @ TripAdvisor and a Travellers' Choice 2013 Winner!</t>
  </si>
  <si>
    <t>https://twitter.com/realDonaldTrump/status/302109905043722240</t>
  </si>
  <si>
    <t>@HisBloodSaves Great school--thanks!</t>
  </si>
  <si>
    <t>https://twitter.com/realDonaldTrump/status/302110618926850048</t>
  </si>
  <si>
    <t>@ thomasfuller46 @ IvankaTrump Thanks Thomas!</t>
  </si>
  <si>
    <t>https://twitter.com/realDonaldTrump/status/302110746916040704</t>
  </si>
  <si>
    <t>@ meliabila Great--and good luck!</t>
  </si>
  <si>
    <t>https://twitter.com/realDonaldTrump/status/302110912758829056</t>
  </si>
  <si>
    <t>@ David_S_Ballard True!</t>
  </si>
  <si>
    <t>https://twitter.com/realDonaldTrump/status/302113383971450880</t>
  </si>
  <si>
    <t>‚ÄúDonald Trump on Mark Levin: Karl Rove is one of the most overrated people in politics‚Äù http://bit.ly/VU5BZF via @ TheRightScoop</t>
  </si>
  <si>
    <t>https://twitter.com/realDonaldTrump/status/302128090488913920</t>
  </si>
  <si>
    <t>My @ marklevinshow interview discussing Obama's SOTU, Rove's attack on the Tea Party &amp; All-Star @ ApprenticeNBC http://bit.ly/3XUQX</t>
  </si>
  <si>
    <t>https://twitter.com/realDonaldTrump/status/302128552072060928</t>
  </si>
  <si>
    <t>https://twitter.com/realDonaldTrump/status/302128865726312448</t>
  </si>
  <si>
    <t>https://twitter.com/realDonaldTrump/status/302129278294839298</t>
  </si>
  <si>
    <t>https://twitter.com/realDonaldTrump/status/302129659305418753</t>
  </si>
  <si>
    <t>Really enjoyed my interview with @ marklevinshow. He is terrific!</t>
  </si>
  <si>
    <t>https://twitter.com/realDonaldTrump/status/302130658682236928</t>
  </si>
  <si>
    <t>https://twitter.com/realDonaldTrump/status/302135981572759554</t>
  </si>
  <si>
    <t>Via @ BreitbartNews‚Äô @ biggovt: ‚ÄúWAR! TRUMP, LEVIN PUMMEL ROVE AS CONSERVATIVE BATTLE ESCALATES‚Äùhttp://bit.ly/VU5LjI</t>
  </si>
  <si>
    <t>https://twitter.com/realDonaldTrump/status/302138824870465537</t>
  </si>
  <si>
    <t>Via @ BW: "Donald Trump Vows to Fight Scottish Wind Farm Plan in Courts" http://buswk.co/VU7K7N</t>
  </si>
  <si>
    <t>https://twitter.com/realDonaldTrump/status/302144070862655489</t>
  </si>
  <si>
    <t>‚ÄúTrump: Rove Gave Us Obama‚Äù http://bit.ly/VU7ENB via @ cnsnews</t>
  </si>
  <si>
    <t>https://twitter.com/realDonaldTrump/status/302145599191523329</t>
  </si>
  <si>
    <t>@ foodnfocus Happy Valentine's Day!</t>
  </si>
  <si>
    <t>https://twitter.com/realDonaldTrump/status/302146957617528832</t>
  </si>
  <si>
    <t>If US Air and American Airlines are allowed to merge, we are back to the days of ‚Äúmonopoly.‚Äù</t>
  </si>
  <si>
    <t>https://twitter.com/realDonaldTrump/status/302147050043228161</t>
  </si>
  <si>
    <t>I believe in free markets but allowing a merger of US Air &amp; American Airlines is totally ridiculous! Will control most of US market.</t>
  </si>
  <si>
    <t>https://twitter.com/realDonaldTrump/status/302153126323027968</t>
  </si>
  <si>
    <t>Everyone's favorite frontman, Twisted Sister lead singer @ deesnider returns to this year‚Äôs All-Star @ ApprenticeNBC. Dee does great!</t>
  </si>
  <si>
    <t>https://twitter.com/realDonaldTrump/status/302154049590018049</t>
  </si>
  <si>
    <t>@ jason23_9 @ deesnider @ ApprenticeNBC March 3rd, 9 PM EST on NBC.</t>
  </si>
  <si>
    <t>https://twitter.com/realDonaldTrump/status/302154507058544640</t>
  </si>
  <si>
    <t>The Tea Party is filled with great Americans. Despite being mistreated by everyone, including @ GOP, they will continue to fight on</t>
  </si>
  <si>
    <t>https://twitter.com/realDonaldTrump/status/302155020697235456</t>
  </si>
  <si>
    <t>. @ GOP need to face reality ‚Äì not one of the illegal immigrants granted amnesty will vote Republican.</t>
  </si>
  <si>
    <t>https://twitter.com/realDonaldTrump/status/302155419281915904</t>
  </si>
  <si>
    <t>https://twitter.com/realDonaldTrump/status/302156126374461440</t>
  </si>
  <si>
    <t>@makeupwithme7 Thanks--work hard every day!</t>
  </si>
  <si>
    <t>https://twitter.com/realDonaldTrump/status/302157753307246593</t>
  </si>
  <si>
    <t>@ mayorgas Good! and good luck!</t>
  </si>
  <si>
    <t>https://twitter.com/realDonaldTrump/status/302159546066034688</t>
  </si>
  <si>
    <t>https://twitter.com/realDonaldTrump/status/302160199521796096</t>
  </si>
  <si>
    <t>In my office with Banana Joe, who just won the @ WKCDOGS at @ MSGnyc. http://fb.me/1IRjmUruG</t>
  </si>
  <si>
    <t>https://twitter.com/realDonaldTrump/status/302161431439241217</t>
  </si>
  <si>
    <t>https://twitter.com/realDonaldTrump/status/302162078381273088</t>
  </si>
  <si>
    <t>https://twitter.com/realDonaldTrump/status/302162443264729088</t>
  </si>
  <si>
    <t>@ MicRoger You're right--billions.</t>
  </si>
  <si>
    <t>https://twitter.com/realDonaldTrump/status/302162939861934082</t>
  </si>
  <si>
    <t>Not only did Egypt destroy its civil society w/ the Muslim Brotherhood, now it is a complete economic mess http://bit.ly/VU8Ccr</t>
  </si>
  <si>
    <t>https://twitter.com/realDonaldTrump/status/302166344269455360</t>
  </si>
  <si>
    <t>No surprise, with the talk of amnesty in DC, illegal immigration is picking up in Arizonahttp://bit.ly/VU8J7V</t>
  </si>
  <si>
    <t>https://twitter.com/realDonaldTrump/status/302166901122019328</t>
  </si>
  <si>
    <t>Obama vacationing in West Palm Beach starting tomorrow. He should play a round at Trump Int'l Golf Club - #1 rated course in Florida.</t>
  </si>
  <si>
    <t>https://twitter.com/realDonaldTrump/status/302167467386609664</t>
  </si>
  <si>
    <t>@ nwsocialist Dopey--Big success and great for Scotland!</t>
  </si>
  <si>
    <t>https://twitter.com/realDonaldTrump/status/302167827773796352</t>
  </si>
  <si>
    <t>@ jdmael Watch what happens, dummy--it won't be pretty.</t>
  </si>
  <si>
    <t>https://twitter.com/realDonaldTrump/status/302167972942839809</t>
  </si>
  <si>
    <t>@ mandielaurin Good!</t>
  </si>
  <si>
    <t>https://twitter.com/realDonaldTrump/status/302168477689597952</t>
  </si>
  <si>
    <t>https://twitter.com/realDonaldTrump/status/302169102972243969</t>
  </si>
  <si>
    <t>https://twitter.com/realDonaldTrump/status/302169878578724864</t>
  </si>
  <si>
    <t>Thanks for all the great comments on all my recent interviews. Much appreciated.</t>
  </si>
  <si>
    <t>https://twitter.com/realDonaldTrump/status/302171010839502848</t>
  </si>
  <si>
    <t>@ MichaelJDGregor You're absolutely right.</t>
  </si>
  <si>
    <t>https://twitter.com/realDonaldTrump/status/302171482967113728</t>
  </si>
  <si>
    <t>@ sassy_grunch @ Joan_Rivers @ ApprenticeNBC Seriously!</t>
  </si>
  <si>
    <t>https://twitter.com/realDonaldTrump/status/302177141892730881</t>
  </si>
  <si>
    <t>Take responsibility for yourself--it's a very empowering attitude.</t>
  </si>
  <si>
    <t>https://twitter.com/realDonaldTrump/status/302181116771725313</t>
  </si>
  <si>
    <t>https://twitter.com/realDonaldTrump/status/302181477943214080</t>
  </si>
  <si>
    <t>If you can count the amount of time you put into a project on your fingers, then you haven‚Äôt spent enough time on it.</t>
  </si>
  <si>
    <t>https://twitter.com/realDonaldTrump/status/302270661387231232</t>
  </si>
  <si>
    <t>https://twitter.com/realDonaldTrump/status/302358232716939265</t>
  </si>
  <si>
    <t>https://twitter.com/realDonaldTrump/status/302421568326336512</t>
  </si>
  <si>
    <t>https://twitter.com/realDonaldTrump/status/302421895813423104</t>
  </si>
  <si>
    <t>https://twitter.com/realDonaldTrump/status/302427197401100288</t>
  </si>
  <si>
    <t>https://twitter.com/realDonaldTrump/status/302427297858854913</t>
  </si>
  <si>
    <t>https://twitter.com/realDonaldTrump/status/302428072739737601</t>
  </si>
  <si>
    <t>@ MooreReva Good. Never give up!</t>
  </si>
  <si>
    <t>https://twitter.com/realDonaldTrump/status/302428698341146624</t>
  </si>
  <si>
    <t>‚ÄúDo not give in to anger. It destroys your focus on goals and ruins your concentration.‚Äù ‚Äì Think Big</t>
  </si>
  <si>
    <t>https://twitter.com/realDonaldTrump/status/302433649641533440</t>
  </si>
  <si>
    <t>https://twitter.com/realDonaldTrump/status/302433795267776512</t>
  </si>
  <si>
    <t>https://twitter.com/realDonaldTrump/status/302440195150737408</t>
  </si>
  <si>
    <t>Success is good. Success with significance is even better. Work on what you will be proud to be associated with--make your work count.</t>
  </si>
  <si>
    <t>https://twitter.com/realDonaldTrump/status/302445095553232897</t>
  </si>
  <si>
    <t>Remember, if you don't promote yourself, then no one else will! Likewise, believe in yourself--or no one else will either.</t>
  </si>
  <si>
    <t>https://twitter.com/realDonaldTrump/status/302445719661457408</t>
  </si>
  <si>
    <t>@ philegl That's good news! Congrats.</t>
  </si>
  <si>
    <t>https://twitter.com/realDonaldTrump/status/302446062692614146</t>
  </si>
  <si>
    <t>@ nydave77 Keep at it!</t>
  </si>
  <si>
    <t>https://twitter.com/realDonaldTrump/status/302447619718918146</t>
  </si>
  <si>
    <t>https://twitter.com/realDonaldTrump/status/302451058922381313</t>
  </si>
  <si>
    <t>@ brandonarantes That's right, hard work it is. But worth it.</t>
  </si>
  <si>
    <t>https://twitter.com/realDonaldTrump/status/302473601842556928</t>
  </si>
  <si>
    <t>https://twitter.com/realDonaldTrump/status/302474002633461760</t>
  </si>
  <si>
    <t>@ Reed11593 Thanks Adam!</t>
  </si>
  <si>
    <t>https://twitter.com/realDonaldTrump/status/302474786091708416</t>
  </si>
  <si>
    <t>I never want someone working for me who doesn‚Äôt want to be there--and in the same way, you shouldn‚Äôt want to be there, either.</t>
  </si>
  <si>
    <t>https://twitter.com/realDonaldTrump/status/302481639936782336</t>
  </si>
  <si>
    <t>@ bryanbrager #1 = be passionate. If you love what you're doing, success will follow. With passion, discouragement can't take hold.</t>
  </si>
  <si>
    <t>https://twitter.com/realDonaldTrump/status/302497945490714624</t>
  </si>
  <si>
    <t>Via @ theblaze: "Donald Trump on how Rubio should have drank his water" http://bit.ly/WuQL8N</t>
  </si>
  <si>
    <t>https://twitter.com/realDonaldTrump/status/302498345920901120</t>
  </si>
  <si>
    <t>"Trump: Rove 'Made a Fool Out of Himself'" http://bit.ly/WuRB5E via @ cnsnews</t>
  </si>
  <si>
    <t>https://twitter.com/realDonaldTrump/status/302501763850858496</t>
  </si>
  <si>
    <t>All-Star @ ApprenticeNBC has done the impossible. TV's greatest villain @ OMAROSA &amp; @ THEGaryBusey are in competition. Fireworks!</t>
  </si>
  <si>
    <t>https://twitter.com/realDonaldTrump/status/302504683489067008</t>
  </si>
  <si>
    <t>@ Craigkotter Thanks--will be great!</t>
  </si>
  <si>
    <t>https://twitter.com/realDonaldTrump/status/302504901785825280</t>
  </si>
  <si>
    <t>@ chrisgd61 @ ApprenticeNBC @ OMAROSA @ THEGaryBusey March 3rd, 9 PM EST on NBC</t>
  </si>
  <si>
    <t>https://twitter.com/realDonaldTrump/status/302505792865718272</t>
  </si>
  <si>
    <t>@RealMissHIUSA13 Thanks Brianna!</t>
  </si>
  <si>
    <t>https://twitter.com/realDonaldTrump/status/302506439811948544</t>
  </si>
  <si>
    <t>Via @ freep: "Trump to speak to GOP" http://on.freep.com/WuSjzI</t>
  </si>
  <si>
    <t>https://twitter.com/realDonaldTrump/status/302509886233792512</t>
  </si>
  <si>
    <t>Looking forward to speaking @ acnnews International Convention tomorrow morning in Charlotte, NC http://bit.ly/WuYyn4</t>
  </si>
  <si>
    <t>https://twitter.com/realDonaldTrump/status/302514004167888897</t>
  </si>
  <si>
    <t>https://twitter.com/realDonaldTrump/status/302514321903202304</t>
  </si>
  <si>
    <t>https://twitter.com/realDonaldTrump/status/302514961501016065</t>
  </si>
  <si>
    <t>Trump National Golf Club, Charlotte, is the premiere club in North Carolina. http://bit.ly/WuYYtC Will visit tomorrow.</t>
  </si>
  <si>
    <t>https://twitter.com/realDonaldTrump/status/302517960717774848</t>
  </si>
  <si>
    <t>The American-US Airways merger will create even worse service and much higher fares.</t>
  </si>
  <si>
    <t>https://twitter.com/realDonaldTrump/status/302523996572905472</t>
  </si>
  <si>
    <t>People have been asking to hear my Howard Stern interview‚Äîyou can access it on @ HowardTV.</t>
  </si>
  <si>
    <t>https://twitter.com/realDonaldTrump/status/302524947652288515</t>
  </si>
  <si>
    <t>Chuck Hagel‚Äôs nomination has been held up for at least 12 more days. A lot can happen.</t>
  </si>
  <si>
    <t>https://twitter.com/realDonaldTrump/status/302527829659222017</t>
  </si>
  <si>
    <t>@ jrzbeach Thanks Eileen!</t>
  </si>
  <si>
    <t>https://twitter.com/realDonaldTrump/status/302528272934268928</t>
  </si>
  <si>
    <t>https://twitter.com/realDonaldTrump/status/302529157965967360</t>
  </si>
  <si>
    <t>Looks like @ bwilliams is having some problems with his Rock Center with Brian Williams show--I hate to see such bad ratings for @ NBC.</t>
  </si>
  <si>
    <t>https://twitter.com/realDonaldTrump/status/302530722453921793</t>
  </si>
  <si>
    <t>‚ÄúIf the freedom of speech is taken away then dumb and silent we may be led, like sheep to the slaughter.‚Äù - George Washington</t>
  </si>
  <si>
    <t>https://twitter.com/realDonaldTrump/status/302540025227255808</t>
  </si>
  <si>
    <t>Wow‚ÄîFamily Feud said I am the third most envied man in America. I respectfully disagree‚ÄîI am very modest.</t>
  </si>
  <si>
    <t>https://twitter.com/realDonaldTrump/status/302549902255325184</t>
  </si>
  <si>
    <t>If I‚Äôm the third most envied man in America, the small group of haters and losers must be nauseas.</t>
  </si>
  <si>
    <t>https://twitter.com/realDonaldTrump/status/302925403595612160</t>
  </si>
  <si>
    <t>Great going.</t>
  </si>
  <si>
    <t>https://twitter.com/realDonaldTrump/status/302927534000074752</t>
  </si>
  <si>
    <t>https://twitter.com/realDonaldTrump/status/302968374806339584</t>
  </si>
  <si>
    <t>https://twitter.com/realDonaldTrump/status/303649244814901248</t>
  </si>
  <si>
    <t>I said gas prices would sky rocket after election - Opec payback!</t>
  </si>
  <si>
    <t>https://twitter.com/realDonaldTrump/status/303658094855069696</t>
  </si>
  <si>
    <t>https://twitter.com/realDonaldTrump/status/303661628560388096</t>
  </si>
  <si>
    <t>I am surprised that Hugo Chavez can keep power in his weak physical condition!</t>
  </si>
  <si>
    <t>https://twitter.com/realDonaldTrump/status/303662219269394432</t>
  </si>
  <si>
    <t>@gwhitttttton. Thanks!</t>
  </si>
  <si>
    <t>https://twitter.com/realDonaldTrump/status/303662672241631232</t>
  </si>
  <si>
    <t>@ jonathanlipman. Thanks!</t>
  </si>
  <si>
    <t>https://twitter.com/realDonaldTrump/status/303662970473443328</t>
  </si>
  <si>
    <t>https://twitter.com/realDonaldTrump/status/303663707991465984</t>
  </si>
  <si>
    <t>https://twitter.com/realDonaldTrump/status/303664091095003136</t>
  </si>
  <si>
    <t>https://twitter.com/realDonaldTrump/status/303664619778613248</t>
  </si>
  <si>
    <t>https://twitter.com/realDonaldTrump/status/303665065113038848</t>
  </si>
  <si>
    <t>https://twitter.com/realDonaldTrump/status/303665757672312832</t>
  </si>
  <si>
    <t>https://twitter.com/realDonaldTrump/status/303681685919260673</t>
  </si>
  <si>
    <t>https://twitter.com/realDonaldTrump/status/303840465285951489</t>
  </si>
  <si>
    <t>https://twitter.com/realDonaldTrump/status/303845468436320256</t>
  </si>
  <si>
    <t>Jerry Buss was a great guy and friend. He will be missed!</t>
  </si>
  <si>
    <t>https://twitter.com/realDonaldTrump/status/303846455129542656</t>
  </si>
  <si>
    <t>@ glamourfairy01. Great!</t>
  </si>
  <si>
    <t>https://twitter.com/realDonaldTrump/status/303862827230310400</t>
  </si>
  <si>
    <t>@ BrewCrew88. Have a great time!</t>
  </si>
  <si>
    <t>https://twitter.com/realDonaldTrump/status/303868650996240384</t>
  </si>
  <si>
    <t>@ KayWiggs Thanks!</t>
  </si>
  <si>
    <t>https://twitter.com/realDonaldTrump/status/303870510951981056</t>
  </si>
  <si>
    <t>@SPANISHFLYAR09 @ @</t>
  </si>
  <si>
    <t>https://twitter.com/realDonaldTrump/status/303876359049064449</t>
  </si>
  <si>
    <t>https://twitter.com/realDonaldTrump/status/303876918330134529</t>
  </si>
  <si>
    <t>https://twitter.com/realDonaldTrump/status/303880398801346560</t>
  </si>
  <si>
    <t>https://twitter.com/realDonaldTrump/status/303885871793446912</t>
  </si>
  <si>
    <t>Be tenacious. Being tenacious means you're tough and patient at once--a formidable combination.</t>
  </si>
  <si>
    <t>https://twitter.com/realDonaldTrump/status/303897398634225664</t>
  </si>
  <si>
    <t>Listen and learn from others but make your own decisions. Use your instincts--you alone know where you want to go.</t>
  </si>
  <si>
    <t>https://twitter.com/realDonaldTrump/status/303915973218549761</t>
  </si>
  <si>
    <t>https://twitter.com/realDonaldTrump/status/303916546340843520</t>
  </si>
  <si>
    <t>My @ foxandfriends interview discussing Pres. Obama playing golf w/ @ TigerWoods, US Airways-American merger &amp; oilhttp://bit.ly/ZnZrSP</t>
  </si>
  <si>
    <t>https://twitter.com/realDonaldTrump/status/303919046783561729</t>
  </si>
  <si>
    <t>My exclusive @ WSOC_TV interview with @ BlairMiller9 discussing Trump National North Carolina &amp; future deals http://bit.ly/12ZMvU6</t>
  </si>
  <si>
    <t>https://twitter.com/realDonaldTrump/status/303924402595196930</t>
  </si>
  <si>
    <t>Great to see @ Yankees Captain Derek Jeter back on the field. He will have another great season and make NYC proud again.</t>
  </si>
  <si>
    <t>https://twitter.com/realDonaldTrump/status/303925701319479296</t>
  </si>
  <si>
    <t>All-Star @ ApprenticeNBC, premiering March 3rd on @ NBC, features terrific TV stars competing in the toughest tasks yet. Will be great.</t>
  </si>
  <si>
    <t>https://twitter.com/realDonaldTrump/status/303926723630727169</t>
  </si>
  <si>
    <t>Dianne Gallagher @ DianneG is a great reporter for News Channel 36 in Charlotte, NC. Fantastic interview--thanks!</t>
  </si>
  <si>
    <t>https://twitter.com/realDonaldTrump/status/303930995789398016</t>
  </si>
  <si>
    <t>"I love the Lakers and when you love the Lakers, you want them to win so badly that you will work tirelessly." - Dr. Jerry Buss</t>
  </si>
  <si>
    <t>https://twitter.com/realDonaldTrump/status/303950616932261888</t>
  </si>
  <si>
    <t>‚ÄúTrump: 'I like North Carolina, we are looking at another deal'‚Äù http://bit.ly/12ZMvU6 via @ WSOC_TV</t>
  </si>
  <si>
    <t>https://twitter.com/realDonaldTrump/status/303950823463976962</t>
  </si>
  <si>
    <t>Via @ theobserver: "Donald Trump: Lake Norman golf course 'one of the hottest places around'" http://bit.ly/ZnXJkg</t>
  </si>
  <si>
    <t>https://twitter.com/realDonaldTrump/status/303954684719292417</t>
  </si>
  <si>
    <t>https://twitter.com/realDonaldTrump/status/303958661175320577</t>
  </si>
  <si>
    <t>@ rocionavas Make sure you love your business. You have to be passionate about it. Focus on it 100%. Go for it with everything you've got.</t>
  </si>
  <si>
    <t>https://twitter.com/realDonaldTrump/status/303959586514284545</t>
  </si>
  <si>
    <t>Via @ BreitbartNews' @ biggovt: "TRUMP, LEVIN RIGHT ABOUT ROVE" http://bit.ly/ZnXuFW @ David_Bossie @ Citizens_United, @ marklevinshow</t>
  </si>
  <si>
    <t>https://twitter.com/realDonaldTrump/status/303960093064577025</t>
  </si>
  <si>
    <t>https://twitter.com/realDonaldTrump/status/303963197210259457</t>
  </si>
  <si>
    <t>‚ÄúBeing an entrepreneur is a big task. So what can you do to prepare? First and foremost, expand your focus.‚Äù - Midas Touch</t>
  </si>
  <si>
    <t>https://twitter.com/realDonaldTrump/status/303971303608688640</t>
  </si>
  <si>
    <t>Via @ courierjournal: "Donald Trump says Karl Rove is making Ashley Judd ‚Äòa rock star‚Äô"http://cjky.it/ZnYkCE</t>
  </si>
  <si>
    <t>https://twitter.com/realDonaldTrump/status/303972127399366657</t>
  </si>
  <si>
    <t>. @ billmaher says that "the Iraelis are controlling our government" http://bit.ly/YwUdhq @ HBO. Let's fire him a second time.</t>
  </si>
  <si>
    <t>https://twitter.com/realDonaldTrump/status/303975557434064896</t>
  </si>
  <si>
    <t>Idiot @ billmaher always forgets to mention that I am suing him to collect the $5M for charity, that he expressly offered.</t>
  </si>
  <si>
    <t>https://twitter.com/realDonaldTrump/status/303979718464638976</t>
  </si>
  <si>
    <t>Good news - @ AFPhq is going to fight back against Rove‚Äôs attack on the Tea Party http://bit.ly/XlGJ8e Go get em! @ marklevinshow</t>
  </si>
  <si>
    <t>https://twitter.com/realDonaldTrump/status/303981093432991745</t>
  </si>
  <si>
    <t>Now China is helping Iran smuggle nuclear parts http://bit.ly/XWaQo4 . China is not an ally but our country's greatest threat &amp; rival.</t>
  </si>
  <si>
    <t>https://twitter.com/realDonaldTrump/status/303983231827591169</t>
  </si>
  <si>
    <t>"Donald Trump will keynote Oakland County Republicans' Lincoln Day dinner" http://bit.ly/Zo0r9A via @ MLive Record crowd expected.</t>
  </si>
  <si>
    <t>https://twitter.com/realDonaldTrump/status/303984203333259264</t>
  </si>
  <si>
    <t>$5 a gallon gas and we have yet to approve the Keystone XL Pipeline. OPEC is laughing at us.</t>
  </si>
  <si>
    <t>https://twitter.com/realDonaldTrump/status/303987671464820736</t>
  </si>
  <si>
    <t>"Always protect against the downside--the upside will take care of itself." Donald J. Trump</t>
  </si>
  <si>
    <t>https://twitter.com/realDonaldTrump/status/303989419512324096</t>
  </si>
  <si>
    <t>https://twitter.com/realDonaldTrump/status/303997422907047936</t>
  </si>
  <si>
    <t>The many losers and haters never have the brains or stamina to become truly successful!</t>
  </si>
  <si>
    <t>https://twitter.com/realDonaldTrump/status/303998029097209856</t>
  </si>
  <si>
    <t>Too many people rely on auto correct...an assistant of mine apologizes!</t>
  </si>
  <si>
    <t>https://twitter.com/realDonaldTrump/status/304037581711101953</t>
  </si>
  <si>
    <t>https://twitter.com/realDonaldTrump/status/304093117097865216</t>
  </si>
  <si>
    <t>https://twitter.com/realDonaldTrump/status/304096294618681344</t>
  </si>
  <si>
    <t>https://twitter.com/realDonaldTrump/status/304247837963718658</t>
  </si>
  <si>
    <t>Achievers move forward at all times. Achievement is not a plateau, it's a beginning.</t>
  </si>
  <si>
    <t>https://twitter.com/realDonaldTrump/status/304256173060812800</t>
  </si>
  <si>
    <t>Re: Success-- Don't put blinders on and do not limit yourself; reach out, seek and explore. Think big at all times.</t>
  </si>
  <si>
    <t>https://twitter.com/realDonaldTrump/status/304259150588817409</t>
  </si>
  <si>
    <t>https://twitter.com/realDonaldTrump/status/304259366180241408</t>
  </si>
  <si>
    <t>https://twitter.com/realDonaldTrump/status/304259622095708160</t>
  </si>
  <si>
    <t>@ Ralphige Thanks!</t>
  </si>
  <si>
    <t>https://twitter.com/realDonaldTrump/status/304260963295694848</t>
  </si>
  <si>
    <t>https://twitter.com/realDonaldTrump/status/304263224726016000</t>
  </si>
  <si>
    <t>@ scifivision @ CelebApprentice Thanks Jamie. Tune in March 3rd for the new season--you'll love it.</t>
  </si>
  <si>
    <t>https://twitter.com/realDonaldTrump/status/304263484588314625</t>
  </si>
  <si>
    <t>https://twitter.com/realDonaldTrump/status/304264261335650304</t>
  </si>
  <si>
    <t>@ TaylorSangOrDie Focus on your goals, work hard and never give up. Good luck!</t>
  </si>
  <si>
    <t>https://twitter.com/realDonaldTrump/status/304266713904594944</t>
  </si>
  <si>
    <t>@scottgray0622 Thanks Scott. .</t>
  </si>
  <si>
    <t>https://twitter.com/realDonaldTrump/status/304271134529028098</t>
  </si>
  <si>
    <t>https://twitter.com/realDonaldTrump/status/304271696163127297</t>
  </si>
  <si>
    <t>@ paul1994loan Chicago is a great city and we have the most beautiful location. Yes, it's doing well! Thanks.</t>
  </si>
  <si>
    <t>https://twitter.com/realDonaldTrump/status/304276320509124609</t>
  </si>
  <si>
    <t>Review your work habits &amp; make sure they are taking you in the right direction. Don't tread water--get out there and go for it.</t>
  </si>
  <si>
    <t>https://twitter.com/realDonaldTrump/status/304287386651742208</t>
  </si>
  <si>
    <t>https://twitter.com/realDonaldTrump/status/304288180029501440</t>
  </si>
  <si>
    <t>https://twitter.com/realDonaldTrump/status/304288799637241856</t>
  </si>
  <si>
    <t>@walexjoe9 Thanks!</t>
  </si>
  <si>
    <t>https://twitter.com/realDonaldTrump/status/304289213183041536</t>
  </si>
  <si>
    <t>https://twitter.com/realDonaldTrump/status/304289618545750017</t>
  </si>
  <si>
    <t>https://twitter.com/realDonaldTrump/status/304289908489592832</t>
  </si>
  <si>
    <t>@ tommo1903 Thanks Craig!</t>
  </si>
  <si>
    <t>https://twitter.com/realDonaldTrump/status/304306910222508032</t>
  </si>
  <si>
    <t>Dummy @ GoAngelo who had 11 people show up for 15 min. at his ‚Äúmassive‚Äù rally at Macy‚Äôs is trying to get publicity for self by using me</t>
  </si>
  <si>
    <t>https://twitter.com/realDonaldTrump/status/304307033929297920</t>
  </si>
  <si>
    <t>My ties &amp; shirts at Macy‚Äôs are doing great. Stupid @ GoAngelo is making people aware of how good they are!</t>
  </si>
  <si>
    <t>https://twitter.com/realDonaldTrump/status/304307870730694656</t>
  </si>
  <si>
    <t>Looks like a lawsuit against GoAngelo won‚Äôt work‚Äîmy ties &amp; shirts doing too well at Macy‚Äôs--he's actually helping. I have no damages!</t>
  </si>
  <si>
    <t>https://twitter.com/realDonaldTrump/status/304313180807630849</t>
  </si>
  <si>
    <t>...While I fully agree, it is not politically correct!http://bit.ly/6LtVVp</t>
  </si>
  <si>
    <t>https://twitter.com/realDonaldTrump/status/304313199765893120</t>
  </si>
  <si>
    <t>I‚Äôm really saddened to see that @ Cher was voted ‚Äúthe 4th ugliest celebrity‚Äù according to @ listverse....</t>
  </si>
  <si>
    <t>https://twitter.com/realDonaldTrump/status/304314056330838016</t>
  </si>
  <si>
    <t>The Oscar Pistorius disaster is a really interesting story to me‚Äîa very sad situation for everyone!</t>
  </si>
  <si>
    <t>https://twitter.com/realDonaldTrump/status/304314717852295168</t>
  </si>
  <si>
    <t>My @WCNC News interview w/ @ DianneG touring the magnificent Trump National Charlotte course &amp; facilities http://bit.ly/Xl6icO</t>
  </si>
  <si>
    <t>@WCNC @</t>
  </si>
  <si>
    <t>https://twitter.com/realDonaldTrump/status/304327332993302529</t>
  </si>
  <si>
    <t>. @ DianneG @ WCNC To the ‚Äúnews bigs‚Äù -- elevate Dianne Gallagher immediately‚Äîshe is terrific!</t>
  </si>
  <si>
    <t>https://twitter.com/realDonaldTrump/status/304328301302915072</t>
  </si>
  <si>
    <t>Via @kmovnewsfeed: "Photos: Tour Donald Trump's NC golf club" http://bit.ly/Xl4S1T</t>
  </si>
  <si>
    <t>https://twitter.com/realDonaldTrump/status/304329171289649152</t>
  </si>
  <si>
    <t>Former winner @ bretmichaels returns to All-Star @ ApprenticeNBC March 3rd on @ NBC. Bret shows once again why he is a champion!</t>
  </si>
  <si>
    <t>https://twitter.com/realDonaldTrump/status/304329855292559360</t>
  </si>
  <si>
    <t>I had amazing time in Charlotte. Great people &amp; many new friends. I look forward to coming back very soon. Congrats to Gavin &amp; Staff.</t>
  </si>
  <si>
    <t>https://twitter.com/realDonaldTrump/status/304333296286961664</t>
  </si>
  <si>
    <t>I am hearing that @ NRCC Digital Director @ lansing is doing great work expanding and modernizing @ GOP social media. Good ‚Äì we need it.</t>
  </si>
  <si>
    <t>https://twitter.com/realDonaldTrump/status/304334460445396994</t>
  </si>
  <si>
    <t>@ MrMokelly. Dopey, nobody is laughing at me!</t>
  </si>
  <si>
    <t>https://twitter.com/realDonaldTrump/status/304335317194915841</t>
  </si>
  <si>
    <t>It is fatal to enter any war without the will to win it. - Douglas MacArthur</t>
  </si>
  <si>
    <t>https://twitter.com/realDonaldTrump/status/304337155973591040</t>
  </si>
  <si>
    <t>Despite all the statements to the contrary, Obama‚Äôs policies will increase taxes on everyone http://bit.ly/Xl9WTX Enjoy!</t>
  </si>
  <si>
    <t>https://twitter.com/realDonaldTrump/status/304337227931086849</t>
  </si>
  <si>
    <t>@ Olivier1uk. You are not looking tooooo good yourself!</t>
  </si>
  <si>
    <t>https://twitter.com/realDonaldTrump/status/304341968639643648</t>
  </si>
  <si>
    <t>https://twitter.com/realDonaldTrump/status/304343358288039936</t>
  </si>
  <si>
    <t>@ mldemmons. Go Angelo failed and gave up - now wants more p.r. - loser!</t>
  </si>
  <si>
    <t>https://twitter.com/realDonaldTrump/status/304343858228113409</t>
  </si>
  <si>
    <t>@ Barbaric_Yawwp. Sadly, it's worthless!</t>
  </si>
  <si>
    <t>https://twitter.com/realDonaldTrump/status/304344146922045440</t>
  </si>
  <si>
    <t>@ leatherneck03 Thanks and good luck!</t>
  </si>
  <si>
    <t>https://twitter.com/realDonaldTrump/status/304344721688510464</t>
  </si>
  <si>
    <t>https://twitter.com/realDonaldTrump/status/304344771068059649</t>
  </si>
  <si>
    <t>@America4RandR. Thanks!</t>
  </si>
  <si>
    <t>https://twitter.com/realDonaldTrump/status/304347008813109248</t>
  </si>
  <si>
    <t>...and an optimist is one who makes opportunities of his difficulties." Harry S. Truman</t>
  </si>
  <si>
    <t>https://twitter.com/realDonaldTrump/status/304347023757430784</t>
  </si>
  <si>
    <t>https://twitter.com/realDonaldTrump/status/304358898889003009</t>
  </si>
  <si>
    <t>"The Job" on CBS, the 15th copy of The Apprentice, was just cancelled - I love it!</t>
  </si>
  <si>
    <t>https://twitter.com/realDonaldTrump/status/304362471509073921</t>
  </si>
  <si>
    <t>THE APPRENTICE. - 10 years, 182 shows - many at number one for week or night -Amazing! @ NBC</t>
  </si>
  <si>
    <t>https://twitter.com/realDonaldTrump/status/304363217780617217</t>
  </si>
  <si>
    <t>https://twitter.com/realDonaldTrump/status/304363866396192768</t>
  </si>
  <si>
    <t>@ piersmorgan. Thanks Piers, you helped make it so!</t>
  </si>
  <si>
    <t>https://twitter.com/realDonaldTrump/status/304364212862451712</t>
  </si>
  <si>
    <t>https://twitter.com/realDonaldTrump/status/304366047899824128</t>
  </si>
  <si>
    <t>@ marksrink. A toy next to The Apprentice - just a friday fill in!</t>
  </si>
  <si>
    <t>https://twitter.com/realDonaldTrump/status/304367053974937600</t>
  </si>
  <si>
    <t>https://twitter.com/realDonaldTrump/status/304367358879875072</t>
  </si>
  <si>
    <t>https://twitter.com/realDonaldTrump/status/304375159542910976</t>
  </si>
  <si>
    <t>https://twitter.com/realDonaldTrump/status/304375473159405568</t>
  </si>
  <si>
    <t>https://twitter.com/realDonaldTrump/status/304376373282234370</t>
  </si>
  <si>
    <t>https://twitter.com/realDonaldTrump/status/304378809107501057</t>
  </si>
  <si>
    <t>https://twitter.com/realDonaldTrump/status/304379483551576064</t>
  </si>
  <si>
    <t>@OnMyLevelLopez. That's why you're a failure!</t>
  </si>
  <si>
    <t>https://twitter.com/realDonaldTrump/status/304381728536002560</t>
  </si>
  <si>
    <t>Wow, Macy's numbers just in-Trump is doing better than ever - thanks for your great support!</t>
  </si>
  <si>
    <t>https://twitter.com/realDonaldTrump/status/304382454448414720</t>
  </si>
  <si>
    <t>https://twitter.com/realDonaldTrump/status/304382597285437440</t>
  </si>
  <si>
    <t>https://twitter.com/realDonaldTrump/status/304384125891145728</t>
  </si>
  <si>
    <t>https://twitter.com/realDonaldTrump/status/304387911745425409</t>
  </si>
  <si>
    <t>https://twitter.com/realDonaldTrump/status/304388204935659521</t>
  </si>
  <si>
    <t>https://twitter.com/realDonaldTrump/status/304388368102473728</t>
  </si>
  <si>
    <t>https://twitter.com/realDonaldTrump/status/304430863435845632</t>
  </si>
  <si>
    <t>https://twitter.com/realDonaldTrump/status/304431206982905856</t>
  </si>
  <si>
    <t>https://twitter.com/realDonaldTrump/status/304431677202108416</t>
  </si>
  <si>
    <t>https://twitter.com/realDonaldTrump/status/304432326266454017</t>
  </si>
  <si>
    <t>@ Yolie4MS. Loser!</t>
  </si>
  <si>
    <t>https://twitter.com/realDonaldTrump/status/304432499507994628</t>
  </si>
  <si>
    <t>https://twitter.com/realDonaldTrump/status/304432851804356609</t>
  </si>
  <si>
    <t>https://twitter.com/realDonaldTrump/status/304434587533197312</t>
  </si>
  <si>
    <t>https://twitter.com/realDonaldTrump/status/304434933932359682</t>
  </si>
  <si>
    <t>https://twitter.com/realDonaldTrump/status/304435702194647040</t>
  </si>
  <si>
    <t>https://twitter.com/realDonaldTrump/status/304436187219763200</t>
  </si>
  <si>
    <t>https://twitter.com/realDonaldTrump/status/304436625675534336</t>
  </si>
  <si>
    <t>https://twitter.com/realDonaldTrump/status/304437836294258688</t>
  </si>
  <si>
    <t>https://twitter.com/realDonaldTrump/status/304438359718248448</t>
  </si>
  <si>
    <t>https://twitter.com/realDonaldTrump/status/304445304961396736</t>
  </si>
  <si>
    <t>https://twitter.com/realDonaldTrump/status/304448852176539648</t>
  </si>
  <si>
    <t>https://twitter.com/realDonaldTrump/status/304449876639485952</t>
  </si>
  <si>
    <t>https://twitter.com/realDonaldTrump/status/304621632075481088</t>
  </si>
  <si>
    <t>. @ mcuban, you were excellent on Howard Stern...thanks for the nice comments about my kids...yours are winners also!</t>
  </si>
  <si>
    <t>https://twitter.com/realDonaldTrump/status/304621882139885568</t>
  </si>
  <si>
    <t>John McCain had a really hard time with his town hall meeting on immigration. They really went after him!</t>
  </si>
  <si>
    <t>https://twitter.com/realDonaldTrump/status/304622217185095681</t>
  </si>
  <si>
    <t>Republicans must be careful with immigration‚Äîdon‚Äôt give our country away.</t>
  </si>
  <si>
    <t>https://twitter.com/realDonaldTrump/status/304622408134950912</t>
  </si>
  <si>
    <t>If you think we have a problem with Social Security and Medicare now, try taking in millions of new citizens all at once.</t>
  </si>
  <si>
    <t>https://twitter.com/realDonaldTrump/status/304624201334153216</t>
  </si>
  <si>
    <t>https://twitter.com/realDonaldTrump/status/304636780903288834</t>
  </si>
  <si>
    <t>My Twitter has been seriously hacked--- and we are looking for the perpetrators.</t>
  </si>
  <si>
    <t>https://twitter.com/realDonaldTrump/status/304665321166471168</t>
  </si>
  <si>
    <t>Only 10 more days until the premiere of All-Star @ ApprenticeNBC. On March 3rd at 9PM EST @ NBC the fireworks return to the Board Room!</t>
  </si>
  <si>
    <t>https://twitter.com/realDonaldTrump/status/304666084529803264</t>
  </si>
  <si>
    <t>Twitter will soon be irrelevant if lowlifes are so easily able to hack into accounts.</t>
  </si>
  <si>
    <t>https://twitter.com/realDonaldTrump/status/304670934634217472</t>
  </si>
  <si>
    <t>Interesting article by @ newtgingrich @ HumanEvents: ‚ÄúWHY ROVE AND STEVENS ARE PLAIN WRONG‚Äù http://tinyurl.com/b6fbdob</t>
  </si>
  <si>
    <t>https://twitter.com/realDonaldTrump/status/304677321976209408</t>
  </si>
  <si>
    <t>Congrats to Miss Universe 2011 @ RealLeilaLopes &amp; @ Giant great @ OsiUmenyiora on their engagement! I am very happy for you both.</t>
  </si>
  <si>
    <t>https://twitter.com/realDonaldTrump/status/304690887248707584</t>
  </si>
  <si>
    <t>China is not our friend. They are not our ally. They want to overtake us, and if we don‚Äôt get smart and tough soon, they will.</t>
  </si>
  <si>
    <t>https://twitter.com/realDonaldTrump/status/304697825395089408</t>
  </si>
  <si>
    <t>... It is all about incorporating a sense of optimism into everything you do while also acknowledging the negative.‚Äù ‚Äì Think Big</t>
  </si>
  <si>
    <t>https://twitter.com/realDonaldTrump/status/304697838808489984</t>
  </si>
  <si>
    <t>‚ÄúPositive thinking is not merely wishful thinking...</t>
  </si>
  <si>
    <t>https://twitter.com/realDonaldTrump/status/304939337588568064</t>
  </si>
  <si>
    <t>Drew Peterson just got 36 years for killing his wife - bring back the death penalty!</t>
  </si>
  <si>
    <t>https://twitter.com/realDonaldTrump/status/304939807258324992</t>
  </si>
  <si>
    <t>https://twitter.com/realDonaldTrump/status/304951918634082304</t>
  </si>
  <si>
    <t>I've just done a major Dateline for NBC - March 3rd just ahead of Apprentice.</t>
  </si>
  <si>
    <t>https://twitter.com/realDonaldTrump/status/304998771920609282</t>
  </si>
  <si>
    <t>What would All-Star @ ApprenticeNBC be w/out a Baldwin? @ StephenBaldwin7 is at the top of his game this season. Our fans will be happy.</t>
  </si>
  <si>
    <t>https://twitter.com/realDonaldTrump/status/305010036055359489</t>
  </si>
  <si>
    <t>"Donald Trump visits Doral resort, says he‚Äôs allaying neighbors‚Äô concerns" http://hrld.us/XuaxzP via @ MiamiHerald</t>
  </si>
  <si>
    <t>https://twitter.com/realDonaldTrump/status/305022237713522688</t>
  </si>
  <si>
    <t>"Fear defeats more people than any other one thing in the world." -- Ralph Waldo Emerson</t>
  </si>
  <si>
    <t>https://twitter.com/realDonaldTrump/status/305029068993200128</t>
  </si>
  <si>
    <t>... Will be there front &amp; center along with the 70 greatest players in the world. WGC- @ Cadillac Championship</t>
  </si>
  <si>
    <t>https://twitter.com/realDonaldTrump/status/305029100999938048</t>
  </si>
  <si>
    <t>Enjoyed my visit to Trump Doral in Miami yesterday. Looking forward to returning for the WGC- @ Cadillac Championship on March 6th-10th...</t>
  </si>
  <si>
    <t>https://twitter.com/realDonaldTrump/status/305029833270894592</t>
  </si>
  <si>
    <t>The PGA tour just extended my Trump Doral contract for WGC for ten years.</t>
  </si>
  <si>
    <t>https://twitter.com/realDonaldTrump/status/305036057794203648</t>
  </si>
  <si>
    <t>Vince McMahon @ WWE and I hold the all-time ratings &amp; pay-per-view record in the history of wrestling.</t>
  </si>
  <si>
    <t>https://twitter.com/realDonaldTrump/status/305044963182383104</t>
  </si>
  <si>
    <t>... Doesn‚Äôt seem like they have a coherent strategy right now.</t>
  </si>
  <si>
    <t>https://twitter.com/realDonaldTrump/status/305044978827149312</t>
  </si>
  <si>
    <t>For the Republicans to have any success these next two years, they must have a long game plan...</t>
  </si>
  <si>
    <t>https://twitter.com/realDonaldTrump/status/305056783335030784</t>
  </si>
  <si>
    <t>...then he who continues the attack wins.‚Äù - Ulysses S. Grant</t>
  </si>
  <si>
    <t>https://twitter.com/realDonaldTrump/status/305056799688622080</t>
  </si>
  <si>
    <t>‚ÄúIn every battle there comes a time when both sides consider themselves beaten...</t>
  </si>
  <si>
    <t>https://twitter.com/realDonaldTrump/status/305067570086694912</t>
  </si>
  <si>
    <t>@ Kennyshosho Thanks!</t>
  </si>
  <si>
    <t>https://twitter.com/realDonaldTrump/status/305067765318955010</t>
  </si>
  <si>
    <t>https://twitter.com/realDonaldTrump/status/305067963080384513</t>
  </si>
  <si>
    <t>https://twitter.com/realDonaldTrump/status/305068154214809600</t>
  </si>
  <si>
    <t>@ ErolYalim Yes, she is very tall--5'10"</t>
  </si>
  <si>
    <t>https://twitter.com/realDonaldTrump/status/305068588799229952</t>
  </si>
  <si>
    <t>@ piano807 Thanks!</t>
  </si>
  <si>
    <t>https://twitter.com/realDonaldTrump/status/305080479038726144</t>
  </si>
  <si>
    <t>https://twitter.com/realDonaldTrump/status/305089459718873088</t>
  </si>
  <si>
    <t>https://twitter.com/realDonaldTrump/status/305097412563845120</t>
  </si>
  <si>
    <t>Lance Armstrong is now being sued by Fed Govt-what was he thinkking?</t>
  </si>
  <si>
    <t>https://twitter.com/realDonaldTrump/status/305109019746504704</t>
  </si>
  <si>
    <t>I will be on@gretawire tonight at 10 P.M. Now I know she will get great ratings!</t>
  </si>
  <si>
    <t>https://twitter.com/realDonaldTrump/status/305110226288377856</t>
  </si>
  <si>
    <t>@ robertgwinjr. I hope so!</t>
  </si>
  <si>
    <t>https://twitter.com/realDonaldTrump/status/305111252097724417</t>
  </si>
  <si>
    <t>@ TheCrystaShow. Thanks Crysta!</t>
  </si>
  <si>
    <t>https://twitter.com/realDonaldTrump/status/305111883155906560</t>
  </si>
  <si>
    <t>https://twitter.com/realDonaldTrump/status/305113282417680384</t>
  </si>
  <si>
    <t>@ BillWhiteNY. Thanks Bill!</t>
  </si>
  <si>
    <t>https://twitter.com/realDonaldTrump/status/305114046233968642</t>
  </si>
  <si>
    <t>https://twitter.com/realDonaldTrump/status/305119470857355264</t>
  </si>
  <si>
    <t>https://twitter.com/realDonaldTrump/status/305162369435328512</t>
  </si>
  <si>
    <t>I hope Oprah gives Lance Armstrong 100 million dollars because that's what that ridiculous interview will cost him!</t>
  </si>
  <si>
    <t>https://twitter.com/realDonaldTrump/status/305457930516439040</t>
  </si>
  <si>
    <t>https://twitter.com/realDonaldTrump/status/305458482503639040</t>
  </si>
  <si>
    <t>@ BeaumontAnthony. Next Sunday!</t>
  </si>
  <si>
    <t>https://twitter.com/realDonaldTrump/status/305461021387132929</t>
  </si>
  <si>
    <t>Republicans better start listening to and respecting the Tea Party!</t>
  </si>
  <si>
    <t>https://twitter.com/realDonaldTrump/status/305660882136997888</t>
  </si>
  <si>
    <t>Big response to my Tea Party statement-remember they were never fully energized by Romney campaign and will have far more power with time.</t>
  </si>
  <si>
    <t>https://twitter.com/realDonaldTrump/status/305666404114382848</t>
  </si>
  <si>
    <t>Why didn't movie Lincoln use Ford's Theater for big scene instead of the stage of an unrelated theater?</t>
  </si>
  <si>
    <t>https://twitter.com/realDonaldTrump/status/305671710382899200</t>
  </si>
  <si>
    <t>I'm saying that the Tea Party, perhaps by another name, will soon have another big moment- and will be a major factor in victory!</t>
  </si>
  <si>
    <t>https://twitter.com/realDonaldTrump/status/305748169638178816</t>
  </si>
  <si>
    <t>By popular demand, I will be tweeting on the very tainted Academy Awards tonight!</t>
  </si>
  <si>
    <t>https://twitter.com/realDonaldTrump/status/305778263165378560</t>
  </si>
  <si>
    <t>Come on goAngelo, don't give up now just because your "rally" at Macy's drew only eleven people for twenty minutes! I love@Macy's.</t>
  </si>
  <si>
    <t>https://twitter.com/realDonaldTrump/status/305782184780918785</t>
  </si>
  <si>
    <t>Dummy goAngelo, keep letting people know how great my shirts, ties and cufflinks (also Success) are at Macy's.The BEST-now everyone's aware!</t>
  </si>
  <si>
    <t>https://twitter.com/realDonaldTrump/status/305828251455070208</t>
  </si>
  <si>
    <t>@wobby_sobby wow Timmy;thanks..</t>
  </si>
  <si>
    <t>https://twitter.com/realDonaldTrump/status/305828595719364609</t>
  </si>
  <si>
    <t>Congrats to @ JimmieJohnson, a great guy, on winning Daytona!</t>
  </si>
  <si>
    <t>https://twitter.com/realDonaldTrump/status/305831858149654528</t>
  </si>
  <si>
    <t>https://twitter.com/realDonaldTrump/status/305832673694343170</t>
  </si>
  <si>
    <t>https://twitter.com/realDonaldTrump/status/305853036989906946</t>
  </si>
  <si>
    <t>Here we go with the Oscars!</t>
  </si>
  <si>
    <t>https://twitter.com/realDonaldTrump/status/305856164372049920</t>
  </si>
  <si>
    <t>How do you like Seth and Oscars so far?</t>
  </si>
  <si>
    <t>https://twitter.com/realDonaldTrump/status/305857365868154883</t>
  </si>
  <si>
    <t>I don't like the opening even a little bit!</t>
  </si>
  <si>
    <t>https://twitter.com/realDonaldTrump/status/305858223930478593</t>
  </si>
  <si>
    <t>You are right-more like the opening of the Tonys.</t>
  </si>
  <si>
    <t>https://twitter.com/realDonaldTrump/status/305859333231616001</t>
  </si>
  <si>
    <t>Django Unchained is the most racist movie I have ever seen, it sucked!</t>
  </si>
  <si>
    <t>https://twitter.com/realDonaldTrump/status/305859638857977857</t>
  </si>
  <si>
    <t>Very tacky set!</t>
  </si>
  <si>
    <t>https://twitter.com/realDonaldTrump/status/305868164808470529</t>
  </si>
  <si>
    <t>Shirley B did a very good job singing Goldfinger! Not easy.</t>
  </si>
  <si>
    <t>https://twitter.com/realDonaldTrump/status/305869921177464834</t>
  </si>
  <si>
    <t>Lincoln never sounded like that!</t>
  </si>
  <si>
    <t>https://twitter.com/realDonaldTrump/status/305870201231130624</t>
  </si>
  <si>
    <t>https://twitter.com/realDonaldTrump/status/305883648568209409</t>
  </si>
  <si>
    <t>Anne Hathaway is a good winner!</t>
  </si>
  <si>
    <t>https://twitter.com/realDonaldTrump/status/305885471077179392</t>
  </si>
  <si>
    <t>Sorry, I never went bankrupt and don't wear a wig (it's all mine)!</t>
  </si>
  <si>
    <t>https://twitter.com/realDonaldTrump/status/305897597267230720</t>
  </si>
  <si>
    <t>The Oscar broadcast is really boring - where is the glamour and beauty?</t>
  </si>
  <si>
    <t>https://twitter.com/realDonaldTrump/status/305899914309795841</t>
  </si>
  <si>
    <t>Jane Fonda and Michael Douglas look great!</t>
  </si>
  <si>
    <t>https://twitter.com/realDonaldTrump/status/305906786408480770</t>
  </si>
  <si>
    <t>I've had enough of this - good night!</t>
  </si>
  <si>
    <t>https://twitter.com/realDonaldTrump/status/305996678102667265</t>
  </si>
  <si>
    <t>I'll be doing Fox and Friends this morning at seven.</t>
  </si>
  <si>
    <t>https://twitter.com/realDonaldTrump/status/305998507662254080</t>
  </si>
  <si>
    <t>@ 5thmcfly. In April - thanks.</t>
  </si>
  <si>
    <t>https://twitter.com/realDonaldTrump/status/305999312318513156</t>
  </si>
  <si>
    <t>@ 2Cute2Care_ You'll be watching!</t>
  </si>
  <si>
    <t>https://twitter.com/realDonaldTrump/status/305999853090119680</t>
  </si>
  <si>
    <t>https://twitter.com/realDonaldTrump/status/306000280410005505</t>
  </si>
  <si>
    <t>https://twitter.com/realDonaldTrump/status/306043607427731456</t>
  </si>
  <si>
    <t>...Overall, the Academy Awards were very average at best.</t>
  </si>
  <si>
    <t>https://twitter.com/realDonaldTrump/status/306043623869403138</t>
  </si>
  <si>
    <t>Last night William Shatner had more airtime than any winner. It should have been called the William Shatner show...</t>
  </si>
  <si>
    <t>https://twitter.com/realDonaldTrump/status/306043741825798144</t>
  </si>
  <si>
    <t>How did you like Michelle Obama‚Äôs bangs last night?</t>
  </si>
  <si>
    <t>https://twitter.com/realDonaldTrump/status/306075861763887104</t>
  </si>
  <si>
    <t>Why do losers &amp; haters always say I wear a ‚Äúwig‚Äù when they know I don‚Äôt. Like it or not, it‚Äôs all mine‚Äîjust ask Barbara Walters.</t>
  </si>
  <si>
    <t>https://twitter.com/realDonaldTrump/status/306077013591076864</t>
  </si>
  <si>
    <t>Whenever one of the morons say I wear a wig, stop reading because they have no credibility &amp; just hate.</t>
  </si>
  <si>
    <t>https://twitter.com/realDonaldTrump/status/306079927931895808</t>
  </si>
  <si>
    <t>@ JUrciuoli19 Very good!</t>
  </si>
  <si>
    <t>https://twitter.com/realDonaldTrump/status/306080160392818689</t>
  </si>
  <si>
    <t>https://twitter.com/realDonaldTrump/status/306080312998367232</t>
  </si>
  <si>
    <t>@ jaderomaine Thanks and good luck!</t>
  </si>
  <si>
    <t>https://twitter.com/realDonaldTrump/status/306080558373535746</t>
  </si>
  <si>
    <t>https://twitter.com/realDonaldTrump/status/306080718591754240</t>
  </si>
  <si>
    <t>https://twitter.com/realDonaldTrump/status/306083586640076800</t>
  </si>
  <si>
    <t>.... It is a very effective &amp; commonly used business tool.</t>
  </si>
  <si>
    <t>https://twitter.com/realDonaldTrump/status/306083600296730624</t>
  </si>
  <si>
    <t>People buy deals &amp; immediately put them into bankruptcy in order to make better deals..</t>
  </si>
  <si>
    <t>https://twitter.com/realDonaldTrump/status/306083881524805632</t>
  </si>
  <si>
    <t>... Icahn, Kravis, Apollo &amp; most others‚Äîbut nobody says they went bankrupt!</t>
  </si>
  <si>
    <t>https://twitter.com/realDonaldTrump/status/306083895496044544</t>
  </si>
  <si>
    <t>Almost every major dealmaker has used the bankruptcy laws as a business tool...</t>
  </si>
  <si>
    <t>https://twitter.com/realDonaldTrump/status/306091373470289920</t>
  </si>
  <si>
    <t>Speaker John Boehner, who I like, should never have agreed to raise taxes because the Republicans got absolutely nothing for it!</t>
  </si>
  <si>
    <t>https://twitter.com/realDonaldTrump/status/306091700437282816</t>
  </si>
  <si>
    <t>The media is so in the tank for Obama that it is amazing‚Äîthe funny thing is, he can‚Äôt stand them!</t>
  </si>
  <si>
    <t>https://twitter.com/realDonaldTrump/status/306108211151372288</t>
  </si>
  <si>
    <t>...So far, he has been a complete failure at doing so. He should read The Art of the Deal and use his energy to focus on a new career.</t>
  </si>
  <si>
    <t>https://twitter.com/realDonaldTrump/status/306108324292726784</t>
  </si>
  <si>
    <t>An individual, whose whole career is trying to take down successful celebrities with nonsense campaigns, has turned his attention to me.....</t>
  </si>
  <si>
    <t>https://twitter.com/realDonaldTrump/status/306114533389369346</t>
  </si>
  <si>
    <t>. @ MarissaMayer is right to expect Yahoo employees to come to the workplace vs. working at home. She is doing a great job!</t>
  </si>
  <si>
    <t>https://twitter.com/realDonaldTrump/status/306114985921241088</t>
  </si>
  <si>
    <t>@ anchantra Thanks--the big question is why!</t>
  </si>
  <si>
    <t>https://twitter.com/realDonaldTrump/status/306115216029126657</t>
  </si>
  <si>
    <t>https://twitter.com/realDonaldTrump/status/306115403036389378</t>
  </si>
  <si>
    <t>https://twitter.com/realDonaldTrump/status/306115693370306561</t>
  </si>
  <si>
    <t>https://twitter.com/realDonaldTrump/status/306116048573329408</t>
  </si>
  <si>
    <t>https://twitter.com/realDonaldTrump/status/306121084640571392</t>
  </si>
  <si>
    <t>Via @ Mediaite: "Trump to @ gretawire: Sequester Cuts Don‚Äôt Go Far Enough‚Äô"http://bit.ly/XIHdr9</t>
  </si>
  <si>
    <t>https://twitter.com/realDonaldTrump/status/306121899178598400</t>
  </si>
  <si>
    <t>My @ gretawire interview discussing why the sequestration cuts are necessary, our $17T national debt &amp; 2016 electionhttp://bit.ly/13IPbBw</t>
  </si>
  <si>
    <t>https://twitter.com/realDonaldTrump/status/306123310926815232</t>
  </si>
  <si>
    <t>My @ foxandfriends re: the sequestration, failure of leadership in DC, China playing us &amp; taking over in 2016http://bit.ly/13INJPo</t>
  </si>
  <si>
    <t>https://twitter.com/realDonaldTrump/status/306131480298520576</t>
  </si>
  <si>
    <t>"DONALD TRUMP BLASTS THE OSCARS" http://bit.ly/13IQKiW via @ theblaze</t>
  </si>
  <si>
    <t>https://twitter.com/realDonaldTrump/status/306131626662957058</t>
  </si>
  <si>
    <t>Via @ Mediaite: "Donald Trump Trashes 'Tacky,' 'Boring' Oscars, Blasts 'Racist' Django Unchained" http://bit.ly/XAN002</t>
  </si>
  <si>
    <t>https://twitter.com/realDonaldTrump/status/306138186151772160</t>
  </si>
  <si>
    <t>Obama is making speeches excoriating the Republicans, and they never answer back. Why aren‚Äôt they fighting?</t>
  </si>
  <si>
    <t>https://twitter.com/realDonaldTrump/status/306138591157948416</t>
  </si>
  <si>
    <t>Must read column by Bob Woodward explaining how Obama pushed for sequestration &amp; promised no tax increase http://wapo.st/X0MlqB</t>
  </si>
  <si>
    <t>https://twitter.com/realDonaldTrump/status/306138950349758464</t>
  </si>
  <si>
    <t>The $85B sequester is just 2% of Obama's $3.5T record deficit spending budget. Our leaders are ruining our children's future.</t>
  </si>
  <si>
    <t>https://twitter.com/realDonaldTrump/status/306142034656378883</t>
  </si>
  <si>
    <t>All-Star @ ApprenticeNBC features the return of @ latoyajackson. La Toya is tough, smart and a super competitor. Watch out!</t>
  </si>
  <si>
    <t>https://twitter.com/realDonaldTrump/status/306142555597324288</t>
  </si>
  <si>
    <t>The countdown is on. The 13th season of All-Star @ ApprenticeNBC premieres this Sunday March 3rd at 9PM EST on @ nbc. Big!</t>
  </si>
  <si>
    <t>https://twitter.com/realDonaldTrump/status/306146073481707520</t>
  </si>
  <si>
    <t>Our leaders are terrible. The government spends over $50B a day. It can‚Äôt find cuts for less than 2 days of spending?! Sad!</t>
  </si>
  <si>
    <t>https://twitter.com/realDonaldTrump/status/306149619031764993</t>
  </si>
  <si>
    <t>Obama is finally stopping the Chinese from buying something in America ‚Äì windfarms http://apne.ws/13J0GsB What a joke!</t>
  </si>
  <si>
    <t>https://twitter.com/realDonaldTrump/status/306150048994045952</t>
  </si>
  <si>
    <t>... &amp; all Obama is concerned about stopping them doing is buying wind farms http://apne.ws/13J0GsB</t>
  </si>
  <si>
    <t>https://twitter.com/realDonaldTrump/status/306150062474539008</t>
  </si>
  <si>
    <t>China is buying gas fields in Texas http://bit.ly/lW3bmb &amp; stealing our corporate secrets...</t>
  </si>
  <si>
    <t>https://twitter.com/realDonaldTrump/status/306153290083729409</t>
  </si>
  <si>
    <t>RT @ NRCC: Good to hear @ realDonaldTrump is on board.GOP is the party of free enterprise.Join us as we innovate:http://www.nrcc.org</t>
  </si>
  <si>
    <t>https://twitter.com/realDonaldTrump/status/306177767014285314</t>
  </si>
  <si>
    <t>Wow, I was just informed that I'm being inducted into the @ WWE Hall of Fame-- a great honor -- 4/6/13 at @ MSGnyc- http://fb.me/J3AqjAcB</t>
  </si>
  <si>
    <t>https://twitter.com/realDonaldTrump/status/306203370232885249</t>
  </si>
  <si>
    <t>https://twitter.com/realDonaldTrump/status/306204028323389440</t>
  </si>
  <si>
    <t>https://twitter.com/realDonaldTrump/status/306207483238703106</t>
  </si>
  <si>
    <t>Shark Tank is a dead Friday night filler compared to the Apprentice which has been number one show for week in the T. V. ratings!</t>
  </si>
  <si>
    <t>https://twitter.com/realDonaldTrump/status/306208019740495872</t>
  </si>
  <si>
    <t>https://twitter.com/realDonaldTrump/status/306208918579851266</t>
  </si>
  <si>
    <t>https://twitter.com/realDonaldTrump/status/306210800102699008</t>
  </si>
  <si>
    <t>https://twitter.com/realDonaldTrump/status/306211677236502530</t>
  </si>
  <si>
    <t>https://twitter.com/realDonaldTrump/status/306212921690714114</t>
  </si>
  <si>
    <t>https://twitter.com/realDonaldTrump/status/306213151047827456</t>
  </si>
  <si>
    <t>https://twitter.com/realDonaldTrump/status/306235882585870336</t>
  </si>
  <si>
    <t>The United States better address China's exchange rate before they steal our country and it is too late! China is laughing at us.</t>
  </si>
  <si>
    <t>https://twitter.com/realDonaldTrump/status/306236203118772224</t>
  </si>
  <si>
    <t>@ mike121z. No!</t>
  </si>
  <si>
    <t>https://twitter.com/realDonaldTrump/status/306236859766423552</t>
  </si>
  <si>
    <t>@teaparty321. My honor!</t>
  </si>
  <si>
    <t>https://twitter.com/realDonaldTrump/status/306239246874865664</t>
  </si>
  <si>
    <t>@reidtruuu. Great!</t>
  </si>
  <si>
    <t>https://twitter.com/realDonaldTrump/status/306349272796889088</t>
  </si>
  <si>
    <t>https://twitter.com/realDonaldTrump/status/306350045266075648</t>
  </si>
  <si>
    <t>https://twitter.com/realDonaldTrump/status/306350189210382336</t>
  </si>
  <si>
    <t>https://twitter.com/realDonaldTrump/status/306350612264656896</t>
  </si>
  <si>
    <t>https://twitter.com/realDonaldTrump/status/306422473660985344</t>
  </si>
  <si>
    <t>"Set your sights and aim high. You never know what you can achieve until you focus on achieving it." - Midas Touch</t>
  </si>
  <si>
    <t>https://twitter.com/realDonaldTrump/status/306422976314740736</t>
  </si>
  <si>
    <t>RT @ austinroneil: @ realDonaldTrump Thanks for all the inspirational quotes. Helping encourage this young entrepreneur. :)</t>
  </si>
  <si>
    <t>https://twitter.com/realDonaldTrump/status/306423822477819905</t>
  </si>
  <si>
    <t>"Lord, grant that I may always desire more than I can accomplish." - Michelangelo</t>
  </si>
  <si>
    <t>https://twitter.com/realDonaldTrump/status/306459456064065537</t>
  </si>
  <si>
    <t>Via @ MiamiHerald:"Donald Trump to be inducted into WWE Hall of Fame" http://hrld.us/YVgVA2</t>
  </si>
  <si>
    <t>https://twitter.com/realDonaldTrump/status/306459635232149505</t>
  </si>
  <si>
    <t>Via @ BleacherReport: ‚ÄúDonald Trump to Be Inducted into WWE Hall of Fame‚Äùhttp://bit.ly/YVi1vA</t>
  </si>
  <si>
    <t>https://twitter.com/realDonaldTrump/status/306464277005479937</t>
  </si>
  <si>
    <t>"Donald Trump: Yahoo, Marissa Mayer Are Right; Employees Should Not Work From Home" http://huff.to/YVhmKC via @ HuffPostSmBiz</t>
  </si>
  <si>
    <t>https://twitter.com/realDonaldTrump/status/306464425538379777</t>
  </si>
  <si>
    <t>Now I know that Yahoo is in good hands. It took great courage for @ marissamayer to take away the right of employees to work at home.</t>
  </si>
  <si>
    <t>https://twitter.com/realDonaldTrump/status/306464677410516992</t>
  </si>
  <si>
    <t>... Also, if they‚Äôre at home who the hell knows what they‚Äôre doing (a second job maybe).</t>
  </si>
  <si>
    <t>https://twitter.com/realDonaldTrump/status/306464692266749952</t>
  </si>
  <si>
    <t>When employees are working at home they can never have the same cohesivness as working together as a group...</t>
  </si>
  <si>
    <t>https://twitter.com/realDonaldTrump/status/306465638518489089</t>
  </si>
  <si>
    <t>..... I wonder if Angelo has a job or is on assistance. In any event, I'm sure he is a nice guy!</t>
  </si>
  <si>
    <t>https://twitter.com/realDonaldTrump/status/306465676128821248</t>
  </si>
  <si>
    <t>A certain whack job, Go Angelo, who doesn't have a life- spends his time hopelessly attacking me re: Macy's....</t>
  </si>
  <si>
    <t>https://twitter.com/realDonaldTrump/status/306465882220146688</t>
  </si>
  <si>
    <t>.....you keep forgetting to mention the fragrance, "Success"!</t>
  </si>
  <si>
    <t>https://twitter.com/realDonaldTrump/status/306465930483998720</t>
  </si>
  <si>
    <t>Thanks Go Angelo, people are now really aware of my ties, shirts, and cuff links at Macy's-</t>
  </si>
  <si>
    <t>https://twitter.com/realDonaldTrump/status/306472623716564992</t>
  </si>
  <si>
    <t>... at Madison Square Garden followed by a ceremony with 80,000 people at MetLife Stadium, Wrestlemania.</t>
  </si>
  <si>
    <t>https://twitter.com/realDonaldTrump/status/306472637872345088</t>
  </si>
  <si>
    <t>It is a great honor for me to be inducted into the @ WWE Hall of Fame. This will take place on April 6...</t>
  </si>
  <si>
    <t>https://twitter.com/realDonaldTrump/status/306473131718107137</t>
  </si>
  <si>
    <t>... and pay per view records with ‚ÄúBattle of the Billionaires‚Äù in Detroit. It was a wild day!</t>
  </si>
  <si>
    <t>https://twitter.com/realDonaldTrump/status/306473146037452800</t>
  </si>
  <si>
    <t>One of the reasons, I assume, I was inducted into the @ WWE Hall of Fame is that Vince McMahon and I have the all time highest ratings...</t>
  </si>
  <si>
    <t>https://twitter.com/realDonaldTrump/status/306474113973776384</t>
  </si>
  <si>
    <t>I will be on @ LateNightJimmy tonight. Always have a good time with @ jimmyfallon. Now we know he will get high ratings tonight.</t>
  </si>
  <si>
    <t>https://twitter.com/realDonaldTrump/status/306483145916706817</t>
  </si>
  <si>
    <t>Country music star @ TraceAdkins returns to All-Star @ CelebApprentice. Competing for @ RedCross, Trace is great!</t>
  </si>
  <si>
    <t>https://twitter.com/realDonaldTrump/status/306484333257056256</t>
  </si>
  <si>
    <t>https://twitter.com/realDonaldTrump/status/306491035519963136</t>
  </si>
  <si>
    <t>"Donald Trump Reviews Oscars: Django 'Racist,' Ceremony 'Boring,' Set 'Tacky'..." http://eonli.ne/YVhXMk via @ eonline</t>
  </si>
  <si>
    <t>https://twitter.com/realDonaldTrump/status/306494355571613696</t>
  </si>
  <si>
    <t>Just a few more days until the 13th season of All-Star @ CelebApprentice premieres. Be sure to tune in this Sunday at 9PM on @ nbc. Big!</t>
  </si>
  <si>
    <t>https://twitter.com/realDonaldTrump/status/306499827112480770</t>
  </si>
  <si>
    <t>There is no comparison between @ ApprenticeNBC and Shark Tank in the ratings. The Apprentice beats Shark Tank hands... http://fb.me/umS2mEjh</t>
  </si>
  <si>
    <t>https://twitter.com/realDonaldTrump/status/306502941060259840</t>
  </si>
  <si>
    <t>"But why shouldn't I speak out? Don't you speak out in this country?" - George Steinbrenner</t>
  </si>
  <si>
    <t>https://twitter.com/realDonaldTrump/status/306512043475873794</t>
  </si>
  <si>
    <t>The ruling @ GOP consultant class of losers like @ KarlRove have no respect for the Tea Party. They do this at their own peril!</t>
  </si>
  <si>
    <t>https://twitter.com/realDonaldTrump/status/306513607817039872</t>
  </si>
  <si>
    <t>You have to feel bad for the Democrat Senators. They don‚Äôt want Hagel either. Just following Obama‚Äôs orders.</t>
  </si>
  <si>
    <t>https://twitter.com/realDonaldTrump/status/306518097534267392</t>
  </si>
  <si>
    <t>. @ tedcruz must be doing something right if @ cher, sadly rated ‚Äúthe 4th ugliest celebrity‚Äù according to @ listverse, is attacking him.</t>
  </si>
  <si>
    <t>https://twitter.com/realDonaldTrump/status/306519096479068160</t>
  </si>
  <si>
    <t>Looking forward to the @ CadillacChamp at Trump Doral next week, 3.6.-3.10. Can‚Äôt wait to meet the attendees. # WGCDoral</t>
  </si>
  <si>
    <t>https://twitter.com/realDonaldTrump/status/306521134059380738</t>
  </si>
  <si>
    <t>@ LefteyDowns @ austinroneil Great!</t>
  </si>
  <si>
    <t>https://twitter.com/realDonaldTrump/status/306521474116755457</t>
  </si>
  <si>
    <t>https://twitter.com/realDonaldTrump/status/306521703624880128</t>
  </si>
  <si>
    <t>@ preewbrfu1 Wind turbines are a disaster!</t>
  </si>
  <si>
    <t>https://twitter.com/realDonaldTrump/status/306521805215109122</t>
  </si>
  <si>
    <t>Dopey @ billmaher still owes me $5M for charity. I hope he pays up before @ hbo fires him--which will happen!</t>
  </si>
  <si>
    <t>https://twitter.com/realDonaldTrump/status/306545042162601984</t>
  </si>
  <si>
    <t>On Jimmy Fallon tonight.</t>
  </si>
  <si>
    <t>https://twitter.com/realDonaldTrump/status/306595038891233280</t>
  </si>
  <si>
    <t>Why does@Bill O'Reilly keep putting Karl Rove on his show-a total waste of time. Rove spent $400, 000, 000 and didn't win a race-pathetic!</t>
  </si>
  <si>
    <t>https://twitter.com/realDonaldTrump/status/306596003878928384</t>
  </si>
  <si>
    <t>Jimmy Fallon show will be great tonight - I'm on!</t>
  </si>
  <si>
    <t>https://twitter.com/realDonaldTrump/status/306598072123797504</t>
  </si>
  <si>
    <t>I'll bet Jimmy Fallon gets great ratings tonight!</t>
  </si>
  <si>
    <t>https://twitter.com/realDonaldTrump/status/306601370855821313</t>
  </si>
  <si>
    <t>" @ Peace_Janise: @ realDonaldTrump I'll be watching! Break a Leg!" Thanks.</t>
  </si>
  <si>
    <t>https://twitter.com/realDonaldTrump/status/306605261928419328</t>
  </si>
  <si>
    <t>Will be on Howard Stern at 6.45 A.M. and the Today Show at 8.00 A.M.</t>
  </si>
  <si>
    <t>https://twitter.com/realDonaldTrump/status/306605870278660099</t>
  </si>
  <si>
    <t>"@MrMikeLobikis: @ realDonaldTrump Proud of you, bruh." Thanks!</t>
  </si>
  <si>
    <t>@MrMikeLobikis @</t>
  </si>
  <si>
    <t>https://twitter.com/realDonaldTrump/status/306653136490229760</t>
  </si>
  <si>
    <t>https://twitter.com/realDonaldTrump/status/306654346689527808</t>
  </si>
  <si>
    <t>" @ jesscot: @ kuhpuh @ pennjillette awwww... I freakin love celeb apprentice and @ realDonaldTrump &amp; @ bretmichaels" Thanks.</t>
  </si>
  <si>
    <t>https://twitter.com/realDonaldTrump/status/306654882121793537</t>
  </si>
  <si>
    <t>" @ taliahfogal: One of my favorite celeb that I follow is definitely @ realDonaldTrump, hands down # success # truth" Thanks.</t>
  </si>
  <si>
    <t>https://twitter.com/realDonaldTrump/status/306656210659192833</t>
  </si>
  <si>
    <t>" @ RileyJSwanson: Donald is a stud. On Late Night w/ Jimmy Fallon tonight, he was sharp as a tack. @ realDonaldTrump" Thanks.</t>
  </si>
  <si>
    <t>https://twitter.com/realDonaldTrump/status/306656438112104448</t>
  </si>
  <si>
    <t>" @ mailloua: @ realDonaldTrump The all star @ ApprenticeNBC looks awesome from the clip I just watched on @ jimmyfallon!!!" Thanks.</t>
  </si>
  <si>
    <t>https://twitter.com/realDonaldTrump/status/306656869898936321</t>
  </si>
  <si>
    <t>"@camiladerosax: favorite family will always be the trumps @ realdonaldtrump" Thanks.</t>
  </si>
  <si>
    <t>@camiladerosax @</t>
  </si>
  <si>
    <t>https://twitter.com/realDonaldTrump/status/306657363862118400</t>
  </si>
  <si>
    <t>"@ChrisCannizzo7: @ realDonaldTrump great appearance!" Thanks.</t>
  </si>
  <si>
    <t>@ChrisCannizzo7 @</t>
  </si>
  <si>
    <t>https://twitter.com/realDonaldTrump/status/306657971990065152</t>
  </si>
  <si>
    <t>" @ EliTheFourth: . @ realDonaldTrump, I emulated you for a speech in 8th grade. I look up to you. # htm # purduecal # accredited" Thanks.</t>
  </si>
  <si>
    <t># # #</t>
  </si>
  <si>
    <t>https://twitter.com/realDonaldTrump/status/306669544699727873</t>
  </si>
  <si>
    <t>" @ CrimmsNchin: @ realDonaldTrump your the man Donald . # Trump16" Thanks.</t>
  </si>
  <si>
    <t>https://twitter.com/realDonaldTrump/status/306669866432217088</t>
  </si>
  <si>
    <t>https://twitter.com/realDonaldTrump/status/306670055461117953</t>
  </si>
  <si>
    <t>" @ JRACKER33: @ realDonaldTrump 2016... Running for President? # Trump2016" Thanks.</t>
  </si>
  <si>
    <t>https://twitter.com/realDonaldTrump/status/306670216459464704</t>
  </si>
  <si>
    <t>" @ rpbriggs: @ realDonaldTrump on @ HowardStern tomorrow morning is going to be great. Donald is such an entertaining interview." Thanks.</t>
  </si>
  <si>
    <t>https://twitter.com/realDonaldTrump/status/306670402661404672</t>
  </si>
  <si>
    <t>" @ Paul_Christidis: @ realDonaldTrump You are a person someone should aspire to be # dedication # commitment" Thanks.</t>
  </si>
  <si>
    <t>https://twitter.com/realDonaldTrump/status/306671763629166592</t>
  </si>
  <si>
    <t>" @ GringaLinds: @ realDonaldTrump Donald I watched you on Fallon. I love you and always have. How bout a tweet back :)" Thanks.</t>
  </si>
  <si>
    <t>https://twitter.com/realDonaldTrump/status/306673134231248897</t>
  </si>
  <si>
    <t>" @ my_deeary: I wish @ realDonaldTrump would teach me all his little secrets to success" Good idea!</t>
  </si>
  <si>
    <t>https://twitter.com/realDonaldTrump/status/306674118902837248</t>
  </si>
  <si>
    <t>" @ melissa7889: @ realDonaldTrump @ JRACKER33 you should run for president!" Thanks,very nice!</t>
  </si>
  <si>
    <t>https://twitter.com/realDonaldTrump/status/306675197438738432</t>
  </si>
  <si>
    <t>" @ kaskman2: @ realDonaldTrump Can't wait for Apprentice to start up again , i have watched Every Season # yourfired" Thanks.</t>
  </si>
  <si>
    <t>https://twitter.com/realDonaldTrump/status/306675728785760256</t>
  </si>
  <si>
    <t>" @ blueice67: @ realDonaldTrump can't wait to watch the best show ever!! # theapprentice" Thanks.</t>
  </si>
  <si>
    <t>https://twitter.com/realDonaldTrump/status/306676315212378112</t>
  </si>
  <si>
    <t>https://twitter.com/realDonaldTrump/status/306725346848411648</t>
  </si>
  <si>
    <t>" @ b_stander: @ realDonaldTrump I read your books, and I think America would do itself a favor to elect you as President." Thanks.</t>
  </si>
  <si>
    <t>https://twitter.com/realDonaldTrump/status/306741397229281280</t>
  </si>
  <si>
    <t>" @ andrezakar: @ realDonaldTrump just bought a Trump series mattress.... Awesome and exactly what you expect from Trump." Thanks</t>
  </si>
  <si>
    <t>https://twitter.com/realDonaldTrump/status/306746896188321792</t>
  </si>
  <si>
    <t>Just did Howard Stern Show-great time. Now doing The Today Show with Ivanka. ENJOY!</t>
  </si>
  <si>
    <t>https://twitter.com/realDonaldTrump/status/306749489031569408</t>
  </si>
  <si>
    <t>" @ RyanTheDee: @ realDonaldTrump I had a look round Trump International Golf Course in Aberdeenshire, Scotland. It is Stunning." Thanks</t>
  </si>
  <si>
    <t>https://twitter.com/realDonaldTrump/status/306765568860626945</t>
  </si>
  <si>
    <t>@ pzpower @ WWE Vince is fantastic!</t>
  </si>
  <si>
    <t>https://twitter.com/realDonaldTrump/status/306765906481119233</t>
  </si>
  <si>
    <t>@ Trish3D @ TraceAdkins @ CelebApprentice @ RedCross He's great!</t>
  </si>
  <si>
    <t>https://twitter.com/realDonaldTrump/status/306766162446934016</t>
  </si>
  <si>
    <t>Heading over to@Kelly and Michael re. Apprentice!</t>
  </si>
  <si>
    <t>https://twitter.com/realDonaldTrump/status/306766682888740865</t>
  </si>
  <si>
    <t>https://twitter.com/realDonaldTrump/status/306767028772028416</t>
  </si>
  <si>
    <t>https://twitter.com/realDonaldTrump/status/306767860271837184</t>
  </si>
  <si>
    <t>. @ GoAngelo‚Äîthe next time you have a rally @ Macy‚Äôs, try getting 12 people instead of 11‚Äîit would be much more effective!</t>
  </si>
  <si>
    <t>https://twitter.com/realDonaldTrump/status/306772080706338816</t>
  </si>
  <si>
    <t>@Thomasblack2013 Sunday March 3rd on @ NBC at 9 PM EST</t>
  </si>
  <si>
    <t>@Thomasblack2013 @</t>
  </si>
  <si>
    <t>https://twitter.com/realDonaldTrump/status/306783951689773056</t>
  </si>
  <si>
    <t>https://twitter.com/realDonaldTrump/status/306785617696673792</t>
  </si>
  <si>
    <t>@ IngrahamAngle Thanks Laura--found out via your twitter!</t>
  </si>
  <si>
    <t>https://twitter.com/realDonaldTrump/status/306785905119744001</t>
  </si>
  <si>
    <t>@GjelajG @</t>
  </si>
  <si>
    <t>https://twitter.com/realDonaldTrump/status/306786929431699458</t>
  </si>
  <si>
    <t>@ jtalboy @ TraceAdkins @ CelebApprentice @ RedCross True!</t>
  </si>
  <si>
    <t>https://twitter.com/realDonaldTrump/status/306792376356179969</t>
  </si>
  <si>
    <t>@ scherroe Amy is terrific!</t>
  </si>
  <si>
    <t>https://twitter.com/realDonaldTrump/status/306792934093762560</t>
  </si>
  <si>
    <t>https://twitter.com/realDonaldTrump/status/306793203217100801</t>
  </si>
  <si>
    <t>https://twitter.com/realDonaldTrump/status/306795446733512705</t>
  </si>
  <si>
    <t>@ HvrhRump I will--thanks--"Success" is fantastic.</t>
  </si>
  <si>
    <t>https://twitter.com/realDonaldTrump/status/306797506791079938</t>
  </si>
  <si>
    <t>Many people have commented that my fragrance, ‚ÄúSuccess‚Äù is the best scent &amp; lasts the longest. Try it &amp; let me know what you think!</t>
  </si>
  <si>
    <t>https://twitter.com/realDonaldTrump/status/306803184976924672</t>
  </si>
  <si>
    <t>"Go confidently in the direction of your dreams. Live the life you have imagined." -- Henry David Thoreau</t>
  </si>
  <si>
    <t>https://twitter.com/realDonaldTrump/status/306806385771941888</t>
  </si>
  <si>
    <t>@ amize_ @ mcuban I win, no contest!</t>
  </si>
  <si>
    <t>https://twitter.com/realDonaldTrump/status/306815484991512576</t>
  </si>
  <si>
    <t>‚Ä¶..Guy in front asked for picture- said he was the biggest fan, never saw the guy in back.</t>
  </si>
  <si>
    <t>https://twitter.com/realDonaldTrump/status/306815568634339328</t>
  </si>
  <si>
    <t>Was photo bombed yesterday by a wise guy when I left the set of @ LateNightJimmy...</t>
  </si>
  <si>
    <t>https://twitter.com/realDonaldTrump/status/306816376595685377</t>
  </si>
  <si>
    <t>. @ IvankaTrump and me at the @ todayshow this morning. http://fb.me/Dkynf4BT</t>
  </si>
  <si>
    <t>https://twitter.com/realDonaldTrump/status/306818679797084161</t>
  </si>
  <si>
    <t>...and says something is seriously wrong. He will never go down as great!</t>
  </si>
  <si>
    <t>https://twitter.com/realDonaldTrump/status/306818696700104705</t>
  </si>
  <si>
    <t>The Pope should not have resigned‚Äîhe should have lived it out. It hurts him, it hurts the church...</t>
  </si>
  <si>
    <t>https://twitter.com/realDonaldTrump/status/306818976414044161</t>
  </si>
  <si>
    <t>Via @TODAY_Clicker: "Donald Trump promises 'tough and mean and nasty' 'Celebrity Apprentice'" http://on.today.com/XaZkrp</t>
  </si>
  <si>
    <t>https://twitter.com/realDonaldTrump/status/306820802358153216</t>
  </si>
  <si>
    <t>Great news - @ BarbaraJWalters has fully recovered and will be back on @ theviewtv this coming Monday. Barbara is wonderful!</t>
  </si>
  <si>
    <t>https://twitter.com/realDonaldTrump/status/306826998637019136</t>
  </si>
  <si>
    <t>"Must-see morning clip: Donald Trump addresses Lil Wayne tweet and 'Celebrity Apprentice'"http://bit.ly/Xb03Jc via @ Salon</t>
  </si>
  <si>
    <t>https://twitter.com/realDonaldTrump/status/306834353177112576</t>
  </si>
  <si>
    <t>My @ LateNightJimmy interview with @ jimmyfallon discussing the new season of All-Star @ CelebApprentice http://bit.ly/XaXHK9</t>
  </si>
  <si>
    <t>https://twitter.com/realDonaldTrump/status/306835401610514432</t>
  </si>
  <si>
    <t>Everyone loves TV‚Äôs darling @ TheRealMarilu. But wait until you see her tough &amp; competitive side in the upcoming @ CelebApprentice!</t>
  </si>
  <si>
    <t>https://twitter.com/realDonaldTrump/status/306836377738289153</t>
  </si>
  <si>
    <t>@ Lifelongcane True and thanks.</t>
  </si>
  <si>
    <t>https://twitter.com/realDonaldTrump/status/306836795365158913</t>
  </si>
  <si>
    <t>https://twitter.com/realDonaldTrump/status/306837059253989376</t>
  </si>
  <si>
    <t>@ Thomasbrennan01 Great architect!</t>
  </si>
  <si>
    <t>https://twitter.com/realDonaldTrump/status/306837592563908609</t>
  </si>
  <si>
    <t>https://twitter.com/realDonaldTrump/status/306837904100057088</t>
  </si>
  <si>
    <t>https://twitter.com/realDonaldTrump/status/306838853942140928</t>
  </si>
  <si>
    <t>https://twitter.com/realDonaldTrump/status/306839286756569088</t>
  </si>
  <si>
    <t>https://twitter.com/realDonaldTrump/status/306839594635235328</t>
  </si>
  <si>
    <t>https://twitter.com/realDonaldTrump/status/306840430450978816</t>
  </si>
  <si>
    <t>Is everything ok over there @ Salon? I actually got some good press from them today.</t>
  </si>
  <si>
    <t>https://twitter.com/realDonaldTrump/status/306851228560809984</t>
  </si>
  <si>
    <t>Flashback: "Donald Trump: $200M plan for Doral" http://es.pn/wYiBUd via @ ESPNGolf. Trump Doral's @ cadillacchamp is one week away!</t>
  </si>
  <si>
    <t>https://twitter.com/realDonaldTrump/status/306851453358714881</t>
  </si>
  <si>
    <t>Via @ WWE: "Donald Trump announced for WWE Hall of Fame"http://bit.ly/13hPlUS</t>
  </si>
  <si>
    <t>https://twitter.com/realDonaldTrump/status/306855472529555456</t>
  </si>
  <si>
    <t>My interview w/ @ WendyWilliams on @ WendyShow discussing @ MichelleObama's bangs &amp; All-Star @ CelebApprentice http://bit.ly/12bk32f !</t>
  </si>
  <si>
    <t>https://twitter.com/realDonaldTrump/status/306863313625706496</t>
  </si>
  <si>
    <t>My @ todayshow show interview with @ IvankaTrump discussing the fierce competition in All-Star @ CelebApprenticehttp://on.today.com/XaYw5T</t>
  </si>
  <si>
    <t>https://twitter.com/realDonaldTrump/status/306863980125769730</t>
  </si>
  <si>
    <t>The Trump Doral's @ cadillacchamp is Florida‚Äôs premiere golf-tournament. I'll be there! Tickets available here:http://bit.ly/X8yJXi</t>
  </si>
  <si>
    <t>https://twitter.com/realDonaldTrump/status/306868031676633089</t>
  </si>
  <si>
    <t>There was a major diplomatic breakthrough yesterday w/the White House, Iran &amp; China. All celebrated Chuck Hagel being voted in as SOD.</t>
  </si>
  <si>
    <t>https://twitter.com/realDonaldTrump/status/306868242830483456</t>
  </si>
  <si>
    <t>What is wrong with the @ GOP? Now they want to give all authority on the sequester cuts to Obama http://politi.co/YzV2FM Pathetic.</t>
  </si>
  <si>
    <t>https://twitter.com/realDonaldTrump/status/306868711975944192</t>
  </si>
  <si>
    <t>https://twitter.com/realDonaldTrump/status/306868930654384128</t>
  </si>
  <si>
    <t>https://twitter.com/realDonaldTrump/status/306869573272076288</t>
  </si>
  <si>
    <t>https://twitter.com/realDonaldTrump/status/306870041171861504</t>
  </si>
  <si>
    <t>https://twitter.com/realDonaldTrump/status/306870492369932289</t>
  </si>
  <si>
    <t>@ BrooksStephen @ marissamayer True and thanks.</t>
  </si>
  <si>
    <t>https://twitter.com/realDonaldTrump/status/306870739011780608</t>
  </si>
  <si>
    <t>https://twitter.com/realDonaldTrump/status/306870889029435392</t>
  </si>
  <si>
    <t>https://twitter.com/realDonaldTrump/status/306871191816241152</t>
  </si>
  <si>
    <t>https://twitter.com/realDonaldTrump/status/306871392832471041</t>
  </si>
  <si>
    <t>@ stacihogan True!</t>
  </si>
  <si>
    <t>https://twitter.com/realDonaldTrump/status/306872648611295234</t>
  </si>
  <si>
    <t>https://twitter.com/realDonaldTrump/status/306873601146109953</t>
  </si>
  <si>
    <t>https://twitter.com/realDonaldTrump/status/306876994497413120</t>
  </si>
  <si>
    <t>Isn‚Äôt it ironic that President Obama, of all people, is pushing for ‚Äòuniversal background checks?!'</t>
  </si>
  <si>
    <t>https://twitter.com/realDonaldTrump/status/306878562089201667</t>
  </si>
  <si>
    <t>" @ mrsafetyman110: @ realDonaldTrump where do you find the time? and energy? any special diet" Just have no choice but to move forward.</t>
  </si>
  <si>
    <t>https://twitter.com/realDonaldTrump/status/306880835498434561</t>
  </si>
  <si>
    <t>The government will spend over $3.8T this year. The sequester is a pittance of the outlays, less than 2%. Where‚Äôs the problem?</t>
  </si>
  <si>
    <t>https://twitter.com/realDonaldTrump/status/306881187366969345</t>
  </si>
  <si>
    <t>https://twitter.com/realDonaldTrump/status/306881318879379456</t>
  </si>
  <si>
    <t>@ JustKieffer @ GoAngelo @ macy Not much!</t>
  </si>
  <si>
    <t>https://twitter.com/realDonaldTrump/status/306881539562696707</t>
  </si>
  <si>
    <t>https://twitter.com/realDonaldTrump/status/306882185632296960</t>
  </si>
  <si>
    <t>https://twitter.com/realDonaldTrump/status/306887319036768256</t>
  </si>
  <si>
    <t>... the ratings of Shark Tank. Everyone was hitting on me until the numbers came in‚Äîand now‚Äîdead silence!</t>
  </si>
  <si>
    <t>https://twitter.com/realDonaldTrump/status/306887332328521728</t>
  </si>
  <si>
    <t>How come nobody mentions that the Nielsen Ratings of the Apprentice, after 12 seasons-- as shown by Howard Stern --totally blow away...</t>
  </si>
  <si>
    <t>https://twitter.com/realDonaldTrump/status/306888065044074497</t>
  </si>
  <si>
    <t>... Rove‚Äôs ad campaign has made Ashley Judd a totally credible candidate. Be careful Mitch!</t>
  </si>
  <si>
    <t>https://twitter.com/realDonaldTrump/status/306888079145328643</t>
  </si>
  <si>
    <t>If Mitch McConnell wants to win his election, he‚Äôd better get rid of jinxed Karl Rove and fast...</t>
  </si>
  <si>
    <t>https://twitter.com/realDonaldTrump/status/306888255842942978</t>
  </si>
  <si>
    <t>Ashley Judd has just thanked Karl Rove for all the attention he has given her‚Äîunreal!‚Äîhow stupid can we get?</t>
  </si>
  <si>
    <t>https://twitter.com/realDonaldTrump/status/306889323222020096</t>
  </si>
  <si>
    <t>Karl Rove‚Äôs stupid ad made Ashley Judd hot‚Äînow everybody is talking about her.</t>
  </si>
  <si>
    <t>https://twitter.com/realDonaldTrump/status/306889406411845632</t>
  </si>
  <si>
    <t>Karl Rove‚Äôs ads are the worst in political history!</t>
  </si>
  <si>
    <t>https://twitter.com/realDonaldTrump/status/306894149678927872</t>
  </si>
  <si>
    <t>. @ StephenBaldwin7 and me at a press event for All-Star @ ApprenticeNBC earlier today at @ TrumpTowerNY.... http://fb.me/2teJ9nY4X</t>
  </si>
  <si>
    <t>https://twitter.com/realDonaldTrump/status/306905834468814849</t>
  </si>
  <si>
    <t>. @ DeeSnider, @ StephenBaldwin7, and the rest of your favorites are back! All-Star @ ApprenticeNBC premieres Sunday... http://fb.me/1DUQntxlt</t>
  </si>
  <si>
    <t>https://twitter.com/realDonaldTrump/status/307126073093656576</t>
  </si>
  <si>
    <t>https://twitter.com/realDonaldTrump/status/307129798893895681</t>
  </si>
  <si>
    <t>https://twitter.com/realDonaldTrump/status/307130010412646401</t>
  </si>
  <si>
    <t>@NattilyAttired @</t>
  </si>
  <si>
    <t>https://twitter.com/realDonaldTrump/status/307130257079672833</t>
  </si>
  <si>
    <t>@JTBone97 7 months.</t>
  </si>
  <si>
    <t>https://twitter.com/realDonaldTrump/status/307132165286678528</t>
  </si>
  <si>
    <t>@ BiggLogz This Sunday, March 3rd, at 9 PM EST on @ nbc</t>
  </si>
  <si>
    <t>https://twitter.com/realDonaldTrump/status/307134477325434881</t>
  </si>
  <si>
    <t>https://twitter.com/realDonaldTrump/status/307134870117838850</t>
  </si>
  <si>
    <t>@ KenBroadwater True!</t>
  </si>
  <si>
    <t>https://twitter.com/realDonaldTrump/status/307135146807672832</t>
  </si>
  <si>
    <t>https://twitter.com/realDonaldTrump/status/307135516325851136</t>
  </si>
  <si>
    <t>@ NYMag True!</t>
  </si>
  <si>
    <t>https://twitter.com/realDonaldTrump/status/307136008154132480</t>
  </si>
  <si>
    <t>@ mena_le @ ApprenticeNBC Wrong--not even close!</t>
  </si>
  <si>
    <t>https://twitter.com/realDonaldTrump/status/307146105022472193</t>
  </si>
  <si>
    <t>@DeannaSpillyard Sikorsky 76</t>
  </si>
  <si>
    <t>https://twitter.com/realDonaldTrump/status/307147349543768064</t>
  </si>
  <si>
    <t>https://twitter.com/realDonaldTrump/status/307147700216930304</t>
  </si>
  <si>
    <t>https://twitter.com/realDonaldTrump/status/307147985484140545</t>
  </si>
  <si>
    <t>https://twitter.com/realDonaldTrump/status/307148697114923010</t>
  </si>
  <si>
    <t>https://twitter.com/realDonaldTrump/status/307149567198101506</t>
  </si>
  <si>
    <t>"Being the best requires full-time attention and application.‚Äù ‚Äì Midas Touch</t>
  </si>
  <si>
    <t>https://twitter.com/realDonaldTrump/status/307155871866179584</t>
  </si>
  <si>
    <t>‚ÄúTo succeed, one must be creative and persistent.‚Äù - John H. Johnson</t>
  </si>
  <si>
    <t>https://twitter.com/realDonaldTrump/status/307156160786595840</t>
  </si>
  <si>
    <t>https://twitter.com/realDonaldTrump/status/307180062472540161</t>
  </si>
  <si>
    <t>Via @ AP: "Donald Trump returns to the 'Apprentice' boardroom" http://apne.ws/13pyTCb</t>
  </si>
  <si>
    <t>https://twitter.com/realDonaldTrump/status/307180237857382401</t>
  </si>
  <si>
    <t>"Donald Trump Returns For 'All-Star Celebrity Apprentice'" http://huff.to/13pxL1m via @ HuffPostTV</t>
  </si>
  <si>
    <t>https://twitter.com/realDonaldTrump/status/307182269653737472</t>
  </si>
  <si>
    <t>Be sure to watch ‚ÄúThe History of WrestleMania‚Äù on @ netflix. My interview explains how I supported the event early on. I'm proud of it.</t>
  </si>
  <si>
    <t>https://twitter.com/realDonaldTrump/status/307192781632311296</t>
  </si>
  <si>
    <t>Everyone is excited for @ THEGaryBusey‚Äôs return to All-Star @ CelebApprentice. Be warned, this time Gary is even more insane!</t>
  </si>
  <si>
    <t>https://twitter.com/realDonaldTrump/status/307193021756227586</t>
  </si>
  <si>
    <t>I am very proud of @ StephenBaldwin7‚Äôs performance in the record 13th season of All-Star @ CelebApprentice. Watch.</t>
  </si>
  <si>
    <t>https://twitter.com/realDonaldTrump/status/307195142387929088</t>
  </si>
  <si>
    <t>Remember, no one ever said success was easy.Good luck doesn‚Äôt come overnight.But if u work hard &amp; love it, u will find success &amp; luck.</t>
  </si>
  <si>
    <t>https://twitter.com/realDonaldTrump/status/307224992096079873</t>
  </si>
  <si>
    <t>One good aspect of the Obama depression is that it will separate the winners from the losers. If you can make it now, you deserve it!</t>
  </si>
  <si>
    <t>https://twitter.com/realDonaldTrump/status/307226331215704064</t>
  </si>
  <si>
    <t>Over the years, I've discovered that for a brand to build, the people surrounding it have to work exceptionally well together.</t>
  </si>
  <si>
    <t>https://twitter.com/realDonaldTrump/status/307231376762101760</t>
  </si>
  <si>
    <t>"Donald Trump Explains Why He Called Django Unchained 'Racist' In Tweet" http://yhoo.it/13pBgoo via @ accesshollywood</t>
  </si>
  <si>
    <t>https://twitter.com/realDonaldTrump/status/307231588238893056</t>
  </si>
  <si>
    <t>You haven‚Äôt seen fireworks until you see @ OMAROSA &amp; @ piersmorgan go at it again! Let‚Äôs just say it‚Äôs no happy reunion‚Ä¶</t>
  </si>
  <si>
    <t>https://twitter.com/realDonaldTrump/status/307236706220912640</t>
  </si>
  <si>
    <t>https://twitter.com/realDonaldTrump/status/307239787994181632</t>
  </si>
  <si>
    <t>https://twitter.com/realDonaldTrump/status/307244003735252992</t>
  </si>
  <si>
    <t>Are you a Democrat running in a race you should lose? Get @ KarlRove to run an ad against you and you will win.</t>
  </si>
  <si>
    <t>https://twitter.com/realDonaldTrump/status/307245049966653441</t>
  </si>
  <si>
    <t>As China is built on corporate espionage, currency manipulation &amp; cheap labor, its economy is a ticking time bomb http://bit.ly/13pFxIz</t>
  </si>
  <si>
    <t>https://twitter.com/realDonaldTrump/status/307246739776229376</t>
  </si>
  <si>
    <t>Do not go where the path may lead, go instead where there is no path and leave a trail. --Ralph Waldo Emerson</t>
  </si>
  <si>
    <t>https://twitter.com/realDonaldTrump/status/307251621509869568</t>
  </si>
  <si>
    <t>https://twitter.com/realDonaldTrump/status/307251830843387904</t>
  </si>
  <si>
    <t>https://twitter.com/realDonaldTrump/status/307252258125524992</t>
  </si>
  <si>
    <t>https://twitter.com/realDonaldTrump/status/307252575567237120</t>
  </si>
  <si>
    <t>https://twitter.com/realDonaldTrump/status/307337362634076160</t>
  </si>
  <si>
    <t>" @ Candynecklace2: @ realDonaldTrump I love love love Mr. Trump he is my hero " Thanks.</t>
  </si>
  <si>
    <t>https://twitter.com/realDonaldTrump/status/307338583990214656</t>
  </si>
  <si>
    <t>Thank you - so nice.</t>
  </si>
  <si>
    <t>https://twitter.com/realDonaldTrump/status/307339329737461761</t>
  </si>
  <si>
    <t>" @ JimmieJScott: @ realDonaldTrump Did you ever think # TheApprentice would be the ratings machine it is for so long?" No, but who ever knows.</t>
  </si>
  <si>
    <t>https://twitter.com/realDonaldTrump/status/307343093915607040</t>
  </si>
  <si>
    <t>" @ samijok: @ realDonaldTrump do you think # JodiArias is guilty?" Yes, no doubt</t>
  </si>
  <si>
    <t>https://twitter.com/realDonaldTrump/status/307345120129339392</t>
  </si>
  <si>
    <t>"@RoxanneQuintana: @ hollyrpeete awe, get better fast little one.xoxoxo" Thanks Roxanne.</t>
  </si>
  <si>
    <t>@RoxanneQuintana @</t>
  </si>
  <si>
    <t>https://twitter.com/realDonaldTrump/status/307476198781513728</t>
  </si>
  <si>
    <t>Erin Burnett, who has no ratings on CNN in prime time, now wants more money to move to the morning slot. @ CNN should say "no way".</t>
  </si>
  <si>
    <t>https://twitter.com/realDonaldTrump/status/307477308736954369</t>
  </si>
  <si>
    <t>It is going to be a long and tough road to turn around CNN - they are looking at the wrong people!</t>
  </si>
  <si>
    <t>https://twitter.com/realDonaldTrump/status/307478362228682752</t>
  </si>
  <si>
    <t>" @ RavDaddy: @ realDonaldTrump who should they looking at?" I would tell@CNN if they were smart enough to ask!</t>
  </si>
  <si>
    <t>https://twitter.com/realDonaldTrump/status/307480401910312960</t>
  </si>
  <si>
    <t>Thanks Matthew!</t>
  </si>
  <si>
    <t>https://twitter.com/realDonaldTrump/status/307485373783752705</t>
  </si>
  <si>
    <t>By popular request, I will be live tweeting during Celebrity Apprentice (Sunday 9 P.M.).</t>
  </si>
  <si>
    <t>https://twitter.com/realDonaldTrump/status/307486831828676610</t>
  </si>
  <si>
    <t>Our wild man Dennis Rodman, big in the news re North Korea, will be on and watching Celebrity Apprentice on Sunday night!</t>
  </si>
  <si>
    <t>https://twitter.com/realDonaldTrump/status/307487542050185216</t>
  </si>
  <si>
    <t>https://twitter.com/realDonaldTrump/status/307490251826413569</t>
  </si>
  <si>
    <t>I am happy that "The Job" on CBS, the 16th. knockoff of the Apprentice, was just cancelled. I love to see my opponents lose (not nice)!</t>
  </si>
  <si>
    <t>https://twitter.com/realDonaldTrump/status/307499065879441408</t>
  </si>
  <si>
    <t>" @ Petercorio: @ realDonaldTrump mark Burnett is an ep on apprentice and the job. Your Producer is also your opponent?" Don't care,love to win</t>
  </si>
  <si>
    <t>https://twitter.com/realDonaldTrump/status/307500556417650688</t>
  </si>
  <si>
    <t>" @ CCtscan2: @ realDonaldTrump your opponents can't compete against the ratings machine that you are." Thanks, very nice!</t>
  </si>
  <si>
    <t>https://twitter.com/realDonaldTrump/status/307501445542998016</t>
  </si>
  <si>
    <t>" @ JosephbyNature: @ realDonaldTrump The Apprentice.Great show!" Thanks.</t>
  </si>
  <si>
    <t>https://twitter.com/realDonaldTrump/status/307501915514757122</t>
  </si>
  <si>
    <t>" @ dwade85: @ realDonaldTrump just book Trump Las Vegas, for a few nights vacation with my kids (15,13,10). Will we like it?" Yes, is great!</t>
  </si>
  <si>
    <t>https://twitter.com/realDonaldTrump/status/307528799367602178</t>
  </si>
  <si>
    <t>Pay attention to details. If you don't know every aspect of what you're doing, you're setting yourself up for some big surprises.</t>
  </si>
  <si>
    <t>https://twitter.com/realDonaldTrump/status/307529222883270656</t>
  </si>
  <si>
    <t>@ FashionFindsbyR Thanks, enjoy!</t>
  </si>
  <si>
    <t>https://twitter.com/realDonaldTrump/status/307547743742750720</t>
  </si>
  <si>
    <t>"Donald Trump returns to the 'Apprentice' boardroom" http://buswk.co/ZQcaxT via @ BW</t>
  </si>
  <si>
    <t>https://twitter.com/realDonaldTrump/status/307549067897090048</t>
  </si>
  <si>
    <t>Remember, this Sunday I am also featured on @ datelinenbc at 8PM, right before the premiere of All-Star @ CelebApprentice @ nbc likes me!</t>
  </si>
  <si>
    <t>https://twitter.com/realDonaldTrump/status/307563882233339904</t>
  </si>
  <si>
    <t>Newly minted diplomat @ dennisrodman is a completely different competitor in All-Star @ CelebApprentice. Dennis is a legend!</t>
  </si>
  <si>
    <t>https://twitter.com/realDonaldTrump/status/307567307654320128</t>
  </si>
  <si>
    <t>Continued success is built on building a brand people know will deliver. Unless you‚Äôre @ KarlRove. Then you just blame the Tea Party.</t>
  </si>
  <si>
    <t>https://twitter.com/realDonaldTrump/status/307568422789709824</t>
  </si>
  <si>
    <t>We should leave Afghanistan immediately. No more wasted lives. If we have to go back in, we go in hard &amp; quick. Rebuild the US first.</t>
  </si>
  <si>
    <t>https://twitter.com/realDonaldTrump/status/307575331936681987</t>
  </si>
  <si>
    <t>Due to popular demand, @ lisarinna returns to the 13th season of All-Star @ CelebApprentice. Lisa's fans won't be disappointed!</t>
  </si>
  <si>
    <t>https://twitter.com/realDonaldTrump/status/307578793818742784</t>
  </si>
  <si>
    <t>Today marks the one year anniversary of @ AndrewBreitbart‚Äôs passing. Andrew‚Äôs mission &amp; legacy still lives on. @ BreitbartNews</t>
  </si>
  <si>
    <t>https://twitter.com/realDonaldTrump/status/307582196196188160</t>
  </si>
  <si>
    <t>Only the Obama WH can get away with attacking Bob Woodward.</t>
  </si>
  <si>
    <t>https://twitter.com/realDonaldTrump/status/307583618103001089</t>
  </si>
  <si>
    <t>Who would have thought that an @ ApprenticeNBC champion would return to compete? @ bretmichaels returns to All-Star @ CelebApprentice...</t>
  </si>
  <si>
    <t>https://twitter.com/realDonaldTrump/status/307587618584006656</t>
  </si>
  <si>
    <t>https://twitter.com/realDonaldTrump/status/307589586694053888</t>
  </si>
  <si>
    <t>‚ÄúStay confident even when something bad happens. It is just a bump in the road. It will pass.‚Äù ‚Äì Think Big</t>
  </si>
  <si>
    <t>https://twitter.com/realDonaldTrump/status/307592794988507136</t>
  </si>
  <si>
    <t>Champion @ Joan_Rivers loves being on the other side of the table in the Boardroom. She leaves no punches out in @ CelebApprentice!</t>
  </si>
  <si>
    <t>https://twitter.com/realDonaldTrump/status/307596458650107904</t>
  </si>
  <si>
    <t>If people knew how hard I worked to get my mastery, it wouldn't seem so wonderful at all. -- Michelangelo</t>
  </si>
  <si>
    <t>https://twitter.com/realDonaldTrump/status/307603859516313600</t>
  </si>
  <si>
    <t>https://twitter.com/realDonaldTrump/status/307605779119218688</t>
  </si>
  <si>
    <t>RT @TODAY_Clicker: Get ready, @ ApprenticeNBC fans! @ realDonaldTrump promises plenty of mean and nasty action.. http://theclicker.today.com/_news/2013/02/27/17117226-donald-trump-promises-tough-and-mean-and-nasty-celebrity-apprentice?lite ‚Ä¶</t>
  </si>
  <si>
    <t>@TODAY_Clicker @ @</t>
  </si>
  <si>
    <t>https://twitter.com/realDonaldTrump/status/307643192432525314</t>
  </si>
  <si>
    <t>Joseph Kennedy is really being used by Venezuela and Hugo C. in oil commercial!</t>
  </si>
  <si>
    <t>https://twitter.com/realDonaldTrump/status/307714674462433280</t>
  </si>
  <si>
    <t>" @ JulieWind: @ realDonaldTrump Mr. Trump I just love your show. I have seen every season!! Thanks it is great entertainment! Julie Wind" Love</t>
  </si>
  <si>
    <t>https://twitter.com/realDonaldTrump/status/307715811190116352</t>
  </si>
  <si>
    <t>@ K9Koda. Thank you - very nice (and true)!</t>
  </si>
  <si>
    <t>https://twitter.com/realDonaldTrump/status/307716401920110592</t>
  </si>
  <si>
    <t>" @ lilisportsfan: @ realDonaldTrump Mr. Trump will you be at Doral next week so I can shake your hand again on the 5th tee?" Yes!</t>
  </si>
  <si>
    <t>https://twitter.com/realDonaldTrump/status/307717838964137984</t>
  </si>
  <si>
    <t>" @ Peace_Janise: @ realDonaldTrump Celebrity Apprentice is not just great entertainment, its also schooling for the business world." Thanks!</t>
  </si>
  <si>
    <t>https://twitter.com/realDonaldTrump/status/307719783141498880</t>
  </si>
  <si>
    <t>" @ ForeverMcIn: @ realDonaldTrump how much would it take for you to make out with Rosie O'Donnell?" One trillion, at least!</t>
  </si>
  <si>
    <t>https://twitter.com/realDonaldTrump/status/307726942877147136</t>
  </si>
  <si>
    <t>Everyone should cancel HBO until they fire low life dummy Bill Maher! Get going now and feel good about yourself!</t>
  </si>
  <si>
    <t>https://twitter.com/realDonaldTrump/status/307820625286819841</t>
  </si>
  <si>
    <t>https://twitter.com/realDonaldTrump/status/307839163611373568</t>
  </si>
  <si>
    <t>@ dgibson120. GREAT!</t>
  </si>
  <si>
    <t>https://twitter.com/realDonaldTrump/status/307842051062501376</t>
  </si>
  <si>
    <t>Remember, Bill Maher praised the animals who took down the World Trade Center and was fired by ABC. DROP@HBO until dopey Bill is canned!</t>
  </si>
  <si>
    <t>https://twitter.com/realDonaldTrump/status/307842507637653504</t>
  </si>
  <si>
    <t>@scottybuoy13. Thanks!</t>
  </si>
  <si>
    <t>https://twitter.com/realDonaldTrump/status/307845039382491138</t>
  </si>
  <si>
    <t>https://twitter.com/realDonaldTrump/status/307846783864827904</t>
  </si>
  <si>
    <t>https://twitter.com/realDonaldTrump/status/307965247917006848</t>
  </si>
  <si>
    <t>" @ stevesms1960: @ realDonaldTrump just purchased a few Trump ties. Great styling!"</t>
  </si>
  <si>
    <t>https://twitter.com/realDonaldTrump/status/307965542126465024</t>
  </si>
  <si>
    <t>" @ stevesms1960: @ realDonaldTrump just purchased a few Trump ties. Great styling!" Thanks.</t>
  </si>
  <si>
    <t>https://twitter.com/realDonaldTrump/status/307965950454558721</t>
  </si>
  <si>
    <t>"@jboyette42: @ realDonaldTrump Hate @ hbo and bill Maher. Love ya Donald. Lets buy some property together. Great deals here in Fla" Thanks.</t>
  </si>
  <si>
    <t>@jboyette42 @ @</t>
  </si>
  <si>
    <t>https://twitter.com/realDonaldTrump/status/307968657730990080</t>
  </si>
  <si>
    <t>"@PJonCHYM: @ realDonaldTrump Other than yourself - what's the ONE reason why I should watch # CelebApprentice this season??" Gary B.</t>
  </si>
  <si>
    <t>@PJonCHYM @</t>
  </si>
  <si>
    <t>https://twitter.com/realDonaldTrump/status/307977139687419904</t>
  </si>
  <si>
    <t>" @ legsidelizzy: I do wish people would stop RT-ing Piers Morgan. A life without Piers in it is a much better life" Wrong!</t>
  </si>
  <si>
    <t>https://twitter.com/realDonaldTrump/status/308046332109656065</t>
  </si>
  <si>
    <t>@ BILLIONIRV. Thanks for the nice words Irv!</t>
  </si>
  <si>
    <t>https://twitter.com/realDonaldTrump/status/308046629771038720</t>
  </si>
  <si>
    <t>@ vin7768. Thanks Vincent!</t>
  </si>
  <si>
    <t>https://twitter.com/realDonaldTrump/status/308048979671793667</t>
  </si>
  <si>
    <t>Is Chris Jackson as dumb as I hear - but I still like that he follows me like a good little soldier!</t>
  </si>
  <si>
    <t>https://twitter.com/realDonaldTrump/status/308049939764756481</t>
  </si>
  <si>
    <t>" @ MacPluto12: @ Molly_Kats @ realDonaldTrump I'm with trump!" Thanks!</t>
  </si>
  <si>
    <t>https://twitter.com/realDonaldTrump/status/308050320649490432</t>
  </si>
  <si>
    <t>" @ Coolness156: @ realDonaldTrump Mr. Trump, I loved when you called into the Howard Stern show. It was so real and insightful!" Thanks.</t>
  </si>
  <si>
    <t>https://twitter.com/realDonaldTrump/status/308050741359149056</t>
  </si>
  <si>
    <t>" @ stumalec: @ realDonaldTrump can't wait for Celebrity @ ApprenticeNBC tomorrow!! # bestshowonTV # yourefired # Trump4Prez" Thanks S.</t>
  </si>
  <si>
    <t>https://twitter.com/realDonaldTrump/status/308050975594266624</t>
  </si>
  <si>
    <t>https://twitter.com/realDonaldTrump/status/308051754686242817</t>
  </si>
  <si>
    <t>@ Peace_Janise. Thanks Janise!</t>
  </si>
  <si>
    <t>https://twitter.com/realDonaldTrump/status/308052346938728448</t>
  </si>
  <si>
    <t>https://twitter.com/realDonaldTrump/status/308052680805335040</t>
  </si>
  <si>
    <t>https://twitter.com/realDonaldTrump/status/308053089481535489</t>
  </si>
  <si>
    <t>" @ MikeMessina_: @ realDonaldTrump I can't wait for the @ ApprenticeNBC tomorrow!!!!!" Thanks Mike.</t>
  </si>
  <si>
    <t>https://twitter.com/realDonaldTrump/status/308053683407560704</t>
  </si>
  <si>
    <t>" @ joshdefreitas1: @ realDonaldTrump needs to next US president!!" Thanks Josh.</t>
  </si>
  <si>
    <t>https://twitter.com/realDonaldTrump/status/308054274754093057</t>
  </si>
  <si>
    <t>" @ SPORTSGURU77: @ realDonaldTrump who's Chris Jackson?" A total loser but a loyal follower!</t>
  </si>
  <si>
    <t>https://twitter.com/realDonaldTrump/status/308056075343650816</t>
  </si>
  <si>
    <t>" @ NicoleWallace04: @ realDonaldTrump youre responding to everyone else BUT me don" Not anymore Nicole, thanks.</t>
  </si>
  <si>
    <t>https://twitter.com/realDonaldTrump/status/308059212578168832</t>
  </si>
  <si>
    <t>" @ SanQuint: Can't wait for @ realDonaldTrump Celebrity Apprentice tomorrow! Love it!!" Thanks S.</t>
  </si>
  <si>
    <t>https://twitter.com/realDonaldTrump/status/308059827098230784</t>
  </si>
  <si>
    <t>" @ smithg_: @ realDonaldTrump should run for president next election RT # Trump4Prez" Thanks for such nice words.</t>
  </si>
  <si>
    <t>https://twitter.com/realDonaldTrump/status/308060585440985088</t>
  </si>
  <si>
    <t>" @ miacruz4: @ realDonaldTrump - Mr.Trump, looking forward to your show .. Love it ." Thanks Mia.</t>
  </si>
  <si>
    <t>https://twitter.com/realDonaldTrump/status/308060916338012162</t>
  </si>
  <si>
    <t>" @ wesleyjmcmillan: @ realDonaldTrump Praying for you to have a blessed week Mr. Trump" Thanks.</t>
  </si>
  <si>
    <t>https://twitter.com/realDonaldTrump/status/308061217979781121</t>
  </si>
  <si>
    <t>" @ BlakeSRobinson: @ realDonaldTrump I can't wait for the big show tomorrow. I've had it circled on the calendar for months." Great Blake!</t>
  </si>
  <si>
    <t>https://twitter.com/realDonaldTrump/status/308062161182285824</t>
  </si>
  <si>
    <t>https://twitter.com/realDonaldTrump/status/308062443098238976</t>
  </si>
  <si>
    <t>" @ JonReidHotchner: @ realDonaldTrump I wanna be noticed by the next president of the good ol' US of A any chance of that?" Yes!</t>
  </si>
  <si>
    <t>https://twitter.com/realDonaldTrump/status/308062876537589761</t>
  </si>
  <si>
    <t>" @ A_EduardoPeraza: you're such a role model i'm a big fan @ realDonaldTrump" Thanks Eduardo!</t>
  </si>
  <si>
    <t>https://twitter.com/realDonaldTrump/status/308064245654884352</t>
  </si>
  <si>
    <t>"@managerct25: Would love to get a reply from @ realDonaldTrump Huge fan of The Celebrity Apprentice and supporter of Mr. Trump. Thanks!</t>
  </si>
  <si>
    <t>@managerct25 @</t>
  </si>
  <si>
    <t>https://twitter.com/realDonaldTrump/status/308065583860174848</t>
  </si>
  <si>
    <t>" @ jjlyons_: How comes @ realDonaldTrump notices everyone but me and my tweets to him! Read my tweets sir! Big fan. your my idol." Thanks.</t>
  </si>
  <si>
    <t>https://twitter.com/realDonaldTrump/status/308078567739236353</t>
  </si>
  <si>
    <t>Really bad article about me in the dying (or dead) Esquire Magazine. Totally false - lots of hatred. When will this boring magazine close?</t>
  </si>
  <si>
    <t>https://twitter.com/realDonaldTrump/status/308196681843896320</t>
  </si>
  <si>
    <t>@ JBoyle007. True and thanks John!</t>
  </si>
  <si>
    <t>https://twitter.com/realDonaldTrump/status/308197023331516416</t>
  </si>
  <si>
    <t>" @ jcpost: @ realDonaldTrump Esquire is irrelevant, mo one reads it anymore and no one cares." True!</t>
  </si>
  <si>
    <t>https://twitter.com/realDonaldTrump/status/308198281329131520</t>
  </si>
  <si>
    <t>"@ZarkRiggs: @ realDonaldTrump It's all about jealousy. You should just ignore their false reporting." But I'd rather expose them as losers!</t>
  </si>
  <si>
    <t>@ZarkRiggs @</t>
  </si>
  <si>
    <t>https://twitter.com/realDonaldTrump/status/308198758003388417</t>
  </si>
  <si>
    <t>@jennyfromnexus. Great advice!</t>
  </si>
  <si>
    <t>https://twitter.com/realDonaldTrump/status/308199238637084673</t>
  </si>
  <si>
    <t>" @ Mjaybat2002: @ realDonaldTrump @ jcpost it's still publishing?" Barely!</t>
  </si>
  <si>
    <t>https://twitter.com/realDonaldTrump/status/308200096716165123</t>
  </si>
  <si>
    <t>"@Dattan78: @ realDonaldTrump what are your thoughts for being selected into the #2013 Hall of Fame for @ WrestleMania. A great honor!</t>
  </si>
  <si>
    <t>@Dattan78 @ @</t>
  </si>
  <si>
    <t>#2013</t>
  </si>
  <si>
    <t>https://twitter.com/realDonaldTrump/status/308205946528735232</t>
  </si>
  <si>
    <t>"@Dattan78: @ realDonaldTrump thank you for supporting the # wwe back in the early days and now can't wait to see you inducted @ WrestleMania"</t>
  </si>
  <si>
    <t>https://twitter.com/realDonaldTrump/status/308206052195848194</t>
  </si>
  <si>
    <t>@Dattan78. Thanks!</t>
  </si>
  <si>
    <t>https://twitter.com/realDonaldTrump/status/308309001043603457</t>
  </si>
  <si>
    <t>Everybody wants to see and talk to Dennis Rodman - he will be on Celebrity Apprentice tonight at 9.</t>
  </si>
  <si>
    <t>https://twitter.com/realDonaldTrump/status/308346263676526592</t>
  </si>
  <si>
    <t>@ AllenWronowski. Allen and Gail - you will like it - see you both soon!</t>
  </si>
  <si>
    <t>https://twitter.com/realDonaldTrump/status/308348862962233345</t>
  </si>
  <si>
    <t>I will be live tweeting during the Celebrity Apprentice at 9 P.M. Also will be hosting Dateline just prior to Apprentice at 8 P.M.</t>
  </si>
  <si>
    <t>https://twitter.com/realDonaldTrump/status/308350274920148992</t>
  </si>
  <si>
    <t>Losers and haters are invited to watch Celebrity Apprentice along with the many great and productive people in the hope that you will learn.</t>
  </si>
  <si>
    <t>https://twitter.com/realDonaldTrump/status/308365908420751360</t>
  </si>
  <si>
    <t>Losers and haters,even you, as low and dumb as you are, can learn from watching Apprentice and checking out my tweets-you can still succeed!</t>
  </si>
  <si>
    <t>https://twitter.com/realDonaldTrump/status/308396692565270528</t>
  </si>
  <si>
    <t>How does this cast look to you? Pretty amazing. # CelebApprentice</t>
  </si>
  <si>
    <t>https://twitter.com/realDonaldTrump/status/308396883217375233</t>
  </si>
  <si>
    <t>Looks like @ OMAROSA is up to the challenge. # CelebApprentice</t>
  </si>
  <si>
    <t>https://twitter.com/realDonaldTrump/status/308397438878756865</t>
  </si>
  <si>
    <t>. @ LisaRinna looks better with her reduced lips. Good move, Lisa. # CelebApprentice</t>
  </si>
  <si>
    <t>https://twitter.com/realDonaldTrump/status/308397922901454848</t>
  </si>
  <si>
    <t>I always believed @ BretMichaels was making a mistake in coming back as a competitor. I disagree with him but... http://fb.me/1psPyGAOq</t>
  </si>
  <si>
    <t>https://twitter.com/realDonaldTrump/status/308398680023633920</t>
  </si>
  <si>
    <t>I can‚Äôt believe he would choose @ OMAROSA as his first choice! She is hard to handle. # CelebApprentice</t>
  </si>
  <si>
    <t>https://twitter.com/realDonaldTrump/status/308401476613586946</t>
  </si>
  <si>
    <t>. @ IvankaTrump and @ PiersMorgan will be wonderful advisors. # CelebApprentice</t>
  </si>
  <si>
    <t>https://twitter.com/realDonaldTrump/status/308401561372078080</t>
  </si>
  <si>
    <t>. @ PiersMorgan and @ OMAROSA really hate each other. # CelebApprentice</t>
  </si>
  <si>
    <t>https://twitter.com/realDonaldTrump/status/308401785440174080</t>
  </si>
  <si>
    <t>. @ THEGaryBusey is definitely different. # CelebApprentice</t>
  </si>
  <si>
    <t>https://twitter.com/realDonaldTrump/status/308404319030489088</t>
  </si>
  <si>
    <t>. @ DennisRodman must be thinking of North Korea. # CelebApprentice</t>
  </si>
  <si>
    <t>https://twitter.com/realDonaldTrump/status/308406127001993216</t>
  </si>
  <si>
    <t>. @ KellyandMichael are both wonderful people. Their show is terrific. # CelebApprentice</t>
  </si>
  <si>
    <t>https://twitter.com/realDonaldTrump/status/308409193126318080</t>
  </si>
  <si>
    <t>. @ OMAROSA as a cashier- a big mistake by @ BrandenRoderick. # CelebApprentice</t>
  </si>
  <si>
    <t>https://twitter.com/realDonaldTrump/status/308409950143672320</t>
  </si>
  <si>
    <t>Even @ PiersMorgan is impressed by @ THEGaryBusey. # CelebApprentice</t>
  </si>
  <si>
    <t>https://twitter.com/realDonaldTrump/status/308411235265818624</t>
  </si>
  <si>
    <t>Paul Teutul is always good on the show. # CelebApprentice</t>
  </si>
  <si>
    <t>https://twitter.com/realDonaldTrump/status/308412585764593665</t>
  </si>
  <si>
    <t>Don't worry West Coast etc. we are not going to tweet who was fired or give any indication there of until after it airs. # CelebApprentice</t>
  </si>
  <si>
    <t>https://twitter.com/realDonaldTrump/status/308413369315119105</t>
  </si>
  <si>
    <t>. @ IvankaTrump looks like a movie star from the days of glamour and beauty. # CelebApprentice</t>
  </si>
  <si>
    <t>https://twitter.com/realDonaldTrump/status/308417276925849600</t>
  </si>
  <si>
    <t>. @ PiersMorgan is right- he won the show because ‚ÄúI know how to play the game.‚Äù # CelebApprentice</t>
  </si>
  <si>
    <t>https://twitter.com/realDonaldTrump/status/308417468639088642</t>
  </si>
  <si>
    <t>I'll always like @ OMAROSA because she constantly defends me. # CelebApprentice</t>
  </si>
  <si>
    <t>https://twitter.com/realDonaldTrump/status/308426260521025536</t>
  </si>
  <si>
    <t>So, what did you think of my decision? What would you have done? # CelebApprentice</t>
  </si>
  <si>
    <t>https://twitter.com/realDonaldTrump/status/308544179393396736</t>
  </si>
  <si>
    <t>I will be doing Fox and Friends at 7 A.M. this morning.</t>
  </si>
  <si>
    <t>https://twitter.com/realDonaldTrump/status/308588467305205760</t>
  </si>
  <si>
    <t>Brande would have been fired immediately if she didn't raise $132,000, a really large sum. Bret, on the other hand, raised very little...</t>
  </si>
  <si>
    <t>https://twitter.com/realDonaldTrump/status/308588580018745345</t>
  </si>
  <si>
    <t>...Brande was also smart in not bringing Omarosa to the boardroom.</t>
  </si>
  <si>
    <t>https://twitter.com/realDonaldTrump/status/308599512212045824</t>
  </si>
  <si>
    <t>" @ IDKbrody: " @ realDonaldTrump: So, what did you think of my decision? What would you have done? # CelebApprentice" TRUMP PRESIDENT 2016 Great</t>
  </si>
  <si>
    <t>https://twitter.com/realDonaldTrump/status/308600274249981953</t>
  </si>
  <si>
    <t>@ foyt4timewinner. Thanks!</t>
  </si>
  <si>
    <t>https://twitter.com/realDonaldTrump/status/308631109992857600</t>
  </si>
  <si>
    <t>My @ foxandfriends interview re: firing @ bretmichaels on the premiere of All-Star @ ApprenticeNBC &amp; politicshttp://bit.ly/WDGllB</t>
  </si>
  <si>
    <t>https://twitter.com/realDonaldTrump/status/308631962728415232</t>
  </si>
  <si>
    <t>Glad everyone could see Mar-a-Lago last night on @ datelinenbc. It is the crown jewel of Palm Beach.</t>
  </si>
  <si>
    <t>https://twitter.com/realDonaldTrump/status/308643827021930498</t>
  </si>
  <si>
    <t>. @ CelebApprentice wins 10-11 o‚Äôclock hour in all key ratings demographics, including, most importantly, the 18-49 age group.</t>
  </si>
  <si>
    <t>https://twitter.com/realDonaldTrump/status/308643982458646529</t>
  </si>
  <si>
    <t>Additionally, @ CelebApprentice ranked as the #1 program in the 9-11 pm time period with adults in the 25-54 age group.</t>
  </si>
  <si>
    <t>https://twitter.com/realDonaldTrump/status/308650836454694912</t>
  </si>
  <si>
    <t>Via @ STVAberdeen: "Donald Trump reveals first image of his new Aberdeenshire hotel" http://bit.ly/WDF1iD</t>
  </si>
  <si>
    <t>https://twitter.com/realDonaldTrump/status/308670794135924736</t>
  </si>
  <si>
    <t>China has announced it is ‚Äúfully prepared‚Äù for a currency war http://f24.my/WDK1Us Outrageous - they have no fear of our leaders.</t>
  </si>
  <si>
    <t>https://twitter.com/realDonaldTrump/status/308683348098818049</t>
  </si>
  <si>
    <t>https://twitter.com/realDonaldTrump/status/308683880767045632</t>
  </si>
  <si>
    <t>‚ÄúIf you want to be successful at anything in life, you have to be able to handle pressure.‚Äù ‚Äì Think Big</t>
  </si>
  <si>
    <t>https://twitter.com/realDonaldTrump/status/308691574110445568</t>
  </si>
  <si>
    <t>1. Each week, you the audience can choose an MVP among the celebrities @ CelebApprentice using Twitter‚Ä¶...</t>
  </si>
  <si>
    <t>https://twitter.com/realDonaldTrump/status/308691617504706562</t>
  </si>
  <si>
    <t>2. The celebrity with the highest totals by Tuesday noon ET gets an extra donation to his or her charity‚Ä¶</t>
  </si>
  <si>
    <t>https://twitter.com/realDonaldTrump/status/308691680779984897</t>
  </si>
  <si>
    <t>3. You should tweet your pick for MVP using the celebrity‚Äôs name followed by the hashtag # CelebApprenticeMVP.</t>
  </si>
  <si>
    <t>https://twitter.com/realDonaldTrump/status/308694290610139136</t>
  </si>
  <si>
    <t>https://twitter.com/realDonaldTrump/status/308699755968598016</t>
  </si>
  <si>
    <t>https://twitter.com/realDonaldTrump/status/308701424915722240</t>
  </si>
  <si>
    <t>For those of you defending Bret and saying Omarosa should go remember Bret chose O which could also be considered a big mistake!</t>
  </si>
  <si>
    <t>https://twitter.com/realDonaldTrump/status/308946695348174848</t>
  </si>
  <si>
    <t>To show you how dishonest some of the press is, they took my funny &amp; (cont) http://tl.gd/l7lvbh</t>
  </si>
  <si>
    <t>https://twitter.com/realDonaldTrump/status/308946849446899713</t>
  </si>
  <si>
    <t>Despite previous tweet, Dennis Rodman would do a better job than the current (cont) http://tl.gd/l7lvi9</t>
  </si>
  <si>
    <t>https://twitter.com/realDonaldTrump/status/308947554714935296</t>
  </si>
  <si>
    <t>Heading to Trump National Doral to check the progress prior to the start of the Cadillac Championship on Thursday. I‚Äôll be there all week</t>
  </si>
  <si>
    <t>https://twitter.com/realDonaldTrump/status/308950494355795968</t>
  </si>
  <si>
    <t>Rory, Tiger, Phil and Ernie will be fun to watch this weekend at Trump National Doral.</t>
  </si>
  <si>
    <t>https://twitter.com/realDonaldTrump/status/308953961912741888</t>
  </si>
  <si>
    <t>https://twitter.com/realDonaldTrump/status/308956342503223297</t>
  </si>
  <si>
    <t>@ scheekster I agree, it's a beautiful course to play. Thanks.</t>
  </si>
  <si>
    <t>https://twitter.com/realDonaldTrump/status/308968451978960896</t>
  </si>
  <si>
    <t>Remember--the worst thing you can do in a negotiation is seem desperate to make the deal.</t>
  </si>
  <si>
    <t>https://twitter.com/realDonaldTrump/status/308971152154443779</t>
  </si>
  <si>
    <t>https://twitter.com/realDonaldTrump/status/308973041650647040</t>
  </si>
  <si>
    <t>@ kennybud If you love what you're doing, motivation is never a problem.</t>
  </si>
  <si>
    <t>https://twitter.com/realDonaldTrump/status/308991249803792385</t>
  </si>
  <si>
    <t>The Formula of Knowledge: The best way to learn is through studying the history of success and failures in your industry.</t>
  </si>
  <si>
    <t>https://twitter.com/realDonaldTrump/status/308992275877330944</t>
  </si>
  <si>
    <t>Just arrived at Trump National Doral, saying hello to all the great players. This place is amazing.Come Thursday &amp; see for yourselves!</t>
  </si>
  <si>
    <t>https://twitter.com/realDonaldTrump/status/308994227348594688</t>
  </si>
  <si>
    <t>@wrightmomof3 @ @ @ @</t>
  </si>
  <si>
    <t>https://twitter.com/realDonaldTrump/status/309002214859489281</t>
  </si>
  <si>
    <t>Ernie Els and myself at Trump National Doral. http://fb.me/LgqjqL0m</t>
  </si>
  <si>
    <t>https://twitter.com/realDonaldTrump/status/309031057892712448</t>
  </si>
  <si>
    <t>‚ÄúWhen you‚Äôre at a meeting, monitor your behavior and work at being an observer ‚Äì of yourself and others.‚Äù ‚Äì Think Like a Billionaire</t>
  </si>
  <si>
    <t>https://twitter.com/realDonaldTrump/status/309031481345466368</t>
  </si>
  <si>
    <t>It‚Äôs important to promote an image of yourself each and every day. It‚Äôs part of having a sense of self and a sense of purpose.</t>
  </si>
  <si>
    <t>https://twitter.com/realDonaldTrump/status/309038176087990273</t>
  </si>
  <si>
    <t>https://twitter.com/realDonaldTrump/status/309046182989135872</t>
  </si>
  <si>
    <t>https://twitter.com/realDonaldTrump/status/309056515464130560</t>
  </si>
  <si>
    <t>It is my great honor to be speaking at CPAC 2013. They are all about what's good for America.</t>
  </si>
  <si>
    <t>https://twitter.com/realDonaldTrump/status/309060599336292352</t>
  </si>
  <si>
    <t>Via @ washingtonpost:"Donald Trump will speak at CPAC"by @ rachelweinerwp http://wapo.st/ZeaKXW @ CPACnews @ AlCardenasACU @ RGreggKeller</t>
  </si>
  <si>
    <t>https://twitter.com/realDonaldTrump/status/309299293804691457</t>
  </si>
  <si>
    <t>RT @ CPACnews: ACU Announces @ realDonaldTrump will be a featured speaker at # CPAC2013! Get tickets today at http://conservative.org/cpac !</t>
  </si>
  <si>
    <t>https://twitter.com/realDonaldTrump/status/309304210636300288</t>
  </si>
  <si>
    <t>https://twitter.com/realDonaldTrump/status/309305570589040641</t>
  </si>
  <si>
    <t>https://twitter.com/realDonaldTrump/status/309329612457005058</t>
  </si>
  <si>
    <t>Building a brand is like building a skyscraper-the foundation comes first. The bigger the building, the deeper the foundation needs to be</t>
  </si>
  <si>
    <t>https://twitter.com/realDonaldTrump/status/309346134600601601</t>
  </si>
  <si>
    <t>It was just announced that @ MacMiller‚Äôs song ‚ÄúDonaldTrump‚Äù went platinum‚Äîtell Mac Miller to kiss my ass!</t>
  </si>
  <si>
    <t>https://twitter.com/realDonaldTrump/status/309354455776759809</t>
  </si>
  <si>
    <t>Without momentum there‚Äôs a lack of energy that can lead the best of ideas to nowhere. Get your momentum going-- and keep it going.</t>
  </si>
  <si>
    <t>https://twitter.com/realDonaldTrump/status/309385935538253824</t>
  </si>
  <si>
    <t>Dateline NBC, featuring yours truly, just set a season high in households in the ratings‚Äîno wonder NBC likes me so much! @ nbc</t>
  </si>
  <si>
    <t>https://twitter.com/realDonaldTrump/status/309386110805626880</t>
  </si>
  <si>
    <t>Via @ FOXSports: "Trump 'blowing up' @ DoralResort after WGC- @ CadillacChamp" http://on-msn.com/14rywTb by @ AP</t>
  </si>
  <si>
    <t>https://twitter.com/realDonaldTrump/status/309386391761088514</t>
  </si>
  <si>
    <t>Via @ GolfweekMag: "Major makeover: Trump has big vision for Doral" http://bit.ly/13EuSd4 by @BKleinGolfweek</t>
  </si>
  <si>
    <t>https://twitter.com/realDonaldTrump/status/309387215195238400</t>
  </si>
  <si>
    <t>RT @ MollyCBraswell: WHAT?! @ realDonaldTrump is speaking at # CPAC2013? This conference just became, like, a hundred times more awesome!</t>
  </si>
  <si>
    <t>https://twitter.com/realDonaldTrump/status/309387464441724928</t>
  </si>
  <si>
    <t>Via @ BreitbartNews @ biggovt: "DONALD TRUMP TO SPEAK AT CPAC" http://bit.ly/14rz6QR by @ michaelpleahy</t>
  </si>
  <si>
    <t>https://twitter.com/realDonaldTrump/status/309400865180098560</t>
  </si>
  <si>
    <t>. @ somelikeitlar hope you enjoyed the premiere of All-Star Celebrity @ ApprenticeNBC. Make sure @ marklevinshow watches!</t>
  </si>
  <si>
    <t>https://twitter.com/realDonaldTrump/status/309401368974745600</t>
  </si>
  <si>
    <t>It‚Äôs been great making so many new friends at Trump @ DoralResort for the @ CadillacChamp. Good luck to everyone!</t>
  </si>
  <si>
    <t>https://twitter.com/realDonaldTrump/status/309402256447516672</t>
  </si>
  <si>
    <t>My interview w/ @ nbc6 re: @ CadillacChamp &amp; my $200M of future renovations invested in Trump @ DoralResorthttp://bit.ly/VDDywJ</t>
  </si>
  <si>
    <t>https://twitter.com/realDonaldTrump/status/309409615592955904</t>
  </si>
  <si>
    <t>@xo_deannayoung Good subject, good luck!</t>
  </si>
  <si>
    <t>https://twitter.com/realDonaldTrump/status/309410294948573184</t>
  </si>
  <si>
    <t>https://twitter.com/realDonaldTrump/status/309410804510371840</t>
  </si>
  <si>
    <t>https://twitter.com/realDonaldTrump/status/309411391301877760</t>
  </si>
  <si>
    <t>https://twitter.com/realDonaldTrump/status/309411631065096192</t>
  </si>
  <si>
    <t>@lovitt_marisa Good to hear, enjoy!</t>
  </si>
  <si>
    <t>https://twitter.com/realDonaldTrump/status/309414296142610432</t>
  </si>
  <si>
    <t>"Trump has big plans for improving @ DoralResort" http://bit.ly/14rBWFv via @ nbc's @ GolfChannel @ CadillacChamp</t>
  </si>
  <si>
    <t>https://twitter.com/realDonaldTrump/status/309506985232068608</t>
  </si>
  <si>
    <t>John Heilemann, the lightweight reporter begging to be on@morning joe, looks like a timebomb waiting to explode-he's a nervous and sad mess!</t>
  </si>
  <si>
    <t>https://twitter.com/realDonaldTrump/status/309508612215156736</t>
  </si>
  <si>
    <t>I don't know why but I feel so sorry for dummy reporter John Heilemann when I watch him on television.</t>
  </si>
  <si>
    <t>https://twitter.com/realDonaldTrump/status/309535969844031489</t>
  </si>
  <si>
    <t>Go to Trump National Doral, Miami, and watch Tiger, Phil, Ernie, Rory and all of the other great players compete in The WGC Cadillac Champ!</t>
  </si>
  <si>
    <t>https://twitter.com/realDonaldTrump/status/309614893340966913</t>
  </si>
  <si>
    <t>"@signoresifis: Huge fan of @ realDonaldTrump i think is a very intelligent and tenacious man. Big role model to me. Thank you.</t>
  </si>
  <si>
    <t>@signoresifis @</t>
  </si>
  <si>
    <t>https://twitter.com/realDonaldTrump/status/309615680976732160</t>
  </si>
  <si>
    <t>https://twitter.com/realDonaldTrump/status/309616279730405376</t>
  </si>
  <si>
    <t>@ joelalbright1. Great!</t>
  </si>
  <si>
    <t>https://twitter.com/realDonaldTrump/status/309621656127680512</t>
  </si>
  <si>
    <t>" @ ejpasseos: # CPAC ticket sales spike dramatically after inviting @ RealDonaldTrump." Are you surprised!</t>
  </si>
  <si>
    <t>https://twitter.com/realDonaldTrump/status/309624256499707904</t>
  </si>
  <si>
    <t>"@jguer042: Good morning @ realDonaldTrump. Started reading Think Big yesterday and already almost finished. Thank you for writing it" Thanks</t>
  </si>
  <si>
    <t>@jguer042 @</t>
  </si>
  <si>
    <t>https://twitter.com/realDonaldTrump/status/309626616726814720</t>
  </si>
  <si>
    <t>@ kstan500. Good luck!</t>
  </si>
  <si>
    <t>https://twitter.com/realDonaldTrump/status/309627517675900930</t>
  </si>
  <si>
    <t>" @ ClaudiaMota: Good Morning, @ realDonaldTrump . I admire your leadership &amp; look forward to hearing you speak next week." Thank you!</t>
  </si>
  <si>
    <t>https://twitter.com/realDonaldTrump/status/309650229353918464</t>
  </si>
  <si>
    <t>" @ leoncarmen: @ realDonaldTrump @ melaniatrump great couple!" Thank you!</t>
  </si>
  <si>
    <t>https://twitter.com/realDonaldTrump/status/309674070025306114</t>
  </si>
  <si>
    <t>. @ morning_joe - Wow - "Ticket sales go through the roof after Trump asked to speak at CPAC"</t>
  </si>
  <si>
    <t>https://twitter.com/realDonaldTrump/status/309674456144560129</t>
  </si>
  <si>
    <t>https://twitter.com/realDonaldTrump/status/309691456359104512</t>
  </si>
  <si>
    <t>https://twitter.com/realDonaldTrump/status/309691822953861120</t>
  </si>
  <si>
    <t>https://twitter.com/realDonaldTrump/status/309692098217652224</t>
  </si>
  <si>
    <t>https://twitter.com/realDonaldTrump/status/309698705928355840</t>
  </si>
  <si>
    <t>Re: Decisions: Cover your bases, then ask yourself this question: "What am I pretending not to see?" This can save a lot of time &amp; trouble.</t>
  </si>
  <si>
    <t>https://twitter.com/realDonaldTrump/status/309729442094276609</t>
  </si>
  <si>
    <t>Notice the first word in my Think Big credo: Think = the 1st step. Use everything in your power to utilize &amp; develop that capacity.</t>
  </si>
  <si>
    <t>https://twitter.com/realDonaldTrump/status/309731983540494336</t>
  </si>
  <si>
    <t>‚ÄúImage is important and speaks more than the words or fine print that goes along with the product.‚Äù ‚Äì Midas Touch</t>
  </si>
  <si>
    <t>https://twitter.com/realDonaldTrump/status/309758769250844672</t>
  </si>
  <si>
    <t>Via @ si_golf: ‚ÄúDonald Trump, Rory McIlroy and Matt Kuchar are guys to watch at @ DoralResort‚Äù http://bit.ly/WWFmTm @ CadillacChamp</t>
  </si>
  <si>
    <t>https://twitter.com/realDonaldTrump/status/309759239008702464</t>
  </si>
  <si>
    <t>The WGC @ CadillacChamp leadership board is available here: http://es.pn/mxEU3m @ DoralResort</t>
  </si>
  <si>
    <t>https://twitter.com/realDonaldTrump/status/309768562438963200</t>
  </si>
  <si>
    <t>Via @ USATODAYsports: ‚ÄúLast year, it was Tiger Woods with the walk-off‚Äù http://usat.ly/WWGsOS @ CadillacChamp @ DoralResort # TrumpDoral</t>
  </si>
  <si>
    <t>https://twitter.com/realDonaldTrump/status/309780442964430848</t>
  </si>
  <si>
    <t>Via @Newsmax_Media: ‚ÄúTrump to Speak at CPAC‚Äù http://bit.ly/14rBNlt @ CPACnews # CPAC13</t>
  </si>
  <si>
    <t>https://twitter.com/realDonaldTrump/status/309873165465681921</t>
  </si>
  <si>
    <t>https://twitter.com/realDonaldTrump/status/309874169754054656</t>
  </si>
  <si>
    <t>" @ lbstatkidd1977: @ realDonaldTrump @ WWE named you as #3 greatest celebrity moment" Great!</t>
  </si>
  <si>
    <t>#3</t>
  </si>
  <si>
    <t>https://twitter.com/realDonaldTrump/status/309875263972454400</t>
  </si>
  <si>
    <t>" @ j_pala: @ realDonaldTrump what's the next step you accomplish so much, is there more?" Much more - stay tuned!</t>
  </si>
  <si>
    <t>https://twitter.com/realDonaldTrump/status/309875549357101056</t>
  </si>
  <si>
    <t>"@No_Average_Joee: @ realDonaldTrump you should run for president # genius # Trump2016" Thanks!</t>
  </si>
  <si>
    <t>@No_Average_Joee @</t>
  </si>
  <si>
    <t>https://twitter.com/realDonaldTrump/status/309928085875200000</t>
  </si>
  <si>
    <t>" @ codyaa722: @ realDonaldTrump are they going too low for you at Trump Doral?" Yes</t>
  </si>
  <si>
    <t>https://twitter.com/realDonaldTrump/status/309977784732774400</t>
  </si>
  <si>
    <t>" @ Read_N_Learn: @ realDonaldTrump first day at Doral was awesome; greens looked perfect. Can't wait to see the course after your changes"</t>
  </si>
  <si>
    <t>https://twitter.com/realDonaldTrump/status/309980799330037760</t>
  </si>
  <si>
    <t>" @ amowjf: @ realDonaldTrump You are a true champion.. just started a company n I'm reading ur book 'the art of the deal' ..tremendous help..</t>
  </si>
  <si>
    <t>https://twitter.com/realDonaldTrump/status/310035899759087616</t>
  </si>
  <si>
    <t>https://twitter.com/realDonaldTrump/status/310038161654947840</t>
  </si>
  <si>
    <t>@JAW44444 @ CelebApprentice Agree--thanks!</t>
  </si>
  <si>
    <t>@JAW44444 @</t>
  </si>
  <si>
    <t>https://twitter.com/realDonaldTrump/status/310043727345356801</t>
  </si>
  <si>
    <t>https://twitter.com/realDonaldTrump/status/310044059953672194</t>
  </si>
  <si>
    <t>@melpoluk Good luck!</t>
  </si>
  <si>
    <t>https://twitter.com/realDonaldTrump/status/310060985857765376</t>
  </si>
  <si>
    <t>Golf is a brain game &amp; is a great way to improve your business skills. Concentration,assessment, technique &amp; passion...it's all there.</t>
  </si>
  <si>
    <t>https://twitter.com/realDonaldTrump/status/310078218860384256</t>
  </si>
  <si>
    <t>‚ÄúYou have to be patient as well as enthusiastic when it comes to your goals. Think big, but be realistic.‚Äù ‚Äì Think Big</t>
  </si>
  <si>
    <t>https://twitter.com/realDonaldTrump/status/310078583567691777</t>
  </si>
  <si>
    <t>Make sure to tune in to All-Star Celebrity @ ApprenticeNBC this Sunday at 9PM EST for another round of fireworks and surprises!</t>
  </si>
  <si>
    <t>https://twitter.com/realDonaldTrump/status/310081061948362753</t>
  </si>
  <si>
    <t>Via @ MiamiHerald: "Donald Trump aims to bring luxury to Doral Golf Resort &amp; Spa" http://hrld.us/ZlQvI7 @ DoralResort</t>
  </si>
  <si>
    <t>https://twitter.com/realDonaldTrump/status/310083708164132864</t>
  </si>
  <si>
    <t>https://twitter.com/realDonaldTrump/status/310084054303256577</t>
  </si>
  <si>
    <t>RT @ DoralResort: Thanks! RT @ gem3wood: @ DonaldJTrumpJr You guys @ DoralResort have one hell of a leaderboard. Love this Tournament.</t>
  </si>
  <si>
    <t>https://twitter.com/realDonaldTrump/status/310097994022268928</t>
  </si>
  <si>
    <t>Follow Trump @ DoralResort‚Äôs WGC @ CadillacChamp leadership board here at @ nbc's @ GolfChannel http://bit.ly/16edFqe</t>
  </si>
  <si>
    <t>https://twitter.com/realDonaldTrump/status/310106791302283264</t>
  </si>
  <si>
    <t>https://twitter.com/realDonaldTrump/status/310114273370198016</t>
  </si>
  <si>
    <t>Surprise ‚Äì China has spies throughout NASA stealing our R&amp;D http://bit.ly/16ed0Fq When will we ever make them pay for espionage?</t>
  </si>
  <si>
    <t>https://twitter.com/realDonaldTrump/status/310122837170069504</t>
  </si>
  <si>
    <t>‚ÄúACU ANNOUNCES DONALD TRUMP TO ADDRESS CPAC 2013‚Äù http://conservative.org/news/acu-announces-donald-trump-to-address-cpac-2013/ ‚Ä¶ via @ CPACnews</t>
  </si>
  <si>
    <t>https://twitter.com/realDonaldTrump/status/310126694558232576</t>
  </si>
  <si>
    <t>Resolve to be bigger than your problems. Who‚Äôs the boss? Realize that fear is the exact opposite of faith.</t>
  </si>
  <si>
    <t>https://twitter.com/realDonaldTrump/status/310134021332025344</t>
  </si>
  <si>
    <t>Get the big picture but be prepared for the picture to change. Be persistent and alert every single day.</t>
  </si>
  <si>
    <t>https://twitter.com/realDonaldTrump/status/310338394922295296</t>
  </si>
  <si>
    <t>How much is South Korea paying the U.S. for protection against North Korea???? NOTHING!</t>
  </si>
  <si>
    <t>https://twitter.com/realDonaldTrump/status/310818070610472962</t>
  </si>
  <si>
    <t>I'm at Trump Doral right now, Tiger will tee off shortly.</t>
  </si>
  <si>
    <t>https://twitter.com/realDonaldTrump/status/310821024277078017</t>
  </si>
  <si>
    <t>I will be live tweeting during the @ ApprenticeNBC tonight at 9PM ET.</t>
  </si>
  <si>
    <t>https://twitter.com/realDonaldTrump/status/310891350637809664</t>
  </si>
  <si>
    <t>That was some episode last week-we've got a great cast!</t>
  </si>
  <si>
    <t>https://twitter.com/realDonaldTrump/status/310892262873788416</t>
  </si>
  <si>
    <t>Bret had a target on his back from the get go...</t>
  </si>
  <si>
    <t>https://twitter.com/realDonaldTrump/status/310893194919428097</t>
  </si>
  <si>
    <t>There's definitely no love lost between Piers and Omarosa.</t>
  </si>
  <si>
    <t>https://twitter.com/realDonaldTrump/status/310918875367763968</t>
  </si>
  <si>
    <t>Trace and his team raised an amazing amount of $. Looks like a good season for charities.</t>
  </si>
  <si>
    <t>https://twitter.com/realDonaldTrump/status/310919333125685248</t>
  </si>
  <si>
    <t>Omarosa always promises and delivers high drama...</t>
  </si>
  <si>
    <t>https://twitter.com/realDonaldTrump/status/310919535593136128</t>
  </si>
  <si>
    <t>Firing Bret was a tough one for me-but Omarosa doesn't seem to mind.</t>
  </si>
  <si>
    <t>https://twitter.com/realDonaldTrump/status/310919617671487488</t>
  </si>
  <si>
    <t>Will Plan B miss Trace?</t>
  </si>
  <si>
    <t>https://twitter.com/realDonaldTrump/status/310919819107106816</t>
  </si>
  <si>
    <t>Will Team Power be able to withstand Omarosa as PM? Smooth sailing is not expected.</t>
  </si>
  <si>
    <t>https://twitter.com/realDonaldTrump/status/310920098569416704</t>
  </si>
  <si>
    <t>My 757 is incredible-I think the teams agree on that.</t>
  </si>
  <si>
    <t>https://twitter.com/realDonaldTrump/status/310920367994716160</t>
  </si>
  <si>
    <t>Which team do you think has the edge in this interactive photo experience task assignment?</t>
  </si>
  <si>
    <t>https://twitter.com/realDonaldTrump/status/310920601231568896</t>
  </si>
  <si>
    <t>Honest Omarosa: she won't backstab-she'll come at you from the front.</t>
  </si>
  <si>
    <t>https://twitter.com/realDonaldTrump/status/310921485575389184</t>
  </si>
  <si>
    <t>Trace delivers check to hospital in NYC: American Red Cross must be grateful to Trace and his team for their tremendous work.</t>
  </si>
  <si>
    <t>https://twitter.com/realDonaldTrump/status/310926555763318784</t>
  </si>
  <si>
    <t>What do you think of Gary's definition of f-u-n?</t>
  </si>
  <si>
    <t>https://twitter.com/realDonaldTrump/status/310928241328287745</t>
  </si>
  <si>
    <t>Gary as the Cat in the Hat? He can work it out.</t>
  </si>
  <si>
    <t>https://twitter.com/realDonaldTrump/status/310929524407820289</t>
  </si>
  <si>
    <t>On the whole, the teams seem to be working well together. No wars...yet.</t>
  </si>
  <si>
    <t>https://twitter.com/realDonaldTrump/status/310932283240632320</t>
  </si>
  <si>
    <t>What?! LaToya is saying Omarosa is one of the nicest people she's met?</t>
  </si>
  <si>
    <t>https://twitter.com/realDonaldTrump/status/310932935714955264</t>
  </si>
  <si>
    <t>Next she says she's being set up by Omarosa to fail....is somebody confused?</t>
  </si>
  <si>
    <t>https://twitter.com/realDonaldTrump/status/310933914288013312</t>
  </si>
  <si>
    <t>That's an interesting talent that Marilu possesses!</t>
  </si>
  <si>
    <t>https://twitter.com/realDonaldTrump/status/310935081906761728</t>
  </si>
  <si>
    <t>Omarosa is very confident that the execs loved her concept &amp; presentation.</t>
  </si>
  <si>
    <t>https://twitter.com/realDonaldTrump/status/310937316531265536</t>
  </si>
  <si>
    <t>Does anyone agree with Marilu that Gary, while 'adorable', is a distraction?</t>
  </si>
  <si>
    <t>https://twitter.com/realDonaldTrump/status/310938057769635840</t>
  </si>
  <si>
    <t>Re Omarosa: Nasty, tough or smart...or all?</t>
  </si>
  <si>
    <t>https://twitter.com/realDonaldTrump/status/310939941557399552</t>
  </si>
  <si>
    <t>Which team is your favorite?</t>
  </si>
  <si>
    <t>https://twitter.com/realDonaldTrump/status/310941246510231552</t>
  </si>
  <si>
    <t>It's true... Dennis is really into this-very animated. I have never seen him this way before.</t>
  </si>
  <si>
    <t>https://twitter.com/realDonaldTrump/status/310941442828804096</t>
  </si>
  <si>
    <t>Re my hair-Should I change it? What do you think?</t>
  </si>
  <si>
    <t>https://twitter.com/realDonaldTrump/status/310943773779718144</t>
  </si>
  <si>
    <t>The losing team is now back in boardroom. I can't discuss the team members or what's going on or what happens from here on out.</t>
  </si>
  <si>
    <t>https://twitter.com/realDonaldTrump/status/311108411527929856</t>
  </si>
  <si>
    <t>Let us never negotiate out of fear, but let us never fear to negotiate. --John F. Kennedy, Inaugural Address, January 1961</t>
  </si>
  <si>
    <t>https://twitter.com/realDonaldTrump/status/311146607452254209</t>
  </si>
  <si>
    <t>. @ CelebApprentice was #1 on network TV last night in its time slot and easily won the 10 o‚Äôclock hour in all major demographics.</t>
  </si>
  <si>
    <t>https://twitter.com/realDonaldTrump/status/311149537920172033</t>
  </si>
  <si>
    <t>My @ foxandfriends int. re: Tiger‚Äôs victory at Trump @ DoralResort 's @ CadillacChamp, my WH tour offer and CPAChttp://bit.ly/13PkvCZ</t>
  </si>
  <si>
    <t>https://twitter.com/realDonaldTrump/status/311162857075113984</t>
  </si>
  <si>
    <t>Via @ ParadeMagazine: ‚ÄúDonald Trump on His Dream Job and 'All-Star Celebrity Apprentice'‚Äù http://bit.ly/13PlItS @ ApprenticeNBC</t>
  </si>
  <si>
    <t>https://twitter.com/realDonaldTrump/status/311179430804463616</t>
  </si>
  <si>
    <t>If you have built castles in the air, your work need not be lost; that is where they should be. Now put the foundations under them. Thoreau</t>
  </si>
  <si>
    <t>https://twitter.com/realDonaldTrump/status/311207971445174273</t>
  </si>
  <si>
    <t>To @ TigerWoods He is truly a great champion and we were honored to have him at Trump National Doral. @ DoralResort # Trump</t>
  </si>
  <si>
    <t>https://twitter.com/realDonaldTrump/status/311208670253957120</t>
  </si>
  <si>
    <t>https://twitter.com/realDonaldTrump/status/311209613322252288</t>
  </si>
  <si>
    <t>. @ deesnider is a great guy &amp; a total winner! He understood - he did not leave me any other choice. Look forward to keeping in touch.</t>
  </si>
  <si>
    <t>https://twitter.com/realDonaldTrump/status/311214883175804929</t>
  </si>
  <si>
    <t>Yesterday‚Äôs @ cadillacchamp results show Trump @ DoralResort‚Äôs course was already difficult. Will be the best after $250M renovations.</t>
  </si>
  <si>
    <t>https://twitter.com/realDonaldTrump/status/311215526091300864</t>
  </si>
  <si>
    <t>Between a terrible press conference, mishandled prisoner swap &amp; Taliban attacks, Hagel's 1st trip as SOD was a disaster. No surprise.</t>
  </si>
  <si>
    <t>https://twitter.com/realDonaldTrump/status/311218118951329792</t>
  </si>
  <si>
    <t>According to new employment numbers, 296,000 Americans have dropped out of the work force &amp; gave up looking for work.</t>
  </si>
  <si>
    <t>https://twitter.com/realDonaldTrump/status/311218976598413314</t>
  </si>
  <si>
    <t>Really looking forward to my address @ CPACnews this Friday morning at 8:30. Will stress jobs, etc. Can't wait to see my many friends.</t>
  </si>
  <si>
    <t>https://twitter.com/realDonaldTrump/status/311466194785931264</t>
  </si>
  <si>
    <t>. @ Graeme_McDowell Great playing this weekend. You are a true winner. We look forward to having you back to Trump National Doral.</t>
  </si>
  <si>
    <t>https://twitter.com/realDonaldTrump/status/311469150214189056</t>
  </si>
  <si>
    <t>Our economy has had worst recovery under Obama since the Depression. Results of his policies speak for themselves. No new taxes!</t>
  </si>
  <si>
    <t>https://twitter.com/realDonaldTrump/status/311471113999904768</t>
  </si>
  <si>
    <t>Re: Ashley Judd: Keep @ KarlRove away. He already made her a viable candidate.</t>
  </si>
  <si>
    <t>https://twitter.com/realDonaldTrump/status/311478280253497346</t>
  </si>
  <si>
    <t>"A person who never made a mistake never tried anything new." - Albert Einstein</t>
  </si>
  <si>
    <t>https://twitter.com/realDonaldTrump/status/311506442593124352</t>
  </si>
  <si>
    <t>Via @Newsmax_Media: "Trump Says He‚Äôll Foot Bill for White House Tours"http://bit.ly/ZFbNE6</t>
  </si>
  <si>
    <t>https://twitter.com/realDonaldTrump/status/311506639717015552</t>
  </si>
  <si>
    <t>Via@politicalwire: "Trump Offers to Fund White House Tours " http://bit.ly/ZFcHAs</t>
  </si>
  <si>
    <t>https://twitter.com/realDonaldTrump/status/311511652484931584</t>
  </si>
  <si>
    <t>Via @ NRO: "Palin, Trump Get Longer Speaking Slots at CPAC" by @KatrinoTrinkohttp://bit.ly/Zv2RgS</t>
  </si>
  <si>
    <t>https://twitter.com/realDonaldTrump/status/311516566636339201</t>
  </si>
  <si>
    <t>All-Star Celebrity @ ApprenticeNBC continues to dominate the Sunday 10PM slot in every key demographic. Still hot after 13 seasons!</t>
  </si>
  <si>
    <t>https://twitter.com/realDonaldTrump/status/311531665379971072</t>
  </si>
  <si>
    <t>Glad to hear @ ehasselbeck will be staying on @ theviewtv. Elizabeth has great presence &amp; doesn‚Äôt back down from sharing her views.</t>
  </si>
  <si>
    <t>https://twitter.com/realDonaldTrump/status/311534276418080768</t>
  </si>
  <si>
    <t>Congratulations to @ NewYorkObserver on celebrating its 25 year anniversary. Great paper under amazing management!</t>
  </si>
  <si>
    <t>https://twitter.com/realDonaldTrump/status/311542743279235072</t>
  </si>
  <si>
    <t>My @ CPACnews speech is scheduled Friday at 8:45AM in the Potomac Ballroom. Will also be telecast live on CSPAN &amp; cable news networks.</t>
  </si>
  <si>
    <t>https://twitter.com/realDonaldTrump/status/311543939595378688</t>
  </si>
  <si>
    <t>A note from the fabulous Mark Burnett: ‚ÄúDonald, congratulations again, we are #1 in the 10:00pm hour. I am tweeting about it.‚Äù</t>
  </si>
  <si>
    <t>https://twitter.com/realDonaldTrump/status/311546120100794368</t>
  </si>
  <si>
    <t>https://twitter.com/realDonaldTrump/status/311547802423549952</t>
  </si>
  <si>
    <t>https://twitter.com/realDonaldTrump/status/311553417845817344</t>
  </si>
  <si>
    <t>Hamas has warned Pres. Obama not to visit the Temple Mount during his trip to Israelhttp://cbsloc.al/Y8hbfa</t>
  </si>
  <si>
    <t>https://twitter.com/realDonaldTrump/status/311554040125329408</t>
  </si>
  <si>
    <t>‚ÄúWhether you realize it or not, your brand can be many times more valuable than your business.‚Äù ‚Äì Midas Touch</t>
  </si>
  <si>
    <t>https://twitter.com/realDonaldTrump/status/311567253256671232</t>
  </si>
  <si>
    <t>"Be a yardstick of quality. Some people aren't used to an environment where excellence is expected." - Steve Jobs</t>
  </si>
  <si>
    <t>https://twitter.com/realDonaldTrump/status/311571119792594944</t>
  </si>
  <si>
    <t>...The ads made her look great and now she probably will run.</t>
  </si>
  <si>
    <t>https://twitter.com/realDonaldTrump/status/311571131968667648</t>
  </si>
  <si>
    <t>Ashley Judd's candidacy was created by Karl Rove's terrible ads, even before she thought seriously about running...</t>
  </si>
  <si>
    <t>https://twitter.com/realDonaldTrump/status/311571698753351680</t>
  </si>
  <si>
    <t>"If you love what you do, you are going to work harder, you are going to try harder and you will be better at it." - Think Big</t>
  </si>
  <si>
    <t>https://twitter.com/realDonaldTrump/status/311575098073182208</t>
  </si>
  <si>
    <t>https://twitter.com/realDonaldTrump/status/311575567357079553</t>
  </si>
  <si>
    <t>https://twitter.com/realDonaldTrump/status/311576814457860096</t>
  </si>
  <si>
    <t>@ Peruvianmuse @ CPACnews Great!</t>
  </si>
  <si>
    <t>https://twitter.com/realDonaldTrump/status/311576949006950401</t>
  </si>
  <si>
    <t>@ rantanrave @ Cpac Thanks!</t>
  </si>
  <si>
    <t>https://twitter.com/realDonaldTrump/status/311819096461295616</t>
  </si>
  <si>
    <t>@ paulteutulsr. Thanks Paul - we miss you!</t>
  </si>
  <si>
    <t>https://twitter.com/realDonaldTrump/status/311849772891926529</t>
  </si>
  <si>
    <t>Autism Speaks, head up by Bob &amp; Suzanne Wright, does a fantastic job‚Äîif only we had more people like them! To help: http://autismspeaks.org</t>
  </si>
  <si>
    <t>https://twitter.com/realDonaldTrump/status/311849965590827008</t>
  </si>
  <si>
    <t>Help fight autism--go to http://autismspeaks.org , website for http://lightitupblue.org , donations &amp; government activation.</t>
  </si>
  <si>
    <t>https://twitter.com/realDonaldTrump/status/311852552922738688</t>
  </si>
  <si>
    <t>Help save the lives of our troops.Our # vets suffering from TBI/PTS need treatment @ makeitvisible Donate tohttp://makeitvisible.org</t>
  </si>
  <si>
    <t>https://twitter.com/realDonaldTrump/status/311853786417213440</t>
  </si>
  <si>
    <t>https://twitter.com/realDonaldTrump/status/311859869894471681</t>
  </si>
  <si>
    <t>https://twitter.com/realDonaldTrump/status/311863517911339008</t>
  </si>
  <si>
    <t>https://twitter.com/realDonaldTrump/status/311863768508403712</t>
  </si>
  <si>
    <t>https://twitter.com/realDonaldTrump/status/311864914887184385</t>
  </si>
  <si>
    <t>"Obama Spurns Trump Offer to Foot White House Tours" http://bit.ly/WatgEC via @Newsmax_Media</t>
  </si>
  <si>
    <t>https://twitter.com/realDonaldTrump/status/311865378542342145</t>
  </si>
  <si>
    <t>It‚Äôs sad that the WH is punishing children from across the country by closing all tours. Doesn‚Äôt have to be. WH should take my offer.</t>
  </si>
  <si>
    <t>https://twitter.com/realDonaldTrump/status/311866251184050176</t>
  </si>
  <si>
    <t>@ vcross8 Agreed, they're doing a great job.</t>
  </si>
  <si>
    <t>https://twitter.com/realDonaldTrump/status/311867946844704768</t>
  </si>
  <si>
    <t>https://twitter.com/realDonaldTrump/status/311874034658856960</t>
  </si>
  <si>
    <t>Via @ politico: "Donald Trump to get more CPAC time than Marco Rubio" http://politi.co/WapJG7 @ CPACnews knows how to prioritize!</t>
  </si>
  <si>
    <t>https://twitter.com/realDonaldTrump/status/311880808946335744</t>
  </si>
  <si>
    <t>Lines for my @ CPACnews address start at 7:00AM outside the Potomac Ballroom. ACU has asked that you get there early. # CPAC2013</t>
  </si>
  <si>
    <t>https://twitter.com/realDonaldTrump/status/311882429554114560</t>
  </si>
  <si>
    <t>The sequester is less than 2% of total 2013 budget. Why can‚Äôt the WH re-allocate funds and keep the tours open for children? # OpenOurWH</t>
  </si>
  <si>
    <t>https://twitter.com/realDonaldTrump/status/311883703297142785</t>
  </si>
  <si>
    <t>. @ CPACnews had its largest ever ticket sales the day of my announcement. Really an honor. Can‚Äôt wait to see everyone.</t>
  </si>
  <si>
    <t>https://twitter.com/realDonaldTrump/status/311884384921874432</t>
  </si>
  <si>
    <t>. @ LukeDonald You are so good and so talented that I have no doubt you will conquer the 18th hole at the "New" Blue Monster @ DoralResort</t>
  </si>
  <si>
    <t>https://twitter.com/realDonaldTrump/status/311894216353648641</t>
  </si>
  <si>
    <t>https://twitter.com/realDonaldTrump/status/311898757203623937</t>
  </si>
  <si>
    <t>Best of luck to my good friend Derek Jeter on his first game today back at shortstop. @ Yankees Captain is a warrior &amp; winner.</t>
  </si>
  <si>
    <t>https://twitter.com/realDonaldTrump/status/311912819870273537</t>
  </si>
  <si>
    <t>In making any decision, you need all the facts. But after exhausting all due diligence, in the end you have to go with your gut!</t>
  </si>
  <si>
    <t>https://twitter.com/realDonaldTrump/status/311930038377410560</t>
  </si>
  <si>
    <t>According to new WPOST-ABC poll, Obama has just lost 14 points on public trust with economy</t>
  </si>
  <si>
    <t>https://twitter.com/realDonaldTrump/status/311930401998372865</t>
  </si>
  <si>
    <t>Do your homework. Wasting other people‚Äôs time due to poor planning and thoughtlessness will only leave a bad impression.</t>
  </si>
  <si>
    <t>https://twitter.com/realDonaldTrump/status/311937772254535681</t>
  </si>
  <si>
    <t>‚ÄúYou have to have a good reason for doing what you‚Äôre doing, because people connect with the why.‚Äù ‚Äì Midas Touch</t>
  </si>
  <si>
    <t>https://twitter.com/realDonaldTrump/status/311984064037023744</t>
  </si>
  <si>
    <t>@ kevconnorsespn. Great and good luck!</t>
  </si>
  <si>
    <t>https://twitter.com/realDonaldTrump/status/312007477665337345</t>
  </si>
  <si>
    <t>Celebrity Apprentice will be rebroadcast tonight at 9 on CNBC.</t>
  </si>
  <si>
    <t>https://twitter.com/realDonaldTrump/status/312170246024880129</t>
  </si>
  <si>
    <t>I watched Mark Cuban on Jay Leno last night - what a jerk!</t>
  </si>
  <si>
    <t>https://twitter.com/realDonaldTrump/status/312221450994065411</t>
  </si>
  <si>
    <t>Congrats to @ EricTrump and @ LaraLeaYunaska on a great five years!</t>
  </si>
  <si>
    <t>https://twitter.com/realDonaldTrump/status/312229750775103489</t>
  </si>
  <si>
    <t>https://twitter.com/realDonaldTrump/status/312237458077130752</t>
  </si>
  <si>
    <t>Dummy @ mcuban made up a story about a visit to Mar-a-Lago last night on Leno. It never happened‚ÄîI don‚Äôt talk that way.</t>
  </si>
  <si>
    <t>https://twitter.com/realDonaldTrump/status/312243532968636416</t>
  </si>
  <si>
    <t>.... Do I get the credit for this? Thank you!http://nydn.us/ZpYaGW</t>
  </si>
  <si>
    <t>https://twitter.com/realDonaldTrump/status/312243546105188352</t>
  </si>
  <si>
    <t>Wow--just 1 day after my offer to fund all WH tours "Obama backtracks on decision to cancel all White House tours‚Äù ...</t>
  </si>
  <si>
    <t>https://twitter.com/realDonaldTrump/status/312245901156573185</t>
  </si>
  <si>
    <t>The DC press corps is obsessed with my @ CPACnews speech which is scheduled tomorrow 8:45AM in the Potomac Ballroom. Can't blame them.</t>
  </si>
  <si>
    <t>https://twitter.com/realDonaldTrump/status/312248500085727233</t>
  </si>
  <si>
    <t>To show you how shallow politicians can be, many are jealous of my @ CPACnews speaking slot &amp; also their fellow Republicans! Not good!</t>
  </si>
  <si>
    <t>https://twitter.com/realDonaldTrump/status/312249303437565953</t>
  </si>
  <si>
    <t>Congratulations to my Catholic friends on the selection of Pope Francis I to lead the Catholic Church. People that know him love him!</t>
  </si>
  <si>
    <t>https://twitter.com/realDonaldTrump/status/312266168725557248</t>
  </si>
  <si>
    <t>"Donald Trump explains celebrity feuds: 'I speak the truth'" http://bit.ly/Zq6c2h via @ DigitalSpyUS</t>
  </si>
  <si>
    <t>https://twitter.com/realDonaldTrump/status/312266574092443648</t>
  </si>
  <si>
    <t>. @ BarbaraJWalters made a great decision in firing @ JoyVBehar from @ theviewtv. The show will be better without her!</t>
  </si>
  <si>
    <t>https://twitter.com/realDonaldTrump/status/312266807320924161</t>
  </si>
  <si>
    <t>https://twitter.com/realDonaldTrump/status/312267053748862976</t>
  </si>
  <si>
    <t>https://twitter.com/realDonaldTrump/status/312273419775385600</t>
  </si>
  <si>
    <t>Good move by @ MSNBC in downgrading @ WeGotEd to a dead weekend spot. This is truly a guy who shouldn't be on tv.</t>
  </si>
  <si>
    <t>https://twitter.com/realDonaldTrump/status/312273682926026752</t>
  </si>
  <si>
    <t>Interview w/ @ AndreaTantaros discussing my WH tour offer, @ KarlRove's terrible ads &amp; Ashley Judd's candidacy http://bit.ly/Zq9gLW</t>
  </si>
  <si>
    <t>https://twitter.com/realDonaldTrump/status/312276322833547264</t>
  </si>
  <si>
    <t>I love watching dummy @ mcuban promote on ok show named Shark Tank‚Äîbut he is just a small part of that show.</t>
  </si>
  <si>
    <t>https://twitter.com/realDonaldTrump/status/312276340072124416</t>
  </si>
  <si>
    <t>When @ mcuban had his own show, The Benefactor, it totally ‚Äúbombed!‚Äù</t>
  </si>
  <si>
    <t>https://twitter.com/realDonaldTrump/status/312282496869994496</t>
  </si>
  <si>
    <t>Via @ espn: @ dallasmavs ‚Äúmost likely scenario remains finishing a frustrating ninth in the West‚Äù http://es.pn/9fEWjz</t>
  </si>
  <si>
    <t>https://twitter.com/realDonaldTrump/status/312283219636654080</t>
  </si>
  <si>
    <t>Really big crowd expected tomorrow morning at #CPAC2013. I look forward to it!</t>
  </si>
  <si>
    <t>#CPAC2013</t>
  </si>
  <si>
    <t>https://twitter.com/realDonaldTrump/status/312285659324891138</t>
  </si>
  <si>
    <t>CPAC attendees &amp; fellow patriots - lines for my @ CPACnews start at 7:00AM outside the Potomac Ballroom. Make sure to get there early!</t>
  </si>
  <si>
    <t>https://twitter.com/realDonaldTrump/status/312290372879515648</t>
  </si>
  <si>
    <t>Obama hasn't released a budget in over 2 years &amp; for the 1st time House &amp; Senate delivered budgets before him http://bit.ly/Zq4Y7c</t>
  </si>
  <si>
    <t>https://twitter.com/realDonaldTrump/status/312299302414331905</t>
  </si>
  <si>
    <t>There‚Äôs a reason @ mcuban‚Äôs partners can‚Äôt stand him and on top of that, the team sucks!</t>
  </si>
  <si>
    <t>https://twitter.com/realDonaldTrump/status/312302993984864256</t>
  </si>
  <si>
    <t>...Those stupid people bought @ mcuban's company (of which he owned a piece).</t>
  </si>
  <si>
    <t>https://twitter.com/realDonaldTrump/status/312303008383893504</t>
  </si>
  <si>
    <t>. @ mcuban has less TV persona than any other person I can think of. He‚Äôs an arrogant, crude, dope who met some very stupid people...</t>
  </si>
  <si>
    <t>https://twitter.com/realDonaldTrump/status/312304570086862849</t>
  </si>
  <si>
    <t>"In the general course of human nature, a power over a man's subsistence amounts to a power over his will." - Alexander Hamilton</t>
  </si>
  <si>
    <t>https://twitter.com/realDonaldTrump/status/312306431879680000</t>
  </si>
  <si>
    <t>When you think big, you will automatically trigger more details because details are the major component of making anything big.</t>
  </si>
  <si>
    <t>https://twitter.com/realDonaldTrump/status/312626802654859265</t>
  </si>
  <si>
    <t>The CPAC speech went really well this morning--- first speaker--- standing ovation. I really enjoyed it.</t>
  </si>
  <si>
    <t>https://twitter.com/realDonaldTrump/status/312626954631274496</t>
  </si>
  <si>
    <t>Press conference after CPAC speech this morning was excellent- lots of very professional reporters.</t>
  </si>
  <si>
    <t>https://twitter.com/realDonaldTrump/status/312627641234632704</t>
  </si>
  <si>
    <t>I watched the last two minutes of the @ dallasmavs game last night--- I just loved watching them lose.</t>
  </si>
  <si>
    <t>https://twitter.com/realDonaldTrump/status/312648707822723072</t>
  </si>
  <si>
    <t>Via @Newsmax_Media: ‚ÄúTrump: @ KarlRove ‚ÄòThe Most Over-rated Man in Politics‚Äô‚Äùhttp://bit.ly/YzbVDY</t>
  </si>
  <si>
    <t>https://twitter.com/realDonaldTrump/status/312648816706854913</t>
  </si>
  <si>
    <t>Via @ DailyCaller: "Trump on Obama and Congress: ‚ÄòLock them up‚Äô in a room like Vatican conclave" http://bit.ly/YzdUIp by @ NicholasBallasy</t>
  </si>
  <si>
    <t>https://twitter.com/realDonaldTrump/status/312652495702859778</t>
  </si>
  <si>
    <t>Via gatewaypundit: ‚ÄúDonald Trump: ‚ÄúAnthony Weiner is a Whack-Job Pervert‚Äù (Video)‚Äùhttp://bit.ly/YzbcCG</t>
  </si>
  <si>
    <t>https://twitter.com/realDonaldTrump/status/312652607397167104</t>
  </si>
  <si>
    <t>Via @ politico: "Trump bashes @ KarlRove's $400M 'failure'" http://politi.co/YzbnOk by @ katie_glueck</t>
  </si>
  <si>
    <t>https://twitter.com/realDonaldTrump/status/312661244609961984</t>
  </si>
  <si>
    <t>..... He knows I don‚Äôt respect him.</t>
  </si>
  <si>
    <t>https://twitter.com/realDonaldTrump/status/312661297382694912</t>
  </si>
  <si>
    <t>Boring &amp; failing @ NYMag‚Äôs 3rd rate political reporter @ jheil had flunky @ DanAmira write a totally false report about me today......</t>
  </si>
  <si>
    <t>https://twitter.com/realDonaldTrump/status/312662630428975105</t>
  </si>
  <si>
    <t>@ jheil at @ NYMag is such a pathetic reporter who doesn‚Äôt want to know the truth. A total Obama flunky &amp; hack.</t>
  </si>
  <si>
    <t>https://twitter.com/realDonaldTrump/status/312664732731576320</t>
  </si>
  <si>
    <t>...... @ DailyCaller, @ BreitbartNews, @ DRUDGE_REPORT &amp; @ gatewaypundit.</t>
  </si>
  <si>
    <t>https://twitter.com/realDonaldTrump/status/312664846728572929</t>
  </si>
  <si>
    <t>For accurate reporting of my @ CPACnews speech, read @ PoliticalTicker, @Newsmax_Media, @ politico, @ HuffPostPol....</t>
  </si>
  <si>
    <t>@ @ @Newsmax_Media @ @</t>
  </si>
  <si>
    <t>https://twitter.com/realDonaldTrump/status/312674275305857025</t>
  </si>
  <si>
    <t>Via @ BreitbartNews: "TRUMP TO REPUBLICANS: 'PLAY THE DEBT CEILING CARD'" http://bit.ly/YzgTQX by @ joelpollak</t>
  </si>
  <si>
    <t>https://twitter.com/realDonaldTrump/status/312674378452193280</t>
  </si>
  <si>
    <t>‚ÄúDonald Trump: The View Will be Better without Joy Behar (Video)‚Äù http://bit.ly/Yzbeuc via @ gatewaypundit</t>
  </si>
  <si>
    <t>https://twitter.com/realDonaldTrump/status/312674433355624448</t>
  </si>
  <si>
    <t>"The Donald Goes to CPAC: TV star and hotel magnate gives his thoughts on the state of America" http://bit.ly/YzcYUu by @ Kredo0</t>
  </si>
  <si>
    <t>https://twitter.com/realDonaldTrump/status/312674520026714112</t>
  </si>
  <si>
    <t>"CPAC 2013: Donald Trump: Immigration reform is a ‚Äòsuicide mission‚Äô for GOP" http://bit.ly/Zb8cwn by @ SethMcLaughlin1</t>
  </si>
  <si>
    <t>https://twitter.com/realDonaldTrump/status/312675899587825664</t>
  </si>
  <si>
    <t>Via @ BreitbartNews: ‚ÄúEXCLUSIVE: TRUMP SMACKS BACK AGAINST MEDIA ATTACKS ON CPAC SPEECH‚Äù http://bit.ly/YgJgBj by @ mboyle1</t>
  </si>
  <si>
    <t>https://twitter.com/realDonaldTrump/status/312679920474144768</t>
  </si>
  <si>
    <t>"Donald Trump CPAC Speech: U.S. Is Run By 'Very Stupid People'" http://huff.to/YzfrhC via @ HuffPostPol by @ elisefoley</t>
  </si>
  <si>
    <t>https://twitter.com/realDonaldTrump/status/312680014338482177</t>
  </si>
  <si>
    <t>RT @ DRUDGE_REPORT: TRUMP STUMPS... http://drudge.tw/12Wb0mq</t>
  </si>
  <si>
    <t>https://twitter.com/realDonaldTrump/status/312680327380336640</t>
  </si>
  <si>
    <t>‚ÄúTRUMP TO CPAC: BUILD A GREAT ECONOMY‚Äù http://bit.ly/YzfR7u via @ BreitbartVideo</t>
  </si>
  <si>
    <t>https://twitter.com/realDonaldTrump/status/312700555875213312</t>
  </si>
  <si>
    <t>WHY CAN'T THE MEDIA TELL THE TRUTH - WE WOULD ALL BE SO MUCH BETTER OFF!</t>
  </si>
  <si>
    <t>https://twitter.com/realDonaldTrump/status/312703094079229952</t>
  </si>
  <si>
    <t>I agreed to take the worst spot at CPAC because nobody else wanted it and it was the only time I could be there - it was great fun!</t>
  </si>
  <si>
    <t>https://twitter.com/realDonaldTrump/status/312704679270289408</t>
  </si>
  <si>
    <t>" @ orangeeffect01: @ realDonaldTrump Chris Matthews is happily smearing you on hardball. Poor Chris !" I know Chris well-he is a lightweight.</t>
  </si>
  <si>
    <t>https://twitter.com/realDonaldTrump/status/312706558616285184</t>
  </si>
  <si>
    <t>Honest reporters stated that the Prayer Breakfast was going on during my CPAC speech and security was very slow to let people in-long lines!</t>
  </si>
  <si>
    <t>https://twitter.com/realDonaldTrump/status/312708181480591360</t>
  </si>
  <si>
    <t>Thanks for all of the accolades on my speech today - it's all about the truth!</t>
  </si>
  <si>
    <t>https://twitter.com/realDonaldTrump/status/312708934907604992</t>
  </si>
  <si>
    <t>" @ libertybellskp: @ realDonaldTrump you were great and are great...keep on plugging away" Thank you!</t>
  </si>
  <si>
    <t>https://twitter.com/realDonaldTrump/status/312709266437963777</t>
  </si>
  <si>
    <t>" @ TheSisko: @ realDonaldTrump you HAVE to run on 16." Thanks!</t>
  </si>
  <si>
    <t>https://twitter.com/realDonaldTrump/status/312710321204756482</t>
  </si>
  <si>
    <t>" @ dubenezic: @ realDonaldTrump Great speech. All true. Some of it sadly. # CPAC"Thanks Bob!</t>
  </si>
  <si>
    <t>https://twitter.com/realDonaldTrump/status/312773864264433665</t>
  </si>
  <si>
    <t>Huff Post "His early morning speech drew a large crowd, far larger than remarks at the same time on Thursday" and packed by end! The facts.</t>
  </si>
  <si>
    <t>https://twitter.com/realDonaldTrump/status/313065074556280832</t>
  </si>
  <si>
    <t>Wow-Record ratings for WGC Cadillac Championship at Trump National Doral's Blue Monster-Most watched in seven years. CONGRATS to@Tiger Woods</t>
  </si>
  <si>
    <t>https://twitter.com/realDonaldTrump/status/313232072586178560</t>
  </si>
  <si>
    <t>Don't forget to watch Celebrity Apprentice tonight at 9 on NBC - GREAT EPISODE!</t>
  </si>
  <si>
    <t>https://twitter.com/realDonaldTrump/status/313235737027936256</t>
  </si>
  <si>
    <t>Last weeks Dateline, which I hosted, was the highest rated Dateline since January!</t>
  </si>
  <si>
    <t>https://twitter.com/realDonaldTrump/status/313331501481742338</t>
  </si>
  <si>
    <t>Just won The Club Championship at Trump International Golf Club in Palm Beach-lots of very good golfers-never easy to win a C.C.</t>
  </si>
  <si>
    <t>https://twitter.com/realDonaldTrump/status/313333417792139265</t>
  </si>
  <si>
    <t>@ DeViouSDoLL82 It's Endometriosis Awareness Month-176 million women suffer from this disease.</t>
  </si>
  <si>
    <t>https://twitter.com/realDonaldTrump/status/313335106850930689</t>
  </si>
  <si>
    <t>Best ratings for the Dateline show were for six months, not two months!</t>
  </si>
  <si>
    <t>https://twitter.com/realDonaldTrump/status/313336688959184896</t>
  </si>
  <si>
    <t>" @ Mrsconz: @ realDonaldTrump staying at Trump Intl Chicago. You thought of everything! Amazing." Thank you!</t>
  </si>
  <si>
    <t>https://twitter.com/realDonaldTrump/status/313337035668742145</t>
  </si>
  <si>
    <t>" @ paul1994loan: @ realDonaldTrump Big Q Did you shoot your age?" No, but close!</t>
  </si>
  <si>
    <t>https://twitter.com/realDonaldTrump/status/313337874516959234</t>
  </si>
  <si>
    <t>https://twitter.com/realDonaldTrump/status/313338273156198401</t>
  </si>
  <si>
    <t>"@LinRo_2: Looking forward to the Apprentice tonight.. @ realDonaldTrump ..show is still going strong !!!!" Enjoy it Linda!</t>
  </si>
  <si>
    <t>@LinRo_2 @</t>
  </si>
  <si>
    <t>https://twitter.com/realDonaldTrump/status/313351003896438784</t>
  </si>
  <si>
    <t>@ ANNIKA59 Annika - Thanks, you are the GREATEST - We all adore you!</t>
  </si>
  <si>
    <t>https://twitter.com/realDonaldTrump/status/313351360529694721</t>
  </si>
  <si>
    <t>" @ RealJonJenkins: @ realDonaldTrump I spent my honeymoon in 2010 at the Trump Intl Las Vegas. Amazing place you've created." Thanks!</t>
  </si>
  <si>
    <t>https://twitter.com/realDonaldTrump/status/313352046038380546</t>
  </si>
  <si>
    <t>" @ DoTheLastThing: @ realDonaldTrump Congrats big guy. Match or medal?" Match</t>
  </si>
  <si>
    <t>https://twitter.com/realDonaldTrump/status/313352972799209473</t>
  </si>
  <si>
    <t>" @ Crystal_Joanna: @ realDonaldTrump That's because you bring clout to anything you do Mr. Trump...Remain blessed!" Thanks, really nice!</t>
  </si>
  <si>
    <t>https://twitter.com/realDonaldTrump/status/313354816376143872</t>
  </si>
  <si>
    <t>" @ RamsayGolf: @ realDonaldTrump Nice playing looking forward to a return match at Trump International" I've been watching you-great playing!</t>
  </si>
  <si>
    <t>https://twitter.com/realDonaldTrump/status/313355065069039616</t>
  </si>
  <si>
    <t>I'll be tweeting live tonight starting at 9PM ET re: @ ApprenticeNBC. Don't worry other time zones, I will give nothing away!</t>
  </si>
  <si>
    <t>https://twitter.com/realDonaldTrump/status/313355089253392384</t>
  </si>
  <si>
    <t>"@MrBrandonCraker: @ realDonaldTrump Mr. Trump I love you and Celebrity Apprentice!!! You are awesome and should be president. THANKS!</t>
  </si>
  <si>
    <t>@MrBrandonCraker @</t>
  </si>
  <si>
    <t>https://twitter.com/realDonaldTrump/status/313355409111011329</t>
  </si>
  <si>
    <t>" @ warrencasselljr: Can't wait for Apprentice tonight @ realDonaldTrump" YOU WILL LOVE IT!</t>
  </si>
  <si>
    <t>https://twitter.com/realDonaldTrump/status/313355919247417344</t>
  </si>
  <si>
    <t>" @ helen39639472: @ realDonaldTrump I think that you should run for President and be elected to that office. Good luck in all you do. THANKS!</t>
  </si>
  <si>
    <t>https://twitter.com/realDonaldTrump/status/313356619809431552</t>
  </si>
  <si>
    <t>" @ JasonHess14: @ realDonaldTrump love this show... Best reality tv of all time. Brent Michaels got robbed though. Go Dennis... JH" Great!</t>
  </si>
  <si>
    <t>https://twitter.com/realDonaldTrump/status/313356899510804480</t>
  </si>
  <si>
    <t>" @ CrustyRunner: Looking forward to some celebrity drama tonight and great tasks. Keep it up @ realDonaldTrump" You will love it!</t>
  </si>
  <si>
    <t>https://twitter.com/realDonaldTrump/status/313357748781842432</t>
  </si>
  <si>
    <t>"@realbryanbirse: @ realDonaldTrump was ur first tee shot at trump links a snap hook?" Sadly, yes!</t>
  </si>
  <si>
    <t>@realbryanbirse @</t>
  </si>
  <si>
    <t>https://twitter.com/realDonaldTrump/status/313357972019494914</t>
  </si>
  <si>
    <t>"@LinRo_2: Looking forward to the Apprentice tonight.. @ realDonaldTrump ..show is still going strong !!!!" Thanks Linda!</t>
  </si>
  <si>
    <t>https://twitter.com/realDonaldTrump/status/313359223750803456</t>
  </si>
  <si>
    <t>The tournament at Trump National Doral was much more exciting than what is going on now!</t>
  </si>
  <si>
    <t>https://twitter.com/realDonaldTrump/status/313359777164038145</t>
  </si>
  <si>
    <t>"@simonkodousek: You may not agree with @ realDonaldTrump, but he knows what's what! Keep being truthful and REAL!" Thanks!</t>
  </si>
  <si>
    <t>@simonkodousek @</t>
  </si>
  <si>
    <t>https://twitter.com/realDonaldTrump/status/313449312367570944</t>
  </si>
  <si>
    <t>" @ gaphotoman: @ realDonaldTrump . If mr.Trump would run he would be the best president ever" Thanks!</t>
  </si>
  <si>
    <t>https://twitter.com/realDonaldTrump/status/313455112855121920</t>
  </si>
  <si>
    <t>. @ Omarosa‚Äôs meltdown‚Äîwas it for real? @ DennisRodman thinks she could be an Oscar winner for that performance‚Ä¶ # CelebApprentice</t>
  </si>
  <si>
    <t>https://twitter.com/realDonaldTrump/status/313455619287965697</t>
  </si>
  <si>
    <t>Great line from @ TheGaryBusey: ‚ÄúI am an angel in an earth suit.‚Äù Do you agree? # CelebApprentice</t>
  </si>
  <si>
    <t>https://twitter.com/realDonaldTrump/status/313456341412880384</t>
  </si>
  <si>
    <t>. @ Omarosa has another meltdown ‚Ä¶ while giving a check for $40,000 to Michael‚Äôs charity, the Sue Duncan Center. # CelebApprentice</t>
  </si>
  <si>
    <t>https://twitter.com/realDonaldTrump/status/313456449181319169</t>
  </si>
  <si>
    <t>The Paley Center for Media is a great place to visit when you‚Äôre in NYC. # CelebApprentice</t>
  </si>
  <si>
    <t>https://twitter.com/realDonaldTrump/status/313456639581777921</t>
  </si>
  <si>
    <t>. @ TraceAdkins is back‚Äîgood news for Plan B. # CelebApprentice</t>
  </si>
  <si>
    <t>https://twitter.com/realDonaldTrump/status/313457042935398400</t>
  </si>
  <si>
    <t>And happy to welcome @ ArsenioHall back as an advisor‚Äî he will have his own show and is doing great. # CelebApprentice</t>
  </si>
  <si>
    <t>https://twitter.com/realDonaldTrump/status/313457914570489856</t>
  </si>
  <si>
    <t>. @ Omarosa on the cover of Soap Opera Digest? That‚Äôs a credential‚Ä¶ # CelebApprentice</t>
  </si>
  <si>
    <t>https://twitter.com/realDonaldTrump/status/313459226053861377</t>
  </si>
  <si>
    <t>Music cues, audience participation, sounds like a very active Team Power. # CelebApprentice</t>
  </si>
  <si>
    <t>https://twitter.com/realDonaldTrump/status/313459978348404738</t>
  </si>
  <si>
    <t>There‚Äôs no love lost between @ latoyajackson &amp; @ OMAROSA Disrespectful? Who is being disrespectful? # CelebApprentice</t>
  </si>
  <si>
    <t>https://twitter.com/realDonaldTrump/status/313462166999146496</t>
  </si>
  <si>
    <t>‚Äú @ OMAROSA is a bit toxic‚Äù per @ BrandenRoderick. Being a bit PC? # CelebApprentice</t>
  </si>
  <si>
    <t>https://twitter.com/realDonaldTrump/status/313463029251571712</t>
  </si>
  <si>
    <t>. @ latoyajackson informs @ ArsenioHall that @ Omarosa is a ‚Äúconniving witch‚Äù‚Äîis he surprised? Are we surprised? # CelebApprentice</t>
  </si>
  <si>
    <t>https://twitter.com/realDonaldTrump/status/313463764966064128</t>
  </si>
  <si>
    <t>. @ Omarosa‚Äôs emergency has put a new spin on Team Power‚Äôs presentation‚Äîbut it‚Äôs not ‚Äúshow time‚Äù yet. # CelebApprentice</t>
  </si>
  <si>
    <t>https://twitter.com/realDonaldTrump/status/313464589608177664</t>
  </si>
  <si>
    <t>. @ Omarosa‚Äôs new name via @ DennisRodman: ‚ÄúMs. Saboteur‚Äù sounds rather elegant. # CelebApprentice</t>
  </si>
  <si>
    <t>https://twitter.com/realDonaldTrump/status/313466007320662016</t>
  </si>
  <si>
    <t>. @ Omarosa is not winning points, being called ‚Äúthe wicked witch of the Mid-West‚Äù and most certainly other things. # CelebApprentice</t>
  </si>
  <si>
    <t>https://twitter.com/realDonaldTrump/status/313467091120422912</t>
  </si>
  <si>
    <t>. @ DennisRodman re @ Omarosa is right, she‚Äôs becoming predictable.</t>
  </si>
  <si>
    <t>https://twitter.com/realDonaldTrump/status/313469847898050560</t>
  </si>
  <si>
    <t>True, @ THEGaryBusey is a scene stealer without trying. He‚Äôs got a gift. # CelebApprentice</t>
  </si>
  <si>
    <t>https://twitter.com/realDonaldTrump/status/313472689820016640</t>
  </si>
  <si>
    <t>I will not be commenting on boardroom specifics- would be unfair to the different time zones. # CelebApprentice</t>
  </si>
  <si>
    <t>https://twitter.com/realDonaldTrump/status/313667016554840065</t>
  </si>
  <si>
    <t>Via @ CBNNews:"Exclusive: Backstage Interview w/ Donald Trump at CPAC" http://bit.ly/ZAS8Df by @ TheBrodyFile, Great seeing you David!</t>
  </si>
  <si>
    <t>https://twitter.com/realDonaldTrump/status/313669482012876800</t>
  </si>
  <si>
    <t>Via @ NRO:‚ÄúTrump @ KarlRove, ‚ÄòMost Overrated Man in Politics,‚ÄôResponsible for Ashley Judd‚Äôs Rise‚Äù http://bit.ly/ZARR3l @ elianayjohnson</t>
  </si>
  <si>
    <t>https://twitter.com/realDonaldTrump/status/313676691815927808</t>
  </si>
  <si>
    <t>https://twitter.com/realDonaldTrump/status/313711625595146241</t>
  </si>
  <si>
    <t>‚ÄúAll-Star Celebrity Apprentice‚Äù ranked #1 for the 10 o‚Äôclock hour among ABC, CBS and NBC with a season-high 19% margin.</t>
  </si>
  <si>
    <t>https://twitter.com/realDonaldTrump/status/313718098064711680</t>
  </si>
  <si>
    <t>. @ foxandfriends interview discussing a budget deal, my # CPAC2013 speech, @ RealBenCarson &amp; firing @ latoyajacksonhttp://bit.ly/YC7JA0</t>
  </si>
  <si>
    <t>https://twitter.com/realDonaldTrump/status/313718385148043264</t>
  </si>
  <si>
    <t>"Trump at CPAC: 'We Have to Get the Momentum Back'" http://on.wsj.com/YC9n4O via @ WSJ's @ WSJVideo</t>
  </si>
  <si>
    <t>https://twitter.com/realDonaldTrump/status/313725577783824385</t>
  </si>
  <si>
    <t>If @ OMAROSA is not in the Board Room, I can‚Äôt fire her. @ latoyajackson made a strategic mistake.</t>
  </si>
  <si>
    <t>https://twitter.com/realDonaldTrump/status/313729764714229760</t>
  </si>
  <si>
    <t>Via @ DailyCaller: "Donald Trump: Obama should golf w/ Republicans, not his ‚Äòlocal friends‚Äô" http://bit.ly/YC8ZDg by @ NicholasBallasy</t>
  </si>
  <si>
    <t>https://twitter.com/realDonaldTrump/status/313730158869741568</t>
  </si>
  <si>
    <t>‚ÄúTRUMP HITS BACK AT CHRIS MATTHEWS‚Äô BIRTHER RANT: ‚ÄòHE USED TO BE A MUCH MORE INTELLIGENT MAN‚Äô" http://bit.ly/Yz9h0W @ MadeleineBlaze</t>
  </si>
  <si>
    <t>https://twitter.com/realDonaldTrump/status/313730463153930240</t>
  </si>
  <si>
    <t>Via @ PoliticalTicker: ‚ÄúTRENDING: Trump a right-leaning tower at CPAC‚Äù http://bit.ly/Yz97Xq by @ KilloughCNN</t>
  </si>
  <si>
    <t>https://twitter.com/realDonaldTrump/status/313734916737204224</t>
  </si>
  <si>
    <t>Vattenfall, the company behind a proposed asinine windfarm off the coast of Aberdeen, Scotland, is having serious financial difficulty.</t>
  </si>
  <si>
    <t>https://twitter.com/realDonaldTrump/status/313735229430964227</t>
  </si>
  <si>
    <t>Vattenfall CEO stated that the company needed to prepare itself for falling electricity demands in coming years-- a changing market.</t>
  </si>
  <si>
    <t>https://twitter.com/realDonaldTrump/status/313735360003842048</t>
  </si>
  <si>
    <t>Scotland will be so lucky if this monstrosity is not built‚ÄîI will tie them up in courts for years, if necessary.</t>
  </si>
  <si>
    <t>https://twitter.com/realDonaldTrump/status/313736399880871936</t>
  </si>
  <si>
    <t>Via @ WTCommunities: "Donald Trump to CPAC: Romney 'Didn't Talk Enough About Success'" http://bit.ly/YCb3LB by @HuizingaDanny</t>
  </si>
  <si>
    <t>https://twitter.com/realDonaldTrump/status/313736647499980800</t>
  </si>
  <si>
    <t>. @ DLoesch played great audio from my @ CPACnews press conference on her radio show. Glad she made it!</t>
  </si>
  <si>
    <t>https://twitter.com/realDonaldTrump/status/313738569946648576</t>
  </si>
  <si>
    <t>.@TPNNtweets "Donald Trump Tells A Fascinating Inside Story About His Dealings w/ The Obama WH" http://bit.ly/YC8GbI @ johnhawkinsrwn</t>
  </si>
  <si>
    <t>@TPNNtweets @</t>
  </si>
  <si>
    <t>https://twitter.com/realDonaldTrump/status/313743560530857984</t>
  </si>
  <si>
    <t>The Blue Monster is being torn up at Trump @ DoralResort. On April 1, I go out &amp; play it one more time until the new course opens.</t>
  </si>
  <si>
    <t>https://twitter.com/realDonaldTrump/status/313744229774008322</t>
  </si>
  <si>
    <t>New @ RNC report calls for embracing ‚Äúcomprehensive immigration reform.‚Äù http://nbcnews.to/1088vJF Does the @ RNC have a death wish?</t>
  </si>
  <si>
    <t>https://twitter.com/realDonaldTrump/status/313744723930144768</t>
  </si>
  <si>
    <t>Via @ realitytvworld: "La Toya Jackson fired from 'All-Star Celebrity Apprentice' by Donald Trump"http://bit.ly/1087p0v</t>
  </si>
  <si>
    <t>https://twitter.com/realDonaldTrump/status/313745912906276865</t>
  </si>
  <si>
    <t>Why does @ mcuban continue to embarrass the 31-35 &amp; 11TH place @ dallasmavs with childish behavior? Really unprofessional!</t>
  </si>
  <si>
    <t>https://twitter.com/realDonaldTrump/status/313746254502957056</t>
  </si>
  <si>
    <t>. @ dallasmavs is 1-12 against the Western Conference‚Äôs top four seeds after Sunday‚Äôs loss &amp; @ okcthunder swept the season series.</t>
  </si>
  <si>
    <t>https://twitter.com/realDonaldTrump/status/313750202450329600</t>
  </si>
  <si>
    <t>Great article by @ jameshohmann @ politico explaining why @ KarlRove was biggest loser @ CPACnews http://politi.co/115Gcyg James is sharp.</t>
  </si>
  <si>
    <t>https://twitter.com/realDonaldTrump/status/313756518631747584</t>
  </si>
  <si>
    <t>Sexual pervert &amp; deviant Anthony Weiner is polling to see if he can run for NYC Mayor...</t>
  </si>
  <si>
    <t>https://twitter.com/realDonaldTrump/status/313756542405066752</t>
  </si>
  <si>
    <t>Is Anthony Weiner also delusional? Add him to NY Sex Offender list instead!</t>
  </si>
  <si>
    <t>https://twitter.com/realDonaldTrump/status/313758374900682752</t>
  </si>
  <si>
    <t>‚ÄúLeverage: don‚Äôt make deals without it.‚Äù ‚Äì The Art of the Deal</t>
  </si>
  <si>
    <t>https://twitter.com/realDonaldTrump/status/313760581494644736</t>
  </si>
  <si>
    <t>" @ LynchZC: @ realDonaldTrump I think the real solution here is you running for president! Give it a shot! We need it. Thanks!</t>
  </si>
  <si>
    <t>https://twitter.com/realDonaldTrump/status/313762661303189504</t>
  </si>
  <si>
    <t>" @ salesdan48: @ realDonaldTrump Mark will go down in history as a clownish buffoon. Mark my words." I agree with you-and a loser!</t>
  </si>
  <si>
    <t>https://twitter.com/realDonaldTrump/status/313765384668983296</t>
  </si>
  <si>
    <t>" @ MagicJeff: @ realDonaldTrump @ dallasmavs @ okcthunder how many rings do you have? # donthateontheCubes" Nine billion!</t>
  </si>
  <si>
    <t>https://twitter.com/realDonaldTrump/status/313765753960681473</t>
  </si>
  <si>
    <t>" @ benjamin_abey: @ realDonaldTrump @ mcuban @ dallasmavs So? what the fuck is your problem ? The people love him. Nobody loves him!</t>
  </si>
  <si>
    <t>https://twitter.com/realDonaldTrump/status/313766543899115521</t>
  </si>
  <si>
    <t>"@n_vranas: @ realDonaldTrump @ dallasmavs @ okcthunder ur a pussy trump @ mcuban is way richer than you" Not even close, dummy!</t>
  </si>
  <si>
    <t>@n_vranas @ @ @ @</t>
  </si>
  <si>
    <t>https://twitter.com/realDonaldTrump/status/313767716878159873</t>
  </si>
  <si>
    <t>" @ ThisNBAgirl: @ realDonaldTrump You are not as smart as Mark Cuban, no matter what you think. Keep to what you know. Lets do an I.Q. test!</t>
  </si>
  <si>
    <t>https://twitter.com/realDonaldTrump/status/313771018525241344</t>
  </si>
  <si>
    <t>Apprentice ratings doing great - easily won the 10 o'clock hour over other networks!</t>
  </si>
  <si>
    <t>https://twitter.com/realDonaldTrump/status/313773437342584832</t>
  </si>
  <si>
    <t>"@OWhiting147: @ realDonaldTrump we know you hate Mark Cuban but what are your feelings on Kevin O'Leary?" Never heard of him!</t>
  </si>
  <si>
    <t>@OWhiting147 @</t>
  </si>
  <si>
    <t>https://twitter.com/realDonaldTrump/status/313778613000491008</t>
  </si>
  <si>
    <t>"@Ashbash032: @ realDonaldTrump don't waste time on your haters!Let them hate, you keep building your empire # respect # jealoushaters" Great!</t>
  </si>
  <si>
    <t>@Ashbash032 @</t>
  </si>
  <si>
    <t>https://twitter.com/realDonaldTrump/status/313779382110023680</t>
  </si>
  <si>
    <t>" @ STAR13R: @ realDonaldTrump What a show last night! I couldn't believe the outcome! C.A. has been my fave show for a long time!" Great!</t>
  </si>
  <si>
    <t>https://twitter.com/realDonaldTrump/status/313782128565432321</t>
  </si>
  <si>
    <t>@ babyguts666 Thanks!</t>
  </si>
  <si>
    <t>https://twitter.com/realDonaldTrump/status/313793948218966016</t>
  </si>
  <si>
    <t>@HRdiva_NY Thanks Tanja!</t>
  </si>
  <si>
    <t>https://twitter.com/realDonaldTrump/status/313797331885629440</t>
  </si>
  <si>
    <t>@ dan_kir96 Dan, because I love beating lowlifes!</t>
  </si>
  <si>
    <t>https://twitter.com/realDonaldTrump/status/313799951467565056</t>
  </si>
  <si>
    <t>@ ReederJosh You are right, he is a total joke - his players laugh at him!</t>
  </si>
  <si>
    <t>https://twitter.com/realDonaldTrump/status/313800981366325248</t>
  </si>
  <si>
    <t>@ Cleggermeister Thank you!</t>
  </si>
  <si>
    <t>https://twitter.com/realDonaldTrump/status/313801831392374785</t>
  </si>
  <si>
    <t>" @ kmac5911: who would win on the golf course @ realDonaldTrump or @ mcuban" Did you ever see Mark swing a club - the power of a little girl!</t>
  </si>
  <si>
    <t>https://twitter.com/realDonaldTrump/status/313802381613735936</t>
  </si>
  <si>
    <t>@ roannasweet Not even close, dopey!</t>
  </si>
  <si>
    <t>https://twitter.com/realDonaldTrump/status/313803541754048512</t>
  </si>
  <si>
    <t>@ DonaldJChump Stupid, they tried that with The Benefactor and Mark went splat!</t>
  </si>
  <si>
    <t>https://twitter.com/realDonaldTrump/status/313805974718783488</t>
  </si>
  <si>
    <t>" @ sisson_travis: @ realDonaldTrump when's good for me to head down to doral with the boys? # kimMitchell" In September</t>
  </si>
  <si>
    <t>https://twitter.com/realDonaldTrump/status/313806331779895297</t>
  </si>
  <si>
    <t>@ kalevans Great!</t>
  </si>
  <si>
    <t>https://twitter.com/realDonaldTrump/status/313806692213219329</t>
  </si>
  <si>
    <t>@ borland_jim Great!</t>
  </si>
  <si>
    <t>https://twitter.com/realDonaldTrump/status/313807157621571584</t>
  </si>
  <si>
    <t>@bearmntn But I like picking on losers!</t>
  </si>
  <si>
    <t>https://twitter.com/realDonaldTrump/status/313807897782022146</t>
  </si>
  <si>
    <t>@ roannasweet Not even close!</t>
  </si>
  <si>
    <t>https://twitter.com/realDonaldTrump/status/313810792455753731</t>
  </si>
  <si>
    <t>" @ Taurus_Lovin: @ realDonaldTrump - My boyfriend and I were in Las Vegas the other day, gotta say your Trump building rocks!" Thanks.</t>
  </si>
  <si>
    <t>https://twitter.com/realDonaldTrump/status/313812879105196032</t>
  </si>
  <si>
    <t>"@Ashbash032: @ Nautilus916 @ realDonaldTrump lucky for me I don't live in America, I live in South Africa..." Bad news, we need you here!</t>
  </si>
  <si>
    <t>@Ashbash032 @ @</t>
  </si>
  <si>
    <t>https://twitter.com/realDonaldTrump/status/313815750789963776</t>
  </si>
  <si>
    <t>"@afielding1984: @ realDonaldTrump when you next in Scotland Mr Trump? We miss you!" April and thanks!</t>
  </si>
  <si>
    <t>@afielding1984 @</t>
  </si>
  <si>
    <t>https://twitter.com/realDonaldTrump/status/313824879378038784</t>
  </si>
  <si>
    <t>https://twitter.com/realDonaldTrump/status/313826660766081024</t>
  </si>
  <si>
    <t>" @ tomxconn: @ realDonaldTrump took wife Jenn to your 16 in Chicago, had great time! Impeccable service!" Thanks!</t>
  </si>
  <si>
    <t>https://twitter.com/realDonaldTrump/status/313831334588076032</t>
  </si>
  <si>
    <t>@ ArsenioHall You were fantastic last night on Celebrity Apprentice - everybody loved you!</t>
  </si>
  <si>
    <t>https://twitter.com/realDonaldTrump/status/313851057291796480</t>
  </si>
  <si>
    <t>@ byoppjr We just blew it up dummy!</t>
  </si>
  <si>
    <t>https://twitter.com/realDonaldTrump/status/313854024606703617</t>
  </si>
  <si>
    <t>" @ johnbravo_1: @ realDonaldTrump @ kmac5911 @ mcuban Hey Donald! What's the best confidence builder?" Going against losers like Mark Cuban!</t>
  </si>
  <si>
    <t>https://twitter.com/realDonaldTrump/status/313854273970663424</t>
  </si>
  <si>
    <t>@ KatySutherland6 Great!</t>
  </si>
  <si>
    <t>https://twitter.com/realDonaldTrump/status/313970051453710336</t>
  </si>
  <si>
    <t>Golf match? I've won 18 Club Championships including this weekend. @ mcuban swings like a little girl with no power or talent. Mark's a loser</t>
  </si>
  <si>
    <t>https://twitter.com/realDonaldTrump/status/313971952526168065</t>
  </si>
  <si>
    <t>@ mcuban is very short off the tee - and his basketball sucks also!</t>
  </si>
  <si>
    <t>https://twitter.com/realDonaldTrump/status/313973893742350336</t>
  </si>
  <si>
    <t>@ JackVoices You are correct, but he is so easy!</t>
  </si>
  <si>
    <t>https://twitter.com/realDonaldTrump/status/313975824808308736</t>
  </si>
  <si>
    <t>Bombings all over Iraq today.That country is falling apart-such a horrible waste of lives and 1.5 trillion dollars (and I told you so!).</t>
  </si>
  <si>
    <t>https://twitter.com/realDonaldTrump/status/313976195265986560</t>
  </si>
  <si>
    <t>WHO IS GOING TO GET IRAQ'S OIL???????</t>
  </si>
  <si>
    <t>https://twitter.com/realDonaldTrump/status/313976983631564800</t>
  </si>
  <si>
    <t>" @ Greenolive_r: @ mcuban is trumping the trumpster himself @ realDonaldTrump" Where do you live, moron.</t>
  </si>
  <si>
    <t>https://twitter.com/realDonaldTrump/status/313987416543354881</t>
  </si>
  <si>
    <t>" @ Julzz: @ realDonaldTrump you got bankrupted 3 times, who the hell trusts you with anything" I never went bankrupt, moron!</t>
  </si>
  <si>
    <t>https://twitter.com/realDonaldTrump/status/313991855379472384</t>
  </si>
  <si>
    <t>. @ mcuban is so short off the tee he can't have much of a punch. He's just a weak man with a big mouth!</t>
  </si>
  <si>
    <t>https://twitter.com/realDonaldTrump/status/313993085082279937</t>
  </si>
  <si>
    <t>@ BillDaley1 True!</t>
  </si>
  <si>
    <t>https://twitter.com/realDonaldTrump/status/313994009116803073</t>
  </si>
  <si>
    <t>" @ entrepreneur: Just for the record @ realDonaldTrump has authored more #1 best selling books than @ mcuban. # winning" 10 to be exact-thanks!</t>
  </si>
  <si>
    <t>https://twitter.com/realDonaldTrump/status/313995181693227009</t>
  </si>
  <si>
    <t>@ niecey911logan Thanks!</t>
  </si>
  <si>
    <t>https://twitter.com/realDonaldTrump/status/313996120319750144</t>
  </si>
  <si>
    <t>"@cathmiriam: Love the fact that everyone who tweets mean things to @ realDonaldTrump are poor idiots with no sense. # playnice" True</t>
  </si>
  <si>
    <t>@cathmiriam @</t>
  </si>
  <si>
    <t>https://twitter.com/realDonaldTrump/status/313999931738296320</t>
  </si>
  <si>
    <t>" @ kimfloyd2012: @ realDonaldTrump ... hope you have a great day! Loved your speech at CPAC." Thanks Kim!</t>
  </si>
  <si>
    <t>https://twitter.com/realDonaldTrump/status/314000632891727873</t>
  </si>
  <si>
    <t>" @ geeopee: @ realDonaldTrump why are you wasting your time with Cuban?" You are right!</t>
  </si>
  <si>
    <t>https://twitter.com/realDonaldTrump/status/314000963000221696</t>
  </si>
  <si>
    <t>@Doyle5sMom Thanks!</t>
  </si>
  <si>
    <t>https://twitter.com/realDonaldTrump/status/314001776196079616</t>
  </si>
  <si>
    <t>@ dennizenx Thanks!</t>
  </si>
  <si>
    <t>https://twitter.com/realDonaldTrump/status/314002772892721153</t>
  </si>
  <si>
    <t>But @ mcuban is physically weak, he has no clubhead speed or game!</t>
  </si>
  <si>
    <t>https://twitter.com/realDonaldTrump/status/314011122518855680</t>
  </si>
  <si>
    <t>. @ rushlimbaugh is right‚Äîthe Republicans lost because they weren‚Äôt conservative enough‚Äîor tough enough.</t>
  </si>
  <si>
    <t>https://twitter.com/realDonaldTrump/status/314011150629093377</t>
  </si>
  <si>
    <t>Be weak on immigration and ensure Democratic victory.</t>
  </si>
  <si>
    <t>https://twitter.com/realDonaldTrump/status/314011547624144896</t>
  </si>
  <si>
    <t>. @ rushlimbaugh played 3 separate audio bites (the most of anyone) of my CPAC speech. Hour 3 in Friday's show.</t>
  </si>
  <si>
    <t>https://twitter.com/realDonaldTrump/status/314011832488706048</t>
  </si>
  <si>
    <t>I was sorry to decline headlining the Reagan Dinner last Saturday due to a prior business commitment. Pres. Reagan was one of the greats.</t>
  </si>
  <si>
    <t>https://twitter.com/realDonaldTrump/status/314015714946211842</t>
  </si>
  <si>
    <t>.... to help McConnell, who spoke right after him.‚Äù @ BreitbartNews</t>
  </si>
  <si>
    <t>https://twitter.com/realDonaldTrump/status/314015727843684352</t>
  </si>
  <si>
    <t>Re: CPAC ‚ÄúThe crowd in the main room filled to capacity by the end of Trump‚Äôs address, something his operative said he planned to do...</t>
  </si>
  <si>
    <t>https://twitter.com/realDonaldTrump/status/314038275687989248</t>
  </si>
  <si>
    <t>. @ hardball_chris is a really dumb guy(and I know him well)‚Äîthat‚Äôs why he works swimmingly with our leaders in Washington.</t>
  </si>
  <si>
    <t>https://twitter.com/realDonaldTrump/status/314040076147511297</t>
  </si>
  <si>
    <t>I don‚Äôt like seeing the Pope standing at the checkout counter (front desk) of a hotel in order to pay his bill. It‚Äôs not Pope-like!</t>
  </si>
  <si>
    <t>https://twitter.com/realDonaldTrump/status/314046289354567680</t>
  </si>
  <si>
    <t>Via The Hindu @ businessline: "Realty brand Donald Trump‚Äôs India venture to sport desi tag" http://bit.ly/ZGMEXE</t>
  </si>
  <si>
    <t>https://twitter.com/realDonaldTrump/status/314047274307162112</t>
  </si>
  <si>
    <t>. @ ErinBurnett‚Äôs @ OutFrontCNN ratings are so pathetic, she even loses to @ hardball_chris at 7PM which is replay of 5PMhttp://bit.ly/Ymi1s7</t>
  </si>
  <si>
    <t>https://twitter.com/realDonaldTrump/status/314051293742243840</t>
  </si>
  <si>
    <t>It was great having @ ArsenioHall back on this week's @ ApprenticeNBC! http://fb.me/FJpthxNN</t>
  </si>
  <si>
    <t>https://twitter.com/realDonaldTrump/status/314055774617878528</t>
  </si>
  <si>
    <t>l still think @ Boeing should just bite the bullet &amp; get rid of the new batteries in the 787. Those batteries will always be a problem!</t>
  </si>
  <si>
    <t>https://twitter.com/realDonaldTrump/status/314055789901934592</t>
  </si>
  <si>
    <t>For beauty and flight, I‚Äôll take the @ Boeing 757 over the @ Boeing 787 any day!</t>
  </si>
  <si>
    <t>https://twitter.com/realDonaldTrump/status/314061542607966208</t>
  </si>
  <si>
    <t>. @ ErinBurnett should have stayed at CNBC‚Äîshe was never smart, but people liked her. @ OutFrontCNN Jeff Zucker‚Äôs got problems!</t>
  </si>
  <si>
    <t>https://twitter.com/realDonaldTrump/status/314066496731099136</t>
  </si>
  <si>
    <t>"Americans may no longer have access to their family doctors because of Obamacare." http://bit.ly/ZGOqrX via @Newsmax_Media</t>
  </si>
  <si>
    <t>https://twitter.com/realDonaldTrump/status/314067889261015040</t>
  </si>
  <si>
    <t>. @ hardball_chris became a super liberal Obama fan only because he must need the money--and on @ MSNBC that‚Äôs the way it is.</t>
  </si>
  <si>
    <t>https://twitter.com/realDonaldTrump/status/314068559196217344</t>
  </si>
  <si>
    <t>. @ SarahPalinUSA did a great job @ CPACnews. Much of what she said was plain old "common sense."</t>
  </si>
  <si>
    <t>https://twitter.com/realDonaldTrump/status/314070772392009730</t>
  </si>
  <si>
    <t>It was just announced that @ ErinBurnett won‚Äôt be going to mornings on CNN. @ OutFrontCNN just made a wise decision.</t>
  </si>
  <si>
    <t>https://twitter.com/realDonaldTrump/status/314071554638114819</t>
  </si>
  <si>
    <t>All-Star Celebrity @ ApprenticeNBC continues to surprise our loyal viewers each and every week. More, and bigger, coming‚Ä¶</t>
  </si>
  <si>
    <t>https://twitter.com/realDonaldTrump/status/314071856879636480</t>
  </si>
  <si>
    <t>@ ilpostio That's why I'll never be Pope!</t>
  </si>
  <si>
    <t>https://twitter.com/realDonaldTrump/status/314072058915074048</t>
  </si>
  <si>
    <t>@__Jibz True!</t>
  </si>
  <si>
    <t>https://twitter.com/realDonaldTrump/status/314072503951716353</t>
  </si>
  <si>
    <t>https://twitter.com/realDonaldTrump/status/314072831426174976</t>
  </si>
  <si>
    <t>https://twitter.com/realDonaldTrump/status/314075902541713410</t>
  </si>
  <si>
    <t>Sorry folks, but Donald Trump is far richer and much better looking than dopey @ mcuban!</t>
  </si>
  <si>
    <t>https://twitter.com/realDonaldTrump/status/314077115408580608</t>
  </si>
  <si>
    <t>Why do shows have @ ananavarro‚ÄîNtl Hispanic Chair for the losing McCain ‚Äô08 &amp; Huntsman ‚Äô12. She‚Äôs a loser who doesn‚Äôt deliver votes.</t>
  </si>
  <si>
    <t>https://twitter.com/realDonaldTrump/status/314079247419457537</t>
  </si>
  <si>
    <t>Does anyone remember the fight @ mcuban had w/ the referee‚Äîhe was weak &amp; pathetic‚Äîa non-athlete trying to live life thru his players.</t>
  </si>
  <si>
    <t>https://twitter.com/realDonaldTrump/status/314085307882561536</t>
  </si>
  <si>
    <t>"One of the most obvious lessons on @ ApprenticeNBC is for the candidates to learn to think quickly." - Think Like a Champion</t>
  </si>
  <si>
    <t>https://twitter.com/realDonaldTrump/status/314085754307497985</t>
  </si>
  <si>
    <t>. @ RNC report was written by the ruling class of consultants who blew the election. Short on ideas. Just giving excuses to donors.</t>
  </si>
  <si>
    <t>https://twitter.com/realDonaldTrump/status/314093741562535936</t>
  </si>
  <si>
    <t>Amnesty is suicide for Republicans.Not one of those 12 million who broke our laws will vote Republican.Obama is laughing at @ GOP.</t>
  </si>
  <si>
    <t>https://twitter.com/realDonaldTrump/status/314094123579736064</t>
  </si>
  <si>
    <t>10 yrs ago today, the Iraq war began. 4,485 of our nation‚Äôs finest have not returned home alive. Iran will soon control Iraq &amp; its oil.</t>
  </si>
  <si>
    <t>https://twitter.com/realDonaldTrump/status/314101325040336896</t>
  </si>
  <si>
    <t>https://twitter.com/realDonaldTrump/status/314101526610186240</t>
  </si>
  <si>
    <t>https://twitter.com/realDonaldTrump/status/314106017375981568</t>
  </si>
  <si>
    <t>If you‚Äôre sitting in an office working in a job you hate, then it‚Äôs time to THINK BIG and plan your next step‚Ä¶</t>
  </si>
  <si>
    <t>https://twitter.com/realDonaldTrump/status/314106286776143872</t>
  </si>
  <si>
    <t>Congratulations to @ Likud_Party MK @ dannydanon on being offered Deputy Defense Minister of IDF by @ IsraeliPM @ netanyahu.</t>
  </si>
  <si>
    <t>https://twitter.com/realDonaldTrump/status/314107401336918016</t>
  </si>
  <si>
    <t>"Donald Trump helped expose the silliness of the move by offering to pay for the White House tours."http://bit.ly/ZGNML3</t>
  </si>
  <si>
    <t>https://twitter.com/realDonaldTrump/status/314115387111374848</t>
  </si>
  <si>
    <t>Passion motivates. Passionate people don't give up; their zeal eliminates fear. Passion can also create business opportunities.</t>
  </si>
  <si>
    <t>https://twitter.com/realDonaldTrump/status/314131124454559744</t>
  </si>
  <si>
    <t>. @ mcuban Mark, okay with me but don't start your bullshit again!</t>
  </si>
  <si>
    <t>https://twitter.com/realDonaldTrump/status/314136949067747328</t>
  </si>
  <si>
    <t>@emilyplacido @ mcuban Emily--true and thanks.</t>
  </si>
  <si>
    <t>@emilyplacido @</t>
  </si>
  <si>
    <t>https://twitter.com/realDonaldTrump/status/314137100788318208</t>
  </si>
  <si>
    <t>@ jrocco_96 @ mcuban I have none!</t>
  </si>
  <si>
    <t>https://twitter.com/realDonaldTrump/status/314142160557580288</t>
  </si>
  <si>
    <t>@Ashonair101 Thanks Metalchick!</t>
  </si>
  <si>
    <t>https://twitter.com/realDonaldTrump/status/314142364010684416</t>
  </si>
  <si>
    <t>@THESethFriend Thanks Seth!</t>
  </si>
  <si>
    <t>https://twitter.com/realDonaldTrump/status/314142908867555330</t>
  </si>
  <si>
    <t>@ asiandave89 Thanks David!</t>
  </si>
  <si>
    <t>https://twitter.com/realDonaldTrump/status/314143089835008000</t>
  </si>
  <si>
    <t>@ Mike_Hamilton69 Thanks Michael!</t>
  </si>
  <si>
    <t>https://twitter.com/realDonaldTrump/status/314143976905142274</t>
  </si>
  <si>
    <t>https://twitter.com/realDonaldTrump/status/314144340974915585</t>
  </si>
  <si>
    <t>@ MarcPhelan Thank you!</t>
  </si>
  <si>
    <t>https://twitter.com/realDonaldTrump/status/314145165688320001</t>
  </si>
  <si>
    <t>"You can have the best product in the world, but if people don't know about it, it's not going to be worth much." The Art of The Deal</t>
  </si>
  <si>
    <t>https://twitter.com/realDonaldTrump/status/314153633803554816</t>
  </si>
  <si>
    <t>@ c_hanson800 Hi Chris!</t>
  </si>
  <si>
    <t>https://twitter.com/realDonaldTrump/status/314156007741865985</t>
  </si>
  <si>
    <t>" @ whatitlooklike9: @ realDonaldTrump @ mcuban nobody is on the dons level. Lets be honest donald trump is the man" Very nice, thank you!</t>
  </si>
  <si>
    <t>https://twitter.com/realDonaldTrump/status/314157124492066816</t>
  </si>
  <si>
    <t>" @ lfoshie: There are 2 people with whom you don't want to be on their bad side- God's... &amp; @ realDonaldTrump's!" I want to be on God's side!</t>
  </si>
  <si>
    <t>https://twitter.com/realDonaldTrump/status/314360992303828993</t>
  </si>
  <si>
    <t>https://twitter.com/realDonaldTrump/status/314362806579392512</t>
  </si>
  <si>
    <t>https://twitter.com/realDonaldTrump/status/314402094356496384</t>
  </si>
  <si>
    <t>. @ hardball_chris‚Äô very small audience is shrinking rapidly because people finally understand that he is very very dumb!</t>
  </si>
  <si>
    <t>https://twitter.com/realDonaldTrump/status/314436004046053376</t>
  </si>
  <si>
    <t>. @ SouthJerseyMag, ‚ÄúAccording to the Pros‚Äù just named Trump National Golf Club, Philadelphia, the #1 private club. Thanks!</t>
  </si>
  <si>
    <t>https://twitter.com/realDonaldTrump/status/314436601939902464</t>
  </si>
  <si>
    <t>I remained strong for @ TigerWoods during his difficult period. He rewarded me (and himself) by winning at Trump National Doral.</t>
  </si>
  <si>
    <t>https://twitter.com/realDonaldTrump/status/314439506235359232</t>
  </si>
  <si>
    <t>‚ÄúDonald Trump Takes on Apple @ CPACnews‚Äù http://bit.ly/16JHaR1 via @ kmbznews</t>
  </si>
  <si>
    <t>https://twitter.com/realDonaldTrump/status/314439787954204672</t>
  </si>
  <si>
    <t>. @ NBC just announced that all 1 hour @ CelebApprentice episodes are being expanded to 2 hours‚Äîit‚Äôs amazing what good ratings will do!</t>
  </si>
  <si>
    <t>https://twitter.com/realDonaldTrump/status/314444606836187136</t>
  </si>
  <si>
    <t>https://twitter.com/realDonaldTrump/status/314444882976591872</t>
  </si>
  <si>
    <t>https://twitter.com/realDonaldTrump/status/314445621648056320</t>
  </si>
  <si>
    <t>https://twitter.com/realDonaldTrump/status/314446974826991616</t>
  </si>
  <si>
    <t>https://twitter.com/realDonaldTrump/status/314450949865369600</t>
  </si>
  <si>
    <t>It‚Äôs a shame to hear that the @ dcexaminer is failing. No one wants the paper, even if it is being handed out for free.</t>
  </si>
  <si>
    <t>https://twitter.com/realDonaldTrump/status/314452771556438017</t>
  </si>
  <si>
    <t>Board Room finale of this week‚Äôs All-Star @ ApprenticeNBC will leave viewers wondering where the rest of the season goes‚Ä¶It's great!</t>
  </si>
  <si>
    <t>https://twitter.com/realDonaldTrump/status/314453956204044288</t>
  </si>
  <si>
    <t>https://twitter.com/realDonaldTrump/status/314454552596344832</t>
  </si>
  <si>
    <t>@ bburt2367 Trump, by far!</t>
  </si>
  <si>
    <t>https://twitter.com/realDonaldTrump/status/314454768007385089</t>
  </si>
  <si>
    <t>@DolehNYC Quite nice, thanks!</t>
  </si>
  <si>
    <t>https://twitter.com/realDonaldTrump/status/314455908006625280</t>
  </si>
  <si>
    <t>... That‚Äôs why so many huge deals are closed on a golf course.‚Äù ‚Äì TRUMP 101</t>
  </si>
  <si>
    <t>https://twitter.com/realDonaldTrump/status/314455921155776512</t>
  </si>
  <si>
    <t>‚ÄúPlaying golf with business associates creates a relaxing atmosphere where everyone has fun...</t>
  </si>
  <si>
    <t>https://twitter.com/realDonaldTrump/status/314457013981696000</t>
  </si>
  <si>
    <t>The NFL has just barred ball carriers from using helmet as contact. What is happening to the sport? The beginning of the end.</t>
  </si>
  <si>
    <t>https://twitter.com/realDonaldTrump/status/314459097997135872</t>
  </si>
  <si>
    <t>https://twitter.com/realDonaldTrump/status/314471581764161536</t>
  </si>
  <si>
    <t>. @ WWE‚Äôs @ WrestleMania XXIX less than 3 weeks away. Looking forward to being inducted into the Hall of Fame!</t>
  </si>
  <si>
    <t>https://twitter.com/realDonaldTrump/status/314476735116759040</t>
  </si>
  <si>
    <t>Shocker: study reveals that @ msnbc is completely biased while @ FoxNews is factual http://bit.ly/16Eugnf What a surprise!</t>
  </si>
  <si>
    <t>https://twitter.com/realDonaldTrump/status/314476999135604736</t>
  </si>
  <si>
    <t>@ felinemenice Great!</t>
  </si>
  <si>
    <t>https://twitter.com/realDonaldTrump/status/314477233014185984</t>
  </si>
  <si>
    <t>https://twitter.com/realDonaldTrump/status/314480088857059328</t>
  </si>
  <si>
    <t>. @ OMAROSA is smart and strategic. People should cut her some slack and respect the way she works on @ ApprenticeNBC.</t>
  </si>
  <si>
    <t>https://twitter.com/realDonaldTrump/status/314484282208956416</t>
  </si>
  <si>
    <t>My shirts, ties &amp; suits (and fragrance, Success) are doing great -- go over &amp; check out Macy‚Äôs now‚Äîbeautiful new selection!</t>
  </si>
  <si>
    <t>https://twitter.com/realDonaldTrump/status/314487641884209153</t>
  </si>
  <si>
    <t>https://twitter.com/realDonaldTrump/status/314487783685255168</t>
  </si>
  <si>
    <t>@MsCattitude1 @</t>
  </si>
  <si>
    <t>https://twitter.com/realDonaldTrump/status/314488040183721984</t>
  </si>
  <si>
    <t>@ miawesbrooks @ dcexaminer Very nice!</t>
  </si>
  <si>
    <t>https://twitter.com/realDonaldTrump/status/314488760245030913</t>
  </si>
  <si>
    <t>@ balloon_69 @ AFCHaywards Good luck!</t>
  </si>
  <si>
    <t>https://twitter.com/realDonaldTrump/status/314489079213465602</t>
  </si>
  <si>
    <t>https://twitter.com/realDonaldTrump/status/314489249787420672</t>
  </si>
  <si>
    <t>https://twitter.com/realDonaldTrump/status/314489728885985281</t>
  </si>
  <si>
    <t>@ MartinFagervik Win!</t>
  </si>
  <si>
    <t>https://twitter.com/realDonaldTrump/status/314491973484564481</t>
  </si>
  <si>
    <t>Why do the losers &amp; haters always say I wear a ‚Äúwig‚Äù when they know I don‚Äôt. Like it or not, it‚Äôs all mine‚Äîjust ask Barbara Walters.</t>
  </si>
  <si>
    <t>https://twitter.com/realDonaldTrump/status/314492875490615296</t>
  </si>
  <si>
    <t>... It is very effective and a commonly used business tool.</t>
  </si>
  <si>
    <t>https://twitter.com/realDonaldTrump/status/314492888992075776</t>
  </si>
  <si>
    <t>People buy deals &amp; immediately put them into bankruptcy in order to make better deals...</t>
  </si>
  <si>
    <t>https://twitter.com/realDonaldTrump/status/314493361019043840</t>
  </si>
  <si>
    <t>... Icahn, Kravis, Apollo and most others--but nobody says they went bankrupt!</t>
  </si>
  <si>
    <t>https://twitter.com/realDonaldTrump/status/314493376697339904</t>
  </si>
  <si>
    <t>https://twitter.com/realDonaldTrump/status/314494224227778560</t>
  </si>
  <si>
    <t>For the haters, out of hundreds of deals or transactions, I have used the bankruptcy laws 4 times in order to cut better deals.</t>
  </si>
  <si>
    <t>https://twitter.com/realDonaldTrump/status/314494821085630465</t>
  </si>
  <si>
    <t>... but like many other great business people have used the laws to corporate advantage.</t>
  </si>
  <si>
    <t>https://twitter.com/realDonaldTrump/status/314494837200150528</t>
  </si>
  <si>
    <t>Haters, stop saying I went bankrupt, it is not so. I never went bankrupt...</t>
  </si>
  <si>
    <t>https://twitter.com/realDonaldTrump/status/314499983275618304</t>
  </si>
  <si>
    <t>The @ CelebApprentice will be broadcast tonight on @ CNBC at 9 PM.</t>
  </si>
  <si>
    <t>https://twitter.com/realDonaldTrump/status/314513283359064064</t>
  </si>
  <si>
    <t>Celebrity Apprentice on CNBC tonight at 9.</t>
  </si>
  <si>
    <t>https://twitter.com/realDonaldTrump/status/314514682427891712</t>
  </si>
  <si>
    <t>" @ Champion278: @ realDonaldTrump I have to say your a better host than Alan sugar who does the uk version" Thanks!</t>
  </si>
  <si>
    <t>https://twitter.com/realDonaldTrump/status/314541219793498112</t>
  </si>
  <si>
    <t>Celebrity Apprentice on in 5 minutes on CNBC - it's great!</t>
  </si>
  <si>
    <t>https://twitter.com/realDonaldTrump/status/314546646266560512</t>
  </si>
  <si>
    <t>@ IanRambally Great going!</t>
  </si>
  <si>
    <t>https://twitter.com/realDonaldTrump/status/314734976396578817</t>
  </si>
  <si>
    <t>. @ mcuban Mark‚Äînice picture, thanks for the invite to the Mavs/Nets game. Next time I‚Äôll go and you‚Äôll win!</t>
  </si>
  <si>
    <t>https://twitter.com/realDonaldTrump/status/314744479821205505</t>
  </si>
  <si>
    <t>It‚Äôs snowing &amp; freezing in NYC. What the hell ever happened to global warming?</t>
  </si>
  <si>
    <t>https://twitter.com/realDonaldTrump/status/314771578850275329</t>
  </si>
  <si>
    <t>Remember the golden rule of negotiating: He who has the gold makes the rules.</t>
  </si>
  <si>
    <t>https://twitter.com/realDonaldTrump/status/314778057812619264</t>
  </si>
  <si>
    <t>Via @ scotsmandotcom: Via "Donald Trump makes plans for Menie Estate marquee"http://bit.ly/102rljf</t>
  </si>
  <si>
    <t>https://twitter.com/realDonaldTrump/status/314778362088415232</t>
  </si>
  <si>
    <t>It won‚Äôt stay a buyer‚Äôs market forever. If you can, take advantage and buy property asap. You‚Äôll thank me!</t>
  </si>
  <si>
    <t>https://twitter.com/realDonaldTrump/status/314790653211062272</t>
  </si>
  <si>
    <t>Yes, All-Star @ ApprenticeNBC contestant @ THEGaryBusey is a little out there. But he uses his ‚Äòuniqueness‚Äô to his advantage.</t>
  </si>
  <si>
    <t>https://twitter.com/realDonaldTrump/status/314792109288861696</t>
  </si>
  <si>
    <t>‚ÄúHere‚Äôs something about Donald Trump, he‚Äôs got a top rated show on TV and everything he says becomes a headline.‚Äù- @ DLoesch All true!</t>
  </si>
  <si>
    <t>https://twitter.com/realDonaldTrump/status/314798467056799745</t>
  </si>
  <si>
    <t>According to @ pewresearch, 2/3 of Mexican LEGAL immigrants do not pursue citizenship because of ‚Äòno interest‚Äô http://www.pewresearch.org/2013/02/06/immigration-tip-sheet-on-u-s-public-opinion/ ‚Ä¶</t>
  </si>
  <si>
    <t>https://twitter.com/realDonaldTrump/status/314805273590124544</t>
  </si>
  <si>
    <t>Problem with @ GOP is not their message, it‚Äôs that they are incapable of controlling the message.</t>
  </si>
  <si>
    <t>https://twitter.com/realDonaldTrump/status/314810856997261313</t>
  </si>
  <si>
    <t>Make no mistake, Obamacare is the first step towards changing our health system into single payer. Just a disaster.</t>
  </si>
  <si>
    <t>https://twitter.com/realDonaldTrump/status/314812467945541633</t>
  </si>
  <si>
    <t>Life always presents new opportunities you would never expect. I hosted @ WrestleMania &amp; then I starred in one, which sold most PPVs.</t>
  </si>
  <si>
    <t>https://twitter.com/realDonaldTrump/status/314822247493799936</t>
  </si>
  <si>
    <t>There won‚Äôt be any new gun legislation. No surprise. Americans support the 2nd amendment.</t>
  </si>
  <si>
    <t>https://twitter.com/realDonaldTrump/status/314828077819641856</t>
  </si>
  <si>
    <t>‚ÄúThe difference between stupidity and genius is that genius has its limits.‚Äù - Albert Einstein</t>
  </si>
  <si>
    <t>https://twitter.com/realDonaldTrump/status/314838025169416192</t>
  </si>
  <si>
    <t>See yourself as an organization. Pay attention to every facet of your life. What‚Äôs strong? What‚Äôs weak? What‚Äôs missing?</t>
  </si>
  <si>
    <t>https://twitter.com/realDonaldTrump/status/314840859004772352</t>
  </si>
  <si>
    <t>@ 1fos1 Pay attention, study more than what is required, keep your focus on the big picture. And good luck.</t>
  </si>
  <si>
    <t>https://twitter.com/realDonaldTrump/status/315102933190598656</t>
  </si>
  <si>
    <t>@ michellemalkin At least dummy is true!</t>
  </si>
  <si>
    <t>https://twitter.com/realDonaldTrump/status/315103294693466112</t>
  </si>
  <si>
    <t>@ michellemalkin You were born stupid!</t>
  </si>
  <si>
    <t>https://twitter.com/realDonaldTrump/status/315103876082700288</t>
  </si>
  <si>
    <t>@ DavidShuster I don't, but Europeans are being discriminated against--very unfair!</t>
  </si>
  <si>
    <t>https://twitter.com/realDonaldTrump/status/315107115054276608</t>
  </si>
  <si>
    <t>https://twitter.com/realDonaldTrump/status/315107322684915713</t>
  </si>
  <si>
    <t>https://twitter.com/realDonaldTrump/status/315107648292921344</t>
  </si>
  <si>
    <t>@ cbalfer Very nice Chris--thanks!</t>
  </si>
  <si>
    <t>https://twitter.com/realDonaldTrump/status/315107967462682625</t>
  </si>
  <si>
    <t>https://twitter.com/realDonaldTrump/status/315109659742707712</t>
  </si>
  <si>
    <t>When I think big, which is often, you can be sure I‚Äôm aware of the enormous amount of little things that we will have to account for.</t>
  </si>
  <si>
    <t>https://twitter.com/realDonaldTrump/status/315125981008519168</t>
  </si>
  <si>
    <t>https://twitter.com/realDonaldTrump/status/315126647319851009</t>
  </si>
  <si>
    <t>@ jimmymcgreevy Thanks Jim!</t>
  </si>
  <si>
    <t>https://twitter.com/realDonaldTrump/status/315158640199872514</t>
  </si>
  <si>
    <t>. @ MichelleMalkin would be nothing without being on the @ seanhannity show. I don‚Äôt see what Sean sees in her‚Äîloser!</t>
  </si>
  <si>
    <t>https://twitter.com/realDonaldTrump/status/315159094510104577</t>
  </si>
  <si>
    <t>https://twitter.com/realDonaldTrump/status/315159495728832514</t>
  </si>
  <si>
    <t>RT @ EWErickson: Personally I think it is awesome that @ realDonaldTrump listens to @ DLoesch on the radio. She's awesome.</t>
  </si>
  <si>
    <t>https://twitter.com/realDonaldTrump/status/315160106859892736</t>
  </si>
  <si>
    <t>. @ Mediaite:"Donald Trump Trashes @ michellemalkin On Twitter:You're A 'Dummy' &amp; 'Were Born Stupid'" http://bit.ly/YwbZSI @ AndrewKirell</t>
  </si>
  <si>
    <t>https://twitter.com/realDonaldTrump/status/315160725343567872</t>
  </si>
  <si>
    <t>This Sunday's All-Star @ ApprenticeNBC features some of the biggest fireworks of the entire season. Get ready.</t>
  </si>
  <si>
    <t>https://twitter.com/realDonaldTrump/status/315168993122058240</t>
  </si>
  <si>
    <t>Watching the madness in Cyprus? If our government keeps spending trillion dollar deficits, that could happen here.</t>
  </si>
  <si>
    <t>https://twitter.com/realDonaldTrump/status/315176898001006592</t>
  </si>
  <si>
    <t>. @ TrumpGolfLA is ranked the top course in the West http://bit.ly/hAJgi6 If you're in the area, book a round today.</t>
  </si>
  <si>
    <t>https://twitter.com/realDonaldTrump/status/315193031630393346</t>
  </si>
  <si>
    <t>Looks like the U.S. will be having the coldest March since 1996-global warming anyone?????????</t>
  </si>
  <si>
    <t>https://twitter.com/realDonaldTrump/status/315194186217426944</t>
  </si>
  <si>
    <t>Via @ NorthvillePatch: "Donald Trump to Speak in Novi This May" http://bit.ly/13ijPXK</t>
  </si>
  <si>
    <t>https://twitter.com/realDonaldTrump/status/315202219630800897</t>
  </si>
  <si>
    <t>Don't blindly pursue a career that others suggest or insist is right for you. It may be worth taking a pay cut for a job you love.</t>
  </si>
  <si>
    <t>https://twitter.com/realDonaldTrump/status/315236584020643840</t>
  </si>
  <si>
    <t>" @ CTrain_: @ realDonaldTrump Honestly who gives a shit where Obama was born? It's where he lives now that's the problem" Interesting!!!!</t>
  </si>
  <si>
    <t>https://twitter.com/realDonaldTrump/status/315241289715175424</t>
  </si>
  <si>
    <t>" @ yassinomar: The amount of Trump Towers in New York City is ridiculous. No simple man can build such an empire like . @ realDonald THANKS!!</t>
  </si>
  <si>
    <t>https://twitter.com/realDonaldTrump/status/315244162045837313</t>
  </si>
  <si>
    <t>" @ warrencasselljr: @ CTrain_ The truth will soon be revealed and everyone will say @ realDonaldTrump was right!" Many people think so!</t>
  </si>
  <si>
    <t>https://twitter.com/realDonaldTrump/status/315435739854823424</t>
  </si>
  <si>
    <t>Wow - they are really killing Jay Leno - let him go out with dignity!</t>
  </si>
  <si>
    <t>https://twitter.com/realDonaldTrump/status/315573753381810177</t>
  </si>
  <si>
    <t>"@hailllluminati: @ RealDonaldTrump better run for president in 2016 so i can vote for him. # conservativepride" Thanks!</t>
  </si>
  <si>
    <t>@hailllluminati @</t>
  </si>
  <si>
    <t>https://twitter.com/realDonaldTrump/status/315575035173675010</t>
  </si>
  <si>
    <t>@ philzentz Thanks Phil!</t>
  </si>
  <si>
    <t>https://twitter.com/realDonaldTrump/status/315575451319926784</t>
  </si>
  <si>
    <t>@ realMikeShapiro True Michael!</t>
  </si>
  <si>
    <t>https://twitter.com/realDonaldTrump/status/315577422084976641</t>
  </si>
  <si>
    <t>" @ RealRoesch: @MatthewDoyle33 SICK!!!! @ realDonaldTrump is my idol" Thanks Austin!</t>
  </si>
  <si>
    <t>@ @MatthewDoyle33 @</t>
  </si>
  <si>
    <t>https://twitter.com/realDonaldTrump/status/315583987005399040</t>
  </si>
  <si>
    <t>" @ AllysonWardBrkr: @ realDonaldTrump what the world needs is Trump for president so the world can start making sense again. Thanks!</t>
  </si>
  <si>
    <t>https://twitter.com/realDonaldTrump/status/315584775400329216</t>
  </si>
  <si>
    <t>" @ jeanpierreaboud: I wanna be @ realDonaldTrump when i grow up :p !" Work hard and smart!</t>
  </si>
  <si>
    <t>https://twitter.com/realDonaldTrump/status/315585102413455360</t>
  </si>
  <si>
    <t>" @ William8311: @ realDonaldTrump 2016, 2016, 2016! Get this country back to the prosperous nation we once were!!" Thanks.William!</t>
  </si>
  <si>
    <t>https://twitter.com/realDonaldTrump/status/315585435042717697</t>
  </si>
  <si>
    <t>"@JIMHENDLEY81: @ realDonaldTrump I agree Donald Please run for president. Your alot smarter than Hillary. America needs you. Thanks!</t>
  </si>
  <si>
    <t>@JIMHENDLEY81 @</t>
  </si>
  <si>
    <t>https://twitter.com/realDonaldTrump/status/315659065290289152</t>
  </si>
  <si>
    <t>@CharlesRBennett Thank you - a great compliment!</t>
  </si>
  <si>
    <t>https://twitter.com/realDonaldTrump/status/315660428917239808</t>
  </si>
  <si>
    <t>@ kumite67 Thanks Brian!</t>
  </si>
  <si>
    <t>https://twitter.com/realDonaldTrump/status/315798118601981952</t>
  </si>
  <si>
    <t>" @ Marco_Masucci: @ MaryChayko @ realdonaldtrump is my favorite celebrity in the world! I can't believe she met him. Great and thanks!</t>
  </si>
  <si>
    <t>https://twitter.com/realDonaldTrump/status/315920380646797312</t>
  </si>
  <si>
    <t>Celebrity Apprentice tonight at 9 on NBC - some amazing things happen!</t>
  </si>
  <si>
    <t>https://twitter.com/realDonaldTrump/status/315925235264286720</t>
  </si>
  <si>
    <t>I will be tweeting live tonight during Celebrity Apprentice - 9 o'clock on NBC!</t>
  </si>
  <si>
    <t>https://twitter.com/realDonaldTrump/status/315925481327308801</t>
  </si>
  <si>
    <t>" @ meenah83: @ realDonaldTrump .. Are you ganna tweet live?" YES!</t>
  </si>
  <si>
    <t>https://twitter.com/realDonaldTrump/status/315925956864901120</t>
  </si>
  <si>
    <t>"@Slim_Shady2o3: @ realDonaldTrump yay i cant wait mr trump! You have the best show on tv on sunday nights!" THANKS!</t>
  </si>
  <si>
    <t>@Slim_Shady2o3 @</t>
  </si>
  <si>
    <t>https://twitter.com/realDonaldTrump/status/315927852879073281</t>
  </si>
  <si>
    <t>" @ katiedoodlebug2: @ realDonaldTrump yay can't wait Donald, you are so cool" - and so are you - thanks!</t>
  </si>
  <si>
    <t>https://twitter.com/realDonaldTrump/status/315944481897709570</t>
  </si>
  <si>
    <t>" @ TheDorkKnite: # MentionSomebodyYouWantToMeet @ realDonaldTrump The Man, the Myth, The Legend, The Donald" Thanks!</t>
  </si>
  <si>
    <t>https://twitter.com/realDonaldTrump/status/315944783371714561</t>
  </si>
  <si>
    <t>" @ cjrj49: @ realDonaldTrump please don't forget us people on the west coast # nospoiling" I won't-thanks!</t>
  </si>
  <si>
    <t>https://twitter.com/realDonaldTrump/status/315948550360018947</t>
  </si>
  <si>
    <t>" @ Chris_Nima: @ realDonaldTrump I followed your business advice and now my business is through the roof!!!!!!!!!!!!" Great!</t>
  </si>
  <si>
    <t>https://twitter.com/realDonaldTrump/status/315948657134415872</t>
  </si>
  <si>
    <t>" @ inshapp776: @ realDonaldTrump I just stayed at the Trump hotel in Vegas. I love it!!!" Great!</t>
  </si>
  <si>
    <t>https://twitter.com/realDonaldTrump/status/315950086280581120</t>
  </si>
  <si>
    <t>"@EN_Somat: @ realDonaldTrump Your Apprentice is so much better than ours in the UK. You're so much better than Alan Sugar!" Thanks!</t>
  </si>
  <si>
    <t>@EN_Somat @</t>
  </si>
  <si>
    <t>https://twitter.com/realDonaldTrump/status/315950264416870400</t>
  </si>
  <si>
    <t>" @ CShanton: @ realDonaldTrump wish we had politicians that were like you... Maybe the we could cut some debt then. #2016" Thanks!</t>
  </si>
  <si>
    <t>#2016</t>
  </si>
  <si>
    <t>https://twitter.com/realDonaldTrump/status/315991967253282817</t>
  </si>
  <si>
    <t>Last week‚Äôs boardroom was truly epic ---and the dust hasn‚Äôt settled yet. # CelebApprentice</t>
  </si>
  <si>
    <t>https://twitter.com/realDonaldTrump/status/315992592301060096</t>
  </si>
  <si>
    <t>. @ LaToyaJackson &amp; @ Omarosa are not likely to become friends ‚Äìever! # CelebApprentice</t>
  </si>
  <si>
    <t>https://twitter.com/realDonaldTrump/status/315993485645844480</t>
  </si>
  <si>
    <t>. @ StephenBaldwin7‚Äôs mother thinks I‚Äôm very handsome. Now I see where Stephen and Alec get their smarts. # CelebApprentice</t>
  </si>
  <si>
    <t>https://twitter.com/realDonaldTrump/status/315993836948168704</t>
  </si>
  <si>
    <t>Always good to have @ ArsenioHall back as advisor as well as @ DonaldJTrumpJr. They have their own fan clubs at this point. # CelebApprentice</t>
  </si>
  <si>
    <t>https://twitter.com/realDonaldTrump/status/315997348385927168</t>
  </si>
  <si>
    <t>. @ StephenBaldwin7 thinks @ TheRealMarilu is ping-ponging all over the place. Do you agree? # CelebApprentice</t>
  </si>
  <si>
    <t>https://twitter.com/realDonaldTrump/status/315998146465525760</t>
  </si>
  <si>
    <t>. @ Omarosa admitting she‚Äôs a threat in the boardroom- that‚Äôs not revelation knowledge. # CelebApprentice</t>
  </si>
  <si>
    <t>https://twitter.com/realDonaldTrump/status/315999527712739330</t>
  </si>
  <si>
    <t>What do you think of @ DennisRodman‚Äôs Donald Trump head? The hair‚Äôs not quite right, for one thing. # CelebApprentice</t>
  </si>
  <si>
    <t>https://twitter.com/realDonaldTrump/status/316004962469572608</t>
  </si>
  <si>
    <t>With @ TraceAdkins on top of the truck the crowd definitely buzzed. # CelebApprentice</t>
  </si>
  <si>
    <t>https://twitter.com/realDonaldTrump/status/316005434282610688</t>
  </si>
  <si>
    <t>They should have got Darrell Hammond as the Donald Trump impersonator. # CelebApprentice</t>
  </si>
  <si>
    <t>https://twitter.com/realDonaldTrump/status/316005499059453953</t>
  </si>
  <si>
    <t>. @ Joan_Rivers ‚ÄîI know you‚Äôre watching- what did you think of your impersonator?</t>
  </si>
  <si>
    <t>https://twitter.com/realDonaldTrump/status/316006017706123265</t>
  </si>
  <si>
    <t>. @ DennisRodman is always hard to miss-especially when dressed in silver finery. But not sure about the silver lipstick. # CelebApprentice</t>
  </si>
  <si>
    <t>https://twitter.com/realDonaldTrump/status/316009597116768258</t>
  </si>
  <si>
    <t>Let‚Äôs see what happens in the boardroom‚Ä¶ # CelebApprentice</t>
  </si>
  <si>
    <t>https://twitter.com/realDonaldTrump/status/316010091037982720</t>
  </si>
  <si>
    <t>What team would you choose to win? # CelebApprentice</t>
  </si>
  <si>
    <t>https://twitter.com/realDonaldTrump/status/316011641290518529</t>
  </si>
  <si>
    <t>Who are your favorites on Team Power? Team Plan B? # CelebApprentice</t>
  </si>
  <si>
    <t>https://twitter.com/realDonaldTrump/status/316019474782363648</t>
  </si>
  <si>
    <t>People ask about @ AmandaTMiller. She is actually a VP of Marketing at the Trump Organization. # CelebApprentice</t>
  </si>
  <si>
    <t>https://twitter.com/realDonaldTrump/status/316021269952856064</t>
  </si>
  <si>
    <t>That‚Äôs Adrian in the elevator‚Äî he works at @ TrumpTowerNY &amp; he‚Äôs got a lot of stories. # CelebApprentice</t>
  </si>
  <si>
    <t>https://twitter.com/realDonaldTrump/status/316021325489635328</t>
  </si>
  <si>
    <t>Adrian also gives autographs if you stop by the lobby of @ TrumpTowerNY. # CelebApprentice</t>
  </si>
  <si>
    <t>https://twitter.com/realDonaldTrump/status/316021444192653312</t>
  </si>
  <si>
    <t>What did you think of my decision? # CelebApprentice</t>
  </si>
  <si>
    <t>https://twitter.com/realDonaldTrump/status/316231214476427264</t>
  </si>
  <si>
    <t>Last night‚Äôs All-Star @ ApprenticeNBC once again showed why the ultimate onus lies with the project manager. The buck stops there.</t>
  </si>
  <si>
    <t>https://twitter.com/realDonaldTrump/status/316231536468967427</t>
  </si>
  <si>
    <t>Via @Newsmax_Media: "Trump at CPAC: What Really Happened "http://bit.ly/YsNDPx</t>
  </si>
  <si>
    <t>https://twitter.com/realDonaldTrump/status/316245809563856896</t>
  </si>
  <si>
    <t>Uh oh‚Ä¶ @ OMAROSA &amp; @ piersmorgan once again reunite in the Board Room in next week‚Äôs ‚ÄòAll-Star‚Äô @ ApprenticeNBC. Fireworks!</t>
  </si>
  <si>
    <t>https://twitter.com/realDonaldTrump/status/316251857502740480</t>
  </si>
  <si>
    <t>It‚Äôs springtime and it just started snowing in NYC. What is going on with global warming?</t>
  </si>
  <si>
    <t>https://twitter.com/realDonaldTrump/status/316252016190054400</t>
  </si>
  <si>
    <t>They changed the name from ‚Äúglobal warming‚Äù to ‚Äúclimate change‚Äù after the term global warming just wasn‚Äôt working (it was too cold)!</t>
  </si>
  <si>
    <t>https://twitter.com/realDonaldTrump/status/316252973221167105</t>
  </si>
  <si>
    <t>UK is freezing through longest &amp; coldest winter in over 50 years http://bit.ly/YsTNiO Where‚Äôs the global warming? @ gatewaypundit</t>
  </si>
  <si>
    <t>https://twitter.com/realDonaldTrump/status/316257339936223232</t>
  </si>
  <si>
    <t>‚ÄúDonald Trump to visit metro Detroit in May‚Äù http://bit.ly/YsNkV2 via @ wxyzdetroit</t>
  </si>
  <si>
    <t>https://twitter.com/realDonaldTrump/status/316262196311126017</t>
  </si>
  <si>
    <t>@disneycuty @</t>
  </si>
  <si>
    <t>https://twitter.com/realDonaldTrump/status/316262557918842880</t>
  </si>
  <si>
    <t>@ AimeeTruchan @ ABFalecbaldwin @ StephenBaldwin7 She is a fabulous woman!</t>
  </si>
  <si>
    <t>https://twitter.com/realDonaldTrump/status/316262720951427072</t>
  </si>
  <si>
    <t>@ hollywood74 Thank you Nadine!</t>
  </si>
  <si>
    <t>https://twitter.com/realDonaldTrump/status/316263260708016129</t>
  </si>
  <si>
    <t>https://twitter.com/realDonaldTrump/status/316267331078733824</t>
  </si>
  <si>
    <t>@ michellemalkin 2 decades in the conservative movement and look where the conservatives are now--you're fired!</t>
  </si>
  <si>
    <t>https://twitter.com/realDonaldTrump/status/316267657835982849</t>
  </si>
  <si>
    <t>@ DickDarkey @ piersmorgan @ ApprenticeNBC Watch next week!</t>
  </si>
  <si>
    <t>https://twitter.com/realDonaldTrump/status/316267843358453760</t>
  </si>
  <si>
    <t>@ jacob_mastro You may be right!</t>
  </si>
  <si>
    <t>https://twitter.com/realDonaldTrump/status/316269857584840704</t>
  </si>
  <si>
    <t>Cyprus is seizing private bank accounts as collateral for ‚Ç¨10bn bail-out. We owe $17T. Think it can‚Äôt happen here?</t>
  </si>
  <si>
    <t>https://twitter.com/realDonaldTrump/status/316273145596235776</t>
  </si>
  <si>
    <t>Even the liberal CRS is now reporting Obama Care will cause 200% premium increases http://bit.ly/YsW0uo Surprised? @Newsmax_Media</t>
  </si>
  <si>
    <t>https://twitter.com/realDonaldTrump/status/316273474849107968</t>
  </si>
  <si>
    <t>https://twitter.com/realDonaldTrump/status/316273755821334528</t>
  </si>
  <si>
    <t>https://twitter.com/realDonaldTrump/status/316274343778848768</t>
  </si>
  <si>
    <t>https://twitter.com/realDonaldTrump/status/316275143158669312</t>
  </si>
  <si>
    <t>I hope everyone enjoyed Palm Sunday!</t>
  </si>
  <si>
    <t>https://twitter.com/realDonaldTrump/status/316275640024317952</t>
  </si>
  <si>
    <t>‚ÄúLuck does not come around often. So when it does, be sure to take full advantage of it, even if it means working hard." Think Big</t>
  </si>
  <si>
    <t>https://twitter.com/realDonaldTrump/status/316282709154619392</t>
  </si>
  <si>
    <t>Obama has now become the weakest POTUS against China, yuan just hit record high against dollar http://on.wsj.com/YsXxRk Very sad!</t>
  </si>
  <si>
    <t>https://twitter.com/realDonaldTrump/status/316285942333841409</t>
  </si>
  <si>
    <t>China‚Äôs top academics are working w/ PLA in cyber-espionage of our state secrets &amp; R&amp;D http://reut.rs/YsY59Y They are laughing at us!</t>
  </si>
  <si>
    <t>https://twitter.com/realDonaldTrump/status/316293513539108864</t>
  </si>
  <si>
    <t>...Re: China--I told you that a long time ago.http://bit.ly/106YoCL</t>
  </si>
  <si>
    <t>https://twitter.com/realDonaldTrump/status/316293536221908992</t>
  </si>
  <si>
    <t>After decades of our leaders allowing China to steal our jobs &amp; R&amp;D, the Chinese will ‚Äòovertake America‚Äô in 2016 ...</t>
  </si>
  <si>
    <t>https://twitter.com/realDonaldTrump/status/316296822593298434</t>
  </si>
  <si>
    <t>‚ÄúStrive for wholeness and keep your sense of wonder intact, &amp; you will find yourself ready for a grand slam.‚Äù - Think Like A Champion</t>
  </si>
  <si>
    <t>https://twitter.com/realDonaldTrump/status/316347796913532929</t>
  </si>
  <si>
    <t>"@kindlerusso: I mean it when I say I would take a bullet for @ realDonaldTrump" Wow, how nice - thanks!</t>
  </si>
  <si>
    <t>@kindlerusso @</t>
  </si>
  <si>
    <t>https://twitter.com/realDonaldTrump/status/316487315117731840</t>
  </si>
  <si>
    <t>@ JoelKrautter Very good Joel!</t>
  </si>
  <si>
    <t>https://twitter.com/realDonaldTrump/status/316516327814737920</t>
  </si>
  <si>
    <t>Good Morning America weather headline for U.S. - "NEVER ENDING COLD"</t>
  </si>
  <si>
    <t>https://twitter.com/realDonaldTrump/status/316544366015565824</t>
  </si>
  <si>
    <t>For all of my many Jewish friends, Happy Passover.</t>
  </si>
  <si>
    <t>https://twitter.com/realDonaldTrump/status/316570817951592449</t>
  </si>
  <si>
    <t>. @ TigerWoods has made a truly great comeback - he is number one again! Give him credit, comebacks are tough to do. Way to go Tiger.</t>
  </si>
  <si>
    <t>https://twitter.com/realDonaldTrump/status/316576503154487298</t>
  </si>
  <si>
    <t>The windfarm approval in Scotland is subject to many conditions that can never be met - will be tied up in courts for years! # EOWDC</t>
  </si>
  <si>
    <t>https://twitter.com/realDonaldTrump/status/316576601695481858</t>
  </si>
  <si>
    <t>The radar, defense, shipping and civil aviation problems will stop the ugly windfarm. # EOWDC</t>
  </si>
  <si>
    <t>https://twitter.com/realDonaldTrump/status/316577965746053121</t>
  </si>
  <si>
    <t>@ SamRyzen Thank you!</t>
  </si>
  <si>
    <t>https://twitter.com/realDonaldTrump/status/316578374610980864</t>
  </si>
  <si>
    <t>https://twitter.com/realDonaldTrump/status/316578693487157249</t>
  </si>
  <si>
    <t>https://twitter.com/realDonaldTrump/status/316612796068528129</t>
  </si>
  <si>
    <t>‚Ä¶al-Megrahi was the man who blew up Pan Am Flight 103 over Lockerbie, Scotland.</t>
  </si>
  <si>
    <t>https://twitter.com/realDonaldTrump/status/316612810354331650</t>
  </si>
  <si>
    <t>The Scottish windfarm was conceived by the same mind that released terrorist al-Megrahi for humanitarian reasons. ..</t>
  </si>
  <si>
    <t>https://twitter.com/realDonaldTrump/status/316613576456544256</t>
  </si>
  <si>
    <t>The off shore Aberdeen wind farm site is ‚Äúexperimental‚Äù &amp; has no track record delivering energy. http://bit.ly/YFHbiq @ guardian</t>
  </si>
  <si>
    <t>https://twitter.com/realDonaldTrump/status/316614338834219008</t>
  </si>
  <si>
    <t>FLASHBACK: ‚ÄúAlex Salmond pleaded with Donald Trump to back release of Lockerbie bomber‚Äù http://bit.ly/16VH8pe @ telegraphnews ...</t>
  </si>
  <si>
    <t>https://twitter.com/realDonaldTrump/status/316614804938833920</t>
  </si>
  <si>
    <t>...and now Alex Salmond pushes ugly turbines!</t>
  </si>
  <si>
    <t>https://twitter.com/realDonaldTrump/status/316626270144299008</t>
  </si>
  <si>
    <t>Via @ washtimes: "Donald Trump warns of ‚Äòdangerous precedent‚Äô in Cyprus bank skimming"http://bit.ly/16VCw2B</t>
  </si>
  <si>
    <t>https://twitter.com/realDonaldTrump/status/316628103319408640</t>
  </si>
  <si>
    <t>"Donald Trump shocked by 'stupid decision' about @ OMAROSA on ' @ ApprenticeNBC'" http://on.today.com/16VCMP2 @TODAY_Clicker</t>
  </si>
  <si>
    <t>https://twitter.com/realDonaldTrump/status/316636104092692480</t>
  </si>
  <si>
    <t>https://twitter.com/realDonaldTrump/status/316636531160924160</t>
  </si>
  <si>
    <t>Via @ scotsmandotcom: "Trump joins with Chandler in bid to attract events"http://bit.ly/16VD7Bn</t>
  </si>
  <si>
    <t>https://twitter.com/realDonaldTrump/status/316644249074561025</t>
  </si>
  <si>
    <t>FLASHBACK: ‚ÄúHiding evidence of global cooling‚Äù http://bit.ly/4Z3Miw @ washtimes ‚ÄúScientific data‚Äù is cooked!</t>
  </si>
  <si>
    <t>https://twitter.com/realDonaldTrump/status/316645737104539648</t>
  </si>
  <si>
    <t>When someone can discourage you, you probably aren't determined enough. Be resolute. That's what it takes to get things done.</t>
  </si>
  <si>
    <t>https://twitter.com/realDonaldTrump/status/316645898706907137</t>
  </si>
  <si>
    <t>When somebody challenges you, fight back -- be tough!</t>
  </si>
  <si>
    <t>https://twitter.com/realDonaldTrump/status/316649462414077952</t>
  </si>
  <si>
    <t>Many people look at successful people &amp; don't see anything but the end result. They don't see all the work that went into getting there.</t>
  </si>
  <si>
    <t>https://twitter.com/realDonaldTrump/status/316651137954627584</t>
  </si>
  <si>
    <t>Many of @ TigerWoods‚Äô ‚Äòfriends‚Äô were quick to abandon him in his time of crisis. Now Tiger knows who he can count on.</t>
  </si>
  <si>
    <t>https://twitter.com/realDonaldTrump/status/316652061229998080</t>
  </si>
  <si>
    <t>Sometimes we do things to build up experience and stamina to prepare, but it's to prepare us for something bigger.</t>
  </si>
  <si>
    <t>https://twitter.com/realDonaldTrump/status/316660074250645504</t>
  </si>
  <si>
    <t>" @ specialk211: @ realDonaldTrump I really miss @ bretmichaels on All-Star Apprentice Will he be back as a judge?" Yes!</t>
  </si>
  <si>
    <t>https://twitter.com/realDonaldTrump/status/316696452770455553</t>
  </si>
  <si>
    <t>Great piece on Extra tonight re. Celebrity Apprentice!</t>
  </si>
  <si>
    <t>https://twitter.com/realDonaldTrump/status/316812150993715200</t>
  </si>
  <si>
    <t>@ GenaLeeNolin Great - call me, we'll get you on!</t>
  </si>
  <si>
    <t>https://twitter.com/realDonaldTrump/status/316866545185869825</t>
  </si>
  <si>
    <t>I'm doing The David Letterman Show tonight -should be interesting!</t>
  </si>
  <si>
    <t>https://twitter.com/realDonaldTrump/status/316867951162707968</t>
  </si>
  <si>
    <t>The new selection of ties, shirts and suits at Macy's is amazing - also available in Trump Tower lobby.</t>
  </si>
  <si>
    <t>https://twitter.com/realDonaldTrump/status/316875144964489217</t>
  </si>
  <si>
    <t>General Petraeus should stop apologising and get on with his life. He is a good man and should have a great future.</t>
  </si>
  <si>
    <t>https://twitter.com/realDonaldTrump/status/316946741654069249</t>
  </si>
  <si>
    <t>The developer of the Scottish wind monstrosities, Vattenfall, just laid off 2,500 people &amp; has serious financial difficulties.</t>
  </si>
  <si>
    <t>https://twitter.com/realDonaldTrump/status/316947058667958272</t>
  </si>
  <si>
    <t>In case you missed it, last week's @ extratv interview with @ AJCalloway discussing Tiger Woods &amp; much morehttp://bit.ly/11MewuS</t>
  </si>
  <si>
    <t>https://twitter.com/realDonaldTrump/status/316949034633936896</t>
  </si>
  <si>
    <t>Last night's @ extratv 's interview by @ MarioLopezExtra of gorgeous 2012 @ MissUniverse @ oliviaculpo http://bit.ly/11MhTln Great job!</t>
  </si>
  <si>
    <t>https://twitter.com/realDonaldTrump/status/316965313616945153</t>
  </si>
  <si>
    <t>Via @ RoyalOakPatch: "Oakland County High Schoolers Have Chance to Win $1,000 Scholarship &amp; Meet Donald Trump" http://bit.ly/11McURH</t>
  </si>
  <si>
    <t>https://twitter.com/realDonaldTrump/status/316967105079685122</t>
  </si>
  <si>
    <t>Congrats to fantastic All-Star @ ApprenticeNBC celebrity &amp; illusionist @ pennjillette on being honored at 2013 Hollywood Walk of Fame!</t>
  </si>
  <si>
    <t>https://twitter.com/realDonaldTrump/status/316969788251467778</t>
  </si>
  <si>
    <t>. @ pennjillette is an extraordinary entertainer &amp; magician whose star on the Hollywood Walk of Fame is long overdue. Very proud of him.</t>
  </si>
  <si>
    <t>https://twitter.com/realDonaldTrump/status/316975396518256640</t>
  </si>
  <si>
    <t>@ TheMayorMatt Interesting and often true!</t>
  </si>
  <si>
    <t>https://twitter.com/realDonaldTrump/status/316975921838030849</t>
  </si>
  <si>
    <t>https://twitter.com/realDonaldTrump/status/316976332040970240</t>
  </si>
  <si>
    <t>https://twitter.com/realDonaldTrump/status/316976597490089985</t>
  </si>
  <si>
    <t>@ MisterMcFlee Thanks--and good luck!</t>
  </si>
  <si>
    <t>https://twitter.com/realDonaldTrump/status/316976824301268992</t>
  </si>
  <si>
    <t>https://twitter.com/realDonaldTrump/status/316980870684749825</t>
  </si>
  <si>
    <t>https://twitter.com/realDonaldTrump/status/316984538825904128</t>
  </si>
  <si>
    <t>. @ EricTrumpFdn continues to do important work for @ StJude Children‚Äôs Research Hospital. I am very proud of @ EricTrump's philanthropy.</t>
  </si>
  <si>
    <t>https://twitter.com/realDonaldTrump/status/316989535714156544</t>
  </si>
  <si>
    <t>Less than two weeks until @ WWE‚Äôs @ WrestleMania XXIX. @ TheRock v. @ JohnCena willbe epic! Excited to be inducted into the Hall of Fame.</t>
  </si>
  <si>
    <t>https://twitter.com/realDonaldTrump/status/317001041394671616</t>
  </si>
  <si>
    <t>To all journalists, look into the financial dealings of Scottish Parliament members with Vattenfall‚Ä¶Follow the money.</t>
  </si>
  <si>
    <t>https://twitter.com/realDonaldTrump/status/317002507148734464</t>
  </si>
  <si>
    <t>Aberdeenshire coast is spectacular. Its historic value &amp; wildlife will be tarnished if these wind turbines are built--but they won't be!</t>
  </si>
  <si>
    <t>https://twitter.com/realDonaldTrump/status/317007027618594816</t>
  </si>
  <si>
    <t>Getting ready to do the David Letterman @ Late_Show tonight‚ÄîI hope you all will watch‚ÄîI think!</t>
  </si>
  <si>
    <t>https://twitter.com/realDonaldTrump/status/317009255523811329</t>
  </si>
  <si>
    <t>https://twitter.com/realDonaldTrump/status/317009409849040897</t>
  </si>
  <si>
    <t>@ CreelKen Hope I do well!</t>
  </si>
  <si>
    <t>https://twitter.com/realDonaldTrump/status/317009848267075585</t>
  </si>
  <si>
    <t>@ spewrange Thanks-- @ HowardStern is great!</t>
  </si>
  <si>
    <t>https://twitter.com/realDonaldTrump/status/317010328250630144</t>
  </si>
  <si>
    <t>https://twitter.com/realDonaldTrump/status/317010724700434433</t>
  </si>
  <si>
    <t>@dbpresswire @ Late_Show I hope so!</t>
  </si>
  <si>
    <t>@dbpresswire @</t>
  </si>
  <si>
    <t>https://twitter.com/realDonaldTrump/status/317012200038494208</t>
  </si>
  <si>
    <t>https://twitter.com/realDonaldTrump/status/317025784248291328</t>
  </si>
  <si>
    <t>. @ alexsalmond @ pressjournal RT @ GailLorene Ask our Canadian neighbors who abhor the windfarms. And poor Scotland</t>
  </si>
  <si>
    <t>https://twitter.com/realDonaldTrump/status/317026172837953537</t>
  </si>
  <si>
    <t>. @ alexsalmond @ pressjournal RT @ djkevritch im proud to be scottish, but bonnie scotland will soon be a thing of the past w/ these windmills</t>
  </si>
  <si>
    <t>https://twitter.com/realDonaldTrump/status/317026824012042240</t>
  </si>
  <si>
    <t>... to build a wind farm and destroy this view!</t>
  </si>
  <si>
    <t>https://twitter.com/realDonaldTrump/status/317026852915011584</t>
  </si>
  <si>
    <t>. @ alexsalmond @ pressjournal RT @ JohnDuthie1 just sitting here looking out over Aberdeen bay. These clowns cannot be allowed...</t>
  </si>
  <si>
    <t>https://twitter.com/realDonaldTrump/status/317108563715686401</t>
  </si>
  <si>
    <t>https://twitter.com/realDonaldTrump/status/317109873517158401</t>
  </si>
  <si>
    <t>" @ kalevans: @ realDonaldTrump Iowa is the second leading state in the nation when it comes to wind energy! Sad distinction, farm land lost!"</t>
  </si>
  <si>
    <t>https://twitter.com/realDonaldTrump/status/317110174110334977</t>
  </si>
  <si>
    <t>" @ Markyoungco: @ realDonaldTrump @ AlexSalmond @ pressjournal @ JohnDuthie1 Hasn't anyone learned anything from TBoone Pickens' disaster.</t>
  </si>
  <si>
    <t>https://twitter.com/realDonaldTrump/status/317114031091621890</t>
  </si>
  <si>
    <t>" @ nicla_b: @ realDonaldTrump @ AlexSalmond @ pressjournal @ JohnDuthie1 was doing the same, thinking, salmond has lost his mind</t>
  </si>
  <si>
    <t>https://twitter.com/realDonaldTrump/status/317115853181161474</t>
  </si>
  <si>
    <t>@ AGALLEGOS32 Thanks!</t>
  </si>
  <si>
    <t>https://twitter.com/realDonaldTrump/status/317116186817077248</t>
  </si>
  <si>
    <t>"@THE_OBM: @ realDonaldTrump I am a local Aberdonian. The coast is beautiful - it will be totally ruined with these vile, ugly turbines."</t>
  </si>
  <si>
    <t>@THE_OBM @</t>
  </si>
  <si>
    <t>https://twitter.com/realDonaldTrump/status/317120089344323584</t>
  </si>
  <si>
    <t>" @ philzentz: RT @ SeanHooligan6: @ realDonaldTrump I live in Maine and let me tell ya Wind Turbines are a Disaster.</t>
  </si>
  <si>
    <t>https://twitter.com/realDonaldTrump/status/317121824217513984</t>
  </si>
  <si>
    <t>Going on Letterman now - let me know what you think - how did I do? Here we go!</t>
  </si>
  <si>
    <t>https://twitter.com/realDonaldTrump/status/317214284209852416</t>
  </si>
  <si>
    <t>"@513pango: @ realDonaldTrump please tell me you are going to run for president in 2016??" Thanks for the nice thoughts, Mike!</t>
  </si>
  <si>
    <t>@513pango @</t>
  </si>
  <si>
    <t>https://twitter.com/realDonaldTrump/status/317214680638713856</t>
  </si>
  <si>
    <t>" @ Joe_Lanser: @ realDonaldTrump you and David letterman were fabulous tonight!!!!! Great job!!!!!" Thanks Joe!</t>
  </si>
  <si>
    <t>https://twitter.com/realDonaldTrump/status/317215426549526528</t>
  </si>
  <si>
    <t>" @ KennethLaguer: @ realDonaldTrump you did great on letterman" Thanks Kenneth!</t>
  </si>
  <si>
    <t>https://twitter.com/realDonaldTrump/status/317215583810756608</t>
  </si>
  <si>
    <t>"@iHealthQuote: @ realDonaldTrump You were great, you are always genuine." Thanks!</t>
  </si>
  <si>
    <t>@iHealthQuote @</t>
  </si>
  <si>
    <t>https://twitter.com/realDonaldTrump/status/317215823351672832</t>
  </si>
  <si>
    <t>" @ kellyfrias: @ realDonaldTrump I always enjoy your interviews and think The Apprentice is terrific. Looked great on Letterman." Thanks!</t>
  </si>
  <si>
    <t>https://twitter.com/realDonaldTrump/status/317216095360651264</t>
  </si>
  <si>
    <t>" @ wahb528: @ realDonaldTrump great job. Very entertaining segment with interesting observations and insights." Thanks!</t>
  </si>
  <si>
    <t>https://twitter.com/realDonaldTrump/status/317216242656243712</t>
  </si>
  <si>
    <t>" @ thejbrain: @ realDonaldTrump Awesome as always!" Thanks!</t>
  </si>
  <si>
    <t>https://twitter.com/realDonaldTrump/status/317216717292072960</t>
  </si>
  <si>
    <t>"@NickDallman: @ realDonaldTrump did an awesome job on David Letterman!" Thanks!</t>
  </si>
  <si>
    <t>@NickDallman @</t>
  </si>
  <si>
    <t>https://twitter.com/realDonaldTrump/status/317219117885161474</t>
  </si>
  <si>
    <t>"@DeannaSpillyard: @ realDonaldTrump Although I cannot speak for them, I think you made your family proud.Great job! : )" Thanks Deanna!</t>
  </si>
  <si>
    <t>@DeannaSpillyard @</t>
  </si>
  <si>
    <t>https://twitter.com/realDonaldTrump/status/317219377390952449</t>
  </si>
  <si>
    <t>" @ thomas_waller: @ realDonaldTrump Great job! Way to take the high road on his attacks on conservatism. Your always a class act!" Thanks Tom!</t>
  </si>
  <si>
    <t>https://twitter.com/realDonaldTrump/status/317219823153188864</t>
  </si>
  <si>
    <t>" @ DArmstrong23: @ realDonaldTrump awesome job on Letterman! Thought it was a great, funny interview. Invite me to Doral!!!" Thanks David!</t>
  </si>
  <si>
    <t>https://twitter.com/realDonaldTrump/status/317220104205135872</t>
  </si>
  <si>
    <t>" @ TheRonnnn: Nice job @ realDonaldTrump on # letterman." Thanks!</t>
  </si>
  <si>
    <t>https://twitter.com/realDonaldTrump/status/317220275320127488</t>
  </si>
  <si>
    <t>" @ Higgie0: @ realDonaldTrump @ Late_Show... watched you Letterman.. Good Job! Your Hired!" Thanks!</t>
  </si>
  <si>
    <t>https://twitter.com/realDonaldTrump/status/317220485224095745</t>
  </si>
  <si>
    <t>" @ scottinapac: @ realDonaldTrump paired very well with Letterman tonight." Thanks!</t>
  </si>
  <si>
    <t>https://twitter.com/realDonaldTrump/status/317220698089213952</t>
  </si>
  <si>
    <t>"@craigashwood: @ realDonaldTrump Nice job Mr.Trump! Smooth, relaxed, and in good humour." Thanks!</t>
  </si>
  <si>
    <t>@craigashwood @</t>
  </si>
  <si>
    <t>https://twitter.com/realDonaldTrump/status/317220903278764032</t>
  </si>
  <si>
    <t>"@coll4734: @ realDonaldTrump Run for President and have David as your wing man." Cute!</t>
  </si>
  <si>
    <t>@coll4734 @</t>
  </si>
  <si>
    <t>https://twitter.com/realDonaldTrump/status/317222066308923392</t>
  </si>
  <si>
    <t>" @ MaryPortwine: Loving @ realDonaldTrump on Letterman! Could listen to him talk all day long. You say it like it is and that's why we love u!</t>
  </si>
  <si>
    <t>https://twitter.com/realDonaldTrump/status/317222357422993408</t>
  </si>
  <si>
    <t>" @ jevonk: @ realDonaldTrump I thought you did a great job with Letterman." Thanks Jevon!</t>
  </si>
  <si>
    <t>https://twitter.com/realDonaldTrump/status/317222555847127040</t>
  </si>
  <si>
    <t>" @ akmackey: @ realDonaldTrump You did great Mr Trump! Wife and I watched. Loved your Walmart answer." Thanks!</t>
  </si>
  <si>
    <t>https://twitter.com/realDonaldTrump/status/317222892683288576</t>
  </si>
  <si>
    <t>"@CarmineMig21: @ realDonaldTrump u were great" Thanks Carmine!</t>
  </si>
  <si>
    <t>@CarmineMig21 @</t>
  </si>
  <si>
    <t>https://twitter.com/realDonaldTrump/status/317223051156656128</t>
  </si>
  <si>
    <t>" @ Hoggoblin34: @ realDonaldTrump Great job on Letterman. I have always been a big admirer of yours." Thanks Jim!</t>
  </si>
  <si>
    <t>https://twitter.com/realDonaldTrump/status/317223247127126017</t>
  </si>
  <si>
    <t>" @ thatboyred: @ realDonaldTrump you did awesome! Always shooting and keeping letterman away from attacking the GOP and joking on you. Great!</t>
  </si>
  <si>
    <t>https://twitter.com/realDonaldTrump/status/317223482465337344</t>
  </si>
  <si>
    <t>" @ jeulrich: @ RealDonaldTrump is far nicer and real on Letterman than he is on twitter" Interesting!</t>
  </si>
  <si>
    <t>https://twitter.com/realDonaldTrump/status/317223699482808320</t>
  </si>
  <si>
    <t>" @ Greener17wing: @ realDonaldTrump ya hit it out of the park. # preztrump from a Canadian # yourhired" Thanks!</t>
  </si>
  <si>
    <t>https://twitter.com/realDonaldTrump/status/317223952319647744</t>
  </si>
  <si>
    <t>" @ lizzyOconnor: @ realDonaldTrump is just amazing, made my night watching him on letterman ! # trumpnationaldoral !!" Thanks Lizzy!</t>
  </si>
  <si>
    <t>https://twitter.com/realDonaldTrump/status/317224149342904320</t>
  </si>
  <si>
    <t>"@J_R_II: @ realDonaldTrump you were awesome! Honest, personable, intelligent!" Thanks!</t>
  </si>
  <si>
    <t>@J_R_II @</t>
  </si>
  <si>
    <t>https://twitter.com/realDonaldTrump/status/317224409037410304</t>
  </si>
  <si>
    <t>"@sarah_e_smith9: @ realDonaldTrump did AWESOME on Letterman! I just love him!" Thanks Sarah!</t>
  </si>
  <si>
    <t>@sarah_e_smith9 @</t>
  </si>
  <si>
    <t>https://twitter.com/realDonaldTrump/status/317224840421572608</t>
  </si>
  <si>
    <t>"@Ilove40s: @ realDonaldTrump should run in 2016" Thanks for your nice thoughts!</t>
  </si>
  <si>
    <t>@Ilove40s @</t>
  </si>
  <si>
    <t>https://twitter.com/realDonaldTrump/status/317225003710025728</t>
  </si>
  <si>
    <t>"@FCVladJoseph: @ realDonaldTrump: You forgot to mention that you're going into the WWE Hall of Fame."</t>
  </si>
  <si>
    <t>@FCVladJoseph @</t>
  </si>
  <si>
    <t>https://twitter.com/realDonaldTrump/status/317225139106369536</t>
  </si>
  <si>
    <t>" @ MichaelScarbrou: @ realDonaldTrump Good Job Donald. I'll call NBC a see if they'll giv you Leno's spot..lol"</t>
  </si>
  <si>
    <t>https://twitter.com/realDonaldTrump/status/317225300712910848</t>
  </si>
  <si>
    <t>" @ golf4oregod: @ realDonaldTrump great job on Letterman." Thanks!</t>
  </si>
  <si>
    <t>https://twitter.com/realDonaldTrump/status/317226347497934848</t>
  </si>
  <si>
    <t>" @ jorgekb: @ realDonaldTrump great interview, always interesting...congrats!!" Thanks!</t>
  </si>
  <si>
    <t>https://twitter.com/realDonaldTrump/status/317226585520476160</t>
  </si>
  <si>
    <t>"@Tid4Prez: @ realDonaldTrump this interview made you look down to earth. Romney should have done Letterman."</t>
  </si>
  <si>
    <t>@Tid4Prez @</t>
  </si>
  <si>
    <t>https://twitter.com/realDonaldTrump/status/317227284996186112</t>
  </si>
  <si>
    <t>" @ conservativeJT: @ bluejoni @ realDonaldTrump Trump is an American that will pay more taxes in one year than you pay in your entire life.</t>
  </si>
  <si>
    <t>https://twitter.com/realDonaldTrump/status/317227678254129152</t>
  </si>
  <si>
    <t>" @ DoctorEdsMom: @ realDonaldTrump Just watched You on Letterman. You were Brilliant! Such a well-fed brain. I enjoyed You</t>
  </si>
  <si>
    <t>https://twitter.com/realDonaldTrump/status/317227925248307200</t>
  </si>
  <si>
    <t>" @ TanmayShekhawat: @ realDonaldTrump was incredible as always on Letterman. He surely knows how to handle it." Thanks!</t>
  </si>
  <si>
    <t>https://twitter.com/realDonaldTrump/status/317228160276115456</t>
  </si>
  <si>
    <t>" @ mkerob: @ realDonaldTrump great appearance last night on Letterman. First Stern, now Dave. Two awesome interviews." Thanks!</t>
  </si>
  <si>
    <t>https://twitter.com/realDonaldTrump/status/317228449943138304</t>
  </si>
  <si>
    <t>"@CherylGravino: @ realDonaldTrump I wish you had run for president! You are a very smart man!" Thanks Cheryl!</t>
  </si>
  <si>
    <t>@CherylGravino @</t>
  </si>
  <si>
    <t>https://twitter.com/realDonaldTrump/status/317228622530363392</t>
  </si>
  <si>
    <t>"@MemeFYG8: @ realDonaldTrump You're inteligent, awesone and honest! you are my idol!:')" Thanks!</t>
  </si>
  <si>
    <t>@MemeFYG8 @</t>
  </si>
  <si>
    <t>https://twitter.com/realDonaldTrump/status/317229362590150656</t>
  </si>
  <si>
    <t>" @ randycoggins: @ realDonaldTrump my dad is a pastor here in lakeland, FL at bridge of hope.. Always wears a trump tie!! # success Great!</t>
  </si>
  <si>
    <t>https://twitter.com/realDonaldTrump/status/317229545826684929</t>
  </si>
  <si>
    <t>" @ fugle_tony_328: @ realDonaldTrump You are awesome!" Thanks!</t>
  </si>
  <si>
    <t>https://twitter.com/realDonaldTrump/status/317229945413857281</t>
  </si>
  <si>
    <t>" @ WORLD_KIDS: @ realDonaldTrump are your sold at . @ walmart? . @ akmackey" MACY'S!</t>
  </si>
  <si>
    <t>https://twitter.com/realDonaldTrump/status/317230548030472192</t>
  </si>
  <si>
    <t>" @ MICHELLE_GRACE_: @ realDonaldTrump loved you on the letterman show. I have a whole new respect for you! continued success" Thanks!</t>
  </si>
  <si>
    <t>https://twitter.com/realDonaldTrump/status/317231752554901506</t>
  </si>
  <si>
    <t>" @ brandonzappi: @ realDonaldTrump Trump for president 2016, this country needs a different kind of change" Thanks!</t>
  </si>
  <si>
    <t>https://twitter.com/realDonaldTrump/status/317231920176066560</t>
  </si>
  <si>
    <t>" @ Nnamdos: If you want to know what it means to have a genuine business mind and attitude, study @ realDonaldTrump." Thanks!</t>
  </si>
  <si>
    <t>https://twitter.com/realDonaldTrump/status/317243803427803136</t>
  </si>
  <si>
    <t>" @ JOECIOLFI: @ realDonaldTrump worked @theBrick here in Canada 15 years sleep on the Trump mattress, taught 1000's to sell it. Fav mattress.</t>
  </si>
  <si>
    <t>https://twitter.com/realDonaldTrump/status/317243927193329665</t>
  </si>
  <si>
    <t>" @ avedders: @ realDonaldTrump you're the man! You should run for president!" Thanks!</t>
  </si>
  <si>
    <t>https://twitter.com/realDonaldTrump/status/317244697154301952</t>
  </si>
  <si>
    <t>Trump Signature mattress is from Serta - the best there is! Thanks</t>
  </si>
  <si>
    <t>https://twitter.com/realDonaldTrump/status/317245164433313793</t>
  </si>
  <si>
    <t>" @ ctobin22: @ realDonaldTrump letterman's ratings were off the roof. Was it the TRUMP effect??" YES!</t>
  </si>
  <si>
    <t>https://twitter.com/realDonaldTrump/status/317245864982749184</t>
  </si>
  <si>
    <t>" @ lucasdowns11: Speaking from a military point of view, I want @ realDonaldTrump as my Commander-in-Chief." Great compliment - thanks!</t>
  </si>
  <si>
    <t>https://twitter.com/realDonaldTrump/status/317245973275488257</t>
  </si>
  <si>
    <t>" @ ChayaLa: @ realDonaldTrump Trump for President 2016! # weneedyou" Thanks!</t>
  </si>
  <si>
    <t>https://twitter.com/realDonaldTrump/status/317247479793995776</t>
  </si>
  <si>
    <t>" @ pdattolo79: @ realDonaldTrump was amazing on Letterman. When are you officially going to announce you are running for President in 2016?</t>
  </si>
  <si>
    <t>https://twitter.com/realDonaldTrump/status/317248500960215041</t>
  </si>
  <si>
    <t>" @ onakoyaa: If you want to know what it means to have a genuine business mind and attitude, study @ realDonaldTrump. Great Man!"</t>
  </si>
  <si>
    <t>https://twitter.com/realDonaldTrump/status/317276530231349248</t>
  </si>
  <si>
    <t>Rambling and stumbling @ hardball_chris is as dumb as a rock!</t>
  </si>
  <si>
    <t>https://twitter.com/realDonaldTrump/status/317278844149178368</t>
  </si>
  <si>
    <t>"Once you consent to some concession, you can never cancel it and put things back the way they are." - Howard Hughes</t>
  </si>
  <si>
    <t>https://twitter.com/realDonaldTrump/status/317279226816516096</t>
  </si>
  <si>
    <t>@ RealLeslies Great--enjoy!</t>
  </si>
  <si>
    <t>https://twitter.com/realDonaldTrump/status/317279532585455616</t>
  </si>
  <si>
    <t>@pedal_real_fast That's great--good luck.</t>
  </si>
  <si>
    <t>https://twitter.com/realDonaldTrump/status/317279846982094849</t>
  </si>
  <si>
    <t>https://twitter.com/realDonaldTrump/status/317281823866617856</t>
  </si>
  <si>
    <t>https://twitter.com/realDonaldTrump/status/317282932945453057</t>
  </si>
  <si>
    <t>@ maffucci93 True and thanks.</t>
  </si>
  <si>
    <t>https://twitter.com/realDonaldTrump/status/317314149816336384</t>
  </si>
  <si>
    <t>https://twitter.com/realDonaldTrump/status/317319930078961664</t>
  </si>
  <si>
    <t>Practice positive thinking‚Äîthis will keep you focused while weeding out anything that is unnecessary, negative or detrimental...</t>
  </si>
  <si>
    <t>https://twitter.com/realDonaldTrump/status/317320101470801921</t>
  </si>
  <si>
    <t>...At the same time, go through a worst-case scenario but keep it short. Focus on your goal‚Äîlook at the solution, not the problem.</t>
  </si>
  <si>
    <t>https://twitter.com/realDonaldTrump/status/317342730466516993</t>
  </si>
  <si>
    <t>Terrible economic numbers released today. US GDP only grew 0.4% during Oct-Dec 2012 quarter http://apne.ws/14ygiV4 Great news for China.</t>
  </si>
  <si>
    <t>https://twitter.com/realDonaldTrump/status/317350630182227968</t>
  </si>
  <si>
    <t>Employees of @ NYMag should have their resumes updated. It is very boring &amp; will die in the near future. How much are they losing now?</t>
  </si>
  <si>
    <t>https://twitter.com/realDonaldTrump/status/317350918607740928</t>
  </si>
  <si>
    <t>Adam Moss, editor in chief of @ NYMag is quickly losing his reputation in that @ NYMag has become so boring and so irrelevant.</t>
  </si>
  <si>
    <t>https://twitter.com/realDonaldTrump/status/317354294661767168</t>
  </si>
  <si>
    <t>Thanks for all the nice comments about the @ Late_Show last night. I enjoyed it and David enjoyed the ratings. http://bit.ly/10hs52X</t>
  </si>
  <si>
    <t>https://twitter.com/realDonaldTrump/status/317368642734018560</t>
  </si>
  <si>
    <t>@ NYMag - New York Magazine sucks - lifeless and dead - one of the most boring out there. Get it now, it won't last long!</t>
  </si>
  <si>
    <t>https://twitter.com/realDonaldTrump/status/317372397856649217</t>
  </si>
  <si>
    <t>" @ ForexBoxusd: @ realDonaldTrump Mr. Trump, Class-Act @ Late_Show you are a one of an kind classic! # trumpforpresident." Thanks!</t>
  </si>
  <si>
    <t>https://twitter.com/realDonaldTrump/status/317372630384656384</t>
  </si>
  <si>
    <t>" @ elisa_oggero: @ realDonaldTrump late show Was great!! We all enjoy it!" Thanks!</t>
  </si>
  <si>
    <t>https://twitter.com/realDonaldTrump/status/317376897862479872</t>
  </si>
  <si>
    <t>" @ DMBGreySt: @ realDonaldTrump @ NYMag agreed. I won't be renewing. I got back issues that are paper weights." Bad people, false writing!</t>
  </si>
  <si>
    <t>https://twitter.com/realDonaldTrump/status/317377116935176192</t>
  </si>
  <si>
    <t>"@KevinGSmithJr: . @ realDonaldTrump - I often times don't agree with you politically, but I enjoyed your Interview on Letterman. Thanks!</t>
  </si>
  <si>
    <t>@KevinGSmithJr @</t>
  </si>
  <si>
    <t>https://twitter.com/realDonaldTrump/status/317407136621666304</t>
  </si>
  <si>
    <t>We blow up the famous Blue Monster at Trump National Doral on.Monday in order to build a spectacular new, bigger, and better Blue Monster!</t>
  </si>
  <si>
    <t>https://twitter.com/realDonaldTrump/status/317408620683853824</t>
  </si>
  <si>
    <t>"@Benhrysack: @ realDonaldTrump you were awesome on late show!" Very true - thanks!</t>
  </si>
  <si>
    <t>@Benhrysack @</t>
  </si>
  <si>
    <t>https://twitter.com/realDonaldTrump/status/317409528352219136</t>
  </si>
  <si>
    <t>" @ JaySuch: Hey @ realDonaldTrump. My 8 year old needs to do a book report on a bad person. We picked you." A great subject, should get an A.</t>
  </si>
  <si>
    <t>https://twitter.com/realDonaldTrump/status/317410737771393025</t>
  </si>
  <si>
    <t>" @ jpressler: I bet Matt Lauer is really grateful for @ realDonaldTrump coming to his defense like this." Unfair story by third rate @ NYMag.</t>
  </si>
  <si>
    <t>https://twitter.com/realDonaldTrump/status/317411449175678978</t>
  </si>
  <si>
    <t>" @ TwitOvershare: ‚Äú @ koznneffect: @ realDonaldTrump mr trump, you are a brilliant man!‚Äù I agree, but thanks!</t>
  </si>
  <si>
    <t>https://twitter.com/realDonaldTrump/status/317411644743487488</t>
  </si>
  <si>
    <t>" @ HeatherMama3: I watched the @ realDonaldTrump on # Letterman Great interview, this man knows how its done. Pure class! He has my vote.</t>
  </si>
  <si>
    <t>https://twitter.com/realDonaldTrump/status/317622734882500610</t>
  </si>
  <si>
    <t>Please help @ autismspeaks with their petition to the White House for a national strategy for the autism epidemic http://bit.ly/YfQpAX</t>
  </si>
  <si>
    <t>https://twitter.com/realDonaldTrump/status/317634854655250432</t>
  </si>
  <si>
    <t>Take the time to be thorough in whatever you undertake. Remain open to new ideas. Remain fluid, not fixed, in your expectations.</t>
  </si>
  <si>
    <t>https://twitter.com/realDonaldTrump/status/317655713990205440</t>
  </si>
  <si>
    <t>Everybody should contribute &amp; fight in the long haul battle against autism. @ autismspeaks</t>
  </si>
  <si>
    <t>https://twitter.com/realDonaldTrump/status/317668281945309184</t>
  </si>
  <si>
    <t>This week‚Äôs All-Star Celebrity @ ApprenticeNBC features another memorable Board Room rumble between @ piersmorgan &amp; @ OMAROSA.</t>
  </si>
  <si>
    <t>https://twitter.com/realDonaldTrump/status/317678394982666242</t>
  </si>
  <si>
    <t>Wisdom comes as a result of both experience and knowledge. It's something you can't teach someone else--you have to achieve it on your own.</t>
  </si>
  <si>
    <t>https://twitter.com/realDonaldTrump/status/317679210602827777</t>
  </si>
  <si>
    <t>Achievers go for the challenge, so the next deal is what they're thinking about. They have an obligation to best themselves.</t>
  </si>
  <si>
    <t>https://twitter.com/realDonaldTrump/status/317685769613479936</t>
  </si>
  <si>
    <t>Find out who and what is the best in your field. Identify the trendsetters, leaders and authorities. Learn the standards they follow.</t>
  </si>
  <si>
    <t>https://twitter.com/realDonaldTrump/status/317700194269552640</t>
  </si>
  <si>
    <t>Have a great Good Friday and a Happy Easter.</t>
  </si>
  <si>
    <t>https://twitter.com/realDonaldTrump/status/317752297574760448</t>
  </si>
  <si>
    <t>" @ nikkio: @ realDonaldTrump Just read book "Contagious, why things catch on" - reminded me of u --ur one of a kind! :)" Thank you!</t>
  </si>
  <si>
    <t>https://twitter.com/realDonaldTrump/status/317777407228641280</t>
  </si>
  <si>
    <t>Current @ NYMag really sad, not only boring but highly inaccurate. Use better paper product - looks like a death march (which it is!).</t>
  </si>
  <si>
    <t>https://twitter.com/realDonaldTrump/status/317820082824818688</t>
  </si>
  <si>
    <t>@ GenaLeeNolin Thank you GLN!</t>
  </si>
  <si>
    <t>https://twitter.com/realDonaldTrump/status/317869347307675649</t>
  </si>
  <si>
    <t>" @ RocRx: RT @ realDonaldTrump Everybody should contribute &amp; fight in the long haul battle against autism. @ autismspeaks" GREAT!</t>
  </si>
  <si>
    <t>https://twitter.com/realDonaldTrump/status/317870900622004225</t>
  </si>
  <si>
    <t>" @ violaC72: @ realDonaldTrump sir, the autism community thanks you for your support!! # autismspeaks"</t>
  </si>
  <si>
    <t>https://twitter.com/realDonaldTrump/status/317871924573245441</t>
  </si>
  <si>
    <t>" @ FashionArtlady: @ realDonaldTrump DT, do you think kids are overmedicated and over diagnosed in the USA?" Yes!</t>
  </si>
  <si>
    <t>https://twitter.com/realDonaldTrump/status/317930391728160768</t>
  </si>
  <si>
    <t>https://twitter.com/realDonaldTrump/status/317932478444761088</t>
  </si>
  <si>
    <t>" @ tonyantoine321: @ realDonaldTrump Great advice. Yesterday, I listened to your audio book "Think Big" for the 2nd Time." Great!</t>
  </si>
  <si>
    <t>https://twitter.com/realDonaldTrump/status/317936116428840960</t>
  </si>
  <si>
    <t>" @ Thaddalicious: @ realDonaldTrump should be president, he knows what he is talking about # rolemodel" Thank you!</t>
  </si>
  <si>
    <t>https://twitter.com/realDonaldTrump/status/317962835974053888</t>
  </si>
  <si>
    <t>North Korea is reliant on China. China could solve this problem easily if they wanted to but they have no respect for our leaders.</t>
  </si>
  <si>
    <t>https://twitter.com/realDonaldTrump/status/317965135283093504</t>
  </si>
  <si>
    <t>What do we get from our economic competitor South Korea for the tremendous cost of protecting them from North Korea? - NOTHING!</t>
  </si>
  <si>
    <t>https://twitter.com/realDonaldTrump/status/317966371520671746</t>
  </si>
  <si>
    <t>"@kaiser1859: @ realDonaldTrump what is the solution Mr Trump?" LEADERSHIP!</t>
  </si>
  <si>
    <t>@kaiser1859 @</t>
  </si>
  <si>
    <t>https://twitter.com/realDonaldTrump/status/318076170862215168</t>
  </si>
  <si>
    <t>" @ thejbrain: @ realDonaldTrump Very well said. The United States needs people like you to show what truly leadership means!" So true!</t>
  </si>
  <si>
    <t>https://twitter.com/realDonaldTrump/status/318082677523759104</t>
  </si>
  <si>
    <t>"@SullyThinks: why is @ realDonaldTrump not the president of the US right now?!" A very good question!</t>
  </si>
  <si>
    <t>@SullyThinks @</t>
  </si>
  <si>
    <t>https://twitter.com/realDonaldTrump/status/318085997000806400</t>
  </si>
  <si>
    <t>We have tremendous economic power over China if our leaders knew how to use it, which they don't! China's economy would collapse without us.</t>
  </si>
  <si>
    <t>https://twitter.com/realDonaldTrump/status/318113046822273027</t>
  </si>
  <si>
    <t>China is the biggest environmental polluter in the World, by far. They do nothing to clean up their factories and laugh at our stupidity!</t>
  </si>
  <si>
    <t>https://twitter.com/realDonaldTrump/status/318117211665469441</t>
  </si>
  <si>
    <t>Major article in New York Times today discusses the cost of environmental damage in China and how it is RAPIDLY GROWNG! Rest of World pays.</t>
  </si>
  <si>
    <t>https://twitter.com/realDonaldTrump/status/318120545185062912</t>
  </si>
  <si>
    <t>"@KimStagliano: @ realDonaldTrump When will NYT write about vaccine damage and its price? 3 girls w autism here, Mr. Trump." They should Kim!</t>
  </si>
  <si>
    <t>@KimStagliano @</t>
  </si>
  <si>
    <t>https://twitter.com/realDonaldTrump/status/318122658745159680</t>
  </si>
  <si>
    <t>No, I'm saying that the World is paying the price for China's pollution while they make a fortune with their dirty factories! Very sad.</t>
  </si>
  <si>
    <t>https://twitter.com/realDonaldTrump/status/318123317083127808</t>
  </si>
  <si>
    <t>Have a GREAT EASTER, I love you all!</t>
  </si>
  <si>
    <t>https://twitter.com/realDonaldTrump/status/318455106993524737</t>
  </si>
  <si>
    <t>BIG NIGHT on Celebrity Apprentice tonight. IMPORTANT, starts at 10 P.M. as scheduled but NBC just increased all future episodes to 2 hours!</t>
  </si>
  <si>
    <t>https://twitter.com/realDonaldTrump/status/318456757548634115</t>
  </si>
  <si>
    <t>So, what will happen to the Big O on Celebrity Apprentice tonight. Remember, I only fire people when it is deserved, not for other reasons!</t>
  </si>
  <si>
    <t>https://twitter.com/realDonaldTrump/status/318458468774342656</t>
  </si>
  <si>
    <t>I hope everyone, or rather almost everyone, had a GREAT EASTER! We need our leaders to make great and wise decisions in these troubled times</t>
  </si>
  <si>
    <t>https://twitter.com/realDonaldTrump/status/318465046793564162</t>
  </si>
  <si>
    <t>What will happen to Omarosa tonight? One of our all time great episodes!</t>
  </si>
  <si>
    <t>https://twitter.com/realDonaldTrump/status/318539863827812352</t>
  </si>
  <si>
    <t>" @ jmc_Johnson: @ realDonaldTrump Donald why is tonight's episode only an hour? # dissapointment" As per plan but NBC increased future to 2hrs</t>
  </si>
  <si>
    <t>https://twitter.com/realDonaldTrump/status/318543529485934594</t>
  </si>
  <si>
    <t>Are people really afraid of @ OMAROSA Would you be? # CelebApprentice</t>
  </si>
  <si>
    <t>https://twitter.com/realDonaldTrump/status/318543698084372481</t>
  </si>
  <si>
    <t>. @ claudiajordan‚Äôs judgment wasn‚Äôt the best in who she chose to come back to the boardroom‚Äîthat was her demise. # CelebApprentice</t>
  </si>
  <si>
    <t>https://twitter.com/realDonaldTrump/status/318544178764185600</t>
  </si>
  <si>
    <t>. @ TrumpNewYork on CPW in NYC is the home of the globe that has become an icon in the city. # CelebApprentice</t>
  </si>
  <si>
    <t>https://twitter.com/realDonaldTrump/status/318544375791616000</t>
  </si>
  <si>
    <t>Read about how this hotel came into being in my book ‚ÄúNever Give Up‚Äù‚Äîit‚Äôs quite a story. # CelebApprentice @ TrumpNewYork</t>
  </si>
  <si>
    <t>https://twitter.com/realDonaldTrump/status/318544526438453250</t>
  </si>
  <si>
    <t>. @ piersmorgan is back! Did I see @ OMAROSA wince? # CelebApprentice</t>
  </si>
  <si>
    <t>https://twitter.com/realDonaldTrump/status/318547019146878978</t>
  </si>
  <si>
    <t>. @ THEGaryBusey and one of his Busey-isms: ‚ÄúArt is only the search, it is not the final form.‚Äù # CelebApprentice</t>
  </si>
  <si>
    <t>https://twitter.com/realDonaldTrump/status/318547133475201025</t>
  </si>
  <si>
    <t>Now he has made his Busey-ism into a song. # CelebApprentice</t>
  </si>
  <si>
    <t>https://twitter.com/realDonaldTrump/status/318547345954455554</t>
  </si>
  <si>
    <t>. @ LilJon‚Äôs take on @ piersmorgan seems to be a classic love-hate combo. Piers can be tough and everyone knows it. # CelebApprentice</t>
  </si>
  <si>
    <t>https://twitter.com/realDonaldTrump/status/318547552607813633</t>
  </si>
  <si>
    <t>Agreed-- @ piersmorgan says he and @ OMAROSA have a ‚Äúcommunication malfunction.‚Äù # CelebApprentice</t>
  </si>
  <si>
    <t>https://twitter.com/realDonaldTrump/status/318548205207969792</t>
  </si>
  <si>
    <t>" @ HaveAHeartCmpn: @ realDonaldTrump Now that's a sharp tie ! Is it one of your brand of ties? # CelebApprentice" Yes!</t>
  </si>
  <si>
    <t>https://twitter.com/realDonaldTrump/status/318548410917601280</t>
  </si>
  <si>
    <t>"@justivanjames: The only person I enjoy following is @ realDonaldTrump" Thanks!</t>
  </si>
  <si>
    <t>@justivanjames @</t>
  </si>
  <si>
    <t>https://twitter.com/realDonaldTrump/status/318548764249948160</t>
  </si>
  <si>
    <t>" @ FlamboyantFag: @ realDonaldTrump a world with Donald Trump is a world I don't want to live in # inspiration" Wow, how nice!</t>
  </si>
  <si>
    <t>https://twitter.com/realDonaldTrump/status/318549053325586433</t>
  </si>
  <si>
    <t>Ever see @ bluemangroup in performance? They‚Äôre fantastic. And so are Penn &amp; Teller. Don‚Äôt miss them. # CelebApprentice</t>
  </si>
  <si>
    <t>https://twitter.com/realDonaldTrump/status/318549395203305474</t>
  </si>
  <si>
    <t>Piers truly hates Omarosa!</t>
  </si>
  <si>
    <t>https://twitter.com/realDonaldTrump/status/318551326197968897</t>
  </si>
  <si>
    <t>Whose artwork was your favorite‚Äî and what team do you think will win? # CelebApprentice</t>
  </si>
  <si>
    <t>https://twitter.com/realDonaldTrump/status/318551457035071489</t>
  </si>
  <si>
    <t>. @ pennjillette has received a star on the Hollywood Walk of Fame‚Äî about time! # CelebApprentice</t>
  </si>
  <si>
    <t>https://twitter.com/realDonaldTrump/status/318552874047127552</t>
  </si>
  <si>
    <t>https://twitter.com/realDonaldTrump/status/318553547966918656</t>
  </si>
  <si>
    <t>"@TheNewMrsTim: My dad &amp; I are huge # Trump2016 supporters we were disappointed when 2012 didn't happen! @ realDonaldTrump" Thanks!</t>
  </si>
  <si>
    <t>@TheNewMrsTim @</t>
  </si>
  <si>
    <t>https://twitter.com/realDonaldTrump/status/318555544317198338</t>
  </si>
  <si>
    <t>What do you think @ amandatmiller is writing? # CelebApprentice</t>
  </si>
  <si>
    <t>https://twitter.com/realDonaldTrump/status/318557857253568512</t>
  </si>
  <si>
    <t>Great boardroom! What did you think? # CelebApprentice</t>
  </si>
  <si>
    <t>https://twitter.com/realDonaldTrump/status/318557960953548801</t>
  </si>
  <si>
    <t>Adrian was recognized on a Disney cruise and has had many photo requests in @ TrumpTowerNY. We have a new celebrity! # CelebApprentice</t>
  </si>
  <si>
    <t>https://twitter.com/realDonaldTrump/status/318562187008425984</t>
  </si>
  <si>
    <t>" @ FutureCutler: @ realDonaldTrump Couldn't be happier! Now # CelebrityApprentice is without a doubt the best show on tv!" Glad you are happy!</t>
  </si>
  <si>
    <t>https://twitter.com/realDonaldTrump/status/318568697470009344</t>
  </si>
  <si>
    <t>" @ madccat1: @ realDonaldTrump love @ CelebApprentice . Favorite show of all time...every time!" Great!</t>
  </si>
  <si>
    <t>https://twitter.com/realDonaldTrump/status/318570222476988419</t>
  </si>
  <si>
    <t>" @ TheRayGallimore: @ realDonaldTrump # CelebrityApprentice most powerful show on the network! No other television series comes close to it!</t>
  </si>
  <si>
    <t>https://twitter.com/realDonaldTrump/status/318570949119201280</t>
  </si>
  <si>
    <t>" @ collinsva: @ ApprenticeNBC officially # CelebApprentice is back to being my favorite show! Thanks @ realDonaldTrump" Great!</t>
  </si>
  <si>
    <t>https://twitter.com/realDonaldTrump/status/318571662209609730</t>
  </si>
  <si>
    <t>" @ natalicious40: Yay! Yay! Yay! @ OMAROSA is gone!!! Can't wait for next Sunday! @ realDonaldTrump YOU'RE THE MAN!!!" Thanks!</t>
  </si>
  <si>
    <t>https://twitter.com/realDonaldTrump/status/318658184124452866</t>
  </si>
  <si>
    <t>" @ kg08tj: @ realDonaldTrump # CelebApprentice the best show on tv, all my # mba classmates are loving it to, # bestshow in North America"</t>
  </si>
  <si>
    <t>https://twitter.com/realDonaldTrump/status/318660333529079808</t>
  </si>
  <si>
    <t>"@MoorePhilly: @ realDonaldTrump Love every minute of # CelebApprentice."</t>
  </si>
  <si>
    <t>@MoorePhilly @</t>
  </si>
  <si>
    <t>https://twitter.com/realDonaldTrump/status/318660483207032832</t>
  </si>
  <si>
    <t>" @ palemamba713: @ realDonaldTrump # CelebrityApprentice is AMAZING. Love it"</t>
  </si>
  <si>
    <t>https://twitter.com/realDonaldTrump/status/318661233119219712</t>
  </si>
  <si>
    <t>"@nysportfan4life: @ realDonaldTrump Will you be at the Yankee game tomorrow?" Yes!</t>
  </si>
  <si>
    <t>@nysportfan4life @</t>
  </si>
  <si>
    <t>https://twitter.com/realDonaldTrump/status/318662380265541632</t>
  </si>
  <si>
    <t>" @ mcs3289: Who is the better boss? Mr. or Mrs. Trump? Can't wait to find out next week! @ realDonaldTrump @ ApprenticeNBC"</t>
  </si>
  <si>
    <t>https://twitter.com/realDonaldTrump/status/318662635140825088</t>
  </si>
  <si>
    <t>" @ emilyhoms: Going to keep tweeting until @ realDonaldTrump realizes how much he is my idol # lovethisman"</t>
  </si>
  <si>
    <t>https://twitter.com/realDonaldTrump/status/318677106714370049</t>
  </si>
  <si>
    <t>Will be doing Fox and Friends in 10 minutes at 7.05 - enjoy!</t>
  </si>
  <si>
    <t>https://twitter.com/realDonaldTrump/status/318678189473931264</t>
  </si>
  <si>
    <t>" @ lucaswilson911: @ realDonaldTrump PLEASE REPLY TO ME!!! Yay! I'm your number 1 fan!!! I will die happy if you respond to this tweet :D $$$$</t>
  </si>
  <si>
    <t>https://twitter.com/realDonaldTrump/status/318684107024498688</t>
  </si>
  <si>
    <t>" @ lucaswilson911: I will never be persuaded to not be a @ realDonaldTrump fan :)"</t>
  </si>
  <si>
    <t>https://twitter.com/realDonaldTrump/status/318687676930879488</t>
  </si>
  <si>
    <t>" @ drstardis: @ realDonaldTrump some people look up to athletes some its musicians for me its Mr Trump." THANKS Cory!</t>
  </si>
  <si>
    <t>https://twitter.com/realDonaldTrump/status/318688134697189376</t>
  </si>
  <si>
    <t>" @ denicarter: @ realDonaldTrump @ EricTrumpFdn @ StJude @ EricTrump Your children are GREAT role models and you are a terrific Dad. xxx"</t>
  </si>
  <si>
    <t>https://twitter.com/realDonaldTrump/status/318688298287628288</t>
  </si>
  <si>
    <t>" @ bucksfan2012: @ realDonaldTrump - Did you hear the cheers from Ohio??! Celebrity Apprentice is back to being my favorite show!"</t>
  </si>
  <si>
    <t>https://twitter.com/realDonaldTrump/status/318715286054391809</t>
  </si>
  <si>
    <t>. @ jimmyfallon regularly features @ ApprenticeNBC contestants on his show. We love his support &amp; he‚Äôs a terrific host.Tonight: Omarosa.</t>
  </si>
  <si>
    <t>https://twitter.com/realDonaldTrump/status/318723011152850946</t>
  </si>
  <si>
    <t>https://twitter.com/realDonaldTrump/status/318736575599108096</t>
  </si>
  <si>
    <t>It was my great honor to defend @ dennisrodman on @ ApprenticeNBC last night‚Äîhe has come a long way and for the good!</t>
  </si>
  <si>
    <t>https://twitter.com/realDonaldTrump/status/318737413721706496</t>
  </si>
  <si>
    <t>In standing by @ dennisrodman I was also representing many people who have addiction problems &amp; are working hard to come back.</t>
  </si>
  <si>
    <t>https://twitter.com/realDonaldTrump/status/318738249545822209</t>
  </si>
  <si>
    <t>‚Ä¶ is now looking to cause irreparable environmental damage with wind turbines. @ AlexSalmond</t>
  </si>
  <si>
    <t>https://twitter.com/realDonaldTrump/status/318738277765103620</t>
  </si>
  <si>
    <t>. @ AlexSalmond , the Scottish politician who released the terrorist who blew up Pan Am flight 103 over Lockerbie‚Ä¶</t>
  </si>
  <si>
    <t>https://twitter.com/realDonaldTrump/status/318738986996736002</t>
  </si>
  <si>
    <t>... than his destruction of Scotland‚Äôs magnificent lands. @ AlexSalmond</t>
  </si>
  <si>
    <t>https://twitter.com/realDonaldTrump/status/318739019271897088</t>
  </si>
  <si>
    <t>. @ AlexSalmond‚Äôs insane release of the terrorist‚Äîfor humanitarian reasons--will go down as a better decision..</t>
  </si>
  <si>
    <t>https://twitter.com/realDonaldTrump/status/318750254470148096</t>
  </si>
  <si>
    <t>‚ÄúAll-Star Celebrity Apprentice‚Äù is #1 in the time period among ABC, CBS and NBC in 18-49 and all other key demos‚ÄîNielsen Ratings</t>
  </si>
  <si>
    <t>https://twitter.com/realDonaldTrump/status/318753645925638146</t>
  </si>
  <si>
    <t>My @ foxandfriends interview on risk for @ GOP on immigration, wasting money in Middle East &amp; firing @ OMAROSA http://fxn.ws/16rsAwu</t>
  </si>
  <si>
    <t>https://twitter.com/realDonaldTrump/status/318757762198806528</t>
  </si>
  <si>
    <t>@ WWE Archive:‚ÄúDONALD TRUMP'S GREATEST @ WWE MOMENTS‚Äù http://bit.ly/16rtdWL When I shaved McMahon's head in @ WrestleMania XXIII</t>
  </si>
  <si>
    <t>https://twitter.com/realDonaldTrump/status/318761740315815937</t>
  </si>
  <si>
    <t>‚ÄúWinning is the most important thing in my life, after breathing. Breathing first, winning next.‚Äù - George Steinbrenner</t>
  </si>
  <si>
    <t>https://twitter.com/realDonaldTrump/status/318764478919495680</t>
  </si>
  <si>
    <t>Via @ USATODAY: " @ OMAROSA gets fired from 'Celebrity @ ApprenticeNBC'" http://usat.ly/13Lfsot Watch @ OMAROSA tomorrow on @ Oprah!</t>
  </si>
  <si>
    <t>https://twitter.com/realDonaldTrump/status/318793819527192577</t>
  </si>
  <si>
    <t>"‚ÄòBetter Be Careful‚Äô:Donald Trump Warns GOP On Immigration, Creating ‚Äô12 Million‚Äô New Dem Voters" http://bit.ly/16rs6q4 via @ Mediaite</t>
  </si>
  <si>
    <t>https://twitter.com/realDonaldTrump/status/318793931632541696</t>
  </si>
  <si>
    <t>Via @ thehill: "Trump warns GOP moving too fast on immigration reform" http://bit.ly/16ruUUn by @ JonEasley</t>
  </si>
  <si>
    <t>https://twitter.com/realDonaldTrump/status/318797617578512387</t>
  </si>
  <si>
    <t>https://twitter.com/realDonaldTrump/status/318804982742802433</t>
  </si>
  <si>
    <t>Today The Blue Monster is torn up. The Trump National @ DoralResort is being revolutionized with $200M of renovations.</t>
  </si>
  <si>
    <t>https://twitter.com/realDonaldTrump/status/318808732211503105</t>
  </si>
  <si>
    <t>Immigration reform is all risk for the @ GOP. Their base doesn‚Äôt want it and the 12M illegals will all vote Democrat.</t>
  </si>
  <si>
    <t>https://twitter.com/realDonaldTrump/status/318809462947323905</t>
  </si>
  <si>
    <t>The only place where our "border" is protected is from Europeans. We educate them in our finest institutions &amp; then have them deported.</t>
  </si>
  <si>
    <t>https://twitter.com/realDonaldTrump/status/318820873115148288</t>
  </si>
  <si>
    <t>. @ michellemalkin &amp; @ BuzzFeedAndrew: ‚ÄúVaccine court awards millions to two autistic children damaged by vaccine‚Äùhttp://bit.ly/128akZe</t>
  </si>
  <si>
    <t>https://twitter.com/realDonaldTrump/status/318826970139983872</t>
  </si>
  <si>
    <t>Sacrificing our nation‚Äôs bravest for ungrateful Iraqis = great for China. China is taking majority of the oil http://bit.ly/XIvcAw</t>
  </si>
  <si>
    <t>https://twitter.com/realDonaldTrump/status/318827483698982913</t>
  </si>
  <si>
    <t>Are you expanding your business? Interview returning soldiers. Give them strong consideration. Their sacrifices deserve it.</t>
  </si>
  <si>
    <t>https://twitter.com/realDonaldTrump/status/318830557603713025</t>
  </si>
  <si>
    <t>A-Rod‚Äôs salary is more than the entire @ astros. Half the players on @ astros will have better seasons than him. A-Rod is a joke!</t>
  </si>
  <si>
    <t>https://twitter.com/realDonaldTrump/status/318834855137918976</t>
  </si>
  <si>
    <t>The @ Yankees should immediately stop paying A-Rod‚Äîhe signed his contract without telling them he was a druggie.</t>
  </si>
  <si>
    <t>https://twitter.com/realDonaldTrump/status/318846365511872512</t>
  </si>
  <si>
    <t>..."Apprentice" was #1 among ABC, CBS and NBC from 10:30-11 p.m. in all key demos (adults, men and women 18-34, 18-49 and 25-54)- Nielsen.</t>
  </si>
  <si>
    <t>https://twitter.com/realDonaldTrump/status/318846616633217026</t>
  </si>
  <si>
    <t>... among ABC, CBS and NBC in the key news demo of adults....</t>
  </si>
  <si>
    <t>https://twitter.com/realDonaldTrump/status/318846641505452032</t>
  </si>
  <si>
    <t>In the 10:30 PM ET lead-in to local news, @ ApprenticeNBC delivered a 31 percent margin of victory...</t>
  </si>
  <si>
    <t>https://twitter.com/realDonaldTrump/status/319086378673659905</t>
  </si>
  <si>
    <t>Set the bar high, do the best you possibly can, and believe in yourself‚Äîbecause if you don‚Äôt, no one else will either.</t>
  </si>
  <si>
    <t>https://twitter.com/realDonaldTrump/status/319086718953349121</t>
  </si>
  <si>
    <t>Be passionate. If you love what you're doing, success will follow.</t>
  </si>
  <si>
    <t>https://twitter.com/realDonaldTrump/status/319096688654569475</t>
  </si>
  <si>
    <t>Bob &amp; Suzanne Wright, co-founders of @ autismspeaks have done an absolutely fantastic job‚Äîtwo real winners.http://bit.ly/50WJS</t>
  </si>
  <si>
    <t>https://twitter.com/realDonaldTrump/status/319118032775553025</t>
  </si>
  <si>
    <t>With Dr. Dror Paley &amp; Dr. Ben Carson with two wonderful children at Mar-a-Lago. http://fb.me/GTAYjmMz</t>
  </si>
  <si>
    <t>https://twitter.com/realDonaldTrump/status/319173938007662592</t>
  </si>
  <si>
    <t>With the impending crisis in Korea, is it a big confidence builder that Chuck Hagel is Sec. of Defense? Elections have consequences.</t>
  </si>
  <si>
    <t>https://twitter.com/realDonaldTrump/status/319174411422928896</t>
  </si>
  <si>
    <t>China has control over North Korea!</t>
  </si>
  <si>
    <t>https://twitter.com/realDonaldTrump/status/319174786548908032</t>
  </si>
  <si>
    <t>The Yuan hit another record high against the Dollar. China is laughing at our expense.</t>
  </si>
  <si>
    <t>https://twitter.com/realDonaldTrump/status/319177895966806017</t>
  </si>
  <si>
    <t>I look forward to Saturday night and being inducted into the @ WWE Hall of Fame.</t>
  </si>
  <si>
    <t>https://twitter.com/realDonaldTrump/status/319179823908020224</t>
  </si>
  <si>
    <t>Via @ UrbanTurf_DC: "Trump Releases Renderings For Old Post Office Building"http://bit.ly/12ciNrF</t>
  </si>
  <si>
    <t>https://twitter.com/realDonaldTrump/status/319182409583190016</t>
  </si>
  <si>
    <t>. @ BillMoyers is a liberal hack whose career is being laid to rest @ PBS. Here Moyers coddles @ JeremiahWrighthttp://youtu.be/IvnMK1d9xE0</t>
  </si>
  <si>
    <t>https://twitter.com/realDonaldTrump/status/319182788341407744</t>
  </si>
  <si>
    <t>In this time of economic turmoil where millions of Americans are unemployed, our tax dollars are paying @ BillMoyers' big @ PBS salary!</t>
  </si>
  <si>
    <t>https://twitter.com/realDonaldTrump/status/319187653784371201</t>
  </si>
  <si>
    <t>I think it was terrible that Tim Cook of Apple apologized to China. What the hell is he apologizing for? Steve Jobs wouldn‚Äôt.</t>
  </si>
  <si>
    <t>https://twitter.com/realDonaldTrump/status/319189584573497344</t>
  </si>
  <si>
    <t>I ask again, how much is very wealthy South Korea paying the United States for protecting it against North Korea?</t>
  </si>
  <si>
    <t>https://twitter.com/realDonaldTrump/status/319190712107298817</t>
  </si>
  <si>
    <t>"You can't tax business. Business doesn't pay taxes. It collects taxes." ‚Äï Ronald Reagan</t>
  </si>
  <si>
    <t>https://twitter.com/realDonaldTrump/status/319190948544401411</t>
  </si>
  <si>
    <t>"Free enterprise is essentially a formula not just for wealth creation, but for life satisfaction." - Arthur C. Brooks</t>
  </si>
  <si>
    <t>https://twitter.com/realDonaldTrump/status/319372849578139648</t>
  </si>
  <si>
    <t>@ BillMoyers sucks - very bland and boring with no future or hope - just like @ NYMag (and many others).</t>
  </si>
  <si>
    <t>https://twitter.com/realDonaldTrump/status/319377285687939072</t>
  </si>
  <si>
    <t>Another freezing day in the Spring - what is going on with "global warming"? Good move changing the name to "climate change" - sad!</t>
  </si>
  <si>
    <t>https://twitter.com/realDonaldTrump/status/319381168799772672</t>
  </si>
  <si>
    <t>Celebrity Apprentice on tonight - CNBC at 9</t>
  </si>
  <si>
    <t>https://twitter.com/realDonaldTrump/status/319382203744264194</t>
  </si>
  <si>
    <t>" @ FuriousBlaze: @ realDonaldTrump @ WWE You deserve it can't wait to watch you go in. I'll be there.</t>
  </si>
  <si>
    <t>https://twitter.com/realDonaldTrump/status/319408772848185344</t>
  </si>
  <si>
    <t>The basketball coach at Rutgers looks bad but I had a coach who made him look like a baby - coaches can be tough!</t>
  </si>
  <si>
    <t>https://twitter.com/realDonaldTrump/status/319432090078830592</t>
  </si>
  <si>
    <t>I played football and baseball, sorry, but said to be the best bball player in N.Y. State-ask coach Ted Dobias-said best he ever coached.</t>
  </si>
  <si>
    <t>https://twitter.com/realDonaldTrump/status/319433637705691137</t>
  </si>
  <si>
    <t>The haters and losers that assume I was a non-athlete and know nothing about coaches should look into my past-unlike our President-open book</t>
  </si>
  <si>
    <t>https://twitter.com/realDonaldTrump/status/319436402788007936</t>
  </si>
  <si>
    <t>We should look to China where big time pollution takes place as they manufacture inefficient and costly wind turbines for Scotland!</t>
  </si>
  <si>
    <t>https://twitter.com/realDonaldTrump/status/319479076018593793</t>
  </si>
  <si>
    <t>Video in honor of the 100th Anniversary of the Anti-Defamation League (ADL): ‚ÄúImagine a World Without Hate‚Äùhttp://www.adl.org/imagine/</t>
  </si>
  <si>
    <t>https://twitter.com/realDonaldTrump/status/319492786816696320</t>
  </si>
  <si>
    <t>" @ VinceMcMahon To Make His Second-Ever Hall Of Fame Induction" http://bit.ly/17d02YZ via @ WrestlingInc # WWEHOF # Billionaires</t>
  </si>
  <si>
    <t>https://twitter.com/realDonaldTrump/status/319494359768784897</t>
  </si>
  <si>
    <t>RT @ RealBHorowitz: @ VinceMcMahon @ realDonaldTrump @ WWE My two favorite billionaires!</t>
  </si>
  <si>
    <t>https://twitter.com/realDonaldTrump/status/319504477080154113</t>
  </si>
  <si>
    <t>"Millions Could Get Surprise Tax Bills Under ‚ÄòObamacare‚Äô If They Don‚Äôt Accurately Project Their Income" http://cbsloc.al/10usa4T \</t>
  </si>
  <si>
    <t>https://twitter.com/realDonaldTrump/status/319514809253126144</t>
  </si>
  <si>
    <t>‚ÄúRelax &amp; clear your mind if someone is speaking, so that you‚Äôre receptive to what they‚Äôre saying.‚Äù ‚Äì Roger Ailes, You are the Message</t>
  </si>
  <si>
    <t>https://twitter.com/realDonaldTrump/status/319526989201555457</t>
  </si>
  <si>
    <t>The purpose of China‚Äôs massive military buildup on the Nork‚Äôs border is to intimidate us. China attacked us during the Korean War.</t>
  </si>
  <si>
    <t>https://twitter.com/realDonaldTrump/status/319527325085609984</t>
  </si>
  <si>
    <t>Obama just bought the Afghan Police $288M in ammo http://bit.ly/17d3GSG Make no mistake, some of these will be shot at our troops.</t>
  </si>
  <si>
    <t>https://twitter.com/realDonaldTrump/status/319542838117400576</t>
  </si>
  <si>
    <t>Now AP is banning the term "illegal immigrants" What should we call them? 'Americans'?! This country's political press is amazing!</t>
  </si>
  <si>
    <t>https://twitter.com/realDonaldTrump/status/319550745164800001</t>
  </si>
  <si>
    <t>Look for good ideas outside of your own areas of expertise. Find innovations, approaches, and practices that you could adapt in your field.</t>
  </si>
  <si>
    <t>https://twitter.com/realDonaldTrump/status/319553597731905536</t>
  </si>
  <si>
    <t>Re: Negotiation: View any conflict as an opportunity. Be a diplomat as much as possible.</t>
  </si>
  <si>
    <t>https://twitter.com/realDonaldTrump/status/319553620330819584</t>
  </si>
  <si>
    <t>Negotiation: Think about what the other side wants. Know where they‚Äôre coming from. Don't underestimate them. Create a win/win situation.</t>
  </si>
  <si>
    <t>https://twitter.com/realDonaldTrump/status/319590630227578880</t>
  </si>
  <si>
    <t>Remember, Celebrity Apprentice tonight on CNBC at 9. Amazing episode - watch Omarosa get the boot!</t>
  </si>
  <si>
    <t>https://twitter.com/realDonaldTrump/status/319859650956759040</t>
  </si>
  <si>
    <t>"The bend in the road is not the end of the road unless you refuse to take the turn." ‚Äì Anonymous</t>
  </si>
  <si>
    <t>https://twitter.com/realDonaldTrump/status/319874066746073088</t>
  </si>
  <si>
    <t>I have a gift for my loyal viewers of All-Star @ ApprenticeNBC, Mrs. @ MELANIATRUMP debut on this week‚Äôs episode http://youtu.be/zR14hKk-z9U</t>
  </si>
  <si>
    <t>https://twitter.com/realDonaldTrump/status/319877137647689728</t>
  </si>
  <si>
    <t>Looking forward to @ VinceMcMahon inducting me into @ WWE Hall of Fame this Saturday in @ TheGarden. # WWEHOF # WrestleMania</t>
  </si>
  <si>
    <t>https://twitter.com/realDonaldTrump/status/319880675127869440</t>
  </si>
  <si>
    <t>RT @ MELANIATRUMP ‚Äú @ ApprenticeNBC: Her beauty lives 5,000 miles past Heaven. http://youtu.be/zR14hKk-z9U ‚Äù Thank u @ THEGaryBusey!</t>
  </si>
  <si>
    <t>https://twitter.com/realDonaldTrump/status/319888437949906946</t>
  </si>
  <si>
    <t>. @ WineEnthusiast just awarded Trump Vineyard‚Äôs Sparkling Reserve 91 points --- the highest rated wine in Virginia... http://fb.me/1rD3u4tst</t>
  </si>
  <si>
    <t>https://twitter.com/realDonaldTrump/status/319919526428954625</t>
  </si>
  <si>
    <t>Your work will never be in vain if you work for a cause that is greater than yourself.</t>
  </si>
  <si>
    <t>https://twitter.com/realDonaldTrump/status/320008501441212416</t>
  </si>
  <si>
    <t>" @ imredwingfan: @ realDonaldTrump truly the best show on TV...." Thanks!1</t>
  </si>
  <si>
    <t>https://twitter.com/realDonaldTrump/status/320012319239335936</t>
  </si>
  <si>
    <t>"@JAW44444: @ realDonaldTrump best season of @ CelebApprentice yet! Great television! :-)"</t>
  </si>
  <si>
    <t>@JAW44444 @ @</t>
  </si>
  <si>
    <t>https://twitter.com/realDonaldTrump/status/320022283643133952</t>
  </si>
  <si>
    <t>I have gotten to know many Spanish speaking people as the owner of Trump National Doral in Miami. They are smart, hard working and great</t>
  </si>
  <si>
    <t>https://twitter.com/realDonaldTrump/status/320027827250540544</t>
  </si>
  <si>
    <t>" @ MGSeneca: @ realDonaldTrump you and your TV Show # theapprentice are tremendous. Watch it every week" Thanks</t>
  </si>
  <si>
    <t>https://twitter.com/realDonaldTrump/status/320135250917339136</t>
  </si>
  <si>
    <t>" @ mfon_essien: One day I'd shake hands with @ realDonaldTrump - my business and leadership mentor." Work hard and good luck!</t>
  </si>
  <si>
    <t>https://twitter.com/realDonaldTrump/status/320135770386096130</t>
  </si>
  <si>
    <t>" @ thisiscen: If you're not following @ realDonaldTrump on Twitter, you are missing out on GREATNESS. Do it." Thank you!</t>
  </si>
  <si>
    <t>https://twitter.com/realDonaldTrump/status/320136491303063553</t>
  </si>
  <si>
    <t>" @ PeteyProstate: @ realDonaldTrump retweet to show your support for Prostate Cancer Awateness pic.twitter.com/Ba12vUGljc"</t>
  </si>
  <si>
    <t>https://twitter.com/realDonaldTrump/status/320161090732433409</t>
  </si>
  <si>
    <t>North Korea can't survive, or even eat, without the help of China. China could solve this problem with one phone call-they love taunting us!</t>
  </si>
  <si>
    <t>https://twitter.com/realDonaldTrump/status/320164430530887680</t>
  </si>
  <si>
    <t>" @ rodmonium91: @ realDonaldTrump Will the Mavs make the playoffs, what do u think Mr Trump?" No, Mark Cuban is a loser!</t>
  </si>
  <si>
    <t>https://twitter.com/realDonaldTrump/status/320165534664626177</t>
  </si>
  <si>
    <t>Word is spreading that I got a tattoo - no way, I am not a fan!</t>
  </si>
  <si>
    <t>https://twitter.com/realDonaldTrump/status/320166227744014338</t>
  </si>
  <si>
    <t>"@Mr_Asuaiko: one day i'll be rich and powerful like my mentor @ realDonaldTrump" Great!</t>
  </si>
  <si>
    <t>@Mr_Asuaiko @</t>
  </si>
  <si>
    <t>https://twitter.com/realDonaldTrump/status/320169479030071296</t>
  </si>
  <si>
    <t>Jobs report is really bad - beyond the worst projections.A bad day on Wall Street!</t>
  </si>
  <si>
    <t>https://twitter.com/realDonaldTrump/status/320169829959090177</t>
  </si>
  <si>
    <t>" @ trackdonny: @ realDonaldTrump . Thanks for spreading the truth about China and all Donald trump. You rock brother. Donny stjohn Sag. Actor"</t>
  </si>
  <si>
    <t>https://twitter.com/realDonaldTrump/status/320204882516799488</t>
  </si>
  <si>
    <t>Very exciting‚Äîtomorrow night at Madison Square Garden I get inducted into the @ WWE Hall of Fame.</t>
  </si>
  <si>
    <t>https://twitter.com/realDonaldTrump/status/320205063849144322</t>
  </si>
  <si>
    <t>Tell me, which is ‚Äúcooler‚Äù‚Äîmy induction into the @ WWE Hall of Fame or my Star on the Hollywood Walk of Fame?</t>
  </si>
  <si>
    <t>https://twitter.com/realDonaldTrump/status/320229371841490944</t>
  </si>
  <si>
    <t>James Holmes, the Aurora, Colorado guy who killed 12 people &amp; injured 58 others, is fighting hard to avoid the death penalty...</t>
  </si>
  <si>
    <t>https://twitter.com/realDonaldTrump/status/320229400765415425</t>
  </si>
  <si>
    <t>...Who says the death penalty is not a deterrent?</t>
  </si>
  <si>
    <t>https://twitter.com/realDonaldTrump/status/320232886034911233</t>
  </si>
  <si>
    <t>Only 88,000 jobs were added this past March. Prediction was 190,000. Businesses can‚Äôt expand with Obama Care &amp; high taxes on horizon.</t>
  </si>
  <si>
    <t>https://twitter.com/realDonaldTrump/status/320233716922339328</t>
  </si>
  <si>
    <t>RT @ IvankaTrump: Check out my May Redbook magazine cover. Very exciting! # Redbook http://instagram.com/p/XuRtitikOI/</t>
  </si>
  <si>
    <t>https://twitter.com/realDonaldTrump/status/320251721945346048</t>
  </si>
  <si>
    <t>This Sunday‚Äôs All-Star Celebrity @ ApprenticeNBC has the most beautiful boardroom judges ever w/ @ IvankaTrump &amp; @ MELANIATRUMP together!</t>
  </si>
  <si>
    <t>https://twitter.com/realDonaldTrump/status/320252277912895488</t>
  </si>
  <si>
    <t>Sunday night at 9 PM EST will be re-run of last week's episode of Celebrity @ ApprenticeNBC, followed by new episode at 10 PM.</t>
  </si>
  <si>
    <t>https://twitter.com/realDonaldTrump/status/320267398974418944</t>
  </si>
  <si>
    <t>‚ÄúThe great question is not whether you have failed, but whether you are content with failure.‚Äù - Laurence J. Peter</t>
  </si>
  <si>
    <t>https://twitter.com/realDonaldTrump/status/320267997077983235</t>
  </si>
  <si>
    <t>https://twitter.com/realDonaldTrump/status/320268197129515009</t>
  </si>
  <si>
    <t>@BuzzFeedPSA @</t>
  </si>
  <si>
    <t>https://twitter.com/realDonaldTrump/status/320268633974640640</t>
  </si>
  <si>
    <t>@ Brn2ShpFrcd2Wrk Okay--hi Maria!</t>
  </si>
  <si>
    <t>https://twitter.com/realDonaldTrump/status/320269122430709760</t>
  </si>
  <si>
    <t>https://twitter.com/realDonaldTrump/status/320271937161003008</t>
  </si>
  <si>
    <t>I will be On The Record with Greta Van Susteren @ gretawire tonight at 10 PM on Fox News.</t>
  </si>
  <si>
    <t>https://twitter.com/realDonaldTrump/status/320272357916819456</t>
  </si>
  <si>
    <t>https://twitter.com/realDonaldTrump/status/320272697911287809</t>
  </si>
  <si>
    <t>https://twitter.com/realDonaldTrump/status/320272987104374784</t>
  </si>
  <si>
    <t>https://twitter.com/realDonaldTrump/status/320285450914893824</t>
  </si>
  <si>
    <t>@ PhilipMyrer Wow!</t>
  </si>
  <si>
    <t>https://twitter.com/realDonaldTrump/status/320285607337263104</t>
  </si>
  <si>
    <t>https://twitter.com/realDonaldTrump/status/320285800480768000</t>
  </si>
  <si>
    <t>@ JordanKnoxville @ ApprenticeNBC Starting next week the show increases to 2 hours.</t>
  </si>
  <si>
    <t>https://twitter.com/realDonaldTrump/status/320285990075908096</t>
  </si>
  <si>
    <t>https://twitter.com/realDonaldTrump/status/320286598040256512</t>
  </si>
  <si>
    <t>Spent full day with contractors at Trump National Doral - it will be amazing! http://fb.me/16vx7SAip</t>
  </si>
  <si>
    <t>https://twitter.com/realDonaldTrump/status/320335951790493696</t>
  </si>
  <si>
    <t>I am doing On the Record With Greta Van Susteren at 10 P.M. on Fox. We will be talking about the bad economy and other subjects of interest!</t>
  </si>
  <si>
    <t>https://twitter.com/realDonaldTrump/status/320338871239979008</t>
  </si>
  <si>
    <t>" @ salesdan48: @ realDonaldTrump Can't wait to see the finished product. Another Trump masterpiece ..... As usual !!!" Thanks Dan re. Doral!</t>
  </si>
  <si>
    <t>https://twitter.com/realDonaldTrump/status/320339720418762752</t>
  </si>
  <si>
    <t>" @ BeaumontAnthony: @ realDonaldTrump. Great picture Mr trump would to see u invest in some golf courses in the UK your resorts are the best"</t>
  </si>
  <si>
    <t>https://twitter.com/realDonaldTrump/status/320340564845420544</t>
  </si>
  <si>
    <t>@RicardoHernanG Great going Ricardo!</t>
  </si>
  <si>
    <t>https://twitter.com/realDonaldTrump/status/320661420377264128</t>
  </si>
  <si>
    <t>I'm getting ready to be inducted tonight into the WWE Hall of Fame at Madison Square Garden - a great honor for me and the Trump family!</t>
  </si>
  <si>
    <t>https://twitter.com/realDonaldTrump/status/320665716569280512</t>
  </si>
  <si>
    <t>@BillLMU Lili will call you - thanks and good luck!</t>
  </si>
  <si>
    <t>https://twitter.com/realDonaldTrump/status/320669088525479936</t>
  </si>
  <si>
    <t>Our President must be very careful with the 28 year old wack job in North Korea. At some point we may have to get very tough-blatant threats</t>
  </si>
  <si>
    <t>https://twitter.com/realDonaldTrump/status/320672843702607872</t>
  </si>
  <si>
    <t>When is South Korea going to start paying us for the massive amounts of money we are spending to protect them from the North?</t>
  </si>
  <si>
    <t>https://twitter.com/realDonaldTrump/status/320674283372302336</t>
  </si>
  <si>
    <t>China is pushing North Korea!</t>
  </si>
  <si>
    <t>https://twitter.com/realDonaldTrump/status/320766123152920578</t>
  </si>
  <si>
    <t>" @ thejbrain: @ realDonaldTrump America needs you in 2016. Your success and capabilities are enough to make the world peaceful again.God bless</t>
  </si>
  <si>
    <t>https://twitter.com/realDonaldTrump/status/320847804505399296</t>
  </si>
  <si>
    <t>" @ j_mcdonough16: . @ realDonaldTrump blatant threats is my definition of "being careful," too." Very good - most people don't get it!</t>
  </si>
  <si>
    <t>https://twitter.com/realDonaldTrump/status/320848579340140544</t>
  </si>
  <si>
    <t>" @ jdstravel: @ jdstravel @ realDonaldTrump Do you have a helipad at Trump National LA?" Yes!</t>
  </si>
  <si>
    <t>https://twitter.com/realDonaldTrump/status/320850074982838273</t>
  </si>
  <si>
    <t>"@therealHamzeh: One of my idols @ realDonaldTrump" A geeat compliment - Thank you!</t>
  </si>
  <si>
    <t>@therealHamzeh @</t>
  </si>
  <si>
    <t>https://twitter.com/realDonaldTrump/status/320851269071818753</t>
  </si>
  <si>
    <t>" @ seandburke: I would pay cash money to see @ TheRock bodyslam @ realDonaldTrump just once. # WWE # wrestlemania" He is not strong enough!</t>
  </si>
  <si>
    <t>https://twitter.com/realDonaldTrump/status/320852568920166401</t>
  </si>
  <si>
    <t>" @ ec364: @ realDonaldTrump where's Sadam's billiions of $$ after Bush invested American taxpayer$. We were too stupid to take it-loser pols!</t>
  </si>
  <si>
    <t>https://twitter.com/realDonaldTrump/status/320853940134608896</t>
  </si>
  <si>
    <t>"@waggles71: Taking the risk of failure to produce # success. # business # life @ realDonaldTrump" Absolutely - that's the way it works!</t>
  </si>
  <si>
    <t>@waggles71 @</t>
  </si>
  <si>
    <t>https://twitter.com/realDonaldTrump/status/320855657886670849</t>
  </si>
  <si>
    <t>" @ HelpUServe: @ realDonaldTrump donald we are always supporting other countries" often times because we're stupid - we make bad deals!</t>
  </si>
  <si>
    <t>https://twitter.com/realDonaldTrump/status/320859109299716096</t>
  </si>
  <si>
    <t>" @ realBrianBuxton: @ fluffyguy why is @ realDonaldTrump even at a @ wwe event?" Ratings asshole - I'll bet in life you are a very big failure!</t>
  </si>
  <si>
    <t>https://twitter.com/realDonaldTrump/status/320861289058533377</t>
  </si>
  <si>
    <t>True, America is rapidly losing it's SPIRIT, and when that's gone, we will only be going in one direction - and that direction is down!</t>
  </si>
  <si>
    <t>https://twitter.com/realDonaldTrump/status/320862619273666560</t>
  </si>
  <si>
    <t>"@IronMan1021: I think after watching his roast I've realized that @ realDonaldTrump is super fucking bad ass Props to you sir" True - thanks</t>
  </si>
  <si>
    <t>@IronMan1021 @</t>
  </si>
  <si>
    <t>https://twitter.com/realDonaldTrump/status/320863085466353664</t>
  </si>
  <si>
    <t>" @ GiovaChris: " @ SammartinoBruno: @ realDonaldTrump and I backstage at WWE Hall of Fame. A great man and good friend. pic.twitter.com/8FMQzJbwZQ""</t>
  </si>
  <si>
    <t>https://twitter.com/realDonaldTrump/status/320867906772688897</t>
  </si>
  <si>
    <t>My induction last night at Madison Square Garden into the WWE Hall of Fame was amazing-I met some great people, including Bruno.</t>
  </si>
  <si>
    <t>https://twitter.com/realDonaldTrump/status/320871322995552256</t>
  </si>
  <si>
    <t>" @ Jesus_Mohammad: @ realDonaldTrump should I get the red Donald trump tie or the blue Donald trump tie???" Get them both at Macy's-thanks!</t>
  </si>
  <si>
    <t>https://twitter.com/realDonaldTrump/status/320871540499570691</t>
  </si>
  <si>
    <t>" @ ChrisColgan: @ realDonaldTrump - Congrats on being the greatest real investor of our time" Thank you!</t>
  </si>
  <si>
    <t>https://twitter.com/realDonaldTrump/status/320875680294387712</t>
  </si>
  <si>
    <t>Celebrity Apprentice is rebroadcasting last weeks episode at 9 P.M. WITH A GREAT NEW EPISODE FEATURING @ MELANIA TRUMP AT 10 P.M. - AMAZING!</t>
  </si>
  <si>
    <t>https://twitter.com/realDonaldTrump/status/320877452631085056</t>
  </si>
  <si>
    <t>Starting next week, and by popular demand (plus good ratings) NBC will broadcast only two hour episodes of Celebrity Apprentice at 9 P.M.</t>
  </si>
  <si>
    <t>https://twitter.com/realDonaldTrump/status/320878432047202304</t>
  </si>
  <si>
    <t>" @ mercy_flawless: @ realDonaldTrump I kinda like the tattoo you got. Check it out guys! http://instgr.me/pXtzCz " Dopey, I don't have tattoos!</t>
  </si>
  <si>
    <t>https://twitter.com/realDonaldTrump/status/320879360905191425</t>
  </si>
  <si>
    <t>" @ TheSportsSwede: @ realDonaldTrump @ ec364 Bush murdered thousands of r troops &amp; wasted trillions $ in a needless &amp; senseless war-Iraq. TRUE!</t>
  </si>
  <si>
    <t>https://twitter.com/realDonaldTrump/status/320881258144096256</t>
  </si>
  <si>
    <t>" @ luwfcrule: @ realDonaldTrump When will Apprentice USA be back on UK TV? jealous of not being able to watch it like you are in the USA. SOON</t>
  </si>
  <si>
    <t>https://twitter.com/realDonaldTrump/status/320882225648390146</t>
  </si>
  <si>
    <t>: @ realDonaldTrump @ HelpUServe When we have people eating out of trash cans in this country, we have no business helping any other country"</t>
  </si>
  <si>
    <t>https://twitter.com/realDonaldTrump/status/320882469731725314</t>
  </si>
  <si>
    <t>" @ bonnie_obe: @ realDonaldTrump congrats my role model!! I always look up to you,boss." Thank you!</t>
  </si>
  <si>
    <t>https://twitter.com/realDonaldTrump/status/320884636949549056</t>
  </si>
  <si>
    <t>" @ airpacee: @ realDonaldTrump I don't even follow u and I love you" Very nice!</t>
  </si>
  <si>
    <t>https://twitter.com/realDonaldTrump/status/320990458228641793</t>
  </si>
  <si>
    <t>https://twitter.com/realDonaldTrump/status/320997554676445184</t>
  </si>
  <si>
    <t>" @ MajideDan: @ realDonaldTrump But WHY only one hour?! I need my two hours of crazy. # celebapprentice" Next week until end increased to 2 hrs</t>
  </si>
  <si>
    <t>https://twitter.com/realDonaldTrump/status/321000527188066304</t>
  </si>
  <si>
    <t>Dennis Rodman is a project manager tonight on Celebrity Apprentice - watch Dennis in full action!</t>
  </si>
  <si>
    <t>https://twitter.com/realDonaldTrump/status/321028486435328001</t>
  </si>
  <si>
    <t>" @ rab4488: @ realDonaldTrump @ BillMoyers @ PBS @ JeremiahWright Bill Moyers is a good man---1000 times better then you are" He is a dummy!</t>
  </si>
  <si>
    <t>https://twitter.com/realDonaldTrump/status/321080058359971840</t>
  </si>
  <si>
    <t>I‚Äôm at @ WrestleMania tonight but will be doing a few tweets. I know the episode well.... # CelebApprentice</t>
  </si>
  <si>
    <t>https://twitter.com/realDonaldTrump/status/321080186403700737</t>
  </si>
  <si>
    <t>My wife, the beautiful @ MELANIATRUMP will be appearing‚Ä¶ # CelebApprentice</t>
  </si>
  <si>
    <t>https://twitter.com/realDonaldTrump/status/321080390334951424</t>
  </si>
  <si>
    <t>The # CelebApprentice post @ OMAROSA. Will it ever be the same?</t>
  </si>
  <si>
    <t>https://twitter.com/realDonaldTrump/status/321081752565207040</t>
  </si>
  <si>
    <t>. @ pennjillette and @ dennisrodman as PM‚Äôs- I‚Äôm proud of Dennis and his performance this season. # CelebApprentice</t>
  </si>
  <si>
    <t>https://twitter.com/realDonaldTrump/status/321082574028021760</t>
  </si>
  <si>
    <t>It appears that @ THEGaryBusey is entranced with @ MELANIATRUMP- and rightly so! # CelebApprentice</t>
  </si>
  <si>
    <t>https://twitter.com/realDonaldTrump/status/321086319696674816</t>
  </si>
  <si>
    <t>What do you think so far? # CelebApprentice</t>
  </si>
  <si>
    <t>https://twitter.com/realDonaldTrump/status/321091100007878656</t>
  </si>
  <si>
    <t>The boardroom and @ WrestleMania- I'm watching great entertainment tonight! # CelebApprentice</t>
  </si>
  <si>
    <t>https://twitter.com/realDonaldTrump/status/321095159674716162</t>
  </si>
  <si>
    <t>I‚Äôm a star maker- Adrian has continued to receive many fans in @ TrumpTowerNY and @ AmandaTMiller is definitely on the map! # CelebApprentice</t>
  </si>
  <si>
    <t>https://twitter.com/realDonaldTrump/status/321258619972759552</t>
  </si>
  <si>
    <t>. @ melaniatrump will be on @ theviewtv today at 11am ET discussing @ apprenticenbc # celebapprentice &amp; her skin care collection. Tune in!</t>
  </si>
  <si>
    <t>https://twitter.com/realDonaldTrump/status/321275569822105600</t>
  </si>
  <si>
    <t>@angie_ncislover Have a happy one!</t>
  </si>
  <si>
    <t>https://twitter.com/realDonaldTrump/status/321298244300832769</t>
  </si>
  <si>
    <t>. @ MELANIATRUMP just finished being on @ theviewtv--by any standard, she was great!</t>
  </si>
  <si>
    <t>https://twitter.com/realDonaldTrump/status/321299295867379712</t>
  </si>
  <si>
    <t>. @ foxandfriends interview re: North Korea, firing @ dennisrodman, job report, @ MELANIATRUMP‚Äôs debut &amp; @ WrestleManiahttp://bit.ly/145HMC2</t>
  </si>
  <si>
    <t>https://twitter.com/realDonaldTrump/status/321303195915808768</t>
  </si>
  <si>
    <t>Thanks @ WWE-- @ VinceMcMahon is an amazing guy.</t>
  </si>
  <si>
    <t>https://twitter.com/realDonaldTrump/status/321322146120998912</t>
  </si>
  <si>
    <t>My @ gretawire interview re: the dismal job report, getting ripped off by South Korea, 2016 election &amp; # WWEHOFhttp://bit.ly/145I5wE</t>
  </si>
  <si>
    <t>https://twitter.com/realDonaldTrump/status/321330753688457217</t>
  </si>
  <si>
    <t>I am very impressed by @ dennisrodman. His return to this season‚Äôs @ ApprenticeNBC showed who Dennis really is--which is very good.</t>
  </si>
  <si>
    <t>https://twitter.com/realDonaldTrump/status/321348436840558592</t>
  </si>
  <si>
    <t>Margaret Thatcher was the Iron Lady of the West. She promoted freedom &amp; democracy---a great leader &amp; ally of America.</t>
  </si>
  <si>
    <t>https://twitter.com/realDonaldTrump/status/321350017149460481</t>
  </si>
  <si>
    <t>The new reality. ‚ÄòChina Daily‚Äô is sold in street newspaper vending machines across DC. Why not? They own the place.</t>
  </si>
  <si>
    <t>https://twitter.com/realDonaldTrump/status/321357088938930176</t>
  </si>
  <si>
    <t>Think positively. There are always opportunities. Keep your focus and don't give up!</t>
  </si>
  <si>
    <t>https://twitter.com/realDonaldTrump/status/321357434771886082</t>
  </si>
  <si>
    <t>Don't negate your own power. Whatever you've been dealt, know you can deal with it. Fear is the opposite of faith.</t>
  </si>
  <si>
    <t>https://twitter.com/realDonaldTrump/status/321379405228302336</t>
  </si>
  <si>
    <t>I just left @ trumpwinery in Charlottesville,Virginia --- it is the finest in the country--- really incredible!</t>
  </si>
  <si>
    <t>https://twitter.com/realDonaldTrump/status/321663102326288384</t>
  </si>
  <si>
    <t>Here I am with @ IvankaTrump and erictrump presenting the WGC @ CadillacChamp Trophy to Tiger Woods at‚Ä¶ http://instagram.com/p/X5BQ_bGhUq/</t>
  </si>
  <si>
    <t>https://twitter.com/realDonaldTrump/status/321663611766452224</t>
  </si>
  <si>
    <t>Follow me on Instagram- http://bit.ly/YfOdis</t>
  </si>
  <si>
    <t>https://twitter.com/realDonaldTrump/status/321695224105693184</t>
  </si>
  <si>
    <t>@ thejbrain Thanks!</t>
  </si>
  <si>
    <t>https://twitter.com/realDonaldTrump/status/321695566113411072</t>
  </si>
  <si>
    <t>@ Red_Head_Ed @ JoseCanseco @ thejbrain Thanks Eddie I really appreciate your nice words!</t>
  </si>
  <si>
    <t>https://twitter.com/realDonaldTrump/status/321716462966415362</t>
  </si>
  <si>
    <t>It‚Äôs Tuesday, how much has China stolen from us today through cyber espionage?</t>
  </si>
  <si>
    <t>https://twitter.com/realDonaldTrump/status/321724827197116416</t>
  </si>
  <si>
    <t>‚Äú"Pennies don't fall from heaven, they have to be earned here on earth." ‚Äì PM Margaret Thatcher (October, 13 1925 ‚Äì April, 8 2013)</t>
  </si>
  <si>
    <t>https://twitter.com/realDonaldTrump/status/321730827224502272</t>
  </si>
  <si>
    <t>It was great seeing @ Schwarzenegger at the # WWEHOF. http://instagram.com/p/X5gFVPmhWO/</t>
  </si>
  <si>
    <t>https://twitter.com/realDonaldTrump/status/321735589252710400</t>
  </si>
  <si>
    <t>Watch me get inducted into the # WWEHOF tonight at 10PM on USA. I will be posting exclusive behind the‚Ä¶ http://instagram.com/p/X5iO3AmhYb/</t>
  </si>
  <si>
    <t>https://twitter.com/realDonaldTrump/status/321747658752524290</t>
  </si>
  <si>
    <t>In today's all new # TrumpVlog I discuss what a great honor it was to be inducted into the WWE Hall of Fame. http://fb.me/KTXQO2jG</t>
  </si>
  <si>
    <t>https://twitter.com/realDonaldTrump/status/321764212923846656</t>
  </si>
  <si>
    <t>Yea, NBC has increased all remaining Celebrity Apprentice episodes to two hours starting at 9 P.M. on Sunday! Amazing show.</t>
  </si>
  <si>
    <t>https://twitter.com/realDonaldTrump/status/321789925479555072</t>
  </si>
  <si>
    <t>" @ Scooter41471: @ realDonaldTrump congrats on the run with the show, been a staple for years on NBC" Thanks Scott!</t>
  </si>
  <si>
    <t>https://twitter.com/realDonaldTrump/status/321807157156777984</t>
  </si>
  <si>
    <t>. @ JerryLawler was terrific. # WWEHOF http://instagram.com/p/X6CXCzGhQX/</t>
  </si>
  <si>
    <t>https://twitter.com/realDonaldTrump/status/321807455740903424</t>
  </si>
  <si>
    <t>Watching the show. # WWEHOF http://instagram.com/p/X6C8EIGhQ-/</t>
  </si>
  <si>
    <t>https://twitter.com/realDonaldTrump/status/321809849392431104</t>
  </si>
  <si>
    <t>Always nice to see the terrific @ mariamenounos at the # WWEHOF. http://instagram.com/p/X6D5QJGhSO/</t>
  </si>
  <si>
    <t>https://twitter.com/realDonaldTrump/status/321811038607654912</t>
  </si>
  <si>
    <t>Vince McMahon shows the crowd one of the greatest moments in WWE History. # WWEHOF http://instagram.com/p/X6Ee3emhTH/</t>
  </si>
  <si>
    <t>https://twitter.com/realDonaldTrump/status/321812301239971840</t>
  </si>
  <si>
    <t>Making my speech. # WWEHOF http://instagram.com/p/X6FCp-mhTv/</t>
  </si>
  <si>
    <t>https://twitter.com/realDonaldTrump/status/321813137886171138</t>
  </si>
  <si>
    <t>Another one of me on stage. # WWEHOF http://instagram.com/p/X6FhXjmhUS/</t>
  </si>
  <si>
    <t>https://twitter.com/realDonaldTrump/status/321814310563246080</t>
  </si>
  <si>
    <t>Family group shot. # WWEHOF http://instagram.com/p/X6F-dxGhU0/</t>
  </si>
  <si>
    <t>https://twitter.com/realDonaldTrump/status/321816307781742592</t>
  </si>
  <si>
    <t>Watching @ trishstratuscom get inducted from the sold out crowd. # WWEHOF. http://instagram.com/p/X6G3temhV8/</t>
  </si>
  <si>
    <t>https://twitter.com/realDonaldTrump/status/321816696828616706</t>
  </si>
  <si>
    <t>Here I am with @ trishstratuscom # WWEHOF http://instagram.com/p/X6HFWsmhWR/</t>
  </si>
  <si>
    <t>https://twitter.com/realDonaldTrump/status/321819293631258624</t>
  </si>
  <si>
    <t>Fellow inductee @ SammartinoBruno and me. # WWEHOF http://instagram.com/p/X6IOoaGhYC/</t>
  </si>
  <si>
    <t>https://twitter.com/realDonaldTrump/status/321819553715851264</t>
  </si>
  <si>
    <t>"@WWEmarissa_54: @ realDonaldTrump and @ VinceMcMahon at # WM23 was so great! That is a moment I will NEVER forget! @ WWE # HOF" Thanks.Marissa!</t>
  </si>
  <si>
    <t>@WWEmarissa_54 @ @ @</t>
  </si>
  <si>
    <t>https://twitter.com/realDonaldTrump/status/321820335311843328</t>
  </si>
  <si>
    <t>" @ K33MOTHERAPY: @ realDonaldTrump # Trump Is HOF !" Thanks!</t>
  </si>
  <si>
    <t>https://twitter.com/realDonaldTrump/status/321820878813941761</t>
  </si>
  <si>
    <t>" @ PrinceWatercres: @ VinceMcMahon inducts @ realDonaldTrump, huh? Can't picture anyone else doing this. # WWEHOF"</t>
  </si>
  <si>
    <t>https://twitter.com/realDonaldTrump/status/321821214324686851</t>
  </si>
  <si>
    <t>What a great group! http://bit.ly/17pSTVd With @ Schwarzenegger, @ SammartinoBruno, and @ TripleH. # WWEHOF</t>
  </si>
  <si>
    <t>https://twitter.com/realDonaldTrump/status/321821688490754048</t>
  </si>
  <si>
    <t>" @ VirginiaDG: # ProudToBeAFanOf very successful and inspiring @ realDonaldTrump"</t>
  </si>
  <si>
    <t>https://twitter.com/realDonaldTrump/status/321822117823930368</t>
  </si>
  <si>
    <t>" @ kennyp1966: @ realDonaldTrump nice looking family! Of all your accomplishments, your family has to be your greatest"</t>
  </si>
  <si>
    <t>https://twitter.com/realDonaldTrump/status/321823067619864576</t>
  </si>
  <si>
    <t>Talking with @ SammartinoBruno backstage- http://bit.ly/16OOTKQ # WWEHOF</t>
  </si>
  <si>
    <t>https://twitter.com/realDonaldTrump/status/321823892098400260</t>
  </si>
  <si>
    <t>Class of 2013. # WWEHOF http://instagram.com/p/X6Ka6Kmha_/</t>
  </si>
  <si>
    <t>https://twitter.com/realDonaldTrump/status/321824702106591232</t>
  </si>
  <si>
    <t>With fellow inductees in front of the sold out crowd at MSG. # WWEHOF http://instagram.com/p/X6Kw9Tmhbe/</t>
  </si>
  <si>
    <t>https://twitter.com/realDonaldTrump/status/321826348802908160</t>
  </si>
  <si>
    <t>" @ miketilley13: Prepping for my job interview by reading "The Art of the Deal" by @ realDonaldTrump Inspirational" Good luck Mike!</t>
  </si>
  <si>
    <t>https://twitter.com/realDonaldTrump/status/321827615080058881</t>
  </si>
  <si>
    <t>https://twitter.com/realDonaldTrump/status/321827993775398913</t>
  </si>
  <si>
    <t>https://twitter.com/realDonaldTrump/status/321828194414116864</t>
  </si>
  <si>
    <t>https://twitter.com/realDonaldTrump/status/321828971912241154</t>
  </si>
  <si>
    <t>https://twitter.com/realDonaldTrump/status/321830425024667648</t>
  </si>
  <si>
    <t>https://twitter.com/realDonaldTrump/status/321831070137987072</t>
  </si>
  <si>
    <t>https://twitter.com/realDonaldTrump/status/321906288680394752</t>
  </si>
  <si>
    <t>" @ bryanice1: Ending my life. Thanks @ realDonaldTrump! Bryan, don't do it - you have everything to live for!</t>
  </si>
  <si>
    <t>https://twitter.com/realDonaldTrump/status/321906779573334016</t>
  </si>
  <si>
    <t>@BrosHoban Thanks!</t>
  </si>
  <si>
    <t>https://twitter.com/realDonaldTrump/status/321908040234323968</t>
  </si>
  <si>
    <t>"@aakash4cesc: @ realDonaldTrump will never forget the way u shaved vince's head and money fall !! U deserved to be in WWE HOF" Thanks!</t>
  </si>
  <si>
    <t>@aakash4cesc @</t>
  </si>
  <si>
    <t>https://twitter.com/realDonaldTrump/status/321909640742961152</t>
  </si>
  <si>
    <t>" @ CpacDean: @ realDonaldTrump you've raised children that young people can look up too. thats probably your greatest achievement in my mind"</t>
  </si>
  <si>
    <t>https://twitter.com/realDonaldTrump/status/321925218010546177</t>
  </si>
  <si>
    <t>"@mbb2792: @ realDonaldTrump congrats on the hall of fame !!!!! @ WWE" Sorry haters, but people loved my WWEHOF speech as you saw last night</t>
  </si>
  <si>
    <t>@mbb2792 @ @</t>
  </si>
  <si>
    <t>https://twitter.com/realDonaldTrump/status/321930163506003968</t>
  </si>
  <si>
    <t>Why did Vince and the WWE give my speech and segment the most time last night on USA Network - because that's what people want to see!</t>
  </si>
  <si>
    <t>https://twitter.com/realDonaldTrump/status/321931942746521600</t>
  </si>
  <si>
    <t>Sorry losers and haters, but I LOVED the great energy in Madison Square Garden during my speech. The WWE thought it was incredible - it was!</t>
  </si>
  <si>
    <t>https://twitter.com/realDonaldTrump/status/321932463574228992</t>
  </si>
  <si>
    <t>" @ davidgrieve: @ realDonaldTrump what‚Äôs with the ridiculously short apprentice episodes? :( @ ApprenticeNBC" Going back to two hours - ratings</t>
  </si>
  <si>
    <t>https://twitter.com/realDonaldTrump/status/321947046053568512</t>
  </si>
  <si>
    <t>" @ SoCalCharles: @ realDonaldTrump @mbb2792 @ WWE People still watch that?" Thanks!</t>
  </si>
  <si>
    <t>@ @ @mbb2792 @</t>
  </si>
  <si>
    <t>https://twitter.com/realDonaldTrump/status/321948024488198144</t>
  </si>
  <si>
    <t>" @ EricLahti929: @ realDonaldTrump @ nbc -- I say more Mr. Trump and less everything else on your network!" Thanks Eric, many agree!</t>
  </si>
  <si>
    <t>https://twitter.com/realDonaldTrump/status/321951327301296128</t>
  </si>
  <si>
    <t>I hope everyone (especially the haters and losers) goes to Macy's today and buys some DJT ties, shirts and suits-and SUCCESS Fragrance-love!</t>
  </si>
  <si>
    <t>https://twitter.com/realDonaldTrump/status/321951842244378625</t>
  </si>
  <si>
    <t>" @ mersjm1: @ realDonaldTrump Why did you get this tattoo?!!!? http://bit.ly/pz8Amx " I never got a tattoo and never would!</t>
  </si>
  <si>
    <t>https://twitter.com/realDonaldTrump/status/322051419668635648</t>
  </si>
  <si>
    <t>My @ HollywoodLife interview w/ @ MELANIATRUMP discussing her debut on @ ApprenticeNBC &amp; her skin care line http://bit.ly/153E638</t>
  </si>
  <si>
    <t>https://twitter.com/realDonaldTrump/status/322052973708595200</t>
  </si>
  <si>
    <t>@ RogerBiles @ EricLahti929 @ nbc Thanks!</t>
  </si>
  <si>
    <t>https://twitter.com/realDonaldTrump/status/322053317721194496</t>
  </si>
  <si>
    <t>@ SandeepSrih @ TrumpChicago Thanks!</t>
  </si>
  <si>
    <t>https://twitter.com/realDonaldTrump/status/322054171341762561</t>
  </si>
  <si>
    <t>https://twitter.com/realDonaldTrump/status/322054489123205120</t>
  </si>
  <si>
    <t>@ AlxG21 Thank you!</t>
  </si>
  <si>
    <t>https://twitter.com/realDonaldTrump/status/322056325179785216</t>
  </si>
  <si>
    <t>I discuss South Korea in today's all new # TrumpVlog - http://youtu.be/agk9ZCrYol4</t>
  </si>
  <si>
    <t>https://twitter.com/realDonaldTrump/status/322063174025240578</t>
  </si>
  <si>
    <t>‚ÄúDonald Trump Wishes Kristen Stewart A Happy Birthday‚Äù http://bit.ly/153E638 via @ HollywoodLife</t>
  </si>
  <si>
    <t>https://twitter.com/realDonaldTrump/status/322067326801440769</t>
  </si>
  <si>
    <t>Obama‚Äôs proposed budget has another middle class tax hike http://bit.ly/10IBNhQ Enjoy!</t>
  </si>
  <si>
    <t>https://twitter.com/realDonaldTrump/status/322074553293631489</t>
  </si>
  <si>
    <t>The $200M renovations at Trump @ DoralResort are right on target. When completed, the course will be as good as it gets.</t>
  </si>
  <si>
    <t>https://twitter.com/realDonaldTrump/status/322078572451880960</t>
  </si>
  <si>
    <t>https://twitter.com/realDonaldTrump/status/322079549812785152</t>
  </si>
  <si>
    <t>Sexual pervert Anthony Weiner has zero business holding public office.</t>
  </si>
  <si>
    <t>https://twitter.com/realDonaldTrump/status/322088193879064577</t>
  </si>
  <si>
    <t>. @ Yankees Kevin Youkilis is off to a terrific start. He‚Äôs less than half the price and a much better player than a drug free A-Rod.</t>
  </si>
  <si>
    <t>https://twitter.com/realDonaldTrump/status/322089054034358272</t>
  </si>
  <si>
    <t>‚ÄúYou cannot push anyone up the ladder unless he is willing to climb.‚Äù - Andrew Carnegie</t>
  </si>
  <si>
    <t>https://twitter.com/realDonaldTrump/status/322089711256604672</t>
  </si>
  <si>
    <t>@ _CASSmoney_ Thanks!</t>
  </si>
  <si>
    <t>https://twitter.com/realDonaldTrump/status/322142799233445890</t>
  </si>
  <si>
    <t>" @ garthdahdah: ‚Äú @ realDonaldTrump: I hope everyone goes to Macy's today and buys some DJT ties, shirts &amp; suits‚Äù [love my DJT Ties - Thanks!</t>
  </si>
  <si>
    <t>https://twitter.com/realDonaldTrump/status/322223767415816192</t>
  </si>
  <si>
    <t>"@JackLypka: @ realDonaldTrump how do you like the Dallas Mavericks' chances tonight against Phoenix?" I don't!</t>
  </si>
  <si>
    <t>@JackLypka @</t>
  </si>
  <si>
    <t>https://twitter.com/realDonaldTrump/status/322224840528515072</t>
  </si>
  <si>
    <t>" @ ElliotD224: @ realDonaldTrump do you think Bloomberg is a good mayor?" Yes!</t>
  </si>
  <si>
    <t>https://twitter.com/realDonaldTrump/status/322225486648446977</t>
  </si>
  <si>
    <t>@ maggieaveu_a Thanks and say hi to your son!</t>
  </si>
  <si>
    <t>https://twitter.com/realDonaldTrump/status/322226296925061121</t>
  </si>
  <si>
    <t>" @ Ter2885: @ realDonaldTrump just bought one for my son's bday celebration to Vegas! # gorgeous" Great!</t>
  </si>
  <si>
    <t>https://twitter.com/realDonaldTrump/status/322233389589602304</t>
  </si>
  <si>
    <t>@ RealDougClark Great!</t>
  </si>
  <si>
    <t>https://twitter.com/realDonaldTrump/status/322235047103049728</t>
  </si>
  <si>
    <t>" @ FrankRomeo31: @ realDonaldTrump @ garthdahdah don't forget SUCCESS! The most complimented cologne in my collection... by far!" Thanks!</t>
  </si>
  <si>
    <t>https://twitter.com/realDonaldTrump/status/322237088537931778</t>
  </si>
  <si>
    <t>@JTHolder2010 Great!</t>
  </si>
  <si>
    <t>https://twitter.com/realDonaldTrump/status/322290543969329152</t>
  </si>
  <si>
    <t>I feel so badly for Mark Cuban-the Dallas Mavericks were just eliminated from the playoffs and his partners are pissed. Very sad!</t>
  </si>
  <si>
    <t>https://twitter.com/realDonaldTrump/status/322317426366758913</t>
  </si>
  <si>
    <t>" @ salesdan48: @ realDonaldTrump Why is Anthony Weiner attempting to run for Mayor ?" Because he is delusional!</t>
  </si>
  <si>
    <t>https://twitter.com/realDonaldTrump/status/322323095413194752</t>
  </si>
  <si>
    <t>" @ salesdan48: @ realDonaldTrump Mark Cuban is a sad, unhappy man. A facade, masquerading as a Trump wannabe." Very interesting!</t>
  </si>
  <si>
    <t>https://twitter.com/realDonaldTrump/status/322325475659763712</t>
  </si>
  <si>
    <t>" @ rodmonium91: @ realDonaldTrump My 12yr old nephew is your biggest fan! Has # Success cologne, watches Apprentice, wants to be like u"Say hi!</t>
  </si>
  <si>
    <t>https://twitter.com/realDonaldTrump/status/322325728286871553</t>
  </si>
  <si>
    <t>"@cherish_how: @ realDonaldTrump I'm gonna defend my thesis tomorrow. Any advice for people who have stage fright like me?" Be cool!</t>
  </si>
  <si>
    <t>@cherish_how @</t>
  </si>
  <si>
    <t>https://twitter.com/realDonaldTrump/status/322327742609756160</t>
  </si>
  <si>
    <t>" @ mikefroccaro: @ realDonaldTrump I wear my Donald trump tie every week. Incredible." Great!</t>
  </si>
  <si>
    <t>https://twitter.com/realDonaldTrump/status/322384761379225600</t>
  </si>
  <si>
    <t>@ MdAhGOD Not much, it's too easy!</t>
  </si>
  <si>
    <t>https://twitter.com/realDonaldTrump/status/322384862499729409</t>
  </si>
  <si>
    <t>@ DohaBen I will be there soon!</t>
  </si>
  <si>
    <t>https://twitter.com/realDonaldTrump/status/322385100388040705</t>
  </si>
  <si>
    <t>@Bogart_Ron True!</t>
  </si>
  <si>
    <t>https://twitter.com/realDonaldTrump/status/322385552177508352</t>
  </si>
  <si>
    <t>https://twitter.com/realDonaldTrump/status/322385700907540481</t>
  </si>
  <si>
    <t>@ UKWildcatFan96 True!</t>
  </si>
  <si>
    <t>https://twitter.com/realDonaldTrump/status/322385973835083776</t>
  </si>
  <si>
    <t>https://twitter.com/realDonaldTrump/status/322394287939657728</t>
  </si>
  <si>
    <t>. @ alexsalmond @ pressjournal RT @ rdowns @ realdonaldtrump Margaret Thatcher NEVER would have allowed those wind mill monstrosities.</t>
  </si>
  <si>
    <t>https://twitter.com/realDonaldTrump/status/322398059554283520</t>
  </si>
  <si>
    <t>‚ÄúGo for the jugular so that people watching will not want to mess with you.‚Äù ‚Äì Think Big</t>
  </si>
  <si>
    <t>https://twitter.com/realDonaldTrump/status/322398196670267393</t>
  </si>
  <si>
    <t>Opportunities only present themselves if you are out there looking for them. Be aggressive and seize them when they come.</t>
  </si>
  <si>
    <t>https://twitter.com/realDonaldTrump/status/322403197010460672</t>
  </si>
  <si>
    <t>Congratulations to @ IvankaTrump and Jared on the big news. I will have yet another grandchild this fall!</t>
  </si>
  <si>
    <t>https://twitter.com/realDonaldTrump/status/322404580925259777</t>
  </si>
  <si>
    <t>Congratulations to @ nyknicks on winning their first Atlantic Division title since 1994. @ carmeloanthony is a great New Yorker and Knick!</t>
  </si>
  <si>
    <t>https://twitter.com/realDonaldTrump/status/322407604628361216</t>
  </si>
  <si>
    <t>I really liked everyone at the @ WWE Hall of Fame ceremony--fantastic people!</t>
  </si>
  <si>
    <t>https://twitter.com/realDonaldTrump/status/322408244599468032</t>
  </si>
  <si>
    <t>. @ Jimmyv3 @ WWE Greatly appreciate your nice words re WrestleMania. That‚Äôs why you are such a respected writer.</t>
  </si>
  <si>
    <t>https://twitter.com/realDonaldTrump/status/322420567863078912</t>
  </si>
  <si>
    <t>The time has come. THEGaryBusey will be project mgr on this Sunday's All-Star Celebrity @ ApprenticeNBC. MUST SEE TV!!! Back to 2 hrs.</t>
  </si>
  <si>
    <t>https://twitter.com/realDonaldTrump/status/322421108693426176</t>
  </si>
  <si>
    <t># TBT @ DonaldJTrumpJr, @ IvankaTrump, @ EricTrump, and I 20 years ago- http://instagram.com/p/X-ZsvgmhXv/</t>
  </si>
  <si>
    <t>https://twitter.com/realDonaldTrump/status/322433076967907328</t>
  </si>
  <si>
    <t>Obama‚Äôs budget spends $2B making our navy ships algae-powered http://thebea.st/YlCezS The strong world is laughing at us.</t>
  </si>
  <si>
    <t>https://twitter.com/realDonaldTrump/status/322446921379753984</t>
  </si>
  <si>
    <t>Mr. President, it is time to lead on the Korean crisis. Make a statement from the Rose Garden and send a strong message to the man child!</t>
  </si>
  <si>
    <t>https://twitter.com/realDonaldTrump/status/322448548539031552</t>
  </si>
  <si>
    <t>‚ÄúInterested is interesting. If you remember that simple rule, you will have no trouble making conversation.‚Äù- Think Like a Billionaire</t>
  </si>
  <si>
    <t>https://twitter.com/realDonaldTrump/status/322455245865246720</t>
  </si>
  <si>
    <t>https://twitter.com/realDonaldTrump/status/322455366669590528</t>
  </si>
  <si>
    <t>@ _AJPerez @ WWE @ VinceMcMahon I hope so!</t>
  </si>
  <si>
    <t>https://twitter.com/realDonaldTrump/status/322455593015201793</t>
  </si>
  <si>
    <t>https://twitter.com/realDonaldTrump/status/322455797491695616</t>
  </si>
  <si>
    <t>https://twitter.com/realDonaldTrump/status/322494500859678722</t>
  </si>
  <si>
    <t>" @ ChrisLawGolf: Playing @ realDonaldTrump International Links tomoro. Can't wait! Supposed to be amazing! # beentoldtotakealotofballs" Enjoy!</t>
  </si>
  <si>
    <t>https://twitter.com/realDonaldTrump/status/322591901842825217</t>
  </si>
  <si>
    <t>"@rangi_mats: @ realDonaldTrump Miss Peru Universe 2008 Karol Castillo, passed away last night :( # MissUniverse # MissPeru" A wonderful person</t>
  </si>
  <si>
    <t>@rangi_mats @</t>
  </si>
  <si>
    <t>https://twitter.com/realDonaldTrump/status/322668339975577601</t>
  </si>
  <si>
    <t>" @ SStew3: @ realDonaldTrump we have NO leadership" No kidding!</t>
  </si>
  <si>
    <t>https://twitter.com/realDonaldTrump/status/322672900744286208</t>
  </si>
  <si>
    <t>I can't believe we are not asking South Korea for anything. They make a fortune on us while we spend a fortune defending them-how stupid!</t>
  </si>
  <si>
    <t>https://twitter.com/realDonaldTrump/status/322675037519892480</t>
  </si>
  <si>
    <t>Don't talk to me about Bush, I was never a defender or a fan!</t>
  </si>
  <si>
    <t>https://twitter.com/realDonaldTrump/status/322675662366326785</t>
  </si>
  <si>
    <t>" @ rodmonium91: @ realDonaldTrump I've come to the conclusion the only help for America, is TRUMP 2016 for President!" Probably so!</t>
  </si>
  <si>
    <t>https://twitter.com/realDonaldTrump/status/322676298642235393</t>
  </si>
  <si>
    <t>" @ ryelki: @ realDonaldTrump @ SStew3 WE HAVE NO JOBS, NO HOPE AND NO CASH. TEN YEARS AGO WE HAD SOME OR ALL OF THOSE THINGS" Interesting!</t>
  </si>
  <si>
    <t>https://twitter.com/realDonaldTrump/status/322676486320570368</t>
  </si>
  <si>
    <t>"@RickShauntz: @ realDonaldTrump @ SStew3 we need the art of the deal" Very true!</t>
  </si>
  <si>
    <t>@RickShauntz @ @</t>
  </si>
  <si>
    <t>https://twitter.com/realDonaldTrump/status/322676835664150528</t>
  </si>
  <si>
    <t>" @ ctobin22: @ realDonaldTrump if u were to suggest 1 most important thing to president Obama would b??" Leadership!</t>
  </si>
  <si>
    <t>https://twitter.com/realDonaldTrump/status/322677358995849216</t>
  </si>
  <si>
    <t>"@MichaelNidiffer: @ realDonaldTrump Thoughts on Kerry visiting Seoul amid missile crisis.." Tell them that they must pay us for protection!</t>
  </si>
  <si>
    <t>@MichaelNidiffer @</t>
  </si>
  <si>
    <t>https://twitter.com/realDonaldTrump/status/322679263675432960</t>
  </si>
  <si>
    <t>"@wallsburg: @ realDonaldTrump Why did you support Obama in 08?" I didn't dummy!</t>
  </si>
  <si>
    <t>@wallsburg @</t>
  </si>
  <si>
    <t>https://twitter.com/realDonaldTrump/status/322680253258559489</t>
  </si>
  <si>
    <t>" @ DJHago: @ realDonaldTrump Re Scotland. I'm in Scotland and you are absolutley right about the wind farms. Hideous and horrible things."</t>
  </si>
  <si>
    <t>https://twitter.com/realDonaldTrump/status/322765297234882561</t>
  </si>
  <si>
    <t>Via @ australian: "Trump empire planning to build a presence in Sydney" http://bit.ly/158hcYC</t>
  </si>
  <si>
    <t>https://twitter.com/realDonaldTrump/status/322768440622477312</t>
  </si>
  <si>
    <t>. @ nbc has increased @ ApprenticeNBC to 2 hours until the end of the season--full 2 hour episodes starting at 9 PM EST</t>
  </si>
  <si>
    <t>https://twitter.com/realDonaldTrump/status/322773214247927809</t>
  </si>
  <si>
    <t>. @ alexsalmond RT @King_Pepp Driving through Indiana and seeing tons of ugly windmills. Now I know what @ realDonaldTrump is talking about</t>
  </si>
  <si>
    <t>@ @King_Pepp @</t>
  </si>
  <si>
    <t>https://twitter.com/realDonaldTrump/status/322778258322120704</t>
  </si>
  <si>
    <t>All eyes are on @ TigerWoods @ The_Masters. He‚Äôs in good position!</t>
  </si>
  <si>
    <t>https://twitter.com/realDonaldTrump/status/322779726886367232</t>
  </si>
  <si>
    <t>. @ TrumpWaikiki is Hawaii‚Äôs top luxury hotel &amp; destination. Each room features stunning views &amp; superb amenities http://bit.ly/158kkDN</t>
  </si>
  <si>
    <t>https://twitter.com/realDonaldTrump/status/322790307974488064</t>
  </si>
  <si>
    <t>. @ alexsalmond @ pressjournal @ BBCNews RT @ DanScavino - one would think the photo &amp; caption - says it all.... https://twitter.com/DanScavino/status/322775400998649856/photo/1pic.twitter.com/0nOkuUvuuV</t>
  </si>
  <si>
    <t>https://twitter.com/realDonaldTrump/status/322791639498227713</t>
  </si>
  <si>
    <t>. @ alexsalmond @ pressjournal @ BBCNews RT ‚Äè @ DanScavino the photos that they don't show the public... https://twitter.com/DanScavino/status/322778453181079552/photo/1pic.twitter.com/io18z7NM9b</t>
  </si>
  <si>
    <t>https://twitter.com/realDonaldTrump/status/322792909780963328</t>
  </si>
  <si>
    <t>China controls North Korea. So now besides cyber hacking us all day, they are using the Norks to taunt us. China is a major threat.</t>
  </si>
  <si>
    <t>https://twitter.com/realDonaldTrump/status/322798240913313793</t>
  </si>
  <si>
    <t>The only American who has met with the North Korean man child is Dennis Rodman. Isn‚Äôt that frightening and sad?</t>
  </si>
  <si>
    <t>https://twitter.com/realDonaldTrump/status/322798543221956608</t>
  </si>
  <si>
    <t>Where is the President? It is time for him to come on TV and show strength against the repeated threats from North Korea -- and others.</t>
  </si>
  <si>
    <t>https://twitter.com/realDonaldTrump/status/322804490065571840</t>
  </si>
  <si>
    <t>‚ÄúBe up front and direct with people, and they will return the favor.‚Äù ‚Äì Think Like a Billionaire</t>
  </si>
  <si>
    <t>https://twitter.com/realDonaldTrump/status/322805724545699841</t>
  </si>
  <si>
    <t>Always remember that as your success grows, you will be asked for more favors. Learn how to say ‚ÄòNo.‚Äô It is critical.</t>
  </si>
  <si>
    <t>https://twitter.com/realDonaldTrump/status/322809155767394304</t>
  </si>
  <si>
    <t>My performance from last week on David Letterman @ Late_Show will be re-aired tonight at 11:35 PM on CBS.</t>
  </si>
  <si>
    <t>https://twitter.com/realDonaldTrump/status/322811095112884224</t>
  </si>
  <si>
    <t>Remember to take time this weekend to relax and regroup. It will pay major dividends for the next week.</t>
  </si>
  <si>
    <t>https://twitter.com/realDonaldTrump/status/322814816236490752</t>
  </si>
  <si>
    <t>https://twitter.com/realDonaldTrump/status/322815156050599936</t>
  </si>
  <si>
    <t>https://twitter.com/realDonaldTrump/status/322815529817632770</t>
  </si>
  <si>
    <t>https://twitter.com/realDonaldTrump/status/322815760646959106</t>
  </si>
  <si>
    <t>@ truckncargirl @ piersmorgan True!</t>
  </si>
  <si>
    <t>https://twitter.com/realDonaldTrump/status/322816038913855488</t>
  </si>
  <si>
    <t>https://twitter.com/realDonaldTrump/status/322816188877008896</t>
  </si>
  <si>
    <t>https://twitter.com/realDonaldTrump/status/322817113859436544</t>
  </si>
  <si>
    <t>I talk about Obamacare in today's # TrumpVlog- http://fb.me/2bKdkK6o2</t>
  </si>
  <si>
    <t>https://twitter.com/realDonaldTrump/status/322819924517085184</t>
  </si>
  <si>
    <t>Our country should be worried about nuclear control far more than gun control--&amp; that one's not even close!</t>
  </si>
  <si>
    <t>https://twitter.com/realDonaldTrump/status/322820087046348800</t>
  </si>
  <si>
    <t>https://twitter.com/realDonaldTrump/status/322820301824081920</t>
  </si>
  <si>
    <t>https://twitter.com/realDonaldTrump/status/322914627958763520</t>
  </si>
  <si>
    <t>I am on David Letterman tonight.</t>
  </si>
  <si>
    <t>https://twitter.com/realDonaldTrump/status/322914939511664641</t>
  </si>
  <si>
    <t>"@Tanann5: @ realDonaldTrump Love you to death...think you r amazing and brilliant! LIKE YOUR STRAIGHT FORWARD TALK....Thanks!</t>
  </si>
  <si>
    <t>@Tanann5 @</t>
  </si>
  <si>
    <t>https://twitter.com/realDonaldTrump/status/322918034585026560</t>
  </si>
  <si>
    <t>" @ HogmanjemJack: @ realDonaldTrump After Obama bailed out GM for $80 Billion, 7 out of 10 GM cars made in China!"</t>
  </si>
  <si>
    <t>https://twitter.com/realDonaldTrump/status/322921029708165120</t>
  </si>
  <si>
    <t>Ridiculous that they gave the 14 year old golfer from China a one stroke penalty for slow play at The Masters(see, I can stick up for China)</t>
  </si>
  <si>
    <t>https://twitter.com/realDonaldTrump/status/322923537822273536</t>
  </si>
  <si>
    <t>"@joshlop17: @ realDonaldTrump is a true model, hard work and dedication, money, and attitude &lt;&lt; and unsotppable force" Wow, thank you!</t>
  </si>
  <si>
    <t>@joshlop17 @</t>
  </si>
  <si>
    <t>https://twitter.com/realDonaldTrump/status/322929801230966784</t>
  </si>
  <si>
    <t>" @ josh_b_123: thank you for creating the best show ever @ realDonaldTrump" Very nice, thank you!</t>
  </si>
  <si>
    <t>https://twitter.com/realDonaldTrump/status/323031226673922048</t>
  </si>
  <si>
    <t>What a shame that Kobe Bryant was so badly injured last night - a truly great champion who brought the Lakers back from oblivion this year!</t>
  </si>
  <si>
    <t>https://twitter.com/realDonaldTrump/status/323034231783702528</t>
  </si>
  <si>
    <t>Bad break for @ TigerWoods-hits a great shot which hits the pin and kicks into the water-gets a bogey on hole with another great shot-Champ!</t>
  </si>
  <si>
    <t>https://twitter.com/realDonaldTrump/status/323036159183835136</t>
  </si>
  <si>
    <t>" @ bclew70: @ realDonaldTrump Donald I am disappointed in you. you should have ran for pres." Never too late!</t>
  </si>
  <si>
    <t>https://twitter.com/realDonaldTrump/status/323036789633871873</t>
  </si>
  <si>
    <t>" @ petekobelka: @ realDonaldTrump just wanted to let you know your show is the best show on prime time, better then anything!</t>
  </si>
  <si>
    <t>https://twitter.com/realDonaldTrump/status/323039880072536065</t>
  </si>
  <si>
    <t>Remember, NBC increased Celebrity Apprentice to 2 hours starting this Sunday night at 9 P.M. through end of season-great news for App lovers</t>
  </si>
  <si>
    <t>https://twitter.com/realDonaldTrump/status/323049590700003328</t>
  </si>
  <si>
    <t>" @ GenuineAccess: @ realDonaldTrump Booked VIP clients to playing at the Trump Course in Palos Verdes fnn #" Great-best course in California!</t>
  </si>
  <si>
    <t>https://twitter.com/realDonaldTrump/status/323050106658123776</t>
  </si>
  <si>
    <t>@ VeIvetRose Also true!</t>
  </si>
  <si>
    <t>https://twitter.com/realDonaldTrump/status/323050599253950464</t>
  </si>
  <si>
    <t>" @ teh_jaybee: @ realDonaldTrump are you going to return the favor to @ VinceMcMahon and be the one who inducts him in to the @ WWE # HOF?" YES!</t>
  </si>
  <si>
    <t>https://twitter.com/realDonaldTrump/status/323177975619125248</t>
  </si>
  <si>
    <t>" @ BidwellP: @ realDonaldTrump Are you supporting Chinese child labor?" Only at The Masters!</t>
  </si>
  <si>
    <t>https://twitter.com/realDonaldTrump/status/323182694320197634</t>
  </si>
  <si>
    <t>Did A Rod really try to buy the papers that would implicate him re. drugs - wow, that would be the end, a disaster!</t>
  </si>
  <si>
    <t>https://twitter.com/realDonaldTrump/status/323183210865504256</t>
  </si>
  <si>
    <t>" @ loganfaris: Have to do an essay on a hero....... Definitely picking @ realDonaldTrump. Perfect idol" Very nice-good luck!</t>
  </si>
  <si>
    <t>https://twitter.com/realDonaldTrump/status/323187325683265536</t>
  </si>
  <si>
    <t>"@RealCoachHodge: I'm thinking of changing my name to Trump. Just to thank @ realDonaldTrump for making my business thousands!" Smart!</t>
  </si>
  <si>
    <t>@RealCoachHodge @</t>
  </si>
  <si>
    <t>https://twitter.com/realDonaldTrump/status/323188504328806400</t>
  </si>
  <si>
    <t>"@CoolCanuckChick: @ realDonaldTrump I thought China was good with the U.S.?" Only if you want no country left!</t>
  </si>
  <si>
    <t>@CoolCanuckChick @</t>
  </si>
  <si>
    <t>https://twitter.com/realDonaldTrump/status/323215207126163458</t>
  </si>
  <si>
    <t>China will extract much from Secretary Kerry and the U:S. in order for them to help us with the North Korea problem-don't let this happen!</t>
  </si>
  <si>
    <t>https://twitter.com/realDonaldTrump/status/323216293031460865</t>
  </si>
  <si>
    <t>South Korea must in some form pay for our help-the U.S. must stop being stupid!</t>
  </si>
  <si>
    <t>https://twitter.com/realDonaldTrump/status/323217413241991168</t>
  </si>
  <si>
    <t>" @ dolliemjs02: @ realDonaldTrump I liked Donald Trump on The To Night Show with David Letterman" Thanks!</t>
  </si>
  <si>
    <t>https://twitter.com/realDonaldTrump/status/323228118838046720</t>
  </si>
  <si>
    <t>" @ Dale26: Mr @ realDonaldTrump how come the US doesn't listen 2u whenever u give them advice on how deal with all the problems? They are dumb</t>
  </si>
  <si>
    <t>https://twitter.com/realDonaldTrump/status/323398020244848640</t>
  </si>
  <si>
    <t>"@rpm11561: @ IvankaTrump your dad's interview, last night with David Letterman, was the best, realest, most genuine sitdown, ever ! Thanks!</t>
  </si>
  <si>
    <t>@rpm11561 @</t>
  </si>
  <si>
    <t>https://twitter.com/realDonaldTrump/status/323398619736707072</t>
  </si>
  <si>
    <t>"@CockyCam: Don't care what you say, @ realDonaldTrump is spot on with his comments on Gov. Issues! Keeps it real and honest! # respect" Best!</t>
  </si>
  <si>
    <t>@CockyCam @</t>
  </si>
  <si>
    <t>https://twitter.com/realDonaldTrump/status/323400308782948352</t>
  </si>
  <si>
    <t>Remember, save your evening to watch Celebrity Apprentice tonight at 9 - increased to a full two hours - great episode - watch Gary B.</t>
  </si>
  <si>
    <t>https://twitter.com/realDonaldTrump/status/323400732990648321</t>
  </si>
  <si>
    <t>" @ MrAlanR: @ realDonaldTrump Donald you rock! # theartofthedeal changed me forever. Thanks" That is really great news, congrats!</t>
  </si>
  <si>
    <t>https://twitter.com/realDonaldTrump/status/323402549019422721</t>
  </si>
  <si>
    <t>" @ kanikagahlaut: Can anyone explain why @ JerrySeinfeld is so unfunny on twitter and @ realDonaldTrump is so funny?" Jerry is highly overrated</t>
  </si>
  <si>
    <t>https://twitter.com/realDonaldTrump/status/323403799135916032</t>
  </si>
  <si>
    <t>" @ pjpaton: Wind Mills are highly dangerous - They tend to sheer off blades and catch fire in gales and storms @ realDonaldTrump" True!</t>
  </si>
  <si>
    <t>https://twitter.com/realDonaldTrump/status/323404281996787713</t>
  </si>
  <si>
    <t>"@NoraHaxha: @ realDonaldTrump Donald Trump is the man, loved the interview on letterman!" Thanks!</t>
  </si>
  <si>
    <t>@NoraHaxha @</t>
  </si>
  <si>
    <t>https://twitter.com/realDonaldTrump/status/323404546351198210</t>
  </si>
  <si>
    <t>" @ AdultProdigy: I'll say it, nobody beats @ realDonaldTrump when it comes to honest reporting and serious insight." Thanks!</t>
  </si>
  <si>
    <t>https://twitter.com/realDonaldTrump/status/323404926493552641</t>
  </si>
  <si>
    <t>"@KingOf_Class: @ realDonaldTrump Honestly,you can't find anyone more real than Donald Trump!" A great compliment, thanks!</t>
  </si>
  <si>
    <t>@KingOf_Class @</t>
  </si>
  <si>
    <t>https://twitter.com/realDonaldTrump/status/323405190277496832</t>
  </si>
  <si>
    <t>" @ philip711: @ realDonaldTrump I think when you go on the @ sternshow those are the best interviews" Howard and I have fun!</t>
  </si>
  <si>
    <t>https://twitter.com/realDonaldTrump/status/323406493401640960</t>
  </si>
  <si>
    <t>"@wallsburg: @ realDonaldTrump Grow a pair Donald. Admit you were wrong to support Obama in 08." Moron, I never supported Obama in 08.</t>
  </si>
  <si>
    <t>https://twitter.com/realDonaldTrump/status/323532397192814592</t>
  </si>
  <si>
    <t>@ tjwacker. Good luck!</t>
  </si>
  <si>
    <t>https://twitter.com/realDonaldTrump/status/323535953429934083</t>
  </si>
  <si>
    <t>" @ PattyMSink: @ realDonaldTrump Please, please, please consider running in the 2016 Presidential election. We need business savvy (you)Thanks</t>
  </si>
  <si>
    <t>https://twitter.com/realDonaldTrump/status/323536577622056960</t>
  </si>
  <si>
    <t>" @ teresayarbor: @ realDonaldTrump @wallsburg I remember you supported John McCain just like I did." That is correct, thank you!</t>
  </si>
  <si>
    <t>https://twitter.com/realDonaldTrump/status/323546114819235840</t>
  </si>
  <si>
    <t>" @ gameexpress1: @ realDonaldTrump Angel Cabrerra will win the MASTERS..265lbs of everyman golfer..Ole!" He is looking good!</t>
  </si>
  <si>
    <t>https://twitter.com/realDonaldTrump/status/323546680215601152</t>
  </si>
  <si>
    <t>" @ Michele_WV: @ realDonaldTrump Donald Trump for President. Please " You are too kind!</t>
  </si>
  <si>
    <t>https://twitter.com/realDonaldTrump/status/323557414802690048</t>
  </si>
  <si>
    <t>" @ cliftonclive: @ realDonaldTrump : I completely agree with Patty. A businessman of your caliber can successfully implement State Policies. T</t>
  </si>
  <si>
    <t>https://twitter.com/realDonaldTrump/status/323557742407200768</t>
  </si>
  <si>
    <t>" @ peterjsteele: @ realDonaldTrump Love to hear your thoughts on idiot Alex Rodriguez. I hope he gets run out of New York." He will be!</t>
  </si>
  <si>
    <t>https://twitter.com/realDonaldTrump/status/323558845584646144</t>
  </si>
  <si>
    <t>" @ trevordebus: @ realDonaldTrump Why is Apprentice 2 full hours now? Ratings problems prompt NBC to end the season early? No dope,opposite!</t>
  </si>
  <si>
    <t>https://twitter.com/realDonaldTrump/status/323560370922999808</t>
  </si>
  <si>
    <t>@ AdamScott is a great guy and player!</t>
  </si>
  <si>
    <t>https://twitter.com/realDonaldTrump/status/323560814764253185</t>
  </si>
  <si>
    <t>" @ chuckyc78: @ realDonaldTrump happy the apprentice is back to two hours having my weekly apprentice party" You will love it tonight!</t>
  </si>
  <si>
    <t>https://twitter.com/realDonaldTrump/status/323561368261378049</t>
  </si>
  <si>
    <t>" @ akd100: @ realDonaldTrump are U watching # masters ?! It's no sure thing yet !!" Yes, great event!</t>
  </si>
  <si>
    <t>https://twitter.com/realDonaldTrump/status/323563277915410432</t>
  </si>
  <si>
    <t>" @ Kyle_j91: @ realDonaldTrump If the US asked for reimbursement for defense and the Koreans declined, then what? Let's rebuild the U.S.!</t>
  </si>
  <si>
    <t>https://twitter.com/realDonaldTrump/status/323564027672399872</t>
  </si>
  <si>
    <t>"@alumadrifter: @ realDonaldTrump @ gameexpress1 I'm calling it for Jason day" He probably just blew it!</t>
  </si>
  <si>
    <t>@alumadrifter @ @</t>
  </si>
  <si>
    <t>https://twitter.com/realDonaldTrump/status/323564511221145602</t>
  </si>
  <si>
    <t>" @ WWinmill: @ realDonaldTrump Canada loves you Donald!" Thanks!</t>
  </si>
  <si>
    <t>https://twitter.com/realDonaldTrump/status/323565959203930112</t>
  </si>
  <si>
    <t>Make sure to watch Celebrity Apprentice tonight at 9 on NBC. A GREAT SHOW, JUST LIKE THE MASTERS. 9</t>
  </si>
  <si>
    <t>https://twitter.com/realDonaldTrump/status/323566664136417280</t>
  </si>
  <si>
    <t>" @ IamTimClancy: @ realDonaldTrump....please save our America....a democratic win in 2016 will be the final nail." True!</t>
  </si>
  <si>
    <t>https://twitter.com/realDonaldTrump/status/323567682026876929</t>
  </si>
  <si>
    <t>"@mforbes326: Can't wait for Celebrity Apprentice! Let's do this Gary! I hope he wins tonight. @ realDonaldTrump"</t>
  </si>
  <si>
    <t>@mforbes326 @</t>
  </si>
  <si>
    <t>https://twitter.com/realDonaldTrump/status/323568639544537088</t>
  </si>
  <si>
    <t>"@thelambdizzle: @ realDonaldTrump Mr Trump are we 2 hours tonight?" Yes.</t>
  </si>
  <si>
    <t>@thelambdizzle @</t>
  </si>
  <si>
    <t>https://twitter.com/realDonaldTrump/status/323579319387574272</t>
  </si>
  <si>
    <t>" @ willise2n: @ realDonaldTrump u r a hero to us in Nigeria/ Africa. Wen r u visiting us nxt? It wld be a dream come true to meet Really nice</t>
  </si>
  <si>
    <t>https://twitter.com/realDonaldTrump/status/323582220998688768</t>
  </si>
  <si>
    <t>Great job @ AdamScott - you deserve it!</t>
  </si>
  <si>
    <t>https://twitter.com/realDonaldTrump/status/323583500206870529</t>
  </si>
  <si>
    <t>" @ MSKIBBS1: @ realDonaldTrump The only way we can save America in 2016 will be if you run for President." Thank you!</t>
  </si>
  <si>
    <t>https://twitter.com/realDonaldTrump/status/323584895697948672</t>
  </si>
  <si>
    <t>@ adamscott - I am really proud of you Adam - I'll see you soon at Trump National Doral!</t>
  </si>
  <si>
    <t>https://twitter.com/realDonaldTrump/status/323593433035988993</t>
  </si>
  <si>
    <t>"@T_Colello: @ realDonaldTrump if you were president Korea wouldn't be messing with us # Trump2016" 100% correct!</t>
  </si>
  <si>
    <t>@T_Colello @</t>
  </si>
  <si>
    <t>https://twitter.com/realDonaldTrump/status/323601596942540803</t>
  </si>
  <si>
    <t>Get ready to turn to NBC for CELEBRITY APPRENTICE -- TONIGHT'S SHOW IS GREAT!</t>
  </si>
  <si>
    <t>https://twitter.com/realDonaldTrump/status/323601741557932035</t>
  </si>
  <si>
    <t>A lot of comments re @ MELANIATRUMP vs. Milania last week. I think spelling has taken on a new significance. # CelebApprentice</t>
  </si>
  <si>
    <t>https://twitter.com/realDonaldTrump/status/323602000115814401</t>
  </si>
  <si>
    <t>It‚Äôs true‚Äî @ dennisrodman gets the comeback of the year award. I didn‚Äôt like having to fire him. # CelebApprentice</t>
  </si>
  <si>
    <t>https://twitter.com/realDonaldTrump/status/323604057149280256</t>
  </si>
  <si>
    <t>. @ THEGaryBusey as Project Manager... is Team Power in trouble?? # CelebApprentice</t>
  </si>
  <si>
    <t>https://twitter.com/realDonaldTrump/status/323606700726816769</t>
  </si>
  <si>
    <t>‚ÄúA vampire with a day pass?‚Äù We are in @ THEGaryBusey land. # CelebApprentice</t>
  </si>
  <si>
    <t>https://twitter.com/realDonaldTrump/status/323607440681754625</t>
  </si>
  <si>
    <t>What would you choose- Vampires or Cavemen? # CelebApprentice</t>
  </si>
  <si>
    <t>https://twitter.com/realDonaldTrump/status/323610545087459329</t>
  </si>
  <si>
    <t>. @ pennjillette doesn‚Äôt like @ StephenBaldwin7‚Äôs clich√© line and Stephen says Penn creeps him out. Do we sense conflict yet? # CelebApprentice</t>
  </si>
  <si>
    <t>https://twitter.com/realDonaldTrump/status/323610563420774400</t>
  </si>
  <si>
    <t>" @ jeffreybigmoney: @ realDonaldTrump Would they have won the task if not the misspelling? I was dying for him or Trace to ask that. YES!</t>
  </si>
  <si>
    <t>https://twitter.com/realDonaldTrump/status/323615555636572161</t>
  </si>
  <si>
    <t>Based on the shoots- which silent film do you think will be better? # CelebApprentice</t>
  </si>
  <si>
    <t>https://twitter.com/realDonaldTrump/status/323617278140760064</t>
  </si>
  <si>
    <t>. @ PennJillette and @ StephenBaldwin7's arguments are making the edit room look like the boardroom. # CelebApprentice</t>
  </si>
  <si>
    <t>https://twitter.com/realDonaldTrump/status/323620915852214272</t>
  </si>
  <si>
    <t>It's boardroom time! Does anyone miss @ OMAROSA? # CelebApprentice</t>
  </si>
  <si>
    <t>https://twitter.com/realDonaldTrump/status/323622351935782913</t>
  </si>
  <si>
    <t>What is your favorite @ THEGaryBusey film? Tonight's short film? Point Break? Lethal Weapon? # CelebApprentice</t>
  </si>
  <si>
    <t>https://twitter.com/realDonaldTrump/status/323622747433496576</t>
  </si>
  <si>
    <t>Do you know how many years @ TheRealMarilu starred on Taxi? # CelebApprentice</t>
  </si>
  <si>
    <t>https://twitter.com/realDonaldTrump/status/323624103141572609</t>
  </si>
  <si>
    <t>Great shots of @ TrumpTowerNY # CelebApprentice</t>
  </si>
  <si>
    <t>https://twitter.com/realDonaldTrump/status/323624883319881728</t>
  </si>
  <si>
    <t>I‚Äôm impressed -- both teams have produced very entertaining silent films. # CelebApprentice</t>
  </si>
  <si>
    <t>https://twitter.com/realDonaldTrump/status/323627262928896002</t>
  </si>
  <si>
    <t>Product integration is very important. # CelebApprentice</t>
  </si>
  <si>
    <t>https://twitter.com/realDonaldTrump/status/323629929809993728</t>
  </si>
  <si>
    <t>The home of the boardroom- @ TrumpTowerNY- http://www.trumptowerny.com # CelebApprentice</t>
  </si>
  <si>
    <t>https://twitter.com/realDonaldTrump/status/323630144256348160</t>
  </si>
  <si>
    <t>Who do you think is going home? # CelebApprentice</t>
  </si>
  <si>
    <t>https://twitter.com/realDonaldTrump/status/323631539831316480</t>
  </si>
  <si>
    <t>Do you think I made the right decision? # CelebApprentice</t>
  </si>
  <si>
    <t>https://twitter.com/realDonaldTrump/status/323700589215236097</t>
  </si>
  <si>
    <t>" @ JFordEureka: Love the ties! Where can I get them? @ realDonaldTrump @ EricTrump # celebapprentice" Macy's!</t>
  </si>
  <si>
    <t>https://twitter.com/realDonaldTrump/status/323729089498345472</t>
  </si>
  <si>
    <t>" @ ronettekite: @ realDonaldTrump, @ IvankaTrump DOES look great! Shes stunning, intelligent; a true role model for many women. True-fhank you!</t>
  </si>
  <si>
    <t>https://twitter.com/realDonaldTrump/status/323730832776896512</t>
  </si>
  <si>
    <t>" @ PashaRozay: Ivanka Trump is the best thing @ realDonaldTrump ever created. # celebrityapprentice # theapprentice</t>
  </si>
  <si>
    <t>https://twitter.com/realDonaldTrump/status/323752493051965441</t>
  </si>
  <si>
    <t>Will be doing Fox and Friends in two minutes!</t>
  </si>
  <si>
    <t>https://twitter.com/realDonaldTrump/status/323841566315794434</t>
  </si>
  <si>
    <t>. @ DonaldJTrumpJr and @ EricTrump with @ HulkHogan -- Great shot! pic.twitter.com/nBGYwCNDnz‚Äù</t>
  </si>
  <si>
    <t>https://twitter.com/realDonaldTrump/status/323844842000089088</t>
  </si>
  <si>
    <t>From 10-11 pm, @ ApprenticeNBC ranks #1 in 18-49 among ABC,CBS, and NBC. # CelebApprentice</t>
  </si>
  <si>
    <t>https://twitter.com/realDonaldTrump/status/323857408722075648</t>
  </si>
  <si>
    <t>My @ foxandfriends interview re: @ IvankaTrump's pregnancy, my grandchildren, Obama's 18% tax rate &amp; Obamacarehttp://bit.ly/ZwaKlY</t>
  </si>
  <si>
    <t>https://twitter.com/realDonaldTrump/status/323859937392480256</t>
  </si>
  <si>
    <t>In case you missed it, my @ gretawire interview on Obama's IRA rate cut hurting savings &amp; economic growth http://bit.ly/Zwburn</t>
  </si>
  <si>
    <t>https://twitter.com/realDonaldTrump/status/323867374535188480</t>
  </si>
  <si>
    <t>Despite firing @ StephenBaldwin7 in last night's All Star Celebrity @ ApprenticeNBC, Stephen had strong overall performance this season</t>
  </si>
  <si>
    <t>https://twitter.com/realDonaldTrump/status/323867766350307328</t>
  </si>
  <si>
    <t>. @ TheRealMarilu is impressing the All Star Celebrity @ ApprenticeNBC viewers with her continued success on Team Power.</t>
  </si>
  <si>
    <t>https://twitter.com/realDonaldTrump/status/323874824281812993</t>
  </si>
  <si>
    <t>RT @ gatewaypundit: The Trump Hotel Waikiki looks like a lovely resort @ realDonaldTrump # Hawaii</t>
  </si>
  <si>
    <t>https://twitter.com/realDonaldTrump/status/323934793039499264</t>
  </si>
  <si>
    <t>My heart goes out to the people of Boston on this terrible day!</t>
  </si>
  <si>
    <t>https://twitter.com/realDonaldTrump/status/323936711090511872</t>
  </si>
  <si>
    <t>We must change the laws of our land and seek fair but rapid trials for the perpetrators of terrorist acts (Boston) with harsh punishment!</t>
  </si>
  <si>
    <t>https://twitter.com/realDonaldTrump/status/323985751639478272</t>
  </si>
  <si>
    <t>" @ NYCJennie: @ realDonaldTrump would you mind retweeting this flier please. You could help me save 4 year old Jayden's life! Go Jayden!</t>
  </si>
  <si>
    <t>https://twitter.com/realDonaldTrump/status/324165224502534145</t>
  </si>
  <si>
    <t>. @ hardball_chris must have the lowest IQ on television‚Äînow telling people that domestic terrorists are from the right.</t>
  </si>
  <si>
    <t>https://twitter.com/realDonaldTrump/status/324167784118505474</t>
  </si>
  <si>
    <t>. @ hardball_chris Did you forget about Bill Ayers &amp; so many others? You should apologize to all the people you offended yesterday.</t>
  </si>
  <si>
    <t>https://twitter.com/realDonaldTrump/status/324167991963041792</t>
  </si>
  <si>
    <t>I‚Äôve known @ hardball_chris for a long time &amp; sadly, he gets dumber each &amp; every year--&amp; started from a very low base.</t>
  </si>
  <si>
    <t>https://twitter.com/realDonaldTrump/status/324175551109689344</t>
  </si>
  <si>
    <t>https://twitter.com/realDonaldTrump/status/324175708979097601</t>
  </si>
  <si>
    <t>@emilyplacido @ @</t>
  </si>
  <si>
    <t>https://twitter.com/realDonaldTrump/status/324176350527238144</t>
  </si>
  <si>
    <t>@mrmikeyharrison You will love it!</t>
  </si>
  <si>
    <t>https://twitter.com/realDonaldTrump/status/324176639107948544</t>
  </si>
  <si>
    <t>@ StockMarket100 It might but there'd be "hell to pay!"</t>
  </si>
  <si>
    <t>https://twitter.com/realDonaldTrump/status/324177089651695617</t>
  </si>
  <si>
    <t>@ oparinde Macy's will be happy--and so am I.</t>
  </si>
  <si>
    <t>https://twitter.com/realDonaldTrump/status/324177788305301505</t>
  </si>
  <si>
    <t>@ terryvanburen @ TheRealMarilu @ ApprenticeNBC . @ TheRealMarilu will be happy--she's also a great person.</t>
  </si>
  <si>
    <t>https://twitter.com/realDonaldTrump/status/324178517300477952</t>
  </si>
  <si>
    <t>https://twitter.com/realDonaldTrump/status/324184222665408515</t>
  </si>
  <si>
    <t>It‚Äôs very sad that the administration isn‚Äôt sending anyone to Margaret Thatcher‚Äôs funeral. She was a big U.S. supporter.</t>
  </si>
  <si>
    <t>https://twitter.com/realDonaldTrump/status/324185212194000896</t>
  </si>
  <si>
    <t>@ AscotCarRental I know Adam--he's a great player &amp; great guy!</t>
  </si>
  <si>
    <t>https://twitter.com/realDonaldTrump/status/324185836713304064</t>
  </si>
  <si>
    <t>Via @ TVbytheNumbers:‚ÄúTV Ratings Sunday 'Family Guy' &amp; 'The Simpsons' Down, 'All-Star Celebrity Apprentice' Up‚Äùhttp://bit.ly/ZxHOKg</t>
  </si>
  <si>
    <t>https://twitter.com/realDonaldTrump/status/324188649212223488</t>
  </si>
  <si>
    <t>Throwing out the first pitch a few years ago at Fenway in Boston- Boston will be better than ever. http://instagram.com/p/YK9xSsmhYs/</t>
  </si>
  <si>
    <t>https://twitter.com/realDonaldTrump/status/324199640989831168</t>
  </si>
  <si>
    <t>Via @ scotsmandotcom: ‚ÄúDonald Trump hires top lawyer for wind farm battle‚Äùhttp://bit.ly/ZxGozu</t>
  </si>
  <si>
    <t>https://twitter.com/realDonaldTrump/status/324206487738142720</t>
  </si>
  <si>
    <t>Congratulations to @ Boston_Police, @ FBIBoston &amp; all emergency first responders &amp; doctors for their excellent work under fire yesterday</t>
  </si>
  <si>
    <t>https://twitter.com/realDonaldTrump/status/324209288161677313</t>
  </si>
  <si>
    <t>The world economy is under deep stress with growth slowing everywhere. Yet crude is over $87/barrel. Should be $25 at the most.</t>
  </si>
  <si>
    <t>https://twitter.com/realDonaldTrump/status/324227370309517312</t>
  </si>
  <si>
    <t>https://twitter.com/realDonaldTrump/status/324231900334026752</t>
  </si>
  <si>
    <t>. @ alexsalmond RT @islandbluenose You'll be doing us in scotland a great service if you win. Good Luck.</t>
  </si>
  <si>
    <t>https://twitter.com/realDonaldTrump/status/324234147893751808</t>
  </si>
  <si>
    <t>. @ alexsalmond RT @ RichWaugaman This time I agree 100% I never knew how useless a wind turbine was until I (cont) http://tl.gd/n_1rjq3v6</t>
  </si>
  <si>
    <t>https://twitter.com/realDonaldTrump/status/324234819104043008</t>
  </si>
  <si>
    <t>. @ alexsalmond RT @ NOBLE74 I live in Aberdeenshire &amp; I'm with you, you have made a big difference to that bit (cont) http://tl.gd/n_1rjq40l</t>
  </si>
  <si>
    <t>https://twitter.com/realDonaldTrump/status/324237668928086016</t>
  </si>
  <si>
    <t>https://twitter.com/realDonaldTrump/status/324244756928552961</t>
  </si>
  <si>
    <t>Vegas‚Äô top destination, @ TrumpLasVegas is a 64-story tower of golden glass http://bit.ly/ZxIiAl What goes on there, stays there!</t>
  </si>
  <si>
    <t>https://twitter.com/realDonaldTrump/status/324247196780331008</t>
  </si>
  <si>
    <t>Via @ financialpost: ‚ÄúClimate changing for global warming journalists‚Äù by Lawrence Solomon (cont) http://tl.gd/n_1rjq4rm</t>
  </si>
  <si>
    <t>https://twitter.com/realDonaldTrump/status/324262399953756160</t>
  </si>
  <si>
    <t>I sure hope the sexting pervert Anthony Weiner runs for mayor. Will be great fun watching him both lose and be humiliated.</t>
  </si>
  <si>
    <t>https://twitter.com/realDonaldTrump/status/324264431196454912</t>
  </si>
  <si>
    <t>https://twitter.com/realDonaldTrump/status/324264606698717186</t>
  </si>
  <si>
    <t>https://twitter.com/realDonaldTrump/status/324265693015072768</t>
  </si>
  <si>
    <t>https://twitter.com/realDonaldTrump/status/324267967439314944</t>
  </si>
  <si>
    <t>With @ StephenBaldwin7 earlier today at @ ApprenticeNBC press conference in @ TrumpTowerNY. http://instagram.com/p/YLhr-wmhSS/</t>
  </si>
  <si>
    <t>https://twitter.com/realDonaldTrump/status/324269848001662977</t>
  </si>
  <si>
    <t>I discuss yesterday's tragedy at the Boston Marathon in today's video blog. http://fb.me/2Vpt8HQUa</t>
  </si>
  <si>
    <t>https://twitter.com/realDonaldTrump/status/324493642297380864</t>
  </si>
  <si>
    <t>"@anthonyskwiat: @QueyNewton @ realdonaldtrump ya because mark Cuban is an arrogant punk compared to Donald who's a living legend" Thanks!</t>
  </si>
  <si>
    <t>@anthonyskwiat @QueyNewton @</t>
  </si>
  <si>
    <t>https://twitter.com/realDonaldTrump/status/324494370806063106</t>
  </si>
  <si>
    <t>" @ leebestt: @ realDonaldTrump His opponent should not agree to any debates as I am sure he is a master." Re me? Thanks!</t>
  </si>
  <si>
    <t>https://twitter.com/realDonaldTrump/status/324496884473425921</t>
  </si>
  <si>
    <t>" @ _KateMorgan_: I'd say @ realDonaldTrump is a legend" I work too long and hard to think about it - but thanks!</t>
  </si>
  <si>
    <t>https://twitter.com/realDonaldTrump/status/324498259064258562</t>
  </si>
  <si>
    <t>"@slabrunojr: @ realDonaldTrump @anthonyskwiat @QueyNewton Cuban could buy and sell Trump 2x!!" Wrong moron, the opposite times 4.</t>
  </si>
  <si>
    <t>https://twitter.com/realDonaldTrump/status/324498895147237376</t>
  </si>
  <si>
    <t>" @ Doug_E_Fresh2: @ realDonaldTrump is definitely a legend. A real man among men." Thanks Doug, I like you tooooo!</t>
  </si>
  <si>
    <t>https://twitter.com/realDonaldTrump/status/324499203009175553</t>
  </si>
  <si>
    <t>"@Real_LukasHall: Starting to follow the Donald has been one of my better decisions lately @ realDonaldTrump" That's great!</t>
  </si>
  <si>
    <t>@Real_LukasHall @</t>
  </si>
  <si>
    <t>https://twitter.com/realDonaldTrump/status/324511737078493184</t>
  </si>
  <si>
    <t>https://twitter.com/realDonaldTrump/status/324511958575489024</t>
  </si>
  <si>
    <t>@LarryRobertWyat Our country needs a negotiator--we are failing fast!</t>
  </si>
  <si>
    <t>https://twitter.com/realDonaldTrump/status/324512510793371650</t>
  </si>
  <si>
    <t>@LUSHPILLAI @</t>
  </si>
  <si>
    <t>https://twitter.com/realDonaldTrump/status/324531820576247808</t>
  </si>
  <si>
    <t>https://twitter.com/realDonaldTrump/status/324550046827810817</t>
  </si>
  <si>
    <t>@ dandeloof @ mcuban Wrong--he started it, I finished it!</t>
  </si>
  <si>
    <t>https://twitter.com/realDonaldTrump/status/324550347823648769</t>
  </si>
  <si>
    <t>https://twitter.com/realDonaldTrump/status/324550484285341696</t>
  </si>
  <si>
    <t>@handyrachet Flattery!</t>
  </si>
  <si>
    <t>https://twitter.com/realDonaldTrump/status/324557732873129986</t>
  </si>
  <si>
    <t>https://twitter.com/realDonaldTrump/status/324558896079454208</t>
  </si>
  <si>
    <t>Great to see @ RedSox win big yesterday. Good for Boston and the country. Yesterday we were all @ RedSox fans.</t>
  </si>
  <si>
    <t>https://twitter.com/realDonaldTrump/status/324559585841139714</t>
  </si>
  <si>
    <t>https://twitter.com/realDonaldTrump/status/324566537245696000</t>
  </si>
  <si>
    <t>Had a fantastic time at yesterday‚Äôs All-Star @ ApprenticeNBC press conference with @ StephenBaldwin7 in @ TrumpTowerNY.</t>
  </si>
  <si>
    <t>https://twitter.com/realDonaldTrump/status/324584451495571456</t>
  </si>
  <si>
    <t>The Chinese must still be laughing at Kerry‚Äôs trip to China. He got nothing, gave them everything and promised even more.</t>
  </si>
  <si>
    <t>https://twitter.com/realDonaldTrump/status/324590961827143681</t>
  </si>
  <si>
    <t>Our gov't is so pathetic that some of the billions being wasted in Afghanistan are ending up with terrorists http://bit.ly/XRhSPL</t>
  </si>
  <si>
    <t>https://twitter.com/realDonaldTrump/status/324598808396853248</t>
  </si>
  <si>
    <t>Business is easy. Dealing with people is hard. If you are an entrepreneur, your most important job is to choose who works with you.</t>
  </si>
  <si>
    <t>https://twitter.com/realDonaldTrump/status/324599477199581184</t>
  </si>
  <si>
    <t>It is terrible that neither Obama, Biden nor Kerry attended Lady Thatcher‚Äôs funeral. They would all run to Muslim Brotherhood Morsi‚Äôs.</t>
  </si>
  <si>
    <t>https://twitter.com/realDonaldTrump/status/324599914808086528</t>
  </si>
  <si>
    <t>https://twitter.com/realDonaldTrump/status/324604705437261824</t>
  </si>
  <si>
    <t>@GauravK725 Great!</t>
  </si>
  <si>
    <t>https://twitter.com/realDonaldTrump/status/324612565940436994</t>
  </si>
  <si>
    <t>Druggie A-Rod, @ MLB‚Äôs biggest fraud, is lucky George Steinbrenner is no longer with us. @ Yankees would have voided his contract.</t>
  </si>
  <si>
    <t>https://twitter.com/realDonaldTrump/status/324617539214782465</t>
  </si>
  <si>
    <t>Obama‚Äôs $1T+ deficit budget expanded welfare &amp; green cronyism &amp; it cut domestic bomb prevention in halfhttp://bit.ly/XRjmcP</t>
  </si>
  <si>
    <t>https://twitter.com/realDonaldTrump/status/324623320232361984</t>
  </si>
  <si>
    <t>W/ spectacular panoramic Pacific Ocean views, @ TrumpGolfLA is the top luxury public golf course in the country http://bit.ly/hAJgi6</t>
  </si>
  <si>
    <t>https://twitter.com/realDonaldTrump/status/324625382554890240</t>
  </si>
  <si>
    <t>Thinking small when you could think big limits you in all aspects of your life.</t>
  </si>
  <si>
    <t>https://twitter.com/realDonaldTrump/status/324632743826837505</t>
  </si>
  <si>
    <t>Everyone loves @ AmandaTMiller- here she is with @ Joan_Rivers and me. http://fb.me/LJVGpuq2</t>
  </si>
  <si>
    <t>https://twitter.com/realDonaldTrump/status/324666194437226496</t>
  </si>
  <si>
    <t>" @ theimpregnable: @ realDonaldTrump Mr. Trump what keeps you going ?." Love of my family, Country and work!</t>
  </si>
  <si>
    <t>https://twitter.com/realDonaldTrump/status/324666794369495040</t>
  </si>
  <si>
    <t>" @ kayceelaw: @ realDonaldTrump A great mind...And a role model." Thanks!</t>
  </si>
  <si>
    <t>https://twitter.com/realDonaldTrump/status/324668383306080256</t>
  </si>
  <si>
    <t>" @ blakeamorrow: @ realDonaldTrump ha! Cuban got lucky. Trump is a genius. Hope to see you at the top one day sir." Great, hopefully soon!</t>
  </si>
  <si>
    <t>https://twitter.com/realDonaldTrump/status/324673957682896896</t>
  </si>
  <si>
    <t>"@itsHODAIFA: @ realDonaldTrump I wish someday i would be like you! You're my inspiration! Keep up the good work. Thanks!</t>
  </si>
  <si>
    <t>@itsHODAIFA @</t>
  </si>
  <si>
    <t>https://twitter.com/realDonaldTrump/status/324674513298128897</t>
  </si>
  <si>
    <t>" @ maggie101956: @ realDonaldTrump Donald...he couldn't go to Thachers funeral??? Am I the only one outraged???" No!</t>
  </si>
  <si>
    <t>https://twitter.com/realDonaldTrump/status/324676127346012163</t>
  </si>
  <si>
    <t>" @ rodmonium91: @ realDonaldTrump Best piece of advice u would give to a young businessman?" Work really hard and smart!</t>
  </si>
  <si>
    <t>https://twitter.com/realDonaldTrump/status/324676713911033858</t>
  </si>
  <si>
    <t>https://twitter.com/realDonaldTrump/status/324677547365380097</t>
  </si>
  <si>
    <t>" @ knaweiny21: @ realDonaldTrump Love everything that you stand for! You are a brilliant man!" Thank you!</t>
  </si>
  <si>
    <t>https://twitter.com/realDonaldTrump/status/324677867835371520</t>
  </si>
  <si>
    <t>" @ billf227: @ realDonaldTrump staying at Doral tonight. Can't wait to see it after the Trump renovations" It will be amazing!</t>
  </si>
  <si>
    <t>https://twitter.com/realDonaldTrump/status/324678418883047424</t>
  </si>
  <si>
    <t>" @ LRod421: @ realDonaldTrump @ MLB @ Yankees what do you think the yankees will end up doing with his contract. Pay it or contess it" Contest?</t>
  </si>
  <si>
    <t>https://twitter.com/realDonaldTrump/status/324679458760036353</t>
  </si>
  <si>
    <t>" @ scheekster: @ realDonaldTrump @ trumpgolfla it is an amazing place! Will be playing there in a tournament June 3 can't wait!" Win!</t>
  </si>
  <si>
    <t>https://twitter.com/realDonaldTrump/status/324680688064397312</t>
  </si>
  <si>
    <t>" @ Arseburgers: @ realDonaldTrump @itsHODAIFA When you die the world will be better" Very nice - you sound like a really wonderful person!</t>
  </si>
  <si>
    <t>https://twitter.com/realDonaldTrump/status/324686345555550210</t>
  </si>
  <si>
    <t>" @ Slave4Suzi: @KatrinaDeVita I highly recommend you follow @ realDonaldTrump if you don't already. The man's a genius." Thank you!</t>
  </si>
  <si>
    <t>@ @KatrinaDeVita @</t>
  </si>
  <si>
    <t>https://twitter.com/realDonaldTrump/status/324686720085929984</t>
  </si>
  <si>
    <t>" @ garthdahdah: @ TrumpGolfLA [THE] top luxury public golf course in the country http://bit.ly/hAJgi6 ‚Äù @ realDonaldTrump Thank you!</t>
  </si>
  <si>
    <t>https://twitter.com/realDonaldTrump/status/324687099884343298</t>
  </si>
  <si>
    <t>"@ILOVEBRITNEY_7: @ realDonaldTrump could you run for president ? We need you!" We need someone!</t>
  </si>
  <si>
    <t>@ILOVEBRITNEY_7 @</t>
  </si>
  <si>
    <t>https://twitter.com/realDonaldTrump/status/324687373596250112</t>
  </si>
  <si>
    <t>" @ simonlise: @ realDonaldTrump @ maggie101956 if he had gone, you would have criticized him for leaving the Boston issue unresloved" Wrong!</t>
  </si>
  <si>
    <t>https://twitter.com/realDonaldTrump/status/324688617534541824</t>
  </si>
  <si>
    <t>" @ NickTripp86: @ realDonaldTrump @ rodmonium91 What is the most important lesson you've learned in business?" Never give up!</t>
  </si>
  <si>
    <t>https://twitter.com/realDonaldTrump/status/324690717769359360</t>
  </si>
  <si>
    <t>" @ Ailor424: @ realDonaldTrump Prez shows more anger about US Senate not passing guns bill than he does about the Boston bombing. Interesting!</t>
  </si>
  <si>
    <t>https://twitter.com/realDonaldTrump/status/324691698737369090</t>
  </si>
  <si>
    <t>" @ RogerLMenard: @ realDonaldTrump Mr. Trump please keep up the great work on all fronts...Your an inspiration to everyone." Thank you!</t>
  </si>
  <si>
    <t>https://twitter.com/realDonaldTrump/status/324699596674723841</t>
  </si>
  <si>
    <t>@ joeromes2 Thanks Joe!</t>
  </si>
  <si>
    <t>https://twitter.com/realDonaldTrump/status/324706150077591552</t>
  </si>
  <si>
    <t>" @ mtneerjustice: @ realDonaldTrump My husband and I went to Las Vegas in August and stayed at the Trump Hotel. We loved it! That's great!</t>
  </si>
  <si>
    <t>https://twitter.com/realDonaldTrump/status/324708696007532544</t>
  </si>
  <si>
    <t>" @ MattMoran50: The day @ realDonaldTrump runs for president is the day this country can get back to being great again" Wow, thank you!</t>
  </si>
  <si>
    <t>https://twitter.com/realDonaldTrump/status/324711507151683584</t>
  </si>
  <si>
    <t>" @ PatrickBlackbrn: @ realDonaldTrump @ MattMoran50 He tried last cycle and failed miserably. Never ran yet lead in the pols you moron!</t>
  </si>
  <si>
    <t>https://twitter.com/realDonaldTrump/status/324855483938779136</t>
  </si>
  <si>
    <t>" @ Rockinar: @ realDonaldTrump @ mtneerjustice Trump does not own the hotel. He just licensed him name out for it." Wrong, I own the hotel!</t>
  </si>
  <si>
    <t>https://twitter.com/realDonaldTrump/status/324861720487149570</t>
  </si>
  <si>
    <t>" @ MeWonderful2: @ realDonaldTrump @ Rockinar @ mtneerjustice LOLss. I wonder if the false info comes from "hate" OR just lack of knowledge.Hate</t>
  </si>
  <si>
    <t>https://twitter.com/realDonaldTrump/status/324882734243786752</t>
  </si>
  <si>
    <t>https://twitter.com/realDonaldTrump/status/324924905453936641</t>
  </si>
  <si>
    <t>The reality is that no gun bill will ever stop tragedies. And as we have learned from ObamaCare, Washington only makes things worse!</t>
  </si>
  <si>
    <t>https://twitter.com/realDonaldTrump/status/324925644372860928</t>
  </si>
  <si>
    <t>‚ÄúOne reason many people do not do well in business is because they do not do well with people.‚Äù ‚Äì Midas Touch</t>
  </si>
  <si>
    <t>https://twitter.com/realDonaldTrump/status/324944600588509184</t>
  </si>
  <si>
    <t>Amazing! Watch @ NHLBruins fans take over National Anthem during pregame ceremonieshttp://bit.ly/XTeROM</t>
  </si>
  <si>
    <t>https://twitter.com/realDonaldTrump/status/324947854038802432</t>
  </si>
  <si>
    <t>@ camarrone Great!</t>
  </si>
  <si>
    <t>https://twitter.com/realDonaldTrump/status/324954849206759424</t>
  </si>
  <si>
    <t>@ aclutter51 We need someone!</t>
  </si>
  <si>
    <t>https://twitter.com/realDonaldTrump/status/324955192044965889</t>
  </si>
  <si>
    <t>@ Gabagul_ Hi Dan and good luck!</t>
  </si>
  <si>
    <t>https://twitter.com/realDonaldTrump/status/324955389936414721</t>
  </si>
  <si>
    <t>https://twitter.com/realDonaldTrump/status/324956066209214464</t>
  </si>
  <si>
    <t>Featuring top spa in New York, AAA Five-Diamond Award @TrumpSoHo is Soho‚Äôs most elite hotel &amp; destination spot http://bit.ly/ZzVZiZ</t>
  </si>
  <si>
    <t>https://twitter.com/realDonaldTrump/status/324961155820957697</t>
  </si>
  <si>
    <t># TBT With @ DonaldJTrumpJr almost 35 years ago- http://instagram.com/p/YQclvuGhav/</t>
  </si>
  <si>
    <t>https://twitter.com/realDonaldTrump/status/324961795573964801</t>
  </si>
  <si>
    <t>Pervert alert! Sexter Anthony Weiner will be running for Mayor of New York City.</t>
  </si>
  <si>
    <t>https://twitter.com/realDonaldTrump/status/324969942334189569</t>
  </si>
  <si>
    <t>‚ÄúSometimes people spend too much time focusing on problems instead of focusing on opportunities.‚Äù ‚Äì Think Like A Champion</t>
  </si>
  <si>
    <t>https://twitter.com/realDonaldTrump/status/324978822955028482</t>
  </si>
  <si>
    <t>Being tough doesn‚Äôt mean being nasty, difficult, or unreasonable. It means being tenacious and refusing to give in or give up.</t>
  </si>
  <si>
    <t>https://twitter.com/realDonaldTrump/status/324982507839815680</t>
  </si>
  <si>
    <t>With @ IvankaTrump and crew at the start of a new @ DoralResort. http://instagram.com/p/YQmTYtmhWv/</t>
  </si>
  <si>
    <t>https://twitter.com/realDonaldTrump/status/324982893308956672</t>
  </si>
  <si>
    <t>Another great shot from the beginning of construction at @ DoralResort. http://instagram.com/p/YQmivMmhXD/</t>
  </si>
  <si>
    <t>https://twitter.com/realDonaldTrump/status/325251165837205505</t>
  </si>
  <si>
    <t>South African Tourism North America will unveil its new ad campaign ‚ÄúWhat‚Äôs Your BIG 5?‚Äù on All-Star @ ApprenticeNBC this Sunday.</t>
  </si>
  <si>
    <t>https://twitter.com/realDonaldTrump/status/325268624015233025</t>
  </si>
  <si>
    <t>These Tsarnaev brothers did not work alone. They had help and assistance from other cell members. Be vigilant and on the lookout.</t>
  </si>
  <si>
    <t>https://twitter.com/realDonaldTrump/status/325269270902759427</t>
  </si>
  <si>
    <t>The @ FBIPressOffice, police &amp; others are doing an amazing job. How genius was it putting together that tape?</t>
  </si>
  <si>
    <t>https://twitter.com/realDonaldTrump/status/325340387805904897</t>
  </si>
  <si>
    <t>Lots of comments‚ÄîDo you really believe these two brothers operated alone without influence of others?</t>
  </si>
  <si>
    <t>https://twitter.com/realDonaldTrump/status/325345611404681216</t>
  </si>
  <si>
    <t>@ MarlboroStan You've got it mixed up. Chechnya is not the Czech Republic.</t>
  </si>
  <si>
    <t>https://twitter.com/realDonaldTrump/status/325353669870628864</t>
  </si>
  <si>
    <t>David Pecker would be a brilliant choice as CEO of TIME Magazine -- nobody could bring it back like David! http://bit.ly/2RFF5n</t>
  </si>
  <si>
    <t>https://twitter.com/realDonaldTrump/status/325355203522068480</t>
  </si>
  <si>
    <t>. @ CNN should stop apologizing for the mistake they made the other day &amp; get back to reporting!</t>
  </si>
  <si>
    <t>https://twitter.com/realDonaldTrump/status/325394697117913088</t>
  </si>
  <si>
    <t>" @ daveinfinland: @ realDonaldTrump I just watched the # youvebeentrumped documentary. It was a one-sided piece of garbage-a total disgrace!</t>
  </si>
  <si>
    <t>https://twitter.com/realDonaldTrump/status/325397568672649217</t>
  </si>
  <si>
    <t>Get ALL the info, then quick trial, then death penalty for the Boston killer of innocent children and people! Do not be kind.</t>
  </si>
  <si>
    <t>https://twitter.com/realDonaldTrump/status/325398593181720576</t>
  </si>
  <si>
    <t>"@The_INDYpendent: @ realDonaldTrump Maybe Anthony Weiner can serve as editor in chief!" But then @ CNN would become X-rated!</t>
  </si>
  <si>
    <t>@The_INDYpendent @ @</t>
  </si>
  <si>
    <t>https://twitter.com/realDonaldTrump/status/325399795051147264</t>
  </si>
  <si>
    <t>Should be public execution for all to see-you will end this bullshit fast!</t>
  </si>
  <si>
    <t>https://twitter.com/realDonaldTrump/status/325400797133275136</t>
  </si>
  <si>
    <t>" @ sverriss: @ realDonaldTrump what good will killing him/her do?" He'll never kill again-and others will start to think about consequences!</t>
  </si>
  <si>
    <t>https://twitter.com/realDonaldTrump/status/325403673599545346</t>
  </si>
  <si>
    <t>" @ mikeohio2323: @ rob_bieber @ realdonaldtrump Tell the victims and their families about this guy's rights. Terrible!</t>
  </si>
  <si>
    <t>https://twitter.com/realDonaldTrump/status/325407463799140353</t>
  </si>
  <si>
    <t>You must be kidding-zero chance he is innocent!</t>
  </si>
  <si>
    <t>https://twitter.com/realDonaldTrump/status/325411902777860097</t>
  </si>
  <si>
    <t>Read my tweets you dopes-of course he should get a trial-but fast (not a 12 year disaster).</t>
  </si>
  <si>
    <t>https://twitter.com/realDonaldTrump/status/325413682379120640</t>
  </si>
  <si>
    <t>Is the Boston killer eligible for Obama Care to bring him back to health?</t>
  </si>
  <si>
    <t>https://twitter.com/realDonaldTrump/status/325417554661220352</t>
  </si>
  <si>
    <t>" @ MattWeaver_21: @ realDonaldTrump You are, quite literally, the worst human being ever." Thank you!</t>
  </si>
  <si>
    <t>https://twitter.com/realDonaldTrump/status/325418813409591296</t>
  </si>
  <si>
    <t>"@jschmeezz23: @ realDonaldTrump in my opinion you are the best human being ever!" I like that better-thank you!</t>
  </si>
  <si>
    <t>@jschmeezz23 @</t>
  </si>
  <si>
    <t>https://twitter.com/realDonaldTrump/status/325419749859270656</t>
  </si>
  <si>
    <t>"@Justin_Majoy: @ realDonaldTrump this may be the best tweet in the history of twitters existence" You are too kind!</t>
  </si>
  <si>
    <t>@Justin_Majoy @</t>
  </si>
  <si>
    <t>https://twitter.com/realDonaldTrump/status/325421118636818432</t>
  </si>
  <si>
    <t>Great job by the FBI, Boston Police and all others involved-start the trial tonight!</t>
  </si>
  <si>
    <t>https://twitter.com/realDonaldTrump/status/325421460128661504</t>
  </si>
  <si>
    <t>" @ alixandra_k: @ realDonaldTrump I love you! Run for president and save this country!!!! # trumpforpresident" It needs saving!</t>
  </si>
  <si>
    <t>https://twitter.com/realDonaldTrump/status/325423811791040513</t>
  </si>
  <si>
    <t>" @ NuccioKing: If he was white u wouldnt be saying that shit. RT. He is white dummy! What have you been taking!</t>
  </si>
  <si>
    <t>https://twitter.com/realDonaldTrump/status/325426015734206466</t>
  </si>
  <si>
    <t>" @ kmcs1957: @ realDonaldTrump I love when you get your Haters all twisted up. You would make another gazillion $ as a comedian # love you!"</t>
  </si>
  <si>
    <t>https://twitter.com/realDonaldTrump/status/325428520799051777</t>
  </si>
  <si>
    <t>" @ Atom_Murray: Getting ready for Brian Williams to publicly humilate @ realDonaldTrump on national television again.Brian is not smart enough</t>
  </si>
  <si>
    <t>https://twitter.com/realDonaldTrump/status/325471948941434881</t>
  </si>
  <si>
    <t>"@_ayooPRINCESS: . Many people dislike @ realDonaldTrump but the man is the man and I can't lie ." So true!</t>
  </si>
  <si>
    <t>@_ayooPRINCESS @</t>
  </si>
  <si>
    <t>https://twitter.com/realDonaldTrump/status/325472934623842306</t>
  </si>
  <si>
    <t>"@UnitedINDaKing: @ realDonaldTrump If my little girl was old enough for Twitter, I *would want* her to be able to follow you. Smart parent!</t>
  </si>
  <si>
    <t>@UnitedINDaKing @</t>
  </si>
  <si>
    <t>https://twitter.com/realDonaldTrump/status/325479719090917378</t>
  </si>
  <si>
    <t>" @ ericjedelstein: @ JoshBraaten @ realdonaldtrump Unfollowing him felt great. You will be back-you can't help yourself!</t>
  </si>
  <si>
    <t>https://twitter.com/realDonaldTrump/status/325557228042076161</t>
  </si>
  <si>
    <t>" @ crazygreentiger: @ realDonaldTrump its because of people like you the bombings happened in the first place." Oh, I see, it's my fault!</t>
  </si>
  <si>
    <t>https://twitter.com/realDonaldTrump/status/325557926913769474</t>
  </si>
  <si>
    <t>" @ Edincamera2: @ AlphaTrebleSix @ realdonaldtrump It's saddens me to know someone so moronic can become so rich." Perhaps I'm really smart?</t>
  </si>
  <si>
    <t>https://twitter.com/realDonaldTrump/status/325559156033589249</t>
  </si>
  <si>
    <t>@ cjdew67 Thanks!</t>
  </si>
  <si>
    <t>https://twitter.com/realDonaldTrump/status/325559404151853056</t>
  </si>
  <si>
    <t>"@FilmRod83: @ realDonaldTrump What house makes your cologne? I'm going to Macy's to get a few of your ties and cologne! The best!" Thanks!</t>
  </si>
  <si>
    <t>@FilmRod83 @</t>
  </si>
  <si>
    <t>https://twitter.com/realDonaldTrump/status/325560449242374144</t>
  </si>
  <si>
    <t>" @ ShaneFontaine7: @ realDonaldTrump what a great fragrance success is. Love the sentiment and it lasts all day. Thanks Donald" No, thanks @ S.</t>
  </si>
  <si>
    <t>https://twitter.com/realDonaldTrump/status/325561405279453184</t>
  </si>
  <si>
    <t>@ Lumberportal That's great!</t>
  </si>
  <si>
    <t>https://twitter.com/realDonaldTrump/status/325562209331712000</t>
  </si>
  <si>
    <t>" @ davidpylejr: @ realDonaldTrump @ edincamera2 @ alphatreblesix you're not really smart Mr. Trump, you're an F-ing genius!" I.Q. tests confirm!</t>
  </si>
  <si>
    <t>https://twitter.com/realDonaldTrump/status/325562604938465281</t>
  </si>
  <si>
    <t>"@Jarius_Rembert: @ realDonaldTrump has a lot of haters." Not haters, losers!</t>
  </si>
  <si>
    <t>@Jarius_Rembert @</t>
  </si>
  <si>
    <t>https://twitter.com/realDonaldTrump/status/325565551797755904</t>
  </si>
  <si>
    <t>" @ Lumberportal: @ realDonaldTrump I don't think the haters or losers bother Donald one bit haha. Do they affect you in anyway?" No!</t>
  </si>
  <si>
    <t>https://twitter.com/realDonaldTrump/status/325566733630967808</t>
  </si>
  <si>
    <t>" @ garthdahdah: What was @ realDonaldTrump greatest accomplishment this week?" Employing thousands of people!</t>
  </si>
  <si>
    <t>https://twitter.com/realDonaldTrump/status/325568570199252995</t>
  </si>
  <si>
    <t>" @ murmiles: @ realDonaldTrump Sir, will you be bringing the caddy service in-house at Doral, or sticking with a contractor? In house!</t>
  </si>
  <si>
    <t>https://twitter.com/realDonaldTrump/status/325597826824421376</t>
  </si>
  <si>
    <t>Sorry, the best and most beautiful ties and shirts made anywhere and at a really reasonable cost. Also, fragrance is amazing. GO TO MACY'S.</t>
  </si>
  <si>
    <t>https://twitter.com/realDonaldTrump/status/325598338441412609</t>
  </si>
  <si>
    <t>@ PierceCorey Great going!</t>
  </si>
  <si>
    <t>https://twitter.com/realDonaldTrump/status/325599368356962307</t>
  </si>
  <si>
    <t>"@MeganEHolstein: @ realDonaldTrump your family is inspiring - rags to riches in three generations. God Bless America." Thanks Megan!</t>
  </si>
  <si>
    <t>@MeganEHolstein @</t>
  </si>
  <si>
    <t>https://twitter.com/realDonaldTrump/status/325601129029312513</t>
  </si>
  <si>
    <t>" @ borland_jim: @ realDonaldTrump Can you tell me if there is any retail outlets in Canada that sell your Apparel" Will get back to you!</t>
  </si>
  <si>
    <t>https://twitter.com/realDonaldTrump/status/325601921605963776</t>
  </si>
  <si>
    <t>" @ tcorbitt20: @ realDonaldTrump don't forget George W Bush, too. It's all his fault" No Republican hit Bush as hard as I did!</t>
  </si>
  <si>
    <t>https://twitter.com/realDonaldTrump/status/325603497389195265</t>
  </si>
  <si>
    <t>" @ Cheban42: @ realDonaldTrump how did u feel Bout Mitt??" Very nice guy but just didn't resonate with the voters!</t>
  </si>
  <si>
    <t>https://twitter.com/realDonaldTrump/status/325604483738517505</t>
  </si>
  <si>
    <t>"@DJmikeLNY: @ realDonaldTrump Mr. Trump? How can people hate such a brilliant person?" It is hard to believe, isn't it! (Thanks).</t>
  </si>
  <si>
    <t>@DJmikeLNY @</t>
  </si>
  <si>
    <t>https://twitter.com/realDonaldTrump/status/325605118970040320</t>
  </si>
  <si>
    <t>" @ JoeTran19: @ realDonaldTrump how do u feel about Marco Rubio?" Drinks too much water!</t>
  </si>
  <si>
    <t>https://twitter.com/realDonaldTrump/status/325961409773072386</t>
  </si>
  <si>
    <t>Oh no, they are worried that they didn't read the Boston killer his rights and he may have a good legal argument. 12 year case to finish? t</t>
  </si>
  <si>
    <t>https://twitter.com/realDonaldTrump/status/325963875382095873</t>
  </si>
  <si>
    <t>I just won a big Court decision (N.Y. Post) against some character who claimed I owed him licensing fees on success of my shirts and ties.</t>
  </si>
  <si>
    <t>https://twitter.com/realDonaldTrump/status/325965355535196162</t>
  </si>
  <si>
    <t>The shirts and ties at Macy's are so good-beautiful and do so well that guys like the one that sued me wrongly want a piece-l kicked his ass</t>
  </si>
  <si>
    <t>https://twitter.com/realDonaldTrump/status/325967345136836609</t>
  </si>
  <si>
    <t>I hate when the news media, so afraid to offend anyone, always refers to the BOSTON KILLER as "the suspect".</t>
  </si>
  <si>
    <t>https://twitter.com/realDonaldTrump/status/325970245489680384</t>
  </si>
  <si>
    <t>When the stupid people start feeling sorry for the Boston killer and want to release him and give him medals, remember the killings-maimings</t>
  </si>
  <si>
    <t>https://twitter.com/realDonaldTrump/status/325971381823082496</t>
  </si>
  <si>
    <t>Didn't the Boston killer even run over his own brother with a car in order to get away? We are not dealing with an innocent baby here-DEATH</t>
  </si>
  <si>
    <t>https://twitter.com/realDonaldTrump/status/325973644276809730</t>
  </si>
  <si>
    <t>I know some of you may think l'm tough and harsh but actually I'm a very compassionate person (with a very high IQ) with strong common sense</t>
  </si>
  <si>
    <t>https://twitter.com/realDonaldTrump/status/325975054972235776</t>
  </si>
  <si>
    <t>You are right, the media is always offending Donald Trump-they have no limits-but they will do anything not to offend the Boston killer!</t>
  </si>
  <si>
    <t>https://twitter.com/realDonaldTrump/status/325976565903134722</t>
  </si>
  <si>
    <t>@NextLevelStoner Great!</t>
  </si>
  <si>
    <t>https://twitter.com/realDonaldTrump/status/325977641578549248</t>
  </si>
  <si>
    <t>" @ ajbarker50: @ realDonaldTrump do you try to make everything about you?" YES!</t>
  </si>
  <si>
    <t>https://twitter.com/realDonaldTrump/status/325981060104077313</t>
  </si>
  <si>
    <t>Getting back to the nicer and more normal parts of life, Celebrity Apprentice is great tonight on NBC at 9. It will be a full two hour show!</t>
  </si>
  <si>
    <t>https://twitter.com/realDonaldTrump/status/325981683998404611</t>
  </si>
  <si>
    <t>Watch Gary B tonight on Celebrity Apprentice-some really crazy things happen!</t>
  </si>
  <si>
    <t>https://twitter.com/realDonaldTrump/status/325982969040879620</t>
  </si>
  <si>
    <t>https://twitter.com/realDonaldTrump/status/325994346715426819</t>
  </si>
  <si>
    <t>" @ bracybuilders: @ realDonaldTrump just a playboy</t>
  </si>
  <si>
    <t>https://twitter.com/realDonaldTrump/status/325995925367566338</t>
  </si>
  <si>
    <t>Bullshit-Pop gave me knowledge and a relatively small amount of money (split between brothers and sisters) and I built it into over 9 bill.</t>
  </si>
  <si>
    <t>https://twitter.com/realDonaldTrump/status/325996880779698177</t>
  </si>
  <si>
    <t>Can you imagine the Boston killer being lovingly tended to in a hospital room right next to his victims who lost their arms, legs and worse!</t>
  </si>
  <si>
    <t>https://twitter.com/realDonaldTrump/status/325999319515791360</t>
  </si>
  <si>
    <t>NO MERCY TO TERRORISTS you dumb bastards!</t>
  </si>
  <si>
    <t>https://twitter.com/realDonaldTrump/status/326001318806319104</t>
  </si>
  <si>
    <t>If the Boston killer applies for Obama Care the paperwork will be too complicated for him to understand!</t>
  </si>
  <si>
    <t>https://twitter.com/realDonaldTrump/status/326077213759897600</t>
  </si>
  <si>
    <t>Great sportscaster Al Michaels, a friend of mine, played golf with me on Saturday morning at Trump National, LA. He was in perfect shape!</t>
  </si>
  <si>
    <t>https://twitter.com/realDonaldTrump/status/326078000829452288</t>
  </si>
  <si>
    <t>I don't know how Al Michaels could have been drunk and arrested on Friday night if he was totally sharp on Saturday morning.</t>
  </si>
  <si>
    <t>https://twitter.com/realDonaldTrump/status/326078967578783745</t>
  </si>
  <si>
    <t>Don't forget to watch Celebrity Apprentice tonight at 9pm...you will love it!</t>
  </si>
  <si>
    <t>https://twitter.com/realDonaldTrump/status/326086644258181120</t>
  </si>
  <si>
    <t>Make the Boston killer talk before our doctors make him better. Once he is well he will say, "speak to my lawyers."</t>
  </si>
  <si>
    <t>https://twitter.com/realDonaldTrump/status/326089541641445377</t>
  </si>
  <si>
    <t>What do you think of water boarding the Boston killer sometime prior to allowing our doctors to make him well? I suspect he may talk!</t>
  </si>
  <si>
    <t>https://twitter.com/realDonaldTrump/status/326138910172381185</t>
  </si>
  <si>
    <t>Seems like the teams are surprised when @ THEGaryBusey comes back. # CelebApprentice</t>
  </si>
  <si>
    <t>https://twitter.com/realDonaldTrump/status/326140176214667265</t>
  </si>
  <si>
    <t>. @ TraceAdkins presents the NJ Coast Red Cross a $40,000 check for Sandy Relief. You can tell he‚Äôs very pleased about that--&amp; rightly so.</t>
  </si>
  <si>
    <t>https://twitter.com/realDonaldTrump/status/326140652079423488</t>
  </si>
  <si>
    <t>. @ bretmichaels and George Ross are back as advisors. Good to see them! # CelebApprentice</t>
  </si>
  <si>
    <t>https://twitter.com/realDonaldTrump/status/326141067873353729</t>
  </si>
  <si>
    <t>Everybody loves @ bretmichaels! He‚Äôs a great champion and this is where he should be. He agrees!</t>
  </si>
  <si>
    <t>https://twitter.com/realDonaldTrump/status/326141765490966528</t>
  </si>
  <si>
    <t>I hope you are watching the Apprentice...tonight's show is great and Brett Michaels is back!</t>
  </si>
  <si>
    <t>https://twitter.com/realDonaldTrump/status/326143299037560832</t>
  </si>
  <si>
    <t>How stressed are @ lisarinna and @ pennjillette already? # CelebApprentice</t>
  </si>
  <si>
    <t>https://twitter.com/realDonaldTrump/status/326146589192224769</t>
  </si>
  <si>
    <t>. @ THEGaryBusey is making no attempt to help. Is he in BuseyLand? Their team is short on help already‚Ä¶ # CelebApprentice</t>
  </si>
  <si>
    <t>https://twitter.com/realDonaldTrump/status/326147245638549506</t>
  </si>
  <si>
    <t>. @ TraceAdkins isn‚Äôt excited about their ideas. Are you? # CelebApprentice</t>
  </si>
  <si>
    <t>https://twitter.com/realDonaldTrump/status/326148634615873537</t>
  </si>
  <si>
    <t>George Ross could be right‚Äî @ THEGaryBusey would be better in the adventure task than the romance task. # CelebApprentice</t>
  </si>
  <si>
    <t>https://twitter.com/realDonaldTrump/status/326149787953012737</t>
  </si>
  <si>
    <t>This assignment has stretched not just the imaginations but the patience quotas of @ lisarinna and @ pennjillette. # CelebApprentice</t>
  </si>
  <si>
    <t>https://twitter.com/realDonaldTrump/status/326152508596703232</t>
  </si>
  <si>
    <t>This assignment has been a challenge to both teams. # CelebApprentice</t>
  </si>
  <si>
    <t>https://twitter.com/realDonaldTrump/status/326154568775901186</t>
  </si>
  <si>
    <t>‚ÄúGeorge has a real twinkle about him‚Äù says @ TheRealMarilu. Really? The shark should be scared. # CelebApprentice</t>
  </si>
  <si>
    <t>https://twitter.com/realDonaldTrump/status/326158212317446144</t>
  </si>
  <si>
    <t>For you newcomers, George Ross was one of my first advisors on the original Apprentice. # CelebApprentice</t>
  </si>
  <si>
    <t>https://twitter.com/realDonaldTrump/status/326158732818006016</t>
  </si>
  <si>
    <t>Romance or Adventure- what do you prefer? # CelebApprentice</t>
  </si>
  <si>
    <t>https://twitter.com/realDonaldTrump/status/326161496113545216</t>
  </si>
  <si>
    <t>Looking forward to @ THEGaryBusey's book of "Buseyisms"!</t>
  </si>
  <si>
    <t>https://twitter.com/realDonaldTrump/status/326162110100946945</t>
  </si>
  <si>
    <t>George Ross and I have done some great real estate deals together. He‚Äôs a tough negotiator. # CelebApprentice</t>
  </si>
  <si>
    <t>https://twitter.com/realDonaldTrump/status/326164475185078272</t>
  </si>
  <si>
    <t>George also appeared on Saturday Night Live when I was guest host in 2004. A great time! # CelebApprentice</t>
  </si>
  <si>
    <t>https://twitter.com/realDonaldTrump/status/326168194136043521</t>
  </si>
  <si>
    <t>What did you think of the boardroom? # CelebApprentice</t>
  </si>
  <si>
    <t>https://twitter.com/realDonaldTrump/status/326226646245986304</t>
  </si>
  <si>
    <t>My ties and shirts are doing very big numbers @ Macy's, beyond my wildest thoughts! Thanks @ GoAngelo and the rest of the losers for mentions!</t>
  </si>
  <si>
    <t>https://twitter.com/realDonaldTrump/status/326227305846419457</t>
  </si>
  <si>
    <t>" @ angrycrank: @ realDonaldTrump You are a terrible human being." That's only because you don't know me!</t>
  </si>
  <si>
    <t>https://twitter.com/realDonaldTrump/status/326228296754933760</t>
  </si>
  <si>
    <t>" @ Shootar401: @ realDonaldTrump You need to run for President and get this country back on the right track! Trump 2016" Thank you!</t>
  </si>
  <si>
    <t>https://twitter.com/realDonaldTrump/status/326229894663114752</t>
  </si>
  <si>
    <t>@ jbailey1987 Yes we can oh foolish one, terrorists should not have the right to remain silent!</t>
  </si>
  <si>
    <t>https://twitter.com/realDonaldTrump/status/326282504782901250</t>
  </si>
  <si>
    <t>" @ macgecko: @ realDonaldTrump @ macy @ goangelo Love your ties Donald! They are quality and I own many! # menswear" Thank you!</t>
  </si>
  <si>
    <t>https://twitter.com/realDonaldTrump/status/326284475359186944</t>
  </si>
  <si>
    <t>Will be doing Fox and Friends at 7 A.M. (in 20 minutes).</t>
  </si>
  <si>
    <t>https://twitter.com/realDonaldTrump/status/326288159816183808</t>
  </si>
  <si>
    <t>" @ Doctor_Trey: @ realDonaldTrump I say if Obama is so set on universal background checks, we run a background check on him." Very interesting</t>
  </si>
  <si>
    <t>https://twitter.com/realDonaldTrump/status/326306697641619456</t>
  </si>
  <si>
    <t>Me, by a lot!</t>
  </si>
  <si>
    <t>https://twitter.com/realDonaldTrump/status/326307286479929344</t>
  </si>
  <si>
    <t>" @ fastfranky5: @ realDonaldTrump @ macy @ goangelo Donald - they are top notch, I have a dozen or so # Quality" Thanks, people love them!</t>
  </si>
  <si>
    <t>https://twitter.com/realDonaldTrump/status/326311569581547521</t>
  </si>
  <si>
    <t>"@ClutchBa11er: @ realDonaldTrump I know you wear mainly Brioni ties. That's wrong, I wear Trump ties that are sold at Macy's.</t>
  </si>
  <si>
    <t>@ClutchBa11er @</t>
  </si>
  <si>
    <t>https://twitter.com/realDonaldTrump/status/326312368248348672</t>
  </si>
  <si>
    <t>" @ macgecko: @ wsquared58 @ realdonaldtrump @ fastfranky5 @ macy @ goangelo Actually the first of many Trump ties because of look, feel, quality"</t>
  </si>
  <si>
    <t>https://twitter.com/realDonaldTrump/status/326313432896909313</t>
  </si>
  <si>
    <t>@ Leigh26Heather Savannah, work hard in school!</t>
  </si>
  <si>
    <t>https://twitter.com/realDonaldTrump/status/326315217363554304</t>
  </si>
  <si>
    <t>" @ tdudz5: @ realDonaldTrump you r the most honest and real person on twitter. Twitter was invented for Trump!" Thanks, very nice!</t>
  </si>
  <si>
    <t>https://twitter.com/realDonaldTrump/status/326364555229949952</t>
  </si>
  <si>
    <t>Spent the weekend in LA checking out Trump National Golf Club on the Pacific Ocean. An amazing place! http://bit.ly/CIGH6</t>
  </si>
  <si>
    <t>https://twitter.com/realDonaldTrump/status/326366059542228992</t>
  </si>
  <si>
    <t>@ jaypeemoney Los Angeles or Scotland!</t>
  </si>
  <si>
    <t>https://twitter.com/realDonaldTrump/status/326366468923092992</t>
  </si>
  <si>
    <t>https://twitter.com/realDonaldTrump/status/326366734594486273</t>
  </si>
  <si>
    <t>https://twitter.com/realDonaldTrump/status/326368111546732545</t>
  </si>
  <si>
    <t>. @ MacMiller has over 79M hits on YouTube &amp; just hit platinum with his Donald Trump song‚Äîscrew you Mac!</t>
  </si>
  <si>
    <t>https://twitter.com/realDonaldTrump/status/326368170996813824</t>
  </si>
  <si>
    <t>The big problem for little @ MacMiller is that he‚Äôs going to have to have another hit song, not just his Donald Trump bonanza.</t>
  </si>
  <si>
    <t>https://twitter.com/realDonaldTrump/status/326370168810917888</t>
  </si>
  <si>
    <t>. @ foxandfriends int. on how the Boston thug deserves death penalty, @ FBI's great work &amp; firing Brande Roderickhttp://bit.ly/15A7fmK</t>
  </si>
  <si>
    <t>https://twitter.com/realDonaldTrump/status/326370463578222592</t>
  </si>
  <si>
    <t>The Boston killer will soon be asking for a Presidential pardon‚Äîdon‚Äôt give it to him, Mr. President‚Äîhang tough!</t>
  </si>
  <si>
    <t>https://twitter.com/realDonaldTrump/status/326395589443059714</t>
  </si>
  <si>
    <t>RT @ DRUDGE_REPORT: Trump: 'Is the Boston Killer Eligible for Obama Care to Bring Him Back to Health?' http://drudge.tw/11p4MHy</t>
  </si>
  <si>
    <t>https://twitter.com/realDonaldTrump/status/326398781971107840</t>
  </si>
  <si>
    <t>. @ BrandenRoderick did a great job on All Star Celebrity @ ApprenticeNBC. Raised a lot of money for charity while looking great.</t>
  </si>
  <si>
    <t>https://twitter.com/realDonaldTrump/status/326399095080116225</t>
  </si>
  <si>
    <t>@ willowfrantn @ BelmontUniv Great!</t>
  </si>
  <si>
    <t>https://twitter.com/realDonaldTrump/status/326402051120697344</t>
  </si>
  <si>
    <t>@ pjkorman @ClutchBa11er Great wife!</t>
  </si>
  <si>
    <t>https://twitter.com/realDonaldTrump/status/326403895196790784</t>
  </si>
  <si>
    <t>Sorry to hear @ msnbc was dead last, in the gutter, in their Boston bombing coverage http://bit.ly/15A4Msm @ hardball_chris @ Lawrence</t>
  </si>
  <si>
    <t>https://twitter.com/realDonaldTrump/status/326407645621784577</t>
  </si>
  <si>
    <t>In light of Boston, immigration legislation will be much harder to get.</t>
  </si>
  <si>
    <t>https://twitter.com/realDonaldTrump/status/326420501247434752</t>
  </si>
  <si>
    <t>. @ THEGaryBusey survives another week of All Star Celebrity @ ApprenticeNBC. Gary is shifty and playing to win.</t>
  </si>
  <si>
    <t>https://twitter.com/realDonaldTrump/status/326423217612935168</t>
  </si>
  <si>
    <t>https://twitter.com/realDonaldTrump/status/326429069388423168</t>
  </si>
  <si>
    <t>Will Barack Obama personally read the Boston terrorist his Miranda Rights?</t>
  </si>
  <si>
    <t>https://twitter.com/realDonaldTrump/status/326430912881516545</t>
  </si>
  <si>
    <t>Our enemy China is illegally buying oil from our enemy Iran http://bit.ly/10hTQii China loves it!</t>
  </si>
  <si>
    <t>https://twitter.com/realDonaldTrump/status/326433075246542851</t>
  </si>
  <si>
    <t>Next time you are waiting in an emergency room remember the Boston killer was rushed to intensive care within minutes of capture.</t>
  </si>
  <si>
    <t>https://twitter.com/realDonaldTrump/status/326433177931497472</t>
  </si>
  <si>
    <t>@ borland_jim Macy's ships to Canada! Just go to:http://www1.macys.com/shop/mens-clothing/donald-j-trump?id=11746&amp;edge=hybrid ‚Ä¶</t>
  </si>
  <si>
    <t>https://twitter.com/realDonaldTrump/status/326439526551658496</t>
  </si>
  <si>
    <t>If your enemies end up liking you it‚Äôs because they beat you. You want their respect, not their friendship.</t>
  </si>
  <si>
    <t>https://twitter.com/realDonaldTrump/status/326441540627095552</t>
  </si>
  <si>
    <t>‚ÄúAttitude is a little thing that makes a big difference.‚Äù - Winston Churchill</t>
  </si>
  <si>
    <t>https://twitter.com/realDonaldTrump/status/326483401987223552</t>
  </si>
  <si>
    <t>@ jamezypell Yes!</t>
  </si>
  <si>
    <t>https://twitter.com/realDonaldTrump/status/326489591500656640</t>
  </si>
  <si>
    <t>" @ adamkellydeals: @ realDonaldTrump - you are the best- ive been a supporter since i was old enough to read" Thanks Adam!</t>
  </si>
  <si>
    <t>https://twitter.com/realDonaldTrump/status/326490233497604096</t>
  </si>
  <si>
    <t>"@Lantern153: @ realDonaldTrump I'm sorry you feel terrorists deserve to enjoy the just system setup by the united states. You are nuts!</t>
  </si>
  <si>
    <t>@Lantern153 @</t>
  </si>
  <si>
    <t>https://twitter.com/realDonaldTrump/status/326777412337676289</t>
  </si>
  <si>
    <t>In three years people won‚Äôt be building wind turbines anymore - they are obsolete &amp; totally destroy the environment in which they sit.</t>
  </si>
  <si>
    <t>https://twitter.com/realDonaldTrump/status/326781173286187008</t>
  </si>
  <si>
    <t>‚ÄúThe object of war is not to die for your country but to make the other bastard die for his.‚Äù - Gen. George S. Patton</t>
  </si>
  <si>
    <t>https://twitter.com/realDonaldTrump/status/326781792340299776</t>
  </si>
  <si>
    <t>It‚Äôs freezing in New York‚Äîwhere the hell is global warming?</t>
  </si>
  <si>
    <t>https://twitter.com/realDonaldTrump/status/326783454089969665</t>
  </si>
  <si>
    <t>I‚Äôve always been a fan of Steve Jobs, especially after watching Apple stock collapse w/out him ‚Äì but the yacht he built is truly ugly.</t>
  </si>
  <si>
    <t>https://twitter.com/realDonaldTrump/status/326783911352991744</t>
  </si>
  <si>
    <t>This past Sunday‚Äôs All-Star Celebrity @ ApprenticeNBC continued to win the key demographic of adults 25-54. An amazing run!</t>
  </si>
  <si>
    <t>https://twitter.com/realDonaldTrump/status/326787920600104960</t>
  </si>
  <si>
    <t>. @ AlexSalmond, don‚Äôt worry, my ad will be shown across the world--and it is highly accurate!</t>
  </si>
  <si>
    <t>https://twitter.com/realDonaldTrump/status/326789363948195840</t>
  </si>
  <si>
    <t>The dying @ VanityFair‚Äôs circulation has ‚Äúdropped‚Äù &amp; its newsstand sales have ‚Äúplummeted by 20.1 percent‚Äù http://bit.ly/zaCBlK</t>
  </si>
  <si>
    <t>https://twitter.com/realDonaldTrump/status/326791014146768896</t>
  </si>
  <si>
    <t>Did the Boston terrorists register their guns? No. Another example of why gun control legislation is not the answer!</t>
  </si>
  <si>
    <t>https://twitter.com/realDonaldTrump/status/326793109189062657</t>
  </si>
  <si>
    <t>Sexting Pervert @ anthonyweiner has returned to twitter. Parents of all underage girls should BLOCK him immediately!</t>
  </si>
  <si>
    <t>https://twitter.com/realDonaldTrump/status/326793199983140864</t>
  </si>
  <si>
    <t>Will @ anthonyweiner be fully clothed in his mayoral ads?</t>
  </si>
  <si>
    <t>https://twitter.com/realDonaldTrump/status/326798941666562048</t>
  </si>
  <si>
    <t>North Carolina‚Äôs most exclusive club, @ Trump_Charlotte‚Äôs features @ SharkGregNorman designed golf course, which fronts the biggest lake in NC</t>
  </si>
  <si>
    <t>https://twitter.com/realDonaldTrump/status/326805133189083136</t>
  </si>
  <si>
    <t>It was great to have @ ApprenticeNBC veterans George Ross and @ BretMichaels back in the boardroom. http://instagram.com/p/Ydi0QnmhZp/ # CelebApprentice</t>
  </si>
  <si>
    <t>https://twitter.com/realDonaldTrump/status/326851434454859776</t>
  </si>
  <si>
    <t>" @ Lrac_Samoht: @ realDonaldTrump ... And now Ur an expert on gun control ... Is there anything Ur not an expert on? No!</t>
  </si>
  <si>
    <t>https://twitter.com/realDonaldTrump/status/326853687857250305</t>
  </si>
  <si>
    <t>@ jon_fullerton No, the Chinese will make them!</t>
  </si>
  <si>
    <t>https://twitter.com/realDonaldTrump/status/326856030589956096</t>
  </si>
  <si>
    <t>@ HelmJoshua Wind turbines will quadruple your electric bills and destroy the value of your home. Lot's of chicken soup however-bird kill.</t>
  </si>
  <si>
    <t>https://twitter.com/realDonaldTrump/status/326872037530406914</t>
  </si>
  <si>
    <t>" @ 11SHEILA11: @ realDonaldTrump Why dont you just get in there and run for President? you got all our votes" Thanks!</t>
  </si>
  <si>
    <t>https://twitter.com/realDonaldTrump/status/326874524576526337</t>
  </si>
  <si>
    <t>Wrong, used to be called global warming and when that name didn't work, they deftly changed it to climate change-because it's freezing!</t>
  </si>
  <si>
    <t>https://twitter.com/realDonaldTrump/status/326875628966117376</t>
  </si>
  <si>
    <t>The Chinese talk of climate change and carbon footprint but don't clean up their factories-but they sell us the equipment to clean up ours!</t>
  </si>
  <si>
    <t>https://twitter.com/realDonaldTrump/status/326876271256670209</t>
  </si>
  <si>
    <t>@penguin_rob like ugly, bird killing wind turbines!</t>
  </si>
  <si>
    <t>https://twitter.com/realDonaldTrump/status/326884217785024512</t>
  </si>
  <si>
    <t>@ GinaCHaley They devalue everything, stupid!</t>
  </si>
  <si>
    <t>https://twitter.com/realDonaldTrump/status/326888859222806528</t>
  </si>
  <si>
    <t>" @ craigdevlin: @ realDonaldTrump @ 11SHEILA11 Please run for president, Jon Stewart would destroy you!" Jon (L) is not smart enough!</t>
  </si>
  <si>
    <t>https://twitter.com/realDonaldTrump/status/326890134249283584</t>
  </si>
  <si>
    <t>@ GerhardM_com Perhaps, but the Country is in really big trouble! I do love real estate though (and am seriously good at it).</t>
  </si>
  <si>
    <t>https://twitter.com/realDonaldTrump/status/326956377480253441</t>
  </si>
  <si>
    <t>" @ Davyshanks: Advertising Standards Authority has ruled @ realDonaldTrump anti-windfarm ad misleading. Political ruling to save joker Salmond</t>
  </si>
  <si>
    <t>https://twitter.com/realDonaldTrump/status/326959778163224577</t>
  </si>
  <si>
    <t>@bitchforshort Victim never died so they would not have been given death penalty-but did you see what these "innocent" boys were doing?</t>
  </si>
  <si>
    <t>https://twitter.com/realDonaldTrump/status/326962250143371264</t>
  </si>
  <si>
    <t>The Central Park Five documentary was a one sided piece of garbage that didn't explain the.horrific crimes of these young men while in park</t>
  </si>
  <si>
    <t>https://twitter.com/realDonaldTrump/status/326962687479267330</t>
  </si>
  <si>
    <t>" @ Davyshanks: Advertising Standards Authority has ruled @ realDonaldTrump anti-windfarm ad misleading" Not misleading, very truthful!</t>
  </si>
  <si>
    <t>https://twitter.com/realDonaldTrump/status/326964968777981953</t>
  </si>
  <si>
    <t>" @ SupadupaNycee: @ realDonaldTrump but they didn't do it you wished death on innocent children" - who were brutally attacking people in Park!</t>
  </si>
  <si>
    <t>https://twitter.com/realDonaldTrump/status/326968663288737792</t>
  </si>
  <si>
    <t>" @ SCardamenis: @ realDonaldTrump @ craigdevlin @ 11sheila11 Jon Stewart is MUCH smarter than you. Jon L isn't even close!</t>
  </si>
  <si>
    <t>https://twitter.com/realDonaldTrump/status/326970029461614594</t>
  </si>
  <si>
    <t>" @ backupwraith: i firmly believe that @ realDonaldTrump is the most superior troll on the whole of twitter. that is all."A great compliment!</t>
  </si>
  <si>
    <t>https://twitter.com/realDonaldTrump/status/326970407972380673</t>
  </si>
  <si>
    <t>@ DoroMundo Thanks!</t>
  </si>
  <si>
    <t>https://twitter.com/realDonaldTrump/status/326970938740592640</t>
  </si>
  <si>
    <t>" @ EllaMaeBe: @ realDonaldTrump @ 11sheila11 but then there would be no celebrity apprentice... I would die without it!!" And so would others!</t>
  </si>
  <si>
    <t>https://twitter.com/realDonaldTrump/status/326971664644591616</t>
  </si>
  <si>
    <t>" @ MasSergio: @ realDonaldTrump the fucking truth we need our jobs back!" That won't happen without new leadership!</t>
  </si>
  <si>
    <t>https://twitter.com/realDonaldTrump/status/326972128081633280</t>
  </si>
  <si>
    <t>" @ carolbell04: @ realDonaldTrump this season of the appentance is great" Thanks!</t>
  </si>
  <si>
    <t>https://twitter.com/realDonaldTrump/status/326972596581191680</t>
  </si>
  <si>
    <t>" @ Jenil93_: @ realDonaldTrump No melting of ice caps in the degree that global warming predicted. On the contrary increased ice in Antarctica</t>
  </si>
  <si>
    <t>https://twitter.com/realDonaldTrump/status/326974519338209281</t>
  </si>
  <si>
    <t>" @ Ilovethejays: @ realDonaldTrump I'm finally all caught up w # celebapprentice # loveitloveit" Great!</t>
  </si>
  <si>
    <t>https://twitter.com/realDonaldTrump/status/326975599119843328</t>
  </si>
  <si>
    <t>" @ britonian: @ realDonaldTrump lol ur delusional. He's got more smarts in his left nut than u do in ur whole wig!!" Wrong dummy-no.contest!</t>
  </si>
  <si>
    <t>https://twitter.com/realDonaldTrump/status/326975838698471424</t>
  </si>
  <si>
    <t>" @ Buford330Leon: @ realDonaldTrump @ craigdevlin @ 11sheila11 Jon Stewart is not a match, Go Mr Trump." Thanks, I will.</t>
  </si>
  <si>
    <t>https://twitter.com/realDonaldTrump/status/326977545352392704</t>
  </si>
  <si>
    <t>I have many great people but also an amazing number of haters and losers responding to my tweets-why do these lowlifes follow-nothing to do!</t>
  </si>
  <si>
    <t>https://twitter.com/realDonaldTrump/status/326980674508689408</t>
  </si>
  <si>
    <t>https://twitter.com/realDonaldTrump/status/326981187887325184</t>
  </si>
  <si>
    <t>@ RamboFo Great!</t>
  </si>
  <si>
    <t>https://twitter.com/realDonaldTrump/status/326982277034831872</t>
  </si>
  <si>
    <t>"@Fun_Foy: @ realDonaldTrump Didn't some other guy admit to actually committing this brutal crime?" Yes, but they committed other attacks!</t>
  </si>
  <si>
    <t>@Fun_Foy @</t>
  </si>
  <si>
    <t>https://twitter.com/realDonaldTrump/status/326984194267942912</t>
  </si>
  <si>
    <t>" @ coolboybrand: @ realDonaldTrump the point of the documentary is that they were innocent - they were attacking innocent people in the Park!,</t>
  </si>
  <si>
    <t>https://twitter.com/realDonaldTrump/status/326984986232254465</t>
  </si>
  <si>
    <t>" @ Bostonred: @ realDonaldTrump Where is the evidence ?" All over the place!</t>
  </si>
  <si>
    <t>https://twitter.com/realDonaldTrump/status/326986092677066753</t>
  </si>
  <si>
    <t>" @ mtomassetti22: @ realDonaldTrump so should the makers of this documentary be fired?" No, but they should state the true facts-no angels!</t>
  </si>
  <si>
    <t>https://twitter.com/realDonaldTrump/status/326987194126450688</t>
  </si>
  <si>
    <t>" @ coolboybrand: @ realDonaldTrump they were "wildin", they were creating a nuisance..and they were viciously attacking and robbing people?</t>
  </si>
  <si>
    <t>https://twitter.com/realDonaldTrump/status/326987915815186432</t>
  </si>
  <si>
    <t>" @ WeskusOuma: @ realDonaldTrump What other attacks?" Read the transcripts etc.</t>
  </si>
  <si>
    <t>https://twitter.com/realDonaldTrump/status/326988789388025856</t>
  </si>
  <si>
    <t>" @ WLynton: @ realDonaldTrump Why don't you just block the morons that try annoy you?" They make me feel even smarter-not worth the effort!</t>
  </si>
  <si>
    <t>https://twitter.com/realDonaldTrump/status/326990102326812672</t>
  </si>
  <si>
    <t>" @ Mimekiller: @ realDonaldTrump this from the guy who advocated freedom for mike Tyson?" Oh, I guess I'm not a racist!</t>
  </si>
  <si>
    <t>https://twitter.com/realDonaldTrump/status/326991353449951232</t>
  </si>
  <si>
    <t>" @ TEAM_ACKMANN: @ realDonaldTrump how do you really feel about Mac Miller? He used my name without my permission and song became a Great hit</t>
  </si>
  <si>
    <t>https://twitter.com/realDonaldTrump/status/326992586483044352</t>
  </si>
  <si>
    <t>" @ TEAM_ACKMANN: i'm about one more tweet away from unfollowing @ realDonaldTrump and following Mac Miller.You'll be bored and back very fast!</t>
  </si>
  <si>
    <t>https://twitter.com/realDonaldTrump/status/326993056857464833</t>
  </si>
  <si>
    <t>" @ maddiknick: @ realDonaldTrump makes me laugh. I'm so glad I found him on Twitter. I'll always be a fan! # Trumptastic" Thanks!</t>
  </si>
  <si>
    <t>https://twitter.com/realDonaldTrump/status/327014755028041728</t>
  </si>
  <si>
    <t>" @ Tsheppe: @ realDonaldTrump I have on the sharpest blue Trump tie on today. Going to win!" Go get 'em!</t>
  </si>
  <si>
    <t>https://twitter.com/realDonaldTrump/status/327016119896530944</t>
  </si>
  <si>
    <t>@ ruralbeeffarmer Big pollution during manufacturing and building process!</t>
  </si>
  <si>
    <t>https://twitter.com/realDonaldTrump/status/327017187258814464</t>
  </si>
  <si>
    <t>Scotland does not have free press, even when you are just stating the facts-it's crazy!</t>
  </si>
  <si>
    <t>https://twitter.com/realDonaldTrump/status/327017435209281536</t>
  </si>
  <si>
    <t>" @ CindyKempl: @ realDonaldTrump : Mr Trump, I personally enjoy your tweets! Some are very informative! Thank you for your words of wisdom!"</t>
  </si>
  <si>
    <t>https://twitter.com/realDonaldTrump/status/327018874300149760</t>
  </si>
  <si>
    <t>Lance Armstrong just got sued by the Federal Government-they want their money back-I told you so! What was he thinking when he did that int?</t>
  </si>
  <si>
    <t>https://twitter.com/realDonaldTrump/status/327020664039043072</t>
  </si>
  <si>
    <t>The mother of the Boston killers (not suspects) says her boys are totally innocent and were set up-I can see the 14 year long defense now!</t>
  </si>
  <si>
    <t>https://twitter.com/realDonaldTrump/status/327037746000568321</t>
  </si>
  <si>
    <t>" @ _Hub__: @ realDonaldTrump: Grew up in family business at a time when passion &amp; competitiveness were the norm. We have lost that Trump drive</t>
  </si>
  <si>
    <t>https://twitter.com/realDonaldTrump/status/327041511525064704</t>
  </si>
  <si>
    <t>"@Maddie_Rene: @ realDonaldTrump trump would be a great president he would be strong and truly fight for the US. freeing up the market.Thanks</t>
  </si>
  <si>
    <t>@Maddie_Rene @</t>
  </si>
  <si>
    <t>https://twitter.com/realDonaldTrump/status/327064975191470080</t>
  </si>
  <si>
    <t>@GabiRyan1990 Sunday May 19th.</t>
  </si>
  <si>
    <t>https://twitter.com/realDonaldTrump/status/327065545109299201</t>
  </si>
  <si>
    <t>https://twitter.com/realDonaldTrump/status/327065754681876481</t>
  </si>
  <si>
    <t>https://twitter.com/realDonaldTrump/status/327067141436219394</t>
  </si>
  <si>
    <t>@ PhilStephen The Scotland golf course in Aberdeen is open &amp; packed‚Äîreally cool to see &amp; many are saying the greatest golf course ever built.</t>
  </si>
  <si>
    <t>https://twitter.com/realDonaldTrump/status/327076720425451523</t>
  </si>
  <si>
    <t>I promise you that I'm much smarter than Jonathan Leibowitz - I mean Jon Stewart @ TheDailyShow. Who, by the way, is totally overrated.</t>
  </si>
  <si>
    <t>https://twitter.com/realDonaldTrump/status/327077073380331525</t>
  </si>
  <si>
    <t>As everybody knows, but the haters &amp; losers refuse to acknowledge, I do not wear a ‚Äúwig.‚Äù My hair may not be perfect but it‚Äôs mine.</t>
  </si>
  <si>
    <t>https://twitter.com/realDonaldTrump/status/327100901271691264</t>
  </si>
  <si>
    <t>The Boston killer applying today for ObamaCare. He demands that medical bills be taken care of immediately. Does this include dental?</t>
  </si>
  <si>
    <t>https://twitter.com/realDonaldTrump/status/327104175479586817</t>
  </si>
  <si>
    <t>Sen. @ MaxBaucus has announced his retirement. A major proponent of ObamaCare, Baucus now says it‚Äôs a ‚Äòhuge train wreck.‚Äô</t>
  </si>
  <si>
    <t>https://twitter.com/realDonaldTrump/status/327105132531687424</t>
  </si>
  <si>
    <t>Can someone explain to me how a Chechnyan permanent resident non-citizen in our country is planning Jihad while on welfare?</t>
  </si>
  <si>
    <t>https://twitter.com/realDonaldTrump/status/327120878703890432</t>
  </si>
  <si>
    <t>Watch out. Champion @ Joan_Rivers returns to the Boardroom as a judge in this week‚Äôs All-Star Celebrity @ ApprenticeNBC. Don't cross her!</t>
  </si>
  <si>
    <t>https://twitter.com/realDonaldTrump/status/327122543880310784</t>
  </si>
  <si>
    <t>My @showbiztonight interview on @ KhloeKardashian, @ ApprenticeNBC &amp; my surprising TV careerhttp://bit.ly/11CbSsr</t>
  </si>
  <si>
    <t>@showbiztonight @ @</t>
  </si>
  <si>
    <t>https://twitter.com/realDonaldTrump/status/327122821979443200</t>
  </si>
  <si>
    <t>Do executives at @ msnbc know that the business of TV centers on viewers &amp; ratings? @ msnbc is #19 on cable http://bit.ly/11CatlM Sad.</t>
  </si>
  <si>
    <t>#19</t>
  </si>
  <si>
    <t>https://twitter.com/realDonaldTrump/status/327124757696876545</t>
  </si>
  <si>
    <t>By rejecting my ad on ugly windmills &amp; @ AlexSalmond‚Äôs faulty thinking on the ‚ÄúLockerbie bomber‚Äù the ad is now on worldwide newscasts.</t>
  </si>
  <si>
    <t>https://twitter.com/realDonaldTrump/status/327126236830769152</t>
  </si>
  <si>
    <t>@ DPMurphy93 That's true--they all ask!</t>
  </si>
  <si>
    <t>https://twitter.com/realDonaldTrump/status/327126393588707331</t>
  </si>
  <si>
    <t>@ Tokodi1 See Trump Tower!</t>
  </si>
  <si>
    <t>https://twitter.com/realDonaldTrump/status/327138582680711168</t>
  </si>
  <si>
    <t>I believe Lance Armstrong had death wish when he did interview w/Oprah‚Äîas I predicted, everybody is suing him, he‚Äôll have nothing left</t>
  </si>
  <si>
    <t>https://twitter.com/realDonaldTrump/status/327145523435937792</t>
  </si>
  <si>
    <t>‚ÄúThe aesthetic, the quality, has to be carried all the way through.‚Äù - Steve Jobs</t>
  </si>
  <si>
    <t>https://twitter.com/realDonaldTrump/status/327146880792399873</t>
  </si>
  <si>
    <t>@ Chadillac107 True and thanks!</t>
  </si>
  <si>
    <t>https://twitter.com/realDonaldTrump/status/327153295028260864</t>
  </si>
  <si>
    <t>The entire village of Blackdog in Scotland protested to the Council last night about the ugly windmills. @ AlexSalmond @ pressjournal</t>
  </si>
  <si>
    <t>https://twitter.com/realDonaldTrump/status/327153510749728768</t>
  </si>
  <si>
    <t>The Council was shocked by the exuberance of the demonstration in Blackdog. @ AlexSalmond @ pressjournal</t>
  </si>
  <si>
    <t>https://twitter.com/realDonaldTrump/status/327153864115638272</t>
  </si>
  <si>
    <t>The Council is concerned over the health &amp; safety for the village of Blackdog w/ placement of sub-station. @ AlexSalmond @ pressjournal</t>
  </si>
  <si>
    <t>https://twitter.com/realDonaldTrump/status/327154080617218048</t>
  </si>
  <si>
    <t>The sub-station in Blackdog is very dangerous on unregulated landfill‚Äîfire hazard! @ AlexSalmond @ pressjournal</t>
  </si>
  <si>
    <t>https://twitter.com/realDonaldTrump/status/327154271822946305</t>
  </si>
  <si>
    <t>. @ VattenfallGroup had no answers at demonstration last night. It‚Äôs a failing company. Aberdeen windmills will destroy it.</t>
  </si>
  <si>
    <t>https://twitter.com/realDonaldTrump/status/327154501352058880</t>
  </si>
  <si>
    <t>. @ VattenfallGroup doesn‚Äôt have the finances or financial statement to build the hated windfarm in Aberdeen.</t>
  </si>
  <si>
    <t>https://twitter.com/realDonaldTrump/status/327388253374259200</t>
  </si>
  <si>
    <t>" @ maffucci93: @ realDonaldTrump up nice and early cuz money never sleeps!!!!" That's great - go get 'em!</t>
  </si>
  <si>
    <t>https://twitter.com/realDonaldTrump/status/327390542197583873</t>
  </si>
  <si>
    <t>" @ asaadhutchinson: @ realDonaldTrump @ maffucci93 Dream large, take charge" True-do it!</t>
  </si>
  <si>
    <t>https://twitter.com/realDonaldTrump/status/327390828496568321</t>
  </si>
  <si>
    <t>@ HayJayP26 Work hard!</t>
  </si>
  <si>
    <t>https://twitter.com/realDonaldTrump/status/327391193359069185</t>
  </si>
  <si>
    <t>"@NeilWhinhamPGA: @ RealDonaldTrump If you were a Golf Professional where in the world would you set up your business?" Doral in Miami.</t>
  </si>
  <si>
    <t>@NeilWhinhamPGA @</t>
  </si>
  <si>
    <t>https://twitter.com/realDonaldTrump/status/327391352289628160</t>
  </si>
  <si>
    <t>" @ raider_level: @ realDonaldTrump is one of my role models." Thanks!</t>
  </si>
  <si>
    <t>https://twitter.com/realDonaldTrump/status/327391660541616128</t>
  </si>
  <si>
    <t>"@JeffRuben1: @ realDonaldTrump I hear the billions calling my name, you'll be hearing about me in a few years. # waterturbinetopower" Great!</t>
  </si>
  <si>
    <t>@JeffRuben1 @</t>
  </si>
  <si>
    <t>https://twitter.com/realDonaldTrump/status/327392214768558080</t>
  </si>
  <si>
    <t>" @ GabiOliver26: @ realDonaldTrump @ maffucci93 My 17th bday is tomorrow :D plzzzz will u retweet me..." Happy B-day!</t>
  </si>
  <si>
    <t>https://twitter.com/realDonaldTrump/status/327392773252730880</t>
  </si>
  <si>
    <t>" @ kristinaoakes: @ realDonaldTrump No, you're overrated." By who, a moron lile you!</t>
  </si>
  <si>
    <t>https://twitter.com/realDonaldTrump/status/327395804232949760</t>
  </si>
  <si>
    <t>"@NearBatman: @ realDonaldTrump You aRe my favoUrite! Someday U Could be prez. How About a rt Good luck.</t>
  </si>
  <si>
    <t>@NearBatman @</t>
  </si>
  <si>
    <t>https://twitter.com/realDonaldTrump/status/327396582574137345</t>
  </si>
  <si>
    <t>" @ jamie461: @ realDonaldTrump @ thedailyshow Looking forward to watching him destroy you again while we all laugh." He wouldn't have a chance!</t>
  </si>
  <si>
    <t>https://twitter.com/realDonaldTrump/status/327398003897925633</t>
  </si>
  <si>
    <t>" @ sheckiezx: @ realDonaldTrump @ kristinaoakes Only a moron would overrate him! He's overrated, and morons don't make more than 9 billion $'s.</t>
  </si>
  <si>
    <t>https://twitter.com/realDonaldTrump/status/327398771564630016</t>
  </si>
  <si>
    <t>https://twitter.com/realDonaldTrump/status/327399279289327617</t>
  </si>
  <si>
    <t>https://twitter.com/realDonaldTrump/status/327399726003679232</t>
  </si>
  <si>
    <t>@ TheSportsSwede You are so stupid!</t>
  </si>
  <si>
    <t>https://twitter.com/realDonaldTrump/status/327401231305805824</t>
  </si>
  <si>
    <t>@pokerswayne Wrong on all counts dopey-you forgot to say taller than me!</t>
  </si>
  <si>
    <t>https://twitter.com/realDonaldTrump/status/327403511258152962</t>
  </si>
  <si>
    <t>" @ craigdevlin: @ realDonaldTrump @ sheckiezx @ kristinaoakes go on the daily show then and prove yourself." I would triple his ratings-nice no.</t>
  </si>
  <si>
    <t>https://twitter.com/realDonaldTrump/status/327404160091840514</t>
  </si>
  <si>
    <t>https://twitter.com/realDonaldTrump/status/327407132079161346</t>
  </si>
  <si>
    <t>https://twitter.com/realDonaldTrump/status/327408081522786304</t>
  </si>
  <si>
    <t>" @ zachfelber: @ realDonaldTrump best advice my great uncle Egon Dumler ever gave you??" Invest in real estate-Egon was a great lawyer &amp; guy.</t>
  </si>
  <si>
    <t>https://twitter.com/realDonaldTrump/status/327409630974205952</t>
  </si>
  <si>
    <t>"@DaveCentrist: @ realDonaldTrump The most over-rated person on the planet, Donald J. Trump. Except by himself. Why do you follow loser?</t>
  </si>
  <si>
    <t>@DaveCentrist @</t>
  </si>
  <si>
    <t>https://twitter.com/realDonaldTrump/status/327410335210418176</t>
  </si>
  <si>
    <t>" @ ASanders836: @ realDonaldTrump what would you feel about Jeb Bush running for president in 2016?" The last thing we need is another Bush!</t>
  </si>
  <si>
    <t>https://twitter.com/realDonaldTrump/status/327452650448773121</t>
  </si>
  <si>
    <t>Former Weather Underground radical Kathy Boudin spent 22 yrs in prison for armored-car robbery that killed 2 cops &amp; a Brinks guard...</t>
  </si>
  <si>
    <t>https://twitter.com/realDonaldTrump/status/327452672280100864</t>
  </si>
  <si>
    <t>..and now holds an adjunct professorship at Columbia University. Boudin also received an academic laurel from NYU Law School...</t>
  </si>
  <si>
    <t>https://twitter.com/realDonaldTrump/status/327452738470420480</t>
  </si>
  <si>
    <t>...What is wrong with this story? Isn‚Äôt this just ridiculous? Terrible! # KathyBoudin</t>
  </si>
  <si>
    <t>https://twitter.com/realDonaldTrump/status/327459001858158592</t>
  </si>
  <si>
    <t>https://twitter.com/realDonaldTrump/status/327459422039326720</t>
  </si>
  <si>
    <t>@ HowardSternJohn @ DonaldJTrumpJr No!</t>
  </si>
  <si>
    <t>https://twitter.com/realDonaldTrump/status/327459591958958084</t>
  </si>
  <si>
    <t>@ Debonairo That is true!</t>
  </si>
  <si>
    <t>https://twitter.com/realDonaldTrump/status/327459867633790976</t>
  </si>
  <si>
    <t>@ Ashley33331 True, but the losers don't know that--thanks.</t>
  </si>
  <si>
    <t>https://twitter.com/realDonaldTrump/status/327463047977377792</t>
  </si>
  <si>
    <t># TBT At the US Open Tennis Tournament with @ EricTrump- see same hairstyle! http://instagram.com/p/YiOjhbmhSn/</t>
  </si>
  <si>
    <t>https://twitter.com/realDonaldTrump/status/327464749837189120</t>
  </si>
  <si>
    <t>Wow, I‚Äôm at 2,200,000 followers but I‚Äôd love to get rid of the haters &amp; losers‚Äîthey‚Äôre such a waste of time!</t>
  </si>
  <si>
    <t>https://twitter.com/realDonaldTrump/status/327465076690927616</t>
  </si>
  <si>
    <t>https://twitter.com/realDonaldTrump/status/327465439951196160</t>
  </si>
  <si>
    <t>@ mschrock4 I never went bankrupt, you dope!</t>
  </si>
  <si>
    <t>https://twitter.com/realDonaldTrump/status/327470209973772288</t>
  </si>
  <si>
    <t># TBT Do you believe- once upon a time Jon Stewart really liked me? From 2004. http://instagram.com/p/YiR77cGhXb/</t>
  </si>
  <si>
    <t>https://twitter.com/realDonaldTrump/status/327473887606624256</t>
  </si>
  <si>
    <t>Via @ Law360: ‚ÄúTrump‚Äôs $200M Old Post Office Project Gets Early Approval‚Äù http://bit.ly/11n3ATD</t>
  </si>
  <si>
    <t>https://twitter.com/realDonaldTrump/status/327476743977959424</t>
  </si>
  <si>
    <t>Weiner says many more pictures may be out there‚Äîthis is just what NYC needs, a pervert Mayor.</t>
  </si>
  <si>
    <t>https://twitter.com/realDonaldTrump/status/327477169917923328</t>
  </si>
  <si>
    <t>Pervert Alert! Serial sexter @ anthonyweiner has promised to use twitter as a ‚Äútool.‚Äù Parents,make sure your children have him blocked.</t>
  </si>
  <si>
    <t>https://twitter.com/realDonaldTrump/status/327487236616630274</t>
  </si>
  <si>
    <t>After tearing W Bush down for 12 years, now the media loves him. Why not? He gave them Obama.</t>
  </si>
  <si>
    <t>https://twitter.com/realDonaldTrump/status/327504327335886848</t>
  </si>
  <si>
    <t>Dangerous. While Obama is cutting down our military, China has announced plans to build more aircraft carriers http://bloom.bg/12HbxG9</t>
  </si>
  <si>
    <t>https://twitter.com/realDonaldTrump/status/327509770716213248</t>
  </si>
  <si>
    <t>. @ whitehouse continues to defend the billions it pissed away on ‚Äògreen energy‚Äô failures http://bit.ly/11n5PGy Your money was wasted.</t>
  </si>
  <si>
    <t>https://twitter.com/realDonaldTrump/status/327512447613300736</t>
  </si>
  <si>
    <t>We need another Bush in office about as much as we need Obama to have a 3rd term. No more Bushes!</t>
  </si>
  <si>
    <t>https://twitter.com/realDonaldTrump/status/327522365904916480</t>
  </si>
  <si>
    <t>@DbagsLoveMe I will, thanks!</t>
  </si>
  <si>
    <t>https://twitter.com/realDonaldTrump/status/327523074306088961</t>
  </si>
  <si>
    <t>https://twitter.com/realDonaldTrump/status/327523337997807616</t>
  </si>
  <si>
    <t>https://twitter.com/realDonaldTrump/status/327524423408181250</t>
  </si>
  <si>
    <t>House Republicans should be doing everything possible to defund ObamaCare. Instead Leadership is funding ithttp://politi.co/13xhe8h</t>
  </si>
  <si>
    <t>https://twitter.com/realDonaldTrump/status/327524591176126465</t>
  </si>
  <si>
    <t>Do as I say, not as I do.The politicians who passed ObamaCare are now exempting themselves from the monstrosityhttp://politi.co/ZlVTze</t>
  </si>
  <si>
    <t>https://twitter.com/realDonaldTrump/status/327527554871345154</t>
  </si>
  <si>
    <t>MUST READ ARTICLE: ‚ÄúImmigration reform could be bonanza for Democrats‚Äù http://politi.co/13xjIUq Are the @ RNC &amp; @ GOP suicidal?</t>
  </si>
  <si>
    <t>https://twitter.com/realDonaldTrump/status/327770336009535489</t>
  </si>
  <si>
    <t>To be in charge, you have to take responsibility, you have to instill confidence. It‚Äôs like being a conductor--set the tempo.</t>
  </si>
  <si>
    <t>https://twitter.com/realDonaldTrump/status/327806510245744641</t>
  </si>
  <si>
    <t>Can @ pennjillette @ lisarinna and @ THEGaryBusey continue to co-exist? Find out on this Sunday‚Äôs Celebrity All-Star @ ApprenticeNBC.</t>
  </si>
  <si>
    <t>https://twitter.com/realDonaldTrump/status/327807087797219328</t>
  </si>
  <si>
    <t>Study your area of business. All business involves risk, but risk can be reduced when you learn everything you can about what you‚Äôre doing.</t>
  </si>
  <si>
    <t>https://twitter.com/realDonaldTrump/status/327826445898498048</t>
  </si>
  <si>
    <t>Looking forward to addressing @ ralphreed‚Äôs @ FaithandFreedom 'Road to Majority Conference' on June 13th http://bit.ly/11Zq8c3</t>
  </si>
  <si>
    <t>https://twitter.com/realDonaldTrump/status/327831215421919233</t>
  </si>
  <si>
    <t>The Boston terrorist thugs‚Äô mother is also a radical. I am sure she will be granted citizenship shortly.</t>
  </si>
  <si>
    <t>https://twitter.com/realDonaldTrump/status/327845703919484928</t>
  </si>
  <si>
    <t>Just as I predicted, Iraq is deteriorating into utter chaos http://bit.ly/11ZsNT7 The war was a waste. China is taking all the oil.</t>
  </si>
  <si>
    <t>https://twitter.com/realDonaldTrump/status/327846664712880129</t>
  </si>
  <si>
    <t>Does Bush‚Äôs library have a wing featuring Supreme Court Justice Jon Robert‚Äôs ObamaCare ruling? Roberts was his prize appointee!</t>
  </si>
  <si>
    <t>https://twitter.com/realDonaldTrump/status/327858788101144577</t>
  </si>
  <si>
    <t>Get ready for fireworks‚Ä¶ @ Joan_Rivers &amp; @ THEGaryBusey face off in the Board Room this Sunday on All-Star Celebrity @ ApprenticeNBC.</t>
  </si>
  <si>
    <t>https://twitter.com/realDonaldTrump/status/327863281152819201</t>
  </si>
  <si>
    <t>Often times being ‚Äòinnovative‚Äô is simply putting together pre-existing elements into something new. Be resourceful &amp; expect success.</t>
  </si>
  <si>
    <t>https://twitter.com/realDonaldTrump/status/327869122702635008</t>
  </si>
  <si>
    <t>‚ÄúWhen you expect things to happen - strangely enough - they do happen.‚Äù - J. P. Morgan</t>
  </si>
  <si>
    <t>https://twitter.com/realDonaldTrump/status/327874093233864704</t>
  </si>
  <si>
    <t>This Sunday‚Äôs All-Star Celebrity @ ApprenticeNBC features the return of @ Joan_Rivers. Sunday at 9 PM on @ NBC--full 2 hours.</t>
  </si>
  <si>
    <t>https://twitter.com/realDonaldTrump/status/327880859782897665</t>
  </si>
  <si>
    <t>Ignorance is inexcusable; it‚Äôs the surest way to fail. No acceptable reason exists for not being well informed.</t>
  </si>
  <si>
    <t>https://twitter.com/realDonaldTrump/status/327882631431745536</t>
  </si>
  <si>
    <t>‚ÄúBeing true to yourself and your work is an asset. Remember that assets are worth protecting.‚Äù ‚Äì Think Like a Champion</t>
  </si>
  <si>
    <t>https://twitter.com/realDonaldTrump/status/327883203518005248</t>
  </si>
  <si>
    <t>@ Nautilus916 True!</t>
  </si>
  <si>
    <t>https://twitter.com/realDonaldTrump/status/327883442433978369</t>
  </si>
  <si>
    <t>https://twitter.com/realDonaldTrump/status/327883943183515649</t>
  </si>
  <si>
    <t>@ Mbathani_Inc Much can be done and it would be easy!</t>
  </si>
  <si>
    <t>https://twitter.com/realDonaldTrump/status/327884113317076992</t>
  </si>
  <si>
    <t>@ loverofthecross I don't hate him but he made some really bad decisions.</t>
  </si>
  <si>
    <t>https://twitter.com/realDonaldTrump/status/327884231663566848</t>
  </si>
  <si>
    <t>@ AndreasBoos Very true!</t>
  </si>
  <si>
    <t>https://twitter.com/realDonaldTrump/status/327884369329000448</t>
  </si>
  <si>
    <t>https://twitter.com/realDonaldTrump/status/327884497993490433</t>
  </si>
  <si>
    <t>@ piano807 Wow!</t>
  </si>
  <si>
    <t>https://twitter.com/realDonaldTrump/status/327884763459379200</t>
  </si>
  <si>
    <t>@ LetsBeckRush A one-sided piece of garbage--and I won--big success for Scotland!</t>
  </si>
  <si>
    <t>https://twitter.com/realDonaldTrump/status/327885230566428673</t>
  </si>
  <si>
    <t>https://twitter.com/realDonaldTrump/status/327885455725056000</t>
  </si>
  <si>
    <t>@ JimDaniell30809 @DaveCentrist True!</t>
  </si>
  <si>
    <t>https://twitter.com/realDonaldTrump/status/327958347011731456</t>
  </si>
  <si>
    <t>@ gretawire-I'll be doing On the Record With Greta Van Susteren tonight at 10 P.M. Greta is a Terrific person who really gets it! (FOX).</t>
  </si>
  <si>
    <t>https://twitter.com/realDonaldTrump/status/327960168602161152</t>
  </si>
  <si>
    <t>@ DanScavino Dan-You are a great guy with a great family-amazing future!</t>
  </si>
  <si>
    <t>https://twitter.com/realDonaldTrump/status/327963464486223872</t>
  </si>
  <si>
    <t>" @ gretawire: @ realDonaldTrump wow! What a nice comment......thank you!" But 100 per cent true-and you will get great ratings tonight!</t>
  </si>
  <si>
    <t>https://twitter.com/realDonaldTrump/status/327967190500384768</t>
  </si>
  <si>
    <t>What apology, didn't they go around beating the crap out of people and robbing them? Why did they all confess? Aren't police convinced?</t>
  </si>
  <si>
    <t>https://twitter.com/realDonaldTrump/status/327974543912206336</t>
  </si>
  <si>
    <t>"@Sam_Kotowski: Once again @ realDonaldTrump does a great job on Fox News w/ Greta. Run for president! RT I'm a huge fan!!!" Thank you!</t>
  </si>
  <si>
    <t>@Sam_Kotowski @</t>
  </si>
  <si>
    <t>https://twitter.com/realDonaldTrump/status/327976306874658816</t>
  </si>
  <si>
    <t>https://twitter.com/realDonaldTrump/status/327980022868611072</t>
  </si>
  <si>
    <t>" @ camastoras: @ realDonaldTrump enjoying a great evening at Trump Toronto! pic.twitter.com/njwBB8Lfyq" That's great, have fun!</t>
  </si>
  <si>
    <t>https://twitter.com/realDonaldTrump/status/327982351911116800</t>
  </si>
  <si>
    <t>"@heyitsjxo: @ realDonaldTrump you're my idol" Thanks.</t>
  </si>
  <si>
    <t>@heyitsjxo @</t>
  </si>
  <si>
    <t>https://twitter.com/realDonaldTrump/status/327982640651194368</t>
  </si>
  <si>
    <t>"@joooooojaah: @ realDonaldTrump is my favorite twitter account" Thanks!</t>
  </si>
  <si>
    <t>@joooooojaah @</t>
  </si>
  <si>
    <t>https://twitter.com/realDonaldTrump/status/327983091429826561</t>
  </si>
  <si>
    <t>" @ SeanBogatin: Donald 4 president.. Time 4 a real change!! # Gotmyvote @ realDonaldTrump" THANK YOU!</t>
  </si>
  <si>
    <t>https://twitter.com/realDonaldTrump/status/327983959923376128</t>
  </si>
  <si>
    <t>"@firephoto67: @ realDonaldTrump Big fan Mr. Trump, always have been. Keep up the good work" Thanks Woody!</t>
  </si>
  <si>
    <t>@firephoto67 @</t>
  </si>
  <si>
    <t>https://twitter.com/realDonaldTrump/status/327984272357076992</t>
  </si>
  <si>
    <t>@ dogs4peace Very cool!</t>
  </si>
  <si>
    <t>https://twitter.com/realDonaldTrump/status/327984925859012610</t>
  </si>
  <si>
    <t>" @ JohnRMcCabe: @ realDonaldTrump deserves to be President of the United States of America" Thanks John, we need someone Really good (great).</t>
  </si>
  <si>
    <t>https://twitter.com/realDonaldTrump/status/327985299051409410</t>
  </si>
  <si>
    <t>"@sad__mom: @ realDonaldTrump when i watch the clouds all i see is your face and think "success""Wow!</t>
  </si>
  <si>
    <t>@sad__mom @</t>
  </si>
  <si>
    <t>https://twitter.com/realDonaldTrump/status/327985613947154433</t>
  </si>
  <si>
    <t>"@THEsal_sortino: @ realDonaldTrump can a future business man get a follow back or favorite or reply from his biggest role model!" Hello Sal</t>
  </si>
  <si>
    <t>@THEsal_sortino @</t>
  </si>
  <si>
    <t>https://twitter.com/realDonaldTrump/status/327986677383561218</t>
  </si>
  <si>
    <t>"@jTheCollegeKid: @ realDonaldTrump @joooooojaah Shut up Trump I'm unfollowing you" Great, but you won't stop loser-you have no control!</t>
  </si>
  <si>
    <t>https://twitter.com/realDonaldTrump/status/327987045974806528</t>
  </si>
  <si>
    <t>"@ToddZ64: @ realDonaldTrump I love it when you are on Letterman. You keep him on his toes. Hope you are on his show again soon." I WILL BE!</t>
  </si>
  <si>
    <t>@ToddZ64 @</t>
  </si>
  <si>
    <t>https://twitter.com/realDonaldTrump/status/327988048866447362</t>
  </si>
  <si>
    <t>"@MustardTiger33: @ realDonaldTrump - Hey, Mr. Trump, do you like Canada??" Love Canada and its people!</t>
  </si>
  <si>
    <t>@MustardTiger33 @</t>
  </si>
  <si>
    <t>https://twitter.com/realDonaldTrump/status/327989185665445893</t>
  </si>
  <si>
    <t>" @ SnarfGuard: @ realDonaldTrump is responding so... I remember meeting him when i was a valet at # Trump National in NJ before it opened." Wow</t>
  </si>
  <si>
    <t>https://twitter.com/realDonaldTrump/status/327990584008642560</t>
  </si>
  <si>
    <t>" @ CMHeel: @ realDonaldTrump do like Mexico?" Yes, but they make a fortune off the U.S. Their leaders are far better negotiators than ours.</t>
  </si>
  <si>
    <t>https://twitter.com/realDonaldTrump/status/327990885616873473</t>
  </si>
  <si>
    <t>" @ Janie_Sears: @ realDonaldTrump One day I will shake hands with the man who inspired me to dream (and become) BIG!" Great going Janie!</t>
  </si>
  <si>
    <t>https://twitter.com/realDonaldTrump/status/327991721176739843</t>
  </si>
  <si>
    <t>" @ ThisNBAgirl: @ realDonaldTrump Are you still scared of @ mcuban Trump?" Nobody is scared of Mark-he is a short ball hitter!</t>
  </si>
  <si>
    <t>https://twitter.com/realDonaldTrump/status/327994231341846528</t>
  </si>
  <si>
    <t>The Time Magazine list of the 100 Most Influential People is a joke and stunt of a magazine that will, like Newsweek,soon be dead. Bad list!</t>
  </si>
  <si>
    <t>https://twitter.com/realDonaldTrump/status/327994591234113536</t>
  </si>
  <si>
    <t>" @ piximania: @ realDonaldTrump Mr Trump! I'm from South Africa and I just love your tweets!! You're the best!" Thanks.</t>
  </si>
  <si>
    <t>https://twitter.com/realDonaldTrump/status/327995001776791552</t>
  </si>
  <si>
    <t>"@MirandaKroughh: @ realDonaldTrump I love you and I think you're funny." Sooooo sweet, thanks!</t>
  </si>
  <si>
    <t>@MirandaKroughh @</t>
  </si>
  <si>
    <t>https://twitter.com/realDonaldTrump/status/328003700591304705</t>
  </si>
  <si>
    <t>"@GauravK725: @ ForQ2 @ realDonaldTrump look at the facts..those millions were made into billions by Mr. Trump. And its still growing!" TRUE!</t>
  </si>
  <si>
    <t>@GauravK725 @ @</t>
  </si>
  <si>
    <t>https://twitter.com/realDonaldTrump/status/328099854754656256</t>
  </si>
  <si>
    <t>"@KingofRough: @ realDonaldTrump Seriously wonder if you like Chinese people? Not talking about its gov." I really like the Chinese people.</t>
  </si>
  <si>
    <t>@KingofRough @</t>
  </si>
  <si>
    <t>https://twitter.com/realDonaldTrump/status/328100254048206848</t>
  </si>
  <si>
    <t>" @ salesdan48: @ realDonaldTrump Wake up Donald, the world is awaiting your wisdom ." I know, such a burden.</t>
  </si>
  <si>
    <t>https://twitter.com/realDonaldTrump/status/328100994938437635</t>
  </si>
  <si>
    <t>"@lucysmommichele: @ realDonaldTrump Gary Busey cracks me up! He definitely has a different outlook on life! Thanks for The Apprentice!" Nice</t>
  </si>
  <si>
    <t>@lucysmommichele @</t>
  </si>
  <si>
    <t>https://twitter.com/realDonaldTrump/status/328102803216138240</t>
  </si>
  <si>
    <t>@Anon_Farmer @</t>
  </si>
  <si>
    <t>https://twitter.com/realDonaldTrump/status/328104731673231361</t>
  </si>
  <si>
    <t>Thanks for the tremendous support for my shirts, ties and suits at Macy's. They do great because of really high quality at a low price.</t>
  </si>
  <si>
    <t>https://twitter.com/realDonaldTrump/status/328108375487430656</t>
  </si>
  <si>
    <t>Marble mouth @ tombrokaw asks "why do we think to have a successful eveving you have to have Donald Trump as your guest of honor?" BORING TOM</t>
  </si>
  <si>
    <t>https://twitter.com/realDonaldTrump/status/328110166329405440</t>
  </si>
  <si>
    <t>I remember when the Apprentice became the number one show on T.V. @tombrokow came up to me and thanked me on behalf of NBC (Yankee Stadium)</t>
  </si>
  <si>
    <t>https://twitter.com/realDonaldTrump/status/328110371359571970</t>
  </si>
  <si>
    <t>"@yrj77s: @ realDonaldTrump Your clothing line is excellent.Thanks.</t>
  </si>
  <si>
    <t>@yrj77s @</t>
  </si>
  <si>
    <t>https://twitter.com/realDonaldTrump/status/328110903272828928</t>
  </si>
  <si>
    <t>"@byrne_man: @ realDonaldTrump bought a Trump shirt for a wedding I went to last fall, I looked awesome." I'll bet you did!</t>
  </si>
  <si>
    <t>@byrne_man @</t>
  </si>
  <si>
    <t>https://twitter.com/realDonaldTrump/status/328364109869490177</t>
  </si>
  <si>
    <t>@DBradleyRI You are a great looking guy who is really smart - you can do much better than your current girlfriend - she's nothing!</t>
  </si>
  <si>
    <t>https://twitter.com/realDonaldTrump/status/328365365073686528</t>
  </si>
  <si>
    <t>" @ Verniceblahblah: @ realDonaldTrump trump hotels are the best!!!" I AGREE AND THANKS!</t>
  </si>
  <si>
    <t>https://twitter.com/realDonaldTrump/status/328651709083709441</t>
  </si>
  <si>
    <t>" @ abethbyr: Im SO ready for an awesome # allstar @ CelebApprentice tonight! Bring it @ realDonaldTrump @ TraceAdkins @ lisarinna @ THEGaryBusey"</t>
  </si>
  <si>
    <t>https://twitter.com/realDonaldTrump/status/328652522292117504</t>
  </si>
  <si>
    <t>" @ jeffpawlik: It's @ CelebApprentice night. Can't wait! @ realDonaldTrump" Great Jeff - a full two hours, 9 P.M. on NBC.</t>
  </si>
  <si>
    <t>https://twitter.com/realDonaldTrump/status/328653769493606400</t>
  </si>
  <si>
    <t>@ Joan Rivers comes back in a big way tonight on Celebrity Apprentice - she is fantastic. 9 on NBC.</t>
  </si>
  <si>
    <t>https://twitter.com/realDonaldTrump/status/328654043247435776</t>
  </si>
  <si>
    <t>https://twitter.com/realDonaldTrump/status/328654513273729024</t>
  </si>
  <si>
    <t>"@kwindlan32: Are we going to hear more buseyisms tonight on @ CelebApprentice, @ realDonaldTrump ?" Yes, big time!</t>
  </si>
  <si>
    <t>@kwindlan32 @ @</t>
  </si>
  <si>
    <t>https://twitter.com/realDonaldTrump/status/328655063872598016</t>
  </si>
  <si>
    <t>@WIBWAriana 9?. Thanks.</t>
  </si>
  <si>
    <t>https://twitter.com/realDonaldTrump/status/328655427648749569</t>
  </si>
  <si>
    <t>"@vanillakissesxx: @ realDonaldTrump Love you and love the show!! :)" Thanks S!</t>
  </si>
  <si>
    <t>@vanillakissesxx @</t>
  </si>
  <si>
    <t>https://twitter.com/realDonaldTrump/status/328655872135946240</t>
  </si>
  <si>
    <t>" @ kayyyygeeeee: Seeing @ realDonaldTrump's face makes my Sunday night wonderful" Thanks Krista!</t>
  </si>
  <si>
    <t>https://twitter.com/realDonaldTrump/status/328667899998904320</t>
  </si>
  <si>
    <t>" @ xbreanne469: @ realDonaldTrump love your show!!!" Thanks.</t>
  </si>
  <si>
    <t>https://twitter.com/realDonaldTrump/status/328672137101586434</t>
  </si>
  <si>
    <t>" @ ClevelandGuy70: @ realDonaldTrump Sunday 9pm-11pm on NBC is the best TV of the week...Love the show Mr Trump # CelebApprentice" Thanks!</t>
  </si>
  <si>
    <t>https://twitter.com/realDonaldTrump/status/328672334292606976</t>
  </si>
  <si>
    <t>" @ mlnluis: @ THEGaryBusey @ realDonaldTrump gary your the only reason we watch celebrity apprentice. Your GREAT!!!" So are you!</t>
  </si>
  <si>
    <t>https://twitter.com/realDonaldTrump/status/328672794453876736</t>
  </si>
  <si>
    <t>" @ KSofen: @ realDonaldTrump I bought one of your ties at Macy's as a gift. Loved it and it was hard to choose just one. Nice designs - Thanks</t>
  </si>
  <si>
    <t>https://twitter.com/realDonaldTrump/status/328675789673476097</t>
  </si>
  <si>
    <t>We have the Final Six‚Äîand @ LilJon is the last remaining member of Team Power. He‚Äôs done a great job. # CelebApprentice</t>
  </si>
  <si>
    <t>https://twitter.com/realDonaldTrump/status/328676220743086080</t>
  </si>
  <si>
    <t>Here‚Äôs @ Joan_Rivers. She &amp; @ IvankaTrump make a terrific team as my advisors. # CelebApprentice</t>
  </si>
  <si>
    <t>https://twitter.com/realDonaldTrump/status/328676888128147456</t>
  </si>
  <si>
    <t>Do you think @ THEGaryBusey will be able to ‚Äústep up‚Äù as PM? I know @ lisarinna is hoping so. # CelebApprentice</t>
  </si>
  <si>
    <t>https://twitter.com/realDonaldTrump/status/328677923395616770</t>
  </si>
  <si>
    <t>. @ THEGaryBusey doesn‚Äôt need instructions. Couch time is more fun. # CelebApprentice</t>
  </si>
  <si>
    <t>https://twitter.com/realDonaldTrump/status/328680419476246528</t>
  </si>
  <si>
    <t>Looks like Plan B is stuck with the mechanical dog. @ THEGaryBusey has latched on and won‚Äôt let go. # CelebApprentice</t>
  </si>
  <si>
    <t>https://twitter.com/realDonaldTrump/status/328681918151393280</t>
  </si>
  <si>
    <t>. @ THEGaryBusey feels he‚Äôs been abandoned by his team. Do you think so? # CelebApprentice</t>
  </si>
  <si>
    <t>https://twitter.com/realDonaldTrump/status/328684367813693440</t>
  </si>
  <si>
    <t>. @ TraceAdkins says @ Joan_Rivers is a gem. I agree. We all agree. # CelebApprentice</t>
  </si>
  <si>
    <t>https://twitter.com/realDonaldTrump/status/328687856887418880</t>
  </si>
  <si>
    <t>. @ IvankaTrump is right‚ÄîPlan B has descended into a state of total chaos. # CelebApprentice</t>
  </si>
  <si>
    <t>https://twitter.com/realDonaldTrump/status/328689157515931648</t>
  </si>
  <si>
    <t>Team Power+ @ LilJon= Spielberg? Let‚Äôs find out. # CelebApprentice</t>
  </si>
  <si>
    <t>https://twitter.com/realDonaldTrump/status/328692756228747266</t>
  </si>
  <si>
    <t>What did you think of @ THEGaryBusey's mechanical dog idea?</t>
  </si>
  <si>
    <t>https://twitter.com/realDonaldTrump/status/328694222867791873</t>
  </si>
  <si>
    <t>Boardroom time- which team do you think had the best presentation? # CelebApprentice</t>
  </si>
  <si>
    <t>https://twitter.com/realDonaldTrump/status/328694845893922817</t>
  </si>
  <si>
    <t>Great memory @ TheRealMarilu! # CelebApprentice</t>
  </si>
  <si>
    <t>https://twitter.com/realDonaldTrump/status/328698109381181441</t>
  </si>
  <si>
    <t>Maybe @ THEGaryBusey should stick to words... vs. barking. He‚Äôs got a definite talent when he wants to use it. # CelebApprentice</t>
  </si>
  <si>
    <t>https://twitter.com/realDonaldTrump/status/328700636147376128</t>
  </si>
  <si>
    <t>Do you agree with the client's decision? # CelebApprentice</t>
  </si>
  <si>
    <t>https://twitter.com/realDonaldTrump/status/328702736902287360</t>
  </si>
  <si>
    <t>Great boardroom. # CelebApprentice</t>
  </si>
  <si>
    <t>https://twitter.com/realDonaldTrump/status/328702926887464960</t>
  </si>
  <si>
    <t>Mechanical dog is going to be trending tonight. # MechanicalDog # CelebApprentice</t>
  </si>
  <si>
    <t>https://twitter.com/realDonaldTrump/status/328705135339528192</t>
  </si>
  <si>
    <t>Did you agree with my decision? # CelebApprentice</t>
  </si>
  <si>
    <t>https://twitter.com/realDonaldTrump/status/328823091172085760</t>
  </si>
  <si>
    <t>Doing Fox and Friends at 7.00 A.M. Hope you loved Apprentice last night.</t>
  </si>
  <si>
    <t>https://twitter.com/realDonaldTrump/status/328911642253467649</t>
  </si>
  <si>
    <t>Just out- @ ApprenticeNBC was in first place in all demos during the 10PM hour in the ratings.</t>
  </si>
  <si>
    <t>https://twitter.com/realDonaldTrump/status/328912090314182657</t>
  </si>
  <si>
    <t>I have a lot of @ Apple stock--- and I miss Steve Jobs. Tim Cook must immediately increase the size of the screen... http://fb.me/Hjj8Y27p</t>
  </si>
  <si>
    <t>https://twitter.com/realDonaldTrump/status/328930174185922562</t>
  </si>
  <si>
    <t>The White House Correspondents' dinner was so boring this year- I guess that‚Äôs because I didn‚Äôt attend(even... http://fb.me/GcIGzZSE</t>
  </si>
  <si>
    <t>https://twitter.com/realDonaldTrump/status/328941202923716608</t>
  </si>
  <si>
    <t>Next year @ TomBrokaw should be the comedian at the White House Correspondents‚Äô dinner. The only problem is that... http://fb.me/16MrVURAF</t>
  </si>
  <si>
    <t>https://twitter.com/realDonaldTrump/status/328954894176366594</t>
  </si>
  <si>
    <t>‚ÄúFailed show @ DannyZuker‚Äù I have never heard of you and was told you are a loser-after reading your credits I have no questions about it!</t>
  </si>
  <si>
    <t>https://twitter.com/realDonaldTrump/status/328955223601209344</t>
  </si>
  <si>
    <t>. @ DannyZuker I hear your filmography is "stacked" with failures.</t>
  </si>
  <si>
    <t>https://twitter.com/realDonaldTrump/status/328955947902967808</t>
  </si>
  <si>
    <t>.... but you only want to talk about 10 years later when I still win 10PM in all key demos. @ DannyZuker</t>
  </si>
  <si>
    <t>https://twitter.com/realDonaldTrump/status/328956039577882624</t>
  </si>
  <si>
    <t>"Failed show @ DannyZuker" season 1 of @ apprenticenbc had 28 million viewers and 41.5 million watching.....</t>
  </si>
  <si>
    <t>https://twitter.com/realDonaldTrump/status/328956614696648705</t>
  </si>
  <si>
    <t>. @ ApprenticeNBC Season 13, still #1 at 10PM in all key demos despite having to serve as our own lead in from 9-10. 11PM News loves Trump!</t>
  </si>
  <si>
    <t>https://twitter.com/realDonaldTrump/status/328965175388536835</t>
  </si>
  <si>
    <t>‚Äè. @ richardroeper- Perhaps one of the worst replacements in showbiz, once you went on it was over! Your taste sucks!</t>
  </si>
  <si>
    <t>https://twitter.com/realDonaldTrump/status/328965494159843328</t>
  </si>
  <si>
    <t>. @ DannyZuker I'm in front of the camera and behind the camera- just looked at your picture, you'll never be in front of the camera!</t>
  </si>
  <si>
    <t>https://twitter.com/realDonaldTrump/status/328965748145942528</t>
  </si>
  <si>
    <t>"One hit wonder @ DannyZuker", I notice you are not disputing all of the failures that I said you had. Let's talk about it!</t>
  </si>
  <si>
    <t>https://twitter.com/realDonaldTrump/status/328965921395851265</t>
  </si>
  <si>
    <t>. @ DannyZuker Don't lie, @ ApprenticeNBC was #1 in all major demos at 10. Do not lie!</t>
  </si>
  <si>
    <t>https://twitter.com/realDonaldTrump/status/328972319986966528</t>
  </si>
  <si>
    <t>I just sent @ THEGaryBusey a check of $20,000 for his charity, Children's Kawasaki Disease . He worked hard and deserves it.</t>
  </si>
  <si>
    <t>https://twitter.com/realDonaldTrump/status/328980288707375105</t>
  </si>
  <si>
    <t>@ richardroeper Keep dreaming!</t>
  </si>
  <si>
    <t>https://twitter.com/realDonaldTrump/status/328986851287396353</t>
  </si>
  <si>
    <t>@ harry_vickers @ DannyZuker @ ApprenticeNBC Thanks!</t>
  </si>
  <si>
    <t>https://twitter.com/realDonaldTrump/status/328987283049041920</t>
  </si>
  <si>
    <t>@ SiegristA Thanks!</t>
  </si>
  <si>
    <t>https://twitter.com/realDonaldTrump/status/328990667235803136</t>
  </si>
  <si>
    <t>Great photo with @ IvankaTrump and @ Joan_Rivers from this week's @ ApprenticeNBC- http://instagram.com/p/YtE8ZkGhVk/</t>
  </si>
  <si>
    <t>https://twitter.com/realDonaldTrump/status/328991480121274370</t>
  </si>
  <si>
    <t>By Scotland officials canceling my local ad about how damaging wind turbines are- it became a much bigger story around the world. Great!</t>
  </si>
  <si>
    <t>https://twitter.com/realDonaldTrump/status/329007433559187459</t>
  </si>
  <si>
    <t>Afghan Leader Karzai has received tens of millions of dollars IN CASH from the U.S. Government- how stupidly is our Country being run?</t>
  </si>
  <si>
    <t>https://twitter.com/realDonaldTrump/status/329008589140262913</t>
  </si>
  <si>
    <t>" @ DaltonStoltz: @ realDonaldTrump 2.1 Mil. Followers vs. @ DannyZuker 189 Thous. @ realDonaldTrump is WINNING! # GreaterInfluence He has nothing</t>
  </si>
  <si>
    <t>https://twitter.com/realDonaldTrump/status/329018784209854465</t>
  </si>
  <si>
    <t>Photo from a recent episode of @ ApprenticeNBC - saying those two famous words! http://instagram.com/p/YtR90tGhXD/</t>
  </si>
  <si>
    <t>https://twitter.com/realDonaldTrump/status/329024027911925761</t>
  </si>
  <si>
    <t>@DanielRobinsMD. @ Lawrence is a very dumb guy who just doesn't know it-his show is a critical and ratings disaster!</t>
  </si>
  <si>
    <t>@DanielRobinsMD @</t>
  </si>
  <si>
    <t>https://twitter.com/realDonaldTrump/status/329024893536567297</t>
  </si>
  <si>
    <t>@ FakeBriWilliams Thank you!</t>
  </si>
  <si>
    <t>https://twitter.com/realDonaldTrump/status/329025271346909184</t>
  </si>
  <si>
    <t>" @ PyperProblems: @ realDonaldTrump someone needs to fire @ DannyZuker !" He will fire himself-a total loser!</t>
  </si>
  <si>
    <t>https://twitter.com/realDonaldTrump/status/329029749525606400</t>
  </si>
  <si>
    <t>" @ NNNmrk: @ realDonaldTrump You need to write another Time to Get Tough Book. It'll be another new york times best seller." GOOD IDEA!</t>
  </si>
  <si>
    <t>https://twitter.com/realDonaldTrump/status/329030636633481216</t>
  </si>
  <si>
    <t>" @ NedDust: @ realDonaldTrump bush was ur boy" Wrong!</t>
  </si>
  <si>
    <t>https://twitter.com/realDonaldTrump/status/329037099737165824</t>
  </si>
  <si>
    <t>@ VincentYanni I agree, Modern Family sucks!</t>
  </si>
  <si>
    <t>https://twitter.com/realDonaldTrump/status/329041225275543553</t>
  </si>
  <si>
    <t>https://twitter.com/realDonaldTrump/status/329042069807054849</t>
  </si>
  <si>
    <t>" @ tomspiglanin: Enjoying life at @ TrumpNationalLA even without @ realDonaldTrump - nice place you have here. Thanks, people love it.</t>
  </si>
  <si>
    <t>https://twitter.com/realDonaldTrump/status/329044673924579328</t>
  </si>
  <si>
    <t>" @ shillelagh2: @ realDonaldTrump @ tomspiglanin @ TrumpNationalLA if its good enough for The Donald it should be ok for me" Directly on Pacific</t>
  </si>
  <si>
    <t>https://twitter.com/realDonaldTrump/status/329045988268470272</t>
  </si>
  <si>
    <t>" @ Horse_75: @ realDonaldTrump real joke is your misleading ads that were deemed so." All politics-windfarms are in big trouble-I will win!</t>
  </si>
  <si>
    <t>https://twitter.com/realDonaldTrump/status/329046175787393024</t>
  </si>
  <si>
    <t>@ IvanGH Great taste!</t>
  </si>
  <si>
    <t>https://twitter.com/realDonaldTrump/status/329046366175248384</t>
  </si>
  <si>
    <t>@ mtshastacola Happy birthday!</t>
  </si>
  <si>
    <t>https://twitter.com/realDonaldTrump/status/329050032860962816</t>
  </si>
  <si>
    <t>" @ bdbender1: @ realDonaldTrump it is truly disgusting to see the wind farms here in Iowa - destroying our farmland and wildlife.</t>
  </si>
  <si>
    <t>https://twitter.com/realDonaldTrump/status/329050965028241409</t>
  </si>
  <si>
    <t>"@jtan_from_ott: @ realDonaldTrump would ever have a loser like @ dannyzuker on the apprentice? His stupidity could be funny. Interesting!</t>
  </si>
  <si>
    <t>@jtan_from_ott @ @</t>
  </si>
  <si>
    <t>https://twitter.com/realDonaldTrump/status/329051602579238913</t>
  </si>
  <si>
    <t>" @ kilgorecf: Dang @ DannyZuker v @ realDonaldTrump has been too good." No, too easy-Danny is a dummy!</t>
  </si>
  <si>
    <t>https://twitter.com/realDonaldTrump/status/329052537946796035</t>
  </si>
  <si>
    <t>" @ mierz1824: @ realDonaldTrump Have you ever respectfully disagreed with someone?" No!</t>
  </si>
  <si>
    <t>https://twitter.com/realDonaldTrump/status/329053674661871616</t>
  </si>
  <si>
    <t>" @ tdudz5: @ realDonaldTrump @ neddust when will people wake up and realize Trump was one of Bush's biggest critics! Blind people!" TRUE!</t>
  </si>
  <si>
    <t>https://twitter.com/realDonaldTrump/status/329054879945457665</t>
  </si>
  <si>
    <t>" @ MasSergio: @ realDonaldTrump that punk's jealous of ya mr. trump @ DannyZuker is not worth the time of day! He prolly wants media attn-True!</t>
  </si>
  <si>
    <t>https://twitter.com/realDonaldTrump/status/329056996391280640</t>
  </si>
  <si>
    <t>@ realDonaldTrump Windfarms destroy everything around them-very sad!</t>
  </si>
  <si>
    <t>https://twitter.com/realDonaldTrump/status/329057584847925248</t>
  </si>
  <si>
    <t>" @ PureManhattan: @ DannyZuker @ realDonaldTrump Id rather support The Don than some clown. Just saying. Danny, you are a clown.Yes and loser!</t>
  </si>
  <si>
    <t>https://twitter.com/realDonaldTrump/status/329060403051102208</t>
  </si>
  <si>
    <t>@ ShawnGarrett I should have many Emmys for The Apprentice if the process were fair-in any event, it's not my day job. ,</t>
  </si>
  <si>
    <t>https://twitter.com/realDonaldTrump/status/329061996832100352</t>
  </si>
  <si>
    <t>@ JonNeumeister Dopey, I've won them all.</t>
  </si>
  <si>
    <t>https://twitter.com/realDonaldTrump/status/329063251222618112</t>
  </si>
  <si>
    <t>@ DannyZuker Night loser!</t>
  </si>
  <si>
    <t>https://twitter.com/realDonaldTrump/status/329065257379196928</t>
  </si>
  <si>
    <t>" @ BridgetGonzale3: @ realDonaldTrump I mean seriously come on, Donald Trump is the coolest guy ever." Thanks, but easy against the losers!</t>
  </si>
  <si>
    <t>https://twitter.com/realDonaldTrump/status/329206782465556480</t>
  </si>
  <si>
    <t>@ Colvio117 Thanks!</t>
  </si>
  <si>
    <t>https://twitter.com/realDonaldTrump/status/329268671623077889</t>
  </si>
  <si>
    <t>. @ Lawrence is the poor man's left wing @ oreillyfactor(with no ratings)!</t>
  </si>
  <si>
    <t>https://twitter.com/realDonaldTrump/status/329272117994594304</t>
  </si>
  <si>
    <t>Congratulations to Michael Jordan on his marriage over the weekend.</t>
  </si>
  <si>
    <t>https://twitter.com/realDonaldTrump/status/329290483203452928</t>
  </si>
  <si>
    <t>Just left news conference at @ TrumpTowerNY with @ TheGaryBusey- people love @ TheGaryBusey! http://fb.me/2nmHQHOgp</t>
  </si>
  <si>
    <t>https://twitter.com/realDonaldTrump/status/329351256248291328</t>
  </si>
  <si>
    <t>1/5 households is on food stamps http://bit.ly/13GnPNY We must do better. Americans need to have a work ethic.</t>
  </si>
  <si>
    <t>https://twitter.com/realDonaldTrump/status/329361843682414592</t>
  </si>
  <si>
    <t>Once again @ LilJon has competed at a very high level on Celebrity All Star @ ApprenticeNBC. He is a great competitor.</t>
  </si>
  <si>
    <t>https://twitter.com/realDonaldTrump/status/329386650708877312</t>
  </si>
  <si>
    <t>" @ tdudz5: @ realDonaldTrump @ liljon @ apprenticenbc you have given these celebrities exposure they could not buy!t. That is true!"</t>
  </si>
  <si>
    <t>https://twitter.com/realDonaldTrump/status/329387080683778048</t>
  </si>
  <si>
    <t>"@DeannaSpillyard: @ realdonaldtrump You are a very wise man Mr. T! Love your tweets." Thanks.</t>
  </si>
  <si>
    <t>https://twitter.com/realDonaldTrump/status/329388499008647168</t>
  </si>
  <si>
    <t>@ Stiles_Dub @ LilJon is a great guy and a great competitor who is respected by all!</t>
  </si>
  <si>
    <t>https://twitter.com/realDonaldTrump/status/329388993089257474</t>
  </si>
  <si>
    <t>" @ royroper: @ realDonaldTrump we need to get the unemployed back to work." That is a big part of the answer!</t>
  </si>
  <si>
    <t>https://twitter.com/realDonaldTrump/status/329390667438624768</t>
  </si>
  <si>
    <t>" @ gharo34: @ realDonaldTrump Not only is your IQ somewhere between Barack Obama and G.W.Bush...but you're entertaining!"Much higher than both</t>
  </si>
  <si>
    <t>https://twitter.com/realDonaldTrump/status/329391057718636544</t>
  </si>
  <si>
    <t>" @ BearMountainCR: @ realDonaldTrump Did you ever think you would have a TV series outside of R.E.?" Never!</t>
  </si>
  <si>
    <t>https://twitter.com/realDonaldTrump/status/329391564201787393</t>
  </si>
  <si>
    <t>" @ FillingerJoanne: @ realDonaldTrump you have the best show ever and you can tell everyone I said so. You my BFF" Thanks Joanne!</t>
  </si>
  <si>
    <t>https://twitter.com/realDonaldTrump/status/329392578669711360</t>
  </si>
  <si>
    <t>"@ELewie1994: @ realDonaldTrump Ever going to return to WWE and have your $$$ fall down from the sky?" Up to Vince M.</t>
  </si>
  <si>
    <t>@ELewie1994 @</t>
  </si>
  <si>
    <t>https://twitter.com/realDonaldTrump/status/329393199896489986</t>
  </si>
  <si>
    <t>" @ angryjustint: @ realDonaldTrump is a true inspiration to all young entrepreneurs!" Thanks Justin and work hard!</t>
  </si>
  <si>
    <t>https://twitter.com/realDonaldTrump/status/329393524820819969</t>
  </si>
  <si>
    <t>" @ Thaddalicious: @ realDonaldTrump I love you" Thanks!</t>
  </si>
  <si>
    <t>https://twitter.com/realDonaldTrump/status/329408799179948033</t>
  </si>
  <si>
    <t>" @ tdudz5: @ marinedad20 @ realdonaldtrump sure you do! Celebrity Apprentice is nothing without Trumps influence." True and thanks!</t>
  </si>
  <si>
    <t>https://twitter.com/realDonaldTrump/status/329409624115666944</t>
  </si>
  <si>
    <t>@naunie_b sarcasm dummy!</t>
  </si>
  <si>
    <t>https://twitter.com/realDonaldTrump/status/329409770396217344</t>
  </si>
  <si>
    <t>" @ AlbertoSidney: @ realDonaldTrump excellent service # Doral" Thanld.</t>
  </si>
  <si>
    <t>https://twitter.com/realDonaldTrump/status/329409929960116224</t>
  </si>
  <si>
    <t>" @ Keegs_Dad: @ realDonaldTrump I've been a fan of yours for almost 25 years" Wow, great!</t>
  </si>
  <si>
    <t>https://twitter.com/realDonaldTrump/status/329410870981562368</t>
  </si>
  <si>
    <t>" @ koos32: @ realDonaldTrump Congrats on all your success! You are a great role model!" Thanks!</t>
  </si>
  <si>
    <t>https://twitter.com/realDonaldTrump/status/329417423520419840</t>
  </si>
  <si>
    <t>" @ JwalkerKid: @ realDonaldTrump IT'S AMAZING HOW YOU KEEP YOUR SUCCESS GOING THIS FAR KEEP IT UP !!" Thanks!</t>
  </si>
  <si>
    <t>https://twitter.com/realDonaldTrump/status/329417755164033025</t>
  </si>
  <si>
    <t>" @ Joe_Mangieri: Going to @ Macys this weekend to get @ realDonaldTrump ties! What's your favorite color Mr. Trump?" Blue but all are great!</t>
  </si>
  <si>
    <t>https://twitter.com/realDonaldTrump/status/329418520364478465</t>
  </si>
  <si>
    <t>" @ jamescoleman07: @ realDonaldTrump Thank you for being an inspiration for people like me! YOU define SUCCESS! THANK YOU!" Very nice-thanks</t>
  </si>
  <si>
    <t>https://twitter.com/realDonaldTrump/status/329418957507420161</t>
  </si>
  <si>
    <t>"@steveturk182: @ realDonaldTrump what is your favorite book that you have authored?" Art of the Deal!</t>
  </si>
  <si>
    <t>@steveturk182 @</t>
  </si>
  <si>
    <t>https://twitter.com/realDonaldTrump/status/329420169518645249</t>
  </si>
  <si>
    <t>" @ TMPLUSII: @ realDonaldTrump Thanks for buying Doral! There is no doubt your vision will create a master piece. Hope to play it one day"</t>
  </si>
  <si>
    <t>https://twitter.com/realDonaldTrump/status/329420295343587328</t>
  </si>
  <si>
    <t>" @ TMPLUSII: @ realDonaldTrump Thanks for buying Doral! There is no doubt your vision will create a master piece. Hope to play it one day"YES!</t>
  </si>
  <si>
    <t>https://twitter.com/realDonaldTrump/status/329421419865862145</t>
  </si>
  <si>
    <t>" @ DCGiesII: Maybe @ realDonaldTrump was right about his course being better than Quail Hollow" Trump National-Charlotte is better than Q.H.</t>
  </si>
  <si>
    <t>https://twitter.com/realDonaldTrump/status/329578863069904897</t>
  </si>
  <si>
    <t>Housing prices are up in Feb over last Feb 9.3 per cent -remember, I told everyone two years ago to buy (but they will be going much higher)</t>
  </si>
  <si>
    <t>https://twitter.com/realDonaldTrump/status/329579793530109954</t>
  </si>
  <si>
    <t>Money is really cheap so this is a great time to buy a house-but be sure to lock in long term financing (without which don't buy).</t>
  </si>
  <si>
    <t>https://twitter.com/realDonaldTrump/status/329582122463535104</t>
  </si>
  <si>
    <t>Snow and freezing weather all over mid-section of Country. Global warming specialists better start thinking fast!</t>
  </si>
  <si>
    <t>https://twitter.com/realDonaldTrump/status/329648298333974529</t>
  </si>
  <si>
    <t>....... I disagree, but it's still cool.</t>
  </si>
  <si>
    <t>https://twitter.com/realDonaldTrump/status/329648742552727552</t>
  </si>
  <si>
    <t>Wow, I just found out that in a major poll of its readers the @ NewYorkObserver voted me #1 on the "power 100" list in NY......</t>
  </si>
  <si>
    <t>https://twitter.com/realDonaldTrump/status/329658359747842049</t>
  </si>
  <si>
    <t>The people of Scotland are really starting to fight the ugly industrial wind turbines. See Press and Journal- http://bit.ly/10sRjut</t>
  </si>
  <si>
    <t>https://twitter.com/realDonaldTrump/status/329661543090372608</t>
  </si>
  <si>
    <t>See story in The Scotsman re: wind turbines-http://www.pressdisplay.com/pressdisplay/viewer.aspx ‚Ä¶</t>
  </si>
  <si>
    <t>https://twitter.com/realDonaldTrump/status/329662553334640640</t>
  </si>
  <si>
    <t>Via @ AP on @ washingtonpost: "Trumps look at building 18-hole golf course on former Kluge estate in rural Virginia" http://wapo.st/18paPwX</t>
  </si>
  <si>
    <t>https://twitter.com/realDonaldTrump/status/329666296692211712</t>
  </si>
  <si>
    <t>Upstate New York is suffering with record unemployment. Fracking is the answer. Frack now and Frack fast!</t>
  </si>
  <si>
    <t>https://twitter.com/realDonaldTrump/status/329675914550059009</t>
  </si>
  <si>
    <t>"Trump Making GOP Speech ‚Äî Is 2016 in the Cards?" http://bit.ly/18pa5rF via @Newsmax_Media</t>
  </si>
  <si>
    <t>https://twitter.com/realDonaldTrump/status/329676026382790656</t>
  </si>
  <si>
    <t>Fracking poses ZERO health risks http://bit.ly/18pdO8H In fact, it increases our national security by making us energy independent.</t>
  </si>
  <si>
    <t>https://twitter.com/realDonaldTrump/status/329700067479019521</t>
  </si>
  <si>
    <t>ObamaCare is a disaster. Americans will see record increases in their premiums and inferior care services.</t>
  </si>
  <si>
    <t>https://twitter.com/realDonaldTrump/status/329700217513451522</t>
  </si>
  <si>
    <t>Oil should not cost more than $40 a barrel. Ideally it should be $25. Cheap to produce and we protect the OPEC countries.</t>
  </si>
  <si>
    <t>https://twitter.com/realDonaldTrump/status/329706548244934656</t>
  </si>
  <si>
    <t>NBC terminates "The Chris Matthews Show" http://bit.ly/18pgsLJ</t>
  </si>
  <si>
    <t>https://twitter.com/realDonaldTrump/status/329706753157644289</t>
  </si>
  <si>
    <t>Via @ TVbytheNumbers: 'Celebrity Apprentice' is Number 1 among ABC, CBS &amp; NBC for its Second Hour from 10-11 p.m.http://bit.ly/18p8Ngl</t>
  </si>
  <si>
    <t>https://twitter.com/realDonaldTrump/status/329719330751250432</t>
  </si>
  <si>
    <t>‚ÄúDon‚Äôt let the fear of striking out hold you back.‚Äù ‚Äì Babe Ruth</t>
  </si>
  <si>
    <t>https://twitter.com/realDonaldTrump/status/329735381518000128</t>
  </si>
  <si>
    <t>" @ leebestt: @ realDonaldTrump So true; from the 2 Best of all time Ruth and Trump." Really cool!</t>
  </si>
  <si>
    <t>https://twitter.com/realDonaldTrump/status/329737056660107264</t>
  </si>
  <si>
    <t>" @ MrWayneRock: @ EricTrump @ IvankaTrump Where Fred Christ Trump (father of The Donald) started THE TRUMP ORGANIZATION. Never saw-Really great</t>
  </si>
  <si>
    <t>https://twitter.com/realDonaldTrump/status/329741916310745088</t>
  </si>
  <si>
    <t>" @ shiveringgoat: @ realDonaldTrump These poor guys were PROVEN INNOCENT! Oh really, weren't these "poor guys" mugging other people in Park?</t>
  </si>
  <si>
    <t>https://twitter.com/realDonaldTrump/status/329749083369635841</t>
  </si>
  <si>
    <t>https://twitter.com/realDonaldTrump/status/329749664733728769</t>
  </si>
  <si>
    <t>" @ TMPLUSII: @ realDonaldTrump your show ratings are off the charts why do others fail to get it right?" Because they don't want to!</t>
  </si>
  <si>
    <t>https://twitter.com/realDonaldTrump/status/329752693465829377</t>
  </si>
  <si>
    <t>@Neviah_M A totally one sided documentary. Why weren't the police, detectives and prosecutors interviewed? City should not settle this case</t>
  </si>
  <si>
    <t>https://twitter.com/realDonaldTrump/status/329756950915067904</t>
  </si>
  <si>
    <t>@ Drake4444444 I never knew but thanks for the compliment!</t>
  </si>
  <si>
    <t>https://twitter.com/realDonaldTrump/status/329759872163909632</t>
  </si>
  <si>
    <t>Just took a look at Time Magazine-looks really flimsy like a free handout at a parking lot! The sad end is coming-just like Newsweek!</t>
  </si>
  <si>
    <t>https://twitter.com/realDonaldTrump/status/329772571925028865</t>
  </si>
  <si>
    <t>" @ PatrickMendezNV: They're going to make you their @ TIME person of the year in attempt to silence you. They are not smart enough to do that</t>
  </si>
  <si>
    <t>https://twitter.com/realDonaldTrump/status/329792091695767553</t>
  </si>
  <si>
    <t>@ PatrickMendezNV Great idea - did you see their list, a joke!</t>
  </si>
  <si>
    <t>https://twitter.com/realDonaldTrump/status/329792677799403521</t>
  </si>
  <si>
    <t>" @ hdiallo: @dblsolo7 @ realDonaldTrump That hair is a hot mess &amp; shows he gas no class or style!" Yea, you're a real beauty!</t>
  </si>
  <si>
    <t>@ @dblsolo7 @</t>
  </si>
  <si>
    <t>https://twitter.com/realDonaldTrump/status/329793097192075264</t>
  </si>
  <si>
    <t>"@teaparty321: @ realDonaldTrump if you run for president in 2016, I hope you talk about your success instead of hiding it." No doubt!</t>
  </si>
  <si>
    <t>@teaparty321 @</t>
  </si>
  <si>
    <t>https://twitter.com/realDonaldTrump/status/329794171986669568</t>
  </si>
  <si>
    <t>" @ MisterEspinal: You see, this man right here has me as his number one fan forever! Inspirational, Real, a Success! @ realDonaldTrump" Thanks</t>
  </si>
  <si>
    <t>https://twitter.com/realDonaldTrump/status/329794724078686208</t>
  </si>
  <si>
    <t>" @ zack_21: @ realDonaldTrump @ hdiallo @dblsolo7 class act there donald. How dare u call this beautiful women these names. You said beautiful?</t>
  </si>
  <si>
    <t>https://twitter.com/realDonaldTrump/status/329795919807651840</t>
  </si>
  <si>
    <t>@ AxlRose1996 Stephen, that's right...and someone who is really smart!</t>
  </si>
  <si>
    <t>https://twitter.com/realDonaldTrump/status/329796611184132096</t>
  </si>
  <si>
    <t>@ JohnQuinsay When you get bored with others, you'll be back (and don't hurry).</t>
  </si>
  <si>
    <t>https://twitter.com/realDonaldTrump/status/329796998297448449</t>
  </si>
  <si>
    <t>https://twitter.com/realDonaldTrump/status/329797426833670144</t>
  </si>
  <si>
    <t>" @ anthonyeding: No doubt the @ realDonaldTrump would have been a better president than Obama" TRUE!</t>
  </si>
  <si>
    <t>https://twitter.com/realDonaldTrump/status/329797981626855425</t>
  </si>
  <si>
    <t>@ salefisher - Jordan is great!</t>
  </si>
  <si>
    <t>https://twitter.com/realDonaldTrump/status/329804843659165697</t>
  </si>
  <si>
    <t>" @ broadflameec: @dblsolo7 @ hdiallo @ BarrieLouise @ ForQ2 @ realDonaldTrump Small man. Large ego." No, large man 6'3". Large ego!</t>
  </si>
  <si>
    <t>@ @dblsolo7 @ @ @ @</t>
  </si>
  <si>
    <t>https://twitter.com/realDonaldTrump/status/329806826260541440</t>
  </si>
  <si>
    <t>Jodi Arias has stated that she follows me on twitter so I really hate to be saying that she is guilty but sadly, she is as guilty as it gets</t>
  </si>
  <si>
    <t>https://twitter.com/realDonaldTrump/status/329811513001000960</t>
  </si>
  <si>
    <t>Jodi should try but the Govt. should not make a deal - no jury could be dumb enough to let her off (but you never know, look at OJ &amp; others)</t>
  </si>
  <si>
    <t>https://twitter.com/realDonaldTrump/status/329812944676352000</t>
  </si>
  <si>
    <t>Jodi, if you're listening, MAKE A DEAL!</t>
  </si>
  <si>
    <t>https://twitter.com/realDonaldTrump/status/329984521594359810</t>
  </si>
  <si>
    <t>All-Star Celebrity @ ApprenticeNBC is down to the five final contestants. Getting fired now is when it really hurts!</t>
  </si>
  <si>
    <t>https://twitter.com/realDonaldTrump/status/329989482881368065</t>
  </si>
  <si>
    <t>. @ chrislhayes replaced @ edshow on @ msnbc to increase ratings. It‚Äôs a shame Chris‚Äô are even worse. Sad to see.</t>
  </si>
  <si>
    <t>https://twitter.com/realDonaldTrump/status/329998080722219008</t>
  </si>
  <si>
    <t>With Boston terrorist cell widening in suspects, it's now clear that it was a mistake to read the bomber the Miranda warning so early.</t>
  </si>
  <si>
    <t>https://twitter.com/realDonaldTrump/status/329999750290108417</t>
  </si>
  <si>
    <t>@ adb1707 @ TrumpTowerNY @ THEGaryBusey Good point!</t>
  </si>
  <si>
    <t>https://twitter.com/realDonaldTrump/status/329999912613855232</t>
  </si>
  <si>
    <t>@ miamarrazza Work really hard &amp; think smart!</t>
  </si>
  <si>
    <t>https://twitter.com/realDonaldTrump/status/330000196035567616</t>
  </si>
  <si>
    <t>https://twitter.com/realDonaldTrump/status/330000371776884736</t>
  </si>
  <si>
    <t>@ nikkio True!</t>
  </si>
  <si>
    <t>https://twitter.com/realDonaldTrump/status/330024740657971200</t>
  </si>
  <si>
    <t>My wife, Melania, will be on @ QVC today @5 PM selling really beautiful jewelry at a very low price. Perfect for Mother‚Äôs Day‚Äîcall in!</t>
  </si>
  <si>
    <t>https://twitter.com/realDonaldTrump/status/330024932962598912</t>
  </si>
  <si>
    <t>Call @ MELANIATRUMP today on @ QVC at 5 PM EST, say hello, and buy buy buy!</t>
  </si>
  <si>
    <t>https://twitter.com/realDonaldTrump/status/330027532911001600</t>
  </si>
  <si>
    <t>Trump Int'l Puerto Rico spreads luxury residences, a world class golf resort &amp; beach club across 1,000 acres http://bit.ly/ZXL71D</t>
  </si>
  <si>
    <t>https://twitter.com/realDonaldTrump/status/330040597052276736</t>
  </si>
  <si>
    <t>Obama‚Äôs goal of 1 million electric car sales is a little off, by over 910,000 http://bloom.bg/11DINvl $100B of our money wasted!</t>
  </si>
  <si>
    <t>https://twitter.com/realDonaldTrump/status/330060239338622976</t>
  </si>
  <si>
    <t>Our trade deficit is still on pace to be over $500B. This is killing our manufacturing sector and sending jobs overseas.</t>
  </si>
  <si>
    <t>https://twitter.com/realDonaldTrump/status/330063560308817921</t>
  </si>
  <si>
    <t>Why are some more concerned with granting terrorist rights than protecting innocent Americans?</t>
  </si>
  <si>
    <t>https://twitter.com/realDonaldTrump/status/330069373635158016</t>
  </si>
  <si>
    <t>Turn to QVC now to watch Melania - really good stuff!</t>
  </si>
  <si>
    <t>https://twitter.com/realDonaldTrump/status/330071268856586242</t>
  </si>
  <si>
    <t>‚ÄúHow much money can you stand to lose? That‚Äôs how much risk you should assume.‚Äù ‚Äì Think Like a Billionaire</t>
  </si>
  <si>
    <t>https://twitter.com/realDonaldTrump/status/330091097219010562</t>
  </si>
  <si>
    <t>" @ Jhonatanjansson: Just watched speaches from # cpac @ realDonaldTrump and @ marcorubio did great" Thank you!</t>
  </si>
  <si>
    <t>https://twitter.com/realDonaldTrump/status/330091316501430272</t>
  </si>
  <si>
    <t>" @ Angelkakes: @ realDonaldTrump love you. Need people like you running this country instead of the idiots now in @ whitehouse # failed" Thanks!</t>
  </si>
  <si>
    <t>https://twitter.com/realDonaldTrump/status/330093477872414721</t>
  </si>
  <si>
    <t>" @ pzarrella21: @ realDonaldTrump I don't understand the trolls that follow celebrities to curse them out on a daily basis. # getalife. LOSERS!</t>
  </si>
  <si>
    <t>https://twitter.com/realDonaldTrump/status/330135603196862464</t>
  </si>
  <si>
    <t>" @ scottygam: @ realDonaldTrump Jon Stewart calls you F**ckface Von Clownstick. What's that all about?" He's an overrated asshole-total phoney</t>
  </si>
  <si>
    <t>https://twitter.com/realDonaldTrump/status/330155179779448832</t>
  </si>
  <si>
    <t>"@s__nguyen: @ realDonaldTrump Thank you for being a great inspiration to us in the younger generation. We need more leaders like you!"Thanks</t>
  </si>
  <si>
    <t>@s__nguyen @</t>
  </si>
  <si>
    <t>https://twitter.com/realDonaldTrump/status/330325949847597056</t>
  </si>
  <si>
    <t>‚ÄúAlways get even. When you are in business, you need to get even with people who screw you.‚Äù ‚Äì Think Big</t>
  </si>
  <si>
    <t>https://twitter.com/realDonaldTrump/status/330337508061765633</t>
  </si>
  <si>
    <t>@ roysj Unlike you, stupid, I became a big stock market investor a couple of years ago because the dollar is going to hell &amp; false low int.</t>
  </si>
  <si>
    <t>https://twitter.com/realDonaldTrump/status/330339116359225344</t>
  </si>
  <si>
    <t>" @ HarrietBaldwin: @ realDonaldTrump @ deedeegop What happened to "turn the other cheek?" Sorry, not a believer!</t>
  </si>
  <si>
    <t>https://twitter.com/realDonaldTrump/status/330339553636384768</t>
  </si>
  <si>
    <t>" @ DanProctor11: I may strongly disagree with @ realDonaldTrump's politics but he makes one hell of a dress shirt" At a great price at Macy's</t>
  </si>
  <si>
    <t>https://twitter.com/realDonaldTrump/status/330341945916411904</t>
  </si>
  <si>
    <t>It's crunch time. This Sunday's All-Star Celebrity @ ApprenticeNBC's task will separate the winners from the losers.</t>
  </si>
  <si>
    <t>https://twitter.com/realDonaldTrump/status/330342275978780673</t>
  </si>
  <si>
    <t>" @ Wolfrum: @ GoAngelo Remember when @ realDonaldTrump was going to sue you? I can't sue him-my shirts and ties are doing great at Macy's!</t>
  </si>
  <si>
    <t>https://twitter.com/realDonaldTrump/status/330354024039735296</t>
  </si>
  <si>
    <t>‚ÄúMost people think small because most people are afraid of success, afraid of making decisions, afraid of winning‚Äù The Art of the Deal</t>
  </si>
  <si>
    <t>https://twitter.com/realDonaldTrump/status/330359969813770242</t>
  </si>
  <si>
    <t>Amazing how the haters &amp; losers keep tweeting the name ‚ÄúF**kface Von Clownstick‚Äù like they are so original &amp; like no one else is doing it...</t>
  </si>
  <si>
    <t>https://twitter.com/realDonaldTrump/status/330360351726116864</t>
  </si>
  <si>
    <t>What‚Äôs funny about the name ‚ÄúF**kface Von Clownstick‚Äù -- it was not coined by Jon Leibowitz-- he stole it from some moron on twitter.</t>
  </si>
  <si>
    <t>https://twitter.com/realDonaldTrump/status/330360556362018816</t>
  </si>
  <si>
    <t>If Jon Stewart is so above it all &amp; legit, why did he change his name from Jonathan Leibowitz? He should be proud of his heritage!</t>
  </si>
  <si>
    <t>https://twitter.com/realDonaldTrump/status/330360907580448768</t>
  </si>
  <si>
    <t>Jon Stewart @ TheDailyShow is a total phony ‚Äìhe should cherish his past‚Äînot run from it.</t>
  </si>
  <si>
    <t>https://twitter.com/realDonaldTrump/status/330361176162705409</t>
  </si>
  <si>
    <t>As I‚Äôve said many times before, Jon Stewart @ TheDailyShow is highly overrated.</t>
  </si>
  <si>
    <t>https://twitter.com/realDonaldTrump/status/330369719418908672</t>
  </si>
  <si>
    <t>Time magazine should name David Pecker of American Media to be its top guy...but they are not smart enough to do that!</t>
  </si>
  <si>
    <t>https://twitter.com/realDonaldTrump/status/330390930014216192</t>
  </si>
  <si>
    <t>Looking forward to being the guest of honor at @ ralphreed's @ FaithandFreedom Patriot's Award Gala Dinner in Washington, DC</t>
  </si>
  <si>
    <t>https://twitter.com/realDonaldTrump/status/330397442409381890</t>
  </si>
  <si>
    <t>When written in Chinese, the word 'crisis' is composed of two characters. One represents danger and the other represents opportunity." JFK</t>
  </si>
  <si>
    <t>https://twitter.com/realDonaldTrump/status/330408146583560192</t>
  </si>
  <si>
    <t>"God never takes away something from your life without replacing it with something better." --Rev. @ BillyGraham</t>
  </si>
  <si>
    <t>https://twitter.com/realDonaldTrump/status/331050004464668672</t>
  </si>
  <si>
    <t>" @ NUNOSINAUSTIN: @ realDonaldTrump celebrity apprentice tonight! Final two? Penn &amp; Little John, that's my guess.." Watch what happens,9 P.M.</t>
  </si>
  <si>
    <t>https://twitter.com/realDonaldTrump/status/331199466172473344</t>
  </si>
  <si>
    <t>Enjoy Celebrity Apprentice tonight at 9 - a really great episode!</t>
  </si>
  <si>
    <t>https://twitter.com/realDonaldTrump/status/331373853911699457</t>
  </si>
  <si>
    <t>" @ SinCityVinnie: @ realDonaldTrump # celebrityapprentice is the absolute best show on television." THANKS!</t>
  </si>
  <si>
    <t>https://twitter.com/realDonaldTrump/status/331404264809324545</t>
  </si>
  <si>
    <t>@ jerrynoce Thanks Jerry!</t>
  </si>
  <si>
    <t>https://twitter.com/realDonaldTrump/status/331460496597344256</t>
  </si>
  <si>
    <t>Why is failed theater critic Frank Rich writing about politics for failing @ NYMag‚Äîhe doesn‚Äôt have a clue!</t>
  </si>
  <si>
    <t>https://twitter.com/realDonaldTrump/status/331484261720915969</t>
  </si>
  <si>
    <t>. @ TheRealMarilu was very impressive and is a great person. The All Star Celebrity @ ApprenticeNBC viewers loved her.</t>
  </si>
  <si>
    <t>https://twitter.com/realDonaldTrump/status/331485168588181504</t>
  </si>
  <si>
    <t>The Trump Organization is honored to be expanding our interests into Dubai. The golf course will be the top course in the Middle East.</t>
  </si>
  <si>
    <t>https://twitter.com/realDonaldTrump/status/331491149875380225</t>
  </si>
  <si>
    <t>Via @ Hometownlife: "Donald Trump to speak at Lincoln Day Dinner at The Showplace in Novi" http://bit.ly/15kgOXS</t>
  </si>
  <si>
    <t>https://twitter.com/realDonaldTrump/status/331503532404531201</t>
  </si>
  <si>
    <t>Benghazi was a massive cover up.</t>
  </si>
  <si>
    <t>https://twitter.com/realDonaldTrump/status/331505009961361410</t>
  </si>
  <si>
    <t>Now @ RonWyden is also ‚Äúconcerned‚Äù about ObamaCare along with @ MaxBaucus http://yhoo.it/15q1bOp Program may fold through its own doing.</t>
  </si>
  <si>
    <t>https://twitter.com/realDonaldTrump/status/331510042924838912</t>
  </si>
  <si>
    <t>"Success seems to be connected w/ action. Successful people keep moving. They make mistakes but they don't quit." - Conrad Hilton</t>
  </si>
  <si>
    <t>https://twitter.com/realDonaldTrump/status/331523126796107776</t>
  </si>
  <si>
    <t>. @ JoseCanseco, who I got to know very well during # CelebApprentice, can't carry @ SHAQ's jock.</t>
  </si>
  <si>
    <t>https://twitter.com/realDonaldTrump/status/331720269553098752</t>
  </si>
  <si>
    <t>Head of Air Force's anti-sexual assault unit arrested for sexual assault! It just seems that our Country is not what it used to be.</t>
  </si>
  <si>
    <t>https://twitter.com/realDonaldTrump/status/331725888355975168</t>
  </si>
  <si>
    <t>Sexual assault and rape in the Armed Forces is a Massive problem that nobody wants to talk about or do anything about-the big dark secret!</t>
  </si>
  <si>
    <t>https://twitter.com/realDonaldTrump/status/331732605445734400</t>
  </si>
  <si>
    <t>26,000 sexual assaults or rapes reported in military last year-and that is just the number that is reported (many do not want to report).</t>
  </si>
  <si>
    <t>https://twitter.com/realDonaldTrump/status/331733631779340288</t>
  </si>
  <si>
    <t>" @ DigitalPianoMan: @ realDonaldTrump You do more good just commenting on Twitter than most haters do their whole lives"</t>
  </si>
  <si>
    <t>https://twitter.com/realDonaldTrump/status/331765306152349696</t>
  </si>
  <si>
    <t>" @ opensezme: @ realDonaldTrump and there's a move afoot to have women in combat arms if its happening now what do you think will happen then"</t>
  </si>
  <si>
    <t>https://twitter.com/realDonaldTrump/status/331813050632007680</t>
  </si>
  <si>
    <t>Keep Wednesday morning free. You will want to see this!</t>
  </si>
  <si>
    <t>https://twitter.com/realDonaldTrump/status/331813659754000384</t>
  </si>
  <si>
    <t>Tired of being bullied by the economy? I'm going to help people. Wednesday 11 AM at Trump Tower</t>
  </si>
  <si>
    <t>https://twitter.com/realDonaldTrump/status/331838317857501184</t>
  </si>
  <si>
    <t>The economy is broken. Entrepreneurship is being suppressed. See what I do Wednesday 11 AM at Trump Tower atrium.</t>
  </si>
  <si>
    <t>https://twitter.com/realDonaldTrump/status/331866856455557120</t>
  </si>
  <si>
    <t>My @ foxandfriends int. on Benghazi cover up, the ObamaCare mess &amp; firing @ TheRealMarilu on @ ApprenticeNBChttp://bit.ly/15kltsW</t>
  </si>
  <si>
    <t>https://twitter.com/realDonaldTrump/status/331867612537561088</t>
  </si>
  <si>
    <t>Trump @ DoralResort‚Äôs renovations are on schedule. With such a massive project underway, I am watching closely.</t>
  </si>
  <si>
    <t>https://twitter.com/realDonaldTrump/status/331871965407232000</t>
  </si>
  <si>
    <t>My @ gretawire int. discussing business difficulties with ObamaCare &amp; how it is stopping businesses from hiring http://bit.ly/15kh09z</t>
  </si>
  <si>
    <t>https://twitter.com/realDonaldTrump/status/331875596277788675</t>
  </si>
  <si>
    <t>Everyone join me tomorrow at 11 AM in Trump Tower atrium.</t>
  </si>
  <si>
    <t>https://twitter.com/realDonaldTrump/status/331876752693547009</t>
  </si>
  <si>
    <t>‚ÄúMistakes are always forgivable, if one has the courage to admit them.‚Äù -- Bruce Lee</t>
  </si>
  <si>
    <t>https://twitter.com/realDonaldTrump/status/331898523119415296</t>
  </si>
  <si>
    <t>" @ artlab: @ realDonaldTrump Still waiting for the apology on the birth certificate thing. You must be kidding joker!</t>
  </si>
  <si>
    <t>https://twitter.com/realDonaldTrump/status/331899064687943681</t>
  </si>
  <si>
    <t>" @ TweesTweets: @ realDonaldTrump Do people ever call you Donny?" YES.</t>
  </si>
  <si>
    <t>https://twitter.com/realDonaldTrump/status/331907383771148288</t>
  </si>
  <si>
    <t>26,000 unreported sexual assults in the military-only 238 convictions. What did these geniuses expect when they put men &amp; women together?</t>
  </si>
  <si>
    <t>https://twitter.com/realDonaldTrump/status/331909758028222466</t>
  </si>
  <si>
    <t>The Generals and top military brass never wanted a mixer but were forced to do it by very dumb politicians who wanted to be politically C!</t>
  </si>
  <si>
    <t>https://twitter.com/realDonaldTrump/status/331910731362627584</t>
  </si>
  <si>
    <t>" @ Fresh_Entertain: @ realDonaldTrump do you ever go to the isle of Lewis?" Yes, great place-my wonderful mother was born there!</t>
  </si>
  <si>
    <t>https://twitter.com/realDonaldTrump/status/331925217876262913</t>
  </si>
  <si>
    <t>The jury in the Jodi Arias trial is, believe it or not, still out. You never know but such a long deliberation could be good for the defense</t>
  </si>
  <si>
    <t>https://twitter.com/realDonaldTrump/status/331926060977487873</t>
  </si>
  <si>
    <t>Is it even slightly possible that Jodi Arias could be set free-wow, what a miscarriage of justice that would be!</t>
  </si>
  <si>
    <t>https://twitter.com/realDonaldTrump/status/331933314258718720</t>
  </si>
  <si>
    <t>" @ NickBrinley: @ realDonaldTrump If they're "unreported," how do you know there's 26,000 of them?" Reported tonight by all major newscasts.</t>
  </si>
  <si>
    <t>https://twitter.com/realDonaldTrump/status/331935835073155074</t>
  </si>
  <si>
    <t>" @ TroyMoe1: @ realDonaldTrump mark Sanford just won his house seat back so maybe Jodi can run against Hillary in 2016"</t>
  </si>
  <si>
    <t>https://twitter.com/realDonaldTrump/status/331947505002610688</t>
  </si>
  <si>
    <t>Wow, I love stimulating debate and driving certain people crazy-the Generals were forced to do something they didn't want to do (not me).</t>
  </si>
  <si>
    <t>https://twitter.com/realDonaldTrump/status/331948815722631168</t>
  </si>
  <si>
    <t>" @ Heaveenly: @ realDonaldTrump how does it feel to have 2.1 million followers" Great-like owning The New York Times without the lo$$es! .</t>
  </si>
  <si>
    <t>https://twitter.com/realDonaldTrump/status/331950013452275712</t>
  </si>
  <si>
    <t>@ BobKurlander Thanks Bob, it is one of the best and will only get better-I will be spending lots of money this Summer!</t>
  </si>
  <si>
    <t>https://twitter.com/realDonaldTrump/status/331950649656868866</t>
  </si>
  <si>
    <t>@ ChrisHarmsWI Thanks Chris!</t>
  </si>
  <si>
    <t>https://twitter.com/realDonaldTrump/status/331951088045539328</t>
  </si>
  <si>
    <t>" @ sherlock1313: . @ realDonaldTrump Is there nothing that u don't pretend to be an expert at?" No, absolutely nothing!</t>
  </si>
  <si>
    <t>https://twitter.com/realDonaldTrump/status/331952714802155520</t>
  </si>
  <si>
    <t>" @ JoshIs: Super happy to # unsubscribe @ realDonaldTrump now that his asinine election antics are over. Then don't talk, do it asshole!</t>
  </si>
  <si>
    <t>https://twitter.com/realDonaldTrump/status/331953106692743168</t>
  </si>
  <si>
    <t>@ RealSonnyNewman Thanks Sonny!</t>
  </si>
  <si>
    <t>https://twitter.com/realDonaldTrump/status/331953804578807809</t>
  </si>
  <si>
    <t>@ valentino_jimmy That's cool, I agree!</t>
  </si>
  <si>
    <t>https://twitter.com/realDonaldTrump/status/331954623692808192</t>
  </si>
  <si>
    <t>" @ Suzmo816: @ realDonaldTrump She could share an apartment with Casey Anthony!" Very witty but not very funny!</t>
  </si>
  <si>
    <t>https://twitter.com/realDonaldTrump/status/331955728262774785</t>
  </si>
  <si>
    <t>" @ rodmonium91: @ realDonaldTrump Any truth to the rumor you bought some of your 2.1mil followers?" No,I'm too cheap!</t>
  </si>
  <si>
    <t>https://twitter.com/realDonaldTrump/status/331956331512729600</t>
  </si>
  <si>
    <t>" @ jgarrett214: @ realDonaldTrump you do realize that @ ApprenticeNBC has raised MILLIONS for great charities, right? # celebapprentice" YES!</t>
  </si>
  <si>
    <t>https://twitter.com/realDonaldTrump/status/331972846509244416</t>
  </si>
  <si>
    <t>" @ gdelag: @ realDonaldTrump @ rodmonium91 Just ck how many followers have each follower. But I notice you follow loser-boredom without Trump!</t>
  </si>
  <si>
    <t>https://twitter.com/realDonaldTrump/status/331975162624876544</t>
  </si>
  <si>
    <t>" @ ChrisCJackson: @ realDonaldTrump I'm pretty sure your wife is cheating on you at this exact second." Sorry, no-one else can satisfy her!</t>
  </si>
  <si>
    <t>https://twitter.com/realDonaldTrump/status/331981378063327232</t>
  </si>
  <si>
    <t>Just watched Jon Stewart(?) jumping up and down and screaming like a madman - nothing funny or smart, just loud and obnoxious, a pushy dope!</t>
  </si>
  <si>
    <t>https://twitter.com/realDonaldTrump/status/331984972523118592</t>
  </si>
  <si>
    <t>" @ asmarks18: @ realDonaldTrump I dont care for Stewart but do you ever shut up?" I never give up!</t>
  </si>
  <si>
    <t>https://twitter.com/realDonaldTrump/status/331990411860127744</t>
  </si>
  <si>
    <t>" @ jgarrett214: "@PrayaHater: @ realDonaldTrump Go on his show and teach him how its done!" No joke writers. He is soft and easy.</t>
  </si>
  <si>
    <t>@ @PrayaHater @</t>
  </si>
  <si>
    <t>https://twitter.com/realDonaldTrump/status/331992723353636865</t>
  </si>
  <si>
    <t>" @ MarkDRucker1: @ realDonaldTrump I wish you'd spend more time building people up rather than tearing them down. I only tear down losers.</t>
  </si>
  <si>
    <t>https://twitter.com/realDonaldTrump/status/331993602521702400</t>
  </si>
  <si>
    <t>" @ calikal69: @ realDonaldTrump what do you think of @ billmaher?" I don't think of Bill Maher - and nobody else does either.</t>
  </si>
  <si>
    <t>https://twitter.com/realDonaldTrump/status/332090528533467136</t>
  </si>
  <si>
    <t>" @ rosannascotto: Why are you giving away money this am @ realDonaldTrump ?" Because so many people need help!</t>
  </si>
  <si>
    <t>https://twitter.com/realDonaldTrump/status/332106104731475968</t>
  </si>
  <si>
    <t>@ SportsWalnuts And Jon Stewart(?) is a very little man hiding behind lot's of high priced writers without which he would be nothing!</t>
  </si>
  <si>
    <t>https://twitter.com/realDonaldTrump/status/332108015840940032</t>
  </si>
  <si>
    <t>I would absolutely kill Jon Stewart(?) in a debate - it would be no contest - he's not fast enough or smart enough (only obnoxious enough!).</t>
  </si>
  <si>
    <t>https://twitter.com/realDonaldTrump/status/332119712022528001</t>
  </si>
  <si>
    <t>I'm giving away money! 11AM Trump Tower. Be there or be left behind!</t>
  </si>
  <si>
    <t>https://twitter.com/realDonaldTrump/status/332120775656087554</t>
  </si>
  <si>
    <t>Residential Capital, a company in which Warren Buffett is involved, went bankrupt - but that doesn't mean that Warren Buffett went bankrupt!</t>
  </si>
  <si>
    <t>https://twitter.com/realDonaldTrump/status/332128943668858880</t>
  </si>
  <si>
    <t>People do not assume this but more than anything else, I like helping people. Be at Trump Tower at 11 AM today.</t>
  </si>
  <si>
    <t>https://twitter.com/realDonaldTrump/status/332141528485089281</t>
  </si>
  <si>
    <t>https://twitter.com/realDonaldTrump/status/332149677145346048</t>
  </si>
  <si>
    <t>It's go time! See you at Trump Tower. I'm giving money away! # FundAnything</t>
  </si>
  <si>
    <t>https://twitter.com/realDonaldTrump/status/332165871101440000</t>
  </si>
  <si>
    <t>I gave away money. Go to http://FundAnything.com to see how I'm helping people. # FundAnything # Entrepreneurs # GiveBack</t>
  </si>
  <si>
    <t>https://twitter.com/realDonaldTrump/status/332214204926939136</t>
  </si>
  <si>
    <t>What a great time we just had in the atrium of Tump Tower for http://fundanything.com . The place was happy and packed!</t>
  </si>
  <si>
    <t>https://twitter.com/realDonaldTrump/status/332214838136823808</t>
  </si>
  <si>
    <t>I just gave lots of money away at Trump Tower to people who needed it...they were very happy and appreciative!</t>
  </si>
  <si>
    <t>https://twitter.com/realDonaldTrump/status/332215365125931009</t>
  </si>
  <si>
    <t>Via @ CNNMoney: "Donald Trump gets into crowdfunding" http://bit.ly/17LQVxJ # FundAnything</t>
  </si>
  <si>
    <t>https://twitter.com/realDonaldTrump/status/332215684979372032</t>
  </si>
  <si>
    <t>. @ myfoxny discussing NYPD Chief Kelly‚Äôs great record &amp; the launch of the crowdfunding site http://FundAnything.com http://bit.ly/17LRpDV</t>
  </si>
  <si>
    <t>https://twitter.com/realDonaldTrump/status/332217531060326400</t>
  </si>
  <si>
    <t>Visit @ Fund_Anything at http://fundanything.com/en to see my picks! # FundAnything</t>
  </si>
  <si>
    <t>https://twitter.com/realDonaldTrump/status/332221731618029569</t>
  </si>
  <si>
    <t>Scary. Our military is a using a Chinese made satellite for North Africa command communicationshttp://bit.ly/17LROX8</t>
  </si>
  <si>
    <t>https://twitter.com/realDonaldTrump/status/332226990646099968</t>
  </si>
  <si>
    <t>We continue to lose our nation‚Äôs finest in Afghanistan almost daily. The Rules of Engagement are costing lives.</t>
  </si>
  <si>
    <t>https://twitter.com/realDonaldTrump/status/332230148072013828</t>
  </si>
  <si>
    <t>I'm giving away money- go to http://FundAnything.com . Take it from me! Proud of the # FundAnything team.</t>
  </si>
  <si>
    <t>https://twitter.com/realDonaldTrump/status/332234269546147841</t>
  </si>
  <si>
    <t>‚ÄúNever think of learning as a burden. It may require some discipline, but it prepares you for a new beginning.‚Äù‚Äì Think Like a Champion</t>
  </si>
  <si>
    <t>https://twitter.com/realDonaldTrump/status/332288827110617089</t>
  </si>
  <si>
    <t>What do you think about the push to put women into high intensity combat situations?</t>
  </si>
  <si>
    <t>https://twitter.com/realDonaldTrump/status/332308211321425920</t>
  </si>
  <si>
    <t>Sorry losers and haters, but my I.Q. is one of the highest -and you all know it! Please don't feel so stupid or insecure,it's not your fault</t>
  </si>
  <si>
    <t>https://twitter.com/realDonaldTrump/status/332310159340752896</t>
  </si>
  <si>
    <t>Man, we had a great day today at Trump Tower - lots of money was given to many people who really needed it - good feelings and happiness!</t>
  </si>
  <si>
    <t>https://twitter.com/realDonaldTrump/status/332310867272155137</t>
  </si>
  <si>
    <t>" @ hotair25159: @ realDonaldTrump lol.. Justice for Travis" It shows that the legal system is still intact-good news!</t>
  </si>
  <si>
    <t>https://twitter.com/realDonaldTrump/status/332312566330179586</t>
  </si>
  <si>
    <t>Jodi thought she outsmarted the system - it didn't work! Congratulations to the jury on a job well done! Now, will it be life or death?</t>
  </si>
  <si>
    <t>https://twitter.com/realDonaldTrump/status/332314606754213888</t>
  </si>
  <si>
    <t>" @ NJWineGeek: @ realDonaldTrump but Jon Stewart has a much higher IQ. Wrong, Jon Stewart(?) is an obnoxious lightweight with a lower I.Q.</t>
  </si>
  <si>
    <t>https://twitter.com/realDonaldTrump/status/332315881650671616</t>
  </si>
  <si>
    <t>" @ 2go2there: @ realDonaldTrump Remember that one time you came to @ LibertyU ? That was cool of you - thanks! I loved it - GREAT SCHOOL!</t>
  </si>
  <si>
    <t>https://twitter.com/realDonaldTrump/status/332318077859557376</t>
  </si>
  <si>
    <t>@ JeremyPage3011 Mark Cuban can't beat me at anything. He is one of many on Shark Tank and Apprentice has been a much, much bigger show!</t>
  </si>
  <si>
    <t>https://twitter.com/realDonaldTrump/status/332318643134291969</t>
  </si>
  <si>
    <t>" @ dlayphoto: @ realDonaldTrump Is that why you‚Äôve filed for bankruptcy numerous times?" I never filed for bankruptcy asshole!</t>
  </si>
  <si>
    <t>https://twitter.com/realDonaldTrump/status/332320620589228033</t>
  </si>
  <si>
    <t>@ MenaceSocietyUT Little Jon Stewart(?) is getting his ass kicked and you and all of his high priced writers know it! Don't panic Jon.</t>
  </si>
  <si>
    <t>https://twitter.com/realDonaldTrump/status/332321008763678721</t>
  </si>
  <si>
    <t>" @ rodmonium91: @ realDonaldTrump Mr Trump, do you support the death penalty?" YES!</t>
  </si>
  <si>
    <t>https://twitter.com/realDonaldTrump/status/332322735810281472</t>
  </si>
  <si>
    <t>" @ MadamSuzette: @ realDonaldTrump U were right Jodi arias should Have listened to u" Thanks, but I'm glad she didn't.</t>
  </si>
  <si>
    <t>https://twitter.com/realDonaldTrump/status/332323142754246658</t>
  </si>
  <si>
    <t>" @ bagshotrow: @ realDonaldTrump which internet test told you this i would like to Match Wits With The Trumpster" You wouldn't have a chance!</t>
  </si>
  <si>
    <t>https://twitter.com/realDonaldTrump/status/332326720147443713</t>
  </si>
  <si>
    <t>A Warren Buffett corp. is currently ensnared in a bankruptcy. Likewise Icahn, Kravis, Apollo and many others have played the game.Thanks!</t>
  </si>
  <si>
    <t>https://twitter.com/realDonaldTrump/status/332327284881108992</t>
  </si>
  <si>
    <t>" @ JoshRosenfield: . @ realDonaldTrump And yet he refuses to release his IQ results to the public. WHAT ARE YOU HIDING, MR. TRUMP." Ask Obama!</t>
  </si>
  <si>
    <t>https://twitter.com/realDonaldTrump/status/332331185051156485</t>
  </si>
  <si>
    <t>"@samflaherty_: @ realDonaldTrump I'd bet my life savings Obama has a higher IQ than you" You would lose!</t>
  </si>
  <si>
    <t>@samflaherty_ @</t>
  </si>
  <si>
    <t>https://twitter.com/realDonaldTrump/status/332333920181956610</t>
  </si>
  <si>
    <t>" @ Chris_Nima: @ realDonaldTrump Would you rather have a 3rd Obama term or make out with Rosie??" I'll take the third term!</t>
  </si>
  <si>
    <t>https://twitter.com/realDonaldTrump/status/332484909912453120</t>
  </si>
  <si>
    <t>Sadly, firing can be an essential and responsible business decision. It isn't pleasant, but lopping off a branch can save a tree.</t>
  </si>
  <si>
    <t>https://twitter.com/realDonaldTrump/status/332487692052996098</t>
  </si>
  <si>
    <t>‚ÄúThe most important thing in communication is hearing what isn't said.‚Äù - Peter Drucker</t>
  </si>
  <si>
    <t>https://twitter.com/realDonaldTrump/status/332527588675305472</t>
  </si>
  <si>
    <t>For all of the morons who have been complaining about my comment on sexual assault &amp; rape in the military, (cont) http://tl.gd/n_1rk715e</t>
  </si>
  <si>
    <t>https://twitter.com/realDonaldTrump/status/332528353716355072</t>
  </si>
  <si>
    <t>I watched @ todayshow this AM re: @ MarthaStewart &amp; dating. She looks terrific, better than ever, any guy would be lucky to be with her.</t>
  </si>
  <si>
    <t>https://twitter.com/realDonaldTrump/status/332539293996310529</t>
  </si>
  <si>
    <t>See my picks at @ Fund_Anything at http://fundanything.com/en and giving away money!!! # FundAnything</t>
  </si>
  <si>
    <t>https://twitter.com/realDonaldTrump/status/332575813549584384</t>
  </si>
  <si>
    <t>. @ limbaugh is right. Watergate is much different than Benghazi. No one died in Watergate.</t>
  </si>
  <si>
    <t>https://twitter.com/realDonaldTrump/status/332764927313973248</t>
  </si>
  <si>
    <t>Dummy, I'm asking a question - look at the question mark at the end of the sentence! Use your head.</t>
  </si>
  <si>
    <t>https://twitter.com/realDonaldTrump/status/332765340197081088</t>
  </si>
  <si>
    <t>" @ Jaybags9: @ realDonaldTrump just been walking behind you boss! Liking the golf course and hotel in general! # Miami # Doral" Will be great!</t>
  </si>
  <si>
    <t>https://twitter.com/realDonaldTrump/status/332766796375531520</t>
  </si>
  <si>
    <t>@ PennyStocksBlog You are 100% correct - thank you!</t>
  </si>
  <si>
    <t>https://twitter.com/realDonaldTrump/status/332796608011968513</t>
  </si>
  <si>
    <t>"@grtblankenship: @ realDonaldTrump is definitely the best personality I follow on twitter. Inspiration and role model all together!"</t>
  </si>
  <si>
    <t>@grtblankenship @</t>
  </si>
  <si>
    <t>https://twitter.com/realDonaldTrump/status/332807491895308288</t>
  </si>
  <si>
    <t>@ feksbaby Very nice, thanks!</t>
  </si>
  <si>
    <t>https://twitter.com/realDonaldTrump/status/332870147847114753</t>
  </si>
  <si>
    <t>Whether you have someone managing your finances or you're doing it yourself, money, like anything, takes maintenance &amp; planning to grow.</t>
  </si>
  <si>
    <t>https://twitter.com/realDonaldTrump/status/332882197533044737</t>
  </si>
  <si>
    <t>No investor would be stupid enough to pour their money into the bottomless Vattenfall pit. They totally gave up http://bit.ly/ZNrQ08</t>
  </si>
  <si>
    <t>https://twitter.com/realDonaldTrump/status/332938792849784833</t>
  </si>
  <si>
    <t>‚ÄúIt's not that I'm so smart, it's just that I stay with problems longer.‚Äù - Albert Einstein</t>
  </si>
  <si>
    <t>https://twitter.com/realDonaldTrump/status/333050909447815168</t>
  </si>
  <si>
    <t>Leightweight @ Lord Sugar virtually begged my reps to have me stop mocking him. Every time this dope goes on Apprentice I make money-too easy</t>
  </si>
  <si>
    <t>https://twitter.com/realDonaldTrump/status/333052656211877890</t>
  </si>
  <si>
    <t>" @ OCAmericans: I only watch @ NBC once a week to watch @ realDonaldTrump's Apprentice. Great!</t>
  </si>
  <si>
    <t>https://twitter.com/realDonaldTrump/status/333054958696030208</t>
  </si>
  <si>
    <t>Just left Trump National Doral in Miami - under massive construction - The Blue Monster will be one of the greatest courses ever built!</t>
  </si>
  <si>
    <t>https://twitter.com/realDonaldTrump/status/333055452881494016</t>
  </si>
  <si>
    <t>" @ jshawknz: The only thing I ever watch on TV is @ realDonaldTrump 's All Star Celebrity Apprentice. # truestory"</t>
  </si>
  <si>
    <t>https://twitter.com/realDonaldTrump/status/333057798285963266</t>
  </si>
  <si>
    <t>" @ CallumPriest: @ realDonaldTrump He is a Lord for a reason" But nobody can figure out what that reason is!</t>
  </si>
  <si>
    <t>https://twitter.com/realDonaldTrump/status/333061273833046018</t>
  </si>
  <si>
    <t>" @ m_plem: @ realDonaldTrump @ lord Do you ever take the high road?" When I'm dealing with garbage like @ Lord Sugar, NO!</t>
  </si>
  <si>
    <t>https://twitter.com/realDonaldTrump/status/333063999656701952</t>
  </si>
  <si>
    <t>@chef_riggy I never endorsed Judd - I'm with Senator Mitch all the way!</t>
  </si>
  <si>
    <t>https://twitter.com/realDonaldTrump/status/333064774885732352</t>
  </si>
  <si>
    <t>@GuerrillaTycoon Not even close - he is just, as you know, a very bad copy (who I profit from).</t>
  </si>
  <si>
    <t>https://twitter.com/realDonaldTrump/status/333066272642330625</t>
  </si>
  <si>
    <t>" @ doralaquatics: @ realDonaldTrump WooHoo! Have lived in Doral for 14 years and city is excited for Trump upgrades! WELCOME!" Thanks!</t>
  </si>
  <si>
    <t>https://twitter.com/realDonaldTrump/status/333076450246795264</t>
  </si>
  <si>
    <t>@ noma2300 You must be kidding - I kicked both of their ugly assses!</t>
  </si>
  <si>
    <t>https://twitter.com/realDonaldTrump/status/333087340744560640</t>
  </si>
  <si>
    <t>@MaxVayner Stewart (?) wouldn't have even a little chance in a debate with me. He's totally overrated - not fast enough or smart enough!</t>
  </si>
  <si>
    <t>https://twitter.com/realDonaldTrump/status/333089735570493440</t>
  </si>
  <si>
    <t>@ caaataclysm Little Jon Stewart(?) Is a pussy, he would be hopeless in a debate with me!</t>
  </si>
  <si>
    <t>https://twitter.com/realDonaldTrump/status/333090728815255552</t>
  </si>
  <si>
    <t>@MaxVayner Your man, little Jon S(?) can't win, he's not smart enough or quick enough!</t>
  </si>
  <si>
    <t>https://twitter.com/realDonaldTrump/status/333092254107435008</t>
  </si>
  <si>
    <t>@ nieldi @ Lord Sugar can't get himself arrested-but at least he's making me money-keep begging Sugar you dog!</t>
  </si>
  <si>
    <t>https://twitter.com/realDonaldTrump/status/333094772472438784</t>
  </si>
  <si>
    <t>https://twitter.com/realDonaldTrump/status/333167553138540544</t>
  </si>
  <si>
    <t>" @ DurantRandy: @ realDonaldTrump Mr. Trump; some of these losers just don't get it. They need to look at why your on top."</t>
  </si>
  <si>
    <t>https://twitter.com/realDonaldTrump/status/333173369866436608</t>
  </si>
  <si>
    <t>@ heavensbug Thank you and very true!</t>
  </si>
  <si>
    <t>https://twitter.com/realDonaldTrump/status/333316426687475712</t>
  </si>
  <si>
    <t>@LennyDopkin I have not run it for many years, I sold it a long time ago (great deal, great timing). When I owned it, a top place!</t>
  </si>
  <si>
    <t>https://twitter.com/realDonaldTrump/status/333318229357371392</t>
  </si>
  <si>
    <t>@ BrianLynch @ DurantRandy Thanks, no wonder our Country is in such trouble!</t>
  </si>
  <si>
    <t>https://twitter.com/realDonaldTrump/status/333326554593648640</t>
  </si>
  <si>
    <t>https://twitter.com/realDonaldTrump/status/333328281245986816</t>
  </si>
  <si>
    <t>The Apprentice, on the other hand, has been a MAJOR television hit, often times finishing #1. Even now, after 13 seasons, it wins its slot!</t>
  </si>
  <si>
    <t>https://twitter.com/realDonaldTrump/status/333329213966913536</t>
  </si>
  <si>
    <t>@ african11 But I love insulting people who don't have the goods but think they do!</t>
  </si>
  <si>
    <t>https://twitter.com/realDonaldTrump/status/333330689313357825</t>
  </si>
  <si>
    <t>The success of Shark Tank over the years is a total joke compared to the success of The Apprentice, one of the biggest hits in T.V. history.</t>
  </si>
  <si>
    <t>https://twitter.com/realDonaldTrump/status/333332174948413440</t>
  </si>
  <si>
    <t>@ Lord_Sugar can't hold a.candle to Donald.Trump - he is a laughing stock in Great Britain (but his show pays me lots of money, so I'm happy)</t>
  </si>
  <si>
    <t>https://twitter.com/realDonaldTrump/status/333334464262463490</t>
  </si>
  <si>
    <t>@ mikeluis93 Mark Cuban is a bully who is physically very soft and therefore should immediately stop wearing T shirts. No strength!</t>
  </si>
  <si>
    <t>https://twitter.com/realDonaldTrump/status/333334790180855808</t>
  </si>
  <si>
    <t>" @ theRealRyanMatt: @ realDonaldTrump i never seen apprentice or shark tank am i a fat loser?" No, just a loser!</t>
  </si>
  <si>
    <t>https://twitter.com/realDonaldTrump/status/333336204072321024</t>
  </si>
  <si>
    <t>https://twitter.com/realDonaldTrump/status/333337499558629376</t>
  </si>
  <si>
    <t>" @ damiranz: @ realdonaldtrump , i'm a Big Fan But Sometimes You just Need To Shut Up,you Talk Too Much" Probably true, but I'm having fun!</t>
  </si>
  <si>
    <t>https://twitter.com/realDonaldTrump/status/333338583534551040</t>
  </si>
  <si>
    <t>" @ seanheilweil: @ realDonaldTrump damn you really like getting @ mcuban fired up to squash you like a bug huh?" He doesn't have the strength!</t>
  </si>
  <si>
    <t>https://twitter.com/realDonaldTrump/status/333339198578892800</t>
  </si>
  <si>
    <t>" @ WVUChemE: @ realDonaldTrump The real shark tank is the boardroom on @ ApprenticeNBC !"</t>
  </si>
  <si>
    <t>https://twitter.com/realDonaldTrump/status/333339575411937281</t>
  </si>
  <si>
    <t>"@J4K9FLATLEY: @ realDonaldTrump I have turned family and friends into # Apprentice fans. Nothing better"</t>
  </si>
  <si>
    <t>@J4K9FLATLEY @</t>
  </si>
  <si>
    <t>https://twitter.com/realDonaldTrump/status/333349910982303744</t>
  </si>
  <si>
    <t>" @ leebandoni: @ realDonaldTrump time for you to instruct the BBC to replace him, he has the personality of a tea bag"</t>
  </si>
  <si>
    <t>https://twitter.com/realDonaldTrump/status/333360650573197312</t>
  </si>
  <si>
    <t>" @ chris_l54: @ realDonaldTrump @ mcuban Hadn't even heard of 'the benefactor' til Donald mentioned it. Big fail.. Donald wins the TV war."</t>
  </si>
  <si>
    <t>https://twitter.com/realDonaldTrump/status/333362127005970432</t>
  </si>
  <si>
    <t>" @ JwalkerKid: @ realDonaldTrump YOU WIN ON TV SHOWS HANDS DOWN YOU ARE A SUCCESSFUL PERSON ...... I LOVE ALL THE SHOWS U HAVE COME UP WITH"</t>
  </si>
  <si>
    <t>https://twitter.com/realDonaldTrump/status/333420498107121665</t>
  </si>
  <si>
    <t>@ QFiveFarms Thanks and true!</t>
  </si>
  <si>
    <t>https://twitter.com/realDonaldTrump/status/333422024892510208</t>
  </si>
  <si>
    <t>@ chris_l54 Thanks Chris - they know the real facts but don't choose to use them-very dishonest!</t>
  </si>
  <si>
    <t>https://twitter.com/realDonaldTrump/status/333478285377957888</t>
  </si>
  <si>
    <t>" @ TonyChalk1: @ realDonaldTrump is a role model for how to be successful. I've been a fan since "Art of the Deal"came out in paperback."</t>
  </si>
  <si>
    <t>https://twitter.com/realDonaldTrump/status/333479248205582336</t>
  </si>
  <si>
    <t>" @ 71Kristine: @ realDonaldTrump Thank you for Fund Anything Mr. Trump you know how to help people in all the right ways. With hope"</t>
  </si>
  <si>
    <t>https://twitter.com/realDonaldTrump/status/333487576470147072</t>
  </si>
  <si>
    <t>" @ samahDanash: Every time I read a chapter it gives me a push and brings positive energy to my life. Think big @ realDonaldTrump"</t>
  </si>
  <si>
    <t>https://twitter.com/realDonaldTrump/status/333487820956123136</t>
  </si>
  <si>
    <t>" @ samahDanash: Think big is the most amazing book I have ever read. @ realDonaldTrump"</t>
  </si>
  <si>
    <t>https://twitter.com/realDonaldTrump/status/333489326665125888</t>
  </si>
  <si>
    <t>" @ chris_l54: @ SPORTSGURU77 @ tweetontilt @ realdonaldtrump @ mcuban If you real Art of the Deal, you'd know that Donald did it all on his own."</t>
  </si>
  <si>
    <t>https://twitter.com/realDonaldTrump/status/333549982604988416</t>
  </si>
  <si>
    <t>"@MatthewSmales1: @ realDonaldTrump is a great American a role model to many read all of his books been a fan since he was in wwe a great guy</t>
  </si>
  <si>
    <t>@MatthewSmales1 @</t>
  </si>
  <si>
    <t>https://twitter.com/realDonaldTrump/status/333679037853622273</t>
  </si>
  <si>
    <t>@ PhilipMorrow That would be great Philip!</t>
  </si>
  <si>
    <t>https://twitter.com/realDonaldTrump/status/333679378154274816</t>
  </si>
  <si>
    <t>" @ Brock2120: @ sethmeyers Your first guest has to be @ realDonaldTrump. would be epic!" First guest for what?</t>
  </si>
  <si>
    <t>https://twitter.com/realDonaldTrump/status/333689950967066625</t>
  </si>
  <si>
    <t>Watching @ TigerWoods on NBC playing great golf. Tiger won The WGC Cadillac Championship at Trump National Doral this year. I love Tiger!</t>
  </si>
  <si>
    <t>https://twitter.com/realDonaldTrump/status/333690340567560192</t>
  </si>
  <si>
    <t>"@RoySchuhmacher: @ samahDanash I own a fitness business all over the the Bay Area on CA. So @ realDonaldTrump has been a HUGE motivator."</t>
  </si>
  <si>
    <t>@RoySchuhmacher @ @</t>
  </si>
  <si>
    <t>https://twitter.com/realDonaldTrump/status/333690966936526848</t>
  </si>
  <si>
    <t>@RoySchuhmacher Thanks!</t>
  </si>
  <si>
    <t>https://twitter.com/realDonaldTrump/status/333702182371196928</t>
  </si>
  <si>
    <t>Two people fired very early on Celebrity Apprentice tonight at 9 leading up to next weeks live Finale. Don't get angry at me tonight!</t>
  </si>
  <si>
    <t>https://twitter.com/realDonaldTrump/status/333703387675770880</t>
  </si>
  <si>
    <t>You will love Celebrity Apprentice tonight - 9 PM on NBC. Must watch from beginning - two early firings!</t>
  </si>
  <si>
    <t>https://twitter.com/realDonaldTrump/status/333704233385881600</t>
  </si>
  <si>
    <t>" @ CunninghamNY: . @ realDonaldTrump clearly needs to run for president! Don't think anyone else can get us on the right track but him!"</t>
  </si>
  <si>
    <t>https://twitter.com/realDonaldTrump/status/333704973621813248</t>
  </si>
  <si>
    <t>" @ JUrciuoli19: @ realDonaldTrump please say it isn't so and Apprentice is not cancelled" Thanks and sleep well tonight!</t>
  </si>
  <si>
    <t>https://twitter.com/realDonaldTrump/status/333707085919428608</t>
  </si>
  <si>
    <t>@ leechsam Thanks Sam, and it's doing great!</t>
  </si>
  <si>
    <t>https://twitter.com/realDonaldTrump/status/333708271980523520</t>
  </si>
  <si>
    <t>" @ scienceinvestme: @ realDonaldTrump hows this 4 gratitude 4saving their neck?Kuwait Airways 2 spend near $3B on 25 Airbus jets.</t>
  </si>
  <si>
    <t>https://twitter.com/realDonaldTrump/status/333708675170590721</t>
  </si>
  <si>
    <t>"@CRCalderwood1: @ realDonaldTrump What are your thoughts on Sergio?" A great guy!</t>
  </si>
  <si>
    <t>@CRCalderwood1 @</t>
  </si>
  <si>
    <t>https://twitter.com/realDonaldTrump/status/333714410088566784</t>
  </si>
  <si>
    <t>I AM PLEASED TO INFORM YOU THAT CELEBRITY APPRENTICE HAS BEEN RENEWED FOR ANOTHER SEASON BY NBC. SEE YOU AT THE NBC UPFRONTS TOMORROW.</t>
  </si>
  <si>
    <t>https://twitter.com/realDonaldTrump/status/333911148355280897</t>
  </si>
  <si>
    <t>" @ DMurkowitz: Best part of my Monday morning commute @ realDonaldTrump on @ foxandfriends" Thanks David!</t>
  </si>
  <si>
    <t>https://twitter.com/realDonaldTrump/status/333914510945558528</t>
  </si>
  <si>
    <t>" @ pellman11: @ realDonaldTrump My mother has such a crush on you. She beat breast cancer this past year. Can I request a RT for my hero.Love</t>
  </si>
  <si>
    <t>https://twitter.com/realDonaldTrump/status/333916491131019264</t>
  </si>
  <si>
    <t>@ steveprecision1 Have fun #1.</t>
  </si>
  <si>
    <t>https://twitter.com/realDonaldTrump/status/333918169368506368</t>
  </si>
  <si>
    <t>@ TigerWoods GREAT playing, you are the best!</t>
  </si>
  <si>
    <t>https://twitter.com/realDonaldTrump/status/333919461767786498</t>
  </si>
  <si>
    <t>" @ BaronToutenberg: @ realDonaldTrump Donald, would you ever appear as a guest if asked on # REDEYE @ RedEyeFNC with @ greggutfeld ????" Yes.</t>
  </si>
  <si>
    <t>https://twitter.com/realDonaldTrump/status/333977094231060480</t>
  </si>
  <si>
    <t>My @ foxandfriends int. on IRS targeting Tea Party, the Benghazi death scandal &amp; @ TraceAdkins v. @ pennjillette finalehttp://bit.ly/100qRgF</t>
  </si>
  <si>
    <t>https://twitter.com/realDonaldTrump/status/334009386919940096</t>
  </si>
  <si>
    <t>‚ÄúNever judge someone by their job title. You‚Äôd be surprised at the talents people can have.‚Äù ‚Äì Midas Touch</t>
  </si>
  <si>
    <t>https://twitter.com/realDonaldTrump/status/334027989476077568</t>
  </si>
  <si>
    <t>. @ lisarinna did amazing on # CelebApprentice @ ApprenticeNBC. Raising over $505K for @ StJude, she made it to the Final Four. Congrats Lisa.</t>
  </si>
  <si>
    <t>https://twitter.com/realDonaldTrump/status/334033919647309824</t>
  </si>
  <si>
    <t>. @ LilJon once again made it to the Final Four. A true talent and great friend to # CelebApprentice @ ApprenticeNBC. Great job!</t>
  </si>
  <si>
    <t>https://twitter.com/realDonaldTrump/status/334039467805515777</t>
  </si>
  <si>
    <t>Benghazi. Obama lied. Our people died.</t>
  </si>
  <si>
    <t>https://twitter.com/realDonaldTrump/status/334168974700982273</t>
  </si>
  <si>
    <t>" @ KarltheMarx: ‚Äú @ realDonaldTrump: I have never seen a thin person drinking Diet Coke.‚Äù</t>
  </si>
  <si>
    <t>https://twitter.com/realDonaldTrump/status/334240787271409664</t>
  </si>
  <si>
    <t>" @ HankDHaney: @ realDonaldTrump it's great to have u in the game of golf, ur courses r all great, first class operations in great condition"</t>
  </si>
  <si>
    <t>https://twitter.com/realDonaldTrump/status/334254335116587008</t>
  </si>
  <si>
    <t>32¬∫ in New York - it's freezing! Where the hell is global warming when you need it?</t>
  </si>
  <si>
    <t>https://twitter.com/realDonaldTrump/status/334328844582535168</t>
  </si>
  <si>
    <t>. @ TrumpNationalNY is NY's best golf club. A 5 Star Diamond Award winner w/ an elite golf course &amp; top facilities http://bit.ly/bhn5fU</t>
  </si>
  <si>
    <t>https://twitter.com/realDonaldTrump/status/334331280667852801</t>
  </si>
  <si>
    <t>This Sunday‚Äôs LIVE FINALE of @ ApprenticeNBC puts @ pennjillette against @ TraceAdkins. Watch two great competitors battle to win!</t>
  </si>
  <si>
    <t>https://twitter.com/realDonaldTrump/status/334354296638410755</t>
  </si>
  <si>
    <t>‚ÄúCircumstances are beyond human control, but our conduct is in our own power.‚Äù -- Benjamin Disraeli</t>
  </si>
  <si>
    <t>https://twitter.com/realDonaldTrump/status/334359292843003904</t>
  </si>
  <si>
    <t>Not since Watergate have we been going thru a time like this--Benghazi, IRS, wiretapping of @ AP...</t>
  </si>
  <si>
    <t>https://twitter.com/realDonaldTrump/status/334381240482410497</t>
  </si>
  <si>
    <t>"Success consists of going from failure to failure without loss of enthusiasm." - Winston Churchill</t>
  </si>
  <si>
    <t>https://twitter.com/realDonaldTrump/status/334829809404350465</t>
  </si>
  <si>
    <t>" @ AreL714: @ realDonaldTrump Just went on a Donald J Trump necktie buying spree. Fantastic quality and design." At Macy's and thanks!</t>
  </si>
  <si>
    <t>https://twitter.com/realDonaldTrump/status/334831586967183360</t>
  </si>
  <si>
    <t>" @ byron400: RT @ jsavino16 @ realDonaldTrump played Trump national in Los Angeles yesterday. What an amazing place. THANKS!</t>
  </si>
  <si>
    <t>https://twitter.com/realDonaldTrump/status/334832203219472384</t>
  </si>
  <si>
    <t>@ AndyBarovick Really terrible and a sad day for our Country!</t>
  </si>
  <si>
    <t>https://twitter.com/realDonaldTrump/status/334834807483817985</t>
  </si>
  <si>
    <t>I totally respect that Angelina Jolie has shown such great bravery in the face of danger - she has really come a long and positive way!</t>
  </si>
  <si>
    <t>https://twitter.com/realDonaldTrump/status/334842549900554240</t>
  </si>
  <si>
    <t>The "lady" in Chicago that I'm fighting owes me $500, 000 and is sophisticated &amp; vicious. She made up a story &amp; plays the "age card" - bad!</t>
  </si>
  <si>
    <t>https://twitter.com/realDonaldTrump/status/334849408241922048</t>
  </si>
  <si>
    <t>" @ nyc_bos: @ realDonaldTrump - when are you going to announce your bid for 2016??" Thanks for your nice thoughts-our Country is a mess!</t>
  </si>
  <si>
    <t>https://twitter.com/realDonaldTrump/status/334850829754445824</t>
  </si>
  <si>
    <t>" @ UsmanChodry: I never get y people hate @ realDonaldTrump so much?coz they r not as succesful as him? # trump # theapprentice" Thanks M!</t>
  </si>
  <si>
    <t>https://twitter.com/realDonaldTrump/status/334851816309284865</t>
  </si>
  <si>
    <t>The three political disasters could lead to a major and complete political meltdown!</t>
  </si>
  <si>
    <t>https://twitter.com/realDonaldTrump/status/334852525415071745</t>
  </si>
  <si>
    <t>" @ KiloBunch: @ realDonaldTrump Much respect but you are the most sophisticated and vicious SOB out there. And I think you're great!" Wow!</t>
  </si>
  <si>
    <t>https://twitter.com/realDonaldTrump/status/334859060157505537</t>
  </si>
  <si>
    <t>" @ doublet7: @ realDonaldTrump Every day at Bedminster national is a day in golf heaven. Thx for a great membership experience Mr Trump!" NICE</t>
  </si>
  <si>
    <t>https://twitter.com/realDonaldTrump/status/334862411230228480</t>
  </si>
  <si>
    <t>" @ Jake_Clegg81: @ realDonaldTrump is the man! @ TheApprentice9 is the best show on TV!" Thanks!</t>
  </si>
  <si>
    <t>https://twitter.com/realDonaldTrump/status/334864704222687232</t>
  </si>
  <si>
    <t>I wonder what the next scandal will be in D.C.? Can we handle yet another?</t>
  </si>
  <si>
    <t>https://twitter.com/realDonaldTrump/status/334865310291226627</t>
  </si>
  <si>
    <t>https://twitter.com/realDonaldTrump/status/334871777324982272</t>
  </si>
  <si>
    <t>" @ jsalzinger: @ realDonaldTrump saw some of your testimony today, you ran circles around the prosecutor!" Thanks.</t>
  </si>
  <si>
    <t>https://twitter.com/realDonaldTrump/status/334874288819691521</t>
  </si>
  <si>
    <t>"@birchtrees47: @ realDonaldTrump cause there wouldn't be any scandals if you were in office.. TRUE-and no stupidity!</t>
  </si>
  <si>
    <t>@birchtrees47 @</t>
  </si>
  <si>
    <t>https://twitter.com/realDonaldTrump/status/334876546227654657</t>
  </si>
  <si>
    <t>" @ swayneonmain: @ realDonaldTrump and how many people died on Bush and Cheneys watch? Talk about that." I was never a fan, lots of mistakes.</t>
  </si>
  <si>
    <t>https://twitter.com/realDonaldTrump/status/334884647244804096</t>
  </si>
  <si>
    <t>https://twitter.com/realDonaldTrump/status/335037807817003009</t>
  </si>
  <si>
    <t>@ Roddy_Brown Thanks!</t>
  </si>
  <si>
    <t>https://twitter.com/realDonaldTrump/status/335037930097745921</t>
  </si>
  <si>
    <t>@ sarah_bales1 True and thanks.</t>
  </si>
  <si>
    <t>https://twitter.com/realDonaldTrump/status/335038801539919872</t>
  </si>
  <si>
    <t>@ Jared808 @ commonguymd @ AP True!</t>
  </si>
  <si>
    <t>https://twitter.com/realDonaldTrump/status/335039172232478721</t>
  </si>
  <si>
    <t>If these scandals happened before the election, Obama could not have won.</t>
  </si>
  <si>
    <t>https://twitter.com/realDonaldTrump/status/335039301870043136</t>
  </si>
  <si>
    <t>Obama &amp; his people did a brilliant job of delaying these scandals until after the election. Mitt must be going wild thinking about it!</t>
  </si>
  <si>
    <t>https://twitter.com/realDonaldTrump/status/335041781370589184</t>
  </si>
  <si>
    <t>https://twitter.com/realDonaldTrump/status/335044335353602048</t>
  </si>
  <si>
    <t>https://twitter.com/realDonaldTrump/status/335057269823778816</t>
  </si>
  <si>
    <t>@ donna_1004 Perhaps so!</t>
  </si>
  <si>
    <t>https://twitter.com/realDonaldTrump/status/335057429396074496</t>
  </si>
  <si>
    <t>@tbott22 Very true!</t>
  </si>
  <si>
    <t>https://twitter.com/realDonaldTrump/status/335057573105524736</t>
  </si>
  <si>
    <t>@ BrianSpurr Not too many around!</t>
  </si>
  <si>
    <t>https://twitter.com/realDonaldTrump/status/335057772435611648</t>
  </si>
  <si>
    <t>@ Corte74 It helped!</t>
  </si>
  <si>
    <t>https://twitter.com/realDonaldTrump/status/335058310648713218</t>
  </si>
  <si>
    <t>@ Billingsley29 Do what you love, work hard, keep your focus and your momentum intact. Good luck!</t>
  </si>
  <si>
    <t>https://twitter.com/realDonaldTrump/status/335068808568004608</t>
  </si>
  <si>
    <t>Legendary Illusionist v. Country Music Star. This Sunday‚Äôs LIVE Finale of @ ApprenticeNBC is a historic matchup. MUST SEE TV!</t>
  </si>
  <si>
    <t>https://twitter.com/realDonaldTrump/status/335070542904303617</t>
  </si>
  <si>
    <t>"To be a big success in any field you need to build momentum. Momentum is all about energy and timing. " - Think BIG</t>
  </si>
  <si>
    <t>https://twitter.com/realDonaldTrump/status/335073249878749185</t>
  </si>
  <si>
    <t>‚ÄúIt‚Äôs always great to be in business with Donald Trump,‚Äù said @ Telemundo president Emilio Romano.http://bit.ly/YW3cPD</t>
  </si>
  <si>
    <t>https://twitter.com/realDonaldTrump/status/335094454765641729</t>
  </si>
  <si>
    <t>ObamaCare is already done. HHS Sec. Sebelius is trying to force private companies to finance implementationhttp://wapo.st/YW5Dlj</t>
  </si>
  <si>
    <t>https://twitter.com/realDonaldTrump/status/335110438058610688</t>
  </si>
  <si>
    <t>‚ÄúThe most terrifying words in the English language are: I'm from the government and I'm here to help.‚Äù ‚Äì Pres. Ronald Reagan</t>
  </si>
  <si>
    <t>https://twitter.com/realDonaldTrump/status/335113336091983872</t>
  </si>
  <si>
    <t>@ AnubisJudge Happy Birthday!</t>
  </si>
  <si>
    <t>https://twitter.com/realDonaldTrump/status/335113823939878912</t>
  </si>
  <si>
    <t>https://twitter.com/realDonaldTrump/status/335131560460288000</t>
  </si>
  <si>
    <t>. @ TrumpGolfLA public golf course features spectacular panoramic Pacific Ocean views, an elite attraction http://bit.ly/hAJgi6</t>
  </si>
  <si>
    <t>https://twitter.com/realDonaldTrump/status/335189576924672003</t>
  </si>
  <si>
    <t>@ A_Beil Thanks Andrew!</t>
  </si>
  <si>
    <t>https://twitter.com/realDonaldTrump/status/335223146850439168</t>
  </si>
  <si>
    <t>"@MzInvestigator: Great way to almost end the week. Tv night on the deck with my fav simply red TRUMP wine @ trumpwinery @ EricTrump TRUE!</t>
  </si>
  <si>
    <t>@MzInvestigator @ @</t>
  </si>
  <si>
    <t>https://twitter.com/realDonaldTrump/status/335228695432269827</t>
  </si>
  <si>
    <t>@ chrishansen Good to see you also - I will be watching!</t>
  </si>
  <si>
    <t>https://twitter.com/realDonaldTrump/status/335230669066215427</t>
  </si>
  <si>
    <t>" @ rodmonium91: @ realDonaldTrump Is that Zuker character still giving u a hard time? He isn't qualified to shine your shoes!" ANOTHER DOPE!</t>
  </si>
  <si>
    <t>https://twitter.com/realDonaldTrump/status/335232727391547392</t>
  </si>
  <si>
    <t>Looks like we will have a pervert running for mayor after all - just what New York City needs - and he will revert back to form, always do!</t>
  </si>
  <si>
    <t>https://twitter.com/realDonaldTrump/status/335234331691851777</t>
  </si>
  <si>
    <t>"@ricksmi54256322: @ realDonaldTrump i can't wait til ur president the world will be a better place" If I ran and won, so true (&amp; thanks)!</t>
  </si>
  <si>
    <t>@ricksmi54256322 @</t>
  </si>
  <si>
    <t>https://twitter.com/realDonaldTrump/status/335235148746465281</t>
  </si>
  <si>
    <t>@ joeypiazza Way less - and you are soooo stupid!</t>
  </si>
  <si>
    <t>https://twitter.com/realDonaldTrump/status/335236627590942721</t>
  </si>
  <si>
    <t>@ blakemharris But they are the folks I like the best - by far!</t>
  </si>
  <si>
    <t>https://twitter.com/realDonaldTrump/status/335238149418659840</t>
  </si>
  <si>
    <t>@ LCBeaudoin Big Second Amendment believer but background checks to weed out the sicko's are fine.</t>
  </si>
  <si>
    <t>https://twitter.com/realDonaldTrump/status/335239231188398080</t>
  </si>
  <si>
    <t>" @ MikeMessina_: @ realDonaldTrump needs to run for President! He would be the best leader!" Thanks Mike.</t>
  </si>
  <si>
    <t>https://twitter.com/realDonaldTrump/status/335239485040254976</t>
  </si>
  <si>
    <t>" @ _Meagann: And @ realDonaldTrump reminds me of my Grandpa -the smartest man I know." Wow, great!</t>
  </si>
  <si>
    <t>https://twitter.com/realDonaldTrump/status/335240447599468544</t>
  </si>
  <si>
    <t>" @ ChrisLeahey1: @ realDonaldTrump Do you see President Obama surviving these scandals ?" Sadly yes, but he will never be the same!</t>
  </si>
  <si>
    <t>https://twitter.com/realDonaldTrump/status/335241077462294528</t>
  </si>
  <si>
    <t>" @ ahatwearer: @ realDonaldTrump why are you suing an old lady?" Because she is rich and owes me money - I am not stupid!</t>
  </si>
  <si>
    <t>https://twitter.com/realDonaldTrump/status/335241622101032961</t>
  </si>
  <si>
    <t>"@jakeklopp24: @ realDonaldTrump what's it like to be Donald Trump?" Believe it or not, it ain't easy!</t>
  </si>
  <si>
    <t>@jakeklopp24 @</t>
  </si>
  <si>
    <t>https://twitter.com/realDonaldTrump/status/335245608531161088</t>
  </si>
  <si>
    <t>" @ IcyJordan: @ realDonaldTrump do you like LeBron as a player and person? @ KingJames" LeBron is a great player and a great guy!</t>
  </si>
  <si>
    <t>https://twitter.com/realDonaldTrump/status/335328551937142784</t>
  </si>
  <si>
    <t>America's top Army general has warned of a crisis unless sexual abuse in the military is quickly brought undet control.Forces greatly hurt!</t>
  </si>
  <si>
    <t>https://twitter.com/realDonaldTrump/status/335330801216536576</t>
  </si>
  <si>
    <t>Army officer who led a sexual abuse prevention unit was just fired after being charged with violently going after his wife.What is going on?</t>
  </si>
  <si>
    <t>https://twitter.com/realDonaldTrump/status/335336098152738818</t>
  </si>
  <si>
    <t>General says that the Armed Forces will be severely weakened if the large scale rape and sexual abuse problem is not brought under control.</t>
  </si>
  <si>
    <t>https://twitter.com/realDonaldTrump/status/335337314580586497</t>
  </si>
  <si>
    <t>Many generals and military leaders are now saying "I told you so!" They say this will have big impact on military strength &amp; national sec.</t>
  </si>
  <si>
    <t>https://twitter.com/realDonaldTrump/status/335338334794702848</t>
  </si>
  <si>
    <t>Our very stupidly run Country better stop being so "politically correct" or we won't have a Country to run anymore!</t>
  </si>
  <si>
    <t>https://twitter.com/realDonaldTrump/status/335340226035736576</t>
  </si>
  <si>
    <t>I was never a fan of Bush 2 FOR MANY REASONS, including the fact that we should never have gone into Iraq but once there, kept the oil! DUMB</t>
  </si>
  <si>
    <t>https://twitter.com/realDonaldTrump/status/335343096592228352</t>
  </si>
  <si>
    <t>Unfortunately with some men when the poison kicks in (not me of course) there are no rules or guidelines in the military that will stop them</t>
  </si>
  <si>
    <t>https://twitter.com/realDonaldTrump/status/335343790837616641</t>
  </si>
  <si>
    <t>In other words, our military has a very big problem!</t>
  </si>
  <si>
    <t>https://twitter.com/realDonaldTrump/status/335346626820448256</t>
  </si>
  <si>
    <t>" @ Dstrick44: @ realDonaldTrump @ricksmi54256322 You did run. And you had your ass handed you. Never ran stupid, but I wish I had-would have W</t>
  </si>
  <si>
    <t>https://twitter.com/realDonaldTrump/status/335348812665204736</t>
  </si>
  <si>
    <t>Celebrity Apprentice will be LIVE on Sunday at 9 PM (from New York City).Casting has already begun for next season.</t>
  </si>
  <si>
    <t>https://twitter.com/realDonaldTrump/status/335376138534785024</t>
  </si>
  <si>
    <t>"@funnsylvania: When is @ realDonaldTrump going to finally get his own talk show? He would absolutely DESTROY the competition!" Thanks-time!</t>
  </si>
  <si>
    <t>@funnsylvania @</t>
  </si>
  <si>
    <t>https://twitter.com/realDonaldTrump/status/335376441950760960</t>
  </si>
  <si>
    <t>https://twitter.com/realDonaldTrump/status/335390160386666496</t>
  </si>
  <si>
    <t>Congratulations to my friend @ seanhannity on @hannityshow 1,000th show consecutively #1 in his time slot! Great going!</t>
  </si>
  <si>
    <t>https://twitter.com/realDonaldTrump/status/335393426973552640</t>
  </si>
  <si>
    <t>. @ NYMag is a piece of garbage but I think it is very nice &amp; charitable that they employ the no-talent illiterate hack @ jonathanchait.</t>
  </si>
  <si>
    <t>https://twitter.com/realDonaldTrump/status/335410582230540289</t>
  </si>
  <si>
    <t>Just in‚Äîall efforts to stop sexual abuse in the military have totally failed‚Äîin fact, the stoppers have become the abusers.</t>
  </si>
  <si>
    <t>https://twitter.com/realDonaldTrump/status/335410681048334338</t>
  </si>
  <si>
    <t>The sexual abuse that is so rampant has, according to generals, greatly weakened our military. They have failed to stop it.</t>
  </si>
  <si>
    <t>https://twitter.com/realDonaldTrump/status/335471749342826497</t>
  </si>
  <si>
    <t>People love @ LilJon! http://instagram.com/p/ZbIeSDmhZS/ # CelebApprentice</t>
  </si>
  <si>
    <t>https://twitter.com/realDonaldTrump/status/335474812354973697</t>
  </si>
  <si>
    <t>This Sunday‚Äôs LIVE FINALE of @ ApprenticeNBC will be tough &amp; nasty. Be sure to watch @ pennjillette &amp; @ TraceAdkins fight to the finish!</t>
  </si>
  <si>
    <t>https://twitter.com/realDonaldTrump/status/335477086380773376</t>
  </si>
  <si>
    <t>Enviro friendly? "AP IMPACT: Obama administration allows wind farms to kill eagles, birds despite federal laws" http://bit.ly/10VIboi</t>
  </si>
  <si>
    <t>https://twitter.com/realDonaldTrump/status/335484875081654272</t>
  </si>
  <si>
    <t>The LIVE FINALE of @ ApprenticeNBC is this Sunday at 9/8C. Watch and see who will be the first ever All-Star Celebrity Apprentice.</t>
  </si>
  <si>
    <t>https://twitter.com/realDonaldTrump/status/335505755186810880</t>
  </si>
  <si>
    <t>Who do you like of the final two? # CelebApprentice http://fb.me/MUmsFUOP</t>
  </si>
  <si>
    <t>https://twitter.com/realDonaldTrump/status/335573252099428353</t>
  </si>
  <si>
    <t>Why didn't President Obama just go inside when it started raining yesterday - common sense! The two Marines looked very uncomfortable-&amp; wet.</t>
  </si>
  <si>
    <t>https://twitter.com/realDonaldTrump/status/335933977477128192</t>
  </si>
  <si>
    <t>I'm watching Knicks game-I'd bet all of those guys with the terrible tattoos wish they never got them-too bad, too late!</t>
  </si>
  <si>
    <t>https://twitter.com/realDonaldTrump/status/335935981997928448</t>
  </si>
  <si>
    <t>" @ piersmorgan: Bob Costas is one of the smartest people I've interviewed. # CNN" But you told me I was the smartest (by far)!</t>
  </si>
  <si>
    <t>https://twitter.com/realDonaldTrump/status/335937660126392320</t>
  </si>
  <si>
    <t>@omegaphoenix068 Rather amazing, wasn't it!</t>
  </si>
  <si>
    <t>https://twitter.com/realDonaldTrump/status/335938795444785152</t>
  </si>
  <si>
    <t>" @ SirMiestro: S/O TO MY MAN @ realDonaldTrump .... # SALUTE pic.twitter.com/upuONS0Cng" Thanks Mike.</t>
  </si>
  <si>
    <t>https://twitter.com/realDonaldTrump/status/335941672926052353</t>
  </si>
  <si>
    <t>@ JedediahBila Tell your aunt she is terrific!</t>
  </si>
  <si>
    <t>https://twitter.com/realDonaldTrump/status/335942485090127873</t>
  </si>
  <si>
    <t>"@DSlagle132: @ realDonaldTrump there should be an All Star NBA No-Tattoo Team....would there be anyone available?"</t>
  </si>
  <si>
    <t>@DSlagle132 @</t>
  </si>
  <si>
    <t>https://twitter.com/realDonaldTrump/status/335975338989473792</t>
  </si>
  <si>
    <t>@ carlyvowell Tell your friends son - YOU'RE FIRED TUMOR!</t>
  </si>
  <si>
    <t>https://twitter.com/realDonaldTrump/status/336063287714250752</t>
  </si>
  <si>
    <t>" @ sally_lawson: @ realDonaldTrump love the phrase "the harder I work, the luckier I get" great book Donald"</t>
  </si>
  <si>
    <t>https://twitter.com/realDonaldTrump/status/336069193768263681</t>
  </si>
  <si>
    <t>"@Ozziemae: @ realDonaldTrump I love that you speak whatever's on your mind. That is true courage. Living your truth.</t>
  </si>
  <si>
    <t>@Ozziemae @</t>
  </si>
  <si>
    <t>https://twitter.com/realDonaldTrump/status/336070818079580160</t>
  </si>
  <si>
    <t>" @ CassHorowitz: @ realDonaldTrump Im from England, and you're way better then that Alan Sugar...whoever he is"</t>
  </si>
  <si>
    <t>https://twitter.com/realDonaldTrump/status/336092972175224833</t>
  </si>
  <si>
    <t>@Subhana_Anwar It's easy, just think of haters as losers with.little imagination and even less understanding of success-and very lazy!</t>
  </si>
  <si>
    <t>https://twitter.com/realDonaldTrump/status/336093519842275329</t>
  </si>
  <si>
    <t>https://twitter.com/realDonaldTrump/status/336101551334637569</t>
  </si>
  <si>
    <t>Sugar is nowhere near being a billionaire-and I know, he works for me!</t>
  </si>
  <si>
    <t>https://twitter.com/realDonaldTrump/status/336103723740827648</t>
  </si>
  <si>
    <t>@ CraigHeff I don't, he makes me money!</t>
  </si>
  <si>
    <t>https://twitter.com/realDonaldTrump/status/336104282673774592</t>
  </si>
  <si>
    <t>@ workplayeat Thanks, only the haters disagree!</t>
  </si>
  <si>
    <t>https://twitter.com/realDonaldTrump/status/336104842927931392</t>
  </si>
  <si>
    <t>@ GregE_IoM. Only in your weak mind!</t>
  </si>
  <si>
    <t>https://twitter.com/realDonaldTrump/status/336106805501517826</t>
  </si>
  <si>
    <t>@ ToddFouche1 On that I would beat almost everyone!</t>
  </si>
  <si>
    <t>https://twitter.com/realDonaldTrump/status/336107809475272705</t>
  </si>
  <si>
    <t>" @ john_candy_: @ realDonaldTrump shut up he's a lord what are you ?" I've always heard that "titles" can be easily bought-is this so?</t>
  </si>
  <si>
    <t>https://twitter.com/realDonaldTrump/status/336107974135267328</t>
  </si>
  <si>
    <t>" @ danielrsimoes: @ realDonaldTrump Here in Brazil, we set up a group to see the final of the Apprentice live. Hug and more Success for you"</t>
  </si>
  <si>
    <t>https://twitter.com/realDonaldTrump/status/336109470402891777</t>
  </si>
  <si>
    <t>https://twitter.com/realDonaldTrump/status/336110583294349312</t>
  </si>
  <si>
    <t>@ leebandoni Thanks Lee!</t>
  </si>
  <si>
    <t>https://twitter.com/realDonaldTrump/status/336112904946454528</t>
  </si>
  <si>
    <t>How badly will the Country be hurt by the three scandals and the very poor implementation and cost of Obama Care?</t>
  </si>
  <si>
    <t>https://twitter.com/realDonaldTrump/status/336130824120451072</t>
  </si>
  <si>
    <t>Just left the set of The Apprentice - the live show tonight will be fantastic - and something very big and very different is going to happen</t>
  </si>
  <si>
    <t>https://twitter.com/realDonaldTrump/status/336150170544775168</t>
  </si>
  <si>
    <t>" @ Carodimo: @ realDonaldTrump Give us an anticipation of it, please.! Veni Vidi Vici.!" You must see what happens at the very beginniing 9PM</t>
  </si>
  <si>
    <t>https://twitter.com/realDonaldTrump/status/336151224116183040</t>
  </si>
  <si>
    <t>" @ bvmike: @ realDonaldTrump something big and different tonight? Are you going to fire Penn and Trace, crown yourself The Apprentice?"</t>
  </si>
  <si>
    <t>https://twitter.com/realDonaldTrump/status/336155055575150594</t>
  </si>
  <si>
    <t>https://twitter.com/realDonaldTrump/status/336155726214991872</t>
  </si>
  <si>
    <t>The cast for next season looks really good!</t>
  </si>
  <si>
    <t>https://twitter.com/realDonaldTrump/status/336157392070901762</t>
  </si>
  <si>
    <t>" @ Redcoat_Overkil: @ realdonaldtrump But his hair is real!" So is mine, asshole!</t>
  </si>
  <si>
    <t>https://twitter.com/realDonaldTrump/status/336195880820563968</t>
  </si>
  <si>
    <t>@ subirchowdhury How are you - $5.5 million (a bargain).</t>
  </si>
  <si>
    <t>https://twitter.com/realDonaldTrump/status/336211643644116993</t>
  </si>
  <si>
    <t>Ivanka and Joan Rivers will be working hard tonight at the Live Finale - everybody must watch the OPENING at 9.</t>
  </si>
  <si>
    <t>https://twitter.com/realDonaldTrump/status/336212473613021184</t>
  </si>
  <si>
    <t>" @ Kingofgames3000: @ realDonaldTrump the baddest boss on the planet taking no bs from anybody gotta hand it to you the real estate king" Cute</t>
  </si>
  <si>
    <t>https://twitter.com/realDonaldTrump/status/336213635858853888</t>
  </si>
  <si>
    <t>@InaMaziarcz Obama put up nothing, zilch!</t>
  </si>
  <si>
    <t>https://twitter.com/realDonaldTrump/status/336422940964966400</t>
  </si>
  <si>
    <t>" @ debbiecraig817: @ realDonaldTrump # BEST SHOW=HARD TOO TOP" Thanks</t>
  </si>
  <si>
    <t>https://twitter.com/realDonaldTrump/status/336423508580118529</t>
  </si>
  <si>
    <t>" @ j_cohl: I'm kinda hoping that @ realDonaldTrump and @ IvankaTrump become the first father-daughter US President duo in American history CUTE</t>
  </si>
  <si>
    <t>https://twitter.com/realDonaldTrump/status/336424064220532736</t>
  </si>
  <si>
    <t>"@Thatchers_Child: @ piersmorgan @ TraceAdkins @ pennjillette @ realDonaldTrump... And much better than @ Lord_Sugar's show!" TRUE &amp; THANKS.</t>
  </si>
  <si>
    <t>@Thatchers_Child @ @ @ @ @</t>
  </si>
  <si>
    <t>https://twitter.com/realDonaldTrump/status/336424317778788353</t>
  </si>
  <si>
    <t>" @ bigicedaddy: @ realDonaldTrump Congratulations Mr. Trump on the best Celebrity Apprentice yet. You did a remarkable job as always. Thsnks</t>
  </si>
  <si>
    <t>https://twitter.com/realDonaldTrump/status/336426182952230913</t>
  </si>
  <si>
    <t>Last night's live show was so much fun. Congrats to the entire cast, they are all winners! From beginning over $13 million for charity.</t>
  </si>
  <si>
    <t>https://twitter.com/realDonaldTrump/status/336428185375875073</t>
  </si>
  <si>
    <t>I love that, in addition to everything else, so much money is raised for such great causes on Celebrity Apprentice-all proud of that!</t>
  </si>
  <si>
    <t>https://twitter.com/realDonaldTrump/status/336429836706918400</t>
  </si>
  <si>
    <t>Will be doing Fox &amp; Friends at 7 A.M. It never ends (hopefully)!</t>
  </si>
  <si>
    <t>https://twitter.com/realDonaldTrump/status/336431363106406400</t>
  </si>
  <si>
    <t>" @ lisaloren11: @ ApprenticeNBC @ realDonaldTrump Amazing show! Much laughter and tears of joy! Thank you "</t>
  </si>
  <si>
    <t>https://twitter.com/realDonaldTrump/status/336431924887310336</t>
  </si>
  <si>
    <t>" @ RenelianNation: @ realDonaldTrump best moment of night when u gave 100 grand to Lil' John's charity.</t>
  </si>
  <si>
    <t>https://twitter.com/realDonaldTrump/status/336434997684740096</t>
  </si>
  <si>
    <t>" @ LovatoMJ: Not gonna lie, teared up a little when @ realDonaldTrump gave 100k to @ LilJon for his charity."</t>
  </si>
  <si>
    <t>https://twitter.com/realDonaldTrump/status/336435692005650432</t>
  </si>
  <si>
    <t>" @ MsSamanatha: @ realDonaldTrump Sir you just made me cry when you gave @ LilJon that 100,000 that is why U ROCK! Thanks, the show was fun!</t>
  </si>
  <si>
    <t>https://twitter.com/realDonaldTrump/status/336441152012177409</t>
  </si>
  <si>
    <t>" @ GregVineyard1: @ realDonaldTrump wonderful gesture to lil Jon, best celeb apprentice yet! Thanks for a great show Mr. Trump!" Thanks</t>
  </si>
  <si>
    <t>https://twitter.com/realDonaldTrump/status/336441455822376961</t>
  </si>
  <si>
    <t>" @ zp_3: @ realDonaldTrump your tweets are awesome and an inspiration. # Trump2016" Thanks.</t>
  </si>
  <si>
    <t>https://twitter.com/realDonaldTrump/status/336442624732954624</t>
  </si>
  <si>
    <t>" @ borich1970: @ realDonaldTrump Congrats on raising $13 million total for charity. Best Live Finale ever!! Looking forward to next season.</t>
  </si>
  <si>
    <t>https://twitter.com/realDonaldTrump/status/336459518424776704</t>
  </si>
  <si>
    <t>" @ mr_al_131: Was glued to@ApprenticeNBC all season one of my favourites @ realDonaldTrump Great ending Amazing show! Thx Sir." Thank you.</t>
  </si>
  <si>
    <t>@ @ApprenticeNBC @</t>
  </si>
  <si>
    <t>https://twitter.com/realDonaldTrump/status/336460173809958915</t>
  </si>
  <si>
    <t>" @ PSThaler: @ realDonaldTrump dont agree with your politics, but respect your heart. Great gift to Lil John. Well done, sir." I undetstand, T</t>
  </si>
  <si>
    <t>https://twitter.com/realDonaldTrump/status/336461449008398337</t>
  </si>
  <si>
    <t>" @ PCornibe: @ realDonaldTrump You are a genuine compassionate man. Loved the show last night." Thanks Peggy.</t>
  </si>
  <si>
    <t>https://twitter.com/realDonaldTrump/status/336461753917530112</t>
  </si>
  <si>
    <t>" @ LIgal629: @ realDonaldTrump @ mr_al_131 was a great show best yet congrats"</t>
  </si>
  <si>
    <t>https://twitter.com/realDonaldTrump/status/336464695198367744</t>
  </si>
  <si>
    <t>" @ JohnMKelly1: @ realDonaldTrump Congratulations on a great show &amp; season! It is wonderful how much money was raised for Charities.</t>
  </si>
  <si>
    <t>https://twitter.com/realDonaldTrump/status/336466338002374658</t>
  </si>
  <si>
    <t>" @ 13crazyjwd: @ realDonaldTrump still in awe of what u did for lil Jon !!! Best night of good TV in years!!! God bless"</t>
  </si>
  <si>
    <t>https://twitter.com/realDonaldTrump/status/336470034165682176</t>
  </si>
  <si>
    <t>" @ divermam: @ realDonaldTrump I just saw the finale. Your act of kindness was total class. I've been a fan but I now love you Mr. Trump.</t>
  </si>
  <si>
    <t>https://twitter.com/realDonaldTrump/status/336492683394678785</t>
  </si>
  <si>
    <t>https://twitter.com/realDonaldTrump/status/336493196693614592</t>
  </si>
  <si>
    <t>@ Itsyknowsbest Thanks!</t>
  </si>
  <si>
    <t>https://twitter.com/realDonaldTrump/status/336527179800264704</t>
  </si>
  <si>
    <t>. @ MELANIATRUMP, @ IvankaTrump, @ EricTrump, @ DonaldJTrumpJr &amp; I thank our loyal fans for another great season of @ ApprenticeNBC!</t>
  </si>
  <si>
    <t>https://twitter.com/realDonaldTrump/status/336532400483991552</t>
  </si>
  <si>
    <t>@ LilJon @ AmDiabetesAssn It was my honor, you're a great guy &amp; your mother would be very proud of you.</t>
  </si>
  <si>
    <t>https://twitter.com/realDonaldTrump/status/336534179217035266</t>
  </si>
  <si>
    <t>@ Holly_Looya @ divermam Ok. Ben--Congratulations on your graduation--and good luck!</t>
  </si>
  <si>
    <t>https://twitter.com/realDonaldTrump/status/336534743283810304</t>
  </si>
  <si>
    <t>https://twitter.com/realDonaldTrump/status/336535176878379008</t>
  </si>
  <si>
    <t>https://twitter.com/realDonaldTrump/status/336536014329896960</t>
  </si>
  <si>
    <t>https://twitter.com/realDonaldTrump/status/336536224305143808</t>
  </si>
  <si>
    <t>https://twitter.com/realDonaldTrump/status/336540396857483265</t>
  </si>
  <si>
    <t>. @ TraceAdkins- the winner of @ ApprenticeNBC after last night's victory- http://fb.me/AlLotKq4</t>
  </si>
  <si>
    <t>https://twitter.com/realDonaldTrump/status/336558816034435072</t>
  </si>
  <si>
    <t>Everyone should go see @ HatingBreitbart. Great documentary showcasing @ AndrewBreitbart‚Äôs legacy.</t>
  </si>
  <si>
    <t>https://twitter.com/realDonaldTrump/status/336563000314052609</t>
  </si>
  <si>
    <t>We may get out of ObamaCare because the train wreck is impossible to implement http://wapo.st/16EziTr It is a disaster.</t>
  </si>
  <si>
    <t>https://twitter.com/realDonaldTrump/status/336573352808439808</t>
  </si>
  <si>
    <t>@CassandraJ0y @</t>
  </si>
  <si>
    <t>https://twitter.com/realDonaldTrump/status/336574383294402561</t>
  </si>
  <si>
    <t>https://twitter.com/realDonaldTrump/status/336577864013074432</t>
  </si>
  <si>
    <t>Excited to speak at tomorrow night's @ ocrp Lincoln Day dinner in Michigan ‚ÄúAll time sales record, over 2000.‚Äù http://bit.ly/16EvK3D</t>
  </si>
  <si>
    <t>https://twitter.com/realDonaldTrump/status/336641893666537473</t>
  </si>
  <si>
    <t>Because of the tornado tragedy I will not be doing @ piersmorgan tonight. I wish everyone well!</t>
  </si>
  <si>
    <t>https://twitter.com/realDonaldTrump/status/336676201114505216</t>
  </si>
  <si>
    <t>Good timing: @ TraceAdkins won big for American Red Cross last night on @ ApprenticeNBC. Now the Red Cross is in Oklahoma doing a great job.</t>
  </si>
  <si>
    <t>https://twitter.com/realDonaldTrump/status/336725449138900993</t>
  </si>
  <si>
    <t>" @ BettyBlopper1: The standing O that LilJon received when @ realDonaldTrump gave his charity $100k was so moving. Love celebrity apprentice!"</t>
  </si>
  <si>
    <t>https://twitter.com/realDonaldTrump/status/336728357288939520</t>
  </si>
  <si>
    <t>" @ JessicaCarwile: @ realDonaldTrump @ traceadkins. We are so grateful for the Red Cross in OK today!! Thank you to Trace and to Mr. Trump!</t>
  </si>
  <si>
    <t>https://twitter.com/realDonaldTrump/status/336731406329864192</t>
  </si>
  <si>
    <t>" @ lildarling928: @ realDonaldTrump @ traceadkins @ apprenticenbc such great things have come from this show-see it working in OKC # redcross"</t>
  </si>
  <si>
    <t>https://twitter.com/realDonaldTrump/status/336733078057799680</t>
  </si>
  <si>
    <t>" @ BoydDee: @ realDonaldTrump Thank you for hosting CelebApp to raise $$ for Charities like @ RedCross working in OK now. Kudos 2 @ TraceAdkins</t>
  </si>
  <si>
    <t>https://twitter.com/realDonaldTrump/status/336812535347044353</t>
  </si>
  <si>
    <t>" @ KingBowzer: @ realDonaldTrump you're a huge douche for picking Penn. I hope you Retweet this." I picked Trace, not Penn - are you drugged</t>
  </si>
  <si>
    <t>https://twitter.com/realDonaldTrump/status/336877222893850625</t>
  </si>
  <si>
    <t>@ dennisrodman @ ApprenticeNBC Dennis--you were great--thanks!</t>
  </si>
  <si>
    <t>https://twitter.com/realDonaldTrump/status/336877446139879425</t>
  </si>
  <si>
    <t>https://twitter.com/realDonaldTrump/status/336890954822852608</t>
  </si>
  <si>
    <t>@Van_in_DC @</t>
  </si>
  <si>
    <t>https://twitter.com/realDonaldTrump/status/336899952754188289</t>
  </si>
  <si>
    <t>https://twitter.com/realDonaldTrump/status/336909426130821121</t>
  </si>
  <si>
    <t>Shock - Obama WH given three pinocchios for lying about Benghazi emailshttp://wapo.st/10JVT8d</t>
  </si>
  <si>
    <t>https://twitter.com/realDonaldTrump/status/336915412518330368</t>
  </si>
  <si>
    <t>Isn‚Äôt it amazing that Obama ‚Äúnever knew‚Äù about the IRS scandals until he saw it in the news?!</t>
  </si>
  <si>
    <t>https://twitter.com/realDonaldTrump/status/336923323751596033</t>
  </si>
  <si>
    <t>Very sad that Republican donors were targeted by Obama‚Äôs IRS.</t>
  </si>
  <si>
    <t>https://twitter.com/realDonaldTrump/status/336938293604270081</t>
  </si>
  <si>
    <t>One season ends and another starts. Already casting for the next @ ApprenticeNBC. Great news for charity--$13 million so far.</t>
  </si>
  <si>
    <t>https://twitter.com/realDonaldTrump/status/337280725676089344</t>
  </si>
  <si>
    <t>https://twitter.com/realDonaldTrump/status/337284944797765634</t>
  </si>
  <si>
    <t>The Lincoln Day Dinner last night in Michigan was fantastic. Record attendance and tremendous enthusiasm- I loved it!</t>
  </si>
  <si>
    <t>https://twitter.com/realDonaldTrump/status/337285182166036480</t>
  </si>
  <si>
    <t>...... Circulation is way down and all he thinks about are his bad food restaurants. @ CondeNastCorp</t>
  </si>
  <si>
    <t>https://twitter.com/realDonaldTrump/status/337285208585957376</t>
  </si>
  <si>
    <t>I can't believe @ VanityFair would renew Graydon Carter's contract......</t>
  </si>
  <si>
    <t>https://twitter.com/realDonaldTrump/status/337285396432027648</t>
  </si>
  <si>
    <t>Graydon Carter is laughing at the stupidity of Chuck Townsend on his contract renewal--- even he doesn't believe it! @ CondeNastCorp</t>
  </si>
  <si>
    <t>https://twitter.com/realDonaldTrump/status/337285699860574209</t>
  </si>
  <si>
    <t>Amazingly @ AnthonyWeiner is going to run. The cure rate for his problem is 0. Lots of other things will come out.</t>
  </si>
  <si>
    <t>https://twitter.com/realDonaldTrump/status/337288321615138816</t>
  </si>
  <si>
    <t>Jodi Arias jury is having a hard time with the death penalty-judge just sent them back for further deliberatuon.</t>
  </si>
  <si>
    <t>https://twitter.com/realDonaldTrump/status/337289910941782016</t>
  </si>
  <si>
    <t>. @Newsmax__Media is one of the top media outlets in the country. @ ChrisRuddyNMX has revolutionized political commentary and reporting.</t>
  </si>
  <si>
    <t>@Newsmax__Media @</t>
  </si>
  <si>
    <t>https://twitter.com/realDonaldTrump/status/337290010049003520</t>
  </si>
  <si>
    <t>"Use adverse events and monumental challenges to make you strong" - Think Big</t>
  </si>
  <si>
    <t>https://twitter.com/realDonaldTrump/status/337292556536778752</t>
  </si>
  <si>
    <t>Via @ TheOaklandPress "Donald Trump speaks in Novi(Michigan), draws record-breaking crowd" http://bit.ly/YYKkgW</t>
  </si>
  <si>
    <t>https://twitter.com/realDonaldTrump/status/337292729870594048</t>
  </si>
  <si>
    <t>Via @ advisorsource: "Donald Trump speaks in Novi, drawing largest crowd in Oakland County Republican Party's history"http://bit.ly/16OObSw</t>
  </si>
  <si>
    <t>https://twitter.com/realDonaldTrump/status/337293933849751552</t>
  </si>
  <si>
    <t>If the great Si Newhouse were still running @ CondeNastCorp, he would fire Graydon Carter immediately- circulation tanking.</t>
  </si>
  <si>
    <t>https://twitter.com/realDonaldTrump/status/337294064938516480</t>
  </si>
  <si>
    <t>. @ VanityFair could come back if Graydon Carter paid as much attention as he does to his bad food restaurants. @ CondeNastCorp</t>
  </si>
  <si>
    <t>https://twitter.com/realDonaldTrump/status/337294392530436097</t>
  </si>
  <si>
    <t>Pervert Anthony Wiener will never be able to get away from his perversion-the cure rate is ZERO.</t>
  </si>
  <si>
    <t>https://twitter.com/realDonaldTrump/status/337309054642827264</t>
  </si>
  <si>
    <t>https://twitter.com/realDonaldTrump/status/337327147326767104</t>
  </si>
  <si>
    <t>"Trust yourself. Create the kind of self that you will be happy to live with all your life." - Golda Meir</t>
  </si>
  <si>
    <t>https://twitter.com/realDonaldTrump/status/337349666192633857</t>
  </si>
  <si>
    <t>"@KrissySummers88: @ realDonaldTrump @ TheOaklandPress Awesome! I'm from Michigan.Thanks-the crowd was great and I loved making that speech!</t>
  </si>
  <si>
    <t>@KrissySummers88 @ @</t>
  </si>
  <si>
    <t>https://twitter.com/realDonaldTrump/status/337352330238390272</t>
  </si>
  <si>
    <t>@ mikepassmore So true Mike.</t>
  </si>
  <si>
    <t>https://twitter.com/realDonaldTrump/status/337352784838004736</t>
  </si>
  <si>
    <t>" @ mikepassmore: Big mistake! Wrong decision by @ Lord_Sugar in # theapprentice - you need to take advice from @ realDonaldTrump.</t>
  </si>
  <si>
    <t>https://twitter.com/realDonaldTrump/status/337366431127719937</t>
  </si>
  <si>
    <t>"@thegypsysons: @ realDonaldTrump AWESOME DONALD, YOU RULE!" Thanks, I loved being in Michigan!</t>
  </si>
  <si>
    <t>@thegypsysons @</t>
  </si>
  <si>
    <t>https://twitter.com/realDonaldTrump/status/337368756613443584</t>
  </si>
  <si>
    <t>https://twitter.com/realDonaldTrump/status/337369728840515585</t>
  </si>
  <si>
    <t>@ markwonderful Sorry, Graydon Carter is a major loser, just ask his wife!</t>
  </si>
  <si>
    <t>https://twitter.com/realDonaldTrump/status/337372114569031681</t>
  </si>
  <si>
    <t>" @ AboubacarMande: @ realDonaldTrump courage big boss" Always!</t>
  </si>
  <si>
    <t>https://twitter.com/realDonaldTrump/status/337372666728157185</t>
  </si>
  <si>
    <t>" @ DonaldRumsfeld9: @ realDonaldTrump @ VanityFair @ CondeNastCorp i hate those non food restaurants!"Graydon's food sucks, worst in town!</t>
  </si>
  <si>
    <t>https://twitter.com/realDonaldTrump/status/337373331022036992</t>
  </si>
  <si>
    <t>@ tubby511 They are dummies!</t>
  </si>
  <si>
    <t>https://twitter.com/realDonaldTrump/status/337373987388653568</t>
  </si>
  <si>
    <t>@ DJLoopsFruit That's because I know him-he's a lowlife!</t>
  </si>
  <si>
    <t>https://twitter.com/realDonaldTrump/status/337374691050262530</t>
  </si>
  <si>
    <t>@MarkEaston777 Keep figthing, don't let the windfarms destroy your property and life!</t>
  </si>
  <si>
    <t>https://twitter.com/realDonaldTrump/status/337382020042878976</t>
  </si>
  <si>
    <t>Scotland is having a virtual revolt over obsolete wind turbines which are driving up energy costs and killing the bird population (and more)</t>
  </si>
  <si>
    <t>https://twitter.com/realDonaldTrump/status/337384354558914561</t>
  </si>
  <si>
    <t>" @ dmacduff11: @ realDonaldTrump What do you think of Mac Miller?" Went platinum with Donald Trump song, 80 million hits, without my approval!</t>
  </si>
  <si>
    <t>https://twitter.com/realDonaldTrump/status/337386095060844544</t>
  </si>
  <si>
    <t>" @ bluejoni: @ realDonaldTrump The Scots LOVE their wind power. No, they hate that it is ruining their land (which it is).</t>
  </si>
  <si>
    <t>https://twitter.com/realDonaldTrump/status/337386973591371776</t>
  </si>
  <si>
    <t>"@chrisinspfld: @ realDonaldTrump Your books and your record is an inspiration to think bigger and do more." Thanks Chris:-)</t>
  </si>
  <si>
    <t>@chrisinspfld @</t>
  </si>
  <si>
    <t>https://twitter.com/realDonaldTrump/status/337387586328879106</t>
  </si>
  <si>
    <t>" @ Freesprite2: @ realDonaldTrump @ bluejoni like your golf course, which they fought tooth and nail! And it's setting records, thanks!</t>
  </si>
  <si>
    <t>https://twitter.com/realDonaldTrump/status/337388061782585344</t>
  </si>
  <si>
    <t>" @ Gurning_Chimp: @ realDonaldTrump @ bluejoni No, YOU hate wind power as YOU think it'll mess with YOUR golf course." That's true also!</t>
  </si>
  <si>
    <t>https://twitter.com/realDonaldTrump/status/337388715091562497</t>
  </si>
  <si>
    <t>" @ jeff_lip: @ realDonaldTrump what's your beef with Stevie Wynn?" I have none, he is a friend of mine!</t>
  </si>
  <si>
    <t>https://twitter.com/realDonaldTrump/status/337389070604967936</t>
  </si>
  <si>
    <t>"@RealCoachHodge: @ realDonaldTrump has a much higher IQ than idiot John Stewart" That's true, and by a lot.</t>
  </si>
  <si>
    <t>https://twitter.com/realDonaldTrump/status/337389235105579008</t>
  </si>
  <si>
    <t>" @ mattcyr2312: @ realDonaldTrump @ Gurning_Chimp @ bluejoni Wind power is inefficient and a hazard to the environment."</t>
  </si>
  <si>
    <t>https://twitter.com/realDonaldTrump/status/337389488374444032</t>
  </si>
  <si>
    <t>@ SunnyJL52 True</t>
  </si>
  <si>
    <t>https://twitter.com/realDonaldTrump/status/337391007849140224</t>
  </si>
  <si>
    <t>" @ YouAreNotDeep: @ realDonaldTrump Thanks, Professor Trump." Dr John Trump, uncle, for many years at M.I.T. -good genes, I get it!</t>
  </si>
  <si>
    <t>https://twitter.com/realDonaldTrump/status/337393010830635008</t>
  </si>
  <si>
    <t>" @ Sanfangas: @ realDonaldTrump apparently you think you're funnier as well.@RealCoachHodge" Actually I do, and I don't have writers!</t>
  </si>
  <si>
    <t>https://twitter.com/realDonaldTrump/status/337394236251074560</t>
  </si>
  <si>
    <t>" @ MC21701: @ realDonaldTrump @ jeff_lip is it true that it was your idea for Steve to name his company Wynn, or is that urban legend?"I helped</t>
  </si>
  <si>
    <t>https://twitter.com/realDonaldTrump/status/337395188106416128</t>
  </si>
  <si>
    <t>"@libbygaj: @ realDonaldTrump PLEASE run for president in 2016 I will vote for you hands down" Our Country needs help, and fast!</t>
  </si>
  <si>
    <t>@libbygaj @</t>
  </si>
  <si>
    <t>https://twitter.com/realDonaldTrump/status/337395653946789888</t>
  </si>
  <si>
    <t>" @ gshuba: @ realDonaldTrump Windmills not worth the trouble. Worse for the planet than oil, carbon, et al." True!</t>
  </si>
  <si>
    <t>https://twitter.com/realDonaldTrump/status/337396186728263680</t>
  </si>
  <si>
    <t>" @ asaadhutchinson: @ realDonaldTrump how do you deal with haters?" Laugh at them!</t>
  </si>
  <si>
    <t>https://twitter.com/realDonaldTrump/status/337397014482534400</t>
  </si>
  <si>
    <t>"@JCaavs: @ realDonaldTrump as a 16 year old who can vote in 2016, I'd LOVE to make u my 1st vote. Run for president!" So cute and nice.</t>
  </si>
  <si>
    <t>@JCaavs @</t>
  </si>
  <si>
    <t>https://twitter.com/realDonaldTrump/status/337455399290667008</t>
  </si>
  <si>
    <t>" @ baker772: @ realDonaldTrump What a great hotel!! I have stayed there twice, love it more and more every time."</t>
  </si>
  <si>
    <t>https://twitter.com/realDonaldTrump/status/337455577204682752</t>
  </si>
  <si>
    <t>" @ leeboggs: @ realDonaldTrump Turbines in US have killed many bald eagles w/o penalities."</t>
  </si>
  <si>
    <t>https://twitter.com/realDonaldTrump/status/337455900170280960</t>
  </si>
  <si>
    <t>" @ A380Jet: @ realDonaldTrump Anthony Wiener couldn't pass a background check to be a police officer what makes him qualified to be Mayor???"</t>
  </si>
  <si>
    <t>https://twitter.com/realDonaldTrump/status/337456516716191744</t>
  </si>
  <si>
    <t>" @ MrWalrusQ: @ moronwatch Here ya go. " @ gshuba: @ realDonaldTrump Windmills not worth the trouble. Worse for the planet than oil, carbon.</t>
  </si>
  <si>
    <t>https://twitter.com/realDonaldTrump/status/337574111645663232</t>
  </si>
  <si>
    <t>@ Pourquoipas20 Happy Birthday!</t>
  </si>
  <si>
    <t>https://twitter.com/realDonaldTrump/status/337574334417739779</t>
  </si>
  <si>
    <t>https://twitter.com/realDonaldTrump/status/337586737830313984</t>
  </si>
  <si>
    <t>https://twitter.com/realDonaldTrump/status/337601086808530945</t>
  </si>
  <si>
    <t>I very much appreciate all of the great reviews &amp; comments on my speech in Michigan--the people were great.</t>
  </si>
  <si>
    <t>https://twitter.com/realDonaldTrump/status/337604084649570306</t>
  </si>
  <si>
    <t>Take a sneak peek into one of Trump Park Avenue's most exclusive residences on the market-http://youtu.be/0g9fz-Zk7wk</t>
  </si>
  <si>
    <t>https://twitter.com/realDonaldTrump/status/337647884986109952</t>
  </si>
  <si>
    <t>It's important to remain open to new ideas and new information. Keep your door open every day to something innovative and energizing.</t>
  </si>
  <si>
    <t>https://twitter.com/realDonaldTrump/status/337686043794997248</t>
  </si>
  <si>
    <t>" @ Chris_McNall: @ realDonaldTrump Congratulations on win in Chicago today. Thank you, this woman played the age card and made up a story.</t>
  </si>
  <si>
    <t>https://twitter.com/realDonaldTrump/status/337707839256678401</t>
  </si>
  <si>
    <t>The so called 87 year old "lady" was a vicious and skilled investor who was trying to rip me off with made up facts and a blowhard lawyer.</t>
  </si>
  <si>
    <t>https://twitter.com/realDonaldTrump/status/337709423134900224</t>
  </si>
  <si>
    <t>Jury was unanimous after hearing the made up case against my co. Filed many years ago, she.and her pathetic lawyer should pay me big damages</t>
  </si>
  <si>
    <t>https://twitter.com/realDonaldTrump/status/337710578002980865</t>
  </si>
  <si>
    <t>I loved beating these two terrible human beings. I would never recommend that anyone use her lawyer, he is a total loser!</t>
  </si>
  <si>
    <t>https://twitter.com/realDonaldTrump/status/337710895662772224</t>
  </si>
  <si>
    <t>"@darjar14: @ realDonaldTrump Congrats Mr. Trump. Frivolous lawsuits are a BIG problem in this country and issue should be addressed"</t>
  </si>
  <si>
    <t>@darjar14 @</t>
  </si>
  <si>
    <t>https://twitter.com/realDonaldTrump/status/337711215612678144</t>
  </si>
  <si>
    <t>" @ sonnset: @ ForQ2 @ realDonaldTrump She should sue her attorneys They knew she wasn't going to win with a binding contract.</t>
  </si>
  <si>
    <t>https://twitter.com/realDonaldTrump/status/337711511294328832</t>
  </si>
  <si>
    <t>" @ PoemTrees: Counter sue for your loss of time if you want, but it might be easier to let it go~ Glad you won.. And had justice~</t>
  </si>
  <si>
    <t>https://twitter.com/realDonaldTrump/status/337718905168613377</t>
  </si>
  <si>
    <t>" @ warrencasselljr: @ realDonaldTrump I agree! She tried to ruin the good old Trump brand! You can not let her get away with it." TRUE!</t>
  </si>
  <si>
    <t>https://twitter.com/realDonaldTrump/status/337773668371415040</t>
  </si>
  <si>
    <t>" @ ForQ2: @ realDonaldTrump she trusted you, her mistake, you beat her out of her 500K, She was mean and trusted no-one. You're easy to beat!</t>
  </si>
  <si>
    <t>https://twitter.com/realDonaldTrump/status/337774455017308160</t>
  </si>
  <si>
    <t>" @ Truthisthat1: @ ForQ2 @ Arseburgers @ realDonaldTrump You are powerless online, and powerless in real life" Why do you follow.me moron!</t>
  </si>
  <si>
    <t>https://twitter.com/realDonaldTrump/status/337776747686797312</t>
  </si>
  <si>
    <t>" @ Johns81366: @ realDonaldTrump Mr. Trump, Even though I'm not a Republican, I wrote your name on my ballot during the election." A wise move</t>
  </si>
  <si>
    <t>https://twitter.com/realDonaldTrump/status/337779107964256259</t>
  </si>
  <si>
    <t>" @ RandyRolph: @ realDonaldTrump Shelly Kulwin says your a lyin' dog Mr. Trump." Shelly Kulwin is a really bad lawyer who lost big today(fool)</t>
  </si>
  <si>
    <t>https://twitter.com/realDonaldTrump/status/337860634567925761</t>
  </si>
  <si>
    <t>"@PattyOchs: @ realDonaldTrump why people who are your haters feel they have to talk to you or follow you? They are sick and mentally weak!</t>
  </si>
  <si>
    <t>@PattyOchs @</t>
  </si>
  <si>
    <t>https://twitter.com/realDonaldTrump/status/337867580817674242</t>
  </si>
  <si>
    <t>https://twitter.com/realDonaldTrump/status/337927887938277376</t>
  </si>
  <si>
    <t>https://twitter.com/realDonaldTrump/status/337928329703329792</t>
  </si>
  <si>
    <t>https://twitter.com/realDonaldTrump/status/337928688551206912</t>
  </si>
  <si>
    <t>https://twitter.com/realDonaldTrump/status/337928838090719232</t>
  </si>
  <si>
    <t>https://twitter.com/realDonaldTrump/status/337929533586022401</t>
  </si>
  <si>
    <t>@ richardroeper Yes, you can't allow people to scam you &amp; rip you off.</t>
  </si>
  <si>
    <t>https://twitter.com/realDonaldTrump/status/337930387659579392</t>
  </si>
  <si>
    <t>@ SusieBeatrice1 @ leeboggs True, they are being decimated.</t>
  </si>
  <si>
    <t>https://twitter.com/realDonaldTrump/status/337936609787924481</t>
  </si>
  <si>
    <t>" @ Sennandy: @ realDonaldTrump what a great wave you ride. without people like you the world would be years behind where we are. Thank you!</t>
  </si>
  <si>
    <t>https://twitter.com/realDonaldTrump/status/337946219663986688</t>
  </si>
  <si>
    <t>@ BenBradleyABC7 True!</t>
  </si>
  <si>
    <t>https://twitter.com/realDonaldTrump/status/337950081980440577</t>
  </si>
  <si>
    <t>@ RossWeidner Thank you! (I think)</t>
  </si>
  <si>
    <t>https://twitter.com/realDonaldTrump/status/337950755933790209</t>
  </si>
  <si>
    <t>https://twitter.com/realDonaldTrump/status/337951293500964865</t>
  </si>
  <si>
    <t>Thank you for all of the positive response on my Chicago lawsuit victory yesterday. Most of you saw through the phony age card ploy.</t>
  </si>
  <si>
    <t>https://twitter.com/realDonaldTrump/status/337951740890595328</t>
  </si>
  <si>
    <t>Mrs. Goldberg, who filed the Chicago case many years ago, is a vicious and conniving woman--loved beating her.</t>
  </si>
  <si>
    <t>https://twitter.com/realDonaldTrump/status/337954758683930625</t>
  </si>
  <si>
    <t>Let's see whether or not Chuck Townsend @ CondeNastCorp is smart enough to fire Graydon Carter, who only cares about his bad food restaurants</t>
  </si>
  <si>
    <t>https://twitter.com/realDonaldTrump/status/337955217087803392</t>
  </si>
  <si>
    <t>https://twitter.com/realDonaldTrump/status/337956417149485056</t>
  </si>
  <si>
    <t>https://twitter.com/realDonaldTrump/status/337967559678783488</t>
  </si>
  <si>
    <t>WH counsel met with IRS lawyer 3x in 2012, once in September http://bit.ly/18nOYIa But Obama just learned through news reports?</t>
  </si>
  <si>
    <t>https://twitter.com/realDonaldTrump/status/337968346878337024</t>
  </si>
  <si>
    <t>Memorial Day is a time to honor our nation's finest who made the ultimate sacrifice for our freedom. God bless them all.</t>
  </si>
  <si>
    <t>https://twitter.com/realDonaldTrump/status/337970885803769857</t>
  </si>
  <si>
    <t>Must read article by @ EmilyMiller: ‚ÄúAnthony Weiner is a twit who treats women like dirt‚Äùhttp://bit.ly/12Zy1QU</t>
  </si>
  <si>
    <t>https://twitter.com/realDonaldTrump/status/337980120096718848</t>
  </si>
  <si>
    <t>Looking forward to being guest of honor at @ ralphreed's @ FFCoalition Patriot Gala Dinner on June 14th in DC. Flag day and my birthday.</t>
  </si>
  <si>
    <t>https://twitter.com/realDonaldTrump/status/337981916106063872</t>
  </si>
  <si>
    <t>"If I'd started in business thinking I knew everything, I'd have been sunk before I got started." - Think Like a Champion</t>
  </si>
  <si>
    <t>https://twitter.com/realDonaldTrump/status/337986835584270336</t>
  </si>
  <si>
    <t>In your planning, know how much risk you can take. Evaluate whether the returns will be worth the risk.</t>
  </si>
  <si>
    <t>https://twitter.com/realDonaldTrump/status/337989271036239873</t>
  </si>
  <si>
    <t>https://twitter.com/realDonaldTrump/status/337989502591184896</t>
  </si>
  <si>
    <t>Via @ Suntimes: "Trump wins at trial, calls woman suing him 'horrible human being'" http://bit.ly/18bEFJA</t>
  </si>
  <si>
    <t>https://twitter.com/realDonaldTrump/status/337989899393306625</t>
  </si>
  <si>
    <t>"People do business with those people they like and trust." - Ralph J. Roberts, Founder of Comcast</t>
  </si>
  <si>
    <t>https://twitter.com/realDonaldTrump/status/337999036697169920</t>
  </si>
  <si>
    <t>" @ EAWIII: @ realDonaldTrump It will make my 3 day weekend to get a tweet from the greatest businessman the world has seen!"Great weekend!</t>
  </si>
  <si>
    <t>https://twitter.com/realDonaldTrump/status/338013402758778880</t>
  </si>
  <si>
    <t>The biggest business people have used the bankruptcy laws to their advantage-Warren B, Icahn, Kravis and this week John Paulson-for haters!</t>
  </si>
  <si>
    <t>https://twitter.com/realDonaldTrump/status/338015354544599041</t>
  </si>
  <si>
    <t>Great investor John Paulson just sought bankruptcy protection for a unit of his hedge fund-very smart-but he didn't go bankrupt you morons!</t>
  </si>
  <si>
    <t>https://twitter.com/realDonaldTrump/status/338016071003041792</t>
  </si>
  <si>
    <t>" @ jojo81466: @ realDonaldTrump born on flag day?? See you were meant to be president!!" I guess that's.right!</t>
  </si>
  <si>
    <t>https://twitter.com/realDonaldTrump/status/338016891446648833</t>
  </si>
  <si>
    <t>"@CongressGent: @ realDonaldTrump is one of the greatest businessmen to ever live. It is impossible to think otherwise." Very nice, thanks!</t>
  </si>
  <si>
    <t>@CongressGent @</t>
  </si>
  <si>
    <t>https://twitter.com/realDonaldTrump/status/338017095172374528</t>
  </si>
  <si>
    <t>https://twitter.com/realDonaldTrump/status/338017573755052034</t>
  </si>
  <si>
    <t>https://twitter.com/realDonaldTrump/status/338018165202227200</t>
  </si>
  <si>
    <t>" @ DAM615: @ realDonaldTrump yes you're a republican and smart. Now that's what we need to run this country!" We sure need better than current</t>
  </si>
  <si>
    <t>https://twitter.com/realDonaldTrump/status/338018398296502272</t>
  </si>
  <si>
    <t>" @ CapitalCashCo: @ realDonaldTrump @ jojo81466 Please Make it happen, Let us Help You Win!" Thanks!</t>
  </si>
  <si>
    <t>https://twitter.com/realDonaldTrump/status/338018720880410624</t>
  </si>
  <si>
    <t>@ ForQ2 You're nuts, go get a job.</t>
  </si>
  <si>
    <t>https://twitter.com/realDonaldTrump/status/338021165052334080</t>
  </si>
  <si>
    <t>" @ brandongersh: @ realDonaldTrump Why did you go to Wharton did you not get into Harvard? Wharton is better for business than Harvard!</t>
  </si>
  <si>
    <t>https://twitter.com/realDonaldTrump/status/338021603352932353</t>
  </si>
  <si>
    <t>" @ M_A_F: @ realDonaldTrump Thank you for all you do for the # troops! May God bless all of our # Veterans this Memorial Day!" Thanks.</t>
  </si>
  <si>
    <t>https://twitter.com/realDonaldTrump/status/338023197297496064</t>
  </si>
  <si>
    <t>" @ A11_Seeing_Eye: @ realDonaldTrump @ DAM615 Does an IQ of 60 count as being smart?" No, sadly you are very dumb-but probably born that way.</t>
  </si>
  <si>
    <t>https://twitter.com/realDonaldTrump/status/338025876765687808</t>
  </si>
  <si>
    <t>@ ForQ2 Are you making less than minimum wage, don't worry, the government will protect you. Afraid to give your real name? You should be.</t>
  </si>
  <si>
    <t>https://twitter.com/realDonaldTrump/status/338026167296724992</t>
  </si>
  <si>
    <t>" @ MaasMaasWhatup: Nobody does the Twitter thing quite like @ realDonaldTrump. That man engages his critics like nobody I've seen before. T.</t>
  </si>
  <si>
    <t>https://twitter.com/realDonaldTrump/status/338026471945801728</t>
  </si>
  <si>
    <t>https://twitter.com/realDonaldTrump/status/338028616988389376</t>
  </si>
  <si>
    <t>@ julesmattsson Wrong, totally proved my case but didn't get damages because the libel laws in this Country suck!</t>
  </si>
  <si>
    <t>https://twitter.com/realDonaldTrump/status/338029095445217280</t>
  </si>
  <si>
    <t>" @ BarrieLouise: Lol. What is going on @ ForQ2 ? Why is @ realDonaldTrump threatening you?" He's afraid to use his real name-too costly!</t>
  </si>
  <si>
    <t>https://twitter.com/realDonaldTrump/status/338042150812012546</t>
  </si>
  <si>
    <t>It should be mandatory that all haters and losers use their real name or identification when tweeting - they will no longer be so brave!</t>
  </si>
  <si>
    <t>https://twitter.com/realDonaldTrump/status/338043038200897537</t>
  </si>
  <si>
    <t>" @ danrpriest: @ realDonaldTrump Just out of curiosity, what makes you care so much about what they think?" I study cowards and stupid people</t>
  </si>
  <si>
    <t>https://twitter.com/realDonaldTrump/status/338044141990707200</t>
  </si>
  <si>
    <t>"@aaronrupe33: @ realDonaldTrump no ones scared of you donald" You are very wrong!</t>
  </si>
  <si>
    <t>@aaronrupe33 @</t>
  </si>
  <si>
    <t>https://twitter.com/realDonaldTrump/status/338044904645226498</t>
  </si>
  <si>
    <t>" @ twitt_be_cray: @ realDonaldTrump go fuck yourself you dumb fuck" When was the last time you had a date-such terrible language (&amp; picture).</t>
  </si>
  <si>
    <t>https://twitter.com/realDonaldTrump/status/338050208367783937</t>
  </si>
  <si>
    <t>I was just told by a television pro thay @ DannyZucker is one of the truly dumbest guys in the business-he's obsessed with T-so many flops!</t>
  </si>
  <si>
    <t>https://twitter.com/realDonaldTrump/status/338052493995028481</t>
  </si>
  <si>
    <t>I never heard of @ DannyZucker until his very dumb and endless tweets started pouring out of insecure mind-but I have a great deal for him!</t>
  </si>
  <si>
    <t>https://twitter.com/realDonaldTrump/status/338053577979351040</t>
  </si>
  <si>
    <t>https://twitter.com/realDonaldTrump/status/338054769287524352</t>
  </si>
  <si>
    <t>https://twitter.com/realDonaldTrump/status/338055541450485760</t>
  </si>
  <si>
    <t>@ gingram66 Wrong!</t>
  </si>
  <si>
    <t>https://twitter.com/realDonaldTrump/status/338058522900172800</t>
  </si>
  <si>
    <t>" @ DannyZuker: @ realDonaldTrump @ dannyzucker It's @ dannyzuker." As I said, I've never heard of you before!</t>
  </si>
  <si>
    <t>https://twitter.com/realDonaldTrump/status/338060998793646080</t>
  </si>
  <si>
    <t>https://twitter.com/realDonaldTrump/status/338062135324209153</t>
  </si>
  <si>
    <t>Just got final renderings of Trump National Doral in Miami - there will be nothing like it in the Country, will be the best!</t>
  </si>
  <si>
    <t>https://twitter.com/realDonaldTrump/status/338065470890590210</t>
  </si>
  <si>
    <t>@ ericleebow Five great golf courses with the new Blue Monster currrently under construction!</t>
  </si>
  <si>
    <t>https://twitter.com/realDonaldTrump/status/338068312393134081</t>
  </si>
  <si>
    <t>I know you don't like to hear this @ DannyZuker but the biggest nights of The Apprentice were far "bigger" than the biggest nights of Mod Fam</t>
  </si>
  <si>
    <t>https://twitter.com/realDonaldTrump/status/338074439424028673</t>
  </si>
  <si>
    <t>https://twitter.com/realDonaldTrump/status/338075504890478592</t>
  </si>
  <si>
    <t>@ DannyZuker Bigger means bigger dummy, you really are stupid, aren't you!</t>
  </si>
  <si>
    <t>https://twitter.com/realDonaldTrump/status/338076618197184513</t>
  </si>
  <si>
    <t>@ DannyZuker Come on Danny, are u afraid of the DEAL (be careful, I'm really good at deals).</t>
  </si>
  <si>
    <t>https://twitter.com/realDonaldTrump/status/338078309231521793</t>
  </si>
  <si>
    <t>Remember, @ dannyzuker , you are not even the real "boss" of Modern Family - no big $$$$$$'s for you!</t>
  </si>
  <si>
    <t>https://twitter.com/realDonaldTrump/status/338079172436037633</t>
  </si>
  <si>
    <t>No @ DannyZuker , just the opposite, lots of money can go to charity if you have the guts to play the game (deal)!</t>
  </si>
  <si>
    <t>https://twitter.com/realDonaldTrump/status/338081434789101568</t>
  </si>
  <si>
    <t>@ DannyZuker @ AndyRichter Danny, you're not having fun, you are getting your ass kicked - afraid to make the deal?</t>
  </si>
  <si>
    <t>https://twitter.com/realDonaldTrump/status/338082788743995392</t>
  </si>
  <si>
    <t>@ dannyzuker I hope you pick up a lot of twitter followers by this so people can see what a total asshole you are!</t>
  </si>
  <si>
    <t>https://twitter.com/realDonaldTrump/status/338084103545049089</t>
  </si>
  <si>
    <t>No @ DannyZuker it's making you crazy because you don't have the guts to play the game. Come on Danny, you can do it!</t>
  </si>
  <si>
    <t>https://twitter.com/realDonaldTrump/status/338090906429313025</t>
  </si>
  <si>
    <t>Hope everyone is watching the Finale rerun of Celebrity Apprentice on CNBC-especially the haters and losers! It is on right now.</t>
  </si>
  <si>
    <t>https://twitter.com/realDonaldTrump/status/338097038640164865</t>
  </si>
  <si>
    <t>" @ germany28364: @ realDonaldTrump You are awesome! Run for president. Well, we sure do need someone to lead - Washington is a MESS!</t>
  </si>
  <si>
    <t>https://twitter.com/realDonaldTrump/status/338100427503579138</t>
  </si>
  <si>
    <t>https://twitter.com/realDonaldTrump/status/338101626244042754</t>
  </si>
  <si>
    <t>" @ jefferies_: @ realDonaldTrump Watching the finale. Can't wait for the next season. # TrumpRules"Thanks and enjoy.</t>
  </si>
  <si>
    <t>https://twitter.com/realDonaldTrump/status/338102681736458240</t>
  </si>
  <si>
    <t>" @ kevinsmoore: @ realDonaldTrump says exactly what he thinks. Lol This is one of the reasons I follow this man! He's the best!" Thanks K.</t>
  </si>
  <si>
    <t>https://twitter.com/realDonaldTrump/status/338102947189772288</t>
  </si>
  <si>
    <t>" @ erinamunson: @ realDonaldTrump Sir, we need an efficient government and I'm sure as a businessman, you're great at it ." True!</t>
  </si>
  <si>
    <t>https://twitter.com/realDonaldTrump/status/338103347569639425</t>
  </si>
  <si>
    <t>" @ biglakeshow: @ realDonaldTrump @ germany28364 I'm all for # Donald trump" Thanks, he is easy!</t>
  </si>
  <si>
    <t>https://twitter.com/realDonaldTrump/status/338103828035538944</t>
  </si>
  <si>
    <t>https://twitter.com/realDonaldTrump/status/338107462785830912</t>
  </si>
  <si>
    <t>" @ kosstar: @ DannyZuker @ realDonaldTrump Did we ever get to the details of the "deal"? No, Danny doesn't have the guts to play the game.</t>
  </si>
  <si>
    <t>https://twitter.com/realDonaldTrump/status/338273295877169153</t>
  </si>
  <si>
    <t>@ TheRealKurse Thank you, I was dealing with a very bad person!</t>
  </si>
  <si>
    <t>https://twitter.com/realDonaldTrump/status/338273678963924992</t>
  </si>
  <si>
    <t>" @ sirenasola: @ realDonaldTrump The pres needs some help...can you teach him the words "You're fired!"?"</t>
  </si>
  <si>
    <t>https://twitter.com/realDonaldTrump/status/338275266256322560</t>
  </si>
  <si>
    <t>" @ pennjillette: @ LeMrMike Yes, I loved loved loved doing @ realDonaldTrump show. I loved it all, every minute. I'd do it again.</t>
  </si>
  <si>
    <t>https://twitter.com/realDonaldTrump/status/338278699378020353</t>
  </si>
  <si>
    <t>@ DannyZuker is a weak and ineffective guy with a long string of failed shows who got his ass kicked last night.He's afraid to make the wager</t>
  </si>
  <si>
    <t>https://twitter.com/realDonaldTrump/status/338280947428491266</t>
  </si>
  <si>
    <t>The lawyer I just beat in Chicago was a buffoon but was a lot smarter and sharper than @ DannyZuker. Come on Danny, make the bet!</t>
  </si>
  <si>
    <t>https://twitter.com/realDonaldTrump/status/338283477361385473</t>
  </si>
  <si>
    <t>If @ DannyZuker competed against me and.won (which not too many people do), he could win millions of $'s for himself or his charity!</t>
  </si>
  <si>
    <t>https://twitter.com/realDonaldTrump/status/338285802616401920</t>
  </si>
  <si>
    <t>Come on @ DannyZuker, take the bet, show your friends and family (&amp; your bosses on Modern Family) that you're not "chicken shit"</t>
  </si>
  <si>
    <t>https://twitter.com/realDonaldTrump/status/338285963673473024</t>
  </si>
  <si>
    <t>" @ GavinCoffin: " @ realDonaldTrump CA is the best i rather loose my inheritance then have to watch the dreadful Modern Family on ABC @ DannyZuk</t>
  </si>
  <si>
    <t>https://twitter.com/realDonaldTrump/status/338287794847903744</t>
  </si>
  <si>
    <t>"@Generalzod4109: @ realDonaldTrump : Bill Mahr beat you clown! Wrong, Bill (whose last name you spelled wrong) doesn't know he's alive!</t>
  </si>
  <si>
    <t>@Generalzod4109 @</t>
  </si>
  <si>
    <t>https://twitter.com/realDonaldTrump/status/338289148689534976</t>
  </si>
  <si>
    <t>"@J_beans51: @ realDonaldTrump who is @ DannyZuker ?" Actually, a nobody!</t>
  </si>
  <si>
    <t>@J_beans51 @ @</t>
  </si>
  <si>
    <t>https://twitter.com/realDonaldTrump/status/338290285366886400</t>
  </si>
  <si>
    <t>" @ Matteo5anchez: @ realDonaldTrump shut up u stuck up cock! Hope u lose ur cash and get run over" Too smart to lose the cash-run over, maybe</t>
  </si>
  <si>
    <t>https://twitter.com/realDonaldTrump/status/338290812783820800</t>
  </si>
  <si>
    <t>@ RustinNiles Just killing time!</t>
  </si>
  <si>
    <t>https://twitter.com/realDonaldTrump/status/338292085427949568</t>
  </si>
  <si>
    <t>" @ DannyZuker: @ AndyRichter I have to be honest. I think I'm starting not to like the guy." Actually Danny, you would like me very much!</t>
  </si>
  <si>
    <t>https://twitter.com/realDonaldTrump/status/338292917259083776</t>
  </si>
  <si>
    <t>Sorry folks, got to go to work now - but "I'll be baaaaack"!</t>
  </si>
  <si>
    <t>https://twitter.com/realDonaldTrump/status/338391688844283907</t>
  </si>
  <si>
    <t>" @ DominicFormaro: @ realDonaldTrump it's hilarious to see all these dumbasses hating on you. I bet it feels good to laugh at them.</t>
  </si>
  <si>
    <t>https://twitter.com/realDonaldTrump/status/338392242089779201</t>
  </si>
  <si>
    <t>" @ CrimmsNchin: @ realDonaldTrump Donald doesn't take shit from anyone, run for president already # america" Interesting!</t>
  </si>
  <si>
    <t>https://twitter.com/realDonaldTrump/status/338393270902218752</t>
  </si>
  <si>
    <t>" @ TorresTerrell: @ realDonaldTrump whoa.....what are they so mad about? # KeepCalm" Don't worry, it's just the same old losers and haters!</t>
  </si>
  <si>
    <t>https://twitter.com/realDonaldTrump/status/338395988253368320</t>
  </si>
  <si>
    <t>@ bvogel56 I never went bankrupt - just like Buffett, Icahn, Kravis and Paulson - as you know!</t>
  </si>
  <si>
    <t>https://twitter.com/realDonaldTrump/status/338396507646607360</t>
  </si>
  <si>
    <t>" @ RustinNiles: @ realDonaldTrump i hear ya Mr. Trump, but arguing with the left is like punching yourself in the face, a pointless endeavor."</t>
  </si>
  <si>
    <t>https://twitter.com/realDonaldTrump/status/338398290490040320</t>
  </si>
  <si>
    <t>" @ DannyZuker: . @ realDonaldTrump I'll never respond to your asinine bet. You're gutless Danny, and you don't even know what the bet is-loser!</t>
  </si>
  <si>
    <t>https://twitter.com/realDonaldTrump/status/338399703362334720</t>
  </si>
  <si>
    <t>"@Chixbeach: @ realDonaldTrump @ Matteo5anchez Mr Trump why do you engage these dumb ass people? You're SO much better then any of them!" FUN!</t>
  </si>
  <si>
    <t>@Chixbeach @ @</t>
  </si>
  <si>
    <t>https://twitter.com/realDonaldTrump/status/338400069285969920</t>
  </si>
  <si>
    <t>@ allidoisowen Thanks!</t>
  </si>
  <si>
    <t>https://twitter.com/realDonaldTrump/status/338401018729611265</t>
  </si>
  <si>
    <t>" @ koneslager: @ realDonaldTrump during your inaugural address tell Obama "You're Fired!" Stranger things have happened!</t>
  </si>
  <si>
    <t>https://twitter.com/realDonaldTrump/status/338402896808902656</t>
  </si>
  <si>
    <t>"@MaxVayner: @ realDonaldTrump(?) Do you have the guts to debate Jon Stewart?" He would never do it, he couldn't use his writers.</t>
  </si>
  <si>
    <t>@MaxVayner @</t>
  </si>
  <si>
    <t>https://twitter.com/realDonaldTrump/status/338403473223720961</t>
  </si>
  <si>
    <t>" @ leahanddean: @ realDonaldTrump @ kosstar @ DannyZuker Mr Trump for president" Thanks D.</t>
  </si>
  <si>
    <t>https://twitter.com/realDonaldTrump/status/338405167605088257</t>
  </si>
  <si>
    <t>" @ raybongz: RT @ realDonaldTrump: It should be mandatory that all haters and losers use their real name or identification. Say it again!</t>
  </si>
  <si>
    <t>https://twitter.com/realDonaldTrump/status/338406412587790337</t>
  </si>
  <si>
    <t>" @ sirenasola: @ realDonaldTrump The pres needs some help...can you teach him the words "You're fired!"?" He will be using them often &amp; soon!</t>
  </si>
  <si>
    <t>https://twitter.com/realDonaldTrump/status/338407108456361984</t>
  </si>
  <si>
    <t>" @ nandini_godara: @ realDonaldTrump real name, real DP, real location. bring it." But nobody cares about you, not even your family!</t>
  </si>
  <si>
    <t>https://twitter.com/realDonaldTrump/status/338407756329541632</t>
  </si>
  <si>
    <t>"@CaptainApathyUK: Enjoying reading @ DannyZuker knocking the shit out of @ realDonaldTrump. Sorry hater, he's getting his ass kicked!</t>
  </si>
  <si>
    <t>@CaptainApathyUK @ @</t>
  </si>
  <si>
    <t>https://twitter.com/realDonaldTrump/status/338408794818215936</t>
  </si>
  <si>
    <t>" @ starsign911: @ realDonaldTrump you tell em Donny!! What pussies!!</t>
  </si>
  <si>
    <t>https://twitter.com/realDonaldTrump/status/338410684972933120</t>
  </si>
  <si>
    <t>" @ JeffBirotweets: Thoroughly enjoyed watching @ realDonaldTrump and @ DannyZuker twitter fight. At least Danny has the better hair. He's bald!</t>
  </si>
  <si>
    <t>https://twitter.com/realDonaldTrump/status/338411289619611648</t>
  </si>
  <si>
    <t>" @ pennjillette: @ Ctwilki @ realDonaldTrump Well, thanks so much." Penn, it was great having you, terrific job!</t>
  </si>
  <si>
    <t>https://twitter.com/realDonaldTrump/status/338411606784475136</t>
  </si>
  <si>
    <t>" @ paulysouffle: I have to admit @ realDonaldTrump motivates the hell out of me. # smallbiz # leader" That's great, go get 'em!</t>
  </si>
  <si>
    <t>https://twitter.com/realDonaldTrump/status/338415310908559360</t>
  </si>
  <si>
    <t>@ DannyZuker on your best day you can't come close to beating me, I'll kick your ass every time-take the bet Danny (check with M.F. boss).</t>
  </si>
  <si>
    <t>https://twitter.com/realDonaldTrump/status/338416929679241217</t>
  </si>
  <si>
    <t>" @ RealSonnyNewman: @ realDonaldTrump wins @ DannyZuker is afraid of you and knows he is a pathetic loser. Mr. Trump, you are a role model.</t>
  </si>
  <si>
    <t>https://twitter.com/realDonaldTrump/status/338417557486858241</t>
  </si>
  <si>
    <t>" @ SatyrOnline: @ realDonaldTrump Let me ask you something: Do you think Henry Ford or Steve Jobs got into Twitter pissing matches. Would have</t>
  </si>
  <si>
    <t>https://twitter.com/realDonaldTrump/status/338418498671882242</t>
  </si>
  <si>
    <t>"@0unicornchris0: @ realDonaldTrump please please run for president" Well, it ain't working with Obama!</t>
  </si>
  <si>
    <t>@0unicornchris0 @</t>
  </si>
  <si>
    <t>https://twitter.com/realDonaldTrump/status/338419764370223104</t>
  </si>
  <si>
    <t>"@JIMHENDLEY81: @ realDonaldTrump Hey Donald I always find it funny that so many of your haters follow you on twitter. Can't live without me!</t>
  </si>
  <si>
    <t>https://twitter.com/realDonaldTrump/status/338420301496991744</t>
  </si>
  <si>
    <t>" @ Canvasguru: Lol! RT @ martintagg: . @ realDonaldTrump You've been popular with ladies for a while. What's your secret handsome?" My hair!</t>
  </si>
  <si>
    <t>https://twitter.com/realDonaldTrump/status/338421331479654400</t>
  </si>
  <si>
    <t>" @ PDGreenwood: @ realDonaldTrump You are kicking ass, Donald! That Dany Zilker (some no namer) is a PUNK! He's nothing, no guts!</t>
  </si>
  <si>
    <t>https://twitter.com/realDonaldTrump/status/338422273612599296</t>
  </si>
  <si>
    <t>" @ juicetucker: @ realDonaldTrump Give them hell Don! They're just jealous!" Stupid is an even better word.</t>
  </si>
  <si>
    <t>https://twitter.com/realDonaldTrump/status/338422840917389314</t>
  </si>
  <si>
    <t>"@MooseJawnski: @ realDonaldTrump bring Cash, Jobs, and Hope back to America and run for president!!" Not much hope in our Country right now</t>
  </si>
  <si>
    <t>@MooseJawnski @</t>
  </si>
  <si>
    <t>https://twitter.com/realDonaldTrump/status/338423344095440896</t>
  </si>
  <si>
    <t>" @ MikeMcCabeSad: @ realDonaldTrump @ DannyZuker the fact that you keep tweeting at him is showing why you lost" True, Danny is a known loser!</t>
  </si>
  <si>
    <t>https://twitter.com/realDonaldTrump/status/338423806404222976</t>
  </si>
  <si>
    <t>" @ itsjenwbitches: People can hate on @ realDonaldTrump all they want, but in reality he's flying his jet over your fucking house as you tweet</t>
  </si>
  <si>
    <t>https://twitter.com/realDonaldTrump/status/338424627099471872</t>
  </si>
  <si>
    <t>" @ teresaisthebest: @ itsjenwbitches @ realDonaldTrump I love you. You are HILARIOUS. But what about @ DannyZuker, he gets paid to be funny?</t>
  </si>
  <si>
    <t>https://twitter.com/realDonaldTrump/status/338426349830164481</t>
  </si>
  <si>
    <t>" @ billyharry1: @ realDonaldTrump they do the same with @ HowardStern. @ DannyZuker can't carry Howard's jock!</t>
  </si>
  <si>
    <t>https://twitter.com/realDonaldTrump/status/338426704768950274</t>
  </si>
  <si>
    <t>" @ FashionistaBtch: Give it up haters @ realDonaldTrump has @ MelaniaTrump # TheEnd # Perfection "</t>
  </si>
  <si>
    <t>https://twitter.com/realDonaldTrump/status/338427027893923840</t>
  </si>
  <si>
    <t>" @ thatBrody: @ realDonaldTrump @ billyharry1 @ HowardStern @ DannyZuker Donald will always be one of Howard's greatest guests. So true!</t>
  </si>
  <si>
    <t>https://twitter.com/realDonaldTrump/status/338429342646423553</t>
  </si>
  <si>
    <t>It's freezing outside, where the hell is "global warming"??</t>
  </si>
  <si>
    <t>https://twitter.com/realDonaldTrump/status/338429878389055488</t>
  </si>
  <si>
    <t>Nation's infrastructure is collapsing, MAKE AMERICA GREAT AGAIN!</t>
  </si>
  <si>
    <t>https://twitter.com/realDonaldTrump/status/338430511074639872</t>
  </si>
  <si>
    <t>" @ Cristaly: @ realDonaldTrump you're the worst person" Thank you!</t>
  </si>
  <si>
    <t>https://twitter.com/realDonaldTrump/status/338431147115687936</t>
  </si>
  <si>
    <t>" @ thatBrody: @ realDonaldTrump The @ SternShow would never have @ DannyZuker on. A.) Not funny enough. B.) Not famous enough. C) Hates losers.</t>
  </si>
  <si>
    <t>https://twitter.com/realDonaldTrump/status/338432364873129984</t>
  </si>
  <si>
    <t>" @ djbtv: I hope you folks are following @ DannyZuker this weekend as he dismantles @ realDonaldTrump. Friend of Danny sorry, he died!</t>
  </si>
  <si>
    <t>https://twitter.com/realDonaldTrump/status/338444970686038016</t>
  </si>
  <si>
    <t>" @ DannyZuker: OK gotta go. You're not "going" anywhere Danny, you're being beaten so badly that you can't take it anymore-enjoy your chair!</t>
  </si>
  <si>
    <t>https://twitter.com/realDonaldTrump/status/338446290415390720</t>
  </si>
  <si>
    <t>See, dummy Danny Zuker, who I never heard until this, started something that he couldn't finish-gutless and unwilling to take my bet!</t>
  </si>
  <si>
    <t>https://twitter.com/realDonaldTrump/status/338448296022511618</t>
  </si>
  <si>
    <t>" @ OldManConroy: It's called "climate change". No, they changed it to "climate change" when "global warming" wasn't working anymore-too cold!</t>
  </si>
  <si>
    <t>https://twitter.com/realDonaldTrump/status/338448885515165696</t>
  </si>
  <si>
    <t>" @ swanky_HEC: " @ realDonaldTrump: Nation's infrastructure is collapsing, MAKE AMERICA GREAT AGAIN!"Make d move"</t>
  </si>
  <si>
    <t>https://twitter.com/realDonaldTrump/status/338449303087509505</t>
  </si>
  <si>
    <t>"@sonaderi: @ realDonaldTrump You are the sum of everything I despise." Who cares!</t>
  </si>
  <si>
    <t>@sonaderi @</t>
  </si>
  <si>
    <t>https://twitter.com/realDonaldTrump/status/338449789807099904</t>
  </si>
  <si>
    <t>"@chrisinspfld: @ realDonaldTrump If you would run for President, you will either fix this country or have millions wishing they'd've voted4U</t>
  </si>
  <si>
    <t>https://twitter.com/realDonaldTrump/status/338450177176256512</t>
  </si>
  <si>
    <t>" @ msaid10: @ realDonaldTrump you're a role model to millions, we love you Mr. Trump" Thanks Mohamed.</t>
  </si>
  <si>
    <t>https://twitter.com/realDonaldTrump/status/338450807848574976</t>
  </si>
  <si>
    <t>"@STshizzle: I sure wished @ AC360 would do a live tweet for tweet special on @ DannyZuker and @ realDonaldTrump. They would get better ratings</t>
  </si>
  <si>
    <t>@STshizzle @ @ @</t>
  </si>
  <si>
    <t>https://twitter.com/realDonaldTrump/status/338451964104945664</t>
  </si>
  <si>
    <t>" @ FabianRoss_: @ realDonaldTrump You think america will be great again?" Only with great and proper leadership-otherwise, disaster.</t>
  </si>
  <si>
    <t>https://twitter.com/realDonaldTrump/status/338452423448334336</t>
  </si>
  <si>
    <t>" @ kerim322: @ realDonaldTrump @ msaid10 suddenly I was just motivated with Donald Trump, without any reason.</t>
  </si>
  <si>
    <t>https://twitter.com/realDonaldTrump/status/338452743150784512</t>
  </si>
  <si>
    <t>"@KamsUnited: @ realDonaldTrump 4 more years of hell until a new president comes into office. I wish it was you."</t>
  </si>
  <si>
    <t>@KamsUnited @</t>
  </si>
  <si>
    <t>https://twitter.com/realDonaldTrump/status/338457917491650560</t>
  </si>
  <si>
    <t>"@ResatDorsia16: @ realDonaldTrump if you run for president I will vote for the first time ever, I would finally believe in someone"</t>
  </si>
  <si>
    <t>@ResatDorsia16 @</t>
  </si>
  <si>
    <t>https://twitter.com/realDonaldTrump/status/338487760799272960</t>
  </si>
  <si>
    <t>" @ arnoldziffle2: @ realDonaldTrump I say trump for president, can I get a Hell Yes, USA would be the greatest nation on the planet " AGAIIN "</t>
  </si>
  <si>
    <t>https://twitter.com/realDonaldTrump/status/338687674103775232</t>
  </si>
  <si>
    <t>" @ coolz36: @ realDonaldTrump you would make this country great again if you ran for president" No, only if I WON-then it would be great again</t>
  </si>
  <si>
    <t>https://twitter.com/realDonaldTrump/status/338688154167029760</t>
  </si>
  <si>
    <t>" @ TheRC3: @ realDonaldTrump Looking forward to seeing more idiots blasted today. Keep exposing the fools! # TrumpUSA"</t>
  </si>
  <si>
    <t>https://twitter.com/realDonaldTrump/status/338688832247578626</t>
  </si>
  <si>
    <t>"@MJJustus1: @ realDonaldTrump Thank you for the times you invited vets to Maralago. You didn't have to do that, so thanks. It was my honor!</t>
  </si>
  <si>
    <t>@MJJustus1 @</t>
  </si>
  <si>
    <t>https://twitter.com/realDonaldTrump/status/338708407072739328</t>
  </si>
  <si>
    <t>" @ ONTHEVIRG66: @ realDonaldTrump your the greatest inspiration. Keep up the great work and thank you for all you do." Thank you Virgil!</t>
  </si>
  <si>
    <t>https://twitter.com/realDonaldTrump/status/338710910816370688</t>
  </si>
  <si>
    <t>" @ Cokokkola: @ realDonaldTrump has a much higher IQ than idiot Lord Sugar- that's why he has much more money!" True on both fronts!</t>
  </si>
  <si>
    <t>https://twitter.com/realDonaldTrump/status/338978381636984832</t>
  </si>
  <si>
    <t>It's 46¬∫ (really cold) and snowing in New York on Memorial Day - tell the so-called "scientists" that we want global warming right now!</t>
  </si>
  <si>
    <t>https://twitter.com/realDonaldTrump/status/338979203267563520</t>
  </si>
  <si>
    <t>" @ alpugh1: @ realDonaldTrump Donald sir, played your course on Friday and let me tell you this, it was spectacular. Good work! Thanks!</t>
  </si>
  <si>
    <t>https://twitter.com/realDonaldTrump/status/339137327546908673</t>
  </si>
  <si>
    <t>" @ VineCulture: RT @ realDonaldTrump: . @ WineEnthusiast awarded Trump Vineyard‚Äôs Sparkling Reserve 91 points --- the highest rated wine V.</t>
  </si>
  <si>
    <t>https://twitter.com/realDonaldTrump/status/339137848550756352</t>
  </si>
  <si>
    <t>" @ c4662: @ realDonaldTrump a plus for run at the presidency: can work w/unions. The American Spirit is down and out. Change is needed."</t>
  </si>
  <si>
    <t>https://twitter.com/realDonaldTrump/status/339143073948909568</t>
  </si>
  <si>
    <t>" @ UStechie: @ realDonaldTrump What are you doing with Old Post Office in Washingtondc and when? We are going to build the finest hotel in C!</t>
  </si>
  <si>
    <t>https://twitter.com/realDonaldTrump/status/339143883667668992</t>
  </si>
  <si>
    <t>" @ California_Bloo: @ NewsCorpse @ realDonaldTrump &lt;&lt;&lt;&lt; This is the same douche that said windmills were worse for birds than oil. MUCH WORSE!</t>
  </si>
  <si>
    <t>https://twitter.com/realDonaldTrump/status/339144522036547585</t>
  </si>
  <si>
    <t>" @ Mattia_Crovini: @ realDonaldTrump what do you think about italy? I don't think about Italy!</t>
  </si>
  <si>
    <t>https://twitter.com/realDonaldTrump/status/339145969734148096</t>
  </si>
  <si>
    <t>" @ Bobbysoo80: @ realDonaldTrump as if you would ever be president!! Some of your followers are pure RETARDS! Don't underestimate their genius</t>
  </si>
  <si>
    <t>https://twitter.com/realDonaldTrump/status/339147455247556609</t>
  </si>
  <si>
    <t>" @ LMowle: @ realDonaldTrump pls hlp my grandaughter stacey7 she has cancer &amp; we need to raise 500k for treatment outside uk.</t>
  </si>
  <si>
    <t>https://twitter.com/realDonaldTrump/status/339147880453525504</t>
  </si>
  <si>
    <t>" @ LynnGale2: @ realDonaldTrump Mr Trump, The Apprentice is the only show my 17 year old son will watch with me! We are missing it already! T</t>
  </si>
  <si>
    <t>https://twitter.com/realDonaldTrump/status/339148335451619329</t>
  </si>
  <si>
    <t>@Travianno Thanks!</t>
  </si>
  <si>
    <t>https://twitter.com/realDonaldTrump/status/339150039618314243</t>
  </si>
  <si>
    <t>Why is Senator John McCain in Syria visiting with the rebels- MAKE AMERICA GREAT AGAIN!</t>
  </si>
  <si>
    <t>https://twitter.com/realDonaldTrump/status/339152492505993217</t>
  </si>
  <si>
    <t>" @ aliyuaminuahmed: @ realDonaldTrump @ Bobbysoo80 Donal J. Trump is a good Presidential candidate - he has answers. Thanks, very nice!</t>
  </si>
  <si>
    <t>https://twitter.com/realDonaldTrump/status/339153818551992320</t>
  </si>
  <si>
    <t>" @ KodyCoats: @ realDonaldTrump Mr. Trump, what do you believe could truly save this country?" Great leadership!</t>
  </si>
  <si>
    <t>https://twitter.com/realDonaldTrump/status/339154424230473729</t>
  </si>
  <si>
    <t>" @ sweetbaboo1968: @ realDonaldTrump Thank you for all you do!!!" Thank you!</t>
  </si>
  <si>
    <t>https://twitter.com/realDonaldTrump/status/339156075427282944</t>
  </si>
  <si>
    <t>" @ josephkuye: @ realDonaldTrump I genuinely believe that the American apprentice is better than the UK one... Very true!</t>
  </si>
  <si>
    <t>https://twitter.com/realDonaldTrump/status/339156312216715265</t>
  </si>
  <si>
    <t>" @ GilCharles: @ realDonaldTrump can I get a RT for @ PetsAliveWest in NY. Saving lots of animals."</t>
  </si>
  <si>
    <t>https://twitter.com/realDonaldTrump/status/339157326550405121</t>
  </si>
  <si>
    <t>" @ Wasted_Talent19: @ realDonaldTrump congrats on winning the lawsuit in Chicago" Thanks</t>
  </si>
  <si>
    <t>https://twitter.com/realDonaldTrump/status/339157514274873344</t>
  </si>
  <si>
    <t>" @ MichaelJHill: @ realDonaldTrump @ IvankaTrump we are looking forward to the renaissance &amp; transformation of the Old Post Office in DC" GREAT</t>
  </si>
  <si>
    <t>https://twitter.com/realDonaldTrump/status/339158096888872960</t>
  </si>
  <si>
    <t>" @ natestott: @ realDonaldTrump how come you don't like Alan sugar Donald? Because he's a lowlife, but he makes me money!</t>
  </si>
  <si>
    <t>https://twitter.com/realDonaldTrump/status/339158691678916608</t>
  </si>
  <si>
    <t>" @ msinger456: @ realDonaldTrump congrats on winning in Chicago! People think they can sue for anything and will pull any card. Thanks.</t>
  </si>
  <si>
    <t>https://twitter.com/realDonaldTrump/status/339159049385947137</t>
  </si>
  <si>
    <t>" @ Joe10Kendrew: @ realDonaldTrump sort out so that The Apprentice USA is on BBC again, so much better than Alan Sugar!</t>
  </si>
  <si>
    <t>https://twitter.com/realDonaldTrump/status/339162245651107840</t>
  </si>
  <si>
    <t>I like John McCain but we have to start rebuilding the United States instead of countries who hate us and want us to fail - be smart!</t>
  </si>
  <si>
    <t>https://twitter.com/realDonaldTrump/status/339163800223744000</t>
  </si>
  <si>
    <t>"@GangsterDannyG1: @ realDonaldTrump What was Bush and Obama's biggest mistake." The lives and $1.5 trillion spent on Iraq-which is failing.</t>
  </si>
  <si>
    <t>@GangsterDannyG1 @</t>
  </si>
  <si>
    <t>https://twitter.com/realDonaldTrump/status/339164563310256128</t>
  </si>
  <si>
    <t>"@THE_OBM: @ realDonaldTrump I stay up to watch your great Apprentice show - miles ahead of Sugar's version. No comparison!"</t>
  </si>
  <si>
    <t>https://twitter.com/realDonaldTrump/status/339164982967148544</t>
  </si>
  <si>
    <t>" @ infinitys_edge: @ realDonaldTrump I'm in the Billion Dollar coalfields and thanks to Obama I can't even leave the house I'm so broke.</t>
  </si>
  <si>
    <t>https://twitter.com/realDonaldTrump/status/339165426217000960</t>
  </si>
  <si>
    <t>" @ eliiizabethhhhh: @ realDonaldTrump run for president in 2016 so I can vote for you! You would have this country fixed in a month!</t>
  </si>
  <si>
    <t>https://twitter.com/realDonaldTrump/status/339166139143827456</t>
  </si>
  <si>
    <t>" @ Ghetto_Trophy: @ realDonaldTrump how are you a billionaire?" You mean ten times over hater (loser).</t>
  </si>
  <si>
    <t>https://twitter.com/realDonaldTrump/status/339166657417211904</t>
  </si>
  <si>
    <t>" @ Iamgrizzly1974: @ realDonaldTrump Furthermore, as we continue to send our assets to foreigners we will become a 3rd world country.Must stop</t>
  </si>
  <si>
    <t>https://twitter.com/realDonaldTrump/status/339168071447097344</t>
  </si>
  <si>
    <t>"@Smerwickman: @ realDonaldTrump Iraq was a mistake but how was Obama responsible? He should have and could have gotten out much sooner!</t>
  </si>
  <si>
    <t>@Smerwickman @</t>
  </si>
  <si>
    <t>https://twitter.com/realDonaldTrump/status/339204360179417088</t>
  </si>
  <si>
    <t>We spend billions of dollars helping nations all over the World but with hurricane Sandy and Oklahoma tornado not one nation helped us!</t>
  </si>
  <si>
    <t>https://twitter.com/realDonaldTrump/status/339205218237550593</t>
  </si>
  <si>
    <t>" @ msaid10: @ realDonaldTrump did you help?" YES!</t>
  </si>
  <si>
    <t>https://twitter.com/realDonaldTrump/status/339405001321484288</t>
  </si>
  <si>
    <t>. @ VattenfallGroup, lead investor in Aberdeen windfarm fiasco, has dropped out‚Äîproject not economically viable--&amp; protestors hate it.</t>
  </si>
  <si>
    <t>https://twitter.com/realDonaldTrump/status/339405024398540801</t>
  </si>
  <si>
    <t>Additionally, two executives @ VattenfallGroup are under major investigation &amp; they are unable to get the many permits necessary.</t>
  </si>
  <si>
    <t>https://twitter.com/realDonaldTrump/status/339414947538821120</t>
  </si>
  <si>
    <t>Who would be stupid enough to invest in @ VattenfallGroup's ill-conceived windfarm when it will lose ¬£25M yearly?</t>
  </si>
  <si>
    <t>https://twitter.com/realDonaldTrump/status/339440503361773568</t>
  </si>
  <si>
    <t>John Menard of Menards home improvement stores in Midwest treats employees horribly -- should they form a union?http://bit.ly/1avcGkS</t>
  </si>
  <si>
    <t>https://twitter.com/realDonaldTrump/status/339461349463699456</t>
  </si>
  <si>
    <t>Once @ trumpcollection‚Äôs renovations are complete, the Old Post Office will be most elite &amp; iconic hotel in DC http://bit.ly/ZbZmQq</t>
  </si>
  <si>
    <t>https://twitter.com/realDonaldTrump/status/339462196042031104</t>
  </si>
  <si>
    <t>I commend Roger Ailes for publicly supporting @ FoxNews‚Äô employees against the Obama administration's intimidation of its reporters.</t>
  </si>
  <si>
    <t>https://twitter.com/realDonaldTrump/status/339463368836526080</t>
  </si>
  <si>
    <t>@TomPuiseux Yes!</t>
  </si>
  <si>
    <t>https://twitter.com/realDonaldTrump/status/339464688498798592</t>
  </si>
  <si>
    <t>Via @ nypost‚Äôs @ PageSix: ‚ÄúTrump researching 2016 run‚Äùhttp://bit.ly/10B8Mm6</t>
  </si>
  <si>
    <t>https://twitter.com/realDonaldTrump/status/339465071140933632</t>
  </si>
  <si>
    <t>https://twitter.com/realDonaldTrump/status/339465570774831104</t>
  </si>
  <si>
    <t>https://twitter.com/realDonaldTrump/status/339465839097020416</t>
  </si>
  <si>
    <t>@ tdragonfly Fight hard, they are horrible!</t>
  </si>
  <si>
    <t>https://twitter.com/realDonaldTrump/status/339466107251474434</t>
  </si>
  <si>
    <t>@ MatthewLumby @ VattenfallGroup No, the project sucks!</t>
  </si>
  <si>
    <t>https://twitter.com/realDonaldTrump/status/339466494469619713</t>
  </si>
  <si>
    <t>https://twitter.com/realDonaldTrump/status/339469941625483264</t>
  </si>
  <si>
    <t>Inflation is here. Record beef prices are hitting consumers pockets http://on.wsj.com/14KNrdJ Bad for family grills.</t>
  </si>
  <si>
    <t>https://twitter.com/realDonaldTrump/status/339470579893669888</t>
  </si>
  <si>
    <t>@ Austile147 U.S.A. is not rich, owes 17 trillion dollars.</t>
  </si>
  <si>
    <t>https://twitter.com/realDonaldTrump/status/339471166056046593</t>
  </si>
  <si>
    <t>@ MANDCNorthEast Yes you can for country's good.</t>
  </si>
  <si>
    <t>https://twitter.com/realDonaldTrump/status/339474173569167360</t>
  </si>
  <si>
    <t>RT @ fundanything In case you missed it, check out @ washingtonpost story about @ realDonaldTrump &amp; @ fundanythinghttp://www.washingtonpost.com/blogs/on-small-business/post/donald-trump-jumps-into-crowdfunding/2013/05/22/23dc3a66-c303-11e2-9fe2-6ee52d0eb7c1_blog.html ‚Ä¶</t>
  </si>
  <si>
    <t>https://twitter.com/realDonaldTrump/status/339474822780289024</t>
  </si>
  <si>
    <t>https://twitter.com/realDonaldTrump/status/339476362127609856</t>
  </si>
  <si>
    <t>@ bomoca Thanks, people love them ( @ Macys).</t>
  </si>
  <si>
    <t>https://twitter.com/realDonaldTrump/status/339479055969693697</t>
  </si>
  <si>
    <t>‚ÄúNever give up on yourself.‚Äù ‚Äì Think Big</t>
  </si>
  <si>
    <t>https://twitter.com/realDonaldTrump/status/339521638741712896</t>
  </si>
  <si>
    <t>" @ DavidFulop: @ realDonaldTrump what is your best piece of advice for someone starting over at 40?" Work hard and love what you do!</t>
  </si>
  <si>
    <t>https://twitter.com/realDonaldTrump/status/339523045603553280</t>
  </si>
  <si>
    <t>@ ClassicEd That's what I hear.</t>
  </si>
  <si>
    <t>https://twitter.com/realDonaldTrump/status/339524508429975552</t>
  </si>
  <si>
    <t>@ BollingsBalls But I know @ ericbolling and think he would do really well-tough, smart and a good guy!</t>
  </si>
  <si>
    <t>https://twitter.com/realDonaldTrump/status/339527770902245376</t>
  </si>
  <si>
    <t>" @ _BOSS_TALK_: @ realDonaldTrump http://www.vanityfair.com/online/daily/2013/05/under-black-light-dark-side-of-the-moon-lyrics-visible-in-donald-trump-s-hair?mbid=social_twitter ‚Ä¶" Read this garbage by @ vanityfair &amp; you'll see why sales WAY down-lost its way-sad!</t>
  </si>
  <si>
    <t>https://twitter.com/realDonaldTrump/status/339528094798983168</t>
  </si>
  <si>
    <t>" @ sufferlonger: @ DavidFulop: @ realDonaldTrump -- Work hard and love what you do!" -- I left corporate, became a fireman at 37. GREAT!</t>
  </si>
  <si>
    <t>https://twitter.com/realDonaldTrump/status/339529122986475521</t>
  </si>
  <si>
    <t>https://twitter.com/realDonaldTrump/status/339531348308004864</t>
  </si>
  <si>
    <t>" @ tftamt: @ realDonaldTrump your an awesome roll model. Can you please tweet me back? Thanks"</t>
  </si>
  <si>
    <t>https://twitter.com/realDonaldTrump/status/339535119016673280</t>
  </si>
  <si>
    <t>" @ Matt_Cad: @ realDonaldTrump Why do so many people despise you?" Because I am so handsome!</t>
  </si>
  <si>
    <t>https://twitter.com/realDonaldTrump/status/339537035943616512</t>
  </si>
  <si>
    <t>"@BethAndersonEsq: I would love a tweet back from the uber-famous @ realDonaldTrump! How do you do it all?" I often ask myself that same Q!</t>
  </si>
  <si>
    <t>@BethAndersonEsq @</t>
  </si>
  <si>
    <t>https://twitter.com/realDonaldTrump/status/339538655330844672</t>
  </si>
  <si>
    <t>" @ ForHomeSales: @ realDonaldTrump been a big fan since I read Art of Deal when I was 22." Great!</t>
  </si>
  <si>
    <t>https://twitter.com/realDonaldTrump/status/339541919841521664</t>
  </si>
  <si>
    <t>" @ LungQuest: @ fundanything @ realDonaldTrump A donor was found! James goes into the OR tonight for his second double lung transplant! # hope"</t>
  </si>
  <si>
    <t>https://twitter.com/realDonaldTrump/status/339542289707847680</t>
  </si>
  <si>
    <t>"@AndyShinberger: @ realDonaldTrump people hate you because they are jealous of you and in reality they don't hate you, they hate themselves!</t>
  </si>
  <si>
    <t>@AndyShinberger @</t>
  </si>
  <si>
    <t>https://twitter.com/realDonaldTrump/status/339587354538958848</t>
  </si>
  <si>
    <t>@ jakewittman Happy birthday!</t>
  </si>
  <si>
    <t>https://twitter.com/realDonaldTrump/status/339588240602439680</t>
  </si>
  <si>
    <t>" @ New0rleans_Lady: I pray he does well,&amp; the 10 yr old girl on the list, gets law changd &amp; gets her new lung as well. @ realDonaldTrump</t>
  </si>
  <si>
    <t>https://twitter.com/realDonaldTrump/status/339591369481936896</t>
  </si>
  <si>
    <t>" @ fossilfiend7: @ realDonaldTrump @ _BOSS_TALK_ @ VanityFair Well, that explains why I have no desire to read that garbage!"</t>
  </si>
  <si>
    <t>https://twitter.com/realDonaldTrump/status/339754207806636033</t>
  </si>
  <si>
    <t>I have a surprise for a really special kid on Thursday‚Äôs episode of @ KatieShow with @ KatieCouric: http://ktie.tv/1950UzS</t>
  </si>
  <si>
    <t>https://twitter.com/realDonaldTrump/status/339794785428701184</t>
  </si>
  <si>
    <t>https://twitter.com/realDonaldTrump/status/339802114299662336</t>
  </si>
  <si>
    <t>. @ robbreport Best 2013 Golf Courses: Trump Int'l Golf Links Scotland. Great honor, great magazine‚Äîthanks!http://shar.es/w0paR</t>
  </si>
  <si>
    <t>https://twitter.com/realDonaldTrump/status/339805047707799552</t>
  </si>
  <si>
    <t>Bringing true luxury to the Windy City, @ TrumpChicago soars 92 levels over the Chicago River http://bit.ly/12iDqHu</t>
  </si>
  <si>
    <t>https://twitter.com/realDonaldTrump/status/339807214195859457</t>
  </si>
  <si>
    <t>@chrisinspfld @ KatieShow @ katiecouric Thanks Chris!</t>
  </si>
  <si>
    <t>@chrisinspfld @ @</t>
  </si>
  <si>
    <t>https://twitter.com/realDonaldTrump/status/339807349969657856</t>
  </si>
  <si>
    <t>@ GraemeReid1984 @ TrumpGolfLinks Enjoy!</t>
  </si>
  <si>
    <t>https://twitter.com/realDonaldTrump/status/339807507906191360</t>
  </si>
  <si>
    <t>@volkermillion Pretty much!</t>
  </si>
  <si>
    <t>https://twitter.com/realDonaldTrump/status/339807668707401728</t>
  </si>
  <si>
    <t>https://twitter.com/realDonaldTrump/status/339807931182759936</t>
  </si>
  <si>
    <t>https://twitter.com/realDonaldTrump/status/339810379817439232</t>
  </si>
  <si>
    <t>The new amnesty bill is over 1000 pages. It is another monstrosity a la ObamaCare.</t>
  </si>
  <si>
    <t>https://twitter.com/realDonaldTrump/status/339818069641801728</t>
  </si>
  <si>
    <t>Obama wants to unilaterally put a no-fly zone in Syria to protect Al Qaeda Islamists http://thebea.st/143tmfM Syria is NOT our problem.</t>
  </si>
  <si>
    <t>https://twitter.com/realDonaldTrump/status/339827535464497152</t>
  </si>
  <si>
    <t>. @ TimTebow has tremendous talent and a proven ability to lead. He deserves to be in the @ nfl.</t>
  </si>
  <si>
    <t>https://twitter.com/realDonaldTrump/status/339833776752435200</t>
  </si>
  <si>
    <t>House GOP better get its act together.Defund ObamaCare. Out negotiate on debt ceiling. Form commissions on Benghazi &amp; IRS. No excuses!</t>
  </si>
  <si>
    <t>https://twitter.com/realDonaldTrump/status/339838035195752448</t>
  </si>
  <si>
    <t>Military has announced that China has successfully hacked our advanced weapon designs. China is our enemy.Should we offset this on our debt?</t>
  </si>
  <si>
    <t>https://twitter.com/realDonaldTrump/status/339841396083138561</t>
  </si>
  <si>
    <t>@ pastorshanewest Hi to your sons. Tell them to never give up!</t>
  </si>
  <si>
    <t>https://twitter.com/realDonaldTrump/status/339841566615154688</t>
  </si>
  <si>
    <t>https://twitter.com/realDonaldTrump/status/339841799558410241</t>
  </si>
  <si>
    <t>https://twitter.com/realDonaldTrump/status/339842143474561024</t>
  </si>
  <si>
    <t>@ raffie100 I'll bet you had a great son.</t>
  </si>
  <si>
    <t>https://twitter.com/realDonaldTrump/status/339842393148895232</t>
  </si>
  <si>
    <t>@ Katdhairstudio Thanks, but I don't feel like it--work too hard!</t>
  </si>
  <si>
    <t>https://twitter.com/realDonaldTrump/status/339842512753680384</t>
  </si>
  <si>
    <t>https://twitter.com/realDonaldTrump/status/339843169489391618</t>
  </si>
  <si>
    <t>https://twitter.com/realDonaldTrump/status/339843767123185664</t>
  </si>
  <si>
    <t>‚ÄúIs business success a natural talent? I think it‚Äôs a combination of aptitude, work and luck.‚Äù ‚Äì Think Like a Champion</t>
  </si>
  <si>
    <t>https://twitter.com/realDonaldTrump/status/339846343818362881</t>
  </si>
  <si>
    <t>https://twitter.com/realDonaldTrump/status/339932496122765313</t>
  </si>
  <si>
    <t>" @ charmed112586: @ realDonaldTrump i live right near the hill school in pa and i heard that once in awhile you visit the school" Great school</t>
  </si>
  <si>
    <t>https://twitter.com/realDonaldTrump/status/339933638852485120</t>
  </si>
  <si>
    <t>" @ warrencasselljr: You're exactly what America needs Mr. Trump @ realDonaldTrump http://slate.me/147Y7QT " Thanks!</t>
  </si>
  <si>
    <t>https://twitter.com/realDonaldTrump/status/339973707458027520</t>
  </si>
  <si>
    <t>"@MissMakeupMogul: I love me some @ realDonaldTrump except when he's going against our president.. but business wise.I Admire him"Understand!</t>
  </si>
  <si>
    <t>@MissMakeupMogul @</t>
  </si>
  <si>
    <t>https://twitter.com/realDonaldTrump/status/339973898869293056</t>
  </si>
  <si>
    <t>" @ NiyaFiya: @ realDonaldTrump I love your honesty! # YourNotFired lol" Thank you.</t>
  </si>
  <si>
    <t>https://twitter.com/realDonaldTrump/status/339977653379555328</t>
  </si>
  <si>
    <t>" @ samahDanash: My friend during the trip @ realDonaldTrump pic.twitter.com/SFnJvF9rhK" Hope you liked it!</t>
  </si>
  <si>
    <t>https://twitter.com/realDonaldTrump/status/339978377018634240</t>
  </si>
  <si>
    <t>" @ JanHaight: @ realDonaldTrump might be a lil late, but much respect to you for giving @ LilJon 100G for his charity" He's.great, thanks!</t>
  </si>
  <si>
    <t>https://twitter.com/realDonaldTrump/status/339978616693723136</t>
  </si>
  <si>
    <t>"@CodyAlliecats: @ realDonaldTrump hey Donald huge fan, can't wait for another season of the apprentice" Thanks.</t>
  </si>
  <si>
    <t>@CodyAlliecats @</t>
  </si>
  <si>
    <t>https://twitter.com/realDonaldTrump/status/339982332985487360</t>
  </si>
  <si>
    <t>" @ metaltyger98: ‚Äú @ realDonaldTrump: Happy 8th Anniversary to @ MELANIATRUMP. pic.twitter.com/nlxIXoepKZ‚Äù Way to go Mr.Trump!" Great beauty-person!</t>
  </si>
  <si>
    <t>https://twitter.com/realDonaldTrump/status/339982563437318144</t>
  </si>
  <si>
    <t>"@mishuboo: @ realDonaldTrump I love you Mr Trump" Thanks Samantha.</t>
  </si>
  <si>
    <t>@mishuboo @</t>
  </si>
  <si>
    <t>https://twitter.com/realDonaldTrump/status/339983360136974336</t>
  </si>
  <si>
    <t>https://twitter.com/realDonaldTrump/status/339984292081958913</t>
  </si>
  <si>
    <t>@ mallorybeck17 Thanks Mallory!</t>
  </si>
  <si>
    <t>https://twitter.com/realDonaldTrump/status/339984372365148160</t>
  </si>
  <si>
    <t>" @ JakePalmer412: @ realDonaldTrump I look up to you Mr Trump. I wsnt to be like you when I grow up. Can I get a reply?"</t>
  </si>
  <si>
    <t>https://twitter.com/realDonaldTrump/status/339985941492011008</t>
  </si>
  <si>
    <t>https://twitter.com/realDonaldTrump/status/339986584407519232</t>
  </si>
  <si>
    <t>" @ GuyEndoreKaiser: @ realDonaldTrump You are a true American, not like some of these others. Love your Macy's ties!!! Love your books!"thanks</t>
  </si>
  <si>
    <t>https://twitter.com/realDonaldTrump/status/339987486229020672</t>
  </si>
  <si>
    <t>" @ jonathanarenas8: Mr @ realDonaldTrump ignores Latinos can not be the #1" Love Latinos, just look at Trump National Doral in Miami.</t>
  </si>
  <si>
    <t>https://twitter.com/realDonaldTrump/status/340076609467973633</t>
  </si>
  <si>
    <t>" @ BeccaPiano: @ realDonaldTrump You look so FORCEFUL on you're book cover! That's what we, America's women, admire about you.</t>
  </si>
  <si>
    <t>https://twitter.com/realDonaldTrump/status/340076827273998336</t>
  </si>
  <si>
    <t>" @ badgirlofrockxx: @ realDonaldTrump Why arn't u in politics Donald..?" I am!</t>
  </si>
  <si>
    <t>https://twitter.com/realDonaldTrump/status/340077259555753984</t>
  </si>
  <si>
    <t>" @ StockMarket100: @ realDonaldTrump correct me if I'm wrong but didnt you give @ LilJon charity 20k?" Yes, 20k plus 100k for great cause!</t>
  </si>
  <si>
    <t>https://twitter.com/realDonaldTrump/status/340077383212220416</t>
  </si>
  <si>
    <t>" @ SchmidtTona: @ realDonaldTrump # Apprentice I can't wait either. LOve the show!" Thanks.</t>
  </si>
  <si>
    <t>https://twitter.com/realDonaldTrump/status/340077839342784512</t>
  </si>
  <si>
    <t>"@PaulinaBours: @ realDonaldTrump Saludos desde Mexico! I really do admire you" Thank you!</t>
  </si>
  <si>
    <t>@PaulinaBours @</t>
  </si>
  <si>
    <t>https://twitter.com/realDonaldTrump/status/340081203937935360</t>
  </si>
  <si>
    <t>@ cronin_michelle Thanks!</t>
  </si>
  <si>
    <t>https://twitter.com/realDonaldTrump/status/340082030459101184</t>
  </si>
  <si>
    <t>" @ golanflamm: @ realDonaldTrump A Massive fan from Australia. How can I buy your ties?? # wantthetrumpfeeling" Thanks, at Macy's-Trump Tower.</t>
  </si>
  <si>
    <t>https://twitter.com/realDonaldTrump/status/340091436143890432</t>
  </si>
  <si>
    <t>Surprising a future Nobel prize winner on today‚Äôs @ KatieShow: http://ktie.tv/1950UzS</t>
  </si>
  <si>
    <t>https://twitter.com/realDonaldTrump/status/340112028087775232</t>
  </si>
  <si>
    <t>https://twitter.com/realDonaldTrump/status/340112144253214723</t>
  </si>
  <si>
    <t>https://twitter.com/realDonaldTrump/status/340113544731324417</t>
  </si>
  <si>
    <t>@ 1BrianPadilla @ _BOSS_TALK_ @ VanityFair Dying magazine.</t>
  </si>
  <si>
    <t>https://twitter.com/realDonaldTrump/status/340113927834832896</t>
  </si>
  <si>
    <t>@ thejbrain Thank you!</t>
  </si>
  <si>
    <t>https://twitter.com/realDonaldTrump/status/340114870756319233</t>
  </si>
  <si>
    <t>@ ChristianVaux True--I am the king of eradicating debt--it's easy!</t>
  </si>
  <si>
    <t>https://twitter.com/realDonaldTrump/status/340128201273667584</t>
  </si>
  <si>
    <t>My @ TeamCavuto interview re: 2016, the need for leadership in our country, Syria &amp; China hacking our military http://fxn.ws/11COWMd</t>
  </si>
  <si>
    <t>https://twitter.com/realDonaldTrump/status/340133129815724032</t>
  </si>
  <si>
    <t>Via @Newsmax_Media: "Trump: Americans 'Desperate for Leadership'"http://bit.ly/18B3fBi</t>
  </si>
  <si>
    <t>https://twitter.com/realDonaldTrump/status/340140612529573888</t>
  </si>
  <si>
    <t>China has done great under Obama. Increased private US holdings by 500%. Hacks our military &amp; R&amp;D. Robs us blind daily. # timetogettough</t>
  </si>
  <si>
    <t>https://twitter.com/realDonaldTrump/status/340161396224450561</t>
  </si>
  <si>
    <t>‚ÄúThe Conservative does not despise government. He despises tyranny." - @ marklevinshow</t>
  </si>
  <si>
    <t>https://twitter.com/realDonaldTrump/status/340172337615888384</t>
  </si>
  <si>
    <t>. @ TrumpCollection‚Äôs @ DoralResort renovations are revitalizing Miami. The new course will be a great challenge http://bit.ly/avJj0B</t>
  </si>
  <si>
    <t>https://twitter.com/realDonaldTrump/status/340177992221331457</t>
  </si>
  <si>
    <t>Little Mac Miller‚Äôs next album may bomb. He can‚Äôt use my name again for sales.</t>
  </si>
  <si>
    <t>https://twitter.com/realDonaldTrump/status/340186870401093632</t>
  </si>
  <si>
    <t>One of the many reasons that @ VattenfallGroup dropped out of windfarm project‚Äîthey couldn‚Äôt solve military radar defense problems</t>
  </si>
  <si>
    <t>https://twitter.com/realDonaldTrump/status/340186991754878979</t>
  </si>
  <si>
    <t>. @ VattenfallGroup will never solve the issues with the Ministry of Defense. Besides, they smartly just left the project.</t>
  </si>
  <si>
    <t>https://twitter.com/realDonaldTrump/status/340197486171934720</t>
  </si>
  <si>
    <t>Frack now and frack fast unless we want to continue to be dependent on countries that hate us.</t>
  </si>
  <si>
    <t>https://twitter.com/realDonaldTrump/status/340199827872829440</t>
  </si>
  <si>
    <t>Young entrepreneurs should always remember that if you do not promote yourself, no one else will!</t>
  </si>
  <si>
    <t>https://twitter.com/realDonaldTrump/status/340202192948588544</t>
  </si>
  <si>
    <t>‚ÄúI pride myself on being obstinate, stubborn, &amp; tough. I think those are important qualities found in successful people.‚Äù ‚Äì Think Big</t>
  </si>
  <si>
    <t>https://twitter.com/realDonaldTrump/status/340205016122019841</t>
  </si>
  <si>
    <t>https://twitter.com/realDonaldTrump/status/340209400541229057</t>
  </si>
  <si>
    <t>@ 4geiger Hi Sara--have a great time!</t>
  </si>
  <si>
    <t>https://twitter.com/realDonaldTrump/status/340255250508296193</t>
  </si>
  <si>
    <t>" @ scottallenmeyer: @ realDonaldTrump DRILL BABY DRILL. North Dakota's economy is booming."</t>
  </si>
  <si>
    <t>https://twitter.com/realDonaldTrump/status/340255749030686720</t>
  </si>
  <si>
    <t>" @ marclaurito: ‚Äú @ realDonaldTrump: Young entrepreneurs should always remember that if you do not promote yourself, no one else will!‚Äù</t>
  </si>
  <si>
    <t>https://twitter.com/realDonaldTrump/status/340256926883516416</t>
  </si>
  <si>
    <t>"@Itskailiebro: @ realDonaldTrump is my role model, he's always right." No, just most of the time!</t>
  </si>
  <si>
    <t>@Itskailiebro @</t>
  </si>
  <si>
    <t>https://twitter.com/realDonaldTrump/status/340286768630865923</t>
  </si>
  <si>
    <t>The Yankees really have to be embarrassed losing all four games to the Mets - my great friend George Steinbrenner would be going nuts!</t>
  </si>
  <si>
    <t>https://twitter.com/realDonaldTrump/status/340287277798416385</t>
  </si>
  <si>
    <t>@ HeatherChilders Thanks Heather, and you do a great job on FOX!</t>
  </si>
  <si>
    <t>https://twitter.com/realDonaldTrump/status/340293513658912768</t>
  </si>
  <si>
    <t>Serious stuff-IRS Commissioner visited White House 157 times, far more than Sec. of State or Defense. What a big story this is!</t>
  </si>
  <si>
    <t>https://twitter.com/realDonaldTrump/status/340295774371971072</t>
  </si>
  <si>
    <t>" @ bahia6085: @ realDonaldTrump Maybe Shulman is having an affair with someone in the White House. He looks a little gay."</t>
  </si>
  <si>
    <t>https://twitter.com/realDonaldTrump/status/340296959770386432</t>
  </si>
  <si>
    <t>" @ MartyCPA: @ gregshoes69 @ realDonaldTrump 10% of the people pay 90% of this countries tax. What wealthy tax breaks."</t>
  </si>
  <si>
    <t>https://twitter.com/realDonaldTrump/status/340330396275335169</t>
  </si>
  <si>
    <t>" @ TeamSowards: Just had lunch at the Trump Towers! Classy taste Mr. Trump! Even my son thought it was awesome!</t>
  </si>
  <si>
    <t>https://twitter.com/realDonaldTrump/status/340333880005492736</t>
  </si>
  <si>
    <t>" @ davenanni: Loving the Trump in LV. Service is great, best room for the money!(500sq/ft, great bath and shower, tons of closet space).</t>
  </si>
  <si>
    <t>https://twitter.com/realDonaldTrump/status/340460666798358528</t>
  </si>
  <si>
    <t>‚ÄúProtect the downside and the upside will take care of itself." ‚Äì The Art of the Deal</t>
  </si>
  <si>
    <t>https://twitter.com/realDonaldTrump/status/340478922313592832</t>
  </si>
  <si>
    <t>https://twitter.com/realDonaldTrump/status/340481177183985666</t>
  </si>
  <si>
    <t>@ Fan_JCena Good luck!</t>
  </si>
  <si>
    <t>https://twitter.com/realDonaldTrump/status/340510054304329728</t>
  </si>
  <si>
    <t>Today, Judge St. Eve ruled in my favor on the two remaining claims brought by Goldberg in Chicago. The case is now officially over‚Ä¶</t>
  </si>
  <si>
    <t>https://twitter.com/realDonaldTrump/status/340510129311072256</t>
  </si>
  <si>
    <t>Ms. Goldberg &amp; her blowhard lawyer should be ashamed for having brought this frivolous case. They should pay me damages!</t>
  </si>
  <si>
    <t>https://twitter.com/realDonaldTrump/status/340518585023725569</t>
  </si>
  <si>
    <t>Just got a great new selection of ties &amp; shirts @ Macys. Go buy them now for Father‚Äôs Day‚Äîthey‚Äôre beautiful!</t>
  </si>
  <si>
    <t>https://twitter.com/realDonaldTrump/status/340550720476573697</t>
  </si>
  <si>
    <t>@ ArronJ1 Find something you love doing--you have to have passion for your work. Then work hard and keep focused. Good luck!</t>
  </si>
  <si>
    <t>https://twitter.com/realDonaldTrump/status/340651551196594177</t>
  </si>
  <si>
    <t>" @ general_lauri: @ realDonaldTrump The Donald is the only reason I tweet!" Thanks lauri!</t>
  </si>
  <si>
    <t>https://twitter.com/realDonaldTrump/status/340651735452377089</t>
  </si>
  <si>
    <t>" @ ShaunSettle: " @ persdevquotes: If you're going to be thinking, you may as well think big. ~ Donald Trump" # lovethedonald @ realDonaldTrump"</t>
  </si>
  <si>
    <t>https://twitter.com/realDonaldTrump/status/340651986934439937</t>
  </si>
  <si>
    <t>" @ violets69: @ realDonaldTrump do you remember my grandfather Hon. Frank J. Blangiardo? http://www.nytimes.com/1981/07/22/nyregion/ruling-supports-tax-abatement-asked-by-trump.html?n=Top%2FReference%2FTimes%20Topics%2FSubjects%2FT%2FTaxes ‚Ä¶" Great guy.</t>
  </si>
  <si>
    <t>https://twitter.com/realDonaldTrump/status/341316426096844803</t>
  </si>
  <si>
    <t>"@Jkoch19Koch: @ realDonaldTrump Trump Chicago is the best hotel in the world. Sitting in Rebar with a fabulous view! # thankyou"</t>
  </si>
  <si>
    <t>@Jkoch19Koch @</t>
  </si>
  <si>
    <t>https://twitter.com/realDonaldTrump/status/341318062148026369</t>
  </si>
  <si>
    <t>Thank you to the Robb Report, The Best of the Best issue, for just naming Trump International Golf Links the Best New Golf Course In World!</t>
  </si>
  <si>
    <t>https://twitter.com/realDonaldTrump/status/341319610102079489</t>
  </si>
  <si>
    <t>Congratulations to Aberdeen and Scotland for just having our great golf course named Best New Course In World by The Robb Report.</t>
  </si>
  <si>
    <t>https://twitter.com/realDonaldTrump/status/341329677778026496</t>
  </si>
  <si>
    <t>" @ ChadSheridan: Congrats to @ realDonaldTrump for being voted 'Best Twitter Account to follow" by The Open Mick Podcast. # YouveMadeIt"</t>
  </si>
  <si>
    <t>https://twitter.com/realDonaldTrump/status/341330071589638145</t>
  </si>
  <si>
    <t>" @ _jacksmith96: @ realDonaldTrump played your course today in Aberdeen!! amazing, best course I've ever seen." Thanks.</t>
  </si>
  <si>
    <t>https://twitter.com/realDonaldTrump/status/341330353144872960</t>
  </si>
  <si>
    <t>" @ ShaPaliath: Spent some time at Trump Hollywood this weekend. Absolutely stunning &amp; the staff were awesome Mr. @ realDonaldTrump" Thanks</t>
  </si>
  <si>
    <t>https://twitter.com/realDonaldTrump/status/341330601149865985</t>
  </si>
  <si>
    <t>" @ cough93: . @ realDonaldTrump when are one of your courses going to host a major? That's what often makes them "great."" 2017.</t>
  </si>
  <si>
    <t>https://twitter.com/realDonaldTrump/status/341370936961929216</t>
  </si>
  <si>
    <t>" @ ezt91: @ realDonaldTrump has Aberdeen said thank you yet? # youvebeentrumped" No.</t>
  </si>
  <si>
    <t>https://twitter.com/realDonaldTrump/status/341560458970533888</t>
  </si>
  <si>
    <t>@ PartylikeRlove1 You don't need me--Mar-a-Lago is the best &amp; most beautiful place to get married. If I'm there I'll stop by. Congrats!</t>
  </si>
  <si>
    <t>https://twitter.com/realDonaldTrump/status/341560916938194946</t>
  </si>
  <si>
    <t>https://twitter.com/realDonaldTrump/status/341561051663437824</t>
  </si>
  <si>
    <t>https://twitter.com/realDonaldTrump/status/341624444256649217</t>
  </si>
  <si>
    <t>Via @ NRO: "Donald Trump Eyes 2016" by @ woodruffbetshttp://bit.ly/15y6UPe</t>
  </si>
  <si>
    <t>https://twitter.com/realDonaldTrump/status/341627080913612801</t>
  </si>
  <si>
    <t>‚ÄúNever Ignore Donald Trump‚Äù http://bit.ly/15y9JQ7 by Jeffrey Lord @ AmSpec</t>
  </si>
  <si>
    <t>https://twitter.com/realDonaldTrump/status/341632499207778304</t>
  </si>
  <si>
    <t>"Business is no place for stream of consciousness babbling. Keep it short, fast and direct." - Think Like a Champion</t>
  </si>
  <si>
    <t>https://twitter.com/realDonaldTrump/status/341636247774707713</t>
  </si>
  <si>
    <t>70 stories above Panama Bay, @ TrumpPanama the majestic sail design is Central America‚Äôs architectural icon http://bit.ly/15yd81s</t>
  </si>
  <si>
    <t>https://twitter.com/realDonaldTrump/status/341643448362881024</t>
  </si>
  <si>
    <t>Pres. Obama is meeting with China‚Äôs Pres. this week http://politi.co/15ygS2S He will get zero deliverables. China laughs at us.</t>
  </si>
  <si>
    <t>https://twitter.com/realDonaldTrump/status/341643834406617088</t>
  </si>
  <si>
    <t>"The Chinese are the biggest beneficiary of this post-Saddam oil boom in Iraq" http://bit.ly/15yfkpN</t>
  </si>
  <si>
    <t>https://twitter.com/realDonaldTrump/status/341645745612521472</t>
  </si>
  <si>
    <t>. @ BreitbartNews continues to do great work in exposing the left wing financing behind amnestyhttp://bit.ly/14mtiI2</t>
  </si>
  <si>
    <t>https://twitter.com/realDonaldTrump/status/341649340672114688</t>
  </si>
  <si>
    <t>No better way to celebrate Flag Day &amp; my birthday than being the guest of honor @ ralphreed‚Äôs @ FaithandFreedom conference on June 14th!</t>
  </si>
  <si>
    <t>https://twitter.com/realDonaldTrump/status/341663085108547584</t>
  </si>
  <si>
    <t>FLASHBACK: Donald Trump Answers Boy's Prayer for New Bike http://bit.ly/15yiaem via @ FoxNewsInsider</t>
  </si>
  <si>
    <t>https://twitter.com/realDonaldTrump/status/341664287523213312</t>
  </si>
  <si>
    <t>@sdoocy @ BroRay You always look great on TV, even without a Trump tie!</t>
  </si>
  <si>
    <t>@sdoocy @</t>
  </si>
  <si>
    <t>https://twitter.com/realDonaldTrump/status/341664410735087618</t>
  </si>
  <si>
    <t>@ GenevieveByrne @ TrumpPanama Thanks, great building!</t>
  </si>
  <si>
    <t>https://twitter.com/realDonaldTrump/status/341664615865921536</t>
  </si>
  <si>
    <t>@theronnivp Thank you!</t>
  </si>
  <si>
    <t>https://twitter.com/realDonaldTrump/status/341664712796274689</t>
  </si>
  <si>
    <t>https://twitter.com/realDonaldTrump/status/341667046922260481</t>
  </si>
  <si>
    <t>https://twitter.com/realDonaldTrump/status/341667168494174208</t>
  </si>
  <si>
    <t>@ ThomasVanhoutte Thanks, 57th and Fifth.</t>
  </si>
  <si>
    <t>https://twitter.com/realDonaldTrump/status/341712084104511489</t>
  </si>
  <si>
    <t>" @ murphy756: @ realDonaldTrump I patiently await for Mr. Trump to throw the towel in the ring ! He will never be beaten by anyone !"</t>
  </si>
  <si>
    <t>https://twitter.com/realDonaldTrump/status/341729315366510592</t>
  </si>
  <si>
    <t>https://twitter.com/realDonaldTrump/status/341730743208275968</t>
  </si>
  <si>
    <t>" @ Sorrowmachine: @ realDonaldTrump @ murphy756 Didn't he just loose to Michelle Bachmann?" .Never lost to Michelle - dummy, are you crazy!</t>
  </si>
  <si>
    <t>https://twitter.com/realDonaldTrump/status/341731418977738752</t>
  </si>
  <si>
    <t>"@Nicole52008: @ realDonaldTrump is the man! He shows you what can happen when you work hard. # livintheAMERICANdream"</t>
  </si>
  <si>
    <t>@Nicole52008 @</t>
  </si>
  <si>
    <t>https://twitter.com/realDonaldTrump/status/341732556787576834</t>
  </si>
  <si>
    <t>@ charleyUfarley You mean like Buffett, Kravis, Icahn, Paulson and almost all other bigs-I never went Bankrupt dumb ass!</t>
  </si>
  <si>
    <t>https://twitter.com/realDonaldTrump/status/341734443721043968</t>
  </si>
  <si>
    <t>@ RealDonalDrumpf Oh really, weren't they brutally mugging people all over the Park? - and now they are seeking damages - ridiculous!</t>
  </si>
  <si>
    <t>https://twitter.com/realDonaldTrump/status/341734794524233730</t>
  </si>
  <si>
    <t>https://twitter.com/realDonaldTrump/status/341735544289628160</t>
  </si>
  <si>
    <t>" @ MandyGomez01: @ realDonaldTrump Hi. please run for president and make the world a better place. Thanks."</t>
  </si>
  <si>
    <t>https://twitter.com/realDonaldTrump/status/341735864608641025</t>
  </si>
  <si>
    <t>@ JohnSim96499126 Thank you John!</t>
  </si>
  <si>
    <t>https://twitter.com/realDonaldTrump/status/341756178096848896</t>
  </si>
  <si>
    <t>The Miami Heat looked great tonight - congratulations from all of your friends at your favorite place in Miami, Trump National Doral.</t>
  </si>
  <si>
    <t>https://twitter.com/realDonaldTrump/status/341756632662937601</t>
  </si>
  <si>
    <t>" @ smccauley1972: @ realDonaldTrump played National Bedminster today. Not sure what to say beside "spectacular course and even better service"</t>
  </si>
  <si>
    <t>https://twitter.com/realDonaldTrump/status/341756797939490817</t>
  </si>
  <si>
    <t>" @ KathyTh38140700: @ realDonaldTrump @Nicole52008 I also think he has more concern and love for this country than the leaders we have now!"</t>
  </si>
  <si>
    <t>https://twitter.com/realDonaldTrump/status/341757417270423552</t>
  </si>
  <si>
    <t>" @ SirBraden: @ realDonaldTrump would be the greatest president of all time"</t>
  </si>
  <si>
    <t>https://twitter.com/realDonaldTrump/status/341758471445835776</t>
  </si>
  <si>
    <t>" @ jakecbaum: @ TrumpChicago @ realDonaldTrump I will definitely be there again soon! Save me a nice table with a lovely east view! :D"</t>
  </si>
  <si>
    <t>https://twitter.com/realDonaldTrump/status/341863331008753665</t>
  </si>
  <si>
    <t>" @ not_that_actor: @ realDonaldTrump Don't be a chump. Win with TRUMP!"</t>
  </si>
  <si>
    <t>https://twitter.com/realDonaldTrump/status/341880906316931072</t>
  </si>
  <si>
    <t>26,000 sexual assaults in the military last year-way up from previous years. Armed Forces are in total turmoil!</t>
  </si>
  <si>
    <t>https://twitter.com/realDonaldTrump/status/341886115596345346</t>
  </si>
  <si>
    <t>" @ TristenHeath: @ realDonaldTrump what's the secret to all your success?" Always need good and sound concepts and ideas-THEN, NEVER GIVE UP!</t>
  </si>
  <si>
    <t>https://twitter.com/realDonaldTrump/status/341886316864208896</t>
  </si>
  <si>
    <t>" @ RonWEmma: @ realDonaldTrump played trump national Philadelphia yesterday. Great track. Challenging but fair. Keep up the awesome work!!"</t>
  </si>
  <si>
    <t>https://twitter.com/realDonaldTrump/status/341917678258253824</t>
  </si>
  <si>
    <t>@ ArthurDeMeyer Happy Birthday!</t>
  </si>
  <si>
    <t>https://twitter.com/realDonaldTrump/status/341932397094395905</t>
  </si>
  <si>
    <t>Congratulations to my head pro of Trump International Golf Club (Florida) John Nieporte for qualifying for the U.S. Open! @ usopengolf</t>
  </si>
  <si>
    <t>https://twitter.com/realDonaldTrump/status/341947431757443073</t>
  </si>
  <si>
    <t>Via @Newsmax_Media by Courtney Coren: "Trump: China Gets Iraq Oil; US Gets Nothing"http://bit.ly/18QPD7v</t>
  </si>
  <si>
    <t>https://twitter.com/realDonaldTrump/status/341951643803336704</t>
  </si>
  <si>
    <t>Via @TheScotsman: ‚ÄúDonald Trump to lay out new golf course plan‚Äùhttp://bit.ly/18QTf9O</t>
  </si>
  <si>
    <t>https://twitter.com/realDonaldTrump/status/341957825393729536</t>
  </si>
  <si>
    <t>‚ÄúTRUMP: IMMIGRATION BILL A REPUBLICAN 'DEATH WISH'‚Äù http://bit.ly/18QRQjA via @ BreitbartNews by @ mboyle1</t>
  </si>
  <si>
    <t>https://twitter.com/realDonaldTrump/status/341974544652840960</t>
  </si>
  <si>
    <t>Whitey Bulger‚Äôs prosecution starts today. Will be one of the most interesting and intriguing trials.</t>
  </si>
  <si>
    <t>https://twitter.com/realDonaldTrump/status/341988035895914496</t>
  </si>
  <si>
    <t>Congratulations to Jim Herman, my ass't golf pro at Trump Nat'l Golf Club/Bedminster, NJ for qualifying for the U.S. Open! @ usopengolf</t>
  </si>
  <si>
    <t>https://twitter.com/realDonaldTrump/status/341988322161336322</t>
  </si>
  <si>
    <t>Does anyone else have two golf pros‚ÄîJohn Nieporte &amp; Jim Herman‚Äîwho qualified for the U.S. Open? Could this be an all-time record?</t>
  </si>
  <si>
    <t>https://twitter.com/realDonaldTrump/status/341994790436626432</t>
  </si>
  <si>
    <t>The two dumbest interviews in history may go down as Lance Armstrong, who is being sued by everyone in the world, &amp; Michael Douglas.</t>
  </si>
  <si>
    <t>https://twitter.com/realDonaldTrump/status/342074962091315201</t>
  </si>
  <si>
    <t>@ happyloner Wrong you idiot!</t>
  </si>
  <si>
    <t>https://twitter.com/realDonaldTrump/status/342076439119659008</t>
  </si>
  <si>
    <t>https://twitter.com/realDonaldTrump/status/342105757224943617</t>
  </si>
  <si>
    <t>@ charleyUfarley Innocent of what, weren't they brutally mugging people in the Park that night? The City better not settle this case!</t>
  </si>
  <si>
    <t>https://twitter.com/realDonaldTrump/status/342173428327002112</t>
  </si>
  <si>
    <t>" @ gohermie: @ realDonaldTrump @ usopengolf Thank you Mr. Trump, I appreciate all of the support you have given me. I hope you can come watch."</t>
  </si>
  <si>
    <t>https://twitter.com/realDonaldTrump/status/342176764723863552</t>
  </si>
  <si>
    <t>I will be going to Aberdeen, Scotland today to help my team celebrate the great success of Trump International Golf Links-press conference.</t>
  </si>
  <si>
    <t>https://twitter.com/realDonaldTrump/status/342181058198007808</t>
  </si>
  <si>
    <t>My son @ EricTrump has just done another great event and raised a lot of money for @ StJude. He is a really good boy who loves helping kids.</t>
  </si>
  <si>
    <t>https://twitter.com/realDonaldTrump/status/342183558200295424</t>
  </si>
  <si>
    <t>Thanks to @ johnrich for putting on such a great concert fot @ Stjude. John was a winner on Celebrity Apprentice and is a fantastic guy.</t>
  </si>
  <si>
    <t>https://twitter.com/realDonaldTrump/status/342187903511834624</t>
  </si>
  <si>
    <t>According to Bill O'Reilly, 80% of all the shootings in New York City are blacks-if you add Hispanics, that figure goes to 98%. 1% white.</t>
  </si>
  <si>
    <t>https://twitter.com/realDonaldTrump/status/342190428675796992</t>
  </si>
  <si>
    <t>Sadly, the overwhelming amount of violent crime in our major cities is committed by blacks and hispanics-a tough subject-must be discussed.</t>
  </si>
  <si>
    <t>https://twitter.com/realDonaldTrump/status/342192281136287744</t>
  </si>
  <si>
    <t>When it comes to violent crime, and if we are going to solve the problem, we must stop being so politically correct-must tell it like it is!</t>
  </si>
  <si>
    <t>https://twitter.com/realDonaldTrump/status/342195283062558720</t>
  </si>
  <si>
    <t>Likewise, the primary victims of violent crimes are in the African American and Hispanic communities. These people want LAW AND ORDER now!</t>
  </si>
  <si>
    <t>https://twitter.com/realDonaldTrump/status/342195989530169344</t>
  </si>
  <si>
    <t>"@dblsolo700: @zed_crtr @ realDonaldTrump ASK HIM ABOUT # CP5 CENTRAL PARK 5" Yea, ask me about the muggers!</t>
  </si>
  <si>
    <t>@dblsolo700 @zed_crtr @</t>
  </si>
  <si>
    <t>https://twitter.com/realDonaldTrump/status/342204341219913728</t>
  </si>
  <si>
    <t>@dblsolo700 Not concerned about them-weren't they brutally mugging people in the Park? Go check your facts.</t>
  </si>
  <si>
    <t>https://twitter.com/realDonaldTrump/status/342204929303252992</t>
  </si>
  <si>
    <t>" @ an2nym: @ realDonaldTrump Good luck. If I had known Id have come to shake your hand. Fab job in Aberdeen."</t>
  </si>
  <si>
    <t>https://twitter.com/realDonaldTrump/status/342206001715499008</t>
  </si>
  <si>
    <t>" @ Strange_Drugs: @ realDonaldTrump when you die in 4 or 5 years, the world will be a better place." I know, I will make it that way!</t>
  </si>
  <si>
    <t>https://twitter.com/realDonaldTrump/status/342206355173683200</t>
  </si>
  <si>
    <t>"@NCartagena27: @ realDonaldTrump I'm Puerto Rican and I agree with this. We need to stop trying to be so politically correct."</t>
  </si>
  <si>
    <t>@NCartagena27 @</t>
  </si>
  <si>
    <t>https://twitter.com/realDonaldTrump/status/342227614632665089</t>
  </si>
  <si>
    <t>https://twitter.com/realDonaldTrump/status/342253099928399872</t>
  </si>
  <si>
    <t>I can't believe the Yankees continue to pay A Rod - they have a perfect right to stop paying (and should have stopped a long time ago).</t>
  </si>
  <si>
    <t>https://twitter.com/realDonaldTrump/status/342254207484702722</t>
  </si>
  <si>
    <t>George Steinbrenner would have done a major number on A Rod - there is no way he would have gotten paid, even with the help of the union!</t>
  </si>
  <si>
    <t>https://twitter.com/realDonaldTrump/status/342254644183064577</t>
  </si>
  <si>
    <t>" @ elamenwalker: @ realDonaldTrump seen you speak at Charlotte Nc (ACN) that was awesome!" Thank you, a great audience.</t>
  </si>
  <si>
    <t>https://twitter.com/realDonaldTrump/status/342254858704920576</t>
  </si>
  <si>
    <t>" @ FunkynFortunate: @ realDonaldTrump ...but we're paying Lois Lerner." Very cute!</t>
  </si>
  <si>
    <t>https://twitter.com/realDonaldTrump/status/342255839308050433</t>
  </si>
  <si>
    <t>Pete Rose should now be allowed in The Baseball Hall of Fame. The all-time hits leader has paid the price already!</t>
  </si>
  <si>
    <t>https://twitter.com/realDonaldTrump/status/342256524753780736</t>
  </si>
  <si>
    <t>" @ mrbocce: @ realDonaldTrump This Red Sox fan says let 'em keep paying! Boston.must be very happy!</t>
  </si>
  <si>
    <t>https://twitter.com/realDonaldTrump/status/342273898089426945</t>
  </si>
  <si>
    <t>@ Cgroll33 Totally!</t>
  </si>
  <si>
    <t>https://twitter.com/realDonaldTrump/status/342274651902316545</t>
  </si>
  <si>
    <t>https://twitter.com/realDonaldTrump/status/342274911173234690</t>
  </si>
  <si>
    <t>https://twitter.com/realDonaldTrump/status/342275045051203587</t>
  </si>
  <si>
    <t>https://twitter.com/realDonaldTrump/status/342275271942094848</t>
  </si>
  <si>
    <t>@ glenda_goff Thank you!</t>
  </si>
  <si>
    <t>https://twitter.com/realDonaldTrump/status/342291189606797314</t>
  </si>
  <si>
    <t>https://twitter.com/realDonaldTrump/status/342291403596001281</t>
  </si>
  <si>
    <t>https://twitter.com/realDonaldTrump/status/342310985564028928</t>
  </si>
  <si>
    <t>This just in re: FundAnything and producer Brad Wyman http://bit.ly/1b2eodS</t>
  </si>
  <si>
    <t>https://twitter.com/realDonaldTrump/status/342312442300354561</t>
  </si>
  <si>
    <t>Giving away money and revolutionizing crowdfunding. Follow @ fundanything to see which causes are financed daily</t>
  </si>
  <si>
    <t>https://twitter.com/realDonaldTrump/status/342313853767532545</t>
  </si>
  <si>
    <t>@ tfore4 Our clubhouse on the North Sea. http://bit.ly/dZWRW9</t>
  </si>
  <si>
    <t>https://twitter.com/realDonaldTrump/status/342320095332294657</t>
  </si>
  <si>
    <t>@ Judare So true!</t>
  </si>
  <si>
    <t>https://twitter.com/realDonaldTrump/status/342321095636049920</t>
  </si>
  <si>
    <t>A-Rod has disgraced the blessed @ Yankees organization, lied to the fans &amp; embarrassed NYC. He does not deserve to wear the pinstripes.</t>
  </si>
  <si>
    <t>https://twitter.com/realDonaldTrump/status/342341507421990913</t>
  </si>
  <si>
    <t>Kern County, CA has secured $1.2B for windfarms http://huff.to/bgG9BT They also just secured more eagle deaths &amp; low property values.</t>
  </si>
  <si>
    <t>https://twitter.com/realDonaldTrump/status/342341848729255936</t>
  </si>
  <si>
    <t>Via @ FoxSportsGolf: "Trump's prot√©g√© earns US Open spot" http://on-msn.com/17ouHEJ</t>
  </si>
  <si>
    <t>https://twitter.com/realDonaldTrump/status/342352332069142528</t>
  </si>
  <si>
    <t>Looking over New York City with luxurious 5 Star hotel rooms, @ TrumpNewYork top dining &amp; amenities http://bit.ly/17oyxh1</t>
  </si>
  <si>
    <t>https://twitter.com/realDonaldTrump/status/342357338679828481</t>
  </si>
  <si>
    <t>Dress your best. Trump Signature Collection, exclusively available @ Macys, tops all male business attirehttp://bit.ly/15AXyl0</t>
  </si>
  <si>
    <t>https://twitter.com/realDonaldTrump/status/342358011400044544</t>
  </si>
  <si>
    <t>Remember Trump ties &amp; shirts @ Macys for Fathers Day--your father will love you even more!</t>
  </si>
  <si>
    <t>https://twitter.com/realDonaldTrump/status/342365841096060931</t>
  </si>
  <si>
    <t>Stephanie Cutter Attended WH Meetings With IRS Chief http://bit.ly/17oF778 Great investigative work by Jim Hoft @ gatewaypundit</t>
  </si>
  <si>
    <t>https://twitter.com/realDonaldTrump/status/342377485452845056</t>
  </si>
  <si>
    <t>I've done the largest house sale in U.S. history by selling a Palm Beach mansion for $100M, $60M more than I paid. I love real estate.</t>
  </si>
  <si>
    <t>https://twitter.com/realDonaldTrump/status/342378601435516928</t>
  </si>
  <si>
    <t>I feel bad for all @ VanityFair employees. Every day at work, they see circulation going down as Graydon runs his bad food restaurants.</t>
  </si>
  <si>
    <t>https://twitter.com/realDonaldTrump/status/342380669227368448</t>
  </si>
  <si>
    <t>We look forward to making the Old Post Office in DC one of the great hotels of the World. http://bit.ly/13a50li</t>
  </si>
  <si>
    <t>https://twitter.com/realDonaldTrump/status/342382842594078720</t>
  </si>
  <si>
    <t>@ ChrisSuprun @ rjchoppy But didn't he bet on his own team--he paid the price.</t>
  </si>
  <si>
    <t>https://twitter.com/realDonaldTrump/status/342383590761439232</t>
  </si>
  <si>
    <t>@ tylerhogan1 You could never beat me at golf--18 club championships.</t>
  </si>
  <si>
    <t>https://twitter.com/realDonaldTrump/status/342384071340617729</t>
  </si>
  <si>
    <t>https://twitter.com/realDonaldTrump/status/342639349948633088</t>
  </si>
  <si>
    <t>"Inspiration exists, but it must find you working." -- Pablo Picasso</t>
  </si>
  <si>
    <t>https://twitter.com/realDonaldTrump/status/342668841530294272</t>
  </si>
  <si>
    <t>‚ÄúBe flexibly focused. Focus does not mean being narrow-minded or rigid.‚Äù ‚Äì Think Big</t>
  </si>
  <si>
    <t>https://twitter.com/realDonaldTrump/status/342896243481145344</t>
  </si>
  <si>
    <t>I'm in Scotland getting ready for a major news conference on the Great Dunes of Scotland announcing the second North Sea course - amazing!</t>
  </si>
  <si>
    <t>https://twitter.com/realDonaldTrump/status/342898132172025856</t>
  </si>
  <si>
    <t>I hope everybody goes to Macy's today to get Donald J. Trump shirts, ties, suits and cufflinks - they are really beautiful at low price</t>
  </si>
  <si>
    <t>https://twitter.com/realDonaldTrump/status/342924980675301376</t>
  </si>
  <si>
    <t>Newsstand sales for @ VanityFair, run by sleepy Graydon Carter, are down almost 20%. All he cares about are his bad food restaurants!</t>
  </si>
  <si>
    <t>https://twitter.com/realDonaldTrump/status/342925290722455552</t>
  </si>
  <si>
    <t>" @ vinnypac: @ realDonaldTrump I'll have to go to Macy's at tje Bridgewater mall in NJ and shop on this rainy day. Have 7 of ur ties. Luv them</t>
  </si>
  <si>
    <t>https://twitter.com/realDonaldTrump/status/342925438546489344</t>
  </si>
  <si>
    <t>" @ deluxeboss: @ realDonaldTrump @ Bobbyukip Your investment in the UK is welcome. Thanks for being you." Thank you!</t>
  </si>
  <si>
    <t>https://twitter.com/realDonaldTrump/status/343053756604219394</t>
  </si>
  <si>
    <t>Canadians: My ultra luxury private plane will be featured on Sunday's episode of # MightyPlanes on @ DiscoveryCanada--don't miss it at 8 ET!</t>
  </si>
  <si>
    <t>https://twitter.com/realDonaldTrump/status/343076203063816193</t>
  </si>
  <si>
    <t>Vote for your favorite @ MissUSA contestant --- the 2013 # MissUSA Fan Vote at http://missusa.com !</t>
  </si>
  <si>
    <t>https://twitter.com/realDonaldTrump/status/343236499392839681</t>
  </si>
  <si>
    <t>" @ BeaumontAnthony: @ DonaldJTrumpJr @ realDonaldTrump @ IvankaTrump I agree thank Mr trump fantastic golf in the UK you have built"</t>
  </si>
  <si>
    <t>https://twitter.com/realDonaldTrump/status/343237994817417217</t>
  </si>
  <si>
    <t>" @ YouAreNotDeep: @ realDonaldTrump's my inspiration."</t>
  </si>
  <si>
    <t>https://twitter.com/realDonaldTrump/status/343434617145131009</t>
  </si>
  <si>
    <t>https://twitter.com/realDonaldTrump/status/344092318669873152</t>
  </si>
  <si>
    <t>https://twitter.com/realDonaldTrump/status/344093928817053696</t>
  </si>
  <si>
    <t>Via @Newsmax_Media: "Robb Report: Trump Scotland Best Golf Course in the World"http://bit.ly/16MmqLj</t>
  </si>
  <si>
    <t>https://twitter.com/realDonaldTrump/status/344105901185171456</t>
  </si>
  <si>
    <t>Via @ CNNMoney by @ jtotoole: ‚ÄúU.S. taps Donald Trump to convert DC's Old Post Office into luxury hotel‚Äù http://cnnmon.ie/16MnrTA</t>
  </si>
  <si>
    <t>https://twitter.com/realDonaldTrump/status/344142489562804224</t>
  </si>
  <si>
    <t>. @ foxandfriends int. on gov. collecting data, whistle blower hiding in China &amp; no bikinis in Miss World pageanthttp://bit.ly/11uBrcK</t>
  </si>
  <si>
    <t>https://twitter.com/realDonaldTrump/status/344142983848923136</t>
  </si>
  <si>
    <t>A coincidence that the NSA leaker is living openly in Hong Kong?! At the same time the Chinese Pres. met with Obama in CA.</t>
  </si>
  <si>
    <t>https://twitter.com/realDonaldTrump/status/344158484109070337</t>
  </si>
  <si>
    <t>China is openly sailing warships in our waters &amp; arming countries in our hemisphere including Mexico http://bit.ly/ZzaerM Ally?</t>
  </si>
  <si>
    <t>https://twitter.com/realDonaldTrump/status/344165940725964800</t>
  </si>
  <si>
    <t>‚ÄúWorry destroys focus.‚Äù ‚Äì Think Big</t>
  </si>
  <si>
    <t>https://twitter.com/realDonaldTrump/status/344169653981028352</t>
  </si>
  <si>
    <t>@ kevindrako2 Thanks, just really busy!</t>
  </si>
  <si>
    <t>https://twitter.com/realDonaldTrump/status/344177398889193473</t>
  </si>
  <si>
    <t>Somerset County, New Jersey SWAT Team- really fantastic people! http://instagram.com/p/aY_fhDmhdD/</t>
  </si>
  <si>
    <t>https://twitter.com/realDonaldTrump/status/344182809096753152</t>
  </si>
  <si>
    <t>Shirts and ties are doing great @ Macys--thanks!</t>
  </si>
  <si>
    <t>https://twitter.com/realDonaldTrump/status/344190912622108672</t>
  </si>
  <si>
    <t>‚ÄúYesterday's home runs don't win today's games.‚Äù - Babe Ruth</t>
  </si>
  <si>
    <t>https://twitter.com/realDonaldTrump/status/344207654928924673</t>
  </si>
  <si>
    <t>https://twitter.com/realDonaldTrump/status/344207850853265410</t>
  </si>
  <si>
    <t>@ JBradleyDesign1 @ CNNMoney @ jtotoole Thank you!</t>
  </si>
  <si>
    <t>https://twitter.com/realDonaldTrump/status/344211811958128640</t>
  </si>
  <si>
    <t>. @ DonaldJTrumpJr and I on the 18th hole at Trump International Golf Links Scotland- http://bit.ly/ZFN6Ig</t>
  </si>
  <si>
    <t>https://twitter.com/realDonaldTrump/status/344275492280606720</t>
  </si>
  <si>
    <t>"@joooooojaah: I am team @ realDonaldTrump &lt;3 &lt;3 &lt;3" Thanks Georgia!</t>
  </si>
  <si>
    <t>https://twitter.com/realDonaldTrump/status/344333702668632064</t>
  </si>
  <si>
    <t>" @ Dardonyc16: @ realDonaldTrump @ DonaldJTrumpJr Hit 4 wood shots to get on that green. Stunning hole and best course in the world!</t>
  </si>
  <si>
    <t>https://twitter.com/realDonaldTrump/status/344427690385887232</t>
  </si>
  <si>
    <t>"@GSGOV: @ Lord_Sugar sad it has come to this. Clown on TV and selling nail clippers online. Ask @ realDonaldTrump for a job?"</t>
  </si>
  <si>
    <t>@GSGOV @ @</t>
  </si>
  <si>
    <t>https://twitter.com/realDonaldTrump/status/344427911006281729</t>
  </si>
  <si>
    <t>"@tabloidhack: 2016 platform? China must be stopped from treating the U.S. like a chump, says @ realDonaldTrump. http://www.washingtontimes.com/news/2013/jun/10/miller-donald-trump-says-country-going-hell-handba/ ‚Ä¶"</t>
  </si>
  <si>
    <t>@tabloidhack @</t>
  </si>
  <si>
    <t>https://twitter.com/realDonaldTrump/status/344428215965736960</t>
  </si>
  <si>
    <t>@Rosemarrisa She will run!</t>
  </si>
  <si>
    <t>https://twitter.com/realDonaldTrump/status/344429066537037825</t>
  </si>
  <si>
    <t>" @ MagamboArt: Ôº≤Ôº¥~‚òû @ realDonaldTrump. Our prayers are with you, Be well soon ! God bless you Nelson Mandela # Mandela pic.twitter.com/G3Tda1mD9F"</t>
  </si>
  <si>
    <t>https://twitter.com/realDonaldTrump/status/344429391847256064</t>
  </si>
  <si>
    <t>"@Riddzey32: @ BarackObama 2-Day is # CoachLombardi 100th B-Day! Research him &amp; learn how to be a # TrueLeader @ realDonaldTrump" Great coach!</t>
  </si>
  <si>
    <t>@Riddzey32 @ @</t>
  </si>
  <si>
    <t>https://twitter.com/realDonaldTrump/status/344430063959302144</t>
  </si>
  <si>
    <t>" @ AZDaniel27: @ RealDonaldTrump. "A successful man is one who can lay a firm foundation with the bricks others have thrown at him" D Brinkley</t>
  </si>
  <si>
    <t>https://twitter.com/realDonaldTrump/status/344442282839261184</t>
  </si>
  <si>
    <t>@ Tedieballgame @ Macys Me too, thanks!</t>
  </si>
  <si>
    <t>https://twitter.com/realDonaldTrump/status/344442428624863232</t>
  </si>
  <si>
    <t>@missally52 @ Macys Thanks and great job!</t>
  </si>
  <si>
    <t>@missally52 @</t>
  </si>
  <si>
    <t>https://twitter.com/realDonaldTrump/status/344464294232084480</t>
  </si>
  <si>
    <t>Great going to Bob Kraft &amp; Bill Belichick of the @ Patriots on @ TimTebow. Tim is a winner just like them!</t>
  </si>
  <si>
    <t>https://twitter.com/realDonaldTrump/status/344481942709870593</t>
  </si>
  <si>
    <t>Please don‚Äôt pay attention to all of those phony tweets that mention my twitter handle relative to ‚Äúdiet‚Äù -- it is a total scam.</t>
  </si>
  <si>
    <t>https://twitter.com/realDonaldTrump/status/344520306825773057</t>
  </si>
  <si>
    <t>. @ TrumpGolfLA, has panoramic Pacific Ocean views, features a 7,242-yard public course designed by Pete Dyehttp://youtu.be/y73fwwpnm1w</t>
  </si>
  <si>
    <t>https://twitter.com/realDonaldTrump/status/344526168407539712</t>
  </si>
  <si>
    <t>Belated congratulations to @ serenawilliams on winning the French Open. A great player &amp; person!</t>
  </si>
  <si>
    <t>https://twitter.com/realDonaldTrump/status/344531400713719808</t>
  </si>
  <si>
    <t>With so many scandals plaguing Obama, it seems that they all hit him at the right time. Could help him get away w/ all of them.</t>
  </si>
  <si>
    <t>https://twitter.com/realDonaldTrump/status/344542196315344897</t>
  </si>
  <si>
    <t>Congrats to @ BarbaraJWalters on winning the @ MadeinNY Mayor's Award for Lifetime Achievement! I love Barbara!</t>
  </si>
  <si>
    <t>https://twitter.com/realDonaldTrump/status/344545752053321729</t>
  </si>
  <si>
    <t>Via @ WashTimes by @ EmilyMiller: "Donald Trump says ‚ÄòThis country is going to hell in a handbasket‚Äô"http://bit.ly/116QmNR</t>
  </si>
  <si>
    <t>https://twitter.com/realDonaldTrump/status/344546262839869440</t>
  </si>
  <si>
    <t>"Always pretend that you're working for yourself. You'll do a wonderful job. It's simple, but it works." - Think Like a Billionaire</t>
  </si>
  <si>
    <t>https://twitter.com/realDonaldTrump/status/344546606886051842</t>
  </si>
  <si>
    <t>Keep stimulating your mind with big ideas. Fill your mind with new information, &amp; use this information to spawn new ideas. - Think Big</t>
  </si>
  <si>
    <t>https://twitter.com/realDonaldTrump/status/344548307865042944</t>
  </si>
  <si>
    <t>https://twitter.com/realDonaldTrump/status/344549090903867393</t>
  </si>
  <si>
    <t>https://twitter.com/realDonaldTrump/status/344554483948343296</t>
  </si>
  <si>
    <t>‚ÄúThe risk of a wrong decision is preferable to the terror of indecision.‚Äù ‚Äì Maimonides</t>
  </si>
  <si>
    <t>https://twitter.com/realDonaldTrump/status/344568173586157569</t>
  </si>
  <si>
    <t>. @ VattenfallGroup has topped Carbon Data‚Äôs rankings of the most carbon-intensive companies in the EU‚Äôs emissions trading scheme.</t>
  </si>
  <si>
    <t>https://twitter.com/realDonaldTrump/status/344568327638765568</t>
  </si>
  <si>
    <t>Amazing‚Ä¶ @ VattenfallGroup tried to destroy Aberdeen.</t>
  </si>
  <si>
    <t>https://twitter.com/realDonaldTrump/status/344658187389116416</t>
  </si>
  <si>
    <t>" @ ldn1017: @ _KatherineWebb @ realDonaldTrump how come katherine isn't a judge for miss USA????" Because she is friends with Miss Alabama!</t>
  </si>
  <si>
    <t>https://twitter.com/realDonaldTrump/status/344658609730383874</t>
  </si>
  <si>
    <t>@ MatthewJPizzo Thanks Matt!</t>
  </si>
  <si>
    <t>https://twitter.com/realDonaldTrump/status/344659616849862657</t>
  </si>
  <si>
    <t>" @ Friend_Bus: @ wgonet @ realDonaldTrump ill admit hes the man when it comes to entrepreneurs" Thank you!</t>
  </si>
  <si>
    <t>https://twitter.com/realDonaldTrump/status/344666857653014528</t>
  </si>
  <si>
    <t>" @ Chris_McNall: @ realdonaldtrump congratulations on building the "world's best golf course". Scotland makes us jealous!" Thanks Chris.</t>
  </si>
  <si>
    <t>https://twitter.com/realDonaldTrump/status/344764825601196033</t>
  </si>
  <si>
    <t>" @ Yra007Unaj: @ realDonaldTrump I most definitely agree with you. Such an inspiration you are" Thanks and work hard and smart!</t>
  </si>
  <si>
    <t>https://twitter.com/realDonaldTrump/status/344774138344382464</t>
  </si>
  <si>
    <t>https://twitter.com/realDonaldTrump/status/344774725505015809</t>
  </si>
  <si>
    <t>" @ WilsonLeeFlores: @ realDonaldTrump @ Chris_McNall is that hype or truly the world's best # golf course?" It is the World's best golf course!</t>
  </si>
  <si>
    <t>https://twitter.com/realDonaldTrump/status/344775405057753090</t>
  </si>
  <si>
    <t>" @ _KatherineWebb: Looking forward to # MissUSA this weekend in Vegas!" Great to have our former.Miss Alabama!</t>
  </si>
  <si>
    <t>https://twitter.com/realDonaldTrump/status/344777108846952448</t>
  </si>
  <si>
    <t>Wow, sexual assaults in the military have gone through the roof, far worse than anybody could have predicted!</t>
  </si>
  <si>
    <t>https://twitter.com/realDonaldTrump/status/344822631507324930</t>
  </si>
  <si>
    <t>@ scottymcd1980 A round of golf compliments of me: Trump National Golf Club--Los Angeles.http://youtu.be/y73fwwpnm1w</t>
  </si>
  <si>
    <t>https://twitter.com/realDonaldTrump/status/344843316917059584</t>
  </si>
  <si>
    <t>I've been warning about China since as early as the 80‚Äôs. No one wanted to listen. Now our country is in real trouble. # TimetoGetTough</t>
  </si>
  <si>
    <t>https://twitter.com/realDonaldTrump/status/344850299934097409</t>
  </si>
  <si>
    <t>If Snowden was such a hero then he would be in America. He is escaping justice!</t>
  </si>
  <si>
    <t>https://twitter.com/realDonaldTrump/status/344851336921219074</t>
  </si>
  <si>
    <t>If @ VattenfallGroup dropped out of the economically unfeasible wind farm development in Aberdeen, who is (cont) http://tl.gd/n_1rkpkgc</t>
  </si>
  <si>
    <t>https://twitter.com/realDonaldTrump/status/344879889461170176</t>
  </si>
  <si>
    <t>. @ DannyZuker You‚Äôre starting up again because people have forgotten you. You wouldn‚Äôt take my bet but it‚Äôs (cont) http://tl.gd/n_1rkpmbo</t>
  </si>
  <si>
    <t>https://twitter.com/realDonaldTrump/status/344880155585564672</t>
  </si>
  <si>
    <t>. @ DannyZuker Danny‚ÄîLet your bosses on Modern Family lend you the money to play the game. Show courage!</t>
  </si>
  <si>
    <t>https://twitter.com/realDonaldTrump/status/344884489266274304</t>
  </si>
  <si>
    <t>https://twitter.com/realDonaldTrump/status/344896698704859136</t>
  </si>
  <si>
    <t>Looking forward to speaking at @ ralphreed‚Äôs @ FaithandFreedom Gala Dinner on Friday in D.C. His staff has been great!</t>
  </si>
  <si>
    <t>https://twitter.com/realDonaldTrump/status/344898458169257984</t>
  </si>
  <si>
    <t>. @ DannyZuker Danny--You're a total loser!</t>
  </si>
  <si>
    <t>https://twitter.com/realDonaldTrump/status/344905633579012097</t>
  </si>
  <si>
    <t>I can't resist hitting lightweight @ DannyZuker verbally when he starts up because he is just.so pathetic and easy (stupid)!</t>
  </si>
  <si>
    <t>https://twitter.com/realDonaldTrump/status/344907164248322048</t>
  </si>
  <si>
    <t>" @ ArberDoci: @ DannyZuker I think you try and make fun of @ realDonaldTrump because you're jealous. Try and compare your career to his."</t>
  </si>
  <si>
    <t>https://twitter.com/realDonaldTrump/status/344907685331890176</t>
  </si>
  <si>
    <t>" @ lolita_nyc: @ realDonaldTrump luv you" That's great!</t>
  </si>
  <si>
    <t>https://twitter.com/realDonaldTrump/status/344908599195209731</t>
  </si>
  <si>
    <t>" @ BahuksanaMPH: @ realDonaldTrump agreed, he did the crime now he needs to do the time..face the music....Trump For President 2016"</t>
  </si>
  <si>
    <t>https://twitter.com/realDonaldTrump/status/344908946592657410</t>
  </si>
  <si>
    <t>" @ MayaAlusik: @ realDonaldTrump @ DannyZuker Danny who?</t>
  </si>
  <si>
    <t>https://twitter.com/realDonaldTrump/status/344909154814681088</t>
  </si>
  <si>
    <t>" @ Who_MikeJones6: @ realDonaldTrump # Trump2016 # zukerisaloser"</t>
  </si>
  <si>
    <t>https://twitter.com/realDonaldTrump/status/344909275988111360</t>
  </si>
  <si>
    <t>"Age wrinkles the body. Quitting wrinkles the soul." - General Douglas MacArthur</t>
  </si>
  <si>
    <t>https://twitter.com/realDonaldTrump/status/344909940491689984</t>
  </si>
  <si>
    <t>" @ TONE_L0C: @ realDonaldTrump is better than @ dannyzuker in a lot of ways, plus Donald has 2million more followers than zuker"</t>
  </si>
  <si>
    <t>https://twitter.com/realDonaldTrump/status/344915490268913666</t>
  </si>
  <si>
    <t>Why isn‚Äôt the @ GOP congress doing everything possible to defund and cut ObamaCare?</t>
  </si>
  <si>
    <t>https://twitter.com/realDonaldTrump/status/344922462875697152</t>
  </si>
  <si>
    <t>Is it a coincidence that the Middle East has blown up since Obama became president?</t>
  </si>
  <si>
    <t>https://twitter.com/realDonaldTrump/status/344951794885070848</t>
  </si>
  <si>
    <t>" @ bingo1bingo2: @ realDonaldTrump @ dannyzuker wow! That was some fine initiated political arguments u had right there. # Trump2016"</t>
  </si>
  <si>
    <t>https://twitter.com/realDonaldTrump/status/344952108895842304</t>
  </si>
  <si>
    <t>" @ Rich9ie8: @ realDonaldTrump we need more great Americans like you to make this country strong" Thanks for the nice words!</t>
  </si>
  <si>
    <t>https://twitter.com/realDonaldTrump/status/344952423862894594</t>
  </si>
  <si>
    <t>" @ kevcur8: @ realDonaldTrump ally my arse U exposed them years ago DT...time 4 U to get in the game...FOR REAL. You have backers...trust me."</t>
  </si>
  <si>
    <t>https://twitter.com/realDonaldTrump/status/344952813723451392</t>
  </si>
  <si>
    <t>" @ kevcur8: @ realDonaldTrump @ WashTimes @ EmilyMiller If anyone could start a 3rd party in govt it is U...just do it..build it they will come.</t>
  </si>
  <si>
    <t>https://twitter.com/realDonaldTrump/status/344986615338381312</t>
  </si>
  <si>
    <t>" @ paynetb: I'm voting for @ realDonaldTrump! Calls it like it is! # trump2016" Very nice Frank - our Country does need leadership.</t>
  </si>
  <si>
    <t>https://twitter.com/realDonaldTrump/status/344988801850015744</t>
  </si>
  <si>
    <t>Lightweight @ DannyZuker is too stupid to see that China (and others) is destroying the U.S. economically and our leaders are helpless! SAD.</t>
  </si>
  <si>
    <t>https://twitter.com/realDonaldTrump/status/344989234916114434</t>
  </si>
  <si>
    <t>" @ Tigergal62: Not very presidential: @ realDonaldTrump: . @ DannyZuker Danny--You're a total loser!" Perhaps, but 100% true!</t>
  </si>
  <si>
    <t>https://twitter.com/realDonaldTrump/status/344989636751405056</t>
  </si>
  <si>
    <t>" @ spuffer316: @ IvankaTrump you have an amazing father @ realDonaldTrump @rbeezybess" Thank you Stu, and Ivanka is a great daughter!</t>
  </si>
  <si>
    <t>https://twitter.com/realDonaldTrump/status/344990437779578880</t>
  </si>
  <si>
    <t>"@AleksyDaSexy: @ realDonaldTrump I'd vote for you for president" Thank you.</t>
  </si>
  <si>
    <t>@AleksyDaSexy @</t>
  </si>
  <si>
    <t>https://twitter.com/realDonaldTrump/status/344990854789861376</t>
  </si>
  <si>
    <t>@ WhiskeySam99 .Sam, you are so pathetic!</t>
  </si>
  <si>
    <t>https://twitter.com/realDonaldTrump/status/344990946749997056</t>
  </si>
  <si>
    <t>" @ spuffer316: You sir, are a great American, I've learned so much from you on so many levels. @ realDonaldTrump @ IvankaTrump @rbeezybess"</t>
  </si>
  <si>
    <t>https://twitter.com/realDonaldTrump/status/344991391711121408</t>
  </si>
  <si>
    <t>" @ JustMeNoahB: @ realDonaldTrump Please Run For President... Be Good To Have A Real Business Man In Office"</t>
  </si>
  <si>
    <t>https://twitter.com/realDonaldTrump/status/344991867139674112</t>
  </si>
  <si>
    <t>" @ juliar1206: @ realDonaldTrump I'd vote for you too! I work for the welfare dept &amp; I've never seen so many people on it. It should not be.</t>
  </si>
  <si>
    <t>https://twitter.com/realDonaldTrump/status/344994207292870656</t>
  </si>
  <si>
    <t>Just tried watching Modern Family - written by a moron, really boring. Writer has the mind of a very dumb and backward child. Sorry Danny!</t>
  </si>
  <si>
    <t>https://twitter.com/realDonaldTrump/status/344994562080641025</t>
  </si>
  <si>
    <t>" @ MikeVega4: I have to say I fave no idea who @ DannyZuker is but I know @ realDonaldTrump is and he has great hotels # whoiszucker" TRUE.</t>
  </si>
  <si>
    <t>https://twitter.com/realDonaldTrump/status/344995095176704000</t>
  </si>
  <si>
    <t>https://twitter.com/realDonaldTrump/status/344996063968632832</t>
  </si>
  <si>
    <t>" @ psmith819: @ DannyZuker @ realDonaldTrump so to tell you Danny boy.....trump is winning it.....as he usually does." Danny is easy!</t>
  </si>
  <si>
    <t>https://twitter.com/realDonaldTrump/status/344996654342086656</t>
  </si>
  <si>
    <t>@ Sir_KLZA Hater, Danny is getting his ass kicked like he has all of his life!</t>
  </si>
  <si>
    <t>https://twitter.com/realDonaldTrump/status/344998020787621888</t>
  </si>
  <si>
    <t>" @ Leigh26Heather: @ realDonaldTrump WHO ON EARTH IS DANNY ZUKER????!!!!" A lightweight moron who only gets attention by attacking Trump.</t>
  </si>
  <si>
    <t>https://twitter.com/realDonaldTrump/status/344998499391254528</t>
  </si>
  <si>
    <t>" @ LanaH11: @ realDonaldTrump I've tried watching it a few times and think it is one of the dumbest shows ever! How can it win awards?"</t>
  </si>
  <si>
    <t>https://twitter.com/realDonaldTrump/status/344999794135138304</t>
  </si>
  <si>
    <t>@ Teerellz_95 You have no chance!</t>
  </si>
  <si>
    <t>https://twitter.com/realDonaldTrump/status/345129323604353024</t>
  </si>
  <si>
    <t>" @ Matthew_Pascale: "You have to think anyway, so why not think big?" @ realDonaldTrump - Great quote from an experienced leader."</t>
  </si>
  <si>
    <t>https://twitter.com/realDonaldTrump/status/345130863182348288</t>
  </si>
  <si>
    <t>" @ HappiiKarii: @ realDonaldTrump why didn't you run for this term?" I should have, I would have won!</t>
  </si>
  <si>
    <t>https://twitter.com/realDonaldTrump/status/345144830952882176</t>
  </si>
  <si>
    <t>" @ GysellAlmonte: I was checking upon @ realdonaldtrump bio, and turns out that tomorrow is his birthday! I admire the guy. Thank you!</t>
  </si>
  <si>
    <t>https://twitter.com/realDonaldTrump/status/345145435905744896</t>
  </si>
  <si>
    <t>" @ AZDaniel27: @ realDonaldTrump. "The penalty of success is to now be bored by people who used to snub you" - Viscountess Astor (1879-1964)"</t>
  </si>
  <si>
    <t>https://twitter.com/realDonaldTrump/status/345146872123502592</t>
  </si>
  <si>
    <t>" @ ilory: Whao! So good to know that I share the same birthday as my mentor @ realDonaldTrump. Tomorrow's our Birthday!!!!!!" Happy birthday!</t>
  </si>
  <si>
    <t>https://twitter.com/realDonaldTrump/status/345163618066780161</t>
  </si>
  <si>
    <t>" @ courtneyymorgan: Just saw the old post office in Washington DC that @ realDonaldTrump is planning to turn into a hotel. It will be gorgeous</t>
  </si>
  <si>
    <t>https://twitter.com/realDonaldTrump/status/345164114773016576</t>
  </si>
  <si>
    <t>" @ EBlakeSpencer: What a great day @ TrumpGolfLA w/ @ ChrisUhrig. Can't wait to go back @ realDonaldTrump. # highlyrecommended. THANKS.</t>
  </si>
  <si>
    <t>https://twitter.com/realDonaldTrump/status/345165133200367616</t>
  </si>
  <si>
    <t>" @ Jdawgnuts: @ realDonaldTrump if you really thought you could have won, you would have ran." Very bad grammar (run).</t>
  </si>
  <si>
    <t>https://twitter.com/realDonaldTrump/status/345232244807442434</t>
  </si>
  <si>
    <t>Thanks to everyone for your kind birthday wishes -- very nice!</t>
  </si>
  <si>
    <t>https://twitter.com/realDonaldTrump/status/345237282204311553</t>
  </si>
  <si>
    <t>Challenges present opportunities. Always keep your focus and stay calm.</t>
  </si>
  <si>
    <t>https://twitter.com/realDonaldTrump/status/345258225291128832</t>
  </si>
  <si>
    <t>It‚Äôs Thursday. How much has OPEC ripped us off today?</t>
  </si>
  <si>
    <t>https://twitter.com/realDonaldTrump/status/345273770036047874</t>
  </si>
  <si>
    <t>Still a great time to buy residential property. The courts are holding up foreclosures. Buy directly from the banks.</t>
  </si>
  <si>
    <t>https://twitter.com/realDonaldTrump/status/345570728504086529</t>
  </si>
  <si>
    <t>A friend of mine went to @ CakeBossBuddy and sent me this beautiful cake which we put in the atrium of @ TrumpTowerNY. http://fb.me/Ndl8VDs1</t>
  </si>
  <si>
    <t>https://twitter.com/realDonaldTrump/status/345578512649973760</t>
  </si>
  <si>
    <t>. @ IvankaTrump and I are looking forward to visiting Vancouver next week. Big announcement‚Ä¶</t>
  </si>
  <si>
    <t>https://twitter.com/realDonaldTrump/status/345598205465079810</t>
  </si>
  <si>
    <t>Father‚Äôs Day is Sunday. Find the perfect gift.Trump Signature Collection is exclusively available @ Macyshttp://bit.ly/15AXyl0</t>
  </si>
  <si>
    <t>https://twitter.com/realDonaldTrump/status/345599990984486914</t>
  </si>
  <si>
    <t>Watch Miss USA 2013 Sunday night at 9 PM ET. Live from Planet Hollywood, Las Vegas. http://bit.ly/lQS0Nh</t>
  </si>
  <si>
    <t>https://twitter.com/realDonaldTrump/status/345613012973023232</t>
  </si>
  <si>
    <t>. @ GiulianaRancic &amp; @ nickjonas are co-hosting Miss USA 2013 -- Sunday night at 9 PM ET on NBC. @ JonasBrothers will be performing. Tune in!</t>
  </si>
  <si>
    <t>https://twitter.com/realDonaldTrump/status/345615902743617536</t>
  </si>
  <si>
    <t>https://twitter.com/realDonaldTrump/status/345619254042832897</t>
  </si>
  <si>
    <t>My @ piersmorgan interview on Snowden the traitor, national security and China hacking ushttp://bit.ly/12Le8BT</t>
  </si>
  <si>
    <t>https://twitter.com/realDonaldTrump/status/345623920470274049</t>
  </si>
  <si>
    <t>For an advance preview of the Miss USA 2013 contestants, as well as other show details, go to http://www.missuniverse.com</t>
  </si>
  <si>
    <t>https://twitter.com/realDonaldTrump/status/345625597076197376</t>
  </si>
  <si>
    <t>"Work often becomes problem solving. Problems come with the territory, and they should never surprise you." - Think Like a Champion</t>
  </si>
  <si>
    <t>https://twitter.com/realDonaldTrump/status/345632733889957889</t>
  </si>
  <si>
    <t>@AdeleBrumley Thanks!</t>
  </si>
  <si>
    <t>https://twitter.com/realDonaldTrump/status/345633243468529664</t>
  </si>
  <si>
    <t>@ Eurphrosye Great!</t>
  </si>
  <si>
    <t>https://twitter.com/realDonaldTrump/status/345634425234677760</t>
  </si>
  <si>
    <t>https://twitter.com/realDonaldTrump/status/345636903468548096</t>
  </si>
  <si>
    <t>‚ÄúDon‚Äôt find fault. Find a remedy.‚Äù ‚Äì Henry Ford</t>
  </si>
  <si>
    <t>https://twitter.com/realDonaldTrump/status/345892362209353729</t>
  </si>
  <si>
    <t>" @ andrewtavani: . @ billclinton &amp; @ GovChristie 1st met at wedding of @ realDonaldTrump, when Christie was US attorney in the Bush admin." TRUE</t>
  </si>
  <si>
    <t>https://twitter.com/realDonaldTrump/status/345923483655614466</t>
  </si>
  <si>
    <t>" @ littlechutemike: @ realDonaldTrump your business sense is amazing. I hope one of my children grow up to be as successful as you" Very nice</t>
  </si>
  <si>
    <t>https://twitter.com/realDonaldTrump/status/346020132428083201</t>
  </si>
  <si>
    <t>" @ TinkerP91: @ realDonaldTrump can't wait for Monday mornings with Mr. Trump on Fox and Friends love to hear his opinion. Agree most times.</t>
  </si>
  <si>
    <t>https://twitter.com/realDonaldTrump/status/346024636028428288</t>
  </si>
  <si>
    <t>@ LeoDiCaprio Come to Miss U.S.A. tomorrow in Las Vegas-will be a great evening!</t>
  </si>
  <si>
    <t>https://twitter.com/realDonaldTrump/status/346041686616576000</t>
  </si>
  <si>
    <t>" @ DavisCPAGroup: @ realDonaldTrump playing pine hill for pops day." Enjoy it!</t>
  </si>
  <si>
    <t>https://twitter.com/realDonaldTrump/status/346047766830645248</t>
  </si>
  <si>
    <t>" @ Tommyguns11: @ realDonaldTrump Obama arming Syrian rebels is a travesty and an embarassment to the US! What would YOU do?" Stay out!</t>
  </si>
  <si>
    <t>https://twitter.com/realDonaldTrump/status/346050284222558209</t>
  </si>
  <si>
    <t>Happy Father's Day to all, even the haters and losers!</t>
  </si>
  <si>
    <t>https://twitter.com/realDonaldTrump/status/346063000056254464</t>
  </si>
  <si>
    <t>We should stay the hell out of Syria, the "rebels" are just as bad as the current regime. WHAT WILL WE GET FOR OUR LIVES AND $ BILLIONS?ZERO</t>
  </si>
  <si>
    <t>https://twitter.com/realDonaldTrump/status/346064383086055424</t>
  </si>
  <si>
    <t>" @ hellocory: Oh my god the twitter fight between @ dannyzuck and @ realDonaldTrump" There is no fight with @ DannyZuker, he is a nobody!</t>
  </si>
  <si>
    <t>https://twitter.com/realDonaldTrump/status/346064393584377856</t>
  </si>
  <si>
    <t>" @ jmkjmkjmkjmkjmk: @ realDonaldTrump Hey Donald, just want to say, I'm a huge fan of your books. Your a real inspiration. Thanks!</t>
  </si>
  <si>
    <t>https://twitter.com/realDonaldTrump/status/346066891653132288</t>
  </si>
  <si>
    <t>"@dooobieashtray: @ realDonaldTrump acts childish fighting with @ DannyZuker via internet" Wrong, he started it and I finished it-he's nothing</t>
  </si>
  <si>
    <t>@dooobieashtray @ @</t>
  </si>
  <si>
    <t>https://twitter.com/realDonaldTrump/status/346068617516945408</t>
  </si>
  <si>
    <t>" @ OnlyOneTweet_: @ realDonaldTrump Hello Mr. Trump. Long time reader, first time tweeter. How do I deal with bullies?" ATTACK OR IGNORE!</t>
  </si>
  <si>
    <t>https://twitter.com/realDonaldTrump/status/346072654962380800</t>
  </si>
  <si>
    <t>A family in Las Vegas just stopped a violent home invasion by shooting one of the perpetrators-the other fled and will be captured. Great!</t>
  </si>
  <si>
    <t>https://twitter.com/realDonaldTrump/status/346073241728729088</t>
  </si>
  <si>
    <t>" @ extra__ChrisB: @ realDonaldTrump Danny is just mad and jealous because you are more successful and have a better TV show than him" Perhaps</t>
  </si>
  <si>
    <t>https://twitter.com/realDonaldTrump/status/346073984657403904</t>
  </si>
  <si>
    <t>" @ JamesKlatt: @ realDonaldTrump moral of this story: guns (when used correctly) save lives!" TRUE!</t>
  </si>
  <si>
    <t>https://twitter.com/realDonaldTrump/status/346074299167277056</t>
  </si>
  <si>
    <t>" @ HuandaRulz: @ realDonaldTrump Guns in the hands of responsible people saves lives."</t>
  </si>
  <si>
    <t>https://twitter.com/realDonaldTrump/status/346079121849339904</t>
  </si>
  <si>
    <t>" @ aussiemika74: @ realDonaldTrump Any plans to present in Sydney again? Missed the last one, but heard great things about it" YES</t>
  </si>
  <si>
    <t>https://twitter.com/realDonaldTrump/status/346340977293787137</t>
  </si>
  <si>
    <t>" @ TiffanyATrump: Happy Father's Day dad! Love you! @ realDonaldTrump pic.twitter.com/lvDgZWvOIQ" Thanks Tiffany, I am proud of you!</t>
  </si>
  <si>
    <t>https://twitter.com/realDonaldTrump/status/346345323930738690</t>
  </si>
  <si>
    <t>" @ mattseba: With the endless amount of ties I buy I can say the @ realDonaldTrump collection is at the top of my list. # quality Thanks.</t>
  </si>
  <si>
    <t>https://twitter.com/realDonaldTrump/status/346623859828609024</t>
  </si>
  <si>
    <t>" @ JustinRose99: Time to enjoy an amazing day!" You were fantastic in winning the U.S. Open. Your father is looking down and proud of you!</t>
  </si>
  <si>
    <t>https://twitter.com/realDonaldTrump/status/346692182100570112</t>
  </si>
  <si>
    <t>Congratulations to Connecticut‚Äôs Erin Brady on being crowned the 2013 @ MissUSA! America will be well-represented in @ MissUniverse!</t>
  </si>
  <si>
    <t>https://twitter.com/realDonaldTrump/status/346692270055104512</t>
  </si>
  <si>
    <t>The crowning moment ‚Äì Conneticut‚Äôs Erin Brady winning @ MissUSA 2013 http://bit.ly/14dlha5</t>
  </si>
  <si>
    <t>https://twitter.com/realDonaldTrump/status/346692729310416896</t>
  </si>
  <si>
    <t>. @ GiulianaRancic &amp; @ nickjonas both did a wonderful job hosting @ MissUSA! Everyone loved @ JonasBrothers &amp; @ DJPaulyD‚Äôs performances!</t>
  </si>
  <si>
    <t>https://twitter.com/realDonaldTrump/status/346702305774694400</t>
  </si>
  <si>
    <t>Congratulations to @ EmilyMiller, @ mboyle1 &amp; @ NolteNC on making @ FishbowlDC‚Äôs list of "10 Journos You Don't Want to Fight on Twitter."</t>
  </si>
  <si>
    <t>https://twitter.com/realDonaldTrump/status/346711987109109761</t>
  </si>
  <si>
    <t>My @ gretawire int. on Obama scandals not resonating, no retribution on Benghazi, Obama not being engagedhttp://bit.ly/14dkea7</t>
  </si>
  <si>
    <t>https://twitter.com/realDonaldTrump/status/346714387941310464</t>
  </si>
  <si>
    <t>Trending story on Miss Utah is very unfair. She simply lost her train of thought‚Äîcould happen to anyone! @ MissUSA @ MissUniverse</t>
  </si>
  <si>
    <t>https://twitter.com/realDonaldTrump/status/346719075365429249</t>
  </si>
  <si>
    <t>A country that does not control or respect its own borders is a country destined for failure. Secure our borders!</t>
  </si>
  <si>
    <t>https://twitter.com/realDonaldTrump/status/346722323811926016</t>
  </si>
  <si>
    <t>I own @ DannyZuker, but he has his friends &amp; haters &amp; losers tweeting that he beat me. He can‚Äôt beat me at anything!</t>
  </si>
  <si>
    <t>https://twitter.com/realDonaldTrump/status/346722339486060545</t>
  </si>
  <si>
    <t>Frankly, for a writer, I don‚Äôt think @ DannyZuker‚Äôs stuff is good. In fact, it‚Äôs terrible.</t>
  </si>
  <si>
    <t>https://twitter.com/realDonaldTrump/status/346797664240820224</t>
  </si>
  <si>
    <t>Like it or not, haters and losers, everybody is talking about Miss U.S.A. and Miss Utah. By the way she is a fine young woman-unfair to her.</t>
  </si>
  <si>
    <t>https://twitter.com/realDonaldTrump/status/346817411204395008</t>
  </si>
  <si>
    <t>" @ marzanoj: @ realDonaldTrump people think of u as a real estate king. Rightly so, however, u r the marketing king as well." Thank you.</t>
  </si>
  <si>
    <t>https://twitter.com/realDonaldTrump/status/346943233277956096</t>
  </si>
  <si>
    <t>" @ peaceloveandmeg: but when you're in a beauty contest ran by @ realDonaldTrump , all the contestants are republican." Bad grammar (run).</t>
  </si>
  <si>
    <t>https://twitter.com/realDonaldTrump/status/346993964483743746</t>
  </si>
  <si>
    <t>Snowden is sitting in China and taunting the U.S. He is mocking us as a Country. Great time to place a tax on China trade if not turned over</t>
  </si>
  <si>
    <t>https://twitter.com/realDonaldTrump/status/346996400963338240</t>
  </si>
  <si>
    <t>Snowden is doing great damage to our relations with other countries and U.S.prestige. China is laughing at us as he continues illegal action</t>
  </si>
  <si>
    <t>https://twitter.com/realDonaldTrump/status/346998236776640513</t>
  </si>
  <si>
    <t>All I can say is that if I were President, Snowden would have already been returned to the U.S. (by their fastest jet) and with an apology!</t>
  </si>
  <si>
    <t>https://twitter.com/realDonaldTrump/status/347039396379369472</t>
  </si>
  <si>
    <t>Keep testing your limits. Never become complacent. Always think big!</t>
  </si>
  <si>
    <t>https://twitter.com/realDonaldTrump/status/347076807780081664</t>
  </si>
  <si>
    <t>Young entrepreneurs ‚Äì never back down. Take the hits and get up. That‚Äôs what makes a winner.</t>
  </si>
  <si>
    <t>https://twitter.com/realDonaldTrump/status/347170497051635713</t>
  </si>
  <si>
    <t>" @ chrisleigh604: @ realDonaldTrump welcome to vancouver . Enjoy your visit" Thank you.</t>
  </si>
  <si>
    <t>https://twitter.com/realDonaldTrump/status/347171251518849025</t>
  </si>
  <si>
    <t>" @ MissUSA2005: Love this pic of @ missusa, the beautiful Erin &amp; the one and only @ realdonaldtrump. Amazing show. Great picture, thanks.</t>
  </si>
  <si>
    <t>https://twitter.com/realDonaldTrump/status/347172639401467904</t>
  </si>
  <si>
    <t>" @ JLsmoothh: @ realDonaldTrump I appreciate everything you've done in my lifetime" Thank you Justin!</t>
  </si>
  <si>
    <t>https://twitter.com/realDonaldTrump/status/347183311489224705</t>
  </si>
  <si>
    <t>I met a Trump Twitter hater last night (well known). As he came near me he nervously said, "Mr. Trump, it is an honor to meet you sir!" Nice</t>
  </si>
  <si>
    <t>https://twitter.com/realDonaldTrump/status/347184353513717761</t>
  </si>
  <si>
    <t>"@MannyMaCoo: I may not agree with some of his politics, but @ realDonaldTrump is a phenomenal business man." So true!</t>
  </si>
  <si>
    <t>@MannyMaCoo @</t>
  </si>
  <si>
    <t>https://twitter.com/realDonaldTrump/status/347184740035616768</t>
  </si>
  <si>
    <t>" @ glcarter7: @ realDonaldTrump @ peaceloveandmeg Mr. Trump, Im 45 today. Can I get a retweet for luck this year?" Good luck!</t>
  </si>
  <si>
    <t>https://twitter.com/realDonaldTrump/status/347187059653476352</t>
  </si>
  <si>
    <t>The Miss Universe Pageant will be broadcast live from MOSCOW, RUSSIA on November 9th. A big deal that will bring our countries together!</t>
  </si>
  <si>
    <t>https://twitter.com/realDonaldTrump/status/347188267277500416</t>
  </si>
  <si>
    <t>The Miami Heat is getting it's ass kicked - they better start playing or it will be a long Summer for them.</t>
  </si>
  <si>
    <t>https://twitter.com/realDonaldTrump/status/347189884022308865</t>
  </si>
  <si>
    <t>"@CamaroDays: @ realDonaldTrump I don't understand why people hate a very generous and successful businessman?" And such a nice person!</t>
  </si>
  <si>
    <t>@CamaroDays @</t>
  </si>
  <si>
    <t>https://twitter.com/realDonaldTrump/status/347191326112112640</t>
  </si>
  <si>
    <t>Do you think Putin will be going to The Miss Universe Pageant in November in Moscow - if so, will he become my new best friend?</t>
  </si>
  <si>
    <t>https://twitter.com/realDonaldTrump/status/347196835397517312</t>
  </si>
  <si>
    <t>Great basketball game going on right now!</t>
  </si>
  <si>
    <t>https://twitter.com/realDonaldTrump/status/347202811878068224</t>
  </si>
  <si>
    <t>" @ athompson362: Why did I quit following @ realDonaldTrump? Twitter is boring without him. I'm back for good!" Everybody comes back!</t>
  </si>
  <si>
    <t>https://twitter.com/realDonaldTrump/status/347203093211004929</t>
  </si>
  <si>
    <t>Watch the game-really good.</t>
  </si>
  <si>
    <t>https://twitter.com/realDonaldTrump/status/347207382671187969</t>
  </si>
  <si>
    <t>Amazing comeback by The Heat - your friends at your favorite golf club, Trump National Doral, are proud of you. NOW for game 7!</t>
  </si>
  <si>
    <t>https://twitter.com/realDonaldTrump/status/347208279417552896</t>
  </si>
  <si>
    <t>" @ PZoric: @ realDonaldTrump rather watch season 7 of # theapprentice"</t>
  </si>
  <si>
    <t>https://twitter.com/realDonaldTrump/status/347209379784839168</t>
  </si>
  <si>
    <t>" @ DocShanahan1: @ realDonaldTrump would love to see you on shark tank.... great white vs hammerheads" But The Apprentice is far better!</t>
  </si>
  <si>
    <t>https://twitter.com/realDonaldTrump/status/347209988860690432</t>
  </si>
  <si>
    <t>@ LongLiveTheBOSS Thank you, very nice!</t>
  </si>
  <si>
    <t>https://twitter.com/realDonaldTrump/status/347212096276152320</t>
  </si>
  <si>
    <t>"@_ScumPrincess: @ realDonaldTrump is the best person I follow"</t>
  </si>
  <si>
    <t>@_ScumPrincess @</t>
  </si>
  <si>
    <t>https://twitter.com/realDonaldTrump/status/347215282701492225</t>
  </si>
  <si>
    <t>" @ ET614: @ realDonaldTrump were you listening to Cher's new song? Cher sucks - her song, and music in general, is terrible!</t>
  </si>
  <si>
    <t>https://twitter.com/realDonaldTrump/status/347215684993970176</t>
  </si>
  <si>
    <t>@ tubby511 Thank you!</t>
  </si>
  <si>
    <t>https://twitter.com/realDonaldTrump/status/347215748973875200</t>
  </si>
  <si>
    <t>" @ ldbox: @ realDonaldTrump Yes, Apprentice IS better, but world needs to see you on Shark Tank!!!"</t>
  </si>
  <si>
    <t>https://twitter.com/realDonaldTrump/status/347362863142285313</t>
  </si>
  <si>
    <t>" @ NargesNirumvala: @ realDonaldTrump WELCOME to # Vancouver Donald! Hope you enjoy our beautiful city. Looking forward to your announcement!"</t>
  </si>
  <si>
    <t>https://twitter.com/realDonaldTrump/status/347363150754091008</t>
  </si>
  <si>
    <t>" @ coollikeelvis: @ realDonaldTrump Welcome to Vancouver! Hope you enjoy your stay." Thanks!</t>
  </si>
  <si>
    <t>https://twitter.com/realDonaldTrump/status/347365041072386048</t>
  </si>
  <si>
    <t>" @ KyleMcCall4: A man works construction, is used to loud noise, &amp; can't adapt to noise from a windfarm. Beat EOWDC @ realDonaldTrump</t>
  </si>
  <si>
    <t>https://twitter.com/realDonaldTrump/status/347367337365753859</t>
  </si>
  <si>
    <t>https://twitter.com/realDonaldTrump/status/347377397340962816</t>
  </si>
  <si>
    <t>. @ Ed_Klein‚Äôs book ‚ÄòThe Amateur‚Äô is out in paper back. Lots of insights.</t>
  </si>
  <si>
    <t>https://twitter.com/realDonaldTrump/status/347386798030331905</t>
  </si>
  <si>
    <t>Great to see @ SarahPalinUSA back on @ FoxNews. She's a wonderful woman and commentator.</t>
  </si>
  <si>
    <t>https://twitter.com/realDonaldTrump/status/347408974892654594</t>
  </si>
  <si>
    <t>I salute all Tea Party Patriots for marching on DC today. Stand strong!</t>
  </si>
  <si>
    <t>https://twitter.com/realDonaldTrump/status/347451192005255168</t>
  </si>
  <si>
    <t>@Matglav @ @ @</t>
  </si>
  <si>
    <t>https://twitter.com/realDonaldTrump/status/347642692030840832</t>
  </si>
  <si>
    <t>I never made the ridiculous comment about James G. and Obama Care - somebody else put it out and attributed it to me. Not my style!</t>
  </si>
  <si>
    <t>https://twitter.com/realDonaldTrump/status/347644303335620609</t>
  </si>
  <si>
    <t>Who would really believe I would say such a thing about a guy I truly liked, James Gandolfini. Sadly, very sick people use my name.</t>
  </si>
  <si>
    <t>https://twitter.com/realDonaldTrump/status/347676157237420033</t>
  </si>
  <si>
    <t>" @ dst1015: @ realDonaldTrump my friend and yours Mike San Filippo qualified for the US Sr Open. Mike is a great player-give him congrats!</t>
  </si>
  <si>
    <t>https://twitter.com/realDonaldTrump/status/347676517612023808</t>
  </si>
  <si>
    <t>"@Lisa_LuciaTesta: @ realDonaldTrump I'm sure you didn't. There are a lot of sickos out there!" That's for sure!</t>
  </si>
  <si>
    <t>@Lisa_LuciaTesta @</t>
  </si>
  <si>
    <t>https://twitter.com/realDonaldTrump/status/347677384230715394</t>
  </si>
  <si>
    <t>" @ not_that_actor: @ realDonaldTrump It continues to amaze me how losers just can't stand your success, DJ. But success is the best revenge"</t>
  </si>
  <si>
    <t>https://twitter.com/realDonaldTrump/status/347677841653104641</t>
  </si>
  <si>
    <t>" @ bretech2: @ niceprogressive I don't thnk his acct was hacked he's saying he never twtd &amp; no1 actually saw it only claimed he deleted.</t>
  </si>
  <si>
    <t>https://twitter.com/realDonaldTrump/status/347679928386478080</t>
  </si>
  <si>
    <t>Some dope said I deleted a tweet about James G. There was no tweet and there was no delete-a totally fabricated story (nobody saw tweet).</t>
  </si>
  <si>
    <t>https://twitter.com/realDonaldTrump/status/347709823221125120</t>
  </si>
  <si>
    <t>‚ÄúKeep your brand standard in mind, and your expansion will seem possible as well as gratifying.‚Äù ‚Äì Midas Touch</t>
  </si>
  <si>
    <t>https://twitter.com/realDonaldTrump/status/347761973888442368</t>
  </si>
  <si>
    <t>James Gandolfini was a remarkable talent. He was also a decent man. We will all miss him.</t>
  </si>
  <si>
    <t>https://twitter.com/realDonaldTrump/status/347765030500069376</t>
  </si>
  <si>
    <t>We know who did the hoax of James Gandolfini and ObamaCare. Be careful, Mister.</t>
  </si>
  <si>
    <t>https://twitter.com/realDonaldTrump/status/347767082064158720</t>
  </si>
  <si>
    <t>https://twitter.com/realDonaldTrump/status/347773590436986880</t>
  </si>
  <si>
    <t>Our debt is about to reach $17T. Iraq has $20T in oil reserves. Interesting.</t>
  </si>
  <si>
    <t>https://twitter.com/realDonaldTrump/status/347803389998022658</t>
  </si>
  <si>
    <t>Negotiation is persuasion more than power. Negotiation includes a lot of fine lines--and that's what makes it an art.</t>
  </si>
  <si>
    <t>https://twitter.com/realDonaldTrump/status/347804777297629185</t>
  </si>
  <si>
    <t>Keep focused on your goals. Practice positive thinking. View any conflict as an opportunity--look at the solution, not the problem.</t>
  </si>
  <si>
    <t>https://twitter.com/realDonaldTrump/status/347812508687536128</t>
  </si>
  <si>
    <t>https://twitter.com/realDonaldTrump/status/347821970076872705</t>
  </si>
  <si>
    <t>Re negotiation: Trust your instincts even after you've honed your skills. They're there for a reason.</t>
  </si>
  <si>
    <t>https://twitter.com/realDonaldTrump/status/347833264867778561</t>
  </si>
  <si>
    <t>. @ GovernorPerry stopped by to say hello. http://fb.me/Hw9fC6Rz</t>
  </si>
  <si>
    <t>https://twitter.com/realDonaldTrump/status/347871957917765632</t>
  </si>
  <si>
    <t>My people caught the person who committed "forgery" of the James Gandolfini-Obama Care phoney quote attributed to me-fraud. Arrest coming?</t>
  </si>
  <si>
    <t>https://twitter.com/realDonaldTrump/status/347874666448289792</t>
  </si>
  <si>
    <t>" @ Patti_Wavinak: @ realDonaldTrump I do have to say I went to your timeline and saw you did NOT tweet that! Hope you catch the bastard!" DONE</t>
  </si>
  <si>
    <t>https://twitter.com/realDonaldTrump/status/347920140140167168</t>
  </si>
  <si>
    <t>After one of the great chokes in the history of sports, it will be hard for the Spurs to beat the Heat - but who knows. Good game on now!</t>
  </si>
  <si>
    <t>https://twitter.com/realDonaldTrump/status/348107340970606593</t>
  </si>
  <si>
    <t>Vision remains vision until you focus, do the work, and bring it down to earth where it will do some good.</t>
  </si>
  <si>
    <t>https://twitter.com/realDonaldTrump/status/348107401150468097</t>
  </si>
  <si>
    <t>The best investors are visionaries‚Äîthey look beyond the present.</t>
  </si>
  <si>
    <t>https://twitter.com/realDonaldTrump/status/348110298835718144</t>
  </si>
  <si>
    <t>Due diligence includes increasing your financial IQ daily.</t>
  </si>
  <si>
    <t>https://twitter.com/realDonaldTrump/status/348134696317751296</t>
  </si>
  <si>
    <t>@ KJLLeonard Thanks!</t>
  </si>
  <si>
    <t>https://twitter.com/realDonaldTrump/status/348135054314192899</t>
  </si>
  <si>
    <t>@ fubaglady @CamaroDays Thanks, I do and will!</t>
  </si>
  <si>
    <t>https://twitter.com/realDonaldTrump/status/348135208001863680</t>
  </si>
  <si>
    <t>https://twitter.com/realDonaldTrump/status/348135683875020801</t>
  </si>
  <si>
    <t>https://twitter.com/realDonaldTrump/status/348136820179075072</t>
  </si>
  <si>
    <t>Putin says Russia can‚Äôt allow a weakening of its nuclear deterrent‚ÄîU.S. wants to reduce‚Äîare we crazy?</t>
  </si>
  <si>
    <t>https://twitter.com/realDonaldTrump/status/348147650077536256</t>
  </si>
  <si>
    <t>Receiving the @ RobbReport trophy for best new golf course in the world- Trump International Golf Links Scotland. http://fb.me/2XwgdLIUO</t>
  </si>
  <si>
    <t>https://twitter.com/realDonaldTrump/status/348153312731869184</t>
  </si>
  <si>
    <t>https://twitter.com/realDonaldTrump/status/348167422802534400</t>
  </si>
  <si>
    <t>"Change is the law of life. And those who look only to the past or present are certain to miss the future." John F. Kennedy</t>
  </si>
  <si>
    <t>https://twitter.com/realDonaldTrump/status/348176719729012737</t>
  </si>
  <si>
    <t>"Coming together is a beginning. Keeping together is progress. Working together is success." - Henry Ford</t>
  </si>
  <si>
    <t>https://twitter.com/realDonaldTrump/status/348342907469705217</t>
  </si>
  <si>
    <t>@ caroleapple Great meeting you!</t>
  </si>
  <si>
    <t>https://twitter.com/realDonaldTrump/status/348343378603294720</t>
  </si>
  <si>
    <t>" @ Bunyolan: @ realDonaldTrump HI Chalita Yaemwannang, Miss Universe Thailand 2013 in NC. pic.twitter.com/Kb2YaM3Gfu" See you in Moscow.</t>
  </si>
  <si>
    <t>https://twitter.com/realDonaldTrump/status/348344063684124672</t>
  </si>
  <si>
    <t>" @ PROestateagent: @ realDonaldTrump True! And you are one of them - A great investor." Thank you.</t>
  </si>
  <si>
    <t>https://twitter.com/realDonaldTrump/status/348634313367105536</t>
  </si>
  <si>
    <t>" @ sufferlonger: What??? @ realDonaldTrump has his own NY State Park? This guy is everywhere! pic.twitter.com/PC0VpxVJk0" It was a gift from me.</t>
  </si>
  <si>
    <t>https://twitter.com/realDonaldTrump/status/348635301490593793</t>
  </si>
  <si>
    <t>" @ jmuoio88: Pretty sure the reason @ realDonaldTrump is so rich is because that guy never drank a drop of alcohol in his life" That helped!</t>
  </si>
  <si>
    <t>https://twitter.com/realDonaldTrump/status/348720685968932864</t>
  </si>
  <si>
    <t>" @ SteveRickettsSP: . @ realDonaldTrump does your ego permit you to donate something *without* requiring that your name be on it? State's idea!</t>
  </si>
  <si>
    <t>https://twitter.com/realDonaldTrump/status/349181128562843648</t>
  </si>
  <si>
    <t>@ EWErickson Enjoy your stay!</t>
  </si>
  <si>
    <t>https://twitter.com/realDonaldTrump/status/349181295336759297</t>
  </si>
  <si>
    <t>https://twitter.com/realDonaldTrump/status/349181679392407555</t>
  </si>
  <si>
    <t>@ TrumpPhillyGM @ DavisCPAGroup @ TrumpPhillyPro Have fun!</t>
  </si>
  <si>
    <t>https://twitter.com/realDonaldTrump/status/349187714412843008</t>
  </si>
  <si>
    <t>https://twitter.com/realDonaldTrump/status/349191903385878529</t>
  </si>
  <si>
    <t>See Charles Gasparino‚Äôs article in today‚Äôs NYPost about Eric Schneiderman‚Äôs witch hunt against Republicans http://bit.ly/1aGrdNE</t>
  </si>
  <si>
    <t>https://twitter.com/realDonaldTrump/status/349192067777437696</t>
  </si>
  <si>
    <t>Even liberals &amp; Democrats think Eric Schneiderman‚Äôs use of the Atty General‚Äôs office is unfair &amp; unethical.http://bit.ly/1aGrdNE</t>
  </si>
  <si>
    <t>https://twitter.com/realDonaldTrump/status/349201466126376962</t>
  </si>
  <si>
    <t>@ ARMusicPlanner Happy Birthday Anthony,</t>
  </si>
  <si>
    <t>https://twitter.com/realDonaldTrump/status/349205532386664449</t>
  </si>
  <si>
    <t>Via @ nydailynews: " @ IvankaTrump oversees new healthy room-service menu at Trump Hotels"http://nydn.us/17xMevd</t>
  </si>
  <si>
    <t>https://twitter.com/realDonaldTrump/status/349205949942206465</t>
  </si>
  <si>
    <t>Via @ HotelierME: Olympic golf course designer named by Trump-Damachttp://bit.ly/17xPE0J</t>
  </si>
  <si>
    <t>https://twitter.com/realDonaldTrump/status/349208045315817475</t>
  </si>
  <si>
    <t>Overlooking Central Park, @ TrumpNewYork brings both glamor and prestige to your Five Diamond hotel stay http://bit.ly/17xMPNa</t>
  </si>
  <si>
    <t>https://twitter.com/realDonaldTrump/status/349228944454713344</t>
  </si>
  <si>
    <t>Excited and honored to be addressing @ theFAMiLYLEADER summit in Iowa this August. http://dmreg.co/17xNqhZ</t>
  </si>
  <si>
    <t>https://twitter.com/realDonaldTrump/status/349231954396332032</t>
  </si>
  <si>
    <t>We are being embarrassed by Russia and China on Snowden (and much more) yet Obama is talking about global warming on Tuesday.</t>
  </si>
  <si>
    <t>https://twitter.com/realDonaldTrump/status/349242382199422976</t>
  </si>
  <si>
    <t>Snowden is showing how weak the U.S. has become.</t>
  </si>
  <si>
    <t>https://twitter.com/realDonaldTrump/status/349248454045859841</t>
  </si>
  <si>
    <t>Our debt is about to top $17T. ObamaCare and China (&amp; others) are killing American business.</t>
  </si>
  <si>
    <t>https://twitter.com/realDonaldTrump/status/349256689700175875</t>
  </si>
  <si>
    <t>‚ÄúSome events will wipe out one person but will make another even more tenacious.‚Äù ‚Äì Think Like a Champion</t>
  </si>
  <si>
    <t>https://twitter.com/realDonaldTrump/status/349504878072172544</t>
  </si>
  <si>
    <t>" @ rbdwalker: @ realDonaldTrump @ DonaldJTrumpJr Played Trump Golf Links Scotland last week - by far the best course in the world!! Thank you.</t>
  </si>
  <si>
    <t>https://twitter.com/realDonaldTrump/status/349507677677830145</t>
  </si>
  <si>
    <t>@ paulcdevlin Much better, enjoy it!</t>
  </si>
  <si>
    <t>https://twitter.com/realDonaldTrump/status/349542240445677570</t>
  </si>
  <si>
    <t>@ 1DavidKim @ TrumpToronto Great!</t>
  </si>
  <si>
    <t>https://twitter.com/realDonaldTrump/status/349542402840723457</t>
  </si>
  <si>
    <t>https://twitter.com/realDonaldTrump/status/349542644713656320</t>
  </si>
  <si>
    <t>https://twitter.com/realDonaldTrump/status/349542812678754304</t>
  </si>
  <si>
    <t>@513pango That's really nice--good luck!</t>
  </si>
  <si>
    <t>@513pango</t>
  </si>
  <si>
    <t>https://twitter.com/realDonaldTrump/status/349543194674987008</t>
  </si>
  <si>
    <t>@ lorenzolamas Thank you!</t>
  </si>
  <si>
    <t>https://twitter.com/realDonaldTrump/status/349543636955955202</t>
  </si>
  <si>
    <t>@ EcatXerxes Go for it!</t>
  </si>
  <si>
    <t>https://twitter.com/realDonaldTrump/status/349559798636888064</t>
  </si>
  <si>
    <t>Via @Newsmax_Media: ‚ÄúTrump Iowa Visit Raises 2016 Speculation‚Äùhttp://bit.ly/17b2xu9</t>
  </si>
  <si>
    <t>https://twitter.com/realDonaldTrump/status/349569156158472192</t>
  </si>
  <si>
    <t>https://twitter.com/realDonaldTrump/status/349585289586544641</t>
  </si>
  <si>
    <t>Yesterday, 15 @ GOP senators sided with people who got into this country by breaking our laws.</t>
  </si>
  <si>
    <t>https://twitter.com/realDonaldTrump/status/349585711554510849</t>
  </si>
  <si>
    <t>Becoming a US citizen is not a right, it‚Äôs a privilege.</t>
  </si>
  <si>
    <t>https://twitter.com/realDonaldTrump/status/349602060754366464</t>
  </si>
  <si>
    <t>Unions who secure the border oppose the amnesty bill http://nyti.ms/17baEqx Their expert opinions should at least be listened to.</t>
  </si>
  <si>
    <t>https://twitter.com/realDonaldTrump/status/349602275053940736</t>
  </si>
  <si>
    <t>We need to worry about the American worker first!</t>
  </si>
  <si>
    <t>https://twitter.com/realDonaldTrump/status/349608658021265408</t>
  </si>
  <si>
    <t>. @ NikWallenda # Skywire As much credit as he's been given, he wasn‚Äôt given enough credit for his incredible feat over Grand Canyon.</t>
  </si>
  <si>
    <t>https://twitter.com/realDonaldTrump/status/349612127344013312</t>
  </si>
  <si>
    <t>Looking forward to my @ theFAMiLYLEADER summit visit and speech.</t>
  </si>
  <si>
    <t>https://twitter.com/realDonaldTrump/status/349625936842473473</t>
  </si>
  <si>
    <t>"Keep stimulating your mind with big ideas. Be a collector of big ideas. Constantly fill your mind with new information." - Think Big</t>
  </si>
  <si>
    <t>https://twitter.com/realDonaldTrump/status/349628495711834114</t>
  </si>
  <si>
    <t>"If you have a hard time communicating, one way to overcome it is to turn your focus onto your audience." - Midas Touch</t>
  </si>
  <si>
    <t>https://twitter.com/realDonaldTrump/status/349633334453862401</t>
  </si>
  <si>
    <t>Congratulations to our great resident of Chicago Trump Tower, Patrick Kane, @ 88PKane for the # StanleyCup win &amp; winning MVP of series.</t>
  </si>
  <si>
    <t>https://twitter.com/realDonaldTrump/status/349669647785803778</t>
  </si>
  <si>
    <t>" @ LindaSuhler: @ GBrucato21 @ ericbolling @ realDonaldTrump Ah...I don't watch much popular TV. But I do like "The Donald." You're very smart!</t>
  </si>
  <si>
    <t>https://twitter.com/realDonaldTrump/status/349694333827547137</t>
  </si>
  <si>
    <t>https://twitter.com/realDonaldTrump/status/349694605421318146</t>
  </si>
  <si>
    <t>" @ emileegorham: @ realDonaldTrump I couldn't be a bigger fan! Love all you do!" Thanks Emilee!</t>
  </si>
  <si>
    <t>https://twitter.com/realDonaldTrump/status/349695545473904643</t>
  </si>
  <si>
    <t>New and great selection of ties, shirts and cufflinks@Macy's - check them out!</t>
  </si>
  <si>
    <t>https://twitter.com/realDonaldTrump/status/349696107967807488</t>
  </si>
  <si>
    <t>"@KeyonMATTERS: You are so annoying @ realDonaldTrump" Thank you, now get a job!</t>
  </si>
  <si>
    <t>@KeyonMATTERS @</t>
  </si>
  <si>
    <t>https://twitter.com/realDonaldTrump/status/349696756155564034</t>
  </si>
  <si>
    <t>" @ Michelle823: @ realDonaldTrump made in China! No way! Lead the manufacturing back to USA !" I am working hard to do so!</t>
  </si>
  <si>
    <t>https://twitter.com/realDonaldTrump/status/349697448366718977</t>
  </si>
  <si>
    <t>" @ CoolChange80: @ realDonaldTrump Are you really calling for the execution of # Snowden ." He is a traitor, absolutely. Others won't follow!</t>
  </si>
  <si>
    <t>https://twitter.com/realDonaldTrump/status/349697934717222912</t>
  </si>
  <si>
    <t>" @ AlannaWannabe: Say what you want about @ realDonaldTrump, he is a brilliant business man." TRUE!</t>
  </si>
  <si>
    <t>https://twitter.com/realDonaldTrump/status/349698163692675072</t>
  </si>
  <si>
    <t>" @ Jmano33: @ realDonaldTrump you are without a doubt the coolest! Not many people stand up for themselves in today's world!!" Thank you.</t>
  </si>
  <si>
    <t>https://twitter.com/realDonaldTrump/status/349699193834708992</t>
  </si>
  <si>
    <t>@ micr0driguez They gave up because the shirts, ties and cufflinks are hot sellers @ Macy's.</t>
  </si>
  <si>
    <t>https://twitter.com/realDonaldTrump/status/349699428355026946</t>
  </si>
  <si>
    <t>" @ JFSargent: I feel like that last tweet by @ realDonaldTrump is gonna be a good one to have on record." Yeah, for me!</t>
  </si>
  <si>
    <t>https://twitter.com/realDonaldTrump/status/349700092208496640</t>
  </si>
  <si>
    <t>"@sonaderi: @ realDonaldTrump @ coolchange80 And you're okay with the government spying on you?" Must have power to stop terrorists etc.</t>
  </si>
  <si>
    <t>@sonaderi @ @</t>
  </si>
  <si>
    <t>https://twitter.com/realDonaldTrump/status/349701086816374784</t>
  </si>
  <si>
    <t>" @ steamjetboomer: @ realDonaldTrump you gotta start blasting Weiner everyday til he loses!" A total pervert Mayor in NYC would be the end!</t>
  </si>
  <si>
    <t>https://twitter.com/realDonaldTrump/status/349712755219103746</t>
  </si>
  <si>
    <t>@ BlackFridayMGT You can't even spell businessman. I use the B laws like Buffett, Kravis, Icahn, Zell etc. you dope-and learn how to spell.</t>
  </si>
  <si>
    <t>https://twitter.com/realDonaldTrump/status/349713546445205504</t>
  </si>
  <si>
    <t>" @ CariRead08: @ realDonaldTrump I look forward to your wise words every day. Nice to learn from one of the best." You are very smart!</t>
  </si>
  <si>
    <t>https://twitter.com/realDonaldTrump/status/349714168573739009</t>
  </si>
  <si>
    <t>@ DreadPhil1 Miss USA Pageant is MUCH better!</t>
  </si>
  <si>
    <t>https://twitter.com/realDonaldTrump/status/349714654999752704</t>
  </si>
  <si>
    <t>" @ pastapp: @ realDonaldTrump YOU'RE MY HERO!!!! I'm going into business because of you! I'm changing my name to Donald!" Cute!</t>
  </si>
  <si>
    <t>https://twitter.com/realDonaldTrump/status/349714800252694528</t>
  </si>
  <si>
    <t>https://twitter.com/realDonaldTrump/status/349853212653793280</t>
  </si>
  <si>
    <t>@ michael74085825 Almost all residents love the course and the great things it has done for the community. Polls have shown 93% approval:-)</t>
  </si>
  <si>
    <t>https://twitter.com/realDonaldTrump/status/349856705980538881</t>
  </si>
  <si>
    <t>The people of Scotland love the golf course I have built-it is now considered perhaps the greatest ever built! Thank you also to Robb Report</t>
  </si>
  <si>
    <t>https://twitter.com/realDonaldTrump/status/349858983609249793</t>
  </si>
  <si>
    <t>" @ cloverc8: @ realDonaldTrump that's because you are THE DON... Nothing less than perfect" Thanks-and your baby is beautiful!</t>
  </si>
  <si>
    <t>https://twitter.com/realDonaldTrump/status/349877792848097280</t>
  </si>
  <si>
    <t>" @ nstegm: @ realDonaldTrump # askdonald what are you most proud of in your life?" My children!</t>
  </si>
  <si>
    <t>https://twitter.com/realDonaldTrump/status/349880514485821447</t>
  </si>
  <si>
    <t>Paula Deen made a big mistake in using a forbidden word but must be given some credit fot admitting her mistake. She will be back!</t>
  </si>
  <si>
    <t>https://twitter.com/realDonaldTrump/status/349885284663562241</t>
  </si>
  <si>
    <t>@ DanilluHermman The Wharton School of Finance is the best!</t>
  </si>
  <si>
    <t>https://twitter.com/realDonaldTrump/status/349894904152981505</t>
  </si>
  <si>
    <t>@ DerrinTexada Good luck--work hard!</t>
  </si>
  <si>
    <t>https://twitter.com/realDonaldTrump/status/349907600478973954</t>
  </si>
  <si>
    <t>@ Fordette12 Great!</t>
  </si>
  <si>
    <t>https://twitter.com/realDonaldTrump/status/349907793781858304</t>
  </si>
  <si>
    <t>@ cherrie_stevens Interesting!</t>
  </si>
  <si>
    <t>https://twitter.com/realDonaldTrump/status/349907982265499650</t>
  </si>
  <si>
    <t>@ pearlharry Thank you!</t>
  </si>
  <si>
    <t>https://twitter.com/realDonaldTrump/status/349908896598597632</t>
  </si>
  <si>
    <t>@ nstegm Real estate!</t>
  </si>
  <si>
    <t>https://twitter.com/realDonaldTrump/status/349965927095349248</t>
  </si>
  <si>
    <t>One of the most expensive projects ever in Miami @ TrumpDoral‚Äôs $200M of renovations are right on schedule. When completed, will be elite!</t>
  </si>
  <si>
    <t>https://twitter.com/realDonaldTrump/status/349968298164764672</t>
  </si>
  <si>
    <t>Shining over Fifth Avenue, @ TrumpTowerNY (a NY icon) offers a full service restaurant, bar, cafe, ice cream parlor and Gucci.</t>
  </si>
  <si>
    <t>https://twitter.com/realDonaldTrump/status/349969818897752064</t>
  </si>
  <si>
    <t>‚ÄúDon‚Äôt be afraid of mistakes. They can be learning tools on the way to building something great for yourself.‚Äù Think Like a Champion</t>
  </si>
  <si>
    <t>https://twitter.com/realDonaldTrump/status/349973299889057792</t>
  </si>
  <si>
    <t>Obama‚Äôs speech on climate change was scary. It will lower our standard of living and raise costs of fuel &amp; food for everyone.</t>
  </si>
  <si>
    <t>https://twitter.com/realDonaldTrump/status/349973845228269569</t>
  </si>
  <si>
    <t>China loved Obama‚Äôs climate change speech yesterday. They laughed! It hastens their takeover of us as the leading world economy.</t>
  </si>
  <si>
    <t>https://twitter.com/realDonaldTrump/status/349976390461960192</t>
  </si>
  <si>
    <t>As hard as it is to believe, sexting pervert Anthony Weiner is leading in some polls for Mayor of NYC.</t>
  </si>
  <si>
    <t>https://twitter.com/realDonaldTrump/status/349980152236752896</t>
  </si>
  <si>
    <t>‚ÄúAbility is nothing without opportunity.‚Äù - Napoleon Bonaparte</t>
  </si>
  <si>
    <t>https://twitter.com/realDonaldTrump/status/350092348031647744</t>
  </si>
  <si>
    <t>" @ hoffers1: Just got thru reading "Time to Get Tough" by @ realDonaldTrump. It's a shame more people didn't read it before this past election</t>
  </si>
  <si>
    <t>https://twitter.com/realDonaldTrump/status/350247624332419073</t>
  </si>
  <si>
    <t>Located in Palm Beach, FL, historic Mar-a-Lago features 20 exquisite acres filled w/ world class amenities http://bit.ly/T6hcna</t>
  </si>
  <si>
    <t>https://twitter.com/realDonaldTrump/status/350256528810446848</t>
  </si>
  <si>
    <t>. @ tomhanks was fabulous in @ LuckyGuyPlay last night‚Äîas was the entire cast.</t>
  </si>
  <si>
    <t>https://twitter.com/realDonaldTrump/status/350272955785285633</t>
  </si>
  <si>
    <t>What a surprise! Newly released audit proves that the IRS only targeted Tea Party groupshttp://bit.ly/14wBdnr</t>
  </si>
  <si>
    <t>https://twitter.com/realDonaldTrump/status/350277219244978178</t>
  </si>
  <si>
    <t>ObamaCare could "eat up your raise" http://on.mktw.net/14wDhvZ Why isn't Congress defunding it? They're obsessed with amnesty.</t>
  </si>
  <si>
    <t>https://twitter.com/realDonaldTrump/status/350284846293200897</t>
  </si>
  <si>
    <t>Why do we always know how the four liberals are going to rule but have to think about which side the Republican judges will go.</t>
  </si>
  <si>
    <t>https://twitter.com/realDonaldTrump/status/350285491377156097</t>
  </si>
  <si>
    <t>Remember, but for Conservatives, Bush would have given us not only Roberts but also Harriet Miers. Face it, Bush was terrible!</t>
  </si>
  <si>
    <t>https://twitter.com/realDonaldTrump/status/350285559412957184</t>
  </si>
  <si>
    <t>Whether you like it or not, Bush also gave us Obama!</t>
  </si>
  <si>
    <t>https://twitter.com/realDonaldTrump/status/350285980265218050</t>
  </si>
  <si>
    <t>https://twitter.com/realDonaldTrump/status/350286304774340609</t>
  </si>
  <si>
    <t>@ KennethHazlett An answer would not be pretty!</t>
  </si>
  <si>
    <t>https://twitter.com/realDonaldTrump/status/350292820701089792</t>
  </si>
  <si>
    <t>https://twitter.com/realDonaldTrump/status/350293002192822274</t>
  </si>
  <si>
    <t>@ VinceMirabelli @ TrumpLasVegas Thanks!</t>
  </si>
  <si>
    <t>https://twitter.com/realDonaldTrump/status/350293207852126208</t>
  </si>
  <si>
    <t>@ inkinhole Very sad, isn't it!</t>
  </si>
  <si>
    <t>https://twitter.com/realDonaldTrump/status/350316915761225729</t>
  </si>
  <si>
    <t>@AGCCevents @ chambertalk Have fun!</t>
  </si>
  <si>
    <t>@AGCCevents @</t>
  </si>
  <si>
    <t>https://twitter.com/realDonaldTrump/status/350319652242591746</t>
  </si>
  <si>
    <t>There are huge opportunities for profits if you can think big &amp; create big solutions for the human needs brought by trends. -Think Big</t>
  </si>
  <si>
    <t>https://twitter.com/realDonaldTrump/status/350327752852901888</t>
  </si>
  <si>
    <t>‚ÄúMastering others is strength. Mastering yourself is true power.‚Äù ‚Äì Lao Tzu</t>
  </si>
  <si>
    <t>https://twitter.com/realDonaldTrump/status/350338032790028288</t>
  </si>
  <si>
    <t>Call it any way you like, but Snowden is a traitor. When our country was great do you know what we did to traitors?</t>
  </si>
  <si>
    <t>https://twitter.com/realDonaldTrump/status/350342583291088897</t>
  </si>
  <si>
    <t>Putin re Snowden issue ‚Äúit is like shearing a pig: there‚Äôs lots of squealing and little fleece.‚Äù</t>
  </si>
  <si>
    <t>https://twitter.com/realDonaldTrump/status/350349435496169473</t>
  </si>
  <si>
    <t>Keep difficulties in perspective. Ask yourself "is this a blip or is it a catastrophe?"</t>
  </si>
  <si>
    <t>https://twitter.com/realDonaldTrump/status/350401417493753858</t>
  </si>
  <si>
    <t>Can you imagine not taking Snowden's passport away before he jetted happily away to foreign lands (where he gave away many U.S. secrets).</t>
  </si>
  <si>
    <t>https://twitter.com/realDonaldTrump/status/350401961700499457</t>
  </si>
  <si>
    <t>" @ Jahbalon: I wouldn't mind @ realDonaldTrump as President at all. Just the man we need to get this country going again. Thank you!</t>
  </si>
  <si>
    <t>https://twitter.com/realDonaldTrump/status/350433101236809728</t>
  </si>
  <si>
    <t>" @ Sexys_Back: @ realDonaldTrump we need firm decisive leadership, please consider a presidential bid mr trump." You are very smart!</t>
  </si>
  <si>
    <t>https://twitter.com/realDonaldTrump/status/350452742378094592</t>
  </si>
  <si>
    <t>@ Rogerjmunson Only 40 hours? (just kidding).</t>
  </si>
  <si>
    <t>https://twitter.com/realDonaldTrump/status/350465666366709761</t>
  </si>
  <si>
    <t>" @ ToddRiddolls: @ realDonaldTrump how do you find the time?" Not easy!</t>
  </si>
  <si>
    <t>https://twitter.com/realDonaldTrump/status/350599370120511488</t>
  </si>
  <si>
    <t>" @ TeaPartyHub: Infuriating that our government buys our flags from China! Such disrespect! http://dailycaller.com/2013/06/23/lawmakers-want-to-stop-government-from-buying-usa-flags-from-china/ ‚Ä¶ @ WashingtonDCTea</t>
  </si>
  <si>
    <t>https://twitter.com/realDonaldTrump/status/350599623037038592</t>
  </si>
  <si>
    <t>"@Zaranawabzadi: @ realDonaldTrump @ Jahbalon Trust me its been a while we saw an American as a president. i am for Sir Donald"</t>
  </si>
  <si>
    <t>@Zaranawabzadi @ @</t>
  </si>
  <si>
    <t>https://twitter.com/realDonaldTrump/status/350602182237753344</t>
  </si>
  <si>
    <t>How did Snowden, with not even a high school education, get access to top secret U.S. records. He then gave, or sold, those records-traitor!</t>
  </si>
  <si>
    <t>https://twitter.com/realDonaldTrump/status/350606811730161664</t>
  </si>
  <si>
    <t>" @ VolitanLioness: @ realDonaldTrump I don't know Donald, but he sure has made our government look foolish!" So, who hasn't?</t>
  </si>
  <si>
    <t>https://twitter.com/realDonaldTrump/status/350628162595590148</t>
  </si>
  <si>
    <t>Another example of the destruction caused by wind turbines. Unnecessary waste--horrible!http://bit.ly/19zCscq</t>
  </si>
  <si>
    <t>https://twitter.com/realDonaldTrump/status/350632506485243906</t>
  </si>
  <si>
    <t>Situated in the heart of downtown Toronto, the 65 story @ TrumpTO offers an elegant and wonderful lifestyle http://trumptoronto.ca/</t>
  </si>
  <si>
    <t>https://twitter.com/realDonaldTrump/status/350647763429621761</t>
  </si>
  <si>
    <t>‚ÄúAlways strive to outdo yourself.‚Äù ‚Äì Think Big</t>
  </si>
  <si>
    <t>https://twitter.com/realDonaldTrump/status/350688087300509698</t>
  </si>
  <si>
    <t>Obama‚Äôs carbon tax plan will finance more windmills in America. More real estate depreciated, wildlife killed, incl. bald eagles</t>
  </si>
  <si>
    <t>https://twitter.com/realDonaldTrump/status/350691338150359041</t>
  </si>
  <si>
    <t>Congratulations to @ newtgingrich‚Äé on being signed to co-host @ CNN Crossfire. Great move by Jeff Zucker.</t>
  </si>
  <si>
    <t>https://twitter.com/realDonaldTrump/status/350696868201758720</t>
  </si>
  <si>
    <t>"Sometimes when you innovate, you make mistakes. It is best to admit them quickly, and get on with other innovations." - Steve Jobs</t>
  </si>
  <si>
    <t>https://twitter.com/realDonaldTrump/status/350707091645808641</t>
  </si>
  <si>
    <t>"Imagination is more important than knowledge." --Albert Einstein</t>
  </si>
  <si>
    <t>https://twitter.com/realDonaldTrump/status/350839837173096450</t>
  </si>
  <si>
    <t>I don't get @ billmaher and his terrible show - he is dumb as a rock but tries so hard to pass himself off as a great intellect. Check past!</t>
  </si>
  <si>
    <t>https://twitter.com/realDonaldTrump/status/351113437541175297</t>
  </si>
  <si>
    <t>https://twitter.com/realDonaldTrump/status/351116688038694912</t>
  </si>
  <si>
    <t>You mean the fact that my father left me some money (as a good father will) and I multiplied it many, many times to over $10 billion-is bad?</t>
  </si>
  <si>
    <t>https://twitter.com/realDonaldTrump/status/351119135830327298</t>
  </si>
  <si>
    <t>What my father really gave me is a good (great) brain, motivation and the benefit of his experience-unlike the haters and losers (lazy!).</t>
  </si>
  <si>
    <t>https://twitter.com/realDonaldTrump/status/351119506736812033</t>
  </si>
  <si>
    <t>" @ blmeek: @ realDonaldTrump you could have blown all the money or made it grow.....People are just jealous." Totally true and thank you!</t>
  </si>
  <si>
    <t>https://twitter.com/realDonaldTrump/status/351119690665443329</t>
  </si>
  <si>
    <t>" @ AngryJesusRants: @ realDonaldTrump why do you need so much? Change some lives, feed some hungry" I do, big league!</t>
  </si>
  <si>
    <t>https://twitter.com/realDonaldTrump/status/351120640180355072</t>
  </si>
  <si>
    <t>" @ YoungBasedGod_g: @ realDonaldTrump your dad gives good brain?? Damn" It's called genes!</t>
  </si>
  <si>
    <t>https://twitter.com/realDonaldTrump/status/351121237713494017</t>
  </si>
  <si>
    <t>https://twitter.com/realDonaldTrump/status/351122030290141184</t>
  </si>
  <si>
    <t>"@RyanSeanHeron: @ realDonaldTrump have you ever contributed anything positive to the world? Making yourself rich. Created thousands of jobs</t>
  </si>
  <si>
    <t>@RyanSeanHeron @</t>
  </si>
  <si>
    <t>https://twitter.com/realDonaldTrump/status/351122922536046592</t>
  </si>
  <si>
    <t>"@DylanHEndlich: I don't understand why @ realDonaldTrump wastes his time with fools on Twitter" I don't either (I feel sorry for them?).</t>
  </si>
  <si>
    <t>@DylanHEndlich @</t>
  </si>
  <si>
    <t>https://twitter.com/realDonaldTrump/status/351123290925961217</t>
  </si>
  <si>
    <t>"@stevebickerton2: @ realDonaldTrump @RyanSeanHeron I know he supports others and he does not want or get in the news papers for it" Thanks.</t>
  </si>
  <si>
    <t>https://twitter.com/realDonaldTrump/status/351123494123225088</t>
  </si>
  <si>
    <t>" @ 995mu: @ realDonaldTrump @DylanHEndlich Cause this is the best place to tell people to fux off without saying so. # Twitter"</t>
  </si>
  <si>
    <t>https://twitter.com/realDonaldTrump/status/351123645684400129</t>
  </si>
  <si>
    <t>https://twitter.com/realDonaldTrump/status/351124039034613761</t>
  </si>
  <si>
    <t>" @ MrsDaRe: @ realDonaldTrump It breaks my heart u won't run 4 president and help so many more of us!" Lets see what happens!</t>
  </si>
  <si>
    <t>https://twitter.com/realDonaldTrump/status/351124895662481409</t>
  </si>
  <si>
    <t>" @ 2ndNatureShh: @ realDonaldTrump What are your thoughts on this @ Paula_Deen drama?" Paula has to stop apologizing and get back to work!</t>
  </si>
  <si>
    <t>https://twitter.com/realDonaldTrump/status/351127694265679874</t>
  </si>
  <si>
    <t>"@johnnyboob2: @ realDonaldTrump haha you went bankrupt once? thats sad and embarassing" I never went bankrupt moron-see Buffett,Kravis,Zell!</t>
  </si>
  <si>
    <t>@johnnyboob2 @</t>
  </si>
  <si>
    <t>https://twitter.com/realDonaldTrump/status/351132934608142336</t>
  </si>
  <si>
    <t>" @ sroyboyk: @ realDonaldTrump How much $ did you start with? Not a hater, just trying to get an answer. A tiny fraction of what I have built.</t>
  </si>
  <si>
    <t>https://twitter.com/realDonaldTrump/status/351134023399112704</t>
  </si>
  <si>
    <t>" @ Showstopper1020: @ realDonaldTrump Thank You for what you have achieved it makes me work harder to achieve more for myself and my family"</t>
  </si>
  <si>
    <t>https://twitter.com/realDonaldTrump/status/351134165267251200</t>
  </si>
  <si>
    <t>" @ jerrimoore: @ realDonaldTrump @RyanSeanHeron A beautiful brilliant daughter @ IvankaTrump" True!</t>
  </si>
  <si>
    <t>@ @ @RyanSeanHeron @</t>
  </si>
  <si>
    <t>https://twitter.com/realDonaldTrump/status/351134550698631169</t>
  </si>
  <si>
    <t>" @ catmos0: @ realDonaldTrump You are a brilliant Business man! The US needs your skills to become great!! Trump for President." Thank you!</t>
  </si>
  <si>
    <t>https://twitter.com/realDonaldTrump/status/351134873639067648</t>
  </si>
  <si>
    <t>"@danielrogerson: @ realDonaldTrump would you ever consider opening a hotel in London? I'd certainly stay." Yes!</t>
  </si>
  <si>
    <t>@danielrogerson @</t>
  </si>
  <si>
    <t>https://twitter.com/realDonaldTrump/status/351135384362692608</t>
  </si>
  <si>
    <t>" @ newnonny: @ realDonaldTrump @ sroyboyk prove it. And while you're at it, prove your alleged IQ as well." The highest, asshole!</t>
  </si>
  <si>
    <t>https://twitter.com/realDonaldTrump/status/351136407441514496</t>
  </si>
  <si>
    <t>https://twitter.com/realDonaldTrump/status/351137900324339712</t>
  </si>
  <si>
    <t>I like doing this once a month for the haters &amp; losers (and as they know)-I don't wear a "wig". Some may not like my hairstyle, but all mine</t>
  </si>
  <si>
    <t>https://twitter.com/realDonaldTrump/status/351138710143762435</t>
  </si>
  <si>
    <t>" @ newnonny: @ BmoreBadBoy81 @ realDonaldTrump don't hate him for being successful. Hate him for being an "asshole" Actually, I agree with that</t>
  </si>
  <si>
    <t>https://twitter.com/realDonaldTrump/status/351139641774182401</t>
  </si>
  <si>
    <t>" @ MrsDaRe: @ jimbhoyx @ realDonaldTrump If you hate him so much then why do you follow him? Because these people are serious losers (&amp; lonley)</t>
  </si>
  <si>
    <t>https://twitter.com/realDonaldTrump/status/351140252758441985</t>
  </si>
  <si>
    <t>" @ RSmithMIA: @ realDonaldTrump what's your favorite book?" Trump, The Art of the Deal.</t>
  </si>
  <si>
    <t>https://twitter.com/realDonaldTrump/status/351141738766807040</t>
  </si>
  <si>
    <t>Everytime someone tweets that I wear a wig realize to yourself that you are dealing with "them" - just another sad &amp; lonely hater and loser!</t>
  </si>
  <si>
    <t>https://twitter.com/realDonaldTrump/status/351142317660454913</t>
  </si>
  <si>
    <t>@ danshaw2012 True!</t>
  </si>
  <si>
    <t>https://twitter.com/realDonaldTrump/status/351142496522342400</t>
  </si>
  <si>
    <t>" @ 2p2TrollCat: @ realDonaldTrump Why do you hate so many people?" I don't, I love people!</t>
  </si>
  <si>
    <t>https://twitter.com/realDonaldTrump/status/351148389473333248</t>
  </si>
  <si>
    <t>" @ queenof72: @ realDonaldTrump u should have run for president. our country is in a mess" Much bigger than you know!</t>
  </si>
  <si>
    <t>https://twitter.com/realDonaldTrump/status/351151676352237570</t>
  </si>
  <si>
    <t>" @ JUSTGRIND: @ realDonaldTrump How do you feel that the central park 5 were innocent" Innocent of what-how many people did they mugg?</t>
  </si>
  <si>
    <t>https://twitter.com/realDonaldTrump/status/351152466181636097</t>
  </si>
  <si>
    <t>"@nicko7785: @ realDonaldTrump just got to NYC, what's ur best tip to enjoy this amazing city?" Go to Trump Tower, 57th. &amp; 5th. Avenue.</t>
  </si>
  <si>
    <t>@nicko7785 @</t>
  </si>
  <si>
    <t>https://twitter.com/realDonaldTrump/status/351490159444901889</t>
  </si>
  <si>
    <t>Just watched Facebook COO Sheryl Sandberg on 60 Minutes. She should spend more time trying to get the F stock price up &amp; less on her ego!</t>
  </si>
  <si>
    <t>https://twitter.com/realDonaldTrump/status/351492213408153602</t>
  </si>
  <si>
    <t>I am so disappointed that the Yankeed haven't terminatrd A-Rod's contract. There is no way they would not win in court! Hard to believe.</t>
  </si>
  <si>
    <t>https://twitter.com/realDonaldTrump/status/351493672187068419</t>
  </si>
  <si>
    <t>I am going to Trump National Doral in Miami this week to check out the $250 million renovation. In construction, always watch the money!</t>
  </si>
  <si>
    <t>https://twitter.com/realDonaldTrump/status/351493922238889987</t>
  </si>
  <si>
    <t>" @ cheriecorso: @ realDonaldTrump I wish more people had ur tude" But they don't.</t>
  </si>
  <si>
    <t>https://twitter.com/realDonaldTrump/status/351494316042108930</t>
  </si>
  <si>
    <t>" @ EdandBev: @ realDonaldTrump when do you expect the course to be finished?" November.</t>
  </si>
  <si>
    <t>https://twitter.com/realDonaldTrump/status/351495135940452352</t>
  </si>
  <si>
    <t>" @ sweetsare: @ realDonaldTrump Hope the renovation is going well." Thanks, when finished it will be the best in Country-and going well.</t>
  </si>
  <si>
    <t>https://twitter.com/realDonaldTrump/status/351495618906177536</t>
  </si>
  <si>
    <t>" @ renee_mk: @ realDonaldTrump I bet there are a lot of other things or people in this world that could use that money" I create lots of jobs</t>
  </si>
  <si>
    <t>https://twitter.com/realDonaldTrump/status/351498163175178240</t>
  </si>
  <si>
    <t>" @ EDM___HEAD: @ realDonaldTrump @ EdandBev lyin ass nigga" Why does Paula D get destroyed and you can use the "N" word so freely, asshole?</t>
  </si>
  <si>
    <t>https://twitter.com/realDonaldTrump/status/351498776990584834</t>
  </si>
  <si>
    <t>" @ djgura: @ realDonaldTrump ~ $10BB? Forbes has you at $3BB, what gives?" They know nothing about me or my numbers.</t>
  </si>
  <si>
    <t>https://twitter.com/realDonaldTrump/status/351499476856348675</t>
  </si>
  <si>
    <t>"@Chuffman48: @ realDonaldTrump or should I ask mark Cuban to tweet at me since you wont" He is boring, and much poorer than me!</t>
  </si>
  <si>
    <t>@Chuffman48 @</t>
  </si>
  <si>
    <t>https://twitter.com/realDonaldTrump/status/351500373380444160</t>
  </si>
  <si>
    <t>"@Chuffman48: @ realDonaldTrump I mean Mark Cuban is better with his money than you" Not even close, dopey.</t>
  </si>
  <si>
    <t>https://twitter.com/realDonaldTrump/status/351504152880349184</t>
  </si>
  <si>
    <t>" @ MetalMadSean: @ realDonaldTrump Your thoughts on Obama's trip to Africa?" A total waste of taxpayers money! $100 million.</t>
  </si>
  <si>
    <t>https://twitter.com/realDonaldTrump/status/351505147203031041</t>
  </si>
  <si>
    <t>"@marc_soler1: @ realDonaldTrump why you take so serious so many stupid tweets, you are the Golden Boy of Real State, all my respects."</t>
  </si>
  <si>
    <t>@marc_soler1 @</t>
  </si>
  <si>
    <t>https://twitter.com/realDonaldTrump/status/351505452007297024</t>
  </si>
  <si>
    <t>" @ NickFronduto: @ realDonaldTrump We have our annual @ WFFSA Conference at the Doral October 23-25...will courses be OK to go? Yes</t>
  </si>
  <si>
    <t>https://twitter.com/realDonaldTrump/status/351505671851737089</t>
  </si>
  <si>
    <t>" @ davidrhythmguit: @ realDonaldTrump @Chuffman48 Mark Cuban accepts the fact that the President of the United States was born here." Doubt it</t>
  </si>
  <si>
    <t>https://twitter.com/realDonaldTrump/status/351506384111665153</t>
  </si>
  <si>
    <t>"@dentstwitt: @ EDM___HEAD @ realDonaldTrump @ EdandBev My question is did MLK Jr. use the 'N' word? No, only Paula Dean used it!</t>
  </si>
  <si>
    <t>@dentstwitt @ @ @</t>
  </si>
  <si>
    <t>https://twitter.com/realDonaldTrump/status/351507155121225728</t>
  </si>
  <si>
    <t>" @ JenDeJournett: @ realDonaldTrump true. Always watch the construction close...esp the change orders &amp; field slips. So true, I'm impressed!</t>
  </si>
  <si>
    <t>https://twitter.com/realDonaldTrump/status/351507526841401344</t>
  </si>
  <si>
    <t>https://twitter.com/realDonaldTrump/status/351507960054300674</t>
  </si>
  <si>
    <t>" @ hammsbear: @ realDonaldTrump what's your thoughts on ND? Best state in the union right?" Great State - SMART!</t>
  </si>
  <si>
    <t>https://twitter.com/realDonaldTrump/status/351509411207983105</t>
  </si>
  <si>
    <t>" @ DurangoRick: @ realDonaldTrump Thoughts on Obama pledging 7B US $$ "to unleash the power of entrepreneurship.. in Africa‚Äù??" Crazy!</t>
  </si>
  <si>
    <t>https://twitter.com/realDonaldTrump/status/351523565134295040</t>
  </si>
  <si>
    <t>" @ TXPride80: @ realDonaldTrump What would be better than you buying an NBA team and beating Cuban's team on a regular basis? Who cares?</t>
  </si>
  <si>
    <t>https://twitter.com/realDonaldTrump/status/351535962955841537</t>
  </si>
  <si>
    <t>"@nate_rogerthat: @ realDonaldTrump why you hate @ mcuban so much?" I don't hate him at all.</t>
  </si>
  <si>
    <t>@nate_rogerthat @ @</t>
  </si>
  <si>
    <t>https://twitter.com/realDonaldTrump/status/351639679357042690</t>
  </si>
  <si>
    <t>" @ carson_evans1: @ realDonaldTrump You were right back in January when you said Boeing was the stock to buy..." Thank you!</t>
  </si>
  <si>
    <t>https://twitter.com/realDonaldTrump/status/351642052854951936</t>
  </si>
  <si>
    <t>Every penny of the $7 billion going to Africa as per Obama will be stolen - corruption is rampant!</t>
  </si>
  <si>
    <t>https://twitter.com/realDonaldTrump/status/351642719069814784</t>
  </si>
  <si>
    <t>19 firefighters killed in Arizona - terrible tragedy!</t>
  </si>
  <si>
    <t>https://twitter.com/realDonaldTrump/status/351643934172262400</t>
  </si>
  <si>
    <t>" @ FreetownSpurs: @ realDonaldTrump going to New York for first time in November.Any recommendations which hotel to stay?" Trump Int.-1 CPW.</t>
  </si>
  <si>
    <t>https://twitter.com/realDonaldTrump/status/351644777520959490</t>
  </si>
  <si>
    <t>" @ Chase_Combs4: Getting ready to watch @ realDonaldTrump on @ FoxNews! # SmartGuy" Will be on 7 A.M.</t>
  </si>
  <si>
    <t>https://twitter.com/realDonaldTrump/status/351645788994158593</t>
  </si>
  <si>
    <t>Edward Snowden is absolutely killing the the U.S. with other countries!</t>
  </si>
  <si>
    <t>https://twitter.com/realDonaldTrump/status/351654105745342464</t>
  </si>
  <si>
    <t>" @ EditiEffiong: . @ AbangMercy @ realdonaldtrump Africa can solve its own problems with stronger institutions, less corruption &amp; impunity" Ohhh</t>
  </si>
  <si>
    <t>https://twitter.com/realDonaldTrump/status/351655539404582912</t>
  </si>
  <si>
    <t>" @ mm13815: @ realDonaldTrump here is a novel idea. How about using that 7 billion to take care of our own country." PERFECTLY STATED!</t>
  </si>
  <si>
    <t>https://twitter.com/realDonaldTrump/status/351657103951273984</t>
  </si>
  <si>
    <t>Fox and.Friends now!</t>
  </si>
  <si>
    <t>https://twitter.com/realDonaldTrump/status/351725569563570176</t>
  </si>
  <si>
    <t>Via WSOC_TV: "Donald Trump's son says family thinking about expanding in uptown Charlotte" http://bit.ly/14loGVo Great job @ EricTrump</t>
  </si>
  <si>
    <t>https://twitter.com/realDonaldTrump/status/351725880952889344</t>
  </si>
  <si>
    <t>@ spence_derek I'll bet he was!</t>
  </si>
  <si>
    <t>https://twitter.com/realDonaldTrump/status/351726487646380035</t>
  </si>
  <si>
    <t>Our thoughts and prayers are w/ the families of the 19 brave firefighters who died fighting the Arizona wildfire. God bless them.</t>
  </si>
  <si>
    <t>https://twitter.com/realDonaldTrump/status/351732669501018112</t>
  </si>
  <si>
    <t>Via @ reason: "Donald Trump: I Can Fix America"http://bit.ly/14lrcuS</t>
  </si>
  <si>
    <t>https://twitter.com/realDonaldTrump/status/351753759145205761</t>
  </si>
  <si>
    <t>Located in beautiful Briarcliff, NY, @ TrumpNationalNY features a 7,291 yard course just 25 minutes outside NYC http://bit.ly/bhn5fU</t>
  </si>
  <si>
    <t>https://twitter.com/realDonaldTrump/status/351767740832415746</t>
  </si>
  <si>
    <t>Millions protesting in Egypt for Morsi‚Äôs ouster http://nyti.ms/14lrMZM When will Obama demand Morsi‚Äôs resignation as he did to Mubarak</t>
  </si>
  <si>
    <t>https://twitter.com/realDonaldTrump/status/351777919921692672</t>
  </si>
  <si>
    <t>Congratulations to @ secupp on joining @ newtgingrich on @ CNN‚Äôs Crossfire. Show will be excellent!</t>
  </si>
  <si>
    <t>https://twitter.com/realDonaldTrump/status/351783207013859329</t>
  </si>
  <si>
    <t>"Trump: 'Terrible traitor' Snowden embarrassing US" http://bit.ly/14lnxxh via @ thehill by @ JTSTheHill</t>
  </si>
  <si>
    <t>https://twitter.com/realDonaldTrump/status/351790270137892864</t>
  </si>
  <si>
    <t>We should be concerned about the American worker &amp; invest here. Not grant amnesty to illegals or waste $7B in Africa.</t>
  </si>
  <si>
    <t>https://twitter.com/realDonaldTrump/status/351794858027008000</t>
  </si>
  <si>
    <t>Yesterday Obama compared Nelson Mandela to George Washington in Africa. Do you think he really believes it?</t>
  </si>
  <si>
    <t>https://twitter.com/realDonaldTrump/status/351798062265532416</t>
  </si>
  <si>
    <t>"You have to love what you do or you are never going to be successful no matter what you do in life." - Think Big</t>
  </si>
  <si>
    <t>https://twitter.com/realDonaldTrump/status/351930565626298368</t>
  </si>
  <si>
    <t>" @ fvb123: " @ realDonaldTrump "You have enemies? Good. That means you've stood up for something, sometime in your life." - Churchill""</t>
  </si>
  <si>
    <t>https://twitter.com/realDonaldTrump/status/352035742911971329</t>
  </si>
  <si>
    <t>"@KeyAgents: @ realDonaldTrump is a no nonsense man, he means what he says, and does what he intends and sets out to do. I'm a fan of great</t>
  </si>
  <si>
    <t>@KeyAgents @</t>
  </si>
  <si>
    <t>https://twitter.com/realDonaldTrump/status/352070562614476803</t>
  </si>
  <si>
    <t>https://twitter.com/realDonaldTrump/status/352071082162913281</t>
  </si>
  <si>
    <t>@ DurangoRick Thank you!</t>
  </si>
  <si>
    <t>https://twitter.com/realDonaldTrump/status/352086905774546944</t>
  </si>
  <si>
    <t>Trump Puerto Rico is 1st development in Puerto Rico to combine lavish residences, world class golf &amp; a beach http://bit.ly/ZXL71D</t>
  </si>
  <si>
    <t>https://twitter.com/realDonaldTrump/status/352089858354839554</t>
  </si>
  <si>
    <t>Anti-Morsi protests are 10 times larger than 2011 anti-Mubarek protests. Interesting.</t>
  </si>
  <si>
    <t>https://twitter.com/realDonaldTrump/status/352096103350546434</t>
  </si>
  <si>
    <t>Snowden, if you‚Äôre such a hero then come back home and face justice. In reality, you are just another wiseguy traitor.</t>
  </si>
  <si>
    <t>https://twitter.com/realDonaldTrump/status/352117481432821760</t>
  </si>
  <si>
    <t>I don‚Äôt know Dennis Kozlowski, who made Tyco into a great company &amp; then went to prison, but he‚Äôs up for parole‚Äîlet him go!</t>
  </si>
  <si>
    <t>https://twitter.com/realDonaldTrump/status/352118094841384963</t>
  </si>
  <si>
    <t>Instead of attacking me, Ashish J. Thakkar should worry about the culture of corruption plaguing Uganda http://bit.ly/14MUXnd</t>
  </si>
  <si>
    <t>https://twitter.com/realDonaldTrump/status/352126119903903745</t>
  </si>
  <si>
    <t>I am honored to be receiving the American Spectator Foundation Award for excellence in entrepreneurialism in Washington DC this fall.</t>
  </si>
  <si>
    <t>https://twitter.com/realDonaldTrump/status/352135419195961344</t>
  </si>
  <si>
    <t>. @ Yankees are making a big mistake sending the doping @ AROD to rehab assignment. Should suspend him until investigation is over.</t>
  </si>
  <si>
    <t>https://twitter.com/realDonaldTrump/status/352137255164461056</t>
  </si>
  <si>
    <t>. @ billmaher has continually degraded Catholic Church on the joke he calls a show http://bit.ly/1b2xZ04 Catholics should boycott HBO.</t>
  </si>
  <si>
    <t>https://twitter.com/realDonaldTrump/status/352142723970633728</t>
  </si>
  <si>
    <t>‚ÄúGet in. Get it done. Get it done right. Get out.‚Äù ‚Äì My father, Fred C. Trump</t>
  </si>
  <si>
    <t>https://twitter.com/realDonaldTrump/status/352149868799725568</t>
  </si>
  <si>
    <t>‚ÄúYou have to have a good reason for doing what you‚Äôre doing because people connect with the why.‚Äù ‚Äì Midas Touch</t>
  </si>
  <si>
    <t>https://twitter.com/realDonaldTrump/status/352157226540081152</t>
  </si>
  <si>
    <t>‚ÄúHaving an ego and acknowledging it is a healthy choice. Our ego gives us a sense of purpose.‚Äù ‚Äì Think Like a Champion</t>
  </si>
  <si>
    <t>https://twitter.com/realDonaldTrump/status/352162682784325632</t>
  </si>
  <si>
    <t>"Pleasure in the job puts perfection in the work." - Aristotle</t>
  </si>
  <si>
    <t>https://twitter.com/realDonaldTrump/status/352335023225044996</t>
  </si>
  <si>
    <t>" @ kennethsmithmd: @ realDonaldTrump I am a new independent business owner with ACN and just watched the interview with Darren Hardy...awesome</t>
  </si>
  <si>
    <t>https://twitter.com/realDonaldTrump/status/352335635115290624</t>
  </si>
  <si>
    <t>" @ ollact: @ realDonaldTrump To quote your own father is awesome and he is oh so right! Thank you Fred" My father was a great guy and teacher</t>
  </si>
  <si>
    <t>https://twitter.com/realDonaldTrump/status/352336380526997505</t>
  </si>
  <si>
    <t>" @ Buhlebabe: RT @ realDonaldTrump: "Pleasure in the job puts perfection in the work." - Aristotle!</t>
  </si>
  <si>
    <t>https://twitter.com/realDonaldTrump/status/352337379056549890</t>
  </si>
  <si>
    <t>" @ Jeromeister: Really @ realDonaldTrump, are you sure "Every penny of the $7 billion going to Africa as per Obama will be stolen". Just 97%.</t>
  </si>
  <si>
    <t>https://twitter.com/realDonaldTrump/status/352338594783956994</t>
  </si>
  <si>
    <t>" @ smoss319: @ realDonaldTrump Trump for President!!! XoSM mosscreativemediagroup" Thank you Susan!</t>
  </si>
  <si>
    <t>https://twitter.com/realDonaldTrump/status/352339052453838850</t>
  </si>
  <si>
    <t>@ dwangpow So true!</t>
  </si>
  <si>
    <t>https://twitter.com/realDonaldTrump/status/352339837321355264</t>
  </si>
  <si>
    <t>" @ DaLynxBk: Is it true @ realDonaldTrump " @ Forbes: Ugandan mogul Ashish Thakkar says that Donald Trump is ignorant about Africa" I'm right!</t>
  </si>
  <si>
    <t>https://twitter.com/realDonaldTrump/status/352343151182229504</t>
  </si>
  <si>
    <t>" @ Sebuliba: " @ Forbes: Ugandan mogul Ashish Thakkar says that Donald Trump is ignorant about Africa" Wrong, if anything it's worse than I say</t>
  </si>
  <si>
    <t>https://twitter.com/realDonaldTrump/status/352344945027330049</t>
  </si>
  <si>
    <t>@ DurangoRick Thank you:-)</t>
  </si>
  <si>
    <t>https://twitter.com/realDonaldTrump/status/352345378437345280</t>
  </si>
  <si>
    <t>https://twitter.com/realDonaldTrump/status/352346333639741440</t>
  </si>
  <si>
    <t>" @ Mike12Currin: @ realDonaldTrump how much money did Fred leave u to start ur empire?" A small fraction of what I've created and built!</t>
  </si>
  <si>
    <t>https://twitter.com/realDonaldTrump/status/352346925338595329</t>
  </si>
  <si>
    <t>" @ JefePinal: @ realDonaldTrump is a fucking genius." TRUE!</t>
  </si>
  <si>
    <t>https://twitter.com/realDonaldTrump/status/352348103128526848</t>
  </si>
  <si>
    <t>@ FamousUmair That's great!</t>
  </si>
  <si>
    <t>https://twitter.com/realDonaldTrump/status/352348561666609152</t>
  </si>
  <si>
    <t>@ Dzeroseven Wrong!</t>
  </si>
  <si>
    <t>https://twitter.com/realDonaldTrump/status/352349778262233090</t>
  </si>
  <si>
    <t>@BornAgain8344 Will they pay us for the help-they have plenty of money (oil).</t>
  </si>
  <si>
    <t>https://twitter.com/realDonaldTrump/status/352350442115698688</t>
  </si>
  <si>
    <t>"@L_Jackson_78: @ realDonaldTrump welp. mr trump you won't respond to me so I'm gonna just try to talk to richer people than you.Aren't many!</t>
  </si>
  <si>
    <t>@L_Jackson_78 @</t>
  </si>
  <si>
    <t>https://twitter.com/realDonaldTrump/status/352354437072818176</t>
  </si>
  <si>
    <t>" @ farmcrayzee: @ realDonaldTrump EVERY penny, I live in South Africa, they steal EVERYTHING and ANYTHING!"</t>
  </si>
  <si>
    <t>https://twitter.com/realDonaldTrump/status/352354905517854720</t>
  </si>
  <si>
    <t>"@HawksFanDenver: @ realDonaldTrump What is the best way to grow money when not starting with much?" Marry a rich person!</t>
  </si>
  <si>
    <t>@HawksFanDenver @</t>
  </si>
  <si>
    <t>https://twitter.com/realDonaldTrump/status/352355609770856448</t>
  </si>
  <si>
    <t>" @ MaaattyB: @ realDonaldTrump are you in Aberdeen just now? How is the course looking?" Fantastic!</t>
  </si>
  <si>
    <t>https://twitter.com/realDonaldTrump/status/352362102767370241</t>
  </si>
  <si>
    <t>" @ tbclem2: @ realDonaldTrump where will Dwight Howard sign? Will he join your pal @ mcuban" The best fit for him would be Houston!</t>
  </si>
  <si>
    <t>https://twitter.com/realDonaldTrump/status/352362673666670592</t>
  </si>
  <si>
    <t>@ kennymacaskill1 Thanks!</t>
  </si>
  <si>
    <t>https://twitter.com/realDonaldTrump/status/352363656874430464</t>
  </si>
  <si>
    <t>" @ pskibbe: @ realDonaldTrump Saw editorial on TV. Forcing whites out of their properties &amp; throwing them into the streets with nothing."</t>
  </si>
  <si>
    <t>https://twitter.com/realDonaldTrump/status/352364410515361793</t>
  </si>
  <si>
    <t>" @ kennymacaskill1: @ realDonaldTrump my lives less than a mile don't the road he and all of balmedie are big fans # fact2 # kingtrump" Thanks.</t>
  </si>
  <si>
    <t>https://twitter.com/realDonaldTrump/status/352365746501844993</t>
  </si>
  <si>
    <t>" @ fastfranky5: @ realDonaldTrump if u don't run for President, who would be ur best next choice ??? # CONCERNED" Lets see how it plays out.</t>
  </si>
  <si>
    <t>https://twitter.com/realDonaldTrump/status/352366723724345345</t>
  </si>
  <si>
    <t>Oil prices just went over $100 per barrel for first time in nine months!</t>
  </si>
  <si>
    <t>https://twitter.com/realDonaldTrump/status/352368528214589441</t>
  </si>
  <si>
    <t>Wow, Obama Care just got delayed by over a year because it is so complicated it cannot be understood - the beginning of the end!</t>
  </si>
  <si>
    <t>https://twitter.com/realDonaldTrump/status/352369167653011457</t>
  </si>
  <si>
    <t>" @ KingJonnie1: @ realDonaldTrump Wish you would host Apprentice UK! Be great to see a REAL business genius rather than a dull grumpy grey one</t>
  </si>
  <si>
    <t>https://twitter.com/realDonaldTrump/status/352370418750984192</t>
  </si>
  <si>
    <t>He would be crazy to play in L.A. - really bad coach who can't adjust to his players!</t>
  </si>
  <si>
    <t>https://twitter.com/realDonaldTrump/status/352370906712117254</t>
  </si>
  <si>
    <t>" @ TAZZYdevil13: @ realDonaldTrump When will we every catch a break ?" Only with new and smart leadership!</t>
  </si>
  <si>
    <t>https://twitter.com/realDonaldTrump/status/352387570526715904</t>
  </si>
  <si>
    <t>Nice article on Trump Links at Ferry Point in today's New York Post - the construction is going really well!</t>
  </si>
  <si>
    <t>https://twitter.com/realDonaldTrump/status/352388487279939587</t>
  </si>
  <si>
    <t>I just arrived in Miami where I will be checking out construction of the brand new Trump National Doral - always closely watch construction!</t>
  </si>
  <si>
    <t>https://twitter.com/realDonaldTrump/status/352441798574084096</t>
  </si>
  <si>
    <t>@ lbenson3 You're right, it's beautiful--thanks!</t>
  </si>
  <si>
    <t>https://twitter.com/realDonaldTrump/status/352467254916550656</t>
  </si>
  <si>
    <t>Via @ nypost: "Trump‚Äôs links getting green"http://bit.ly/1aCj3aA</t>
  </si>
  <si>
    <t>https://twitter.com/realDonaldTrump/status/352469429688348672</t>
  </si>
  <si>
    <t>In 2011 I said that Mubarak never should have been ousted because whoever replaces him will be worse. Obama made a mistake.</t>
  </si>
  <si>
    <t>https://twitter.com/realDonaldTrump/status/352477447859617793</t>
  </si>
  <si>
    <t>Stop and frisk works. Instead of criticizing @ NY_POLICE Chief Ray Kelly, New Yorkers should be thanking him for keeping NY safe.</t>
  </si>
  <si>
    <t>https://twitter.com/realDonaldTrump/status/352485647430324225</t>
  </si>
  <si>
    <t>Obama-Putin Moscow meeting on 9.3-4 http://bit.ly/14MTqNY On the agenda, 2013 Trump @ MissUniverse Pageant in Moscow on 11.9, on @ nbc!</t>
  </si>
  <si>
    <t>https://twitter.com/realDonaldTrump/status/352493262222790656</t>
  </si>
  <si>
    <t>Our trade deficit just jumped in May to ‚Äúthe second-highest level on record‚Äù http://bloom.bg/1aCqkHp FAIR trade, not free trade. I TOLD YOU.</t>
  </si>
  <si>
    <t>https://twitter.com/realDonaldTrump/status/352548970423271425</t>
  </si>
  <si>
    <t>@ farm_mom So true!</t>
  </si>
  <si>
    <t>https://twitter.com/realDonaldTrump/status/352557498655444992</t>
  </si>
  <si>
    <t>" @ 4everSharkie: # iHateTheFactThat @ trumpcasinos serves # sharkfinsoup and @ realDonaldTrump could be a hero and stop it! You like sharks?</t>
  </si>
  <si>
    <t>https://twitter.com/realDonaldTrump/status/352573413434458113</t>
  </si>
  <si>
    <t>" @ josephmcasey: Why would @ HISTORY ever choose @ realDonaldTrump to discuss the industrial revolution. # facepalm" Because they are smart!</t>
  </si>
  <si>
    <t>https://twitter.com/realDonaldTrump/status/352574951422836736</t>
  </si>
  <si>
    <t>" @ TowerRecordsPrj: @ realDonaldTrump any memory of you and Tower Records founder Russ Solomon? A good guy and fine tenant.</t>
  </si>
  <si>
    <t>https://twitter.com/realDonaldTrump/status/352575348107522048</t>
  </si>
  <si>
    <t>Leaving Miami-Trump National Doral will be GREAT!</t>
  </si>
  <si>
    <t>https://twitter.com/realDonaldTrump/status/352576044647198720</t>
  </si>
  <si>
    <t>" @ BENBRICE7: @ realDonaldTrump how's progress on the Scottish golf course coming along? # interested" Finished and great.</t>
  </si>
  <si>
    <t>https://twitter.com/realDonaldTrump/status/352795564930383873</t>
  </si>
  <si>
    <t>Sorry folks, I'm just not a fan of sharks - and don't worry, they will be around long after we are gone.</t>
  </si>
  <si>
    <t>https://twitter.com/realDonaldTrump/status/352796146927796226</t>
  </si>
  <si>
    <t>Sharks are last on my list - other than perhaps the losers and haters of the World!</t>
  </si>
  <si>
    <t>https://twitter.com/realDonaldTrump/status/352800343547052034</t>
  </si>
  <si>
    <t>" @ Numerologynow: @ realDonaldTrump U R RICH because your # DADDY left U with 400 Million. I only wish my daddy left me 400M loser-Now over 10B</t>
  </si>
  <si>
    <t>https://twitter.com/realDonaldTrump/status/352801791072677890</t>
  </si>
  <si>
    <t>" @ KrisztinaO: @ realDonaldTrump where we going???" If our leaders don't get nuclear weapons under control, the sharks won't have us to eat!</t>
  </si>
  <si>
    <t>https://twitter.com/realDonaldTrump/status/352802312475000833</t>
  </si>
  <si>
    <t>"@TunisieAffaires: Honestly ---&gt; @ realDonaldTrump is a model to follow when it comes to the business world" Thank you!</t>
  </si>
  <si>
    <t>@TunisieAffaires @</t>
  </si>
  <si>
    <t>https://twitter.com/realDonaldTrump/status/352803372912492544</t>
  </si>
  <si>
    <t>https://twitter.com/realDonaldTrump/status/352804335975006209</t>
  </si>
  <si>
    <t>" @ MikeDGarrison: "Judge orders Miss Pennsylvania to pay Donald Trump $5M in defamation case. http://nyp.st/12I6Fks ‚Äù @ realDonaldTrump hits.</t>
  </si>
  <si>
    <t>https://twitter.com/realDonaldTrump/status/352804818399666178</t>
  </si>
  <si>
    <t>" @ John923: @ realDonaldTrump I agree...But what have you done lately?" More than ever before!</t>
  </si>
  <si>
    <t>https://twitter.com/realDonaldTrump/status/352805546430169088</t>
  </si>
  <si>
    <t>" @ Mishaforever: @ realDonaldTrump @ MikeDGarrison Fuck yeah! She SHOULD have to pay!" She said some really bad and stupid things.</t>
  </si>
  <si>
    <t>https://twitter.com/realDonaldTrump/status/352806124556271616</t>
  </si>
  <si>
    <t>" @ MathemagicianUK: @ realDonaldTrump @ Numerologynow. I'm pretty sure it was like 10M. To turn that into 10B clearly shows he's good!</t>
  </si>
  <si>
    <t>https://twitter.com/realDonaldTrump/status/353202452444618753</t>
  </si>
  <si>
    <t>My son @ EricTrump and @ LaraLeaYunaska just announced their engagement. Great news! A wonderful couple!</t>
  </si>
  <si>
    <t>https://twitter.com/realDonaldTrump/status/353216230297047041</t>
  </si>
  <si>
    <t>"@AsadTMoosvi: @ realDonaldTrump What's one advice you'd give to an aspiring entrepreneur?" Work hard and love what you do-never give up!</t>
  </si>
  <si>
    <t>@AsadTMoosvi @</t>
  </si>
  <si>
    <t>https://twitter.com/realDonaldTrump/status/353217590623076352</t>
  </si>
  <si>
    <t>" @ mistressleesa: @ realDonaldTrump @AsadTMoosvi And if you love what you do, it doesn't feel like work!" 100% true-it's like a vacation!</t>
  </si>
  <si>
    <t>https://twitter.com/realDonaldTrump/status/353218862042460160</t>
  </si>
  <si>
    <t>" @ michaelmu: @ realDonaldTrump Thats such a clich√®!! You can do better than that!" But it is so true and will never change.</t>
  </si>
  <si>
    <t>https://twitter.com/realDonaldTrump/status/353219898182344704</t>
  </si>
  <si>
    <t>" @ ctobin22: @ realDonaldTrump any advise for battered Paula dean? Her ship has been sinking .." She must get back to work &amp; stop apologizing!</t>
  </si>
  <si>
    <t>https://twitter.com/realDonaldTrump/status/353220328408879105</t>
  </si>
  <si>
    <t>" @ RobStylz: one of my all time favorite episodes of Fresh Prince is the one with @ realDonaldTrump # classic pic.twitter.com/8E5CwOgpkX"Thanks</t>
  </si>
  <si>
    <t>https://twitter.com/realDonaldTrump/status/353225019561738240</t>
  </si>
  <si>
    <t>" @ sirtyro: @ realDonaldTrump How do you keep energy high &amp; positive mind when it feels like you're failing in business?" Never think failure</t>
  </si>
  <si>
    <t>https://twitter.com/realDonaldTrump/status/353225796657225729</t>
  </si>
  <si>
    <t>The "Arab Spring" is not working out so well-nice name, bad results!</t>
  </si>
  <si>
    <t>https://twitter.com/realDonaldTrump/status/353226800136073218</t>
  </si>
  <si>
    <t>" @ ZacharyZermay: @ realDonaldTrump I just find it hilarious how you screwed Gaddafi." Too bad our Country can't do the same!</t>
  </si>
  <si>
    <t>https://twitter.com/realDonaldTrump/status/353243657790427136</t>
  </si>
  <si>
    <t>@ sirtyro Thank you!</t>
  </si>
  <si>
    <t>https://twitter.com/realDonaldTrump/status/353244560689872897</t>
  </si>
  <si>
    <t>@lulabel3766 But Paula handled it very poorly!</t>
  </si>
  <si>
    <t>https://twitter.com/realDonaldTrump/status/353246458746642433</t>
  </si>
  <si>
    <t>" @ Evan_Olson: @ realDonaldTrump pitiful https://twitter.com/Evan_Olson/status/353241203325677568/photo/1pic.twitter.com/x2YC3EYtK2 " Windmills are horrendous-the people of Scotland hate them!</t>
  </si>
  <si>
    <t>https://twitter.com/realDonaldTrump/status/353247209644490753</t>
  </si>
  <si>
    <t>" @ Trapp_Era: A bottle of wine, reading @ realDonaldTrump :Art of the Deal, jamming Jay Z ....Perfect night!" Very cute!</t>
  </si>
  <si>
    <t>https://twitter.com/realDonaldTrump/status/353249460165423104</t>
  </si>
  <si>
    <t>" @ Lillyzart: @ realDonaldTrump @ ctobin22 Mr Donald Trump is one of the most intelligent business men alive. Thank you!</t>
  </si>
  <si>
    <t>https://twitter.com/realDonaldTrump/status/353249689799360512</t>
  </si>
  <si>
    <t>" @ michaelmu: @ realDonaldTrump How important do you think college is? Especially during these times.." Very important</t>
  </si>
  <si>
    <t>https://twitter.com/realDonaldTrump/status/353250141446209537</t>
  </si>
  <si>
    <t>" @ oralobgyn: @ realDonaldTrump @ ctobin22 Good timing for Paula Dean to go public, and lots of lawsuits. Where's her lawyer? Asleep?" ASLEEP!</t>
  </si>
  <si>
    <t>https://twitter.com/realDonaldTrump/status/353250802208477184</t>
  </si>
  <si>
    <t>" @ dandeloof: @ realDonaldTrump any idea where Dwight Howard is going?" He will.do best in Houston!</t>
  </si>
  <si>
    <t>https://twitter.com/realDonaldTrump/status/353319352566685696</t>
  </si>
  <si>
    <t>To all of those who asked, I predicted two weeks ago and again last night that Dwight Howard would go to Houston.Do I get congrats-insight?</t>
  </si>
  <si>
    <t>https://twitter.com/realDonaldTrump/status/353319755173736450</t>
  </si>
  <si>
    <t>Dwight Howard just signed with Houston.</t>
  </si>
  <si>
    <t>https://twitter.com/realDonaldTrump/status/353320629128278018</t>
  </si>
  <si>
    <t>" @ m_i_c_h_a_e_l_m: @ realDonaldTrump you are a very handsome man" I know, but the haters and losers never give me credit for that! Too bad.</t>
  </si>
  <si>
    <t>https://twitter.com/realDonaldTrump/status/353321201768202241</t>
  </si>
  <si>
    <t>"@stevemit30: @ realDonaldTrump everyone knew he was going to Houston - Bullshit loser, most thought Lakers or Dallas!</t>
  </si>
  <si>
    <t>@stevemit30 @</t>
  </si>
  <si>
    <t>https://twitter.com/realDonaldTrump/status/353322702322413569</t>
  </si>
  <si>
    <t>@ drunkrhino Great!</t>
  </si>
  <si>
    <t>https://twitter.com/realDonaldTrump/status/353322885688987650</t>
  </si>
  <si>
    <t>" @ MarkMcGrath87: @ realDonaldTrump You have a cunty demeanor." True!</t>
  </si>
  <si>
    <t>https://twitter.com/realDonaldTrump/status/353323479401103361</t>
  </si>
  <si>
    <t>" @ FauxAndyLuck: . @ realDonaldTrump literally everyone knew that since the playoffs started." Wrong!</t>
  </si>
  <si>
    <t>https://twitter.com/realDonaldTrump/status/353324193716240384</t>
  </si>
  <si>
    <t>@ ChristineJude Thanks Christine, very nice!</t>
  </si>
  <si>
    <t>https://twitter.com/realDonaldTrump/status/353325258478075906</t>
  </si>
  <si>
    <t>" @ NSprad: @ realDonaldTrump @stevemit30 Donald, stick to business and politics." I will!</t>
  </si>
  <si>
    <t>https://twitter.com/realDonaldTrump/status/353325862902431746</t>
  </si>
  <si>
    <t>" @ Mzk51Matt: @ realDonaldTrump what Trump landmark can I take my 8 year old to in NYC for his first visit? # bigtrumpfan" Trump Tower,5th Ave</t>
  </si>
  <si>
    <t>https://twitter.com/realDonaldTrump/status/353326474817839104</t>
  </si>
  <si>
    <t>" @ GZervs: @ realDonaldTrump why would Howard ever want to play for the loser owner Cuban ?" I guess he didn't!</t>
  </si>
  <si>
    <t>https://twitter.com/realDonaldTrump/status/353326767777386496</t>
  </si>
  <si>
    <t>"@LinRo_2: @ realDonaldTrump When are you going to buy a pro sports team?" Too many other things to do!</t>
  </si>
  <si>
    <t>https://twitter.com/realDonaldTrump/status/353338362570084352</t>
  </si>
  <si>
    <t>"@JZXtreme: @ realDonaldTrump Donald Trump, the only man that can be President and make this Country turn a profit for once. Go Trump!</t>
  </si>
  <si>
    <t>@JZXtreme @</t>
  </si>
  <si>
    <t>https://twitter.com/realDonaldTrump/status/353343567604879361</t>
  </si>
  <si>
    <t>"@KimberlyARoach: @ realDonaldTrump should run for president. He'd have my vote. " Thanks</t>
  </si>
  <si>
    <t>@KimberlyARoach @</t>
  </si>
  <si>
    <t>https://twitter.com/realDonaldTrump/status/353352493947830272</t>
  </si>
  <si>
    <t>For all of those that were hoping I was wrong, and this is a very unimportant subject to me, Dwight Howard just officially announced Houston</t>
  </si>
  <si>
    <t>https://twitter.com/realDonaldTrump/status/353352963001040896</t>
  </si>
  <si>
    <t>https://twitter.com/realDonaldTrump/status/353353887626960897</t>
  </si>
  <si>
    <t>" @ Debtampa: @ realDonaldTrump you are Never wrong? Never!</t>
  </si>
  <si>
    <t>https://twitter.com/realDonaldTrump/status/353354839113211905</t>
  </si>
  <si>
    <t>" @ iNathanMcKnight: @ realDonaldTrump Was his decision influenced by the No State Tax in Texas?" Didn't hurt!</t>
  </si>
  <si>
    <t>https://twitter.com/realDonaldTrump/status/353466080255164416</t>
  </si>
  <si>
    <t>" @ Desperatedan17: @ realDonaldTrump @ Evan_Olson did u hear about the white throated pintails demise at the hands of the wind turbine? Yes</t>
  </si>
  <si>
    <t>https://twitter.com/realDonaldTrump/status/353466755181592577</t>
  </si>
  <si>
    <t>@ ruffff2 Thanks-a great place!</t>
  </si>
  <si>
    <t>https://twitter.com/realDonaldTrump/status/353467133734305792</t>
  </si>
  <si>
    <t>" @ ObozoLies: @ MJoemal19 @ DMashak @ foxnewspolitics And Enemy Jets can attack us easily because Wind Mills disrupt our air radar systems. True</t>
  </si>
  <si>
    <t>https://twitter.com/realDonaldTrump/status/353468291207004160</t>
  </si>
  <si>
    <t>https://twitter.com/realDonaldTrump/status/353577402724651008</t>
  </si>
  <si>
    <t>"@Viles_ATC: @ realDonaldTrump I'm in Charlottesville, where is your winery?" Right nearby - just ask directions.</t>
  </si>
  <si>
    <t>@Viles_ATC @</t>
  </si>
  <si>
    <t>https://twitter.com/realDonaldTrump/status/353577633503649793</t>
  </si>
  <si>
    <t>" @ jm_fig: @ realDonaldTrump any prediction if the NYY will be in 1st again?" No, they will not!</t>
  </si>
  <si>
    <t>https://twitter.com/realDonaldTrump/status/353578086865969153</t>
  </si>
  <si>
    <t>" @ rcassedy: @ realDonaldTrump Im begging.... Please run for President and fix this mess.."--and it can be fixed, thanks.</t>
  </si>
  <si>
    <t>https://twitter.com/realDonaldTrump/status/353578420166336514</t>
  </si>
  <si>
    <t>" @ Eamyoncanoe: @ realDonaldTrump Monnin was given an opportunity I'd give anything to have and in exchange she went for the cheap shot! True.</t>
  </si>
  <si>
    <t>https://twitter.com/realDonaldTrump/status/353579238424707072</t>
  </si>
  <si>
    <t>@ TheRealKurse So true!</t>
  </si>
  <si>
    <t>https://twitter.com/realDonaldTrump/status/353582637425766402</t>
  </si>
  <si>
    <t>" @ JulismilesInc: @ realDonaldTrump Imagine if we all became masters @having fun while getting things done?"</t>
  </si>
  <si>
    <t>https://twitter.com/realDonaldTrump/status/353583695564783618</t>
  </si>
  <si>
    <t>" @ jaymztyler: @ realDonaldTrump You are awesome, and hopefully enough people realize it when it's time to vote. # Trump2016" Thank you!</t>
  </si>
  <si>
    <t>https://twitter.com/realDonaldTrump/status/353584617351168000</t>
  </si>
  <si>
    <t>" @ concal: @ realDonaldTrump up before 7 on a Saturday. That's why you're a winner." Thanks, but.much more because of the.brain!</t>
  </si>
  <si>
    <t>https://twitter.com/realDonaldTrump/status/353586150776119297</t>
  </si>
  <si>
    <t>"@Mikomuhfucka: @ realDonaldTrump doesn't show enough compassion to ever really be considered a presidential candidate. I have GREAT comp'--</t>
  </si>
  <si>
    <t>@Mikomuhfucka @</t>
  </si>
  <si>
    <t>https://twitter.com/realDonaldTrump/status/353586873186267136</t>
  </si>
  <si>
    <t>" @ LMowle: @ realDonaldTrump my grandaughter stacey7 is ill with cancer need to raise 500k pls rd hlp &amp; rt http://justgiving.com/staceymowleappeal ‚Ä¶ http:</t>
  </si>
  <si>
    <t>https://twitter.com/realDonaldTrump/status/353587040559972352</t>
  </si>
  <si>
    <t>" @ TheGrumpyHusky: @ realDonaldTrump Please run for President, America needs you and your leadership. I believe you can restore this Country!</t>
  </si>
  <si>
    <t>https://twitter.com/realDonaldTrump/status/353587837502889984</t>
  </si>
  <si>
    <t>" @ therealmlw: @ realDonaldTrump you are such a role model for me! You're the best Mr. Trump. Thank you!</t>
  </si>
  <si>
    <t>https://twitter.com/realDonaldTrump/status/353588440358588416</t>
  </si>
  <si>
    <t>"@nicko7785: @ realDonaldTrump @TrumpSoHo Amazing time in NYC, best city in the world with the best hotel! U made our trip!.. Great.</t>
  </si>
  <si>
    <t>https://twitter.com/realDonaldTrump/status/353602105988227073</t>
  </si>
  <si>
    <t>Just heard that the great Golf Week Magazine named my Trump International Golf Course-Scotland The Best Modern Day Golf Course In The World!</t>
  </si>
  <si>
    <t>https://twitter.com/realDonaldTrump/status/353603202966487040</t>
  </si>
  <si>
    <t>@ GolfweekMag - Thank you for Trump Scotland honor!</t>
  </si>
  <si>
    <t>https://twitter.com/realDonaldTrump/status/353603527748239360</t>
  </si>
  <si>
    <t>"@MattGallows: @ realDonaldTrump if you were to become president, could you make this country financially successful? Absolutely!</t>
  </si>
  <si>
    <t>@MattGallows @</t>
  </si>
  <si>
    <t>https://twitter.com/realDonaldTrump/status/353604076858122240</t>
  </si>
  <si>
    <t>"@johnnyboob2: @ realDonaldTrump what do you think of the recent job numbers suggesting the economy is back on track?" False hope.</t>
  </si>
  <si>
    <t>https://twitter.com/realDonaldTrump/status/353606557633748992</t>
  </si>
  <si>
    <t>"@mwitchie44: @ realDonaldTrump @MattGallows What r u waiting for ?U got my vote ! God knows we need someone to get in there &amp; fix it!"Thanks</t>
  </si>
  <si>
    <t>https://twitter.com/realDonaldTrump/status/353607733171335169</t>
  </si>
  <si>
    <t>Would seem that plane landed short of runway in San Francisco!</t>
  </si>
  <si>
    <t>https://twitter.com/realDonaldTrump/status/353627819655438336</t>
  </si>
  <si>
    <t>" @ kormylo: @ realDonaldTrump In my opinion you have a duty to run for president in 2016 - our country needs you! We sure need somebody-FAST!</t>
  </si>
  <si>
    <t>https://twitter.com/realDonaldTrump/status/353628587020128256</t>
  </si>
  <si>
    <t>" @ MrDannyNoonan: @ realDonaldTrump if a democrat did a great job as president would you admit it?" Yes!</t>
  </si>
  <si>
    <t>https://twitter.com/realDonaldTrump/status/353628824111550466</t>
  </si>
  <si>
    <t>" @ hennessey_kyle: @ realDonaldTrump I would vote for you in a second. Great American that would get this country back on track." Thank you.</t>
  </si>
  <si>
    <t>https://twitter.com/realDonaldTrump/status/353689604165087232</t>
  </si>
  <si>
    <t>" @ chuckesquivel: RT @ realDonaldTrump " @ kormylo: @ realDonaldTrump In my opinion you have a duty to run for president in 2016.</t>
  </si>
  <si>
    <t>https://twitter.com/realDonaldTrump/status/353692022319755264</t>
  </si>
  <si>
    <t>" @ AlexTallitsch: I wonder if @ realDonaldTrump is going to make any more plane crash jokes? What are you talking about-I never made a joke.</t>
  </si>
  <si>
    <t>https://twitter.com/realDonaldTrump/status/353728048379592705</t>
  </si>
  <si>
    <t>"@RicardoHernanG: Just bought @ realDonaldTrump 's SUCCESS from Macy's and brought it to Costa Rica. Fantastic product. Go get them!</t>
  </si>
  <si>
    <t>https://twitter.com/realDonaldTrump/status/353737518329499648</t>
  </si>
  <si>
    <t>Anderson Silva just got knocked out by new champion Chris Weidman! Congrats to Chris.</t>
  </si>
  <si>
    <t>https://twitter.com/realDonaldTrump/status/353821294644576257</t>
  </si>
  <si>
    <t>@ chrisopherdavis True and thanks!</t>
  </si>
  <si>
    <t>https://twitter.com/realDonaldTrump/status/353951226192343040</t>
  </si>
  <si>
    <t>" @ p6jeff: @ realDonaldTrump picked up my 7th Trump tie today!!" GREAT!</t>
  </si>
  <si>
    <t>https://twitter.com/realDonaldTrump/status/353954188985769984</t>
  </si>
  <si>
    <t>@ andy_murray Fantastic job by @ andy_murray, a true champion who showed tremendous courage and determination! AMAZING</t>
  </si>
  <si>
    <t>https://twitter.com/realDonaldTrump/status/354019924185858048</t>
  </si>
  <si>
    <t>"@USAF_Classy_Guy: @ ArsenioHall Sept 9, 2013...who will be first? I am sure @ realDonaldTrump could be on that list" Arsenio will choose!</t>
  </si>
  <si>
    <t>@USAF_Classy_Guy @ @</t>
  </si>
  <si>
    <t>https://twitter.com/realDonaldTrump/status/354020252767633408</t>
  </si>
  <si>
    <t>" @ BeaumontAnthony: @ realDonaldTrump thank you for your investment in the UK Mr trump" Thank you!</t>
  </si>
  <si>
    <t>https://twitter.com/realDonaldTrump/status/354020799096688640</t>
  </si>
  <si>
    <t>@KayJayButton Yeah, blame me moron!</t>
  </si>
  <si>
    <t>https://twitter.com/realDonaldTrump/status/354021676553478144</t>
  </si>
  <si>
    <t>" @ Drake4444444: @ realDonaldTrump why don't you invest in the USA since you're the greatest Patriot?" I do, big league!</t>
  </si>
  <si>
    <t>https://twitter.com/realDonaldTrump/status/354026512158162945</t>
  </si>
  <si>
    <t>" @ hussienskaiky: @ realDonaldTrump @ Drake4444444 Trump Chicago, New York, Miami, Vegas, and the list goes on and on" Thanks!</t>
  </si>
  <si>
    <t>https://twitter.com/realDonaldTrump/status/354027107271196673</t>
  </si>
  <si>
    <t>https://twitter.com/realDonaldTrump/status/354252476129607680</t>
  </si>
  <si>
    <t>Besides an award winning golf course @ TrumpGolfLA features exquisite estates on top the Palos Verdes Peninsula http://bit.ly/12RaNKA</t>
  </si>
  <si>
    <t>https://twitter.com/realDonaldTrump/status/354270928504504321</t>
  </si>
  <si>
    <t>‚ÄéIn anticipation of ObamaCare, part-time jobs are surging &amp; full-time jobs are falling and becoming scarcehttp://bit.ly/14zwTFE</t>
  </si>
  <si>
    <t>https://twitter.com/realDonaldTrump/status/354275378979811329</t>
  </si>
  <si>
    <t>@ MarcoCompagno You are probably correct, I am too honest to be a good politician!</t>
  </si>
  <si>
    <t>https://twitter.com/realDonaldTrump/status/354296571917115392</t>
  </si>
  <si>
    <t>Isn‚Äôt it ironic that a lot of the wealthy environmentalists use private jets and fight wind farms being placed near their property?</t>
  </si>
  <si>
    <t>https://twitter.com/realDonaldTrump/status/354305255753781248</t>
  </si>
  <si>
    <t>https://twitter.com/realDonaldTrump/status/354310230739402753</t>
  </si>
  <si>
    <t>We should not cut any aid to Egypt. Their country is in chaos and now they must form a normal civil government.</t>
  </si>
  <si>
    <t>https://twitter.com/realDonaldTrump/status/354313636241616896</t>
  </si>
  <si>
    <t>Via @ BreitbartNews @ biggovt by @ mboyle1: ‚ÄúEXCLUSIVE: NEVER-AIRED 'APPRENTICE' PARODY OF TRUMP FIRING OBAMA‚Äù http://bit.ly/17ZvywN</t>
  </si>
  <si>
    <t>https://twitter.com/realDonaldTrump/status/354323558765301760</t>
  </si>
  <si>
    <t>https://twitter.com/realDonaldTrump/status/354328813276114944</t>
  </si>
  <si>
    <t>"If you think big you will encounter big setbacks from time to time. What really matters is how you respond to them." - Think Big</t>
  </si>
  <si>
    <t>https://twitter.com/realDonaldTrump/status/354332132136583168</t>
  </si>
  <si>
    <t>https://twitter.com/realDonaldTrump/status/354332539265093633</t>
  </si>
  <si>
    <t>https://twitter.com/realDonaldTrump/status/354332654855917568</t>
  </si>
  <si>
    <t>@ NatalieJeeaann Great!</t>
  </si>
  <si>
    <t>https://twitter.com/realDonaldTrump/status/354333091868844032</t>
  </si>
  <si>
    <t>@stenbizzle @</t>
  </si>
  <si>
    <t>https://twitter.com/realDonaldTrump/status/354333558845878273</t>
  </si>
  <si>
    <t>@L100RAN Thanks!</t>
  </si>
  <si>
    <t>https://twitter.com/realDonaldTrump/status/354334170421538816</t>
  </si>
  <si>
    <t>https://twitter.com/realDonaldTrump/status/354334337371611138</t>
  </si>
  <si>
    <t>@ kylejkrantz True!</t>
  </si>
  <si>
    <t>https://twitter.com/realDonaldTrump/status/354335531955519489</t>
  </si>
  <si>
    <t>"Remember that things are cyclical, so be resilient, be patient, be creative, and remain positive." - Think Like a Champion</t>
  </si>
  <si>
    <t>https://twitter.com/realDonaldTrump/status/354336256945164288</t>
  </si>
  <si>
    <t>https://twitter.com/realDonaldTrump/status/354340143907344385</t>
  </si>
  <si>
    <t>"The pessimist sees the difficulty in every opportunity and the optimist sees the opportunity in every difficulty." - Pres. Lincoln</t>
  </si>
  <si>
    <t>https://twitter.com/realDonaldTrump/status/354353612383723520</t>
  </si>
  <si>
    <t>https://twitter.com/realDonaldTrump/status/354353783708467201</t>
  </si>
  <si>
    <t>@ jreid1973 She was great!</t>
  </si>
  <si>
    <t>https://twitter.com/realDonaldTrump/status/354353910019928065</t>
  </si>
  <si>
    <t>@ BeaumontAnthony True and thanks!</t>
  </si>
  <si>
    <t>https://twitter.com/realDonaldTrump/status/354354131223326720</t>
  </si>
  <si>
    <t>@vexnerd I did a great thing for Scotland!</t>
  </si>
  <si>
    <t>https://twitter.com/realDonaldTrump/status/354354723136077826</t>
  </si>
  <si>
    <t>@stenbizzle @ Tomdoggy True and thanks.</t>
  </si>
  <si>
    <t>https://twitter.com/realDonaldTrump/status/354382662972096513</t>
  </si>
  <si>
    <t>@ PaulCrouch22 Thank you!</t>
  </si>
  <si>
    <t>https://twitter.com/realDonaldTrump/status/354385847514173443</t>
  </si>
  <si>
    <t>" @ cowpokes6369: @ realDonaldTrump any word on if Celeb Apprentice is coming back for 7th season? Please give us the good news." YES!</t>
  </si>
  <si>
    <t>https://twitter.com/realDonaldTrump/status/354389627601289218</t>
  </si>
  <si>
    <t>Based on John Sweeney's lousy reputation, we are airing large parts of the interview that were not shown- enjoy!http://bit.ly/170C81v</t>
  </si>
  <si>
    <t>https://twitter.com/realDonaldTrump/status/354390922064179201</t>
  </si>
  <si>
    <t>Was not mentioned that we built one of the great golf courses in the world- bringing tremendous business to Scotland.http://youtu.be/LkbPo8_Qd5Y</t>
  </si>
  <si>
    <t>https://twitter.com/realDonaldTrump/status/354404474980282370</t>
  </si>
  <si>
    <t>"@cougar_ku: @ realDonaldTrump Please run for president, Mr. Trump! The phonies will run the other way!" Interesting!</t>
  </si>
  <si>
    <t>@cougar_ku @</t>
  </si>
  <si>
    <t>https://twitter.com/realDonaldTrump/status/354404820922269698</t>
  </si>
  <si>
    <t>" @ JasonMorgan066: @ realDonaldTrump I'm staying at the Trump hotel in Vegas this week. Let me just say it is amazing! I love it!" Thanks!</t>
  </si>
  <si>
    <t>https://twitter.com/realDonaldTrump/status/354404896054845440</t>
  </si>
  <si>
    <t>" @ michael_adair: @ realDonaldTrump the course is magnificent DT ! You can't stop progress!!"</t>
  </si>
  <si>
    <t>https://twitter.com/realDonaldTrump/status/354405075021602816</t>
  </si>
  <si>
    <t>" @ Sebastien_LA: I aspire to be like @ realDonaldTrump The man is a genius." True but thanks!</t>
  </si>
  <si>
    <t>https://twitter.com/realDonaldTrump/status/354405429071183873</t>
  </si>
  <si>
    <t>" @ cGjeezy: @ realDonaldTrump Donnie how does Trump compare to Cosmo in Vegas # AskDonnie" Far superior!</t>
  </si>
  <si>
    <t>https://twitter.com/realDonaldTrump/status/354406141368864768</t>
  </si>
  <si>
    <t>" @ scheekster: @ realDonaldTrump @ TrumpGolfLA and an awesome restaurant!" Thanks.</t>
  </si>
  <si>
    <t>https://twitter.com/realDonaldTrump/status/354408208942632960</t>
  </si>
  <si>
    <t>" @ BobSmit98038199: @ realDonaldTrump Don Trump is Gods gift to America" Thanks Bob.</t>
  </si>
  <si>
    <t>https://twitter.com/realDonaldTrump/status/354409007047380993</t>
  </si>
  <si>
    <t>" @ BeaumontAnthony: @ realDonaldTrump. Agree stop have a dig a DonaldJTrump and instead @ AlexSalmond. Is to blame" Greatest course was built!</t>
  </si>
  <si>
    <t>https://twitter.com/realDonaldTrump/status/354410149454155777</t>
  </si>
  <si>
    <t>" @ LanceBrookins: @ realDonaldTrump - oh wow that course is beautiful" Thanks.</t>
  </si>
  <si>
    <t>https://twitter.com/realDonaldTrump/status/354574855208837121</t>
  </si>
  <si>
    <t>@ MsLisaALevy Thank you!</t>
  </si>
  <si>
    <t>https://twitter.com/realDonaldTrump/status/354576890612285442</t>
  </si>
  <si>
    <t>@ RickHasAMartini You said you are "tired" - say the rest, that you're lazy and dumb!</t>
  </si>
  <si>
    <t>https://twitter.com/realDonaldTrump/status/354614793010806786</t>
  </si>
  <si>
    <t>Be sure to check out the new projects @ fundanything http://bit.ly/ZQH08q Giving away money!</t>
  </si>
  <si>
    <t>https://twitter.com/realDonaldTrump/status/354626414273765376</t>
  </si>
  <si>
    <t>‚ÄúA failure or setback is not a defeat. Defeat is a state of mind. You are defeated only when you accept defeat.‚Äù ‚Äì Think Big</t>
  </si>
  <si>
    <t>https://twitter.com/realDonaldTrump/status/354634441223708672</t>
  </si>
  <si>
    <t>With Spitzer &amp; Anthony Weiner running for office, New York is pervert central! Pathetic</t>
  </si>
  <si>
    <t>https://twitter.com/realDonaldTrump/status/354637519586983938</t>
  </si>
  <si>
    <t>Too bad @ morningmika did not allow her interview with @ SpitzerForNYC to go on another few minutes‚Ä¶would have been interesting‚Ä¶</t>
  </si>
  <si>
    <t>https://twitter.com/realDonaldTrump/status/354644904917483521</t>
  </si>
  <si>
    <t>Trump Organization's first project in India, Trump Towers Pune, will epitomize inspired living and timeless elegance http://bit.ly/18KzLns</t>
  </si>
  <si>
    <t>https://twitter.com/realDonaldTrump/status/354645129384034304</t>
  </si>
  <si>
    <t>‚ÄúYou don't necessarily need the best location. What you need is the best deal.‚Äù ‚Äì The Art of The Deal</t>
  </si>
  <si>
    <t>https://twitter.com/realDonaldTrump/status/354655518633099268</t>
  </si>
  <si>
    <t>It‚Äôs Tuesday. How much money will Karl Rove waste today trying to push amnesty through the House?</t>
  </si>
  <si>
    <t>https://twitter.com/realDonaldTrump/status/354673952389464064</t>
  </si>
  <si>
    <t>Pakistani intelligence had full knowledge that Bin Laden was living in Abbottabad. They were sheltering him.</t>
  </si>
  <si>
    <t>https://twitter.com/realDonaldTrump/status/354690449560186880</t>
  </si>
  <si>
    <t>Must read editorial co-written by @ weeklystandard editor William Kristol &amp; @ NRO editor @ RichLowry ‚ÄòKill the Bill‚Äôhttp://bit.ly/11yeYRD</t>
  </si>
  <si>
    <t>https://twitter.com/realDonaldTrump/status/354696798759170049</t>
  </si>
  <si>
    <t>‚ÄúWinners never quit and quitters never win.‚Äù - Vince Lombardi</t>
  </si>
  <si>
    <t>https://twitter.com/realDonaldTrump/status/354716224799784960</t>
  </si>
  <si>
    <t>. @ TIME Magazine should definitely pick David Pecker to run things over there - he'd make it exciting and win awards!</t>
  </si>
  <si>
    <t>https://twitter.com/realDonaldTrump/status/354731820144791556</t>
  </si>
  <si>
    <t>What took investigators so long to interview the pilots of Asiana San Fran crash? WHY NO DRUG TESTS FOR PILOTS-they were really "off".</t>
  </si>
  <si>
    <t>https://twitter.com/realDonaldTrump/status/354740632180359169</t>
  </si>
  <si>
    <t>The San Fran crash was totally the pilot's fault - may be too late for drug testing, RIDICULOUS!</t>
  </si>
  <si>
    <t>https://twitter.com/realDonaldTrump/status/354760250584334336</t>
  </si>
  <si>
    <t>@ flyingcolours66 Thanks, it has been amazing!</t>
  </si>
  <si>
    <t>https://twitter.com/realDonaldTrump/status/354762251502235649</t>
  </si>
  <si>
    <t>It probably was not drugs that caused the San Fran crash, but why aren't they testing - who knows?</t>
  </si>
  <si>
    <t>https://twitter.com/realDonaldTrump/status/354763280880893952</t>
  </si>
  <si>
    <t>" @ c_c_saunders: @ realDonaldTrump my dad played the new Scotland course today, left me a vm, "put the Trump course on your list, must play.""</t>
  </si>
  <si>
    <t>https://twitter.com/realDonaldTrump/status/354764134144950272</t>
  </si>
  <si>
    <t>" @ newnonny: @ realDonaldTrump um... How the hell do YOU know???" Because I'm very smart, dummy!</t>
  </si>
  <si>
    <t>https://twitter.com/realDonaldTrump/status/354764540971466754</t>
  </si>
  <si>
    <t>" @ MarcusMyers1: @ realDonaldTrump @ jenlloyd10 @ saintnicoleross Mr Trump, pilots fault or the airlines for lack of training ? Probably both!</t>
  </si>
  <si>
    <t>https://twitter.com/realDonaldTrump/status/354765430604316672</t>
  </si>
  <si>
    <t>" @ S_Gosper: @ realDonaldTrump _ He's a foreign pilot. We couldn't drug test him even if we wanted to!" You must be kidding!</t>
  </si>
  <si>
    <t>https://twitter.com/realDonaldTrump/status/354765647965728770</t>
  </si>
  <si>
    <t>" @ Articmink: @ realDonaldTrump Just what I needed to hear. Love to be a follower of @ realDonaldTrump You're amazing Mr Trump!" Thanks.</t>
  </si>
  <si>
    <t>https://twitter.com/realDonaldTrump/status/354765989424013312</t>
  </si>
  <si>
    <t>" @ RealRayLong: . @ realDonaldTrump: You know so much about so many things - a true Renaissance Man. # TrumpIn2016" So true! - thanks.</t>
  </si>
  <si>
    <t>https://twitter.com/realDonaldTrump/status/354766835087974400</t>
  </si>
  <si>
    <t>"@Saskatweet: @ realDonaldTrump How "on" do you expect pilots to be after crashing a plane?" Who cares, they caused the crash!</t>
  </si>
  <si>
    <t>@Saskatweet @</t>
  </si>
  <si>
    <t>https://twitter.com/realDonaldTrump/status/354767068333211648</t>
  </si>
  <si>
    <t>" @ BeaumontAnthony: @ realDonaldTrump at least u give a honest opinion Mr trump" and correct!</t>
  </si>
  <si>
    <t>https://twitter.com/realDonaldTrump/status/354767419794915328</t>
  </si>
  <si>
    <t>" @ Macdaddyeli: @ realDonaldTrump please run in 2016! You'd be perfect for America!" Thanks!</t>
  </si>
  <si>
    <t>https://twitter.com/realDonaldTrump/status/354768373910999042</t>
  </si>
  <si>
    <t>" @ markmcco: @ realDonaldTrump all accidents should require a drug test." True!</t>
  </si>
  <si>
    <t>https://twitter.com/realDonaldTrump/status/354768672734187520</t>
  </si>
  <si>
    <t>" @ TalFalco: @ realDonaldTrump I'd vote for Mr.Trump every time"</t>
  </si>
  <si>
    <t>https://twitter.com/realDonaldTrump/status/354769841212760065</t>
  </si>
  <si>
    <t>" @ trandusa: @ realDonaldTrump we expect you to have some more investments in Turkey,Istanbul Mr. Trump." Love Istanbul!</t>
  </si>
  <si>
    <t>https://twitter.com/realDonaldTrump/status/354909325510189058</t>
  </si>
  <si>
    <t>" @ Sneasure: I've got so much love for @ realDonaldTrump." So nice, thank you!</t>
  </si>
  <si>
    <t>https://twitter.com/realDonaldTrump/status/354911279250538496</t>
  </si>
  <si>
    <t>" @ jmkjmkjmkjmkjmk: @ realDonaldTrump Just went on a spree at Macy's, four of your fantastic ties and a pinstripe shirt. Great stuff, love it!</t>
  </si>
  <si>
    <t>https://twitter.com/realDonaldTrump/status/354912995803004929</t>
  </si>
  <si>
    <t>@ Macdaddyeli You are correct Eliana!</t>
  </si>
  <si>
    <t>https://twitter.com/realDonaldTrump/status/354913887721754625</t>
  </si>
  <si>
    <t>"@hi_ang3l: @ realDonaldTrump My only wish in life is a follow back or a tweet from you. Your my idol, my inspiration!" Have fun!</t>
  </si>
  <si>
    <t>@hi_ang3l @</t>
  </si>
  <si>
    <t>https://twitter.com/realDonaldTrump/status/354914582491447296</t>
  </si>
  <si>
    <t>" @ JoeCodling: @ realDonaldTrump your book's doing well in the UK mate." Thanks.</t>
  </si>
  <si>
    <t>https://twitter.com/realDonaldTrump/status/354915381594427393</t>
  </si>
  <si>
    <t>" @ FKTrey: Putting on the @ realDonaldTrump tie is an essential to my morning routine" That's great!</t>
  </si>
  <si>
    <t>https://twitter.com/realDonaldTrump/status/354934278624247808</t>
  </si>
  <si>
    <t>" @ Richharry10: @ realDonaldTrump I cherish your boldness and confidence.....Indeed you are a blessing to your generation......love you sir" X</t>
  </si>
  <si>
    <t>https://twitter.com/realDonaldTrump/status/354936542214627328</t>
  </si>
  <si>
    <t>" @ kiki_Mrizqullah: @ realDonaldTrump who is your inspiration?" My father!</t>
  </si>
  <si>
    <t>https://twitter.com/realDonaldTrump/status/354938535322714113</t>
  </si>
  <si>
    <t>Eliot Spitzer was a horrible Governor and A.G. who ruined many good people and cost the Country billions of dollars in losses (and jobs).</t>
  </si>
  <si>
    <t>https://twitter.com/realDonaldTrump/status/354942681270591488</t>
  </si>
  <si>
    <t>Spitzer never made 10 cents on his own-he worked for his very rich father (a friend of mine who never thought much of Eliot as a businessman</t>
  </si>
  <si>
    <t>https://twitter.com/realDonaldTrump/status/354943042765062144</t>
  </si>
  <si>
    <t>" @ 888maggie888: @ realDonaldTrump @ FKTrey Reading The Donald Tweets and wise words are essential to my morning routine. # Greatest" Thanks M.</t>
  </si>
  <si>
    <t>https://twitter.com/realDonaldTrump/status/354951569076273153</t>
  </si>
  <si>
    <t>With the two wacko perverts--Spitzer and Weiner--NYC politics has become a joke all over the world.</t>
  </si>
  <si>
    <t>https://twitter.com/realDonaldTrump/status/354955795349241857</t>
  </si>
  <si>
    <t>https://twitter.com/realDonaldTrump/status/354956057430335488</t>
  </si>
  <si>
    <t>@ kjclt1 Thanks!</t>
  </si>
  <si>
    <t>https://twitter.com/realDonaldTrump/status/354956766989127680</t>
  </si>
  <si>
    <t>@ LeapfrogMark BBC is a scandal ridden wasteland--a one sided piece of garbage!</t>
  </si>
  <si>
    <t>https://twitter.com/realDonaldTrump/status/354957353755488257</t>
  </si>
  <si>
    <t>https://twitter.com/realDonaldTrump/status/354977796151447552</t>
  </si>
  <si>
    <t>THE HILL‚ÄôS TWITTER ROOM: Trump: Spitzer, Weiner turning New York into ‚Äòpervert central‚Äôhttp://bit.ly/15uny37</t>
  </si>
  <si>
    <t>https://twitter.com/realDonaldTrump/status/354979829923332098</t>
  </si>
  <si>
    <t>" @ Brewjo32: @ realDonaldTrump reading The Art of the Deal again. Excellent revisit" Great!</t>
  </si>
  <si>
    <t>https://twitter.com/realDonaldTrump/status/354981313838727169</t>
  </si>
  <si>
    <t>" @ JoselynMartinez: It was great to meet NYC icons @ realDonaldTrump and @ IvankaTrump today! # nyc pic.twitter.com/f0flWiHoAS" Great meeting you!</t>
  </si>
  <si>
    <t>https://twitter.com/realDonaldTrump/status/354995350173519873</t>
  </si>
  <si>
    <t>Trump International Hotel &amp; Tower Vancouver will include Vancouver‚Äôs first pool bar nightclub &amp; Trump Spa http://bit.ly/13Mj9JK</t>
  </si>
  <si>
    <t>https://twitter.com/realDonaldTrump/status/354995855343878145</t>
  </si>
  <si>
    <t>. @ IamStevenT visited me at @ TrumpTowerNY- what a great guy! http://bit.ly/1apBmRc</t>
  </si>
  <si>
    <t>https://twitter.com/realDonaldTrump/status/354997991809105921</t>
  </si>
  <si>
    <t>@ Skooogs Great!</t>
  </si>
  <si>
    <t>https://twitter.com/realDonaldTrump/status/354998865851711489</t>
  </si>
  <si>
    <t>https://twitter.com/realDonaldTrump/status/355004638958862337</t>
  </si>
  <si>
    <t>Looking forward to a press conference today about @ adamcarolla on @ fundanything movie project # roadhard http://bit.ly/13MheVu</t>
  </si>
  <si>
    <t>https://twitter.com/realDonaldTrump/status/355018127043600385</t>
  </si>
  <si>
    <t>Great news that @ ehasselbeck will be joining @ foxandfriends. Elisabeth is a tremendous person and will be missed on @ theviewtv.</t>
  </si>
  <si>
    <t>https://twitter.com/realDonaldTrump/status/355026088923103233</t>
  </si>
  <si>
    <t>Congratulations to Gretchen Carlson on her big move to hosting an afternoon solo show this fall on @ FoxNews.</t>
  </si>
  <si>
    <t>https://twitter.com/realDonaldTrump/status/355032001138536450</t>
  </si>
  <si>
    <t>. @ JoselynMartinez is a very brave woman who caught her father's killer http://cbsn.ws/11zjF8n She visited Ivanka &amp; me at Trump Tower today.</t>
  </si>
  <si>
    <t>https://twitter.com/realDonaldTrump/status/355033867486363648</t>
  </si>
  <si>
    <t>Must read @ AmSpec article by Jeffrey Lord: ‚ÄúThe Ruling Class Liberty Medal‚Äù http://bit.ly/13MlPHq</t>
  </si>
  <si>
    <t>https://twitter.com/realDonaldTrump/status/355037264960700416</t>
  </si>
  <si>
    <t>https://twitter.com/realDonaldTrump/status/355038581242331137</t>
  </si>
  <si>
    <t>via http://NDTV.com Donald Trump announces launch of his first Indian project in Punehttp://bit.ly/16patVD</t>
  </si>
  <si>
    <t>https://twitter.com/realDonaldTrump/status/355044129513807872</t>
  </si>
  <si>
    <t>Interesting‚Ä¶the last time a Democrat succeeded a two-term Democratic pres. was in 1836 when Martin Van Buren succeeded Andrew Jackson.</t>
  </si>
  <si>
    <t>https://twitter.com/realDonaldTrump/status/355044676975345664</t>
  </si>
  <si>
    <t>Getting rid of the mortgage interest deduction would be a disaster for homeowners, who have suffered enough!</t>
  </si>
  <si>
    <t>https://twitter.com/realDonaldTrump/status/355045587277721602</t>
  </si>
  <si>
    <t>Just as I predicted, ObamaCare is a complete disaster which is failing on its own. May never be fully implemented.</t>
  </si>
  <si>
    <t>https://twitter.com/realDonaldTrump/status/355050166883069953</t>
  </si>
  <si>
    <t>Why should ObamaCare be delayed for businesses and not working families? With premiums rising at record levels, it is not equitable.</t>
  </si>
  <si>
    <t>https://twitter.com/realDonaldTrump/status/355053036617469952</t>
  </si>
  <si>
    <t>‚ÄúA people that values its privileges above its principles soon loses both.‚Äù - Dwight D. Eisenhower</t>
  </si>
  <si>
    <t>https://twitter.com/realDonaldTrump/status/355062513148231680</t>
  </si>
  <si>
    <t>Lying traitor Snowden now claims that he did not give any information to the Russians or Chinese. Why doesn‚Äôt he come home then?</t>
  </si>
  <si>
    <t>https://twitter.com/realDonaldTrump/status/355065561438363651</t>
  </si>
  <si>
    <t>Derek Jeter‚Äôs rehab assignment is progressing on schedule. He's a true @ Yankees captain. Look forward to seeing him back on the field</t>
  </si>
  <si>
    <t>https://twitter.com/realDonaldTrump/status/355066902810329088</t>
  </si>
  <si>
    <t>Do not view any failure as the end. Learn your lessons quickly, then move on. Do not dwell on failure. Start thinking big again.</t>
  </si>
  <si>
    <t>https://twitter.com/realDonaldTrump/status/355116258208915457</t>
  </si>
  <si>
    <t>" @ RSOilers: @ realDonaldTrump It's time for Trump Care! Trump in 16! Save our country!" Our Country needs help and leadership fast.</t>
  </si>
  <si>
    <t>https://twitter.com/realDonaldTrump/status/355119266317615105</t>
  </si>
  <si>
    <t>Snowden has given serious information to China and Russia-anyone who thinks otherwise is a dope! He is a traitor who fled-he knew the crime!</t>
  </si>
  <si>
    <t>https://twitter.com/realDonaldTrump/status/355125070458392578</t>
  </si>
  <si>
    <t>" @ drewgoo07: @ realDonaldTrump has the realest tweets out there. The man in a great American, and if your not following him your missing out.</t>
  </si>
  <si>
    <t>https://twitter.com/realDonaldTrump/status/355126055650070529</t>
  </si>
  <si>
    <t>" @ lvseven: @ realDonaldTrump we share a birthday June 14 how about a RT for a huge fan and admirer"</t>
  </si>
  <si>
    <t>https://twitter.com/realDonaldTrump/status/355126303311147008</t>
  </si>
  <si>
    <t>" @ J__Perc: I thought @ mcuban was a closer... # guessnot I think I'll be listening to @ realdonaldtrump he's a closer"</t>
  </si>
  <si>
    <t>https://twitter.com/realDonaldTrump/status/355176062096916480</t>
  </si>
  <si>
    <t>" @ nikkio: @ realDonaldTrump Spitzer thinks since Wiener did it - so can he. I hope the good citizens of NYC show both the door.</t>
  </si>
  <si>
    <t>https://twitter.com/realDonaldTrump/status/355295788357795841</t>
  </si>
  <si>
    <t>"@MelindaCWright: @ realDonaldTrump gotta love The Donald" Thank you Melinda!</t>
  </si>
  <si>
    <t>@MelindaCWright @</t>
  </si>
  <si>
    <t>https://twitter.com/realDonaldTrump/status/355296518426734592</t>
  </si>
  <si>
    <t>" @ TheeSir_ZenSA: @ realDonaldTrump Plays a huge role in what kind of a business man I would love to be.I respect him and look up to him.</t>
  </si>
  <si>
    <t>https://twitter.com/realDonaldTrump/status/355300298639679491</t>
  </si>
  <si>
    <t>https://twitter.com/realDonaldTrump/status/355304972323274752</t>
  </si>
  <si>
    <t>" @ mballance: The best birthday present would be a RT from the @ realDonaldTrump 2016"</t>
  </si>
  <si>
    <t>https://twitter.com/realDonaldTrump/status/355305273923092480</t>
  </si>
  <si>
    <t>https://twitter.com/realDonaldTrump/status/355357920109674499</t>
  </si>
  <si>
    <t>. @ TrumpDoral‚Äôs record $200M renovations are on schedule. The hotel remains open for guests, events and conferences. http://bit.ly/176iFMO</t>
  </si>
  <si>
    <t>https://twitter.com/realDonaldTrump/status/355365910980214784</t>
  </si>
  <si>
    <t>‚ÄúReal estate is at the core of almost every business, and it's certainly at the core of most people's wealth.‚Äù ‚Äì Think Like a Billionaire</t>
  </si>
  <si>
    <t>https://twitter.com/realDonaldTrump/status/355442675387867137</t>
  </si>
  <si>
    <t>‚ÄúAction is the foundational key to all success.‚Äù - Pablo Picasso</t>
  </si>
  <si>
    <t>https://twitter.com/realDonaldTrump/status/355698232556388353</t>
  </si>
  <si>
    <t>Via CBSWashDC: ‚Äú114-Year-Old DC Building a Step Closer to Becoming Trump‚Äôs Latest Hotel‚Äùhttp://cbsloc.al/16xEQta</t>
  </si>
  <si>
    <t>https://twitter.com/realDonaldTrump/status/355699627741298689</t>
  </si>
  <si>
    <t>"Trump‚Äôs Menie golf resort enjoys bumper first year" http://bit.ly/16xFmaJ via @ TheScotsman</t>
  </si>
  <si>
    <t>https://twitter.com/realDonaldTrump/status/355708826244218880</t>
  </si>
  <si>
    <t>‚ÄúDestiny has a part to play in your life and in your business ‚Äì so give it a chance to work.‚Äù ‚Äì Think Like a Champion</t>
  </si>
  <si>
    <t>https://twitter.com/realDonaldTrump/status/355729418687217664</t>
  </si>
  <si>
    <t>A woman is suing one of my businesses despite the fact that she loved her classes. Our legal system is a mess. Watch- http://on.fb.me/13Uu5VN</t>
  </si>
  <si>
    <t>https://twitter.com/realDonaldTrump/status/355964776591007747</t>
  </si>
  <si>
    <t>" @ UmerRizwan2: @ realDonaldTrump Can i get a hello for all the Canadians down in Ottawa, Ontario ?" Hello Umer, you sound like a great guy!</t>
  </si>
  <si>
    <t>https://twitter.com/realDonaldTrump/status/355967338463506432</t>
  </si>
  <si>
    <t>" @ StanMorris: @ realDonaldTrump Your books, especially The Art of the Deal, are masterpieces in business literature. I'm a fan, sir. Thanks.</t>
  </si>
  <si>
    <t>https://twitter.com/realDonaldTrump/status/355968248740708353</t>
  </si>
  <si>
    <t>" @ sergiohed: @ realDonaldTrump hey, bring miss universe back to brazil again!" That will happen, next up Moscow-November 9.</t>
  </si>
  <si>
    <t>https://twitter.com/realDonaldTrump/status/355971142709805056</t>
  </si>
  <si>
    <t>" @ Adam_Genato: @ realDonaldTrump are there plans to bring miss universe in Manila, Philippines soon?" Could happen, great place to be!</t>
  </si>
  <si>
    <t>https://twitter.com/realDonaldTrump/status/355971872334159873</t>
  </si>
  <si>
    <t>" @ rsims16: @ realDonaldTrump you give me great motivation Mr Trump! You have done amazing things over the years! Now I'm on my way to the top</t>
  </si>
  <si>
    <t>https://twitter.com/realDonaldTrump/status/355972259640385537</t>
  </si>
  <si>
    <t>"@Stinger_Inc: @ realDonaldTrump Would you ever return to Toronto? You're very much respected by all over here (including myself)" Great City</t>
  </si>
  <si>
    <t>@Stinger_Inc @</t>
  </si>
  <si>
    <t>https://twitter.com/realDonaldTrump/status/356010388946558977</t>
  </si>
  <si>
    <t>Russia should hand over Snowden to the U.S. but they are having too much fun taunting our leaders.</t>
  </si>
  <si>
    <t>https://twitter.com/realDonaldTrump/status/356012775488753665</t>
  </si>
  <si>
    <t>I wonder if traitor Edward Snowden will be attending the Miss Universe Pageant in Moscow on November 9th.</t>
  </si>
  <si>
    <t>https://twitter.com/realDonaldTrump/status/356013152338583552</t>
  </si>
  <si>
    <t>" @ billy_douglas: @ realDonaldTrump would the US hand a russian over in similar circumstances?" With ease and get nothing for it!</t>
  </si>
  <si>
    <t>https://twitter.com/realDonaldTrump/status/356013866091687936</t>
  </si>
  <si>
    <t>" @ Mitchwa: @ realDonaldTrump Agreed but why are you up so early. Hopefully because you're playing golf like me this morning" Correct!</t>
  </si>
  <si>
    <t>https://twitter.com/realDonaldTrump/status/356014823353499649</t>
  </si>
  <si>
    <t>Perhaps Miss USA can lure Snowden back?</t>
  </si>
  <si>
    <t>https://twitter.com/realDonaldTrump/status/356016025189351424</t>
  </si>
  <si>
    <t>"@cakeladyconnie: @ realDonaldTrump I bet the Russian leaders wouldn't taunt you...just sayin'" They would not!</t>
  </si>
  <si>
    <t>@cakeladyconnie @</t>
  </si>
  <si>
    <t>https://twitter.com/realDonaldTrump/status/356172180448493569</t>
  </si>
  <si>
    <t>@EvanSMSolutions Good luck!</t>
  </si>
  <si>
    <t>https://twitter.com/realDonaldTrump/status/356176144103510016</t>
  </si>
  <si>
    <t>" @ EEpplin: @ carterj1982 is getting married today and he's a huge fan! Can you give him a RT to celebrate? @ realDonaldTrump" Good luck!</t>
  </si>
  <si>
    <t>https://twitter.com/realDonaldTrump/status/356176263196581888</t>
  </si>
  <si>
    <t>" @ PageantWorld: " @ realDonaldTrump: Perhaps Miss USA can lure Snowden back?" -with her beauty for sure she will @ MissUSA"</t>
  </si>
  <si>
    <t>https://twitter.com/realDonaldTrump/status/356176826114117632</t>
  </si>
  <si>
    <t>" @ Elianism: @ realDonaldTrump Oh my gosh, that is so sexist ...just confirmed those pageants are solely for looks." Isn't that terrible!</t>
  </si>
  <si>
    <t>https://twitter.com/realDonaldTrump/status/356177444677484544</t>
  </si>
  <si>
    <t>"@MzInvestigator: @ realDonaldTrump @ EricTrump love @ trumpwinery for my mom's birthday!! https://twitter.com/MzInvestigator/status/356115745308037120/photo/1pic.twitter.com/6IBII1ZD7Y " The best in Virginia!</t>
  </si>
  <si>
    <t>@MzInvestigator @ @ @</t>
  </si>
  <si>
    <t>https://twitter.com/realDonaldTrump/status/356178316622962689</t>
  </si>
  <si>
    <t>"@DBradleyRI: @ realDonaldTrump upcoming Miss Universe location - Singapore -- I'm calling it now" That could happen!</t>
  </si>
  <si>
    <t>@DBradleyRI @</t>
  </si>
  <si>
    <t>https://twitter.com/realDonaldTrump/status/356178567098400769</t>
  </si>
  <si>
    <t>" @ ComptonTyrone: ‚Äú @ realDonaldTrump: I wonder if traitor Edward Snowden will be attending the Miss Universe Pageant in Moscow on November 9th</t>
  </si>
  <si>
    <t>https://twitter.com/realDonaldTrump/status/356180327271641091</t>
  </si>
  <si>
    <t>I would invite Edward Snowden to be a judge at the Miss Universe Pageant in Moscow but would be concerned that he would sell results early!</t>
  </si>
  <si>
    <t>https://twitter.com/realDonaldTrump/status/356183611537498114</t>
  </si>
  <si>
    <t>Spitzer failed as A.G., failed as Governor in disgrace, and was fired on all T.V. shows (boring and zero ratings), and he's at it again!</t>
  </si>
  <si>
    <t>https://twitter.com/realDonaldTrump/status/356186107660083201</t>
  </si>
  <si>
    <t>" @ PhilipinDC: I've finally unfollowed @ realDonaldTrump" I doubt it loser but, if so, you'll be back because you're lonely &amp; admire genius!</t>
  </si>
  <si>
    <t>https://twitter.com/realDonaldTrump/status/356186841927528449</t>
  </si>
  <si>
    <t>" @ MGIFINC: @ realDonaldTrump --- Call Rosie O'Donnell to help you."She can't help herself - she's sad, angry and pathetic!</t>
  </si>
  <si>
    <t>https://twitter.com/realDonaldTrump/status/356187103903760384</t>
  </si>
  <si>
    <t>"@MasonMugwire: @ realDonaldTrump Would it kill you to have a little humility now and then?" Probably!</t>
  </si>
  <si>
    <t>@MasonMugwire @</t>
  </si>
  <si>
    <t>https://twitter.com/realDonaldTrump/status/356188386454802434</t>
  </si>
  <si>
    <t>" @ ThatBoyFlyy: @ realDonaldTrump 1 of the smartest people ever..business ICON" Thanks.</t>
  </si>
  <si>
    <t>https://twitter.com/realDonaldTrump/status/356189569835728896</t>
  </si>
  <si>
    <t>" @ DJ_DFunk: Can't wait to hear @ realDonaldTrump speak at the PGA Jr. Championship in a couple weeks at his course in Washington DC! Great.</t>
  </si>
  <si>
    <t>https://twitter.com/realDonaldTrump/status/356192089144442880</t>
  </si>
  <si>
    <t>"@Scribe53: @ realDonaldTrump @ MGIFINC Agree about Rosie. Sad because she is very talented." Actually, she has got no talent at all-ZERO!</t>
  </si>
  <si>
    <t>@Scribe53 @ @</t>
  </si>
  <si>
    <t>https://twitter.com/realDonaldTrump/status/356238750101151744</t>
  </si>
  <si>
    <t>" @ HelenPferdehirt: It truly makes my day to read @ realDonaldTrump 's tweet responses"</t>
  </si>
  <si>
    <t>https://twitter.com/realDonaldTrump/status/356238920482160640</t>
  </si>
  <si>
    <t>" @ kellygpiowa12: @ realDonaldTrump @ Elianism &gt;Im a woman...and I better see beauty at a beauty pageant!</t>
  </si>
  <si>
    <t>https://twitter.com/realDonaldTrump/status/356239200170950657</t>
  </si>
  <si>
    <t>" @ Domc73: @ realDonaldTrump how much money do u give to charity every year ???" Lots!</t>
  </si>
  <si>
    <t>https://twitter.com/realDonaldTrump/status/356246127382769664</t>
  </si>
  <si>
    <t>" @ jacob_dotson: If you don't follow @ realDonaldTrump you should probably just go home."</t>
  </si>
  <si>
    <t>https://twitter.com/realDonaldTrump/status/356246523090182144</t>
  </si>
  <si>
    <t>https://twitter.com/realDonaldTrump/status/356249717035892736</t>
  </si>
  <si>
    <t>Zimmerman is no angel but the lack of evidence and the concept of self-defense, especially in Florida law, gave the jury little other choice</t>
  </si>
  <si>
    <t>https://twitter.com/realDonaldTrump/status/356250483108741121</t>
  </si>
  <si>
    <t>https://twitter.com/realDonaldTrump/status/356252140072730625</t>
  </si>
  <si>
    <t>" @ KindofABD: Who would have guessed that @ realDonaldTrump would be the smartest person on my news feed right now" I was always the smartest!</t>
  </si>
  <si>
    <t>https://twitter.com/realDonaldTrump/status/356252905948463104</t>
  </si>
  <si>
    <t>"@Eian_Bell: @ realDonaldTrump i hate you with a passion but i agree with you on the zimmerman case" Thank you for being so nice!</t>
  </si>
  <si>
    <t>@Eian_Bell @</t>
  </si>
  <si>
    <t>https://twitter.com/realDonaldTrump/status/356263072362536960</t>
  </si>
  <si>
    <t>"@BigDaddyD603: @ realDonaldTrump first time I have ever agreed with you" You must be kidding!</t>
  </si>
  <si>
    <t>@BigDaddyD603 @</t>
  </si>
  <si>
    <t>https://twitter.com/realDonaldTrump/status/356263868303020032</t>
  </si>
  <si>
    <t>" @ gusdoes: @ realDonaldTrump wisest of all reporters " Thank you!</t>
  </si>
  <si>
    <t>https://twitter.com/realDonaldTrump/status/356300175171534849</t>
  </si>
  <si>
    <t>" @ mariacapa123: @ realDonaldTrump I don't understand why people hate you. It's crazy to me. People should look up to you." They do!</t>
  </si>
  <si>
    <t>https://twitter.com/realDonaldTrump/status/356301972976041984</t>
  </si>
  <si>
    <t>" @ JamesMattiske: @ realDonaldTrump the haters are just jelous because they are not successful like you" The haters are losers with no guts!</t>
  </si>
  <si>
    <t>https://twitter.com/realDonaldTrump/status/356302430004195328</t>
  </si>
  <si>
    <t>" @ FullForce098: @ realDonaldTrump you just won a bleeding heart liberal's respect with that tweet." Great news!</t>
  </si>
  <si>
    <t>https://twitter.com/realDonaldTrump/status/356304703803490308</t>
  </si>
  <si>
    <t>" @ pblomgren: @ realDonaldTrump It's late EST. Having a hard time sleeping? Ur Zimmerman comment was the most intelligent I've seen yet"</t>
  </si>
  <si>
    <t>https://twitter.com/realDonaldTrump/status/356305203433193472</t>
  </si>
  <si>
    <t>" @ SScottlilly80: @ realDonaldTrump Run for president we need someone to stand up china and Russia. They laugh at us now." They do laugh!</t>
  </si>
  <si>
    <t>https://twitter.com/realDonaldTrump/status/356306383823577088</t>
  </si>
  <si>
    <t>" @ ShawnWHughes: @ realDonaldTrump @ BarackObama has turned the USA into a laughing stock around the world."</t>
  </si>
  <si>
    <t>https://twitter.com/realDonaldTrump/status/356306642813468672</t>
  </si>
  <si>
    <t>" @ JakePINZ: @ realDonaldTrump is a damn GENIUS !" Thank you.</t>
  </si>
  <si>
    <t>https://twitter.com/realDonaldTrump/status/356306784501235712</t>
  </si>
  <si>
    <t>" @ sammydc8: @ realDonaldTrump The Donald... do you sleep?? Sincerely. ..Oklahoma" Not much.</t>
  </si>
  <si>
    <t>https://twitter.com/realDonaldTrump/status/356307339382501378</t>
  </si>
  <si>
    <t>" @ TroyMeaz: @ realDonaldTrump america is falling apart! we need you" True and true.</t>
  </si>
  <si>
    <t>https://twitter.com/realDonaldTrump/status/356307732749496320</t>
  </si>
  <si>
    <t>"@FreshWessyWes: @ realDonaldTrump youre awesome!!!" Thanks.</t>
  </si>
  <si>
    <t>@FreshWessyWes @</t>
  </si>
  <si>
    <t>https://twitter.com/realDonaldTrump/status/356308111964897280</t>
  </si>
  <si>
    <t>" @ luuuucy15_: @ realDonaldTrump hey I really love you and you're awesome" Thanks Lucy.</t>
  </si>
  <si>
    <t>https://twitter.com/realDonaldTrump/status/356308894622035968</t>
  </si>
  <si>
    <t>" @ _milfncookies: @ realDonaldTrump I wanna do naughty things to u" Emelie behave, I am not Eliot Spitzer.</t>
  </si>
  <si>
    <t>https://twitter.com/realDonaldTrump/status/356310422476947456</t>
  </si>
  <si>
    <t>" @ 7girl2boyPerez: @ realDonaldTrump Ross Perot had the right idea but not your brains or balls Mr Trump."</t>
  </si>
  <si>
    <t>https://twitter.com/realDonaldTrump/status/356311662766202880</t>
  </si>
  <si>
    <t>"@Jaytotheford: @ realDonaldTrump how did you like espn 30/30 on USFL?" A total piece of garbage by a third rate producer who hated DJT.</t>
  </si>
  <si>
    <t>@Jaytotheford @</t>
  </si>
  <si>
    <t>https://twitter.com/realDonaldTrump/status/356365023758651393</t>
  </si>
  <si>
    <t>"@alyona_polishuk: @ realDonaldTrump @ JamesMattiske Brilliant answer! I think it's the best tweet I have ever read."</t>
  </si>
  <si>
    <t>@alyona_polishuk @ @</t>
  </si>
  <si>
    <t>https://twitter.com/realDonaldTrump/status/356365542715699202</t>
  </si>
  <si>
    <t>" @ jomaraneta: @ realDonaldTrump I'm a small business owner in nj..not easy, but you inspire me to try harder and be successful.. thank you.."</t>
  </si>
  <si>
    <t>https://twitter.com/realDonaldTrump/status/356365811667058688</t>
  </si>
  <si>
    <t>" @ jbazkmorton: @ realDonaldTrump. I find myself respecting you more everyday!! 2016?" Thank you.</t>
  </si>
  <si>
    <t>https://twitter.com/realDonaldTrump/status/356366597725753344</t>
  </si>
  <si>
    <t>" @ petey0715: Love him or hate him, you have to admire his genius and candor @ realDonaldTrump. # keepingitreal." Thank you.</t>
  </si>
  <si>
    <t>https://twitter.com/realDonaldTrump/status/356367172349599745</t>
  </si>
  <si>
    <t>" @ desktodesk7: @ realDonaldTrump I'm hoping the history books read "Donald Trump led America out of it's darkest times". Wow, very nice!</t>
  </si>
  <si>
    <t>https://twitter.com/realDonaldTrump/status/356370687646105601</t>
  </si>
  <si>
    <t>"@lorraine0914: @ realDonaldTrump the people that don' t like you just wish they were you! I adore you and your beautiful family!" Thanks L.</t>
  </si>
  <si>
    <t>@lorraine0914 @</t>
  </si>
  <si>
    <t>https://twitter.com/realDonaldTrump/status/356573210931765249</t>
  </si>
  <si>
    <t>"@brooklynvd: @ realDonaldTrump is my favourite person on twitter."Thank you-my honor!</t>
  </si>
  <si>
    <t>@brooklynvd @</t>
  </si>
  <si>
    <t>https://twitter.com/realDonaldTrump/status/356574484599275520</t>
  </si>
  <si>
    <t>"@andre_c26: Went into your hotel on 5th avenue today, it's amazing. # nicejob @ realDonaldTrump" Thanks.</t>
  </si>
  <si>
    <t>@andre_c26 @</t>
  </si>
  <si>
    <t>https://twitter.com/realDonaldTrump/status/356574546872115201</t>
  </si>
  <si>
    <t>" @ milescstewart: @ realDonaldTrump finally someone tells it how it is. Agree with you 100%"</t>
  </si>
  <si>
    <t>https://twitter.com/realDonaldTrump/status/356810687575625730</t>
  </si>
  <si>
    <t>My @ foxandfriends int. on the Zimmerman trial &amp; verdict, courage of the jury and reactions!http://bit.ly/13dF5eX</t>
  </si>
  <si>
    <t>https://twitter.com/realDonaldTrump/status/356825097971056640</t>
  </si>
  <si>
    <t>Via @ 411mania: "Donald Trump Comments on a Return to Wrestling"http://bit.ly/13KwljM</t>
  </si>
  <si>
    <t>https://twitter.com/realDonaldTrump/status/356840587221139459</t>
  </si>
  <si>
    <t>All NYC needs is the mentally unstable Elliot Spitzer in office again.</t>
  </si>
  <si>
    <t>https://twitter.com/realDonaldTrump/status/356841335174602754</t>
  </si>
  <si>
    <t>Eliot Spitzer‚Äôs illegal, frivolous &amp; over reaching harassment of Hank Greenberg at AIG played a major part in 2008 financial meltdown.</t>
  </si>
  <si>
    <t>https://twitter.com/realDonaldTrump/status/356848892417024001</t>
  </si>
  <si>
    <t>Be careful ‚Äì sexting pervert Anthony Weiner is upping his campaigning. When will new pictures be released?</t>
  </si>
  <si>
    <t>https://twitter.com/realDonaldTrump/status/356852537749553153</t>
  </si>
  <si>
    <t>Ready to get mad?! We are sending foreign aid to China, our greatest threat http://atfp.co/13dJ4br We are financing our enemy.</t>
  </si>
  <si>
    <t>https://twitter.com/realDonaldTrump/status/356859201076727809</t>
  </si>
  <si>
    <t>ObamaCare will cost 3 times as much as Obama promised ‚Äì $2.6T http://bit.ly/13dLerB It is not sustainable. (h/t @ gatewaypundit)</t>
  </si>
  <si>
    <t>https://twitter.com/realDonaldTrump/status/356861291928891393</t>
  </si>
  <si>
    <t>Now A-Rod doesn‚Äôt even show up to his single-A rehab games. Maybe the @ Yankees will get lucky and @ MLB will suspend A-Rod.</t>
  </si>
  <si>
    <t>https://twitter.com/realDonaldTrump/status/356873704044638208</t>
  </si>
  <si>
    <t>‚ÄúLearn, work, and think in equal proportions, and you‚Äôll be going in the right direction.‚Äù ‚Äì Think Like a Champion</t>
  </si>
  <si>
    <t>https://twitter.com/realDonaldTrump/status/356876878809808898</t>
  </si>
  <si>
    <t>Obama will eventually approve the Keystone XL pipeline--has to happen but it is very late!</t>
  </si>
  <si>
    <t>https://twitter.com/realDonaldTrump/status/356930630757527552</t>
  </si>
  <si>
    <t>" @ Sharky_88: @ realDonaldTrump I wake up ever day and go to work and pray for this country to get back on track. Wish you would run!</t>
  </si>
  <si>
    <t>https://twitter.com/realDonaldTrump/status/356930986568720385</t>
  </si>
  <si>
    <t>" @ Gamecockmtm1967: @ realDonaldTrump please don't tease us again..run in 2016.....PLEASE" I never tease--but thanks!</t>
  </si>
  <si>
    <t>https://twitter.com/realDonaldTrump/status/356933323144183808</t>
  </si>
  <si>
    <t>" @ MichaelKaye_3: @ foxandfriends on Monday mornings is my favorite because of @ realDonaldTrump" They are great people!</t>
  </si>
  <si>
    <t>https://twitter.com/realDonaldTrump/status/356935222526357505</t>
  </si>
  <si>
    <t>" @ yet_another_day: @ realDonaldTrump Who's your Home Run Derby winner?" Perhaps Davis!</t>
  </si>
  <si>
    <t>https://twitter.com/realDonaldTrump/status/356967469115650048</t>
  </si>
  <si>
    <t>https://twitter.com/realDonaldTrump/status/356968919052980224</t>
  </si>
  <si>
    <t>" @ JakeNGarman: @ realDonaldTrump Your buildings were used in Tower Heist &amp; The Dark Knight Rises, are they in any other movies?" Many!</t>
  </si>
  <si>
    <t>https://twitter.com/realDonaldTrump/status/357125624957124608</t>
  </si>
  <si>
    <t>‚ÄúA brand is not a logo. A brand is the promise you put out there and the experience you deliver.‚Äù ‚Äì Midas Touch</t>
  </si>
  <si>
    <t>https://twitter.com/realDonaldTrump/status/357148847136448513</t>
  </si>
  <si>
    <t>Just found out that at a charity auction of celebrity portraits in E. Hampton, my portrait by artist William Quigley topped list at $60K</t>
  </si>
  <si>
    <t>https://twitter.com/realDonaldTrump/status/357157812222164993</t>
  </si>
  <si>
    <t>I am not available to be in @ adamcarolla's new movie # RoadHard.bit.ly/roadhardmovie</t>
  </si>
  <si>
    <t>https://twitter.com/realDonaldTrump/status/357157849018798080</t>
  </si>
  <si>
    <t>Because I will be busy doing anything other than being in the movie # RoadHard. http://bit.ly/roadhardmovie</t>
  </si>
  <si>
    <t>https://twitter.com/realDonaldTrump/status/357161054150733824</t>
  </si>
  <si>
    <t>Had a great time on @ IngrahamAngle this morning.</t>
  </si>
  <si>
    <t>https://twitter.com/realDonaldTrump/status/357170162392252416</t>
  </si>
  <si>
    <t>Via @ TheStreet by @swan_investor: "Trump Tees Up Another 'Hole in One' in Scotland"http://bit.ly/190Axg6</t>
  </si>
  <si>
    <t>https://twitter.com/realDonaldTrump/status/357171178546278403</t>
  </si>
  <si>
    <t>"Trump: Zimmerman Trial 'Traumatic Period for Country'" http://bit.ly/190AaSL @Newsmax_Media</t>
  </si>
  <si>
    <t>https://twitter.com/realDonaldTrump/status/357172462640832512</t>
  </si>
  <si>
    <t>https://twitter.com/realDonaldTrump/status/357172600985751553</t>
  </si>
  <si>
    <t>https://twitter.com/realDonaldTrump/status/357173164456943616</t>
  </si>
  <si>
    <t>@ underworldfilms Thank you!</t>
  </si>
  <si>
    <t>https://twitter.com/realDonaldTrump/status/357173919238733826</t>
  </si>
  <si>
    <t>https://twitter.com/realDonaldTrump/status/357176256070025216</t>
  </si>
  <si>
    <t>https://twitter.com/realDonaldTrump/status/357178124926058497</t>
  </si>
  <si>
    <t>https://twitter.com/realDonaldTrump/status/357178564669472768</t>
  </si>
  <si>
    <t>‚ÄúMost of the time you will need to work hard and stay focused to get to the top ‚Äì and then work even harder to stay there.‚Äù -Think Big</t>
  </si>
  <si>
    <t>https://twitter.com/realDonaldTrump/status/357200795172749312</t>
  </si>
  <si>
    <t>Consumer prices rose in June due to OPEC http://bit.ly/18iRrUl OPEC continues to rip off hard working American families daily.</t>
  </si>
  <si>
    <t>https://twitter.com/realDonaldTrump/status/357204546642124802</t>
  </si>
  <si>
    <t>.@ArceePalabrica @ realDonaldTrump "Midas Touch is the manual for entrepreneurs who want to succeed. Thanks for sharing your knowledge"</t>
  </si>
  <si>
    <t>@ArceePalabrica @</t>
  </si>
  <si>
    <t>https://twitter.com/realDonaldTrump/status/357204995038384129</t>
  </si>
  <si>
    <t>‚ÄúDo whatever it takes to improve your public-speaking skills. You‚Äôll absolutely need them.‚Äù ‚Äì Midas Touch</t>
  </si>
  <si>
    <t>https://twitter.com/realDonaldTrump/status/357207321920802817</t>
  </si>
  <si>
    <t>Traitor Snowden has requested asylum in Russia. Why would Russia grant it? Snowden already gave them all the intel he stole!</t>
  </si>
  <si>
    <t>https://twitter.com/realDonaldTrump/status/357209069045551104</t>
  </si>
  <si>
    <t>@ not_that_actor Interesting!</t>
  </si>
  <si>
    <t>https://twitter.com/realDonaldTrump/status/357210804791156736</t>
  </si>
  <si>
    <t>@ADuanePotter Do not give up--you will make it!</t>
  </si>
  <si>
    <t>https://twitter.com/realDonaldTrump/status/357211588895313923</t>
  </si>
  <si>
    <t>@ jaime_rg "Think Like a Billionaire. By: @ realDonaldTrump. A Must-Read. https://twitter.com/jaime_rg/status/356594008342007809/photo/1pic.twitter.com/W80SNXR75A "</t>
  </si>
  <si>
    <t>https://twitter.com/realDonaldTrump/status/357211784341491713</t>
  </si>
  <si>
    <t>@ ajshaw1003 Great!</t>
  </si>
  <si>
    <t>https://twitter.com/realDonaldTrump/status/357215229358247936</t>
  </si>
  <si>
    <t>@ugolf_ross Perhaps. Pray for great leadership!</t>
  </si>
  <si>
    <t>https://twitter.com/realDonaldTrump/status/357216137701896192</t>
  </si>
  <si>
    <t>https://twitter.com/realDonaldTrump/status/357216662103134208</t>
  </si>
  <si>
    <t>@AustinSaysThat True!</t>
  </si>
  <si>
    <t>https://twitter.com/realDonaldTrump/status/357223342555676672</t>
  </si>
  <si>
    <t>Weiner and Spitzer are on top of the latest polls. A sad day for the greatest city on earth! They will spend lots of time together.</t>
  </si>
  <si>
    <t>https://twitter.com/realDonaldTrump/status/357230485119844353</t>
  </si>
  <si>
    <t>@ jonyeong Don't be a fool.</t>
  </si>
  <si>
    <t>https://twitter.com/realDonaldTrump/status/357230962284826624</t>
  </si>
  <si>
    <t>@ IRideMarta: " @ realDonaldTrump please save our country before its too late!! President Trump sounds perfect" Thanks.</t>
  </si>
  <si>
    <t>https://twitter.com/realDonaldTrump/status/357231282423480320</t>
  </si>
  <si>
    <t>https://twitter.com/realDonaldTrump/status/357232599283941376</t>
  </si>
  <si>
    <t>" @ DaveEtzler @ realDonaldTrump Love your ties at Macy's. Receive many compliments." -- Thanks, they are amazing!</t>
  </si>
  <si>
    <t>https://twitter.com/realDonaldTrump/status/357233422948773889</t>
  </si>
  <si>
    <t>‚ÄúHe who is not courageous enough to take risks will accomplish nothing in life.‚Äù - Muhammad Ali</t>
  </si>
  <si>
    <t>https://twitter.com/realDonaldTrump/status/357300298202615808</t>
  </si>
  <si>
    <t>Give a lot of credit to Carlos Beltran for developing into a terrific baseball player and total winner for the Cardinals-great going Carlos!</t>
  </si>
  <si>
    <t>https://twitter.com/realDonaldTrump/status/357300722347409408</t>
  </si>
  <si>
    <t>" @ ClareAurelio: @ realDonaldTrump @ Gamecockmtm1967 Run!!! Or this country will turn out like ancient Rome!" Perhaps so, not good!</t>
  </si>
  <si>
    <t>https://twitter.com/realDonaldTrump/status/357307919731146753</t>
  </si>
  <si>
    <t>@ Polatseck Thanks!</t>
  </si>
  <si>
    <t>https://twitter.com/realDonaldTrump/status/357309386361802752</t>
  </si>
  <si>
    <t>" @ yet_another_day: @ realDonaldTrump now after that home run derby performance... Who's your pick to win the all star game tonight?" American</t>
  </si>
  <si>
    <t>https://twitter.com/realDonaldTrump/status/357309910171664384</t>
  </si>
  <si>
    <t>https://twitter.com/realDonaldTrump/status/357310606124130304</t>
  </si>
  <si>
    <t>" @ MarkAcay: @ realDonaldTrump @ MichaelKaye_3 @ foxandfriends All red necks &amp; bigots." Actually very smart &amp; a terrific public service-truth!</t>
  </si>
  <si>
    <t>https://twitter.com/realDonaldTrump/status/357311065882771456</t>
  </si>
  <si>
    <t>" @ chillychillman: @ kieronfowler @ realDonaldTrump the man is a legend" Very nice!</t>
  </si>
  <si>
    <t>https://twitter.com/realDonaldTrump/status/357311938218303490</t>
  </si>
  <si>
    <t>" @ ynotgolfguy: @ realDonaldTrump Must be nice to be above it all and have no real life concerns. Please enjoy yourself while we worry."I wish</t>
  </si>
  <si>
    <t>https://twitter.com/realDonaldTrump/status/357312538100240384</t>
  </si>
  <si>
    <t>" @ Ben24h: @ realDonaldTrump what do you think about Mike Trout?" One of best young players EVER!</t>
  </si>
  <si>
    <t>https://twitter.com/realDonaldTrump/status/357312749681913856</t>
  </si>
  <si>
    <t>@ JMonaski1 Sad!</t>
  </si>
  <si>
    <t>https://twitter.com/realDonaldTrump/status/357313025734217729</t>
  </si>
  <si>
    <t>"@aatl5112012: @ realDonaldTrump please run for president so we finally have a chance at living a normal life again. # TRUMP4PRES"</t>
  </si>
  <si>
    <t>@aatl5112012 @</t>
  </si>
  <si>
    <t>https://twitter.com/realDonaldTrump/status/357314260092731393</t>
  </si>
  <si>
    <t>@ carlosbeltran15 Great job-you are a terrific player!</t>
  </si>
  <si>
    <t>https://twitter.com/realDonaldTrump/status/357315463547584513</t>
  </si>
  <si>
    <t>"@humberto1731: @ realDonaldTrump Give a lot of credit to Miguel Cabrera too.." Totally.</t>
  </si>
  <si>
    <t>@humberto1731 @</t>
  </si>
  <si>
    <t>https://twitter.com/realDonaldTrump/status/357316118844686337</t>
  </si>
  <si>
    <t>" @ Alejandro12386: @ realDonaldTrump How To get Rich. Incredible Book. im trying To Understand deeply That Book."</t>
  </si>
  <si>
    <t>https://twitter.com/realDonaldTrump/status/357316677567922177</t>
  </si>
  <si>
    <t>" @ flebotomy: @ realDonaldTrump How does this make you feel? # BoycottRollingStone pic.twitter.com/9leT9c1Szu" Rolling Stone Magazine sucks!</t>
  </si>
  <si>
    <t>https://twitter.com/realDonaldTrump/status/357317370106228738</t>
  </si>
  <si>
    <t>" @ Beagle5iver: @ realDonaldTrump every played Muirfield?and who's your pick for the Open?"Tiger, Phil, Ernie or Justin Rose.</t>
  </si>
  <si>
    <t>https://twitter.com/realDonaldTrump/status/357317660683403265</t>
  </si>
  <si>
    <t>" @ DatDudeHead: @ realDonaldTrump mr trump would open up the keystone pipeline if he were prez bc he makes things happen. # trump2016" True.</t>
  </si>
  <si>
    <t>https://twitter.com/realDonaldTrump/status/357318038137217024</t>
  </si>
  <si>
    <t>https://twitter.com/realDonaldTrump/status/357340934213603328</t>
  </si>
  <si>
    <t>American league wins!</t>
  </si>
  <si>
    <t>https://twitter.com/realDonaldTrump/status/357341831480082433</t>
  </si>
  <si>
    <t>" @ Brian_Legit: @ realDonaldTrump Whose your MVP?" Mariano.</t>
  </si>
  <si>
    <t>https://twitter.com/realDonaldTrump/status/357434413195345920</t>
  </si>
  <si>
    <t>" @ RogerRainier: . @ nathsky Good to hear. That's what this article says too. Did you see this? http://www.thestreet.com/story/11978141/1/trump-tees-up-another-hole-in-one-in-scotland.html ‚Ä¶ Yes, really nice story!</t>
  </si>
  <si>
    <t>https://twitter.com/realDonaldTrump/status/357434961541857280</t>
  </si>
  <si>
    <t>" @ RogerRainier: It seems like @ realDonaldTrump's # golf course in Scotland is getting great reviews! I really must go!http://www.thestreet.com/story/11978141/1/trump-tees-up-another-hole-in-one-in-scotland.html ‚Ä¶</t>
  </si>
  <si>
    <t>https://twitter.com/realDonaldTrump/status/357436825758990336</t>
  </si>
  <si>
    <t>@VINnipuncture Great idea, I will ask her!</t>
  </si>
  <si>
    <t>https://twitter.com/realDonaldTrump/status/357438048134365185</t>
  </si>
  <si>
    <t>" @ aerith1: . @ piersmorgan . @ realDonaldTrump I will be watching . @ Lord_Sugar tomorrow. Tell him to keep the money coming my way!</t>
  </si>
  <si>
    <t>https://twitter.com/realDonaldTrump/status/357440277377585152</t>
  </si>
  <si>
    <t>" @ IMUNCIRCUM5IZED: @ Bman2095 my heroes are either @ realDonaldTrump or @mark_wahlberg" Mark is a great guy (and good golfer).</t>
  </si>
  <si>
    <t>https://twitter.com/realDonaldTrump/status/357473956795658241</t>
  </si>
  <si>
    <t>"@J4K9FLATLEY: @ realDonaldTrump can I get a Happy 21st birthday wish from you? Huge fan of you and the Apprentice"</t>
  </si>
  <si>
    <t>https://twitter.com/realDonaldTrump/status/357496166281248769</t>
  </si>
  <si>
    <t>"Feeling sorry for yourself is not only a waste of energy but the worst habit you could possibly have." Dale Carnegie</t>
  </si>
  <si>
    <t>https://twitter.com/realDonaldTrump/status/357501229796040704</t>
  </si>
  <si>
    <t>Be totally focused. Being successful requires nothing less than 100% of your concentrated effort.</t>
  </si>
  <si>
    <t>https://twitter.com/realDonaldTrump/status/357507379836895234</t>
  </si>
  <si>
    <t>https://twitter.com/realDonaldTrump/status/357508412411625472</t>
  </si>
  <si>
    <t>@owenkopitekavan " @ realDonaldTrump I just finished reading think like a champion, I loved it..." Thanks and good luck.</t>
  </si>
  <si>
    <t>@owenkopitekavan @</t>
  </si>
  <si>
    <t>https://twitter.com/realDonaldTrump/status/357509419464003585</t>
  </si>
  <si>
    <t>@ BrikMillerEDG You will love it!</t>
  </si>
  <si>
    <t>https://twitter.com/realDonaldTrump/status/357509951981228033</t>
  </si>
  <si>
    <t>https://twitter.com/realDonaldTrump/status/357511179456876544</t>
  </si>
  <si>
    <t>@ Terrell87 " @ realDonaldTrump I read your book: "Trump 101 The Way to Success" and I absolutely love it." Thanks, good luck!</t>
  </si>
  <si>
    <t>https://twitter.com/realDonaldTrump/status/357513586412748800</t>
  </si>
  <si>
    <t>"Trump Tees Up Another 'Hole in One' in Scotland"http://bit.ly/1aJvrqf</t>
  </si>
  <si>
    <t>https://twitter.com/realDonaldTrump/status/357514499672125440</t>
  </si>
  <si>
    <t>@ dolla1125 It's the sense of achievement along the way.</t>
  </si>
  <si>
    <t>https://twitter.com/realDonaldTrump/status/357515359521218561</t>
  </si>
  <si>
    <t>@ koneslager " @ realDonaldTrump - just finishing Midas Touch...Thank you so much for the great knowledge and wisdom in the book" Thx.</t>
  </si>
  <si>
    <t>https://twitter.com/realDonaldTrump/status/357517130188591104</t>
  </si>
  <si>
    <t>@ FunnyJS Great, thanks!</t>
  </si>
  <si>
    <t>https://twitter.com/realDonaldTrump/status/357526463869763585</t>
  </si>
  <si>
    <t>https://twitter.com/realDonaldTrump/status/357531703608213504</t>
  </si>
  <si>
    <t>@ lakotadlustig Good luck!</t>
  </si>
  <si>
    <t>https://twitter.com/realDonaldTrump/status/357539769196089345</t>
  </si>
  <si>
    <t>@jrmarsy Rolling Stone is just another dying magazine that sucks!</t>
  </si>
  <si>
    <t>https://twitter.com/realDonaldTrump/status/357553353330409472</t>
  </si>
  <si>
    <t>@ espnradio My great honor!</t>
  </si>
  <si>
    <t>https://twitter.com/realDonaldTrump/status/357553486356955136</t>
  </si>
  <si>
    <t>https://twitter.com/realDonaldTrump/status/357554723936673792</t>
  </si>
  <si>
    <t>@PRGirl817 "Way to go @ realDonaldTrump for the big donation to the # VAuction" Thanks.</t>
  </si>
  <si>
    <t>@PRGirl817 @</t>
  </si>
  <si>
    <t>https://twitter.com/realDonaldTrump/status/357556822594437120</t>
  </si>
  <si>
    <t>Mariano Rivera is one of top @ Yankees of all time. Greatest closer of all time. A true warrior. Last night's MVP award well-deserved.</t>
  </si>
  <si>
    <t>https://twitter.com/realDonaldTrump/status/357559328418435072</t>
  </si>
  <si>
    <t>Fun fact for my 2M+ followers - the 'Architect' Karl Rove blew $400M in the 2012 election with a success rate of 1.6%.</t>
  </si>
  <si>
    <t>https://twitter.com/realDonaldTrump/status/357559569666412544</t>
  </si>
  <si>
    <t>https://twitter.com/realDonaldTrump/status/357559732313137152</t>
  </si>
  <si>
    <t>@ CMCoe Have fun!</t>
  </si>
  <si>
    <t>https://twitter.com/realDonaldTrump/status/357562894365372416</t>
  </si>
  <si>
    <t>. @ jacknicklaus has done a GREAT job as the architect of my new golf course at Ferry Point. NYC is very proud!</t>
  </si>
  <si>
    <t>https://twitter.com/realDonaldTrump/status/357563718244106240</t>
  </si>
  <si>
    <t>https://twitter.com/realDonaldTrump/status/357567706804912130</t>
  </si>
  <si>
    <t>@ B3kz0r Many people agree!</t>
  </si>
  <si>
    <t>https://twitter.com/realDonaldTrump/status/357568979855884288</t>
  </si>
  <si>
    <t>Only in America can a Jihadi thug who murdered women and children be nursed back to health &amp; then get a @ RollingStone cover.</t>
  </si>
  <si>
    <t>https://twitter.com/realDonaldTrump/status/357577340575944705</t>
  </si>
  <si>
    <t>The 2013 Trump @ MissUniverse Pageant comes to Moscow on November 9th. Airing from Crocus City Hall on @ nbc!</t>
  </si>
  <si>
    <t>https://twitter.com/realDonaldTrump/status/357577897382383616</t>
  </si>
  <si>
    <t>. @ MissUSA Erin Brady is doing a fantastic job representing Trump Miss USA. Smart, gorgeous--a really positive force!</t>
  </si>
  <si>
    <t>https://twitter.com/realDonaldTrump/status/357588930490679297</t>
  </si>
  <si>
    <t>. @ IsraeliPM @ netanyahu is a resolute leader. When he sets a red line, it stands!</t>
  </si>
  <si>
    <t>https://twitter.com/realDonaldTrump/status/357591410251284480</t>
  </si>
  <si>
    <t>The Zimmerman trial is over. It is time to move on. While Zimmerman is no angel, he was acquitted and should be able to move on.</t>
  </si>
  <si>
    <t>https://twitter.com/realDonaldTrump/status/357601609733242880</t>
  </si>
  <si>
    <t>"Sometimes people spend too much time focusing on problems instead of focusing on opportunities" - Think Like a Champion</t>
  </si>
  <si>
    <t>https://twitter.com/realDonaldTrump/status/357641762895962112</t>
  </si>
  <si>
    <t>"@VINnipuncture: @ realDonaldTrump I hope you will include @ MariaSharapova as one of the judges for the upcoming Miss Universe 2013 in Moscow</t>
  </si>
  <si>
    <t>@VINnipuncture @ @</t>
  </si>
  <si>
    <t>https://twitter.com/realDonaldTrump/status/357644602917912576</t>
  </si>
  <si>
    <t>" @ cameroon1974: @ realDonaldTrump so excited to see the Trump brand coming to vancouver,Canada!! Gonna be awesome for our city!! Huge Welcome</t>
  </si>
  <si>
    <t>https://twitter.com/realDonaldTrump/status/357646419701665795</t>
  </si>
  <si>
    <t>" @ JeremyHL: @ realDonaldTrump - Your # Chicago tower really sparked a riverwalk revival! # ThankYou" Thanks</t>
  </si>
  <si>
    <t>https://twitter.com/realDonaldTrump/status/357664491854503936</t>
  </si>
  <si>
    <t>" @ Paulaj65: @RealJobeTalk @ realDonaldTrump If u hate Mr Trump, why r u following/commenting on him? I'm a big fan of his!!!"</t>
  </si>
  <si>
    <t>@ @RealJobeTalk @</t>
  </si>
  <si>
    <t>https://twitter.com/realDonaldTrump/status/357665939967328259</t>
  </si>
  <si>
    <t>"@DillsMama13: @ realDonaldTrump What is your feeling about Rolling Stone magazine putting the bomber on the front cover? Boycott!</t>
  </si>
  <si>
    <t>@DillsMama13 @</t>
  </si>
  <si>
    <t>https://twitter.com/realDonaldTrump/status/357670444976967680</t>
  </si>
  <si>
    <t>Sad thing is Rolling Stone was (is) a dead magazine with big downward circulation and now, for them at last, people are talking about it!</t>
  </si>
  <si>
    <t>https://twitter.com/realDonaldTrump/status/357671634561286145</t>
  </si>
  <si>
    <t>Don't talk about Rolling Stone Magazine but, most importantly, don't buy it. This degenerate killed and maimed so many wonderful people!</t>
  </si>
  <si>
    <t>https://twitter.com/realDonaldTrump/status/357834046270734338</t>
  </si>
  <si>
    <t>" @ DeborahNorville: It is sooo hot in New York today. Just walked past Trump Tower where the door was open. Tnx @ realDonaldTrump" Thank you D</t>
  </si>
  <si>
    <t>https://twitter.com/realDonaldTrump/status/357836961605627907</t>
  </si>
  <si>
    <t>Isn't it crazy that people of little or no talent or success can be so critical of those whose accomplishments are great with no retribution</t>
  </si>
  <si>
    <t>https://twitter.com/realDonaldTrump/status/357838854654394369</t>
  </si>
  <si>
    <t>" @ PolitiGal2012: Hey @ realDonaldTrump how come no # globalwarming # climatechange talk this week?" Heat 10 years ago was far worse!</t>
  </si>
  <si>
    <t>https://twitter.com/realDonaldTrump/status/357840308190449667</t>
  </si>
  <si>
    <t>" @ rhino848484: @ realDonaldTrump how do you feel about the Rolling Stone Cover hitting stores this weekend?" Boycott &amp; cancel subscriptions.</t>
  </si>
  <si>
    <t>https://twitter.com/realDonaldTrump/status/357854683315965954</t>
  </si>
  <si>
    <t>"Enthusiasm is a vital element in individual success." ‚Äï Conrad Hilton</t>
  </si>
  <si>
    <t>https://twitter.com/realDonaldTrump/status/357866417607016448</t>
  </si>
  <si>
    <t>"We all have the capability to read, or sense, what's happening with others. It can often give you the edge (cont) http://tl.gd/n_1rle9lj</t>
  </si>
  <si>
    <t>https://twitter.com/realDonaldTrump/status/357878623635636226</t>
  </si>
  <si>
    <t>"Time is on your side; things do not continue downward forever." - Think Big</t>
  </si>
  <si>
    <t>https://twitter.com/realDonaldTrump/status/357888772400099328</t>
  </si>
  <si>
    <t>Why is the @ GOP congress focusing on amnesty when so many Americans are unemployed?</t>
  </si>
  <si>
    <t>https://twitter.com/realDonaldTrump/status/357889383443070978</t>
  </si>
  <si>
    <t>. @ GOP congress needs to actually defund ObamaCare, not waste time passing non-binding resolutions.</t>
  </si>
  <si>
    <t>https://twitter.com/realDonaldTrump/status/357891144429993985</t>
  </si>
  <si>
    <t>. @ bigstack19 " @ realDonaldTrump Does anyone actually read Rolling Stone anymore? Guess they had to create (cont) http://tl.gd/n_1rlebcg</t>
  </si>
  <si>
    <t>https://twitter.com/realDonaldTrump/status/357891591131774978</t>
  </si>
  <si>
    <t>https://twitter.com/realDonaldTrump/status/357894008892178435</t>
  </si>
  <si>
    <t>Go to @ Macys now to see the incredible new selection of Trump Signature Collection ties, shirts and suits.</t>
  </si>
  <si>
    <t>https://twitter.com/realDonaldTrump/status/357895055387787266</t>
  </si>
  <si>
    <t>. @ youngmman " @ realDonaldTrump Conrad Hilton was a great man but Barron Hilton is a dope." Wrong on Barron!</t>
  </si>
  <si>
    <t>https://twitter.com/realDonaldTrump/status/357896273971511296</t>
  </si>
  <si>
    <t>Must watch ‚Äì owner of a single restaurant anticipates that ObamaCare will cost over $1M for compliancehttp://bit.ly/15KSwBX</t>
  </si>
  <si>
    <t>https://twitter.com/realDonaldTrump/status/357908163313405952</t>
  </si>
  <si>
    <t>With an award winning course designed by Tom Fazio, Trump National Philadelphia is a 360 acre exclusive jewel http://bit.ly/15KNDsx</t>
  </si>
  <si>
    <t>https://twitter.com/realDonaldTrump/status/357926325857689600</t>
  </si>
  <si>
    <t>Congratulations to @ KingJames on winning Athlete of the Year in last night‚Äôs @ ESPYS. LeBron is also a great guy!</t>
  </si>
  <si>
    <t>https://twitter.com/realDonaldTrump/status/357928308618428416</t>
  </si>
  <si>
    <t>The Fed‚Äôs pumping is great news in the short term but it can‚Äôt last forever. Be prudent in your market investing.</t>
  </si>
  <si>
    <t>https://twitter.com/realDonaldTrump/status/357930743286071297</t>
  </si>
  <si>
    <t>@ TrumpPhillyGM " @ realDonaldTrump You have truly elevated this club to another level. We thank you!" Thanks!</t>
  </si>
  <si>
    <t>https://twitter.com/realDonaldTrump/status/357932480881360896</t>
  </si>
  <si>
    <t>https://twitter.com/realDonaldTrump/status/357935004296282113</t>
  </si>
  <si>
    <t>‚ÄúThe most important political office is that of the private citizen.‚Äù - Justice Louis D. Brandeis</t>
  </si>
  <si>
    <t>https://twitter.com/realDonaldTrump/status/357942815482855425</t>
  </si>
  <si>
    <t>https://twitter.com/realDonaldTrump/status/357944661165342720</t>
  </si>
  <si>
    <t>‚ÄúOne thing I‚Äôve learned about the press is they‚Äôre always hungry for a good story, the more sensational the better.‚Äù - Art of the Deal</t>
  </si>
  <si>
    <t>https://twitter.com/realDonaldTrump/status/357950491415674880</t>
  </si>
  <si>
    <t>https://twitter.com/realDonaldTrump/status/357951888177631232</t>
  </si>
  <si>
    <t>https://twitter.com/realDonaldTrump/status/357953025144393730</t>
  </si>
  <si>
    <t>‚ÄúLabor disgraces no man; unfortunately, you occasionally find men who disgrace labor.‚Äù - Gen. Ulysses S. Grant</t>
  </si>
  <si>
    <t>https://twitter.com/realDonaldTrump/status/357959718397935618</t>
  </si>
  <si>
    <t>I will be on @ oreillyfactor tonight, interview with Bill O'Reilly, on @ FoxNews at 8 p.m., repeated at 11 p.m.</t>
  </si>
  <si>
    <t>https://twitter.com/realDonaldTrump/status/357966763452923904</t>
  </si>
  <si>
    <t>https://twitter.com/realDonaldTrump/status/357995978348957696</t>
  </si>
  <si>
    <t>Whether you love, like or hate Donald Trump, I will be on Bill O'Reilly (Fox) tonight at 8.00. Bill knows Trump is great for ratings!</t>
  </si>
  <si>
    <t>https://twitter.com/realDonaldTrump/status/358002216692482049</t>
  </si>
  <si>
    <t>For the disciples of global warming, in 150 summers (years) there have been 20 heat waves as bad or worse than current-this has happened b4!</t>
  </si>
  <si>
    <t>https://twitter.com/realDonaldTrump/status/358003695880904704</t>
  </si>
  <si>
    <t>" @ Michael__Farkas: @ realDonaldTrump can all these people replying please explain why it was so cold last winter?"</t>
  </si>
  <si>
    <t>https://twitter.com/realDonaldTrump/status/358016930340286465</t>
  </si>
  <si>
    <t>On Bill O'Reilly in 5 minutes!</t>
  </si>
  <si>
    <t>https://twitter.com/realDonaldTrump/status/358064096136011776</t>
  </si>
  <si>
    <t>Re-run of O'Reilly on Fox NOW!</t>
  </si>
  <si>
    <t>https://twitter.com/realDonaldTrump/status/358232088551505921</t>
  </si>
  <si>
    <t>"I don't believe you have to be better than everybody else. I believe you have to better than you ever thought you could be." - Ken Venturi</t>
  </si>
  <si>
    <t>https://twitter.com/realDonaldTrump/status/358234093181353985</t>
  </si>
  <si>
    <t>https://twitter.com/realDonaldTrump/status/358238575197831168</t>
  </si>
  <si>
    <t>https://twitter.com/realDonaldTrump/status/358242509828276226</t>
  </si>
  <si>
    <t>https://twitter.com/realDonaldTrump/status/358264301678637058</t>
  </si>
  <si>
    <t>"If you want to conquer fear, don't sit home and think about it. Go out and get busy." - Dale Carnegie</t>
  </si>
  <si>
    <t>https://twitter.com/realDonaldTrump/status/358268507642798081</t>
  </si>
  <si>
    <t>In @ oreillyfactor‚Äôs No Spin Zone re: ObamaCare causing unemployment, negotiating with China &amp; my $5M court win http://fxn.ws/1bNTKRH</t>
  </si>
  <si>
    <t>https://twitter.com/realDonaldTrump/status/358282047049052161</t>
  </si>
  <si>
    <t>https://twitter.com/realDonaldTrump/status/358282984857669632</t>
  </si>
  <si>
    <t>@ YashKandhari " @ realDonaldTrump Sir your tweets are truly motivational! Thanks a lot" Thank you.</t>
  </si>
  <si>
    <t>https://twitter.com/realDonaldTrump/status/358283477281538048</t>
  </si>
  <si>
    <t>Ranked nationally in @ GolfMagazine's top 100, Trump Int'l Golf Club in Palm Beach is a 27 hole masterpiece http://bit.ly/bY3xBD</t>
  </si>
  <si>
    <t>https://twitter.com/realDonaldTrump/status/358286150978383872</t>
  </si>
  <si>
    <t>. @ AndreaTantaros‚Äôs radio show is a great addition to talk radio. She is sharp, talented, &amp; great sense of humor. Congratulations.</t>
  </si>
  <si>
    <t>https://twitter.com/realDonaldTrump/status/358286808024494081</t>
  </si>
  <si>
    <t>Detroit is going through very hard times right now.. If they are smart, brighter days are ahead.</t>
  </si>
  <si>
    <t>https://twitter.com/realDonaldTrump/status/358287407281475585</t>
  </si>
  <si>
    <t>https://twitter.com/realDonaldTrump/status/358287901127229440</t>
  </si>
  <si>
    <t>https://twitter.com/realDonaldTrump/status/358288685453684737</t>
  </si>
  <si>
    <t>. @ AS_ScienceGuy " @ realDonaldTrump Thank you for all your support of @ autismspeaks Great new breakthroughs." Fantastic!</t>
  </si>
  <si>
    <t>https://twitter.com/realDonaldTrump/status/358290798707609600</t>
  </si>
  <si>
    <t>https://twitter.com/realDonaldTrump/status/358292947051089920</t>
  </si>
  <si>
    <t>https://twitter.com/realDonaldTrump/status/358299564563890176</t>
  </si>
  <si>
    <t>Some good news for New York ‚Äì Weiner has dropped 12 points in the polls &amp; that is before more of the pervert‚Äôs old texts are released.</t>
  </si>
  <si>
    <t>https://twitter.com/realDonaldTrump/status/358299772727197696</t>
  </si>
  <si>
    <t>Important editorial by John Faso in @ nydailynews: ‚ÄúSpitzer‚Äôs reckless leadership‚Äùhttp://nydn.us/1300PYz</t>
  </si>
  <si>
    <t>https://twitter.com/realDonaldTrump/status/358315180217741312</t>
  </si>
  <si>
    <t>Our GDP has been growing less than 2% for the last 5 years. ObamaCare will slow us down even more. Has to be repealed.</t>
  </si>
  <si>
    <t>https://twitter.com/realDonaldTrump/status/358316830114332673</t>
  </si>
  <si>
    <t>Great read by @ VDHanson: ‚ÄúMexico's Hypocrisy Is Evident In Its Own Strict Policy Toward Immigrants‚Äù http://bit.ly/1302HAF</t>
  </si>
  <si>
    <t>https://twitter.com/realDonaldTrump/status/358321576938192898</t>
  </si>
  <si>
    <t>‚ÄúGoing with your instincts requires tuning in to everything around your decision.‚Äù ‚Äì Think Big</t>
  </si>
  <si>
    <t>https://twitter.com/realDonaldTrump/status/358765002884648961</t>
  </si>
  <si>
    <t>" @ TheAhmadHassan: @ realDonaldTrump Sir your tweets are the best tweets really inspiring I love them" Thank you!</t>
  </si>
  <si>
    <t>https://twitter.com/realDonaldTrump/status/358769766883786753</t>
  </si>
  <si>
    <t>" @ Graciferia: @ realDonaldTrump I think you are great. Can't wait for Celebrity Apprentice starts again! Best show on TV!" Thanks!</t>
  </si>
  <si>
    <t>https://twitter.com/realDonaldTrump/status/358771342386012160</t>
  </si>
  <si>
    <t>" @ james0479: @ realDonaldTrump Gotta say # Apprentice is the only reality show I never miss! Consistently flawless programming" Thanks.</t>
  </si>
  <si>
    <t>https://twitter.com/realDonaldTrump/status/358771996249059328</t>
  </si>
  <si>
    <t>"@jimmy_mac1964: @ realDonaldTrump Please run for president.. We need a true leader... This country needs a Trump makeover."</t>
  </si>
  <si>
    <t>@jimmy_mac1964 @</t>
  </si>
  <si>
    <t>https://twitter.com/realDonaldTrump/status/358778148055289856</t>
  </si>
  <si>
    <t>" @ SeanMcQuade: Got a @ realDonaldTrump tie today . Sweetest tie I have ." Great.</t>
  </si>
  <si>
    <t>https://twitter.com/realDonaldTrump/status/358778456072388608</t>
  </si>
  <si>
    <t>https://twitter.com/realDonaldTrump/status/358821244314980353</t>
  </si>
  <si>
    <t>" @ SeanMcQuade: @ Acliffe @ realDonaldTrump jealous of his success ?" Sean, don't waste your time on these losers-they have nothing going!</t>
  </si>
  <si>
    <t>https://twitter.com/realDonaldTrump/status/358822675671560192</t>
  </si>
  <si>
    <t>" @ JosiahJames17: Need more people like @ realDonaldTrump in this country who get the job done and don't sugar coat things."</t>
  </si>
  <si>
    <t>https://twitter.com/realDonaldTrump/status/358823695726280705</t>
  </si>
  <si>
    <t>"@madkins79: @ realDonaldTrump Hey Donald, we love you in Florida!" Florida is great!</t>
  </si>
  <si>
    <t>@madkins79 @</t>
  </si>
  <si>
    <t>https://twitter.com/realDonaldTrump/status/358824232874016768</t>
  </si>
  <si>
    <t>" @ quickerwit: When @ realDonaldTrump speaks people should listen." Thanks.</t>
  </si>
  <si>
    <t>https://twitter.com/realDonaldTrump/status/358824940016893952</t>
  </si>
  <si>
    <t>" @ CPartridge11: @ realDonaldTrump You're my role model ever since 6th grade" .Work hard Clay.</t>
  </si>
  <si>
    <t>https://twitter.com/realDonaldTrump/status/359111265228034048</t>
  </si>
  <si>
    <t>The ties, shirts and suits at Macy's are doing fantastically well-check out the new designs and low prices-nothing better!</t>
  </si>
  <si>
    <t>https://twitter.com/realDonaldTrump/status/359112205909762049</t>
  </si>
  <si>
    <t>Also, The Donald J. Trump Signature mattress from SERTA is doing record business-call Serta and see why!</t>
  </si>
  <si>
    <t>https://twitter.com/realDonaldTrump/status/359112877665300480</t>
  </si>
  <si>
    <t>" @ bufordta2003: I hope @ realDonaldTrump runs for president, he is what our country needs to get or economy going" Thanks!</t>
  </si>
  <si>
    <t>https://twitter.com/realDonaldTrump/status/359113044338556928</t>
  </si>
  <si>
    <t>" @ barrman: @ realDonaldTrump You are awesome! Cant wait for next season of celebrity apprentice.hope you run for president in 2016" Thanks!</t>
  </si>
  <si>
    <t>https://twitter.com/realDonaldTrump/status/359114650929352704</t>
  </si>
  <si>
    <t>@ Erikjhalvorsen Yes!</t>
  </si>
  <si>
    <t>https://twitter.com/realDonaldTrump/status/359116301945405441</t>
  </si>
  <si>
    <t>"@MissUniversNEWS: @ realDonaldTrump I LOVE YOU" Thanks, and keep up the great work-on to Moscow.</t>
  </si>
  <si>
    <t>@MissUniversNEWS @</t>
  </si>
  <si>
    <t>https://twitter.com/realDonaldTrump/status/359116912883937280</t>
  </si>
  <si>
    <t>" @ EricaBigelow: I'll be old enough to vote during the next presidential election...and I really hope that @ realDonaldTrump is on the ballot.</t>
  </si>
  <si>
    <t>https://twitter.com/realDonaldTrump/status/359118446329462784</t>
  </si>
  <si>
    <t>"@Sofia_Mozek: Why @ realDonaldTrump isn't sitting in the Oval Office now is a mystery to me."</t>
  </si>
  <si>
    <t>@Sofia_Mozek @</t>
  </si>
  <si>
    <t>https://twitter.com/realDonaldTrump/status/359266903547592705</t>
  </si>
  <si>
    <t>Will be on Fox &amp; Friends in 3 minutes-7.00 A.M.</t>
  </si>
  <si>
    <t>https://twitter.com/realDonaldTrump/status/359274434492121088</t>
  </si>
  <si>
    <t>https://twitter.com/realDonaldTrump/status/359275561216000001</t>
  </si>
  <si>
    <t>"@MikePicardi101: @ realDonaldTrump I won't wear anything else! You have to look successful to be successful! Thanks for the awesome line!"</t>
  </si>
  <si>
    <t>@MikePicardi101 @</t>
  </si>
  <si>
    <t>https://twitter.com/realDonaldTrump/status/359276162909868032</t>
  </si>
  <si>
    <t>" @ QQueenLLouise: @ realDonaldTrump They put U on SO EARLY! Shows disrespect!" No, 7.00 is the best time for morning television.</t>
  </si>
  <si>
    <t>https://twitter.com/realDonaldTrump/status/359276747860086784</t>
  </si>
  <si>
    <t>" @ Christineinsatx: @ realDonaldTrump Morning Donald, from Texas, The Longhorn State. God Bless You." Texas is GREAT!</t>
  </si>
  <si>
    <t>https://twitter.com/realDonaldTrump/status/359277826924478464</t>
  </si>
  <si>
    <t>" @ Freeman_Gadsden: @ realDonaldTrump @ QQueenLLouise anytime the Donald is on is the best time for television" Thanks.</t>
  </si>
  <si>
    <t>https://twitter.com/realDonaldTrump/status/359278266600783872</t>
  </si>
  <si>
    <t>" @ geoff911: @ realDonaldTrump # theartofthedeal changed my life. Thank you." Great.</t>
  </si>
  <si>
    <t>https://twitter.com/realDonaldTrump/status/359290546998620161</t>
  </si>
  <si>
    <t>Apple is finally considering a large screen for the I-Phone-they better get moving fast. When I told them to do this last year, they scoffed</t>
  </si>
  <si>
    <t>https://twitter.com/realDonaldTrump/status/359686661749215233</t>
  </si>
  <si>
    <t>"Weakness of attitude becomes weakness of character." --Albert Einstein</t>
  </si>
  <si>
    <t>https://twitter.com/realDonaldTrump/status/359687595300626433</t>
  </si>
  <si>
    <t>If you've got some problems today, that's a good sign--that's life. So give them some thought and make the most of the situation.</t>
  </si>
  <si>
    <t>https://twitter.com/realDonaldTrump/status/359733427395756032</t>
  </si>
  <si>
    <t>@ RickyMadsen @ HeidiMads @ Oprah Happy Anniversary Heidi!</t>
  </si>
  <si>
    <t>https://twitter.com/realDonaldTrump/status/359733916153815043</t>
  </si>
  <si>
    <t>https://twitter.com/realDonaldTrump/status/359734388956741632</t>
  </si>
  <si>
    <t>ginrnnr2 " @ realDonaldTrump ...is China economy in a "bubble"?" Only if we want it to be!</t>
  </si>
  <si>
    <t>https://twitter.com/realDonaldTrump/status/359735287255007232</t>
  </si>
  <si>
    <t>@ ashleyemom23 Happy Birthday!</t>
  </si>
  <si>
    <t>https://twitter.com/realDonaldTrump/status/359735796909096960</t>
  </si>
  <si>
    <t>@ YashKandhari " @ realDonaldTrump I'll say it again, your tweets are very motivational &amp; inspiring. Thank you so much" Thank you.</t>
  </si>
  <si>
    <t>https://twitter.com/realDonaldTrump/status/359741290033840128</t>
  </si>
  <si>
    <t>70 stories over Panama Bay, @ TrumpPanama is the country‚Äôs first five star development. A masterpiece http://bit.ly/1b8i3MA</t>
  </si>
  <si>
    <t>https://twitter.com/realDonaldTrump/status/359748303933538304</t>
  </si>
  <si>
    <t>Detroit‚Äôs bankruptcy could just be the start http://bloom.bg/15bltIp Many municipalities across US are over-leveraged &amp; losing citizens</t>
  </si>
  <si>
    <t>https://twitter.com/realDonaldTrump/status/359751543077076992</t>
  </si>
  <si>
    <t>No surprise, serial sexter Anthony continues to be a sick pervert. He was sexting a 'young' girl last summerhttp://bit.ly/13AZOts</t>
  </si>
  <si>
    <t>https://twitter.com/realDonaldTrump/status/359752594899476480</t>
  </si>
  <si>
    <t>Phil Mickelson‚Äôs final 66 round in @ The_Open was amazing. Congrats on his well-deserved win. Amazing competitor &amp; a great guy!</t>
  </si>
  <si>
    <t>https://twitter.com/realDonaldTrump/status/359756256791117827</t>
  </si>
  <si>
    <t>This is the summer of box office bombs. Who is green lighting this garbage? The scripts are terrible.</t>
  </si>
  <si>
    <t>https://twitter.com/realDonaldTrump/status/359756595707645952</t>
  </si>
  <si>
    <t>Great read: ‚ÄúHollywood can kiss Adam Corolla's ass, he's going Trump funding‚Äù http://bit.ly/1aGmM4l via @ upstartbusiness</t>
  </si>
  <si>
    <t>https://twitter.com/realDonaldTrump/status/359759305869754368</t>
  </si>
  <si>
    <t>National Review Online: Kristin Davis's Libertarian 'Tough Love'http://bit.ly/136Ip8L</t>
  </si>
  <si>
    <t>https://twitter.com/realDonaldTrump/status/359766916870574080</t>
  </si>
  <si>
    <t>. @ AROD is back on the DL. The coming suspension will be announced soon by @ MLB.</t>
  </si>
  <si>
    <t>https://twitter.com/realDonaldTrump/status/359767876690907138</t>
  </si>
  <si>
    <t>According to @ pewresearch, illegal immigrants favor Dems 8:1 http://bit.ly/1aGpSW9 @ GOP pushing amnesty. Do they have death wish</t>
  </si>
  <si>
    <t>https://twitter.com/realDonaldTrump/status/359772250561449984</t>
  </si>
  <si>
    <t>‚ÄúTo be a visionary and to be a billionaire, you have to chase impossibilities. Few ever get rich easily.‚Äù ‚Äì Think Like a Billionaire</t>
  </si>
  <si>
    <t>https://twitter.com/realDonaldTrump/status/359776675401183235</t>
  </si>
  <si>
    <t>@ StephenDoody3 " @ realDonaldTrump Do you think Anthony Weiner deserves a 3rd chance?" No.</t>
  </si>
  <si>
    <t>https://twitter.com/realDonaldTrump/status/359777007720087556</t>
  </si>
  <si>
    <t>https://twitter.com/realDonaldTrump/status/359777715185913857</t>
  </si>
  <si>
    <t>@ rexrode_lisa " @ realDonaldTrump you date girls young enough to be your daughter.That's perverted" Dated. No, that's talent.</t>
  </si>
  <si>
    <t>https://twitter.com/realDonaldTrump/status/359778021433032704</t>
  </si>
  <si>
    <t>@ jeffldye " @ realDonaldTrump Visually the best golf course I have ever played! Trump international Golf Links." Thanks.</t>
  </si>
  <si>
    <t>https://twitter.com/realDonaldTrump/status/359786954340048896</t>
  </si>
  <si>
    <t>I will be on ON THE RECORD @ gretawire tonight at 10 pm</t>
  </si>
  <si>
    <t>https://twitter.com/realDonaldTrump/status/359829172220207106</t>
  </si>
  <si>
    <t>" @ makenzie_means: I remember when @ realDonaldTrump said # AnthonyWeiner would do this again! Love it!"</t>
  </si>
  <si>
    <t>https://twitter.com/realDonaldTrump/status/359840210558795776</t>
  </si>
  <si>
    <t>" @ ryan_moy: @ realDonaldTrump I remember this episode. Hair still looks great!"</t>
  </si>
  <si>
    <t>https://twitter.com/realDonaldTrump/status/359852953676431362</t>
  </si>
  <si>
    <t>"@Ravens4life27: I wonder if I can get a birthday tweet from @ realDonaldTrump for my birthday... that would be awesome!"</t>
  </si>
  <si>
    <t>@Ravens4life27 @</t>
  </si>
  <si>
    <t>https://twitter.com/realDonaldTrump/status/359863247450537984</t>
  </si>
  <si>
    <t>" @ missADelgado: "He's a very sick puppy. He's got a perversion." - @ realDonaldTrump pulling no punches re: Weiner ( # GretaWire)"</t>
  </si>
  <si>
    <t>https://twitter.com/realDonaldTrump/status/359863342820626433</t>
  </si>
  <si>
    <t>" @ ChadMLadwig: @ realDonaldTrump Great interview Donald. Please run for President in 2016"</t>
  </si>
  <si>
    <t>https://twitter.com/realDonaldTrump/status/359863574191017987</t>
  </si>
  <si>
    <t>" @ cphily4u: @ realDonaldTrump ...you always speak the truth!!! # nobulldonald!!!!"</t>
  </si>
  <si>
    <t>https://twitter.com/realDonaldTrump/status/359865600706748418</t>
  </si>
  <si>
    <t>"@alexmoose454_: @ realDonaldTrump SO!..... Are you running in 2016 or NO? We need you!!"</t>
  </si>
  <si>
    <t>@alexmoose454_ @</t>
  </si>
  <si>
    <t>https://twitter.com/realDonaldTrump/status/359867295364956160</t>
  </si>
  <si>
    <t>" @ chinnis_28: @ realDonaldTrump # Trump2016 only one I can think of to fix this spending problem."</t>
  </si>
  <si>
    <t>https://twitter.com/realDonaldTrump/status/359867570393841665</t>
  </si>
  <si>
    <t>" @ HeyMACCC: I feel like the only people who hate @ realDonaldTrump are people who can't handle the truth...he tells it how it is."</t>
  </si>
  <si>
    <t>https://twitter.com/realDonaldTrump/status/360015809415884802</t>
  </si>
  <si>
    <t>" @ Huntergirl179: @ realDonaldTrump like that you are real and tell it like it is! No beating around the bush! Very refreshing."</t>
  </si>
  <si>
    <t>https://twitter.com/realDonaldTrump/status/360036162712244224</t>
  </si>
  <si>
    <t>More and more reporters are using the word TRUMP when referring to winning--just used on Bloomberg News. Gee, I wonder why?</t>
  </si>
  <si>
    <t>https://twitter.com/realDonaldTrump/status/360036750917246977</t>
  </si>
  <si>
    <t>‚ÄúCourage is being scared to death, but saddling up anyway.‚Äù- John Wayne</t>
  </si>
  <si>
    <t>https://twitter.com/realDonaldTrump/status/360040279664885760</t>
  </si>
  <si>
    <t>Watch the first # TrumpVine re: Anthony Weiner- https://vine.co/v/hKx2bI5nbl1</t>
  </si>
  <si>
    <t>https://twitter.com/realDonaldTrump/status/360041730155880448</t>
  </si>
  <si>
    <t>". @ Ynberg: Long term goal &gt;&gt;&gt; to be the black @ realDonaldTrump 4real".Great Dean, and you will make it!</t>
  </si>
  <si>
    <t>https://twitter.com/realDonaldTrump/status/360042290753966081</t>
  </si>
  <si>
    <t>We all know that chess is a game of strategy. So is business. Think about that and develop a strategy starting today.</t>
  </si>
  <si>
    <t>https://twitter.com/realDonaldTrump/status/360044067821850626</t>
  </si>
  <si>
    <t>@ stevenfarris " @ realDonaldTrump Great interview with Greta! "America has lost incentive!" " Thanks and true.</t>
  </si>
  <si>
    <t>https://twitter.com/realDonaldTrump/status/360064544606912513</t>
  </si>
  <si>
    <t>https://twitter.com/realDonaldTrump/status/360064647845523456</t>
  </si>
  <si>
    <t>https://twitter.com/realDonaldTrump/status/360064728573288448</t>
  </si>
  <si>
    <t>Why is @ AlexSalmond pursuing environment destroying windmills when @ VattenfallGroup quit because of no (cont) http://tl.gd/n_1rli1lf</t>
  </si>
  <si>
    <t>https://twitter.com/realDonaldTrump/status/360103425876295680</t>
  </si>
  <si>
    <t>Today Obama will give another speech on the economy. Tomorrow our country will still be $17T+ in debt with 18% real unemployment.</t>
  </si>
  <si>
    <t>https://twitter.com/realDonaldTrump/status/360112324155146241</t>
  </si>
  <si>
    <t>@ SonsofReagan " @ realDonaldTrump Please post a Daily # Vine saying 'Obama You're Fired'! Thank You!"</t>
  </si>
  <si>
    <t>https://twitter.com/realDonaldTrump/status/360113024419377154</t>
  </si>
  <si>
    <t>@ prisih91 "In love with The best book that i ever read ! @ realDonaldTrump "why we want you to be rich" and Robert kiyosaki"</t>
  </si>
  <si>
    <t>https://twitter.com/realDonaldTrump/status/360117322171682816</t>
  </si>
  <si>
    <t>My @ gretawire int. on Obama‚Äôs falling poll numbers, Americans losing incentive to work and Weiner‚Äôs sextinghttp://bit.ly/15IFvJB</t>
  </si>
  <si>
    <t>https://twitter.com/realDonaldTrump/status/360117827841163265</t>
  </si>
  <si>
    <t>My comment last March - ‚ÄúAnthony Weiner is a sick pervert, you think he will change? He will never change.‚Äùhttp://bit.ly/YzbcCG</t>
  </si>
  <si>
    <t>https://twitter.com/realDonaldTrump/status/360119639017132032</t>
  </si>
  <si>
    <t>For the sake of New York City, all recent sexting victims of Anthony ‚ÄòCarlos Danger‚Äô Weiner should come forward.</t>
  </si>
  <si>
    <t>https://twitter.com/realDonaldTrump/status/360124399074025474</t>
  </si>
  <si>
    <t>I can‚Äôt believe Apple isn‚Äôt moving faster to create a larger iPhone screen. Bring back Steve Jobs!</t>
  </si>
  <si>
    <t>https://twitter.com/realDonaldTrump/status/360126168441167872</t>
  </si>
  <si>
    <t>Looking forward to my Iowa visit at @ bobvanderplaats‚Äô @ theFAMiLYLEADER Summit http://bit.ly/15IMzWy Big crowd!</t>
  </si>
  <si>
    <t>https://twitter.com/realDonaldTrump/status/360132459913949185</t>
  </si>
  <si>
    <t>Congrats to Senator McConnell and @TheTeaParty_net‚Äôs Kellen Guida on yesterday‚Äôs successful Tea Party Caucushttp://politi.co/1aHjTjH</t>
  </si>
  <si>
    <t>https://twitter.com/realDonaldTrump/status/360137207966744576</t>
  </si>
  <si>
    <t>Isn‚Äôt it sad that Weiner‚Äôs first press conference with wife Huma was yesterday admitting to a sext he made post-resignation &amp; apology!</t>
  </si>
  <si>
    <t>https://twitter.com/realDonaldTrump/status/360137637119533058</t>
  </si>
  <si>
    <t>"Entrepreneurs are all unique. One way to build a business and turn it into a brand is to know who you are." - Midas Touch</t>
  </si>
  <si>
    <t>https://twitter.com/realDonaldTrump/status/360386640067301377</t>
  </si>
  <si>
    <t>‚ÄúThere are no environments where you're only going to win, because life just isn't like that.‚Äù - Bobby Orr</t>
  </si>
  <si>
    <t>https://twitter.com/realDonaldTrump/status/360390447090237441</t>
  </si>
  <si>
    <t>Mar-a-Lago is Florida‚Äôs most lavish and exclusive private club and spa with world class amenities http://bit.ly/T6hcna</t>
  </si>
  <si>
    <t>https://twitter.com/realDonaldTrump/status/360412544923480064</t>
  </si>
  <si>
    <t>@ cccabrera10 " @ realDonaldTrump reading The Midas Touch now, what an amazing source of good information." Thanks.</t>
  </si>
  <si>
    <t>https://twitter.com/realDonaldTrump/status/360413166569652224</t>
  </si>
  <si>
    <t>@ Dawson304 True!</t>
  </si>
  <si>
    <t>https://twitter.com/realDonaldTrump/status/360413647228518403</t>
  </si>
  <si>
    <t>@purplerapezebra " @ realDonaldTrump also new products. they are going back to the pre steve jobs days." And I have stock</t>
  </si>
  <si>
    <t>@purplerapezebra @</t>
  </si>
  <si>
    <t>https://twitter.com/realDonaldTrump/status/360414133532901380</t>
  </si>
  <si>
    <t>@ MikeMcHale09 " @ realDonaldTrump Wouldn't you agree, that Apple is falling off without visionary Steve Jobs?" Yes.</t>
  </si>
  <si>
    <t>https://twitter.com/realDonaldTrump/status/360428217670176768</t>
  </si>
  <si>
    <t>Don't ever think you've done it all already or that you've done your best. That's a shortcut to undermining your own potential.</t>
  </si>
  <si>
    <t>https://twitter.com/realDonaldTrump/status/360433267725443075</t>
  </si>
  <si>
    <t>In beautiful Miami inspecting the progress of @ TrumpDoral‚Äôs $250 million conversion into the country's #1 resort.</t>
  </si>
  <si>
    <t>https://twitter.com/realDonaldTrump/status/360450147781574658</t>
  </si>
  <si>
    <t>"Trump: Weiner a 'Sick Puppy' That NYC Doesn't Need" http://bit.ly/16dvwvu via @Newsmax_Media</t>
  </si>
  <si>
    <t>https://twitter.com/realDonaldTrump/status/360479141159636992</t>
  </si>
  <si>
    <t>‚ÄúLearn to think continentally.‚Äù - Alexander Hamilton</t>
  </si>
  <si>
    <t>https://twitter.com/realDonaldTrump/status/360483786821074945</t>
  </si>
  <si>
    <t>Getting ready to leave @ TrumpDoral and the brand new Blue Monster course--it's unbelievable!</t>
  </si>
  <si>
    <t>https://twitter.com/realDonaldTrump/status/360489022566567936</t>
  </si>
  <si>
    <t>On the sands of Playa Brava, waves will reflect on walls &amp; circular architecture of Trump Tower Punta del Este http://bit.ly/16dA0SY</t>
  </si>
  <si>
    <t>https://twitter.com/realDonaldTrump/status/360704738116894720</t>
  </si>
  <si>
    <t>"@Btosiridesigns: @ realDonaldTrump http://fundanything.com/en/campaigns/bellatosiri-designs ‚Ä¶ Please help us achieve our goal and share the link. Thank you!"</t>
  </si>
  <si>
    <t>@Btosiridesigns @</t>
  </si>
  <si>
    <t>https://twitter.com/realDonaldTrump/status/360715747116335105</t>
  </si>
  <si>
    <t>" @ Luke_Enns: " @ realDonaldTrump: ‚ÄúCourage is being scared to death, but saddling up anyway.‚Äù- John Wayne" Cant argue with the Duke."</t>
  </si>
  <si>
    <t>https://twitter.com/realDonaldTrump/status/360790379806732289</t>
  </si>
  <si>
    <t># TrumpVine A message for @ AnthonyWeiner- https://vine.co/v/hAh1qt7z6bQ</t>
  </si>
  <si>
    <t>https://twitter.com/realDonaldTrump/status/360805229173813248</t>
  </si>
  <si>
    <t>Wacko pervert @ AnthonyWeiner‚Äôs idea of Hispanic outreach is using Carlos Danger as his sexting. He‚Äôs an insensitive racist.</t>
  </si>
  <si>
    <t>https://twitter.com/realDonaldTrump/status/360827239169929216</t>
  </si>
  <si>
    <t>The new reality ‚Äì China‚Äôs demand for oil now controls the market http://bit.ly/13dTKD1 And OPEC gets away with ripping us off at $105!</t>
  </si>
  <si>
    <t>https://twitter.com/realDonaldTrump/status/360844324801495040</t>
  </si>
  <si>
    <t>Druggie @ AROD is now scheming to sue the @ Yankees. He will go down as the biggest sports embarrassment of all time.</t>
  </si>
  <si>
    <t>https://twitter.com/realDonaldTrump/status/361223216913596416</t>
  </si>
  <si>
    <t>" @ JUrciuoli19: @ realDonaldTrump when does Apprentice finish casting?" We are casting now-some great people!</t>
  </si>
  <si>
    <t>https://twitter.com/realDonaldTrump/status/361223434195312640</t>
  </si>
  <si>
    <t>" @ fam5rock: @ realDonaldTrump # snowden not a traitor. Shared info with fellow Americans who have a right to know about NSA snooping" Bullshit</t>
  </si>
  <si>
    <t>https://twitter.com/realDonaldTrump/status/361315556806234112</t>
  </si>
  <si>
    <t>" @ JUrciuoli19: Got word that Celebrity Apprentice has been picked up for another season! Its official!! Shooting next spring!</t>
  </si>
  <si>
    <t>https://twitter.com/realDonaldTrump/status/361615076253380609</t>
  </si>
  <si>
    <t>"@YadiraNASA: " @ cschlechta: @ realDonaldTrump quick visit to best golf course in 'merica. When is ur next visit back to DC? Tuesday for PGA</t>
  </si>
  <si>
    <t>@YadiraNASA @ @</t>
  </si>
  <si>
    <t>https://twitter.com/realDonaldTrump/status/361615755290222592</t>
  </si>
  <si>
    <t>"@AMuller65: @ realDonaldTrump Do you ever see the USA once again becoming a Manufacturing power?Only with new &amp; capable leadership.</t>
  </si>
  <si>
    <t>@AMuller65 @</t>
  </si>
  <si>
    <t>https://twitter.com/realDonaldTrump/status/361618323575799811</t>
  </si>
  <si>
    <t>" @ bobBhewitt: @ realDonaldTrump Derek Jeter, what a return! He is the anti A-Rod, great leader. Have you met him?" He is a Great guy!</t>
  </si>
  <si>
    <t>https://twitter.com/realDonaldTrump/status/361619051560181761</t>
  </si>
  <si>
    <t>" @ kmcs1957: @ realDonaldTrump what One Thing would it take for you to run for President in 2016?" Great support!</t>
  </si>
  <si>
    <t>https://twitter.com/realDonaldTrump/status/361620738622500864</t>
  </si>
  <si>
    <t>"@kellypennett: ‚Äú @ jessrogo: The only reason I came to DC for my sister's golf tournament is to see Donald Trump speak at the dinner‚Äù Thanks!</t>
  </si>
  <si>
    <t>@kellypennett @</t>
  </si>
  <si>
    <t>https://twitter.com/realDonaldTrump/status/361623957532721153</t>
  </si>
  <si>
    <t>" @ AllenWronowski: @ suzywhaley @ ThePGAofAmerica @ realDonaldTrump For the week, #for Junior PGA Championship is # 2103JuniorPGA at Trump DC</t>
  </si>
  <si>
    <t>#for #</t>
  </si>
  <si>
    <t>https://twitter.com/realDonaldTrump/status/361625294995591169</t>
  </si>
  <si>
    <t>" @ JUrciuoli19: @ realDonaldTrump Really hoping NBC will officially announce renewal of show very soon! Apprentice is casting now-season 14.</t>
  </si>
  <si>
    <t>https://twitter.com/realDonaldTrump/status/361626014176124930</t>
  </si>
  <si>
    <t>" @ Lakers305: @ realDonaldTrump When is # TrumpNationalDoral scheduled to b completed? Can't wait 2 see da choppa in March" Very soon!</t>
  </si>
  <si>
    <t>https://twitter.com/realDonaldTrump/status/361627269111885825</t>
  </si>
  <si>
    <t>" @ _olliesdaddy: @ realDonaldTrump is there anyone that loves you more than yourself?" Probably not!</t>
  </si>
  <si>
    <t>https://twitter.com/realDonaldTrump/status/361627576839573504</t>
  </si>
  <si>
    <t>"@LebaneseMafia24: @ realDonaldTrump there will come a day when everyone will say "we should have listened to Donald Trump." So true!</t>
  </si>
  <si>
    <t>@LebaneseMafia24 @</t>
  </si>
  <si>
    <t>https://twitter.com/realDonaldTrump/status/361629328779382784</t>
  </si>
  <si>
    <t>" @ Meaghan08: @ realDonaldTrump Ate the best steak of my life at your Trump Hotel in Waikiki, Hawaii. Tremendous service and menu! Mahalo!"</t>
  </si>
  <si>
    <t>https://twitter.com/realDonaldTrump/status/361629572095148032</t>
  </si>
  <si>
    <t>" @ GabrielC1997: @ realDonaldTrump @AMuller65 with @ realDonaldTrump as president USA will be back on top" True!</t>
  </si>
  <si>
    <t>@ @ @AMuller65 @</t>
  </si>
  <si>
    <t>https://twitter.com/realDonaldTrump/status/361630404777738245</t>
  </si>
  <si>
    <t>" @ MarkAGiarrusso: @ realDonaldTrump @ kmcs1957 You will get support, but you have to be serious about it and you have to stay in the race."</t>
  </si>
  <si>
    <t>https://twitter.com/realDonaldTrump/status/361631092836532226</t>
  </si>
  <si>
    <t>" @ TheOtherRosie: @ realDonaldTrump @ kmcs1957 Do you have someone you would trust to run your businesses while you were president? My kids!</t>
  </si>
  <si>
    <t>https://twitter.com/realDonaldTrump/status/361631706425466880</t>
  </si>
  <si>
    <t>"@Twan_Da_Guy: @ realDonaldTrump what advice do you have for an inspiring entrepreneur?" Come up with a great idea and then work your ass off</t>
  </si>
  <si>
    <t>@Twan_Da_Guy @</t>
  </si>
  <si>
    <t>https://twitter.com/realDonaldTrump/status/361632147796262912</t>
  </si>
  <si>
    <t>"@MS_Landshark: @ realDonaldTrump @AMuller65 No I can't say I see it, I don't see the U.S as a major player ever again. Thanks to Obama"Wrong</t>
  </si>
  <si>
    <t>https://twitter.com/realDonaldTrump/status/361634490369585152</t>
  </si>
  <si>
    <t>"@sammy_abdel: @ realDonaldTrump Donald speaks the truth but I guess thats a foriegn language to most of you guys!"</t>
  </si>
  <si>
    <t>@sammy_abdel @</t>
  </si>
  <si>
    <t>https://twitter.com/realDonaldTrump/status/361635447652356097</t>
  </si>
  <si>
    <t>"@sammy_abdel: @ realDonaldTrump too wanna hear the truth? Listen to Donald trump it's that simple"</t>
  </si>
  <si>
    <t>https://twitter.com/realDonaldTrump/status/361663135146442752</t>
  </si>
  <si>
    <t>" @ Maathewdavis: @ realDonaldTrump if Mr. Trump runs for president, America will get back to beating china! Go trump!!"</t>
  </si>
  <si>
    <t>https://twitter.com/realDonaldTrump/status/361665354612736000</t>
  </si>
  <si>
    <t>https://twitter.com/realDonaldTrump/status/361665960702263297</t>
  </si>
  <si>
    <t>" @ kathykphillips: @ realDonaldTrump ...It's Sunday night and I'm missing Celebrity Apprentice in a bad way! We start shooting in the Spring!</t>
  </si>
  <si>
    <t>https://twitter.com/realDonaldTrump/status/361666174951497729</t>
  </si>
  <si>
    <t>" @ lazyj70: @ realDonaldTrump @ Maathewdavis beating China, and I'd just like to see someone that's in it for the good of the USA. Great!</t>
  </si>
  <si>
    <t>https://twitter.com/realDonaldTrump/status/361669010997260289</t>
  </si>
  <si>
    <t>" @ CantalupoA: @ realDonaldTrump please tell me another apprentice is coming !!" It is!</t>
  </si>
  <si>
    <t>https://twitter.com/realDonaldTrump/status/361811956518240256</t>
  </si>
  <si>
    <t>" @ karenh129: @ realDonaldTrump @ kathykphillips if u ran for President how will u get your ideas passed by senate &amp; congress? It's leadership!</t>
  </si>
  <si>
    <t>https://twitter.com/realDonaldTrump/status/361813172182728704</t>
  </si>
  <si>
    <t>@ ThejustinMiami The Art of the Deal!</t>
  </si>
  <si>
    <t>https://twitter.com/realDonaldTrump/status/361813270161661953</t>
  </si>
  <si>
    <t>" @ not_that_actor: @ realDonaldTrump @ karenh129 @ kathykphillips What do you mean ‚ÄúIF‚Äù Donald ran!? If he doesn't run, we're sunk."</t>
  </si>
  <si>
    <t>https://twitter.com/realDonaldTrump/status/361813551075164160</t>
  </si>
  <si>
    <t>@ RonaldFasshauer True!</t>
  </si>
  <si>
    <t>https://twitter.com/realDonaldTrump/status/361815281636622336</t>
  </si>
  <si>
    <t>" @ BBKdayspa: @ realDonaldTrump: I'm busy reading 'The Midas Touch' and its so inspiring! Thank you Donald Trump and Robert Kiyosaki."</t>
  </si>
  <si>
    <t>https://twitter.com/realDonaldTrump/status/361854036560986113</t>
  </si>
  <si>
    <t>Don't tread water. Get out there and go for it. There's nothing wrong with bringing your talents to the surface.</t>
  </si>
  <si>
    <t>https://twitter.com/realDonaldTrump/status/361857950140211201</t>
  </si>
  <si>
    <t>@ Deelaney31 " @ realDonaldTrump Besides hard work, what has made you such an enormous success?" I love what I do.</t>
  </si>
  <si>
    <t>https://twitter.com/realDonaldTrump/status/361865551397662721</t>
  </si>
  <si>
    <t>"Success is not the key to happiness. Happiness is the key to success. If you love what you are doing, you'll be a success." - A. Schweitzer</t>
  </si>
  <si>
    <t>https://twitter.com/realDonaldTrump/status/361872514529509376</t>
  </si>
  <si>
    <t>@ euanhay You can have a round on me!</t>
  </si>
  <si>
    <t>https://twitter.com/realDonaldTrump/status/361873382557495298</t>
  </si>
  <si>
    <t>@ MontoyaMania "a good 75% of @ realDonaldTrump 's tweets get favorited" Great!</t>
  </si>
  <si>
    <t>https://twitter.com/realDonaldTrump/status/361875245818318848</t>
  </si>
  <si>
    <t>https://twitter.com/realDonaldTrump/status/361875906169548800</t>
  </si>
  <si>
    <t>https://twitter.com/realDonaldTrump/status/361879232974032896</t>
  </si>
  <si>
    <t>I'm at Trump National DC @ TrumpGolfDC watching the # 2013JuniorPGA championship--fantastic young players! @ ThePGAofAmerica.</t>
  </si>
  <si>
    <t>https://twitter.com/realDonaldTrump/status/361880360289705985</t>
  </si>
  <si>
    <t>@ aprilpole " @ realDonaldTrump I love your sayings..very inspirational..thank you" Thanks.</t>
  </si>
  <si>
    <t>https://twitter.com/realDonaldTrump/status/361906775370366976</t>
  </si>
  <si>
    <t>Via @ theFAMiLYLEADER: ‚ÄúDonald Trump to Speak at The Family Leadership Summit‚Äù http://bit.ly/15IMzWy Get tix http://bit.ly/14QE7b9</t>
  </si>
  <si>
    <t>https://twitter.com/realDonaldTrump/status/361910176942530561</t>
  </si>
  <si>
    <t>https://twitter.com/realDonaldTrump/status/361911076486520832</t>
  </si>
  <si>
    <t>@ PIETIEV Thanks!</t>
  </si>
  <si>
    <t>https://twitter.com/realDonaldTrump/status/361926412438994944</t>
  </si>
  <si>
    <t>‚ÄúOnce you learn to quit, it becomes a habit.‚Äù - Vince Lombardi</t>
  </si>
  <si>
    <t>https://twitter.com/realDonaldTrump/status/361937071692197891</t>
  </si>
  <si>
    <t>@ JaminCoolJ " @ realDonaldTrump Donald, out of all the resorts you own, which do you consider the best?" I'd better not say!</t>
  </si>
  <si>
    <t>https://twitter.com/realDonaldTrump/status/361937654478147584</t>
  </si>
  <si>
    <t>@ BaronToutenberg " @ realDonaldTrump What advice would you give @ anthonyweiner 's wife Huma?" Take off!</t>
  </si>
  <si>
    <t>https://twitter.com/realDonaldTrump/status/361938482387632129</t>
  </si>
  <si>
    <t>https://twitter.com/realDonaldTrump/status/361963195474247682</t>
  </si>
  <si>
    <t>"@ekokurn: RT @ realDonaldTrump: ‚ÄúOnce you learn to quit, it becomes a habit.‚Äù - Vince Lombardi"</t>
  </si>
  <si>
    <t>@ekokurn @</t>
  </si>
  <si>
    <t>https://twitter.com/realDonaldTrump/status/362081891911868417</t>
  </si>
  <si>
    <t>" @ ThomRipley: I got some @ realDonaldTrump ties. The quality is unparalleled at that price point."</t>
  </si>
  <si>
    <t>https://twitter.com/realDonaldTrump/status/362208633196527616</t>
  </si>
  <si>
    <t>@JacoboCasarez " @ realDonaldTrump which one of your Trump courses is your favorite to play?" Hard to say--all are fantastic.</t>
  </si>
  <si>
    <t>@JacoboCasarez @</t>
  </si>
  <si>
    <t>https://twitter.com/realDonaldTrump/status/362209197200379904</t>
  </si>
  <si>
    <t>@ gfgpj @ ThomRipley Thanks!</t>
  </si>
  <si>
    <t>https://twitter.com/realDonaldTrump/status/362211312962506755</t>
  </si>
  <si>
    <t>Negotiation tip: Be patient, be persistent, be stubborn. Know exactly what you want and keep it to yourself.</t>
  </si>
  <si>
    <t>https://twitter.com/realDonaldTrump/status/362211694807760897</t>
  </si>
  <si>
    <t>Negotiation tip: Think about what the other side wants. Know where they're coming from. Try to create a win/win situation.</t>
  </si>
  <si>
    <t>https://twitter.com/realDonaldTrump/status/362213822905331713</t>
  </si>
  <si>
    <t>@ tuserious854 I love what I do. You have to have passion for your work in order to be successful. That's number one.</t>
  </si>
  <si>
    <t>https://twitter.com/realDonaldTrump/status/362215132052471808</t>
  </si>
  <si>
    <t>https://twitter.com/realDonaldTrump/status/362215996246851585</t>
  </si>
  <si>
    <t>Negotiation tip: Be reasonable &amp; flexible. Being open to change could lead you into a fortunate situation and open the door to innovation.</t>
  </si>
  <si>
    <t>https://twitter.com/realDonaldTrump/status/362218621428187137</t>
  </si>
  <si>
    <t>The Golden Rule of Negotiating: He who has the gold makes the rules.</t>
  </si>
  <si>
    <t>https://twitter.com/realDonaldTrump/status/362225476590256128</t>
  </si>
  <si>
    <t>"Trust in God and be true to yourself." Mary MacLeod Trump "Know everything you can about what you're doing." Fred C. Trump</t>
  </si>
  <si>
    <t>https://twitter.com/realDonaldTrump/status/362246337070243843</t>
  </si>
  <si>
    <t>https://twitter.com/realDonaldTrump/status/362253987065499651</t>
  </si>
  <si>
    <t>The best way out is always through. - Robert Frost</t>
  </si>
  <si>
    <t>https://twitter.com/realDonaldTrump/status/362279593870229505</t>
  </si>
  <si>
    <t>"Even a mistake may turn out to be the one thing necessary to a worthwhile achievement." - Henry Ford</t>
  </si>
  <si>
    <t>https://twitter.com/realDonaldTrump/status/362361762252722176</t>
  </si>
  <si>
    <t>@ da1nonlyasulony Thank you so much Adam!</t>
  </si>
  <si>
    <t>https://twitter.com/realDonaldTrump/status/362503814911238144</t>
  </si>
  <si>
    <t>" @ thequote: When somebody challenges you, fight back. Be brutal, be tough. - Donald Trump"</t>
  </si>
  <si>
    <t>https://twitter.com/realDonaldTrump/status/362504854674997249</t>
  </si>
  <si>
    <t>" @ kata2bijak: I know a lot, but one thing I know is that I don't know everything. ~ Donald Trump"</t>
  </si>
  <si>
    <t>https://twitter.com/realDonaldTrump/status/362504969993195521</t>
  </si>
  <si>
    <t>" @ kata2bijak: You have to have BIG ideas, but you've got to have energy to get them done. ~ Donald Trump"</t>
  </si>
  <si>
    <t>https://twitter.com/realDonaldTrump/status/362506695487913985</t>
  </si>
  <si>
    <t>Without passion you don't have energy, without energy you have nothing!</t>
  </si>
  <si>
    <t>https://twitter.com/realDonaldTrump/status/362538023692402688</t>
  </si>
  <si>
    <t>https://twitter.com/realDonaldTrump/status/362540652610846721</t>
  </si>
  <si>
    <t>@ JUrciuoli19 Justin, it will be on in the Fall - the cast will be great!</t>
  </si>
  <si>
    <t>https://twitter.com/realDonaldTrump/status/362541531871186947</t>
  </si>
  <si>
    <t>"@AronsArmy: @ realDonaldTrump dear sir... So can i ask. Hpw can i fuel my passion" Only by doing something that you love!</t>
  </si>
  <si>
    <t>@AronsArmy @</t>
  </si>
  <si>
    <t>https://twitter.com/realDonaldTrump/status/362544287369543680</t>
  </si>
  <si>
    <t>@ lunaticial Sorry Dopey, I bought lots of Facebook Stock at 16.</t>
  </si>
  <si>
    <t>https://twitter.com/realDonaldTrump/status/362546247145504768</t>
  </si>
  <si>
    <t>@ not_that_actor Thank you Andy!</t>
  </si>
  <si>
    <t>https://twitter.com/realDonaldTrump/status/362547437484773376</t>
  </si>
  <si>
    <t>Poll numbers have nosedived for pervert NYC mayoral candidate Anthony Weiner- good news for New York!</t>
  </si>
  <si>
    <t>https://twitter.com/realDonaldTrump/status/362553409875881984</t>
  </si>
  <si>
    <t>" @ BarryBnice: @ realdonaldtrump Whose worse weiner or arod?" Too close to call!</t>
  </si>
  <si>
    <t>https://twitter.com/realDonaldTrump/status/362553891650408448</t>
  </si>
  <si>
    <t>https://twitter.com/realDonaldTrump/status/362554222052519939</t>
  </si>
  <si>
    <t>" @ texan767: @ realDonaldTrump that he even has any poll numbers is baffling." True!</t>
  </si>
  <si>
    <t>https://twitter.com/realDonaldTrump/status/362605242547830784</t>
  </si>
  <si>
    <t>Congratulations to @ DianeSawyer on her big ratings win for the evening news. Diane is a spectacular person.</t>
  </si>
  <si>
    <t>https://twitter.com/realDonaldTrump/status/362624320243109888</t>
  </si>
  <si>
    <t>Looking forward to keynoting @ bobvanderplaats‚Äô @ theFAMiLYLEADER Leadership Summit. Tickets selling out http://bit.ly/14QE7b9</t>
  </si>
  <si>
    <t>https://twitter.com/realDonaldTrump/status/362627740274397185</t>
  </si>
  <si>
    <t>"Trump: Something ‚Äòmentally wrong‚Äô with Weiner" http://bit.ly/130sHME via @ hilltube by @ DanielStrauss4</t>
  </si>
  <si>
    <t>https://twitter.com/realDonaldTrump/status/362635601977159681</t>
  </si>
  <si>
    <t>Via @ PostSports @ barrysvrluga "Donald Trump has major aspirations for his Trump National Golf Club in Virginia" http://wapo.st/16E2shb</t>
  </si>
  <si>
    <t>https://twitter.com/realDonaldTrump/status/362645655749001217</t>
  </si>
  <si>
    <t>"Defund it, or own it. If you fund it, you're for it." - @ SenMikeLee</t>
  </si>
  <si>
    <t>https://twitter.com/realDonaldTrump/status/362646224693772290</t>
  </si>
  <si>
    <t>Be sure to listen to my interview on tonight‚Äôs @ SteveDeaceShow. Steve is a terrific guy!</t>
  </si>
  <si>
    <t>https://twitter.com/realDonaldTrump/status/362655023752167424</t>
  </si>
  <si>
    <t>https://twitter.com/realDonaldTrump/status/362659468233801731</t>
  </si>
  <si>
    <t>Great piece by @ EWErickson @ RedState exposing how Karl 1.6% Rove cooked a poll in support of ObamaCarehttp://bit.ly/13prEFN</t>
  </si>
  <si>
    <t>https://twitter.com/realDonaldTrump/status/362660033646952449</t>
  </si>
  <si>
    <t>Surprise? 1970‚Äôs global cooling alarmists were pushing same no-growth liberal agenda as today‚Äôs global warminghttp://bit.ly/130tq0k</t>
  </si>
  <si>
    <t>https://twitter.com/realDonaldTrump/status/362663143706603521</t>
  </si>
  <si>
    <t>Obama believes Benghazi is a ‚Äúphony scandal.‚Äù Nothing phony about Americans being killed by Islamists.</t>
  </si>
  <si>
    <t>https://twitter.com/realDonaldTrump/status/362663942276907011</t>
  </si>
  <si>
    <t>@ sharonk720 " @ realDonaldTrump appreciate the advice. Needed that today. Thank u." My honor.</t>
  </si>
  <si>
    <t>https://twitter.com/realDonaldTrump/status/362664590271721472</t>
  </si>
  <si>
    <t>@ Wsutt " @ realDonaldTrump Are you redoing the Red Course @Doral too?" Yes.</t>
  </si>
  <si>
    <t>https://twitter.com/realDonaldTrump/status/362664913472200705</t>
  </si>
  <si>
    <t>@ Klassnik "i survive on bread, water and @ realDonaldTrump's essential tweets" Great!</t>
  </si>
  <si>
    <t>https://twitter.com/realDonaldTrump/status/362667393266356225</t>
  </si>
  <si>
    <t>Just like @ Yankee organization, I can‚Äôt wait for @ MLB to suspend A-Rod. Will be a great day for the sport.</t>
  </si>
  <si>
    <t>https://twitter.com/realDonaldTrump/status/362671715240787970</t>
  </si>
  <si>
    <t>Now with the Danger-Weiner campaign dead, time to focus on crazy Eliot Spitzer. A man who has never earned 10 cents in his life.</t>
  </si>
  <si>
    <t>https://twitter.com/realDonaldTrump/status/362719748083023873</t>
  </si>
  <si>
    <t>" @ anniehepburn: I hope that one day I'll have a career like yours. You're such a role model to me! @ realDonaldTrump " Thank you!</t>
  </si>
  <si>
    <t>https://twitter.com/realDonaldTrump/status/362816662443008000</t>
  </si>
  <si>
    <t>@ Cancer_Champion Thank you for those nice words!</t>
  </si>
  <si>
    <t>https://twitter.com/realDonaldTrump/status/362819234797068289</t>
  </si>
  <si>
    <t>https://twitter.com/realDonaldTrump/status/362821633846677505</t>
  </si>
  <si>
    <t>@ rat4xmas Thanks Tim!</t>
  </si>
  <si>
    <t>https://twitter.com/realDonaldTrump/status/362821793666441216</t>
  </si>
  <si>
    <t>https://twitter.com/realDonaldTrump/status/362822633915551745</t>
  </si>
  <si>
    <t>" @ shelleysherwin: @ realDonaldTrump....Trump Soho...... You're brilliant!" It has proven to be a great hotel....Thanks.</t>
  </si>
  <si>
    <t>https://twitter.com/realDonaldTrump/status/362823932094590976</t>
  </si>
  <si>
    <t>@ glenda_goff Happy birthday Glenda!</t>
  </si>
  <si>
    <t>https://twitter.com/realDonaldTrump/status/362827897859739648</t>
  </si>
  <si>
    <t>" @ vicsecret2: @ realDonaldTrump hi Don, what are your thoughts on Teresa Guidice????" A really nice person-hopefully everything will work out</t>
  </si>
  <si>
    <t>https://twitter.com/realDonaldTrump/status/362836958126411776</t>
  </si>
  <si>
    <t>" @ TullThomas: @ realDonaldTrump Trump Soho the best looking building in the country. No other building in the world looks like it." Thanks!</t>
  </si>
  <si>
    <t>https://twitter.com/realDonaldTrump/status/362884519168192513</t>
  </si>
  <si>
    <t>https://twitter.com/realDonaldTrump/status/362884758843310080</t>
  </si>
  <si>
    <t>@ firdousalidr Have fun!</t>
  </si>
  <si>
    <t>https://twitter.com/realDonaldTrump/status/362885694290534400</t>
  </si>
  <si>
    <t>@ MEEDColin Yes, very soon. Project will be amazing!</t>
  </si>
  <si>
    <t>https://twitter.com/realDonaldTrump/status/362887105208266753</t>
  </si>
  <si>
    <t>"@sabrinarose2012: @ realDonaldTrump @ Teresa_Giudice thanks Mr. Trump‚ô° we Teresa‚òÖ # RHONJ" Say hello to Teresa-tell her to keep her chin up</t>
  </si>
  <si>
    <t>@sabrinarose2012 @ @</t>
  </si>
  <si>
    <t>https://twitter.com/realDonaldTrump/status/362904385073844224</t>
  </si>
  <si>
    <t>@ The_Iron_Lad Conservative!</t>
  </si>
  <si>
    <t>https://twitter.com/realDonaldTrump/status/362904880035266560</t>
  </si>
  <si>
    <t>" @ 1986Fed: Obama needs to listen to @ realDonaldTrump so we can turn things around economically !!" So true, and it would be sooooo easy!</t>
  </si>
  <si>
    <t>https://twitter.com/realDonaldTrump/status/362908975630532609</t>
  </si>
  <si>
    <t>" @ JoelOsteen: Life is too short to hang around cynical people. Find people who will believe in your dreams and celebrate your victories."</t>
  </si>
  <si>
    <t>https://twitter.com/realDonaldTrump/status/362909368674566145</t>
  </si>
  <si>
    <t>" @ ShellySrt0527: @ realDonaldTrump what will it take to bring back the made in the USA label?" Great leadership!</t>
  </si>
  <si>
    <t>https://twitter.com/realDonaldTrump/status/362909691833094144</t>
  </si>
  <si>
    <t>" @ DurangoRick: @ 1986Fed "Obama needs to listen to @ realDonaldTrump" - Nope, # Trump2016 must do it. Obama clueless &amp; in over his big head."</t>
  </si>
  <si>
    <t>https://twitter.com/realDonaldTrump/status/362911998147047424</t>
  </si>
  <si>
    <t>When I jokingly said "bring back Steve Jobs to run Apple" because Apple has not been doing well, the haters &amp; losers had a field day! Sad.</t>
  </si>
  <si>
    <t>https://twitter.com/realDonaldTrump/status/362939361840476160</t>
  </si>
  <si>
    <t>‚ÄúWhat the mind can conceive and believe, and the heart desire, you can achieve.‚Äù - Norman Vincent Peale</t>
  </si>
  <si>
    <t>https://twitter.com/realDonaldTrump/status/362942616419045376</t>
  </si>
  <si>
    <t>@ CrimmsNchin Happy Birthday Andrew!</t>
  </si>
  <si>
    <t>https://twitter.com/realDonaldTrump/status/362944749616893952</t>
  </si>
  <si>
    <t># TrumpVine @ arod sucks! https://vine.co/v/hqdqtIOaxib</t>
  </si>
  <si>
    <t>https://twitter.com/realDonaldTrump/status/362969125095608321</t>
  </si>
  <si>
    <t>Who knew this innocent kid would grow into a monster? # TBT # Trump http://instagram.com/p/cehAm-mhTA/</t>
  </si>
  <si>
    <t>https://twitter.com/realDonaldTrump/status/362983025509797890</t>
  </si>
  <si>
    <t>I wonder who @ ArsenioHall's first guest will be---- his show will be great!</t>
  </si>
  <si>
    <t>https://twitter.com/realDonaldTrump/status/362988508920545280</t>
  </si>
  <si>
    <t>@ THETylerDeBoer @ JoelOsteen Being associated with Joel is my great honor--he is a fantastic man!</t>
  </si>
  <si>
    <t>https://twitter.com/realDonaldTrump/status/362989122232647680</t>
  </si>
  <si>
    <t>@ kaplunm " @ realDonaldTrump thoughts on Snowden being granted asylum in Russia?" No respect for U.S. by Russia.</t>
  </si>
  <si>
    <t>https://twitter.com/realDonaldTrump/status/362989715579867136</t>
  </si>
  <si>
    <t>@willeshirey " @ realDonaldTrump so proud to be going to your alma mater you smart man" Great.</t>
  </si>
  <si>
    <t>@willeshirey @</t>
  </si>
  <si>
    <t>https://twitter.com/realDonaldTrump/status/362990986026172416</t>
  </si>
  <si>
    <t>My @ SteveDeaceShow int. on China, the economy and my upcoming keynote at @ theFAMiLYLEADER Leadership Summithttp://bit.ly/16mcXri</t>
  </si>
  <si>
    <t>https://twitter.com/realDonaldTrump/status/362999858317099008</t>
  </si>
  <si>
    <t>Be sure to keep following announcements on the development of Trump International Golf Club Dubai. Will be spectacular.</t>
  </si>
  <si>
    <t>https://twitter.com/realDonaldTrump/status/363008114582228992</t>
  </si>
  <si>
    <t>A sad day for America with Snowden being granted asylum in Russia. Putin is laughing at Obama.</t>
  </si>
  <si>
    <t>https://twitter.com/realDonaldTrump/status/363008524516724736</t>
  </si>
  <si>
    <t>Snowden is handing over to Russia a treasure trove of intel. Our politicians are incapable of dealing!</t>
  </si>
  <si>
    <t>https://twitter.com/realDonaldTrump/status/363022949038559232</t>
  </si>
  <si>
    <t>Chris @ hardball_chris Matthews ratings are at new historic lows. He is single-handedly destroying the entire @ msnbc channel.</t>
  </si>
  <si>
    <t>https://twitter.com/realDonaldTrump/status/363023123999760387</t>
  </si>
  <si>
    <t>I am getting worried about Chris @ hardball_chris Matthews. Is he drinking again?</t>
  </si>
  <si>
    <t>https://twitter.com/realDonaldTrump/status/363037924935204864</t>
  </si>
  <si>
    <t>It is a great victory for NYC that A-Rod will never wear pinstripes again.</t>
  </si>
  <si>
    <t>https://twitter.com/realDonaldTrump/status/363038586733477888</t>
  </si>
  <si>
    <t>@ doug_barnard " @ realDonaldTrump You should Vine more often, they're great! # trumpvine" Thanks!</t>
  </si>
  <si>
    <t>https://twitter.com/realDonaldTrump/status/363040727996968960</t>
  </si>
  <si>
    <t>"If you don't do your part, don't blame God." - Billy Sunday</t>
  </si>
  <si>
    <t>https://twitter.com/realDonaldTrump/status/363045538830106625</t>
  </si>
  <si>
    <t>Wow! Does Eliot Spitzer have a girlfriend? This is getting exciting.</t>
  </si>
  <si>
    <t>https://twitter.com/realDonaldTrump/status/363045569255579648</t>
  </si>
  <si>
    <t>People don‚Äôt know that Eliot‚Äôs father is very rich. Eliot likes to pretend he‚Äôs poor to appeal to voters.</t>
  </si>
  <si>
    <t>https://twitter.com/realDonaldTrump/status/363045651786899456</t>
  </si>
  <si>
    <t>Eliot better have a great pre-nup‚ÄîI want to help Silda in her negotiation.</t>
  </si>
  <si>
    <t>https://twitter.com/realDonaldTrump/status/363046556171112448</t>
  </si>
  <si>
    <t>https://twitter.com/realDonaldTrump/status/363047254266884096</t>
  </si>
  <si>
    <t>https://twitter.com/realDonaldTrump/status/363050093680664576</t>
  </si>
  <si>
    <t>I‚Äôm on @ ETonlineAlert tonight to talk about what the Yankees should have done about A-Rod long ago http://et.tv/13yMNgL</t>
  </si>
  <si>
    <t>https://twitter.com/realDonaldTrump/status/363084842214232064</t>
  </si>
  <si>
    <t>" @ healthy47: @ realDonaldTrump @ shelleysherwin Trump Soho is the best hotel." Thanks.</t>
  </si>
  <si>
    <t>https://twitter.com/realDonaldTrump/status/363136400155504640</t>
  </si>
  <si>
    <t>@JGrant_Realtor Thank you!</t>
  </si>
  <si>
    <t>https://twitter.com/realDonaldTrump/status/363137588632518656</t>
  </si>
  <si>
    <t>" @ mhrynuik: @ ashleymchandler - so cool that @ realDonaldTrump and @ JoelOsteen are twitter friends!!" -And REAL friends, Joel is the BEST!</t>
  </si>
  <si>
    <t>https://twitter.com/realDonaldTrump/status/363138772437073920</t>
  </si>
  <si>
    <t>"@anthonyolgin: . @ realDonaldTrump do u ever get sad?" Yes, when I look at what's happening to our Country!.</t>
  </si>
  <si>
    <t>@anthonyolgin @</t>
  </si>
  <si>
    <t>https://twitter.com/realDonaldTrump/status/363139950029848576</t>
  </si>
  <si>
    <t>" @ Patrick_Gibson: @ realDonaldTrump country shouldn't be capitalized there Donald." I always cap when talking about the USA (only)!</t>
  </si>
  <si>
    <t>https://twitter.com/realDonaldTrump/status/363140322047836160</t>
  </si>
  <si>
    <t>" @ ctormes: @ realDonaldTrump @anthonyolgin Do you think there's any chance of changing the course we're on?" Yes, but we must move quickly!</t>
  </si>
  <si>
    <t>https://twitter.com/realDonaldTrump/status/363141282006175745</t>
  </si>
  <si>
    <t>" @ KevinMartinRI: I'm a big fan of the new @ realDonaldTrump ties. pic.twitter.com/Fka9s2D0e8" Thanks, selling great at.Macy's!</t>
  </si>
  <si>
    <t>https://twitter.com/realDonaldTrump/status/363142013698719744</t>
  </si>
  <si>
    <t>" @ bobbassman: @ realDonaldTrump @anthonyolgin like when Bush killed all those kids in Iraq when he invaded the wrong country?" Really bad war</t>
  </si>
  <si>
    <t>https://twitter.com/realDonaldTrump/status/363142430327308288</t>
  </si>
  <si>
    <t>"@robocosby: help me @ realDonaldTrump I am depressed". Keep your chin up!</t>
  </si>
  <si>
    <t>@robocosby @</t>
  </si>
  <si>
    <t>https://twitter.com/realDonaldTrump/status/363144479961657344</t>
  </si>
  <si>
    <t>Isn't it sad the way Putin is toying with Obama regarding Snowden. We look weak and pathetic. Could not happen with.a strong leader!</t>
  </si>
  <si>
    <t>https://twitter.com/realDonaldTrump/status/363145668816158722</t>
  </si>
  <si>
    <t>" @ hattakzots: @ realDonaldTrump you're one of the only voices of reason in this crumbling nation! AMERICA NEEDS A CLEAN UP!"</t>
  </si>
  <si>
    <t>https://twitter.com/realDonaldTrump/status/363226423659859968</t>
  </si>
  <si>
    <t>@eboy12318 Thanks!</t>
  </si>
  <si>
    <t>https://twitter.com/realDonaldTrump/status/363284875362574336</t>
  </si>
  <si>
    <t>https://twitter.com/realDonaldTrump/status/363284979985686528</t>
  </si>
  <si>
    <t>" @ pattygras: @ realDonaldTrump staying at the Trump in Chicago. Well done sir. This place is amazing # Chicago # Trump"</t>
  </si>
  <si>
    <t>https://twitter.com/realDonaldTrump/status/363289230162030592</t>
  </si>
  <si>
    <t>@ not_that_actor I know!</t>
  </si>
  <si>
    <t>https://twitter.com/realDonaldTrump/status/363292596686163969</t>
  </si>
  <si>
    <t>"Go confidently in the direction of your dreams. Live the life you have imagined." - Henry David Thoreau</t>
  </si>
  <si>
    <t>https://twitter.com/realDonaldTrump/status/363299653753634816</t>
  </si>
  <si>
    <t>@ jpickering1 " @ realDonaldTrump How long until a Trump Golf Course hosts a major?" Very soon!</t>
  </si>
  <si>
    <t>https://twitter.com/realDonaldTrump/status/363300123985453058</t>
  </si>
  <si>
    <t>@ Nautilus916 @ 1986Fed Wrong!</t>
  </si>
  <si>
    <t>https://twitter.com/realDonaldTrump/status/363312244748070912</t>
  </si>
  <si>
    <t>For all of those who have been asking about online sales, the Donald J. Trump Signature Collection ties &amp; shirts are sold @ Macys.com</t>
  </si>
  <si>
    <t>https://twitter.com/realDonaldTrump/status/363323181156663297</t>
  </si>
  <si>
    <t>"If once you forfeit the confidence of your fellow citizens, you can never regain their respect and their esteem." Abraham Lincoln</t>
  </si>
  <si>
    <t>https://twitter.com/realDonaldTrump/status/363341175727456256</t>
  </si>
  <si>
    <t>Over 35 CIA operatives were on the ground in Benghazi the night of the 9.11 attack http://bit.ly/14mco2U Still a "phony scandal"?</t>
  </si>
  <si>
    <t>https://twitter.com/realDonaldTrump/status/363346034602160128</t>
  </si>
  <si>
    <t>Do as I say, not as I do. Obama just granted a special ObamaCare exemption for all Congress http://politi.co/18VbThP All are hypocrites!</t>
  </si>
  <si>
    <t>https://twitter.com/realDonaldTrump/status/363358378157805570</t>
  </si>
  <si>
    <t>Keystone XL should be approved but more importantly we should be drilling &amp; fracking our own resources. Would be an economic windfall.</t>
  </si>
  <si>
    <t>https://twitter.com/realDonaldTrump/status/363364320781930497</t>
  </si>
  <si>
    <t>@ trumpwinery's sparkling, white &amp; red wine collections have won numerous major awards &amp; acclaim including http://bit.ly/16oQAS3</t>
  </si>
  <si>
    <t>https://twitter.com/realDonaldTrump/status/363370866484051968</t>
  </si>
  <si>
    <t>Less than ten days until I keynote @ bobvanderplaats‚Äô @ theFAMiLYLEADER Leadership Summit. Tix going fast. http://bit.ly/14QE7b9</t>
  </si>
  <si>
    <t>https://twitter.com/realDonaldTrump/status/363373777809190912</t>
  </si>
  <si>
    <t>@ MikeLoyaCenter That's great!</t>
  </si>
  <si>
    <t>https://twitter.com/realDonaldTrump/status/363377683142422528</t>
  </si>
  <si>
    <t>Let me sum this up for you... http://fb.me/1EKrI3vDr</t>
  </si>
  <si>
    <t>https://twitter.com/realDonaldTrump/status/363382665262530564</t>
  </si>
  <si>
    <t>@amyg2200 Happy Birthday!</t>
  </si>
  <si>
    <t>https://twitter.com/realDonaldTrump/status/363388055102562304</t>
  </si>
  <si>
    <t>‚ÄúHistory does not long entrust the care of freedom to the weak or the timid.‚Äù - Dwight D. Eisenhower</t>
  </si>
  <si>
    <t>https://twitter.com/realDonaldTrump/status/363495431306608640</t>
  </si>
  <si>
    <t>"@Gfeorg: @ realDonaldTrump I think I'm anticipating the next season of Celebrity Apprentice more than the start of football season."</t>
  </si>
  <si>
    <t>@Gfeorg @</t>
  </si>
  <si>
    <t>https://twitter.com/realDonaldTrump/status/363905242100146176</t>
  </si>
  <si>
    <t>" @ thenanney67: @ realDonaldTrump just stayed at Trump in Vegas and dined privately at DJT. FABULOUS!"</t>
  </si>
  <si>
    <t>https://twitter.com/realDonaldTrump/status/364177841178411008</t>
  </si>
  <si>
    <t>"@YouWantTheDJoe: Not gonna lie @ realDonaldTrump is my idol" Great!</t>
  </si>
  <si>
    <t>@YouWantTheDJoe @</t>
  </si>
  <si>
    <t>https://twitter.com/realDonaldTrump/status/364178895358013440</t>
  </si>
  <si>
    <t>" @ lauren_boals: Sipping on some Starbucks in the Trump Towers my first day in NYC. Very impressive and inspirational # amazing!</t>
  </si>
  <si>
    <t>https://twitter.com/realDonaldTrump/status/364184780948402176</t>
  </si>
  <si>
    <t>@ noall Thank you!</t>
  </si>
  <si>
    <t>https://twitter.com/realDonaldTrump/status/364184964688277504</t>
  </si>
  <si>
    <t>" @ daveperry71: My big job interview for my promotion is Wednesday and I'm going to channel @ realDonaldTrump to win the job! Go get it!</t>
  </si>
  <si>
    <t>https://twitter.com/realDonaldTrump/status/364185533410709504</t>
  </si>
  <si>
    <t>" @ EdmondShami: @ realDonaldTrump just started reading your book # ThingBig, it's freaking amazing!"</t>
  </si>
  <si>
    <t>https://twitter.com/realDonaldTrump/status/364185993681055744</t>
  </si>
  <si>
    <t>@ McLeanGolf Thank you Jim!</t>
  </si>
  <si>
    <t>https://twitter.com/realDonaldTrump/status/364193448280489984</t>
  </si>
  <si>
    <t>https://twitter.com/realDonaldTrump/status/364194234678915072</t>
  </si>
  <si>
    <t>" @ Kelley_1968: @ realDonaldTrump we hit 3,000 VIEWS today for # BREAST # CANCER- KNOW you care! PLEASE RT!http://www.youtube.com/watch?v=BNPLnQ9740E ‚Ä¶ @ TheEllenShow</t>
  </si>
  <si>
    <t>https://twitter.com/realDonaldTrump/status/364198206017507329</t>
  </si>
  <si>
    <t>" @ liamvanvorhis: @ realDonaldTrump @ uglytunaosu is raising money for cancer the whole month of August. In two days we have raised $1500.</t>
  </si>
  <si>
    <t>https://twitter.com/realDonaldTrump/status/364234367813431296</t>
  </si>
  <si>
    <t>@ Icallbullsh_t Please send info to 725 Fifth Ave, N.Y. 10022. Thanks.</t>
  </si>
  <si>
    <t>https://twitter.com/realDonaldTrump/status/364371476754862080</t>
  </si>
  <si>
    <t>https://twitter.com/realDonaldTrump/status/364388300519243777</t>
  </si>
  <si>
    <t>A good question for would-be entrepreneurs to ask themselves: What am I pretending not to see? There are a lot of opportunities out there.</t>
  </si>
  <si>
    <t>https://twitter.com/realDonaldTrump/status/364394649399463939</t>
  </si>
  <si>
    <t>Another question to ask yourself: What can I learn today that I didn't know before? Always be a student, always be open to new ideas.</t>
  </si>
  <si>
    <t>https://twitter.com/realDonaldTrump/status/364394989037436928</t>
  </si>
  <si>
    <t>Do not settle for remaining in your comfort zone. Being complacent is a good way to get nowhere. Get your momentum going and keep it going.</t>
  </si>
  <si>
    <t>https://twitter.com/realDonaldTrump/status/364395956206600192</t>
  </si>
  <si>
    <t>" @ tomuchpolitics: @ realDonaldTrump I would like to hear the answer to that johnny football question?" With a little good guidance, great!</t>
  </si>
  <si>
    <t>https://twitter.com/realDonaldTrump/status/364398103752736768</t>
  </si>
  <si>
    <t>@ Ronturner10 Pursue it starting today. "Action is the foundational key to all success." Pablo Picasso</t>
  </si>
  <si>
    <t>https://twitter.com/realDonaldTrump/status/364398508356280321</t>
  </si>
  <si>
    <t>@ tamilasami The key word is "yet." Keep at it, never give up.</t>
  </si>
  <si>
    <t>https://twitter.com/realDonaldTrump/status/364406606668111873</t>
  </si>
  <si>
    <t>Via @ BW: "Thomas Jefferson, Donald Trump Share Love of Grapes in Virginia" http://buswk.co/14tZrUF @ trumpwinery @ EricTrump</t>
  </si>
  <si>
    <t>https://twitter.com/realDonaldTrump/status/364436828339703809</t>
  </si>
  <si>
    <t>"Donald Trump‚Äôs http://FundAnything.com Breaks $1M for Comedian Adam Carolla: New crowdfunding site sets record"http://bit.ly/14u0gNo</t>
  </si>
  <si>
    <t>https://twitter.com/realDonaldTrump/status/364456788554285056</t>
  </si>
  <si>
    <t>"What you get by achieving your goals is not as important as what you become by achieving your goals." - Goethe</t>
  </si>
  <si>
    <t>https://twitter.com/realDonaldTrump/status/364466132532461568</t>
  </si>
  <si>
    <t>@ FredrikEklundNY "Thank you @ realDonaldTrump for the assignment!!!!! " Great job, Fredrik!</t>
  </si>
  <si>
    <t>https://twitter.com/realDonaldTrump/status/364466300698898432</t>
  </si>
  <si>
    <t>@AustinSaysThat Great!</t>
  </si>
  <si>
    <t>https://twitter.com/realDonaldTrump/status/364466528684490752</t>
  </si>
  <si>
    <t>OmikronDreamer " @ realDonaldTrump do you wear your own ties?" Yes.</t>
  </si>
  <si>
    <t>https://twitter.com/realDonaldTrump/status/364466995376291840</t>
  </si>
  <si>
    <t>https://twitter.com/realDonaldTrump/status/364467821587083264</t>
  </si>
  <si>
    <t>https://twitter.com/realDonaldTrump/status/364475688515936256</t>
  </si>
  <si>
    <t>Take your work seriously, take yourself less seriously. It‚Äôs a great recipe for some good times &amp; great memories.</t>
  </si>
  <si>
    <t>https://twitter.com/realDonaldTrump/status/364489400056414208</t>
  </si>
  <si>
    <t>@ DavyMac_1972 Thanks!</t>
  </si>
  <si>
    <t>https://twitter.com/realDonaldTrump/status/364492508719362048</t>
  </si>
  <si>
    <t>"Action speaks louder than words but not nearly as often." --Mark Twain</t>
  </si>
  <si>
    <t>https://twitter.com/realDonaldTrump/status/364530078895837184</t>
  </si>
  <si>
    <t>We.signed our deal to take over the historic Old Post Office on Pennsylvania Ave. from the U.S. and convert it into super luxury hotel-jobs!</t>
  </si>
  <si>
    <t>https://twitter.com/realDonaldTrump/status/364531656251949056</t>
  </si>
  <si>
    <t>The Old Post Office building in Washington (D.C.) will soon be transformed into one of the great hotels anywhere in the world-lots of jobs!</t>
  </si>
  <si>
    <t>https://twitter.com/realDonaldTrump/status/364533800791207936</t>
  </si>
  <si>
    <t>"@Azrimgiab: @ realDonaldTrump Thanks! Its a beautiful building and I am happy that it will be well cared for." .very nice, thanks!</t>
  </si>
  <si>
    <t>@Azrimgiab @</t>
  </si>
  <si>
    <t>https://twitter.com/realDonaldTrump/status/364535926695161856</t>
  </si>
  <si>
    <t>"@acnyc140: @ realDonaldTrump Transplanted New Yorker happy to hear Trump excellence coming to DC! Can't wait!" Thanks!</t>
  </si>
  <si>
    <t>@acnyc140 @</t>
  </si>
  <si>
    <t>https://twitter.com/realDonaldTrump/status/364536159961362432</t>
  </si>
  <si>
    <t>"@MikeLaJnyc: @ realDonaldTrump spent the night at The Trump Taj Mahal in AC. Had a great time!!!!! Great staff!"</t>
  </si>
  <si>
    <t>@MikeLaJnyc @</t>
  </si>
  <si>
    <t>https://twitter.com/realDonaldTrump/status/364539292674424832</t>
  </si>
  <si>
    <t>@ gretawire Will be on with Greta tonight at 10 on Fox-always a great show with Greta!</t>
  </si>
  <si>
    <t>https://twitter.com/realDonaldTrump/status/364572183462297600</t>
  </si>
  <si>
    <t>@ MdsdadDotson Thanks Michelle!</t>
  </si>
  <si>
    <t>https://twitter.com/realDonaldTrump/status/364572712108171264</t>
  </si>
  <si>
    <t>" @ nikkio: @ realDonaldTrump Great interview!" Thanks!</t>
  </si>
  <si>
    <t>https://twitter.com/realDonaldTrump/status/364572976953311232</t>
  </si>
  <si>
    <t>@ RobRosales1 Thank you Rob!</t>
  </si>
  <si>
    <t>https://twitter.com/realDonaldTrump/status/364573427551580160</t>
  </si>
  <si>
    <t>" @ Desiree_Barela: "You're making deals with non-deal-makers." @ realDonaldTrump on the U.S. government." And that is a real problem!</t>
  </si>
  <si>
    <t>https://twitter.com/realDonaldTrump/status/364573551531012096</t>
  </si>
  <si>
    <t>"@ThePhantomNJ: @ pgahistorybug How sick is @ realDonaldTrump 's @ TrumpGolfDC ? Maybe a future @ PGAChampionship or @ usopengolf in 5 yrs"</t>
  </si>
  <si>
    <t>@ThePhantomNJ @ @ @ @ @</t>
  </si>
  <si>
    <t>https://twitter.com/realDonaldTrump/status/364574330518122499</t>
  </si>
  <si>
    <t>@ green_i4u Thank you!</t>
  </si>
  <si>
    <t>https://twitter.com/realDonaldTrump/status/364574461887909888</t>
  </si>
  <si>
    <t>" @ maggie101956: @ realDonaldTrump Donald Trump for POTUS...Just saw you on Greta's show...you give me hope for the future...God Bless!!!"</t>
  </si>
  <si>
    <t>https://twitter.com/realDonaldTrump/status/364574937794625536</t>
  </si>
  <si>
    <t>@ __Bolt That could happen, he is terrific!</t>
  </si>
  <si>
    <t>https://twitter.com/realDonaldTrump/status/364586300671664128</t>
  </si>
  <si>
    <t>Why has all time hits leader Pete Rose paid a 20 year price whrn A-Rod gets 200 game penalty. It's time to let Pete into The Hall of Fame!</t>
  </si>
  <si>
    <t>https://twitter.com/realDonaldTrump/status/364744604727255044</t>
  </si>
  <si>
    <t>https://twitter.com/realDonaldTrump/status/364750661474197504</t>
  </si>
  <si>
    <t>"Our greatest weakness lies in giving up. The most certain way to succeed is always to try just one more time." Thomas A. Edison</t>
  </si>
  <si>
    <t>https://twitter.com/realDonaldTrump/status/364756200648212482</t>
  </si>
  <si>
    <t>"You have to learn the rules of the game. And then you have to play better than anyone else." Albert Einstein</t>
  </si>
  <si>
    <t>https://twitter.com/realDonaldTrump/status/364764518083067904</t>
  </si>
  <si>
    <t>@ cloverc8 Great!</t>
  </si>
  <si>
    <t>https://twitter.com/realDonaldTrump/status/364770794598957060</t>
  </si>
  <si>
    <t>@ DanielHR27 Thanks!</t>
  </si>
  <si>
    <t>https://twitter.com/realDonaldTrump/status/364773836236931074</t>
  </si>
  <si>
    <t>‚ÄúI‚Äôve found that people work harder when they are held accountable, and their confidence rises along with that.‚Äù ‚Äì Midas Touch</t>
  </si>
  <si>
    <t>https://twitter.com/realDonaldTrump/status/364795134417698816</t>
  </si>
  <si>
    <t>‚ÄúBe tough, be smart, be personable, but don‚Äôt take things personally. That‚Äôs good business.‚Äù ‚Äì Think Like a Champion</t>
  </si>
  <si>
    <t>https://twitter.com/realDonaldTrump/status/364797336058216448</t>
  </si>
  <si>
    <t>https://twitter.com/realDonaldTrump/status/364797866931273728</t>
  </si>
  <si>
    <t>https://twitter.com/realDonaldTrump/status/364802534201769985</t>
  </si>
  <si>
    <t>@ DianeJackson9 If you love what you're doing, the energy and passion will be there. It's the best way to succeed.</t>
  </si>
  <si>
    <t>https://twitter.com/realDonaldTrump/status/364809239853666304</t>
  </si>
  <si>
    <t>@ kingmortimer Best to look up titles at http://Trump.com under publications. Start with The Art of the Deal and Never Give Up.</t>
  </si>
  <si>
    <t>https://twitter.com/realDonaldTrump/status/364825721836802049</t>
  </si>
  <si>
    <t>"By failing to prepare, you are preparing to fail." --Benjamin Franklin</t>
  </si>
  <si>
    <t>https://twitter.com/realDonaldTrump/status/364826179854807040</t>
  </si>
  <si>
    <t>@ Deneetro Happy birthday!</t>
  </si>
  <si>
    <t>https://twitter.com/realDonaldTrump/status/364842516689850368</t>
  </si>
  <si>
    <t>@ Mikeveltman Good luck again!</t>
  </si>
  <si>
    <t>https://twitter.com/realDonaldTrump/status/364916698136068096</t>
  </si>
  <si>
    <t>"@GoHarderFitness: @ realDonaldTrump Just checked in at Trump Itnl Hotel Las Vegas. We love our amazing suite! Thank you!" Enjoy!</t>
  </si>
  <si>
    <t>@GoHarderFitness @</t>
  </si>
  <si>
    <t>https://twitter.com/realDonaldTrump/status/364918860794707972</t>
  </si>
  <si>
    <t>" @ JAGOfficial: @ realDonaldTrump @ ApprenticeNBC has inspired me to have a fundraiser event this Sunday at my home for a bone marrow case.</t>
  </si>
  <si>
    <t>https://twitter.com/realDonaldTrump/status/364919985916743681</t>
  </si>
  <si>
    <t>Let @ PeteRose in the HOF - it's time!</t>
  </si>
  <si>
    <t>https://twitter.com/realDonaldTrump/status/364921455781216256</t>
  </si>
  <si>
    <t>@ KelBug99 HI!</t>
  </si>
  <si>
    <t>https://twitter.com/realDonaldTrump/status/364921560533962753</t>
  </si>
  <si>
    <t>@ RachelYohee HI!</t>
  </si>
  <si>
    <t>https://twitter.com/realDonaldTrump/status/364921912813559808</t>
  </si>
  <si>
    <t>" @ MikeT_CT: Goddammit. I agree with Trump. MT " @ realDonaldTrump: A-Rod gets 200 game penalty. It's time to let Pete Rode into The Hall!</t>
  </si>
  <si>
    <t>https://twitter.com/realDonaldTrump/status/364922551912251393</t>
  </si>
  <si>
    <t>" @ alexsiminoff: @ realDonaldTrump is my model. I have been looking up to him for the longest time." Thanks!</t>
  </si>
  <si>
    <t>https://twitter.com/realDonaldTrump/status/364923025558224896</t>
  </si>
  <si>
    <t>" @ Lisa_goforth: @ realDonaldTrump. Love Chicago trump hotel. Beautiful. Raises the bar for other hotels."</t>
  </si>
  <si>
    <t>https://twitter.com/realDonaldTrump/status/364972292108853248</t>
  </si>
  <si>
    <t>" @ ilerios97: @ realDonaldTrump SIXTEEN is amazing!!!! The best dinner I've ever had in my life!!!" Thanks,best in Chicago!</t>
  </si>
  <si>
    <t>https://twitter.com/realDonaldTrump/status/365119748528279552</t>
  </si>
  <si>
    <t># TrumpVine Weiner is a joke.... https://vine.co/v/hbVIpxaQ7Wm</t>
  </si>
  <si>
    <t>https://twitter.com/realDonaldTrump/status/365122623627206660</t>
  </si>
  <si>
    <t>https://twitter.com/realDonaldTrump/status/365133032925048832</t>
  </si>
  <si>
    <t>Excited to be keynoting @ bobvanderplaats‚Äô @ theFAMiLYLEADER Leadership Summit in Iowa this Saturday http://bit.ly/14QE7b9</t>
  </si>
  <si>
    <t>https://twitter.com/realDonaldTrump/status/365133246155067393</t>
  </si>
  <si>
    <t>"Trump Finalizes Agreement For Trump International Hotel, The Old Post Office Building, Washington, D.C." http://bit.ly/11JOP04</t>
  </si>
  <si>
    <t>https://twitter.com/realDonaldTrump/status/365145853708603393</t>
  </si>
  <si>
    <t>The Trump Organization is honored to have been awarded the redevelopment of The Old Post Office. Will be DC's finest hotel.</t>
  </si>
  <si>
    <t>https://twitter.com/realDonaldTrump/status/365166136750383104</t>
  </si>
  <si>
    <t>.@TrumpSoHo features a striking glass walled building w/ loft inspired interiors http://bit.ly/14jSLpe NYC's trendiest luxury hotel</t>
  </si>
  <si>
    <t>https://twitter.com/realDonaldTrump/status/365168529487560704</t>
  </si>
  <si>
    <t>https://twitter.com/realDonaldTrump/status/365171841507147776</t>
  </si>
  <si>
    <t>@ tvmario Thanks!</t>
  </si>
  <si>
    <t>https://twitter.com/realDonaldTrump/status/365173587574931457</t>
  </si>
  <si>
    <t>@ GovMikeHuckabee Great being on your show--see you soon!</t>
  </si>
  <si>
    <t>https://twitter.com/realDonaldTrump/status/365175302185431040</t>
  </si>
  <si>
    <t>https://twitter.com/realDonaldTrump/status/365179479347314688</t>
  </si>
  <si>
    <t>. @ VanityFair‚Äôs 2013 dwindling sales continue to sink at an even faster record rate under Graydon Carter http://bit.ly/14jVX4o Disaster!</t>
  </si>
  <si>
    <t>https://twitter.com/realDonaldTrump/status/365197943634006016</t>
  </si>
  <si>
    <t>Ft. Hood Jihadi Nidal Hassan has been paid over $300g in Army salary while on trial. His victims are deprived of any benefits...</t>
  </si>
  <si>
    <t>https://twitter.com/realDonaldTrump/status/365203513736835072</t>
  </si>
  <si>
    <t>Do not underestimate yourself, and know you are able to handle what comes your way by increasing your leverage.</t>
  </si>
  <si>
    <t>https://twitter.com/realDonaldTrump/status/365204722610749442</t>
  </si>
  <si>
    <t>@marc_soler1 My honor!</t>
  </si>
  <si>
    <t>https://twitter.com/realDonaldTrump/status/365205457100488705</t>
  </si>
  <si>
    <t>@ bradleymenglin Good luck!</t>
  </si>
  <si>
    <t>https://twitter.com/realDonaldTrump/status/365205918046105600</t>
  </si>
  <si>
    <t>https://twitter.com/realDonaldTrump/status/365206251778486272</t>
  </si>
  <si>
    <t>https://twitter.com/realDonaldTrump/status/365206438282407937</t>
  </si>
  <si>
    <t>https://twitter.com/realDonaldTrump/status/365209195500412928</t>
  </si>
  <si>
    <t>‚ÄúDefiniteness of purpose is the starting point of all achievement.‚Äù - W. Clement Stone</t>
  </si>
  <si>
    <t>https://twitter.com/realDonaldTrump/status/365226714416164864</t>
  </si>
  <si>
    <t>"Get respect, and do not give a damn if people like you." --Think Big</t>
  </si>
  <si>
    <t>https://twitter.com/realDonaldTrump/status/365231886823469058</t>
  </si>
  <si>
    <t>"Patience is the greatest of all virtues." -- Cato</t>
  </si>
  <si>
    <t>https://twitter.com/realDonaldTrump/status/365285645310111746</t>
  </si>
  <si>
    <t>@sjohnstonefilm Thank you!</t>
  </si>
  <si>
    <t>https://twitter.com/realDonaldTrump/status/365335952866017282</t>
  </si>
  <si>
    <t>" @ WinPropP: @ UrplePingo My favorite person on twitter is @ realDonaldTrump" Thanks!</t>
  </si>
  <si>
    <t>https://twitter.com/realDonaldTrump/status/365339525267996673</t>
  </si>
  <si>
    <t>" @ McLeanGolf: Drove around the new "Blue Monster" again tonight. Saving photos. What Donald Trump has done here will shock golf world!</t>
  </si>
  <si>
    <t>https://twitter.com/realDonaldTrump/status/365354103594958848</t>
  </si>
  <si>
    <t>" @ GusMan2013: @ realDonaldTrump @ TraceAdkins dream team for president/ vice president ticket 2016. Make it happen!" I am proud of Trace!</t>
  </si>
  <si>
    <t>https://twitter.com/realDonaldTrump/status/365467350914449410</t>
  </si>
  <si>
    <t>@DavidPerez728 @ TrumpLasVegas Great!</t>
  </si>
  <si>
    <t>@DavidPerez728 @</t>
  </si>
  <si>
    <t>https://twitter.com/realDonaldTrump/status/365467714233446400</t>
  </si>
  <si>
    <t>@ LKR_Fan24 "Hey @ realDonaldTrump visited Trump International Hotel in # Vegas yesterday. What a fantastic hotel." Thanks!</t>
  </si>
  <si>
    <t>https://twitter.com/realDonaldTrump/status/365469003646382080</t>
  </si>
  <si>
    <t>https://twitter.com/realDonaldTrump/status/365469201969848320</t>
  </si>
  <si>
    <t>@ TheBarkerBaker Great, go get 'em!</t>
  </si>
  <si>
    <t>https://twitter.com/realDonaldTrump/status/365470294703476737</t>
  </si>
  <si>
    <t>@ MaxKnowsAll " @ realDonaldTrump England Loves Donald Trump. Where can we buy your ties from over here please?" Check out @ Macys.com</t>
  </si>
  <si>
    <t>https://twitter.com/realDonaldTrump/status/365524458091462656</t>
  </si>
  <si>
    <t>‚ÄúIt‚Äôs a good idea to take your own pulse once in a while instead of focusing on what the masses are doing.‚Äù ‚Äì Think Like a Champion</t>
  </si>
  <si>
    <t>https://twitter.com/realDonaldTrump/status/365529136812408832</t>
  </si>
  <si>
    <t>Just a few days until I keynote at @ bobvanderplaats‚Äô @ theFAMiLYLEADER Leadership Summit in Iowa http://bit.ly/14QE7b9 Very exciting</t>
  </si>
  <si>
    <t>https://twitter.com/realDonaldTrump/status/365540258282090497</t>
  </si>
  <si>
    <t>Being true to yourself equals being true to your brand.That‚Äôs the solid foundation that will keep your brand flourishing. -Midas Touch</t>
  </si>
  <si>
    <t>https://twitter.com/realDonaldTrump/status/365554681281384448</t>
  </si>
  <si>
    <t>https://twitter.com/realDonaldTrump/status/365556944334884866</t>
  </si>
  <si>
    <t>@ KyleMcCall4 So true-Alex Salmond is absolutely killing these great and brave people!</t>
  </si>
  <si>
    <t>https://twitter.com/realDonaldTrump/status/365557069320949760</t>
  </si>
  <si>
    <t>" @ kyleraccio: Windfarms are destroying the environment and bird wildlife. May not be politically correct, but it's the truth.</t>
  </si>
  <si>
    <t>https://twitter.com/realDonaldTrump/status/365557177294913537</t>
  </si>
  <si>
    <t>" @ kyleraccio: @ KyleMcCall4 Thank you. @ realDonaldTrump warned for a year now about windfarms - Salmond is a moron"</t>
  </si>
  <si>
    <t>https://twitter.com/realDonaldTrump/status/365557700697931776</t>
  </si>
  <si>
    <t>https://twitter.com/realDonaldTrump/status/365558482549743617</t>
  </si>
  <si>
    <t>" @ JTFoxx: @ alex_leventis @ realDonaldTrump in my eyes the greatest real estate coach is Donald Trump. He leads by example!" I am the BEST,thx</t>
  </si>
  <si>
    <t>https://twitter.com/realDonaldTrump/status/365559403350462464</t>
  </si>
  <si>
    <t>https://twitter.com/realDonaldTrump/status/365657982605856769</t>
  </si>
  <si>
    <t>@ClemensIsland13 Have a great time-happy birthday!</t>
  </si>
  <si>
    <t>https://twitter.com/realDonaldTrump/status/365658755695783936</t>
  </si>
  <si>
    <t>https://twitter.com/realDonaldTrump/status/365659573878665216</t>
  </si>
  <si>
    <t>" @ Jackclemens1: @ realDonaldTrump I met someone this evening who had a story about what you did for some foster kids and it moved me. Thsnks.</t>
  </si>
  <si>
    <t>https://twitter.com/realDonaldTrump/status/365659853521293313</t>
  </si>
  <si>
    <t>https://twitter.com/realDonaldTrump/status/365660872053497856</t>
  </si>
  <si>
    <t>@ mjobrey27 66</t>
  </si>
  <si>
    <t>https://twitter.com/realDonaldTrump/status/365661758108598272</t>
  </si>
  <si>
    <t>https://twitter.com/realDonaldTrump/status/365662267557158912</t>
  </si>
  <si>
    <t>"@InNovember2012: @ realDonaldTrump I would prefer a Trump/Giuliani ticket, but a Trump/Anyfreakingbody ticket would make me delirious.</t>
  </si>
  <si>
    <t>@InNovember2012 @</t>
  </si>
  <si>
    <t>https://twitter.com/realDonaldTrump/status/365662432598822913</t>
  </si>
  <si>
    <t>" @ big1john: @ realDonaldTrump wind turbine blades will slice 14 million birds and bats to death in mid-flight during the next decade.</t>
  </si>
  <si>
    <t>https://twitter.com/realDonaldTrump/status/365694278845997057</t>
  </si>
  <si>
    <t>" @ arcuate: dude that's freaking cool as heck RT @ realDonaldTrump wind turbine blades will slice 14 million birds and bats to death in 10 yrs</t>
  </si>
  <si>
    <t>https://twitter.com/realDonaldTrump/status/365697117274128385</t>
  </si>
  <si>
    <t>Obama should meet with Putin snd convince him to do what is good for the U.S. It's called good dealmaking or, simply, leadership! Cajole.</t>
  </si>
  <si>
    <t>https://twitter.com/realDonaldTrump/status/365697404898512897</t>
  </si>
  <si>
    <t>" @ brodie7878: @ realDonaldTrump @ arcuate We will have electric and people will make money but birds will be extinct in 20 years."</t>
  </si>
  <si>
    <t>https://twitter.com/realDonaldTrump/status/365841232687140864</t>
  </si>
  <si>
    <t>@NY2DC_N_BACK @ blackpoolsinger @ piersmorgan Wrong, Piers is smart &amp; tough and, when you get to know him, a really good guy--and loyal!</t>
  </si>
  <si>
    <t>@NY2DC_N_BACK @ @</t>
  </si>
  <si>
    <t>https://twitter.com/realDonaldTrump/status/365841648430759938</t>
  </si>
  <si>
    <t>@ SmuMom54 He should meet him &amp; beat him--but that doesn't look like it's going to happen.</t>
  </si>
  <si>
    <t>https://twitter.com/realDonaldTrump/status/365842200157896706</t>
  </si>
  <si>
    <t>@ MattyD859 " @ realDonaldTrump. @ BillRancic Biggest motivation and THEE best role models ever!" Bill is a terrific guy!</t>
  </si>
  <si>
    <t>https://twitter.com/realDonaldTrump/status/365849352113098752</t>
  </si>
  <si>
    <t>Sleepy eyes @ chucktodd‚Äîone of the dumbest voices in politics-- is angry that I‚Äôm doing @ ThisWeekABC.</t>
  </si>
  <si>
    <t>https://twitter.com/realDonaldTrump/status/365849392311316480</t>
  </si>
  <si>
    <t>Doesn‚Äôt dummy @ chucktodd realize that when I considered running for president, I filed financial papers showing unbelievable numbers.</t>
  </si>
  <si>
    <t>https://twitter.com/realDonaldTrump/status/365849470748999680</t>
  </si>
  <si>
    <t>Sleepy eyes @ chucktodd, when looking at my financial filings, should‚Äôve said ‚ÄúGreat job Mr. Trump, Sir.‚Äù</t>
  </si>
  <si>
    <t>https://twitter.com/realDonaldTrump/status/365865276216061954</t>
  </si>
  <si>
    <t>@ masov40 " @ ryanjorde @ realDonaldTrump money solves all problems # momoneymoproblems" Wrong!</t>
  </si>
  <si>
    <t>https://twitter.com/realDonaldTrump/status/365865467279187968</t>
  </si>
  <si>
    <t>@ augustskaro @ MONIKAKOVACS @ JasonDolan Only some!</t>
  </si>
  <si>
    <t>https://twitter.com/realDonaldTrump/status/365865771076820993</t>
  </si>
  <si>
    <t>@ BillKicklighter "Made sure to visit @ TrumpTowerNY during our 1st vacation to NYC. Well done @ realDonaldTrump!" Thanks.</t>
  </si>
  <si>
    <t>https://twitter.com/realDonaldTrump/status/365866150673920000</t>
  </si>
  <si>
    <t>@Austin_Bighurt @ IvankaTrump When we finish, it will be one of world's great hotels.</t>
  </si>
  <si>
    <t>@Austin_Bighurt @</t>
  </si>
  <si>
    <t>https://twitter.com/realDonaldTrump/status/365866281150316544</t>
  </si>
  <si>
    <t>https://twitter.com/realDonaldTrump/status/365874690062950401</t>
  </si>
  <si>
    <t>Blackdog, Scotland, started a petition against @ VattenfallGroup.http://chn.ge/14anK39</t>
  </si>
  <si>
    <t>https://twitter.com/realDonaldTrump/status/365874778936057857</t>
  </si>
  <si>
    <t>Via @ TheBrodyFile: "Iowa Evangelical Leader Says Donald Trump Is Bold And Transparent" http://bit.ly/14CmxbO</t>
  </si>
  <si>
    <t>https://twitter.com/realDonaldTrump/status/365894748256473088</t>
  </si>
  <si>
    <t>. @ JustinRose99 Great playing--we are proud of you!</t>
  </si>
  <si>
    <t>https://twitter.com/realDonaldTrump/status/365894862635151361</t>
  </si>
  <si>
    <t>. @ AScottPGA Really solid playing--keep going!</t>
  </si>
  <si>
    <t>https://twitter.com/realDonaldTrump/status/365895330866274305</t>
  </si>
  <si>
    <t>I will be addressing a fantastic Ames crowd at tomorrow's @ bobvanderplaats‚Äô @ theFAMiLYLEADER Leadership Summit http://bit.ly/14QE7b9</t>
  </si>
  <si>
    <t>https://twitter.com/realDonaldTrump/status/365900703060865024</t>
  </si>
  <si>
    <t>In the latest poll, Danger-Weiner‚Äôs numbers have sunk. I wonder how Carlos handled the stress? He is one whacko sicko sexter.</t>
  </si>
  <si>
    <t>https://twitter.com/realDonaldTrump/status/365902801169166336</t>
  </si>
  <si>
    <t>Re: hiring contractors, remember the cheapest isn't always the best. Their work may have to be redone &amp; they may not be reliable.</t>
  </si>
  <si>
    <t>https://twitter.com/realDonaldTrump/status/365903717930762242</t>
  </si>
  <si>
    <t>FACT ‚Äì the reason why Americans have to worry about a government shutdown is because Obama refuses to pass a budget.</t>
  </si>
  <si>
    <t>https://twitter.com/realDonaldTrump/status/365920251365429248</t>
  </si>
  <si>
    <t>If FM @ AlexSalmond needs to litter Scotland w/ ugly industrial wind turbines to gain independence, he will lose!pic.twitter.com/TqKkClY4VL</t>
  </si>
  <si>
    <t>https://twitter.com/realDonaldTrump/status/365921078238916608</t>
  </si>
  <si>
    <t>If the gov't shuts down, it is because Obama wants to make working Americans buy ObamaCare while businesses and gov't are exempt.</t>
  </si>
  <si>
    <t>https://twitter.com/realDonaldTrump/status/365922493510324226</t>
  </si>
  <si>
    <t>. @ AlexSalmond is making a truly stupid mistake by forcing ugly industrial wind turbines down Scotland‚Äôs throat ‚Äìhe's hated for it.</t>
  </si>
  <si>
    <t>https://twitter.com/realDonaldTrump/status/365922569272041472</t>
  </si>
  <si>
    <t>First Minister @ AlexSalmond will be destroying the beauty of Scotland with his insane desire for bird killing wind turbines.</t>
  </si>
  <si>
    <t>https://twitter.com/realDonaldTrump/status/365925204679077889</t>
  </si>
  <si>
    <t>Colin Montgomerie @ montgomeriefdn You are not only a great golfer, you are doing a great job of commentary @ GolfChannel</t>
  </si>
  <si>
    <t>https://twitter.com/realDonaldTrump/status/365927944356507648</t>
  </si>
  <si>
    <t>Thank you @ GolfMagazine for putting my Scotland course on your cover and a Top 100 course in the world. http://bit.ly/dZWRW9</t>
  </si>
  <si>
    <t>https://twitter.com/realDonaldTrump/status/365932381661708289</t>
  </si>
  <si>
    <t>The Trump Signature Collection, exclusively available at @ Macys, is the pinnacle of style and prestigehttp://bit.ly/15AXyl0</t>
  </si>
  <si>
    <t>https://twitter.com/realDonaldTrump/status/365932588784816128</t>
  </si>
  <si>
    <t>Eliot had a terrible debate performance this morning against Scott Stringer. He can‚Äôt spin his failing and contemptible public record.</t>
  </si>
  <si>
    <t>https://twitter.com/realDonaldTrump/status/365934725854019584</t>
  </si>
  <si>
    <t>‚ÄúWatch what people are cynical about, and one can often discover what they lack.‚Äù - General George S. Patton</t>
  </si>
  <si>
    <t>https://twitter.com/realDonaldTrump/status/366005256582213634</t>
  </si>
  <si>
    <t>Big crowd expected tomorrow night in Iowa. It will be interesting and fun - great people!</t>
  </si>
  <si>
    <t>https://twitter.com/realDonaldTrump/status/366129918096064513</t>
  </si>
  <si>
    <t>" @ izakstrauss: @ realDonaldTrump I bought a shirt two years ago while visiting NY, still receiving compliments!! Love it!!" Thanks!</t>
  </si>
  <si>
    <t>https://twitter.com/realDonaldTrump/status/366130137420398592</t>
  </si>
  <si>
    <t>@ alikilmartin. Stay tuned!</t>
  </si>
  <si>
    <t>https://twitter.com/realDonaldTrump/status/366180158719270912</t>
  </si>
  <si>
    <t>" @ DEN_RG: Where's @ realDonaldTrump this Saturday morning? Twitter not as much fun without The Donald!" I agree 100% - and thanks!</t>
  </si>
  <si>
    <t>https://twitter.com/realDonaldTrump/status/366183890169245696</t>
  </si>
  <si>
    <t>@TPLRRT1 Thanks Thomas!</t>
  </si>
  <si>
    <t>https://twitter.com/realDonaldTrump/status/366509067847483393</t>
  </si>
  <si>
    <t>@ not_that_actor Very interesting!!!</t>
  </si>
  <si>
    <t>https://twitter.com/realDonaldTrump/status/366514186664153089</t>
  </si>
  <si>
    <t>@ jonkarl interviews me on This Week during which time he stated that he was "pretty sure" President Obama was born in the U.S. Bad question!</t>
  </si>
  <si>
    <t>https://twitter.com/realDonaldTrump/status/366516221660766208</t>
  </si>
  <si>
    <t>@ ThisWeekABC I enjoyed my intetview with @ jonkarl-I only hope it is fairly edited!</t>
  </si>
  <si>
    <t>https://twitter.com/realDonaldTrump/status/366528211070365696</t>
  </si>
  <si>
    <t>https://twitter.com/realDonaldTrump/status/366541454174208000</t>
  </si>
  <si>
    <t>@ theFAMiLYLEADER It was great being with you last night - fantastic people, and Bob V is special!!!</t>
  </si>
  <si>
    <t>https://twitter.com/realDonaldTrump/status/366542288459022338</t>
  </si>
  <si>
    <t>@ tlcesq I already released them you moron!</t>
  </si>
  <si>
    <t>https://twitter.com/realDonaldTrump/status/366547382994866176</t>
  </si>
  <si>
    <t>@ charleslfreemn My finances have been totally filed dummy!</t>
  </si>
  <si>
    <t>https://twitter.com/realDonaldTrump/status/366547993656180736</t>
  </si>
  <si>
    <t>@ michaelfrench52 Don't lie, you will watch with great gusto!</t>
  </si>
  <si>
    <t>https://twitter.com/realDonaldTrump/status/366559129059332098</t>
  </si>
  <si>
    <t>" @ TheNickSutton: . @ realDonaldTrump great job during your interview on @ ThisWeekABC! This country needs you." Thank you!</t>
  </si>
  <si>
    <t>https://twitter.com/realDonaldTrump/status/366561632865886208</t>
  </si>
  <si>
    <t>@ theFAMiLYLEADER Thank you, I had an amazing time!</t>
  </si>
  <si>
    <t>https://twitter.com/realDonaldTrump/status/366562203136036864</t>
  </si>
  <si>
    <t>@tayloroftexas So nice, good morning!</t>
  </si>
  <si>
    <t>https://twitter.com/realDonaldTrump/status/366564430667972609</t>
  </si>
  <si>
    <t>" @ DanScavino: @ realDonaldTrump @ theFAMiLYLEADER just saw last nights speech via DesMoines Register - was amazing Mr. Trump! Thanks Dan!</t>
  </si>
  <si>
    <t>https://twitter.com/realDonaldTrump/status/366568971039813633</t>
  </si>
  <si>
    <t>" @ Omaha_Tiger: @ realDonaldTrump just saw you on @ ThisWeekABC - absolutely awesome. Thanks for giving me hope in the US."</t>
  </si>
  <si>
    <t>https://twitter.com/realDonaldTrump/status/366569040136765441</t>
  </si>
  <si>
    <t>" @ DTomback: @ realDonaldTrump : Great job on this week! Way to stick it to the liberal media."</t>
  </si>
  <si>
    <t>https://twitter.com/realDonaldTrump/status/366570051580604416</t>
  </si>
  <si>
    <t>@ jonkarl - very fair interview!</t>
  </si>
  <si>
    <t>https://twitter.com/realDonaldTrump/status/366570738955714561</t>
  </si>
  <si>
    <t>" @ cobra4748: @ realDonaldTrump You are the only candidate ! We need someone like you who wants nothing but to save our country and make great</t>
  </si>
  <si>
    <t>https://twitter.com/realDonaldTrump/status/366647823770861568</t>
  </si>
  <si>
    <t>I can't believe that in New York we can't watch the PGA Championsip on CBS. How .much discount is Time Warner giving its customers?</t>
  </si>
  <si>
    <t>https://twitter.com/realDonaldTrump/status/366669011028680704</t>
  </si>
  <si>
    <t>" @ liztemkin: . @ realDonaldTrump called here in LA; prepaid 2 mos w/out a discount yet for SHO &amp; TMC; got my bill reduced by $59/mo +credit.</t>
  </si>
  <si>
    <t>https://twitter.com/realDonaldTrump/status/366677344615800832</t>
  </si>
  <si>
    <t>" @ SullivanShane9: @ realDonaldTrump Visited Trump Towers today in New York. It's a beautiful building https://twitter.com/SullivanShane9/status/366673139989630976/photo/1pic.twitter.com/rGda9ueOnS "</t>
  </si>
  <si>
    <t>https://twitter.com/realDonaldTrump/status/366787709387280384</t>
  </si>
  <si>
    <t>" @ LinFlies: @ realDonaldTrump @ KevinMartinRI We need you in the White House Trump!" Thank you!</t>
  </si>
  <si>
    <t>https://twitter.com/realDonaldTrump/status/366790107002437632</t>
  </si>
  <si>
    <t>" @ RonnaKirkland: @ realDonaldTrump Send some ties to Eric Bolling. He needs them." @ ericbolling is this so?</t>
  </si>
  <si>
    <t>https://twitter.com/realDonaldTrump/status/366792463341457408</t>
  </si>
  <si>
    <t>" @ duqVille: hey @ realDonaldTrump i walked into the lobby of trump soho. by far the best hotel and professional staff in nyc." Thanks!</t>
  </si>
  <si>
    <t>https://twitter.com/realDonaldTrump/status/366793634642804736</t>
  </si>
  <si>
    <t>" @ texas4: @ realdonaldtrump great speech in Iowa" Thank you, it was fun!</t>
  </si>
  <si>
    <t>https://twitter.com/realDonaldTrump/status/366907221105328129</t>
  </si>
  <si>
    <t>@MatthewSmales1 Thank you!</t>
  </si>
  <si>
    <t>https://twitter.com/realDonaldTrump/status/366970226144849920</t>
  </si>
  <si>
    <t>‚ÄúMoney may not grow on trees, but it does grow from talent, hard work, and brains.‚Äù ‚Äì Think Like a Billionaire</t>
  </si>
  <si>
    <t>https://twitter.com/realDonaldTrump/status/366972473205465091</t>
  </si>
  <si>
    <t>Congratulations to @ JasonDufner on winning the PGA championship. Great job!</t>
  </si>
  <si>
    <t>https://twitter.com/realDonaldTrump/status/366976488664338432</t>
  </si>
  <si>
    <t>@ Sam_Rellim So true--thanks.</t>
  </si>
  <si>
    <t>https://twitter.com/realDonaldTrump/status/366977211355508736</t>
  </si>
  <si>
    <t>https://twitter.com/realDonaldTrump/status/366978429930848257</t>
  </si>
  <si>
    <t>@ jodiyilek " @ realDonaldTrump you have my vote! ‚òÖ‚òÖ‚òÖ‚òÖ‚òÖ" Thanks.</t>
  </si>
  <si>
    <t>https://twitter.com/realDonaldTrump/status/366978758126743552</t>
  </si>
  <si>
    <t>@ stingluver " @ realDonaldTrump my 19 year old son, Logan, is hoping you run in 2016. Me too!" Thank you Logan and Erin.</t>
  </si>
  <si>
    <t>https://twitter.com/realDonaldTrump/status/366979371908612097</t>
  </si>
  <si>
    <t>"Make your life as groundbreaking as possible, while also minding the tides and riptides around you." - Think Like a Champion</t>
  </si>
  <si>
    <t>https://twitter.com/realDonaldTrump/status/367025736445460480</t>
  </si>
  <si>
    <t>Thank you Readers' Choice: Trump Int'l Hotel Las Vegas has been nominated by 10 Best for "Best Pet-Friendly Hotel"http://goo.gl/9pjOz0</t>
  </si>
  <si>
    <t>https://twitter.com/realDonaldTrump/status/367027987687804929</t>
  </si>
  <si>
    <t>https://twitter.com/realDonaldTrump/status/367028268072841216</t>
  </si>
  <si>
    <t>https://twitter.com/realDonaldTrump/status/367028662563897344</t>
  </si>
  <si>
    <t>@ sonnset2 He knows the best place!</t>
  </si>
  <si>
    <t>https://twitter.com/realDonaldTrump/status/367029015116128256</t>
  </si>
  <si>
    <t>@ MoFarber " @ realDonaldTrump I love all your inspirational quotes! It keeps us going... thanks Donald!" Great!</t>
  </si>
  <si>
    <t>https://twitter.com/realDonaldTrump/status/367094391779119104</t>
  </si>
  <si>
    <t>The failing @ HuffingtonPost and dopey @ ariannahuff are writing so much false junk about me-they just can't get enough! BE CAREFUL.</t>
  </si>
  <si>
    <t>https://twitter.com/realDonaldTrump/status/367096491263164416</t>
  </si>
  <si>
    <t>Did the poor but smart to leave ex-husband of @ ariannahuff get any of the dollars she got for the use of his name in really stupid AOL deal?</t>
  </si>
  <si>
    <t>https://twitter.com/realDonaldTrump/status/367100236076158976</t>
  </si>
  <si>
    <t>@ ariannahuff, I would love to represent your husband-you would end up with nothing! And please don't call Tim Armstrong stupid and weak?</t>
  </si>
  <si>
    <t>https://twitter.com/realDonaldTrump/status/367100751275102208</t>
  </si>
  <si>
    <t>" @ lefthandedrant: @ realDonaldTrump @ HuffingtonPost @ ariannahuff they re-run stories every hour....and yes she is as goofy as she is dopey!</t>
  </si>
  <si>
    <t>https://twitter.com/realDonaldTrump/status/367101721304391680</t>
  </si>
  <si>
    <t>" @ LadyGaydar: @ realDonaldTrump you are an important person that's why @ HuffingtonPost @ ariannahuff can't stop talking about you."</t>
  </si>
  <si>
    <t>https://twitter.com/realDonaldTrump/status/367102343936221184</t>
  </si>
  <si>
    <t>" @ 39caroline: @ realDonaldTrump @ HuffingtonPost @ ariannahuff all good cos I dont read huffington post. Its garbage" It is failing badly!</t>
  </si>
  <si>
    <t>https://twitter.com/realDonaldTrump/status/367104224301416448</t>
  </si>
  <si>
    <t>" @ NickTryIt: @ realDonaldTrump @ ariannahuff Is @ HuffingtonPost even regarded as a valid source of information.. By anyone??" NO!</t>
  </si>
  <si>
    <t>https://twitter.com/realDonaldTrump/status/367105208230612992</t>
  </si>
  <si>
    <t>"@CBauer71: I would pay to see @ realDonaldTrump debate # Obama!!" OK with me!</t>
  </si>
  <si>
    <t>@CBauer71 @</t>
  </si>
  <si>
    <t>https://twitter.com/realDonaldTrump/status/367105624183939072</t>
  </si>
  <si>
    <t>" @ maximusreign: @ realDonaldTrump @ NickTryIt @ ariannahuff @ HuffingtonPost Michael Moore likes her # Trump2016"</t>
  </si>
  <si>
    <t>https://twitter.com/realDonaldTrump/status/367106079878307840</t>
  </si>
  <si>
    <t>" @ TruckerSamF: @ realDonaldTrump @ NickTryIt @ ariannahuff @ HuffingtonPost Arianna has 1.3 million followers" Trump is new and has 2.3 million</t>
  </si>
  <si>
    <t>https://twitter.com/realDonaldTrump/status/367106281104240640</t>
  </si>
  <si>
    <t>"@Naplessun4664: @ realDonaldTrump ...maybe you will be debating Hillary!" Maybe!</t>
  </si>
  <si>
    <t>@Naplessun4664 @</t>
  </si>
  <si>
    <t>https://twitter.com/realDonaldTrump/status/367108037204783104</t>
  </si>
  <si>
    <t>" @ scubapoet: Hell, reality gets under his skin. :D RT @ Toure: I think @ realDonaldTrump blocked me." True, because you're a boring racist!</t>
  </si>
  <si>
    <t>https://twitter.com/realDonaldTrump/status/367109508570812416</t>
  </si>
  <si>
    <t>" @ me2palas1yap: @ realDonaldTrump @Naplessun4664 i got dollars on Trump.</t>
  </si>
  <si>
    <t>https://twitter.com/realDonaldTrump/status/367109888788664320</t>
  </si>
  <si>
    <t>" @ DrVinayChopra: @ realDonaldTrump I want to learn golf from the best. Can you teach me? :) I heard you are an amazing golfer!" TRUE!</t>
  </si>
  <si>
    <t>https://twitter.com/realDonaldTrump/status/367110934487392256</t>
  </si>
  <si>
    <t>" @ k_monchk: # Obama!! Is gonna knock @ realDonaldTrump to the ground on a debate." He woild.have no chance -lets go!</t>
  </si>
  <si>
    <t>https://twitter.com/realDonaldTrump/status/367111166231064577</t>
  </si>
  <si>
    <t>" @ Omaha_Tiger: @ realDonaldTrump - how do you deal with idiots on daily basis?" Ignore them.</t>
  </si>
  <si>
    <t>https://twitter.com/realDonaldTrump/status/367112386689642496</t>
  </si>
  <si>
    <t>Not only is @ Toure a racist (and boring), he's a really dumb guy!</t>
  </si>
  <si>
    <t>https://twitter.com/realDonaldTrump/status/367112969249112064</t>
  </si>
  <si>
    <t>" @ ForeverMcIn: @ realDonaldTrump Will I have the opportunity to vote for you in 2016? # votetrump" We will see, thanks!</t>
  </si>
  <si>
    <t>https://twitter.com/realDonaldTrump/status/367114109734891520</t>
  </si>
  <si>
    <t>" @ Nautilus916: @ realDonaldTrump @ k_monchk What could Donald possibly say that Romney, McCain, Santorum, Palin, and Bachmann haven't" PLENTY</t>
  </si>
  <si>
    <t>https://twitter.com/realDonaldTrump/status/367114738469466112</t>
  </si>
  <si>
    <t>"@LordKaa213: @ realDonaldTrump I dont know how you do it. Getting the attention of mass media with ridiculous bullshit. You are special"</t>
  </si>
  <si>
    <t>@LordKaa213 @</t>
  </si>
  <si>
    <t>https://twitter.com/realDonaldTrump/status/367115044309700608</t>
  </si>
  <si>
    <t>" @ ZDavi14: @ realDonaldTrump is too smart. He's the real deal. # RoleModel. Love ya man!" You sound great!</t>
  </si>
  <si>
    <t>https://twitter.com/realDonaldTrump/status/367115205677158400</t>
  </si>
  <si>
    <t>" @ rmt834: @ realDonaldTrump America needs a businessman to run the country,not a politician with zero business acumen."</t>
  </si>
  <si>
    <t>https://twitter.com/realDonaldTrump/status/367115406710173696</t>
  </si>
  <si>
    <t>" @ PHLBaseballNsdr: . @ realDonaldTrump @ ForeverMcIn I'm voting for you whether you officially run or not! Trump for Prez and Christie for VP."</t>
  </si>
  <si>
    <t>https://twitter.com/realDonaldTrump/status/367120658473684992</t>
  </si>
  <si>
    <t>" @ markhansen295: @ realDonaldTrump save us Mr Trump 2016" Do not fear!</t>
  </si>
  <si>
    <t>https://twitter.com/realDonaldTrump/status/367121085336416256</t>
  </si>
  <si>
    <t>" @ riggs_deb: @ realDonaldTrump My hubby just said you're his 2016 pick. I told him to get in line. I picked you first. # Trump2016" Adorable!</t>
  </si>
  <si>
    <t>https://twitter.com/realDonaldTrump/status/367212227809783808</t>
  </si>
  <si>
    <t>" @ CatsPolitics: Some of us never stopped ignoring him. RT @ Slate: ONLY THE REALLY SMART ONE'S NEVER STOPPED.!</t>
  </si>
  <si>
    <t>https://twitter.com/realDonaldTrump/status/367212824965431296</t>
  </si>
  <si>
    <t>" @ MrNiceeWatch: Buying Egyptian cotton covers and Silk sheets for my Donald Trump Serta King size bed first thing tomorrow.!" #1 BED-SERTA!</t>
  </si>
  <si>
    <t>https://twitter.com/realDonaldTrump/status/367213676459479040</t>
  </si>
  <si>
    <t>" @ pencey_mouth: remember when donald trump blocked me. i'm proud of myself" NO, YOU'RE A LOSER!</t>
  </si>
  <si>
    <t>https://twitter.com/realDonaldTrump/status/367214623541719040</t>
  </si>
  <si>
    <t>" @ D_Raww16: Donald Trump is his only good song in my opinion" EXCEPT FOR HIS DONALD TRUMP SONG, LITTLE MAC MILLER'S MUSIC SUCKS!</t>
  </si>
  <si>
    <t>https://twitter.com/realDonaldTrump/status/367214991407349761</t>
  </si>
  <si>
    <t>" @ samvuko: Mac Miller has one good song &amp; its "Donald Trump" &amp; its really just the beat that's cool." AND THE NAME!</t>
  </si>
  <si>
    <t>https://twitter.com/realDonaldTrump/status/367215878943043584</t>
  </si>
  <si>
    <t>" @ AnneLewisChicag: Fool Donald Trump once, shame on you. Fool Donald Trump twice‚Ä¶ well, you can‚Äôt fool him a second time!</t>
  </si>
  <si>
    <t>https://twitter.com/realDonaldTrump/status/367216214416044032</t>
  </si>
  <si>
    <t>" @ FemiAdebanji: I like thinking big. If you‚Äôre going to be thinking anything, you might as well think big. ‚Äì Donald Trump"</t>
  </si>
  <si>
    <t>https://twitter.com/realDonaldTrump/status/367216890814693376</t>
  </si>
  <si>
    <t>"@sayylalalaselah: # confessionnight I want to one day slap Donald trump in the face" BUT REMEMBER, DUMMY, HE HITS BACK REALLY HARD!</t>
  </si>
  <si>
    <t>https://twitter.com/realDonaldTrump/status/367217180448161792</t>
  </si>
  <si>
    <t>"@zander_humes: Wish Donald Trump didn't stop running for president." So do I!</t>
  </si>
  <si>
    <t>https://twitter.com/realDonaldTrump/status/367217461328105472</t>
  </si>
  <si>
    <t>"@TheRealBlakeHo: Donald Trump is a boss. Always Trumpin' people...and Trumpin' the competition. Love it. # CEO"</t>
  </si>
  <si>
    <t>https://twitter.com/realDonaldTrump/status/367223764620414977</t>
  </si>
  <si>
    <t>Good.morning, I'm going to work!</t>
  </si>
  <si>
    <t>https://twitter.com/realDonaldTrump/status/367278476681691136</t>
  </si>
  <si>
    <t>https://twitter.com/realDonaldTrump/status/367278802952404992</t>
  </si>
  <si>
    <t>@ AKA_Wilhelm " @ realDonaldTrump hay Mr. Trump! You're my rolemodel,and I love your show(Celebrity Apprentice)" Thanks!</t>
  </si>
  <si>
    <t>https://twitter.com/realDonaldTrump/status/367279084801232896</t>
  </si>
  <si>
    <t>@coffeepleaseAM " @ realDonaldTrump I'm so happy that you find time to tweet. I really enjoy following you." Thanks Amy.</t>
  </si>
  <si>
    <t>@coffeepleaseAM @</t>
  </si>
  <si>
    <t>https://twitter.com/realDonaldTrump/status/367279647492292608</t>
  </si>
  <si>
    <t>@ Andrew_Patrick @ DCGovWeb @ DCGovTwit Deal done--too late dopey!</t>
  </si>
  <si>
    <t>https://twitter.com/realDonaldTrump/status/367280967703990273</t>
  </si>
  <si>
    <t>@FlyinOSUBuckeye @ comfynumb2012 @ ForQ2 So true! Just a business tool used by the best! Ask Carl, Warren, etc.</t>
  </si>
  <si>
    <t>@FlyinOSUBuckeye @ @</t>
  </si>
  <si>
    <t>https://twitter.com/realDonaldTrump/status/367307074746585090</t>
  </si>
  <si>
    <t>https://twitter.com/realDonaldTrump/status/367308310573096960</t>
  </si>
  <si>
    <t>@ jwhurter " @ realDonaldTrump Are your ties available in South Africa?" You can order them online @ Macys.com</t>
  </si>
  <si>
    <t>https://twitter.com/realDonaldTrump/status/367322775318302720</t>
  </si>
  <si>
    <t>https://twitter.com/realDonaldTrump/status/367344710399954945</t>
  </si>
  <si>
    <t>. @ TrumpChicago is the Windy City's sole skyscraper to feature a 4 star hotel, 4 star restaurant &amp; spa http://bit.ly/UNathh</t>
  </si>
  <si>
    <t>https://twitter.com/realDonaldTrump/status/367345334873108480</t>
  </si>
  <si>
    <t>Still a buyer‚Äôs market but somewhat fragile. Be sure to calculate the risk of rising rates coming sooner than you think!</t>
  </si>
  <si>
    <t>https://twitter.com/realDonaldTrump/status/367345871731441664</t>
  </si>
  <si>
    <t>@ RoyalStr8tFlush Wow, good competition!</t>
  </si>
  <si>
    <t>https://twitter.com/realDonaldTrump/status/367354162956091392</t>
  </si>
  <si>
    <t>Congrats to @ mboyle1 of @ BreitbartNews for exposing Jason Linkins of @ HuffingtonPost as a lightweight dope who gives false information.</t>
  </si>
  <si>
    <t>https://twitter.com/realDonaldTrump/status/367355679394115585</t>
  </si>
  <si>
    <t>The Patch, a total loser for @ AOL, will be a good deal compared to @ HuffingtonPost. @ ariannahuff laughs at ‚Äústupid‚Äù Armstrong!</t>
  </si>
  <si>
    <t>https://twitter.com/realDonaldTrump/status/367359861723365376</t>
  </si>
  <si>
    <t>. @ SenMikeLee refuted every point Karl 1.6% Rove made on the need to defund ObamaCare.Must listen http://bit.ly/122raID @ TheRightScoop</t>
  </si>
  <si>
    <t>https://twitter.com/realDonaldTrump/status/367370608356511744</t>
  </si>
  <si>
    <t>I missed the PGA Championship because it was not broadcast by TimeWarner @TWC. Why aren‚Äôt they giving subscribers major discounts?</t>
  </si>
  <si>
    <t>https://twitter.com/realDonaldTrump/status/367370663956185089</t>
  </si>
  <si>
    <t>Re @TWC TimeWarner, I am going to be switching many of my buildings to another service‚Äîthis is ridiculous!</t>
  </si>
  <si>
    <t>https://twitter.com/realDonaldTrump/status/367371586602418176</t>
  </si>
  <si>
    <t>I will be on Greta @ gretawire tonight at 10 PM on Fox News.</t>
  </si>
  <si>
    <t>https://twitter.com/realDonaldTrump/status/367373192186191873</t>
  </si>
  <si>
    <t>Obama has exempted businesses, his staff and all of Congress from ObamaCare. Why is he still forcing the monstrosity on the U.S.?</t>
  </si>
  <si>
    <t>https://twitter.com/realDonaldTrump/status/367381471910043648</t>
  </si>
  <si>
    <t>More on Benghazi cover up: ‚ÄúATTORNEY FOR WHISTLEBLOWER: 400 U.S. MISSILES STOLEN IN BENGHAZI‚Äù http://bit.ly/122tXBo Really bad.</t>
  </si>
  <si>
    <t>https://twitter.com/realDonaldTrump/status/367389383264968704</t>
  </si>
  <si>
    <t>‚ÄúIf it doesn't sell, it isn't creative.‚Äù - David Ogilvy</t>
  </si>
  <si>
    <t>https://twitter.com/realDonaldTrump/status/367484566015311872</t>
  </si>
  <si>
    <t>" @ AleRdzCuevas: @ realDonaldTrump you should be the President of MY country, Mexico." I better learn Spanish very fast!</t>
  </si>
  <si>
    <t>https://twitter.com/realDonaldTrump/status/367484878641954816</t>
  </si>
  <si>
    <t>" @ Vinny_Titone: If @ realdonaldtrump runs in 2016 he will be hard to beat;</t>
  </si>
  <si>
    <t>https://twitter.com/realDonaldTrump/status/367485836839124992</t>
  </si>
  <si>
    <t>" @ kyleraccio: @ realDonaldTrump @ Vinny_Titone I think he'll lead the polls like last time- it will be a healthy victory for Trump"</t>
  </si>
  <si>
    <t>https://twitter.com/realDonaldTrump/status/367485899745267712</t>
  </si>
  <si>
    <t>" @ HunterBalthazor: @ realDonaldTrump if you ran for president you have my vote. Get this economy back on track!"</t>
  </si>
  <si>
    <t>https://twitter.com/realDonaldTrump/status/367486510884716544</t>
  </si>
  <si>
    <t>"@MysticWolf12001: @ realDonaldTrump C'mon, you KNOW you're the only one capable of beating Clinton"</t>
  </si>
  <si>
    <t>@MysticWolf12001 @</t>
  </si>
  <si>
    <t>https://twitter.com/realDonaldTrump/status/367563203007766528</t>
  </si>
  <si>
    <t>" @ Americanwoman00: @ realDonaldTrump Great interview on Greta. Can I tell you that I think that you are awesome? Thank you!</t>
  </si>
  <si>
    <t>https://twitter.com/realDonaldTrump/status/367563824293216256</t>
  </si>
  <si>
    <t>" @ Chad_Williams91: @ realDonaldTrump if you're president , I'll move to the states tomorrow ! # Trump # world_leader # you # are # hired" Thanks!</t>
  </si>
  <si>
    <t># # # # #</t>
  </si>
  <si>
    <t>https://twitter.com/realDonaldTrump/status/367564095706636288</t>
  </si>
  <si>
    <t>" @ GarryKennedy: @ realDonaldTrump Great job on Greta tonight! I am a huge fan and you really inspire me!" Thank you.</t>
  </si>
  <si>
    <t>https://twitter.com/realDonaldTrump/status/367587776050761728</t>
  </si>
  <si>
    <t>"@carlotalorenabr: The fact that @ realDonaldTrump is considering a presidential run makes me so excited"</t>
  </si>
  <si>
    <t>@carlotalorenabr @</t>
  </si>
  <si>
    <t>https://twitter.com/realDonaldTrump/status/367588643139227648</t>
  </si>
  <si>
    <t>" @ nicla_b: @ realDonaldTrump Pls help highlight and RT Protect Blackdog: Welcome to the Protect Blackdog Blog!</t>
  </si>
  <si>
    <t>https://twitter.com/realDonaldTrump/status/367590202510155776</t>
  </si>
  <si>
    <t>" @ GetKraven: @ realDonaldTrump sir, you would have my vote 100% guaranteed if you decided to show these DemoRATS how to run this country."</t>
  </si>
  <si>
    <t>https://twitter.com/realDonaldTrump/status/367591514463293440</t>
  </si>
  <si>
    <t>Looks like Anthony Weiner Is through-most recent poll has him deeply in last place. GOOD NEWS</t>
  </si>
  <si>
    <t>https://twitter.com/realDonaldTrump/status/367593413270843393</t>
  </si>
  <si>
    <t>Republicans have very strong hand in their fight against Obamacare-lets see if they are willing and able to play it "tuff"!</t>
  </si>
  <si>
    <t>https://twitter.com/realDonaldTrump/status/367696433798844419</t>
  </si>
  <si>
    <t>‚ÄúWhen your brand begins to build, you too will be faced with opportunities for greater recognition.‚Äù ‚Äì Midas Touch</t>
  </si>
  <si>
    <t>https://twitter.com/realDonaldTrump/status/367697365546700801</t>
  </si>
  <si>
    <t>@ Randirobics Great, good luck!</t>
  </si>
  <si>
    <t>https://twitter.com/realDonaldTrump/status/367702452184702977</t>
  </si>
  <si>
    <t>Don‚Äôt be easily pleased with yourself or with anything else. Be tough &amp; fight to keep your standards high. -Think Like a Champion</t>
  </si>
  <si>
    <t>https://twitter.com/realDonaldTrump/status/367724165131808768</t>
  </si>
  <si>
    <t>In Miami tracking @ TrumpDoral‚Äôs $250M renovations. Will be America's top resort. @ PGATOUR just signed for 10 yr ext. http://bit.ly/17Nr1Yd</t>
  </si>
  <si>
    <t>https://twitter.com/realDonaldTrump/status/367727413871923200</t>
  </si>
  <si>
    <t>Congrats @ adamcarolla on # RoadHard raising $1M on @ fundanything, a record.</t>
  </si>
  <si>
    <t>https://twitter.com/realDonaldTrump/status/367733691402833921</t>
  </si>
  <si>
    <t>Things happen that make you question whether you should keep going. As long as you are enjoying what you are doing, keep going.</t>
  </si>
  <si>
    <t>https://twitter.com/realDonaldTrump/status/367845139160772608</t>
  </si>
  <si>
    <t>" @ txbpd: @ realDonaldTrump just caught your interview on @ gretawire on my DVR. Always love hearing you speak!" Thanks!</t>
  </si>
  <si>
    <t>https://twitter.com/realDonaldTrump/status/367847369062490112</t>
  </si>
  <si>
    <t>" @ not_that_actor: @ realDonaldTrump Clear path to WH in '16. Americans very dissatisfied not just w economy but decline in CULTURE. U R only1</t>
  </si>
  <si>
    <t>https://twitter.com/realDonaldTrump/status/367957913702522881</t>
  </si>
  <si>
    <t>@ AlfiraAzzahra Great picture, say hello!</t>
  </si>
  <si>
    <t>https://twitter.com/realDonaldTrump/status/367961726551343104</t>
  </si>
  <si>
    <t>@ PeteRose_14 Once again, it is time to let all time hits leader Pete Rose into the Baseball Hall of Fame. He has paid a big price!</t>
  </si>
  <si>
    <t>https://twitter.com/realDonaldTrump/status/367963767268982784</t>
  </si>
  <si>
    <t>"@therealHamzeh: Went shopping today for a wedding i have coming up got me @ realDonaldTrump everything # CountOnTrump" Great, have fun!</t>
  </si>
  <si>
    <t>https://twitter.com/realDonaldTrump/status/367976526958321664</t>
  </si>
  <si>
    <t>" @ Tommyguns11: @ realDonaldTrump stop talking and run in 2016! If your name is on that ballot, you've go my vote! # MakeItHappen # FixAmerica"</t>
  </si>
  <si>
    <t>https://twitter.com/realDonaldTrump/status/367977562473250816</t>
  </si>
  <si>
    <t>@ justingodfrey Great!</t>
  </si>
  <si>
    <t>https://twitter.com/realDonaldTrump/status/367977730031501312</t>
  </si>
  <si>
    <t>@garrendj Thanks!</t>
  </si>
  <si>
    <t>https://twitter.com/realDonaldTrump/status/367977996541788160</t>
  </si>
  <si>
    <t>@Timc1021 Thanks!</t>
  </si>
  <si>
    <t>https://twitter.com/realDonaldTrump/status/367978602639683584</t>
  </si>
  <si>
    <t>@ realDonaldTrump Thanks!</t>
  </si>
  <si>
    <t>https://twitter.com/realDonaldTrump/status/367978789374267392</t>
  </si>
  <si>
    <t>@ GregMazares My honor, thanks!</t>
  </si>
  <si>
    <t>https://twitter.com/realDonaldTrump/status/367993989712343040</t>
  </si>
  <si>
    <t>https://twitter.com/realDonaldTrump/status/367996984923529216</t>
  </si>
  <si>
    <t>" @ TheBigOffice: When Donald Trump talks, people listen. @ realDonaldTrump" So true!</t>
  </si>
  <si>
    <t>https://twitter.com/realDonaldTrump/status/367997379020345344</t>
  </si>
  <si>
    <t>https://twitter.com/realDonaldTrump/status/367997889974657024</t>
  </si>
  <si>
    <t>"@lovemyklr: @ ShawnaTova @ realDonaldTrump she did good. Trump could if he can talk in a way that everyone can understand. Just like Reagan.</t>
  </si>
  <si>
    <t>@lovemyklr @ @</t>
  </si>
  <si>
    <t>https://twitter.com/realDonaldTrump/status/367998804525842432</t>
  </si>
  <si>
    <t>" @ candla: @ realDonaldTrump We all think presidents have so much control but everyone answers to someone" Ours answers only to Michelle!</t>
  </si>
  <si>
    <t>https://twitter.com/realDonaldTrump/status/367999473160818688</t>
  </si>
  <si>
    <t>" @ Caleb_Watson: @ realDonaldTrump never actually considered running for President. All a publicity stunt # GoodBusinessMove WRONG!</t>
  </si>
  <si>
    <t>https://twitter.com/realDonaldTrump/status/367999960488624128</t>
  </si>
  <si>
    <t>"@IND_Colts_Fan: @ realDonaldTrump if President, what would be your 1st order of business?"Terminate Obamacare!</t>
  </si>
  <si>
    <t>@IND_Colts_Fan @</t>
  </si>
  <si>
    <t>https://twitter.com/realDonaldTrump/status/368000231105130496</t>
  </si>
  <si>
    <t>" @ SharonDepp: @ realDonaldTrump Love Ivankas Style....Simply Classic &amp; Beautiful &amp; Very Smart :DDD Kisses" True!</t>
  </si>
  <si>
    <t>https://twitter.com/realDonaldTrump/status/368009005857140738</t>
  </si>
  <si>
    <t>https://twitter.com/realDonaldTrump/status/368010552074723328</t>
  </si>
  <si>
    <t>@ RyneCPL " @ realDonaldTrump Just finished # TheArtOfTheDeal. Awesome book w/ great insight!" Thanks, good luck.</t>
  </si>
  <si>
    <t>https://twitter.com/realDonaldTrump/status/368018835645157376</t>
  </si>
  <si>
    <t># TrumpVine Where is the money @ MacMiller? https://vine.co/v/hMTVm5Mpxmb</t>
  </si>
  <si>
    <t>https://twitter.com/realDonaldTrump/status/368035115558899712</t>
  </si>
  <si>
    <t>740 Park Avenue is being robbed all over the place--we come down hard on thieves at Trump buildings.</t>
  </si>
  <si>
    <t>https://twitter.com/realDonaldTrump/status/368035730313867264</t>
  </si>
  <si>
    <t>https://twitter.com/realDonaldTrump/status/368037077050335232</t>
  </si>
  <si>
    <t>https://twitter.com/realDonaldTrump/status/368037479615455232</t>
  </si>
  <si>
    <t>https://twitter.com/realDonaldTrump/status/368037788211376129</t>
  </si>
  <si>
    <t>https://twitter.com/realDonaldTrump/status/368068862152962048</t>
  </si>
  <si>
    <t>Mark Levin's @ marklevinshow 'The Liberty Amendments: Restoring the American Republic" is a truly great &amp; important book.</t>
  </si>
  <si>
    <t>https://twitter.com/realDonaldTrump/status/368075246563119105</t>
  </si>
  <si>
    <t>Fact: without Texas and states reaping the fracking boom, Obama‚Äôs job record would go from bad to worse!</t>
  </si>
  <si>
    <t>https://twitter.com/realDonaldTrump/status/368076579160616960</t>
  </si>
  <si>
    <t>https://twitter.com/realDonaldTrump/status/368077018140643329</t>
  </si>
  <si>
    <t>@ ShawnaTova @lovemyklr So nice, thanks!</t>
  </si>
  <si>
    <t>https://twitter.com/realDonaldTrump/status/368077652319404032</t>
  </si>
  <si>
    <t>@WeekendInParis @ TrumpNewYork Great!</t>
  </si>
  <si>
    <t>@WeekendInParis @</t>
  </si>
  <si>
    <t>https://twitter.com/realDonaldTrump/status/368078728053534720</t>
  </si>
  <si>
    <t>@ dannydamico67 " @ realDonaldTrump may not agree with your political stance, but your golf courses are unreal" Thx (I think)</t>
  </si>
  <si>
    <t>https://twitter.com/realDonaldTrump/status/368079434495954944</t>
  </si>
  <si>
    <t>@KeithJMcConnell @</t>
  </si>
  <si>
    <t>https://twitter.com/realDonaldTrump/status/368082390008078336</t>
  </si>
  <si>
    <t>. @ GOP HOUSE LEADERSHIP ‚Äì ESTABLISH SELECT COMMITTEE ON BENGHAZI. THERE IS A MASSIVE COVERUP.</t>
  </si>
  <si>
    <t>https://twitter.com/realDonaldTrump/status/368088767279529984</t>
  </si>
  <si>
    <t>https://twitter.com/realDonaldTrump/status/368092148647739394</t>
  </si>
  <si>
    <t>My @Newsmax_Media int. with @ SteveMTalk on my Iowa @ theFAMiLYLEADER speech, @ jonkarl, 2016 &amp; Benghazihttp://bit.ly/19temAm</t>
  </si>
  <si>
    <t>@Newsmax_Media @ @ @</t>
  </si>
  <si>
    <t>https://twitter.com/realDonaldTrump/status/368107404455452672</t>
  </si>
  <si>
    <t>‚ÄúGood communicators control space.‚Äù ‚Äì Roger Ailes, ‚ÄòYou Are The Message,‚Äô @ FoxNews</t>
  </si>
  <si>
    <t>https://twitter.com/realDonaldTrump/status/368108362531373056</t>
  </si>
  <si>
    <t>Myself with mother and father at New York Military Academy. See, I can be very military. High rank!‚Ä¶ http://instagram.com/p/dDB_iFGhXl/</t>
  </si>
  <si>
    <t>https://twitter.com/realDonaldTrump/status/368118046889480192</t>
  </si>
  <si>
    <t>. @ AlexSalmond See photo https://twitter.com/DanScavino/status/365940143196106752/photo/1pic.twitter.com/RVBwv4LApU</t>
  </si>
  <si>
    <t>https://twitter.com/realDonaldTrump/status/368122380440178688</t>
  </si>
  <si>
    <t>My interview with @ ThisWeekABC w/ @ GStephanopoulos destroyed all Sunday competition w/ 2.52M total viewers‚Ä¶that‚Äôs why they want me on!</t>
  </si>
  <si>
    <t>https://twitter.com/realDonaldTrump/status/368122598611099648</t>
  </si>
  <si>
    <t>NIELSEN RATINGS: 1. @ ThisWeekABC, 2.52 viewers, 6 SHR,1.91RTG, .55 25-54 2. @ meetthepress 2.24 total viewers, 5 SHR,1.61RTG, .47 25-54</t>
  </si>
  <si>
    <t>https://twitter.com/realDonaldTrump/status/368122692282490880</t>
  </si>
  <si>
    <t>Can‚Äôt wait for @ DylanByers‚Äô follow up @ politico piece discussing my large Sunday news shows ratings win because of my interview!</t>
  </si>
  <si>
    <t>https://twitter.com/realDonaldTrump/status/368181892224655361</t>
  </si>
  <si>
    <t>" @ stantheman74: @ realDonaldTrump mr. Trump, sir; you are a living legend and a living role model, please keep the amazing work up."So nice!</t>
  </si>
  <si>
    <t>https://twitter.com/realDonaldTrump/status/368257823576436736</t>
  </si>
  <si>
    <t>Obama' ststement on Egypt was terrible and dumb-now being used by military as a rallying cry-our foreign policy is worst in U.S. history.</t>
  </si>
  <si>
    <t>https://twitter.com/realDonaldTrump/status/368258757467570176</t>
  </si>
  <si>
    <t>" @ zionslion777: @ realDonaldTrump It would be an honor to our nation if you would be our President!" Thank you for your confidence!</t>
  </si>
  <si>
    <t>https://twitter.com/realDonaldTrump/status/368260013791641600</t>
  </si>
  <si>
    <t>" @ mmanoff: @ realDonaldTrump What can I do to help Donald J. Trump get elected to be President of the USA?" Just sit tight-thanks!</t>
  </si>
  <si>
    <t>https://twitter.com/realDonaldTrump/status/368261150905233408</t>
  </si>
  <si>
    <t>" @ catcrazy71: @ realDonaldTrump your mother was such a pretty lady!" True, considered a great beauty-thanks.</t>
  </si>
  <si>
    <t>https://twitter.com/realDonaldTrump/status/368263577964380160</t>
  </si>
  <si>
    <t>"@LBH39: It's called @ realDonaldTrump for President! " @ FortuneMagazine: There's only one way out of this tepid economy.</t>
  </si>
  <si>
    <t>@LBH39 @ @</t>
  </si>
  <si>
    <t>https://twitter.com/realDonaldTrump/status/368264552137654272</t>
  </si>
  <si>
    <t>" @ sunlorrie: Real Wind Turbines Twitter / DanScavino: @ realDonaldTrump here is a ... https://twitter.com/DanScavino/status/365940143196106752/photo/1pic.twitter.com/SDUuhK8gAr "</t>
  </si>
  <si>
    <t>https://twitter.com/realDonaldTrump/status/368265699229433856</t>
  </si>
  <si>
    <t>" @ vin609: @ realDonaldTrump Sad Day for Atlantic city was the day you packed it in. The town jumped when you were there. Major loss."</t>
  </si>
  <si>
    <t>https://twitter.com/realDonaldTrump/status/368265995548622848</t>
  </si>
  <si>
    <t>" @ phattim26: @ realDonaldTrump we need a true leader to guide this great nation. Will you please answer the call? You have my vote" Thank you</t>
  </si>
  <si>
    <t>https://twitter.com/realDonaldTrump/status/368267511332360192</t>
  </si>
  <si>
    <t>"@MurrayDavidCole: @ realDonaldTrump We need someone with a clue, someone who knows business to pull us out of this hole. We need Mr. Trump!</t>
  </si>
  <si>
    <t>@MurrayDavidCole @</t>
  </si>
  <si>
    <t>https://twitter.com/realDonaldTrump/status/368347034837086208</t>
  </si>
  <si>
    <t>" @ Sjblueyes: @ realDonaldTrump you've got the vote of most Americans who want to see our great country re-stored to be the greatest country!</t>
  </si>
  <si>
    <t>https://twitter.com/realDonaldTrump/status/368380669572816896</t>
  </si>
  <si>
    <t>My motto is: ‚ÄòNever give up.‚Äô I follow this very strictly. I do not let problems and challenges stop me; they are normal.</t>
  </si>
  <si>
    <t>https://twitter.com/realDonaldTrump/status/368385209416155139</t>
  </si>
  <si>
    <t>@ RobertUndefined Work hard, study, read 'The Art of the Deal' and "Midas Touch"</t>
  </si>
  <si>
    <t>https://twitter.com/realDonaldTrump/status/368393685622214656</t>
  </si>
  <si>
    <t>See problems as a mind exercise. Enjoy the challenge---and remember to keep focused on your goals.</t>
  </si>
  <si>
    <t>https://twitter.com/realDonaldTrump/status/368423571116158977</t>
  </si>
  <si>
    <t>Keep an open mind--business is a creative endeavor. Strive for innovative ideas.</t>
  </si>
  <si>
    <t>https://twitter.com/realDonaldTrump/status/368435802167975938</t>
  </si>
  <si>
    <t>‚ÄúDevelop success from failures. Discouragement and failure are two of the surest stepping stones to success.‚Äù ‚Äì Dale Carnegie</t>
  </si>
  <si>
    <t>https://twitter.com/realDonaldTrump/status/368464576628531202</t>
  </si>
  <si>
    <t>https://twitter.com/realDonaldTrump/status/368555720410529792</t>
  </si>
  <si>
    <t>" @ Jnewt13: Donald Trump will always be Mac Miller's best song, no contest."</t>
  </si>
  <si>
    <t>https://twitter.com/realDonaldTrump/status/368557718451126273</t>
  </si>
  <si>
    <t>" @ Newsoffamous_: According to @ realDonaldTrump &amp; the people at "Ms Universe Pageant" they never asked @ BravoAndy to host this years pageant"</t>
  </si>
  <si>
    <t>https://twitter.com/realDonaldTrump/status/368559524682022912</t>
  </si>
  <si>
    <t>" @ JaseDuckman: All is well between me and @ realDonaldTrump. We wear big boy pants. Mine happens to be camo. # NoWorries" Great Jase!</t>
  </si>
  <si>
    <t>https://twitter.com/realDonaldTrump/status/368563292823752704</t>
  </si>
  <si>
    <t>"@thineline4: @ realDonaldTrump For a long time I thought you were so nasty. Now after reading your tweets I changed my mind." Great!</t>
  </si>
  <si>
    <t>@thineline4 @</t>
  </si>
  <si>
    <t>https://twitter.com/realDonaldTrump/status/368623027933556736</t>
  </si>
  <si>
    <t>"@MichaelPampena: @ realDonaldTrump what's the J. stand for?" John.</t>
  </si>
  <si>
    <t>@MichaelPampena @</t>
  </si>
  <si>
    <t>https://twitter.com/realDonaldTrump/status/368625837655875584</t>
  </si>
  <si>
    <t>"@Cookvol: @ realDonaldTrump Visited Chicago 4 1st time and saw your fantastic addition to skyline. Amazing and locals call it a success!"</t>
  </si>
  <si>
    <t>@Cookvol @</t>
  </si>
  <si>
    <t>https://twitter.com/realDonaldTrump/status/368629090720313344</t>
  </si>
  <si>
    <t>" @ meenah83: @ realDonaldTrump .. Can't wait for you to be president of the United State.." And our Country would be great.again! Thanks.</t>
  </si>
  <si>
    <t>https://twitter.com/realDonaldTrump/status/368630413742194688</t>
  </si>
  <si>
    <t>" @ WantDDUBLovin: @ realDonaldTrump I cannot wait until your building opens in Vancouver! It's gonna be a GREAT addition to our downtown core.</t>
  </si>
  <si>
    <t>https://twitter.com/realDonaldTrump/status/368630559934660608</t>
  </si>
  <si>
    <t>" @ NathanAmato: @ realDonaldTrump @MichaelPampena DJT preserved the American dream after defeating president Chelseas mother Hillary in 2016"</t>
  </si>
  <si>
    <t>https://twitter.com/realDonaldTrump/status/368645256230617088</t>
  </si>
  <si>
    <t>" @ RichardFlorenc1: @ realDonaldTrump can you put out a shout for aberdeen football club today as big game" Good luck, WIN!</t>
  </si>
  <si>
    <t>https://twitter.com/realDonaldTrump/status/368694693577494529</t>
  </si>
  <si>
    <t>We must leave "stop and frisk" for A-Rod and Anthony Weiner!</t>
  </si>
  <si>
    <t>https://twitter.com/realDonaldTrump/status/368925015875395584</t>
  </si>
  <si>
    <t>" @ meenah83: @ realDonaldTrump .. Can't wait for you to be president of the United State.." ---And what a great country it would be!</t>
  </si>
  <si>
    <t>https://twitter.com/realDonaldTrump/status/368932929092608000</t>
  </si>
  <si>
    <t>" @ BenKilzer: But really tho if @ realDonaldTrump was president omg I want that so bad"</t>
  </si>
  <si>
    <t>https://twitter.com/realDonaldTrump/status/368934294334361600</t>
  </si>
  <si>
    <t>" @ GlennInvestor: @ realDonaldTrump - It's not a great country now?" No, we are a laughing stock all over the World-but we can come back big!</t>
  </si>
  <si>
    <t>https://twitter.com/realDonaldTrump/status/368934930790629376</t>
  </si>
  <si>
    <t>"@Sofia_Mozek: @ realDonaldTrump My mind would explode with happiness if Donald Trump was elected president."</t>
  </si>
  <si>
    <t>https://twitter.com/realDonaldTrump/status/368950420284010496</t>
  </si>
  <si>
    <t>" @ dmxxx_: haha I think it's cute how my sister likes Donald trump " Tell your sister I think she's great!</t>
  </si>
  <si>
    <t>https://twitter.com/realDonaldTrump/status/369065000138063874</t>
  </si>
  <si>
    <t>"@Gfeorg: @ realDonaldTrump After you become our next President - NO ONE will take advantage of this country again."</t>
  </si>
  <si>
    <t>https://twitter.com/realDonaldTrump/status/369066267971297280</t>
  </si>
  <si>
    <t>" @ Herbalist_mob: @ realDonaldTrump determination made you who you are?" A very important element toward anyone's success!</t>
  </si>
  <si>
    <t>https://twitter.com/realDonaldTrump/status/369159386016382976</t>
  </si>
  <si>
    <t>" @ firdousalidr: @ realDonaldTrump off to your lovely Aberdeen golf club tomorrow." Just got ranked number one by Golf Week Mag. - enjoy it!</t>
  </si>
  <si>
    <t>https://twitter.com/realDonaldTrump/status/369160513726328832</t>
  </si>
  <si>
    <t>" @ capetown58: @ realdonaldtrump Do you think White House is doing enough about Egypt?" They don't know what they are doing.- not even close!</t>
  </si>
  <si>
    <t>https://twitter.com/realDonaldTrump/status/369160713652019202</t>
  </si>
  <si>
    <t>" @ Josh_Dobbs: @ realDonaldTrump You ROCK Mr.Trump!!!! # USA" Thanks.</t>
  </si>
  <si>
    <t>https://twitter.com/realDonaldTrump/status/369169282778689536</t>
  </si>
  <si>
    <t>" @ bat211: @ realDonaldTrump @ capetown58 Obama wanted Mubarak out and his pals from Muslim brotherhood in. As usual what he does is a disaster</t>
  </si>
  <si>
    <t>https://twitter.com/realDonaldTrump/status/369172353470586880</t>
  </si>
  <si>
    <t>" @ BrandonMcKinney: @ realDonaldTrump Just wanted to say that I love my Donald J. Trump dress shirts. By far most comfortable and best! Macy's</t>
  </si>
  <si>
    <t>https://twitter.com/realDonaldTrump/status/369176943159046145</t>
  </si>
  <si>
    <t>" @ IrishCigarGuy: @ realDonaldTrump you are so right as usual. You should run but it be a big pay cut. You are what we need." Thank you!</t>
  </si>
  <si>
    <t>https://twitter.com/realDonaldTrump/status/369177048373157888</t>
  </si>
  <si>
    <t>" @ RayHeard: @ realDonaldTrump @ bat211 @ capetown58 Meanwhile, he's on the golf course as Egypt, Syria, Iraq burn.What else is new?"</t>
  </si>
  <si>
    <t>https://twitter.com/realDonaldTrump/status/369208744699117568</t>
  </si>
  <si>
    <t>@ Howard2Lloyd Yes, at Macy's.</t>
  </si>
  <si>
    <t>https://twitter.com/realDonaldTrump/status/369221763302817793</t>
  </si>
  <si>
    <t>Let the Arab countries take care of Egypt-they have more to gain and plenty of money..It's time for the U.S. to stop being stupid.NO DOLLARS</t>
  </si>
  <si>
    <t>https://twitter.com/realDonaldTrump/status/369222997107671040</t>
  </si>
  <si>
    <t>Re-build the United.States not places that hate our country and everything we stand for!</t>
  </si>
  <si>
    <t>https://twitter.com/realDonaldTrump/status/369224068572004354</t>
  </si>
  <si>
    <t>" @ Iamgrizzly1974: @ realDonaldTrump Our infrastructure is crumbling!"And we owe 17 trillion dollars!</t>
  </si>
  <si>
    <t>https://twitter.com/realDonaldTrump/status/369229268712030209</t>
  </si>
  <si>
    <t>" @ AmbeyLambey: I love when @ realDonaldTrump tells everyone the truth about America. # RunForPresident"</t>
  </si>
  <si>
    <t>https://twitter.com/realDonaldTrump/status/369439265446309888</t>
  </si>
  <si>
    <t>So, lets get this right. Steve Jobs dies and leaves his wife everything-billions of dollars. Now his wife has a boyfriend (lover). Oh Steve!</t>
  </si>
  <si>
    <t>https://twitter.com/realDonaldTrump/status/369443709026172928</t>
  </si>
  <si>
    <t>@ Pollysdaughter Very cute!</t>
  </si>
  <si>
    <t>https://twitter.com/realDonaldTrump/status/369445348642529280</t>
  </si>
  <si>
    <t>" @ Clarko76: @ realDonaldTrump Mr Trump my girlfriend and I just getting booked up for your hotel in soho. Looking forward to a great stay.</t>
  </si>
  <si>
    <t>https://twitter.com/realDonaldTrump/status/369523525817602048</t>
  </si>
  <si>
    <t># TrumpVine Opinion on Egypt- https://vine.co/v/hODKFpJ6lt7</t>
  </si>
  <si>
    <t>https://twitter.com/realDonaldTrump/status/369547001265786881</t>
  </si>
  <si>
    <t># TrumpAdvice http://fb.me/JEhdKpBb</t>
  </si>
  <si>
    <t>https://twitter.com/realDonaldTrump/status/369550384806641664</t>
  </si>
  <si>
    <t>Be sure to check @ fundanything to see my picks http://fundanything.com/en</t>
  </si>
  <si>
    <t>https://twitter.com/realDonaldTrump/status/369550581792141312</t>
  </si>
  <si>
    <t>. @ NY_POLICE Commissioner Ray Kelly has done a top job keeping NYC safe. Stop &amp; Frisk has been a critical tool for the NYPD.</t>
  </si>
  <si>
    <t>https://twitter.com/realDonaldTrump/status/369569630467014657</t>
  </si>
  <si>
    <t>Obama‚Äôs own gun study proves gun control is ineffective http://bit.ly/18FInbZ @ BIZPACReview</t>
  </si>
  <si>
    <t>https://twitter.com/realDonaldTrump/status/369569740542337024</t>
  </si>
  <si>
    <t>‚ÄúTomorrow hopes we have learned something from yesterday.‚Äù - John Wayne</t>
  </si>
  <si>
    <t>https://twitter.com/realDonaldTrump/status/369575360662237184</t>
  </si>
  <si>
    <t>@ samtrisi Thanks!</t>
  </si>
  <si>
    <t>https://twitter.com/realDonaldTrump/status/369575495077081089</t>
  </si>
  <si>
    <t>@ merryman34 Thanks!</t>
  </si>
  <si>
    <t>https://twitter.com/realDonaldTrump/status/369575660143919104</t>
  </si>
  <si>
    <t>@ Mr_Smoooth Great place- thanks!</t>
  </si>
  <si>
    <t>https://twitter.com/realDonaldTrump/status/369575807984746496</t>
  </si>
  <si>
    <t>@ Chuckdhere So true!</t>
  </si>
  <si>
    <t>https://twitter.com/realDonaldTrump/status/369575982669115392</t>
  </si>
  <si>
    <t>@ cloverc8 Thanks!</t>
  </si>
  <si>
    <t>https://twitter.com/realDonaldTrump/status/369618387523354624</t>
  </si>
  <si>
    <t>@MaestroBeadles Interesting!</t>
  </si>
  <si>
    <t>https://twitter.com/realDonaldTrump/status/369618844622815232</t>
  </si>
  <si>
    <t>https://twitter.com/realDonaldTrump/status/369793287760396288</t>
  </si>
  <si>
    <t>"@Subhana_Anwar: whenever I feel down and feel like giving up I simple go to @ realDonaldTrump twitter page.</t>
  </si>
  <si>
    <t>@Subhana_Anwar @</t>
  </si>
  <si>
    <t>https://twitter.com/realDonaldTrump/status/369794542247378944</t>
  </si>
  <si>
    <t>https://twitter.com/realDonaldTrump/status/369795197158572032</t>
  </si>
  <si>
    <t>" @ The_Anti_Fox: @ realDonaldTrump @ NY_POLICE then Donald will be OK being stopped and frisked 3 times a week, making you late" O.K. with me!</t>
  </si>
  <si>
    <t>https://twitter.com/realDonaldTrump/status/369795648520208384</t>
  </si>
  <si>
    <t>" @ The_Anti_Fox: @ realDonaldTrump @ NY_POLICE if Donald were stopped &amp; frisked he would raise hell and whine about his civil rights!" No way!</t>
  </si>
  <si>
    <t>https://twitter.com/realDonaldTrump/status/369799276458962944</t>
  </si>
  <si>
    <t>Chicago is a shooting disaster-they should immediately go to STOP AND FRISK. They have no choice, hundreds of lives would be saved!</t>
  </si>
  <si>
    <t>https://twitter.com/realDonaldTrump/status/369856155109294080</t>
  </si>
  <si>
    <t>Our great project in South America, Trump Tower Punta Del Este in Uruguay, will have spectacular views and the... http://fb.me/20MOANnrN</t>
  </si>
  <si>
    <t>https://twitter.com/realDonaldTrump/status/369878844917833728</t>
  </si>
  <si>
    <t>. @ MattBevin: As someone well versed in job creation and the Private Sector, if you lie on your resume, You‚Äôre Fired!</t>
  </si>
  <si>
    <t>https://twitter.com/realDonaldTrump/status/369889992648060929</t>
  </si>
  <si>
    <t>With @ stuartpstevens expected to represent @ GovChristie in the Presidential race, Chris will have a very hard time winning.</t>
  </si>
  <si>
    <t>https://twitter.com/realDonaldTrump/status/369890037501927424</t>
  </si>
  <si>
    <t>. @ stuartpstevens did a horrible job for Mitt‚Äîis a refund in order? Sadly, Stuart is a disaster!</t>
  </si>
  <si>
    <t>https://twitter.com/realDonaldTrump/status/369920100398166016</t>
  </si>
  <si>
    <t>Our country needs to reestablish the work ethic. In NY, welfare pays better than jobs http://bit.ly/19EtHOI Zero incentive.</t>
  </si>
  <si>
    <t>https://twitter.com/realDonaldTrump/status/369920796392566784</t>
  </si>
  <si>
    <t>NYC is under constant threat from Jihadists &amp; violent criminals. Stop &amp; Frisk keeps streets &amp; subways safe.Stand strong Ray Kelly</t>
  </si>
  <si>
    <t>https://twitter.com/realDonaldTrump/status/369921067453661184</t>
  </si>
  <si>
    <t>It‚Äôs Tuesday. How many terrible predictions and advice will Karl 1.6% Rove make today?</t>
  </si>
  <si>
    <t>https://twitter.com/realDonaldTrump/status/369922250989789184</t>
  </si>
  <si>
    <t>ObamaCare is an absolute disaster which will destroy 16% of the economy and ultimately more!</t>
  </si>
  <si>
    <t>https://twitter.com/realDonaldTrump/status/369926270814924801</t>
  </si>
  <si>
    <t>I will be doing Greta Van Susteren @ gretawire tonight at 10 PM on Fox News, talking about China &amp; Mitt's failed campaign team.</t>
  </si>
  <si>
    <t>https://twitter.com/realDonaldTrump/status/369926661644357632</t>
  </si>
  <si>
    <t>‚ÄúI have a very strict gun control policy: if there's a gun around, I want to be in control of it.‚Äù - Clint Eastwood</t>
  </si>
  <si>
    <t>https://twitter.com/realDonaldTrump/status/369927065660715008</t>
  </si>
  <si>
    <t>https://twitter.com/realDonaldTrump/status/369927719397507072</t>
  </si>
  <si>
    <t>@realLucasDuffy True--thanks!</t>
  </si>
  <si>
    <t>https://twitter.com/realDonaldTrump/status/369992870213591040</t>
  </si>
  <si>
    <t>@ gretawire .Doing Greta tonight at 10 on Fox-enjoy!</t>
  </si>
  <si>
    <t>https://twitter.com/realDonaldTrump/status/370006715183677440</t>
  </si>
  <si>
    <t>GRETA IN A FEW MINUTES-on Fox.</t>
  </si>
  <si>
    <t>https://twitter.com/realDonaldTrump/status/370017580347842560</t>
  </si>
  <si>
    <t>" @ Sabretooth94: @ realDonaldTrump Who does Bryant Gumbel think he's messing with?? He's such a condescending jerk!" And a no talent racist!</t>
  </si>
  <si>
    <t>https://twitter.com/realDonaldTrump/status/370017998087933952</t>
  </si>
  <si>
    <t>" @ Jfedkiw: @ realDonaldTrump I wonder where al Sharpton or anyone for that matter is after the murder in Duncan, Oklahoma.Where is the anger?</t>
  </si>
  <si>
    <t>https://twitter.com/realDonaldTrump/status/370018224534208512</t>
  </si>
  <si>
    <t>" @ DanScavino: Great job on @ GretaWire Mr. Trump! # Trump2016 @ realDonaldTrump"</t>
  </si>
  <si>
    <t>https://twitter.com/realDonaldTrump/status/370020128232341504</t>
  </si>
  <si>
    <t>" @ us_patriot_3888: @ realDonaldTrump- Why isnt mainstream media all over this like Trayvon Martin story?Will there be justice for Chris Lane?</t>
  </si>
  <si>
    <t>https://twitter.com/realDonaldTrump/status/370022928639098880</t>
  </si>
  <si>
    <t>You must admit that Bryant Gumbel is one of the dumbest racists around - an arrogant dope with no talent. Failed at CBS etc-why still on TV?</t>
  </si>
  <si>
    <t>https://twitter.com/realDonaldTrump/status/370023981514248192</t>
  </si>
  <si>
    <t>"@Anti_Fox_News: @ Toure Doesn't @ realDonaldTrump have better things to do, Like investigating Ted Cruise?" You can't even spell his name!</t>
  </si>
  <si>
    <t>@Anti_Fox_News @ @</t>
  </si>
  <si>
    <t>https://twitter.com/realDonaldTrump/status/370024995717939200</t>
  </si>
  <si>
    <t>"@LisaRiv76873320: @ realDonaldTrump Who is Bryant Gumbel?" A racist dope with a long and deep record of failure!</t>
  </si>
  <si>
    <t>@LisaRiv76873320 @</t>
  </si>
  <si>
    <t>https://twitter.com/realDonaldTrump/status/370025876148469760</t>
  </si>
  <si>
    <t>" @ JohnSim96499126: @ realDonaldTrump Damn, Bryant Gumbal is So Not Relevant on the scale of ANYTHING..." So true!</t>
  </si>
  <si>
    <t>https://twitter.com/realDonaldTrump/status/370028166901170176</t>
  </si>
  <si>
    <t>" @ MikeAmbo5: @ realDonaldTrump I had no idea Bryant Gumbel was still on TV. Another issue of someone using you to gain a little relevancy"</t>
  </si>
  <si>
    <t>https://twitter.com/realDonaldTrump/status/370028393255149568</t>
  </si>
  <si>
    <t>" @ pellscuse11: @ realDonaldTrump Who plays more golf, yourself or the President? My money is on POTUS." You win!</t>
  </si>
  <si>
    <t>https://twitter.com/realDonaldTrump/status/370028601745608704</t>
  </si>
  <si>
    <t>" @ MattJerichoY2J: @ realDonaldTrump Congrats on becoming a @ WWE # HOF. It can be argued that you are the reason Wreslemania was so Succesful"</t>
  </si>
  <si>
    <t>https://twitter.com/realDonaldTrump/status/370030375906869248</t>
  </si>
  <si>
    <t>" @ jfolds: @ realDonaldTrump Bryant is the wanna be Greg Gumbel lol keep up the great tweets Trump!" Greg is far more talented than Bryant.</t>
  </si>
  <si>
    <t>https://twitter.com/realDonaldTrump/status/370030460178800640</t>
  </si>
  <si>
    <t>"@JoeBloww79: @ realDonaldTrump is able to see through all the garbage in our society. Wish more had the ability."</t>
  </si>
  <si>
    <t>@JoeBloww79 @</t>
  </si>
  <si>
    <t>https://twitter.com/realDonaldTrump/status/370030886060048384</t>
  </si>
  <si>
    <t>"@reklaw78: @ realDonaldTrump I read on Wikipedia that you and Bryant Gumbel were roommates in college." No, I went to a much better school!</t>
  </si>
  <si>
    <t>@reklaw78 @</t>
  </si>
  <si>
    <t>https://twitter.com/realDonaldTrump/status/370031210351058944</t>
  </si>
  <si>
    <t>" @ bendreyfuss: @ realDonaldTrump Thank you donald! tHis country needs you! Please run in 2016! Busines is what America is failing at!"</t>
  </si>
  <si>
    <t>https://twitter.com/realDonaldTrump/status/370032861426241536</t>
  </si>
  <si>
    <t>" @ rwgooch: @ realDonaldTrump Why does Fox continue to bring on Karl Rove?" A total waste of airtime-spent over $400 million and not 1 win!</t>
  </si>
  <si>
    <t>https://twitter.com/realDonaldTrump/status/370143462953603072</t>
  </si>
  <si>
    <t>" @ nikkio: @ realDonaldTrump Another great interview on Greta...Keep talking - even though they don't want to hear it - they are listening."</t>
  </si>
  <si>
    <t>https://twitter.com/realDonaldTrump/status/370143719485612032</t>
  </si>
  <si>
    <t>" @ HERCULES: @ realDonaldTrump we would like to create a LL field in Chris Lanes honour at his home club.</t>
  </si>
  <si>
    <t>https://twitter.com/realDonaldTrump/status/370144345204477952</t>
  </si>
  <si>
    <t>" @ pegson: @ realDonaldTrump Christopher Lane https://twitter.com/pegson/status/370098749722206209/photo/1pic.twitter.com/926diz3qSQ "</t>
  </si>
  <si>
    <t>https://twitter.com/realDonaldTrump/status/370195652527288320</t>
  </si>
  <si>
    <t>. @ AlexSalmond If a country wants to rapidly destroy its economy, I have an idea--just put up subsidized wind (cont) http://tl.gd/n_1rm1ddt</t>
  </si>
  <si>
    <t>https://twitter.com/realDonaldTrump/status/370200907834597377</t>
  </si>
  <si>
    <t>The hatchet job in @ NYMag about Roger Ailes is total bullshit. He is the ultimate winner who is surrounded by a great team. @ FoxNews</t>
  </si>
  <si>
    <t>https://twitter.com/realDonaldTrump/status/370202514685046784</t>
  </si>
  <si>
    <t>Had a great time on @ gretawire last night. Greta always does great interviews.</t>
  </si>
  <si>
    <t>https://twitter.com/realDonaldTrump/status/370203584031252480</t>
  </si>
  <si>
    <t>Via @ pressjournal by Ann-Marie Parry: "Plans revealed for course named after Trump‚Äôs mother" http://bit.ly/19xj0tT</t>
  </si>
  <si>
    <t>https://twitter.com/realDonaldTrump/status/370207418153590784</t>
  </si>
  <si>
    <t>Mar-a-Lago in Palm Beach is one of the most exclusive &amp; elite clubs in the world w/award winning amenities http://www.maralagoclub.com/</t>
  </si>
  <si>
    <t>https://twitter.com/realDonaldTrump/status/370217256086552576</t>
  </si>
  <si>
    <t>Glad to see that the Egyptian Army is releasing Mubarek. As we see, Obama never should have abandoned him. He was an ally.</t>
  </si>
  <si>
    <t>https://twitter.com/realDonaldTrump/status/370222253838839808</t>
  </si>
  <si>
    <t>https://twitter.com/realDonaldTrump/status/370222481908305923</t>
  </si>
  <si>
    <t>@TheTeflonDante " @ realDonaldTrump @ gretawire I bet her ratings were great! Good work Mr. Trump" They were great--thanks!</t>
  </si>
  <si>
    <t>@TheTeflonDante @ @</t>
  </si>
  <si>
    <t>https://twitter.com/realDonaldTrump/status/370223776291487744</t>
  </si>
  <si>
    <t>@ jwhitlinger_GMP " @ realDonaldTrump @reklaw78 ..why the animosity towards Bryant Gumbel?" He is a very stupid &amp; arrogant dope!</t>
  </si>
  <si>
    <t>https://twitter.com/realDonaldTrump/status/370224647519760384</t>
  </si>
  <si>
    <t>"No Question' Violent Crime Will Rise If Program (Stop &amp; Frisk) Is Stopped‚Äù - @ NY_POLICE Commissioner Ray Kelly</t>
  </si>
  <si>
    <t>https://twitter.com/realDonaldTrump/status/370225204108066816</t>
  </si>
  <si>
    <t>NYC politicians better stop pandering--ending stop &amp; frisk would be a disaster.http://bit.ly/19xlEja</t>
  </si>
  <si>
    <t>https://twitter.com/realDonaldTrump/status/370233805354713088</t>
  </si>
  <si>
    <t>. @ AlexSalmond Heatwave in Scotland makes wind turbines useless. Big problem, expensive mess.</t>
  </si>
  <si>
    <t>https://twitter.com/realDonaldTrump/status/370235771292110848</t>
  </si>
  <si>
    <t>Congress must defund ObamaCare. It is destroying Medicare and breaking promises to our Seniors, including veterans.</t>
  </si>
  <si>
    <t>https://twitter.com/realDonaldTrump/status/370242347683946496</t>
  </si>
  <si>
    <t>It‚Äôs Wednesday. How many times will A-Rod sue the @ Yankees today? A-Rod has no one to blame but himself for his predicament.</t>
  </si>
  <si>
    <t>https://twitter.com/realDonaldTrump/status/370253148213870592</t>
  </si>
  <si>
    <t>@ TxSi Happy Birthday!</t>
  </si>
  <si>
    <t>https://twitter.com/realDonaldTrump/status/370253527412523008</t>
  </si>
  <si>
    <t>With Democrats Spitzer, Danger-Weiner &amp; Filner, which party really has the war on women?</t>
  </si>
  <si>
    <t>https://twitter.com/realDonaldTrump/status/370260622757212160</t>
  </si>
  <si>
    <t>"Donald Trump to Chris Christie: Don‚Äôt hire @ stuartpstevens" http://politi.co/19xjQqA via @ politico by @ Hadas_Gold</t>
  </si>
  <si>
    <t>https://twitter.com/realDonaldTrump/status/370273897561591808</t>
  </si>
  <si>
    <t>‚ÄúLeadership is perhaps the key to getting any job done.‚Äù ‚Äì The Art of The Deal</t>
  </si>
  <si>
    <t>https://twitter.com/realDonaldTrump/status/370361595123499008</t>
  </si>
  <si>
    <t>" @ not_that_actor: @ realDonaldTrump Donald, if U don't RUN in '16, we will be stuck with Hillary. Would you do that to us? Make it Trump '16.</t>
  </si>
  <si>
    <t>https://twitter.com/realDonaldTrump/status/370362111383592960</t>
  </si>
  <si>
    <t>"@bradisin: Is @ DannyZuker still feuding with @ realDonaldTrump? Who's Danny Zuker?</t>
  </si>
  <si>
    <t>@bradisin @ @</t>
  </si>
  <si>
    <t>https://twitter.com/realDonaldTrump/status/370362469799448576</t>
  </si>
  <si>
    <t>" @ ZeeNazi: @ realDonaldTrump there is zero chance u get elected but u r a very powerful indorcer" Wrong and correct!</t>
  </si>
  <si>
    <t>https://twitter.com/realDonaldTrump/status/370363360359243776</t>
  </si>
  <si>
    <t>" @ aak1993: @ realDonaldTrump what do u think about the new news Competitor Aljazeera America" I don't!</t>
  </si>
  <si>
    <t>https://twitter.com/realDonaldTrump/status/370363856365060096</t>
  </si>
  <si>
    <t>"@AlrightJarret: Mr @ realDonaldTrump do you have any advice for a young entrepreneur?" Yes, come up with a great idea and work your ass off!</t>
  </si>
  <si>
    <t>@AlrightJarret @</t>
  </si>
  <si>
    <t>https://twitter.com/realDonaldTrump/status/370364741258326016</t>
  </si>
  <si>
    <t>" @ TarekR: @ realDonaldTrump What do you think should be done about Gun Control in the US?"All good folks that have a gun should control it!</t>
  </si>
  <si>
    <t>https://twitter.com/realDonaldTrump/status/370364934540247040</t>
  </si>
  <si>
    <t>"@RichKowalski31: @ realDonaldTrump what do you think is the best industry to get into for a young college student about to graduate?"ENERGY!</t>
  </si>
  <si>
    <t>@RichKowalski31 @</t>
  </si>
  <si>
    <t>https://twitter.com/realDonaldTrump/status/370365757550780416</t>
  </si>
  <si>
    <t>" @ AdamMKE: @ realDonaldTrump my 1st book report in 5th grade was on "The Art of the Deal" ~1988. Great, Adam, and you hit big!</t>
  </si>
  <si>
    <t>https://twitter.com/realDonaldTrump/status/370366741026963456</t>
  </si>
  <si>
    <t>" @ BalloradoBoy: @ realDonaldTrump do you think Gumbel wrote that closing remark or @ hbo? Bryant isn't smart enough (dumb as a rock), so HBO.</t>
  </si>
  <si>
    <t>https://twitter.com/realDonaldTrump/status/370366974842642432</t>
  </si>
  <si>
    <t>" @ ari_ana97: If @ realDonaldTrump runs for president in 2016, I'll be old enough to vote to put him in office. Wooh! # Trump2016"</t>
  </si>
  <si>
    <t>https://twitter.com/realDonaldTrump/status/370367633084129280</t>
  </si>
  <si>
    <t>" @ southtguy: @ realDonaldTrump A better answer would have been "Yes come up with a great idea and have others work their ass off." That too</t>
  </si>
  <si>
    <t>https://twitter.com/realDonaldTrump/status/370367747689295872</t>
  </si>
  <si>
    <t>" @ thecoolestemma: @ realDonaldTrump will there be a new season of Celebrity Apprentice?" YES!</t>
  </si>
  <si>
    <t>https://twitter.com/realDonaldTrump/status/370367931974430720</t>
  </si>
  <si>
    <t>"@DrJulianXavier: @ realdonaldtrump huge supporter of your political beliefs! # staytrumping Donald!" I will!</t>
  </si>
  <si>
    <t>@DrJulianXavier @</t>
  </si>
  <si>
    <t>https://twitter.com/realDonaldTrump/status/370368644083351552</t>
  </si>
  <si>
    <t>" @ IoIcasey: @ realDonaldTrump You're an inspiration for a young entrepreneur, Mr. Trump. Thanks!" Very nice, thank you!</t>
  </si>
  <si>
    <t>https://twitter.com/realDonaldTrump/status/370370567524057088</t>
  </si>
  <si>
    <t>" @ Mzk51Matt: @ realDonaldTrump What was up with Bryant Gumbel's cheap shot on you on HBO? He's a really dumb, really jealous racist!</t>
  </si>
  <si>
    <t>https://twitter.com/realDonaldTrump/status/370538185602117632</t>
  </si>
  <si>
    <t>@ gabrielsherman Roger Ailes never called me about your piece on him Gabriel. He is a very smart and secure guy who doesn't need help from me</t>
  </si>
  <si>
    <t>https://twitter.com/realDonaldTrump/status/370538848285384704</t>
  </si>
  <si>
    <t>"@lovefamously: @ realDonaldTrump please can you RT? Little Mackenzie needs lifesaving treatment urgently and time is running out fast.</t>
  </si>
  <si>
    <t>@lovefamously @</t>
  </si>
  <si>
    <t>https://twitter.com/realDonaldTrump/status/370539313052016640</t>
  </si>
  <si>
    <t>https://twitter.com/realDonaldTrump/status/370580507660017665</t>
  </si>
  <si>
    <t>Re Miss Universe Pageant, we‚Äôve spoken w/the LGBT community in Russia who asked ‚Äúplease don‚Äôt leave, it would send the wrong signal.‚Äù</t>
  </si>
  <si>
    <t>https://twitter.com/realDonaldTrump/status/370581103620276224</t>
  </si>
  <si>
    <t>Via @ EveningExpress: "Images of Donald Trump‚Äôs 2nd North-east golf course released: Public have say on images" http://bit.ly/14ZfALd</t>
  </si>
  <si>
    <t>https://twitter.com/realDonaldTrump/status/370587318542811137</t>
  </si>
  <si>
    <t>Via @ BreitbartNews by @ LarryOConnor: "TRUMP: NY MAG AILES STORY 'TOTAL BULLS**T'" http://bit.ly/14ZiL5P It was total bullshit!</t>
  </si>
  <si>
    <t>https://twitter.com/realDonaldTrump/status/370596719601258496</t>
  </si>
  <si>
    <t>One of Obama‚Äôs greatest failures will be his legacy of making millions completely dependent on government handouts, not work.</t>
  </si>
  <si>
    <t>https://twitter.com/realDonaldTrump/status/370609134715940864</t>
  </si>
  <si>
    <t>@ BrentLudington Thanks!</t>
  </si>
  <si>
    <t>https://twitter.com/realDonaldTrump/status/370609298306392065</t>
  </si>
  <si>
    <t>https://twitter.com/realDonaldTrump/status/370614195189850112</t>
  </si>
  <si>
    <t>Time flies it‚Äôs @ TrumpTowerNY‚Äôs 30th anniversary. To celebrate we made this video highlighting its amazing history-http://bit.ly/14mM86g</t>
  </si>
  <si>
    <t>https://twitter.com/realDonaldTrump/status/370619947904270336</t>
  </si>
  <si>
    <t>@HarryCraig96 @ TrumpTowerNY Thanks!</t>
  </si>
  <si>
    <t>@HarryCraig96 @</t>
  </si>
  <si>
    <t>https://twitter.com/realDonaldTrump/status/370633972465688576</t>
  </si>
  <si>
    <t>https://twitter.com/realDonaldTrump/status/370634216683216896</t>
  </si>
  <si>
    <t>https://twitter.com/realDonaldTrump/status/370635049508429824</t>
  </si>
  <si>
    <t>If Stop &amp; Frisk is struck down by the pandering NYC politicians, increases in crime &amp; eventual terrorist attacks will be on them.</t>
  </si>
  <si>
    <t>https://twitter.com/realDonaldTrump/status/370635709045960704</t>
  </si>
  <si>
    <t>@ TonyCatering @ TrumpTowerNY Thanks!</t>
  </si>
  <si>
    <t>https://twitter.com/realDonaldTrump/status/370640173198884864</t>
  </si>
  <si>
    <t>With the whacko pervert Weiner about to be embarrassed, all women need to be on the lookout. Sexting begins 9.11 @12:01 AM</t>
  </si>
  <si>
    <t>https://twitter.com/realDonaldTrump/status/370645030349701120</t>
  </si>
  <si>
    <t>‚ÄúTo keep your momentum going you must have intrinsic values as well as monetary values. Know when to give back.‚Äù ‚Äì Think Big</t>
  </si>
  <si>
    <t>https://twitter.com/realDonaldTrump/status/370646948081975296</t>
  </si>
  <si>
    <t>Why are people upset w/ me over Pres Obama‚Äôs birth certificate?I got him to release it, or whatever it was, when nobody else could!</t>
  </si>
  <si>
    <t>https://twitter.com/realDonaldTrump/status/370646987227414529</t>
  </si>
  <si>
    <t>People should be proud of the fact that I got Obama to release his birth certificate, which in a recent book he ‚Äúmiraculously‚Äù found.</t>
  </si>
  <si>
    <t>https://twitter.com/realDonaldTrump/status/370647067204403201</t>
  </si>
  <si>
    <t>John McCain couldn‚Äôt get him to release ‚Äúit‚Äù and neither could Hillary Clinton‚Äîbut Donald did!</t>
  </si>
  <si>
    <t>https://twitter.com/realDonaldTrump/status/370647158589911040</t>
  </si>
  <si>
    <t>Anyway, I‚Äôm all about jobs &amp; the economy &amp; making America great again. We‚Äôre falling fast!</t>
  </si>
  <si>
    <t>https://twitter.com/realDonaldTrump/status/370648238807728128</t>
  </si>
  <si>
    <t>@ RobertBurnand " @ realDonaldTrump @ TrumpTowerNY What a great building Mr T!" Thanks!</t>
  </si>
  <si>
    <t>https://twitter.com/realDonaldTrump/status/370721135614513152</t>
  </si>
  <si>
    <t>@ Marilynn555 Thanks!</t>
  </si>
  <si>
    <t>https://twitter.com/realDonaldTrump/status/370722789659258880</t>
  </si>
  <si>
    <t>@ jmull71 Great Jason!</t>
  </si>
  <si>
    <t>https://twitter.com/realDonaldTrump/status/370723160813215745</t>
  </si>
  <si>
    <t>" @ mchikkis: Had an amazing stay at the Trump in Chicago this past weekend Thanks @ realDonaldTrump</t>
  </si>
  <si>
    <t>https://twitter.com/realDonaldTrump/status/370734176020217856</t>
  </si>
  <si>
    <t>"@circa75sydney: Amazing service from @ TrumpLasVegas - great job @ realDonaldTrump You're hired! All future @circa75sydney business trips."</t>
  </si>
  <si>
    <t>https://twitter.com/realDonaldTrump/status/370867251064623104</t>
  </si>
  <si>
    <t>" @ MistRusso: @ realDonaldTrump those are the ppl that can't handle the truth. Great job at forcing his hand like only The Trump can do!!!"</t>
  </si>
  <si>
    <t>https://twitter.com/realDonaldTrump/status/370964330382385152</t>
  </si>
  <si>
    <t># FlashbackFriday Trump family- final week of @ Oprah's show- @ Oprah is terrific! http://instagram.com/p/dXUuZFGhUH/</t>
  </si>
  <si>
    <t>https://twitter.com/realDonaldTrump/status/370965030813966336</t>
  </si>
  <si>
    <t>https://twitter.com/realDonaldTrump/status/371219696559067136</t>
  </si>
  <si>
    <t>@ BBPACK Happy birthday!</t>
  </si>
  <si>
    <t>https://twitter.com/realDonaldTrump/status/371376359014412289</t>
  </si>
  <si>
    <t>@ NickFaldo006 Sir Nick is not only a great player, he is a great guy -and, by the way, doing a fantastic job for CBS!</t>
  </si>
  <si>
    <t>https://twitter.com/realDonaldTrump/status/371379073496645632</t>
  </si>
  <si>
    <t>"@theBARBAshop: maybe ill go to Macy's and buy a @ realDonaldTrump shirt and tie combination for my cousins wedding, stuff's beautiful" Great</t>
  </si>
  <si>
    <t>@theBARBAshop @</t>
  </si>
  <si>
    <t>https://twitter.com/realDonaldTrump/status/371380587137093632</t>
  </si>
  <si>
    <t>" @ dadsnicklefritz: @ realDonaldTrump I will make this known, if you had run for President, you had my vote, If you run,you still have my vote</t>
  </si>
  <si>
    <t>https://twitter.com/realDonaldTrump/status/371380991388291072</t>
  </si>
  <si>
    <t>@ Obs3shyn Thanks, it was fun and amazing!</t>
  </si>
  <si>
    <t>https://twitter.com/realDonaldTrump/status/371401860344983552</t>
  </si>
  <si>
    <t>Lightweight NYS Attorney General Eric Schneiderman is trying to extort me with a civil law suit. See website http://www.98percentapproval.com</t>
  </si>
  <si>
    <t>https://twitter.com/realDonaldTrump/status/371477142414295040</t>
  </si>
  <si>
    <t>"@MattEChase: @ realDonaldTrump extortion was the first thing that came to mind when i saw the report for the lawsuit. You can sue!</t>
  </si>
  <si>
    <t>@MattEChase @</t>
  </si>
  <si>
    <t>https://twitter.com/realDonaldTrump/status/371477283095478272</t>
  </si>
  <si>
    <t>" @ JoeSantos5150: @ realDonaldTrump Wipe the floor with him Mr Trump !"</t>
  </si>
  <si>
    <t>https://twitter.com/realDonaldTrump/status/371508906306306048</t>
  </si>
  <si>
    <t>" @ StevanScheer: @ realDonaldTrump attended Tax Lien Tax Seminar Trump University. Changed my life!!! Able to open my own company Scheer Group</t>
  </si>
  <si>
    <t>https://twitter.com/realDonaldTrump/status/371510803431981057</t>
  </si>
  <si>
    <t>"@dszippit: "Trump University" Liberal Witch Hunt I hope they lose,and get counter sued. @ realDonaldTrump"</t>
  </si>
  <si>
    <t>@dszippit @</t>
  </si>
  <si>
    <t>https://twitter.com/realDonaldTrump/status/371511355020685312</t>
  </si>
  <si>
    <t>" @ abimlebt: Eric Schneiderman trying to get himself an image as a strong man is suing @ realDonaldTrump. Bad choice, Trump will eat him alive</t>
  </si>
  <si>
    <t>https://twitter.com/realDonaldTrump/status/371594969100062721</t>
  </si>
  <si>
    <t>https://twitter.com/realDonaldTrump/status/371715383033860097</t>
  </si>
  <si>
    <t>Lightweight A.G. Eric Schneiderman, who has been a total failure in office, failed to report the 98% approval rating of students for courses</t>
  </si>
  <si>
    <t>https://twitter.com/realDonaldTrump/status/371717191613550592</t>
  </si>
  <si>
    <t>Why did failing A.G. Eric Schneiderman, after years of looking, file his pathetic lawsuit on a SATURDAY afternoon (unheard of)? No case!</t>
  </si>
  <si>
    <t>https://twitter.com/realDonaldTrump/status/371719162441527296</t>
  </si>
  <si>
    <t>Why is it that Eric Schneiderman is considered a lightweight by so many and has failed to go after Jon Corzine and big abusers for billions?</t>
  </si>
  <si>
    <t>https://twitter.com/realDonaldTrump/status/371720569848623104</t>
  </si>
  <si>
    <t>Why did lightweight A.G. Eric Schneiderman come to my office on numerous occasions begging for campaign contributions? Also, recent asks?</t>
  </si>
  <si>
    <t>https://twitter.com/realDonaldTrump/status/371721357970898944</t>
  </si>
  <si>
    <t>How can an Attorney General ask for campaign contributions during his evaluation of a case - a total sleazebag!</t>
  </si>
  <si>
    <t>https://twitter.com/realDonaldTrump/status/371722752660869121</t>
  </si>
  <si>
    <t>After years of long stops then starts, why did dopey Eric Scheiderman tell people in The Trump Org. "this case is going away,we have no case</t>
  </si>
  <si>
    <t>https://twitter.com/realDonaldTrump/status/371724750084915201</t>
  </si>
  <si>
    <t>What did our very stupid &amp; ineffective A.G. Eric Schneidean, during his trips to MY office, tell me about President Obama &amp; Governor Cuomo?</t>
  </si>
  <si>
    <t>https://twitter.com/realDonaldTrump/status/371724959229693952</t>
  </si>
  <si>
    <t>" @ anthonyjmyers: @ realDonaldTrump as for # TrumpUniversity I have ONLY ever heard GREAT things from former students. Don't sweat it!</t>
  </si>
  <si>
    <t>https://twitter.com/realDonaldTrump/status/371725626665074688</t>
  </si>
  <si>
    <t>" @ heavyhauler19: @ realDonaldTrump Just swat that nat out of the air and roll on Donald" Sadly, he's abusing the system!</t>
  </si>
  <si>
    <t>https://twitter.com/realDonaldTrump/status/371727073242787840</t>
  </si>
  <si>
    <t>"@Chowes247: @ realDonaldTrump Corzine is a evil schemer who stole 1.4 billion. Trump starts a University to help people get rich &amp; he's bad!</t>
  </si>
  <si>
    <t>@Chowes247 @</t>
  </si>
  <si>
    <t>https://twitter.com/realDonaldTrump/status/371727770071871488</t>
  </si>
  <si>
    <t>" @ SusanSkeldon: @ realDonaldTrump I wish there were more people in the world like you. Thanks for all you do. Your an awesome person." Thanks</t>
  </si>
  <si>
    <t>https://twitter.com/realDonaldTrump/status/371728484839989248</t>
  </si>
  <si>
    <t>"@Doanertouque: @ realDonaldTrump the last ag was publicity oriented too...client #9." But much smarter than Schneiderman!</t>
  </si>
  <si>
    <t>@Doanertouque @</t>
  </si>
  <si>
    <t>#9</t>
  </si>
  <si>
    <t>https://twitter.com/realDonaldTrump/status/371732587896901632</t>
  </si>
  <si>
    <t>" @ robertlbuchsr: @ realDonaldTrump ,Mr.Trump I just wanted u 2 know I agree w/ u.Respect you 2."Thanks.</t>
  </si>
  <si>
    <t>https://twitter.com/realDonaldTrump/status/371732701134716928</t>
  </si>
  <si>
    <t>" @ Makingpeoplemad: @ realDonaldTrump win the lawsuit than countersue for slander and damages. # kickhisass"</t>
  </si>
  <si>
    <t>https://twitter.com/realDonaldTrump/status/371732791626842112</t>
  </si>
  <si>
    <t>" @ bahia6085: @ realDonaldTrump @Chowes247 Lawsuit against Trump University is without a doubt ---political."</t>
  </si>
  <si>
    <t>https://twitter.com/realDonaldTrump/status/371733582701936640</t>
  </si>
  <si>
    <t>"@HughPhartud: Schneidean is in trouble. History shows that @ realDonaldTrump will publicly lambaste this guy to the point of surrender.</t>
  </si>
  <si>
    <t>@HughPhartud @</t>
  </si>
  <si>
    <t>https://twitter.com/realDonaldTrump/status/371733814097506304</t>
  </si>
  <si>
    <t>" @ TomNocera: @ realDonaldTrump You are asking some really good questions. The truthful answers will come in time - they always do."</t>
  </si>
  <si>
    <t>https://twitter.com/realDonaldTrump/status/371736549748400128</t>
  </si>
  <si>
    <t>Wow, l just found out that A.G. Schneiderman met with President Obama in Syracuse on Thursday --- and sued me on Saturday! Same as IRS etc.</t>
  </si>
  <si>
    <t>https://twitter.com/realDonaldTrump/status/371736818120941568</t>
  </si>
  <si>
    <t>" @ JPM17: @ realDonaldTrump @ TomNocera I've taken a few of the classes on line. Thought they were very good".</t>
  </si>
  <si>
    <t>https://twitter.com/realDonaldTrump/status/371737320443371521</t>
  </si>
  <si>
    <t>" @ Sammycarguru: @ realDonaldTrump Since the Art of the Deal you have been an inspiration to me!" Thanks.</t>
  </si>
  <si>
    <t>https://twitter.com/realDonaldTrump/status/371949781415129089</t>
  </si>
  <si>
    <t>Fox and Friends</t>
  </si>
  <si>
    <t>https://twitter.com/realDonaldTrump/status/371990783911395328</t>
  </si>
  <si>
    <t>Gov. Cuomo's Moreland Comm should be looking at AG Schneiderman shaking down those under investigation/ in litigation for campaign $$$</t>
  </si>
  <si>
    <t>https://twitter.com/realDonaldTrump/status/372002505850253312</t>
  </si>
  <si>
    <t>I really enjoyed doing the show circuit this AM discussing lightweight AG Eric Schneiderman &amp; the terrible job he has done for NY.</t>
  </si>
  <si>
    <t>https://twitter.com/realDonaldTrump/status/372002575463096320</t>
  </si>
  <si>
    <t>Amazing! AG Schneiderman sues a school w/ a 98% approval rating but doesn‚Äôt go after billion $ fraudsters all over Wall St.</t>
  </si>
  <si>
    <t>https://twitter.com/realDonaldTrump/status/372002690445766657</t>
  </si>
  <si>
    <t>Why isn‚Äôt AG Schneiderman going after Democrat Jon Corzine and the $1.4 billion that is ‚Äúmissing?‚Äù</t>
  </si>
  <si>
    <t>https://twitter.com/realDonaldTrump/status/372052422710947841</t>
  </si>
  <si>
    <t>Via @ InverurieHerald: "Trump‚Äôs new course plans on display"http://bit.ly/19UplmO</t>
  </si>
  <si>
    <t>https://twitter.com/realDonaldTrump/status/372053275018682371</t>
  </si>
  <si>
    <t>@ MichaelPMulhall @ CNBC I don't think he can!</t>
  </si>
  <si>
    <t>https://twitter.com/realDonaldTrump/status/372054054962094080</t>
  </si>
  <si>
    <t>@ TuleTwilight Interesting!</t>
  </si>
  <si>
    <t>https://twitter.com/realDonaldTrump/status/372057371104641024</t>
  </si>
  <si>
    <t>Via @ AmSpec by Jeffrey Lord: ‚ÄúNew Obama Scandal Erupts: Trump Targeted‚Äù http://bit.ly/19UqcE6</t>
  </si>
  <si>
    <t>https://twitter.com/realDonaldTrump/status/372061788277178368</t>
  </si>
  <si>
    <t>Via @ todayshow: "Trump: Attorney general behind lawsuit a 'total lightweight'"http://on.today.com/19Uqvyv</t>
  </si>
  <si>
    <t>https://twitter.com/realDonaldTrump/status/372067194546290688</t>
  </si>
  <si>
    <t>My @ foxandfriends int. destroying Schneiderman‚Äôs frivolous suit which he brought after meeting Obama on Thurs.http://bit.ly/19UrKxE</t>
  </si>
  <si>
    <t>https://twitter.com/realDonaldTrump/status/372069159774875648</t>
  </si>
  <si>
    <t>https://twitter.com/realDonaldTrump/status/372073488254640130</t>
  </si>
  <si>
    <t>Thug Politics. Lightweight hack Schneiderman meets with Obama on Thursday, then brings frivolous suit on Saturday.</t>
  </si>
  <si>
    <t>https://twitter.com/realDonaldTrump/status/372085629728731136</t>
  </si>
  <si>
    <t>See Schneiderman admit he spoke with Obama about ‚Äúongoing investigations."http://bit.ly/16L3c5A</t>
  </si>
  <si>
    <t>https://twitter.com/realDonaldTrump/status/372087429626200064</t>
  </si>
  <si>
    <t>I hope the NY tax payer appreciates the millions Schneiderman is about to waste on a small case. I will litigate to victory.</t>
  </si>
  <si>
    <t>https://twitter.com/realDonaldTrump/status/372098152569921536</t>
  </si>
  <si>
    <t>@ d_murphy13 " @ realDonaldTrump purely a political move if he met w/Obama,Mr.Trump please put the heat on this clown show!"</t>
  </si>
  <si>
    <t>https://twitter.com/realDonaldTrump/status/372098954705383424</t>
  </si>
  <si>
    <t>https://twitter.com/realDonaldTrump/status/372178335121805312</t>
  </si>
  <si>
    <t>https://twitter.com/realDonaldTrump/status/372380500406448128</t>
  </si>
  <si>
    <t>Has AG Schneiderman been extorting his targets and their lawyers for contributions? We will find out.</t>
  </si>
  <si>
    <t>https://twitter.com/realDonaldTrump/status/372381158303993858</t>
  </si>
  <si>
    <t>The lightweight hack Schneiderman told Ivanka that the ‚Äúcase is weak" and more. Meets with Obama &amp; then files one day later.</t>
  </si>
  <si>
    <t>https://twitter.com/realDonaldTrump/status/372381431021846528</t>
  </si>
  <si>
    <t>There has been a systematic targeting of the Tea Party by the Obama administration. Now Schneiderman goes after me. No coincidence.</t>
  </si>
  <si>
    <t>https://twitter.com/realDonaldTrump/status/372386314907181056</t>
  </si>
  <si>
    <t>See @ IvankaTrump on the cover of @ HudsonMOD? View the digital edition:http://issuu.com/hudsonmod/docs/hudsonmod_sept13_c2c ‚Ä¶</t>
  </si>
  <si>
    <t>https://twitter.com/realDonaldTrump/status/372391133109698561</t>
  </si>
  <si>
    <t>. @ FoxNews legal analyst &amp; former prosecutor @ kimguilfoyle destroyed hack Schneiderman‚Äôs suit on @ FNTheFive yesterday.She‚Äôs very sharp!</t>
  </si>
  <si>
    <t>https://twitter.com/realDonaldTrump/status/372445021590396928</t>
  </si>
  <si>
    <t>Kate is donating a # kidney to her husband http://bit.ly/16VSvj6 . You can help! I did @ fundanything # donate</t>
  </si>
  <si>
    <t>https://twitter.com/realDonaldTrump/status/372451858935062529</t>
  </si>
  <si>
    <t>Via @ HamptonsMag: " @ IvankaTrump Talks Hamptons Lifestyle with Emmy Rossum" http://bit.ly/14ZzVBf</t>
  </si>
  <si>
    <t>https://twitter.com/realDonaldTrump/status/372499029261049856</t>
  </si>
  <si>
    <t>"@curryslap: Hey @ realDonaldTrump .. your getting bashed by @ TheRevAl about the lawsuit! RevAl is just conning his way through life!</t>
  </si>
  <si>
    <t>@curryslap @ @</t>
  </si>
  <si>
    <t>https://twitter.com/realDonaldTrump/status/372501294243938304</t>
  </si>
  <si>
    <t>" @ SeanMichaelMc: @ realDonaldTrump in Chicago for the first time, your building is amazing from the outside (cool color) to the inside."</t>
  </si>
  <si>
    <t>https://twitter.com/realDonaldTrump/status/372515874558984194</t>
  </si>
  <si>
    <t>" @ frankmorano: I think @ realDonaldTrump's book, "The America We Deserve" deserves a read. Written in 2000, very prescient!</t>
  </si>
  <si>
    <t>https://twitter.com/realDonaldTrump/status/372682426365276160</t>
  </si>
  <si>
    <t>As I predicted long ago, the war in Iraq was a disaster for the U.S. Heading for civil war, there are bombings all over the place.Iran happy</t>
  </si>
  <si>
    <t>https://twitter.com/realDonaldTrump/status/372683718521278464</t>
  </si>
  <si>
    <t>@ kimguilfoyle Thanks for your support - I greatly enjoyed your comments on The Five the other day. Best wishes!</t>
  </si>
  <si>
    <t>https://twitter.com/realDonaldTrump/status/372684121484840960</t>
  </si>
  <si>
    <t>" @ not_that_actor: @ realDonaldTrump Col Peters is right. When our adversaries r at war w each other, Assad regime+ Al Q, stay out of it!</t>
  </si>
  <si>
    <t>https://twitter.com/realDonaldTrump/status/372686230976466944</t>
  </si>
  <si>
    <t>" @ RICHNYJETS: @ realDonaldTrump dam right. Let them fight among themselves. Save our men and women's lives. Save our money. None of our bus."</t>
  </si>
  <si>
    <t>https://twitter.com/realDonaldTrump/status/372713362796212224</t>
  </si>
  <si>
    <t>I have a dream that our country will be great again! # DreamDay</t>
  </si>
  <si>
    <t>https://twitter.com/realDonaldTrump/status/372719609058586624</t>
  </si>
  <si>
    <t>https://twitter.com/realDonaldTrump/status/372759223504879616</t>
  </si>
  <si>
    <t>https://twitter.com/realDonaldTrump/status/372759471212068865</t>
  </si>
  <si>
    <t>@ SteveRickettsSP Great!</t>
  </si>
  <si>
    <t>https://twitter.com/realDonaldTrump/status/372759689194250241</t>
  </si>
  <si>
    <t>@ bingato " @ realDonaldTrump At least Doral will be great again!!!" That's true!</t>
  </si>
  <si>
    <t>https://twitter.com/realDonaldTrump/status/372760066388004864</t>
  </si>
  <si>
    <t>@ Ginny14974 " @ realDonaldTrump the Arab league should be taking care of this, not us." 100% correct</t>
  </si>
  <si>
    <t>https://twitter.com/realDonaldTrump/status/372760620258430976</t>
  </si>
  <si>
    <t>https://twitter.com/realDonaldTrump/status/372761643391803392</t>
  </si>
  <si>
    <t>Be sure to check out @ YouTube uploads of @ bobvanderplaats‚Äô very successful 2013 @ theFAMiLYLEADER summithttp://bit.ly/16R3Pr4</t>
  </si>
  <si>
    <t>https://twitter.com/realDonaldTrump/status/372770321192849408</t>
  </si>
  <si>
    <t>Via @WSOC_TV: ‚ÄúBlair Miller talks with Donald Trump about Charlotte ventures‚Äù http://bit.ly/16RcOse</t>
  </si>
  <si>
    <t>https://twitter.com/realDonaldTrump/status/372775223117893632</t>
  </si>
  <si>
    <t>Watch @FoxNews‚Äô @ ShannonBream, @ LisWiehl &amp; former prosecutor Doug Burns destroy ridiculous lawsuit http://fxn.ws/16R6noW</t>
  </si>
  <si>
    <t>@FoxNews @ @</t>
  </si>
  <si>
    <t>https://twitter.com/realDonaldTrump/status/372781203239104512</t>
  </si>
  <si>
    <t>Young entrepreneurs ‚Äì in an economic climate like this only the strong survive. You can do it. Think Big!</t>
  </si>
  <si>
    <t>https://twitter.com/realDonaldTrump/status/372783630130499584</t>
  </si>
  <si>
    <t>Josh8J4 " @ realDonaldTrump I have a dream that you will be president to make this country great again. # USA" Thank you.</t>
  </si>
  <si>
    <t>https://twitter.com/realDonaldTrump/status/372788812201484288</t>
  </si>
  <si>
    <t>Congrats to @ TimTebow on making @ Patriots‚Äô first cut. Stay strong and positive! We are all rooting for you.</t>
  </si>
  <si>
    <t>https://twitter.com/realDonaldTrump/status/372790753564446720</t>
  </si>
  <si>
    <t>Congratulations to @ marklevinshow on ‚ÄòThe Liberty Amendments‚Äô debuting at #1 on the NY Times‚Äô bestseller list. Must read!</t>
  </si>
  <si>
    <t>https://twitter.com/realDonaldTrump/status/372795204710830080</t>
  </si>
  <si>
    <t>Remember, all these ‚Äòfreedom fighters‚Äô in Syria want to fly planes into our buildings.</t>
  </si>
  <si>
    <t>https://twitter.com/realDonaldTrump/status/372797382758395904</t>
  </si>
  <si>
    <t>The misery of Obama‚Äôs economic policies. US households with unemployed parent was at record high in 2011 http://bit.ly/16RasJY</t>
  </si>
  <si>
    <t>https://twitter.com/realDonaldTrump/status/372807553148669952</t>
  </si>
  <si>
    <t>‚ÄúYou owe it to yourself and to your community to make your property the best it can be.‚Äù ‚Äì Think Like a Billionaire</t>
  </si>
  <si>
    <t>https://twitter.com/realDonaldTrump/status/372809711671705600</t>
  </si>
  <si>
    <t>. @ tracegallagher and @ FredTecce discussing my case on @ FoxNewshttp://bit.ly/17mzsv4</t>
  </si>
  <si>
    <t>https://twitter.com/realDonaldTrump/status/372813033489182720</t>
  </si>
  <si>
    <t>"A general is just as good or just as bad as the troops under his command make him.‚Äù - Gen. Douglas MacArthur</t>
  </si>
  <si>
    <t>https://twitter.com/realDonaldTrump/status/372819546635112449</t>
  </si>
  <si>
    <t>Do not settle for remaining in your comfort zone. Being complacent is a good way to get nowhere. Take control and move forward every day.</t>
  </si>
  <si>
    <t>https://twitter.com/realDonaldTrump/status/372825367750250496</t>
  </si>
  <si>
    <t>@ kyleraccio " @ realDonaldTrump Trump will win this - as he wins everything else! Awesome" Thanks.</t>
  </si>
  <si>
    <t>https://twitter.com/realDonaldTrump/status/372825578673410048</t>
  </si>
  <si>
    <t>https://twitter.com/realDonaldTrump/status/372825824904220672</t>
  </si>
  <si>
    <t>https://twitter.com/realDonaldTrump/status/372826178848964609</t>
  </si>
  <si>
    <t>@ latoyajackson Thanks La Toya!</t>
  </si>
  <si>
    <t>https://twitter.com/realDonaldTrump/status/372826473213603840</t>
  </si>
  <si>
    <t>@ tjstoudt "I really want @ realDonaldTrump to speak at Liberty University convocation again." Great school.</t>
  </si>
  <si>
    <t>https://twitter.com/realDonaldTrump/status/372826699542441984</t>
  </si>
  <si>
    <t>@ grindingdude @ monkeydogman I will!</t>
  </si>
  <si>
    <t>https://twitter.com/realDonaldTrump/status/372826911841349633</t>
  </si>
  <si>
    <t>https://twitter.com/realDonaldTrump/status/372827148836286464</t>
  </si>
  <si>
    <t>https://twitter.com/realDonaldTrump/status/372827791441420288</t>
  </si>
  <si>
    <t>@ sonnset2 So true, not even close.</t>
  </si>
  <si>
    <t>https://twitter.com/realDonaldTrump/status/372922125931520000</t>
  </si>
  <si>
    <t>" @ ZacKing30: @ realDonaldTrump is officially the person I look up to! # billionaire # hero" Thanks.</t>
  </si>
  <si>
    <t>https://twitter.com/realDonaldTrump/status/372922325953703936</t>
  </si>
  <si>
    <t>" @ dlhanno64: @ JaneyGodley @ realDonaldTrump Donald makes you happy. .thats good ..we need something to make us happy with this President.</t>
  </si>
  <si>
    <t>https://twitter.com/realDonaldTrump/status/372922958081441792</t>
  </si>
  <si>
    <t>" @ mikeyv24: What an awful piece on # realsports about @ realDonaldTrump HBO should be ashamed. # trump2016" Very dishonest piece by racist Gum</t>
  </si>
  <si>
    <t>https://twitter.com/realDonaldTrump/status/372938319472365568</t>
  </si>
  <si>
    <t>" @ Hunterboss1996: @ realDonaldTrump Bill Gates has nothing on Donald Trump. # Trump2016"</t>
  </si>
  <si>
    <t>https://twitter.com/realDonaldTrump/status/372938559906672640</t>
  </si>
  <si>
    <t>" @ Hunterboss1996: @ realDonaldTrump I'm going to keep tweeting and annoying you until you run for president. # Trump2016" That's OK with me!</t>
  </si>
  <si>
    <t>https://twitter.com/realDonaldTrump/status/372938776567627776</t>
  </si>
  <si>
    <t>" @ joeybonedry: @ realDonaldTrump Jeff has been battling cancer for years. Huge fan and Trump supporter, as am I. https://www.giveforward.com/fundraiser/0lw2/team-galluzzo ‚Ä¶"</t>
  </si>
  <si>
    <t>https://twitter.com/realDonaldTrump/status/372939643878387712</t>
  </si>
  <si>
    <t>" @ bx_bobby: @ realDonaldTrump what was racist about that story?" The story wasn't racist, just inaccurate and wrong. Bryant is dumb &amp; racist</t>
  </si>
  <si>
    <t>https://twitter.com/realDonaldTrump/status/372939913995759616</t>
  </si>
  <si>
    <t>" @ LeavesOfGrass_: @ realDonaldTrump Actually, I think it was factual and right on the mark. You are a vulture sir, nothing more." Thank you!</t>
  </si>
  <si>
    <t>https://twitter.com/realDonaldTrump/status/372940049815719936</t>
  </si>
  <si>
    <t>"@jamieaydt: One day I hope to be successful &amp; a bit controversial like @ realDonaldTrump ...keeping things interesting &amp; classy" Go for it!</t>
  </si>
  <si>
    <t>@jamieaydt @</t>
  </si>
  <si>
    <t>https://twitter.com/realDonaldTrump/status/372941456438493184</t>
  </si>
  <si>
    <t>Why would anyone think Obama would attack Syria the day of his speech in Washington. He doesn't want to detract from his press &amp; glory.</t>
  </si>
  <si>
    <t>https://twitter.com/realDonaldTrump/status/372942065682108416</t>
  </si>
  <si>
    <t>I give the President's speech a 7 on the scale of 0 to 10! Not bad but room for improvement!</t>
  </si>
  <si>
    <t>https://twitter.com/realDonaldTrump/status/372943068267573249</t>
  </si>
  <si>
    <t>Why do we keep broadcasting when we are going to attack Syria. Why can't we just be quiet and, if we attack at all, catch them by surprise?</t>
  </si>
  <si>
    <t>https://twitter.com/realDonaldTrump/status/372944249375162368</t>
  </si>
  <si>
    <t>That said, the rich Arab countries should get involved with the Syrian mess, not us.We should start rebuilding our own country &amp; military.</t>
  </si>
  <si>
    <t>https://twitter.com/realDonaldTrump/status/372944399556415489</t>
  </si>
  <si>
    <t>" @ RonnieDunn1164: @ realDonaldTrump @ Hunterboss1996 a few billion more dollars, but I'd rather say " President Trump" than" President Gates"!</t>
  </si>
  <si>
    <t>https://twitter.com/realDonaldTrump/status/372945856204668929</t>
  </si>
  <si>
    <t>"@voicelikeariot_: @ realDonaldTrump " @ washingtonpost: Why Obama is giving up the element of surprise in Syria" Perhaps because he is stupid?</t>
  </si>
  <si>
    <t>@voicelikeariot_ @ @</t>
  </si>
  <si>
    <t>https://twitter.com/realDonaldTrump/status/372947204723732480</t>
  </si>
  <si>
    <t>" @ JanusDcjavu: @ realDonaldTrump the one who talks much, does nothing" Except make 10 billion dollars - go get a job dumbass!</t>
  </si>
  <si>
    <t>https://twitter.com/realDonaldTrump/status/373054743742275584</t>
  </si>
  <si>
    <t>https://twitter.com/realDonaldTrump/status/373056118811295744</t>
  </si>
  <si>
    <t>I wonder what the great generals like Patton, the big M, or Robert E. LEE would have thought about our stupid broadcasting of an attack?</t>
  </si>
  <si>
    <t>https://twitter.com/realDonaldTrump/status/373057367321374720</t>
  </si>
  <si>
    <t>If we are going to continue to be stupid and go into Syria (watch Russia), as they say in the movies, SHOOT FIRST AND TALK LATER!</t>
  </si>
  <si>
    <t>https://twitter.com/realDonaldTrump/status/373058887404228608</t>
  </si>
  <si>
    <t>Let the Arab League take care of Syria. Why are these rich Arab countries not paying us for the tremendous cost of such an attack?</t>
  </si>
  <si>
    <t>https://twitter.com/realDonaldTrump/status/373060025134374912</t>
  </si>
  <si>
    <t>The United States needs to fix its own problems, of which there are many, first!</t>
  </si>
  <si>
    <t>https://twitter.com/realDonaldTrump/status/373087155796451329</t>
  </si>
  <si>
    <t>@tanjas_world Tanja--never give up!</t>
  </si>
  <si>
    <t>https://twitter.com/realDonaldTrump/status/373089917200777216</t>
  </si>
  <si>
    <t>Wow, @ CNBC ratings are really low, worst in many years. I guess I'll have to start doing my Tuesday morning interviews with them again!</t>
  </si>
  <si>
    <t>https://twitter.com/realDonaldTrump/status/373109120552800256</t>
  </si>
  <si>
    <t>Via @ amspec by Jeffrey Lord: "Is Eric Schneiderman a Crook?" What a great writer &amp; researcher--amazing story. http://bit.ly/12P5kZl</t>
  </si>
  <si>
    <t>https://twitter.com/realDonaldTrump/status/373114760234950657</t>
  </si>
  <si>
    <t>The Yankees are sure lucky George Steinbrenner is not around. A lot of people would be losing their jobs.</t>
  </si>
  <si>
    <t>https://twitter.com/realDonaldTrump/status/373121062998798337</t>
  </si>
  <si>
    <t>If Christian Bale turned down $50M to return as Batman he should have his head examined. What was he thinking?!</t>
  </si>
  <si>
    <t>https://twitter.com/realDonaldTrump/status/373125043292606464</t>
  </si>
  <si>
    <t>@ MarlenaWells " @ realDonaldTrump remembering your generosity to so many after # SuperstormSandy." Thank you Marlena.</t>
  </si>
  <si>
    <t>https://twitter.com/realDonaldTrump/status/373125315800727552</t>
  </si>
  <si>
    <t>@ Jungledad Thanks!</t>
  </si>
  <si>
    <t>https://twitter.com/realDonaldTrump/status/373125728771923968</t>
  </si>
  <si>
    <t>@ icer100 " @ realDonaldTrump @ icer100 Remember Obama so loved the poor he created millions more!" Interesting!</t>
  </si>
  <si>
    <t>https://twitter.com/realDonaldTrump/status/373130303768121344</t>
  </si>
  <si>
    <t>" @ Agustin_Gil: @ realDonaldTrump are you planning to visit Uruguay as soon as Punta del Este Tower is done? I'd like to get my books signed.Y</t>
  </si>
  <si>
    <t>https://twitter.com/realDonaldTrump/status/373139304932851712</t>
  </si>
  <si>
    <t>Thx Mark--I appreciate your words about the school. You sound like you're doing well--happy for you. @ businessinsiderhttp://read.bi/1a2ffAf</t>
  </si>
  <si>
    <t>https://twitter.com/realDonaldTrump/status/373145053482319872</t>
  </si>
  <si>
    <t>Congress must protect our borders first. Amnesty should be done only if the border is secure and illegal immigration has stopped.</t>
  </si>
  <si>
    <t>https://twitter.com/realDonaldTrump/status/373146637184401408</t>
  </si>
  <si>
    <t>What will we get for bombing Syria besides more debt and a possible long term conflict? Obama needs Congressional approval.</t>
  </si>
  <si>
    <t>https://twitter.com/realDonaldTrump/status/373154339873103872</t>
  </si>
  <si>
    <t>What a shame that @ msnbc‚Äôs ratings have sunk even lower in 2013. Prime time down 50%. @ TheRevAl's are (cont) http://tl.gd/n_1rm613d</t>
  </si>
  <si>
    <t>https://twitter.com/realDonaldTrump/status/373156694664024064</t>
  </si>
  <si>
    <t>https://twitter.com/realDonaldTrump/status/373157039301607424</t>
  </si>
  <si>
    <t>https://twitter.com/realDonaldTrump/status/373158589159858176</t>
  </si>
  <si>
    <t>https://twitter.com/realDonaldTrump/status/373159546526924800</t>
  </si>
  <si>
    <t># TrumpVine A message for my hotel guest, @ MileyCyrus- https://vine.co/v/hi0d2vOjt3P</t>
  </si>
  <si>
    <t>https://twitter.com/realDonaldTrump/status/373174690551844865</t>
  </si>
  <si>
    <t>Via @HeraldWeekly by Lauren Odomirok: "Trump, Norman play renovated golf course" http://bit.ly/12P3dVi</t>
  </si>
  <si>
    <t>https://twitter.com/realDonaldTrump/status/373177385505419264</t>
  </si>
  <si>
    <t>‚ÄúSometimes you have to take a half step back to take two forward.‚Äù - @ VinceMcMahon</t>
  </si>
  <si>
    <t>https://twitter.com/realDonaldTrump/status/373212718096211968</t>
  </si>
  <si>
    <t>" @ jasonsweis: @ realDonaldTrump agreed, we need our troops on the streets of Chicago, not in Syria"</t>
  </si>
  <si>
    <t>https://twitter.com/realDonaldTrump/status/373216892246589440</t>
  </si>
  <si>
    <t>People are really liking the new ties and shirts @ Macy's-they are amazing and selling great!</t>
  </si>
  <si>
    <t>https://twitter.com/realDonaldTrump/status/373218179247783936</t>
  </si>
  <si>
    <t>" @ vabeachrpm: @ realDonaldTrump love Macy's !" I agree!</t>
  </si>
  <si>
    <t>https://twitter.com/realDonaldTrump/status/373220464321372160</t>
  </si>
  <si>
    <t>" @ FelixNunez249: @ realDonaldTrump @ macy today I received many compliments from wearing shirt and tie outfit" Great!</t>
  </si>
  <si>
    <t>https://twitter.com/realDonaldTrump/status/373284920225181696</t>
  </si>
  <si>
    <t>" @ Sonnyjr66: @ realDonaldTrump I'm a prof salesman, but not motivated by money, but like to win. Is that a bad thing?" No, not at all!</t>
  </si>
  <si>
    <t>https://twitter.com/realDonaldTrump/status/373285578659598336</t>
  </si>
  <si>
    <t>" @ ChrisFornari: @ realDonaldTrump @ CNBC # trumptuesdays were the best! This country needs you to speak up for what is going right and wrong!</t>
  </si>
  <si>
    <t>https://twitter.com/realDonaldTrump/status/373285906041425920</t>
  </si>
  <si>
    <t>" @ hpea0899: . @ realDonaldTrump I disdain you with every fiber of my being." Thank you!</t>
  </si>
  <si>
    <t>https://twitter.com/realDonaldTrump/status/373294566872715264</t>
  </si>
  <si>
    <t>In that @ TimeWarner has @ HBO with really dumb racist Bryant Gumbel(and I mean dumb), and no CBS (which fired Bryant), I am switching bldgs.</t>
  </si>
  <si>
    <t>https://twitter.com/realDonaldTrump/status/373297168402366464</t>
  </si>
  <si>
    <t>I hope everyone read the brilliant article in American Spectator about leightweight A.G. Eric Schneiderman. He should be run out of office!</t>
  </si>
  <si>
    <t>https://twitter.com/realDonaldTrump/status/373298796664733696</t>
  </si>
  <si>
    <t>https://twitter.com/realDonaldTrump/status/373299242372464640</t>
  </si>
  <si>
    <t>https://twitter.com/realDonaldTrump/status/373299586657701888</t>
  </si>
  <si>
    <t>" @ Fartlesburg: @ realDonaldTrump Do you ever get sad?" I don't have the time!</t>
  </si>
  <si>
    <t>https://twitter.com/realDonaldTrump/status/373299902731661312</t>
  </si>
  <si>
    <t>@Beliefheals Interesting and thanks!</t>
  </si>
  <si>
    <t>https://twitter.com/realDonaldTrump/status/373300170282508288</t>
  </si>
  <si>
    <t>" @ ZachHeatherly: Could be argued that @ realDonaldTrump may or may not be a horrible person, but his twitter is the best! Thank you Donald."</t>
  </si>
  <si>
    <t>https://twitter.com/realDonaldTrump/status/373301622962937856</t>
  </si>
  <si>
    <t>" @ GoCubbies22: @ realDonaldTrump Bought a poster frame from my Wal-Mart store today, and the sample picture was Trump Tower in Chicago. Great</t>
  </si>
  <si>
    <t>https://twitter.com/realDonaldTrump/status/373302234790264832</t>
  </si>
  <si>
    <t>" @ cbs397: @ realDonaldTrump You should have your own talk show." Networks and many have asked, but I don't have the time. Thanks!</t>
  </si>
  <si>
    <t>https://twitter.com/realDonaldTrump/status/373394856774995968</t>
  </si>
  <si>
    <t>" @ realDBP: @ realDonaldTrump A talk show would be the perfect arena for you Mr. Trump. Ratings would soar through the roof!" But no time!</t>
  </si>
  <si>
    <t>https://twitter.com/realDonaldTrump/status/373395049507454976</t>
  </si>
  <si>
    <t>" @ realDBP: @ realDonaldTrump A talk show is a great idea. Please make the time sir. The country needs you now more than ever."</t>
  </si>
  <si>
    <t>https://twitter.com/realDonaldTrump/status/373395752267288576</t>
  </si>
  <si>
    <t>@ WCMartzOfficial So true!</t>
  </si>
  <si>
    <t>https://twitter.com/realDonaldTrump/status/373396717615718400</t>
  </si>
  <si>
    <t>" @ JOSECZRS: of course @ realDonaldTrump would be one of the few to publicly support miley cyrus' racist behavior." Oh, &amp; now she's a racist?</t>
  </si>
  <si>
    <t>https://twitter.com/realDonaldTrump/status/373399399072038912</t>
  </si>
  <si>
    <t>" @ RonHromadka: @ realDonaldTrump talk shows are stale! But a daily look at the inside wheeling and dealing of the Trump Org. Exciting!</t>
  </si>
  <si>
    <t>https://twitter.com/realDonaldTrump/status/373399603846324225</t>
  </si>
  <si>
    <t>" @ hrt05hsv: @ realDonaldTrump @ realDBP You could do it in your sleep and still make more sense than these other morons." Thanks.</t>
  </si>
  <si>
    <t>https://twitter.com/realDonaldTrump/status/373402760081055744</t>
  </si>
  <si>
    <t>So, a woman in Chicago, who never had a job, has 9 kids with 7 different men (she is one of many). These kids will never work. Trouble!</t>
  </si>
  <si>
    <t>https://twitter.com/realDonaldTrump/status/373404092963749888</t>
  </si>
  <si>
    <t>" @ Reuschal: @ realDonaldTrump how do you know those kids will never work?" I know!</t>
  </si>
  <si>
    <t>https://twitter.com/realDonaldTrump/status/373406887112622080</t>
  </si>
  <si>
    <t>Pervert Weiner is dead in his race for mayor of NYC but WOW, Eliot Spitzer has dropped way down in recent poll for comptroller. SLEAZE!</t>
  </si>
  <si>
    <t>https://twitter.com/realDonaldTrump/status/373412281528639488</t>
  </si>
  <si>
    <t>"@Gfeorg: @ realDonaldTrump A talk show is an amazing idea- so many would love to see you do it...your insight on a daily basis? what a gift!</t>
  </si>
  <si>
    <t>https://twitter.com/realDonaldTrump/status/373482861396901889</t>
  </si>
  <si>
    <t>Dress for success. The Donald J. Trump Signature Collection, exclusively available @ Macys.comhttp://bit.ly/15lKNiR</t>
  </si>
  <si>
    <t>https://twitter.com/realDonaldTrump/status/373504938451550209</t>
  </si>
  <si>
    <t>"It's not that I'm so smart, it's just that I stay with problems longer." -- Albert Einstein</t>
  </si>
  <si>
    <t>https://twitter.com/realDonaldTrump/status/373508289838858240</t>
  </si>
  <si>
    <t>https://twitter.com/realDonaldTrump/status/373523104766894081</t>
  </si>
  <si>
    <t>The ratings of The Cycle on MSNBC, a sad and pathetic show, are way down. If they fired racist moron @ Toure, a truly stupid guy, they live!</t>
  </si>
  <si>
    <t>https://twitter.com/realDonaldTrump/status/373524950650724352</t>
  </si>
  <si>
    <t>Is everyone seeing how incompetently our country is being run by watching the mess with Syria? Our leaders don't know what they are doing!</t>
  </si>
  <si>
    <t>https://twitter.com/realDonaldTrump/status/373527227935518720</t>
  </si>
  <si>
    <t>If Obama attacks Syria and innocent civilians are hurt and killed, he and the U.S. will look very bad!</t>
  </si>
  <si>
    <t>https://twitter.com/realDonaldTrump/status/373557904861069312</t>
  </si>
  <si>
    <t>How bad has our "leader" made us look on Syria. Stay out of Syria, we don't have the leadership to win wars or even strategize.</t>
  </si>
  <si>
    <t>https://twitter.com/realDonaldTrump/status/373558245463703554</t>
  </si>
  <si>
    <t>" @ jenconservative: @ realDonaldTrump Not to mention we probably don't have the money to spend on another long war!!" So true!</t>
  </si>
  <si>
    <t>https://twitter.com/realDonaldTrump/status/373559144663773184</t>
  </si>
  <si>
    <t>" @ OneMikex: @ realDonaldTrump he's to soft of a president" Incompetent would be a better word!</t>
  </si>
  <si>
    <t>https://twitter.com/realDonaldTrump/status/373559675679432704</t>
  </si>
  <si>
    <t>" @ leebandoni: @ realDonaldTrump for once the UK has seen sense and not been dragged into this." They were, for once, very smart!</t>
  </si>
  <si>
    <t>https://twitter.com/realDonaldTrump/status/373560924227272704</t>
  </si>
  <si>
    <t>" @ kswizzle43: @ realDonaldTrump what would you do - give a solution vs being so critical?.!." I would make America great again!</t>
  </si>
  <si>
    <t>https://twitter.com/realDonaldTrump/status/373561260321046528</t>
  </si>
  <si>
    <t>" @ jaymiller283: @ realDonaldTrump @ jenconservative We need a strong minded POTUS in office before we enter into another war."</t>
  </si>
  <si>
    <t>https://twitter.com/realDonaldTrump/status/373561557328072704</t>
  </si>
  <si>
    <t>" @ jenconservative: @ RKDrake @ realDonaldTrump I would be totally surprised if the US even HAS any money to spend on Syria!!" We don't!</t>
  </si>
  <si>
    <t>https://twitter.com/realDonaldTrump/status/373562084774400000</t>
  </si>
  <si>
    <t>"@kingsfansouth: @ realDonaldTrump I usually agree with you, not tonight. Stop criticizing The President."I will when he makes good decisions</t>
  </si>
  <si>
    <t>@kingsfansouth @</t>
  </si>
  <si>
    <t>https://twitter.com/realDonaldTrump/status/373562973039902720</t>
  </si>
  <si>
    <t>" @ Joe1sPro: @ realDonaldTrump the president of Syria is killing people inhumanly" But the so called "rebels" may be just as bad (or worse)!</t>
  </si>
  <si>
    <t>https://twitter.com/realDonaldTrump/status/373578661343272960</t>
  </si>
  <si>
    <t>" @ cadams2513: @ realDonaldTrump if trump was POTUS we would have all the money we need! # trump 2016" That's true!</t>
  </si>
  <si>
    <t>https://twitter.com/realDonaldTrump/status/373581528405905408</t>
  </si>
  <si>
    <t>The President must get Congressional approval before attacking Syria-big mistake if he does not!</t>
  </si>
  <si>
    <t>https://twitter.com/realDonaldTrump/status/373734257950490625</t>
  </si>
  <si>
    <t>For the first time in the history of military operations a country has broadcast what, when and where they will be doing in a future attack!</t>
  </si>
  <si>
    <t>https://twitter.com/realDonaldTrump/status/373736312979070976</t>
  </si>
  <si>
    <t>Syria has prepared for an attack based on all of our "talk" - they have moved targeted ammunition and supplies to new locations.Amazing!</t>
  </si>
  <si>
    <t>https://twitter.com/realDonaldTrump/status/373736898558459904</t>
  </si>
  <si>
    <t>" @ JSDub901: @ realDonaldTrump may be many things, but one thing he is, is right. # tellsitlikeitis" Thank you (sort of).</t>
  </si>
  <si>
    <t>https://twitter.com/realDonaldTrump/status/373739767323951104</t>
  </si>
  <si>
    <t>Who are our generals that are allowing this fiasco to happen right before our eyes. Call it the "PLENTY OF NOTICE WAR"</t>
  </si>
  <si>
    <t>https://twitter.com/realDonaldTrump/status/373741348828221440</t>
  </si>
  <si>
    <t>Obama now just wants to save face, Russia is now telling him "don't do it". He waited too long and the other side is much better prepared.</t>
  </si>
  <si>
    <t>https://twitter.com/realDonaldTrump/status/373742774597992448</t>
  </si>
  <si>
    <t>China is already preparing to benefit economically from this mess. They will pick up the pieces and make yet another fortune-&amp; laugh at us!</t>
  </si>
  <si>
    <t>https://twitter.com/realDonaldTrump/status/373743492151136256</t>
  </si>
  <si>
    <t>Be prepared, there is a small chance that our horrendous leadership could unknowingly lead us into World War III.</t>
  </si>
  <si>
    <t>https://twitter.com/realDonaldTrump/status/373743866538901504</t>
  </si>
  <si>
    <t>" @ JesseNicholas13: @ realDonaldTrump I'm scared for my future." You should be!</t>
  </si>
  <si>
    <t>https://twitter.com/realDonaldTrump/status/373745497930207232</t>
  </si>
  <si>
    <t>" @ jayneg53: @ realDonaldTrump can't say Obama doesn't know how to throw a polite war!" General Patton would not be happy right now!</t>
  </si>
  <si>
    <t>https://twitter.com/realDonaldTrump/status/373745879846748160</t>
  </si>
  <si>
    <t>https://twitter.com/realDonaldTrump/status/373747038938480641</t>
  </si>
  <si>
    <t>Did anyone notice that Obama failed to get a coalition of other countries to go along with us. He couldn't even get Britain! NO LEADERSHIP.</t>
  </si>
  <si>
    <t>https://twitter.com/realDonaldTrump/status/373774502809075713</t>
  </si>
  <si>
    <t>"@PolitixChick: Just from reading his tweets, it seems like @ realDonaldTrump could run our country much better than our President right now.</t>
  </si>
  <si>
    <t>@PolitixChick @</t>
  </si>
  <si>
    <t>https://twitter.com/realDonaldTrump/status/373775742951489536</t>
  </si>
  <si>
    <t>"@danconiapm: @ realDonaldTrump he's no Churchill." He might not even be Jimmy Carter!</t>
  </si>
  <si>
    <t>@danconiapm @</t>
  </si>
  <si>
    <t>https://twitter.com/realDonaldTrump/status/373775827085062144</t>
  </si>
  <si>
    <t>"@dickquinn: @ realDonaldTrump Obviously amateur hour at the WH. Obama was unqualified when he ran and remains so."</t>
  </si>
  <si>
    <t>@dickquinn @</t>
  </si>
  <si>
    <t>https://twitter.com/realDonaldTrump/status/373776483996942336</t>
  </si>
  <si>
    <t>" @ iRazaAliShah: @ realDonaldTrump - Donald you are anti-Obama no matter what Obama does, you will take the opposite view. WRONG-all on merit</t>
  </si>
  <si>
    <t>https://twitter.com/realDonaldTrump/status/374016927905361920</t>
  </si>
  <si>
    <t>" @ jonathanagin: @ realDonaldTrump wondering if u know or care that tomorrow begins childhood cancer awareness month.</t>
  </si>
  <si>
    <t>https://twitter.com/realDonaldTrump/status/374017192142323713</t>
  </si>
  <si>
    <t>https://twitter.com/realDonaldTrump/status/374118422613094400</t>
  </si>
  <si>
    <t>https://twitter.com/realDonaldTrump/status/374119011245895680</t>
  </si>
  <si>
    <t>" @ Ethan738: @ realDonaldTrump just bought some beautiful Trump cuff links " Great!</t>
  </si>
  <si>
    <t>https://twitter.com/realDonaldTrump/status/374119353085857792</t>
  </si>
  <si>
    <t>@ BBPACK You have real talent!</t>
  </si>
  <si>
    <t>https://twitter.com/realDonaldTrump/status/374119714009915392</t>
  </si>
  <si>
    <t>" @ Timi_fel: @ realDonaldTrump You always have something negative to say about Obama ,dont you?" Yes!</t>
  </si>
  <si>
    <t>https://twitter.com/realDonaldTrump/status/374120122778386432</t>
  </si>
  <si>
    <t>https://twitter.com/realDonaldTrump/status/374121577350463488</t>
  </si>
  <si>
    <t>President Obama's weakness and indecision may have saved us from doing a horrible and very costly (in more ways than money) attack on Syria!</t>
  </si>
  <si>
    <t>https://twitter.com/realDonaldTrump/status/374121792681811968</t>
  </si>
  <si>
    <t>" @ Illuminati6sep: @ realDonaldTrump , you should be President . Save America" Thank you!</t>
  </si>
  <si>
    <t>https://twitter.com/realDonaldTrump/status/374122444204023808</t>
  </si>
  <si>
    <t>@ akmackey So true!</t>
  </si>
  <si>
    <t>https://twitter.com/realDonaldTrump/status/374123730462851072</t>
  </si>
  <si>
    <t>It is truly amateur hour at the White House - and this is why we should not be doing the "war thing" right now!</t>
  </si>
  <si>
    <t>https://twitter.com/realDonaldTrump/status/374123941788647424</t>
  </si>
  <si>
    <t>" @ rick_huebner: @ realDonaldTrump My son Joey survived leukemia. He is is now 13. Thank you Make-a-Wish and NCCF for everything they did."</t>
  </si>
  <si>
    <t>https://twitter.com/realDonaldTrump/status/374125569946177536</t>
  </si>
  <si>
    <t>" @ imanthonyholmes: I've always looked up to @ realDonaldTrump. Business and Politics! He's the man!" Thank you!</t>
  </si>
  <si>
    <t>https://twitter.com/realDonaldTrump/status/374126787493892096</t>
  </si>
  <si>
    <t>" @ mguarino64: @ realDonaldTrump " How would you treat the Syria situation if president ?" I'd let them all fight with each other-focus on US!</t>
  </si>
  <si>
    <t>https://twitter.com/realDonaldTrump/status/374127116704833536</t>
  </si>
  <si>
    <t>" @ Madrina26: @ realDonaldTrump Any chance you'll change your mind and run for President? # GotMyVote" Time will tell!</t>
  </si>
  <si>
    <t>https://twitter.com/realDonaldTrump/status/374354821698318336</t>
  </si>
  <si>
    <t>The Arab League stated that it wants nothing to do with an attack on Syria, but they want us to attack.Are our leaders insane or just stupid</t>
  </si>
  <si>
    <t>https://twitter.com/realDonaldTrump/status/374356124583342080</t>
  </si>
  <si>
    <t>Why isn't the Arab League paying for everything and sending troops? They want us to do their dirty work with no involvement by themselves!</t>
  </si>
  <si>
    <t>https://twitter.com/realDonaldTrump/status/374357806251794432</t>
  </si>
  <si>
    <t>We have given Syria so much time and information-there has never been such an instance in wartime history. Syria is now fully prepared!</t>
  </si>
  <si>
    <t>https://twitter.com/realDonaldTrump/status/374358182938030080</t>
  </si>
  <si>
    <t>" @ SwagDaddyYol0: Why isn't @ realDonaldTrump president instead of Obama ??" That is truly a good question!</t>
  </si>
  <si>
    <t>https://twitter.com/realDonaldTrump/status/374358822338695168</t>
  </si>
  <si>
    <t>" @ bdeal10: @ realDonaldTrump you should be our next President. This country would be in much better shape if you would have run in 2012!"True</t>
  </si>
  <si>
    <t>https://twitter.com/realDonaldTrump/status/374358923618578432</t>
  </si>
  <si>
    <t>" @ libertybellskp: @ realDonaldTrump That's the plan. Have you ever seen such a clueless leader in all your life? I am stunned daily."</t>
  </si>
  <si>
    <t>https://twitter.com/realDonaldTrump/status/374361164547100672</t>
  </si>
  <si>
    <t>In war, the elememt of surprise is sooooo important.What the hell is Obama doing.</t>
  </si>
  <si>
    <t>https://twitter.com/realDonaldTrump/status/374363293408047104</t>
  </si>
  <si>
    <t>@ tkeller316 Thanks!</t>
  </si>
  <si>
    <t>https://twitter.com/realDonaldTrump/status/374406963989598209</t>
  </si>
  <si>
    <t>" @ DanScavino: @ realDonaldTrump - it's so bad there are actually maps of targets now in # Syria &amp; where USA ships would attack from.</t>
  </si>
  <si>
    <t>https://twitter.com/realDonaldTrump/status/374639256507277312</t>
  </si>
  <si>
    <t>"@mikethoms85: @ realDonaldTrump with all due respect, Bush did exactly the same thing in Iraq." You will seldom see me defending Bush.</t>
  </si>
  <si>
    <t>@mikethoms85 @</t>
  </si>
  <si>
    <t>https://twitter.com/realDonaldTrump/status/374661005596692480</t>
  </si>
  <si>
    <t>" @ schulesix3: Roast of @ JamesFrancoTV will be the best one since @ realDonaldTrump" OK, as long as mine remains number one!</t>
  </si>
  <si>
    <t>https://twitter.com/realDonaldTrump/status/374661543654600704</t>
  </si>
  <si>
    <t>" @ 53andlex: @ realDonaldTrump, please run for POTUS 2016. America desperately needs a TRUE leader with common sense!" Thank you.</t>
  </si>
  <si>
    <t>https://twitter.com/realDonaldTrump/status/374666984929361920</t>
  </si>
  <si>
    <t>"@EGSIV: @ ArsenioHall actually @ realDonaldTrump should be a first guest to show # gratitude # class" Thanks for your nice remark!</t>
  </si>
  <si>
    <t>@EGSIV @ @</t>
  </si>
  <si>
    <t>https://twitter.com/realDonaldTrump/status/374676161957478401</t>
  </si>
  <si>
    <t>Each time I see one of Anthony Weiner's television ads for mayor I ask, what the hell is he doing just wasting money &amp; time-go get a job!</t>
  </si>
  <si>
    <t>https://twitter.com/realDonaldTrump/status/374677676025712641</t>
  </si>
  <si>
    <t>Eliot Spitzer has failed at everything he has ever done, and now he wants to be comptroller. Thrown out of politics and off of TV, CRAZY!</t>
  </si>
  <si>
    <t>https://twitter.com/realDonaldTrump/status/374678039223099392</t>
  </si>
  <si>
    <t>" @ EwudziYamoah: @ realDonaldTrump Glad to find you thank you for your philanthropic work," Thank you!</t>
  </si>
  <si>
    <t>https://twitter.com/realDonaldTrump/status/374678143631884288</t>
  </si>
  <si>
    <t>" @ LucyInTheSky61: @ realDonaldTrump @ 53andlex Agree completely!! Mr. Trump for President!" Thanks!</t>
  </si>
  <si>
    <t>https://twitter.com/realDonaldTrump/status/374680057438294016</t>
  </si>
  <si>
    <t>@ ArsenioHall After Arsenio won Celebrity Apprentice he told me, in tears, that I would be his first guest if he got a show. No interest!</t>
  </si>
  <si>
    <t>https://twitter.com/realDonaldTrump/status/374680542320803840</t>
  </si>
  <si>
    <t>" @ DeadlyKittenz: @ realDonaldTrump when you are president will you be able to bring back hope, jobs, and cash? # trump2016" We have no choice</t>
  </si>
  <si>
    <t>https://twitter.com/realDonaldTrump/status/374681201552158721</t>
  </si>
  <si>
    <t>" @ JamieeMingg: @ realDonaldTrump I LOVE YOU DJT SR FOR PRESIDENT 2016!!!!!!!!!!!!!!" Thanks!</t>
  </si>
  <si>
    <t>https://twitter.com/realDonaldTrump/status/374681496613040128</t>
  </si>
  <si>
    <t>" @ Omaha_Tiger: I realize what a mess we're in by watching @ FoxNews...then I read @ realDonaldTrump tweets...like a breath of fresh air"Thanks</t>
  </si>
  <si>
    <t>https://twitter.com/realDonaldTrump/status/374682026362015744</t>
  </si>
  <si>
    <t>" @ _itsTracy: @ realDonaldTrump run for prime minster in the uk and first minister in scotland....we could use your help" Cute!</t>
  </si>
  <si>
    <t>https://twitter.com/realDonaldTrump/status/374682154388975616</t>
  </si>
  <si>
    <t>" @ kyleraccio: @ realDonaldTrump Donald have you noticed how so many people want you to run? Amazing. I think you will win handily." Thanks!</t>
  </si>
  <si>
    <t>https://twitter.com/realDonaldTrump/status/374682457691684864</t>
  </si>
  <si>
    <t>" @ charliemassie: I hope @ realDonaldTrump runs for president. For obvious reasons."</t>
  </si>
  <si>
    <t>https://twitter.com/realDonaldTrump/status/374683833456922624</t>
  </si>
  <si>
    <t>" @ pantysoaker420: @ realDonaldTrump @ schulesix3 @ JamesFrancoTV james franco is prettier than donald trump" But I get better ratings!</t>
  </si>
  <si>
    <t>https://twitter.com/realDonaldTrump/status/374684221279055872</t>
  </si>
  <si>
    <t>"@Rizz_Lizz: @ realDonaldTrump I am surprised Weiner is so delusional to think that he still has a shot! should seek help.</t>
  </si>
  <si>
    <t>@Rizz_Lizz @</t>
  </si>
  <si>
    <t>https://twitter.com/realDonaldTrump/status/374686006509068288</t>
  </si>
  <si>
    <t>" @ TarekR: @ realDonaldTrump If you ever become president of the US, what would be your first step?" Get rid of Obamacare!</t>
  </si>
  <si>
    <t>https://twitter.com/realDonaldTrump/status/374687532833067008</t>
  </si>
  <si>
    <t>" @ flljeff: @ realDonaldTrump You always "Keep it Real"Mr. Trump...the truth hurts sometimes and America needs you to run in 2016!!!!"</t>
  </si>
  <si>
    <t>https://twitter.com/realDonaldTrump/status/374688033960103936</t>
  </si>
  <si>
    <t>" @ ALTO67: @ realDonaldTrump Your thoughts on Bill De Blasio for Mayor..." I predicted two years ago that he would win!</t>
  </si>
  <si>
    <t>https://twitter.com/realDonaldTrump/status/374690597602594816</t>
  </si>
  <si>
    <t>" @ desorourke84: @ realDonaldTrump trump tower here in Chicago is such an impressive building and architecturally really fits in with the area</t>
  </si>
  <si>
    <t>https://twitter.com/realDonaldTrump/status/374701187440050176</t>
  </si>
  <si>
    <t>Our country is looking very bad right now!</t>
  </si>
  <si>
    <t>https://twitter.com/realDonaldTrump/status/374712124620406784</t>
  </si>
  <si>
    <t>If the U.S. attacks Syria and hits the wrong targets, killing civilians, there will be worldwide hell to pay. Stay away and fix broken U.S.</t>
  </si>
  <si>
    <t>https://twitter.com/realDonaldTrump/status/374713012877524992</t>
  </si>
  <si>
    <t>Think of it, the Arab League doesn't want to get involved with Syria - but they want us to do their dirty work. How stupid!</t>
  </si>
  <si>
    <t>https://twitter.com/realDonaldTrump/status/374713333347532800</t>
  </si>
  <si>
    <t>"@Devante4Liberty: @ realDonaldTrump But if we had a Republican President you would say the exact opposite right?" Wrong!</t>
  </si>
  <si>
    <t>@Devante4Liberty @</t>
  </si>
  <si>
    <t>https://twitter.com/realDonaldTrump/status/374852923165253632</t>
  </si>
  <si>
    <t>"@Trill_Blowa: If the government just listened to @ realDonaldTrump this country would be so much better!"</t>
  </si>
  <si>
    <t>@Trill_Blowa @</t>
  </si>
  <si>
    <t>https://twitter.com/realDonaldTrump/status/374856482535538688</t>
  </si>
  <si>
    <t>President Obama's "Arab Spring" is not looking so good right now!</t>
  </si>
  <si>
    <t>https://twitter.com/realDonaldTrump/status/374872460010991616</t>
  </si>
  <si>
    <t>" @ thobane63: @ realDonaldTrump why the hell are you always criticising Obama" Because he is doing a terrible, in fact embarrassing, job!</t>
  </si>
  <si>
    <t>https://twitter.com/realDonaldTrump/status/374953740756733952</t>
  </si>
  <si>
    <t>I applaud Columbia, South Carolina for cleaning up biz center http://fxn.ws/1a3DY3H Will cut crime &amp; advance commerce.</t>
  </si>
  <si>
    <t>https://twitter.com/realDonaldTrump/status/374955998576136192</t>
  </si>
  <si>
    <t>Enjoy the ratings of President Obama. http://fb.me/Umbca9zL</t>
  </si>
  <si>
    <t>https://twitter.com/realDonaldTrump/status/374967222512267264</t>
  </si>
  <si>
    <t>China, OPEC and Russia laugh at us. But now thanks to Obama so does Syria. Very sad!</t>
  </si>
  <si>
    <t>https://twitter.com/realDonaldTrump/status/374967792497209344</t>
  </si>
  <si>
    <t>I am giving away money. Check the crowdfunding site @ fundanything http://fundanything.com/en Raise money for anything!</t>
  </si>
  <si>
    <t>https://twitter.com/realDonaldTrump/status/374971875757015040</t>
  </si>
  <si>
    <t>‚ÄúA big key to winning is knowing where the other side is coming from.‚Äù ‚Äì Think Like a Champion</t>
  </si>
  <si>
    <t>https://twitter.com/realDonaldTrump/status/374980552677285888</t>
  </si>
  <si>
    <t>How can General Martin Dempsey tell Obama that delaying the Syria bombardment will have no consequences? He is no Patton or MacArthur.</t>
  </si>
  <si>
    <t>https://twitter.com/realDonaldTrump/status/374981339948130304</t>
  </si>
  <si>
    <t>https://twitter.com/realDonaldTrump/status/374981503081394177</t>
  </si>
  <si>
    <t>@ perkins_holly Great!</t>
  </si>
  <si>
    <t>https://twitter.com/realDonaldTrump/status/374983974289801216</t>
  </si>
  <si>
    <t>Elections have consequences. Obama just published ‚Äúfinal regulations for ObamaCare‚Äôs individual mandate‚Äù http://onforb.es/1a3Grv4 Enjoy!</t>
  </si>
  <si>
    <t>https://twitter.com/realDonaldTrump/status/374994198795001856</t>
  </si>
  <si>
    <t>‚ÄúRepresenting your own brand yourself is the best way to go. If you can‚Äôt sell it, who will?‚Äù ‚Äì Midas Touch</t>
  </si>
  <si>
    <t>https://twitter.com/realDonaldTrump/status/375002156568694784</t>
  </si>
  <si>
    <t>From the great author of Rich Dad, Poor Dad-- Robert Kiyosaki-- here is a very nice article. http://fb.me/2pYzDoIrG</t>
  </si>
  <si>
    <t>https://twitter.com/realDonaldTrump/status/375068801983082498</t>
  </si>
  <si>
    <t>" @ mbouchon: Make an appearance @ realDonaldTrump! We would love to host you at the USC # EntrepreneurshipClub @ SCProvingGround" Thanks!</t>
  </si>
  <si>
    <t>https://twitter.com/realDonaldTrump/status/375070157108178944</t>
  </si>
  <si>
    <t>" @ twittahmachine0: @ realDonaldTrump mr trump for president" Thank you!</t>
  </si>
  <si>
    <t>https://twitter.com/realDonaldTrump/status/375070513565274112</t>
  </si>
  <si>
    <t>"@jvmesb: @ realDonaldTrump is the kind of president we need!" True!</t>
  </si>
  <si>
    <t>@jvmesb @</t>
  </si>
  <si>
    <t>https://twitter.com/realDonaldTrump/status/375070753387184128</t>
  </si>
  <si>
    <t>" @ NattieBright: @ realDonaldTrump If u r so disappointed at Obama why don't u run for president in 2016!" Watch!</t>
  </si>
  <si>
    <t>https://twitter.com/realDonaldTrump/status/375071305311473664</t>
  </si>
  <si>
    <t>" @ DavidAGoodman: @ realDonaldTrump:How can General Dempsey tell Obama delaying Syria bombardment will have no consequences? He's no Patton!</t>
  </si>
  <si>
    <t>https://twitter.com/realDonaldTrump/status/375071413465784320</t>
  </si>
  <si>
    <t>" @ BattoulShamsi: @ realDonaldTrump I just love ur way of thinking and analyzing things, 2 the point."Thanks.</t>
  </si>
  <si>
    <t>https://twitter.com/realDonaldTrump/status/375072117068668928</t>
  </si>
  <si>
    <t>" @ BigSexyBDAvis: @ realDonaldTrump mr trump would attack Syria or no?" No, lets make our country great again as they fight their war!</t>
  </si>
  <si>
    <t>https://twitter.com/realDonaldTrump/status/375073730105733120</t>
  </si>
  <si>
    <t>The great GENERALS MacArthur and Patton, real leaders and fighters, are spinning in their graves as we give Syria info &amp; time to prepare.</t>
  </si>
  <si>
    <t>https://twitter.com/realDonaldTrump/status/375075774644363264</t>
  </si>
  <si>
    <t>What I am saying is stay out of Syria.</t>
  </si>
  <si>
    <t>https://twitter.com/realDonaldTrump/status/375078830366814208</t>
  </si>
  <si>
    <t>For all of those fools that want to attack Syria, the U.S.has lost the vital element of surprise-so stupid-could be a disaster!</t>
  </si>
  <si>
    <t>https://twitter.com/realDonaldTrump/status/375079451404828672</t>
  </si>
  <si>
    <t>" @ atkins4: @ realDonaldTrump you realize that is what Iran wants, dont you?" You beat Iran in a much different fashion-not through Syria!</t>
  </si>
  <si>
    <t>https://twitter.com/realDonaldTrump/status/375233358395342848</t>
  </si>
  <si>
    <t>" @ andrewessex1: @ realDonaldTrump @ tannermarkboots Just finished 'art of the deal', Brilliant insight into your mind, thanks!</t>
  </si>
  <si>
    <t>https://twitter.com/realDonaldTrump/status/375233781718077440</t>
  </si>
  <si>
    <t>" @ ukn96: @ realDonaldTrump If two of your competitors were at war, would you let them destroy each other? Or would you back one?</t>
  </si>
  <si>
    <t>https://twitter.com/realDonaldTrump/status/375235755670790144</t>
  </si>
  <si>
    <t>" @ Michael_Dorris: " @ realDonaldTrump: " @ tannermarkboots: @ realDonaldTrump never tell your enemy when where and how you are going to hit them!</t>
  </si>
  <si>
    <t>https://twitter.com/realDonaldTrump/status/375250641179795457</t>
  </si>
  <si>
    <t>@ SHAWSHANK5 " @ realDonaldTrump To be a champ. you have to believe in yourself when nobody else will" True!</t>
  </si>
  <si>
    <t>https://twitter.com/realDonaldTrump/status/375250794657767424</t>
  </si>
  <si>
    <t>https://twitter.com/realDonaldTrump/status/375250982667436033</t>
  </si>
  <si>
    <t>https://twitter.com/realDonaldTrump/status/375291615423643648</t>
  </si>
  <si>
    <t>Congratulations to @ PiersMorgan on winning @ BritishGQ TV Personality Of The Year. Piers deserves his success!</t>
  </si>
  <si>
    <t>https://twitter.com/realDonaldTrump/status/375294599180214272</t>
  </si>
  <si>
    <t>. @ EmilyMiller's book "Emily Gets Her Gun" exposes the attack on our Second Amendment http://amzn.to/17tQJjD A must read!</t>
  </si>
  <si>
    <t>https://twitter.com/realDonaldTrump/status/375307391635451904</t>
  </si>
  <si>
    <t>Many Syrian ‚Äòrebels‚Äô are radical Jihadis. Not our friends &amp; supporting them doesn't serve our national interest. Stay out of Syria!</t>
  </si>
  <si>
    <t>https://twitter.com/realDonaldTrump/status/375327383101788161</t>
  </si>
  <si>
    <t>. @ serenawilliams had a flawless @ usopen quarterfinal win last night. She‚Äôs a great player and a wonderful person.</t>
  </si>
  <si>
    <t>https://twitter.com/realDonaldTrump/status/375333815897448450</t>
  </si>
  <si>
    <t>. @ GOP must stay focused on defunding ObamaCare and the impending budget battle. Don‚Äôt let Syria rule the agenda.</t>
  </si>
  <si>
    <t>https://twitter.com/realDonaldTrump/status/375341257007968256</t>
  </si>
  <si>
    <t>Happy New Year to all of my Jewish friends and supporters. Shana Tova. Hopefully it will be a great year!</t>
  </si>
  <si>
    <t>https://twitter.com/realDonaldTrump/status/375347932943220736</t>
  </si>
  <si>
    <t>https://twitter.com/realDonaldTrump/status/375348343234256897</t>
  </si>
  <si>
    <t>https://twitter.com/realDonaldTrump/status/375352395980484609</t>
  </si>
  <si>
    <t>With the signature services of Trump Attach√©, @ TrumpWaikiki brings premiere luxury to the white sands of Waikiki http://bit.ly/17tNNn5</t>
  </si>
  <si>
    <t>https://twitter.com/realDonaldTrump/status/375356418208960512</t>
  </si>
  <si>
    <t>‚ÄúTo keep momentum, keep challenging yourself.‚Äù ‚Äì Think Big</t>
  </si>
  <si>
    <t>https://twitter.com/realDonaldTrump/status/375365504405229569</t>
  </si>
  <si>
    <t>I‚Äôve always defended @ jayleno but he never defends me. He's not a loyal person &amp; I now understand why everybody dumped him. Jay sucks!</t>
  </si>
  <si>
    <t>https://twitter.com/realDonaldTrump/status/375365520964337664</t>
  </si>
  <si>
    <t>I hear this moron @ billmaher said nasty things about me (hair etc‚Äîboring) on the terminated @ jayleno show. Stupid guy/bad ratings!</t>
  </si>
  <si>
    <t>https://twitter.com/realDonaldTrump/status/375373304799846401</t>
  </si>
  <si>
    <t>‚ÄúAppreciate your property, and your property will appreciate for you.‚Äù ‚Äì Think Like a Billionaire</t>
  </si>
  <si>
    <t>https://twitter.com/realDonaldTrump/status/375392555375939584</t>
  </si>
  <si>
    <t>" @ MariaDavidson10: @ realDonaldTrump you have more followers than they ( @ billmaher @ jayleno) do." So true, and am hopefully MUCH smarter!</t>
  </si>
  <si>
    <t>https://twitter.com/realDonaldTrump/status/375393448805015552</t>
  </si>
  <si>
    <t>" @ jp_worldwide: @ realDonaldTrump you need to go on @ HowardStern to bash Jay Leno. Howard hates him too" Howard is right on Leno-Jay is over</t>
  </si>
  <si>
    <t>https://twitter.com/realDonaldTrump/status/375464430945189888</t>
  </si>
  <si>
    <t>" @ WhiskeysCowgirl: @ realDonaldTrump " just turned off Jay! I can't watch him anymore, running out with the phony high fives-he's lost it!</t>
  </si>
  <si>
    <t>https://twitter.com/realDonaldTrump/status/375465828265000960</t>
  </si>
  <si>
    <t>" @ REAPEROFTRUTH: @ realDonaldTrump u mad because @ jayleno doesn't want u on his show? He begs me to go on his show-done it many times loser!</t>
  </si>
  <si>
    <t>https://twitter.com/realDonaldTrump/status/375466274895450112</t>
  </si>
  <si>
    <t>https://twitter.com/realDonaldTrump/status/375470671427813377</t>
  </si>
  <si>
    <t>" @ PDGreenwood: "I wish I could go on Jay's show so badly!" Real quote from @ realDonaldTrump" Real quote is "I wish they would stop calling"</t>
  </si>
  <si>
    <t>https://twitter.com/realDonaldTrump/status/375472403431702528</t>
  </si>
  <si>
    <t>Jay Leno and his people are constantly calling me to go on his show. My answer is always no because his show sucks. They love my ratings!</t>
  </si>
  <si>
    <t>https://twitter.com/realDonaldTrump/status/375472799466680320</t>
  </si>
  <si>
    <t>Is Anthony Weiner a jerk or what!</t>
  </si>
  <si>
    <t>https://twitter.com/realDonaldTrump/status/375473496954261505</t>
  </si>
  <si>
    <t>" @ FSUSteve: @ realDonaldTrump Why do you think you're so polarizing?" Because I like to be-it often times brings out the truth!</t>
  </si>
  <si>
    <t>https://twitter.com/realDonaldTrump/status/375473972739321856</t>
  </si>
  <si>
    <t>" @ thecarlossegura: @ realDonaldTrump do u like Lettermans show?" Yes, much smarter than Leno.</t>
  </si>
  <si>
    <t>https://twitter.com/realDonaldTrump/status/375475232611778560</t>
  </si>
  <si>
    <t>" @ Sebast_Valmont: @ realDonaldTrump when is @ MacMiller gonna pay you?" That is a very good question! His only good song is Donald Trump.</t>
  </si>
  <si>
    <t>https://twitter.com/realDonaldTrump/status/375475627358711808</t>
  </si>
  <si>
    <t>"@J_Lowry_: Idc what anyone says @ realDonaldTrump is the man" Very nice!</t>
  </si>
  <si>
    <t>@J_Lowry_ @</t>
  </si>
  <si>
    <t>https://twitter.com/realDonaldTrump/status/375476434850291712</t>
  </si>
  <si>
    <t>" @ Sebast_Valmont: @ realDonaldTrump @ MacMiller lmao.. What about his tattoos? Do you like those?" NO!</t>
  </si>
  <si>
    <t>https://twitter.com/realDonaldTrump/status/375476664756875264</t>
  </si>
  <si>
    <t>" @ Tjryyyan: @ realDonaldTrump Did you enjoy the experience you had with @ WWE" Yes, had a great time!</t>
  </si>
  <si>
    <t>https://twitter.com/realDonaldTrump/status/375546809122570240</t>
  </si>
  <si>
    <t>" @ BABOONVIEW: @ realDonaldTrump inspires me soo much" Great!</t>
  </si>
  <si>
    <t>https://twitter.com/realDonaldTrump/status/375547872730963968</t>
  </si>
  <si>
    <t>@ dongibson12 Very true!</t>
  </si>
  <si>
    <t>https://twitter.com/realDonaldTrump/status/375548299287490560</t>
  </si>
  <si>
    <t>" @ cbgoober: @ realDonaldTrump @ StephMcMahon @ Tjryyyan @ WWE think its time for The Donald to make a Surprise visit to # RAW" Speak to Vince!</t>
  </si>
  <si>
    <t>https://twitter.com/realDonaldTrump/status/375549782313668608</t>
  </si>
  <si>
    <t>https://twitter.com/realDonaldTrump/status/375553005627928576</t>
  </si>
  <si>
    <t>"@livin_in_80s: @ realDonaldTrump hell yeah! Dammit I love the frankness and brutal honesty of @ realDonaldTrump !" It is the only way!</t>
  </si>
  <si>
    <t>@livin_in_80s @ @</t>
  </si>
  <si>
    <t>https://twitter.com/realDonaldTrump/status/375553441982324736</t>
  </si>
  <si>
    <t>"@walterdisneyusa: @ realDonaldTrump you would make such a good president" Thank you!</t>
  </si>
  <si>
    <t>@walterdisneyusa @</t>
  </si>
  <si>
    <t>https://twitter.com/realDonaldTrump/status/375553572030910464</t>
  </si>
  <si>
    <t>"@Bchipper83: @ realDonaldTrump haha I love how you just tell like it is! You aren't who you are by not doing just that!"</t>
  </si>
  <si>
    <t>@Bchipper83 @</t>
  </si>
  <si>
    <t>https://twitter.com/realDonaldTrump/status/375575931009900544</t>
  </si>
  <si>
    <t>President Obama put himself in a very bad position when he talked about Syria crossing the RED LINE. Amazingly, now he denies he said that!</t>
  </si>
  <si>
    <t>https://twitter.com/realDonaldTrump/status/375577511473983488</t>
  </si>
  <si>
    <t>The only reason President Obama wants to attack Syria is to save face over his very dumb RED LINE statement. Do NOT attack Syria,fix U.S.A.</t>
  </si>
  <si>
    <t>https://twitter.com/realDonaldTrump/status/375577636141268992</t>
  </si>
  <si>
    <t>"@Bchipper83: @ realDonaldTrump haha I love how you just tell like it is! You aren't who you are by not doing just that!" Thank you!</t>
  </si>
  <si>
    <t>https://twitter.com/realDonaldTrump/status/375577886348312576</t>
  </si>
  <si>
    <t>" @ Whoopsydoodle: @ realDonaldTrump god your the best Mr. Trump!" I like you tooooo!</t>
  </si>
  <si>
    <t>https://twitter.com/realDonaldTrump/status/375579746996060161</t>
  </si>
  <si>
    <t>Tell Congress to straighten out the many problems of our country before trying to be the policemen to the world. Make America great again!</t>
  </si>
  <si>
    <t>https://twitter.com/realDonaldTrump/status/375597410925682688</t>
  </si>
  <si>
    <t>If you look at the horrible picture on the front page of the NY Times of the "rebels" executing prisoners, you would say forget the rebels!</t>
  </si>
  <si>
    <t>https://twitter.com/realDonaldTrump/status/375600015714316288</t>
  </si>
  <si>
    <t>While everyone is waiting and prepared for us to attack Syria, maybe we should knock the hell out of Iran and their nuclear capabilities?</t>
  </si>
  <si>
    <t>https://twitter.com/realDonaldTrump/status/375600452882423808</t>
  </si>
  <si>
    <t>"@gregfrech: @ realDonaldTrump have you seen the video of the rebel commander cutting out and eating the Syrian soldiers heart &amp; liver!!</t>
  </si>
  <si>
    <t>@gregfrech @</t>
  </si>
  <si>
    <t>https://twitter.com/realDonaldTrump/status/375609403376144384</t>
  </si>
  <si>
    <t>AGAIN, TO OUR VERY FOOLISH LEADER, DO NOT ATTACK SYRIA - IF YOU DO MANY VERY BAD THINGS WILL HAPPEN &amp; FROM THAT FIGHT THE U.S. GETS NOTHING!</t>
  </si>
  <si>
    <t>https://twitter.com/realDonaldTrump/status/375650504778346496</t>
  </si>
  <si>
    <t>I have just lost my beautiful &amp; elegant long time exec. assistant Norma Foerderer. She passed away yesterday ‚Äì a truly magnificent woman.</t>
  </si>
  <si>
    <t>https://twitter.com/realDonaldTrump/status/375658149446823936</t>
  </si>
  <si>
    <t>It will be interesting to see what happens to Eliot Spitzer if he loses the election for Comptroller to very capable @ scottmstringer.</t>
  </si>
  <si>
    <t>https://twitter.com/realDonaldTrump/status/375658171819622400</t>
  </si>
  <si>
    <t>That would mean that Eliot Spitzer has failed at everything he's done--politics, TV &amp; even real (cont) http://tl.gd/n_1rm9nda</t>
  </si>
  <si>
    <t>https://twitter.com/realDonaldTrump/status/375660569581613056</t>
  </si>
  <si>
    <t>If President Obama was going to attack Syria, he should‚Äôve done it a long time ago as a surprise &amp; not after (cont) http://tl.gd/n_1rm9ngg</t>
  </si>
  <si>
    <t>https://twitter.com/realDonaldTrump/status/375690260014845952</t>
  </si>
  <si>
    <t>Must read via @ IowaGOP by @ shanevanderhart: ‚ÄúCongress Should Vote No on Syria‚Äù http://bit.ly/18wzXTi</t>
  </si>
  <si>
    <t>https://twitter.com/realDonaldTrump/status/375705302382817281</t>
  </si>
  <si>
    <t>All former Bush administration officials should have zero standing on Syria. Iraq was a waste of blood &amp; treasure.</t>
  </si>
  <si>
    <t>https://twitter.com/realDonaldTrump/status/375708516712845312</t>
  </si>
  <si>
    <t>A 40mph gust of wind wrecked a wind turbine in Scotland http://dailym.ai/18wCI7h Any turbine in close proximity to a school must go!</t>
  </si>
  <si>
    <t>https://twitter.com/realDonaldTrump/status/375721267686412288</t>
  </si>
  <si>
    <t>Russia is sending a fleet of ships to the Mediterranean. Obama‚Äôs war in Syria has the potential to widen into a worldwide conflict.</t>
  </si>
  <si>
    <t>https://twitter.com/realDonaldTrump/status/375735114715496448</t>
  </si>
  <si>
    <t>In January '12, 3 turbines were wrecked in rough weather ... http://dailym.ai/18wCI7h</t>
  </si>
  <si>
    <t>https://twitter.com/realDonaldTrump/status/375735306827218945</t>
  </si>
  <si>
    <t>... while a 300ft turbine in Ardrossan, North Ayrshire, erupted in flames the previous month during gales of 165 mphhttp://dailym.ai/18wCI7h</t>
  </si>
  <si>
    <t>https://twitter.com/realDonaldTrump/status/375742327689453568</t>
  </si>
  <si>
    <t>‚ÄúIf you plan for the worst ‚Äì if you can live with the worst ‚Äì the good will always take care of itself.‚Äù ‚Äì The Art of the Deal</t>
  </si>
  <si>
    <t>https://twitter.com/realDonaldTrump/status/375757214763732992</t>
  </si>
  <si>
    <t>We should not attack Syria but if they make the stupid move to do so, the Arab League,whose members are laughing at us, should pay!</t>
  </si>
  <si>
    <t>https://twitter.com/realDonaldTrump/status/375758331459403776</t>
  </si>
  <si>
    <t>" @ JesseGunPlayJay: @ realDonaldTrump You're a pussy shut up and stop crying @ jayleno show is funny" No, Jay is dumb as a rock-gets outplayed</t>
  </si>
  <si>
    <t>https://twitter.com/realDonaldTrump/status/375759718251503616</t>
  </si>
  <si>
    <t>The terrorists in Syria are calling themselves REBELS and getting away with it because our leaders are so completely stupid!</t>
  </si>
  <si>
    <t>https://twitter.com/realDonaldTrump/status/375759969880391681</t>
  </si>
  <si>
    <t>" @ Jahbalon: Why is Sierra Club not speaking up for the birds slain by turbines? MUST READ from biologisthttp://www.masterresource.org/2013/09/hiding-avian-mortality-altamont-pass/#sthash.RgUKZMPv.dpuf ‚Ä¶</t>
  </si>
  <si>
    <t>#sthash</t>
  </si>
  <si>
    <t>https://twitter.com/realDonaldTrump/status/375760904492957696</t>
  </si>
  <si>
    <t>" @ KhalidNasser: @ realDonaldTrump In this case, What would you do if you were the President?" I'd rebuild the U.S. and make it great again!</t>
  </si>
  <si>
    <t>https://twitter.com/realDonaldTrump/status/375791027824902144</t>
  </si>
  <si>
    <t>" @ autumnallday: @ realDonaldTrump I wish you'd run for office. The country needs more minds like yours." Thank you.</t>
  </si>
  <si>
    <t>https://twitter.com/realDonaldTrump/status/375792361546473472</t>
  </si>
  <si>
    <t>" @ reallLTalk: @ realDonaldTrump TRUMP FOR PRESIDENT!!! " Thanks.</t>
  </si>
  <si>
    <t>https://twitter.com/realDonaldTrump/status/375795360662556675</t>
  </si>
  <si>
    <t>" @ vindictivraider: @ realDonaldTrump Well quit yapping about and run for office. I like your ideas. DO IT!!"</t>
  </si>
  <si>
    <t>https://twitter.com/realDonaldTrump/status/375960370957262848</t>
  </si>
  <si>
    <t>Did you ever see a situation so ridiculous as our President explaining what, when and where to Congress about a Syrian attack. Far too late!</t>
  </si>
  <si>
    <t>https://twitter.com/realDonaldTrump/status/375963354097266688</t>
  </si>
  <si>
    <t>We don't have the leadership, including the Generals (who just said the element of surprise does not matter) to attack anyone! Cool it.</t>
  </si>
  <si>
    <t>https://twitter.com/realDonaldTrump/status/375965465765769216</t>
  </si>
  <si>
    <t>Really bad news just announced concerning jobs. Far fewer jobs created in August than anticipated. Interest rates, therefore, to remain low.</t>
  </si>
  <si>
    <t>https://twitter.com/realDonaldTrump/status/375967171664707584</t>
  </si>
  <si>
    <t>I wonder how much our "leaders" have promised, or given, Russia in order for them to behave and not make the U.S. look even worse?</t>
  </si>
  <si>
    <t>https://twitter.com/realDonaldTrump/status/375971865996832768</t>
  </si>
  <si>
    <t>I am not angry at Russia (or China) because their leaders are far smarter than ours. We need real leadership, and fast,before it is too late</t>
  </si>
  <si>
    <t>https://twitter.com/realDonaldTrump/status/375973587771224064</t>
  </si>
  <si>
    <t>" @ robyncook7: It's sad that @ realDonaldTrump knows more about politics than our politicians"</t>
  </si>
  <si>
    <t>https://twitter.com/realDonaldTrump/status/375997306950017025</t>
  </si>
  <si>
    <t>‚ÄúRemember the golden rule of negotiating: ‚ÄòHe who has the gold makes the rules.‚Äô‚Äù ‚Äì Midas Touch</t>
  </si>
  <si>
    <t>https://twitter.com/realDonaldTrump/status/376006848358260736</t>
  </si>
  <si>
    <t>The historic $250M renovations at @ TrumpDoral are moving on pace. Once complete, @ TrumpDoral will be South Florida‚Äôs premiere resort.</t>
  </si>
  <si>
    <t>https://twitter.com/realDonaldTrump/status/376019499645816833</t>
  </si>
  <si>
    <t>No surprise. Woman being cited by Kerry &amp; McCain on Syrian rebels is a paid consultant of the rebelshttp://bit.ly/19pezR7</t>
  </si>
  <si>
    <t>https://twitter.com/realDonaldTrump/status/376032085279924224</t>
  </si>
  <si>
    <t>Via @ MiamiHerald by Hannah Sampson: ‚ÄúBLT Prime coming to Trump‚Äôs Doral resort‚Äù http://hrld.us/19pd5Gw</t>
  </si>
  <si>
    <t>https://twitter.com/realDonaldTrump/status/376053255245008896</t>
  </si>
  <si>
    <t>Many of the Syrian rebels are radical jihadi Islamists who are murdering Christians. Why would we ever fight with them?</t>
  </si>
  <si>
    <t>https://twitter.com/realDonaldTrump/status/376081345891405824</t>
  </si>
  <si>
    <t>Obama is not a leader, he's just a campaigner!</t>
  </si>
  <si>
    <t>https://twitter.com/realDonaldTrump/status/376085605844647936</t>
  </si>
  <si>
    <t>‚ÄúDo you want to know who you are? Don't ask. Act! Action will delineate and define you.‚Äù - Thomas Jefferson</t>
  </si>
  <si>
    <t>https://twitter.com/realDonaldTrump/status/376086902568259584</t>
  </si>
  <si>
    <t>‚ÄúAny political leader who won‚Äôt face the future head on is putting the American Dream at risk.‚Äù ‚Äì The America We Deserve</t>
  </si>
  <si>
    <t>https://twitter.com/realDonaldTrump/status/376112156527587328</t>
  </si>
  <si>
    <t>"@GarryGreiner: @ realDonaldTrump We should send Obama and Congress to Syria!"</t>
  </si>
  <si>
    <t>@GarryGreiner @</t>
  </si>
  <si>
    <t>https://twitter.com/realDonaldTrump/status/376113053903126528</t>
  </si>
  <si>
    <t>When we have big disasters, no one comes to our aid or even suggests helping - but we are always expected to come to the aid of others!</t>
  </si>
  <si>
    <t>https://twitter.com/realDonaldTrump/status/376114891381542912</t>
  </si>
  <si>
    <t>If Syria was forced to use Obamacare they would self-destruct without a shot being fired. Obama should sell them that idea!</t>
  </si>
  <si>
    <t>https://twitter.com/realDonaldTrump/status/376183152156606464</t>
  </si>
  <si>
    <t>" @ CUREHDSAORG: @ BretBaier Huntingtons Disease is a terminal and genetic illness.Please retweet http://www.hdsa.org for education.</t>
  </si>
  <si>
    <t>https://twitter.com/realDonaldTrump/status/376183493803651072</t>
  </si>
  <si>
    <t>" @ BretBaier: Thx RT @ JedediahBila Well done, @ BretBaier "Thurs Cable News Ratings: Fox's Bret Baier Beats CNN, MSNBC, HLN Combined.</t>
  </si>
  <si>
    <t>https://twitter.com/realDonaldTrump/status/376321192355184640</t>
  </si>
  <si>
    <t>Just watching NBC News where our potential attack is being detailed-the exact ships, the stealth bombers, the destinations-so ridiculous!</t>
  </si>
  <si>
    <t>https://twitter.com/realDonaldTrump/status/376322374377172992</t>
  </si>
  <si>
    <t>Syria has been given so much time that much of the things we were going to bomb have been moved into civilian areas! A polititian's war.</t>
  </si>
  <si>
    <t>https://twitter.com/realDonaldTrump/status/376323127393136641</t>
  </si>
  <si>
    <t>Former President Jimmy Carter is so happy that he is no longer considered the worst President in the history of the United States!</t>
  </si>
  <si>
    <t>https://twitter.com/realDonaldTrump/status/376326101330821120</t>
  </si>
  <si>
    <t>I'm a Republican but not a fan of the last George Bush-he also was a lousy President (Iraq etc.). In fact, he was so bad he gave us Obama!</t>
  </si>
  <si>
    <t>https://twitter.com/realDonaldTrump/status/376326818544246785</t>
  </si>
  <si>
    <t>" @ Robertr369: @ realDonaldTrump if only Japan had the same courtesy Dec 1941" They should have told us they were coming like us with Syria!</t>
  </si>
  <si>
    <t>https://twitter.com/realDonaldTrump/status/376327457634541568</t>
  </si>
  <si>
    <t>" @ ericjgiroux: @ realDonaldTrump you need to make a run" Time will tell!</t>
  </si>
  <si>
    <t>https://twitter.com/realDonaldTrump/status/376327719384252416</t>
  </si>
  <si>
    <t>" @ thegroveguru: @ realDonaldTrump Could you imagine Bill Belichek broadcasting to Tom Coughlin exactly when and where he was going to blitz?"</t>
  </si>
  <si>
    <t>https://twitter.com/realDonaldTrump/status/376328560002486272</t>
  </si>
  <si>
    <t>@ lucindamac Thank you, but we are dealing with many very stupid people!</t>
  </si>
  <si>
    <t>https://twitter.com/realDonaldTrump/status/376329798588837888</t>
  </si>
  <si>
    <t>Speaking of our very stupid war with Iraq, it is totally disintegrating and Iran (with Russia) will walk in and take it over (lots of oil)!</t>
  </si>
  <si>
    <t>https://twitter.com/realDonaldTrump/status/376330543300116480</t>
  </si>
  <si>
    <t>" @ kwatkiins: saw @ realDonaldTrump on a video in history yesterday... made my day # smartestmanalive" Thanks, very nice.</t>
  </si>
  <si>
    <t>https://twitter.com/realDonaldTrump/status/376330872578146304</t>
  </si>
  <si>
    <t>"@RLSteetle: @ realDonaldTrump I'm addicted to your books. Are you writing another any time soon?" At some point, there is so much to write!</t>
  </si>
  <si>
    <t>@RLSteetle @</t>
  </si>
  <si>
    <t>https://twitter.com/realDonaldTrump/status/376331427216117760</t>
  </si>
  <si>
    <t>"@UnabashedProg: @ realDonaldTrump @ thegroveguru can you imagine serious people comparing modern warfare to a football game? ACTUALLY YES!</t>
  </si>
  <si>
    <t>@UnabashedProg @ @</t>
  </si>
  <si>
    <t>https://twitter.com/realDonaldTrump/status/376332609150025728</t>
  </si>
  <si>
    <t>Isn't it intetesting that anybody who attacks President Obama is considered a racist by the real racists out there!</t>
  </si>
  <si>
    <t>https://twitter.com/realDonaldTrump/status/376334423069032448</t>
  </si>
  <si>
    <t>President Obama, do not attack Syria. There is no upside and tremendous downside. Save your "powder" for another (and more important) day!</t>
  </si>
  <si>
    <t>https://twitter.com/realDonaldTrump/status/376410156277706752</t>
  </si>
  <si>
    <t>" @ anitaozz2: @ Toure @ realDonaldTrump Trump will do or say anything." But Toure (why only one name?) is just a very dumb racist-bad ratings!</t>
  </si>
  <si>
    <t>https://twitter.com/realDonaldTrump/status/376475093255610369</t>
  </si>
  <si>
    <t>@ Midgespeaks I want him to do a great job but he can't.</t>
  </si>
  <si>
    <t>https://twitter.com/realDonaldTrump/status/376475751245434880</t>
  </si>
  <si>
    <t>"@wussydemon: Can I get a RT from @ realDonaldTrump for getting three of the best looking shirts @ Macys # bigfan https://twitter.com/wussydemon/status/376469039926620160/photo/1pic.twitter.com/fDAYfpkkMe "Great!</t>
  </si>
  <si>
    <t>@wussydemon @ @</t>
  </si>
  <si>
    <t>https://twitter.com/realDonaldTrump/status/376476754036400129</t>
  </si>
  <si>
    <t>"@FadiS_83: @ realDonaldTrump is the man,never heard such wise words. # HandsOffSyria." SMART!</t>
  </si>
  <si>
    <t>@FadiS_83 @</t>
  </si>
  <si>
    <t>https://twitter.com/realDonaldTrump/status/376480928685883393</t>
  </si>
  <si>
    <t>" @ marklevinshow: Oh, how painful this must be for liberals and RINOs! http://www.nytimes.com/best-sellers-books/2013-09-15/hardcover-nonfiction/list.html ‚Ä¶" Great going Mark-terrific book!</t>
  </si>
  <si>
    <t>https://twitter.com/realDonaldTrump/status/376482078864711680</t>
  </si>
  <si>
    <t>My shirts, ties and suits are selling great @ Macy's because they are the best and most stylish at a really reasonable price - thanks!</t>
  </si>
  <si>
    <t>https://twitter.com/realDonaldTrump/status/376482506100719616</t>
  </si>
  <si>
    <t>" @ ctumbert: love stracciatella and strawberry ice cream from @ TrumpTowerNY @ realDonaldTrump pic.twitter.com/kolVCA54xo" That's great, enjoy!</t>
  </si>
  <si>
    <t>https://twitter.com/realDonaldTrump/status/376482993353019392</t>
  </si>
  <si>
    <t>@ dexterpugh Great looking couple-good to have him back!</t>
  </si>
  <si>
    <t>https://twitter.com/realDonaldTrump/status/376483621487792128</t>
  </si>
  <si>
    <t>" @ CosmosTickets: @ realDonaldTrump @ macy your apparel is the first thing I look at when I go to the mall!" Thanks - you have good taste!</t>
  </si>
  <si>
    <t>https://twitter.com/realDonaldTrump/status/376483809921101824</t>
  </si>
  <si>
    <t>" @ joeperella3: @ realDonaldTrump @ macy I got a suit and 3 ties from you" Great Joe!</t>
  </si>
  <si>
    <t>https://twitter.com/realDonaldTrump/status/376484533581139968</t>
  </si>
  <si>
    <t>" @ vnessa09: Do you wear your brand from @ Macy's? RT @ realDonaldTrump: YES!</t>
  </si>
  <si>
    <t>https://twitter.com/realDonaldTrump/status/376484942039240704</t>
  </si>
  <si>
    <t>" @ ArianaG_Lover26: @ realDonaldTrump @ macy damn right just bought one lookin fresh!" Great!</t>
  </si>
  <si>
    <t>https://twitter.com/realDonaldTrump/status/376485168246435840</t>
  </si>
  <si>
    <t>"@Hoxma: @ realDonaldTrump My DJT Collection men's wallet from @ macy's lasted me many years. Loved that wallet"</t>
  </si>
  <si>
    <t>@Hoxma @ @</t>
  </si>
  <si>
    <t>https://twitter.com/realDonaldTrump/status/376485611278172160</t>
  </si>
  <si>
    <t>"@tombwiles: @ realDonaldTrump You forgot to mention the stylish cufflinks." True - people love them - thanks!</t>
  </si>
  <si>
    <t>@tombwiles @</t>
  </si>
  <si>
    <t>https://twitter.com/realDonaldTrump/status/376486574567227392</t>
  </si>
  <si>
    <t>" @ JimSlickatshort: @ realDonaldTrump We really don't need your shirts, damn we need your brains! Get involved in politics! Thanks!</t>
  </si>
  <si>
    <t>https://twitter.com/realDonaldTrump/status/376487337016188928</t>
  </si>
  <si>
    <t>" @ hyda313: @ realDonaldTrump I have the cuff links!!!! They single handedly got me a job!!"</t>
  </si>
  <si>
    <t>https://twitter.com/realDonaldTrump/status/376487692781256704</t>
  </si>
  <si>
    <t>" @ RossMcCutchen: @ realDonaldTrump Where can I find more Trump ties...they are the best ties I've ever owned" At Trump Tower - 57th &amp; Fifth.</t>
  </si>
  <si>
    <t>https://twitter.com/realDonaldTrump/status/376504339067858944</t>
  </si>
  <si>
    <t>@ mathewaiken Great!</t>
  </si>
  <si>
    <t>https://twitter.com/realDonaldTrump/status/376504950765125632</t>
  </si>
  <si>
    <t>" @ bishopcoggins: @ realDonaldTrump Tomorrow morning I will be sporting my Trump Collection, Tie &amp; Cuffs!!!"</t>
  </si>
  <si>
    <t>https://twitter.com/realDonaldTrump/status/376504998685048832</t>
  </si>
  <si>
    <t>" @ SybilaLopez: @ realDonaldTrump "The Quality is the best." A+."</t>
  </si>
  <si>
    <t>https://twitter.com/realDonaldTrump/status/376505826837794816</t>
  </si>
  <si>
    <t>" @ ET614: @ realDonaldTrump give me an update on Anthony Weiner ??" He's finished!</t>
  </si>
  <si>
    <t>https://twitter.com/realDonaldTrump/status/376541448923254785</t>
  </si>
  <si>
    <t>" @ cobra4748: @ realDonaldTrump I just bought one of your shirts for a business trip,quality,style,&amp;value from a name I trust."</t>
  </si>
  <si>
    <t>https://twitter.com/realDonaldTrump/status/376541942148235264</t>
  </si>
  <si>
    <t>" @ ET614: @ realDonaldTrump Trump For President 2016 !!!" Thanks!</t>
  </si>
  <si>
    <t>https://twitter.com/realDonaldTrump/status/376542271229153280</t>
  </si>
  <si>
    <t>" @ madrox91: I think @ realDonaldTrump should run office for one day. Then maybe some stuff would get set straight. The right way." Thank you!</t>
  </si>
  <si>
    <t>https://twitter.com/realDonaldTrump/status/376544468952170497</t>
  </si>
  <si>
    <t>Do you notice that nobody is talking about the many scandals of the Obama administration anymore - The Teflon President!</t>
  </si>
  <si>
    <t>https://twitter.com/realDonaldTrump/status/376544721692532736</t>
  </si>
  <si>
    <t>"@ashley_rad1432: @ realDonaldTrump #2016 # changeisnear ????" Could happen!</t>
  </si>
  <si>
    <t>@ashley_rad1432 @</t>
  </si>
  <si>
    <t>#2016 #</t>
  </si>
  <si>
    <t>https://twitter.com/realDonaldTrump/status/376545828191870976</t>
  </si>
  <si>
    <t>https://twitter.com/realDonaldTrump/status/376545994210836480</t>
  </si>
  <si>
    <t>" @ josegonzalez_69: @ realDonaldTrump You have my vote and I'm a Democrat!(Albeit a Conservative one)" Thanks Joe.</t>
  </si>
  <si>
    <t>https://twitter.com/realDonaldTrump/status/376556729603223552</t>
  </si>
  <si>
    <t>" @ gretawire: PresObama is not busy talking to Congress about Syria..he is playing golf ...go figure"</t>
  </si>
  <si>
    <t>https://twitter.com/realDonaldTrump/status/376667190432657408</t>
  </si>
  <si>
    <t>" @ seanofkbio: @ TrumpGolfLinks @ realDonaldTrump what a coarse, what service. A jewel of Scotland pic.twitter.com/39EEH2i94A"</t>
  </si>
  <si>
    <t>https://twitter.com/realDonaldTrump/status/376756221597872128</t>
  </si>
  <si>
    <t>Doing a commercial for @ NFLONFOX- lots of fun! http://instagram.com/p/eAeLyyGhco/</t>
  </si>
  <si>
    <t>https://twitter.com/realDonaldTrump/status/376777772821389312</t>
  </si>
  <si>
    <t>" @ Queeniegotgame: @ realDonaldTrump @ NFLONFOX YOU ROCKED IT! MADE MY DAY!! ENJOY YOUR SUNDAY MR TRUMP! :) :) :)" Thanks!</t>
  </si>
  <si>
    <t>https://twitter.com/realDonaldTrump/status/376778202011934720</t>
  </si>
  <si>
    <t>" @ johndoe5210: @ realDonaldTrump @ NFLONFOX , Great. I don't always agree with you but I always respect you." Thank you.</t>
  </si>
  <si>
    <t>https://twitter.com/realDonaldTrump/status/376833490584883201</t>
  </si>
  <si>
    <t>" @ toughnewworld: I may not always agree with @ realDonaldTrump statements.. But he does have a good looking line of shirts and ties"</t>
  </si>
  <si>
    <t>https://twitter.com/realDonaldTrump/status/376834867264495616</t>
  </si>
  <si>
    <t>" @ skqush: @ realDonaldTrump @ BarackObama wears ua line of # shirts too even if you don't agree wit his # leadership style!" Very cute.</t>
  </si>
  <si>
    <t>https://twitter.com/realDonaldTrump/status/376836720681295872</t>
  </si>
  <si>
    <t>"@DianeMarshall_: @ realDonaldTrump speaks nothing but the truth, unlike certain people in the current presidential administration"True Diane</t>
  </si>
  <si>
    <t>@DianeMarshall_ @</t>
  </si>
  <si>
    <t>https://twitter.com/realDonaldTrump/status/376858785270468608</t>
  </si>
  <si>
    <t>" @ robin1260: ‚Äú @ realDonaldTrump Bought 5 Trump shirts for husband today. So sophisticated! Hope u run for president. Thanks and enjoy!</t>
  </si>
  <si>
    <t>https://twitter.com/realDonaldTrump/status/376860622602141696</t>
  </si>
  <si>
    <t>"@michael_mkw10: @ realDonaldTrump when will u decide if you are going to run in 2016? Got to love the Trump brand but Trump presidency best!</t>
  </si>
  <si>
    <t>@michael_mkw10 @</t>
  </si>
  <si>
    <t>https://twitter.com/realDonaldTrump/status/376869977175121921</t>
  </si>
  <si>
    <t>" @ RangerLE901: @ realDonaldTrump @ robin1260 yup. Trump line rocks. The ties are impeccable ! Thanks DT."</t>
  </si>
  <si>
    <t>https://twitter.com/realDonaldTrump/status/376871681241120768</t>
  </si>
  <si>
    <t>" @ dashinglis: @ realDonaldTrump @ robin1260 I'm in the states next week and whenever I am there I always buy Trump shirts and ties. I luv em"</t>
  </si>
  <si>
    <t>https://twitter.com/realDonaldTrump/status/376872617342676992</t>
  </si>
  <si>
    <t>" @ RiqardPaliq: @ realDonaldTrump you are my inspiration,you are true legend,and i wish i had same fate like you!!!" You are doing well.</t>
  </si>
  <si>
    <t>https://twitter.com/realDonaldTrump/status/376895344954851328</t>
  </si>
  <si>
    <t>" @ ptmaher1: @ realDonaldTrump visited your Winery in Charlottesville VA today. Amazing!" Thanks.</t>
  </si>
  <si>
    <t>https://twitter.com/realDonaldTrump/status/376896522388254720</t>
  </si>
  <si>
    <t>The New York Giants are looking really bad so far tonight. Does not get much worse than this!</t>
  </si>
  <si>
    <t>https://twitter.com/realDonaldTrump/status/376897513737179137</t>
  </si>
  <si>
    <t>Great comeback by Tom Brady-New England!</t>
  </si>
  <si>
    <t>https://twitter.com/realDonaldTrump/status/376897894970040321</t>
  </si>
  <si>
    <t>Tony Romo just made a great play-Giants are getting killed!</t>
  </si>
  <si>
    <t>https://twitter.com/realDonaldTrump/status/376898293311488000</t>
  </si>
  <si>
    <t>" @ Brock2120: @ realDonaldTrump Watch Donald, I'm a huge fan but a huuuuuge Bills fan. Painful loss." A tough one to take!</t>
  </si>
  <si>
    <t>https://twitter.com/realDonaldTrump/status/376899188837347328</t>
  </si>
  <si>
    <t>Also, great comeback by the New York Jets. That game was over until a really dumb defensive play by Tampa. Amazing.</t>
  </si>
  <si>
    <t>https://twitter.com/realDonaldTrump/status/376902165862043648</t>
  </si>
  <si>
    <t>" @ jamesshelby: @ realDonaldTrump What is your opinion on Tebow?" Was destroyed at Jets-GREAT GUY-should have gone to Jacksonville!</t>
  </si>
  <si>
    <t>https://twitter.com/realDonaldTrump/status/376904593692950528</t>
  </si>
  <si>
    <t>" @ JonC316: @ realDonaldTrump Jags GM stated he would not take Tebow, "even if released." Can he go back in that statement?!? He should!</t>
  </si>
  <si>
    <t>https://twitter.com/realDonaldTrump/status/376960112956805120</t>
  </si>
  <si>
    <t>" @ TRUE_A_Smith: @ realDonaldTrump thoughts on Geno??" He played great, especially for his first game!</t>
  </si>
  <si>
    <t>https://twitter.com/realDonaldTrump/status/376961765567123456</t>
  </si>
  <si>
    <t>" @ dongibson12: @ realDonaldTrump @ RiqardPaliq Hopefully Donald Trumps fate is to be a very old, rich ex president in good health. So nice!</t>
  </si>
  <si>
    <t>https://twitter.com/realDonaldTrump/status/377013411080851456</t>
  </si>
  <si>
    <t>Doing Fox &amp; Friends at 7 A.M.</t>
  </si>
  <si>
    <t>https://twitter.com/realDonaldTrump/status/377037314389966848</t>
  </si>
  <si>
    <t>Why are we fighting for the "rebels" that hate us-only to save face for Obama!</t>
  </si>
  <si>
    <t>https://twitter.com/realDonaldTrump/status/377038618407493632</t>
  </si>
  <si>
    <t>Don't attack Syria - an attack that will bring nothing but trouble for the U.S. Focus on making our country strong and great again!</t>
  </si>
  <si>
    <t>https://twitter.com/realDonaldTrump/status/377105575651201024</t>
  </si>
  <si>
    <t># TheView Lots of fun on @ TheViewTV with @ JennyMcCarthy and @ SherriEShepherd- http://instagram.com/p/eC9RAwGhXW/</t>
  </si>
  <si>
    <t>https://twitter.com/realDonaldTrump/status/377152636480258048</t>
  </si>
  <si>
    <t>@ TheBig_Easy Ernie--You are doing a great job with # autismsupport--glad to help. See you at Trump National, Jupiter.</t>
  </si>
  <si>
    <t>https://twitter.com/realDonaldTrump/status/377170618317160448</t>
  </si>
  <si>
    <t>Adopt the Arts campaign at @ fundanything ensures that an underfunded public school has music and arts programs http://bit.ly/14FHxcj</t>
  </si>
  <si>
    <t>https://twitter.com/realDonaldTrump/status/377172154682318848</t>
  </si>
  <si>
    <t>Downtown Manhattan‚Äôs trendiest hotel, @TrumpSoHo -- 46 stories of luxurious rooms, fine dining &amp; The Spa http://bit.ly/14FGhWn</t>
  </si>
  <si>
    <t>https://twitter.com/realDonaldTrump/status/377172515941928960</t>
  </si>
  <si>
    <t>Congratulations to @ serenawilliams on her superb @ usopen win. She is terrific!</t>
  </si>
  <si>
    <t>https://twitter.com/realDonaldTrump/status/377180513535946752</t>
  </si>
  <si>
    <t>Now Obama has set red line 2 with demand that Assad hands over Syria‚Äôs chemical weapons or it will face an attack.</t>
  </si>
  <si>
    <t>https://twitter.com/realDonaldTrump/status/377180657702559744</t>
  </si>
  <si>
    <t>This week will mark the 1 year anniversary of the attack in Benghazi that left 4 Americans dead. No answers!</t>
  </si>
  <si>
    <t>https://twitter.com/realDonaldTrump/status/377181447620018176</t>
  </si>
  <si>
    <t>Iraq has granted Iran full air rights to fly over and arm Syria. What did America accomplish with the Iraq war? And now Syria?!</t>
  </si>
  <si>
    <t>https://twitter.com/realDonaldTrump/status/377184267735818240</t>
  </si>
  <si>
    <t>Our economy is in trouble. The unemployed are more likely to drop out of the workforce than find a job. We need growth-- and now!</t>
  </si>
  <si>
    <t>https://twitter.com/realDonaldTrump/status/377185804407164928</t>
  </si>
  <si>
    <t>So much for ‚Äòglobal warming.‚Äô Earth is cooling at a record pacehttp://bit.ly/15JHLFr</t>
  </si>
  <si>
    <t>https://twitter.com/realDonaldTrump/status/377187904792956928</t>
  </si>
  <si>
    <t>‚ÄúIt is hard to fail, but it is worse never to have tried to succeed.‚Äù -Theodore Roosevelt</t>
  </si>
  <si>
    <t>https://twitter.com/realDonaldTrump/status/377246199608508416</t>
  </si>
  <si>
    <t>@ Toure If you weren't such a dumb racist moron with bad ratings you would know I never filed for bankruptcy,now worth over $10 billion dummy</t>
  </si>
  <si>
    <t>https://twitter.com/realDonaldTrump/status/377248313177038848</t>
  </si>
  <si>
    <t>@ Toure Dumb as a rock Toure doesn't have a clue about money or anything else-merely a simpleton racist.Really bad ratings,really stupid guy</t>
  </si>
  <si>
    <t>https://twitter.com/realDonaldTrump/status/377248868117000192</t>
  </si>
  <si>
    <t>"@notleadinglady: @ realDonaldTrump @ Toure Mr. Trump how is Toure a racist? I just don't see it." Not enough people watch him to know!</t>
  </si>
  <si>
    <t>@notleadinglady @ @</t>
  </si>
  <si>
    <t>https://twitter.com/realDonaldTrump/status/377250823086297089</t>
  </si>
  <si>
    <t>Icahn, Kravis, Zell, Buffett have all used the bankrutcy law to their benefit. Many of the top business people do.</t>
  </si>
  <si>
    <t>https://twitter.com/realDonaldTrump/status/377251216100950016</t>
  </si>
  <si>
    <t>" @ MrMarin88: Why does @ realDonaldTrump always insist on calling ppl names and trying to taunt like a kid in a schoolyard? Only stupid people</t>
  </si>
  <si>
    <t>https://twitter.com/realDonaldTrump/status/377252753808310272</t>
  </si>
  <si>
    <t>https://twitter.com/realDonaldTrump/status/377254860422651904</t>
  </si>
  <si>
    <t>" @ rgorman33: @ realDonaldTrump @ MrMarin88 LOL! Way to go Trump!brilliant and funny! Double threat guy!"</t>
  </si>
  <si>
    <t>https://twitter.com/realDonaldTrump/status/377255442206183424</t>
  </si>
  <si>
    <t>" @ PhilKnudsen: @ Toure @ realDonaldTrump just curious Toure, how have you done with your business ventures, and how many people do you employ?</t>
  </si>
  <si>
    <t>https://twitter.com/realDonaldTrump/status/377256635817021440</t>
  </si>
  <si>
    <t>@ LonghornHomer He is not smart enough to understand!</t>
  </si>
  <si>
    <t>https://twitter.com/realDonaldTrump/status/377258172039569409</t>
  </si>
  <si>
    <t>Do you believe what is going on in Washington with respect to Syria - these people don't have a clue!</t>
  </si>
  <si>
    <t>https://twitter.com/realDonaldTrump/status/377344350734520320</t>
  </si>
  <si>
    <t>" @ the2reggie: @ realdonaldtrump personally I would ignore Toure everybody else does. He is not relevant, you are." I don't like dumb racists!</t>
  </si>
  <si>
    <t>https://twitter.com/realDonaldTrump/status/377345511105523712</t>
  </si>
  <si>
    <t>" @ JoeyNoSocks: @ Emmacochrane9 @ ForQ2 @ realDonaldTrump @ Toure would you lend him $10? 98% of people wouldn't. No, he's too stupid-lost $'s.</t>
  </si>
  <si>
    <t>https://twitter.com/realDonaldTrump/status/377345678990917632</t>
  </si>
  <si>
    <t>" @ ZacharySperling: @ realDonaldTrump How old were you when you decided what you wanted to do with your life?" 18.</t>
  </si>
  <si>
    <t>https://twitter.com/realDonaldTrump/status/377346111285252096</t>
  </si>
  <si>
    <t>" @ andfor1: ‚Äú @ Toure: @ realDonaldTrump Syria is a complex and dynamic situation. No one would expect you to comprehend it.‚Äù Nor Obama! So true</t>
  </si>
  <si>
    <t>https://twitter.com/realDonaldTrump/status/377357719709421568</t>
  </si>
  <si>
    <t>I'll be going to the Old Post Office Building on Pennsylvania Avenue in D.C. today. Will create one of world's great hotels. Lots of jobs!</t>
  </si>
  <si>
    <t>https://twitter.com/realDonaldTrump/status/377360140678467584</t>
  </si>
  <si>
    <t>https://twitter.com/realDonaldTrump/status/377370238654099456</t>
  </si>
  <si>
    <t>" @ MYSTORY2: @ realDonaldTrump did u get boo d at the us Open last night?" No, very friendly crowd-great match!</t>
  </si>
  <si>
    <t>https://twitter.com/realDonaldTrump/status/377371456143118336</t>
  </si>
  <si>
    <t>" @ Jman8354: @ realDonaldTrump empires rise and empires fall I just hope as a black man I'm dead b4 ours falls, cuse if I ain't we're gone 1st</t>
  </si>
  <si>
    <t>https://twitter.com/realDonaldTrump/status/377371768178356225</t>
  </si>
  <si>
    <t>" @ GaryRathman: @ realDonaldTrump do those jobs provide health insurance?" Yes, big league!</t>
  </si>
  <si>
    <t>https://twitter.com/realDonaldTrump/status/377371883936968704</t>
  </si>
  <si>
    <t>" @ LiamMcCallum85: @ realDonaldTrump should be elected for president of the world. The man speak great sense about world problems!! # leader"</t>
  </si>
  <si>
    <t>https://twitter.com/realDonaldTrump/status/377372226032791552</t>
  </si>
  <si>
    <t>" @ angiecallahan4: @ realDonaldTrump what time dose your days start?" 4 or 5 A.M.!</t>
  </si>
  <si>
    <t>https://twitter.com/realDonaldTrump/status/377373836947496960</t>
  </si>
  <si>
    <t>This George Zimmerman is really a mess - he really has to just disappear! (He attacked his wife last night).</t>
  </si>
  <si>
    <t>https://twitter.com/realDonaldTrump/status/377373999074115584</t>
  </si>
  <si>
    <t>" @ mdhmdhmdh: @ realDonaldTrump Why don't you retire and spend your money?" Too boring!</t>
  </si>
  <si>
    <t>https://twitter.com/realDonaldTrump/status/377374613065728000</t>
  </si>
  <si>
    <t>" @ driftaguy: @ realdonaldtrump who is your favourite celebrity Apprentice winner?" I have many!</t>
  </si>
  <si>
    <t>https://twitter.com/realDonaldTrump/status/377374724059578368</t>
  </si>
  <si>
    <t>"@DialaD7: @ realDonaldTrump you are my role model i want to be like you in my own original way. # inspiration" Thanks!</t>
  </si>
  <si>
    <t>@DialaD7 @</t>
  </si>
  <si>
    <t>https://twitter.com/realDonaldTrump/status/377408215233073152</t>
  </si>
  <si>
    <t># TrumpVine from D.C.- https://vine.co/v/h1rvbx0hulj</t>
  </si>
  <si>
    <t>https://twitter.com/realDonaldTrump/status/377408966596521984</t>
  </si>
  <si>
    <t>Heading down to D.C. http://instagram.com/p/eFHkjfmhRe/</t>
  </si>
  <si>
    <t>https://twitter.com/realDonaldTrump/status/377410632750211073</t>
  </si>
  <si>
    <t>Just landed in D.C. http://instagram.com/p/eFIVpWmhSN/</t>
  </si>
  <si>
    <t>https://twitter.com/realDonaldTrump/status/377447585629622273</t>
  </si>
  <si>
    <t>Press conference at The Old Post Office in D.C. http://instagram.com/p/eFZCYSmhT0/</t>
  </si>
  <si>
    <t>https://twitter.com/realDonaldTrump/status/377470452714995713</t>
  </si>
  <si>
    <t>Soon to be the greatest hotel in U.S. don_trump_jr @ ivankatrump @ erictrump # OldPostOffice http://instagram.com/p/eFjcAiGhQc/</t>
  </si>
  <si>
    <t>https://twitter.com/realDonaldTrump/status/377508727797981184</t>
  </si>
  <si>
    <t>We deserve all the answers on Benghazi! http://bit.ly/1eAFb5m @ RepWOLFPress</t>
  </si>
  <si>
    <t>https://twitter.com/realDonaldTrump/status/377512957472542720</t>
  </si>
  <si>
    <t>For all of my millions of followers, and at your request, I will be tweeting tonight during President Obama‚Äôs speech! 9pm ET</t>
  </si>
  <si>
    <t>https://twitter.com/realDonaldTrump/status/377513385996218368</t>
  </si>
  <si>
    <t>Obama and Kerry are bungling Syria by the hour. They have set America‚Äôs deterrence &amp; stature back by years. Amateurs!</t>
  </si>
  <si>
    <t>https://twitter.com/realDonaldTrump/status/377516199153651712</t>
  </si>
  <si>
    <t>Want to take a quiz with me? Download the @millonseconds app and watch @ RyanSeacrest on Monday at 8/7c on @ NBC</t>
  </si>
  <si>
    <t>@millonseconds @ @</t>
  </si>
  <si>
    <t>https://twitter.com/realDonaldTrump/status/377516596266164224</t>
  </si>
  <si>
    <t>Assad will never give up his chemical weapons. He has spent years and billions accumulating them. This is all a ruse.</t>
  </si>
  <si>
    <t>https://twitter.com/realDonaldTrump/status/377518734627205120</t>
  </si>
  <si>
    <t>@ ellevarner "F.O.C.U.S. - Follow One Course Until Successful @ realDonaldTrump -Midas Touch (this is a great read)" Thanks.</t>
  </si>
  <si>
    <t>https://twitter.com/realDonaldTrump/status/377519140015063040</t>
  </si>
  <si>
    <t>@ bahia6085 " @ realDonaldTrump Can you imagine Obama running his own business? How sad would that be?" You never know!</t>
  </si>
  <si>
    <t>https://twitter.com/realDonaldTrump/status/377519902338191360</t>
  </si>
  <si>
    <t>@ MissUniverse @ MissUSA @ MissTeenUSA @ SherriHill Olivia=a total winner!</t>
  </si>
  <si>
    <t>https://twitter.com/realDonaldTrump/status/377520353485922304</t>
  </si>
  <si>
    <t>@ Wasimperviz " @ realDonaldTrump when will u return to @ wwe? @ VinceMcMahon" Soon!</t>
  </si>
  <si>
    <t>https://twitter.com/realDonaldTrump/status/377520636567896065</t>
  </si>
  <si>
    <t>@ 1996Goldberg Happy Birthday!</t>
  </si>
  <si>
    <t>https://twitter.com/realDonaldTrump/status/377524911280898048</t>
  </si>
  <si>
    <t>‚ÄúMSNBC'S TOUR√â HAS EPIC RACE-BAITING MELTDOWN ON CNN‚Äù http://bit.ly/GZKp8O It's Toure's modus operandi. He is so angry.</t>
  </si>
  <si>
    <t>https://twitter.com/realDonaldTrump/status/377526096587018240</t>
  </si>
  <si>
    <t>@ Frankie_Rap "Cant wait to hear what @ realDonaldTrump has to say about Obama's speech tonight!"I'll be tweeting during speech</t>
  </si>
  <si>
    <t>https://twitter.com/realDonaldTrump/status/377526683365961728</t>
  </si>
  <si>
    <t>@HouseDealsNow @ @ @</t>
  </si>
  <si>
    <t>https://twitter.com/realDonaldTrump/status/377529130247417857</t>
  </si>
  <si>
    <t>@ CARepublican12 @ Toure So true!</t>
  </si>
  <si>
    <t>https://twitter.com/realDonaldTrump/status/377529543126290432</t>
  </si>
  <si>
    <t>In order to stay competitive in your industry, it is imperative to keep up to date on all news. A great commodity is information.</t>
  </si>
  <si>
    <t>https://twitter.com/realDonaldTrump/status/377534133888512000</t>
  </si>
  <si>
    <t>Danger-Weiner is a free man at 12:01AM. He will be back sexting with a vengeance. All women remain on alert.</t>
  </si>
  <si>
    <t>https://twitter.com/realDonaldTrump/status/377534969049927680</t>
  </si>
  <si>
    <t>https://twitter.com/realDonaldTrump/status/377535495414112259</t>
  </si>
  <si>
    <t>@ AustinOdusanya1 " @ realDonaldTrump you are a great mentor. I have all your books" Great--good luck!</t>
  </si>
  <si>
    <t>https://twitter.com/realDonaldTrump/status/377569472686850048</t>
  </si>
  <si>
    <t>The Russians are playing a very smart game. In the meantime they are buying lots of time for Syria and making U.S. look foolish. Dangerous!</t>
  </si>
  <si>
    <t>https://twitter.com/realDonaldTrump/status/377570008135897089</t>
  </si>
  <si>
    <t>"@VDIT13: @ realdonaldtrump You are a great American!! Thanks from a Vietnam vet!</t>
  </si>
  <si>
    <t>@VDIT13 @</t>
  </si>
  <si>
    <t>https://twitter.com/realDonaldTrump/status/377573665296371712</t>
  </si>
  <si>
    <t>This new Russian strategy guarantees victory for the Syrian government-and makes Obama and U.S. look hopelessly bad. President in trouble!</t>
  </si>
  <si>
    <t>https://twitter.com/realDonaldTrump/status/377574016808394753</t>
  </si>
  <si>
    <t>Red line statement was a disaster for President Obama.</t>
  </si>
  <si>
    <t>https://twitter.com/realDonaldTrump/status/377586569483681792</t>
  </si>
  <si>
    <t>"@ASBrowntown: . @ realDonaldTrump you want to send more Americans out to war? Why don't you sign up?" I am against an attack on Syria dummy!</t>
  </si>
  <si>
    <t>@ASBrowntown @</t>
  </si>
  <si>
    <t>https://twitter.com/realDonaldTrump/status/377586680779538432</t>
  </si>
  <si>
    <t>" @ JayLefler: @ realDonaldTrump Putin is much smarter than Obama. No surprise his tactics."</t>
  </si>
  <si>
    <t>https://twitter.com/realDonaldTrump/status/377587115590443008</t>
  </si>
  <si>
    <t>" @ kevin47881: @ realDonaldTrump The 0bama presidency has been a disaster for America"</t>
  </si>
  <si>
    <t>https://twitter.com/realDonaldTrump/status/377587650771050496</t>
  </si>
  <si>
    <t>" @ d18mt2: @ realDonaldTrump You will knock the President anyway. Wrong, I would love to see him do a great job, but it's not working that way</t>
  </si>
  <si>
    <t>https://twitter.com/realDonaldTrump/status/377588468261875712</t>
  </si>
  <si>
    <t>" @ edbaram13: @ realDonaldTrump everything you say is true and I respect you because your not afraid to say it"</t>
  </si>
  <si>
    <t>https://twitter.com/realDonaldTrump/status/377589028402765824</t>
  </si>
  <si>
    <t>" @ obamafraudulent: @ realDonaldTrump @ d18mt2 The birth certificate that you forced Obama to show is a computer generated forgery.</t>
  </si>
  <si>
    <t>https://twitter.com/realDonaldTrump/status/377589227359584256</t>
  </si>
  <si>
    <t>" @ dawesy_boy: @ realDonaldTrump Putin is making O and Kerry look like chumps!"</t>
  </si>
  <si>
    <t>https://twitter.com/realDonaldTrump/status/377589451029250048</t>
  </si>
  <si>
    <t>" @ Nick_Oros: @ realDonaldTrump full supporter of # Trump2016" Thanks.</t>
  </si>
  <si>
    <t>https://twitter.com/realDonaldTrump/status/377589618021265409</t>
  </si>
  <si>
    <t>" @ allen1006: @ realDonaldTrump @ kevin47881 he has kept his campaign pledge to fundamentally transform America-for the worse!</t>
  </si>
  <si>
    <t>https://twitter.com/realDonaldTrump/status/377591427544678400</t>
  </si>
  <si>
    <t>" @ JcoyShox25: I honestly think our next president should be @ realDonaldTrump .. People can say what they want but dude seems to have it.</t>
  </si>
  <si>
    <t>https://twitter.com/realDonaldTrump/status/377592111392366593</t>
  </si>
  <si>
    <t>Will be covering President Obama's speech at 9.00 on Twitter-you are all so lucky!</t>
  </si>
  <si>
    <t>https://twitter.com/realDonaldTrump/status/377597775539863552</t>
  </si>
  <si>
    <t>Here we go!</t>
  </si>
  <si>
    <t>https://twitter.com/realDonaldTrump/status/377599059768639488</t>
  </si>
  <si>
    <t>Does he look sharp, smart and presidential-his hands keep hitting the podium, making a loud and distracting noise-microphone too sensitive.</t>
  </si>
  <si>
    <t>https://twitter.com/realDonaldTrump/status/377599349754433537</t>
  </si>
  <si>
    <t>Making his case in a nice and articulate manner.</t>
  </si>
  <si>
    <t>https://twitter.com/realDonaldTrump/status/377600416093331456</t>
  </si>
  <si>
    <t>Doesn't want to remove Assad - worries what comes next.</t>
  </si>
  <si>
    <t>https://twitter.com/realDonaldTrump/status/377600870286110720</t>
  </si>
  <si>
    <t>" @ bingham_tammy: @ realDonaldTrump why wasn't Obama more concerned w/Benghazi # americans killed. Syria not our business"</t>
  </si>
  <si>
    <t>https://twitter.com/realDonaldTrump/status/377601650669932544</t>
  </si>
  <si>
    <t>He is working hard and for that he must be given credit!</t>
  </si>
  <si>
    <t>https://twitter.com/realDonaldTrump/status/377603764422975488</t>
  </si>
  <si>
    <t>We will have to see what Russia's next move will be. They may have given him an out of an embarrassing situation or drove into deeper mess!</t>
  </si>
  <si>
    <t>https://twitter.com/realDonaldTrump/status/377605654384742401</t>
  </si>
  <si>
    <t>Bottom line, I don't think President changed people's minds - must hope for a lifeline from Putin, a very dangerous lifeline at that!</t>
  </si>
  <si>
    <t>https://twitter.com/realDonaldTrump/status/377635513051922433</t>
  </si>
  <si>
    <t>Wow, Eliot Spitzer has lost - great news for New York City!</t>
  </si>
  <si>
    <t>https://twitter.com/realDonaldTrump/status/377638435500359681</t>
  </si>
  <si>
    <t>" @ MiketheScrew: @ realDonaldTrump Give credit where it is due. NYC voters chose correctly."</t>
  </si>
  <si>
    <t>https://twitter.com/realDonaldTrump/status/377638958479728640</t>
  </si>
  <si>
    <t>" @ TVreporter: @ realDonaldTrump What will you miss most about Wiener?" Absolutely nothing!</t>
  </si>
  <si>
    <t>https://twitter.com/realDonaldTrump/status/377640360983658496</t>
  </si>
  <si>
    <t>I fought hard against Spitzer and Weiner, and both lost. For a while, when Spitzer was way up, it seemed that I was a lone voice! Good power</t>
  </si>
  <si>
    <t>https://twitter.com/realDonaldTrump/status/377646458872553473</t>
  </si>
  <si>
    <t>Thank you to all of my Twitter followers for helping to defeat Weiner and Spitzer. Remember, in the beginning they said it couldn't be done!</t>
  </si>
  <si>
    <t>https://twitter.com/realDonaldTrump/status/377646685125885952</t>
  </si>
  <si>
    <t>" @ Brock2120: @ realDonaldTrump I remember when Schneiderman was 2nd in command to Patterson on the D side. Can you believe those two?</t>
  </si>
  <si>
    <t>https://twitter.com/realDonaldTrump/status/377646946569453568</t>
  </si>
  <si>
    <t>" @ Drake4444444: Youre welcome. We did it! @ realDonaldTrump: Thank you to all of my Twitter followers for helping to defeat Weiner and Spit-</t>
  </si>
  <si>
    <t>https://twitter.com/realDonaldTrump/status/377647036625321984</t>
  </si>
  <si>
    <t>" @ TsatsaSepia: " @ realDonaldTrump: ‚ÄúA big key to winning is knowing where the other side is coming from.‚Äù ‚Äì Think Like a Champion"</t>
  </si>
  <si>
    <t>https://twitter.com/realDonaldTrump/status/377648695837458433</t>
  </si>
  <si>
    <t>" @ TheGreatGedi: @ realDonaldTrump In Donald We Trust." Thanks!</t>
  </si>
  <si>
    <t>https://twitter.com/realDonaldTrump/status/377651024074641408</t>
  </si>
  <si>
    <t>"@DeanoCT: @ realDonaldTrump you sir have the greatest twitter of all time" Thank you!</t>
  </si>
  <si>
    <t>@DeanoCT @</t>
  </si>
  <si>
    <t>https://twitter.com/realDonaldTrump/status/377652479615586305</t>
  </si>
  <si>
    <t>" @ morningafterbil: @ realDonaldTrump I can't imagine you being bad at anything. You are the real most interesting man in the world." Wow,nice</t>
  </si>
  <si>
    <t>https://twitter.com/realDonaldTrump/status/377653188826267648</t>
  </si>
  <si>
    <t>" @ The_ClarkSide: @ realDonaldTrump is the man! # TrumpForPresident" Thanks!</t>
  </si>
  <si>
    <t>https://twitter.com/realDonaldTrump/status/377654878866526209</t>
  </si>
  <si>
    <t>" @ jean_penny: @ realDonaldTrump I love love Donald Trump!" Thanks!</t>
  </si>
  <si>
    <t>https://twitter.com/realDonaldTrump/status/377671162093780992</t>
  </si>
  <si>
    <t>Lightweight A.G. Eric Schneiderman asked us for political contributions DURING his investigation of us,then sued for $40 million.Dopey guy!</t>
  </si>
  <si>
    <t>https://twitter.com/realDonaldTrump/status/377671276258541568</t>
  </si>
  <si>
    <t>Lightweight Attorney General Eric Schneiderman will be next to lose. He goes after a school with a 98% approval rating,leaves biggies alone</t>
  </si>
  <si>
    <t>https://twitter.com/realDonaldTrump/status/377739434164486144</t>
  </si>
  <si>
    <t>" @ Airmanfirst: @ realDonaldTrump Think Weiner will move to a state that doesn't know him?" He should move, better for him to make a new start</t>
  </si>
  <si>
    <t>https://twitter.com/realDonaldTrump/status/377740000341020673</t>
  </si>
  <si>
    <t>" @ thorpe81: @ realDonaldTrump you are the greatest.. Thank you. # staygreat!" I will be working hard on that!</t>
  </si>
  <si>
    <t>https://twitter.com/realDonaldTrump/status/377743129992261632</t>
  </si>
  <si>
    <t>The only reason Obama gave a speech last night was because it was on the schedule-Putin is laughing and the reviews have been really bad!</t>
  </si>
  <si>
    <t>https://twitter.com/realDonaldTrump/status/377744866803200000</t>
  </si>
  <si>
    <t>Back to work for the President to try and keep some dignity for the office and himself. The so-called rebels must be thoroughly confused!</t>
  </si>
  <si>
    <t>https://twitter.com/realDonaldTrump/status/377745339945844736</t>
  </si>
  <si>
    <t>Assad hit the jackpot!</t>
  </si>
  <si>
    <t>https://twitter.com/realDonaldTrump/status/377751074628988929</t>
  </si>
  <si>
    <t>Weiner is gone, Spitzer is gone - next will be lightweight A.G. Eric Schneiderman. Is he a crook? Wait and see, worse than Spitzer or Weiner</t>
  </si>
  <si>
    <t>https://twitter.com/realDonaldTrump/status/377751621436203009</t>
  </si>
  <si>
    <t>" @ johndoe5210: @ realDonaldTrump . I worked for another self made man, Elon Musk. I have the greatest respect for both of you. Thank you!</t>
  </si>
  <si>
    <t>https://twitter.com/realDonaldTrump/status/377752159909330944</t>
  </si>
  <si>
    <t>"@TheTeflonDante: @ realDonaldTrump who should be the AG replacement? Any thoughts?" There are a number of very good people!</t>
  </si>
  <si>
    <t>@TheTeflonDante @</t>
  </si>
  <si>
    <t>https://twitter.com/realDonaldTrump/status/377752806494842880</t>
  </si>
  <si>
    <t>" @ CodyBaine: @ realdonaldtrump your passion for entertainment biz is so great that it bought you a name recognition outside business field"</t>
  </si>
  <si>
    <t>https://twitter.com/realDonaldTrump/status/377753010895863808</t>
  </si>
  <si>
    <t>" @ best_Is_me: @ realDonaldTrump is on a roll and its only 7:10a my time. I love his enthusiasm! If only everyone had his thought process"</t>
  </si>
  <si>
    <t>https://twitter.com/realDonaldTrump/status/377755507790188544</t>
  </si>
  <si>
    <t>"@kbmc24: @ realDonaldTrump my husband and I think you're so awesome!! We can't wait to come to NYC one day and see the Trump towers!" Great!</t>
  </si>
  <si>
    <t>@kbmc24 @</t>
  </si>
  <si>
    <t>https://twitter.com/realDonaldTrump/status/377776171263348736</t>
  </si>
  <si>
    <t>"@redellis1: @ realDonaldTrump He must go... People like him r destroying our country and our principals!" Re lightweight A.G. Schneiderman</t>
  </si>
  <si>
    <t>@redellis1 @</t>
  </si>
  <si>
    <t>https://twitter.com/realDonaldTrump/status/377776391145541632</t>
  </si>
  <si>
    <t>Spitzer and Weiner lost, lightweight Eric Schneiderman will be next - he will be challenged in the PRIMARY. He has done a really poor job!</t>
  </si>
  <si>
    <t>https://twitter.com/realDonaldTrump/status/377779651126763520</t>
  </si>
  <si>
    <t>I said that Eliot Spitzer was going to lose when he was way up in the polls. I fought him when others retreated out of fear. NEVER GIVE UP!</t>
  </si>
  <si>
    <t>https://twitter.com/realDonaldTrump/status/377781540698488832</t>
  </si>
  <si>
    <t>Putin is having such a good time. Our President is making him look like the genius of all geniuses. Do not fear,we are a NATION OF POTENTIAL</t>
  </si>
  <si>
    <t>https://twitter.com/realDonaldTrump/status/377783562512392192</t>
  </si>
  <si>
    <t>Obama must now start focusing on OUR COUNTRY, jobs, healthcare and all of our many problems. Forget Syria and make America great again!</t>
  </si>
  <si>
    <t>https://twitter.com/realDonaldTrump/status/377830547906510848</t>
  </si>
  <si>
    <t>@ AccountsRS " @ realDonaldTrump Thank you for saving new york from another Spitzer era." We got lucky!</t>
  </si>
  <si>
    <t>https://twitter.com/realDonaldTrump/status/377832003606806528</t>
  </si>
  <si>
    <t>@ joshskaggs " @ realDonaldTrump stayed in your Chicago hotel last night. Great staff and awesome room!" Thanks!</t>
  </si>
  <si>
    <t>https://twitter.com/realDonaldTrump/status/377832212869046272</t>
  </si>
  <si>
    <t>@ TammieHarrison Great!</t>
  </si>
  <si>
    <t>https://twitter.com/realDonaldTrump/status/377838355297206272</t>
  </si>
  <si>
    <t>@ ewilli1204 Thanks!</t>
  </si>
  <si>
    <t>https://twitter.com/realDonaldTrump/status/377851333513986048</t>
  </si>
  <si>
    <t>Via @ AP: ‚ÄúDonald, Ivanka Trump say DC‚Äôs Old Post Office Pavilion will be 1 of country‚Äôs finest hotels‚Äù http://wapo.st/17Q9n9F</t>
  </si>
  <si>
    <t>https://twitter.com/realDonaldTrump/status/377852502797856768</t>
  </si>
  <si>
    <t>God bless all the brave souls who perished 12 years ago today. You will never be forgotten!</t>
  </si>
  <si>
    <t>https://twitter.com/realDonaldTrump/status/377859825951993856</t>
  </si>
  <si>
    <t>An ad hoc interview I filmed with a German journalist at Ground Zero hours after the attackhttp://youtu.be/aoYXihwcp8c</t>
  </si>
  <si>
    <t>https://twitter.com/realDonaldTrump/status/377861346551140352</t>
  </si>
  <si>
    <t>Donald Trump Jr., Ivanka Trump, Eric Trump, and myself in front of The Old Post Office, D.C. on Pennsylvania... http://fb.me/HW6LNaT5</t>
  </si>
  <si>
    <t>https://twitter.com/realDonaldTrump/status/377871184072671232</t>
  </si>
  <si>
    <t>A year ago today a diplomat and 3 security operatives were abandoned by our government while they were under attack. Never forget!</t>
  </si>
  <si>
    <t>https://twitter.com/realDonaldTrump/status/377873482907803648</t>
  </si>
  <si>
    <t>https://twitter.com/realDonaldTrump/status/377876583958061056</t>
  </si>
  <si>
    <t>Many people have asked recently "when do you sleep?" The answer is -- not much.</t>
  </si>
  <si>
    <t>https://twitter.com/realDonaldTrump/status/377880580244787200</t>
  </si>
  <si>
    <t>Why is oil at a record high? OPEC &amp; the oil speculators continue to rip us off.</t>
  </si>
  <si>
    <t>https://twitter.com/realDonaldTrump/status/377889432327561216</t>
  </si>
  <si>
    <t>‚ÄúTake calculated risks. That is quite different from being rash.‚Äù - George S. Patton</t>
  </si>
  <si>
    <t>https://twitter.com/realDonaldTrump/status/377890282043240448</t>
  </si>
  <si>
    <t>https://twitter.com/realDonaldTrump/status/377947866641485824</t>
  </si>
  <si>
    <t>‚Äú @ realDonaldTrump: I would like to extend my best wishes to all, even the haters and losers, on this special date, September 11th.‚Äù</t>
  </si>
  <si>
    <t>https://twitter.com/realDonaldTrump/status/377948452166328320</t>
  </si>
  <si>
    <t>" @ MJGrilliot: @ realDonaldTrump is the funniest, yet most honest person on Twitter" Thanks!</t>
  </si>
  <si>
    <t>https://twitter.com/realDonaldTrump/status/377948802176786432</t>
  </si>
  <si>
    <t>"@bburke0920: @ realDonaldTrump stay awesome MR. Trump you are an inspiration and a great American wish our elected officials could be same!</t>
  </si>
  <si>
    <t>@bburke0920 @</t>
  </si>
  <si>
    <t>https://twitter.com/realDonaldTrump/status/377949159644753921</t>
  </si>
  <si>
    <t>" @ Drake4444444: @ realDonaldTrump Wish more people with large followings would speak up like Mr. Trump always does." True, not honest!</t>
  </si>
  <si>
    <t>https://twitter.com/realDonaldTrump/status/378102285001576448</t>
  </si>
  <si>
    <t>Putin's letter is a masterpiece for Russia and a disaster for the U.S. He is lecturing to our President.Never has our Country looked to weak</t>
  </si>
  <si>
    <t>https://twitter.com/realDonaldTrump/status/378102829921361920</t>
  </si>
  <si>
    <t>" @ not_that_actor: @ realDonaldTrump More obvious every day: America desperately needs Trump at the helm! pic.twitter.com/a1Cf1iN5XR" Thanks Andy!</t>
  </si>
  <si>
    <t>https://twitter.com/realDonaldTrump/status/378104910337699841</t>
  </si>
  <si>
    <t>"@chrisfalcodrago: @ realDonaldTrump my desktop in the office pic.twitter.com/scZ08eoeO9" Thanks!</t>
  </si>
  <si>
    <t>@chrisfalcodrago @</t>
  </si>
  <si>
    <t>https://twitter.com/realDonaldTrump/status/378112399628566528</t>
  </si>
  <si>
    <t>I will be doing # GDNY Good Day N.Y. with Rosanna &amp;Greg live at 8.30 A.M. I will be giving money to a great guy who lost his son in the WTC.</t>
  </si>
  <si>
    <t>https://twitter.com/realDonaldTrump/status/378123039567015936</t>
  </si>
  <si>
    <t>" @ fenwickrx: @ realDonaldTrump ‚Äú @ NewsOn6: Study: Wind Farms Killed 67 Eagles In Five Years http://bit.ly/18cthxR ‚Äù"</t>
  </si>
  <si>
    <t>https://twitter.com/realDonaldTrump/status/378171128906145792</t>
  </si>
  <si>
    <t>Tina Brown could finally be over. @ thedailybeast is a total failure. She just got fired, great!</t>
  </si>
  <si>
    <t>https://twitter.com/realDonaldTrump/status/378214201019224064</t>
  </si>
  <si>
    <t>https://twitter.com/realDonaldTrump/status/378214298461302784</t>
  </si>
  <si>
    <t>At least @ TheTinaBeast is consistent. She takes over a magazine and it ends up in the gutter.</t>
  </si>
  <si>
    <t>https://twitter.com/realDonaldTrump/status/378223004569706496</t>
  </si>
  <si>
    <t>Named best golf course in the world by @ RobbReport, Trump Int'l Golf Links Scotland is a 7,400 yd par 72 http://bit.ly/iXDDXl</t>
  </si>
  <si>
    <t>https://twitter.com/realDonaldTrump/status/378229460907982848</t>
  </si>
  <si>
    <t>Must read piece by @ DanielPipes: ‚ÄúObama's Diplomatic Acrobatics‚Äùhttp://bit.ly/15WVRNE</t>
  </si>
  <si>
    <t>https://twitter.com/realDonaldTrump/status/378236334273331201</t>
  </si>
  <si>
    <t>China, Russia and Iran are laughing at us. We have weak leaders who are threatening our national security. Dangerous times.</t>
  </si>
  <si>
    <t>https://twitter.com/realDonaldTrump/status/378237512650477568</t>
  </si>
  <si>
    <t>Now Assad is demanding that Obama stop supporting the rebels before he turns over his chemical weapons. What a mess!</t>
  </si>
  <si>
    <t>https://twitter.com/realDonaldTrump/status/378246501429817344</t>
  </si>
  <si>
    <t>NO GAMES! HOUSE @ GOP MUST DEFUND OBAMACARE! IF THEY DON‚ÄôT, THEN THEY OWN IT!</t>
  </si>
  <si>
    <t>https://twitter.com/realDonaldTrump/status/378248671076159488</t>
  </si>
  <si>
    <t>. @ Yankees manager Joe Girardi is a gritty leader who stands up for his players. Doing a great job!</t>
  </si>
  <si>
    <t>https://twitter.com/realDonaldTrump/status/378250719985295361</t>
  </si>
  <si>
    <t>My interview w/ @ BloombergTV's Peter Cook re the Old Post Office Bldg becoming Trump Int'l Hotel, Washington D.C. http://bit.ly/18Sv9a0</t>
  </si>
  <si>
    <t>https://twitter.com/realDonaldTrump/status/378255582903279616</t>
  </si>
  <si>
    <t>‚ÄúTrust your instincts, especially if they are well honed.‚Äù ‚Äì Midas Touch</t>
  </si>
  <si>
    <t>https://twitter.com/realDonaldTrump/status/378261357160058881</t>
  </si>
  <si>
    <t>Wow, with all this talk, @ MissUniverse is going to Russia on November 9th- https://vine.co/v/h1l7mK26LBj</t>
  </si>
  <si>
    <t>https://twitter.com/realDonaldTrump/status/378352836494778368</t>
  </si>
  <si>
    <t>Most people do not know what Presient Obama is going to do to save his legacy. I do! He's got to get back to basics.Forget Syria-FIX THE USA</t>
  </si>
  <si>
    <t>https://twitter.com/realDonaldTrump/status/378359271131738112</t>
  </si>
  <si>
    <t>" @ TheGrumpyHusky: @ realDonaldTrump He's too late on fixing America. That'll be your priority once you take over office in 2016 Sir.</t>
  </si>
  <si>
    <t>https://twitter.com/realDonaldTrump/status/378359787198902272</t>
  </si>
  <si>
    <t>" @ Aj_baylor: @ realDonaldTrump has the best opinionated tweets about politics in this country" Thank you, I agree!</t>
  </si>
  <si>
    <t>https://twitter.com/realDonaldTrump/status/378362302648823808</t>
  </si>
  <si>
    <t>" @ duneknight: @ realDonaldTrump are you gonna run for president? All this talk of politics is waste if you don't run." You are correct!</t>
  </si>
  <si>
    <t>https://twitter.com/realDonaldTrump/status/378389940671107072</t>
  </si>
  <si>
    <t>We should stop talking, stay out of Syria and other countries that hate us, rebuild our own country and make it strong and great again-USA!</t>
  </si>
  <si>
    <t>https://twitter.com/realDonaldTrump/status/378502195291119616</t>
  </si>
  <si>
    <t>" @ IMSJustJustin: TRUMP2016! "You can preach a better sermon with your life than your lips." Please, Sir, make the announcement! # Patriotic"</t>
  </si>
  <si>
    <t>https://twitter.com/realDonaldTrump/status/378502510841184256</t>
  </si>
  <si>
    <t>@ JanMillerCoHost Thanks Jan!</t>
  </si>
  <si>
    <t>https://twitter.com/realDonaldTrump/status/378503064015343616</t>
  </si>
  <si>
    <t>@ umman91 Great going, congrats!</t>
  </si>
  <si>
    <t>https://twitter.com/realDonaldTrump/status/378503223407288320</t>
  </si>
  <si>
    <t>"@CaroleCJF: @ realDonaldTrump @ Aj_baylor You are such a welcome voice of reason." Thanks!</t>
  </si>
  <si>
    <t>@CaroleCJF @ @</t>
  </si>
  <si>
    <t>https://twitter.com/realDonaldTrump/status/378510380546686976</t>
  </si>
  <si>
    <t>https://twitter.com/realDonaldTrump/status/378510978528591873</t>
  </si>
  <si>
    <t>" @ reinaplaza: @ realDonaldTrump don't call me a witch or medium,but I know you will be the next USA President. And you will get peace! Wow!</t>
  </si>
  <si>
    <t>https://twitter.com/realDonaldTrump/status/378514254892380160</t>
  </si>
  <si>
    <t>" @ LMowle: @ realDonaldTrump Pls hlp &amp; sign &amp; rt ned 10k signatures stacey7 has cancer &amp; very ill in hosp https://www.change.org/petitions/uk-government-raise-awareness-for-the-stacey-mowle-appeal?share_id=WrnISgehsn&amp;utm_campaign=twitter_link_action_box&amp;utm_medium=twitter&amp;utm_source=share_petition ‚Ä¶ http</t>
  </si>
  <si>
    <t>https://twitter.com/realDonaldTrump/status/378514502410850304</t>
  </si>
  <si>
    <t>" @ dancurran4: @ realDonaldTrump take the money we would waste in Syria. Give it to you. You go rebuild Detroit." So true!</t>
  </si>
  <si>
    <t>https://twitter.com/realDonaldTrump/status/378614818527137792</t>
  </si>
  <si>
    <t>Prayers go out to the victims of the terrible fire in New Jersey. Stay strong and remember it will soon get better.</t>
  </si>
  <si>
    <t>https://twitter.com/realDonaldTrump/status/378615096148099072</t>
  </si>
  <si>
    <t>Obama is now warning North Korea on the Yongbyon nuclear reactor http://bit.ly/14MGGvK After Syria, our enemies are laughing!</t>
  </si>
  <si>
    <t>https://twitter.com/realDonaldTrump/status/378648087180611584</t>
  </si>
  <si>
    <t>" @ tkdhardy: @ realDonaldTrump how about Jim Furyk and his 59 today greatness" Jim Furyk is a great golfer and a great guy!</t>
  </si>
  <si>
    <t>https://twitter.com/realDonaldTrump/status/378648825118081024</t>
  </si>
  <si>
    <t>" @ caitconn: On a serious note @ realDonaldTrump's tweets are genius. One of the smartest people! " Thank you, very nice!</t>
  </si>
  <si>
    <t>https://twitter.com/realDonaldTrump/status/378649875640225792</t>
  </si>
  <si>
    <t>I truly hope President Obama doesn't do something irrational and dangerous for our country in order to save face. He must sit back and chill</t>
  </si>
  <si>
    <t>https://twitter.com/realDonaldTrump/status/378650076316717057</t>
  </si>
  <si>
    <t>"@PeaceOut4Hire: @ realDonaldTrump Nobody will laugh at us when you're in charge. # PEACEOUT" That is so true!</t>
  </si>
  <si>
    <t>@PeaceOut4Hire @</t>
  </si>
  <si>
    <t>https://twitter.com/realDonaldTrump/status/378651736032153600</t>
  </si>
  <si>
    <t>" @ PGAalltheway: @ realDonaldTrump played with one of the assistant pro's from Doral, said the new design is amazing Can't wait!"</t>
  </si>
  <si>
    <t>https://twitter.com/realDonaldTrump/status/378652041117458432</t>
  </si>
  <si>
    <t>" @ JasonBordui: The best place for a great lunch with a spectacular view in Chicago is @SixteenChicago @ realDonaldTrump.</t>
  </si>
  <si>
    <t>@ @SixteenChicago @</t>
  </si>
  <si>
    <t>https://twitter.com/realDonaldTrump/status/378654502221791232</t>
  </si>
  <si>
    <t>" @ MasterSasser: @ realDonaldTrump when are we going to have a PGA tour event @ TrumpGolfDC ? Best course I've ever played." Very soon!</t>
  </si>
  <si>
    <t>https://twitter.com/realDonaldTrump/status/378654687412891648</t>
  </si>
  <si>
    <t>" @ AllenWronowski: @ realDonaldTrump @ EricTrump @ TrumpGolfDC Have created something very special. # 2103juniorPGA best ever is the word here.</t>
  </si>
  <si>
    <t>https://twitter.com/realDonaldTrump/status/378654992246513664</t>
  </si>
  <si>
    <t>" @ AllenWronowski: @ TrumpGolfDC did a wonderful job with the opening dinner for # 2013juniorPGA. Food and room were fantastic - Thanks.Allen!</t>
  </si>
  <si>
    <t>https://twitter.com/realDonaldTrump/status/379043199740047360</t>
  </si>
  <si>
    <t>"@Rizz_Lizz: @ realDonaldTrump Thank you for caring so much about the U.S.A.!"</t>
  </si>
  <si>
    <t>https://twitter.com/realDonaldTrump/status/379047321482571776</t>
  </si>
  <si>
    <t>@ charliemurphy Just remember, Arsenio wouldn't be back at all if it were not for Donald J. Trump - he admits that - he will do great!</t>
  </si>
  <si>
    <t>https://twitter.com/realDonaldTrump/status/379050677370355712</t>
  </si>
  <si>
    <t>New York Fashion Week is really bad, and used to be so glamorous and exciting! No stars, no fun-just boring. They need serious help. # NYFW</t>
  </si>
  <si>
    <t>https://twitter.com/realDonaldTrump/status/379051658938167296</t>
  </si>
  <si>
    <t>" @ exLWaters: @ realDonaldTrump @Rizz_Lizz Not all Four Seasons Hotels are good. Every Trump is Always Perfect." So true, thanks!</t>
  </si>
  <si>
    <t>https://twitter.com/realDonaldTrump/status/379052531693137920</t>
  </si>
  <si>
    <t>" @ aMANinMANHATTAN: We are all wondering who @ realDonaldTrump likes in tonight's fight! # MayweatherCanelo # sohohouse" Mayweather!</t>
  </si>
  <si>
    <t>https://twitter.com/realDonaldTrump/status/379052777781334016</t>
  </si>
  <si>
    <t>" @ CUREHDSAORG: @ realDonaldTrump Thank you for caring about Huntingtons Disease! You are amazing! So many blessings your way!" Thank you!</t>
  </si>
  <si>
    <t>https://twitter.com/realDonaldTrump/status/379054677482291200</t>
  </si>
  <si>
    <t>" @ jp_worldwide: @ realDonaldTrump buy it .... turn it around .... and flip it as only The Donald can" That's what I do-but sometimes keep it</t>
  </si>
  <si>
    <t>https://twitter.com/realDonaldTrump/status/379085176384782336</t>
  </si>
  <si>
    <t>" @ JeremyrLack: @ realDonaldTrump what would your first act in office be?" To end Obamacare.</t>
  </si>
  <si>
    <t>https://twitter.com/realDonaldTrump/status/379087961742401536</t>
  </si>
  <si>
    <t>" @ mikeoconnell10: @ realDonaldTrump I played your course in the NJ Mid Am this week. It couldn't have been better. Perfect? Thanks Mike.</t>
  </si>
  <si>
    <t>https://twitter.com/realDonaldTrump/status/379088264797618176</t>
  </si>
  <si>
    <t>"@pablofication: @ realDonaldTrump The world needs a strong &amp; proud America, back to founding principals. You know how to make things great!</t>
  </si>
  <si>
    <t>@pablofication @</t>
  </si>
  <si>
    <t>https://twitter.com/realDonaldTrump/status/379111972467671040</t>
  </si>
  <si>
    <t>@ FloydMayweather My prediction of Floyd is looking good!</t>
  </si>
  <si>
    <t>https://twitter.com/realDonaldTrump/status/379113206675165184</t>
  </si>
  <si>
    <t>@ FloydMayweather GREAT FIGHT FLOYD - YOU SHOWED THEM ALL ONCE AGAIN!</t>
  </si>
  <si>
    <t>https://twitter.com/realDonaldTrump/status/379114686337523712</t>
  </si>
  <si>
    <t>" @ DuaneMcAnally: @ realDonaldTrump really stuck your neck on the line there. Great shout." .Thank you.</t>
  </si>
  <si>
    <t>https://twitter.com/realDonaldTrump/status/379115931278270464</t>
  </si>
  <si>
    <t>"@Tee_Rellzz: I may not agree with everything he says but your definitely a good businessman @ realDonaldTrump" Very true!</t>
  </si>
  <si>
    <t>@Tee_Rellzz @</t>
  </si>
  <si>
    <t>https://twitter.com/realDonaldTrump/status/379117250546241537</t>
  </si>
  <si>
    <t>When I say I would end Obamacare, I would also come up with a plan that would be far better, much easier to understand, and cost less!</t>
  </si>
  <si>
    <t>https://twitter.com/realDonaldTrump/status/379117456377528320</t>
  </si>
  <si>
    <t>" @ Catherine1840: @ realDonaldTrump can't wait for the new season of Apprentice but we still need ur business sense for our nation!" Thanks!</t>
  </si>
  <si>
    <t>https://twitter.com/realDonaldTrump/status/379118224446881792</t>
  </si>
  <si>
    <t>"@1JeffHensley: @ realDonaldTrump @ DuaneMcAnally Donald we need you in 2016. Youre the only one who can turn us around now!! TRUMP 2016" TRUE</t>
  </si>
  <si>
    <t>@1JeffHensley @ @</t>
  </si>
  <si>
    <t>https://twitter.com/realDonaldTrump/status/379119662602391552</t>
  </si>
  <si>
    <t>" @ Smile4Riley: @ realDonaldTrump Just ONE TWEET from The Donald Could CHANGE Lil Riley of NJs Life Post HEART/LUNG Transplant ‚ô°</t>
  </si>
  <si>
    <t>https://twitter.com/realDonaldTrump/status/379120121421500416</t>
  </si>
  <si>
    <t>" @ A_Roy0317: I am proud to say as a first time voter I already know that I will vote for @ realDonaldTrump in 2016. # youthvote # change # proud</t>
  </si>
  <si>
    <t>https://twitter.com/realDonaldTrump/status/379121455809982464</t>
  </si>
  <si>
    <t>" @ ashleybonder: @ realDonaldTrump if you had to start all over again, which industry would you choose ?" REAL ESTATE, Ashley.</t>
  </si>
  <si>
    <t>https://twitter.com/realDonaldTrump/status/379200216978976768</t>
  </si>
  <si>
    <t>@ FloydMayweather The judge who called the fight a draw should be thrown out of boxing-it wasn't even close. She is incompetent (or worse)</t>
  </si>
  <si>
    <t>https://twitter.com/realDonaldTrump/status/379202201950126080</t>
  </si>
  <si>
    <t>" @ Mbrown1047: @ realDonaldTrump - 52 and thinking of trying real estate as a new career. Good idea in our current economy, or not? Great idea</t>
  </si>
  <si>
    <t>https://twitter.com/realDonaldTrump/status/379207172938555392</t>
  </si>
  <si>
    <t>"@99awesomeone: @ realDonaldTrump How about Wrestlemania 30 Donald vs Vince?!?! # WM30"Sounds good to me, I already hold the record!</t>
  </si>
  <si>
    <t>@99awesomeone @</t>
  </si>
  <si>
    <t>https://twitter.com/realDonaldTrump/status/379207642826436609</t>
  </si>
  <si>
    <t>"@ProjectMayhem_M: I want to go to @ wharton just like @ realDonaldTrump. He is a hero of mine. Such a brilliant man." WHARTON is great!</t>
  </si>
  <si>
    <t>@ProjectMayhem_M @ @</t>
  </si>
  <si>
    <t>https://twitter.com/realDonaldTrump/status/379497207114006528</t>
  </si>
  <si>
    <t>@AnishaBhasin1 You wedding at Trump National was one of the most beautiful I have ever seen - more importantly, an amazing couple!</t>
  </si>
  <si>
    <t>https://twitter.com/realDonaldTrump/status/379586302024642560</t>
  </si>
  <si>
    <t>"@ProjectMayhem_M: @ realDonaldTrump will be our next president. Mark my words." Thanks for your nice words and thoughts!</t>
  </si>
  <si>
    <t>@ProjectMayhem_M @</t>
  </si>
  <si>
    <t>https://twitter.com/realDonaldTrump/status/379587155083137025</t>
  </si>
  <si>
    <t>"@SarahBeth1020: @ realDonaldTrump &amp; @ seanhannity on @ FoxNews this morning!?!? My day has been made!!!! # betterwithfriends" Thanks Sarah.</t>
  </si>
  <si>
    <t>@SarahBeth1020 @ @ @</t>
  </si>
  <si>
    <t>https://twitter.com/realDonaldTrump/status/379714169563385856</t>
  </si>
  <si>
    <t>I can‚Äôt believe my friend Derek Jeter is out for whole season--injured day he left Trump World Tower. Lucky bldg.-- Move back fast!</t>
  </si>
  <si>
    <t>https://twitter.com/realDonaldTrump/status/379714484308168705</t>
  </si>
  <si>
    <t>Congratulations to @ ehasselbeck on her successful first day as co-host of @ foxandfriends! Great to be in studio today for Elisabeth.</t>
  </si>
  <si>
    <t>https://twitter.com/realDonaldTrump/status/379715095497945088</t>
  </si>
  <si>
    <t>Congrats to @ BreitbartNews‚Äô @ mboyle1 on being awarded the prestigious 'Eagle Award for Amnesty Reporting'http://bit.ly/1goFTAP</t>
  </si>
  <si>
    <t>https://twitter.com/realDonaldTrump/status/379716677140615168</t>
  </si>
  <si>
    <t>Great column by David Bossie at @ BreitbartNews: ‚ÄúA Battle Won but the War Continues to Defund ObamaCare‚Äù http://bit.ly/1goEGtm</t>
  </si>
  <si>
    <t>https://twitter.com/realDonaldTrump/status/379717298296086529</t>
  </si>
  <si>
    <t>I predict that President Obama will at some point attack Iran in order to save face!</t>
  </si>
  <si>
    <t>https://twitter.com/realDonaldTrump/status/379718342858117120</t>
  </si>
  <si>
    <t>Bashar Assad is stronger today than he was before Obama threatened military action. Obama really bungled this.</t>
  </si>
  <si>
    <t>https://twitter.com/realDonaldTrump/status/379719750072279040</t>
  </si>
  <si>
    <t>Michigan has made great progress under Snyder-Calley. @ MIGOP is out early energizing the grassroots. Keep it up! # JoinMITeam</t>
  </si>
  <si>
    <t>https://twitter.com/realDonaldTrump/status/379720373626888193</t>
  </si>
  <si>
    <t>Only 15 days until ObamaCare is implemented. Congress must waive the monstrosity for regular Americans. Why should they be punished?</t>
  </si>
  <si>
    <t>https://twitter.com/realDonaldTrump/status/379726237813317633</t>
  </si>
  <si>
    <t>I am proud to announce our newest project, Trump Tower Mumbai. Together with the Lodha Group, it will be incredible! http://bit.ly/181P7C0</t>
  </si>
  <si>
    <t>https://twitter.com/realDonaldTrump/status/379872811059511296</t>
  </si>
  <si>
    <t>" @ brownteeth: @ realDonaldTrump since all of your predictions have been spot on!" True!</t>
  </si>
  <si>
    <t>https://twitter.com/realDonaldTrump/status/379873224735338496</t>
  </si>
  <si>
    <t>" @ DeasWorld: @ realDonaldTrump stunning! Wishing you a great success in Mumbai." Thank you.</t>
  </si>
  <si>
    <t>https://twitter.com/realDonaldTrump/status/379873327252512768</t>
  </si>
  <si>
    <t>" @ DHalley: @ realDonaldTrump Sounds like a fantastic project. Keep us posted on the progress. Take care." Thank you.</t>
  </si>
  <si>
    <t>https://twitter.com/realDonaldTrump/status/379874601310113792</t>
  </si>
  <si>
    <t>" @ saredelman: @ realDonaldTrump is the greatest. To everyone who hates on him, HE DOES NOT CARE WHAT YOU SAY. "</t>
  </si>
  <si>
    <t>https://twitter.com/realDonaldTrump/status/379879014611300352</t>
  </si>
  <si>
    <t>" @ JCOTheAmerican: @ realDonaldTrump I'm a fresh in college and I dream of being half the entrepreneur you are Donald." You will do great.</t>
  </si>
  <si>
    <t>https://twitter.com/realDonaldTrump/status/379925721894113280</t>
  </si>
  <si>
    <t>@ ArsenioHall has great ratings-I told you so. He should pay me at least 25% of his earnings because he would be nowhere without Donald Trump</t>
  </si>
  <si>
    <t>https://twitter.com/realDonaldTrump/status/379928139285422080</t>
  </si>
  <si>
    <t>The Navy Yard shooting is a horrible disaster. If we don't clean up OUR COUNTRY of the garbage soon, we are just going to do a death spiral!</t>
  </si>
  <si>
    <t>https://twitter.com/realDonaldTrump/status/379929265552494592</t>
  </si>
  <si>
    <t>American Exceptionalism and the Navy Yard shooting do not go hand in hand. Foreign countries, in particular Russia, are mocking the U.S.</t>
  </si>
  <si>
    <t>https://twitter.com/realDonaldTrump/status/379930161107730432</t>
  </si>
  <si>
    <t>" @ Hunterboss1996: @ realDonaldTrump Trump really knows what he's talking about. Everyone is just too jealous to listen. Lol." Thank you!</t>
  </si>
  <si>
    <t>https://twitter.com/realDonaldTrump/status/379935963604340736</t>
  </si>
  <si>
    <t>The Costa Concordia shipwreck is a MONUMENT TO STUPIDITY but the uprighting of the ship is a MONUMENT TO GENIUS!</t>
  </si>
  <si>
    <t>https://twitter.com/realDonaldTrump/status/379987332000010243</t>
  </si>
  <si>
    <t>‚ÄúSuccess is getting what you want. Happiness is wanting what you get.‚Äù - Dale Carnegie</t>
  </si>
  <si>
    <t>https://twitter.com/realDonaldTrump/status/380007269187866624</t>
  </si>
  <si>
    <t>‚ÄúKeep focusing on doing what you love, even if times are tough.‚Äù ‚Äì Think Big</t>
  </si>
  <si>
    <t>https://twitter.com/realDonaldTrump/status/380036814779588610</t>
  </si>
  <si>
    <t>"The mind that opens to a new idea never comes back to its original size." -- Einstein</t>
  </si>
  <si>
    <t>https://twitter.com/realDonaldTrump/status/380173293787291648</t>
  </si>
  <si>
    <t>"@Chloe_Eliise: I really hope @ realDonaldTrump runs for president in 2016" Thanks, so do many people, our country is going to hell!</t>
  </si>
  <si>
    <t>@Chloe_Eliise @</t>
  </si>
  <si>
    <t>https://twitter.com/realDonaldTrump/status/380183955582222336</t>
  </si>
  <si>
    <t>" @ KaburuOle: @ realDonaldTrump like Einstein was the greatest scientist, I submit, you are the greatest Entreprenuer of our time." Thank you.</t>
  </si>
  <si>
    <t>https://twitter.com/realDonaldTrump/status/380186061114454016</t>
  </si>
  <si>
    <t>@ seanhannity Thanks Sean, keep up the good work!</t>
  </si>
  <si>
    <t>https://twitter.com/realDonaldTrump/status/380187040782233600</t>
  </si>
  <si>
    <t>" @ RandyMinshew: America needs a brilliant patriot like @ realDonaldTrump to guide this country!" Thank you!</t>
  </si>
  <si>
    <t>https://twitter.com/realDonaldTrump/status/380188696836079616</t>
  </si>
  <si>
    <t>" @ Dropz11: @ realDonaldTrump @Chloe_Eliise Unfortunately, the good men like Trump only run for President once a century." Thank you.</t>
  </si>
  <si>
    <t>https://twitter.com/realDonaldTrump/status/380191613672501248</t>
  </si>
  <si>
    <t>" @ RealBboy360: @ realDonaldTrump Boeing is at a record high, thanks for saying to buy a while back" You are welcome.</t>
  </si>
  <si>
    <t>https://twitter.com/realDonaldTrump/status/380271587725156352</t>
  </si>
  <si>
    <t>" @ CaptainBlob: @ realDonaldTrump I just bought a Trump mattress and it is presidential" Made by Serta, they are really great.</t>
  </si>
  <si>
    <t>https://twitter.com/realDonaldTrump/status/380327176676990977</t>
  </si>
  <si>
    <t>. @ RNC leadership should not be afraid of a government shutdown. They should be afraid of not defunding ObamaCare.</t>
  </si>
  <si>
    <t>https://twitter.com/realDonaldTrump/status/380328199290232833</t>
  </si>
  <si>
    <t>@ akendall13 Too early!</t>
  </si>
  <si>
    <t>https://twitter.com/realDonaldTrump/status/380331823378599936</t>
  </si>
  <si>
    <t>There are great campaigns on @ fundanything http://bit.ly/ZQH08q Be sure to take a look and donate to one today.</t>
  </si>
  <si>
    <t>https://twitter.com/realDonaldTrump/status/380358050206347264</t>
  </si>
  <si>
    <t>Video of my day at The Old Post Office- soon to be the most fabulous hotel!http://youtu.be/PqdfpV47Mu4</t>
  </si>
  <si>
    <t>https://twitter.com/realDonaldTrump/status/380401743198056448</t>
  </si>
  <si>
    <t>Everyone should calm down. @ BenAffleck is going to do a great job as Batman.</t>
  </si>
  <si>
    <t>https://twitter.com/realDonaldTrump/status/380410751845793792</t>
  </si>
  <si>
    <t>‚ÄúBecoming an entrepreneur is a personal-development program. If you grow personally, your business will grow.‚Äù ‚Äì Midas Touch</t>
  </si>
  <si>
    <t>https://twitter.com/realDonaldTrump/status/380425346488610816</t>
  </si>
  <si>
    <t>"Build your reputation on intelligence, responsibility, and results. That's building the right way." - Think Like a Champion</t>
  </si>
  <si>
    <t>https://twitter.com/realDonaldTrump/status/380495327109087232</t>
  </si>
  <si>
    <t>Just returned from Trump Doral in Miami. Massive construction job. When completed will be the best resort in U.S. Blue Monster is amazing!</t>
  </si>
  <si>
    <t>https://twitter.com/realDonaldTrump/status/380496283393597440</t>
  </si>
  <si>
    <t>@ seanhannity # Defund Obamacare!</t>
  </si>
  <si>
    <t>https://twitter.com/realDonaldTrump/status/380500903465603072</t>
  </si>
  <si>
    <t>Lightweight A.G. Eric Schneiderman sued school with a 98% approval rating while billions in corruption goes unpunished. A total crook?</t>
  </si>
  <si>
    <t>https://twitter.com/realDonaldTrump/status/380503788840558593</t>
  </si>
  <si>
    <t>Why is lightweight A.G. Eric Schneiderman allowed to ask for campaign contributions from my people during settlement negotiations?</t>
  </si>
  <si>
    <t>https://twitter.com/realDonaldTrump/status/380506760035205120</t>
  </si>
  <si>
    <t>Lightweight A.G. Eric Schneiderman is perhaps the most incompetent and least respected A.G. in the U.S. He is a total joke!</t>
  </si>
  <si>
    <t>https://twitter.com/realDonaldTrump/status/380507090395332608</t>
  </si>
  <si>
    <t>" @ casey1137: @ realDonaldTrump can you prove it?" YES!</t>
  </si>
  <si>
    <t>https://twitter.com/realDonaldTrump/status/380507464388853760</t>
  </si>
  <si>
    <t>" @ tanyalynn11070: @ realDonaldTrump please save our Country! I heard you speak at the Lincoln dinner in MI, your ideas are honest-brilliant!</t>
  </si>
  <si>
    <t>https://twitter.com/realDonaldTrump/status/380510758817525760</t>
  </si>
  <si>
    <t>" @ apb51283: America needs a strong leader with an innovative mind. @ realDonaldTrump, you are that leader (and nobody else is even close). T</t>
  </si>
  <si>
    <t>https://twitter.com/realDonaldTrump/status/380511174657605632</t>
  </si>
  <si>
    <t>" @ margaritapotter: @ realDonaldTrump you got it Donald, that resort will be the best!!!!"</t>
  </si>
  <si>
    <t>https://twitter.com/realDonaldTrump/status/380511541445283841</t>
  </si>
  <si>
    <t>"@SwingTrader2012: @ realDonaldTrump I think Trump Chicago is the single most beautiful building in the world." Thank you.</t>
  </si>
  <si>
    <t>@SwingTrader2012 @</t>
  </si>
  <si>
    <t>https://twitter.com/realDonaldTrump/status/380514111739944960</t>
  </si>
  <si>
    <t>" @ mark_yamin: @ realDonaldTrump Right! And who files a lawsuit on a Saturday anyway? Good call D.T. He thought you would settle because of pr</t>
  </si>
  <si>
    <t>https://twitter.com/realDonaldTrump/status/380518347949232128</t>
  </si>
  <si>
    <t>@ 10AJMcCarron Great game last week, your team really needed you!</t>
  </si>
  <si>
    <t>https://twitter.com/realDonaldTrump/status/380520146517123072</t>
  </si>
  <si>
    <t>https://twitter.com/realDonaldTrump/status/380522999654658048</t>
  </si>
  <si>
    <t>" @ JeffPetak: @ realDonaldTrump when is the Blue Monster going to be open for play?" November 15.</t>
  </si>
  <si>
    <t>https://twitter.com/realDonaldTrump/status/380523222640644096</t>
  </si>
  <si>
    <t>"@3Ddudra: @ realDonaldTrump Do you know when the Trump Tower in Vancouver is suppossed to open?" 18 months.</t>
  </si>
  <si>
    <t>@3Ddudra @</t>
  </si>
  <si>
    <t>https://twitter.com/realDonaldTrump/status/380624522095112192</t>
  </si>
  <si>
    <t>https://twitter.com/realDonaldTrump/status/380627312947253248</t>
  </si>
  <si>
    <t>@ Phil_Grech Your not free, you'll never be free. You'll be back (if you ever left) because you can't help yourself!</t>
  </si>
  <si>
    <t>https://twitter.com/realDonaldTrump/status/380630080084787200</t>
  </si>
  <si>
    <t>I cannot believe that Apple didn't come out with a larger screen IPhone. Samsung is stealing their business. STEVE JOBS IS SPINNING IN GRAVE</t>
  </si>
  <si>
    <t>https://twitter.com/realDonaldTrump/status/380632914708676608</t>
  </si>
  <si>
    <t>" @ KeilaniK1: @ realDonaldTrump Apple meant for their phones to go to people who have super sight &amp; abnormally tiny fingers for texting"</t>
  </si>
  <si>
    <t>https://twitter.com/realDonaldTrump/status/380641420807516160</t>
  </si>
  <si>
    <t>@ iPhoneTeam Better get a large screen iPhone, and fast, or risk losing even more business. Samsung cannot believe you have not acted! DUMB!</t>
  </si>
  <si>
    <t>https://twitter.com/realDonaldTrump/status/380643078803296256</t>
  </si>
  <si>
    <t>Lightweight A.G. Eric Schneiderman meets with President Obama (who he told me "sucks" as a president), and quickly files a suit against me!</t>
  </si>
  <si>
    <t>https://twitter.com/realDonaldTrump/status/380644434154881024</t>
  </si>
  <si>
    <t>Lightweight Schneiderman's suit was filed on a Saturday (unheard of) against a school with a 98% approval rating right after Obama meeting.</t>
  </si>
  <si>
    <t>https://twitter.com/realDonaldTrump/status/380649510021894144</t>
  </si>
  <si>
    <t>" @ SamShahrooz: @ realDonaldTrump Why dont you run for President? I think you would win and be a great President! # Trumpforpresident" Thanks!</t>
  </si>
  <si>
    <t>https://twitter.com/realDonaldTrump/status/380675115337650176</t>
  </si>
  <si>
    <t>" @ anthonydefrenza: @ realDonaldTrump Apple is hard of hearing." So true!</t>
  </si>
  <si>
    <t>https://twitter.com/realDonaldTrump/status/380686227911217152</t>
  </si>
  <si>
    <t>https://twitter.com/realDonaldTrump/status/380758030024863744</t>
  </si>
  <si>
    <t>My comments on a larger screen iPhone were in addition to existing unit, not a replacement. Screen should be 10% larger than Samsung.</t>
  </si>
  <si>
    <t>https://twitter.com/realDonaldTrump/status/380758053638774784</t>
  </si>
  <si>
    <t>As a stockholder in Apple, they should get on with a larger screen iPhone as a supplement‚Äîimmediately.</t>
  </si>
  <si>
    <t>https://twitter.com/realDonaldTrump/status/380761318833152000</t>
  </si>
  <si>
    <t>. @ MileyCyrus ‚Äì don‚Äôt worry about Liam. You can do much better and you have plenty of time‚Äîremain strong!</t>
  </si>
  <si>
    <t>https://twitter.com/realDonaldTrump/status/380784402134884352</t>
  </si>
  <si>
    <t>" @ acarra3 Is this your new building in yahoo weather app @ realDonaldTrump https://twitter.com/acarra3/status/380777917610881024/photo/1pic.twitter.com/l2NpLQScZG " Yes--thanks.</t>
  </si>
  <si>
    <t>https://twitter.com/realDonaldTrump/status/380916170360360960</t>
  </si>
  <si>
    <t>President Obama seems so fawning and desperate to make a deal with Iran that lots of bad results can occur. Be cool and be careful!</t>
  </si>
  <si>
    <t>https://twitter.com/realDonaldTrump/status/380918369849188352</t>
  </si>
  <si>
    <t>President Obama must remember that the worst thing you can do in a deal is seem desperate to make it. Be cool, move slowly - and think! IRAN</t>
  </si>
  <si>
    <t>https://twitter.com/realDonaldTrump/status/380920204462948352</t>
  </si>
  <si>
    <t>" @ HoppMar: @ realDonaldTrump I saw his brother in Kenya interviewed, HE may be wiser, actually." I'm so surprised his brother lives in Kenya</t>
  </si>
  <si>
    <t>https://twitter.com/realDonaldTrump/status/380922018717515776</t>
  </si>
  <si>
    <t>Move slowly, carefully --- and then strike like the fastest animal on the planet!</t>
  </si>
  <si>
    <t>https://twitter.com/realDonaldTrump/status/380982009864404992</t>
  </si>
  <si>
    <t>"@SeanKAnderson: @ realDonaldTrump I have so much respect for you that I don't care that you blatantly criticize the President I support!</t>
  </si>
  <si>
    <t>@SeanKAnderson @</t>
  </si>
  <si>
    <t>https://twitter.com/realDonaldTrump/status/380982662305181696</t>
  </si>
  <si>
    <t>" @ Spencer67: @ realDonaldTrump For once, I completely agree with you! Business wise, you're brilliant. I just don't support your politics! OK</t>
  </si>
  <si>
    <t>https://twitter.com/realDonaldTrump/status/380983529691443201</t>
  </si>
  <si>
    <t>" @ FatherSiisi: @ realDonaldTrump 's tweets about negotiations should be treated as trusted gem's cause he knows what he's talking about!</t>
  </si>
  <si>
    <t>https://twitter.com/realDonaldTrump/status/380985972324061184</t>
  </si>
  <si>
    <t>"@Maxiculture: @ realDonaldTrump Your thoughts are simple, straight, precise, timely and timeless." Thank you!</t>
  </si>
  <si>
    <t>@Maxiculture @</t>
  </si>
  <si>
    <t>https://twitter.com/realDonaldTrump/status/380986271415681024</t>
  </si>
  <si>
    <t>"@Klyushina_ENG: @ realDonaldTrump when do you plan to come to Moscow? At the beginning of November? Looking forward for your coming" Nov. 9</t>
  </si>
  <si>
    <t>@Klyushina_ENG @</t>
  </si>
  <si>
    <t>https://twitter.com/realDonaldTrump/status/380986704553074689</t>
  </si>
  <si>
    <t>" @ ClydeJayvy: @ realdonaldtrump You'd be a great professor." My uncle was a professor at M.I.T.</t>
  </si>
  <si>
    <t>https://twitter.com/realDonaldTrump/status/380987484580376576</t>
  </si>
  <si>
    <t>" @ ovobeckford2: RT: @ realDonaldTrump Hahahahahahaha. Smart guy. I think he did same to me. Trump is loved in Nigeria via the Apprentice."</t>
  </si>
  <si>
    <t>https://twitter.com/realDonaldTrump/status/380988145019654144</t>
  </si>
  <si>
    <t>" @ IcemanIMMG: @ realDonaldTrump is the best in business ., # NoDaysOff" Right up there!</t>
  </si>
  <si>
    <t>https://twitter.com/realDonaldTrump/status/381001424274198528</t>
  </si>
  <si>
    <t>"@InNovember2012: @ realDonaldTrump Why can't this president do ANYTHING right? He's such a disaster!" A fair question!</t>
  </si>
  <si>
    <t>https://twitter.com/realDonaldTrump/status/381008301737398272</t>
  </si>
  <si>
    <t>@magmom13 Yes, she is FANTASTIC!</t>
  </si>
  <si>
    <t>https://twitter.com/realDonaldTrump/status/381008416023785472</t>
  </si>
  <si>
    <t>" @ johnmorrow821: @ realDonaldTrump You should have been president. The US would have a surplus of cash!" True!</t>
  </si>
  <si>
    <t>https://twitter.com/realDonaldTrump/status/381008777795076096</t>
  </si>
  <si>
    <t>" @ andreamanco95: @ realDonaldTrump. Mr Trump..i remember your match vs @ VinceMcMahon..it was awesome...what a business man! Thank you!</t>
  </si>
  <si>
    <t>https://twitter.com/realDonaldTrump/status/381009564344528896</t>
  </si>
  <si>
    <t>" @ RealJohnAnthon: @ realDonaldTrump Why do you hate Africa so much?" I don't-tremendous potential!</t>
  </si>
  <si>
    <t>https://twitter.com/realDonaldTrump/status/381041651122053120</t>
  </si>
  <si>
    <t>Via @ CBS19: "Trump Winery President Nominated for Award by Wine Enthusiast Magazine" http://bit.ly/17JKjk2 Congrats @ EricTrump!</t>
  </si>
  <si>
    <t>https://twitter.com/realDonaldTrump/status/381043541092204544</t>
  </si>
  <si>
    <t>Congratulations to @ SpeakerBoehner on standing strong and tying government shutdown to defunding ObamaCare.</t>
  </si>
  <si>
    <t>https://twitter.com/realDonaldTrump/status/381045889290096640</t>
  </si>
  <si>
    <t>Americans by &amp; large hate ObamaCare. They see Obama lied to get it passed. They see big business &amp; gov‚Äôt got waivers. Defund!</t>
  </si>
  <si>
    <t>https://twitter.com/realDonaldTrump/status/381048331515879424</t>
  </si>
  <si>
    <t>https://twitter.com/realDonaldTrump/status/381048659543982080</t>
  </si>
  <si>
    <t>https://twitter.com/realDonaldTrump/status/381055249613467648</t>
  </si>
  <si>
    <t>If you include people who have left the work force, unemployment rate is 15%. Labor participation rate is lowest in 70 yrs.</t>
  </si>
  <si>
    <t>https://twitter.com/realDonaldTrump/status/381059466113736704</t>
  </si>
  <si>
    <t>Opening in 2016, Trump Tower Punta del Este will bring our signature luxury living to the sands of Playa Brava http://bit.ly/16dA0SY</t>
  </si>
  <si>
    <t>https://twitter.com/realDonaldTrump/status/381083384983715841</t>
  </si>
  <si>
    <t>Welcome to the new reality. 23,116,928 US households on food stamps http://bit.ly/1f4RSpo Obama's Hope &amp; Change.</t>
  </si>
  <si>
    <t>https://twitter.com/realDonaldTrump/status/381093473274691584</t>
  </si>
  <si>
    <t>The Donald J. Trump Signature Collection, exclusively available @ Macys, offers the finest style in menswearhttp://bit.ly/15AXyl0</t>
  </si>
  <si>
    <t>https://twitter.com/realDonaldTrump/status/381106640784588800</t>
  </si>
  <si>
    <t>‚ÄúOne man with courage is a majority.‚Äù - Thomas Jefferson</t>
  </si>
  <si>
    <t>https://twitter.com/realDonaldTrump/status/381127618793189377</t>
  </si>
  <si>
    <t>‚ÄúOur Constitution was made only for a moral &amp; religious people. It is wholly inadequate to the government of any other.‚Äù-- John Adams</t>
  </si>
  <si>
    <t>https://twitter.com/realDonaldTrump/status/381235313936695296</t>
  </si>
  <si>
    <t>" @ Mullaney3000: @ realDonaldTrump what a victory at the member guest today at trump national Bedminster. # braggingrights" I LOVE TO WIN!</t>
  </si>
  <si>
    <t>https://twitter.com/realDonaldTrump/status/381235982328414208</t>
  </si>
  <si>
    <t>" @ HoppMar: @ realDonaldTrump And you also made a great call on BA, a few months ago, and you were SO RIGHT !" And made lots of money-thanks!</t>
  </si>
  <si>
    <t>https://twitter.com/realDonaldTrump/status/381285779420770305</t>
  </si>
  <si>
    <t>"@LilliRome: Can @ realdonaldtrump replace @ mcuban on # sharktank?" Mark is doing just fine, but thanks!</t>
  </si>
  <si>
    <t>@LilliRome @ @</t>
  </si>
  <si>
    <t>https://twitter.com/realDonaldTrump/status/381365211103768576</t>
  </si>
  <si>
    <t>"@SeanKAnderson: @ realDonaldTrump my late-mother and I watch the Apprentice since S1. I was 10yo...the foundation for my love of business"</t>
  </si>
  <si>
    <t>https://twitter.com/realDonaldTrump/status/381371829086351360</t>
  </si>
  <si>
    <t>An important part of my (or anybody's) success is the ability to judge people. I believe that @ MileyCyrus is a really good person.</t>
  </si>
  <si>
    <t>https://twitter.com/realDonaldTrump/status/381546985121406976</t>
  </si>
  <si>
    <t>" @ joshjame: Best Twitter follow I ever made: The Donald. Random 24/7 MT @ realDonaldTrump: I believe that @ MileyCyrus is a really good person</t>
  </si>
  <si>
    <t>https://twitter.com/realDonaldTrump/status/381547091639926785</t>
  </si>
  <si>
    <t>" @ CherylPotgieter: @ realDonaldTrump just watched your Roast here in SA and u were brilliant" Thank you!</t>
  </si>
  <si>
    <t>https://twitter.com/realDonaldTrump/status/381547406057562112</t>
  </si>
  <si>
    <t>" @ bahia6085: @ realDonaldTrump @Klyushina_ENG Are you going to straighten out the Russia Syria problem? Hope so." Can be done!</t>
  </si>
  <si>
    <t>https://twitter.com/realDonaldTrump/status/381548395154124800</t>
  </si>
  <si>
    <t>Republicans must unite to defund Obamacare - it will drive our country into oblivion and, by the way, the healthcare is no good anyway!</t>
  </si>
  <si>
    <t>https://twitter.com/realDonaldTrump/status/381548782883971072</t>
  </si>
  <si>
    <t>" @ Brendaswigert: @ realDonaldTrump I value your opinion. I value your wisdom from experience and education. You have so much to offer! Thanks</t>
  </si>
  <si>
    <t>https://twitter.com/realDonaldTrump/status/381550100872720384</t>
  </si>
  <si>
    <t>" @ 67Chester: @ realDonaldTrump Care to say a few words to @ IranGovt ?" Get rid of the NUKES, and fast!</t>
  </si>
  <si>
    <t>https://twitter.com/realDonaldTrump/status/381550687479693313</t>
  </si>
  <si>
    <t>"@Aperanio827: @ realDonaldTrump us taxpayers are tired of carrying the deadbeats"</t>
  </si>
  <si>
    <t>@Aperanio827 @</t>
  </si>
  <si>
    <t>https://twitter.com/realDonaldTrump/status/381550937934168064</t>
  </si>
  <si>
    <t>" @ hitillidie: @ realDonaldTrump no George Buch did that". George Bush gave us Obama!</t>
  </si>
  <si>
    <t>https://twitter.com/realDonaldTrump/status/381551114392715264</t>
  </si>
  <si>
    <t>" @ nickterry18: @ realDonaldTrump is such an amazing person to be honest.. his book inspires me to work hard and be successful" Thanks.</t>
  </si>
  <si>
    <t>https://twitter.com/realDonaldTrump/status/381558067676348416</t>
  </si>
  <si>
    <t>"@Miranda__Diplo: @ realDonaldTrump is much more than just a Republican. He is a brilliant entrepreneur and individual." Thank you.</t>
  </si>
  <si>
    <t>@Miranda__Diplo @</t>
  </si>
  <si>
    <t>https://twitter.com/realDonaldTrump/status/381559238851825664</t>
  </si>
  <si>
    <t>@ OriginalArts1 Thank you, it is great. You have real talent!</t>
  </si>
  <si>
    <t>https://twitter.com/realDonaldTrump/status/381563330349240320</t>
  </si>
  <si>
    <t>"@KobayashiNick: @ realDonaldTrump do you have to retweet the only people who actually give you a complement? Should I retweet haters-losers?</t>
  </si>
  <si>
    <t>@KobayashiNick @</t>
  </si>
  <si>
    <t>https://twitter.com/realDonaldTrump/status/381564612573138944</t>
  </si>
  <si>
    <t>"@mgmacdon: @ realDonaldTrump thinking of booking # trump Vegas for our anniversary. How are the rooms? Do they sell Trump water?" Great &amp; yes</t>
  </si>
  <si>
    <t>@mgmacdon @</t>
  </si>
  <si>
    <t>https://twitter.com/realDonaldTrump/status/381565685299953664</t>
  </si>
  <si>
    <t>" @ Eckbowman: @ realDonaldTrump Donald the course you have given us in Scotland is world class! Thank you!"</t>
  </si>
  <si>
    <t>https://twitter.com/realDonaldTrump/status/381590718135173120</t>
  </si>
  <si>
    <t>@ PatsIntensity Happy birthday!</t>
  </si>
  <si>
    <t>https://twitter.com/realDonaldTrump/status/381593780711079936</t>
  </si>
  <si>
    <t>" @ nymike7: @ kaatje36 let me ask if you dislike @ realDonaldTrump then why do you read his tweets?" Because they can't live without me-haters!</t>
  </si>
  <si>
    <t>https://twitter.com/realDonaldTrump/status/381619645775884288</t>
  </si>
  <si>
    <t>" @ rsmundo: @ realDonaldTrump @ nymike7 @ kaatje36 I like the Donald. An American hero."</t>
  </si>
  <si>
    <t>https://twitter.com/realDonaldTrump/status/381621248654344192</t>
  </si>
  <si>
    <t>" @ VinceMcMahon: @ realDonaldTrump on # Raw equals ratings" TRUE!</t>
  </si>
  <si>
    <t>https://twitter.com/realDonaldTrump/status/381623106479349760</t>
  </si>
  <si>
    <t>https://twitter.com/realDonaldTrump/status/381749561599197184</t>
  </si>
  <si>
    <t>" @ DELAVEGAPROPHET: @ realDonaldTrump Always great working with you. You are a true modern master. Thank you.</t>
  </si>
  <si>
    <t>https://twitter.com/realDonaldTrump/status/381749832777744384</t>
  </si>
  <si>
    <t>https://twitter.com/realDonaldTrump/status/381750694375854080</t>
  </si>
  <si>
    <t>" @ daveesnova: @ realdonaldtrump The unparalleled genius" Thanks.</t>
  </si>
  <si>
    <t>https://twitter.com/realDonaldTrump/status/381751995075690496</t>
  </si>
  <si>
    <t>" @ 995mu: @ DELAVEGAPROPHET @ realDonaldTrump De La Vega wise words to Trump. Love the man. Want to see an icon outlast life itself. # blessings</t>
  </si>
  <si>
    <t>https://twitter.com/realDonaldTrump/status/381752931126870016</t>
  </si>
  <si>
    <t>" @ 2LukeVBeck2: @ realDonaldTrump "Americas Hope"" Our country needs hope - it is in really bad shape!</t>
  </si>
  <si>
    <t>https://twitter.com/realDonaldTrump/status/381755759954235392</t>
  </si>
  <si>
    <t>Big things going on today at Trump National-Westchester!</t>
  </si>
  <si>
    <t>https://twitter.com/realDonaldTrump/status/381908147977613312</t>
  </si>
  <si>
    <t>"@YadiraTriunfo: @ realDonaldTrump is an inspiration to our management and staff always motivating us to do more for our members. THANKS!</t>
  </si>
  <si>
    <t>@YadiraTriunfo @</t>
  </si>
  <si>
    <t>https://twitter.com/realDonaldTrump/status/381908918643216384</t>
  </si>
  <si>
    <t>" @ mandem3: @ realDonaldTrump you hate muslims." Wrong</t>
  </si>
  <si>
    <t>https://twitter.com/realDonaldTrump/status/381912825746444288</t>
  </si>
  <si>
    <t>" @ KrissyGasbarre: To @ realDonaldTrump: the service, food and rooms at Trump Intl. are OUTSTANDING. I've finally found my Las Vegas hotel.</t>
  </si>
  <si>
    <t>https://twitter.com/realDonaldTrump/status/381913569811771392</t>
  </si>
  <si>
    <t>" @ 2LukeVBeck2: @ realDonaldTrump "Americas Hope""</t>
  </si>
  <si>
    <t>https://twitter.com/realDonaldTrump/status/381914424518656001</t>
  </si>
  <si>
    <t>" @ Agustin_Gil: @ ApprenticeNBC @ @ KimRichards11 # RHOBH and # CelebApprentice should be part of the Emmys nominations!" Pure politics!</t>
  </si>
  <si>
    <t>https://twitter.com/realDonaldTrump/status/381914970235338752</t>
  </si>
  <si>
    <t>" @ dreamcharm: @ realDonaldTrump eventhough don't agree with you slot, still think of you as rolemodel, thx, run for office"</t>
  </si>
  <si>
    <t>https://twitter.com/realDonaldTrump/status/381915337912229888</t>
  </si>
  <si>
    <t>"@LebaneseKobe: @ realDonaldTrump as a Muslim and as an American, i know for a fact that you Mr. Trump respect all people!</t>
  </si>
  <si>
    <t>@LebaneseKobe @</t>
  </si>
  <si>
    <t>https://twitter.com/realDonaldTrump/status/381929720310681600</t>
  </si>
  <si>
    <t>Referees are destroying the enjoyment of NFL games. Slowing down the fun. Big shots. Jets game is ridiculous!</t>
  </si>
  <si>
    <t>https://twitter.com/realDonaldTrump/status/381935160041959424</t>
  </si>
  <si>
    <t>Is it the Neil Patrick Harris show or the Emmy Awards?How was he ever put in this position to start with? CRAZY!</t>
  </si>
  <si>
    <t>https://twitter.com/realDonaldTrump/status/381936784365850624</t>
  </si>
  <si>
    <t>"@30carguy: @ realDonaldTrump could you do a better job??" YES!</t>
  </si>
  <si>
    <t>@30carguy @</t>
  </si>
  <si>
    <t>https://twitter.com/realDonaldTrump/status/381937335279316993</t>
  </si>
  <si>
    <t>" @ jzpi: AG Schneiderman doesn't prosecute a butcher doctor but he goes after @ realDonaldTrump # totalhack" Thank you!</t>
  </si>
  <si>
    <t>https://twitter.com/realDonaldTrump/status/381939611591012352</t>
  </si>
  <si>
    <t>The Emmys are sooooo boring! Terrible show. I'm going to watch football! I already know the winners. Good night.</t>
  </si>
  <si>
    <t>https://twitter.com/realDonaldTrump/status/381960670503505920</t>
  </si>
  <si>
    <t>" @ piersmorgan: Smartest man in American television &gt; Mark Burnett. # Voice # Bible # Survivor # Apprentice"</t>
  </si>
  <si>
    <t># # # #</t>
  </si>
  <si>
    <t>https://twitter.com/realDonaldTrump/status/382114112949739520</t>
  </si>
  <si>
    <t>" @ KingNSG: @ realDonaldTrump we need a big change, I believe you have the best chance, and ability to do so." Thank you.</t>
  </si>
  <si>
    <t>https://twitter.com/realDonaldTrump/status/382202742204157952</t>
  </si>
  <si>
    <t>Via @ successmagazine by @ MikeSeemuth: ‚ÄúTrump Power‚Äùhttp://bit.ly/18fLG9e</t>
  </si>
  <si>
    <t>https://twitter.com/realDonaldTrump/status/382203058869915648</t>
  </si>
  <si>
    <t>Congratulations to @ IvankaTrump on being named @ FoxNewsSunday Power Player of the Week. Ivanka is doing a great job w/ DC Post Office.</t>
  </si>
  <si>
    <t>https://twitter.com/realDonaldTrump/status/382208227997257729</t>
  </si>
  <si>
    <t>Penn Jillette shows his dark side in new crowdfunded film Director‚Äôs Cut http://bit.ly/1bBv6Wr @ pennjillette @ bradwyman</t>
  </si>
  <si>
    <t>https://twitter.com/realDonaldTrump/status/382213949069873152</t>
  </si>
  <si>
    <t>Mariano Rivera is greatest closer of all time. A leader in the club house &amp; an exceptional man. One of the best @ Yankees in history.</t>
  </si>
  <si>
    <t>https://twitter.com/realDonaldTrump/status/382220749412384768</t>
  </si>
  <si>
    <t>" @ WarrenBuffett insists that without changes to Obamacare average citizens will suffer.‚Äù http://bit.ly/1f1ndsZ</t>
  </si>
  <si>
    <t>https://twitter.com/realDonaldTrump/status/382226839210434562</t>
  </si>
  <si>
    <t>‚ÄúHere‚Äôs the truth, the gov't doesn‚Äôt shutdown‚Äù http://apne.ws/16lbI86 via @ AP. All essential services continue. Don't believe lies.</t>
  </si>
  <si>
    <t>https://twitter.com/realDonaldTrump/status/382227227938521088</t>
  </si>
  <si>
    <t>Americans nationwide have their premiums double and work hours decreased. @ GOP must do the right thing, stand strong &amp; defund!</t>
  </si>
  <si>
    <t>https://twitter.com/realDonaldTrump/status/382241492942610433</t>
  </si>
  <si>
    <t>The Democrats in Congress don‚Äôt want ObamaCare for themselves or big businesses. So why are they forcing it on the American people?</t>
  </si>
  <si>
    <t>https://twitter.com/realDonaldTrump/status/382245373353283584</t>
  </si>
  <si>
    <t>Obama‚Äôs coal regulations will destroy the coal industry, put Americans out of work, raise electricity prices &amp; lead to blackouts.</t>
  </si>
  <si>
    <t>https://twitter.com/realDonaldTrump/status/382245828737245185</t>
  </si>
  <si>
    <t>Huma should dump the sicko Weiner. He is a calamity that is bringing her down with him.</t>
  </si>
  <si>
    <t>https://twitter.com/realDonaldTrump/status/382247612914483201</t>
  </si>
  <si>
    <t>@Miranda_Diplo "I like Hilary Clinton. She is very admirable. But @ realDonaldTrump is our nation's answer." Thanks.</t>
  </si>
  <si>
    <t>@Miranda_Diplo @</t>
  </si>
  <si>
    <t>https://twitter.com/realDonaldTrump/status/382380913252110336</t>
  </si>
  <si>
    <t>I am a defender of @ MileyCyrus, who I think is a good person (and not because she stays at my hotels), but last night's outfit must go!</t>
  </si>
  <si>
    <t>https://twitter.com/realDonaldTrump/status/382381342040014848</t>
  </si>
  <si>
    <t>" @ Aus10_Bailey: @ realDonaldTrump has the best tweets for real." Thank you, a great way to communicate.</t>
  </si>
  <si>
    <t>https://twitter.com/realDonaldTrump/status/382383494435192832</t>
  </si>
  <si>
    <t>https://twitter.com/realDonaldTrump/status/382505392468529153</t>
  </si>
  <si>
    <t>@ 99or1youdecide Thank you.</t>
  </si>
  <si>
    <t>https://twitter.com/realDonaldTrump/status/382515509775720448</t>
  </si>
  <si>
    <t>. @ NeneLeakes seeks my advice on prenups, tonight at 9 PM on Bravo</t>
  </si>
  <si>
    <t>https://twitter.com/realDonaldTrump/status/382537273448742912</t>
  </si>
  <si>
    <t>@ fundanything's Veteran Military Dogs campaign seeks to rehabilitate veteran K9s and find them a home http://bit.ly/1gWoShN</t>
  </si>
  <si>
    <t>https://twitter.com/realDonaldTrump/status/382550119620423680</t>
  </si>
  <si>
    <t>Congrats to Team USA &amp; Capt. @ AllenWronowski for retaining the PGA Cup! Well done and well deserved!</t>
  </si>
  <si>
    <t>https://twitter.com/realDonaldTrump/status/382567832287846401</t>
  </si>
  <si>
    <t>Obama told the UN that ‚Äúthe world is more stable than it was 5 years ago.‚Äù Is he delusional?</t>
  </si>
  <si>
    <t>https://twitter.com/realDonaldTrump/status/382576725508378624</t>
  </si>
  <si>
    <t>Obama promised premiums would lower $2,500/yr for family of 4. In truth, healthcare will increase by $7,450http://onforb.es/16lxsrr</t>
  </si>
  <si>
    <t>https://twitter.com/realDonaldTrump/status/382578094957002752</t>
  </si>
  <si>
    <t>Less than one week away from implementation, ObamaCare‚Äôs small business exchanges are not ready!http://wapo.st/1gWrc8t A disaster!</t>
  </si>
  <si>
    <t>https://twitter.com/realDonaldTrump/status/382589422572564480</t>
  </si>
  <si>
    <t>It‚Äôs a shame the ruling class of Republicans don‚Äôt attack Obama and the Democrats the way they hit Senators Cruz &amp; Lee.</t>
  </si>
  <si>
    <t>https://twitter.com/realDonaldTrump/status/382603444361502720</t>
  </si>
  <si>
    <t>‚ÄúTake the time to move yourself forward. In other words, think, work and be lucky.‚Äù ‚Äì Think Like a Champion</t>
  </si>
  <si>
    <t>https://twitter.com/realDonaldTrump/status/382605322306600960</t>
  </si>
  <si>
    <t>‚ÄúIf winning isn't everything, why do they keep score?‚Äù - Vince Lombardi</t>
  </si>
  <si>
    <t>https://twitter.com/realDonaldTrump/status/382660333753884672</t>
  </si>
  <si>
    <t>"@SissyRichQueenb: Can't wait to Watch # IDreamofNene tonight I no @ realDonaldTrump will give @ NeNeLeakes some good Advice @ Bravotv" WATCH!</t>
  </si>
  <si>
    <t>@SissyRichQueenb @ @ @</t>
  </si>
  <si>
    <t>https://twitter.com/realDonaldTrump/status/382661418321199104</t>
  </si>
  <si>
    <t>"@SissyRichQueenb: Make sure y'all watch # IDreamofNene 2NITE @ realDonaldTrump will be on there @ NeNeLeakes @ Bravotv 9pm"</t>
  </si>
  <si>
    <t>https://twitter.com/realDonaldTrump/status/382662797253156864</t>
  </si>
  <si>
    <t>@ NeNeLeakes NeNe asks me for advice and I am happy to oblige. Tonight at 9.00 on Bravo (and watch her ratings go through the roof!).</t>
  </si>
  <si>
    <t>https://twitter.com/realDonaldTrump/status/382663586667319296</t>
  </si>
  <si>
    <t>"@Miranda_Diplo: @ realDonaldTrump IS OUR NEXT PRESIDENT. ACCEPT IT."</t>
  </si>
  <si>
    <t>https://twitter.com/realDonaldTrump/status/382664676330733568</t>
  </si>
  <si>
    <t>"@Greek_Boy_21: @ realDonaldTrump if we don't defund # Obamacare the USA will never have the freedom. we will be controlled by our Government</t>
  </si>
  <si>
    <t>@Greek_Boy_21 @</t>
  </si>
  <si>
    <t>https://twitter.com/realDonaldTrump/status/382897631434772480</t>
  </si>
  <si>
    <t>If Justice Roberts had made the correct decision on ObamaCare, our country would not be in turmoil right now!</t>
  </si>
  <si>
    <t>https://twitter.com/realDonaldTrump/status/382923090386096128</t>
  </si>
  <si>
    <t>Can you believe the head of Iran refused to meet with our great President?‚ÄîZero respect!</t>
  </si>
  <si>
    <t>https://twitter.com/realDonaldTrump/status/382923478157910016</t>
  </si>
  <si>
    <t>Remember what I previously said--Obama will someday attack Iran in order to show how tough he is.</t>
  </si>
  <si>
    <t>https://twitter.com/realDonaldTrump/status/382924815574634496</t>
  </si>
  <si>
    <t>Obama wanted to meet with the Iranian president, yet the Iranians denied the request. So much for Hope &amp; Change.</t>
  </si>
  <si>
    <t>https://twitter.com/realDonaldTrump/status/382930298259795968</t>
  </si>
  <si>
    <t>If ObamaCare is so amazing, then why is Obama delaying significant parts of the bill before the election? # MakeDCListen</t>
  </si>
  <si>
    <t>https://twitter.com/realDonaldTrump/status/382944855753646080</t>
  </si>
  <si>
    <t>Via @ FurnitureToday by Cindy W. Hodnett: ‚ÄúDorya to introduce Trump Home high-end furniture‚Äù http://bit.ly/1aoEokT</t>
  </si>
  <si>
    <t>https://twitter.com/realDonaldTrump/status/382954902655209472</t>
  </si>
  <si>
    <t>The shale boom is saving our economy http://yhoo.it/1aoHBRk Good for jobs, national security &amp; trade balance. Frack Now &amp; Frack Fast!</t>
  </si>
  <si>
    <t>https://twitter.com/realDonaldTrump/status/382958877152538624</t>
  </si>
  <si>
    <t>ObamaCare will increase individual market premiums by 99% for men and 62% for women http://onforb.es/1aoLzJK DEFUND!! # MakeDCListen</t>
  </si>
  <si>
    <t>https://twitter.com/realDonaldTrump/status/382968326432882688</t>
  </si>
  <si>
    <t>In real estate, all locations can be enhanced through good marketing. Be smart!</t>
  </si>
  <si>
    <t>https://twitter.com/realDonaldTrump/status/382969090312110080</t>
  </si>
  <si>
    <t>‚ÄúBuild confidence starting with small successes that lead to greater and greater successes--there is nothing like winning." -Think Big</t>
  </si>
  <si>
    <t>https://twitter.com/realDonaldTrump/status/383242391236259842</t>
  </si>
  <si>
    <t>@ ColetonEmr Happy Birthday!</t>
  </si>
  <si>
    <t>https://twitter.com/realDonaldTrump/status/383243514366005249</t>
  </si>
  <si>
    <t>"@MISSUNIVERSE43 @ realDonaldTrump Great book. 'The Art of the Deal' " Thanks.</t>
  </si>
  <si>
    <t>@MISSUNIVERSE43 @</t>
  </si>
  <si>
    <t>https://twitter.com/realDonaldTrump/status/383257274468139008</t>
  </si>
  <si>
    <t>‚ÄúThe world is changing very fast. Big will not beat small anymore. It will be the fast beating the slow.‚Äù - @ rupertmurdoch</t>
  </si>
  <si>
    <t>https://twitter.com/realDonaldTrump/status/383266347074863104</t>
  </si>
  <si>
    <t>‚ÄúPartner with people who share your values, attitude and drive.‚Äù ‚Äì Midas Touch with @ theRealKiyosaki</t>
  </si>
  <si>
    <t>https://twitter.com/realDonaldTrump/status/383266694119948288</t>
  </si>
  <si>
    <t>Via @ MarketWatch: ‚Äú@TrumpSoHo New York Unveils $50 Million Presidential Penthouse‚Äùhttp://www.marketwatch.com/story/trump-soho-new-york-unveils-50-million-presidential-penthouse-2013-09-25 ‚Ä¶</t>
  </si>
  <si>
    <t>https://twitter.com/realDonaldTrump/status/383284426655821824</t>
  </si>
  <si>
    <t>Happy belated birthday wishes to @ BarbaraJWalters. Barbara is terrific!</t>
  </si>
  <si>
    <t>https://twitter.com/realDonaldTrump/status/383301678276947968</t>
  </si>
  <si>
    <t>‚ÄòUniforms 4 Everyone‚Äô campaign @ fundanything has a $3,000 goal to buy underprivileged kids school uniforms http://bit.ly/184fZRa</t>
  </si>
  <si>
    <t>https://twitter.com/realDonaldTrump/status/383311413936021504</t>
  </si>
  <si>
    <t>Winner of the 5 Star Diamond Award, @ TrumpGolfDC‚Äôs two courses grace over 600 acres on the Potomac River http://bit.ly/184gue7</t>
  </si>
  <si>
    <t>https://twitter.com/realDonaldTrump/status/383322623226040320</t>
  </si>
  <si>
    <t>Both Obama administration and House leadership staffs are exempt from ObamaCare. Why not the American people? # MakeDCListen</t>
  </si>
  <si>
    <t>https://twitter.com/realDonaldTrump/status/383322810258427904</t>
  </si>
  <si>
    <t>7 million Americans are going to lose their jobs due to ObamaCare. 46 million face 300% premium increases. DEFUND! # MakeDCListen</t>
  </si>
  <si>
    <t>https://twitter.com/realDonaldTrump/status/383324168374075394</t>
  </si>
  <si>
    <t>"Freedom is never more than one generation away from extinction."- Ronald Reagan # MakeDCListen # DefundObamaCare</t>
  </si>
  <si>
    <t>https://twitter.com/realDonaldTrump/status/383335455749468160</t>
  </si>
  <si>
    <t>‚ÄúA very good way to pave your own way to success is simply to work hard and to be diligent‚Äù ‚Äì Think Like a Champion</t>
  </si>
  <si>
    <t>https://twitter.com/realDonaldTrump/status/383425823002599424</t>
  </si>
  <si>
    <t>The big golf course project on the water by the Whitestone Bridge in NYC that has been under construction for many years now complete-GREAT!</t>
  </si>
  <si>
    <t>https://twitter.com/realDonaldTrump/status/383426971398836224</t>
  </si>
  <si>
    <t>Once the Bloomberg administration selected Trump to take over the very expensive and years late project, I kicked "ass" and got it done fast</t>
  </si>
  <si>
    <t>https://twitter.com/realDonaldTrump/status/383428637200244736</t>
  </si>
  <si>
    <t>To be called Trump Links at Ferry Point, course will be GREAT and, over the years, hold many tournaments and major championships-$'s to NYC.</t>
  </si>
  <si>
    <t>https://twitter.com/realDonaldTrump/status/383437327642939392</t>
  </si>
  <si>
    <t>Credit the Bloomberg administration for having the foresight and courage to get this decades old project finished - will be BIG for NY.</t>
  </si>
  <si>
    <t>https://twitter.com/realDonaldTrump/status/383439033466388480</t>
  </si>
  <si>
    <t>" @ FelixNunez249: @ realDonaldTrump congrats! The Bronx will never be the same again, it will be better!!" So true! Thanks.</t>
  </si>
  <si>
    <t>https://twitter.com/realDonaldTrump/status/383439196587040768</t>
  </si>
  <si>
    <t>@ stretch33701 Good point, yes!</t>
  </si>
  <si>
    <t>https://twitter.com/realDonaldTrump/status/383441805595140096</t>
  </si>
  <si>
    <t>Yes, this is a large scale version of when I built and saved the ice skating rink in Central Park (which all should go to). Great course!</t>
  </si>
  <si>
    <t>https://twitter.com/realDonaldTrump/status/383442492307554304</t>
  </si>
  <si>
    <t>I am so happy that I was able to do something really good for the Bronx - and lots of jobs!</t>
  </si>
  <si>
    <t>https://twitter.com/realDonaldTrump/status/383443505752047616</t>
  </si>
  <si>
    <t>" @ DashJohnston: @ realDonaldTrump Feels like I have grown up with you. My dad is a huge fan and always talked about you. You are amazing! Wow</t>
  </si>
  <si>
    <t>https://twitter.com/realDonaldTrump/status/383443986561892352</t>
  </si>
  <si>
    <t>" @ Arthur7Williams: @ realDonaldTrump that's what I hope I can do for st. paul and chicago" Great Arthur, go get 'em!</t>
  </si>
  <si>
    <t>https://twitter.com/realDonaldTrump/status/383444320868925440</t>
  </si>
  <si>
    <t>" @ Bugsyfire: @ realDonaldTrump You've saved a lot of buildings. developments and ventures.Please save the White House !!" Interesting!</t>
  </si>
  <si>
    <t>https://twitter.com/realDonaldTrump/status/383449056129064960</t>
  </si>
  <si>
    <t>"@AnastasiaRubine: @ realDonaldTrump ....I love people who can act to finish projects efficiently and fast. Good job!" Thank you.</t>
  </si>
  <si>
    <t>@AnastasiaRubine @</t>
  </si>
  <si>
    <t>https://twitter.com/realDonaldTrump/status/383449166154055680</t>
  </si>
  <si>
    <t>"@Beliefheals: @ realDonaldTrump Awesome Example! Thank you for being a great American!!!" Thanks.</t>
  </si>
  <si>
    <t>@Beliefheals @</t>
  </si>
  <si>
    <t>https://twitter.com/realDonaldTrump/status/383449503208321024</t>
  </si>
  <si>
    <t>@ cripplecreek101 Thanks and true!</t>
  </si>
  <si>
    <t>https://twitter.com/realDonaldTrump/status/383449916083036160</t>
  </si>
  <si>
    <t>" @ the_Larkinater: @ realDonaldTrump I play hockey at Lasker! Thanks for an amazing outside rink in the best city in the world!"</t>
  </si>
  <si>
    <t>https://twitter.com/realDonaldTrump/status/383461750857039872</t>
  </si>
  <si>
    <t>" @ normancom1: @ realDonaldTrump after following your career for over 20 yrs, I conclude you are the real thing.. run for public office,please</t>
  </si>
  <si>
    <t>https://twitter.com/realDonaldTrump/status/383461821606539264</t>
  </si>
  <si>
    <t>" @ RonnieDunn1164: @ realDonaldTrump you need to renovate 1600 Pennsylvania ave. ASAP!!!!"</t>
  </si>
  <si>
    <t>https://twitter.com/realDonaldTrump/status/383599018518929408</t>
  </si>
  <si>
    <t>https://twitter.com/realDonaldTrump/status/383604017315606528</t>
  </si>
  <si>
    <t>You have to believe in what you want. Keep your focus, keep your momentum--and remain patient and persistent.</t>
  </si>
  <si>
    <t>https://twitter.com/realDonaldTrump/status/383614912481599489</t>
  </si>
  <si>
    <t>Five Star @ TrumpCondosLV are the most luxurious &amp; elite residences in the Vegas market http://bit.ly/czu8kf ‚ÄúIf you love it, own it‚Äù</t>
  </si>
  <si>
    <t>https://twitter.com/realDonaldTrump/status/383619856005738496</t>
  </si>
  <si>
    <t>Our country needs leadership now. There is total dysfunction in Washington.</t>
  </si>
  <si>
    <t>https://twitter.com/realDonaldTrump/status/383636044848959488</t>
  </si>
  <si>
    <t>On Monday, ObamaCare kicks in with all goodies of 300% increased premiums, higher taxes and part-time replacement employees.</t>
  </si>
  <si>
    <t>https://twitter.com/realDonaldTrump/status/383650269172486144</t>
  </si>
  <si>
    <t>Spanish version of ObamaCare website delayed http://bit.ly/16EOTwo Hitting google translate apparently too complicated. # MakeDCListen</t>
  </si>
  <si>
    <t>https://twitter.com/realDonaldTrump/status/383655276542308353</t>
  </si>
  <si>
    <t>Don‚Äôt believe the manipulated job numbers. Walmart has just cut orders with suppliers because of rising inventory.</t>
  </si>
  <si>
    <t>https://twitter.com/realDonaldTrump/status/383660825908506624</t>
  </si>
  <si>
    <t>‚ÄúObstacles are those frightful things you see when you take your eyes off your goal.‚Äù - Henry Ford</t>
  </si>
  <si>
    <t>https://twitter.com/realDonaldTrump/status/383669975510040576</t>
  </si>
  <si>
    <t>Re negotiation: Know exactly what you want and keep it to yourself. Think about what the other side wants and where they're coming from.</t>
  </si>
  <si>
    <t>https://twitter.com/realDonaldTrump/status/383718262166806528</t>
  </si>
  <si>
    <t>" @ BordenRhodes: @ realDonaldTrump I think you are the # MostPowerfulVoiceInMedia" Then how come our government makes so many mistakes?</t>
  </si>
  <si>
    <t>https://twitter.com/realDonaldTrump/status/383718516102549504</t>
  </si>
  <si>
    <t>" @ Follow_DTrick: @ BanginBella i didnt vote for him but i cant wait till he's out of office... @ realDonaldTrump for President! 2016"</t>
  </si>
  <si>
    <t>https://twitter.com/realDonaldTrump/status/383739370261725184</t>
  </si>
  <si>
    <t>Iran is toying with our president - buying time and laughing at the stupidity of our leadership. Syria, and now this! What's next?</t>
  </si>
  <si>
    <t>https://twitter.com/realDonaldTrump/status/383739943723741184</t>
  </si>
  <si>
    <t>" @ BordenRhodes: @ realDonaldTrump can close the economic, racial and political divisions in America" That is true!</t>
  </si>
  <si>
    <t>https://twitter.com/realDonaldTrump/status/383741015234211840</t>
  </si>
  <si>
    <t>" @ sellinghomes123: @ realDonaldTrump best properties all over the world!"</t>
  </si>
  <si>
    <t>https://twitter.com/realDonaldTrump/status/383746781420732416</t>
  </si>
  <si>
    <t>" @ maathewdavis: @ realDonaldTrump if the people want to get our economy back on track, they‚Äôll vote # TRUMP in 2016"Thank you.</t>
  </si>
  <si>
    <t>https://twitter.com/realDonaldTrump/status/383765935930503168</t>
  </si>
  <si>
    <t>Our country and it's leadership has to be so careful and so smart - these are treacherous times, like no other. The world is a crazy place!</t>
  </si>
  <si>
    <t>https://twitter.com/realDonaldTrump/status/383767116807438336</t>
  </si>
  <si>
    <t>"@joannalmoore372: @ AceMan65 @ realDonaldTrump @ Macys its a great shirt and looks great! Trump shirts and ties are my andmy husbands favorite</t>
  </si>
  <si>
    <t>@joannalmoore372 @ @ @</t>
  </si>
  <si>
    <t>https://twitter.com/realDonaldTrump/status/383803407095840768</t>
  </si>
  <si>
    <t>" @ Brn2ShpFrcd2Wrk: I wonder if @ realDonaldTrump knows that @ MileyCyrus is following him on twitter! # trump # miley" That's great!</t>
  </si>
  <si>
    <t>https://twitter.com/realDonaldTrump/status/383804227992453120</t>
  </si>
  <si>
    <t>" @ adammatruski: @ realDonaldTrump stop investing in hotels and focus on our structure and your campaign for presidency" Good point!</t>
  </si>
  <si>
    <t>https://twitter.com/realDonaldTrump/status/384124985725681664</t>
  </si>
  <si>
    <t>" @ rosschisholm10: @ realDonaldTrump Dad got his first hole in 1 today on the 16th at Trump International Links. Can I get a rt for him please</t>
  </si>
  <si>
    <t>https://twitter.com/realDonaldTrump/status/384125158296125440</t>
  </si>
  <si>
    <t>" @ davidd0069: @ realDonaldTrump doesn't need money for a campaign! Everyone already knows and loves him! # trump2016" Very nice!</t>
  </si>
  <si>
    <t>https://twitter.com/realDonaldTrump/status/384125491235786752</t>
  </si>
  <si>
    <t>" @ bahia6085: @ realDonaldTrump Don't think I can watch news anymore. O is doing such a good job of turning US into joke, I can't look anymore</t>
  </si>
  <si>
    <t>https://twitter.com/realDonaldTrump/status/384216258067312640</t>
  </si>
  <si>
    <t>" @ flwgolfs: @ realDonaldTrump : I have heard Obama say , We can afford Obama care, America is a rich nation, we can afford it." No, not close</t>
  </si>
  <si>
    <t>https://twitter.com/realDonaldTrump/status/384268692747718656</t>
  </si>
  <si>
    <t>" @ AENMAD: @ realDonaldTrump will you be running for president or is it all talk?" Time will tell!</t>
  </si>
  <si>
    <t>https://twitter.com/realDonaldTrump/status/384269131950080001</t>
  </si>
  <si>
    <t>" @ MSFerr1: @ realDonaldTrump if we could afford it, would you support it?" No,</t>
  </si>
  <si>
    <t>https://twitter.com/realDonaldTrump/status/384271418512666624</t>
  </si>
  <si>
    <t>Obamacare is far toooo expensive, far toooo complicated (thousands of pages) and, most importantly, doesn't work. WE CAN DO MUCH BETTER!</t>
  </si>
  <si>
    <t>https://twitter.com/realDonaldTrump/status/384273020124422144</t>
  </si>
  <si>
    <t>With proper thinking and leadership, we can have a much better plan than Obamacare - something that works for the people and costs much less</t>
  </si>
  <si>
    <t>https://twitter.com/realDonaldTrump/status/384647306714554368</t>
  </si>
  <si>
    <t>@ karliejanowski Thanks Karlie!</t>
  </si>
  <si>
    <t>https://twitter.com/realDonaldTrump/status/384648626037071872</t>
  </si>
  <si>
    <t>https://twitter.com/realDonaldTrump/status/384657429210075136</t>
  </si>
  <si>
    <t>@ DanyellaAngel Thank you Danyella-if you would like to work there call Jackie in my office (NY).</t>
  </si>
  <si>
    <t>https://twitter.com/realDonaldTrump/status/384664586127175680</t>
  </si>
  <si>
    <t>"@jesssizzle28: @ realDonaldTrump for president" Thank you!</t>
  </si>
  <si>
    <t>@jesssizzle28 @</t>
  </si>
  <si>
    <t>https://twitter.com/realDonaldTrump/status/384664869569855488</t>
  </si>
  <si>
    <t>@ mikemarchlik Thank you!</t>
  </si>
  <si>
    <t>https://twitter.com/realDonaldTrump/status/384665131227308032</t>
  </si>
  <si>
    <t>@ BrennenChase Thanks!</t>
  </si>
  <si>
    <t>https://twitter.com/realDonaldTrump/status/384665325692026880</t>
  </si>
  <si>
    <t>" @ bahia6085: @ realDonaldTrump If you have a problem-Think to yourself-What would Donald Trump do? The answer will come." Thanks.</t>
  </si>
  <si>
    <t>https://twitter.com/realDonaldTrump/status/384730915013808128</t>
  </si>
  <si>
    <t>No one wants the government to shut down, but if ObamaCare is fully implemented then our country will eventually shutdown anyway!</t>
  </si>
  <si>
    <t>https://twitter.com/realDonaldTrump/status/384736592776032256</t>
  </si>
  <si>
    <t>The commodity market is extremely fragile. Be wary of investing right now. The futures are way too dependent on the Fed.</t>
  </si>
  <si>
    <t>https://twitter.com/realDonaldTrump/status/384744953726775297</t>
  </si>
  <si>
    <t>Business is an art in itself, and powerful negotiation skills are one of the techniques necessary to facilitate success.</t>
  </si>
  <si>
    <t>https://twitter.com/realDonaldTrump/status/384760107474513920</t>
  </si>
  <si>
    <t>Trump Int'l Hotel &amp; Tower Vancouver's original twisting design gives every unit a distinct view http://bit.ly/13Mj9JK A landmark!</t>
  </si>
  <si>
    <t>https://twitter.com/realDonaldTrump/status/384765652235341824</t>
  </si>
  <si>
    <t>@ growingupbryce Happy Birthday!</t>
  </si>
  <si>
    <t>https://twitter.com/realDonaldTrump/status/384778748911820800</t>
  </si>
  <si>
    <t>@ kingsthings @ TrumpNewYork Thanks Larry--and you, too, are truly one of a kind!</t>
  </si>
  <si>
    <t>https://twitter.com/realDonaldTrump/status/384779341017518080</t>
  </si>
  <si>
    <t>@ deedeegop @ GretchenCarlson @ FoxNews Dee Dee-- Great seeing you @ FoxNews. You are really having a positive impact--don't ever stop.</t>
  </si>
  <si>
    <t>https://twitter.com/realDonaldTrump/status/384780213990612992</t>
  </si>
  <si>
    <t>Since stop &amp; frisk was struck down, gun shootings &amp; victims have spiked-- while gun seizures have decreased.http://bit.ly/1fD45Ew</t>
  </si>
  <si>
    <t>https://twitter.com/realDonaldTrump/status/384783251786567680</t>
  </si>
  <si>
    <t>‚ÄúIntegrity is the essence of everything successful.‚Äù ‚Äì Richard Buckminster Fuller</t>
  </si>
  <si>
    <t>https://twitter.com/realDonaldTrump/status/384863143002120193</t>
  </si>
  <si>
    <t>Remember that in 2006 then Senator Obama voted NOT TO INCREASE THE DEBT CEILING. Now he acts in disbelief as others plan to do the same!</t>
  </si>
  <si>
    <t>https://twitter.com/realDonaldTrump/status/384940804042932224</t>
  </si>
  <si>
    <t>" @ zachjohnson88: @ realDonaldTrump please help get this country back from all these idiots and corrupt government #2016 Will be working on it</t>
  </si>
  <si>
    <t>https://twitter.com/realDonaldTrump/status/384941124626173953</t>
  </si>
  <si>
    <t>" @ bigjohnryan75: @ realDonaldTrump we need @ realDonaldTrump and Bill O'Reilly to be in charge to straighten this country out! @ FoxNews"</t>
  </si>
  <si>
    <t>https://twitter.com/realDonaldTrump/status/384987984342581248</t>
  </si>
  <si>
    <t>The Republicans can absolutely win if they stick together-but they are NOT sticking together. Sen. McCain just said "we can't win".Very bad!</t>
  </si>
  <si>
    <t>https://twitter.com/realDonaldTrump/status/385011802339565568</t>
  </si>
  <si>
    <t>" @ MyLifeIsLibby: @ realDonaldTrump you seem like the only one who can fix this mess! Run for office!"</t>
  </si>
  <si>
    <t>https://twitter.com/realDonaldTrump/status/385050710636642305</t>
  </si>
  <si>
    <t>https://twitter.com/realDonaldTrump/status/385078501348356096</t>
  </si>
  <si>
    <t>Must read editorial via @ IBDeditorials: "ObamaCare's Bitter Irony: It May Increase Number Of Uninsured"http://bit.ly/19ke2NP</t>
  </si>
  <si>
    <t>https://twitter.com/realDonaldTrump/status/385096487526346752</t>
  </si>
  <si>
    <t>Rated Toronto‚Äôs #1 hotel, the 65-story 5 Star @ TrumpTO is located in the heart of the city‚Äôs finest attractions http://bit.ly/19k8VNK</t>
  </si>
  <si>
    <t>https://twitter.com/realDonaldTrump/status/385106796500635648</t>
  </si>
  <si>
    <t>Obama &amp; the Democrats want this shutdown. They think it helps their electoral prospects for 2014. Don‚Äôt believe!</t>
  </si>
  <si>
    <t>https://twitter.com/realDonaldTrump/status/385107274357694464</t>
  </si>
  <si>
    <t>Obama has not passed a single budget in 4 years. Democrats don‚Äôt even vote them in Congress. He has failed to lead!</t>
  </si>
  <si>
    <t>https://twitter.com/realDonaldTrump/status/385111494016266240</t>
  </si>
  <si>
    <t>https://twitter.com/realDonaldTrump/status/385111838238584832</t>
  </si>
  <si>
    <t>"@jj10471 @ realDonaldTrump if you were in office this would of never happen # trump2016" True!</t>
  </si>
  <si>
    <t>@jj10471 @</t>
  </si>
  <si>
    <t>https://twitter.com/realDonaldTrump/status/385112253894107137</t>
  </si>
  <si>
    <t>" @ kennyj7d7 @ realDonaldTrump Run for office, you are the only one that can fix this big mess." Perhaps true!</t>
  </si>
  <si>
    <t>https://twitter.com/realDonaldTrump/status/385113809922191360</t>
  </si>
  <si>
    <t>It was an honor to be @ GretchenCarlson's inaugural guest on her new show ‚ÄòThe Real Story.‚Äô Gretchen will be a big success!</t>
  </si>
  <si>
    <t>https://twitter.com/realDonaldTrump/status/385117307975905280</t>
  </si>
  <si>
    <t>Nice guy @ pennjillette needs your help to make his bad guy movie Directors Cut--&gt; http://bit.ly/1bBv6Wr @ fundanything</t>
  </si>
  <si>
    <t>https://twitter.com/realDonaldTrump/status/385120531344658433</t>
  </si>
  <si>
    <t>https://twitter.com/realDonaldTrump/status/385128983785783296</t>
  </si>
  <si>
    <t>Remember when Obama promised ‚Äúyou can keep your health care plan?‚Äù Not in these 10 states. http://bit.ly/19kaUkU Another lie.</t>
  </si>
  <si>
    <t>https://twitter.com/realDonaldTrump/status/385129636792782848</t>
  </si>
  <si>
    <t>There have been 17 shutdowns since 1976, 14 under Reagan and Bush with Democrat Congresses who wanted more spending.</t>
  </si>
  <si>
    <t>https://twitter.com/realDonaldTrump/status/385130282803675136</t>
  </si>
  <si>
    <t>It is crucial for Republicans to remain united during this shutdown</t>
  </si>
  <si>
    <t>https://twitter.com/realDonaldTrump/status/385135333139951616</t>
  </si>
  <si>
    <t>‚ÄúYour money should be at work at all times. Even in the worst economy, there is no excuse." - Think Like a Billionaire</t>
  </si>
  <si>
    <t>https://twitter.com/realDonaldTrump/status/385136157522010112</t>
  </si>
  <si>
    <t>https://twitter.com/realDonaldTrump/status/385371655935377409</t>
  </si>
  <si>
    <t>Can you imagine, with all of the talk about ObamaCare, technical breakdowns made it a disastrous day. Our government is badly broken!</t>
  </si>
  <si>
    <t>https://twitter.com/realDonaldTrump/status/385381737251209216</t>
  </si>
  <si>
    <t>Wow, three top MICROSOFT investors want Bill Gates out as Chairman. Do not like job he is doing!</t>
  </si>
  <si>
    <t>https://twitter.com/realDonaldTrump/status/385383962237210624</t>
  </si>
  <si>
    <t>New York State's lightweight A.G. is driving business &amp; jobs out of N.Y. Look into his past-he shouldn't even be allowed to hold office!</t>
  </si>
  <si>
    <t>https://twitter.com/realDonaldTrump/status/385421645126455296</t>
  </si>
  <si>
    <t>#1. Be passionate--you have to love what you're doing to be successful at it.</t>
  </si>
  <si>
    <t>https://twitter.com/realDonaldTrump/status/385421673437986817</t>
  </si>
  <si>
    <t>#2. Be totally focused. Being successful requires nothing less than 100% of your concentrated effort.</t>
  </si>
  <si>
    <t>https://twitter.com/realDonaldTrump/status/385421859648307200</t>
  </si>
  <si>
    <t>#3. Cover your bases. Know everything you can about what you're doing.</t>
  </si>
  <si>
    <t>https://twitter.com/realDonaldTrump/status/385425498471292928</t>
  </si>
  <si>
    <t>Sorry banks, when we accused lightweight AG Eric Schneiderman of not going after banks, he started going after banks‚Äîbut years too late!</t>
  </si>
  <si>
    <t>https://twitter.com/realDonaldTrump/status/385437899769925632</t>
  </si>
  <si>
    <t>Congrats @ GretchenCarlson's new Fox show debuts w/ very strong ratings http://bit.ly/1bu9Ijg Guess who her first guest was? Donald Trump.</t>
  </si>
  <si>
    <t>https://twitter.com/realDonaldTrump/status/385466724562116608</t>
  </si>
  <si>
    <t>@ IsraeliPM @ netanyahu‚Äôs UN address was a strong statement to the world that @ Israel will not allow Iran to get nuclear weapons.</t>
  </si>
  <si>
    <t>https://twitter.com/realDonaldTrump/status/385467246249656320</t>
  </si>
  <si>
    <t>"When it comes to Iran's nuclear weapons program, here's my advice: Distrust, dismantle and verify." - @ IsraeliPM @ netanyahu</t>
  </si>
  <si>
    <t>https://twitter.com/realDonaldTrump/status/385472666489982976</t>
  </si>
  <si>
    <t>The ObamaCare disaster is in full swing. Websites are down, people can‚Äôt sign up and elderly can‚Äôt understand the lingo.</t>
  </si>
  <si>
    <t>https://twitter.com/realDonaldTrump/status/385473334600667136</t>
  </si>
  <si>
    <t>Democrats refused to vote down their ObamaCare subsidy. While Americans will be hit w/ rising premiums, Washington won‚Äôt feel any pain</t>
  </si>
  <si>
    <t>https://twitter.com/realDonaldTrump/status/385494084875329536</t>
  </si>
  <si>
    <t>Young entrepreneurs across the US are trying to make deals &amp; build businesses daily. Stay positive, think big &amp; big things will happen</t>
  </si>
  <si>
    <t>https://twitter.com/realDonaldTrump/status/385496543945424896</t>
  </si>
  <si>
    <t>A-Rod‚Äôs appeal will go nowhere. He will get a long suspension. Good for the @ Yankees. And sends strong message to @ MLB players.</t>
  </si>
  <si>
    <t>https://twitter.com/realDonaldTrump/status/385502616337149952</t>
  </si>
  <si>
    <t>Stocks rose yesterday during the first day of government shutdown. Markets like being left alone for a day.</t>
  </si>
  <si>
    <t>https://twitter.com/realDonaldTrump/status/385517245180284928</t>
  </si>
  <si>
    <t>‚ÄúStudy: Insurance costs to soar under Obamacare‚Äù http://cbsn.ws/1btxKLa Men in NC get 305% hike. Women in NE suffer an average 237% hike.</t>
  </si>
  <si>
    <t>https://twitter.com/realDonaldTrump/status/385606104576983040</t>
  </si>
  <si>
    <t>" @ WinPropP: @ realDonaldTrump To save US and to show respect for veterans we need a real leader like you as President" Thank you!</t>
  </si>
  <si>
    <t>https://twitter.com/realDonaldTrump/status/385607470523367424</t>
  </si>
  <si>
    <t>"@EricXMorrison: Honestly, @ realDonaldTrump could run this country better than anyone in D.C." I agree!!!!</t>
  </si>
  <si>
    <t>@EricXMorrison @</t>
  </si>
  <si>
    <t>https://twitter.com/realDonaldTrump/status/385608467069018112</t>
  </si>
  <si>
    <t>https://twitter.com/realDonaldTrump/status/385612511984504832</t>
  </si>
  <si>
    <t>"@delveezus: . @ realDonaldTrump is a genius when it comes to politics. You cant deny # TheDonald" Thank you.</t>
  </si>
  <si>
    <t>@delveezus @</t>
  </si>
  <si>
    <t>https://twitter.com/realDonaldTrump/status/385614508452216832</t>
  </si>
  <si>
    <t>" @ Doug_E_Fresh2: Forget the country, @ realDonaldTrump could run the world better than anyone anywhere." Thanks Doug!</t>
  </si>
  <si>
    <t>https://twitter.com/realDonaldTrump/status/385615008421670913</t>
  </si>
  <si>
    <t>"@preferrex: @ realDonaldTrump please please retweet for my wife whos a 2nd grade teacher battling stage4 cancer here in NJ. Get better fast</t>
  </si>
  <si>
    <t>@preferrex @</t>
  </si>
  <si>
    <t>https://twitter.com/realDonaldTrump/status/385615881226948608</t>
  </si>
  <si>
    <t>" @ hasantaleb: If @ realDonaldTrump was The President all our problems would be fixed." We would be doing great!</t>
  </si>
  <si>
    <t>https://twitter.com/realDonaldTrump/status/385764930638446592</t>
  </si>
  <si>
    <t>https://twitter.com/realDonaldTrump/status/385765568034258944</t>
  </si>
  <si>
    <t>" @ Carman_D @ realDonaldTrump I hate that our country has come to this, our president has ruined our country." Not totally, yet!</t>
  </si>
  <si>
    <t>https://twitter.com/realDonaldTrump/status/385765901435281408</t>
  </si>
  <si>
    <t>@ seanparts Spring of '15.</t>
  </si>
  <si>
    <t>https://twitter.com/realDonaldTrump/status/385766386858876928</t>
  </si>
  <si>
    <t>https://twitter.com/realDonaldTrump/status/385767121931603968</t>
  </si>
  <si>
    <t>https://twitter.com/realDonaldTrump/status/385767585909719040</t>
  </si>
  <si>
    <t>https://twitter.com/realDonaldTrump/status/385770873459728384</t>
  </si>
  <si>
    <t>The most elite private club in the world, Mar-a-Lago, is Palm Beach‚Äôs legendary landmark. http://bit.ly/T6hcna</t>
  </si>
  <si>
    <t>https://twitter.com/realDonaldTrump/status/385806130552635392</t>
  </si>
  <si>
    <t>‚ÄúKnow from inside out that you have the power to succeed and you will. That‚Äôs taking control.‚Äù ‚Äì Think Like a Champion</t>
  </si>
  <si>
    <t>https://twitter.com/realDonaldTrump/status/385817408813793280</t>
  </si>
  <si>
    <t>My friend Larry King @ kingsthings asked me to do an interview with him‚Äîhe was always great to me‚Äî&amp; I agreed. Watch tonight 9 PM on RTV.</t>
  </si>
  <si>
    <t>https://twitter.com/realDonaldTrump/status/385823573476003840</t>
  </si>
  <si>
    <t>On the shores of the Lake Norman, @ Trump_Charlotte features a world-class course designed by @ SharkGregNorman http://bit.ly/WuYYtC</t>
  </si>
  <si>
    <t>https://twitter.com/realDonaldTrump/status/385826942303211521</t>
  </si>
  <si>
    <t>Angela Merkel is doing a fantastic job as the Chancellor of Germany. Youth unemployment is at a record low &amp; she has a budget surplus.</t>
  </si>
  <si>
    <t>https://twitter.com/realDonaldTrump/status/385828271809519616</t>
  </si>
  <si>
    <t>‚ÄòModerate‚Äô Repubs plotting against @ GOP strategy have short term memories. Tea Party gave them majority in House &amp; primaries aren't fun.</t>
  </si>
  <si>
    <t>https://twitter.com/realDonaldTrump/status/385841534848880641</t>
  </si>
  <si>
    <t>Oil has been over $33/gallon for 34 months. A new record. And now with Obama‚Äôs war on coal, American families will be hit even harder.</t>
  </si>
  <si>
    <t>https://twitter.com/realDonaldTrump/status/385841958679093250</t>
  </si>
  <si>
    <t>Many Red-State Democrats sticking with Obama on deficit spending on the ObamaCare monstrosity will be defeated in 2014.</t>
  </si>
  <si>
    <t>https://twitter.com/realDonaldTrump/status/385846460945690624</t>
  </si>
  <si>
    <t>Obama and the Democrats have no respect for WWII vets trying to get into the memorial.</t>
  </si>
  <si>
    <t>https://twitter.com/realDonaldTrump/status/385850690632818688</t>
  </si>
  <si>
    <t>@ TheTinaBeast‚Äôs continued incompetence has led to more people losing their jobs http://bit.ly/1c9dDov She's a perpetual job loser.</t>
  </si>
  <si>
    <t>https://twitter.com/realDonaldTrump/status/385858136734564352</t>
  </si>
  <si>
    <t>Obama administration had 4 years to prepare for the ObamaCare rollout. And of course they failed miserably.</t>
  </si>
  <si>
    <t>https://twitter.com/realDonaldTrump/status/385860384994762752</t>
  </si>
  <si>
    <t>‚ÄúGreat effort springs naturally from great attitude.‚Äù - Pat Riley</t>
  </si>
  <si>
    <t>https://twitter.com/realDonaldTrump/status/385860810477555713</t>
  </si>
  <si>
    <t>‚ÄúMost entrepreneurs do not realize that wealth does not come from work, but from the assets they build.‚Äù ‚Äì Midas Touch</t>
  </si>
  <si>
    <t>https://twitter.com/realDonaldTrump/status/385862325875376128</t>
  </si>
  <si>
    <t>Great ruling on wind farm in Scotland‚Äîvery smart judge! Front page article.http://bit.ly/1aOGAlN</t>
  </si>
  <si>
    <t>https://twitter.com/realDonaldTrump/status/385877191239544832</t>
  </si>
  <si>
    <t>https://twitter.com/realDonaldTrump/status/385912903435841536</t>
  </si>
  <si>
    <t>" @ TonyCinMo: ‚Äú @ realDonaldTrump: Obama administration had 4 years to prepare for the ObamaCare rollout. And of course they failed miserably.‚Äù</t>
  </si>
  <si>
    <t>https://twitter.com/realDonaldTrump/status/386112291290480640</t>
  </si>
  <si>
    <t>" @ HoneyBadger210: @ realDonaldTrump Remember when Obama said Bush raising the debt ceiling was "unpatriotic?" http://www.youtube.com/watch?v=ydZTHPkOnvE ‚Ä¶ RT!!!"</t>
  </si>
  <si>
    <t>https://twitter.com/realDonaldTrump/status/386133770601918465</t>
  </si>
  <si>
    <t>https://twitter.com/realDonaldTrump/status/386142282161717249</t>
  </si>
  <si>
    <t>‚ÄúLife is difficult no matter what, but hard work and perseverance make it a lot easier.‚Äù ‚Äì Think Like a Billionaire</t>
  </si>
  <si>
    <t>https://twitter.com/realDonaldTrump/status/386158892813529089</t>
  </si>
  <si>
    <t>Congrats to people of Scotland on the Judge‚Äôs ruling concerning bird killing, land destroying, environmentally disastrous windmills.</t>
  </si>
  <si>
    <t>https://twitter.com/realDonaldTrump/status/386168483517448192</t>
  </si>
  <si>
    <t>Just read @ marklevinshow‚Äôs bestseller book‚Äîreally great!</t>
  </si>
  <si>
    <t>https://twitter.com/realDonaldTrump/status/386177606925574144</t>
  </si>
  <si>
    <t>@ PIERPAOLOMONNI So true!</t>
  </si>
  <si>
    <t>https://twitter.com/realDonaldTrump/status/386177726291263488</t>
  </si>
  <si>
    <t>@JackMartin32 Thanks!</t>
  </si>
  <si>
    <t>https://twitter.com/realDonaldTrump/status/386180679962091520</t>
  </si>
  <si>
    <t>My @ OraTV # Politicking interview w/ @ kingsthings on the govt. shutdown, ObamaCare, Putin, 2016 and @ TrumpDoral http://on.ora.tv/176RzUt</t>
  </si>
  <si>
    <t>https://twitter.com/realDonaldTrump/status/386184574599827456</t>
  </si>
  <si>
    <t>Total misnomer to call ObamaCare ‚ÄòThe Affordable Care Act.‚Äô Affordable for whom besides big businesses &amp; Congress w/their exemptions?</t>
  </si>
  <si>
    <t>https://twitter.com/realDonaldTrump/status/386191479376736256</t>
  </si>
  <si>
    <t>Obama has unilaterally &amp; unconstitutionally drawn 4 ObamaCare exemptions for his friends. All @ GOP wants is (cont) http://tl.gd/n_1rpdqcr</t>
  </si>
  <si>
    <t>https://twitter.com/realDonaldTrump/status/386193646522888192</t>
  </si>
  <si>
    <t>Congrats to @ nbc on the success of the new smash show @ NBCBlacklist. Fantastic suspense. Great acting. Must see TV!</t>
  </si>
  <si>
    <t>https://twitter.com/realDonaldTrump/status/386197202302820352</t>
  </si>
  <si>
    <t>Must read editorial today about lightweight New York State Attorney General Eric Schneiderman. Is he a crook?http://on.wsj.com/1fOIEjT</t>
  </si>
  <si>
    <t>https://twitter.com/realDonaldTrump/status/386204346100097024</t>
  </si>
  <si>
    <t>When will lightweight hack Attorney General be investigated for his repeated prosecutorial misconduct?http://on.wsj.com/1fOIEjT</t>
  </si>
  <si>
    <t>https://twitter.com/realDonaldTrump/status/386208703533178880</t>
  </si>
  <si>
    <t>While the Pres. of Iran tweets sweet nothings to Obama he forbids the Iranians to use twitter. Very revealing.</t>
  </si>
  <si>
    <t>https://twitter.com/realDonaldTrump/status/386216913023426560</t>
  </si>
  <si>
    <t>‚ÄúTrumps Are Giving @ TrumpDoral A Makeover‚Äù http://cbsloc.al/176QwEd via @ CBSMiami</t>
  </si>
  <si>
    <t>https://twitter.com/realDonaldTrump/status/386219795697250305</t>
  </si>
  <si>
    <t>‚ÄúThe minute that you‚Äôre not learning I believe you‚Äôre dead.‚Äù ‚Äì Jack Nicholson</t>
  </si>
  <si>
    <t>https://twitter.com/realDonaldTrump/status/386221132405174272</t>
  </si>
  <si>
    <t>‚ÄúCompete with yourself to be the best you can be.‚Äù ‚Äì Think Like a Champion</t>
  </si>
  <si>
    <t>https://twitter.com/realDonaldTrump/status/386317779630317568</t>
  </si>
  <si>
    <t>"@RoySchuhmacher: @ realDonaldTrump You are fantastic Trump. Run for president and save America! # TRUMP2016" Thank you.</t>
  </si>
  <si>
    <t>@RoySchuhmacher @</t>
  </si>
  <si>
    <t>https://twitter.com/realDonaldTrump/status/386318347023159296</t>
  </si>
  <si>
    <t>" @ steveamani: @ realDonaldTrump Please help save our country and run for President!! # USA"</t>
  </si>
  <si>
    <t>https://twitter.com/realDonaldTrump/status/386318771348336640</t>
  </si>
  <si>
    <t>" @ gbla: Time to clean up Washington... Vote @ realDonaldTrump for President in 2016!"</t>
  </si>
  <si>
    <t>https://twitter.com/realDonaldTrump/status/386661105625751552</t>
  </si>
  <si>
    <t>"@robertore62: RT @ realDonaldTrump:"@RoySchuhmacher: @ realDonaldTrump You are fantastic Trump. Run for president and save America!</t>
  </si>
  <si>
    <t>@robertore62 @ @RoySchuhmacher @</t>
  </si>
  <si>
    <t>https://twitter.com/realDonaldTrump/status/387023926414827520</t>
  </si>
  <si>
    <t>" @ ryan_mcvicker: Went to @ realDonaldTrump winery in Charlottesville VA yesterday for my birthday, it was awesome! One of the best!" Thanks!</t>
  </si>
  <si>
    <t>https://twitter.com/realDonaldTrump/status/387192864691982336</t>
  </si>
  <si>
    <t>@ kdawnpatterson While I never ran, I thank you. Let's see what happens in the future!</t>
  </si>
  <si>
    <t>https://twitter.com/realDonaldTrump/status/387193214698287104</t>
  </si>
  <si>
    <t>" @ bprunty67: @ realDonaldTrump the only ruler that does not Negotiate is a DICTATOR!"</t>
  </si>
  <si>
    <t>https://twitter.com/realDonaldTrump/status/387193352808333312</t>
  </si>
  <si>
    <t>" @ mfbirk: @ GeneMcVay @ realDonaldTrump @ SpeakerBoehner Stand firm and America will support the GOP"</t>
  </si>
  <si>
    <t>https://twitter.com/realDonaldTrump/status/387194672885817344</t>
  </si>
  <si>
    <t>The Obama Administration has a very important duty to provide a budget - and then negotiate! OUR COUNTRY is a laughingstock!</t>
  </si>
  <si>
    <t>https://twitter.com/realDonaldTrump/status/387195556449484800</t>
  </si>
  <si>
    <t>" @ jacadere: @ foxandfriends @ realDonaldTrump Mr.Trump is right again. The Republicans need to stick together and let the Dems be blamed.</t>
  </si>
  <si>
    <t>https://twitter.com/realDonaldTrump/status/387195627983347712</t>
  </si>
  <si>
    <t>" @ WRNSR: @ realDonaldTrump Negotiations are non-existant, Obama needs to be sent a copy of "The Art of the Deal" (Maybe autographed)"</t>
  </si>
  <si>
    <t>https://twitter.com/realDonaldTrump/status/387195964723048449</t>
  </si>
  <si>
    <t>" @ GeneMcVay: @ realDonaldTrump The Donald says the Republicans absolutely can win if they will STAND FIRM. @ SpeakerBoehner</t>
  </si>
  <si>
    <t>https://twitter.com/realDonaldTrump/status/387196254847258624</t>
  </si>
  <si>
    <t>" @ bobbymayojr: @ realDonaldTrump Thank You Mr. Trump for speaking up just now ! Please don't stop !"</t>
  </si>
  <si>
    <t>https://twitter.com/realDonaldTrump/status/387196313991118848</t>
  </si>
  <si>
    <t>" @ TheGINE3000: @ realDonaldTrump We need someone with some business sense in the White House. This administration doesn't have a clue."</t>
  </si>
  <si>
    <t>https://twitter.com/realDonaldTrump/status/387249341984817152</t>
  </si>
  <si>
    <t>An iconic building and top tourist attraction, @ TrumpTowerNY sets New York City‚Äôs luxury standard http://bit.ly/18JSKwk &amp; great food!</t>
  </si>
  <si>
    <t>https://twitter.com/realDonaldTrump/status/387255532563599360</t>
  </si>
  <si>
    <t>Standing strong for his people, @ GovWalker is ignoring the Feds and keeping all Wisconsin parks open. Great!</t>
  </si>
  <si>
    <t>https://twitter.com/realDonaldTrump/status/387274184725762049</t>
  </si>
  <si>
    <t>Government is shut down yet Obama is now harassing the privately owned @ Redskins to change its name.He needs to focus on his job!</t>
  </si>
  <si>
    <t>https://twitter.com/realDonaldTrump/status/387284372002324480</t>
  </si>
  <si>
    <t>Obama is tougher on WWII vets wanting to visit a DC memorial than Iran. He needs to show respect to our vets and not play games.</t>
  </si>
  <si>
    <t>https://twitter.com/realDonaldTrump/status/387306012979380224</t>
  </si>
  <si>
    <t>83% of the government is still running during the shutdown while 41% of nondefense federal workers are furloughed. Room for cuts.</t>
  </si>
  <si>
    <t>https://twitter.com/realDonaldTrump/status/387309175866290176</t>
  </si>
  <si>
    <t>‚ÄúWe build too many walls and not enough bridges.‚Äù - Isaac Newton</t>
  </si>
  <si>
    <t>https://twitter.com/realDonaldTrump/status/387317129181032448</t>
  </si>
  <si>
    <t>With the debt limit approaching, @ GOP has even more leverage. If they stay united and on message they can win.</t>
  </si>
  <si>
    <t>https://twitter.com/realDonaldTrump/status/387321966748651520</t>
  </si>
  <si>
    <t>‚ÄúDo not allow fear to settle into place in any part of your life. It is a defeating attitude &amp; a negative emotion" Think Like a Champion</t>
  </si>
  <si>
    <t>https://twitter.com/realDonaldTrump/status/387322936350105600</t>
  </si>
  <si>
    <t>My sense is that people are far angrier at the President than they are at Congress re the shutdown‚Äîan interesting turn!</t>
  </si>
  <si>
    <t>https://twitter.com/realDonaldTrump/status/387558861227716608</t>
  </si>
  <si>
    <t>" @ Mimi_La_Reina: @ fogslifting @ realDonaldTrump @ Redskins that will never fly! They'd have to do the same for the Chiefs, Braves, Indians ect</t>
  </si>
  <si>
    <t>https://twitter.com/realDonaldTrump/status/387559699983630336</t>
  </si>
  <si>
    <t>" @ AmandaTMiller: Amazing day in Dubai! Launch of the # Trump Estates and first day of Cityscape 2013 cc @ IvankaTrump @ realDonaldTrump</t>
  </si>
  <si>
    <t>https://twitter.com/realDonaldTrump/status/387565483303923712</t>
  </si>
  <si>
    <t>President should not be telling the Washington Redskins to change their name-our country has far bigger problems! FOCUS on them,not nonsense</t>
  </si>
  <si>
    <t>https://twitter.com/realDonaldTrump/status/387567929761746944</t>
  </si>
  <si>
    <t>President Obama wants to change the name of the "White House" because it is highly discriminating and not at all politically correct!</t>
  </si>
  <si>
    <t>https://twitter.com/realDonaldTrump/status/387573089443139584</t>
  </si>
  <si>
    <t>https://twitter.com/realDonaldTrump/status/387573375188496386</t>
  </si>
  <si>
    <t>https://twitter.com/realDonaldTrump/status/387573631917629440</t>
  </si>
  <si>
    <t>@Jon_dennis82 @</t>
  </si>
  <si>
    <t>https://twitter.com/realDonaldTrump/status/387577400717869059</t>
  </si>
  <si>
    <t>https://twitter.com/realDonaldTrump/status/387600840816463872</t>
  </si>
  <si>
    <t>Expect the best from people. They will rise to the challenge and it's important to inspire confidence.</t>
  </si>
  <si>
    <t>https://twitter.com/realDonaldTrump/status/387621198558818304</t>
  </si>
  <si>
    <t>If you are steadfast in your efforts and self respect, critics will be harmless. Keep your focus!</t>
  </si>
  <si>
    <t>https://twitter.com/realDonaldTrump/status/387676100936994816</t>
  </si>
  <si>
    <t>. @ GOP has leverage. Must stay united &amp; on message.</t>
  </si>
  <si>
    <t>https://twitter.com/realDonaldTrump/status/387676319154061312</t>
  </si>
  <si>
    <t>Had a great time on @ gretawire‚Äôs inaugural 7PM show. Congrats to Greta on the new spot!</t>
  </si>
  <si>
    <t>https://twitter.com/realDonaldTrump/status/387677061587804160</t>
  </si>
  <si>
    <t>The new reality, China and Japan are warning us not to default http://cnb.cx/1a7HffU Reckless government spending has made us weak.</t>
  </si>
  <si>
    <t>https://twitter.com/realDonaldTrump/status/387677362919178240</t>
  </si>
  <si>
    <t>Did you ever think our country would become an economic basket case? So much for Hope &amp; Change.</t>
  </si>
  <si>
    <t>https://twitter.com/realDonaldTrump/status/387677977749643264</t>
  </si>
  <si>
    <t>The White House has just admitted Al Qaeda was involved in Benghazi http://thebea.st/1bCZAbo What about the video tape?</t>
  </si>
  <si>
    <t>https://twitter.com/realDonaldTrump/status/387686602438234112</t>
  </si>
  <si>
    <t>In my opinion, one of the worst utility companies in the country is Florida Power and Light.</t>
  </si>
  <si>
    <t>https://twitter.com/realDonaldTrump/status/387686681542803457</t>
  </si>
  <si>
    <t>Florida Power &amp; Light has disgusting rotting utility poles outside Doral in Miami. They should put in new ones or will be sued.</t>
  </si>
  <si>
    <t>https://twitter.com/realDonaldTrump/status/387722824393433090</t>
  </si>
  <si>
    <t>I'm just so tired of listening to the same old rhetoric and words, day after day, from our President. It's time to stop talking-WORK!</t>
  </si>
  <si>
    <t>https://twitter.com/realDonaldTrump/status/387863587265716224</t>
  </si>
  <si>
    <t>" @ JoseConesa01: @ realDonaldTrump It is time for REAL change. Donal J. Trump 2016. Obama, "you're FIRED"" Thanks for the nice words!</t>
  </si>
  <si>
    <t>https://twitter.com/realDonaldTrump/status/387864807288082432</t>
  </si>
  <si>
    <t>With President Obama it's all talk and no action. Our country is in desperate need of smart and decisive leadership before it is too late!</t>
  </si>
  <si>
    <t>https://twitter.com/realDonaldTrump/status/387868121425801216</t>
  </si>
  <si>
    <t>@GenallKasmikha I notice, thanks Genall!</t>
  </si>
  <si>
    <t>https://twitter.com/realDonaldTrump/status/387868554236035072</t>
  </si>
  <si>
    <t>" @ NhoieGee: @ realDonaldTrump am i gonna see u in russia this november?? are u goin to attend the event?" Miss Universe on Nov 9th, yes!</t>
  </si>
  <si>
    <t>https://twitter.com/realDonaldTrump/status/387869077563539456</t>
  </si>
  <si>
    <t>"@motleyhoney: @ realDonaldTrump I say go for it, solid business leadership for a change. Congrats on the new development in Vancouver"Thanks</t>
  </si>
  <si>
    <t>@motleyhoney @</t>
  </si>
  <si>
    <t>https://twitter.com/realDonaldTrump/status/387879763651854336</t>
  </si>
  <si>
    <t>" @ kristensharpe30: @ realDonaldTrump @ NhoieGee love Donald Trump and the support he gives to positive women today!!!!! :-)"</t>
  </si>
  <si>
    <t>https://twitter.com/realDonaldTrump/status/387880711212269568</t>
  </si>
  <si>
    <t>" @ OHOUD555: " @ realDonaldTrump: " Amazing day in Dubai! Launch of the # Trump Estates with @Damacakoya</t>
  </si>
  <si>
    <t>https://twitter.com/realDonaldTrump/status/387905105011691520</t>
  </si>
  <si>
    <t>It is outrageous and disgusting that families of U.S. MILITARY personnel killed in action will not be given money for burials. SAD!</t>
  </si>
  <si>
    <t>https://twitter.com/realDonaldTrump/status/387906730388361216</t>
  </si>
  <si>
    <t>If the U.S. Government doesn't give the money necessary for the burials of our military personnel, I will.The U.S. under Obama's leadership!</t>
  </si>
  <si>
    <t>https://twitter.com/realDonaldTrump/status/387934827191615488</t>
  </si>
  <si>
    <t>‚ÄúDon‚Äôt emphasize the problem so much-emphasize the solution. It‚Äôs a mindset that works.‚Äù ‚Äì Think Like a Champion</t>
  </si>
  <si>
    <t>https://twitter.com/realDonaldTrump/status/387949195161636865</t>
  </si>
  <si>
    <t>Via @ trdmiami: ‚Äú @ TrumpDoral project will boast 800 hotel rooms‚Äù http://bit.ly/1a7Chje $250M renovation on 800 acres in sunny Miami.</t>
  </si>
  <si>
    <t>https://twitter.com/realDonaldTrump/status/387968207828422656</t>
  </si>
  <si>
    <t>At 96 stories above Michigan Avenue, if you‚Äôre not staying at the 5 star @ TrumpChicago then you‚Äôre in its shadow http://bit.ly/UNathh</t>
  </si>
  <si>
    <t>https://twitter.com/realDonaldTrump/status/388007898434920448</t>
  </si>
  <si>
    <t>Entrepreneurs who develop their Midas Touch do not work for money. They work to create or acquire assets. Focus on assets.</t>
  </si>
  <si>
    <t>https://twitter.com/realDonaldTrump/status/388021883372703744</t>
  </si>
  <si>
    <t>‚ÄúYou miss 100% of the shots you don't take.‚Äù - Wayne Gretzky</t>
  </si>
  <si>
    <t>https://twitter.com/realDonaldTrump/status/388033689063395328</t>
  </si>
  <si>
    <t>I pay millions of $‚Äôs a year to Florida Power &amp; Light &amp; they can‚Äôt give us what we want. Maybe a major class action suit against them?</t>
  </si>
  <si>
    <t>https://twitter.com/realDonaldTrump/status/388033761662615552</t>
  </si>
  <si>
    <t>Re Florida Power &amp; Light‚ÄîMost important is safety but they have to also cater to aesthetics &amp; not ruin the beauty of Florida.</t>
  </si>
  <si>
    <t>https://twitter.com/realDonaldTrump/status/388280574701735936</t>
  </si>
  <si>
    <t>" @ lil_borto: I said this last year, but Ill say it again.. @ realDonaldTrump should be president. This man knows his shit!"</t>
  </si>
  <si>
    <t>https://twitter.com/realDonaldTrump/status/388280816448831488</t>
  </si>
  <si>
    <t>" @ ChrisAgada: @ realDonaldTrump on @ PiersMorganLive tomorrow?! I wouldn't miss that for the world!" TONIGHT.</t>
  </si>
  <si>
    <t>https://twitter.com/realDonaldTrump/status/388301443569963008</t>
  </si>
  <si>
    <t>‚ÄúMy advice to you regarding momentum is definitive: Get yours going!‚Äù ‚Äì Think Like a Champion</t>
  </si>
  <si>
    <t>https://twitter.com/realDonaldTrump/status/388319518671380481</t>
  </si>
  <si>
    <t>" @ Lennydrew @ realDonaldTrump I really appreciate your tweets with excerpts from your books. It starts the day off right!" Thx</t>
  </si>
  <si>
    <t>https://twitter.com/realDonaldTrump/status/388320366881280000</t>
  </si>
  <si>
    <t>@Armani_G_ @ theRealKiyosaki Great!</t>
  </si>
  <si>
    <t>@Armani_G_ @</t>
  </si>
  <si>
    <t>https://twitter.com/realDonaldTrump/status/388320807790718977</t>
  </si>
  <si>
    <t>" @ cory_wise @ realDonaldTrump thank you for stepping up to help our fallen service heroes!" Thank you.</t>
  </si>
  <si>
    <t>https://twitter.com/realDonaldTrump/status/388321239250386944</t>
  </si>
  <si>
    <t>https://twitter.com/realDonaldTrump/status/388322317580787712</t>
  </si>
  <si>
    <t>https://twitter.com/realDonaldTrump/status/388337278042787841</t>
  </si>
  <si>
    <t>‚ÄúGolf is deceptively simple and endlessly complicated. It satisfies the soul and frustrates the intellect. (cont) http://tl.gd/n_1rpk038</t>
  </si>
  <si>
    <t>https://twitter.com/realDonaldTrump/status/388342515134246912</t>
  </si>
  <si>
    <t>Obama can open the Mall for illegals to protest our country yet he continues to barricade WWII memorial. That‚Äôs an absolute disgrace.</t>
  </si>
  <si>
    <t>https://twitter.com/realDonaldTrump/status/388357460412485632</t>
  </si>
  <si>
    <t>Obama‚Äôs job approval is at 37%, a record low. @ GOP &amp; @ SpeakerBoehner have the leverage &amp; momentum. Delay ObamaCare for all Americans!</t>
  </si>
  <si>
    <t>https://twitter.com/realDonaldTrump/status/388362875888103424</t>
  </si>
  <si>
    <t>"The fact that we are here today to debate raising America‚Äôs debt limit is a sign of leadership failure." - Sen. Obama, 3/16/06</t>
  </si>
  <si>
    <t>https://twitter.com/realDonaldTrump/status/388371705577897984</t>
  </si>
  <si>
    <t>Obama is the most profligate deficit &amp; debt spender in our nation‚Äôs history. Doubled debt (cont) http://tl.gd/n_1rpk61e</t>
  </si>
  <si>
    <t>https://twitter.com/realDonaldTrump/status/388379361461559297</t>
  </si>
  <si>
    <t>Obama has called @ GOP terrorists during this showdown. It‚Äôs a shame he really doesn‚Äôt think it because then he would meet all @ GOP demands.</t>
  </si>
  <si>
    <t>https://twitter.com/realDonaldTrump/status/388386845811159040</t>
  </si>
  <si>
    <t>If you don‚Äôt treat yourself like royalty, no one else will. @ TrumpWaikiki is Honolulu's most luxurious hotel http://bit.ly/17tNNn5</t>
  </si>
  <si>
    <t>https://twitter.com/realDonaldTrump/status/388404685733781504</t>
  </si>
  <si>
    <t>I‚Äôll be doing @ piersmorgan show tonight on CNN at 9 PM. Will be very interesting. (I hope!)</t>
  </si>
  <si>
    <t>https://twitter.com/realDonaldTrump/status/388412728739893248</t>
  </si>
  <si>
    <t>I will be on @ piersmorganlive tonight at 9PM. http://instagram.com/p/fTTXpCGhT_/</t>
  </si>
  <si>
    <t>https://twitter.com/realDonaldTrump/status/388466643963490304</t>
  </si>
  <si>
    <t>@ piersmorgan Watch CNN tonight as Piers and I discuss Obama, SHUTDOWN, leadership and many other topics of interest - 9 PM - 10 minutes!</t>
  </si>
  <si>
    <t>https://twitter.com/realDonaldTrump/status/388486614215053313</t>
  </si>
  <si>
    <t>@ piersmorgan I urge every politician in Washington to tune into CNN and listen to @ realDonaldTrump 's advice on how to do a deal."</t>
  </si>
  <si>
    <t>https://twitter.com/realDonaldTrump/status/388487503445233664</t>
  </si>
  <si>
    <t>" @ JimBou1234: @ realDonaldTrump Great job on Piers Morgan!" Thank you.</t>
  </si>
  <si>
    <t>https://twitter.com/realDonaldTrump/status/388487716687872000</t>
  </si>
  <si>
    <t>" @ wykkdlilchit: @ realDonaldTrump The truth that needed to be heard. Voice of common sense! YOU'RE HIRED!!"</t>
  </si>
  <si>
    <t>https://twitter.com/realDonaldTrump/status/388487862796439552</t>
  </si>
  <si>
    <t>" @ DavidRealtorCT: @ realDonaldTrump Amazing Interview Mr.Trump,love the fact you didn't sugarcoat the facts. Thank you Sir."</t>
  </si>
  <si>
    <t>https://twitter.com/realDonaldTrump/status/388569234017878016</t>
  </si>
  <si>
    <t>@ TrainSpartanFit Your family and dad are great-your mother must have been amazing!</t>
  </si>
  <si>
    <t>https://twitter.com/realDonaldTrump/status/388574433587507200</t>
  </si>
  <si>
    <t>" @ abhishek_ktm: @ realDonaldTrump You scored a 10 on @ piersmorgan. Thanks for keeping it real!"</t>
  </si>
  <si>
    <t>https://twitter.com/realDonaldTrump/status/388575018659360768</t>
  </si>
  <si>
    <t>" @ HollyMo15146097: @ realDonaldTrump Trump for PRESIDENT!!! THE U.S. ADORES TRUMP!</t>
  </si>
  <si>
    <t>https://twitter.com/realDonaldTrump/status/388577113965871104</t>
  </si>
  <si>
    <t>" @ lauramatthews45: @ DonaldJTrumpJr @ realDonaldTrump @ TrumpScotland Donald, I LOVE this place!</t>
  </si>
  <si>
    <t>https://twitter.com/realDonaldTrump/status/388577259025870848</t>
  </si>
  <si>
    <t>"@kameronwhitley: @ realDonaldTrump watching your CNN interview, we need someone like you to run for president!" Thank you.</t>
  </si>
  <si>
    <t>@kameronwhitley @</t>
  </si>
  <si>
    <t>https://twitter.com/realDonaldTrump/status/388577722257391616</t>
  </si>
  <si>
    <t>" @ E_Chenault07: If @ realDonaldTrump was just in charge of our countries economic decisions we would be back on track.</t>
  </si>
  <si>
    <t>https://twitter.com/realDonaldTrump/status/388578582634954752</t>
  </si>
  <si>
    <t>"@Roberts3269: @ realDonaldTrump Blake Thomas Roberts, the Donald Trump of Houston. You're my motivation! # dedication # hardwork" Great!</t>
  </si>
  <si>
    <t>@Roberts3269 @</t>
  </si>
  <si>
    <t>https://twitter.com/realDonaldTrump/status/388578785224036352</t>
  </si>
  <si>
    <t>"@nealobleser: @ realDonaldTrump 4 president #2016"</t>
  </si>
  <si>
    <t>@nealobleser @</t>
  </si>
  <si>
    <t>https://twitter.com/realDonaldTrump/status/388579233012146176</t>
  </si>
  <si>
    <t>" @ ErikAunapuu: @ realDonaldTrump I was in your hotel in Chicago today. One of the most amazing buildings I've ever seen!" Thanks.</t>
  </si>
  <si>
    <t>https://twitter.com/realDonaldTrump/status/388638133950365696</t>
  </si>
  <si>
    <t>" @ ErikAunapuu: @ realDonaldTrump I was in your hotel in Chicago today. One of the most amazing buildings I've ever seen!" Thank you.</t>
  </si>
  <si>
    <t>https://twitter.com/realDonaldTrump/status/388639544452874240</t>
  </si>
  <si>
    <t>@ DigGower @ piersmorgan @ DailyMirror @ guardian 4th now! David should have seen his interview with @ realDonaldTrump truly amazing."</t>
  </si>
  <si>
    <t>https://twitter.com/realDonaldTrump/status/388639930291064832</t>
  </si>
  <si>
    <t>@ suereformer Tell John he is a total winner!</t>
  </si>
  <si>
    <t>https://twitter.com/realDonaldTrump/status/388640448379891712</t>
  </si>
  <si>
    <t>https://twitter.com/realDonaldTrump/status/388640605116829696</t>
  </si>
  <si>
    <t>" @ BerniceTaylor10: @ realDonaldTrump Really enjoyed your interview.Honest and stright forward, Love it!!" Thanks.</t>
  </si>
  <si>
    <t>https://twitter.com/realDonaldTrump/status/388640688101142528</t>
  </si>
  <si>
    <t>" @ mat_sly: @ realDonaldTrump Great job, What we need in the next election!!! #2016"</t>
  </si>
  <si>
    <t>https://twitter.com/realDonaldTrump/status/388641708705316864</t>
  </si>
  <si>
    <t>"@swooshl31: @ realDonaldTrump TRUMP for president !!!!" Well, our Country would become very rich, very fast....and then, lot's of good!</t>
  </si>
  <si>
    <t>@swooshl31 @</t>
  </si>
  <si>
    <t>https://twitter.com/realDonaldTrump/status/388641997797724160</t>
  </si>
  <si>
    <t>" @ wykkdlilchit: @ realDonaldTrump @ piersmorgan We need more than 10 min with Donald. Was inspired. Get gov't in assembly and make them watch.</t>
  </si>
  <si>
    <t>https://twitter.com/realDonaldTrump/status/388644563432534016</t>
  </si>
  <si>
    <t>" @ Mary_Eg: @ realDonaldTrump Sir, that was a great interview you had with Piers, keep up the good work sir" Thank you.</t>
  </si>
  <si>
    <t>https://twitter.com/realDonaldTrump/status/388645036365459456</t>
  </si>
  <si>
    <t>" @ MaridythN: @ realDonaldTrump You need to run for President. Your "take-no-BS" attitude is what we need in this country!"</t>
  </si>
  <si>
    <t>https://twitter.com/realDonaldTrump/status/388645172642582528</t>
  </si>
  <si>
    <t>" @ DEMEGL10: @ realDonaldTrump Everyone should start their twitter day with TRUMP FOR PRESIDENT....lets start the movement" Wow!</t>
  </si>
  <si>
    <t>https://twitter.com/realDonaldTrump/status/388645336065265664</t>
  </si>
  <si>
    <t>" @ PapiGonzalez3: Our country needs a smart, experienced, successful man. TRUMP 2016 @ realDonaldTrump"</t>
  </si>
  <si>
    <t>https://twitter.com/realDonaldTrump/status/388651792193814528</t>
  </si>
  <si>
    <t>Jack Welch thinks Sam Palmisano, retired CEO of IBM, should be the next CEO of MICROSOFT. Interesting!</t>
  </si>
  <si>
    <t>https://twitter.com/realDonaldTrump/status/388652082544513024</t>
  </si>
  <si>
    <t>" @ K3LCI: @ realDonaldTrump I'd vote Trump for president ten times over. # trueleadership" Thank you.</t>
  </si>
  <si>
    <t>https://twitter.com/realDonaldTrump/status/388652192296886272</t>
  </si>
  <si>
    <t>" @ dadsnicklefritz: @ realDonaldTrump @ PapiGonzalez3 @ realDonaldTrump your the man, so it is time for you to run, NOW!" Thanks.</t>
  </si>
  <si>
    <t>https://twitter.com/realDonaldTrump/status/388652539136450560</t>
  </si>
  <si>
    <t>" @ kdawnpatterson: Praying that you will consider running for president. You understand business &amp; know how to negotiate. # tump4prez"</t>
  </si>
  <si>
    <t>https://twitter.com/realDonaldTrump/status/388652883123908608</t>
  </si>
  <si>
    <t>"@RBrownFSU: @ realDonaldTrump I'm coming to NY from Florida tomorrow. I'm bringing the first Trump 2016 sign with me. # startthemovement" Wow</t>
  </si>
  <si>
    <t>@RBrownFSU @</t>
  </si>
  <si>
    <t>https://twitter.com/realDonaldTrump/status/388663889572798465</t>
  </si>
  <si>
    <t>‚ÄúIf it‚Äôs worth doing, it‚Äôs worth fighting for. You‚Äôll have lots of people and obstacles in your way. Work &amp; fight to get beyond them."</t>
  </si>
  <si>
    <t>https://twitter.com/realDonaldTrump/status/388665367905583104</t>
  </si>
  <si>
    <t>‚ÄúProblems, setbacks, mistakes &amp; losses are all part of life. We shouldn't be shocked if and when they happen.‚Äù ‚Äì Think Like a Champion</t>
  </si>
  <si>
    <t>https://twitter.com/realDonaldTrump/status/388674566391742464</t>
  </si>
  <si>
    <t>Lightweight @ AGSchneiderman is pushing for the Moreland Commission to be disbanded immediately‚Äîbecause he is being looked at!</t>
  </si>
  <si>
    <t>https://twitter.com/realDonaldTrump/status/388674839659040768</t>
  </si>
  <si>
    <t>@ Richard_Meier, a highly overrated architect, has had many problems with buildings he designed downtown--&amp; others!</t>
  </si>
  <si>
    <t>https://twitter.com/realDonaldTrump/status/388675016931299328</t>
  </si>
  <si>
    <t>I wouldn‚Äôt use @ Richard_Meier to design a doghouse, let alone a house or building!</t>
  </si>
  <si>
    <t>https://twitter.com/realDonaldTrump/status/388697458273841152</t>
  </si>
  <si>
    <t>Why is Douglas Durst allowed to use the World Trade Center to get out of a lease with Conde Nast?</t>
  </si>
  <si>
    <t>https://twitter.com/realDonaldTrump/status/388697528767488000</t>
  </si>
  <si>
    <t>Personally, I think Douglas Durst‚Äôs brother got screwed by Douglas‚Äîno wonder he‚Äôs angry!</t>
  </si>
  <si>
    <t>https://twitter.com/realDonaldTrump/status/388698305674227713</t>
  </si>
  <si>
    <t>https://twitter.com/realDonaldTrump/status/388698784047181824</t>
  </si>
  <si>
    <t>https://twitter.com/realDonaldTrump/status/388708983994720256</t>
  </si>
  <si>
    <t>Weekly jobless claims soared to 21.5%, a 6 month high http://cnb.cx/16VpXaY ObamaCare, the greatest job killer in US history.</t>
  </si>
  <si>
    <t>https://twitter.com/realDonaldTrump/status/388711220615729153</t>
  </si>
  <si>
    <t>Congrats to Jim Lipton and Inside the Actors Studio for winning the Emmy Award for the 250th Episode. I was honored to appear in it.</t>
  </si>
  <si>
    <t>https://twitter.com/realDonaldTrump/status/388742804953784320</t>
  </si>
  <si>
    <t>How do you spend over $635M on websites and they don't work?</t>
  </si>
  <si>
    <t>https://twitter.com/realDonaldTrump/status/388759344772182016</t>
  </si>
  <si>
    <t>Many countries including allies already see China as world superpower http://bit.ly/16Vr2iU We have greatest military, yet no respect</t>
  </si>
  <si>
    <t>https://twitter.com/realDonaldTrump/status/388763011684380672</t>
  </si>
  <si>
    <t>https://twitter.com/realDonaldTrump/status/388763162155048960</t>
  </si>
  <si>
    <t>https://twitter.com/realDonaldTrump/status/388763250583564288</t>
  </si>
  <si>
    <t>@ KeithR69 @ Giants True!</t>
  </si>
  <si>
    <t>https://twitter.com/realDonaldTrump/status/388763556016963584</t>
  </si>
  <si>
    <t>" @ LuLuBillie2010 @ realDonaldTrump GOD bless you Mr. Trump!!" Thank you.</t>
  </si>
  <si>
    <t>https://twitter.com/realDonaldTrump/status/388764699208073216</t>
  </si>
  <si>
    <t>@ wrhitchcock Thank you and true!</t>
  </si>
  <si>
    <t>https://twitter.com/realDonaldTrump/status/388764812676583424</t>
  </si>
  <si>
    <t>https://twitter.com/realDonaldTrump/status/388769488155340800</t>
  </si>
  <si>
    <t>@ IvankaTrump @ TrumpChicago Great news!</t>
  </si>
  <si>
    <t>https://twitter.com/realDonaldTrump/status/388836202360885248</t>
  </si>
  <si>
    <t>I know a great deal about websites etc. but I am unable to understand how our government spent $635 million on the ObamaCare site-&amp; disaster</t>
  </si>
  <si>
    <t>https://twitter.com/realDonaldTrump/status/388837113023954944</t>
  </si>
  <si>
    <t>Somebody got rich building the ObamaCare website which doesn't even come close to working - where has the money gone?</t>
  </si>
  <si>
    <t>https://twitter.com/realDonaldTrump/status/389201270114095104</t>
  </si>
  <si>
    <t>" @ efarns: ‚Äú@SeaFishWorks: @ realDonaldTrump So true. Who signed off over 1/2 billion web site. Biggest failure in I T history‚Äù pretty amazing</t>
  </si>
  <si>
    <t>@ @SeaFishWorks @</t>
  </si>
  <si>
    <t>https://twitter.com/realDonaldTrump/status/389357052776427520</t>
  </si>
  <si>
    <t>@AdityaTaday Thank you!</t>
  </si>
  <si>
    <t>https://twitter.com/realDonaldTrump/status/389357275426861056</t>
  </si>
  <si>
    <t>"@PMPrindiville: @ realDonaldTrump PLEAAAASE RUN for PRESIDENT!!! Help America Donald Trump, you're our only hope!" Thank you.</t>
  </si>
  <si>
    <t>@PMPrindiville @</t>
  </si>
  <si>
    <t>https://twitter.com/realDonaldTrump/status/389358708268236800</t>
  </si>
  <si>
    <t>@ TiffanyATrump Happy birthday to my baby - and keep up the great work at school. We are all proud of you!</t>
  </si>
  <si>
    <t>https://twitter.com/realDonaldTrump/status/389560402503557120</t>
  </si>
  <si>
    <t>"@Miranda__Phoebe: @ realDonaldTrump graduated from @ Wharton (the School of Champions)." Great school, true!</t>
  </si>
  <si>
    <t>@Miranda__Phoebe @ @</t>
  </si>
  <si>
    <t>https://twitter.com/realDonaldTrump/status/389561839719563265</t>
  </si>
  <si>
    <t>" @ michell33841372: @ realDonaldTrump @PMPrindiville Donald Trump has done more for this country than Barrack has ever thought about." Thanks!</t>
  </si>
  <si>
    <t>https://twitter.com/realDonaldTrump/status/389721073002225664</t>
  </si>
  <si>
    <t>"@jlow6603: Best part about Monday mornings is listening to @ realDonaldTrump on Fox and Friends! You should run for POTUS!!" Thank you!</t>
  </si>
  <si>
    <t>@jlow6603 @</t>
  </si>
  <si>
    <t>https://twitter.com/realDonaldTrump/status/389722212783378432</t>
  </si>
  <si>
    <t>" @ 01101O10: only an idiot loses money in real-estate @ realdonaldtrump does that all the time." I've made over ten billion $'s, you idiot!</t>
  </si>
  <si>
    <t>https://twitter.com/realDonaldTrump/status/389722368954097664</t>
  </si>
  <si>
    <t>" @ vinnypac: @ realDonaldTrump gr8 spot on@foxandfriends. Insightful, honest, Intelligent xommon sense. U woulf make a phenomenal gov of NY"</t>
  </si>
  <si>
    <t>https://twitter.com/realDonaldTrump/status/389722905535578112</t>
  </si>
  <si>
    <t>https://twitter.com/realDonaldTrump/status/389723399591043072</t>
  </si>
  <si>
    <t>https://twitter.com/realDonaldTrump/status/389726097749065728</t>
  </si>
  <si>
    <t>" @ SunnyPahoujaDDS: @ realDonaldTrump your @ TrumpLasVegas is an amazing property thru n thru." Thank you-tallest &amp; most beautiful in LasVegas</t>
  </si>
  <si>
    <t>https://twitter.com/realDonaldTrump/status/389726878858481664</t>
  </si>
  <si>
    <t>"@joedmti: @ realDonaldTrump U crack me up. I love how a man of ur wealth, fame and stature doesn't mind mixing it up. Part of success!</t>
  </si>
  <si>
    <t>@joedmti @</t>
  </si>
  <si>
    <t>https://twitter.com/realDonaldTrump/status/389756166244278273</t>
  </si>
  <si>
    <t>Ranked a top course @ GolfMagazine &amp; 6 Star Diamond Award, Trump Int‚Äôl Palm Beach has been expanded to 27 holes http://bit.ly/bY3xBD</t>
  </si>
  <si>
    <t>https://twitter.com/realDonaldTrump/status/389762002874150913</t>
  </si>
  <si>
    <t>@905K9 Keep the big picture in mind. There are always opportunities and possibilities, and thinking too small can negate a lot of them.</t>
  </si>
  <si>
    <t>@905K9</t>
  </si>
  <si>
    <t>https://twitter.com/realDonaldTrump/status/389762627687051264</t>
  </si>
  <si>
    <t>@ AlyssaMenasci You have to have passion for your work. That's crucial. Then focus on it and don't give up.</t>
  </si>
  <si>
    <t>https://twitter.com/realDonaldTrump/status/389776861456125952</t>
  </si>
  <si>
    <t>As an addition, Apple must go to a larger screen now--asap! They're losing their standing in the market!</t>
  </si>
  <si>
    <t>https://twitter.com/realDonaldTrump/status/389777571451133952</t>
  </si>
  <si>
    <t>@905K9 Thanks.</t>
  </si>
  <si>
    <t>https://twitter.com/realDonaldTrump/status/389777685414559745</t>
  </si>
  <si>
    <t>@ SkiingElvis It will be the country's finest resort!</t>
  </si>
  <si>
    <t>https://twitter.com/realDonaldTrump/status/389778202190557185</t>
  </si>
  <si>
    <t>https://twitter.com/realDonaldTrump/status/389778436492779520</t>
  </si>
  <si>
    <t>https://twitter.com/realDonaldTrump/status/389779364042121216</t>
  </si>
  <si>
    <t>https://twitter.com/realDonaldTrump/status/389791909163450368</t>
  </si>
  <si>
    <t>https://twitter.com/realDonaldTrump/status/389836218218708992</t>
  </si>
  <si>
    <t>@ SunSentinel: New look for Blue Monster: @ TrumpDoral's signature golf course is more challenging &amp; fan friendlierhttp://bit.ly/GZxTeF</t>
  </si>
  <si>
    <t>https://twitter.com/realDonaldTrump/status/389841667655618560</t>
  </si>
  <si>
    <t>https://twitter.com/realDonaldTrump/status/389858187865636864</t>
  </si>
  <si>
    <t>"GOPers eye Donald Trump for governor run" http://bit.ly/GZwDbd via @ nypost by @ fud31</t>
  </si>
  <si>
    <t>https://twitter.com/realDonaldTrump/status/389930355148738560</t>
  </si>
  <si>
    <t>https://twitter.com/realDonaldTrump/status/389934233848135680</t>
  </si>
  <si>
    <t>https://twitter.com/realDonaldTrump/status/389957445571076096</t>
  </si>
  <si>
    <t>My beautiful daughter Ivanka just had a healthy baby boy. Jared and Ivanka are very proud!</t>
  </si>
  <si>
    <t>https://twitter.com/realDonaldTrump/status/389961782246531072</t>
  </si>
  <si>
    <t>Thanks to all for the wonderful congratulation sent to me on the birth of Ivanka's little boy - so nice!</t>
  </si>
  <si>
    <t>https://twitter.com/realDonaldTrump/status/390186489448919040</t>
  </si>
  <si>
    <t>‚ÄúExperience, knowledge, &amp; prescience are a formidable combination of powers. Do not underestimate any of them.‚Äù Think Like a Champion</t>
  </si>
  <si>
    <t>https://twitter.com/realDonaldTrump/status/390188368601956352</t>
  </si>
  <si>
    <t>@ KarenAsh1560 @ B_Cat41 Happy Birthday!</t>
  </si>
  <si>
    <t>https://twitter.com/realDonaldTrump/status/390191581606989824</t>
  </si>
  <si>
    <t>Al Qaeda terrorist Al Libi was immediately read his rights &amp; is now being treated for ‚Äòpre-existing‚Äô medical (cont) http://tl.gd/n_1rprfpj</t>
  </si>
  <si>
    <t>https://twitter.com/realDonaldTrump/status/390200652078387201</t>
  </si>
  <si>
    <t>Republicans seem intent on negotiating against themselves. Many senior Senators are doing Obama‚Äôs bidding. Can‚Äôt win this way.</t>
  </si>
  <si>
    <t>https://twitter.com/realDonaldTrump/status/390213518290464768</t>
  </si>
  <si>
    <t>"Welfare's purpose should be to eliminate, as far as possible, the need for its own existence." ‚Äì Pres. Ronald Reagan</t>
  </si>
  <si>
    <t>https://twitter.com/realDonaldTrump/status/390338992480452609</t>
  </si>
  <si>
    <t>" @ JUrciuoli19: @ realDonaldTrump I miss Celeb Apprentice-Best show on T.V. Thank you, casting now for next season.</t>
  </si>
  <si>
    <t>https://twitter.com/realDonaldTrump/status/390447046966386689</t>
  </si>
  <si>
    <t>Will be cutting ribbon at 10 A.M. with Mayor Bloomberg and Jack Nicklaus for the opening of TRUMP LINKS at FERRY POINT.</t>
  </si>
  <si>
    <t>https://twitter.com/realDonaldTrump/status/390447949085687808</t>
  </si>
  <si>
    <t>Trump Links will be a great championship golf course that will host many major tournaments and bring tremendous $'s &amp; prestige to N.Y.C.!</t>
  </si>
  <si>
    <t>https://twitter.com/realDonaldTrump/status/390448698825932800</t>
  </si>
  <si>
    <t>" @ Ceastwood12: @ realDonaldTrump now this should give Bethpage a run for the money in NY" Will blow Bethpage away!</t>
  </si>
  <si>
    <t>https://twitter.com/realDonaldTrump/status/390449116213673985</t>
  </si>
  <si>
    <t>" @ Blueyez1214: @ realDonaldTrump Please Dont ,,,as I do LOVE NY like you do,,your not a Governor,,,your a President" Cute!</t>
  </si>
  <si>
    <t>https://twitter.com/realDonaldTrump/status/390449734135345152</t>
  </si>
  <si>
    <t>" @ StephanieWei: @ realDonaldTrump my preview of the course and ribbon cutting in the @ wsj today http://online.wsj.com/news/articles/SB10001424052702304330904579137772016610180 ‚Ä¶" Great writing-thanks!</t>
  </si>
  <si>
    <t>https://twitter.com/realDonaldTrump/status/390568783422554112</t>
  </si>
  <si>
    <t>Trump Golf Links at Ferry Point will host many major championships over the years. Great thing for NYC‚Äîcongratulations to all!</t>
  </si>
  <si>
    <t>https://twitter.com/realDonaldTrump/status/390568903337730048</t>
  </si>
  <si>
    <t>Just left Trump Golf Links at Ferry Point. Ribbon cutting w/ @ MayorBloomberg &amp; @ jacknicklaus was spectacular. Lots of people &amp; jobs!</t>
  </si>
  <si>
    <t>https://twitter.com/realDonaldTrump/status/390570154657988608</t>
  </si>
  <si>
    <t>. @ TrumpLasVegas was just rated ‚ÄúBest Room Service‚Äù in LV by The Daily Meal. Congrats to my Las Vegas staff!http://goo.gl/FEvBNV</t>
  </si>
  <si>
    <t>https://twitter.com/realDonaldTrump/status/390571551688384512</t>
  </si>
  <si>
    <t>https://twitter.com/realDonaldTrump/status/390573224209047553</t>
  </si>
  <si>
    <t>https://twitter.com/realDonaldTrump/status/390573313103110144</t>
  </si>
  <si>
    <t>https://twitter.com/realDonaldTrump/status/390575125319258112</t>
  </si>
  <si>
    <t>" @ NicolasFJE @ realDonaldTrump yesterday I went to your hotel @ TrumpPanama it was spectacular!!!" Thank you.</t>
  </si>
  <si>
    <t>https://twitter.com/realDonaldTrump/status/390575382363009024</t>
  </si>
  <si>
    <t>https://twitter.com/realDonaldTrump/status/390575995876433920</t>
  </si>
  <si>
    <t>@ WSJSports @ MikeBloomberg @ jacknicklaus True and thanks.</t>
  </si>
  <si>
    <t>https://twitter.com/realDonaldTrump/status/390816173220438016</t>
  </si>
  <si>
    <t>What a great day it was yesterday showing the public Trump Links at Ferry Point. I took over a disaster and made it GREAT! Good job to all!</t>
  </si>
  <si>
    <t>https://twitter.com/realDonaldTrump/status/390818063010263040</t>
  </si>
  <si>
    <t>I'm glad that Mark Cuban won the ridiculous case with the S.E.C. It never should have been brought in the first place!</t>
  </si>
  <si>
    <t>https://twitter.com/realDonaldTrump/status/390819453740789760</t>
  </si>
  <si>
    <t>" @ vraia: @ realDonaldTrump Does a day go by when you don't pat yourself on the back? Not many!</t>
  </si>
  <si>
    <t>https://twitter.com/realDonaldTrump/status/390820598903238656</t>
  </si>
  <si>
    <t>Remember, if you don't pat yourself on the back, nobody else will. Take credit for your successes and don't let others forget!!!!!!</t>
  </si>
  <si>
    <t>https://twitter.com/realDonaldTrump/status/390821612024778752</t>
  </si>
  <si>
    <t>" @ sandersandrew: @ realDonaldTrump Donald you are a true American hero. I can't wait to celebrate Trump day in the future." Wow, nice.</t>
  </si>
  <si>
    <t>https://twitter.com/realDonaldTrump/status/390824888141094912</t>
  </si>
  <si>
    <t>"@_JohnHahn: @ realDonaldTrump Ferry Point looks awesome! It should definitely get some major/championship events sometime soon"</t>
  </si>
  <si>
    <t>@_JohnHahn @</t>
  </si>
  <si>
    <t>https://twitter.com/realDonaldTrump/status/390840481891880960</t>
  </si>
  <si>
    <t>" @ piersmorgan Thanks @ realDonaldTrump for coming to my book party - wouldn't have been the same without you!" Piers--Congrats!</t>
  </si>
  <si>
    <t>https://twitter.com/realDonaldTrump/status/390847411901308928</t>
  </si>
  <si>
    <t>@BMP_Music_Event Read 'Midas Touch' -- great book for entrepreneurs. Good luck!</t>
  </si>
  <si>
    <t>https://twitter.com/realDonaldTrump/status/390855145778450432</t>
  </si>
  <si>
    <t>.@BMP_Music_Event Read 'Midas Touch' -- great book for entrepreneurs. Good luck!</t>
  </si>
  <si>
    <t>https://twitter.com/realDonaldTrump/status/390875683024429056</t>
  </si>
  <si>
    <t>Entrepreneurship is engine of American success. I bring it to crowdfunding w/ @ fundanything's $1M RECORD reward http://prn.to/1732Pan</t>
  </si>
  <si>
    <t>https://twitter.com/realDonaldTrump/status/390876548170915841</t>
  </si>
  <si>
    <t>Via @ Golfmagic: "Golden Bear and American business tycoon finish their unlikely masterpiece"http://bit.ly/1734i0q</t>
  </si>
  <si>
    <t>https://twitter.com/realDonaldTrump/status/390884305234165760</t>
  </si>
  <si>
    <t>Obama administration is killing American industrial renaissance by stopping drilling and fracking. Terrible for economy.</t>
  </si>
  <si>
    <t>https://twitter.com/realDonaldTrump/status/390896287949656064</t>
  </si>
  <si>
    <t>Apple must make the IPhone screen bigger. Losing major market share.</t>
  </si>
  <si>
    <t>https://twitter.com/realDonaldTrump/status/390918762393653248</t>
  </si>
  <si>
    <t>A winning attitude will put everything in perspective. Keep negative thoughts and people where they belong--out of the big picture.</t>
  </si>
  <si>
    <t>https://twitter.com/realDonaldTrump/status/390919190556598272</t>
  </si>
  <si>
    <t>https://twitter.com/realDonaldTrump/status/390937675739324416</t>
  </si>
  <si>
    <t>I'm on the David Letterman @ LateShow tonight--looking forward to it. 11:35 PM on CBS.</t>
  </si>
  <si>
    <t>https://twitter.com/realDonaldTrump/status/390997910781177856</t>
  </si>
  <si>
    <t>Thanks for all of the great support but I just don't see myself wanting to run for Governor of New York - I have something else in mind!</t>
  </si>
  <si>
    <t>https://twitter.com/realDonaldTrump/status/390999722842152960</t>
  </si>
  <si>
    <t>By the way, New York State MUST LOWER TAXES (and fast) and must start going after all of the "energy" that lies just below our feet (now)!</t>
  </si>
  <si>
    <t>https://twitter.com/realDonaldTrump/status/391001189212766208</t>
  </si>
  <si>
    <t>" @ CrystalLee1971: then please fire the hell out of some of these pathetic leaches up there in DC! You do it better than anyone else!".</t>
  </si>
  <si>
    <t>https://twitter.com/realDonaldTrump/status/391012361064439808</t>
  </si>
  <si>
    <t>" @ krokid2012: @ NickFaldo006 @ realDonaldTrump No joke.....The Donald would be a great # rydercup captain." I agree.</t>
  </si>
  <si>
    <t>https://twitter.com/realDonaldTrump/status/391056538309496832</t>
  </si>
  <si>
    <t>" @ eyesinburgh: "You've really got the world by the ass, don't you?" says Letterman to @ realDonaldTrump. Classic"</t>
  </si>
  <si>
    <t>https://twitter.com/realDonaldTrump/status/391056890031276032</t>
  </si>
  <si>
    <t>"@russellwestofa: I'm a Democrat, have not been your biggest fan, but you made some very good points on the # Davidletterman show tonight."</t>
  </si>
  <si>
    <t>https://twitter.com/realDonaldTrump/status/391057112945946624</t>
  </si>
  <si>
    <t>" @ RocknrollRK: @ realDonaldTrump Great appearance on Letterman. Such a great insight. Wish we had more great businessmen like you."</t>
  </si>
  <si>
    <t>https://twitter.com/realDonaldTrump/status/391057539485683712</t>
  </si>
  <si>
    <t>" @ MCdex207: See, @ realDonaldTrump isn't as bad as people think. Great interview with @ LateShow # goodguy"</t>
  </si>
  <si>
    <t>https://twitter.com/realDonaldTrump/status/391057688920338432</t>
  </si>
  <si>
    <t>" @ sportcork: @ realDonaldTrump You were great on Letterman as usual." Thank you!</t>
  </si>
  <si>
    <t>https://twitter.com/realDonaldTrump/status/391058093733605376</t>
  </si>
  <si>
    <t>" @ bwiss24: @ realDonaldTrump is the post office building in DC the way the US is going to pay your salary when you become the President in 16</t>
  </si>
  <si>
    <t>https://twitter.com/realDonaldTrump/status/391058370498936832</t>
  </si>
  <si>
    <t>" @ pegcitytimo: best @ realDonaldTrump interview yet @ LateShow" Thanks!</t>
  </si>
  <si>
    <t>https://twitter.com/realDonaldTrump/status/391061485633683456</t>
  </si>
  <si>
    <t>" @ theholst: @ realDonaldTrump I was against fame entering the white house until now. Please run for president, the US needs you. Thank you.</t>
  </si>
  <si>
    <t>https://twitter.com/realDonaldTrump/status/391061578361339904</t>
  </si>
  <si>
    <t>" @ mitchgotinfo: @ realDonaldTrump Great men do great things, America needs you, America's allies need you, in truth the world needs you." Wow</t>
  </si>
  <si>
    <t>https://twitter.com/realDonaldTrump/status/391062038178709504</t>
  </si>
  <si>
    <t>" @ BiancaT37180567: @ realDonaldTrump why be governor when you can be president?"</t>
  </si>
  <si>
    <t>https://twitter.com/realDonaldTrump/status/391062194471055360</t>
  </si>
  <si>
    <t>" @ mitchgotinfo: @ realDonaldTrump Don, the Country needs you, I served 4 years in our Armed forces, and I am asking you to lead our Nation,"</t>
  </si>
  <si>
    <t>https://twitter.com/realDonaldTrump/status/391062238830030848</t>
  </si>
  <si>
    <t>" @ magicdel: @ realDonaldTrump @ LateShow You're the only one."</t>
  </si>
  <si>
    <t>https://twitter.com/realDonaldTrump/status/391063032987942912</t>
  </si>
  <si>
    <t>"@SocSteve: @ realDonaldTrump was the man on Letterman!"</t>
  </si>
  <si>
    <t>@SocSteve @</t>
  </si>
  <si>
    <t>https://twitter.com/realDonaldTrump/status/391063730806874112</t>
  </si>
  <si>
    <t>"@ChrissstinaC: @ realDonaldTrump I've been watching The apprentice since I was 10 and thats really all I get excited for in the winter # love</t>
  </si>
  <si>
    <t>@ChrissstinaC @</t>
  </si>
  <si>
    <t>https://twitter.com/realDonaldTrump/status/391063836218122241</t>
  </si>
  <si>
    <t>" @ Ryalsflair: @ realDonaldTrump Our country needs a great business man like yourself to made us a force on a global scale again." So true!</t>
  </si>
  <si>
    <t>https://twitter.com/realDonaldTrump/status/391064027054747648</t>
  </si>
  <si>
    <t>" @ AmeliaLanders_: @ realDonaldTrump America needs to listen to what Trump is saying. # TrumpForChange" Thanks!</t>
  </si>
  <si>
    <t>https://twitter.com/realDonaldTrump/status/391064311575355392</t>
  </si>
  <si>
    <t>" @ dongibson12: @ magicdel @ LateShow Mr Trump. You have great kids.Let them handle UR business. Step forward and save what's left of the USA"</t>
  </si>
  <si>
    <t>https://twitter.com/realDonaldTrump/status/391153770501271552</t>
  </si>
  <si>
    <t>The contract to build the ObamaCare website was given to a CANADIAN company for $55, 744, 081. It then bloated to $292, 071,067 INCOMPETENCE</t>
  </si>
  <si>
    <t>https://twitter.com/realDonaldTrump/status/391157174850027520</t>
  </si>
  <si>
    <t>I build beautiful websites with very smart and imaginative people for almost NOTHING. OUR GOVERNMENT SPENT ALMOST $535, 000, 000 for NOTHING</t>
  </si>
  <si>
    <t>https://twitter.com/realDonaldTrump/status/391161619088416768</t>
  </si>
  <si>
    <t>ObamaCare website fiasco was a SINGLE bid to a Canadian company - terrible!</t>
  </si>
  <si>
    <t>https://twitter.com/realDonaldTrump/status/391194936474750978</t>
  </si>
  <si>
    <t>@ itscharlotteann Thanks!</t>
  </si>
  <si>
    <t>https://twitter.com/realDonaldTrump/status/391195111578550272</t>
  </si>
  <si>
    <t>https://twitter.com/realDonaldTrump/status/391195250594566145</t>
  </si>
  <si>
    <t>https://twitter.com/realDonaldTrump/status/391196120459649025</t>
  </si>
  <si>
    <t>https://twitter.com/realDonaldTrump/status/391259071854022656</t>
  </si>
  <si>
    <t>The 2013 MISS UNIVERSE¬Æ Pageant will take place in Russia for the very first time in the 62 year history of the contest.</t>
  </si>
  <si>
    <t>https://twitter.com/realDonaldTrump/status/391259188820590592</t>
  </si>
  <si>
    <t>This will be one of the biggest and most beautiful Miss Universe events ever.</t>
  </si>
  <si>
    <t>https://twitter.com/realDonaldTrump/status/391259967044341760</t>
  </si>
  <si>
    <t>Honored to be attending Rev. @ BillyGraham‚Äôs 95th birthday. His life &amp; work has brought hope &amp; faith to millions worldwide.</t>
  </si>
  <si>
    <t>https://twitter.com/realDonaldTrump/status/391261320814665728</t>
  </si>
  <si>
    <t>Can you imagine a Canadian company developing our website? Terrible way to put Americans back to work.</t>
  </si>
  <si>
    <t>https://twitter.com/realDonaldTrump/status/391261365546930176</t>
  </si>
  <si>
    <t>Our country is being run by total amateurs. Let‚Äôs just call it ‚Äúamateur hour.‚Äù</t>
  </si>
  <si>
    <t>https://twitter.com/realDonaldTrump/status/391269130868752384</t>
  </si>
  <si>
    <t>@ NYMag‚Äôs sales are so dismal that w/ its record 2013 losses it is going bi-weekly http://bit.ly/1hXdKBJ Should end pain &amp; just fold.</t>
  </si>
  <si>
    <t>https://twitter.com/realDonaldTrump/status/391269249626304512</t>
  </si>
  <si>
    <t>I love watching the dishonest writers @ NYMag suffer the magazine‚Äôs failure.</t>
  </si>
  <si>
    <t>https://twitter.com/realDonaldTrump/status/391283025339613184</t>
  </si>
  <si>
    <t>No surprise Saudis turned down spot on UN Security Council. They don‚Äôt want responsibility. Just have us do their heavy lifting.</t>
  </si>
  <si>
    <t>https://twitter.com/realDonaldTrump/status/391289680010158080</t>
  </si>
  <si>
    <t>Wow, China's growth accelerated 7.8% in third quarter. If the U.S. had half that number we would be the talk of the World - need leadership</t>
  </si>
  <si>
    <t>https://twitter.com/realDonaldTrump/status/391289951439974400</t>
  </si>
  <si>
    <t>Canadians kicked out the firm that the U.S. paid all that money to for the failed website. How stupid are our "leaders"? This is a scandal!</t>
  </si>
  <si>
    <t>https://twitter.com/realDonaldTrump/status/391293764146188288</t>
  </si>
  <si>
    <t>https://twitter.com/realDonaldTrump/status/391294337373331456</t>
  </si>
  <si>
    <t>No wonder @ NYMag is doing so poorly, with an idiot Sr. Editor like @ DanAmira, it will only get worse!</t>
  </si>
  <si>
    <t>https://twitter.com/realDonaldTrump/status/391297379364003840</t>
  </si>
  <si>
    <t>"@lggarmon: I wish the @ realDonaldTrump would be president, our country would be much better off than what it is. # WhatAmericaNeeds # Trump16</t>
  </si>
  <si>
    <t>@lggarmon @</t>
  </si>
  <si>
    <t>https://twitter.com/realDonaldTrump/status/391300072912084992</t>
  </si>
  <si>
    <t>I hope everyone that read @ DanAmira's reprehensible statement will cancel their subscription to @ NYMag in protest. Let me know.</t>
  </si>
  <si>
    <t>https://twitter.com/realDonaldTrump/status/391320179583766528</t>
  </si>
  <si>
    <t>" @ silvermarie2001: @ realDonaldTrump whats wrong with canadians? Nothing except they are too smart for U.S. leaders to deal with!</t>
  </si>
  <si>
    <t>https://twitter.com/realDonaldTrump/status/391323602957508608</t>
  </si>
  <si>
    <t>" @ val_wonders: @ realDonaldTrump @ DanAmira @ NYMag does anyone read @ NYMag anymore. I'm sure it'll be sold for a dollar just like Newsweek."</t>
  </si>
  <si>
    <t>https://twitter.com/realDonaldTrump/status/391324194090541056</t>
  </si>
  <si>
    <t>" @ cwide12: @ realDonaldTrump @ DanAmira @ NYMag never had the stinking NYMag but if I did I would cancel for the Trump!" It's dead anyway!</t>
  </si>
  <si>
    <t>https://twitter.com/realDonaldTrump/status/391324404363587584</t>
  </si>
  <si>
    <t>" @ MatthewHawilo: @ realDonaldTrump @ DanAmira @ MELANIATRUMP I will NEVER subscribe. Just for you &amp; your beautiful family, Donald." It's boring</t>
  </si>
  <si>
    <t>https://twitter.com/realDonaldTrump/status/391324864940105729</t>
  </si>
  <si>
    <t>" @ CheifSoda: @ realDonaldTrump should be the next president , the man knows how to make money and has reasonable solutions for every problem</t>
  </si>
  <si>
    <t>https://twitter.com/realDonaldTrump/status/391325110738911232</t>
  </si>
  <si>
    <t>"@Josethegr8t: @ realDonaldTrump @ val_wonders @ DanAmira @ NYMag if it does go up for sale ill buy them out." Don't do it-bad investment!</t>
  </si>
  <si>
    <t>@Josethegr8t @ @ @ @</t>
  </si>
  <si>
    <t>https://twitter.com/realDonaldTrump/status/391326117707399168</t>
  </si>
  <si>
    <t>" @ afrodeziak: @ DanAmira @ realDonaldTrump @ NYMag No place for that in a civil society. You should resign immediately." They should demand it</t>
  </si>
  <si>
    <t>https://twitter.com/realDonaldTrump/status/391327020946575360</t>
  </si>
  <si>
    <t>" @ rockinthetote: @ realDonaldTrump @ DanAmira @ NYMag what a horrible thing to say!" Not exactly an unbiased editor-very unprofessional &amp; sad!</t>
  </si>
  <si>
    <t>https://twitter.com/realDonaldTrump/status/391327588360396800</t>
  </si>
  <si>
    <t>" @ afrodeziak: @ DanAmira @ realDonaldTrump @ NYMag Mr. Amira, Are you man enough to apologize ??" He is not man enough!</t>
  </si>
  <si>
    <t>https://twitter.com/realDonaldTrump/status/391327749723656192</t>
  </si>
  <si>
    <t>" @ orThatGuy: @ realDonaldTrump @ DanAmira I can't wait to never read another copy of @ NYMag. I will enjoy watching it crash and burn though."</t>
  </si>
  <si>
    <t>https://twitter.com/realDonaldTrump/status/391327917676167168</t>
  </si>
  <si>
    <t>" @ merssem: @ realDonaldTrump @ silvermarie2001 trump is one of smartest men around" I agree - thanks!</t>
  </si>
  <si>
    <t>https://twitter.com/realDonaldTrump/status/391330884965896192</t>
  </si>
  <si>
    <t>@ ThomasARoberts Thomas, you will be a fantastic host of the Miss Universe Pageant live from Moscow on Nov 9. Great doing your show today!</t>
  </si>
  <si>
    <t>https://twitter.com/realDonaldTrump/status/391331363208843265</t>
  </si>
  <si>
    <t>" @ mackette52: Doesn't surprise me @ DanAmira from @ NYMag is a frequent guest on @ msnbc both entities no ethics + no morals = no ratings.</t>
  </si>
  <si>
    <t>https://twitter.com/realDonaldTrump/status/391331535385006080</t>
  </si>
  <si>
    <t>" @ desolatefox: @ DanAmira @ realDonaldTrump @ NYMag Sick and wrong. Apologize!"</t>
  </si>
  <si>
    <t>https://twitter.com/realDonaldTrump/status/391331740071235584</t>
  </si>
  <si>
    <t>" @ timallensblues @ afrodeziak @ DanAmira @ NYMag guys like that will watch everything burn down around them before they admit they were wrong."</t>
  </si>
  <si>
    <t>https://twitter.com/realDonaldTrump/status/391331973035462656</t>
  </si>
  <si>
    <t>" @ phickeyma: When I come home from work my Twitter page is filled with Donald Trump tweets...Love reading them...So Bold &amp; Truthful."</t>
  </si>
  <si>
    <t>https://twitter.com/realDonaldTrump/status/391332247431049216</t>
  </si>
  <si>
    <t>" @ anthonyjmyers: @ realDonaldTrump America needs you now more than ever. 2016 cannot get here fast enough # Trump2016" Well, we sure need help</t>
  </si>
  <si>
    <t>https://twitter.com/realDonaldTrump/status/391332356331937793</t>
  </si>
  <si>
    <t>" @ afrodeziak: @ DanAmira @ realDonaldTrump @ NYMag Unlike the rest of you libs, Mr. Trump will be just fine. He doesn't have Obamacare!"</t>
  </si>
  <si>
    <t>https://twitter.com/realDonaldTrump/status/391332800143835137</t>
  </si>
  <si>
    <t>" @ TheMissis: @ realDonaldTrump you're certainly giving @ DanAmira and @ NYMag publicity!! Even neg publicity is 'good' to some folk." It's not</t>
  </si>
  <si>
    <t>https://twitter.com/realDonaldTrump/status/391333304064290816</t>
  </si>
  <si>
    <t>" @ nyccoins: @ DanAmira @ realDonaldTrump @ NYMag Dan, you are a low life dumb ass! Stupid too, who made you an editor?" A dead magazine!</t>
  </si>
  <si>
    <t>https://twitter.com/realDonaldTrump/status/391334447913893888</t>
  </si>
  <si>
    <t>" @ youngsellz4: @ realDonaldTrump is my role model!!" Thank you.</t>
  </si>
  <si>
    <t>https://twitter.com/realDonaldTrump/status/391335193438859264</t>
  </si>
  <si>
    <t>" @ dwsweb: @ realDonaldTrump @ DanAmira @ NYMag people actually subscribe to NyMag?" Not many, failing and will soon be gone!</t>
  </si>
  <si>
    <t>https://twitter.com/realDonaldTrump/status/391336033906073600</t>
  </si>
  <si>
    <t>" @ BeatsByRay: @ realDonaldTrump you're a legend." Thanks Ray, I know!</t>
  </si>
  <si>
    <t>https://twitter.com/realDonaldTrump/status/391336517438046208</t>
  </si>
  <si>
    <t>" @ sjp111: @ DanAmira @ realDonaldTrump @ MELANIATRUMP Dan Amira owes Mr Trump and his wife an apology!" He doesn't have the guts to apologize!</t>
  </si>
  <si>
    <t>https://twitter.com/realDonaldTrump/status/391338694164365313</t>
  </si>
  <si>
    <t>"@michaelledeitri: And this is why r kids are bullies, horrible examples set by adults. No excuses @ NYMag fire him @ FoxNews @ CBSNews"</t>
  </si>
  <si>
    <t>@michaelledeitri @ @ @</t>
  </si>
  <si>
    <t>https://twitter.com/realDonaldTrump/status/391379033000534016</t>
  </si>
  <si>
    <t>Secy. Sebelius, who was responsible for the horrendous ObamaCare rollout, should resign or be fired.Refuses to go before Congress to explain</t>
  </si>
  <si>
    <t>https://twitter.com/realDonaldTrump/status/391388385153392640</t>
  </si>
  <si>
    <t>Just like its website, ObamaCare is a disaster.Maybe all those who are fighting it are wasting their time-it will fail on its own!</t>
  </si>
  <si>
    <t>https://twitter.com/realDonaldTrump/status/391390245000052737</t>
  </si>
  <si>
    <t>" @ TormeyPaul: @ realDonaldTrump @ DanAmira @ NYMag does anyone actually still subscribe?" Not many!</t>
  </si>
  <si>
    <t>https://twitter.com/realDonaldTrump/status/391390518015700993</t>
  </si>
  <si>
    <t>" @ TonyTurko: @ realDonaldTrump NBC Report: White House Taking Obamacare Website Offline Again For ‚ÄúRepairs."</t>
  </si>
  <si>
    <t>https://twitter.com/realDonaldTrump/status/391396397297455104</t>
  </si>
  <si>
    <t>" @ milosuperpug: @ realDonaldTrump @ TormeyPaul @ DanAmira @ NYMag NO got so irrelevant. TIME OUT far better than ny magazine."</t>
  </si>
  <si>
    <t>https://twitter.com/realDonaldTrump/status/391671211660685312</t>
  </si>
  <si>
    <t>"@Beliefheals: @ realDonaldTrump Working on my "Midas Touch" plan re: the fund anything reward! You are my favorite entrepreneur! Thanks.</t>
  </si>
  <si>
    <t>https://twitter.com/realDonaldTrump/status/391673420850921472</t>
  </si>
  <si>
    <t>@ NYMag Wow, numbers are really looking bad at New York Magazine. While very boring, it is also very biased. Too bad, was once great!</t>
  </si>
  <si>
    <t>https://twitter.com/realDonaldTrump/status/391676072590589952</t>
  </si>
  <si>
    <t>https://twitter.com/realDonaldTrump/status/391678583439360000</t>
  </si>
  <si>
    <t>@ NYMag In every interview New York Magazine has done for years they ask the same question - "What do you think of Donald Trump?" Beggars!</t>
  </si>
  <si>
    <t>https://twitter.com/realDonaldTrump/status/391680505332396032</t>
  </si>
  <si>
    <t>THE ROLLOUT OF OBAMACARE IS A TOTAL DISASTER AND AN EMBARRASSMENT TO OUR COUNTRY. THE WORLD IS WATCHING AND LAUGHING.$635,000,000 WEBSITE!</t>
  </si>
  <si>
    <t>https://twitter.com/realDonaldTrump/status/391753103521116160</t>
  </si>
  <si>
    <t>@ NYMag I hope everybody possible cancels their subscription to the failing, boring abd totally biased New York "Ragazine"-SAVE YOUR MONEY!</t>
  </si>
  <si>
    <t>https://twitter.com/realDonaldTrump/status/391753923130040321</t>
  </si>
  <si>
    <t>" @ STARFLIRE: @ realDonaldTrump @ NYMag I canceled mine" Smart move, thanks.</t>
  </si>
  <si>
    <t>https://twitter.com/realDonaldTrump/status/391756379889086464</t>
  </si>
  <si>
    <t>" @ michaltellos: @ realDonaldTrump @ NYMag Subscribing to that trash to begin with would be your first mistake." It is failing fast!</t>
  </si>
  <si>
    <t>https://twitter.com/realDonaldTrump/status/391756916810321920</t>
  </si>
  <si>
    <t>" @ adhietAK85: This is my favorite person, @ realDonaldTrump.. Greatest bussinesman in the world !! I want to be like him" Thank you.</t>
  </si>
  <si>
    <t>https://twitter.com/realDonaldTrump/status/391757141234950144</t>
  </si>
  <si>
    <t>" @ StitchJonze: @ realDonaldTrump today I had my wife cancel her subscription to @ DanAmira @ NYMag" Thank you-smart!</t>
  </si>
  <si>
    <t>https://twitter.com/realDonaldTrump/status/391757856787415040</t>
  </si>
  <si>
    <t>"@PherreroRaphael: @ realDonaldTrump you ready for Miss Universe? Yes, November 9th in Moscow-will be great!</t>
  </si>
  <si>
    <t>@PherreroRaphael @</t>
  </si>
  <si>
    <t>https://twitter.com/realDonaldTrump/status/391758145271627776</t>
  </si>
  <si>
    <t>" @ stchristopher18: @ realDonaldTrump @ michaltellos @ NYMag Bury them fake journalists"</t>
  </si>
  <si>
    <t>https://twitter.com/realDonaldTrump/status/391758657937219584</t>
  </si>
  <si>
    <t>" @ Austin_Fall: Monetarily, in 2016, we will be in such terrible shape that having @ realDonaldTrump as POTUS would be a great idea for U.S.</t>
  </si>
  <si>
    <t>https://twitter.com/realDonaldTrump/status/391759135098040321</t>
  </si>
  <si>
    <t>" @ Austin_Fall: In 2016, we will need a business mogul to bring America to its feet. I hope @ realDonaldTrump feels a tug on his collar."</t>
  </si>
  <si>
    <t>https://twitter.com/realDonaldTrump/status/391759439889711104</t>
  </si>
  <si>
    <t>" @ TheYardSaleKing: @ realDonaldTrump I had the honor of going in to this awesome building today. Even the restrooms are first class! Thanks.</t>
  </si>
  <si>
    <t>https://twitter.com/realDonaldTrump/status/391760296987332608</t>
  </si>
  <si>
    <t>" @ LILSKINNY11: @ realDonaldTrump Hey D Trump, is time for me to buy a "Trump 2016" yet? Lead us back to the top!!"</t>
  </si>
  <si>
    <t>https://twitter.com/realDonaldTrump/status/391773615232135169</t>
  </si>
  <si>
    <t>" @ em3601: Hey @ realDonaldTrump, please announce you are running in 2016. You are the only one who can revive our country."</t>
  </si>
  <si>
    <t>https://twitter.com/realDonaldTrump/status/392037398324191232</t>
  </si>
  <si>
    <t>" @ BicYea50: @ realDonaldTrump @ DanAmira @ NYMag Whats the odds the 5 people who subscribe 2 that rag-- I mean mag, will ever see this tweet?"</t>
  </si>
  <si>
    <t>https://twitter.com/realDonaldTrump/status/392038932604796928</t>
  </si>
  <si>
    <t>" @ Ay_Zimmy: @ realDonaldTrump, I'm already persuading my friends to vote for you in 2016, make it happen!" Thanks for the confidence!</t>
  </si>
  <si>
    <t>https://twitter.com/realDonaldTrump/status/392041034588639232</t>
  </si>
  <si>
    <t>"@JLPDOG: @ realDonaldTrump We need your knowledge and sensibility to restore this country to it's former glory and respect."</t>
  </si>
  <si>
    <t>@JLPDOG @</t>
  </si>
  <si>
    <t>https://twitter.com/realDonaldTrump/status/392041800187523072</t>
  </si>
  <si>
    <t>@ ArcturusRex4. Good question!</t>
  </si>
  <si>
    <t>https://twitter.com/realDonaldTrump/status/392042394222624768</t>
  </si>
  <si>
    <t>@Richardjnandlal Very nice, best wishes!</t>
  </si>
  <si>
    <t>https://twitter.com/realDonaldTrump/status/392058935962005504</t>
  </si>
  <si>
    <t>Why doesn't President Obama just get the people from Google to fix the failed website. In fact, why didn't he use them in the first place!</t>
  </si>
  <si>
    <t>https://twitter.com/realDonaldTrump/status/392059249960189952</t>
  </si>
  <si>
    <t>" @ JarrodRyanZA: @ realDonaldTrump Are you actually going to go for #2016 elections? If so you have my support!" Thank you!</t>
  </si>
  <si>
    <t>https://twitter.com/realDonaldTrump/status/392060841346215936</t>
  </si>
  <si>
    <t>I would bet that we have many great American technology companies that would build and fix the pathetic ObamaCare website for ZERO dollars!</t>
  </si>
  <si>
    <t>https://twitter.com/realDonaldTrump/status/392061865268101120</t>
  </si>
  <si>
    <t>" @ JaimeSells: @ realDonaldTrump 4 president has my vote! We need financial education in the USA. Go get em D!" Thanks Jaime!</t>
  </si>
  <si>
    <t>https://twitter.com/realDonaldTrump/status/392062236275249152</t>
  </si>
  <si>
    <t>" @ Orangeone4: @ Carrie_Wofford @ realDonaldTrump Website designer HUGE Obama campaign donor. Can we say kickbacks?"</t>
  </si>
  <si>
    <t>https://twitter.com/realDonaldTrump/status/392070851753172993</t>
  </si>
  <si>
    <t>" @ CharleyDummer: @ realDonaldTrump the whole UK supports you in the #2016 elections we all love watching the apprentice USA here.</t>
  </si>
  <si>
    <t>https://twitter.com/realDonaldTrump/status/392072630230343680</t>
  </si>
  <si>
    <t>" @ pjpaton: Wind farms have scarred the British landscape&amp;turned the public against the renewable energy agenda! See, I was ahead of our time</t>
  </si>
  <si>
    <t>https://twitter.com/realDonaldTrump/status/392243644948025344</t>
  </si>
  <si>
    <t>Doing Fox and Friends in two minutes!</t>
  </si>
  <si>
    <t>https://twitter.com/realDonaldTrump/status/392322208342609920</t>
  </si>
  <si>
    <t>https://twitter.com/realDonaldTrump/status/392322438203064321</t>
  </si>
  <si>
    <t>https://twitter.com/realDonaldTrump/status/392326924233482240</t>
  </si>
  <si>
    <t>Trump Int‚Äôl Hotel &amp; Tower Chicago is one of very few hotels in No. America w/ a 5 Star, 5 Diamond Hotel &amp; a 5 Star, 5 Diamond Restaurant...</t>
  </si>
  <si>
    <t>https://twitter.com/realDonaldTrump/status/392326956328296448</t>
  </si>
  <si>
    <t>‚ÄúSixteen‚Äù @ TrumpChicago is winning accolades and is a destination point restaurant‚Äîdon‚Äôt miss it!</t>
  </si>
  <si>
    <t>https://twitter.com/realDonaldTrump/status/392327604310536192</t>
  </si>
  <si>
    <t>https://twitter.com/realDonaldTrump/status/392329868899123200</t>
  </si>
  <si>
    <t>. @ VanityFair magazine is doing so poorly that they make even @ NYMag look good. Graydon Carter should‚Äôve been fired a long time ago.</t>
  </si>
  <si>
    <t>https://twitter.com/realDonaldTrump/status/392336812552617984</t>
  </si>
  <si>
    <t>https://twitter.com/realDonaldTrump/status/392337156472963072</t>
  </si>
  <si>
    <t>https://twitter.com/realDonaldTrump/status/392337544668393472</t>
  </si>
  <si>
    <t>https://twitter.com/realDonaldTrump/status/392346789514203136</t>
  </si>
  <si>
    <t>Via @ ArabianBusiness: ‚ÄúTrump eyes PGA tour for Dubai golf course‚Äùhttp://bit.ly/19SATAe</t>
  </si>
  <si>
    <t>https://twitter.com/realDonaldTrump/status/392351251062472704</t>
  </si>
  <si>
    <t>Help fund @ Dratzenberger‚Äôs new show ‚ÄòAmerican Made‚Äô on @ fundanything http://bit.ly/1bPol09 John is on @ teamcavuto today re project.</t>
  </si>
  <si>
    <t>https://twitter.com/realDonaldTrump/status/392356298949271552</t>
  </si>
  <si>
    <t>Where‚Äôs the global warming? 2013 was one of the least extreme years in weather on recordhttp://bit.ly/1c2xgzl</t>
  </si>
  <si>
    <t>https://twitter.com/realDonaldTrump/status/392365287678300160</t>
  </si>
  <si>
    <t>Winner of the 5 Star Diamond Award, @ TrumpGolfLA brings luxury &amp; elite amenities to LA's top public golf course http://bit.ly/hAJgi6</t>
  </si>
  <si>
    <t>https://twitter.com/realDonaldTrump/status/392374982526787587</t>
  </si>
  <si>
    <t>Doing an interview with @ SteveDeaceShow. Discussing the ObamaCare web disaster. Be sure to listen http://bit.ly/sKUGu4</t>
  </si>
  <si>
    <t>https://twitter.com/realDonaldTrump/status/392382685861015552</t>
  </si>
  <si>
    <t>On November 9th @ MissUniverse comes to Moscow! Hosted by the wonderful duo of @ OfficialMelB &amp; @ ThomasARoberts in Crocus City Hall!</t>
  </si>
  <si>
    <t>https://twitter.com/realDonaldTrump/status/392382893470662656</t>
  </si>
  <si>
    <t>Message to Edward Snowden, you‚Äôre banned from @ MissUniverse. Unless you want me to take you back home to face justice!</t>
  </si>
  <si>
    <t>https://twitter.com/realDonaldTrump/status/392394954292469763</t>
  </si>
  <si>
    <t>‚ÄúSure, the home-field is an advantage - but so is having a lot of talent.‚Äù - @ DanMarino</t>
  </si>
  <si>
    <t>https://twitter.com/realDonaldTrump/status/392441619250937856</t>
  </si>
  <si>
    <t>" @ Sajiah: 1 of the first ties bought my sweetheart was Trump from Macy's on 34th w/cuff links. Thx 4 shootingstraight. Great!</t>
  </si>
  <si>
    <t>https://twitter.com/realDonaldTrump/status/392663085430751232</t>
  </si>
  <si>
    <t>@ SGTeel Great, thanks!</t>
  </si>
  <si>
    <t>https://twitter.com/realDonaldTrump/status/392729284361453568</t>
  </si>
  <si>
    <t>Via @ AmSpec by Jeffrey Lord: ‚ÄúDonald Trump: America‚Äôs Entrepreneur‚Äù http://bit.ly/17ec0oz Wow--thank you to Jeffrey Lord &amp; @ AmSpec!</t>
  </si>
  <si>
    <t>https://twitter.com/realDonaldTrump/status/392740844848959488</t>
  </si>
  <si>
    <t>Looking forward to receiving the T. Boone Pickens Entrepreneur Award at tomorrow‚Äôs @ AmSpec Robert L. Bartley Gala dinner.</t>
  </si>
  <si>
    <t>https://twitter.com/realDonaldTrump/status/392741561215119360</t>
  </si>
  <si>
    <t>‚ÄúAmerica is too great for small dreams.‚Äù ‚Äî Pres. Ronald Reagan</t>
  </si>
  <si>
    <t>https://twitter.com/realDonaldTrump/status/392745222389510144</t>
  </si>
  <si>
    <t>Have time to waste? Go to the ObamaCare website.</t>
  </si>
  <si>
    <t>https://twitter.com/realDonaldTrump/status/392748208041893889</t>
  </si>
  <si>
    <t>The most luxurious hotel in downtown Manhattan, @TrumpSoHo is a top destination http://bit.ly/ZzVZiZ</t>
  </si>
  <si>
    <t>https://twitter.com/realDonaldTrump/status/392749172085903361</t>
  </si>
  <si>
    <t>If you want to succeed, keep your edge. Staying on top of all new developments in your sector = major advantage that pays dividends.</t>
  </si>
  <si>
    <t>https://twitter.com/realDonaldTrump/status/392808068645650432</t>
  </si>
  <si>
    <t>Breaking news - The Washington Redskins have just announced that they will be removing the name Washington from their name!</t>
  </si>
  <si>
    <t>https://twitter.com/realDonaldTrump/status/392962431657734144</t>
  </si>
  <si>
    <t>" @ DonJuanRiley1: Getting a picture of Donald Trump and putting it on a shirt tomorrow cause hes a true american hero :)" Wow, so nice!</t>
  </si>
  <si>
    <t>https://twitter.com/realDonaldTrump/status/392987582638063616</t>
  </si>
  <si>
    <t>Honestly, whether you're for or against ObamaCare, the 635 million dollar website fiasco is bad for the U.S. It makes us look totally inept!</t>
  </si>
  <si>
    <t>https://twitter.com/realDonaldTrump/status/392990408843984897</t>
  </si>
  <si>
    <t>Why doesn't President Obama call upon the NSA to fix the badly broken website-then they could spy on all of the many cheaters &amp; arrest them!</t>
  </si>
  <si>
    <t>https://twitter.com/realDonaldTrump/status/393041144054951936</t>
  </si>
  <si>
    <t>On Fifth Avenue, the iconic @ TrumpTowerNY is one of NYC's most heavily visited tourist attractionshttp://bit.ly/1idIOgO</t>
  </si>
  <si>
    <t>https://twitter.com/realDonaldTrump/status/393046858471178240</t>
  </si>
  <si>
    <t>Where‚Äôs the accountability for the $635M website fiasco in the Obama administration? Heads should roll and officials should be fired</t>
  </si>
  <si>
    <t>https://twitter.com/realDonaldTrump/status/393052221245386752</t>
  </si>
  <si>
    <t>I‚Äôll soon be leaving for Washington where @ AmSpec will give me the T. Boone Pickens Entrepreneur Award. Very exciting!</t>
  </si>
  <si>
    <t>https://twitter.com/realDonaldTrump/status/393064582287069184</t>
  </si>
  <si>
    <t>If the Saudis are so concerned about Syria then they should go in themselves. Stop telling us to do their dirty work.</t>
  </si>
  <si>
    <t>https://twitter.com/realDonaldTrump/status/393078070334070784</t>
  </si>
  <si>
    <t>https://twitter.com/realDonaldTrump/status/393078680739536896</t>
  </si>
  <si>
    <t>https://twitter.com/realDonaldTrump/status/393078865410535424</t>
  </si>
  <si>
    <t>@ RyDev22 Great!</t>
  </si>
  <si>
    <t>https://twitter.com/realDonaldTrump/status/393079624814432256</t>
  </si>
  <si>
    <t>It was just determined that the woman who passed out at Obama‚Äôs press conference had just seen what her new premiums would be!</t>
  </si>
  <si>
    <t>https://twitter.com/realDonaldTrump/status/393080427943968768</t>
  </si>
  <si>
    <t>" @ dynamicwil @ realDonaldTrump @ AmSpec You deserve it! your a true entrepreneur!" Thanks.</t>
  </si>
  <si>
    <t>https://twitter.com/realDonaldTrump/status/393080813199187969</t>
  </si>
  <si>
    <t>" @ MikeMuckleroy @ realDonaldTrump @ AmSpec That is a reward that is WELL DESERVED." Thanks.</t>
  </si>
  <si>
    <t>https://twitter.com/realDonaldTrump/status/393081142179401728</t>
  </si>
  <si>
    <t>" @ ChrisStackStacy @ realDonaldTrump @ TrumpTowerNY it is absolutely a work of art # TRUMP" Thank you.</t>
  </si>
  <si>
    <t>https://twitter.com/realDonaldTrump/status/393110765722275840</t>
  </si>
  <si>
    <t>‚ÄúDiscovery breeds discovery, as in success breeds success. Questions are thoughts with a quest.‚Äù ‚Äì Think Like a Champion</t>
  </si>
  <si>
    <t>https://twitter.com/realDonaldTrump/status/393117578089857024</t>
  </si>
  <si>
    <t>https://twitter.com/realDonaldTrump/status/393118198997856256</t>
  </si>
  <si>
    <t>" @ kevinmacman55 @ realDonaldTrump well deserved, you motivate me every day." Thanks.</t>
  </si>
  <si>
    <t>https://twitter.com/realDonaldTrump/status/393120068483035136</t>
  </si>
  <si>
    <t>"Courage is being scared to death... and saddling up anyway." - John Wayne</t>
  </si>
  <si>
    <t>https://twitter.com/realDonaldTrump/status/393406404494520320</t>
  </si>
  <si>
    <t>You've got something unique to offer. Find out what it is. Ask yourself: What can I provide that does not yet exist?</t>
  </si>
  <si>
    <t>https://twitter.com/realDonaldTrump/status/393409731722620928</t>
  </si>
  <si>
    <t>Good advice from my father, Fred C. Trump: "Know everything you can about what you're doing."</t>
  </si>
  <si>
    <t>https://twitter.com/realDonaldTrump/status/393409864308764672</t>
  </si>
  <si>
    <t>Good advice from my mother, Mary MacLeod Trump: ‚ÄúTrust in God and be true to yourself.‚Äù</t>
  </si>
  <si>
    <t>https://twitter.com/realDonaldTrump/status/393438876942876672</t>
  </si>
  <si>
    <t>Great evening with the @ AmSpec &amp; the T. Boone Pickens Entrepreneur Award. Amazing crowd‚Äîthank you!</t>
  </si>
  <si>
    <t>https://twitter.com/realDonaldTrump/status/393439160930811904</t>
  </si>
  <si>
    <t>Bob Tyrrell @ AmSpec‚ÄîThank you--and also for the great work you do.</t>
  </si>
  <si>
    <t>https://twitter.com/realDonaldTrump/status/393439819365228544</t>
  </si>
  <si>
    <t>Jeffrey Lord @ AmSpec‚ÄîThank you for the presentation‚Äîterrific job!</t>
  </si>
  <si>
    <t>https://twitter.com/realDonaldTrump/status/393451792958103552</t>
  </si>
  <si>
    <t>. @ BoonePickens Thank you for the T. Boone Pickens Entrepreneur Award‚Äîa great honor for me from a fantastic man.</t>
  </si>
  <si>
    <t>https://twitter.com/realDonaldTrump/status/393481623502462977</t>
  </si>
  <si>
    <t>Great meeting @ GarySinise at @ AmSpec dinner. Besides his great acting, Gary does tremendous work for vets through his foundation.</t>
  </si>
  <si>
    <t>https://twitter.com/realDonaldTrump/status/393482067993833473</t>
  </si>
  <si>
    <t>‚ÄúYou want to compete, and you want to compete at the highest level.‚Äù - @ boonepickens</t>
  </si>
  <si>
    <t>https://twitter.com/realDonaldTrump/status/393483717563273216</t>
  </si>
  <si>
    <t>The Audacity of Ineptitude ‚Äì ObamaCare website will cost over $1B http://nws.mx/17MiB43 When will someone finally be held accountable?</t>
  </si>
  <si>
    <t>https://twitter.com/realDonaldTrump/status/393545238213824512</t>
  </si>
  <si>
    <t>When a complex website is broken the best thing to do is blow it up and start all over again-then sue the culprits and use the proper team!</t>
  </si>
  <si>
    <t>https://twitter.com/realDonaldTrump/status/393564211827462144</t>
  </si>
  <si>
    <t>" @ thegurleygirl: @ realDonaldTrump Wish you could lead this country. We need you Mr. Trump."</t>
  </si>
  <si>
    <t>https://twitter.com/realDonaldTrump/status/393613599887069184</t>
  </si>
  <si>
    <t>"@Beliefheals: @ realDonaldTrump Seriously, you are the only American qualified to be Prez -all areas of competence!. Thank you.</t>
  </si>
  <si>
    <t>https://twitter.com/realDonaldTrump/status/393614563452944385</t>
  </si>
  <si>
    <t>"@Beliefheals: @ realDonaldTrump @ AmSpec You're more than the best Entrepreneur; great teacher &amp; source of encouragement! Thanks.</t>
  </si>
  <si>
    <t>@Beliefheals @ @</t>
  </si>
  <si>
    <t>https://twitter.com/realDonaldTrump/status/393615401722331136</t>
  </si>
  <si>
    <t>" @ KaburuOle: ‚Äú @ realDonaldTrump: Good advice from my mother, Mary MacLeod Trump: ‚ÄúTrust in God and be true to yourself.‚Äù‚ÄùAwesome advice."</t>
  </si>
  <si>
    <t>https://twitter.com/realDonaldTrump/status/393617358734249984</t>
  </si>
  <si>
    <t>" @ sundayhorse: @ realDonaldTrump @ thegurleygirl Sad Donald trump isn't president we would not be in this mess! So true.</t>
  </si>
  <si>
    <t>https://twitter.com/realDonaldTrump/status/393618066510479360</t>
  </si>
  <si>
    <t>" @ Kmatthews912: @ realDonaldTrump the youth of America needs you Mr. Trump" They sure need someone, and fast!</t>
  </si>
  <si>
    <t>https://twitter.com/realDonaldTrump/status/393618618128543744</t>
  </si>
  <si>
    <t>"@nadeaua75: @ realDonaldTrump has my vote! He MUST run for president if we want success!" Thank you.</t>
  </si>
  <si>
    <t>@nadeaua75 @</t>
  </si>
  <si>
    <t>https://twitter.com/realDonaldTrump/status/393620726982660096</t>
  </si>
  <si>
    <t>" @ AKudej25: @ realDonaldTrump We wont see REAL change unless you become President! # PleaseRun #2016" Thank you and true!</t>
  </si>
  <si>
    <t># #2016</t>
  </si>
  <si>
    <t>https://twitter.com/realDonaldTrump/status/393621234581508096</t>
  </si>
  <si>
    <t>"@AustinWDE7: @ realDonaldTrump needs to run so we can get out of this mess # trump2016"</t>
  </si>
  <si>
    <t>@AustinWDE7 @</t>
  </si>
  <si>
    <t>https://twitter.com/realDonaldTrump/status/393621749826588672</t>
  </si>
  <si>
    <t>" @ Godlike_Virus: @ realDonaldTrump For 2016. Change that we REALLY can depend on."</t>
  </si>
  <si>
    <t>https://twitter.com/realDonaldTrump/status/393789039486054400</t>
  </si>
  <si>
    <t>First Titantic sunk on its maiden voyage.Next the Hindenburg explodes on its first flight to America.Now we suffer the ObamaCare rollout!</t>
  </si>
  <si>
    <t>https://twitter.com/realDonaldTrump/status/394109622082338816</t>
  </si>
  <si>
    <t>@ pbrooks65. Great taste, enjoy!</t>
  </si>
  <si>
    <t>https://twitter.com/realDonaldTrump/status/394113437284204544</t>
  </si>
  <si>
    <t>" @ kylesmith300: @ realDonaldTrump I agree about the wind turbines they are horrible"</t>
  </si>
  <si>
    <t>https://twitter.com/realDonaldTrump/status/394114933505683456</t>
  </si>
  <si>
    <t>"@jamiesawicz: @ realDonaldTrump @ GWRepublicans want to help campaign for Trump 2016!" Thank you.</t>
  </si>
  <si>
    <t>@jamiesawicz @ @</t>
  </si>
  <si>
    <t>https://twitter.com/realDonaldTrump/status/394117653830569984</t>
  </si>
  <si>
    <t>Can you imagine the anger and disgust when the heads of other countries found out that their cell phones were being tapped by NSA.Obama mess</t>
  </si>
  <si>
    <t>https://twitter.com/realDonaldTrump/status/394120617001492480</t>
  </si>
  <si>
    <t>With the $635 million dollar website fiasco, getting caught tapping phones of WORLD LEADERS and so much more, U.S. is looking really stupid!</t>
  </si>
  <si>
    <t>https://twitter.com/realDonaldTrump/status/394122293594816512</t>
  </si>
  <si>
    <t>At this point the legacy of the Obama Administration will be, sadly, that of THE GANG THAT COULDN'T SHOOT STRAIGHT - what a pathetic mess!</t>
  </si>
  <si>
    <t>https://twitter.com/realDonaldTrump/status/394181203601149952</t>
  </si>
  <si>
    <t>Isn't it amazing that the U.S. and NSA can listen to the highly protected phone conversations of world leaders but can't get O's records!</t>
  </si>
  <si>
    <t>https://twitter.com/realDonaldTrump/status/394187076444643329</t>
  </si>
  <si>
    <t>" @ AKudej25: @ realDonaldTrump We wont see REAL change unless you become President! # PleaseRun #2016" True!</t>
  </si>
  <si>
    <t>https://twitter.com/realDonaldTrump/status/394245079051010049</t>
  </si>
  <si>
    <t>" @ Vallian_Ghali: If you're born poor, it's not your mistake. But If you die poor, it's really your mistake. - Donald Trump"</t>
  </si>
  <si>
    <t>https://twitter.com/realDonaldTrump/status/394245761451700225</t>
  </si>
  <si>
    <t>"I try to learn from the past, but I plan for the future by focusing exclusively on the present. That's where the fun is." ~Donald Trump"</t>
  </si>
  <si>
    <t>https://twitter.com/realDonaldTrump/status/394246256501198849</t>
  </si>
  <si>
    <t>https://twitter.com/realDonaldTrump/status/394284338453676032</t>
  </si>
  <si>
    <t>"@Tyler_TuscChevy: @ realDonaldTrump Trump 2016 # all for it"</t>
  </si>
  <si>
    <t>@Tyler_TuscChevy @</t>
  </si>
  <si>
    <t>https://twitter.com/realDonaldTrump/status/394287242090647552</t>
  </si>
  <si>
    <t>" @ dimas720: @ realDonaldTrump Kick ass in 2016! I'm on board, Mr. Trump."</t>
  </si>
  <si>
    <t>https://twitter.com/realDonaldTrump/status/394287721327656960</t>
  </si>
  <si>
    <t>" @ IamToneAntone: @ realDonaldTrump 2016 is your year and I will do everything God gave me to show my Appreciation @ IamToneAntone XOXO"</t>
  </si>
  <si>
    <t>https://twitter.com/realDonaldTrump/status/394298854423945216</t>
  </si>
  <si>
    <t>" @ joelbernstein: @ realDonaldTrump @Tyler_TuscChevy Not only does America need an adult in DC we need DJT in 2016" Thank you.</t>
  </si>
  <si>
    <t>https://twitter.com/realDonaldTrump/status/394300192125882368</t>
  </si>
  <si>
    <t>I must say that some of these college football games are great tonight-very exciting-I wish I had more time to watch!</t>
  </si>
  <si>
    <t>https://twitter.com/realDonaldTrump/status/394356419581210624</t>
  </si>
  <si>
    <t>" @ JamesMock4: I see principled, disciplined, decisive, tough leadership. I see strength. I see # Trump16. Please Mr Trump. USA needs you"</t>
  </si>
  <si>
    <t>https://twitter.com/realDonaldTrump/status/394356629384482816</t>
  </si>
  <si>
    <t>" @ _stacys_mom_: I just love @ realDonaldTrump." Very nice.</t>
  </si>
  <si>
    <t>https://twitter.com/realDonaldTrump/status/394359306923298816</t>
  </si>
  <si>
    <t>" @ Murppph: @ realDonaldTrump says whatever he wants and doesn't care. I love it. He's a legend."</t>
  </si>
  <si>
    <t>https://twitter.com/realDonaldTrump/status/394359506874167296</t>
  </si>
  <si>
    <t>" @ LoomisEvan: @ realDonaldTrump we need a president who is successful and has a ton of common sense. Tht is u Mr. Trump!"</t>
  </si>
  <si>
    <t>https://twitter.com/realDonaldTrump/status/394359642845085696</t>
  </si>
  <si>
    <t>" @ KSV_3: I want @ realDonaldTrump to tweet me so bad! Huge fan! # Trump2016"</t>
  </si>
  <si>
    <t>https://twitter.com/realDonaldTrump/status/394360000262721536</t>
  </si>
  <si>
    <t>" @ JoeDimyan: Watching the roast of @ realDonaldTrump # Classic"</t>
  </si>
  <si>
    <t>https://twitter.com/realDonaldTrump/status/394360056718045184</t>
  </si>
  <si>
    <t>" @ KSV_3: # Trump2016 @ realDonaldTrump"</t>
  </si>
  <si>
    <t>https://twitter.com/realDonaldTrump/status/394360106722553856</t>
  </si>
  <si>
    <t>"@1bombasscat: VOTE @ realDonaldTrump FOR PRESIDENT! # TRUMP16"</t>
  </si>
  <si>
    <t>@1bombasscat @</t>
  </si>
  <si>
    <t>https://twitter.com/realDonaldTrump/status/394360396620267520</t>
  </si>
  <si>
    <t>" @ willfitz94: @ realDonaldTrump How do you have time to tweet everyone when your so busy?" When I like people, I find time!</t>
  </si>
  <si>
    <t>https://twitter.com/realDonaldTrump/status/394361380729790464</t>
  </si>
  <si>
    <t>"@DianeLynn_: @ realDonaldTrump We need you now more than ever! Hope to see you run in 2016!"</t>
  </si>
  <si>
    <t>@DianeLynn_ @</t>
  </si>
  <si>
    <t>https://twitter.com/realDonaldTrump/status/394361691037007872</t>
  </si>
  <si>
    <t>https://twitter.com/realDonaldTrump/status/394361788445499392</t>
  </si>
  <si>
    <t>" @ _stacys_mom_: I just love @ realDonaldTrump." Thank you.</t>
  </si>
  <si>
    <t>https://twitter.com/realDonaldTrump/status/394362593554747392</t>
  </si>
  <si>
    <t>" @ BigguhMikez: @ realDonaldTrump is a Genius" Thank you.</t>
  </si>
  <si>
    <t>https://twitter.com/realDonaldTrump/status/394363476111806464</t>
  </si>
  <si>
    <t>Good night everyone - sleep well and tomorrow have many victories!</t>
  </si>
  <si>
    <t>https://twitter.com/realDonaldTrump/status/394424777622183937</t>
  </si>
  <si>
    <t>@ 10AJMcCarron Great game against Tennessee by the most unappreciated (by the media) quarterback in college football - and no more tattoos!</t>
  </si>
  <si>
    <t>https://twitter.com/realDonaldTrump/status/394431840188395521</t>
  </si>
  <si>
    <t>President Obama should bring Secretaty Sebelius into his office, look right into her beautiful blue eyes and say,with emotion, YOU'RE FIRED!</t>
  </si>
  <si>
    <t>https://twitter.com/realDonaldTrump/status/394565532214898688</t>
  </si>
  <si>
    <t>"@Rizz_Lizz: The reason I think you will be POTUS is bcuz I have never seen anyone juggle so many things at once &amp; be successful @each."</t>
  </si>
  <si>
    <t>https://twitter.com/realDonaldTrump/status/394565782366990337</t>
  </si>
  <si>
    <t>"@Rizz_Lizz: @ realDonaldTrump I am clairvoyant. May I be the first to congratulate you on your win, Mr. President?" CUTE!</t>
  </si>
  <si>
    <t>https://twitter.com/realDonaldTrump/status/394566241622687744</t>
  </si>
  <si>
    <t>" @ dutchfreightman: @ realDonaldTrump dined at Macleod House today. Wonderful in every aspect. Thanks for creating this on our doorstep." Nice</t>
  </si>
  <si>
    <t>https://twitter.com/realDonaldTrump/status/394568634078883840</t>
  </si>
  <si>
    <t>The new line of Trump ties, shirts and cufflinks are out at Macy's and are really beautiful at a really reasonable.price. Go check them out!</t>
  </si>
  <si>
    <t>https://twitter.com/realDonaldTrump/status/394591366786711552</t>
  </si>
  <si>
    <t>" @ phickeyma: We need you for POTUS because there's a whole lot of people in Washington who need to hear the words YOU'RE FIRED!"</t>
  </si>
  <si>
    <t>https://twitter.com/realDonaldTrump/status/394591970695602176</t>
  </si>
  <si>
    <t>" @ shibis: @ SenTedCruz Don't you know once upon a time @ realDonaldTrump was leading 2012 @ GOP I would love to see you elected. God Pls"</t>
  </si>
  <si>
    <t>https://twitter.com/realDonaldTrump/status/394592179559333888</t>
  </si>
  <si>
    <t>" @ terreldactyl: @ realDonaldTrump I hate you but I love your ties" That sounds like a fair trade!</t>
  </si>
  <si>
    <t>https://twitter.com/realDonaldTrump/status/394593005749141505</t>
  </si>
  <si>
    <t>" @ tonescotland: @Rizz_Lizz @ realDonaldTrump he has destroyed wilderness beaches in Aberdeen. Built world's greatest golf course-TOP DRAW!</t>
  </si>
  <si>
    <t>@ @Rizz_Lizz @</t>
  </si>
  <si>
    <t>https://twitter.com/realDonaldTrump/status/394593507782164480</t>
  </si>
  <si>
    <t>" @ AlexLevandoski: People who hate on you are really just jealous at their own lack of success. Thanks for the inspiration Mr. Trump!" Thanks</t>
  </si>
  <si>
    <t>https://twitter.com/realDonaldTrump/status/394596694941114368</t>
  </si>
  <si>
    <t>" @ Chris_DiRe: @ realDonaldTrump really enjoyed my stay at Trump SoHo this weekend - your staff there is super polite and hospitable" Great.</t>
  </si>
  <si>
    <t>https://twitter.com/realDonaldTrump/status/394597470711578624</t>
  </si>
  <si>
    <t>" @ vabeachrpm: @ realDonaldTrump great gifts for my hard working husband! Love Macy's!"</t>
  </si>
  <si>
    <t>https://twitter.com/realDonaldTrump/status/394598747323527169</t>
  </si>
  <si>
    <t>" @ AdriannaMarie: I think you're an amazing person and a huge inspiration to me! Just ordered your books! Can't wait to read them!!" Thanks.</t>
  </si>
  <si>
    <t>https://twitter.com/realDonaldTrump/status/394616659916632064</t>
  </si>
  <si>
    <t>" @ Nodakgus: This country is in dire need of a LEADER who is not beholden to special interest groups or to anyone - you are that LEADER!"</t>
  </si>
  <si>
    <t>https://twitter.com/realDonaldTrump/status/394616806071357440</t>
  </si>
  <si>
    <t>" @ rcarlc: @ realDonaldTrump I wanted to use my 5,000th tweet to let you know you are my hero. # trump2016" Thank you!</t>
  </si>
  <si>
    <t>https://twitter.com/realDonaldTrump/status/394617739245273088</t>
  </si>
  <si>
    <t>" @ fournier_ian: @ realDonaldTrump Is it better to rent a house or buy a house these days? Much respect" Buy in great location, low interest.</t>
  </si>
  <si>
    <t>https://twitter.com/realDonaldTrump/status/394619886791847936</t>
  </si>
  <si>
    <t>" @ TamiMiddleton LOVE YOUR TOP 3 NEGOTIATING TIPS! 1. TRUST YOUR GUT. 2. PATIENCE IS A VIRTURE. 3. VIEW CONFLICT AS AN OPPORTUNITY! AWESOME!"</t>
  </si>
  <si>
    <t>https://twitter.com/realDonaldTrump/status/394620026848051200</t>
  </si>
  <si>
    <t>" @ tlbasnight: @ realDonaldTrump you are that Leader. Think about it." Thanks.</t>
  </si>
  <si>
    <t>https://twitter.com/realDonaldTrump/status/394620414540152832</t>
  </si>
  <si>
    <t>" @ Mackiaveli13: @ realDonaldTrump Us latinos will vote for you. All we want is to be part of the American Dream. Include us! Cool.</t>
  </si>
  <si>
    <t>https://twitter.com/realDonaldTrump/status/394622869185261568</t>
  </si>
  <si>
    <t>Will be on Fox &amp; Friends tomorrow morning at 7.00. Will be discussing the disgusting and wasteful $635 million website rollout and more!</t>
  </si>
  <si>
    <t>https://twitter.com/realDonaldTrump/status/394624233848176640</t>
  </si>
  <si>
    <t>" @ Semjazaraziel: @ realDonaldTrump @ TamiMiddleton We need Trump in 16 to fix this mess the community activist has created"</t>
  </si>
  <si>
    <t>https://twitter.com/realDonaldTrump/status/394626835646283776</t>
  </si>
  <si>
    <t>" @ KathyRushford: @ realDonaldTrump Do you beleive all that money was spent on a website ?" No, MUCH MORE!</t>
  </si>
  <si>
    <t>https://twitter.com/realDonaldTrump/status/394629371702824960</t>
  </si>
  <si>
    <t>" @ Doug_E_Fresh2: @ realDonaldTrump with you as POTUS we'd probably have a $600,000,000 surplus! # Trump2016"</t>
  </si>
  <si>
    <t>https://twitter.com/realDonaldTrump/status/394801023862456320</t>
  </si>
  <si>
    <t>"@SirBlaineRichie: @ BillGates, @ WarrenBuffett and @ realDonaldTrump are the most inspirational people i know of."</t>
  </si>
  <si>
    <t>@SirBlaineRichie @ @ @</t>
  </si>
  <si>
    <t>https://twitter.com/realDonaldTrump/status/394802470624690176</t>
  </si>
  <si>
    <t>" @ jantwo62: @ realDonaldTrump Love Trump ties! Very couture but affordable to dress your hubby.</t>
  </si>
  <si>
    <t>https://twitter.com/realDonaldTrump/status/394875182042451968</t>
  </si>
  <si>
    <t>@ bradkovach Sadly true!</t>
  </si>
  <si>
    <t>https://twitter.com/realDonaldTrump/status/394875356139642880</t>
  </si>
  <si>
    <t>@johan_jwc Because he paid me far more than it was worth!</t>
  </si>
  <si>
    <t>https://twitter.com/realDonaldTrump/status/394912429018062848</t>
  </si>
  <si>
    <t>Yesterday was Matt Drudge's birthday --Happy Birthday @ DRUDGE--and great job!</t>
  </si>
  <si>
    <t>https://twitter.com/realDonaldTrump/status/394913253760827392</t>
  </si>
  <si>
    <t>" @ TrumpVancouver has makings of iconic landmark: Erickson-designed highrise ..." http://bit.ly/1ajiXFg via @ VancouverSun</t>
  </si>
  <si>
    <t>https://twitter.com/realDonaldTrump/status/394916086727974912</t>
  </si>
  <si>
    <t>The signature restaurant of @ TrumpNewYork, @ jeangeorges is both Forbes Five-Star &amp; AAA Five-Diamond restaurant http://bit.ly/1aiV90r</t>
  </si>
  <si>
    <t>https://twitter.com/realDonaldTrump/status/394917341219151872</t>
  </si>
  <si>
    <t>Thanks to ObamaCare‚Äôs device tax, Boston Scientific plans to cut 1,500 jobs http://buswk.co/1aiYYma ObamaCare will kill ingenuity.</t>
  </si>
  <si>
    <t>https://twitter.com/realDonaldTrump/status/394917680685121536</t>
  </si>
  <si>
    <t>Time for Sebelius to be fired. She has admitted that the Administration did not vet the ObamaCare website http://dallasne.ws/1aAZjmk</t>
  </si>
  <si>
    <t>https://twitter.com/realDonaldTrump/status/394922088416305153</t>
  </si>
  <si>
    <t>Via @ inventorspot by Myra Per-Lee: ‚ÄúGot A Great Idea? Get Donald Trump To Fund It‚Äùhttp://bit.ly/1ajjqal</t>
  </si>
  <si>
    <t>https://twitter.com/realDonaldTrump/status/394925308681261056</t>
  </si>
  <si>
    <t>I don‚Äôt know why our allies are so surprised Obama is tapping their phones? Nothing changes!</t>
  </si>
  <si>
    <t>https://twitter.com/realDonaldTrump/status/394927878594240512</t>
  </si>
  <si>
    <t>Sebelius didn't test $635M (probably $1B) ObamaCare website until ‚Äúa couple of days leading up to the launch.‚Äùhttp://bit.ly/HmCTKV</t>
  </si>
  <si>
    <t>https://twitter.com/realDonaldTrump/status/394928059188396033</t>
  </si>
  <si>
    <t>Contractors can blame Obama admin all day for their $600M failure but both parties are at fault--pay taxpayers back.</t>
  </si>
  <si>
    <t>https://twitter.com/realDonaldTrump/status/394928994899869696</t>
  </si>
  <si>
    <t>Iraq is being ravaged by Al Qaeda. Country in utter chaos &amp; all oil is going to Iran &amp; China http://on.wsj.com/HmCrMU Terrible mistake!</t>
  </si>
  <si>
    <t>https://twitter.com/realDonaldTrump/status/394931567266512897</t>
  </si>
  <si>
    <t>Like your current health care plan? Too bad, you‚Äôre going to lose it under ObamaCare. Hope, Change &amp; a 300% Increase in Your Premium.</t>
  </si>
  <si>
    <t>https://twitter.com/realDonaldTrump/status/395074012675866624</t>
  </si>
  <si>
    <t>" @ Lorianne01: @ realDonaldTrump can I pls get a retweet for my friend's son @ LittleJoesHeart waiting for a new his dad made this. Hi Joe!</t>
  </si>
  <si>
    <t>https://twitter.com/realDonaldTrump/status/395074247896621056</t>
  </si>
  <si>
    <t>"@Abird95: I absolutely love @ realDonaldTrump he is my favorite person ever and inspires me to do so much." Thanks R!</t>
  </si>
  <si>
    <t>@Abird95 @</t>
  </si>
  <si>
    <t>https://twitter.com/realDonaldTrump/status/395151575779639296</t>
  </si>
  <si>
    <t>Does anybody really think that President Obama didn't know about our spying on the leaders of allies around the world - not possible!</t>
  </si>
  <si>
    <t>https://twitter.com/realDonaldTrump/status/395154334507618304</t>
  </si>
  <si>
    <t>There are so many blatant lies coming out of the ADMINISTRATION - healthcare, spying, NSA, IRS, brutally killed Americans -WILL IT EVER END?</t>
  </si>
  <si>
    <t>https://twitter.com/realDonaldTrump/status/395155709991849984</t>
  </si>
  <si>
    <t>I just don't know why some of these NFL teams with lousy quarterbacks don't give Tim Tebow a chance - what do they have to lose?</t>
  </si>
  <si>
    <t>https://twitter.com/realDonaldTrump/status/395157092220559360</t>
  </si>
  <si>
    <t>Maybe if Obama knew too much about the spying it would be worse than knowing nothing - but either way it is just another disaster!</t>
  </si>
  <si>
    <t>https://twitter.com/realDonaldTrump/status/395157945669136384</t>
  </si>
  <si>
    <t>" @ megrunder: . @ realDonaldTrump Is there ANY subject you aren‚Äôt an expert on?" No, not many!</t>
  </si>
  <si>
    <t>https://twitter.com/realDonaldTrump/status/395183398198579200</t>
  </si>
  <si>
    <t>On 1,300 acres in Charlottesville, @ trumpwinery‚Äôs wine has been awarded the coveted Virginia Double Gold Medal http://bit.ly/mWxEft</t>
  </si>
  <si>
    <t>https://twitter.com/realDonaldTrump/status/395208098765213696</t>
  </si>
  <si>
    <t>Great victory for people of Blackdog, Scotland. They defeated substation, stopping inefficient &amp; ugly wind turbines. @ AlexSalmond</t>
  </si>
  <si>
    <t>https://twitter.com/realDonaldTrump/status/395215192822263808</t>
  </si>
  <si>
    <t>When will @ AlexSalmond realize that he's destroying Scotland--the most beautiful countryside in the world w/ his stupid wind turbines?</t>
  </si>
  <si>
    <t>https://twitter.com/realDonaldTrump/status/395219992125243392</t>
  </si>
  <si>
    <t>. @ AlexSalmond suffered a huge defeat by the people of Blackdog. Communities all over Scotland are fighting this loser.</t>
  </si>
  <si>
    <t>https://twitter.com/realDonaldTrump/status/395220423073230848</t>
  </si>
  <si>
    <t>. @ AlexSalmond ‚Äìthe man who let terrorist (Pan Am Flight 103) al-Megrahi go, lost another battle over ugly wind turbines in Blackdog.</t>
  </si>
  <si>
    <t>https://twitter.com/realDonaldTrump/status/395224331938041856</t>
  </si>
  <si>
    <t>. @ AlexSalmond of Scotland may be the dumbest leader of the free world. I can‚Äôt imagine that anyone wants him in office.</t>
  </si>
  <si>
    <t>https://twitter.com/realDonaldTrump/status/395237171214311424</t>
  </si>
  <si>
    <t>1.5M have already lost their health care plans thanks to ObamaCare http://bit.ly/19OtVjn Defund now and Repeal later!</t>
  </si>
  <si>
    <t>https://twitter.com/realDonaldTrump/status/395250630387716096</t>
  </si>
  <si>
    <t>Fact ‚Äì all the countries complaining about us spying on them spy on us. They just don't get caught--stupid!</t>
  </si>
  <si>
    <t>https://twitter.com/realDonaldTrump/status/395251552174084096</t>
  </si>
  <si>
    <t>Congrats @ NBCInvestigates on revealing that Obama knew millions of Americans would lose their healthcare planshttp://nbcnews.to/19OtFRr</t>
  </si>
  <si>
    <t>https://twitter.com/realDonaldTrump/status/395267850807410688</t>
  </si>
  <si>
    <t>Won‚Äôt be a buyer‚Äôs market for long. If you can, purchase a home but remember, I told you this three years ago.</t>
  </si>
  <si>
    <t>https://twitter.com/realDonaldTrump/status/395286537027334144</t>
  </si>
  <si>
    <t>I hear @ billmaher really bombed in Springfield--people were leaving show way early--stupid guy!</t>
  </si>
  <si>
    <t>https://twitter.com/realDonaldTrump/status/395303933343588352</t>
  </si>
  <si>
    <t>A great victory in Scotland ... http://bit.ly/1chilxm http://bit.ly/HotanA</t>
  </si>
  <si>
    <t>https://twitter.com/realDonaldTrump/status/395372953317425152</t>
  </si>
  <si>
    <t>"@haay_ramiiie: @ realDonaldTrump has the best twitter"</t>
  </si>
  <si>
    <t>@haay_ramiiie @</t>
  </si>
  <si>
    <t>https://twitter.com/realDonaldTrump/status/395543808588648450</t>
  </si>
  <si>
    <t>It is now a FACT that President Obama lied in order to get ObamaCare passed-that is fraud and the legislation should be recinded-INTERESTING</t>
  </si>
  <si>
    <t>https://twitter.com/realDonaldTrump/status/395646492712517633</t>
  </si>
  <si>
    <t>Via @ WPOffshore: ‚ÄúDonald Trump's Blackdog victory‚Äùhttp://bit.ly/16lXaJG</t>
  </si>
  <si>
    <t>https://twitter.com/realDonaldTrump/status/395646684551585792</t>
  </si>
  <si>
    <t>Congrats to @ rushlimbaugh on the release of his new book ‚ÄúRush Revere and the Brave Pilgrims.‚Äù #1 on @ amazon and @ bnbooks. Must read!</t>
  </si>
  <si>
    <t>https://twitter.com/realDonaldTrump/status/395650211717976064</t>
  </si>
  <si>
    <t>Four brave Americans died in Benghazi. Administration is still covering up the truth. We deserve to know the full truth.</t>
  </si>
  <si>
    <t>https://twitter.com/realDonaldTrump/status/395650336548864000</t>
  </si>
  <si>
    <t>If Obama was willing to lie about ObamaCare then what else has he lied to us about‚Ä¶</t>
  </si>
  <si>
    <t>https://twitter.com/realDonaldTrump/status/395653715299799040</t>
  </si>
  <si>
    <t>Via @ WSJ: ‚ÄúThe ObamaCare Awakening: Americans are losing their coverage by political design.‚Äùhttp://on.wsj.com/1aStySt</t>
  </si>
  <si>
    <t>https://twitter.com/realDonaldTrump/status/395653865896308737</t>
  </si>
  <si>
    <t>China just called. They want to lend Obama another $1B for the ObamaCare web site.</t>
  </si>
  <si>
    <t>https://twitter.com/realDonaldTrump/status/395656470110273536</t>
  </si>
  <si>
    <t>‚ÄúYou're never a loser until you quit trying.‚Äù - Mike Ditka</t>
  </si>
  <si>
    <t>https://twitter.com/realDonaldTrump/status/395683702757662721</t>
  </si>
  <si>
    <t>ObamaCare is a disaster and Snowden is a spy who should be executed-but if it and he could reveal Obama's records,I might become a major fan</t>
  </si>
  <si>
    <t>https://twitter.com/realDonaldTrump/status/395685286728204288</t>
  </si>
  <si>
    <t>How come Snowden and ObamaCare have access to all records and information but don't have even the smallest tidbits on President Obama?</t>
  </si>
  <si>
    <t>https://twitter.com/realDonaldTrump/status/395687477039865856</t>
  </si>
  <si>
    <t>" @ billmaher: With the cast from Friday's Real Time - and now I'm in Springfield, Mass for standup tonight-and Bill, you totally bombed-"BAD"</t>
  </si>
  <si>
    <t>https://twitter.com/realDonaldTrump/status/395697370937442304</t>
  </si>
  <si>
    <t>" @ mikebus7: @ realDonaldTrump great fitting shirt and I got a couple compliments on it too! pic.twitter.com/E5R6Sow25D" Looks great.</t>
  </si>
  <si>
    <t>https://twitter.com/realDonaldTrump/status/395711339194511360</t>
  </si>
  <si>
    <t>" @ DannyZuker: . @ realDonaldTrump I miss us. " Danny, I miss you tooooo!</t>
  </si>
  <si>
    <t>https://twitter.com/realDonaldTrump/status/395716131958566913</t>
  </si>
  <si>
    <t>Looks like a very good World Series game!</t>
  </si>
  <si>
    <t>https://twitter.com/realDonaldTrump/status/395872174722273280</t>
  </si>
  <si>
    <t>Isn't the WORLD tired of hearing President Obama say he knew nothing about anything-time to take responsibility for all of your mistakes!</t>
  </si>
  <si>
    <t>https://twitter.com/realDonaldTrump/status/395901140337823744</t>
  </si>
  <si>
    <t>Both of our New York hotels are on the Top Ten list of the most luxurious hotels in NYC...http://bit.ly/1f5OoCb Congrats to all!</t>
  </si>
  <si>
    <t>https://twitter.com/realDonaldTrump/status/395902864607817729</t>
  </si>
  <si>
    <t>‚ÄúThe best entrepreneurs believe the true measure of success has to do with the number of jobs their business creates.‚Äù ‚Äì Midas Touch</t>
  </si>
  <si>
    <t>https://twitter.com/realDonaldTrump/status/395904883401834498</t>
  </si>
  <si>
    <t>https://twitter.com/realDonaldTrump/status/395946040408285184</t>
  </si>
  <si>
    <t>The ObamaCare website is unfixable &amp; rumor has it that they will stop checks &amp; balances‚Äîa free-for-all that will cost the country trillions</t>
  </si>
  <si>
    <t>https://twitter.com/realDonaldTrump/status/395980519420076033</t>
  </si>
  <si>
    <t>Gary Sinise is doing tremendous work for veterans through his foundation‚Äîcheck it out @ GarySiniseFound</t>
  </si>
  <si>
    <t>https://twitter.com/realDonaldTrump/status/395992537963307008</t>
  </si>
  <si>
    <t>. @ TrumpPanama is Panama City‚Äôs premiere hotel. 70 stories over Punta Pacifica, excellence has arrived to So. America http://bit.ly/15yd81s</t>
  </si>
  <si>
    <t>https://twitter.com/realDonaldTrump/status/395993895810523136</t>
  </si>
  <si>
    <t>Still looking to give away a RECORD $1M reward on @ fundanything for a crowd funding campaign http://bit.ly/16Pw7Up</t>
  </si>
  <si>
    <t>https://twitter.com/realDonaldTrump/status/395994845967163392</t>
  </si>
  <si>
    <t>Congratulations to Boston on the @ RedSox World Series victory. Earned and deserved.</t>
  </si>
  <si>
    <t>https://twitter.com/realDonaldTrump/status/395995609938673664</t>
  </si>
  <si>
    <t>" @ Andigriffin @ realDonaldTrump your Las Vegas Hotel is beautiful too!!" Thank you.</t>
  </si>
  <si>
    <t>https://twitter.com/realDonaldTrump/status/396000802449289216</t>
  </si>
  <si>
    <t>Not only did the $1B ObamaCare website not work, it can‚Äôt even protect your personal information http://huff.to/1aWiDXV A disaster.</t>
  </si>
  <si>
    <t>https://twitter.com/realDonaldTrump/status/396004451237912576</t>
  </si>
  <si>
    <t>‚ÄúIf you like your healthcare plan you can keep it.‚Äù = ‚ÄúI was born in Hawaii.‚Äù</t>
  </si>
  <si>
    <t>https://twitter.com/realDonaldTrump/status/396010837623574528</t>
  </si>
  <si>
    <t>It‚Äôs Thursday. @ billmaher is still a very dumb guy--just look at his past.</t>
  </si>
  <si>
    <t>https://twitter.com/realDonaldTrump/status/396012884397805568</t>
  </si>
  <si>
    <t>So we can spy on our ally‚Äôs leaders but can‚Äôt water board terrorists?</t>
  </si>
  <si>
    <t>https://twitter.com/realDonaldTrump/status/396014469697900544</t>
  </si>
  <si>
    <t>" @ Debstermistress @ realDonaldTrump when he says he doesn't know, he admits he is not leading. USA a rudderless ship."</t>
  </si>
  <si>
    <t>https://twitter.com/realDonaldTrump/status/396014891317751808</t>
  </si>
  <si>
    <t>https://twitter.com/realDonaldTrump/status/396015120347709440</t>
  </si>
  <si>
    <t>https://twitter.com/realDonaldTrump/status/396018273726111744</t>
  </si>
  <si>
    <t>‚ÄúSuccessful people keep moving. They make mistakes, but they don't quit.‚Äù ‚Äì Conrad Hilton</t>
  </si>
  <si>
    <t>https://twitter.com/realDonaldTrump/status/396097784077885440</t>
  </si>
  <si>
    <t>" @ MaryHukill: @ realDonaldTrump The Donald J. Trump shirt from Macys looks GOOD!!! Sharp, good fabric, great color...it ROCKS!!! Classy look.</t>
  </si>
  <si>
    <t>https://twitter.com/realDonaldTrump/status/396148779088609280</t>
  </si>
  <si>
    <t>The bus driver who saved the woman from jumping off the bridge was really cool, great guy. I'm going to send him $10, 000-he deserves it!</t>
  </si>
  <si>
    <t>https://twitter.com/realDonaldTrump/status/396268531328626689</t>
  </si>
  <si>
    <t>https://twitter.com/realDonaldTrump/status/396269348400025601</t>
  </si>
  <si>
    <t>https://twitter.com/realDonaldTrump/status/396330234493939713</t>
  </si>
  <si>
    <t>‚ÄúDo your duty and a little more and the future will take care of itself.‚Äù - Andrew Carnegie</t>
  </si>
  <si>
    <t>https://twitter.com/realDonaldTrump/status/396338128522207232</t>
  </si>
  <si>
    <t>Located in Tribeca, each @TrumpSoHo hotel room features floor to window ceilings for a view of lower Manhattan http://bit.ly/ZzVZiZ</t>
  </si>
  <si>
    <t>https://twitter.com/realDonaldTrump/status/396341468249341952</t>
  </si>
  <si>
    <t>‚ÄúWinners see problems as just another way to prove themselves.‚Äù ‚Äì Think Like a Champion</t>
  </si>
  <si>
    <t>https://twitter.com/realDonaldTrump/status/396359126395006976</t>
  </si>
  <si>
    <t>Via @ IBTimes: "Miss Universe 2013: Contestants Stun in Gorgeous Gowns at National Gift Auction Gala"http://bit.ly/1f8mVQm</t>
  </si>
  <si>
    <t>https://twitter.com/realDonaldTrump/status/396552607575314432</t>
  </si>
  <si>
    <t>Millions losing healthcare plans despite President Obama's promise that this WOULD NOT HAPPEN! What about a massive protest march on D.C.</t>
  </si>
  <si>
    <t>https://twitter.com/realDonaldTrump/status/396761079172595712</t>
  </si>
  <si>
    <t>" @ MONTECRISTO_Mag: The @ TrumpVancouver presentation centre has opened. ‚ÄúThis is going to be special,‚Äù said @ realDonaldTrump.</t>
  </si>
  <si>
    <t>https://twitter.com/realDonaldTrump/status/397158706787651584</t>
  </si>
  <si>
    <t>"@earn_it_work: @ realDonaldTrump @ billmaher see trump? He takes his shots but has no balls. Don't listen and do us a favor and run for POTUS</t>
  </si>
  <si>
    <t>@earn_it_work @ @</t>
  </si>
  <si>
    <t>https://twitter.com/realDonaldTrump/status/397159106781650944</t>
  </si>
  <si>
    <t>" @ juanmatava: @ realDonaldTrump gives me a lot of strength."</t>
  </si>
  <si>
    <t>https://twitter.com/realDonaldTrump/status/397160575446577152</t>
  </si>
  <si>
    <t>" @ BobKurlander: @ realDonaldTrump Awesome new clock at Trump Jupiter. Would look so good between range, putting green. Will happen.</t>
  </si>
  <si>
    <t>https://twitter.com/realDonaldTrump/status/397160957950328832</t>
  </si>
  <si>
    <t>" @ Deny62Wilson: @ realDonaldTrump can't wait for the course to get completed best thing that ever happened to Aberdeenshire" TRUE.</t>
  </si>
  <si>
    <t>https://twitter.com/realDonaldTrump/status/397161135121903616</t>
  </si>
  <si>
    <t>" @ jannunz7: @ realDonaldTrump Mr Trump... Please run in 2016 and try and Save our Beautiful... Precious County..!! God Bless.</t>
  </si>
  <si>
    <t>https://twitter.com/realDonaldTrump/status/397173957646118912</t>
  </si>
  <si>
    <t>" @ ellenmarie47: @ realDonaldTrump @ jannunz7 I agree. This country needs a business man's sense and Obama does not have it." SO TRUE!</t>
  </si>
  <si>
    <t>https://twitter.com/realDonaldTrump/status/397175870932414464</t>
  </si>
  <si>
    <t>" @ julibanko: Missing my days at # trumpwinery. @ realDonaldTrump is my hero." Thank you.</t>
  </si>
  <si>
    <t>https://twitter.com/realDonaldTrump/status/397176167306104832</t>
  </si>
  <si>
    <t>" @ The_News_DIVA: @ realDonaldTrump You get a fist bump from me for giving that bus driver $10K. Thank you." He deserves it, thanks.</t>
  </si>
  <si>
    <t>https://twitter.com/realDonaldTrump/status/397215320232181760</t>
  </si>
  <si>
    <t>" @ GorgesSteven: @ realDonaldTrump run for president please!"</t>
  </si>
  <si>
    <t>https://twitter.com/realDonaldTrump/status/397215364649852928</t>
  </si>
  <si>
    <t>" @ Luv2raise: @ realDonaldTrump Please, please run for President in 2016. We need something to look forward to &amp; someone to look up to!"</t>
  </si>
  <si>
    <t>https://twitter.com/realDonaldTrump/status/397332081329852416</t>
  </si>
  <si>
    <t>Will be on Fox &amp; Friends in five minutes - enjoy and good morning!</t>
  </si>
  <si>
    <t>https://twitter.com/realDonaldTrump/status/397390082241339393</t>
  </si>
  <si>
    <t>@ BrightonPatriot @ Mulder1981 @ AlexSalmond True--he is killing Scotland!</t>
  </si>
  <si>
    <t>https://twitter.com/realDonaldTrump/status/397390319437619200</t>
  </si>
  <si>
    <t>https://twitter.com/realDonaldTrump/status/397444566329999360</t>
  </si>
  <si>
    <t>Everyone is telling me that @ EliotSpitzer is going to run against lightweight @ AGSchneiderman--Spitzer would win!</t>
  </si>
  <si>
    <t>https://twitter.com/realDonaldTrump/status/397450301759692801</t>
  </si>
  <si>
    <t>@JShue20 Great!</t>
  </si>
  <si>
    <t>https://twitter.com/realDonaldTrump/status/397455931954302976</t>
  </si>
  <si>
    <t>https://twitter.com/realDonaldTrump/status/397457284952883201</t>
  </si>
  <si>
    <t>Beauty arrives to Moscow‚Äôs Crocus City Hall this 11.9.! On @ nbc, the world will watch @ MissUniverse 2013 crowned http://bit.ly/R4zjI1</t>
  </si>
  <si>
    <t>https://twitter.com/realDonaldTrump/status/397464295161618432</t>
  </si>
  <si>
    <t>@ zak_boxer Never give up!</t>
  </si>
  <si>
    <t>https://twitter.com/realDonaldTrump/status/397471170930298881</t>
  </si>
  <si>
    <t>Hope &amp; Change. Millions are losing their healthcare plans, &amp; ObamaCare is taking cancer patients‚Äô doctors away http://bit.ly/17C1HuC</t>
  </si>
  <si>
    <t>https://twitter.com/realDonaldTrump/status/397474521306759168</t>
  </si>
  <si>
    <t>The ObamaCare website will cost over $1.5B when all is said and done. Crazy!</t>
  </si>
  <si>
    <t>https://twitter.com/realDonaldTrump/status/397474905731522560</t>
  </si>
  <si>
    <t>@ GOP House has the right bill: ‚ÄúIf you like your healthcare plan, you can keep it.‚Äù The Senate must take it up on a vote!</t>
  </si>
  <si>
    <t>https://twitter.com/realDonaldTrump/status/397513277087162368</t>
  </si>
  <si>
    <t>" @ tglivak: @KingspeedSimms if you don't already follow @ realDonaldTrump, you should. # youcanthankmelater" So true!</t>
  </si>
  <si>
    <t>@ @KingspeedSimms @</t>
  </si>
  <si>
    <t>https://twitter.com/realDonaldTrump/status/397513392564752385</t>
  </si>
  <si>
    <t>" @ seancourt: I feel safer knowing men like @ realDonaldTrump are around" Thank you.</t>
  </si>
  <si>
    <t>https://twitter.com/realDonaldTrump/status/397513884112003072</t>
  </si>
  <si>
    <t>" @ MsMEGZILLA: @ realDonaldTrump - I wish you were President!" But only if you want our country to be great again!</t>
  </si>
  <si>
    <t>https://twitter.com/realDonaldTrump/status/397515094537822208</t>
  </si>
  <si>
    <t>" @ andersengell: Love reading T's tweets concerning ObamaCare. People might find him controversial, but Mr. Trump sure knows his stuff! # pro"</t>
  </si>
  <si>
    <t>https://twitter.com/realDonaldTrump/status/397517383017193472</t>
  </si>
  <si>
    <t>Wow, just watching the news.ObamaCare and the website are TOTALLY OUT OF CONTROL. Costs are through the roof. This could be ruinous to U.S.!</t>
  </si>
  <si>
    <t>https://twitter.com/realDonaldTrump/status/397518778520834048</t>
  </si>
  <si>
    <t>" @ PGHCEO: If @ realDonaldTrump was pres. the US would probably be buying small countries and flipping them to other countries. Profit though.</t>
  </si>
  <si>
    <t>https://twitter.com/realDonaldTrump/status/397518966639558656</t>
  </si>
  <si>
    <t>" @ MyStateTalk: @ realDonaldTrump For President 2016 we need to end the madness we need a leader like you in office!!!" Thank you.</t>
  </si>
  <si>
    <t>https://twitter.com/realDonaldTrump/status/397541421961707520</t>
  </si>
  <si>
    <t>" @ BaitedTrap: @ realDonaldTrump Donald Trump for President!!! America needs you!"</t>
  </si>
  <si>
    <t>https://twitter.com/realDonaldTrump/status/397558540925427712</t>
  </si>
  <si>
    <t>"@Rizz_Lizz: @ realDonaldTrump @ andersengell Mr.President, DJT, could do this in his sleep! Light years ahead of opponents.</t>
  </si>
  <si>
    <t>@Rizz_Lizz @ @</t>
  </si>
  <si>
    <t>https://twitter.com/realDonaldTrump/status/397676880729759744</t>
  </si>
  <si>
    <t>Lies and incompetence - the two words that are most closely associated with ObamaCare!</t>
  </si>
  <si>
    <t>https://twitter.com/realDonaldTrump/status/397678728614256640</t>
  </si>
  <si>
    <t>" @ evanmyers: I love how many negative tweets @ realDonaldTrump gets. He must look at them, smile and go back to being a champion. Thank you!</t>
  </si>
  <si>
    <t>https://twitter.com/realDonaldTrump/status/397700983243177984</t>
  </si>
  <si>
    <t>I would gain a whole new respect for President Obama if he would say, "look, we made a big mistake, sorry!" No more lies or deception.</t>
  </si>
  <si>
    <t>https://twitter.com/realDonaldTrump/status/397736135293554689</t>
  </si>
  <si>
    <t>The @ AmSpec article, "Shakedown Schneiderman" about NY State lightweight @ AGSchneiderman is amazing. http://bit.ly/16CLum5</t>
  </si>
  <si>
    <t>https://twitter.com/realDonaldTrump/status/397736587686993920</t>
  </si>
  <si>
    <t>I hope everybody reads the @ AmSpec article ‚ÄúShakedown Schneiderman‚Äù ‚Äì the AG of New York @ AGSchneiderman http://bit.ly/16CLum5</t>
  </si>
  <si>
    <t>https://twitter.com/realDonaldTrump/status/397738132181090304</t>
  </si>
  <si>
    <t># TrumpVine on ObamaCare website- https://vine.co/v/hj3Kgxn7AHP</t>
  </si>
  <si>
    <t>https://twitter.com/realDonaldTrump/status/397825246993977344</t>
  </si>
  <si>
    <t>@ OfficialMelB &amp; @ ThomasARoberts are hosting Trump @ MissUniverse 2013 Pageant http://bit.ly/19yZzly in Moscow. They will be terrific!</t>
  </si>
  <si>
    <t>https://twitter.com/realDonaldTrump/status/397831685498089473</t>
  </si>
  <si>
    <t>Sen. @ DavidVitter &amp; @ David_Bossie w/ @ seanhannity http://youtu.be/Hpi9k68-tU8 demand 'Congress Live By Your Laws' http://bit.ly/19z15UN</t>
  </si>
  <si>
    <t>https://twitter.com/realDonaldTrump/status/397835278619906049</t>
  </si>
  <si>
    <t>Hitting at home. Democrat Sen. Joe Donnelly‚Äôs son had his healthcare plan droppedhttp://yhoo.it/19z3vmk</t>
  </si>
  <si>
    <t>https://twitter.com/realDonaldTrump/status/397836460843204608</t>
  </si>
  <si>
    <t>Revisionist history. Now Obama claims he never told us that everyone could keep their healthcare plans. Crazy!</t>
  </si>
  <si>
    <t>https://twitter.com/realDonaldTrump/status/397837627182698496</t>
  </si>
  <si>
    <t>The @ EricTrumpFdn event featured a performance by # CelebApprentice @ JohnRich- a great event for a great cause! Watch-http://bit.ly/HuSDLQ</t>
  </si>
  <si>
    <t>https://twitter.com/realDonaldTrump/status/397840497030332417</t>
  </si>
  <si>
    <t>Not only does Obama spy on German leaders, he criticizes their trade surplus http://on.wsj.com/19z4VgE We should have a trade surplus!</t>
  </si>
  <si>
    <t>https://twitter.com/realDonaldTrump/status/397885379208314881</t>
  </si>
  <si>
    <t>Can you believe that the builder of the failed ObamaCare website was just given a new government contract - how stupid is that - CLUELESS!!!</t>
  </si>
  <si>
    <t>https://twitter.com/realDonaldTrump/status/397888615130611712</t>
  </si>
  <si>
    <t>The truth is that we could have much better healthcare in our country at a much more affordable price - everyone in U.S. would benefit!</t>
  </si>
  <si>
    <t>https://twitter.com/realDonaldTrump/status/397918845727678464</t>
  </si>
  <si>
    <t>Our NOBEL PRIZE FOR PEACE president said "I'm really good at killing people" according to just out book Double Down. Can Oslo retract prize?</t>
  </si>
  <si>
    <t>https://twitter.com/realDonaldTrump/status/397932777355878400</t>
  </si>
  <si>
    <t>" @ JVince81: @ bforrealstevens GovChristie @ realDonaldTrump That tie is awesome. I need that tie. Where can I get it?" MACY'S</t>
  </si>
  <si>
    <t>https://twitter.com/realDonaldTrump/status/397933729794240512</t>
  </si>
  <si>
    <t>"@mzulianix3: @ realDonaldTrump you are the coolest man I've ever met " Thank you!</t>
  </si>
  <si>
    <t>@mzulianix3 @</t>
  </si>
  <si>
    <t>https://twitter.com/realDonaldTrump/status/398058542529527809</t>
  </si>
  <si>
    <t>"@thesween_bean: @ realDonaldTrump Can't wait for 2016. # Trump2016" Our country needs help (leadership), and it needs it FAST!</t>
  </si>
  <si>
    <t>@thesween_bean @</t>
  </si>
  <si>
    <t>https://twitter.com/realDonaldTrump/status/398083670927745024</t>
  </si>
  <si>
    <t>"@emilyluvsuxoxo: @ realDonaldTrump is the best person in the entire world." Thank you Emily, so nice!</t>
  </si>
  <si>
    <t>@emilyluvsuxoxo @</t>
  </si>
  <si>
    <t>https://twitter.com/realDonaldTrump/status/398093454418268161</t>
  </si>
  <si>
    <t>‚ÄúRecognize that the world needs more entrepreneurs. Everyone is counting on you.‚Äù ‚Äì Midas Touch</t>
  </si>
  <si>
    <t>https://twitter.com/realDonaldTrump/status/398105925988282368</t>
  </si>
  <si>
    <t>@ prdnjoy67 No, # Darnell does.</t>
  </si>
  <si>
    <t>https://twitter.com/realDonaldTrump/status/398106251613048832</t>
  </si>
  <si>
    <t>"thilan_GolfSwag @ realDonaldTrump Played Doral for the first time. absolutely great course! Fantastic job!" Thanks.</t>
  </si>
  <si>
    <t>https://twitter.com/realDonaldTrump/status/398106466722119680</t>
  </si>
  <si>
    <t>https://twitter.com/realDonaldTrump/status/398106649547657216</t>
  </si>
  <si>
    <t>https://twitter.com/realDonaldTrump/status/398107017480396800</t>
  </si>
  <si>
    <t>https://twitter.com/realDonaldTrump/status/398107595849732096</t>
  </si>
  <si>
    <t>@Rizz_Lizz You're right--doesn't fit my image.</t>
  </si>
  <si>
    <t>https://twitter.com/realDonaldTrump/status/398116666711609346</t>
  </si>
  <si>
    <t>‚ÄúIf you put the federal government in charge of the Sahara Desert, in 5 years there'd be a shortage of sand.‚Äù ‚Äì Milton Friedman</t>
  </si>
  <si>
    <t>https://twitter.com/realDonaldTrump/status/398136781230854144</t>
  </si>
  <si>
    <t>With terrific Steve Wynn at dinner last night. http://instagram.com/p/gYZV68GhTM/</t>
  </si>
  <si>
    <t>https://twitter.com/realDonaldTrump/status/398184556005556224</t>
  </si>
  <si>
    <t>Success tip: See yourself as victorious. This will focus you in the right direction. Apply your skills and talent--and be tenacious.</t>
  </si>
  <si>
    <t>https://twitter.com/realDonaldTrump/status/398188374642532352</t>
  </si>
  <si>
    <t>Job tip: If you were the employer, what kind of person would you most desire as an employee? Be that person.</t>
  </si>
  <si>
    <t>https://twitter.com/realDonaldTrump/status/398193185597308928</t>
  </si>
  <si>
    <t>Use your intelligence and your education to execute what your imagination presents to you. This is one step to becoming an entrepreneur.</t>
  </si>
  <si>
    <t>https://twitter.com/realDonaldTrump/status/398200411464552448</t>
  </si>
  <si>
    <t>Brian @ kilmeade wrote a wonderful book called "George Washington's Secret Six" that is truly worth reading.http://video.foxnews.com/v/2808497218001/ ‚Ä¶</t>
  </si>
  <si>
    <t>https://twitter.com/realDonaldTrump/status/398266557497110528</t>
  </si>
  <si>
    <t>" @ HitTheLights_14: @ realDonaldTrump Can't wait for 2016!!!! America needs you!!!! # Trump2016" Thank you, what a mess our country is in.</t>
  </si>
  <si>
    <t>https://twitter.com/realDonaldTrump/status/398270528588636160</t>
  </si>
  <si>
    <t>When Obama tried to tweak his previous statement on ObamaCare he made it an even greater lie-even the Senate Democrats are angry with him!</t>
  </si>
  <si>
    <t>https://twitter.com/realDonaldTrump/status/398271916299272192</t>
  </si>
  <si>
    <t>Just sit back and watch, ObamaCare is such a disaster it will fall like a house of broken cards. The website is the best part of this mess!</t>
  </si>
  <si>
    <t>https://twitter.com/realDonaldTrump/status/398274596530814976</t>
  </si>
  <si>
    <t>She is so sad and pathetic that I almost feel sorry for Sec.Sebelius. She has done great harm to many people and must be fired. Incompetent!</t>
  </si>
  <si>
    <t>https://twitter.com/realDonaldTrump/status/398277375177543681</t>
  </si>
  <si>
    <t>Put Kathleen Sebelius out of her misery and lovingly say, YOU'RE FIRED! Let her go home to her family and rest. BRING IN TOP FLIGHT PEOPLE!</t>
  </si>
  <si>
    <t>https://twitter.com/realDonaldTrump/status/398409887249870849</t>
  </si>
  <si>
    <t>Prediction: The disaster known as ObamaCare will only get worse and Republicans will gain far greater power than they have had in years!</t>
  </si>
  <si>
    <t>https://twitter.com/realDonaldTrump/status/398411406829428737</t>
  </si>
  <si>
    <t>A level will be reached where ObamaCare will be so out of control, expensive and unwieldy that the biggest supporters will abandon ship.</t>
  </si>
  <si>
    <t>https://twitter.com/realDonaldTrump/status/398413498965065728</t>
  </si>
  <si>
    <t>If Democrats do not start opposing ObamaCare, and fast, Republicans will have a massive victory in 2014 - far greater than any predictions!</t>
  </si>
  <si>
    <t>https://twitter.com/realDonaldTrump/status/398441213189435392</t>
  </si>
  <si>
    <t>I will be going to Asheville, North Carolina, tonight for the 95th birthday party of the GREAT Billy Graham - such a wonderful man!</t>
  </si>
  <si>
    <t>https://twitter.com/realDonaldTrump/status/398490140827324416</t>
  </si>
  <si>
    <t>"THEBillMcGee @ realDonaldTrump-after a year of wear your shirts still look great! Glad I made the purchase!" Thank you.</t>
  </si>
  <si>
    <t>https://twitter.com/realDonaldTrump/status/398501390307168256</t>
  </si>
  <si>
    <t>My speech at @ AmSpec Bartlet Gala Dinner where I received @ boonepickens Entrepreneur Award http://bit.ly/HIV4Lj</t>
  </si>
  <si>
    <t>https://twitter.com/realDonaldTrump/status/398501777634377728</t>
  </si>
  <si>
    <t>It‚Äôs that time of the year. @ TrumpRink in Central Park is now open--best rink in the world. http://bit.ly/SGvzKS A landmark.</t>
  </si>
  <si>
    <t>https://twitter.com/realDonaldTrump/status/398513297575538688</t>
  </si>
  <si>
    <t>Had dinner this week at @ MEGUNYC (at Trump World Tower) opposite the United Nations‚Äîfantastic food! 212.964.7777</t>
  </si>
  <si>
    <t>https://twitter.com/realDonaldTrump/status/398513855212433408</t>
  </si>
  <si>
    <t>Looking forward to attending the GREAT Rev. @ BillyGraham‚Äôs birthday party tonight--there's nobody like him!</t>
  </si>
  <si>
    <t>https://twitter.com/realDonaldTrump/status/398520430169821184</t>
  </si>
  <si>
    <t>Congratulations to the $1B ObamaCare website on enrolling FOUR in Delaware. Cost to us - $4Mhttp://bit.ly/1cWKdY5</t>
  </si>
  <si>
    <t>https://twitter.com/realDonaldTrump/status/398526303806058496</t>
  </si>
  <si>
    <t>At least 3.5M fellow Americans are going to lose their healthcare plans because of ObamaCare. Defund then repeal!</t>
  </si>
  <si>
    <t>https://twitter.com/realDonaldTrump/status/398546755903422464</t>
  </si>
  <si>
    <t>We still have not learned the full truth on Benghazi. Four Americans were killed. Congress must act!</t>
  </si>
  <si>
    <t>https://twitter.com/realDonaldTrump/status/398547441433075712</t>
  </si>
  <si>
    <t>Upstate New York needs jobs. Frack Now &amp; Frack Fast! Pay off NY State debt.</t>
  </si>
  <si>
    <t>https://twitter.com/realDonaldTrump/status/398551198577356800</t>
  </si>
  <si>
    <t>‚ÄúRead the Bible. Work hard and honestly. And don't complain.‚Äù ‚Äì Rev. @ BillyGraham</t>
  </si>
  <si>
    <t>https://twitter.com/realDonaldTrump/status/398571354187788288</t>
  </si>
  <si>
    <t>‚ÄúDon‚Äôt toss off your problems, and don‚Äôt dwell on them either. Deal with them!‚Äù ‚Äì Think Like a Champion</t>
  </si>
  <si>
    <t>https://twitter.com/realDonaldTrump/status/398820767686602752</t>
  </si>
  <si>
    <t>The ObamaCare disaster will increase the amount of uninsured http://bit.ly/HIXn19 What is the point of this Trillion $ monstrosity?</t>
  </si>
  <si>
    <t>https://twitter.com/realDonaldTrump/status/398865537020620800</t>
  </si>
  <si>
    <t>Success tip: Be ready for problems, and be patient--there are very few cases of instant gratification.</t>
  </si>
  <si>
    <t>https://twitter.com/realDonaldTrump/status/398869258697854976</t>
  </si>
  <si>
    <t>Being successful requires nothing less than 100% of your concentrated effort. Be totally focused.</t>
  </si>
  <si>
    <t>https://twitter.com/realDonaldTrump/status/398887965302091776</t>
  </si>
  <si>
    <t>Leadership: Whatever happens, you're responsible. If it doesn't happen, you're responsible.</t>
  </si>
  <si>
    <t>https://twitter.com/realDonaldTrump/status/399171340042661889</t>
  </si>
  <si>
    <t>I'm in Moscow for Miss Universe tonight - picking a winner is very hard, they are all winners. Total sellout of arena. Big night in Russia!</t>
  </si>
  <si>
    <t>https://twitter.com/realDonaldTrump/status/399177066081308672</t>
  </si>
  <si>
    <t>"@johfax: Visiting NYC today. Where can I buy your famous light pink tie? @ realDonaldTrump" Macy's or Trump Tower.</t>
  </si>
  <si>
    <t>@johfax @</t>
  </si>
  <si>
    <t>https://twitter.com/realDonaldTrump/status/399179993789374464</t>
  </si>
  <si>
    <t>I was just given a great tour of Moscow - fantastic, hard working people. CITY IS REALLY ENERGIZED! The World will be watching tonight!</t>
  </si>
  <si>
    <t>https://twitter.com/realDonaldTrump/status/399181033079181312</t>
  </si>
  <si>
    <t>" @ TimTMahar: @ realDonaldTrump when you leave Russia, please bring back some leaders!" Interesting!</t>
  </si>
  <si>
    <t>https://twitter.com/realDonaldTrump/status/399181515046678528</t>
  </si>
  <si>
    <t>" @ brose2288: @ realDonaldTrump The women are unbelievable but getting to hang with Steven Tyler will be the highlight!" Steven sings tonight</t>
  </si>
  <si>
    <t>https://twitter.com/realDonaldTrump/status/399181878470520833</t>
  </si>
  <si>
    <t>" @ cooey2ruley: @ realDonaldTrump since you are in Russia go kick Snowden in the ass."</t>
  </si>
  <si>
    <t>https://twitter.com/realDonaldTrump/status/399182359368441856</t>
  </si>
  <si>
    <t>"@gutterferret: @ realDonaldTrump tell us in a Vine! Your voice carries so much more impact! # TrumpVine" O.K., on Monday!</t>
  </si>
  <si>
    <t>@gutterferret @</t>
  </si>
  <si>
    <t>https://twitter.com/realDonaldTrump/status/399183084085448704</t>
  </si>
  <si>
    <t>" @ TresCurrie311: @ realDonaldTrump trump national in Washington, D.C. looks great. Love what you've done with it" Thank you!</t>
  </si>
  <si>
    <t>https://twitter.com/realDonaldTrump/status/399729261684490240</t>
  </si>
  <si>
    <t>I just got back from Russia-learned lots &amp; lots. Moscow is a very interesting and amazing place! U.S. MUST BE VERY SMART AND VERY STRATEGIC.</t>
  </si>
  <si>
    <t>https://twitter.com/realDonaldTrump/status/399730380250832896</t>
  </si>
  <si>
    <t>I will be on Fox &amp; Friends tomorrow morning at 7.¬∫¬∫</t>
  </si>
  <si>
    <t>https://twitter.com/realDonaldTrump/status/399731975432728576</t>
  </si>
  <si>
    <t>Remember that I predicted a long time ago that President Obama will attack Iran because of his inability to negotiate properly-not skilled!</t>
  </si>
  <si>
    <t>https://twitter.com/realDonaldTrump/status/399733594975133696</t>
  </si>
  <si>
    <t>" @ BrahSumatra: @ realDonaldTrump Remember when you use to have real hair?" (Spelling) - I still do dummy, it is all mine!</t>
  </si>
  <si>
    <t>https://twitter.com/realDonaldTrump/status/399736198643847168</t>
  </si>
  <si>
    <t>If we could force Russia, China and other competitors to use ObamaCare, we would be able to instantly destroy their great economic success!</t>
  </si>
  <si>
    <t>https://twitter.com/realDonaldTrump/status/399739890675748864</t>
  </si>
  <si>
    <t>Drew Brees is having a great game - a fantastic quarterback and really good guy!</t>
  </si>
  <si>
    <t>https://twitter.com/realDonaldTrump/status/399741589792509952</t>
  </si>
  <si>
    <t>If Justice Roberts had done the right thing and voted against ObamaCare, our country would be in a lot better shape right now! TOTAL TURMOIL</t>
  </si>
  <si>
    <t>https://twitter.com/realDonaldTrump/status/399743970445893633</t>
  </si>
  <si>
    <t>" @ joeyb134: I hope @ realDonaldTrump will invite me to golf with him @ TrumpDoral when it is all complete. It looks like an awesome place"</t>
  </si>
  <si>
    <t>https://twitter.com/realDonaldTrump/status/399745527178608640</t>
  </si>
  <si>
    <t>" @ el_juino: @ realDonaldTrump well i will predict that if u run for president you will win"</t>
  </si>
  <si>
    <t>https://twitter.com/realDonaldTrump/status/399750145371537409</t>
  </si>
  <si>
    <t>The Republicans must be patient and smart - ObamaCare could sweep them into office in far greater numbers than anyone ever thought possible!</t>
  </si>
  <si>
    <t>https://twitter.com/realDonaldTrump/status/399751865346588672</t>
  </si>
  <si>
    <t>While I was in Moscow I see that President Obsma apologized for his lie, I mean statement, on ObamaCare! How nice of him to be so forthright</t>
  </si>
  <si>
    <t>https://twitter.com/realDonaldTrump/status/399752818732834816</t>
  </si>
  <si>
    <t>" @ _maleki_: @ realDonaldTrump : Give the people what they want and announce your candidacy for president 2016." Thank you, very nice.</t>
  </si>
  <si>
    <t>https://twitter.com/realDonaldTrump/status/399753953887666176</t>
  </si>
  <si>
    <t>Don't worry, when our country starts hurting bad enough from all of the mistakes that are being made, we will start doing the right things.</t>
  </si>
  <si>
    <t>https://twitter.com/realDonaldTrump/status/399851607808299008</t>
  </si>
  <si>
    <t>WE WILL ONLY BE THE LAND OF THE FREE AS LONG AS WE ARE HOME OF THE BRAVE!</t>
  </si>
  <si>
    <t>https://twitter.com/realDonaldTrump/status/399883997997969408</t>
  </si>
  <si>
    <t>Happy Veterans Day to ALL, in particular to the haters and losers who have no idea how lucky they are!!!</t>
  </si>
  <si>
    <t>https://twitter.com/realDonaldTrump/status/399934668729901056</t>
  </si>
  <si>
    <t>. @ IamStevenT gave one of the greatest endings to a show ever @ MissUniverse. Standing ovation!</t>
  </si>
  <si>
    <t>https://twitter.com/realDonaldTrump/status/399939505924628480</t>
  </si>
  <si>
    <t>@ AgalarovAras I had a great weekend with you and your family. You have done a FANTASTIC job. TRUMP TOWER-MOSCOW is next. EMIN was WOW!</t>
  </si>
  <si>
    <t>https://twitter.com/realDonaldTrump/status/399952862911807488</t>
  </si>
  <si>
    <t>‚ÄúTrue courage is being afraid, and going ahead and doing your job anyhow!‚Äù - General Norman Schwarzkopf</t>
  </si>
  <si>
    <t>https://twitter.com/realDonaldTrump/status/400125614340202496</t>
  </si>
  <si>
    <t>https://twitter.com/realDonaldTrump/status/400126229892067328</t>
  </si>
  <si>
    <t>" @ WorldReachTech: @ greta Gotta respect Donald, Greta. If ever anyone nailed Obama for who and what he really is and has done it's Donald."</t>
  </si>
  <si>
    <t>https://twitter.com/realDonaldTrump/status/400126818445176832</t>
  </si>
  <si>
    <t>"@soonrfan4life: @ realDonaldTrump I'm a veteran and one of your biggest fans. Love what u do for our nation. # Trumpforpresident" Thanks.</t>
  </si>
  <si>
    <t>@soonrfan4life @</t>
  </si>
  <si>
    <t>https://twitter.com/realDonaldTrump/status/400127354540130304</t>
  </si>
  <si>
    <t>" @ DaphneHaven: I'm so fascinated by the way @ realDonaldTrump is. He motivates me to never give up &amp; to keep pushing forward. " Great!</t>
  </si>
  <si>
    <t>https://twitter.com/realDonaldTrump/status/400128820722028544</t>
  </si>
  <si>
    <t>" @ nicky0472: @ realDonaldTrump The only ppl that still believe Obama did not lie r completely lost. So true!</t>
  </si>
  <si>
    <t>https://twitter.com/realDonaldTrump/status/400253263263825920</t>
  </si>
  <si>
    <t>" @ AarranMcPherson: @ realDonaldTrump Good luck in your case against the wind turbines in Aberdeen Bay, most sensible Scots agree with you!"</t>
  </si>
  <si>
    <t>https://twitter.com/realDonaldTrump/status/400262572714496000</t>
  </si>
  <si>
    <t>" @ JayRobby: I love Bill Gates and Warren Buffet and Donald Trump. I so love them." You have good taste!</t>
  </si>
  <si>
    <t>https://twitter.com/realDonaldTrump/status/400263219413262336</t>
  </si>
  <si>
    <t>" @ becca110611: @ realDonaldTrump is literally the appitamy of amazing! Gotta love him" Thank you Becca.</t>
  </si>
  <si>
    <t>https://twitter.com/realDonaldTrump/status/400263884596342784</t>
  </si>
  <si>
    <t>" @ Dexter_Cn: @ realDonaldTrump President Trump sounds good to me" I'll tell you one thing, the country would be back on top again! Thanks.</t>
  </si>
  <si>
    <t>https://twitter.com/realDonaldTrump/status/400264279162900480</t>
  </si>
  <si>
    <t>@ Judithdbailey Thank you!</t>
  </si>
  <si>
    <t>https://twitter.com/realDonaldTrump/status/400265224038916096</t>
  </si>
  <si>
    <t>@ eminofficial Emin, your performance at Miss Universe was fantastic - you are a STAR!</t>
  </si>
  <si>
    <t>https://twitter.com/realDonaldTrump/status/400275406017679360</t>
  </si>
  <si>
    <t>Miss USA pageant had a 4 to 1 vote in favor, but it won't be in Miami Doral in 2014-- Mayor Boria voted against it. I want total support!</t>
  </si>
  <si>
    <t>https://twitter.com/realDonaldTrump/status/400313522808053761</t>
  </si>
  <si>
    <t>@ oliviaculpo @ AgalarovAras @ eminofficial @ IamStevenT @ crocuscityhall Crocus City Hall in Moscow is a fabulous place!</t>
  </si>
  <si>
    <t>https://twitter.com/realDonaldTrump/status/400358801007583232</t>
  </si>
  <si>
    <t>Via @ MoscowTimes Donald Trump Planning Skyscraper in Moscow http://bit.ly/1fz1uYN</t>
  </si>
  <si>
    <t>https://twitter.com/realDonaldTrump/status/400366244647272449</t>
  </si>
  <si>
    <t>@ pennjillette &amp; @ AdamRifkin‚Äôs ‚ÄúDirector‚Äôs Cut‚Äù has 4 days to go until it meets its @ fundanything goal http://bit.ly/1fz3Gzy</t>
  </si>
  <si>
    <t>https://twitter.com/realDonaldTrump/status/400366703965523968</t>
  </si>
  <si>
    <t>@ JamesOKeefeIII‚Äôs @ project_veritas has exposed the massive ObamaCare fraud perpetuated by Navigator Programshttp://bit.ly/1fz5jgH</t>
  </si>
  <si>
    <t>https://twitter.com/realDonaldTrump/status/400368332647313409</t>
  </si>
  <si>
    <t>Everyone should watch the documentary ‚ÄòWindfall‚Äô on @ netflix. See an upstate NY town ruined by environmentalists &amp; windfarms.</t>
  </si>
  <si>
    <t>https://twitter.com/realDonaldTrump/status/400456453477388288</t>
  </si>
  <si>
    <t>ObamaCare is one of the worst political disasters of all time - 4,992,343 AMERICANS LOSING COVERAGE, LESS THAN 50,OOO NEW SIGNUPS.</t>
  </si>
  <si>
    <t>https://twitter.com/realDonaldTrump/status/400583465005232128</t>
  </si>
  <si>
    <t>" @ Shrubshrub: I've said it before. I'll say it again. The turn down service at the @ TrumpToronto is the best in the world." Thank you!</t>
  </si>
  <si>
    <t>https://twitter.com/realDonaldTrump/status/400586567901016064</t>
  </si>
  <si>
    <t>" @ DCoolDog: After careful consideration, I'm going with my blue @ realDonaldTrump # SignatureCollection tie for my big meeting today." Do well</t>
  </si>
  <si>
    <t>https://twitter.com/realDonaldTrump/status/400588100847824896</t>
  </si>
  <si>
    <t>President Obama is under pressure from Democrats to undo his lie on ObamaCare. His problem is that such a move would end ObamaCare.</t>
  </si>
  <si>
    <t>https://twitter.com/realDonaldTrump/status/400590048149905408</t>
  </si>
  <si>
    <t>ObamaCare is on LIFE SUPPORT - it will soon be DEAD ON ARRIVAL - A bad concept that was imcompetently administered!</t>
  </si>
  <si>
    <t>https://twitter.com/realDonaldTrump/status/400596824639418368</t>
  </si>
  <si>
    <t>No matter how far down a path you go, if it's the wrong path, turn around and go back home - before it is too late.</t>
  </si>
  <si>
    <t>https://twitter.com/realDonaldTrump/status/400639951831724033</t>
  </si>
  <si>
    <t>Can you believe it‚Äîthe model who mysteriously disappeared from the ObamaCare website is not a US citizen‚Äîshe‚Äôs from Colombia.</t>
  </si>
  <si>
    <t>https://twitter.com/realDonaldTrump/status/400640029791236096</t>
  </si>
  <si>
    <t>The same people that built the ObamaCare website used, as the face of the website, someone who is not a US citizen. Incompetent.</t>
  </si>
  <si>
    <t>https://twitter.com/realDonaldTrump/status/400698422035898368</t>
  </si>
  <si>
    <t>ICYMI-- " @ MELANIATRUMP Reading newspapers and see... # BillyGraham95 # happybirthday @ BillyGraham pic.twitter.com/cdYT5btamI"</t>
  </si>
  <si>
    <t>https://twitter.com/realDonaldTrump/status/400804084212830209</t>
  </si>
  <si>
    <t>@ BretBaier You are doing really great - keep it up (of which I have no doubt).</t>
  </si>
  <si>
    <t>https://twitter.com/realDonaldTrump/status/400804427944456192</t>
  </si>
  <si>
    <t>" @ countrygurl4747: @ realDonaldTrump Please run in 2016!!! We need a smart man like you to turn this once great nation back!!" True!</t>
  </si>
  <si>
    <t>https://twitter.com/realDonaldTrump/status/400944844904095744</t>
  </si>
  <si>
    <t>In a new poll a majority of people felt the president "knowingly lied" about health care pledge. Who are the fools who don't think he lied?</t>
  </si>
  <si>
    <t>https://twitter.com/realDonaldTrump/status/400945554756472832</t>
  </si>
  <si>
    <t>" @ MakeupArtist121: 1984 cover of @ realdonaldtrump # GQ # Magazine @ ivankatrump ...One of my main idols I look up to!!‚Ä¶ http://instagram.com/p/gsLhXJJ9ZV/ "</t>
  </si>
  <si>
    <t>https://twitter.com/realDonaldTrump/status/400946175635099648</t>
  </si>
  <si>
    <t>" @ OJOsborn: @ realDonaldTrump I am one of them fools. The presidents heart in right place" WRONG, he knowingly lied - bad intentions!</t>
  </si>
  <si>
    <t>https://twitter.com/realDonaldTrump/status/400946619962912769</t>
  </si>
  <si>
    <t>"@AndrewSNicoll: @ realDonaldTrump the same idiots who think he was born in the USA! Dopes!"</t>
  </si>
  <si>
    <t>@AndrewSNicoll @</t>
  </si>
  <si>
    <t>https://twitter.com/realDonaldTrump/status/400949048951468032</t>
  </si>
  <si>
    <t>" @ kbaileyjava2: @ realDonaldTrump Celebrity Apprentice please! ASAP"</t>
  </si>
  <si>
    <t>https://twitter.com/realDonaldTrump/status/400951413800701952</t>
  </si>
  <si>
    <t>President Obama is the best thing that ever happened to Jimmy Carter!</t>
  </si>
  <si>
    <t>https://twitter.com/realDonaldTrump/status/400952153474617344</t>
  </si>
  <si>
    <t>" @ dany8ro: Aha RT " @ realDonaldTrump: You have good taste! " @ JayRobby: I love Bill Gates and Warren Buffet and Donald Trump. I so love them."</t>
  </si>
  <si>
    <t>https://twitter.com/realDonaldTrump/status/401018400907866112</t>
  </si>
  <si>
    <t>Breaking news--negotiations with Iranians broke down because Obama insisted that they use ObamaCare.</t>
  </si>
  <si>
    <t>https://twitter.com/realDonaldTrump/status/401020322574393344</t>
  </si>
  <si>
    <t>@ MikeDemkiw True!</t>
  </si>
  <si>
    <t>https://twitter.com/realDonaldTrump/status/401020440086204416</t>
  </si>
  <si>
    <t>More dead people voted in the last election than enrolled in ObamaCare. Congratulations America!</t>
  </si>
  <si>
    <t>https://twitter.com/realDonaldTrump/status/401027149433274368</t>
  </si>
  <si>
    <t>Obama friend got a no-bid $635M contract to build website http://bit.ly/18lXSU5 And now she will get more to fix it.</t>
  </si>
  <si>
    <t>https://twitter.com/realDonaldTrump/status/401068944460500992</t>
  </si>
  <si>
    <t>I'll be on @ gretawire On the Record tonight to talk about the ObamaCare fiasco--7 pm on Fox News</t>
  </si>
  <si>
    <t>https://twitter.com/realDonaldTrump/status/401094394775760897</t>
  </si>
  <si>
    <t>‚ÄúHe who defends everywhere, defends nowhere.‚Äù ‚Äì Sun Tzu</t>
  </si>
  <si>
    <t>https://twitter.com/realDonaldTrump/status/401112577058426880</t>
  </si>
  <si>
    <t>. @ MissUniverse visited my office- tall and beautiful! http://instagram.com/p/gtipRYmhVk/</t>
  </si>
  <si>
    <t>https://twitter.com/realDonaldTrump/status/401178987420188672</t>
  </si>
  <si>
    <t>"@Chaz_is_so_bomb: I hope @ realDonaldTrump is our next president" Thanks.</t>
  </si>
  <si>
    <t>@Chaz_is_so_bomb @</t>
  </si>
  <si>
    <t>https://twitter.com/realDonaldTrump/status/401276503385980928</t>
  </si>
  <si>
    <t>" @ PatrickWeeks: ‚ÄúIt‚Äôs # tangible, it‚Äôs # solid, it‚Äôs # beautiful. It‚Äôs # artistic, from my standpoint, and I just love # RealEstate.‚Äù ~ Donald</t>
  </si>
  <si>
    <t>https://twitter.com/realDonaldTrump/status/401277100659060736</t>
  </si>
  <si>
    <t>" @ pididdie20: "In the end, you are measured not by how much you undertake but by what you finally accomplish" - Donald Trump"</t>
  </si>
  <si>
    <t>https://twitter.com/realDonaldTrump/status/401278949277577217</t>
  </si>
  <si>
    <t>@ grouponegav Yes, online through Macy's.</t>
  </si>
  <si>
    <t>https://twitter.com/realDonaldTrump/status/401279467186028544</t>
  </si>
  <si>
    <t>" @ Gyuman82: @ realDonaldTrump Plz run for President in 2016, America needs a strong leader!" We sure don't have leadership now! Thanks.</t>
  </si>
  <si>
    <t>https://twitter.com/realDonaldTrump/status/401279773714182144</t>
  </si>
  <si>
    <t>" @ LydiaPearman: @ realDonaldTrump @ PatrickWeeks and let's be honest, you have some of the finest # RealEstate on the planet!" Very true!</t>
  </si>
  <si>
    <t>https://twitter.com/realDonaldTrump/status/401280337004998656</t>
  </si>
  <si>
    <t>"@zizzy706: @ realDonaldTrump let's get your oval ass in that Oval Office. # Trump2016" Thanks, I think!</t>
  </si>
  <si>
    <t>@zizzy706 @</t>
  </si>
  <si>
    <t>https://twitter.com/realDonaldTrump/status/401281875953868800</t>
  </si>
  <si>
    <t>" @ iverson233: @ realDonaldTrump can I run your hotels while you run the country ?" Sounds good to me!</t>
  </si>
  <si>
    <t>https://twitter.com/realDonaldTrump/status/401282299805065216</t>
  </si>
  <si>
    <t>" @ Bill_Collector_: @ realDonaldTrump we need you as the next president! Your a winner!!!" Thank you.</t>
  </si>
  <si>
    <t>https://twitter.com/realDonaldTrump/status/401327788722257920</t>
  </si>
  <si>
    <t>" @ TruckerSamF: Already thinking about golf 2014...top of the list has to be revamped Doral, World Golf Championship March 3-9 Miami FL"</t>
  </si>
  <si>
    <t>https://twitter.com/realDonaldTrump/status/401331445664579584</t>
  </si>
  <si>
    <t>The cast has been largely selected for next year's Celebrity Apprentice. Wait 'till you hear the names-AMAZING! Season 14-many nights at #1</t>
  </si>
  <si>
    <t>https://twitter.com/realDonaldTrump/status/401334785555324928</t>
  </si>
  <si>
    <t>Did President Obama have a rough day yesterday, or what? He has got to start telling the truth - NO MORE LIES OR DECEPTION!</t>
  </si>
  <si>
    <t>https://twitter.com/realDonaldTrump/status/401355072808185856</t>
  </si>
  <si>
    <t>The only deal the Republicans should accept is a complete repeal of ObamaCare. You have them on the run - don't fold - go for it!</t>
  </si>
  <si>
    <t>https://twitter.com/realDonaldTrump/status/401386087102169089</t>
  </si>
  <si>
    <t>‚ÄúA true business only exists to solve a problem and to make life better.‚Äù ‚Äì Midas Touch</t>
  </si>
  <si>
    <t>https://twitter.com/realDonaldTrump/status/401386427587391488</t>
  </si>
  <si>
    <t>‚ÄúBe tough, be smart, be personable but don‚Äôt take things personally. That‚Äôs good business.‚Äù ‚Äì Think Like a Champion</t>
  </si>
  <si>
    <t>https://twitter.com/realDonaldTrump/status/401394977600577536</t>
  </si>
  <si>
    <t>Rumor has it Apple is going to release iPhones with bigger screens. That's good news.</t>
  </si>
  <si>
    <t>https://twitter.com/realDonaldTrump/status/401404606447493120</t>
  </si>
  <si>
    <t>Again, more dead people voted in the last election than enrolled in ObamaCare. Congratulations America!</t>
  </si>
  <si>
    <t>https://twitter.com/realDonaldTrump/status/401410185278672896</t>
  </si>
  <si>
    <t>‚ÄúWinning is habit. Unfortunately, so is losing.‚Äù - Vince Lombardi</t>
  </si>
  <si>
    <t>https://twitter.com/realDonaldTrump/status/401545786355630080</t>
  </si>
  <si>
    <t>@ ReaIOsmelSousa Great job in helping our wonderful Miss Universe - there is nobody like you - CONGRATULATIONS!</t>
  </si>
  <si>
    <t>https://twitter.com/realDonaldTrump/status/401642985886351360</t>
  </si>
  <si>
    <t>@ EveningExpress Thank you for your fair and balanced reporting. You provide a great and important service to the people of Scotland!</t>
  </si>
  <si>
    <t>https://twitter.com/realDonaldTrump/status/401654493496238080</t>
  </si>
  <si>
    <t>https://twitter.com/realDonaldTrump/status/401676995668746240</t>
  </si>
  <si>
    <t>" @ swetasamota: ‚ÄúBe tough, be smart, be personable but don‚Äôt take things personally. That‚Äôs good business.‚Äù ‚Äì Think Like a Champion" DJT</t>
  </si>
  <si>
    <t>https://twitter.com/realDonaldTrump/status/401677502177083392</t>
  </si>
  <si>
    <t>@ not_that_actor Very good!</t>
  </si>
  <si>
    <t>https://twitter.com/realDonaldTrump/status/401683641929322496</t>
  </si>
  <si>
    <t>13 BILLION, 4.5 BILLION-these are the stupid settlements that J.P.Morgan just made. Why don't they FIGHT? No wonder they keep getting sued.</t>
  </si>
  <si>
    <t>https://twitter.com/realDonaldTrump/status/401686004635303936</t>
  </si>
  <si>
    <t>The real J.P.Morgan is spinning in his grave at the ridiculous settlements the bank is making to settle disputes. A settler is a soft target</t>
  </si>
  <si>
    <t>https://twitter.com/realDonaldTrump/status/401690626854780928</t>
  </si>
  <si>
    <t>" @ ISaidKnow: AWESOME! RT Again, more dead people voted in the last election than enrolled in ObamaCare. Congratulations America!‚Äù Thanks!</t>
  </si>
  <si>
    <t>https://twitter.com/realDonaldTrump/status/401848267337912320</t>
  </si>
  <si>
    <t>" @ psu_rebot: RT @ millman85: @ realDonaldTrump you could put # PennState in this same category! # Settlers # SoftTarget @ psu_rebot" TRUE-WEAK!</t>
  </si>
  <si>
    <t>https://twitter.com/realDonaldTrump/status/402214999202213889</t>
  </si>
  <si>
    <t>I wonder what the late, great Vince Lombardi would say about the Rutgers football player who says he is being bullied because coach yelled?</t>
  </si>
  <si>
    <t>https://twitter.com/realDonaldTrump/status/402216303165186048</t>
  </si>
  <si>
    <t>Football coaches are no longer allowed to scream and yell at their players because it is discriminatory,racist and can be viewed as bullying</t>
  </si>
  <si>
    <t>https://twitter.com/realDonaldTrump/status/402217536751951872</t>
  </si>
  <si>
    <t>I wonder if the Rutgers coach who had the audacity to yell at the player is a proponent of global warming?</t>
  </si>
  <si>
    <t>https://twitter.com/realDonaldTrump/status/402217719829123072</t>
  </si>
  <si>
    <t>"@MArloAmoriello1: @ realDonaldTrump Donald we can't allow this country to become soft like Obama, and penn state! Please run in 2016 # leader</t>
  </si>
  <si>
    <t>@MArloAmoriello1 @</t>
  </si>
  <si>
    <t>https://twitter.com/realDonaldTrump/status/402219641185263616</t>
  </si>
  <si>
    <t>The wimps that run Penn State should be forced to resign (and be sued) for the pathetic settlement they made and destruction of great legacy</t>
  </si>
  <si>
    <t>https://twitter.com/realDonaldTrump/status/402379878643040256</t>
  </si>
  <si>
    <t>Maybe some of the dead voters who helped get President Obama elected can be brought back to life after signing up for ObamaCare.</t>
  </si>
  <si>
    <t>https://twitter.com/realDonaldTrump/status/402387696427216897</t>
  </si>
  <si>
    <t>How did the NCAA, which is weak and becoming irrelevant, extract such a big &amp; reputation shattering settlement from Penn State. Others zero!</t>
  </si>
  <si>
    <t>https://twitter.com/realDonaldTrump/status/402391333182373888</t>
  </si>
  <si>
    <t>I will be going to Trump National Doral in Miami early today to check on the construction of the hotel and the new Blue Monster. AMAZING!</t>
  </si>
  <si>
    <t>https://twitter.com/realDonaldTrump/status/402391747579625472</t>
  </si>
  <si>
    <t>" @ FransiscoMlaza: @ realDonaldTrump "Rich people are rich because they solve difficult problems" ~ Donald Trump"</t>
  </si>
  <si>
    <t>https://twitter.com/realDonaldTrump/status/402418459604434944</t>
  </si>
  <si>
    <t>The polls have shown that DEAD PEOPLE voted for President Obama overwhelmingly and without hesitation - he must be doing something right!</t>
  </si>
  <si>
    <t>https://twitter.com/realDonaldTrump/status/402420689560686592</t>
  </si>
  <si>
    <t>President Obama played golf yesterday???</t>
  </si>
  <si>
    <t>https://twitter.com/realDonaldTrump/status/402493918626852865</t>
  </si>
  <si>
    <t>W/ signature Trump amenities, 5 star rooms &amp; world-class restaurants, @ TrumpWaikiki brings excellence to Hawaii http://bit.ly/1fOXIuz</t>
  </si>
  <si>
    <t>https://twitter.com/realDonaldTrump/status/402511598255747072</t>
  </si>
  <si>
    <t>Our heartfelt prayers go out to our fellow Americans suffering from the storms &amp; tornadoes.</t>
  </si>
  <si>
    <t>https://twitter.com/realDonaldTrump/status/402545285793996800</t>
  </si>
  <si>
    <t>"The ones who are crazy enough to think that they can change the world, are the ones who do." -- Steve Jobs</t>
  </si>
  <si>
    <t>https://twitter.com/realDonaldTrump/status/402758686659325952</t>
  </si>
  <si>
    <t>I took some heat a long time ago when I said that George Zimmerman was a sicko and bad news. I know people and this guy is no good-trouble!</t>
  </si>
  <si>
    <t>https://twitter.com/realDonaldTrump/status/402788909375307776</t>
  </si>
  <si>
    <t>Go to work today, be smart, think positively and WIN!</t>
  </si>
  <si>
    <t>https://twitter.com/realDonaldTrump/status/402790177900601344</t>
  </si>
  <si>
    <t>"@IanCKeffer: Rocking a @ realDonaldTrump brand tie today for good measure. The picture does it no justice. Available @ Macys LOOKS GREAT!</t>
  </si>
  <si>
    <t>@IanCKeffer @ @</t>
  </si>
  <si>
    <t>https://twitter.com/realDonaldTrump/status/402815144021200896</t>
  </si>
  <si>
    <t>I got George Zimmerman right- watch- http://instagram.com/p/g5oz_tGhRa/</t>
  </si>
  <si>
    <t>https://twitter.com/realDonaldTrump/status/402846493905657856</t>
  </si>
  <si>
    <t>Congratulations to @ MariaBartiromo on her big move to @ FoxBusiness. She is a total winner!</t>
  </si>
  <si>
    <t>https://twitter.com/realDonaldTrump/status/402847697721237506</t>
  </si>
  <si>
    <t>FLASHBACK - October 9, 2012: ‚ÄúDonald Trump: Jobs Numbers Are 'A Lot Of Monkey Business'‚Äù http://huff.to/Raon7J Proven right again!</t>
  </si>
  <si>
    <t>https://twitter.com/realDonaldTrump/status/402847916584206336</t>
  </si>
  <si>
    <t>Last October on @ meetthepress, @ chucktodd attacked @ jack_welch and I for saying Obama cooked the job number. Will he apologize?</t>
  </si>
  <si>
    <t>https://twitter.com/realDonaldTrump/status/402848389026414592</t>
  </si>
  <si>
    <t>Just as I said last October, census workers cooked the job numbers for Obama right before the electionhttp://bit.ly/1b4B8Pe</t>
  </si>
  <si>
    <t>https://twitter.com/realDonaldTrump/status/402860191101632512</t>
  </si>
  <si>
    <t>@ chucktodd @ meetthepress @ jack_welch Chuck--very fair, best wishes!</t>
  </si>
  <si>
    <t>https://twitter.com/realDonaldTrump/status/402871870132744192</t>
  </si>
  <si>
    <t>One of @ GolfWorldUS top private clubs, @ TrumpNationalNY features a Jim Fazio designed 7,291 yd par 72 course http://bit.ly/bhn5fU</t>
  </si>
  <si>
    <t>https://twitter.com/realDonaldTrump/status/402876909836460032</t>
  </si>
  <si>
    <t>64 stories of golden glass over the strip, @ TrumpLasVegas‚Äô elite hotel rooms feature floor-to-ceiling windows http://bit.ly/17IE6sb</t>
  </si>
  <si>
    <t>https://twitter.com/realDonaldTrump/status/402881478100414464</t>
  </si>
  <si>
    <t>Guess who is talking to @ MissUniverse at @ TrumpTowerNY? Not terrible hair! http://instagram.com/p/g6A_UsGhQ9/</t>
  </si>
  <si>
    <t>https://twitter.com/realDonaldTrump/status/402887554942242816</t>
  </si>
  <si>
    <t>Priorities. While Obama wastes billions on a broken website, he is going to cut military pay http://on.wsj.com/17IHjIe No surprise.</t>
  </si>
  <si>
    <t>https://twitter.com/realDonaldTrump/status/402897856861708290</t>
  </si>
  <si>
    <t>Jamie Dimon just gave away $13B to government in settlement. Terrible move &amp; bad precedent. Could have done much better by fighting.</t>
  </si>
  <si>
    <t>https://twitter.com/realDonaldTrump/status/402901354739269632</t>
  </si>
  <si>
    <t>"If everything seems under control, you're not going fast enough." -- Mario Andretti</t>
  </si>
  <si>
    <t>https://twitter.com/realDonaldTrump/status/402913699242856448</t>
  </si>
  <si>
    <t>Broken promises. A broken billion dollar website. ObamaCare can‚Äôt be fixed. Repeal!</t>
  </si>
  <si>
    <t>https://twitter.com/realDonaldTrump/status/402913881556652033</t>
  </si>
  <si>
    <t>The next ObamaCare disaster will be doctors being dropped from plans.</t>
  </si>
  <si>
    <t>https://twitter.com/realDonaldTrump/status/402915748147785728</t>
  </si>
  <si>
    <t>‚ÄúAdvertising is totally unnecessary. Unless you hope to make money.‚Äù - Jef I. Richards</t>
  </si>
  <si>
    <t>https://twitter.com/realDonaldTrump/status/402920420430462976</t>
  </si>
  <si>
    <t>Trump Signature Collection offers style &amp; sophistication. The perfect holiday gift. Exclusively @ Macyshttp://bit.ly/15AXyl0</t>
  </si>
  <si>
    <t>https://twitter.com/realDonaldTrump/status/402930918975086592</t>
  </si>
  <si>
    <t>ALWAYS BORROW MONEY FROM A PESSIMIST BECAUSE HE WILL NEVER EXPECT IT TO BE PAID BACK!</t>
  </si>
  <si>
    <t>https://twitter.com/realDonaldTrump/status/403116629749673984</t>
  </si>
  <si>
    <t>Work is fun, deals are fun, life is fun - but love of a great family makes it all come together. Go out there and make your family proud.</t>
  </si>
  <si>
    <t>https://twitter.com/realDonaldTrump/status/403129321256394752</t>
  </si>
  <si>
    <t>"If everything seems under control, you're not going fast enough." -- Mario Andretti"</t>
  </si>
  <si>
    <t>https://twitter.com/realDonaldTrump/status/403156118576578560</t>
  </si>
  <si>
    <t>Afghanistan leaders want the U.S. to keep 20, 000 troops there for many more years, fully paid for by the U.S., but first they want apology.</t>
  </si>
  <si>
    <t>https://twitter.com/realDonaldTrump/status/403187690562019328</t>
  </si>
  <si>
    <t>Emin from Russia--a very talented guy. All proceeds go to help the Philippines. @ eminofficial # missuniversehttp://youtu.be/iuZUNjFsgS8</t>
  </si>
  <si>
    <t>https://twitter.com/realDonaldTrump/status/403228826785701888</t>
  </si>
  <si>
    <t>@matt_marcolini @ @</t>
  </si>
  <si>
    <t>https://twitter.com/realDonaldTrump/status/403229031664865280</t>
  </si>
  <si>
    <t>@ MeghanFaheyy Great!</t>
  </si>
  <si>
    <t>https://twitter.com/realDonaldTrump/status/403229630594686976</t>
  </si>
  <si>
    <t>@ WantonSoop True!</t>
  </si>
  <si>
    <t>https://twitter.com/realDonaldTrump/status/403232833390399490</t>
  </si>
  <si>
    <t>Congratulations to @ MikeTyson on the success of his new book "Undisputed Truth" &amp; @ HBO special--and thanks for the nice words, Mike.</t>
  </si>
  <si>
    <t>https://twitter.com/realDonaldTrump/status/403241751004995584</t>
  </si>
  <si>
    <t>$1B down another $1B to go. ObamaCare website is 40% unfinished. This is beyond pathetic.</t>
  </si>
  <si>
    <t>https://twitter.com/realDonaldTrump/status/403245431301226496</t>
  </si>
  <si>
    <t>Offering true luxury, @ Trump_Charlotte has spectacular restaurants, Olympic pools &amp; six professional tennis courts http://www.trumpnationalcharlotte.com/</t>
  </si>
  <si>
    <t>https://twitter.com/realDonaldTrump/status/403246494616010752</t>
  </si>
  <si>
    <t>@ libertybellskp So true!</t>
  </si>
  <si>
    <t>https://twitter.com/realDonaldTrump/status/403246658835591168</t>
  </si>
  <si>
    <t>@DamonCanel @</t>
  </si>
  <si>
    <t>https://twitter.com/realDonaldTrump/status/403246906563780608</t>
  </si>
  <si>
    <t>@nolanitenyc Sad!</t>
  </si>
  <si>
    <t>https://twitter.com/realDonaldTrump/status/403250501791129600</t>
  </si>
  <si>
    <t>https://twitter.com/realDonaldTrump/status/403250868486541312</t>
  </si>
  <si>
    <t>https://twitter.com/realDonaldTrump/status/403251317629390848</t>
  </si>
  <si>
    <t>@ SwanRose2013 I create jobs!</t>
  </si>
  <si>
    <t>https://twitter.com/realDonaldTrump/status/403254048284897281</t>
  </si>
  <si>
    <t>When Warren Buffett &amp; others play w/ bankruptcy, nobody cares‚Äîwhen Trump plays the game, it becomes a big deal!http://bit.ly/17zR4s2</t>
  </si>
  <si>
    <t>https://twitter.com/realDonaldTrump/status/403258928856719360</t>
  </si>
  <si>
    <t>Congrats to Congress on their 112 'gold tier' healthcare plans http://nyti.ms/I5hB5p Why should they suffer like regular Americans?</t>
  </si>
  <si>
    <t>https://twitter.com/realDonaldTrump/status/403265092721991681</t>
  </si>
  <si>
    <t>"If you want to kill any idea in the world, get a committee working on it." -- Charles Kettering</t>
  </si>
  <si>
    <t>https://twitter.com/realDonaldTrump/status/403289037315661824</t>
  </si>
  <si>
    <t>"Results are what matter. The bottom line is clearly the bottom line." --Think Like a Champion</t>
  </si>
  <si>
    <t>https://twitter.com/realDonaldTrump/status/403511109942247424</t>
  </si>
  <si>
    <t>Do not allow our very stupid leaders to sign a deal that keeps us in Afghanistan through 2024-with all costs by U.S.A. MAKE AMERICA GREAT!</t>
  </si>
  <si>
    <t>https://twitter.com/realDonaldTrump/status/403518080292519937</t>
  </si>
  <si>
    <t>@ morningmika I'm watching Joe (who is 100% correct on Afghanistan) fondling the once great Time Magazine-so sad to see how skimpy it is!</t>
  </si>
  <si>
    <t>https://twitter.com/realDonaldTrump/status/403518886982983680</t>
  </si>
  <si>
    <t>Today will be a great day at work - have only one word in mind, VICTORY!</t>
  </si>
  <si>
    <t>https://twitter.com/realDonaldTrump/status/403533013041967104</t>
  </si>
  <si>
    <t>Florida Power &amp; Light did a fantastic job of providing service &amp; energy during the big storm in Palm Beach. @ insideFPL</t>
  </si>
  <si>
    <t>https://twitter.com/realDonaldTrump/status/403543667144523777</t>
  </si>
  <si>
    <t>"Figure out what really moves you. You've got to have the 'FIRE' in order to have the Midas Touch." -- Midas Touch</t>
  </si>
  <si>
    <t>https://twitter.com/realDonaldTrump/status/403615352338128896</t>
  </si>
  <si>
    <t>We have wasted an enormous amount of blood and treasure in Afghanistan. Their government has zero appreciation. Let's get out!</t>
  </si>
  <si>
    <t>https://twitter.com/realDonaldTrump/status/403623503674372096</t>
  </si>
  <si>
    <t>Host of the 2017 U.S. Women's Open, Trump Bedminster has been rated one of America's best golf courses.</t>
  </si>
  <si>
    <t>https://twitter.com/realDonaldTrump/status/403625283414003712</t>
  </si>
  <si>
    <t>70 stores above Punta Pacifica's pristine peninsula, @ TrumpPanama offers fine dining, five pools &amp; luxury rooms http://bit.ly/jkC0ea</t>
  </si>
  <si>
    <t>https://twitter.com/realDonaldTrump/status/403631294946369536</t>
  </si>
  <si>
    <t>I answered my @ Facebook fans questions via video- watch- http://on.fb.me/17NM03x</t>
  </si>
  <si>
    <t>https://twitter.com/realDonaldTrump/status/403634393077403648</t>
  </si>
  <si>
    <t>Emails prove WH knew ObamaCare website wouldn't work in October -- why didn't they delay the launch?http://fxn.ws/1c3QOiC</t>
  </si>
  <si>
    <t>https://twitter.com/realDonaldTrump/status/403691044304601088</t>
  </si>
  <si>
    <t>Knockout assaults are the new rage by sick and depraved youth. We better start getting tough in this country-and they want to take our guns!</t>
  </si>
  <si>
    <t>https://twitter.com/realDonaldTrump/status/403693235354472448</t>
  </si>
  <si>
    <t>If you are lucky enough to catch a knockout assaulter before getting slugged, and you carry a gun, shoot the bastard (teach them a lesson)!</t>
  </si>
  <si>
    <t>https://twitter.com/realDonaldTrump/status/403695208870973440</t>
  </si>
  <si>
    <t>Weak newscasters are asking "is there a racial component to knockout attacks?" Of course there is and weakness will only make it worse!</t>
  </si>
  <si>
    <t>https://twitter.com/realDonaldTrump/status/403741384051789824</t>
  </si>
  <si>
    <t>For all those sick degenerates contemplating a knockout attack, please remember the late, great Charles Bronson-no more crime!</t>
  </si>
  <si>
    <t>https://twitter.com/realDonaldTrump/status/403899946702622721</t>
  </si>
  <si>
    <t>Lightweight shakedown artist AG Eric Schneiderman was exposed in today‚Äôs New York Post editorialhttp://bit.ly/18Vq9lD</t>
  </si>
  <si>
    <t>https://twitter.com/realDonaldTrump/status/403946087985074176</t>
  </si>
  <si>
    <t>If JP Morgan took their case through the courts for 15 years, nobody would be suing them‚Äîeasy target.</t>
  </si>
  <si>
    <t>https://twitter.com/realDonaldTrump/status/403950220871876608</t>
  </si>
  <si>
    <t>Hypocrite. Watch Senator Obama defend "democratic debate' of Senate filibuster rules in 2005http://bit.ly/IkaCor</t>
  </si>
  <si>
    <t>https://twitter.com/realDonaldTrump/status/403956190847070209</t>
  </si>
  <si>
    <t>Since the Democrats decided to kill the filibuster, they now own it.Republicans should keep the new rule when they're in the majority.</t>
  </si>
  <si>
    <t>https://twitter.com/realDonaldTrump/status/403960097346293760</t>
  </si>
  <si>
    <t>Thomas Jefferson wrote the Senate filibuster rule. Harry Reid &amp; Obama killed it yesterday. Rule was in effect for over 200 years.</t>
  </si>
  <si>
    <t>https://twitter.com/realDonaldTrump/status/403963068167643136</t>
  </si>
  <si>
    <t>Such a nice article in the New York Times about a wonderful developer, Arthur Zeckendorfhttp://nyti.ms/I4WCyX</t>
  </si>
  <si>
    <t>https://twitter.com/realDonaldTrump/status/403972068263202817</t>
  </si>
  <si>
    <t>Republicans have the right approach to ObamaCare ‚Äì let it fail. Free market solutions will be embraced by Americans in 2016.</t>
  </si>
  <si>
    <t>https://twitter.com/realDonaldTrump/status/403972384182382592</t>
  </si>
  <si>
    <t>It‚Äôs Friday. How many millions has the White House wasted on the ObamaCare website today?</t>
  </si>
  <si>
    <t>https://twitter.com/realDonaldTrump/status/403981000721436672</t>
  </si>
  <si>
    <t>@ Pattycake77777 Happy Birthday!</t>
  </si>
  <si>
    <t>https://twitter.com/realDonaldTrump/status/403985050456174593</t>
  </si>
  <si>
    <t>Young entrepreneurs ‚Äì keep positive. Don‚Äôt let the ObamaCare disaster stop your endeavors. There are great opportunities out there.</t>
  </si>
  <si>
    <t>https://twitter.com/realDonaldTrump/status/403986215797403648</t>
  </si>
  <si>
    <t>" @ WhiteShaunwhite I dedicate my 750 tweet to most inspiring entrepreneurs of our time @ realDonaldTrump, @ BillGates" Thx.</t>
  </si>
  <si>
    <t>https://twitter.com/realDonaldTrump/status/404222660303151104</t>
  </si>
  <si>
    <t>We are using the absolute wrong negotiating technique with respect to the Iran nuclear talks. Strengthen sanctions until GREAT deal is made!</t>
  </si>
  <si>
    <t>https://twitter.com/realDonaldTrump/status/404227011801255936</t>
  </si>
  <si>
    <t>The scum that gets high on badly hurting old ladies and others through knockout assaults wouldn't feel that way with a gun at their head!</t>
  </si>
  <si>
    <t>https://twitter.com/realDonaldTrump/status/404228837195919360</t>
  </si>
  <si>
    <t>Get smart on knockout assaults and crime - we have to be slightly more vicious (and violent) than the assaulter-and crime would end FAST!</t>
  </si>
  <si>
    <t>https://twitter.com/realDonaldTrump/status/404235212487655424</t>
  </si>
  <si>
    <t>Snow and ice, freezing weather, in Texas, Arizona and Oklahoma - what the hell is going on with GLOBAL WARMING?</t>
  </si>
  <si>
    <t>https://twitter.com/realDonaldTrump/status/404417053920362496</t>
  </si>
  <si>
    <t>" @ mikehaas33: @ realDonaldTrump mar a lago a spectacular property. Here with Wells Fargo tonight and hoping you will come say hello" I did!</t>
  </si>
  <si>
    <t>https://twitter.com/realDonaldTrump/status/404418108963950592</t>
  </si>
  <si>
    <t>The people that gave you global warming are the same people that gave you ObamaCare!</t>
  </si>
  <si>
    <t>https://twitter.com/realDonaldTrump/status/404420095113715712</t>
  </si>
  <si>
    <t>They changed the name global warming to climate change because the concept of global warming just wasn't working!</t>
  </si>
  <si>
    <t>https://twitter.com/realDonaldTrump/status/404753582937100288</t>
  </si>
  <si>
    <t>What a rotten deal we made with Iran. We get nothing (except laughter at our stupidity). They get everything, including delay and big cash!</t>
  </si>
  <si>
    <t>https://twitter.com/realDonaldTrump/status/404754893455781890</t>
  </si>
  <si>
    <t>How far has the United States gone down when we are reduced to accept the imbecilic deal just agreed to with Iran. Read THE ART OF THE DEAL!</t>
  </si>
  <si>
    <t>https://twitter.com/realDonaldTrump/status/404756133040381952</t>
  </si>
  <si>
    <t>I do not understand how so many of my Jewish friends backed Obama in the last election. He is a TOTAL DISASTER FOR ISRAEL-AND ALWAYS WILL BE</t>
  </si>
  <si>
    <t>https://twitter.com/realDonaldTrump/status/404757477109272576</t>
  </si>
  <si>
    <t>" @ otcgiant: @ realDonaldTrump with even a half decent running mate I don't see how you could lose against the Democrats ineptness. # Trumo2016</t>
  </si>
  <si>
    <t>https://twitter.com/realDonaldTrump/status/404774090843889664</t>
  </si>
  <si>
    <t>I will be on Fox &amp; Friends tomorrow morning at 7. Will be discussing basic stupidity and incompetence, of which our "leaders" have plenty!</t>
  </si>
  <si>
    <t>https://twitter.com/realDonaldTrump/status/404782270185504768</t>
  </si>
  <si>
    <t>How much longer are we expected to put up with the world's most incompetent leader - ObamaCare, Iran, Syria, bads deals. JUST NEVER ENDS</t>
  </si>
  <si>
    <t>https://twitter.com/realDonaldTrump/status/404826425729232896</t>
  </si>
  <si>
    <t>We had all the leverage in our nuclear negotiations with Iran and our leaders foolishly decided to let them out of the trap. WHY?</t>
  </si>
  <si>
    <t>https://twitter.com/realDonaldTrump/status/404828011524272128</t>
  </si>
  <si>
    <t>Tom Brady has done a great job tonight-amazing New England comeback. Good game- not over yet!</t>
  </si>
  <si>
    <t>https://twitter.com/realDonaldTrump/status/404842678422339584</t>
  </si>
  <si>
    <t>Tom Brady is a good friend of mine, a great player, a great guy and a total winner! Fantastic comeback win-this is what our country needs!</t>
  </si>
  <si>
    <t>https://twitter.com/realDonaldTrump/status/404924854270722048</t>
  </si>
  <si>
    <t>John Kerry is openly celebrating the tenuous nuclear deal with Iran. Great dealmakers do not celebrate deals,they just go on to the next one</t>
  </si>
  <si>
    <t>https://twitter.com/realDonaldTrump/status/404926289569939456</t>
  </si>
  <si>
    <t>The reason great dealmakers do not OPENLY celebrate a deal, especially one that is not complete, is that it shows weakness to the other side</t>
  </si>
  <si>
    <t>https://twitter.com/realDonaldTrump/status/404927712755974144</t>
  </si>
  <si>
    <t>I know it has been many years since our country made great deals, but isn't it about time we start, right now. MAKE AMERICA GREAT AGAIN!</t>
  </si>
  <si>
    <t>https://twitter.com/realDonaldTrump/status/404956938443952128</t>
  </si>
  <si>
    <t>Best book ever on dealmaking (or so they say) - TRUMP: THE ART OF THE DEAL. Go get it, and others, Washington - you really can do better!</t>
  </si>
  <si>
    <t>https://twitter.com/realDonaldTrump/status/404962744358952962</t>
  </si>
  <si>
    <t>After settling for a ridicilous 13 billion dollars, J.P.Morgan's lawyer is critical of the amount of the fine-why did they settle then-DUMB!</t>
  </si>
  <si>
    <t>https://twitter.com/realDonaldTrump/status/405006885461307392</t>
  </si>
  <si>
    <t>Don't underestimate yourself or your possibilities--keep your focus intact, and focus on the positives.</t>
  </si>
  <si>
    <t>https://twitter.com/realDonaldTrump/status/405029742677475328</t>
  </si>
  <si>
    <t>Realize that being an entrepreneur is not a group effort. You're in charge. Everything starts with you.</t>
  </si>
  <si>
    <t>https://twitter.com/realDonaldTrump/status/405039540181532673</t>
  </si>
  <si>
    <t>Who would you rather have negotiating with Iran--President Obama or Toronto Mayor Ford? My money is on Ford.</t>
  </si>
  <si>
    <t>https://twitter.com/realDonaldTrump/status/405059225379811328</t>
  </si>
  <si>
    <t>Obama is going to take away over 90M Americans‚Äô healthcare plans but he is letting Iran keep its nukes. Just think about that.</t>
  </si>
  <si>
    <t>https://twitter.com/realDonaldTrump/status/405071548806987776</t>
  </si>
  <si>
    <t>Why didn't Obama, as part of the negotiation, free the Christian Pastor Saeed Abedini?http://bit.ly/18jFbar</t>
  </si>
  <si>
    <t>https://twitter.com/realDonaldTrump/status/405085348151033856</t>
  </si>
  <si>
    <t>‚ÄúThe worst thing you can possibly do in a deal is seem desperate to make it.‚Äù ‚Äì The Art of The Deal.</t>
  </si>
  <si>
    <t>https://twitter.com/realDonaldTrump/status/405099329683468289</t>
  </si>
  <si>
    <t>Just got home, watching the news, and every story is bad about the U.S. Someday we will return to being great again, but we need leadership!</t>
  </si>
  <si>
    <t>https://twitter.com/realDonaldTrump/status/405100767193075712</t>
  </si>
  <si>
    <t>Don't worry, THE UNITED STATES WILL BE GREAT AGAIN!</t>
  </si>
  <si>
    <t>https://twitter.com/realDonaldTrump/status/405313719758229504</t>
  </si>
  <si>
    <t>New poll, WOW-53% say President Obama is not honest &amp; trustworthy. What took them so long. Go back and look at his house purchase in Chicago</t>
  </si>
  <si>
    <t>https://twitter.com/realDonaldTrump/status/405315122505465856</t>
  </si>
  <si>
    <t>President Obama is finally getting hammered, even by his most loyal supporters and the press-I guess they can only take so much!</t>
  </si>
  <si>
    <t>https://twitter.com/realDonaldTrump/status/405349227376562177</t>
  </si>
  <si>
    <t>"@LeChrisPace Following @ realDonaldTrump was probably my best decision # bear" Thanks.</t>
  </si>
  <si>
    <t>@LeChrisPace @</t>
  </si>
  <si>
    <t>https://twitter.com/realDonaldTrump/status/405359018438582272</t>
  </si>
  <si>
    <t>I will be in Palm Beach, Jupiter, and Miami today checking on big construction projects. I love Florida and love on time and on budget const</t>
  </si>
  <si>
    <t>https://twitter.com/realDonaldTrump/status/405365308082229250</t>
  </si>
  <si>
    <t>https://twitter.com/realDonaldTrump/status/405407123137261568</t>
  </si>
  <si>
    <t>Wind Power Company Fined $1 Million for Killing Birds. Golden eagles among victims...http://nyti.ms/1jwe8be @ alexsalmond @ Aberdeenshire</t>
  </si>
  <si>
    <t>https://twitter.com/realDonaldTrump/status/405407881140244481</t>
  </si>
  <si>
    <t>In Vegas? Enjoy Thanksgiving in @ TrumpLasVegas' DJT lounge where the @ nfl games will be playing all day http://bit.ly/1jGjj8p</t>
  </si>
  <si>
    <t>https://twitter.com/realDonaldTrump/status/405413289682673664</t>
  </si>
  <si>
    <t>I can't believe no one has been fired over the ObamaCare website fiasco!</t>
  </si>
  <si>
    <t>https://twitter.com/realDonaldTrump/status/405413319088959488</t>
  </si>
  <si>
    <t>When do we sue the company-- for billions-- that robbed us in creating the hapless ObamaCare website?</t>
  </si>
  <si>
    <t>https://twitter.com/realDonaldTrump/status/405418370301829120</t>
  </si>
  <si>
    <t>We enjoy hosting tourists in @ TrumpTowerNY. They come from all over the world to see the Atrium, a NYC landmark.http://bit.ly/1creyxp</t>
  </si>
  <si>
    <t>https://twitter.com/realDonaldTrump/status/405424642514382848</t>
  </si>
  <si>
    <t>Wind Power Company Fined $1 Million for Killing Birds. Golden eagles among victims...http://nyti.ms/1jwe8be @ RSPBScotland @ Natures_Voice</t>
  </si>
  <si>
    <t>https://twitter.com/realDonaldTrump/status/405429450671529984</t>
  </si>
  <si>
    <t>How does Obama rationalize giving Iran $8B in sanction relief when a Christian pastor is being tortured in an Iranian prison?</t>
  </si>
  <si>
    <t>https://twitter.com/realDonaldTrump/status/405431243564539905</t>
  </si>
  <si>
    <t>Look great for Thanksgiving. Trump Signature Collection, exclusively available @ Macys, offers top men's styleshttp://bit.ly/15AXyl0</t>
  </si>
  <si>
    <t>https://twitter.com/realDonaldTrump/status/405448959230894080</t>
  </si>
  <si>
    <t>Set the example. You can motivate others as well as yourself by remembering that you are setting the example.</t>
  </si>
  <si>
    <t>https://twitter.com/realDonaldTrump/status/405449178647511040</t>
  </si>
  <si>
    <t>https://twitter.com/realDonaldTrump/status/405562162867105792</t>
  </si>
  <si>
    <t>President Obama said, over and over again, if you like your plan, you can keep your plan, PERIOD! This turned out to be a total lie-90 mill.</t>
  </si>
  <si>
    <t>https://twitter.com/realDonaldTrump/status/405699082326249474</t>
  </si>
  <si>
    <t>Mr. President, tell Iran to immediately free the CHRISTIAN PASTOR, as a sign of good faith, &amp; if they refuse break off talks--big sanctions</t>
  </si>
  <si>
    <t>https://twitter.com/realDonaldTrump/status/405715792294973441</t>
  </si>
  <si>
    <t>https://twitter.com/realDonaldTrump/status/405716044716580865</t>
  </si>
  <si>
    <t>https://twitter.com/realDonaldTrump/status/405724304098066432</t>
  </si>
  <si>
    <t>https://twitter.com/realDonaldTrump/status/405725274987167744</t>
  </si>
  <si>
    <t>Via @ worldnetdaily: "JAILED U.S. PASTOR'S WIFE PRAISES TRUMP: 'I hope more people like him will speak out'"http://bit.ly/1b4xoHD</t>
  </si>
  <si>
    <t>https://twitter.com/realDonaldTrump/status/405725869823385600</t>
  </si>
  <si>
    <t>@SeanKAnderson Great!</t>
  </si>
  <si>
    <t>https://twitter.com/realDonaldTrump/status/405731242714218496</t>
  </si>
  <si>
    <t>https://twitter.com/realDonaldTrump/status/405733618527387648</t>
  </si>
  <si>
    <t>" @ jeffbuehrle @ realDonaldTrump @ Macys Really like the ties. Have a handful and they are my favorite." Use them well!</t>
  </si>
  <si>
    <t>https://twitter.com/realDonaldTrump/status/405735720838365184</t>
  </si>
  <si>
    <t>https://twitter.com/realDonaldTrump/status/405754706267348992</t>
  </si>
  <si>
    <t>‚ÄúLearn, know, and show. It‚Äôs a proven formula. Put it to use starting today.‚Äù ‚Äì Think Like a Champion</t>
  </si>
  <si>
    <t>https://twitter.com/realDonaldTrump/status/405761063766863872</t>
  </si>
  <si>
    <t>https://twitter.com/realDonaldTrump/status/405766137285079040</t>
  </si>
  <si>
    <t>Come celebrate Thanksgiving in the Windy City at @ TrumpChicago‚Äôs 5 Star, 5 Diamond "Sixteen" restaurant http://bit.ly/17UwQao</t>
  </si>
  <si>
    <t>https://twitter.com/realDonaldTrump/status/405770790647263232</t>
  </si>
  <si>
    <t>Via @ MoscowTimes: "Donald Trump in New @ eminofficial Video" http://bit.ly/17UsIHr Emin &amp; family are wonderful people.</t>
  </si>
  <si>
    <t>https://twitter.com/realDonaldTrump/status/405770942879522816</t>
  </si>
  <si>
    <t>Reigning @ ApprenticeNBC Champion @ TraceAdkins does great work with @ wwpinc. Donate to an Injured Warrior today http://bit.ly/17Uy3OR</t>
  </si>
  <si>
    <t>https://twitter.com/realDonaldTrump/status/405772127388712960</t>
  </si>
  <si>
    <t>War on the families. Price of electricity hit record high in October http://bit.ly/1bJKafE Terrible, especially during holiday season.</t>
  </si>
  <si>
    <t>https://twitter.com/realDonaldTrump/status/405774219234926592</t>
  </si>
  <si>
    <t>"Iranian officials say that the WH is misleading public about the details of an interim nuclear agreement"http://bit.ly/1idMZP0</t>
  </si>
  <si>
    <t>https://twitter.com/realDonaldTrump/status/405775974324654081</t>
  </si>
  <si>
    <t>The $1B failed website is the tip of the iceberg on the ObamaCare. Over 90 million estimated will lose their plans next year.</t>
  </si>
  <si>
    <t>https://twitter.com/realDonaldTrump/status/405776152066662400</t>
  </si>
  <si>
    <t>Make sure to enjoy your time with your family during the holiday. It is a special time. Love and appreciate your family.</t>
  </si>
  <si>
    <t>https://twitter.com/realDonaldTrump/status/405776707992305665</t>
  </si>
  <si>
    <t>Tell Iran to let our Christian Pastor go--and I mean right now. If they don't, there will be hell to pay.</t>
  </si>
  <si>
    <t>https://twitter.com/realDonaldTrump/status/405778664039534592</t>
  </si>
  <si>
    <t>Happy Thanksgiving to all--even the haters and losers!</t>
  </si>
  <si>
    <t>https://twitter.com/realDonaldTrump/status/405787377597034496</t>
  </si>
  <si>
    <t>US froze $8B in Iranian assets during ‚Äô79 Hostage Crisis. Now Obama is giving it back to Iran while Christian Pastor is jailed. Don't do it!</t>
  </si>
  <si>
    <t>https://twitter.com/realDonaldTrump/status/405837296723042304</t>
  </si>
  <si>
    <t>Why doesn't President Obama simply apologize for telling a big fat lie, announce that ObamaCare was a mistake, and deal a really great plan!</t>
  </si>
  <si>
    <t>https://twitter.com/realDonaldTrump/status/405987193052995584</t>
  </si>
  <si>
    <t>Despite the fact that I have had great success with the words YOU'RE FIRED, I do not like firing people. But ZERO on ObamaCare mess-no way!</t>
  </si>
  <si>
    <t>https://twitter.com/realDonaldTrump/status/406012765699330048</t>
  </si>
  <si>
    <t>Can you believe that "President" Karzai of Afghanistan is holding out for more, more, more and refuses to sign deal. Tell him to go to hell!</t>
  </si>
  <si>
    <t>https://twitter.com/realDonaldTrump/status/406014439960629248</t>
  </si>
  <si>
    <t>I truly believe that our country has the worst and dumbest negotiators of virtually any country in the world.</t>
  </si>
  <si>
    <t>https://twitter.com/realDonaldTrump/status/406153662562844672</t>
  </si>
  <si>
    <t>HAPPY THANKSGIVING EVERYONE, ENJOY YOUR DAY!</t>
  </si>
  <si>
    <t>https://twitter.com/realDonaldTrump/status/406251554015313922</t>
  </si>
  <si>
    <t>" @ RSPBScotland: Thanks to everyone supporting the petition to make the golden # eagle Scotland's national bird! Being KILLED by wind turbines</t>
  </si>
  <si>
    <t>https://twitter.com/realDonaldTrump/status/406252559205425152</t>
  </si>
  <si>
    <t>" @ ThirdForceNews: Should the golden eagle be Scotland's national bird? @ RSPBScotland" Won't be any left alive-wind turbines killing them all</t>
  </si>
  <si>
    <t>https://twitter.com/realDonaldTrump/status/406254349154021377</t>
  </si>
  <si>
    <t>https://twitter.com/realDonaldTrump/status/406256146107084801</t>
  </si>
  <si>
    <t>@ RSPBScotland @ alexsalmond, the same man that released Pan Am terrorist for humane reasons, will destroy Scotland with grotesque turbines!</t>
  </si>
  <si>
    <t>https://twitter.com/realDonaldTrump/status/406257852047982592</t>
  </si>
  <si>
    <t>@ RSPBScotland Florida Everglades project abandoned after it was determined that tens of thousands of birds would be killed by wind turbines!</t>
  </si>
  <si>
    <t>https://twitter.com/realDonaldTrump/status/406396860296085505</t>
  </si>
  <si>
    <t>@ RSPBScotland RSPB IS A TOTAL JOKE-They went for bird chopping wind turbines in @ Aberdeenshire and fought me on bird friendly golf course!</t>
  </si>
  <si>
    <t>https://twitter.com/realDonaldTrump/status/406400091092971520</t>
  </si>
  <si>
    <t>I am in Miami at Trump National Doral. Just gave out contract to build a new ballroom and luxury suites. Blue Monster complete-opens Dec 14.</t>
  </si>
  <si>
    <t>https://twitter.com/realDonaldTrump/status/406401107821613056</t>
  </si>
  <si>
    <t>Work begins on the Old Post Office in Washington D.C. in 3 months. It will soon become one of the great hotels of the world.</t>
  </si>
  <si>
    <t>https://twitter.com/realDonaldTrump/status/406402717960400897</t>
  </si>
  <si>
    <t>My ties, shirts and cufflinks have never been more beautiful-THE BEST-available at Macy's!</t>
  </si>
  <si>
    <t>https://twitter.com/realDonaldTrump/status/406523949775085568</t>
  </si>
  <si>
    <t>Congratulations to Dubai on winning the rights to host Expo 2020! A great place winning a major global event. @ damacofficial @ dubaiexpo2020</t>
  </si>
  <si>
    <t>https://twitter.com/realDonaldTrump/status/406526816334409728</t>
  </si>
  <si>
    <t>Trump International in Dubai will be one of the great projects anywhere in the world. Congratulations to @ damacofficial for their genius!</t>
  </si>
  <si>
    <t>https://twitter.com/realDonaldTrump/status/406527387569246208</t>
  </si>
  <si>
    <t>"@graeme123s: @ realDonaldTrump you'll never know what impact your tweets have on followers lives" Thank you, so nice!</t>
  </si>
  <si>
    <t>@graeme123s @</t>
  </si>
  <si>
    <t>https://twitter.com/realDonaldTrump/status/406550671174152192</t>
  </si>
  <si>
    <t>" @ dhowejr7: @ realDonaldTrump @graeme123s jUST WANTED TO SAY THANKYOU. YOUR A GREAT MAN" Thank you!</t>
  </si>
  <si>
    <t>https://twitter.com/realDonaldTrump/status/406553052251164672</t>
  </si>
  <si>
    <t>First Minister Salmond should stop his fruitless drive for obsolete wind turbines in Scotland-he would become popular again! @ alexsalmond</t>
  </si>
  <si>
    <t>https://twitter.com/realDonaldTrump/status/406728722570813440</t>
  </si>
  <si>
    <t>" @ noturbine:West Palm Beach, FL industrial wind farm scrapped Thousands of birds/bats saved from death @ AlexSalmond @ aberdeenshire</t>
  </si>
  <si>
    <t>https://twitter.com/realDonaldTrump/status/406729452329373696</t>
  </si>
  <si>
    <t>" @ SOS2day: Guilty plea in bird deaths at wind farms a first - New York News http://www.myfoxny.com/story/24050658/guilty-plea-in-bird-deaths-at-wind-farms-a-first#.UpmMWZcYHe9.twitter ‚Ä¶" @ AlexSalmond @ aberdeenshire</t>
  </si>
  <si>
    <t>https://twitter.com/realDonaldTrump/status/406730302451908608</t>
  </si>
  <si>
    <t>" @ NoWindAlabama: Beautiful! Let's keep it that way. # turbinefree RT @ Bamagirl_4_ever: Sunset on Sand Mountain. @ aberdeenshire @ AlexSalmond</t>
  </si>
  <si>
    <t>https://twitter.com/realDonaldTrump/status/406731524890173440</t>
  </si>
  <si>
    <t>" @ noturbine: Turbines will also kill more birds than developer will admit to &amp; ruin lives of folks living close &amp; not reduce CO2</t>
  </si>
  <si>
    <t>https://twitter.com/realDonaldTrump/status/406732207374733312</t>
  </si>
  <si>
    <t>" @ faykellytuncay: LORDS OF WINDFARMS: How Britain‚Äôs richest landowners are making millions from turbineshttp://twitpic.com/diydh3</t>
  </si>
  <si>
    <t>https://twitter.com/realDonaldTrump/status/406732995849359360</t>
  </si>
  <si>
    <t>" @ windwatchorg: No more wind turbines, county tells province:Wind farm developers should look elsewhere than Duffe...http://bit.ly/1ilEHVd</t>
  </si>
  <si>
    <t>https://twitter.com/realDonaldTrump/status/406733362720940032</t>
  </si>
  <si>
    <t>Offshore Wind in Europe: Lessons for the U.S. http://huff.to/18GR47e via @ HuffPostGreen The lesson should be that it's a lousy idea!!!"</t>
  </si>
  <si>
    <t>https://twitter.com/realDonaldTrump/status/406733832373960705</t>
  </si>
  <si>
    <t>" @ TundraSwans: Wind turbine projects are destroying rural Ont. Wind energy is a scam originally pushed by scamster Ken Lay of Enron</t>
  </si>
  <si>
    <t>https://twitter.com/realDonaldTrump/status/406734306959425536</t>
  </si>
  <si>
    <t>" @ WalterHorsting: Arctic Ice Extent Highest In A Decade http://wp.me/pPrQ9-q4s via @ wordpressdotcom"</t>
  </si>
  <si>
    <t>https://twitter.com/realDonaldTrump/status/406734637583847425</t>
  </si>
  <si>
    <t>" @ noturbine: @ realDonaldTrump Wind turbines kill up to 39 million birds a year, Industry hides evidence of kills http://www.cfact.org/2013/03/18/wind-turbines-kill-up-to-39-million-birds-a-year/ ‚Ä¶"</t>
  </si>
  <si>
    <t>https://twitter.com/realDonaldTrump/status/406737404750733312</t>
  </si>
  <si>
    <t>" @ Al_Co: @ realDonaldTrump Wind Turbines are Ugly and a FRAUD. Remove them. UK is going down the gutter." @ aberdeenshire @ AlexSalmond</t>
  </si>
  <si>
    <t>https://twitter.com/realDonaldTrump/status/406741846447362048</t>
  </si>
  <si>
    <t>Today is the day that ObamaCare website was supposed to be up and working. WRONG-website is closed down, a total disaster! 90 million doomed</t>
  </si>
  <si>
    <t>https://twitter.com/realDonaldTrump/status/406871951593185280</t>
  </si>
  <si>
    <t>" @ fay @aberdeedshire How the Green movement kills: 31,000 excess winter deaths in Britain last year. Each turbine kills 6 pensioners."</t>
  </si>
  <si>
    <t>https://twitter.com/realDonaldTrump/status/406872393236611072</t>
  </si>
  <si>
    <t>I hope you buy my shirts and ties at @ Macys</t>
  </si>
  <si>
    <t>https://twitter.com/realDonaldTrump/status/406894156951617536</t>
  </si>
  <si>
    <t>" @ Rodzillatron1: Definitely added to my collection. great product RT ‚Äú @ realDonaldTrump: I hope you buy my shirts and ties at @ Macys‚Äù Great!</t>
  </si>
  <si>
    <t>https://twitter.com/realDonaldTrump/status/406894535428825088</t>
  </si>
  <si>
    <t>" @ scdtan: @ realDonaldTrump @ Macys Very classy stuff mr.trump great christmas gifts." True and thanks!</t>
  </si>
  <si>
    <t>https://twitter.com/realDonaldTrump/status/406894903768416256</t>
  </si>
  <si>
    <t>" @ RColdwellBanker: @ realDonaldTrump @ Macys great ties! Wear them help gives me the power to sell real estate out here in Scottsdale, AZ!</t>
  </si>
  <si>
    <t>https://twitter.com/realDonaldTrump/status/406895310422933505</t>
  </si>
  <si>
    <t>" @ paulmilton28: @ realDonaldTrump @ Macys love the Ties!! Great selection of colours." They are a big hit, thanks.</t>
  </si>
  <si>
    <t>https://twitter.com/realDonaldTrump/status/406895775860666369</t>
  </si>
  <si>
    <t>" @ jimmymcgreevy: @ realDonaldTrump @ Macys ties r awesome!" Thanks!</t>
  </si>
  <si>
    <t>https://twitter.com/realDonaldTrump/status/406898876701224960</t>
  </si>
  <si>
    <t>Just left $259 million rebuilding of Doral in Miami. Amazing - Trump National Doral will be a masterpiece (if I do say so myself)!</t>
  </si>
  <si>
    <t>https://twitter.com/realDonaldTrump/status/406908079083892736</t>
  </si>
  <si>
    <t>" @ AgnesphAgnes: @ realDonaldTrump Mr.Trump has the Midas Touch!" Thank you, very nice!</t>
  </si>
  <si>
    <t>https://twitter.com/realDonaldTrump/status/406909015109947392</t>
  </si>
  <si>
    <t>" @ SueJaneRoberts: @ realDonaldTrump Any thing u work on is awesome" Thanks.</t>
  </si>
  <si>
    <t>https://twitter.com/realDonaldTrump/status/406910859425120257</t>
  </si>
  <si>
    <t>" @ pbaratelli: @ realDonaldTrump also mention charity payment when PGA tour comes there for the event." True!</t>
  </si>
  <si>
    <t>https://twitter.com/realDonaldTrump/status/406916111574503424</t>
  </si>
  <si>
    <t>Wow, the ObamaCare website, which President Obama said would be working TODAY, is a total mess with many functions not even thought about!</t>
  </si>
  <si>
    <t>https://twitter.com/realDonaldTrump/status/406935070625521664</t>
  </si>
  <si>
    <t>@ 10AJMcCarron AJ is a GREAT quarterback who is finally being recognized as such - a total winner. What a pass!</t>
  </si>
  <si>
    <t>https://twitter.com/realDonaldTrump/status/406943740511940608</t>
  </si>
  <si>
    <t>That was a great football game.</t>
  </si>
  <si>
    <t>https://twitter.com/realDonaldTrump/status/407495082854846464</t>
  </si>
  <si>
    <t>" @ skew11: I hope and know @ realDonaldTrump will win in court. Very bad what the AG did to him &amp; Trump University!"</t>
  </si>
  <si>
    <t>https://twitter.com/realDonaldTrump/status/407496524130947072</t>
  </si>
  <si>
    <t>" @ AmyRusso108: Thank God there is still someone in America that won't roll over for Obama and his ridiculousness! Sue the pants off NY AG!"</t>
  </si>
  <si>
    <t>https://twitter.com/realDonaldTrump/status/407505938774757376</t>
  </si>
  <si>
    <t>The least number of hurricanes in the U.S. in decades. So they change global warming (too cold) to climate change-now what will they call it</t>
  </si>
  <si>
    <t>https://twitter.com/realDonaldTrump/status/407506560706179072</t>
  </si>
  <si>
    <t>" @ FFXFamilyFun:My boy (6) is REALLY into @ PassGoMonopoly and getting RE so I call him Trump Jr (nicely!). Hope you don't mind! ;)" My honor</t>
  </si>
  <si>
    <t>https://twitter.com/realDonaldTrump/status/407557789796413440</t>
  </si>
  <si>
    <t>https://twitter.com/realDonaldTrump/status/407571231651545088</t>
  </si>
  <si>
    <t>A fine man, Dr. Paul F. Crouch, has just passed away. All Christians are grateful for his wonderful life and work. @ TBN</t>
  </si>
  <si>
    <t>https://twitter.com/realDonaldTrump/status/407575106072764416</t>
  </si>
  <si>
    <t>Trump Int. Hotel &amp; Tower Vancouver will transform the skyline w/ its 616 ft twisting &amp; beautiful tower http://bit.ly/1jchuTf</t>
  </si>
  <si>
    <t>https://twitter.com/realDonaldTrump/status/407589121486385152</t>
  </si>
  <si>
    <t>Many great business campaigns at @ fundanything http://bit.ly/1jciQgQ Great way to support small upstarts.</t>
  </si>
  <si>
    <t>https://twitter.com/realDonaldTrump/status/407598374255198208</t>
  </si>
  <si>
    <t>Dying @ GQMagazine just named me to a list. Too bad GQ is no longer relevant‚Äîwon‚Äôt be around long!</t>
  </si>
  <si>
    <t>https://twitter.com/realDonaldTrump/status/407610113726234624</t>
  </si>
  <si>
    <t>Congratulations to the White House. For every 1 ObamaCare enrollment there are 44 cancellation notices. Very unfair!</t>
  </si>
  <si>
    <t>https://twitter.com/realDonaldTrump/status/407615965896003584</t>
  </si>
  <si>
    <t>‚ÄúBuild your reputation on intelligence, responsibility, and results. That‚Äôs building the right way.‚Äù ‚Äì Think Like a Champion</t>
  </si>
  <si>
    <t>https://twitter.com/realDonaldTrump/status/407617494317162496</t>
  </si>
  <si>
    <t>https://twitter.com/realDonaldTrump/status/407617594737176577</t>
  </si>
  <si>
    <t>https://twitter.com/realDonaldTrump/status/407617877026418689</t>
  </si>
  <si>
    <t>" @ StephenWancha @ realDonaldTrump @ TrumpCollection great to see you building more in Canada!!!" Thanks.</t>
  </si>
  <si>
    <t>https://twitter.com/realDonaldTrump/status/407618102222807040</t>
  </si>
  <si>
    <t>https://twitter.com/realDonaldTrump/status/407619672729595904</t>
  </si>
  <si>
    <t>Here we go again via @ timesunion.com http://bit.ly/1ittSAE ... another bad deal.</t>
  </si>
  <si>
    <t>https://twitter.com/realDonaldTrump/status/407623473259765760</t>
  </si>
  <si>
    <t>‚ÄúIf you don't have time to do it right, when will you have time to do it over?‚Äù - John Wooden</t>
  </si>
  <si>
    <t>https://twitter.com/realDonaldTrump/status/407676108893847552</t>
  </si>
  <si>
    <t>"@Slucas8Lucas: I wish you would run for Pres.. We need someone with a big pair to help un-screw our countries future. Do it for children"</t>
  </si>
  <si>
    <t>https://twitter.com/realDonaldTrump/status/407676359440605184</t>
  </si>
  <si>
    <t>@ Laker_Steve Thanks Steve!</t>
  </si>
  <si>
    <t>https://twitter.com/realDonaldTrump/status/407678291110539265</t>
  </si>
  <si>
    <t>" @ dm3300: @ realDonaldTrump @ TEApublican Donald Trump for President!!" Interesting!</t>
  </si>
  <si>
    <t>https://twitter.com/realDonaldTrump/status/407682296951877632</t>
  </si>
  <si>
    <t>" @ JGlennard: @ realDonaldTrump incredible level of customer service @ TrumpPanama . Best guest experience ever # Levels" Thanks.</t>
  </si>
  <si>
    <t>https://twitter.com/realDonaldTrump/status/407694093498974208</t>
  </si>
  <si>
    <t>" @ BowlingMatthew: Andrew Carnegie was the Donald Trump of early 1900's. He didn't take crap from anybody." A great compliment!</t>
  </si>
  <si>
    <t>https://twitter.com/realDonaldTrump/status/407837109870157824</t>
  </si>
  <si>
    <t>Remember I predicted that New York Magazine would fold and people scoffed? Just announced (N.Y.Post) it lost big $'s &amp; is cutting way back!</t>
  </si>
  <si>
    <t>https://twitter.com/realDonaldTrump/status/407838490056196096</t>
  </si>
  <si>
    <t>Too bad about New York Magazine, but there's a much bigger one out there, currently doing a story on me to get even, that I'll soon discuss!</t>
  </si>
  <si>
    <t>https://twitter.com/realDonaldTrump/status/407841007087419392</t>
  </si>
  <si>
    <t>I just filed a major ethics complaint against crooked New York State Attorney General Eric Schneiderman-he should resign from office!</t>
  </si>
  <si>
    <t>https://twitter.com/realDonaldTrump/status/407864163336474624</t>
  </si>
  <si>
    <t>" @ lloyd156_: @ realDonaldTrump doesnt give a fuck, he just tells it like it is lol LEGEND" A very honest person, thanks!</t>
  </si>
  <si>
    <t>https://twitter.com/realDonaldTrump/status/407866128921559040</t>
  </si>
  <si>
    <t>With few exceptions, only really smart people are able to make a lot of money. Hard work is also important, but "brains" will supersede.</t>
  </si>
  <si>
    <t>https://twitter.com/realDonaldTrump/status/407867002024628224</t>
  </si>
  <si>
    <t>You can only smile when the losers of the world try so hard to put down successful people. Just remember, they all want to be YOU!</t>
  </si>
  <si>
    <t>https://twitter.com/realDonaldTrump/status/407914392672428032</t>
  </si>
  <si>
    <t>@ puddlejumper365 You have to have passion for your work. That's most important. Then keep your focus intact. Good luck.</t>
  </si>
  <si>
    <t>https://twitter.com/realDonaldTrump/status/407924180772855808</t>
  </si>
  <si>
    <t>@ StefThomason Great!</t>
  </si>
  <si>
    <t>https://twitter.com/realDonaldTrump/status/407924364911198208</t>
  </si>
  <si>
    <t>https://twitter.com/realDonaldTrump/status/407924724845391872</t>
  </si>
  <si>
    <t>https://twitter.com/realDonaldTrump/status/407926068318724096</t>
  </si>
  <si>
    <t>https://twitter.com/realDonaldTrump/status/407935209263230977</t>
  </si>
  <si>
    <t>@ TrumpChicago Grand Deluxe Suites = Chicago‚Äôs most spacious hotel rooms, each w/ 10 ft floor to ceiling windows http://bit.ly/1eLLQsh</t>
  </si>
  <si>
    <t>https://twitter.com/realDonaldTrump/status/407940921699729408</t>
  </si>
  <si>
    <t>@TrumpSoHo‚Äôs four restaurants provide guests with a wide range of choices, each embodying excellence http://bit.ly/1eLMVR4</t>
  </si>
  <si>
    <t>https://twitter.com/realDonaldTrump/status/407949125976457216</t>
  </si>
  <si>
    <t>https://twitter.com/realDonaldTrump/status/407957935155732480</t>
  </si>
  <si>
    <t>@ jeffreypham Great!</t>
  </si>
  <si>
    <t>https://twitter.com/realDonaldTrump/status/407958472492212225</t>
  </si>
  <si>
    <t>https://twitter.com/realDonaldTrump/status/407958850474504192</t>
  </si>
  <si>
    <t>https://twitter.com/realDonaldTrump/status/407960012032446464</t>
  </si>
  <si>
    <t>Wow, it‚Äôs now official. ObamaCare website has topped $1B http://tinyurl.com/nkfg87r Will soon be up to $1.5B</t>
  </si>
  <si>
    <t>https://twitter.com/realDonaldTrump/status/407972770278961152</t>
  </si>
  <si>
    <t>New reality. Yuan just passed the Euro as 2nd most traded finance currency http://bloom.bg/1eLOIp8 Our leaders better get smart fast.</t>
  </si>
  <si>
    <t>https://twitter.com/realDonaldTrump/status/407978087863697408</t>
  </si>
  <si>
    <t>There are no short cuts to any place worth going.-- Beverly Sills</t>
  </si>
  <si>
    <t>https://twitter.com/realDonaldTrump/status/407995525191835648</t>
  </si>
  <si>
    <t>‚ÄúThe road to Easy Street goes through the sewer.‚Äù ‚Äì John Madden</t>
  </si>
  <si>
    <t>https://twitter.com/realDonaldTrump/status/408018451362766849</t>
  </si>
  <si>
    <t>Denver, Minnesota and others are bracing for some of the coldest weather on record. What are the global warming geniuses saying about this?</t>
  </si>
  <si>
    <t>https://twitter.com/realDonaldTrump/status/408028871746125824</t>
  </si>
  <si>
    <t>" @ dsing33: @ DonaldJTrumpJr @ realDonaldTrump who will run the Trump empire when Trump Sr is president?"</t>
  </si>
  <si>
    <t>https://twitter.com/realDonaldTrump/status/408256977618210816</t>
  </si>
  <si>
    <t>"Those who lack courage will always find a philosophy to justify it." -- Albert Camus</t>
  </si>
  <si>
    <t>https://twitter.com/realDonaldTrump/status/408275582107938817</t>
  </si>
  <si>
    <t>"To become a champion, fight one more round." -- James J. Corbett, long ago Heavyweight Champion</t>
  </si>
  <si>
    <t>https://twitter.com/realDonaldTrump/status/408310058955460608</t>
  </si>
  <si>
    <t>https://twitter.com/realDonaldTrump/status/408329366414692352</t>
  </si>
  <si>
    <t>Sleazebag @ BashirLive has just been forced to resign from @ msnbc. His pathetic apology wasn‚Äôt enough to save his job. @ SarahPalinUSA</t>
  </si>
  <si>
    <t>https://twitter.com/realDonaldTrump/status/408329614847508480</t>
  </si>
  <si>
    <t>Congrats to @ msnbc for firing Martin Bashir‚Äîdon‚Äôt feel badly, he didn‚Äôt get ratings anyway. @ SarahPalinUSA</t>
  </si>
  <si>
    <t>https://twitter.com/realDonaldTrump/status/408340462194663424</t>
  </si>
  <si>
    <t>A special message for Martin Bashir- http://instagram.com/p/hg5jtimhee/</t>
  </si>
  <si>
    <t>https://twitter.com/realDonaldTrump/status/408344204981829633</t>
  </si>
  <si>
    <t>Our billion dollar website- http://instagram.com/p/hg7JwfmhQ7/</t>
  </si>
  <si>
    <t>https://twitter.com/realDonaldTrump/status/408380302206443520</t>
  </si>
  <si>
    <t>Wow, record setting cold temperatures throughout large parts of the country. Must be global warming, I mean climate change!</t>
  </si>
  <si>
    <t>https://twitter.com/realDonaldTrump/status/408595321384476673</t>
  </si>
  <si>
    <t>The problem w/ the concept of "global warming" is that the U.S. is spending a fortune on "fixing it" while China &amp; others do nothing!</t>
  </si>
  <si>
    <t>https://twitter.com/realDonaldTrump/status/408618369697333248</t>
  </si>
  <si>
    <t>. @ VattenfallGroup couldn‚Äôt sell its money losing Aberdeen windfarm‚Äîso @ AlexSalmond forced phony extension. @ AberdeenCC @ Aberdeenshire</t>
  </si>
  <si>
    <t>https://twitter.com/realDonaldTrump/status/408618592901804032</t>
  </si>
  <si>
    <t>. @ VattenfallGroup wants out of their Aberdeen windfarm fiasco so badly but @ AlexSalmond won‚Äôt let them‚Äîhe‚Äôs (cont) http://tl.gd/n_1rsuccp</t>
  </si>
  <si>
    <t>https://twitter.com/realDonaldTrump/status/408618799941033984</t>
  </si>
  <si>
    <t>Off shore windfarms being abandoned in droves throughout world‚Äîtoo expensive to build &amp; operate‚Äîdon‚Äôt work. (cont) http://tl.gd/n_1rsucd5</t>
  </si>
  <si>
    <t>https://twitter.com/realDonaldTrump/status/408629701058392066</t>
  </si>
  <si>
    <t>Why is it that when Warren Buffett uses the bankruptcy laws to his benefit, nobody cares, but with me they go nuts!</t>
  </si>
  <si>
    <t>https://twitter.com/realDonaldTrump/status/408638658443366400</t>
  </si>
  <si>
    <t>U.S. criticized for releasing Iranian nuclear scientist while striking no deal for Christian pastorhttp://bit.ly/1hzaWin</t>
  </si>
  <si>
    <t>https://twitter.com/realDonaldTrump/status/408677134446493696</t>
  </si>
  <si>
    <t>Leaving today for California to inspect my fantastic golf course &amp; club on the Palos Verdes peninsula. Big success. http://bit.ly/1iDAXhW</t>
  </si>
  <si>
    <t>https://twitter.com/realDonaldTrump/status/408694691631075328</t>
  </si>
  <si>
    <t>"You have to learn the rules of the game. And then you have to play better than anyone else." -- Albert Einstein</t>
  </si>
  <si>
    <t>https://twitter.com/realDonaldTrump/status/408721705826537473</t>
  </si>
  <si>
    <t>Nelson Mandela and myself had a wonderful relationship--he was a special man and will be missed. http://instagram.com/p/hjm8QMmhYF/</t>
  </si>
  <si>
    <t>https://twitter.com/realDonaldTrump/status/408726949217853440</t>
  </si>
  <si>
    <t>A good head and a good heart are always a formidable combination. -- Nelson Mandela</t>
  </si>
  <si>
    <t>https://twitter.com/realDonaldTrump/status/408727220509634561</t>
  </si>
  <si>
    <t>It always seems impossible until it is done. --Nelson Mandela</t>
  </si>
  <si>
    <t>https://twitter.com/realDonaldTrump/status/408977406779596801</t>
  </si>
  <si>
    <t>"@happypaultk @ realDonaldTrump look what heavy winds did to one of our Scottish wind turbines" https://twitter.com/happypaultk/status/408568700250640384/photo/1pic.twitter.com/goNBiALCek</t>
  </si>
  <si>
    <t>@happypaultk @</t>
  </si>
  <si>
    <t>https://twitter.com/realDonaldTrump/status/408977616926830592</t>
  </si>
  <si>
    <t>Ice storm rolls from Texas to Tennessee - I'm in Los Angeles and it's freezing. Global warming is a total, and very expensive, hoax!</t>
  </si>
  <si>
    <t>https://twitter.com/realDonaldTrump/status/408977722610692098</t>
  </si>
  <si>
    <t>https://twitter.com/realDonaldTrump/status/408979579521359872</t>
  </si>
  <si>
    <t>" @ bonz21 @ realDonaldTrump because you tell it like it is and the liberal media can't stand it! Keep blasting away!"Thx</t>
  </si>
  <si>
    <t>https://twitter.com/realDonaldTrump/status/408980660477374464</t>
  </si>
  <si>
    <t>Great going to all of Dubai in winning what will be a fantastic # Expo2020 - we will all be there!</t>
  </si>
  <si>
    <t>https://twitter.com/realDonaldTrump/status/408981176380968960</t>
  </si>
  <si>
    <t>" @ HHShkMohd: To all people in the UAE: your support and enthusiasm fuelled our victory at Dubai # Expo2020. Congratulations, a fantastic win!</t>
  </si>
  <si>
    <t>https://twitter.com/realDonaldTrump/status/408983789830815744</t>
  </si>
  <si>
    <t>We should be focused on magnificently clean and healthy air and not distracted by the expensive hoax that is global warming!</t>
  </si>
  <si>
    <t>https://twitter.com/realDonaldTrump/status/409001099593404416</t>
  </si>
  <si>
    <t>https://twitter.com/realDonaldTrump/status/409006133659963392</t>
  </si>
  <si>
    <t>. @ BillBratton was a great choice for NYC Police Commissioner. He will make us proud, and safe!</t>
  </si>
  <si>
    <t>https://twitter.com/realDonaldTrump/status/409038759275950080</t>
  </si>
  <si>
    <t>Trump Tower at Century City brings luxury to Makati, the financial &amp; social capital of Philippineshttp://bit.ly/P97D1l</t>
  </si>
  <si>
    <t>https://twitter.com/realDonaldTrump/status/409038965723770880</t>
  </si>
  <si>
    <t>Steps away from Waikiki's famous beaches, @ TrumpWaikiki is Hawaii‚Äôs top destination w/our signature amenities http://bit.ly/17tNNn5</t>
  </si>
  <si>
    <t>https://twitter.com/realDonaldTrump/status/409048194413109248</t>
  </si>
  <si>
    <t>Iran has never had a better friend than Obama.</t>
  </si>
  <si>
    <t>https://twitter.com/realDonaldTrump/status/409049304951562240</t>
  </si>
  <si>
    <t>Looking forward to hosting @ NaghmehAbedini next week @ TrumpTowerNY. The White House has abandoned her husband, Christian Pastor Abedini.</t>
  </si>
  <si>
    <t>https://twitter.com/realDonaldTrump/status/409059407545135105</t>
  </si>
  <si>
    <t>The now $1.2B ObamaCare website is as bad as ever-- insurers not getting the proper data.http://huff.to/18IHzHV</t>
  </si>
  <si>
    <t>https://twitter.com/realDonaldTrump/status/409059856637636608</t>
  </si>
  <si>
    <t>It's Friday. How much money has been wasted on defunct ObamaCare website today?</t>
  </si>
  <si>
    <t>https://twitter.com/realDonaldTrump/status/409068370261078016</t>
  </si>
  <si>
    <t>‚ÄúYou can't put a limit on anything. The more you dream, the farther you get.‚Äù - @ MichaelPhelps</t>
  </si>
  <si>
    <t>https://twitter.com/realDonaldTrump/status/409070480889356288</t>
  </si>
  <si>
    <t>My shirts, ties &amp; cufflinks @ Macys have never been better or more beautiful. Great holiday gifts, great price.</t>
  </si>
  <si>
    <t>https://twitter.com/realDonaldTrump/status/409072338844401664</t>
  </si>
  <si>
    <t>https://twitter.com/realDonaldTrump/status/409074212645502977</t>
  </si>
  <si>
    <t>‚ÄúAfter every setback, start thinking big as soon as possible.‚Äù - Think Big</t>
  </si>
  <si>
    <t>https://twitter.com/realDonaldTrump/status/409079434172309505</t>
  </si>
  <si>
    <t>Don't underestimate yourself--or your possibilities. There are always opportunities.</t>
  </si>
  <si>
    <t>https://twitter.com/realDonaldTrump/status/409334213440069632</t>
  </si>
  <si>
    <t>"@MissUniversNEWS: Miss Universe 2012 @ oliviaculpo with the boss @ realDonaldTrump during # MissUniverse2013 # ThrowBackpic.twitter.com/zGU7sYmgr8</t>
  </si>
  <si>
    <t>@MissUniversNEWS @ @</t>
  </si>
  <si>
    <t>https://twitter.com/realDonaldTrump/status/409334719080181760</t>
  </si>
  <si>
    <t>" @ _TrevorJames: I'd work for @ realDonaldTrump for free" I love that!</t>
  </si>
  <si>
    <t>https://twitter.com/realDonaldTrump/status/409334954007355393</t>
  </si>
  <si>
    <t>" @ TimLeman: @ realDonaldTrump What was one thing others underestimated about you?" That I never give up!</t>
  </si>
  <si>
    <t>https://twitter.com/realDonaldTrump/status/409335966730448896</t>
  </si>
  <si>
    <t>" @ SportsProverbs: Winners see problems as just another way to prove themselves. ‚Äì Donald Trump"</t>
  </si>
  <si>
    <t>https://twitter.com/realDonaldTrump/status/409336168518414338</t>
  </si>
  <si>
    <t>" @ beandp749: ¬´ I like thinking big. If you‚Äôre going to be thinking anything, you might as well think big. ¬ªDonald Trump"</t>
  </si>
  <si>
    <t>https://twitter.com/realDonaldTrump/status/409341598967672832</t>
  </si>
  <si>
    <t>My father Fred Trump left me a relatively small amount of money (compared to where I am today-over $10 billion) but vast amount of knowledge</t>
  </si>
  <si>
    <t>https://twitter.com/realDonaldTrump/status/409342934320820224</t>
  </si>
  <si>
    <t>In making big money, knowledge is far more important than any other ingredient, including money itself!</t>
  </si>
  <si>
    <t>https://twitter.com/realDonaldTrump/status/409587862053474304</t>
  </si>
  <si>
    <t>" @ HMunjal: You're one of the most educated, handsome and sophisticated men that I know of. Men should aspire to be like you." Thank you!</t>
  </si>
  <si>
    <t>https://twitter.com/realDonaldTrump/status/409589741470748672</t>
  </si>
  <si>
    <t>https://twitter.com/realDonaldTrump/status/409593552314712064</t>
  </si>
  <si>
    <t>Show me someone without an ego, and I'll show you a loser - having a healthy ego, or high opinion of yourself, is a real positive in life!</t>
  </si>
  <si>
    <t>https://twitter.com/realDonaldTrump/status/409697934154821632</t>
  </si>
  <si>
    <t>People are always asking me about the very special word, CONFIDENCE. The fact is there is (almost) nothing like it. Is derived from winning!</t>
  </si>
  <si>
    <t>https://twitter.com/realDonaldTrump/status/409706282556194817</t>
  </si>
  <si>
    <t>P.S. - There is also something really good to say about humility. Being confident and humble is a great combination, maybe the best of all!</t>
  </si>
  <si>
    <t>https://twitter.com/realDonaldTrump/status/409886929178869760</t>
  </si>
  <si>
    <t>Just got back to New York from California. Will be on Fox &amp; Friends tomorrow morning at 7.00. ObamaCare and other disasters to be discussed</t>
  </si>
  <si>
    <t>https://twitter.com/realDonaldTrump/status/409889182895841280</t>
  </si>
  <si>
    <t>@ VanityFair Wow, I just looked at the circulation numbers - Vanity Fair Magazine won't be around much longer, it's really in bad shape!</t>
  </si>
  <si>
    <t>https://twitter.com/realDonaldTrump/status/409890174106337280</t>
  </si>
  <si>
    <t>" @ CONKJR: did you tour @ TrumpGolfLA. One of the best golf courses in the world with one of the best supers in Martin Howard" Thank you!</t>
  </si>
  <si>
    <t>https://twitter.com/realDonaldTrump/status/409893020461694976</t>
  </si>
  <si>
    <t>Obama said he never met his uncle, Oscar, who was arrested for whatever. Turns out he lived with his uncle in Boston. SO MANY LIES!</t>
  </si>
  <si>
    <t>https://twitter.com/realDonaldTrump/status/410006741162921984</t>
  </si>
  <si>
    <t>The Unaffordable Care Act, sometimes referred to as ObamaCare, is not working. Millions of people are losing their plans and doctors-fraud!</t>
  </si>
  <si>
    <t>https://twitter.com/realDonaldTrump/status/410058309400424448</t>
  </si>
  <si>
    <t>I really enjoy doing @ foxandfriends every Monday at 7 AM. @sdoocy, @ ehasselbeck and @ kilmeade are great people.</t>
  </si>
  <si>
    <t>@ @sdoocy @ @</t>
  </si>
  <si>
    <t>https://twitter.com/realDonaldTrump/status/410072481815212032</t>
  </si>
  <si>
    <t>Dopey Graydon Carter, who is presiding over dying @ VanityFair magazine, is also presiding over dying Waverly Inn‚Äîworst food in city.</t>
  </si>
  <si>
    <t>https://twitter.com/realDonaldTrump/status/410073101213241344</t>
  </si>
  <si>
    <t>Just left Florida, amazing how well State is doing-- jobs way up, taxes down. Congrats to @FLGovScott</t>
  </si>
  <si>
    <t>https://twitter.com/realDonaldTrump/status/410079463997571072</t>
  </si>
  <si>
    <t>Just read @ PiersMorgan‚Äôs book ‚ÄúShooting Straight‚Äù and whether you love him or hate him (I‚Äôm in the first category), it is terrific.</t>
  </si>
  <si>
    <t>https://twitter.com/realDonaldTrump/status/410104432810934272</t>
  </si>
  <si>
    <t>"@foolishvessel - was so awesome u hosted @ NaghmehAbedini this week! Please give it ur utmost to # FreeSaeed!" I will!</t>
  </si>
  <si>
    <t>@foolishvessel @</t>
  </si>
  <si>
    <t>https://twitter.com/realDonaldTrump/status/410104927390687232</t>
  </si>
  <si>
    <t>" @ discretepi4you @ foxandfriends I look forward to your segment every week. Clear, concise and common sense!" Thanks.</t>
  </si>
  <si>
    <t>https://twitter.com/realDonaldTrump/status/410122719686971392</t>
  </si>
  <si>
    <t>Via @ bluegreentweet: "Scottish wind farm opposed by Donald Trump delayed"http://bit.ly/1ksDnvq</t>
  </si>
  <si>
    <t>https://twitter.com/realDonaldTrump/status/410123716794646528</t>
  </si>
  <si>
    <t>‚ÄúCourageous people do not fear forgiving, for the sake of peace.‚Äù ‚Äì Nelson Mandela</t>
  </si>
  <si>
    <t>https://twitter.com/realDonaldTrump/status/410130108494540800</t>
  </si>
  <si>
    <t>" @ wakafee1017 @ realDonaldTrump Everyone should look at what he has done &amp; take notes if you want to be successful." Thx</t>
  </si>
  <si>
    <t>https://twitter.com/realDonaldTrump/status/410138025478209536</t>
  </si>
  <si>
    <t>As always &amp; due to popular demand, @ TrumpRink will be open Christmas eve &amp; day as well as New Year's eve &amp; day http://bit.ly/SGvzKS</t>
  </si>
  <si>
    <t>https://twitter.com/realDonaldTrump/status/410138922367201280</t>
  </si>
  <si>
    <t>Congrats to @ JoeTorre, @ TonyLaRussa &amp; Bobby Cox on all being unanimously elected to @ MLB‚Äôs @ BaseballHall! Great leaders &amp; managers.</t>
  </si>
  <si>
    <t>https://twitter.com/realDonaldTrump/status/410147857656598528</t>
  </si>
  <si>
    <t>It‚Äôs time for @ PeteRose_14 to enter @ MLB‚Äôs @ BaseballHall. All time hits leader has paid the price.</t>
  </si>
  <si>
    <t>https://twitter.com/realDonaldTrump/status/410151073639182337</t>
  </si>
  <si>
    <t>Graydon Carter, whose reign over failing @ VanityFair has been a disaster, has acted in two movies--both bombed &amp; got bad reviews.</t>
  </si>
  <si>
    <t>https://twitter.com/realDonaldTrump/status/410154905299472384</t>
  </si>
  <si>
    <t>Where‚Äôs the leadership? Obama only met with Sebelius ONCE since ObamaCare passed http://bit.ly/1ksHyaw His signature legislation...</t>
  </si>
  <si>
    <t>https://twitter.com/realDonaldTrump/status/410158378682286080</t>
  </si>
  <si>
    <t>WH claims it lied about Pres. Obama living with his uncle b/c ‚Äúwasn‚Äôt mentioned in his book.‚Äù I guess Bill Ayers never knew about it!</t>
  </si>
  <si>
    <t>https://twitter.com/realDonaldTrump/status/410161236727193600</t>
  </si>
  <si>
    <t>ICYMI via @ AmSpec by Jeffrey Lord: ‚ÄúTHE MALVERSATION OF @ AGSchneiderman - Trump hits NY AG with ethics charge.‚Äùhttp://bit.ly/1ksG2Ft</t>
  </si>
  <si>
    <t>https://twitter.com/realDonaldTrump/status/410168002248572928</t>
  </si>
  <si>
    <t>" @ DennyHuntington @ foxandfriends I look forward to you on Mondays! Always insightful conversations" Thanks</t>
  </si>
  <si>
    <t>https://twitter.com/realDonaldTrump/status/410401003847315456</t>
  </si>
  <si>
    <t>Bird killing windfarm that I oppose in Aberdeen just got delayed by at least two years. @ AlexSalmond forced the failing developers to delay!</t>
  </si>
  <si>
    <t>https://twitter.com/realDonaldTrump/status/410403139674980352</t>
  </si>
  <si>
    <t>The ill-conceived windfarm that @ AlexSalmond is pushing for Aberdeen will lose $50 million a year. Only a fool would build it or want it!</t>
  </si>
  <si>
    <t>https://twitter.com/realDonaldTrump/status/410408315534204928</t>
  </si>
  <si>
    <t>If Graydon Carter's very dumb bosses would fire him for his terrible circulation numbers at failing Vanity Fair-his bad food restaurants die</t>
  </si>
  <si>
    <t>https://twitter.com/realDonaldTrump/status/410420845941514240</t>
  </si>
  <si>
    <t>" @ adamricheal DonaldTrump for Pres 2016 America's economy needs his business Midas Touch &amp; no nonsense approach" Thx.</t>
  </si>
  <si>
    <t>https://twitter.com/realDonaldTrump/status/410422596065165312</t>
  </si>
  <si>
    <t>" @ warrencasselljr Watching The Apprentice UK. Not as good as @ realDonaldTrump's Apprentice." True!</t>
  </si>
  <si>
    <t>https://twitter.com/realDonaldTrump/status/410423785443966978</t>
  </si>
  <si>
    <t>" @ koos32 @ realDonaldTrump Donald, you also belong in the same category as a great leader. The US needs you!" Thanks.</t>
  </si>
  <si>
    <t>https://twitter.com/realDonaldTrump/status/410424171747758080</t>
  </si>
  <si>
    <t>Major League Baseball: The best thing you can do is let @ PeteRose_14---your all time hits leader---into the Hall of Fame. It's time!</t>
  </si>
  <si>
    <t>https://twitter.com/realDonaldTrump/status/410430264020451329</t>
  </si>
  <si>
    <t>State Senator Shirley Huntley "ratted" on black politicians &amp; was believed--when she ratted on @ AGSchneiderman, nobody listened. Racism!</t>
  </si>
  <si>
    <t>https://twitter.com/realDonaldTrump/status/410444169253879809</t>
  </si>
  <si>
    <t>Naghmeh Abedini, the lovely wife of the Christian Pastor Saeed being held in an Iranian jail, just left my office. # savesaeed</t>
  </si>
  <si>
    <t>https://twitter.com/realDonaldTrump/status/410444478416039936</t>
  </si>
  <si>
    <t>Iran must immediately allow Christian # PastorSaeed out of prison or we should put back sanctions (which should never have been lifted)</t>
  </si>
  <si>
    <t>https://twitter.com/realDonaldTrump/status/410452091522412545</t>
  </si>
  <si>
    <t>Via @ worldnetdaily by @ MichaelCarl7: ‚ÄúTrump: Obama blew chance to free U.S. pastor‚Äùhttp://bit.ly/1gm09rB</t>
  </si>
  <si>
    <t>https://twitter.com/realDonaldTrump/status/410468739373486080</t>
  </si>
  <si>
    <t>Illegal use of official Attorney General stationary by lightweight @ AGSchneiderman.pic.twitter.com/dkbNc6DKPD</t>
  </si>
  <si>
    <t>https://twitter.com/realDonaldTrump/status/410468924505878528</t>
  </si>
  <si>
    <t>How can NYS allow lightweight @ AGSchneiderman to remain in office? What are JCOPE &amp; Moreland Commissions waiting on?pic.twitter.com/GDiLw5OvJX</t>
  </si>
  <si>
    <t>https://twitter.com/realDonaldTrump/status/410472327525048320</t>
  </si>
  <si>
    <t>Great meeting with @ NaghmehAbedini the wonderful wife of Christian Pastor Saeed, who is in Iranian prison. # savesaeedpic.twitter.com/ERtLfwrs11</t>
  </si>
  <si>
    <t>https://twitter.com/realDonaldTrump/status/410504039382536192</t>
  </si>
  <si>
    <t>Come on MLB, do the right thing! Let @ PeteRose_14 into the Hall. No drugs‚Äîjust hard work and talent!</t>
  </si>
  <si>
    <t>https://twitter.com/realDonaldTrump/status/410508574222086144</t>
  </si>
  <si>
    <t>. @ MarkHalperin‚Äôs and John Heilemann‚Äôs book, Double Down, is an excellent read on the just passed election. Great book, congrats! @ jheil</t>
  </si>
  <si>
    <t>https://twitter.com/realDonaldTrump/status/410511810886770688</t>
  </si>
  <si>
    <t>‚ÄúKnow from the inside out that you have the power to succeed and you will.‚Äù ‚Äì Think Like a Champion</t>
  </si>
  <si>
    <t>https://twitter.com/realDonaldTrump/status/410512076340092928</t>
  </si>
  <si>
    <t>A beautiful view from my office today- http://instagram.com/p/hwUnhSGhdy/</t>
  </si>
  <si>
    <t>https://twitter.com/realDonaldTrump/status/410516483601477632</t>
  </si>
  <si>
    <t>After climbing a great hill, one only finds that there are many more hills to climb. -- Nelson Mandela</t>
  </si>
  <si>
    <t>https://twitter.com/realDonaldTrump/status/410522671609167872</t>
  </si>
  <si>
    <t>"@kayvbb @ realDonaldTrump @ NaghmehAbedini Thank you for raising awareness on her plight!!" My honor.</t>
  </si>
  <si>
    <t>@kayvbb @ @</t>
  </si>
  <si>
    <t>https://twitter.com/realDonaldTrump/status/410522918066466817</t>
  </si>
  <si>
    <t>" @ DavidSBaldwin @ realDonaldTrump &amp; # NelsonMandela. Both legends." Wow, what a compliment.</t>
  </si>
  <si>
    <t>https://twitter.com/realDonaldTrump/status/410523242089033731</t>
  </si>
  <si>
    <t>" @ brucesteve52 @ realDonaldTrump @ NaghmehAbedini Thank you for caring for this family and their need. God bless you!" Thank you.</t>
  </si>
  <si>
    <t>https://twitter.com/realDonaldTrump/status/410523814682841088</t>
  </si>
  <si>
    <t>" @ DaveInChrist @ realDonaldTrump @EncouragedEve @ NaghmehAbedini This is great!! How awesome of Mr. Trump!" Thank you.</t>
  </si>
  <si>
    <t>@ @ @EncouragedEve @</t>
  </si>
  <si>
    <t>https://twitter.com/realDonaldTrump/status/410525395671187456</t>
  </si>
  <si>
    <t>" @ YMatthews956 Have u ever considered meeting w/ Obama? He might be open to your wisdom &amp; business savvy." I doubt it!</t>
  </si>
  <si>
    <t>https://twitter.com/realDonaldTrump/status/410526474530074624</t>
  </si>
  <si>
    <t>. @ JohnKerry claims he has "never stopped working‚Äù f/Pastor Abedini‚Äôs release through ‚Äúback channels." Where are the results?</t>
  </si>
  <si>
    <t>https://twitter.com/realDonaldTrump/status/410529522811822080</t>
  </si>
  <si>
    <t>Re Kerry admitting to ‚Äúworking‚Äù for Pastor Abedini‚Äôs release--why has US already released Iranian spies &amp; nuclear scientist? Dumb!</t>
  </si>
  <si>
    <t>https://twitter.com/realDonaldTrump/status/410530129249435648</t>
  </si>
  <si>
    <t>" @ RonaldRosenthal @ BillHemmer @ realDonaldTrump @ PeteRose_14 LET PETE Rose in!!! YES!!!! he deserves it"</t>
  </si>
  <si>
    <t>https://twitter.com/realDonaldTrump/status/410530701474152448</t>
  </si>
  <si>
    <t>" @ borland_jim After staying at the Trump International Hotel and Tower in NYC everything else seems subpar." Thank you.</t>
  </si>
  <si>
    <t>https://twitter.com/realDonaldTrump/status/410533288478924800</t>
  </si>
  <si>
    <t>Via @ ACLJ: "Pastor Saeed's Wife Expresses Gratitude to Donald Trump for Raising Her Husband's Plight"http://bit.ly/IOcyWk</t>
  </si>
  <si>
    <t>https://twitter.com/realDonaldTrump/status/410607270658330624</t>
  </si>
  <si>
    <t>It's amazing how badly the Knicks and Nets are playing. Everybody predicted they would be top teams with all of the money spent. Too bad!</t>
  </si>
  <si>
    <t>https://twitter.com/realDonaldTrump/status/410607610262728705</t>
  </si>
  <si>
    <t>" @ BobSmit98038199: @ realDonaldTrump @ AGSchneiderman botox botox botox botox"</t>
  </si>
  <si>
    <t>https://twitter.com/realDonaldTrump/status/410608304348741632</t>
  </si>
  <si>
    <t>" @ kasek_craig: Can someone please explain how my obamacare insurance is twice as expensive as my cancelled insurance.. can't afford this"</t>
  </si>
  <si>
    <t>https://twitter.com/realDonaldTrump/status/410673729421975552</t>
  </si>
  <si>
    <t>@ TrumpDoral The Blue Monster at Trump National Doral opens for play on Saturday morning after a massive rebuilding - brand new course!</t>
  </si>
  <si>
    <t>https://twitter.com/realDonaldTrump/status/410674959955288064</t>
  </si>
  <si>
    <t>@ TrumpDoral The brand new Blue Monster at Trump National Doral has recieved GREAT reviews from the golf critics. Check it out-opens Dec. 14</t>
  </si>
  <si>
    <t>https://twitter.com/realDonaldTrump/status/410734206848077824</t>
  </si>
  <si>
    <t>" @ LBabcock2: We've been covered through my husbands job for 40 years with excellent ins. Next year it all changes"</t>
  </si>
  <si>
    <t>https://twitter.com/realDonaldTrump/status/410743213084119040</t>
  </si>
  <si>
    <t>President Obama's approval rating, at 38%, is at an all-time low. Gee, I wonder why?</t>
  </si>
  <si>
    <t>https://twitter.com/realDonaldTrump/status/410777062501126144</t>
  </si>
  <si>
    <t>Why does Conde Nast allow dopey Graydon Carter to run bad food restaurants while running failing @ VanityFair magazine?</t>
  </si>
  <si>
    <t>https://twitter.com/realDonaldTrump/status/410805761984307201</t>
  </si>
  <si>
    <t>" @ marianne_hund thank you for helping free Saeed Abedini. I pray God blesses you and that a Christmas miracle is in the works!" Thx</t>
  </si>
  <si>
    <t>https://twitter.com/realDonaldTrump/status/410812210839973889</t>
  </si>
  <si>
    <t>Let Pete into the Hall of Fame- http://instagram.com/p/hycisOGhTF/ @ PeteRose_14</t>
  </si>
  <si>
    <t>https://twitter.com/realDonaldTrump/status/410879437748441088</t>
  </si>
  <si>
    <t>@ BenCooner @ RED931FM @ SCOTTHALLNWO @ Jassisidhu @ b_coalition @ WWE @ 0 Happy Birthday Sarina.</t>
  </si>
  <si>
    <t>@ @ @ @ @ @ @</t>
  </si>
  <si>
    <t>https://twitter.com/realDonaldTrump/status/410880758929043456</t>
  </si>
  <si>
    <t>The atrium of @ TrumpTowerNY dressed up for Christmas- http://on.fb.me/1bXe85a</t>
  </si>
  <si>
    <t>https://twitter.com/realDonaldTrump/status/410892258477498368</t>
  </si>
  <si>
    <t>I will be on Piers Morgan Live tonight at 9 p.m. on CNN. Tune in!</t>
  </si>
  <si>
    <t>https://twitter.com/realDonaldTrump/status/411097849892728832</t>
  </si>
  <si>
    <t>This is one of the COLDEST WINTERS ever, freezing all over the country for long periods of time! So much for GLOBAL WARMING.</t>
  </si>
  <si>
    <t>https://twitter.com/realDonaldTrump/status/411150891647901696</t>
  </si>
  <si>
    <t>Via @ theblaze by @ BillyHallowell:‚ÄúDONALD TRUMP BLASTS OBAMA FOR FAILING TO SECURE CHRISTIAN PASTOR‚ÄôS FREEDOM IN IRAN‚Äù http://bit.ly/JflULV</t>
  </si>
  <si>
    <t>https://twitter.com/realDonaldTrump/status/411159156578476033</t>
  </si>
  <si>
    <t>Via @ ChristianPost " @ NaghmehAbedini to Testify at New Congressional Hearing on Persecution of Pastor Saeed Abedini"http://bit.ly/Jfnnlz</t>
  </si>
  <si>
    <t>https://twitter.com/realDonaldTrump/status/411178574943506432</t>
  </si>
  <si>
    <t>Had dinner last night at Megu, 845 United Nations Plaza--fabulous food, beautiful restaurant.</t>
  </si>
  <si>
    <t>https://twitter.com/realDonaldTrump/status/411179983847976960</t>
  </si>
  <si>
    <t>Via @ PatheosFamily by @BristolsBlog: "Trump Weighs In on Saeed: Obama 'Didn‚Äôt Even Ask'" http://ow.ly/2C2PrF Thanks Bristol!</t>
  </si>
  <si>
    <t>https://twitter.com/realDonaldTrump/status/411202845879177216</t>
  </si>
  <si>
    <t>Our prayers are with Rev. @ BillyGraham for a speedy recovery. His faith continues to inspire us all.</t>
  </si>
  <si>
    <t>https://twitter.com/realDonaldTrump/status/411215402111229952</t>
  </si>
  <si>
    <t>A $1.5B website that can only handle 50K users at a time is sad but no surprise!</t>
  </si>
  <si>
    <t>https://twitter.com/realDonaldTrump/status/411219453729198080</t>
  </si>
  <si>
    <t>Exciting news‚ÄîAfter massive construction, the Blue Monster at Trump National Doral is open for business today. http://bit.ly/1hPnTou</t>
  </si>
  <si>
    <t>https://twitter.com/realDonaldTrump/status/411234455768924160</t>
  </si>
  <si>
    <t>I hope you all are looking at the Donald J. Trump Signature Collection of ties, shirts &amp; cufflinks @ Macys‚Äîgreat for Christmas &amp; holidays.</t>
  </si>
  <si>
    <t>https://twitter.com/realDonaldTrump/status/411247268763676673</t>
  </si>
  <si>
    <t>How amazing, the State Health Director who verified copies of Obama‚Äôs ‚Äúbirth certificate‚Äù died in plane crash today. All others lived</t>
  </si>
  <si>
    <t>https://twitter.com/realDonaldTrump/status/411264853022478336</t>
  </si>
  <si>
    <t>" @ Lisa_Smith70 A real president wouldn't take a selfie during ANY memorial service. # NelsonMandelaMemorial"</t>
  </si>
  <si>
    <t>https://twitter.com/realDonaldTrump/status/411267229712281601</t>
  </si>
  <si>
    <t>" @ Markhousego Myself &amp; @ realDonaldTrump back in the summer.Great place &amp; a great man. pic.twitter.com/91abAcgNKn" Thx Mark</t>
  </si>
  <si>
    <t>https://twitter.com/realDonaldTrump/status/411407856874061824</t>
  </si>
  <si>
    <t>What a sad thing that the memory of Nelson Mandela will be stained by the phoney sign language moron who is in every picture at funeral!</t>
  </si>
  <si>
    <t>https://twitter.com/realDonaldTrump/status/411409929657126913</t>
  </si>
  <si>
    <t>Can you believe that the corrupt and pathetic South Africa police force has yet to arrest the sign language guy. Such danger-give 10 years!</t>
  </si>
  <si>
    <t>https://twitter.com/realDonaldTrump/status/411512318963773440</t>
  </si>
  <si>
    <t>Economics behind ugly, bird killing wind turbines do not work--will destroy Scotland's beautiful coastline. (cont) http://tl.gd/n_1rthjog</t>
  </si>
  <si>
    <t>https://twitter.com/realDonaldTrump/status/411534320210157568</t>
  </si>
  <si>
    <t>My complaint against @ AGSchneiderman is a ‚Äúcase study‚Äù for JCOPE &amp; Moreland Commissions on everything that is wrong with NYS politics.</t>
  </si>
  <si>
    <t>https://twitter.com/realDonaldTrump/status/411566591654916096</t>
  </si>
  <si>
    <t>Sources inside @ AGSchneiderman‚Äôs office are saying that they are very concerned with the allegations against their lightweight boss.</t>
  </si>
  <si>
    <t>https://twitter.com/realDonaldTrump/status/411567976375418881</t>
  </si>
  <si>
    <t>The talk in Albany is that JCOPE &amp; Moreland Commissions are taking my complaint against lightweight (cont) http://tl.gd/n_1rti1fn</t>
  </si>
  <si>
    <t>https://twitter.com/realDonaldTrump/status/411577627560796160</t>
  </si>
  <si>
    <t>Bird killing windfarm that I oppose in Aberdeen got delayed by at least two years. @ AlexSalmond forced the failing developers to delay!</t>
  </si>
  <si>
    <t>https://twitter.com/realDonaldTrump/status/411579355760848896</t>
  </si>
  <si>
    <t>https://twitter.com/realDonaldTrump/status/411585446108340224</t>
  </si>
  <si>
    <t>https://twitter.com/realDonaldTrump/status/411593523234750464</t>
  </si>
  <si>
    <t>Now Sebelius is ‚Äú'urging' insurers to cover people who haven't paid‚Äù http://bit.ly/19Hf3Rn Complete mess. Enrollment Numbers are a sham.</t>
  </si>
  <si>
    <t>https://twitter.com/realDonaldTrump/status/411594561614397440</t>
  </si>
  <si>
    <t>Via @ gatewaypundit: ‚ÄúPlease Pray for Me‚Ä¶ I Am Losing My Insurance‚Äù http://bit.ly/1cACFeV Just one of the millions of cases like this...</t>
  </si>
  <si>
    <t>https://twitter.com/realDonaldTrump/status/411595374780903424</t>
  </si>
  <si>
    <t>@ PolitiFact‚Äôs # LieOfTheYear is Obama‚Äôs if you like your health care plan, you can keep it. Wrong. It‚Äôs the lie of the decade.</t>
  </si>
  <si>
    <t>https://twitter.com/realDonaldTrump/status/411600182665437184</t>
  </si>
  <si>
    <t>The evidence continues to mount against lightweight @ AGSchneiderman. It is time for JCOPE and Moreland Commissions to act.</t>
  </si>
  <si>
    <t>https://twitter.com/realDonaldTrump/status/411607338294841344</t>
  </si>
  <si>
    <t>https://twitter.com/realDonaldTrump/status/411644377262718976</t>
  </si>
  <si>
    <t>I really like Nelson Mandela but South Africa is a crime ridden mess that is just waiting to explode-not a good situation for the people!</t>
  </si>
  <si>
    <t>https://twitter.com/realDonaldTrump/status/411648325507907584</t>
  </si>
  <si>
    <t>@ VanityFair I love to see garbage properly disposed of which is why I like watching the dismal circulation numbers of Vanity Fair-IT'S DEAD</t>
  </si>
  <si>
    <t>https://twitter.com/realDonaldTrump/status/411650648254742528</t>
  </si>
  <si>
    <t>Have a GREAT weekend everybody - enjoy yourself but always keep your goals and aspirations in mind. Never lose sight of the victory ahead!</t>
  </si>
  <si>
    <t>https://twitter.com/realDonaldTrump/status/411715374116536320</t>
  </si>
  <si>
    <t>https://twitter.com/realDonaldTrump/status/411827815257210880</t>
  </si>
  <si>
    <t>The United States is experiencing the coldest weather in decades with vast amounts of snow blanketing many states.Pendulum has swung to cool</t>
  </si>
  <si>
    <t>https://twitter.com/realDonaldTrump/status/412012000064335872</t>
  </si>
  <si>
    <t>"@JoshinAk: @ BillyHallowell I just bought one of his shirts for my wife's Christmas party. Great quality. Got lots of compliments! Great!</t>
  </si>
  <si>
    <t>@JoshinAk @</t>
  </si>
  <si>
    <t>https://twitter.com/realDonaldTrump/status/412014423411523585</t>
  </si>
  <si>
    <t>President Obama and other world leaders don't know how close they were to being seriously injured (or worse) standing next to psycho in SA.</t>
  </si>
  <si>
    <t>https://twitter.com/realDonaldTrump/status/412017385345138688</t>
  </si>
  <si>
    <t>Wow, it's snowing in Isreal and on the pyramids in Egypt. Are we still wasting billions on the global warming con? MAKE U.S. COMPETITIVE!</t>
  </si>
  <si>
    <t>https://twitter.com/realDonaldTrump/status/412154652286025728</t>
  </si>
  <si>
    <t>59% of the United States, by area, is now covered in snow-highest % in many years. The "global warming" name isn't working anymore-SORRY!</t>
  </si>
  <si>
    <t>https://twitter.com/realDonaldTrump/status/412159674042294272</t>
  </si>
  <si>
    <t>They call it "climate change" now because the words "global warming" didn't work anymore. Same people fighting hard to keep it all going!</t>
  </si>
  <si>
    <t>https://twitter.com/realDonaldTrump/status/412162068989874176</t>
  </si>
  <si>
    <t>We should be focusing on beautiful, clean air &amp; not on wasteful &amp; very expensive GLOBAL WARMING bullshit! China &amp; others are hurting our air</t>
  </si>
  <si>
    <t>https://twitter.com/realDonaldTrump/status/412558255140118528</t>
  </si>
  <si>
    <t>"@0xbloood: @ ForQ2 @ realDonaldTrump Hey I LOVE @ realDonaldTrump He is a man that commands authority" Thank you!</t>
  </si>
  <si>
    <t>@0xbloood @ @ @</t>
  </si>
  <si>
    <t>https://twitter.com/realDonaldTrump/status/412559976276983808</t>
  </si>
  <si>
    <t>" @ illest_beats: @ realDonaldTrump i think you would be our best president since Reagan"</t>
  </si>
  <si>
    <t>https://twitter.com/realDonaldTrump/status/412580437413085184</t>
  </si>
  <si>
    <t>" @ BlakeGermony: @ realDonaldTrump the only man that understands politics, # trump2016"</t>
  </si>
  <si>
    <t>https://twitter.com/realDonaldTrump/status/412581750154752000</t>
  </si>
  <si>
    <t>" @ PatrickMendezNV: We had a great exchange on Twitter re: you being snubbed for @ TIME person of the year, @ realDonaldTrump. Time=no guts!</t>
  </si>
  <si>
    <t>https://twitter.com/realDonaldTrump/status/412583887102304256</t>
  </si>
  <si>
    <t>" @ brentporter34: # firefightersfordonald You make what I do worth while. I'm holding faith you will run for any office. Thanks Brent!</t>
  </si>
  <si>
    <t>https://twitter.com/realDonaldTrump/status/412591535033966592</t>
  </si>
  <si>
    <t>Wow, just in-John Beale, the top person in government on climate change (EPA), is a total fraud, and just admitted it! What can they say now</t>
  </si>
  <si>
    <t>https://twitter.com/realDonaldTrump/status/412698201225850880</t>
  </si>
  <si>
    <t>‚ÄúGet to the essence immediately. Learn to economize. People appreciate brevity in today‚Äôs world.‚Äù ‚Äì Think Like a Champion</t>
  </si>
  <si>
    <t>https://twitter.com/realDonaldTrump/status/412698890459037697</t>
  </si>
  <si>
    <t>Wow, a really great review of my golf club in Scotland, @ TrumpScotland, in todaysgolferco.uk. Thank you!pic.twitter.com/5iBGLd5dHm</t>
  </si>
  <si>
    <t>https://twitter.com/realDonaldTrump/status/412943385759334400</t>
  </si>
  <si>
    <t>@ali_nugent Good luck on your real estate test - you will be the biggest star of all!</t>
  </si>
  <si>
    <t>https://twitter.com/realDonaldTrump/status/412944317041639424</t>
  </si>
  <si>
    <t>Who thinks that President Obama is totally incompetent?</t>
  </si>
  <si>
    <t>https://twitter.com/realDonaldTrump/status/412966400357965824</t>
  </si>
  <si>
    <t>Under President Obama, do you think America will become a THIRD WORLD COUNTRY?</t>
  </si>
  <si>
    <t>https://twitter.com/realDonaldTrump/status/412985571917565952</t>
  </si>
  <si>
    <t>Prime Minister @ David_Cameron is very foolish in giving @ AlexSalmond so much money to build wind turbines which r destroying Scotland.</t>
  </si>
  <si>
    <t>https://twitter.com/realDonaldTrump/status/413008321331736576</t>
  </si>
  <si>
    <t>No better place to celebrate New Year‚Äôs Eve than @TrumpSoHo, the most elite hotel in downtown NYC http://bit.ly/19vBQn2</t>
  </si>
  <si>
    <t>https://twitter.com/realDonaldTrump/status/413010584406212609</t>
  </si>
  <si>
    <t>Congrats to Pres.Obama on having 3 of @ washingtonpost's ‚Äúbiggest Pinocchios of the year‚Äù http://wapo.st/18Lzi0c Great accomplishment!</t>
  </si>
  <si>
    <t>https://twitter.com/realDonaldTrump/status/413018929028534272</t>
  </si>
  <si>
    <t>When @ crowleyCNN defended Obama on Benghazi in the presidential debate, she was defending a complete lie http://wapo.st/18Lzi0c</t>
  </si>
  <si>
    <t>https://twitter.com/realDonaldTrump/status/413027820428738560</t>
  </si>
  <si>
    <t>@ TrumpScotland‚Äôs beautiful MacLeod House &amp; Lodge offers luxurious accommodations &amp; dining w/ sea views http://bit.ly/1fjYEqf</t>
  </si>
  <si>
    <t>https://twitter.com/realDonaldTrump/status/413035434067759104</t>
  </si>
  <si>
    <t>Unsustainable. With our $17T debt &amp; $90T in unfunded liabilities, government ‚Äúblatantly‚Äù wasted $30B this yearhttp://bit.ly/1jeZKcH</t>
  </si>
  <si>
    <t>https://twitter.com/realDonaldTrump/status/413041741420171264</t>
  </si>
  <si>
    <t># AskTheDonald- Head over to my @ Facebook page to have me answer your questions in video- http://on.fb.me/IT9Kbf</t>
  </si>
  <si>
    <t>https://twitter.com/realDonaldTrump/status/413045501001351168</t>
  </si>
  <si>
    <t>Via Miami Herald ‚ÄúBlue Monster comes back to life at Doral‚Äù http://hrld.us/1kSMzJG</t>
  </si>
  <si>
    <t>https://twitter.com/realDonaldTrump/status/413048729273245697</t>
  </si>
  <si>
    <t>‚ÄúBig jobs usually go to the men who prove their ability to outgrow small ones.‚Äù - Theodore Roosevelt</t>
  </si>
  <si>
    <t>https://twitter.com/realDonaldTrump/status/413055107127721984</t>
  </si>
  <si>
    <t>2013 is the worst year ever for Hollywood. Garbage released after garbage. What is going on in these studios?!</t>
  </si>
  <si>
    <t>https://twitter.com/realDonaldTrump/status/413055760810012672</t>
  </si>
  <si>
    <t>ObamaCare Story of the Day: ‚ÄúFlorida Cancer Patient Loses Insurance During Treatment B/C of ObamaCare‚Äùhttp://bit.ly/1cwMS8D</t>
  </si>
  <si>
    <t>https://twitter.com/realDonaldTrump/status/413056830986674176</t>
  </si>
  <si>
    <t>@ GolfweekMag's "Best @GolfweekPhotos of 2013": Donald Trump at @ TrumpDoral http://bit.ly/18xlX0C</t>
  </si>
  <si>
    <t>@ @GolfweekPhotos @</t>
  </si>
  <si>
    <t>https://twitter.com/realDonaldTrump/status/413066514271453184</t>
  </si>
  <si>
    <t>Benghazi is now a full blown training center for jihadists http://bit.ly/1cwNJGp Congratulations to the Obama administration.</t>
  </si>
  <si>
    <t>https://twitter.com/realDonaldTrump/status/413071703112028160</t>
  </si>
  <si>
    <t>FRACK NOW &amp; FRACK FAST!!! American prosperity depends on it. Our economic renaissance is here.</t>
  </si>
  <si>
    <t>https://twitter.com/realDonaldTrump/status/413147496823537664</t>
  </si>
  <si>
    <t>" @ twinmama85: I love the faux confidence gives people on Twitter...your haters would never say these things to your face."Not haters,losers!</t>
  </si>
  <si>
    <t>https://twitter.com/realDonaldTrump/status/413148247788879872</t>
  </si>
  <si>
    <t>" @ surferev: @ realDonaldTrump @ TrumpGolfDC new course layout is unbelievable. 7800 yds long enough for the PGA or what??" Thank you!</t>
  </si>
  <si>
    <t>https://twitter.com/realDonaldTrump/status/413148462302375936</t>
  </si>
  <si>
    <t>" @ NinjaDomoEsq: @ realDonaldTrump should have at least been nominated for an Oscar in Home Alone 2." I agree!</t>
  </si>
  <si>
    <t>https://twitter.com/realDonaldTrump/status/413149644395651072</t>
  </si>
  <si>
    <t>@ regis Regis, you are the GREATEST!</t>
  </si>
  <si>
    <t>https://twitter.com/realDonaldTrump/status/413211066269974528</t>
  </si>
  <si>
    <t>I have never met a successful person that was a quitter. Successful people never, ever, give up!</t>
  </si>
  <si>
    <t>https://twitter.com/realDonaldTrump/status/413311031444652032</t>
  </si>
  <si>
    <t>‚ÄúYou can attack, defend, counterattack, sell or ignore. ‚Äù-Roger Ailes to Pres. Reagan during prep for 2nd Mondale debate/ '84 election</t>
  </si>
  <si>
    <t>https://twitter.com/realDonaldTrump/status/413313513759584257</t>
  </si>
  <si>
    <t>‚ÄúIf you want the best, you‚Äôd better be the best ‚Äì in all aspects of business.‚Äù ‚Äì Think Like a Billionaire</t>
  </si>
  <si>
    <t>https://twitter.com/realDonaldTrump/status/413332390644174849</t>
  </si>
  <si>
    <t>The Trump Signature Collection is the best menswear design for young entrepreneurs. Great style &amp; design exclusively available @ Macys.</t>
  </si>
  <si>
    <t>https://twitter.com/realDonaldTrump/status/413333680975663104</t>
  </si>
  <si>
    <t>Alternatives are important but first Repubs must repeal ObamaCare. It's an unsustainable monstrosity that's destroying our healthcare.</t>
  </si>
  <si>
    <t>https://twitter.com/realDonaldTrump/status/413352502239559681</t>
  </si>
  <si>
    <t>For all of those that think life is easy &amp; don‚Äôt want to work, remember: HOPE IS THE POOR MAN‚ÄôS BREAD.</t>
  </si>
  <si>
    <t>https://twitter.com/realDonaldTrump/status/413404741436067840</t>
  </si>
  <si>
    <t>I just left the Trump Tower atrium--it is packed with great people. #1 tourist attraction in NYC-- Fun! # TrumpTower</t>
  </si>
  <si>
    <t>https://twitter.com/realDonaldTrump/status/413480144452743169</t>
  </si>
  <si>
    <t>The more time you spend feeling sorry for yourself, the more time you waste after a setback. Move on and quickly embrace the next challenge!</t>
  </si>
  <si>
    <t>https://twitter.com/realDonaldTrump/status/413630976770998272</t>
  </si>
  <si>
    <t>The coolest story is that John Beale, the man who headed up CLIMATE CHANGE for the government, is a proven con man and total phoney.ARRESTED</t>
  </si>
  <si>
    <t>https://twitter.com/realDonaldTrump/status/413652016318406656</t>
  </si>
  <si>
    <t>Go to Macy's today and buy Trump ties, shirts, suits and cufflinks as a Christmas or holiday present.Great style, great price! ONLY THE BEST</t>
  </si>
  <si>
    <t>https://twitter.com/realDonaldTrump/status/413656854657769472</t>
  </si>
  <si>
    <t>" @ paulmilton28: Mr Trump. I bought one of your ties when I was in Manhattan. Who is carrying your line here in Toronto?" Macy's online.</t>
  </si>
  <si>
    <t>https://twitter.com/realDonaldTrump/status/413657430871265281</t>
  </si>
  <si>
    <t>" @ mariadomenique9: @ realDonaldTrump my brother wears your ties to work everyday. He loves them. He's also a huge fan of yours!" Say hello!</t>
  </si>
  <si>
    <t>https://twitter.com/realDonaldTrump/status/413660329445699584</t>
  </si>
  <si>
    <t>I like Rob Astorino. He's a friend and really good guy. Sadly, he has ZERO chance of beating Cuomo and the 2 to 1 Dems for governor!</t>
  </si>
  <si>
    <t>https://twitter.com/realDonaldTrump/status/413661265123618816</t>
  </si>
  <si>
    <t>"@josh_hlbrk: @ realDonaldTrump If you keep tweeting Macy's advertisements, I will unfollow you." No you won't, you're stuck.</t>
  </si>
  <si>
    <t>@josh_hlbrk @</t>
  </si>
  <si>
    <t>https://twitter.com/realDonaldTrump/status/413661483156123648</t>
  </si>
  <si>
    <t>" @ mhojnacki: @ realDonaldTrump my wife of two years bought me a Trump tie for my birthday. Awesome pattern and color!" Thanks!</t>
  </si>
  <si>
    <t>https://twitter.com/realDonaldTrump/status/413661700068745216</t>
  </si>
  <si>
    <t>"@TheChrisRooney: @ realDonaldTrump my bro lives at your Charlotte property and said the club is fantastic!" Great, thanks!</t>
  </si>
  <si>
    <t>@TheChrisRooney @</t>
  </si>
  <si>
    <t>https://twitter.com/realDonaldTrump/status/413662849027026944</t>
  </si>
  <si>
    <t>" @ Jack_Whiteman: @ realDonaldTrump All I want for Christmas is more of your ties, great quality!" Thanks!</t>
  </si>
  <si>
    <t>https://twitter.com/realDonaldTrump/status/413663032880168960</t>
  </si>
  <si>
    <t>" @ Katdhairstudio: @ realDonaldTrump @josh_hlbrk Trump is addicting" I'm sure you are also!</t>
  </si>
  <si>
    <t>https://twitter.com/realDonaldTrump/status/413663799317921792</t>
  </si>
  <si>
    <t>" @ Lowery01: Hey @ realDonaldTrump where can I buy your shirts and ties in the uk please? " Go to Macy's online.</t>
  </si>
  <si>
    <t>https://twitter.com/realDonaldTrump/status/413664039852851200</t>
  </si>
  <si>
    <t>" @ STHRNWAYS: If more people thought like @ realDonaldTrump the world would be a better place. # TrumpForPresident2016" Thanks!</t>
  </si>
  <si>
    <t>https://twitter.com/realDonaldTrump/status/413665311435808768</t>
  </si>
  <si>
    <t>" @ JUrciuoli19: @ realDonaldTrump 2014 is a big year for Apprentice too! 10 years ago this January it started!" So true, amazing!</t>
  </si>
  <si>
    <t>https://twitter.com/realDonaldTrump/status/413665815666630656</t>
  </si>
  <si>
    <t>" @ moonorion: You very honorably tried to help # freepastorsaeed when Obama abandoned another Christian. Stand up against # AETV w us now!"</t>
  </si>
  <si>
    <t>https://twitter.com/realDonaldTrump/status/413666571345997824</t>
  </si>
  <si>
    <t>"@briansaheed: @ realDonaldTrump Governor Cuomo won't get any real challenge unless it's Mr. Trump.." True!</t>
  </si>
  <si>
    <t>@briansaheed @</t>
  </si>
  <si>
    <t>https://twitter.com/realDonaldTrump/status/413674140587917312</t>
  </si>
  <si>
    <t>Enough about my ties etc. @ Macys, but they are doing really big numbers - people love them (and @ Macys loves Trump)!</t>
  </si>
  <si>
    <t>https://twitter.com/realDonaldTrump/status/413680450989592576</t>
  </si>
  <si>
    <t>New York Republican leader @ EdwardFCox is pushing my friend @ RobAstorino into political suicide. Results won‚Äôt be pleasant!</t>
  </si>
  <si>
    <t>https://twitter.com/realDonaldTrump/status/413685968047075328</t>
  </si>
  <si>
    <t>I am so honored by all the great NY State Repubs who came to my office, called &amp; wrote for me to run for Governor. If I do, I will win.</t>
  </si>
  <si>
    <t>https://twitter.com/realDonaldTrump/status/413707807331209217</t>
  </si>
  <si>
    <t># TBT Taking piano lessons from my friend Elton John. http://instagram.com/p/iHCZM9mhZL/</t>
  </si>
  <si>
    <t>https://twitter.com/realDonaldTrump/status/413757137190273024</t>
  </si>
  <si>
    <t>No cuts to welfare, no cuts to food stamps &amp; NOT A SINGLE CUT TO OBAMACARE, yet the new budget cuts military benefits. Sad!</t>
  </si>
  <si>
    <t>https://twitter.com/realDonaldTrump/status/413762618243833858</t>
  </si>
  <si>
    <t>Pres. Obama is about to embark on a 17 day vacation in his ‚Äònative‚Äô Hawaii, putting Secret Service away from families on Christmas. Aloha!</t>
  </si>
  <si>
    <t>https://twitter.com/realDonaldTrump/status/413771579135229955</t>
  </si>
  <si>
    <t>Every day Pastor Saeed is imprisoned by Iran is an indictment on Obama‚Äôs ‚Äòdiplomacy.‚Äô # SaveSaeed</t>
  </si>
  <si>
    <t>https://twitter.com/realDonaldTrump/status/413775115646541824</t>
  </si>
  <si>
    <t>A really nice article about the Blue Monster from ‚ÄúThe Street.‚Äùhttp://bit.ly/1dpC120</t>
  </si>
  <si>
    <t>https://twitter.com/realDonaldTrump/status/413776913568505856</t>
  </si>
  <si>
    <t>Young Entrepreneurs ‚Äì the Holiday season is here but that is no excuse not to stay on top of your business prospects. Focus!</t>
  </si>
  <si>
    <t>https://twitter.com/realDonaldTrump/status/413782479049207809</t>
  </si>
  <si>
    <t>Can‚Äôt fool Americans. 57% of uninsured hate ObamaCare http://cbsn.ws/1ce2d30 Reality is less will be insured b/c of this monstrosity.</t>
  </si>
  <si>
    <t>https://twitter.com/realDonaldTrump/status/413787218054893568</t>
  </si>
  <si>
    <t>ObamaCare Horror Story: ‚ÄúNavigators Tell Applicants To Lie Like Administration‚Äù http://bit.ly/1cBXmna @ JamesOKeefeIII strikes again!</t>
  </si>
  <si>
    <t>https://twitter.com/realDonaldTrump/status/413788230798958592</t>
  </si>
  <si>
    <t>‚ÄúBuild up your weaknesses until they become your strong points.‚Äù - Knute Rockne</t>
  </si>
  <si>
    <t>https://twitter.com/realDonaldTrump/status/413914456201375744</t>
  </si>
  <si>
    <t>If you fail once, twice, three times, it doesn't matter. Learn from your mistakes and push forward to VICTORY-the sweetest feeling there is!</t>
  </si>
  <si>
    <t>https://twitter.com/realDonaldTrump/status/413992096409059328</t>
  </si>
  <si>
    <t>White House relaxes penalty for canceled health policies, a major blow to the sustainability (and concept) of ObamaCare! They are desperate</t>
  </si>
  <si>
    <t>https://twitter.com/realDonaldTrump/status/414052967101108224</t>
  </si>
  <si>
    <t>Rated Toronto's #1 hotel, @ TrumpTO has 261 guest rooms &amp; suites furnished in elegant, cosmopolitan style. http://bit.ly/1bPJe8Y</t>
  </si>
  <si>
    <t>https://twitter.com/realDonaldTrump/status/414055572070084608</t>
  </si>
  <si>
    <t>Packed with holiday celebrations, members &amp; staff are enjoying the first Christmas season at @ Trump_Charlotte http://bit.ly/WuYYtC</t>
  </si>
  <si>
    <t>https://twitter.com/realDonaldTrump/status/414062859341926401</t>
  </si>
  <si>
    <t>Trump National Hudson Valley's 7,693 yd, par 72 course features one of the country's great golf courses. http://bit.ly/1bPJRPP</t>
  </si>
  <si>
    <t>https://twitter.com/realDonaldTrump/status/414071960256000000</t>
  </si>
  <si>
    <t>It‚Äôs Friday. How many people have been forced off their plans and lost their doctors today because of ObamaCare?</t>
  </si>
  <si>
    <t>https://twitter.com/realDonaldTrump/status/414073211689529344</t>
  </si>
  <si>
    <t>What's with this rap stuff with me and Ebenezer Scrooge?http://youtu.be/cP6VqB4klpQ</t>
  </si>
  <si>
    <t>https://twitter.com/realDonaldTrump/status/414092990060052481</t>
  </si>
  <si>
    <t>‚ÄúEvery strike brings me closer to the next home run.‚Äù - Babe Ruth</t>
  </si>
  <si>
    <t>https://twitter.com/realDonaldTrump/status/414095633314635776</t>
  </si>
  <si>
    <t>If you can‚Äôt adapt to new situations then you will never be successful. Every change is a new opportunity to use your talent.</t>
  </si>
  <si>
    <t>https://twitter.com/realDonaldTrump/status/414097410726432769</t>
  </si>
  <si>
    <t>Guess what, folks--the ObamaCare website just went down again. What a disaster.</t>
  </si>
  <si>
    <t>https://twitter.com/realDonaldTrump/status/414100217516941313</t>
  </si>
  <si>
    <t>Lightweight @ AGSchneiderman is pushing for the Moreland Commission to be disbanded immediately--because he is being looked at!</t>
  </si>
  <si>
    <t>https://twitter.com/realDonaldTrump/status/414101861747027968</t>
  </si>
  <si>
    <t>Secret Service members on break from Obama‚Äôs $4M vacation are more than welcomed to relax at Hawaii‚Äôs top hotel @ TrumpWaikiki.</t>
  </si>
  <si>
    <t>https://twitter.com/realDonaldTrump/status/414104410277421056</t>
  </si>
  <si>
    <t>. @ Richard_Meier, a highly overrated architect, has had many problems with buildings he has designed.</t>
  </si>
  <si>
    <t>https://twitter.com/realDonaldTrump/status/414107712893353984</t>
  </si>
  <si>
    <t>. @ AGSchneiderman Why is Douglas Durst allowed to use the Freedom Tower to get out of a lease with Conde Nast?</t>
  </si>
  <si>
    <t>https://twitter.com/realDonaldTrump/status/414113103874236416</t>
  </si>
  <si>
    <t>Personally, I think Douglas Durst's brother got screwed by Douglas--no wonder he's angry.</t>
  </si>
  <si>
    <t>https://twitter.com/realDonaldTrump/status/414116608865366017</t>
  </si>
  <si>
    <t>If you don't believe in yourself, no one else will.</t>
  </si>
  <si>
    <t>https://twitter.com/realDonaldTrump/status/414127920961957888</t>
  </si>
  <si>
    <t>I had a lot of fun answering your questions in the latest round of # AskTheDonald. See if your question made it- http://on.fb.me/JQfzH2</t>
  </si>
  <si>
    <t>https://twitter.com/realDonaldTrump/status/414216062310555648</t>
  </si>
  <si>
    <t>Fernando, thank you for the GREAT review of The Blue Monster in South Florida Golf-especially top 10 in the WORLD. I love @SOFLAGOLF!</t>
  </si>
  <si>
    <t>https://twitter.com/realDonaldTrump/status/414226435591897088</t>
  </si>
  <si>
    <t>"@_Jcourtney95: Can't stop watching interviews and documentaries of @ realDonaldTrump the man is a legend" Thank you, so nice!</t>
  </si>
  <si>
    <t>@_Jcourtney95 @</t>
  </si>
  <si>
    <t>https://twitter.com/realDonaldTrump/status/414237698652905472</t>
  </si>
  <si>
    <t>" @ cynstweet: @ realDonaldTrump Wrapping the @ realDonaldTrump collection shirts &amp; ties I bought at # Macys. Gorgeous Christmas gifts!" Great!</t>
  </si>
  <si>
    <t>https://twitter.com/realDonaldTrump/status/414313923043950592</t>
  </si>
  <si>
    <t>"@theehayleymarie: Few things in life are as wonderful as my @ realDonaldTrump mattress. It's like laying on a cloud. # heavenly" By Serta!</t>
  </si>
  <si>
    <t>@theehayleymarie @</t>
  </si>
  <si>
    <t>https://twitter.com/realDonaldTrump/status/414315124149981184</t>
  </si>
  <si>
    <t>" @ Phyneguy2013: I have always been a strong follower of your teachings. I don't know why u have started being so negative." I haven't!</t>
  </si>
  <si>
    <t>https://twitter.com/realDonaldTrump/status/414317279615414272</t>
  </si>
  <si>
    <t>" @ tschumann8: I hate everything that @ realDonaldTrump says/does for the most part, but he's a Great businessman so I respect that." O.K.!</t>
  </si>
  <si>
    <t>https://twitter.com/realDonaldTrump/status/414317497413021696</t>
  </si>
  <si>
    <t>" @ iSmoke_POTter: @ realDonaldTrump is a genius when's it comes to business" Thank you!</t>
  </si>
  <si>
    <t>https://twitter.com/realDonaldTrump/status/414317967456108544</t>
  </si>
  <si>
    <t>" @ ImSoCelebrity: It just seems like a tweet from @ realDonaldTrump will inspire the person to achieve great things. That's just my belief.WOW</t>
  </si>
  <si>
    <t>https://twitter.com/realDonaldTrump/status/414319033685921793</t>
  </si>
  <si>
    <t>" @ DonDonS1383: @ realDonaldTrump Did you hear they caught those animals who killed that lawyer in the mall parking lot? That is great news!</t>
  </si>
  <si>
    <t>https://twitter.com/realDonaldTrump/status/414319937893969921</t>
  </si>
  <si>
    <t>"@cyberpunksamuri: the best Christmas present I could ever ask for is having @ realDonaldTrump re-tweet me once" Merry Christmas!</t>
  </si>
  <si>
    <t>@cyberpunksamuri @</t>
  </si>
  <si>
    <t>https://twitter.com/realDonaldTrump/status/414320087005687809</t>
  </si>
  <si>
    <t>" @ MasonChampion: I think I'm about to purchase Art of the Deal by @ realDonaldTrump." Great!</t>
  </si>
  <si>
    <t>https://twitter.com/realDonaldTrump/status/414320489809870848</t>
  </si>
  <si>
    <t>" @ Sir_JamesM: Mr @ realDonaldTrump I admire your determination so much, my best wishes to you and your family." Thank you.</t>
  </si>
  <si>
    <t>https://twitter.com/realDonaldTrump/status/414320976093270016</t>
  </si>
  <si>
    <t>Remember, THE HARDER YOU WORK, THE LUCKIER YOU GET!</t>
  </si>
  <si>
    <t>https://twitter.com/realDonaldTrump/status/414548118999683072</t>
  </si>
  <si>
    <t>It was 25 years ago today that Pan Am flight 103 was downed by a terrorist killing 270 innocent people. @ AlexSalmond released the terrorist!</t>
  </si>
  <si>
    <t>https://twitter.com/realDonaldTrump/status/414552010537836544</t>
  </si>
  <si>
    <t>" @ manny_ottawa: @ Alex_Norcia @ realDonaldTrump seems like @ AlexSalmond has a history of bad decision making. Maybe that's the point" TURBINES</t>
  </si>
  <si>
    <t>https://twitter.com/realDonaldTrump/status/414553682098003968</t>
  </si>
  <si>
    <t>"@OneAndOnlyRiz: @ realDonaldTrump @ AlexSalmond Way to go Alex for releasing terrorists. How do you sleep at night?" To the sound of death!</t>
  </si>
  <si>
    <t>@OneAndOnlyRiz @ @</t>
  </si>
  <si>
    <t>https://twitter.com/realDonaldTrump/status/414554545608724480</t>
  </si>
  <si>
    <t>" @ SavingNancy: . @ realDonaldTrump we raised $60K+ in two months for Nancy and today she officially beat Leukemia ! WAY TO GO NANCY!</t>
  </si>
  <si>
    <t>https://twitter.com/realDonaldTrump/status/414555843171205120</t>
  </si>
  <si>
    <t>"@kelsey_2155: hey @ realDonaldTrump you're my fav" Thanks.</t>
  </si>
  <si>
    <t>@kelsey_2155 @</t>
  </si>
  <si>
    <t>https://twitter.com/realDonaldTrump/status/414669305721401344</t>
  </si>
  <si>
    <t>"@BobOBomo: ‚Äú @ HistoryInPics: Donald Trump and Mike Tyson pic.twitter.com/yOAJQvtbvd‚Äù @ realDonaldTrump"</t>
  </si>
  <si>
    <t>@BobOBomo @ @</t>
  </si>
  <si>
    <t>https://twitter.com/realDonaldTrump/status/414738574190579712</t>
  </si>
  <si>
    <t>I am going to Trump National Doral in Miami today to check out the brand new and just opened BLUE MONSTER and the spectacular driving range.</t>
  </si>
  <si>
    <t>https://twitter.com/realDonaldTrump/status/414843010284027904</t>
  </si>
  <si>
    <t>With the very dangerous carjacking epidemic going on, especially in New York and New Jersey, you would be lucky to have a gun for protection</t>
  </si>
  <si>
    <t>https://twitter.com/realDonaldTrump/status/414847658181033984</t>
  </si>
  <si>
    <t>The Herschel Walker interview on The Tim McCarver Show was fantastic-much can be learned from watching. Congrats to Herschel and Tim!</t>
  </si>
  <si>
    <t>https://twitter.com/realDonaldTrump/status/414872330180231168</t>
  </si>
  <si>
    <t>https://twitter.com/realDonaldTrump/status/414896380768161793</t>
  </si>
  <si>
    <t># HasJustineLandedYet- Justine, what the hell are you doing, are you crazy? Not nice or fair! I will support @ AidForAfrica. Justine is FIRED!</t>
  </si>
  <si>
    <t>https://twitter.com/realDonaldTrump/status/414957005749899264</t>
  </si>
  <si>
    <t>Will be on Fox &amp; Friends tomorrow morning at 7.00 - hope you enjoy!</t>
  </si>
  <si>
    <t>https://twitter.com/realDonaldTrump/status/415047275065663488</t>
  </si>
  <si>
    <t>" @ Ludlow_Matthew: First time in @ TrumpTowerNY and in NYC, and was one place I'm glad I didn't miss! Beautiful building and a must see place!</t>
  </si>
  <si>
    <t>https://twitter.com/realDonaldTrump/status/415047602699522048</t>
  </si>
  <si>
    <t>"@kuhteesmiff: I love Donald Trump. # apprenticeaddict .... @ realDonaldTrump " Thank you, so nice!</t>
  </si>
  <si>
    <t>@kuhteesmiff @</t>
  </si>
  <si>
    <t>https://twitter.com/realDonaldTrump/status/415047720307793920</t>
  </si>
  <si>
    <t>" @ BaatorKosu: @ realDonaldTrump awesome" Thsnks!</t>
  </si>
  <si>
    <t>https://twitter.com/realDonaldTrump/status/415047865887891456</t>
  </si>
  <si>
    <t>" @ CitizenZeroLand: @ realDonaldTrump Yo, bro, you rock! Fo real." Very cool, thanks!</t>
  </si>
  <si>
    <t>https://twitter.com/realDonaldTrump/status/415190300961685504</t>
  </si>
  <si>
    <t>#1. Keep the big picture in mind. There are always opportunities and possibilities, and thinking too small can negate a lot of them.</t>
  </si>
  <si>
    <t>https://twitter.com/realDonaldTrump/status/415190439939940352</t>
  </si>
  <si>
    <t>#2. Keep your momentum. Without momentum, a lot of great ideas go nowhere.</t>
  </si>
  <si>
    <t>https://twitter.com/realDonaldTrump/status/415190570252767232</t>
  </si>
  <si>
    <t>#3. Look at the solution, not the problem. Learn to focus on what will give results.</t>
  </si>
  <si>
    <t>https://twitter.com/realDonaldTrump/status/415213831430754304</t>
  </si>
  <si>
    <t>" @ BigBobLarsen I don't always agree with you but I must say you do know how to inspire..." Thank you.</t>
  </si>
  <si>
    <t>https://twitter.com/realDonaldTrump/status/415214263058169856</t>
  </si>
  <si>
    <t>" @ ZootmanTom @ realDonaldTrump love your words of wisdom. Merry Christmas &amp; happy new year" Thanks.</t>
  </si>
  <si>
    <t>https://twitter.com/realDonaldTrump/status/415218805237743616</t>
  </si>
  <si>
    <t>@ TSeay18 Find work that you love--you have to be passionate about it to succeed. Then focus and never give up!</t>
  </si>
  <si>
    <t>https://twitter.com/realDonaldTrump/status/415227180054872064</t>
  </si>
  <si>
    <t>Entrepreneurs: Be ready for problems--you'll have them every day. Keep open to new ideas--that's where innovation begins.</t>
  </si>
  <si>
    <t>https://twitter.com/realDonaldTrump/status/415227746545983488</t>
  </si>
  <si>
    <t>Realize that being an entrepreneur is not a group effort. You're in charge--everything starts with you.</t>
  </si>
  <si>
    <t>https://twitter.com/realDonaldTrump/status/415360578681839616</t>
  </si>
  <si>
    <t>Did you ever not do something that had you done it would have turned out to be a disaster. Never look back, just learn from your experience!</t>
  </si>
  <si>
    <t>https://twitter.com/realDonaldTrump/status/415361711529787392</t>
  </si>
  <si>
    <t>SOMETIMES YOUR BEST INVESTMENTS ARE THE ONES YOU DON'T MAKE!</t>
  </si>
  <si>
    <t>https://twitter.com/realDonaldTrump/status/415364893437853696</t>
  </si>
  <si>
    <t>ALWAYS TRY TO LEARN FROM OTHER PEOPLES MISTAKES, NOT YOUR OWN - IT IS MUCH CHEAPER THAT WAY!</t>
  </si>
  <si>
    <t>https://twitter.com/realDonaldTrump/status/415507105836060672</t>
  </si>
  <si>
    <t>"@MrsDFRizzo7 good thing about Trump..NOT a snob. A straight-arrow w/street sense. Appeals to the masses..a leader all can appreciate" Thx.</t>
  </si>
  <si>
    <t>https://twitter.com/realDonaldTrump/status/415507924048293888</t>
  </si>
  <si>
    <t>" @ sirtyro @ realDonaldTrump How do you deal with anxiety?" I don't! I refuse to even think about it. Be positive.</t>
  </si>
  <si>
    <t>https://twitter.com/realDonaldTrump/status/415508612790775808</t>
  </si>
  <si>
    <t>" @ Tudowz I look up to my man @ realDonaldTrump for he has become one of the greatest Entrepreneurs in this times history." Thx</t>
  </si>
  <si>
    <t>https://twitter.com/realDonaldTrump/status/415509362161905664</t>
  </si>
  <si>
    <t>" @ sneal50 The best thing you "win" by winning USA /Universe is the opportunity to learn from @ realDonaldTrump ..... " Thank you.</t>
  </si>
  <si>
    <t>https://twitter.com/realDonaldTrump/status/415537123609939969</t>
  </si>
  <si>
    <t>Entrepreneurs: Apply your skills and talent, but above all, be tenacious. See yourself as victorious--which means never giving up.</t>
  </si>
  <si>
    <t>https://twitter.com/realDonaldTrump/status/415537384659243010</t>
  </si>
  <si>
    <t>Entrepreneurs: Whatever happens, you're responsible. If it doesn't happen, you're responsible.</t>
  </si>
  <si>
    <t>https://twitter.com/realDonaldTrump/status/415539315272216577</t>
  </si>
  <si>
    <t>Entrepreneurs: Put everything you've got into what you're doing. Be totally focused--nothing should be haphazard.</t>
  </si>
  <si>
    <t>https://twitter.com/realDonaldTrump/status/415545490688598016</t>
  </si>
  <si>
    <t>I'd like to wish all of my friends--and even my many enemies--a very Merry Christmas and Happy New Year.</t>
  </si>
  <si>
    <t>https://twitter.com/realDonaldTrump/status/415547453643816960</t>
  </si>
  <si>
    <t>I could fix existing Tappan Zee Bridge for peanuts. Unfortunately, Gov Cuomo will end up spending more than $10B on this project. $25 tolls?</t>
  </si>
  <si>
    <t>https://twitter.com/realDonaldTrump/status/415553026078683136</t>
  </si>
  <si>
    <t>‚ÄúPush yourself again and again. Don't give an inch until the final buzzer sounds.‚Äù - Larry Bird</t>
  </si>
  <si>
    <t>https://twitter.com/realDonaldTrump/status/415584665358323715</t>
  </si>
  <si>
    <t>" @ lotyworks: !!!‚Äú @ realDonaldTrump: ‚ÄúWinners see problems as just another way to prove themselves.‚Äù ‚Äì Think Like a Champion‚Äù So true!</t>
  </si>
  <si>
    <t>https://twitter.com/realDonaldTrump/status/415585573764874240</t>
  </si>
  <si>
    <t>Without passion you don't have energy, and without energy, you don't have anything!</t>
  </si>
  <si>
    <t>https://twitter.com/realDonaldTrump/status/415586268597473280</t>
  </si>
  <si>
    <t>" @ Bayojay: ‚Äú @ realDonaldTrump: "The ones who are crazy enough to think that they can change the world, are the ones who do." -- Steve Jobs‚Äù"</t>
  </si>
  <si>
    <t>https://twitter.com/realDonaldTrump/status/415586339493801984</t>
  </si>
  <si>
    <t>" @ Bayojay: ‚Äú @ realDonaldTrump: "If everything seems under control, you're not going fast enough." -- Mario Andretti"‚Äù‚Äù"</t>
  </si>
  <si>
    <t>https://twitter.com/realDonaldTrump/status/415587030123679744</t>
  </si>
  <si>
    <t>" @ kpelkey7: @ realDonaldTrump I'm not a friend nor an enemy, just an admirer! Merry Christmas to you!" You also, thanks!</t>
  </si>
  <si>
    <t>https://twitter.com/realDonaldTrump/status/415587184281141248</t>
  </si>
  <si>
    <t>" @ Bayojay: ‚Äú @ realDonaldTrump: A good head and a good heart are always a formidable combination. -- Nelson Mandela‚Äù"</t>
  </si>
  <si>
    <t>https://twitter.com/realDonaldTrump/status/415587318838624256</t>
  </si>
  <si>
    <t>" @ Bayojay: ‚Äú @ realDonaldTrump: ‚ÄúAfter every setback, start thinking big as soon as possible.‚Äù - Think Big‚Äù True!</t>
  </si>
  <si>
    <t>https://twitter.com/realDonaldTrump/status/415676655588622336</t>
  </si>
  <si>
    <t>Merry Christmas, have an amazing day!</t>
  </si>
  <si>
    <t>https://twitter.com/realDonaldTrump/status/415868924841189376</t>
  </si>
  <si>
    <t>The new Pope is a humble man, very much like me, which probably explains why I like him so much!</t>
  </si>
  <si>
    <t>https://twitter.com/realDonaldTrump/status/415924066433122304</t>
  </si>
  <si>
    <t>I hope everybody is having a FANTASTIC Christmas! No matter how tough things may seem remember that you will ride it out &amp; go on to victory!</t>
  </si>
  <si>
    <t>https://twitter.com/realDonaldTrump/status/416107440602886144</t>
  </si>
  <si>
    <t>O.K., Christmas is over, now we can all go back to the wars of life. Focus, focus, focus-never accept defeat -push hard for total victory!</t>
  </si>
  <si>
    <t>https://twitter.com/realDonaldTrump/status/416262049862123520</t>
  </si>
  <si>
    <t>"Do your homework. Wasting other people's time due to poor planning will only leave a bad impression."- Think Like a Billionaire</t>
  </si>
  <si>
    <t>https://twitter.com/realDonaldTrump/status/416279329727721473</t>
  </si>
  <si>
    <t>Celebrating New Year's Eve in the Windy City? Join @ TrumpChicago for the chic &amp; elegant Cirque Soiree Celebration http://bit.ly/K6s7to</t>
  </si>
  <si>
    <t>https://twitter.com/realDonaldTrump/status/416281732338286592</t>
  </si>
  <si>
    <t>Thank you to @ AmSpec &amp; Jeffrey Lord for the lovely article ‚ÄúGovernor Trump? The conservative Nelson Rockefeller.‚Äù http://bit.ly/19O2h7s</t>
  </si>
  <si>
    <t>https://twitter.com/realDonaldTrump/status/416295204933861376</t>
  </si>
  <si>
    <t># TBT With Barbara Walters on my helicopter going somewhere. http://instagram.com/p/iZbAXyGhSW/</t>
  </si>
  <si>
    <t>https://twitter.com/realDonaldTrump/status/416539702096052224</t>
  </si>
  <si>
    <t>It is really too bad that the scientists studying GLOBAL WARMING in Antarctica got stuck on their icebreaker because of massive ice and cold</t>
  </si>
  <si>
    <t>https://twitter.com/realDonaldTrump/status/416559129256153090</t>
  </si>
  <si>
    <t>"Be on time. Wasting other people's time due to poor planning and thoughtlessness will only leave a bad impression." - Think Like a Champion</t>
  </si>
  <si>
    <t>https://twitter.com/realDonaldTrump/status/416622038732664833</t>
  </si>
  <si>
    <t>Via @ shinysheet: "Mar-a-Lago to host top equestrian jumpers: Trump Invitational will benefit 90 area charities." http://bit.ly/Jx2otv</t>
  </si>
  <si>
    <t>https://twitter.com/realDonaldTrump/status/416847962619531264</t>
  </si>
  <si>
    <t>https://twitter.com/realDonaldTrump/status/416850776322240512</t>
  </si>
  <si>
    <t>" @ ProudlySA: Thank you for your response - we live in a beautiful country &amp; invite you to visit - we will host you &amp; show you the beauty"</t>
  </si>
  <si>
    <t>https://twitter.com/realDonaldTrump/status/416890862594170880</t>
  </si>
  <si>
    <t>Will be working with contractors at Trump National Doral in Miami today.</t>
  </si>
  <si>
    <t>https://twitter.com/realDonaldTrump/status/416892617667129344</t>
  </si>
  <si>
    <t>" @ HumorInstitute: I could sleep tonight if you told me we will see @ TheRealRoseanne on Celebrity Apprentice before I die."She would be great</t>
  </si>
  <si>
    <t>https://twitter.com/realDonaldTrump/status/416906573089619968</t>
  </si>
  <si>
    <t>The rescue icebreaker, trying to free the ship of the GLOBAL WARMING scientists, has turned back-the ice is massive (a record). IRONIC!</t>
  </si>
  <si>
    <t>https://twitter.com/realDonaldTrump/status/416909004984844288</t>
  </si>
  <si>
    <t>We should be focused on clean and beautiful air-not expensive and business closing GLOBAL WARMING-a total hoax!</t>
  </si>
  <si>
    <t>https://twitter.com/realDonaldTrump/status/416910668798111744</t>
  </si>
  <si>
    <t>The global warming scientists don't want to be airlifted off the ship-they are having too much fun and that is too simple a solution-FAME!</t>
  </si>
  <si>
    <t>https://twitter.com/realDonaldTrump/status/417064175983403008</t>
  </si>
  <si>
    <t>We're coming up on the NEW YEAR-It is really important that, despite so many stupid decisions being made in Washington, we make it BEST EVER</t>
  </si>
  <si>
    <t>https://twitter.com/realDonaldTrump/status/417065230381105152</t>
  </si>
  <si>
    <t>In the upcoming New Year we will focus like never before - if we do that we will have complete and total VICTORY in all we do!</t>
  </si>
  <si>
    <t>https://twitter.com/realDonaldTrump/status/417431882461347840</t>
  </si>
  <si>
    <t>Temperature at record lows in many parts of the country. 50 degrees below zero with wind chill in large area. Global warming folks iced in!</t>
  </si>
  <si>
    <t>https://twitter.com/realDonaldTrump/status/417492171244449792</t>
  </si>
  <si>
    <t>" @ alefx33: Nelson Mandela and @ realDonaldTrump two world's leaders pic.twitter.com/CbgQodlVnW"</t>
  </si>
  <si>
    <t>https://twitter.com/realDonaldTrump/status/417693403892035584</t>
  </si>
  <si>
    <t>Be tough, be focused. There are a lot of ups and downs, but you can ride them out if you're prepared for them.</t>
  </si>
  <si>
    <t>https://twitter.com/realDonaldTrump/status/417693447139508224</t>
  </si>
  <si>
    <t>Ask yourself, "Is this a blip or is it a catastrophe?" and your equilibrium will be kept in check if/when hard times hit.</t>
  </si>
  <si>
    <t>https://twitter.com/realDonaldTrump/status/417694344401797120</t>
  </si>
  <si>
    <t>Cover your bases--know everything you can about what you're doing. Keep your focus by being well informed on a daily basis.</t>
  </si>
  <si>
    <t>https://twitter.com/realDonaldTrump/status/417741130067767296</t>
  </si>
  <si>
    <t>Congratulations to @ woodyjohnson4 and @ nyjets on yesterday's very exciting game.</t>
  </si>
  <si>
    <t>https://twitter.com/realDonaldTrump/status/417743744549396480</t>
  </si>
  <si>
    <t>" @ SueGriffiths19 Been a bit quiet lately? Told my job is at risk NY - any tips to cheer me up?" Be positive, do your best!</t>
  </si>
  <si>
    <t>https://twitter.com/realDonaldTrump/status/417744113249710080</t>
  </si>
  <si>
    <t>Bring in the New Year with style in Las Vegas. @ TrumpLasVegas is the place to be.</t>
  </si>
  <si>
    <t>https://twitter.com/realDonaldTrump/status/417751353851518976</t>
  </si>
  <si>
    <t>‚ÄúThe more predictable the business, the more valuable it is. Predictability also means consistency of brand experience.‚Äù - Midas Touch</t>
  </si>
  <si>
    <t>https://twitter.com/realDonaldTrump/status/417755006062702592</t>
  </si>
  <si>
    <t>" @ 4clint what is key to attracting new customers.thanks" The gold standard, only the best for clients &amp; customers. Every time</t>
  </si>
  <si>
    <t>https://twitter.com/realDonaldTrump/status/417760911177162752</t>
  </si>
  <si>
    <t>‚ÄúNo one remembers who came in second.‚Äù - Walter Hagen</t>
  </si>
  <si>
    <t>https://twitter.com/realDonaldTrump/status/417765789706366976</t>
  </si>
  <si>
    <t>Entrepreneurs ‚Äì be tough, resolute &amp; trustworthy. The most crucial time to build your reputation is when you start making deals.</t>
  </si>
  <si>
    <t>https://twitter.com/realDonaldTrump/status/417816035107299328</t>
  </si>
  <si>
    <t>What the hell is going on with GLOBAL WARMING. The planet is freezing, the ice is building and the G.W. scientists are stuck-a total con job</t>
  </si>
  <si>
    <t>https://twitter.com/realDonaldTrump/status/417818392826232832</t>
  </si>
  <si>
    <t>The con artists changed the name from GLOBAL WARMING to CLIMATE CHANGE when GLOBAL WARMING was no longer working and credibility was lost!</t>
  </si>
  <si>
    <t>https://twitter.com/realDonaldTrump/status/417985734168285184</t>
  </si>
  <si>
    <t>Spend your last day of 2013 contemplating the moves you will make in 2014 to make it your best year ever!</t>
  </si>
  <si>
    <t>https://twitter.com/realDonaldTrump/status/418084977717157888</t>
  </si>
  <si>
    <t>Bring in 2014 @TrumpSoHo's NYE soire√© -- NYC's most exclusive New Year's Eve Party w/SoHi &amp; @ VeuveClicquot http://ow.ly/i/4abYB</t>
  </si>
  <si>
    <t>https://twitter.com/realDonaldTrump/status/418085095233163264</t>
  </si>
  <si>
    <t>‚ÄúTomorrow is the first blank page of a 365-page book. Write a good one.‚Äù ‚Äî @ BradPaisley</t>
  </si>
  <si>
    <t>https://twitter.com/realDonaldTrump/status/418085400708513795</t>
  </si>
  <si>
    <t>Make sure to have fun and celebrate NYE with friends and family. Happy New Year everyone!</t>
  </si>
  <si>
    <t>https://twitter.com/realDonaldTrump/status/418144399252795392</t>
  </si>
  <si>
    <t>When it comes to money, finance and even life, PROTECT THE DOWNSIDE AND THE UPSIDE WILL TAKE CARE OF ITSELF!</t>
  </si>
  <si>
    <t>https://twitter.com/realDonaldTrump/status/418145002255302657</t>
  </si>
  <si>
    <t>Have a happy, successful and healthy New Year!</t>
  </si>
  <si>
    <t>https://twitter.com/realDonaldTrump/status/418365112844824577</t>
  </si>
  <si>
    <t>Today is the first day of the rest of your life - make the most of it!</t>
  </si>
  <si>
    <t>https://twitter.com/realDonaldTrump/status/418542137899491328</t>
  </si>
  <si>
    <t>This very expensive GLOBAL WARMING bullshit has got to stop. Our planet is freezing, record low temps,and our GW scientists are stuck in ice</t>
  </si>
  <si>
    <t>https://twitter.com/realDonaldTrump/status/418619537740017664</t>
  </si>
  <si>
    <t>" @ ScreenPlayWritr: @ realDonaldTrump Is Al Gore on that ship?"</t>
  </si>
  <si>
    <t>https://twitter.com/realDonaldTrump/status/418622703730704384</t>
  </si>
  <si>
    <t>" @ MeleMallory: @ realDonaldTrump You know it's actually called CLIMATE CHANGE, right? That's only because GLOBAL WARMING wasn't working!</t>
  </si>
  <si>
    <t>https://twitter.com/realDonaldTrump/status/418623389600083968</t>
  </si>
  <si>
    <t>" @ noahshappy: @ realDonaldTrump very true comment Donald, I'm glad we have people like you in this day and age"</t>
  </si>
  <si>
    <t>https://twitter.com/realDonaldTrump/status/418623509838192640</t>
  </si>
  <si>
    <t>"@rayleebates: @ realDonaldTrump Don for prez" Thank you.</t>
  </si>
  <si>
    <t>@rayleebates @</t>
  </si>
  <si>
    <t>https://twitter.com/realDonaldTrump/status/418623963536044032</t>
  </si>
  <si>
    <t>" @ ma22dogs: @ realDonaldTrump @ TrumpLasVegas the rooms are like condos. Perfect for families. Very accommodating staff. Thanks!</t>
  </si>
  <si>
    <t>https://twitter.com/realDonaldTrump/status/418624612642324480</t>
  </si>
  <si>
    <t>"@ShadeTreeGambla: @ realDonaldTrump irony is.... Imagine all the fossil fuels required to rescue that ship of idiots!"</t>
  </si>
  <si>
    <t>@ShadeTreeGambla @</t>
  </si>
  <si>
    <t>https://twitter.com/realDonaldTrump/status/418625159751536640</t>
  </si>
  <si>
    <t>" @ BlakeWebb6: Safe to say that @ realDonaldTrump is the biggest stud on the planet # GOP # TrumpForPresident"</t>
  </si>
  <si>
    <t>https://twitter.com/realDonaldTrump/status/418626087057633280</t>
  </si>
  <si>
    <t>" @ jeffredman5: @ realDonaldTrump you are the MAN!!!"</t>
  </si>
  <si>
    <t>https://twitter.com/realDonaldTrump/status/418626285272055808</t>
  </si>
  <si>
    <t>" @ lutherice: @ realDonaldTrump ties are amazing, very well made!"</t>
  </si>
  <si>
    <t>https://twitter.com/realDonaldTrump/status/418626431179309057</t>
  </si>
  <si>
    <t>" @ HunterBalthazor: @ realDonaldTrump if you ran for president you got my vote. Fix the country!" Thanks</t>
  </si>
  <si>
    <t>https://twitter.com/realDonaldTrump/status/418806201036447744</t>
  </si>
  <si>
    <t>The only Forbes 5 Star &amp; 5 Diamond hotel with a 5 Star &amp; 5 Diamond restaurant @ TrumpNewYork offers elite luxury http://bit.ly/18ZJyrb</t>
  </si>
  <si>
    <t>https://twitter.com/realDonaldTrump/status/418810898598219777</t>
  </si>
  <si>
    <t>Entrepreneurs are visionaries in some respects--they look beyond the present. Keep that in mind when looking for opportunities.</t>
  </si>
  <si>
    <t>https://twitter.com/realDonaldTrump/status/418844092903071745</t>
  </si>
  <si>
    <t>"Thinking big is the driving force that has forged all the great achievements in modern life." - Think Big</t>
  </si>
  <si>
    <t>https://twitter.com/realDonaldTrump/status/418846167590383618</t>
  </si>
  <si>
    <t>It's Jan. 2. President Obama should end his vacation early &amp; get back to Washington to straighten out the ObamaCare catastrophe--or end it.</t>
  </si>
  <si>
    <t>https://twitter.com/realDonaldTrump/status/418849306783657985</t>
  </si>
  <si>
    <t>Snowden should come back to America and face justice. Instead, he is begging for clemency from Moscow. Treat him as a spy.</t>
  </si>
  <si>
    <t>https://twitter.com/realDonaldTrump/status/418854352166457345</t>
  </si>
  <si>
    <t>‚ÄúInvincibility lies in the defence; the possibility of victory in the attack.‚Äù - Sun Tzu</t>
  </si>
  <si>
    <t>https://twitter.com/realDonaldTrump/status/419140210710953984</t>
  </si>
  <si>
    <t>I know of no more encouraging fact than the unquestionable ability of man to elevate his life by conscious endeavor. --Henry David Thoreau</t>
  </si>
  <si>
    <t>https://twitter.com/realDonaldTrump/status/419142769127325696</t>
  </si>
  <si>
    <t>A regular part of your day should be devoted to expanding your horizons. Learning is a new beginning.</t>
  </si>
  <si>
    <t>https://twitter.com/realDonaldTrump/status/419170378439618560</t>
  </si>
  <si>
    <t>Try to develop a tempo when you're working--momentum is something you have to work at to maintain, &amp; is an important element of success.</t>
  </si>
  <si>
    <t>https://twitter.com/realDonaldTrump/status/419193785570951168</t>
  </si>
  <si>
    <t>Via @BloombergNews by Peter Millard: "Trump Helps Rio Builders After Olympics: Corporate Brazil" http://bloom.bg/1e0peDF</t>
  </si>
  <si>
    <t>https://twitter.com/realDonaldTrump/status/419194714407972864</t>
  </si>
  <si>
    <t>@ fundanything has great campaigns. Support one today http://fundanything.com/en</t>
  </si>
  <si>
    <t>https://twitter.com/realDonaldTrump/status/419199758113075201</t>
  </si>
  <si>
    <t>@ TrumpGolfLA is the top public course in the country with magnificent Pacific Ocean views http://bit.ly/hAJgi6</t>
  </si>
  <si>
    <t>https://twitter.com/realDonaldTrump/status/419202452936601600</t>
  </si>
  <si>
    <t>Welcome to the new ObamaCare reality ‚Äì Doctor spent 2 hours on hold w/insurance company to get approval for surgeryhttp://cbsloc.al/1e0tD9E</t>
  </si>
  <si>
    <t>https://twitter.com/realDonaldTrump/status/419203960302366720</t>
  </si>
  <si>
    <t>Record snowfall &amp; freezing temps throughout the country. Where is Global Warming when you need it?!</t>
  </si>
  <si>
    <t>https://twitter.com/realDonaldTrump/status/419206803000287232</t>
  </si>
  <si>
    <t>‚ÄúThe future is always beginning now.‚Äù - Mark Strand, former Poet Laureate</t>
  </si>
  <si>
    <t>https://twitter.com/realDonaldTrump/status/419346237406871552</t>
  </si>
  <si>
    <t>" @ princebe: Antarctic ice shelf melt 'lowest EVER recorded, global warming is NOT eroding it' http://reg.cx/29dW via @ theregister"</t>
  </si>
  <si>
    <t>https://twitter.com/realDonaldTrump/status/419868320180219904</t>
  </si>
  <si>
    <t>Most of the world's great riders are at Mar-a-Lago today for the Trump Invitational, one of the most important equestrian events of the year</t>
  </si>
  <si>
    <t>https://twitter.com/realDonaldTrump/status/420202248098938880</t>
  </si>
  <si>
    <t>" @ jorgekb @ TrumpDoral Blue Monster should be top 10 best courses this year!! Amazing course layout !! " Thank you.</t>
  </si>
  <si>
    <t>https://twitter.com/realDonaldTrump/status/420214630451920896</t>
  </si>
  <si>
    <t>" @ Drake4444444 the only way to fix health care crisis is for you to run for Pres &amp; bring common sense back to govt" Thx.</t>
  </si>
  <si>
    <t>https://twitter.com/realDonaldTrump/status/420217403159900160</t>
  </si>
  <si>
    <t>Just hit a million on Facebook- http://instagram.com/p/i1SnY5mhe7/</t>
  </si>
  <si>
    <t>https://twitter.com/realDonaldTrump/status/420220205688582144</t>
  </si>
  <si>
    <t>Via @ TIMEPolitics by @ zekejmiller: ‚ÄúTrump To Visit New Hampshire‚Äùhttp://ti.me/19VHc7p</t>
  </si>
  <si>
    <t>https://twitter.com/realDonaldTrump/status/420232649660059648</t>
  </si>
  <si>
    <t>Another one of my predictions just came true-- Iraq is a total disaster with government losing all control‚Äîso sad.</t>
  </si>
  <si>
    <t>https://twitter.com/realDonaldTrump/status/420232869433196544</t>
  </si>
  <si>
    <t>Sec of State Kerry said we would not go back to Iraq. We shouldn‚Äôt, but he should not have said that. So stupid!</t>
  </si>
  <si>
    <t>https://twitter.com/realDonaldTrump/status/420286728679596032</t>
  </si>
  <si>
    <t>Entrepreneurs: Set the example and you'll be a magnet for the right people. Great leaders determine the teams they assemble.</t>
  </si>
  <si>
    <t>https://twitter.com/realDonaldTrump/status/420309480987836416</t>
  </si>
  <si>
    <t>Have your own vision &amp; stick with it. Don't be afraid to be unique.Every day is an opportunity to show what you can do at the highest level.</t>
  </si>
  <si>
    <t>https://twitter.com/realDonaldTrump/status/420333882597466112</t>
  </si>
  <si>
    <t>We are experiencing the coldest weather in more than two decades-most people never remember anything like this. GLOBAL WARMING anyone?</t>
  </si>
  <si>
    <t>https://twitter.com/realDonaldTrump/status/420334427194277888</t>
  </si>
  <si>
    <t>" @ secaucus00: @ realDonaldTrump respect your tweets I listen and share with my kids" Thanks Bob.</t>
  </si>
  <si>
    <t>https://twitter.com/realDonaldTrump/status/420334773891264512</t>
  </si>
  <si>
    <t>" @ BobBursey: @ realDonaldTrump if you run for president, you'll get my vote. Along with every one I know" Thanks, so nice!</t>
  </si>
  <si>
    <t>https://twitter.com/realDonaldTrump/status/420582712009699328</t>
  </si>
  <si>
    <t>" @ RandDHenninger great quote! I'm in the turf business. Nj and Phil. Your sups and courses are top notch!" Thank you.</t>
  </si>
  <si>
    <t>https://twitter.com/realDonaldTrump/status/420583026234368000</t>
  </si>
  <si>
    <t>"@duffman263 Just realised @ realDonaldTrump was in home alone 2! Looking dapper as always" Thank you.</t>
  </si>
  <si>
    <t>@duffman263 @</t>
  </si>
  <si>
    <t>https://twitter.com/realDonaldTrump/status/420585209730306048</t>
  </si>
  <si>
    <t>" @ EpilepsyS Will you or @ EricTrump try to be president of the united states? You could be a great president." Thanks.</t>
  </si>
  <si>
    <t>https://twitter.com/realDonaldTrump/status/420621611138424832</t>
  </si>
  <si>
    <t>Looking forward to hosting the @ FloridaGOP ‚ÄúHouse Majority 2014 Golf Tournament‚Äù at Trump Int'l West Palm Beach on Jan. 27th.</t>
  </si>
  <si>
    <t>https://twitter.com/realDonaldTrump/status/420622858398613504</t>
  </si>
  <si>
    <t>Congratulations to @ BretBaier on his five year anniversary as the anchor @ SpecialReport. Brett is great!</t>
  </si>
  <si>
    <t>https://twitter.com/realDonaldTrump/status/420666629203042305</t>
  </si>
  <si>
    <t>"Stay confident even when something bad happens. It is just a bump in the road. It will pass." - Think Big</t>
  </si>
  <si>
    <t>https://twitter.com/realDonaldTrump/status/420670096915173376</t>
  </si>
  <si>
    <t>Achievers move forward at all times. Don't tread water. Get out there and go for it.</t>
  </si>
  <si>
    <t>https://twitter.com/realDonaldTrump/status/421012299818598400</t>
  </si>
  <si>
    <t>Remember to think big by expanding your horizons at the same time you're expanding your net worth.</t>
  </si>
  <si>
    <t>https://twitter.com/realDonaldTrump/status/421013392510287872</t>
  </si>
  <si>
    <t>Identify your goals. Know precisely what you want to achieve, study the best people in your field,and then plan the best route for success.</t>
  </si>
  <si>
    <t>https://twitter.com/realDonaldTrump/status/421023312844570624</t>
  </si>
  <si>
    <t>Please, @ 21Club, go back to your original menu and preparation. Believe me, it was much better. Let me know when the change is made!</t>
  </si>
  <si>
    <t>https://twitter.com/realDonaldTrump/status/421041728989061120</t>
  </si>
  <si>
    <t>While I am a critic of President Obama, I hate it when someone (Robert Gates) writes a self serving negative book about his boss.</t>
  </si>
  <si>
    <t>https://twitter.com/realDonaldTrump/status/421041850384785408</t>
  </si>
  <si>
    <t>Why didn‚Äôt Gates resign if he was so unhappy about what he was being told by Obama? The fact is, Iraq etc. have always been disasters!</t>
  </si>
  <si>
    <t>https://twitter.com/realDonaldTrump/status/421095421134786560</t>
  </si>
  <si>
    <t>Tomorrow is the 10 year anniversary of the Apprentice, one of the biggest hits in television history. How time flies!</t>
  </si>
  <si>
    <t>https://twitter.com/realDonaldTrump/status/421095759636099072</t>
  </si>
  <si>
    <t>"@kevinrleyland: @ realDonaldTrump Has it been more than you ever expected?" Far more and far better!</t>
  </si>
  <si>
    <t>@kevinrleyland @</t>
  </si>
  <si>
    <t>https://twitter.com/realDonaldTrump/status/421096027949907968</t>
  </si>
  <si>
    <t>" @ G0D_: @ realDonaldTrump thats why YOU should be president" Thank you for the nice words!</t>
  </si>
  <si>
    <t>https://twitter.com/realDonaldTrump/status/421096582264918016</t>
  </si>
  <si>
    <t>" @ NickThompsonPGA: Thank you @ realDonaldTrump for letting me play at @trumpinternational.... The best golf course ever! WE ARE PROUD OF YOU!</t>
  </si>
  <si>
    <t>https://twitter.com/realDonaldTrump/status/421097244587487232</t>
  </si>
  <si>
    <t>" @ JUrciuoli19: @ realDonaldTrump With this cast u will have the #1 show on TV! Fans are excited! Can you confirm? Justin,thanks-will be great</t>
  </si>
  <si>
    <t>https://twitter.com/realDonaldTrump/status/421099468894003200</t>
  </si>
  <si>
    <t>We had a GREAT year @ Macys with ties, shirts and suits, thanks! New selections just arrived - they are amazing!</t>
  </si>
  <si>
    <t>https://twitter.com/realDonaldTrump/status/421101476367585280</t>
  </si>
  <si>
    <t>@ Paula_White One of the all-time greats - a true spiritual leader and wonderful person. Keep up the good fight!</t>
  </si>
  <si>
    <t>https://twitter.com/realDonaldTrump/status/421102295112503296</t>
  </si>
  <si>
    <t>" @ Theshingleguy: my family and I stayed at @ TrumpChicago last weekend. It was a blizzard outside but pure heaven inside!" GREAT!</t>
  </si>
  <si>
    <t>https://twitter.com/realDonaldTrump/status/421103243062943744</t>
  </si>
  <si>
    <t>" @ Katdhairstudio: @ realDonaldTrump I can't wait for this year. I never miss Apprentice!" Show and cast will be amazing!</t>
  </si>
  <si>
    <t>https://twitter.com/realDonaldTrump/status/421103628305596416</t>
  </si>
  <si>
    <t>" @ tormike: @ realDonaldTrump best reality show on TV. Love the challenges"</t>
  </si>
  <si>
    <t>https://twitter.com/realDonaldTrump/status/421103735671386112</t>
  </si>
  <si>
    <t>" @ GFCFrocks: @ realDonaldTrump Love the Apprentice!!!"</t>
  </si>
  <si>
    <t>https://twitter.com/realDonaldTrump/status/421103951585738752</t>
  </si>
  <si>
    <t>"@_xx_justme: @ realDonaldTrump I'd give anything for you to be our President. You have my vote and all of my families and friends too!!"NICE</t>
  </si>
  <si>
    <t>@_xx_justme @</t>
  </si>
  <si>
    <t>https://twitter.com/realDonaldTrump/status/421103985014345728</t>
  </si>
  <si>
    <t>" @ jeffredman5: @ realDonaldTrump celebrity apprentice is truly a great show. Great cast every season!"</t>
  </si>
  <si>
    <t>https://twitter.com/realDonaldTrump/status/421104352473124864</t>
  </si>
  <si>
    <t>" @ Pertinax193: @ EricTrump @ realDonaldTrump Now let's get the course in my neighborhood at Kluge on track. My membership awaits." Thanks!</t>
  </si>
  <si>
    <t>https://twitter.com/realDonaldTrump/status/421104772473974784</t>
  </si>
  <si>
    <t>" @ sundance0272: Congratulations Mr. Trump. We have enjoyed ever season and look forward to this next season. So entertaining! Thanks!</t>
  </si>
  <si>
    <t>https://twitter.com/realDonaldTrump/status/421106430200922115</t>
  </si>
  <si>
    <t>"@caleb2207: You should get a show on FoxNews! With your brilliant &amp; independent mind I think your show would surpass the @ oreillyfactor"</t>
  </si>
  <si>
    <t>@caleb2207 @</t>
  </si>
  <si>
    <t>https://twitter.com/realDonaldTrump/status/421106772808830977</t>
  </si>
  <si>
    <t>"@Willy_Kingston: This country's economy would be back on track if @ realDonaldTrump became the next President." So true, thanks!</t>
  </si>
  <si>
    <t>@Willy_Kingston @</t>
  </si>
  <si>
    <t>https://twitter.com/realDonaldTrump/status/421107177588527104</t>
  </si>
  <si>
    <t>" @ benwiley3: @ realDonaldTrump @ Macys my Donald Trump tie is my prized possession in my closet!" Great!</t>
  </si>
  <si>
    <t>https://twitter.com/realDonaldTrump/status/421107671597871104</t>
  </si>
  <si>
    <t>" @ 18_4_LIFE: Not only a GREAT show, but what's forgotten is the worthy causes/charities being supported! Great work being done." THANKS!</t>
  </si>
  <si>
    <t>https://twitter.com/realDonaldTrump/status/421109072361164800</t>
  </si>
  <si>
    <t>" @ JasonGandy: @ realDonaldTrump Donald why the hell don't you run for President. Business genius unlike @ BarackObama. #2016"</t>
  </si>
  <si>
    <t>https://twitter.com/realDonaldTrump/status/421109586004037632</t>
  </si>
  <si>
    <t>" @ Raj_Tut: I'm 22... my company @ TutandTut owns $6 million worth of multi-family properties... I started because of you... any advice?"Great</t>
  </si>
  <si>
    <t>https://twitter.com/realDonaldTrump/status/421109724655132672</t>
  </si>
  <si>
    <t>" @ 18_4_LIFE: @ realDonaldTrump @caleb2207 You should get a job at 1600 Pennsylvania Ave!"</t>
  </si>
  <si>
    <t>https://twitter.com/realDonaldTrump/status/421109841013530625</t>
  </si>
  <si>
    <t>" @ rhino848484: @ realDonaldTrump where would NBC be without the apprentice? You make the TV Network Mr. Trump"</t>
  </si>
  <si>
    <t>https://twitter.com/realDonaldTrump/status/421200528656576513</t>
  </si>
  <si>
    <t>" @ PIETIEV: @ realDonaldTrump happy new year, Mr. Trump. Who was your role model before you became successful?" My father, Fred Trump.</t>
  </si>
  <si>
    <t>https://twitter.com/realDonaldTrump/status/421200703127027712</t>
  </si>
  <si>
    <t>" @ PatKetley: Birthdays are special and a retweet from @ realDonaldTrump would make it even more special" Happy Birthday!</t>
  </si>
  <si>
    <t>https://twitter.com/realDonaldTrump/status/421201594324381696</t>
  </si>
  <si>
    <t>" @ iAndyOlson: ‚Äú @ realDonaldTrump: ‚Äú @ Raj_Tut: I‚Äôm 22 (I own) my company @ TutandTut I started because of you‚Ä¶ any advice?" Give me 10%(kidding)</t>
  </si>
  <si>
    <t>https://twitter.com/realDonaldTrump/status/421202325563527168</t>
  </si>
  <si>
    <t>" @ maomaothecat: @ realDonaldTrump can't sleep thinking about the new Celeb Apprentice!!!"</t>
  </si>
  <si>
    <t>https://twitter.com/realDonaldTrump/status/421203861039480832</t>
  </si>
  <si>
    <t>" @ InTheElections: See, I told you God wanted you to be president, he's had me praying for you about it y many years." .Wow, so nice!</t>
  </si>
  <si>
    <t>https://twitter.com/realDonaldTrump/status/421204775385194496</t>
  </si>
  <si>
    <t>" @ debragarrett: @ realDonaldTrump happy Birthday to one of my most admired men!!! Like a fine wine Mr. Trump Have a great Birthday! THANKS!</t>
  </si>
  <si>
    <t>https://twitter.com/realDonaldTrump/status/421204944956686336</t>
  </si>
  <si>
    <t>" @ sloat24: @ realDonaldTrump I can vote now and I expect to be voting for # Trump2016" Thank you!</t>
  </si>
  <si>
    <t>https://twitter.com/realDonaldTrump/status/421205858174140417</t>
  </si>
  <si>
    <t>" @ Herr_Barclay: Got to love the Monday segments by @ realDonaldTrump on Fox &amp; Friends. Never miss it. It's not Monday but worth a mention!</t>
  </si>
  <si>
    <t>https://twitter.com/realDonaldTrump/status/421206172470104064</t>
  </si>
  <si>
    <t>" @ lindsey_derek: Out of all the famous people on twitter, the only one I see tweet regular people is @ realDonaldTrump! # Greatguy"</t>
  </si>
  <si>
    <t>https://twitter.com/realDonaldTrump/status/421206436543496192</t>
  </si>
  <si>
    <t>"@PrezBridgette: @ realDonaldTrump Thank You For Inspiring This World." No, thank you!</t>
  </si>
  <si>
    <t>@PrezBridgette @</t>
  </si>
  <si>
    <t>https://twitter.com/realDonaldTrump/status/421206697160736768</t>
  </si>
  <si>
    <t>"@BattleFace2Face: @ realDonaldTrump You got my vote donald your the only 1 that can save us from this economy # trump2016"</t>
  </si>
  <si>
    <t>@BattleFace2Face @</t>
  </si>
  <si>
    <t>https://twitter.com/realDonaldTrump/status/421206824797634560</t>
  </si>
  <si>
    <t>" @ tylerthurston: Happy Birthday @ realDonaldTrump, I always look forward to reading your advice.".Great!</t>
  </si>
  <si>
    <t>https://twitter.com/realDonaldTrump/status/421274905402155008</t>
  </si>
  <si>
    <t>" @ 1HotNinja: @ realDonaldTrump Please run for president, it would be my dream come true. No better person to run U.S.A."</t>
  </si>
  <si>
    <t>https://twitter.com/realDonaldTrump/status/421339040802041856</t>
  </si>
  <si>
    <t>The news about our beautiful Miss Venezuela, Monica Spear, is devastating to all who knew her. A spectacular woman, she will be missed.</t>
  </si>
  <si>
    <t>https://twitter.com/realDonaldTrump/status/421351170205294592</t>
  </si>
  <si>
    <t>‚ÄúOffshore wind is a dead duck in Scotland and it‚Äôs time Alex Salmond manned up, stopped blaming Westminster (cont) http://tl.gd/n_1rvj3db</t>
  </si>
  <si>
    <t>https://twitter.com/realDonaldTrump/status/421355571166474240</t>
  </si>
  <si>
    <t>Thanks everybody for the Happy Birthday greetings, but it‚Äôs actually the 10th birthday of The Apprentice. My birthday is June 14th....</t>
  </si>
  <si>
    <t>https://twitter.com/realDonaldTrump/status/421361487844634624</t>
  </si>
  <si>
    <t>Via @ foxnewslatino: ‚ÄúDonald Trump Plans Huge Towers In Rio For Post-Olympic Building Boom‚Äù http://bit.ly/JJW16O</t>
  </si>
  <si>
    <t>https://twitter.com/realDonaldTrump/status/421379721490726912</t>
  </si>
  <si>
    <t>The Trump Organization continues to expand internationally at a record pace. Many new announcements to come soon.</t>
  </si>
  <si>
    <t>https://twitter.com/realDonaldTrump/status/421391232649396224</t>
  </si>
  <si>
    <t># TBT With Darrell Hammond when I hosted SNL. http://instagram.com/p/i9oaQ3GhQ0/</t>
  </si>
  <si>
    <t>https://twitter.com/realDonaldTrump/status/421398464472162304</t>
  </si>
  <si>
    <t>It‚Äôs Thursday. How many people have lost their healthcare today?</t>
  </si>
  <si>
    <t>https://twitter.com/realDonaldTrump/status/421408522715148288</t>
  </si>
  <si>
    <t>" @ KentTucker planning a golf trip to Scotland Aug 2015 - should we plan on playing Trump Int'l??" Yes, it is the best.</t>
  </si>
  <si>
    <t>https://twitter.com/realDonaldTrump/status/421648877691736064</t>
  </si>
  <si>
    <t>" @ Discoboy7 Salmond is on a one man crusade to destroya Brilliant Union &amp; his u turn on your investment is a disgrace!" Thx</t>
  </si>
  <si>
    <t>https://twitter.com/realDonaldTrump/status/421650766504280064</t>
  </si>
  <si>
    <t>"@L100RAN Agree! The best thing @ AlexSalmond can do is start telling the TRUTH and nothing but the TRUTH!"</t>
  </si>
  <si>
    <t>@L100RAN @</t>
  </si>
  <si>
    <t>https://twitter.com/realDonaldTrump/status/421652976738902017</t>
  </si>
  <si>
    <t>" @ tinaclean @ realDonaldTrump when is your Vancouver BC hotel going to be finished?" 18 months.</t>
  </si>
  <si>
    <t>https://twitter.com/realDonaldTrump/status/421653802148581376</t>
  </si>
  <si>
    <t>" @ elspryte @ realDonaldTrump fantastic point of view, 95% of uk would agree with you there" @ AlexSalmond</t>
  </si>
  <si>
    <t>https://twitter.com/realDonaldTrump/status/421654274238468097</t>
  </si>
  <si>
    <t>"@brad4634 A beautiful addition to my city's skyline and great dining!! Thanks for making Chicago more beautiful than ever!!" Thank you.</t>
  </si>
  <si>
    <t>https://twitter.com/realDonaldTrump/status/421654747376910336</t>
  </si>
  <si>
    <t>" @ CircleofDocs @ realDonaldTrump @ TrumpChicago we love the Trump Chicago. Great place to live and visit." Thank you.</t>
  </si>
  <si>
    <t>https://twitter.com/realDonaldTrump/status/421655310592245760</t>
  </si>
  <si>
    <t>" @ PRINCEOMEGA @ ZagatChicago @ realDonaldTrump @SixteenChicago BRAVO!!!" Thank you. @ TrumpChicago</t>
  </si>
  <si>
    <t>@ @ @ @SixteenChicago @</t>
  </si>
  <si>
    <t>https://twitter.com/realDonaldTrump/status/421659141279477760</t>
  </si>
  <si>
    <t>" @ skyblue2050 @ realDonaldTrump The Apprentice is a great show! never tired watching it!" Thank you.</t>
  </si>
  <si>
    <t>https://twitter.com/realDonaldTrump/status/421664158380064768</t>
  </si>
  <si>
    <t>"_xx_justme I still can't believe Donald Trump responded to my tweet. "Respect" # Trump2016 He would be the best Pres for this Country." Thx</t>
  </si>
  <si>
    <t>https://twitter.com/realDonaldTrump/status/421755269194846208</t>
  </si>
  <si>
    <t>https://twitter.com/realDonaldTrump/status/421756772395659264</t>
  </si>
  <si>
    <t>Focus on your goals, not your problems. Problems are a mind exercise--learn to play beyond your comfort zone.</t>
  </si>
  <si>
    <t>https://twitter.com/realDonaldTrump/status/421821998017548288</t>
  </si>
  <si>
    <t>" @ BillDMeyer1971: @ gretawire @ realDonaldTrump @ FoxNews We need him as governor... this state is a mess....."</t>
  </si>
  <si>
    <t>https://twitter.com/realDonaldTrump/status/421904996645748736</t>
  </si>
  <si>
    <t>The brand new Blue Monster just opened at Trump National Doral - Miami. Also, great new driving range which is open 'till midnight. GO SEE!</t>
  </si>
  <si>
    <t>https://twitter.com/realDonaldTrump/status/421913410004353024</t>
  </si>
  <si>
    <t>President Obama just fired the ObamaCare website builder. My question is, why were they hired in the first place? Sue them for damages!</t>
  </si>
  <si>
    <t>https://twitter.com/realDonaldTrump/status/421914897895940096</t>
  </si>
  <si>
    <t>Now that the ObamaCare website contractor has been terminated for obvious incompetence, is the person who hired them going to be fired?</t>
  </si>
  <si>
    <t>https://twitter.com/realDonaldTrump/status/422012047208226816</t>
  </si>
  <si>
    <t>In politics, and sometimes in life, FRIENDS COME AND GO, BUT ENEMIES ACCUMULATE!</t>
  </si>
  <si>
    <t>https://twitter.com/realDonaldTrump/status/422145449404137473</t>
  </si>
  <si>
    <t>" @ emanuelcenerini: @ realDonaldTrump I think americans know that You would be a great President..no possibility for the others" Thanks!</t>
  </si>
  <si>
    <t>https://twitter.com/realDonaldTrump/status/422163292812242944</t>
  </si>
  <si>
    <t>" @ G0D_: @ realDonaldTrump WHEN WILL WE HAVE ANOTHER PRESIDENT LIKE REAGAN? # TRUMP2016"</t>
  </si>
  <si>
    <t>https://twitter.com/realDonaldTrump/status/422164577141669888</t>
  </si>
  <si>
    <t>" @ Jenylyn23: @ realDonaldTrump what would be your first action as President?" TO END OBAMACARE!</t>
  </si>
  <si>
    <t>https://twitter.com/realDonaldTrump/status/422165034245300224</t>
  </si>
  <si>
    <t>"@chrisexpress5: Only @ realDonaldTrump could help this country out of the hole it's in. # Trump2016"</t>
  </si>
  <si>
    <t>@chrisexpress5 @</t>
  </si>
  <si>
    <t>https://twitter.com/realDonaldTrump/status/422165582109478912</t>
  </si>
  <si>
    <t>" @ stephencranford: @ realDonaldTrump that's awesome! # Trump4President # TRUMP2016"</t>
  </si>
  <si>
    <t>https://twitter.com/realDonaldTrump/status/422165888922841088</t>
  </si>
  <si>
    <t>" @ DarleneMichele: @ realDonaldTrump @ G0D_ u would definitely be our best looking president ever :)" Thank you, very nice!</t>
  </si>
  <si>
    <t>https://twitter.com/realDonaldTrump/status/422166236710334465</t>
  </si>
  <si>
    <t>" @ G0D_: @ RealShaneHiles @ realDonaldTrump until @ realDonaldTrump a proven job creator &amp; inspiration for the common man"</t>
  </si>
  <si>
    <t>https://twitter.com/realDonaldTrump/status/422166386795110402</t>
  </si>
  <si>
    <t>" @ elizabethtrivis: @ realDonaldTrump @ G0D_ you will get my vote" Thanks!</t>
  </si>
  <si>
    <t>https://twitter.com/realDonaldTrump/status/422408343471542272</t>
  </si>
  <si>
    <t>Whether you like Obama or not, Bob Gates turned out to be one disloyal dude! Personally, I hate rats.</t>
  </si>
  <si>
    <t>https://twitter.com/realDonaldTrump/status/422479743997706240</t>
  </si>
  <si>
    <t>" @ IvankaTrump: . @ GolfDigestMag predicts that @ realDonaldTrump is Golf's greatest builder today. # BlueMonster # Aberdeen # FerryPoint"</t>
  </si>
  <si>
    <t>https://twitter.com/realDonaldTrump/status/422536437217898496</t>
  </si>
  <si>
    <t>I will be doing Fox &amp; Friends tomorrow morning at 7.00. Will be discussing all sorts of current disasters!</t>
  </si>
  <si>
    <t>https://twitter.com/realDonaldTrump/status/422543360558370816</t>
  </si>
  <si>
    <t>" @ RGhilinoCLU: I bought a couple beautiful @ realDonaldTrump ties at @ Macys today. Guaranteed to look sharp this week."</t>
  </si>
  <si>
    <t>https://twitter.com/realDonaldTrump/status/422543436869566464</t>
  </si>
  <si>
    <t>" @ HeelsofsteelAH: @ realDonaldTrump Please be our next president!!!!! We will all vote for you!!!!!!"</t>
  </si>
  <si>
    <t>https://twitter.com/realDonaldTrump/status/422543711378374656</t>
  </si>
  <si>
    <t>" @ gjcream: @ realDonaldTrump Thank you for being a strait shooter. You are an inspiration to all of us young business owners." Thank you!</t>
  </si>
  <si>
    <t>https://twitter.com/realDonaldTrump/status/422551314263191552</t>
  </si>
  <si>
    <t>The Republican Party of New York has been conditioned to lose, and there is no excuse for this. Leadership must move fast and decisively!</t>
  </si>
  <si>
    <t>https://twitter.com/realDonaldTrump/status/422551896201912320</t>
  </si>
  <si>
    <t>" @ lexiflake: @ realDonaldTrump your awesome! I love you so much xoxo # NextPresident"</t>
  </si>
  <si>
    <t>https://twitter.com/realDonaldTrump/status/422552500974403584</t>
  </si>
  <si>
    <t>" @ CarmineValenti: @ realDonaldTrump Please run for President,everyone will vote for you.Oh yeah and buy the Mets, They'll be 162-0 every year</t>
  </si>
  <si>
    <t>https://twitter.com/realDonaldTrump/status/422553935489273856</t>
  </si>
  <si>
    <t>@ rodstowell73 They are all afraid to use it because they know what will happen - thanks!</t>
  </si>
  <si>
    <t>https://twitter.com/realDonaldTrump/status/422554268349251584</t>
  </si>
  <si>
    <t>" @ Sunflowers362: @ realDonaldTrump I have been reviewing my options for this # Obamacare it has me with # sleepless # nights. I'm worried!"</t>
  </si>
  <si>
    <t>https://twitter.com/realDonaldTrump/status/422554475828875264</t>
  </si>
  <si>
    <t>"@YoSoyTuMarido_: Todos son culeros @ realDonaldTrump FOR PRESIDENT!!!!! USA USA!"</t>
  </si>
  <si>
    <t>@YoSoyTuMarido_ @</t>
  </si>
  <si>
    <t>https://twitter.com/realDonaldTrump/status/422555587818565632</t>
  </si>
  <si>
    <t>After watching all about the horror story that is A-Rod, I realized again that it is time to let Pete Rose into the Baseball Hall of Fame!</t>
  </si>
  <si>
    <t>https://twitter.com/realDonaldTrump/status/422699511421878272</t>
  </si>
  <si>
    <t>Will be doing Fox &amp; Friends in a few minutes - hope you enjoy!</t>
  </si>
  <si>
    <t>https://twitter.com/realDonaldTrump/status/422703472644214784</t>
  </si>
  <si>
    <t>" @ nsatte: @ realDonaldTrump I'm a big fan. We just got a Trump mattress and it's great, like I knew your brand would be." From Serta!</t>
  </si>
  <si>
    <t>https://twitter.com/realDonaldTrump/status/422756860148469760</t>
  </si>
  <si>
    <t>" @ CaliPaulMichael @ realDonaldTrump do you love interacting with fans as much as we do with you??" Yes.</t>
  </si>
  <si>
    <t>https://twitter.com/realDonaldTrump/status/422757729866752001</t>
  </si>
  <si>
    <t>" @ vijaychopra7 U are one of the most gifted personalities today. Keep rocking the world with ur ingenious thoughts" Thank you.</t>
  </si>
  <si>
    <t>https://twitter.com/realDonaldTrump/status/422775643948851200</t>
  </si>
  <si>
    <t>https://twitter.com/realDonaldTrump/status/422776021629161472</t>
  </si>
  <si>
    <t>https://twitter.com/realDonaldTrump/status/422777140682055680</t>
  </si>
  <si>
    <t>" @ jjprl @ TrumpDoral what an amazing spot. Donald Trump &amp; his team have done an incredible job. Go see for yourself" Thx</t>
  </si>
  <si>
    <t>https://twitter.com/realDonaldTrump/status/422779367177977857</t>
  </si>
  <si>
    <t>" @ betterhermann @caleb2207 @ oreillyfactor I think a show on Fox w/Donald Trump would be something to look forward to." Agree</t>
  </si>
  <si>
    <t>@ @caleb2207 @</t>
  </si>
  <si>
    <t>https://twitter.com/realDonaldTrump/status/422780136539168768</t>
  </si>
  <si>
    <t>" @ ejfriday @ realDonaldTrump Wow DonaldTrump for pres...America prepare for exceptional Greatness. Cheers" Thanks.</t>
  </si>
  <si>
    <t>https://twitter.com/realDonaldTrump/status/422787526055575552</t>
  </si>
  <si>
    <t>" @ ArekRNBN Just finished another great Trump book, one more to go @ realDonaldTrump https://twitter.com/ArekRNBN/status/422767065389232129/photo/1pic.twitter.com/DPsvidFk1i " Great!</t>
  </si>
  <si>
    <t>https://twitter.com/realDonaldTrump/status/422799156998975488</t>
  </si>
  <si>
    <t>" @ FlushingHearing @ realDonaldTrump Looking forward to hearing you speak at the Starkey Expo on Thursday"10 AM/ Las Vegas/Great!</t>
  </si>
  <si>
    <t>https://twitter.com/realDonaldTrump/status/422799891933327360</t>
  </si>
  <si>
    <t>" @ KarateMomCCM You are an inspiration and I admire your honesty, perseverance and business sense." Thank you.</t>
  </si>
  <si>
    <t>https://twitter.com/realDonaldTrump/status/422818162854227968</t>
  </si>
  <si>
    <t>" @ PIERPAOLOMONNI @ realDonaldTrump @ ArekRNBN Definitely a great book! Think like a Champion, to be a Champion!" Thanks.</t>
  </si>
  <si>
    <t>https://twitter.com/realDonaldTrump/status/422819593120256000</t>
  </si>
  <si>
    <t>Anticipate change and embrace it. Recognize new developments that you can capitalize on and use to open new doors.</t>
  </si>
  <si>
    <t>https://twitter.com/realDonaldTrump/status/422821538656579584</t>
  </si>
  <si>
    <t>Understand that difficulties, mistakes &amp; setbacks are an inevitable part of business and life. Don't allow them to knock you off your feet.</t>
  </si>
  <si>
    <t>https://twitter.com/realDonaldTrump/status/422823361643679744</t>
  </si>
  <si>
    <t>Focus on your goals, not on fixed patterns. Do what's necessary and what's unnecessary will be made clear.</t>
  </si>
  <si>
    <t>https://twitter.com/realDonaldTrump/status/422838908591042560</t>
  </si>
  <si>
    <t>Best speech in # GoldenGlobes history- http://instagram.com/p/jH6vPcGhXf/</t>
  </si>
  <si>
    <t>https://twitter.com/realDonaldTrump/status/422973567526248449</t>
  </si>
  <si>
    <t>"@D_Cash_honey: @ realDonaldTrump I get my inspiration for what I do everyday from you." So nice, thanks!</t>
  </si>
  <si>
    <t>@D_Cash_honey @</t>
  </si>
  <si>
    <t>https://twitter.com/realDonaldTrump/status/422974876593709056</t>
  </si>
  <si>
    <t>Yankees should have dropped A-Rod long ago, not even bothered with arbitration. They would have saved a fortune!</t>
  </si>
  <si>
    <t>https://twitter.com/realDonaldTrump/status/422975326793531393</t>
  </si>
  <si>
    <t>" @ pruett_jason: @ realDonaldTrump Would be honored to get a follow from the greatest businessman ever!!! # followtheleader"</t>
  </si>
  <si>
    <t>https://twitter.com/realDonaldTrump/status/422975752137879552</t>
  </si>
  <si>
    <t>" @ MichaelRCaputo: Catch @ realDonaldTrump on Fred Dicker's @ TALK1300 radio show Tuesday at 10AM re: the governor's race. LISTEN LIVE:</t>
  </si>
  <si>
    <t>https://twitter.com/realDonaldTrump/status/422978570508832768</t>
  </si>
  <si>
    <t>" @ Dave_Brown_: If @ realDonaldTrump runs for president he has my vote" Thanks!</t>
  </si>
  <si>
    <t>https://twitter.com/realDonaldTrump/status/422980127598055424</t>
  </si>
  <si>
    <t>"@_cnolan: We need someone like or @ realDonaldTrump himself for President in 2016!" Thank you!</t>
  </si>
  <si>
    <t>@_cnolan @</t>
  </si>
  <si>
    <t>https://twitter.com/realDonaldTrump/status/422980394229956608</t>
  </si>
  <si>
    <t>"@ryanbushby: @ realDonaldTrump only you know the truth Donald!!! Please run for president, only you can save the # USA"</t>
  </si>
  <si>
    <t>@ryanbushby @</t>
  </si>
  <si>
    <t>https://twitter.com/realDonaldTrump/status/423089415914008576</t>
  </si>
  <si>
    <t>" @ robsine: Wearing my @ realDonaldTrump tie today. Gonna be a great day. # confidence # wishihadfiveofthem" Great!</t>
  </si>
  <si>
    <t>https://twitter.com/realDonaldTrump/status/423090097832357888</t>
  </si>
  <si>
    <t>" @ TWERKMlLEY: @ realDonaldTrump @ robsine Did you know your picture is on here?! You were so cute omg! http://aff112.teensdigest.com/articles/396?page=9 ‚Ä¶"</t>
  </si>
  <si>
    <t>https://twitter.com/realDonaldTrump/status/423090445703712768</t>
  </si>
  <si>
    <t>" @ BobSmit98038199: @ realDonaldTrump where can I get these ties ?" @ Macys and Trump Tower.</t>
  </si>
  <si>
    <t>https://twitter.com/realDonaldTrump/status/423108330689536000</t>
  </si>
  <si>
    <t>"@CarolynGoltman It's my birthday and what a wonderful gift if I could get a retweet from such an inspirational man :-)" Happy Birthday</t>
  </si>
  <si>
    <t>https://twitter.com/realDonaldTrump/status/423118240487723010</t>
  </si>
  <si>
    <t>@ cmo626 long time admirer. Want to buy one of your books for a friend. Any suggestions?" The Art of the Deal is a good start.</t>
  </si>
  <si>
    <t>https://twitter.com/realDonaldTrump/status/423179182198104064</t>
  </si>
  <si>
    <t>Resilience is part of the survival of the fittest formula--make sure you remain adaptable.</t>
  </si>
  <si>
    <t>https://twitter.com/realDonaldTrump/status/423182457865633792</t>
  </si>
  <si>
    <t>#1 for success: Find out what you love to do. Trust yourself enough to find out what is best for you and what you're best at doing...</t>
  </si>
  <si>
    <t>https://twitter.com/realDonaldTrump/status/423183719382265856</t>
  </si>
  <si>
    <t>For great success, you need passion, but make sure it's well directed. Learn everything you can about what you're doing. Be an expert.</t>
  </si>
  <si>
    <t>https://twitter.com/realDonaldTrump/status/423197613765050368</t>
  </si>
  <si>
    <t>Think positively. Zap negativity immediately. Focus on the solution, not the problem. Be persistent and alert--every single day. Momentum!</t>
  </si>
  <si>
    <t>https://twitter.com/realDonaldTrump/status/423273694501535745</t>
  </si>
  <si>
    <t>" @ ApprenticeNBC: Sending warm wishes to our dear friend @ hollyrpeete on her birthday today! Happy birthday, Holly!</t>
  </si>
  <si>
    <t>https://twitter.com/realDonaldTrump/status/423275240022884352</t>
  </si>
  <si>
    <t>@ NewYorkGOP New York Republicans must change from a culture of losing to a culture of winning - and fast. This is your last decent shot!</t>
  </si>
  <si>
    <t>https://twitter.com/realDonaldTrump/status/423275708782501888</t>
  </si>
  <si>
    <t>"@KcLivegreen: @ realDonaldTrump Thanks for the positive words of wisdom!"</t>
  </si>
  <si>
    <t>@KcLivegreen @</t>
  </si>
  <si>
    <t>https://twitter.com/realDonaldTrump/status/423276301857075200</t>
  </si>
  <si>
    <t>" @ jennamstrachota: @ realDonaldTrump Always inspiring me to be my personal best! I appreciate it."</t>
  </si>
  <si>
    <t>https://twitter.com/realDonaldTrump/status/423277654423650304</t>
  </si>
  <si>
    <t>" @ TinaPiper: @ realDonaldTrump so ready for another # celebrityapprentice I love love that show!"</t>
  </si>
  <si>
    <t>https://twitter.com/realDonaldTrump/status/423277979595440128</t>
  </si>
  <si>
    <t>"@caleb2207: @ realDonaldTrump my family is going to Hawaii &amp; I told them to go to @ TrumpWaikiki I told them that yours' are the best!"</t>
  </si>
  <si>
    <t>@caleb2207 @ @</t>
  </si>
  <si>
    <t>https://twitter.com/realDonaldTrump/status/423278494215602176</t>
  </si>
  <si>
    <t>" @ haventravel: @ realDonaldTrump you inspired me to be my own boss and start my own small business."</t>
  </si>
  <si>
    <t>https://twitter.com/realDonaldTrump/status/423278709974773760</t>
  </si>
  <si>
    <t>" @ PREACHPALERIDER: begged you 3 years ago to run for pres....2016 is America's last shot before descent into darkness...consider it now."</t>
  </si>
  <si>
    <t>https://twitter.com/realDonaldTrump/status/423279633195618304</t>
  </si>
  <si>
    <t>" @ dintres: @ realDonaldTrump we need a real businessman to run this country someone to make money we are not a charity nation! SO TRUE!</t>
  </si>
  <si>
    <t>https://twitter.com/realDonaldTrump/status/423282723781095424</t>
  </si>
  <si>
    <t>" @ Michele_WV: @ realDonaldTrump PLEASE RUN FOR PRESIDENT AND STRAIGHTEN THINGS OUT." There is plenty to straighten out!</t>
  </si>
  <si>
    <t>https://twitter.com/realDonaldTrump/status/423282891658100736</t>
  </si>
  <si>
    <t>" @ RyleyRLynn: @ realDonaldTrump please run for president Mr. Trump! The country needs fixing and you're the best man for the job!" Thank you</t>
  </si>
  <si>
    <t>https://twitter.com/realDonaldTrump/status/423282989788069888</t>
  </si>
  <si>
    <t>" @ str8thinker: As president @ realDonaldTrump would surround himself with Great People. .. no more mediocrity" TRUE!</t>
  </si>
  <si>
    <t>https://twitter.com/realDonaldTrump/status/423283213830979584</t>
  </si>
  <si>
    <t>" @ arqpallares: Finally,Punta del Este will have its own Trump Tower! Missed @ IvankaTrump this year and hope to see you in the opening!"</t>
  </si>
  <si>
    <t>https://twitter.com/realDonaldTrump/status/423283985373224960</t>
  </si>
  <si>
    <t>" @ mustbeAT_15: I'll be just like you one day @ realDonaldTrump" You can do better than that!</t>
  </si>
  <si>
    <t>https://twitter.com/realDonaldTrump/status/423284112355758080</t>
  </si>
  <si>
    <t>" @ SolomonDodson: @ realDonaldTrump someone as smart as you should seriously run for president!!!" Thank you!</t>
  </si>
  <si>
    <t>https://twitter.com/realDonaldTrump/status/423284346477621248</t>
  </si>
  <si>
    <t>" @ jeffredman5: @ realDonaldTrump watched your David Letterman interview, you seem like a cool guy" Thanks!</t>
  </si>
  <si>
    <t>https://twitter.com/realDonaldTrump/status/423304199548723200</t>
  </si>
  <si>
    <t>Watching Gates on @ seanhannity - looks like he got hit by a truck! Why didn't Obama get him, and others,to sign a confidentiality agreement?</t>
  </si>
  <si>
    <t>https://twitter.com/realDonaldTrump/status/423306113409613824</t>
  </si>
  <si>
    <t>" @ johnnyb23390: @ realDonaldTrump - the only confidentiality agreement he signed was for his real birth certificate. keep up the great work!"</t>
  </si>
  <si>
    <t>https://twitter.com/realDonaldTrump/status/423306619079127040</t>
  </si>
  <si>
    <t>"@ichicagoscott: @ realDonaldTrump how would you describe @ TrumpChicago in one word?" Magnificent!</t>
  </si>
  <si>
    <t>@ichicagoscott @ @</t>
  </si>
  <si>
    <t>https://twitter.com/realDonaldTrump/status/423366096167907329</t>
  </si>
  <si>
    <t>" @ MarkMizzouSteel: @ realDonaldTrump @ichicagoscott @ TrumpChicago Trust me, I have stayed there a few times for work and it is fantastic!"</t>
  </si>
  <si>
    <t>@ @ @ichicagoscott @</t>
  </si>
  <si>
    <t>https://twitter.com/realDonaldTrump/status/423366871405318144</t>
  </si>
  <si>
    <t>"@JacksBeach: @ realDonaldTrump @ jeffredman5 Trump's a strong leader. Letterman is a weak, passive, insecure person." Thanks, but he is good!</t>
  </si>
  <si>
    <t>@JacksBeach @ @</t>
  </si>
  <si>
    <t>https://twitter.com/realDonaldTrump/status/423367507576365056</t>
  </si>
  <si>
    <t>" @ joannakirshner: Enjoying my stay at the beautiful @ TrumpPanama. Thanks @ realDonaldTrump for bringing Trump to Panama! I love that hotel!</t>
  </si>
  <si>
    <t>https://twitter.com/realDonaldTrump/status/423369779366596608</t>
  </si>
  <si>
    <t>" @ MichaelSteele: Can't wait 4 TrumpDC RT @ realDonaldTrump: "@ichicagoscott: Thanks Michael, it will be the best - keep up the great work!</t>
  </si>
  <si>
    <t>https://twitter.com/realDonaldTrump/status/423370372818694144</t>
  </si>
  <si>
    <t>"@robmotmotcally: @ realDonaldTrump good day mr trump any updates on ur golf course in Aberdeen ?? # scotland" Record business!</t>
  </si>
  <si>
    <t>@robmotmotcally @</t>
  </si>
  <si>
    <t>https://twitter.com/realDonaldTrump/status/423371613498011648</t>
  </si>
  <si>
    <t>" @ JerseyShoeLace: I have an internal debate on whether or not to unfollow @ realDonaldTrump on a daily basis" You can't live without it!</t>
  </si>
  <si>
    <t>https://twitter.com/realDonaldTrump/status/423372103887618048</t>
  </si>
  <si>
    <t>" @ RDPomin: @ realDonaldTrump Trump needs his own Late Night Show!"</t>
  </si>
  <si>
    <t>https://twitter.com/realDonaldTrump/status/423372933223174144</t>
  </si>
  <si>
    <t>"@dustinjm19: @ realDonaldTrump a retweet today = a new tie purchase from Macy's tomorrow.</t>
  </si>
  <si>
    <t>@dustinjm19 @</t>
  </si>
  <si>
    <t>https://twitter.com/realDonaldTrump/status/423373416830619648</t>
  </si>
  <si>
    <t>"@SpenceGarcia805: @ realDonaldTrump is the man!! Huge inspiration" Thanks!</t>
  </si>
  <si>
    <t>@SpenceGarcia805 @</t>
  </si>
  <si>
    <t>https://twitter.com/realDonaldTrump/status/423429420586921984</t>
  </si>
  <si>
    <t>@ NewYorkGOP The Ed Cox letter to Republicans, which is being so badly ridiculed by the press, should never have been written. WEAKNESS-SAD!</t>
  </si>
  <si>
    <t>https://twitter.com/realDonaldTrump/status/423478175260106752</t>
  </si>
  <si>
    <t>A-Rod‚Äôs lawsuit trying to overturn a binding arbitration agreement is going nowhere. He should be banned from spring training.</t>
  </si>
  <si>
    <t>https://twitter.com/realDonaldTrump/status/423479736355266560</t>
  </si>
  <si>
    <t>" @ OsamaBinBallinn: Out of all the "celebrities" @ realDonaldTrump is the only one that speaks the truth. We need more leaders like him!</t>
  </si>
  <si>
    <t>https://twitter.com/realDonaldTrump/status/423482983023005698</t>
  </si>
  <si>
    <t>"@1JeffHensley I'm a Yankee fan &amp; I agree whole heartedly. He aint worth it never was . TRUMP 2016!" Great, thx.</t>
  </si>
  <si>
    <t>@1JeffHensley</t>
  </si>
  <si>
    <t>https://twitter.com/realDonaldTrump/status/423489193856086016</t>
  </si>
  <si>
    <t>" @ akers_joshua I've read 3 books from @ realDonaldTrump &amp; the best advice is in all three. "Do something you're passionate about." Great.</t>
  </si>
  <si>
    <t>https://twitter.com/realDonaldTrump/status/423489840814911488</t>
  </si>
  <si>
    <t>" @ tonyge0101 @ realDonaldTrump why don't you buy your own team? You'll be the best owner ever!" Thanks.</t>
  </si>
  <si>
    <t>https://twitter.com/realDonaldTrump/status/423495330064109568</t>
  </si>
  <si>
    <t>" @ WLynton It's my 30th B Day today, and a reply from you would be the best gift ever?" Happy Birthday</t>
  </si>
  <si>
    <t>https://twitter.com/realDonaldTrump/status/423500624924143616</t>
  </si>
  <si>
    <t>Gabriel Sherman‚Äôs book on Roger Ailes is filled with falsehoods and inaccuracies. Publisher should be ashamed (and sued).</t>
  </si>
  <si>
    <t>https://twitter.com/realDonaldTrump/status/423531246929469441</t>
  </si>
  <si>
    <t>The Senate should immediately vote on the Iranian sanctions bill. What is the delay? Iran is already breaking its agreement with Obama</t>
  </si>
  <si>
    <t>https://twitter.com/realDonaldTrump/status/423533440386883585</t>
  </si>
  <si>
    <t>Where is the progress in the state of New York over the last three years? There is none--only backwards.</t>
  </si>
  <si>
    <t>https://twitter.com/realDonaldTrump/status/423559091961618432</t>
  </si>
  <si>
    <t>‚ÄúWinning takes talent, to repeat takes character.‚Äù - John Wooden</t>
  </si>
  <si>
    <t>https://twitter.com/realDonaldTrump/status/423678738417479680</t>
  </si>
  <si>
    <t>I would like to thank a great writer and person, @ JPappasPR., of REAL ESTATE WEEKLY, for the wonderful story on me. Very much appreciated!</t>
  </si>
  <si>
    <t>https://twitter.com/realDonaldTrump/status/423681143343288320</t>
  </si>
  <si>
    <t>@ tedbishop38pga Thanks Ted, see you at the show!</t>
  </si>
  <si>
    <t>https://twitter.com/realDonaldTrump/status/423780333687808001</t>
  </si>
  <si>
    <t>I hope we never find life on another planet because if we do there's no doubt that the United States will start sending them money!</t>
  </si>
  <si>
    <t>https://twitter.com/realDonaldTrump/status/423810643712417792</t>
  </si>
  <si>
    <t>Department of Homeland Security has spent $3.5 billion dollars building their new headquarters and is years late and billions over budget!</t>
  </si>
  <si>
    <t>https://twitter.com/realDonaldTrump/status/423906053596540928</t>
  </si>
  <si>
    <t>To be a winner, think like a winner. Practice positive thinking--with reality checks.</t>
  </si>
  <si>
    <t>https://twitter.com/realDonaldTrump/status/423915748596006912</t>
  </si>
  <si>
    <t>Hope you enjoy the story in the highly respected Real Estate Weeklyhttp://bit.ly/1kEGjL1</t>
  </si>
  <si>
    <t>https://twitter.com/realDonaldTrump/status/423919878534209536</t>
  </si>
  <si>
    <t>Terrible story on front page of NYTimes about lightweight @ AGSchneiderman http://nyti.ms/1cw0xwo Does Eric wear eyeliner?</t>
  </si>
  <si>
    <t>https://twitter.com/realDonaldTrump/status/423919957089349633</t>
  </si>
  <si>
    <t>Lightweight @ AGSchneiderman is fighting with @ NYGovCuomo ‚ÄìCuomo wins that one easily. Schneiderman is a total loser.</t>
  </si>
  <si>
    <t>https://twitter.com/realDonaldTrump/status/423925663326666752</t>
  </si>
  <si>
    <t>Great article by @ AmSpec's Jeffrey Lord: ‚ÄúThe Reagan Revolution. And now‚Ä¶ the @ realDonaldTrump Revolution?‚Äù http://bit.ly/1dTHOf6</t>
  </si>
  <si>
    <t>https://twitter.com/realDonaldTrump/status/423929436338016256</t>
  </si>
  <si>
    <t>Looking forward to being hosted by @ saintanselm for Politics &amp; Eggs next Tuesday. See you in Manchester! # NHPolitics</t>
  </si>
  <si>
    <t>https://twitter.com/realDonaldTrump/status/423932839826956288</t>
  </si>
  <si>
    <t>@ BreitbartNews continues to push the limits on political and investigative reporting! Andrew‚Äôs legacy lives on.</t>
  </si>
  <si>
    <t>https://twitter.com/realDonaldTrump/status/423937130927120384</t>
  </si>
  <si>
    <t>Senate concludes ‚ÄúBenghazi could have been prevented‚Äù http://tiny.cc/glhs9w</t>
  </si>
  <si>
    <t>https://twitter.com/realDonaldTrump/status/423938364476096512</t>
  </si>
  <si>
    <t>@ NewYorkGOP leader Ed Cox‚Äôs record is abysmal--no victories. Hopefully he can turn things around.</t>
  </si>
  <si>
    <t>https://twitter.com/realDonaldTrump/status/423939283938840576</t>
  </si>
  <si>
    <t>‚ÄúTalent wins games, but teamwork and intelligence wins championships.‚Äù - Michael Jordan</t>
  </si>
  <si>
    <t>https://twitter.com/realDonaldTrump/status/424242306355458049</t>
  </si>
  <si>
    <t>Trust your instincts. They are there for a reason. Without instincts, you'll have a hard time getting to--and staying at--the top.</t>
  </si>
  <si>
    <t>https://twitter.com/realDonaldTrump/status/424247706727378944</t>
  </si>
  <si>
    <t>To get momentum, you must first focus on a specific goal with passion and intensity.</t>
  </si>
  <si>
    <t>https://twitter.com/realDonaldTrump/status/424255669437362176</t>
  </si>
  <si>
    <t>@ EdwardFCox and @ RobAstorino, who I like, are intent on another New York State suicide mission. They've got to get their act together!</t>
  </si>
  <si>
    <t>https://twitter.com/realDonaldTrump/status/424275418581966848</t>
  </si>
  <si>
    <t>Wow, just heard that that next Tuesday‚Äôs @ saintanselm Politics &amp; Eggs is the largest crowd ever. Looking forward to making new friends.</t>
  </si>
  <si>
    <t>https://twitter.com/realDonaldTrump/status/424286046289793024</t>
  </si>
  <si>
    <t>Rising over Bay Street, @ TrumpTO brings opulent luxury along with our famous world-class amenities to the Queen City http://bit.ly/19k8VNK</t>
  </si>
  <si>
    <t>https://twitter.com/realDonaldTrump/status/424402187050303488</t>
  </si>
  <si>
    <t>To be really successful it is always good to have A COOL HEAD, WARM HEART AND BEAUTIFUL COMMON TOUCH!</t>
  </si>
  <si>
    <t>https://twitter.com/realDonaldTrump/status/424405179753312256</t>
  </si>
  <si>
    <t>" @ LacroixRoxane: @ realDonaldTrump I believe you as all your Children are poised, respectful and genuine. Good job :)" Thanks Roxane!</t>
  </si>
  <si>
    <t>https://twitter.com/realDonaldTrump/status/424405894601129984</t>
  </si>
  <si>
    <t>"@pearlingjosh: You are a big inspiration to me Mr.Trump. I'm 24,Ugandan.When I make it,I will call my first business In D.J.Trump we Trust"</t>
  </si>
  <si>
    <t>https://twitter.com/realDonaldTrump/status/424406249305042944</t>
  </si>
  <si>
    <t>"@Bigkick85: @ realDonaldTrump A true inspiration for the American Dream" Thank you!</t>
  </si>
  <si>
    <t>@Bigkick85 @</t>
  </si>
  <si>
    <t>https://twitter.com/realDonaldTrump/status/424406505618935808</t>
  </si>
  <si>
    <t>" @ rcarlc: @ realDonaldTrump amen. You‚Äôre an American # Hero" Thank you so much!</t>
  </si>
  <si>
    <t>https://twitter.com/realDonaldTrump/status/424418902685515776</t>
  </si>
  <si>
    <t>" @ arabinkid88: @ realDonaldTrump true inspiration to many people including myself # StriveForGreatness"</t>
  </si>
  <si>
    <t>https://twitter.com/realDonaldTrump/status/424428429812203520</t>
  </si>
  <si>
    <t>" @ akers_joshua: @pearlingjosh Absolutely amazing. Still not sure about running for Pres. Mr. Trump?? lol The world loves you." Thanks!</t>
  </si>
  <si>
    <t>https://twitter.com/realDonaldTrump/status/424428814966726656</t>
  </si>
  <si>
    <t>" @ diamondman23: @ realDonaldTrump this guy has got good stuff, your the man Trump, 130am and I'm up reading your book,pic.twitter.com/M938F91fyf</t>
  </si>
  <si>
    <t>https://twitter.com/realDonaldTrump/status/424429492137111552</t>
  </si>
  <si>
    <t>" @ MELANIATRUMP: # tbt # throwbackthursday pic.twitter.com/zb80GcPmqM"</t>
  </si>
  <si>
    <t>https://twitter.com/realDonaldTrump/status/424430157458599936</t>
  </si>
  <si>
    <t>" @ TONYWELCH007: @ realDonaldTrump Trump National@Doral will be a very special PGA event 2014"</t>
  </si>
  <si>
    <t>https://twitter.com/realDonaldTrump/status/424430338417643520</t>
  </si>
  <si>
    <t>"@jakematt1999: In all honesty if @ realDonaldTrump would enter into politics I'd be his number 1 supporter, even though I'm in liberal # NC</t>
  </si>
  <si>
    <t>@jakematt1999 @</t>
  </si>
  <si>
    <t>https://twitter.com/realDonaldTrump/status/424430546174095360</t>
  </si>
  <si>
    <t>"@istoddisgood: @ realDonaldTrump Even in Australia you're an inspiration!" Thanks!</t>
  </si>
  <si>
    <t>@istoddisgood @</t>
  </si>
  <si>
    <t>https://twitter.com/realDonaldTrump/status/424430845567700992</t>
  </si>
  <si>
    <t>" @ hartataq81: @ realDonaldTrump @ arabinkid88 when you going to be our new POTUS" Only time will tell - thanks!</t>
  </si>
  <si>
    <t>https://twitter.com/realDonaldTrump/status/424431266227056640</t>
  </si>
  <si>
    <t>" @ ALLEN1328: @ realDonaldTrump Next president of the U.S.</t>
  </si>
  <si>
    <t>https://twitter.com/realDonaldTrump/status/424431331020660738</t>
  </si>
  <si>
    <t>" @ JLsmoothh: @ realDonaldTrump run for president please"</t>
  </si>
  <si>
    <t>https://twitter.com/realDonaldTrump/status/425108387811311617</t>
  </si>
  <si>
    <t>"@ToddThomson12: Is there enough room for @ RSherman_25 and @ realDonaldTrump egos in NYC at the same time?" YES!</t>
  </si>
  <si>
    <t>@ToddThomson12 @ @</t>
  </si>
  <si>
    <t>https://twitter.com/realDonaldTrump/status/425108652832587776</t>
  </si>
  <si>
    <t>" @ sendrajeremy: Can only try to be as successful as the @ realDonaldTrump # GetKatapulted" Work hard!</t>
  </si>
  <si>
    <t>https://twitter.com/realDonaldTrump/status/425109336252510208</t>
  </si>
  <si>
    <t>" @ Badash78: @ realDonaldTrump @ToddThomson12 @ RSherman_25 Sherman has great respect for you Mr. Trump."</t>
  </si>
  <si>
    <t>@ @ @ToddThomson12 @</t>
  </si>
  <si>
    <t>https://twitter.com/realDonaldTrump/status/425109870766211072</t>
  </si>
  <si>
    <t>" @ jeffredman5: @ realDonaldTrump # Trump4Prez" Thank you!</t>
  </si>
  <si>
    <t>https://twitter.com/realDonaldTrump/status/425110223121305600</t>
  </si>
  <si>
    <t>" @ ChadSheridan: I'm inspired by people all the time. People like my parents, grandparents, and yes, @ realDonaldTrump the guy is smart.</t>
  </si>
  <si>
    <t>https://twitter.com/realDonaldTrump/status/425110547651375104</t>
  </si>
  <si>
    <t>" @ benlouix: @ realDonaldTrump you are the most influential man in the world. And @ RSherman_25 is a close second after tonight's game"</t>
  </si>
  <si>
    <t>https://twitter.com/realDonaldTrump/status/425110830200659969</t>
  </si>
  <si>
    <t>" @ RealMaky: I really look up to @ realDonaldTrump his work ethic is great! Continuing to work hard and to work smart "</t>
  </si>
  <si>
    <t>https://twitter.com/realDonaldTrump/status/425112198495875072</t>
  </si>
  <si>
    <t>" @ mckprk: @ realDonaldTrump is my inspiration to be great" Work hard and smart!</t>
  </si>
  <si>
    <t>https://twitter.com/realDonaldTrump/status/425114311162613760</t>
  </si>
  <si>
    <t>" @ jesale84: @ realDonaldTrump if you were president Mr.Trump what would you do to change the direction this country is going in? Many things</t>
  </si>
  <si>
    <t>https://twitter.com/realDonaldTrump/status/425114754026573824</t>
  </si>
  <si>
    <t>"@bbeltku: Named my first born son after @ realDonaldTrump Hope he lives up to the name!" He will be a total winner!</t>
  </si>
  <si>
    <t>@bbeltku @</t>
  </si>
  <si>
    <t>https://twitter.com/realDonaldTrump/status/425115530325131264</t>
  </si>
  <si>
    <t>"@GunBunInTheOven: . @ realDonaldTrump YOURE A GOD DAMNED GENIUS TRUMP" I agree, thanks!</t>
  </si>
  <si>
    <t>@GunBunInTheOven @</t>
  </si>
  <si>
    <t>https://twitter.com/realDonaldTrump/status/425222218894049280</t>
  </si>
  <si>
    <t>Fox &amp; Friends at 7.00</t>
  </si>
  <si>
    <t>https://twitter.com/realDonaldTrump/status/425280431588528128</t>
  </si>
  <si>
    <t>" @ ScotlandGolf1 Trump Int'l is one of the best golf courses I have ever played &amp; that is saying something" True, thxpic.twitter.com/XXQavT8KwO</t>
  </si>
  <si>
    <t>https://twitter.com/realDonaldTrump/status/425290735273795584</t>
  </si>
  <si>
    <t>Movie producer Harvey Weinstein, who lost his company to Colony Capital, is against guns but makes movies w/ major gun violence--really!</t>
  </si>
  <si>
    <t>https://twitter.com/realDonaldTrump/status/425296019144724480</t>
  </si>
  <si>
    <t>" @ michell33841372 People voting in NY w/ their feet, people leaving in record numbers. As gov Trump can fix this mess." True, thx</t>
  </si>
  <si>
    <t>https://twitter.com/realDonaldTrump/status/425296959323123712</t>
  </si>
  <si>
    <t>" @ brianerbland @ realDonaldTrump is the best choice for NY, it's time for a real leader in NY again. # NYGOP" Thanks.</t>
  </si>
  <si>
    <t>https://twitter.com/realDonaldTrump/status/425301694638227456</t>
  </si>
  <si>
    <t>WWII vs. Now! During the 3 1/2 years of World War II that started with the Japanese bombing of Pearl Harbor (cont) http://tl.gd/n_1rvvuup</t>
  </si>
  <si>
    <t>https://twitter.com/realDonaldTrump/status/425310085909209088</t>
  </si>
  <si>
    <t>"Whether you think you can or think you can't--you're right." Henry Ford</t>
  </si>
  <si>
    <t>https://twitter.com/realDonaldTrump/status/425359072188067841</t>
  </si>
  <si>
    <t>People often ask me the secret to my success, and the answer is simple: passion, focus and hard work. Momentum keeps it all going.</t>
  </si>
  <si>
    <t>https://twitter.com/realDonaldTrump/status/425365996237365248</t>
  </si>
  <si>
    <t>Excited for tomorrow‚Äôs Politics &amp; Eggs @ saintanselm co-hosted by @ NECouncil &amp; @ nhiop. Live stream here http://www.anselm.edu/</t>
  </si>
  <si>
    <t>https://twitter.com/realDonaldTrump/status/425370123621236736</t>
  </si>
  <si>
    <t>Hope &amp; Change! China now controls a record number of our debthttp://bloom.bg/1e6Kppd</t>
  </si>
  <si>
    <t>https://twitter.com/realDonaldTrump/status/425379385714024448</t>
  </si>
  <si>
    <t>https://twitter.com/realDonaldTrump/status/425811975491571712</t>
  </si>
  <si>
    <t>" @ LA_Reid: "I like thinking big. If you‚Äôre going to be thinking anything, you might as well think big." -Donald Trump # BeEpic"</t>
  </si>
  <si>
    <t>https://twitter.com/realDonaldTrump/status/425907834656944128</t>
  </si>
  <si>
    <t>" @ jjprl: Just left @ TrumpDoral what an amazing spot. @ realDonaldTrump and his team have done an incredible job. Go see for yourself # doral</t>
  </si>
  <si>
    <t>https://twitter.com/realDonaldTrump/status/426017937594392576</t>
  </si>
  <si>
    <t>Learning to expect problems saved me from a lot of wasted energy. Winners see problems as just another way to prove themselves.</t>
  </si>
  <si>
    <t>https://twitter.com/realDonaldTrump/status/426066657044217856</t>
  </si>
  <si>
    <t>Happy Anniversary to my wonderful wife @ MELANIATRUMP -- a truly great decision by me!pic.twitter.com/eO9ei1njWv</t>
  </si>
  <si>
    <t>https://twitter.com/realDonaldTrump/status/426102204424933376</t>
  </si>
  <si>
    <t>" @ ASenaPhotograph Today is my 61st birthday .The best gift I could receive is a retweet from you. Supporting you in 2016" Happy Birthday.</t>
  </si>
  <si>
    <t>https://twitter.com/realDonaldTrump/status/426108680757473280</t>
  </si>
  <si>
    <t>Set high standards and meet them. The proof is in the doing: learn by doing and taking risks.</t>
  </si>
  <si>
    <t>https://twitter.com/realDonaldTrump/status/426329693223391233</t>
  </si>
  <si>
    <t>Will be leaving Palm Beach for the 11 A.M. ceremony opening the magnificent GARY PLAYER VILLA at Trump Nationak Doral, Miami. GARY IS GREAT!</t>
  </si>
  <si>
    <t>https://twitter.com/realDonaldTrump/status/426427737985662977</t>
  </si>
  <si>
    <t>Great @ UnionLeader piece by @ jdistaso on my visit to @ saintanselm for @ NECouncil &amp; @ nhiop Politics &amp; Eggs http://bit.ly/1eSY0Pv</t>
  </si>
  <si>
    <t>https://twitter.com/realDonaldTrump/status/426440388631482368</t>
  </si>
  <si>
    <t>"You never know when the tide is going to turn in your favor. It's important to never give up on yourself." -- Think Like a Champion</t>
  </si>
  <si>
    <t>https://twitter.com/realDonaldTrump/status/426450941206732802</t>
  </si>
  <si>
    <t>https://twitter.com/realDonaldTrump/status/426777315410866176</t>
  </si>
  <si>
    <t>Honored to be named as one of business‚Äôs ‚ÄúTop Leaders, Icons and Rebels‚Äù by @ CNBC http://cnb.cx/1fi8fO5 Vote Trump!</t>
  </si>
  <si>
    <t>https://twitter.com/realDonaldTrump/status/426792354582761472</t>
  </si>
  <si>
    <t>Great day yesterday at @ TrumpDoral unveiling the new Gary Player Villa http://bit.ly/1hSjGy4 Gary is a champion and a great guy.</t>
  </si>
  <si>
    <t>https://twitter.com/realDonaldTrump/status/426806481657159680</t>
  </si>
  <si>
    <t>90 stories over midtown New York, Trump World Tower‚Äôs glass curtain wall is a true landmarkhttp://bit.ly/1hSlHdN</t>
  </si>
  <si>
    <t>https://twitter.com/realDonaldTrump/status/426812630200639488</t>
  </si>
  <si>
    <t>For all of those who have been asking, a big cast announcement coming soon for @ ApprenticeNBC!</t>
  </si>
  <si>
    <t>https://twitter.com/realDonaldTrump/status/426817123982131200</t>
  </si>
  <si>
    <t>via WSJ. Wake up @ AlexSalmond before you destroy Scotland. @ David_Cameron, @ AberdeenCC, @ pressjournalpic.twitter.com/OFw93jXH6G</t>
  </si>
  <si>
    <t>https://twitter.com/realDonaldTrump/status/426832102605070337</t>
  </si>
  <si>
    <t>When times are difficult, you must be even more focused. That‚Äôs when you will find profitable opportunities.</t>
  </si>
  <si>
    <t>https://twitter.com/realDonaldTrump/status/426837116937453568</t>
  </si>
  <si>
    <t>Have the right mindset for the job. See your work as an art form--which means paying attention to every detail.</t>
  </si>
  <si>
    <t>https://twitter.com/realDonaldTrump/status/426997580808351745</t>
  </si>
  <si>
    <t>" @ TONYWELCH007: @ realDonaldTrump It all starts at@Trump Doral !! The best in all of the WORLD will face the test of The NewBlueMonster!</t>
  </si>
  <si>
    <t>https://twitter.com/realDonaldTrump/status/427000138327134208</t>
  </si>
  <si>
    <t>" @ nandigold13: @ realDonaldTrump thanks for all the inspirational tweets ..I like to.learn from the best" Thank you!</t>
  </si>
  <si>
    <t>https://twitter.com/realDonaldTrump/status/427226424987385856</t>
  </si>
  <si>
    <t>NBC News just called it the great freeze - coldest weather in years. Is our country still spending money on the GLOBAL WARMING HOAX?</t>
  </si>
  <si>
    <t>https://twitter.com/realDonaldTrump/status/427317458446614528</t>
  </si>
  <si>
    <t>" @ dawson_Stock: Don't forget. "Global warming" can also mean earth is getting colder! That way they cover both sides of the fence!"</t>
  </si>
  <si>
    <t>https://twitter.com/realDonaldTrump/status/427556692109574146</t>
  </si>
  <si>
    <t>Any and all weather events are used by the GLOBAL WARMING HOAXSTERS to justify higher taxes to save our planet! They don't believe it $$$$!</t>
  </si>
  <si>
    <t>https://twitter.com/realDonaldTrump/status/427557537878388736</t>
  </si>
  <si>
    <t>Do you really believe our once great country can continue to survive with incompetent leadership. The answer is no and we better move fast!</t>
  </si>
  <si>
    <t>https://twitter.com/realDonaldTrump/status/427761934709297152</t>
  </si>
  <si>
    <t>" @ betterhermann: @ realDonaldTrump What's obvious to you seems to elude most people's vision."</t>
  </si>
  <si>
    <t>https://twitter.com/realDonaldTrump/status/427764022117949440</t>
  </si>
  <si>
    <t>Will be on Fox &amp; Friends at 7.00 - Enjoy!</t>
  </si>
  <si>
    <t>https://twitter.com/realDonaldTrump/status/427770051014705152</t>
  </si>
  <si>
    <t>" @ kwrcrow: @ realDonaldTrump Tell it like it is Sir. Don't pull any punches. Keep up the good work." I will, thanks!</t>
  </si>
  <si>
    <t>https://twitter.com/realDonaldTrump/status/427772452396363777</t>
  </si>
  <si>
    <t>Afghanistan's so called leader, Karzai, is toying with the U.S.</t>
  </si>
  <si>
    <t>https://twitter.com/realDonaldTrump/status/427879113055932416</t>
  </si>
  <si>
    <t>Give your goals substance. Imbue them with a value that exceeds the monetary. Make them count on as many levels as you can.</t>
  </si>
  <si>
    <t>https://twitter.com/realDonaldTrump/status/427879195503378432</t>
  </si>
  <si>
    <t>Passion gives great momentum and can be the catalyst for great achievement.</t>
  </si>
  <si>
    <t>https://twitter.com/realDonaldTrump/status/427882421782970368</t>
  </si>
  <si>
    <t>For entrepreneurs, ignorance is not bliss. It's fatal. It's costly. And it's for losers. You either get organized, or get crushed.</t>
  </si>
  <si>
    <t>https://twitter.com/realDonaldTrump/status/427905439297064960</t>
  </si>
  <si>
    <t>Everything comes to him who hustles while he waits. -- Thomas A. Edison</t>
  </si>
  <si>
    <t>https://twitter.com/realDonaldTrump/status/428131099932647424</t>
  </si>
  <si>
    <t>Apple's iPhone sales fell way short-they must go to a larger screen, as alternative, fast (as I said long ago)! Samsung's size much better.</t>
  </si>
  <si>
    <t>https://twitter.com/realDonaldTrump/status/428132600621064192</t>
  </si>
  <si>
    <t>I predicted Apple's stock fall based on their dumb refusal to give the option of a larger iPhone screen like Samsung. I sold my Apple stock</t>
  </si>
  <si>
    <t>https://twitter.com/realDonaldTrump/status/428136959236898816</t>
  </si>
  <si>
    <t>" @ LangWillar: @ realDonaldTrump When? If it was before today, you're good. If you sold it today, not that good..." I sold it last week!</t>
  </si>
  <si>
    <t>https://twitter.com/realDonaldTrump/status/428138968979623936</t>
  </si>
  <si>
    <t>" @ HMunjal: @ realDonaldTrump When will you come to my home-country India to see the progress of Trump Towers in Pune?" Very soon!</t>
  </si>
  <si>
    <t>https://twitter.com/realDonaldTrump/status/428141250228006912</t>
  </si>
  <si>
    <t>Steve Jobs is spinning in his grave - Apple has lost both vision and momentum - must move fast to get magic back!</t>
  </si>
  <si>
    <t>https://twitter.com/realDonaldTrump/status/428142410087297024</t>
  </si>
  <si>
    <t>How much is New York State spending on that obnoxious T.V. commercial that is being played endlessly for a tax incentive that doesn't work?</t>
  </si>
  <si>
    <t>https://twitter.com/realDonaldTrump/status/428245598064496640</t>
  </si>
  <si>
    <t>https://twitter.com/realDonaldTrump/status/428273502441832448</t>
  </si>
  <si>
    <t>Creativity and control can go hand in hand. Brainpower is the ultimate leverage.</t>
  </si>
  <si>
    <t>https://twitter.com/realDonaldTrump/status/428285376520671233</t>
  </si>
  <si>
    <t>"Being good in business is the most fascinating kind of art.Making money is art &amp; working is art &amp; good business is the best art." A. Warhol</t>
  </si>
  <si>
    <t>https://twitter.com/realDonaldTrump/status/428414113463955457</t>
  </si>
  <si>
    <t>Snowing in Texas and Louisiana, record setting freezing temperatures throughout the country and beyond. Global warming is an expensive hoax!</t>
  </si>
  <si>
    <t>https://twitter.com/realDonaldTrump/status/428414591006412800</t>
  </si>
  <si>
    <t>" @ peyton2419: Can't wait until 2016 when DT is POTUS. So that I can stop listening to problems with our economy in the State of the Union."</t>
  </si>
  <si>
    <t>https://twitter.com/realDonaldTrump/status/428416406280241153</t>
  </si>
  <si>
    <t>The weather has been so cold for so long that the global warming HOAXSTERS were forced to change the name to climate change to keep $ flow!</t>
  </si>
  <si>
    <t>https://twitter.com/realDonaldTrump/status/428418323660165120</t>
  </si>
  <si>
    <t>Give me clean, beautiful and healthy air - not the same old climate change (global warming) bullshit! I am tired of hearing this nonsense.</t>
  </si>
  <si>
    <t>https://twitter.com/realDonaldTrump/status/428482050946265088</t>
  </si>
  <si>
    <t>I will be on the Mike &amp; Mike Show on radio and ESPN-at about 6 to 7 A.M. We will be talking Super Bowl and sports-no Obama Care!</t>
  </si>
  <si>
    <t>https://twitter.com/realDonaldTrump/status/428490361544380416</t>
  </si>
  <si>
    <t>Mike &amp; Mike in one minute!</t>
  </si>
  <si>
    <t>https://twitter.com/realDonaldTrump/status/428541093198561281</t>
  </si>
  <si>
    <t>It was great being on @ MikeAndMike in the Morning (ESPN)‚Äîtwo great guys, fantastic show!</t>
  </si>
  <si>
    <t>https://twitter.com/realDonaldTrump/status/428545546769293312</t>
  </si>
  <si>
    <t>The @ CadillacChamp returns to @ TrumpDoral on March 6th http://bit.ly/1hIH8gH Watch top golfers of the world battle the Blue Monster!</t>
  </si>
  <si>
    <t>https://twitter.com/realDonaldTrump/status/428556492128538624</t>
  </si>
  <si>
    <t>Thanks to everyone for your support on @ CNBC‚Äôs ‚ÄúTop Leaders, Icons and Rebels‚Äù vvhttp://cnb.cx/1fi8fO5 Thanks for voting Trump!</t>
  </si>
  <si>
    <t>https://twitter.com/realDonaldTrump/status/428568614556278784</t>
  </si>
  <si>
    <t>Via @ BloombergLuxury by @ NadjaBrandt: "Trump to Add Rio Hotel as Part of Expansion to 30 Sites" http://bloom.bg/1b0DFJa</t>
  </si>
  <si>
    <t>https://twitter.com/realDonaldTrump/status/428578065308864512</t>
  </si>
  <si>
    <t>Welcome to the new reality! Moody‚Äôs just downgraded the entire US health insurance industry because of ObamaCare.</t>
  </si>
  <si>
    <t>https://twitter.com/realDonaldTrump/status/428593352632582144</t>
  </si>
  <si>
    <t>Now the UN is attacking @ Redskins franchise http://bit.ly/1hIMMPE With all the world's problems, is this really a top priority?</t>
  </si>
  <si>
    <t>https://twitter.com/realDonaldTrump/status/428609046468235265</t>
  </si>
  <si>
    <t>Always leave your ego at the door during negotiations. Remember, it‚Äôs only business and there will always be another day!</t>
  </si>
  <si>
    <t>https://twitter.com/realDonaldTrump/status/428618506880290816</t>
  </si>
  <si>
    <t>‚ÄúThe cheapest natural gas in the world is in the United States.‚Äù - @ boonepickens</t>
  </si>
  <si>
    <t>https://twitter.com/realDonaldTrump/status/428630239992762368</t>
  </si>
  <si>
    <t>Just received a wonderful letter from a new father who bought his son his first book, The Art of the Deal. Great parent!</t>
  </si>
  <si>
    <t>https://twitter.com/realDonaldTrump/status/428632323634896896</t>
  </si>
  <si>
    <t>Wow, honored to just pass 2.5M followers on @ twitter. Thanks to all my followers. We are going to have a great year together.</t>
  </si>
  <si>
    <t>https://twitter.com/realDonaldTrump/status/428634032717312000</t>
  </si>
  <si>
    <t>"If you can't say great things about yourself, who do you think will?" - Think Like a Champion</t>
  </si>
  <si>
    <t>https://twitter.com/realDonaldTrump/status/428640022607044608</t>
  </si>
  <si>
    <t>Once ObamaCare is fully enacted in NY, conveniently after 2014, expect higher premiums, bigger deductibles, &amp; worse care. Job killer!</t>
  </si>
  <si>
    <t>https://twitter.com/realDonaldTrump/status/428643027859419137</t>
  </si>
  <si>
    <t>‚ÄúPatriotism is supporting your country all the time, and your government when it deserves it.‚Äù - Mark Twain</t>
  </si>
  <si>
    <t>https://twitter.com/realDonaldTrump/status/428656002242592768</t>
  </si>
  <si>
    <t>With @ IvankaTrump and @ EricTrump at the opening of the @ GaryPlayer Villa at @ TrumpDoral- http://instagram.com/p/jxPw_OmhRn/</t>
  </si>
  <si>
    <t>https://twitter.com/realDonaldTrump/status/428662268415315968</t>
  </si>
  <si>
    <t>Press conference at the opening of the @ GaryPlayer Villa at @ TrumpDoral . http://instagram.com/p/jxRJdQGhTZ/</t>
  </si>
  <si>
    <t>https://twitter.com/realDonaldTrump/status/428703194429272064</t>
  </si>
  <si>
    <t>Failing comedian Bill Maher, who I got an accidental glimpse of the other night, is really a dumb guy, just look at his past!</t>
  </si>
  <si>
    <t>https://twitter.com/realDonaldTrump/status/428703695292080128</t>
  </si>
  <si>
    <t>" @ bahia6085: @ realDonaldTrump Timeless Classic." So nice!</t>
  </si>
  <si>
    <t>https://twitter.com/realDonaldTrump/status/428704901343248385</t>
  </si>
  <si>
    <t>"@GropperBlotter:I've been listening to @ Espngreeny &amp; @ espngolic for years.The @ realDonaldTrump interview today is an all-timer, sensational</t>
  </si>
  <si>
    <t>@GropperBlotter @ @ @</t>
  </si>
  <si>
    <t>https://twitter.com/realDonaldTrump/status/428705464285921281</t>
  </si>
  <si>
    <t>" @ bahia6085: @ realDonaldTrump Success rule-Surround yourself w/successful people. Do it with twitter. Follow Trump=Success."</t>
  </si>
  <si>
    <t>https://twitter.com/realDonaldTrump/status/428705602979004417</t>
  </si>
  <si>
    <t>" @ ou_sg: @ realDonaldTrump, Please Mr.Trump America needs someone like you to help our country. Trump 2016 for President." Thank you!</t>
  </si>
  <si>
    <t>https://twitter.com/realDonaldTrump/status/428708120542855168</t>
  </si>
  <si>
    <t>" @ vicki_cedeno: @ realDonaldTrump Donald Trump for President? That would be so awesome!" Nice!</t>
  </si>
  <si>
    <t>https://twitter.com/realDonaldTrump/status/428708203732684800</t>
  </si>
  <si>
    <t>" @ sherrymcmurry: @ realDonaldTrump .....may be the only person on the planet that can beat Hillary."</t>
  </si>
  <si>
    <t>https://twitter.com/realDonaldTrump/status/428717722583961600</t>
  </si>
  <si>
    <t>Remember when "comedian" Bill Maher openly praised the disgusting terrorists who destroyed the World Trade Center-then got canned by ABC?</t>
  </si>
  <si>
    <t>https://twitter.com/realDonaldTrump/status/428719170457702401</t>
  </si>
  <si>
    <t>" @ Desheay: @ realDonaldTrump DONALD TRUMP FOR PRESIDENT 2016. A New Era Of Prosperity FOR ALL......" True, and it would be easy!</t>
  </si>
  <si>
    <t>https://twitter.com/realDonaldTrump/status/428720857532600320</t>
  </si>
  <si>
    <t>With one of the worst and most prolonged cold spells in history, with Atlanta, Texas and parts of Florida freezing- Global Warming anyone?</t>
  </si>
  <si>
    <t>https://twitter.com/realDonaldTrump/status/428721636767182848</t>
  </si>
  <si>
    <t>" @ AceBuey: @ realDonaldTrump sadly, HBO had no morals and gave that garbage another show @ billmaher" BOYCOTT HBO!</t>
  </si>
  <si>
    <t>https://twitter.com/realDonaldTrump/status/428873422593327104</t>
  </si>
  <si>
    <t>"@caleb2207: @ realDonaldTrump is our future. Only he can turn our country around. # TRUMP2016"</t>
  </si>
  <si>
    <t>https://twitter.com/realDonaldTrump/status/428909654937051136</t>
  </si>
  <si>
    <t>Excited to announce Trump Rio de Janeiro, our first South American @ TrumpCollection hotel set to open in 2016 http://bit.ly/1dajJjE</t>
  </si>
  <si>
    <t>https://twitter.com/realDonaldTrump/status/428954382915223552</t>
  </si>
  <si>
    <t>Obama said in his SOTU that ‚Äúglobal warming is a fact.‚Äù Sure, about as factual as ‚Äúif you like your healthcare, you can keep it.‚Äù</t>
  </si>
  <si>
    <t>https://twitter.com/realDonaldTrump/status/428961998269726720</t>
  </si>
  <si>
    <t>The NY SAFE Act is an unconstitutional attack on 2nd Amendment rights. Will also increase crime.</t>
  </si>
  <si>
    <t>https://twitter.com/realDonaldTrump/status/428971188031721472</t>
  </si>
  <si>
    <t>Are Republicans suicidal? Now they want to push amnesty through Congress. Allowing Democrats into the country.</t>
  </si>
  <si>
    <t>https://twitter.com/realDonaldTrump/status/428984125093990401</t>
  </si>
  <si>
    <t>https://twitter.com/realDonaldTrump/status/428994067012149248</t>
  </si>
  <si>
    <t>" @ robertfritz308 @ realDonaldTrump can u please wish me a happy birthday! I'm a big fan! Thank you." Happy Birthday.</t>
  </si>
  <si>
    <t>https://twitter.com/realDonaldTrump/status/429003300290035713</t>
  </si>
  <si>
    <t>‚ÄúDesign your business from the start so that it is leverageable, expandable, predictable, and financeable.‚Äù ‚Äì Midas Touch</t>
  </si>
  <si>
    <t>https://twitter.com/realDonaldTrump/status/429008229327048704</t>
  </si>
  <si>
    <t>. @ IamStevenT stopped by my office to say hello- a great guy! http://bit.ly/1n1KP1Z</t>
  </si>
  <si>
    <t>https://twitter.com/realDonaldTrump/status/429277302220812289</t>
  </si>
  <si>
    <t>https://twitter.com/realDonaldTrump/status/429294280650133504</t>
  </si>
  <si>
    <t>Via @ BreitbartNews by mboyle1: "EXCLUSIVE - DONALD TRUMP CONFIRMED TO SPEAK AT # CPAC2014" http://bit.ly/1gxunZK @ ACUConservative @ CPACnews</t>
  </si>
  <si>
    <t>https://twitter.com/realDonaldTrump/status/429300152956755969</t>
  </si>
  <si>
    <t>Raffaele Sollecito was unfairly convicted. He didn‚Äôt kill anyone. The Italian government should be ashamed. @ Raffasolaries</t>
  </si>
  <si>
    <t>https://twitter.com/realDonaldTrump/status/429309189899304960</t>
  </si>
  <si>
    <t>Looking forward to being hosted by @ NickLangworthy‚Äôs Erie County Lincoln Leadership Reception tonight. Record crowd! Can't wait.</t>
  </si>
  <si>
    <t>https://twitter.com/realDonaldTrump/status/429312502246023169</t>
  </si>
  <si>
    <t>" @ IDollyLenz RIGHT ON! ‚ÄúSuccess breeds success. The best way to impress people is through results." Thanks Dolly!</t>
  </si>
  <si>
    <t>https://twitter.com/realDonaldTrump/status/429312977292902401</t>
  </si>
  <si>
    <t>" @ danrothweil Donald wins again with the best brain break tweet (Aristotle quote). Thanks and back to work." Thank you.</t>
  </si>
  <si>
    <t>https://twitter.com/realDonaldTrump/status/429319337195732993</t>
  </si>
  <si>
    <t>" @ mattj4226 My day was made when I read that you will be speaking at my first # CPAC!" I hope you like it!</t>
  </si>
  <si>
    <t>https://twitter.com/realDonaldTrump/status/429320940351008768</t>
  </si>
  <si>
    <t>Article from The Street--The Donald's Trump Card: Himselfhttp://bit.ly/1dSMNMG</t>
  </si>
  <si>
    <t>https://twitter.com/realDonaldTrump/status/429321567659491328</t>
  </si>
  <si>
    <t>" @ WealthyJACK @ realDonaldTrump True. I read it - great book, Mr. Trump." Thanks.</t>
  </si>
  <si>
    <t>https://twitter.com/realDonaldTrump/status/429322061425545216</t>
  </si>
  <si>
    <t>" @ jtatsuno @ realDonaldTrump Mr. Trump, it's commendable that you have over 2.5 million Follows...." Thank you.</t>
  </si>
  <si>
    <t>https://twitter.com/realDonaldTrump/status/429323013952008192</t>
  </si>
  <si>
    <t>"@bagomaan_87 Never learned so much from one book, you are a capital genius and people are just ignorant." Thx.</t>
  </si>
  <si>
    <t>https://twitter.com/realDonaldTrump/status/429331682110341120</t>
  </si>
  <si>
    <t>Wow--tremendous victory in the Trump University case against lightweight @ AGSchneiderman--just got the news!</t>
  </si>
  <si>
    <t>https://twitter.com/realDonaldTrump/status/429334882058137601</t>
  </si>
  <si>
    <t>For information on Trump University victory, call Alan Garten, Esquire, at 212.836.3203 or Jeff Goldman, Esquire, at 212.867.4466.</t>
  </si>
  <si>
    <t>https://twitter.com/realDonaldTrump/status/429338933772562432</t>
  </si>
  <si>
    <t>Lightweight @ AGSchneiderman just got his ass kicked by Trump!</t>
  </si>
  <si>
    <t>https://twitter.com/realDonaldTrump/status/429341153868001282</t>
  </si>
  <si>
    <t>To Jamie Dimon‚ÄîI love kicking lightweight @ AGSchneiderman‚Äôs ass. Stop settling and fight!</t>
  </si>
  <si>
    <t>https://twitter.com/realDonaldTrump/status/429349635887345664</t>
  </si>
  <si>
    <t>" @ OBrienMurray Let's hope the press covers the loss for @ AGSchneiderman as they did the false charges!" Thanks.</t>
  </si>
  <si>
    <t>https://twitter.com/realDonaldTrump/status/429350926713769984</t>
  </si>
  <si>
    <t>" @ GodFatha702 @ AGSchneiderman Let's see if MSM reports it w/the same fervor they used when they reported the allegation." Thanks</t>
  </si>
  <si>
    <t>https://twitter.com/realDonaldTrump/status/429352736878899200</t>
  </si>
  <si>
    <t>"@KevinWeatherbee '--tremendous victory in Trump University case vs. lightweight @ AGSchneiderman--just got the news!' Saw this coming" Thx</t>
  </si>
  <si>
    <t>@KevinWeatherbee @</t>
  </si>
  <si>
    <t>https://twitter.com/realDonaldTrump/status/429353036385767424</t>
  </si>
  <si>
    <t>"The unforgivable crime is soft hitting. Do not hit at all if it can be avoided; but never hit softly." - Theodore Roosevelt</t>
  </si>
  <si>
    <t>https://twitter.com/realDonaldTrump/status/429354084156456960</t>
  </si>
  <si>
    <t>COURT FINDS IN FAVOR OF TRUMP UNIVERSITYpic.twitter.com/pd5tRocvwq</t>
  </si>
  <si>
    <t>https://twitter.com/realDonaldTrump/status/429355613051568128</t>
  </si>
  <si>
    <t>" @ linclonone Congrats on your win. Never considered you would not win enjoy you every Monday on fox" Thank you</t>
  </si>
  <si>
    <t>https://twitter.com/realDonaldTrump/status/429356044297334785</t>
  </si>
  <si>
    <t>Go to the website for the Judge's full decision re Trump University: http://98percentapproval.com</t>
  </si>
  <si>
    <t>https://twitter.com/realDonaldTrump/status/429565885146488832</t>
  </si>
  <si>
    <t>" @ AladesuruA: i am now a big believer in @ realDonaldTrump THINK BIG strategies...."</t>
  </si>
  <si>
    <t>https://twitter.com/realDonaldTrump/status/429566808526692352</t>
  </si>
  <si>
    <t>" @ realKeithPatton: Congratulations @ realDonaldTrump on your legal victory." Thanks!</t>
  </si>
  <si>
    <t>https://twitter.com/realDonaldTrump/status/430095536189079552</t>
  </si>
  <si>
    <t>" @ bhughes657: I wonder if NBC will have # RachelMaddow interview Donald Trump before the Olympics?" Would get GREAT ratings!</t>
  </si>
  <si>
    <t>https://twitter.com/realDonaldTrump/status/430096375578386432</t>
  </si>
  <si>
    <t>" @ LaurD123: Oh hey I saw bill o'reilly at a mets game once with Donald trump" @ oreillyfactor will do great today with interview of O!</t>
  </si>
  <si>
    <t>https://twitter.com/realDonaldTrump/status/430099872935837696</t>
  </si>
  <si>
    <t>" @ TrumpCollection: A great time was had by all at @ TrumpDoral's Gary Player Villa opening.</t>
  </si>
  <si>
    <t>https://twitter.com/realDonaldTrump/status/430106793843646464</t>
  </si>
  <si>
    <t>Enjoy the Super Bowl!</t>
  </si>
  <si>
    <t>https://twitter.com/realDonaldTrump/status/430158538326167552</t>
  </si>
  <si>
    <t>This may be the worst football game ever played by one team, Denver! Hard to watch.</t>
  </si>
  <si>
    <t>https://twitter.com/realDonaldTrump/status/430266644569800704</t>
  </si>
  <si>
    <t>I can't get over, after all of the buildup, what a terrible game that was-the worst Super Bowl in history. The advertisers must be furious!</t>
  </si>
  <si>
    <t>https://twitter.com/realDonaldTrump/status/430322406436397056</t>
  </si>
  <si>
    <t>"@Gfeorg: @ realDonaldTrump President Obama should visit Macy's and buy some beautiful Trump silk ties."</t>
  </si>
  <si>
    <t>https://twitter.com/realDonaldTrump/status/430410916346073088</t>
  </si>
  <si>
    <t>Via @ MiamiHerald: ‚Äú @ IvankaTrump talks family and business‚Äù http://hrld.us/1aWnIWV</t>
  </si>
  <si>
    <t>https://twitter.com/realDonaldTrump/status/430414073960742912</t>
  </si>
  <si>
    <t>The @ Broncos had a truly bad day--my advice is to go home, forget about it, and come back tough next year.</t>
  </si>
  <si>
    <t>https://twitter.com/realDonaldTrump/status/430419044114526208</t>
  </si>
  <si>
    <t>Very happy to be Keynoting the NY County Republican Lincoln Day Dinner on February 12 http://bit.ly/1aWo2ox Another record crowd!</t>
  </si>
  <si>
    <t>https://twitter.com/realDonaldTrump/status/430427507574046720</t>
  </si>
  <si>
    <t>Watch commodity prices soar because of the freezing cold. Will be bad for the economy. We could use some global warming.</t>
  </si>
  <si>
    <t>https://twitter.com/realDonaldTrump/status/430429237615394817</t>
  </si>
  <si>
    <t>The @ PGATOUR comes to Miami on March 6th when the @ CadillacChamp returns to @ TrumpDoral http://bit.ly/1hIH8gH See you there!</t>
  </si>
  <si>
    <t>https://twitter.com/realDonaldTrump/status/430439766274736128</t>
  </si>
  <si>
    <t>The President of the U.S. is the leader of the Free World. He should dress like it at all times. Wear a suit and a tie for major interviews.</t>
  </si>
  <si>
    <t>https://twitter.com/realDonaldTrump/status/430459117086314497</t>
  </si>
  <si>
    <t>"Chance favors the prepared mind." -- Louis Pasteur</t>
  </si>
  <si>
    <t>https://twitter.com/realDonaldTrump/status/430474120690536448</t>
  </si>
  <si>
    <t>Rio de Janeiro joins the @ TrumpCollection in 2016. It‚Äôs going to be a spectacular hotel!pic.twitter.com/AbDOSrzAZo</t>
  </si>
  <si>
    <t>https://twitter.com/realDonaldTrump/status/430723385488723968</t>
  </si>
  <si>
    <t>Wind energy is a complete economic disaster‚Ä¶. http://on.wsj.com/1nIaz6D @ AlexSalmond @ AberdeenCC @ David_Cameron @ Aberdeenshire @ ScotParl</t>
  </si>
  <si>
    <t>https://twitter.com/realDonaldTrump/status/430754695192133634</t>
  </si>
  <si>
    <t>Our greatest weakness lies in giving up. The most certain way to succeed is always to try just one more time. --Thomas A. Edison</t>
  </si>
  <si>
    <t>https://twitter.com/realDonaldTrump/status/430769185237368832</t>
  </si>
  <si>
    <t>"Experience, knowledge, and prescience are a formidable combination of powers. Do not underestimate them." - Think Like a Champion</t>
  </si>
  <si>
    <t>https://twitter.com/realDonaldTrump/status/430772360526823424</t>
  </si>
  <si>
    <t>In 2016, the Old Post Office will be fully transformed into an iconic destination, Trump Int'l Washington DC http://bit.ly/MrCrNN</t>
  </si>
  <si>
    <t>https://twitter.com/realDonaldTrump/status/430774271560790016</t>
  </si>
  <si>
    <t>@ WineEnthusiast‚Äôs highest rated wine in VA, @ trumpwinery uses gentle techniques to produce quality wines http://bit.ly/mWxEft</t>
  </si>
  <si>
    <t>https://twitter.com/realDonaldTrump/status/430778077757468673</t>
  </si>
  <si>
    <t>Congrats to Pres.Obama and Dems. CBO has TRIPLED its estimate of working hours lost due to ObamaCare http://cnb.cx/MrErFZ Job Killer</t>
  </si>
  <si>
    <t>https://twitter.com/realDonaldTrump/status/430812893538295809</t>
  </si>
  <si>
    <t>CBO estimates over 2.3M jobs will be lost due to ObamaCare http://cnb.cx/MrErFZ Elections have consequences.</t>
  </si>
  <si>
    <t>https://twitter.com/realDonaldTrump/status/430816859391131648</t>
  </si>
  <si>
    <t>Congress should be worried about American workers not people who came into our country by breaking our laws.</t>
  </si>
  <si>
    <t>https://twitter.com/realDonaldTrump/status/430820071401725952</t>
  </si>
  <si>
    <t>"Realize that an entrepreneur's most important gift to the world is jobs, security, and well-being for others." - Midas Touch</t>
  </si>
  <si>
    <t>https://twitter.com/realDonaldTrump/status/431018674695442432</t>
  </si>
  <si>
    <t>Massive record setting snowstorm and freezing temperatures in U.S. Smart that GLOBAL WARMING hoaxsters changed name to CLIMATE CHANGE! $$$$</t>
  </si>
  <si>
    <t>https://twitter.com/realDonaldTrump/status/431019797040869376</t>
  </si>
  <si>
    <t>When will our country stop wasting money on global warming and so many other truly "STUPID" things and begin to focus on lower taxes?</t>
  </si>
  <si>
    <t>https://twitter.com/realDonaldTrump/status/431052920738816000</t>
  </si>
  <si>
    <t>Wow, just in - ObamaCare projected to cause large scale drop in jobs - even Dems are shocked by 2.5 million number. DISASTER!</t>
  </si>
  <si>
    <t>https://twitter.com/realDonaldTrump/status/431054740240498689</t>
  </si>
  <si>
    <t>The Blue Monster Golf Course officially opens tomorrow at Trump National Doral with a ribbon cutting ceremony. GREAT COURSE, GREAT REVIEWS!</t>
  </si>
  <si>
    <t>https://twitter.com/realDonaldTrump/status/431070830454255617</t>
  </si>
  <si>
    <t>"An investment in knowledge pays the best interest." -- Benjamin Franklin</t>
  </si>
  <si>
    <t>https://twitter.com/realDonaldTrump/status/431082394481737728</t>
  </si>
  <si>
    <t>"Innovation distinguishes between a leader and a follower." -- Steve Jobs</t>
  </si>
  <si>
    <t>https://twitter.com/realDonaldTrump/status/431136495202627584</t>
  </si>
  <si>
    <t>"Just be tough, be strong, be willing to learn ‚Äì and you will learn. Don‚Äôt be afraid of mistakes or setbacks." Think Like a Champion</t>
  </si>
  <si>
    <t>https://twitter.com/realDonaldTrump/status/431186056130469888</t>
  </si>
  <si>
    <t>Negotiation: It is persuasion more than power.</t>
  </si>
  <si>
    <t>https://twitter.com/realDonaldTrump/status/431188704380465153</t>
  </si>
  <si>
    <t>Never allow your attitude to be a liability. Be positive and strong. Set your mind on winning-- and keep it there.</t>
  </si>
  <si>
    <t>https://twitter.com/realDonaldTrump/status/431425887137849344</t>
  </si>
  <si>
    <t>How does frumpy &amp; little read @ nytimes editorial writer Gail Collins keep her job? She is totally irrelevant! @ nytimescollins</t>
  </si>
  <si>
    <t>https://twitter.com/realDonaldTrump/status/431472494445215745</t>
  </si>
  <si>
    <t>https://twitter.com/realDonaldTrump/status/431477891944042496</t>
  </si>
  <si>
    <t>46 stories above downtown New York, @TrumpSoHo features loft-inspired interiors designed by Fendi Casa http://bit.ly/dwQMT1</t>
  </si>
  <si>
    <t>https://twitter.com/realDonaldTrump/status/431478837201756160</t>
  </si>
  <si>
    <t>Via @ GolfweekMag by @BKleinGolfweek: ‚ÄúDonald Trump reopens Doral's Blue Monster‚Äùhttp://bit.ly/1fKSHEs</t>
  </si>
  <si>
    <t>https://twitter.com/realDonaldTrump/status/432101037869379584</t>
  </si>
  <si>
    <t>@ WesleyCooler3 But nobody asked-a great school!</t>
  </si>
  <si>
    <t>https://twitter.com/realDonaldTrump/status/432104506793668609</t>
  </si>
  <si>
    <t>I've been saying for three months that the bridge tolls to Staten Island are far too high and unfair-just got lowered, but not nearly enough</t>
  </si>
  <si>
    <t>https://twitter.com/realDonaldTrump/status/432843544311889920</t>
  </si>
  <si>
    <t>Doing Fox &amp; Friends at 7.00 A.M. ENJOY!</t>
  </si>
  <si>
    <t>https://twitter.com/realDonaldTrump/status/432853534594580480</t>
  </si>
  <si>
    <t>@ K_Swisher69 Thanks Kasey!</t>
  </si>
  <si>
    <t>https://twitter.com/realDonaldTrump/status/432853808797196288</t>
  </si>
  <si>
    <t>@dualheadedeagle True and thanks!</t>
  </si>
  <si>
    <t>https://twitter.com/realDonaldTrump/status/432856436344111104</t>
  </si>
  <si>
    <t>" @ GolfSwingShirt: @ realDonaldTrump looking forward to playing Trump National LA on Tuesday with Padraig Harrington !" Say hi to PADRAIG!</t>
  </si>
  <si>
    <t>https://twitter.com/realDonaldTrump/status/432857054915862528</t>
  </si>
  <si>
    <t>" @ mega1123: @ realDonaldTrump Please Mr. Trump, put @ derekhough on your show # CelebApprentice?" He would do great!</t>
  </si>
  <si>
    <t>https://twitter.com/realDonaldTrump/status/432857867063132160</t>
  </si>
  <si>
    <t>" @ ann_eads: @ realDonaldTrump I agree with you about how people are mocking Russia and their efforts. Only going to hurt us in long run."</t>
  </si>
  <si>
    <t>https://twitter.com/realDonaldTrump/status/432859138876772352</t>
  </si>
  <si>
    <t>Anytime you see someone talking about celebrity weight loss on my "twitter" it is a total scam!</t>
  </si>
  <si>
    <t>https://twitter.com/realDonaldTrump/status/432859712624005120</t>
  </si>
  <si>
    <t>" @ nabalab: @ realDonaldTrump with Wrestlemania coming up, any chance of renewing your "rivalry" with @ VinceMcMahon? # YoureFired" Ask Vince!</t>
  </si>
  <si>
    <t>https://twitter.com/realDonaldTrump/status/432860386858401792</t>
  </si>
  <si>
    <t>" @ poppjoe: @ realDonaldTrump doral is looking amazing ...was there last weekend. When 100% complete?" Very soon, Blue Monster already open!</t>
  </si>
  <si>
    <t>https://twitter.com/realDonaldTrump/status/432862137372135424</t>
  </si>
  <si>
    <t>" @ DinaAvon: @ realDonaldTrump Whenever we see your plane I remind my son what hard work can accomplish. Thank you." That is great!</t>
  </si>
  <si>
    <t>https://twitter.com/realDonaldTrump/status/432907822431363072</t>
  </si>
  <si>
    <t>Governor Cuomo only cut the Verrazano Bridge tolls because I made it a major point in speeches. I love the people of Staten Island!</t>
  </si>
  <si>
    <t>https://twitter.com/realDonaldTrump/status/432954532427870209</t>
  </si>
  <si>
    <t>"Destiny has a part to play in your life and in your business - so give it a chance to work." - Think Like a Champion</t>
  </si>
  <si>
    <t>https://twitter.com/realDonaldTrump/status/432966450832105472</t>
  </si>
  <si>
    <t>W/ views of NYC's skyline, Trump Stamford is Connecticut‚Äôs most luxurious high rise, featuring Trump amenities http://bit.ly/17b1nPb</t>
  </si>
  <si>
    <t>https://twitter.com/realDonaldTrump/status/432992013005234177</t>
  </si>
  <si>
    <t>‚ÄúRemember to keep going: if you stop, your momentum will stop.‚Äù ‚Äì Think Big</t>
  </si>
  <si>
    <t>https://twitter.com/realDonaldTrump/status/433269354877030400</t>
  </si>
  <si>
    <t>Great purchase in Ireland--- will be a top spot! http://bit.ly/1kyRcwI</t>
  </si>
  <si>
    <t>https://twitter.com/realDonaldTrump/status/433608612938649600</t>
  </si>
  <si>
    <t>Looking forward to addressing the record setting crowd tonight at the New York County Lincoln Day Dinner. Lots to talk about!</t>
  </si>
  <si>
    <t>https://twitter.com/realDonaldTrump/status/433612281922850816</t>
  </si>
  <si>
    <t>‚ÄúTrump's Championship # BlueMonster Course Opens To Rave Reviews‚Äù http://bit.ly/1eFag8L via @ sacbee_news</t>
  </si>
  <si>
    <t>https://twitter.com/realDonaldTrump/status/433647849247490048</t>
  </si>
  <si>
    <t>The people of Ireland have been so great about my purchase of Doonbeg -- I'll be there soon. @LodgeatDoonbeg</t>
  </si>
  <si>
    <t>https://twitter.com/realDonaldTrump/status/433648720517681153</t>
  </si>
  <si>
    <t>My sons Don and Eric are right now at Doonbeg in Ireland. There will be nothing like it!</t>
  </si>
  <si>
    <t>https://twitter.com/realDonaldTrump/status/433680224761290752</t>
  </si>
  <si>
    <t>"Trump lays out big plans for Doonbeg resort: Billionaire says investment shows Ireland‚Äôs economy recovering" http://bit.ly/1g78b5X</t>
  </si>
  <si>
    <t>https://twitter.com/realDonaldTrump/status/433681887605690368</t>
  </si>
  <si>
    <t>Make it special! No better place to celebrate St. Patrick's Day in the Windy City than @ TrumpChicago http://bit.ly/1g7abuW</t>
  </si>
  <si>
    <t>https://twitter.com/realDonaldTrump/status/433690365699190784</t>
  </si>
  <si>
    <t>If ObamaCare is such a wonderful law then why does Obama summarily change the law before an election?</t>
  </si>
  <si>
    <t>https://twitter.com/realDonaldTrump/status/433698240081313793</t>
  </si>
  <si>
    <t>"Don't sell yourself short on something that is important. Today is just the beginning." -- Think Like a Champion</t>
  </si>
  <si>
    <t>https://twitter.com/realDonaldTrump/status/433706501132128256</t>
  </si>
  <si>
    <t>"If we did all the things we are capable of, we would literally astound ourselves." -- Thomas A. Edison</t>
  </si>
  <si>
    <t>https://twitter.com/realDonaldTrump/status/433709098442309632</t>
  </si>
  <si>
    <t>"Always bear in mind that your own resolution to succeed is more important than any other." -- Abraham Lincoln</t>
  </si>
  <si>
    <t>https://twitter.com/realDonaldTrump/status/433979740005756928</t>
  </si>
  <si>
    <t>My sons, Don and Eric, are in Ireland looking at my new club. It will be phenomenal! @LodgeatDoonbeg</t>
  </si>
  <si>
    <t>https://twitter.com/realDonaldTrump/status/433985184786968576</t>
  </si>
  <si>
    <t>If Scotland doesn‚Äôt stop insane policy of obsolete, bird killing wind turbines, country will be destroyed. @ AlexSalmond @ AberdeenCC</t>
  </si>
  <si>
    <t>https://twitter.com/realDonaldTrump/status/433994397475037184</t>
  </si>
  <si>
    <t>Great making keynote speech at 2014 Lincoln Day Dinner, hosted by Dan Isaacs &amp; NY Republican County Committee. Wonderful people!</t>
  </si>
  <si>
    <t>https://twitter.com/realDonaldTrump/status/434030233818132480</t>
  </si>
  <si>
    <t>Our clubhouse facility &amp; suites in Ireland @LodgeatDoonbeg # TrumpIreland pic.twitter.com/ZiMh4Iy9vGpic.twitter.com/UJBjdbfkus</t>
  </si>
  <si>
    <t>https://twitter.com/realDonaldTrump/status/434035975702843392</t>
  </si>
  <si>
    <t>A big part of the country, even the southern states, is under massive attack from snow and freezing cold. Global warming anyone?</t>
  </si>
  <si>
    <t>https://twitter.com/realDonaldTrump/status/434068425493598208</t>
  </si>
  <si>
    <t>Give your goals substance -- make them count on as many levels as you can. Remember that passion can be the catalyst for great achievement.</t>
  </si>
  <si>
    <t>https://twitter.com/realDonaldTrump/status/434076456457474048</t>
  </si>
  <si>
    <t>https://twitter.com/realDonaldTrump/status/434079265684860928</t>
  </si>
  <si>
    <t>"@MandreinaHP you're one of my idols, from age 15 I read your books, at 18 I started my company. Thanks" Great!</t>
  </si>
  <si>
    <t>https://twitter.com/realDonaldTrump/status/434128257953595392</t>
  </si>
  <si>
    <t>" @ T_Sharp4: Donald Trump would be the most ideal President" Thank you!</t>
  </si>
  <si>
    <t>https://twitter.com/realDonaldTrump/status/434131782657916928</t>
  </si>
  <si>
    <t>" @ mbmirish: @ realDonaldTrump congrats on your purchase in Ireland. How do I apply to work there?" Write to manager Joseph - good luck!</t>
  </si>
  <si>
    <t>https://twitter.com/realDonaldTrump/status/434133794325815296</t>
  </si>
  <si>
    <t>" @ PIERPAOLOMONNI: I definitely agree with @ T_Sharp4! @ realDonaldTrump really hope you will run for President!" Thank you!</t>
  </si>
  <si>
    <t>https://twitter.com/realDonaldTrump/status/434133884985692160</t>
  </si>
  <si>
    <t>" @ Augustleo14: @ realDonaldTrump @ T_Sharp4 I totally agree! The brain the Don has is so inspiring! I've loved him for years!" Thanks!</t>
  </si>
  <si>
    <t>https://twitter.com/realDonaldTrump/status/434135200130670592</t>
  </si>
  <si>
    <t>Do you believe the way Karzai talks down to the United States - zero respect!</t>
  </si>
  <si>
    <t>https://twitter.com/realDonaldTrump/status/434213767296331777</t>
  </si>
  <si>
    <t>" @ SheridanBetts: Can't wait for # CPAC because of @ realDonaldTrump." I look forward to it also.</t>
  </si>
  <si>
    <t>https://twitter.com/realDonaldTrump/status/434214732774776832</t>
  </si>
  <si>
    <t>" @ luke_mcgrath: Can't wait to hear the man himself @ realDonaldTrump at # CPAC" Great!</t>
  </si>
  <si>
    <t>https://twitter.com/realDonaldTrump/status/434218422810181632</t>
  </si>
  <si>
    <t>"@richardson1232: @ realDonaldTrump is my role model. One of the best Americans out there." Thank you Mike.</t>
  </si>
  <si>
    <t>@richardson1232 @</t>
  </si>
  <si>
    <t>https://twitter.com/realDonaldTrump/status/434219544266416128</t>
  </si>
  <si>
    <t>" @ lkoja: Excited for # CPAC @ realDonaldTrump true inspiration to many Americans" Thank you.</t>
  </si>
  <si>
    <t>https://twitter.com/realDonaldTrump/status/434219913843343360</t>
  </si>
  <si>
    <t>" @ RobertUndefined: @ realDonaldTrump is the real deal, he is the man!" Thanks!</t>
  </si>
  <si>
    <t>https://twitter.com/realDonaldTrump/status/434220401007550464</t>
  </si>
  <si>
    <t>" @ stewart5337: Hi, Don't know why it took me so long to follow you.Welcome to Ireland looking forward to visit your new Golf Club"</t>
  </si>
  <si>
    <t>https://twitter.com/realDonaldTrump/status/434317310330171392</t>
  </si>
  <si>
    <t>My new club on the Atlantic Ocean in Ireland will soon be one of the best in the World - and no-one will be looking into ugly wind turbines!</t>
  </si>
  <si>
    <t>https://twitter.com/realDonaldTrump/status/434348969213194240</t>
  </si>
  <si>
    <t>The Irish government is too smart to destroy their beautiful coastline w/ bird-killing, ugly wind turbines. @ AlexSalmond @ AberdeenCC</t>
  </si>
  <si>
    <t>https://twitter.com/realDonaldTrump/status/434351054310752256</t>
  </si>
  <si>
    <t>" @ si_golf Gil Hanse's fix for delays in building the Rio Olympic course- Bring in the @ realDonaldTrump! http://bit.ly/1kwj58I " Thank you.</t>
  </si>
  <si>
    <t>https://twitter.com/realDonaldTrump/status/434352416792662016</t>
  </si>
  <si>
    <t>"@DatAdamGuy @ realDonaldTrump @TrumpSoHo hotel looks great, can't wait to build something just as epic" Good luck!</t>
  </si>
  <si>
    <t>https://twitter.com/realDonaldTrump/status/434353816519966721</t>
  </si>
  <si>
    <t>" @ MaryRosesGarden @ realDonaldTrump congratulations! Think this spot is even prettier than Scotland!" Thanks!</t>
  </si>
  <si>
    <t>https://twitter.com/realDonaldTrump/status/434355112316645376</t>
  </si>
  <si>
    <t>" @ tonystang @ realDonaldTrump did a phenomenal job on the restoration of a legendary course Doral!" Thank you.</t>
  </si>
  <si>
    <t>https://twitter.com/realDonaldTrump/status/434356117452255233</t>
  </si>
  <si>
    <t>" @ jshawknz @ realDonaldTrump How many more months until the Celebrity Apprentice comes back on?" Very soon.</t>
  </si>
  <si>
    <t>https://twitter.com/realDonaldTrump/status/434356636656758785</t>
  </si>
  <si>
    <t>"ianmccormack10 @ realDonaldTrump great bit of business buying Doonbeg. Outstanding course &amp; part of the country" Thx</t>
  </si>
  <si>
    <t>https://twitter.com/realDonaldTrump/status/434363506540818432</t>
  </si>
  <si>
    <t>I hope that Derek Jeter has such a fantastic year with @ Yankees that he changes his mind about retiring. Great guy!</t>
  </si>
  <si>
    <t>https://twitter.com/realDonaldTrump/status/434377488295157761</t>
  </si>
  <si>
    <t>"@aeronmalone I got engaged in Doonbeg in 2012, looking forward to a return visit. Nicest hotel in Ireland by far!" Thanks.</t>
  </si>
  <si>
    <t>https://twitter.com/realDonaldTrump/status/434378282239152128</t>
  </si>
  <si>
    <t>" @ dasboot96 Scotland's loss for being short sighted. Wish you every success with the new club." Thank you. @ AlexSalmond @ AberdeenCC</t>
  </si>
  <si>
    <t>https://twitter.com/realDonaldTrump/status/434393050731663360</t>
  </si>
  <si>
    <t>" @ JakeJuliot @ realDonaldTrump When will we know the cast for the next season of # celebrityapprentice?" Very soon.</t>
  </si>
  <si>
    <t>https://twitter.com/realDonaldTrump/status/434393306223505408</t>
  </si>
  <si>
    <t>" @ MatthewJEllis2 @ realDonaldTrump @ AlexSalmond @ AberdeenCC These Irish eyes are smiling!" Thank you.</t>
  </si>
  <si>
    <t>https://twitter.com/realDonaldTrump/status/434394243105185793</t>
  </si>
  <si>
    <t>" @ therealTMac11 @TrumpSoHo My wife and I stayed there and not only is the hotel beautiful, but the service is outstanding." Thank you.</t>
  </si>
  <si>
    <t>https://twitter.com/realDonaldTrump/status/434396043208163329</t>
  </si>
  <si>
    <t>"@reexaminelife Monday I lectured 2 college students that what makes u so successful is you ALWAYS exceed your customers expectations" Thx.</t>
  </si>
  <si>
    <t>https://twitter.com/realDonaldTrump/status/434401352655978496</t>
  </si>
  <si>
    <t>@ JUrciuoli19 Happy Birthday!</t>
  </si>
  <si>
    <t>https://twitter.com/realDonaldTrump/status/434410477637341186</t>
  </si>
  <si>
    <t>" @ LongetTerer: Donald trump is paid 1.5 million per hr of every speaking engagement"</t>
  </si>
  <si>
    <t>https://twitter.com/realDonaldTrump/status/434411145365946369</t>
  </si>
  <si>
    <t>" @ richtweett @ realDonaldTrump Please do the same thing for the Whitestone Bridge! Thanks Donald Trump!" I will try!</t>
  </si>
  <si>
    <t>https://twitter.com/realDonaldTrump/status/434414621949046784</t>
  </si>
  <si>
    <t>@ TrumpDoral's # BlueMonster looks fantastic. Great time at the Grand Opening, now looking forward to the @ CadillacChamp</t>
  </si>
  <si>
    <t>https://twitter.com/realDonaldTrump/status/434416035387949056</t>
  </si>
  <si>
    <t>" @ kate_mattox: @ realDonaldTrump Every club you own is spectacular - my friend got married @Mar a Lago, spectacular!" Thank you.</t>
  </si>
  <si>
    <t>https://twitter.com/realDonaldTrump/status/434416840027410432</t>
  </si>
  <si>
    <t>" @ WaApples: @ realDonaldTrump Valentine's Day and wife's 40th @ TrumpChicago this weekend!!" Great.</t>
  </si>
  <si>
    <t>https://twitter.com/realDonaldTrump/status/434417092830699520</t>
  </si>
  <si>
    <t>" @ joandkev8: @ realDonaldTrump what the date of celebrity apprentice I'm excited to see it" Start shooting in 3 weeks.</t>
  </si>
  <si>
    <t>https://twitter.com/realDonaldTrump/status/434417514362437632</t>
  </si>
  <si>
    <t>" @ brianfinn96: @ realDonaldTrump Will you be coming to Doonbeg ??" Yes, very soon.</t>
  </si>
  <si>
    <t>https://twitter.com/realDonaldTrump/status/434418657456701440</t>
  </si>
  <si>
    <t>Vote by 3/31 for your travel favorites in @ TravlandLeisure‚Äôs # TLWorldsBest Awards http://bit.ly/1aWa13b</t>
  </si>
  <si>
    <t>https://twitter.com/realDonaldTrump/status/434424261294309376</t>
  </si>
  <si>
    <t>" @ Diamondjn1 @ realDonaldTrump Being from and living here (Staten Island) Thanks." Great!</t>
  </si>
  <si>
    <t>https://twitter.com/realDonaldTrump/status/434434541151735808</t>
  </si>
  <si>
    <t>"I never did a day's work in my life. It was all fun." -- Thomas A. Edison</t>
  </si>
  <si>
    <t>https://twitter.com/realDonaldTrump/status/434437236616986624</t>
  </si>
  <si>
    <t>Set the bar high--do the best you possibly can. Be focused, disciplined and alert every single day.</t>
  </si>
  <si>
    <t>https://twitter.com/realDonaldTrump/status/434473617536331777</t>
  </si>
  <si>
    <t>" @ FaizerMiami: @ realDonaldTrump best advice from the best leader"</t>
  </si>
  <si>
    <t>https://twitter.com/realDonaldTrump/status/434535926325600256</t>
  </si>
  <si>
    <t>" @ DrewMadeOFF: RT @ realDonaldTrump: "I never did a day's work in my # life. It was all # fun." -- Thomas A. Edison"</t>
  </si>
  <si>
    <t>https://twitter.com/realDonaldTrump/status/434546124578648064</t>
  </si>
  <si>
    <t>A dishonest slob of a reporter, who doesn't understand my sarcasm when talking about him or his wife, wrote a foolish &amp; boring Trump "hit"</t>
  </si>
  <si>
    <t>https://twitter.com/realDonaldTrump/status/434610206304378880</t>
  </si>
  <si>
    <t>" @ MarkAdamsBball: "Without passion you don't have energy, without energy you have nothing."- Donald Trump # Passion"</t>
  </si>
  <si>
    <t>https://twitter.com/realDonaldTrump/status/434611881312268288</t>
  </si>
  <si>
    <t>" @ YoungSinatra: Donald trump is still my favorite Mac Miller track" Mac has certainly done well with me! How many hits now on Twitter?</t>
  </si>
  <si>
    <t>https://twitter.com/realDonaldTrump/status/434652087470022656</t>
  </si>
  <si>
    <t>The brand new Blue Monster Golf Course at Trump National Doral is doing fantastic business. Also, the new driving range is open at night!</t>
  </si>
  <si>
    <t>https://twitter.com/realDonaldTrump/status/434791404188217344</t>
  </si>
  <si>
    <t>@LodgeatDoonbeg One of the great places on the planet, and will only get better now that I own it and will be investing large sums in it!</t>
  </si>
  <si>
    <t>https://twitter.com/realDonaldTrump/status/434791811782279168</t>
  </si>
  <si>
    <t>" @ AdamEdinburg: @ realDonaldTrump was watching home alone 2 with my son and you look the exact same! Can I get a RT??"</t>
  </si>
  <si>
    <t>https://twitter.com/realDonaldTrump/status/434792134219399168</t>
  </si>
  <si>
    <t>"@enviroclean519 @ TrumpChicago my wife and I stayed there for our anniversary.Beautiful place,amazed that all the staff remembered our name"</t>
  </si>
  <si>
    <t>@enviroclean519 @</t>
  </si>
  <si>
    <t>https://twitter.com/realDonaldTrump/status/434840100405788673</t>
  </si>
  <si>
    <t>"@minlarrycornel: @ realDonaldTrump @ TrumpDoral Spectacular! Please keep up the good work @minlarrycornel" Thank you.</t>
  </si>
  <si>
    <t>https://twitter.com/realDonaldTrump/status/434907689664385024</t>
  </si>
  <si>
    <t>https://twitter.com/realDonaldTrump/status/435166392644804608</t>
  </si>
  <si>
    <t>How come discredited reporter @ mckaycoppins refused to write that the events in New Hampshire, Buffalo and N.Y. were all record breakers!</t>
  </si>
  <si>
    <t>https://twitter.com/realDonaldTrump/status/435174794733305856</t>
  </si>
  <si>
    <t>" @ fitbafan: @ neaver82 @ realDonaldTrump the majority of people near the course fully support it. Problem is a vocal minority (Scotland).</t>
  </si>
  <si>
    <t>https://twitter.com/realDonaldTrump/status/435175606352117760</t>
  </si>
  <si>
    <t>" @ HelsCahill: @ realDonaldTrump Congrats on adding the beautiful West of Ireland to your golf club portfolio. You have lifted the country!"</t>
  </si>
  <si>
    <t>https://twitter.com/realDonaldTrump/status/435175707816108034</t>
  </si>
  <si>
    <t>" @ bushpiggy: @ realDonaldTrump jealous you got a magnificant course like Doonbeg on the most beautiful island in the world. FACT."</t>
  </si>
  <si>
    <t>https://twitter.com/realDonaldTrump/status/435178842622545920</t>
  </si>
  <si>
    <t>I never equated wind farms to the Pan Am Lockerbie disaster - only stated that @ AlexSalmond should never have released the terrorist - BAD!</t>
  </si>
  <si>
    <t>https://twitter.com/realDonaldTrump/status/435180715622535169</t>
  </si>
  <si>
    <t>" @ scotgov: Scotland could be on the verge of a new generation of hydro power http://youtu.be/roAy-Ihqth8 " Now this would be GREAT!</t>
  </si>
  <si>
    <t>https://twitter.com/realDonaldTrump/status/435181315441582080</t>
  </si>
  <si>
    <t>https://twitter.com/realDonaldTrump/status/435315472633176064</t>
  </si>
  <si>
    <t>"@chrismashimbyi: The Art Of The Deal by @ realDonaldTrump is one of the greatest books ever!" Thank you!</t>
  </si>
  <si>
    <t>@chrismashimbyi @</t>
  </si>
  <si>
    <t>https://twitter.com/realDonaldTrump/status/435326537462980608</t>
  </si>
  <si>
    <t>" @ rm61307: Donald J. Trump @ realDonaldTrump @ GovChristie If Mr.Trump will not run in '16, Christie is the answer. No B/S, no bowing!</t>
  </si>
  <si>
    <t>https://twitter.com/realDonaldTrump/status/435334453020594176</t>
  </si>
  <si>
    <t>" @ kathyshirer: Your Country needs you~~Donald Trump~~ Your about the only one in The World; That can get us out of debt!" Thank you!</t>
  </si>
  <si>
    <t>https://twitter.com/realDonaldTrump/status/435377609095266304</t>
  </si>
  <si>
    <t>Due to the holiday, I will NOT be doing Fox &amp; Friends this morning. Next Monday at 7.</t>
  </si>
  <si>
    <t>https://twitter.com/realDonaldTrump/status/435393088383889408</t>
  </si>
  <si>
    <t>Don't let the GLOBAL WARMING wiseguys get away with changing the name to CLIMATE CHANGE because the FACTS do not let GW tag to work anymore!</t>
  </si>
  <si>
    <t>https://twitter.com/realDonaldTrump/status/435393430269620225</t>
  </si>
  <si>
    <t>" @ tahanna: @ realDonaldTrump hope one day we'll be honoring you on Presidents Day." So nice!</t>
  </si>
  <si>
    <t>https://twitter.com/realDonaldTrump/status/435550908307767296</t>
  </si>
  <si>
    <t>Do you believe this one - Secretary of State John Kerry just stated that the most dangerous weapon of all today is climate change. Laughable</t>
  </si>
  <si>
    <t>https://twitter.com/realDonaldTrump/status/435572172141371392</t>
  </si>
  <si>
    <t>Do you think John Kerry is aware of the fact that they are building nuclear weapons in Iran and North Korea and Pakistan already has them!!</t>
  </si>
  <si>
    <t>https://twitter.com/realDonaldTrump/status/435574043354611712</t>
  </si>
  <si>
    <t>It's not climate change,it's global warming.Don't let the dollar sucking wiseguys change names midstream because the first name didn't work</t>
  </si>
  <si>
    <t>https://twitter.com/realDonaldTrump/status/435740108877463552</t>
  </si>
  <si>
    <t>" @ SharonSmurfit: ‚Äú @ realDonaldTrump: Great purchase in Ireland--- will be a top spot! http://bit.ly/1kyRcwI ‚Äù Welcome!" Thank you Sharon!</t>
  </si>
  <si>
    <t>https://twitter.com/realDonaldTrump/status/435741126440808448</t>
  </si>
  <si>
    <t>" @ Michael_KSC: @ realDonaldTrump @ thedropkicks Whether Global Warming or Climate change. The fact is We didn't cause it. We cannot change it.</t>
  </si>
  <si>
    <t>https://twitter.com/realDonaldTrump/status/435841136494538752</t>
  </si>
  <si>
    <t>A legitimate article about me...http://bit.ly/1cVVjuU</t>
  </si>
  <si>
    <t>https://twitter.com/realDonaldTrump/status/435858543032287232</t>
  </si>
  <si>
    <t>Thank you Jeffrey Lord for the great article discrediting third rate @ BuzzFeed site &amp; slimebag reporter McKay Coppins. @ PiersMorgan @ AmSpec</t>
  </si>
  <si>
    <t>https://twitter.com/realDonaldTrump/status/435859540249047040</t>
  </si>
  <si>
    <t>Bloggers like McKay Coppins &amp; @ BuzzFeed are true garbage with no credibility. Record setting crowds &amp; speech not reported. @ PiersMorgan</t>
  </si>
  <si>
    <t>https://twitter.com/realDonaldTrump/status/435883188531896320</t>
  </si>
  <si>
    <t>"Coming together is a beginning; keeping together is progress; working together is success." -- Henry Ford</t>
  </si>
  <si>
    <t>https://twitter.com/realDonaldTrump/status/435945466946404352</t>
  </si>
  <si>
    <t>Amazing story in @ BreitbartNews about the sleazebag blogger Coppins who fabricated nonsense about me for irrelevant @ BuzzFeed. CONGRATS!</t>
  </si>
  <si>
    <t>https://twitter.com/realDonaldTrump/status/435947006373425152</t>
  </si>
  <si>
    <t>Ben Smith (is that really his last name?) of @ BuzzFeed is a total mess who probably got his minion Coppins to do what he didn't want to do?</t>
  </si>
  <si>
    <t>https://twitter.com/realDonaldTrump/status/435948078554968064</t>
  </si>
  <si>
    <t>" @ SpinningDisk: @ realDonaldTrump Ignore them Mr. Trump. Don't waste your time. Sounds like a personal problem for them." LOSERS!</t>
  </si>
  <si>
    <t>https://twitter.com/realDonaldTrump/status/435948947497295872</t>
  </si>
  <si>
    <t>"@fastercarrrrrrr: @ realDonaldTrump why are you not running for president in 2016" We'll see what happens!</t>
  </si>
  <si>
    <t>@fastercarrrrrrr @</t>
  </si>
  <si>
    <t>https://twitter.com/realDonaldTrump/status/435954555424374784</t>
  </si>
  <si>
    <t>" @ RColdwellBanker: I wear a suit everyday to be professional but I top it off with a # trumptie to say I'm on top of my game and successful."</t>
  </si>
  <si>
    <t>https://twitter.com/realDonaldTrump/status/435959464379056129</t>
  </si>
  <si>
    <t>I wonder how much money dumb @ BuzzFeed and even dumber Ben Smith loooose each year? They have zero credibility - totally irrelevant and sad!</t>
  </si>
  <si>
    <t>https://twitter.com/realDonaldTrump/status/436102838012624896</t>
  </si>
  <si>
    <t>" @ DonnieHawes: 14 more days till we at @ TrumpDoral &amp; @ realDonaldTrump host the WGC. You don't want to miss it!"</t>
  </si>
  <si>
    <t>https://twitter.com/realDonaldTrump/status/436102980392460289</t>
  </si>
  <si>
    <t>" @ amarudacosta: Sadly @ realDonaldTrump was correct about South Africa - the level of violence is irrepressible"</t>
  </si>
  <si>
    <t>https://twitter.com/realDonaldTrump/status/436103117328093184</t>
  </si>
  <si>
    <t>" @ IamEbbot: @ realDonaldTrump Jesus would be so proud of you Donald..."</t>
  </si>
  <si>
    <t>https://twitter.com/realDonaldTrump/status/436104466107224066</t>
  </si>
  <si>
    <t>" @ AmSpec: In aiming at # Trump, # BuzzFeed shot its own credibility. http://buff.ly/1bi8LOH @ realDonaldTrump @ marklevinshow" Thanks Jeffrey L</t>
  </si>
  <si>
    <t>https://twitter.com/realDonaldTrump/status/436105419329912832</t>
  </si>
  <si>
    <t>https://twitter.com/realDonaldTrump/status/436105895559577600</t>
  </si>
  <si>
    <t>" @ samraj25: @ realDonaldTrump i just saw that many indians have mr.trump as their role model and all the libraries had trump books!!super"</t>
  </si>
  <si>
    <t>https://twitter.com/realDonaldTrump/status/436106386423181312</t>
  </si>
  <si>
    <t>" @ Nospin_43: @ realDonaldTrump @ tan123 climate change allows them to stay on the gravy train whatever happens."</t>
  </si>
  <si>
    <t>https://twitter.com/realDonaldTrump/status/436126612552433665</t>
  </si>
  <si>
    <t>Isn't it crazy, I'm worth billions of dollars, employ thousands of people, and get libeled by moron bloggers who can't afford a suit! WILD.</t>
  </si>
  <si>
    <t>https://twitter.com/realDonaldTrump/status/436136089305505792</t>
  </si>
  <si>
    <t>" @ brasicingbras: @ realDonaldTrump let the haters hate, Mr. Trump. Love my new Trump tie from @ Macys # trump2016" Great!</t>
  </si>
  <si>
    <t>https://twitter.com/realDonaldTrump/status/436154587683098624</t>
  </si>
  <si>
    <t>My friend @ eminofficial was fantastic on the @ TODAYshow this morning‚Äîa star!</t>
  </si>
  <si>
    <t>https://twitter.com/realDonaldTrump/status/436159698660626432</t>
  </si>
  <si>
    <t>. @ AlexSalmond sought my support after he released terrorist Al Megrahi, who blew up Pan Am #103, killing all aboard. I said ‚Äúno way!‚Äù</t>
  </si>
  <si>
    <t>https://twitter.com/realDonaldTrump/status/436165272194387969</t>
  </si>
  <si>
    <t>" @ SovereignChadG When will the PGA tour be coming to Trump National?" March 5th.</t>
  </si>
  <si>
    <t>https://twitter.com/realDonaldTrump/status/436165617599541248</t>
  </si>
  <si>
    <t>" @ help4celiac @ realDonaldTrump @aeronmalone Love Doonbeg Golf course, great news for the village!" Thanks.</t>
  </si>
  <si>
    <t>https://twitter.com/realDonaldTrump/status/436166618628894720</t>
  </si>
  <si>
    <t>" @ dmcpromotions a good buy, Doonbeg is spectacular, perched on the western coast overlooking the Atlantic, and not a wind farm in sight" Thx</t>
  </si>
  <si>
    <t>https://twitter.com/realDonaldTrump/status/436167024511692800</t>
  </si>
  <si>
    <t>" @ CelebBiach @ realDonaldTrump @ IrishCentral @LodgeatDoonbeg welcome to Clare!" Thank you!</t>
  </si>
  <si>
    <t>https://twitter.com/realDonaldTrump/status/436167936705703936</t>
  </si>
  <si>
    <t>" @ Ructions77 @ realDonaldTrump Hey Donald will ur new Irish Golf Course be close to Shannon Airport ?" Yes.</t>
  </si>
  <si>
    <t>https://twitter.com/realDonaldTrump/status/436171994434777088</t>
  </si>
  <si>
    <t>I read @ willweatherford‚Äôs comments that ‚Äúthe lights are dimming on gambling in Florida‚Äù‚Äînothing could be worse for the state.</t>
  </si>
  <si>
    <t>https://twitter.com/realDonaldTrump/status/436172744934191104</t>
  </si>
  <si>
    <t>.@FLGovScott Gaming states are laughing at stupidity of not approving gaming in FL‚Äîthey‚Äôre afraid of Miami‚Äîcan‚Äôt believe their luck!</t>
  </si>
  <si>
    <t>https://twitter.com/realDonaldTrump/status/436173239589433344</t>
  </si>
  <si>
    <t>. @ willweatherford @FLGovScott Gaming in Miami will be incredible‚Äîbest in world and create lots of jobs and revenue.</t>
  </si>
  <si>
    <t>https://twitter.com/realDonaldTrump/status/436184305002237952</t>
  </si>
  <si>
    <t>" @ DaveDautel Been following you since your book "Art of the Deal". Thank you for your words of wisdom &amp; insights" Thx.</t>
  </si>
  <si>
    <t>https://twitter.com/realDonaldTrump/status/436185208568549376</t>
  </si>
  <si>
    <t>"@graeme123s I have that many Trump books at my desk he may as well be next to me telling me I have what it takes" Thanks</t>
  </si>
  <si>
    <t>https://twitter.com/realDonaldTrump/status/436201271532335104</t>
  </si>
  <si>
    <t>Internal polling shows that I would swamp @ RobAstorino in a NY Republican primary 77% to 23%. But won‚Äôt run if party is not unified.</t>
  </si>
  <si>
    <t>https://twitter.com/realDonaldTrump/status/436201303601979392</t>
  </si>
  <si>
    <t>NY State Republican Party must unify or November will be another disaster.</t>
  </si>
  <si>
    <t>https://twitter.com/realDonaldTrump/status/436224225339514881</t>
  </si>
  <si>
    <t>Thank you to Matt Boyle @ BreitbartNews for analytical &amp; well written piece on sleazebag blogger @ mckaycoppins &amp; irrelevant @ BuzzFeed</t>
  </si>
  <si>
    <t>https://twitter.com/realDonaldTrump/status/436227216255770624</t>
  </si>
  <si>
    <t>For the NY State Repubs to waste time, energy and money on a primary‚Äîthen go against 3-1 Dems‚Äîis insane.</t>
  </si>
  <si>
    <t>https://twitter.com/realDonaldTrump/status/436239215488417792</t>
  </si>
  <si>
    <t>Thank you to Jeffrey Lord @ AmSpec for his incredible &amp; insightful article this weekend on failing &amp; irrelevant @ BuzzFeed</t>
  </si>
  <si>
    <t>https://twitter.com/realDonaldTrump/status/436240699928113152</t>
  </si>
  <si>
    <t>@ ron_fournier Actually, I like you!</t>
  </si>
  <si>
    <t>https://twitter.com/realDonaldTrump/status/436241904083431424</t>
  </si>
  <si>
    <t>‚Äú@RealHollisHicks So fucking sick of the Middle East I agree with Trump if we're spending $ over there might as well take their oil"</t>
  </si>
  <si>
    <t>https://twitter.com/realDonaldTrump/status/436243214853746688</t>
  </si>
  <si>
    <t>‚Äú @ joerepublic1 @ mckaycoppins how nice of this punk with a pen to call a truce after he tries to show u up w/his bs!" True, thx</t>
  </si>
  <si>
    <t>https://twitter.com/realDonaldTrump/status/436245184322752512</t>
  </si>
  <si>
    <t>"@M_Brannstrom @ realDonaldTrump inspires me. Every day." Thank you.</t>
  </si>
  <si>
    <t>@M_Brannstrom @</t>
  </si>
  <si>
    <t>https://twitter.com/realDonaldTrump/status/436293486141513729</t>
  </si>
  <si>
    <t>Governor Cuomo is right about one thing - Attorney General Eric Schneiderman does wear eyeliner! What the hell is up with him?</t>
  </si>
  <si>
    <t>https://twitter.com/realDonaldTrump/status/436296439237738496</t>
  </si>
  <si>
    <t>" @ alexrasey: I'd vote for @ realDonaldTrump in a heartbeat " Thanks.</t>
  </si>
  <si>
    <t>https://twitter.com/realDonaldTrump/status/436297356703956994</t>
  </si>
  <si>
    <t>" @ tspohn: I think it'd be cool if @ realDonaldTrump ran in 2016. He'd get my vote" Great!</t>
  </si>
  <si>
    <t>https://twitter.com/realDonaldTrump/status/436487394754576384</t>
  </si>
  <si>
    <t>"@Cmac23Jenkins: I dont care how old it is, I will always get so pumped up when I listen to Donald Trump." Really nice (sort of?)!</t>
  </si>
  <si>
    <t>https://twitter.com/realDonaldTrump/status/436518354309095424</t>
  </si>
  <si>
    <t>A poll of the Miami-Dade was conclusively in favor of gambling in Miami. @ willweatherford @FLGovScott http://hrld.us/1oW4CDV</t>
  </si>
  <si>
    <t>https://twitter.com/realDonaldTrump/status/436550215018233856</t>
  </si>
  <si>
    <t>" @ woodrowwinters you have 3 very capable kids that can run the company for you This country needs you badly." Thx</t>
  </si>
  <si>
    <t>https://twitter.com/realDonaldTrump/status/436603371315671040</t>
  </si>
  <si>
    <t>Individual commitment to a group effort is what makes a team work, a company work, a society work, a civilization work. -- Vince Lombardi</t>
  </si>
  <si>
    <t>https://twitter.com/realDonaldTrump/status/436617143086755841</t>
  </si>
  <si>
    <t>.@FLGovScott can create tens of thousands of jobs by approving casinos in Miami--it's time. @ willweatherford</t>
  </si>
  <si>
    <t>https://twitter.com/realDonaldTrump/status/436622989795540992</t>
  </si>
  <si>
    <t>" @ AndyWHumphreys Trump National Hudson Valley is a gorgeous course. Amazing improvements. @ RobAstorino @ KieranLalor" Thx</t>
  </si>
  <si>
    <t>https://twitter.com/realDonaldTrump/status/436624434200604672</t>
  </si>
  <si>
    <t>I took a failed club in Dutchess County &amp; made it a great success plus many jobs. @ KieranLalor should be thankful.</t>
  </si>
  <si>
    <t>https://twitter.com/realDonaldTrump/status/436633623241175040</t>
  </si>
  <si>
    <t>. @ KieranLalor I created far more jobs and success in Dutchess than you--you should be "Fired."</t>
  </si>
  <si>
    <t>https://twitter.com/realDonaldTrump/status/436677858489282560</t>
  </si>
  <si>
    <t>" @ michelleneuf: @ realDonaldTrump We need you and Giuliani in Whitehouse. We need a crime fighter who knows crime!!! And your creativity."</t>
  </si>
  <si>
    <t>https://twitter.com/realDonaldTrump/status/436724620746821633</t>
  </si>
  <si>
    <t>. @ MichaelRCaputo Thank you for all of your support, you have been amazing!</t>
  </si>
  <si>
    <t>https://twitter.com/realDonaldTrump/status/436725157890367488</t>
  </si>
  <si>
    <t>" @ KieranLalor: . @ realDonaldTrump why didn't you just add "Be sure to tune in to NBC this Fall for the Apprentice"?" A very good point!</t>
  </si>
  <si>
    <t>https://twitter.com/realDonaldTrump/status/436726314624892929</t>
  </si>
  <si>
    <t>" @ KingRex9: ‚Äú @ MichaelWacha: Nicest course I've ever played today out at Trump International Golf Club. http://instagram.com/p/kqPVc-xJVR/ ‚Äù Thank you.</t>
  </si>
  <si>
    <t>https://twitter.com/realDonaldTrump/status/436726939861401602</t>
  </si>
  <si>
    <t>"@megan_lumetta: I've been the first one to favorite three of Donald trumps tweets and I'm pretty proud. @ realDonaldTrump" Great!</t>
  </si>
  <si>
    <t>@megan_lumetta @</t>
  </si>
  <si>
    <t>https://twitter.com/realDonaldTrump/status/436729513104646144</t>
  </si>
  <si>
    <t>" @ WalshFreedom: @ realDonaldTrump @ KieranLalor or "buy my books, or chocolate, or water, or my clothing line." And make me money, dopey!</t>
  </si>
  <si>
    <t>https://twitter.com/realDonaldTrump/status/436729815253929984</t>
  </si>
  <si>
    <t>" @ Stelmo757: @ realDonaldTrump @ KingRex9 @ MichaelWacha come play Trump's course at The Point in Charlotte NC! You won't be disappointed!"</t>
  </si>
  <si>
    <t>https://twitter.com/realDonaldTrump/status/436730258822541312</t>
  </si>
  <si>
    <t>" @ DavidInspired: @ realDonaldTrump please run for president. This country needs your wisdom." I agree, thanks!</t>
  </si>
  <si>
    <t>https://twitter.com/realDonaldTrump/status/436730599395831808</t>
  </si>
  <si>
    <t>" @ Marshall_Cook: @ realDonaldTrump how do you feel about Kevin O'Leary from shark tank? Reminds me of you." But I have much more money &amp; hair</t>
  </si>
  <si>
    <t>https://twitter.com/realDonaldTrump/status/436731173151453184</t>
  </si>
  <si>
    <t>" @ MarioFMartinezz: @ realDonaldTrump # Trump2016"</t>
  </si>
  <si>
    <t>https://twitter.com/realDonaldTrump/status/436731389510451200</t>
  </si>
  <si>
    <t>" @ TimothyRosinski: @ realDonaldTrump If you run for POTUS. You will WIN! Just think about that." Thank you.</t>
  </si>
  <si>
    <t>https://twitter.com/realDonaldTrump/status/436731933473898496</t>
  </si>
  <si>
    <t>"@ChrissstinaC: @ realDonaldTrump Is apprentice coming back on the air? # donaldforpresident" YES, start shooting in two weeks - SEASON 14!</t>
  </si>
  <si>
    <t>https://twitter.com/realDonaldTrump/status/436733670444249088</t>
  </si>
  <si>
    <t>" @ lakehostetler: @ realDonaldTrump Mr. Trump, in a nutshell, what is my best course of action to succeed?" Great ideas and hard work!</t>
  </si>
  <si>
    <t>https://twitter.com/realDonaldTrump/status/436734320259371008</t>
  </si>
  <si>
    <t>" @ barrman: @ realDonaldTrump if you run for president in 2016 you would have my vote !"</t>
  </si>
  <si>
    <t>https://twitter.com/realDonaldTrump/status/436734951858642945</t>
  </si>
  <si>
    <t>" @ nsugra: @ realDonaldTrump looking forward to going on a nature walk at the golf course in # palosverdes tomorrow with my daughters! Great!</t>
  </si>
  <si>
    <t>https://twitter.com/realDonaldTrump/status/436735230075224064</t>
  </si>
  <si>
    <t>" @ BryantCope: this country needs someone like you that speaks their mind and is great with economics/finances. # TrumpForPOTUS"</t>
  </si>
  <si>
    <t>https://twitter.com/realDonaldTrump/status/436735925541163008</t>
  </si>
  <si>
    <t>"@MichaelKakos: @ realDonaldTrump when and if you run, you will be my first president that I vote for in my life! # trump2016"</t>
  </si>
  <si>
    <t>@MichaelKakos @</t>
  </si>
  <si>
    <t>https://twitter.com/realDonaldTrump/status/436736478874710016</t>
  </si>
  <si>
    <t>"@Pekastar: @ realDonaldTrump # Trump2016 and that's all i'm going to say!" Thanks!</t>
  </si>
  <si>
    <t>@Pekastar @</t>
  </si>
  <si>
    <t>https://twitter.com/realDonaldTrump/status/436736747171770368</t>
  </si>
  <si>
    <t>"@AlexEveslage: @ realDonaldTrump should be president. He could get things DONE." That is so true!</t>
  </si>
  <si>
    <t>@AlexEveslage @</t>
  </si>
  <si>
    <t>https://twitter.com/realDonaldTrump/status/436849505720602624</t>
  </si>
  <si>
    <t>" @ KhadeejaNicolle: @ realDonaldTrump if u run 4 # POTUS that's the only way I'll vote republican. Pls consider running. U'd be g8t!!!"n Thanks</t>
  </si>
  <si>
    <t>https://twitter.com/realDonaldTrump/status/436849804355051521</t>
  </si>
  <si>
    <t>" @ ElnsKitty: @ realDonaldTrump You're brilliant!" I know, but thanks anyway!</t>
  </si>
  <si>
    <t>https://twitter.com/realDonaldTrump/status/436850255699910656</t>
  </si>
  <si>
    <t>"@Rampage_31: @ realDonaldTrump If you run sir you have my vote!!! # trumpforpresident" Thanks.</t>
  </si>
  <si>
    <t>@Rampage_31 @</t>
  </si>
  <si>
    <t>https://twitter.com/realDonaldTrump/status/436852892293926912</t>
  </si>
  <si>
    <t>"@mfantauzzo1: please save this country Mr. Trump, going to take a business genius to clean up Obamas mistakes. You got my vote!"</t>
  </si>
  <si>
    <t>https://twitter.com/realDonaldTrump/status/436933049629294592</t>
  </si>
  <si>
    <t>"Great works are performed not by strength but by perseverance." -- Samuel Johnson</t>
  </si>
  <si>
    <t>https://twitter.com/realDonaldTrump/status/436964342115086336</t>
  </si>
  <si>
    <t>"Great minds have purposes; others have wishes." --Washington Irving</t>
  </si>
  <si>
    <t>https://twitter.com/realDonaldTrump/status/437085884606070785</t>
  </si>
  <si>
    <t>" @ jkmartin16: @ realDonaldTrump for POTUS 2016/ @ MELANIATRUMP for FLOTUS!! " I can tell you with certainty, she would be great!</t>
  </si>
  <si>
    <t>https://twitter.com/realDonaldTrump/status/437086177146200064</t>
  </si>
  <si>
    <t>" @ ShapiroJD: @ realDonaldTrump rebar at Trump International Chicago is awesome."</t>
  </si>
  <si>
    <t>https://twitter.com/realDonaldTrump/status/437086981819211776</t>
  </si>
  <si>
    <t>" @ browardpolitics: Conservative leader Al Cardenas describes @ realDonaldTrump as a true patriot./AM" Great.</t>
  </si>
  <si>
    <t>https://twitter.com/realDonaldTrump/status/437087873645682688</t>
  </si>
  <si>
    <t>"@tnaps85: If Donald Trump is our next president, America will be saved-ith and all will be well in the world. Amen and alleliua" True!</t>
  </si>
  <si>
    <t>https://twitter.com/realDonaldTrump/status/437201751075463168</t>
  </si>
  <si>
    <t>" @ cstevechristyjr: @ realDonaldTrump the Country needs a business man in charge that is not afraid to call out China. DT for P!" True!</t>
  </si>
  <si>
    <t>https://twitter.com/realDonaldTrump/status/437202627454304256</t>
  </si>
  <si>
    <t>"@ChroniclePM: @ realDonaldTrump for president- and some ignorant fools don't understand I am campaigning for him_ dead heads-- @ iStartTrend.</t>
  </si>
  <si>
    <t>@ChroniclePM @ @</t>
  </si>
  <si>
    <t>https://twitter.com/realDonaldTrump/status/437203257367461888</t>
  </si>
  <si>
    <t>" @ leoncekakore: @ realDonaldTrump what is the secret behind your success?" Good ideas and concepts but, beyond everything, I NEVER QUIT!</t>
  </si>
  <si>
    <t>https://twitter.com/realDonaldTrump/status/437204396460744705</t>
  </si>
  <si>
    <t>" @ BARMES_andnoble: If donald trump runs for president I will be beyond happy...if he wins I will be beyond, beyond happy" So nice, thanks!</t>
  </si>
  <si>
    <t>https://twitter.com/realDonaldTrump/status/437347691061084160</t>
  </si>
  <si>
    <t>. @ AllenWest Great seeing you last night at record setting Mar-a-Lago Republican event. The crowd loved you!</t>
  </si>
  <si>
    <t>https://twitter.com/realDonaldTrump/status/437348162773454848</t>
  </si>
  <si>
    <t>" @ wwulffy: @ AllenWest @ SenTedCruz @ realDonaldTrump proud to have you 3 on our side !" Thank you.</t>
  </si>
  <si>
    <t>https://twitter.com/realDonaldTrump/status/437454197647499264</t>
  </si>
  <si>
    <t>" @ burkejack: Best Course in the World @ realDonaldTrump # trumpinternational pic.twitter.com/lkWrvY4x6V"</t>
  </si>
  <si>
    <t>https://twitter.com/realDonaldTrump/status/437456224461012992</t>
  </si>
  <si>
    <t>. @ danawhite - You have done an amazing job - I am proud to have been there at the very beginning!</t>
  </si>
  <si>
    <t>https://twitter.com/realDonaldTrump/status/437557012197801985</t>
  </si>
  <si>
    <t>" @ Reagan_Nation: Michael Savage: Donald Trump Is The Only Republican That Can Beat Hillary http://conservativenews.me/?p=13481 " Thank you Michael!</t>
  </si>
  <si>
    <t>https://twitter.com/realDonaldTrump/status/437749201511120896</t>
  </si>
  <si>
    <t>Do you think that very dumb reporter(blogger) McKay Coppins has apologized to his wife for his very inappropriate behavior while in Florida?</t>
  </si>
  <si>
    <t>https://twitter.com/realDonaldTrump/status/437775021428445184</t>
  </si>
  <si>
    <t>" @ DannBushh: @ realDonaldTrump I think you should run for president." So do many others - thanks!</t>
  </si>
  <si>
    <t>https://twitter.com/realDonaldTrump/status/437777797189476352</t>
  </si>
  <si>
    <t>"@kelsey_2155: @ realDonaldTrump you're seriously the best i miss the celebrity apprentice so much." We shoot in 3 weeks - GREAT CAST!</t>
  </si>
  <si>
    <t>https://twitter.com/realDonaldTrump/status/437778166720253952</t>
  </si>
  <si>
    <t>"@_xx_justme: ‚Äú @ realDonaldTrump: @ realDonaldTrump I think you should run for president." So do many others - thanks!‚Äù You have my vote"</t>
  </si>
  <si>
    <t>@_xx_justme @ @</t>
  </si>
  <si>
    <t>https://twitter.com/realDonaldTrump/status/437779340550733825</t>
  </si>
  <si>
    <t>"@sobakawa89: @ realDonaldTrump He'll never run, can you really imagine Trump putting all his wealth in a blind trust?" I' ve done worse!</t>
  </si>
  <si>
    <t>@sobakawa89 @</t>
  </si>
  <si>
    <t>https://twitter.com/realDonaldTrump/status/437779431839776768</t>
  </si>
  <si>
    <t>" @ getownedbyjones: . @ realDonaldTrump @ DannBushh # America needs you Donald. If you don't run I'm afraid for the future generations."</t>
  </si>
  <si>
    <t>https://twitter.com/realDonaldTrump/status/437779679689596928</t>
  </si>
  <si>
    <t>" @ ChrisFoley_: Wearing my Trump shirt to school tomorrow @ realDonaldTrump" GREAT!</t>
  </si>
  <si>
    <t>https://twitter.com/realDonaldTrump/status/437780264799203328</t>
  </si>
  <si>
    <t>" @ rgriesemer3: @ realDonaldTrump @ DannBushh you would make a much better option than either of our early 2016 candidates that's for sure."</t>
  </si>
  <si>
    <t>https://twitter.com/realDonaldTrump/status/437780737098784768</t>
  </si>
  <si>
    <t>" @ kathy1453: @ realDonaldTrump @ DannBushh I'm one of them. You'd be an excellent president."</t>
  </si>
  <si>
    <t>https://twitter.com/realDonaldTrump/status/437781616921161728</t>
  </si>
  <si>
    <t>" @ mvmoreno1961: ‚Äú@pmdino007: @ realDonaldTrump @ stewart5337 You are an amazing inspiration. Ignore the haters. I do (as much as possible!).</t>
  </si>
  <si>
    <t>@ @pmdino007 @ @</t>
  </si>
  <si>
    <t>https://twitter.com/realDonaldTrump/status/437782114743111680</t>
  </si>
  <si>
    <t>" @ BarrusTJ: Is it just me or does the idea of a president who knows how to succeed and lead actually seem possible. # Trump2016"</t>
  </si>
  <si>
    <t>https://twitter.com/realDonaldTrump/status/437784258686767104</t>
  </si>
  <si>
    <t>Russia beat the United States in the Olympics-another Obama embarrassment! Isn't it time that we turn things around and start kicking ass?</t>
  </si>
  <si>
    <t>https://twitter.com/realDonaldTrump/status/437914576911630336</t>
  </si>
  <si>
    <t>Will be doing Fox &amp; Friends at 7 A.M. - 20 minutes. ENJOY!</t>
  </si>
  <si>
    <t>https://twitter.com/realDonaldTrump/status/437919134903721984</t>
  </si>
  <si>
    <t>"@darealfito: @ realDonaldTrump not only would you be an amazing President, you would be the only one that can give America it's balls back!"</t>
  </si>
  <si>
    <t>@darealfito @</t>
  </si>
  <si>
    <t>https://twitter.com/realDonaldTrump/status/437944626709016576</t>
  </si>
  <si>
    <t>Whether you like it or not, the Russians did a great job in hosting the Olympics! Remember when Obama went to Europe to get Olympics-fourth.</t>
  </si>
  <si>
    <t>https://twitter.com/realDonaldTrump/status/437947764241342464</t>
  </si>
  <si>
    <t>We could make America great again by spreading ObamaCare throughout the World while at the same time dropping it from U.S.!</t>
  </si>
  <si>
    <t>https://twitter.com/realDonaldTrump/status/437988762266529792</t>
  </si>
  <si>
    <t>Entrepreneurs: Everything starts with you. Leadership is not a group effort--if you're in charge, then be in charge.</t>
  </si>
  <si>
    <t>https://twitter.com/realDonaldTrump/status/437989895504539648</t>
  </si>
  <si>
    <t>Entrepreneurs: Don't expect anyone to be on your side. Sometimes we're all in this alone. So believing in yourself is mandatory.</t>
  </si>
  <si>
    <t>https://twitter.com/realDonaldTrump/status/437990890821267456</t>
  </si>
  <si>
    <t>Entrepreneurs: Keep your momentum. See yourself as victorious and leading a winning team. Keep everyone moving forward.</t>
  </si>
  <si>
    <t>https://twitter.com/realDonaldTrump/status/438053983551516673</t>
  </si>
  <si>
    <t>Building a personal brand? Then focus on being great. Focus on being the best at what you do. Excellent article:http://yhoo.it/MVnIvf</t>
  </si>
  <si>
    <t>https://twitter.com/realDonaldTrump/status/438069947512926208</t>
  </si>
  <si>
    <t>" @ TheSergioGarcia Played the new Trump Doral this morning! Should be great for next week!" Thx Sergio, u will do great next week, see u then</t>
  </si>
  <si>
    <t>https://twitter.com/realDonaldTrump/status/438105012854870016</t>
  </si>
  <si>
    <t>Iraq buying $200,000,000 worth of weapons from Iran. Despite so many killed and trillions spent, Iraq dumps U.S. I TOLD YOU SO LONG AGO!</t>
  </si>
  <si>
    <t>https://twitter.com/realDonaldTrump/status/438112432826089472</t>
  </si>
  <si>
    <t>" @ RustyPool1: @ realDonaldTrump You know, America, whether you like him or not, Trump was 100% correct on this one."</t>
  </si>
  <si>
    <t>https://twitter.com/realDonaldTrump/status/438259402895032320</t>
  </si>
  <si>
    <t>" @ Gina660: @ realDonaldTrump R the rumors true Mr. Trump? R U running 4 Pres. We need a smart person in the White House."</t>
  </si>
  <si>
    <t>https://twitter.com/realDonaldTrump/status/438265681889755136</t>
  </si>
  <si>
    <t>With the World hating us and wanting to destroy the U.S., we have just cut the hell out of the military budget, making it smallest since '39</t>
  </si>
  <si>
    <t>https://twitter.com/realDonaldTrump/status/438319100558082048</t>
  </si>
  <si>
    <t>" @ sirtyro saw this today from a few hundred feet! Very impressive building! pic.twitter.com/pBKX7wyO2t" Thanks!</t>
  </si>
  <si>
    <t>https://twitter.com/realDonaldTrump/status/438325186287644674</t>
  </si>
  <si>
    <t>" @ OrangeBlood16 # Syracuse is about to be a little more lively, @ realDonaldTrump to visit for Republican fundraiser" Looking forward to it!</t>
  </si>
  <si>
    <t>https://twitter.com/realDonaldTrump/status/438332018813063168</t>
  </si>
  <si>
    <t>Congrats @ marklevinshow on fantastic article--when ‚ÄúB‚Äù writes so nicely about you, it really means something.http://bit.ly/1fmKnGV</t>
  </si>
  <si>
    <t>https://twitter.com/realDonaldTrump/status/438334026278256640</t>
  </si>
  <si>
    <t>" @ RayTirado @ realDonaldTrump Looking forward to meeting you at # CPAC2014 ‚Ä¶ # askhardquestions" Great!</t>
  </si>
  <si>
    <t>https://twitter.com/realDonaldTrump/status/438339286359101440</t>
  </si>
  <si>
    <t>Models! Remember to register for the Trump Model Search. Check out the info here: http://bit.ly/1bpnrMa @ CadillacChamp</t>
  </si>
  <si>
    <t>https://twitter.com/realDonaldTrump/status/438367939654602752</t>
  </si>
  <si>
    <t>To aspiring entrepreneurs: Be focused! Know your goals. Put everything you've got into what you're doing--every single day.</t>
  </si>
  <si>
    <t>https://twitter.com/realDonaldTrump/status/438368562814943232</t>
  </si>
  <si>
    <t>To aspiring entrepreneurs: Trust your instincts. They are there for a reason.</t>
  </si>
  <si>
    <t>https://twitter.com/realDonaldTrump/status/438370981120598016</t>
  </si>
  <si>
    <t>To aspiring entrepreneurs: Be ready for problems. You'll have them every day. So remember to look at the solution--not the problem.</t>
  </si>
  <si>
    <t>https://twitter.com/realDonaldTrump/status/438401200338530308</t>
  </si>
  <si>
    <t>To aspiring entrepreneurs: Be tenacious. Once you've decided on your goals, remain fixed on them. Set the bar high!</t>
  </si>
  <si>
    <t>https://twitter.com/realDonaldTrump/status/438408840456179712</t>
  </si>
  <si>
    <t>Just did final purchase on fabulous @LodgeatDoonbeg in Ireland. Will become Trump International Hotel &amp; Golf Links, Ireland. Very exciting!</t>
  </si>
  <si>
    <t>https://twitter.com/realDonaldTrump/status/438417807735537664</t>
  </si>
  <si>
    <t>" @ Lakers305 @ realDonaldTrump I'm hearing # TrumpNationalDoral course looks spectacular! Miami is waitin for you!"</t>
  </si>
  <si>
    <t>https://twitter.com/realDonaldTrump/status/438418596415684608</t>
  </si>
  <si>
    <t>" @ davidvnyc Trump Tower is a gorgeous building inside and out and hell of a compliment to the NEW YORK skyline. # IloveNY" Thank you.</t>
  </si>
  <si>
    <t>https://twitter.com/realDonaldTrump/status/438419605451968512</t>
  </si>
  <si>
    <t>" @ rabidcop109 thanks Donald for the biz tips... Really have me feeling like I can go do this!! Great ideas" Terrific!</t>
  </si>
  <si>
    <t>https://twitter.com/realDonaldTrump/status/438423018378129408</t>
  </si>
  <si>
    <t>" @ PeteDahlgren I find myself constantly thinking about MOMENTUM thks to you. Keep giving great advice, we are listening." O.K.</t>
  </si>
  <si>
    <t>https://twitter.com/realDonaldTrump/status/438425677294223360</t>
  </si>
  <si>
    <t>" @ Emily_Ellyn Love playing the Links in Scotland! GORGEOUS @ FinestGolfHoles! @ realDonaldTrump" Thank you.</t>
  </si>
  <si>
    <t>https://twitter.com/realDonaldTrump/status/438426431736270849</t>
  </si>
  <si>
    <t>" @ metrolinkFAILS @ KieranLalor Mr Trump it's called Envy. Easy as that." But so much $$ is raised for charity.</t>
  </si>
  <si>
    <t>https://twitter.com/realDonaldTrump/status/438426911531081728</t>
  </si>
  <si>
    <t>" @ StevePike9 @ realDonaldTrump @ KieranLalor You've done the same thing at Doral Mr. Trump. Congrats" Thank you.</t>
  </si>
  <si>
    <t>https://twitter.com/realDonaldTrump/status/438427680909045763</t>
  </si>
  <si>
    <t>"@11SummerB As a Dutchess County resident, that is the absolute truth! It's a course and facility to be proud of, Mr Trump!" Thank you.</t>
  </si>
  <si>
    <t>@11SummerB</t>
  </si>
  <si>
    <t>https://twitter.com/realDonaldTrump/status/438429400288473088</t>
  </si>
  <si>
    <t>"@JeanRalphiooo I would endorse @ realDonaldTrump in a presidential run &amp; would guarantee he could create fast economic growth in a year."Thx</t>
  </si>
  <si>
    <t>@JeanRalphiooo @</t>
  </si>
  <si>
    <t>https://twitter.com/realDonaldTrump/status/438430449804005376</t>
  </si>
  <si>
    <t>"@high_altitude1 Watching a program about @ realDonaldTrump private 757 definitely the Ferrari of the sky......beautiful" Thank you.</t>
  </si>
  <si>
    <t>@high_altitude1 @</t>
  </si>
  <si>
    <t>https://twitter.com/realDonaldTrump/status/438433141993529345</t>
  </si>
  <si>
    <t>" @ lookingforward8 @ realDonaldTrump words of wisdom from the "pro" himself!!!! Inspiration!!!&lt;3" Great!</t>
  </si>
  <si>
    <t>https://twitter.com/realDonaldTrump/status/438680918208040960</t>
  </si>
  <si>
    <t>@ theBrianGentry Great advice. My Dad (also a developer) always reminded me that "we're in the problem solving business." So true!</t>
  </si>
  <si>
    <t>https://twitter.com/realDonaldTrump/status/438681734780301312</t>
  </si>
  <si>
    <t>" @ AndyDubaingltd @ realDonaldTrump Mr Trump,you were created for our generatƒ±on" Wow!</t>
  </si>
  <si>
    <t>https://twitter.com/realDonaldTrump/status/438685683893682178</t>
  </si>
  <si>
    <t>Wow, NY Observer story about @ AGSchneiderman really exposes him as a sleazebag &amp; crook. He‚Äôs bad for New York.http://bit.ly/1cMQveM</t>
  </si>
  <si>
    <t>https://twitter.com/realDonaldTrump/status/438685972390498304</t>
  </si>
  <si>
    <t>Lightweight @ AGSchneiderman is driving business out of NY so that he can get publicity for his failing political career.</t>
  </si>
  <si>
    <t>https://twitter.com/realDonaldTrump/status/438688794775412736</t>
  </si>
  <si>
    <t>" @ shawcrossblue @ FinestGolfHoles @ realDonaldTrump this looks epic! I need to play this course!!" It is great!</t>
  </si>
  <si>
    <t>https://twitter.com/realDonaldTrump/status/438700990909665281</t>
  </si>
  <si>
    <t>" @ HoldingUpThree @ realDonaldTrump You're a true inspiration and leader. You would make an excellent POTUS!" Thanks.</t>
  </si>
  <si>
    <t>https://twitter.com/realDonaldTrump/status/438721947632144385</t>
  </si>
  <si>
    <t>Success tip: Achievers move forward at all times. Achievement is not a plateau, it's a beginning.</t>
  </si>
  <si>
    <t>https://twitter.com/realDonaldTrump/status/438722349748461568</t>
  </si>
  <si>
    <t>Success tip: Don't tread water. Get out there and go for it. There's nothing wrong with bringing your talents to the surface.</t>
  </si>
  <si>
    <t>https://twitter.com/realDonaldTrump/status/438726471033815040</t>
  </si>
  <si>
    <t>Success tip: Keep the big picture in mind. There are always opportunities &amp; possibilities, &amp; thinking too small can negate a lot of them.</t>
  </si>
  <si>
    <t>https://twitter.com/realDonaldTrump/status/438763457815773186</t>
  </si>
  <si>
    <t>"Experience is not what happens to you; it's what you do with what happens to you." -- Aldous Huxley</t>
  </si>
  <si>
    <t>https://twitter.com/realDonaldTrump/status/438772301904228352</t>
  </si>
  <si>
    <t>Disappointed the @ NewYorkObserver article on @ AGSchneiderman did not bring up his dealings w/ Shirley Huntley.http://bit.ly/ODsO0j</t>
  </si>
  <si>
    <t>https://twitter.com/realDonaldTrump/status/438772434532319232</t>
  </si>
  <si>
    <t>. @ AGSchneiderman has never once said that he didn‚Äôt ask for campaign contributions during the investigation.</t>
  </si>
  <si>
    <t>https://twitter.com/realDonaldTrump/status/438786119116001280</t>
  </si>
  <si>
    <t>Congrats to Charles @ krauthammer for his statements on climate change, formerly known as global warming!</t>
  </si>
  <si>
    <t>https://twitter.com/realDonaldTrump/status/438947575690190849</t>
  </si>
  <si>
    <t>" @ IamTN_Cheru: RT @ realDonaldTrump: Success tip: Achievers move forward at all times. Achievement is not a plateau, it's a beginning."</t>
  </si>
  <si>
    <t>https://twitter.com/realDonaldTrump/status/438957686776815616</t>
  </si>
  <si>
    <t>" @ mwgfdn: Have u all seen the Trump episode of mighty planes? Its very cool how professional the captain/pilot is! The plane is 1of a kind!"</t>
  </si>
  <si>
    <t>https://twitter.com/realDonaldTrump/status/438958144048603136</t>
  </si>
  <si>
    <t>" @ iam_nixz: "You have to think anyway, so why not think big?" - @ realDonaldTrump xXx"</t>
  </si>
  <si>
    <t>https://twitter.com/realDonaldTrump/status/439021837876752384</t>
  </si>
  <si>
    <t>" @ barrettag: Had a meeting with an ex Trump employee yesterday who went on for hrs about how good &amp; nice you are to employees. So cool."</t>
  </si>
  <si>
    <t>https://twitter.com/realDonaldTrump/status/439036007854641152</t>
  </si>
  <si>
    <t>Congrats to R. Emmett Tyrrell, Jr of @ AmSpec for the fantastic piece on Benghazi.</t>
  </si>
  <si>
    <t>https://twitter.com/realDonaldTrump/status/439046800474120192</t>
  </si>
  <si>
    <t>I think the @ NewYorkObserver was far too nice to sleazebag @ AGSchneiderman. He‚Äôs got plenty more to worry about!.</t>
  </si>
  <si>
    <t>https://twitter.com/realDonaldTrump/status/439047941064773633</t>
  </si>
  <si>
    <t>Black politicians are in prison based on Shirley Huntley‚Äôs statements but not white @ AGSchneiderman RACISM!http://bit.ly/ODsO0j</t>
  </si>
  <si>
    <t>https://twitter.com/realDonaldTrump/status/439048116407635968</t>
  </si>
  <si>
    <t>Lightweight @ AGSchneiderman‚Äôs phony lawsuit against Trump U was decimated by the court‚Äîhe‚Äôs a loser!</t>
  </si>
  <si>
    <t>https://twitter.com/realDonaldTrump/status/439116682985213952</t>
  </si>
  <si>
    <t>Congrats to R. Emmett Tyrrell, Jr of @ AmSpec for the fantastic piece on Benghazi. http://bit.ly/1dEx6d4</t>
  </si>
  <si>
    <t>https://twitter.com/realDonaldTrump/status/439351077960695808</t>
  </si>
  <si>
    <t>Obama just stated "he didn't take school seriously, made bad choices and GOT HIGH" - then how the hell did he get into Columbia &amp; Harvard?</t>
  </si>
  <si>
    <t>https://twitter.com/realDonaldTrump/status/439389810269380608</t>
  </si>
  <si>
    <t>The U.S. has appealed ro Russia not to intervene in Ukraine - Russia tells U.S. they will not become involved, and then laughs loudly!</t>
  </si>
  <si>
    <t>https://twitter.com/realDonaldTrump/status/439392288788455425</t>
  </si>
  <si>
    <t>The World is falling apart around us, but we don't have people who know how to play the game. The U.S. is in big trouble - no leadership!</t>
  </si>
  <si>
    <t>https://twitter.com/realDonaldTrump/status/439395851648393216</t>
  </si>
  <si>
    <t>I'll be playing golf tomorrow in Palm Beach at the number one rated golf course in the State of Florida, Trump International Golf Club.</t>
  </si>
  <si>
    <t>https://twitter.com/realDonaldTrump/status/439426149916348416</t>
  </si>
  <si>
    <t>. @ MarkBurnettTV and his incredible wife @ RealRomaDowney did a fabulous movie, @ SonofGodMovie- see it!</t>
  </si>
  <si>
    <t>https://twitter.com/realDonaldTrump/status/439426460064161792</t>
  </si>
  <si>
    <t>By popular(extremely) demand, I will be live tweeting the # Oscars2014 on Sunday night. Tell all your friends I will not be pulling punches!</t>
  </si>
  <si>
    <t>https://twitter.com/realDonaldTrump/status/439426797395279872</t>
  </si>
  <si>
    <t>China has just intervened to lower the yuan- in other words, they will continue to screw the U.S.!</t>
  </si>
  <si>
    <t>https://twitter.com/realDonaldTrump/status/439553160076886017</t>
  </si>
  <si>
    <t>"@bldrnr69: @ realDonaldTrump thoughts on Ukraine? Plz run for President so we can have real leadership for US!"</t>
  </si>
  <si>
    <t>@bldrnr69 @</t>
  </si>
  <si>
    <t>https://twitter.com/realDonaldTrump/status/439553647568236544</t>
  </si>
  <si>
    <t>" @ KentStGolf: Thank you @ realDonaldTrump Trump Charlotte is a beautiful place @ KentStGolf # GoFlashes pic.twitter.com/LiCG82I4Qc"</t>
  </si>
  <si>
    <t>https://twitter.com/realDonaldTrump/status/439726206939054080</t>
  </si>
  <si>
    <t>" @ Ehab_Eassa: Most don't know the Chinese float the yuan at an arbitrary ratio to the US dollar.They will screw us as long as we allow!"</t>
  </si>
  <si>
    <t>https://twitter.com/realDonaldTrump/status/439726327785340929</t>
  </si>
  <si>
    <t>" @ BElizondo2: @ realDonaldTrump if you ran for pres in 2016 you would have my vote no question!" Thanks.</t>
  </si>
  <si>
    <t>https://twitter.com/realDonaldTrump/status/439733072880496640</t>
  </si>
  <si>
    <t>Will be playing golf today with Rand Paul at Trump International in Palm Beach. Will be both interesting and fun!</t>
  </si>
  <si>
    <t>https://twitter.com/realDonaldTrump/status/439986028351606784</t>
  </si>
  <si>
    <t>" @ David_GriffinJr: @ realDonaldTrump @SenRandPaul great pairing of a political powerhouse and a business genius!" Thanks, it was a lot of fun</t>
  </si>
  <si>
    <t>https://twitter.com/realDonaldTrump/status/439986680263872512</t>
  </si>
  <si>
    <t>" @ TimmyVafides: Just received my order of @ realDonaldTrump brand ties in the mail today. Sharpest looking ties on the market." Thanks!</t>
  </si>
  <si>
    <t>https://twitter.com/realDonaldTrump/status/440024109041582080</t>
  </si>
  <si>
    <t>" @ RexHuppke: I'm holding off on forming an opinion on the Ukraine situation until I hear what Donald Trump has to say about it." Very smart!</t>
  </si>
  <si>
    <t>https://twitter.com/realDonaldTrump/status/440024559384006656</t>
  </si>
  <si>
    <t>" @ RajeevSamtani: Get in, get it done, get it done right &amp; get out - Donald Trump" Actually, told to me by my father, Fred Trump.</t>
  </si>
  <si>
    <t>https://twitter.com/realDonaldTrump/status/440262092961357824</t>
  </si>
  <si>
    <t>Sissy Graydon Carter of failing Vanity Fair Magazine and owner of bad food restaurants has a problem-his V.F. Oscar party is no longer "hot"</t>
  </si>
  <si>
    <t>https://twitter.com/realDonaldTrump/status/440264638077628416</t>
  </si>
  <si>
    <t>I am at Trump National Doral in Miami as the best golfers in the World start arriving for the World Golf Championship (Cadillac). A big week</t>
  </si>
  <si>
    <t>https://twitter.com/realDonaldTrump/status/440265060586622976</t>
  </si>
  <si>
    <t>" @ RogerJStoneJr: @ realDonaldTrump TRUMP-PAUL 2016 ?"</t>
  </si>
  <si>
    <t>https://twitter.com/realDonaldTrump/status/440265842492981249</t>
  </si>
  <si>
    <t>" @ tx_shaun: @ realDonaldTrump your tweets make my day your awesome" Thanks!</t>
  </si>
  <si>
    <t>https://twitter.com/realDonaldTrump/status/440266163537608704</t>
  </si>
  <si>
    <t>" @ BeaumontAnthony: If Donald Trump was President of the USA am sure negotiations on the crisis in Ukraine would be moving forward now"</t>
  </si>
  <si>
    <t>https://twitter.com/realDonaldTrump/status/440307867686830080</t>
  </si>
  <si>
    <t>" @ jodyhagemann: @ realDonaldTrump please help a NY 2 yr old boy beat cancer. http://www.loveforjake.com "</t>
  </si>
  <si>
    <t>https://twitter.com/realDonaldTrump/status/440313189062823937</t>
  </si>
  <si>
    <t>I'm having a real hard time watching the Academy Awards (so far). The last song was terrible! Kim should sue her plastic surgeon! # Oscars</t>
  </si>
  <si>
    <t>https://twitter.com/realDonaldTrump/status/440313864480358400</t>
  </si>
  <si>
    <t>"@kaylaolsonxo: @ realDonaldTrump tell it how it is, D. I like your style"</t>
  </si>
  <si>
    <t>@kaylaolsonxo @</t>
  </si>
  <si>
    <t>https://twitter.com/realDonaldTrump/status/440314194349785088</t>
  </si>
  <si>
    <t>" @ ericksonrt05: @ realDonaldTrump but my new trump ties rock!!!" That's true!</t>
  </si>
  <si>
    <t>https://twitter.com/realDonaldTrump/status/440314980173217792</t>
  </si>
  <si>
    <t>Is this boring or is it just me? # Oscars</t>
  </si>
  <si>
    <t>https://twitter.com/realDonaldTrump/status/440315762188615681</t>
  </si>
  <si>
    <t>Just terrible! # Oscars</t>
  </si>
  <si>
    <t>https://twitter.com/realDonaldTrump/status/440316682553147392</t>
  </si>
  <si>
    <t>I should host the # Oscars just to shake things up - this is not good!</t>
  </si>
  <si>
    <t>https://twitter.com/realDonaldTrump/status/440317325594484736</t>
  </si>
  <si>
    <t>Certain people are ruining their reputations tonight-really sad! # Oscars</t>
  </si>
  <si>
    <t>https://twitter.com/realDonaldTrump/status/440318358953529345</t>
  </si>
  <si>
    <t>They must be kidding - can this be happening # Oscars</t>
  </si>
  <si>
    <t>https://twitter.com/realDonaldTrump/status/440319739429015552</t>
  </si>
  <si>
    <t>Which is worse and which is more dishonest - the # Oscars or the Emmys?</t>
  </si>
  <si>
    <t>https://twitter.com/realDonaldTrump/status/440319879954956288</t>
  </si>
  <si>
    <t>Do you believe this singing? # Oscars</t>
  </si>
  <si>
    <t>https://twitter.com/realDonaldTrump/status/440322474279194624</t>
  </si>
  <si>
    <t>" @ di1952: @ realDonaldTrump @ consmover how did you shoot with senator Paul?" Even par 72 - ask Senator Paul</t>
  </si>
  <si>
    <t>https://twitter.com/realDonaldTrump/status/440324374386573312</t>
  </si>
  <si>
    <t>Ellen is sadly having a hard time with her lines. # Oscars</t>
  </si>
  <si>
    <t>https://twitter.com/realDonaldTrump/status/440326661049835520</t>
  </si>
  <si>
    <t>I don't know how much longer I can take this bullshit - so terrible! # Oscars</t>
  </si>
  <si>
    <t>https://twitter.com/realDonaldTrump/status/440329442058334208</t>
  </si>
  <si>
    <t>" @ wee_eats: best part of # theoscars so far is reading @ realDonaldTrump's twitter account" I agree!</t>
  </si>
  <si>
    <t>https://twitter.com/realDonaldTrump/status/440330089352273920</t>
  </si>
  <si>
    <t>Judy Garland was much better, to put it mildly! # Oscars</t>
  </si>
  <si>
    <t>https://twitter.com/realDonaldTrump/status/440331541580099584</t>
  </si>
  <si>
    <t>" @ johnnyhabit: @ realDonaldTrump why the fuck do I even follow you? Because you're addicted to genius, asshole!</t>
  </si>
  <si>
    <t>https://twitter.com/realDonaldTrump/status/440332717734236160</t>
  </si>
  <si>
    <t>" @ HaughNasty: @ realDonaldTrump tweets are making this # Oscar so much better"</t>
  </si>
  <si>
    <t>https://twitter.com/realDonaldTrump/status/440332984387137538</t>
  </si>
  <si>
    <t>" @ thrashingkitty: Hahaha @ realDonaldTrump is killing it with the # oscars tweet."</t>
  </si>
  <si>
    <t>https://twitter.com/realDonaldTrump/status/440333287048114177</t>
  </si>
  <si>
    <t>"@BRAD_R0BINS0N: @ realDonaldTrump is on point with his tweets about the # oscars tonight. Hilarious!"</t>
  </si>
  <si>
    <t>@BRAD_R0BINS0N @</t>
  </si>
  <si>
    <t>https://twitter.com/realDonaldTrump/status/440334929831165952</t>
  </si>
  <si>
    <t>Little Andy Lassner, who lives his life through Ellen and has nothing else going for himself, is having a really bad night! # Oscars</t>
  </si>
  <si>
    <t>https://twitter.com/realDonaldTrump/status/440338352068251648</t>
  </si>
  <si>
    <t>They should have allowed applause during the TRIBUTE to the departed - Really bad production. Bette Midler sucked! # Oscars</t>
  </si>
  <si>
    <t>https://twitter.com/realDonaldTrump/status/440339291588558848</t>
  </si>
  <si>
    <t>" @ AMENREMINISCE: @ realDonaldTrump hahahaha Mr. Trump you're epic see you in Toronto in May at the Canadian International :)"</t>
  </si>
  <si>
    <t>https://twitter.com/realDonaldTrump/status/440340633107324929</t>
  </si>
  <si>
    <t>This cannot be the the Academy Awards # Oscars AWFUL!!!!!!!!!!!!!!!</t>
  </si>
  <si>
    <t>https://twitter.com/realDonaldTrump/status/440340911634251777</t>
  </si>
  <si>
    <t>" @ jshah500: @ realDonaldTrump You are the most negative person I've ever followed." Thank you!</t>
  </si>
  <si>
    <t>https://twitter.com/realDonaldTrump/status/440342098949443585</t>
  </si>
  <si>
    <t>This is Amateur Night - who the hell is in charge of this production? # Oscars</t>
  </si>
  <si>
    <t>https://twitter.com/realDonaldTrump/status/440342433394458624</t>
  </si>
  <si>
    <t>"@christuhglo: @ realDonaldTrump I love how you handle the haters" You mean the haters and losers!</t>
  </si>
  <si>
    <t>@christuhglo @</t>
  </si>
  <si>
    <t>https://twitter.com/realDonaldTrump/status/440343289427140608</t>
  </si>
  <si>
    <t>" @ benjamin_mayne: @ realDonaldTrump You've won me over. Great job tonight." I'm not trying to win anyone over, it really sucks! # Oscars</t>
  </si>
  <si>
    <t>https://twitter.com/realDonaldTrump/status/440343586572603392</t>
  </si>
  <si>
    <t>"@PattyWagSwag: @ realDonaldTrump run for president please."</t>
  </si>
  <si>
    <t>@PattyWagSwag @</t>
  </si>
  <si>
    <t>https://twitter.com/realDonaldTrump/status/440344377672867840</t>
  </si>
  <si>
    <t>Was President Obama in charge of this years Academy Awards - they remind me of the ObamaCare website! # Oscars.</t>
  </si>
  <si>
    <t>https://twitter.com/realDonaldTrump/status/440344568173981696</t>
  </si>
  <si>
    <t>" @ nate_north43: @ realDonaldTrump is the man" So true!</t>
  </si>
  <si>
    <t>https://twitter.com/realDonaldTrump/status/440344982143381505</t>
  </si>
  <si>
    <t>" @ BluEyedGenius: @ realDonaldTrump Stopped watching and starting reading your tweets # muchbetter"</t>
  </si>
  <si>
    <t>https://twitter.com/realDonaldTrump/status/440345038996791297</t>
  </si>
  <si>
    <t>Angelina and Sidney had a really strange vibe going! # Oscars</t>
  </si>
  <si>
    <t>https://twitter.com/realDonaldTrump/status/440345234065866752</t>
  </si>
  <si>
    <t>" @ JoshGliege: @ realDonaldTrump is really not liking the Oscars. He tells it the way it is, which would be a nice in a president. # trump2016"</t>
  </si>
  <si>
    <t>https://twitter.com/realDonaldTrump/status/440345456145891329</t>
  </si>
  <si>
    <t>" @ CashMoneyBonas: @ realDonaldTrump I wish I was watching your presidency campaign instead of the oscars"</t>
  </si>
  <si>
    <t>https://twitter.com/realDonaldTrump/status/440345804390531072</t>
  </si>
  <si>
    <t>" @ vlasaro: @ realDonaldTrump You inspire me to keep going on every day"</t>
  </si>
  <si>
    <t>https://twitter.com/realDonaldTrump/status/440348321719525377</t>
  </si>
  <si>
    <t>" @ williamn95: @ realDonaldTrump is my favorite celebrity/business man, please run for president we need someone competent" So true!</t>
  </si>
  <si>
    <t>https://twitter.com/realDonaldTrump/status/440348422277963776</t>
  </si>
  <si>
    <t>" @ rickruff23: @ realDonaldTrump So true. Ellen is a train wreck"</t>
  </si>
  <si>
    <t>https://twitter.com/realDonaldTrump/status/440349647488315392</t>
  </si>
  <si>
    <t>M.M. is a good choice - also, nice guy! # Oscars</t>
  </si>
  <si>
    <t>https://twitter.com/realDonaldTrump/status/440350426178007040</t>
  </si>
  <si>
    <t>"@_Brandoh: @ realDonaldTrump Only 1 solution for the Oscars, Trump as host"</t>
  </si>
  <si>
    <t>@_Brandoh @</t>
  </si>
  <si>
    <t>https://twitter.com/realDonaldTrump/status/440351082380668928</t>
  </si>
  <si>
    <t>What is he reading? # Oscars</t>
  </si>
  <si>
    <t>https://twitter.com/realDonaldTrump/status/440351407993290752</t>
  </si>
  <si>
    <t>" @ reza_rezvani: @ realDonaldTrump You need to run for President. This country needs you. # Trump2016" zip. I know! # Oscars</t>
  </si>
  <si>
    <t>https://twitter.com/realDonaldTrump/status/440351535302991872</t>
  </si>
  <si>
    <t>" @ SamJabbo: @ realDonaldTrump # Oscars2014 was a joke!"</t>
  </si>
  <si>
    <t>https://twitter.com/realDonaldTrump/status/440351635622359040</t>
  </si>
  <si>
    <t>" @ lkoja: @ realDonaldTrump true leader in business"</t>
  </si>
  <si>
    <t>https://twitter.com/realDonaldTrump/status/440351711405027328</t>
  </si>
  <si>
    <t>" @ dp1489: Ha I didnt have to watch the # 2014Oscars thanks for keeping me updated @ realDonaldTrump"</t>
  </si>
  <si>
    <t>https://twitter.com/realDonaldTrump/status/440351945413636096</t>
  </si>
  <si>
    <t>" @ elkaneh: @ realDonaldTrump thanks for a memorable oscars!" # Oscars No problem.</t>
  </si>
  <si>
    <t>https://twitter.com/realDonaldTrump/status/440351998790369280</t>
  </si>
  <si>
    <t>" @ juanmalird: @ realDonaldTrump hi Donald genius"</t>
  </si>
  <si>
    <t>https://twitter.com/realDonaldTrump/status/440352484700483584</t>
  </si>
  <si>
    <t>" @ JimmyLakey: I must live under a rock! I don't know 1/2 of the movies! But I know @ realDonaldTrump has the best Oscar commentary! # LAKEY"</t>
  </si>
  <si>
    <t>https://twitter.com/realDonaldTrump/status/440352772207419392</t>
  </si>
  <si>
    <t>" @ BC4040: @ realDonaldTrump Thank God it's over!"</t>
  </si>
  <si>
    <t>https://twitter.com/realDonaldTrump/status/440353055478124544</t>
  </si>
  <si>
    <t>" @ dongfuture: @ realDonaldTrump for president!! # Trump2016 # DonaldTrumpsAll"</t>
  </si>
  <si>
    <t>https://twitter.com/realDonaldTrump/status/440353225351626752</t>
  </si>
  <si>
    <t>" @ CATHCO9: @ boboxm103nyc Goes to @ realDonaldTrump Best tweets of the night." # Oscars</t>
  </si>
  <si>
    <t>https://twitter.com/realDonaldTrump/status/440353526875951104</t>
  </si>
  <si>
    <t>"@DianeLMarshall_: @ realDonaldTrump When do you plan to announce your eventual run for the presidency?" We shall see!</t>
  </si>
  <si>
    <t>@DianeLMarshall_ @</t>
  </si>
  <si>
    <t>https://twitter.com/realDonaldTrump/status/440353784112644096</t>
  </si>
  <si>
    <t>" @ pandoerra: @ realDonaldTrump I think you could have directed a better oscars mr. Trump # oscars" MUCH BETTER!</t>
  </si>
  <si>
    <t>https://twitter.com/realDonaldTrump/status/440353852790169600</t>
  </si>
  <si>
    <t>" @ Ask2Recv: And @ realDonaldTrump was fun tonight too."</t>
  </si>
  <si>
    <t>https://twitter.com/realDonaldTrump/status/440353915163656193</t>
  </si>
  <si>
    <t>" @ Maurice_is_Cool: @ realDonaldTrump missed his calling. He called it rite on tonite with # Oscars"</t>
  </si>
  <si>
    <t>https://twitter.com/realDonaldTrump/status/440354028544098304</t>
  </si>
  <si>
    <t>"@niicolette_xo: @ realDonaldTrump tweets tonight are all that made the # Oscars entertaining # CantStopLaughing # Trump2016"</t>
  </si>
  <si>
    <t>@niicolette_xo @</t>
  </si>
  <si>
    <t>https://twitter.com/realDonaldTrump/status/440354110752448513</t>
  </si>
  <si>
    <t>"@Sir_R_L: Best moments at the Oscars ..Harrison Ford seeking pizza and @ realDonaldTrump on Twitter"</t>
  </si>
  <si>
    <t>@Sir_R_L @</t>
  </si>
  <si>
    <t>https://twitter.com/realDonaldTrump/status/440354521437720576</t>
  </si>
  <si>
    <t>"@scorpio_man1973: The best ending to the # Oscars would have been @ realDonaldTrump saying "You're Fired""</t>
  </si>
  <si>
    <t>@scorpio_man1973 @</t>
  </si>
  <si>
    <t>https://twitter.com/realDonaldTrump/status/440354581172977664</t>
  </si>
  <si>
    <t>" @ viclillo: @ realDonaldTrump Donald Trump was the best part of the 2014#Oscars"</t>
  </si>
  <si>
    <t>#Oscars</t>
  </si>
  <si>
    <t>https://twitter.com/realDonaldTrump/status/440354736035069952</t>
  </si>
  <si>
    <t>" @ abbysullz: @ realDonaldTrump your tweets made my night"</t>
  </si>
  <si>
    <t>https://twitter.com/realDonaldTrump/status/440467329227702272</t>
  </si>
  <si>
    <t>Ellen was so awkward and insecure last night. The pizza skit was terrible. She should dump Andy Lassner, a guy with no absolutely no talent!</t>
  </si>
  <si>
    <t>https://twitter.com/realDonaldTrump/status/440468318273953792</t>
  </si>
  <si>
    <t>I have always liked Ellen, done her show numerous times, but she was not good last night - fumbling and stumbling!</t>
  </si>
  <si>
    <t>https://twitter.com/realDonaldTrump/status/440470078560403456</t>
  </si>
  <si>
    <t>@ TheEllenShow Ellen, you should get rid of Andy Lassner - the guy has absolutely no imagination or talent. Good try last night!</t>
  </si>
  <si>
    <t>https://twitter.com/realDonaldTrump/status/440486528771702784</t>
  </si>
  <si>
    <t>Very exciting week for @ TrumpDoral. I will be in Miami opening what will soon be best resort in U.S. World Golf Championship this week!</t>
  </si>
  <si>
    <t>https://twitter.com/realDonaldTrump/status/440487393830113280</t>
  </si>
  <si>
    <t>" @ kostoff2: @ realDonaldTrump @ TrumpDoral - Players have been raving about how nice the course is &amp; how much they are looking fwd to it.</t>
  </si>
  <si>
    <t>https://twitter.com/realDonaldTrump/status/440487755882438656</t>
  </si>
  <si>
    <t>. @ JTimberlake It was great having you play The Blue Monster. Thanks for your nice statements-many agree that it is best they've seen!</t>
  </si>
  <si>
    <t>https://twitter.com/realDonaldTrump/status/440685485904904192</t>
  </si>
  <si>
    <t>https://twitter.com/realDonaldTrump/status/440687440542859265</t>
  </si>
  <si>
    <t>" @ JWIAdvisory: @ TheEllenShow you did a great job at the Oscars, despite what @ realDonaldTrump is saying!" Oscars sucked, Ellen off her game!</t>
  </si>
  <si>
    <t>https://twitter.com/realDonaldTrump/status/440688053129318400</t>
  </si>
  <si>
    <t>"@KEEMSTARx: If @ realDonaldTrump was president, middle class would make more $. I honestly think he could keep Jobs in America! So true-easy</t>
  </si>
  <si>
    <t>@KEEMSTARx @</t>
  </si>
  <si>
    <t>https://twitter.com/realDonaldTrump/status/440688782111940609</t>
  </si>
  <si>
    <t>" @ brendakenesonwe: @ realDonaldTrump @ kostoff2 @ TrumpDoral ; Based on the photos and articles I've read,"It's Beautiful"" Thank you!</t>
  </si>
  <si>
    <t>https://twitter.com/realDonaldTrump/status/440723159764201472</t>
  </si>
  <si>
    <t>"@lilydashevsky: @ realDonaldTrump I'm skipping Cap. Hill meetings to make it to your # CPAC2014 speech! Any hints on the topic??"</t>
  </si>
  <si>
    <t>@lilydashevsky @</t>
  </si>
  <si>
    <t>https://twitter.com/realDonaldTrump/status/440808363451240448</t>
  </si>
  <si>
    <t>New York Magazine just named the most influential "tweeters" in N.Y. and one Donald Trump was #2 after ESPN. Actually, I'm easily #1!</t>
  </si>
  <si>
    <t>#2 #1</t>
  </si>
  <si>
    <t>https://twitter.com/realDonaldTrump/status/440810012093743104</t>
  </si>
  <si>
    <t>. @ Mitt Romney strongly stated, in one of the debates with Pres. OBAMA, that Russia is the big problem. Obama scoffed. Mitt was 100% correct!</t>
  </si>
  <si>
    <t>https://twitter.com/realDonaldTrump/status/440811151283486720</t>
  </si>
  <si>
    <t>Baltimore just set a record for the coldest day in March in a long recorded history - 4 degrees. Other places likewise. Global warming con!</t>
  </si>
  <si>
    <t>https://twitter.com/realDonaldTrump/status/440812306164117504</t>
  </si>
  <si>
    <t>What do you think Obama will do when Putin seizes Alaska?</t>
  </si>
  <si>
    <t>https://twitter.com/realDonaldTrump/status/440825133268480001</t>
  </si>
  <si>
    <t>Actually Putin doesn't want Alaska because the Environmental Protection Agency will make it impossible for him to drill for oil!</t>
  </si>
  <si>
    <t>https://twitter.com/realDonaldTrump/status/440862775141609472</t>
  </si>
  <si>
    <t>.@AustinKaiser52 The 2 people I am most excited to hear speak on Thrursday at @ CPACnews is @ GovChristie &amp; @ realDonaldTrump # DCBound" Thanks.</t>
  </si>
  <si>
    <t>@AustinKaiser52 @ @ @</t>
  </si>
  <si>
    <t>https://twitter.com/realDonaldTrump/status/440863629491965952</t>
  </si>
  <si>
    <t>". @ KirschnerDavid @ realDonaldTrump Congrats Mr. Trump on making @ Forbes list of wealthiest in the world." Thanks!</t>
  </si>
  <si>
    <t>https://twitter.com/realDonaldTrump/status/440917576877477888</t>
  </si>
  <si>
    <t>Remember to keep going--if you stop, your momentum will stop.</t>
  </si>
  <si>
    <t>https://twitter.com/realDonaldTrump/status/440917622264041474</t>
  </si>
  <si>
    <t>If you're passionate about your work, you will never give up.</t>
  </si>
  <si>
    <t>https://twitter.com/realDonaldTrump/status/440919637220278272</t>
  </si>
  <si>
    <t>Live on the edge--no complacency is allowed--and keep an open mind. Business is a creative endeavor.</t>
  </si>
  <si>
    <t>https://twitter.com/realDonaldTrump/status/441004111816065024</t>
  </si>
  <si>
    <t>@ colleencpa Thanks Colleen!</t>
  </si>
  <si>
    <t>https://twitter.com/realDonaldTrump/status/441179684320321536</t>
  </si>
  <si>
    <t>@CharlieRymerGC Charlie, sounds good to me!</t>
  </si>
  <si>
    <t>https://twitter.com/realDonaldTrump/status/441180530114297856</t>
  </si>
  <si>
    <t>" @ mariela_mh: @ IvankaTrump, @ realDonaldTrump DAMAC releasing today - Trump Estate in # Dubai http://goo.gl/kYBImq .. Beauty and Style!</t>
  </si>
  <si>
    <t>https://twitter.com/realDonaldTrump/status/441262506019803136</t>
  </si>
  <si>
    <t>" @ IbeJakeB Just read Midas Touch cover2cover. Tons of notes for @ FlowWraps thank you &amp; Robert too!" Thank you, good luck!</t>
  </si>
  <si>
    <t>https://twitter.com/realDonaldTrump/status/441290497249009665</t>
  </si>
  <si>
    <t>The opening of the @ TigerWoods Villa at trumpdoral http://instagram.com/p/lLBjGiGhbB/</t>
  </si>
  <si>
    <t>https://twitter.com/realDonaldTrump/status/441306794913046528</t>
  </si>
  <si>
    <t>Success breeds success. The best way to impress people is through results. -- Think Like a Billionaire.</t>
  </si>
  <si>
    <t>https://twitter.com/realDonaldTrump/status/441312228608704512</t>
  </si>
  <si>
    <t>"You're never a loser until you quit trying." -- Mike Ditka</t>
  </si>
  <si>
    <t>https://twitter.com/realDonaldTrump/status/441325494089170945</t>
  </si>
  <si>
    <t>Elite Traveler &amp; the 12 Best Hotel Room Views in the World http://bit.ly/1lFq2pr # TrumpChicago</t>
  </si>
  <si>
    <t>https://twitter.com/realDonaldTrump/status/441603001602822146</t>
  </si>
  <si>
    <t>"The more predictable the business, the more valuable it is. Predictability also means consistency of brand experience." --Midas Touch</t>
  </si>
  <si>
    <t>https://twitter.com/realDonaldTrump/status/441604149135028225</t>
  </si>
  <si>
    <t>"We create success or failure on the course primarily by our thoughts." -- Gary Player</t>
  </si>
  <si>
    <t>https://twitter.com/realDonaldTrump/status/441617224265383936</t>
  </si>
  <si>
    <t>"Get to the essence immediately. Learn to economize. People appreciate brevity in today's world." -- Think Like a Champion</t>
  </si>
  <si>
    <t>https://twitter.com/realDonaldTrump/status/441618007639748608</t>
  </si>
  <si>
    <t>"Is business success a natural talent? I think it's a combination of aptitude, work and luck." -- Think Like a Champion</t>
  </si>
  <si>
    <t>https://twitter.com/realDonaldTrump/status/441670685610758144</t>
  </si>
  <si>
    <t>Trump International Hotel &amp; Tower Toronto continues to receive accolades. Great city, great hotel. http://bit.ly/1ingeOR # TrumpToronto</t>
  </si>
  <si>
    <t>https://twitter.com/realDonaldTrump/status/441745482646183936</t>
  </si>
  <si>
    <t>Of course I don't think Jimmy Carter is dead-saw him today on T.V. Just being sarcastic, but never thought he was alive as President, stiff!</t>
  </si>
  <si>
    <t>https://twitter.com/realDonaldTrump/status/441746990569779200</t>
  </si>
  <si>
    <t>Actually I was very nice to Jimmy Carter during my standing room only (&amp; standing ovation) speech for CPAC - stated better Pres. than Obama!</t>
  </si>
  <si>
    <t>https://twitter.com/realDonaldTrump/status/441747783003799552</t>
  </si>
  <si>
    <t>The unbiased reporters and attendees said mine was the best and most well received speech at CPAC - THANK YOU!</t>
  </si>
  <si>
    <t>https://twitter.com/realDonaldTrump/status/441777446187433984</t>
  </si>
  <si>
    <t>" @ CullenThaDude: @ realDonaldTrump for president # greatman" Thank you!</t>
  </si>
  <si>
    <t>https://twitter.com/realDonaldTrump/status/441777618250379264</t>
  </si>
  <si>
    <t>" @ PuertoRicoOpen: ‚Äú@EJmedshoppe: @ PGATOUR @ PuertoRicoOpen @ realDonaldTrump course is beautiful. I played there in 2012.‚Äù"</t>
  </si>
  <si>
    <t>@ @EJmedshoppe @ @ @</t>
  </si>
  <si>
    <t>https://twitter.com/realDonaldTrump/status/441778387007569920</t>
  </si>
  <si>
    <t>" @ InTheElections: @ realDonaldTrump Awesome speech! You can watch it here: http://www.mediaite.com/tv/donald-trump-ditches-teleprompter-at-cpac-goes-off-on-obama-the-chinese-and-immigration/ ‚Ä¶" Thank you!</t>
  </si>
  <si>
    <t>https://twitter.com/realDonaldTrump/status/441924030745292800</t>
  </si>
  <si>
    <t>" @ KraftyWurker: Heard the Trumpmeister stole the show yesterday at # cpac2014. @ realDonaldTrump # cspanwj # cspan" True!</t>
  </si>
  <si>
    <t>https://twitter.com/realDonaldTrump/status/441924440713351169</t>
  </si>
  <si>
    <t>" @ sashamajerovsky: " @ InTheElections: @ realDonaldTrump Awesome speech! http://www.mediaite.com/tv/donald-trump-ditches-teleprompter-at-cpac-goes-off-on-obama-the-chinese-and-immigration/ ‚Ä¶" He tells it like it is! Great speech!" Thanks!</t>
  </si>
  <si>
    <t>https://twitter.com/realDonaldTrump/status/441925758496538624</t>
  </si>
  <si>
    <t>@ sashamajerovsky Thanks Sasha!</t>
  </si>
  <si>
    <t>https://twitter.com/realDonaldTrump/status/441964100575563777</t>
  </si>
  <si>
    <t>Proud to be honored at reception celebrating entrepreneurship with Citizens United at CPAC. http://bit.ly/1n2E316</t>
  </si>
  <si>
    <t>https://twitter.com/realDonaldTrump/status/441966967151677440</t>
  </si>
  <si>
    <t>Congrats to @ AlCardenasACU and @ CPACnews. I really enjoyed being there‚Äîthe response was so terrific!</t>
  </si>
  <si>
    <t>https://twitter.com/realDonaldTrump/status/441968135613456384</t>
  </si>
  <si>
    <t>I am at @ TrumpDoral watching the Cadillac World Championships. The Blue Monster is playing tough against the world‚Äôs greatest golfers.</t>
  </si>
  <si>
    <t>https://twitter.com/realDonaldTrump/status/441970295747141632</t>
  </si>
  <si>
    <t>I‚Äôll be at the Blue Monster at Trump National Doral all weekend watching the Cadillac World Championships. @ TrumpDoral @ CadillacChamp</t>
  </si>
  <si>
    <t>https://twitter.com/realDonaldTrump/status/442001948318130176</t>
  </si>
  <si>
    <t>"The road to success is always under construction." -- Arnold Palmer</t>
  </si>
  <si>
    <t>https://twitter.com/realDonaldTrump/status/442229661641482240</t>
  </si>
  <si>
    <t>" @ d_pardee: My take from # CPAC2014: @ realDonaldTrump's speech was better than @RepPaulRyan's "</t>
  </si>
  <si>
    <t>https://twitter.com/realDonaldTrump/status/442232407610388480</t>
  </si>
  <si>
    <t>"@_WatchMyProcess: http://m.washingtontimes.com/news/2014/mar/7/donald-trump-says-hes-a-tea-party-member/ ‚Ä¶ this man @ realDonaldTrump is a very wise man. Hate to say it but it‚Äôs true "</t>
  </si>
  <si>
    <t>@_WatchMyProcess @</t>
  </si>
  <si>
    <t>https://twitter.com/realDonaldTrump/status/442232544810258432</t>
  </si>
  <si>
    <t>" @ stephinkycheese: @ gjonesiv @ StuartAppleby Yep, what a rough day.. I bet @ realDonaldTrump loves the leaderboard looking like a U.S. Open."</t>
  </si>
  <si>
    <t>https://twitter.com/realDonaldTrump/status/442233172286521344</t>
  </si>
  <si>
    <t>" @ stevegbowlin: @ realDonaldTrump great speech yesterday. Trump/Cruz 16" Thank you!</t>
  </si>
  <si>
    <t>https://twitter.com/realDonaldTrump/status/442236630267858944</t>
  </si>
  <si>
    <t>The newly built Blue Monster at Trump National Doral is being considered a "masterpiece" by almost all who see it and play it - THANK YOU!</t>
  </si>
  <si>
    <t>https://twitter.com/realDonaldTrump/status/442238158252810240</t>
  </si>
  <si>
    <t>Leaders at Trump National Doral are only one under par. The great Ben Hogan said, "I've never seen a great course that was easy!"</t>
  </si>
  <si>
    <t>https://twitter.com/realDonaldTrump/status/442238232567488513</t>
  </si>
  <si>
    <t>" @ jtthebossman: @ realDonaldTrump Keep fighting the good fight. You speak the truth. Trump 2016!!!"</t>
  </si>
  <si>
    <t>https://twitter.com/realDonaldTrump/status/442238874937753601</t>
  </si>
  <si>
    <t>" @ TheGrumpyHusky: The Blue Monster is definitely an amazing and beautiful course. It is more than just a "Masterpiece" - it is Immortal"</t>
  </si>
  <si>
    <t>https://twitter.com/realDonaldTrump/status/442494088982855680</t>
  </si>
  <si>
    <t>" @ InsideSouthFL: @ realDonaldTrump @ DonaldJTrumpJr @ IvankaTrump You guys are Amazing! The 2014 @ CadillacChamp @ TrumpDoral is # EPIC!</t>
  </si>
  <si>
    <t>https://twitter.com/realDonaldTrump/status/442494383846612992</t>
  </si>
  <si>
    <t>" @ dollarmana: @ realDonaldTrump. Not sure what was more impressive today....Tiger Woods making 8 birdies or your golf course."</t>
  </si>
  <si>
    <t>https://twitter.com/realDonaldTrump/status/442976027334426624</t>
  </si>
  <si>
    <t>Will be on Fox &amp; Friends at 7 (10 minutes). ENJOY!</t>
  </si>
  <si>
    <t>https://twitter.com/realDonaldTrump/status/442977513091117056</t>
  </si>
  <si>
    <t>Congratulations to Patrick Reed for winning at Trump National Doral. He told me The Blue Monster is "the best course I've ever played"</t>
  </si>
  <si>
    <t>https://twitter.com/realDonaldTrump/status/443059595553275904</t>
  </si>
  <si>
    <t>The # CNBC 25 poll is a joke. I was in 9th place and taken off. (Politics?) No wonder @ CNBC ratings are going down the tubes.</t>
  </si>
  <si>
    <t>https://twitter.com/realDonaldTrump/status/443059794229096448</t>
  </si>
  <si>
    <t>Other worthy people were taken off the @ CNBC list as well. Stupid poll should be canceled‚Äîno credibility.</t>
  </si>
  <si>
    <t>https://twitter.com/realDonaldTrump/status/443059992082780160</t>
  </si>
  <si>
    <t>I‚Äôve been watching very little @ CNBC lately‚Äîthe good news is I‚Äôm switching over to @BloombergNews and @ FoxNews.</t>
  </si>
  <si>
    <t>@ @BloombergNews @</t>
  </si>
  <si>
    <t>https://twitter.com/realDonaldTrump/status/443113582352662528</t>
  </si>
  <si>
    <t>The massive Blue Monster @ TrumpDoral is getting rave reviews. I built it in one year‚Äîno easy feat!</t>
  </si>
  <si>
    <t>https://twitter.com/realDonaldTrump/status/443120084970926080</t>
  </si>
  <si>
    <t>Have passion, drive, and enthusiasm? You can check out the @ TrumpCollection careers here: http://bit.ly/PkK5eZ</t>
  </si>
  <si>
    <t>https://twitter.com/realDonaldTrump/status/443292124264792064</t>
  </si>
  <si>
    <t>" @ JonTwolegit: @ realDonaldTrump when does celebrity apprentice start- spring is in the air, so I know it must be soon" Shooting in 2 weeks.</t>
  </si>
  <si>
    <t>https://twitter.com/realDonaldTrump/status/443292774209970176</t>
  </si>
  <si>
    <t>" @ rickdavenport8 @ TrumpDoral LOOKING FORWARD TO TAKING ON THE MONSTER SOON!!! SO WHAT IS THE DONALDS BEST ON IT?? EXCITING LOOKING COURSE!!"</t>
  </si>
  <si>
    <t>https://twitter.com/realDonaldTrump/status/443294089262661632</t>
  </si>
  <si>
    <t>" @ Bnmaui: @ realDonaldTrump You may be the only conservative who can win the 2016 Presidential election. Please consider." I will!</t>
  </si>
  <si>
    <t>https://twitter.com/realDonaldTrump/status/443381493013176321</t>
  </si>
  <si>
    <t>"Many of life's failures are people who did not realize how close they were to success when they gave up." -- Thomas A. Edison</t>
  </si>
  <si>
    <t>https://twitter.com/realDonaldTrump/status/443402039843115009</t>
  </si>
  <si>
    <t>"@Chris_W_Lawson Visited your Trump Tower building while in NYC. Beautiful building!!" pic.twitter.com/062cLMcQan Thank you.</t>
  </si>
  <si>
    <t>https://twitter.com/realDonaldTrump/status/443402398049251329</t>
  </si>
  <si>
    <t>" @ BarryBnice Good work on Trump Doral. That was a tough test for the best golfers in the world." Thank you.</t>
  </si>
  <si>
    <t>https://twitter.com/realDonaldTrump/status/443403383421280256</t>
  </si>
  <si>
    <t>" @ JoeTorre Congratulations to Patrick Reed for his win yesterday @ TrumpDoral! The new # BlueMonster lived up to its name" Thanks Joe.</t>
  </si>
  <si>
    <t>https://twitter.com/realDonaldTrump/status/443403854772994048</t>
  </si>
  <si>
    <t>" @ nick_torch Reasons why I love @ realDonaldTrump he isn't afraid to speak his mind and call people out" True!</t>
  </si>
  <si>
    <t>https://twitter.com/realDonaldTrump/status/443404899905445888</t>
  </si>
  <si>
    <t>" @ patrickparuolo @ TrumpWaikiki @ realDonaldTrump going there for my honeymoon in October. Can't wait" Great!</t>
  </si>
  <si>
    <t>https://twitter.com/realDonaldTrump/status/443408924210114560</t>
  </si>
  <si>
    <t>" @ sendit40 tried yr mobile app to check out yr hotel rates in Doral. App works effortlessly, is easy to use to book rooms" Unlike ObamaCare</t>
  </si>
  <si>
    <t>https://twitter.com/realDonaldTrump/status/443409466604937216</t>
  </si>
  <si>
    <t>" @ moffiq Having role models like @ realDonaldTrump and @ richardbranson is the best thing in life! They set standards &amp; we can follow" Thx.</t>
  </si>
  <si>
    <t>https://twitter.com/realDonaldTrump/status/443443408099885056</t>
  </si>
  <si>
    <t>"Rosechem1 One of the reasons that I like you is because I feel that old American greatness in your mentality. It makes me feel hope!" Thx.</t>
  </si>
  <si>
    <t>https://twitter.com/realDonaldTrump/status/443443977216593920</t>
  </si>
  <si>
    <t>" @ MikeE116 If you run you got my vote. You know how to run business and grow it. That's what our country needs." Thanks.</t>
  </si>
  <si>
    <t>https://twitter.com/realDonaldTrump/status/443478333805035521</t>
  </si>
  <si>
    <t>https://twitter.com/realDonaldTrump/status/443480106204688384</t>
  </si>
  <si>
    <t>"@mattmiller728 @ realDonaldTrump I love all of your books very helpful" Thanks, good luck!</t>
  </si>
  <si>
    <t>@mattmiller728 @</t>
  </si>
  <si>
    <t>https://twitter.com/realDonaldTrump/status/443488366097883136</t>
  </si>
  <si>
    <t>"The secret of getting ahead is getting started." -- Mark Twain</t>
  </si>
  <si>
    <t>https://twitter.com/realDonaldTrump/status/443556348052406272</t>
  </si>
  <si>
    <t>" @ carisa01huston: @ realDonaldTrump You rock....ditch the haters, and keep speaking the truth. They just don't like what they hear!"</t>
  </si>
  <si>
    <t>https://twitter.com/realDonaldTrump/status/443556658028249088</t>
  </si>
  <si>
    <t>" @ HoustonGunn: So excited for tomorrow to head to # NewYork to tour # Trump Tower! I am so looking forward to meeting @ realDonaldTrump</t>
  </si>
  <si>
    <t>https://twitter.com/realDonaldTrump/status/443607530322006016</t>
  </si>
  <si>
    <t>" @ NickLangworthy: # BlueForBen @ realDonaldTrump @ ERIECOUNTYGOP pic.twitter.com/Jnc696s5fa" BEN, GET WELL SOON - YOU HAVE MANY FRIENDS!</t>
  </si>
  <si>
    <t>https://twitter.com/realDonaldTrump/status/443730251697631232</t>
  </si>
  <si>
    <t>"@NellyBelle25: @ realDonaldTrump Mr. Trump, just returned from Chicago &amp; staying at your hotel. Amazing experience. Your people are the BEST</t>
  </si>
  <si>
    <t>@NellyBelle25 @</t>
  </si>
  <si>
    <t>https://twitter.com/realDonaldTrump/status/443781029506326528</t>
  </si>
  <si>
    <t>JUST IN: A jury awarded a complete and total victory in buyer‚Äôs remorse lawsuit against me in Ft. Lauderdale.</t>
  </si>
  <si>
    <t>https://twitter.com/realDonaldTrump/status/443781191708475392</t>
  </si>
  <si>
    <t>With the complete Ft. Lauderdale victory, I will now sue for millions of $‚Äôs in attorney fees for which plaintiffs are liable.</t>
  </si>
  <si>
    <t>https://twitter.com/realDonaldTrump/status/443781419618545664</t>
  </si>
  <si>
    <t>I love taking lawsuits all the way when I‚Äôm right. @ AGSchneiderman is finding that out the hard way!</t>
  </si>
  <si>
    <t>https://twitter.com/realDonaldTrump/status/443828748555927552</t>
  </si>
  <si>
    <t>"By failing to prepare, you are preparing to fail." -- Benjamin Franklin</t>
  </si>
  <si>
    <t>https://twitter.com/realDonaldTrump/status/443860643767390208</t>
  </si>
  <si>
    <t>https://twitter.com/realDonaldTrump/status/443863813335838721</t>
  </si>
  <si>
    <t>Wow, the two highest apartment rentals in all of 2013 were at Trump Park Avenue‚Äîeach one = $100,000 per month http://bit.ly/1kMZe5R</t>
  </si>
  <si>
    <t>https://twitter.com/realDonaldTrump/status/443868170143948800</t>
  </si>
  <si>
    <t>Congratulations to @ TrumpIntRealty for the two top rentals in 2013! http://bit.ly/1kMZe5R # TIRNYC</t>
  </si>
  <si>
    <t>https://twitter.com/realDonaldTrump/status/443872126676631552</t>
  </si>
  <si>
    <t>Trump Victorious in Fort Lauderdale Litigationpic.twitter.com/WqurUItUJH</t>
  </si>
  <si>
    <t>https://twitter.com/realDonaldTrump/status/444109433237671936</t>
  </si>
  <si>
    <t>Just did theToday Show to announce that Baton Rouge, Louisiana will host the Miss USA Pageant on Sunday, June 8th. @ Miss USA.</t>
  </si>
  <si>
    <t>https://twitter.com/realDonaldTrump/status/444109734330003456</t>
  </si>
  <si>
    <t>" @ ellentime1: @ realDonaldTrump.... loved you on Today!! Your were great!!!" Thank you!</t>
  </si>
  <si>
    <t>https://twitter.com/realDonaldTrump/status/444109814508310528</t>
  </si>
  <si>
    <t>" @ AlecBordelon: . @ realDonaldTrump officially confirms on @ TODAYshow this morning-- Miss USA pageant will be coming to Baton Rouge in June."</t>
  </si>
  <si>
    <t>https://twitter.com/realDonaldTrump/status/444152728051548160</t>
  </si>
  <si>
    <t>I just beat a lawyer from Yale and a lawyer from Harvard, who teamed up against me, in a major case worth millions ($). They were so dumb!</t>
  </si>
  <si>
    <t>https://twitter.com/realDonaldTrump/status/444197868556263424</t>
  </si>
  <si>
    <t>" @ integgriti: @ realDonaldTrump Mr.trump you said that you would run for president if nation got worse. It is real sad now..."</t>
  </si>
  <si>
    <t>https://twitter.com/realDonaldTrump/status/444198104544608256</t>
  </si>
  <si>
    <t>" @ Joe_Sutt: @ realDonaldTrump Wharton baby!"</t>
  </si>
  <si>
    <t>https://twitter.com/realDonaldTrump/status/444198300791889920</t>
  </si>
  <si>
    <t>" @ ASenaPhotograph: @ realDonaldTrump you are just smarter and better prepared" So true!</t>
  </si>
  <si>
    <t>https://twitter.com/realDonaldTrump/status/444198366340460544</t>
  </si>
  <si>
    <t>"@YoungKhalifa_2: ‚Äú @ realDonaldTrump: "By failing to prepare, you are preparing to fail." -- Benjamin Franklin‚Äù"</t>
  </si>
  <si>
    <t>@YoungKhalifa_2 @</t>
  </si>
  <si>
    <t>https://twitter.com/realDonaldTrump/status/444198837385961472</t>
  </si>
  <si>
    <t>" @ TimPDion: You may love @ realDonaldTrump, you may hate him, but you have to appreciate how he handles an annoying sand gnat like Matt Lauer</t>
  </si>
  <si>
    <t>https://twitter.com/realDonaldTrump/status/444199110468730880</t>
  </si>
  <si>
    <t>" @ DallinMiller: @ realDonaldTrump is in my psychology book from the 90's and still looks the same. # NotHuman pic.twitter.com/vm8GmkdlS5" Thanks.</t>
  </si>
  <si>
    <t>https://twitter.com/realDonaldTrump/status/444199419559567360</t>
  </si>
  <si>
    <t>" @ crpietschmann: @ UncleLouie42 @ realDonaldTrump also was it the lawyers that lost or the client they represented?" BOTH!</t>
  </si>
  <si>
    <t>https://twitter.com/realDonaldTrump/status/444305117651947520</t>
  </si>
  <si>
    <t>" @ jacoprinsloo12: @ realDonaldTrump you are my hero man, keep doing what you are doing." Thank you, I will.</t>
  </si>
  <si>
    <t>https://twitter.com/realDonaldTrump/status/444460425984606208</t>
  </si>
  <si>
    <t>AMAZING how the press protected President Obama when he did the so-called comedy routine with Zach G. He looked like a fool - they said cute</t>
  </si>
  <si>
    <t>https://twitter.com/realDonaldTrump/status/444460694843695104</t>
  </si>
  <si>
    <t>@ MauriceConcha Thanks!</t>
  </si>
  <si>
    <t>https://twitter.com/realDonaldTrump/status/444460931490529280</t>
  </si>
  <si>
    <t>"@DrJoshMiddleton: @ realDonaldTrump Mr Trump, please consider the presidency rather than NY Gov race. The country is a mess.</t>
  </si>
  <si>
    <t>@DrJoshMiddleton @</t>
  </si>
  <si>
    <t>https://twitter.com/realDonaldTrump/status/444461275343765504</t>
  </si>
  <si>
    <t>" @ StandAtTheReady: Putin has eaten Obama's lunch, therefore our lunch, for a long period of time. - @ realDonaldTrump VERY TRUE!!! # TeaParty"</t>
  </si>
  <si>
    <t>https://twitter.com/realDonaldTrump/status/444461629846335488</t>
  </si>
  <si>
    <t>"@sdillam: @ realDonaldTrump shuts down NBC‚Äôs @ MLauer: ‚ÄòPutin has eaten Obama‚Äôs lunch‚Äô http://www.bizpacreview.com/2014/03/14/donald-trump-shuts-down-nbcs-matt-lauer-putin-has-eaten-obamas-lunch-106236 ‚Ä¶ He's a spineless coward.</t>
  </si>
  <si>
    <t>@sdillam @ @</t>
  </si>
  <si>
    <t>https://twitter.com/realDonaldTrump/status/444516226652729344</t>
  </si>
  <si>
    <t>"One who fears failure limits his activities. Failure is only the opportunity to more intelligently begin again." -- Henry Ford</t>
  </si>
  <si>
    <t>https://twitter.com/realDonaldTrump/status/444518274790064129</t>
  </si>
  <si>
    <t>" @ IDollyLenz BEST on Mkt! We've rented these amazing homes forever! Sales too. 2 highest apt rentals '13" http://trdny.com/1cscX9X " Thx Dolly</t>
  </si>
  <si>
    <t>https://twitter.com/realDonaldTrump/status/444528720838414336</t>
  </si>
  <si>
    <t>"We are what we repeatedly do. Excellence, then, is not an act, but a habit." -- Aristotle</t>
  </si>
  <si>
    <t>https://twitter.com/realDonaldTrump/status/444583888137252864</t>
  </si>
  <si>
    <t>I have clearly stated that if the New York State Republican Party is able to unify, I would run for Governor and win. They can't unify -SAD!</t>
  </si>
  <si>
    <t>https://twitter.com/realDonaldTrump/status/444585648482451456</t>
  </si>
  <si>
    <t>The top leadership of the New York State Republican Party is totally dysfunctional - they haven't won a major election in many years.</t>
  </si>
  <si>
    <t>https://twitter.com/realDonaldTrump/status/444585985134047232</t>
  </si>
  <si>
    <t>" @ tx_shaun: @ realDonaldTrump don't run for governor go for the White House!!! # TrumpIn2016"</t>
  </si>
  <si>
    <t>https://twitter.com/realDonaldTrump/status/444589124776124416</t>
  </si>
  <si>
    <t>While I won't be running for Governor of New York State, a race I would have won, I have much bigger plans in mind- stay tuned, will happen!</t>
  </si>
  <si>
    <t>https://twitter.com/realDonaldTrump/status/444762975543767041</t>
  </si>
  <si>
    <t>. @ garyplayer As a true champion you must have enjoyed how difficult but fair The Blue Monster played last weekend. Gary Player Villa loved!</t>
  </si>
  <si>
    <t>https://twitter.com/realDonaldTrump/status/444949110001369088</t>
  </si>
  <si>
    <t>Frumpy and very dumb Gail Collins, an editorial writer at The New York Times, is so lucky to even have a job. Check her out - incompetent!</t>
  </si>
  <si>
    <t>https://twitter.com/realDonaldTrump/status/444950950412025856</t>
  </si>
  <si>
    <t>" @ TomNocera: Somebody said the first casualty of war is truth. Somebody tell Kerry to take DT with him to negotiate the Russian surrender."</t>
  </si>
  <si>
    <t>https://twitter.com/realDonaldTrump/status/444979197958975488</t>
  </si>
  <si>
    <t>" @ NateDolphinAL: @ realDonaldTrump Dont think your more than donald trump...he is the best # betterthanyou" Thanks!</t>
  </si>
  <si>
    <t>https://twitter.com/realDonaldTrump/status/445109614468947968</t>
  </si>
  <si>
    <t>When nobody wanted the UFC, I opened the way by letting them fight at the Trump Taj Mahal in Atlantic City. Dana White has done a great job!</t>
  </si>
  <si>
    <t>https://twitter.com/realDonaldTrump/status/445110959993266176</t>
  </si>
  <si>
    <t>" @ garyplayer: What a fantastic test of championship golf. Congratulations to Team Trump on a superb result all round @ TrumpDoral. Best"</t>
  </si>
  <si>
    <t>https://twitter.com/realDonaldTrump/status/445244778289303552</t>
  </si>
  <si>
    <t>I won't be doing Fox &amp; Friends tomorrow morning in that I have a big breakfast meeting on a deal. I will be back next week at 7. Thank you!</t>
  </si>
  <si>
    <t>https://twitter.com/realDonaldTrump/status/445598059557576704</t>
  </si>
  <si>
    <t>"The best vision is insight." -- Malcolm Forbes</t>
  </si>
  <si>
    <t>https://twitter.com/realDonaldTrump/status/445627048703561728</t>
  </si>
  <si>
    <t>‚ÄúSome people dream of great accomplishments, while others stay awake and do them.‚Äù Anonymous</t>
  </si>
  <si>
    <t>https://twitter.com/realDonaldTrump/status/445631149248090113</t>
  </si>
  <si>
    <t>Join @ autismspeaks and light the world blue on 4/2. # LIUB will raise awareness for millions with autism!</t>
  </si>
  <si>
    <t>https://twitter.com/realDonaldTrump/status/445661316142088193</t>
  </si>
  <si>
    <t>"@Pepper4366 Thought your show would never return. What is start date. # CelebrityApprentice" Start shooting next week!</t>
  </si>
  <si>
    <t>https://twitter.com/realDonaldTrump/status/445666661451169792</t>
  </si>
  <si>
    <t>There are many editorial writers that are good, some great, &amp; some bad. But the least talented of all is frumpy Gail Collins of NYTimes.</t>
  </si>
  <si>
    <t>https://twitter.com/realDonaldTrump/status/445671755487936512</t>
  </si>
  <si>
    <t>5 year old Trey has terminal cancer. I'm helping him go to Disney, won't you? http://bit.ly/1jW8i5e</t>
  </si>
  <si>
    <t>https://twitter.com/realDonaldTrump/status/445712326382329856</t>
  </si>
  <si>
    <t>" @ janieRNER: @ realDonaldTrump only deal should be Presidential Deal....hurry. We need help fast!</t>
  </si>
  <si>
    <t>https://twitter.com/realDonaldTrump/status/445714090162655233</t>
  </si>
  <si>
    <t>" @ rpoole1954: @ realDonaldTrump Hopefully your breakfast is with your 2016 pres exploratory committee #2016 Hopeful"</t>
  </si>
  <si>
    <t>https://twitter.com/realDonaldTrump/status/445715832887590912</t>
  </si>
  <si>
    <t>" @ Joey_Columbo: @ realDonaldTrump please run for president. America needs you"</t>
  </si>
  <si>
    <t>https://twitter.com/realDonaldTrump/status/445716698952658944</t>
  </si>
  <si>
    <t>"@PeaceIsWeakness: Trump 2016 is the only way to stop the decline of the West. Only one man in America could deal with Putin # Trump2016</t>
  </si>
  <si>
    <t>https://twitter.com/realDonaldTrump/status/445717455051452416</t>
  </si>
  <si>
    <t>Some people dream of great accomplishments while others stay awake and do them!</t>
  </si>
  <si>
    <t>https://twitter.com/realDonaldTrump/status/445731776334675969</t>
  </si>
  <si>
    <t>" @ WondHerful: @ realDonaldTrump @ IvankaTrump @ DonaldJTrumpJr The only reality show worth my time is # CelebrityApprentice. Thanks</t>
  </si>
  <si>
    <t>https://twitter.com/realDonaldTrump/status/445736249740251136</t>
  </si>
  <si>
    <t>" @ Youngdf50: @PeaceIsWeakness you are the only candidate that would make me vote republican. Today's world needs a real leader." Thank you!</t>
  </si>
  <si>
    <t>https://twitter.com/realDonaldTrump/status/445743081695232000</t>
  </si>
  <si>
    <t>Wow, Putin is really taking advantage of President Obama. It is important that Obama responds with strength and determination-be smart-cool!</t>
  </si>
  <si>
    <t>https://twitter.com/realDonaldTrump/status/445743817413906432</t>
  </si>
  <si>
    <t>" @ TroyMeaz: @ realDonaldTrump You need to become president before world war 3 starts!" Do not kid yourself, World War III could happen.</t>
  </si>
  <si>
    <t>https://twitter.com/realDonaldTrump/status/445744770921799680</t>
  </si>
  <si>
    <t>"@SDM_TTG: @ realDonaldTrump for president 2016!!!! Economic genius is what we need !!!!!!"</t>
  </si>
  <si>
    <t>@SDM_TTG @</t>
  </si>
  <si>
    <t>https://twitter.com/realDonaldTrump/status/445745147817783296</t>
  </si>
  <si>
    <t>" @ LanceJunkin: @ realDonaldTrump Why is the US 37th in Healthcare on the global scale and what can we do to improve?" SMART LEADERSHIP!</t>
  </si>
  <si>
    <t>https://twitter.com/realDonaldTrump/status/445864455252234240</t>
  </si>
  <si>
    <t>President Obama could totally solve the problem with Putin by demanding that Russia sign on to ObamaCare, thereby destroying their economy!</t>
  </si>
  <si>
    <t>https://twitter.com/realDonaldTrump/status/445970460392837120</t>
  </si>
  <si>
    <t>"The only way to do great work is to love what you do." ‚Äì Steve Jobs</t>
  </si>
  <si>
    <t>https://twitter.com/realDonaldTrump/status/445999572088025089</t>
  </si>
  <si>
    <t>https://twitter.com/realDonaldTrump/status/446003257324744704</t>
  </si>
  <si>
    <t>Is this what we really want in Aberdeen? Wind turbines are destructive to tourism etc. @ AlexSalmond @ AberdeenCCpic.twitter.com/ypnn1YSSET</t>
  </si>
  <si>
    <t>https://twitter.com/realDonaldTrump/status/446008578319863811</t>
  </si>
  <si>
    <t>" @ 70sBaseball A great sports fan &amp; business man! DT &amp; his son w/George &amp; Billy during Spring Training pic.twitter.com/DhUK4RQPxY" Good memories!</t>
  </si>
  <si>
    <t>https://twitter.com/realDonaldTrump/status/446009299522052096</t>
  </si>
  <si>
    <t>"@ManhattanViking @ realDonaldTrump I work in Manhattan. Mr. Trump was the first to turn this city around. I remember 42nd Street!" Thanks.</t>
  </si>
  <si>
    <t>@ManhattanViking @</t>
  </si>
  <si>
    <t>https://twitter.com/realDonaldTrump/status/446010190870380545</t>
  </si>
  <si>
    <t>" @ allanschwartz1 @ realDonaldTrump AND YOU LOVE WHAT YOU DO.. RUN FOR PRESIDENT. YOU WILL LOVE IT" Interesting!</t>
  </si>
  <si>
    <t>https://twitter.com/realDonaldTrump/status/446055621885173760</t>
  </si>
  <si>
    <t>" @ alex_lestari: "The best investment I made, is the one I didn't make" (Donald Trump) # APC" Can be very true!</t>
  </si>
  <si>
    <t>https://twitter.com/realDonaldTrump/status/446266784925380608</t>
  </si>
  <si>
    <t>" @ keegster51: @ realDonaldTrump you are a true role model of success. Thank you for being my inspiration # Trump2016" Thank you.</t>
  </si>
  <si>
    <t>https://twitter.com/realDonaldTrump/status/446280136393228288</t>
  </si>
  <si>
    <t>https://twitter.com/realDonaldTrump/status/446307549978300416</t>
  </si>
  <si>
    <t>"@bllheaded Finally read The Art of the Deal. Outstanding book and applies to every facet of life # thinkbig" Thanks</t>
  </si>
  <si>
    <t>https://twitter.com/realDonaldTrump/status/446308261361647617</t>
  </si>
  <si>
    <t>" @ MissyCombs38 Please stop renovating/creating golf courses. We need you to renovate the White House! # trumpforpresident" Cute!</t>
  </si>
  <si>
    <t>https://twitter.com/realDonaldTrump/status/446309013383548928</t>
  </si>
  <si>
    <t>" @ kunle_jimber @ realDonaldTrump I just got one of your "Ties" such a nice brand." Great! Thx</t>
  </si>
  <si>
    <t>https://twitter.com/realDonaldTrump/status/446315872102400000</t>
  </si>
  <si>
    <t>" @ FrontRowBrian You also hosted the greatest MMA event of all time... # WRESTLEMANIA... TWICE!!! You are a great American sir." Thanks.</t>
  </si>
  <si>
    <t>https://twitter.com/realDonaldTrump/status/446320658629545984</t>
  </si>
  <si>
    <t>" @ TeaPartyThad @ realDonaldTrump man DJ! You are such an inspiration brother. Thanks for being you!" Thank you.</t>
  </si>
  <si>
    <t>https://twitter.com/realDonaldTrump/status/446358326977110016</t>
  </si>
  <si>
    <t>"Entrepreneurs who develop their Midas Touch do not work for money. They work to create or acquire assets. Focus on assets." -- Midas Touch</t>
  </si>
  <si>
    <t>https://twitter.com/realDonaldTrump/status/446363944429441024</t>
  </si>
  <si>
    <t>Business is an art in itself &amp; powerful negotiation skills are one of the techniques necessary to facilitate success.- Think Like a Champion</t>
  </si>
  <si>
    <t>https://twitter.com/realDonaldTrump/status/446369873195585536</t>
  </si>
  <si>
    <t>The Donald J. Trump Signature Collection's new line is out @ Macys --ties, shirts, accessories -- great &amp; going fast!http://Macys.com</t>
  </si>
  <si>
    <t>https://twitter.com/realDonaldTrump/status/446383417060777984</t>
  </si>
  <si>
    <t>Re Negotiation: Know what you want &amp; think about what the other side wants. Know where they‚Äôre coming from &amp; do not underestimate them.</t>
  </si>
  <si>
    <t>https://twitter.com/realDonaldTrump/status/446392731158732800</t>
  </si>
  <si>
    <t>https://twitter.com/realDonaldTrump/status/446408173952708608</t>
  </si>
  <si>
    <t>Head on over to my Facebook page to have your questions answered in the next # AskTheDonald- http://on.fb.me/1ihQVeK</t>
  </si>
  <si>
    <t>https://twitter.com/realDonaldTrump/status/446430840663584768</t>
  </si>
  <si>
    <t>" @ TheTomBurkeShow: @ AlexSalmond This what we really want in Aberdeen? Wind turbines are destructive to tourism etc.pic.twitter.com/iUEFEw1Yp5</t>
  </si>
  <si>
    <t>https://twitter.com/realDonaldTrump/status/446434528912216064</t>
  </si>
  <si>
    <t>" @ SecularBobby: @ realDonaldTrump hey. You are so cool and I'm voting for you in 2016" Very nice!</t>
  </si>
  <si>
    <t>https://twitter.com/realDonaldTrump/status/446436045178302464</t>
  </si>
  <si>
    <t>. @ AlexSalmond, Wind turbines are ripping your country apart and killing tourism.Electric bills in Scotland are skyrocketing-stop the madness</t>
  </si>
  <si>
    <t>https://twitter.com/realDonaldTrump/status/446461592029630464</t>
  </si>
  <si>
    <t>It's almost like the United States has no President - we are a rudderless ship heading for a major disaster. Good luck everyone!</t>
  </si>
  <si>
    <t>https://twitter.com/realDonaldTrump/status/446463021666562048</t>
  </si>
  <si>
    <t>" @ MaxKnoblauch: Im voting for @ realDonaldTrump to b president of the WORLD n clean up this mess were in!!!" And we are truly in a mess!</t>
  </si>
  <si>
    <t>https://twitter.com/realDonaldTrump/status/446463629278609408</t>
  </si>
  <si>
    <t>" @ johnyc46: @ realDonaldTrump @ AlexSalmond Windmills in western NY State are a complete eyesore. Beautiful views ruined by propellers."</t>
  </si>
  <si>
    <t>https://twitter.com/realDonaldTrump/status/446464380512002048</t>
  </si>
  <si>
    <t>" @ B2Tac: @ realDonaldTrump they also kill thousands of birds here in CA." @ AlexSalmond</t>
  </si>
  <si>
    <t>https://twitter.com/realDonaldTrump/status/446466065468784640</t>
  </si>
  <si>
    <t>" @ emilyfashion16: @ realDonaldTrump Then you should run for president! I know you could turn this country around." I definitely could (fast)</t>
  </si>
  <si>
    <t>https://twitter.com/realDonaldTrump/status/446466416016117761</t>
  </si>
  <si>
    <t>"@NoMoMartychenko: I love @ realDonaldTrump!" Great!</t>
  </si>
  <si>
    <t>@NoMoMartychenko @</t>
  </si>
  <si>
    <t>https://twitter.com/realDonaldTrump/status/446466835593322496</t>
  </si>
  <si>
    <t>"@BrownsMakeMeUgh: It's very important that he fills out his March Madness bracket on SportsCenter while Putin takes over eastern Europe"</t>
  </si>
  <si>
    <t>https://twitter.com/realDonaldTrump/status/446467047116242945</t>
  </si>
  <si>
    <t>" @ Chris_LaPenta: @ realDonaldTrump That's why we need you in 2016."</t>
  </si>
  <si>
    <t>https://twitter.com/realDonaldTrump/status/446523629204156416</t>
  </si>
  <si>
    <t>Plane was carrying those terrible lithium ion batteries, which are highly combustible, as cargo. Fire could have started in cockpit.</t>
  </si>
  <si>
    <t>https://twitter.com/realDonaldTrump/status/446525134388879360</t>
  </si>
  <si>
    <t>Lithium ion batteries should not be allowed to be used in aircraft. I won't fly on the Boeing 787 Dreamliner - it uses those batteries.</t>
  </si>
  <si>
    <t>https://twitter.com/realDonaldTrump/status/446525959358132224</t>
  </si>
  <si>
    <t>Looks like plane may have been found in the Indian Ocean off the coast of Australia.</t>
  </si>
  <si>
    <t>https://twitter.com/realDonaldTrump/status/446528168619692032</t>
  </si>
  <si>
    <t>"@CheezitsCat: . @ realDonaldTrump what is ur favorite plane?" Boeing 757 and Citation X.</t>
  </si>
  <si>
    <t>@CheezitsCat @</t>
  </si>
  <si>
    <t>https://twitter.com/realDonaldTrump/status/446646279037542400</t>
  </si>
  <si>
    <t>We are excited to announce Trump Estates at Akoya by DAMAC, luxury villas situated byTrump Int‚Äôl Golf Links Dubai http://bit.ly/1fDmbAj</t>
  </si>
  <si>
    <t>https://twitter.com/realDonaldTrump/status/446683553020268544</t>
  </si>
  <si>
    <t>"Things turn out best for the people who make the best of the way things turn out." -- John Wooden</t>
  </si>
  <si>
    <t>https://twitter.com/realDonaldTrump/status/446753531694182400</t>
  </si>
  <si>
    <t>"Failure is simply the opportunity to begin again, this time more intelligently." -- Henry Ford</t>
  </si>
  <si>
    <t>https://twitter.com/realDonaldTrump/status/446790989735550976</t>
  </si>
  <si>
    <t>President Obama was able to fool the Americans by getting elected, but not able to fool Vladimir Putin. Too bad for us!</t>
  </si>
  <si>
    <t>https://twitter.com/realDonaldTrump/status/446794542839500802</t>
  </si>
  <si>
    <t>We're spending a fortune looking for the lost plane with mostly Chinese passengers, and that's OK-but how much are Russia &amp; China spending?</t>
  </si>
  <si>
    <t>https://twitter.com/realDonaldTrump/status/446801014822543361</t>
  </si>
  <si>
    <t>I don't hate Obama at all, I just think he is an absolutely terrible president, maybe the worst in our history!</t>
  </si>
  <si>
    <t>https://twitter.com/realDonaldTrump/status/446801980779167744</t>
  </si>
  <si>
    <t>While Putin is scheming and beaming on how to take over the World, President Obama is watching March Madness (basketball)!</t>
  </si>
  <si>
    <t>https://twitter.com/realDonaldTrump/status/446986007045746688</t>
  </si>
  <si>
    <t>President Obama, be cool, be smart, be sharp and FOCUS (no more March Madness), and you can beat Putin at his own game. IT CAN BE DONE!</t>
  </si>
  <si>
    <t>https://twitter.com/realDonaldTrump/status/447067384982306816</t>
  </si>
  <si>
    <t>"Continuous effort - not strength or intelligence - is the key to unlocking our potential." -- Winston Churchill</t>
  </si>
  <si>
    <t>https://twitter.com/realDonaldTrump/status/447082372887228416</t>
  </si>
  <si>
    <t>Great advice from my father: "Know everything you can about what you're doing." -- Fred C. Trump</t>
  </si>
  <si>
    <t>https://twitter.com/realDonaldTrump/status/447082426431709184</t>
  </si>
  <si>
    <t>Great advice from my mother: ‚ÄúTrust in God and be true to yourself.‚Äù ‚Äì Mary MacLeod Trump</t>
  </si>
  <si>
    <t>https://twitter.com/realDonaldTrump/status/447191138962014208</t>
  </si>
  <si>
    <t>Putin has become a big hero in Russia with an all time high popularity. Obama, on the other hand, has fallen to his lowest ever numbers. SAD</t>
  </si>
  <si>
    <t>https://twitter.com/realDonaldTrump/status/447191888630927360</t>
  </si>
  <si>
    <t>I believe Putin will continue to re-build the Russian Empire. He has zero respect for Obama or the U.S.!</t>
  </si>
  <si>
    <t>https://twitter.com/realDonaldTrump/status/447193184968667136</t>
  </si>
  <si>
    <t>We should be building up our military and our missile defense systems to their highest levels ever. Must be very strong to prosper &amp; survive</t>
  </si>
  <si>
    <t>https://twitter.com/realDonaldTrump/status/447332751667380224</t>
  </si>
  <si>
    <t>The situation with Russia is much more dangerous than most people may think - and could lead to World War III. WE NEED GREAT LEADERSHIP FAST</t>
  </si>
  <si>
    <t>https://twitter.com/realDonaldTrump/status/447334838644015104</t>
  </si>
  <si>
    <t>Obama must now FOCUS, get his mind off "March.Madness", and LEAD! Watch Russia closely, work hard on the economy and get rid of ObamaCare!</t>
  </si>
  <si>
    <t>https://twitter.com/realDonaldTrump/status/448101512280305664</t>
  </si>
  <si>
    <t>I wonder if Apple is upset with me for hounding them to produce a large screen iPhone. I hear they will be doing it soon‚Äîlong overdue.</t>
  </si>
  <si>
    <t>https://twitter.com/realDonaldTrump/status/448104820176859136</t>
  </si>
  <si>
    <t>Obama should stop running down the stairs when getting off Air Force One. Doesn‚Äôt look presidential and at some point he will take a fall.</t>
  </si>
  <si>
    <t>https://twitter.com/realDonaldTrump/status/448115692106416128</t>
  </si>
  <si>
    <t>Thank you to @ GaryVanSickle &amp; Sports Illustrated @ SInow for the really nice piece about me. March 17, 2014 issue http://bit.ly/1psmun7</t>
  </si>
  <si>
    <t>https://twitter.com/realDonaldTrump/status/448125965907263488</t>
  </si>
  <si>
    <t>" @ jeffraissle @ realDonaldTrump When will # CelebrityApprentice be back? I miss TV's best reality show!" Very soon--shooting now!</t>
  </si>
  <si>
    <t>https://twitter.com/realDonaldTrump/status/448126691664474113</t>
  </si>
  <si>
    <t>" @ AngelProRoofing @ TrumpDoral I've had the pleasure of staying here with my family talk about exclusive service best resort by far." Thanks.</t>
  </si>
  <si>
    <t>https://twitter.com/realDonaldTrump/status/448128949135372288</t>
  </si>
  <si>
    <t>" @ jvickersdc Staying at Trump International Resort in Miami. Well done sir. Wish we could stay a couple more days! Great family vaca" Thx</t>
  </si>
  <si>
    <t>https://twitter.com/realDonaldTrump/status/448130447974084608</t>
  </si>
  <si>
    <t>" @ TpGraf82 @ realDonaldTrump you tweet a lot of great and motivating things but I'm waiting for the tweet of all tweets "trump2016" Thank you</t>
  </si>
  <si>
    <t>https://twitter.com/realDonaldTrump/status/448135102498091008</t>
  </si>
  <si>
    <t>I had a great time answering your questions in the latest # AskTheDonald. Watch and see if your question made it in- https://www.facebook.com/photo.php?v=10153956428635725 ‚Ä¶</t>
  </si>
  <si>
    <t>https://twitter.com/realDonaldTrump/status/448180563799977984</t>
  </si>
  <si>
    <t>"You miss 100% of the shots you don't take." -- Wayne Gretzky</t>
  </si>
  <si>
    <t>https://twitter.com/realDonaldTrump/status/448440352291450880</t>
  </si>
  <si>
    <t>" @ ritholtz: My understanding is Tim Cook lies awake most nights worrying about what you think about their latest iPhone." True!</t>
  </si>
  <si>
    <t>https://twitter.com/realDonaldTrump/status/448441373415735296</t>
  </si>
  <si>
    <t>" @ Marky4792: @ realDonaldTrump will you please run for the president United States we really need a swift kick in the ass.</t>
  </si>
  <si>
    <t>https://twitter.com/realDonaldTrump/status/448494108521558016</t>
  </si>
  <si>
    <t>Getting to the point is appreciated by everyone. Here's some advice for public speaking: "Be sincere; be brief; be seated." F.D. Roosevelt</t>
  </si>
  <si>
    <t>https://twitter.com/realDonaldTrump/status/448539410712502273</t>
  </si>
  <si>
    <t>Robert Slater, who just passed away, was a terrific writer who wrote a very fair book about me. He will be missed.http://bit.ly/1jDBTPO</t>
  </si>
  <si>
    <t>https://twitter.com/realDonaldTrump/status/448561680939622400</t>
  </si>
  <si>
    <t>"He that is good for making excuses is seldom good for anything else." -- Benjamin Franklin</t>
  </si>
  <si>
    <t>https://twitter.com/realDonaldTrump/status/448742848960397313</t>
  </si>
  <si>
    <t>President Obama looks absolutely exhausted in the Netherlands. He is not a natural leader, was never ment to lead - it is tough work for him</t>
  </si>
  <si>
    <t>https://twitter.com/realDonaldTrump/status/448744266811322368</t>
  </si>
  <si>
    <t>Not good or smart for Obama to be calling Russia a "regional" power or to mention the concept of a nuclear weapon going off in NYC.</t>
  </si>
  <si>
    <t>https://twitter.com/realDonaldTrump/status/448749108187385856</t>
  </si>
  <si>
    <t>This is the time for the United States to be strengthening all important military components - not rolling over and dealing from weakness!</t>
  </si>
  <si>
    <t>https://twitter.com/realDonaldTrump/status/448799191805206528</t>
  </si>
  <si>
    <t>"@wesbart53: Watched his speech yesterday...pathetic. Carter-esque, weak. His delivery is so cautious not to offend, absolutely zero" True!</t>
  </si>
  <si>
    <t>https://twitter.com/realDonaldTrump/status/448802098793414656</t>
  </si>
  <si>
    <t>By Obama mentioning Manhattan yesterday in his response, he has singlehandedly made it target #1. How totally stupid is this guy?</t>
  </si>
  <si>
    <t>https://twitter.com/realDonaldTrump/status/448827557241421824</t>
  </si>
  <si>
    <t>If you‚Äôve looked over the years,I‚Äôve been right on virtually every issue from Iraq (not going in but if so taking the oil) to jobs to China</t>
  </si>
  <si>
    <t>https://twitter.com/realDonaldTrump/status/448923589409275904</t>
  </si>
  <si>
    <t>Some great quotes from the legendary and courageous Winston Churchill: "Never, never, never give up." ...</t>
  </si>
  <si>
    <t>https://twitter.com/realDonaldTrump/status/448923765779755009</t>
  </si>
  <si>
    <t>https://twitter.com/realDonaldTrump/status/448924453716885506</t>
  </si>
  <si>
    <t>"Success is not final, failure is not fatal: it is the courage to continue that counts." -- Winston Churchill</t>
  </si>
  <si>
    <t>https://twitter.com/realDonaldTrump/status/448928765780193281</t>
  </si>
  <si>
    <t>"If you're going through hell, keep going." -- Winston Churchill</t>
  </si>
  <si>
    <t>https://twitter.com/realDonaldTrump/status/448933970072584192</t>
  </si>
  <si>
    <t>I will be ON THE RECORD with Greta Van Susteren @ gretawire tonight at 7 pm eastern/FOX News Channel</t>
  </si>
  <si>
    <t>https://twitter.com/realDonaldTrump/status/449172104530116608</t>
  </si>
  <si>
    <t>" @ ScutPls @ realDonaldTrump tweets the best quotes. Perfect motivation for an aspiring entrepreneur." Thank you.</t>
  </si>
  <si>
    <t>https://twitter.com/realDonaldTrump/status/449172609666920448</t>
  </si>
  <si>
    <t>" @ koos32 Donald. He was a great iconic leader- hoping you can be one for US in couple years too! # Trump2016" Thank you.</t>
  </si>
  <si>
    <t>https://twitter.com/realDonaldTrump/status/449173252284637184</t>
  </si>
  <si>
    <t>" @ Theodopolis_ Just left The @ realDonaldTrump Building in NYC. - beautiful building and very professional." Thank you.</t>
  </si>
  <si>
    <t>https://twitter.com/realDonaldTrump/status/449173977714683904</t>
  </si>
  <si>
    <t>" @ snudge11 @ ScotlandGolf1 I played it yesterday and I have to say it was the best golf course I've ever played." Thank you--so true!</t>
  </si>
  <si>
    <t>https://twitter.com/realDonaldTrump/status/449175507540922368</t>
  </si>
  <si>
    <t>" @ Prayformetoo @ realDonaldTrump @wesbart53 How long would Obummer last on "The Apprentice" Donald? # theapprentice" No comment.</t>
  </si>
  <si>
    <t>https://twitter.com/realDonaldTrump/status/449176182396059648</t>
  </si>
  <si>
    <t>" @ RickClement It's tough work reading all those speeches from a teleprompter. Real leaders lead. Like you Donald!! Please run !!" Thank you</t>
  </si>
  <si>
    <t>https://twitter.com/realDonaldTrump/status/449176781971816449</t>
  </si>
  <si>
    <t>"@meade1214 @ realDonaldTrump trump for office!! He's a good man!" I am?</t>
  </si>
  <si>
    <t>@meade1214 @</t>
  </si>
  <si>
    <t>https://twitter.com/realDonaldTrump/status/449177827968319488</t>
  </si>
  <si>
    <t>"@kerrkerr73 @ realDonaldTrump then run for president! !! Sick of the crap going on in the white house." Thanks.</t>
  </si>
  <si>
    <t>@kerrkerr73 @</t>
  </si>
  <si>
    <t>https://twitter.com/realDonaldTrump/status/449178333813952512</t>
  </si>
  <si>
    <t>" @ Gmo7 Finally they're filming the celebrity apprentice! Can't wait for the next season @ realDonaldTrump" Soon!</t>
  </si>
  <si>
    <t>https://twitter.com/realDonaldTrump/status/449195962867924992</t>
  </si>
  <si>
    <t>Listen to my interview with @ KathieLGifford at @ PodcastOne - http://bit.ly/1lmfMSv</t>
  </si>
  <si>
    <t>https://twitter.com/realDonaldTrump/status/449197298099445760</t>
  </si>
  <si>
    <t>" @ JaredParker Please run for President, Mr. Trump! The Republican Party desperately needs someone of your qualifications."</t>
  </si>
  <si>
    <t>https://twitter.com/realDonaldTrump/status/449197887436910592</t>
  </si>
  <si>
    <t>" @ codymangano @ realDonaldTrump # Trump2016 we need you" Thank you.</t>
  </si>
  <si>
    <t>https://twitter.com/realDonaldTrump/status/449198372734636032</t>
  </si>
  <si>
    <t>" @ KierenAsh @ realDonaldTrump Run for Prez Donald!!! You'll be great!! What America needs!!! Save us from this Marxist!!!!" Thank you</t>
  </si>
  <si>
    <t>https://twitter.com/realDonaldTrump/status/449225960630792193</t>
  </si>
  <si>
    <t>Remember, oftentimes the best deal you make is the deal you don't make!</t>
  </si>
  <si>
    <t>https://twitter.com/realDonaldTrump/status/449251895757254656</t>
  </si>
  <si>
    <t>" @ ArsenioHall Come on DT @ realDonaldTrump ... fly in! You must visit stage 6! # arseniohallshow" It will happen--great going.</t>
  </si>
  <si>
    <t>https://twitter.com/realDonaldTrump/status/449252583866376192</t>
  </si>
  <si>
    <t>" @ TheGolfAdvisor Ireland Golf Tourism will give @ RealDonaldTrump a warm Irish welcome. the Lodge at Doonbeg: http://bit.ly/1fbmGCz " Thanks</t>
  </si>
  <si>
    <t>https://twitter.com/realDonaldTrump/status/449267994695598080</t>
  </si>
  <si>
    <t>" @ Bigjohn6531 You were 100% on the mark Donald when you said we should have taken some Iraqi oil ..." True, now Iran has it.</t>
  </si>
  <si>
    <t>https://twitter.com/realDonaldTrump/status/449268789931409408</t>
  </si>
  <si>
    <t>. @ genesimmons is terrific--congratulations on Hall of Fame.</t>
  </si>
  <si>
    <t>https://twitter.com/realDonaldTrump/status/449269784941953024</t>
  </si>
  <si>
    <t>"@kdharris59 I want someone who is liked by half and considered a SOB by the other half - I bet Mr Trump fits that" Interesting.</t>
  </si>
  <si>
    <t>https://twitter.com/realDonaldTrump/status/449272421011689473</t>
  </si>
  <si>
    <t>" @ Jipwabba hey man, today is my birthday &amp; I was wondering if I could get a happy birthday from you, I'm a big fan of your work" Happy bday!</t>
  </si>
  <si>
    <t>https://twitter.com/realDonaldTrump/status/449274859093508096</t>
  </si>
  <si>
    <t>"seaopdet1 You've given me courage &amp; inspired me to take risks and buy property. We now own 3 rentals &amp; a nice home! Beyond dreams" Great!</t>
  </si>
  <si>
    <t>https://twitter.com/realDonaldTrump/status/449275799628414976</t>
  </si>
  <si>
    <t>"Edddie24 Mr. Trump is a real American patriot. You have my vote if you ever ran. " Thank you.</t>
  </si>
  <si>
    <t>https://twitter.com/realDonaldTrump/status/449283463162499072</t>
  </si>
  <si>
    <t># TBT For all who have been asking, my mother was a great beauty and a wonderful person. Here we are with my father-pic.twitter.com/dHKqyoL86W</t>
  </si>
  <si>
    <t>https://twitter.com/realDonaldTrump/status/449283953074405377</t>
  </si>
  <si>
    <t>" @ SamJabbo Trump you inspire me to be successful everyday." Great--good luck!</t>
  </si>
  <si>
    <t>https://twitter.com/realDonaldTrump/status/449284954665807872</t>
  </si>
  <si>
    <t>" @ jamesholt52 @ realDonaldTrump we need someone to lead the party strong person behind the man, that is your strength" Thank you.</t>
  </si>
  <si>
    <t>https://twitter.com/realDonaldTrump/status/449291064210628608</t>
  </si>
  <si>
    <t>"@AlexandraCMauro @ realDonaldTrump any books you suggest for young entrepreneurs?" Midas Touch is excellent &amp; written for entrepreneurs.</t>
  </si>
  <si>
    <t>@AlexandraCMauro @</t>
  </si>
  <si>
    <t>https://twitter.com/realDonaldTrump/status/449295986410942464</t>
  </si>
  <si>
    <t>" @ HorneUltimatum @ realDonaldTrump: is this # nyma ?! pic.twitter.com/XCZfZ5i9pQ" Yes.</t>
  </si>
  <si>
    <t>https://twitter.com/realDonaldTrump/status/449296815436095488</t>
  </si>
  <si>
    <t>" @ eruditetina @ realDonaldTrump Your parents must have been wonderful people. Thanks for sharing." They were--thanks.</t>
  </si>
  <si>
    <t>https://twitter.com/realDonaldTrump/status/449297526173470721</t>
  </si>
  <si>
    <t>" @ WinstonS6079W I'm sure they're very proud of you and what your family has been able to accomplish" They were great!</t>
  </si>
  <si>
    <t>https://twitter.com/realDonaldTrump/status/449297801756041216</t>
  </si>
  <si>
    <t>" @ Candynecklace2 wow wow wow!!!!! Your mother was a stunning drop dead gorgeous woman just like @ MELANIATRUMP " True!</t>
  </si>
  <si>
    <t>https://twitter.com/realDonaldTrump/status/449299210027159554</t>
  </si>
  <si>
    <t>" @ Jamie_Lynch1 Playing @ realDonaldTrump aberdeen course tommorow heard its amazing soon find out" Enjoy!</t>
  </si>
  <si>
    <t>https://twitter.com/realDonaldTrump/status/449300122204393474</t>
  </si>
  <si>
    <t>" @ CindyCuller2 @ realDonaldTrump Love this picture and she was a great beauty! Thanks for the "private" family picture." Thanks.</t>
  </si>
  <si>
    <t>https://twitter.com/realDonaldTrump/status/449322143235735553</t>
  </si>
  <si>
    <t>" @ Zigmanfreud: Please thank @ realDonaldTrump for his cool note to me supportive of the "fight for justice" for Joe Paterno.</t>
  </si>
  <si>
    <t>https://twitter.com/realDonaldTrump/status/449322441555582977</t>
  </si>
  <si>
    <t>" @ HorneUltimatum: @ speednviolence @ realDonaldTrump actually not a rich boy school, NYMA gives a lot of opportunity to inner city youth!"</t>
  </si>
  <si>
    <t>https://twitter.com/realDonaldTrump/status/449322726118150144</t>
  </si>
  <si>
    <t>" @ william76960376: @ realDonaldTrump you are truly the greatest person Alive!!!! # your # awesome" Wow, thanks!</t>
  </si>
  <si>
    <t>https://twitter.com/realDonaldTrump/status/449322888517390336</t>
  </si>
  <si>
    <t>" @ oben02: Money was never a big motivation for me, except as a way to keep score. The real excitement is playing the game. @ realDonaldTrump</t>
  </si>
  <si>
    <t>https://twitter.com/realDonaldTrump/status/449323287899041792</t>
  </si>
  <si>
    <t>"@Shaughnessy89: @ realDonaldTrump IS THE MAN!! Give us a shoutout for your friends in Ireland Donald!</t>
  </si>
  <si>
    <t>@Shaughnessy89 @</t>
  </si>
  <si>
    <t>https://twitter.com/realDonaldTrump/status/449324394259963904</t>
  </si>
  <si>
    <t>" @ rtesta: Please run for President and announce it in NH! We need someone that can turn this country around from the ground up!" True!</t>
  </si>
  <si>
    <t>https://twitter.com/realDonaldTrump/status/449329067192762368</t>
  </si>
  <si>
    <t>Autism WAY UP - I believe in vaccinations but not massive, all at once, shots. Too much for small child to handle. Govt. should stop NOW!</t>
  </si>
  <si>
    <t>https://twitter.com/realDonaldTrump/status/449329873048596480</t>
  </si>
  <si>
    <t>" @ ctsa: @ realDonaldTrump when I was a kid, there were 8. Now they give upwards of 31-40. It's an assault on the immune system."</t>
  </si>
  <si>
    <t>https://twitter.com/realDonaldTrump/status/449331076528615424</t>
  </si>
  <si>
    <t>If I were President I would push for proper vaccinations but would not allow one time massive shots that a small child cannot take - AUTISM.</t>
  </si>
  <si>
    <t>https://twitter.com/realDonaldTrump/status/449331141330604033</t>
  </si>
  <si>
    <t>" @ Bossman140: @ realDonaldTrump the most brilliant observation you have ever made. Parents should take your advice"</t>
  </si>
  <si>
    <t>https://twitter.com/realDonaldTrump/status/449403304163155968</t>
  </si>
  <si>
    <t>Coach W to his basketball players - BE QUICK BUT DON'T HURRY!</t>
  </si>
  <si>
    <t>https://twitter.com/realDonaldTrump/status/449433566146232321</t>
  </si>
  <si>
    <t>" @ GiorgiMassimo:3 words to keep in mind every day for getting rich! You're the best business man, your tips are precious! Thanks in advance"</t>
  </si>
  <si>
    <t>https://twitter.com/realDonaldTrump/status/449434057022005248</t>
  </si>
  <si>
    <t>"@saladgyrl: @ RockChalkSpence Someone I know has a child who had a seizure within minutes of a shot in Dr's office, was autistic after."</t>
  </si>
  <si>
    <t>@saladgyrl @</t>
  </si>
  <si>
    <t>https://twitter.com/realDonaldTrump/status/449434308458315776</t>
  </si>
  <si>
    <t>"@menabazz_: @ realDonaldTrump You inspire me." Thanks</t>
  </si>
  <si>
    <t>@menabazz_ @</t>
  </si>
  <si>
    <t>https://twitter.com/realDonaldTrump/status/449435006168207360</t>
  </si>
  <si>
    <t>" @ CherylMossTyler: @ realDonaldTrump thank you for stand on child vaccinations. 35yr ago 1 child in 3 counties. Now 3 classes in some schools</t>
  </si>
  <si>
    <t>https://twitter.com/realDonaldTrump/status/449436081847824384</t>
  </si>
  <si>
    <t>"@GOBNaseem: Do you think your book from 2004, "How to get rich" can still be a gateway to financial success in today's day of age?" YES!</t>
  </si>
  <si>
    <t>https://twitter.com/realDonaldTrump/status/449525268529815552</t>
  </si>
  <si>
    <t>Healthy young child goes to doctor, gets pumped with massive shot of many vaccines, doesn't feel good and changes - AUTISM. Many such cases!</t>
  </si>
  <si>
    <t>https://twitter.com/realDonaldTrump/status/449530777085411328</t>
  </si>
  <si>
    <t>" @ HN_JAD @ realDonaldTrump @ DonaldJTrumpJr your Trump Hotel in # Vegas is spectacular. Amazing strip views." Thank you.</t>
  </si>
  <si>
    <t>https://twitter.com/realDonaldTrump/status/449531430037913600</t>
  </si>
  <si>
    <t>"@Steal70 @ realDonaldTrump enjoying the Toronto property for my first time. Great service from Shane and Ali." Thank you. @ TrumpToronto</t>
  </si>
  <si>
    <t>@Steal70 @ @</t>
  </si>
  <si>
    <t>https://twitter.com/realDonaldTrump/status/449532142746599424</t>
  </si>
  <si>
    <t>" @ KarenHaywood3 @ realDonaldTrump Both your parents were very nice looking. Great photo!" Thank you.</t>
  </si>
  <si>
    <t>https://twitter.com/realDonaldTrump/status/449535987400843264</t>
  </si>
  <si>
    <t>" @ realjuliemallen indeed she was Mr.T she also looks like she was beautiful person as well Great moms matter they shape who weR" Thank you</t>
  </si>
  <si>
    <t>https://twitter.com/realDonaldTrump/status/449537233838940160</t>
  </si>
  <si>
    <t>" @ koos32 @ realDonaldTrump Nice picture Donald. I can see where your great looks come from. Your parents did a great job!" Thanks.</t>
  </si>
  <si>
    <t>https://twitter.com/realDonaldTrump/status/449544008986275840</t>
  </si>
  <si>
    <t>With autism being way up, what do we have to lose by having doctors give small dose vaccines vs. big pump doses into those tiny bodies?</t>
  </si>
  <si>
    <t>https://twitter.com/realDonaldTrump/status/449544628552105984</t>
  </si>
  <si>
    <t>Join @ autismspeaks, and light the world blue on 4/2. # LIUB will raise awareness for millions with autism!</t>
  </si>
  <si>
    <t>https://twitter.com/realDonaldTrump/status/449568965715832832</t>
  </si>
  <si>
    <t>SSE slashes offshore wind investment‚Äîwants British government to pay for its losses on these monstrosities http://bit.ly/1myq7uE</t>
  </si>
  <si>
    <t>https://twitter.com/realDonaldTrump/status/449598058788319233</t>
  </si>
  <si>
    <t>"Inspiration exists, but it has to find us working." -- Pablo Picasso</t>
  </si>
  <si>
    <t>https://twitter.com/realDonaldTrump/status/449600415144108032</t>
  </si>
  <si>
    <t>" @ SamJabbo @ realDonaldTrump i haven't read any of your books yet, which one should i start with?" The Art of the Deal is a good start.</t>
  </si>
  <si>
    <t>https://twitter.com/realDonaldTrump/status/449613505747251202</t>
  </si>
  <si>
    <t>For Entrepreneurs: A good question to ask yourself ‚Äì‚ÄúWhat can I provide that does not yet exist?‚Äù</t>
  </si>
  <si>
    <t>https://twitter.com/realDonaldTrump/status/449613691986903040</t>
  </si>
  <si>
    <t>Entrepreneurs: Another question to ask yourself‚Äî‚ÄúWhat am I pretending not to see?‚Äù There may be great opportunities right around you.</t>
  </si>
  <si>
    <t>https://twitter.com/realDonaldTrump/status/449613862690889728</t>
  </si>
  <si>
    <t>Entrepreneurs: Believe in yourself. If you don‚Äôt, no one else will either. Realize that becoming an entrepreneur is not a group effort.</t>
  </si>
  <si>
    <t>https://twitter.com/realDonaldTrump/status/449629030250455040</t>
  </si>
  <si>
    <t>" @ realMikePalumbo Walked in Trump Tower for the first time this week.. Gorgeous (as all your work). Love the Trump experience" Thank you.</t>
  </si>
  <si>
    <t>https://twitter.com/realDonaldTrump/status/449629440197545984</t>
  </si>
  <si>
    <t>" @ HrvstFoundation @ realDonaldTrump @ SamJabbo The Art of the Deal gets my vote. It changed the way I do business." Great!</t>
  </si>
  <si>
    <t>https://twitter.com/realDonaldTrump/status/449635980954583040</t>
  </si>
  <si>
    <t>To all young (and old) entrepreneurs: Believe in yourself, talk yourself up! Energize yourself and you'll energize others.</t>
  </si>
  <si>
    <t>https://twitter.com/realDonaldTrump/status/449836320572321792</t>
  </si>
  <si>
    <t>To all haters and losers: I am NOT anti-vaccine, but I am against shooting massive doses into tiny children. Spread shots out over time.</t>
  </si>
  <si>
    <t>https://twitter.com/realDonaldTrump/status/449894447250427904</t>
  </si>
  <si>
    <t>@PrincessDaytura @ realDonaldTrump for president - it's reality, he is reality and he is the ONLY one capable of making the necessary changes</t>
  </si>
  <si>
    <t>@PrincessDaytura @</t>
  </si>
  <si>
    <t>https://twitter.com/realDonaldTrump/status/449985056766177280</t>
  </si>
  <si>
    <t>. @ ArsenioHall - The only thing you don't mention in the nice Esquire piece about you is The Apprentice, without which you would be nowhere!</t>
  </si>
  <si>
    <t>https://twitter.com/realDonaldTrump/status/449986063910830081</t>
  </si>
  <si>
    <t>. @ ArsenioHall - How quickly people forget, but not me! You told me that without The Apprentice you could never have gotten your show - Sad!</t>
  </si>
  <si>
    <t>https://twitter.com/realDonaldTrump/status/449987370516226048</t>
  </si>
  <si>
    <t>"@TarrKoziara: @ realDonaldTrump @ ArsenioHall The Apprentice has started and revived a lot of people's careers." Very true!</t>
  </si>
  <si>
    <t>@TarrKoziara @ @</t>
  </si>
  <si>
    <t>https://twitter.com/realDonaldTrump/status/449987544382734336</t>
  </si>
  <si>
    <t>" @ AlexArancio: @ ArsenioHall doesn't mention Apprentice because his ego won't let him. It's why he failed originally and will fail again"</t>
  </si>
  <si>
    <t>https://twitter.com/realDonaldTrump/status/449988325043355649</t>
  </si>
  <si>
    <t>" @ tx_shaun: @ realDonaldTrump its true, he didn't get his show until after he won the apprentice"</t>
  </si>
  <si>
    <t>https://twitter.com/realDonaldTrump/status/449990254041526272</t>
  </si>
  <si>
    <t>" @ DanScavino: . @ realDonaldTrump ~ I WAS THERE when @ ArsenioHall said that. More then once by the way. Just saying, it is # FACT # TRUE!"</t>
  </si>
  <si>
    <t>https://twitter.com/realDonaldTrump/status/449990679318790144</t>
  </si>
  <si>
    <t>" @ johnrich: One thing about @ realDonaldTrump he never sugar coats anything...I'm SURE @ Arseniohall is appreciative, as am I." Thanks John!</t>
  </si>
  <si>
    <t>https://twitter.com/realDonaldTrump/status/449990933321641984</t>
  </si>
  <si>
    <t>" @ wmdavid66: @ realDonaldTrump @ ArsenioHall It is without a doubt true. Arsenio was a has been that people barely remembered.</t>
  </si>
  <si>
    <t>https://twitter.com/realDonaldTrump/status/450060072992120832</t>
  </si>
  <si>
    <t>" @ pwnza: @ realDonaldTrump why aren't you president yet?" A very good question!</t>
  </si>
  <si>
    <t>https://twitter.com/realDonaldTrump/status/450061644337774592</t>
  </si>
  <si>
    <t>" @ chrispilz: @ realDonaldTrump Would you consider running for pres in 2016?" That absolutely could happen. Our country needs help fast!</t>
  </si>
  <si>
    <t>https://twitter.com/realDonaldTrump/status/450067471635349504</t>
  </si>
  <si>
    <t>" @ Winger23: Obamacare has ruined healthcare. Everyone I know is having a hard time paying their new plans. It costs too much!"</t>
  </si>
  <si>
    <t>https://twitter.com/realDonaldTrump/status/450067898036682753</t>
  </si>
  <si>
    <t>"@diverojalv: @ realDonaldTrump @ chrispilz my only concern w/Trump running for prez is that he could only serve two terms!" Very cute!</t>
  </si>
  <si>
    <t>@diverojalv @ @</t>
  </si>
  <si>
    <t>https://twitter.com/realDonaldTrump/status/450070669129428993</t>
  </si>
  <si>
    <t>" @ SamJabbo: @ realDonaldTrump # Trump2016 or I'm moving out of the U.S" You sound very smart!</t>
  </si>
  <si>
    <t>https://twitter.com/realDonaldTrump/status/450070828756254720</t>
  </si>
  <si>
    <t>" @ oates_tom: @ realDonaldTrump I think if you run you'll get a lot of people that wouldn't normally vote.....vote for you" Thank you.</t>
  </si>
  <si>
    <t>https://twitter.com/realDonaldTrump/status/450081046810599425</t>
  </si>
  <si>
    <t>" @ DanScavino: WHAT DONALD TRUMP DID TO BRING BACK ARSENIO HALL AFTER The @ ApprenticeNBC on @ NBC http://www.janetcharltonshollywood.com/what-donald-trump-did-for-arsenio-hall/ ‚Ä¶ @ @ ArsenioHall" TRUE</t>
  </si>
  <si>
    <t>https://twitter.com/realDonaldTrump/status/450098454958997504</t>
  </si>
  <si>
    <t>" @ Pavlo_Rodriguez: @ realDonaldTrump your books inspire me, thanks" Great.</t>
  </si>
  <si>
    <t>https://twitter.com/realDonaldTrump/status/450099934617174017</t>
  </si>
  <si>
    <t>"@kenzoeblair: If @ realDonaldTrump retweeted me... I'd prob cry. Your tweets make my day." Don't cry!</t>
  </si>
  <si>
    <t>@kenzoeblair @</t>
  </si>
  <si>
    <t>https://twitter.com/realDonaldTrump/status/450183916268572672</t>
  </si>
  <si>
    <t>"@CarltonCountry: @ johnrich Do u have any idea when the new season of # CelebrityApprentice will be on?" In the FALL - shooting now!</t>
  </si>
  <si>
    <t>@CarltonCountry @</t>
  </si>
  <si>
    <t>https://twitter.com/realDonaldTrump/status/450184882590076928</t>
  </si>
  <si>
    <t>" @ BlueyesBeauty: If @ realDonaldTrump ran for president I would actually go vote for once! # weneedchange # trumpforpresident" Thanks.</t>
  </si>
  <si>
    <t>https://twitter.com/realDonaldTrump/status/450185135192014848</t>
  </si>
  <si>
    <t>" @ ell7654321: @ realDonaldTrump If u run for president u have my vote" Remember that!</t>
  </si>
  <si>
    <t>https://twitter.com/realDonaldTrump/status/450372876366282752</t>
  </si>
  <si>
    <t>@ MagnaSearchGRP Your new TRUMP tower in Vancouver looks fantastic. I'm gonna pick up a unit. Just can't say no to 5-star living # motivation"</t>
  </si>
  <si>
    <t>https://twitter.com/realDonaldTrump/status/450390170031116288</t>
  </si>
  <si>
    <t>" @ larksnestartist @ MagnaSearchGRP As a pediatrician I have fought multiple vaccine doses in children for years. Thank you for your efforts."</t>
  </si>
  <si>
    <t>https://twitter.com/realDonaldTrump/status/450417312173420544</t>
  </si>
  <si>
    <t>" @ OnlyAnnieHorton: @ realDonaldTrump @ larksnestartist @ MagnaSearchGRP Please keep fighting. Three in one is a cheap but dangerous solution."</t>
  </si>
  <si>
    <t>https://twitter.com/realDonaldTrump/status/450417560144842752</t>
  </si>
  <si>
    <t>" @ Kramersfarm: You are spot on with your opinion on vaccinations. Big pharma and big Ag control a lot of misinformation. Great job."</t>
  </si>
  <si>
    <t>https://twitter.com/realDonaldTrump/status/450417730651693056</t>
  </si>
  <si>
    <t>"@thisismendim: @ realDonaldTrump i read your book 'Think Like a Champion'. I'm impressed.. It motivated me very much. Thank you.</t>
  </si>
  <si>
    <t>@thisismendim @</t>
  </si>
  <si>
    <t>https://twitter.com/realDonaldTrump/status/450439510833528832</t>
  </si>
  <si>
    <t>" @ betsyscribeindc: @ realDonaldTrump Begging you to run for President. You must save this country. You're the one who can do it." TRUE!</t>
  </si>
  <si>
    <t>https://twitter.com/realDonaldTrump/status/450440874594689024</t>
  </si>
  <si>
    <t>" @ tripletluv11: @ realDonaldTrump @ pwnza I think you would make a great kick butt President!!"</t>
  </si>
  <si>
    <t>https://twitter.com/realDonaldTrump/status/450442382233071617</t>
  </si>
  <si>
    <t>. @ genesimmons Keep up the great work and congrats - we are proud of you!</t>
  </si>
  <si>
    <t>https://twitter.com/realDonaldTrump/status/450444859326074880</t>
  </si>
  <si>
    <t>. @ MagicJohnson Good luck with the Dodgers this season, if they were like you they would never lose a game!</t>
  </si>
  <si>
    <t>https://twitter.com/realDonaldTrump/status/450590524798676994</t>
  </si>
  <si>
    <t>" @ TheTrueAnthony: Sunday nights this Spring just aren't the same without @ ApprenticeNBC. How much longer? Shooting now, on in the FALL.</t>
  </si>
  <si>
    <t>https://twitter.com/realDonaldTrump/status/450622707340947456</t>
  </si>
  <si>
    <t>Sorry, couldn't do @ foxandfriends this morning--big meeting. Will double up next week at 7.</t>
  </si>
  <si>
    <t>https://twitter.com/realDonaldTrump/status/450651242243842048</t>
  </si>
  <si>
    <t>" @ _MarcoGenovese @ realDonaldTrump never give up! That's how you make it happen." True!</t>
  </si>
  <si>
    <t>https://twitter.com/realDonaldTrump/status/450653517536321536</t>
  </si>
  <si>
    <t>" @ DrewMadeOFF RT @ realDonaldTrump RT @ AlexArancio @ ArsenioHall It's why he failed originally and will fail again" It's called disloyal!</t>
  </si>
  <si>
    <t>https://twitter.com/realDonaldTrump/status/450654148191850498</t>
  </si>
  <si>
    <t>" @ DrewMadeOFF RT @ realDonaldTrump RT @ tx_shaun its # true, he didn't get his show until after he won the @ ApprenticeNBC" True!</t>
  </si>
  <si>
    <t>https://twitter.com/realDonaldTrump/status/450654847222960128</t>
  </si>
  <si>
    <t>" @ dalasner @ realDonaldTrump Love to see you one on one with Bill Maher without his morons in his audience." He would have no chance!</t>
  </si>
  <si>
    <t>https://twitter.com/realDonaldTrump/status/450661460260442112</t>
  </si>
  <si>
    <t>" @ xadusx @ realDonaldTrump @ SamJabbo or "Never give up" they're all my favorite though, read them all!" Thanks--good luck!</t>
  </si>
  <si>
    <t>https://twitter.com/realDonaldTrump/status/450697712850444288</t>
  </si>
  <si>
    <t>"Do not go where the path may lead, go instead where there is no path and leave a trail." -- Ralph Waldo Emerson</t>
  </si>
  <si>
    <t>https://twitter.com/realDonaldTrump/status/450731150865338368</t>
  </si>
  <si>
    <t>Because of President Obama's failed leadership, we have put Vladimir Putin &amp; Russia back on the world stage! --No reason for this.</t>
  </si>
  <si>
    <t>https://twitter.com/realDonaldTrump/status/450745848465727488</t>
  </si>
  <si>
    <t>Noisy windfarm driving community crazy! http://bit.ly/1mFSx66 @ AlexSalmond @ AberdeenCC @ AberdeenshireCC</t>
  </si>
  <si>
    <t>https://twitter.com/realDonaldTrump/status/450753331498340352</t>
  </si>
  <si>
    <t>" @ DrewHutch13 w/ you on those windmills my man!! Waste of $$$, time and other resources." @ AlexSalmond @ AberdeenCC</t>
  </si>
  <si>
    <t>https://twitter.com/realDonaldTrump/status/450753970815135746</t>
  </si>
  <si>
    <t>" @ KanStalwart3 @ AlexSalmond @ AberdeenCC @ Aberdeenshire Truth look to Southern California ugly white poles with bird killing fans"</t>
  </si>
  <si>
    <t>https://twitter.com/realDonaldTrump/status/450790962911256577</t>
  </si>
  <si>
    <t>" @ sowinski_house: @ realDonaldTrump Donald Trump for president!" A very wise choice, thanks!</t>
  </si>
  <si>
    <t>https://twitter.com/realDonaldTrump/status/450791391682379776</t>
  </si>
  <si>
    <t>" @ TimNaples: @ realDonaldTrump @ AlexSalmond @ AberdeenCC @ AberdeenshireCC Wind energy is a destructive force for wildlife." True!</t>
  </si>
  <si>
    <t>https://twitter.com/realDonaldTrump/status/450962747845799938</t>
  </si>
  <si>
    <t>" @ gretawire: A GIANT THANK YOU TO ALL THE ON THE RECORD VIEWERS at 7pm ‚Äî you are THE REASON we remain #1 at 7pm! Great going Greta.</t>
  </si>
  <si>
    <t>https://twitter.com/realDonaldTrump/status/450964325013135361</t>
  </si>
  <si>
    <t>" @ GuyEndoreKaiser: @ realDonaldTrump I've read Art of the Deal a dozen times! Only you can fix this country!" That is perhaps true!</t>
  </si>
  <si>
    <t>https://twitter.com/realDonaldTrump/status/450964791985971200</t>
  </si>
  <si>
    <t>" @ shaneandstamp: @ realDonaldTrump your a respected businessman. Why do you deny peoples knowledge about climate change. You mean GLOBAL W</t>
  </si>
  <si>
    <t>https://twitter.com/realDonaldTrump/status/450966109928574976</t>
  </si>
  <si>
    <t>"@harvey_handy: @ realDonaldTrump if POTUS what would you do with Russia right now?" All I can say is that they would respect the U.S.</t>
  </si>
  <si>
    <t>@harvey_handy @</t>
  </si>
  <si>
    <t>https://twitter.com/realDonaldTrump/status/450967412343840768</t>
  </si>
  <si>
    <t>In New York, March was the coldest month in recorded history - we could use some GLOBAL WARMING!</t>
  </si>
  <si>
    <t>https://twitter.com/realDonaldTrump/status/450980613412360192</t>
  </si>
  <si>
    <t>" @ tmoulton @ realDonaldTrump Staying at your Vegas tower. Very nice!" Thanks. @ TrumpLasVegas</t>
  </si>
  <si>
    <t>https://twitter.com/realDonaldTrump/status/450980996616568832</t>
  </si>
  <si>
    <t>" @ peterienhio @ realDonaldTrump nice clock outside the Aberdeenshire golf course! # verysmart" Thank you.</t>
  </si>
  <si>
    <t>https://twitter.com/realDonaldTrump/status/450982198926405632</t>
  </si>
  <si>
    <t>" @ MonergyTheBook @ TrumpPanama In spite of the hype it is a great hotel; I was there when it opened a few years ago." Thanks.</t>
  </si>
  <si>
    <t>https://twitter.com/realDonaldTrump/status/450985567803940865</t>
  </si>
  <si>
    <t>" @ tmoulton @ realDonaldTrump Staying at your Vegas tower. Very nice!" Thank you. @ TrumpLasVegas</t>
  </si>
  <si>
    <t>https://twitter.com/realDonaldTrump/status/450985970557792256</t>
  </si>
  <si>
    <t>" @ AJFrugoli Thank you for building a beautiful hotel in Vegas that I don't have to cover my children's eyes (or my eyes) when we enter" Thx</t>
  </si>
  <si>
    <t>https://twitter.com/realDonaldTrump/status/450988471285743616</t>
  </si>
  <si>
    <t>" @ DonNadeau Thank you so much for supporting a larger Galaxy-like iPhone screen. Even with glasses, current one strains. # Apple" True.</t>
  </si>
  <si>
    <t>https://twitter.com/realDonaldTrump/status/450990903688458240</t>
  </si>
  <si>
    <t>" @ MartinJajou Thanks for being a great role model, it actually motivates me for greatness" Terrific!</t>
  </si>
  <si>
    <t>https://twitter.com/realDonaldTrump/status/450992083609088000</t>
  </si>
  <si>
    <t>"@Tyler4rmwc You would make a great President. If anyone can get us out of debt, it's you sir. Everything you touch turns to gold." Thanks</t>
  </si>
  <si>
    <t>https://twitter.com/realDonaldTrump/status/451011343009591296</t>
  </si>
  <si>
    <t>Yesterday in front of Rockefeller Centerpic.twitter.com/Gki5bk0RH7</t>
  </si>
  <si>
    <t>https://twitter.com/realDonaldTrump/status/451018221207179264</t>
  </si>
  <si>
    <t>The signature restaurant of @ TrumpNewYork, @ jeangeorges is both a Forbes Five-Star &amp; AAA Five-Diamond restaurant http://bit.ly/1jwjkiu</t>
  </si>
  <si>
    <t>https://twitter.com/realDonaldTrump/status/451019186220060673</t>
  </si>
  <si>
    <t>"Discovery breeds discovery, as in success breeds success. Questions are thoughts with a quest." -- Think Like a Champion</t>
  </si>
  <si>
    <t>https://twitter.com/realDonaldTrump/status/451024732872540160</t>
  </si>
  <si>
    <t>"People rarely succeed unless they have fun in what they are doing."-- Andrew Carnegie</t>
  </si>
  <si>
    <t>https://twitter.com/realDonaldTrump/status/451080874201579520</t>
  </si>
  <si>
    <t>Today in history WrestleMania 23: I shave @ VinceMcMahon's hair--highest rated show in WWE history @ WrestleFactpic.twitter.com/7su88r1Mr0</t>
  </si>
  <si>
    <t>https://twitter.com/realDonaldTrump/status/451087188457832448</t>
  </si>
  <si>
    <t>" @ TpGraf82 @ realDonaldTrump I'm training my employees today wearing a # trumpcollection # tie # shirt feeling good and powerful!" Great!</t>
  </si>
  <si>
    <t>https://twitter.com/realDonaldTrump/status/451087667678019586</t>
  </si>
  <si>
    <t>" @ A_Buon I remember many years ago I hated @ realDonaldTrump because the media told me to. I now know he's a true American" Thanks.</t>
  </si>
  <si>
    <t>https://twitter.com/realDonaldTrump/status/451279662426382336</t>
  </si>
  <si>
    <t>" @ DragonForce_One: @ realDonaldTrump Chicago had the coldest four months since 1872 (Dec 1st to Mar 31st). Avg temp was 22F"</t>
  </si>
  <si>
    <t>https://twitter.com/realDonaldTrump/status/451316015998439426</t>
  </si>
  <si>
    <t>" @ LoganWeiler11: @ realDonaldTrump I am wearing a trump tie today. It is, by far, my favorite tie." Great - at Macy's!</t>
  </si>
  <si>
    <t>https://twitter.com/realDonaldTrump/status/451375011715362816</t>
  </si>
  <si>
    <t>"If everything seems under control, you're just not going fast enough." -- Mario Andretti</t>
  </si>
  <si>
    <t>https://twitter.com/realDonaldTrump/status/451388521165897728</t>
  </si>
  <si>
    <t>Visit the highly acclaimed Trump International Hotel &amp; Tower Chicago and its exceptional 'Sixteen' restaurant http://bit.ly/1oqqQ32</t>
  </si>
  <si>
    <t>https://twitter.com/realDonaldTrump/status/451412881146658816</t>
  </si>
  <si>
    <t>Entrepreneurs: Be cautiously optimistic. Call it positive thinking with a lot of reality checks.</t>
  </si>
  <si>
    <t>https://twitter.com/realDonaldTrump/status/451413881014210560</t>
  </si>
  <si>
    <t>Entrepreneurs: Pay attention to details. If you don‚Äôt know everything about what you‚Äôre doing, you'll be in for some big surprises.</t>
  </si>
  <si>
    <t>https://twitter.com/realDonaldTrump/status/451414869544562688</t>
  </si>
  <si>
    <t>Entrepreneurs: Watching you could be the motivation for your employees.Make it an example that will best serve the success of your business.</t>
  </si>
  <si>
    <t>https://twitter.com/realDonaldTrump/status/451698590285856768</t>
  </si>
  <si>
    <t>" @ evneleven: @ realDonaldTrump for President! Your the only one who knows how to run this country # TrumpforPres # success # awesomeness"</t>
  </si>
  <si>
    <t>https://twitter.com/realDonaldTrump/status/451728531492704256</t>
  </si>
  <si>
    <t>I hear the very ungrateful @ ArsenioHall has a show that is absolutely dying in the ratings. Really too bad!</t>
  </si>
  <si>
    <t>https://twitter.com/realDonaldTrump/status/451731505782743041</t>
  </si>
  <si>
    <t>"Great works are performed not by strength but by perseverance."-- Samuel Johnson</t>
  </si>
  <si>
    <t>https://twitter.com/realDonaldTrump/status/451734763544793088</t>
  </si>
  <si>
    <t>"If Trump became president he would do an amazing job; if Obama took over Celebrity Apprentice, he'd fail." What's your opinion? I agree!</t>
  </si>
  <si>
    <t>https://twitter.com/realDonaldTrump/status/451736675384037376</t>
  </si>
  <si>
    <t>" @ MateoHielo please buy @ buffalobills Upstate NY would love to have you be the owner of our Franchise # prayersforJK" Thank you.</t>
  </si>
  <si>
    <t>https://twitter.com/realDonaldTrump/status/451737735351795712</t>
  </si>
  <si>
    <t>" @ lisagoetz Whether it's the real him or not...The Donald is full of wise words!! # listenup # lovethatguy # businessmind" It is!</t>
  </si>
  <si>
    <t>https://twitter.com/realDonaldTrump/status/451739969661710337</t>
  </si>
  <si>
    <t>" @ ZacKing30 The Trumps are my favorite public figures. Hands down! @ IvankaTrump @ realDonaldTrump" Thank you!</t>
  </si>
  <si>
    <t>https://twitter.com/realDonaldTrump/status/451743590314954752</t>
  </si>
  <si>
    <t>" @ LilCheezWiz @ realDonaldTrump Thank you for standing with us in Albany" My honor!</t>
  </si>
  <si>
    <t>https://twitter.com/realDonaldTrump/status/451744056327307264</t>
  </si>
  <si>
    <t>" @ 1tannedman @ realDonaldTrump I have about 40 of ur ties wouldn't wear anything else" You have great taste, thanks.</t>
  </si>
  <si>
    <t>https://twitter.com/realDonaldTrump/status/451820042876116993</t>
  </si>
  <si>
    <t>Ask yourself: "What can I learn today that I didn't know before?" Always be a student, always be open to new ideas.</t>
  </si>
  <si>
    <t>https://twitter.com/realDonaldTrump/status/451830783981133824</t>
  </si>
  <si>
    <t>I can't believe David Letterman has announced his retirement--he is a great guy! @ Letterman</t>
  </si>
  <si>
    <t>https://twitter.com/realDonaldTrump/status/452081126128250881</t>
  </si>
  <si>
    <t>"Never let the fear of striking out get in your way." -- Babe Ruth</t>
  </si>
  <si>
    <t>https://twitter.com/realDonaldTrump/status/452096748207767552</t>
  </si>
  <si>
    <t>" @ renee41961 @ realDonaldTrump I like the Donald becuz he is not afraid to speak the truth no matter what it is! # therealdeal" Thank you.</t>
  </si>
  <si>
    <t>https://twitter.com/realDonaldTrump/status/452099398034804736</t>
  </si>
  <si>
    <t>. @ Andre_Reed83 Thanks for your nice words. You are a real champion. I‚Äôm pushing!</t>
  </si>
  <si>
    <t>https://twitter.com/realDonaldTrump/status/452099840194142210</t>
  </si>
  <si>
    <t>" @ danieljshaw @ realDonaldTrump @ Letterman was always funny watching you two banter! That will be missed!" I agree!</t>
  </si>
  <si>
    <t>https://twitter.com/realDonaldTrump/status/452103256463138816</t>
  </si>
  <si>
    <t>" @ Cfwaye @ realDonaldTrump you know what is great about you. You didn't just chase a dream, you envisioned one." Thank you.</t>
  </si>
  <si>
    <t>https://twitter.com/realDonaldTrump/status/452104913322274816</t>
  </si>
  <si>
    <t>" @ andzi11 @ realDonaldTrump Watching the Celebrity Apprentice love it. Truly my favorite show # boladagur # gottaloveit" Thanks</t>
  </si>
  <si>
    <t>https://twitter.com/realDonaldTrump/status/452114567523749888</t>
  </si>
  <si>
    <t>" @ __HotDawgs @ realDonaldTrump hey can we get a shout out for a start up company in our Entrepreneurship class" Work hard and good luck!</t>
  </si>
  <si>
    <t>https://twitter.com/realDonaldTrump/status/452143485286899713</t>
  </si>
  <si>
    <t>. @ Neilyoung- one of my favorite musicians- in my office. http://instagram.com/p/mYIm5OGhfw/</t>
  </si>
  <si>
    <t>https://twitter.com/realDonaldTrump/status/452155340092874752</t>
  </si>
  <si>
    <t>" @ Vesparum @ realDonaldTrump another great evening at MacLeod House" Thank you.</t>
  </si>
  <si>
    <t>https://twitter.com/realDonaldTrump/status/452155669920354305</t>
  </si>
  <si>
    <t>" @ BigBro14 @ realDonaldTrump Just booked my trip to Trump Intnl Golf Links in Aug So excited to play the Best" Have fun!</t>
  </si>
  <si>
    <t>https://twitter.com/realDonaldTrump/status/452156145772531712</t>
  </si>
  <si>
    <t>"@moss92g Mr. Trump, your children convinced me you R a class act, standing with the folks in Albany was icing on the cake. Thank You!" Thx</t>
  </si>
  <si>
    <t>https://twitter.com/realDonaldTrump/status/452173576016502784</t>
  </si>
  <si>
    <t>"There is only one way to avoid criticism: do nothing, say nothing, and be nothing."‚Äì Aristotle</t>
  </si>
  <si>
    <t>https://twitter.com/realDonaldTrump/status/452231140443967488</t>
  </si>
  <si>
    <t>" @ Humbert_Tesla: In bed with Donald ;-) Great quality cc @ realDonaldTrump pic.twitter.com/KBnVYOIzkF" Thanks - from Sorta!</t>
  </si>
  <si>
    <t>https://twitter.com/realDonaldTrump/status/452231290591641600</t>
  </si>
  <si>
    <t>" @ BradANGSA: @ sonnset2 @ ForQ2 @ realDonaldTrump @ GreaseWeezer Obama would not have won election if he told truth about Obama-Care.."</t>
  </si>
  <si>
    <t>https://twitter.com/realDonaldTrump/status/452246185378852864</t>
  </si>
  <si>
    <t>" @ graciesavy: @ HoustonGunn the next Donald Trump! Still marveling at your accomplishments, keep up the good work :)" Thank you.</t>
  </si>
  <si>
    <t>https://twitter.com/realDonaldTrump/status/452258830324621313</t>
  </si>
  <si>
    <t>"@Hafizzuddin_MYU: Go for the next President of USA @ realDonaldTrump ... Lets see the impact for the world ... Great man for great world!</t>
  </si>
  <si>
    <t>@Hafizzuddin_MYU @</t>
  </si>
  <si>
    <t>https://twitter.com/realDonaldTrump/status/452265848687050752</t>
  </si>
  <si>
    <t>I can't believe that @ CNN would waste time and money with @ smerconish - he has got nothing going. Jeff Zucker must be losing his touch!</t>
  </si>
  <si>
    <t>https://twitter.com/realDonaldTrump/status/452266170088181760</t>
  </si>
  <si>
    <t>" @ elkaneh: @ realDonaldTrump @ CNN @ smerconish was just thinking that! What a boring show! Snooze fest!"</t>
  </si>
  <si>
    <t>https://twitter.com/realDonaldTrump/status/452266811523076096</t>
  </si>
  <si>
    <t>"@pnerrad: @ realDonaldTrump they've spent the last three weeks updating us about not finding a plane, Donald"</t>
  </si>
  <si>
    <t>@pnerrad @</t>
  </si>
  <si>
    <t>https://twitter.com/realDonaldTrump/status/452267275127885824</t>
  </si>
  <si>
    <t>" @ AndrewKirell: Hey @ realDonaldTrump do you think Les Moonves will give you the Late Show? I would get the best ratings of all!</t>
  </si>
  <si>
    <t>https://twitter.com/realDonaldTrump/status/452267982933475328</t>
  </si>
  <si>
    <t>"@CakeItEasy: @ realDonaldTrump can't wait for the golf course at ferry point in the Bronx to open! Excited" It will be great!</t>
  </si>
  <si>
    <t>@CakeItEasy @</t>
  </si>
  <si>
    <t>https://twitter.com/realDonaldTrump/status/452268540310355968</t>
  </si>
  <si>
    <t>I hate what has happened to the once great @ CNN.</t>
  </si>
  <si>
    <t>https://twitter.com/realDonaldTrump/status/452282164277956609</t>
  </si>
  <si>
    <t>" @ BeBeSXM: @ realDonaldTrump I cross the whitestone bridge regularly...it went from a dump to a masterpeice...God Bless All You Do !" Thanks</t>
  </si>
  <si>
    <t>https://twitter.com/realDonaldTrump/status/452282790453985280</t>
  </si>
  <si>
    <t>" @ PatsSoxFan71: @ realDonaldTrump @ AndrewKirell if you hosted the late show you couldn't run for president. # trump2016" That is true!</t>
  </si>
  <si>
    <t>https://twitter.com/realDonaldTrump/status/452377082149216256</t>
  </si>
  <si>
    <t>" @ bluestar4fan: @ realDonaldTrump @ CNN Been a long time since CNN was great. Could learn lessons in greatness from you and FOX News." True!</t>
  </si>
  <si>
    <t>https://twitter.com/realDonaldTrump/status/452382458521346048</t>
  </si>
  <si>
    <t>" @ JHKING17: @ realDonaldTrump please do our nation a favor and run for president!! # trump2016" Somebody good better do that, and fast!</t>
  </si>
  <si>
    <t>https://twitter.com/realDonaldTrump/status/452384025190359040</t>
  </si>
  <si>
    <t>" @ mnm769: @ realDonaldTrump @ JHKING17 why don't u do it Donald trump" Just watch!</t>
  </si>
  <si>
    <t>https://twitter.com/realDonaldTrump/status/452384186071261184</t>
  </si>
  <si>
    <t>"@FrankyGarbaggio: @ realDonaldTrump you are the man plain and simple." Thank you, very nice.</t>
  </si>
  <si>
    <t>@FrankyGarbaggio @</t>
  </si>
  <si>
    <t>https://twitter.com/realDonaldTrump/status/452387775435005952</t>
  </si>
  <si>
    <t>" @ indigoblue65: @ realDonaldTrump Ummm...I like the sound of President Trump!?!?!" Thank you!</t>
  </si>
  <si>
    <t>https://twitter.com/realDonaldTrump/status/452387879755730944</t>
  </si>
  <si>
    <t>" @ TristacksEff: @ realDonaldTrump would bring us back from this mess @ BarackObama put us in. # RunForPresident #2016" True!</t>
  </si>
  <si>
    <t>https://twitter.com/realDonaldTrump/status/452388090372718593</t>
  </si>
  <si>
    <t>" @ nikkio: 6 BILLION $'s goes missing from State dept -Where's the outrage? If u were Prez- they'd find it fast http://www.thefiscaltimes.com/Articles/2014/04/04/6-Billion-Goes-Missing-State-Department ‚Ä¶"</t>
  </si>
  <si>
    <t>https://twitter.com/realDonaldTrump/status/452388504757370880</t>
  </si>
  <si>
    <t>" @ thequote: Without passion you don't have energy, without energy you have nothing. - Donald Trump"</t>
  </si>
  <si>
    <t>https://twitter.com/realDonaldTrump/status/452402612080762880</t>
  </si>
  <si>
    <t>" @ oldschoolRUSH:Mr T, U should replace Dave! You are Funny, Clever, Smart, Handsome,Charismatic, Insightful,Successful..Like He Has A Twin!"</t>
  </si>
  <si>
    <t>https://twitter.com/realDonaldTrump/status/452403534131376128</t>
  </si>
  <si>
    <t>" @ Prayformetoo: @ realDonaldTrump Donald you should be President, with Bill O'Reilly as Vice P. You would both fight for the abused kids.</t>
  </si>
  <si>
    <t>https://twitter.com/realDonaldTrump/status/452403744307957760</t>
  </si>
  <si>
    <t>" @ GodFocker: @ realDonaldTrump please run for president, you're the best we've got and i will vote for you in 2016."</t>
  </si>
  <si>
    <t>https://twitter.com/realDonaldTrump/status/452403839250202624</t>
  </si>
  <si>
    <t>" @ PbrunnerRr: @ realDonaldTrump You should go to Wrestle Manina. Its Good for business. Us Fans want you as President"</t>
  </si>
  <si>
    <t>https://twitter.com/realDonaldTrump/status/452420477471191040</t>
  </si>
  <si>
    <t>" @ khaleejideal: @ realDonaldTrump u r my role model since i was 18. Now im 22 and working on launching my own company bcz of ur inspiration.</t>
  </si>
  <si>
    <t>https://twitter.com/realDonaldTrump/status/452421432837144576</t>
  </si>
  <si>
    <t>" @ dchamp5810: @ realDonaldTrump @ indigoblue65 you got my vote Mr. Trump...." Great!</t>
  </si>
  <si>
    <t>https://twitter.com/realDonaldTrump/status/452421909788258304</t>
  </si>
  <si>
    <t>" @ not_that_actor: I've been cheering u on for many moons. But I'm afraid YOU don't have the passion to ACTUALLY run in '16" We'll see.</t>
  </si>
  <si>
    <t>https://twitter.com/realDonaldTrump/status/452422010023714817</t>
  </si>
  <si>
    <t>"@ndumisozungu22: @ realDonaldTrump The only human i would trust to be president" Thanks!</t>
  </si>
  <si>
    <t>@ndumisozungu22 @</t>
  </si>
  <si>
    <t>https://twitter.com/realDonaldTrump/status/452422578771353600</t>
  </si>
  <si>
    <t>" @ DenZen: @ realDonaldTrump I love your passion &amp; boundless energy. It's fantastic just how tireless u are in your quest for an ideal America</t>
  </si>
  <si>
    <t>https://twitter.com/realDonaldTrump/status/452422959203123200</t>
  </si>
  <si>
    <t>" @ DenZen: Successful people work their asses off to make it, only to be punished by heavy taxes which are then squandered recklessly."</t>
  </si>
  <si>
    <t>https://twitter.com/realDonaldTrump/status/452431310876065794</t>
  </si>
  <si>
    <t>"@RivalofElmBlock: @ TMZ mark cuban is a nut. way less powerful than Donald Trump" I agree - also, in many ways, a total loser!</t>
  </si>
  <si>
    <t>@RivalofElmBlock @</t>
  </si>
  <si>
    <t>https://twitter.com/realDonaldTrump/status/452432117793042434</t>
  </si>
  <si>
    <t>" @ CMHollon: @ MCuban being rejected by # MLB (Bud Selig) is a good thing http://tmz.me/1q3pbvH " A good decision!</t>
  </si>
  <si>
    <t>https://twitter.com/realDonaldTrump/status/452434257651437569</t>
  </si>
  <si>
    <t>" @ lewisbetesh: @ realDonaldTrump @ CMHollon Mr. Trump, look into buying the mets from the wilpons. They are failing nyc" Very sad!</t>
  </si>
  <si>
    <t>https://twitter.com/realDonaldTrump/status/452444106816749569</t>
  </si>
  <si>
    <t>" @ dchamp5810: @ realDonaldTrump @ indigoblue65 You are the greatest and You can make this nation #1 in the world just as it once was...."</t>
  </si>
  <si>
    <t>https://twitter.com/realDonaldTrump/status/452444599853006848</t>
  </si>
  <si>
    <t>@ katwatson59 Thanks Kat!</t>
  </si>
  <si>
    <t>https://twitter.com/realDonaldTrump/status/452508840752607232</t>
  </si>
  <si>
    <t>For China, of all nations, to search the massive Indian Ocean and pick up the ping from the black box of flight 370 sounds a bit far fetched</t>
  </si>
  <si>
    <t>https://twitter.com/realDonaldTrump/status/452516241102864384</t>
  </si>
  <si>
    <t>Major League Baseball was really smart when they wouldn't let Mark Cuban buy a team. Was it his financials or the fact that he's an asshole?</t>
  </si>
  <si>
    <t>https://twitter.com/realDonaldTrump/status/452530975256637440</t>
  </si>
  <si>
    <t>" @ Chris_Stocker: Love taking a drive up A1A and seeing that beautiful Red, White and Blue huge flag blowing in the yard of @ realDonaldTrump"</t>
  </si>
  <si>
    <t>https://twitter.com/realDonaldTrump/status/452532098684182528</t>
  </si>
  <si>
    <t>" @ LickNenahan: why isnt @ realDonaldTrump our president. our countries financial stability would be so much more secure." Very true!</t>
  </si>
  <si>
    <t>https://twitter.com/realDonaldTrump/status/452551774738874368</t>
  </si>
  <si>
    <t>Haters and losers say I wear a wig (I don't), say I went bankrupt (I didn't), say I'm worth $3.9 billion (much more). They know the truth!</t>
  </si>
  <si>
    <t>https://twitter.com/realDonaldTrump/status/452655401394503680</t>
  </si>
  <si>
    <t>" @ lagooner111 @ TrumpWaikiki pure # luxury! # trump does it the best! 1st class service &amp; I've only been here 30min. Staff is amazing!" Thanks.</t>
  </si>
  <si>
    <t>https://twitter.com/realDonaldTrump/status/452658344650883072</t>
  </si>
  <si>
    <t>" @ DannyZuker: I may disagree with much of what @ realDonaldTrump says, but that doesn't mean I think he's a terrible person. Somewhat nice!</t>
  </si>
  <si>
    <t>https://twitter.com/realDonaldTrump/status/452659942613594112</t>
  </si>
  <si>
    <t>" @ _blakecox: @ realDonaldTrump mac miller pay you yet??" 90 million hits and no payment yet, but he's been dead since Donald T!</t>
  </si>
  <si>
    <t>https://twitter.com/realDonaldTrump/status/452661084877770753</t>
  </si>
  <si>
    <t>"@mgmacdon: @ realDonaldTrump if they had to say yes, who would your first pick to be on the celebrity apprentice?" The Pope!</t>
  </si>
  <si>
    <t>https://twitter.com/realDonaldTrump/status/452661560717377536</t>
  </si>
  <si>
    <t>" @ racrboi90: @ realDonaldTrump What influenced you to go into politics?" It will be the total incompetence of politicians and our "leaders"!</t>
  </si>
  <si>
    <t>https://twitter.com/realDonaldTrump/status/452662715350536192</t>
  </si>
  <si>
    <t>" @ Bigonbeets: @ realDonaldTrump If you could do anything to change the world for the better, what would you do?" Fire Obama!</t>
  </si>
  <si>
    <t>https://twitter.com/realDonaldTrump/status/452680431365005313</t>
  </si>
  <si>
    <t>"@LUTHERVII: @ realDonaldTrump do you think Bush Jr. was a good President?" No, not even close!</t>
  </si>
  <si>
    <t>@LUTHERVII @</t>
  </si>
  <si>
    <t>https://twitter.com/realDonaldTrump/status/452947374634442752</t>
  </si>
  <si>
    <t>" @ JoshHodgkinsonn: No WrestleMania will ever top 23. Donald Trump Vs. Vince McMahon." You are right, it has the all-time record!</t>
  </si>
  <si>
    <t>https://twitter.com/realDonaldTrump/status/452984879014490114</t>
  </si>
  <si>
    <t>. @ Lexi Great job in winning your first of many "majors". We are proud of you at Trump International. Work hard - be an all time great!</t>
  </si>
  <si>
    <t>https://twitter.com/realDonaldTrump/status/452993159925358593</t>
  </si>
  <si>
    <t>" @ chriswerner1988: @ realDonaldTrump Excellent taste in Trump Wine. I love Trump red &amp; white!" Thanks.</t>
  </si>
  <si>
    <t>https://twitter.com/realDonaldTrump/status/452995032635953152</t>
  </si>
  <si>
    <t>"@RyanJKren22: If you haven't read The Art of the Deal by @ realDonaldTrump, you're REALLY missing out. # LikeABoss # BusinessAdvice" Great.</t>
  </si>
  <si>
    <t>@RyanJKren22 @</t>
  </si>
  <si>
    <t>https://twitter.com/realDonaldTrump/status/452995756962906112</t>
  </si>
  <si>
    <t>@ XenaHer1 Thanks Xena!</t>
  </si>
  <si>
    <t>https://twitter.com/realDonaldTrump/status/452996825348595712</t>
  </si>
  <si>
    <t>"@jplw70: @ realDonaldTrump @ Lexi So happy for her too, she played super!" She is a great player and a great person!</t>
  </si>
  <si>
    <t>@jplw70 @ @</t>
  </si>
  <si>
    <t>https://twitter.com/realDonaldTrump/status/453053495609131008</t>
  </si>
  <si>
    <t>" @ oversplayer: @ realDonaldTrump ‚ÄúHollywood has unfortunately become a memory. It's nothing but a sign on the side of a hill.‚Äù Mickey Rooney</t>
  </si>
  <si>
    <t>https://twitter.com/realDonaldTrump/status/453054166391586816</t>
  </si>
  <si>
    <t>" @ MikeHemenway: Common sense, guts, smarts, proven leader! @ realDonaldTrump what this country needs for president! Retweet if you agree</t>
  </si>
  <si>
    <t>https://twitter.com/realDonaldTrump/status/453121899544211456</t>
  </si>
  <si>
    <t>Will be on Fox &amp; Friends at 7.00 this morning - ENJOY!</t>
  </si>
  <si>
    <t>https://twitter.com/realDonaldTrump/status/453123119503663104</t>
  </si>
  <si>
    <t>" @ mike_carrion99: @ realDonaldTrump Do the U.S. a favor and run for Pres.2016! We need a REAL leader who wont put up w/ shit." Nicely said!</t>
  </si>
  <si>
    <t>https://twitter.com/realDonaldTrump/status/453123431501139968</t>
  </si>
  <si>
    <t>" @ HighlifeLondon: @ realdonaldtrump, our meembers have voted Trump International Golf Links as one of the best courses in the world!</t>
  </si>
  <si>
    <t>https://twitter.com/realDonaldTrump/status/453123780194627584</t>
  </si>
  <si>
    <t>" @ InTheElections: @ realDonaldTrump @ racrboi90 Problem is so many of our leaders aren't really leaders.Help us Mr. Trump before it's too late</t>
  </si>
  <si>
    <t>https://twitter.com/realDonaldTrump/status/453138564491259904</t>
  </si>
  <si>
    <t>" @ brucetobin: @ realDonaldTrump Hello Mr.Trump If you were to run for president to show these clowns how it's done you already have my vote"</t>
  </si>
  <si>
    <t>https://twitter.com/realDonaldTrump/status/453138891525337088</t>
  </si>
  <si>
    <t>" @ tiffanypearls: @ realDonaldTrump I want to work on The Donald's campaign. He is the only candidate worth the energy. # trump2016"</t>
  </si>
  <si>
    <t>https://twitter.com/realDonaldTrump/status/453258333919531009</t>
  </si>
  <si>
    <t>Launching the Trump Home by Dorya Furniture Collection today. It looks amazing! @ HPMARKETNEWS @ DoryaInteriorspic.twitter.com/RRC1jMWclG</t>
  </si>
  <si>
    <t>https://twitter.com/realDonaldTrump/status/453327459103297536</t>
  </si>
  <si>
    <t>"@BilldaBeastII: @ realDonaldTrump you done good in L.A. They need to play a PGA tourney here... for real! pic.twitter.com/pTBzlPxcWf" Thanks!</t>
  </si>
  <si>
    <t>@BilldaBeastII @</t>
  </si>
  <si>
    <t>https://twitter.com/realDonaldTrump/status/453340704165863424</t>
  </si>
  <si>
    <t>" @ GolfSwingShirt @BilldaBeastII Team Golf Swing Shirt just played at Trump LA with Padraig Harrington -great conditions &amp; a beautiful course</t>
  </si>
  <si>
    <t>https://twitter.com/realDonaldTrump/status/453341348704161792</t>
  </si>
  <si>
    <t>" @ ikiibrahim: @ realDonaldTrump - the Donald has done great all over!!!!!" Thanks.</t>
  </si>
  <si>
    <t>https://twitter.com/realDonaldTrump/status/453343463283888128</t>
  </si>
  <si>
    <t>" @ GolfSwingShirt Head Pro @Trump LA, waiters,valet parkers,and complete staff and grounds crew all R class acts..better than Pebble BCH !"</t>
  </si>
  <si>
    <t>https://twitter.com/realDonaldTrump/status/453450762602160128</t>
  </si>
  <si>
    <t>" @ ikiibrahim: @ realDonaldTrump - the Donald has done great all over!!!!!" Thank you!</t>
  </si>
  <si>
    <t>https://twitter.com/realDonaldTrump/status/453452490324082688</t>
  </si>
  <si>
    <t>It's 4.35 a.m. and I am working on a very exciting (and hopefully very good) deal - a major resort. THE HARDER I WORK, THE LUCKIER I GET!</t>
  </si>
  <si>
    <t>https://twitter.com/realDonaldTrump/status/453456431275323392</t>
  </si>
  <si>
    <t>@ kimkotter Kim, keep up the great work - you are really doing well!</t>
  </si>
  <si>
    <t>https://twitter.com/realDonaldTrump/status/453461600847282177</t>
  </si>
  <si>
    <t>" @ rossdstarkey: Good luck to everyone playing the @ SMOpen this week, watch out for @ realDonaldTrump at Doonbeg http://letstalkgolf.co.uk/2014/02/14/what-can-doonbeg-golf-club-expect-with-trump-on-board/ ‚Ä¶"THANKS</t>
  </si>
  <si>
    <t>https://twitter.com/realDonaldTrump/status/453461853801574400</t>
  </si>
  <si>
    <t>" @ rtracingstables: Donald, you epitomize what America was and I hope will be again. Hard work and determination equals success." Thank you!</t>
  </si>
  <si>
    <t>https://twitter.com/realDonaldTrump/status/453567950365425664</t>
  </si>
  <si>
    <t>Saw @ mcuban try to hit a ball in Lake Tahoe while I played in tournament- he‚Äôs got no talent or strength!!!! @ TMZ</t>
  </si>
  <si>
    <t>https://twitter.com/realDonaldTrump/status/453568137074843648</t>
  </si>
  <si>
    <t>. @ mcuban says he is a member of Dallas National but doesn‚Äôt play golf. Who is a member of a golf club that doesn‚Äôt play?? No talent! @ TMZ</t>
  </si>
  <si>
    <t>https://twitter.com/realDonaldTrump/status/453703871316369409</t>
  </si>
  <si>
    <t>. @ bcuban How much money did your dopey brother pay you to say that - he's got no clubbed speed, but give him my warmest regards anyway!</t>
  </si>
  <si>
    <t>https://twitter.com/realDonaldTrump/status/453705069398347776</t>
  </si>
  <si>
    <t>" @ DanScavino: here it is with @ realDonaldTrump @ BillClinton # Arnie &amp; myself - in the blue of course! @ TrumpGolf NY! pic.twitter.com/Q12gN4EJ5O"</t>
  </si>
  <si>
    <t>https://twitter.com/realDonaldTrump/status/453784286504943616</t>
  </si>
  <si>
    <t>"@lamodaya: In life you don¬¥t get what you want, you get what you negotiate: Donald Trump"</t>
  </si>
  <si>
    <t>https://twitter.com/realDonaldTrump/status/453787836425465856</t>
  </si>
  <si>
    <t>The Blue Monster at Trump National Doral in Miami is doing record business - everybody wants a piece of it. Great reviews. Thank you!</t>
  </si>
  <si>
    <t>https://twitter.com/realDonaldTrump/status/453880626694078464</t>
  </si>
  <si>
    <t>" @ DenizTweets @ realDonaldTrump 16 and finished all your books. Awesome." Great--good luck!</t>
  </si>
  <si>
    <t>https://twitter.com/realDonaldTrump/status/453899065756237825</t>
  </si>
  <si>
    <t>" @ Ddouble_J @ realDonaldTrump Mr Trump what book of yours do you think I should read first?" My first book, The Art of the Deal.</t>
  </si>
  <si>
    <t>https://twitter.com/realDonaldTrump/status/453900363306135552</t>
  </si>
  <si>
    <t>"@laurence_hasson Heading to Toronto for for a stay at the Trump. I expect it will blow my mind." Great--enjoy! @ TrumpToronto</t>
  </si>
  <si>
    <t>@laurence_hasson @</t>
  </si>
  <si>
    <t>https://twitter.com/realDonaldTrump/status/453934875914285056</t>
  </si>
  <si>
    <t>. @ garyplayer you were great on @ MikeAndMike this morning‚Äî&amp; the Gary Player Villa at @ TrumpDoral is a hot ticket.</t>
  </si>
  <si>
    <t>https://twitter.com/realDonaldTrump/status/453935896623316992</t>
  </si>
  <si>
    <t>So many people don‚Äôt understand I am a big proponent of vaccines for children‚Äîjust not in one massive dose‚Äîspread them out over time.</t>
  </si>
  <si>
    <t>https://twitter.com/realDonaldTrump/status/453936909665198080</t>
  </si>
  <si>
    <t>" @ jnicoletti15 even my little one is loving our stay at Trump National Doral Miami. Fabulous Resort! pic.twitter.com/SwtACOhquw" Thanks.</t>
  </si>
  <si>
    <t>https://twitter.com/realDonaldTrump/status/453937332186783744</t>
  </si>
  <si>
    <t>" @ Steveleno80 The Art of the Deal was the 1st book I read of yours and it was n still is a great read. All of ur books r great reads" Thanks</t>
  </si>
  <si>
    <t>https://twitter.com/realDonaldTrump/status/453940848934551554</t>
  </si>
  <si>
    <t>Looking forward to speaking at Saturday's @ Citizens_United @ AFPhq Freedom Summit in Manchester. Second visit to New Hampshire this year.</t>
  </si>
  <si>
    <t>https://twitter.com/realDonaldTrump/status/453944426927513601</t>
  </si>
  <si>
    <t>My @ NewsRadio967 interview re Jeb Bush's absurd immigration comment &amp; @ Citizens_United @ AFPhq Freedom Summit. http://bit.ly/1mXQ8nq</t>
  </si>
  <si>
    <t>https://twitter.com/realDonaldTrump/status/453953454017634304</t>
  </si>
  <si>
    <t>" @ vanillasicks The Blue Monster is a hella kick ass golf course tho! @ realDonaldTrump # mentor" Thanks.</t>
  </si>
  <si>
    <t>https://twitter.com/realDonaldTrump/status/453954166403387392</t>
  </si>
  <si>
    <t>"@EmilioMasella @ realDonaldTrump the more I keep reading the more respect I gain for you" Thanks</t>
  </si>
  <si>
    <t>@EmilioMasella @</t>
  </si>
  <si>
    <t>https://twitter.com/realDonaldTrump/status/453956405389967360</t>
  </si>
  <si>
    <t>‚ÄúTalent hits a target no one else can hit. Genius hits a target no one else can see.‚Äù ‚Äì Arthur Schopenhauer</t>
  </si>
  <si>
    <t>https://twitter.com/realDonaldTrump/status/453972247695597568</t>
  </si>
  <si>
    <t>" @ ScottVanstory Best President during your lifetime? @ realDonaldTrump" Reagan.</t>
  </si>
  <si>
    <t>https://twitter.com/realDonaldTrump/status/453975184429821952</t>
  </si>
  <si>
    <t>" @ Abspara we've spread out our son's vaccines as well. He's all set and no ahem came because of it." Great.</t>
  </si>
  <si>
    <t>https://twitter.com/realDonaldTrump/status/453975421672247296</t>
  </si>
  <si>
    <t>" @ RedRoof65 I have spread out my son's shots over the past 5 years. He is fully vaccinated and ready for kindergarten in September." Great</t>
  </si>
  <si>
    <t>https://twitter.com/realDonaldTrump/status/453981663698374656</t>
  </si>
  <si>
    <t>" @ AFCAllaeldein @ realDonaldTrump just finished Think Like a Billionaire - again.. brilliant" Thanks.</t>
  </si>
  <si>
    <t>https://twitter.com/realDonaldTrump/status/453987322674294784</t>
  </si>
  <si>
    <t>"@kirkcameronfan @ realDonaldTrump @ Ddouble_J Mr Trump, what book should we read second?" Never Give Up -- examples of tenacity.</t>
  </si>
  <si>
    <t>@kirkcameronfan @ @</t>
  </si>
  <si>
    <t>https://twitter.com/realDonaldTrump/status/454021939754201089</t>
  </si>
  <si>
    <t>"@jsalbertousa: I visited NYC last week and was impressed by all that real estate you have developed in the city. Greetings from Miami."</t>
  </si>
  <si>
    <t>https://twitter.com/realDonaldTrump/status/454022569327603712</t>
  </si>
  <si>
    <t>" @ __Mikey__D: @ realDonaldTrump Run for President in 2016"</t>
  </si>
  <si>
    <t>https://twitter.com/realDonaldTrump/status/454045964505194496</t>
  </si>
  <si>
    <t>" @ PhilRamlet: @ TrumpDoral @ JJcompitGolf just played Blue Monster today. First group off at 8am. Great course!!! Phenomenal service!!!"</t>
  </si>
  <si>
    <t>https://twitter.com/realDonaldTrump/status/454062005536972801</t>
  </si>
  <si>
    <t>" @ PhilRamlet: @ TrumpDoral I was!!! Our caddy Mateo understands customer service... Please recognize him Mr Trump" Great job Mateo, thanks!</t>
  </si>
  <si>
    <t>https://twitter.com/realDonaldTrump/status/454062844540362752</t>
  </si>
  <si>
    <t>" @ keithrh: How long do you think the United States will take to recover from our current administration?" A long time, unless I become Pres.</t>
  </si>
  <si>
    <t>https://twitter.com/realDonaldTrump/status/454063351111229440</t>
  </si>
  <si>
    <t>" @ KennicotAsks: @ realDonaldTrump Of all the fellow celebrities you've met, which do you consider to be the most humble?" ME!</t>
  </si>
  <si>
    <t>https://twitter.com/realDonaldTrump/status/454064809232039937</t>
  </si>
  <si>
    <t>" @ EldyCorrea: @ realDonaldTrump Yes, go ahead and run for President. We need you so badly!"</t>
  </si>
  <si>
    <t>https://twitter.com/realDonaldTrump/status/454073779355136001</t>
  </si>
  <si>
    <t>" @ TeddiLocke: @ realDonaldTrump Absolutely! Plz Run! Bring Respect back to the Presidency with integrity &amp; good moral standing!!"</t>
  </si>
  <si>
    <t>https://twitter.com/realDonaldTrump/status/454074043675975681</t>
  </si>
  <si>
    <t>" @ Tingmanusa: " @ realDonaldTrump: " @ EldyCorrea: @ realDonaldTrump Yes, go ahead and run for President. We need you so badly!"" Yes we do!</t>
  </si>
  <si>
    <t>https://twitter.com/realDonaldTrump/status/454075140205445120</t>
  </si>
  <si>
    <t>" @ MartinDaryn: @ realDonaldTrump what I wouldn't give to see you as president. Let's save this sinking ship!"</t>
  </si>
  <si>
    <t>https://twitter.com/realDonaldTrump/status/454075527201296384</t>
  </si>
  <si>
    <t>"@DurandSentinus @ TeddiLocke I would vote for you because you believe in and love this country like Ronald Reagan &amp; the Founding Fathers did</t>
  </si>
  <si>
    <t>@DurandSentinus @</t>
  </si>
  <si>
    <t>https://twitter.com/realDonaldTrump/status/454077089260797953</t>
  </si>
  <si>
    <t>" @ HappyGuy201: I honestly think @ realDonaldTrump would fix the mess this country has become." I could and would'</t>
  </si>
  <si>
    <t>https://twitter.com/realDonaldTrump/status/454190451948797952</t>
  </si>
  <si>
    <t>" @ cbreeze65: @ realDonaldTrump. The only OB-vious candidate for the right. The Don needs to run! It just makes sense."</t>
  </si>
  <si>
    <t>https://twitter.com/realDonaldTrump/status/454190768371298304</t>
  </si>
  <si>
    <t>"@Mason_Marcucci: You're definitely going to run just admit it. You would wipe the FLOOR with those clueless academics. # realworldsolutions"</t>
  </si>
  <si>
    <t>https://twitter.com/realDonaldTrump/status/454192029397188608</t>
  </si>
  <si>
    <t>Really looking forward to watching The Masters this weekend - one of THE GREATEST SHOWS ON EARTH!</t>
  </si>
  <si>
    <t>https://twitter.com/realDonaldTrump/status/454205962774388736</t>
  </si>
  <si>
    <t>" @ billywmerritt: @ realDonaldTrump I am democrat and I would vote for you. # trump2016" Thank you!</t>
  </si>
  <si>
    <t>https://twitter.com/realDonaldTrump/status/454206759964774400</t>
  </si>
  <si>
    <t>" @ ODedOnRealityTV I'm not a golf fan at all. I'd say @ ApprenticeNBC is one of the greatest shows on Earth. # Apprentice # CelebrityApprentice"</t>
  </si>
  <si>
    <t>https://twitter.com/realDonaldTrump/status/454207311268286464</t>
  </si>
  <si>
    <t>" @ scottienhughes: @ realDonaldTrump It falls second to @ ApprenticeNBC in my book &amp; it's not near as competitive! So nice, thank you!</t>
  </si>
  <si>
    <t>https://twitter.com/realDonaldTrump/status/454208662387826688</t>
  </si>
  <si>
    <t>" @ AbbeyAshir: " @ thequote: Without passion you don't have energy, without energy you have nothing. - Donald Trump""</t>
  </si>
  <si>
    <t>https://twitter.com/realDonaldTrump/status/454208869489991680</t>
  </si>
  <si>
    <t>" @ RabbitR "Money was never a big motivation for me, except as a way to keep score. The real excitement is playing the game." - Donald Trump"</t>
  </si>
  <si>
    <t>https://twitter.com/realDonaldTrump/status/454209376619081728</t>
  </si>
  <si>
    <t>"@JEngleLV: @ realDonaldTrump the art of the deal changed my life and real estate career. Thank you." Great!</t>
  </si>
  <si>
    <t>@JEngleLV @</t>
  </si>
  <si>
    <t>https://twitter.com/realDonaldTrump/status/454209701677641728</t>
  </si>
  <si>
    <t>"@JEngleLV: @ realDonaldTrump had a great stay at # trumplasvegas" Thank you, people love it!</t>
  </si>
  <si>
    <t>https://twitter.com/realDonaldTrump/status/454285969551024128</t>
  </si>
  <si>
    <t># TBT On the stage during the Emmys performing "Green Acres" with Megan Mullally http://youtu.be/AiZqFGLAeAc</t>
  </si>
  <si>
    <t>https://twitter.com/realDonaldTrump/status/454289504359424000</t>
  </si>
  <si>
    <t>Into our first week of filming @ ApprenticeNBC, the Celebrities are already turning up the heat. Major fireworks!</t>
  </si>
  <si>
    <t>https://twitter.com/realDonaldTrump/status/454295041042022400</t>
  </si>
  <si>
    <t>Looking forward to promoting a pro-growth &amp; positive message at this Saturday‚Äôs @ Citizens_United @ AFPhq Freedom Summit in Manchester.</t>
  </si>
  <si>
    <t>https://twitter.com/realDonaldTrump/status/454334492225056769</t>
  </si>
  <si>
    <t>If traveling to the Windy City to celebrate 100th anniversary of Wrigley Field @ TrumpChicago is Chicago‚Äôs #1 hotel http://bit.ly/UNathh</t>
  </si>
  <si>
    <t>https://twitter.com/realDonaldTrump/status/454344956292124672</t>
  </si>
  <si>
    <t>Nothing great was ever achieved without enthusiasm. -- Ralph Waldo Emerson</t>
  </si>
  <si>
    <t>https://twitter.com/realDonaldTrump/status/454346489075339264</t>
  </si>
  <si>
    <t>Entrepreneurs, always remember that every business relationship can lead to greater deals in the future. Be sure to cultivate relationships</t>
  </si>
  <si>
    <t>https://twitter.com/realDonaldTrump/status/454347200601280513</t>
  </si>
  <si>
    <t>Entrepreneurs, keep this in mind: "Great spirits have always encountered violent opposition from mediocre minds." -- Albert Einstein</t>
  </si>
  <si>
    <t>https://twitter.com/realDonaldTrump/status/454533450000003075</t>
  </si>
  <si>
    <t>Congratulations to @ STEPHENATHOME - I will see you on the show!</t>
  </si>
  <si>
    <t>https://twitter.com/realDonaldTrump/status/454535961809256448</t>
  </si>
  <si>
    <t>.@KAThomas212 Congratulations on joining the finest and fastest growing group of very talented people in the City. You will be GREAT!</t>
  </si>
  <si>
    <t>https://twitter.com/realDonaldTrump/status/454554257564659712</t>
  </si>
  <si>
    <t>" @ Lfarotimi: @ realDonaldTrump quote "you don't have to be ruthless, you have to be smart."</t>
  </si>
  <si>
    <t>https://twitter.com/realDonaldTrump/status/454556195576356864</t>
  </si>
  <si>
    <t>" @ GlobalFlare: Negotiation tip #1: The worst thing you can possibly do in a deal is seem desperate to make it. - @ realDonaldTrump"</t>
  </si>
  <si>
    <t>https://twitter.com/realDonaldTrump/status/454556784028811264</t>
  </si>
  <si>
    <t>" @ Ja: As I‚Äôve said before, @ realDonaldTrump has all of the qualifications necessary to be Real America‚Äôs choice for President of the USA!!!"</t>
  </si>
  <si>
    <t>https://twitter.com/realDonaldTrump/status/454558553110769664</t>
  </si>
  <si>
    <t>" @ rexarrowfilms: wow. # donaldtrump just hit 90 million...great moment for # TBT : https://www.youtube.com/watch?v=74TFS8r_SMI ‚Ä¶"</t>
  </si>
  <si>
    <t>https://twitter.com/realDonaldTrump/status/454558840647077888</t>
  </si>
  <si>
    <t>" @ SportsMotto: Winners see problems as just another way to prove themselves. ‚Äì Donald Trump"</t>
  </si>
  <si>
    <t>https://twitter.com/realDonaldTrump/status/454605865845551104</t>
  </si>
  <si>
    <t>" @ TrumpPhillyGM Beautiful sunset last night from the 18th at # trumpnationalphiladelphia. pic.twitter.com/HxebCM3XAQ" Great course!</t>
  </si>
  <si>
    <t>https://twitter.com/realDonaldTrump/status/454606903747039232</t>
  </si>
  <si>
    <t>" @ southpaw816 @ realDonaldTrump @ ApprenticeNBC I can't wait, have never missed a season." Great!!</t>
  </si>
  <si>
    <t>https://twitter.com/realDonaldTrump/status/454608054571794432</t>
  </si>
  <si>
    <t>" @ pellscuse11 @ realDonaldTrump I'd love to see you as President. You can turn this country around!" Thanks.</t>
  </si>
  <si>
    <t>https://twitter.com/realDonaldTrump/status/454651846754570240</t>
  </si>
  <si>
    <t>"@matt_grazz @ realDonaldTrump @ TrumpPhillyGM playing there this weekend # trumpphilly" Great!</t>
  </si>
  <si>
    <t>@matt_grazz @ @</t>
  </si>
  <si>
    <t>https://twitter.com/realDonaldTrump/status/454652500482990081</t>
  </si>
  <si>
    <t>" @ BrklynSportGeek Just heard you're bidding on @ buffalobills. As a buffalo native thank you." My honor.</t>
  </si>
  <si>
    <t>https://twitter.com/realDonaldTrump/status/454652947063115777</t>
  </si>
  <si>
    <t>"@MarkSciubbaDoe @ realDonaldTrump PLEASE SAVE THE BILLS FROM @ BonJovi AND CANADA # BillsMafia" I will try!</t>
  </si>
  <si>
    <t>@MarkSciubbaDoe @ @</t>
  </si>
  <si>
    <t>https://twitter.com/realDonaldTrump/status/454654428231241728</t>
  </si>
  <si>
    <t>" @ mearnest33 Agree that you as Pres would be a great change but I don't think this country can be turned around in 8 years" It can be done!</t>
  </si>
  <si>
    <t>https://twitter.com/realDonaldTrump/status/454655212217978880</t>
  </si>
  <si>
    <t>" @ Birkin_girl @ realDonaldTrump @ pellscuse11 Not to mention Melanie would be a beautiful First Lady." I agree!</t>
  </si>
  <si>
    <t>https://twitter.com/realDonaldTrump/status/454656034460954625</t>
  </si>
  <si>
    <t>" @ David_in_Dallas @ TrumpChicago @ realDonaldTrump Sir, your Chicago Hotel is beautiful!" Thanks!</t>
  </si>
  <si>
    <t>https://twitter.com/realDonaldTrump/status/454681343889506304</t>
  </si>
  <si>
    <t>It's not enough that we do our best; sometimes we have to do what's required. -- Winston Churchill</t>
  </si>
  <si>
    <t>https://twitter.com/realDonaldTrump/status/454685481566236672</t>
  </si>
  <si>
    <t># FlashbackFriday With Mickey Rooney, @ Regis and @ itstonybennett http://instagram.com/p/mqMWWamhRW/</t>
  </si>
  <si>
    <t>https://twitter.com/realDonaldTrump/status/454702909943316480</t>
  </si>
  <si>
    <t>Learn from yesterday, live for today, hope for tomorrow. The important thing is not to stop questioning. -- Albert Einstein</t>
  </si>
  <si>
    <t>https://twitter.com/realDonaldTrump/status/454900330833379328</t>
  </si>
  <si>
    <t>" @ RustyWynnewood: Great day at Trump National in Charlotte. You took a good club and made it great. Well done sir. pic.twitter.com/NeAQ8xZkgy"</t>
  </si>
  <si>
    <t>https://twitter.com/realDonaldTrump/status/454903545188593664</t>
  </si>
  <si>
    <t>" @ ben_techpro: Can't wait to see @ realDonaldTrump on # CashinIn tomorrow morning. @ ericbolling @ JonathanHoenig @ FoxNews"</t>
  </si>
  <si>
    <t>https://twitter.com/realDonaldTrump/status/454908081852657664</t>
  </si>
  <si>
    <t>"@ryanbushby: @ realDonaldTrump for president! Only man who knows how it actually works in politics!" Thank you!</t>
  </si>
  <si>
    <t>https://twitter.com/realDonaldTrump/status/454908292700315648</t>
  </si>
  <si>
    <t>"@miorazhari: Show me someone without an ego, and I'll show you a loser. (Donald Trump)"</t>
  </si>
  <si>
    <t>https://twitter.com/realDonaldTrump/status/454911379980689408</t>
  </si>
  <si>
    <t>" @ jethrosteve: @ realDonaldTrump @ryanbushby are you considering running Mr Trump?" YES!</t>
  </si>
  <si>
    <t>https://twitter.com/realDonaldTrump/status/454937568338268160</t>
  </si>
  <si>
    <t>" @ jennypowers37: @ realDonaldTrump run Mr. Trump run!! Get this country back on track."</t>
  </si>
  <si>
    <t>https://twitter.com/realDonaldTrump/status/454937780595228673</t>
  </si>
  <si>
    <t>" @ jem72133: @ WeeHen82 @ realDonaldTrump I look up to him as he is my idol" Thank you!</t>
  </si>
  <si>
    <t>https://twitter.com/realDonaldTrump/status/454938227431211008</t>
  </si>
  <si>
    <t>" @ sierkmmm: @ realDonaldTrump @ ben_techpro @ ericbolling @ JonathanHoenig @ FoxNews I would vote for him" Watch Eric Bolling this morning on Fox</t>
  </si>
  <si>
    <t>https://twitter.com/realDonaldTrump/status/455531950774960128</t>
  </si>
  <si>
    <t>. @ bubbawatson What a great player you have turned out to be but also, what a great guy! Congratulations on another fantastic Masters win.</t>
  </si>
  <si>
    <t>https://twitter.com/realDonaldTrump/status/455532771986128896</t>
  </si>
  <si>
    <t>" @ TrumpGolfLA: ICYMI: Fantastic commercial @ TrumpGolfLA feat. @ JordanSpieth &amp; # tombrady Thanks @ UnderArmour &amp; @ espn http://youtu.be/43SqFBC7w2o "</t>
  </si>
  <si>
    <t>https://twitter.com/realDonaldTrump/status/455533936530456576</t>
  </si>
  <si>
    <t>. @ JordanSpieth Great playing at the Masters and don't get down Jordan, you will win many tournaments and many MAJORS! Keep working hard.</t>
  </si>
  <si>
    <t>https://twitter.com/realDonaldTrump/status/455645936367452160</t>
  </si>
  <si>
    <t>Will be doing Fox &amp; Friends at 7 A.M. (1 hour). ENJOY!</t>
  </si>
  <si>
    <t>https://twitter.com/realDonaldTrump/status/455734281416228864</t>
  </si>
  <si>
    <t>If the wind will not serve, take to the oars. -- Latin Proverb</t>
  </si>
  <si>
    <t>https://twitter.com/realDonaldTrump/status/455778742657642496</t>
  </si>
  <si>
    <t>The people of Ireland are very smart‚Äîthey just killed an ugly windfarm which would've hurt tourism @ AlexSalmond http://bit.ly/1m3f8tk</t>
  </si>
  <si>
    <t>https://twitter.com/realDonaldTrump/status/455797795996577792</t>
  </si>
  <si>
    <t>However beautiful the strategy, you should occasionally look at the results. -- Winston Churchill</t>
  </si>
  <si>
    <t>https://twitter.com/realDonaldTrump/status/455800440782073856</t>
  </si>
  <si>
    <t>" @ TalismanJohnnyA @reallDonaldTrump Love watching ya man...wish you did more on Mondays than just 5 minutes or so though.." @ foxandfriends</t>
  </si>
  <si>
    <t>@ @reallDonaldTrump @</t>
  </si>
  <si>
    <t>https://twitter.com/realDonaldTrump/status/455801007084425218</t>
  </si>
  <si>
    <t>" @ bahia6085 Thanks. I'm rewinding it now. Always makes my Monday to hear Trump on @ foxandfriends" Thanks.</t>
  </si>
  <si>
    <t>https://twitter.com/realDonaldTrump/status/455802609589583872</t>
  </si>
  <si>
    <t>" @ awwyeah123 @ STOCKToronto I had an incredible dining experience @STOCK. Honestly unparalleled! The food, staff &amp; service was beyond" Thx</t>
  </si>
  <si>
    <t>https://twitter.com/realDonaldTrump/status/455803189397581824</t>
  </si>
  <si>
    <t>"@MattySmales1 @ realDonaldTrump we need one of your golf courses in Orlando they are world class I love the Doral we need one here" Thanks.</t>
  </si>
  <si>
    <t>@MattySmales1 @</t>
  </si>
  <si>
    <t>https://twitter.com/realDonaldTrump/status/455804223184437250</t>
  </si>
  <si>
    <t>An appeaser is one who feeds a crocodile, hoping it will eat him last. -- Winston Churchill</t>
  </si>
  <si>
    <t>https://twitter.com/realDonaldTrump/status/455805114658615296</t>
  </si>
  <si>
    <t>On the shores of Lake Norman, @ Trump_Charlotte presents the true luxury lifestyle and an elite golf course http://bit.ly/WuYYtC</t>
  </si>
  <si>
    <t>https://twitter.com/realDonaldTrump/status/455806736193290241</t>
  </si>
  <si>
    <t>Big thanks to @ David_Bossie, @ Citizens_United &amp; @ AFPhq for hosting me at # NHFreedomSummit. Will be back to the Granite State soon!</t>
  </si>
  <si>
    <t>https://twitter.com/realDonaldTrump/status/455807324159246336</t>
  </si>
  <si>
    <t>My interview with WMUR‚Äôs @ JoshMcElveen at # NHFreedomSummithttp://bit.ly/1p3jp2b</t>
  </si>
  <si>
    <t>https://twitter.com/realDonaldTrump/status/455808209388048385</t>
  </si>
  <si>
    <t>Via @ BreitbartNews by @ rwildewrites: ‚ÄúTRUMP: ‚ÄòI WOULD BUILD A BORDER FENCE LIKE YOU HAVE NEVER SEEN BEFORE‚Äô‚Äùhttp://bit.ly/1p3k5Et</t>
  </si>
  <si>
    <t>https://twitter.com/realDonaldTrump/status/455812865937928192</t>
  </si>
  <si>
    <t>Obama lied when he said ‚Äúyou can keep your plan,‚Äù so why would anyone believe his bogus ObamaCare enrollment numbers?!</t>
  </si>
  <si>
    <t>https://twitter.com/realDonaldTrump/status/455843179011801088</t>
  </si>
  <si>
    <t>Al Sharpton said they are "even making it more harder to register people to vote". Which is worse, his grammar or his thoughts?</t>
  </si>
  <si>
    <t>https://twitter.com/realDonaldTrump/status/455848142626635777</t>
  </si>
  <si>
    <t>" @ chpnaput: Donald, you need to promote the GILC, it is a great event and shows off Doonbeg. Best resort I have ever stayed at!"</t>
  </si>
  <si>
    <t>https://twitter.com/realDonaldTrump/status/455853017049604097</t>
  </si>
  <si>
    <t>" @ JWysocki91: @ realDonaldTrump I live in NH and will vote for you in 2016!!!" Thank you!</t>
  </si>
  <si>
    <t>https://twitter.com/realDonaldTrump/status/455957852105232384</t>
  </si>
  <si>
    <t>" @ garc8509: @ realDonaldTrump no don't buy the # BuffaloBills. Buy the # NewYorkMets # Mets we need a true owner that wants to win!! Please!</t>
  </si>
  <si>
    <t>https://twitter.com/realDonaldTrump/status/455958482194534400</t>
  </si>
  <si>
    <t>" @ CaledonianGolf: @ Raven_kittycat @ AlexSalmond Why??? Do you know how difficult storing/harnessing wind generated energy is?" Impossible.</t>
  </si>
  <si>
    <t>https://twitter.com/realDonaldTrump/status/455959402831691776</t>
  </si>
  <si>
    <t>" @ Houst_: This book im reading by @ realDonaldTrump is truly inspiring." Thank you.</t>
  </si>
  <si>
    <t>https://twitter.com/realDonaldTrump/status/455959585061625856</t>
  </si>
  <si>
    <t>" @ DLDizel: @ cspan: RT @ cspanPolitics: VIDEO: @ realDonaldTrump at # NHFreedomSummit on @ cspan http://www.c-span.org/video/?c4495435 https://twitter.com/cspanPolitics/status/455025142838460416/photo/1pic.twitter.com/3lOeIhz2IJ "</t>
  </si>
  <si>
    <t>https://twitter.com/realDonaldTrump/status/456021411837276161</t>
  </si>
  <si>
    <t>. @ AlexSalmond - Ireland just ended the bird killing wind farm near my great resort on the Atlantic Ocean. The reason, would hurt tourism!</t>
  </si>
  <si>
    <t>https://twitter.com/realDonaldTrump/status/456038907982151680</t>
  </si>
  <si>
    <t>https://twitter.com/realDonaldTrump/status/456040602803900416</t>
  </si>
  <si>
    <t>Oscar Pistorious, "the blade runner," is as guilty as O.J. I wonder if the result will be the same?</t>
  </si>
  <si>
    <t>https://twitter.com/realDonaldTrump/status/456040801672650752</t>
  </si>
  <si>
    <t>"@VerizonLGg2: I cant save for my retirement anymore. I had to buy health insurance; that I can't use. Was given ONE choice. # NotAChoice!</t>
  </si>
  <si>
    <t>https://twitter.com/realDonaldTrump/status/456069236667191296</t>
  </si>
  <si>
    <t>Summer's almost here, update your business wardrobe with Trump Signature Collection, exclusively available @ Macyshttp://bit.ly/15AXyl0</t>
  </si>
  <si>
    <t>https://twitter.com/realDonaldTrump/status/456070164145274880</t>
  </si>
  <si>
    <t>Via @ UnionLeader BY Bill Smith: ‚ÄúGOP rally in Manchester fires up party faithful‚Äù http://www.unionleader.com/article/20140412/NEWS0605/140419665 ‚Ä¶</t>
  </si>
  <si>
    <t>https://twitter.com/realDonaldTrump/status/456076029988454400</t>
  </si>
  <si>
    <t>" @ dynamicwil: @ realDonaldTrump @ Macys love your ties!!"</t>
  </si>
  <si>
    <t>https://twitter.com/realDonaldTrump/status/456076484982353920</t>
  </si>
  <si>
    <t>" @ KennedyGaels: Thanks for hosting our 5/21 President's Dinner @ TrumpNationalNY honoring @ IgnatiusPress Founder Fr. Joseph Fessio &amp; @ FrDunn"</t>
  </si>
  <si>
    <t>https://twitter.com/realDonaldTrump/status/456076745603833856</t>
  </si>
  <si>
    <t>" @ sashamajerovsky: @ realDonaldTrump @ DLDizel @ cspan @ cspanPolitics just love hearing you speak because you speak the Truth!!" Thanks!</t>
  </si>
  <si>
    <t>https://twitter.com/realDonaldTrump/status/456086981324578816</t>
  </si>
  <si>
    <t>"I'm convinced that about half of what separates successful entrepreneurs from the non-successful ones is pure perseverance."--Steve Jobs</t>
  </si>
  <si>
    <t>https://twitter.com/realDonaldTrump/status/456126723692961792</t>
  </si>
  <si>
    <t>NYC's sole hammam, The Spa at @TrumpSoHo offers classic treatments inspired by wellness rituals f/around the world http://bit.ly/1t56lc7</t>
  </si>
  <si>
    <t>https://twitter.com/realDonaldTrump/status/456128260741799936</t>
  </si>
  <si>
    <t>" @ NickySummer @ AlexSalmond Wind farms are an eyesore all over Scotland...ruining the most beautiful parts of our country. A disgrace!" True!</t>
  </si>
  <si>
    <t>https://twitter.com/realDonaldTrump/status/456136601039818752</t>
  </si>
  <si>
    <t>Remember, negotiations are fluid. Remain calm and don‚Äôt settle easily. If you have the goods, you will ultimately win.</t>
  </si>
  <si>
    <t>https://twitter.com/realDonaldTrump/status/456143828991213568</t>
  </si>
  <si>
    <t>On top of the disrespect shown by Russia, don‚Äôt forget they still have Snowden, who has given them (&amp; everyone) massive US secrets.</t>
  </si>
  <si>
    <t>https://twitter.com/realDonaldTrump/status/456144054640586752</t>
  </si>
  <si>
    <t>Get Snowden back from Russia‚Äîhe has done tremendous damage to the US &amp; should pay a very heavy price.</t>
  </si>
  <si>
    <t>https://twitter.com/realDonaldTrump/status/456153995468230656</t>
  </si>
  <si>
    <t>https://twitter.com/realDonaldTrump/status/456162037626724352</t>
  </si>
  <si>
    <t>‚ÄúHappiness is not something ready made. It comes from your own actions.‚Äù - @ DalaiLama</t>
  </si>
  <si>
    <t>https://twitter.com/realDonaldTrump/status/456326449482723328</t>
  </si>
  <si>
    <t>" @ neevee31: ‚Äú @ BillRancic:10 yrs ago I won the 1st season of the Apprentice..Thank you @ realdonaldtrump 4 a life changing event"</t>
  </si>
  <si>
    <t>https://twitter.com/realDonaldTrump/status/456393894289084416</t>
  </si>
  <si>
    <t>@ PriscoCBS Thank you!</t>
  </si>
  <si>
    <t>https://twitter.com/realDonaldTrump/status/456395223237550081</t>
  </si>
  <si>
    <t>" @ SI_PeterKing: Why do baseball players slide headfirst? Are they just, like, not smart?" Great point, and also, thank you Peter!</t>
  </si>
  <si>
    <t>https://twitter.com/realDonaldTrump/status/456447746455527424</t>
  </si>
  <si>
    <t>In Hudson Valley @ TrumpNationalNY‚Äôs course has pristine fairways, tour caliber greens &amp; 64 strategic sand bunkers http://bit.ly/1bPJRPP</t>
  </si>
  <si>
    <t>https://twitter.com/realDonaldTrump/status/456453978457243648</t>
  </si>
  <si>
    <t>Obama has changed the Census so ‚Äúit will be difficult to measure the effects‚Äù of O'Care http://nyti.ms/1eyPp9I REAL data hidden</t>
  </si>
  <si>
    <t>https://twitter.com/realDonaldTrump/status/456457424845541377</t>
  </si>
  <si>
    <t>‚ÄúMy office is at Yankee stadium. Yes, dreams do come true.‚Äù - @ Yankees Captain Derek Jeter</t>
  </si>
  <si>
    <t>https://twitter.com/realDonaldTrump/status/456472336037068800</t>
  </si>
  <si>
    <t>"Success breeds success. The best way to impress people is through results." - Think Like a Billionaire</t>
  </si>
  <si>
    <t>https://twitter.com/realDonaldTrump/status/456480467584180224</t>
  </si>
  <si>
    <t>I pick the best locations- @ Trump_Charlotte has incredible views of beautiful Lake Norman. http://instagram.com/p/m287TFmhXQ/</t>
  </si>
  <si>
    <t>https://twitter.com/realDonaldTrump/status/456501073663258624</t>
  </si>
  <si>
    <t>Entrepreneurs--Always remember that every day counts. Stay focused. Stay positive and develop momentum.</t>
  </si>
  <si>
    <t>https://twitter.com/realDonaldTrump/status/456508231402405888</t>
  </si>
  <si>
    <t>Entrepreneurs: Identify your goals, know precisely what you want to achieve. Then study the best people in your field and learn from them.</t>
  </si>
  <si>
    <t>https://twitter.com/realDonaldTrump/status/456518815187099648</t>
  </si>
  <si>
    <t>Entrepreneurs: Have your own vision and stick with it. Don‚Äôt be afraid to be unique. Don‚Äôt tread water--get out there and go for it.</t>
  </si>
  <si>
    <t>https://twitter.com/realDonaldTrump/status/456521421783437312</t>
  </si>
  <si>
    <t>" @ Going4theGreen @ realDonaldTrump's Int'l course in Scotland. Ian Andrew proclaims the robe "the best I've ever worn. That's awesome." Thx</t>
  </si>
  <si>
    <t>https://twitter.com/realDonaldTrump/status/456522145678381056</t>
  </si>
  <si>
    <t>" @ kerps80 @ TrumpChicago @ CNJohansens Absolutely love The Trump in Chicago! The view from the bar is incredible!!" Thank you.</t>
  </si>
  <si>
    <t>https://twitter.com/realDonaldTrump/status/456524915076632576</t>
  </si>
  <si>
    <t>" @ jimmy_arellano The best thing that could happen to New York sports is @ realDonaldTrump buying the bills" Thanks. @ nflcommish</t>
  </si>
  <si>
    <t>https://twitter.com/realDonaldTrump/status/456530514740924417</t>
  </si>
  <si>
    <t>" @ Alertora27 If @ realDonaldTrump does buy the Buffalo Bills, they could become a winning team in the near future" Thanks. @ nflcommish</t>
  </si>
  <si>
    <t>https://twitter.com/realDonaldTrump/status/456597179411353601</t>
  </si>
  <si>
    <t>" @ AndyLeeTweets: I'd rather @ realDonaldTrump run for president than buy our football team." Interesting point!</t>
  </si>
  <si>
    <t>https://twitter.com/realDonaldTrump/status/456804372567961600</t>
  </si>
  <si>
    <t>" @ sherrymcmurry @ realDonaldTrump Great interview on # Hannity." Thank you.</t>
  </si>
  <si>
    <t>https://twitter.com/realDonaldTrump/status/456804771165249537</t>
  </si>
  <si>
    <t>" @ EllieReynolds4 Trump 2016!!! @ realDonaldTrump Rocked it on @ seanhannity # GOP # president2016" Thank you.</t>
  </si>
  <si>
    <t>https://twitter.com/realDonaldTrump/status/456805913928544256</t>
  </si>
  <si>
    <t>" @ Michael_Haz Donald, why don‚Äôt you go out to Nevada &amp; cut a deal for # CliveBundy? No one is a better deal maker than you. Go do it!" True!</t>
  </si>
  <si>
    <t>https://twitter.com/realDonaldTrump/status/456810806399598592</t>
  </si>
  <si>
    <t>" @ NowThatOuimet if Trump is serious about buying the # Bills &amp; keeping them in Buffalo, sign me up. He‚Äôs a game-changer." Thx @ nflcommish</t>
  </si>
  <si>
    <t>https://twitter.com/realDonaldTrump/status/456812603957051392</t>
  </si>
  <si>
    <t>" @ Cknikita I'd‚ô° Love ‚ô°Donald Trump to buy the @ buffalobills and Also run for Our President! # Super Deal # Double # Win Win!" Thx. @ nflcommish</t>
  </si>
  <si>
    <t>https://twitter.com/realDonaldTrump/status/456831887739088897</t>
  </si>
  <si>
    <t>"The price of greatness is responsibility." -- Winston Churchill</t>
  </si>
  <si>
    <t>https://twitter.com/realDonaldTrump/status/456870043456774145</t>
  </si>
  <si>
    <t>" @ David_Bossie Keep the Bills in Buffalo. @ realDonaldTrump can save them. Would be a great NFL owner!" @ nflcommish</t>
  </si>
  <si>
    <t>https://twitter.com/realDonaldTrump/status/456886233226960896</t>
  </si>
  <si>
    <t>Entrepreneurs: Ask yourself "is this a blip or is it a catastrophe?" and your equilibrium will be kept in check if/when hard times hit.</t>
  </si>
  <si>
    <t>https://twitter.com/realDonaldTrump/status/456894950332854272</t>
  </si>
  <si>
    <t>Via @ NJcomsomerset BY @wobriensomerset: " @ TigerWoods brings charity golf playoffs toTrump Nat'l/Bedminster"http://bit.ly/RrwaVA</t>
  </si>
  <si>
    <t>@ @wobriensomerset @</t>
  </si>
  <si>
    <t>https://twitter.com/realDonaldTrump/status/456895192293859329</t>
  </si>
  <si>
    <t>My @ FoxNews interview w/ @ seanhannity http://bit.ly/RrxRlO</t>
  </si>
  <si>
    <t>https://twitter.com/realDonaldTrump/status/456895580891922432</t>
  </si>
  <si>
    <t>My speech from last Saturday‚Äôs @ Citizens_United @ AFPhq # NHFreedomSummit http://cs.pn/RrzAYe via @ cspan</t>
  </si>
  <si>
    <t>https://twitter.com/realDonaldTrump/status/456895966327480320</t>
  </si>
  <si>
    <t>America is at a great disadvantage. Putin is ex-KGB, Obama is a community organizer. Unfair.</t>
  </si>
  <si>
    <t>https://twitter.com/realDonaldTrump/status/456896982670651392</t>
  </si>
  <si>
    <t>" @ mikeEread If @ realDonaldTrump buys the # Bills, please don't take them out of Buffalo!" I won't. @ nflcommish</t>
  </si>
  <si>
    <t>https://twitter.com/realDonaldTrump/status/456897742464618496</t>
  </si>
  <si>
    <t>" @ Antonhomann I've really come to like @ piersmorgan - probably @ realDonaldTrump's best # CelebApprentice" He was smart and tough!</t>
  </si>
  <si>
    <t>https://twitter.com/realDonaldTrump/status/456898771172216832</t>
  </si>
  <si>
    <t>" @ TpGraf82 @ realDonaldTrump we know you would make a great president but talk about a beautiful first lady!" So true! @ MELANIATRUMP</t>
  </si>
  <si>
    <t>https://twitter.com/realDonaldTrump/status/456899646204289024</t>
  </si>
  <si>
    <t>" @ OwenFetnon @ realDonaldTrump you buying the bills would be a dream come true! Thank you so much." @ nflcommish</t>
  </si>
  <si>
    <t>https://twitter.com/realDonaldTrump/status/456900697355583488</t>
  </si>
  <si>
    <t>" @ johnnydevine137 I'm all for Donald Trump owning the Bills. Give Trump a chance and watch the Donald, Trump the competition." @ nflcommish</t>
  </si>
  <si>
    <t>https://twitter.com/realDonaldTrump/status/456901361708199936</t>
  </si>
  <si>
    <t>Always fun to read the @ NewYorkObserver investigative piece re @ AGSchneiderman, his mascara and more!http://bit.ly/1pqcEVR</t>
  </si>
  <si>
    <t>https://twitter.com/realDonaldTrump/status/456906839960346624</t>
  </si>
  <si>
    <t># TBT WrestleMania 23 http://instagram.com/p/m5-s3XmhUj/</t>
  </si>
  <si>
    <t>https://twitter.com/realDonaldTrump/status/457114295328051200</t>
  </si>
  <si>
    <t>" @ HereisDami: RT @ realDonaldTrump: "The price of greatness is responsibility." -- Winston Churchill"</t>
  </si>
  <si>
    <t>https://twitter.com/realDonaldTrump/status/457114864537055232</t>
  </si>
  <si>
    <t>" @ LaydeePrivatier: @ realDonaldTrump I enjoyed your speech at the Republican Convention in New Hampshire immensely!" Thank you!</t>
  </si>
  <si>
    <t>https://twitter.com/realDonaldTrump/status/457118444664537088</t>
  </si>
  <si>
    <t>Oscar Pistorious is guilty as hell!</t>
  </si>
  <si>
    <t>https://twitter.com/realDonaldTrump/status/457139075032809472</t>
  </si>
  <si>
    <t>" @ bseybolt11 If @ realDonaldTrump buys the @ buffalobills and keeps them in Buffalo he'll become a legend." @ nflcommish</t>
  </si>
  <si>
    <t>https://twitter.com/realDonaldTrump/status/457140188213678080</t>
  </si>
  <si>
    <t>" @ df387 @ realDonaldTrump buy the @ buffalobills we need proven success." @ nflcommish</t>
  </si>
  <si>
    <t>https://twitter.com/realDonaldTrump/status/457140960850608128</t>
  </si>
  <si>
    <t>" @ eric_alon you buying @ buffalobills would be the biggest thing since they were in 4 straight super bowls. Great for them &amp; @ nfl" @ nflcommish</t>
  </si>
  <si>
    <t>https://twitter.com/realDonaldTrump/status/457141633289834496</t>
  </si>
  <si>
    <t>" @ brettjamess @ realDonaldTrump you will be the savior of the city of buffalo. Please buy the bills" @ nflcommish</t>
  </si>
  <si>
    <t>https://twitter.com/realDonaldTrump/status/457144360384352256</t>
  </si>
  <si>
    <t>CBO now estimates that over 2.5M will lose jobs directly because of ObamaCare. REPEAL now before it is too late.</t>
  </si>
  <si>
    <t>https://twitter.com/realDonaldTrump/status/457171553260949504</t>
  </si>
  <si>
    <t>Remember, if you don‚Äôt sell yourself, no one else will. Make sure the public, friends &amp; the business community hears about your success.</t>
  </si>
  <si>
    <t>https://twitter.com/realDonaldTrump/status/457178260791885824</t>
  </si>
  <si>
    <t>"The harder you work, the harder it is to surrender." - @ ProFootballHOF @ buffalobills Head Coach Marv Levy</t>
  </si>
  <si>
    <t>https://twitter.com/realDonaldTrump/status/457184670049128448</t>
  </si>
  <si>
    <t>Why did Pres Obama remove sanctions against Iran prior to negotiating rather than completing successful negotiation &amp; then remove sanctions?</t>
  </si>
  <si>
    <t>https://twitter.com/realDonaldTrump/status/457193406402674688</t>
  </si>
  <si>
    <t>The West Coast's most luxurious public course @ TrumpGolfLA features spectacular panoramic Pacific Ocean views http://bit.ly/hAJgi6</t>
  </si>
  <si>
    <t>https://twitter.com/realDonaldTrump/status/457201177487499264</t>
  </si>
  <si>
    <t>ObamaCare enrollment lie: Obama counts an enrollee as a web user putting a plan in ‚Äútheir online shopping carts‚Äùhttp://bit.ly/1iwNfH3</t>
  </si>
  <si>
    <t>https://twitter.com/realDonaldTrump/status/457204539020828672</t>
  </si>
  <si>
    <t>Nasty for the middle class, electricity prices surged to an all-time high this past March http://bit.ly/1qMx6jk FRACK NOW</t>
  </si>
  <si>
    <t>https://twitter.com/realDonaldTrump/status/457208802027507712</t>
  </si>
  <si>
    <t>I was always a big fan of Kim Novak and still am‚Äîa wonderful actress.</t>
  </si>
  <si>
    <t>https://twitter.com/realDonaldTrump/status/457210808700002304</t>
  </si>
  <si>
    <t>" @ mjohnstonxoxo My favorite part of school is watching the first season of The Apprentice in Business Tech." Great!</t>
  </si>
  <si>
    <t>https://twitter.com/realDonaldTrump/status/457211144013639680</t>
  </si>
  <si>
    <t>" @ luciab1 @ realDonaldTrump congrats on having 4 of top 5 golf courses in south florida" Thank you.</t>
  </si>
  <si>
    <t>https://twitter.com/realDonaldTrump/status/457212027992567808</t>
  </si>
  <si>
    <t>" @ jywjr As much as Buffalo respected &amp; loved Mr. Wilson it would bring excitement &amp; prestige to have Mr. Trump own the Bills." @ nflcommish</t>
  </si>
  <si>
    <t>https://twitter.com/realDonaldTrump/status/457228622047494144</t>
  </si>
  <si>
    <t>I will be working late into the evening closing a big real estate deal‚Äîsoon to be announced. Happy Easter and/or Holiday to all.</t>
  </si>
  <si>
    <t>https://twitter.com/realDonaldTrump/status/457291849485778944</t>
  </si>
  <si>
    <t>" @ StephenCur: First night in @ realDonaldTrump hotel in Doonbeg. Great location, accommodation and food. I think Donald is onto a winner."</t>
  </si>
  <si>
    <t>https://twitter.com/realDonaldTrump/status/457301366772609024</t>
  </si>
  <si>
    <t>" @ InTheElections: @ realDonaldTrump A very happy, blessed Easter to you, Mr. Trump." Thank you, and you also!</t>
  </si>
  <si>
    <t>https://twitter.com/realDonaldTrump/status/457303458266513408</t>
  </si>
  <si>
    <t>Remember, Russia still has Snowden. When are we going to bring that piece of human garbage back home to stand trial? He caused great damage!</t>
  </si>
  <si>
    <t>https://twitter.com/realDonaldTrump/status/457304753022971904</t>
  </si>
  <si>
    <t>" @ T_Fox8: @ realDonaldTrump for president, the only quasi-politician who knows anything about how to run stuff."</t>
  </si>
  <si>
    <t>https://twitter.com/realDonaldTrump/status/457306499552120834</t>
  </si>
  <si>
    <t>"@J1En @ realDonaldTrump as my mentor and some1 I looked up to while in college in buffalo I think you should purchase the team. @ nflcommish</t>
  </si>
  <si>
    <t>@J1En @ @</t>
  </si>
  <si>
    <t>https://twitter.com/realDonaldTrump/status/457306733971791872</t>
  </si>
  <si>
    <t>" @ tiffanypearls: @ realDonaldTrump I'll be up the street tonight at Emanu-El. Sending prayers up for your continued success. # trump2016"</t>
  </si>
  <si>
    <t>https://twitter.com/realDonaldTrump/status/457306995511791616</t>
  </si>
  <si>
    <t>" @ _tamx0: @ realDonaldTrump in love with your hotel Toronto location"</t>
  </si>
  <si>
    <t>https://twitter.com/realDonaldTrump/status/457307639094181890</t>
  </si>
  <si>
    <t>" @ ribkamaria1: RT @ Pursuitist: Stunning hotel! Trump International Hotel &amp; Tower Chicago. @ realDonaldTrump @ TrumpChicago</t>
  </si>
  <si>
    <t>https://twitter.com/realDonaldTrump/status/457308794281009153</t>
  </si>
  <si>
    <t>I give Secretary of State John Kerry credit for working and trying hard, but he has zero negotiating ability!</t>
  </si>
  <si>
    <t>https://twitter.com/realDonaldTrump/status/457310571441184768</t>
  </si>
  <si>
    <t>" @ Humphreychabu: @ realDonaldTrump thanx DJT, ua my inspiration! Happy holidays"</t>
  </si>
  <si>
    <t>https://twitter.com/realDonaldTrump/status/457312852978966528</t>
  </si>
  <si>
    <t>" @ RWill9584: @ realDonaldTrump Buying the Bills would be the best thing for not only the team, but for the city of Buffalo! @ nflcommish</t>
  </si>
  <si>
    <t>https://twitter.com/realDonaldTrump/status/457313799486586880</t>
  </si>
  <si>
    <t>"@WeaverFever12: Everyone I know in western New York wants @ realDonaldTrump to be the Bills next owner." @ nflcommish.</t>
  </si>
  <si>
    <t>@WeaverFever12 @ @</t>
  </si>
  <si>
    <t>https://twitter.com/realDonaldTrump/status/457314934473633792</t>
  </si>
  <si>
    <t>Snowden is a spy who has caused great damage to the U.S. A spy in the old days, when our country was respected and strong, would be executed</t>
  </si>
  <si>
    <t>https://twitter.com/realDonaldTrump/status/457331608132272128</t>
  </si>
  <si>
    <t>" @ renovacion: @ realDonaldTrump I'd love to see you up against Putin. It'd be quite a match!" I would win!</t>
  </si>
  <si>
    <t>https://twitter.com/realDonaldTrump/status/457331855625568256</t>
  </si>
  <si>
    <t>" @ helfystyle: @ realDonaldTrump you've got my vote for anything. I'm ready to go to work!" Thank you.</t>
  </si>
  <si>
    <t>https://twitter.com/realDonaldTrump/status/457333387901276160</t>
  </si>
  <si>
    <t>"@GeneralTso316: @ realDonaldTrump I have two of your ties and they are better quality than ties I own that cost $125." At Macy's, great.</t>
  </si>
  <si>
    <t>@GeneralTso316 @</t>
  </si>
  <si>
    <t>https://twitter.com/realDonaldTrump/status/457333498836434944</t>
  </si>
  <si>
    <t>" @ Welles19: @ realDonaldTrump @ renovacion Moscow's bully is no match for Brooklyn's finest. Trump by TKO, any day."</t>
  </si>
  <si>
    <t>https://twitter.com/realDonaldTrump/status/457333960356663296</t>
  </si>
  <si>
    <t>" @ EAikenz: @ realDonaldTrump @ renovacion Putin May be smart but he doesn't have the Art of the Deal!"</t>
  </si>
  <si>
    <t>https://twitter.com/realDonaldTrump/status/457334100219949057</t>
  </si>
  <si>
    <t>" @ MrJPL: An Aussie @ TrumpWaikiki, such an amazing place. Well done @ realDonaldTrump @ IvankaTrump @ DonaldJTrumpJr @ EricTrump &amp; happy Easter</t>
  </si>
  <si>
    <t>https://twitter.com/realDonaldTrump/status/457334827432542208</t>
  </si>
  <si>
    <t>"@wen @ realDonaldTrump Why aren't you one of the sharks on # SharkTank? You would be awesome on there!!" But The Apprentice is much better!</t>
  </si>
  <si>
    <t>@wen @</t>
  </si>
  <si>
    <t>https://twitter.com/realDonaldTrump/status/457335211882450944</t>
  </si>
  <si>
    <t>" @ markmilliken21: @ realDonaldTrump @GeneralTso316 I own a few DT ties from Macy's, best ties I ever purchased...good stuff!!" Thanks.</t>
  </si>
  <si>
    <t>https://twitter.com/realDonaldTrump/status/457335761353072640</t>
  </si>
  <si>
    <t>" @ kennymacaskill1: @ realDonaldTrump when are you starting the second golf course at trump international links # balmedie? No wind turbines.</t>
  </si>
  <si>
    <t>https://twitter.com/realDonaldTrump/status/457336214107193344</t>
  </si>
  <si>
    <t>"@JohnTisdall: @ realDonaldTrump You owe it to this country Go for it You can fix it" I definitely can!</t>
  </si>
  <si>
    <t>@JohnTisdall @</t>
  </si>
  <si>
    <t>https://twitter.com/realDonaldTrump/status/457336389194235904</t>
  </si>
  <si>
    <t>"@frankadgpr: @ realDonaldTrump I recently heard you talked and acted like a Billionaire, before you became a Billioanire." Interesting.</t>
  </si>
  <si>
    <t>@frankadgpr @</t>
  </si>
  <si>
    <t>https://twitter.com/realDonaldTrump/status/457336991676633088</t>
  </si>
  <si>
    <t>Have to go now to sign a great and job producing deal! Good night.</t>
  </si>
  <si>
    <t>https://twitter.com/realDonaldTrump/status/457432980706066432</t>
  </si>
  <si>
    <t>" @ CCPLiberty: ‚Äú @ RickNichols3: @ realDonaldTrump time to get businessmen in DC instead of politicians. Trump for Pres!‚Äù"</t>
  </si>
  <si>
    <t>https://twitter.com/realDonaldTrump/status/457433624179408896</t>
  </si>
  <si>
    <t>"@angelofleven: @ realDonaldTrump where do you get your energy from? Unbelievable. Maybe sell the ingredients?" I wish I could!</t>
  </si>
  <si>
    <t>@angelofleven @</t>
  </si>
  <si>
    <t>https://twitter.com/realDonaldTrump/status/457433802869325824</t>
  </si>
  <si>
    <t>" @ CameronM_: I would vote @ realDonaldTrump as president!"</t>
  </si>
  <si>
    <t>https://twitter.com/realDonaldTrump/status/457435750918029312</t>
  </si>
  <si>
    <t>https://twitter.com/realDonaldTrump/status/457436034683637760</t>
  </si>
  <si>
    <t>" @ _tamx0: Best customer service at the trump hotel @ realDonaldTrump"</t>
  </si>
  <si>
    <t>https://twitter.com/realDonaldTrump/status/457487176482422784</t>
  </si>
  <si>
    <t>" @ sirwilliam @ realDonaldTrump @ frankpro The Bills need someone not afraid to take chances. Mr.Trump, you have 100%of my support! @ nflcommish</t>
  </si>
  <si>
    <t>https://twitter.com/realDonaldTrump/status/457487612471943168</t>
  </si>
  <si>
    <t>" @ CinderellaMan2: ! @ realDonaldTrump explains # Obamacare perfectly. pic.twitter.com/7DS22GYDAO"</t>
  </si>
  <si>
    <t>https://twitter.com/realDonaldTrump/status/457488431007162368</t>
  </si>
  <si>
    <t>" @ AlexDub182821: Im pretty sure the new stadium project would get a kick in the ass if @ realDonaldTrump was the new owner. True. @ nflcommish</t>
  </si>
  <si>
    <t>https://twitter.com/realDonaldTrump/status/457488844062203904</t>
  </si>
  <si>
    <t>" @ tomko13: If @ realDonaldTrump buys the Bills they will win the Super Bowl within 5 years. # buytheEagles" @ nflcommish</t>
  </si>
  <si>
    <t>https://twitter.com/realDonaldTrump/status/457489270539059200</t>
  </si>
  <si>
    <t>" @ NCBillsFan The Bills need someone that will not take piss poor performance! Mr. Trump is the man! Great things will happen!" @ nflcommish</t>
  </si>
  <si>
    <t>https://twitter.com/realDonaldTrump/status/457490332410982400</t>
  </si>
  <si>
    <t>" @ BillsMafia You would be an excellent owner and bring winning back to a great organization and the best fans out there! @ nflcommish</t>
  </si>
  <si>
    <t>https://twitter.com/realDonaldTrump/status/457490785743937536</t>
  </si>
  <si>
    <t>"@BillsMafia_G107 @ suew777 I completely agree. I think @ realDonaldTrump would be an excellent owner and wouldn't accept losing!" @ nflcommish</t>
  </si>
  <si>
    <t>@BillsMafia_G107 @ @ @</t>
  </si>
  <si>
    <t>https://twitter.com/realDonaldTrump/status/457491488910618624</t>
  </si>
  <si>
    <t>" @ suew777 Words I never expected to say in this lifetime....I hope Mr.Trump buys the Bills. I think its the best for team&amp;fans!" @ nflcommish</t>
  </si>
  <si>
    <t>https://twitter.com/realDonaldTrump/status/457706094031560705</t>
  </si>
  <si>
    <t>"@CanizalVania: Donald Trump will never ever get old. Ever." Wow, what a nice thing to say!</t>
  </si>
  <si>
    <t>https://twitter.com/realDonaldTrump/status/457776680808235009</t>
  </si>
  <si>
    <t>" @ MadG0d: Buffalo has one great Donald Trump - Doctor at Roswell Park Cancer Institute - We need another @ realDonaldTrump !" @ nflcommish</t>
  </si>
  <si>
    <t>https://twitter.com/realDonaldTrump/status/457777410864611328</t>
  </si>
  <si>
    <t>" @ Colin: Mr. Trump, please buy our precious # BuffaloBills with Jim Kelly. You two know what the team means to # WNY. Love it!" @ nflcommish</t>
  </si>
  <si>
    <t>https://twitter.com/realDonaldTrump/status/457777681963417600</t>
  </si>
  <si>
    <t>" @ gileshenley: @ lukemckinney I read your @ realDonaldTrump article, and reread the old one. # brilliant as usual! So colorful!" Thank you!</t>
  </si>
  <si>
    <t>https://twitter.com/realDonaldTrump/status/457778399835328512</t>
  </si>
  <si>
    <t>" @ irondan_93: No matter what the occasion, you always feel confident in a @ realDonaldTrump button down # almostgraduating" Great, good luck.</t>
  </si>
  <si>
    <t>https://twitter.com/realDonaldTrump/status/457778866648793088</t>
  </si>
  <si>
    <t>HAPPY EASTER - HAVE A GREAT DAY!</t>
  </si>
  <si>
    <t>https://twitter.com/realDonaldTrump/status/457779999316389888</t>
  </si>
  <si>
    <t>" @ mikevargovich: You see what you‚Äôve gone and done, @ BonJovi? I‚Äôm rooting for @ realDonaldTrump. # Bills # KeepThemInBuffalo" @ nflcommish</t>
  </si>
  <si>
    <t>https://twitter.com/realDonaldTrump/status/457781658780172288</t>
  </si>
  <si>
    <t>" @ wadar1969: @ realDonaldTrump Do u think our Government still has the gold they say they have in Colorado, Ft Knox etc. I doubt it, sadly!</t>
  </si>
  <si>
    <t>https://twitter.com/realDonaldTrump/status/457781954319245312</t>
  </si>
  <si>
    <t>" @ ARbruins: @penows @CanizalVania Obama is a horrible leader, can't get anyone to agree on anything. I believe trump is for real" Thank you.</t>
  </si>
  <si>
    <t>https://twitter.com/realDonaldTrump/status/457782496051339264</t>
  </si>
  <si>
    <t>" @ cedwardsmedia: @ realDonaldTrump @CanizalVania nah, he‚Äôll get old, but he‚Äôll age like fine wine." Wow, nice!</t>
  </si>
  <si>
    <t>https://twitter.com/realDonaldTrump/status/457782913665617920</t>
  </si>
  <si>
    <t>" @ YMatthews956: When are you going to give us the big news about your new real estate deal? Looking forward to hearing about it!" Soon!</t>
  </si>
  <si>
    <t>https://twitter.com/realDonaldTrump/status/457783006854672384</t>
  </si>
  <si>
    <t>"@SRWMiChelleJ: @ realDonaldTrump and I have the same birthday...always praying I can emulate his business saavy. # GeminisWeAre"</t>
  </si>
  <si>
    <t>@SRWMiChelleJ @</t>
  </si>
  <si>
    <t>https://twitter.com/realDonaldTrump/status/457783560959963137</t>
  </si>
  <si>
    <t>" @ HRGuySerchia: @ TotalSportsNews @ nfl @ buffalobills @ realDonaldTrump Go Donald! I am with you!" @ nflcommish. Thanks.</t>
  </si>
  <si>
    <t>https://twitter.com/realDonaldTrump/status/457787929969324032</t>
  </si>
  <si>
    <t>Look, Snowden is bad, done tremendous damage to our country and standing - but we have far worse in our government (guess who?).</t>
  </si>
  <si>
    <t>https://twitter.com/realDonaldTrump/status/457788319494311936</t>
  </si>
  <si>
    <t>"@Joshua_Weaver_: The @ nfl needs the @ realDonaldTrump! Happy Easter!" @ nflcommish</t>
  </si>
  <si>
    <t>@Joshua_Weaver_ @ @ @</t>
  </si>
  <si>
    <t>https://twitter.com/realDonaldTrump/status/457790288841691136</t>
  </si>
  <si>
    <t>" @ Salon:Krugman furious with MSNBC: "Why don't they just hire Donald Trump and be done with it? And their ratings would go way up, and fast!</t>
  </si>
  <si>
    <t>https://twitter.com/realDonaldTrump/status/457828990825529344</t>
  </si>
  <si>
    <t>" @ mike_carrion99: Uwere right,the Chinese respect smart ppl like urself,but they and evry1 laughs @Obama.Plz run in '16 you're STRONG"</t>
  </si>
  <si>
    <t>https://twitter.com/realDonaldTrump/status/457829945159720960</t>
  </si>
  <si>
    <t>" @ 906reynolds: Donald Trump is a leader and savvy businessman, two qualities we lack and desperately need in DC." Thank you, HAPPY EASTER!</t>
  </si>
  <si>
    <t>https://twitter.com/realDonaldTrump/status/457837013237252096</t>
  </si>
  <si>
    <t>" @ WasimPerviz: @ realDonaldTrump When will we see you again in @ WWE?" Soon!</t>
  </si>
  <si>
    <t>https://twitter.com/realDonaldTrump/status/458029874079629313</t>
  </si>
  <si>
    <t>" @ FenitaAyu1: I know a lot, but one thing I know is that I don't know everything. ~ Donald Trump"</t>
  </si>
  <si>
    <t>https://twitter.com/realDonaldTrump/status/458031670164459521</t>
  </si>
  <si>
    <t>Huffington Post is just upset that I said its purchase by AOL has been a disaster and that Arianna Huffington is ugly both inside and out!</t>
  </si>
  <si>
    <t>https://twitter.com/realDonaldTrump/status/458045135591575552</t>
  </si>
  <si>
    <t>" @ MikeM @ realDonaldTrump Who the heck is Arianna Huffington anyway? Shouldn't somebody check her green card (if that even matters anymore)?"</t>
  </si>
  <si>
    <t>https://twitter.com/realDonaldTrump/status/458057775957159937</t>
  </si>
  <si>
    <t>" @ Prayformetoo: @ realDonaldTrump I detest @ ariannahuff with a passion!" And for good reason, she is a complete phoney!</t>
  </si>
  <si>
    <t>https://twitter.com/realDonaldTrump/status/458059947029561345</t>
  </si>
  <si>
    <t>" @ LisaMills62: @ realDonaldTrump You're so successful &amp; admirable yet your greatest masterpiece remains your awesome children!" Thanks!</t>
  </si>
  <si>
    <t>https://twitter.com/realDonaldTrump/status/458194390834749441</t>
  </si>
  <si>
    <t>I will be doing Fox &amp; Friends at 7 (15 minutes). Enjoy it and your day!</t>
  </si>
  <si>
    <t>https://twitter.com/realDonaldTrump/status/458202949161062400</t>
  </si>
  <si>
    <t>"@2letters1number:I've been watching YouTube videos on @ WarrenBuffett, @ BillGates &amp; @ realDonaldTrump all day. Feeling really inspired."Great</t>
  </si>
  <si>
    <t>@2letters1number @ @ @</t>
  </si>
  <si>
    <t>https://twitter.com/realDonaldTrump/status/458220509680107520</t>
  </si>
  <si>
    <t>Obama through his cronies said the Keysyone pipeline was "not political" - how much can one man lie about even the most obvious things?</t>
  </si>
  <si>
    <t>https://twitter.com/realDonaldTrump/status/458227458291277824</t>
  </si>
  <si>
    <t>" @ coachofspin My cousin working with J. Nicklaus to make Ferry Point one of the best golf courses! Will be great!" True! @ jacknicklaus</t>
  </si>
  <si>
    <t>https://twitter.com/realDonaldTrump/status/458227959107960832</t>
  </si>
  <si>
    <t>" @ yvonnecr @ realDonaldTrump please lets have kim novak on celebrity apprentice she would be great" I agree!</t>
  </si>
  <si>
    <t>https://twitter.com/realDonaldTrump/status/458230840427024384</t>
  </si>
  <si>
    <t>"@AndrewZufel @ realDonaldTrump You would rejuvenate the entire city of Buffalo if you bought the Bills &amp; kept them in WNY." @ nflcommish</t>
  </si>
  <si>
    <t>@AndrewZufel @ @</t>
  </si>
  <si>
    <t>https://twitter.com/realDonaldTrump/status/458231365889433601</t>
  </si>
  <si>
    <t>" @ josegonzalez_69 @ realDonaldTrump If you buy the team it would win the superbowl!" @ nflcommish</t>
  </si>
  <si>
    <t>https://twitter.com/realDonaldTrump/status/458232403669307392</t>
  </si>
  <si>
    <t>" @ FrohawkMahDude I liked @ realDonaldTrump, but the more u tweet, the more I love you man. # TrumpsBills # billsmafia" @ nflcommish</t>
  </si>
  <si>
    <t>https://twitter.com/realDonaldTrump/status/458316040553123840</t>
  </si>
  <si>
    <t>‚Äú @ IvankaTrump: ‚ÄòTrump Estates Dubai unlike anything else in the region‚Äô‚Äù http://bit.ly/1mprGsK via @ aawsat_eng by Musaid Al-Zayani</t>
  </si>
  <si>
    <t>https://twitter.com/realDonaldTrump/status/458316684382978048</t>
  </si>
  <si>
    <t>Just finished another week of filming @ ApprenticeNBC. This season, a record 14th, is shaping up to be the best yet.</t>
  </si>
  <si>
    <t>https://twitter.com/realDonaldTrump/status/458318326901788672</t>
  </si>
  <si>
    <t>. @ NJPGA Club of the Year, Trump Nat‚Äôl Bedminster is NJ's top family country club with two award winning courses http://bit.ly/1mpsOg0</t>
  </si>
  <si>
    <t>https://twitter.com/realDonaldTrump/status/458322181718810625</t>
  </si>
  <si>
    <t>"We all know that chess is a game of strategy. So is business." - Think Like a Champion</t>
  </si>
  <si>
    <t>https://twitter.com/realDonaldTrump/status/458323671330078720</t>
  </si>
  <si>
    <t>A storied franchise with a loyal fanbase, @ buffalobills should remain in Buffalo.</t>
  </si>
  <si>
    <t>https://twitter.com/realDonaldTrump/status/458329525911556096</t>
  </si>
  <si>
    <t>The biggest winner of Obama‚Äôs ‚Äô08 win --- Vladimir Putin. Ultimately he could be tied with Iran after Tehran becomes a nuclear power.</t>
  </si>
  <si>
    <t>https://twitter.com/realDonaldTrump/status/458338759248211968</t>
  </si>
  <si>
    <t>Obama told Medvedev after the ‚Äô12 reelect, he would ‚Äúhave more flexibility.‚Äù It was music to Putin‚Äôs ears.</t>
  </si>
  <si>
    <t>https://twitter.com/realDonaldTrump/status/458340513486475264</t>
  </si>
  <si>
    <t>If America unlocked its energy potential, we would once again be the most powerful country in the world. Washington is holding us back.</t>
  </si>
  <si>
    <t>https://twitter.com/realDonaldTrump/status/458346453535322112</t>
  </si>
  <si>
    <t>‚ÄúThere can be no liberty unless there is economic liberty.‚Äù - Margaret Thatcher</t>
  </si>
  <si>
    <t>https://twitter.com/realDonaldTrump/status/458528231445237760</t>
  </si>
  <si>
    <t>After thousands lost and spending two trillion dollars, Iraq (I told you so) is imploding. Really dumb pols put us and kept us there-so sad!</t>
  </si>
  <si>
    <t>https://twitter.com/realDonaldTrump/status/458529115197681664</t>
  </si>
  <si>
    <t>Once the tragic mistake of going into Iraq was made, we should have at least taken the oil (or at least some of it). Now Iran &amp; China get it</t>
  </si>
  <si>
    <t>https://twitter.com/realDonaldTrump/status/458530145545256960</t>
  </si>
  <si>
    <t>" @ ssalame11: @ realDonaldTrump you are a God !!! Of real estate" A great compliment (and true) - thanks!</t>
  </si>
  <si>
    <t>https://twitter.com/realDonaldTrump/status/458557070816845824</t>
  </si>
  <si>
    <t>" @ DenZen: @ realDonaldTrump First rule of success; a great big ego! Still love you Mr Trump and CANNOT wait for Celebrity @ ApprenticeNBC"</t>
  </si>
  <si>
    <t>https://twitter.com/realDonaldTrump/status/458605300002877440</t>
  </si>
  <si>
    <t>"@Chuck_Kelly13 @ frankpro @ HarvickFan_4 He IS a damn good businessman and a wise investor. I'd say he'd run a great team." @ nflcommish</t>
  </si>
  <si>
    <t>@Chuck_Kelly13 @ @ @</t>
  </si>
  <si>
    <t>https://twitter.com/realDonaldTrump/status/458605869841002496</t>
  </si>
  <si>
    <t>" @ tlwhitney1 @ realDonaldTrump @ nflcommish would give the city hope .. would give Bills fans hope for a promising team"</t>
  </si>
  <si>
    <t>https://twitter.com/realDonaldTrump/status/458606220690358272</t>
  </si>
  <si>
    <t>"@ragtopgirl12 @ realDonaldTrump my son would be ecstatic!! Bills fan from 5 years old!" @ nflcommish</t>
  </si>
  <si>
    <t>@ragtopgirl12 @ @</t>
  </si>
  <si>
    <t>https://twitter.com/realDonaldTrump/status/458606747528495104</t>
  </si>
  <si>
    <t>" @ Hitoden Sir, I've always respected you. I was born &amp; raised in Buffalo &amp; would love you as owner of the @ buffalobills" @ nflcommish</t>
  </si>
  <si>
    <t>https://twitter.com/realDonaldTrump/status/458609112914616320</t>
  </si>
  <si>
    <t>" @ Cturner77 @ realDonaldTrump @ JimKellyInc would make a winning team as owners of the Bills.Let's do this! Go Bills! # BillsMafia" @ nflcommish</t>
  </si>
  <si>
    <t>https://twitter.com/realDonaldTrump/status/458609689513984001</t>
  </si>
  <si>
    <t>"@nickvitello The @ realDonaldTrump brand is based on success and being a winner. Just what the @ buffalobills need!" @ nflcommish</t>
  </si>
  <si>
    <t>@nickvitello @ @ @</t>
  </si>
  <si>
    <t>https://twitter.com/realDonaldTrump/status/458610107291799553</t>
  </si>
  <si>
    <t>" @ Helmzyy @ realDonaldTrump If you would buy the team that would be awesome! Just an extra win for my squad:)" @ nflcommish</t>
  </si>
  <si>
    <t>https://twitter.com/realDonaldTrump/status/458610917169963008</t>
  </si>
  <si>
    <t>"@Chuck_Kelly1 I'm not even a # Bills fan and I know they belong here! Devout fans + Trump owned = # Buffalove4Life" @ nflcommish</t>
  </si>
  <si>
    <t>@Chuck_Kelly1 @</t>
  </si>
  <si>
    <t>https://twitter.com/realDonaldTrump/status/458627873965084672</t>
  </si>
  <si>
    <t>Fifth Avenue‚Äôs most iconic building, @ TrumpTowerNY features Trump Grill nestled in the corner of the Atriumhttp://bit.ly/1hc4JIg</t>
  </si>
  <si>
    <t>https://twitter.com/realDonaldTrump/status/458636056980914176</t>
  </si>
  <si>
    <t>With two champion style courses @ TrumpGolfDC graces 600 rolling acres along the peaceful and scenic Potomac River http://bit.ly/184gue7</t>
  </si>
  <si>
    <t>https://twitter.com/realDonaldTrump/status/458640188336771074</t>
  </si>
  <si>
    <t>"Think big, set your vision high, and go for it. You'll be shocked by what you can accomplish when you do. " - Midas Touch</t>
  </si>
  <si>
    <t>https://twitter.com/realDonaldTrump/status/458649291733889024</t>
  </si>
  <si>
    <t>Understand that difficulties, mistakes and setbacks are an inevitable part of business and life...But always look for the opportunities.</t>
  </si>
  <si>
    <t>https://twitter.com/realDonaldTrump/status/458651898187644929</t>
  </si>
  <si>
    <t>Get the big picture--but be prepared for the picture to change. Where there's a will, there's a win. Think positively!</t>
  </si>
  <si>
    <t>https://twitter.com/realDonaldTrump/status/458700238635958272</t>
  </si>
  <si>
    <t>Congratulations to @ bostonpolice on yesterday‚Äôs successful and safe @ bostonmarathon. The entire country is proud.</t>
  </si>
  <si>
    <t>https://twitter.com/realDonaldTrump/status/458700769961971712</t>
  </si>
  <si>
    <t>Last Thursday Obama said "investing in infrastructure would improve our economy for the long term" The next day he again stopped Keystone</t>
  </si>
  <si>
    <t>https://twitter.com/realDonaldTrump/status/458701727613874176</t>
  </si>
  <si>
    <t>Rep. Stephen Lynch (D-Ma) said, "There's all of these taxes and fees that are the tough medicine..it's going to hit the fan" 're ObamaCare.</t>
  </si>
  <si>
    <t>https://twitter.com/realDonaldTrump/status/458703994479599617</t>
  </si>
  <si>
    <t>The NYPD Surveillance Program kept NYC safe since 9/11. There will be tragic consequences for ending it.</t>
  </si>
  <si>
    <t>https://twitter.com/realDonaldTrump/status/458706132035309568</t>
  </si>
  <si>
    <t>China is closing a massive oil deal w/ Russia, taking advantage of the Ukraine conflict http://bit.ly/1hcdNwN Smart, unlike our leaders.</t>
  </si>
  <si>
    <t>https://twitter.com/realDonaldTrump/status/458707814865596416</t>
  </si>
  <si>
    <t>‚ÄúYou measure your people and you take action on those that don't measure up.‚Äù - @ jack_welch</t>
  </si>
  <si>
    <t>https://twitter.com/realDonaldTrump/status/458709839485480960</t>
  </si>
  <si>
    <t>" @ BruceBeck4NY: All eyes on @ realDonaldTrump @ MGA1897 press conference for 99th Met Open at spectacular Trump Bedminster! See you there B!</t>
  </si>
  <si>
    <t>https://twitter.com/realDonaldTrump/status/458710761108291584</t>
  </si>
  <si>
    <t>" @ GolfCarAnnie: @ BruceBeck4NY @ MGA1897 Trump Bedminster is truly special. But then again all of Trump's courses are !" Thank you Ann Marie!</t>
  </si>
  <si>
    <t>https://twitter.com/realDonaldTrump/status/458718455186071554</t>
  </si>
  <si>
    <t>Always remember, SOMETIMES YOUR BEST INVESTMENTS ARE THE ONES YOU DON'T MAKE!</t>
  </si>
  <si>
    <t>https://twitter.com/realDonaldTrump/status/458726633894322176</t>
  </si>
  <si>
    <t>"@rawrlance: Word on the street is @ BrandiGlanville and @ KenyaMoore are both on # CelebrityApprentice @ realDonaldTrump is that true? " YES!</t>
  </si>
  <si>
    <t>@rawrlance @ @ @</t>
  </si>
  <si>
    <t>https://twitter.com/realDonaldTrump/status/458727646499983360</t>
  </si>
  <si>
    <t>" @ CraigPorritt: @ realDonaldTrump Vote Donald for President 2016." Thanks.</t>
  </si>
  <si>
    <t>https://twitter.com/realDonaldTrump/status/458733723555758080</t>
  </si>
  <si>
    <t>. @ McIlroyRory Thanks for your nice note - they love you at Trump National Doral. You are looking good - will have a GREAT year!</t>
  </si>
  <si>
    <t>https://twitter.com/realDonaldTrump/status/458734614748884993</t>
  </si>
  <si>
    <t>" @ danica2013: @ realDonaldTrump needs to run for the 2016 presidential election. Intelligent &amp; knows what he's doing. # GotMyVote # NewAmerica</t>
  </si>
  <si>
    <t>https://twitter.com/realDonaldTrump/status/458760002204090368</t>
  </si>
  <si>
    <t>" @ mikewarner1976: @ realDonaldTrump @ buffalobills Please make this happen !!!" @ nflcommish</t>
  </si>
  <si>
    <t>https://twitter.com/realDonaldTrump/status/458760501582131204</t>
  </si>
  <si>
    <t>" @ adeezy101: @ realDonaldTrump are you just going to complain about it? Or are you going to make a difference in 2016?" Just watch!</t>
  </si>
  <si>
    <t>https://twitter.com/realDonaldTrump/status/458763139866435584</t>
  </si>
  <si>
    <t>The way President Obama runs down the stairs of Air Force 1, hopping &amp; bobbing all the way, is so inelegant and unpresidential. Do not fall!</t>
  </si>
  <si>
    <t>https://twitter.com/realDonaldTrump/status/458784509795000320</t>
  </si>
  <si>
    <t>" @ JeniferStevens: Someone needs to start ramping up the dialogue about all this.... I nominate you and would vote for you in a hearbeat"</t>
  </si>
  <si>
    <t>https://twitter.com/realDonaldTrump/status/458785173082238976</t>
  </si>
  <si>
    <t>" @ Robhammond11: @ buffalobills anyone who houses the great Jim Kelly in a time of need can be trusted with this franchise" It was my honor!</t>
  </si>
  <si>
    <t>https://twitter.com/realDonaldTrump/status/458785983270780928</t>
  </si>
  <si>
    <t>Interesting how President Obama is flying around in a Boeing 747 on so-called Earth Day!</t>
  </si>
  <si>
    <t>https://twitter.com/realDonaldTrump/status/458906820841832448</t>
  </si>
  <si>
    <t>" @ youngsellz4: @ realDonaldTrump you'd be a great president Mr.Trump" Thank you, the World would no longer look at us as fools!</t>
  </si>
  <si>
    <t>https://twitter.com/realDonaldTrump/status/458907611405242368</t>
  </si>
  <si>
    <t>"@leetimlin0511: I just want @ realDonaldTrump to buy my Bills! Perfect man for the perfect club" nflcommish</t>
  </si>
  <si>
    <t>@leetimlin0511 @</t>
  </si>
  <si>
    <t>https://twitter.com/realDonaldTrump/status/458948553302614017</t>
  </si>
  <si>
    <t>" @ financeturd: @ realDonaldTrump you have many more followers on Twitter than Mark Cuban" I also have far greater wealth and athleticism!</t>
  </si>
  <si>
    <t>https://twitter.com/realDonaldTrump/status/458949107684757504</t>
  </si>
  <si>
    <t>" @ jorourke8: @ realDonaldTrump your the greatest man on earth" So nice, thank you!</t>
  </si>
  <si>
    <t>https://twitter.com/realDonaldTrump/status/458949316544319489</t>
  </si>
  <si>
    <t>"@mike_ginett: @ realDonaldTrump # america needs a true businessman to run this nation. You." I agree, thanks!</t>
  </si>
  <si>
    <t>@mike_ginett @</t>
  </si>
  <si>
    <t>https://twitter.com/realDonaldTrump/status/458949907291070464</t>
  </si>
  <si>
    <t>" @ rhino848484: @ realDonaldTrump and a better TV show. @ ApprenticeNBC #1 You make great TV Mr Trump" Thanks.</t>
  </si>
  <si>
    <t>https://twitter.com/realDonaldTrump/status/458950700043882496</t>
  </si>
  <si>
    <t>"@gabepaul58: @ realDonaldTrump would be the next best in guy next to Ralph to own a franchise like the @ buffalobills " @ nflcommish</t>
  </si>
  <si>
    <t>@gabepaul58 @ @ @</t>
  </si>
  <si>
    <t>https://twitter.com/realDonaldTrump/status/458951186952237057</t>
  </si>
  <si>
    <t>"@TarHeelFullback: @ realDonaldTrump you would make an amazing president!" Thanks.</t>
  </si>
  <si>
    <t>@TarHeelFullback @</t>
  </si>
  <si>
    <t>https://twitter.com/realDonaldTrump/status/458951277314338816</t>
  </si>
  <si>
    <t>" @ ChristineStergi: @ realDonaldTrump I just want to thank u for pushing me in business. I have always admired you.Respect!" Great!</t>
  </si>
  <si>
    <t>https://twitter.com/realDonaldTrump/status/458951612783161344</t>
  </si>
  <si>
    <t>" @ TalismanJohnnyA: @ realDonaldTrump Would love to see you run, D. You may be our only hope to return this nation to its former glory. Agree!</t>
  </si>
  <si>
    <t>https://twitter.com/realDonaldTrump/status/458952205392179200</t>
  </si>
  <si>
    <t>" @ Terrell87: Mr. Trump if you ran the country what's the #1 thing you'd put in place to improve matters in the United States?" JOBS!</t>
  </si>
  <si>
    <t>https://twitter.com/realDonaldTrump/status/458952936316751872</t>
  </si>
  <si>
    <t>"@surfacepro22: Yes Mr Trump,your the perfect person to get the property market and country booming. I would choose you. There is no other.</t>
  </si>
  <si>
    <t>https://twitter.com/realDonaldTrump/status/458953391499399168</t>
  </si>
  <si>
    <t>" @ AAszkler: @ realDonaldTrump @ ChristineStergi President Trump, now that would make Putin wet himself!"</t>
  </si>
  <si>
    <t>https://twitter.com/realDonaldTrump/status/458953749810380800</t>
  </si>
  <si>
    <t>" @ PolishPrince21: @ realDonaldTrump I think you would be a great president but a better NFL owner...especially the buffalo bills! @ nflcommish</t>
  </si>
  <si>
    <t>https://twitter.com/realDonaldTrump/status/458953905414897664</t>
  </si>
  <si>
    <t>"@KingMeeetch: @ realDonaldTrump celebrity, business man, or politician? Who cares, you're damn good at all three"</t>
  </si>
  <si>
    <t>@KingMeeetch @</t>
  </si>
  <si>
    <t>https://twitter.com/realDonaldTrump/status/458978323058950144</t>
  </si>
  <si>
    <t>On rugged Aberdeenshire coastline, @ TrumpScotland‚Äôs Par 72 course is 7,400 picturesque yds. threaded through dunes http://bit.ly/1hNoFzt</t>
  </si>
  <si>
    <t>https://twitter.com/realDonaldTrump/status/458980732967600128</t>
  </si>
  <si>
    <t>"To be a visionary you have to chase impossibilities. Few ever get rich easily." - Think Like a Billionaire</t>
  </si>
  <si>
    <t>https://twitter.com/realDonaldTrump/status/458995605025861632</t>
  </si>
  <si>
    <t>The city of Buffalo is struggling. Moving the @ buffalobills would be catastrophic. The Bills belong in Buffalo!</t>
  </si>
  <si>
    <t>https://twitter.com/realDonaldTrump/status/459002655013363712</t>
  </si>
  <si>
    <t>New Yorkers will get a chance to see a film for free this summer from @ attnyc and @ tribecafilmfest. My choice? Citizen Kane # FilmForAll</t>
  </si>
  <si>
    <t>https://twitter.com/realDonaldTrump/status/459029648664694784</t>
  </si>
  <si>
    <t>No surprise Assad is not destroying his chemical weapons. He never intended to in the first place.</t>
  </si>
  <si>
    <t>https://twitter.com/realDonaldTrump/status/459032594748018689</t>
  </si>
  <si>
    <t>" @ sjleith @ realDonaldTrump @ TrumpScotland A truly great course. Best I have played in Scotland." Thank you.</t>
  </si>
  <si>
    <t>https://twitter.com/realDonaldTrump/status/459033290746638336</t>
  </si>
  <si>
    <t>" @ MrJamesDavidson @ TrumpScotland Very proud to say I live a few miles from this and supported this project from day one." Thanks James!</t>
  </si>
  <si>
    <t>https://twitter.com/realDonaldTrump/status/459034916924452864</t>
  </si>
  <si>
    <t>"@richrobins0n i love Trump because he actually says what‚Äôs on his mind, not what the people want to hear. that‚Äôs why he‚Äôs a leader" Thanks</t>
  </si>
  <si>
    <t>https://twitter.com/realDonaldTrump/status/459035497575481345</t>
  </si>
  <si>
    <t>"@mondrian70 The Donald would be HUGE Boost for the # NFL. Such an icon! I know it would be a huge boost to the franchise &amp; NFL." @ nflcommish</t>
  </si>
  <si>
    <t>@mondrian70 @</t>
  </si>
  <si>
    <t>https://twitter.com/realDonaldTrump/status/459036120106676224</t>
  </si>
  <si>
    <t>" @ sundayhorse @ realDonaldTrump @ TrumpGolfDC love a view without those damn Turbines. They make ppl sick." True.</t>
  </si>
  <si>
    <t>https://twitter.com/realDonaldTrump/status/459036559237730304</t>
  </si>
  <si>
    <t>" @ ricktimlick in grade 7 while others wrote book reports on fairy tales mine was on "The Art of the Deal!" Always admired you." Thanks.</t>
  </si>
  <si>
    <t>https://twitter.com/realDonaldTrump/status/459038044004581376</t>
  </si>
  <si>
    <t>"@PeteGagliardo Seeing how excited Trump is about the bills is awesome. We deserve to have someone committed to keeping the bills in Buffalo</t>
  </si>
  <si>
    <t>https://twitter.com/realDonaldTrump/status/459039001278947328</t>
  </si>
  <si>
    <t>" @ ChristineStergi what's wrong with everyone. Mr Trump will kick ass as president. Economy will flourish." Thanks and true!</t>
  </si>
  <si>
    <t>https://twitter.com/realDonaldTrump/status/459043491671465984</t>
  </si>
  <si>
    <t>" @ yosoyroberto @ realDonaldTrump Congratulations for taking some time to answer tweets, awesome example of planning and scheduling!" Thanks.</t>
  </si>
  <si>
    <t>https://twitter.com/realDonaldTrump/status/459055101370712064</t>
  </si>
  <si>
    <t>The ObamaCare enrollment numbers are a lie.They will be ‚Äòreadjusted‚Äô by the White House at an opportune time, probably after ‚Äô14 election</t>
  </si>
  <si>
    <t>https://twitter.com/realDonaldTrump/status/459058318297014273</t>
  </si>
  <si>
    <t>"Use adverse events and monumental challenges to make you stronger." - Think Big</t>
  </si>
  <si>
    <t>https://twitter.com/realDonaldTrump/status/459063899766423552</t>
  </si>
  <si>
    <t>‚ÄúI'm not afraid of failing. I don't like to fail. I hate to fail. But I'm not afraid of it.‚Äù - @ VinceMcMahon</t>
  </si>
  <si>
    <t>https://twitter.com/realDonaldTrump/status/459168353392017408</t>
  </si>
  <si>
    <t>@ AndreaTantaros It was great to see you - say hi to all!</t>
  </si>
  <si>
    <t>https://twitter.com/realDonaldTrump/status/459252215308636160</t>
  </si>
  <si>
    <t>" @ Wayne1900: @ realDonaldTrump Realist, don't always agree wth u. But you are one of the few people that say it like it is."</t>
  </si>
  <si>
    <t>https://twitter.com/realDonaldTrump/status/459252404543057920</t>
  </si>
  <si>
    <t>" @ emilymistretta: i love when @ realDonaldTrump tweets #"</t>
  </si>
  <si>
    <t>https://twitter.com/realDonaldTrump/status/459252947445374976</t>
  </si>
  <si>
    <t>" @ AllAmerVet: Mr. T, pls buy the # NYTimes and turn it around for the truth! These lib papers r cowards in challenging this admin."</t>
  </si>
  <si>
    <t>https://twitter.com/realDonaldTrump/status/459253109156741121</t>
  </si>
  <si>
    <t>"@Tumi_Architect: Learning to listen to my gut was the best thing I've ever done for myself. Inspired by @ realdonaldtrump # ThinkBig" Great.</t>
  </si>
  <si>
    <t>@Tumi_Architect @</t>
  </si>
  <si>
    <t>https://twitter.com/realDonaldTrump/status/459253366359879680</t>
  </si>
  <si>
    <t>" @ kimkardarshian3: @ realDonaldTrump u afraid of getting # poor" Always have been!</t>
  </si>
  <si>
    <t>https://twitter.com/realDonaldTrump/status/459254105069088768</t>
  </si>
  <si>
    <t>"@RyanPaolucci: @ realDonaldTrump please buy the bills" nflcommish</t>
  </si>
  <si>
    <t>@RyanPaolucci @</t>
  </si>
  <si>
    <t>https://twitter.com/realDonaldTrump/status/459255988647112704</t>
  </si>
  <si>
    <t>"@WheresJose: Had the pleasure to perform for Mr.Trump tonite &amp; told him the world is a better place because of his contributions Great job!</t>
  </si>
  <si>
    <t>https://twitter.com/realDonaldTrump/status/459289089393840128</t>
  </si>
  <si>
    <t>South Korea is absolutely killing us on trade deals. Their surplus vs U.S. is massive - and we pay for their protection. WHO NEGOTIATES?</t>
  </si>
  <si>
    <t>https://twitter.com/realDonaldTrump/status/459327415400288257</t>
  </si>
  <si>
    <t>" @ MrJamesDavidson @ TrumpScotland not at all! the hassle you are getting/have had is truly disgraceful" Thanks, but it is working out great!</t>
  </si>
  <si>
    <t>https://twitter.com/realDonaldTrump/status/459327726647005184</t>
  </si>
  <si>
    <t>" @ bahia6085 @ ricktimlick The Art Of The Deal is a fairy tale come true. Dreams can come true." Nice!</t>
  </si>
  <si>
    <t>https://twitter.com/realDonaldTrump/status/459328618783850496</t>
  </si>
  <si>
    <t>" @ GregWallace66 Hey @ Trump_Charlotte is hosting @ RustyWallace Golf Classic on 5/19 benefiting @ NASCAR_FDN." Rusty will have a great day!</t>
  </si>
  <si>
    <t>https://twitter.com/realDonaldTrump/status/459329442717130752</t>
  </si>
  <si>
    <t>" @ peterf101 I wish # DonaldTrump @ realDonaldTrump would run for President, I think he would be a great one." Thank you.</t>
  </si>
  <si>
    <t>https://twitter.com/realDonaldTrump/status/459353821366747136</t>
  </si>
  <si>
    <t>" @ MissyCombs @ realDonaldTrump Idiots! That's who negotiates. C'mon Trump..America needs you!" Thanks.</t>
  </si>
  <si>
    <t>https://twitter.com/realDonaldTrump/status/459354266583724032</t>
  </si>
  <si>
    <t>"@mikhiett This is what you have done; its called perseverance. Now persevere to the White House! # trump2016" Nice!</t>
  </si>
  <si>
    <t>https://twitter.com/realDonaldTrump/status/459356619504353280</t>
  </si>
  <si>
    <t>" @ AntonVonClouse I still have articles from following some of your 80's moves &amp; the Trump game... I was the original apprentice!" Great!</t>
  </si>
  <si>
    <t>https://twitter.com/realDonaldTrump/status/459372189431889920</t>
  </si>
  <si>
    <t>W/a newly expanded 27 holes of golfing, Trump Intl.Palm Beach is ranked by Florida Golf Magazine as FL‚Äôs #1 course http://bit.ly/bY3xBD</t>
  </si>
  <si>
    <t>https://twitter.com/realDonaldTrump/status/459376026976780288</t>
  </si>
  <si>
    <t>Thank you @ HauteLivingMag for naming @ TrumpDoral the #1 golf course in Miamihttp://ow.ly/w7Mn8</t>
  </si>
  <si>
    <t>https://twitter.com/realDonaldTrump/status/459404166541352960</t>
  </si>
  <si>
    <t>As I predicted, Obama already caught lying on Ocare enrollment #by CBO who‚Äôs sticking w/ ‚Äú6 million enrollments‚Äù http://tws.io/1l4JZDD</t>
  </si>
  <si>
    <t>#by</t>
  </si>
  <si>
    <t>https://twitter.com/realDonaldTrump/status/459408497508360193</t>
  </si>
  <si>
    <t>‚ÄúGet to know yourself.You can‚Äôt improve upon something you don‚Äôt understand.The more you ask, the better you'll know.‚Äù Vince Lombardi</t>
  </si>
  <si>
    <t>https://twitter.com/realDonaldTrump/status/459429354192531457</t>
  </si>
  <si>
    <t>‚ÄúOnce you know you love your job, never stop and never give up.‚Äù ‚Äì Think Like a Billionaire</t>
  </si>
  <si>
    <t>https://twitter.com/realDonaldTrump/status/459430123188781056</t>
  </si>
  <si>
    <t>https://twitter.com/realDonaldTrump/status/459436863384604673</t>
  </si>
  <si>
    <t># TBT As a young man when I proposed the Convention Center in New York City. http://instagram.com/p/nL9j3XGhQj/</t>
  </si>
  <si>
    <t>https://twitter.com/realDonaldTrump/status/459440137819021312</t>
  </si>
  <si>
    <t>" @ JoeSimpson_KBBN I'm a lifelong Bills fan. @ realDonaldTrump Please save this franchise! We're ready to win!" @ nflcommish # BillsMafia</t>
  </si>
  <si>
    <t>https://twitter.com/realDonaldTrump/status/459440625214320641</t>
  </si>
  <si>
    <t>" @ VinnyMalpica @ realDonaldTrump please buy the Bills" @ nflcommish # BillsMafia</t>
  </si>
  <si>
    <t>https://twitter.com/realDonaldTrump/status/459515451576680448</t>
  </si>
  <si>
    <t>" @ mc People need to start looking up to the real Role models Such as Donald Trump and Warren Buffett........ @ realDonaldTrump @ WarrenBuffett"</t>
  </si>
  <si>
    <t>https://twitter.com/realDonaldTrump/status/459515920063664128</t>
  </si>
  <si>
    <t>" @ RustyWallace: @ GregWallace66 @ Trump_Charlotte @ NASCAR_FDN Thanks-I'm really looking forward to it. You have a beautiful course!"</t>
  </si>
  <si>
    <t>https://twitter.com/realDonaldTrump/status/459643811040600064</t>
  </si>
  <si>
    <t>N.Y.Times headline states Obama suffers setbacks in Japan trade deal. Can somebody please tell him that with all they sell us, WE HAVE CARDS</t>
  </si>
  <si>
    <t>https://twitter.com/realDonaldTrump/status/459644219922345985</t>
  </si>
  <si>
    <t>" @ murciahole13: @ realDonaldTrump sir, our country could be great once more with you as President. You're hired!" Thanks!</t>
  </si>
  <si>
    <t>https://twitter.com/realDonaldTrump/status/459646140133421056</t>
  </si>
  <si>
    <t>" @ blissfuldestiny: @ realDonaldTrump is always right when it comes to political views!! Pro Trump pic.twitter.com/k7Duc7wpMV"</t>
  </si>
  <si>
    <t>https://twitter.com/realDonaldTrump/status/459647254476111872</t>
  </si>
  <si>
    <t>" @ dallasnews: Ex-Cowboys RB Herschel Walker: Like Jerry Jones, Donald Trump would be a great NFL owner. @ nflcommish</t>
  </si>
  <si>
    <t>https://twitter.com/realDonaldTrump/status/459649305746620416</t>
  </si>
  <si>
    <t>" @ yune_dwi2: "Without passion, you don't have energy; without energy, you have nothing." - Donald Trump" SO TRUE!</t>
  </si>
  <si>
    <t>https://twitter.com/realDonaldTrump/status/459650065574133760</t>
  </si>
  <si>
    <t>"@BossBuza: @ realDonaldTrump for president!"</t>
  </si>
  <si>
    <t>@BossBuza @</t>
  </si>
  <si>
    <t>https://twitter.com/realDonaldTrump/status/459650106095333376</t>
  </si>
  <si>
    <t>"@RamKindaGuy: @ realDonaldTrump speaks the truth # TrumpForPrez2016"</t>
  </si>
  <si>
    <t>@RamKindaGuy @</t>
  </si>
  <si>
    <t>https://twitter.com/realDonaldTrump/status/459650612804988928</t>
  </si>
  <si>
    <t>"@obio @ realDonaldTrump of course we have cards. Unfortunately we also have a community organizer, not a seasoned businessman as president!"</t>
  </si>
  <si>
    <t>@obio @</t>
  </si>
  <si>
    <t>https://twitter.com/realDonaldTrump/status/459651891044311040</t>
  </si>
  <si>
    <t>We allow Japan to sell us millions of cars with zero import tax and we can't make a trade deal with them - our country is in big trouble!</t>
  </si>
  <si>
    <t>https://twitter.com/realDonaldTrump/status/459714753959854080</t>
  </si>
  <si>
    <t>" @ 61yellowjacket Love @ TheApprentice inspirational, awesome businessman, teacher, &amp; great role model for all generations" Thank you.</t>
  </si>
  <si>
    <t>https://twitter.com/realDonaldTrump/status/459724910924165120</t>
  </si>
  <si>
    <t>The only @ Forbes Five-Star &amp; @ fivediamond hotel in NYC, @ TrumpNewYork is the definition of luxury http://bit.ly/17oyxh1 The Best!</t>
  </si>
  <si>
    <t>https://twitter.com/realDonaldTrump/status/459768632994967552</t>
  </si>
  <si>
    <t>If you have passion, confidence, resilience, &amp; vision, you could become an entrepreneur. Add focus to the list &amp; you're off to a good start</t>
  </si>
  <si>
    <t>https://twitter.com/realDonaldTrump/status/459816034762231809</t>
  </si>
  <si>
    <t>" @ warrencasselljr: @ realDonaldTrump is the world's greatest developer. He's the Rockefeller of this generation." Thank you!</t>
  </si>
  <si>
    <t>https://twitter.com/realDonaldTrump/status/459817313408417792</t>
  </si>
  <si>
    <t>Isn't it ironic that China is going all in nuclear for energy while at the same time making wind turbines for others. @ alexsalmond</t>
  </si>
  <si>
    <t>https://twitter.com/realDonaldTrump/status/459829499795099649</t>
  </si>
  <si>
    <t>President Obama is losing on so many fronts, in fact all fronts, that I am concerned he will do something totally irrational. He can't lead!</t>
  </si>
  <si>
    <t>https://twitter.com/realDonaldTrump/status/460507423338672128</t>
  </si>
  <si>
    <t>" @ JacobNiermeyer: Donald Trump will forever be Mac Miller's best song." True - he will never have another one to compete!</t>
  </si>
  <si>
    <t>https://twitter.com/realDonaldTrump/status/460507871080636417</t>
  </si>
  <si>
    <t>"@DeannaSpillyard: @ realDonaldTrump Obama makes George W. Bush look like the brightest crayon in the box."</t>
  </si>
  <si>
    <t>https://twitter.com/realDonaldTrump/status/460508157413179392</t>
  </si>
  <si>
    <t>" @ JonathanAFrye: Passion is the start; confidence, vision &amp; focus are the steps, &amp; resilience is the last mile to entrepreneurial success."</t>
  </si>
  <si>
    <t>https://twitter.com/realDonaldTrump/status/460729550998355969</t>
  </si>
  <si>
    <t>" @ DScapusio: @ realDonaldTrump You got a shout out on @ CNN as being the voice of wisdom. Good for you.</t>
  </si>
  <si>
    <t>https://twitter.com/realDonaldTrump/status/460730317171859456</t>
  </si>
  <si>
    <t>I will be doing Fox &amp; Friends at 7.00 - will be discussing the the Donald Sterling (Clippers) MESS!</t>
  </si>
  <si>
    <t>https://twitter.com/realDonaldTrump/status/460739371617251328</t>
  </si>
  <si>
    <t>" @ timessquarehero: @ realDonaldTrump Great interview as usual Mr Trump. Thank you."</t>
  </si>
  <si>
    <t>https://twitter.com/realDonaldTrump/status/460739405259751424</t>
  </si>
  <si>
    <t>" @ djdavisg: The @ realDonaldTrump is the only person I've heard explain perfectly the Donald Sterling issue. Bravo!"</t>
  </si>
  <si>
    <t>https://twitter.com/realDonaldTrump/status/460745588787933184</t>
  </si>
  <si>
    <t>" @ JimMolton: @ realDonaldTrump, Great job on Fox and Friends !" Thanks.</t>
  </si>
  <si>
    <t>https://twitter.com/realDonaldTrump/status/460841344379129856</t>
  </si>
  <si>
    <t>. @ TrumpDoral‚Äôs Red Course redesign is underway. Will be completed in September. Follow all the developments http://bit.ly/1m0t1Fc</t>
  </si>
  <si>
    <t>https://twitter.com/realDonaldTrump/status/460845097282969600</t>
  </si>
  <si>
    <t>Featuring the luxurious 7th floor deck with its 110-foot heated pool, @ TrumpLasVegas is NV's top destination spot http://bit.ly/17IE6sb</t>
  </si>
  <si>
    <t>https://twitter.com/realDonaldTrump/status/460860883280101376</t>
  </si>
  <si>
    <t>Watch this amazing ad from @ autismspeaks and learn the signs‚Ä¶http://bit.ly/AutismSigns</t>
  </si>
  <si>
    <t>https://twitter.com/realDonaldTrump/status/460865405306036224</t>
  </si>
  <si>
    <t>Putin has shown the world what happens when America has weak leaders. Peace Through Strength!</t>
  </si>
  <si>
    <t>https://twitter.com/realDonaldTrump/status/460870764112392193</t>
  </si>
  <si>
    <t>Obama‚Äôs 2014 budget ‚Äúeyes $1 trillion hike in tax revenue‚Äù http://usat.ly/1rrs2zb He loves taxes. T-E-A. Taxed Enough Already.</t>
  </si>
  <si>
    <t>https://twitter.com/realDonaldTrump/status/460878347103637504</t>
  </si>
  <si>
    <t>Is everyone enjoying ObamaCare‚Äôs 21 new 2014 taxes? http://1.usa.gov/WliyvG It‚Äôs Obama‚Äôs special gift added on to your rising premium.</t>
  </si>
  <si>
    <t>https://twitter.com/realDonaldTrump/status/460887386474700800</t>
  </si>
  <si>
    <t>Young Entrepeneurs: Think Big, Stay Motivated &amp; Always Remain Confident. The Sky is the Limit.</t>
  </si>
  <si>
    <t>https://twitter.com/realDonaldTrump/status/461068667552550912</t>
  </si>
  <si>
    <t>It is amazing that after lambasting Donald Sterling on @ foxandfriends, some DISHONEST press only reported my GIRLFRIEND FROM HELL statement!</t>
  </si>
  <si>
    <t>https://twitter.com/realDonaldTrump/status/461070833910571008</t>
  </si>
  <si>
    <t>A TRULY GREAT CHAMPION WILL SELDOM FAIL AND ALWAYS COME BACK. NEVER UNDERESTIMATE THE POWER OF GREATNESS!</t>
  </si>
  <si>
    <t>https://twitter.com/realDonaldTrump/status/461126143396298752</t>
  </si>
  <si>
    <t>" @ ReddickTr @ realDonaldTrump @ autismspeaks im a autism mom my son loves you bunches" Great--say hi to him!</t>
  </si>
  <si>
    <t>https://twitter.com/realDonaldTrump/status/461126767257092096</t>
  </si>
  <si>
    <t>" @ balango212 Donald J. Trump, my biggest inspirational in life." Thank you.</t>
  </si>
  <si>
    <t>https://twitter.com/realDonaldTrump/status/461127245634228224</t>
  </si>
  <si>
    <t>" @ SharonWilcox13 @ realDonaldTrump @ TrumpLasVegas are you running for President? You should." Thank you.</t>
  </si>
  <si>
    <t>https://twitter.com/realDonaldTrump/status/461149125900525568</t>
  </si>
  <si>
    <t>It is also amazing how comments can be edited to provide statements that are used in a knowingly incorrect manner.</t>
  </si>
  <si>
    <t>https://twitter.com/realDonaldTrump/status/461149316925886465</t>
  </si>
  <si>
    <t>It‚Äôs important to listen to what people say. ‚ÄúHorrible‚Äù and ‚Äúdisgusting‚Äù are the words I used in response to Sterling‚Äôs comments.</t>
  </si>
  <si>
    <t>https://twitter.com/realDonaldTrump/status/461158207705346048</t>
  </si>
  <si>
    <t>Dopey @ ariannahuff should force her reporters to be accurate‚Äîif she has that power.</t>
  </si>
  <si>
    <t>https://twitter.com/realDonaldTrump/status/461217276759642112</t>
  </si>
  <si>
    <t>Just to show you how dishonest certain reporters are, here is my @ foxandfriends interview-http://video.foxnews.com/v/3515289397001</t>
  </si>
  <si>
    <t>https://twitter.com/realDonaldTrump/status/461218512330326016</t>
  </si>
  <si>
    <t>" @ foxesbA I knew the mainstream media was going to selectively hear what you were saying as I listened to your interview." So did I!</t>
  </si>
  <si>
    <t>https://twitter.com/realDonaldTrump/status/461219638366720000</t>
  </si>
  <si>
    <t>" @ michaelgferrara I don't agree with you most of the time - but people are absolutely twisting your comments to suit their agenda" Thx--true</t>
  </si>
  <si>
    <t>https://twitter.com/realDonaldTrump/status/461220180228845569</t>
  </si>
  <si>
    <t>.@jamieaydt Happy Birthday Jamie!</t>
  </si>
  <si>
    <t>https://twitter.com/realDonaldTrump/status/461221197985112064</t>
  </si>
  <si>
    <t>"@PGAofAmerica &amp; @ realDonaldTrump to Announce Major Golf News at news conference on Thursday, May 1 - 11 a.m. ET. at Trump Tower Stay tuned!</t>
  </si>
  <si>
    <t>@PGAofAmerica @</t>
  </si>
  <si>
    <t>https://twitter.com/realDonaldTrump/status/461221852913102849</t>
  </si>
  <si>
    <t>" @ paul1994loan They should quote you word for word if they are going to use what you said Selective editing is very unfair" True.</t>
  </si>
  <si>
    <t>https://twitter.com/realDonaldTrump/status/461225102500446209</t>
  </si>
  <si>
    <t>The premier landmark in midtown NYC, Trump Tower features our signature amenities w/a magnificent waterfallhttp://TrumpTowerNY.com</t>
  </si>
  <si>
    <t>https://twitter.com/realDonaldTrump/status/461238853882626048</t>
  </si>
  <si>
    <t>" @ ckiker22 @ HowardStern looks like @ realDonaldTrump needs to call in to the @ sternshow" Two of Howard's all time top 5.</t>
  </si>
  <si>
    <t>https://twitter.com/realDonaldTrump/status/461294120385118208</t>
  </si>
  <si>
    <t>Commissioner Adam Silver made a strong and very wise decision concerning Donald Sterling.</t>
  </si>
  <si>
    <t>https://twitter.com/realDonaldTrump/status/461328785099743233</t>
  </si>
  <si>
    <t>"@Meep_Swizzle: My 666th tweet goes out to @ realDonaldTrump you are the man sir # keepenterprising" Great!</t>
  </si>
  <si>
    <t>@Meep_Swizzle @</t>
  </si>
  <si>
    <t>https://twitter.com/realDonaldTrump/status/461330676747620353</t>
  </si>
  <si>
    <t>"@datriggakeithh: Donald Trump has 90,595,800 views. damn can i have that one day?"</t>
  </si>
  <si>
    <t>https://twitter.com/realDonaldTrump/status/461330757840273408</t>
  </si>
  <si>
    <t>" @ Media2Commerce: "As long as you're going to be thinking anyway, think big." Donald Trump"</t>
  </si>
  <si>
    <t>https://twitter.com/realDonaldTrump/status/461331219285016577</t>
  </si>
  <si>
    <t>" @ cassiewellkid: i think Donald trump should run for president" Thank you, we sure do need someone - and fast!</t>
  </si>
  <si>
    <t>https://twitter.com/realDonaldTrump/status/461346338542993408</t>
  </si>
  <si>
    <t>"@datriggakeithh: ‚Äú @ realDonaldTrump: "@datriggakeithh: Donald Trump has 90,595,800 views. damn can i have that one day?"‚Äù @ MacMiller"</t>
  </si>
  <si>
    <t>@datriggakeithh @ @datriggakeithh @</t>
  </si>
  <si>
    <t>https://twitter.com/realDonaldTrump/status/461346678151585792</t>
  </si>
  <si>
    <t>" @ Scott__Marx: @ realDonaldTrump Run for president and save this nation from corrupt politics! # TrumpforPresident"</t>
  </si>
  <si>
    <t>https://twitter.com/realDonaldTrump/status/461348194203754496</t>
  </si>
  <si>
    <t>" @ JoeFraga: I saw your interview yesterday &amp; agree 100%. Disgusted how reporters are misconstruing your words. Flat out lies by them."</t>
  </si>
  <si>
    <t>https://twitter.com/realDonaldTrump/status/461349294118010881</t>
  </si>
  <si>
    <t>" @ Drake4444444: @ realDonaldTrump I'm glad to see you come out strong against Sterling today. Typical Trump, a strong voice."</t>
  </si>
  <si>
    <t>https://twitter.com/realDonaldTrump/status/461351012742467584</t>
  </si>
  <si>
    <t>It will now start to cool down concerning Sterling and the Clippers. This mess will start to fade, after litigation, into the murky past!</t>
  </si>
  <si>
    <t>https://twitter.com/realDonaldTrump/status/461860172148002816</t>
  </si>
  <si>
    <t>" @ MrBC_3 @ GolfDigestMag - The Donald gets his men's major: 2022 PGA going to Trump Bedminster" Will be amazing! @ PGAChampionship</t>
  </si>
  <si>
    <t>https://twitter.com/realDonaldTrump/status/461861987644112897</t>
  </si>
  <si>
    <t>" @ DebysinghCindy I have to express the great speech you gave us in March at the Trump Doral Golf Tournament. Momentum!" Thanks.</t>
  </si>
  <si>
    <t>https://twitter.com/realDonaldTrump/status/461877280013561856</t>
  </si>
  <si>
    <t>‚ÄúConcentration comes out of a combination of confidence and hunger.‚Äù - Arnold Palmer</t>
  </si>
  <si>
    <t>https://twitter.com/realDonaldTrump/status/461878265104572416</t>
  </si>
  <si>
    <t>Getting ready for some big news with my friends at @pgaofamerica</t>
  </si>
  <si>
    <t>https://twitter.com/realDonaldTrump/status/461890335996932096</t>
  </si>
  <si>
    <t>Announced w/ @pgaofamerica that we will bring @ seniorpgachamp to @ TrumpGolfDC &amp; @ pgachampionship to Trump Bedminster</t>
  </si>
  <si>
    <t>@pgaofamerica @ @ @</t>
  </si>
  <si>
    <t>https://twitter.com/realDonaldTrump/status/461890785324326912</t>
  </si>
  <si>
    <t>Excited to host two great championships at two of our best properties, @ seniorpgachamp at Trump DC &amp; @ pgachampionship at Trump Bedminster</t>
  </si>
  <si>
    <t>https://twitter.com/realDonaldTrump/status/461971165519814656</t>
  </si>
  <si>
    <t>Via @ BBCNews: ‚ÄúUS property tycoon Donald Trump confirms Turnberry buy‚Äùhttp://bbc.in/1fy7chN</t>
  </si>
  <si>
    <t>https://twitter.com/realDonaldTrump/status/462067259167735810</t>
  </si>
  <si>
    <t>" @ GolfDigestMag: "Forget Jack and Arnie, Tiger and Phil. The Master of the Golf Universe is now Donald Trump." http://golfdig.st/1n0sFlR " Wow!</t>
  </si>
  <si>
    <t>https://twitter.com/realDonaldTrump/status/462165314042867712</t>
  </si>
  <si>
    <t>" @ GolfDigestAU: Turnberry. Thanks Donald Trump for giving us a reason to show it. @ newscomauHQ @ dailytelegraph https://twitter.com/GolfDigestAU/status/462114509998419969/photo/1pic.twitter.com/siwkCwPxFC "</t>
  </si>
  <si>
    <t>https://twitter.com/realDonaldTrump/status/462166061685936129</t>
  </si>
  <si>
    <t>"@lovelyfighter8: Loved my engagement lunch at @ TrumpGolfLA @ realDonaldTrump https://twitter.com/lovelyfighter8/status/462152334915932160/photo/1pic.twitter.com/IV88nhnNzz " GREAT!</t>
  </si>
  <si>
    <t>@lovelyfighter8 @ @</t>
  </si>
  <si>
    <t>https://twitter.com/realDonaldTrump/status/462166418105307136</t>
  </si>
  <si>
    <t>" @ spabusinessmag: . @ realDonaldTrump to create US$200m hotel &amp; spa in The Old Post Office, Washington DC http://lei.sr?a=C6z9Blei.sr/?a=C6z9B</t>
  </si>
  <si>
    <t>https://twitter.com/realDonaldTrump/status/462166681633435648</t>
  </si>
  <si>
    <t>" @ keegster51: @ realDonaldTrump please run for president! We need a competent leader, so I can find a job after college! # Trump2016"</t>
  </si>
  <si>
    <t>https://twitter.com/realDonaldTrump/status/462166959673860096</t>
  </si>
  <si>
    <t>" @ kerriCJ: " @ GOPthinker: @ realDonaldTrump I still believe you would have beaten Obama" LMAO" I do also!</t>
  </si>
  <si>
    <t>https://twitter.com/realDonaldTrump/status/462168068182278144</t>
  </si>
  <si>
    <t>" @ janecat60: Offensive to @ JoeHo &amp; @ realDonaldTrump ~ Windfarms ~ http://www.theguardian.com/environment/gallery/2014/may/02/the-beauty-of-windfarms-in-pictures?CMP=twt_gu ‚Ä¶ Via @ KathViner pic.twitter.com/323akn6cK6" @ AlexSalmond</t>
  </si>
  <si>
    <t>https://twitter.com/realDonaldTrump/status/462177391729995777</t>
  </si>
  <si>
    <t>" @ drfigliano: @ realDonaldTrump @ GolfDigestMag someone more humble will not get the job done! This man is awesome!" Thanks</t>
  </si>
  <si>
    <t>https://twitter.com/realDonaldTrump/status/462177582289793024</t>
  </si>
  <si>
    <t>" @ PBenza: @ realDonaldTrump @ DonaldJTrumpJr @ GolfDigestAU @ newscomauHQ @ dailytelegraph thanks Donald! Turnberry will be better than ever!</t>
  </si>
  <si>
    <t>https://twitter.com/realDonaldTrump/status/462185829071605760</t>
  </si>
  <si>
    <t>" @ marco_reid: @ realDonaldTrump @ janecat60 @ joeho @ KathViner @ AlexSalmond way to destroy a view..."</t>
  </si>
  <si>
    <t>https://twitter.com/realDonaldTrump/status/462188692275490816</t>
  </si>
  <si>
    <t>Wow, Vanity Fair was totally shut out at the National Magazine Awards - it got NOTHING. Graydon Carter is a loser with bad food restaurants!</t>
  </si>
  <si>
    <t>https://twitter.com/realDonaldTrump/status/462196400449912833</t>
  </si>
  <si>
    <t>Will be doing interview on @ GolfChannel at 8.00 this morning. Will be talking about getting the great PGA Championship &amp; Senior PGA etc.</t>
  </si>
  <si>
    <t>https://twitter.com/realDonaldTrump/status/462216701162295296</t>
  </si>
  <si>
    <t>ObamaCare not only has brought higher premiums, decreased care &amp; loss of jobs but now .1% Q1 growth. REPEAL BEFORE IT IS TOO LATE!</t>
  </si>
  <si>
    <t>https://twitter.com/realDonaldTrump/status/462219439052980224</t>
  </si>
  <si>
    <t>China will now pass our economy this year, way ahead of projections. Pres. Obama ‚Äì China‚Äôs greatest asset!</t>
  </si>
  <si>
    <t>https://twitter.com/realDonaldTrump/status/462220477185150976</t>
  </si>
  <si>
    <t>With @ VanityFair circulation and advertising revenue doing so badly, rumor has it that dopey Graydon Carter is going to resign? He should.</t>
  </si>
  <si>
    <t>https://twitter.com/realDonaldTrump/status/462221021526106112</t>
  </si>
  <si>
    <t>" @ TheDalyPlanet: That @ GolfChannel interview with @ realDonaldTrump was pure gold.</t>
  </si>
  <si>
    <t>https://twitter.com/realDonaldTrump/status/462221626093096960</t>
  </si>
  <si>
    <t>@ TweetingAutism Please support our # AutismMayDay campaign highlighting unmet medical needs of people with # autism http://treatingautism.co.uk/mayday/ RT"</t>
  </si>
  <si>
    <t>https://twitter.com/realDonaldTrump/status/462222213710880768</t>
  </si>
  <si>
    <t>" @ Thayne_Spinks: If I don't see @ realDonaldTrump in office in the next decade, I am moving costal and never returning. We need a leader.</t>
  </si>
  <si>
    <t>https://twitter.com/realDonaldTrump/status/462222375535509505</t>
  </si>
  <si>
    <t>" @ ChrisCJackson: @ realDonaldTrump YOU ARE the only Answer! i wiSH I could make you THE prEz! Lol" Thank you!</t>
  </si>
  <si>
    <t>https://twitter.com/realDonaldTrump/status/462222929045225472</t>
  </si>
  <si>
    <t>" @ FranMFarber: If anyone can turn around this country and create jobs it's @ realDonaldTrump" It will not even be difficult.</t>
  </si>
  <si>
    <t>https://twitter.com/realDonaldTrump/status/462242226492674048</t>
  </si>
  <si>
    <t>Negotiations 101: The best deals you can make are the ones you walk away from...and then get them with better terms.</t>
  </si>
  <si>
    <t>https://twitter.com/realDonaldTrump/status/462242416226217985</t>
  </si>
  <si>
    <t>Never make a concession during negotiations that could lead to more demands. Be prudent. It's best to have your concessions predetermined</t>
  </si>
  <si>
    <t>https://twitter.com/realDonaldTrump/status/462261650931081216</t>
  </si>
  <si>
    <t>Does @ VanityFair realize that the purpose of a magazine is to sell issues? Circulation at record low. Spy Mag also failed under Graydon.</t>
  </si>
  <si>
    <t>https://twitter.com/realDonaldTrump/status/462268061413019648</t>
  </si>
  <si>
    <t>Via @ BreitbartSports by @ warnerthuston: ‚ÄúDonald Trump Buys Four-Time British @ The_Open Golf Course‚Äùhttp://bit.ly/1naq5Y7</t>
  </si>
  <si>
    <t>https://twitter.com/realDonaldTrump/status/462270306665893888</t>
  </si>
  <si>
    <t>" @ salpie @ realDonaldTrump and how many of the jobs report uptick is due to Feds hiring # Obamacare exchange temps!" Good question. ?</t>
  </si>
  <si>
    <t>https://twitter.com/realDonaldTrump/status/462271084205580288</t>
  </si>
  <si>
    <t>" @ benedwards55 I believe the only way out of this soon to be economic disaster is to vote Trump as our next president" Probably true!</t>
  </si>
  <si>
    <t>https://twitter.com/realDonaldTrump/status/462271652584505344</t>
  </si>
  <si>
    <t>" @ ImAliveaRuis I plan on becoming just as successful and big as @ realDonaldTrump in business." Great--work hard!</t>
  </si>
  <si>
    <t>https://twitter.com/realDonaldTrump/status/462290322421456896</t>
  </si>
  <si>
    <t>‚Äú @ PGAChampionship, @ seniorpgachamp both headed to Trump courses‚Äù http://fxn.ws/1narQEE via @ FoxNews</t>
  </si>
  <si>
    <t>https://twitter.com/realDonaldTrump/status/462291782404169728</t>
  </si>
  <si>
    <t>" @ garyplayer Congratulations on your acquisition of Turnberry Resort. Spectacular place. Fond memories. My best. GP" Thanks Gary!</t>
  </si>
  <si>
    <t>https://twitter.com/realDonaldTrump/status/462293273319866369</t>
  </si>
  <si>
    <t>" @ SharkGregNorman Congrats on purchase of iconic Turnberry.Great course &amp; a special place for me. @ The_Open 1986" Thx Greg, our great winner!</t>
  </si>
  <si>
    <t>https://twitter.com/realDonaldTrump/status/462298153493217280</t>
  </si>
  <si>
    <t>" @ darhowklo CNN said you supported Sterling but then when they showed the quote I thought "no he doesn't!'" CNN lied!</t>
  </si>
  <si>
    <t>https://twitter.com/realDonaldTrump/status/462299092807614464</t>
  </si>
  <si>
    <t>" @ PIERPAOLOMONNI The waterfall in NYC Trump Tower is really amazing! Great colours, amazing, relaxing sound from the falling water!" Thanks!</t>
  </si>
  <si>
    <t>https://twitter.com/realDonaldTrump/status/462299948399468544</t>
  </si>
  <si>
    <t>" @ Dardonyc16 You bought Turnberry? You own 2 best courses/ resorts in Scotland/ World now! You're a legend! Get a Kilt now!" I'll have to!</t>
  </si>
  <si>
    <t>https://twitter.com/realDonaldTrump/status/462303162737909760</t>
  </si>
  <si>
    <t>" @ dotson_jordan love the confidence that @ realDonaldTrump has. That's what makes a great leader" Thank you</t>
  </si>
  <si>
    <t>https://twitter.com/realDonaldTrump/status/462303628179808256</t>
  </si>
  <si>
    <t>"@DannyMartin2002 This is the greatest part of following Donald Trump. Negotiations 101! Loved the art of the deal." Thanks</t>
  </si>
  <si>
    <t>https://twitter.com/realDonaldTrump/status/462304295254491138</t>
  </si>
  <si>
    <t>" @ Aa94Javy Cant wait for 2016 So tired of this weak Adm policy at home n foreign even worse. America deserves better we can do better" True!</t>
  </si>
  <si>
    <t>https://twitter.com/realDonaldTrump/status/462305707594088449</t>
  </si>
  <si>
    <t>@ CNNLivingGolf presenter @ ShaneODonoghue @ # AKOYA by # DAMAC &amp; the # Trump Int'l # Golf Club, # Dubaipic.twitter.com/tXpIT46GvO</t>
  </si>
  <si>
    <t>https://twitter.com/realDonaldTrump/status/462305883448684546</t>
  </si>
  <si>
    <t>A feature on the progress of the course @ # Trump Int'l # Golf Club will feature on @ CNNLivingGolf Thurs 8 May 2014 @0930 &amp; 1630 GMT # DAMAC</t>
  </si>
  <si>
    <t>https://twitter.com/realDonaldTrump/status/462328985675124738</t>
  </si>
  <si>
    <t>Weakness of attitude becomes weakness of character. -- Albert Einstein</t>
  </si>
  <si>
    <t>https://twitter.com/realDonaldTrump/status/462331485815832576</t>
  </si>
  <si>
    <t>" @ fink13 @ golfvoyager @ ShannonAirport Looking forward to hearing from Donald Trump at press conference in Shannon on Mon 12th May" Me too.</t>
  </si>
  <si>
    <t>https://twitter.com/realDonaldTrump/status/462332105931124736</t>
  </si>
  <si>
    <t>" @ slees1705 As a Turnberry member congrats on yr purchase.Will there still be a place &amp; role for members in future?" Absolutely! See u there</t>
  </si>
  <si>
    <t>https://twitter.com/realDonaldTrump/status/462332702352760832</t>
  </si>
  <si>
    <t># FlashbackFriday At Military Academy- second from left. http://instagram.com/p/ngib5wmhaH/</t>
  </si>
  <si>
    <t>https://twitter.com/realDonaldTrump/status/462333600533606401</t>
  </si>
  <si>
    <t>" @ mrsfrazieraz @ realDonaldTrump on our way to Trump International Las Vegas! It's our favorite place to stay! # trumplasvegas" Thanks.</t>
  </si>
  <si>
    <t>https://twitter.com/realDonaldTrump/status/462334132136460288</t>
  </si>
  <si>
    <t>" @ matteastwood Say what you will about Trump, but he sure is amassing a hell of a collections of golf courses!" True, the best in the world</t>
  </si>
  <si>
    <t>https://twitter.com/realDonaldTrump/status/462414188783345665</t>
  </si>
  <si>
    <t>Seth Myers is so unnatural and uncomfortable doing his show that you have to feel sorry for him. Bad interviewer, marbles in his mouth!</t>
  </si>
  <si>
    <t>https://twitter.com/realDonaldTrump/status/462416475207499776</t>
  </si>
  <si>
    <t>" @ WilliamCarneyII: @ realDonaldTrump I couldn't agree with you more. Terrible decision by NBC." Seth just doesn't have it!</t>
  </si>
  <si>
    <t>https://twitter.com/realDonaldTrump/status/462417973136064512</t>
  </si>
  <si>
    <t>. @ sethmeyers Seth can't help it - he is really trying hard but just doesn't have what it takes. Very awkward and insecure!</t>
  </si>
  <si>
    <t>https://twitter.com/realDonaldTrump/status/462418772838842368</t>
  </si>
  <si>
    <t>"@_xx_Alesa: I know mine for 2016 and you've my vote @ realDonaldTrump Please get our Country back where it belongs. Please!!!" Thanks.</t>
  </si>
  <si>
    <t>@_xx_Alesa @</t>
  </si>
  <si>
    <t>https://twitter.com/realDonaldTrump/status/462419199592525825</t>
  </si>
  <si>
    <t>" @ Kennokevin: @ realDonaldTrump You should run for President in 2016 and have @ Vincemcmahon as your running mate." Cute!</t>
  </si>
  <si>
    <t>https://twitter.com/realDonaldTrump/status/462419424642080768</t>
  </si>
  <si>
    <t>" @ MCat7189X: @ realDonaldTrump @ sethmeyers Seth should just play the 'best of' Fallon. His show is a cure for insomnia." So true!</t>
  </si>
  <si>
    <t>https://twitter.com/realDonaldTrump/status/462419708722290688</t>
  </si>
  <si>
    <t>"@buff1414: @ realDonaldTrump @ sethmeyers Enough Donnie. Stop busting the guys balls." Why, he's a total loser!</t>
  </si>
  <si>
    <t>@buff1414 @ @</t>
  </si>
  <si>
    <t>https://twitter.com/realDonaldTrump/status/462422671633170432</t>
  </si>
  <si>
    <t>" @ beltex63: @ realDonaldTrump America needs Donald Trump, let's put our country back on top in 2016!!"</t>
  </si>
  <si>
    <t>https://twitter.com/realDonaldTrump/status/462422834456043520</t>
  </si>
  <si>
    <t>" @ Andigriffin: @ realDonaldTrump @ sethmeyers Give him time! You grew into@ApprenticeNBC .. Gotta get into your groove # betterhappensoon"</t>
  </si>
  <si>
    <t>https://twitter.com/realDonaldTrump/status/462423125221982208</t>
  </si>
  <si>
    <t>" @ bryanbruce: @ realDonaldTrump remember how awkward Chevy Chase was on his short lived talk show?" But he was better than @ sethmeyers.</t>
  </si>
  <si>
    <t>https://twitter.com/realDonaldTrump/status/462425152752746496</t>
  </si>
  <si>
    <t>" @ JohnStoli: @ realDonaldTrump nbc relies too much on an out of touch Lorne Michaels"</t>
  </si>
  <si>
    <t>https://twitter.com/realDonaldTrump/status/462426506309144576</t>
  </si>
  <si>
    <t>" @ natalie_gulbis: Donald Trump buys Turnberry http://m.espn.go.com/golf/story?storyId=10861328&amp;i=TWT&amp;w=1dz89 ‚Ä¶ via @ espngolf" Great job on Apprentice Natalie.</t>
  </si>
  <si>
    <t>https://twitter.com/realDonaldTrump/status/462427275691323393</t>
  </si>
  <si>
    <t>" @ GolfDigestMag: Like it or not, the new Master of the Golf Universe is Donald Trump. http://golfdig.st/1n0sFlR " Wow, thank you Ron!</t>
  </si>
  <si>
    <t>https://twitter.com/realDonaldTrump/status/462429762376720384</t>
  </si>
  <si>
    <t>" @ JayBThomas: @ realDonaldTrump @ WilliamCarneyII Meyers is hard to watch" @ sethmeyers</t>
  </si>
  <si>
    <t>https://twitter.com/realDonaldTrump/status/462485488301907968</t>
  </si>
  <si>
    <t>" @ Pawsar @ realDonaldTrump Mr.Trump when are you going to run for president of the United States? We need someone with a backbone and brains"</t>
  </si>
  <si>
    <t>https://twitter.com/realDonaldTrump/status/462485716375986176</t>
  </si>
  <si>
    <t>" @ nikkio: @ GolfDigestMag Donald loves the game, is a perfectionist and master builder - every project is his personal masterpiece."</t>
  </si>
  <si>
    <t>https://twitter.com/realDonaldTrump/status/462487704077602816</t>
  </si>
  <si>
    <t>" @ horher: " @ benedwards55 I believe the only way out of this soon to be economic disaster is to vote Trump as our next president""</t>
  </si>
  <si>
    <t>https://twitter.com/realDonaldTrump/status/462489389646766080</t>
  </si>
  <si>
    <t>" @ DrewMadeOFF: RT @ realDonaldTrump Circulation @record low. Spy Mag also failed under Graydon." @ VanityFair Magazine</t>
  </si>
  <si>
    <t>@ @ @record @</t>
  </si>
  <si>
    <t>https://twitter.com/realDonaldTrump/status/462489495339020288</t>
  </si>
  <si>
    <t>" @ DrewMadeOFF: RT @ realDonaldTrump Does @ VanityFair realize that the purpose of a magazine is to sell issues?"</t>
  </si>
  <si>
    <t>https://twitter.com/realDonaldTrump/status/462561996618354689</t>
  </si>
  <si>
    <t>" @ DanScavino: . @ RonWhittenGD ~ AWESOME to read!! I told you that - great piece in recognizing @ realDonaldTrump's impact on # golf!"</t>
  </si>
  <si>
    <t>https://twitter.com/realDonaldTrump/status/462564135151337472</t>
  </si>
  <si>
    <t>Have a great weekend everyone and for those of you that are young entrepreneurs, have fun but never stop thinking of the task ahead- victory</t>
  </si>
  <si>
    <t>https://twitter.com/realDonaldTrump/status/462729495938871296</t>
  </si>
  <si>
    <t>" @ JayRit @ realDonaldTrump Reading an all time favorite TRUMP The Art of The Deal! Must read for the go getter make it happen Entrepreneurs!"</t>
  </si>
  <si>
    <t>https://twitter.com/realDonaldTrump/status/462730281594941440</t>
  </si>
  <si>
    <t>"@Double_A2011: Yoo @ Beyonce and Jayz On The RunTour tickets are way to high they think everywhere got Donald trump money " Not good</t>
  </si>
  <si>
    <t>@Double_A2011 @</t>
  </si>
  <si>
    <t>https://twitter.com/realDonaldTrump/status/462731134141759488</t>
  </si>
  <si>
    <t>" @ Noe Donald Trump: " # RaffaeleSollecito was unfairly convicted. He didn‚Äôt kill anyone. The Italian government should be ashamed.‚Äù # innocent"</t>
  </si>
  <si>
    <t>https://twitter.com/realDonaldTrump/status/462751558858715136</t>
  </si>
  <si>
    <t>There must be a higher standard of accuracy in the media. Incredible that some so-called "journalists" can make up lies and get away with it</t>
  </si>
  <si>
    <t>https://twitter.com/realDonaldTrump/status/462774078307573760</t>
  </si>
  <si>
    <t>The reporter that called Kevin Durant "Mr. Unreliable" should be fired or, at least, apologize. He is a truly great player and a winner!</t>
  </si>
  <si>
    <t>https://twitter.com/realDonaldTrump/status/462820414667120640</t>
  </si>
  <si>
    <t>Floyd Mayweather is being beaten up badly through 10 rounds by Marcos Maidana, but announcers say it is even. TWO ROUNDS LEFT.</t>
  </si>
  <si>
    <t>https://twitter.com/realDonaldTrump/status/462821396012621824</t>
  </si>
  <si>
    <t>Mayweather is getting absolutely killed!</t>
  </si>
  <si>
    <t>https://twitter.com/realDonaldTrump/status/462822241882091520</t>
  </si>
  <si>
    <t>Fight is over - Mayweather lost big - but lets see what judges say!</t>
  </si>
  <si>
    <t>https://twitter.com/realDonaldTrump/status/462822885048860672</t>
  </si>
  <si>
    <t>NO WAY, JUDGES SAY MAYWEATHER WON. INVESTIGATION SHOULD TAKE PLACE. FIX?</t>
  </si>
  <si>
    <t>https://twitter.com/realDonaldTrump/status/462823141786812416</t>
  </si>
  <si>
    <t>The Mayweather decision is a disgrace!</t>
  </si>
  <si>
    <t>https://twitter.com/realDonaldTrump/status/462824376153677824</t>
  </si>
  <si>
    <t>Crowd is booing the hell out of that phony decision - place is angry and going wild. Fight was not even close! DISGUSTING.</t>
  </si>
  <si>
    <t>https://twitter.com/realDonaldTrump/status/462825072353624064</t>
  </si>
  <si>
    <t>No wonder boxing is close to dead!</t>
  </si>
  <si>
    <t>https://twitter.com/realDonaldTrump/status/462826595045371904</t>
  </si>
  <si>
    <t>The ring announcers are working hard to justify the Mayweather victory. They should be ashamed of themselves! A TOTAL JOKE.</t>
  </si>
  <si>
    <t>https://twitter.com/realDonaldTrump/status/462921249103306752</t>
  </si>
  <si>
    <t>@ TrumpGolfDC Congrats to my GREAT members at Trump National DC on our club having been chosen to host the 2017 PGA Senior Championship!</t>
  </si>
  <si>
    <t>https://twitter.com/realDonaldTrump/status/463146989488971776</t>
  </si>
  <si>
    <t>" @ MissUniverseHom: @ MissUniverse @ realDonaldTrump Gabriela Isler # Beautiful # TheBest pic.twitter.com/1y4Xa5LszB" Gabriela is doing a great job!</t>
  </si>
  <si>
    <t>https://twitter.com/realDonaldTrump/status/463269262044704768</t>
  </si>
  <si>
    <t>I will be doing Fox &amp; Friends in 10 minutes at 7.00. Many things to talk about! ENJOY</t>
  </si>
  <si>
    <t>https://twitter.com/realDonaldTrump/status/463276384878854144</t>
  </si>
  <si>
    <t>" @ ShawnQuinnsh1: @ realDonaldTrump RUN, DONALD, RUN!!!!"</t>
  </si>
  <si>
    <t>https://twitter.com/realDonaldTrump/status/463276496334106624</t>
  </si>
  <si>
    <t>" @ Grinderswitch: @ realDonaldTrump @ foxandfriends Donald run please you can fix this mess"</t>
  </si>
  <si>
    <t>https://twitter.com/realDonaldTrump/status/463276752023068672</t>
  </si>
  <si>
    <t>" @ mattseba: @ realDonaldTrump wonderful ideals on @ foxandfriends . We need a "phenomenal president" like you!"</t>
  </si>
  <si>
    <t>https://twitter.com/realDonaldTrump/status/463276794985332736</t>
  </si>
  <si>
    <t>" @ anastasiasoula7: @ realDonaldTrump Listen to your daughter! Run for Prez!"</t>
  </si>
  <si>
    <t>https://twitter.com/realDonaldTrump/status/463277231176171520</t>
  </si>
  <si>
    <t>" @ KeithWhittingt1: @ realDonaldTrump Mr. Trump, plaza take your daughters advice!"</t>
  </si>
  <si>
    <t>https://twitter.com/realDonaldTrump/status/463277550819889152</t>
  </si>
  <si>
    <t>" @ CarsonMotz: @ realDonaldTrump YOU ARE MY INSPIRATION." Thank you!</t>
  </si>
  <si>
    <t>https://twitter.com/realDonaldTrump/status/463277687516459008</t>
  </si>
  <si>
    <t>" @ BigThasYourBack: @ realDonaldTrump spot on about the media! Honestly, just run 4 prez! Many will support u! More than u expect!" Thanks.</t>
  </si>
  <si>
    <t>https://twitter.com/realDonaldTrump/status/463277868743950336</t>
  </si>
  <si>
    <t>" @ IamSloany: @ realDonaldTrump you are my hero" So nice, thanks.</t>
  </si>
  <si>
    <t>https://twitter.com/realDonaldTrump/status/463278308437016576</t>
  </si>
  <si>
    <t>" @ IamSloany: @ realDonaldTrump the only thing we need Is you too run!!" We can be great again.</t>
  </si>
  <si>
    <t>https://twitter.com/realDonaldTrump/status/463278591607074816</t>
  </si>
  <si>
    <t>" @ IamSloany: @ realDonaldTrump you are the president we need!!" Thanks</t>
  </si>
  <si>
    <t>https://twitter.com/realDonaldTrump/status/463279295247712256</t>
  </si>
  <si>
    <t>" @ dineroworkceo: @ realDonaldTrump your a great inspiration to a lot of people!! Including myself!" Thank you.</t>
  </si>
  <si>
    <t>https://twitter.com/realDonaldTrump/status/463279345466114048</t>
  </si>
  <si>
    <t>" @ Old_VanessaG: @ realDonaldTrump Trump for PRESIDENT!!"</t>
  </si>
  <si>
    <t>https://twitter.com/realDonaldTrump/status/463279461522501633</t>
  </si>
  <si>
    <t>" @ GlamorousTeam: @ realDonaldTrump love u!!! Genius! Have a nice day!" Thanks.</t>
  </si>
  <si>
    <t>https://twitter.com/realDonaldTrump/status/463279845355847682</t>
  </si>
  <si>
    <t>" @ beltex63: @ realDonaldTrump @ foxandfriends I think the twitterverse has confirmed they want a 2016 run that can make a REAL difference-True</t>
  </si>
  <si>
    <t>https://twitter.com/realDonaldTrump/status/463280138734804992</t>
  </si>
  <si>
    <t>" @ thechrismcqueen: @ realDonaldTrump Dear Sir. PLEASE run. America needs you" Thank you, or country can be great again!</t>
  </si>
  <si>
    <t>https://twitter.com/realDonaldTrump/status/463280371359297536</t>
  </si>
  <si>
    <t>"@iDSoutherl @ realDonaldTrump Conservatives can't afford to be sidelined again, they need a viable candidate for the WH... Run Donald Run!!"</t>
  </si>
  <si>
    <t>@iDSoutherl @</t>
  </si>
  <si>
    <t>https://twitter.com/realDonaldTrump/status/463280464552542208</t>
  </si>
  <si>
    <t>" @ slbernard1: @ realDonaldTrump @ IamSloany Plzzzzzzzzzzzzzzz run for President,, that would so awesome...."</t>
  </si>
  <si>
    <t>https://twitter.com/realDonaldTrump/status/463281069375381505</t>
  </si>
  <si>
    <t>" @ rockenmoma: @ realDonaldTrump Bring the "honesty" to the White House. Even @ IvankaTrump thinks you should! #2016"</t>
  </si>
  <si>
    <t>https://twitter.com/realDonaldTrump/status/463281129370697728</t>
  </si>
  <si>
    <t>" @ larkin_dotty: @ realDonaldTrump I admire u so much. U would make a great prez...please run!"</t>
  </si>
  <si>
    <t>https://twitter.com/realDonaldTrump/status/463281271855411201</t>
  </si>
  <si>
    <t>" @ Leonard @ realDonaldTrump Even the Irish are routing for you to become president. Also congrats on Doonbeg golf course. # TrumpForPresident"</t>
  </si>
  <si>
    <t>https://twitter.com/realDonaldTrump/status/463281687326392320</t>
  </si>
  <si>
    <t>" @ musedSUCCESS: @ realDonaldTrump We need a business oriented man in office! RUN! You've got my vote!"</t>
  </si>
  <si>
    <t>https://twitter.com/realDonaldTrump/status/463282136062382080</t>
  </si>
  <si>
    <t>"@BethAndersonEsq: You make this country great &amp; inspire younger generations to become better. You are the American story." Thank you Beth</t>
  </si>
  <si>
    <t>https://twitter.com/realDonaldTrump/status/463304503740338176</t>
  </si>
  <si>
    <t>" @ BSS8888: @ realDonaldTrump Simple as that # TrumpForPresident"</t>
  </si>
  <si>
    <t>https://twitter.com/realDonaldTrump/status/463304652290015232</t>
  </si>
  <si>
    <t>"@61Webhead: @ realDonaldTrump You could reverse the US economy and unemployment in less than 6 mo as Prez! # wewantTrump"</t>
  </si>
  <si>
    <t>@61Webhead @</t>
  </si>
  <si>
    <t>https://twitter.com/realDonaldTrump/status/463304771353726976</t>
  </si>
  <si>
    <t>"@imFRANGtastic: @ realDonaldTrump would take this country in the right direction. # USA # TrumpForPresident"</t>
  </si>
  <si>
    <t>@imFRANGtastic @</t>
  </si>
  <si>
    <t>https://twitter.com/realDonaldTrump/status/463335082959572993</t>
  </si>
  <si>
    <t>With the world‚Äôs top amenities, @ TrumpTO‚Äôs luxury residential condominiums provide the ultimate Toronto lifestyle http://bit.ly/1nehupW</t>
  </si>
  <si>
    <t>https://twitter.com/realDonaldTrump/status/463336366294990850</t>
  </si>
  <si>
    <t>Celebrated for its room views by @ LuxTravelExpert, @ TrumpChicago soars a luxurious 92 stories over the Windy City http://bit.ly/UNathh</t>
  </si>
  <si>
    <t>https://twitter.com/realDonaldTrump/status/463337405840654337</t>
  </si>
  <si>
    <t>"@rjbachor @ HowardStern has said for years this country needs a businessman to run it like the biz it is. I think you'd be great" True &amp; thx</t>
  </si>
  <si>
    <t>@rjbachor @</t>
  </si>
  <si>
    <t>https://twitter.com/realDonaldTrump/status/463343890335277056</t>
  </si>
  <si>
    <t>Congrats to Barack Obama on April‚Äôs job report. Over 800,000 left the work force w/average hourly wages &amp; weekly hours staying flat. Bad!</t>
  </si>
  <si>
    <t>https://twitter.com/realDonaldTrump/status/463381727474618368</t>
  </si>
  <si>
    <t>Over 90% of American workers could lose their healthcare by 2020 thanks to ObamaCare. Repeal before it is too late!</t>
  </si>
  <si>
    <t>https://twitter.com/realDonaldTrump/status/463382940802883586</t>
  </si>
  <si>
    <t>" @ Carbuccia You have a cool name for a President Donald J. TRUMP.. I'll pick you as a winner in any race! @ DonaldJTrumpJr @ IvankaTrump" Thx</t>
  </si>
  <si>
    <t>https://twitter.com/realDonaldTrump/status/463398170660462593</t>
  </si>
  <si>
    <t>‚ÄúDo not underestimate yourself, and know you are able to handle what comes your way.‚Äù ‚Äì Think Like a Champion</t>
  </si>
  <si>
    <t>https://twitter.com/realDonaldTrump/status/463423376900763648</t>
  </si>
  <si>
    <t>This guy @ sethmeyers can‚Äôt do a simple interview‚Äîsaw him the other night stumbling &amp; mumbling while trying to interview a guest.</t>
  </si>
  <si>
    <t>https://twitter.com/realDonaldTrump/status/463548027215822848</t>
  </si>
  <si>
    <t>" @ JamieeMingg: @ realDonaldTrump # TrumpForPresident # trump2016"</t>
  </si>
  <si>
    <t>https://twitter.com/realDonaldTrump/status/463548227539980288</t>
  </si>
  <si>
    <t>" @ frogchip10: @ realDonaldTrump should run for president! What a great vote to make!" Thank you.</t>
  </si>
  <si>
    <t>https://twitter.com/realDonaldTrump/status/463548365259542528</t>
  </si>
  <si>
    <t>" @ bguzqueda: @ realDonaldTrump great # CincoDeMayo to one of the best americans! # LatinAmerica follows u always !"</t>
  </si>
  <si>
    <t>https://twitter.com/realDonaldTrump/status/463548498986549248</t>
  </si>
  <si>
    <t>" @ BaitedTrap: @ realDonaldTrump @ thechrismcqueen America needs to be put back in the hands of America. Reclaim this country of ours!"</t>
  </si>
  <si>
    <t>https://twitter.com/realDonaldTrump/status/463566995372257280</t>
  </si>
  <si>
    <t>" @ ThePodiumEffect: Without passion you don't have energy, without energy you have nothing. Donald Trump http://htl.li/weY4v "</t>
  </si>
  <si>
    <t>https://twitter.com/realDonaldTrump/status/463683822031495168</t>
  </si>
  <si>
    <t>Just had a great legal victory in Ft. Lauderdale -- won trial -- now will receive tremendous $ in legal fees from losers. Love it!</t>
  </si>
  <si>
    <t>https://twitter.com/realDonaldTrump/status/463738830378774529</t>
  </si>
  <si>
    <t>Aside from having no ratings, sleazy Ed Schultz lied about what I said. Thank you Scott Whitlock @ ScottJW http://bit.ly/1j6rpLj</t>
  </si>
  <si>
    <t>https://twitter.com/realDonaldTrump/status/463768396203839488</t>
  </si>
  <si>
    <t>Do not look for approval except for the consciousness of doing your best. -- Andrew Carnegie</t>
  </si>
  <si>
    <t>https://twitter.com/realDonaldTrump/status/463778840754794496</t>
  </si>
  <si>
    <t>The road to success is always under construction. -- Arnold Palmer</t>
  </si>
  <si>
    <t>https://twitter.com/realDonaldTrump/status/464025717101969408</t>
  </si>
  <si>
    <t>We will never have great national security in the age of computers - too many brilliant nerds can break codes (the old days were better).</t>
  </si>
  <si>
    <t>https://twitter.com/realDonaldTrump/status/464030305431470082</t>
  </si>
  <si>
    <t>Won $5,000,000 against Miss Pennsylvania, Sheena Monnin, for her terrible and untrue statements about Miss USA Pageant. Not a nice person!</t>
  </si>
  <si>
    <t>https://twitter.com/realDonaldTrump/status/464031193768288256</t>
  </si>
  <si>
    <t>Either Miss Pennsylvania will pay, her father will pay or her lawyers will pay. She hurt many people!</t>
  </si>
  <si>
    <t>https://twitter.com/realDonaldTrump/status/464044226276102144</t>
  </si>
  <si>
    <t>" @ DavidBarringer4 For the record, Trump ties are the best ties I have ever owned. High quality and very appealing" Thanks.</t>
  </si>
  <si>
    <t>https://twitter.com/realDonaldTrump/status/464065633022259200</t>
  </si>
  <si>
    <t>Designed by @ IvankaTrump, @ TrumpDoral‚Äôs New Villa Deluxe Guestrooms include vintage artwork of golf legends http://bit.ly/1qecyDo</t>
  </si>
  <si>
    <t>https://twitter.com/realDonaldTrump/status/464131295724175360</t>
  </si>
  <si>
    <t>Congratulations to @ thomtillis on winning @ NCGOP Senate primary. Time for the party to unite and defeat ObamaCare advocate Kay Hagan!</t>
  </si>
  <si>
    <t>https://twitter.com/realDonaldTrump/status/464133547893485569</t>
  </si>
  <si>
    <t>Great decision by @ SpeakerBoehner in placing @ TGowdySC as chairman of the Benghazi select committee. Gowdy is a seasoned prosecutor.</t>
  </si>
  <si>
    <t>https://twitter.com/realDonaldTrump/status/464135457690091521</t>
  </si>
  <si>
    <t>Russia is on the move in the Ukraine, Iran is nuking up &amp; Libya is run by Al Qaeda, yet Obama is busy issuing ‚Äòclimate change‚Äù warnings.</t>
  </si>
  <si>
    <t>https://twitter.com/realDonaldTrump/status/464136163662782465</t>
  </si>
  <si>
    <t>‚ÄúIf you want to be the best, you‚Äôd better be the best ‚Äì in all aspects of business.‚Äù - Think Like a Billionaire</t>
  </si>
  <si>
    <t>https://twitter.com/realDonaldTrump/status/464216787182428160</t>
  </si>
  <si>
    <t>Crazy Dennis Rodman is saying I wanted to go to North Korea with him. Never discussed, no interest, last place on Earth I want to go to.</t>
  </si>
  <si>
    <t>https://twitter.com/realDonaldTrump/status/464217937516040193</t>
  </si>
  <si>
    <t>Dennis Rodman was either drunk or on drugs (delusional) when he said I wanted to go to North Korea with him. Glad I fired him on Apprentice!</t>
  </si>
  <si>
    <t>https://twitter.com/realDonaldTrump/status/464248627058057216</t>
  </si>
  <si>
    <t>" @ Da_Brain8: @ realDonaldTrump U Mr. Trump cold be the next Ronald Reagan, but u need to seriously announce your Candidacy! Will you?" WATCH!</t>
  </si>
  <si>
    <t>https://twitter.com/realDonaldTrump/status/464251796354269184</t>
  </si>
  <si>
    <t>The global warming we should be worried about is the global warming caused by NUCLEAR WEAPONS in the hands of crazy or incompetent leaders!</t>
  </si>
  <si>
    <t>https://twitter.com/realDonaldTrump/status/464393434355474432</t>
  </si>
  <si>
    <t>Wow, looks like @FLGovScott wants to hand over the State of Florida to the Seminole Indians w/ the terrible gaming deal in talks! # sayfie</t>
  </si>
  <si>
    <t>https://twitter.com/realDonaldTrump/status/464393465984724992</t>
  </si>
  <si>
    <t>Thought @FLGovScott was a better negotiator‚Äîthe Seminole Indian gaming deal is a disaster for Florida. # sayfie</t>
  </si>
  <si>
    <t>https://twitter.com/realDonaldTrump/status/464398198585704449</t>
  </si>
  <si>
    <t>‚ÄúThe object of golf is not just to win. It is to play like a gentleman, and win.‚Äù - Phil Mickelson @ MickelsonHat</t>
  </si>
  <si>
    <t>https://twitter.com/realDonaldTrump/status/464402382496215040</t>
  </si>
  <si>
    <t>With four distinct dining options, @ TrumpWaikiki has the best selection of restaurants in Hawaii http://bit.ly/1nlebuB</t>
  </si>
  <si>
    <t>https://twitter.com/realDonaldTrump/status/464413849371021312</t>
  </si>
  <si>
    <t>North Carolina‚Äôs premiere Country Club, @ Trump_Charlotte offers golf, tennis, a fitness facility &amp; aquatic center http://bit.ly/WuYYtC</t>
  </si>
  <si>
    <t>https://twitter.com/realDonaldTrump/status/464415245608693762</t>
  </si>
  <si>
    <t>Corcoran vet hired as Trump International Realty president. We are pleased to welcome Bill Cunningham. http://trdny.com/1fRuZcJ via @ trdny</t>
  </si>
  <si>
    <t>https://twitter.com/realDonaldTrump/status/464426998656671744</t>
  </si>
  <si>
    <t>Be sure to visit the new webpage for @ Trump_Ireland, the Five-star #1 Rated Resort in Europe by @ CondeNast http://bit.ly/1fRGPn7</t>
  </si>
  <si>
    <t>https://twitter.com/realDonaldTrump/status/464433157958561792</t>
  </si>
  <si>
    <t>‚ÄúIf it‚Äôs worth doing, it‚Äôs worth fighting for. You‚Äôll have lots of people &amp; obstacles in your way. Fight to get beyond them.‚Äù‚ÄìMidas Touch</t>
  </si>
  <si>
    <t>https://twitter.com/realDonaldTrump/status/464439839954591744</t>
  </si>
  <si>
    <t>"@DeannaSpillyard The properties in Ireland, Scotland, Old Post Office &amp; Mar-a-Lago are my favorites. Planning a trip to Doonbeg soon." Thx</t>
  </si>
  <si>
    <t>https://twitter.com/realDonaldTrump/status/464458629643784192</t>
  </si>
  <si>
    <t>Once completed in 2016, @ TrumpVancouver will transform the city‚Äôs skyline with a 616 foot 63 story twisting tower http://bit.ly/1fRG4dP</t>
  </si>
  <si>
    <t>https://twitter.com/realDonaldTrump/status/464460433395843073</t>
  </si>
  <si>
    <t>" @ BeauStack @ Trump_Charlotte Why does this course not get more pub? I've played it. The whole place is world class!" Thank you.</t>
  </si>
  <si>
    <t>https://twitter.com/realDonaldTrump/status/464463184993472512</t>
  </si>
  <si>
    <t>" @ joshuetree @ realDonaldTrump @ Trump_Ireland @ CondeNast Most classy Resort in all of Europe." Thanks.</t>
  </si>
  <si>
    <t>https://twitter.com/realDonaldTrump/status/464466775846166529</t>
  </si>
  <si>
    <t>Young entrepreneurs ‚Äì Remember that your first deals are the most important of your career. Win &amp; gain confidence.</t>
  </si>
  <si>
    <t>https://twitter.com/realDonaldTrump/status/464466902107295744</t>
  </si>
  <si>
    <t>Also, the more desperate you are to close a deal the less likely it will happen. Stay calm and focused on your ultimate goals. Be smart!</t>
  </si>
  <si>
    <t>https://twitter.com/realDonaldTrump/status/464478430244114433</t>
  </si>
  <si>
    <t>"Discover your true self and surround yourself with people who complement your gifts and modes of operation." - Midas Touch</t>
  </si>
  <si>
    <t>https://twitter.com/realDonaldTrump/status/464488640518062080</t>
  </si>
  <si>
    <t>Remember, if you do not promote yourself no one else will. When you have success, let people know about it.</t>
  </si>
  <si>
    <t>https://twitter.com/realDonaldTrump/status/464489915750055936</t>
  </si>
  <si>
    <t>‚ÄúNo matter how good you get you can always get better and that's the exciting part.‚Äù - @ TigerWoods</t>
  </si>
  <si>
    <t>https://twitter.com/realDonaldTrump/status/464498646080552961</t>
  </si>
  <si>
    <t>" @ DanJParker Trump National Golf Course in Palos Verdes, California. Absolutely stunning @ realDonaldTrump pic.twitter.com/fVQgzR4uY4" Thanks.</t>
  </si>
  <si>
    <t>https://twitter.com/realDonaldTrump/status/464503235139862528</t>
  </si>
  <si>
    <t>"@GloriousTeepee @ realDonaldTrump good on you for buying Turnberry...it needs an inject of capital to bring out its potential." Thanks.</t>
  </si>
  <si>
    <t>@GloriousTeepee @</t>
  </si>
  <si>
    <t>https://twitter.com/realDonaldTrump/status/464509465216450561</t>
  </si>
  <si>
    <t>To be yourself in a world that is constantly trying to make you something else is the greatest accomplishment. -- Ralph Waldo Emerson</t>
  </si>
  <si>
    <t>https://twitter.com/realDonaldTrump/status/464555034563588097</t>
  </si>
  <si>
    <t>"@Savi_Swizzle: Vote @ realDonaldTrump for president! " Thanks.</t>
  </si>
  <si>
    <t>@Savi_Swizzle @</t>
  </si>
  <si>
    <t>https://twitter.com/realDonaldTrump/status/464555770357760001</t>
  </si>
  <si>
    <t>I am watching the NFL DRAFT, will be interesting! A lot of talent but only a few will become STARS.</t>
  </si>
  <si>
    <t>https://twitter.com/realDonaldTrump/status/464557438596030464</t>
  </si>
  <si>
    <t>" @ pkitzke: @ realDonaldTrump: Who goes first? Tell us......quick." .Clowney</t>
  </si>
  <si>
    <t>https://twitter.com/realDonaldTrump/status/464558121776857088</t>
  </si>
  <si>
    <t>" @ Ametrano3457: Just did my final presentation wearing @ realDonaldTrump tie. Definitely increased my grade. # DressLikeABillionaire"</t>
  </si>
  <si>
    <t>https://twitter.com/realDonaldTrump/status/464560608806182912</t>
  </si>
  <si>
    <t>"@caleb2207: @ realDonaldTrump You were completely right as always!" Thanks.</t>
  </si>
  <si>
    <t>https://twitter.com/realDonaldTrump/status/464560788267884545</t>
  </si>
  <si>
    <t>" @ IGotAngelEyes: @ realDonaldTrump @Savi_Swizzle Very Smart Man. I'd Vote 4 U MR. TRUMP. " Thanks</t>
  </si>
  <si>
    <t>https://twitter.com/realDonaldTrump/status/464564352658718721</t>
  </si>
  <si>
    <t>I think somebody should pick Johnny Football - he will be a star.</t>
  </si>
  <si>
    <t>https://twitter.com/realDonaldTrump/status/464564971201130496</t>
  </si>
  <si>
    <t>Great pick by Buffalo - Sammy Watkins will be GREAT!</t>
  </si>
  <si>
    <t>https://twitter.com/realDonaldTrump/status/464593271139102721</t>
  </si>
  <si>
    <t>@ dallascowboys Jerry, GREAT pick - you will have a really good season!</t>
  </si>
  <si>
    <t>https://twitter.com/realDonaldTrump/status/464595378990747650</t>
  </si>
  <si>
    <t>Teams are making a big mistake not taking Johnny Manziel - he is going to be really good (and exciting to watch).</t>
  </si>
  <si>
    <t>https://twitter.com/realDonaldTrump/status/464597338481520641</t>
  </si>
  <si>
    <t>Cleveland just made a very wise decision - congrats!</t>
  </si>
  <si>
    <t>https://twitter.com/realDonaldTrump/status/464598399657193472</t>
  </si>
  <si>
    <t>" @ christsonton: @ realDonaldTrump now Cleveland and the country needs you to run for President!!!" Thanks.</t>
  </si>
  <si>
    <t>https://twitter.com/realDonaldTrump/status/464634649642553344</t>
  </si>
  <si>
    <t>" @ yagerblasters: Please run for president.We need your help. Get in there and fire those Aholes.Your a legend business man and love America"</t>
  </si>
  <si>
    <t>https://twitter.com/realDonaldTrump/status/464787743315607552</t>
  </si>
  <si>
    <t>Many of life's failures are people who did not realize how close they were to success when they gave up. -- Thomas A. Edison</t>
  </si>
  <si>
    <t>https://twitter.com/realDonaldTrump/status/464798969106034688</t>
  </si>
  <si>
    <t>A message for Hollywood- http://instagram.com/p/nyD9s1GheO/</t>
  </si>
  <si>
    <t>https://twitter.com/realDonaldTrump/status/464799462867873792</t>
  </si>
  <si>
    <t>A rare case where the U.S. should help- http://instagram.com/p/nyEMGBmhem/</t>
  </si>
  <si>
    <t>https://twitter.com/realDonaldTrump/status/464818682070585344</t>
  </si>
  <si>
    <t>Dennis‚ÄîThank you for being honest. Somebody put words in your mouth &amp; you wouldn‚Äôt take it. Great! @ dennisrodman</t>
  </si>
  <si>
    <t>https://twitter.com/realDonaldTrump/status/464839867772719104</t>
  </si>
  <si>
    <t>Home of the 2022 @ PGAChampionship, Trump Nat‚Äôl Bedminster features 36 holes designed by famed architect Tom Fazio http://bit.ly/2p6eWr</t>
  </si>
  <si>
    <t>https://twitter.com/realDonaldTrump/status/464872880690720768</t>
  </si>
  <si>
    <t>Must read f/@weeklystandard by @ JayCostTWS: ‚ÄúObamacare Myth-Making - Five phony success stories.‚Äù http://www.weeklystandard.com/articles/obamacare-myth-making_791182.html ‚Ä¶</t>
  </si>
  <si>
    <t>@weeklystandard @</t>
  </si>
  <si>
    <t>https://twitter.com/realDonaldTrump/status/464873295377346562</t>
  </si>
  <si>
    <t>Another historic first under Obama, businesses are collapsing faster than they're being formed http://wapo.st/1iX2URV New leadership now!</t>
  </si>
  <si>
    <t>https://twitter.com/realDonaldTrump/status/464873674659880960</t>
  </si>
  <si>
    <t>Obama told his donors this past week ‚Äúpublic opinion‚Äù is on his side. Don't believe that one either.</t>
  </si>
  <si>
    <t>https://twitter.com/realDonaldTrump/status/464875005038563328</t>
  </si>
  <si>
    <t>Via @ WSJ by @ SenAlexander: "Wind-Power Tax Credits Need to be Blown Away" http://on.wsj.com/1mKBGMu @ alexsalmond</t>
  </si>
  <si>
    <t>https://twitter.com/realDonaldTrump/status/464923451984461824</t>
  </si>
  <si>
    <t>Rosie O'Donnell just said she felt "shame" at being fat-not politically correct! She killed Star Jones for weight loss surgery, just had it!</t>
  </si>
  <si>
    <t>https://twitter.com/realDonaldTrump/status/464924568595877888</t>
  </si>
  <si>
    <t>" @ incfw: Negotiation tip #1: The worst thing you can possibly do in a deal is seem desperate to make it. - @ realDonaldTrump"</t>
  </si>
  <si>
    <t>https://twitter.com/realDonaldTrump/status/464925437445947392</t>
  </si>
  <si>
    <t>" @ Call4 @ realDonaldTrump is one of the most successful businessman in America. He's decisions are well thought out and he always has a plan"</t>
  </si>
  <si>
    <t>https://twitter.com/realDonaldTrump/status/465034717117812736</t>
  </si>
  <si>
    <t>Time Warner cable out AGAIN in Manhattan - no television. They have a real problem!</t>
  </si>
  <si>
    <t>https://twitter.com/realDonaldTrump/status/465043228744364032</t>
  </si>
  <si>
    <t>https://twitter.com/realDonaldTrump/status/465356979863433216</t>
  </si>
  <si>
    <t>" @ Lake: Watching HBO Tyson my suggestion to all wealthy sports entertainers offer @ realDonaldTrump 10%of earnings to protect your interests"</t>
  </si>
  <si>
    <t>https://twitter.com/realDonaldTrump/status/465357291592892416</t>
  </si>
  <si>
    <t>"@warrencasse: A TRULY GREAT CHAMPION WILL SELDOM FAIL AND ALWAYS COME BACK. NEVER UNDERESTIMATE THE POWER OF GREATNESS! - @ realDonaldTrump"</t>
  </si>
  <si>
    <t>@warrencasse @</t>
  </si>
  <si>
    <t>https://twitter.com/realDonaldTrump/status/465359046220865537</t>
  </si>
  <si>
    <t>@ 10AJMcCarron will do great in the NFL - all he does is win! Bengals made a very wise decision.</t>
  </si>
  <si>
    <t>https://twitter.com/realDonaldTrump/status/465846589484204033</t>
  </si>
  <si>
    <t>" @ JMcElray @ realDonaldTrump @ TrumpWaikiki, BLT Steak excellent service, staff, chefs, manager, wonderful dining in Honolulu." Thanks</t>
  </si>
  <si>
    <t>https://twitter.com/realDonaldTrump/status/465847851357319168</t>
  </si>
  <si>
    <t>" @ WSOG2014 Hey, @ realDonaldTrump Which gets better reviews the redesigned Blue Monster at @ TrumpDoral or @ BLTPrimeMiami?" Both=great reviews</t>
  </si>
  <si>
    <t>https://twitter.com/realDonaldTrump/status/465878405205225472</t>
  </si>
  <si>
    <t>With a world-renowned open-air lobby w/ ocean views &amp; top restaurants, @ TrumpWaikiki is Honolulu‚Äôs premier hotel http://bit.ly/1fOXIuz</t>
  </si>
  <si>
    <t>https://twitter.com/realDonaldTrump/status/465880434476601344</t>
  </si>
  <si>
    <t>" @ ClareTourism Sending a warm welcome to the Trump family who landed in @ ShannonAirport Enjoy your stay in Clare" Thank you.</t>
  </si>
  <si>
    <t>https://twitter.com/realDonaldTrump/status/465883583614558208</t>
  </si>
  <si>
    <t>" @ Texxas_Gal @ irishabroad @ realDonaldTrump @ DonaldJTrumpJr @ Trump_Ireland @ ShannonAirport beautiful family!!! enjoy your trip" Thank you.</t>
  </si>
  <si>
    <t>https://twitter.com/realDonaldTrump/status/465917372109705216</t>
  </si>
  <si>
    <t>It is wonderful to be in beautiful Doonbeg touring @ Trump_Ireland. I'm truly honored by the wonderful welcome to my family &amp; organization</t>
  </si>
  <si>
    <t>https://twitter.com/realDonaldTrump/status/465934128719081473</t>
  </si>
  <si>
    <t>" @ Marooose @ Trump_Ireland welcome to Ireland!Very much looking forward to sampling # trumpluxury on my home soil! # Doonbeg" Thank you!</t>
  </si>
  <si>
    <t>https://twitter.com/realDonaldTrump/status/465935477984727040</t>
  </si>
  <si>
    <t>If you can‚Äôt handle the hard times that come with business then you will never be able to celebrate the successes. Focus &amp; Stay Positive.</t>
  </si>
  <si>
    <t>https://twitter.com/realDonaldTrump/status/466224356549730304</t>
  </si>
  <si>
    <t>Photo from @ IvankaTrump of Trump International Golf Links &amp; Hotel, Ireland http://instagram.com/p/n7TkVAikIM/</t>
  </si>
  <si>
    <t>https://twitter.com/realDonaldTrump/status/466245092643459072</t>
  </si>
  <si>
    <t>Just spent two days in Ireland at Trump International Golf Links &amp; Hotel -- absolutely magnificent. http://bit.ly/1mV2lGe</t>
  </si>
  <si>
    <t>https://twitter.com/realDonaldTrump/status/466246759233388544</t>
  </si>
  <si>
    <t>Heading to Scotland to check out Turnberry &amp; Trump Int'l Golf Links, Scotland. Then heading to Dubai @ DamacOfficial, a great company.</t>
  </si>
  <si>
    <t>https://twitter.com/realDonaldTrump/status/466249298586640384</t>
  </si>
  <si>
    <t>"@TravelShamrock @ realDonaldTrump Welcome to Ireland! Enjoy the fine weather on Ireland's golf courses" Thank you.</t>
  </si>
  <si>
    <t>@TravelShamrock @</t>
  </si>
  <si>
    <t>https://twitter.com/realDonaldTrump/status/466250151359954944</t>
  </si>
  <si>
    <t>" @ evyfitz beautiful hotel, great staff, wonderful location &amp; County Clare is a hidden gem for unique tourist attractions" Fantastic place!</t>
  </si>
  <si>
    <t>https://twitter.com/realDonaldTrump/status/466251573304492032</t>
  </si>
  <si>
    <t>"DAMAC Properties @ DamacOfficial @ realDonaldTrump Looking forward to welcoming you to Dubai! Have a great trip!" Thank you!</t>
  </si>
  <si>
    <t>https://twitter.com/realDonaldTrump/status/466277749137866753</t>
  </si>
  <si>
    <t>"@darrenkellytv Trump has done it again - excellence, elegance, &amp; excitement. Brilliant news for Ireland. County Clare is buzzing" Thanks!</t>
  </si>
  <si>
    <t>https://twitter.com/realDonaldTrump/status/466281535189286912</t>
  </si>
  <si>
    <t>" @ DeirdreCulligan I am delighted that you are getting to experience Doonbeg in glorious sunshine - enjoy your visit" It was fantastic, thx.</t>
  </si>
  <si>
    <t>https://twitter.com/realDonaldTrump/status/466286255056359424</t>
  </si>
  <si>
    <t>Do your homework. Wasting other people‚Äôs time due to poor planning or thoughtlessness leaves a bad impression. ‚Äì Think Like a Billionaire</t>
  </si>
  <si>
    <t>https://twitter.com/realDonaldTrump/status/466290173463257088</t>
  </si>
  <si>
    <t>The only place success comes before work is in the dictionary. -- Vince Lombardi</t>
  </si>
  <si>
    <t>https://twitter.com/realDonaldTrump/status/466294599544504320</t>
  </si>
  <si>
    <t>Can you conquer the Blue Monster? Book a tee time @ TrumpDoral right here http://bit.ly/1gzNE7H</t>
  </si>
  <si>
    <t>https://twitter.com/realDonaldTrump/status/466316124075081728</t>
  </si>
  <si>
    <t>If you are steadfast in your efforts, critics will be harmless. Achievers move forward, and achievement is not a plateau, it's a beginning.</t>
  </si>
  <si>
    <t>https://twitter.com/realDonaldTrump/status/466593567159640064</t>
  </si>
  <si>
    <t>‚ÄúBe flexible enough to adjust to changing circumstances.‚Äù ‚Äì Think Big</t>
  </si>
  <si>
    <t>https://twitter.com/realDonaldTrump/status/466594612942241792</t>
  </si>
  <si>
    <t>Don't wait for dire circumstances to test your quick-thinking ability. Be on alert at all times.</t>
  </si>
  <si>
    <t>https://twitter.com/realDonaldTrump/status/466600171066126337</t>
  </si>
  <si>
    <t>" @ FrobBedrickson @ realDonaldTrump "Art of The Deal" just arrived at my house. Cannot wait to start reading this book.." Thanks, enjoy.</t>
  </si>
  <si>
    <t>https://twitter.com/realDonaldTrump/status/466647126932729858</t>
  </si>
  <si>
    <t>Be a cautious optimist. Call it positive thinking with a lot of reality checks.</t>
  </si>
  <si>
    <t>https://twitter.com/realDonaldTrump/status/466660169967874048</t>
  </si>
  <si>
    <t>Via @ BBCNews: ‚ÄúDonald Trump visits his newly-purchased Turnberry golf resort‚Äùhttp://bbc.in/1jg1uC6</t>
  </si>
  <si>
    <t>https://twitter.com/realDonaldTrump/status/466963987851403264</t>
  </si>
  <si>
    <t>Be a yardstick of quality. Some people aren't used to an environment where excellence is expected. -- Steve Jobs</t>
  </si>
  <si>
    <t>https://twitter.com/realDonaldTrump/status/466967995437572097</t>
  </si>
  <si>
    <t>Advice from my mother, Mary MacLeod Trump: "Trust in God and be true to yourself."</t>
  </si>
  <si>
    <t>https://twitter.com/realDonaldTrump/status/466991388987756545</t>
  </si>
  <si>
    <t>" @ marionx72 Hope you've enjoyed your time at Turnberry. The surrounding towns will benefit too ! High 5 for the investment" Thank you.</t>
  </si>
  <si>
    <t>https://twitter.com/realDonaldTrump/status/467007191749509120</t>
  </si>
  <si>
    <t>" @ BryanPax @ realDonaldTrump One of my favorite places in the world. Great resort, great history, now a great owner. Congrats!" Thanks.</t>
  </si>
  <si>
    <t>https://twitter.com/realDonaldTrump/status/467014601339838464</t>
  </si>
  <si>
    <t>"Donald Trump is confident that Ireland is ready for a big comeback" http://bit.ly/1hOe7Pc via @ independent_ie by @ AnitaActually</t>
  </si>
  <si>
    <t>https://twitter.com/realDonaldTrump/status/467015861195530241</t>
  </si>
  <si>
    <t>Advice from my father, Fred C. Trump: "Know everything you can about what you're doing."</t>
  </si>
  <si>
    <t>https://twitter.com/realDonaldTrump/status/467032768955039744</t>
  </si>
  <si>
    <t>" @ NSingh2024 @ realDonaldTrump @ Turnberry One of the best Business Firm &amp; Family. What a combination. Amazing." Thank you.</t>
  </si>
  <si>
    <t>https://twitter.com/realDonaldTrump/status/467325861570822144</t>
  </si>
  <si>
    <t>"Winners, I am convinced, imagine their dreams first. They want it with all their heart and expect it to come true." - Joe Montana</t>
  </si>
  <si>
    <t>https://twitter.com/realDonaldTrump/status/467360292843044864</t>
  </si>
  <si>
    <t>Success is not final, failure is not fatal: it is the courage to continue that counts. -- Winston Churchill</t>
  </si>
  <si>
    <t>https://twitter.com/realDonaldTrump/status/467376561885548545</t>
  </si>
  <si>
    <t>I am in Scotland checking on my developments in Aberdeen and Turnberry. Just left Ireland, property will be great. ALWAYS CHECKING!</t>
  </si>
  <si>
    <t>https://twitter.com/realDonaldTrump/status/467385033951838210</t>
  </si>
  <si>
    <t>Innovation distinguishes between a leader and a follower. -- Steve Jobs</t>
  </si>
  <si>
    <t>https://twitter.com/realDonaldTrump/status/467395524937932800</t>
  </si>
  <si>
    <t>" @ jason_donoghue Delighted you are investing in Ireland. Great for our golf courses and our economy. Welcome to the emerald isle." Thank you</t>
  </si>
  <si>
    <t>https://twitter.com/realDonaldTrump/status/467443914279223296</t>
  </si>
  <si>
    <t>" @ gfstew: Fantastic to meet @ realDonaldTrump yesterday and be lucky enough to play his truly awesome course in Aberdeen. # itmustbenumberone"</t>
  </si>
  <si>
    <t>https://twitter.com/realDonaldTrump/status/467444407382597632</t>
  </si>
  <si>
    <t>" @ RonCanova: @ TrumpDoral Just flew your helicopter from National to Doral best run operation period. You are the man Mr Trump!"</t>
  </si>
  <si>
    <t>https://twitter.com/realDonaldTrump/status/467545737602301953</t>
  </si>
  <si>
    <t>Sorry, for all of the millions of people who long to hear my brilliant words of wisdom on Fox &amp; Friends on Monday A.M., no go - in Dubai.</t>
  </si>
  <si>
    <t>https://twitter.com/realDonaldTrump/status/467547132631998465</t>
  </si>
  <si>
    <t>" @ Bethany_Desiree: LOL @ realDonaldTrump is seriously the man. Run for president PLEASE" Our next President must be GREAT, that's me. Thanks</t>
  </si>
  <si>
    <t>https://twitter.com/realDonaldTrump/status/467548230033887233</t>
  </si>
  <si>
    <t>" @ kyleraccio: @ realDonaldTrump Trump presidency would right the ship. Please run, Donald." It can be done - thanks.</t>
  </si>
  <si>
    <t>https://twitter.com/realDonaldTrump/status/467550260202835968</t>
  </si>
  <si>
    <t>NobamaCare won't work, never will work and can't work - it is a total waste of time and energy except that it is hurting people (&amp; economy!)</t>
  </si>
  <si>
    <t>https://twitter.com/realDonaldTrump/status/467550795723182080</t>
  </si>
  <si>
    <t>" @ WereAllLemmings: So many people post hateful messages to @ realDonaldTrump yet they still follow him...secretly envious maybe? No, losers!</t>
  </si>
  <si>
    <t>https://twitter.com/realDonaldTrump/status/467550930012217344</t>
  </si>
  <si>
    <t>" @ lisa_zeee: @ realDonaldTrump &lt;-- this guy needs to run for president! Knowledge is power. #2016" Thanks!</t>
  </si>
  <si>
    <t>https://twitter.com/realDonaldTrump/status/467551188767227905</t>
  </si>
  <si>
    <t>" @ ZachDikowski: @ realDonaldTrump run for president please!" Thanks.</t>
  </si>
  <si>
    <t>https://twitter.com/realDonaldTrump/status/467551914415374336</t>
  </si>
  <si>
    <t>" @ NectarUSAFSM: @ kyleraccio I want Donald Trump to be president. He knows business and people. He needs to be in the oval office, now."</t>
  </si>
  <si>
    <t>https://twitter.com/realDonaldTrump/status/467552082661474305</t>
  </si>
  <si>
    <t>" @ SethBangert: @ realDonaldTrump love how much you care about our economy and county. Nothing but respect for you Mr. Trump" Thanks</t>
  </si>
  <si>
    <t>https://twitter.com/realDonaldTrump/status/467552939536814080</t>
  </si>
  <si>
    <t>" @ Sloclone: @ realDonaldTrump Without a doubt but the public is too dumb" Actually, I don't think so. They know U.S. needs help &amp; leadership</t>
  </si>
  <si>
    <t>https://twitter.com/realDonaldTrump/status/467708102197141504</t>
  </si>
  <si>
    <t>" @ TrumpPhillyGM: One week from today, we open our amazing pool # trumpnationalphiladelphia! Thank you @ EricTrump! GOOD LUCK ERIC Q!</t>
  </si>
  <si>
    <t>https://twitter.com/realDonaldTrump/status/467709421909725184</t>
  </si>
  <si>
    <t>" @ CJM8112: Thanks for the golf course in The Bronx! What else do you have planned for us? Hispanics/Latinos love Trump!" AND I LOVE THEM!</t>
  </si>
  <si>
    <t>https://twitter.com/realDonaldTrump/status/467821168914104320</t>
  </si>
  <si>
    <t>" @ ronanofficial: Great to hear that T just purchased Doonbeg. Exactly what Golf in Ireland needs and a massive boost for our economy."</t>
  </si>
  <si>
    <t>https://twitter.com/realDonaldTrump/status/467821512981233666</t>
  </si>
  <si>
    <t>@ ronanofficial Thanks Ronan, see you there!</t>
  </si>
  <si>
    <t>https://twitter.com/realDonaldTrump/status/467822620801769472</t>
  </si>
  <si>
    <t>" @ InTheElections: @ realDonaldTrump @ RonCanova @ TrumpDoral Yep, the man we need running the country." Thanks!</t>
  </si>
  <si>
    <t>https://twitter.com/realDonaldTrump/status/467823062868819968</t>
  </si>
  <si>
    <t>" @ louise_ramage: @ realDonaldTrump Seriously please.run for President. We need someone who can get the job done with competence!"</t>
  </si>
  <si>
    <t>https://twitter.com/realDonaldTrump/status/467823877683703808</t>
  </si>
  <si>
    <t>" @ Adria: Love that @ realDonaldTrump is moving into # vancouver, just checked out the presentation centre, super cool! https://twitter.com/AdrianEdenPT/status/467754361334927360/photo/1pic.twitter.com/DYlgdFOiqG "</t>
  </si>
  <si>
    <t>https://twitter.com/realDonaldTrump/status/467824341468839936</t>
  </si>
  <si>
    <t>" @ NinjaRomantic: If it takes one more god damn tweet for you to run Donald, then sir l will gladly be that god damn tweet. #2016 # President"</t>
  </si>
  <si>
    <t>https://twitter.com/realDonaldTrump/status/467824563909566464</t>
  </si>
  <si>
    <t>" @ InTheElections: @ realDonaldTrump @ CJM8112 Can't you just imagine how awesome the country would be if he was president?!" Thanks and true.</t>
  </si>
  <si>
    <t>https://twitter.com/realDonaldTrump/status/468002911092764672</t>
  </si>
  <si>
    <t>Amazing five days - developments in Aberdeen, Turnberry (Scotland) and Ireland are fantastic - the best anywhere in the WORLD. A lot of fun!</t>
  </si>
  <si>
    <t>https://twitter.com/realDonaldTrump/status/468005475964170240</t>
  </si>
  <si>
    <t>30,000 illegal immigrants with CRIMINAL RECORDS were released last year by our wonderful, though highly incompetent, government. So stupid!</t>
  </si>
  <si>
    <t>https://twitter.com/realDonaldTrump/status/468012469555048448</t>
  </si>
  <si>
    <t>I will be heading to Dubai where I am doing a GREAT project with Damac - will be a massive success!</t>
  </si>
  <si>
    <t>https://twitter.com/realDonaldTrump/status/468092163201716224</t>
  </si>
  <si>
    <t>I really like Jay Z but there is trouble in paradise. When his wife's sister starts whacking him, not good! No help from B leads to a mess.</t>
  </si>
  <si>
    <t>https://twitter.com/realDonaldTrump/status/468271403490213888</t>
  </si>
  <si>
    <t>I am in Dubai with Damac. PLACE IS BOOMING - AMAZING! Major news conference in two hours. Announcing luxury villas and major golf course.</t>
  </si>
  <si>
    <t>https://twitter.com/realDonaldTrump/status/468272428138119168</t>
  </si>
  <si>
    <t>I cannot believe how well certain areas are doing relative to the U.S. There is no reason for this other than poor leadership.WE SHOULD BE 1</t>
  </si>
  <si>
    <t>https://twitter.com/realDonaldTrump/status/468273867660603392</t>
  </si>
  <si>
    <t>" @ Blvd @ realDonaldTrump We won't unless you get elected. Seriously. No politician is capable of fixing this mess not even Cruz or Rand Paul.</t>
  </si>
  <si>
    <t>https://twitter.com/realDonaldTrump/status/468274195395518464</t>
  </si>
  <si>
    <t>"@TopSecret_PT: @ realDonaldTrump - Ireland, Scotland, Dubai! Do you ever sleep?" Not much!</t>
  </si>
  <si>
    <t>@TopSecret_PT @</t>
  </si>
  <si>
    <t>https://twitter.com/realDonaldTrump/status/468275512352440320</t>
  </si>
  <si>
    <t>"@lbcxyz: @ realDonaldTrump Every city in the US would be like Dubai if you were president."</t>
  </si>
  <si>
    <t>@lbcxyz @</t>
  </si>
  <si>
    <t>https://twitter.com/realDonaldTrump/status/468275659043659776</t>
  </si>
  <si>
    <t>" @ kimberlykc1st: @ realDonaldTrump COME BACK N FIX THINGS IN USA PLEASE MR. TRUMP"</t>
  </si>
  <si>
    <t>https://twitter.com/realDonaldTrump/status/468276050086998017</t>
  </si>
  <si>
    <t>" @ libProject: @ realDonaldTrump You add fun and excitement to all your endeavours which is why they are so successful" Interesting!</t>
  </si>
  <si>
    <t>https://twitter.com/realDonaldTrump/status/468277058360324096</t>
  </si>
  <si>
    <t>" @ persdevquotes: ¬´ Without passion you dont have energy, without energy, you have nothing. ¬ª Donald Trump http://is.gd/0FBiS3 "</t>
  </si>
  <si>
    <t>https://twitter.com/realDonaldTrump/status/468281421144920065</t>
  </si>
  <si>
    <t>Getting ready for the big news conference in Dubai. It should all be happening in the U.S., but it isn't - SAD!</t>
  </si>
  <si>
    <t>https://twitter.com/realDonaldTrump/status/468282200132055040</t>
  </si>
  <si>
    <t>We must stop releasing hard core criminals all over the United States. Our country must be strong again!</t>
  </si>
  <si>
    <t>https://twitter.com/realDonaldTrump/status/468398989642301440</t>
  </si>
  <si>
    <t>The roads and sidewalks, airports and bridges, are perfect in Dubai. Everything looks clean &amp; strong. In U.S., everything is falling apart!</t>
  </si>
  <si>
    <t>https://twitter.com/realDonaldTrump/status/468402771784654848</t>
  </si>
  <si>
    <t>‚ÄúYou have to be positive every single day. Positive stamina is a necessary ingredient for success.‚Äù ‚Äì Think Like a Champion</t>
  </si>
  <si>
    <t>https://twitter.com/realDonaldTrump/status/468411809121468416</t>
  </si>
  <si>
    <t>Hitting the first ball at Trump International Dubai, 272 right down the middle. http://instagram.com/p/oLu5L3GhXO/</t>
  </si>
  <si>
    <t>https://twitter.com/realDonaldTrump/status/468412062956535808</t>
  </si>
  <si>
    <t>With @ ivankatrump and the Chairman of DAMAC in Dubai. http://instagram.com/p/oLvATumhXe/</t>
  </si>
  <si>
    <t>https://twitter.com/realDonaldTrump/status/468475996057141248</t>
  </si>
  <si>
    <t>Entrepreneurs: Get a momentum going. Listen, apply, then move forward. Do not procrastinate. See opportunity as the perk that it is.</t>
  </si>
  <si>
    <t>https://twitter.com/realDonaldTrump/status/468477058658861056</t>
  </si>
  <si>
    <t>Entrepreneurs: Stay focused and be tenacious. Pay attention to people who know what they're talking about. Stay fixed on your goals!</t>
  </si>
  <si>
    <t>https://twitter.com/realDonaldTrump/status/468477764757377024</t>
  </si>
  <si>
    <t>Entrepreneurs: See yourself as victorious--and the best way to be victorious is to be passionate. Find something you love doing!</t>
  </si>
  <si>
    <t>https://twitter.com/realDonaldTrump/status/468598293711560704</t>
  </si>
  <si>
    <t>" @ JasonMattera: Poll: New Yorkers Prefer Donald Trump And Liam Neeson Over of Bill de Blasio http://po.st/QlOodC "</t>
  </si>
  <si>
    <t>https://twitter.com/realDonaldTrump/status/468603148622655488</t>
  </si>
  <si>
    <t>" @ hshippey: Wow had a blast today!!! What a guy:)" Thanks for the great photos - look forward to seeing the magazine!</t>
  </si>
  <si>
    <t>https://twitter.com/realDonaldTrump/status/468604176898211840</t>
  </si>
  <si>
    <t>" @ ryantravers: @ realDonaldTrump 10 years ago we had Steve Jobs, Johnny Cash and Bob Hope. Now we have no jobs, no cash and no hope!</t>
  </si>
  <si>
    <t>https://twitter.com/realDonaldTrump/status/468616045788282880</t>
  </si>
  <si>
    <t>" @ TTH7: Just talked to nice woman at jacknthebox- she's being cut to 30 hrs due to # Obamacare- been there 5 yrs-3 kids to feed" Very sad!</t>
  </si>
  <si>
    <t>https://twitter.com/realDonaldTrump/status/468616231163944960</t>
  </si>
  <si>
    <t>" @ Drake4444444: @ realDonaldTrump We have hope. We still have Mr. Trump!" Thank you!</t>
  </si>
  <si>
    <t>https://twitter.com/realDonaldTrump/status/468628444192845825</t>
  </si>
  <si>
    <t>A classic - China just signs massive oil and gas deal with Russia giving Russia plenty of ammo to continue laughing in U.S. face.</t>
  </si>
  <si>
    <t>https://twitter.com/realDonaldTrump/status/468628780991258625</t>
  </si>
  <si>
    <t>Remember, China is not a friend of the United States!</t>
  </si>
  <si>
    <t>https://twitter.com/realDonaldTrump/status/468787076285358081</t>
  </si>
  <si>
    <t>Going now to make a major speech before some of the world's biggest investors in Dubai!</t>
  </si>
  <si>
    <t>https://twitter.com/realDonaldTrump/status/468810235810156544</t>
  </si>
  <si>
    <t>Logic will get you from A to B. Imagination will take you everywhere. - Albert Einstein</t>
  </si>
  <si>
    <t>https://twitter.com/realDonaldTrump/status/468820779896156160</t>
  </si>
  <si>
    <t>"@ajd5439 Visited Trump International Scotland yesterday, amazing golf course. # hole18 # Scotland # Trumpgolf pic.twitter.com/qpbCzPCEZ5" Thanks.</t>
  </si>
  <si>
    <t>https://twitter.com/realDonaldTrump/status/468853928772505602</t>
  </si>
  <si>
    <t>" @ Bigpeter184 Turnberry is a great golf centre. Great courses &amp; hotel. Hope you can improve them Donald. It can be the best." Will be great</t>
  </si>
  <si>
    <t>https://twitter.com/realDonaldTrump/status/468856400006119424</t>
  </si>
  <si>
    <t>Entrepreneurs: Do your best to your utmost ability every day. Make that your standard.</t>
  </si>
  <si>
    <t>https://twitter.com/realDonaldTrump/status/468860772257660928</t>
  </si>
  <si>
    <t>" @ AntonVonClouse been self-employed since I was 18. You &amp; The Art of the Deal were instrumental in that young motivation. Thank you." Great!</t>
  </si>
  <si>
    <t>https://twitter.com/realDonaldTrump/status/469174701215186945</t>
  </si>
  <si>
    <t>Just returned from Ireland, Scotland and Dubai. Amazing trip, great places--but always good to be back.</t>
  </si>
  <si>
    <t>https://twitter.com/realDonaldTrump/status/469189975205220352</t>
  </si>
  <si>
    <t>Persistence is a key for success. Don‚Äôt give up. Continue to Think Big and you will be able to close deals.</t>
  </si>
  <si>
    <t>https://twitter.com/realDonaldTrump/status/469203105448742912</t>
  </si>
  <si>
    <t>"Some people dream of great accomplishments, while others stay awake and do them.‚Äù -- Anonymous</t>
  </si>
  <si>
    <t>https://twitter.com/realDonaldTrump/status/469209384187600898</t>
  </si>
  <si>
    <t>Talent is cheaper than table salt. What separates the talented individual from the successful one is a lot of hard work. -- Stephen King</t>
  </si>
  <si>
    <t>https://twitter.com/realDonaldTrump/status/469210542549528576</t>
  </si>
  <si>
    <t>" @ Grizz524 @ realDonaldTrump thanks for getting me through finals week Mr. Trump" Good luck!</t>
  </si>
  <si>
    <t>https://twitter.com/realDonaldTrump/status/469212247047544832</t>
  </si>
  <si>
    <t>" @ realtmfleming Your seminars, books, shows all have impacted my life for better. The number 1 thing I learned from you: THINK BIG!" Great!</t>
  </si>
  <si>
    <t>https://twitter.com/realDonaldTrump/status/469452236217544704</t>
  </si>
  <si>
    <t>I have been watching and loving the United States for many years and have NEVER seen it look weaker or less effective!</t>
  </si>
  <si>
    <t>https://twitter.com/realDonaldTrump/status/469465110906683392</t>
  </si>
  <si>
    <t>" @ mikewarner1976 All I want for Christmas is for @ realDonaldTrump to buy the @ buffalobills" @ nflcommish</t>
  </si>
  <si>
    <t>https://twitter.com/realDonaldTrump/status/469465496803627009</t>
  </si>
  <si>
    <t>" @ imnotsochey Really hoping I magically run into @ realDonaldTrump in New York City this weekend!! He's an inspiration!" Thank you.</t>
  </si>
  <si>
    <t>https://twitter.com/realDonaldTrump/status/469465852547698689</t>
  </si>
  <si>
    <t>"@EllaKAgency @ realDonaldTrump saw the Facebook specs for the new trump tower in Dubai looking good!!" Thanks.</t>
  </si>
  <si>
    <t>@EllaKAgency @</t>
  </si>
  <si>
    <t>https://twitter.com/realDonaldTrump/status/469466454837190656</t>
  </si>
  <si>
    <t>" @ ShoretnTweet @ realDonaldTrump did someone say # WineWednesday? Loved your winery in VA, brought a case back to Pottstown PA!" Great!</t>
  </si>
  <si>
    <t>https://twitter.com/realDonaldTrump/status/469549447190700033</t>
  </si>
  <si>
    <t>" @ beepee2004 Hi Donald, I thought you may like to see a photo of Turnberry Lighthouse I took last year pic.twitter.com/eTGlG5DuwC" Beautiful!</t>
  </si>
  <si>
    <t>https://twitter.com/realDonaldTrump/status/469551057740521472</t>
  </si>
  <si>
    <t>"beepee2004 Thank you very much Donald. Here is another. pic.twitter.com/KfYYCh93V9" Thanks--both do justice to a fantastic place.</t>
  </si>
  <si>
    <t>https://twitter.com/realDonaldTrump/status/469558484745613312</t>
  </si>
  <si>
    <t>" @ calebsthomas @ realDonaldTrump what books should I read for business? Particularly by you" Start with The Art of the Deal.</t>
  </si>
  <si>
    <t>https://twitter.com/realDonaldTrump/status/469561587242926080</t>
  </si>
  <si>
    <t>Thx, and from a better quotation source: "You miss 100% of the shots you don't take." -- Wayne Gretzky</t>
  </si>
  <si>
    <t>https://twitter.com/realDonaldTrump/status/469579686780366849</t>
  </si>
  <si>
    <t>Mike Leach's lessons, his takeaways from Geronimo's life are fascinating &amp; useful whether in boardroom or locker roomhttp://amzn.to/RXRgum</t>
  </si>
  <si>
    <t>https://twitter.com/realDonaldTrump/status/469812509667364864</t>
  </si>
  <si>
    <t>" @ WusongTweet: @ pand @ realDonaldTrump Trump may be the best entrepreneur. Thinking Big and he is also creative, tenacious &amp; loves his work."</t>
  </si>
  <si>
    <t>https://twitter.com/realDonaldTrump/status/469813167845953536</t>
  </si>
  <si>
    <t>" @ JFarquharLaird: Great to see @ realDonaldTrump getting the respect he deserves. A gentleman, a friend, a genius." Thank you!</t>
  </si>
  <si>
    <t>https://twitter.com/realDonaldTrump/status/469813939832750080</t>
  </si>
  <si>
    <t>Logic will get you from A to B. Imagination will take you everywhere. - Albert Einstein‚Äù</t>
  </si>
  <si>
    <t>https://twitter.com/realDonaldTrump/status/469816814591938560</t>
  </si>
  <si>
    <t>Sometimes by losing a battle you find a new way to win the war. Don't ever get down on yourself, just keep fighting - in the end, you WIN!</t>
  </si>
  <si>
    <t>https://twitter.com/realDonaldTrump/status/469825790851284992</t>
  </si>
  <si>
    <t>" @ ptarkkonen: "What separates the winners from the losers is how a person reacts to each new twist of fate." -Donald Trump # leadership"</t>
  </si>
  <si>
    <t>https://twitter.com/realDonaldTrump/status/469845451865600001</t>
  </si>
  <si>
    <t>Via @ itp_ab by @ ctrenwith: "'Trump effect' will see Dubai properties rise 50%‚Äùhttp://bit.ly/1tk6kjI</t>
  </si>
  <si>
    <t>https://twitter.com/realDonaldTrump/status/469846449476620288</t>
  </si>
  <si>
    <t>‚ÄúExclusive: Donald Trump wants to build a luxury hotel in Dubai‚Äù http://www.arabianbusiness.com/exclusive-donald-trump-wants-build-luxury-hotel-in-dubai-551302.html ‚Ä¶ via @ itp_ab by @ ctrenwith</t>
  </si>
  <si>
    <t>https://twitter.com/realDonaldTrump/status/469849625877172224</t>
  </si>
  <si>
    <t>"@joddo15 @ realDonaldTrump take a shot at buying the @ buffalobills and keeping them in WNY!" @ nflcommish</t>
  </si>
  <si>
    <t>@joddo15 @ @ @</t>
  </si>
  <si>
    <t>https://twitter.com/realDonaldTrump/status/469850924102737921</t>
  </si>
  <si>
    <t>Via @ BreitbartNews by @ TheTonyLee: " @ Citizens_United sues @ AGSchneiderman for violating 1st Amendment"http://bit.ly/1jXQseY</t>
  </si>
  <si>
    <t>https://twitter.com/realDonaldTrump/status/469862793622347776</t>
  </si>
  <si>
    <t>Congrats to @ Team_Mitch on winning a spirited primary. Great job, Mitch.</t>
  </si>
  <si>
    <t>https://twitter.com/realDonaldTrump/status/469864989357260800</t>
  </si>
  <si>
    <t>Obama's wind turbines kill ‚Äú13-39 million birds and bats every year!‚Äù http://bit.ly/1jXRgk3 Save our bald eagles, symbol of our nation!</t>
  </si>
  <si>
    <t>https://twitter.com/realDonaldTrump/status/469897167034138625</t>
  </si>
  <si>
    <t>Very excited to be addressing the @ RepLeadConf next Friday in New Orleans. There is much to discuss!</t>
  </si>
  <si>
    <t>https://twitter.com/realDonaldTrump/status/469897688927207424</t>
  </si>
  <si>
    <t>Remember our brave men &amp; women who have fallen protecting our country this Memorial Day!</t>
  </si>
  <si>
    <t>https://twitter.com/realDonaldTrump/status/469903282316791808</t>
  </si>
  <si>
    <t>Terrible for the economy &amp; middle class, gas has now been over $3/gallon for a record 1,245 days http://bit.ly/SpioTA FRACK NOW &amp; FAST!</t>
  </si>
  <si>
    <t>https://twitter.com/realDonaldTrump/status/469904020732391425</t>
  </si>
  <si>
    <t>The VA scandal shows the fatal ineptitude of big central planning government. When will we learn?</t>
  </si>
  <si>
    <t>https://twitter.com/realDonaldTrump/status/469906226466545664</t>
  </si>
  <si>
    <t>The Obama administration gives better medical care to Al Qaeda at Gitmo than to our vets.</t>
  </si>
  <si>
    <t>https://twitter.com/realDonaldTrump/status/469907149897101313</t>
  </si>
  <si>
    <t>The ObamaCare websites have cost over $5B &amp; many still do not work http://bit.ly/ROygP1 One of the greatest fiascos in modern history!</t>
  </si>
  <si>
    <t>https://twitter.com/realDonaldTrump/status/469915639298396160</t>
  </si>
  <si>
    <t>Rising 70 stories over Panama Bay, @ TrumpPanama offers our elite amenities in Latin Americas tallest building http://bit.ly/15yd81s</t>
  </si>
  <si>
    <t>https://twitter.com/realDonaldTrump/status/470337239507927041</t>
  </si>
  <si>
    <t>" @ JakeMHS: The guy next to me on the train apparently supports Donald Trump for president" And so do many others - our country is a mess!</t>
  </si>
  <si>
    <t>https://twitter.com/realDonaldTrump/status/470511519872978944</t>
  </si>
  <si>
    <t>Have a great and peaceful Memorial Day - but remember, there are people out there who don't want us to have peace. WE MUST BE STRONG!!!!</t>
  </si>
  <si>
    <t>https://twitter.com/realDonaldTrump/status/470687087876784128</t>
  </si>
  <si>
    <t>. @ McIlroyRory - Way to go Rory, fantastic victory!</t>
  </si>
  <si>
    <t>https://twitter.com/realDonaldTrump/status/470691864329216000</t>
  </si>
  <si>
    <t>.@pgaofamerica A really great tournament, congrats to Monty, Pete B and Ted Bishop. FANTASTIC JOB!</t>
  </si>
  <si>
    <t>https://twitter.com/realDonaldTrump/status/470847071269163008</t>
  </si>
  <si>
    <t>" @ seankjensen: # whocaroniscalling‚Ä¶ @ realDonaldTrump pic.twitter.com/R1kWLKNBJ8"</t>
  </si>
  <si>
    <t>https://twitter.com/realDonaldTrump/status/470847340249493504</t>
  </si>
  <si>
    <t>"@house6000: That limo story with that lucky guy changing the tire was amazing, I wish I was as lucky as he was, have a great day!" THANKS!</t>
  </si>
  <si>
    <t>https://twitter.com/realDonaldTrump/status/470847722858110976</t>
  </si>
  <si>
    <t>" @ wisdomforwomen: ‚Äú @ realDonaldTrump: The Obama administration gives better medical care to Al Qaeda at Gitmo than to our vets.‚Äù True!</t>
  </si>
  <si>
    <t>https://twitter.com/realDonaldTrump/status/470850809765560320</t>
  </si>
  <si>
    <t>" @ laurenhuston: My Gram passed in Nov. I sorted through her books today &amp; found all of yours. Gram knew how to pick them!" THANKS LAUREN!</t>
  </si>
  <si>
    <t>https://twitter.com/realDonaldTrump/status/470852255684771840</t>
  </si>
  <si>
    <t>" @ MrBearHere: @ realDonaldTrump just started my business and everyday I tell myself # belikeTrump" Very nice, thanks!</t>
  </si>
  <si>
    <t>https://twitter.com/realDonaldTrump/status/471026395112427521</t>
  </si>
  <si>
    <t>What does.Obama know about the VA or business - nothing, just look at the five billion dollar ObamaCare website. We need a real leader!</t>
  </si>
  <si>
    <t>https://twitter.com/realDonaldTrump/status/471058611842461696</t>
  </si>
  <si>
    <t>" @ pasVote RED in 2014 &amp; 2016 &amp; remove these inept clowns &amp; party out for the next 8 years. Donald Trump run for Pres. Americans are fed up!"</t>
  </si>
  <si>
    <t>https://twitter.com/realDonaldTrump/status/471067767521546240</t>
  </si>
  <si>
    <t>"@JoyceGoodman64: @ realDonaldTrump run Mr. Trump...please we need you!"</t>
  </si>
  <si>
    <t>@JoyceGoodman64 @</t>
  </si>
  <si>
    <t>https://twitter.com/realDonaldTrump/status/471216222273433600</t>
  </si>
  <si>
    <t>" @ IGotAngelEyes: @ realDonaldTrump @JoyceGoodman64 Mr. Trump Is A Fine Man &amp; So Intelligent &amp; Dnt Bk Down. I Wid B The 1st N Line 2 Vote.</t>
  </si>
  <si>
    <t>https://twitter.com/realDonaldTrump/status/471216399256276992</t>
  </si>
  <si>
    <t>" @ RowdyRoadie11: @ realDonaldTrump @JoyceGoodman64 I agree mr trump. I am a veteran and can't stand what is happening"</t>
  </si>
  <si>
    <t>https://twitter.com/realDonaldTrump/status/471219544862633986</t>
  </si>
  <si>
    <t>I am speaking today at the National Press Club, totally sold out, and will then be inspecting The Old Post Office on Pennsylvania Avenue!</t>
  </si>
  <si>
    <t>https://twitter.com/realDonaldTrump/status/471219737381195777</t>
  </si>
  <si>
    <t>" @ luuuucy15_: @ realDonaldTrump run for pres 2016! it will be my first time getting to vote and i want to vote for you" Thank you, nice!</t>
  </si>
  <si>
    <t>https://twitter.com/realDonaldTrump/status/471220223518183424</t>
  </si>
  <si>
    <t>" @ not_that_actor: @ IGotAngelEyes @JoyceGoodman64 If Donald doesn't run, the US will never regain its #1 world super-power status" True!</t>
  </si>
  <si>
    <t>https://twitter.com/realDonaldTrump/status/471220673612754944</t>
  </si>
  <si>
    <t>" @ GOPthinker: @ realDonaldTrump We need you to run for president, big guy. The Dems &amp; Reps are simply incapable of fixing the country."</t>
  </si>
  <si>
    <t>https://twitter.com/realDonaldTrump/status/471262363090681856</t>
  </si>
  <si>
    <t>" @ TalismanJohnnyA: @ foxandfriends When is Mr. @ realDonaldTrump due back? The last two weeks without him on Monday's has scarred me. MONDAY!</t>
  </si>
  <si>
    <t>https://twitter.com/realDonaldTrump/status/471262541100744704</t>
  </si>
  <si>
    <t>" @ MichaelShmikel: @ realDonaldTrump if u don't run for prez I hope u r tapped for VP or Fed reserve chair or anything." Thanks.</t>
  </si>
  <si>
    <t>https://twitter.com/realDonaldTrump/status/471262709598924800</t>
  </si>
  <si>
    <t>" @ nawal: If someone knows they made a mistake and they apologize, forgive them and move on, but never trust them again. by @ realDonaldTrump"</t>
  </si>
  <si>
    <t>https://twitter.com/realDonaldTrump/status/471301533687377921</t>
  </si>
  <si>
    <t>Close to NYC, @ TrumpNationalNY features one of @ GolfDigestMag's top rated NY courses, a 7,291 yd. par 72 http://bit.ly/bhn5fU</t>
  </si>
  <si>
    <t>https://twitter.com/realDonaldTrump/status/471319281377243136</t>
  </si>
  <si>
    <t>Featuring private living spaces, oversized bathrooms &amp; stunning views, @TrumpSoHo = downtown NYC‚Äôs premiere hotel http://bit.ly/1jVew8s</t>
  </si>
  <si>
    <t>https://twitter.com/realDonaldTrump/status/471321763943813122</t>
  </si>
  <si>
    <t>‚ÄúResults are what matter...A series of efforts will add up to experience and achievement.‚Äù - Think Like a Champion</t>
  </si>
  <si>
    <t>https://twitter.com/realDonaldTrump/status/471350175165071361</t>
  </si>
  <si>
    <t>Winners never quit and quitters never win. -- Vince Lombardi</t>
  </si>
  <si>
    <t>https://twitter.com/realDonaldTrump/status/471380845929181184</t>
  </si>
  <si>
    <t>Our greatest weakness lies in giving up. The most certain way to succeed is always to try just one more time. -- Thomas A. Edison</t>
  </si>
  <si>
    <t>https://twitter.com/realDonaldTrump/status/471398276080865282</t>
  </si>
  <si>
    <t>The Amateur. On his trip to Afghanistan, our commander-in-chief disclosed the CIA Chief‚Äôs name. Unsafe disaster!http://nws.mx/1mkFvYe</t>
  </si>
  <si>
    <t>https://twitter.com/realDonaldTrump/status/471398403801227264</t>
  </si>
  <si>
    <t>On Memorial Day, Khamenei called for ‚ÄòDeath To America‚Äôhttp://bit.ly/1jXtriu</t>
  </si>
  <si>
    <t>https://twitter.com/realDonaldTrump/status/471399566047465472</t>
  </si>
  <si>
    <t>The Boston Bomber got immediate emergency surgery for a gunshot yet our vets die on waiting lines at the VA. We must do better!</t>
  </si>
  <si>
    <t>https://twitter.com/realDonaldTrump/status/471407086182858753</t>
  </si>
  <si>
    <t>The Blue Monster is celebrated in June issue of Robb Report as the Best of the Best winner in Golf Course Category. http://bit.ly/1nwM8tf</t>
  </si>
  <si>
    <t>https://twitter.com/realDonaldTrump/status/471423704597942273</t>
  </si>
  <si>
    <t>Like it or not, Edward Snowden is a SPY and should be tried as a SPY! He has stolen invaluable information and damaged us with other nations</t>
  </si>
  <si>
    <t>https://twitter.com/realDonaldTrump/status/471424584944594945</t>
  </si>
  <si>
    <t>Thank you for all of the really nice comments and reviews concerning my speech today at the National Press Club. It was my great honor!</t>
  </si>
  <si>
    <t>https://twitter.com/realDonaldTrump/status/471425556030836737</t>
  </si>
  <si>
    <t>I am starting to think that TOP SECRET information should be done with pen to paper and locked in a safe. Too many can break into computers.</t>
  </si>
  <si>
    <t>https://twitter.com/realDonaldTrump/status/471425882410602496</t>
  </si>
  <si>
    <t>" @ joerusso9: @ realDonaldTrump should be the next president" Thanks.</t>
  </si>
  <si>
    <t>https://twitter.com/realDonaldTrump/status/471476490346196992</t>
  </si>
  <si>
    <t>" @ immlawyercanada: @ realDonaldTrump BRILLIANT!" Thank you!</t>
  </si>
  <si>
    <t>https://twitter.com/realDonaldTrump/status/471637686248542208</t>
  </si>
  <si>
    <t>‚ÄúYou cannot escape the responsibility of tomorrow by evading it today.‚Äù ‚Äì Pres. Abraham Lincoln</t>
  </si>
  <si>
    <t>https://twitter.com/realDonaldTrump/status/471662695692140544</t>
  </si>
  <si>
    <t>Great @ nytimes story about our conversion of the Old Post Office building in D.C. to luxury hotel-http://nyti.ms/1pxTITN</t>
  </si>
  <si>
    <t>https://twitter.com/realDonaldTrump/status/471676564841959424</t>
  </si>
  <si>
    <t>. @ TrumpChicago‚Äôs The Spa offers 5 star services w/ 12 treatment rooms &amp; 53 spa guestrooms overlooking the skyline http://bit.ly/1h4AEao</t>
  </si>
  <si>
    <t>https://twitter.com/realDonaldTrump/status/471677791311003648</t>
  </si>
  <si>
    <t>"Intrinsic means basic, inborn, elemental. If you have an intrinsic value, it cannot be taken away." - Think Like a Champion</t>
  </si>
  <si>
    <t>https://twitter.com/realDonaldTrump/status/471715884663603200</t>
  </si>
  <si>
    <t>My speech to @ PressClubDC yesterday at the # NPCLunch on the topic of building a business brand via @ cspan http://cs.pn/SLrrOU</t>
  </si>
  <si>
    <t>https://twitter.com/realDonaldTrump/status/471750335535808512</t>
  </si>
  <si>
    <t>Focus on your goals, not your problems. And remember--problems are a mind exercise--so enjoy the challenge.</t>
  </si>
  <si>
    <t>https://twitter.com/realDonaldTrump/status/471757105297629184</t>
  </si>
  <si>
    <t>Entrepreneurs: Be prepared and be tough. Cover your bases! There are a lot of ups and downs, but you can ride them out if you're prepared.</t>
  </si>
  <si>
    <t>https://twitter.com/realDonaldTrump/status/471760483775959040</t>
  </si>
  <si>
    <t>" @ adeezy101 @ realDonaldTrump even after making billions, what keeps you motivated?" If you have passion for your work, you will be motivated</t>
  </si>
  <si>
    <t>https://twitter.com/realDonaldTrump/status/471991556850081792</t>
  </si>
  <si>
    <t>Have you ever seen our country look weaker or more pathetic: Snowden, ObamaCare, VA, Russia, jobs, decimated military, debt and so much more</t>
  </si>
  <si>
    <t>https://twitter.com/realDonaldTrump/status/471993761648492544</t>
  </si>
  <si>
    <t>Snowden is a liar.and a fraud!</t>
  </si>
  <si>
    <t>https://twitter.com/realDonaldTrump/status/472105894537592832</t>
  </si>
  <si>
    <t>" @ bsarikas A Trump Makeover for Washington‚Äôs Old Post Office http://nyti.ms/1nRmA8t Bringing a touch of class back to DC - well done!" Thx</t>
  </si>
  <si>
    <t>https://twitter.com/realDonaldTrump/status/472119433314721793</t>
  </si>
  <si>
    <t># TBT Here I am with @ gwenstefani and @ donaldjtrumpjr http://instagram.com/p/omEzOOGhS4/</t>
  </si>
  <si>
    <t>https://twitter.com/realDonaldTrump/status/472335665133133824</t>
  </si>
  <si>
    <t>"@MANNYSTEEZU: @ realDonaldTrump should run for president." Thank you!</t>
  </si>
  <si>
    <t>@MANNYSTEEZU @</t>
  </si>
  <si>
    <t>https://twitter.com/realDonaldTrump/status/472390807333654528</t>
  </si>
  <si>
    <t>Today at 1:30PM CT I will be addressing @ RepLeadConf in New Orleans http://bit.ly/1k7TpP6 Will focus on how to fix our great country.</t>
  </si>
  <si>
    <t>https://twitter.com/realDonaldTrump/status/472394594672730114</t>
  </si>
  <si>
    <t>Via @ PressClubDC by @ snlyngaas: ‚ÄúTrump Says U.S. Brand Has Lost Its Luster‚Äù http://bit.ly/1k7Sazb</t>
  </si>
  <si>
    <t>https://twitter.com/realDonaldTrump/status/472395209096298496</t>
  </si>
  <si>
    <t>" @ touchme721 @ TrumpDoral @ realDonaldTrump one beautiful course" Thank you.</t>
  </si>
  <si>
    <t>https://twitter.com/realDonaldTrump/status/472396384751329280</t>
  </si>
  <si>
    <t>My speech to @ PressClubDC on Tuesday at the # NPCLunch on the topic of building a business brand via @ cspan http://cs.pn/SLrrOU</t>
  </si>
  <si>
    <t>https://twitter.com/realDonaldTrump/status/472400226578620416</t>
  </si>
  <si>
    <t>The Dunes of @ TrumpScotland are a world treasure threading thru @ GolfWorld1‚Äôs Scotland top Par 72 7,400 yd course http://bit.ly/1hNoFzt</t>
  </si>
  <si>
    <t>https://twitter.com/realDonaldTrump/status/472406373360484353</t>
  </si>
  <si>
    <t>Our vets are the pride of our nation. The VA scandal is a disgrace.If you can get food stamps so fast, our vets should get immediate care</t>
  </si>
  <si>
    <t>https://twitter.com/realDonaldTrump/status/472407654741323776</t>
  </si>
  <si>
    <t>Our country is on the precipice. Washington is broken. Where is the leadership?</t>
  </si>
  <si>
    <t>https://twitter.com/realDonaldTrump/status/472410965691342848</t>
  </si>
  <si>
    <t>The American worker is being victimized by our trade policies. We need smart trade which can only be accomplished by smart dealmakers.</t>
  </si>
  <si>
    <t>https://twitter.com/realDonaldTrump/status/472433701721485314</t>
  </si>
  <si>
    <t>https://twitter.com/realDonaldTrump/status/472434013052108800</t>
  </si>
  <si>
    <t>MUST READ ‚Äì via @ IBDinvestors: ‚ÄúVA Scandal Grows As Bonuses Went To Worst Hospitals‚Äùhttp://bit.ly/1kKJDm2</t>
  </si>
  <si>
    <t>https://twitter.com/realDonaldTrump/status/472447734860218369</t>
  </si>
  <si>
    <t>Snowden is a traitor and a disgrace. Make no mistake, he is no hero. In fact he is a coward who should come back &amp; face justice.</t>
  </si>
  <si>
    <t>https://twitter.com/realDonaldTrump/status/472458754974576641</t>
  </si>
  <si>
    <t>‚ÄúThe greatest discovery of all time is that a person can change his future by merely changing his attitude.‚Äù - @ Oprah</t>
  </si>
  <si>
    <t>https://twitter.com/realDonaldTrump/status/472459246895124480</t>
  </si>
  <si>
    <t>" @ aliayacovlef @ IvankaTrump @ realDonaldTrump You are such a great team I work with my daughter and I can understand the dynamic." Thank you.</t>
  </si>
  <si>
    <t>https://twitter.com/realDonaldTrump/status/472667067447918594</t>
  </si>
  <si>
    <t># TheArsenioHallShow Well, it had to happen. People that are disloyal, in the long run, never make it. Arsenio was just cancelled!</t>
  </si>
  <si>
    <t>https://twitter.com/realDonaldTrump/status/472668585387499520</t>
  </si>
  <si>
    <t>I am in Toronto checking the great Trump International Hotel - highest rated hotel in Canada. It is a beauty!</t>
  </si>
  <si>
    <t>https://twitter.com/realDonaldTrump/status/472697572201889792</t>
  </si>
  <si>
    <t>" @ ukcarioca: @ realDonaldTrump do you ever sleep? I see timelines from you at 3-5am?" Not much!</t>
  </si>
  <si>
    <t>https://twitter.com/realDonaldTrump/status/472697753903321088</t>
  </si>
  <si>
    <t>" @ annelol: @ realDonaldTrump i hope my children are just like you" So nice, thanks.</t>
  </si>
  <si>
    <t>https://twitter.com/realDonaldTrump/status/472697944203100160</t>
  </si>
  <si>
    <t>"@87krusty87: @ realDonaldTrump I saw the Toronto hotel last year - it is a beauty indeed! Great addition to the skyline!"</t>
  </si>
  <si>
    <t>@87krusty87 @</t>
  </si>
  <si>
    <t>https://twitter.com/realDonaldTrump/status/472698139200487424</t>
  </si>
  <si>
    <t>" @ mosanimusa: @ realDonaldTrump Great man doing great things" Thank you.</t>
  </si>
  <si>
    <t>https://twitter.com/realDonaldTrump/status/472698441760387072</t>
  </si>
  <si>
    <t>" @ druudruu: @ realDonaldTrump worked there once. Stayed there too. It was a dream both times!"</t>
  </si>
  <si>
    <t>https://twitter.com/realDonaldTrump/status/472698873212071936</t>
  </si>
  <si>
    <t>" @ johnny4arizona: @ realDonaldTrump That is for sure !! Congrats on your appearance at # RLC2014 in New Orleans TRUMP 2016" Thanks.</t>
  </si>
  <si>
    <t>https://twitter.com/realDonaldTrump/status/472874216778649601</t>
  </si>
  <si>
    <t>"@Versongoetrix: @ realDonaldTrump If you run for president I will absolutely vote for you and so will my family/friends!~" Great!</t>
  </si>
  <si>
    <t>@Versongoetrix @</t>
  </si>
  <si>
    <t>https://twitter.com/realDonaldTrump/status/472898907945836544</t>
  </si>
  <si>
    <t>President Obama created a VERY BAD precedent by handing over five Taliban prisoners in exchange for Sgt. Bowe Bergdahl. Another U.S. loss!</t>
  </si>
  <si>
    <t>https://twitter.com/realDonaldTrump/status/472899070806093826</t>
  </si>
  <si>
    <t>" @ ChazKShand: @ realDonaldTrump Run for president! We need a leader, not a politician!" So true!</t>
  </si>
  <si>
    <t>https://twitter.com/realDonaldTrump/status/472901369255305216</t>
  </si>
  <si>
    <t>The U.S. cannot negotiate with terrorists. It is a sad and terrible situation for the family involved, but this can only lead to disaster.</t>
  </si>
  <si>
    <t>https://twitter.com/realDonaldTrump/status/472902531853459457</t>
  </si>
  <si>
    <t>" @ Awew: @ realDonaldTrump Now the enemy knows that capturing soldiers is worth it b/c our idiot president will give them what they want."</t>
  </si>
  <si>
    <t>https://twitter.com/realDonaldTrump/status/472903367237595136</t>
  </si>
  <si>
    <t>" @ rbrohammer: Just watched your speech at the National Press Club. Fantastic as usual. Please consider 2016. We need fantastic leadership"</t>
  </si>
  <si>
    <t>https://twitter.com/realDonaldTrump/status/472904158845349888</t>
  </si>
  <si>
    <t>"@kylegolfmtnbike: @ realDonaldTrump wonder how long it takes the released terrorists to attack Americans?"</t>
  </si>
  <si>
    <t>@kylegolfmtnbike @</t>
  </si>
  <si>
    <t>https://twitter.com/realDonaldTrump/status/472907430431428609</t>
  </si>
  <si>
    <t>" @ fergton: @ realDonaldTrump when the released prisoners kill Americans what does Obama say to their parents?"</t>
  </si>
  <si>
    <t>https://twitter.com/realDonaldTrump/status/472907796087074816</t>
  </si>
  <si>
    <t>" @ mappleby747: Trump 2016! We need someone who not only wants to Change this country but can change this country. @ realDonaldTrump" Thanks.</t>
  </si>
  <si>
    <t>https://twitter.com/realDonaldTrump/status/472907953188528128</t>
  </si>
  <si>
    <t>" @ maathewdavis: @ realDonaldTrump run in 2016 for the sake of future generations. Obama and his friends are tearing America apart."</t>
  </si>
  <si>
    <t>https://twitter.com/realDonaldTrump/status/472908227642806272</t>
  </si>
  <si>
    <t>" @ joydacus84: @ realDonaldTrump not long, Obama plays with our emotion's knowing we all love to see this soldier come home. Stupid man!"</t>
  </si>
  <si>
    <t>https://twitter.com/realDonaldTrump/status/472908487094460417</t>
  </si>
  <si>
    <t>" @ maathewdavis: @ realDonaldTrump please run for president to save America. my whole family is knows you‚Äôre the only man who can do it!" True</t>
  </si>
  <si>
    <t>https://twitter.com/realDonaldTrump/status/472913311596441601</t>
  </si>
  <si>
    <t>At some point Sgt. Bergdahl will have to explain his capture. In 2009 he simply wandered off his base without a weapon. Many questions!</t>
  </si>
  <si>
    <t>https://twitter.com/realDonaldTrump/status/472914197882220544</t>
  </si>
  <si>
    <t>" @ happygirl71929: @ realDonaldTrump If you don't run in 2016..... I'm moving to Canada..... Please help us Mr. Trump" Don't move so fast!</t>
  </si>
  <si>
    <t>https://twitter.com/realDonaldTrump/status/472915001486114816</t>
  </si>
  <si>
    <t>" @ adamsteinbaugh: @ realDonaldTrump you need to run for president like right now mister trump"</t>
  </si>
  <si>
    <t>https://twitter.com/realDonaldTrump/status/472915807098245120</t>
  </si>
  <si>
    <t>The statement about leaving the base came directly from CBS Evening News.</t>
  </si>
  <si>
    <t>https://twitter.com/realDonaldTrump/status/473048501161828352</t>
  </si>
  <si>
    <t>" @ RColdwellBanker: @ realDonaldTrump watching your c-span special from the other day, I can't get enough of it!!!!!!!" Thank you!</t>
  </si>
  <si>
    <t>https://twitter.com/realDonaldTrump/status/473048897074368512</t>
  </si>
  <si>
    <t>" @ mizatch @ realDonaldTrump watching what you said on Tuesday on @ cspan You make sense. I hope to continue to learn from you. Thank you sir!"</t>
  </si>
  <si>
    <t>https://twitter.com/realDonaldTrump/status/473048939168399361</t>
  </si>
  <si>
    <t>" @ DavidHyre: @ realDonaldTrump Donald please run"</t>
  </si>
  <si>
    <t>https://twitter.com/realDonaldTrump/status/473051019102806016</t>
  </si>
  <si>
    <t>" @ TyceDaggitt: @ realDonaldTrump for PRESIDENT. Time for a CHANGE in the RIGHT direction."</t>
  </si>
  <si>
    <t>https://twitter.com/realDonaldTrump/status/473052308440621056</t>
  </si>
  <si>
    <t>" @ johnny4arizona: @ realDonaldTrump A successful # Trump2016 bid would restore American exceptionalism, entrepreneurship, and leadership."</t>
  </si>
  <si>
    <t>https://twitter.com/realDonaldTrump/status/473052599923376128</t>
  </si>
  <si>
    <t>" @ johnny4arizona: President Trump would have America walking proudly, talking loudly, carrying big stick n foreign policy again. # Trump2016"</t>
  </si>
  <si>
    <t>https://twitter.com/realDonaldTrump/status/473052872809390080</t>
  </si>
  <si>
    <t>" @ johnny4arizona:Trump Ur biid 4 Prez n 2016 would make U.S top economic superpower, encourage r allies, slow or stop r enemies. # Trump2016"</t>
  </si>
  <si>
    <t>https://twitter.com/realDonaldTrump/status/473263014641033217</t>
  </si>
  <si>
    <t>" @ TaynishaGray: So yeah the first vote I will ever cast for president will be Donald Trump bc who can really argue with Donald Trump?"</t>
  </si>
  <si>
    <t>https://twitter.com/realDonaldTrump/status/473274911310364672</t>
  </si>
  <si>
    <t>" @ davidc: I refuse to vote for anybody but Trump in the next presidential election. He is the only man that can lead this corrupted country"</t>
  </si>
  <si>
    <t>https://twitter.com/realDonaldTrump/status/473275403948544000</t>
  </si>
  <si>
    <t>" @ Teabo: How many people would vote for DonaldTrump if he ran? I would... if you can make in New York, you can make it anywhere # NewYorkNY"</t>
  </si>
  <si>
    <t>https://twitter.com/realDonaldTrump/status/473275580662972417</t>
  </si>
  <si>
    <t>" @ 1ChrisJoly: @ realDonaldTrump Your ties are amazing." Thanks.</t>
  </si>
  <si>
    <t>https://twitter.com/realDonaldTrump/status/473277482976956417</t>
  </si>
  <si>
    <t>"@diverojalv: @ TaynishaGray Trump boldy calls out problems,then offers solutions &amp; opinions that excite the electorate, just like Reagan!"</t>
  </si>
  <si>
    <t>@diverojalv @</t>
  </si>
  <si>
    <t>https://twitter.com/realDonaldTrump/status/473277587385352192</t>
  </si>
  <si>
    <t>" @ maathewdavis: @ realDonaldTrump my econ teacher says ur the only one who can fix the economy. if you run my whole school will vote for you.</t>
  </si>
  <si>
    <t>https://twitter.com/realDonaldTrump/status/473277882647969792</t>
  </si>
  <si>
    <t>" @ cmull43: I'm not sayingTrump should necessarily be a 2 term president. Give him 4 years and he can begin the restructuring of our economy"</t>
  </si>
  <si>
    <t>https://twitter.com/realDonaldTrump/status/473278081168584704</t>
  </si>
  <si>
    <t>"@JoyceGoodman64: @ realDonaldTrump running the US is much like running a business, who better at that than The Donald? # Trump2016"</t>
  </si>
  <si>
    <t>https://twitter.com/realDonaldTrump/status/473278167315017728</t>
  </si>
  <si>
    <t>" @ Awizzel10: @ realDonaldTrump We need you. You are the answer to this nations problems. # trump2016"</t>
  </si>
  <si>
    <t>https://twitter.com/realDonaldTrump/status/473278241436749824</t>
  </si>
  <si>
    <t>" @ Awizzel10: # Trump2016 You are an inspiration to me and my friends, @ realDonaldTrump. #2016 # prez"</t>
  </si>
  <si>
    <t># #2016 #</t>
  </si>
  <si>
    <t>https://twitter.com/realDonaldTrump/status/473297179604307969</t>
  </si>
  <si>
    <t>" @ themurphyz: The @ realDonaldTrump tower is crazy. Absolutely in love. @ TrumpToronto # service # amazing # Mrzbirthday"</t>
  </si>
  <si>
    <t>https://twitter.com/realDonaldTrump/status/473297586309173249</t>
  </si>
  <si>
    <t>" @ DEMEGL10: @ realDonaldTrump if you run...it will be the first time I vote"</t>
  </si>
  <si>
    <t>https://twitter.com/realDonaldTrump/status/473298331343790080</t>
  </si>
  <si>
    <t>" @ petewaite976: I hope @ realDonaldTrump runs for # President2016, ratings for debate nights would blow @ ApprenticeNBC right out of the water!</t>
  </si>
  <si>
    <t>https://twitter.com/realDonaldTrump/status/473299113073586176</t>
  </si>
  <si>
    <t>"@_Brandoh: @ realDonaldTrump Donald for President!" Thanks.</t>
  </si>
  <si>
    <t>https://twitter.com/realDonaldTrump/status/473299192782131201</t>
  </si>
  <si>
    <t>" @ bturner12387: @ realDonaldTrump 2016 is your year! Nobody better prepared to fix our country than you, please run"</t>
  </si>
  <si>
    <t>https://twitter.com/realDonaldTrump/status/473299320541020161</t>
  </si>
  <si>
    <t>" @ 2p2TrollCat: . @ realDonaldTrump @ petewaite976 @ ApprenticeNBC That wouldn't be hard to do." True!</t>
  </si>
  <si>
    <t>https://twitter.com/realDonaldTrump/status/473299655435223040</t>
  </si>
  <si>
    <t>"@Negroamigo11: @ realDonaldTrump is the right man for the job # Trump2016"</t>
  </si>
  <si>
    <t>@Negroamigo11 @</t>
  </si>
  <si>
    <t>https://twitter.com/realDonaldTrump/status/473300173771124736</t>
  </si>
  <si>
    <t>" @ bojo123be: @ realDonaldTrump all your towers are breathtaking.Proud of your charisma and versatility." Thanks.</t>
  </si>
  <si>
    <t>https://twitter.com/realDonaldTrump/status/473300563174907904</t>
  </si>
  <si>
    <t>" @ HeisenBarry: Cant wait to see you in the Oval Office! @ realDonaldTrump" Make America great again!</t>
  </si>
  <si>
    <t>https://twitter.com/realDonaldTrump/status/473300687267168256</t>
  </si>
  <si>
    <t>" @ Roney_Samuel: @ realDonaldTrump was at a whole other level this Saturday. Thank you for coming down sir! # TorontoInternational"</t>
  </si>
  <si>
    <t>https://twitter.com/realDonaldTrump/status/473473567296724993</t>
  </si>
  <si>
    <t>Another Obama disaster- http://instagram.com/p/ovstuDmhbG/</t>
  </si>
  <si>
    <t>https://twitter.com/realDonaldTrump/status/473482535927021568</t>
  </si>
  <si>
    <t>. @ ArsenioHall just got ‚Äúfired‚Äù‚Äîthe people spoke, ratings were terrible. The Apprentice brought him back from the dead, but he blew it!</t>
  </si>
  <si>
    <t>https://twitter.com/realDonaldTrump/status/473522156052426752</t>
  </si>
  <si>
    <t>" @ danmillman I give @ realDonaldTrump a lot of shit, but Trump National in Bedminster is absolutely incredible." Thanks (sort of)!</t>
  </si>
  <si>
    <t>https://twitter.com/realDonaldTrump/status/473524033074774016</t>
  </si>
  <si>
    <t>" @ TalismanJohnnyA Been waiting 3 WEEKS for my fix...D is the man and just states things 'the way they are'. Love his segments." Great, thx.</t>
  </si>
  <si>
    <t>https://twitter.com/realDonaldTrump/status/473525132632539136</t>
  </si>
  <si>
    <t>" @ woodrowwinters nothing would make me prouder than to see Mr. Trump in the Oval office. Business would get done." Thanks and true.</t>
  </si>
  <si>
    <t>https://twitter.com/realDonaldTrump/status/473525919798542336</t>
  </si>
  <si>
    <t>" @ amitgupta9 @ realDonaldTrump is the visionary with the midas touch. America, Good times are on their way..." Thanks.</t>
  </si>
  <si>
    <t>https://twitter.com/realDonaldTrump/status/473558231194030080</t>
  </si>
  <si>
    <t>Entrepreneurs: If you cannot handle the tough times, you will never be successful in business. Stay positive &amp; stay strong!</t>
  </si>
  <si>
    <t>https://twitter.com/realDonaldTrump/status/473572658878349314</t>
  </si>
  <si>
    <t>Entrepreneurs: Keep your momentum going! It's a big factor in sustaining your success. Keep moving forward!</t>
  </si>
  <si>
    <t>https://twitter.com/realDonaldTrump/status/473699947338948608</t>
  </si>
  <si>
    <t>" @ deniseprobe: Your time on the David letterman show was so much more interesting than dr Phil on kimmel show. You look good. I'd vote 4 u"</t>
  </si>
  <si>
    <t>https://twitter.com/realDonaldTrump/status/473700376907378688</t>
  </si>
  <si>
    <t>" @ iPlanned: "A good # plan violently executed now is better than a perfect # plan next week." - General George S. Patton</t>
  </si>
  <si>
    <t>https://twitter.com/realDonaldTrump/status/473701061564194816</t>
  </si>
  <si>
    <t>"@MVPSocialMedia: Great show/guest tonight! @ Letterman @ realDonaldTrump # legends" Thank you!</t>
  </si>
  <si>
    <t>@MVPSocialMedia @ @</t>
  </si>
  <si>
    <t>https://twitter.com/realDonaldTrump/status/473701173854089216</t>
  </si>
  <si>
    <t>" @ OhNoImFromOhio: I like @ DaveLetterman_ but I just love @ realDonaldTrump . Just 2 great men!!" Thanks!</t>
  </si>
  <si>
    <t>https://twitter.com/realDonaldTrump/status/473703367319908353</t>
  </si>
  <si>
    <t>" @ Greek1958: Looking forward seeing @ realDonaldTrump on @ Letterman tonight. Has my vote as the next # POTUS" Thanks.</t>
  </si>
  <si>
    <t>https://twitter.com/realDonaldTrump/status/473706269870546944</t>
  </si>
  <si>
    <t>" @ alextbailey: @ realDonaldTrump @ Letterman If you run as Donald Trump and not a Democrat or Republican, the people will vote for you!"</t>
  </si>
  <si>
    <t>https://twitter.com/realDonaldTrump/status/473706492609040386</t>
  </si>
  <si>
    <t>"@MrCurvyWor @ realDonaldTrump Enjoyed seeing you on @ Letterman! You should run for President! You would get this great country going again!"</t>
  </si>
  <si>
    <t>@MrCurvyWor @ @</t>
  </si>
  <si>
    <t>https://twitter.com/realDonaldTrump/status/473782083626606593</t>
  </si>
  <si>
    <t>That the Obama administration didn't know the facts about who Bergdahl was before making the stupid 5 killers for one trade is pathetic!</t>
  </si>
  <si>
    <t>https://twitter.com/realDonaldTrump/status/473789172679839744</t>
  </si>
  <si>
    <t>Only a grossly incompetent government led by an equally incompetent president could have made the terrible trade for Bergdahl. # OrangeRoom</t>
  </si>
  <si>
    <t>https://twitter.com/realDonaldTrump/status/473813786885775360</t>
  </si>
  <si>
    <t>Bowe Bergdahl walked off the base after he was told not to. Solders died looking for him. U.S. should NEVER have made the deal! PUNISHMENT?</t>
  </si>
  <si>
    <t>https://twitter.com/realDonaldTrump/status/473814190121967616</t>
  </si>
  <si>
    <t>" @ Ralphige: Who knew al Qaeda had such good negotiators. Impressive 5 for 1 against the mighty USA @ realDonaldTrump"</t>
  </si>
  <si>
    <t>https://twitter.com/realDonaldTrump/status/473814653349294081</t>
  </si>
  <si>
    <t>" @ Taylor_McBath Obama is actively destroying the greatest country in the world. We are going to pay a horrible price for his recent actions"</t>
  </si>
  <si>
    <t>https://twitter.com/realDonaldTrump/status/473848840119128064</t>
  </si>
  <si>
    <t>Great deal, we swap 5 killer terrorists for a U.S. military deserter. That‚Äôs how the U.S. negotiates nowadays.</t>
  </si>
  <si>
    <t>https://twitter.com/realDonaldTrump/status/473848994167545856</t>
  </si>
  <si>
    <t>President said we would never leave a soldier behind. How about the 4 who died in Benghazi?</t>
  </si>
  <si>
    <t>https://twitter.com/realDonaldTrump/status/473849124757192704</t>
  </si>
  <si>
    <t>Because of our terrible leaders, it is now open season on every American throughout the world. Terrorists are thrilled.</t>
  </si>
  <si>
    <t>https://twitter.com/realDonaldTrump/status/473865954582351872</t>
  </si>
  <si>
    <t>Be sure to buy this month‚Äôs @ AmSpec magazine. Read ‚ÄúA Trump Card,‚Äù my interview with Jeffrey Lord.</t>
  </si>
  <si>
    <t>https://twitter.com/realDonaldTrump/status/473895061747695616</t>
  </si>
  <si>
    <t>Obama‚Äôs war on coal is killing American jobs, making us more energy dependent on our enemies &amp; creating a great business disadvantage.</t>
  </si>
  <si>
    <t>https://twitter.com/realDonaldTrump/status/473895562325262336</t>
  </si>
  <si>
    <t>Airing live from Baton Rouge at 8PM ET on @ nbc, 2014 @ MissUSA Competition will be a tremendous event http://www.nbc.com/miss-usa</t>
  </si>
  <si>
    <t>https://twitter.com/realDonaldTrump/status/473896623672946688</t>
  </si>
  <si>
    <t>‚ÄúIt's a tough game, and you never want to take that aspect out of the game.‚Äù ‚Äì @ NYRangers Stanley Cup Champion Mark Messier</t>
  </si>
  <si>
    <t>https://twitter.com/realDonaldTrump/status/473898936919678977</t>
  </si>
  <si>
    <t>"@DebsSay @ RepLeadConf Enjoyed seeing you at the RLC, Mr. Trump! Great speech! We need real leadership in America!" Thank you.</t>
  </si>
  <si>
    <t>@DebsSay @</t>
  </si>
  <si>
    <t>https://twitter.com/realDonaldTrump/status/473899808990973952</t>
  </si>
  <si>
    <t>" @ bcfccityisours @ TrumpDoral @ realDonaldTrump looks awesome mr t." Thank you.</t>
  </si>
  <si>
    <t>https://twitter.com/realDonaldTrump/status/473904478236991489</t>
  </si>
  <si>
    <t>" @ LisaV27 @ realDonaldTrump I want you Mr. Trump as the president" Well, we'd better get someone fast--the U.S. is going down--fast.</t>
  </si>
  <si>
    <t>https://twitter.com/realDonaldTrump/status/473912377990451201</t>
  </si>
  <si>
    <t>Moving forward f/tonight‚Äôs competitive primaries, it is crucial that the Tea Party &amp; @ GOP remain united towards November. Take the Senate!</t>
  </si>
  <si>
    <t>https://twitter.com/realDonaldTrump/status/473915889809899520</t>
  </si>
  <si>
    <t>It would be nice if our commander-in-chief was as concerned for our Veterans health as he is for illegal immigrants becoming citizens.</t>
  </si>
  <si>
    <t>https://twitter.com/realDonaldTrump/status/473916898825216000</t>
  </si>
  <si>
    <t>‚ÄúThe problem is that no government can create real jobs. Only entrepreneurs can do that.‚Äù ‚Äì Midas Touch</t>
  </si>
  <si>
    <t>https://twitter.com/realDonaldTrump/status/473919723286327296</t>
  </si>
  <si>
    <t>Remember our six brave heroes who died searching for Bergdahl after he deserted http://bit.ly/1kCGcsZ (h/t @ Military_News)</t>
  </si>
  <si>
    <t>https://twitter.com/realDonaldTrump/status/473923539364745216</t>
  </si>
  <si>
    <t>‚ÄúThe entrepreneur‚Äôs ability to dream, to win, lose and win again and again is often called the entrepreneurial spirit.‚Äù ‚Äì Midas Touch</t>
  </si>
  <si>
    <t>https://twitter.com/realDonaldTrump/status/474023549544325120</t>
  </si>
  <si>
    <t>Our President is a great embarrassment to the U.S. How could anybody be so dumb or know so little as to make the very stupid 5 for 1 swap?</t>
  </si>
  <si>
    <t>https://twitter.com/realDonaldTrump/status/474024761685573632</t>
  </si>
  <si>
    <t>The five Taliban leaders released for a deserter must really be laughing and having a good time right now. They are saying how dumb U.S. is!</t>
  </si>
  <si>
    <t>https://twitter.com/realDonaldTrump/status/474121038037778432</t>
  </si>
  <si>
    <t>" @ Wolf_Hausmann: What separates the winners from the losers is how a person reacts to each new twist of fate. --Donald Trump"</t>
  </si>
  <si>
    <t>https://twitter.com/realDonaldTrump/status/474125210828812288</t>
  </si>
  <si>
    <t>Rapidly failing @ VanityFair magazine hits me for my strong stance against Obama's "brilliant" 5 killers for 1 deserter trade. Amazing!</t>
  </si>
  <si>
    <t>https://twitter.com/realDonaldTrump/status/474127795749404672</t>
  </si>
  <si>
    <t>" @ tquoteseday: If you're interested in 'balancing' work and pleasure, stop! Instead make your work more pleasurable. - Donald Trump"</t>
  </si>
  <si>
    <t>https://twitter.com/realDonaldTrump/status/474130707783352320</t>
  </si>
  <si>
    <t>. @ newsbusters Thank you for a great and very accurate story - well done!</t>
  </si>
  <si>
    <t>https://twitter.com/realDonaldTrump/status/474133425863938048</t>
  </si>
  <si>
    <t>Was Susan Rice told to lie about Bergdahl? Obama and his representatives lie about virtually everything, from ObamaCare to a deserter.</t>
  </si>
  <si>
    <t>https://twitter.com/realDonaldTrump/status/474134260149157888</t>
  </si>
  <si>
    <t>Are you allowed to impeach a president for gross incompetence?</t>
  </si>
  <si>
    <t>https://twitter.com/realDonaldTrump/status/474138053075038209</t>
  </si>
  <si>
    <t>Obama never consulted with Congress about a prisoner exchange. HE BROKE THE LAW AND SHOULD BE TRIED. OUR PRESIDENT IS A TOTAL DISASTER!</t>
  </si>
  <si>
    <t>https://twitter.com/realDonaldTrump/status/474140733398450178</t>
  </si>
  <si>
    <t>Chris McDaniel looks like he will win in Mississippi - GREAT NEWS and big victory for Tea Party!</t>
  </si>
  <si>
    <t>https://twitter.com/realDonaldTrump/status/474174197762379777</t>
  </si>
  <si>
    <t>"If you like to work hard, you will attract people with the same ethic." - Think Like a Billionaire</t>
  </si>
  <si>
    <t>https://twitter.com/realDonaldTrump/status/474182427494326273</t>
  </si>
  <si>
    <t>" @ paulscuz @ realDonaldTrump I think he deals prisoners the same way he deals money. # Trump2016" True!</t>
  </si>
  <si>
    <t>https://twitter.com/realDonaldTrump/status/474188805541748736</t>
  </si>
  <si>
    <t>I hope we never find life on other planets because there's no doubt that the U.S. Government will start sending them money!</t>
  </si>
  <si>
    <t>https://twitter.com/realDonaldTrump/status/474190979306901504</t>
  </si>
  <si>
    <t>" @ dbljjames @ realDonaldTrump will you be in Baton Rouge for Miss USA" Yes!</t>
  </si>
  <si>
    <t>https://twitter.com/realDonaldTrump/status/474191435387129858</t>
  </si>
  <si>
    <t>" @ nklaeger We need a successful business person to upright the USA...no rookies. Trump is the man to do it!" Thanks, I agree!</t>
  </si>
  <si>
    <t>https://twitter.com/realDonaldTrump/status/474205769341362176</t>
  </si>
  <si>
    <t>. @ TrumpLasVegas' 7th floor provides the most urbane feel in Las Vegas w/private air-conditioned cabanas &amp; a massive 110 ft. heated pool.</t>
  </si>
  <si>
    <t>https://twitter.com/realDonaldTrump/status/474213293717200897</t>
  </si>
  <si>
    <t>US trade deficit hit $64B+ in April, 2 yr record high http://1.usa.gov/1iVjQDC We must do better. China is ripping us. Bring the jobs home!</t>
  </si>
  <si>
    <t>https://twitter.com/realDonaldTrump/status/474219894134018048</t>
  </si>
  <si>
    <t>Obama betrays Israel yet again, our strongest ally in the Middle East. He will recognize Hamas, breaking long standing US policy.</t>
  </si>
  <si>
    <t>https://twitter.com/realDonaldTrump/status/474231178233671680</t>
  </si>
  <si>
    <t>Obama can release 5 senior Taliban for a deserter but can‚Äôt make Mexico release decorated Marine Sgt. Andrew Tahmooressi. Pathetic</t>
  </si>
  <si>
    <t>https://twitter.com/realDonaldTrump/status/474251742050521088</t>
  </si>
  <si>
    <t>"@_lizzly Nearly anything would be more effective than Obama. @ realDonaldTrump is the ideal candidate for this country's restoration" Thx.</t>
  </si>
  <si>
    <t>@_lizzly @</t>
  </si>
  <si>
    <t>https://twitter.com/realDonaldTrump/status/474252407246159872</t>
  </si>
  <si>
    <t>"@MikeyGojca @ realDonaldtrump speaks the truth and is as successful as he is... must be doing something right." I guess so, thanks!</t>
  </si>
  <si>
    <t>@MikeyGojca @</t>
  </si>
  <si>
    <t>https://twitter.com/realDonaldTrump/status/474253095615340544</t>
  </si>
  <si>
    <t>" @ iCheko_LOM All Mr. @ realDonaldTrump is trying to do is wake everyone up to the truth. Loving the tweets." Thank you.</t>
  </si>
  <si>
    <t>https://twitter.com/realDonaldTrump/status/474254237351022592</t>
  </si>
  <si>
    <t>"@fear_no_evil89 @ realDonaldTrump is not afraid to tell the truth &amp; stand up for what he thinks is right # GOP2016 # Trump2016" Thank you</t>
  </si>
  <si>
    <t>@fear_no_evil89 @</t>
  </si>
  <si>
    <t>https://twitter.com/realDonaldTrump/status/474255760785158145</t>
  </si>
  <si>
    <t>Congratulations to @ joniernst on her impressive @ IowaGOP primary win last night. Now all should unite &amp; defeat Bruce Braley this November</t>
  </si>
  <si>
    <t>https://twitter.com/realDonaldTrump/status/474263734828171264</t>
  </si>
  <si>
    <t>. @ bretbaier has a wonderful new book # specialheart and it‚Äôs proving to be a great success already. Bret is a winner!</t>
  </si>
  <si>
    <t>https://twitter.com/realDonaldTrump/status/474269780158201856</t>
  </si>
  <si>
    <t>Trump Collection‚Äôs summer line, exclusively available @ Macys, is the pinnacle of style &amp; prestige. Dress your best!http://bit.ly/15AXyl0</t>
  </si>
  <si>
    <t>https://twitter.com/realDonaldTrump/status/474303028829630465</t>
  </si>
  <si>
    <t>Amazing view of @ TrumpGolfLA http://instagram.com/p/o1luETmhfH/</t>
  </si>
  <si>
    <t>https://twitter.com/realDonaldTrump/status/474327702669762560</t>
  </si>
  <si>
    <t>I believe that in addition to the 5 terrorist leaders President Obama gave up for Bergdahl, a great deal of CASH was also given. So stupid!</t>
  </si>
  <si>
    <t>https://twitter.com/realDonaldTrump/status/474328188802195456</t>
  </si>
  <si>
    <t>"@Boycottmaypac: @ realDonaldTrump He got the president to show his Birth Certificate! He has clout my friend! He can really stir things up!"</t>
  </si>
  <si>
    <t>@Boycottmaypac @</t>
  </si>
  <si>
    <t>https://twitter.com/realDonaldTrump/status/474341186476339200</t>
  </si>
  <si>
    <t>" @ elChucacabra: @ realDonaldTrump Obama can strike a deal with the Taliban, but can't make a deal with congress."</t>
  </si>
  <si>
    <t>https://twitter.com/realDonaldTrump/status/474442564074876928</t>
  </si>
  <si>
    <t>" @ Eriksson: Call it any way you like, but Snowden is a traitor. When our country was great do you know what we did to traitors?‚Äù "</t>
  </si>
  <si>
    <t>https://twitter.com/realDonaldTrump/status/474445754116087808</t>
  </si>
  <si>
    <t>"@Ry_Ceo: @ realDonaldTrump i always tell people to vote for Donald Trump if he runs for president. He knows the real deal!"</t>
  </si>
  <si>
    <t>@Ry_Ceo @</t>
  </si>
  <si>
    <t>https://twitter.com/realDonaldTrump/status/474549003712212992</t>
  </si>
  <si>
    <t>" @ GleisisSantos Reading @ realDonaldTrump 's Think Like a Champion . What a great and inspirational book." Thanks, good luck!</t>
  </si>
  <si>
    <t>https://twitter.com/realDonaldTrump/status/474571232172859392</t>
  </si>
  <si>
    <t>A great Father‚Äôs Day gift‚Äîa stay at my 5 star hotel @ TrumpNewYork along with items from my signature collection http://bit.ly/1nlhz8V</t>
  </si>
  <si>
    <t>https://twitter.com/realDonaldTrump/status/474575076138831872</t>
  </si>
  <si>
    <t># TBT A picture of my fantastic father and myself. Best teacher in the world! A great Father‚Äôs Day‚Ä¶ http://instagram.com/p/o3hn1Omhc5/</t>
  </si>
  <si>
    <t>https://twitter.com/realDonaldTrump/status/474585126161367040</t>
  </si>
  <si>
    <t>BREAKING NEWS: Obama has just made a trade with Russia. They get Florida, California &amp; our gold supply. We get borscht &amp; a bottle of vodka.</t>
  </si>
  <si>
    <t>https://twitter.com/realDonaldTrump/status/474642812861186048</t>
  </si>
  <si>
    <t>https://twitter.com/realDonaldTrump/status/474719268819308544</t>
  </si>
  <si>
    <t>Obama is, without question, the WORST EVER president. I predict he will now do something really bad and totally stupid to show manhood!</t>
  </si>
  <si>
    <t>https://twitter.com/realDonaldTrump/status/474953853113479168</t>
  </si>
  <si>
    <t>Only you can # SavetheQueen during the LIVE telecast of # MissUSA on June 8 at 8/7c on NBC. Click for more info: http://bit.ly/TaVsaT</t>
  </si>
  <si>
    <t>https://twitter.com/realDonaldTrump/status/475000232896655360</t>
  </si>
  <si>
    <t>Happy 30th Birthday # Ghostbusters! It was great to have @ TrumpTowerNY be a part of the series. http://instagram.com/p/o6iPHFGheC/</t>
  </si>
  <si>
    <t>https://twitter.com/realDonaldTrump/status/475000836603777024</t>
  </si>
  <si>
    <t>Thank you to the greatest heroes pic.twitter.com/M4pUpmtugj # DDay70 # WWII</t>
  </si>
  <si>
    <t>https://twitter.com/realDonaldTrump/status/475129116954345472</t>
  </si>
  <si>
    <t>" @ SummersMarcus: @ realDonaldTrump always my role model" Thank you.</t>
  </si>
  <si>
    <t>https://twitter.com/realDonaldTrump/status/475130368606363648</t>
  </si>
  <si>
    <t>Negotiation tip #1: The worst thing you can possibly do in a deal is seem desperate to make it. - @ realDonaldTrump"</t>
  </si>
  <si>
    <t>https://twitter.com/realDonaldTrump/status/475134318478503937</t>
  </si>
  <si>
    <t>Will be in Louisiana for the Miss USA Pageant which will be on NBC on Sunday night. Watch Miss Pennsylvania,an interesting and amazing story</t>
  </si>
  <si>
    <t>https://twitter.com/realDonaldTrump/status/475406343189180417</t>
  </si>
  <si>
    <t>. @ AndrewKreig Thank you Andrew - so correct!</t>
  </si>
  <si>
    <t>https://twitter.com/realDonaldTrump/status/475444532876541952</t>
  </si>
  <si>
    <t>The owner of California Gold just made a jerk (fool) out of himself. Just smile and congrat the winner. His wife was visibly embarrassed!</t>
  </si>
  <si>
    <t>https://twitter.com/realDonaldTrump/status/475495103532773376</t>
  </si>
  <si>
    <t>I am in Baton Rouge where the Miss USA Pageant will be shown live on NBC on Sunday night for 3 hours starting at 8 P.M. INCREDIBLE SHOW!</t>
  </si>
  <si>
    <t>https://twitter.com/realDonaldTrump/status/475496755594010624</t>
  </si>
  <si>
    <t>Just toured Baton Rouge, Louisiana - GREAT PEOPLE, fantastic place, doing really well. Miss USA Pageant totally sold out.Tomorrow night, NBC</t>
  </si>
  <si>
    <t>https://twitter.com/realDonaldTrump/status/475500790992617472</t>
  </si>
  <si>
    <t>" @ JasonBoyer_29: If Washington had @ realDonaldTrump type of leaders, this country would be back on top" Thank you and true!</t>
  </si>
  <si>
    <t>https://twitter.com/realDonaldTrump/status/475502976879300608</t>
  </si>
  <si>
    <t>" @ trieuhoang73: What a great golf course, excellent job @ realDonaldTrump. My 1st Scottish golf experience was one to remember. Thanks!</t>
  </si>
  <si>
    <t>https://twitter.com/realDonaldTrump/status/475599057138638848</t>
  </si>
  <si>
    <t>By the end of this year China will be the number one economic power on earth and the U.S. will owe 20 trillion dollars, much of it to China!</t>
  </si>
  <si>
    <t>https://twitter.com/realDonaldTrump/status/475599431140929536</t>
  </si>
  <si>
    <t>" @ lpgranier: Thank you for coming to Louisiana &amp; bringing $$$! First with your incredible speech at RLC &amp; now Miss USA! You rock!" THANKS!</t>
  </si>
  <si>
    <t>https://twitter.com/realDonaldTrump/status/475602243761475584</t>
  </si>
  <si>
    <t>We have to make the U.S.A. RICH again so that we can afford to pay Social Security, Medicare,and Medicaid and STRONG to keep our enemies out</t>
  </si>
  <si>
    <t>https://twitter.com/realDonaldTrump/status/475602838727700480</t>
  </si>
  <si>
    <t>" @ tegodreaux: @ realDonaldTrump Not on your watch MR. President..." 100% true!</t>
  </si>
  <si>
    <t>https://twitter.com/realDonaldTrump/status/475603089530298370</t>
  </si>
  <si>
    <t>"@ryanbushby: @ realDonaldTrump You are the most gracious man in the business nowadays! # Trump2016" I have not heard that one but thanks!</t>
  </si>
  <si>
    <t>https://twitter.com/realDonaldTrump/status/475603655052103680</t>
  </si>
  <si>
    <t>"@BAMA_K1NG: @ realDonaldTrump and for some reason our government seems okay with that. # pleaserun2016"</t>
  </si>
  <si>
    <t>@BAMA_K1NG @</t>
  </si>
  <si>
    <t>https://twitter.com/realDonaldTrump/status/475603788741750784</t>
  </si>
  <si>
    <t>" @ FlightAJ: @ realDonaldTrump Are you running for president?" Watch!</t>
  </si>
  <si>
    <t>https://twitter.com/realDonaldTrump/status/475603938872668160</t>
  </si>
  <si>
    <t>" @ ams_world: @ realDonaldTrump Its embarrassing, yet no one seems to know how to turn our country around. A bunch of clueless leaders." True!</t>
  </si>
  <si>
    <t>https://twitter.com/realDonaldTrump/status/475605011100364800</t>
  </si>
  <si>
    <t>" @ AdverTina: @ realDonaldTrump. Would you be aggressive as President?" Not aggressive, smart!</t>
  </si>
  <si>
    <t>https://twitter.com/realDonaldTrump/status/475606942404988928</t>
  </si>
  <si>
    <t>" @ Real_Tess_Bloom: In my first Presidential election that I can vote in I would vote for @ realDonaldTrump # run2016" Great!</t>
  </si>
  <si>
    <t>https://twitter.com/realDonaldTrump/status/475634580620197893</t>
  </si>
  <si>
    <t>The same "brilliant" negotiators that gave up five Taliban leaders for one traitor are now making trade deals with China &amp; others.No chance</t>
  </si>
  <si>
    <t>https://twitter.com/realDonaldTrump/status/475636191702704128</t>
  </si>
  <si>
    <t>REMEMBER, the terrible 5 for 1 trade whereby the Taliban got back leaders (killers) and we got back a NOTHING, WILL COME BACK TO HAUNT U.S.!</t>
  </si>
  <si>
    <t>https://twitter.com/realDonaldTrump/status/475637645151055874</t>
  </si>
  <si>
    <t>" @ GeraldBJohnson: @ realDonaldTrump I would vote for Trump! We need discipline, intelligence, and most of all strength!! He would bring all 3</t>
  </si>
  <si>
    <t>https://twitter.com/realDonaldTrump/status/475640516822855680</t>
  </si>
  <si>
    <t>No president in history has lied to the American people more than President Obama - in fact, it is not even close!</t>
  </si>
  <si>
    <t>https://twitter.com/realDonaldTrump/status/475640856511537153</t>
  </si>
  <si>
    <t>" @ icewine911: It should be you negotiating! You know how to read ppl before they say or do anything # Trump2016 for President!!"</t>
  </si>
  <si>
    <t>https://twitter.com/realDonaldTrump/status/475641662631596032</t>
  </si>
  <si>
    <t>" @ tbrandy100:How about Bush? He lied about Iraq and WMD's. Cost us 4000 lives!!!" I agree, I think he was also a terrible President!</t>
  </si>
  <si>
    <t>https://twitter.com/realDonaldTrump/status/475653924448665601</t>
  </si>
  <si>
    <t>" @ DonaldTrump2016: @ realDonaldTrump if you were in Washington this country would be in better shape" Wow, thank you for caring so much!</t>
  </si>
  <si>
    <t>https://twitter.com/realDonaldTrump/status/475655655974371328</t>
  </si>
  <si>
    <t>" @ kathy1453: @ realDonaldTrump @ DonaldTrump2016 Trump for President. You would make a difference. I think you're great." Thank you!</t>
  </si>
  <si>
    <t>https://twitter.com/realDonaldTrump/status/475656063501746176</t>
  </si>
  <si>
    <t>" @ killen2015: If @ realDonaldTrump ran for president in 2016,I'd totally vote for him.We need a business man to get the economy back on track</t>
  </si>
  <si>
    <t>https://twitter.com/realDonaldTrump/status/475657956520775680</t>
  </si>
  <si>
    <t>The Miss U.S.A. pageant will be amazing tonight. To be politically incorrect, the girls (women) are REALLY BEAUTIFUL. NBC at 8 PM.</t>
  </si>
  <si>
    <t>https://twitter.com/realDonaldTrump/status/475668993928212480</t>
  </si>
  <si>
    <t>The man made "climate change" that our "great" president should be focused on is of the NUCLEAR variety brought upon us because of weakness!</t>
  </si>
  <si>
    <t>https://twitter.com/realDonaldTrump/status/475702882671812608</t>
  </si>
  <si>
    <t>Heading over to the Miss USA Pageant. The young women participating are amazing and accomplished. Competition is very tough. ENJOY THE SHOW!</t>
  </si>
  <si>
    <t>https://twitter.com/realDonaldTrump/status/475724048006410241</t>
  </si>
  <si>
    <t>" @ DixonAgnes: As a Scot, thank you for what u do for the beautiful country of Scotland. But US needs u in DC. # presidentdonaldtrump"</t>
  </si>
  <si>
    <t>https://twitter.com/realDonaldTrump/status/476044698277388289</t>
  </si>
  <si>
    <t>" @ GamezFrank @ realDonaldTrump when do you sleep?" Not much sleep for me!</t>
  </si>
  <si>
    <t>https://twitter.com/realDonaldTrump/status/476046211406131200</t>
  </si>
  <si>
    <t>"@Yzaccount @ realDonaldTrump Your Dad for sure has a son to be proud of....We all are:)" So nice, thanks!</t>
  </si>
  <si>
    <t>@Yzaccount @</t>
  </si>
  <si>
    <t>https://twitter.com/realDonaldTrump/status/476046937612111872</t>
  </si>
  <si>
    <t>" @ mkathleenhunter Donald, that's a wonderful picture of you and your Dad. You can sense his love and pride in you!" Thank you.</t>
  </si>
  <si>
    <t>https://twitter.com/realDonaldTrump/status/476049807333928960</t>
  </si>
  <si>
    <t>"@MarcoGio13 Been listening to @ realDonaldTrump speak words of wisdom on YouTube every night. He really needs to be our next president" Thx</t>
  </si>
  <si>
    <t>@MarcoGio13 @</t>
  </si>
  <si>
    <t>https://twitter.com/realDonaldTrump/status/476052264998957056</t>
  </si>
  <si>
    <t>Via @ AP by @ splaisance: "@realmissnvusa NIA SANCHEZ CROWNED AS 63RD @ MissUSA" http://bit.ly/1l0jNWI</t>
  </si>
  <si>
    <t>@ @ @realmissnvusa @</t>
  </si>
  <si>
    <t>https://twitter.com/realDonaldTrump/status/476058481611788288</t>
  </si>
  <si>
    <t>Watch the @ nbc video where @realmissnvusa is crowned as the 63rd @ MissUSA http://bit.ly/1l0mo2S The Crowning Moment!</t>
  </si>
  <si>
    <t>@ @realmissnvusa @</t>
  </si>
  <si>
    <t>https://twitter.com/realDonaldTrump/status/476068459504496640</t>
  </si>
  <si>
    <t>"Career Advice from Donald Trump" http://bit.ly/1l0kcsb via @ BNDarticles by @ brittneyplz</t>
  </si>
  <si>
    <t>https://twitter.com/realDonaldTrump/status/476072313629458432</t>
  </si>
  <si>
    <t>" @ mmurph @ realDonaldTrump trump for president. You are a very wise man that we need in office!" Thank you.</t>
  </si>
  <si>
    <t>https://twitter.com/realDonaldTrump/status/476085362365046784</t>
  </si>
  <si>
    <t>‚ÄúThe best luck of all is the luck you make for yourself.‚Äù ‚Äì General Douglas MacArthur</t>
  </si>
  <si>
    <t>https://twitter.com/realDonaldTrump/status/476091024360865792</t>
  </si>
  <si>
    <t>Negotiation tip: View any conflict as an opportunity -- this will expand your mind as well as your horizons. Persistence can go a long way.</t>
  </si>
  <si>
    <t>https://twitter.com/realDonaldTrump/status/476091489635016706</t>
  </si>
  <si>
    <t>Negotiation is an art. Treat it like one. Be open to change--it's another word for innovation.</t>
  </si>
  <si>
    <t>https://twitter.com/realDonaldTrump/status/476092439967850496</t>
  </si>
  <si>
    <t>Negotiation tip: Know exactly what you want and focus on that. Trust your instincts, even after you've honed your skills.</t>
  </si>
  <si>
    <t>https://twitter.com/realDonaldTrump/status/476186436186562560</t>
  </si>
  <si>
    <t>"@pzharris: You have to love @ realDonaldTrump Tells it like it is - no BS. Aren't you tired of all the BS?"</t>
  </si>
  <si>
    <t>@pzharris @</t>
  </si>
  <si>
    <t>https://twitter.com/realDonaldTrump/status/476186632253485056</t>
  </si>
  <si>
    <t>" @ JTphi212: Just heard you on # FoxandFriends. We can count on you to tell it like it is. From a veteran, thank you for your honesty!!"</t>
  </si>
  <si>
    <t>https://twitter.com/realDonaldTrump/status/476187544930226176</t>
  </si>
  <si>
    <t>. @ mdamelincourt Thanks M, you are doing a great job at Trump Toronto!</t>
  </si>
  <si>
    <t>https://twitter.com/realDonaldTrump/status/476187841845002240</t>
  </si>
  <si>
    <t>"@Steal70: @ TrumpToronto @ Reddit_Toronto @ porterairlines Flights cancelled. One quick call to Trump Toronto &amp; I was all looked after"</t>
  </si>
  <si>
    <t>@Steal70 @ @ @</t>
  </si>
  <si>
    <t>https://twitter.com/realDonaldTrump/status/476188908708188160</t>
  </si>
  <si>
    <t>" @ anjeleyz: This is my nephew Mr trump,he is having chemo again,can you look at this and send a message maybe" Tyler, get well soon - WIN!</t>
  </si>
  <si>
    <t>https://twitter.com/realDonaldTrump/status/476189990011928576</t>
  </si>
  <si>
    <t>" @ darryljordan: Run Donald Run! We need strong, decisive leader who'll make timely decisions, move policy forward &amp; return US 2 prosperity."</t>
  </si>
  <si>
    <t>https://twitter.com/realDonaldTrump/status/476190268803530752</t>
  </si>
  <si>
    <t>‚ÄúThe best luck of all is the luck you make for yourself.‚Äù ‚Äì General Douglas MacArthur""</t>
  </si>
  <si>
    <t>https://twitter.com/realDonaldTrump/status/476190948213682176</t>
  </si>
  <si>
    <t>" @ alyssa_kordish: # donaldtrump for president! @ realDonaldTrump" Thanks!</t>
  </si>
  <si>
    <t>https://twitter.com/realDonaldTrump/status/476192395458248704</t>
  </si>
  <si>
    <t>" @ BizServicesInc: If Donald Trump runs in 2016, I will donate my time to campaign for him. Trump For President!!! We need great leadership!"</t>
  </si>
  <si>
    <t>https://twitter.com/realDonaldTrump/status/476192827576434689</t>
  </si>
  <si>
    <t>" @ alexniekamp: @ realDonaldTrump Loving the new TRUMP sign going up in Chicago!" Thank you!</t>
  </si>
  <si>
    <t>https://twitter.com/realDonaldTrump/status/476194898727546880</t>
  </si>
  <si>
    <t>" @ AndyDostal: @ realDonaldTrump Don the lettering looks sharp in Chicago! pic.twitter.com/rhm2EKdwSf"</t>
  </si>
  <si>
    <t>https://twitter.com/realDonaldTrump/status/476227619327725569</t>
  </si>
  <si>
    <t>" @ david_j_roth: "I was never one who looked at success as bad. For me, success was always good. I loved it, and still do." Donald Trump</t>
  </si>
  <si>
    <t>https://twitter.com/realDonaldTrump/status/476319641221210113</t>
  </si>
  <si>
    <t>Five U.S. soldiers killed in Afghanistan by so-called friendly fire. What are we doing?</t>
  </si>
  <si>
    <t>https://twitter.com/realDonaldTrump/status/476321851556110336</t>
  </si>
  <si>
    <t>" @ PiersComments: The only strong leader that the Republicans have at the moment is Donald Trump."</t>
  </si>
  <si>
    <t>https://twitter.com/realDonaldTrump/status/476322736307191810</t>
  </si>
  <si>
    <t>" @ JOEBANNAS: @ realDonaldTrump There are no friends over there , you can not trust anybody. They where probably set up . Get our boys out"</t>
  </si>
  <si>
    <t>https://twitter.com/realDonaldTrump/status/476340193272676352</t>
  </si>
  <si>
    <t>" @ shousman86: @ realDonaldTrump Mr. Trump please build our Military and take care of our Vets as Commander in Chief" This would happen!</t>
  </si>
  <si>
    <t>https://twitter.com/realDonaldTrump/status/476343890317152256</t>
  </si>
  <si>
    <t>" @ _tregun: @ realDonaldTrump Iraq, Afghanistan, Pakistan: O's foreign policy (or lack thereof) fails repeatedly."</t>
  </si>
  <si>
    <t>https://twitter.com/realDonaldTrump/status/476346588861038592</t>
  </si>
  <si>
    <t>" @ Smurrrph: One of my favorite buildings in Chicago # TrumpHotel # TrumpTower @ realDonaldTrump pic.twitter.com/mvtzWNrBu1" Thanks!</t>
  </si>
  <si>
    <t>https://twitter.com/realDonaldTrump/status/476346966801395712</t>
  </si>
  <si>
    <t>" @ SchwabbieMan: @ realDonaldTrump Amateurs... unfortunate but true." True, our leader is clueless!</t>
  </si>
  <si>
    <t>https://twitter.com/realDonaldTrump/status/476450117701361665</t>
  </si>
  <si>
    <t>Featuring five championship golf courses including the Blue Monster, @ TrumpDoral is South Miami‚Äôs top destination http://bit.ly/19HcP4u</t>
  </si>
  <si>
    <t>https://twitter.com/realDonaldTrump/status/476461778478845952</t>
  </si>
  <si>
    <t>" @ FilmBatonRouge Loved having @ realDonaldTrump in town over the weekend for # MissUSA A beautiful city filled with beautiful girls" Thanks</t>
  </si>
  <si>
    <t>https://twitter.com/realDonaldTrump/status/476468898897084416</t>
  </si>
  <si>
    <t>Be sure to watch @ IvankaTrump‚Äôs @ FoxBusiness @ FBNATB interview from the @ NYU # HospitalityConferencehttp://bit.ly/SbzVOj</t>
  </si>
  <si>
    <t>https://twitter.com/realDonaldTrump/status/476507194981384192</t>
  </si>
  <si>
    <t>I told you so a long time ago: Iraq just lost second largest city as their soldiers drop their guns and run. Only the beginning! OIL.</t>
  </si>
  <si>
    <t>https://twitter.com/realDonaldTrump/status/476509348559343616</t>
  </si>
  <si>
    <t>" @ lovebautistafan: @ realDonaldTrump @ TrumpToronto @ mdamelincourt By far the best hotel i've ever stayed at! Mr. D is tremendous."</t>
  </si>
  <si>
    <t>https://twitter.com/realDonaldTrump/status/476510423668113408</t>
  </si>
  <si>
    <t>What I am saying is that we never should have been in Iraq in the first place. Bush was terrible, Obama is worse! Make America GREAT again.</t>
  </si>
  <si>
    <t>https://twitter.com/realDonaldTrump/status/476518409312555008</t>
  </si>
  <si>
    <t>" @ AskMrWhitey: @ realDonaldTrump You have the finances and the name. And we have the votes... Get on it. Lets make it happen."</t>
  </si>
  <si>
    <t>https://twitter.com/realDonaldTrump/status/476521526272225280</t>
  </si>
  <si>
    <t>Tea Party takes down Eric Cantor - REALLY BIG WIN!</t>
  </si>
  <si>
    <t>https://twitter.com/realDonaldTrump/status/476522309860478976</t>
  </si>
  <si>
    <t>As I have said, the Tea Party is alive and well and fighting hard for the USA. BIG WIN TODAY!</t>
  </si>
  <si>
    <t>https://twitter.com/realDonaldTrump/status/476522917183119361</t>
  </si>
  <si>
    <t>" @ 84Celtics: @ realDonaldTrump No House Majority Leader Has Lost A Primary Since 1899."</t>
  </si>
  <si>
    <t>https://twitter.com/realDonaldTrump/status/476523723332141057</t>
  </si>
  <si>
    <t>"@justalmir: @ realDonaldTrump please run for election so my first ever vote could be for you!" Thanks!</t>
  </si>
  <si>
    <t>@justalmir @</t>
  </si>
  <si>
    <t>https://twitter.com/realDonaldTrump/status/476525811470589952</t>
  </si>
  <si>
    <t>"@AlexDavisChevy: Next pres. election is the first ill be old enough to vote in. Would vote for you in a heartbeat! # TrumpEm # Trump4Prez"</t>
  </si>
  <si>
    <t>https://twitter.com/realDonaldTrump/status/476526079817969664</t>
  </si>
  <si>
    <t>" @ Jenn641: I really think @ realDonaldTrump should run for # President!!! Who's with me on that nomination?!"</t>
  </si>
  <si>
    <t>https://twitter.com/realDonaldTrump/status/476535332046123008</t>
  </si>
  <si>
    <t>Eric Cantor's concession speech was ridiculous - acted like nothing had just happened. WE NEED REAL LEADERS!</t>
  </si>
  <si>
    <t>https://twitter.com/realDonaldTrump/status/476540540474101761</t>
  </si>
  <si>
    <t>" @ Retrogirl01 He sure has my vote! It's time we get someone in there that has a brain! A business mind to clean this mess up! Thank you!</t>
  </si>
  <si>
    <t>https://twitter.com/realDonaldTrump/status/476540830446923777</t>
  </si>
  <si>
    <t>" @ pamplinfilmco: @ realDonaldTrump @ Jenn641 Can't wait 2 see the White House makeover when Trump is president." Our country would thrive!</t>
  </si>
  <si>
    <t>https://twitter.com/realDonaldTrump/status/476551150825521152</t>
  </si>
  <si>
    <t>Iraq is far worse and of more danger to the U.S. now than it ever was under Saddam Hussein - and this after $2 trillion and so many lives!</t>
  </si>
  <si>
    <t>https://twitter.com/realDonaldTrump/status/476555217333665792</t>
  </si>
  <si>
    <t>"@MissCassie1230: @ realDonaldTrump for President! Smarter than any man in the USA!" I agree, thanks!</t>
  </si>
  <si>
    <t>@MissCassie1230 @</t>
  </si>
  <si>
    <t>https://twitter.com/realDonaldTrump/status/476556036355420160</t>
  </si>
  <si>
    <t>" @ zahmad_a:It is the haste decision of withdrawing troops from Iraq w/o having a fully prepared Iraqi Army." Wrong, they could NEVER do it!</t>
  </si>
  <si>
    <t>https://twitter.com/realDonaldTrump/status/476556280287748096</t>
  </si>
  <si>
    <t>" @ BravoFan2014: @ realDonaldTrump @MissCassie1230 he has my vote we need an Patriot in the White House again."</t>
  </si>
  <si>
    <t>https://twitter.com/realDonaldTrump/status/476558286318481409</t>
  </si>
  <si>
    <t>" @ SMarkelon: Get this liar out of the White House. @ realDonaldTrump for president 2016! He has the drive and business leadership we need!"</t>
  </si>
  <si>
    <t>https://twitter.com/realDonaldTrump/status/476558680755015680</t>
  </si>
  <si>
    <t>" @ BigPapaPruett: @ realDonaldTrump The Smartest Businessman, and the best President we could ever elect into office thus far!!!!! # Trump4Prez</t>
  </si>
  <si>
    <t>https://twitter.com/realDonaldTrump/status/476559379056328704</t>
  </si>
  <si>
    <t>" @ Koonskin: . @ realDonaldTrump would make an amazing president. Best ever! Sadly, I don't think he has the guts to run. A shame." We'll see!</t>
  </si>
  <si>
    <t>https://twitter.com/realDonaldTrump/status/476559877264125952</t>
  </si>
  <si>
    <t>" @ DavidInspired:Trump wouldn't be afraid to tighten our foreign policy! People would once again respect the US if he was elected! # TRUMP2016</t>
  </si>
  <si>
    <t>https://twitter.com/realDonaldTrump/status/476750766640599040</t>
  </si>
  <si>
    <t>W/state of the art Clubhouse &amp; our signature amenities, @ Trump_Charlotte brings true luxury to The Tar Heel State http://bit.ly/WuYYtC</t>
  </si>
  <si>
    <t>https://twitter.com/realDonaldTrump/status/476751782102990849</t>
  </si>
  <si>
    <t>Congratulations to @ BretBaier on the immediate &amp; tremendous success of his book ‚ÄòSpecial Heart.‚Äô Already in its third printing!</t>
  </si>
  <si>
    <t>https://twitter.com/realDonaldTrump/status/476762149256458240</t>
  </si>
  <si>
    <t>The 5-star @ Trump_Ireland graces over 500 acres fronting 2.5 miles on the Atlantic Ocean in County Clare, Ireland http://bit.ly/1fRGPn7</t>
  </si>
  <si>
    <t>https://twitter.com/realDonaldTrump/status/476784532835012608</t>
  </si>
  <si>
    <t>The @ GOP primary voter spoke last night in VA-7 &amp; @ DaveBratVA7th won going away. Now the party MUST stand behind him! Unity Unity Unity!</t>
  </si>
  <si>
    <t>https://twitter.com/realDonaldTrump/status/476791521799577601</t>
  </si>
  <si>
    <t>Must read @ IBDinvestors editorial: ‚ÄúChild Alien Crisis Obama's Fault, But GOP Won't Pounce‚Äùhttp://bit.ly/1oIOpCa</t>
  </si>
  <si>
    <t>https://twitter.com/realDonaldTrump/status/476799528809820160</t>
  </si>
  <si>
    <t>Shameful. After trading 5 senior Taliban for a deserter, the White House is now attacking Bergdahl‚Äôs platoon http://bit.ly/1oIPo5d</t>
  </si>
  <si>
    <t>https://twitter.com/realDonaldTrump/status/476814534053990402</t>
  </si>
  <si>
    <t>We are what we repeatedly do. Excellence, therefore, is not an act but a habit. -- Aristotle</t>
  </si>
  <si>
    <t>https://twitter.com/realDonaldTrump/status/476822904299343872</t>
  </si>
  <si>
    <t>A former Miss New York is the designer behind the swimsuits featured in Sunday‚Äôs Miss USA pageant‚Äîbeautiful!http://nydn.us/1lhVGHH</t>
  </si>
  <si>
    <t>https://twitter.com/realDonaldTrump/status/476823143617929216</t>
  </si>
  <si>
    <t>BTW The Miss USA pageant was the highest rated non-sports telecast on the Big 4 networks. Congrats to our newly crowned @ Nia_Sanchez_!</t>
  </si>
  <si>
    <t>https://twitter.com/realDonaldTrump/status/476834775718576128</t>
  </si>
  <si>
    <t>Someone just asked me, who is my favorite Donald Trump impersonator? http://instagram.com/p/pHlNvLmheX/</t>
  </si>
  <si>
    <t>https://twitter.com/realDonaldTrump/status/476861059413073922</t>
  </si>
  <si>
    <t>" @ Mmmkamilla: I have never voted before, but if Mr.Trump ran for President, I would love nothing more than for my first vote to go to him."</t>
  </si>
  <si>
    <t>https://twitter.com/realDonaldTrump/status/476899786063228928</t>
  </si>
  <si>
    <t>Iraq is falling apart fast - two trillion dollars and so many deaths - Bush got us in and Obama took far too long to get us out!</t>
  </si>
  <si>
    <t>https://twitter.com/realDonaldTrump/status/476900495806574593</t>
  </si>
  <si>
    <t>" @ DbigRock34: @ realDonaldTrump run for president, you got my vote"</t>
  </si>
  <si>
    <t>https://twitter.com/realDonaldTrump/status/476900567550136320</t>
  </si>
  <si>
    <t>" @ EfprestoPreston: @ realDonaldTrump Run, Donald, run!"</t>
  </si>
  <si>
    <t>https://twitter.com/realDonaldTrump/status/476900894421049344</t>
  </si>
  <si>
    <t>" @ chaz_323: @ realDonaldTrump let me make this simple. Run. For. President . # forgodssake"</t>
  </si>
  <si>
    <t>https://twitter.com/realDonaldTrump/status/477058640978120704</t>
  </si>
  <si>
    <t>Iraq told us to get out, Iraq is now falling, and Iraq now wants us to come back! Don't do it unless we get the OIL, and I mean ALL OF IT!</t>
  </si>
  <si>
    <t>https://twitter.com/realDonaldTrump/status/477059623979986944</t>
  </si>
  <si>
    <t>I told all of the haters and losers long ago that Iraq would fall, take the OIL or get out fast! Massive waste of lives and trillions of $'s</t>
  </si>
  <si>
    <t>https://twitter.com/realDonaldTrump/status/477065883110498306</t>
  </si>
  <si>
    <t>" @ stac: Following @ realDonaldTrump was one of the best decisions I've made on twitter. Love the way he speaks his mind and no sugar coating"</t>
  </si>
  <si>
    <t>https://twitter.com/realDonaldTrump/status/477066598348378112</t>
  </si>
  <si>
    <t>" @ AWoodyLou: @ realDonaldTrump you are an inspiration to us all. If only you would run for President and sort all this shit out."</t>
  </si>
  <si>
    <t>https://twitter.com/realDonaldTrump/status/477091690608873472</t>
  </si>
  <si>
    <t>A third rate architecture critic--who I thought got fired‚Äîfor the failing @ chicagotribune likes the building but doesn‚Äôt like the Trump sign</t>
  </si>
  <si>
    <t>https://twitter.com/realDonaldTrump/status/477091784754225152</t>
  </si>
  <si>
    <t>People are LOVING the Trump sign on the Chicago building. Big league tweets, letters and calls‚Ä¶</t>
  </si>
  <si>
    <t>https://twitter.com/realDonaldTrump/status/477097121150423040</t>
  </si>
  <si>
    <t>In answer to your questions about my favorite impersonator, the answer is Darrell Hammond.</t>
  </si>
  <si>
    <t>https://twitter.com/realDonaldTrump/status/477106776333377536</t>
  </si>
  <si>
    <t>" @ ep_capital @ ReformedBroker @ PhilipRucker @ realDonaldTrump yo that sign gonna be more famous than HOLLYWOOD!" I agree!</t>
  </si>
  <si>
    <t>https://twitter.com/realDonaldTrump/status/477110327390519296</t>
  </si>
  <si>
    <t>" @ GOOD_ggg @ TrumpGolf With GOOD service at his clubs imagine the service Mr Trump could give American people as Pres!" True!</t>
  </si>
  <si>
    <t>https://twitter.com/realDonaldTrump/status/477110694207557635</t>
  </si>
  <si>
    <t>"@dreamsoles1 @ realDonaldTrump you sir are a true inspiration to me I thank you." Great, thanks.</t>
  </si>
  <si>
    <t>@dreamsoles1 @</t>
  </si>
  <si>
    <t>https://twitter.com/realDonaldTrump/status/477111533471027201</t>
  </si>
  <si>
    <t>" @ lifesanthem @ TrumpVancouver Good news. 1 of the most exciting people coming to 1 of the most exciting cities in the world!" A great place!</t>
  </si>
  <si>
    <t>https://twitter.com/realDonaldTrump/status/477121438994804736</t>
  </si>
  <si>
    <t>Before I bought the site, the Sun Times had the biggest, ugliest sign Chicago has ever seen. Mine is magnificent and popular.</t>
  </si>
  <si>
    <t>https://twitter.com/realDonaldTrump/status/477121478866251777</t>
  </si>
  <si>
    <t>Dopey @ chicagotribune critic fails to mention the ugly Sun Times sign.</t>
  </si>
  <si>
    <t>https://twitter.com/realDonaldTrump/status/477179504520359936</t>
  </si>
  <si>
    <t>" @ jamesbregenzer @ TrumpChicago was completed during recession, when most other projects failed. Trump deserves Chicago's praise" @ BlairKamin</t>
  </si>
  <si>
    <t>https://twitter.com/realDonaldTrump/status/477354548294455296</t>
  </si>
  <si>
    <t>" @ LoveandFate: @ realDonaldTrump Your name on your building in Chicago looks awesome!</t>
  </si>
  <si>
    <t>https://twitter.com/realDonaldTrump/status/477363607550705664</t>
  </si>
  <si>
    <t>" @ MajesticBrotha: @ realDonaldTrump I'm a Liberal but I feel Mayor Emanual has bigger fish to fry in Chi-town than a Trump sign"</t>
  </si>
  <si>
    <t>https://twitter.com/realDonaldTrump/status/477364556386168832</t>
  </si>
  <si>
    <t>" @ Nickkleutsch: @ realDonaldTrump @ trumpchicago personally I think the letters should be higher up. Make sure everyone can see that name!"</t>
  </si>
  <si>
    <t>https://twitter.com/realDonaldTrump/status/477365012185378816</t>
  </si>
  <si>
    <t>" @ Annmajkrzak: @ AP @ cbschicago I like the Trump Logo on the building! I feel this is a personal fight! &amp; will this fight cost IL residents"</t>
  </si>
  <si>
    <t>https://twitter.com/realDonaldTrump/status/477367807231811586</t>
  </si>
  <si>
    <t>" @ bestgolfleague: I don't understand the all the fuss. The building is an exquisite edition to our skyline. pic.twitter.com/WvafTAhfWF"</t>
  </si>
  <si>
    <t>https://twitter.com/realDonaldTrump/status/477369421002838016</t>
  </si>
  <si>
    <t>" @ laura711hender: @ realDonaldTrump Live in the suburbs but saw the TRUMP sign on your beautiful building. Really classy! Love it!"</t>
  </si>
  <si>
    <t>https://twitter.com/realDonaldTrump/status/477370256533381121</t>
  </si>
  <si>
    <t>"@BooG690: @ realDonaldTrump come home to NYC and put your name on all the buildings you want. # ChicagoSucksAnyway http://news.yahoo.com/chicago-mayor-billionaire-clash-over-trump-sign-215718650.html ‚Ä¶"</t>
  </si>
  <si>
    <t>@BooG690 @</t>
  </si>
  <si>
    <t>https://twitter.com/realDonaldTrump/status/477371294166433792</t>
  </si>
  <si>
    <t>" @ Noce82: @ realDonaldTrump is a real man of his word, he would help AMERICA. # TRUMP4PREZ"</t>
  </si>
  <si>
    <t>https://twitter.com/realDonaldTrump/status/477372958017478656</t>
  </si>
  <si>
    <t>" @ aureliusjb: @ realDonaldTrump Mr. Trump, I love your sign, it really spiffs up that stodgy old town. Keep up the great style statements."</t>
  </si>
  <si>
    <t>https://twitter.com/realDonaldTrump/status/477373122400641024</t>
  </si>
  <si>
    <t>" @ artv1028: @ BlairKamin @ chicagotribune you don't like it because Trump is a conservative. How many jobs has Trump created in Chicago"</t>
  </si>
  <si>
    <t>https://twitter.com/realDonaldTrump/status/477373726334267393</t>
  </si>
  <si>
    <t>" @ tstreck: @ realDonaldTrump great building. Name looks awesome on it."</t>
  </si>
  <si>
    <t>https://twitter.com/realDonaldTrump/status/477375394362843136</t>
  </si>
  <si>
    <t>" @ Noce82: @ realDonaldTrump will you please run for PRESIDENT. I will # VoteDonaldTrump"</t>
  </si>
  <si>
    <t>https://twitter.com/realDonaldTrump/status/477391236169334784</t>
  </si>
  <si>
    <t>" @ nikkio: I know I'm a day early for your weekend celebrations-Happy Birthday Donald! Looking forward to your surprises for 2014-2015 Thanks</t>
  </si>
  <si>
    <t>https://twitter.com/realDonaldTrump/status/477392254995140608</t>
  </si>
  <si>
    <t>" @ DON_Ekwegba: When Mr. Trump wants to get at something he goes all the way. He Walks-the-talk. There are only a few of them left! Thank you</t>
  </si>
  <si>
    <t>https://twitter.com/realDonaldTrump/status/477392850636644354</t>
  </si>
  <si>
    <t>We should never have gone into Iraq but, once in, should have gotten out a lot faster. MAKE AMERICA GREAT AGAIN!</t>
  </si>
  <si>
    <t>https://twitter.com/realDonaldTrump/status/477394110995652608</t>
  </si>
  <si>
    <t>" @ russell_triston: @ realDonaldTrump Would make a great Commander in Chief. True intelligence. Common sense, economy knowledge, leadership."</t>
  </si>
  <si>
    <t>https://twitter.com/realDonaldTrump/status/477394303128305664</t>
  </si>
  <si>
    <t>" @ austinwalsh: @ realDonaldTrump new sign looks awesome!!! Congrats!"</t>
  </si>
  <si>
    <t>https://twitter.com/realDonaldTrump/status/477395098712281088</t>
  </si>
  <si>
    <t>" @ ThisIsJoshSmith: I'll say it -- you are likely the *only* Republican who could realistically beat Hillary in 2016. Please consider running</t>
  </si>
  <si>
    <t>https://twitter.com/realDonaldTrump/status/477408091118387201</t>
  </si>
  <si>
    <t>The Iraqi Army is useless. President Obama, stay the hell out of Iraq (we should never have been there in the first place).</t>
  </si>
  <si>
    <t>https://twitter.com/realDonaldTrump/status/477430950830157826</t>
  </si>
  <si>
    <t>" @ Matthew_Erdman: DonaldTrump You built a beautiful high-rise, you pay your taxes, you should be able to put up whatever signage you want."</t>
  </si>
  <si>
    <t>https://twitter.com/realDonaldTrump/status/477431143281598464</t>
  </si>
  <si>
    <t>" @ inthelooptv: @ realDonaldTrump Your sign is absolutely stunning in Chicago! Now only if you could wear a suit &amp; fight crime!"</t>
  </si>
  <si>
    <t>https://twitter.com/realDonaldTrump/status/477431249124876288</t>
  </si>
  <si>
    <t>" @ fullybop: @ realDonaldTrump TRUMP! Love the sign in Chi Town! # trump4president" Thank you.</t>
  </si>
  <si>
    <t>https://twitter.com/realDonaldTrump/status/477431419694620672</t>
  </si>
  <si>
    <t>" @ cotyybaby: Why the fuss? Trump has the most beautiful building in Chicago! That sign will be iconic # TRUMP # Elegance # TrumpChicago"</t>
  </si>
  <si>
    <t>https://twitter.com/realDonaldTrump/status/477431572199514112</t>
  </si>
  <si>
    <t>" @ blazo7: Sign looks great! Mr. Emanuel needs to chill. Guess he's never been to ATL. All buildings there have names! # getalifeRahm"</t>
  </si>
  <si>
    <t>https://twitter.com/realDonaldTrump/status/477431743641686016</t>
  </si>
  <si>
    <t>" @ The_RHLP: @ realDonaldTrump pumped millions into our Chicago economy. My brother worked on that building for 3yrs. Rahm should thank him!"</t>
  </si>
  <si>
    <t>https://twitter.com/realDonaldTrump/status/477431997170610176</t>
  </si>
  <si>
    <t>" @ geauxholmes: @ realDonaldTrump We would love a Trump building in # neworleans # CityBiz" Thanks</t>
  </si>
  <si>
    <t>https://twitter.com/realDonaldTrump/status/477432249642545152</t>
  </si>
  <si>
    <t>" @ arbyoliver: @ realdonaldtrump Great Chicago sign. Do not bend to pressure. Right on!" I won't, thanks.</t>
  </si>
  <si>
    <t>https://twitter.com/realDonaldTrump/status/477432492446609408</t>
  </si>
  <si>
    <t>" @ PartTimer32: @ realDonaldTrump love the new sign in Chicago....adds some real intelligence to the city #keepfighting#PresidentTrump.</t>
  </si>
  <si>
    <t>#keepfighting #PresidentTrump</t>
  </si>
  <si>
    <t>https://twitter.com/realDonaldTrump/status/477432556325859329</t>
  </si>
  <si>
    <t>" @ Radosevich: Love the sign! # Chicago! Do not cross # THEDONALD @ realDonaldTrump # TRUMP"</t>
  </si>
  <si>
    <t>https://twitter.com/realDonaldTrump/status/477433083063312386</t>
  </si>
  <si>
    <t>" @ Danoh1952: @ TODAYshow @ realDonaldTrump I like the Trump sign.</t>
  </si>
  <si>
    <t>https://twitter.com/realDonaldTrump/status/477433235727609856</t>
  </si>
  <si>
    <t>" @ kverb12345: @ realDonaldTrump sign is the right size given size of the building."</t>
  </si>
  <si>
    <t>https://twitter.com/realDonaldTrump/status/477433406788100096</t>
  </si>
  <si>
    <t>" @ kvb423: @ TODAYshow what a shame @ RahmEmanuel is wasting money on @ realDonaldTrump when we have CPS students in bldgs w/o AC"</t>
  </si>
  <si>
    <t>https://twitter.com/realDonaldTrump/status/477433529303724033</t>
  </si>
  <si>
    <t>" @ Trutt78: @ realDonaldTrump - you want to do something nice for Chicago and they shoot you down. Piss on Rahm. He is just an Obama lap dog."</t>
  </si>
  <si>
    <t>https://twitter.com/realDonaldTrump/status/477433795159674881</t>
  </si>
  <si>
    <t>"@DavennT: If you have a problem with @ realDonaldTrump putting "Trump" on his building, you need to reassess your life. Get. Over. It."</t>
  </si>
  <si>
    <t>@DavennT @</t>
  </si>
  <si>
    <t>https://twitter.com/realDonaldTrump/status/477433905990365184</t>
  </si>
  <si>
    <t>" @ CJohnson623: @ realDonaldTrump I love the Trump building in Chicago"</t>
  </si>
  <si>
    <t>https://twitter.com/realDonaldTrump/status/477434200497221633</t>
  </si>
  <si>
    <t>"@amybdt: @ realDonaldTrump So many other things to worry about in this world and a sign is one??? Give me a break! LOVE IT!!"</t>
  </si>
  <si>
    <t>@amybdt @</t>
  </si>
  <si>
    <t>https://twitter.com/realDonaldTrump/status/477435439909830656</t>
  </si>
  <si>
    <t>" @ JeremyHL: # Chicago River North support for @ realDonaldTrump Tower sign. http://www.marinacityonline.com/news/sign0612.htm ‚Ä¶" Thank you Jeremy, great writing!.</t>
  </si>
  <si>
    <t>https://twitter.com/realDonaldTrump/status/477441079130607618</t>
  </si>
  <si>
    <t>. @ TrumpChicago is Chicago's sole destination showcasing a Five-Star @ Forbes rating for both hotel &amp; restaurant http://bit.ly/UNathh</t>
  </si>
  <si>
    <t>https://twitter.com/realDonaldTrump/status/477442706042417152</t>
  </si>
  <si>
    <t>Thank you @ Todayshow for the wonderful and honest poll results on Chicago sign. People love it! http://on.today.com/1jozlUQ @ TrumpChicago</t>
  </si>
  <si>
    <t>https://twitter.com/realDonaldTrump/status/477445658816053248</t>
  </si>
  <si>
    <t>92 stories above North Michigan Avenue, @ TrumpChicago‚Äôs 5-Star @ Forbes rated rooms have the best views of Chicago http://bit.ly/1oXJCec</t>
  </si>
  <si>
    <t>https://twitter.com/realDonaldTrump/status/477455302745260032</t>
  </si>
  <si>
    <t>Had a great time yesterday on @ theviewtv with @ WhoopiGoldberg, @ JennyMcCarthy, @ SherriEShepherd &amp; guest host @ MrJerryOC!</t>
  </si>
  <si>
    <t>https://twitter.com/realDonaldTrump/status/477507441299439617</t>
  </si>
  <si>
    <t>Jailed USMC Sgt Andrew Tahmooressi should be released immediately. Since when does Mexico care about border security? # BringBackOurMarine</t>
  </si>
  <si>
    <t>https://twitter.com/realDonaldTrump/status/477507702373892097</t>
  </si>
  <si>
    <t>W/ the ransom Obama paid for deserter Bergdhal, getting Mexico to release USMC Sgt Andrew Tahmooressi is much harder. # BringBackOurMarine</t>
  </si>
  <si>
    <t>https://twitter.com/realDonaldTrump/status/477542311115915264</t>
  </si>
  <si>
    <t>If you want to be successful in business, you must take risks. Make sure each risk is calculated and can have a positive fallback.</t>
  </si>
  <si>
    <t>https://twitter.com/realDonaldTrump/status/477591655407570944</t>
  </si>
  <si>
    <t>" @ tobylight11: Hi can u RT my daughter # JODIEDIXON she died 03/05/2014 age16 with cystic fibrosis thanx Jodie's dad pic.twitter.com/jPoOB7OsTG"</t>
  </si>
  <si>
    <t>https://twitter.com/realDonaldTrump/status/477705865823145984</t>
  </si>
  <si>
    <t>" @ stevewardrip: @ realDonaldTrump @ TrumpSign @ cotyybaby Bravo! TRUMP Signage! Extremely exquisite!"</t>
  </si>
  <si>
    <t>https://twitter.com/realDonaldTrump/status/477707486439276544</t>
  </si>
  <si>
    <t>"@FASHfrontrunner: @ realDonaldTrump Love the signage on the Chicago building! I think you should request even bigger letters!</t>
  </si>
  <si>
    <t>@FASHfrontrunner @</t>
  </si>
  <si>
    <t>https://twitter.com/realDonaldTrump/status/477708426370248704</t>
  </si>
  <si>
    <t>" @ TVmaryd: @ realDonaldTrump I love the Trump sign on your Chicago building. It's beautiful and it's your branding of Trump. Keep fighting!</t>
  </si>
  <si>
    <t>https://twitter.com/realDonaldTrump/status/477708486361378816</t>
  </si>
  <si>
    <t>" @ MissPSpencer: @ realDonaldTrump Love the Trump signAmazing!!"</t>
  </si>
  <si>
    <t>https://twitter.com/realDonaldTrump/status/477711363205115905</t>
  </si>
  <si>
    <t>" @ ColinSWood: @ realDonaldTrump The TRUMP sign looks great! The haters are giving you good publicity though!"</t>
  </si>
  <si>
    <t>https://twitter.com/realDonaldTrump/status/477711643581759488</t>
  </si>
  <si>
    <t>" @ ThePrimeHost: @ realDonaldTrump LOVE the new signage. Keep doing what you've always done and continue to inspire others."</t>
  </si>
  <si>
    <t>https://twitter.com/realDonaldTrump/status/477938770033926144</t>
  </si>
  <si>
    <t>" @ ThePrimeHost: @ realDonaldTrump LOVE the new signage. Keep doing what you've always done and continue to inspire others." Thanks.</t>
  </si>
  <si>
    <t>https://twitter.com/realDonaldTrump/status/477939006626209792</t>
  </si>
  <si>
    <t>https://twitter.com/realDonaldTrump/status/477939311870877696</t>
  </si>
  <si>
    <t>" @ Demontre4: @ realDonaldTrump just looked at the sign and it looks great"</t>
  </si>
  <si>
    <t>https://twitter.com/realDonaldTrump/status/477939468423290881</t>
  </si>
  <si>
    <t>" @ fahntastic24601: In Chicago and loving Trump tower. Those letters look great, @ realDonaldTrump!"</t>
  </si>
  <si>
    <t>https://twitter.com/realDonaldTrump/status/477939831725506560</t>
  </si>
  <si>
    <t>" @ steele_sue: @ realDonaldTrump I think your sign needs to stay, I think it looks great. Love it.."</t>
  </si>
  <si>
    <t>https://twitter.com/realDonaldTrump/status/477939922318274562</t>
  </si>
  <si>
    <t>" @ cjlrx: @ realDonaldTrump Happy Birthday to an American icon!" Thank you.</t>
  </si>
  <si>
    <t>https://twitter.com/realDonaldTrump/status/477942570153017344</t>
  </si>
  <si>
    <t>" @ warrencasselljr: Happy Birthday to @ realDonaldTrump. I wish you many more success! You are greatness!" Thanks.</t>
  </si>
  <si>
    <t>https://twitter.com/realDonaldTrump/status/477942837489569793</t>
  </si>
  <si>
    <t>"@ryanbushby: @ realDonaldTrump Happy birthday to the best businessman in America!" Thank you.</t>
  </si>
  <si>
    <t>https://twitter.com/realDonaldTrump/status/477943133628411904</t>
  </si>
  <si>
    <t>" @ ruvie18: Happy Birthday @ realDonaldTrump,my best author, I never get tired of reading" think big" and the apprentice!</t>
  </si>
  <si>
    <t>https://twitter.com/realDonaldTrump/status/477943450470318080</t>
  </si>
  <si>
    <t>"@Minnesotavk81: @ realDonaldTrump your sign on chicago tower looks awesome!" Thanks.</t>
  </si>
  <si>
    <t>@Minnesotavk81 @</t>
  </si>
  <si>
    <t>https://twitter.com/realDonaldTrump/status/477944303390449664</t>
  </si>
  <si>
    <t>" @ roebeauty: Calling the sign &amp;‚ÄúTrump" name tasteless is ridiculous! Its exactly the opposite. You always put beauty in your details.</t>
  </si>
  <si>
    <t>https://twitter.com/realDonaldTrump/status/477944359992573952</t>
  </si>
  <si>
    <t>" @ homesbyjeff: ‚Äú @ realDonaldTrump: " @ fahntastic24601: In Chicago and loving Trump tower. Those letters look great, @ realDonaldTrump!"‚Äù"</t>
  </si>
  <si>
    <t>https://twitter.com/realDonaldTrump/status/477944647235276800</t>
  </si>
  <si>
    <t>" @ MoshoodAluko: Happy birthday to an American icon and a real estate el-supremo... @ realDonaldTrump" Thanks.</t>
  </si>
  <si>
    <t>https://twitter.com/realDonaldTrump/status/477952992541278208</t>
  </si>
  <si>
    <t>Iran is moving troops into Iraq under the guise that it is helping out. Actually, they will take over Iraq and all of their oil. Stupid U.S.</t>
  </si>
  <si>
    <t>https://twitter.com/realDonaldTrump/status/477961085555724288</t>
  </si>
  <si>
    <t>Turnberry in Scotland is a far superior golf course to Pinehurst - and it isn't even close! Likewise the Blue Monster at Doral.</t>
  </si>
  <si>
    <t>https://twitter.com/realDonaldTrump/status/477962884979257344</t>
  </si>
  <si>
    <t>Iran will convince our incompetent President that they are trying to help us with Iraq, take over the country &amp; oil, and "O" will say thanks</t>
  </si>
  <si>
    <t>https://twitter.com/realDonaldTrump/status/477966238333693952</t>
  </si>
  <si>
    <t>I have been very consistent and always said that Iraq would fall as soon as the U.S. left. What a terrible waste of lives and money!</t>
  </si>
  <si>
    <t>https://twitter.com/realDonaldTrump/status/477968435293327361</t>
  </si>
  <si>
    <t>" @ dcolon2112: @ realDonaldTrump Watching the # USOpen It's as if they're playing on a local community golf course! Looks awful!"</t>
  </si>
  <si>
    <t>https://twitter.com/realDonaldTrump/status/477969117568180224</t>
  </si>
  <si>
    <t>" @ glock34girl: @ realDonaldTrump please run and get America back on its feet." Stay tuned!</t>
  </si>
  <si>
    <t>https://twitter.com/realDonaldTrump/status/477969420833144832</t>
  </si>
  <si>
    <t>" @ commishjoe: Happy Birthday to successful businessman and true American success story. He certainly tells it like it is! Thank you.</t>
  </si>
  <si>
    <t>https://twitter.com/realDonaldTrump/status/477970170908930049</t>
  </si>
  <si>
    <t>" @ Scleroshima: @ realDonaldTrump you called it about 4 years ago about "the spoils of war" its all coming true now." So true!</t>
  </si>
  <si>
    <t>https://twitter.com/realDonaldTrump/status/477971016807772162</t>
  </si>
  <si>
    <t>" @ DbigRock34: @ realDonaldTrump Like I said, Trump for President. USA needs a positive change."</t>
  </si>
  <si>
    <t>https://twitter.com/realDonaldTrump/status/477972086443343872</t>
  </si>
  <si>
    <t>" @ DougHutchins77: @ realDonaldTrump The world just won't be safe until the name Trump is emblazoned on the White House."</t>
  </si>
  <si>
    <t>https://twitter.com/realDonaldTrump/status/477972318430298112</t>
  </si>
  <si>
    <t>" @ phagan2: @ realDonaldTrump your children are smart and capable. You must take the reins and get the USA back #1" It can be done.</t>
  </si>
  <si>
    <t>https://twitter.com/realDonaldTrump/status/477972477000167424</t>
  </si>
  <si>
    <t>" @ felberjosh: Happy # Birthday to an awesome business icon! Read my first Trump book at 14 which jump started my business success. Thanks.</t>
  </si>
  <si>
    <t>https://twitter.com/realDonaldTrump/status/477992955559817216</t>
  </si>
  <si>
    <t>" @ keegster51: HAPPY BIRTHDAY to my idol @ realDonaldTrump! I hope one day to be as successful as you! # TRUMP2016" Work hard!</t>
  </si>
  <si>
    <t>https://twitter.com/realDonaldTrump/status/477993943163236352</t>
  </si>
  <si>
    <t>" @ tx_shaun: @ realDonaldTrump happy birthday Donald! Thanks for never being afraid to tell it like it is"</t>
  </si>
  <si>
    <t>https://twitter.com/realDonaldTrump/status/477996265897463808</t>
  </si>
  <si>
    <t>. @ MattGinellaGC It's true Matt, the NEW "Blue Monster" is better than Pinehurst, so is Bedminster. Turnberry &amp; Trump Aberdeen blow it away!</t>
  </si>
  <si>
    <t>https://twitter.com/realDonaldTrump/status/477998629954023424</t>
  </si>
  <si>
    <t>. @ MattGinellaGC Matt, the statement about Pinehurst looking like a local community golf course,"awful", was not made by me but tweeted to me</t>
  </si>
  <si>
    <t>https://twitter.com/realDonaldTrump/status/477999850500669441</t>
  </si>
  <si>
    <t>" @ dcolon2112: @ RAW1183 It was my comment not @ realdonaldtrump I've played on nicer par 3 courses than # USOpen"</t>
  </si>
  <si>
    <t>https://twitter.com/realDonaldTrump/status/478000954080768000</t>
  </si>
  <si>
    <t>. @ MattGinellaGC Have you ever seen Trump National/Bedminster or Trump International Golf links in Scotland. Both far better than Pinehurst!</t>
  </si>
  <si>
    <t>https://twitter.com/realDonaldTrump/status/478001636494036992</t>
  </si>
  <si>
    <t>"@ChristianL2499: @ realDonaldTrump You're the man Mr. Trump! # DonaldTrump2016" Thanks.</t>
  </si>
  <si>
    <t>@ChristianL2499 @</t>
  </si>
  <si>
    <t>https://twitter.com/realDonaldTrump/status/478003535716814848</t>
  </si>
  <si>
    <t>" @ PGongola: @ realDonaldTrump @ MattGinellaGC I THINK PINEHURST IS UGLY."</t>
  </si>
  <si>
    <t>https://twitter.com/realDonaldTrump/status/478004820566351872</t>
  </si>
  <si>
    <t>" @ christinelu: Donald Trump gets over $1 million to speak. Tony Blair $600K. Rudy Giuliani $270K. A Greenspan $250K. http://www.onlineuniversities.com/blog/2010/04/10-highest-paid-public-speakers-in-the-world/ ‚Ä¶"</t>
  </si>
  <si>
    <t>https://twitter.com/realDonaldTrump/status/478007830889656320</t>
  </si>
  <si>
    <t>. @ BlairKamin Blair, you may be the worst architectural critic in the business but thanks for your nice reviews about Trump Chicago &amp; sign PR</t>
  </si>
  <si>
    <t>https://twitter.com/realDonaldTrump/status/478010595158269953</t>
  </si>
  <si>
    <t>" @ jsimonwc: @ MattGinellaGC @ realDonaldTrump Built for golf. Not built for TV." That is true because it looks horrible on T.V. SAD!</t>
  </si>
  <si>
    <t>https://twitter.com/realDonaldTrump/status/478010771218374658</t>
  </si>
  <si>
    <t>" @ jwkeen: Happy Birthday to The Donald @ realDonaldTrump. It will take men like him to make the USA great again. #2016." Thanks.</t>
  </si>
  <si>
    <t>https://twitter.com/realDonaldTrump/status/478011295246327808</t>
  </si>
  <si>
    <t>" @ der_karsten: @ realDonaldTrump Happy birthday to the best businessman in the world" Thank you.</t>
  </si>
  <si>
    <t>https://twitter.com/realDonaldTrump/status/478012153392558080</t>
  </si>
  <si>
    <t>" @ KenBlalock: I'm with @ realDonaldTrump. # Pinehurst looks like Muni. &amp; until we run out of H2O? Would pay $400 2 play that?" No.</t>
  </si>
  <si>
    <t>https://twitter.com/realDonaldTrump/status/478012564371439617</t>
  </si>
  <si>
    <t>" @ dcolon2112: All hate'n T This was my tweet "Watching the # USOpen It's as if they're playing on a local community golf course Looks awful""</t>
  </si>
  <si>
    <t>https://twitter.com/realDonaldTrump/status/478013405094477825</t>
  </si>
  <si>
    <t>" @ seancourt: @ realDonaldTrump we need a great leader like @ realDonaldTrump to take this country where it belongs"</t>
  </si>
  <si>
    <t>https://twitter.com/realDonaldTrump/status/478013669218209793</t>
  </si>
  <si>
    <t>" @ AAndreakis: @ realDonaldTrump Happy B-Day Mr. Trump, you are a great inspiration for many people around the world! May God Bless You Mr. T!</t>
  </si>
  <si>
    <t>https://twitter.com/realDonaldTrump/status/478014065529610240</t>
  </si>
  <si>
    <t>" @ CareyTim6: Happy birthday to @ realDonaldTrump, the man we need to lead us in the future. # Trump2016" Thank you.</t>
  </si>
  <si>
    <t>https://twitter.com/realDonaldTrump/status/478014200863031296</t>
  </si>
  <si>
    <t>" @ noahhoch: Happy birthday to @ realDonaldTrump the wisest man in the US. #2016" Thanks.</t>
  </si>
  <si>
    <t>https://twitter.com/realDonaldTrump/status/478014551783649280</t>
  </si>
  <si>
    <t>" @ SKMcCrty: Happy Birthday, Mr. @ realDonaldTrump, you have been a great mentor in my life! # teamskm"Thanks Stephen</t>
  </si>
  <si>
    <t>https://twitter.com/realDonaldTrump/status/478015071541796865</t>
  </si>
  <si>
    <t>"@Kirby_Weasley: @ realDonaldTrump Happy Birthday to one of the most entertaining and smartest men alive." Thanks.</t>
  </si>
  <si>
    <t>@Kirby_Weasley @</t>
  </si>
  <si>
    <t>https://twitter.com/realDonaldTrump/status/478015161945833472</t>
  </si>
  <si>
    <t>"@rgb0y: @ realDonaldTrump happy birthday sir! Nothing but respect for what you've accomplished." Thanks.</t>
  </si>
  <si>
    <t>@rgb0y @</t>
  </si>
  <si>
    <t>https://twitter.com/realDonaldTrump/status/478016367359451137</t>
  </si>
  <si>
    <t>" @ jsimonwc: @ realDonaldTrump @ MattGinellaGC who cares what it looks like! Pros aren't complaining." Yes they are, just ask Bubba (&amp; viewers)</t>
  </si>
  <si>
    <t>https://twitter.com/realDonaldTrump/status/478016670204964864</t>
  </si>
  <si>
    <t>" @ edcloud9: No one man can turn this country around and get us back on track. But one @ realDonaldTrump can! 2016! HappyBirthday!</t>
  </si>
  <si>
    <t>https://twitter.com/realDonaldTrump/status/478016933854715905</t>
  </si>
  <si>
    <t>" @ zp_3: @ realDonaldTrump Happy Birthday from your Trump Towers in West Palm. Keep up the good work!" A great place, thanks.</t>
  </si>
  <si>
    <t>https://twitter.com/realDonaldTrump/status/478018343967162369</t>
  </si>
  <si>
    <t>I would like to wish all fathers, even the haters and losers, a very happy Fathers Day.</t>
  </si>
  <si>
    <t>https://twitter.com/realDonaldTrump/status/478133865748660224</t>
  </si>
  <si>
    <t>.@HollySandersGC. Remember, it was Martin K who sank the big ten footer to win the Ryder Cup. He can handle the pressure!</t>
  </si>
  <si>
    <t>https://twitter.com/realDonaldTrump/status/478298158116524032</t>
  </si>
  <si>
    <t>https://twitter.com/realDonaldTrump/status/478300742348836864</t>
  </si>
  <si>
    <t>@ GolfDigestMag Big news from Scotland on Turnberry (which, by the way, blows Pinehurst away!) tomorrow morning. Stay tuned.</t>
  </si>
  <si>
    <t>https://twitter.com/realDonaldTrump/status/478303643175616513</t>
  </si>
  <si>
    <t>" @ jshamie: @ GolfDigestMag couldn't agree more. The course is not punishing bad tee shots like a normal us open would. BORING FINISH!!!"</t>
  </si>
  <si>
    <t>https://twitter.com/realDonaldTrump/status/478303742366736386</t>
  </si>
  <si>
    <t>" @ timgerzabek: @ realDonaldTrump @ GolfDigestMag I thought this was the US Open not the wanna be British Open"</t>
  </si>
  <si>
    <t>https://twitter.com/realDonaldTrump/status/478303914291236864</t>
  </si>
  <si>
    <t>" @ MarkMoreland: It's worse for @ PinehurstResort. I know I wouldn't pay $400 to play what looks like a neglected municipal course."</t>
  </si>
  <si>
    <t>https://twitter.com/realDonaldTrump/status/478304803718586368</t>
  </si>
  <si>
    <t>" @ epowell88: Worked @restaurant for 33 yrs &amp; got fired because they didn't think I could keep up. No severance! Would u do that?" NO WAY!</t>
  </si>
  <si>
    <t>https://twitter.com/realDonaldTrump/status/478305596303634432</t>
  </si>
  <si>
    <t>" @ MomMom: Just saw the video of the bus driver saving the woman from jumping off overpass. You gave him a reward....good job Donald!" Thanks</t>
  </si>
  <si>
    <t>https://twitter.com/realDonaldTrump/status/478306000919748608</t>
  </si>
  <si>
    <t>" @ foossh: @ GolfDigestMag @ realDonaldTrump he has a point, fairways should be green. Scruff can be as bad as you want. Wouldn't pay top dollar</t>
  </si>
  <si>
    <t>https://twitter.com/realDonaldTrump/status/478307098607247361</t>
  </si>
  <si>
    <t>I'd bet the horrible look of Pinehurst translates into poor television ratings. This is not what golf is about!</t>
  </si>
  <si>
    <t>https://twitter.com/realDonaldTrump/status/478308268935110656</t>
  </si>
  <si>
    <t>" @ Robert_W_GA: @ realDonaldTrump they think the course should be "old school", you know, like "before lawn care technology" aka goats!"</t>
  </si>
  <si>
    <t>https://twitter.com/realDonaldTrump/status/478308667930853378</t>
  </si>
  <si>
    <t>" @ aec4444: @ realDonaldTrump please don't let the USGA ruin your course in 2017 like they did Pinehurst." I won't!</t>
  </si>
  <si>
    <t>https://twitter.com/realDonaldTrump/status/478308804249919489</t>
  </si>
  <si>
    <t>" @ jackhennessy12: @ realDonaldTrump look better at lahinch or trump doonbeg?" True!</t>
  </si>
  <si>
    <t>https://twitter.com/realDonaldTrump/status/478308871329423360</t>
  </si>
  <si>
    <t>" @ Mikeyy84: @ realDonaldTrump very subdue atmosphere. Not take it away from Kaymer but it's like watching paint dry # USOpen # anticlimax"</t>
  </si>
  <si>
    <t>https://twitter.com/realDonaldTrump/status/478315769457938433</t>
  </si>
  <si>
    <t>Johnny Miller correctly very critical of greens at Pinehurst. Said they should be "redone"</t>
  </si>
  <si>
    <t>https://twitter.com/realDonaldTrump/status/478318847246614528</t>
  </si>
  <si>
    <t>@ MattGinellaGC My position on Pinehurst is correct - bad for the game, a dried out cow pasture. You have no clue but keep trying!</t>
  </si>
  <si>
    <t>https://twitter.com/realDonaldTrump/status/478319818563543042</t>
  </si>
  <si>
    <t>https://twitter.com/realDonaldTrump/status/478321197982031872</t>
  </si>
  <si>
    <t>@MattGinellaGCSadly Matt, you don't understand golf (even though you think you do).I have numerous couses that are far superior to Pinehurst</t>
  </si>
  <si>
    <t>https://twitter.com/realDonaldTrump/status/478322575139807232</t>
  </si>
  <si>
    <t>" @ aec4444: @ realDonaldTrump I've played Pinehurst and Trump Bedminster and Donald has 2 in Bedminister that are superior." Thank you &amp; true</t>
  </si>
  <si>
    <t>https://twitter.com/realDonaldTrump/status/478324505731809280</t>
  </si>
  <si>
    <t>" @ ClarkSmidt: Sir Donald. Rather than promote golf courses, please use your influence to deliver messages that will help fix our Country."</t>
  </si>
  <si>
    <t>https://twitter.com/realDonaldTrump/status/478324939116646401</t>
  </si>
  <si>
    <t>" @ jeffokrina: @ CBSSports @ EyeOnGolf @ realDonaldTrump: I agree with the Donald. What a goat track! I'll take the beauty of Pebble any day!"</t>
  </si>
  <si>
    <t>https://twitter.com/realDonaldTrump/status/478325005126606849</t>
  </si>
  <si>
    <t>" @ vmisciagna: @ realDonaldTrump I've played the new Doral which is awesome-one day I hope to play another Trump course"</t>
  </si>
  <si>
    <t>https://twitter.com/realDonaldTrump/status/478325456941223937</t>
  </si>
  <si>
    <t>" @ GunnAndrew: @ realDonaldTrump future British open? # TrumpScotland https://twitter.com/GunnAndrew/status/478322948298637313/photo/1pic.twitter.com/auIl8duNAz "</t>
  </si>
  <si>
    <t>https://twitter.com/realDonaldTrump/status/478325577036754945</t>
  </si>
  <si>
    <t>"@CharlieMaikis: @ realDonaldTrump I completely agree with DT here. Pinehurst looks bad. I wouldn't pay $400 to play if it looked like that."</t>
  </si>
  <si>
    <t>@CharlieMaikis @</t>
  </si>
  <si>
    <t>https://twitter.com/realDonaldTrump/status/478326721741991937</t>
  </si>
  <si>
    <t>" @ rink914: @ IanJamesPoulter Actually agree...it may have been great to play but it looked atrocious on TV..I love golf..couldn't watch"</t>
  </si>
  <si>
    <t>https://twitter.com/realDonaldTrump/status/478330317405564929</t>
  </si>
  <si>
    <t>@ MattGinellaGC Matt, you know nothing about quality golf or what it takes to make golf successful. You are all talk, no substance!</t>
  </si>
  <si>
    <t>https://twitter.com/realDonaldTrump/status/478331331537952769</t>
  </si>
  <si>
    <t>" @ g3stover: @ MattGinellaGC is barking up the wrong tree getting in a twitter war with @ realDonaldTrump" I can beat him in golf even easier!</t>
  </si>
  <si>
    <t>https://twitter.com/realDonaldTrump/status/478331643891949568</t>
  </si>
  <si>
    <t>" @ ZackAlcorn: @ mikehyland21 @ realDonaldTrump @ aec4444 big time. I love Trump Bedminster"</t>
  </si>
  <si>
    <t>https://twitter.com/realDonaldTrump/status/478332981195460608</t>
  </si>
  <si>
    <t>" @ matthewhkurth: @ realDonaldTrump played Trump Bedminster once...will never forget it.</t>
  </si>
  <si>
    <t>https://twitter.com/realDonaldTrump/status/478333237681348608</t>
  </si>
  <si>
    <t>" @ GolferMatt23: @ realDonaldTrump Are the @ MasterCard commercials filmed at Trump National LA?" Yes.</t>
  </si>
  <si>
    <t>https://twitter.com/realDonaldTrump/status/478334084158996482</t>
  </si>
  <si>
    <t>" @ ic @ MattGinellaGC stick to media like everyone else in it with worthless opinions. DonaldTrump is 10,000 times more successful than you."</t>
  </si>
  <si>
    <t>https://twitter.com/realDonaldTrump/status/478335432799711232</t>
  </si>
  <si>
    <t>@ MattGinellaGC Matt, how many club championships have you won? I hear zero, or 18 fewer than me! Lets play for a lot?</t>
  </si>
  <si>
    <t>https://twitter.com/realDonaldTrump/status/478336086301614080</t>
  </si>
  <si>
    <t>" @ welsh @ realDonaldTrump you have made some great courses, but dont think that gives you the right to comment on every golf course! I agree!</t>
  </si>
  <si>
    <t>https://twitter.com/realDonaldTrump/status/478336435737477120</t>
  </si>
  <si>
    <t>"@ichicagoscott: @ realDonaldTrump it was nice of you to give @ MattGinellaGC 15 minutes of fame that he wouldn't have had." I agree!</t>
  </si>
  <si>
    <t>https://twitter.com/realDonaldTrump/status/478346755310755840</t>
  </si>
  <si>
    <t>" @ TedatACA: I concur with @ realDonaldTrump on Pinehurst. IMO: Those blasts from sandy areas looked like IEDs exploding In Kandahar Province.</t>
  </si>
  <si>
    <t>https://twitter.com/realDonaldTrump/status/478347644264124416</t>
  </si>
  <si>
    <t>" @ benSEXT0N: @ Cfeetsrevenge @ LukeDonald @ realDonaldTrump course didn't look good in HD just saying" No, it looked terrible, bad for golf!</t>
  </si>
  <si>
    <t>https://twitter.com/realDonaldTrump/status/478349441569533954</t>
  </si>
  <si>
    <t>Congratulations to Martin Kaymer for winning the 2014 # USOpen. # USGA" Great playing from beginning to end!</t>
  </si>
  <si>
    <t>https://twitter.com/realDonaldTrump/status/478350579568103425</t>
  </si>
  <si>
    <t>Big announcement tomorrow morning concerning the great Turnberry Resort in Scotland!</t>
  </si>
  <si>
    <t>https://twitter.com/realDonaldTrump/status/478351851172012032</t>
  </si>
  <si>
    <t>" @ SurayaZayn: @ realDonaldTrump i find yourself and your children exemplary and inspirational, Sir. Thank You.</t>
  </si>
  <si>
    <t>https://twitter.com/realDonaldTrump/status/478354507902889984</t>
  </si>
  <si>
    <t>" @ troytreanor: @ shanebacon which got more viewers: final round of @ usopengolf or @ realDonaldTrump tweets about the course?" Trump!</t>
  </si>
  <si>
    <t>https://twitter.com/realDonaldTrump/status/478354582116913154</t>
  </si>
  <si>
    <t>" @ gja360: @ realDonaldTrump I read all of your books you truly are an inspiration!" Thanks.</t>
  </si>
  <si>
    <t>https://twitter.com/realDonaldTrump/status/478408549081440256</t>
  </si>
  <si>
    <t>"@quotedojo: A little more moderation would be good. Of course, my life hasn't exactly been one of moderation. ~Donald Trump"</t>
  </si>
  <si>
    <t>https://twitter.com/realDonaldTrump/status/478419124842799104</t>
  </si>
  <si>
    <t>"@myFMCase DonaldTrump I snapped that when I was in # Toronto today Donald, your place is looking great! # TheTrumpWay https://twitter.com/myFMCasey/status/478409881909620736/photo/1pic.twitter.com/yBlWCKNFVf "</t>
  </si>
  <si>
    <t>https://twitter.com/realDonaldTrump/status/478419411129233408</t>
  </si>
  <si>
    <t>" @ Drake4444444: @ realDonaldTrump We need Trump 1) in the NFL, 2) in the Oval Office, and 3) on his own reality show." Cute!</t>
  </si>
  <si>
    <t>https://twitter.com/realDonaldTrump/status/478420039939268608</t>
  </si>
  <si>
    <t>"@DeannaSpillyard: Chicago should be so lucky to have the King of New York invest in their city! Love the sign!! It should be bigger JMO!"</t>
  </si>
  <si>
    <t>https://twitter.com/realDonaldTrump/status/478421777777831936</t>
  </si>
  <si>
    <t>" @ magnumCJ: @ realDonaldTrump told the truth all day about Pinehurst 2. It is just not a good looking US Open course." So true!</t>
  </si>
  <si>
    <t>https://twitter.com/realDonaldTrump/status/478422620514172928</t>
  </si>
  <si>
    <t>"@peterkleschen: @CharlieMaikis Pineworst #2 is a number two alright, a dump. Turn on the water! Since when R the Carolinas in drought?"</t>
  </si>
  <si>
    <t>https://twitter.com/realDonaldTrump/status/478423055669022720</t>
  </si>
  <si>
    <t>" @ JeniferStevens: Awful look to it.....Not like Trump in Palm Beach and Briarcliff or Scotland that I've played. Your courses are the best"</t>
  </si>
  <si>
    <t>https://twitter.com/realDonaldTrump/status/478423127681011713</t>
  </si>
  <si>
    <t>"@thespinepillow: @ realDonaldTrump please run for prez. Would b great to have a real man in the White House again."</t>
  </si>
  <si>
    <t>@thespinepillow @</t>
  </si>
  <si>
    <t>https://twitter.com/realDonaldTrump/status/478423730448654336</t>
  </si>
  <si>
    <t>" @ davidcanlas88: I wish you would advice the Kardashians and the Jenner sisters on child rearing. You did a good job upbringing your girl."</t>
  </si>
  <si>
    <t>https://twitter.com/realDonaldTrump/status/478424058527105024</t>
  </si>
  <si>
    <t>"@JoshBurrnett: If Hilary Clinton runs for office. @ realDonaldTrump HAS TOO. Or I'm moving to canada"</t>
  </si>
  <si>
    <t>@JoshBurrnett @</t>
  </si>
  <si>
    <t>https://twitter.com/realDonaldTrump/status/478424575391199233</t>
  </si>
  <si>
    <t>" @ NeecieMarie: @ realDonaldTrump I concur~ Your children are indeed exemplary~ grace, &amp; poise~ well done, &amp; # HappyFathersDay Sir." Thanks.</t>
  </si>
  <si>
    <t>https://twitter.com/realDonaldTrump/status/478492082458210304</t>
  </si>
  <si>
    <t>Will be doing Fox &amp; Friends at 7 - 2 minutes.</t>
  </si>
  <si>
    <t>https://twitter.com/realDonaldTrump/status/478497641811017728</t>
  </si>
  <si>
    <t>" @ odonnelltw: @ realDonaldTrump Pinehurst #2 is what happens when environmentalists take over the USGA!"</t>
  </si>
  <si>
    <t>https://twitter.com/realDonaldTrump/status/478498555745693697</t>
  </si>
  <si>
    <t>" @ Theramenes: Get @ realDonaldTrump into WH He can lead and fix anything He is also strong and unafraid to do what is good for people."</t>
  </si>
  <si>
    <t>https://twitter.com/realDonaldTrump/status/478517129176563712</t>
  </si>
  <si>
    <t>" @ mjb7: @ realDonaldTrump . Have a great Monday! Still hoping to hear these words soon.."I will be running for President". # TrumpForPresident</t>
  </si>
  <si>
    <t>https://twitter.com/realDonaldTrump/status/478573424659668993</t>
  </si>
  <si>
    <t>The Trump Organization Finalizes Purchase of Legendary Turnberry Resort in Scotland.pic.twitter.com/kC0tMl7vs8</t>
  </si>
  <si>
    <t>https://twitter.com/realDonaldTrump/status/478577669274341376</t>
  </si>
  <si>
    <t>Virginia's highest rated wine by @ WineEnthusiast, @ trumpwinery is inspired by the regions of Bordeaux &amp; Champagne http://bit.ly/1kY0WAB</t>
  </si>
  <si>
    <t>https://twitter.com/realDonaldTrump/status/478588692085604352</t>
  </si>
  <si>
    <t>The only reason I am critical of the Pinehurst look is because I‚Äôm a lover of golf‚Äîand that look on TV hurts golf badly.</t>
  </si>
  <si>
    <t>https://twitter.com/realDonaldTrump/status/478588835333681152</t>
  </si>
  <si>
    <t>If anybody else but Coore and Crenshaw designed Pinehurst they would be run out of town‚Äî(and the turtleback greens are totally unfair)!</t>
  </si>
  <si>
    <t>https://twitter.com/realDonaldTrump/status/478590414170390528</t>
  </si>
  <si>
    <t>Congratulations to @ spurs on their @ NBA championship. Well-deserved.</t>
  </si>
  <si>
    <t>https://twitter.com/realDonaldTrump/status/478601428517548032</t>
  </si>
  <si>
    <t>The VA scandal will only get worse over the time. Our vets deserve the best care possible. We must be open to private solutions.</t>
  </si>
  <si>
    <t>https://twitter.com/realDonaldTrump/status/478612968142147584</t>
  </si>
  <si>
    <t>Turnberry- one of the most beautiful places in the world.... soon to be Trump Turnberry, a Luxury‚Ä¶ http://instagram.com/p/pUN19rmhb6/</t>
  </si>
  <si>
    <t>https://twitter.com/realDonaldTrump/status/478629470660988928</t>
  </si>
  <si>
    <t>Iraq is no longer our problem. We never should have been there in the first place!</t>
  </si>
  <si>
    <t>https://twitter.com/realDonaldTrump/status/478635143541039104</t>
  </si>
  <si>
    <t>"Choose your own path: It doesn't have to be the path less traveled...What matters is that it's the right one for you." - Vince Lombardi</t>
  </si>
  <si>
    <t>https://twitter.com/realDonaldTrump/status/478639029408497664</t>
  </si>
  <si>
    <t>When ISIS caught the soldiers, do you think they read them their legal rights prior to executing them?</t>
  </si>
  <si>
    <t>https://twitter.com/realDonaldTrump/status/478643115419783169</t>
  </si>
  <si>
    <t>Success comes with hard work, focus and luck. The luck comes to those who seek it out. If you are not in the game, you cannot get lucky.</t>
  </si>
  <si>
    <t>https://twitter.com/realDonaldTrump/status/478645959506026496</t>
  </si>
  <si>
    <t>I know about the ‚Äúrustic‚Äù look on golf courses‚Äîbut see photo of highly rated Trump National Philadelphia‚Äîa real gem.pic.twitter.com/pgSW9kWVck</t>
  </si>
  <si>
    <t>https://twitter.com/realDonaldTrump/status/478681104279277568</t>
  </si>
  <si>
    <t>" @ Waldrop15w: @ Kenny_Wallace @ realDonaldTrump Iran controlling Iraq and all of its oil will be everyone's problem" Our leaders are stupid!</t>
  </si>
  <si>
    <t>https://twitter.com/realDonaldTrump/status/478681594987675649</t>
  </si>
  <si>
    <t>" @ BackOnTrackUSA These are the same terrorists Obama has been arming in Syria &amp; have attacked us on 911.Obama's foreign policy is a disaster</t>
  </si>
  <si>
    <t>https://twitter.com/realDonaldTrump/status/478681721538232321</t>
  </si>
  <si>
    <t>" @ BackOnTrackUSA: Remember the terrorists that Obama has been arming in Syria against Assad. Well now they are marching on Bagdad."</t>
  </si>
  <si>
    <t>https://twitter.com/realDonaldTrump/status/478683404225892352</t>
  </si>
  <si>
    <t>" @ DeeHogan21: @ realDonaldTrump along with @ DoonbegLodge ...heaven on earth"</t>
  </si>
  <si>
    <t>https://twitter.com/realDonaldTrump/status/478685254719270913</t>
  </si>
  <si>
    <t>" @ joebud123: @ realDonaldTrump Which one of your books should I read first?" The Art of the Deal</t>
  </si>
  <si>
    <t>https://twitter.com/realDonaldTrump/status/478689403087233026</t>
  </si>
  <si>
    <t>" @ adamjannke: @ realDonaldTrump went to Doonbeg last year, loved it!"</t>
  </si>
  <si>
    <t>https://twitter.com/realDonaldTrump/status/478698969577431040</t>
  </si>
  <si>
    <t>I bought the great Turnberry Resort today - considered by many to have the greatest golf course in the World. I will take good care of it!</t>
  </si>
  <si>
    <t>https://twitter.com/realDonaldTrump/status/478726161871020032</t>
  </si>
  <si>
    <t>" @ jrnicholas8: Love the "Trump" in Chicago. Those who don't like it are jealous! Capitalism is where it's at! We need more signs like it!"</t>
  </si>
  <si>
    <t>https://twitter.com/realDonaldTrump/status/478734358266667008</t>
  </si>
  <si>
    <t>" @ bigD921: @ realDonaldTrump @ jrnicholas8 I hope we can survive the rest of this losers 8 year term"</t>
  </si>
  <si>
    <t>https://twitter.com/realDonaldTrump/status/478734627348045824</t>
  </si>
  <si>
    <t>" @ hufseyg: Got to see the new 'Trump' letters on @ realDonaldTrump Chicago skyscraper. Looks amazing"</t>
  </si>
  <si>
    <t>https://twitter.com/realDonaldTrump/status/478735064058970112</t>
  </si>
  <si>
    <t>" @ jry227: I have lived in Chicago my whole life, love the sign. It brings class to the River. Don't know what the big deal is!"</t>
  </si>
  <si>
    <t>https://twitter.com/realDonaldTrump/status/478735102327799808</t>
  </si>
  <si>
    <t>" @ KarenHaywood3: @ realDonaldTrump Beautiful!"</t>
  </si>
  <si>
    <t>https://twitter.com/realDonaldTrump/status/478735732899450880</t>
  </si>
  <si>
    <t>" @ GTman1988: @ realDonaldTrump please buy Pinehurst next!" And fix it - make it beautiful again!</t>
  </si>
  <si>
    <t>https://twitter.com/realDonaldTrump/status/478735974436847616</t>
  </si>
  <si>
    <t>"@nicrob650: @ realDonaldTrump playing in September the day after playing Trump Aberdeen! Can't wait... Bucket list courses!" Have fun.</t>
  </si>
  <si>
    <t>@nicrob650 @</t>
  </si>
  <si>
    <t>https://twitter.com/realDonaldTrump/status/478736896130965504</t>
  </si>
  <si>
    <t>" @ DonDraper_NY: . @ Gotham @ ConradHiltonNY @ RachelMenkenNY @ WaldorfNYC I read @ realDonaldTrump, He's smartest man around, a @BonaFideMadMen"</t>
  </si>
  <si>
    <t>https://twitter.com/realDonaldTrump/status/478737471040016386</t>
  </si>
  <si>
    <t>" @ tttmon: @ realDonaldTrump You are amazing! I loved that you rewarded the bus driver who saved a suicidal girl." Thank you, my great honor!</t>
  </si>
  <si>
    <t>https://twitter.com/realDonaldTrump/status/478737753081778178</t>
  </si>
  <si>
    <t>" @ Platinumevent: @ realDonaldTrump the only problem with the # Trump sign in # Chicago are the people complaining about it!"</t>
  </si>
  <si>
    <t>https://twitter.com/realDonaldTrump/status/478738161711861760</t>
  </si>
  <si>
    <t>" @ TheBrazilTrader: @ realDonaldTrump I LOVE THE SIGN"</t>
  </si>
  <si>
    <t>https://twitter.com/realDonaldTrump/status/478739225047601152</t>
  </si>
  <si>
    <t>" @ adhowe5: I thought the Trump signage was very well done. Looks great! @ realDonaldTrump"</t>
  </si>
  <si>
    <t>https://twitter.com/realDonaldTrump/status/478811355273646080</t>
  </si>
  <si>
    <t>" @ Lady_Rin_Kelly: @ realDonaldTrump, I love the sign! Please let's make a hashtag, that seems like it solves all world problems."</t>
  </si>
  <si>
    <t>https://twitter.com/realDonaldTrump/status/478811472265351168</t>
  </si>
  <si>
    <t>" @ mindgone222: @ realDonaldTrump @ jry227 People just want to mess with you because you're you. It's your building. F them."</t>
  </si>
  <si>
    <t>https://twitter.com/realDonaldTrump/status/478812421856178176</t>
  </si>
  <si>
    <t>" @ stevenowell: @ realDonaldTrump don't normally agree with you but it (Pinehurst) looked like an absolute dump."</t>
  </si>
  <si>
    <t>https://twitter.com/realDonaldTrump/status/478812867055976448</t>
  </si>
  <si>
    <t>" @ hunterstiehler: @ realDonaldTrump you have the type of business mind we need in office! # TrumpForPresident # Trump2016"</t>
  </si>
  <si>
    <t>https://twitter.com/realDonaldTrump/status/478813285320372224</t>
  </si>
  <si>
    <t>"@Mark_quoted: @ realDonaldTrump reading Think Big and can't help but wonder why you ain't president yet?" Well, now is when we most need it</t>
  </si>
  <si>
    <t>@Mark_quoted @</t>
  </si>
  <si>
    <t>https://twitter.com/realDonaldTrump/status/478814806460207104</t>
  </si>
  <si>
    <t>" @ FlightAJ: Hey @ realDonaldTrump what is your view on George Bush?" He got us into Iraq instead of making America great again. Not good!</t>
  </si>
  <si>
    <t>https://twitter.com/realDonaldTrump/status/478815349127655424</t>
  </si>
  <si>
    <t>" @ paranormalfact: @ realDonaldTrump We need someone like you in Office who knows how to get this country out of debt # TrumpForPresident" Easy</t>
  </si>
  <si>
    <t>https://twitter.com/realDonaldTrump/status/478816680575893504</t>
  </si>
  <si>
    <t>" @ jerr209: @ realDonaldTrump you sir, you are my idol. Wish to one day be a master minded billionaire like you." Work hard.</t>
  </si>
  <si>
    <t>https://twitter.com/realDonaldTrump/status/478816813053009920</t>
  </si>
  <si>
    <t>"@mxk0dy: @ realDonaldTrump for president! Please mr trump "</t>
  </si>
  <si>
    <t>@mxk0dy @</t>
  </si>
  <si>
    <t>https://twitter.com/realDonaldTrump/status/478817335936290816</t>
  </si>
  <si>
    <t>"@aollom864: @ realDonaldTrump Are gas prices going to skyrocket due to instability in Iraq?" No, due to a weak and incompetent U.S. Govt.</t>
  </si>
  <si>
    <t>@aollom864 @</t>
  </si>
  <si>
    <t>https://twitter.com/realDonaldTrump/status/478817754862985217</t>
  </si>
  <si>
    <t>" @ 5dragons: @ realDonaldTrump @ stevenowell ( Pinehurst) Was a great looking dust bowl."</t>
  </si>
  <si>
    <t>https://twitter.com/realDonaldTrump/status/478818485380718592</t>
  </si>
  <si>
    <t>"@LifeVibeVision: @ realDonaldTrump @ paranormalfact How about you look inside - because truthfully, you're the solution.</t>
  </si>
  <si>
    <t>@LifeVibeVision @ @</t>
  </si>
  <si>
    <t>https://twitter.com/realDonaldTrump/status/478841838405570560</t>
  </si>
  <si>
    <t>"@LisaNoelBryson: @ realDonaldTrump We need you to run this country! 2016! The year of the Donald!"</t>
  </si>
  <si>
    <t>@LisaNoelBryson @</t>
  </si>
  <si>
    <t>https://twitter.com/realDonaldTrump/status/478842267893899264</t>
  </si>
  <si>
    <t>" @ DannyBOiling: @ realDonaldTrump if you were president, how many jobs could you create in 4 years?" More than ever before!</t>
  </si>
  <si>
    <t>https://twitter.com/realDonaldTrump/status/478843178557005824</t>
  </si>
  <si>
    <t>" @ jwpros: If @ realDonaldTrump can build such a successful business,imagine the endless possibilities he could achieve as president!" TRUE!</t>
  </si>
  <si>
    <t>https://twitter.com/realDonaldTrump/status/478843444043866112</t>
  </si>
  <si>
    <t>" @ paranormalfact: @ realDonaldTrump If you run #2016 I will hit my streets running for you.Obama Care doesn't Care. # TrumpForPresident"</t>
  </si>
  <si>
    <t>https://twitter.com/realDonaldTrump/status/478843554588925952</t>
  </si>
  <si>
    <t>" @ BLCKMSSH: @ realDonaldTrump I'M VOTING FOR YOU IN 2016 "</t>
  </si>
  <si>
    <t>https://twitter.com/realDonaldTrump/status/478844368820793345</t>
  </si>
  <si>
    <t>"@bloopcrew: # TrumpForPresident @ realDonaldTrump we want TrumpCare and a president who has proof he is a real American"</t>
  </si>
  <si>
    <t>@bloopcrew @</t>
  </si>
  <si>
    <t>https://twitter.com/realDonaldTrump/status/478844402320683008</t>
  </si>
  <si>
    <t>" @ AboutTheRock: We need @ realDonaldTrump to run for President in 2016!"</t>
  </si>
  <si>
    <t>https://twitter.com/realDonaldTrump/status/478845468156239873</t>
  </si>
  <si>
    <t>" @ paranormalfact: @stevenharlow85 Donald know's business. Screw politics we need someone who doesn't care about Politics for once. # Trump"</t>
  </si>
  <si>
    <t>https://twitter.com/realDonaldTrump/status/478845891181170688</t>
  </si>
  <si>
    <t>" @ alvisefranz: Italian people support @ realDonaldTrump for 2016 president.</t>
  </si>
  <si>
    <t>https://twitter.com/realDonaldTrump/status/478847600838201344</t>
  </si>
  <si>
    <t>It's time to let Pete Rose, the all time hits leader, into the Baseball Hall of Fame. Enough already!!!!!</t>
  </si>
  <si>
    <t>https://twitter.com/realDonaldTrump/status/478850224572473344</t>
  </si>
  <si>
    <t>" @ CROMO__: It would be amazing to see @ realDonaldTrump run for president. I would vote for him with the quickness. # Trump2016"</t>
  </si>
  <si>
    <t>https://twitter.com/realDonaldTrump/status/478850343158022144</t>
  </si>
  <si>
    <t>" @ LaytonJPalmer: @ realDonaldTrump for president 2016 is the only way to go!"</t>
  </si>
  <si>
    <t>https://twitter.com/realDonaldTrump/status/478851924733603840</t>
  </si>
  <si>
    <t>I will be doing The Howard Stern Show at 7 a.m. (10 minutes). Always fun, and interesting, talking to Howard!</t>
  </si>
  <si>
    <t>https://twitter.com/realDonaldTrump/status/478876706812329984</t>
  </si>
  <si>
    <t>"@trcyhwlls: @ realDonaldTrump I heard the show and am now a fan. You were so honest and real!" Thanks.</t>
  </si>
  <si>
    <t>@trcyhwlls @</t>
  </si>
  <si>
    <t>https://twitter.com/realDonaldTrump/status/478877527390171136</t>
  </si>
  <si>
    <t>"@Mhennessh: @ realDonaldTrump I live in Chicago and love the sign! I look at it everyday!!" Thanks.</t>
  </si>
  <si>
    <t>@Mhennessh @</t>
  </si>
  <si>
    <t>https://twitter.com/realDonaldTrump/status/478878068048547840</t>
  </si>
  <si>
    <t>" @ 1more77: @ realDonaldTrump incredible interview on the @ HowardStern show. Please please run for President!"</t>
  </si>
  <si>
    <t>https://twitter.com/realDonaldTrump/status/478878342234386432</t>
  </si>
  <si>
    <t>" @ PurkisMark: @ realDonaldTrump I heard your interview on @ HowardStern I enjoyed every second of it. # RadioGold" Thanks.</t>
  </si>
  <si>
    <t>https://twitter.com/realDonaldTrump/status/478878561277730816</t>
  </si>
  <si>
    <t>"@grapewhiskey: @ sternshow Can't believe all the hate trump gets. Hearing him and @ HowardStern go back&amp;forth is good radio simple as that!"</t>
  </si>
  <si>
    <t>@grapewhiskey @ @</t>
  </si>
  <si>
    <t>https://twitter.com/realDonaldTrump/status/478878713489002496</t>
  </si>
  <si>
    <t>" @ Mumbles06: @ realDonaldTrump Geat hearing you on Howard Stern, you should run for President."</t>
  </si>
  <si>
    <t>https://twitter.com/realDonaldTrump/status/478879000555560960</t>
  </si>
  <si>
    <t>"@jrmarsy: @ realDonaldTrump do u think the republicans will force the "lost emails" to be found?" No, it is not in them!</t>
  </si>
  <si>
    <t>@jrmarsy @</t>
  </si>
  <si>
    <t>https://twitter.com/realDonaldTrump/status/478879080176046080</t>
  </si>
  <si>
    <t>" @ _MelissaAmy: I don't know, @ realDonaldTrump was making a lot of sense this AM @ sternshow great interview @ HowardStern"</t>
  </si>
  <si>
    <t>https://twitter.com/realDonaldTrump/status/478879201005547520</t>
  </si>
  <si>
    <t>" @ JohnMarsicano: @ realDonaldTrump on @ sternshow was certainly an entertaining start to my morning." Good!</t>
  </si>
  <si>
    <t>https://twitter.com/realDonaldTrump/status/478879541897605120</t>
  </si>
  <si>
    <t>" @ johnstockwell: Another great appearance by @ realDonaldTrump on @ HowardStern! Hope to catch a replay on the drive home."</t>
  </si>
  <si>
    <t>https://twitter.com/realDonaldTrump/status/478879866616442881</t>
  </si>
  <si>
    <t>"@KPPhotography38 @ HowardStern when Donald runs for President he will have my vote! I'll even campaign for him # TrumpForPresident" Thanks</t>
  </si>
  <si>
    <t>@KPPhotography38 @</t>
  </si>
  <si>
    <t>https://twitter.com/realDonaldTrump/status/478880026075480064</t>
  </si>
  <si>
    <t>"@th4tk1dryan: @ realDonaldTrump brought up a lot of good points on @ sternshow this morning, I really hope he runs for president"</t>
  </si>
  <si>
    <t>@th4tk1dryan @ @</t>
  </si>
  <si>
    <t>https://twitter.com/realDonaldTrump/status/478881289911533568</t>
  </si>
  <si>
    <t>" @ DonnieHoward2: @ realDonaldTrump I'm a Democrat and I'd vote for you in a second." Thanks.</t>
  </si>
  <si>
    <t>https://twitter.com/realDonaldTrump/status/478881364377210881</t>
  </si>
  <si>
    <t>" @ JLW2380: @ sternshow I love when @ realDonaldTrump comes on. He is so refreshingly honest. # greatguest"</t>
  </si>
  <si>
    <t>https://twitter.com/realDonaldTrump/status/478881656133009408</t>
  </si>
  <si>
    <t>" @ Kelliejo2013: Your tweets are so entertaining!!! And Pinehurst DID look like cow shit! Dusty ass tumbleweeds blowing around. Geeeezzzz"</t>
  </si>
  <si>
    <t>https://twitter.com/realDonaldTrump/status/478881970542223360</t>
  </si>
  <si>
    <t>" @ AlexDub182821: @ realDonaldTrump Couldn't agree more about Seth Meyers" He wss not meant for television - very sad!</t>
  </si>
  <si>
    <t>https://twitter.com/realDonaldTrump/status/478882114532700160</t>
  </si>
  <si>
    <t>"@HolzMDK: @ realDonaldTrump @ DannyBOiling trump for president"</t>
  </si>
  <si>
    <t>@HolzMDK @ @</t>
  </si>
  <si>
    <t>https://twitter.com/realDonaldTrump/status/478882345089388544</t>
  </si>
  <si>
    <t>" @ MFBrooklyn: @ realDonaldTrump everything u touch turns to gold I need to bump into u!" Work hard!</t>
  </si>
  <si>
    <t>https://twitter.com/realDonaldTrump/status/478883031365586944</t>
  </si>
  <si>
    <t>" @ natalieccook @ realDonaldTrump the best thing to happen to ur country is 2 c Mr Trump as President. 1st thing to change...ur health system.</t>
  </si>
  <si>
    <t>https://twitter.com/realDonaldTrump/status/478883252812259328</t>
  </si>
  <si>
    <t>" @ AlexDub182821: @ realDonaldTrump great stuff on Howard today! Now call up Jim Kelly and get that Buffalo Bills deal done!"</t>
  </si>
  <si>
    <t>https://twitter.com/realDonaldTrump/status/478883494043463681</t>
  </si>
  <si>
    <t>" @ DamnitJustin: @ realDonaldTrump just saw Trump Tower in Chicago. It looks great.</t>
  </si>
  <si>
    <t>https://twitter.com/realDonaldTrump/status/478884145381134336</t>
  </si>
  <si>
    <t>" @ thewoods575: I would rather read @ realDonaldTrump tweets than hear Obama lie # tweetthetruth vs # lierlier"</t>
  </si>
  <si>
    <t>https://twitter.com/realDonaldTrump/status/478885477718564864</t>
  </si>
  <si>
    <t>"@TheKeshKid: @ realDonaldTrump for president? Genius! He will definitely know how to put the American economy in shape! # TrumpForPresident"</t>
  </si>
  <si>
    <t>@TheKeshKid @</t>
  </si>
  <si>
    <t>https://twitter.com/realDonaldTrump/status/478885574762172416</t>
  </si>
  <si>
    <t>" @ AveGratiaPlena: @ realDonaldTrump I saw Trump Tower in Chicago on Fox...it looks beautiful! Congratulations! Love the TRUMP sign too."</t>
  </si>
  <si>
    <t>https://twitter.com/realDonaldTrump/status/478885763149336576</t>
  </si>
  <si>
    <t>" @ stargazer3141: @ realDonaldTrump please run for president! Our country needs you to fix this mess!"</t>
  </si>
  <si>
    <t>https://twitter.com/realDonaldTrump/status/478886154562179072</t>
  </si>
  <si>
    <t>" @ tojo413: Spent the night at the Trump Tower...awesome! Best lookin' building in Chi-Town. Powerful lookin' sign too @ RahmEmanuel"</t>
  </si>
  <si>
    <t>https://twitter.com/realDonaldTrump/status/478886254965059584</t>
  </si>
  <si>
    <t>"@4TheTruth2012: @ realDonaldTrump @ DamnitJustin Outstanding beautiful building for sure!"</t>
  </si>
  <si>
    <t>@4TheTruth2012 @ @</t>
  </si>
  <si>
    <t>https://twitter.com/realDonaldTrump/status/478886564005572608</t>
  </si>
  <si>
    <t>" @ user33131: " @ realDonaldTrump: " @ 1more77: @ realDonaldTrump incredible interview on the @ HowardStern show. Please please run for President!"</t>
  </si>
  <si>
    <t>https://twitter.com/realDonaldTrump/status/478886866947547136</t>
  </si>
  <si>
    <t>" @ DavidGordonJr: Tower in Chicago is beautiful, the "name" is the only sign of success they've had in years... jealousy for sure!"</t>
  </si>
  <si>
    <t>https://twitter.com/realDonaldTrump/status/478924487216623616</t>
  </si>
  <si>
    <t>" @ paigekblake Of all the places I've stayed in Oahu, Trump International is the best! # greatservice # besthotel # awesomestaff # luxury" Thx!</t>
  </si>
  <si>
    <t>https://twitter.com/realDonaldTrump/status/478933248786321408</t>
  </si>
  <si>
    <t>" @ top40mogul There is never enough Trump on @ sternshow! Why not have him on the phone at least once per month? @ HowardStern" Thanks!</t>
  </si>
  <si>
    <t>https://twitter.com/realDonaldTrump/status/478940805424750593</t>
  </si>
  <si>
    <t>" @ CarrGaz Trump completes his takeover of Turnberry and puts his own stamp on it. Full story in tomorrow's Carrick Gazette" Great.</t>
  </si>
  <si>
    <t>https://twitter.com/realDonaldTrump/status/478941629043470336</t>
  </si>
  <si>
    <t>" @ dalstar009 @ realDonaldTrump needs to call into the @ sternshow more often!!!" Thanks.</t>
  </si>
  <si>
    <t>https://twitter.com/realDonaldTrump/status/478942380608196608</t>
  </si>
  <si>
    <t>" @ BKearnss Haha gotta love listening to @ realDonaldTrump on @ sternshow .. says exactly what he's thinking lol" True, thanks.</t>
  </si>
  <si>
    <t>https://twitter.com/realDonaldTrump/status/478943254021697536</t>
  </si>
  <si>
    <t>"@kaylorcc @ realDonaldTrump loved you on Stern this morning. You always have a lot of interesting things to say." Thank you. @ sternshow</t>
  </si>
  <si>
    <t>@kaylorcc @ @</t>
  </si>
  <si>
    <t>https://twitter.com/realDonaldTrump/status/478953494624616448</t>
  </si>
  <si>
    <t>The perfect Hawaiian getaway, @ TrumpWaikiki‚Äôs 462 luxury guest rooms and suites each have spectacular views http://bit.ly/17tNNn5</t>
  </si>
  <si>
    <t>https://twitter.com/realDonaldTrump/status/478955032726212608</t>
  </si>
  <si>
    <t>" @ git921 @ realDonaldTrump Loved you on @ howardstern. Need to hear your brackets on a daily basis" @ sternshow Great, thank you.</t>
  </si>
  <si>
    <t>https://twitter.com/realDonaldTrump/status/478958852374016000</t>
  </si>
  <si>
    <t>" @ BobLafleur1 @ realDonaldTrump good job on @ HowardStern you really are an inspiration you need your own radio show!" Thank you.</t>
  </si>
  <si>
    <t>https://twitter.com/realDonaldTrump/status/478959648717148160</t>
  </si>
  <si>
    <t>" @ DavidGinsburg Once again, @ realDonaldTrump kills on the @ SternShow. Trump/ @ rqui ticket in 2016! :)" Thanks!</t>
  </si>
  <si>
    <t>https://twitter.com/realDonaldTrump/status/478986581622403072</t>
  </si>
  <si>
    <t>" @ ALennemann650 @ realDonaldTrump Great Interview on @ sternshow # Trump" Thank you.</t>
  </si>
  <si>
    <t>https://twitter.com/realDonaldTrump/status/478998221852008448</t>
  </si>
  <si>
    <t>. @ BreitbartNews:"DONALD TRUMP: CANTOR'S DEFEAT SHOWS 'EVERYBODY' IN CONGRESS VULNERABLE IF THEY SUPPORT AMNESTY"http://bit.ly/1iuqWPk</t>
  </si>
  <si>
    <t>https://twitter.com/realDonaldTrump/status/478999482211004416</t>
  </si>
  <si>
    <t>" @ TrumpToronto Congratulations to @ TrumpChicago for a successful installation of Trump sign. pic.twitter.com/7T4mLM3Y49" Really looks great!</t>
  </si>
  <si>
    <t>https://twitter.com/realDonaldTrump/status/479001201447796737</t>
  </si>
  <si>
    <t>With our border not being secure, Obama is giving a pathway to terrorists to enter our country. An attack is on him.</t>
  </si>
  <si>
    <t>https://twitter.com/realDonaldTrump/status/479004002919919616</t>
  </si>
  <si>
    <t>‚ÄúNo one remembers who came in second.‚Äù ‚Äì Walter Hagen</t>
  </si>
  <si>
    <t>https://twitter.com/realDonaldTrump/status/479004650587168768</t>
  </si>
  <si>
    <t>The Trump Organization Finalizes Purchase of Legendary Turnberry Resort in Scotland. It's absolutely‚Ä¶ http://instagram.com/p/pW_9bumhcU/</t>
  </si>
  <si>
    <t>https://twitter.com/realDonaldTrump/status/479013166077460480</t>
  </si>
  <si>
    <t>" @ newhopenchange @ realDonaldTrump @ TrumpToronto @ TrumpChicago - nicely done, it's a magnificent sign." Thank you!</t>
  </si>
  <si>
    <t>https://twitter.com/realDonaldTrump/status/479014391523049472</t>
  </si>
  <si>
    <t>" @ BC4040 @ TrumpChicago Looks Great! @night, I saw it Saturday during the day and it also looks great in the daylight too!" Great, thanks!</t>
  </si>
  <si>
    <t>https://twitter.com/realDonaldTrump/status/479015671616258048</t>
  </si>
  <si>
    <t>I was right‚ÄîTV ratings for US Open are way down from last year. People don‚Äôt want to look at a burned out, ugly course!</t>
  </si>
  <si>
    <t>https://twitter.com/realDonaldTrump/status/479018283396792320</t>
  </si>
  <si>
    <t>" @ PIERPAOLOMONNI @ realDonaldTrump It is perfect! Congratulations on this fantastic job! @ TrumpToronto @ TrumpChicago" Thank you.</t>
  </si>
  <si>
    <t>https://twitter.com/realDonaldTrump/status/479090052396371968</t>
  </si>
  <si>
    <t>https://twitter.com/realDonaldTrump/status/479090300728537088</t>
  </si>
  <si>
    <t>" @ StephenGrubba: @ realDonaldTrump You were great today on @ HowardStern. Hope you buy the @ buffalobills.</t>
  </si>
  <si>
    <t>https://twitter.com/realDonaldTrump/status/479090529611677696</t>
  </si>
  <si>
    <t>" @ CatheMazanowicz: We know you will respect the property...and bring new life to it. Putting Turnberry on my bucket list...." Great!</t>
  </si>
  <si>
    <t>https://twitter.com/realDonaldTrump/status/479090727889018881</t>
  </si>
  <si>
    <t>" @ InfamusG12: @ realDonaldTrump Love the new sign! pic.twitter.com/TD5vkaKLjY"</t>
  </si>
  <si>
    <t>https://twitter.com/realDonaldTrump/status/479090934244581376</t>
  </si>
  <si>
    <t>" @ JamesPDonahue1: @ HowardStern @ Tedd474 @ realDonaldTrump another amazing and solid # SiriusXM appearance from # DonaldTrump"</t>
  </si>
  <si>
    <t>https://twitter.com/realDonaldTrump/status/479091492141555714</t>
  </si>
  <si>
    <t>" @ aj_baldwin: @ HowardStern Today's show was fantastic! @ realDonaldTrump was awesome and the real doll w/ Eric was priceless."</t>
  </si>
  <si>
    <t>https://twitter.com/realDonaldTrump/status/479093099621142529</t>
  </si>
  <si>
    <t>" @ Kennokevin: @ realDonaldTrump After the pics i've seen, the sign makes the tower look great. Hands down best looking tower in Chicago."</t>
  </si>
  <si>
    <t>https://twitter.com/realDonaldTrump/status/479310133236105217</t>
  </si>
  <si>
    <t>"@KPPhotography38 @ TheDailyShow I'm on a flight heading to Chicago and I'm excited to catch a glimpse of that sign." Great, thanks!</t>
  </si>
  <si>
    <t>https://twitter.com/realDonaldTrump/status/479310863447625729</t>
  </si>
  <si>
    <t>" @ clarkr3000 Love the Sign in Chicago! You built it and have every right to stamp your trademark on it. Kudos!" Thank you.</t>
  </si>
  <si>
    <t>https://twitter.com/realDonaldTrump/status/479320685110890496</t>
  </si>
  <si>
    <t>" @ nikkio Just saw photos of sign at night - looks really nice. Chronic complainers moan about everything --ignore them." Thanks!</t>
  </si>
  <si>
    <t>https://twitter.com/realDonaldTrump/status/479323103135555584</t>
  </si>
  <si>
    <t>Breaking ground shortly, Trump Int‚Äôl Washington DC will bring the DC Post Office far beyond its original grandeur http://bit.ly/ZbZmQq</t>
  </si>
  <si>
    <t>https://twitter.com/realDonaldTrump/status/479324879389736960</t>
  </si>
  <si>
    <t>Just met with the incoming Speaker of the Florida House, @ SteveCrisafulli ‚Äì a fantastic guy! He will be a truly great leader.</t>
  </si>
  <si>
    <t>https://twitter.com/realDonaldTrump/status/479362186738171906</t>
  </si>
  <si>
    <t>The exclusive home of @ PGATOUR's @ CadillacChamp, @ TrumpDoral sits on 800 beautiful acres in the center of Miami http://bit.ly/17Nr1Yd</t>
  </si>
  <si>
    <t>https://twitter.com/realDonaldTrump/status/479364646852648960</t>
  </si>
  <si>
    <t>. @ TrumpChicago‚Äôs Spa has an array of 5 star services,12 treatment rooms &amp; 53 spa guestrooms w/great views http://bit.ly/1h4AEao</t>
  </si>
  <si>
    <t>https://twitter.com/realDonaldTrump/status/479405371312717826</t>
  </si>
  <si>
    <t>AMERICA USED TO BE THE LEADER OF THE WORLD. THANKS TO OBAMA AMERICA ISN'T EVEN LEADING FROM BEHIND.</t>
  </si>
  <si>
    <t>https://twitter.com/realDonaldTrump/status/479406593444823041</t>
  </si>
  <si>
    <t>" @ keyboardbrian: @ realDonaldTrump Being the Donald fan for many years, yes, the sign looks fantastic!"</t>
  </si>
  <si>
    <t>https://twitter.com/realDonaldTrump/status/479406848638849025</t>
  </si>
  <si>
    <t>" @ Pearls_n_Bows: " @ realDonaldTrump: Be tough, be smart, be personable, but don't take things personally. That's good business.""</t>
  </si>
  <si>
    <t>https://twitter.com/realDonaldTrump/status/479411249231699969</t>
  </si>
  <si>
    <t>" @ james_dodenc: @ realDonaldTrump Mr Trump I hope you will be running for president in 2016. Obama's Incompetence Crippled America......."</t>
  </si>
  <si>
    <t>https://twitter.com/realDonaldTrump/status/479411804431339521</t>
  </si>
  <si>
    <t>"@myjr54: @ realDonaldTrump run for president. I wanna deal maker in office."</t>
  </si>
  <si>
    <t>@myjr54 @</t>
  </si>
  <si>
    <t>https://twitter.com/realDonaldTrump/status/479413975881224193</t>
  </si>
  <si>
    <t>" @ muzic Mr. Trump. I am a huge fan. I have all of your books and think you are a true genius. When will you run for president sir? Watch!</t>
  </si>
  <si>
    <t>https://twitter.com/realDonaldTrump/status/479454987890601984</t>
  </si>
  <si>
    <t>" @ iamkeysersoze: I think the sign matches the personality of the structure. Bold, but classy. What‚Äôs wrong with # knuckleheadsinthemedia"</t>
  </si>
  <si>
    <t>https://twitter.com/realDonaldTrump/status/479455698686717953</t>
  </si>
  <si>
    <t>" @ JohnnyObots: @ realDonaldTrump Will you PLEASE run for President. We need a "REAL LEADER"" Thanks.</t>
  </si>
  <si>
    <t>https://twitter.com/realDonaldTrump/status/479456459902558208</t>
  </si>
  <si>
    <t>" @ attaanago: Watching back to back episodes of The Apprentice @ realDonaldTrump ....best show ever!!!" Thank you.</t>
  </si>
  <si>
    <t>https://twitter.com/realDonaldTrump/status/479457642247491584</t>
  </si>
  <si>
    <t>" @ BackOnTrackUSA:Not only is America not leading in the world anymore, under Obama America is destabilizing the world &amp; making it dangerous.</t>
  </si>
  <si>
    <t>https://twitter.com/realDonaldTrump/status/479458284714209280</t>
  </si>
  <si>
    <t>" @ bfc0312: @ realDonaldTrump please stay active on Twitter when you are President!" Really cute!</t>
  </si>
  <si>
    <t>https://twitter.com/realDonaldTrump/status/479458623974694914</t>
  </si>
  <si>
    <t>"@wRiTeItNoW_: Do you want to be INSPIRED? Watch @ Joan_Rivers on the Apprentice Season Eight!!!! AMAZING woman! Thanks for choosing her!"</t>
  </si>
  <si>
    <t>@wRiTeItNoW_ @</t>
  </si>
  <si>
    <t>https://twitter.com/realDonaldTrump/status/479463287227043840</t>
  </si>
  <si>
    <t>" @ JamieeMingg: @ realDonaldTrump I cannot wait for the new season of @ ApprenticeNBC U R MY FAV TV STAR" Thank you.</t>
  </si>
  <si>
    <t>https://twitter.com/realDonaldTrump/status/479463591574118400</t>
  </si>
  <si>
    <t>"@Tbaldwin510Todd: @ realDonaldTrump @ bfc0312 I would love the ass whopping you would give to Hillary!"</t>
  </si>
  <si>
    <t>@Tbaldwin510Todd @ @</t>
  </si>
  <si>
    <t>https://twitter.com/realDonaldTrump/status/479470053163679745</t>
  </si>
  <si>
    <t>"May God have mercy upon my enemies, because I won't" --General George S. Patton</t>
  </si>
  <si>
    <t>https://twitter.com/realDonaldTrump/status/479470939109732353</t>
  </si>
  <si>
    <t>" @ JoRoseM: Ryan tries to portray himself as a young Donald Trump. No one can be Trump. Sorry bud. @ realDonaldTrump # MDLNY"</t>
  </si>
  <si>
    <t>https://twitter.com/realDonaldTrump/status/479629621227692032</t>
  </si>
  <si>
    <t>Every poll shows high approval of the new sign on @ TrumpChicago. I am honored by the great support.</t>
  </si>
  <si>
    <t>https://twitter.com/realDonaldTrump/status/479632560281366528</t>
  </si>
  <si>
    <t>https://twitter.com/realDonaldTrump/status/479644554803810304</t>
  </si>
  <si>
    <t>A country that cannot protect its borders is a country destined to fail. Another broken promise by our leaders in Washington.</t>
  </si>
  <si>
    <t>https://twitter.com/realDonaldTrump/status/479650867789180928</t>
  </si>
  <si>
    <t>Will the Benghazi terrorist use the videotape as a defense? If so, will Obama apologize to him?</t>
  </si>
  <si>
    <t>https://twitter.com/realDonaldTrump/status/479654510886154240</t>
  </si>
  <si>
    <t>From Fox and Friends interview: Trump: "We should not go back" to Iraqhttp://nws.mx/TaETvB</t>
  </si>
  <si>
    <t>https://twitter.com/realDonaldTrump/status/479659781360459776</t>
  </si>
  <si>
    <t>US Army Reserve @ leezeldin will bring Conservative solutions to DC. Next Tuesday, vote for Lee in the NY-1 primary. # zeldinforcongress</t>
  </si>
  <si>
    <t>https://twitter.com/realDonaldTrump/status/479661032563277824</t>
  </si>
  <si>
    <t>What took so long to catch only 1 of the Benghazi terrorists? Especially after the killer has been taunting the US in the press f/2 yrs.</t>
  </si>
  <si>
    <t>https://twitter.com/realDonaldTrump/status/479700375810109440</t>
  </si>
  <si>
    <t>Manufacturing is now less than 9% of US GDP. The Rust Belt, heart of our country‚Äôs factory sector, has been destroyed by our leaders.</t>
  </si>
  <si>
    <t>https://twitter.com/realDonaldTrump/status/479702151028285440</t>
  </si>
  <si>
    <t>Mexico doesn‚Äôt respect our border hourly http://fxn.ws/SWefWO Release USMC Tahmooressi NOW! Time for a boycott? # SaveOurMarine</t>
  </si>
  <si>
    <t>https://twitter.com/realDonaldTrump/status/479703605638074368</t>
  </si>
  <si>
    <t>" @ jlk5253 @ realDonaldTrump @ TrumpChicago I love the sign. It is tasteful and classy, just like everything you do." Thank you.</t>
  </si>
  <si>
    <t>https://twitter.com/realDonaldTrump/status/479714744517918720</t>
  </si>
  <si>
    <t>Every day St. Maarten loses vital tourism dollars due to the incompetence of PM Sarah Westcot-Williams. @ PrimeMinisterSX</t>
  </si>
  <si>
    <t>https://twitter.com/realDonaldTrump/status/479715331058184193</t>
  </si>
  <si>
    <t>Mullet Bay Golf Course looks like a slum on the beautiful island of St. Maarten. @ PrimeMinisterSX should be ashamed for allowing this.</t>
  </si>
  <si>
    <t>https://twitter.com/realDonaldTrump/status/479715774731673600</t>
  </si>
  <si>
    <t>PM Sarah Westcot-Williams incompetence should not be rewarded. You should vote for anyone who runs against her‚Äîloser! @ PrimeMinisterSX</t>
  </si>
  <si>
    <t>https://twitter.com/realDonaldTrump/status/479716219977990144</t>
  </si>
  <si>
    <t>. @ TrumpNewYork is NYC's only @ ForbesInspector 5 Star &amp; @ AAAnews 5 Diamond hotel w/a 5 Star &amp; 5 Diamond restaurant http://bit.ly/17oyxh1</t>
  </si>
  <si>
    <t>https://twitter.com/realDonaldTrump/status/479717049938493441</t>
  </si>
  <si>
    <t>‚ÄúHook your career to a big trend. There are huge opportunities for profits if you can create big solutions.‚Äù ‚Äì Think Big</t>
  </si>
  <si>
    <t>https://twitter.com/realDonaldTrump/status/479718732059906048</t>
  </si>
  <si>
    <t>Resolve never to quit, never to give up, no matter what the situation. -- Jack Nicklaus</t>
  </si>
  <si>
    <t>https://twitter.com/realDonaldTrump/status/479723192920342530</t>
  </si>
  <si>
    <t>. @ PrimeMinisterSX has no clue what‚Äôs going on in St. Maarten. Mullet Bay is a third world slum.</t>
  </si>
  <si>
    <t>https://twitter.com/realDonaldTrump/status/479727348234063872</t>
  </si>
  <si>
    <t>"@aj3fla @ realDonaldTrump great job on @ HowardStern this week. Always the best radio with the two of you." Thank you.</t>
  </si>
  <si>
    <t>@aj3fla @ @</t>
  </si>
  <si>
    <t>https://twitter.com/realDonaldTrump/status/479727862984216576</t>
  </si>
  <si>
    <t>" @ gootecks @ PrimeMinisterSX agreed, St Maarten has so many issues and makes so many empty promises" She's incompetent.</t>
  </si>
  <si>
    <t>https://twitter.com/realDonaldTrump/status/479728958125375489</t>
  </si>
  <si>
    <t>"@adamwebb_uk ' @ PrimeMinisterSX incompetence should not be rewarded.' You gotta love DT he does call a spade a spade # honesty"</t>
  </si>
  <si>
    <t>@adamwebb_uk @</t>
  </si>
  <si>
    <t>https://twitter.com/realDonaldTrump/status/479729412846665730</t>
  </si>
  <si>
    <t>" @ uconncrazy @ realDonaldTrump Great to hear you on @ sternshow. Your honesty is refreshing." Thank you.</t>
  </si>
  <si>
    <t>https://twitter.com/realDonaldTrump/status/479729825104789506</t>
  </si>
  <si>
    <t>" @ cycick Donald Trump is the King of quotes you really should listen to him!" Thanks.</t>
  </si>
  <si>
    <t>https://twitter.com/realDonaldTrump/status/479731262954168320</t>
  </si>
  <si>
    <t>I actually enjoyed the piece re sign @ TheDailyShow. Could it be that I‚Äôm starting to like Jon Stewart?</t>
  </si>
  <si>
    <t>https://twitter.com/realDonaldTrump/status/479731759983378432</t>
  </si>
  <si>
    <t>" @ CarrollGroupCHI @ TrumpChicago Sign is looking Great!! Pic attached pic.twitter.com/a8DxiGKVMY" Thank you.</t>
  </si>
  <si>
    <t>https://twitter.com/realDonaldTrump/status/479732091223941121</t>
  </si>
  <si>
    <t>" @ RonKarkoviceFF Trump Tower in Chicago is a masterpiece that completes a gorgeous skyline!" Thanks!</t>
  </si>
  <si>
    <t>https://twitter.com/realDonaldTrump/status/479732447677267968</t>
  </si>
  <si>
    <t>"@Jasonebean The Trump name on a building brings class and creates a landmark for a city. pic.twitter.com/0YXyNumYxj" Thank you.</t>
  </si>
  <si>
    <t>https://twitter.com/realDonaldTrump/status/479745704597143552</t>
  </si>
  <si>
    <t># TBT Saturday Night Live http://instagram.com/p/pcQyh-mhTQ/</t>
  </si>
  <si>
    <t>https://twitter.com/realDonaldTrump/status/479819469812813824</t>
  </si>
  <si>
    <t>" @ Mike_Sherwood03: I love the new sign in Chicago! It makes my drive down Lakeshore Drive that much better! Keep up the good work!" Thanks.</t>
  </si>
  <si>
    <t>https://twitter.com/realDonaldTrump/status/479911071847706624</t>
  </si>
  <si>
    <t>" @ TrumpDoral: Wishing Trump National Doral Member Lucy Li the best of luck at the Women's U.S. Open. Go Lucy! pic.twitter.com/nfSsHeX7oC"</t>
  </si>
  <si>
    <t>https://twitter.com/realDonaldTrump/status/479915486944055298</t>
  </si>
  <si>
    <t>" @ Gil_Delgado: @ realDonaldTrump - We just spent 3 nights &amp; golfed at your Aberdeen Scotland resort and loved everything! Great!</t>
  </si>
  <si>
    <t>https://twitter.com/realDonaldTrump/status/479916400450867201</t>
  </si>
  <si>
    <t>" @ Gunny44: @ realDonaldTrump @ CarrollGroupCHI @ TrumpChicago classic lettering gives it a good classy feel" Thanks.</t>
  </si>
  <si>
    <t>https://twitter.com/realDonaldTrump/status/479917156834881537</t>
  </si>
  <si>
    <t>" @ Poppawub: People please! Although I would support Trump, he will never run for President (fact), why would he ever be so stupid!"Just wait</t>
  </si>
  <si>
    <t>https://twitter.com/realDonaldTrump/status/479917929299849216</t>
  </si>
  <si>
    <t>" @ krdevine: @ realDonaldTrump very excited to see what the future holds for the new Trump Turnberry. Any clues?" It will be GREAT!</t>
  </si>
  <si>
    <t>https://twitter.com/realDonaldTrump/status/479918817921867776</t>
  </si>
  <si>
    <t>" @ TrumpChicago: Great to hear! ‚Äú @ GolfTravelerBOS: @ realDonaldTrump My wife is at @ TrumpChicago right now and loving her room. Top notch‚Äù"</t>
  </si>
  <si>
    <t>https://twitter.com/realDonaldTrump/status/479922071481634817</t>
  </si>
  <si>
    <t>" @ tomhovland1: @ realDonaldTrump @ Poppawub No one else can beat Hillary except you D. Trump !" I agree!</t>
  </si>
  <si>
    <t>https://twitter.com/realDonaldTrump/status/479971403173990400</t>
  </si>
  <si>
    <t>‚ÄúCompetitive golf is played mainly on a five-and-a-half-inch course... the space between your ears.‚Äù - Bobby Jones</t>
  </si>
  <si>
    <t>https://twitter.com/realDonaldTrump/status/479982198242967552</t>
  </si>
  <si>
    <t>‚ÄúWhen you‚Äôre at a meeting, monitor your behavior and work at being an observer ‚Äì of yourself and of others.‚Äù ‚Äì Think Like a Billionaire</t>
  </si>
  <si>
    <t>https://twitter.com/realDonaldTrump/status/479988601833668608</t>
  </si>
  <si>
    <t>From the Wall Street Journal: "Google Steps Into Autism Research" re @ autismspeakshttp://on.wsj.com/1lF3zZl</t>
  </si>
  <si>
    <t>https://twitter.com/realDonaldTrump/status/480061991797944320</t>
  </si>
  <si>
    <t>MUST READ! My @ chicagotribune editorial: "I love Chicago ... and my sign!"http://trib.in/1qmiwPz</t>
  </si>
  <si>
    <t>https://twitter.com/realDonaldTrump/status/480064984756813826</t>
  </si>
  <si>
    <t>The @ AmSpec interview by Jeffrey Lord: "A TRUMP CARD - The Donald talks politics and parenting." http://bit.ly/1qmiQOp</t>
  </si>
  <si>
    <t>https://twitter.com/realDonaldTrump/status/480070253335306240</t>
  </si>
  <si>
    <t>Listen ‚Äì my Citizens United Political Victory Fund robo-call for @ leezeldin http://bit.ly/1qmoFvf # zeldinforcongress</t>
  </si>
  <si>
    <t>https://twitter.com/realDonaldTrump/status/480127950386241536</t>
  </si>
  <si>
    <t>Why isn't Mexico releasing our Marine. U.S. should come down really hard on them. They have ZERO respect for our so-called "leader"</t>
  </si>
  <si>
    <t>https://twitter.com/realDonaldTrump/status/480128182645837825</t>
  </si>
  <si>
    <t>" @ jdmcc: I feel weird ab it but @ realDonaldTrump was on @ HowardStern this morn &amp; I surprisingly liked him a lot. Dudes got his shiz together</t>
  </si>
  <si>
    <t>https://twitter.com/realDonaldTrump/status/480131359713660930</t>
  </si>
  <si>
    <t>" @ Domeski1981: @ GraemeReid1984 @ TrumpGolfLinks @ realDonaldTrump what a place mate. Loved it."</t>
  </si>
  <si>
    <t>https://twitter.com/realDonaldTrump/status/480131605868994560</t>
  </si>
  <si>
    <t>" @ Helpful_Karen:T R U M P in lights ! Never turn the light out ! .trumphotelcollection.com/Chicago/ @ IvankaTrump @ realDonaldTrump Great job!</t>
  </si>
  <si>
    <t>https://twitter.com/realDonaldTrump/status/480178648654180352</t>
  </si>
  <si>
    <t>" @ jijassim: Love the sign # chicagoproud @ realDonaldTrump pic.twitter.com/hCFTbsFVuM" Thanks.</t>
  </si>
  <si>
    <t>https://twitter.com/realDonaldTrump/status/480180518579744769</t>
  </si>
  <si>
    <t>" @ carlideibel7: @ realDonaldTrump Run for president" Thanks Carli.</t>
  </si>
  <si>
    <t>https://twitter.com/realDonaldTrump/status/480246593149353985</t>
  </si>
  <si>
    <t>"@wisegirlsrule: @ realDonaldTrump @ TrumpChicago I find it humorous that your sign shall stand alone as a result of the new regulation!!!"</t>
  </si>
  <si>
    <t>@wisegirlsrule @ @</t>
  </si>
  <si>
    <t>https://twitter.com/realDonaldTrump/status/480246722229071872</t>
  </si>
  <si>
    <t>" @ jimrcottage: @ realDonaldTrump @ sternshow Mr. Trump you were witty, respectful, entertaining and as Howard said just a down to earth guy!"</t>
  </si>
  <si>
    <t>https://twitter.com/realDonaldTrump/status/480246976429035520</t>
  </si>
  <si>
    <t>" @ splashmediabstn: @ realDonaldTrump I love the sign!</t>
  </si>
  <si>
    <t>https://twitter.com/realDonaldTrump/status/480247560641073153</t>
  </si>
  <si>
    <t>" @ scott23youmans: If you run, I will vote for you. If you don't, shame on you. Be cool!</t>
  </si>
  <si>
    <t>https://twitter.com/realDonaldTrump/status/480248487812939777</t>
  </si>
  <si>
    <t>"@zglittergirl: @ lisa6654 @ shellipep @ realDonaldTrump ppl tweeted him &amp; begged him not to cast her. I wont watch this season." Yes you will!</t>
  </si>
  <si>
    <t>@zglittergirl @ @ @</t>
  </si>
  <si>
    <t>https://twitter.com/realDonaldTrump/status/480248834438598657</t>
  </si>
  <si>
    <t>" @ jazminvgarcia: I am seriously afraid for our country. People don't realize the U.S is headed for economic destruction. @ realDonaldTrump"</t>
  </si>
  <si>
    <t>https://twitter.com/realDonaldTrump/status/480249143567216642</t>
  </si>
  <si>
    <t>" @ hockey_brenna13: Listening to @ realDonaldTrump on the Howard Stern Show....what a guy!" @ sternshow</t>
  </si>
  <si>
    <t>https://twitter.com/realDonaldTrump/status/480249726982299648</t>
  </si>
  <si>
    <t>" @ DavidKobzeff1: @ realDonaldTrump can you please be Obamas replacement" Interesting way of putting it!</t>
  </si>
  <si>
    <t>https://twitter.com/realDonaldTrump/status/480249930422833153</t>
  </si>
  <si>
    <t>" @ ipod_jay: @ realDonaldTrump @ carlideibel7 You'll make a great president" Thanks.</t>
  </si>
  <si>
    <t>https://twitter.com/realDonaldTrump/status/480250259222716416</t>
  </si>
  <si>
    <t>" @ katiemacla: @ realDonaldTrump @ jijassim One of the best hotel stays I've ever had in the world. Superb, all around! # bravo # chicagosbest"</t>
  </si>
  <si>
    <t>https://twitter.com/realDonaldTrump/status/480250642087157760</t>
  </si>
  <si>
    <t>" @ TFleming11: @ realDonaldTrump @ jijassim Lived in Chicago all my life. Sign looks great!" Thanks.</t>
  </si>
  <si>
    <t>https://twitter.com/realDonaldTrump/status/480250959876988928</t>
  </si>
  <si>
    <t>" @ konk65: @ realDonaldTrump great visit on Howard Stern this week. I can't wait for your next visit! @ sternshow</t>
  </si>
  <si>
    <t>https://twitter.com/realDonaldTrump/status/480251149040103424</t>
  </si>
  <si>
    <t>" @ sdnc13: @ realDonaldTrump when you do the things you've done you can put your name on it!!!" Thanks.</t>
  </si>
  <si>
    <t>https://twitter.com/realDonaldTrump/status/480251377109585920</t>
  </si>
  <si>
    <t>" @ chriswerner1988: @ realDonaldTrump It even lights up?? That's so HOT # Bestchicagosign"</t>
  </si>
  <si>
    <t>https://twitter.com/realDonaldTrump/status/480251428166848513</t>
  </si>
  <si>
    <t>" @ BrianGirardot: @ realDonaldTrump @ jijassim Greatest sign in all of Illinois!!!"</t>
  </si>
  <si>
    <t>https://twitter.com/realDonaldTrump/status/480252278150930432</t>
  </si>
  <si>
    <t>"@MissSariBrooke @ realDonaldTrump I'm going to Chicago next week and I'm def going to get a pic with the new TRUMP sign! # chicago # trumpsign</t>
  </si>
  <si>
    <t>@MissSariBrooke @</t>
  </si>
  <si>
    <t>https://twitter.com/realDonaldTrump/status/480293622881865728</t>
  </si>
  <si>
    <t>" @ chiefsnation25: @ realDonaldTrump I love u your the man!!!! Great interview on @ sternshow</t>
  </si>
  <si>
    <t>https://twitter.com/realDonaldTrump/status/480495688644427776</t>
  </si>
  <si>
    <t>" @ footballguru99: @ realDonaldTrump Love the sign!!! pic.twitter.com/3Y4ex52AyJ"</t>
  </si>
  <si>
    <t>https://twitter.com/realDonaldTrump/status/480502404199088128</t>
  </si>
  <si>
    <t>" @ cliffwf: @ realDonaldTrump love the sign in Chicago. Its got class."</t>
  </si>
  <si>
    <t>https://twitter.com/realDonaldTrump/status/480502695321542656</t>
  </si>
  <si>
    <t>" @ Munkykracker: ‚Äú @ realDonaldTrump: " @ footballguru99: @ realDonaldTrump Love the sign!!! pic.twitter.com/3Y4ex52AyJ"‚Äù&gt; LoL"</t>
  </si>
  <si>
    <t>https://twitter.com/realDonaldTrump/status/480503161363247105</t>
  </si>
  <si>
    <t>" @ ashk @ realDonaldTrump I'm in NYC for the first time.. Probably gonna visit Trump Tower. Will you be in town? I need to meet my roll model"</t>
  </si>
  <si>
    <t>https://twitter.com/realDonaldTrump/status/480505868929097729</t>
  </si>
  <si>
    <t>" @ _MHall: Flew through LGA on Friday and got a good look at your amazing plane. To bad LGA is such a dump. Not a great welcome to NYC"</t>
  </si>
  <si>
    <t>https://twitter.com/realDonaldTrump/status/480505981441306624</t>
  </si>
  <si>
    <t>" @ HouseMusicTV: You were amazing on @ HowardStern last week, WELL DONE, you have our vote, for what ever ! @ realDonaldTrump"</t>
  </si>
  <si>
    <t>https://twitter.com/realDonaldTrump/status/480517181893914624</t>
  </si>
  <si>
    <t>"@oddi_donovan_99: You're a big thinker, and one of a kind... go for President of USA @ realDonaldTrump .</t>
  </si>
  <si>
    <t>@oddi_donovan_99 @</t>
  </si>
  <si>
    <t>https://twitter.com/realDonaldTrump/status/480517245727043584</t>
  </si>
  <si>
    <t>" @ Lady_Laurettina: @ realDonaldTrump I admire you so much! :)" Thanks.</t>
  </si>
  <si>
    <t>https://twitter.com/realDonaldTrump/status/480517390686367744</t>
  </si>
  <si>
    <t>" @ replicatemedia: Mr Trump, You were Excellent on Howard Stern! It is time that America is Rebuilt on a Renewed Foundation of Capitalism!"</t>
  </si>
  <si>
    <t>https://twitter.com/realDonaldTrump/status/480517645188349952</t>
  </si>
  <si>
    <t>" @ JasonSiskCRE: @ realDonaldTrump Very impressed with Trump Tower Vancouver. Nicely done, sir. pic.twitter.com/wSsya15xV1" Great building-thanks</t>
  </si>
  <si>
    <t>https://twitter.com/realDonaldTrump/status/480517974944514048</t>
  </si>
  <si>
    <t>"@Natasha_tut13: @ realDonaldTrump I like to read your tweets and I am delighted with you, intelligent, decent, strong man!" Thanks.</t>
  </si>
  <si>
    <t>@Natasha_tut13 @</t>
  </si>
  <si>
    <t>https://twitter.com/realDonaldTrump/status/480620723732361216</t>
  </si>
  <si>
    <t>" @ GlennHowerton: http://m.motherjones.com/politics/2014/04/donald-sterling-donald-trump-quiz ‚Ä¶ RT .@MissCassie1230: @ realDonaldTrump for President! Smarter than any man in the USA!" True!</t>
  </si>
  <si>
    <t>@ @MissCassie1230 @</t>
  </si>
  <si>
    <t>https://twitter.com/realDonaldTrump/status/480624342623993856</t>
  </si>
  <si>
    <t>I loved the day Paul Goldberger got fired (or left) as N.Y.Times architecture critic and has since faded into irrelevance. Kamin next!</t>
  </si>
  <si>
    <t>https://twitter.com/realDonaldTrump/status/480624986294456321</t>
  </si>
  <si>
    <t>" @ jperk1: @ realDonaldTrump Goldberger was a loser" True, really bad taste - but he's gone now!</t>
  </si>
  <si>
    <t>https://twitter.com/realDonaldTrump/status/480625634293477376</t>
  </si>
  <si>
    <t>" @ WhiteShaunwhite I salute Your courage and work Sir! You possess All the Entrepreneurial and Leadership Qualities. Y not Run for President</t>
  </si>
  <si>
    <t>https://twitter.com/realDonaldTrump/status/480626150687772672</t>
  </si>
  <si>
    <t>" @ judibluiz99: @ realDonaldTrump I Love the new letters! Very classy! pic.twitter.com/0c8XCC150C"</t>
  </si>
  <si>
    <t>https://twitter.com/realDonaldTrump/status/480627273981112320</t>
  </si>
  <si>
    <t>" @ tx_shaun @ realDonaldTrump I think Rahm Emanuel really likes the sign, he just complains because your not a bleeding heart liberal like him</t>
  </si>
  <si>
    <t>https://twitter.com/realDonaldTrump/status/480627955861692416</t>
  </si>
  <si>
    <t>" @ Rhumeey: @ realDonaldTrump. Bluntness is thy name oh Donald Trump!.....you call it as it is, regardless whose ox is gored."</t>
  </si>
  <si>
    <t>https://twitter.com/realDonaldTrump/status/480664587465793536</t>
  </si>
  <si>
    <t>" @ nyrr: # Queens10k # funfact: Former Queens residents include @ realDonaldTrump Martin Scorsese @ JuddApatow and Nancy Reagan!" Great place!</t>
  </si>
  <si>
    <t>https://twitter.com/realDonaldTrump/status/480664865191649283</t>
  </si>
  <si>
    <t>"@abdulmalikm103: @ realDonaldTrump @ WhiteShaunwhite Donald Trump will serve a Positive Government if Elected president."</t>
  </si>
  <si>
    <t>@abdulmalikm103 @ @</t>
  </si>
  <si>
    <t>https://twitter.com/realDonaldTrump/status/480666785549541376</t>
  </si>
  <si>
    <t>"@BROONEYBROONEY: @ realDonaldTrump love your thoughts and opinions on the Central Park 5!</t>
  </si>
  <si>
    <t>@BROONEYBROONEY @</t>
  </si>
  <si>
    <t>https://twitter.com/realDonaldTrump/status/480668639201198080</t>
  </si>
  <si>
    <t>N.Y. City is paying FORTY MILLION DOLLARS to five men that many think are guilty as hell. So many facts - should have been trial. Politics!</t>
  </si>
  <si>
    <t>https://twitter.com/realDonaldTrump/status/480670583613435904</t>
  </si>
  <si>
    <t>How much money are the lawyers for the Central Park Five getting out of the 40 million dollars, or are they paid by the City (or both)?</t>
  </si>
  <si>
    <t>https://twitter.com/realDonaldTrump/status/480672486342664193</t>
  </si>
  <si>
    <t>I'd bet the lawyers for the Central Park 5 are laughing at the stupidity of N.Y.C. when there was such a strong case against their "clients"</t>
  </si>
  <si>
    <t>https://twitter.com/realDonaldTrump/status/480673869007568896</t>
  </si>
  <si>
    <t>" @ RiskyLiberal: @ realDonaldTrump Donald, you are the smartest man ever, and the most visionary!" Thanks!</t>
  </si>
  <si>
    <t>https://twitter.com/realDonaldTrump/status/480674284415643648</t>
  </si>
  <si>
    <t>" @ jmagiera: @ realDonaldTrump right on, donald! your tweets on the Cent. Park 5 are the truth!"</t>
  </si>
  <si>
    <t>https://twitter.com/realDonaldTrump/status/480674440854765568</t>
  </si>
  <si>
    <t>" @ CoreyKotowski: @ realDonaldTrump they are laughing on their way to the bank."</t>
  </si>
  <si>
    <t>https://twitter.com/realDonaldTrump/status/480674745357049856</t>
  </si>
  <si>
    <t>" @ moflatley: Were likely paid w/ public funds for original services, now likely to get nearly half of settlement‚Ä¶. # doubledipping"</t>
  </si>
  <si>
    <t>https://twitter.com/realDonaldTrump/status/480674991050997760</t>
  </si>
  <si>
    <t>" @ DustinDeMoss: @ realDonaldTrump I disagree with you on A LOT of things but you're spot on on the 5." Well finally!</t>
  </si>
  <si>
    <t>https://twitter.com/realDonaldTrump/status/480675232143785984</t>
  </si>
  <si>
    <t>" @ DarkPig2: @ Anggitalestari1 @ realDonaldTrump America and the world needs a smart strong,patriotic leader,Mr Trump is that man." I agree!</t>
  </si>
  <si>
    <t>https://twitter.com/realDonaldTrump/status/480897648593891330</t>
  </si>
  <si>
    <t>"@jacquelynileneh: RT @teamhealthnut: Donald Trump by Mac Miller will always be a hit." I agree!</t>
  </si>
  <si>
    <t>https://twitter.com/realDonaldTrump/status/480898132432023552</t>
  </si>
  <si>
    <t>" @ AboutTheRock: Who do I look up to? The answer is Donald Trump." Thank you, work hard and smart.</t>
  </si>
  <si>
    <t>https://twitter.com/realDonaldTrump/status/480898944780603392</t>
  </si>
  <si>
    <t>" @ AboutTheRock: @ realDonaldTrump I just started reading Trump 101 it's a great book Mr.Trump." Terrific!</t>
  </si>
  <si>
    <t>https://twitter.com/realDonaldTrump/status/480899021033074690</t>
  </si>
  <si>
    <t>" @ BeatsByRay: @ realDonaldTrump Donald you're the man" Thanks!</t>
  </si>
  <si>
    <t>https://twitter.com/realDonaldTrump/status/480907734586372096</t>
  </si>
  <si>
    <t>" @ dsmerza: Hello Donald I have looked up to your success in business relations, since I was a teenager. I am a small business owner."</t>
  </si>
  <si>
    <t>https://twitter.com/realDonaldTrump/status/481026374170210304</t>
  </si>
  <si>
    <t>I will be on Fox &amp; Friends at 7 A.M. - 10 minutes. Much to talk about, enjoy!</t>
  </si>
  <si>
    <t>https://twitter.com/realDonaldTrump/status/481027232232505344</t>
  </si>
  <si>
    <t>" @ wftragni: @ realDonaldTrump for president! If anyone can turn this country around its you Donald!" True.</t>
  </si>
  <si>
    <t>https://twitter.com/realDonaldTrump/status/481036514055319553</t>
  </si>
  <si>
    <t>" @ Reinosooo: @ realDonaldTrump are you serious about being president? I have a lot of faith in you." Thank you.</t>
  </si>
  <si>
    <t>https://twitter.com/realDonaldTrump/status/481061767779336192</t>
  </si>
  <si>
    <t>"@MissionH0tr0d: @ realDonaldTrump If you run for president in 2016 you have my vote! #2016" Thanks.</t>
  </si>
  <si>
    <t>@MissionH0tr0d @</t>
  </si>
  <si>
    <t>https://twitter.com/realDonaldTrump/status/481062914653048832</t>
  </si>
  <si>
    <t>"@mrkhanm87: Everyone wants to be Donald Trump, yet no one knows what he has been through in past. No one wants to accept the hard work."</t>
  </si>
  <si>
    <t>https://twitter.com/realDonaldTrump/status/481063217175592960</t>
  </si>
  <si>
    <t>" @ AKD72: @ realDonaldTrump I bet you will make hell of a president, the world needs presidents like you"</t>
  </si>
  <si>
    <t>https://twitter.com/realDonaldTrump/status/481063350810312704</t>
  </si>
  <si>
    <t>" @ algiers4: @ realDonaldTrump @ Reinosooo YOU ARE THE LIGHT. THE ONLY HUMAN WHO CAN GUIDE THIS NATION TO THE EAGLES WINGS AND LANDS BEYOND!!!"</t>
  </si>
  <si>
    <t>https://twitter.com/realDonaldTrump/status/481064064869613569</t>
  </si>
  <si>
    <t>. @ Graeme_McDowell Great playing Graeme - you are a true champion!</t>
  </si>
  <si>
    <t>https://twitter.com/realDonaldTrump/status/481065087382204416</t>
  </si>
  <si>
    <t>" @ wwtcorp: " @ realDonaldTrump: The Trump Organization Finalizes Purchase of Legendary Turnberry Resort in Scotland. pic.twitter.com/YGUU9BGaYo""</t>
  </si>
  <si>
    <t>https://twitter.com/realDonaldTrump/status/481065556833861632</t>
  </si>
  <si>
    <t>"@Lorde_Erc: Wish I had hair like @ realDonaldTrump" Great taste!</t>
  </si>
  <si>
    <t>@Lorde_Erc @</t>
  </si>
  <si>
    <t>https://twitter.com/realDonaldTrump/status/481065694356709378</t>
  </si>
  <si>
    <t>"@MorganssCool: @ realDonaldTrump please run for president! You have my vote.We need more people like you in this world!! You're a great man!</t>
  </si>
  <si>
    <t>@MorganssCool @</t>
  </si>
  <si>
    <t>https://twitter.com/realDonaldTrump/status/481066249871306752</t>
  </si>
  <si>
    <t>"@gabtrojan: @ realDonaldTrump surely an amazing thing for America if you run the country. Great mind at work!" Would make U.S. great again!</t>
  </si>
  <si>
    <t>@gabtrojan @</t>
  </si>
  <si>
    <t>https://twitter.com/realDonaldTrump/status/481076823262887936</t>
  </si>
  <si>
    <t>" @ nikkio: DonaldTrump. The Turnberry is your global Crown Jewel...Anybody who is anybody will add this resort to their "must visit" list."</t>
  </si>
  <si>
    <t>https://twitter.com/realDonaldTrump/status/481108848892051456</t>
  </si>
  <si>
    <t>Do you believe that Secy. KERRY just went to Egypt to talk about "human rights problems" and this as everything is being blown up around him</t>
  </si>
  <si>
    <t>https://twitter.com/realDonaldTrump/status/481110978990313473</t>
  </si>
  <si>
    <t>I wonder if when Secy. Kerry goes to Iraq and Afghanistan he pushes hard for them to look at GLOBAL WARMING and study the carbon footprint?</t>
  </si>
  <si>
    <t>https://twitter.com/realDonaldTrump/status/481123689644457984</t>
  </si>
  <si>
    <t>The dying @ NYDailyNews asked me to do an Editorial on the Central Park 5 ripoff &amp; then they pretend it was my idea. Loser newspaper!</t>
  </si>
  <si>
    <t>https://twitter.com/realDonaldTrump/status/481123789674393600</t>
  </si>
  <si>
    <t>The failing @ NYDailyNews which just raised its prices because it‚Äôs dying, said I wear a ‚Äúwig‚Äù when they know I don‚Äôt. Dishonest.</t>
  </si>
  <si>
    <t>https://twitter.com/realDonaldTrump/status/481131396099231746</t>
  </si>
  <si>
    <t>" @ ProVentures Excited to hear what Trump has in store for # Turnberry. If anything like @ TrumpDoral we are in for a treat!" It will be great!</t>
  </si>
  <si>
    <t>https://twitter.com/realDonaldTrump/status/481132722501730305</t>
  </si>
  <si>
    <t>" @ jimrcottage @ timbdickson @ realDonaldTrump @ sternshow He was on Howard Stern last week. Awesome interview!" Thank you.</t>
  </si>
  <si>
    <t>https://twitter.com/realDonaldTrump/status/481136222631636992</t>
  </si>
  <si>
    <t>Must read @ nypost editorial on $40M NYC taxpayer settlement to Central Park Thugs -- "Wilding for Profit"http://bit.ly/V5Z27u</t>
  </si>
  <si>
    <t>https://twitter.com/realDonaldTrump/status/481151783499485185</t>
  </si>
  <si>
    <t>It‚Äôs Monday. How much will premiums rise today because of ObamaCare? REPEAL!</t>
  </si>
  <si>
    <t>https://twitter.com/realDonaldTrump/status/481157660499509248</t>
  </si>
  <si>
    <t>Always make a total effort, even when the odds are against you. -- Arnold Palmer @ KingdomMag</t>
  </si>
  <si>
    <t>https://twitter.com/realDonaldTrump/status/481165667224547328</t>
  </si>
  <si>
    <t>Flashbk ‚Äì ‚ÄúTrump: ‚ÄòI would build a border fence like you have never seen before‚Äô‚Äùhttp://bit.ly/1p3k5Et via @ BreitbartNews by @ rwildewrites</t>
  </si>
  <si>
    <t>https://twitter.com/realDonaldTrump/status/481253594306326529</t>
  </si>
  <si>
    <t>" @ D The government spends millions to keep bad people to come in via air travel. Now they go through Mexico. Wish DonaldTrump was in charge"</t>
  </si>
  <si>
    <t>https://twitter.com/realDonaldTrump/status/481255541293867009</t>
  </si>
  <si>
    <t>" @ DonCaasi: " @ realDonaldTrump: Always make a total effort, even when the odds are against you. -- Arnold Palmer @ KingdomMag""</t>
  </si>
  <si>
    <t>https://twitter.com/realDonaldTrump/status/481255951370944512</t>
  </si>
  <si>
    <t>" @ dexcaliber: I have to confess, I think the Mr. Trump would have been a much better President then this fool we hav in office now."</t>
  </si>
  <si>
    <t>https://twitter.com/realDonaldTrump/status/481390316604256256</t>
  </si>
  <si>
    <t>" @ SoyerJanis: @ gretawire I wish @ realDonaldTrump would run 4 President, we NEED HIM! if he cares enough about this Country he will run."</t>
  </si>
  <si>
    <t>https://twitter.com/realDonaldTrump/status/481391620999241728</t>
  </si>
  <si>
    <t>" @ InTheElections: @ NYDailyNews It seems democrats are incapable of honesty, especially where you are concerned, afraid of you. TRUMP 2016!"</t>
  </si>
  <si>
    <t>https://twitter.com/realDonaldTrump/status/481392210475089920</t>
  </si>
  <si>
    <t>" @ KevinHite: @ realDonaldTrump Im sure u will never read but totally agree w u re: Seth Meyer. Terrible &amp; feel embarrassed for him. Awkward!</t>
  </si>
  <si>
    <t>https://twitter.com/realDonaldTrump/status/481411215357263872</t>
  </si>
  <si>
    <t>" @ InTheElections: @ TheRealHOodRept @ realDonaldTrump The Obama administration is the American disaster, TRUMP 2016 is the solution." So true!</t>
  </si>
  <si>
    <t>https://twitter.com/realDonaldTrump/status/481411854489513986</t>
  </si>
  <si>
    <t>" @ SoyerJanis: DonaldTrump @ InTheElections @ NYDailyNews Please don't mess with us again, please run &amp; don't change your mind. We need you"</t>
  </si>
  <si>
    <t>https://twitter.com/realDonaldTrump/status/481411934168690689</t>
  </si>
  <si>
    <t>"@AziziJoe_7: @ realDonaldTrump go for it Sir!!!" Just watch!</t>
  </si>
  <si>
    <t>@AziziJoe_7 @</t>
  </si>
  <si>
    <t>https://twitter.com/realDonaldTrump/status/481433227341869056</t>
  </si>
  <si>
    <t>Great going @ themichellewie ‚Äìyou showed the world that all of that amazing talent is for real. We love you at Trump Jupiter @ TNGCJ</t>
  </si>
  <si>
    <t>https://twitter.com/realDonaldTrump/status/481433833515253760</t>
  </si>
  <si>
    <t>I hope voters in Mississippi cast their ballot for @ senatormcdaniel. He is strong, he is smart &amp; he wants things to change in Washington.</t>
  </si>
  <si>
    <t>https://twitter.com/realDonaldTrump/status/481437480449998848</t>
  </si>
  <si>
    <t>" @ BirdieFireGolf @ TrumpGolfDC for hosting this special event for charities benefiting our brave men ... http://tmi.me/1et1VJ " My honor!</t>
  </si>
  <si>
    <t>https://twitter.com/realDonaldTrump/status/481441744241045504</t>
  </si>
  <si>
    <t>"@BlutoGrandex Know how u can tell Trump is successful? Almost half the accounts he follows are businesses w/ his name in them" Interesting!</t>
  </si>
  <si>
    <t>https://twitter.com/realDonaldTrump/status/481445568469016576</t>
  </si>
  <si>
    <t>" @ brendakenesonwe @ NYDailyNews: I've done hair since I was 14, that's real not a rug!" True, thanks (but they know it--dishonest press)</t>
  </si>
  <si>
    <t>https://twitter.com/realDonaldTrump/status/481472266598109184</t>
  </si>
  <si>
    <t>I am the only potential owner of the @ buffalobills who will keep the team in Buffalo, where it belongs!</t>
  </si>
  <si>
    <t>https://twitter.com/realDonaldTrump/status/481476418879365121</t>
  </si>
  <si>
    <t>A @ senatormcdaniel win is a victory for our country. Chris is a Constitutional Conservative who'll make a difference in Washington.</t>
  </si>
  <si>
    <t>https://twitter.com/realDonaldTrump/status/481490652031897600</t>
  </si>
  <si>
    <t>The Benghazi terrorist is getting speedier care than our Vets at the VA. Obama has his priorities.</t>
  </si>
  <si>
    <t>https://twitter.com/realDonaldTrump/status/481491698607202304</t>
  </si>
  <si>
    <t>The 9.11.12 attack on the Benghazi consulate was a sophisticated, multi-prong wave attack. When will all the 50+ fighters face justice?</t>
  </si>
  <si>
    <t>https://twitter.com/realDonaldTrump/status/481512106886709248</t>
  </si>
  <si>
    <t>Another cover-up. Obama won‚Äôt disclose how many illegal immigrants he has released into our country http://yhoo.it/1peBAlU No surprise.</t>
  </si>
  <si>
    <t>https://twitter.com/realDonaldTrump/status/481522567350857728</t>
  </si>
  <si>
    <t>" @ AStock1058 looking to open my own businesses. Any advice you can give on that subject?" Find something you love doing--&amp; never give up!</t>
  </si>
  <si>
    <t>https://twitter.com/realDonaldTrump/status/481532476175949825</t>
  </si>
  <si>
    <t>‚ÄúThe only way to do great work is to love what you do. If you haven‚Äôt found it yet, keep looking. Don‚Äôt settle.‚Äù ‚Äì Steve Jobs</t>
  </si>
  <si>
    <t>https://twitter.com/realDonaldTrump/status/481766973211025409</t>
  </si>
  <si>
    <t>" @ wftragni: @ realDonaldTrump to get America back on track. Trump will be the best president the united states has ever seen. Don't hate."</t>
  </si>
  <si>
    <t>https://twitter.com/realDonaldTrump/status/481829346613948416</t>
  </si>
  <si>
    <t>In the center of Ireland‚Äôs rugged west coast, @ Trump_Ireland offers a beautiful golf course, top dining and a Spa http://bit.ly/o1d2iz</t>
  </si>
  <si>
    <t>https://twitter.com/realDonaldTrump/status/481869112361357312</t>
  </si>
  <si>
    <t>The secret of getting ahead is getting started. -- Mark Twain</t>
  </si>
  <si>
    <t>https://twitter.com/realDonaldTrump/status/481882924829401088</t>
  </si>
  <si>
    <t>Congrats to @ leezeldin on a great victory. I hope my robocalls helped! # NY1</t>
  </si>
  <si>
    <t>https://twitter.com/realDonaldTrump/status/481890598165958657</t>
  </si>
  <si>
    <t>Trump Tower Punta Del Este features the Trump Organization's signature superior quality, detail &amp; perfection http://trumppuntadeleste.com/</t>
  </si>
  <si>
    <t>https://twitter.com/realDonaldTrump/status/481908971604045824</t>
  </si>
  <si>
    <t>" @ rhino848484 @ realDonaldTrump in Chicago on a business trip. I love seeing the Trump name!!" Thanks!</t>
  </si>
  <si>
    <t>https://twitter.com/realDonaldTrump/status/481963100837400576</t>
  </si>
  <si>
    <t>" @ Wil_Johnson1: Trump-Backed Candidate Wins NY GOP Primary http://www.newsmax.com/Politics/Donald-Trump-Lee-Zeldin-New-York/2014/06/25/id/579219/ ‚Ä¶"</t>
  </si>
  <si>
    <t>https://twitter.com/realDonaldTrump/status/481965044230414336</t>
  </si>
  <si>
    <t>" @ BenTrolling: @ realDonaldTrump @ Wil_Johnson1 You are a king maker Don!" True!</t>
  </si>
  <si>
    <t>https://twitter.com/realDonaldTrump/status/481965951642923008</t>
  </si>
  <si>
    <t>" @ GZervs: All I want for my birthday is for @ realDonaldTrump to wish me a happy birthday!" Happy birthday.</t>
  </si>
  <si>
    <t>https://twitter.com/realDonaldTrump/status/481966461896781825</t>
  </si>
  <si>
    <t>" @ Lizzieliz__: # Chicago # Trumptower @ realDonaldTrump https://twitter.com/Lizzieliz__/status/481957424081801216/photo/1pic.twitter.com/afES4CxrPg " Great building.</t>
  </si>
  <si>
    <t>https://twitter.com/realDonaldTrump/status/481966746509660160</t>
  </si>
  <si>
    <t>" @ mfinale1: # Bringbackourmarine let's do this America. BOYCOTT MEXICO @ realDonaldTrump pic.twitter.com/UGLsJPa2hB"</t>
  </si>
  <si>
    <t>https://twitter.com/realDonaldTrump/status/481966937883160576</t>
  </si>
  <si>
    <t>" @ woofeous: @ realDonaldTrump Quote: "Some Succeed Because They Are Destined To, But Most Succeed Because They Are Determined To""</t>
  </si>
  <si>
    <t>https://twitter.com/realDonaldTrump/status/481967053151027200</t>
  </si>
  <si>
    <t>" @ sonnyhhunter: @ realDonaldTrump just got a phone survey about your sign in Chicago - love it &amp; the beautiful building it's on. Well done."</t>
  </si>
  <si>
    <t>https://twitter.com/realDonaldTrump/status/481970693815279616</t>
  </si>
  <si>
    <t>" @ GrecoCh I love how my kids know who @ realDonaldTrump is but have no clue who our PM is. So what if we're Canadian. #NothingWrongWithThat"</t>
  </si>
  <si>
    <t>#NothingWrongWithThat</t>
  </si>
  <si>
    <t>https://twitter.com/realDonaldTrump/status/481971145441148928</t>
  </si>
  <si>
    <t>" @ HearUsNowUSA1: ‚Äú @ realDonaldTrump: " @ rhino848484 @ realDonaldTrump in Chicago on a business trip. I love seeing the Trump name!!" Thanks!‚Äù</t>
  </si>
  <si>
    <t>https://twitter.com/realDonaldTrump/status/482070745896321024</t>
  </si>
  <si>
    <t>" @ SurfinScotty: @ realDonaldTrump great appearance on @ sternshow. Clear the air. Is there more than 50% chance of trump ticket in 2016? Watch</t>
  </si>
  <si>
    <t>https://twitter.com/realDonaldTrump/status/482072705068331008</t>
  </si>
  <si>
    <t>Boycott Mexico until they release our Marine. With all the money they get from the U.S., this should be an easy one. NO RESPECT!</t>
  </si>
  <si>
    <t>https://twitter.com/realDonaldTrump/status/482073564774805504</t>
  </si>
  <si>
    <t>" @ ProfilesChatter: @ realDonaldTrump @ wftragni If Trump can control his crazy, then it's a go . He can make the U.S. great again."Is no crazy</t>
  </si>
  <si>
    <t>https://twitter.com/realDonaldTrump/status/482073671737942016</t>
  </si>
  <si>
    <t>"@KPPhotography38: Donald definitely has the retweeting and replying to tweets down! I loved your sign in Chicago. # trumpforpresident"</t>
  </si>
  <si>
    <t>https://twitter.com/realDonaldTrump/status/482074274253914112</t>
  </si>
  <si>
    <t>" @ howie_do_it_95: Donald Trump is exactly the sort of leader we need! Honest, tough, caring, and patriotic." Thank you.</t>
  </si>
  <si>
    <t>https://twitter.com/realDonaldTrump/status/482075127480213505</t>
  </si>
  <si>
    <t>" @ BenTrolling: I truly think @ Forbes underestimates @ realDonaldTrump's actual net worth" That's true, and they do it knowingly - who cares!</t>
  </si>
  <si>
    <t>https://twitter.com/realDonaldTrump/status/482075371395751937</t>
  </si>
  <si>
    <t>" @ TAGIII: @ realDonaldTrump @ mfinale1 Explain why BHO rescues a deserter and leaves a real soldier rotting in a Mexican jail?"</t>
  </si>
  <si>
    <t>https://twitter.com/realDonaldTrump/status/482075645891977216</t>
  </si>
  <si>
    <t>" @ Surajlalla: ‚Äú @ realDonaldTrump: "Some Succeed Because They Are Destined To, But Most Succeed Because They Are Determined To"</t>
  </si>
  <si>
    <t>https://twitter.com/realDonaldTrump/status/482076299381317632</t>
  </si>
  <si>
    <t>" @ vfroe: // I'm over 70 and have never seen such , arrogance, incompetence and Ill -intentions as this President and his aids.</t>
  </si>
  <si>
    <t>https://twitter.com/realDonaldTrump/status/482077177039429632</t>
  </si>
  <si>
    <t>" @ GeneralGCuster: @ realDonaldTrump @ Surajlalla It's time to start your political career. The people want you to run."</t>
  </si>
  <si>
    <t>https://twitter.com/realDonaldTrump/status/482077694230659072</t>
  </si>
  <si>
    <t>" @ _Meagann: @ realDonaldTrump will we see Celebrity Apprentice again soon? I love that show!" Yes, just finished shooting.</t>
  </si>
  <si>
    <t>https://twitter.com/realDonaldTrump/status/482078901733031936</t>
  </si>
  <si>
    <t>" @ MikeAlsuwailih: Wish you'd run for president. We need a strong, no none sense, straight to the point smart leader now more than ever!"</t>
  </si>
  <si>
    <t>https://twitter.com/realDonaldTrump/status/482089006104973312</t>
  </si>
  <si>
    <t>Now Syria is bombing Iraq and Secy. Kerry, after we blew the hell out of the place, says please don't do that. Syria is a front for Iran.</t>
  </si>
  <si>
    <t>https://twitter.com/realDonaldTrump/status/482152694451539968</t>
  </si>
  <si>
    <t>If you entered our country illegally and are then granted amnesty, why would you abide by other laws? No Amnesty!</t>
  </si>
  <si>
    <t>https://twitter.com/realDonaldTrump/status/482153112279724032</t>
  </si>
  <si>
    <t>It‚Äôs Thursday. Which brand of eyeliner is the nation‚Äôs worst AG @ AGSchneiderman wearing today?</t>
  </si>
  <si>
    <t>https://twitter.com/realDonaldTrump/status/482164726391390208</t>
  </si>
  <si>
    <t>‚ÄúFailures are expected by losers, ignored by winners.‚Äù -- @ CoachJoeGibbs</t>
  </si>
  <si>
    <t>https://twitter.com/realDonaldTrump/status/482172472490340353</t>
  </si>
  <si>
    <t>" @ David_Bossie: @ realdonaldTrump-backed Candidate Wins NY GOP Primary http://www.newsmax.com/Politics/Donald-Trump-Lee-Zeldin-New-York/2014/06/25/id/579219 ‚Ä¶ via @Newsmax_Media</t>
  </si>
  <si>
    <t>https://twitter.com/realDonaldTrump/status/482183685970882560</t>
  </si>
  <si>
    <t>America's top public course @ TrumpGolfLA‚Äôs greens on Palos Verdes Peninsula have been celebrated by @ GolfMagazine http://bit.ly/1iJKV1S</t>
  </si>
  <si>
    <t>https://twitter.com/realDonaldTrump/status/482190942028693504</t>
  </si>
  <si>
    <t>I look forward to my press conference on Weds of next week @ TrumpTurnberry to discuss changes &amp; big investment I'll make. Very exciting!</t>
  </si>
  <si>
    <t>https://twitter.com/realDonaldTrump/status/482202462540288000</t>
  </si>
  <si>
    <t>Eli Wallach was a great actor and a great guy. My opinion-- his performance in The Good the Bad and the Ugly was his all time best!</t>
  </si>
  <si>
    <t>https://twitter.com/realDonaldTrump/status/482210834622738432</t>
  </si>
  <si>
    <t>Via Inquisitr "Donald Trump: Iraq Oil should be seized from ISIS by U.S. Troops in Iraq" http://bit.ly/1nI6y0j</t>
  </si>
  <si>
    <t>https://twitter.com/realDonaldTrump/status/482223313260122112</t>
  </si>
  <si>
    <t>Secy John Kerry has a tough job but he looks so totally lost negotiating w/ those characters who are cleaning his clock. Sad to watch...</t>
  </si>
  <si>
    <t>https://twitter.com/realDonaldTrump/status/482223368054525952</t>
  </si>
  <si>
    <t>‚Ä¶In other words, Secy John Kerry is so out of his element‚Ä¶</t>
  </si>
  <si>
    <t>https://twitter.com/realDonaldTrump/status/482226415933612033</t>
  </si>
  <si>
    <t>As Iran began the process of taking over Iraq, many people wanted me to say that ‚ÄúI told you so!‚Äù ‚Äì so, I told you so.</t>
  </si>
  <si>
    <t>https://twitter.com/realDonaldTrump/status/482236414671978496</t>
  </si>
  <si>
    <t>Someone just wrote that ‚Äúyou predicted every single major event that‚Äôs now happening‚Äîand they knock you instead of giving you credit.‚Äù</t>
  </si>
  <si>
    <t>https://twitter.com/realDonaldTrump/status/482247110956679169</t>
  </si>
  <si>
    <t>Exclusively @ Macys, The Donald J. Trump Signature Collection features the best ties &amp; shirts at the best prices.http://bit.ly/15AXyl0</t>
  </si>
  <si>
    <t>https://twitter.com/realDonaldTrump/status/482270017250406400</t>
  </si>
  <si>
    <t>. @ BretBaier‚Äôs newly released book ‚ÄòSpecial Heart‚Äô brings a message of hope. All sales donated to heart charitieshttp://amzn.to/1mePmNh</t>
  </si>
  <si>
    <t>https://twitter.com/realDonaldTrump/status/482277670995369984</t>
  </si>
  <si>
    <t>Via @Newsmax_Media by @ melaniebatley: ‚ÄúTrump-Backed Candidate @ leezeldin Wins NY GOP Primary‚Äùhttp://nws.mx/1pmD11A</t>
  </si>
  <si>
    <t>https://twitter.com/realDonaldTrump/status/482277971806650368</t>
  </si>
  <si>
    <t>After these spirited primaries are over, @ GOP must be fully united for November. If we take the Senate, we stop Obama‚Äôs agenda.</t>
  </si>
  <si>
    <t>https://twitter.com/realDonaldTrump/status/482284225270661120</t>
  </si>
  <si>
    <t>I'm leaving now for Ireland, Spain, Scotland and elsewhere--crazy life!</t>
  </si>
  <si>
    <t>https://twitter.com/realDonaldTrump/status/482285133547204608</t>
  </si>
  <si>
    <t># TBT Filming an Oreo commercial with Eli Manning, Peyton Manning and Darrell Hammond- http://instagram.com/p/puQulHmhU9/?modal=true ‚Ä¶</t>
  </si>
  <si>
    <t>https://twitter.com/realDonaldTrump/status/482511973339656192</t>
  </si>
  <si>
    <t>Our Q1 GDP was -2.9%. Worst in memory -- ObamaCare killing jobs, stopping growth and making small business insecure.</t>
  </si>
  <si>
    <t>https://twitter.com/realDonaldTrump/status/482540545953521664</t>
  </si>
  <si>
    <t>Control your own destiny or someone else will. -- Jack Welch</t>
  </si>
  <si>
    <t>https://twitter.com/realDonaldTrump/status/482542650814627840</t>
  </si>
  <si>
    <t>Success requires 100% effort and 100% focus. Nothing less.</t>
  </si>
  <si>
    <t>https://twitter.com/realDonaldTrump/status/482543172384747520</t>
  </si>
  <si>
    <t>Realize that persistence can go a long way. Being stubborn is often an attribute.</t>
  </si>
  <si>
    <t>https://twitter.com/realDonaldTrump/status/482543454850138112</t>
  </si>
  <si>
    <t>Practice positive thinking--this will keep you focused while weeding out anything that is unnecessary, negative or detrimental.</t>
  </si>
  <si>
    <t>https://twitter.com/realDonaldTrump/status/482558952505614336</t>
  </si>
  <si>
    <t>I just arrived in Barcelona. I make a big speech tomorrow and then off to Ireland and Scotland.</t>
  </si>
  <si>
    <t>https://twitter.com/realDonaldTrump/status/482559061716905984</t>
  </si>
  <si>
    <t>I know Shia LaBeouf @ thecampaignbook and when sober, a really nice guy. Must get act together fast before too late.</t>
  </si>
  <si>
    <t>https://twitter.com/realDonaldTrump/status/482582438661849088</t>
  </si>
  <si>
    <t>Lightweight @ AGSchneiderman is driving business out of New York for his own public relations benefit. A real dope!</t>
  </si>
  <si>
    <t>https://twitter.com/realDonaldTrump/status/482621964302176256</t>
  </si>
  <si>
    <t>" @ PIERPAOLOMONNI Welcome back in Europe @ realDonaldTrump! # Barcelona # Europe" Thank you.</t>
  </si>
  <si>
    <t>https://twitter.com/realDonaldTrump/status/482622967437070336</t>
  </si>
  <si>
    <t># FlashbackFriday Many big movies have filmed in my buildings. Here is @ TrumpChicago in # Transformers 3. http://instagram.com/p/pwtH08GhYB/</t>
  </si>
  <si>
    <t>https://twitter.com/realDonaldTrump/status/482631009075494912</t>
  </si>
  <si>
    <t>Ask yourself: What am I pretending not to see? There may be some great opportunities right around you.</t>
  </si>
  <si>
    <t>https://twitter.com/realDonaldTrump/status/483129595940450304</t>
  </si>
  <si>
    <t>I am in Ireland inspecting my great and very beautiful Atlantic Ocean property. It is one of the most spectacular hotels anywhere! DOONBEG</t>
  </si>
  <si>
    <t>https://twitter.com/realDonaldTrump/status/483130152298090496</t>
  </si>
  <si>
    <t>" @ NewsWriter2: @ 4enzicTom: Newspaper: 'We Were Wrong' To Endorse Obama; He's Even Worse Than George Bush http://www.ijreview.com/2014/06/151820-newspaper-wrong-endorse-obama-hes-worse-bush/ ‚Ä¶"</t>
  </si>
  <si>
    <t>https://twitter.com/realDonaldTrump/status/483132859599704065</t>
  </si>
  <si>
    <t>" @ tx_shaun: @ realDonaldTrump Another masterpiece Donald!"</t>
  </si>
  <si>
    <t>https://twitter.com/realDonaldTrump/status/483132914062741504</t>
  </si>
  <si>
    <t>" @ Hohummm: @ realDonaldTrump Looks spectacular http://www.doonbeglodge.com/ "</t>
  </si>
  <si>
    <t>https://twitter.com/realDonaldTrump/status/483133229646348288</t>
  </si>
  <si>
    <t>" @ dmolesevich: I know who I'd endorse and give my money In a heartbeat and that's @ realDonaldTrump please run!" Thank you.</t>
  </si>
  <si>
    <t>https://twitter.com/realDonaldTrump/status/483134385713995776</t>
  </si>
  <si>
    <t>" @ onlinebizxpress: We LOVE your business updates and insights. Don't waste your energy on politics. Business is where you shine."</t>
  </si>
  <si>
    <t>https://twitter.com/realDonaldTrump/status/483134628010545152</t>
  </si>
  <si>
    <t>" @ MSantiago70: @ realDonaldTrump please run for president! Your the only one for the job"</t>
  </si>
  <si>
    <t>https://twitter.com/realDonaldTrump/status/483135072908746752</t>
  </si>
  <si>
    <t>"@DAmicoJ03: I can't understand people who dont like @ realDonaldTrump .. Must be because he's got everything anyone wishes they had." Thanks</t>
  </si>
  <si>
    <t>@DAmicoJ03 @</t>
  </si>
  <si>
    <t>https://twitter.com/realDonaldTrump/status/483135242551566336</t>
  </si>
  <si>
    <t>" @ MitchConnor4: @ realDonaldTrump after watching the roast of you I can confirm you are ready to be president!" It was fun, thanks.</t>
  </si>
  <si>
    <t>https://twitter.com/realDonaldTrump/status/483135575805788160</t>
  </si>
  <si>
    <t>" @ dmolesevich: @ realDonaldTrump you are the only person that can beat Hillary" Many are saying that, interesting!</t>
  </si>
  <si>
    <t>https://twitter.com/realDonaldTrump/status/483319727343665152</t>
  </si>
  <si>
    <t>Always remember, I was the one who got Obama to release his birth certificate, or whatever that was! Hilary couldn't, McCain couldn't.</t>
  </si>
  <si>
    <t>https://twitter.com/realDonaldTrump/status/483344041975640064</t>
  </si>
  <si>
    <t>" @ realmattshroyer: Best looking building in Chicago. We enjoyed our stay greatly. I like the new "TRUMP" addition. pic.twitter.com/7QHjPA0ERR"</t>
  </si>
  <si>
    <t>https://twitter.com/realDonaldTrump/status/483344322696187904</t>
  </si>
  <si>
    <t>" @ robbmack17: Cracking day at Trump International Links Scotland yesterday. What a place to play golf! Loved it. pic.twitter.com/2HxQPml9bJ"</t>
  </si>
  <si>
    <t>https://twitter.com/realDonaldTrump/status/483345380227031041</t>
  </si>
  <si>
    <t>" @ THENobodySpcl: @ realDonaldTrump but can you get him to stop sucking at his job?" That would be, sadly, impossible.</t>
  </si>
  <si>
    <t>https://twitter.com/realDonaldTrump/status/483347073123618816</t>
  </si>
  <si>
    <t>"@nmoran361: @ realDonaldTrump Powerful book , thank you!!! pic.twitter.com/z3FtsmGCr4" Great.</t>
  </si>
  <si>
    <t>@nmoran361 @</t>
  </si>
  <si>
    <t>https://twitter.com/realDonaldTrump/status/483354626809290752</t>
  </si>
  <si>
    <t>" @ laineyk251: It was a pleasure to meet you today Mr.Trump, wishing the very best with Trump international Doonbeg pic.twitter.com/YOp2qzp9NL"</t>
  </si>
  <si>
    <t>https://twitter.com/realDonaldTrump/status/483364885082808320</t>
  </si>
  <si>
    <t>" @ jpleevs: Love the sign . @ realDonaldTrump well done. https://twitter.com/jpleevs/status/483363391625363456/photo/1pic.twitter.com/cLUNZp8Hvu "</t>
  </si>
  <si>
    <t>https://twitter.com/realDonaldTrump/status/483365084161269760</t>
  </si>
  <si>
    <t>" @ GreggScharin: We need you to push the issues that this country is facing, no one else will lay it on the line like you will! # TrumpCarson"</t>
  </si>
  <si>
    <t>https://twitter.com/realDonaldTrump/status/483374577129492481</t>
  </si>
  <si>
    <t>"@KyleWeaverr: @ realDonaldTrump When is the Celebrity Apprentice coming back? I'm going through withdrawal! # soonplease" Soon!</t>
  </si>
  <si>
    <t>@KyleWeaverr @</t>
  </si>
  <si>
    <t>https://twitter.com/realDonaldTrump/status/483374729231728640</t>
  </si>
  <si>
    <t>" @ Nick_0202: @ realDonaldTrump The Trump would be the only candidate for president better than Chris Christie in 2016." Thank you!</t>
  </si>
  <si>
    <t>https://twitter.com/realDonaldTrump/status/483375128172953601</t>
  </si>
  <si>
    <t>" @ Tehouchins: @ realDonaldTrump Then PLEASE run for president!"</t>
  </si>
  <si>
    <t>https://twitter.com/realDonaldTrump/status/483376110051131392</t>
  </si>
  <si>
    <t>" @ redslightning: @ realDonaldTrump country needs the right person for the job there's only one! trump 2016" Thanks.</t>
  </si>
  <si>
    <t>https://twitter.com/realDonaldTrump/status/483458802532884482</t>
  </si>
  <si>
    <t>" @ AveryChasten: @ realDonaldTrump If not you, then who? #2016 # nooptions"</t>
  </si>
  <si>
    <t>https://twitter.com/realDonaldTrump/status/483458860925984768</t>
  </si>
  <si>
    <t>" @ phemale61: @ MattBinder @ realDonaldTrump Run Trump Run!!"</t>
  </si>
  <si>
    <t>https://twitter.com/realDonaldTrump/status/483459223020253184</t>
  </si>
  <si>
    <t>" @ steamboatgal8: @ realDonaldTrump Your my fav for 2016" Thanks.</t>
  </si>
  <si>
    <t>https://twitter.com/realDonaldTrump/status/483610123227893760</t>
  </si>
  <si>
    <t>" @ SPE_Mike @ realDonaldTrump I live here in Chicago and I love it!!! Your building is amazing as is your sign!!" Thank you.</t>
  </si>
  <si>
    <t>https://twitter.com/realDonaldTrump/status/483634880233099264</t>
  </si>
  <si>
    <t>A testament to American ingenuity @ TrumpTowerNY shines over Fifth Avenue as one of NYC‚Äôs most iconic buildingshttp://bit.ly/1rPNlfM</t>
  </si>
  <si>
    <t>https://twitter.com/realDonaldTrump/status/483637608954986496</t>
  </si>
  <si>
    <t>"Have passion for what you do and be efficient at the same time." - Think Like a Champion</t>
  </si>
  <si>
    <t>https://twitter.com/realDonaldTrump/status/483656678844678144</t>
  </si>
  <si>
    <t>" @ wrcosentino @ TrumpTowerNY was there for the 1st time last week, beautiful bldg inside too!!" Thanks.</t>
  </si>
  <si>
    <t>https://twitter.com/realDonaldTrump/status/483667910230310912</t>
  </si>
  <si>
    <t>I look forward to my press conference @ TrumpTurnberry Scotland this Wednesday--lots of great people attending.</t>
  </si>
  <si>
    <t>https://twitter.com/realDonaldTrump/status/483688617278439424</t>
  </si>
  <si>
    <t>Business is a creative endeavor. Cultivate a sense of discovery and start thinking big.</t>
  </si>
  <si>
    <t>https://twitter.com/realDonaldTrump/status/483688700447326209</t>
  </si>
  <si>
    <t>The more you know, the more you realize how much you don't know. How can you possibly discover anything if you already know everything?</t>
  </si>
  <si>
    <t>https://twitter.com/realDonaldTrump/status/483690706071207936</t>
  </si>
  <si>
    <t>What can you learn today that you didn't know before? Set the bar high -- do the best you possibly can.</t>
  </si>
  <si>
    <t>https://twitter.com/realDonaldTrump/status/483694453581160448</t>
  </si>
  <si>
    <t>Amazing. People are sending letters of support for @ TrumpChicago‚Äôs sign to my other properties, including even @ TrumpScotland. Thank you!</t>
  </si>
  <si>
    <t>https://twitter.com/realDonaldTrump/status/483847309755564033</t>
  </si>
  <si>
    <t>" @ DouglasSeacat1: Where are all the liberal environmentalists demanding the end of wind turbines to stop the slaughter of birds?" So true!</t>
  </si>
  <si>
    <t>https://twitter.com/realDonaldTrump/status/483848294523617281</t>
  </si>
  <si>
    <t>" @ starlight10: @ realDonaldTrump @ TrumpChicago @ TrumpScotland You should run for President of USA!"</t>
  </si>
  <si>
    <t>https://twitter.com/realDonaldTrump/status/483968966306856961</t>
  </si>
  <si>
    <t>" @ retog_rick @ TrumpTurnberry Congratulations! Great feat accomplished. Well done, can't wait to get an opportunity to golf this venue" Thx</t>
  </si>
  <si>
    <t>https://twitter.com/realDonaldTrump/status/483970125734117376</t>
  </si>
  <si>
    <t>"I'm convinced that about half of what separates successful entrepreneurs from the non-successful ones is pure perseverance." Steve Jobs</t>
  </si>
  <si>
    <t>https://twitter.com/realDonaldTrump/status/483981774545256448</t>
  </si>
  <si>
    <t>Entrepreneurs: See yourself as victorious: Look at the solution, not the problem.</t>
  </si>
  <si>
    <t>https://twitter.com/realDonaldTrump/status/483982205145083904</t>
  </si>
  <si>
    <t>Entrepreneurs: Believe in yourself. If you don't, no one else will either.</t>
  </si>
  <si>
    <t>https://twitter.com/realDonaldTrump/status/483985768965492738</t>
  </si>
  <si>
    <t>Entrepreneurs: Stay focused and be tenacious. Remain fixed on your goals.</t>
  </si>
  <si>
    <t>https://twitter.com/realDonaldTrump/status/484002697604247552</t>
  </si>
  <si>
    <t>Trump Int‚Äôl Washington D.C. is a historic building which our entire nation can take pride in &amp; enjoy Opening 2016 http://bit.ly/1mFpHgT</t>
  </si>
  <si>
    <t>https://twitter.com/realDonaldTrump/status/484024260579827712</t>
  </si>
  <si>
    <t>" @ ashleyheerding My favorite sky scraper in New York so far has definitely been Trump Tower. Such a classy &amp; timeless design. Great job" Thx</t>
  </si>
  <si>
    <t>https://twitter.com/realDonaldTrump/status/484028550065188864</t>
  </si>
  <si>
    <t>" @ MatthewJEllis2 BREATHTAKING!! Finally Trump has begun the rebuilding of our nation's capital. Sir well done" Thanks</t>
  </si>
  <si>
    <t>https://twitter.com/realDonaldTrump/status/484029282642300928</t>
  </si>
  <si>
    <t>Make your NYC getaway memorable -- @ TrumpNewYork provides both true luxury and top access to Midtown West http://bit.ly/1iReeQI</t>
  </si>
  <si>
    <t>https://twitter.com/realDonaldTrump/status/484030214436290560</t>
  </si>
  <si>
    <t>" @ ModivMusic I've been reading @ theRealKiyosaki books and about @ WarrenBuffett lately. I need some Trump books to read!" The Art of the Deal</t>
  </si>
  <si>
    <t>https://twitter.com/realDonaldTrump/status/484033023034527744</t>
  </si>
  <si>
    <t>"@AdamWebz Can't wait to get to play @ TrumpTurnberry...been on my list for a long time. Awesome job" Thanks--you will love it!</t>
  </si>
  <si>
    <t>@AdamWebz @</t>
  </si>
  <si>
    <t>https://twitter.com/realDonaldTrump/status/484035025114255360</t>
  </si>
  <si>
    <t>" @ HeyWNY @ The_Open let's get Turnberry back in the rotation. Mr Trump has given to the game so much in such a short time i.e. Doral" Thanks</t>
  </si>
  <si>
    <t>https://twitter.com/realDonaldTrump/status/484040764939595776</t>
  </si>
  <si>
    <t>Awarded the renowned 5-Star @ ForbesInspector rating, the 65-story @ TrumpTO brings style, luxury &amp; impeccable service http://bit.ly/1xbspmt</t>
  </si>
  <si>
    <t>https://twitter.com/realDonaldTrump/status/484058737263800320</t>
  </si>
  <si>
    <t>"@DISTRICTLAND14 @ realDonaldTrump We know a fourth-grader who thinks he's the next Trump!" Tell him to work hard!</t>
  </si>
  <si>
    <t>@DISTRICTLAND14 @</t>
  </si>
  <si>
    <t>https://twitter.com/realDonaldTrump/status/484068749742735361</t>
  </si>
  <si>
    <t>Champions aren't made in the gyms. Champions are made from something they have deep inside them - a desire, a dream, a vision. Muhammad Ali</t>
  </si>
  <si>
    <t>https://twitter.com/realDonaldTrump/status/484098029335478272</t>
  </si>
  <si>
    <t>" @ billkellyemail: @ TrumpChicago @ TrumpScotland DT your sign is one of the only beacons of hope the youth of Chicago have left!"</t>
  </si>
  <si>
    <t>https://twitter.com/realDonaldTrump/status/484126548753002497</t>
  </si>
  <si>
    <t>Trump Turnberry news conference tomorrow at noon, Scotland time. The place is amazing!</t>
  </si>
  <si>
    <t>https://twitter.com/realDonaldTrump/status/484166586098393088</t>
  </si>
  <si>
    <t>" @ ModivMusic I've been reading @ theRealKiyosaki books and about WarrenBuffett lately. I need some Trump books to read!" The Art of the Deal"</t>
  </si>
  <si>
    <t>https://twitter.com/realDonaldTrump/status/484167269031751681</t>
  </si>
  <si>
    <t>" @ jenna_w: My parents asked me what I wanted to do after high school and I remember I say there and said I wanna be like DonaldTrump. Thanks</t>
  </si>
  <si>
    <t>https://twitter.com/realDonaldTrump/status/484167778878771201</t>
  </si>
  <si>
    <t>" @ stevesipress: RT @ realDonaldTrump: Entrepreneurs: Believe in yourself. If you don't, nobody else will!</t>
  </si>
  <si>
    <t>https://twitter.com/realDonaldTrump/status/484167933375959041</t>
  </si>
  <si>
    <t>" @ bahia6085: @ OFFICIAL_YL @ realDonaldTrump @ TrumpNewYork @ TrumpToronto What's there to debate?"</t>
  </si>
  <si>
    <t>https://twitter.com/realDonaldTrump/status/484168240340279296</t>
  </si>
  <si>
    <t>" @ billkellyemail: @ realDonaldTrump @ TrumpChicago @ TrumpScotland DT your sign is one of the only beacons of hope for the youth of Chicago!</t>
  </si>
  <si>
    <t>https://twitter.com/realDonaldTrump/status/484168990290235392</t>
  </si>
  <si>
    <t>" @ michelleazulll: ‚Äú @ realDonaldTrump: Entrepreneurs: See yourself as victorious: Look at the solution, not the problem.‚Äù"</t>
  </si>
  <si>
    <t>https://twitter.com/realDonaldTrump/status/484171144434438144</t>
  </si>
  <si>
    <t>" @ zakspace11: @ MattGinellaGC @ realDonaldTrump was just at turnberry.. The place is awesome"</t>
  </si>
  <si>
    <t>https://twitter.com/realDonaldTrump/status/484222758641860608</t>
  </si>
  <si>
    <t>" @ HeartSurvivor07: @ realDonaldTrump Wonder what ideas you would have to rebuild Detroit. If anyone can do it you can. # businessgenius"</t>
  </si>
  <si>
    <t>https://twitter.com/realDonaldTrump/status/484366107776925697</t>
  </si>
  <si>
    <t>Via @ BBCScotland: ‚ÄúDonald Trump's name 'will boost @ TrumpTurnberry '‚Äùhttp://bbc.in/1qlJnME</t>
  </si>
  <si>
    <t>https://twitter.com/realDonaldTrump/status/484381782406860801</t>
  </si>
  <si>
    <t>. @ guardian_sport by @ mrewanmurray:‚ÄúDonald Trump‚Äôs transformation will make @ TrumpTurnberry Open worth the wait‚Äùhttp://bit.ly/1vwxV0h</t>
  </si>
  <si>
    <t>https://twitter.com/realDonaldTrump/status/484393646914293760</t>
  </si>
  <si>
    <t>https://twitter.com/realDonaldTrump/status/484394094102581248</t>
  </si>
  <si>
    <t>There's nothing wrong with bringing your talents to the surface. Having an ego and acknowledging it is a healthy choice.</t>
  </si>
  <si>
    <t>https://twitter.com/realDonaldTrump/status/484397806590128128</t>
  </si>
  <si>
    <t>I never quit trying. I never felt that I didn't have a chance to win. -- Arnold Palmer @ KingdomMag</t>
  </si>
  <si>
    <t>https://twitter.com/realDonaldTrump/status/484423537898582016</t>
  </si>
  <si>
    <t>‚ÄúDonald Trump unveils vision for @ TrumpTurnberry‚Äù http://bit.ly/1mU36C0 via @ BunkeredOnline by @ MMcEwanBunkered</t>
  </si>
  <si>
    <t>https://twitter.com/realDonaldTrump/status/484474798567739393</t>
  </si>
  <si>
    <t>" @ CaledonianGolf: Also good to see @ realDonaldTrump not being drawn into independence debate. Either way, Trump Turnberry is a winner."</t>
  </si>
  <si>
    <t>https://twitter.com/realDonaldTrump/status/484693148510470144</t>
  </si>
  <si>
    <t>" @ WestonT7 The tower looks beautiful Donald. Best building in the city hands down! Love what you do! https://twitter.com/WestonT7/status/484387052553650176/photo/1pic.twitter.com/H6flBdvIVx " Thank you.</t>
  </si>
  <si>
    <t>https://twitter.com/realDonaldTrump/status/484695389833293824</t>
  </si>
  <si>
    <t>" @ Cannestrader74 I find reading your tweets get me in the right mind set for trading. It is proving invaluable so thank you." Great, thx</t>
  </si>
  <si>
    <t>https://twitter.com/realDonaldTrump/status/484705875048026112</t>
  </si>
  <si>
    <t>" @ TV_BD @ realDonaldTrump what's the best advice to be successful in business?" Have passion for your work. Then focus and never give up.</t>
  </si>
  <si>
    <t>https://twitter.com/realDonaldTrump/status/484713692240805888</t>
  </si>
  <si>
    <t>via American Spectator @ AmSpec "Trump Card" by Jeffrey Lord http://bit.ly/1mnYpkZ</t>
  </si>
  <si>
    <t>https://twitter.com/realDonaldTrump/status/484725500737499136</t>
  </si>
  <si>
    <t>Offering two championship courses, @ TrumpGolfDC has been awarded the honor of hosting the 2017 @ seniorpgachamp http://bit.ly/1pZPi86</t>
  </si>
  <si>
    <t>https://twitter.com/realDonaldTrump/status/484732787178872832</t>
  </si>
  <si>
    <t>With an elite course designed by @ SharkGregNorman, @ Trump_Charlotte is North Carolina‚Äôs most desirable club http://bit.ly/1lWHrZD</t>
  </si>
  <si>
    <t>https://twitter.com/realDonaldTrump/status/484734936847757312</t>
  </si>
  <si>
    <t>. @ SharkGregNorman @ Trump_Charlotte Looking great love the improvements to the buildings and grounds! not to mention course" Thank you.</t>
  </si>
  <si>
    <t>https://twitter.com/realDonaldTrump/status/484742961792839680</t>
  </si>
  <si>
    <t>"If you want to be successful, two important considerations are passion and efficiency." - Think Like a Champion</t>
  </si>
  <si>
    <t>https://twitter.com/realDonaldTrump/status/484750450785546240</t>
  </si>
  <si>
    <t>To be yourself in a world that is constantly trying to make you something else is the greatest accomplishment.-- Ralph Waldo Emerson</t>
  </si>
  <si>
    <t>https://twitter.com/realDonaldTrump/status/484768359410831360</t>
  </si>
  <si>
    <t>Always bear in mind that your own resolution to succeed is more important than any other. -- Abraham Lincoln</t>
  </si>
  <si>
    <t>https://twitter.com/realDonaldTrump/status/484915610917142528</t>
  </si>
  <si>
    <t>"@kingcamsmith: @ realDonaldTrump please run in '16 Kentucky is ready to support you!!" Thanks.</t>
  </si>
  <si>
    <t>@kingcamsmith @</t>
  </si>
  <si>
    <t>https://twitter.com/realDonaldTrump/status/484919147910799362</t>
  </si>
  <si>
    <t>After foolishly spending two trillion $'s and losing so many great young people, the U.S. will be the only one who won't get the oil in Iraq</t>
  </si>
  <si>
    <t>https://twitter.com/realDonaldTrump/status/484921289715376128</t>
  </si>
  <si>
    <t>Do these very stupid politicians who got us involved in Iraq look bad, or what? Everybody wants their oil - only made possible by U.S.!</t>
  </si>
  <si>
    <t>https://twitter.com/realDonaldTrump/status/484922832388775937</t>
  </si>
  <si>
    <t>" @ MadinahTamer: Please run for president this country needs true leadership @ realDonaldTrump" Thank you.</t>
  </si>
  <si>
    <t>https://twitter.com/realDonaldTrump/status/484923950917353473</t>
  </si>
  <si>
    <t>Happy 4th of July to everyone, including the haters and losers!</t>
  </si>
  <si>
    <t>https://twitter.com/realDonaldTrump/status/485301009141743616</t>
  </si>
  <si>
    <t>https://twitter.com/realDonaldTrump/status/485303036605394944</t>
  </si>
  <si>
    <t>Let this be the day you go for your dream. Focus, don't give up, and only accept total and complete victory. You can do it!</t>
  </si>
  <si>
    <t>https://twitter.com/realDonaldTrump/status/485334165739819009</t>
  </si>
  <si>
    <t>" @ kornegay_danna: We have a bunch of idiots running the Government! Why Americans keep voting these same people back into office sickens me"</t>
  </si>
  <si>
    <t>https://twitter.com/realDonaldTrump/status/485334426176323585</t>
  </si>
  <si>
    <t>"@automobilelens: If "The Donald" were in charge we would get enough oil to pay for the war and more! Try to Trump that cowboys!"</t>
  </si>
  <si>
    <t>https://twitter.com/realDonaldTrump/status/485335261623386112</t>
  </si>
  <si>
    <t>" @ AdelBMoufarrej: Mr. Trump, you are avoiding the responsibility of running for President since the nineties. Be patriotic and run.." Watch!</t>
  </si>
  <si>
    <t>https://twitter.com/realDonaldTrump/status/485335571850866688</t>
  </si>
  <si>
    <t>" @ woofeous: @ realDonaldTrump Typical, I bet the Dems will "surrender" the oil over to the Russians &amp; Chinese as payment for our debts, etc.</t>
  </si>
  <si>
    <t>https://twitter.com/realDonaldTrump/status/485335806794817536</t>
  </si>
  <si>
    <t>" @ BackOnTrackUSA: @ realDonaldTrump And we shouldn't help Iraq this time unless we get 2 $trillion in free oil, guaranteed in writing."</t>
  </si>
  <si>
    <t>https://twitter.com/realDonaldTrump/status/485338500288741376</t>
  </si>
  <si>
    <t>" @ your_cousin: @ realDonaldTrump only 1 man has the street and business smarts that can make this country #1 again. Trump 2016" I agree!</t>
  </si>
  <si>
    <t>https://twitter.com/realDonaldTrump/status/485593338142138368</t>
  </si>
  <si>
    <t>" @ Manruss: @ realDonaldTrump @ BackOnTrackUSA It was "helping" Iraq that caused this problem in the first place."</t>
  </si>
  <si>
    <t>https://twitter.com/realDonaldTrump/status/485593744075284480</t>
  </si>
  <si>
    <t>" @ not_that_actor: @ realDonaldTrump If ever we needed someone to lead us out of this mess, now‚Äôs the time, DJ! pic.twitter.com/Q7E9myCA25" True!</t>
  </si>
  <si>
    <t>https://twitter.com/realDonaldTrump/status/485924422331543552</t>
  </si>
  <si>
    <t>" @ Atlanta_Event: Negotiation tip #1: The worst thing you can possibly do in a deal is seem desperate to make it. - @ realDonaldTrump"</t>
  </si>
  <si>
    <t>https://twitter.com/realDonaldTrump/status/486113594006728704</t>
  </si>
  <si>
    <t>" @ LynneOakvik: RT @ 40billion: Donald Trump Proves Hair Is Real | Interview | --In case you were wondering... http://www.40billion.com/post/9824 "</t>
  </si>
  <si>
    <t>https://twitter.com/realDonaldTrump/status/486113987373694979</t>
  </si>
  <si>
    <t>" @ TalismanJohnnyA: @ realDonaldTrump Great way to start Monday today D, tellin' it like it is.. We need somebody in office like...um... YOU?"</t>
  </si>
  <si>
    <t>https://twitter.com/realDonaldTrump/status/486114320669880321</t>
  </si>
  <si>
    <t>"@johneharmon: @ realDonaldTrump great segment on @ foxandfriends" Thanks.</t>
  </si>
  <si>
    <t>@johneharmon @ @</t>
  </si>
  <si>
    <t>https://twitter.com/realDonaldTrump/status/486117392515227648</t>
  </si>
  <si>
    <t>" @ Halesy74: Just watched the CNN living golf segment. Interesting interview and Trump International course was looking spectacular!!"</t>
  </si>
  <si>
    <t>https://twitter.com/realDonaldTrump/status/486117622115618816</t>
  </si>
  <si>
    <t>"@dgeurtt: Reading # ThinkLikeAChampion by @ realDonaldTrump - THE MOST INSPIRATIONAL PERSON! Thank you Mr. Trump" Thank you.</t>
  </si>
  <si>
    <t>@dgeurtt @</t>
  </si>
  <si>
    <t>https://twitter.com/realDonaldTrump/status/486118859120734209</t>
  </si>
  <si>
    <t>" @ stutskey: Thanks @ realDonaldTrump for putting my name on the top of the TV screen when I turn it on! # trumpinternationaltowerlasvegas"</t>
  </si>
  <si>
    <t>https://twitter.com/realDonaldTrump/status/486119597058166784</t>
  </si>
  <si>
    <t>"@k940creed: @ realDonaldTrump saw the # trump building in Vegas today. BEAUTIFUL! Chicago is still my favorite!"</t>
  </si>
  <si>
    <t>@k940creed @</t>
  </si>
  <si>
    <t>https://twitter.com/realDonaldTrump/status/486142923659300865</t>
  </si>
  <si>
    <t>" @ meander2011 Mr Trump please treat Turnberry GC with respect. Hearing about the Lighthouse and your plans......it's iconic..." I will!</t>
  </si>
  <si>
    <t>https://twitter.com/realDonaldTrump/status/486143734871236608</t>
  </si>
  <si>
    <t>" @ CarrGaz @ realdonaldtrump believes Trump Turnberry can be the best resort anywhere in the world." True, easy.</t>
  </si>
  <si>
    <t>https://twitter.com/realDonaldTrump/status/486162824339943424</t>
  </si>
  <si>
    <t>Buy at the point of maximum pessimism; sell at the point of maximum optimism. -- Sir John Templeton</t>
  </si>
  <si>
    <t>https://twitter.com/realDonaldTrump/status/486197928349163520</t>
  </si>
  <si>
    <t>" @ Mashawwwws They say read a book it'll make you smarter. I say read a book by @ realDonaldTrump and you become more intelligent." Thanks.</t>
  </si>
  <si>
    <t>https://twitter.com/realDonaldTrump/status/486210737518682112</t>
  </si>
  <si>
    <t>NYC‚Äôs sole hamman, the bi-level @TrumpSoHo features indoor &amp; outdoor relaxation lounges with luxury services http://bit.ly/1qOkzyO</t>
  </si>
  <si>
    <t>https://twitter.com/realDonaldTrump/status/486226249636122624</t>
  </si>
  <si>
    <t>Via @ dallasnews‚Äô @ neighborsgo by Heather Noel: Shelton School graduate receives handwritten note from Donald Trump http://bit.ly/1zk6trg</t>
  </si>
  <si>
    <t>https://twitter.com/realDonaldTrump/status/486233315213836288</t>
  </si>
  <si>
    <t>Historic Change! Obama has spent over $44M of our money on travel expenses, the most for any presidenthttp://bit.ly/1qbWCgW</t>
  </si>
  <si>
    <t>https://twitter.com/realDonaldTrump/status/486235329046011904</t>
  </si>
  <si>
    <t>Obama‚Äôs statement that illegals ‚Äúcan‚Äôt stay‚Äù = Obama‚Äôs promise ‚Äúif you like your healthcare plan you can keep it.‚Äù</t>
  </si>
  <si>
    <t>https://twitter.com/realDonaldTrump/status/486236729083719680</t>
  </si>
  <si>
    <t>Your tax dollars well spent. Over 1.295M ObamaCare enrollees will also be illegal immigrants http://bit.ly/1qvSA6P Are you surprised?</t>
  </si>
  <si>
    <t>https://twitter.com/realDonaldTrump/status/486248366385688576</t>
  </si>
  <si>
    <t>‚ÄúAmerica is the experiment that works.‚Äù ‚Äì President Ronald Reagan</t>
  </si>
  <si>
    <t>https://twitter.com/realDonaldTrump/status/486381714239811585</t>
  </si>
  <si>
    <t>" @ workwithKG: "Without passion you don't have energy, without energy you have nothing". - Donald Trump - So very true!</t>
  </si>
  <si>
    <t>https://twitter.com/realDonaldTrump/status/486382318819352577</t>
  </si>
  <si>
    <t>" @ FSMalang: "Show me a man without an ego and I'll show you a loser" - Donald Trump"</t>
  </si>
  <si>
    <t>https://twitter.com/realDonaldTrump/status/486387760576479233</t>
  </si>
  <si>
    <t>" @ DumbRandy: God bless you @ realDonaldTrump # bestinTheBusiness"</t>
  </si>
  <si>
    <t>https://twitter.com/realDonaldTrump/status/486388364514320385</t>
  </si>
  <si>
    <t>" @ MarkCannizzaro: If you r lucky enough to play Trump Aberdeen Scotland make sure you get @dbeattie53 to loop for you. # bestcaddieinthebarn"</t>
  </si>
  <si>
    <t>https://twitter.com/realDonaldTrump/status/486388803817308160</t>
  </si>
  <si>
    <t>" @ MarkCannizzaro: Just played @ realDonaldTrump's Scotland course. Verdict: Fantastic. Dispelled all biased anti-Donald chatter I'd heard."</t>
  </si>
  <si>
    <t>https://twitter.com/realDonaldTrump/status/486388989062946817</t>
  </si>
  <si>
    <t>" @ BackOnTrackUSA:Imagine how much tax money it will cost Americans when Obama legalizes 25 million illegal aliens&amp;gives them free ObamaCare"</t>
  </si>
  <si>
    <t>https://twitter.com/realDonaldTrump/status/486444671824961537</t>
  </si>
  <si>
    <t>" @ chargermike41: @ BackOnTrackUSA wtf. Free to the immigrants? But the rest of us that have to bust out asses just to get by have to pay?"</t>
  </si>
  <si>
    <t>https://twitter.com/realDonaldTrump/status/486445931634507776</t>
  </si>
  <si>
    <t>" @ DatDudeHead: We've got to do something about this left wing socialist regime who has let our country go to hell. Calling President Trump"</t>
  </si>
  <si>
    <t>https://twitter.com/realDonaldTrump/status/486462410358652930</t>
  </si>
  <si>
    <t>The immigration crisis is a horrible mess made worse by an incompetent president who doesn't have a clue. We need new leadership FAST!</t>
  </si>
  <si>
    <t>https://twitter.com/realDonaldTrump/status/486464265360900096</t>
  </si>
  <si>
    <t>Our country will soon be relegated to THIRD WORLD status if proper decisions are not made by our president. He was never qualified for job!</t>
  </si>
  <si>
    <t>https://twitter.com/realDonaldTrump/status/486494069557063680</t>
  </si>
  <si>
    <t>‚ÄúListen to others but never negate your own instincts.‚Äù ‚Äì Trump Never Give Up</t>
  </si>
  <si>
    <t>https://twitter.com/realDonaldTrump/status/486514983904493568</t>
  </si>
  <si>
    <t>"Be a yardstick of quality. Some people aren't used to an environment where excellence is expected." -- Steve Jobs</t>
  </si>
  <si>
    <t>https://twitter.com/realDonaldTrump/status/486518619682406400</t>
  </si>
  <si>
    <t>Just looked at new selection of Donald J. Trump Signature Collection ties &amp; shirts @ Macys -- fantastic! Would make great gifts!</t>
  </si>
  <si>
    <t>https://twitter.com/realDonaldTrump/status/486527280924356610</t>
  </si>
  <si>
    <t>Thank you to @ GolfweekMag for naming Trump International Golf Links Scotland #1 -- GB&amp;I Best Modern Course -- A great honor!</t>
  </si>
  <si>
    <t>https://twitter.com/realDonaldTrump/status/486541985290133504</t>
  </si>
  <si>
    <t>Opening in 2016, @ TrumpVancouver‚Äôs original twisting design will transform the skyline at 616 ft. &amp; 63 stories http://bit.ly/1k2hq6Y</t>
  </si>
  <si>
    <t>https://twitter.com/realDonaldTrump/status/486565485035945984</t>
  </si>
  <si>
    <t>‚ÄúSet the example, and you‚Äôll be a magnet for the right people. That‚Äôs the best way to work with people you like.‚Äù ‚Äì Think Like a Champion</t>
  </si>
  <si>
    <t>https://twitter.com/realDonaldTrump/status/486572790573961216</t>
  </si>
  <si>
    <t>High above the city, @ TrumpLasVegas‚Äô pool deck mixes business &amp; pleasure over a soaring bar of sky-bound gold http://bit.ly/1oEkjPC</t>
  </si>
  <si>
    <t>https://twitter.com/realDonaldTrump/status/486591347378241536</t>
  </si>
  <si>
    <t>" @ beuka23 @ realDonaldTrump recently stayed in your hotel in Vegas...it's beautiful my wife and I loved our stay!!" Great, thanks.</t>
  </si>
  <si>
    <t>https://twitter.com/realDonaldTrump/status/486659318557585408</t>
  </si>
  <si>
    <t>" @ _MikeSSmith: I'd vote for @ realDonaldTrump in 2016." Thanks.</t>
  </si>
  <si>
    <t>https://twitter.com/realDonaldTrump/status/486662640559616000</t>
  </si>
  <si>
    <t>" @ The_Glansberg: @ realDonaldTrump for Prez!"</t>
  </si>
  <si>
    <t>https://twitter.com/realDonaldTrump/status/486662798110232576</t>
  </si>
  <si>
    <t>" @ ThatTangoRhythm: @ realDonaldTrump have you ever considered running for office with warren buffett? talk about a power ticket for 2016"</t>
  </si>
  <si>
    <t>https://twitter.com/realDonaldTrump/status/486663158228987904</t>
  </si>
  <si>
    <t>"@DaBostonFan: @ realDonaldTrump if you were in office you would do everything right." True.</t>
  </si>
  <si>
    <t>@DaBostonFan @</t>
  </si>
  <si>
    <t>https://twitter.com/realDonaldTrump/status/486792356926984192</t>
  </si>
  <si>
    <t>" @ TweetMyJobs: "In the end you are measured not by how much you undertake but by what you finally accomplish." - Donald Trump"</t>
  </si>
  <si>
    <t>https://twitter.com/realDonaldTrump/status/486792988899565568</t>
  </si>
  <si>
    <t>" @ CeIebHomes: Donald Trump's Palm Beach mansion https://twitter.com/CeIebHomes/status/483330649445527553/photo/1pic.twitter.com/IFuehnQfUM "</t>
  </si>
  <si>
    <t>https://twitter.com/realDonaldTrump/status/486796306677911552</t>
  </si>
  <si>
    <t>" @ RickShielsPGA: The unbelievable Trump International was a huge pleasure to play today! Such an experience! pic.twitter.com/9pNc33EVvu" Thanks</t>
  </si>
  <si>
    <t>https://twitter.com/realDonaldTrump/status/486798293700055042</t>
  </si>
  <si>
    <t>" @ wwwabcSignsBIZ:America needs a proven leader &amp; successful businessman to get us back # HeresyourSign # Trump2016 # USApic.twitter.com/5ZJyOpUbxW</t>
  </si>
  <si>
    <t>https://twitter.com/realDonaldTrump/status/486798574605197312</t>
  </si>
  <si>
    <t>" @ johnathonm: @ realDonaldTrump @ nsaidian already happened look at Detroit. They turned off the water to 150k people toe weeks ago" USA NEXT!</t>
  </si>
  <si>
    <t>https://twitter.com/realDonaldTrump/status/486798791433920512</t>
  </si>
  <si>
    <t>" @ GoodGuyKuchar: Keep fighting for the # American flag @ realDonaldTrump!" I will!</t>
  </si>
  <si>
    <t>https://twitter.com/realDonaldTrump/status/486799812663078912</t>
  </si>
  <si>
    <t>" @ noelill: @ TMZLive They should get @ rosie and @ realDonaldTrump on @ theviewtv I would watch it everyday." Cute!</t>
  </si>
  <si>
    <t>https://twitter.com/realDonaldTrump/status/486861543444070401</t>
  </si>
  <si>
    <t>If only the illegals were Tea Party members then Obama would get them out of the country immediately.</t>
  </si>
  <si>
    <t>https://twitter.com/realDonaldTrump/status/486863518969647105</t>
  </si>
  <si>
    <t>We should cut off all aid to every country that does not respect our border. Why are we giving them money in the first place?</t>
  </si>
  <si>
    <t>https://twitter.com/realDonaldTrump/status/486863927062847489</t>
  </si>
  <si>
    <t>There is only one person who should be crossing our southern border, USMC Sgt. Tahmooressi. Boycott Mexico? # FreeOurMarine</t>
  </si>
  <si>
    <t>https://twitter.com/realDonaldTrump/status/486875421846548481</t>
  </si>
  <si>
    <t>‚ÄúAs you go through life, you've got to see the valleys as well as the peaks.‚Äù ‚Äì Neil Young</t>
  </si>
  <si>
    <t>https://twitter.com/realDonaldTrump/status/486892057961959424</t>
  </si>
  <si>
    <t>" @ sperzelgal @ realDonaldTrump thanks for your inspiration keeping things real" Thank you.</t>
  </si>
  <si>
    <t>https://twitter.com/realDonaldTrump/status/486896702839070720</t>
  </si>
  <si>
    <t>In the heart of midtown New York @ TrumpTowerNY is a landmark which hosts tourists from the around the world dailyhttp://bit.ly/1idIOgO</t>
  </si>
  <si>
    <t>https://twitter.com/realDonaldTrump/status/486904030846017536</t>
  </si>
  <si>
    <t>Located in the beautiful countryside of Mooresville, @ Trump_Charlotte has a superb clubhouse &amp; top amenities http://bit.ly/WuYYtC</t>
  </si>
  <si>
    <t>https://twitter.com/realDonaldTrump/status/486925123069706240</t>
  </si>
  <si>
    <t>Featuring @ BLTPrime &amp; Palm Grill, @ TrumpDoral offers a wide array of acclaimed top dining options http://bit.ly/TSLivo</t>
  </si>
  <si>
    <t>https://twitter.com/realDonaldTrump/status/486967499788136448</t>
  </si>
  <si>
    <t>Obama is in Texas but will not be visiting the border. He is too busy fundraising!</t>
  </si>
  <si>
    <t>https://twitter.com/realDonaldTrump/status/486975238614548480</t>
  </si>
  <si>
    <t>Congratulations to @ Yankees Derek Jeter on being named to 2014 @ MLB @ AllStarGame!</t>
  </si>
  <si>
    <t>https://twitter.com/realDonaldTrump/status/486983787986046976</t>
  </si>
  <si>
    <t>" @ tedbishop38pga The talk of Scottish Open is all Trump International. Rose, J Walker, Phil and Rory all loving it "Majorly" Thx Ted, enjoy!</t>
  </si>
  <si>
    <t>https://twitter.com/realDonaldTrump/status/486984401528848384</t>
  </si>
  <si>
    <t>" @ JustinRose99 Nine holes @Trump International Golf Links today in Scotland, the course is amazing." Thanks Justin, play well this week.</t>
  </si>
  <si>
    <t>https://twitter.com/realDonaldTrump/status/486984830715179008</t>
  </si>
  <si>
    <t>" @ daveforsyth67 @ JustinRose99 @ TrumpScotland Best layout I've ever played!" Thanks David, so nice.</t>
  </si>
  <si>
    <t>https://twitter.com/realDonaldTrump/status/486985162757246976</t>
  </si>
  <si>
    <t>" @ PhilStephen @ JustinRose99 @ realDonaldTrump sensational. Make sure you play the full 18 before you go..." Thanks Phil.</t>
  </si>
  <si>
    <t>https://twitter.com/realDonaldTrump/status/486985635405004801</t>
  </si>
  <si>
    <t>" @ stu_manley played trump international today, unbelievable course, decent mode of transport to pic.twitter.com/t55qGMgPGj" Thanks Stuart.</t>
  </si>
  <si>
    <t>https://twitter.com/realDonaldTrump/status/486986183990607872</t>
  </si>
  <si>
    <t>" @ kennymchardy visited Balmedie yesterday for @ TaylorMadeTour day, fantastic course! Will need to go back for full 18" Thanks Kenny</t>
  </si>
  <si>
    <t>https://twitter.com/realDonaldTrump/status/487015924369612800</t>
  </si>
  <si>
    <t>" @ swraley: If @ realDonaldTrump runs for president and wins it will mean that the job market will be strong when I graduate # trumpera" True.</t>
  </si>
  <si>
    <t>https://twitter.com/realDonaldTrump/status/487016134441316353</t>
  </si>
  <si>
    <t>" @ twins44: @ realDonaldTrump I could listen to you on Howard for a whole day straight. No one promotes himself better then you. # trumprules"</t>
  </si>
  <si>
    <t>https://twitter.com/realDonaldTrump/status/487016722436603905</t>
  </si>
  <si>
    <t>" @ JustinRose99: Nine holes @Trump International Golf Links today in Scotland, the course is amazing. # Trump‚Ä¶ http://instagram.com/p/qMlO4Dut_I/ "</t>
  </si>
  <si>
    <t>https://twitter.com/realDonaldTrump/status/487017594713427970</t>
  </si>
  <si>
    <t>" @ awlove4ever: After you left dude I played some Mac Miller Donald Trump soooo loud and smoked that last lucky.</t>
  </si>
  <si>
    <t>https://twitter.com/realDonaldTrump/status/487018772499144704</t>
  </si>
  <si>
    <t>" @ JDMixon: @ realDonaldTrump Please run for President in 2016! You have my support 100%" Thanks.</t>
  </si>
  <si>
    <t>https://twitter.com/realDonaldTrump/status/487085028174598144</t>
  </si>
  <si>
    <t>" @ MikeMcLeod14: @ realDonaldTrump You were great on Greta tonite. Thanks.</t>
  </si>
  <si>
    <t>https://twitter.com/realDonaldTrump/status/487085334836965376</t>
  </si>
  <si>
    <t>"@TBuffT: @ realDonaldTrump on @ gretawire "When was the last time something positive has happened in this country?" Hmmmm....So true"</t>
  </si>
  <si>
    <t>@TBuffT @ @</t>
  </si>
  <si>
    <t>https://twitter.com/realDonaldTrump/status/487085531725967363</t>
  </si>
  <si>
    <t>" @ linnie13: @ realDonaldTrump Very good points made tonight on Greta."</t>
  </si>
  <si>
    <t>https://twitter.com/realDonaldTrump/status/487085685786963968</t>
  </si>
  <si>
    <t>"@Scalplock: @ realDonaldTrump says it. Stop sending money to Mexico until Marine freed. # tcot # PJNET"</t>
  </si>
  <si>
    <t>@Scalplock @</t>
  </si>
  <si>
    <t>https://twitter.com/realDonaldTrump/status/487085829630603265</t>
  </si>
  <si>
    <t>" @ ry_connolly: @ realDonaldTrump telling it like it is on Fox News right now, Mexico is spitting in Obama's face and he does nothing # legend"</t>
  </si>
  <si>
    <t>https://twitter.com/realDonaldTrump/status/487085912652644352</t>
  </si>
  <si>
    <t>"@reginafrye69: @ realDonaldTrump Thankyou for supporting our # MarineHeldinMexico # FREEOURMARINE Yes # Obama could do something"</t>
  </si>
  <si>
    <t>@reginafrye69 @</t>
  </si>
  <si>
    <t>https://twitter.com/realDonaldTrump/status/487086219340152832</t>
  </si>
  <si>
    <t>" @ IMill5: Why can't @ realDonaldTrump run our country? The man knows his stuff!!"</t>
  </si>
  <si>
    <t>https://twitter.com/realDonaldTrump/status/487088071037308931</t>
  </si>
  <si>
    <t>" @ txblondegrad: @ realDonaldTrump @ IMill5 I'd vote for Trump in a heartbeat. No question." Good decision.</t>
  </si>
  <si>
    <t>https://twitter.com/realDonaldTrump/status/487088304341262336</t>
  </si>
  <si>
    <t>" @ seaopdet1: Stand up and help us Trump!!! Please!!! Someone with some clout needs to do something to get the madman out of office!"</t>
  </si>
  <si>
    <t>https://twitter.com/realDonaldTrump/status/487088788095504385</t>
  </si>
  <si>
    <t>" @ userback: @ realDonaldTrump @ IMill5 What do you say Donald? Run for President???"</t>
  </si>
  <si>
    <t>https://twitter.com/realDonaldTrump/status/487089153536827394</t>
  </si>
  <si>
    <t>" @ SvenGunn: We played Trump Int'l last year. Spectacular golf course. Caddy Alan Neal made the day. @ realDonaldTrump pic.twitter.com/VZK7XMuyYW"</t>
  </si>
  <si>
    <t>https://twitter.com/realDonaldTrump/status/487090618842107904</t>
  </si>
  <si>
    <t>" @ mopo55: My son's high school graduation present. Guess where he wanted to go! Trump National of course! pic.twitter.com/8vOlwbw0iH" Great!</t>
  </si>
  <si>
    <t>https://twitter.com/realDonaldTrump/status/487091527244476418</t>
  </si>
  <si>
    <t>" @ ErikEstrada: @ MikeMcLeod14 Mr. Trump - I agree with you and your stance on the American Flag waving proudly over the golf course.Gracias"</t>
  </si>
  <si>
    <t>https://twitter.com/realDonaldTrump/status/487096016982650880</t>
  </si>
  <si>
    <t>Obama looks exhausted and beaten. He was never made or prepared for the job. Like it or not, he doesn't have "it"</t>
  </si>
  <si>
    <t>https://twitter.com/realDonaldTrump/status/487097034134925312</t>
  </si>
  <si>
    <t>"@L0RDG4G4: @ realDonaldTrump Rosie back on @ theviewtv ? What do you think about that, Mr. Trump?" She will self destruct, as she always does</t>
  </si>
  <si>
    <t>@L0RDG4G4 @ @</t>
  </si>
  <si>
    <t>https://twitter.com/realDonaldTrump/status/487098994108006400</t>
  </si>
  <si>
    <t>The most stringent gun laws in the U.S. happen to be in Chicago - and look what is happening there!</t>
  </si>
  <si>
    <t>https://twitter.com/realDonaldTrump/status/487099500960301056</t>
  </si>
  <si>
    <t>"@RadioRyanG: @ realDonaldTrump hell no he doesn't! The people are all furious and I think trump for president would be a perfect fix"</t>
  </si>
  <si>
    <t>@RadioRyanG @</t>
  </si>
  <si>
    <t>https://twitter.com/realDonaldTrump/status/487099677917986817</t>
  </si>
  <si>
    <t>"@r_1_c_0_3: Dear @ realDonaldTrump , I take it back, I hope you run. #2016 # trumps"</t>
  </si>
  <si>
    <t>@r_1_c_0_3 @</t>
  </si>
  <si>
    <t>https://twitter.com/realDonaldTrump/status/487099954469408769</t>
  </si>
  <si>
    <t>" @ NurseStephy31: @ realDonaldTrump I really wish you would run for president. This country would be in a lot better shape." So true!</t>
  </si>
  <si>
    <t>https://twitter.com/realDonaldTrump/status/487100811294429184</t>
  </si>
  <si>
    <t>" @ mynd4life: Your 100% correct he is a beaten man and yet has 2 yrs left.Will there be anything left when he is done? # Trump2016 # please"</t>
  </si>
  <si>
    <t>https://twitter.com/realDonaldTrump/status/487101224739545088</t>
  </si>
  <si>
    <t>" @ ericleebow: @ realDonaldTrump Hopefully after 6 years, you still have it in you. A vote for Trump, is a vote for a champion." Thanks</t>
  </si>
  <si>
    <t>https://twitter.com/realDonaldTrump/status/487101891562594304</t>
  </si>
  <si>
    <t>" @ KaelaDianne97: The only way to fix our country's mess is @ realDonaldTrump for president in 2016! HE IS THE SMARTEST AND MOST CAPABLE MAN!</t>
  </si>
  <si>
    <t>https://twitter.com/realDonaldTrump/status/487266075823071232</t>
  </si>
  <si>
    <t>. @ AlexSalmond I hope you played well at Royal Aberdeen but u must admit the windmill hovering over hole 14 is disgusting &amp; inappropriate.</t>
  </si>
  <si>
    <t>https://twitter.com/realDonaldTrump/status/487267568122880000</t>
  </si>
  <si>
    <t>Central America's tallest building, @ TrumpPanama‚Äôs sleek design evokes a majestic sail fully deployed in the wind http://bit.ly/1rY0ki9</t>
  </si>
  <si>
    <t>https://twitter.com/realDonaldTrump/status/487272197128749056</t>
  </si>
  <si>
    <t>Our gov‚Äôt should immediately stop sending $‚Äôs to Mexico, no friend, until they release Marine &amp; stop allowing immigrant inflow into U.S.</t>
  </si>
  <si>
    <t>https://twitter.com/realDonaldTrump/status/487273740385136640</t>
  </si>
  <si>
    <t>" @ JeniferStevens @ danarigdon Every Trump property I've seen or played including courses and hotels redefines perfection" Great, thank you.</t>
  </si>
  <si>
    <t>https://twitter.com/realDonaldTrump/status/487286943097843714</t>
  </si>
  <si>
    <t>My conversation from ON THE RECORD @ Gretawire http://bit.ly/1mOji93</t>
  </si>
  <si>
    <t>https://twitter.com/realDonaldTrump/status/487297487485829121</t>
  </si>
  <si>
    <t>USMC Sgt. Tahmooressi sacrificed for our country. While Obama is welcoming illegals, our Marine is locked in a Mexican jail. # FreeOurMarine</t>
  </si>
  <si>
    <t>https://twitter.com/realDonaldTrump/status/487299478110896128</t>
  </si>
  <si>
    <t>" @ PMA1048 @ realDonaldTrump not sure what the fuss is about, I think the sign looks great! pic.twitter.com/AogrJQna6e" Thanks.</t>
  </si>
  <si>
    <t>https://twitter.com/realDonaldTrump/status/487305211409862656</t>
  </si>
  <si>
    <t>" @ Welles19 2016 = too late. America won't survive another 12 months of this lawless O regime &amp; @ gop cowards." That's what comebacks r about.</t>
  </si>
  <si>
    <t>https://twitter.com/realDonaldTrump/status/487309034643816448</t>
  </si>
  <si>
    <t>" @ kyleraccio @ realDonaldTrump thank you for fighting for our marine!" You're welcome.</t>
  </si>
  <si>
    <t>https://twitter.com/realDonaldTrump/status/487309606637801472</t>
  </si>
  <si>
    <t>" @ TheNickSutton How does @ realDonaldTrump feel about Rosie back at @ theviewtv?" They are desperate--a short term fix!</t>
  </si>
  <si>
    <t>https://twitter.com/realDonaldTrump/status/487316463204986880</t>
  </si>
  <si>
    <t>When will the U.S. stop sending $'s to our enemies, i.e. Mexico and others.</t>
  </si>
  <si>
    <t>https://twitter.com/realDonaldTrump/status/487316499208896512</t>
  </si>
  <si>
    <t>Mexico is allowing many thousands to go thru their country &amp; to our very stupid open door. The Mexicans are laughing at us as buses pass by.</t>
  </si>
  <si>
    <t>https://twitter.com/realDonaldTrump/status/487322211943198721</t>
  </si>
  <si>
    <t>Honolulu‚Äôs best @ TrumpWaikiki features a dozen distinct tropically decorated Hawaii hotel rooms and suite layouts http://bit.ly/1rXZodH</t>
  </si>
  <si>
    <t>https://twitter.com/realDonaldTrump/status/487323351917285376</t>
  </si>
  <si>
    <t>‚ÄúLet your passion for your work carry you through all the setbacks they can throw at you.‚Äù ‚Äì Trump Never Give Up</t>
  </si>
  <si>
    <t>https://twitter.com/realDonaldTrump/status/487330455554097153</t>
  </si>
  <si>
    <t>‚ÄúYou have to keep going and moving forward, no matter what is happening around you or to you.‚Äù ‚Äì Think Like a Champion</t>
  </si>
  <si>
    <t>https://twitter.com/realDonaldTrump/status/487337019740553216</t>
  </si>
  <si>
    <t>‚ÄúDon't fight the problem, decide it.‚Äù ‚Äì General George C. Marshall</t>
  </si>
  <si>
    <t>https://twitter.com/realDonaldTrump/status/487353365278785536</t>
  </si>
  <si>
    <t>You have to learn the rules of the game. And then you have to play better than anyone else. -- Albert Einstein</t>
  </si>
  <si>
    <t>https://twitter.com/realDonaldTrump/status/487374693603614720</t>
  </si>
  <si>
    <t>If a person is #1 at Harvard and comes from Europe or Asia, they can't get into the U.S. From Mexico etc. with a criminal record, no problem</t>
  </si>
  <si>
    <t>https://twitter.com/realDonaldTrump/status/487433473955622912</t>
  </si>
  <si>
    <t>" @ BackOnTrackUSA:We should be placing tariffs on Mexican goods coming into this country to reimburse the American taxpayer&amp;secure the border</t>
  </si>
  <si>
    <t>https://twitter.com/realDonaldTrump/status/487433626921869313</t>
  </si>
  <si>
    <t>" @ jeff_smith7: @ realDonaldTrump Maybe Perry can put in a 9 hole golf course on the banks of the Rio Grande to lure Obama to see the border?"</t>
  </si>
  <si>
    <t>https://twitter.com/realDonaldTrump/status/487434903428931584</t>
  </si>
  <si>
    <t>"@TBuffT: @ TheNickSutton @ theviewtv Hearing Rosie's name makes me nauseous! Seeing her face makes me puke! Cant imagine WATCHING her!"</t>
  </si>
  <si>
    <t>https://twitter.com/realDonaldTrump/status/487436137661607938</t>
  </si>
  <si>
    <t>" @ VerumVulnero1: I dig the Trump Chicago sign. Say whatever you want about @ realDonaldTrump...he builds beautiful buildings.".So true!</t>
  </si>
  <si>
    <t>https://twitter.com/realDonaldTrump/status/487537049222651904</t>
  </si>
  <si>
    <t>Rosie is back on the View which tells you how desperate they must be. It is the standard short term fix and long term disaster.</t>
  </si>
  <si>
    <t>https://twitter.com/realDonaldTrump/status/487552486673100801</t>
  </si>
  <si>
    <t>" @ RonGreenJr: Trump has reason to be proud of his Trump International Scotland course. Spectacular setting, great fun. The Donald delivered"</t>
  </si>
  <si>
    <t>https://twitter.com/realDonaldTrump/status/487553677247250432</t>
  </si>
  <si>
    <t>Rosie is crude, rude, obnoxious and dumb - other than that I like her very much!</t>
  </si>
  <si>
    <t>https://twitter.com/realDonaldTrump/status/487553970622062595</t>
  </si>
  <si>
    <t>"@Mr_Hawk440: @ realDonaldTrump your daughter would be great on The View. Why not someone interesting for once ?" Now that would really work!</t>
  </si>
  <si>
    <t>@Mr_Hawk440 @</t>
  </si>
  <si>
    <t>https://twitter.com/realDonaldTrump/status/487566502611017730</t>
  </si>
  <si>
    <t>On June 1st. near Washington, D.C., I will be opening the greatest championship golf course in the U.S. All holes front on the Potomac River</t>
  </si>
  <si>
    <t>https://twitter.com/realDonaldTrump/status/487583680635088897</t>
  </si>
  <si>
    <t>. @ JustinRose99 Great playing today in the Scottish Open. I see our practice facility is helping‚Äîuse it a lot!</t>
  </si>
  <si>
    <t>https://twitter.com/realDonaldTrump/status/487612343585890304</t>
  </si>
  <si>
    <t>" @ J58golf @ realDonaldTrump Phil Mickelson gave your course nice praise in his interview with Rich Lerner." Thanks</t>
  </si>
  <si>
    <t>https://twitter.com/realDonaldTrump/status/487612849783848960</t>
  </si>
  <si>
    <t>" @ mrsdurkinmuses Just asked frequent Las Vegas visitor where to stay. He said @ TrumpLasVegas @ realDonaldTrump" Thanks.</t>
  </si>
  <si>
    <t>https://twitter.com/realDonaldTrump/status/487613289527267329</t>
  </si>
  <si>
    <t>Mexican leadership has been laughing at us for many years but now it‚Äôs no longer laughter‚Äîit‚Äôs disbelief...</t>
  </si>
  <si>
    <t>https://twitter.com/realDonaldTrump/status/487613365607735297</t>
  </si>
  <si>
    <t>...Mexico cannot believe what they are getting away with and have absolutely no respect for our leader.</t>
  </si>
  <si>
    <t>https://twitter.com/realDonaldTrump/status/487614609160146944</t>
  </si>
  <si>
    <t>" @ cwjaccount @ MichaelGreen77 @ realDonaldTrump WHY are we sending money to Mexico? We all know where it will end up." True--a total waste!</t>
  </si>
  <si>
    <t>https://twitter.com/realDonaldTrump/status/487615950112698368</t>
  </si>
  <si>
    <t>"" @ zraph @ realDonaldTrump @ PMA1048 Can't wait to go back. Best Hotel in Chicago!" Thanks.</t>
  </si>
  <si>
    <t>https://twitter.com/realDonaldTrump/status/487616349796306944</t>
  </si>
  <si>
    <t>" @ gregglink @ realDonaldTrump Amazing building and love the new sign! pic.twitter.com/Kp5ntVlAoU" Thank you.</t>
  </si>
  <si>
    <t>https://twitter.com/realDonaldTrump/status/487616707775983616</t>
  </si>
  <si>
    <t>" @ ShaniquaManning @ TrumpWaikiki It looks like you've outdone yourself Donald. Beautiful property!" Thanks!</t>
  </si>
  <si>
    <t>https://twitter.com/realDonaldTrump/status/487630888692629505</t>
  </si>
  <si>
    <t>My @ IngrahamAngle interview on the border crisis, USMC Tahmooressi &amp; my fight for the American flag http://bit.ly/1r0cfMs (15:00 mark)</t>
  </si>
  <si>
    <t>https://twitter.com/realDonaldTrump/status/487632561490100224</t>
  </si>
  <si>
    <t>On the luxurious Palos Verdes Peninsula @ TrumpGolfLA features @ GolfWorldUS' top public course &amp; elite restaurants http://bit.ly/hAJgi6</t>
  </si>
  <si>
    <t>https://twitter.com/realDonaldTrump/status/487650607269171200</t>
  </si>
  <si>
    <t>Via @ CBSLA: "Donald Trump Fights To Keep Large American Flag Flying At Southland Golf Course"http://cbsloc.al/1q3KbZ0</t>
  </si>
  <si>
    <t>https://twitter.com/realDonaldTrump/status/487671773031567360</t>
  </si>
  <si>
    <t>https://twitter.com/realDonaldTrump/status/487673622526722048</t>
  </si>
  <si>
    <t>The three great essentials to achieve anything worth while are: Hard work, stick-to-itiveness, and common sense. -- Thomas A. Edison</t>
  </si>
  <si>
    <t>https://twitter.com/realDonaldTrump/status/487679514999533569</t>
  </si>
  <si>
    <t>My @ BreitbartNews‚Äô @ biggovt editorial: ‚Äú‚ÄòA COUNTRY THAT CANNOT PROTECT ITS BORDERS WILL NOT LAST‚Äùhttp://bit.ly/1q46NbL</t>
  </si>
  <si>
    <t>https://twitter.com/realDonaldTrump/status/488076093979492353</t>
  </si>
  <si>
    <t>I have nothing to do with the Plaza Casino in Atlantic City. I have not been involved with Atlantic City for many years. Used to love A.C.!</t>
  </si>
  <si>
    <t>https://twitter.com/realDonaldTrump/status/488076965375516672</t>
  </si>
  <si>
    <t>" @ bigcorpny: @ realDonaldTrump yah AC ended when you stopped loving it!</t>
  </si>
  <si>
    <t>https://twitter.com/realDonaldTrump/status/488083813445038080</t>
  </si>
  <si>
    <t>"@VernaCarre: @ realDonaldTrump right move, right time for you. Typical of your intelligence and business sense." Great timing.</t>
  </si>
  <si>
    <t>@VernaCarre @</t>
  </si>
  <si>
    <t>https://twitter.com/realDonaldTrump/status/488275469939118080</t>
  </si>
  <si>
    <t>" @ StdyeddyD: @ realDonaldTrump Mr Trump rocks. I wish I had the money to play his great Golf Courses. He epitomizes success." Work hard!</t>
  </si>
  <si>
    <t>https://twitter.com/realDonaldTrump/status/488275948765065217</t>
  </si>
  <si>
    <t>"@jonhinck: Oh @ realDonaldTrump, surely if you had been elected president the United States would still reign supreme." 100% certain!</t>
  </si>
  <si>
    <t>@jonhinck @</t>
  </si>
  <si>
    <t>https://twitter.com/realDonaldTrump/status/488276708068298752</t>
  </si>
  <si>
    <t>" @ cs522: @ realDonaldTrump @ StdyeddyD LOL~ "Everything in life is luck." Donald Trump" I never made this ridiculous statement.</t>
  </si>
  <si>
    <t>https://twitter.com/realDonaldTrump/status/488277341303341056</t>
  </si>
  <si>
    <t>THE HARDER YOU WORK, THE LUCKIER YOU GET!</t>
  </si>
  <si>
    <t>https://twitter.com/realDonaldTrump/status/488278289811652608</t>
  </si>
  <si>
    <t>" @ tahanna: @ cs522 @ StdyeddyD Mr Trump, even the trolls hang on your every word! They pretend to despise you! Ignore, keep inspiring!"</t>
  </si>
  <si>
    <t>https://twitter.com/realDonaldTrump/status/488278511476432896</t>
  </si>
  <si>
    <t>" @ AgusCalo:Every time that somebody ask me about my future I always say: "I want to be like Donald Trump". You're such an inspiration"Thanks</t>
  </si>
  <si>
    <t>https://twitter.com/realDonaldTrump/status/488282866262872064</t>
  </si>
  <si>
    <t>" @ meenah83: @ realDonaldTrump. Now I really hope u're contesting for that seat in the "White House" come 2016." Watch!</t>
  </si>
  <si>
    <t>https://twitter.com/realDonaldTrump/status/488283390064345088</t>
  </si>
  <si>
    <t>" @ JUrciuoli19: @ realDonaldTrump hoping NBC announces a premiere date of Apprentice today at press tour! Everyone misses the show. Soon.</t>
  </si>
  <si>
    <t>https://twitter.com/realDonaldTrump/status/488462496584314880</t>
  </si>
  <si>
    <t>I can't believe that 60 Minutes is right now showing our nuclear facilities for the world to see (at request of U.S. leadership). STUPID!</t>
  </si>
  <si>
    <t>https://twitter.com/realDonaldTrump/status/488508797673943040</t>
  </si>
  <si>
    <t>" @ seankesser: @ sonnset2 @ jamespotts179 @ RamboODonnell @ ForQ2 @ realDonaldTrump You are a total loser in life. Trump is a total winner."Thanks</t>
  </si>
  <si>
    <t>https://twitter.com/realDonaldTrump/status/488509494117158912</t>
  </si>
  <si>
    <t>"@JenPinSD: @ WSHEMP @ realDonaldTrump donald trump for president!"</t>
  </si>
  <si>
    <t>@JenPinSD @ @</t>
  </si>
  <si>
    <t>https://twitter.com/realDonaldTrump/status/488648551023386625</t>
  </si>
  <si>
    <t>" @ asa_willi8: After watching fox this morning, I'm convinced that @ realDonaldTrump should run for President!" Thanks.</t>
  </si>
  <si>
    <t>https://twitter.com/realDonaldTrump/status/488648698256453632</t>
  </si>
  <si>
    <t>"@ASRteamMatt: @ realDonaldTrump Now you have to listen to the bull when other people ran it into the ground.</t>
  </si>
  <si>
    <t>@ASRteamMatt @</t>
  </si>
  <si>
    <t>https://twitter.com/realDonaldTrump/status/488649284145782784</t>
  </si>
  <si>
    <t>" @ mattdykstraMIZ: @ realDonaldTrump Please run for President. I will gladly work on your campaign."</t>
  </si>
  <si>
    <t>https://twitter.com/realDonaldTrump/status/488649542305198080</t>
  </si>
  <si>
    <t>" @ chammas_chammas: " I'm convinced that @ realDonaldTrump should run for President!""</t>
  </si>
  <si>
    <t>https://twitter.com/realDonaldTrump/status/488649771431649280</t>
  </si>
  <si>
    <t>" @ nucmedman1: @ realDonaldTrump our country would be in better condition for future if you were in charge instead of this clown." True.</t>
  </si>
  <si>
    <t>https://twitter.com/realDonaldTrump/status/488649963811770368</t>
  </si>
  <si>
    <t>"@DannyJones1967: @ realDonaldTrump trump for presidant! I've waited years for this to happen! # Trumpknowsbest"</t>
  </si>
  <si>
    <t>@DannyJones1967 @</t>
  </si>
  <si>
    <t>https://twitter.com/realDonaldTrump/status/488650189939298305</t>
  </si>
  <si>
    <t>" @ jimjacobs18: @ realDonaldTrump are you overqualified to be president since you have actually held a job???? :)" A very good question!</t>
  </si>
  <si>
    <t>https://twitter.com/realDonaldTrump/status/488668312780296192</t>
  </si>
  <si>
    <t>"@WhiteTeeLando: In 12th grade I told my history teacher that I'll only use my right to vote when @ realDonaldTrump runs for president. Great</t>
  </si>
  <si>
    <t>@WhiteTeeLando @</t>
  </si>
  <si>
    <t>https://twitter.com/realDonaldTrump/status/488668634948980736</t>
  </si>
  <si>
    <t>"@ladieprin @ Paula_White God's Plans For Today; Monday#No Limitations ! # HopeForToday podcast- interview w/ special guest @ realDonaldTrump !"</t>
  </si>
  <si>
    <t>@ladieprin @ @</t>
  </si>
  <si>
    <t>#No #</t>
  </si>
  <si>
    <t>https://twitter.com/realDonaldTrump/status/488669895719010304</t>
  </si>
  <si>
    <t>" @ JoeSillett: Only followed @ realDonaldTrump from across the pond for a couple of weeks, but his use of @ twitter is superb. # ManOfThePeople"</t>
  </si>
  <si>
    <t>https://twitter.com/realDonaldTrump/status/488670411119267840</t>
  </si>
  <si>
    <t>Again, for all of the haters and losers, I have NOTHING to do with Atlantic City - got out a long time ago!</t>
  </si>
  <si>
    <t>https://twitter.com/realDonaldTrump/status/488813607958757376</t>
  </si>
  <si>
    <t>Record cold temperatures in July - 20 to 30 degrees colder than normal. What the hell happened to GLOBAL WARMING?</t>
  </si>
  <si>
    <t>https://twitter.com/realDonaldTrump/status/488815201056088064</t>
  </si>
  <si>
    <t>It is a joke the amount of time that network news spends talking about the weather. No wonder their ratings are way down! Enough already.</t>
  </si>
  <si>
    <t>https://twitter.com/realDonaldTrump/status/488821552108929027</t>
  </si>
  <si>
    <t>Refloating the Costa Concordia for many hundreds of millions of $'s is ridiculous. Should have taken it apart in small pieces - save fortune</t>
  </si>
  <si>
    <t>https://twitter.com/realDonaldTrump/status/488822397609328640</t>
  </si>
  <si>
    <t>" @ HOGdallas: @ realDonaldTrump played Trump Scotland last Tuesday, weather and course - OUTSTANDING !!" Thanks.</t>
  </si>
  <si>
    <t>https://twitter.com/realDonaldTrump/status/488825209189711873</t>
  </si>
  <si>
    <t>They only changed the term to CLIMATE CHANGE when the words GLOBAL WARMING didn't work anymore. Come on people, get smart!</t>
  </si>
  <si>
    <t>https://twitter.com/realDonaldTrump/status/488840011886772224</t>
  </si>
  <si>
    <t>The new hot term that they have recently invented is POLAR VORTEX - give me a break!</t>
  </si>
  <si>
    <t>https://twitter.com/realDonaldTrump/status/488841069451149312</t>
  </si>
  <si>
    <t>The only global warming that people should be concerned with is the global warming caused by nuclear weapons because of our weak U.S. leader</t>
  </si>
  <si>
    <t>https://twitter.com/realDonaldTrump/status/488926006225285120</t>
  </si>
  <si>
    <t>" @ devhop: @ realDonaldTrump they renamed it Climate Change so it could be devastating either way the temperature goes."</t>
  </si>
  <si>
    <t>https://twitter.com/realDonaldTrump/status/488928686918217730</t>
  </si>
  <si>
    <t>" @ ThaSugarMaker: @ realDonaldTrump It seems you are the only one who speaks the truth. Wether we want to hear it or not..."</t>
  </si>
  <si>
    <t>https://twitter.com/realDonaldTrump/status/488976750534090752</t>
  </si>
  <si>
    <t>" @ joella_clements:There is only one person who should be crossing our southern border, USMC Sgt Tahmooressi Boycott Mexico? # FreeOurMarine""</t>
  </si>
  <si>
    <t>https://twitter.com/realDonaldTrump/status/488979395357319168</t>
  </si>
  <si>
    <t>" @ DerrickFawley: Success is not final, failure is not fatal: it is the courage to continue that counts. -- Winston Churchill‚Äù"</t>
  </si>
  <si>
    <t>https://twitter.com/realDonaldTrump/status/488999558002008064</t>
  </si>
  <si>
    <t>Deserter Bergdahl returns to active duty as parents of brave soldiers killed looking for him grieve. Obama trying to play this mistake down!</t>
  </si>
  <si>
    <t>https://twitter.com/realDonaldTrump/status/489000750270263296</t>
  </si>
  <si>
    <t>Can you imagine trading five really bad enemies of the U.S. for the freedom of traitor Bergdahl. Just another bad deal!</t>
  </si>
  <si>
    <t>https://twitter.com/realDonaldTrump/status/489001544637878273</t>
  </si>
  <si>
    <t>" @ jomi101: @ realDonaldTrump I love t recent pole showing Obama as the worst pres and Bush as t 2nd worst since WWII lol!!!"</t>
  </si>
  <si>
    <t>https://twitter.com/realDonaldTrump/status/489008009633226752</t>
  </si>
  <si>
    <t>" @ cantget300: @ realDonaldTrump Donald Trump for president!!!!" Great idea!</t>
  </si>
  <si>
    <t>https://twitter.com/realDonaldTrump/status/489027855355891713</t>
  </si>
  <si>
    <t>" @ ursulacurtin: @ cantget300 Hands off - we need him as President here in Ireland - he has the golf club here so that's a start!!!!" Cute!</t>
  </si>
  <si>
    <t>https://twitter.com/realDonaldTrump/status/489029880470728705</t>
  </si>
  <si>
    <t>The @ Washingtonpost reported about the closing hotels in Atlantic City but knowingly failed to report that I am not involved, left years ago</t>
  </si>
  <si>
    <t>https://twitter.com/realDonaldTrump/status/489031043744153600</t>
  </si>
  <si>
    <t>Iran looks like it is toying with John Kerry on nuclear talks - he is begging for a deal to save face. Negotiation is just not his thing!</t>
  </si>
  <si>
    <t>https://twitter.com/realDonaldTrump/status/489033248060612608</t>
  </si>
  <si>
    <t>" @ Paula_White: There is HOPE!! Thank God- # HopeForToday podcast- interview guest @ realDonaldTrump http://podcastone.com/Paula-Whites-Hope-For-Today ‚Ä¶" Paula is a winner!</t>
  </si>
  <si>
    <t>https://twitter.com/realDonaldTrump/status/489038899499380736</t>
  </si>
  <si>
    <t>Rickie Fowler @therealrickiefowler Instagram photos | Websta http://po.st/OIj1EC via @ websta</t>
  </si>
  <si>
    <t>@therealrickiefowler @</t>
  </si>
  <si>
    <t>https://twitter.com/realDonaldTrump/status/489039440816644096</t>
  </si>
  <si>
    <t>On stunning Aberdeenshire coastline, @ TrumpScotland features a classic Scottish link threaded through the dunes http://bit.ly/U9yP77</t>
  </si>
  <si>
    <t>https://twitter.com/realDonaldTrump/status/489056435113062400</t>
  </si>
  <si>
    <t>‚ÄúTrump: Illegal Immigrants Are Getting Treated Better than Vets‚Äù http://bit.ly/1rcy7la via @ nro by @ AndrewE_Johnson</t>
  </si>
  <si>
    <t>https://twitter.com/realDonaldTrump/status/489062978806091776</t>
  </si>
  <si>
    <t>Mexico sent USMC Andrew Tahmooressi back to jail after court hearing. Mexico does not respect our border or U.S. Boycott! # FreeOurMarine</t>
  </si>
  <si>
    <t>https://twitter.com/realDonaldTrump/status/489102299072327680</t>
  </si>
  <si>
    <t>.@TrumpNationalHV features wide open pristine fairways, tour caliber greens, 64 strategically placed sand bunkers http://bit.ly/1jMeWz8</t>
  </si>
  <si>
    <t>https://twitter.com/realDonaldTrump/status/489124717123866624</t>
  </si>
  <si>
    <t>Designed by @ jacknicklaus, Trump Golf Links at Ferry Point's 18-hole course sits by the Bronx's Whitestone Bridge http://bit.ly/1fzEEQ8</t>
  </si>
  <si>
    <t>https://twitter.com/realDonaldTrump/status/489126125101408257</t>
  </si>
  <si>
    <t>It's not that I'm so smart, it's just that I stay with problems longer. -- Albert Einstein</t>
  </si>
  <si>
    <t>https://twitter.com/realDonaldTrump/status/489151906632458240</t>
  </si>
  <si>
    <t>Diligence is the mother of good luck. -- Benjamin Franklin</t>
  </si>
  <si>
    <t>https://twitter.com/realDonaldTrump/status/489267509044867072</t>
  </si>
  <si>
    <t>" @ SciFreitag: @ realDonaldTrump: "I believe in one thing only, the power of human will" # PresidentTrump2016"</t>
  </si>
  <si>
    <t>https://twitter.com/realDonaldTrump/status/489381851350319107</t>
  </si>
  <si>
    <t>Tremendous cold wave hits large part of U.S. Lucky they changed the name from global warming to climate change - G.W. just doesn't work!</t>
  </si>
  <si>
    <t>https://twitter.com/realDonaldTrump/status/489383815559663616</t>
  </si>
  <si>
    <t>Again, I have nothing to do with the Atlantic City closing - I have not even been there in many years. Some press was accurate, some not!</t>
  </si>
  <si>
    <t>https://twitter.com/realDonaldTrump/status/489405476153851904</t>
  </si>
  <si>
    <t>Lucky for New York, highly respected John Cahill is running for NY State AG against incumbent lightweight dope @ AGSchneiderman @ CahillForAG</t>
  </si>
  <si>
    <t>https://twitter.com/realDonaldTrump/status/489405913875644416</t>
  </si>
  <si>
    <t>John Cahill is highly respected in all circles‚Äîreally nice to see that he‚Äôs running for New York State Attorney General. @ CahillForAG</t>
  </si>
  <si>
    <t>https://twitter.com/realDonaldTrump/status/489433006541910016</t>
  </si>
  <si>
    <t>The best vision is insight. -- Malcolm Forbes</t>
  </si>
  <si>
    <t>https://twitter.com/realDonaldTrump/status/489452390966644736</t>
  </si>
  <si>
    <t>Awarded the prestigious 2014 @ ForbesInspector 5-Star Guide @ TrumpToronto is located in beautiful downtown Toronto http://bit.ly/19k8VNK</t>
  </si>
  <si>
    <t>https://twitter.com/realDonaldTrump/status/489466551377342464</t>
  </si>
  <si>
    <t>"No matter what you're managing, don't assume you can glide by. You have to work to maintain your momentum." - Trump: How to Get Rich</t>
  </si>
  <si>
    <t>https://twitter.com/realDonaldTrump/status/489495120627400705</t>
  </si>
  <si>
    <t>The acclaimed @ TrumpChicago soars 92 stories high. You‚Äôre either staying in @ TrumpChicago or in its shadow. http://bit.ly/UNathh</t>
  </si>
  <si>
    <t>https://twitter.com/realDonaldTrump/status/489513249360986113</t>
  </si>
  <si>
    <t>‚ÄúOut of clutter, find Simplicity. From discord, find Harmony. In the middle of difficulty lies Opportunity.‚Äù‚ÄìAlbert Einstein</t>
  </si>
  <si>
    <t>https://twitter.com/realDonaldTrump/status/489626153150210049</t>
  </si>
  <si>
    <t>" @ mwz524: Nobody knows location location location like @ realDonaldTrump beautiful view from "the terrace" in Chicago pic.twitter.com/Q7DB1AFkE3"</t>
  </si>
  <si>
    <t>https://twitter.com/realDonaldTrump/status/489627257711763456</t>
  </si>
  <si>
    <t>" @ BenMccormick17: @ realDonaldTrump My cousin is getting married at your Club in Mooresville on April 25 2015. Tell them congratulations!</t>
  </si>
  <si>
    <t>https://twitter.com/realDonaldTrump/status/489627756032819200</t>
  </si>
  <si>
    <t>" @ Nardokids: @TrumpSoHo @ realDonaldTrump Amazing. The people you hire for design are incredible" Thanks.</t>
  </si>
  <si>
    <t>@ @TrumpSoHo @</t>
  </si>
  <si>
    <t>https://twitter.com/realDonaldTrump/status/489628267771473920</t>
  </si>
  <si>
    <t>" @ SchuetzKatie: Please hear my prayers and run for president when the time comes!!! Please America needs you!!! # Donaldtrump # president"</t>
  </si>
  <si>
    <t>https://twitter.com/realDonaldTrump/status/489628920652656641</t>
  </si>
  <si>
    <t>" @ utennjock: @ realDonaldTrump please run for President... We need someone to save our country!"</t>
  </si>
  <si>
    <t>https://twitter.com/realDonaldTrump/status/489629255391670272</t>
  </si>
  <si>
    <t>"@TheDougGrant: @ realDonaldTrump Good advice for Romney during the last election - maybe this time he will listen."</t>
  </si>
  <si>
    <t>@TheDougGrant @</t>
  </si>
  <si>
    <t>https://twitter.com/realDonaldTrump/status/489633409023504385</t>
  </si>
  <si>
    <t>" @ kenziewilliams_: DonaldTrump needs to to be the next president. Only person I can even think of that could fix such a f*ucked up nation"</t>
  </si>
  <si>
    <t>https://twitter.com/realDonaldTrump/status/489633587298197504</t>
  </si>
  <si>
    <t>" @ mikeymerciless: Donald Trump for President! @ realDonaldTrump" Thank you.</t>
  </si>
  <si>
    <t>https://twitter.com/realDonaldTrump/status/489633974042390529</t>
  </si>
  <si>
    <t>"@EpicBeardDude: @ realDonaldTrump Yes, please please run for President. And please please make @ SarahPalinUSA your running mate. PLEASE"</t>
  </si>
  <si>
    <t>@EpicBeardDude @ @</t>
  </si>
  <si>
    <t>https://twitter.com/realDonaldTrump/status/489634160789573632</t>
  </si>
  <si>
    <t>"@BizNashMan: " @ utennjock: @ realDonaldTrump please run for President.We need someone to save our country!"REALLY? https://twitter.com/BizNashMan/status/489629772645801984/photo/1pic.twitter.com/8pe6blE41V "</t>
  </si>
  <si>
    <t>@BizNashMan @ @</t>
  </si>
  <si>
    <t>https://twitter.com/realDonaldTrump/status/489634557218402304</t>
  </si>
  <si>
    <t>"@josephangel247: Without Passion you don't have Energy..without Energy you have nothing#Donald Trump"</t>
  </si>
  <si>
    <t>#Donald</t>
  </si>
  <si>
    <t>https://twitter.com/realDonaldTrump/status/489679519725281280</t>
  </si>
  <si>
    <t>" @ abbeylynnmangus: I'm seeing many tweets about @ realDonaldTrump for President. Lets roll with that!"</t>
  </si>
  <si>
    <t>https://twitter.com/realDonaldTrump/status/489680003462754304</t>
  </si>
  <si>
    <t>" @ TAlcornVan: @Yung_Sherm @ realDonaldTrump I would vote for him! IN a heartbeat!</t>
  </si>
  <si>
    <t>@ @Yung_Sherm @</t>
  </si>
  <si>
    <t>https://twitter.com/realDonaldTrump/status/489680252948328448</t>
  </si>
  <si>
    <t>" @ TAlcornVan: @ realDonaldTrump You got my vote! But please don't make the middle class suffer more! I have complete faith in you Donald!"</t>
  </si>
  <si>
    <t>https://twitter.com/realDonaldTrump/status/489680923537846272</t>
  </si>
  <si>
    <t>" @ Continuum9112: Wouldn't life as the president of the greatest country in the world be pretty boring compared to your life?" Interesting!</t>
  </si>
  <si>
    <t>https://twitter.com/realDonaldTrump/status/489760565074870272</t>
  </si>
  <si>
    <t>Obama claims that he needs an extra $4B to secure the border. Well then he should not have wasted $5B on the ObamaCare website.</t>
  </si>
  <si>
    <t>https://twitter.com/realDonaldTrump/status/489774991148601344</t>
  </si>
  <si>
    <t>If Obama is concerned about the border, he should stop vacationing. Gov't will save millions which it can use to stop illegal migration.</t>
  </si>
  <si>
    <t>https://twitter.com/realDonaldTrump/status/489798167400308736</t>
  </si>
  <si>
    <t>‚ÄúYou can always become better.‚Äù - @ TigerWoods</t>
  </si>
  <si>
    <t>https://twitter.com/realDonaldTrump/status/489807387193507840</t>
  </si>
  <si>
    <t>Congrats to Obama &amp; Democrats. CBO has just announced that ObamaCare missed its uninsured target by half &amp; program costs extra $700B+.</t>
  </si>
  <si>
    <t>https://twitter.com/realDonaldTrump/status/489808836476538880</t>
  </si>
  <si>
    <t>Winning isn't everything, but the will to win is everything. -- Vince Lombardi</t>
  </si>
  <si>
    <t>https://twitter.com/realDonaldTrump/status/489821514142085120</t>
  </si>
  <si>
    <t>. @ TrumpTurnberry's 149 award winning guest rooms offer a perfect blend of Edwardian tradition and timeless design http://www.turnberry.co.uk/luxury-hotel-scotland ‚Ä¶</t>
  </si>
  <si>
    <t>https://twitter.com/realDonaldTrump/status/489832630687641600</t>
  </si>
  <si>
    <t>Problems are never truly hardships to winners, &amp; if you haven‚Äôt got any, then you must not have a business to run.</t>
  </si>
  <si>
    <t>https://twitter.com/realDonaldTrump/status/489851776305483776</t>
  </si>
  <si>
    <t>The 48,000 sq. ft. Spa @ TrumpDoral boasts 33 treatment rooms and over 100 signature spa services and treatments http://www.trumphotelcollection.com/miami/miami-spa-resorts.php ‚Ä¶</t>
  </si>
  <si>
    <t>https://twitter.com/realDonaldTrump/status/489870096152932352</t>
  </si>
  <si>
    <t>Adversity is a fact of life. Be bigger than the problems, be ready to fight for your rights, &amp; all will be well ‚Äì Trump Never Give Up</t>
  </si>
  <si>
    <t>https://twitter.com/realDonaldTrump/status/489938385520168961</t>
  </si>
  <si>
    <t>" @ DavidANicholas: Dinner at the Trump. Thanks @ realDonaldTrump for the great view! pic.twitter.com/3Hp6NHDbXT"</t>
  </si>
  <si>
    <t>https://twitter.com/realDonaldTrump/status/489938562154897408</t>
  </si>
  <si>
    <t>" @ TimShurr: In Las Vegas doing a sales seminar. Staying at the trump hotel. Awesome place to stay! @ realDonaldTrump pic.twitter.com/YDtUp01qJZ"</t>
  </si>
  <si>
    <t>https://twitter.com/realDonaldTrump/status/489939445974462464</t>
  </si>
  <si>
    <t>" @ cmartinez521: Looking forward to learning from the best @ realDonaldTrump # ThinkBigMakeitHappen https://twitter.com/cmartinez521/status/489922412020908033/photo/1pic.twitter.com/bOn3S86RdC "</t>
  </si>
  <si>
    <t>https://twitter.com/realDonaldTrump/status/489939688736579584</t>
  </si>
  <si>
    <t>" @ SGTROCKUSMC82: @ usaf48 5 billion for a website we could have bought 50 F35 fighters or 5 Aircraft Carriers but we got a worthless website"</t>
  </si>
  <si>
    <t>https://twitter.com/realDonaldTrump/status/489939979649683456</t>
  </si>
  <si>
    <t>" @ 123Jayne: That's our President! That's why we need you to run in 2016! I know you would never waste our money! President Trump"</t>
  </si>
  <si>
    <t>https://twitter.com/realDonaldTrump/status/489940191885271041</t>
  </si>
  <si>
    <t>" @ pandoerra: @ realDonaldTrump had an incredible day at Trump Bedminster. Bravo Mr. Trump" Great.</t>
  </si>
  <si>
    <t>https://twitter.com/realDonaldTrump/status/489940558169636864</t>
  </si>
  <si>
    <t>" @ MiriamScherm: I love your quotes. They inspire me and always bring a smile to my face. I shall FIGHT until I draw my last breathe." Nice.</t>
  </si>
  <si>
    <t>https://twitter.com/realDonaldTrump/status/489940658849726464</t>
  </si>
  <si>
    <t>" @ Hasam_A: ‚Äú @ realDonaldTrump: Winning isn't everything, but the will to win is everything. -- Vince Lombardi‚Äù "</t>
  </si>
  <si>
    <t>https://twitter.com/realDonaldTrump/status/489953106826776576</t>
  </si>
  <si>
    <t>" @ senators8: @ realDonaldTrump When's celebrity apprentice starting?" Just finished shooting - in the Fall.</t>
  </si>
  <si>
    <t>https://twitter.com/realDonaldTrump/status/489953560583360512</t>
  </si>
  <si>
    <t>"@Youxia88: @ realDonaldTrump @ 123Jayne Maybe he will "trump" the competition.</t>
  </si>
  <si>
    <t>@Youxia88 @ @</t>
  </si>
  <si>
    <t>https://twitter.com/realDonaldTrump/status/489953646461743105</t>
  </si>
  <si>
    <t>" @ Michele_WV: @ realDonaldTrump you are a winner." Thank you.</t>
  </si>
  <si>
    <t>https://twitter.com/realDonaldTrump/status/490128851104989184</t>
  </si>
  <si>
    <t>" @ dianepalmer6997 Drove by Turnberry hotel last night weather excellent, piper playing outside hotel iconic scene, absolutely marvelous" Thx</t>
  </si>
  <si>
    <t>https://twitter.com/realDonaldTrump/status/490136106210701312</t>
  </si>
  <si>
    <t>https://twitter.com/realDonaldTrump/status/490157305871491072</t>
  </si>
  <si>
    <t>The Honolulu accommodations of @ TrumpWaikiki are the perfect merger of beauty and function http://www.trumphotelcollection.com/waikiki/waikiki-hotel-rooms-suites.php ‚Ä¶</t>
  </si>
  <si>
    <t>https://twitter.com/realDonaldTrump/status/490168750768144384</t>
  </si>
  <si>
    <t>See yourself as having a lot already, and keep your integrity intact. It‚Äôs the best path to comprehensive success. - Think Like a Champion</t>
  </si>
  <si>
    <t>https://twitter.com/realDonaldTrump/status/490176596113125376</t>
  </si>
  <si>
    <t>In beautiful Pine Hill, Trump Nat‚Äôl Philadelphia‚Äôs award winning course provides amazing views of Philly skyline http://www.trumpnationalphiladelphia.com/</t>
  </si>
  <si>
    <t>https://twitter.com/realDonaldTrump/status/490188890746392576</t>
  </si>
  <si>
    <t>‚ÄúCreate your own visual style... let it be unique for yourself and yet identifiable for others.‚Äù - Orson Welles</t>
  </si>
  <si>
    <t>https://twitter.com/realDonaldTrump/status/490220422441730048</t>
  </si>
  <si>
    <t>‚ÄúNever confuse a single defeat with a final defeat.‚Äù - F. Scott Fitzgerald</t>
  </si>
  <si>
    <t>https://twitter.com/realDonaldTrump/status/490385243426136064</t>
  </si>
  <si>
    <t>" @ CarsonMotz: @ realDonaldTrump you are my inspiration." Great, thank you.</t>
  </si>
  <si>
    <t>https://twitter.com/realDonaldTrump/status/490437395485974528</t>
  </si>
  <si>
    <t>" @ chunkenberry: . @ realDonaldTrump FUTURE PRESIDENT TRUMP! YOU HAVE THE RIGHT MIND TO FIX THIS COUNTRY AFTER 8 YEARS OF NOBAMA" I agree!</t>
  </si>
  <si>
    <t>https://twitter.com/realDonaldTrump/status/490437905689485313</t>
  </si>
  <si>
    <t>" @ WorldReachTech: @ realDonaldTrump @ greta The saddest moment in American history was the fact Obama was elected POTUS on broken promises"</t>
  </si>
  <si>
    <t>https://twitter.com/realDonaldTrump/status/490438369654996992</t>
  </si>
  <si>
    <t>"@foxesden8: Scottish choir coming to New York in January. How would you like Scottish songs sung in the foyer of TrumpTower New York" Yes!</t>
  </si>
  <si>
    <t>https://twitter.com/realDonaldTrump/status/490795397103620096</t>
  </si>
  <si>
    <t>" @ DiveejS: @ realDonaldTrump Your hair is magnificent. Don't let anyone tell you otherwise." What a nice guy!</t>
  </si>
  <si>
    <t>https://twitter.com/realDonaldTrump/status/491018183923339264</t>
  </si>
  <si>
    <t>" @ BitLegal: @ realDonaldTrump Mr. Trump, America NEEDS you. Be the Reagan to Obama's Carter. Please run for President in 2016."</t>
  </si>
  <si>
    <t>https://twitter.com/realDonaldTrump/status/491030160242528256</t>
  </si>
  <si>
    <t>" @ JenSwannStyle: Just had an AMAZING stay at Trump Tower Toronto. Hotel suberb, staff fantastic. Thank you. Will always stay Trump now."</t>
  </si>
  <si>
    <t>https://twitter.com/realDonaldTrump/status/491171313231212544</t>
  </si>
  <si>
    <t>I will be on Fox &amp; Friends at 7.00 (20 minutes). Plenty of terrible and tragic news to talk about! Too bad.</t>
  </si>
  <si>
    <t>https://twitter.com/realDonaldTrump/status/491174630971813889</t>
  </si>
  <si>
    <t>. @ McIlroyRory Great job Rory - you have the heart and talent of a great champion. Work hard and win many more! See you at Turnberry.</t>
  </si>
  <si>
    <t>https://twitter.com/realDonaldTrump/status/491182435598467072</t>
  </si>
  <si>
    <t>" @ gordoncowan: @TurnberryBuzz Thank u 4 outstanding service &amp; attention 2 detail 4 the Cowan/Martin wedding on Fri. pic.twitter.com/qjAgvxZhcG"</t>
  </si>
  <si>
    <t>https://twitter.com/realDonaldTrump/status/491185736427659264</t>
  </si>
  <si>
    <t>" @ EarlKramer: @ foxandfriends @ realDonaldTrump I sure agree...Obama is destroying this country,"</t>
  </si>
  <si>
    <t>https://twitter.com/realDonaldTrump/status/491203781569179648</t>
  </si>
  <si>
    <t>"@mikkelmachete: @ realDonaldTrump Take it away, take it away https://twitter.com/mikkelmachete/status/491201500728016897/photo/1pic.twitter.com/050URjW3AY "</t>
  </si>
  <si>
    <t>@mikkelmachete @</t>
  </si>
  <si>
    <t>https://twitter.com/realDonaldTrump/status/491204342523785216</t>
  </si>
  <si>
    <t>"@JoePreni: @ realDonaldTrump only you can fix this country. # trumpforpresident" I agree!</t>
  </si>
  <si>
    <t>@JoePreni @</t>
  </si>
  <si>
    <t>https://twitter.com/realDonaldTrump/status/491219720444854272</t>
  </si>
  <si>
    <t>" @ jakekahen @ realDonaldTrump just drove by trim tower in Chicago what a beauty" Thank you.</t>
  </si>
  <si>
    <t>https://twitter.com/realDonaldTrump/status/491238456342093825</t>
  </si>
  <si>
    <t>A top rated NY course by @ GolfDigestMag, @ TrumpNationalNY provides award winning services and exceptional facilities http://www.trumpnationalwestchester.com/</t>
  </si>
  <si>
    <t>https://twitter.com/realDonaldTrump/status/491260099294687233</t>
  </si>
  <si>
    <t>The Donald J.Trump Signature Collection, exclusively available @ Macys offers top styles in menswear. Dress your besthttp://www1.macys.com/shop/mens-clothing/donald-j-trump?id=11746 ‚Ä¶</t>
  </si>
  <si>
    <t>https://twitter.com/realDonaldTrump/status/491311890644365312</t>
  </si>
  <si>
    <t>Every strike brings me closer to the next home run. ‚Äì Babe Ruth</t>
  </si>
  <si>
    <t>https://twitter.com/realDonaldTrump/status/491320443258028032</t>
  </si>
  <si>
    <t>Give yourself a chance--make every day a discovery.</t>
  </si>
  <si>
    <t>https://twitter.com/realDonaldTrump/status/491321104930447360</t>
  </si>
  <si>
    <t>Remember the old saying "The more you learn, the more you realize you don't know" -- it's true. Learning is a daily challenge.</t>
  </si>
  <si>
    <t>https://twitter.com/realDonaldTrump/status/491321994101915648</t>
  </si>
  <si>
    <t>Re Negotiation: Realize that persistence can go a long way. Being stubborn is often an attribute.</t>
  </si>
  <si>
    <t>https://twitter.com/realDonaldTrump/status/491323099829510144</t>
  </si>
  <si>
    <t>. @ jimmykimmel is terrific but for Obama to fly on Air Force One ($‚Äôs) to do the show in these bad times is ridiculous.</t>
  </si>
  <si>
    <t>https://twitter.com/realDonaldTrump/status/491323469330907136</t>
  </si>
  <si>
    <t>It‚Äôs Monday. How many fundraisers will Obama hold today?</t>
  </si>
  <si>
    <t>https://twitter.com/realDonaldTrump/status/491324429184823296</t>
  </si>
  <si>
    <t>Many people have said I‚Äôm the world‚Äôs greatest writer of 140 character sentences.</t>
  </si>
  <si>
    <t>https://twitter.com/realDonaldTrump/status/491324721297100801</t>
  </si>
  <si>
    <t>Obama wanted Putin to reset. Instead, Putin laughed at him and reloaded.</t>
  </si>
  <si>
    <t>https://twitter.com/realDonaldTrump/status/491374642985070592</t>
  </si>
  <si>
    <t>" @ TwitchyTeam: 'Many' say Donald Trump 'world's greatest writer of 140-character sentences' http://bit.ly/WyYibS "</t>
  </si>
  <si>
    <t>https://twitter.com/realDonaldTrump/status/491375760066625537</t>
  </si>
  <si>
    <t>" @ mormanc Who should be the 2016 GOP nominee? Participate in 1776 Coalition's live Poll. http://polls.1776survey.com/ca-1/I vote Donald Trump,president"</t>
  </si>
  <si>
    <t>https://twitter.com/realDonaldTrump/status/491376237533601792</t>
  </si>
  <si>
    <t>" @ McDeLLaware: How would Donald Trump handle Vladimir Putin? http://video.foxnews.com/v/3688191512001/how-would-donald-trump-handle-vladimir-putin/ ‚Ä¶" Easily and with good results for U.S.</t>
  </si>
  <si>
    <t>https://twitter.com/realDonaldTrump/status/491378608414261248</t>
  </si>
  <si>
    <t>I believe that President Obama is so overwhelmed by what is happening in the U.S. and throughout the World that he has totally given up!</t>
  </si>
  <si>
    <t>https://twitter.com/realDonaldTrump/status/491378927823122434</t>
  </si>
  <si>
    <t>It takes "guts" to win!</t>
  </si>
  <si>
    <t>https://twitter.com/realDonaldTrump/status/491478458732515328</t>
  </si>
  <si>
    <t>" @ tquoteseday: Without passion you don't have energy, without energy you have nothing. - Donald Trump"</t>
  </si>
  <si>
    <t>https://twitter.com/realDonaldTrump/status/491479375989047296</t>
  </si>
  <si>
    <t>I try to learn from the past, but I plan for the future by focusing exclusively on the present. That's where the fun is!</t>
  </si>
  <si>
    <t>https://twitter.com/realDonaldTrump/status/491571051445641218</t>
  </si>
  <si>
    <t>‚ÄúIt takes guts to win, fortunately, most people don‚Äôt have guts!" -- Donald J. Trump</t>
  </si>
  <si>
    <t>https://twitter.com/realDonaldTrump/status/491573695539081216</t>
  </si>
  <si>
    <t>ObamaCare strikes again. Major insurer announced that over 53,000 New Yorkers will be dropped from their planshttp://www.cnsnews.com/mrctv-blog/dan-joseph/53000-new-yorkers-be-dropped-health-care-plans ‚Ä¶</t>
  </si>
  <si>
    <t>https://twitter.com/realDonaldTrump/status/491608500133707776</t>
  </si>
  <si>
    <t>‚ÄúConcentration and mental toughness are the margins of victory.‚Äù - Bill Russell</t>
  </si>
  <si>
    <t>https://twitter.com/realDonaldTrump/status/491620970613198848</t>
  </si>
  <si>
    <t>. @ TrumpDoral offers multiple award winning dining options in our all-new signature restaurant and lounges http://www.trumphotelcollection.com/miami/miami-dining.php ‚Ä¶</t>
  </si>
  <si>
    <t>https://twitter.com/realDonaldTrump/status/491629366389264384</t>
  </si>
  <si>
    <t>Trump Int‚Äôl Palm Beach offers an award winning par 72 Championship measuring 7,326 yards. Florida's top course http://www.trumpinternationalpalmbeaches.com/Default.aspx?p=DynamicModule&amp;pageid=293673&amp;ssid=174769&amp;vnf=1 ‚Ä¶</t>
  </si>
  <si>
    <t>https://twitter.com/realDonaldTrump/status/491640412822851585</t>
  </si>
  <si>
    <t>The Trump Spa @ TrumpNewYork is a serene sanctuary featuring luxurious spa treatment rooms saunas and steam rooms http://www.trumphotelcollection.com/central-park/luxury-spa-services-nyc.php ‚Ä¶</t>
  </si>
  <si>
    <t>https://twitter.com/realDonaldTrump/status/491668720444792832</t>
  </si>
  <si>
    <t>Thanks @ LilJon for coming to my defense in Rolling Stone Magazine. As I have often said, you are a terrific guy!</t>
  </si>
  <si>
    <t>https://twitter.com/realDonaldTrump/status/491683709704503296</t>
  </si>
  <si>
    <t>You have enemies? Good. That means you've stood up for something, sometime in your life. -- Winston Churchill</t>
  </si>
  <si>
    <t>https://twitter.com/realDonaldTrump/status/491884647479910400</t>
  </si>
  <si>
    <t>"@MelanieNews8: The Donald @ realdonaldtrump is in town. Find out why. @ NewsChannel8 this morning."</t>
  </si>
  <si>
    <t>@MelanieNews8 @ @</t>
  </si>
  <si>
    <t>https://twitter.com/realDonaldTrump/status/491885294254178304</t>
  </si>
  <si>
    <t>" @ JACKYRITTLINGER @ realDonaldTrump @ JustinRose99 was out with people from Scotland last night..raved about course" Justin is a total winner</t>
  </si>
  <si>
    <t>https://twitter.com/realDonaldTrump/status/491885553554452481</t>
  </si>
  <si>
    <t>" @ ayrshirepost: @ realDonaldTrump reveals plans for all-new spa at @ TrumpTurnberry resort. Exclusive interview in today's @ ayrshirepost"</t>
  </si>
  <si>
    <t>https://twitter.com/realDonaldTrump/status/491886151519576064</t>
  </si>
  <si>
    <t>" @ DragonMamba: @ steve_hofmeyr " You have enemies? Good. That means you've stood up for something sometime in your life. Winston Churchill"</t>
  </si>
  <si>
    <t>https://twitter.com/realDonaldTrump/status/491886567305129984</t>
  </si>
  <si>
    <t>" @ britanniagolf: @ realDonaldTrump Headed to Trump International Scotland today with 16 excited clients.." Great, #1 rated course, have fun.</t>
  </si>
  <si>
    <t>https://twitter.com/realDonaldTrump/status/491889476138848257</t>
  </si>
  <si>
    <t>We are now at a time, perhaps more than ever before, when the World needs GREAT leadership!</t>
  </si>
  <si>
    <t>https://twitter.com/realDonaldTrump/status/491889829534121984</t>
  </si>
  <si>
    <t>" @ jeddprice: @ realDonaldTrump Maybe the USA needs to cancel all the rest of Obama's vacations to actually deal with this."</t>
  </si>
  <si>
    <t>https://twitter.com/realDonaldTrump/status/491890038116864000</t>
  </si>
  <si>
    <t>" @ ShakyStu: @ realDonaldTrump @ ayrshirepost @ TrumpTurnberry Nice move! Worth while investment. Can't wait to see how well it's finished!"</t>
  </si>
  <si>
    <t>https://twitter.com/realDonaldTrump/status/491909993218600960</t>
  </si>
  <si>
    <t>Going to D.C. for big groundbreaking on Old Post Office site. Will be spectacular new hotel. Lots of jobs!</t>
  </si>
  <si>
    <t>https://twitter.com/realDonaldTrump/status/491941834869198848</t>
  </si>
  <si>
    <t>Why is Washington ready to spend billions on care for illegals while our VA is still in shambles? Vets should be the priority.</t>
  </si>
  <si>
    <t>https://twitter.com/realDonaldTrump/status/491942814801227776</t>
  </si>
  <si>
    <t>Article: More illegals enter than people born in state each week.http://www.breitbart.com/Big-Government/2014/07/21/Texas-State-Sen-More-Illegals-Enter-than-People-Born-in-State-Each-Week ‚Ä¶</t>
  </si>
  <si>
    <t>https://twitter.com/realDonaldTrump/status/492020707975774208</t>
  </si>
  <si>
    <t>Wow, Obama really put it to Israel by canceling flights there. This puts them at a tremendous disadvantage. Tourism and more will just stop.</t>
  </si>
  <si>
    <t>https://twitter.com/realDonaldTrump/status/492030670664118272</t>
  </si>
  <si>
    <t>. @ usgsa A momentous day. Great job on Old Post Office--we will make you proud!</t>
  </si>
  <si>
    <t>https://twitter.com/realDonaldTrump/status/492033211837739010</t>
  </si>
  <si>
    <t>" @ JackEvansWard2 Happy to join @ realDonaldTrump at kickoff of Hotel at the Old Post Office pic.twitter.com/ckp6FlUpUf" Thx for being with us!</t>
  </si>
  <si>
    <t>https://twitter.com/realDonaldTrump/status/492047096682659840</t>
  </si>
  <si>
    <t>. @ TrumpChicago‚Äôs exceptional dining w/equally exceptional views of the city are exclusive world-class experiences http://www.trumphotelcollection.com/chicago/downtown-chicago-restaurants.php ‚Ä¶</t>
  </si>
  <si>
    <t>https://twitter.com/realDonaldTrump/status/492054583251046400</t>
  </si>
  <si>
    <t>Today's groundbreaking at the Old Post Office Building in D.C. was amazing. Great people, great dedication. @ usgsa http://bit.ly/1pHsedP</t>
  </si>
  <si>
    <t>https://twitter.com/realDonaldTrump/status/492143732624330753</t>
  </si>
  <si>
    <t>" @ seankesser: @ Ross_7_7 @ 4politics2 @ lonepatrick Trump is a winner. EVERYONE knows that.Some LOSERS don't acknowledge it yet follow him"</t>
  </si>
  <si>
    <t>https://twitter.com/realDonaldTrump/status/492145066605961216</t>
  </si>
  <si>
    <t>" @ aliciaabel81: @ realDonaldTrump Breaking ground in DC today. Trump for President 2016--so much more ground to break! # Trumpforprez" Thanks!</t>
  </si>
  <si>
    <t>https://twitter.com/realDonaldTrump/status/492145288849522689</t>
  </si>
  <si>
    <t>" @ MSchneble: @ realDonaldTrump it's great to see that the Trump name will be in DC" Thank you.</t>
  </si>
  <si>
    <t>https://twitter.com/realDonaldTrump/status/492145801804513280</t>
  </si>
  <si>
    <t>" @ DanScavino: @ realDonaldTrump creating jobs in Washington DC ~ while Obama goes fundraising 3K miles away..with major issues taking place</t>
  </si>
  <si>
    <t>https://twitter.com/realDonaldTrump/status/492146399476064256</t>
  </si>
  <si>
    <t>" @ seaburbia: @ realDonaldTrump @ usgsa much like taking over the gov. Ice rink, something will finally get done there as well."</t>
  </si>
  <si>
    <t>https://twitter.com/realDonaldTrump/status/492146733447532545</t>
  </si>
  <si>
    <t>" @ CatheMazanowicz: @ realDonaldTrump God bless you for the jobs for so many unemployed! Can't wait for the new hotel! Fabulous, as always.</t>
  </si>
  <si>
    <t>https://twitter.com/realDonaldTrump/status/492147543329869825</t>
  </si>
  <si>
    <t>" @ BackOnTrackUSA. What a dysfunctional Administration when Illegal Aliens get free &amp; better medical care then our Veterans. What a disgrace.</t>
  </si>
  <si>
    <t>https://twitter.com/realDonaldTrump/status/492150284588560384</t>
  </si>
  <si>
    <t>"@LIpokeraddict: @ realDonaldTrump please please please run 2016"</t>
  </si>
  <si>
    <t>@LIpokeraddict @</t>
  </si>
  <si>
    <t>https://twitter.com/realDonaldTrump/status/492295060147687424</t>
  </si>
  <si>
    <t>Obama is on yet another two-day West Coast fundraising swing. Has to fit it in before his 15 day tax-payer funded vacation.</t>
  </si>
  <si>
    <t>https://twitter.com/realDonaldTrump/status/492299004030750720</t>
  </si>
  <si>
    <t>Less than 1% of Obama‚Äôs $4B immigration request will go towards immediate border security. A real scam. Enforce our laws now!</t>
  </si>
  <si>
    <t>https://twitter.com/realDonaldTrump/status/492304354494656512</t>
  </si>
  <si>
    <t>"@MargoShear The Donald's going to be saying "You're Hired" to lots of people in the District! @ wusa9" True!</t>
  </si>
  <si>
    <t>@MargoShear @</t>
  </si>
  <si>
    <t>https://twitter.com/realDonaldTrump/status/492305771590590464</t>
  </si>
  <si>
    <t>" @ britanniagolf @ realDonaldTrump Just played Trump International Scotland‚Ä¶ Everyone was thrilled. Fantastic golf course!" Thanks.</t>
  </si>
  <si>
    <t>https://twitter.com/realDonaldTrump/status/492312387115286528</t>
  </si>
  <si>
    <t>The best way to build a successful business is by results. In the end, that is what counts.</t>
  </si>
  <si>
    <t>https://twitter.com/realDonaldTrump/status/492342116455305216</t>
  </si>
  <si>
    <t>Iran will only get stronger in Iraq with the latest civil war. We should have taken the oil immediately after the invasion.</t>
  </si>
  <si>
    <t>https://twitter.com/realDonaldTrump/status/492347611530399744</t>
  </si>
  <si>
    <t>‚ÄúDonald Trump: $200 Million D.C. Hotel Will Be Among World‚Äôs Best‚Äù http://washington.cbslocal.com/2014/07/23/donald-trump-to-break-ground-for-new-d-c-hotel/ ‚Ä¶ via @ WNEW</t>
  </si>
  <si>
    <t>https://twitter.com/realDonaldTrump/status/492353993285582848</t>
  </si>
  <si>
    <t>‚ÄúWinners embrace hard work.‚Äù - @ ESPNDrLou</t>
  </si>
  <si>
    <t>https://twitter.com/realDonaldTrump/status/492379582025461760</t>
  </si>
  <si>
    <t>It's not whether you get knocked down, it's whether you get up. -- Vince Lombardi</t>
  </si>
  <si>
    <t>https://twitter.com/realDonaldTrump/status/492392722792468480</t>
  </si>
  <si>
    <t>" @ AceWill Just bought @ realDonaldTrump's: Think Like A Champion. Small book, huge motivation.Thank you! https://twitter.com/AceWill/status/492326092309819393/photo/1pic.twitter.com/bimbP1T6sh " Thx</t>
  </si>
  <si>
    <t>https://twitter.com/realDonaldTrump/status/492418346550562817</t>
  </si>
  <si>
    <t>Sgt.Thamooressi has been held in Mexico for 115 Days. Mexico has zero respect for our border &amp; our servicemen. Boycott! # freeourmarine</t>
  </si>
  <si>
    <t>https://twitter.com/realDonaldTrump/status/492422406573948928</t>
  </si>
  <si>
    <t>I had a great time in D.C. yesterday at the Trump International Hotel- OPO groundbreaking ceremony. Watch-http://youtu.be/CjTvRflsAfU</t>
  </si>
  <si>
    <t>https://twitter.com/realDonaldTrump/status/492469935872815105</t>
  </si>
  <si>
    <t>" @ RossBrotherton: @ realDonaldTrump You have to run for President in 2016 and save this country! # please # savethiscountry"</t>
  </si>
  <si>
    <t>https://twitter.com/realDonaldTrump/status/492470044907950082</t>
  </si>
  <si>
    <t>" @ alaina_danielle: @ realDonaldTrump RUN FOR PRESIDENT MR. TRUMP!!! PLEASE!!? # SaveThisCountry"</t>
  </si>
  <si>
    <t>https://twitter.com/realDonaldTrump/status/492471584074895360</t>
  </si>
  <si>
    <t>I say we cannot continue to let Obama fly around on Air Force 1, at a cost of millions of dollars a day, for the purpose of politics &amp; play!</t>
  </si>
  <si>
    <t>https://twitter.com/realDonaldTrump/status/492696713845825537</t>
  </si>
  <si>
    <t>Within the heart of beautiful Somerset County, Trump Nat‚Äôl Bedminster is the proud host of the 2022 @ PGAChampionship http://www.trumpnationalbedminster.com/</t>
  </si>
  <si>
    <t>https://twitter.com/realDonaldTrump/status/492697472725430272</t>
  </si>
  <si>
    <t>‚ÄúAge is whatever you think it is. You are as old as you think you are.‚Äù - @ MuhammadAli</t>
  </si>
  <si>
    <t>https://twitter.com/realDonaldTrump/status/492730544686256128</t>
  </si>
  <si>
    <t>An architectural landmark, @ TrumpTowerNY offers sweeping, panoramic views of Fifth Avenuehttp://www.trumptowerny.com/about</t>
  </si>
  <si>
    <t>https://twitter.com/realDonaldTrump/status/492738751714840576</t>
  </si>
  <si>
    <t>" @ SmithToddM @ TrumpTowerNY after i read The Art of the Deal i made it a goal to visit Trump tower. I visited in 91. Breathtaking." Thank you</t>
  </si>
  <si>
    <t>https://twitter.com/realDonaldTrump/status/492745656310972417</t>
  </si>
  <si>
    <t>Along with a soaring bar of sky-bound gold, @ TrumpLasVegas‚Äô pool deck overlooks the City of Lights http://www.trumphotelcollection.com/las-vegas/luxury-las-vegas-hotel.php ‚Ä¶</t>
  </si>
  <si>
    <t>https://twitter.com/realDonaldTrump/status/492749549614944256</t>
  </si>
  <si>
    <t>‚ÄúBe objective and strive to be your own counselor. Listen to others but know the final decision is yours.‚Äù ‚Äì Think Like a Champion</t>
  </si>
  <si>
    <t>https://twitter.com/realDonaldTrump/status/492766760308060160</t>
  </si>
  <si>
    <t>Making money is art and working is art and good business is the best art. -- Andy Warhol</t>
  </si>
  <si>
    <t>https://twitter.com/realDonaldTrump/status/493169925226106880</t>
  </si>
  <si>
    <t>"@RyanDodd75: Couldn't help but notice how crispy the @ realDonaldTrump shirts look at Macy's! # clean"</t>
  </si>
  <si>
    <t>@RyanDodd75 @</t>
  </si>
  <si>
    <t>https://twitter.com/realDonaldTrump/status/493170086190931968</t>
  </si>
  <si>
    <t>" @ jlkelly19: @ realDonaldTrump Beautiful!! Trump National Golf Course. pic.twitter.com/VGDuCYoh5W"</t>
  </si>
  <si>
    <t>https://twitter.com/realDonaldTrump/status/493171784200355840</t>
  </si>
  <si>
    <t>" @ AuthenticBrett: . @ realDonaldTrump When is Celebrity Apprentice coming back? Its the best show on tv. # donaldtrump # yourefired" In the Fall</t>
  </si>
  <si>
    <t>https://twitter.com/realDonaldTrump/status/493171879994073089</t>
  </si>
  <si>
    <t>" @ DrDannyDegraff: " @ alaina_danielle: @ realDonaldTrump RUN FOR PRESIDENT MR. TRUMP!!! PLEASE!!? # SaveThisCountry"</t>
  </si>
  <si>
    <t>https://twitter.com/realDonaldTrump/status/493737163746312192</t>
  </si>
  <si>
    <t>@ LateNightSeth I am not surprised that Seth is absolutely dying in the ratings! He is truly an awkward, mumbling jerk. Too bad!</t>
  </si>
  <si>
    <t>https://twitter.com/realDonaldTrump/status/493742761930010624</t>
  </si>
  <si>
    <t>So many major problems for the U.S., and no answers by our leaders. When will it all change? Many of our difficulties are so easy to solve!</t>
  </si>
  <si>
    <t>https://twitter.com/realDonaldTrump/status/493744566567067648</t>
  </si>
  <si>
    <t>" @ ohhellocelo: @ realDonaldTrump when you take charge Mr Trump, that's when it's gonna change. # TRUMPforPresident !!!!"</t>
  </si>
  <si>
    <t>https://twitter.com/realDonaldTrump/status/493764515067346944</t>
  </si>
  <si>
    <t>" @ atyra63 @ realDonaldTrump played Trump Scotland as well as Turnberry...great experience!" Great, thanks!</t>
  </si>
  <si>
    <t>https://twitter.com/realDonaldTrump/status/493782132935118848</t>
  </si>
  <si>
    <t>. @ TrumpScotland provides luxury accommodations &amp; a championship Par 72 7,400 yd. course. Book your tee time now http://www.trumpgolfscotland.com/reservations</t>
  </si>
  <si>
    <t>https://twitter.com/realDonaldTrump/status/493806071342174208</t>
  </si>
  <si>
    <t>" @ hillerjohn @ DonaldJTrumpJr @ realDonaldTrump @ IvankaTrump @ EricTrump 'good looking family.' " Thank you.</t>
  </si>
  <si>
    <t>https://twitter.com/realDonaldTrump/status/493806698063462400</t>
  </si>
  <si>
    <t>" @ RealTracyMyers BIG congrats to @ realDonaldTrump on your DC hotel ground breaking." Thank you.</t>
  </si>
  <si>
    <t>https://twitter.com/realDonaldTrump/status/493814269235167232</t>
  </si>
  <si>
    <t>Watched Gennady Golovkin @ gggboxing at MSG on Saturday night. He was fantastic--should fight @ FloydMayweather!</t>
  </si>
  <si>
    <t>https://twitter.com/realDonaldTrump/status/493818667747266560</t>
  </si>
  <si>
    <t>Opening in 2016, Trump Hotel Rio de Janeiro will be a 13-story, 171-guestroom masterpiece with a beachside view http://www.trumphotelcollection.com/rio-de-janeiro/?__utma=1.713613507.1406042263.1406042263.1406559478.2&amp;__utmb=1.2.10.1406559478&amp;__utmc=1&amp;__utmx=-&amp;__utmz=1.1406559478.2.2.utmcsr=google|utmccn=(organic)|utmcmd=organic|utmctr=(not%20provided)&amp;__utmv=-&amp;__utmk=113989383 ‚Ä¶</t>
  </si>
  <si>
    <t>https://twitter.com/realDonaldTrump/status/493832374338461696</t>
  </si>
  <si>
    <t>Atop the Palos Verdes Peninsula, The Estates at Trump National LA offer the best views in California!http://www.trump.com/Real_Estate_Portfolio/Los_Angeles/Trump_Estates/Trump_Estates.asp ‚Ä¶</t>
  </si>
  <si>
    <t>https://twitter.com/realDonaldTrump/status/493843192983605250</t>
  </si>
  <si>
    <t>This summer is very tough for the nation‚Äôs worst AG @ AGSchneiderman. Moreland Commission is his disaster.</t>
  </si>
  <si>
    <t>https://twitter.com/realDonaldTrump/status/493861754888151042</t>
  </si>
  <si>
    <t>Obama can sign an illegal executive action anytime for ObamaCare but he can‚Äôt fix the illegal loophole.</t>
  </si>
  <si>
    <t>https://twitter.com/realDonaldTrump/status/493861987441713152</t>
  </si>
  <si>
    <t>The Republicans owe an apology for blowing the 2012 election. How could they lose to Obama?!</t>
  </si>
  <si>
    <t>https://twitter.com/realDonaldTrump/status/493863520292044801</t>
  </si>
  <si>
    <t>Congratulations to @ Perduesenate on an impressive Georgia primary win! David is a strong conservative who will get results in Washington.</t>
  </si>
  <si>
    <t>https://twitter.com/realDonaldTrump/status/493865615581790209</t>
  </si>
  <si>
    <t>Central American presidents are blaming us for the influx of illegal immigration http://www.washingtontimes.com/news/2014/jul/24/presidents-of-honduras-guatemala-blame-us-for-bord/ ‚Ä¶ Obama will soon apologize.</t>
  </si>
  <si>
    <t>https://twitter.com/realDonaldTrump/status/493868020574736384</t>
  </si>
  <si>
    <t>‚ÄúSuccessful leaders see the opportunities in every difficulty rather than the difficulty in every opportunity.‚Äù- Reed Markham</t>
  </si>
  <si>
    <t>https://twitter.com/realDonaldTrump/status/493935815207043072</t>
  </si>
  <si>
    <t>It's late in July and it is really cold outside in New York. Where the hell is GLOBAL WARMING??? We need some fast! It's now CLIMATE CHANGE</t>
  </si>
  <si>
    <t>https://twitter.com/realDonaldTrump/status/494033953745936384</t>
  </si>
  <si>
    <t>" @ TheHawk4221: @ realDonaldTrump where is Al Gore now! Coolest Summer On Record In The US | Real Science http://stevengoddard.wordpress.com/2014/07/26/coolest-summer-on-record-in-the-us/ ‚Ä¶"</t>
  </si>
  <si>
    <t>https://twitter.com/realDonaldTrump/status/494035617584386049</t>
  </si>
  <si>
    <t>"@Bigbabygoulos: What will make you decide to run for President @ realDonaldTrump ? America needs a leader that can guarantee change.</t>
  </si>
  <si>
    <t>@Bigbabygoulos @</t>
  </si>
  <si>
    <t>https://twitter.com/realDonaldTrump/status/494036045445361664</t>
  </si>
  <si>
    <t>" @ Tthac24: I'd vote for @ realDonaldTrump" Thank you!</t>
  </si>
  <si>
    <t>https://twitter.com/realDonaldTrump/status/494037442660286464</t>
  </si>
  <si>
    <t>" @ BanmalaH: @ProducerGedalia @ IvankaTrump @ realDonaldTrump what a timeless classic these two are! Class &amp; Beauty!" Thank you!</t>
  </si>
  <si>
    <t>@ @ProducerGedalia @ @</t>
  </si>
  <si>
    <t>https://twitter.com/realDonaldTrump/status/494038411464822785</t>
  </si>
  <si>
    <t>" @ LindaBales1: " @ gretawire: . @ realDonaldTrump just said, "Mexico is called the highway to the United States" # BorderCrisis"" True!</t>
  </si>
  <si>
    <t>https://twitter.com/realDonaldTrump/status/494039043844239361</t>
  </si>
  <si>
    <t>" @ jakester74: @ realDonaldTrump you should run instead of just talk about it. you'd probably win." Remember your words Jake!</t>
  </si>
  <si>
    <t>https://twitter.com/realDonaldTrump/status/494040080999124993</t>
  </si>
  <si>
    <t>" @ fucksammyy: I want you to be president! @ realDonaldTrump" Thanks.</t>
  </si>
  <si>
    <t>https://twitter.com/realDonaldTrump/status/494041780501770242</t>
  </si>
  <si>
    <t>"@sluthoee: I know for a fact you would do a hell lot of a better Job if you were the president of the United States instead of Obama!" True</t>
  </si>
  <si>
    <t>https://twitter.com/realDonaldTrump/status/494042152804945922</t>
  </si>
  <si>
    <t>"@Almendarezzz: I don't know if y'all know it but @ realDonaldTrump seriously might be our next president." We will soon see!</t>
  </si>
  <si>
    <t>@Almendarezzz @</t>
  </si>
  <si>
    <t>https://twitter.com/realDonaldTrump/status/494043112222650368</t>
  </si>
  <si>
    <t>"@VikesRealist: @ realDonaldTrump Is Obama the worst President ever?" Top of the list!</t>
  </si>
  <si>
    <t>@VikesRealist @</t>
  </si>
  <si>
    <t>https://twitter.com/realDonaldTrump/status/494081081113460736</t>
  </si>
  <si>
    <t>" @ IanJamesPoulter: The 18th hole at # Trump Int.Golf Links. This golf course is very impressive and a great test‚Ä¶ http://instagram.com/p/qW65SAJgy2/ "</t>
  </si>
  <si>
    <t>https://twitter.com/realDonaldTrump/status/494081245194625024</t>
  </si>
  <si>
    <t>" @ RickieFowlerPGA: Good fun yesterday slapping it around Trump International Golf Links with @ skovy14 and Sammy‚Ä¶ http://instagram.com/p/qWOpRfQu1G/ "</t>
  </si>
  <si>
    <t>https://twitter.com/realDonaldTrump/status/494081342720983041</t>
  </si>
  <si>
    <t>" @ TrumpScotland: @ JustinRose99 prepared for his Scottish Open victory at @ TrumpScotland.Check out the video below. http://www.youtube.com/watch?v=sxaYC-p5bx0&amp;list=PLrHRNfk5IWgGyT5nzHHWK5himriCzO3pL&amp;index=4 ‚Ä¶"</t>
  </si>
  <si>
    <t>https://twitter.com/realDonaldTrump/status/494081699035115521</t>
  </si>
  <si>
    <t>" @ findaGolfbreak: RT@GTJourn Trump International Golf Links Scotland truly stunning Photo by @ kaiame @ TrumpScotland pic.twitter.com/0lCN8AWguw""</t>
  </si>
  <si>
    <t>@ @GTJourn @ @</t>
  </si>
  <si>
    <t>https://twitter.com/realDonaldTrump/status/494082154448449537</t>
  </si>
  <si>
    <t>" @ jessflorey: What an amazing course @ TrumpScotland Got to get yourself there to play. # breathtaking pic.twitter.com/XqP5deZSiC"</t>
  </si>
  <si>
    <t>https://twitter.com/realDonaldTrump/status/494082374636822529</t>
  </si>
  <si>
    <t>" @ KnoxyDiane: What a day at @ TrumpScotland @ realDonaldTrump Course is unreal. pic.twitter.com/f53pYRgUM1"</t>
  </si>
  <si>
    <t>https://twitter.com/realDonaldTrump/status/494082667604742145</t>
  </si>
  <si>
    <t>" @ jessflorey: A big thanks @ JustinRose99, Stephen Gallacher, Johan Carlsson &amp; @ RamsayGolf celebrating @ TrumpScotland pic.twitter.com/nzCRmul0Y8"</t>
  </si>
  <si>
    <t>https://twitter.com/realDonaldTrump/status/494082849964695552</t>
  </si>
  <si>
    <t>" @ RyderCup2014: All we can say is WOW! What would you say? @ TrumpScotland # Aberdeenshire pic.twitter.com/tks0pPDXy9"</t>
  </si>
  <si>
    <t>https://twitter.com/realDonaldTrump/status/494118100984688641</t>
  </si>
  <si>
    <t>Rise high in affordable luxury. Trump Parc Stamford offers gracious living with entertainment spaces http://bit.ly/1lRFA4O</t>
  </si>
  <si>
    <t>https://twitter.com/realDonaldTrump/status/494125550659993600</t>
  </si>
  <si>
    <t>" @ chapmantew Saw " @ realDonaldTrump 's Las Vegas hotel. The 24-karat gold infused windows are impressive! https://twitter.com/chapmantew/status/492317393364865024/photo/1pic.twitter.com/7bwN5dRSvT " Thank you</t>
  </si>
  <si>
    <t>https://twitter.com/realDonaldTrump/status/494134810714324993</t>
  </si>
  <si>
    <t>The ultimate Golf experience, @ TrumpTurnberry is a unique destination located on the beautiful Ayrshire coastlinehttp://www.turnberryresort.co.uk/?PS=LGEN_AA_DEMA_CGGL_TPRP ‚Ä¶</t>
  </si>
  <si>
    <t>https://twitter.com/realDonaldTrump/status/494139050908188672</t>
  </si>
  <si>
    <t>" @ TheBigJamesG staff at Trump Doral was amazing. Made my visit wonderful. Blue course is awesome. Doral as it should be" Great, thanks.</t>
  </si>
  <si>
    <t>https://twitter.com/realDonaldTrump/status/494142539843530752</t>
  </si>
  <si>
    <t>‚ÄúBe ready for problems-you‚Äôll have them every day. Keep your focus and be as big as your daily challenges.‚Äù ‚Äì Trump Never Give Up</t>
  </si>
  <si>
    <t>https://twitter.com/realDonaldTrump/status/494152454117027840</t>
  </si>
  <si>
    <t>" @ token_one I just finished reading your book "Think Like A Champion". Great stuff. Positive thoughts, positive actions." Thank you.</t>
  </si>
  <si>
    <t>https://twitter.com/realDonaldTrump/status/494174152807698432</t>
  </si>
  <si>
    <t>Get our Marine out of Mexico. http://instagram.com/p/rCyQGAGhXZ/</t>
  </si>
  <si>
    <t>https://twitter.com/realDonaldTrump/status/494182641663737857</t>
  </si>
  <si>
    <t>Obama spoke to the Mexican president last week &amp; did not mention UMC Sgt. Tahmooressi. Sad!</t>
  </si>
  <si>
    <t>https://twitter.com/realDonaldTrump/status/494188311922348032</t>
  </si>
  <si>
    <t>Along with two championship courses on the Potomac River, @ TrumpGolfDC‚Äôs also offers limitless social events http://www.trumpnationaldc.com/</t>
  </si>
  <si>
    <t>https://twitter.com/realDonaldTrump/status/494188972634304512</t>
  </si>
  <si>
    <t>My @ FoxNews @ gretawire int. on the border crisis, # BringBackOurMarine &amp; Obama‚Äôs ineptitude &amp; the economyhttp://video.foxnews.com/v/3701850722001/trump-obama-wants-migrant-kids-in-us-since-they-become-dems/?playlist_id=930909814001#sp=show-clips ‚Ä¶</t>
  </si>
  <si>
    <t># #sp</t>
  </si>
  <si>
    <t>https://twitter.com/realDonaldTrump/status/494199025626009600</t>
  </si>
  <si>
    <t>Watch ‚Äì Obama will not fix the illegal immigrant loophole. Instead he will sign another executive action giving more amnesty.</t>
  </si>
  <si>
    <t>https://twitter.com/realDonaldTrump/status/494203189957496832</t>
  </si>
  <si>
    <t>Youth unemployment is at a record high. ObamaCare is a job destroyer which is ruining aspiring careers. It must be repealed.</t>
  </si>
  <si>
    <t>https://twitter.com/realDonaldTrump/status/494210401513385984</t>
  </si>
  <si>
    <t>When in doubt, Obama fundraises. He has held 393 fundraisers in six years. Another record.</t>
  </si>
  <si>
    <t>https://twitter.com/realDonaldTrump/status/494216300739448832</t>
  </si>
  <si>
    <t>Environmental regulations stop Border Patrol from protecting 40% of the border http://www.newsmax.com/Newsfront/immigration-Border-Patrol-environmental-regulations/2014/07/28/id/585283/#ixzz38mkekMMd ‚Ä¶ A coup for the migrant Democrats.</t>
  </si>
  <si>
    <t>#ixzz38mkekMMd</t>
  </si>
  <si>
    <t>https://twitter.com/realDonaldTrump/status/494221900961574912</t>
  </si>
  <si>
    <t>Celebrated doctor @ BillCassidy will be a tremendous Senator. Louisiana ‚Äì send a Conservative to the Senate, vote for Bill this November!</t>
  </si>
  <si>
    <t>https://twitter.com/realDonaldTrump/status/494223190613561344</t>
  </si>
  <si>
    <t>" @ sluggok @ realDonaldTrump Thank You for donating a trac chair to the wounded warriors.It's much appreciated." My honor, thank you.</t>
  </si>
  <si>
    <t>https://twitter.com/realDonaldTrump/status/494224893282906112</t>
  </si>
  <si>
    <t>" @ Pearcyyy @ realDonaldTrump Even i want you to become the president of the United States and i'm from Britain! # Legend # Trump" Cute!</t>
  </si>
  <si>
    <t>https://twitter.com/realDonaldTrump/status/494284948447064064</t>
  </si>
  <si>
    <t>. @ Andre_Reed83. Congratulations Andre, you deserve it!</t>
  </si>
  <si>
    <t>https://twitter.com/realDonaldTrump/status/494342637445332993</t>
  </si>
  <si>
    <t>"@JGwildcard420: You are truely my hero @ realDonaldTrump" That's great, thanks.</t>
  </si>
  <si>
    <t>@JGwildcard420 @</t>
  </si>
  <si>
    <t>https://twitter.com/realDonaldTrump/status/494342898540744704</t>
  </si>
  <si>
    <t>" @ FOGzide: @ realDonaldTrump knows how to run a business and he knows how to run a country." So true!</t>
  </si>
  <si>
    <t>https://twitter.com/realDonaldTrump/status/494487634233008128</t>
  </si>
  <si>
    <t>"@UK_MikeP @ TrumpChicago saw the Trump letters on hotel for first time. Very tasteful and classy. Hotel is an architectural gem." Thank you</t>
  </si>
  <si>
    <t>@UK_MikeP @</t>
  </si>
  <si>
    <t>https://twitter.com/realDonaldTrump/status/494493288192557057</t>
  </si>
  <si>
    <t>" @ dwaters7545 @ TrumpChicago @SixteenChicago had dinner there for my 25th Wedding Anniversary! Absolutely beautiful!" Great, thanks.</t>
  </si>
  <si>
    <t>https://twitter.com/realDonaldTrump/status/494516410681683969</t>
  </si>
  <si>
    <t>Watch this tour by @ TrumpIntRealty's @M_Griffith1 of this luxurious penthouse in Trump Park Avenue-http://youtu.be/vOXD_RBV9rM</t>
  </si>
  <si>
    <t>https://twitter.com/realDonaldTrump/status/494545748584067072</t>
  </si>
  <si>
    <t>Via @ PRNewswire: ‚ÄúCentral Park Horse Show To Make Inaugural Debut in NYC Sept 18-21‚Äù http://www.prnewswire.com/news-releases/central-park-horse-show-to-make-inaugural-debut-in-nyc-sept-18-21-269084181.html ‚Ä¶ I am proud to be a sponsor!</t>
  </si>
  <si>
    <t>https://twitter.com/realDonaldTrump/status/494548169091739648</t>
  </si>
  <si>
    <t>" @ dhesi604 @ realDonaldTrump when does the trump tower in Vancouver bc open up? The pool bar is gonna be awesome" 1 year, thanks.</t>
  </si>
  <si>
    <t>https://twitter.com/realDonaldTrump/status/494548603072163840</t>
  </si>
  <si>
    <t>" @ wwwrvcom @ DarrrenRice @ realDonaldTrump Yes Donald seen it in Chicago last month too, thumbs up! # wearethepeople" Thanks.</t>
  </si>
  <si>
    <t>https://twitter.com/realDonaldTrump/status/494549138030473216</t>
  </si>
  <si>
    <t>" @ EdwinVSuccess @ realDonaldTrump is example of how Success is earned!! Everyday is an opportunity to get after it! " Thank you.</t>
  </si>
  <si>
    <t>https://twitter.com/realDonaldTrump/status/494551928828092417</t>
  </si>
  <si>
    <t>Each of the 176 magnificent luxury suites and guestrooms at @ TrumpNewYork provide a sophisticated urban appeal http://www.trumphotelcollection.com/central-park/new-york-city-hotel.php ‚Ä¶</t>
  </si>
  <si>
    <t>https://twitter.com/realDonaldTrump/status/494560510239850496</t>
  </si>
  <si>
    <t>I can‚Äôt believe that Prime Minister @ David_Cameron is giving massive subsidy to Scotland to destroy itself with windfarms.</t>
  </si>
  <si>
    <t>https://twitter.com/realDonaldTrump/status/494560534315171841</t>
  </si>
  <si>
    <t>PM @ David_Cameron should be run out of office for spending so much of England‚Äôs money to subsidize windfarms in Scotland.</t>
  </si>
  <si>
    <t>https://twitter.com/realDonaldTrump/status/494567114867740673</t>
  </si>
  <si>
    <t>Obama should work on a ceasefire in Chicago as well as Gaza.</t>
  </si>
  <si>
    <t>https://twitter.com/realDonaldTrump/status/494575403974270977</t>
  </si>
  <si>
    <t>Home ownership is at a 19 year low. If you can, buy now. You will thank me later.</t>
  </si>
  <si>
    <t>https://twitter.com/realDonaldTrump/status/494581540836233216</t>
  </si>
  <si>
    <t>It's time for Mountain State to have a Senator who will stop Obama‚Äôs war on coal. This November send DC a message, vote for @ CapitoforWV!</t>
  </si>
  <si>
    <t>https://twitter.com/realDonaldTrump/status/494583378620850176</t>
  </si>
  <si>
    <t>‚ÄúEach life is made up of mistakes and learning, waiting and growing, practicing patience and being persistent.‚Äù ‚Äì Rev. @ BillyGraham</t>
  </si>
  <si>
    <t>https://twitter.com/realDonaldTrump/status/494585793164230656</t>
  </si>
  <si>
    <t>In any business, there will be ups and downs. If you can weather the rough times your success will be even greater during high times.</t>
  </si>
  <si>
    <t>https://twitter.com/realDonaldTrump/status/494813813854588928</t>
  </si>
  <si>
    <t>" @ scratchhandicap: @ Trump_Ireland @ realDonaldTrump About to check in for 3 days!! Driving in as I type! Course looks amazing! Enjoy!</t>
  </si>
  <si>
    <t>https://twitter.com/realDonaldTrump/status/494815174365167617</t>
  </si>
  <si>
    <t>In order to be successful, especially to be very successful, you must have the ability to be able to handle pressure!</t>
  </si>
  <si>
    <t>https://twitter.com/realDonaldTrump/status/494832754253910016</t>
  </si>
  <si>
    <t>"It takes guts to be a brand. You cannot be all things to all people if you want to be a brand." - Midas Touch</t>
  </si>
  <si>
    <t>https://twitter.com/realDonaldTrump/status/494838273378758656</t>
  </si>
  <si>
    <t>"@TheMiniFed: Only man qualified to be president in 2016 is @ realdonaldtrump" Thank you-I guarantee that the U.S.A. will be respected again!</t>
  </si>
  <si>
    <t>@TheMiniFed @</t>
  </si>
  <si>
    <t>https://twitter.com/realDonaldTrump/status/494838898950815745</t>
  </si>
  <si>
    <t>" @ HUveges: Casey/Melissa wedding :) # trumpties Jonathan Truhan, Aaron Butler, Seth Kossin https://vine.co/v/hruAbDmH5XB "</t>
  </si>
  <si>
    <t>https://twitter.com/realDonaldTrump/status/494839069621239810</t>
  </si>
  <si>
    <t>" @ patalyst: I love # trumpties &amp; # trumpshirts RT @ realDonaldTrump: Sorry, the best and most beautiful ties (cont) http://tl.gd/lk3cl8 "</t>
  </si>
  <si>
    <t>https://twitter.com/realDonaldTrump/status/494839666273574916</t>
  </si>
  <si>
    <t>"@kesjenkins: If @ realDonaldTrump seriously takes a stab at presidency, I will find a way to work on his campaign. Thanks!</t>
  </si>
  <si>
    <t>@kesjenkins @</t>
  </si>
  <si>
    <t>https://twitter.com/realDonaldTrump/status/494839754907996160</t>
  </si>
  <si>
    <t>The Trump Signature Collection, exclusively available @ Macys, offers the top styles in ties and shirts.http://www1.macys.com/shop/mens-clothing/donald-j-trump?id=11746 ‚Ä¶</t>
  </si>
  <si>
    <t>https://twitter.com/realDonaldTrump/status/494839991055306753</t>
  </si>
  <si>
    <t>" @ GolfSwingShirt: @ realDonaldTrump I have the two ties on the right..great quality as they never loose their shape and tie a perfect knot."</t>
  </si>
  <si>
    <t>https://twitter.com/realDonaldTrump/status/494840491733553152</t>
  </si>
  <si>
    <t>"@illusiverealm: @ realDonaldTrump will be our strongest leader since Reagan" I agree, thanks!</t>
  </si>
  <si>
    <t>@illusiverealm @</t>
  </si>
  <si>
    <t>https://twitter.com/realDonaldTrump/status/494842793500499968</t>
  </si>
  <si>
    <t>"@MiznerGeek: @ realDonaldTrump You do have awesome ties. I have several. @ Macys" Thanks.</t>
  </si>
  <si>
    <t>@MiznerGeek @ @</t>
  </si>
  <si>
    <t>https://twitter.com/realDonaldTrump/status/494843183524626433</t>
  </si>
  <si>
    <t>"@EdmondddN: @ realDonaldTrump # Trump2016"</t>
  </si>
  <si>
    <t>@EdmondddN @</t>
  </si>
  <si>
    <t>https://twitter.com/realDonaldTrump/status/494843253070376962</t>
  </si>
  <si>
    <t>" @ StevenSourPatch: @ realDonaldTrump 4 President!!!"</t>
  </si>
  <si>
    <t>https://twitter.com/realDonaldTrump/status/494843401892687875</t>
  </si>
  <si>
    <t>" @ nifkin_juice: @kesjenkins @ realDonaldTrump I know exactly what it is... and you're it" Thanks.</t>
  </si>
  <si>
    <t>@ @kesjenkins @</t>
  </si>
  <si>
    <t>https://twitter.com/realDonaldTrump/status/494843619254104066</t>
  </si>
  <si>
    <t>" @ maathewdavis: Got my Dad a Trump tie from Macy's for Father's Day. he loves it. he says it's the best tie he's ever owned!" Great.</t>
  </si>
  <si>
    <t>https://twitter.com/realDonaldTrump/status/494843813420990465</t>
  </si>
  <si>
    <t>" @ theguychief_: @ realDonaldTrump # DonaldTrumpForPresident2016"</t>
  </si>
  <si>
    <t>https://twitter.com/realDonaldTrump/status/494870652323897344</t>
  </si>
  <si>
    <t>I support K-9‚Äôs for Warriors, a wonderful organization that trains service dogs for veterans. Please contact http://www.K9sForWarriors.org</t>
  </si>
  <si>
    <t>https://twitter.com/realDonaldTrump/status/494880504337149952</t>
  </si>
  <si>
    <t>. @ TrumpChicago‚Äôs river, lake and skyline views in each of its deluxe 5 Star guestrooms http://www.trumphotelcollection.com/chicago/chicago-hotel-suites.php ‚Ä¶</t>
  </si>
  <si>
    <t>https://twitter.com/realDonaldTrump/status/494901835476795392</t>
  </si>
  <si>
    <t>From ABC News: "In Demand: Washington's Highest (and lowest) Speaking Fees" by Scott Wilsonhttp://abcn.ws/1jKCtjO</t>
  </si>
  <si>
    <t>https://twitter.com/realDonaldTrump/status/494925729990475776</t>
  </si>
  <si>
    <t>Vera Coking made a big mistake in Atlantic City by turning down many millions of $‚Äôs years ago for property that just sold for $530,000.</t>
  </si>
  <si>
    <t>https://twitter.com/realDonaldTrump/status/494925979429912576</t>
  </si>
  <si>
    <t>Vera Coking saved me ‚Äúmucho‚Äù money by turning down my offer‚Äîthanks Vera!</t>
  </si>
  <si>
    <t>https://twitter.com/realDonaldTrump/status/494926117183447040</t>
  </si>
  <si>
    <t>If Vera Coking had taken my millions of $‚Äôs like she should have, she would have lived for many years in Palm Beach, Florida.</t>
  </si>
  <si>
    <t>https://twitter.com/realDonaldTrump/status/494930389547618304</t>
  </si>
  <si>
    <t>Trump Int‚Äôl Palm Beach offers a spectacular course, with hill vistas, bunkers and incredible water features. http://www.trumpinternationalpalmbeaches.com/</t>
  </si>
  <si>
    <t>https://twitter.com/realDonaldTrump/status/494932931492999168</t>
  </si>
  <si>
    <t>‚ÄúDeveloping your talent requires work, and work creates luck.‚Äù ‚Äì Trump Never Give Up</t>
  </si>
  <si>
    <t>https://twitter.com/realDonaldTrump/status/494938190579789826</t>
  </si>
  <si>
    <t>With our weakened dollar, gas will continue to rise. Fracking is an answer to lowering energy costs.</t>
  </si>
  <si>
    <t>https://twitter.com/realDonaldTrump/status/494942484020355073</t>
  </si>
  <si>
    <t>If our border is not secure, we can expect another attack. A country with open borders is open to the terrorists.</t>
  </si>
  <si>
    <t>https://twitter.com/realDonaldTrump/status/494943331458510849</t>
  </si>
  <si>
    <t>" @ brasicingbras @ Macys Donald, ever since I switched over to Trump ties from Macy's I can't stop closing deals!!" Great!</t>
  </si>
  <si>
    <t>https://twitter.com/realDonaldTrump/status/494979334277722113</t>
  </si>
  <si>
    <t>" @ bethlhoskins: @ realDonaldTrump @MiznerGeek @ Macys &amp; you have INCREDIBLE kids!!! By far your best work @ realDonaldTrump" Very nice, thanks.</t>
  </si>
  <si>
    <t>@ @ @MiznerGeek @ @</t>
  </si>
  <si>
    <t>https://twitter.com/realDonaldTrump/status/495023404890992640</t>
  </si>
  <si>
    <t>" @ CPow17: Got my first paycheck today. Watch out @ realDonaldTrump I'm right on you're heels" Great going, work hard!</t>
  </si>
  <si>
    <t>https://twitter.com/realDonaldTrump/status/495024115179601920</t>
  </si>
  <si>
    <t>" @ IR7DJ2: @ realDonaldTrump advancing to next round of bidding for @ buffalobills. He would be # amazing for # NFL and everything in general.</t>
  </si>
  <si>
    <t>https://twitter.com/realDonaldTrump/status/495025142322692096</t>
  </si>
  <si>
    <t>" @ woofeous: @ realDonaldTrump @ brasicingbras @ Macys I'll admit Trump ties are most beautiful.</t>
  </si>
  <si>
    <t>https://twitter.com/realDonaldTrump/status/495027187381460992</t>
  </si>
  <si>
    <t>Ebola patient will be brought to the U.S. in a few days - now I know for sure that our leaders are incompetent. KEEP THEM OUT OF HERE!</t>
  </si>
  <si>
    <t>https://twitter.com/realDonaldTrump/status/495027993484734464</t>
  </si>
  <si>
    <t>" @ pauljmarsico: @ realDonaldTrump @ buffalobills Only if the price is right will Mr. Trump make this deal."</t>
  </si>
  <si>
    <t>https://twitter.com/realDonaldTrump/status/495028173474918400</t>
  </si>
  <si>
    <t>" @ IR7DJ2: @ realDonaldTrump @buffalobillsHe knows how to run organizations.Has a proven track record. Most importantly-He's respected"</t>
  </si>
  <si>
    <t>https://twitter.com/realDonaldTrump/status/495028307206086656</t>
  </si>
  <si>
    <t>" @ IntegralDevices: @ realDonaldTrump @ IR7DJ2 @ buffalobills Congrats # NFL good choice"</t>
  </si>
  <si>
    <t>https://twitter.com/realDonaldTrump/status/495028924481806337</t>
  </si>
  <si>
    <t>" @ redskinsgirl23: @ realDonaldTrump @ Macys Not more beautiful than @ IvankaTrump! She is just soooooo beautiful!" I happen to agree!</t>
  </si>
  <si>
    <t>https://twitter.com/realDonaldTrump/status/495182739310936064</t>
  </si>
  <si>
    <t>Stop the EBOLA patients from entering the U.S. Treat them, at the highest level, over there. THE UNITED STATES HAS ENOUGH PROBLEMS!</t>
  </si>
  <si>
    <t>https://twitter.com/realDonaldTrump/status/495248354251919360</t>
  </si>
  <si>
    <t>. @ BLTPrimeMiami, @ TrumpDoral‚Äôs signature restaurant, has set the standard for today‚Äôs modern steakhouse http://www.e2hospitality.com/blt-prime-miami</t>
  </si>
  <si>
    <t>https://twitter.com/realDonaldTrump/status/495249256392167425</t>
  </si>
  <si>
    <t>‚ÄúSometimes life hits you in the head with a brick. Don't lose faith.‚Äù - Steve Jobs</t>
  </si>
  <si>
    <t>https://twitter.com/realDonaldTrump/status/495260564986527745</t>
  </si>
  <si>
    <t>Obama‚Äôs war on women. ‚ÄúNumber of Unemployed Women Increased in July by 227,000‚Äùhttp://www.cnsnews.com/news/article/ali-meyer/number-unemployed-women-increased-july-227000 ‚Ä¶</t>
  </si>
  <si>
    <t>https://twitter.com/realDonaldTrump/status/495284876946706434</t>
  </si>
  <si>
    <t>" @ MickyArison @ realDonaldTrump @ BLTPrimeMiami @ TrumpDoral thanks a really nice addition to the Doral neighborhood." Thank you.</t>
  </si>
  <si>
    <t>https://twitter.com/realDonaldTrump/status/495313265560662016</t>
  </si>
  <si>
    <t>If you think you can do a thing or think you can't do a thing, you're right. -- Henry Ford</t>
  </si>
  <si>
    <t>https://twitter.com/realDonaldTrump/status/495359293831802880</t>
  </si>
  <si>
    <t>. @ David_Cameron As Prime Minister, why are you spending vast amounts of money to subsidize ugly wind turbines in Scotland that nobody wants?</t>
  </si>
  <si>
    <t>https://twitter.com/realDonaldTrump/status/495376536577769472</t>
  </si>
  <si>
    <t>. @ David_Cameron Why do you give Scotland so much money to destroy their magnificent land with wind turbines-causing massive taxes &amp; E bills</t>
  </si>
  <si>
    <t>https://twitter.com/realDonaldTrump/status/495379061972410369</t>
  </si>
  <si>
    <t>The U.S. cannot allow EBOLA infected people back. People that go to far away places to help out are great-but must suffer the consequences!</t>
  </si>
  <si>
    <t>https://twitter.com/realDonaldTrump/status/495380307911385088</t>
  </si>
  <si>
    <t>Just as I have been predicting for years, Iraq will fall to the people that hate the U.S. the most - just outside of Baghdad."Keep the oil"</t>
  </si>
  <si>
    <t>https://twitter.com/realDonaldTrump/status/495381503204163584</t>
  </si>
  <si>
    <t>So many lives and two trillion dollars wasted, and our worst enemies will get the 2nd largest oil reserves in the World. Such stupid leaders</t>
  </si>
  <si>
    <t>https://twitter.com/realDonaldTrump/status/495383125732896768</t>
  </si>
  <si>
    <t>The ObamaCare website is in the news again - it is turning out to cost even more than previously thought, AND IT DOESN'T WORK! Big trouble!</t>
  </si>
  <si>
    <t>https://twitter.com/realDonaldTrump/status/495384828427374592</t>
  </si>
  <si>
    <t>If you read my last number of tweets, only one opinion can be formed - that our President, and therefore "leader," is grossly incompetent!</t>
  </si>
  <si>
    <t>https://twitter.com/realDonaldTrump/status/495396162439249920</t>
  </si>
  <si>
    <t>"@mrstraceyowen: @ realDonaldTrump you want sense ? Listen to @ realDonaldTrump !"</t>
  </si>
  <si>
    <t>@mrstraceyowen @ @</t>
  </si>
  <si>
    <t>https://twitter.com/realDonaldTrump/status/495414489266008064</t>
  </si>
  <si>
    <t>" @ BarbaraSMayer: @ realDonaldTrump You are right about the Ebola patients. It's a deadly virus, and they shouldn't bring them to the US."</t>
  </si>
  <si>
    <t>https://twitter.com/realDonaldTrump/status/495414742102839297</t>
  </si>
  <si>
    <t>" @ Mrs_VGomez: @ realDonaldTrump Yes !! The government is bringing them back here so the outbreak can start here too !!"</t>
  </si>
  <si>
    <t>https://twitter.com/realDonaldTrump/status/495415055962632192</t>
  </si>
  <si>
    <t>" @ NicolasTetrault: @ realDonaldTrump I agree 100%"</t>
  </si>
  <si>
    <t>https://twitter.com/realDonaldTrump/status/495415127634898944</t>
  </si>
  <si>
    <t>"@tina_louise_007: @ realDonaldTrump I agree!!!!!"</t>
  </si>
  <si>
    <t>@tina_louise_007 @</t>
  </si>
  <si>
    <t>https://twitter.com/realDonaldTrump/status/495415298808639488</t>
  </si>
  <si>
    <t>"@BigBoie7531: To all the liberal do gooders, this is the Plague you idiots! No cure! @You may have confidence in the CDC, but I don't!"</t>
  </si>
  <si>
    <t>https://twitter.com/realDonaldTrump/status/495528844502507520</t>
  </si>
  <si>
    <t>"@tony351952: @ realDonaldTrump U need 2 run 4 office"</t>
  </si>
  <si>
    <t>@tony351952 @</t>
  </si>
  <si>
    <t>https://twitter.com/realDonaldTrump/status/495531002505494528</t>
  </si>
  <si>
    <t>The U.S. must immediately stop all flights from EBOLA infected countries or the plague will start and spread inside our "borders." Act fast!</t>
  </si>
  <si>
    <t>https://twitter.com/realDonaldTrump/status/495704421578190848</t>
  </si>
  <si>
    <t>The fact that we are taking the Ebola patients, while others from the area are fleeing to the United States, is absolutely CRAZY-Stupid pols</t>
  </si>
  <si>
    <t>https://twitter.com/realDonaldTrump/status/495776394061053953</t>
  </si>
  <si>
    <t>"@livinginthenorm: I find @ realDonaldTrump and his tweets thoroughly entertaining!"</t>
  </si>
  <si>
    <t>@livinginthenorm @</t>
  </si>
  <si>
    <t>https://twitter.com/realDonaldTrump/status/495776625129451520</t>
  </si>
  <si>
    <t>"@NicoleNrouse: Looking forward to my work week in # Chicago and my favorite Rooftop restaurant @ TrumpChicago best view! @ realDonaldTrump"</t>
  </si>
  <si>
    <t>@NicoleNrouse @ @</t>
  </si>
  <si>
    <t>https://twitter.com/realDonaldTrump/status/495776740502142976</t>
  </si>
  <si>
    <t>"@BerryBrite1: @ realDonaldTrump They knew the risk when they went to Africa. They choose it freely."</t>
  </si>
  <si>
    <t>@BerryBrite1 @</t>
  </si>
  <si>
    <t>https://twitter.com/realDonaldTrump/status/495776843468136451</t>
  </si>
  <si>
    <t>" @ rdodd104: @ realDonaldTrump i agree it does seem crazy"</t>
  </si>
  <si>
    <t>https://twitter.com/realDonaldTrump/status/495776995708780544</t>
  </si>
  <si>
    <t>" @ TrickyMackey: @ Tidmore He seems to be doing the right thing. He's taking a stand for America and asking 4 some common sense about Ebola."</t>
  </si>
  <si>
    <t>https://twitter.com/realDonaldTrump/status/496119034543636480</t>
  </si>
  <si>
    <t>. @ FrankLuntz works really hard but is a guy who just doesn't have it - a total loser!</t>
  </si>
  <si>
    <t>https://twitter.com/realDonaldTrump/status/496120520677818368</t>
  </si>
  <si>
    <t>"@KrisinAL: @ realDonaldTrump @ FrankLuntz Explain? He's a pollster?" Yes, but a really bad (and boring) one!</t>
  </si>
  <si>
    <t>@KrisinAL @ @</t>
  </si>
  <si>
    <t>https://twitter.com/realDonaldTrump/status/496121675659108353</t>
  </si>
  <si>
    <t>" @ AgentSanderson: @ realDonaldTrump I hate myself for following you..." But you just have no control over yourself, you need Trump so badly!</t>
  </si>
  <si>
    <t>https://twitter.com/realDonaldTrump/status/496281645683834880</t>
  </si>
  <si>
    <t>" @ jenncase: . @ realDonaldTrump for prez 2016 cuz # america"</t>
  </si>
  <si>
    <t>https://twitter.com/realDonaldTrump/status/496282895410270208</t>
  </si>
  <si>
    <t>" @ Jon_Senior: Mr Trump sir, how many presidents from the last 50 years will you be better than when you become president? All of them?" All!</t>
  </si>
  <si>
    <t>https://twitter.com/realDonaldTrump/status/496297121956765697</t>
  </si>
  <si>
    <t>Isis terror group has now fully taken over large sections of Iraq, and will soon have control of massive oil reserves. I told you so.</t>
  </si>
  <si>
    <t>https://twitter.com/realDonaldTrump/status/496298705805664256</t>
  </si>
  <si>
    <t>We should have taken the oil in Iraq, and now our mortal enemies have got it, and with no opposition. Really dumb U.S. pols! I'm so angry!</t>
  </si>
  <si>
    <t>https://twitter.com/realDonaldTrump/status/496299495521808385</t>
  </si>
  <si>
    <t>"@MichaelKakos: @ realDonaldTrump if only we listened to your wisdom Mr. Trump! # sad # damnshame" True!</t>
  </si>
  <si>
    <t>https://twitter.com/realDonaldTrump/status/496299890948206592</t>
  </si>
  <si>
    <t>" @ Yubbie007: Your excellence @ realDonaldTrump If were the President all these problems would have been solved. We need you to save the world</t>
  </si>
  <si>
    <t>https://twitter.com/realDonaldTrump/status/496327413513875456</t>
  </si>
  <si>
    <t>One of the tallest office buildings in downtown NYC, 40 Wall Street is a classic Art Deco building http://www.40wallstreet.com/overview</t>
  </si>
  <si>
    <t>https://twitter.com/realDonaldTrump/status/496338994746380288</t>
  </si>
  <si>
    <t>Mayor Bill Vescio of Briarcliff Manor, Westchester, is doing a terrible job. Horrible roads, high taxes, housing down. @ westchestergov</t>
  </si>
  <si>
    <t>https://twitter.com/realDonaldTrump/status/496339043626795008</t>
  </si>
  <si>
    <t>Briarcliff Manor should get a better town manager. Philip Zegarelli has no clue‚Äîbad roads, a total puppet of the mayor? @ westchestergov</t>
  </si>
  <si>
    <t>https://twitter.com/realDonaldTrump/status/496388502716960769</t>
  </si>
  <si>
    <t>Focus on your goals, not your problems. Don't tread water. Get out there and go for it.</t>
  </si>
  <si>
    <t>https://twitter.com/realDonaldTrump/status/496389333180768257</t>
  </si>
  <si>
    <t>https://twitter.com/realDonaldTrump/status/496442582353055744</t>
  </si>
  <si>
    <t>A doctor on NBC Nightly News agreed with me-we should not bring Ebola into our country through two patients, but should bring docs to them.</t>
  </si>
  <si>
    <t>https://twitter.com/realDonaldTrump/status/496443427647942658</t>
  </si>
  <si>
    <t>The bigger problem with Ebola is all of the people coming into the U.S. from West Africa who may be infected with the disease. STOP FLIGHTS!</t>
  </si>
  <si>
    <t>https://twitter.com/realDonaldTrump/status/496443851012603904</t>
  </si>
  <si>
    <t>"@LeAnneLovesArt: @ realDonaldTrump New York City hospital testing patient for possible Ebola infection... http://www.foxnews.com/health/2014/08/04/new-york-city-hospital-testing-patient-for-possible-ebola-infection/ ‚Ä¶" Hello!</t>
  </si>
  <si>
    <t>@LeAnneLovesArt @</t>
  </si>
  <si>
    <t>https://twitter.com/realDonaldTrump/status/496445253172600832</t>
  </si>
  <si>
    <t>" @ Coximus2: Oh, Donald. Don't ever change @ realDonaldTrump" I will try not to!</t>
  </si>
  <si>
    <t>https://twitter.com/realDonaldTrump/status/496445608233029632</t>
  </si>
  <si>
    <t>" @ happygirl71929: Our current government doesn't have the balls to do what needs to be done....Yet ANOTHER reason for you to Run!"</t>
  </si>
  <si>
    <t>https://twitter.com/realDonaldTrump/status/496574551569227776</t>
  </si>
  <si>
    <t>" @ SteveGutzler: In the end, you‚Äôre measured not by how much you undertake, but what you finally accomplish - Donald Trump</t>
  </si>
  <si>
    <t>https://twitter.com/realDonaldTrump/status/496577740028772352</t>
  </si>
  <si>
    <t>" @ JordanManhas: @ realDonaldTrump , Any plans for a trump building in Toronto, Mr.Trump." Already have a great one, Trump International hotel</t>
  </si>
  <si>
    <t>https://twitter.com/realDonaldTrump/status/496578403840315392</t>
  </si>
  <si>
    <t>" @ TheJimLewis: I really like the # Trump collection, quality is outstanding, Feel like a # billionaire wearing it. pic.twitter.com/lKXfxIUwAW"</t>
  </si>
  <si>
    <t>https://twitter.com/realDonaldTrump/status/496613692889661440</t>
  </si>
  <si>
    <t>" @ Sprkle: Your opinions on # Ebola were outstanding and intelligent. If only we could channel some of this common sense to the WH.."</t>
  </si>
  <si>
    <t>https://twitter.com/realDonaldTrump/status/496614759660548096</t>
  </si>
  <si>
    <t>"@JayGershbein: I agree! MT Doctor on @ NBCNightlyNews agreed we should not bring # Ebola into country in two patients, bring docs to them."</t>
  </si>
  <si>
    <t>@JayGershbein @</t>
  </si>
  <si>
    <t>https://twitter.com/realDonaldTrump/status/496616063732572160</t>
  </si>
  <si>
    <t>So many people are agreeing with me on not creating a "highway" for Ebola to the U.S. Started in small area of Africa and now spreading fast</t>
  </si>
  <si>
    <t>https://twitter.com/realDonaldTrump/status/496616681440301057</t>
  </si>
  <si>
    <t>"@illusiverealm: Just bought a @ realDonaldTrump tie from @ Macys it's beautiful, great style" Great, they are top quality at reasonable price</t>
  </si>
  <si>
    <t>@illusiverealm @ @</t>
  </si>
  <si>
    <t>https://twitter.com/realDonaldTrump/status/496640747379388416</t>
  </si>
  <si>
    <t>Our government now imports illegal immigrants and deadly diseases. Our leaders are inept.</t>
  </si>
  <si>
    <t>https://twitter.com/realDonaldTrump/status/496640871727906816</t>
  </si>
  <si>
    <t>Doctors have already died treating Ebola http://www.nbcnews.com/storyline/ebola-virus-outbreak/doctor-contracts-ebola-after-treating-american-who-died-nigeria-n171946 ‚Ä¶ We should not be importing the disease to our homeland.</t>
  </si>
  <si>
    <t>https://twitter.com/realDonaldTrump/status/496645852564570112</t>
  </si>
  <si>
    <t>‚ÄúBeing true to yourself‚Ä¶will give you a lot of power over any negatives thrown your way.‚Äù ‚Äì Midas Touch</t>
  </si>
  <si>
    <t>https://twitter.com/realDonaldTrump/status/496664892884398081</t>
  </si>
  <si>
    <t>Thank you, @ elvisduran for dedicating your birthday today to the @ EricTrumpFdn for @ StJude! Click here to donate: http://www.gofundme.com/cfgjec</t>
  </si>
  <si>
    <t>https://twitter.com/realDonaldTrump/status/496667126804258816</t>
  </si>
  <si>
    <t>Via @ LasVegasSun by Eugene R. Dunn: ‚ÄúImpeach Obama and elect Trump‚Äùhttp://www.lasvegassun.com/news/2014/aug/04/impeach-obama-and-elect-trump/ ‚Ä¶</t>
  </si>
  <si>
    <t>https://twitter.com/realDonaldTrump/status/496672537984913408</t>
  </si>
  <si>
    <t>Congratulations to @ IvankaTrump on being named the @ FoxNewsSunday Power Player of the Weekhttp://www.foxnews.com/on-air/fox-news-sunday-chris-wallace/email ‚Ä¶</t>
  </si>
  <si>
    <t>https://twitter.com/realDonaldTrump/status/496710484763357184</t>
  </si>
  <si>
    <t>The ultimate vacation destination, @ TrumpPanama‚Äôs sleek design evokes a majestic sail fully deployed in the wind http://www.trumphotelcollection.com/panama/panama-city-panama-hotels.php ‚Ä¶</t>
  </si>
  <si>
    <t>https://twitter.com/realDonaldTrump/status/496713364635389952</t>
  </si>
  <si>
    <t>It‚Äôs Tuesday. How many fundraisers, travelling on the taxpayer dime, will Obama hold today?</t>
  </si>
  <si>
    <t>https://twitter.com/realDonaldTrump/status/496719225978122240</t>
  </si>
  <si>
    <t>The $200M in renovations of Trump Int‚Äôl Washington DC are on track. The Old Post Office is being transformed into true luxury.</t>
  </si>
  <si>
    <t>https://twitter.com/realDonaldTrump/status/496724974926057473</t>
  </si>
  <si>
    <t>We are going through contentious primaries now but the GOP must unite. Let‚Äôs take the Senate and stop Obama‚Äôs dangerous agenda.</t>
  </si>
  <si>
    <t>https://twitter.com/realDonaldTrump/status/496729586403909632</t>
  </si>
  <si>
    <t>The Village @ Trump_Charlotte offers a variety of 5 Star dining experiences for everyday dining &amp; catered affairs http://www.trumpnationalcharlotte.com/dining</t>
  </si>
  <si>
    <t>https://twitter.com/realDonaldTrump/status/496733481196851200</t>
  </si>
  <si>
    <t>Congratulations to @ rushlimbaugh on his recent 26th year anniversary. Rush has revolutionized talk radio! Sorry haters and losers!</t>
  </si>
  <si>
    <t>https://twitter.com/realDonaldTrump/status/496740199658188800</t>
  </si>
  <si>
    <t>Think big. Stay focused. Be passionate. Don‚Äôt ever give up</t>
  </si>
  <si>
    <t>https://twitter.com/realDonaldTrump/status/496748481051394048</t>
  </si>
  <si>
    <t>Thanks @ MickyArison for your nice statement @ BLTPrimeMiami @ TrumpDoral. I just want to do as well as you have with @ MiamiHEAT. See u soon</t>
  </si>
  <si>
    <t>https://twitter.com/realDonaldTrump/status/496752403442860032</t>
  </si>
  <si>
    <t>‚ÄúThe belief that security can be obtained by throwing a small state to the wolves is a fatal delusion.‚Äù-Winston Churchill</t>
  </si>
  <si>
    <t>https://twitter.com/realDonaldTrump/status/496756082489171968</t>
  </si>
  <si>
    <t>SECURE THE BORDER! BUILD A WALL!</t>
  </si>
  <si>
    <t>https://twitter.com/realDonaldTrump/status/496858264160980992</t>
  </si>
  <si>
    <t>"@fuckceciliaa: @ realdonaldtrump I hate to admit it but I'm with you on this one."</t>
  </si>
  <si>
    <t>@fuckceciliaa @</t>
  </si>
  <si>
    <t>https://twitter.com/realDonaldTrump/status/497032098658910208</t>
  </si>
  <si>
    <t>Learning never exhausts the mind. -- Leonardo da Vinci</t>
  </si>
  <si>
    <t>https://twitter.com/realDonaldTrump/status/497047079295152128</t>
  </si>
  <si>
    <t>Remain open to new ideas. That's where innovation begins.</t>
  </si>
  <si>
    <t>https://twitter.com/realDonaldTrump/status/497049923389751296</t>
  </si>
  <si>
    <t>Investors are visionaries in some respects--they look beyond the present.</t>
  </si>
  <si>
    <t>https://twitter.com/realDonaldTrump/status/497050105883922432</t>
  </si>
  <si>
    <t>https://twitter.com/realDonaldTrump/status/497059791819534336</t>
  </si>
  <si>
    <t>With over 260 5 Star guest rooms &amp; suites @ TrumpTO is 65 stories of pure luxury in the center of downtown Toronto http://www.trumphotelcollection.com/toronto/toronto-ontario-hotels.php ‚Ä¶</t>
  </si>
  <si>
    <t>https://twitter.com/realDonaldTrump/status/497088550891159552</t>
  </si>
  <si>
    <t>Located in South Ayrshire, Scotland, @ TrumpTurnberry offers diverse dining options suitable for any occasion http://www.trump.com/Golf_Clubs/scotland/Turnberry.asp ‚Ä¶</t>
  </si>
  <si>
    <t>https://twitter.com/realDonaldTrump/status/497107684702027777</t>
  </si>
  <si>
    <t>Young entrepreneurs ‚Äì remember quality and results are the key metrics to success.</t>
  </si>
  <si>
    <t>https://twitter.com/realDonaldTrump/status/497108316800438273</t>
  </si>
  <si>
    <t>Discipline is a key ingredient for success. It will build character, motivation and bring opportunity.</t>
  </si>
  <si>
    <t>https://twitter.com/realDonaldTrump/status/497283877841682432</t>
  </si>
  <si>
    <t>"@superjessica562: Donald Trump by @ MacMiller will forever be one of my favs " I understand why!</t>
  </si>
  <si>
    <t>@superjessica562 @</t>
  </si>
  <si>
    <t>https://twitter.com/realDonaldTrump/status/497284580085628928</t>
  </si>
  <si>
    <t>"@D1PZ: One of Donald Trump's philosophies: "If someone screws you, screw them back ten times worse" I have heard of far worse!</t>
  </si>
  <si>
    <t>https://twitter.com/realDonaldTrump/status/497286902962462721</t>
  </si>
  <si>
    <t>" @ CMSKPK: Watch out, Sir! My daughter and I are the next Donald &amp; Ivanka! I'm coming for you...with a business proposal, of course!"</t>
  </si>
  <si>
    <t>https://twitter.com/realDonaldTrump/status/497291253995024384</t>
  </si>
  <si>
    <t>" @ BoogBannon: Can't wait till @ realDonaldTrump is president" I don't blame you, things would get really good, really fast!</t>
  </si>
  <si>
    <t>https://twitter.com/realDonaldTrump/status/497291384580501504</t>
  </si>
  <si>
    <t>" @ johnyboi509: @ realDonaldTrump for president #2016"</t>
  </si>
  <si>
    <t>https://twitter.com/realDonaldTrump/status/497292342165274624</t>
  </si>
  <si>
    <t>" @ ShadesOfLilac: RT ‚Äú @ realDonaldTrump: We should not be importing the disease to our homeland.‚Äù Completely agree, Mr. Trump."</t>
  </si>
  <si>
    <t>https://twitter.com/realDonaldTrump/status/497293352669556737</t>
  </si>
  <si>
    <t>" @ seankesser: @ bonn66 @ realDonaldTrump @ EricTrump Donald Trump and his son Eric Trump do massive amount of charity" Thank you!</t>
  </si>
  <si>
    <t>https://twitter.com/realDonaldTrump/status/497471974575456256</t>
  </si>
  <si>
    <t>These are something I just can't buy. Excited for the @ usopen http://instagram.com/p/raNuNxmhW_/?modal=true ‚Ä¶</t>
  </si>
  <si>
    <t>https://twitter.com/realDonaldTrump/status/497483466385412096</t>
  </si>
  <si>
    <t>ObamaCare premiums rising 13.2% in 2015 http://tbo.com/news/education/obamacare-premiums-rising-132-percent-in-florida-20140804/ ‚Ä¶ Elections have consequences!</t>
  </si>
  <si>
    <t>https://twitter.com/realDonaldTrump/status/497483919693209600</t>
  </si>
  <si>
    <t>" @ nothreeputt You have to admit @ realDonaldTrump was correct, Valhalla much better course to the eye than Pinehurst. # notamuni" So true!</t>
  </si>
  <si>
    <t>https://twitter.com/realDonaldTrump/status/497770498374516738</t>
  </si>
  <si>
    <t>Sorry, I won‚Äôt be able to do @ foxandfriends at 7 AM on Monday‚Äîwill be in India.</t>
  </si>
  <si>
    <t>https://twitter.com/realDonaldTrump/status/497771551887228928</t>
  </si>
  <si>
    <t>What other country tells the enemy when we are going to attack like Obama is doing with ISIS. Whatever happened to the element of surprise?</t>
  </si>
  <si>
    <t>https://twitter.com/realDonaldTrump/status/497773563802574848</t>
  </si>
  <si>
    <t>The new winner of the @ MissTeenUSA pageant K. Lee Graham http://instagram.com/p/rcWinlmhQ0/?modal=true ‚Ä¶</t>
  </si>
  <si>
    <t>https://twitter.com/realDonaldTrump/status/497789495321038848</t>
  </si>
  <si>
    <t>One of @ GolfWorldUS‚Äô top public courses, @ TrumpGolfLA's course stands as a testament to the greatness of golf http://www.trumpnationallosangeles.com/Default.aspx?p=DynamicModule&amp;pageid=288145&amp;ssid=166797&amp;vnf=1 ‚Ä¶</t>
  </si>
  <si>
    <t>https://twitter.com/realDonaldTrump/status/497790517921714176</t>
  </si>
  <si>
    <t>" @ dainbramaged_ @ realDonaldTrump Surprise only happens when Obama does something right. You can expect no surprises." True.</t>
  </si>
  <si>
    <t>https://twitter.com/realDonaldTrump/status/497791357877256193</t>
  </si>
  <si>
    <t>. @ nypost: ‚ÄúDozens of key staffers fleeing @ AGSchneiderman‚Äôs office‚Äùhttp://nypost.com/2014/08/03/dozens-of-key-staffers-fleeing-schneidermans-office ‚Ä¶</t>
  </si>
  <si>
    <t>https://twitter.com/realDonaldTrump/status/497793382602014720</t>
  </si>
  <si>
    <t>Via @ nypost by Editorial Board: ‚ÄúNew York‚Äôs mute @ AGSchneiderman‚Äù http://nypost.com/2014/08/03/new-yorks-mute-attorney-general/ ‚Ä¶ Schneiderman is feckless and corrupt.</t>
  </si>
  <si>
    <t>https://twitter.com/realDonaldTrump/status/497801930509668352</t>
  </si>
  <si>
    <t>Iraq is more dangerous today than any time under Saddam. War was a mistake, as I said from the very beginning. Bush &amp; Obama should apologize</t>
  </si>
  <si>
    <t>https://twitter.com/realDonaldTrump/status/497805542673620992</t>
  </si>
  <si>
    <t>With 18 beautiful holes, each boasting unique characteristics, Trump Nat‚Äôl Philadelphia is a Golf treasure http://www.trumpnationalphiladelphia.com/Default.aspx?p=DynamicModule&amp;pageid=297512&amp;ssid=180271&amp;vnf=1 ‚Ä¶</t>
  </si>
  <si>
    <t>https://twitter.com/realDonaldTrump/status/497806387435823104</t>
  </si>
  <si>
    <t>Obama will send troops back into Iraq combat zone. Don‚Äôt believe anything he says. Just covering for his mistakes.</t>
  </si>
  <si>
    <t>https://twitter.com/realDonaldTrump/status/497816259267153922</t>
  </si>
  <si>
    <t>" @ scrt22 @ realDonaldTrump for all of your faults, whole lot of common sense coming from this twitter account." Thanks, sort of!</t>
  </si>
  <si>
    <t>https://twitter.com/realDonaldTrump/status/497818713320861696</t>
  </si>
  <si>
    <t>"Ebola's spread is 'unprecedented' says CDC chief"http://www.dailymail.co.uk/news/article-2719852/Ebola-s-spread-unprecedented-says-CDC-chief-warns-deadly-disease-spread-US.html#ixzz39oaWl9uE ‚Ä¶</t>
  </si>
  <si>
    <t>#ixzz39oaWl9uE</t>
  </si>
  <si>
    <t>https://twitter.com/realDonaldTrump/status/497819123708350464</t>
  </si>
  <si>
    <t>Same CDC which is bringing Ebola to US misplaced samples of anthrax earlier this year http://www.cnn.com/2014/07/15/health/cdc-anthrax-ziploc-bags/ ‚Ä¶ Be careful.</t>
  </si>
  <si>
    <t>https://twitter.com/realDonaldTrump/status/497830138386853890</t>
  </si>
  <si>
    <t>" @ gmannn1983 @ realDonaldTrump best ties anywhere class all the way" Thanks.</t>
  </si>
  <si>
    <t>https://twitter.com/realDonaldTrump/status/497830436253728768</t>
  </si>
  <si>
    <t>‚ÄúIf you know the enemy and know yourself you need not fear the results of a hundred battles.‚Äù - Sun Tzu</t>
  </si>
  <si>
    <t>https://twitter.com/realDonaldTrump/status/497929465385988096</t>
  </si>
  <si>
    <t>" @ seankesser: @ realDonaldTrump Trump University had 98% approval ratings,beats Harvard, NYU &amp; other top universities"</t>
  </si>
  <si>
    <t>https://twitter.com/realDonaldTrump/status/497930725967286272</t>
  </si>
  <si>
    <t>" @ mlmpatton: @ realDonaldTrump when is Celebrity Apprentice returning? Love that show &amp; you!" In the Fall, thanks!</t>
  </si>
  <si>
    <t>https://twitter.com/realDonaldTrump/status/497931789009444866</t>
  </si>
  <si>
    <t>" @ Suhreenaa: Donald Trump Still My Favorite Song!!"</t>
  </si>
  <si>
    <t>https://twitter.com/realDonaldTrump/status/497932271794810880</t>
  </si>
  <si>
    <t>" @ MJB____: I just bought # ArtOfTheDeal and # ThinkBig @ realDonaldTrump" Great, enjoy!</t>
  </si>
  <si>
    <t>https://twitter.com/realDonaldTrump/status/497941922292703232</t>
  </si>
  <si>
    <t>" @ BackOnTrackUSA:While Obama is partying at The WH with corrupt African leaders, Christians are being killed by ISIS with American weapons."</t>
  </si>
  <si>
    <t>https://twitter.com/realDonaldTrump/status/497942197258690560</t>
  </si>
  <si>
    <t>" @ pacsgirl36: @ realDonaldTrump wish he would just resign he is hurting America now other parts of the world Obama is a disaster"</t>
  </si>
  <si>
    <t>https://twitter.com/realDonaldTrump/status/497942345623810048</t>
  </si>
  <si>
    <t>" @ hardworkinmane: @ realDonaldTrump u need to have a talk show of your own. It would really be big because u have interesting views." I agree</t>
  </si>
  <si>
    <t>https://twitter.com/realDonaldTrump/status/498002260828622848</t>
  </si>
  <si>
    <t>" @ josegonzalez_69: @ realDonaldTrump Bush never should've sent our troops there to begin with!"I have said that for many years, bad judgement</t>
  </si>
  <si>
    <t>https://twitter.com/realDonaldTrump/status/498002617235419136</t>
  </si>
  <si>
    <t>" @ wRiTeItNoW. A quote you'd like. You have undertaken to cheat me. I won't sue you, for the law is too slow. I'll ruin you. -Vanderbilt"</t>
  </si>
  <si>
    <t>https://twitter.com/realDonaldTrump/status/498004299566555136</t>
  </si>
  <si>
    <t>" @ dejr5: @ realDonaldTrump Donald Trump &amp; Ben Carson 2016" Wow!</t>
  </si>
  <si>
    <t>https://twitter.com/realDonaldTrump/status/498005940512489472</t>
  </si>
  <si>
    <t>The World as we know it is falling apart. Much of the blame can be attributed to the fact that the United States is no longer respected!</t>
  </si>
  <si>
    <t>https://twitter.com/realDonaldTrump/status/498008486551506945</t>
  </si>
  <si>
    <t>We need a President who isn't a laughing stock to the entire World. We need a truly great leader, a genius at strategy and winning. Respect!</t>
  </si>
  <si>
    <t>https://twitter.com/realDonaldTrump/status/498008880312754176</t>
  </si>
  <si>
    <t>"@Mega_Murph_: We need smart people like @ realDonaldTrump in office - he can get America back on it's feet"</t>
  </si>
  <si>
    <t>@Mega_Murph_ @</t>
  </si>
  <si>
    <t>https://twitter.com/realDonaldTrump/status/498752769936064514</t>
  </si>
  <si>
    <t>" @ PG1701: @ realDonaldTrump Home or abroad, this President hasn't put one dent into any of our problems. In many cases, made things worse."</t>
  </si>
  <si>
    <t>https://twitter.com/realDonaldTrump/status/498754243059531776</t>
  </si>
  <si>
    <t>" @ Kittykatnip1970: @SaveUSA2014 @ realDonaldTrump If Mr. Trump was our next POTUS our economy would improve &amp; jobs would be created.</t>
  </si>
  <si>
    <t>@ @SaveUSA2014 @</t>
  </si>
  <si>
    <t>https://twitter.com/realDonaldTrump/status/498754376362885120</t>
  </si>
  <si>
    <t>" @ Kittykatnip1970: @SaveUSA2014 @ realDonaldTrump Dr. Ben Carson and @ SenTedCruz are my top choices."</t>
  </si>
  <si>
    <t>@ @SaveUSA2014 @ @</t>
  </si>
  <si>
    <t>https://twitter.com/realDonaldTrump/status/498754714339930112</t>
  </si>
  <si>
    <t>" @ tweets_business: @ realDonaldTrump pic.twitter.com/wYbBBk197x"</t>
  </si>
  <si>
    <t>https://twitter.com/realDonaldTrump/status/498755082335576064</t>
  </si>
  <si>
    <t>" @ TruthGunner: ‚Äú @ realDonaldTrump: " @ dejr5: @ realDonaldTrump Donald Trump &amp; Ben Carson 2016" Wow!‚Äù I LIKE IT !!! Run Donald, RUN !"</t>
  </si>
  <si>
    <t>https://twitter.com/realDonaldTrump/status/498755228658057216</t>
  </si>
  <si>
    <t>" @ TheAme19: @ realDonaldTrump @ RedNationRising And the answer ISN'T Hillary or Pocahontas Warren for $300..."</t>
  </si>
  <si>
    <t>https://twitter.com/realDonaldTrump/status/498755561111162880</t>
  </si>
  <si>
    <t>"@DeannaSpillyard: My Dad, Captain Tom Scott went home to be with the Lord last night. Please keep my family in your prayers. # devastated.</t>
  </si>
  <si>
    <t>https://twitter.com/realDonaldTrump/status/498756361204015104</t>
  </si>
  <si>
    <t>"@babalandyy: @ realDonaldTrump you should be the president" Thanks!</t>
  </si>
  <si>
    <t>@babalandyy @</t>
  </si>
  <si>
    <t>https://twitter.com/realDonaldTrump/status/498756741140852736</t>
  </si>
  <si>
    <t>" @ Aaron_Yay: Trump is my new idol. His pastor was Norman Vincent Peale?! # NewThoughtPioneer - Can't wait to read the Art of the Deal.</t>
  </si>
  <si>
    <t>https://twitter.com/realDonaldTrump/status/498757874680885248</t>
  </si>
  <si>
    <t>" @ bahia6085: @ realDonaldTrump Saw Show on IVANKA Fox News. Very good. She is a great role model--like you," Thank you!</t>
  </si>
  <si>
    <t>https://twitter.com/realDonaldTrump/status/498760492664782848</t>
  </si>
  <si>
    <t>" @ JonathanBowa: @ realDonaldTrump you need to run for office."</t>
  </si>
  <si>
    <t>https://twitter.com/realDonaldTrump/status/498774997616566272</t>
  </si>
  <si>
    <t>Sorry, won't be doing Fox &amp; Friends this morning - will be in India on a couple of major business deals!</t>
  </si>
  <si>
    <t>https://twitter.com/realDonaldTrump/status/498776368201859072</t>
  </si>
  <si>
    <t>" @ AkomolafeJoseph: @ realDonaldTrump @ Aaron I have read it back to back - where i get my motivation from. Donald Trump is a rare gem." Nice!</t>
  </si>
  <si>
    <t>https://twitter.com/realDonaldTrump/status/498776926035910656</t>
  </si>
  <si>
    <t>"@sammyt_77: @ realDonaldTrump you're a true champion Mr. Trump!" Thank you.</t>
  </si>
  <si>
    <t>@sammyt_77 @</t>
  </si>
  <si>
    <t>https://twitter.com/realDonaldTrump/status/498850010902310913</t>
  </si>
  <si>
    <t>https://twitter.com/realDonaldTrump/status/498853733649096705</t>
  </si>
  <si>
    <t>. @ IvankaTrump‚Äôs @ FoxNewsSunday ‚ÄúPower Player of the Week‚Äù interview with Chris Wallacehttp://video.foxnews.com/v/3724217356001/the-donalds-daughter-taking-family-empire-to-new-heights/#sp=show-clips/weekend ‚Ä¶</t>
  </si>
  <si>
    <t>#sp</t>
  </si>
  <si>
    <t>https://twitter.com/realDonaldTrump/status/498871364091396096</t>
  </si>
  <si>
    <t>. @ TrumpNewYork‚Äôs 176 rooms have floor-to-ceiling windows providing unparalleled views of Central Park &amp; NYC http://www.trumphotelcollection.com/central-park/new-york-city-hotel.php ‚Ä¶</t>
  </si>
  <si>
    <t>https://twitter.com/realDonaldTrump/status/498886770675945472</t>
  </si>
  <si>
    <t>A spectacular lake front club w/ dramatic course designed by @ SharkGregNorman, @ Trump_Charlotte is NC‚Äôs top club http://www.trumpnationalcharlotte.com/</t>
  </si>
  <si>
    <t>https://twitter.com/realDonaldTrump/status/498905672810258433</t>
  </si>
  <si>
    <t>" @ BonillaFeer: When I grow up, I want to be like... @ realDonaldTrump" Work hard!</t>
  </si>
  <si>
    <t>https://twitter.com/realDonaldTrump/status/498906241381728257</t>
  </si>
  <si>
    <t>" @ ash_talks: Have to meet @ realDonaldTrump in the morning. Good night."</t>
  </si>
  <si>
    <t>https://twitter.com/realDonaldTrump/status/498906497251037184</t>
  </si>
  <si>
    <t>"@JayGW804: RT @ realDonaldTrump: The secret of getting ahead is getting started. -- Mark Twain"</t>
  </si>
  <si>
    <t>@JayGW804 @</t>
  </si>
  <si>
    <t>https://twitter.com/realDonaldTrump/status/498906669255237633</t>
  </si>
  <si>
    <t>" @ MelissaIl: @ realDonaldTrump Hope you had a great weekend with your gorgeous wife." Very nice, thanks!</t>
  </si>
  <si>
    <t>https://twitter.com/realDonaldTrump/status/498907021367054336</t>
  </si>
  <si>
    <t>" @ Richp2266: @ realDonaldTrump @ SharkGregNorman @ Trump_Charlotte Plus he has his own water. pic.twitter.com/aS4HdMKqTR"</t>
  </si>
  <si>
    <t>https://twitter.com/realDonaldTrump/status/498908348876857345</t>
  </si>
  <si>
    <t>"@DonnyGoines: @ TrumpNewYork One of my goals is to purchase a residence in your buildings. They're such beautiful works of art. # Positive"</t>
  </si>
  <si>
    <t>@DonnyGoines @</t>
  </si>
  <si>
    <t>https://twitter.com/realDonaldTrump/status/498917877660266496</t>
  </si>
  <si>
    <t>‚ÄúWe would accomplish many more things if we did not think of them as impossible.‚Äù - Vince Lombardi</t>
  </si>
  <si>
    <t>https://twitter.com/realDonaldTrump/status/498929793715695616</t>
  </si>
  <si>
    <t>‚ÄúRemember that fear can be conquered. Go full throttle, and the odds will be on your side.‚Äù ‚Äì Trump Never Give Up</t>
  </si>
  <si>
    <t>https://twitter.com/realDonaldTrump/status/498938925998936064</t>
  </si>
  <si>
    <t>‚ÄúDo not view any failure as the end. Learn your lessons quickly, then move on.‚Äù ‚Äì Think Big</t>
  </si>
  <si>
    <t>https://twitter.com/realDonaldTrump/status/499181941498052608</t>
  </si>
  <si>
    <t>Robin Williams was a truly wonderful actor &amp; comedian. One of the few people who could make me laugh. Very tragic.</t>
  </si>
  <si>
    <t>https://twitter.com/realDonaldTrump/status/499185862891290624</t>
  </si>
  <si>
    <t>Just watched Full Metal Jacket, can't believe R. Lee Ermey didn't win the Academy Award as the drill sergeant. Political nominations!</t>
  </si>
  <si>
    <t>https://twitter.com/realDonaldTrump/status/499207957260034048</t>
  </si>
  <si>
    <t>Via @ Reuters by @ sumeet_chat: ‚ÄúDonald Trump plans investment in India betting on Modi government‚Äùhttp://in.reuters.com/article/2014/08/12/uk-trump-india-idINKBN0GC18O20140812 ‚Ä¶</t>
  </si>
  <si>
    <t>https://twitter.com/realDonaldTrump/status/499223743710130176</t>
  </si>
  <si>
    <t>Host of the 2022 @ PGAChampionship &amp; 2017 # USWomensOpen, Trump Nat‚Äôl Bedminster offers 36 holes of world class golf http://www.trumpnationalbedminster.com/</t>
  </si>
  <si>
    <t>https://twitter.com/realDonaldTrump/status/499246506634129408</t>
  </si>
  <si>
    <t>‚ÄúIf you are passionate about your endeavors, it will be reflected back to you in your end result.‚Äù ‚Äì Trump Never Give Up</t>
  </si>
  <si>
    <t>https://twitter.com/realDonaldTrump/status/499255955151151106</t>
  </si>
  <si>
    <t>The @ TrumpChicago Spa offers 5 star services,12 treatment rooms &amp; 53 spa guestrooms overlooking Chicago skyline http://www.trumphotelcollection.com/chicago/chicago-spa-hotels.php ‚Ä¶</t>
  </si>
  <si>
    <t>https://twitter.com/realDonaldTrump/status/499268307506429953</t>
  </si>
  <si>
    <t>‚ÄúDiligence is the mother of good luck.‚Äù - Benjamin Franklin</t>
  </si>
  <si>
    <t>https://twitter.com/realDonaldTrump/status/499285006549016576</t>
  </si>
  <si>
    <t>‚ÄúThe way to get started is to quit talking and begin doing.‚Äù - Walt Disney</t>
  </si>
  <si>
    <t>https://twitter.com/realDonaldTrump/status/499295001596411904</t>
  </si>
  <si>
    <t>Entrepreneurs: Keep your momentum. Without momentum, a lot of great ideas go nowhere.</t>
  </si>
  <si>
    <t>https://twitter.com/realDonaldTrump/status/499295283030016000</t>
  </si>
  <si>
    <t>Entrepreneurs: Resolve to be bigger than your problems. Who‚Äôs the boss?</t>
  </si>
  <si>
    <t>https://twitter.com/realDonaldTrump/status/499296622602616832</t>
  </si>
  <si>
    <t>Be ready for problems. You‚Äôll have them every day, so keep things in perspective. Ask yourself: Is this a blip or is it a catastrophe?</t>
  </si>
  <si>
    <t>https://twitter.com/realDonaldTrump/status/499321923206385664</t>
  </si>
  <si>
    <t>"@AlmightyJuan__: I look like Donald Trump when he made his first 1 million" You must be great looking!</t>
  </si>
  <si>
    <t>https://twitter.com/realDonaldTrump/status/499325309150560257</t>
  </si>
  <si>
    <t>" @ ptarkkonen: "Without passion you don't have energy, without energy, you have nothing." -Donald Trump # quote"</t>
  </si>
  <si>
    <t>https://twitter.com/realDonaldTrump/status/499327157186072576</t>
  </si>
  <si>
    <t>" @ NYteeman: @ realDonaldTrump played your spectacular course in westchester; hit it to 1'7" on 13; awesome hole pic.twitter.com/Jrsoa7ChSS"</t>
  </si>
  <si>
    <t>https://twitter.com/realDonaldTrump/status/499327565514166272</t>
  </si>
  <si>
    <t>"@_jaynyc: if it's one person i admire, it'll be @ realDonaldTrump for all the success he's had in his lifetime." Thank you!</t>
  </si>
  <si>
    <t>@_jaynyc @</t>
  </si>
  <si>
    <t>https://twitter.com/realDonaldTrump/status/499329126168555521</t>
  </si>
  <si>
    <t>I just had an amazing day in Mumbai, India. Building an almost 80 story building, super luxury, which is doing great! Press is going wild.</t>
  </si>
  <si>
    <t>https://twitter.com/realDonaldTrump/status/499330292394778626</t>
  </si>
  <si>
    <t>Such amazing people in India. This trip is very enlightening!</t>
  </si>
  <si>
    <t>https://twitter.com/realDonaldTrump/status/499331271634718720</t>
  </si>
  <si>
    <t>" @ angelicaerazo_: @ realDonaldTrump is a true entrepreneur indeed. Smart decision maker and a great leader. I admire you, Mr. Trump." Thanks!</t>
  </si>
  <si>
    <t>https://twitter.com/realDonaldTrump/status/499331466019762176</t>
  </si>
  <si>
    <t>" @ SnoopyBarber: it'd be a good thing for USA if @ realDonaldTrump be POTUS in 2016."</t>
  </si>
  <si>
    <t>https://twitter.com/realDonaldTrump/status/499332592324608001</t>
  </si>
  <si>
    <t>" @ Writing4Life197: @ realDonaldTrump Please run in 2016 Mr Trump we need a new commander in chief" That's for sure!</t>
  </si>
  <si>
    <t>https://twitter.com/realDonaldTrump/status/499365446907596800</t>
  </si>
  <si>
    <t>" @ Subb54: Donald Trump investing in luxury hotels in India is a great news. Enjoyed Interesting interview on CNNIBN"</t>
  </si>
  <si>
    <t>https://twitter.com/realDonaldTrump/status/499366959520428032</t>
  </si>
  <si>
    <t>" @ DonnieBurner: @ realDonaldTrump = next president." I can tell you one thing, we would have a great country again-in fact, better than ever!</t>
  </si>
  <si>
    <t>https://twitter.com/realDonaldTrump/status/499371991452114945</t>
  </si>
  <si>
    <t>" @ Jonesbox: @ realDonaldTrump nothing like the delusions of a moron. Just what America needs." Very nice, thank you!</t>
  </si>
  <si>
    <t>https://twitter.com/realDonaldTrump/status/499373118516113408</t>
  </si>
  <si>
    <t>Just started building one of the great hotels of the World in Washington, D.C., the site of the Old Post Office. Will be amazing - JOBS!</t>
  </si>
  <si>
    <t>https://twitter.com/realDonaldTrump/status/499373609463578624</t>
  </si>
  <si>
    <t>" @ ellenbourque: @ Writing4Life197 your the best in the world for hotels /resorts....why not be our best in history as president?" Just watch!</t>
  </si>
  <si>
    <t>https://twitter.com/realDonaldTrump/status/499374330397335553</t>
  </si>
  <si>
    <t>" @ Lane_Pack: @ realDonaldTrump you got my vote."</t>
  </si>
  <si>
    <t>https://twitter.com/realDonaldTrump/status/499570919581691904</t>
  </si>
  <si>
    <t>Via @ FortuneMagazine by @ mcasey1: ‚ÄúDonald Trump plans to build a Trump Tower in Mumbai‚Äùhttp://fortune.com/2014/08/12/donald-trump-plans-to-build-a-trump-tower-in-mumbai/ ‚Ä¶</t>
  </si>
  <si>
    <t>https://twitter.com/realDonaldTrump/status/499573475074670592</t>
  </si>
  <si>
    <t>‚ÄúPerception about India has changed, says Donald Trump‚Äù http://economictimes.indiatimes.com/articleshow/40145275.cms?utm_source=contentofinterest&amp;utm_medium=text&amp;utm_campaign=cppst ‚Ä¶ via @ EconomicTimes by Kailash Babar</t>
  </si>
  <si>
    <t>https://twitter.com/realDonaldTrump/status/499590795633377280</t>
  </si>
  <si>
    <t>. @ WineEnthusiast‚Äôs highest rated wine in Virginia, @ trumpwinery is the premier name in sophistication and quality http://www.trumpwinery.com/scripts/cpg.cfm/4 ‚Ä¶</t>
  </si>
  <si>
    <t>https://twitter.com/realDonaldTrump/status/499601930453524481</t>
  </si>
  <si>
    <t>‚ÄúIf you can't explain it simply, you don't understand it well enough.‚Äù - Albert Einstein</t>
  </si>
  <si>
    <t>https://twitter.com/realDonaldTrump/status/499603060239634433</t>
  </si>
  <si>
    <t>"A person who never made a mistake never tried anything new." -- Albert Einstein</t>
  </si>
  <si>
    <t>https://twitter.com/realDonaldTrump/status/499617308709761024</t>
  </si>
  <si>
    <t>A 7,242 yd. masterpiece, @ TrumpGolfLA‚Äôs $250 million course features 18 challenging holes with incredible views http://www.trumpnationallosangeles.com/Default.aspx?p=DynamicModule&amp;pageid=288145&amp;ssid=166797&amp;vnf=1 ‚Ä¶</t>
  </si>
  <si>
    <t>https://twitter.com/realDonaldTrump/status/499625608423686144</t>
  </si>
  <si>
    <t>‚ÄúWhen everyone works with the same energy, loyalty and focus, it makes for smooth sailing all around.‚Äù ‚Äì Midas Touch</t>
  </si>
  <si>
    <t>https://twitter.com/realDonaldTrump/status/499653817949229056</t>
  </si>
  <si>
    <t>Keep the big picture in mind. There are always opportunities, and thinking too small can negate a lot of them.</t>
  </si>
  <si>
    <t>https://twitter.com/realDonaldTrump/status/500045347197313024</t>
  </si>
  <si>
    <t># TrumpAdvice http://bit.ly/1oNcvYj</t>
  </si>
  <si>
    <t>https://twitter.com/realDonaldTrump/status/500355915342970881</t>
  </si>
  <si>
    <t>On 59th &amp; Park Avenue, Trump Park Avenue transformed the legendary Hotel Delmonico into 120 luxury residences http://bit.ly/1t7diZu</t>
  </si>
  <si>
    <t>https://twitter.com/realDonaldTrump/status/501377499373527040</t>
  </si>
  <si>
    <t>On 59th &amp; Park Avenue, Trump Park Avenue transformed the legendary Hotel Delmonico into 120 luxury residences http://www.trumpinternationalrealty.com/property-gallery/trump-park-avenue/ ‚Ä¶</t>
  </si>
  <si>
    <t>https://twitter.com/realDonaldTrump/status/501382143520817152</t>
  </si>
  <si>
    <t>" @ zshroff @ TrumpChicago All the artsy types need to relax. Sign looks great, doesn't take away anything from the city's architecture." Thx.</t>
  </si>
  <si>
    <t>https://twitter.com/realDonaldTrump/status/501408168824832000</t>
  </si>
  <si>
    <t>Est. in 1906, @ TrumpTurnberry is home to the iconic Ailsa, @ The_Open Championship course four times overhttp://www.turnberryresort.co.uk/?PS=LGEN_AA_DEMA_CGGL_TPRP ‚Ä¶</t>
  </si>
  <si>
    <t>https://twitter.com/realDonaldTrump/status/501424834401009666</t>
  </si>
  <si>
    <t>. @ TrumpDoral's golf courses The Red Tiger, The Silver Fox &amp; The Golden Palm are on track to open later this year http://www.trumphotelcollection.com/miami/golf-courses-miami.php ‚Ä¶</t>
  </si>
  <si>
    <t>https://twitter.com/realDonaldTrump/status/501464481172819968</t>
  </si>
  <si>
    <t>‚ÄúDestiny has a part to play in your life and in your business--so give it a chance to work.‚Äù ‚Äì Think Like a Champion</t>
  </si>
  <si>
    <t>https://twitter.com/realDonaldTrump/status/501474962935648256</t>
  </si>
  <si>
    <t>The first General killed in a combat zone since Vietnam, it is a travesty that Obama did not attend Major General Harold Greene‚Äôs funeral</t>
  </si>
  <si>
    <t>https://twitter.com/realDonaldTrump/status/501754063676276736</t>
  </si>
  <si>
    <t>" @ KenCageRepo @ TrumpDoral That is absolutely SPECTACULAR. Although for the Trumps, its called "normal". Amazing job." Thank you.</t>
  </si>
  <si>
    <t>https://twitter.com/realDonaldTrump/status/501765721089904640</t>
  </si>
  <si>
    <t>Believe you can and you're halfway there. -- Theodore Roosevelt</t>
  </si>
  <si>
    <t>https://twitter.com/realDonaldTrump/status/501798238035652608</t>
  </si>
  <si>
    <t>Re Negotiation: Know exactly what you want &amp; focus on that. View conflict as an opportunity--this will expand your mind and your horizons.</t>
  </si>
  <si>
    <t>https://twitter.com/realDonaldTrump/status/501798887288758273</t>
  </si>
  <si>
    <t>Re Negotiation: Patience is an enormous virtue &amp; needs to be cultivated for successful negotiations on any level.</t>
  </si>
  <si>
    <t>https://twitter.com/realDonaldTrump/status/501799505394925568</t>
  </si>
  <si>
    <t>Re Negotiation: Persistence can go a long way. Being stubborn can be good. The key is to know when to loosen up.</t>
  </si>
  <si>
    <t>https://twitter.com/realDonaldTrump/status/501910662608859136</t>
  </si>
  <si>
    <t>@ Assouline_M Thanks Monique!</t>
  </si>
  <si>
    <t>https://twitter.com/realDonaldTrump/status/501912855550369793</t>
  </si>
  <si>
    <t>" @ CahlRStorrie: @ realDonaldTrump always knows what to say. I love the # trumpadvice" Thank you.</t>
  </si>
  <si>
    <t>https://twitter.com/realDonaldTrump/status/501913978629791744</t>
  </si>
  <si>
    <t>"@ohheyjanelle: Mr. @ realDonaldTrump for President 2016!"</t>
  </si>
  <si>
    <t>@ohheyjanelle @</t>
  </si>
  <si>
    <t>https://twitter.com/realDonaldTrump/status/501915012165021696</t>
  </si>
  <si>
    <t>" @ BalconyBreeze: @ realDonaldTrump @ CahlRStorrie Trump warned USA about O. He had it correctly." True!</t>
  </si>
  <si>
    <t>https://twitter.com/realDonaldTrump/status/501915178188165120</t>
  </si>
  <si>
    <t>" @ JWill1240: " @ realDonaldTrump: "@ohheyjanelle: Mr. @ realDonaldTrump for President 2016!"" PLEASE RUN. IF THERE'S A GOD, YOU WILL RUN!!!"</t>
  </si>
  <si>
    <t>@ @ @ohheyjanelle @</t>
  </si>
  <si>
    <t>https://twitter.com/realDonaldTrump/status/501915412502970370</t>
  </si>
  <si>
    <t>" @ BackOnTrackUSA: @ realDonaldTrump While Obama vacations,golfs, attends parties &amp; jazz concerts, ISIS is chopping heads off of journalists."</t>
  </si>
  <si>
    <t>https://twitter.com/realDonaldTrump/status/501917171396919296</t>
  </si>
  <si>
    <t>" @ MichaelTMorgan1: With obdurate compassion and care for the well being of the USA. You would be a remarkable prez! Ur QUALIFIED!"</t>
  </si>
  <si>
    <t>https://twitter.com/realDonaldTrump/status/501917418017816577</t>
  </si>
  <si>
    <t>" @ maathewdavis: @ realDonaldTrump The Donald would have this country back on track and turning a profit by the end of his first term." True.</t>
  </si>
  <si>
    <t>https://twitter.com/realDonaldTrump/status/502045041045803008</t>
  </si>
  <si>
    <t>ISIS made a big mistake with the beheading of the reporter. Even people against intervention want them blown into oblivion. LEADERSHIP!</t>
  </si>
  <si>
    <t>https://twitter.com/realDonaldTrump/status/502050248903385088</t>
  </si>
  <si>
    <t>" @ JessicahRabbit: "@troylaneroberts: Taking my daughter on a date. Only the best tonight! # trumpties pic.twitter.com/og3FzphXeT" how much?"</t>
  </si>
  <si>
    <t>https://twitter.com/realDonaldTrump/status/502051466702757888</t>
  </si>
  <si>
    <t>" @ Technotoaster: @ realDonaldTrump @ maathewdavis the world would love you to put up or shut up Donald. I think u CAN do it, but WILL u?"Watch</t>
  </si>
  <si>
    <t>https://twitter.com/realDonaldTrump/status/502054490678521858</t>
  </si>
  <si>
    <t>Our politically correct country will read the ISIS terrorists who beheaded the reporter their Miranda Rights prior to good food &amp; care!</t>
  </si>
  <si>
    <t>https://twitter.com/realDonaldTrump/status/502143448104071169</t>
  </si>
  <si>
    <t>An investment in life, luxury &amp; leisure, a Trump Nat‚Äôl Bedminster membership offers top amenities &amp; services http://www.trumpnationalbedminster.com/Default.aspx?p=DynamicModule&amp;pageid=289296&amp;ssid=168392&amp;vnf=1 ‚Ä¶</t>
  </si>
  <si>
    <t>https://twitter.com/realDonaldTrump/status/502149452761956352</t>
  </si>
  <si>
    <t>A world-famous testament to architectural excellence, @ TrumpTowerNY features a 60-ft waterfallhttp://www.trumptowerny.com/trump-tower-new-york ‚Ä¶</t>
  </si>
  <si>
    <t>https://twitter.com/realDonaldTrump/status/502168934901366784</t>
  </si>
  <si>
    <t>"@heidimac60 @ realDonaldTrump @ TrumpTowerNY simply amazing!" Thank you.</t>
  </si>
  <si>
    <t>@heidimac60 @ @</t>
  </si>
  <si>
    <t>https://twitter.com/realDonaldTrump/status/502176239873171456</t>
  </si>
  <si>
    <t>" @ TheSeanRamey Trump National in Los Angeles, one of the best, most scenic golf courses ever! Loved the food as well!" Great, thank you.</t>
  </si>
  <si>
    <t>https://twitter.com/realDonaldTrump/status/502437033898704898</t>
  </si>
  <si>
    <t>"@yorkv01: @ realDonaldTrump Our country is in trouble with the worst leadership possible. How are we going to fix this?" Smarts &amp; toughness!</t>
  </si>
  <si>
    <t>@yorkv01 @</t>
  </si>
  <si>
    <t>https://twitter.com/realDonaldTrump/status/502437530881757185</t>
  </si>
  <si>
    <t>" @ ignacio8787: @ realDonaldTrump @ johnyboi509 hope you run for # POTUS and win to shake up # DC and the # Congress we need you"</t>
  </si>
  <si>
    <t>https://twitter.com/realDonaldTrump/status/502440654233149442</t>
  </si>
  <si>
    <t>The ISIS thug who murdered American journalist James Foley may have been Gitmo detainee http://hotair.com/archives/2014/08/20/wapo-was-foleys-killer-a-former-gitmo-detainee/ ‚Ä¶ If so, why was he released?</t>
  </si>
  <si>
    <t>https://twitter.com/realDonaldTrump/status/502451799149015040</t>
  </si>
  <si>
    <t>" @ DonB1957 @ JessicahRabbit @troylaneroberts I own half dozen Trump ties. Make the best knots, always look great." Thanks.</t>
  </si>
  <si>
    <t>https://twitter.com/realDonaldTrump/status/502453749483589632</t>
  </si>
  <si>
    <t>" @ maathewdavis @ realDonaldTrump if Donald puts his mind to it, he‚Äôll have this country in its best spot since Reagan!" I agree, thanks!</t>
  </si>
  <si>
    <t>https://twitter.com/realDonaldTrump/status/502457085351956481</t>
  </si>
  <si>
    <t>‚ÄúYou may have to try a lot of things to get just one thing to work. That‚Äôs tenacity, and it‚Äôs critical to success.‚Äù ‚Äì Trump Never Give Up</t>
  </si>
  <si>
    <t>https://twitter.com/realDonaldTrump/status/502466139415674880</t>
  </si>
  <si>
    <t>" @ SuptSims it's scary to think we have Obama for 2 more years. we need a leader like you to change the course of this nation!" Thank you.</t>
  </si>
  <si>
    <t>https://twitter.com/realDonaldTrump/status/502491246766858240</t>
  </si>
  <si>
    <t>"@Maideneer my first time in Chicago. Walking along the river and this was my view. Absolutely stunning hotel! https://twitter.com/Maideneer/status/502490541452320768/photo/1pic.twitter.com/8wA32X8LDE " Thx.</t>
  </si>
  <si>
    <t>https://twitter.com/realDonaldTrump/status/502491872611540992</t>
  </si>
  <si>
    <t>46 stories in the center of downtown New York, @TrumpSoHo‚Äôs 391 spacious rooms each have floor-to-ceiling windows http://www.trumphotelcollection.com/soho/nyc-manhattan-accommodations.php ‚Ä¶</t>
  </si>
  <si>
    <t>https://twitter.com/realDonaldTrump/status/502494386568298496</t>
  </si>
  <si>
    <t>" @ cartjake88 your name on the building much ado about nothing. Thx 4 making such a beautiful addition to skyline pic.twitter.com/bhrXmSDsxs" Thx</t>
  </si>
  <si>
    <t>https://twitter.com/realDonaldTrump/status/502514273495814146</t>
  </si>
  <si>
    <t>On 800 beautiful acres in Miami, @ TrumpDoral boasts 100,000 sq. ft. in meeting space with event planning services http://www.trumphotelcollection.com/miami/miami-meetings-events.php ‚Ä¶</t>
  </si>
  <si>
    <t>https://twitter.com/realDonaldTrump/status/502541809395191810</t>
  </si>
  <si>
    <t>The Trump Signature Collection, exclusively available @ Macys offers high end fashion for men. Dress your best.http://www1.macys.com/shop/search?keyword=Donald+J.+Trump&amp;cm_mmc=Google_Nongender-_-Nongender+Brands+TM+Broad+-+G_Macy%27s+Donald+J.+Trump+Brands-_-30636846663_Broad-_-macy%20donald%20trump_mkwid_sAZ3LGndt|dc_30636846663%7C-%7CAZ3LGndt ‚Ä¶</t>
  </si>
  <si>
    <t>https://twitter.com/realDonaldTrump/status/502551544546754560</t>
  </si>
  <si>
    <t>On beautiful Lake Norman, @ Trump_Charlotte offers a state of the art Clubhouse to complement its championship course http://www.trumpnationalcharlotte.com/</t>
  </si>
  <si>
    <t>https://twitter.com/realDonaldTrump/status/502552922195238913</t>
  </si>
  <si>
    <t>" @ tiffanypearls It's no secret that @ realDonaldTrump is my hero. Think big. Work # smart" Thanks Jill, best wishes.</t>
  </si>
  <si>
    <t>https://twitter.com/realDonaldTrump/status/502554770914426880</t>
  </si>
  <si>
    <t>"@MrVolvo7090 I frequently sport your French cuffed shirts. Fit to a tee and always receive compliments. Very well done # DTCollection" Thx.</t>
  </si>
  <si>
    <t>https://twitter.com/realDonaldTrump/status/502559967338303490</t>
  </si>
  <si>
    <t>" @ CREEutiful @ realDonaldTrump - saw the NYC Trump buildings this past wknd! amazing! Can't wait to go back n see more!" Great, thanks.</t>
  </si>
  <si>
    <t>https://twitter.com/realDonaldTrump/status/502633793254330369</t>
  </si>
  <si>
    <t>" @ whitewolf2226: @ realDonaldTrump @ RussComments @yorkv01 Donald, get in there and take control of this nation for us!</t>
  </si>
  <si>
    <t>https://twitter.com/realDonaldTrump/status/502815630069096448</t>
  </si>
  <si>
    <t>"@crossbowdave My wife, kids and I visited NYC last week. I loved going to the # trumptower. It was beautiful, as I had hoped!" Great, thanks</t>
  </si>
  <si>
    <t>https://twitter.com/realDonaldTrump/status/502817122217885696</t>
  </si>
  <si>
    <t>Towering over trendy Bay Street, @ TrumpTO offers 118 stunning condominiums w/ multi-angle views &amp; elite amenities http://trumptoronto.ca/</t>
  </si>
  <si>
    <t>https://twitter.com/realDonaldTrump/status/502834364196347906</t>
  </si>
  <si>
    <t>Trump Nat‚Äôl Jupiter‚Äôs @ jacknicklaus designed course is a challenging &amp; innovative 7,531 yds w/special features http://www.trumpnationaljupiter.com/</t>
  </si>
  <si>
    <t>https://twitter.com/realDonaldTrump/status/502847598425047040</t>
  </si>
  <si>
    <t>‚ÄúChalk failure up to experience, don‚Äôt take it personally, and go find your next challenge.‚Äù ‚Äì Trump: Never Give Up</t>
  </si>
  <si>
    <t>https://twitter.com/realDonaldTrump/status/502879094724628480</t>
  </si>
  <si>
    <t>Via @ chicagotribune by @ bob_writes: ‚Äú @ TrumpChicago tower unit sets resale record at $3.99M‚Äù http://www.chicagotribune.com/classified/realestate/ct-elite-street-0822-biz-20140821-story.html ‚Ä¶</t>
  </si>
  <si>
    <t>https://twitter.com/realDonaldTrump/status/502916163798831104</t>
  </si>
  <si>
    <t>" @ ChristopheWheat Great job on the Turnberry Resort Donald! @ TrumpTurnberry in Scotland which I saw this week while in Scotland." Thanks.</t>
  </si>
  <si>
    <t>https://twitter.com/realDonaldTrump/status/502955047421231104</t>
  </si>
  <si>
    <t>The Greater Miami area and numerous others are fighting hard to get the Miss Universe Pageant. A decision will be made very soon!</t>
  </si>
  <si>
    <t>https://twitter.com/realDonaldTrump/status/502955714110042112</t>
  </si>
  <si>
    <t>" @ soul_of_twit: People I'd pay to see do that bucket thing: Donald Trump, Madonna, Bono."</t>
  </si>
  <si>
    <t>https://twitter.com/realDonaldTrump/status/502956602333605888</t>
  </si>
  <si>
    <t>" @ MotivationIdeas: In the end, you're measured not by how much you undertake but by what you finally accomplish. ~ Donald Trump"</t>
  </si>
  <si>
    <t>https://twitter.com/realDonaldTrump/status/502956645253926913</t>
  </si>
  <si>
    <t>" @ MotivationIdeas: Sometimes by losing a battle you find a new way to win the war. ~ Donald Trump"</t>
  </si>
  <si>
    <t>https://twitter.com/realDonaldTrump/status/502959097067868160</t>
  </si>
  <si>
    <t>" @ TrumpScotland: Michael McEwan of Bunkered magazine recently had the opportunity to meet Mr.Trump https://www.bunkered.co.uk/blog/a-round-with-donald-trump ‚Ä¶ @ BunkeredOnline"</t>
  </si>
  <si>
    <t>https://twitter.com/realDonaldTrump/status/502959398457987072</t>
  </si>
  <si>
    <t>" @ BloombergTV: "Anytime you have something on an ocean, a river, or a lake, it's hard to blow it" @ realDonaldTrump http://bloom.bg/1oLWli2 "</t>
  </si>
  <si>
    <t>https://twitter.com/realDonaldTrump/status/502959819050201089</t>
  </si>
  <si>
    <t>"@MasterKA42: @ realDonaldTrump for president 2016! Please! Our nation needs to be saved!" I agree!</t>
  </si>
  <si>
    <t>@MasterKA42 @</t>
  </si>
  <si>
    <t>https://twitter.com/realDonaldTrump/status/502959945097412609</t>
  </si>
  <si>
    <t>" @ yourfrehwre: # PayMyBillsChallenge @ Beyonce @ BillGates @ realDonaldTrump I nominate you"</t>
  </si>
  <si>
    <t>https://twitter.com/realDonaldTrump/status/503018693325242368</t>
  </si>
  <si>
    <t>" @ SurferBobRaider: @ realDonaldTrump I regret voting for O. I thought he would be great. He's spineless and weak. Worst prez ever. Clearly"</t>
  </si>
  <si>
    <t>https://twitter.com/realDonaldTrump/status/503148579209609216</t>
  </si>
  <si>
    <t>" @ SurferBobRaider: I would vote for you sir. Never again will I vote for a career politician like # Obama. I did, twice. Regret it."</t>
  </si>
  <si>
    <t>https://twitter.com/realDonaldTrump/status/503148916817526785</t>
  </si>
  <si>
    <t>" @ gaylemcconnau: @ realDonaldTrump It would be an answer to our prayers for you to bring us up out of this horrible hell we are in now"</t>
  </si>
  <si>
    <t>https://twitter.com/realDonaldTrump/status/503149475263959040</t>
  </si>
  <si>
    <t>"@MasterKA42: So much hate on @ realDonaldTrump . People need to calm down and understand what this nation needs. # Trump2016" Thank you!</t>
  </si>
  <si>
    <t>https://twitter.com/realDonaldTrump/status/503150489551527936</t>
  </si>
  <si>
    <t>"@NYRLenny: @ realDonaldTrump if you run for President I will go door to door convincing people to vote for you." Thanks!</t>
  </si>
  <si>
    <t>@NYRLenny @</t>
  </si>
  <si>
    <t>https://twitter.com/realDonaldTrump/status/503150924559568896</t>
  </si>
  <si>
    <t>" @ TalismanJohnnyA: DonaldTrump - I would LOVE..LOVE to see debates between D and (we assume) Hillary. Talk about a PPV event. D is great!"</t>
  </si>
  <si>
    <t>https://twitter.com/realDonaldTrump/status/503314957614604289</t>
  </si>
  <si>
    <t>Secretary of Defense Chuck Hagel seems so lost and, frankly, dumb. He can't even speak properly. Poor leader in these very dangerous times!</t>
  </si>
  <si>
    <t>https://twitter.com/realDonaldTrump/status/503316125405700096</t>
  </si>
  <si>
    <t>" @ damiranz: DonaldTrump: Pls don't run for president. If you do and win, the rest of the world would be screwed" So true, (except friends)!</t>
  </si>
  <si>
    <t>https://twitter.com/realDonaldTrump/status/503316523394797568</t>
  </si>
  <si>
    <t>"@midnite_pumpkin: You're the man.We need you as our President. Not a man who gives free money away like candy.We work hard for our money!"</t>
  </si>
  <si>
    <t>https://twitter.com/realDonaldTrump/status/503317543432753152</t>
  </si>
  <si>
    <t>" @ zakspace11: @ realDonaldTrump mr trump- played your bedminister course today.. Best country club in US # baller" Many agree, thanks!</t>
  </si>
  <si>
    <t>https://twitter.com/realDonaldTrump/status/503318071998971904</t>
  </si>
  <si>
    <t>"@saigon1968tet: ‚Äú @ realDonaldTrump: Secretary of Defense Chuck Hagel Obvious moron at conformation hearings."The worst I have ever witnessed</t>
  </si>
  <si>
    <t>@saigon1968tet @</t>
  </si>
  <si>
    <t>https://twitter.com/realDonaldTrump/status/503318493937545216</t>
  </si>
  <si>
    <t>" @ dirtmeister: @ realDonaldTrump Everyone wants to back you for '16. Don't think Hillary can take you if you have a well rounded team."</t>
  </si>
  <si>
    <t>https://twitter.com/realDonaldTrump/status/503318694655954944</t>
  </si>
  <si>
    <t>" @ Andigriffin: @ realDonaldTrump Would you consider an appointment like Sec. Of defense? Or Treasury? # needtrumpsomehow"</t>
  </si>
  <si>
    <t>https://twitter.com/realDonaldTrump/status/503396757167157248</t>
  </si>
  <si>
    <t>" @ domenicsiracusa: @ realDonaldTrump @ maathewdavis THE DONALD SHOULD BE PRESIDENT"</t>
  </si>
  <si>
    <t>https://twitter.com/realDonaldTrump/status/503847722886373376</t>
  </si>
  <si>
    <t>I will be on @ foxandfriends at 7.30 A.M.</t>
  </si>
  <si>
    <t>https://twitter.com/realDonaldTrump/status/503876306728415232</t>
  </si>
  <si>
    <t>That Seth Meyers is hosting the Emmy Awards is a total joke. He is very awkward with almost no talent. Marbles in his mouth!</t>
  </si>
  <si>
    <t>https://twitter.com/realDonaldTrump/status/503877134793076736</t>
  </si>
  <si>
    <t>We will now be helping Syria and Iran by attacking ISIS - ironic, isn't it!</t>
  </si>
  <si>
    <t>https://twitter.com/realDonaldTrump/status/503877409826177024</t>
  </si>
  <si>
    <t>" @ ElishevaNY: @ samir @ realDonaldTrump also can you be our president. Because you would be amazingggg.</t>
  </si>
  <si>
    <t>https://twitter.com/realDonaldTrump/status/503878136883605504</t>
  </si>
  <si>
    <t>" @ evanmcmurry: @ realDonaldTrump you should run for presidnet" Thanks.</t>
  </si>
  <si>
    <t>https://twitter.com/realDonaldTrump/status/503878530212831232</t>
  </si>
  <si>
    <t>" @ mindcontrolJPG: @ realDonaldTrump i was just ranting about this to my wife! He has nothing and you're the only one honest enough to say it.</t>
  </si>
  <si>
    <t>https://twitter.com/realDonaldTrump/status/503878634516791296</t>
  </si>
  <si>
    <t>" @ amirite_: @ realDonaldTrump never got why seth meyers was funny, good point!"</t>
  </si>
  <si>
    <t>https://twitter.com/realDonaldTrump/status/503878831963656192</t>
  </si>
  <si>
    <t>"@OjJava: @ realDonaldTrump I dont get the whole thing with Seth Meyers either. Kinda bland.."</t>
  </si>
  <si>
    <t>@OjJava @</t>
  </si>
  <si>
    <t>https://twitter.com/realDonaldTrump/status/503888543706783746</t>
  </si>
  <si>
    <t>" @ Prayformetoo: @ realDonaldTrump @ amirite_ I have never laughed at one thing from Seth Meyers or Jon Stewart."</t>
  </si>
  <si>
    <t>https://twitter.com/realDonaldTrump/status/503968314679656449</t>
  </si>
  <si>
    <t>Once the ISIS thug who beheaded Foley is identified 100%, he should be bunker busted to hell.</t>
  </si>
  <si>
    <t>https://twitter.com/realDonaldTrump/status/503973652522885120</t>
  </si>
  <si>
    <t>Obama‚Äôs motto: If I don‚Äôt go on tax payer funded vacations &amp; constantly fundraise then the terrorists win.</t>
  </si>
  <si>
    <t>https://twitter.com/realDonaldTrump/status/503988326471585792</t>
  </si>
  <si>
    <t>Obama sent weapons through Benghazi to ISIS yet he is holding up shipments to Israel. What is he thinking?</t>
  </si>
  <si>
    <t>https://twitter.com/realDonaldTrump/status/503988493069340672</t>
  </si>
  <si>
    <t>. @ SenScottBrown is the most competitive GOP option against Obama‚Äôs amnesty loving @ SenatorSheehan. He can win!</t>
  </si>
  <si>
    <t>https://twitter.com/realDonaldTrump/status/504007482654883840</t>
  </si>
  <si>
    <t>@Newsmax_Media: ‚ÄúDonald Trump: ISIS 'Awakens the Lion' With Journalist Beheading‚Äù (includes @ foxandfriends video) http://www.newsmax.com/Newsfront/Donald-Trump-ISIS-Foley-Obama/2014/08/25/id/ ‚Ä¶</t>
  </si>
  <si>
    <t>https://twitter.com/realDonaldTrump/status/504007556483002370</t>
  </si>
  <si>
    <t>ICYMI, my @ ABC7News Washington Business Report interview with @ABC7Rebecca: ‚ÄúTrump Has Big Plans for D.C.‚Äùhttp://www.wjla.com/articles/2014/07/washington-business-report-july-27-2014-105445.html ‚Ä¶</t>
  </si>
  <si>
    <t>https://twitter.com/realDonaldTrump/status/504024030425657344</t>
  </si>
  <si>
    <t>"He who demands little gets it." - Ellen Glasgow</t>
  </si>
  <si>
    <t>https://twitter.com/realDonaldTrump/status/504107961518931968</t>
  </si>
  <si>
    <t>"@slaw116: @ realDonaldTrump Seth Meyers just set the Emmys back 30 years! Terrible!</t>
  </si>
  <si>
    <t>@slaw116 @</t>
  </si>
  <si>
    <t>https://twitter.com/realDonaldTrump/status/504108759132942336</t>
  </si>
  <si>
    <t>" @ Vegies: @ realDonaldTrump called it the @emmys2014 are going to awful! # awful"</t>
  </si>
  <si>
    <t>https://twitter.com/realDonaldTrump/status/504108820411736064</t>
  </si>
  <si>
    <t>" @ natebailey11: Seth Meyers lame 'act' proving @ realDonaldTrump correct; # Emmys are almost unwatchable."</t>
  </si>
  <si>
    <t>https://twitter.com/realDonaldTrump/status/504110300346732545</t>
  </si>
  <si>
    <t>" @ 2ndClassClown: @ realDonaldTrump Kimmel was way funnier than Meyers. I don't think I laughed once at anything Seth said."</t>
  </si>
  <si>
    <t>https://twitter.com/realDonaldTrump/status/504110411776819200</t>
  </si>
  <si>
    <t>" @ YourInfoBabe: Couldn't agree more! ‚Äú@brealDonaldTrump: "@slaw116: @ realDonaldTrump Seth Meyers just set the Emmys back 30 years! Terrible.</t>
  </si>
  <si>
    <t>@ @brealDonaldTrump @slaw116 @</t>
  </si>
  <si>
    <t>https://twitter.com/realDonaldTrump/status/504110670103982080</t>
  </si>
  <si>
    <t>" @ maathewdavis: @ realDonaldTrump Emmys are a joke. the donald needs to fix them like he did with the Miss Universe pageant."</t>
  </si>
  <si>
    <t>https://twitter.com/realDonaldTrump/status/504110942171713536</t>
  </si>
  <si>
    <t>" @ johnjeren: @ realDonaldTrump @ natebailey11 Seth Myers is unwatchable. I don't know how he got his own late night talk show."</t>
  </si>
  <si>
    <t>https://twitter.com/realDonaldTrump/status/504111083599437824</t>
  </si>
  <si>
    <t>" @ jclancy21: @ realDonaldTrump @ YourInfoBabe @slaw116 He was really terrible. Has he always been this unfunny or was he mailing it in?"</t>
  </si>
  <si>
    <t>https://twitter.com/realDonaldTrump/status/504111152268582912</t>
  </si>
  <si>
    <t>" @ smile_heather: @ realDonaldTrump you are correct. Emmys were awful."</t>
  </si>
  <si>
    <t>https://twitter.com/realDonaldTrump/status/504111228026109952</t>
  </si>
  <si>
    <t>" @ suzyz40: @ realDonaldTrump @ YourInfoBabe @slaw116 - so talentless, what was he doing there?"</t>
  </si>
  <si>
    <t>https://twitter.com/realDonaldTrump/status/504111513930838016</t>
  </si>
  <si>
    <t>" @ chrisg802: @ realDonaldTrump @slaw116 God awful show. Many excellent shows were snubbed that were much better.</t>
  </si>
  <si>
    <t>https://twitter.com/realDonaldTrump/status/504250209262919680</t>
  </si>
  <si>
    <t>Emmy Awards show was terrible last night. Same shows winning over and over again (politics). Amazing race a joke. Host Seth Meyers bombed!</t>
  </si>
  <si>
    <t>https://twitter.com/realDonaldTrump/status/504339523590193154</t>
  </si>
  <si>
    <t>With the record $200M renovations on track &amp; budget (a miracle in DC), Trump Int‚Äôl Washington DC is being built into a national marvel.</t>
  </si>
  <si>
    <t>https://twitter.com/realDonaldTrump/status/504344749059624961</t>
  </si>
  <si>
    <t>Via @ gulf_news by @ JoeHeim: ‚Äú @ IvankaTrump: Giving back is a priority for me‚Äùhttp://gulfnews.com/arts-entertainment/celebrity/ivanka-trump-giving-back-is-a-priority-for-me-1.1376184 ‚Ä¶</t>
  </si>
  <si>
    <t>https://twitter.com/realDonaldTrump/status/504347855944183808</t>
  </si>
  <si>
    <t>Young entrepreneurs ‚Äì be resolute in your drive for success. Gain momentum. Once you succeed, promote yourself!</t>
  </si>
  <si>
    <t>https://twitter.com/realDonaldTrump/status/504353868978094080</t>
  </si>
  <si>
    <t>It‚Äôs Tuesday. How many jobs has ObamaCare cost the economy today?</t>
  </si>
  <si>
    <t>https://twitter.com/realDonaldTrump/status/504356120610496514</t>
  </si>
  <si>
    <t>A state legislator w/ a true record of accomplishments, military vet @ joniernst will make a tremendous US Senator. Iowa, send Joni to DC!</t>
  </si>
  <si>
    <t>https://twitter.com/realDonaldTrump/status/504365959273271296</t>
  </si>
  <si>
    <t>Via @ cnsnews by @ CraigBBannister: ‚ÄúPoll: Hispanics, Blacks Call for Tighter Borders, Access to Illegals' Jobs‚Äùhttp://cnsnews.com/mrctv-blog/craig-bannister/poll-hispanics-blacks-call-tighter-borders-access-illegals-jobs ‚Ä¶</t>
  </si>
  <si>
    <t>https://twitter.com/realDonaldTrump/status/504376235708137472</t>
  </si>
  <si>
    <t>. @ TrumpLasVegas is Sin City‚Äôs most elite destination. Treat yourself to Vegas‚Äô most luxurious hotel rooms http://www.trumphotelcollection.com/las-vegas/</t>
  </si>
  <si>
    <t>https://twitter.com/realDonaldTrump/status/504451473733079040</t>
  </si>
  <si>
    <t>" @ thinkingmomsrev: @ RobSchneider @ realDonaldTrump @ SharylAttkisson @ jaketapper report this~ http://ireport.cnn.com/docs/DOC-1164794 ‚Ä¶ # CDCwhistleblower"</t>
  </si>
  <si>
    <t>https://twitter.com/realDonaldTrump/status/504518707880919040</t>
  </si>
  <si>
    <t>Remember, the harder you work, the luckier you get!</t>
  </si>
  <si>
    <t>https://twitter.com/realDonaldTrump/status/504646055183388672</t>
  </si>
  <si>
    <t>https://twitter.com/realDonaldTrump/status/504663675782045696</t>
  </si>
  <si>
    <t>. @ TrumpNewYork is the only Forbes 5 Star &amp; 5 Diamond hotel with a 5 Star &amp; Five-Diamond restaurant in NYC http://www.trumphotelcollection.com/central-park/new-york-city-hotel.php ‚Ä¶</t>
  </si>
  <si>
    <t>https://twitter.com/realDonaldTrump/status/504716672226586624</t>
  </si>
  <si>
    <t>. @ TrumpChicago‚Äôs award winning dining options also offer the best views of the city http://www.trumphotelcollection.com/chicago/downtown-chicago-restaurants.php ‚Ä¶</t>
  </si>
  <si>
    <t>https://twitter.com/realDonaldTrump/status/504734616566398976</t>
  </si>
  <si>
    <t>" @ UsuallyBogey I think Washington or Lincoln would endorse @ realDonaldTrump if they were still around" Thank you.</t>
  </si>
  <si>
    <t>https://twitter.com/realDonaldTrump/status/504737322538385408</t>
  </si>
  <si>
    <t>Congratulations to @ sethmeyers on ‚ÄúEmmy‚Äôs Rating Tumble‚Äù http://www.breitbart.com/Big-Hollywood/2014/08/26/emmy-ratings-tumble-12-percent ‚Ä¶ Just as I predicted, Seth bombed! .</t>
  </si>
  <si>
    <t>https://twitter.com/realDonaldTrump/status/504738526425276417</t>
  </si>
  <si>
    <t>Obama will grant amnesty to millions of illegals yet he has not lifted a finger for USMC Sgt. Tahmooressi! . # BringBackOurMarine</t>
  </si>
  <si>
    <t>https://twitter.com/realDonaldTrump/status/504751742517788672</t>
  </si>
  <si>
    <t>. @ VinceMcMahon @ MikeTyson @ HomerJSimpson I think I'm going to accept the # IceBucketChallenge- stay tuned to my Twitter tomorrow‚Ä¶.</t>
  </si>
  <si>
    <t>https://twitter.com/realDonaldTrump/status/504781383634788352</t>
  </si>
  <si>
    <t>" @ TrumpPhillyGM: ‚Äú @ PhiladelphiaPGA: Trump trumps the field at Pro-Lady Team # golf http://bglf.com/qr7nz ‚Äù @ TrumpPhillyPro: Great going team!</t>
  </si>
  <si>
    <t>https://twitter.com/realDonaldTrump/status/504781556024901633</t>
  </si>
  <si>
    <t>"@Onbluesol: Homer Simpson Nominates @ realDonaldTrump to do the # IceBucketChallenge check out the video clip http://youtu.be/lzqrAqxhb5U "</t>
  </si>
  <si>
    <t>@Onbluesol @</t>
  </si>
  <si>
    <t>https://twitter.com/realDonaldTrump/status/504781837009698816</t>
  </si>
  <si>
    <t>" @ Spongebob501R: @ HomerJSimpson Good job, Homer! @ realDonaldTrump Good luck!" Thanks, I'll need it!</t>
  </si>
  <si>
    <t>https://twitter.com/realDonaldTrump/status/504783519626059776</t>
  </si>
  <si>
    <t>. @ bovanpelt. Bo, I heard you were great at Trump National Westchester - I am not at all surprised. Keep playing well, you are a winner!</t>
  </si>
  <si>
    <t>https://twitter.com/realDonaldTrump/status/504786176465960962</t>
  </si>
  <si>
    <t>" @ HomerJSimpson: I took the Ice Bucket Challenge and I nominate @ realDonaldTrump to follow me! Just watch my Twitter tomorrow!</t>
  </si>
  <si>
    <t>https://twitter.com/realDonaldTrump/status/504786511204986881</t>
  </si>
  <si>
    <t>" @ domjoly: @ realDonaldTrump I can't help thinking how great the USA would be if you were president!</t>
  </si>
  <si>
    <t>https://twitter.com/realDonaldTrump/status/504787900429778944</t>
  </si>
  <si>
    <t>" @ RyanKainec1: Please run for president. It's been a long time since we've had an honest president. You are called to do great things."</t>
  </si>
  <si>
    <t>https://twitter.com/realDonaldTrump/status/504788496855597057</t>
  </si>
  <si>
    <t>"@EmpireofSocial: Tell me one industry @ realDonaldTrump does not have a business in" There are many!</t>
  </si>
  <si>
    <t>@EmpireofSocial @</t>
  </si>
  <si>
    <t>https://twitter.com/realDonaldTrump/status/504800259374333952</t>
  </si>
  <si>
    <t>Congratulations to @ Graeme_McDowell and @ kristinstape. Your baby has seriously good genes, will be a champ!</t>
  </si>
  <si>
    <t>https://twitter.com/realDonaldTrump/status/504800762317508609</t>
  </si>
  <si>
    <t>" @ Prayformetoo: @ realDonaldTrump @ RyanKainec1 Yes, and what a great first lady we would have! True!</t>
  </si>
  <si>
    <t>https://twitter.com/realDonaldTrump/status/504801600586911744</t>
  </si>
  <si>
    <t>" @ kornegay_danna: @EmpireofSocial I love Donald Trump. People are just jealous. I admire his family. Good man that would be a great Potus"</t>
  </si>
  <si>
    <t>https://twitter.com/realDonaldTrump/status/504801689405521920</t>
  </si>
  <si>
    <t>" @ persdevquotes: ¬´ Sometimes your best investments are the ones you don't make. ¬ª Donald Trump http://is.gd/94ITdp "</t>
  </si>
  <si>
    <t>https://twitter.com/realDonaldTrump/status/504802718004023298</t>
  </si>
  <si>
    <t>" @ phipppo: Donald Trump is hands down the best Mac Miller song" So true!</t>
  </si>
  <si>
    <t>https://twitter.com/realDonaldTrump/status/504823998396772352</t>
  </si>
  <si>
    <t>We have got to get our Marine out of that disgusting Mexican jail. Would be so easy if we had a real leader. One tough phone call &amp; he's out</t>
  </si>
  <si>
    <t>https://twitter.com/realDonaldTrump/status/504932676693139456</t>
  </si>
  <si>
    <t>" @ financeturd: @ realDonaldTrump Melania would make a great first lady"</t>
  </si>
  <si>
    <t>https://twitter.com/realDonaldTrump/status/504934079750754305</t>
  </si>
  <si>
    <t>I will be doing the A.L.S. Ice Bucket Challenge this morning on twitter. It is not something I look forward to doing but is for a good cause</t>
  </si>
  <si>
    <t>https://twitter.com/realDonaldTrump/status/504935631907487744</t>
  </si>
  <si>
    <t>I have asked the reigning Miss Universe and Miss USA to do the honors. At least I will not have to wash my hair this morning! Enjoy.</t>
  </si>
  <si>
    <t>https://twitter.com/realDonaldTrump/status/505004047301345280</t>
  </si>
  <si>
    <t>The ALS # IceBucketChallenge that Trumps them all- http://youtu.be/fxDAyUiXphg</t>
  </si>
  <si>
    <t>https://twitter.com/realDonaldTrump/status/505095076817960960</t>
  </si>
  <si>
    <t>ICYMI The ALS # IceBucketChallenge that Trumps them all- http://youtu.be/fxDAyUiXphg @ MissUSA @ MissUniverse @ DonaldJTrumpJr @ EricTrump</t>
  </si>
  <si>
    <t>https://twitter.com/realDonaldTrump/status/505105064227536896</t>
  </si>
  <si>
    <t># IceBucketChallenge For those of you who wanted a picture here it is- http://instagram.com/p/sQbnhwmhcg/?modal=true ‚Ä¶</t>
  </si>
  <si>
    <t>https://twitter.com/realDonaldTrump/status/505189570070478848</t>
  </si>
  <si>
    <t>Good luck and best wishes to my dear friend, the wonderful and very talented Joan Rivers! Winner of Celebrity Apprentice, amazing woman.</t>
  </si>
  <si>
    <t>https://twitter.com/realDonaldTrump/status/505193790672764928</t>
  </si>
  <si>
    <t>"@juanjgers: @ realDonaldTrump when are you deciding if you will run in 2016? You got my vote!" Thanks!</t>
  </si>
  <si>
    <t>@juanjgers @</t>
  </si>
  <si>
    <t>https://twitter.com/realDonaldTrump/status/505390785005895681</t>
  </si>
  <si>
    <t>Via @ AmSpec by Jeffrey Lord: ‚ÄúDonald Trump Takes Ice Bucket Challenge ‚Äì Dares Obama‚Äù http://spectator.org/blog/60324/donald-trump-takes-ice-bucket-challenge-dares-obama ‚Ä¶</t>
  </si>
  <si>
    <t>https://twitter.com/realDonaldTrump/status/505395776210886656</t>
  </si>
  <si>
    <t>Via @ MailOnline: ‚ÄúBut did his hair survive? @ MissUniverse &amp; @ MissUSA dump water over Donald Trump‚Äùhttp://www.dailymail.co.uk/news/article-2736840/I-guess-want-not-s-real-hair-Miss-Universe-Miss-USA-dump-BOTTLED-WATER-Donald-Trump-takes-ice-bucket-challenge.html ‚Ä¶</t>
  </si>
  <si>
    <t>https://twitter.com/realDonaldTrump/status/505403115387236352</t>
  </si>
  <si>
    <t>" @ EricTrump I officially accept @ realDonaldTrump's # ALSIceBucketChallenge..." Very good Eric, I am always proud of you # StrikeOutALS</t>
  </si>
  <si>
    <t>https://twitter.com/realDonaldTrump/status/505403994525945856</t>
  </si>
  <si>
    <t>Obama once said he ‚Äúwould be ignoring the law‚Äù by granting amnesty through executive action. Now he‚Äôs about to do it. What will Congress do?</t>
  </si>
  <si>
    <t>https://twitter.com/realDonaldTrump/status/505405547265679362</t>
  </si>
  <si>
    <t>" @ SheriffButchDC Way 2go! @ realDonaldTrump You created awareness for MILLIONS. Looking 4ward to @ EricTrump &amp; @ DonaldJTrumpJr" Thanks Butch.</t>
  </si>
  <si>
    <t>https://twitter.com/realDonaldTrump/status/505411672753049602</t>
  </si>
  <si>
    <t>" @ awmorrell At last, the @ realDonaldTrump hair debate is finally put to rest - all thanks to the ALS # icebucketchallenge " Thx--I hope so!</t>
  </si>
  <si>
    <t>https://twitter.com/realDonaldTrump/status/505413974083796992</t>
  </si>
  <si>
    <t>‚ÄúEvery big thinker has had to start as a nobody. Just think big &amp; that immediately distinguishes you from the majority.‚Äù ‚Äì Think Big</t>
  </si>
  <si>
    <t>https://twitter.com/realDonaldTrump/status/505549159894888448</t>
  </si>
  <si>
    <t>. @ Joan_Rivers Get well soon Joan - keep fighting!</t>
  </si>
  <si>
    <t>https://twitter.com/realDonaldTrump/status/505665868173680640</t>
  </si>
  <si>
    <t>" @ R_B_Stuart: @ realDonaldTrump Loved your ice bucket challenge. I hope everyone shuts up about your hair now.</t>
  </si>
  <si>
    <t>https://twitter.com/realDonaldTrump/status/506057894622953472</t>
  </si>
  <si>
    <t>What is happening in Atlantic City, casino closures, is very sad - but does anybody give me credit for getting out before its demise? Timing</t>
  </si>
  <si>
    <t>https://twitter.com/realDonaldTrump/status/506184017977556992</t>
  </si>
  <si>
    <t>@ janetta888 Don't sell, Prague is a winner, and so are the people of Prague!</t>
  </si>
  <si>
    <t>https://twitter.com/realDonaldTrump/status/506186076202237952</t>
  </si>
  <si>
    <t>In my book, @ Joan_Rivers had a lousy doctor, shoving a camera down her throat at her age. Something went really wrong that should not have!</t>
  </si>
  <si>
    <t>https://twitter.com/realDonaldTrump/status/506196759300038656</t>
  </si>
  <si>
    <t>Remember this, the worst doctors (by far) are celebrity doctors. If you see their names, or read about them in the newspapers, stay away!</t>
  </si>
  <si>
    <t>https://twitter.com/realDonaldTrump/status/506197526387908608</t>
  </si>
  <si>
    <t>Have you been watching how Saudi Arabia has been taunting our VERY dumb political leaders to protect them from ISIS. Why aren't they paying?</t>
  </si>
  <si>
    <t>https://twitter.com/realDonaldTrump/status/506198852933013504</t>
  </si>
  <si>
    <t>Saudi Arabia should fight their own wars, which they won't, or pay us an absolute fortune to protect them and their great wealth-$ trillion!</t>
  </si>
  <si>
    <t>https://twitter.com/realDonaldTrump/status/506200001123729408</t>
  </si>
  <si>
    <t>" @ MarieDAnnunzio: @ realDonaldTrump your a very smart man and more people should follow in your footsteps" Thank you!</t>
  </si>
  <si>
    <t>https://twitter.com/realDonaldTrump/status/506200167406923777</t>
  </si>
  <si>
    <t>" @ texaskenny: @ realDonaldTrump you're great at timing, I'll admit" I try!</t>
  </si>
  <si>
    <t>https://twitter.com/realDonaldTrump/status/506200516482048000</t>
  </si>
  <si>
    <t>" @ JoeFainSr: Absolutely, Donald you made a great call, which any prudent businessman would make, so don't let the critics get to you."</t>
  </si>
  <si>
    <t>https://twitter.com/realDonaldTrump/status/506201040304488449</t>
  </si>
  <si>
    <t>" @ rendundle: @ realDonaldTrump you will make a fine president one day, sir Donald the great" Thanks, cute!</t>
  </si>
  <si>
    <t>https://twitter.com/realDonaldTrump/status/506201584557363200</t>
  </si>
  <si>
    <t>"@Jennifer75AR: @ realDonaldTrump @ MarieDAnnunzio Please run for president, Mr Trump!</t>
  </si>
  <si>
    <t>@Jennifer75AR @ @</t>
  </si>
  <si>
    <t>https://twitter.com/realDonaldTrump/status/506201919535448065</t>
  </si>
  <si>
    <t>" @ bradcooney1:Wise words. My Nephew is a US Marine soon to be heading into harms way again. It's gonna be a long 7 months for us." Good luck</t>
  </si>
  <si>
    <t>https://twitter.com/realDonaldTrump/status/506307640721674240</t>
  </si>
  <si>
    <t>"@DeannaSpillyard: @DeannaSpillyard: Successful Business 101: If @ realDonaldTrump buys, you buy. If he sells, you sell. Don't ask just do it</t>
  </si>
  <si>
    <t>@DeannaSpillyard @DeannaSpillyard @</t>
  </si>
  <si>
    <t>https://twitter.com/realDonaldTrump/status/506308083631800320</t>
  </si>
  <si>
    <t>" @ Bgara2011: MrTrump, today @church preacher said that if Abraham was modern he would be someone like you. Thought you should know." Thanks</t>
  </si>
  <si>
    <t>https://twitter.com/realDonaldTrump/status/506308536331423745</t>
  </si>
  <si>
    <t>" @ blupony3: @ realDonaldTrump we've got some political s'stuff'that has to go,but you,why dont you run for president?"</t>
  </si>
  <si>
    <t>https://twitter.com/realDonaldTrump/status/506309708970741760</t>
  </si>
  <si>
    <t>" @ SandeeBengel: @ realDonaldTrump @ Joan_Rivers you nailed it Donald!! Full of energy the day before!!"</t>
  </si>
  <si>
    <t>https://twitter.com/realDonaldTrump/status/506309963237834752</t>
  </si>
  <si>
    <t>" @ hardworkinmane: @ realDonaldTrump I agree. U would think that with all of that oil money they would create their own fighting force."</t>
  </si>
  <si>
    <t>https://twitter.com/realDonaldTrump/status/506310843383152641</t>
  </si>
  <si>
    <t>" @ KTxO5: @ realDonaldTrump will u please run for president"</t>
  </si>
  <si>
    <t>https://twitter.com/realDonaldTrump/status/506311721481695233</t>
  </si>
  <si>
    <t>" @ Taylorstime: @ realDonaldTrump @ Joan_Rivers Donald you speak the truth ."</t>
  </si>
  <si>
    <t>https://twitter.com/realDonaldTrump/status/506311994434396160</t>
  </si>
  <si>
    <t>"@sweetsweetseven:Most gorgeous building in Chicago from a true self made American and he cannot brand his own masterpiece? # SMH # trump2016</t>
  </si>
  <si>
    <t>https://twitter.com/realDonaldTrump/status/506312148726059008</t>
  </si>
  <si>
    <t>" @ KAKJOY: @ realDonaldTrump Please run for President!!!!"</t>
  </si>
  <si>
    <t>https://twitter.com/realDonaldTrump/status/506313064497836032</t>
  </si>
  <si>
    <t>" @ Carmelcandi68: The ISIS thug who murdered Amer James Foley may hv been Gitmo detainee http://hotair.com/archives/2014/08/20/wapo-was-foleys-killer-a-former-gitmo-detainee/ ‚Ä¶ yall want close gitmo so bad"</t>
  </si>
  <si>
    <t>https://twitter.com/realDonaldTrump/status/506313356731772928</t>
  </si>
  <si>
    <t>" @ domenicsiracusa: @ realDonaldTrump @ maathewdavis THE DONALD 2016"</t>
  </si>
  <si>
    <t>https://twitter.com/realDonaldTrump/status/506313729265655808</t>
  </si>
  <si>
    <t>"@Frannyfine31: @ realDonaldTrump I would finally register to vote if you ran. You would be an awesome president. @ panda9103 @ ParentSeitz"</t>
  </si>
  <si>
    <t>@Frannyfine31 @ @ @</t>
  </si>
  <si>
    <t>https://twitter.com/realDonaldTrump/status/506316266932822017</t>
  </si>
  <si>
    <t>" @ BBCoachKK: You are my idol! I'm stuck in a company that takes my talent for granted! At my breaking point! Give me strength DT!" Get out!</t>
  </si>
  <si>
    <t>https://twitter.com/realDonaldTrump/status/506316576426323968</t>
  </si>
  <si>
    <t>" @ milagyi: @ realDonaldTrump i don't follow politics but i know if you ran for president i would vote for you!!! https://twitter.com/milagyi/status/506315901348872192/photo/1pic.twitter.com/RFtdczutkv "</t>
  </si>
  <si>
    <t>https://twitter.com/realDonaldTrump/status/506317102635290624</t>
  </si>
  <si>
    <t>" @ niralsoni: @ realDonaldTrump Trump tower Mumbai Golden opportunity @Frannyfine31 @ panda9103 @ ParentSeitz pic.twitter.com/JgfTGQZkDD"</t>
  </si>
  <si>
    <t>@ @ @Frannyfine31 @ @</t>
  </si>
  <si>
    <t>https://twitter.com/realDonaldTrump/status/506317877243572224</t>
  </si>
  <si>
    <t>"@lizzymariedaoud: Mr. Trump i seriously love you, your tweets always keep me entertained because there very real, and you speak your mind!"</t>
  </si>
  <si>
    <t>https://twitter.com/realDonaldTrump/status/506318812107780096</t>
  </si>
  <si>
    <t>" @ VinnyGooch: @ realDonaldTrump THE DON 2016!!! I CAN SEE IT NOW!"</t>
  </si>
  <si>
    <t>https://twitter.com/realDonaldTrump/status/506380656998641664</t>
  </si>
  <si>
    <t>"@NPHerron: @ realDonaldTrump For president # 2016election"</t>
  </si>
  <si>
    <t>@NPHerron @</t>
  </si>
  <si>
    <t>https://twitter.com/realDonaldTrump/status/506380721079205888</t>
  </si>
  <si>
    <t>" @ MayurSharma60: @ realDonaldTrump I dream to own a house in trump towers mumbai # coztrumptowersisthebest"</t>
  </si>
  <si>
    <t>https://twitter.com/realDonaldTrump/status/506381114303602688</t>
  </si>
  <si>
    <t>" @ RamDurand: @ VinnyGooch The media who loves Donald during non election time would screw him in a prez bid. Cant even trust Fox"</t>
  </si>
  <si>
    <t>https://twitter.com/realDonaldTrump/status/506789476233117696</t>
  </si>
  <si>
    <t>" @ lorenzolamas You are the man Mr Trump. Your ALS Challenge was epic and all it represented. Love to the fam." Thanks Lorenzo.</t>
  </si>
  <si>
    <t>https://twitter.com/realDonaldTrump/status/506790206390153216</t>
  </si>
  <si>
    <t>" @ skimpybean @ realDonaldTrump Woah! Well done fella. I honestly thought for all these years that was a wig." See, I told you so, thanks!</t>
  </si>
  <si>
    <t>https://twitter.com/realDonaldTrump/status/506797715976486912</t>
  </si>
  <si>
    <t>" @ LGlick1 There are no words to describe this. My boss @ realDonaldTrump is awesome! https://www.youtube.com/embed/fxDAyUiXphg ‚Ä¶ ‚Ä¶" Thanks Larry.</t>
  </si>
  <si>
    <t>https://twitter.com/realDonaldTrump/status/506801879859593216</t>
  </si>
  <si>
    <t>"AngieApon I think you should try wearing your hair combed back. It looked good when you slicked it back Mr. Trump ;) # ALS" May happen, thx</t>
  </si>
  <si>
    <t>https://twitter.com/realDonaldTrump/status/506803384192880640</t>
  </si>
  <si>
    <t>" @ dirtmeister You don't have to be President to make a difference,You saved New York from mediocrity." Thank you, people do forget!</t>
  </si>
  <si>
    <t>https://twitter.com/realDonaldTrump/status/506820901535744000</t>
  </si>
  <si>
    <t>" @ VinceMcMahon Way to go @ realDonaldTrump, what a good sport. http://youtu.be/fxDAyUiXphg " Thanks Vince, but you are the greatest of them all.</t>
  </si>
  <si>
    <t>https://twitter.com/realDonaldTrump/status/506822014850850817</t>
  </si>
  <si>
    <t>" @ StFFP We just received a # DoodleForHunger by @ realDonaldTrump for our 2014 Celebrity # Art Auction: http://instagram.com/p/sSUcK4LGeL " Good cause.</t>
  </si>
  <si>
    <t>https://twitter.com/realDonaldTrump/status/506823007898451968</t>
  </si>
  <si>
    <t>" @ PIERPAOLOMONNI Just Amazing! Well done! Great you accepted that challenge @ realDonaldTrump! Personally I had no doubts about that!" Thanks</t>
  </si>
  <si>
    <t>https://twitter.com/realDonaldTrump/status/506823666286739456</t>
  </si>
  <si>
    <t>" @ DeesSteve @ realDonaldTrump hey our week at your vegas hotel was very nice. Classy hotel. We will return" Great, thx! @ TrumpLasVegas</t>
  </si>
  <si>
    <t>https://twitter.com/realDonaldTrump/status/506824598114275328</t>
  </si>
  <si>
    <t>" @ ALSAMA New hairstyle for Donald Trump? We think it looks great all slicked back! # ALSIceBucketChallenge" Maybe I will do it someday--thx!</t>
  </si>
  <si>
    <t>https://twitter.com/realDonaldTrump/status/506826106138542081</t>
  </si>
  <si>
    <t>" @ LisaZ15 @ realDonaldTrump Wishing her well! She was awesome when she was on Celebrity Apprentice! Very smart." True! @ Joan_Rivers</t>
  </si>
  <si>
    <t>https://twitter.com/realDonaldTrump/status/506829407735275520</t>
  </si>
  <si>
    <t>" @ vv3762 @ realDonaldTrump @ DonaldJTrumpJr @ EricTrump It is fine that despite your achievements, you have not lost sense of humour!" Thanks.</t>
  </si>
  <si>
    <t>https://twitter.com/realDonaldTrump/status/506837441668714496</t>
  </si>
  <si>
    <t>" @ GPlunkert @ realDonaldTrump it shows u r a class act by doing the ice bucket challenge.. Unlike our president.." Thank you.</t>
  </si>
  <si>
    <t>https://twitter.com/realDonaldTrump/status/506842024721788928</t>
  </si>
  <si>
    <t>The # Hyperlapse app in @ TrumpTowerNY- http://instagram.com/p/scw_epmhU-/?modal=true ‚Ä¶</t>
  </si>
  <si>
    <t>https://twitter.com/realDonaldTrump/status/506860537234595840</t>
  </si>
  <si>
    <t>" @ orestistzo @ realDonaldTrump I never thought you would do it! Great video and for a great cause. Well done sir! # ALSIceBucketChallenge" Thx</t>
  </si>
  <si>
    <t>https://twitter.com/realDonaldTrump/status/506868086323294209</t>
  </si>
  <si>
    <t>. @ WWE: He's answered the call! @ realDonaldTrump responds to @ VinceMcMahon's # ALSIceBucketChallenge! http://trib.al/Xycdcqr # SmackDownALS</t>
  </si>
  <si>
    <t>https://twitter.com/realDonaldTrump/status/506877256204288000</t>
  </si>
  <si>
    <t>Watch @ DonaldJTrumpJr and @ EricTrump accept my # ALSIceBucketChallenge-http://youtu.be/_l-C6Cpkd10?list=UU9AKA0PYiGCSPqfCEMaKtag ‚Ä¶</t>
  </si>
  <si>
    <t>https://twitter.com/realDonaldTrump/status/506880694061379584</t>
  </si>
  <si>
    <t>‚ÄúI succeeded by saying what everyone else is thinking.‚Äù - @ Joan_Rivers</t>
  </si>
  <si>
    <t>https://twitter.com/realDonaldTrump/status/506883811968557056</t>
  </si>
  <si>
    <t>" @ lansdalepadre @ realDonaldTrump what a great sport!! Good job!! # ALSIceBucketChallenge" Thank you.</t>
  </si>
  <si>
    <t>https://twitter.com/realDonaldTrump/status/506887635928096768</t>
  </si>
  <si>
    <t>‚ÄúThe idea flow from the human spirit is absolutely unlimited. All you have to do is tap into that well.‚Äù - @ jack_welch</t>
  </si>
  <si>
    <t>https://twitter.com/realDonaldTrump/status/506897779332222977</t>
  </si>
  <si>
    <t>Young entrepreneurs ‚Äì be patient and continue to work with determination. With hard work, success will follow. Keep your focus!</t>
  </si>
  <si>
    <t>https://twitter.com/realDonaldTrump/status/506930115876777985</t>
  </si>
  <si>
    <t>Looking forward to being at the @ RyderCupUSA announcement tonight.</t>
  </si>
  <si>
    <t>https://twitter.com/realDonaldTrump/status/507153218686947329</t>
  </si>
  <si>
    <t>Treat yourself to the pinnacle of luxury public golf at @ TrumpGolfLA‚Äôs white sand $250M premiere course http://www.trumpnationallosangeles.com/Default.aspx?p=DynamicModule&amp;pageid=288145&amp;ssid=166797&amp;vnf=1 ‚Ä¶</t>
  </si>
  <si>
    <t>https://twitter.com/realDonaldTrump/status/507158396051927041</t>
  </si>
  <si>
    <t>No more massive injections. Tiny children are not horses‚Äîone vaccine at a time, over time.</t>
  </si>
  <si>
    <t>https://twitter.com/realDonaldTrump/status/507158574670573568</t>
  </si>
  <si>
    <t>I am being proven right about massive vaccinations‚Äîthe doctors lied. Save our children &amp; their future.</t>
  </si>
  <si>
    <t>https://twitter.com/realDonaldTrump/status/507160318804758528</t>
  </si>
  <si>
    <t>" @ rcstaley @ LoisWeiss @ realDonaldTrump I loved your ALS challenge! I'm so happy that you showed real men can do it! Obama NOT!" Thanks</t>
  </si>
  <si>
    <t>https://twitter.com/realDonaldTrump/status/507160969454567424</t>
  </si>
  <si>
    <t>" @ justtreatsgolf Hair-raising stuff as golf mogul @ realDonaldTrump proves that it is his real hair with his # IceBucketChallenge" Thanks.</t>
  </si>
  <si>
    <t>https://twitter.com/realDonaldTrump/status/507162245680627712</t>
  </si>
  <si>
    <t>" @ LindseyScheibe @ realDonaldTrump Erik's story breaks my heart. Vaccines destroyed his family. http://tinyurl.com/qcq3tkm " Very sad!</t>
  </si>
  <si>
    <t>https://twitter.com/realDonaldTrump/status/507163439366934528</t>
  </si>
  <si>
    <t>" @ jamandatrtl Her son was over-vaccinated. # CDCwhistleblower # hearthiswell http://tinyurl.com/qzhcdxk " Terrible.</t>
  </si>
  <si>
    <t>https://twitter.com/realDonaldTrump/status/507168015574921216</t>
  </si>
  <si>
    <t>" @ SheltonFL @ realDonaldTrump stayed your new hotel in Chicago this past weekend. One of the best places I've stayed" Thanks. @ TrumpChicago</t>
  </si>
  <si>
    <t>https://twitter.com/realDonaldTrump/status/507170111984529408</t>
  </si>
  <si>
    <t>"@smiller581110 @ realDonaldTrump @ skimpybean Just watched your ALS ice bucket challenge. BIG RESPECT to you" Thank you.</t>
  </si>
  <si>
    <t>@smiller581110 @ @</t>
  </si>
  <si>
    <t>https://twitter.com/realDonaldTrump/status/507171372247027714</t>
  </si>
  <si>
    <t>"@iambedmatrix Mr. Trump, when is the announcement of Miss Universe Host City? We love you and your pageant, we just want to know" Soon!</t>
  </si>
  <si>
    <t>https://twitter.com/realDonaldTrump/status/507181454770831360</t>
  </si>
  <si>
    <t>" @ fishingmaniac @ realDonaldTrump Thank you for supporting American values." That's easy!</t>
  </si>
  <si>
    <t>https://twitter.com/realDonaldTrump/status/507183089299501056</t>
  </si>
  <si>
    <t>"@AkiaGarnett @ R_B_Stuart Trump is a hero - 1 of the last standing vocals who says whatever he pleases. Nothing like that kinda candor" Thx</t>
  </si>
  <si>
    <t>@AkiaGarnett @</t>
  </si>
  <si>
    <t>https://twitter.com/realDonaldTrump/status/507197376944422913</t>
  </si>
  <si>
    <t>" @ deno716 What better way to start a movie than having @ realDonaldTrump in the first 3 min. Yes I'm watching Zoolander on @ Netflix" Great!</t>
  </si>
  <si>
    <t>https://twitter.com/realDonaldTrump/status/507197953162108929</t>
  </si>
  <si>
    <t>" @ chrisshields16 Class act @ realDonaldTrump. Way to go. # ALS big props!" Thanks.</t>
  </si>
  <si>
    <t>https://twitter.com/realDonaldTrump/status/507233768265244672</t>
  </si>
  <si>
    <t>https://twitter.com/realDonaldTrump/status/507239471914708992</t>
  </si>
  <si>
    <t>Entrepreneurs: Put everything you've got into what you're doing. Know exactly what you want and go for it. Nothing should be haphazard.</t>
  </si>
  <si>
    <t>https://twitter.com/realDonaldTrump/status/507240006432604160</t>
  </si>
  <si>
    <t>Entrepreneurs: Keep the big picture in mind. There are always opportunities, and thinking too small can negate a lot of them.</t>
  </si>
  <si>
    <t>https://twitter.com/realDonaldTrump/status/507245220464173056</t>
  </si>
  <si>
    <t>Entrepreneurs: Never give up. Be tough. Apply your skills and talent, but above all, be tenacious.</t>
  </si>
  <si>
    <t>https://twitter.com/realDonaldTrump/status/507245254370938880</t>
  </si>
  <si>
    <t>https://twitter.com/realDonaldTrump/status/507247092616945664</t>
  </si>
  <si>
    <t>Entrepreneurs: Do not view any failure as the final say for your efforts. Learn your lessons quickly, then move on.</t>
  </si>
  <si>
    <t>https://twitter.com/realDonaldTrump/status/507255447985086465</t>
  </si>
  <si>
    <t>Trump Int'l Golf Links &amp; Hotel, Ireland, fronts the Atlantic Ocean &amp; is host to the 2014 Great Irish Links Challengehttp://www.trump.com/Hotel_Collection/Trump_Ireland/Trump_Ireland.asp ‚Ä¶</t>
  </si>
  <si>
    <t>https://twitter.com/realDonaldTrump/status/507491844172046336</t>
  </si>
  <si>
    <t>" @ rwang0: @ MillionBy22 @ realDonaldTrump has some of best books out there. no fluff. real grit. real world wins.</t>
  </si>
  <si>
    <t>https://twitter.com/realDonaldTrump/status/507493104015114241</t>
  </si>
  <si>
    <t>" @ OnlineOnTheAir: My friend's son, immediate # autism after # vaccines 10 yrs ago. So sad. Keep up good work Nay-sayers will understand soon."</t>
  </si>
  <si>
    <t>https://twitter.com/realDonaldTrump/status/507493530995269632</t>
  </si>
  <si>
    <t>" @ This_JustIn: Waking up early and studying my idol @ realDonaldTrump" Go get 'em!</t>
  </si>
  <si>
    <t>https://twitter.com/realDonaldTrump/status/507546307620528129</t>
  </si>
  <si>
    <t>I'm not against vaccinations for your children, I'm against them in 1 massive dose.Spread them out over a period of time &amp; autism will drop!</t>
  </si>
  <si>
    <t>https://twitter.com/realDonaldTrump/status/507546486553706497</t>
  </si>
  <si>
    <t>So many people who have children with autism have thanked me‚Äîamazing response. They know far better than fudged up reports!</t>
  </si>
  <si>
    <t>https://twitter.com/realDonaldTrump/status/507548562763571200</t>
  </si>
  <si>
    <t>I attended @ Aerosmith concert last night in Newark, NJ. Doesn‚Äôt get any better than that. @ IamStevenT was fantastic, great energy!</t>
  </si>
  <si>
    <t>https://twitter.com/realDonaldTrump/status/507562516025982976</t>
  </si>
  <si>
    <t>The next generation of luxury, @ TrumpVancouver will be the icon of the Vancouver skyline http://www.trumpvancouver.com/</t>
  </si>
  <si>
    <t>https://twitter.com/realDonaldTrump/status/507565899092881408</t>
  </si>
  <si>
    <t>As we are learning the hard way both domestically &amp; internationally, hope is not a strategy.</t>
  </si>
  <si>
    <t>https://twitter.com/realDonaldTrump/status/507584209796730880</t>
  </si>
  <si>
    <t>China continues to be on the move both technologically and militarily. Obama is sitting by and watching.</t>
  </si>
  <si>
    <t>https://twitter.com/realDonaldTrump/status/507591153743843328</t>
  </si>
  <si>
    <t>Any American who fights w/ ISIS in Iraq or Syria should have their passport revoked. If they try to come back in, send them to Gitmo.</t>
  </si>
  <si>
    <t>https://twitter.com/realDonaldTrump/status/507600293669113856</t>
  </si>
  <si>
    <t>Senator Landrieu, If you are a Senator representing Louisiana, then you SHOULD own a home in the state. Send @ BillCassidy to the Senate!</t>
  </si>
  <si>
    <t>https://twitter.com/realDonaldTrump/status/507602204774379520</t>
  </si>
  <si>
    <t>‚ÄúMold yourself into the person who can do big things.‚Äù ‚Äì Think Big</t>
  </si>
  <si>
    <t>https://twitter.com/realDonaldTrump/status/507605978238709760</t>
  </si>
  <si>
    <t>Joan Rivers @ Joan_Rivers was an amazing woman and a great friend. Her energy and talent were boundless. She will be greatly missed.</t>
  </si>
  <si>
    <t>https://twitter.com/realDonaldTrump/status/507878133857406977</t>
  </si>
  <si>
    <t>‚ÄúPeace is not absence of conflict, it is the ability to handle conflict by peaceful means.‚Äù ‚Äì Pres. Ronald Reagan</t>
  </si>
  <si>
    <t>https://twitter.com/realDonaldTrump/status/507925388996395009</t>
  </si>
  <si>
    <t>" @ buntymunn @ realDonaldTrump just played Trump aberdeen yesterday, might just be the best golf experience I've ever had!" Great, thanks!</t>
  </si>
  <si>
    <t>https://twitter.com/realDonaldTrump/status/507937782392950784</t>
  </si>
  <si>
    <t>In memory of Joan Rivers- watch when she became my Celebrity Apprentice- which meant so much to her! http://on.fb.me/WlTTbb</t>
  </si>
  <si>
    <t>https://twitter.com/realDonaldTrump/status/507942165264470016</t>
  </si>
  <si>
    <t>" @ therefornone just home from great couple of days at @ TrumpTurnberry. Tremendous golf course, simply outstanding. Loved it." Great, thanks.</t>
  </si>
  <si>
    <t>https://twitter.com/realDonaldTrump/status/507953460038606848</t>
  </si>
  <si>
    <t>The Mar-a-Lago Club, the crown jewel of Palm Beach, is a landmark in the National Register of Historic Places http://www.maralagoclub.com/</t>
  </si>
  <si>
    <t>https://twitter.com/realDonaldTrump/status/507959242608111616</t>
  </si>
  <si>
    <t>"Taking risks &amp; making mistakes is the best way to learn something new. Most of the time you will surprise yourself" -Trump Never Give Up</t>
  </si>
  <si>
    <t>https://twitter.com/realDonaldTrump/status/507978328696180736</t>
  </si>
  <si>
    <t>Must read quote by @ EricTrump in @ CNNMoney article ‚ÄúBuilders race to develop sky-high condo buildings‚Äù http://money.cnn.com/2014/09/04/real_estate/builders-develop-sky-high-luxury-condo-buildings/ ‚Ä¶</t>
  </si>
  <si>
    <t>https://twitter.com/realDonaldTrump/status/507980468323889152</t>
  </si>
  <si>
    <t>Best of luck to @ chucktodd on his @ meetthepress debut this Sunday.</t>
  </si>
  <si>
    <t>https://twitter.com/realDonaldTrump/status/507989531745071105</t>
  </si>
  <si>
    <t>USMC Sgt. Tahmooressi has now been held in Mexican jail for over 150 days. When will Obama call for his release? # FreeOurMarine</t>
  </si>
  <si>
    <t>https://twitter.com/realDonaldTrump/status/507992304737865729</t>
  </si>
  <si>
    <t>China is going to complete 59 new theme parks by 2020, over $23B in expansion. That would take over 100 years in our country.</t>
  </si>
  <si>
    <t>https://twitter.com/realDonaldTrump/status/507995391934337024</t>
  </si>
  <si>
    <t>The ObamaCare website was hacked. $5B dollars later and the site can‚Äôt even secure your personal information.</t>
  </si>
  <si>
    <t>https://twitter.com/realDonaldTrump/status/507998023608442882</t>
  </si>
  <si>
    <t>Great event last night @ trumpwinery with @ GovernorVA to support @ TheVFoundation @ UVA @ VCUpic.twitter.com/0R81wgQ4BA</t>
  </si>
  <si>
    <t>https://twitter.com/realDonaldTrump/status/508183486747136000</t>
  </si>
  <si>
    <t>" @ P01YN0NYM0U55: @ jamandatrtl # vaccines # Shills insist # Autism starts in utero or genetic, but parents insist sudden onset after # vaccine"</t>
  </si>
  <si>
    <t>https://twitter.com/realDonaldTrump/status/508183750023598080</t>
  </si>
  <si>
    <t>" @ gio_th: "If you want to test a man's character, give him power.‚Äù‚ÄîAbraham Lincoln</t>
  </si>
  <si>
    <t>https://twitter.com/realDonaldTrump/status/508185953660579840</t>
  </si>
  <si>
    <t>"@homerealtyindia: Mr. Trump with # lodha is developing the iconic # trumptower in # mumbai. http://www.homerealty.in/projects/trump-tower-mumbai-in-worli_335.htm ‚Ä¶ pic.twitter.com/iv0So8ntsX"</t>
  </si>
  <si>
    <t>https://twitter.com/realDonaldTrump/status/508186362244505600</t>
  </si>
  <si>
    <t>" @ P01YN0NYM0U55: ! @ vikdam @ jamandatrtl imagine how mad you'd be to watch your healthy child crash hard after vaccine then doctors mock you"</t>
  </si>
  <si>
    <t>https://twitter.com/realDonaldTrump/status/508187759878889472</t>
  </si>
  <si>
    <t>I'm not saying to not give vaccines, I am just saying give them small doses over a long period of time - not one massive dose for a child.</t>
  </si>
  <si>
    <t>https://twitter.com/realDonaldTrump/status/508191472685187072</t>
  </si>
  <si>
    <t>President Obama has just reached an ALL-TIME low approval rating! Is anybody surprised? The happiest person is former President Jimmy Carter</t>
  </si>
  <si>
    <t>https://twitter.com/realDonaldTrump/status/508194635270062080</t>
  </si>
  <si>
    <t>Attention all hackers: You are hacking everything else so please hack Obama's college records (destroyed?) and check "place of birth"</t>
  </si>
  <si>
    <t>https://twitter.com/realDonaldTrump/status/508197340210286592</t>
  </si>
  <si>
    <t>I just started construction of The Old Post Office on Pennsylvania Avenue in D.C. Many jobs. Will be finest hotel in U.S. Watch it happen!</t>
  </si>
  <si>
    <t>https://twitter.com/realDonaldTrump/status/508199267014836224</t>
  </si>
  <si>
    <t>" @ billywmerritt: "The Art of the Deal" got me off my ass and got me in the game. We all have 24 hours in a day. No excuses for me. Thanks!"</t>
  </si>
  <si>
    <t>https://twitter.com/realDonaldTrump/status/508199919522697216</t>
  </si>
  <si>
    <t>" @ billywmerritt: . @ realDonaldTrump We need a Trump Tower in Atlanta. I will buy the first unit." Great!</t>
  </si>
  <si>
    <t>https://twitter.com/realDonaldTrump/status/508200342824452096</t>
  </si>
  <si>
    <t>" @ nick2travel: If Trump was President, there would be Jobs all over, and Professionals like me would not have to move to another country."</t>
  </si>
  <si>
    <t>https://twitter.com/realDonaldTrump/status/508217839535546368</t>
  </si>
  <si>
    <t>" @ anthony_cost: @ realDonaldTrump what the heck is happening to Atlantic City?" Did you notice, when I left, it went to hell!</t>
  </si>
  <si>
    <t>https://twitter.com/realDonaldTrump/status/508218432777908224</t>
  </si>
  <si>
    <t>" @ anthonyjmyers: # IfTrumpWerePresident, this country would be the classiest, most established, most admired place in the world." 100% TRUE!</t>
  </si>
  <si>
    <t>https://twitter.com/realDonaldTrump/status/508219167078903808</t>
  </si>
  <si>
    <t>" @ InTheElections: @ realDonaldTrump Mara-a-Lago is unbelievably spectacular." Thank you!</t>
  </si>
  <si>
    <t>https://twitter.com/realDonaldTrump/status/508219614162341888</t>
  </si>
  <si>
    <t>"@MasterBaxter8: @ MELANIATRUMP probably one of the most beautiful ladies to walk the planet, of course @ realDonaldTrump is her husband!</t>
  </si>
  <si>
    <t>@MasterBaxter8 @ @</t>
  </si>
  <si>
    <t>https://twitter.com/realDonaldTrump/status/508219752008122368</t>
  </si>
  <si>
    <t>" @ TJonesy072: @ realDonaldTrump Pecfect! Why aren't you President?"</t>
  </si>
  <si>
    <t>https://twitter.com/realDonaldTrump/status/508220329987411968</t>
  </si>
  <si>
    <t>"@MasterBaxter8: @ EricTrump you and your family amaze me, can't think of a nobler family in history. @ IvankaTrump @ DonaldJTrumpJr" Thank you</t>
  </si>
  <si>
    <t>@MasterBaxter8 @ @ @</t>
  </si>
  <si>
    <t>https://twitter.com/realDonaldTrump/status/508220434886959104</t>
  </si>
  <si>
    <t>" @ rokrok10100: @ realDonaldTrump ...in India we LOVE Donald Trump. Wake up, America, recognize the sheer class of this man."</t>
  </si>
  <si>
    <t>https://twitter.com/realDonaldTrump/status/508221241019613184</t>
  </si>
  <si>
    <t>Remember, anything you read about Atlantic City has nothing to do with me. I sold years ago and left. Good timing but very sad!</t>
  </si>
  <si>
    <t>https://twitter.com/realDonaldTrump/status/508223085368324096</t>
  </si>
  <si>
    <t>" @ DEBKANCHAN: @ realDonaldTrump Trump is Trump-Card to Success in USA ! Make him President of USA"</t>
  </si>
  <si>
    <t>https://twitter.com/realDonaldTrump/status/508223367481409536</t>
  </si>
  <si>
    <t>"@justdoitmia: @ realDonaldTrump hard not think Atlantic City and not think of you..you're an icon there and always will be, god bless you!</t>
  </si>
  <si>
    <t>@justdoitmia @</t>
  </si>
  <si>
    <t>https://twitter.com/realDonaldTrump/status/508223566580813824</t>
  </si>
  <si>
    <t>" @ AlbyMetevier: @ realDonaldTrump Mr trump will u save America and run? I know the job sucks but we need it fixed." So true!</t>
  </si>
  <si>
    <t>https://twitter.com/realDonaldTrump/status/508224043183800320</t>
  </si>
  <si>
    <t>" @ FanOfGreenMMs: @ realDonaldTrump we love you Mr. Trump." Thank you!</t>
  </si>
  <si>
    <t>https://twitter.com/realDonaldTrump/status/508224929297616896</t>
  </si>
  <si>
    <t>" @ EricaMelone: @ realDonaldTrump anyone that knows you, knows it has nothing to do with you. Don't worry about defending yourself. You ROCK!"</t>
  </si>
  <si>
    <t>https://twitter.com/realDonaldTrump/status/508225448929935361</t>
  </si>
  <si>
    <t>" @ andyacr: @ realDonaldTrump can't imagine living a day in your shoes. It must be remarkable." But never easy!</t>
  </si>
  <si>
    <t>https://twitter.com/realDonaldTrump/status/508227493439213569</t>
  </si>
  <si>
    <t>" @ flowersmeller: @ realDonaldTrump any plans to come back to Dubai @ DamacOfficial - looking forward to playing 18 on your course!" Great!</t>
  </si>
  <si>
    <t>https://twitter.com/realDonaldTrump/status/508233791723560960</t>
  </si>
  <si>
    <t>" @ nwankwofranklin: @ realDonaldTrump I am a proud member of your over 2 million twitter followers. I get inspired all the time by your story.</t>
  </si>
  <si>
    <t>https://twitter.com/realDonaldTrump/status/508234014986371072</t>
  </si>
  <si>
    <t>" @ TimothyHero: @ realDonaldTrump I hope you run for president when Obama's corrupted term is done."</t>
  </si>
  <si>
    <t>https://twitter.com/realDonaldTrump/status/508250536244936704</t>
  </si>
  <si>
    <t>One of the big problems facing Atlantic City are the ridiculously high real estate taxes which I fought for years before leaving.Corruption!</t>
  </si>
  <si>
    <t>https://twitter.com/realDonaldTrump/status/508296835992416256</t>
  </si>
  <si>
    <t>" @ gracem54: @ realDonaldTrump seriously - USA could use a man like you running this country! We could be great again! # Trump2016" Thank you!</t>
  </si>
  <si>
    <t>https://twitter.com/realDonaldTrump/status/508334469137571840</t>
  </si>
  <si>
    <t>" @ MarvinEscobars: TRUMP = TRIUMPH = TRUMP Find the differences?? Next president!! @ realDonaldTrump</t>
  </si>
  <si>
    <t>https://twitter.com/realDonaldTrump/status/508337416974118912</t>
  </si>
  <si>
    <t>" @ P00dy: @ realDonaldTrump @ MarvinEscobars The difference is Successful people like the Trumps need no excuses." Thanks!</t>
  </si>
  <si>
    <t>https://twitter.com/realDonaldTrump/status/508359907880747008</t>
  </si>
  <si>
    <t>" @ ChrisSergeant: @ thomas Thanks for the endorsement but there's far more entertaining folk than me out there. There's Donald Trump for one."</t>
  </si>
  <si>
    <t>https://twitter.com/realDonaldTrump/status/508584650621849600</t>
  </si>
  <si>
    <t>I will be going to the funeral of my friend Joan Rivers today. I got to know her really well when she became the winner of The Apprentice!</t>
  </si>
  <si>
    <t>https://twitter.com/realDonaldTrump/status/508586010431991808</t>
  </si>
  <si>
    <t>Joan Rivers had great talent, but also truly amazing stamina and drive - she would never give up or quit. That is why she became a champion!</t>
  </si>
  <si>
    <t>https://twitter.com/realDonaldTrump/status/508586831618015232</t>
  </si>
  <si>
    <t>We just finished shooting a new season of Celebrity Apprentice and happily for all, Joan plays my advisor in two episodes. She was great!</t>
  </si>
  <si>
    <t>https://twitter.com/realDonaldTrump/status/508616943159746560</t>
  </si>
  <si>
    <t>Getting ready to pay final respect to GREAT LADY Joan Rivers. She could light up a room like no other! She will be greatly missed.</t>
  </si>
  <si>
    <t>https://twitter.com/realDonaldTrump/status/508796544599199746</t>
  </si>
  <si>
    <t>" @ kpasee: Hearing that Donald Trump went to Joan Rivers's funeral breaks my heart, I feel like she just won the celebrity apprentice "</t>
  </si>
  <si>
    <t>https://twitter.com/realDonaldTrump/status/508796943905345536</t>
  </si>
  <si>
    <t>" @ stephencvengros: Joan Rivers funeral: Donald Trump, Howard Stern among star-studded cast of mournershttp://www.syracuse.com/entertainment/index.ssf/2014/09/joan_rivers_funeral_donald_tru.html ‚Ä¶</t>
  </si>
  <si>
    <t>https://twitter.com/realDonaldTrump/status/508924747842080768</t>
  </si>
  <si>
    <t>I will be on Fox &amp; Friends @ foxandfriends at 7.00 a.m. (30 minutes). Enjoy!</t>
  </si>
  <si>
    <t>https://twitter.com/realDonaldTrump/status/508929837546086400</t>
  </si>
  <si>
    <t>" @ JBizz13: It was awesome Seeing you at the Ryder cup announcement last week! So glad to have the PGA of America coming to your course" Tnx!</t>
  </si>
  <si>
    <t>https://twitter.com/realDonaldTrump/status/508942066668564480</t>
  </si>
  <si>
    <t>" @ SHMann55: @ realDonaldTrump Mr. Trump sure would like to see you run for president!" Thank you!</t>
  </si>
  <si>
    <t>https://twitter.com/realDonaldTrump/status/508942150198104064</t>
  </si>
  <si>
    <t>" @ MrsWilbert: @ realDonaldTrump @ foxandfriends now that I know you're on every Monday, I'll definitely be listening"</t>
  </si>
  <si>
    <t>https://twitter.com/realDonaldTrump/status/508942512091066368</t>
  </si>
  <si>
    <t>" @ Cordizzzle: @ HowardStern getting a lot of praise from @ realDonaldTrump on Fox News about Joan Rivers funeral. " Howard did a great job!</t>
  </si>
  <si>
    <t>https://twitter.com/realDonaldTrump/status/508943090733043713</t>
  </si>
  <si>
    <t>" @ __________IAN: "No one respects golf more than me, but there is a time and place for everything"- Mr.Trump hitting the nail on the head!"</t>
  </si>
  <si>
    <t>https://twitter.com/realDonaldTrump/status/508943456111431680</t>
  </si>
  <si>
    <t>" @ TalismanJohnnyA: @ foxandfriends: You can bet your rear-ends that D. T. WOULD have a strategy, and WOULD HAVE A YEAR AGO. Great segment!."</t>
  </si>
  <si>
    <t>https://twitter.com/realDonaldTrump/status/508954508668715008</t>
  </si>
  <si>
    <t>"@boobunni_: Might buy a tv just to see @ realDonaldTrump on Monday mornings on @ foxandfriends" Great.</t>
  </si>
  <si>
    <t>@boobunni_ @ @</t>
  </si>
  <si>
    <t>https://twitter.com/realDonaldTrump/status/508954827788128256</t>
  </si>
  <si>
    <t>" @ JonesTigger0828: @ foxandfriends @ realDonaldTrump it just blows the mind that this President is still in office."</t>
  </si>
  <si>
    <t>https://twitter.com/realDonaldTrump/status/508955368681373697</t>
  </si>
  <si>
    <t>" @ KandaceC1: @ realDonaldTrump when am I gonna get to see some more of The Apprentice??? I miss seeing you weekly!: Soon!</t>
  </si>
  <si>
    <t>https://twitter.com/realDonaldTrump/status/508959097988059136</t>
  </si>
  <si>
    <t>" @ 216th: @ realDonaldTrump you made joan rivers very happy when u rightfully chose her to win apprentice."</t>
  </si>
  <si>
    <t>https://twitter.com/realDonaldTrump/status/508959833337634816</t>
  </si>
  <si>
    <t>" @ ESPNNFL: Our @ FrankCaliendo was AWESOME as as Bill Belichick, Ron Jaws, Donald Trump and Jerry Jones. MUST WATCH: http://es.pn/1CFvv5J "</t>
  </si>
  <si>
    <t>https://twitter.com/realDonaldTrump/status/508961458257162240</t>
  </si>
  <si>
    <t>" @ mtthwdvs: @ realDonaldTrump Joan was a great woman. always funny and she had excellent chemistry with you on Celebrity Apprentice!"</t>
  </si>
  <si>
    <t>https://twitter.com/realDonaldTrump/status/509039486681231361</t>
  </si>
  <si>
    <t>Home of the iconic Ailsa, a four time @ The_Open course, @ TrumpTurnberry is a landmark on the Ayrshire coastlinehttp://www.turnberryresort.co.uk/</t>
  </si>
  <si>
    <t>https://twitter.com/realDonaldTrump/status/509044440749838336</t>
  </si>
  <si>
    <t>Offering a celebrated @ jacknicklaus designed course, Trump Nat'l Jupiter sits on a picturesque 285 acres http://www.trumpnationaljupiter.com/</t>
  </si>
  <si>
    <t>https://twitter.com/realDonaldTrump/status/509052326817316864</t>
  </si>
  <si>
    <t>If amnesty is so popular according to the DC ruling class, then why is Obama delaying his executive action until after the election?</t>
  </si>
  <si>
    <t>https://twitter.com/realDonaldTrump/status/509057124123807744</t>
  </si>
  <si>
    <t>" @ SassyPantsjj Please do more Apprentices', know you're busy but once a year is NOT ENOUGH !!!! Love that show !!!" Thanks.</t>
  </si>
  <si>
    <t>https://twitter.com/realDonaldTrump/status/509060715777654785</t>
  </si>
  <si>
    <t>With the labor participation rate at a 36 yr. low, over 92M Americans are out of the work force.</t>
  </si>
  <si>
    <t>https://twitter.com/realDonaldTrump/status/509067530951217152</t>
  </si>
  <si>
    <t>‚ÄúLearning is a new beginning we can give ourselves every day.‚Äù ‚Äì Trump: How to Get Rich</t>
  </si>
  <si>
    <t>https://twitter.com/realDonaldTrump/status/509083595127128064</t>
  </si>
  <si>
    <t>"Everything you can imagine is real." ‚ÄîPablo Picasso</t>
  </si>
  <si>
    <t>https://twitter.com/realDonaldTrump/status/509312272737767424</t>
  </si>
  <si>
    <t>New poll states that a record number of Americans have lost all faith in President Obama - duh!</t>
  </si>
  <si>
    <t>https://twitter.com/realDonaldTrump/status/509316504161382400</t>
  </si>
  <si>
    <t>" @ teeblack011: @ realDonaldTrump: " @ tweets_business: @ realDonaldTrump pic.twitter.com/wYbBBjIZTp""</t>
  </si>
  <si>
    <t>https://twitter.com/realDonaldTrump/status/509316677033807872</t>
  </si>
  <si>
    <t>" @ TheBigJamesG: What kind of president doesn't get playing golf after a cruel beheading isn't the thing to do? Detached from reality he is"</t>
  </si>
  <si>
    <t>https://twitter.com/realDonaldTrump/status/509338149957664768</t>
  </si>
  <si>
    <t>" @ JoePerry: Always good to see @ realDonaldTrump Rock and Rollin' at the Aerosmith show." Joe--it was great meeting you--fantastic concert.</t>
  </si>
  <si>
    <t>https://twitter.com/realDonaldTrump/status/509342007551361024</t>
  </si>
  <si>
    <t>The Trump Signature Collection available @ Macys offers top new designs for your fall wardrobe. Dress your best!http://www1.macys.com/shop/mens-clothing/donald-j-trump?id=11746 ‚Ä¶</t>
  </si>
  <si>
    <t>https://twitter.com/realDonaldTrump/status/509343646333026306</t>
  </si>
  <si>
    <t>" @ Cringe_Fringe @ Joan_Rivers You were a good friend to Joan and I enjoyed the Apprentice show with her. Thanks, Mr. Trump." Thank you.</t>
  </si>
  <si>
    <t>https://twitter.com/realDonaldTrump/status/509344810478862336</t>
  </si>
  <si>
    <t>" @ dragonfly125 @ realDonaldTrump loved that season!!!!! # RIPJoanRivers" Everyone did, thanks.</t>
  </si>
  <si>
    <t>https://twitter.com/realDonaldTrump/status/509346831168720896</t>
  </si>
  <si>
    <t>" @ nursedebi @ realDonaldTrump thank you for your support # CDCwhistleblower" You're welcome.</t>
  </si>
  <si>
    <t>https://twitter.com/realDonaldTrump/status/509348397221175297</t>
  </si>
  <si>
    <t>" @ trixdelavega @ realDonaldTrump please announce miss universe 2014 host as soon as possible" Very soon.</t>
  </si>
  <si>
    <t>https://twitter.com/realDonaldTrump/status/509397035154694145</t>
  </si>
  <si>
    <t>Soaring 92 stories, @ TrumpChicago boasts a @ ForbesInspector 5 Star rating for both its hotel &amp; restaurant http://www.trumphotelcollection.com/chicago/downtown-chicago-hotels.php ‚Ä¶</t>
  </si>
  <si>
    <t>https://twitter.com/realDonaldTrump/status/509403528167981056</t>
  </si>
  <si>
    <t>Boasting @ AAAFiveDiamond &amp; @ ForbesInspector 5 Star ratings, @ TrumpNewYork‚Äôs @ jeangeorges features a superb menu http://www.trumphotelcollection.com/central-park/jean-georges-restaurant-nyc.php ‚Ä¶</t>
  </si>
  <si>
    <t>https://twitter.com/realDonaldTrump/status/509428339862675456</t>
  </si>
  <si>
    <t>Fact ‚Äì Obama still has not fixed the backend of the ObamaCare website. This could be the greatest internet boondoggle in history.</t>
  </si>
  <si>
    <t>https://twitter.com/realDonaldTrump/status/509429304376426496</t>
  </si>
  <si>
    <t>Why are we giving away our entire strategy and tactics we will deploy against ISIS? It puts our troops at a disadvantage.</t>
  </si>
  <si>
    <t>https://twitter.com/realDonaldTrump/status/509429968317984770</t>
  </si>
  <si>
    <t>In '09, Obama released the ISIS chief. The terrorist gloated ‚ÄúI‚Äôll see you in New York‚Äù http://www.thedailybeast.com/articles/2014/06/14/isis-leader-see-you-in-new-york.html ‚Ä¶ Historic nat'l sec. error</t>
  </si>
  <si>
    <t>https://twitter.com/realDonaldTrump/status/509430894604853248</t>
  </si>
  <si>
    <t>ICYMI, via @ foxnewsinsider my @ foxandfriends from yesterday on Obama‚Äôs dangerous disconnect http://foxnewsinsider.com/2014/09/08/donald-trump-slams-obama-he-likes-campaigning-thats-about-it ‚Ä¶</t>
  </si>
  <si>
    <t>https://twitter.com/realDonaldTrump/status/509436043368873984</t>
  </si>
  <si>
    <t>Windmills are the greatest threat in the US to both bald and golden eagles. Media claims fictional ‚Äòglobal warming‚Äô is worse.</t>
  </si>
  <si>
    <t>https://twitter.com/realDonaldTrump/status/509439842401284096</t>
  </si>
  <si>
    <t>‚ÄúAlways remember that the future comes one day at a time.‚Äù - Dean Acheson</t>
  </si>
  <si>
    <t>https://twitter.com/realDonaldTrump/status/509466361618505728</t>
  </si>
  <si>
    <t>" @ vix3361: @ realDonaldTrump you speak the truth" True!</t>
  </si>
  <si>
    <t>https://twitter.com/realDonaldTrump/status/509466777903190016</t>
  </si>
  <si>
    <t>" @ Aguilar845: @ realDonaldTrump For President #2016"</t>
  </si>
  <si>
    <t>https://twitter.com/realDonaldTrump/status/509468981598896129</t>
  </si>
  <si>
    <t>" @ terriduncan73: @ realDonaldTrump I would definately vote for you ‚ô°‚ô°"</t>
  </si>
  <si>
    <t>https://twitter.com/realDonaldTrump/status/509469312797921280</t>
  </si>
  <si>
    <t>" @ WeddingBandWNY: @ realDonaldTrump Thank you!!! Love Buffalo!" My great honor!</t>
  </si>
  <si>
    <t>https://twitter.com/realDonaldTrump/status/509491198164488194</t>
  </si>
  <si>
    <t>"@DiamondsLPN: @ realDonaldTrump Would you please run for President? People respect you!!! And know you don't play around!"</t>
  </si>
  <si>
    <t>@DiamondsLPN @</t>
  </si>
  <si>
    <t>https://twitter.com/realDonaldTrump/status/509512153846784000</t>
  </si>
  <si>
    <t>I made a great deal of money in Atlantic City, but left years ago when I saw so many political mistakes being made. I have ZERO involvement!</t>
  </si>
  <si>
    <t>https://twitter.com/realDonaldTrump/status/509685152159903744</t>
  </si>
  <si>
    <t>Where serenity meets luxury: Trump Nat‚Äôl Jupiter‚Äôs Spa offers treatments which help restore youthful vitality http://www.trumpnationaljupiter.com/Default.aspx?p=DynamicModule&amp;pageid=365858&amp;ssid=277022&amp;vnf=1 ‚Ä¶</t>
  </si>
  <si>
    <t>https://twitter.com/realDonaldTrump/status/509737586941001728</t>
  </si>
  <si>
    <t>38 stories high, @ TrumpWaikiki‚Äôs 462 luxury guest rooms &amp; suites offer exceptional services http://www.trumphotelcollection.com/waikiki/</t>
  </si>
  <si>
    <t>https://twitter.com/realDonaldTrump/status/509764209446752256</t>
  </si>
  <si>
    <t>‚Äú @ ApprenticeNBC: Donald Trump Talks Joan Rivers‚Äù http://www.tvgrapevine.com/2013-12-12-08-04-11/celebrity-apprentice/11111-celebrity-apprentice-donald-trump-talks-joan-rivers ‚Ä¶ via @ TVGrapevine by @ TVG_Sammi</t>
  </si>
  <si>
    <t>https://twitter.com/realDonaldTrump/status/509768839635431424</t>
  </si>
  <si>
    <t>Imposing dunes on the Aberdeenshire coastline, @ TrumpScotland‚Äôs Championship course is a classical Scottish links http://www.trumpgolfscotland.com/course</t>
  </si>
  <si>
    <t>https://twitter.com/realDonaldTrump/status/509775768554332160</t>
  </si>
  <si>
    <t>Flashback from October, 2013: ‚ÄúDonald Trump demands larger iPhone screen‚Äù http://www.cnet.com/news/donald-trump-demands-larger-iphone-screen/ ‚Ä¶ You‚Äôre welcome! Apple listened.</t>
  </si>
  <si>
    <t>https://twitter.com/realDonaldTrump/status/509785602490109952</t>
  </si>
  <si>
    <t>Attention Arnold Palmer: Happy Birthday, Arnold. There is no one like you --The King! @ KingdomMag http://tw.nbcsports.com/jU1</t>
  </si>
  <si>
    <t>https://twitter.com/realDonaldTrump/status/509814075787051008</t>
  </si>
  <si>
    <t>If Obama resigns from office NOW, thereby doing a great service to the country‚ÄîI will give him free lifetime golf at any one of my courses!</t>
  </si>
  <si>
    <t>https://twitter.com/realDonaldTrump/status/509875886775349248</t>
  </si>
  <si>
    <t>I just want to know how much is Saudi Arabia and others who we are helping willing to pay for our saving from total extinction. Pay up now!</t>
  </si>
  <si>
    <t>https://twitter.com/realDonaldTrump/status/509876756871131136</t>
  </si>
  <si>
    <t>Middle Eastern countries must participate militarily (no running away) and big league financially in order for us to go in and save them!</t>
  </si>
  <si>
    <t>https://twitter.com/realDonaldTrump/status/509881954326835200</t>
  </si>
  <si>
    <t>Tell Saudi Arabia and others that we want (demand!) free oil for the next ten years or we will not protect their private Boeing 747s.Pay up!</t>
  </si>
  <si>
    <t>https://twitter.com/realDonaldTrump/status/509986392618070017</t>
  </si>
  <si>
    <t>" @ Kalozap: Obama's mind, IsIs, ebola, etc.... and then thinking, boy I wish I was on the golf coarse. What should I wear on the Links"</t>
  </si>
  <si>
    <t>https://twitter.com/realDonaldTrump/status/509986439803969536</t>
  </si>
  <si>
    <t>" @ KingofPolitics: @ realDonaldTrump Donald in the House. You nailed it down."</t>
  </si>
  <si>
    <t>https://twitter.com/realDonaldTrump/status/509986503129591809</t>
  </si>
  <si>
    <t>" @ nick2travel: @ realDonaldTrump They should pay us FREE OIL for the next 100 years."</t>
  </si>
  <si>
    <t>https://twitter.com/realDonaldTrump/status/509986604623335424</t>
  </si>
  <si>
    <t>"@johnmichael328: @ realDonaldTrump Great question...agreed"</t>
  </si>
  <si>
    <t>@johnmichael328 @</t>
  </si>
  <si>
    <t>https://twitter.com/realDonaldTrump/status/509986806923010048</t>
  </si>
  <si>
    <t>"@TwatterTwatTwit: @ realDonaldTrump you are 100% right. Enough is enough."</t>
  </si>
  <si>
    <t>@TwatterTwatTwit @</t>
  </si>
  <si>
    <t>https://twitter.com/realDonaldTrump/status/509986871192342528</t>
  </si>
  <si>
    <t>"@kevinb____: @ realDonaldTrump Saudi Arabia is already paying ISIS"</t>
  </si>
  <si>
    <t>@kevinb____ @</t>
  </si>
  <si>
    <t>https://twitter.com/realDonaldTrump/status/509987005821091840</t>
  </si>
  <si>
    <t>" @ dale_schrock: @ realDonaldTrump So true.. They should pay up for our protection, and by the way stop persecuting Christians over there too!</t>
  </si>
  <si>
    <t>https://twitter.com/realDonaldTrump/status/509987136373002240</t>
  </si>
  <si>
    <t>" @ RealJimPeterson: @ realDonaldTrump That's right we aided in their wealth and their silence on this matter demonstrates their acceptance.</t>
  </si>
  <si>
    <t>https://twitter.com/realDonaldTrump/status/509987317764083712</t>
  </si>
  <si>
    <t>" @ joeyjoe78: Great point! Freedom is not free and the American people are tired of paying for it! It's time for other nations to pay up!"</t>
  </si>
  <si>
    <t>https://twitter.com/realDonaldTrump/status/509987518272778240</t>
  </si>
  <si>
    <t>" @ Silverfoxgranny: # SaudiArabia Saudi Arabia are nothing but mouth pieces, bullies, cowards. They have the money, but no guts"</t>
  </si>
  <si>
    <t>https://twitter.com/realDonaldTrump/status/509987825245511681</t>
  </si>
  <si>
    <t>" @ IndyBuffaloJim: The American public will fall deeper in debt and will crush our middle class. Another plan of our Socialistic President.</t>
  </si>
  <si>
    <t>https://twitter.com/realDonaldTrump/status/509988924954267648</t>
  </si>
  <si>
    <t>" @ NateZito: @ realDonaldTrump you should be the next president Don" Thanks.</t>
  </si>
  <si>
    <t>https://twitter.com/realDonaldTrump/status/509991786430078976</t>
  </si>
  <si>
    <t>"@therachelgibson: Seriously there is nobody who can fix this country but you. It's now or never! We need you. # USA # nowornever" So true!</t>
  </si>
  <si>
    <t>https://twitter.com/realDonaldTrump/status/509992018811322368</t>
  </si>
  <si>
    <t>" @ EnhancedEddie: @ realDonaldTrump trump you will make the greatest president since Lincoln" Wow, nice!</t>
  </si>
  <si>
    <t>https://twitter.com/realDonaldTrump/status/509992486916608000</t>
  </si>
  <si>
    <t>" @ bebe_el_mejor: @ realDonaldTrump Mr. Trump you are one of the people I most admire ! Greetings from Venezuela!." Thanks.</t>
  </si>
  <si>
    <t>https://twitter.com/realDonaldTrump/status/509993756461125632</t>
  </si>
  <si>
    <t>Can you believe that our very stupid politicians released the leader of ISIS and now we are spending billions trying to get him back!</t>
  </si>
  <si>
    <t>https://twitter.com/realDonaldTrump/status/510022261404078080</t>
  </si>
  <si>
    <t>" @ orlando_tina: @ realDonaldTrump I wish you were president sir!"</t>
  </si>
  <si>
    <t>https://twitter.com/realDonaldTrump/status/510038148014178304</t>
  </si>
  <si>
    <t>I can't believe that the judge in the Oscar Pistorious case has found him not guilty of murder. No one has been more guilty since O.J.!</t>
  </si>
  <si>
    <t>https://twitter.com/realDonaldTrump/status/510043928931078144</t>
  </si>
  <si>
    <t>They should have rebuilt the two buildings of the World Trade Center exactly as they were, except taller and stronger. A better statement!</t>
  </si>
  <si>
    <t>https://twitter.com/realDonaldTrump/status/510055267539894272</t>
  </si>
  <si>
    <t>"@Yankee_RangerNV The silver lining in you not buying the Bills is that you can HOPEFULLY rescue what's left of this country&amp; RUN!" So true!</t>
  </si>
  <si>
    <t>https://twitter.com/realDonaldTrump/status/510102786596687872</t>
  </si>
  <si>
    <t>On 9/11, we pray for the victims and their families of the attack and give thanks to all who have sacrificed for justice &amp; our freedom.</t>
  </si>
  <si>
    <t>https://twitter.com/realDonaldTrump/status/510103742038155264</t>
  </si>
  <si>
    <t>My interview on 9/13/01 with a German reporter after visiting Ground Zerohttps://www.youtube.com/watch?v=aoYXihwcp8c ‚Ä¶</t>
  </si>
  <si>
    <t>https://twitter.com/realDonaldTrump/status/510364568473051136</t>
  </si>
  <si>
    <t>" @ jenniii0rozco: @ realDonaldTrump you should be our new president ..</t>
  </si>
  <si>
    <t>https://twitter.com/realDonaldTrump/status/510385811268042752</t>
  </si>
  <si>
    <t>The judge in the Oscar Pistorious case is a total moron. She said he didn't act like a killer. This is another O.J. disaster!</t>
  </si>
  <si>
    <t>https://twitter.com/realDonaldTrump/status/510472443023343616</t>
  </si>
  <si>
    <t>With a @ SharkGregNorman designed course directly along the water, @ Trump_Charlotte is North Carolina‚Äôs elite club http://www.trumpnationalcharlotte.com/</t>
  </si>
  <si>
    <t>https://twitter.com/realDonaldTrump/status/510475673853788161</t>
  </si>
  <si>
    <t>Via @ HeraldBusiness by @ hannahbsampson: ‚Äú @ TrumpDoral looking to hire hundreds‚Äù http://www.miamiherald.com/2014/09/11/4342725/trump-doral-looking-to-hire-hundreds.html ‚Ä¶</t>
  </si>
  <si>
    <t>https://twitter.com/realDonaldTrump/status/510480250904801280</t>
  </si>
  <si>
    <t>. @ DonaldJTrumpJr‚Äôs @ CNBC interview discussing the starving demand that is fueling high-end luxuryhttp://video.cnbc.com/gallery/?video=3000309684 ‚Ä¶</t>
  </si>
  <si>
    <t>https://twitter.com/realDonaldTrump/status/510499676165259265</t>
  </si>
  <si>
    <t>The so-called ‚Äòmoderate‚Äô Syrian rebels pledged their allegiance to ISIS after Obama‚Äôs address. We should not be arming them!</t>
  </si>
  <si>
    <t>https://twitter.com/realDonaldTrump/status/510509532435726337</t>
  </si>
  <si>
    <t>Offering river, lake &amp; skyline views, @ TrumpChicago‚Äôs 339 5 Star rooms range from Deluxe Suites to Spa Guestrooms http://www.trumphotelcollection.com/chicago/chicago-hotel-suites.php ‚Ä¶</t>
  </si>
  <si>
    <t>https://twitter.com/realDonaldTrump/status/510519308280422400</t>
  </si>
  <si>
    <t>Sen. Kay Hagan voted for Amnesty &amp; ObamaCare. She is a proven liberal who recklessly goes along with Obama. Vote @ ThomTillis in November!</t>
  </si>
  <si>
    <t>https://twitter.com/realDonaldTrump/status/510521408548765696</t>
  </si>
  <si>
    <t>ObamaCare has cut workers‚Äô pay by over $22B &amp; eliminated 350,000+ small business jobs http://www.moneynews.com/newswidget/Obamacare-small-business-jobs/2014/09/09/id/593644/?Dkt_nbr=13074-1&amp;utm_source=The_Hill&amp;utm_medium=widget&amp;utm_content=121&amp;utm_campaign=widgetphase2 ‚Ä¶ Repeal before it's too late!</t>
  </si>
  <si>
    <t>https://twitter.com/realDonaldTrump/status/510523724077223937</t>
  </si>
  <si>
    <t>‚ÄúAlways be prepared to start.‚Äù - Joe Montana</t>
  </si>
  <si>
    <t>https://twitter.com/realDonaldTrump/status/510868057796128768</t>
  </si>
  <si>
    <t>"@samanthaviner01: @ realDonaldTrump for president"</t>
  </si>
  <si>
    <t>@samanthaviner01 @</t>
  </si>
  <si>
    <t>https://twitter.com/realDonaldTrump/status/510868524462768128</t>
  </si>
  <si>
    <t>" @ ghosttoast99: @ realDonaldTrump Mr. Trump please help us get an autism service dog for our son, Carson." How much do you need?</t>
  </si>
  <si>
    <t>https://twitter.com/realDonaldTrump/status/510868666926497792</t>
  </si>
  <si>
    <t>" @ CandyStiltz: @ realDonaldTrump Please run. I'd like someone with a back bone and can make decisions in office." Remember what you said!</t>
  </si>
  <si>
    <t>https://twitter.com/realDonaldTrump/status/510911026842574848</t>
  </si>
  <si>
    <t>" @ Ripnitz: @ realDonaldTrump PLEASE run for President!!! We need you to straighten out this Country!!</t>
  </si>
  <si>
    <t>https://twitter.com/realDonaldTrump/status/510912155966005248</t>
  </si>
  <si>
    <t>" @ shoreline1996 DonaldTrump Please for all of humanity run for President. But use your money to campaign so you don't need to return favors.</t>
  </si>
  <si>
    <t>https://twitter.com/realDonaldTrump/status/510915257511190528</t>
  </si>
  <si>
    <t>" @ Lauraaachinn: @ realDonaldTrump for President 2016. I would be first in line at the polls."</t>
  </si>
  <si>
    <t>https://twitter.com/realDonaldTrump/status/510915634751107072</t>
  </si>
  <si>
    <t>" @ jeffpurcell50: @ realDonaldTrump @ ghosttoast99 he will help. He is a great man!"</t>
  </si>
  <si>
    <t>https://twitter.com/realDonaldTrump/status/510916223035777024</t>
  </si>
  <si>
    <t>" @ JohnnySanaC: Kinda early to decide, but i'm going to be @ realDonaldTrump for halloween lol" Have fun!</t>
  </si>
  <si>
    <t>https://twitter.com/realDonaldTrump/status/510922273378033664</t>
  </si>
  <si>
    <t>" @ hawkeye3073: @ realDonaldTrump I know you hear this endlessly but you would definitely have my vote should you run in 2016 # MuchRespect"</t>
  </si>
  <si>
    <t>https://twitter.com/realDonaldTrump/status/510922741118423042</t>
  </si>
  <si>
    <t>" @ Kstork48G: @ realDonaldTrump I would love for you to run. What would be your plan on stopping ISIS?? Military mom here. Love you"</t>
  </si>
  <si>
    <t>https://twitter.com/realDonaldTrump/status/510922896194404352</t>
  </si>
  <si>
    <t>" @ EastonWestwood: Please run for President again! America is almost finished but might have a chance if you're President in Jan.2017."</t>
  </si>
  <si>
    <t>https://twitter.com/realDonaldTrump/status/510923555710992386</t>
  </si>
  <si>
    <t>" @ BenTrolling: @ realDonaldTrump @ EastonWestwood Disclosing his finances would make Donald Trump the most wealthy President ever!" So true!</t>
  </si>
  <si>
    <t>https://twitter.com/realDonaldTrump/status/510924395981062144</t>
  </si>
  <si>
    <t>Secretary Kerry cannot get other nations to join us in fighting ISIS. They are afraid and he is a poor salesman who reps a pathetic leader!</t>
  </si>
  <si>
    <t>https://twitter.com/realDonaldTrump/status/510935006924251137</t>
  </si>
  <si>
    <t>" @ BenTrolling: @ realDonaldTrump @ EastonWestwood Donald Trump has more know how, grit, and integrity than George W. Bush." Very true!</t>
  </si>
  <si>
    <t>https://twitter.com/realDonaldTrump/status/510935115640610816</t>
  </si>
  <si>
    <t>" @ A_Frog_4_Life: If you're interested in 'balancing' work and pleasure, stop! Instead make your work more pleasurable - Donald Trump</t>
  </si>
  <si>
    <t>https://twitter.com/realDonaldTrump/status/510935518360895488</t>
  </si>
  <si>
    <t>Money was never a big motivation for me, except as a way to keep score. The real excitement is playing the game!</t>
  </si>
  <si>
    <t>https://twitter.com/realDonaldTrump/status/510937629039550465</t>
  </si>
  <si>
    <t>" @ BenTrolling: @ realDonaldTrump @ EastonWestwood That isn't even a real number! Nice try, you will see Donald Trump by a landslide in 2016!"</t>
  </si>
  <si>
    <t>https://twitter.com/realDonaldTrump/status/510939662685593600</t>
  </si>
  <si>
    <t>I have nothing to do with Atlantic City-sold years ago (great timing). For losers and haters, I NEVER went bankrupt. Plus $10 billion, sorry</t>
  </si>
  <si>
    <t>https://twitter.com/realDonaldTrump/status/510971923434860544</t>
  </si>
  <si>
    <t>" @ CahlRStorrie: @ realDonaldTrump you always know what to say. You're an inspiration for millions if not billions." Thank you.</t>
  </si>
  <si>
    <t>https://twitter.com/realDonaldTrump/status/510974326536171520</t>
  </si>
  <si>
    <t>"@JaredAustinThom: We just need to let @ realDonaldTrump run the whole world. # Trump2016" It would be a fantastic place, thanks!</t>
  </si>
  <si>
    <t>@JaredAustinThom @</t>
  </si>
  <si>
    <t>https://twitter.com/realDonaldTrump/status/510989684869447680</t>
  </si>
  <si>
    <t>" @ IndyBuffaloJim: All fact, but of course haters never check the DATA, your business decisions are sound &amp; you have the success 2 prove it"</t>
  </si>
  <si>
    <t>https://twitter.com/realDonaldTrump/status/511293563326726144</t>
  </si>
  <si>
    <t>" @ mkristin73: @ realDonaldTrump so are you running for president?" Time will soon tell, but if I do, our country will be great again!</t>
  </si>
  <si>
    <t>https://twitter.com/realDonaldTrump/status/511295845103566848</t>
  </si>
  <si>
    <t>" @ MattMan612: I'm on board with @ realDonaldTrump # Trump2016"</t>
  </si>
  <si>
    <t>https://twitter.com/realDonaldTrump/status/511295914880020480</t>
  </si>
  <si>
    <t>" @ mkristin73: @ realDonaldTrump I honestly don't doubt it. We need a real leader in there."</t>
  </si>
  <si>
    <t>https://twitter.com/realDonaldTrump/status/511296383572525056</t>
  </si>
  <si>
    <t>" @ KevHegarty: Please please please let @ realDonaldTrump run for president. That would be awesome."</t>
  </si>
  <si>
    <t>https://twitter.com/realDonaldTrump/status/511333894533435392</t>
  </si>
  <si>
    <t>" @ AndyHemmins: @ realDonaldTrump # MissUSA is way classier than # MissAmerica"</t>
  </si>
  <si>
    <t>https://twitter.com/realDonaldTrump/status/511334152818688000</t>
  </si>
  <si>
    <t>"@MikeyJFitz: @ realDonaldTrump Thru rough times 1 thing that keeps me going, I wasn't one of the idiots that voted for Obama. # Trump2016"</t>
  </si>
  <si>
    <t>@MikeyJFitz @</t>
  </si>
  <si>
    <t>https://twitter.com/realDonaldTrump/status/511467346809344000</t>
  </si>
  <si>
    <t>I will be on Fox and Friends at.7.00 A.M. Enjoy!</t>
  </si>
  <si>
    <t>https://twitter.com/realDonaldTrump/status/511491832497582080</t>
  </si>
  <si>
    <t>" @ jcartmell_2011: I honestly think he needs to run for president. I'd vote for him in a heart beat. Man's a genius!!" Thank you!</t>
  </si>
  <si>
    <t>https://twitter.com/realDonaldTrump/status/511514557568012288</t>
  </si>
  <si>
    <t>Good luck to the people of Scotland, whatever their decision may be on Thursday. The whole world is watching‚Äîreally exciting!</t>
  </si>
  <si>
    <t>https://twitter.com/realDonaldTrump/status/511567193604366336</t>
  </si>
  <si>
    <t>With championship links @ TrumpScotland‚Äôs world-class amenities also include dining &amp; luxury accommodations http://www.trumpgolfscotland.com/</t>
  </si>
  <si>
    <t>https://twitter.com/realDonaldTrump/status/511596362597928960</t>
  </si>
  <si>
    <t>Via @ nbc6: ‚Äú @ MissUniverse Pageant Coming to @ TrumpDoral in 2015‚Äùhttp://www.nbcmiami.com/news/local/Miss-Universe-Pageant-Coming-to-Doral-in-2015-274939081.html ‚Ä¶</t>
  </si>
  <si>
    <t>https://twitter.com/realDonaldTrump/status/511606287516569600</t>
  </si>
  <si>
    <t>Via @ newhampshirecom:‚ÄúTickets on sale for Loeb School Event, featuring Donald Trump‚Äù http://www.newhampshire.com/article/20140914/NEWHAMPSHIRE10/140919516/0/NEWS1201 ‚Ä¶</t>
  </si>
  <si>
    <t>https://twitter.com/realDonaldTrump/status/511608266296922113</t>
  </si>
  <si>
    <t>Obama‚Äôs promise to build an international coalition against ISIS is already broken. No one trusts him at home or abroad.</t>
  </si>
  <si>
    <t>https://twitter.com/realDonaldTrump/status/511609824015310848</t>
  </si>
  <si>
    <t>Congratulations to Obama on building a strong economy. There are 49,500,000 people on food stamps. A historic record!</t>
  </si>
  <si>
    <t>https://twitter.com/realDonaldTrump/status/511612254241173504</t>
  </si>
  <si>
    <t>‚ÄúDon't expect to build up the weak by pulling down the strong.‚Äù - Calvin Coolidge</t>
  </si>
  <si>
    <t>https://twitter.com/realDonaldTrump/status/511617278648279040</t>
  </si>
  <si>
    <t>If you can‚Äôt focus with unyielding resolve, then you will never be successful. Believe in yourself and you can accomplish your goals.</t>
  </si>
  <si>
    <t>https://twitter.com/realDonaldTrump/status/511850251888918528</t>
  </si>
  <si>
    <t>I left Atlantic City years ago, good timing. Now I may buy back in, at much lower price, to save Plaza &amp; Taj. They were run badly by funds!</t>
  </si>
  <si>
    <t>https://twitter.com/realDonaldTrump/status/511851027629621248</t>
  </si>
  <si>
    <t>It is so sad to see what has happened to Atlantic City. So many bad decisions by the pols over the years - airport, convention center, etc.</t>
  </si>
  <si>
    <t>https://twitter.com/realDonaldTrump/status/511859412387233792</t>
  </si>
  <si>
    <t>Can you believe that the U.S. will be sending 3000 troops to Africa to help with Ebola.They will come home infected? We have enough problems</t>
  </si>
  <si>
    <t>https://twitter.com/realDonaldTrump/status/511860898949267456</t>
  </si>
  <si>
    <t>Does anybody notice that Atlantic City lost its magic after I left years ago. I had the big boxing, introduced UFC (ask Dana),the best shows</t>
  </si>
  <si>
    <t>https://twitter.com/realDonaldTrump/status/511896917811691520</t>
  </si>
  <si>
    <t>I've realized that success requires 100% effort and 100% focus. Nothing less.</t>
  </si>
  <si>
    <t>https://twitter.com/realDonaldTrump/status/511897193163554816</t>
  </si>
  <si>
    <t>Entrepreneurs: Achievers move forward at all times. Achievement is not a plateau, it's a beginning.</t>
  </si>
  <si>
    <t>https://twitter.com/realDonaldTrump/status/511899644390293504</t>
  </si>
  <si>
    <t>https://twitter.com/realDonaldTrump/status/511908564198498305</t>
  </si>
  <si>
    <t>We must immediately stop all air traffic coming from the Ebola infected areas of Africa‚Äîbefore it is too late.</t>
  </si>
  <si>
    <t>https://twitter.com/realDonaldTrump/status/511910827134570496</t>
  </si>
  <si>
    <t>" @ sirsmooth61 taj employee here mr trump, we will welcome you back with open arms! We need you back!" Thanks Mark, I am looking!</t>
  </si>
  <si>
    <t>https://twitter.com/realDonaldTrump/status/511911521736466432</t>
  </si>
  <si>
    <t>"@Yankee_RangerNV @ realDonaldTrump Don't forget you were also the ONLY person to host Wrestlemania in back to back years" So true, thanks.</t>
  </si>
  <si>
    <t>@Yankee_RangerNV @</t>
  </si>
  <si>
    <t>https://twitter.com/realDonaldTrump/status/511912413164085248</t>
  </si>
  <si>
    <t>" @ NewMexicoRoni @ realDonaldTrump sadly, they of course will blame you for the failure. Idiots." And I haven't been there in years.</t>
  </si>
  <si>
    <t>https://twitter.com/realDonaldTrump/status/511919171752697856</t>
  </si>
  <si>
    <t>Just met with David Perdue @ Perduesenate. He‚Äôs a fantastic guy who will fight hard against ObamaCare. He will win!</t>
  </si>
  <si>
    <t>https://twitter.com/realDonaldTrump/status/511959324613046272</t>
  </si>
  <si>
    <t>Right To Play uses the power of play to educate and empower children facing adversity. A great cause--check it out. http://www.mississippimillion.com/</t>
  </si>
  <si>
    <t>https://twitter.com/realDonaldTrump/status/511977215584899072</t>
  </si>
  <si>
    <t>IMPORTANT - @ RepMattSalmon &amp; @ RepEdRoyce will hold a hearing on Oct. 1w/USMC Sgt. Tahmooressi‚Äôs mother &amp; wife http://1.usa.gov/1uzPspY</t>
  </si>
  <si>
    <t>https://twitter.com/realDonaldTrump/status/511977715181039616</t>
  </si>
  <si>
    <t>Every day Mexico continues to hold Sgt. Tahmooressi is an insult to our country.</t>
  </si>
  <si>
    <t>https://twitter.com/realDonaldTrump/status/511982470074757120</t>
  </si>
  <si>
    <t>‚ÄúSuccess is having to worry about every damn thing in the world, except money.‚Äù - Johnny Cash</t>
  </si>
  <si>
    <t>https://twitter.com/realDonaldTrump/status/512004288546373633</t>
  </si>
  <si>
    <t>In order to stop the Ebola outbreak in Africa, perhaps the President should put all Africans on ObamaCare rather than sending the troops!</t>
  </si>
  <si>
    <t>https://twitter.com/realDonaldTrump/status/512201633313599488</t>
  </si>
  <si>
    <t>On Mike and Mike, @ espn in two minutes!</t>
  </si>
  <si>
    <t>https://twitter.com/realDonaldTrump/status/512209450447286273</t>
  </si>
  <si>
    <t>" @ coreymccrack3n: @ realDonaldTrump had a good point this morning on @ MikeAndMike. The refs are flag happy, and make watching games boring."</t>
  </si>
  <si>
    <t>https://twitter.com/realDonaldTrump/status/512209645122105344</t>
  </si>
  <si>
    <t>" @ J_Hawk25: @ realDonaldTrump well said this morning on @ MikeAndMike the NFL has become the No Fun League. # nfl"</t>
  </si>
  <si>
    <t>https://twitter.com/realDonaldTrump/status/512209695533445120</t>
  </si>
  <si>
    <t>" @ Skelify: @ Espngreeny Completely agree with what @ realDonaldTrump just said about the penalties and the hits. [1/2]"</t>
  </si>
  <si>
    <t>https://twitter.com/realDonaldTrump/status/512209762831056896</t>
  </si>
  <si>
    <t>" @ iMarle64: @ MikeandMike Wow,an actual good guest @ RealDonaldTrump keeping it real on his view of the # NFL # refreshing"</t>
  </si>
  <si>
    <t>https://twitter.com/realDonaldTrump/status/512209809316524033</t>
  </si>
  <si>
    <t>" @ rclark_randy: @ realDonaldTrump great interview on @ MikeAndMike this AM! The Donald for commissioner!!"</t>
  </si>
  <si>
    <t>https://twitter.com/realDonaldTrump/status/512209887112486912</t>
  </si>
  <si>
    <t>"@bxrocboy: @ Espngreeny @ realDonaldTrump was right. The NFL is ruining the game with all of the penalties. As a fan, I'm losing interest."</t>
  </si>
  <si>
    <t>@bxrocboy @ @</t>
  </si>
  <si>
    <t>https://twitter.com/realDonaldTrump/status/512210235424260098</t>
  </si>
  <si>
    <t>" @ Todd_H @ MikeAndMike -Let the court &amp; league discipline them and move on. Agree with Mr. T, the @ nfl needs to worry about product on field"</t>
  </si>
  <si>
    <t>https://twitter.com/realDonaldTrump/status/512210275836366848</t>
  </si>
  <si>
    <t>" @ DeejayWalmix: Everything @ realDonaldTrump said right on the money! @ Espngreeny @ espngolic "</t>
  </si>
  <si>
    <t>https://twitter.com/realDonaldTrump/status/512210528681611264</t>
  </si>
  <si>
    <t>" @ AriansFetus: @ MikeAndMike @ realDonaldTrump WOW, what did I wake up to? Awesome take. # NFL"</t>
  </si>
  <si>
    <t>https://twitter.com/realDonaldTrump/status/512210605986824192</t>
  </si>
  <si>
    <t>" @ Echo5Chrly: @ MikeAndMike for once @ realDonaldTrump makes sense. The @ nfl has become less entertaining due to all the flags."</t>
  </si>
  <si>
    <t>https://twitter.com/realDonaldTrump/status/512210660420509697</t>
  </si>
  <si>
    <t>" @ TheRxElite: @ realDonaldTrump loved your time on @ MikeAndMike today. Great points and views."</t>
  </si>
  <si>
    <t>https://twitter.com/realDonaldTrump/status/512210703357587456</t>
  </si>
  <si>
    <t>" @ MostonTyler: @ MikeAndMike @ realDonaldTrump 100% right about the excessive flags and tackling"</t>
  </si>
  <si>
    <t>https://twitter.com/realDonaldTrump/status/512210789827354624</t>
  </si>
  <si>
    <t>" @ jphillipsLO: @ realDonaldTrump @ espn You were spot on about the game of football being boring. Too many flags."</t>
  </si>
  <si>
    <t>https://twitter.com/realDonaldTrump/status/512211071944654849</t>
  </si>
  <si>
    <t>" @ StClou: Have to agree with Mr. T, what will ruin NFL is not the off-field idiocy, but the on field idiocy of penalizing every hard tackle"</t>
  </si>
  <si>
    <t>https://twitter.com/realDonaldTrump/status/512211160448655360</t>
  </si>
  <si>
    <t>" @ SouthernRambler: @ realDonaldTrump @ espn you were right on! Agreed with product on field is horrible"</t>
  </si>
  <si>
    <t>https://twitter.com/realDonaldTrump/status/512211256154271744</t>
  </si>
  <si>
    <t>"@B_Dussault: @ realDonaldTrump should be on @ MikeAndMike everyday. Such an interesting guy." Thanks.</t>
  </si>
  <si>
    <t>@B_Dussault @ @</t>
  </si>
  <si>
    <t>https://twitter.com/realDonaldTrump/status/512211326543093760</t>
  </si>
  <si>
    <t>"@David_Perilla3: @ realDonaldTrump thanks for telling it how it is"</t>
  </si>
  <si>
    <t>@David_Perilla3 @</t>
  </si>
  <si>
    <t>https://twitter.com/realDonaldTrump/status/512211498274668544</t>
  </si>
  <si>
    <t>" @ thesa: @ Espngreeny @ MikeAndMike @ espngolic Listen to what @ realDonaldTrump said He just summed up what all the fans feel about the league"</t>
  </si>
  <si>
    <t>https://twitter.com/realDonaldTrump/status/512211544495910912</t>
  </si>
  <si>
    <t>" @ jared_searcy88: @ MikeAndMike @ realDonaldTrump is the man."</t>
  </si>
  <si>
    <t>https://twitter.com/realDonaldTrump/status/512211842455056384</t>
  </si>
  <si>
    <t>"@Waltthew: @ MikeAndMike Fantastic interview of Mr. T both on a business perspective and a fan. Maybe the best interview you have ever had."</t>
  </si>
  <si>
    <t>@Waltthew @</t>
  </si>
  <si>
    <t>https://twitter.com/realDonaldTrump/status/512211887812280321</t>
  </si>
  <si>
    <t>" @ WayneHancock88: I think that @ realDonaldTrump should be the next Commissioner of the @ nfl! # BringBackFootball"</t>
  </si>
  <si>
    <t>https://twitter.com/realDonaldTrump/status/512212006926299137</t>
  </si>
  <si>
    <t>" @ beasonshane: @ Espngreeny @ espngolic great call from @ realDonaldTrump 100% agree with him on the stated of the NFL and football in general.</t>
  </si>
  <si>
    <t>https://twitter.com/realDonaldTrump/status/512212156579086336</t>
  </si>
  <si>
    <t>" @ Hai: I couldn't agree more with @ realDonaldTrump about the NFL becoming the No Fun League. I'm glad someone finally came out and said it!"</t>
  </si>
  <si>
    <t>https://twitter.com/realDonaldTrump/status/512212263005356033</t>
  </si>
  <si>
    <t>"@titansfan1967: @ realDonaldTrump @ espn I loved your views on ESPN this morning. Need your views in the NFL."</t>
  </si>
  <si>
    <t>@titansfan1967 @ @</t>
  </si>
  <si>
    <t>https://twitter.com/realDonaldTrump/status/512212334497239040</t>
  </si>
  <si>
    <t>"@TRUEQUE02: @ realDonaldTrump love your response on @ MikeAndMike this morning regarding the @ nfl brand "</t>
  </si>
  <si>
    <t>@TRUEQUE02 @ @ @</t>
  </si>
  <si>
    <t>https://twitter.com/realDonaldTrump/status/512212401597730816</t>
  </si>
  <si>
    <t>" @ HelLo4T: PREACH @ realDonaldTrump !!! U killed it on @ MikeAndMike ! # NFLestaDepinga"</t>
  </si>
  <si>
    <t>https://twitter.com/realDonaldTrump/status/512212459449757696</t>
  </si>
  <si>
    <t>" @ AllanBell247: Did anyone just see @ realDonaldTrump on @ MikeAndMike? He nailed it."</t>
  </si>
  <si>
    <t>https://twitter.com/realDonaldTrump/status/512212530375426048</t>
  </si>
  <si>
    <t>" @ bluedish: @ realDonaldTrump @ espn spot on interview! let em play, put the flags away!"</t>
  </si>
  <si>
    <t>https://twitter.com/realDonaldTrump/status/512212601443729408</t>
  </si>
  <si>
    <t>" @ uwsp46: @ realDonaldTrump @ nfl ur so right about the nfl becoming a game Not worth watching anymore PC ppl have killed the game"</t>
  </si>
  <si>
    <t>https://twitter.com/realDonaldTrump/status/512212722432634881</t>
  </si>
  <si>
    <t>" @ MarkMizzouSteel: LOVE hearing @ realDonaldTrump laying the hammer on the @ nfl on @ MikeAndMike this morning. Trump For Commissioner!!!!!"</t>
  </si>
  <si>
    <t>https://twitter.com/realDonaldTrump/status/512212801553960960</t>
  </si>
  <si>
    <t>" @ sinksinksink1: @ realDonaldTrump everything you just said on mike&amp;mike was exactly what Ive been waiting for someone to say. Thank you!"</t>
  </si>
  <si>
    <t>https://twitter.com/realDonaldTrump/status/512212995506991104</t>
  </si>
  <si>
    <t>" @ louis_the_iv: Idk if anyone watched Mike and Mike this morning but @ realDonaldTrump spoke the absolute truth"</t>
  </si>
  <si>
    <t>https://twitter.com/realDonaldTrump/status/512213036057501697</t>
  </si>
  <si>
    <t>" @ bhamp23: @ realDonaldTrump @ espn great interview"</t>
  </si>
  <si>
    <t>https://twitter.com/realDonaldTrump/status/512213082865942528</t>
  </si>
  <si>
    <t>" @ CJDischinger: @ MikeAndMike --- so @ realDonaldTrump for @ nfl commish? Loved his views."</t>
  </si>
  <si>
    <t>https://twitter.com/realDonaldTrump/status/512213366237298688</t>
  </si>
  <si>
    <t>" @ pittab: @ MikeAndMike you guys need to have @ realDonaldTrump on every week!"</t>
  </si>
  <si>
    <t>https://twitter.com/realDonaldTrump/status/512213525696360448</t>
  </si>
  <si>
    <t>" @ GameANew: @ realDonaldTrump Absolutely right!! # mikeandmike"</t>
  </si>
  <si>
    <t>https://twitter.com/realDonaldTrump/status/512213596366204928</t>
  </si>
  <si>
    <t>" @ itguy7305: @ realdonaldtrump I can't believe I agree with everything you said on @ MikeAndMike # worldisover"</t>
  </si>
  <si>
    <t>https://twitter.com/realDonaldTrump/status/512213696308051968</t>
  </si>
  <si>
    <t>" @ williamwatp: @ realDonaldTrump great phone interview on espn! Ps forget buffalo, buy the Chicago @ Cubs # sonsofwrigley"</t>
  </si>
  <si>
    <t>https://twitter.com/realDonaldTrump/status/512213737005416448</t>
  </si>
  <si>
    <t>"@jmart1128: Loving @ realDonaldTrump on @ MikeAndMike this morning!"</t>
  </si>
  <si>
    <t>@jmart1128 @ @</t>
  </si>
  <si>
    <t>https://twitter.com/realDonaldTrump/status/512213962759602176</t>
  </si>
  <si>
    <t>" @ dmadan81: "The NFL is becoming unwatchable; because of the flags" - @ realDonaldTrump"</t>
  </si>
  <si>
    <t>https://twitter.com/realDonaldTrump/status/512214207799234560</t>
  </si>
  <si>
    <t>" @ jake_wilfong: @ realDonaldTrump was speaking the truth this morning on @ MikeAndMike. Too many flags, let the boys play."</t>
  </si>
  <si>
    <t>https://twitter.com/realDonaldTrump/status/512214250576936960</t>
  </si>
  <si>
    <t>" @ GZervs: Great job on @ espn this morning. @ realDonaldTrump could run the NFL much better"</t>
  </si>
  <si>
    <t>https://twitter.com/realDonaldTrump/status/512214298425565184</t>
  </si>
  <si>
    <t>"@Valbano206: Loved listening to @ realDonaldTrump this morning on @ MikeAndMike fantastic and true view points on the sad state of the NFL"</t>
  </si>
  <si>
    <t>@Valbano206 @ @</t>
  </si>
  <si>
    <t>https://twitter.com/realDonaldTrump/status/512240414557212672</t>
  </si>
  <si>
    <t>‚ÄúThere is a point in every contest when sitting on the sidelines is not an option.‚Äù -- Dean Smith</t>
  </si>
  <si>
    <t>https://twitter.com/realDonaldTrump/status/512246203967619072</t>
  </si>
  <si>
    <t>Great article on so-called climate change, formerly known as global warming.http://bit.ly/1uDs1w3</t>
  </si>
  <si>
    <t>https://twitter.com/realDonaldTrump/status/512247337830592513</t>
  </si>
  <si>
    <t>It was a great honor to be on @ MikeAndMike on @ espn. Wow, the response was amazing!</t>
  </si>
  <si>
    <t>https://twitter.com/realDonaldTrump/status/512330765095677952</t>
  </si>
  <si>
    <t>With panoramic views of Central Park &amp; the Manhattan skyline, 5 Star @ TrumpNewYork offers 176 newly renovated rooms http://www.trumphotelcollection.com/central-park/manhattan-hotel-rooms-suites.php ‚Ä¶</t>
  </si>
  <si>
    <t>https://twitter.com/realDonaldTrump/status/512338806306263040</t>
  </si>
  <si>
    <t>Must read article by @ boonepickens &amp; @ AmbJohnBolton: ‚ÄúAmerica‚Äôs Untapped Energy Weapon‚Äù http://www.politico.com/magazine/story/2014/08/americas-untapped-energy-weapon-109676.html#.VBmzE5RdW8A ‚Ä¶ We don't need foreign oil!</t>
  </si>
  <si>
    <t>https://twitter.com/realDonaldTrump/status/512339970414374912</t>
  </si>
  <si>
    <t>Are the Republicans going to blow their chance to take the Senate? Must focus on ObamaCare and amnesty.</t>
  </si>
  <si>
    <t>https://twitter.com/realDonaldTrump/status/512341480728698880</t>
  </si>
  <si>
    <t>So Obama wants to bomb ISIS in Iraq &amp; arm them in Syria? What is he doing!</t>
  </si>
  <si>
    <t>https://twitter.com/realDonaldTrump/status/512341618217979905</t>
  </si>
  <si>
    <t>The Iraqi army has squandered the majority of the weapons &amp; training we gave them for 10 long years. When will we learn?</t>
  </si>
  <si>
    <t>https://twitter.com/realDonaldTrump/status/512346073499983872</t>
  </si>
  <si>
    <t>https://twitter.com/realDonaldTrump/status/512392882641448960</t>
  </si>
  <si>
    <t>" @ 1SimranjitSingh: @ realDonaldTrump Donald Vs. Vince McMahon at Wrestlemania 23. EPIC"</t>
  </si>
  <si>
    <t>https://twitter.com/realDonaldTrump/status/512393617382842368</t>
  </si>
  <si>
    <t>" @ woofeous: @ realDonaldTrump @ TrumpNewYork Love how Donald races to top to be the best in everything he puts his name on."</t>
  </si>
  <si>
    <t>https://twitter.com/realDonaldTrump/status/512394257282637824</t>
  </si>
  <si>
    <t>" @ VinceMcMahon: Way to go @ realDonaldTrump, what a good sport. http://youtu.be/fxDAyUiXphg " Vince, only for you!</t>
  </si>
  <si>
    <t>https://twitter.com/realDonaldTrump/status/512404914065383424</t>
  </si>
  <si>
    <t>@ Luigiboria Congratulations on getting the Miss Universe Pageant to come to Doral/Miami - it will be a great show and a tremendous success!</t>
  </si>
  <si>
    <t>https://twitter.com/realDonaldTrump/status/512585887214239744</t>
  </si>
  <si>
    <t>. @ TrumpGolfLA is @ theknot‚Äôs pick for the "Best of Weddings" with our Vista Terrace looking over the Pacific Ocean http://www.trumpnationallosangeles.com/Default.aspx?p=DynamicModule&amp;pageid=288147 ‚Ä¶</t>
  </si>
  <si>
    <t>https://twitter.com/realDonaldTrump/status/512586453873078272</t>
  </si>
  <si>
    <t>" @ NYCdeb8tr Mr. Trump, I would love to see you spice things up, and cut a rug on # DancingWiththeStars" They would love to have me!</t>
  </si>
  <si>
    <t>https://twitter.com/realDonaldTrump/status/512586762364137472</t>
  </si>
  <si>
    <t>" @ pharlap9 @ realDonaldTrump Emanuel is nuts, period! Your sign is "wonderful" on your building in Chicago!" Thank you.</t>
  </si>
  <si>
    <t>https://twitter.com/realDonaldTrump/status/512586827350691841</t>
  </si>
  <si>
    <t>" @ lightlybarbara: @ realDonaldTrump Donald Trump you should run for president seriously"</t>
  </si>
  <si>
    <t>https://twitter.com/realDonaldTrump/status/512589112814366720</t>
  </si>
  <si>
    <t>" @ _spock: RT @ mrgrumpystephen: Hi @ realDonaldTrump it‚Äôs my birthday any chance of a retweet" Happy birthday!</t>
  </si>
  <si>
    <t>https://twitter.com/realDonaldTrump/status/512590058604752897</t>
  </si>
  <si>
    <t>" @ ClaudeVanPelt: @ realDonaldTrump Donald Trump is the only man who can save this country and run it efficiently." Many agree, thanks!</t>
  </si>
  <si>
    <t>https://twitter.com/realDonaldTrump/status/512591135022522368</t>
  </si>
  <si>
    <t>" @ ewalkdog33: @ realDonaldTrump even if it's only 4 years be president and fix this countries economy"</t>
  </si>
  <si>
    <t>https://twitter.com/realDonaldTrump/status/512591168149151746</t>
  </si>
  <si>
    <t>"@NotoriousGeko: @ realDonaldTrump Donald trump for president!"</t>
  </si>
  <si>
    <t>@NotoriousGeko @</t>
  </si>
  <si>
    <t>https://twitter.com/realDonaldTrump/status/512591383010746368</t>
  </si>
  <si>
    <t>" @ JZ561: @ realDonaldTrump Seriously love all things Trump! # justsayin" Thanks.</t>
  </si>
  <si>
    <t>https://twitter.com/realDonaldTrump/status/512591512031735808</t>
  </si>
  <si>
    <t>" @ NYCdeb8tr: @ realDonaldTrump We have 2 more years of suffering under Obama. Can we at least have some fun while suffering? # Trumpfan"</t>
  </si>
  <si>
    <t>https://twitter.com/realDonaldTrump/status/512594410912366592</t>
  </si>
  <si>
    <t>" @ Gregshades @ realDonaldTrump in 2017 when obama (hopefully) leaves office and we can began to rebuild America from his nightmare." Thx</t>
  </si>
  <si>
    <t>https://twitter.com/realDonaldTrump/status/512697024773632000</t>
  </si>
  <si>
    <t>https://twitter.com/realDonaldTrump/status/512697639893467136</t>
  </si>
  <si>
    <t>Learn, work and think in equal proportions and you'll be going in the right direction.</t>
  </si>
  <si>
    <t>https://twitter.com/realDonaldTrump/status/512992367130185728</t>
  </si>
  <si>
    <t>The people of Scotland have spoken‚Äîa great decision. I wish @ AlexSalmond well &amp; look forward to playing golf with him at Aberdeen!</t>
  </si>
  <si>
    <t>https://twitter.com/realDonaldTrump/status/512992542624071680</t>
  </si>
  <si>
    <t>I am convinced that if @ AlexSalmond had not pushed ugly wind turbines all over Scotland, the vote would have been much better for him!</t>
  </si>
  <si>
    <t>https://twitter.com/realDonaldTrump/status/512995715954798592</t>
  </si>
  <si>
    <t>Congratulations to Georgina Bloomberg on winning the inaugural Central Park Grand Prix CSI 3* @ MikeBloomberg</t>
  </si>
  <si>
    <t>https://twitter.com/realDonaldTrump/status/512997424861024257</t>
  </si>
  <si>
    <t>"@Jefferysiegrist @ realDonaldTrump just passed the great man's tower! pic.twitter.com/5x8wod4r96" Nice.</t>
  </si>
  <si>
    <t>@Jefferysiegrist @</t>
  </si>
  <si>
    <t>https://twitter.com/realDonaldTrump/status/512998508023279616</t>
  </si>
  <si>
    <t>"@000HermanSJr000 The views surrounding all your prestigious establishments are always breathtaking. You are a businessman &amp; artist" Thx</t>
  </si>
  <si>
    <t>@000HermanSJr000</t>
  </si>
  <si>
    <t>https://twitter.com/realDonaldTrump/status/513020057509969922</t>
  </si>
  <si>
    <t>Trump Nat‚Äôl Westchester is among the most highly regarded clubs in New York. A great place. http://www.trumpnationalwestchester.com/</t>
  </si>
  <si>
    <t>https://twitter.com/realDonaldTrump/status/513021653102919682</t>
  </si>
  <si>
    <t>China's the leading exporter of Iraqi oil yet they won‚Äôt lift a finger against ISIS. Why should we do the heavy lifting for China‚Äôs gain?</t>
  </si>
  <si>
    <t>https://twitter.com/realDonaldTrump/status/513024687497302016</t>
  </si>
  <si>
    <t>Leading by 13 over Landrieu in a @ FoxNews poll, @ BillCassidy will beat her in November.</t>
  </si>
  <si>
    <t>https://twitter.com/realDonaldTrump/status/513032161327591425</t>
  </si>
  <si>
    <t>The Wilson family should thank me. Pegula overpaid for the @ buffalobills because of me!</t>
  </si>
  <si>
    <t>https://twitter.com/realDonaldTrump/status/513041850618630144</t>
  </si>
  <si>
    <t>Brand new selection of Trump Signature Collection shirts and ties @ Macys. Go check them out.</t>
  </si>
  <si>
    <t>https://twitter.com/realDonaldTrump/status/513046592652591105</t>
  </si>
  <si>
    <t>‚ÄúEffective leadership is putting first things first. Effective management is discipline, carrying it out.‚Äù - Stephen Covey</t>
  </si>
  <si>
    <t>https://twitter.com/realDonaldTrump/status/513065123834236929</t>
  </si>
  <si>
    <t>Roger Goodell must stop apologizing to everyone who will listen and toughen up. His street smart players are laughing at him and the NFL!</t>
  </si>
  <si>
    <t>https://twitter.com/realDonaldTrump/status/513138871182569472</t>
  </si>
  <si>
    <t>" @ PWR34: Wow, @ realDonaldTrump knows how to build 'em. # Chicago pic.twitter.com/I2k2K9PoGQ" True!</t>
  </si>
  <si>
    <t>https://twitter.com/realDonaldTrump/status/513141602064543744</t>
  </si>
  <si>
    <t>Why are we sending thousands of ill-trained soldiers into Ebola infested areas of Africa! Bring the plague back to U.S.? Obama is so stupid.</t>
  </si>
  <si>
    <t>https://twitter.com/realDonaldTrump/status/513249345857413120</t>
  </si>
  <si>
    <t>Do you believe that Obama is giving weapons to "moderate rebels" in Syria.Isn't sure who they are. What the hell is he doing.Will turn on us</t>
  </si>
  <si>
    <t>https://twitter.com/realDonaldTrump/status/513252073727873024</t>
  </si>
  <si>
    <t>What separates the winners from the losers is how a person reacts to each new twist of fate.</t>
  </si>
  <si>
    <t>https://twitter.com/realDonaldTrump/status/513313110443425792</t>
  </si>
  <si>
    <t>They just called this the biggest scandal in U.S. sports history (GMA). Roger looks really weak and indecisive, must put on a better front!</t>
  </si>
  <si>
    <t>https://twitter.com/realDonaldTrump/status/513314663946547200</t>
  </si>
  <si>
    <t>The NFL image is really tarnished! Now, if the sponsors start leaving and the ratings go down, the NFL will be in big trouble. Boring games!</t>
  </si>
  <si>
    <t>https://twitter.com/realDonaldTrump/status/513324889156370433</t>
  </si>
  <si>
    <t>"@kylegolfmtnbike: @ realDonaldTrump NFL is forever changed and I'm afraid in ten years it will be gone or flag football"</t>
  </si>
  <si>
    <t>https://twitter.com/realDonaldTrump/status/513331727558004736</t>
  </si>
  <si>
    <t>The NFL should have its non-profit status immediately revoked while at the same time ending the giant tax scam which makes teams so valuable</t>
  </si>
  <si>
    <t>https://twitter.com/realDonaldTrump/status/513483890053615616</t>
  </si>
  <si>
    <t>"Without passion, you don‚Äôt have energy, and without energy, you have nothing!" Just one more of my totally brilliant quotes - use it well.</t>
  </si>
  <si>
    <t>https://twitter.com/realDonaldTrump/status/513526411332968448</t>
  </si>
  <si>
    <t>Our country has become so politically correct that it has lost all sense of direction or purpose. We are unable to move forward painlessly.</t>
  </si>
  <si>
    <t>https://twitter.com/realDonaldTrump/status/513847673745846275</t>
  </si>
  <si>
    <t>" @ AndyAy:DonaldTrump Good to hear news of you and Turnberry in Ayrshire Scotland. South Ayrshire has best weather in Scotland,so good choice</t>
  </si>
  <si>
    <t>https://twitter.com/realDonaldTrump/status/513849711686864896</t>
  </si>
  <si>
    <t>" @ ilenayankoviak: @ realDonaldTrump Trump 2016?"</t>
  </si>
  <si>
    <t>https://twitter.com/realDonaldTrump/status/513999736119242752</t>
  </si>
  <si>
    <t>Good morning. I will be on Fox and Friends at 7.00 (30 minutes). Enjoy! @ foxandfriends</t>
  </si>
  <si>
    <t>https://twitter.com/realDonaldTrump/status/514004781837594624</t>
  </si>
  <si>
    <t>" @ socalmike_SD: @ realDonaldTrump @ foxandfriends Why do all u haters follow Trump...pathetic" Good question!</t>
  </si>
  <si>
    <t>https://twitter.com/realDonaldTrump/status/514004916130828289</t>
  </si>
  <si>
    <t>" @ socalmike_SD: @ realDonaldTrump @ foxandfriends Wish you were President right now...One can hope...We need a leader in a leaderless country"</t>
  </si>
  <si>
    <t>https://twitter.com/realDonaldTrump/status/514005090848743424</t>
  </si>
  <si>
    <t>"@RobHelm78: @ realDonaldTrump @ foxandfriends Thank God, I need my DT fix" Cute!</t>
  </si>
  <si>
    <t>@RobHelm78 @ @</t>
  </si>
  <si>
    <t>https://twitter.com/realDonaldTrump/status/514009834807889920</t>
  </si>
  <si>
    <t>" @ CahlRStorrie: I agree with everything @ realDonaldTrump said on Fox and Friends."</t>
  </si>
  <si>
    <t>https://twitter.com/realDonaldTrump/status/514009969478623232</t>
  </si>
  <si>
    <t>"@johneharmon: @ realDonaldTrump great segment on fox and friends. # takebacksenate"</t>
  </si>
  <si>
    <t>@johneharmon @</t>
  </si>
  <si>
    <t>https://twitter.com/realDonaldTrump/status/514010018698776576</t>
  </si>
  <si>
    <t>" @ breemomma33: @ realDonaldTrump Always enjoy listening to you on @ foxandfriends Too bad this Administration doesn't take your advice!"</t>
  </si>
  <si>
    <t>https://twitter.com/realDonaldTrump/status/514012567283728384</t>
  </si>
  <si>
    <t>" @ wolf_grayson: @ realDonaldTrump Donald Trump 2016. You better win."</t>
  </si>
  <si>
    <t>https://twitter.com/realDonaldTrump/status/514020874643836929</t>
  </si>
  <si>
    <t>" @ rummypent: @ realDonaldTrump @johneharmon man I'd love to see u as our prez. U speak my language sir. God love you" Thank you!</t>
  </si>
  <si>
    <t>https://twitter.com/realDonaldTrump/status/514021033935122432</t>
  </si>
  <si>
    <t>" @ Chazman321: @ realDonaldTrump You should run for POTUS, I would back you 110%!"</t>
  </si>
  <si>
    <t>https://twitter.com/realDonaldTrump/status/514022117860704256</t>
  </si>
  <si>
    <t>" @ CahlRStorrie: @ realDonaldTrump @ wolf_grayson he will win in 2016"</t>
  </si>
  <si>
    <t>https://twitter.com/realDonaldTrump/status/514022437789650945</t>
  </si>
  <si>
    <t>" @ tylerasmith1: @ realDonaldTrump Don't know any other Repubs who are serious enough to beat Hillary-run for POTUS to fix this mess!"</t>
  </si>
  <si>
    <t>https://twitter.com/realDonaldTrump/status/514031715145506816</t>
  </si>
  <si>
    <t>" @ AAszkler: @ realDonaldTrump @ tylerasmith1 GOP will not win until they fire all of the political consultants"</t>
  </si>
  <si>
    <t>https://twitter.com/realDonaldTrump/status/514048877113380866</t>
  </si>
  <si>
    <t>Briarcliff Manor Mayor Vescio is doing a terrible job. Taxes way too high, roads in terrible condition‚Äîrepave Pine Road. @ BriarcliffManor</t>
  </si>
  <si>
    <t>https://twitter.com/realDonaldTrump/status/514118895817748480</t>
  </si>
  <si>
    <t>Interesting article about Atlantic Cityhttp://pagesix.com/2014/09/19/donald-trump-says-hes-taking-another-look-at-atlantic-city/ ‚Ä¶</t>
  </si>
  <si>
    <t>https://twitter.com/realDonaldTrump/status/514126513705611264</t>
  </si>
  <si>
    <t>From rags to riches, and back to rags!http://www.nytimes.com/2014/09/22/us/heirs-to-an-oil-fortune-join-the-divestment-drive.html?_r=0 ‚Ä¶</t>
  </si>
  <si>
    <t>https://twitter.com/realDonaldTrump/status/514133055234387968</t>
  </si>
  <si>
    <t>Obama‚Äôs rollout of his ISIS war plan is another unmitigated disaster. The Generals must be furious.</t>
  </si>
  <si>
    <t>https://twitter.com/realDonaldTrump/status/514133411200782338</t>
  </si>
  <si>
    <t>Now Obama is having our army coordinate with Iran against ISIS. What‚Äôs next?</t>
  </si>
  <si>
    <t>https://twitter.com/realDonaldTrump/status/514182075457732609</t>
  </si>
  <si>
    <t>‚ÄúAlways bear in mind that your own resolution to succeed is more important than any other.‚Äù ‚Äì Abraham Lincoln</t>
  </si>
  <si>
    <t>https://twitter.com/realDonaldTrump/status/514238272537903104</t>
  </si>
  <si>
    <t>Why would the people of Kentucky want a rookie Senator‚Äì they have Sen. Mitch @ McConnellPress who may be next Leader &amp; bring $‚Äôs to KY</t>
  </si>
  <si>
    <t>https://twitter.com/realDonaldTrump/status/514363929666260992</t>
  </si>
  <si>
    <t>According to many, ISIS was given so much time and so many signals as to when we would start bombing that they were able to prepare and hide</t>
  </si>
  <si>
    <t>https://twitter.com/realDonaldTrump/status/514364946533343232</t>
  </si>
  <si>
    <t>" @ KyleKissKiss: @ realDonaldTrump run for president, win, and handle it!"</t>
  </si>
  <si>
    <t>https://twitter.com/realDonaldTrump/status/514399552053727232</t>
  </si>
  <si>
    <t>" @ Karabeckley: @ KyleKissKiss couldn't agree more! Please our country needs a true strong leader! I'm terrified for this country now!"</t>
  </si>
  <si>
    <t>https://twitter.com/realDonaldTrump/status/514400201382297600</t>
  </si>
  <si>
    <t>" @ betocolombia1: @ realDonaldTrump @ KyleKissKiss Donald, you will win, but I have pray for you becuse it is the destiny of earth!!"</t>
  </si>
  <si>
    <t>https://twitter.com/realDonaldTrump/status/514400982474948608</t>
  </si>
  <si>
    <t>" @ LyricalmafiaRum: @ realDonaldTrump TRUMP-A-MANIA NEEDS TO RUN WILD AGAIN IN AC!" So true, after I left it lost all energy and spirit!</t>
  </si>
  <si>
    <t>https://twitter.com/realDonaldTrump/status/514401255947763712</t>
  </si>
  <si>
    <t>" @ LyricalmafiaRum: Will TRUMP-A-MANIA run wild again in Atlantic City? DonaldTrump @ HulkHogan # Wrestlemania4 # wrestlemania5 @ VinceMcMahon"</t>
  </si>
  <si>
    <t>https://twitter.com/realDonaldTrump/status/514402713460043776</t>
  </si>
  <si>
    <t>" @ ThissenRolf: @ realDonaldTrump i'm a german social democrat, but don, go for president. I want to see real competition"</t>
  </si>
  <si>
    <t>https://twitter.com/realDonaldTrump/status/514403258400776192</t>
  </si>
  <si>
    <t>" @ donallentown: @ realDonaldTrump @ KyleKissKiss not only do you have a great name.. you'd win and do a great job. Hug @ IvankaTrump for me :)"</t>
  </si>
  <si>
    <t>https://twitter.com/realDonaldTrump/status/514412759430471680</t>
  </si>
  <si>
    <t>DAMAC &amp; # Trump Organization are developing a 2nd Trump # golf course, Trump World Golf Club # Dubai, at AKOYA Oxygen!pic.twitter.com/HLCYGmiBKB</t>
  </si>
  <si>
    <t>https://twitter.com/realDonaldTrump/status/514500499253780480</t>
  </si>
  <si>
    <t>Zegarelli and Vescio: Pine Road looks like hell. Must be re-paved now‚Äîvery bad for town. @ BriarcliffManor</t>
  </si>
  <si>
    <t>https://twitter.com/realDonaldTrump/status/514505420959145984</t>
  </si>
  <si>
    <t>The @ ForbesInspector &amp; @ AAAnews 5 star restaurant, @ TrumpNewYork‚Äôs @ Jean_GeorgesNYC is NYC's top destination http://www.trumphotelcollection.com/central-park/jean-georges-restaurant-nyc.php ‚Ä¶</t>
  </si>
  <si>
    <t>https://twitter.com/realDonaldTrump/status/514506042089435136</t>
  </si>
  <si>
    <t>Obama administration said that Saudi Arabia was on Syria‚Äôs border http://freebeacon.com/national-security/administration-official-says-saudi-arabia-borders-syria/ ‚Ä¶ Wrong. These are the civilians planning the war.</t>
  </si>
  <si>
    <t>https://twitter.com/realDonaldTrump/status/514507729822834689</t>
  </si>
  <si>
    <t>‚ÄúObamacare Data Mismatch Could Leave Thousands Uninsured‚Äù http://www.usnews.com/news/articles/2014/09/16/obamacare-data-mismatch-could-leave-thousands-uninsured-at-election-time ‚Ä¶ ObamaCare is not working and has missed all targets.</t>
  </si>
  <si>
    <t>https://twitter.com/realDonaldTrump/status/514511357832871938</t>
  </si>
  <si>
    <t>Offering top amenities along w/ award winning architectural design, @ TrumpChicago‚Äôs condominiums are world-class http://www.trumpchicago.com/</t>
  </si>
  <si>
    <t>https://twitter.com/realDonaldTrump/status/514527690213171201</t>
  </si>
  <si>
    <t>‚ÄúDo more, be more, give more--and everyone will benefit.‚Äù ‚Äì Think Like a Champion</t>
  </si>
  <si>
    <t>https://twitter.com/realDonaldTrump/status/514529934724038656</t>
  </si>
  <si>
    <t>" @ CahlRStorrie When I go to New York my first second and third stop is @ TrumpTowerNY and hopefully get to see @ realDonaldTrump" Great!</t>
  </si>
  <si>
    <t>https://twitter.com/realDonaldTrump/status/514556984457461761</t>
  </si>
  <si>
    <t>"@MathewPrinsen: @ realDonaldTrump I was wondering your take on Obama saluting with a coffee in his hand? Big deal or no?" Terrible!</t>
  </si>
  <si>
    <t>@MathewPrinsen @</t>
  </si>
  <si>
    <t>https://twitter.com/realDonaldTrump/status/514557720046075906</t>
  </si>
  <si>
    <t>" @ EmoHermione: I really really really hope that @ realDonaldTrump runs for president. It would make all my dreams come true." Thanks.</t>
  </si>
  <si>
    <t>https://twitter.com/realDonaldTrump/status/514558143083585537</t>
  </si>
  <si>
    <t>" @ straussanator: @ realDonaldTrump When is the Apprentice coming back? Very soon, recently finished shooting - and it is great!</t>
  </si>
  <si>
    <t>https://twitter.com/realDonaldTrump/status/514558672392183808</t>
  </si>
  <si>
    <t>"@TimeReckoner: @ realDonaldTrump Donald Trump needs to run for President. You'll have my Vote when you decide to run for Office." Thank you.</t>
  </si>
  <si>
    <t>@TimeReckoner @</t>
  </si>
  <si>
    <t>https://twitter.com/realDonaldTrump/status/514558816164532224</t>
  </si>
  <si>
    <t>" @ TimGebby: I'm back following @ realDonaldTrump and my twitter life just got better! # PresidentofTweet" Great.</t>
  </si>
  <si>
    <t>https://twitter.com/realDonaldTrump/status/514558965821489152</t>
  </si>
  <si>
    <t>" @ prolifictweeter: @ realDonaldTrump I hope you run for president too"</t>
  </si>
  <si>
    <t>https://twitter.com/realDonaldTrump/status/514559324249931776</t>
  </si>
  <si>
    <t>"@Jennifer75AR: @ realDonaldTrump @ EmoHermione I hope that he runs also! We need a real leader in DC."</t>
  </si>
  <si>
    <t>https://twitter.com/realDonaldTrump/status/514560075072307200</t>
  </si>
  <si>
    <t>" @ Lotuschild32: @ realDonaldTrump U would do more in 1 week than Obama has in 6 yrs! # Trump4Prez # FireObama"</t>
  </si>
  <si>
    <t>https://twitter.com/realDonaldTrump/status/514560174934491136</t>
  </si>
  <si>
    <t>"@ITS_TIMe31: Can @ realDonaldTrump please run for president!"</t>
  </si>
  <si>
    <t>@ITS_TIMe31 @</t>
  </si>
  <si>
    <t>https://twitter.com/realDonaldTrump/status/514560563868086272</t>
  </si>
  <si>
    <t>"@ga888ino: @ realDonaldTrump what's holding you back from running for president? Live &amp; die for your beliefs..." Stay tuned!</t>
  </si>
  <si>
    <t>@ga888ino @</t>
  </si>
  <si>
    <t>https://twitter.com/realDonaldTrump/status/514572383530020864</t>
  </si>
  <si>
    <t>" @ ShayDud: @ realDonaldTrump If you can dream it, you can do it. waltdisney Hope your dreaming of 1600 Pennsylvania Ave."</t>
  </si>
  <si>
    <t>https://twitter.com/realDonaldTrump/status/514576636810129408</t>
  </si>
  <si>
    <t>" @ spencerpyoung: If @ realDonaldTrump runs for president it will be the first time I actually go out and vote." Great!</t>
  </si>
  <si>
    <t>https://twitter.com/realDonaldTrump/status/514639425251606528</t>
  </si>
  <si>
    <t>" @ jdbailey08: @ realDonaldTrump you're my hero. Keep up the good work. # TrumpForPresident"</t>
  </si>
  <si>
    <t>https://twitter.com/realDonaldTrump/status/514639580386316289</t>
  </si>
  <si>
    <t>" @ calihose3: @ realDonaldTrump Trump 2016! # trump2016 Please! Bring class, leadership and competence back to # America. You have my vote!</t>
  </si>
  <si>
    <t>https://twitter.com/realDonaldTrump/status/514639821575573504</t>
  </si>
  <si>
    <t>" @ buddholly: @ realDonaldTrump you are my #1 man. please run for president i cannot vote for anyone else!" Thanks.</t>
  </si>
  <si>
    <t>https://twitter.com/realDonaldTrump/status/514786921198145536</t>
  </si>
  <si>
    <t>With Terry McAuliffe, Gov of Virginia, at the Trump Winery in Charlottesville, VA--largest on East Coast. @ GovernorVApic.twitter.com/onCh3WxPWL</t>
  </si>
  <si>
    <t>https://twitter.com/realDonaldTrump/status/514792352607911936</t>
  </si>
  <si>
    <t>" @ ScotlandGolf1 @ IvankaTrump @ TrumpScotland It is one of the best courses i have played and one i recommend to all our clients." Thank you.</t>
  </si>
  <si>
    <t>https://twitter.com/realDonaldTrump/status/514851921719734272</t>
  </si>
  <si>
    <t>Via @ BBCNews: ‚ÄúDonald Trump golf clubhouse at Menie approved‚Äùhttp://www.bbc.com/news/uk-scotland-north-east-orkney-shetland-29327342 ‚Ä¶</t>
  </si>
  <si>
    <t>https://twitter.com/realDonaldTrump/status/514858532379066369</t>
  </si>
  <si>
    <t>The 2013 @ NJPGA Course of the Year, Trump Nat‚Äôl Bedminster is honored to be hosting the 2022 @ PGAChampionship http://www.trumpnationalbedminster.com/</t>
  </si>
  <si>
    <t>https://twitter.com/realDonaldTrump/status/514863986903621634</t>
  </si>
  <si>
    <t>Someone unknown tweeted incorrectly that I'm for Sen. Mitch @ McConnellPress for speaker. I'm supporting him for Senate Majority Leader</t>
  </si>
  <si>
    <t>https://twitter.com/realDonaldTrump/status/514865106136887296</t>
  </si>
  <si>
    <t>Congratulations @TrumpSoHo on being named a ‚ÄúGreat East Coast Hotels for Teens and Families‚Äù by @ ParadeMagazinehttp://parade.condenast.com/330016/alexacurtis/6-great-east-coast-hotels-for-teens-and-families/ ‚Ä¶</t>
  </si>
  <si>
    <t>https://twitter.com/realDonaldTrump/status/514868178493906944</t>
  </si>
  <si>
    <t>Happy New Year to all my Jewish friends celebrating the holiday.</t>
  </si>
  <si>
    <t>https://twitter.com/realDonaldTrump/status/514924304962973696</t>
  </si>
  <si>
    <t>"@ryan__schiller: @ realDonaldTrump reading "Never Give Up" by Donald Trump, he is my idol. Please see this Mr. Trump!!" Great.</t>
  </si>
  <si>
    <t>@ryan__schiller @</t>
  </si>
  <si>
    <t>https://twitter.com/realDonaldTrump/status/514924395840946176</t>
  </si>
  <si>
    <t>" @ chuckiswhite: @ realDonaldTrump 2016</t>
  </si>
  <si>
    <t>https://twitter.com/realDonaldTrump/status/514927264535175168</t>
  </si>
  <si>
    <t>"@JoePreni: I've never voted before, but if @ realDonaldTrump runs for president I'll vote for him. # trump"</t>
  </si>
  <si>
    <t>https://twitter.com/realDonaldTrump/status/514928974884241409</t>
  </si>
  <si>
    <t>" @ oasisjosh: If I was an American I'm sure I would vote for @ realDonaldTrump for president."</t>
  </si>
  <si>
    <t>https://twitter.com/realDonaldTrump/status/514929379995291649</t>
  </si>
  <si>
    <t>" @ Parslow_88: @ realDonaldTrump lets go # Trump2016"</t>
  </si>
  <si>
    <t>https://twitter.com/realDonaldTrump/status/515017631368478720</t>
  </si>
  <si>
    <t>"@SapThrows: This coming election is the first one I can vote in and I hope @ realDonaldTrump runs so he can get my vote # Trump2016"</t>
  </si>
  <si>
    <t>@SapThrows @</t>
  </si>
  <si>
    <t>https://twitter.com/realDonaldTrump/status/515031267663175680</t>
  </si>
  <si>
    <t>"@ItsDeMarioW: Donald Trump is my favorite Mac Miller song" And mine tooooo!</t>
  </si>
  <si>
    <t>https://twitter.com/realDonaldTrump/status/515155673647443968</t>
  </si>
  <si>
    <t>" @ oasisjosh @ GlennInvestor @ realDonaldTrump his books are great" Thanks.</t>
  </si>
  <si>
    <t>https://twitter.com/realDonaldTrump/status/515160218075152384</t>
  </si>
  <si>
    <t>Go to http://ScottBrown.com/donate to help my friend Scott Brown take back our Senate.</t>
  </si>
  <si>
    <t>https://twitter.com/realDonaldTrump/status/515164276068470785</t>
  </si>
  <si>
    <t>The U.S. should not be giving away our strategy &amp; tactics to the enemy so they can prepare. Just go and do what you have to do!</t>
  </si>
  <si>
    <t>https://twitter.com/realDonaldTrump/status/515188625022390272</t>
  </si>
  <si>
    <t>When you‚Äôre in a fight with a bully, always throw the first punch‚Äîand don‚Äôt telegraph it‚Äîhit hard &amp; hit fast!</t>
  </si>
  <si>
    <t>https://twitter.com/realDonaldTrump/status/515230074862587904</t>
  </si>
  <si>
    <t>. @ Rosie‚ÄîNo offense, and good luck on the new show, but remember, you started it!http://www.dailymail.co.uk/tvshowbiz/article-2769663/Rosie-O-Donnell-names-Donald-Trump-person-tortured-entire-life.html ‚Ä¶</t>
  </si>
  <si>
    <t>https://twitter.com/realDonaldTrump/status/515238103007494144</t>
  </si>
  <si>
    <t>I‚Äôll bet if I didn‚Äôt harass Apple for the last 2 years about the large screen iPhone, they wouldn‚Äôt have done it‚Äîbut it bends &amp; breaks!</t>
  </si>
  <si>
    <t>https://twitter.com/realDonaldTrump/status/515248767738867712</t>
  </si>
  <si>
    <t>" @ JSL79 I hope you will consider buying back the Trump Plaza &amp; Taj returning them to the great places they once were" Will take a hard look.</t>
  </si>
  <si>
    <t>https://twitter.com/realDonaldTrump/status/515476659399831552</t>
  </si>
  <si>
    <t>Watching the Ryder Cup on @ GolfChannel. Very interesting and tough matches. Amazing sport, my favorite!</t>
  </si>
  <si>
    <t>https://twitter.com/realDonaldTrump/status/515477648718692353</t>
  </si>
  <si>
    <t>People are loving the new line of Trump ties and shirts at Macy's. Check them out!</t>
  </si>
  <si>
    <t>https://twitter.com/realDonaldTrump/status/515494832593461248</t>
  </si>
  <si>
    <t>" @ GrandeEvents Can't wait for the opening of your new hotel in the old post office building in DC. We know it will be fabulous!" Thank you.</t>
  </si>
  <si>
    <t>https://twitter.com/realDonaldTrump/status/515495389454413824</t>
  </si>
  <si>
    <t>" @ RealPro4Real @ TheMilliardaire @ Trump_Ireland Wow, the golf course in Ireland is designed with great taste &amp; attention to detail! :-)" Thx</t>
  </si>
  <si>
    <t>https://twitter.com/realDonaldTrump/status/515496215346413568</t>
  </si>
  <si>
    <t>" @ BillyDHayes Nothing but respect for someone who can speak their mind without fear of censorship! Thank you for being that guy!" Thank you.</t>
  </si>
  <si>
    <t>https://twitter.com/realDonaldTrump/status/515497064315518976</t>
  </si>
  <si>
    <t>" @ LoganB58 So cool to see @ realDonaldTrump respond to so many people who tweet at him. A true role model in the business world." Thanks.</t>
  </si>
  <si>
    <t>https://twitter.com/realDonaldTrump/status/515499329344516096</t>
  </si>
  <si>
    <t>" @ YouKnowYourNice @ realDonaldTrump you are the man, telling it how it is with no 2nd guessing. I respect you." Thank you.</t>
  </si>
  <si>
    <t>https://twitter.com/realDonaldTrump/status/515526251847892994</t>
  </si>
  <si>
    <t>Internationally recognized as an iconic landmark, @ TrumpTowerNY beams over Fifth Avenuehttp://www.trumptowerny.com/about</t>
  </si>
  <si>
    <t>https://twitter.com/realDonaldTrump/status/515561751992352768</t>
  </si>
  <si>
    <t>With $250M of renovations, Trump Int'l DC‚Äôs 250 expansive guest rooms will be DC's top offering of amenities &amp; views http://www.trumphotelcollection.com/washington-dc/</t>
  </si>
  <si>
    <t>https://twitter.com/realDonaldTrump/status/515581427405291521</t>
  </si>
  <si>
    <t>‚ÄúSuccess depends...on how effectively you learn to manage the game's two ultimate adversaries: the course and yourself.‚Äù - @ jacknicklaus</t>
  </si>
  <si>
    <t>https://twitter.com/realDonaldTrump/status/515585437076045824</t>
  </si>
  <si>
    <t>Las Vegas' most elite destination, @ TrumpLasVegas' has 64 stories of golden glass &amp; offers ultimate luxury http://www.trumphotelcollection.com/las-vegas/las-vegas-luxury-hotel.php ‚Ä¶</t>
  </si>
  <si>
    <t>https://twitter.com/realDonaldTrump/status/515594667757678592</t>
  </si>
  <si>
    <t>My friend Derek is a special athlete and special person--there is nobody like him. @ Yankees</t>
  </si>
  <si>
    <t>https://twitter.com/realDonaldTrump/status/515629559497379840</t>
  </si>
  <si>
    <t>" @ selbyke: @ realDonaldTrump @ TrumpLasVegas stayed last month, great time, great service, great pool &amp; great view of 'The Strip' from room!"</t>
  </si>
  <si>
    <t>https://twitter.com/realDonaldTrump/status/515630883639148545</t>
  </si>
  <si>
    <t>Can you believe we still have not gotten our Marine out of Mexico. He sits in prison while our PRESIDENT plays golf and makes bad decisions!</t>
  </si>
  <si>
    <t>https://twitter.com/realDonaldTrump/status/515635087275474944</t>
  </si>
  <si>
    <t>I wonder if I run for PRESIDENT, will the haters and losers vote for me knowing that I will MAKE AMERICA GREAT AGAIN? I say they will!</t>
  </si>
  <si>
    <t>https://twitter.com/realDonaldTrump/status/515684757498527745</t>
  </si>
  <si>
    <t>The animal who beheaded the woman in Oklahoma should be given a very fast trial and then the death penalty. The same fate - beheading?</t>
  </si>
  <si>
    <t>https://twitter.com/realDonaldTrump/status/516022127817150465</t>
  </si>
  <si>
    <t>" @ MaryHukill: Just bought at Macy's my 2014 installment of your Shirts for Christmas! Gorgeous colors this year! and Fabric."</t>
  </si>
  <si>
    <t>https://twitter.com/realDonaldTrump/status/516022757457657856</t>
  </si>
  <si>
    <t>"@JefeClutch: @ realDonaldTrump RUN FOR PRESIDENT"</t>
  </si>
  <si>
    <t>@JefeClutch @</t>
  </si>
  <si>
    <t>https://twitter.com/realDonaldTrump/status/516023325412581376</t>
  </si>
  <si>
    <t>" @ ChrisC_Skyward: Enjoying looking over the water from your Chicago hotel with my wife on our 5th anniversary. Great place!"</t>
  </si>
  <si>
    <t>https://twitter.com/realDonaldTrump/status/516023417720823809</t>
  </si>
  <si>
    <t>" @ KatieDaviscourt: I am totally voting for @ realDonaldTrump if he runs for President!!" Thanks.</t>
  </si>
  <si>
    <t>https://twitter.com/realDonaldTrump/status/516039701552431104</t>
  </si>
  <si>
    <t>" @ StephenNolan: I rarely get star struck - but I've just interviewed Donald Trump for @ bbc5live yeeeehaaaaa"</t>
  </si>
  <si>
    <t>https://twitter.com/realDonaldTrump/status/516376142362976256</t>
  </si>
  <si>
    <t>I will be on @ foxandfriends Monday morning at 7.00. A lot to talk about!</t>
  </si>
  <si>
    <t>https://twitter.com/realDonaldTrump/status/516378456989663232</t>
  </si>
  <si>
    <t>I will be releasing the full interview with a guy named Baxter @ antbaxter only to show the bias and stupidity of him and @ BBCWorld. Clowns!</t>
  </si>
  <si>
    <t>https://twitter.com/realDonaldTrump/status/516378867859480576</t>
  </si>
  <si>
    <t>" @ BesttQuotes_: When somebody challenges you, fight back. Be brutal, be tough.‚ÄìDonald Trump" True!</t>
  </si>
  <si>
    <t>https://twitter.com/realDonaldTrump/status/516378949526761473</t>
  </si>
  <si>
    <t>" @ MotivationIdeas: Sometimes your best investments are the ones you don't make. ~ Donald Trump"</t>
  </si>
  <si>
    <t>https://twitter.com/realDonaldTrump/status/516379210819338240</t>
  </si>
  <si>
    <t>" @ RockChristopher: I wasn¬ít satisfied just to earn a good living. I was looking to make a statement. ~ Donald Trump</t>
  </si>
  <si>
    <t>https://twitter.com/realDonaldTrump/status/516380501503119362</t>
  </si>
  <si>
    <t>"@Jennifer75AR: @ realDonaldTrump @ foxandfriends Hope you announce that you're running for president! You'd get my vote!"</t>
  </si>
  <si>
    <t>https://twitter.com/realDonaldTrump/status/516382177798680576</t>
  </si>
  <si>
    <t>Every time I speak of the haters and losers I do so with great love and affection. They cannot help the fact that they were born fucked up!</t>
  </si>
  <si>
    <t>https://twitter.com/realDonaldTrump/status/516538956067115008</t>
  </si>
  <si>
    <t>I will be doing @ foxandfriends at 7.00 (15 minutes).</t>
  </si>
  <si>
    <t>https://twitter.com/realDonaldTrump/status/516549737668169728</t>
  </si>
  <si>
    <t>.@CharlieRymerGC Charlie, I am watching! You should start a move to have The Ryder Cup played at Trump Links (Scotland).Many say best ever!</t>
  </si>
  <si>
    <t>https://twitter.com/realDonaldTrump/status/516551912603545600</t>
  </si>
  <si>
    <t>.@CharlieRymerGC Charlie, call me - we'll set up a match with Gary and Damon. Doral now finished and doing great!</t>
  </si>
  <si>
    <t>https://twitter.com/realDonaldTrump/status/516554060577927168</t>
  </si>
  <si>
    <t>"@bitchClassyboSs: How I wish Mr Trump would write more books. So in love with his books." I am now writing "The Art of the Deal, Part II.</t>
  </si>
  <si>
    <t>https://twitter.com/realDonaldTrump/status/516555107895623680</t>
  </si>
  <si>
    <t>" @ geomac24: Interesting reports emerging after our No vote that soapy kept from us. Among them, windfarms slashed property value by 12%"</t>
  </si>
  <si>
    <t>https://twitter.com/realDonaldTrump/status/516555506639728640</t>
  </si>
  <si>
    <t>" @ joelledoucette: @ realDonaldTrump FINALLY! Someone who gets what is really going on in this country! Please consider fixing it! #2016"</t>
  </si>
  <si>
    <t>https://twitter.com/realDonaldTrump/status/516565872128061441</t>
  </si>
  <si>
    <t>" @ JamColley: We need to put aside partisan politics and realise the greatest thing we can do is work together to get Mr.T elected president.</t>
  </si>
  <si>
    <t>https://twitter.com/realDonaldTrump/status/516603715755986945</t>
  </si>
  <si>
    <t>Some jerk fraudulently tweeted that his parents said I was a big inspiration to them + pls RT‚Äîout of kindness I retweeted. Maybe I‚Äôll sue.</t>
  </si>
  <si>
    <t>https://twitter.com/realDonaldTrump/status/516603779819786241</t>
  </si>
  <si>
    <t>I thought I was being nice to somebody re their parents. I guess this teaches you not to be nice or trusting. Sad!</t>
  </si>
  <si>
    <t>https://twitter.com/realDonaldTrump/status/516615738048925696</t>
  </si>
  <si>
    <t>. @ McIlroyRory What a year it has been for you -- and this weekend topped it off. Fantastic job, see u at Doral.</t>
  </si>
  <si>
    <t>https://twitter.com/realDonaldTrump/status/516616683533115392</t>
  </si>
  <si>
    <t>. @ JustinRose99 The display you put on this weekend was unprecedented. Even the best putters couldn't believe it. You're amazing. See u soon.</t>
  </si>
  <si>
    <t>https://twitter.com/realDonaldTrump/status/516616818392571904</t>
  </si>
  <si>
    <t>. @ IanJamesPoulter Great going and almost as importantly, your clothing line is selling well!</t>
  </si>
  <si>
    <t>https://twitter.com/realDonaldTrump/status/516616947967229952</t>
  </si>
  <si>
    <t>. @ WestwoodLee Great going this weekend. You are a true champion!</t>
  </si>
  <si>
    <t>https://twitter.com/realDonaldTrump/status/516617066590527488</t>
  </si>
  <si>
    <t>. @ Graeme_McDowell You are the toughest guy there is. If you were a boxer you‚Äôd be the champ. Great going!</t>
  </si>
  <si>
    <t>https://twitter.com/realDonaldTrump/status/516617203031236608</t>
  </si>
  <si>
    <t>. @ montgomeriefdn Your commentary this weekend was fantastic. People love what you say and how you say it.</t>
  </si>
  <si>
    <t>https://twitter.com/realDonaldTrump/status/516618416736964608</t>
  </si>
  <si>
    <t>Patrick Reed‚ÄîWe are proud to have you as our champion at Doral. Love the attitude &amp; the play. See you in March at the Cadillac WGC.</t>
  </si>
  <si>
    <t>https://twitter.com/realDonaldTrump/status/516619383129796609</t>
  </si>
  <si>
    <t>Johnny Miller‚ÄîGreat job this weekend. Most insightful and tough. See you at Doral.</t>
  </si>
  <si>
    <t>https://twitter.com/realDonaldTrump/status/516625755292598272</t>
  </si>
  <si>
    <t>"@21stCenturyAsh @ realDonaldTrump @ TrumpTowerNY And last time I was there it was immaculately clean too" Very important.</t>
  </si>
  <si>
    <t>@21stCenturyAsh @ @</t>
  </si>
  <si>
    <t>https://twitter.com/realDonaldTrump/status/516626720007671808</t>
  </si>
  <si>
    <t>"@000HermanSJr000 @ Hotelied @ TrumpChicago Never ceases to amaze. Trump is the int'l brand that never settles for less than the best" Thanks</t>
  </si>
  <si>
    <t>@000HermanSJr000 @ @</t>
  </si>
  <si>
    <t>https://twitter.com/realDonaldTrump/status/516654927104720898</t>
  </si>
  <si>
    <t>Via @ HorsetalkNZ: ‚ÄúNY‚Äôs Central Park Horse Show a huge success‚Äùhttp://horsetalk.co.nz/2014/09/28/ny-central-park-horse-show-huge-success/#ixzz3EinGXgfV ‚Ä¶</t>
  </si>
  <si>
    <t>#ixzz3EinGXgfV</t>
  </si>
  <si>
    <t>https://twitter.com/realDonaldTrump/status/516661975292854273</t>
  </si>
  <si>
    <t>"@Joeyssmyth @ realDonaldTrump played turnberry ailsa today it was awesome good job"</t>
  </si>
  <si>
    <t>@Joeyssmyth @</t>
  </si>
  <si>
    <t>https://twitter.com/realDonaldTrump/status/516662505318678528</t>
  </si>
  <si>
    <t>‚ÄúInside Donald Trump's Scottish golf course‚Äù http://www.telegraph.co.uk/sport/golf/11123018/Inside-Donald-Trumps-Scottish-golf-course.html ‚Ä¶ via @ TelegraphSport</t>
  </si>
  <si>
    <t>https://twitter.com/realDonaldTrump/status/516682752268447744</t>
  </si>
  <si>
    <t>Must watch for all Georgians @ Perduesenate‚Äôs new ad ‚ÄúSecure Our Border https://www.youtube.com/watch?v=5Bt6DcMJjE4 ‚Ä¶ Michelle Nunn supports amnesty &amp; ObamaCare</t>
  </si>
  <si>
    <t>https://twitter.com/realDonaldTrump/status/516682932841631746</t>
  </si>
  <si>
    <t>‚ÄúRunaway Obamacare Spending Will Cost Democrats‚Äù http://www.bloombergview.com/articles/2014-09-26/runaway-obamacare-spending-will-cost-democrats ‚Ä¶ via @ BloombergView by @ lanheechen</t>
  </si>
  <si>
    <t>https://twitter.com/realDonaldTrump/status/516683266058096641</t>
  </si>
  <si>
    <t>Obama:‚ÄúI will destroy ISIS‚Äù = Obama: ‚ÄúIf you like your healthcare plan, you can keep your plan.‚Äù</t>
  </si>
  <si>
    <t>https://twitter.com/realDonaldTrump/status/516688133497565184</t>
  </si>
  <si>
    <t>Interesting case from UK re @ stellacreasy and abusive trollhttp://www.bbc.com/news/uk-england-29411031 ‚Ä¶</t>
  </si>
  <si>
    <t>https://twitter.com/realDonaldTrump/status/516688617696399360</t>
  </si>
  <si>
    <t>Jeanne Shaheen wants amnesty for illegals, placed the deciding vote for ObamaCare &amp; opposes the 2nd Amendment. Vote her out in November!</t>
  </si>
  <si>
    <t>https://twitter.com/realDonaldTrump/status/516690257186934784</t>
  </si>
  <si>
    <t>" @ Irishfoodtrail @ R47R We were at the Trump Int'l a few weeks ago it's one of the best hotels I've ever stayed in for many reasons" Thanks.</t>
  </si>
  <si>
    <t>https://twitter.com/realDonaldTrump/status/516831689369473024</t>
  </si>
  <si>
    <t>"@CortneyKahrs:Why should Mr.Trump know who two random people are. He's a celebrity. He gets a ton of tweets and was just trying to be nice.</t>
  </si>
  <si>
    <t>https://twitter.com/realDonaldTrump/status/516831913685049344</t>
  </si>
  <si>
    <t>" @ Tizrobbie: What a stunning hotel! Great work! @ realDonaldTrump pic.twitter.com/MCePJwuG1U" Thank you!</t>
  </si>
  <si>
    <t>https://twitter.com/realDonaldTrump/status/516837092882911232</t>
  </si>
  <si>
    <t>It wasn't only that Obama saluted a Marine with a cup of coffee in his hand, but why the hell does he have to exit a heli holding coffee?</t>
  </si>
  <si>
    <t>https://twitter.com/realDonaldTrump/status/516895311353356288</t>
  </si>
  <si>
    <t>" @ __________IAN: I saw Donald Trump on Lifestyles of the Rich and Famous when I was 4.That man must of had a drink -&gt;fountain of youth.</t>
  </si>
  <si>
    <t>https://twitter.com/realDonaldTrump/status/516987133794746368</t>
  </si>
  <si>
    <t>36 hrs Central Park as seen in @ nytimes including a stop @ TrumpNewYork for a bite in @ Nougatine_NYC. Full article http://tinyurl.com/lflpnuj</t>
  </si>
  <si>
    <t>https://twitter.com/realDonaldTrump/status/517006079264559105</t>
  </si>
  <si>
    <t>Our views trump the rest for the # Thanksgiving # MacysParade. Stay @ TrumpNewYork for exclusive parade access http://tinyurl.com/k26z5gn</t>
  </si>
  <si>
    <t>https://twitter.com/realDonaldTrump/status/517009888367869952</t>
  </si>
  <si>
    <t>Excited to see @SixteenChicago‚Äôs ‚Äúelevated fine dining‚Äù explored by @ USAToday @ 10Best!http://ow.ly/BHiTB</t>
  </si>
  <si>
    <t>@SixteenChicago @ @</t>
  </si>
  <si>
    <t>https://twitter.com/realDonaldTrump/status/517029193616740353</t>
  </si>
  <si>
    <t>I've realized that success requires 100% effort and 100% focus. Nothing less. Get out there and go for it.</t>
  </si>
  <si>
    <t>https://twitter.com/realDonaldTrump/status/517030113637326848</t>
  </si>
  <si>
    <t>https://twitter.com/realDonaldTrump/status/517043271068295169</t>
  </si>
  <si>
    <t>Via @Newsmax_Media by @ wandacarruthers: "Trump: 'Inconceivable' Obama didn't know about ISIS threat"http://www.newsmax.com/Newsfront/Obama-Trump-ISIS/2014/09/29/id/597490/ ‚Ä¶</t>
  </si>
  <si>
    <t>https://twitter.com/realDonaldTrump/status/517043965783453696</t>
  </si>
  <si>
    <t>"'Everything in Dubai': Learn from Emirate's rebound, says @ DonaldTrumpJr" http://www.emirates247.com/property/everything-in-dubai-learn-from-emirate-s-rebound-says-trump-jr-2014-09-30-1.564621 ‚Ä¶ via @ Emirates247 by @ Parag1301</t>
  </si>
  <si>
    <t>https://twitter.com/realDonaldTrump/status/517045156826988544</t>
  </si>
  <si>
    <t>Fact--Obama does not read his intelligence briefings nor does he get briefed in person by the CIA or DOD. Too busy I guess!</t>
  </si>
  <si>
    <t>https://twitter.com/realDonaldTrump/status/517050206475800576</t>
  </si>
  <si>
    <t>"Success seems to be connected with action. Successful people keep moving. They make mistakes, but they don't quit." - Conrad Hilton</t>
  </si>
  <si>
    <t>https://twitter.com/realDonaldTrump/status/517097817702412288</t>
  </si>
  <si>
    <t>President Obama should stay out of the Hong Kong protests, we have enough problems in our own country!Can't even properly police White House</t>
  </si>
  <si>
    <t>https://twitter.com/realDonaldTrump/status/517103975263662081</t>
  </si>
  <si>
    <t>Here we go! I stated long ago that we should cancel all flights from West Africa. Now we have Ebola in U.S., AND IT WILL ONLY GET WORSE!</t>
  </si>
  <si>
    <t>https://twitter.com/realDonaldTrump/status/517104580682076161</t>
  </si>
  <si>
    <t>" @ ChaseHassey: @ realDonaldTrump DONALD TRUMP FOR PRESIDENT! Please run. No one will defeat you." Thank you!</t>
  </si>
  <si>
    <t>https://twitter.com/realDonaldTrump/status/517106917127507968</t>
  </si>
  <si>
    <t>How dumb is our president to send thousands of poorly trained and ill-equipped soldiers over to West Africa to fight Ebola. Stop all flights</t>
  </si>
  <si>
    <t>https://twitter.com/realDonaldTrump/status/517110652675309569</t>
  </si>
  <si>
    <t>The United States must immediately institute strong travel restrictions or Ebola will be all over the United States-a plague like no other!</t>
  </si>
  <si>
    <t>https://twitter.com/realDonaldTrump/status/517125528785276928</t>
  </si>
  <si>
    <t>" @ kimgt15: @ realDonaldTrump RUN FOR PRESIDENT! Save us!"</t>
  </si>
  <si>
    <t>https://twitter.com/realDonaldTrump/status/517203644543156224</t>
  </si>
  <si>
    <t>" @ Nan_Imburgia: @ realDonaldTrump Why is it O makes absolutely no sense while Donald Trump makes perfect sense!!!"</t>
  </si>
  <si>
    <t>https://twitter.com/realDonaldTrump/status/517203729314222080</t>
  </si>
  <si>
    <t>" @ Anthony01286381: @ realDonaldTrump Wtg @ realDonaldTrump for president i vote for u"</t>
  </si>
  <si>
    <t>https://twitter.com/realDonaldTrump/status/517203833827917824</t>
  </si>
  <si>
    <t>" @ AB8TN: @ realDonaldTrump our troops are trained to put a 7.62mm through a fleas ass from 1000m not fight a virus"</t>
  </si>
  <si>
    <t>https://twitter.com/realDonaldTrump/status/517204087927209984</t>
  </si>
  <si>
    <t>" @ CarnivoreKing: @ realDonaldTrump We can't just stop flights. It might offend the west Africans, and we can't do that!"</t>
  </si>
  <si>
    <t>https://twitter.com/realDonaldTrump/status/517204139982729216</t>
  </si>
  <si>
    <t>" @ Jamaface: @ realDonaldTrump THANK YOU! EXACTLY!"</t>
  </si>
  <si>
    <t>https://twitter.com/realDonaldTrump/status/517204233624748033</t>
  </si>
  <si>
    <t>" @ jp_worldwide: @ realDonaldTrump no common sense in Washington"</t>
  </si>
  <si>
    <t>https://twitter.com/realDonaldTrump/status/517205024884412417</t>
  </si>
  <si>
    <t>"@brandotut: @ realDonaldTrump calls a spade a spade, would be a breathe of fresh air in Washington."</t>
  </si>
  <si>
    <t>@brandotut @</t>
  </si>
  <si>
    <t>https://twitter.com/realDonaldTrump/status/517205509490114560</t>
  </si>
  <si>
    <t>" @ wethePOL: @ realDonaldTrump @ Nan_Imburgia Trump for President! ! Please!!!"</t>
  </si>
  <si>
    <t>https://twitter.com/realDonaldTrump/status/517205655871295488</t>
  </si>
  <si>
    <t>" @ 33SeaBear: @ realDonaldTrump @ Nan_Imburgia .The simple answer. Donald has brains and integrity."</t>
  </si>
  <si>
    <t>https://twitter.com/realDonaldTrump/status/517206258089484289</t>
  </si>
  <si>
    <t>" @ THEINTENSITY: The worst part is the apathy the administration has for informing the public of timely info about Ebola @ realDonaldTrump"</t>
  </si>
  <si>
    <t>https://twitter.com/realDonaldTrump/status/517206498423091200</t>
  </si>
  <si>
    <t>" @ adrianatarsia: @ realDonaldTrump thank you for being the voice of reason!"</t>
  </si>
  <si>
    <t>https://twitter.com/realDonaldTrump/status/517206704770252800</t>
  </si>
  <si>
    <t>"@popated: @ tnsmilin @ realDonaldTrump And the military doesn't have a heck of a lot of respect for him either."</t>
  </si>
  <si>
    <t>@popated @ @</t>
  </si>
  <si>
    <t>https://twitter.com/realDonaldTrump/status/517206985004310530</t>
  </si>
  <si>
    <t>"@DrizzyDan_: The U.S. needs @ realDonaldTrump at this moment" Thank you.</t>
  </si>
  <si>
    <t>@DrizzyDan_ @</t>
  </si>
  <si>
    <t>https://twitter.com/realDonaldTrump/status/517207618390351872</t>
  </si>
  <si>
    <t>" @ CalebCCooper Reading DonaldTrump's "The Art of the Deal" for my entrepreneurship class. So many cool stories and business lessons to learn</t>
  </si>
  <si>
    <t>https://twitter.com/realDonaldTrump/status/517209403704246272</t>
  </si>
  <si>
    <t>"@KhachfeHadi: @ realDonaldTrump # TrumpForPresident"</t>
  </si>
  <si>
    <t>@KhachfeHadi @</t>
  </si>
  <si>
    <t>https://twitter.com/realDonaldTrump/status/517209654011920384</t>
  </si>
  <si>
    <t>" @ morgan_sux: Hey everyone! Just found an awesome Twitter account that you should check out!!! It's called @ realDonaldTrump very cool"</t>
  </si>
  <si>
    <t>https://twitter.com/realDonaldTrump/status/517211153156820992</t>
  </si>
  <si>
    <t>" @ lexiTB1993: We seriously need @ realDonaldTrump for president. #TrumpForPresident"</t>
  </si>
  <si>
    <t>#TrumpForPresident</t>
  </si>
  <si>
    <t>https://twitter.com/realDonaldTrump/status/517213339676856321</t>
  </si>
  <si>
    <t>" @ andrewl1234: . @ realDonaldTrump I'm pulling an all nighter in the library studying so I can hopefully do half as much as you one day" Great</t>
  </si>
  <si>
    <t>https://twitter.com/realDonaldTrump/status/517213531406868480</t>
  </si>
  <si>
    <t>" @ jrhennessy: There's only one man I'd trust to fight ISIS. That's right: @ realDonaldTrump" Good choice, thanks.</t>
  </si>
  <si>
    <t>https://twitter.com/realDonaldTrump/status/517254712618672128</t>
  </si>
  <si>
    <t>The woman who is the Secret Service Director looks like she is way over her head.Why can't the president appoint the best and the brightest?</t>
  </si>
  <si>
    <t>https://twitter.com/realDonaldTrump/status/517264224352235520</t>
  </si>
  <si>
    <t>Stop flights into the U.S. from West Africa immediately!</t>
  </si>
  <si>
    <t>https://twitter.com/realDonaldTrump/status/517293224831234048</t>
  </si>
  <si>
    <t>How is ABC Television allowed to have a show entitled "Blackish"? Can you imagine the furor of a show, "Whiteish"! Racism at highest level?</t>
  </si>
  <si>
    <t>https://twitter.com/realDonaldTrump/status/517301706045263872</t>
  </si>
  <si>
    <t>" @ lee_turton Can you buy @ realDonaldTrump merchandise in the UK or do you ship world wide? Cheers" Go to http://macys.com to order</t>
  </si>
  <si>
    <t>https://twitter.com/realDonaldTrump/status/517335435219968000</t>
  </si>
  <si>
    <t>" @ RWDF1 @ realDonaldTrump They are planning on building windturbines near Turnberry Golf course, on Knoweside hill" Not without a fight!</t>
  </si>
  <si>
    <t>https://twitter.com/realDonaldTrump/status/517356775058599938</t>
  </si>
  <si>
    <t>Rated ‚Äú#1 Resort in Europe‚Äù by @ CNTraveler, @ Trump_Ireland offers breathtaking golf &amp; the 5 Star Lodge at Doonbeg http://www.trumphotelcollection.com/ireland/</t>
  </si>
  <si>
    <t>https://twitter.com/realDonaldTrump/status/517387434569777152</t>
  </si>
  <si>
    <t>Our national security starts at the border. Do you think ISIS &amp; al-Qaeda are just in the Middle East?</t>
  </si>
  <si>
    <t>https://twitter.com/realDonaldTrump/status/517391005281439744</t>
  </si>
  <si>
    <t>Obama can attend a fundraiser every day but can‚Äôt be bothered to get briefed on national security. Commander-in-Chief?!</t>
  </si>
  <si>
    <t>https://twitter.com/realDonaldTrump/status/517395760099643392</t>
  </si>
  <si>
    <t>We have millions in our country unemployed yet we are wasting millions arming Syrian ‚Äòrebels.‚Äô What is wrong with Washington?!</t>
  </si>
  <si>
    <t>https://twitter.com/realDonaldTrump/status/517402699797893120</t>
  </si>
  <si>
    <t>Designed by @ IvankaTrump, @ TrumpDoral‚Äôs Deluxe Guestrooms feature impeccable furnishing and details http://www.trumphotelcollection.com/miami/miami-deluxe-room.php ‚Ä¶</t>
  </si>
  <si>
    <t>https://twitter.com/realDonaldTrump/status/517408125495046144</t>
  </si>
  <si>
    <t>A @aahs5star Diamond &amp; Green Star Diamond Award winner, @ TrumpGolfLA is the nation‚Äôs top public course http://www.trumpnationallosangeles.com/</t>
  </si>
  <si>
    <t>@aahs5star @</t>
  </si>
  <si>
    <t>https://twitter.com/realDonaldTrump/status/517506775487373312</t>
  </si>
  <si>
    <t>" @ spidermonkex: I love @ realDonaldTrump"</t>
  </si>
  <si>
    <t>https://twitter.com/realDonaldTrump/status/517592369496326144</t>
  </si>
  <si>
    <t>" @ SuccessCoaching: RT @ realDonaldTrump "Success is having to worry about every damn thing in the world, except money." - Johnny Cash"</t>
  </si>
  <si>
    <t>https://twitter.com/realDonaldTrump/status/517593676290093056</t>
  </si>
  <si>
    <t>" @ lynn4596: I seriously admire @ realDonaldTrump, watching his show 'celebrity apprentice' was my inspiration to do well as a kid" Great.</t>
  </si>
  <si>
    <t>https://twitter.com/realDonaldTrump/status/517593925989961728</t>
  </si>
  <si>
    <t>" @ Murray87James: @ realDonaldTrump looking forward to my wedding at Turnberry 2mo! Ur staff has been amazing!" It will be fantastic!</t>
  </si>
  <si>
    <t>https://twitter.com/realDonaldTrump/status/517610031265882112</t>
  </si>
  <si>
    <t>" @ NaijaFlyingDr: @ realDonaldTrump is one of my fav.entrepreneurs of all time" Thank you.</t>
  </si>
  <si>
    <t>https://twitter.com/realDonaldTrump/status/517613167359574016</t>
  </si>
  <si>
    <t>Ebola is much easier to transmit than the CDC and government representatives are admitting. Spreading all over Africa-and fast. Stop flights</t>
  </si>
  <si>
    <t>https://twitter.com/realDonaldTrump/status/517637268824408064</t>
  </si>
  <si>
    <t>I just arrived at Trump National Doral in Miami where I'll spend the day checking work just completed by contractors. This place is amazing!</t>
  </si>
  <si>
    <t>https://twitter.com/realDonaldTrump/status/517638796532518912</t>
  </si>
  <si>
    <t>The brand new hotel at Trump National Doral has the most beautiful rooms and suites in Miami. Enjoy!</t>
  </si>
  <si>
    <t>https://twitter.com/realDonaldTrump/status/517805743056359424</t>
  </si>
  <si>
    <t>The Ebola patient who came into our country knew exactly what he was doing. Came into contact with over 100 people.Here we go-I told you so!</t>
  </si>
  <si>
    <t>https://twitter.com/realDonaldTrump/status/517807091067932672</t>
  </si>
  <si>
    <t>How incompetent are our leaders allowing these Ebola infected people to come into our country with all of the problems and danger entailed!</t>
  </si>
  <si>
    <t>https://twitter.com/realDonaldTrump/status/517813341742714880</t>
  </si>
  <si>
    <t>Ebola patient Duncan lied on his exit papers by saying he never came into contact with a person with Ebola. He knew he did, and person died.</t>
  </si>
  <si>
    <t>https://twitter.com/realDonaldTrump/status/517846408712704002</t>
  </si>
  <si>
    <t>Saw Michael Jordan and Ray Allen today playing golf at Trump National Doral, the Blue Monster. Great guys!</t>
  </si>
  <si>
    <t>https://twitter.com/realDonaldTrump/status/517854384966107136</t>
  </si>
  <si>
    <t>" @ not_that_actor PREDICTION: Things will be so bad in post-Obama US that Trump will be swept into White House in '16 http://f-o-l.blogspot.com/2013/11/can-he-make-america-great-again.html ‚Ä¶"</t>
  </si>
  <si>
    <t>https://twitter.com/realDonaldTrump/status/517854696216997892</t>
  </si>
  <si>
    <t>@ not_that_actor Wow Andy, such amazing writing and thought. Thank you!</t>
  </si>
  <si>
    <t>https://twitter.com/realDonaldTrump/status/517856118161551360</t>
  </si>
  <si>
    <t>Really interesting, President Obama was quick to shut down flights to Isreal but is totally unwilling to shut down flights from West Africa!</t>
  </si>
  <si>
    <t>https://twitter.com/realDonaldTrump/status/517863475331493889</t>
  </si>
  <si>
    <t>"@hancockfinance. MR TRUMP IS THE BEST Worldleader#empirebuilding # downtoearthbillionaire Hope to one day see even a fraction of your succes</t>
  </si>
  <si>
    <t>#empirebuilding #</t>
  </si>
  <si>
    <t>https://twitter.com/realDonaldTrump/status/517970329566973952</t>
  </si>
  <si>
    <t>" @ DonaldTrumpHub: Arizona Cardinal Darnell Dockett, Mogul Donald Trump Tweet Same Message ... http://www.snsanalytics.com/g1zVy6 " I was playgiarized!</t>
  </si>
  <si>
    <t>https://twitter.com/realDonaldTrump/status/517970875237564416</t>
  </si>
  <si>
    <t>" @ DonaldTrumpHub: Arizona Cardinal Darnell Dockett, Mogul Donald Trump Tweet Same Message ... http://www.snsanalytics.com/g1zVy6 " I will not sue Darnell</t>
  </si>
  <si>
    <t>https://twitter.com/realDonaldTrump/status/517972173676630017</t>
  </si>
  <si>
    <t>" @ LAGalaxy: # TBT: Donald Trump meets a very uncomfortable-looking @ LandonDonovan in 2006. # ThanksLD pic.twitter.com/BDeZ9R9efk"</t>
  </si>
  <si>
    <t>https://twitter.com/realDonaldTrump/status/517972575906172928</t>
  </si>
  <si>
    <t>" @ Forbes: Donald Trump's 1987 "The Art of the Deal" spent 45 wks on the New York Times' bestseller list: http://onforb.es/1rCEXlI # Forbes400"</t>
  </si>
  <si>
    <t>https://twitter.com/realDonaldTrump/status/517972742269054976</t>
  </si>
  <si>
    <t>" @ THR: Donald Trump: ABC's 'Black-ish' Title Is Racist http://bit.ly/1v65JSr "</t>
  </si>
  <si>
    <t>https://twitter.com/realDonaldTrump/status/517972940013707264</t>
  </si>
  <si>
    <t>"@calfofgod: @ realDonaldTrump # donaldforpresident"</t>
  </si>
  <si>
    <t>@calfofgod @</t>
  </si>
  <si>
    <t>https://twitter.com/realDonaldTrump/status/517974135352594432</t>
  </si>
  <si>
    <t>"@DrugFreeBlayde: @ realDonaldTrump is one of the smartest men in america... put him in the office." So true, thanks!</t>
  </si>
  <si>
    <t>@DrugFreeBlayde @</t>
  </si>
  <si>
    <t>https://twitter.com/realDonaldTrump/status/517974636127334400</t>
  </si>
  <si>
    <t>" @ ValEveretts: Obama isn't smart enough to identify what the best and brightest would look like. Please run for POTUS. We need you."</t>
  </si>
  <si>
    <t>https://twitter.com/realDonaldTrump/status/517975385422979072</t>
  </si>
  <si>
    <t>"@MasterBaxter8: @ realDonaldTrump Great minds never stop. Such qualities make great leaders and fantastic decision makers. # trump2016"</t>
  </si>
  <si>
    <t>@MasterBaxter8 @</t>
  </si>
  <si>
    <t>https://twitter.com/realDonaldTrump/status/517975547184709632</t>
  </si>
  <si>
    <t>" @ Ricolodean: @ realDonaldTrump I pray that one day my country will wake up and see that you are the leader we need. Please run in 2016."</t>
  </si>
  <si>
    <t>https://twitter.com/realDonaldTrump/status/517975642718355456</t>
  </si>
  <si>
    <t>" @ DamienDuplantis: @ realDonaldTrump For President "</t>
  </si>
  <si>
    <t>https://twitter.com/realDonaldTrump/status/517976017684934656</t>
  </si>
  <si>
    <t>"@calfofgod: @ realDonaldTrump you are the Smartest man in america. Why aren't you president. Who needs Obama? We need you! Please run!!"</t>
  </si>
  <si>
    <t>https://twitter.com/realDonaldTrump/status/518156949490520064</t>
  </si>
  <si>
    <t># TrumpAdvice http://instagram.com/p/ttL-rFmhUT/?modal=true ‚Ä¶</t>
  </si>
  <si>
    <t>https://twitter.com/realDonaldTrump/status/518391676193484800</t>
  </si>
  <si>
    <t>Can you believe that President Obama still hasn't stopped the flights and people pouring into the U.S. from West Africa. TERRIBLE PRESIDENT!</t>
  </si>
  <si>
    <t>https://twitter.com/realDonaldTrump/status/518421529504542720</t>
  </si>
  <si>
    <t>If Ebola is so non-contagious, how come an NBC cameraman caught it so quickly while over in West Africa? U.S. is behaving very foolishly!</t>
  </si>
  <si>
    <t>https://twitter.com/realDonaldTrump/status/518422485487079424</t>
  </si>
  <si>
    <t>" @ InTheElections: @ realDonaldTrump My advice: run for president!"</t>
  </si>
  <si>
    <t>https://twitter.com/realDonaldTrump/status/518424184008237056</t>
  </si>
  <si>
    <t>This Ebola patient Thomas Duncan, who fraudulently entered the U.S. by signing false papers, is causing havoc. If he lives, prosecute!</t>
  </si>
  <si>
    <t>https://twitter.com/realDonaldTrump/status/518449173549830144</t>
  </si>
  <si>
    <t>Something very important, and indeed society changing, may come out of the Ebola epidemic that will be a very good thing: NO SHAKING HANDS!</t>
  </si>
  <si>
    <t>https://twitter.com/realDonaldTrump/status/518551628581199872</t>
  </si>
  <si>
    <t>" @ fredsmith433: @ realDonaldTrump Please run for president"</t>
  </si>
  <si>
    <t>https://twitter.com/realDonaldTrump/status/518552645414690816</t>
  </si>
  <si>
    <t>President Obama - close down the flights from Ebola infected areas right now, before it is too late! What the hell is wrong with you?</t>
  </si>
  <si>
    <t>https://twitter.com/realDonaldTrump/status/518601830126075905</t>
  </si>
  <si>
    <t>President Obama, I have an idea! Pretend that West Africa is Israel and then you will be able to stop the Ebola area flights.</t>
  </si>
  <si>
    <t>https://twitter.com/realDonaldTrump/status/518603085682573312</t>
  </si>
  <si>
    <t>" @ WDobrovich: @ realDonaldTrump we really need a person like you to lead our country # trump2016"</t>
  </si>
  <si>
    <t>https://twitter.com/realDonaldTrump/status/518603270248755200</t>
  </si>
  <si>
    <t>"@x_victoria97: @ realDonaldTrump should be president.."</t>
  </si>
  <si>
    <t>@x_victoria97 @</t>
  </si>
  <si>
    <t>https://twitter.com/realDonaldTrump/status/518603355783200769</t>
  </si>
  <si>
    <t>" @ RobertUndefined: This is where @ realDonaldTrump needs to be the President."</t>
  </si>
  <si>
    <t>https://twitter.com/realDonaldTrump/status/518882635972890625</t>
  </si>
  <si>
    <t>The Jets just don't have it. Time for a quarterback change!</t>
  </si>
  <si>
    <t>https://twitter.com/realDonaldTrump/status/518883913113300992</t>
  </si>
  <si>
    <t>I don't know what it is, but I'm getting totally bored watching NFL football. Too many penalties and far too soft! T.V. off and back to work</t>
  </si>
  <si>
    <t>https://twitter.com/realDonaldTrump/status/518886816251133953</t>
  </si>
  <si>
    <t>What the hell is Obama doing in allowing all of these potentially very sick people to continue entering the U.S.! Is he stupid or arrogant?</t>
  </si>
  <si>
    <t>https://twitter.com/realDonaldTrump/status/518914430244229121</t>
  </si>
  <si>
    <t>I'm not going to be watching much NFL football anymore. Too time consuming, too boring, too many flags and too soft. Focus on other things!</t>
  </si>
  <si>
    <t>https://twitter.com/realDonaldTrump/status/519068932976967680</t>
  </si>
  <si>
    <t>I will be on Fox &amp; Friends ( @ foxandfriends) at 7.00. Fighting Ebola will be a topic!</t>
  </si>
  <si>
    <t>https://twitter.com/realDonaldTrump/status/519087052638650369</t>
  </si>
  <si>
    <t>"@foxesden8: @ realDonaldTrump Do you ever sleep!" Not too much!</t>
  </si>
  <si>
    <t>@foxesden8 @</t>
  </si>
  <si>
    <t>https://twitter.com/realDonaldTrump/status/519087470374580224</t>
  </si>
  <si>
    <t>"@UmpireRobert: @ realDonaldTrump is this one yours?? # nyc # soHo https://twitter.com/UmpireRobert/status/519085946541969409/photo/1pic.twitter.com/lDq59Zyos1 " Yes, it's called Trump Soho!</t>
  </si>
  <si>
    <t>@UmpireRobert @</t>
  </si>
  <si>
    <t>https://twitter.com/realDonaldTrump/status/519087983493124096</t>
  </si>
  <si>
    <t>" @ joshhobson: Hey, the sign looks good this morning! See it everyday, as I work around the corner at SOUTHCOM. pic.twitter.com/GI37XyFAzP"Thanks</t>
  </si>
  <si>
    <t>https://twitter.com/realDonaldTrump/status/519120822678876160</t>
  </si>
  <si>
    <t>Do you think crooked @ AGSchneiderman will ever challenge the NFL tax status? No‚Äîtoo many friends and contributors in @ nfl?</t>
  </si>
  <si>
    <t>https://twitter.com/realDonaldTrump/status/519130691175731200</t>
  </si>
  <si>
    <t>Congrats @ JanineTurner on new book "A Little Bit Vulnerable" you're a breath of fresh air in the political forum http://amzn.to/1vHbmHo</t>
  </si>
  <si>
    <t>https://twitter.com/realDonaldTrump/status/519158710791602176</t>
  </si>
  <si>
    <t>. @ ScotGolfPodcast Work has not yet begun. We're in the approval phase. It will be amazing. You will love the final result.</t>
  </si>
  <si>
    <t>https://twitter.com/realDonaldTrump/status/519159376566059010</t>
  </si>
  <si>
    <t>Via @ DailyCaller by @ NeilMunroDC: ‚ÄúTrump Wants Ebola Travel Ban‚Äùhttp://dailycaller.com/2014/10/06/trump-wants-ebola-travel-ban/ ‚Ä¶</t>
  </si>
  <si>
    <t>https://twitter.com/realDonaldTrump/status/519167331810168833</t>
  </si>
  <si>
    <t>‚Äú @ DonaldJTrumpJr: ‚ÄòWe want to build everything in Dubai‚Äù http://www.constructionweekonline.com/article-30466-trump-jr-we-want-to-build-everything-in-dubai/ ‚Ä¶ via @ CWO_dotcom</t>
  </si>
  <si>
    <t>https://twitter.com/realDonaldTrump/status/519185795450949635</t>
  </si>
  <si>
    <t>‚ÄúDonald Trump to crown @ FIU as Miss Universe venue‚Äù http://www.miamiherald.com/news/local/community/miami-dade/article2446577.html ‚Ä¶ via @ MiamiHerald</t>
  </si>
  <si>
    <t>https://twitter.com/realDonaldTrump/status/519196431442538496</t>
  </si>
  <si>
    <t>Via @ FootwearNews by @ kristenmhenning: ‚Äú @ IvankaTrump Works to Beat Breast Cancer‚Äùhttp://www.wwd.com/footwear-news/people/ivanka-trump-works-to-beat-breast-cancer-7968208?src=rss/recentstories/ ‚Ä¶</t>
  </si>
  <si>
    <t>https://twitter.com/realDonaldTrump/status/519208188353470465</t>
  </si>
  <si>
    <t>‚ÄúTrump to campaign for @ SteveKingIA‚Äù http://www.kscj.com/trump-to-campaign-for-steve-king/ ‚Ä¶ via @ kscj1360</t>
  </si>
  <si>
    <t>https://twitter.com/realDonaldTrump/status/519217900423770112</t>
  </si>
  <si>
    <t>I will be on On The Record @ gretawire tonight at 7 PM</t>
  </si>
  <si>
    <t>https://twitter.com/realDonaldTrump/status/519220791431667712</t>
  </si>
  <si>
    <t>Great @ UnionLeader read by Katie McQuaid: "Getting a kick out of Kickstarter project" http://www.unionleader.com/article/20141006/LOCALVOICES07/141009436/0/SEARCH ‚Ä¶</t>
  </si>
  <si>
    <t>https://twitter.com/realDonaldTrump/status/519224951703105536</t>
  </si>
  <si>
    <t>Obama has missed 58% of his intelligence briefings. But our president does make 100% of his fundraisers.</t>
  </si>
  <si>
    <t>https://twitter.com/realDonaldTrump/status/519265838382456832</t>
  </si>
  <si>
    <t>" @ RzcarlsonRuth: @ realDonaldTrump just saw you on Greta.... Love listening to you speak. I have so much respect for you." Thank you!</t>
  </si>
  <si>
    <t>https://twitter.com/realDonaldTrump/status/519266332316274688</t>
  </si>
  <si>
    <t>" @ JanineTurner: @ realDonaldTrump your appearance on # gretawire tonight was refreshing to hear! So much common sense!@gretawire"</t>
  </si>
  <si>
    <t>https://twitter.com/realDonaldTrump/status/519266743794302977</t>
  </si>
  <si>
    <t>" @ DaMeechRiebl: Just saw your interview with @ gretawire. Mr. Trump just run for president you'd be surprised to learn we all agree with you!</t>
  </si>
  <si>
    <t>https://twitter.com/realDonaldTrump/status/519267030676291584</t>
  </si>
  <si>
    <t>" @ Hilight: Just watched you on @ gretawire Great interview as always! Please run for President!!! :) @ realDonaldTrump"</t>
  </si>
  <si>
    <t>https://twitter.com/realDonaldTrump/status/519429014684184576</t>
  </si>
  <si>
    <t>Despite the ever increasing Ebola disaster, Obama refuses to stop flights from West Africa.It's almost like he's saying F-you to U.S. public</t>
  </si>
  <si>
    <t>https://twitter.com/realDonaldTrump/status/519451717411569664</t>
  </si>
  <si>
    <t>" @ Vinnie_Vegas_76:Donald why don't you run for president. If you run the USA like you run your businesses, the USA would be a better place."</t>
  </si>
  <si>
    <t>https://twitter.com/realDonaldTrump/status/519453220750770176</t>
  </si>
  <si>
    <t>" @ Scott__Marx: @ realDonaldTrump I agree 100%! Please run for president and save this country! # Trump2016"</t>
  </si>
  <si>
    <t>https://twitter.com/realDonaldTrump/status/519453311427428352</t>
  </si>
  <si>
    <t>" @ kyleraccio: @ realDonaldTrump We need a real leader. We need Trump." Thanks.</t>
  </si>
  <si>
    <t>https://twitter.com/realDonaldTrump/status/519454515431739392</t>
  </si>
  <si>
    <t>"@Dundee_Tam: @ realDonaldTrump @ dollymund yes Mr. Trump please run for the Oval Office and help bring the USA back to prominence."</t>
  </si>
  <si>
    <t>@Dundee_Tam @ @</t>
  </si>
  <si>
    <t>https://twitter.com/realDonaldTrump/status/519457566708215808</t>
  </si>
  <si>
    <t>I can't believe Mitch McConnell isn't way up in the Kentucky polls. Massive seniority brings so much power and status to State. Brings K.$'s</t>
  </si>
  <si>
    <t>https://twitter.com/realDonaldTrump/status/519460162231611392</t>
  </si>
  <si>
    <t>Kentucky has a chance to have the Senate Majority Leader, Mitch McConnell, representing it in Washington. Big power for State. Don't blow it</t>
  </si>
  <si>
    <t>https://twitter.com/realDonaldTrump/status/519460666735091712</t>
  </si>
  <si>
    <t>"@lizuli_fitness:I really hope you run for president. Your RTs abt u being next pres have my hopes up! Please do our country a favor &amp; run</t>
  </si>
  <si>
    <t>https://twitter.com/realDonaldTrump/status/519461493071687680</t>
  </si>
  <si>
    <t>" @ MattyHdot: @ realDonaldTrump When you're right, you're right. If you were President, I would feel a whole lot better. # Trump2016"</t>
  </si>
  <si>
    <t>https://twitter.com/realDonaldTrump/status/519461667986739201</t>
  </si>
  <si>
    <t>" @ pga4terry: @ realDonaldTrump please become POTUS and make our nation great again!</t>
  </si>
  <si>
    <t>https://twitter.com/realDonaldTrump/status/519503190904287232</t>
  </si>
  <si>
    <t>Just put in ad for a real estate executive: ‚ÄúHard work, low pay, mean boss!‚Äù</t>
  </si>
  <si>
    <t>https://twitter.com/realDonaldTrump/status/519546472275394560</t>
  </si>
  <si>
    <t>Congratulations @ Jean_GeorgesNYC for 10 years of 3 # MichelinStars! Visit the restaurant in @ TrumpNewYork for a meal you‚Äôll never forget.</t>
  </si>
  <si>
    <t>https://twitter.com/realDonaldTrump/status/519563465271541760</t>
  </si>
  <si>
    <t>"@SteveMcK6abc Promo for Tonight w/ @ realDonaldTrump @ 6abc http://6abc.com/news/tonight-jim-gardner-one-on-one-with-donald-trump/340437/ ‚Ä¶ " I left years ago but still interesting--all about timing</t>
  </si>
  <si>
    <t>@SteveMcK6abc @ @</t>
  </si>
  <si>
    <t>https://twitter.com/realDonaldTrump/status/519579622082875392</t>
  </si>
  <si>
    <t>Looking forward to being @TrumpSoHo this evening for Corporate Meeting Planners reception for Trump National Doral @ TrumpDoral</t>
  </si>
  <si>
    <t>https://twitter.com/realDonaldTrump/status/519581037471756288</t>
  </si>
  <si>
    <t>Via @ CNNMoney by @ AaronSmithCNN: "The Donald wins. Trump name coming off casino"http://money.cnn.com/2014/10/06/news/companies/trump-plaza-casino/ ‚Ä¶</t>
  </si>
  <si>
    <t>https://twitter.com/realDonaldTrump/status/519582749850869760</t>
  </si>
  <si>
    <t>My @ gretawire int. on Leon Panetta's critique of Obama, Ebola, rise of ISIS, Obama's lack of common sense &amp; 2016 http://www.foxnews.com/on-air/on-the-record/index.html#/v/3824047046001 ‚Ä¶</t>
  </si>
  <si>
    <t>https://twitter.com/realDonaldTrump/status/519586178719563776</t>
  </si>
  <si>
    <t>USMC Andrew Tahmooressi should be freed immediately. He never should have been jailed in the first place. Weak leaders. # FreeOurMarine</t>
  </si>
  <si>
    <t>https://twitter.com/realDonaldTrump/status/519589543348297728</t>
  </si>
  <si>
    <t>Via @ IBDeditorials: ‚ÄúMost Americans Label Obama Presidency A Failure‚Äùhttp://news.investors.com/ibd-editorials-polls/100614-720467-most-americans-label-obama-presidency-a-failure.htm ‚Ä¶</t>
  </si>
  <si>
    <t>https://twitter.com/realDonaldTrump/status/519590827006636032</t>
  </si>
  <si>
    <t>Be sure to enjoy the ‚Äò50th Anniversary Chicago International Film Festival‚Äô at @ TrumpChicago, the Windy City‚Äôs top hotel!</t>
  </si>
  <si>
    <t>https://twitter.com/realDonaldTrump/status/519596395242983424</t>
  </si>
  <si>
    <t>When will Mayor Vescio and manager Zegarelli repave Pine Road in @ BriarcliffManor? It is a disgrace!</t>
  </si>
  <si>
    <t>https://twitter.com/realDonaldTrump/status/519596423806222336</t>
  </si>
  <si>
    <t>Real estate taxes are far too high @ BriarcliffManor, Westchester. A total joke how they waste money! Replace Mayor Vescio.</t>
  </si>
  <si>
    <t>https://twitter.com/realDonaldTrump/status/519600405941329920</t>
  </si>
  <si>
    <t>Via @Newsmax_Media by @ OwenTew: ‚ÄúTrump: 'Maybe Something Miraculous Happens' and Obama Will Succeed‚Äùhttp://www.Newsmax.com/US/donald-trump-policy-fail/2014/10/06/id/598996/#ixzz3FTIqRA2i ‚Ä¶</t>
  </si>
  <si>
    <t>#ixzz3FTIqRA2i</t>
  </si>
  <si>
    <t>https://twitter.com/realDonaldTrump/status/519821779918155777</t>
  </si>
  <si>
    <t>I was relentless because, more often than you would think, sheer persistence is the difference between success and failure. NEVER GIVE UP!</t>
  </si>
  <si>
    <t>https://twitter.com/realDonaldTrump/status/519822788732129280</t>
  </si>
  <si>
    <t>" @ moviesharkd: "Must See" Interview! Jim Gardner One on One - Donald Trump - Full Inte‚Ä¶: http://youtu.be/qHy_o_4kc4g @ 6abc @ Jim_Gardner</t>
  </si>
  <si>
    <t>https://twitter.com/realDonaldTrump/status/519822933343363072</t>
  </si>
  <si>
    <t>" @ moviesharkd: Terrific and insightful interview with @ realDonaldTrump by @ Jim_Gardner!! Great piece, Jim! Great info and candor, Donald!"</t>
  </si>
  <si>
    <t>https://twitter.com/realDonaldTrump/status/519824543377268737</t>
  </si>
  <si>
    <t>Obama is looking like an incompetent fool in the handling of the war against.ISIS! Why isn't China and Russia helping - they gain so much!</t>
  </si>
  <si>
    <t>https://twitter.com/realDonaldTrump/status/519825943268179968</t>
  </si>
  <si>
    <t>" @ Ja: Waldorf Astoria's sale &amp; 7 iconic New York hotels http://bit.ly/ZdqwcG @ FortuneMagazine Congrats DonaldTrump! https://twitter.com/JayGershbein/status/519797421564784640/photo/1pic.twitter.com/v7Ars6kLS3</t>
  </si>
  <si>
    <t>https://twitter.com/realDonaldTrump/status/519826751758041088</t>
  </si>
  <si>
    <t>" @ scottgumbleton: Trump Int'l Golf Links, Scotland, voted best course on the planet by American Academy of Hospitality Sciences</t>
  </si>
  <si>
    <t>https://twitter.com/realDonaldTrump/status/519835388169711616</t>
  </si>
  <si>
    <t>"Work Underway on First New Trump Course in Dubai; Second Course in Planning" http://www.cybergolf.com/golf_news/work_underway_on_first_new_trump_course_in_dubai_second_course_in_planning ‚Ä¶ via @ CybergolfNews</t>
  </si>
  <si>
    <t>https://twitter.com/realDonaldTrump/status/519850645990674432</t>
  </si>
  <si>
    <t>Obamacare premiums continue to rise and bend up the cross curve. And the back-end of the website does not even work.</t>
  </si>
  <si>
    <t>https://twitter.com/realDonaldTrump/status/519855729596190720</t>
  </si>
  <si>
    <t>ISIS is advancing even against Obama‚Äôs airstrikes. Obama is disengaged and making the Middle East even more dangerous.</t>
  </si>
  <si>
    <t>https://twitter.com/realDonaldTrump/status/519866561591787520</t>
  </si>
  <si>
    <t>‚ÄúToday's put-off objectives reduce tomorrow's achievements.‚Äù - Henry Banks</t>
  </si>
  <si>
    <t>https://twitter.com/realDonaldTrump/status/519912794808795136</t>
  </si>
  <si>
    <t>Stop the flights! http://instagram.com/p/t5q1IzmhUI/</t>
  </si>
  <si>
    <t>https://twitter.com/realDonaldTrump/status/519921849707560960</t>
  </si>
  <si>
    <t>Vancouver‚Äôs most anticipated hotel &amp; residences, @ TrumpVancouver will unveil Canada‚Äôs first Mar-a-Lago Spa http://www.trumpvancouver.com/spa.html</t>
  </si>
  <si>
    <t>https://twitter.com/realDonaldTrump/status/519927979485691904</t>
  </si>
  <si>
    <t>Entrepreneurs: See yourself as victorious. Look at the solution, not the problem.</t>
  </si>
  <si>
    <t>https://twitter.com/realDonaldTrump/status/519938366801203200</t>
  </si>
  <si>
    <t>Via @ AmSpec BY Jeffrey Lord: ‚ÄúDonald Trump was right on Ebola‚Äù http://spectator.org/blog/60590/donald-trump-was-right-ebola ‚Ä¶</t>
  </si>
  <si>
    <t>https://twitter.com/realDonaldTrump/status/519947284394831872</t>
  </si>
  <si>
    <t>My @ 6abc int. with @ Jim_Gardner on Atlantic City, Philadelphia‚Äôs real estate market &amp; 2014, 2016 electionshttp://6abc.com/news/tonight-jim-gardner-one-on-one-with-donald-trump/340437/ ‚Ä¶</t>
  </si>
  <si>
    <t>https://twitter.com/realDonaldTrump/status/519951103488573440</t>
  </si>
  <si>
    <t>Via @ DMRegister BY @ JenniferJJacobs: ‚Äú @ SteveKingIA ramps up with first TV ad, Trump event‚Äùhttp://www.desmoinesregister.com/story/news/elections/2014/10/07/steve-king-first-tv-ad-and-donald-trump/16889205/ ‚Ä¶</t>
  </si>
  <si>
    <t>https://twitter.com/realDonaldTrump/status/519957697530044417</t>
  </si>
  <si>
    <t>China has just overtaken us as the world‚Äôs largest economy. We are busy wasting $'s while China builds airports &amp; skyscrapers.</t>
  </si>
  <si>
    <t>https://twitter.com/realDonaldTrump/status/519962130859429888</t>
  </si>
  <si>
    <t>The fight against ISIS starts at our border. ‚ÄòAt least‚Äô 10 ISIS have been caught crossing the Mexico border. Build a wall!</t>
  </si>
  <si>
    <t>https://twitter.com/realDonaldTrump/status/519962504211214337</t>
  </si>
  <si>
    <t>Any American who fights with ISIS should have their passport revoked. Take them to Gitmo for interrogation.</t>
  </si>
  <si>
    <t>https://twitter.com/realDonaldTrump/status/520034529046958080</t>
  </si>
  <si>
    <t>" @ HMunjal: "DonaldTrump: Via @ AmSpec BY Jeffrey Lord: ‚ÄúDonald Trump was right on Ebola‚Äù http://spectator.org/blog/60590/donald-trump-was-right-ebola ‚Ä¶" The Donald is always right!"</t>
  </si>
  <si>
    <t>https://twitter.com/realDonaldTrump/status/520035797580648448</t>
  </si>
  <si>
    <t>" @ nicolabarbolini: Playing at Trump Los Angeles! Amazing round of golf in the best course in west coast! Unforgettable ocean view!"</t>
  </si>
  <si>
    <t>https://twitter.com/realDonaldTrump/status/520051908539846656</t>
  </si>
  <si>
    <t>" @ SafirePublicity: @ realDonaldTrump Will you PLEASE run for President ??????? You've got our vote!" Thanks.</t>
  </si>
  <si>
    <t>https://twitter.com/realDonaldTrump/status/520057135196282881</t>
  </si>
  <si>
    <t>" @ alextice23: @ realDonaldTrump @ SafirePublicity I know he would make a great president. He makes decisive decisions daily, very sucessful"</t>
  </si>
  <si>
    <t>https://twitter.com/realDonaldTrump/status/520058215720321024</t>
  </si>
  <si>
    <t>" @ otcgiant: @ realDonaldTrump Our Country's "leaders" should have listened to you. Thanks to them, Ebola is now a household name in America."</t>
  </si>
  <si>
    <t>https://twitter.com/realDonaldTrump/status/520060835004420096</t>
  </si>
  <si>
    <t>Can you believe this fool, Dr. Thomas Frieden of CDC, just stated, "anyone with fever should be asked if they have been in West Africa" DOPE</t>
  </si>
  <si>
    <t>https://twitter.com/realDonaldTrump/status/520062102875439105</t>
  </si>
  <si>
    <t>Obama, stop the flights to and from West Africa NOW - before it is too late! Can't you see what's happening? Can you be that thick (stupid)?</t>
  </si>
  <si>
    <t>https://twitter.com/realDonaldTrump/status/520154452452704257</t>
  </si>
  <si>
    <t>" @ Godchick83: @ realDonaldTrump Donald Trump for president!"</t>
  </si>
  <si>
    <t>https://twitter.com/realDonaldTrump/status/520154766715154432</t>
  </si>
  <si>
    <t>"@SMWalkerBait: @ realDonaldTrump Please run for President..."</t>
  </si>
  <si>
    <t>@SMWalkerBait @</t>
  </si>
  <si>
    <t>https://twitter.com/realDonaldTrump/status/520154897225105408</t>
  </si>
  <si>
    <t>" @ f9d5l: ‚ÄúPart Of Being A WINNER Is Knowing When Enough Is Enough‚Äù By @ realDonaldTrump"</t>
  </si>
  <si>
    <t>https://twitter.com/realDonaldTrump/status/520155076795830272</t>
  </si>
  <si>
    <t>" @ EveningExpress: Aberdeenshire's first five-star hotel revealed http://fw.to/CNW7CXf @ realDonaldTrump pic.twitter.com/YGpIk0xuHO" The best!</t>
  </si>
  <si>
    <t>https://twitter.com/realDonaldTrump/status/520157027809910784</t>
  </si>
  <si>
    <t>" @ RupertSuren: @ realDonaldTrump @ crazycatkid US airport staff should strike if flights to &amp; from affected countries do not stop"</t>
  </si>
  <si>
    <t>https://twitter.com/realDonaldTrump/status/520157360212692992</t>
  </si>
  <si>
    <t>" @ Ceg72Kevin: @ realDonaldTrump Donald Trump for president,that would be a real wake up call to the world, would be a great president" Thanks</t>
  </si>
  <si>
    <t>https://twitter.com/realDonaldTrump/status/520157573027487744</t>
  </si>
  <si>
    <t>" @ houseofwolf187: @ realDonaldTrump if Donald Trump runs for POTUS 2016 he'd have my vote!"</t>
  </si>
  <si>
    <t>https://twitter.com/realDonaldTrump/status/520157962779000832</t>
  </si>
  <si>
    <t>" @ EconomicGeek13: @SMWalkerBait Yes Please Run for President - I said that ages ago while he was at a conference in Sydney Australia"</t>
  </si>
  <si>
    <t>https://twitter.com/realDonaldTrump/status/520158047558451200</t>
  </si>
  <si>
    <t>" @ acMarcusWenzel: @ realDonaldTrump @ Godchick83 Donald would be the right guy for the USA. I agree."</t>
  </si>
  <si>
    <t>https://twitter.com/realDonaldTrump/status/520158109613170688</t>
  </si>
  <si>
    <t>" @ Jackshallis: Donald Trump for president @ realDonaldTrump"</t>
  </si>
  <si>
    <t>https://twitter.com/realDonaldTrump/status/520158785542053888</t>
  </si>
  <si>
    <t>Even Jimmy Carter just released a statement saying that Obama doesn't have a clue. That has to be a new low!</t>
  </si>
  <si>
    <t>https://twitter.com/realDonaldTrump/status/520159518500876288</t>
  </si>
  <si>
    <t>"@cbauer747: @ houseofwolf187 Motivate: why everyone wants Mr Trump for President? because he's outspoken,clever and has business savvy?"</t>
  </si>
  <si>
    <t>@cbauer747 @</t>
  </si>
  <si>
    <t>https://twitter.com/realDonaldTrump/status/520173199536173058</t>
  </si>
  <si>
    <t>In a little reported event, China has just overtaken the United States as the NUMBER ONE World economic power! Great going Washington!</t>
  </si>
  <si>
    <t>https://twitter.com/realDonaldTrump/status/520176318198317056</t>
  </si>
  <si>
    <t>The U.S. is spending fortunes at airports checking people coming in from West Africa, with uncertain results. STOP THE FLIGHTS YOU DUMB B's!</t>
  </si>
  <si>
    <t>https://twitter.com/realDonaldTrump/status/520198887853023233</t>
  </si>
  <si>
    <t>‚ÄúThe way to get started is to quit talking and begin doing.‚Äù ‚Äì Walt Disney</t>
  </si>
  <si>
    <t>https://twitter.com/realDonaldTrump/status/520201280120455168</t>
  </si>
  <si>
    <t>Right now 4000 U.S. troops are stupidly heading to West Africa to help fight Ebola.No help from China, Russia or wealthy African oil nations</t>
  </si>
  <si>
    <t>https://twitter.com/realDonaldTrump/status/520238684948688896</t>
  </si>
  <si>
    <t># TrumpVlog Will our brave soldiers catch Ebola? http://instagram.com/p/t7_B0JGhbs/</t>
  </si>
  <si>
    <t>https://twitter.com/realDonaldTrump/status/520243592225652737</t>
  </si>
  <si>
    <t>Great news from Ireland‚ÄîClare County Council turned down massive windfarm near my hotel &amp; golf course in Doonbeg.pic.twitter.com/oSvVFgM70M</t>
  </si>
  <si>
    <t>https://twitter.com/realDonaldTrump/status/520249441828470785</t>
  </si>
  <si>
    <t>I have to admit @ AlexSalmond is a tough, smart guy. He is formidable by any standard!</t>
  </si>
  <si>
    <t>https://twitter.com/realDonaldTrump/status/520295375299567616</t>
  </si>
  <si>
    <t>My golf club @ TrumpNationalNY in Westchester, a great place!http://youtu.be/dXPZ7gXICL8</t>
  </si>
  <si>
    <t>https://twitter.com/realDonaldTrump/status/520303012292886528</t>
  </si>
  <si>
    <t>Congratulations to @ piersmorgan on his new position as Editor-at-Large for the United States of @ MailOnline! My Apprentice champ!</t>
  </si>
  <si>
    <t>https://twitter.com/realDonaldTrump/status/520309358169972737</t>
  </si>
  <si>
    <t>Via @ Mediaite by forza_desiderio: ‚ÄúDonald Trump Blasts Obama on Ebola: Why Are You Sending Troops?‚Äùhttp://www.mediaite.com/online/donald-trump-and-others-blast-obama-on-ebola-why-are-you-sending-troops/ ‚Ä¶</t>
  </si>
  <si>
    <t>https://twitter.com/realDonaldTrump/status/520315164235538433</t>
  </si>
  <si>
    <t>Obama won‚Äôt send troops to fight jihadists, yet sends them to Liberia to contract Ebola. He is a delusional failure.</t>
  </si>
  <si>
    <t>https://twitter.com/realDonaldTrump/status/520319201534152704</t>
  </si>
  <si>
    <t>The CDC chief just said Ebola is spreading faster than Aids. Marines are preparing for a pandemic drill. Stop all flights from West Africa!</t>
  </si>
  <si>
    <t>https://twitter.com/realDonaldTrump/status/520322089312481280</t>
  </si>
  <si>
    <t>The residential real estate market continues to provide opportunities for first time home owners. Buy now if you can!</t>
  </si>
  <si>
    <t>https://twitter.com/realDonaldTrump/status/520375475227471872</t>
  </si>
  <si>
    <t>China is ripping wealth out Africa and yet, as usual, refuses to put anything back to help with Ebola. "Let the stupid Americans do it!" SAD</t>
  </si>
  <si>
    <t>https://twitter.com/realDonaldTrump/status/520376908253777922</t>
  </si>
  <si>
    <t>" @ brasscojones10: @ realDonaldTrump I'm at the Trump Doral for an environmental law conference. Very impressed all around." Great.</t>
  </si>
  <si>
    <t>https://twitter.com/realDonaldTrump/status/520483054805340160</t>
  </si>
  <si>
    <t>" @ DScroggins3: @ realDonaldTrump Please run for president in 2016."</t>
  </si>
  <si>
    <t>https://twitter.com/realDonaldTrump/status/520490170349813760</t>
  </si>
  <si>
    <t>Tens of millions of dollars in airstrikes had no impact because key leaders fled after hearing ON NEWS REPORTS the strikes were coming. DUMB</t>
  </si>
  <si>
    <t>https://twitter.com/realDonaldTrump/status/520495085956632576</t>
  </si>
  <si>
    <t>I feel sorry for the 4000 soldiers who are being forced to go the West Africa to fight Ebola. Their families are up in arms. Not trained.</t>
  </si>
  <si>
    <t>https://twitter.com/realDonaldTrump/status/520499030489825280</t>
  </si>
  <si>
    <t>" @ AIIAmericanGirI: Donald Trump destroys President Obama with one brutally honest question http://rare.us/story/donald-trump-destroys-president-obama-with-one-brutally-honest-question/ ‚Ä¶ # WIRIGHT"</t>
  </si>
  <si>
    <t>https://twitter.com/realDonaldTrump/status/520499143270490113</t>
  </si>
  <si>
    <t>" @ TPM: Donald Trump tells Fox why he doesn't trust Obama on Ebola: Benghazi! http://bit.ly/1xVX1eA "</t>
  </si>
  <si>
    <t>https://twitter.com/realDonaldTrump/status/520500036657238016</t>
  </si>
  <si>
    <t>If you are interested in balancing work and pleasure, you will never succeed!</t>
  </si>
  <si>
    <t>https://twitter.com/realDonaldTrump/status/520500851031674880</t>
  </si>
  <si>
    <t>" @ TMZ: Donald Trump Teaches Miss Pennsylvania a MILLION DOLLAR Lesson http://dlvr.it/77mhN1 "</t>
  </si>
  <si>
    <t>https://twitter.com/realDonaldTrump/status/520501202325630976</t>
  </si>
  <si>
    <t>" @ BreitbartNews: Donald Trump: Obama 'Stupid' or 'Arrogant' for Not Instituting Ebola Travel Ban: On Sunday http://bit.ly/ZanWUN "</t>
  </si>
  <si>
    <t>https://twitter.com/realDonaldTrump/status/520501358546653185</t>
  </si>
  <si>
    <t>" @ BreitbartNews: Donald Trump, Chuck Todd Agree: No Trust of Feds' Handling Ebola Because of Obama Admin Scandals: http://bit.ly/1pIrG6S "</t>
  </si>
  <si>
    <t>https://twitter.com/realDonaldTrump/status/520562181616959488</t>
  </si>
  <si>
    <t>Obama is making the Ebola problem much worse than it needs to be in the U.S. by not halting flights from West Africa. Airport testing a joke</t>
  </si>
  <si>
    <t>https://twitter.com/realDonaldTrump/status/520562911761424384</t>
  </si>
  <si>
    <t>Seal the deal! Hold your business meeting at the luxurious @ TrumpNewYork Executive Board Room http://www.trumphotelcollection.com/central-park/nyc-meeting-space.php ‚Ä¶</t>
  </si>
  <si>
    <t>https://twitter.com/realDonaldTrump/status/520565244947886080</t>
  </si>
  <si>
    <t>"Obamacare puts poor people on a form of government run, single-payer health insurance that many doctors don't take" - @ Avik</t>
  </si>
  <si>
    <t>https://twitter.com/realDonaldTrump/status/520582698440884225</t>
  </si>
  <si>
    <t>Lightweight @ AGSchneiderman, the worst attorney general in the US, is in a tough election with John Cahill @ CahillForAG</t>
  </si>
  <si>
    <t>https://twitter.com/realDonaldTrump/status/520582724533641216</t>
  </si>
  <si>
    <t>Lightweight @ AGSchneiderman will probably win only because he is a Dem in NY, but what a loser!</t>
  </si>
  <si>
    <t>https://twitter.com/realDonaldTrump/status/520582858348699648</t>
  </si>
  <si>
    <t>. @ AGSchneiderman should remove his eyeliner, as pointed out by Cuomo, when he does his commercials!</t>
  </si>
  <si>
    <t>https://twitter.com/realDonaldTrump/status/520584387541233664</t>
  </si>
  <si>
    <t># TrumpVlog Why are we the sad suckers? http://instagram.com/p/t-cPDqmhWQ/</t>
  </si>
  <si>
    <t>https://twitter.com/realDonaldTrump/status/520645692092862464</t>
  </si>
  <si>
    <t>Via @ theinquisitr: ‚ÄúAmericans Agree With Donald Trump, 58 Percent Want Flights Banned From Ebola Outbreak Countries‚Äù http://www.inquisitr.com/1529569/americans-agree-with-donald-trump-58-percent-want-flights-banned-from-ebola-outbreak-countries/ ‚Ä¶</t>
  </si>
  <si>
    <t>https://twitter.com/realDonaldTrump/status/520647536445775872</t>
  </si>
  <si>
    <t>Via @ clarechampion by @ DanDanaherNews: ‚ÄúWind Farm Proposal Near @ Trump_Ireland Rejected‚Äùhttp://www.clarechampion.ie/wind-farm-plan-near-doonbeg-golf-club-rejected/ ‚Ä¶</t>
  </si>
  <si>
    <t>https://twitter.com/realDonaldTrump/status/520659370083098624</t>
  </si>
  <si>
    <t>"Sweat equity is the most valuable equity there is. Know your business and industry better than anyone else in the world." @ mcuban</t>
  </si>
  <si>
    <t>https://twitter.com/realDonaldTrump/status/520673645501636609</t>
  </si>
  <si>
    <t>The only reason I bid on @ buffalobills was to make sure they stayed in Buffalo, where they belong. Mission accomplished.</t>
  </si>
  <si>
    <t>https://twitter.com/realDonaldTrump/status/520673979343077376</t>
  </si>
  <si>
    <t>The @ nfl ratings continue to fall every week and will keep dropping. Boring games--too many flags--too soft!</t>
  </si>
  <si>
    <t>https://twitter.com/realDonaldTrump/status/520674936135098369</t>
  </si>
  <si>
    <t>Wow. @ nfl ratings are down big league. Glad I didn't get the Bills. Rather be lucky than good.</t>
  </si>
  <si>
    <t>https://twitter.com/realDonaldTrump/status/520678904311599104</t>
  </si>
  <si>
    <t>Obama: ‚ÄúI will control Ebola.‚Äù = Obama: ‚ÄúIf you like your health care plan, you can keep your healthcare plan.‚Äù</t>
  </si>
  <si>
    <t>https://twitter.com/realDonaldTrump/status/520721482650226688</t>
  </si>
  <si>
    <t>" @ Maxinerunner: @ SenScottBrown served in Army NationalGuard for 35 yrs with honor &amp; will serve # nhpolitics the same! pic.twitter.com/hNS5m04Z7Z"</t>
  </si>
  <si>
    <t>https://twitter.com/realDonaldTrump/status/520722344659390464</t>
  </si>
  <si>
    <t>" @ MotherJones: Jon Stewart would have been a terrible host of "Meet the Press" http://bit.ly/1nZZt0o "</t>
  </si>
  <si>
    <t>https://twitter.com/realDonaldTrump/status/520726319420960768</t>
  </si>
  <si>
    <t>" @ rramz1979: @ realDonaldTrump Why don't you run for US president?" Watch.</t>
  </si>
  <si>
    <t>https://twitter.com/realDonaldTrump/status/520726829163094016</t>
  </si>
  <si>
    <t>" @ TheoVynalek: @ realDonaldTrump nothing like downtown Chicago! https://twitter.com/TheoVynalek/status/520712782291812352/photo/1pic.twitter.com/Wa5obiQWZY " Great building and sign!</t>
  </si>
  <si>
    <t>https://twitter.com/realDonaldTrump/status/520727876765630464</t>
  </si>
  <si>
    <t>" @ RaineDevries: @ realDonaldTrump @ rramz1979 This # Dallas girl would vote for you!" Thank you.</t>
  </si>
  <si>
    <t>https://twitter.com/realDonaldTrump/status/520727992453332992</t>
  </si>
  <si>
    <t>"@cgrubb85: @ realDonaldTrump got my vote! Only one with common sense!" So true, thanks.</t>
  </si>
  <si>
    <t>@cgrubb85 @</t>
  </si>
  <si>
    <t>https://twitter.com/realDonaldTrump/status/520790965632909313</t>
  </si>
  <si>
    <t>"@cgrubb85: If @ realDonaldTrump doesn't run we are screwed # Trump2016"</t>
  </si>
  <si>
    <t>https://twitter.com/realDonaldTrump/status/520792336612466688</t>
  </si>
  <si>
    <t>Do you notice that because of Ebola, ISIS etc., ObamaCare has gone to the back burner despite horrible results coming out. A disaster!</t>
  </si>
  <si>
    <t>https://twitter.com/realDonaldTrump/status/520792540359180288</t>
  </si>
  <si>
    <t>" @ krismichaelboy: If @ realDonaldTrump ran for president, issues in the United States could be resolved. He has my vote! # Trump2016"</t>
  </si>
  <si>
    <t>https://twitter.com/realDonaldTrump/status/520792844349755393</t>
  </si>
  <si>
    <t>" @ dejr7: @ realDonaldTrump don't keep us in suspense, r u running for Pres?" You will know very soon, thanks!</t>
  </si>
  <si>
    <t>https://twitter.com/realDonaldTrump/status/520793102223958016</t>
  </si>
  <si>
    <t>"@MichaelSad6: @ realDonaldTrump its time to put a Wharton Grad in the White House! # Trump2016" That is true!</t>
  </si>
  <si>
    <t>@MichaelSad6 @</t>
  </si>
  <si>
    <t>https://twitter.com/realDonaldTrump/status/520793374400720896</t>
  </si>
  <si>
    <t>" @ Ricolodean: Mr.Trump, If you don't run I will honestly consider moving out of the country. Without your leadership we are in big trouble."</t>
  </si>
  <si>
    <t>https://twitter.com/realDonaldTrump/status/520793587119030272</t>
  </si>
  <si>
    <t>"@Jennifer75AR: @ realDonaldTrump @cgrubb85 Amen! Run, Mr Trump! I will vote for you!"</t>
  </si>
  <si>
    <t>https://twitter.com/realDonaldTrump/status/520793887799926787</t>
  </si>
  <si>
    <t>" @ leonapel: Some of my favorite entrepreneurs: @ JCVenter @ PeterDiamandis @ elonmusk @ peterthiel and @ richardbranson @ realDonaldTrump"</t>
  </si>
  <si>
    <t>https://twitter.com/realDonaldTrump/status/520794657593511937</t>
  </si>
  <si>
    <t>"@KangDedy_RI_1: @ realDonaldTrump Donald, you are my best inspiration to be successful"</t>
  </si>
  <si>
    <t>@KangDedy_RI_1 @</t>
  </si>
  <si>
    <t>https://twitter.com/realDonaldTrump/status/520795337104326656</t>
  </si>
  <si>
    <t>" @ ericleebow: @ realDonaldTrump Will vote for you if you run." Thanks.</t>
  </si>
  <si>
    <t>https://twitter.com/realDonaldTrump/status/520797337263022080</t>
  </si>
  <si>
    <t>" @ ericleebow: @ realDonaldTrump Will vote for you if you run."</t>
  </si>
  <si>
    <t>https://twitter.com/realDonaldTrump/status/520797642683858944</t>
  </si>
  <si>
    <t>" @ Sayyid_Khamenei: @ realDonaldTrump @ ericleebow Donald Trump is highly suited to be president of U.S." Nice.</t>
  </si>
  <si>
    <t>https://twitter.com/realDonaldTrump/status/520797694131179521</t>
  </si>
  <si>
    <t>" @ ACHockeyHistory: @ realDonaldTrump Walked past your building in Vancouver today...going up very fast...will add some style to Vancouver."</t>
  </si>
  <si>
    <t>https://twitter.com/realDonaldTrump/status/520798028803100673</t>
  </si>
  <si>
    <t>"@BGambalie: @ realDonaldTrump if you run for pres, you will automatically win, no doubt. # trump2016" Thanks, but nothing is easy.</t>
  </si>
  <si>
    <t>@BGambalie @</t>
  </si>
  <si>
    <t>https://twitter.com/realDonaldTrump/status/520798663472578560</t>
  </si>
  <si>
    <t>" @ MitchRyanRocks: Please run for office. This country NEEDS ur leadership, knowledge, n passion. Also, I'd love to be a part of ur team!"</t>
  </si>
  <si>
    <t>https://twitter.com/realDonaldTrump/status/520798762068086785</t>
  </si>
  <si>
    <t>"@MichaelSad6: @ tonymission @ Saran_arsh @ realDonaldTrump I think Trump vs Clinton would be huge"</t>
  </si>
  <si>
    <t>@MichaelSad6 @ @ @</t>
  </si>
  <si>
    <t>https://twitter.com/realDonaldTrump/status/520798944633565184</t>
  </si>
  <si>
    <t>" @ Ricolodean: @ ChiBDM @ realDonaldTrump he has the right business skills to lead our country back to the top."</t>
  </si>
  <si>
    <t>https://twitter.com/realDonaldTrump/status/520799184220585984</t>
  </si>
  <si>
    <t>" @ hattie_42: @ realDonaldTrump. A real businessman would lower taxes &amp; remove some 3000 restrictions on businesses. Go Donald!!"</t>
  </si>
  <si>
    <t>https://twitter.com/realDonaldTrump/status/520799292089708545</t>
  </si>
  <si>
    <t>" @ BlakeHoagland: As one of my life-long role models &amp; someone I've looked up to in every aspect of life, you have my vote Mr. Trump!"</t>
  </si>
  <si>
    <t>https://twitter.com/realDonaldTrump/status/520799549263458304</t>
  </si>
  <si>
    <t>" @ JeremyBurns: I'm voting for Trump in 2016. We need someone with his kind of amazing business sense to turn this country around # Trump2016"</t>
  </si>
  <si>
    <t>https://twitter.com/realDonaldTrump/status/520799853274988544</t>
  </si>
  <si>
    <t>" @ harryfinnimore: @ realDonaldTrump @ ericleebow same here.. Run so we get someone in the office that knows what's really going on"</t>
  </si>
  <si>
    <t>https://twitter.com/realDonaldTrump/status/520800407120248833</t>
  </si>
  <si>
    <t>"@GeeBilz: If @ realDonaldTrump runs for office he has my vote"</t>
  </si>
  <si>
    <t>@GeeBilz @</t>
  </si>
  <si>
    <t>https://twitter.com/realDonaldTrump/status/520821561016999936</t>
  </si>
  <si>
    <t>" @ tegodreaux: Whew finally off of work...I'll say it again..TRUMP 2016.BECAUSE NOBODY LOVES AMERICA MORE THAN DONALD TRUMP. #1"</t>
  </si>
  <si>
    <t>https://twitter.com/realDonaldTrump/status/520821711655407617</t>
  </si>
  <si>
    <t>" @ schaeferpg: @ realDonaldTrump @GeeBilz Am a Donald Trump follower, we need anybody other than the idiot we have and Trump would be the best</t>
  </si>
  <si>
    <t>https://twitter.com/realDonaldTrump/status/520874387961290752</t>
  </si>
  <si>
    <t>" @ sinnon7: See inside @ realDonaldTrump's five star Scottish hotel http://dailym.ai/1nfrXm5 via @ travelmail Words by @ sinnon7</t>
  </si>
  <si>
    <t>https://twitter.com/realDonaldTrump/status/520874530269843457</t>
  </si>
  <si>
    <t>" @ oforsyth: @ realDonaldTrump I'm from the UK and even I'm voting for Donald! Trump Trump Trump! I'm moving to America!"</t>
  </si>
  <si>
    <t>https://twitter.com/realDonaldTrump/status/520875698182172672</t>
  </si>
  <si>
    <t>"@ray_chipendo: We are able to do certain things only because we do not know they are impossible. Donald Trump"</t>
  </si>
  <si>
    <t>https://twitter.com/realDonaldTrump/status/520877672059379713</t>
  </si>
  <si>
    <t>"I've never seen anything like it, everything he touches turns to gold!" So nice, a quote by Fred C.Trump about his son Donald (me!).</t>
  </si>
  <si>
    <t>https://twitter.com/realDonaldTrump/status/520880274750857216</t>
  </si>
  <si>
    <t>Isn't it ridiculous, starting today, new Ebola screenings go into effect for people coming from West Africa. Just stop the flights dummies!</t>
  </si>
  <si>
    <t>https://twitter.com/realDonaldTrump/status/520883607913906176</t>
  </si>
  <si>
    <t>Michelle Obama made a terrible mistake in Iowa. When endorsing Bruce Braley before a large crowd, she called him Bruce Bailey seven times.</t>
  </si>
  <si>
    <t>https://twitter.com/realDonaldTrump/status/520884578442297344</t>
  </si>
  <si>
    <t>If a conservative Republican made the mistake that Mrs. Obama just made by calling Braley by the wrong name, it would be the biggest story!</t>
  </si>
  <si>
    <t>https://twitter.com/realDonaldTrump/status/520897960717332480</t>
  </si>
  <si>
    <t>Remember when I said when Saddam Hussein fell - the new leader of Iraq will be meaner and tougher and hate the U.S. even more. Welcome ISIS!</t>
  </si>
  <si>
    <t>https://twitter.com/realDonaldTrump/status/521069525442527233</t>
  </si>
  <si>
    <t>" @ billyhaze: Great interview Tuesday past with Jim Gardner, must be a breath of fresh air speaking with such a well respected journalist"</t>
  </si>
  <si>
    <t>https://twitter.com/realDonaldTrump/status/521069655772135424</t>
  </si>
  <si>
    <t>" @ RealAlexGiles: My favorite building in Chicago @ realDonaldTrump pic.twitter.com/BorozzH4Dg" Thanks.</t>
  </si>
  <si>
    <t>https://twitter.com/realDonaldTrump/status/521071355929063424</t>
  </si>
  <si>
    <t>President Obama, NOW, bring our 4000 innocent and ill-trained soldiers home from West Africa, before it is too late, AND STOP THE FLIGHTS!</t>
  </si>
  <si>
    <t>https://twitter.com/realDonaldTrump/status/521286933973331968</t>
  </si>
  <si>
    <t>Here we go - A healthcare worker who treated Thomas Duncan, the man who flew into the U.S. from West Africa infected with Ebola, caught it!</t>
  </si>
  <si>
    <t>https://twitter.com/realDonaldTrump/status/521288438931546112</t>
  </si>
  <si>
    <t>I don't know if President Obama isn't stopping the flights from Ebola torn West Africa because he is stubborn, stupid, or just doesn't care!</t>
  </si>
  <si>
    <t>https://twitter.com/realDonaldTrump/status/521468416549724160</t>
  </si>
  <si>
    <t>" @ iHunt88: I think it's about time @ realDonaldTrump stands up and announces he's running for President."</t>
  </si>
  <si>
    <t>https://twitter.com/realDonaldTrump/status/521468551350468608</t>
  </si>
  <si>
    <t>" @ trucksellr2007: 150 travelers arriving daily in the U.S. from the Ebola hot zones of west Africa? This is insanity! # StopTheFlights</t>
  </si>
  <si>
    <t>https://twitter.com/realDonaldTrump/status/521470096171360256</t>
  </si>
  <si>
    <t>" @ M_Forese: @ realDonaldTrump we need a leader with the business smarts along with mental strength to run this country such as you!" I agree!</t>
  </si>
  <si>
    <t>https://twitter.com/realDonaldTrump/status/521470241680130049</t>
  </si>
  <si>
    <t>" @ TaylorJeffrey1: @ realDonaldTrump @ iHunt88 Yes, please do, we need somebody with a head on their shoulders &amp; knows how to use it"</t>
  </si>
  <si>
    <t>https://twitter.com/realDonaldTrump/status/521470426812542976</t>
  </si>
  <si>
    <t>" @ Bettylovesdogs: @ realDonaldTrump @ iHunt88 never gonna happen-I'd like it too, but he won't run" Keep watching!</t>
  </si>
  <si>
    <t>https://twitter.com/realDonaldTrump/status/521471391556960256</t>
  </si>
  <si>
    <t>I will be on Fox &amp; Friends tomorrow morning at 7.00. Ebola and ISIS will be topics.</t>
  </si>
  <si>
    <t>https://twitter.com/realDonaldTrump/status/521478689838866432</t>
  </si>
  <si>
    <t>Are NFL games getting boring or is it just my magnificent imagination? In any event, I'm just not watching them much anymore!</t>
  </si>
  <si>
    <t>https://twitter.com/realDonaldTrump/status/521612267675455488</t>
  </si>
  <si>
    <t>. @ foxandfriends in 15 minutes!</t>
  </si>
  <si>
    <t>https://twitter.com/realDonaldTrump/status/521614621149761536</t>
  </si>
  <si>
    <t>" @ rojeezee: @ realDonaldTrump YOU'RE SO IN DEMAND IN THE MEDIA BUT WHAT WE REALLY NEED IS YOU IN DEMAND AT THE WHITE HOUSE # DONALDFORPREZ"</t>
  </si>
  <si>
    <t>https://twitter.com/realDonaldTrump/status/521614765454802944</t>
  </si>
  <si>
    <t>" @ Michele_1L_: @ realDonaldTrump @ foxandfriends well anyway....Give em hell on the flight ban to Ebola regions."</t>
  </si>
  <si>
    <t>https://twitter.com/realDonaldTrump/status/521614909977919488</t>
  </si>
  <si>
    <t>"@wizkay46: @ realDonaldTrump @ foxandfriends salute you sir" Thank you.</t>
  </si>
  <si>
    <t>@wizkay46 @ @</t>
  </si>
  <si>
    <t>https://twitter.com/realDonaldTrump/status/521621408527687680</t>
  </si>
  <si>
    <t>" @ scowal: @ realDonaldTrump You are my choice for president. You just make sense on so many levels. Please run!"</t>
  </si>
  <si>
    <t>https://twitter.com/realDonaldTrump/status/521623643257049088</t>
  </si>
  <si>
    <t>"@DRJAMESCABOT: Donald you're so handsome... i can speak... Paltrow loser... Trump 2016 rock n roll back in the OVAL not Paltrow"</t>
  </si>
  <si>
    <t>https://twitter.com/realDonaldTrump/status/521623956726743041</t>
  </si>
  <si>
    <t>"@YOD_Bagholders: @ realDonaldTrump Trump 4 President! Close the boarders and protect our children!"</t>
  </si>
  <si>
    <t>@YOD_Bagholders @</t>
  </si>
  <si>
    <t>https://twitter.com/realDonaldTrump/status/521643393920016384</t>
  </si>
  <si>
    <t>" @ BestBergerEver: I agree with everything @ realDonaldTrump said on @ foxandfriends this morning. Put this man in the White House!</t>
  </si>
  <si>
    <t>https://twitter.com/realDonaldTrump/status/521644794976927744</t>
  </si>
  <si>
    <t>"@CoxDanimal: @ realDonaldTrump TRUMP FOR PRESIDENT #2016"</t>
  </si>
  <si>
    <t>@CoxDanimal @</t>
  </si>
  <si>
    <t>https://twitter.com/realDonaldTrump/status/521651877352857600</t>
  </si>
  <si>
    <t>Wow, China exports rise 15% in September. They are laughing at USA!</t>
  </si>
  <si>
    <t>https://twitter.com/realDonaldTrump/status/521664525653643264</t>
  </si>
  <si>
    <t>The people of Buffalo should be happy Terry Pegula got the team but I hope he does better w/the Bills than he has w/the Sabres. Good luck!</t>
  </si>
  <si>
    <t>https://twitter.com/realDonaldTrump/status/521664598168977408</t>
  </si>
  <si>
    <t>Even though I refused to pay a ridiculous price for the Buffalo Bills, I would have produced a winner. Now that won‚Äôt happen.</t>
  </si>
  <si>
    <t>https://twitter.com/realDonaldTrump/status/521664842063564800</t>
  </si>
  <si>
    <t>The @ nfl games are so boring now that actually, I‚Äôm glad I didn‚Äôt get the Bills. Boring games, too many flags, too soft!</t>
  </si>
  <si>
    <t>https://twitter.com/realDonaldTrump/status/521674131042205697</t>
  </si>
  <si>
    <t>Think of this: After we spent $2 trillion on Iraq, Baghdad is about to be taken over by ISIS.</t>
  </si>
  <si>
    <t>https://twitter.com/realDonaldTrump/status/521698460098387969</t>
  </si>
  <si>
    <t>Trump Int'l Golf Links Scotland awarded 5 star status by Scottish Tourism chiefs. Via MailOnlinehttp://dailym.ai/ZiOxyM</t>
  </si>
  <si>
    <t>https://twitter.com/realDonaldTrump/status/521705946331242496</t>
  </si>
  <si>
    <t>Just finished reading a poorly written &amp; very boring book on the General Motors Building by Vicky Ward. Waste of time! @WileyBiz</t>
  </si>
  <si>
    <t>https://twitter.com/realDonaldTrump/status/521719442670354432</t>
  </si>
  <si>
    <t>Happy belated birthday to Chris Wallace! Chris does a great job every week on @ FoxNewsSunday. Like father, like son.</t>
  </si>
  <si>
    <t>https://twitter.com/realDonaldTrump/status/521720136722808832</t>
  </si>
  <si>
    <t># TrumpVlog China is laughing at U.S. http://instagram.com/p/uGgpC4Ghd-/</t>
  </si>
  <si>
    <t>https://twitter.com/realDonaldTrump/status/521731699403923456</t>
  </si>
  <si>
    <t>The military generals are fuming at Obama. He has boxed them in against ISIS with a strategy that is destined to fail. Sad!</t>
  </si>
  <si>
    <t>https://twitter.com/realDonaldTrump/status/521746419469000704</t>
  </si>
  <si>
    <t>Awarded 5 Stars by @ VisitScotland, @ TrumpScotland‚Äôs MacLeod House &amp; Lodge boutique hotel is an historic masterpiece http://www.trumpgolfscotland.com/accommodations</t>
  </si>
  <si>
    <t>https://twitter.com/realDonaldTrump/status/521752689034952706</t>
  </si>
  <si>
    <t>If Alison Grimes can‚Äôt admit she voted for Obama, even if she is embarrassed, then you can‚Äôt trust her! Vote @ Team_Mitch!</t>
  </si>
  <si>
    <t>https://twitter.com/realDonaldTrump/status/521760494022328320</t>
  </si>
  <si>
    <t>"If you never want to be criticized, for goodness' sake don't do anything new." -- Jeff Bezos</t>
  </si>
  <si>
    <t>https://twitter.com/realDonaldTrump/status/521813597799067648</t>
  </si>
  <si>
    <t>Can you believe that,with all of the problems and difficulties facing the U.S., President Obama spent the day playing golf.Worse than Carter</t>
  </si>
  <si>
    <t>https://twitter.com/realDonaldTrump/status/521862351218573312</t>
  </si>
  <si>
    <t>As ISIS and Ebola spread like wildfire, the Obama administration just submitted a paper on how to stop climate change (aka global warming).</t>
  </si>
  <si>
    <t>https://twitter.com/realDonaldTrump/status/521864980174766080</t>
  </si>
  <si>
    <t>" @ HotelChatter: It's five stars for Donald Trump's Scottish hotel: http://www.hotelchatter.com/story/2014/10/13/81623/443/hotels/Donald_Trump%27s_Scottish_Hotel_Is_Officially_Five_Stars ‚Ä¶"</t>
  </si>
  <si>
    <t>https://twitter.com/realDonaldTrump/status/521875347248533505</t>
  </si>
  <si>
    <t>So many problems in the U.S. and leadership that is hopeless...and now, on top of everything else, we just hit $18 trillion in debt!</t>
  </si>
  <si>
    <t>https://twitter.com/realDonaldTrump/status/521875972053041152</t>
  </si>
  <si>
    <t>" @ BestBergerEver: Mr @ realDonaldTrump has a vlog where he says things U don't wanna hear. But I learned he speaks the truth # trump4Prez!</t>
  </si>
  <si>
    <t>https://twitter.com/realDonaldTrump/status/521876267193602048</t>
  </si>
  <si>
    <t>" @ InTheElections: @ realDonaldTrump China wouldn't be laughing at President Trump." So true!</t>
  </si>
  <si>
    <t>https://twitter.com/realDonaldTrump/status/521877511563902976</t>
  </si>
  <si>
    <t>"@TheRealZach49: @ realDonaldTrump please run in 2016. We can't have another Obama"</t>
  </si>
  <si>
    <t>@TheRealZach49 @</t>
  </si>
  <si>
    <t>https://twitter.com/realDonaldTrump/status/521877654203793408</t>
  </si>
  <si>
    <t>"@katielevan9: i love @ realDonaldTrump finally someone who gets it"</t>
  </si>
  <si>
    <t>@katielevan9 @</t>
  </si>
  <si>
    <t>https://twitter.com/realDonaldTrump/status/521877787351973889</t>
  </si>
  <si>
    <t>" @ TommyA_22: @ realDonaldTrump has no filter. He says what needs to be said because no one else will say it."</t>
  </si>
  <si>
    <t>https://twitter.com/realDonaldTrump/status/521877839856275456</t>
  </si>
  <si>
    <t>" @ NassarInvesting: @ realDonaldTrump For President! The only fighting chance this country has left. @ BarackObama hasn't done shit."</t>
  </si>
  <si>
    <t>https://twitter.com/realDonaldTrump/status/521893686834364416</t>
  </si>
  <si>
    <t>" @ Are_Jay_Sea: We need DonaldTrump in the White House in 2016. Someone w/o political agenda &amp; who just wants to make our country great again</t>
  </si>
  <si>
    <t>https://twitter.com/realDonaldTrump/status/521894113223135233</t>
  </si>
  <si>
    <t>" @ BobDayTGAS: @ NassarInvesting @ BarackObama I would walk barefoot and naked on a mile of broken glass n snakes to cast my vote for TRUMP!"</t>
  </si>
  <si>
    <t>https://twitter.com/realDonaldTrump/status/522032800099500032</t>
  </si>
  <si>
    <t>If you want more, you have to require more from yourself. -- Dr. Phil McGraw</t>
  </si>
  <si>
    <t>https://twitter.com/realDonaldTrump/status/522080773776900097</t>
  </si>
  <si>
    <t>Congratulations to @ TrumpDoral's # BlueMonster course for being named one of the 10 Toughest courses on Tour This Year http://ow.ly/C5OoG</t>
  </si>
  <si>
    <t>https://twitter.com/realDonaldTrump/status/522099412425007104</t>
  </si>
  <si>
    <t>Alison Grimes will protect the 'sanctity' of her Obama ballot yet admits she voted for Hillary in primary. Hypocrite. Vote @ Team_Mitch!</t>
  </si>
  <si>
    <t>https://twitter.com/realDonaldTrump/status/522108442514038784</t>
  </si>
  <si>
    <t>We pay for Obama's travel so he can fundraise millions so Democrats can run on lies. Then we pay for his golf.</t>
  </si>
  <si>
    <t>https://twitter.com/realDonaldTrump/status/522110155262263296</t>
  </si>
  <si>
    <t>Michelle Nunn will be a solid vote for Obama. She supports ObamaCare &amp; opposes 2nd Amendment. Vote for @ Perduesenate to change things!</t>
  </si>
  <si>
    <t>https://twitter.com/realDonaldTrump/status/522117567352410113</t>
  </si>
  <si>
    <t>It's Tuesday. @ AGSchneiderman is wearing Revlon eyeliner today. Governor Cuomo alerted all to this.</t>
  </si>
  <si>
    <t>https://twitter.com/realDonaldTrump/status/522346777761300480</t>
  </si>
  <si>
    <t>" @ EinsteinCassidy: Donald Trump's Scottish hotel awarded five-star rating . http://dailym.ai/1nfrXm5 "</t>
  </si>
  <si>
    <t>https://twitter.com/realDonaldTrump/status/522349775845621760</t>
  </si>
  <si>
    <t>" @ felixs: Donald Trump's golf resort awarded five-star status by Scottish chiefs after US tycoon spends millions restoring historic mansion"</t>
  </si>
  <si>
    <t>https://twitter.com/realDonaldTrump/status/522350030427291648</t>
  </si>
  <si>
    <t>"@CRRoussos: @ realDonaldTrump You were 100% spot on about the judge in the Oscar Pistorius trial. Complete and utter moron."</t>
  </si>
  <si>
    <t>@CRRoussos @</t>
  </si>
  <si>
    <t>https://twitter.com/realDonaldTrump/status/522352142771048448</t>
  </si>
  <si>
    <t>Obama still refuses to stop the flights. Is he stubborn or just plain incompetent - I say both!</t>
  </si>
  <si>
    <t>https://twitter.com/realDonaldTrump/status/522394479429689344</t>
  </si>
  <si>
    <t>President Obama has a personal responsibility to visit &amp; embrace all people in the US who contract Ebola!</t>
  </si>
  <si>
    <t>https://twitter.com/realDonaldTrump/status/522421251084914688</t>
  </si>
  <si>
    <t>John @ CahillForAG is one of the most respected people in politics. Dopey @ AGSchneiderman is one of the least respected!</t>
  </si>
  <si>
    <t>https://twitter.com/realDonaldTrump/status/522421300124729344</t>
  </si>
  <si>
    <t>Lightweight @ AGSchneiderman is driving business &amp; jobs out of NY. Only wants self publicity‚Äîa total loser!</t>
  </si>
  <si>
    <t>https://twitter.com/realDonaldTrump/status/522427264399855616</t>
  </si>
  <si>
    <t>My @ amtalker int. on @ whoradio w/ @ SteveKingIA discussing my upcoming campaign visit for Steve this Sat. in Iowa http://www.whoradio.com/media/podcast-mickelson-in-the-morning-Mickelson/tuesday-october-14-2014-25427808/ ‚Ä¶</t>
  </si>
  <si>
    <t>https://twitter.com/realDonaldTrump/status/522446213090902016</t>
  </si>
  <si>
    <t>Via @ SteveKingIA‚Äôs Steve King for Congress Facebook Page: ‚ÄúDonald Trump has a special announcement!‚Äù https://www.facebook.com/KingforCongress?ref=stream&amp;fref=nf ‚Ä¶</t>
  </si>
  <si>
    <t>https://twitter.com/realDonaldTrump/status/522446425511448577</t>
  </si>
  <si>
    <t>Looking forward to returning to the Hawkeye state this Saturday to support my friend and strong Conservative @ SteveKingIA!</t>
  </si>
  <si>
    <t>https://twitter.com/realDonaldTrump/status/522451446407892992</t>
  </si>
  <si>
    <t>Via @Newsmax_Media by @ wandacarruthers: ‚ÄúTrump: Baghdad Likely to Fall to ISIS‚Äùhttp://www.newsmax.com/US/Donald-Trump-ISIS-Islamic-State-Obama/2014/10/13/id/600346/ ‚Ä¶</t>
  </si>
  <si>
    <t>https://twitter.com/realDonaldTrump/status/522456452494274562</t>
  </si>
  <si>
    <t>Congratulations to @ David_Bossie &amp; his team @ Citizens_United on their important court win for the First Amendment! http://abcnews.go.com/Politics/wireStory/citizens-united-show-films-donors-26200992 ‚Ä¶</t>
  </si>
  <si>
    <t>https://twitter.com/realDonaldTrump/status/522462346791636995</t>
  </si>
  <si>
    <t>Our president could not make a proper website with $5B. The website still does not work. How can we feel safe about Ebola?!</t>
  </si>
  <si>
    <t>https://twitter.com/realDonaldTrump/status/522469437426106369</t>
  </si>
  <si>
    <t>Young entrepreneurs ‚Äì always remember in negotiations that sometimes the best deal you make is the one you walk away from.</t>
  </si>
  <si>
    <t>https://twitter.com/realDonaldTrump/status/522473999180513281</t>
  </si>
  <si>
    <t>There's nothing like fall in # NewYorkCity. See where @ TrumpCollection recommends you take in the season's beauty:http://trumpcollection.co/fallinnyc</t>
  </si>
  <si>
    <t>https://twitter.com/realDonaldTrump/status/522478920072175617</t>
  </si>
  <si>
    <t>The Donald J. Trump Signature Collection, available @ Macys, offers this fall‚Äôs top styles in ties, shirts &amp; suitshttp://www1.macys.com/shop/mens-clothing/donald-j-trump?id=11746 ‚Ä¶</t>
  </si>
  <si>
    <t>https://twitter.com/realDonaldTrump/status/522492098390790144</t>
  </si>
  <si>
    <t>‚ÄúI don‚Äôt think you should ever run from history. You should learn from it and embrace it.‚Äù - @ LAClippers Coach Doc Rivers</t>
  </si>
  <si>
    <t>https://twitter.com/realDonaldTrump/status/522492611916214272</t>
  </si>
  <si>
    <t>" @ Fox5Kyle @ realDonaldTrump @ Macys Your ties are the best hands down!" Thank you!</t>
  </si>
  <si>
    <t>https://twitter.com/realDonaldTrump/status/522513214354235393</t>
  </si>
  <si>
    <t>With all of the words President Obama just dispensed at his press conference, he didn't say what we all want to hear,"I'LL STOP THE FLIGHTS"</t>
  </si>
  <si>
    <t>https://twitter.com/realDonaldTrump/status/522516449567735808</t>
  </si>
  <si>
    <t>A nurse in Dallas who treated Ebola patient Thomas Duncan was allowed to fly to Cleveland.She should never have been so allowed! The real JV</t>
  </si>
  <si>
    <t>https://twitter.com/realDonaldTrump/status/522517324465979392</t>
  </si>
  <si>
    <t>I can't believe that Mitt Romney would run for president again. He had his chance and blew it in the last weeks of the race.</t>
  </si>
  <si>
    <t>https://twitter.com/realDonaldTrump/status/522544210759909376</t>
  </si>
  <si>
    <t>I just had a great victory against lightweight A.G. Eric Schneiderman. Most of his case re Trump U. was thrown out or gutted. Little remains</t>
  </si>
  <si>
    <t>https://twitter.com/realDonaldTrump/status/522545886958989313</t>
  </si>
  <si>
    <t>" @ CDLavie: @ realDonaldTrump We knew he had no case against Trump U. I have no complaints about the products I bought." Thanks!</t>
  </si>
  <si>
    <t>https://twitter.com/realDonaldTrump/status/522553376866041857</t>
  </si>
  <si>
    <t>" @ TheRedDotGuy: @ realDonaldTrump Republican debates would be interesting with you."</t>
  </si>
  <si>
    <t>https://twitter.com/realDonaldTrump/status/522556596183134208</t>
  </si>
  <si>
    <t>" @ robertpatrickmc: @ realDonaldTrump @ TheRedDotGuy Trumps 10000% better then @ MittRomney even if he's not from Utah"</t>
  </si>
  <si>
    <t>https://twitter.com/realDonaldTrump/status/522558155465957376</t>
  </si>
  <si>
    <t>" @ mark_brown_pe: A great man once said "Don't tell me how hard a job is going to be, tell me how hard it was, when you are finished!"</t>
  </si>
  <si>
    <t>https://twitter.com/realDonaldTrump/status/522558305441693696</t>
  </si>
  <si>
    <t>" @ Nicolebnagy: Donald Trump should really consider running for President. He certainly has his head on right! @ realDonaldTrump</t>
  </si>
  <si>
    <t>https://twitter.com/realDonaldTrump/status/522579273874669568</t>
  </si>
  <si>
    <t>" @ DubD42: @ realDonaldTrump for president! "</t>
  </si>
  <si>
    <t>https://twitter.com/realDonaldTrump/status/522582158356283392</t>
  </si>
  <si>
    <t>" @ nikkio: Almost only counts in horse-shoes. He had to know statue of limitations was in play - yet he wasted tax payer $'s anyway?"Fool AG</t>
  </si>
  <si>
    <t>https://twitter.com/realDonaldTrump/status/522662342652616704</t>
  </si>
  <si>
    <t>It is time for the airline pilots, flight attendants and the airlines themselves to stop flights to and from West Africa. Do it right now!</t>
  </si>
  <si>
    <t>https://twitter.com/realDonaldTrump/status/522664117438775296</t>
  </si>
  <si>
    <t>I am starting to think that there is something seriously wrong with President Obama's mental health. Why won't he stop the flights. Psycho!</t>
  </si>
  <si>
    <t>https://twitter.com/realDonaldTrump/status/522705767624114176</t>
  </si>
  <si>
    <t>" @ PeriodPride: "The most successful people are the people that had the right idea but never ever quit or gave up!" ~ @ realDonaldTrump</t>
  </si>
  <si>
    <t>https://twitter.com/realDonaldTrump/status/522705928261763073</t>
  </si>
  <si>
    <t>" @ triplemmom: @ realDonaldTrump @iamerunbe African nations r restricting air travel from each other....is that racist?"</t>
  </si>
  <si>
    <t>https://twitter.com/realDonaldTrump/status/522707002662060032</t>
  </si>
  <si>
    <t>"@reidtoth: @ realDonaldTrump for president" Thank you.</t>
  </si>
  <si>
    <t>@reidtoth @</t>
  </si>
  <si>
    <t>https://twitter.com/realDonaldTrump/status/522708329404321793</t>
  </si>
  <si>
    <t>" @ vin7768: @ realDonaldTrump is an inspirational man!!" So nice, thanks!</t>
  </si>
  <si>
    <t>https://twitter.com/realDonaldTrump/status/522721523208306688</t>
  </si>
  <si>
    <t>The Ebola nurse should NEVER have been allowed to fly to Cleveland and (amazing) back again. Nothing works in our once great country anymore</t>
  </si>
  <si>
    <t>https://twitter.com/realDonaldTrump/status/522798794958974977</t>
  </si>
  <si>
    <t>Read about my victory against sleazebag @ AGSchneiderman. More people should fight when they‚Äôre right! http://on.fb.me/1viGmj1</t>
  </si>
  <si>
    <t>https://twitter.com/realDonaldTrump/status/522841191801311234</t>
  </si>
  <si>
    <t>My @ SteveDeaceShow interview discussing Ebola, Obama‚Äôs incompetence &amp; my trip to Iowa for @ SteveKingIA on Sat. http://stevedeace.com/podcast/deace-show-podcast-10-14-14/ ‚Ä¶</t>
  </si>
  <si>
    <t>https://twitter.com/realDonaldTrump/status/522852077488185344</t>
  </si>
  <si>
    <t>I watched Russell Brand @ rustyrockets on the @ jimmyfallon show the other night‚Äîwhat the hell do people see in Russell‚Äîa major loser!</t>
  </si>
  <si>
    <t>https://twitter.com/realDonaldTrump/status/522854696663265282</t>
  </si>
  <si>
    <t>. @ katyperry must have been drunk when she married Russell Brand @ rustyrockets ‚Äì but he did send me a really nice letter of apology!</t>
  </si>
  <si>
    <t>https://twitter.com/realDonaldTrump/status/522856096349057024</t>
  </si>
  <si>
    <t>Great @ FOXSports art. by @ jillpainter on Doc River‚Äôs annual golf charity event @ TrumpGolfLA. Doc is a great friend!http://www.foxsports.com/west/story/golf-and-charity-a-good-combination-for-clippers-coach-doc-rivers-101414 ‚Ä¶</t>
  </si>
  <si>
    <t>https://twitter.com/realDonaldTrump/status/522897870891261952</t>
  </si>
  <si>
    <t>. @ katyperry Katy, what the hell were you thinking when you married loser Russell Brand. There is a guy who has got nothing going, a waste!</t>
  </si>
  <si>
    <t>https://twitter.com/realDonaldTrump/status/522901858126692353</t>
  </si>
  <si>
    <t>. @ katyperry I watched Russell Brand and I think his mind is fried - he looks really bad. Russell is a total joke, a dummy who is lost!</t>
  </si>
  <si>
    <t>https://twitter.com/realDonaldTrump/status/522913285256249345</t>
  </si>
  <si>
    <t>Looks like Obama will not stop the very potentially dangerous flights to and from West Africa. What the hell is wrong with this guy?</t>
  </si>
  <si>
    <t>https://twitter.com/realDonaldTrump/status/522961948703735809</t>
  </si>
  <si>
    <t>" @ CareyTim6: Hope @ realDonaldTrump runs for President in 2016..... # Trump2016"</t>
  </si>
  <si>
    <t>https://twitter.com/realDonaldTrump/status/522962039153917952</t>
  </si>
  <si>
    <t>" @ KingBronko: @ realDonaldTrump Mr. Trump, please run for president in 2016! Please!"</t>
  </si>
  <si>
    <t>https://twitter.com/realDonaldTrump/status/522962371418288128</t>
  </si>
  <si>
    <t>" @ _marygirl17: @ realDonaldTrump Mr Trump please run for POTUS in 2016!"</t>
  </si>
  <si>
    <t>https://twitter.com/realDonaldTrump/status/522962906078785536</t>
  </si>
  <si>
    <t>" @ Bugsyfire: Mr.T You were the first to call it right weeks ago regarding the Ebola virus. Not enough restrictions to get into the U.S."</t>
  </si>
  <si>
    <t>https://twitter.com/realDonaldTrump/status/523042384477945856</t>
  </si>
  <si>
    <t>" @ US_progress: . @ realDonaldTrump for president!"</t>
  </si>
  <si>
    <t>https://twitter.com/realDonaldTrump/status/523043905630375936</t>
  </si>
  <si>
    <t>" @ NewstalkFM: ‚ÄúI‚Äôm going to invest a lot of money in Ireland‚Äù - @ realDonaldTrump tells Newstalk's @ bobbykerr http://bit.ly/1CuGKei # ntfm"</t>
  </si>
  <si>
    <t>https://twitter.com/realDonaldTrump/status/523044925471223808</t>
  </si>
  <si>
    <t>" @ calconroy: @ realDonaldTrump You, sir, are an absolute legend!" Wow!</t>
  </si>
  <si>
    <t>https://twitter.com/realDonaldTrump/status/523045394230820864</t>
  </si>
  <si>
    <t>" @ h5o_dano: @ realDonaldTrump We are on course of imploding as the once great Roman Empire did."</t>
  </si>
  <si>
    <t>https://twitter.com/realDonaldTrump/status/523047296444166144</t>
  </si>
  <si>
    <t>" @ sheronsvg: @ realDonaldTrump @ calconroy Time to bring back "The Apprentice" Mr. Trump!" The new season will be announced by NBC very soon!</t>
  </si>
  <si>
    <t>https://twitter.com/realDonaldTrump/status/523047733910065152</t>
  </si>
  <si>
    <t>" @ jameranne: @ realDonaldTrump If only Donald Trump could tell uObama "he's fired" the world would be a happier place"</t>
  </si>
  <si>
    <t>https://twitter.com/realDonaldTrump/status/523047830702006273</t>
  </si>
  <si>
    <t>"@jimmyray1972: @ realDonaldTrump Visited Doonbeg shortly after ur purchase. Really an exceptional course and resort." Thanks!</t>
  </si>
  <si>
    <t>@jimmyray1972 @</t>
  </si>
  <si>
    <t>https://twitter.com/realDonaldTrump/status/523048196516638720</t>
  </si>
  <si>
    <t>" @ mattyms: @ realDonaldTrump it's my birthday today. The best present you can give me is to be my next President." Happy birthday!</t>
  </si>
  <si>
    <t>https://twitter.com/realDonaldTrump/status/523060520879157248</t>
  </si>
  <si>
    <t>" @ timmmo510: @ foxandfriends @ realDonaldTrump said this from the beginning. Need real leadership # trump2016"</t>
  </si>
  <si>
    <t>https://twitter.com/realDonaldTrump/status/523060745182134274</t>
  </si>
  <si>
    <t>" @ becka_gill: @ realDonaldTrump Please do our country a favor and run for President.</t>
  </si>
  <si>
    <t>https://twitter.com/realDonaldTrump/status/523080042507927552</t>
  </si>
  <si>
    <t>" @ donchymes: @ realDonaldTrump is indeed a great man,always says his mind and stands for the truth not minding whose ox is gored.</t>
  </si>
  <si>
    <t>https://twitter.com/realDonaldTrump/status/523080635658035201</t>
  </si>
  <si>
    <t>"@MedievalSwan: @ realDonaldTrump I love you just for that tweet! @ katyperry"</t>
  </si>
  <si>
    <t>@MedievalSwan @ @</t>
  </si>
  <si>
    <t>https://twitter.com/realDonaldTrump/status/523131575916298240</t>
  </si>
  <si>
    <t>3rd rate writer, Vicky Ward, who begged me for help- see her letters to me. http://on.fb.me/1044SZL</t>
  </si>
  <si>
    <t>https://twitter.com/realDonaldTrump/status/523144417532997632</t>
  </si>
  <si>
    <t>I love seeing that Graydon Carter and @ VanityFair are failing so badly. He‚Äôs only focused on his bad food restaurants.</t>
  </si>
  <si>
    <t>https://twitter.com/realDonaldTrump/status/523146350376931330</t>
  </si>
  <si>
    <t>Very excited to be returning to Iowa tomorrow to campaign for my friend &amp; strong Conservative leader @ SteveKingIA!</t>
  </si>
  <si>
    <t>https://twitter.com/realDonaldTrump/status/523150857559617536</t>
  </si>
  <si>
    <t>. @ katyperry will do much better- http://instagram.com/p/uQrJ5smhSx/?modal=true ‚Ä¶</t>
  </si>
  <si>
    <t>https://twitter.com/realDonaldTrump/status/523171960877252608</t>
  </si>
  <si>
    <t>Thank you Piers for the wonderful article and, also, great writing. @ piersmorganhttp://dailym.ai/1uhjtZ7</t>
  </si>
  <si>
    <t>https://twitter.com/realDonaldTrump/status/523191424989536256</t>
  </si>
  <si>
    <t>. @ piersmorgan Russell has nothing going for himself except for energy &amp; aggression. Without that he would be dead‚Äîa first class dummy!</t>
  </si>
  <si>
    <t>https://twitter.com/realDonaldTrump/status/523191540051890176</t>
  </si>
  <si>
    <t>. @ yuSiddiqui @ piersmorgan @ rustyrockets I got much better‚Äîno contest‚ÄîI got Melania!</t>
  </si>
  <si>
    <t>https://twitter.com/realDonaldTrump/status/523194743531249664</t>
  </si>
  <si>
    <t>The new Ebola czar will report to the WH &amp; NSA adviser Susan Rice. More mismanagement &amp; duplicity with CDC. Obama is terrible executive.</t>
  </si>
  <si>
    <t>https://twitter.com/realDonaldTrump/status/523198809166581760</t>
  </si>
  <si>
    <t>Now Michelle Nunn will not admit she voted for Obama. Of course she did. Nunn supports ObamaCare &amp; is anti-Second Amendment.</t>
  </si>
  <si>
    <t>https://twitter.com/realDonaldTrump/status/523202157659848705</t>
  </si>
  <si>
    <t>"Donald Trump Will Be on Pennsylvania Avenue in 2016 &amp; There‚Äôs Nothing You Can Do About It" http://www.boston.com/real-estate/news/2014/10/16/donald-trump-will-pennsylvania-avenue-and-there-nothing-you-can-about/DX6fAAFPuIJbiwqSAdhowM/story.html ‚Ä¶ by @ lilsarg</t>
  </si>
  <si>
    <t>https://twitter.com/realDonaldTrump/status/523204077539557376</t>
  </si>
  <si>
    <t>Coming soon to Pennsylvania Avenue http://instagram.com/p/uRDiFwmhcZ/</t>
  </si>
  <si>
    <t>https://twitter.com/realDonaldTrump/status/523206147298562048</t>
  </si>
  <si>
    <t>Via @ DailyCaller by @ AlexPappas: ‚ÄúDonald Trump, Headed To Iowa, Says Ebola Is Further Proof Of Obama's Incompetence‚Äù http://dailycaller.com/2014/10/16/donald-trump-headed-to-iowa-says-ebola-is-further-proof-of-the-presidents-incompetence/ ‚Ä¶</t>
  </si>
  <si>
    <t>https://twitter.com/realDonaldTrump/status/523214787178946560</t>
  </si>
  <si>
    <t>If you can‚Äôt see it, you can‚Äôt make it happen. Entrepreneurs, chase your dreams with resolute focus &amp; determination. Be positive!</t>
  </si>
  <si>
    <t>https://twitter.com/realDonaldTrump/status/523237015329193984</t>
  </si>
  <si>
    <t>Obama just appointed an Ebola Czar with zero experience in the medical area and zero experience in infectious disease control. A TOTAL JOKE!</t>
  </si>
  <si>
    <t>https://twitter.com/realDonaldTrump/status/523260820395134976</t>
  </si>
  <si>
    <t>@ DailyCaller by @ AlexPappas: ‚ÄúDonald Trump, Headed To Iowa, Says Ebola Is Further Proof Of Obama's Incompetence‚Äù http://dailycaller.com/2014/10/16/donald-trump-headed-to-iowa-says-ebola-is-further-proof-of-the-presidents-incompetence/ ‚Ä¶"</t>
  </si>
  <si>
    <t>https://twitter.com/realDonaldTrump/status/523267057497178112</t>
  </si>
  <si>
    <t>14 African nations have totally banned West Africans from entering their nations. Likewise many other nations. But the U.S. = "COME ON IN"</t>
  </si>
  <si>
    <t>https://twitter.com/realDonaldTrump/status/523267978931208192</t>
  </si>
  <si>
    <t>Do you think the 14 African nations that are banning West Africans from coming into their nations are being called racists? Perhaps not!</t>
  </si>
  <si>
    <t>https://twitter.com/realDonaldTrump/status/523274144616824832</t>
  </si>
  <si>
    <t>If I were president Sgt. Andrew Tahmooressi would be let out of jail with one phone call. If not,Mexico would pay a price like never before!</t>
  </si>
  <si>
    <t>https://twitter.com/realDonaldTrump/status/523528960899284992</t>
  </si>
  <si>
    <t>I'm leaving for Iowa now - will be great!</t>
  </si>
  <si>
    <t>https://twitter.com/realDonaldTrump/status/523738174242435072</t>
  </si>
  <si>
    <t>" @ shanevanderhart: @ realDonaldTrump in Iowa: Next President Needs to Be Great, Not Just Good - http://bit.ly/11NT9z2 # iagop #2016"</t>
  </si>
  <si>
    <t>https://twitter.com/realDonaldTrump/status/523738474957254657</t>
  </si>
  <si>
    <t>" @ scottmedlin79: @ realDonaldTrump run for president. We need someone who isn't scared to make the right calls."</t>
  </si>
  <si>
    <t>https://twitter.com/realDonaldTrump/status/523739267596832770</t>
  </si>
  <si>
    <t>"@shawnrss: @ realDonaldTrump @ shanevanderhart I vote for Trump to make us all rich." Good call.</t>
  </si>
  <si>
    <t>@shawnrss @ @</t>
  </si>
  <si>
    <t>https://twitter.com/realDonaldTrump/status/523740677851840512</t>
  </si>
  <si>
    <t>" @ ronmeier123: @ realDonaldTrump I bet you never heard this before: Your Hired"</t>
  </si>
  <si>
    <t>https://twitter.com/realDonaldTrump/status/523741292048969731</t>
  </si>
  <si>
    <t>" @ sunglasspros: @ realDonaldTrump @ SteveKingIA Good job Donald! We need you to get more involved!!! Way to go!!"</t>
  </si>
  <si>
    <t>https://twitter.com/realDonaldTrump/status/523772638670618624</t>
  </si>
  <si>
    <t>" @ BeliyWulf: @ realDonaldTrump @ ronmeier123 Save America, Trump"</t>
  </si>
  <si>
    <t>https://twitter.com/realDonaldTrump/status/523774700984758272</t>
  </si>
  <si>
    <t>" @ EeekToys: @ realDonaldTrump @ katyperry Donald is onto something here. Russ does look like a really bad lost dummy joke with a fried mind"</t>
  </si>
  <si>
    <t>https://twitter.com/realDonaldTrump/status/523775993094602752</t>
  </si>
  <si>
    <t>" @ DreamHouseX: Donald Trump's Palm Beach mansion pic.twitter.com/mFsuwuYCep" Which I turned into the greatest club in the world-many jobs!</t>
  </si>
  <si>
    <t>https://twitter.com/realDonaldTrump/status/523776950788435969</t>
  </si>
  <si>
    <t>" @ AIIAmer: Famous Brit inserted himself into Russell Brand, Donald Trump feud - and chose a surprising side http://www.bizpacreview.com/2014/10/18/famous-brit-inserted-himself-into-russell-brand-donald-trump-feud-and-chose-a-surprising-side-153373 ‚Ä¶ # WIUNION"</t>
  </si>
  <si>
    <t>https://twitter.com/realDonaldTrump/status/523777047324524544</t>
  </si>
  <si>
    <t>" @ Mediaite: Piers Morgan Inserts Himself into Donald Trump vs. Russell Brand Feud http://bit.ly/1qJJVJN (VIDEO) pic.twitter.com/qt6zYxpDZJ"</t>
  </si>
  <si>
    <t>https://twitter.com/realDonaldTrump/status/523777539756802048</t>
  </si>
  <si>
    <t>" @ piersmorgan: WHOSE SIDE ARE YOU ON? @ MailOnline column re @ realDonaldTrump &amp; @ rustyrockets feud and let me know: http://www.dailymail.co.uk/news/article-2797550/piers-morgan-stuck-desert-island-donald-trump-bogus-revolutionary-russell-brand-not-just-better-hair.html#comments ‚Ä¶"</t>
  </si>
  <si>
    <t>#comments</t>
  </si>
  <si>
    <t>https://twitter.com/realDonaldTrump/status/523777642202689536</t>
  </si>
  <si>
    <t>" @ piersmorgan: BREAKING NEWS: Why I back @ realDonaldTrump in his war with Che Brand @ rustyrockets &gt; http://dailym.ai/1uhjtZ7 "</t>
  </si>
  <si>
    <t>https://twitter.com/realDonaldTrump/status/523777720854261762</t>
  </si>
  <si>
    <t>" @ MailOnline: ' @ piersmorgan on why he'd rather be stuck on a desert island with @ realDonaldTrump than @ rustyrockets http://dailym.ai/1uhjtZ7 "</t>
  </si>
  <si>
    <t>https://twitter.com/realDonaldTrump/status/523778023783686144</t>
  </si>
  <si>
    <t>" @ johnnydollar01: And people zinged Donald Trump for talking about Ebola. How is this Klain guy any more qualified?"Actually, less qualified</t>
  </si>
  <si>
    <t>https://twitter.com/realDonaldTrump/status/523778696269021184</t>
  </si>
  <si>
    <t>" @ marklevinshow: Amen, Donald Trump https://mobile.twitter.com/realdonaldtrump/status/522517324465979392?refsrc=email ‚Ä¶ http://fb.me/3QJOSj1gs "</t>
  </si>
  <si>
    <t>https://twitter.com/realDonaldTrump/status/523783171293601792</t>
  </si>
  <si>
    <t>The lobbyist and political hack that President Obama just appointed as the "Ebola Czar," just missed his first major meeting on Ebola-A joke</t>
  </si>
  <si>
    <t>https://twitter.com/realDonaldTrump/status/523785899264712705</t>
  </si>
  <si>
    <t>Do you believe Obama just said that America would be "less safe" with a travel ban from West Africa.This is the thinking of a total mad man!</t>
  </si>
  <si>
    <t>https://twitter.com/realDonaldTrump/status/523824605245743104</t>
  </si>
  <si>
    <t>I just returned from Iowa - what a beautiful state. The people are amazing and the event for Congressman Steve King was a great success!</t>
  </si>
  <si>
    <t>https://twitter.com/realDonaldTrump/status/524141036151771136</t>
  </si>
  <si>
    <t>I will be on @ foxandfriends at 7.00 - 45 minutes. Talking about Ebola, Obama and other strange U.S. happenings!</t>
  </si>
  <si>
    <t>https://twitter.com/realDonaldTrump/status/524141730804027392</t>
  </si>
  <si>
    <t>"@AwakKeNTV: @ realDonaldTrump Donald Trump for president! please save us man"</t>
  </si>
  <si>
    <t>@AwakKeNTV @</t>
  </si>
  <si>
    <t>https://twitter.com/realDonaldTrump/status/524157981685198848</t>
  </si>
  <si>
    <t>" @ YankeeRunner: I love Mon Mornings when T is on @ foxandfriends as the voice of reason to tell it like it is&amp;dispel another wk of Obama Lies</t>
  </si>
  <si>
    <t>https://twitter.com/realDonaldTrump/status/524158146412302336</t>
  </si>
  <si>
    <t>"@Jennifer75AR: @ realDonaldTrump Great interview, DT! Can't wait for next week! Run for President! # Trump2016"</t>
  </si>
  <si>
    <t>@Jennifer75AR @</t>
  </si>
  <si>
    <t>https://twitter.com/realDonaldTrump/status/524159336231497729</t>
  </si>
  <si>
    <t>President Obama has made one mistake after another for a very long time, and the people of the United States are just plain tired of it!</t>
  </si>
  <si>
    <t>https://twitter.com/realDonaldTrump/status/524160559923867648</t>
  </si>
  <si>
    <t>" @ StephanieWei: @ realDonaldTrump playing Trump Ferry Point this morning! Looking forward to it. Have a great time!</t>
  </si>
  <si>
    <t>https://twitter.com/realDonaldTrump/status/524161435203817472</t>
  </si>
  <si>
    <t>" @ RealSQUEZZ: @ realdonaldtrump # PresidentTrump2016 FOR SURE!"</t>
  </si>
  <si>
    <t>https://twitter.com/realDonaldTrump/status/524161647905341440</t>
  </si>
  <si>
    <t>" @ SoyerJanis: DonaldTrump @Jennifer75AR No more talk, want to hear that you will run for President. Will scare the piss out of all Countries</t>
  </si>
  <si>
    <t>https://twitter.com/realDonaldTrump/status/524171445593964544</t>
  </si>
  <si>
    <t>" @ gregazar: @ realDonaldTrump "Donald Trump Calls Out Obama" Thank you for calling out this idiot!"</t>
  </si>
  <si>
    <t>https://twitter.com/realDonaldTrump/status/524173207637884929</t>
  </si>
  <si>
    <t>I was never a fan of Bush, in fact, he was so bad he gave us Obama! But Obama is truly a pathetic excuse of a president, can't get any worse</t>
  </si>
  <si>
    <t>https://twitter.com/realDonaldTrump/status/524173528367919104</t>
  </si>
  <si>
    <t>" @ timessquarehero: @ realDonaldTrump Please let Donnie, Eric and Ivanka run the empire for 4 years and # saveourcountry"</t>
  </si>
  <si>
    <t>https://twitter.com/realDonaldTrump/status/524207421385101314</t>
  </si>
  <si>
    <t>It‚Äôs been stated that dopey NY @ AGSchneiderman used cocaine while he was a state senator.http://nypost.com/2014/10/20/activist-claims-schneiderman-snorted-coke-in-the-back-of-a-bar/ ‚Ä¶</t>
  </si>
  <si>
    <t>https://twitter.com/realDonaldTrump/status/524207515295551488</t>
  </si>
  <si>
    <t>. @ AGSchneiderman must take a drug test immediately‚Äîmake results public. NY Attorney General cannot be a cokehead.</t>
  </si>
  <si>
    <t>https://twitter.com/realDonaldTrump/status/524242923890950144</t>
  </si>
  <si>
    <t>Congrats to @ TrumpWaikiki for being named @ Orbitz Best In Stay Elite Award Winner for Oahu for 2014!</t>
  </si>
  <si>
    <t>https://twitter.com/realDonaldTrump/status/524283259212271616</t>
  </si>
  <si>
    <t>Congratulations to @ TrumpCollection‚Äôs @ TrumpPanama for receiving the Certificate of Excellence &amp; Top 10 Hotels in Panama from @ TripAdvisor!</t>
  </si>
  <si>
    <t>https://twitter.com/realDonaldTrump/status/524291025226178562</t>
  </si>
  <si>
    <t>Via @ DMRegister by @ KObradovich: ‚ÄúDonald Trump: Next president needs to be ‚Äòa great one‚Äô‚Äùhttp://www.desmoinesregister.com/story/opinion/columnists/kathie-obradovich/2014/10/18/donald-trump-next-president-needs-to-be-a-great-one/17521583/ ‚Ä¶</t>
  </si>
  <si>
    <t>https://twitter.com/realDonaldTrump/status/524293874274283521</t>
  </si>
  <si>
    <t>ICYMI, you can watch my full press conference with @ SteveKingIA on @ shanevanderhart‚Äôs @ CaffThoughtshttp://caffeinatedthoughts.com/2014/10/donald-trump-iowa-next-president-needs-great-just-good/ ‚Ä¶</t>
  </si>
  <si>
    <t>https://twitter.com/realDonaldTrump/status/524300314166296577</t>
  </si>
  <si>
    <t>Via @ DMRegister by @ SharynJackson: ‚ÄúTrump: @ SteveKingIA has 'the right views'"http://www.desmoinesregister.com/story/news/elections/2014/10/18/donald-trump-steve-king-right-views/17525945/ ‚Ä¶</t>
  </si>
  <si>
    <t>https://twitter.com/realDonaldTrump/status/524303621668605953</t>
  </si>
  <si>
    <t>Via @ scj by @ rodboshart: ‚ÄúTrump: Next president has to be 'great one'‚Äùhttp://siouxcityjournal.com/news/local/govt-and-politics/trump-next-president-has-to-be-great-one/article_78e4e086-6e2e-58c8-bef3-b08f3cdcaf3e.html ‚Ä¶</t>
  </si>
  <si>
    <t>https://twitter.com/realDonaldTrump/status/524335640352415744</t>
  </si>
  <si>
    <t>Has everyone forgotten our marine who now sits in a Mexican prison because we have a president too incompetent or too lazy to make a call?</t>
  </si>
  <si>
    <t>https://twitter.com/realDonaldTrump/status/524338665926180864</t>
  </si>
  <si>
    <t>" @ MarlenaWells: # laguardia ranked as one of the worst # airports It needs @ realDonaldTrump magic touch." So true, what a mess!</t>
  </si>
  <si>
    <t>https://twitter.com/realDonaldTrump/status/524339255280410624</t>
  </si>
  <si>
    <t>"@PeteDicenSO: @ realDonaldTrump we need you in the White House!!!!! # Trump2016" I agree, thanks!</t>
  </si>
  <si>
    <t>@PeteDicenSO @</t>
  </si>
  <si>
    <t>https://twitter.com/realDonaldTrump/status/524339523292258305</t>
  </si>
  <si>
    <t>" @ mrinho1: @ Orbitz @ realDonaldTrump @ TrumpWaikiki Looks like my kind of place D. Trump. You are the man my friend" Thanks, a great hotel.</t>
  </si>
  <si>
    <t>https://twitter.com/realDonaldTrump/status/524340463709720576</t>
  </si>
  <si>
    <t>" @ midlandmainline @ DMRegister Who else is as qualified as the Donald, it needs a man who makes thing happen there's only one - Donald Trump"</t>
  </si>
  <si>
    <t>https://twitter.com/realDonaldTrump/status/524341167182589952</t>
  </si>
  <si>
    <t>" @ ashleymarie938: " @ realDonaldTrump: "@AwakKeNTV: @ realDonaldTrump Donald Trump for president! please save us man"" omg yes bro!"</t>
  </si>
  <si>
    <t>@ @ @AwakKeNTV @</t>
  </si>
  <si>
    <t>https://twitter.com/realDonaldTrump/status/524348072189755394</t>
  </si>
  <si>
    <t>" @ Amber_Sadler22: Donald Trump and Mitt Romney would be the most dynamic pres/vp combo in history" No, bad chemistry - I like winning!</t>
  </si>
  <si>
    <t>https://twitter.com/realDonaldTrump/status/524348331569713152</t>
  </si>
  <si>
    <t>" @ BKofLeader: http://ift.tt/1m6Wrkq This is a must read for Donald Trump fans! He tells you how the real estate ... https://twitter.com/BKofLeader/status/524344954983034880/photo/1pic.twitter.com/pPWIubpMlS "</t>
  </si>
  <si>
    <t>https://twitter.com/realDonaldTrump/status/524348427698962432</t>
  </si>
  <si>
    <t>" @ evelynairey: @ realDonaldTrump @ seanhannity I wish Donald Trump would run for President"</t>
  </si>
  <si>
    <t>https://twitter.com/realDonaldTrump/status/524349133118001152</t>
  </si>
  <si>
    <t>" @ InsideCableNews @ FTVLive Dream on. You have a better chance of Time Warner dumping Jeff Zucker than you do the media ignoring Donald Trump</t>
  </si>
  <si>
    <t>https://twitter.com/realDonaldTrump/status/524354300185939969</t>
  </si>
  <si>
    <t>" @ slisk2: @ realDonaldTrump What we need is real CHANGE. What we need is Donald Trump # DonaldTrumpForPresident"</t>
  </si>
  <si>
    <t>https://twitter.com/realDonaldTrump/status/524379984555962368</t>
  </si>
  <si>
    <t>" @ HabsHappy: Starting 2believe Ujust may want 2run for Presidency after-all. Uknow what they say 'Reach For The 50 Stars' We Need CHANGE"</t>
  </si>
  <si>
    <t>https://twitter.com/realDonaldTrump/status/524380207801958401</t>
  </si>
  <si>
    <t>" @ nikkio: DonaldTrump: Only way to get Obama to do right for our Marine would be for every country club across USA to deny him golf access</t>
  </si>
  <si>
    <t>https://twitter.com/realDonaldTrump/status/524381069899218944</t>
  </si>
  <si>
    <t>" @ Burge: DonaldTrump needs to run America like a business. Do the dirty work that we don't need to hear about. Make this country right again</t>
  </si>
  <si>
    <t>https://twitter.com/realDonaldTrump/status/524486709904703488</t>
  </si>
  <si>
    <t>Oscar Pistorius only gets five years in prison for killing his girlfriend. Ridiculous decision! Judge couldn't even read her own writings.</t>
  </si>
  <si>
    <t>https://twitter.com/realDonaldTrump/status/524490506995531776</t>
  </si>
  <si>
    <t>Wow, one of the all-time greats in fashion, OSCAR DE LA RENTA, has just died at 82. Great fashion achievements but also a really nice guy!</t>
  </si>
  <si>
    <t>https://twitter.com/realDonaldTrump/status/524520062242537472</t>
  </si>
  <si>
    <t>Oscar Pistorious will likely only serve 10 months for the cold blooded murder of his girlfriend. Another O.J. travesty.The judge is a moron!</t>
  </si>
  <si>
    <t>https://twitter.com/realDonaldTrump/status/524538066317615104</t>
  </si>
  <si>
    <t>" @ mrkenbutler: Donald, You are without a doubt the only person who can correct the collision course Obama has us on. Please run in 2016!"</t>
  </si>
  <si>
    <t>https://twitter.com/realDonaldTrump/status/524539505752412160</t>
  </si>
  <si>
    <t>"@bvlphonso: # Trump2016 @ realDonaldTrump"</t>
  </si>
  <si>
    <t>@bvlphonso @</t>
  </si>
  <si>
    <t>https://twitter.com/realDonaldTrump/status/524542079847104513</t>
  </si>
  <si>
    <t>" @ northcutt2013: @ realDonaldTrump @ mrkenbutler no, he can't and will not run. Great man yes, not worth the mud slinging" Don't be so sure!</t>
  </si>
  <si>
    <t>https://twitter.com/realDonaldTrump/status/524584416468021250</t>
  </si>
  <si>
    <t>I will be in Washington, D.C. tomorrow to receive the 2014 Joseph Wharton Award at the Wharton Club of D.C.‚Äîa great honor! @ Wharton</t>
  </si>
  <si>
    <t>https://twitter.com/realDonaldTrump/status/524639857512308736</t>
  </si>
  <si>
    <t>Obama will let Ebola fly into US &amp; drugrunners cross our border daily. But he won't pressure Mexico on Sgt. Tahmooressi. # FreeOurMarine</t>
  </si>
  <si>
    <t>https://twitter.com/realDonaldTrump/status/524642327454023680</t>
  </si>
  <si>
    <t>Don‚Äôt believe Kay Hagan on Ebola travel ban. She also promised that you would keep your healthcare plan under ObamaCare. Vote @ ThomTillis!</t>
  </si>
  <si>
    <t>https://twitter.com/realDonaldTrump/status/524664778074365953</t>
  </si>
  <si>
    <t>Negotiation is an art. Treat it like one.</t>
  </si>
  <si>
    <t>https://twitter.com/realDonaldTrump/status/524705334485843968</t>
  </si>
  <si>
    <t>The U.S. accidentally air dropped a large shipment of military weapons and supplies right into the middle of ISIS as enemy laughs! Very sad!</t>
  </si>
  <si>
    <t>https://twitter.com/realDonaldTrump/status/524707073649827840</t>
  </si>
  <si>
    <t>The United States, under President Obama, has truly become the "gang that couldn't shoot straight." Everything he touches turns to garbage!</t>
  </si>
  <si>
    <t>https://twitter.com/realDonaldTrump/status/524708583150456832</t>
  </si>
  <si>
    <t>The United States troops which were sent to West Africa have only gotten 4 hours of Ebola training - very unfair to them and their families!</t>
  </si>
  <si>
    <t>https://twitter.com/realDonaldTrump/status/524713749748666369</t>
  </si>
  <si>
    <t>" @ Electric988: A smart, POWERFUL, and SUCCESSFUL man like Donald Trump would be the ideal president. We need you Mr. Trump! # Trump2016"</t>
  </si>
  <si>
    <t>https://twitter.com/realDonaldTrump/status/524714080100421632</t>
  </si>
  <si>
    <t>" @ alyssatomazin44: @ realDonaldTrump seriously needs to run for president"</t>
  </si>
  <si>
    <t>https://twitter.com/realDonaldTrump/status/524715369815355392</t>
  </si>
  <si>
    <t>" @ BeyerTristen: @ realDonaldTrump A man of business and success, please run for president and fix this country "</t>
  </si>
  <si>
    <t>https://twitter.com/realDonaldTrump/status/524715579048218624</t>
  </si>
  <si>
    <t>" @ rrogers19: Please save this country. @ realDonaldTrump"</t>
  </si>
  <si>
    <t>https://twitter.com/realDonaldTrump/status/524836291964575744</t>
  </si>
  <si>
    <t>If there is one more Ebola case in the U.S., a full travel ban will be instituted. This common sense move should have been done long ago!</t>
  </si>
  <si>
    <t>https://twitter.com/realDonaldTrump/status/524888012522815488</t>
  </si>
  <si>
    <t>Why are we letting the three girls, who left the U.S. to join ISIS, back into the country? How stupid has our once respected country become!</t>
  </si>
  <si>
    <t>https://twitter.com/realDonaldTrump/status/524897413581271040</t>
  </si>
  <si>
    <t>I'm going to D.C. today to check on the hotel I'm building on Penn. AVE., and then being honored by the Wharton School of Finance, the BEST!</t>
  </si>
  <si>
    <t>https://twitter.com/realDonaldTrump/status/524918760462123008</t>
  </si>
  <si>
    <t>Ben Bradlee was truly one of the greats. What an amazing life he led. My warmest condolences to Dino &amp; the whole family. # BenBradlee</t>
  </si>
  <si>
    <t>https://twitter.com/realDonaldTrump/status/524938979058384897</t>
  </si>
  <si>
    <t># TrumpVlog South African justice- http://instagram.com/p/udYbk5mhSi/</t>
  </si>
  <si>
    <t>https://twitter.com/realDonaldTrump/status/524950176914735104</t>
  </si>
  <si>
    <t>Later today I‚Äôm being honored at the Park Hyatt in Washington, D.C. by the Wharton Club. The Joseph Wharton Award Dinner. A great honor.</t>
  </si>
  <si>
    <t>https://twitter.com/realDonaldTrump/status/524960640117780480</t>
  </si>
  <si>
    <t>An interesting cartoon that is circulating.pic.twitter.com/OPG2R2ytkr</t>
  </si>
  <si>
    <t>https://twitter.com/realDonaldTrump/status/524963465904291840</t>
  </si>
  <si>
    <t>If Mitt Romney were in the private sector &amp; he suffered the horrendous loss of 2012, do you think he‚Äôd rehire himself for 2016?‚ÄîI don‚Äôt!</t>
  </si>
  <si>
    <t>https://twitter.com/realDonaldTrump/status/524972419170455552</t>
  </si>
  <si>
    <t>Via @ reviewjournal ‚ÄúEvent offers glimpse of Trump high life‚Äù by Holly Ivy Dore http://www.reviewjournal.com/real-estate-millions/event-offers-glimpse-trump-high-life ‚Ä¶ Great interview @ EricTrump!</t>
  </si>
  <si>
    <t>https://twitter.com/realDonaldTrump/status/524987203345469441</t>
  </si>
  <si>
    <t>Congratulations to @ DLoesch on the release of her great new book # HandsOffMyGun! Check out @TheBlazeBooks excerpt http://www.theblaze.com/blog/2014/10/21/a-blaze-books-exclusive-excerpt-from-dana-loeschs-new-hands-off-my-gun/ ‚Ä¶</t>
  </si>
  <si>
    <t>https://twitter.com/realDonaldTrump/status/524993240777637888</t>
  </si>
  <si>
    <t>Via @ Mediaite by @ evanmcmurry: ‚ÄúTrump Calls @ AGSchneiderman a Cokehead‚Äù http://www.mediaite.com/online/trump-calls-new-york-ag-a-cokehead/ ‚Ä¶ Schneiderman is by his own admission!</t>
  </si>
  <si>
    <t>https://twitter.com/realDonaldTrump/status/524997017530277889</t>
  </si>
  <si>
    <t>‚ÄúDem candidates are all folks who vote with me.‚Äù ‚Äì Barack Obama describing ALL Democrat Senate candidates</t>
  </si>
  <si>
    <t>https://twitter.com/realDonaldTrump/status/525002407554871296</t>
  </si>
  <si>
    <t>Liberal SD Dem candidate Rick Weiland wants to expand ObamaCare to single payer &amp; opposes Ebola travel ban. Send @ RoundsforSenate to Senate!</t>
  </si>
  <si>
    <t>https://twitter.com/realDonaldTrump/status/525020053230850049</t>
  </si>
  <si>
    <t>Alison Grimes supports harsh restrictions to kill coal industry &amp; supports Obama's anti-gun legislation. Vote @ Team_Mitch!</t>
  </si>
  <si>
    <t>https://twitter.com/realDonaldTrump/status/525026122770042880</t>
  </si>
  <si>
    <t># TrumpVlog Free our Marine! http://instagram.com/p/ueAGkYmhR2/</t>
  </si>
  <si>
    <t>https://twitter.com/realDonaldTrump/status/525197822480904192</t>
  </si>
  <si>
    <t>"@not_that_a @ realDonaldTrump Wearing a Trump tie doesn't make you as smart a businessman as Trump, but it does make you look smart" @ Macy's</t>
  </si>
  <si>
    <t>@not_that_a @ @</t>
  </si>
  <si>
    <t>https://twitter.com/realDonaldTrump/status/525217854489374721</t>
  </si>
  <si>
    <t>Tremendous pressure on President Obama to institute a travel ban on Ebola stricken West Africa. At some point this stubborn dope will fold!</t>
  </si>
  <si>
    <t>https://twitter.com/realDonaldTrump/status/525219463990640641</t>
  </si>
  <si>
    <t>" @ MELANIATRUMP: Washington DC NYC pic.twitter.com/zr1my5Vprh"</t>
  </si>
  <si>
    <t>https://twitter.com/realDonaldTrump/status/525219514792038401</t>
  </si>
  <si>
    <t>" @ MELANIATRUMP: Good night Washington D.C. pic.twitter.com/cS2XfGVjnH"</t>
  </si>
  <si>
    <t>https://twitter.com/realDonaldTrump/status/525219851397517312</t>
  </si>
  <si>
    <t>" @ MELANIATRUMP: My husband honored by the Wharton School of Finance. The Joseph Wharton Award. Congratulations!. pic.twitter.com/r20SWDLMOL"</t>
  </si>
  <si>
    <t>https://twitter.com/realDonaldTrump/status/525220428298854400</t>
  </si>
  <si>
    <t>" @ MELANIATRUMP: # RIPOscarDeLaRenta One of the greatest fashion designers of all time. pic.twitter.com/JeyTgmUKN2"</t>
  </si>
  <si>
    <t>https://twitter.com/realDonaldTrump/status/525220944571535360</t>
  </si>
  <si>
    <t>"@Jennifer75AR: @ realDonaldTrump Run for president, DT! Save us! I know you can!"</t>
  </si>
  <si>
    <t>https://twitter.com/realDonaldTrump/status/525222770083631104</t>
  </si>
  <si>
    <t>" @ REALtesswilson: @ realDonaldTrump is the smartest businessman in America" Thank you.</t>
  </si>
  <si>
    <t>https://twitter.com/realDonaldTrump/status/525223198686990336</t>
  </si>
  <si>
    <t>" @ _marryyy: @ realDonaldTrump MY FIRST EVER OPPORTUNITY TO VOTE NEEDS TO BE A VOTE FOR U!!! Runnnnnn"</t>
  </si>
  <si>
    <t>https://twitter.com/realDonaldTrump/status/525223381629943808</t>
  </si>
  <si>
    <t>"@PrincessDaytura: @ realDonaldTrump @Jennifer75AR lets do this!!! Trump for president @ IvankaTrump @ DonaldTrump1946"</t>
  </si>
  <si>
    <t>@PrincessDaytura @ @Jennifer75AR @ @</t>
  </si>
  <si>
    <t>https://twitter.com/realDonaldTrump/status/525223446541004800</t>
  </si>
  <si>
    <t>" @ FreidaWashingt: @ realDonaldTrump: I saw the ground breaking ceremony for your DC building. It was you and Ivanka."</t>
  </si>
  <si>
    <t>https://twitter.com/realDonaldTrump/status/525223601373728768</t>
  </si>
  <si>
    <t>"@MasterBaxter8: We desperately need someone that looks out for our great country. Dropping supplies into enemy hands is inconceivable."</t>
  </si>
  <si>
    <t>https://twitter.com/realDonaldTrump/status/525225115605544960</t>
  </si>
  <si>
    <t>"@sleuthjen: @ realDonaldTrump if you had one piece of advice for Obama what would it be?" To resign from office!</t>
  </si>
  <si>
    <t>@sleuthjen @</t>
  </si>
  <si>
    <t>https://twitter.com/realDonaldTrump/status/525267003637256192</t>
  </si>
  <si>
    <t>" @ iadoreem: @ realDonaldTrump @ MELANIATRUMP She would make a beautiful First Lady" So true!</t>
  </si>
  <si>
    <t>https://twitter.com/realDonaldTrump/status/525268350247923712</t>
  </si>
  <si>
    <t>" @ AndyJackson3212: @ realDonaldTrump @ MELANIATRUMP ,Very cool, I love NYC"</t>
  </si>
  <si>
    <t>https://twitter.com/realDonaldTrump/status/525321339146891264</t>
  </si>
  <si>
    <t>Celebrate Thanksgiving @ TrumpNewYork with exclusive viewing access to the 88th Annual @ Macys Thanksgiving Parade¬Æ http://www.trumphotelcollection.com/central-park/specials/exclusive-parade-access ‚Ä¶</t>
  </si>
  <si>
    <t>https://twitter.com/realDonaldTrump/status/525359230485016576</t>
  </si>
  <si>
    <t>The pinnacle of the luxury public golf experience @ TrumpGolfLA overlooking the Pacific Ocean in Palos Verdes http://www.trumpnationallosangeles.com/Default.aspx?p=DynamicModule&amp;PageId=287709&amp;ssid=165926&amp;vnf=1 ‚Ä¶</t>
  </si>
  <si>
    <t>https://twitter.com/realDonaldTrump/status/525379825507504129</t>
  </si>
  <si>
    <t>Opening for the 2014 season soon, the National Register landmark Mar-a-Lago Club is the crown jewel of Palm Beach http://www.maralagoclub.com/</t>
  </si>
  <si>
    <t>https://twitter.com/realDonaldTrump/status/525424121937948674</t>
  </si>
  <si>
    <t>Double digit premium increases because of ObamaCare. Dems trying to delay showing numbers until after election, but news is spreading fast!</t>
  </si>
  <si>
    <t>https://twitter.com/realDonaldTrump/status/525427584717578241</t>
  </si>
  <si>
    <t>There is a good possibility that a person who treated patients in West Africa and who FLEW into New York has Ebola. Touched many, bedlam!</t>
  </si>
  <si>
    <t>https://twitter.com/realDonaldTrump/status/525431218910027776</t>
  </si>
  <si>
    <t>If this doctor, who so recklessly flew into New York from West Africa,has Ebola,then Obama should apologize to the American people &amp; resign!</t>
  </si>
  <si>
    <t>https://twitter.com/realDonaldTrump/status/525472979443273728</t>
  </si>
  <si>
    <t>Ebola has been confirmed in N.Y.C., with officials frantically trying to find all of the people and things he had contact with.Obama's fault</t>
  </si>
  <si>
    <t>https://twitter.com/realDonaldTrump/status/525474609710510080</t>
  </si>
  <si>
    <t>I have been saying for weeks for President Obama to stop the flights from West Africa. So simple, but he refused. A TOTAL incompetent!</t>
  </si>
  <si>
    <t>https://twitter.com/realDonaldTrump/status/525492766366007296</t>
  </si>
  <si>
    <t>I never thought I'd say it in my lifetime, but President Barack Hussein Obama, aka Barry Sotoro, is a far worse president than Jimmy Carter!</t>
  </si>
  <si>
    <t>https://twitter.com/realDonaldTrump/status/525495434928988160</t>
  </si>
  <si>
    <t>President Obama has a major meeting on the N.Y.C. Ebola outbreak, with people flying in from all over the country, but decided to play golf!</t>
  </si>
  <si>
    <t>https://twitter.com/realDonaldTrump/status/525499546689077249</t>
  </si>
  <si>
    <t>President Obama, you are a complete and total disaster, but you have a chance to do something great and important: STOP THE FLIGHTS!</t>
  </si>
  <si>
    <t>https://twitter.com/realDonaldTrump/status/525614978725056512</t>
  </si>
  <si>
    <t>" @ ItBegins2012: @ realDonaldTrump Trump, you are great - you speak your mind and should continue to do so"</t>
  </si>
  <si>
    <t>https://twitter.com/realDonaldTrump/status/525615047180320768</t>
  </si>
  <si>
    <t>" @ BBCoachKK: @ realDonaldTrump Oh Donald! I love you!"</t>
  </si>
  <si>
    <t>https://twitter.com/realDonaldTrump/status/525615230261690368</t>
  </si>
  <si>
    <t>"@misskweenbree: @ realDonaldTrump Run for President!</t>
  </si>
  <si>
    <t>@misskweenbree @</t>
  </si>
  <si>
    <t>https://twitter.com/realDonaldTrump/status/525615541516787712</t>
  </si>
  <si>
    <t>" @ NICKJOHNS0N: @ realDonaldTrump is my idol"</t>
  </si>
  <si>
    <t>https://twitter.com/realDonaldTrump/status/525615931939368961</t>
  </si>
  <si>
    <t>" @ JBFanSince2005: I LOVE U @ realDonaldTrump pic.twitter.com/zqpZxPuw6c"</t>
  </si>
  <si>
    <t>https://twitter.com/realDonaldTrump/status/525635174877630464</t>
  </si>
  <si>
    <t>The Ebola doctor who just flew to N.Y. from West Africa and went on the subway, bowling and dining is a very SELFISH man-should have known!</t>
  </si>
  <si>
    <t>https://twitter.com/realDonaldTrump/status/525670712317452288</t>
  </si>
  <si>
    <t># TrumpVlog Obama should be ashamed! http://instagram.com/p/uilOlRmhWP/</t>
  </si>
  <si>
    <t>https://twitter.com/realDonaldTrump/status/525718224659550210</t>
  </si>
  <si>
    <t>Canadian PM Harper immediately called the Ottawa attack terrorism. At least North America has a strong leader who lives in reality.</t>
  </si>
  <si>
    <t>https://twitter.com/realDonaldTrump/status/525726653956501504</t>
  </si>
  <si>
    <t>Via @ BreitbartNews by @ j_strong: ‚ÄúObama Administration Quietly Prepares ‚ÄòSurge of Millions‚Äô of New Immigrant Ids‚Äùhttp://www.breitbart.com/Big-Government/2014/10/19/Exclusive-Obama-Admin-Quietly-Prepares-Surge-Of-Millions-Of-Immigrant-IDs ‚Ä¶</t>
  </si>
  <si>
    <t>https://twitter.com/realDonaldTrump/status/525727655094931458</t>
  </si>
  <si>
    <t>Michelle Nunn supports Amnesty, a weak border &amp; ObamaCare. She is an Obama liberal. Send DC an independent voice. Vote @ Perduesenate!</t>
  </si>
  <si>
    <t>https://twitter.com/realDonaldTrump/status/525731303409590272</t>
  </si>
  <si>
    <t>Kay Hagan profited off of the stimulus.She just skipped a debate. Kay supports amnesty, weak border &amp; http://ObamaCare.Vote @ ThomTillis!</t>
  </si>
  <si>
    <t>https://twitter.com/realDonaldTrump/status/525741093485559808</t>
  </si>
  <si>
    <t>Saudis just cut oil supply,making prices rise ‚Äúimmediately‚Äù while we are fighting ISIS for them http://www.bloomberg.com/news/2014-10-23/saudi-arabia-said-to-cut-crude-oil-supply-to-market-in-september.html?hootPostID=85412050974d86b20b6b79b103db2107 ‚Ä¶ What are we doing!</t>
  </si>
  <si>
    <t>https://twitter.com/realDonaldTrump/status/525742989101252608</t>
  </si>
  <si>
    <t>There is ZERO margin for error on Ebola. Are we confident in Obama when he can‚Äôt even make a website for $5 Billion?</t>
  </si>
  <si>
    <t>https://twitter.com/realDonaldTrump/status/525746349699235840</t>
  </si>
  <si>
    <t>‚ÄúYesterday's home runs don't win today's games.‚Äù ‚Äì Babe Ruth</t>
  </si>
  <si>
    <t>https://twitter.com/realDonaldTrump/status/525927320532840448</t>
  </si>
  <si>
    <t>" @ HommerGSimpson: @ realDonaldTrump Please Please think about running in 2016"</t>
  </si>
  <si>
    <t>https://twitter.com/realDonaldTrump/status/525927728395354112</t>
  </si>
  <si>
    <t>" @ catpenis: @ realDonaldTrump I respect your integrity sir. Rock on."</t>
  </si>
  <si>
    <t>https://twitter.com/realDonaldTrump/status/526162421187371008</t>
  </si>
  <si>
    <t>" @ Gam: BarackObama as one of your employers.. Are you really just turning your back on Isreal?? Trump for # President I'm rdy 4 change."</t>
  </si>
  <si>
    <t>https://twitter.com/realDonaldTrump/status/526179807848329216</t>
  </si>
  <si>
    <t>" @ mickeybeaupre: @ realDonaldTrump I wish you would run For President Mr Trump we need you God Bless you."</t>
  </si>
  <si>
    <t>https://twitter.com/realDonaldTrump/status/526332546314174464</t>
  </si>
  <si>
    <t>With all that is happening with Ebola, including the doctor who so easily came back to New York, Obama still refuses to stop the flights!</t>
  </si>
  <si>
    <t>https://twitter.com/realDonaldTrump/status/526353443582402560</t>
  </si>
  <si>
    <t>I made a fortune in Atlantic City, got out years ago (great timing), and havn't been back in many years. I have NOTHING to do with A.C.</t>
  </si>
  <si>
    <t>https://twitter.com/realDonaldTrump/status/526354895985971200</t>
  </si>
  <si>
    <t>Yes, I won the right to have my name taken off Trump Plaza in A.C. because it was not operated up to a very high standard and NO involvement</t>
  </si>
  <si>
    <t>https://twitter.com/realDonaldTrump/status/526356367851130880</t>
  </si>
  <si>
    <t>I would absolutely consider investing in Atlantic City again, great and hard working people, but much would have to change-taxes, regs., etc</t>
  </si>
  <si>
    <t>https://twitter.com/realDonaldTrump/status/526487750137368577</t>
  </si>
  <si>
    <t>There are just so many penalties and such long commercials in these NFL games that they are no longer worth watching. Soft hitting &amp; boring!</t>
  </si>
  <si>
    <t>https://twitter.com/realDonaldTrump/status/526494121671012352</t>
  </si>
  <si>
    <t>" @ pellscuse11: @ realDonaldTrump Did Hillary really say Businesses don't create jobs?! # Trump2016"</t>
  </si>
  <si>
    <t>https://twitter.com/realDonaldTrump/status/526525524156612608</t>
  </si>
  <si>
    <t>"@ZackKeighron: @ realDonaldTrump should run for president"</t>
  </si>
  <si>
    <t>@ZackKeighron @</t>
  </si>
  <si>
    <t>https://twitter.com/realDonaldTrump/status/526525938688081920</t>
  </si>
  <si>
    <t>" @ tylerrice199: @ mike_riccardi @ realDonaldTrump easily, he is one of the most intelligent among America. He would win over Hilary" THANKS!</t>
  </si>
  <si>
    <t>https://twitter.com/realDonaldTrump/status/526545255995539456</t>
  </si>
  <si>
    <t>" @ RiannaRichards: This is why I agree with Donald Trump: They should ban flights from # Ebola infected countries from entering the U.S."</t>
  </si>
  <si>
    <t>https://twitter.com/realDonaldTrump/status/526548409222979584</t>
  </si>
  <si>
    <t>" @ MelanyAlVilla: @ realDonaldTrump you are my role model such an amazing man." Thank you.</t>
  </si>
  <si>
    <t>https://twitter.com/realDonaldTrump/status/526548823980924928</t>
  </si>
  <si>
    <t>" @ TheBingle: @ realDonaldTrump @ RiannaRichards Donald Trump said that before "the virus' made it to U.S." That's what I do!</t>
  </si>
  <si>
    <t>https://twitter.com/realDonaldTrump/status/526549028096704512</t>
  </si>
  <si>
    <t>"@REALNickVenti: I'd vote for @ realDonaldTrump way before I'd vote for Hillary." Great!</t>
  </si>
  <si>
    <t>@REALNickVenti @</t>
  </si>
  <si>
    <t>https://twitter.com/realDonaldTrump/status/526680859966189569</t>
  </si>
  <si>
    <t>Will be on @ foxandfriends at 7.00. (30 minutes). A great deal to talk about including Ebola quarantine.</t>
  </si>
  <si>
    <t>https://twitter.com/realDonaldTrump/status/526689523720548352</t>
  </si>
  <si>
    <t>Fox &amp; Friends, going on now - enjoy!</t>
  </si>
  <si>
    <t>https://twitter.com/realDonaldTrump/status/526696670881644545</t>
  </si>
  <si>
    <t>" @ JAdamsEden: @ realDonaldTrump Articulate &amp; concise as ever, leave it to Trump to identify the clear &amp; present economic enemy;-MEXICO!"</t>
  </si>
  <si>
    <t>https://twitter.com/realDonaldTrump/status/526696743522811904</t>
  </si>
  <si>
    <t>" @ katlynne1994: @ realDonaldTrump @ foxandfriends Power to this man!! He cares about this country"</t>
  </si>
  <si>
    <t>https://twitter.com/realDonaldTrump/status/526697223594467330</t>
  </si>
  <si>
    <t>" @ moose_taz: @ foxandfriends @ realDonaldTrump 1000% right about Mexico agenda and impossible citizenship process God can't we wake up.</t>
  </si>
  <si>
    <t>https://twitter.com/realDonaldTrump/status/526697394923405312</t>
  </si>
  <si>
    <t>" @ SFC17972: @ realDonaldTrump on point as always!"</t>
  </si>
  <si>
    <t>https://twitter.com/realDonaldTrump/status/526697587676831744</t>
  </si>
  <si>
    <t>" @ Theramenes: @ foxandfriends Good job @ realDonaldTrump for not being afraid to speak truth, that is what people need to hear is truth."</t>
  </si>
  <si>
    <t>https://twitter.com/realDonaldTrump/status/526697880300814338</t>
  </si>
  <si>
    <t>"@suelordbiz: Great job on Fox &amp; Friends this a.m.; have a great week! Thanks for shedding more light on the diseases fr. porous border!"</t>
  </si>
  <si>
    <t>https://twitter.com/realDonaldTrump/status/526697918930362368</t>
  </si>
  <si>
    <t>" @ Kathzeh: @ realDonaldTrump Great job on @ foxandfriends this morning!!!"</t>
  </si>
  <si>
    <t>https://twitter.com/realDonaldTrump/status/526697946923143171</t>
  </si>
  <si>
    <t>" @ bunnypiper: @ realDonaldTrump right on!!"</t>
  </si>
  <si>
    <t>https://twitter.com/realDonaldTrump/status/526698157116522496</t>
  </si>
  <si>
    <t>" @ GrandmaNYCA: @ realDonaldTrump Thanks for speaking up for Sgt. Andrew Tahmooressi on @ foxandfriends this morning. @ FreeTheMarine"</t>
  </si>
  <si>
    <t>https://twitter.com/realDonaldTrump/status/526698412826431488</t>
  </si>
  <si>
    <t>" @ moose_taz: @ realDonaldTrump @ foxandfriends Income down and cost of living up for legal citizens of America yep this is Obama America sad"</t>
  </si>
  <si>
    <t>https://twitter.com/realDonaldTrump/status/526698475422244864</t>
  </si>
  <si>
    <t>" @ xoxo_La_La_xoxo: @ realDonaldTrump # Trump4President # # Trump2016 please run for president you can do so much good"</t>
  </si>
  <si>
    <t>https://twitter.com/realDonaldTrump/status/526698591625416704</t>
  </si>
  <si>
    <t>"@its_a_mum_thing: @ realDonaldTrump @ foxandfriends totally agree."</t>
  </si>
  <si>
    <t>@its_a_mum_thing @ @</t>
  </si>
  <si>
    <t>https://twitter.com/realDonaldTrump/status/526699083843788800</t>
  </si>
  <si>
    <t>"@SouthernLady551: @ realDonaldTrump Thank you for reminding everyone we need to # BringBackOurMarine. # MilitaryMonday"</t>
  </si>
  <si>
    <t>@SouthernLady551 @</t>
  </si>
  <si>
    <t>https://twitter.com/realDonaldTrump/status/526714534124605441</t>
  </si>
  <si>
    <t>" @ dj_dwain: @ realDonaldTrump Mr. Trump. I truly enjoy your insite and opinions. Please run for President, the USA needs your leadership."</t>
  </si>
  <si>
    <t>https://twitter.com/realDonaldTrump/status/526715304429506560</t>
  </si>
  <si>
    <t>" @ TreeSappp: @ realDonaldTrump Helluva job Donald I expected nothing less. Speaking ur mind in this country is becoming extinct."</t>
  </si>
  <si>
    <t>https://twitter.com/realDonaldTrump/status/526742471557275648</t>
  </si>
  <si>
    <t>I wonder how officials @ TexasTech feel now after treating Coach Mike Leach with so little respect after their loss to @ TCUFootball 82-27?</t>
  </si>
  <si>
    <t>https://twitter.com/realDonaldTrump/status/526750627817603073</t>
  </si>
  <si>
    <t>Thank you @ tweetbypremier for selecting the Ocean View Suite @ Trump_Ireland as one of your top 10 suites http://tinyurl.com/lc6usaf</t>
  </si>
  <si>
    <t>https://twitter.com/realDonaldTrump/status/526763301985087488</t>
  </si>
  <si>
    <t>. @ Jetsetterdotcom in Hong Kong featured 8 pages on my great hometown of New York City, including @TrumpSoHohttp://ow.ly/Dj1vq</t>
  </si>
  <si>
    <t>https://twitter.com/realDonaldTrump/status/526775024267853824</t>
  </si>
  <si>
    <t>6 @ TrumpCollection hotels made @ CNTraveler reader‚Äôs choice! @ TrumpNewYork @TrumpSoHo @ TrumpChicago @ TrumpToronto @ TrumpPanama @ Trump_Ireland</t>
  </si>
  <si>
    <t>@ @ @ @TrumpSoHo @ @ @ @</t>
  </si>
  <si>
    <t>https://twitter.com/realDonaldTrump/status/526814222559477760</t>
  </si>
  <si>
    <t>Congratulations @ Trump_Ireland for being named #12 resort in Europe by the @ CNTraveler # ReadersChoice2014 awards!</t>
  </si>
  <si>
    <t>#12 #</t>
  </si>
  <si>
    <t>https://twitter.com/realDonaldTrump/status/526834514321240064</t>
  </si>
  <si>
    <t>With our $250M in renovations, @ TrumpDoral offers a wide array of courses restored to perfection http://www.trumphotelcollection.com/miami/golf-courses-miami.php ‚Ä¶</t>
  </si>
  <si>
    <t>https://twitter.com/realDonaldTrump/status/526841962482388993</t>
  </si>
  <si>
    <t>Achievers move forward at all times. Achievement is not a plateau, it's a beginning. Don't waste time treading water.</t>
  </si>
  <si>
    <t>https://twitter.com/realDonaldTrump/status/526858197760765954</t>
  </si>
  <si>
    <t># TrumpAdvice http://instagram.com/p/urBO-xGhf2/</t>
  </si>
  <si>
    <t>https://twitter.com/realDonaldTrump/status/526887248995049472</t>
  </si>
  <si>
    <t>" @ fapyvaquzoci: Enough politicians! We need a business man to get this country back on track! @ realDonaldTrump for Prez 2016!"</t>
  </si>
  <si>
    <t>https://twitter.com/realDonaldTrump/status/527067194107367424</t>
  </si>
  <si>
    <t>" @ JamesDriscolli: Definitely true # success @ realDonaldTrump pic.twitter.com/Lm1r0Chn2z"</t>
  </si>
  <si>
    <t>https://twitter.com/realDonaldTrump/status/527067312730693632</t>
  </si>
  <si>
    <t>"@LeRoyal_Pegasus: ‚ÄúShow me someone without an ego, and I'll show you a loser.‚Äù ‚Äï @ realDonaldTrump"</t>
  </si>
  <si>
    <t>@LeRoyal_Pegasus @</t>
  </si>
  <si>
    <t>https://twitter.com/realDonaldTrump/status/527083103022776320</t>
  </si>
  <si>
    <t>ObamaCare has brought skyrocketing premium increases &amp; unaffordable deductibles which will lead to less care &amp; job losses.</t>
  </si>
  <si>
    <t>https://twitter.com/realDonaldTrump/status/527088816528842752</t>
  </si>
  <si>
    <t>A 34 story luxury highrise, @ TrumpParc offers elite amenities with residences that maximize every inch of space http://www.trumpparcstamford.com/</t>
  </si>
  <si>
    <t>https://twitter.com/realDonaldTrump/status/527091010607022080</t>
  </si>
  <si>
    <t>The perfect getaway, @ Trump_Ireland is Europe's most elite 5-star destination perfected with old-world luxury http://www.trumphotelcollection.com/ireland/</t>
  </si>
  <si>
    <t>https://twitter.com/realDonaldTrump/status/527106233804025856</t>
  </si>
  <si>
    <t>WH refused a meeting with the Israeli Defense Minister. If only Obama hated Iran as much as he dislikes Israel.</t>
  </si>
  <si>
    <t>https://twitter.com/realDonaldTrump/status/527110542008549376</t>
  </si>
  <si>
    <t>All the governors are already backing off of the Ebola quarantines. Bad decision that will lead to more mayhem.</t>
  </si>
  <si>
    <t>https://twitter.com/realDonaldTrump/status/527122204912517120</t>
  </si>
  <si>
    <t>‚ÄúI believe anybody who is not afraid to fail is a winner.‚Äù - @ JoeTorre</t>
  </si>
  <si>
    <t>https://twitter.com/realDonaldTrump/status/527153009860808705</t>
  </si>
  <si>
    <t>John Foust is a liberal who supports ObamaCare and opposes Ebola travel ban. Send Conservative @ BarbaraComstock to Congress!</t>
  </si>
  <si>
    <t>https://twitter.com/realDonaldTrump/status/527161712118865921</t>
  </si>
  <si>
    <t>Mark Udall was the deciding vote for ObamaCare &amp; now 250,000 Coloradans were dropped from their plans. Vote @ CoryGardner!</t>
  </si>
  <si>
    <t>https://twitter.com/realDonaldTrump/status/527192983066927104</t>
  </si>
  <si>
    <t>https://twitter.com/realDonaldTrump/status/527193484449824768</t>
  </si>
  <si>
    <t>Success requires 100% of your focus and 100% of your effort. Don't sell yourself short.</t>
  </si>
  <si>
    <t>https://twitter.com/realDonaldTrump/status/527218425626898432</t>
  </si>
  <si>
    <t>Watch me on @ SeanHannity's show at 10PM tonight on @ FoxNews</t>
  </si>
  <si>
    <t>https://twitter.com/realDonaldTrump/status/527247723196862464</t>
  </si>
  <si>
    <t>President Obama strongly considering a plan to bring non-U.S. citizens with Ebola to the United States for treatment. Now I know he's nuts!</t>
  </si>
  <si>
    <t>https://twitter.com/realDonaldTrump/status/527290139027181569</t>
  </si>
  <si>
    <t>" @ MOUDALENA: @ realDonaldTrump @ nypost @ fud31 GODBLESS YOU MISTER @ realDonaldTrump"</t>
  </si>
  <si>
    <t>https://twitter.com/realDonaldTrump/status/527290220170203136</t>
  </si>
  <si>
    <t>" @ MOUDALENA: @ realDonaldTrump @ nypost @ fud31 GODBLESS YOU MISTER @ realDonaldTrump" Thank you.</t>
  </si>
  <si>
    <t>https://twitter.com/realDonaldTrump/status/527290767300366336</t>
  </si>
  <si>
    <t>" @ socalmike_SD: @ realDonaldTrump @ seanhannity @ FoxNews Nice segment sir...."</t>
  </si>
  <si>
    <t>https://twitter.com/realDonaldTrump/status/527291032673996800</t>
  </si>
  <si>
    <t>" @ BallStateCT: I tweet about sports,but if @ realDonaldTrump would run for POTUS, he would beat Hillary and get us back on track. # yourefired</t>
  </si>
  <si>
    <t>https://twitter.com/realDonaldTrump/status/527291420844257282</t>
  </si>
  <si>
    <t>" @ Jeanee31: @ seanhannity Please please please Donald Trump run for president. I have been saying this for a long time .you are awesome"</t>
  </si>
  <si>
    <t>https://twitter.com/realDonaldTrump/status/527291679670554624</t>
  </si>
  <si>
    <t>"@KauaiNj: @ seanhannity Donald would definitely get us out of the deep doo-doo &amp; debt BO has driven us into. He has common/economic sense."</t>
  </si>
  <si>
    <t>@KauaiNj @</t>
  </si>
  <si>
    <t>https://twitter.com/realDonaldTrump/status/527291971682181120</t>
  </si>
  <si>
    <t>"@GrassrootTroopr: @ realDonaldTrump Best episode of # Hannity I've seen in awhile. Thanks to your interview, sir. Run Mr. Trump, RUNNNN!"</t>
  </si>
  <si>
    <t>@GrassrootTroopr @</t>
  </si>
  <si>
    <t>https://twitter.com/realDonaldTrump/status/527292032315060225</t>
  </si>
  <si>
    <t>" @ MaiNu586: # hannity @ realDonaldTrump You, good sir, are a great American and created a lot of jobs, not like a looney lib! God bless."</t>
  </si>
  <si>
    <t>https://twitter.com/realDonaldTrump/status/527292070160236544</t>
  </si>
  <si>
    <t>" @ r_ieysg: @ seanhannity @ realDonaldTrump, great guest to have on your show."</t>
  </si>
  <si>
    <t>https://twitter.com/realDonaldTrump/status/527292290411540480</t>
  </si>
  <si>
    <t>" @ bahia6085: @ realDonaldTrump Both Bush's were bad presidents. Why then---would Jeb Bush somehow be a great president?" He wouldn't!</t>
  </si>
  <si>
    <t>https://twitter.com/realDonaldTrump/status/527292446901043201</t>
  </si>
  <si>
    <t>" @ talkradio200: @ asthegirlturns # Hannity should be having @ realDonaldTrump on (more)!</t>
  </si>
  <si>
    <t>https://twitter.com/realDonaldTrump/status/527292487782912001</t>
  </si>
  <si>
    <t>" @ BohanMewbohan: @ seanhannity @ realDonaldTrump I would vote for # Trump for # President any year."</t>
  </si>
  <si>
    <t>https://twitter.com/realDonaldTrump/status/527292524155928577</t>
  </si>
  <si>
    <t>"@cindylestrada: @ seanhannity @ realDonaldTrump good interview. we definitely need more conservatives to speak up."</t>
  </si>
  <si>
    <t>@cindylestrada @ @</t>
  </si>
  <si>
    <t>https://twitter.com/realDonaldTrump/status/527292603759620096</t>
  </si>
  <si>
    <t>" @ kalevans: @ realDonaldTrump great interview on @ seanhannity, I agree we need a leader with heart and guts! # Trump2016"</t>
  </si>
  <si>
    <t>https://twitter.com/realDonaldTrump/status/527292826129018880</t>
  </si>
  <si>
    <t>"@KauaiNj: @ realDonaldTrump Most of us know you would run the US with heart. @ seanhannity" So true!</t>
  </si>
  <si>
    <t>@KauaiNj @ @</t>
  </si>
  <si>
    <t>https://twitter.com/realDonaldTrump/status/527293123157049344</t>
  </si>
  <si>
    <t>" @ TroopsDirect: @ seanhannity @ realDonaldTrump he is the Reagan of this generation...if he ran." Wow, thank you!</t>
  </si>
  <si>
    <t>https://twitter.com/realDonaldTrump/status/527293255269236736</t>
  </si>
  <si>
    <t>" @ michelledivv: Donald Trump for president @ realDonaldTrump"</t>
  </si>
  <si>
    <t>https://twitter.com/realDonaldTrump/status/527293685009248256</t>
  </si>
  <si>
    <t>"@TheRealPWeight: You did say that when we leave bad guys will take the oil in Iraq.. ISIS controls a lot of it today. Good foresight."</t>
  </si>
  <si>
    <t>https://twitter.com/realDonaldTrump/status/527294125549576193</t>
  </si>
  <si>
    <t>" @ JaronAnthony: Great interview tonight @ realDonaldTrump . # Trump2016"</t>
  </si>
  <si>
    <t>https://twitter.com/realDonaldTrump/status/527294458405339136</t>
  </si>
  <si>
    <t>" @ B_Thornton66: If you were to run for president, you'd have my vote! You're what this country needs! # TrumpForPresident # Trump2016"</t>
  </si>
  <si>
    <t>https://twitter.com/realDonaldTrump/status/527364749303222272</t>
  </si>
  <si>
    <t>" @ libertyladyusa: I agree with Donald Trump, Mitt should not run again. # Hannity"</t>
  </si>
  <si>
    <t>https://twitter.com/realDonaldTrump/status/527365255509585920</t>
  </si>
  <si>
    <t>" @ Tradingforex24: In the end, you are measured not by how much you undertake but by what you finally accomplish. Donald Trump"</t>
  </si>
  <si>
    <t>https://twitter.com/realDonaldTrump/status/527366828113530880</t>
  </si>
  <si>
    <t>"@thatkidArob: @ realDonaldTrump no he shouldn't. But Donald Trump should. # trump4potus"</t>
  </si>
  <si>
    <t>@thatkidArob @</t>
  </si>
  <si>
    <t>https://twitter.com/realDonaldTrump/status/527367090676973568</t>
  </si>
  <si>
    <t>" @ steeldestroyer: @ realDonaldTrump I agree with u. I was going to vote for u and I still am."</t>
  </si>
  <si>
    <t>https://twitter.com/realDonaldTrump/status/527385975128068096</t>
  </si>
  <si>
    <t>The U.S. rocket that blew-up and crashed yesterday is emblematic of the United States under Obama. Nothing works, be it a rocket or website.</t>
  </si>
  <si>
    <t>https://twitter.com/realDonaldTrump/status/527388136306143232</t>
  </si>
  <si>
    <t>Just out - the POLAR ICE CAPS are at an all time high, the POLAR BEAR population has never been stronger. Where the hell is global warming?</t>
  </si>
  <si>
    <t>https://twitter.com/realDonaldTrump/status/527397524001550336</t>
  </si>
  <si>
    <t>In game 7 of the World Series tonight, the Giants are making a big mistake in not starting their ace against K.C., even with two days rest.</t>
  </si>
  <si>
    <t>https://twitter.com/realDonaldTrump/status/527466006097457153</t>
  </si>
  <si>
    <t>" @ Lps320P @ TrumpDoral @ realDonaldTrump Love this place. I'm a Trump resort traveler for life!" Great and thanks.</t>
  </si>
  <si>
    <t>https://twitter.com/realDonaldTrump/status/527503020935094272</t>
  </si>
  <si>
    <t>Via @HPCaTravel by @ alau2: ‚ÄúTrump Hotel Reflects Youthful, Luxurious Vancouver: Ivanka Trump‚Äùhttp://www.huffingtonpost.ca/2014/10/29/ivanka-trump-tower-hotel-vancouver_n_6065534.html?utm_hp_ref=canada-travel&amp;ir=Canada+Travel ‚Ä¶</t>
  </si>
  <si>
    <t>@HPCaTravel @</t>
  </si>
  <si>
    <t>https://twitter.com/realDonaldTrump/status/527524470974849024</t>
  </si>
  <si>
    <t>My @ FoxNews interview @ seanhannity discussing Obama‚Äôs failed presidency, Ebola, DC Post Office, midterms &amp; 2016http://video.foxnews.com/v/3864034789001/donald-trump-calls-the-obama-economy-a-disaster/?utm_source=feedburner&amp;utm_medium=feed&amp;utm_campaign=Feed:+foxnews/video+%28Internal+-+Video+-+Latest%29#sp=show-clips ‚Ä¶</t>
  </si>
  <si>
    <t>https://twitter.com/realDonaldTrump/status/527529637157810176</t>
  </si>
  <si>
    <t>Via @ MailOnline @ dmartosko "Donald Trump says it's morally unfair of Obama to send soldiers into Ebola hot zone"http://www.dailymail.co.uk/news/article-2811774/You-going-new-kind-hell-pay-catch-Donald-Trump-says-s-morally-unfair-Obama-send-soldiers-Ebola-hot-zone.html ‚Ä¶</t>
  </si>
  <si>
    <t>https://twitter.com/realDonaldTrump/status/527532675976790019</t>
  </si>
  <si>
    <t>‚ÄúTrump on Obama: ‚ÄòI never thought it would be this bad‚Äô‚Äù http://www.breitbart.com/Breitbart-TV/2014/10/28/Trump-on-Obama-I-Never-Thought-It-Would-Be-This-Bad ‚Ä¶ via @ breitbarttv</t>
  </si>
  <si>
    <t>https://twitter.com/realDonaldTrump/status/527535834204233728</t>
  </si>
  <si>
    <t>Via @Newsmax_Media by @ JAGERFILE: ‚ÄúDonald Trump: 'Morally Unfair' to Use Soldiers in Ebola Fight‚Äùhttp://www.newsmax.com/Newsfront/Ebola-west-africa-liberia-troops/2014/10/29/id/603732/ ‚Ä¶</t>
  </si>
  <si>
    <t>https://twitter.com/realDonaldTrump/status/527539522347999234</t>
  </si>
  <si>
    <t>‚ÄúDonald Trump: Mitt Romney 'Blew It,' Shouldn't Run Again‚Äù http://www.Newsmax.com/Politics/run-president-blew-2012/2014/10/28/id/603730/#ixzz3HY6z7b8R ‚Ä¶ via @Newsmax_Media by @ OwenTew</t>
  </si>
  <si>
    <t>#ixzz3HY6z7b8R</t>
  </si>
  <si>
    <t>https://twitter.com/realDonaldTrump/status/527544512844136448</t>
  </si>
  <si>
    <t>Obama admin. called @ netanyahu "chickenshit." Ironic since Bibi was an IDF Special Forces commando while Obama was a community organizer.</t>
  </si>
  <si>
    <t>https://twitter.com/realDonaldTrump/status/527549330207817728</t>
  </si>
  <si>
    <t>Obama will quarantine all soldiers returning from Africa for 21 days. But he still allows all who contract Ebola into country? Hypocrite.</t>
  </si>
  <si>
    <t>https://twitter.com/realDonaldTrump/status/527557453756768257</t>
  </si>
  <si>
    <t>Entrepreneurs: Look at the solution, not the problem. Learn to focus on what will give results.</t>
  </si>
  <si>
    <t>https://twitter.com/realDonaldTrump/status/527558934903934977</t>
  </si>
  <si>
    <t>Entrepreneurs: Keep an open mind! Business is a creative endeavor. There are always opportunities and possibilities.</t>
  </si>
  <si>
    <t>https://twitter.com/realDonaldTrump/status/527561317654495232</t>
  </si>
  <si>
    <t>Conde Nast Traveler Readers' Choice Awards, Best Resorts in Europe: Trump Int'l Hotel &amp; Golf Links Doonbeg voted #1.http://www.cntraveler.com/readers-choice-awards/2013/europe--top-20-resorts ‚Ä¶</t>
  </si>
  <si>
    <t>https://twitter.com/realDonaldTrump/status/527561686593847296</t>
  </si>
  <si>
    <t>‚ÄúWhen you can't make them see the light, make them feel the heat.‚Äù ‚Äì President Ronald Reagan</t>
  </si>
  <si>
    <t>https://twitter.com/realDonaldTrump/status/527625710689878016</t>
  </si>
  <si>
    <t>I told you that the Giants starting Hudson was a mistake. Just got knocked out of the game. I love being right!</t>
  </si>
  <si>
    <t>https://twitter.com/realDonaldTrump/status/527627510448934912</t>
  </si>
  <si>
    <t>" @ golf_com: . @ DonaldTrump's Ferry Point in NYC will be one of the best public courses in the U.S., says @ joepassov. http://bit.ly/1xe74rC "</t>
  </si>
  <si>
    <t>https://twitter.com/realDonaldTrump/status/527635093545033730</t>
  </si>
  <si>
    <t>" @ MichelleOH: Reading @ realDonaldTrump tweets is my guilty pleasure."</t>
  </si>
  <si>
    <t>https://twitter.com/realDonaldTrump/status/527687663781167104</t>
  </si>
  <si>
    <t>" @ ronmeier123: You were RIGHT as usual Mr. Trump! You called for Madison Bumgarner after game 6 and Giants are now World Champs!"</t>
  </si>
  <si>
    <t>https://twitter.com/realDonaldTrump/status/527733516306747392</t>
  </si>
  <si>
    <t>" @ kerrygold1914: @ FoxNews @ seanhannity great interview, yeah Trump said Iraq would be a disaster yrs back if not controlled..he was right"</t>
  </si>
  <si>
    <t>https://twitter.com/realDonaldTrump/status/527733722746216448</t>
  </si>
  <si>
    <t>" @ kerrygold1914: @ realDonaldTrump @ FoxNews @ seanhannity Trump would run the USA with heart .Trump is right about Mitt.</t>
  </si>
  <si>
    <t>https://twitter.com/realDonaldTrump/status/527740105734488064</t>
  </si>
  <si>
    <t>" @ JeffreyGuterman: Years ago T said if US removed Saddam Hussein from Iraq, somebody worse would replace him. He was right about that: # ISIS</t>
  </si>
  <si>
    <t>https://twitter.com/realDonaldTrump/status/527740195031248896</t>
  </si>
  <si>
    <t>" @ traciotake: @ realDonaldTrump @ kerrygold1914 @ FoxNews @ seanhannity If Trump runs in 2016, I'd vote for him!"</t>
  </si>
  <si>
    <t>https://twitter.com/realDonaldTrump/status/527807802497306626</t>
  </si>
  <si>
    <t>‚ÄúNo person who is enthusiastic about his work has anything to fear from life.‚Äù ‚Äì Samuel Goldwyn</t>
  </si>
  <si>
    <t>https://twitter.com/realDonaldTrump/status/527845806888714241</t>
  </si>
  <si>
    <t># TrumpVlog Quarantine the nurse! http://instagram.com/p/uyCWMDGhYE/</t>
  </si>
  <si>
    <t>https://twitter.com/realDonaldTrump/status/527867271595974656</t>
  </si>
  <si>
    <t>Happy Birthday @ IvankaTrump! You are an amazing daughter!</t>
  </si>
  <si>
    <t>https://twitter.com/realDonaldTrump/status/527869190943014912</t>
  </si>
  <si>
    <t>Via @ Investopedia by @swan_investor: "The Irreplaceable Brand Of Donald Trump"http://www.investopedia.com/articles/investing/100114/irreplaceable-brand-donald-trump.asp ‚Ä¶</t>
  </si>
  <si>
    <t>https://twitter.com/realDonaldTrump/status/527884915124469760</t>
  </si>
  <si>
    <t>https://twitter.com/realDonaldTrump/status/527890202673840128</t>
  </si>
  <si>
    <t>Chinese oil trader just bought ‚Äúrecord number‚Äù of Mideast crude http://www.bloomberg.com/news/2014-10-28/chinese-oil-trader-buys-record-number-of-mideast-cargoes.html#disqus_thread?hootPostID=69bba9a379db6263f0005fb54c720cff ‚Ä¶ China gains while we fight ISIS. What are we doing?</t>
  </si>
  <si>
    <t>#disqus_thread</t>
  </si>
  <si>
    <t>https://twitter.com/realDonaldTrump/status/527893588915802112</t>
  </si>
  <si>
    <t>Via @ golf_com by @ joepassov: ‚Äú @ TrumpFerryPoint Will Be One of Nation's Best Public Courses‚Äùhttp://www.golf.com/courses-and-travel/trump-ferry-point-exclusive-sneak-preview#ixzz3HdgLJeEa ‚Ä¶</t>
  </si>
  <si>
    <t>#ixzz3HdgLJeEa</t>
  </si>
  <si>
    <t>https://twitter.com/realDonaldTrump/status/527894042445881344</t>
  </si>
  <si>
    <t>Sitting at the foot of the Whitestone Bridge, @ TrumpFerryPoint is an 18-hole @ jacknicklaus signature course http://www.trumpferrypoint.com/</t>
  </si>
  <si>
    <t>https://twitter.com/realDonaldTrump/status/527911591644528641</t>
  </si>
  <si>
    <t>My @ NewsRadio610 int. w/ @ JackHeathRadio discussing Nickey S. Loeb 1st Amendment Awards Dinner &amp; @ SenScottBrown http://www.nhnewsnetwork610.com/media/podcast-new-hampshire-new-talk-podcasts-WGIRAM/1029-donald-trump-25493358/ ‚Ä¶</t>
  </si>
  <si>
    <t>https://twitter.com/realDonaldTrump/status/527916256591364096</t>
  </si>
  <si>
    <t>Mark Begich votes with Obama 97%. He opposes drilling &amp; supports Amnesty for illegals. Next Tuesday, vote @DanSullivan2014!</t>
  </si>
  <si>
    <t>https://twitter.com/realDonaldTrump/status/527924610164350977</t>
  </si>
  <si>
    <t>Jeanne Shaheen was the deciding vote for ObamaCare. Premiums have skyrocketed 90% for New Hampshire. Send @ SenScottBrown to the Senate!</t>
  </si>
  <si>
    <t>https://twitter.com/realDonaldTrump/status/527932576908853249</t>
  </si>
  <si>
    <t>" @ EWErickson Taking my 9yo to NYC next week for a father-daughter trip. I will take her to see Trump Tower. Architecture done right." Thx</t>
  </si>
  <si>
    <t>https://twitter.com/realDonaldTrump/status/527942274269708288</t>
  </si>
  <si>
    <t># TBT With my family growing up- I'm on the left. http://instagram.com/p/uyuNvLmhQI/</t>
  </si>
  <si>
    <t>https://twitter.com/realDonaldTrump/status/528170772410286080</t>
  </si>
  <si>
    <t>" @ ronmeier123 @ realdonaldtrump @ foxnews @ kerrygold1914 @ seanhannity You can't make a leader, Mr. Trump was born a LEADER!" Thank you.</t>
  </si>
  <si>
    <t>https://twitter.com/realDonaldTrump/status/528175788861181952</t>
  </si>
  <si>
    <t>‚ÄúYou have to learn the rules of the game. And then you have to play better than anyone else.‚Äù ‚Äì Albert Einstein</t>
  </si>
  <si>
    <t>https://twitter.com/realDonaldTrump/status/528183300775763968</t>
  </si>
  <si>
    <t>. @ TrumpChicago‚Äôs Spa at Trump¬Æ offers 12 treatment rooms &amp; 53 spa guestrooms overlooking the Chicago skyline http://www.trumphotelcollection.com/chicago/chicago-spa-hotels.php ‚Ä¶</t>
  </si>
  <si>
    <t>https://twitter.com/realDonaldTrump/status/528202996837253120</t>
  </si>
  <si>
    <t>Happy Halloween! http://yhoo.it/1DDcHla</t>
  </si>
  <si>
    <t>https://twitter.com/realDonaldTrump/status/528215922784608256</t>
  </si>
  <si>
    <t>" @ carguy_95 Have you written anything torwards young adults/college students on how to be successful?" Think Like a Champion is a good start</t>
  </si>
  <si>
    <t>https://twitter.com/realDonaldTrump/status/528218194151239680</t>
  </si>
  <si>
    <t>Awarded both @ ForbesInspector Five-Star &amp; @ AAAFiveDiamond ratings, @ TrumpNewYork‚Äôs @ Jean_GeorgesNYC is fantastic. http://www.trumphotelcollection.com/central-park/jean-georges-restaurant-nyc.php ‚Ä¶</t>
  </si>
  <si>
    <t>https://twitter.com/realDonaldTrump/status/528242199184830464</t>
  </si>
  <si>
    <t># FlashbackFriday @ kimkardashian on the set of @ ApprenticeNBC http://instagram.com/p/u02WsDmhQV/</t>
  </si>
  <si>
    <t>https://twitter.com/realDonaldTrump/status/528249571391340545</t>
  </si>
  <si>
    <t>Next Tuesday, remember how our president has not lifted a finger for USMC Tahmooressi. He only wants illegals to cross our border.</t>
  </si>
  <si>
    <t>https://twitter.com/realDonaldTrump/status/528261277379203072</t>
  </si>
  <si>
    <t>70 stories over Panama Bay, @ TrumpPanama‚Äôs deluxe rooms feature private balconies to enjoy the ocean views http://www.trumphotelcollection.com/panama/panama-city-suites.php ‚Ä¶</t>
  </si>
  <si>
    <t>https://twitter.com/realDonaldTrump/status/528279814747475968</t>
  </si>
  <si>
    <t>"The Art of the Deal" = #1 business book. Over 3 million copies sold. Forbes Article from Oct. 20, 2014.pic.twitter.com/OktCSRX6dq</t>
  </si>
  <si>
    <t>https://twitter.com/realDonaldTrump/status/528284378989092864</t>
  </si>
  <si>
    <t>‚ÄúThe achievements of an organization are the results of the combined effort of each individual.‚Äù ‚Äì Vince Lombardi</t>
  </si>
  <si>
    <t>https://twitter.com/realDonaldTrump/status/528286220418564096</t>
  </si>
  <si>
    <t>Crazy - Election officials saying that there is nothing stopping illegal immigrants from voting. This is very bad (unfair) for Republicans!</t>
  </si>
  <si>
    <t>https://twitter.com/realDonaldTrump/status/528287635484467200</t>
  </si>
  <si>
    <t>" @ DubC_Smitty:I don't know that much about Vladimir Putin,but I do know he's a black belt and he's real. DonaldTrump is a figure of strength</t>
  </si>
  <si>
    <t>https://twitter.com/realDonaldTrump/status/528324828580052992</t>
  </si>
  <si>
    <t>"@NadiaAlGhamri: @ realDonaldTrump Mr. Trump , I think you are a great businessman. We would all love to read some business tips from you.</t>
  </si>
  <si>
    <t>@NadiaAlGhamri @</t>
  </si>
  <si>
    <t>https://twitter.com/realDonaldTrump/status/528324929079738368</t>
  </si>
  <si>
    <t>" @ habsfan80743103: @ realDonaldTrump Canada to ban travel to Ebola hotspots http://cnn.it/1wlIlUe "</t>
  </si>
  <si>
    <t>https://twitter.com/realDonaldTrump/status/528331784002740224</t>
  </si>
  <si>
    <t>Many of the released Guantanamo detainees are now fighting for ISIS and other enemy groups.We need proper leadership before it is too late!</t>
  </si>
  <si>
    <t>https://twitter.com/realDonaldTrump/status/528354554782679040</t>
  </si>
  <si>
    <t>"@Stay_on_Green: Andrew Tahmooressi has been freed by Mexico. Obama didn't do anything. But I think that @ realDonaldTrump did.</t>
  </si>
  <si>
    <t>@Stay_on_Green @</t>
  </si>
  <si>
    <t>https://twitter.com/realDonaldTrump/status/528354852670570497</t>
  </si>
  <si>
    <t>" @ stmarie: @ realDonaldTrump Sick!!! This country is going to shit! We need real people to run this country. So get moving!"</t>
  </si>
  <si>
    <t>https://twitter.com/realDonaldTrump/status/528355095638200320</t>
  </si>
  <si>
    <t>"@Republican81: How does Mr. Trump defended himself against the dirty name calling punks on here ? Move along ignorant uneducated punks ."</t>
  </si>
  <si>
    <t>https://twitter.com/realDonaldTrump/status/528355449507442688</t>
  </si>
  <si>
    <t>"@Real_Mr_Sciales: @ realDonaldTrump pretty much saved a U.S. Marine from a Mexican prison on his own... Where was Obama on this one?" Thanks</t>
  </si>
  <si>
    <t>@Real_Mr_Sciales @</t>
  </si>
  <si>
    <t>https://twitter.com/realDonaldTrump/status/528355694307971072</t>
  </si>
  <si>
    <t>" @ skpip: Donald, you have given me some hope for this country. Maybe someone will help those of us on Disability find a job we want to work"</t>
  </si>
  <si>
    <t>https://twitter.com/realDonaldTrump/status/528356051637534720</t>
  </si>
  <si>
    <t>" @ Gregory_Gains: @ realDonaldTrump The world needs a strong US President, I think Mr. Trump would do great. Thank you.</t>
  </si>
  <si>
    <t>https://twitter.com/realDonaldTrump/status/528356208101830656</t>
  </si>
  <si>
    <t>" @ TLCr2: @ jennyapples @ realDonaldTrump @ cnnbrk @ CNN no thanks to obama"</t>
  </si>
  <si>
    <t>https://twitter.com/realDonaldTrump/status/528465795891097601</t>
  </si>
  <si>
    <t>Having a truly great imagination is often far more important than having even massive knowledge - but still, never underestimate knowledge!</t>
  </si>
  <si>
    <t>https://twitter.com/realDonaldTrump/status/528535217787895808</t>
  </si>
  <si>
    <t>The five prisoners our government so stupidly released for one pathetic traitor are now fighting and killing for ISIS-BAD DEAL! Courtmarshal</t>
  </si>
  <si>
    <t>https://twitter.com/realDonaldTrump/status/528538020094693376</t>
  </si>
  <si>
    <t>They finally let our Marine out of a Mexican prison, no thanks to Obama. Way too long. Such an event should never be allowed to happen again</t>
  </si>
  <si>
    <t>https://twitter.com/realDonaldTrump/status/528538186461745152</t>
  </si>
  <si>
    <t>"@Jennifer75AR: @ realDonaldTrump Amen, Mr Trump! Run for President. We need a strong leader!" Stay tuned!</t>
  </si>
  <si>
    <t>https://twitter.com/realDonaldTrump/status/528538684036239361</t>
  </si>
  <si>
    <t>" @ chrisprescott2: @ realDonaldTrump Hence why we need someone like you Mr. Trump to lead this nation back to greatness!" True!</t>
  </si>
  <si>
    <t>https://twitter.com/realDonaldTrump/status/528539008914452481</t>
  </si>
  <si>
    <t>" @ TJD_3250: @ realDonaldTrump would love to vote for Mr. Trump in my first official election since turning 18!"</t>
  </si>
  <si>
    <t>https://twitter.com/realDonaldTrump/status/528539685388554240</t>
  </si>
  <si>
    <t>"@_Doelicious: Save America! Vote for @ realDonaldTrump #2016 !"</t>
  </si>
  <si>
    <t>@_Doelicious @</t>
  </si>
  <si>
    <t>https://twitter.com/realDonaldTrump/status/528539720562012160</t>
  </si>
  <si>
    <t>" @ Tmezzy20: @ realDonaldTrump Mr. Trump for PRESIDENT"</t>
  </si>
  <si>
    <t>https://twitter.com/realDonaldTrump/status/528540301032701952</t>
  </si>
  <si>
    <t>" @ bjones112892: @ realDonaldTrump is who my vote will go to#trumpforpresident"</t>
  </si>
  <si>
    <t>#trumpforpresident</t>
  </si>
  <si>
    <t>https://twitter.com/realDonaldTrump/status/528552272197079040</t>
  </si>
  <si>
    <t>" @ ScottSolinger: Thank you for your dilignet effort in the publicizing of the jailed Marine Tahmooressi. Pathetic it didn't happen sooner."</t>
  </si>
  <si>
    <t>https://twitter.com/realDonaldTrump/status/528552830853210113</t>
  </si>
  <si>
    <t>" @ zfry007: @ realDonaldTrump run for office!"</t>
  </si>
  <si>
    <t>https://twitter.com/realDonaldTrump/status/528553213025615872</t>
  </si>
  <si>
    <t>"@kawaiibitchx: " @ PolitiGal2012: American RT @kawaiibitchx: I want America to be the nation it once was # TrumpForPresident" AMERICA"</t>
  </si>
  <si>
    <t>https://twitter.com/realDonaldTrump/status/528554284141797377</t>
  </si>
  <si>
    <t>" @ spidersteve1977: @ realDonaldTrump @ ronmeier123 @ FoxNews @ kerrygold1914 @ seanhannity bet trump would be like reagan all over again!" Nice!</t>
  </si>
  <si>
    <t>https://twitter.com/realDonaldTrump/status/528554467307044864</t>
  </si>
  <si>
    <t>" @ bid2buy: When it takes this long to get a Marine back from a country where Americans vacation something is wrong. @ realDonaldTrump # Marine</t>
  </si>
  <si>
    <t>https://twitter.com/realDonaldTrump/status/528554578531581953</t>
  </si>
  <si>
    <t>" @ KaelaDianne97: @ realDonaldTrump please run for office. We can't have Hillary running this country even MORE downhill! We need a leader!"</t>
  </si>
  <si>
    <t>https://twitter.com/realDonaldTrump/status/528575798769643520</t>
  </si>
  <si>
    <t>" @ joepilot56: @ realDonaldTrump @ spidersteve1977 @ ronmeier123 @ FoxNews @ kerrygold1914 @ seanhannity Only better!" Thanks.</t>
  </si>
  <si>
    <t>https://twitter.com/realDonaldTrump/status/528620938452271105</t>
  </si>
  <si>
    <t>" @ JudgeJeanine: THE @ realDonaldTrump arrives for # Justice interview. Catch it tonight on @ FoxNews! pic.twitter.com/KrcPux2UbM"</t>
  </si>
  <si>
    <t>https://twitter.com/realDonaldTrump/status/528621259136176128</t>
  </si>
  <si>
    <t>" @ sandihill29: @ JudgeJeanine @ realDonaldTrump @ FoxNews I watch your SHOW every sat nite!! Love YOU n show. Love @ realDonaldTrump TOO"</t>
  </si>
  <si>
    <t>https://twitter.com/realDonaldTrump/status/528621737186197504</t>
  </si>
  <si>
    <t>" @ avellacompany1: @ realDonaldTrump the best" Thanks.</t>
  </si>
  <si>
    <t>https://twitter.com/realDonaldTrump/status/528625654615773186</t>
  </si>
  <si>
    <t>. @ JudgeJeanine Tonight at 9 P.M. on @ FoxNews - ENJOY!</t>
  </si>
  <si>
    <t>https://twitter.com/realDonaldTrump/status/528676657675370496</t>
  </si>
  <si>
    <t>"@BestMJPics: Michael Jackson with Donald Trump # BestMJPics https://twitter.com/BestMJPics/status/526320600756027393/photo/1pic.twitter.com/ZqzYHPWw4r "</t>
  </si>
  <si>
    <t>https://twitter.com/realDonaldTrump/status/528678872649580544</t>
  </si>
  <si>
    <t>"@shawnrss: @ realDonaldTrump @ avellacompany1 Trump, we are all serious, you better be President friend."</t>
  </si>
  <si>
    <t>https://twitter.com/realDonaldTrump/status/528679350447931394</t>
  </si>
  <si>
    <t>" @ TpartyAnita: @ realDonaldTrump @ JudgeJeanine @ FoxNews I adore them both!!!!!!!!!!"</t>
  </si>
  <si>
    <t>https://twitter.com/realDonaldTrump/status/528681665691136000</t>
  </si>
  <si>
    <t>. @ TrumpDoral. Thanks for the many nice statements and to the media and golf critics for the great reviews of the brand new BLUE MONSTER!</t>
  </si>
  <si>
    <t>https://twitter.com/realDonaldTrump/status/528682388625584129</t>
  </si>
  <si>
    <t>" @ kaiame: RT @eurgolf Beautiful vista over 18th hole at @ TrumpScotland at Menie Estate. DonaldTrump # golf # Scotlandpic.twitter.com/Q6oQdAdiis</t>
  </si>
  <si>
    <t>@ @eurgolf @</t>
  </si>
  <si>
    <t>https://twitter.com/realDonaldTrump/status/528682537338810368</t>
  </si>
  <si>
    <t>"@RowleyRhonda: I feel our country is falling apart by the day, possibly by the hours, PLEASE PLEASE PLEASE run for president! # Trump2016"</t>
  </si>
  <si>
    <t>https://twitter.com/realDonaldTrump/status/528885656756686848</t>
  </si>
  <si>
    <t>"@MarybethCostell: @ realDonaldTrump PLEASE save our country, we NEED YOU AS OUR NEXT PRESIDENT.</t>
  </si>
  <si>
    <t>@MarybethCostell @</t>
  </si>
  <si>
    <t>https://twitter.com/realDonaldTrump/status/528885722192035840</t>
  </si>
  <si>
    <t>" @ iadoreem: @ realDonaldTrump @ JudgeJeanine @ FoxNews You were great Donald!"</t>
  </si>
  <si>
    <t>https://twitter.com/realDonaldTrump/status/528885943185727488</t>
  </si>
  <si>
    <t>" @ loubie126: @ realDonaldTrump @RowleyRhonda I echo these words...RUN for the presidency!"</t>
  </si>
  <si>
    <t>https://twitter.com/realDonaldTrump/status/528886841425289217</t>
  </si>
  <si>
    <t>"@puntjepunt1: @ IvankaTrump @ EricTrump @ realDonaldTrump @ TrumpGolfLinks you are from the MacLeod Clan!!!! NO KIDDING AMAZING!"</t>
  </si>
  <si>
    <t>@puntjepunt1 @ @ @ @</t>
  </si>
  <si>
    <t>https://twitter.com/realDonaldTrump/status/528887033281134592</t>
  </si>
  <si>
    <t>" @ MarkTromBoyd: Brekkie and round of golf at the amazing @ TrumpScotland course. Great facilities @ realDonaldTrump!</t>
  </si>
  <si>
    <t>https://twitter.com/realDonaldTrump/status/528887554427600896</t>
  </si>
  <si>
    <t>" @ Kev_360: @ Fairbuilt @ TrumpScotland Great photo. I finished my round with a par. 18 strategically placed bunkers. Risk and reward."</t>
  </si>
  <si>
    <t>https://twitter.com/realDonaldTrump/status/528888894604210176</t>
  </si>
  <si>
    <t>" @ Chick. I try to learn from the past, but I plan for the future by focusing exclusively on the present. That's were the fun is. DonaldTrump</t>
  </si>
  <si>
    <t>https://twitter.com/realDonaldTrump/status/528889058093989888</t>
  </si>
  <si>
    <t>" @ ronmeier123: @ realdonaldtrump @ foxnews @ kerrygold1914 @ seanhannity @ spidersteve1977 MR. Trump is a Class Act!" THANK YOU.</t>
  </si>
  <si>
    <t>https://twitter.com/realDonaldTrump/status/528889625377767424</t>
  </si>
  <si>
    <t>" @ TreyCarpenter3: Just saw the @ realDonaldTrump on Justice, he is probably our best chance to fix this mess BarackObama has made # Trump2016</t>
  </si>
  <si>
    <t>https://twitter.com/realDonaldTrump/status/528890120322441216</t>
  </si>
  <si>
    <t>" @ r_ieysg: @ JudgeJeanine @ realDonaldTrump, I know a lot of people don't like listening to him but he speaks the truth." So true!</t>
  </si>
  <si>
    <t>https://twitter.com/realDonaldTrump/status/528890903776473088</t>
  </si>
  <si>
    <t>" @ patrickmaser: @ realDonaldTrump thank you for Being a Great example of America Success story !!!" Thank you, so nice.</t>
  </si>
  <si>
    <t>https://twitter.com/realDonaldTrump/status/528891108848586752</t>
  </si>
  <si>
    <t>" @ RealSQUEZZ: @ realDONALDTRUMP IF YOU RUN FOR PRESIDENCY, MY VOTE IS GUARANTEED TO YOU!!!! # Trump2016!!!"</t>
  </si>
  <si>
    <t>https://twitter.com/realDonaldTrump/status/528891210514317312</t>
  </si>
  <si>
    <t>" @ Jackshallis: Donald trump for president @ realDonaldTrump"</t>
  </si>
  <si>
    <t>https://twitter.com/realDonaldTrump/status/528891538538262528</t>
  </si>
  <si>
    <t>" @ CahlRStorrie: After watching @hannityshow w/ @ realDonaldTrump on it, made me realise how good a president Trump will make # Trump2016"</t>
  </si>
  <si>
    <t>https://twitter.com/realDonaldTrump/status/528891700404834304</t>
  </si>
  <si>
    <t>" @ akhan_15: I'm currently 16 years old. I'll be eligible to vote next election. Fix Obama's mess and run. You have my vote! # Trump2016"</t>
  </si>
  <si>
    <t>https://twitter.com/realDonaldTrump/status/528891809540632577</t>
  </si>
  <si>
    <t>" @ joeynemati: @ realDonaldTrump President Trump has a nice ring to it."</t>
  </si>
  <si>
    <t>https://twitter.com/realDonaldTrump/status/528892770644393985</t>
  </si>
  <si>
    <t>"@PropertyJustice: @ Jackshallis Strange how Obama was such a great speaker before his election &amp; simply carried on only speaking &amp; no doing.</t>
  </si>
  <si>
    <t>@PropertyJustice @</t>
  </si>
  <si>
    <t>https://twitter.com/realDonaldTrump/status/528892903536742401</t>
  </si>
  <si>
    <t>" @ FRESHMIGZZ: @ realDonaldTrump for president # Trump2016 # ibelieve"</t>
  </si>
  <si>
    <t>https://twitter.com/realDonaldTrump/status/528898433789460480</t>
  </si>
  <si>
    <t>Wow, so far everyone running for office who I did a ROBOCALL for has taken the lead in the polls -- the smart pols know this. GREAT!</t>
  </si>
  <si>
    <t>https://twitter.com/realDonaldTrump/status/528956379974078465</t>
  </si>
  <si>
    <t>Strong debate by @ PerdueSenate. No question he won. We need more business leaders with bold vision to fix Washington. # GASen</t>
  </si>
  <si>
    <t>https://twitter.com/realDonaldTrump/status/528957554928652288</t>
  </si>
  <si>
    <t>Obama/Reid/Nunn's failed economic policies are not working. @ PerdueSenate will bring fresh perspective to solving problems. # GASen</t>
  </si>
  <si>
    <t>https://twitter.com/realDonaldTrump/status/528957953198809088</t>
  </si>
  <si>
    <t>"Michelle Nunn will be a rubber stamp for Barack Obama." - @ Perduesenate. GOTV for David this Tuesday!</t>
  </si>
  <si>
    <t>https://twitter.com/realDonaldTrump/status/529074091199049729</t>
  </si>
  <si>
    <t>. @ MattGinellaGC @ GCMorningDrive Matt will be talking about Trump National Doral tomorrow A.M. Terrific guy, looking forward to it!</t>
  </si>
  <si>
    <t>https://twitter.com/realDonaldTrump/status/529078036772438016</t>
  </si>
  <si>
    <t>. @ SkyscraperLive: Nick, all of the folks at Trump International next door are wishing you well. We will block the strong winds!</t>
  </si>
  <si>
    <t>https://twitter.com/realDonaldTrump/status/529080707839430656</t>
  </si>
  <si>
    <t>" @ Nardokids:I believe you had a huge part in bringing our soldier out of Mexico. As the Mom of an Airman I thank you for your efforts.Thanks</t>
  </si>
  <si>
    <t>https://twitter.com/realDonaldTrump/status/529081098152996865</t>
  </si>
  <si>
    <t>" @ welshIV: @ realDonaldTrump @ MattGinellaGC @ GCMorningDrive Our work group played The Doral last February. It is a magnificent course!"Thanks</t>
  </si>
  <si>
    <t>https://twitter.com/realDonaldTrump/status/529081187428732929</t>
  </si>
  <si>
    <t>" @ AdverTina: @ realDonaldTrump RU at @ TrumpChicago watching # NikWalenda # SkyscraperLive ?"</t>
  </si>
  <si>
    <t>https://twitter.com/realDonaldTrump/status/529081870672486400</t>
  </si>
  <si>
    <t>"@Paulyp94: Learning from THE man @ realDonaldTrump https://twitter.com/Paulyp94/status/529072486772920320/photo/1pic.twitter.com/yahdnd4Xyz " Thank you.</t>
  </si>
  <si>
    <t>@Paulyp94 @</t>
  </si>
  <si>
    <t>https://twitter.com/realDonaldTrump/status/529082211593912322</t>
  </si>
  <si>
    <t>"@seyjohnny: Obama traded 5 low life's from Gitmo for a soldier who was considered a deserter, but did nothing for the soldier in Mexico"</t>
  </si>
  <si>
    <t>https://twitter.com/realDonaldTrump/status/529082441974415360</t>
  </si>
  <si>
    <t>" @ hotter_hodder: I added two new @ realDonaldTrump ties to my collection" At Macy's, thanks.</t>
  </si>
  <si>
    <t>https://twitter.com/realDonaldTrump/status/529103619699003392</t>
  </si>
  <si>
    <t>" @ DCBelleonWheels: @ realDonaldTrump gets it right: http://www.wnd.com/2014/11/trump-never-a-greater-enemy-to-israel-than-obama/ ‚Ä¶"</t>
  </si>
  <si>
    <t>https://twitter.com/realDonaldTrump/status/529106416163110912</t>
  </si>
  <si>
    <t>"@PGWELLMAN: You have influenced me to become an entrepreneur, I am still preparing my business plan. You're a good man, and thank you."</t>
  </si>
  <si>
    <t>https://twitter.com/realDonaldTrump/status/529106725304283136</t>
  </si>
  <si>
    <t>" @ DCBelleonWheels: @ realDonaldTrump Thanks for the quote &amp; R/T! Thank you for loving America and supporting Israel."</t>
  </si>
  <si>
    <t>https://twitter.com/realDonaldTrump/status/529106968733302787</t>
  </si>
  <si>
    <t>"@CRinQC: Hates military. Tues, remember how pres hasn't lifted a finger for USMC Tahmooressi. Only wants illegals to cross border."</t>
  </si>
  <si>
    <t>https://twitter.com/realDonaldTrump/status/529108946540580864</t>
  </si>
  <si>
    <t>. @ MattGinellaGC Don't forget to watch Matt tomorrow on Morning Drive talking about The Blue Monster and Trump Doral. @ GolfChannel</t>
  </si>
  <si>
    <t>https://twitter.com/realDonaldTrump/status/529220214958096384</t>
  </si>
  <si>
    <t>" @ StevenQRMTL: Great vibe @ rebar @ TrumpChicago pic.twitter.com/0AuXm3mkpR"</t>
  </si>
  <si>
    <t>https://twitter.com/realDonaldTrump/status/529220970046042112</t>
  </si>
  <si>
    <t>" @ joelivan2: @ realDonaldTrump @ MattGinellaGC @ GolfChannel Blue Monster! The best course in south Florida"</t>
  </si>
  <si>
    <t>https://twitter.com/realDonaldTrump/status/529225948122869760</t>
  </si>
  <si>
    <t>I will be doing @ foxandfriends this morning at 8 (not 7).</t>
  </si>
  <si>
    <t>https://twitter.com/realDonaldTrump/status/529239478049992704</t>
  </si>
  <si>
    <t>" @ ronmeier123: @ realdonaldtrump @ foxandfriends Won't miss it! Don't hold back, say it like it is! Have a Great Day MR. Trump!"</t>
  </si>
  <si>
    <t>https://twitter.com/realDonaldTrump/status/529255469748346880</t>
  </si>
  <si>
    <t>" @ TalismanJohnnyA: @ realDonaldTrump @ foxandfriends WHEW!!! The week is never the same if you don't do Mondays Donald!"</t>
  </si>
  <si>
    <t>https://twitter.com/realDonaldTrump/status/529261174463160322</t>
  </si>
  <si>
    <t>"@Jennifer75AR: @ realDonaldTrump Awesome job as always! I love hearing what you have to say every week! # Trump2016"</t>
  </si>
  <si>
    <t>https://twitter.com/realDonaldTrump/status/529288924079063041</t>
  </si>
  <si>
    <t>"@emilyplacido @ hotter_hodder My husband was upset. Trump ties &amp; shirts nowhere to be found i our local Macys!" Go tohttp://Macys.com</t>
  </si>
  <si>
    <t>https://twitter.com/realDonaldTrump/status/529319566108016640</t>
  </si>
  <si>
    <t>. @ MattGinellaGC Thx for the nice story @ TrumpDoral. Look forward to showing you Trump Int‚Äôl in Aberdeen in the spring &amp; Turnberry plans.</t>
  </si>
  <si>
    <t>https://twitter.com/realDonaldTrump/status/529323308983255040</t>
  </si>
  <si>
    <t>Via @ BreitbartNews by @ IanHanchett: ‚ÄúTrump: Obama ‚ÄòTreats Our Known Enemies Much Better‚Äô Than Israel‚Äùhttp://www.breitbart.com/Breitbart-TV/2014/11/01/Trump-Obama-Treats-Our-Known-Enemies-Much-Better-Than-Israel ‚Ä¶</t>
  </si>
  <si>
    <t>https://twitter.com/realDonaldTrump/status/529336973597896705</t>
  </si>
  <si>
    <t>Via @ haaretzcom: ‚ÄúDonald Trump calls Obama Israel's greatest enemy‚Äùhttp://www.haaretz.com/news/diplomacy-defense/1.624269 ‚Ä¶</t>
  </si>
  <si>
    <t>https://twitter.com/realDonaldTrump/status/529343954740051968</t>
  </si>
  <si>
    <t>The prestigious 800-acre @ TrumpDoral boast luxurious event spaces and 5 Star restaurants http://www.trumphotelcollection.com/miami/doral-miami-resorts.php ‚Ä¶</t>
  </si>
  <si>
    <t>https://twitter.com/realDonaldTrump/status/529353342339018753</t>
  </si>
  <si>
    <t>Congratulations to @ SteveKingIA and his team on running a great campaign. Steve is a strong leader in the House.</t>
  </si>
  <si>
    <t>https://twitter.com/realDonaldTrump/status/529355398546214913</t>
  </si>
  <si>
    <t>A Veteran &amp; true Conservative, @ leezeldin will make a real difference in Washington. NY-1 GOP, GOTV for Lee tomorrow!</t>
  </si>
  <si>
    <t>https://twitter.com/realDonaldTrump/status/529364575620456448</t>
  </si>
  <si>
    <t>"@BaglanHIlls Going to invest in one of your books tomorrow! Which one would you recommend? # TRUMP" Start with The Art of the Deal.</t>
  </si>
  <si>
    <t>https://twitter.com/realDonaldTrump/status/529368069261766657</t>
  </si>
  <si>
    <t>Via @Newsmax_Media: ‚Äú @ RepMattSalmon: Obama 'Didn't Lift a Finger' to Help Free Marine in Mexican Prison‚Äùhttp://www.Newsmax.com/Newsfront/Mexico-prison-Marine-free/2014/11/01/id/604602/#ixzz3I1Wq7WB1 ‚Ä¶</t>
  </si>
  <si>
    <t>#ixzz3I1Wq7WB1</t>
  </si>
  <si>
    <t>https://twitter.com/realDonaldTrump/status/529379360223285250</t>
  </si>
  <si>
    <t>Via @ DailyCaller @ NeilMunroDC: ‚ÄúObama‚Äôs Border Policy Fueled Epidemic, Evidence Shows‚Äùhttp://dailycaller.com/2014/10/31/obamas-border-policy-fueled-epidemic-evidence-shows/ ‚Ä¶</t>
  </si>
  <si>
    <t>https://twitter.com/realDonaldTrump/status/529382606056742912</t>
  </si>
  <si>
    <t>Very excited for @ LaraLeaYunaska and @ EricTrump‚Äôs wedding this weekend.</t>
  </si>
  <si>
    <t>https://twitter.com/realDonaldTrump/status/529419704549789697</t>
  </si>
  <si>
    <t># TrumpAdvice http://instagram.com/p/u9OEqTGhZM/</t>
  </si>
  <si>
    <t>https://twitter.com/realDonaldTrump/status/529578884527046656</t>
  </si>
  <si>
    <t>"@leksi0731: If @ realDonaldTrump ran for president he would have my vote!"</t>
  </si>
  <si>
    <t>@leksi0731 @</t>
  </si>
  <si>
    <t>https://twitter.com/realDonaldTrump/status/529579570253791233</t>
  </si>
  <si>
    <t>" @ austin_noah530: Just bought @ realDonaldTrump The Art of The Deal. Can't wait to read this " Great!</t>
  </si>
  <si>
    <t>https://twitter.com/realDonaldTrump/status/529579810914594816</t>
  </si>
  <si>
    <t>" @ GolfLetsGo: @ realDonaldTrump Trump National Palos Verdes... # golfgem # golfletsgo # golf pic.twitter.com/Hm8UTom8HV"</t>
  </si>
  <si>
    <t>https://twitter.com/realDonaldTrump/status/529580200229883904</t>
  </si>
  <si>
    <t>" @ JUrciuoli19: @getjohnkelly @ realDonaldTrump Apprentice is awesome"</t>
  </si>
  <si>
    <t>@ @getjohnkelly @</t>
  </si>
  <si>
    <t>https://twitter.com/realDonaldTrump/status/529636581519687680</t>
  </si>
  <si>
    <t>Watch to see the new cast of @ ApprenticeNBC-http://youtu.be/s0q5805aQ8A?list=PLzu3xg72huHioztC_HoFwjzDDJN3h-bxU ‚Ä¶</t>
  </si>
  <si>
    <t>https://twitter.com/realDonaldTrump/status/529677921750122496</t>
  </si>
  <si>
    <t>Photos from the @ ApprenticeNBC press conference- http://on.fb.me/1uqSf7J . Premieres January 4th on @ NBC.</t>
  </si>
  <si>
    <t>https://twitter.com/realDonaldTrump/status/529697134002860032</t>
  </si>
  <si>
    <t>My @ todayshow int. with @ MLauer announcing the January 4th premiere &amp; cast of the 14th season of @ ApprenticeNBC http://www.today.com/popculture/kate-gosselin-ian-ziering-brandi-glanville-more-join-celebrity-apprentice-1D80263019 ‚Ä¶</t>
  </si>
  <si>
    <t>https://twitter.com/realDonaldTrump/status/529698714026512384</t>
  </si>
  <si>
    <t>Congratulations to @ SenScottBrown on running an aggressive &amp; fair campaign. Vote for Scott today New Hampshire!</t>
  </si>
  <si>
    <t>https://twitter.com/realDonaldTrump/status/529703073242185728</t>
  </si>
  <si>
    <t>Via @Newsmax_Media by @ wandacarruthers: ‚ÄúTrump: GOP on Edge of Winning 'Big' and Forcing Obama to Act‚Äùhttp://www.newsmax.com/politics/midterms-senate-obama-obamacare/2014/11/03/id/604867/ ‚Ä¶</t>
  </si>
  <si>
    <t>https://twitter.com/realDonaldTrump/status/529703463283097600</t>
  </si>
  <si>
    <t>@ ThomTillis, you have run a wonderful campaign. Good luck today!</t>
  </si>
  <si>
    <t>https://twitter.com/realDonaldTrump/status/529706792729997314</t>
  </si>
  <si>
    <t>Today is referendum on ObamaCare, Amnesty, slow growth, having your healthcare dropped &amp; all the other lies.</t>
  </si>
  <si>
    <t>https://twitter.com/realDonaldTrump/status/529718197084508160</t>
  </si>
  <si>
    <t>Via @ todayshow by @ ReeHines: ‚ÄúDonald Trump reveals new @ ApprenticeNBC cast, talks Joan Rivers' role on show‚Äùhttp://www.today.com/popculture/kate-gosselin-ian-ziering-brandi-glanville-more-join-celebrity-apprentice-1D80263019 ‚Ä¶</t>
  </si>
  <si>
    <t>https://twitter.com/realDonaldTrump/status/529734654417715200</t>
  </si>
  <si>
    <t>Today the Democrats lose big. But tomorrow the Republicans must communicate a positive pro-growth agenda.</t>
  </si>
  <si>
    <t>https://twitter.com/realDonaldTrump/status/529744159532679169</t>
  </si>
  <si>
    <t>This season‚Äôs cast of @ ApprenticeNBC brings excitement to the Board Room. Lots of surprises &amp; great tasks. Enjoy ‚Äì Jan. 4th!</t>
  </si>
  <si>
    <t>https://twitter.com/realDonaldTrump/status/529747849186385920</t>
  </si>
  <si>
    <t>Today will be a big day @ Team_Mitch for you in many ways. The country is lucky.</t>
  </si>
  <si>
    <t>https://twitter.com/realDonaldTrump/status/529750212169175040</t>
  </si>
  <si>
    <t>Good luck to @ joniernst. You will make a wonderful Senator.</t>
  </si>
  <si>
    <t>https://twitter.com/realDonaldTrump/status/529783572480000001</t>
  </si>
  <si>
    <t>" @ MrScottMurray: Hey @ realDonaldTrump, I'm very excited to hear we're getting # TheCelebrityApprentice back on TV in just 2 months!"</t>
  </si>
  <si>
    <t>https://twitter.com/realDonaldTrump/status/529783723617558528</t>
  </si>
  <si>
    <t>" @ 00RSTW00: Most brilliant casting in the history of TV: Gilbert Gottfried on Celebrity Apprentice. @ realDonaldTrump"</t>
  </si>
  <si>
    <t>https://twitter.com/realDonaldTrump/status/529784587019251712</t>
  </si>
  <si>
    <t>" @ BrielleZolciak: @ realDonaldTrump what do I have to do to get u to run for president # byeobama" Just hang in there!</t>
  </si>
  <si>
    <t>https://twitter.com/realDonaldTrump/status/529784711090937857</t>
  </si>
  <si>
    <t>"@PuNiShMeNt75: @ realDonaldTrump Grab your popcorn, because T.O. is on The Celebrity Apprentice in 2 months."</t>
  </si>
  <si>
    <t>@PuNiShMeNt75 @</t>
  </si>
  <si>
    <t>https://twitter.com/realDonaldTrump/status/529784771207913472</t>
  </si>
  <si>
    <t>" @ mariadomenique9: @ realDonaldTrump umm when does # CelebrityApprentice start?! My girl Vivica A Fox is guna be on it so im def watchin!!"</t>
  </si>
  <si>
    <t>https://twitter.com/realDonaldTrump/status/529784848970309632</t>
  </si>
  <si>
    <t>" @ DaniellefromNH: @ realDonaldTrump @ 00RSTW00 with # joanrivers hosting some - absolutely! cannot wait!! thanks @ realDonaldTrump"</t>
  </si>
  <si>
    <t>https://twitter.com/realDonaldTrump/status/529784889000738816</t>
  </si>
  <si>
    <t>" @ kymwharton: @ realDonaldTrump can't wait for The Apprentice to be back # favshow"</t>
  </si>
  <si>
    <t>https://twitter.com/realDonaldTrump/status/529785569555918848</t>
  </si>
  <si>
    <t>" @ SeattleSeahack: If I write you in under every race, does that invalidate my ballot? I also wrote "Trump Decides" on all the initiatives."</t>
  </si>
  <si>
    <t>https://twitter.com/realDonaldTrump/status/529785823051272193</t>
  </si>
  <si>
    <t>" @ STN_Entertain @ realDonaldTrump ‚Äôs new Celebrity Apprentice will have @ GeraldoRivera, @ kevinjonas and Kate Gosselin‚Äî http://bit.ly/1zuFQ4x</t>
  </si>
  <si>
    <t>https://twitter.com/realDonaldTrump/status/529787244689637377</t>
  </si>
  <si>
    <t>. @ ericbolling Great job on The Five tonight, and not only because you were so nice to The Apprentice. See you soon and thanks!</t>
  </si>
  <si>
    <t>https://twitter.com/realDonaldTrump/status/529795516368822272</t>
  </si>
  <si>
    <t>" @ can_U_see_2020: " @ realDonaldTrump: "@RowleyRhonda: I feel our country is falling apart by the day, please run for president! # Trump2016"""</t>
  </si>
  <si>
    <t>https://twitter.com/realDonaldTrump/status/529795571456811010</t>
  </si>
  <si>
    <t>"@shellyshells626: @ realDonaldTrump @ BrielleZolciak I'd vote for Donald ! OH yeah"</t>
  </si>
  <si>
    <t>@shellyshells626 @ @</t>
  </si>
  <si>
    <t>https://twitter.com/realDonaldTrump/status/529795732316758017</t>
  </si>
  <si>
    <t>" @ BeetaBenjy: @ realDonaldTrump destroying @ BarackObama as only he can: https://www.youtube.com/watch?v=bdNDf_zGSAY#t=72 ‚Ä¶ # Israel"</t>
  </si>
  <si>
    <t>#t #</t>
  </si>
  <si>
    <t>https://twitter.com/realDonaldTrump/status/529796743756394497</t>
  </si>
  <si>
    <t>. @ Team_Mitch Congratulations Mitch!</t>
  </si>
  <si>
    <t>https://twitter.com/realDonaldTrump/status/529796930675539968</t>
  </si>
  <si>
    <t>"@troyer_jeb: Just ordered The Art of the Deal by @ realDonaldTrump. Can't wait to read it" Great.</t>
  </si>
  <si>
    <t>@troyer_jeb @</t>
  </si>
  <si>
    <t>https://twitter.com/realDonaldTrump/status/529797147281989632</t>
  </si>
  <si>
    <t>" @ ktlaudy: @ realDonaldTrump so when are you going to start campaigning?" Stay tuned!</t>
  </si>
  <si>
    <t>https://twitter.com/realDonaldTrump/status/529797618914709504</t>
  </si>
  <si>
    <t>"@shellyshells626: I must say that anything Donald says or promotes makes a huge impact on a lot of people's decisions. Smart man!"</t>
  </si>
  <si>
    <t>https://twitter.com/realDonaldTrump/status/529797681363697666</t>
  </si>
  <si>
    <t>" @ jennyuhas: Excited to hear that Jonny Damon will be back on my TV! Thanks @ realDonaldTrump!! # CelebrityApprentice"</t>
  </si>
  <si>
    <t>https://twitter.com/realDonaldTrump/status/529797832002134016</t>
  </si>
  <si>
    <t>" @ wolf_grayson: Can't wait to see @ GeraldoRivera on celebrity apprentice hosted by @ realDonaldTrump"</t>
  </si>
  <si>
    <t>https://twitter.com/realDonaldTrump/status/529798041906057216</t>
  </si>
  <si>
    <t>" @ rexhispaniae: It's been way too long! Looking forward to starting the new year with you back on TV! Love @ ApprenticeNBC. I can't wait!"</t>
  </si>
  <si>
    <t>https://twitter.com/realDonaldTrump/status/529798279320449024</t>
  </si>
  <si>
    <t>"@Scorpiannes: @ realDonaldTrump Sir...I respectfully request that you save America and run for President."</t>
  </si>
  <si>
    <t>@Scorpiannes @</t>
  </si>
  <si>
    <t>https://twitter.com/realDonaldTrump/status/529798399793442817</t>
  </si>
  <si>
    <t>" @ nickmaurer_: @ realDonaldTrump @ ericbolling yall both awesome."</t>
  </si>
  <si>
    <t>https://twitter.com/realDonaldTrump/status/529798769424863232</t>
  </si>
  <si>
    <t>" @ Debralynnxx: @ STN_Entertain @ GeraldoRivera @ kevinjonas Well, that is quite the line-up ! Predict very good ratings for you Mr. Trump !"</t>
  </si>
  <si>
    <t>https://twitter.com/realDonaldTrump/status/529799628691361792</t>
  </si>
  <si>
    <t>"@MikeyJFitz: Something tells me a DonaldTrump announcement on If he will/won't run in 2016 will come at season/series final of CA"</t>
  </si>
  <si>
    <t>https://twitter.com/realDonaldTrump/status/529799896376037376</t>
  </si>
  <si>
    <t>"@RowleyRhonda: @ realDonaldTrump Well Sir I am ready to get on the Trump 2016 campaign trail # Trump2016"</t>
  </si>
  <si>
    <t>@RowleyRhonda @</t>
  </si>
  <si>
    <t>https://twitter.com/realDonaldTrump/status/529815744654356480</t>
  </si>
  <si>
    <t>Looking like a really big night for Republicans - a tremendous refutation of President Obama and his failed policies!</t>
  </si>
  <si>
    <t>https://twitter.com/realDonaldTrump/status/529829777608560641</t>
  </si>
  <si>
    <t>One year ago I started calling President Obama INCOMPETENT and people thought it was too tough. Tonight everyone is using that word!</t>
  </si>
  <si>
    <t>https://twitter.com/realDonaldTrump/status/529941469260693504</t>
  </si>
  <si>
    <t>.@FLGovScott: Amazing race, tremendous courage - you deserved this win for a very old fashioned reason - you have been a great governor!</t>
  </si>
  <si>
    <t>https://twitter.com/realDonaldTrump/status/529942695343837185</t>
  </si>
  <si>
    <t>A really bad night for President Obama. Now the Republicans have to get together and get the job done!</t>
  </si>
  <si>
    <t>https://twitter.com/realDonaldTrump/status/529962203550875648</t>
  </si>
  <si>
    <t>"@zedd_tahlz: Can't wait for the new season of # CelebrityApprentice its gonna be epic!! Great cast selection @ realDonaldTrump"</t>
  </si>
  <si>
    <t>@zedd_tahlz @</t>
  </si>
  <si>
    <t>https://twitter.com/realDonaldTrump/status/529962380927983616</t>
  </si>
  <si>
    <t>"@mangooppl: @ realDonaldTrump Which means President Trump !"</t>
  </si>
  <si>
    <t>@mangooppl @</t>
  </si>
  <si>
    <t>https://twitter.com/realDonaldTrump/status/529962495612837890</t>
  </si>
  <si>
    <t>" @ Mitchwa: @ realDonaldTrump What a great night for the good guys. I'm worried about Obama using executive power to pass immigration law"</t>
  </si>
  <si>
    <t>https://twitter.com/realDonaldTrump/status/529963593400610816</t>
  </si>
  <si>
    <t>. @ Team_Mitch Fantastic win, we are all proud of you! Your victory speech last night was very gracious to an opponent whose speech was not.</t>
  </si>
  <si>
    <t>https://twitter.com/realDonaldTrump/status/530065929418575873</t>
  </si>
  <si>
    <t>The weak jokers who so badly hurt great Penn State University should have fought the NCAA instead of making a deal-http://bit.ly/1s4RRF1</t>
  </si>
  <si>
    <t>https://twitter.com/realDonaldTrump/status/530073003372335104</t>
  </si>
  <si>
    <t># TrumpVlog Make our country great again! http://instagram.com/p/vB3KIimhUY/</t>
  </si>
  <si>
    <t>https://twitter.com/realDonaldTrump/status/530075795684081664</t>
  </si>
  <si>
    <t>Had @ SenScottBrown asked me to do a robo call for him, I would have done it and he would have won.</t>
  </si>
  <si>
    <t>https://twitter.com/realDonaldTrump/status/530087065237463040</t>
  </si>
  <si>
    <t># TrumpAdvice http://instagram.com/p/vB9jYcmhfC/</t>
  </si>
  <si>
    <t>https://twitter.com/realDonaldTrump/status/530103633430724608</t>
  </si>
  <si>
    <t>Via @ NYDailyNews: "Joan Rivers' last work for @ ApprenticeNBC will run on two shows next season, says Donald Trump"http://www.nydailynews.com/entertainment/gossip/confidential/donald-trump-wild-rivers-act-encore-article-1.1999296?utm_source=twitterfeed&amp;utm_medium=twitter&amp;utm_campaign=Feed%3A+nydnrss%2Fentertainment%2Fgossip%2Fconfidential+%28Confidential+%29 ‚Ä¶</t>
  </si>
  <si>
    <t>https://twitter.com/realDonaldTrump/status/530103737952792576</t>
  </si>
  <si>
    <t>Congratulations to @ CharlieCrist who has now lost a statewide election in Florida as a Republican, Independent &amp; Democrat.</t>
  </si>
  <si>
    <t>https://twitter.com/realDonaldTrump/status/530106677157433344</t>
  </si>
  <si>
    <t>Via @ PRNewswire: "TRUMP HOTEL COLLECTION‚Ñ¢ Announces Trump¬Æ International Hotel &amp; Tower Baku"http://www.prnewswire.com/news-releases/trump-hotel-collection-announces-trump-international-hotel--tower-baku-281425361.html ‚Ä¶</t>
  </si>
  <si>
    <t>https://twitter.com/realDonaldTrump/status/530108838973022208</t>
  </si>
  <si>
    <t>Obama has now had two record &amp; historic midterm losses. There is Hope &amp; Change for America.</t>
  </si>
  <si>
    <t>https://twitter.com/realDonaldTrump/status/530114792481386496</t>
  </si>
  <si>
    <t>Yesterday was a referendum on ObamaCare &amp; all other Obama fiascos. Republicans can now rein him in.</t>
  </si>
  <si>
    <t>https://twitter.com/realDonaldTrump/status/530116445121048576</t>
  </si>
  <si>
    <t>I recorded robo calls for @ Perduesenate, @ leezeldin &amp; @ SteveKingIA. All had record wins. # MidasTouch</t>
  </si>
  <si>
    <t>https://twitter.com/realDonaldTrump/status/530122986989572096</t>
  </si>
  <si>
    <t>The Maryland Democrat Party attacked me with a racist flyer. @ Hogan4Governor won, 2nd GOP governor elected in 40 years.</t>
  </si>
  <si>
    <t>https://twitter.com/realDonaldTrump/status/530123735270195203</t>
  </si>
  <si>
    <t>Obama‚Äôs Amnesty Executive Order can now be stopped by Majority Leader McConnell with riders. That‚Äôs one reason we needed the Senate.</t>
  </si>
  <si>
    <t>https://twitter.com/realDonaldTrump/status/530283348581961728</t>
  </si>
  <si>
    <t>" @ beautifulblusky: Now that Republicans are dominating The House, all America needs now Mr. Trump is YOU for 2016 President of the USA!</t>
  </si>
  <si>
    <t>https://twitter.com/realDonaldTrump/status/530284167528185856</t>
  </si>
  <si>
    <t>" @ alsinclair11: @ realDonaldTrump should honestly be our president..."</t>
  </si>
  <si>
    <t>https://twitter.com/realDonaldTrump/status/530284286562545664</t>
  </si>
  <si>
    <t>" @ MarkMurphy21: @ realDonaldTrump looking very sharp sir # TriUMPhant https://twitter.com/MarkMurphy21/status/530196621909168130/photo/1pic.twitter.com/eW6gmlAB3W "</t>
  </si>
  <si>
    <t>https://twitter.com/realDonaldTrump/status/530284576464457728</t>
  </si>
  <si>
    <t>" @ UncleBibby: @ BestBergerEver @ realDonaldTrump here's a screenshot of my iphone. please be prez, don trump!!! pic.twitter.com/Yt2A8KTbVf"</t>
  </si>
  <si>
    <t>https://twitter.com/realDonaldTrump/status/530314287882178561</t>
  </si>
  <si>
    <t>"@ToprakTlay: @ realDonaldTrump Now that Republicans are dominating The House, all America needs now Mr. Trump is YOU for 2016 President.</t>
  </si>
  <si>
    <t>@ToprakTlay @</t>
  </si>
  <si>
    <t>https://twitter.com/realDonaldTrump/status/530314751050776576</t>
  </si>
  <si>
    <t>"@foxesden8: 4 days till @ TrumpTurnberry @ realDonaldTrump YeeeHa!!!! Can't Wait!!"</t>
  </si>
  <si>
    <t>@foxesden8 @ @</t>
  </si>
  <si>
    <t>https://twitter.com/realDonaldTrump/status/530314926523707392</t>
  </si>
  <si>
    <t>" @ kyleraccio: @ realDonaldTrump endorsed @ leezeldin early on and he pulled off a real upset - Sounds like # Trump2016 just gained a few points</t>
  </si>
  <si>
    <t>https://twitter.com/realDonaldTrump/status/530315366434873345</t>
  </si>
  <si>
    <t>"@TheRealZach49: @ realDonaldTrump can't wait for you to take over this country and rebuild what Obama destroyed"</t>
  </si>
  <si>
    <t>https://twitter.com/realDonaldTrump/status/530315783667458049</t>
  </si>
  <si>
    <t>" @ FoloAlona: @ realDonaldTrump Donald Trump is ruthless. His presidency will make people sweat, but there will be real progress."</t>
  </si>
  <si>
    <t>https://twitter.com/realDonaldTrump/status/530315829137911808</t>
  </si>
  <si>
    <t>" @ Chad_G: @ realDonaldTrump # Trump4President!"</t>
  </si>
  <si>
    <t>https://twitter.com/realDonaldTrump/status/530316300103712768</t>
  </si>
  <si>
    <t>" @ BobbyEllis10: @ realDonaldTrump for President. Please, at least make a run for it."</t>
  </si>
  <si>
    <t>https://twitter.com/realDonaldTrump/status/530316741201899520</t>
  </si>
  <si>
    <t>" @ WinPropP: @ realDonaldTrump Its time The world is ready for your leadership"</t>
  </si>
  <si>
    <t>https://twitter.com/realDonaldTrump/status/530317102704762880</t>
  </si>
  <si>
    <t>" @ AngieDrue: @ jimmcvey1 I hope all the R's will stay strong and stand up to O..we need closed bdrs, no common core, lower taxes for bns"</t>
  </si>
  <si>
    <t>https://twitter.com/realDonaldTrump/status/530334048422735872</t>
  </si>
  <si>
    <t>" @ cherylglitters: @ realDonaldTrump you would definately have my vote!"</t>
  </si>
  <si>
    <t>https://twitter.com/realDonaldTrump/status/530394731550089218</t>
  </si>
  <si>
    <t>@ LukeBryanOnline You were great on The Apprentice! Congrats on your Big CMA win. I promise I won't take credit for your successful career!</t>
  </si>
  <si>
    <t>https://twitter.com/realDonaldTrump/status/530430546913271808</t>
  </si>
  <si>
    <t>The new Congress must restore military spending &amp; stop Obama budget cuts. Also, hold Obama accountable on the VA.</t>
  </si>
  <si>
    <t>https://twitter.com/realDonaldTrump/status/530430813708779521</t>
  </si>
  <si>
    <t>Via @Newsmax_Media by @ spiccoli: ‚ÄúDonald Trump Taking 'Serious Look' at 2016 Presidential Run‚Äùhttp://www.Newsmax.com/Newsmax-Tv/Trump-2016-presidential-run/2014/11/05/id/605480/#ixzz3IHR8pjc1 ‚Ä¶</t>
  </si>
  <si>
    <t>#ixzz3IHR8pjc1</t>
  </si>
  <si>
    <t>https://twitter.com/realDonaldTrump/status/530446862051184640</t>
  </si>
  <si>
    <t>Fact ‚Äì every successful GOP Senate candidate just elected ran on repealing ObamaCare. In January, it‚Äôs time to move!</t>
  </si>
  <si>
    <t>https://twitter.com/realDonaldTrump/status/530466518837235712</t>
  </si>
  <si>
    <t>Via @ usweekly: ‚ÄúDonald Trump Sounds Off on Joan Rivers' Death: ‚ÄòI Think The Doctors Made a Terrible Mistake‚Äô‚Äùhttp://www.usmagazine.com/celebrity-news/news/donald-trump-says-joan-rivers-doctors-made-a-terrible-mistake-2014511#ixzz3IHQHR1Wf ‚Ä¶</t>
  </si>
  <si>
    <t>#ixzz3IHQHR1Wf</t>
  </si>
  <si>
    <t>https://twitter.com/realDonaldTrump/status/530468056234196993</t>
  </si>
  <si>
    <t>My @ 971FMTalk int. with @ DLoesch on # HandsOffMyGun, 2014 election results, stopping Obamacare, new Senate &amp; 2016 http://www.971talk.com/blogs/dana-show-blog/audio-demand/donald-trump-dana-show-11-5-14 ‚Ä¶</t>
  </si>
  <si>
    <t>https://twitter.com/realDonaldTrump/status/530480379678175233</t>
  </si>
  <si>
    <t>Via @ lohud by @ hoopsmbd: ‚ÄúBuzz builds for @ TrumpFerryPoint‚Äùhttp://www.lohud.com/story/news/2014/11/05/trump-golf-links-ferry-point-opening/18528773/ ‚Ä¶</t>
  </si>
  <si>
    <t>https://twitter.com/realDonaldTrump/status/530484212286390273</t>
  </si>
  <si>
    <t>Why did @ AGSchneiderman have to fill out 3 successive ballots on Election Day? And this is our A.G.</t>
  </si>
  <si>
    <t>https://twitter.com/realDonaldTrump/status/530485224640372738</t>
  </si>
  <si>
    <t>Via @ LuxuryDaily by Joe McCarthy: ‚ÄúTrump Collection leverages 2016 election frenzy for Washington debut‚Äùhttp://www.luxurydaily.com/trump-collection-leverages-2016-election-frenzy-for-washington-debut/ ‚Ä¶</t>
  </si>
  <si>
    <t>https://twitter.com/realDonaldTrump/status/530485315715469313</t>
  </si>
  <si>
    <t>‚ÄúYou just can't beat the person who never gives up.‚Äù ‚Äì Babe Ruth</t>
  </si>
  <si>
    <t>https://twitter.com/realDonaldTrump/status/530490995935576064</t>
  </si>
  <si>
    <t>. @ greta: Look forward to watching Greta's interview tonight at 7.00 p.m. with Marine Andrew Tahmooressi. # Marinefreed</t>
  </si>
  <si>
    <t>https://twitter.com/realDonaldTrump/status/530491946075422721</t>
  </si>
  <si>
    <t>" @ DeedeeGlaser: @ realDonaldTrump @ greta Donald..run for president plezzzzzzzz"</t>
  </si>
  <si>
    <t>https://twitter.com/realDonaldTrump/status/530494414691778561</t>
  </si>
  <si>
    <t>" @ Irishwill1344: Babe Ruth would have hated you, you know this right?!? ‚ÄúYou just can't beat the person who never gives up.‚Äù ‚Äì Babe Ruth"</t>
  </si>
  <si>
    <t>https://twitter.com/realDonaldTrump/status/530495581714927616</t>
  </si>
  <si>
    <t>" @ DashJohnston: You are a Great Man Mr. Trump. Your words of wisdom get me through the day. You could make our nation great again. "</t>
  </si>
  <si>
    <t>https://twitter.com/realDonaldTrump/status/530495681610665984</t>
  </si>
  <si>
    <t>"@heelshoops23: @ realDonaldTrump you're a brilliant man always speaking of reform, why not run for pres?"</t>
  </si>
  <si>
    <t>@heelshoops23 @</t>
  </si>
  <si>
    <t>https://twitter.com/realDonaldTrump/status/530496782296686593</t>
  </si>
  <si>
    <t>Watch this video of my wonderful golf club @TrumpNationalCN in beautiful Colts Neck,NJ- http://bit.ly/1tFtX6U</t>
  </si>
  <si>
    <t>https://twitter.com/realDonaldTrump/status/530504612466663424</t>
  </si>
  <si>
    <t>" @ 62jerseygirl: @ realDonaldTrump @TrumpNationalCN Love to see Pine Hill, NJ, one of the finest"</t>
  </si>
  <si>
    <t>https://twitter.com/realDonaldTrump/status/530504897998098432</t>
  </si>
  <si>
    <t>" @ GSThomas3: DonaldTrump: last year my premiums went up 46%, this year another 220%. Clearly this is a sweet deal for the insurance industry</t>
  </si>
  <si>
    <t>https://twitter.com/realDonaldTrump/status/530512766545977346</t>
  </si>
  <si>
    <t>"@tabletoptaylaaa: Seriously think @ realDonaldTrump would be an awesome president."</t>
  </si>
  <si>
    <t>@tabletoptaylaaa @</t>
  </si>
  <si>
    <t>https://twitter.com/realDonaldTrump/status/530565884398809088</t>
  </si>
  <si>
    <t>"@utbeth73: @ Holly Carson..Great SG or HHS, but not presidential material. To whip this country into SHAPE, I'd vote for @ realDonaldTrump"</t>
  </si>
  <si>
    <t>@utbeth73 @ @</t>
  </si>
  <si>
    <t>https://twitter.com/realDonaldTrump/status/530566312943427584</t>
  </si>
  <si>
    <t>" @ egre_naamahah: @ armand_i_am Dreams don't come true visions do, @ realDonaldTrump @ richardbranson are not dreamers they are visionaries,"</t>
  </si>
  <si>
    <t>https://twitter.com/realDonaldTrump/status/530566475569176576</t>
  </si>
  <si>
    <t>" @ Grundy2: @ realDonaldTrump @TrumpNationalCN played there recently and loved it. Great, fair track. Fantastic condition."</t>
  </si>
  <si>
    <t>https://twitter.com/realDonaldTrump/status/530566532896931840</t>
  </si>
  <si>
    <t>" @ Bobbyblanton1: @ realDonaldTrump I believe that's you!! You'll have my family's vote should you run!!"</t>
  </si>
  <si>
    <t>https://twitter.com/realDonaldTrump/status/530566617345040384</t>
  </si>
  <si>
    <t>" @ Bobbyblanton1: @ realDonaldTrump you're right! This country is falling apart!! We need a strong leader!! One that will take no B.S."</t>
  </si>
  <si>
    <t>https://twitter.com/realDonaldTrump/status/530567284419743744</t>
  </si>
  <si>
    <t>" @ ReglarWiglar: @heelshoops23 Trump would make a very, very good POTUS. He is really, really smart and makes great business decisions."</t>
  </si>
  <si>
    <t>https://twitter.com/realDonaldTrump/status/530568218436698112</t>
  </si>
  <si>
    <t>" @ HMunjal: " @ realDonaldTrump: "@heelshoops23: @ realDonaldTrump you're a brilliant man always speaking of reform, why not run for pres?"""</t>
  </si>
  <si>
    <t>@ @ @heelshoops23 @</t>
  </si>
  <si>
    <t>https://twitter.com/realDonaldTrump/status/530568443083628544</t>
  </si>
  <si>
    <t>" @ HMunjal: " @ realDonaldTrump: "@tabletoptaylaaa: Seriously think @ realDonaldTrump would be an awesome president."""</t>
  </si>
  <si>
    <t>@ @ @tabletoptaylaaa @</t>
  </si>
  <si>
    <t>https://twitter.com/realDonaldTrump/status/530568521592610816</t>
  </si>
  <si>
    <t>" @ Jonhw46: @ realDonaldTrump @ greta your interview was great"</t>
  </si>
  <si>
    <t>https://twitter.com/realDonaldTrump/status/530568843169923072</t>
  </si>
  <si>
    <t>" @ cosclubofphila: @ realDonaldTrump @ DashJohnston We need your kind of honesty desperately. Please get into the presidential race."</t>
  </si>
  <si>
    <t>https://twitter.com/realDonaldTrump/status/530570228355588096</t>
  </si>
  <si>
    <t>" @ HN_JAD: @ realDonaldTrump - you would rock the house as Prez! # GOFORIT"</t>
  </si>
  <si>
    <t>https://twitter.com/realDonaldTrump/status/530688350324539392</t>
  </si>
  <si>
    <t>"@robertpizorno: I really want to hear @ realDonaldTrump say You're fired to Reid and Pelosi."</t>
  </si>
  <si>
    <t>@robertpizorno @</t>
  </si>
  <si>
    <t>https://twitter.com/realDonaldTrump/status/530689037867417600</t>
  </si>
  <si>
    <t>" @ Stevenklaiber: @ MikeAndMike @ realDonaldTrump plus Golic apologies to Bill. Great show line up."</t>
  </si>
  <si>
    <t>https://twitter.com/realDonaldTrump/status/530691026818985984</t>
  </si>
  <si>
    <t>. @ MikeAndMike I will be on the Mike &amp; Mike Show at 7.05 a.m. (ESPN) - 10 minutes. Will be fun, great guys! Radio and T.V.</t>
  </si>
  <si>
    <t>https://twitter.com/realDonaldTrump/status/530703977634344961</t>
  </si>
  <si>
    <t>" @ Rzangrilli: @ Espngreeny @ realDonaldTrump @ FrankCaliendo I missed it!! when's the replay!! # epicmoments" 9.00 a.m. ESPN.</t>
  </si>
  <si>
    <t>https://twitter.com/realDonaldTrump/status/530704072836665345</t>
  </si>
  <si>
    <t>" @ kinserka: @ realDonaldTrump @ MikeAndMike just awesome!"</t>
  </si>
  <si>
    <t>https://twitter.com/realDonaldTrump/status/530704172090667008</t>
  </si>
  <si>
    <t>"@RealEnGenX: @ realDonaldTrump @ MikeAndMike @ FrankCaliendo Great segment! Ty for the laughs"</t>
  </si>
  <si>
    <t>@RealEnGenX @ @ @</t>
  </si>
  <si>
    <t>https://twitter.com/realDonaldTrump/status/530704266999398400</t>
  </si>
  <si>
    <t>" @ padmo: @ Espngreeny @ realDonaldTrump @ FrankCaliendo waited to get out of my car to hear the whole thing. Thanks for the laughs."</t>
  </si>
  <si>
    <t>https://twitter.com/realDonaldTrump/status/530704441742467073</t>
  </si>
  <si>
    <t>" @ taylorcathy834: @ Espngreeny @ realDonaldTrump @ FrankCaliendo love Frank he's so gooooood! what a great start on friday. Thanks!"</t>
  </si>
  <si>
    <t>https://twitter.com/realDonaldTrump/status/530704469034819584</t>
  </si>
  <si>
    <t>" @ Moore2Donnie: @ FrankCaliendo @ MikeAndMike @ realDonaldTrump "</t>
  </si>
  <si>
    <t>https://twitter.com/realDonaldTrump/status/530704729731784705</t>
  </si>
  <si>
    <t>" @ LenWDougleman: Dear Donald, I love you success aftershave. I love to walk out of the house with the confidence that I smell of Trump."</t>
  </si>
  <si>
    <t>https://twitter.com/realDonaldTrump/status/530704818239979520</t>
  </si>
  <si>
    <t>" @ p38lightning: Awesome bit on @ MikeAndMike with @ realDonaldTrump and @ FrankCaliendo ! Funny stuff!"</t>
  </si>
  <si>
    <t>https://twitter.com/realDonaldTrump/status/530705068925153281</t>
  </si>
  <si>
    <t>"@ChiliDawgFan: @ Espngreeny @ FrankCaliendo Outstanding. Maybe Frank could do @ criscarter80 someday. And Mr. Trump is a good sport."</t>
  </si>
  <si>
    <t>@ChiliDawgFan @ @ @</t>
  </si>
  <si>
    <t>https://twitter.com/realDonaldTrump/status/530705185971400704</t>
  </si>
  <si>
    <t>" @ BenPack3521: @ Espngreeny @ realDonaldTrump @ FrankCaliendo That was very well done! Thanks for a good laugh to start the day!"</t>
  </si>
  <si>
    <t>https://twitter.com/realDonaldTrump/status/530705256150474752</t>
  </si>
  <si>
    <t>" @ spazosaurus: @ FrankCaliendo @ MikeAndMike @ realDonaldTrump that segment was awesome. On all sides. Great start for my day, thanks."</t>
  </si>
  <si>
    <t>https://twitter.com/realDonaldTrump/status/530705688532893697</t>
  </si>
  <si>
    <t>" @ Chancesare420: @ realDonaldTrump Good morning Big Guy... Here's hoping we both make a bundle of money today. : )"</t>
  </si>
  <si>
    <t>https://twitter.com/realDonaldTrump/status/530705906468941824</t>
  </si>
  <si>
    <t>"@danywasking: @ realDonaldTrump your on fire this morning.. too bad your not the prez.. ;)" I agree!</t>
  </si>
  <si>
    <t>@danywasking @</t>
  </si>
  <si>
    <t>https://twitter.com/realDonaldTrump/status/530706067500826624</t>
  </si>
  <si>
    <t>" @ leonpui_: ‚Äú @ realDonaldTrump: " @ Moore2Donnie: @ FrankCaliendo @ MikeAndMike @ realDonaldTrump Run Donald, RUN! Our Nation needs you!!!!"</t>
  </si>
  <si>
    <t>https://twitter.com/realDonaldTrump/status/530706372720336896</t>
  </si>
  <si>
    <t>" @ angstas: @ realDonaldTrump @danywasking You're really on fire? Amazing. There is a god..."</t>
  </si>
  <si>
    <t>https://twitter.com/realDonaldTrump/status/530706671619039232</t>
  </si>
  <si>
    <t>" @ luthrice: @ realDonaldTrump you're the only person who has any clue about our government! # donaldforprez"</t>
  </si>
  <si>
    <t>https://twitter.com/realDonaldTrump/status/530706840330698752</t>
  </si>
  <si>
    <t>" @ SamerTime: @ realDonaldTrump ill help bring home Ohio Mr Future President" Love it!</t>
  </si>
  <si>
    <t>https://twitter.com/realDonaldTrump/status/530706897352261633</t>
  </si>
  <si>
    <t>"@tjcnue: @ realDonaldTrump @ FrankCaliendo Thank you both for appearing on @ MikeAndMike making my ride into work this morning so enjoyable."</t>
  </si>
  <si>
    <t>@tjcnue @ @ @</t>
  </si>
  <si>
    <t>https://twitter.com/realDonaldTrump/status/530707102042701824</t>
  </si>
  <si>
    <t>" @ NeuroticKnight: @ realDonaldTrump When are you going to put your cape on and come save this country??? We need you!!!"</t>
  </si>
  <si>
    <t>https://twitter.com/realDonaldTrump/status/530707392062058496</t>
  </si>
  <si>
    <t>" @ lutherice: @ realDonaldTrump you're ties are fantastic"</t>
  </si>
  <si>
    <t>https://twitter.com/realDonaldTrump/status/530707717359677440</t>
  </si>
  <si>
    <t>"@ItsMarcela2you: @ realDonaldTrump I would vote for you! You could run this country to success!"</t>
  </si>
  <si>
    <t>@ItsMarcela2you @</t>
  </si>
  <si>
    <t>https://twitter.com/realDonaldTrump/status/530707813790924800</t>
  </si>
  <si>
    <t>" @ DerekAMartinez: # FF @ realDonaldTrump Because he's a genius and always right. Enough said."</t>
  </si>
  <si>
    <t>https://twitter.com/realDonaldTrump/status/530734153042771969</t>
  </si>
  <si>
    <t>Autism Speaks' Bob and Suzanne Wright will address the Pontifical Council on Health Care Workers at the Vatican in Rome. November 20-22</t>
  </si>
  <si>
    <t>https://twitter.com/realDonaldTrump/status/530802365323296769</t>
  </si>
  <si>
    <t>We should immediately stop sending our beautiful American tax dollars to countries that hate us and laugh at our President‚Äôs stupidity!</t>
  </si>
  <si>
    <t>https://twitter.com/realDonaldTrump/status/530808626857148416</t>
  </si>
  <si>
    <t>"@GropperBlotter @ FrankCaliendo impression of @ realDonaldTrump is my favorite of his. Beyond funny on @ MikeAndMike this morning."</t>
  </si>
  <si>
    <t>https://twitter.com/realDonaldTrump/status/530810153864798208</t>
  </si>
  <si>
    <t>"@randalldeputy @ realDonaldTrump nice feature on @ MikeAndMike. You're awesome." Thanks.</t>
  </si>
  <si>
    <t>@randalldeputy @ @</t>
  </si>
  <si>
    <t>https://twitter.com/realDonaldTrump/status/530819086851530752</t>
  </si>
  <si>
    <t>" @ EWErickson @ TrumpNewYork I‚Äôve made a mistake putting my 9yo up at the Trump Hotel Central Park. She doesn‚Äôt want to go home now."</t>
  </si>
  <si>
    <t>https://twitter.com/realDonaldTrump/status/530906898883936256</t>
  </si>
  <si>
    <t>" @ KellyJeanturner: @ Kateplu Teen Kids News covering the red carpet at the @ ApprenticeNBC Can't wait until January! pic.twitter.com/Hdx8F4oIGr‚Äù"</t>
  </si>
  <si>
    <t>https://twitter.com/realDonaldTrump/status/530907574057848833</t>
  </si>
  <si>
    <t>" @ subirchowdhury: Early morning moonset in Pacific Ocean @ TrumpGolfLA Trump Golf LA in Rancho Palos Verdes pic.twitter.com/eq5g2ysZfR"</t>
  </si>
  <si>
    <t>https://twitter.com/realDonaldTrump/status/530909613584293888</t>
  </si>
  <si>
    <t>We are now sending thousands of additional troops to Iraq to teach them how to fight - they will run, billions wasted! WHAT DOES U.S. GET?</t>
  </si>
  <si>
    <t>https://twitter.com/realDonaldTrump/status/530910890057818112</t>
  </si>
  <si>
    <t>We spent TWO TRILLION DOLLARS in Iraq and got NOTHING. Now we are going back and will again get NOTHING because our leaders are clueless!</t>
  </si>
  <si>
    <t>https://twitter.com/realDonaldTrump/status/530912361662926848</t>
  </si>
  <si>
    <t>Do not go back into Iraq unless they agree, in a signed formal instrument, to give the U.S. 50% of their oil reserves.Make the deal dummies!</t>
  </si>
  <si>
    <t>https://twitter.com/realDonaldTrump/status/531368880116355072</t>
  </si>
  <si>
    <t>" @ Fraz_Scotcher: @ TrumpScotland @ realDonaldTrump amazing day at Trump Links, course keeps getting better &amp; better! pic.twitter.com/kmbx1KhiMG"</t>
  </si>
  <si>
    <t>https://twitter.com/realDonaldTrump/status/531368971245993984</t>
  </si>
  <si>
    <t>" @ ChuckNorton1: I am reading "The Art of the Deal" by @ realDonaldTrump . I should have read it a long time ago. A must read of must reads."</t>
  </si>
  <si>
    <t>https://twitter.com/realDonaldTrump/status/531370079406272512</t>
  </si>
  <si>
    <t>" @ THEPIZZAPOPO: It feels like I've been waiting for the @ ApprenticeNBC FOREVER!!!!!! I'm so happy and ready for this season @ realDonaldTrump</t>
  </si>
  <si>
    <t>https://twitter.com/realDonaldTrump/status/531372695917957120</t>
  </si>
  <si>
    <t>Remember, we don't get any oil from Iraq, China gets whatever ISIS hasn't already taken. So why isn't China sending the troops? Too smart!</t>
  </si>
  <si>
    <t>https://twitter.com/realDonaldTrump/status/531372798267359232</t>
  </si>
  <si>
    <t>" @ Bane1349: @ realDonaldTrump @ jayleespring America needs Your Leadership NOW more than ever Mr. Trump."</t>
  </si>
  <si>
    <t>https://twitter.com/realDonaldTrump/status/531373001485598720</t>
  </si>
  <si>
    <t>" @ IlLaughs: @ realDonaldTrump Yes, we could use a sharp minded man, who wants to get America back on top of the game."</t>
  </si>
  <si>
    <t>https://twitter.com/realDonaldTrump/status/531377846078697472</t>
  </si>
  <si>
    <t>" @ nhowe: Another beautiful round at @ TrumpGolfLA # golf # la thanks @ realDonaldTrump https://twitter.com/nhowe/status/531258112410263552/photo/1pic.twitter.com/HtZutAMWlH "</t>
  </si>
  <si>
    <t>https://twitter.com/realDonaldTrump/status/531378280969277440</t>
  </si>
  <si>
    <t>" @ grantwgates: @ TrumpDoral @ realDonaldTrump Great couple of days at the resort. First class! # BlueMonster # TrumpDoralpic.twitter.com/okCeLxNVVN</t>
  </si>
  <si>
    <t>https://twitter.com/realDonaldTrump/status/531378829710065664</t>
  </si>
  <si>
    <t>" @ LinFlies: @ realDonaldTrump Wow, u've attracted a lot sickos to ur Twitter acct. I suppose they r extremely jealous of ur success &amp; wisdom"</t>
  </si>
  <si>
    <t>https://twitter.com/realDonaldTrump/status/531379367067537408</t>
  </si>
  <si>
    <t>" @ MWhitehurst542: @ realDonaldTrump you're my hero. Run for president."</t>
  </si>
  <si>
    <t>https://twitter.com/realDonaldTrump/status/531379460516638722</t>
  </si>
  <si>
    <t>" @ JackWitty: @ realDonaldTrump @ Fraz_Scotcher @ TrumpScotland ~If Presidential election were today,I'd vote 4 Donald Trump.</t>
  </si>
  <si>
    <t>https://twitter.com/realDonaldTrump/status/531380032770699264</t>
  </si>
  <si>
    <t>" @ hollyrpeete: So funny. " @ espn: The @ realDonaldTrump + @ FrankCaliendo impersonating Donald Trump = Radio Gold. http://es.pn/112cI6F ""</t>
  </si>
  <si>
    <t>https://twitter.com/realDonaldTrump/status/531380178162053120</t>
  </si>
  <si>
    <t>" @ espn: The @ realDonaldTrump + @ FrankCaliendo impersonating Donald Trump = Radio Gold. http://es.pn/112cI6F "</t>
  </si>
  <si>
    <t>https://twitter.com/realDonaldTrump/status/531380237997998081</t>
  </si>
  <si>
    <t>"@Newsmax_Media: Donald Trump Taking 'Serious Look' at 2016 Presidential Run http://ow.ly/DWc4Q "</t>
  </si>
  <si>
    <t>https://twitter.com/realDonaldTrump/status/531610938617905152</t>
  </si>
  <si>
    <t>" @ ToddRiddolls: @ realDonaldTrump whether you run or not,you play one hell of a chess game !! # LIFE"</t>
  </si>
  <si>
    <t>https://twitter.com/realDonaldTrump/status/531611875742867457</t>
  </si>
  <si>
    <t>" @ JenniferALarson: I think your building makes for an excellent photo backdrop # touristinmyownbackyard # chicago pic.twitter.com/aw1aNR69SM"</t>
  </si>
  <si>
    <t>https://twitter.com/realDonaldTrump/status/531614161428836352</t>
  </si>
  <si>
    <t>" @ IvoryRymes: @ realDonaldTrump Please run, The American ppl need you!"</t>
  </si>
  <si>
    <t>https://twitter.com/realDonaldTrump/status/531615153352355840</t>
  </si>
  <si>
    <t>" @ dj_dwain: @ realDonaldTrump please run Mr. Trump. If anyone can save this country, it is you sir."</t>
  </si>
  <si>
    <t>https://twitter.com/realDonaldTrump/status/531616004758306816</t>
  </si>
  <si>
    <t>" @ maxtucci: Dec 11 @ ucfoundation will honor me for my # philanthropic efforts at DonaldTrump's home # Autism Awarenesspic.twitter.com/euMSpXqXVl</t>
  </si>
  <si>
    <t>https://twitter.com/realDonaldTrump/status/531762539970195458</t>
  </si>
  <si>
    <t>" @ RealSQUEZZ: @ realdonaldtrump IS THE MAN WE NEED COME 2016 PRESIDENTIAL ELECTION!!!!! # TrumpForPresident!!!!"</t>
  </si>
  <si>
    <t>https://twitter.com/realDonaldTrump/status/531763379753717760</t>
  </si>
  <si>
    <t>" @ Audrasa74: " @ can_U_see_2020: "@RowleyRhonda: I feel our country is falling apart by the day, please run for president! # Trump2016</t>
  </si>
  <si>
    <t>https://twitter.com/realDonaldTrump/status/531764407911845888</t>
  </si>
  <si>
    <t>" @ diegoJovelar: @ realDonaldTrump for president 2016"</t>
  </si>
  <si>
    <t>https://twitter.com/realDonaldTrump/status/531764664938795010</t>
  </si>
  <si>
    <t>" @ lspaggs: @ realDonaldTrump Definitely the star of Chicago's skyline show! Loved visiting from Toronto! https://twitter.com/lspaggs/status/531675660427993088/photo/1pic.twitter.com/zIIaZeAXOx "</t>
  </si>
  <si>
    <t>https://twitter.com/realDonaldTrump/status/531765073904414720</t>
  </si>
  <si>
    <t>" @ Jacquel80505769: @ realDonaldTrump I am from Jackson,Kentucky and we need you for President Mr. Trump,," I agree, thanks.</t>
  </si>
  <si>
    <t>https://twitter.com/realDonaldTrump/status/531777889138909185</t>
  </si>
  <si>
    <t>I will be doing @ foxandfriends at 8.00 a.m.</t>
  </si>
  <si>
    <t>https://twitter.com/realDonaldTrump/status/531779079067168768</t>
  </si>
  <si>
    <t>" @ michell07677681: @ realDonaldTrump @ foxandfriends please run for president!"</t>
  </si>
  <si>
    <t>https://twitter.com/realDonaldTrump/status/531779211577798656</t>
  </si>
  <si>
    <t>" @ cfogarty1964: # TP tele-prompter president: when will we stop electing presidents whose singular most important quality is reading a TP"</t>
  </si>
  <si>
    <t>https://twitter.com/realDonaldTrump/status/531779564960493568</t>
  </si>
  <si>
    <t>" @ domjoly: @ foxandfriends excellent- we'll expect a nuanced and interesting geopolitical discussion- you're the go-to-guy for sense.."</t>
  </si>
  <si>
    <t>https://twitter.com/realDonaldTrump/status/531779825309347841</t>
  </si>
  <si>
    <t>" @ dogart2: @ realDonaldTrump PLEASE RUN FOR PRESIDENT. SAVE OUR COUNTRY.</t>
  </si>
  <si>
    <t>https://twitter.com/realDonaldTrump/status/531780325786275840</t>
  </si>
  <si>
    <t>"@BethAndersonEsq:My 1st time staying at a Trump resort was awesome! Thanks for such impeccable service! # TrumpMiami pic.twitter.com/WsZIIBfr3Y"</t>
  </si>
  <si>
    <t>https://twitter.com/realDonaldTrump/status/531780882835976192</t>
  </si>
  <si>
    <t>" @ REALmikeedwards: @ realDonaldTrump big fan, run for prez PLEASE"</t>
  </si>
  <si>
    <t>https://twitter.com/realDonaldTrump/status/531781057625227264</t>
  </si>
  <si>
    <t>" @ IanAnderson13: If @ realDonaldTrump ran for President i would vote for him!"</t>
  </si>
  <si>
    <t>https://twitter.com/realDonaldTrump/status/531781888986583040</t>
  </si>
  <si>
    <t>@ HeatherChilders You are doing a great job Heather!</t>
  </si>
  <si>
    <t>https://twitter.com/realDonaldTrump/status/531782088912281600</t>
  </si>
  <si>
    <t>" @ mountainstate82: @ realDonaldTrump Donald, make 2016 happen. Let's do business with countries of financial interest, no more aid on demand.</t>
  </si>
  <si>
    <t>https://twitter.com/realDonaldTrump/status/531782442710208512</t>
  </si>
  <si>
    <t>"@DianaShane4Ever: @ realDonaldTrump Donald Trump is self-made, which gives him lots above other candidates, plus obviously a great president</t>
  </si>
  <si>
    <t>@DianaShane4Ever @</t>
  </si>
  <si>
    <t>https://twitter.com/realDonaldTrump/status/531782733241266176</t>
  </si>
  <si>
    <t>" @ Rebel1941: @ realDonaldTrump @ foxandfriends great"</t>
  </si>
  <si>
    <t>https://twitter.com/realDonaldTrump/status/531783593627246592</t>
  </si>
  <si>
    <t>" @ damonsdavis: If Ronald Reagan and JFK were alive, they'd both be voting @ realDonaldTrump for President!"</t>
  </si>
  <si>
    <t>https://twitter.com/realDonaldTrump/status/531792191266766848</t>
  </si>
  <si>
    <t>. @ foxandfriends in five minutes. Enjoy!</t>
  </si>
  <si>
    <t>https://twitter.com/realDonaldTrump/status/531801596045574144</t>
  </si>
  <si>
    <t>" @ huicho52: @ realDonaldTrump enjoy dear Donald,,,,,,you are the maximum expression of real generosity"</t>
  </si>
  <si>
    <t>https://twitter.com/realDonaldTrump/status/531803272815083520</t>
  </si>
  <si>
    <t>" @ lovemactrublue: @ realDonaldTrump @ foxandfriends Love u on @ foxandfriends. You always make me smile."</t>
  </si>
  <si>
    <t>https://twitter.com/realDonaldTrump/status/531803630069092353</t>
  </si>
  <si>
    <t>" @ foxandfriends: 'Trumping' the competition!Every midterm candidate with @ realDonaldTrump robocall won. # Election2014pic.twitter.com/28ZPqrn6Zm</t>
  </si>
  <si>
    <t>https://twitter.com/realDonaldTrump/status/531811601415168002</t>
  </si>
  <si>
    <t>" @ lucasflavin: One of my goals in life is to eventually do business with @ realDonaldTrump"</t>
  </si>
  <si>
    <t>https://twitter.com/realDonaldTrump/status/531811882534178816</t>
  </si>
  <si>
    <t>" @ yurdreamwoman @ realDonaldTrump @ foxandfriends love strong powerful man who has a voice as important as the pompous ass in the white house</t>
  </si>
  <si>
    <t>https://twitter.com/realDonaldTrump/status/531812136809684993</t>
  </si>
  <si>
    <t>" @ hillarysusans: Children not spoiled celebrities. Who did something right? You did! No entitlement mentality. # TrumpForPresident"</t>
  </si>
  <si>
    <t>https://twitter.com/realDonaldTrump/status/531812376392531969</t>
  </si>
  <si>
    <t>" @ hillarysusans: @ IvankaTrump Your dad is awesome. He should run for President. He could raise the country like he raised his kids and WOW."</t>
  </si>
  <si>
    <t>https://twitter.com/realDonaldTrump/status/531813233431420928</t>
  </si>
  <si>
    <t>" @ FuctChecker: We need less # isis and # ebola and # obama and more @ realDonaldTrump" True!</t>
  </si>
  <si>
    <t>https://twitter.com/realDonaldTrump/status/531813445302104064</t>
  </si>
  <si>
    <t>" @ spikesurge83: @ realDonaldTrump if you run you have my vote on top of that Rand Paul gets to be vice president"</t>
  </si>
  <si>
    <t>https://twitter.com/realDonaldTrump/status/531814063983321088</t>
  </si>
  <si>
    <t>" @ BoogBannon: All about trump for president @ realDonaldTrump"</t>
  </si>
  <si>
    <t>https://twitter.com/realDonaldTrump/status/531814628108820480</t>
  </si>
  <si>
    <t>" @ RSmithInc: @ realDonaldTrump @ hillarysusans @ IvankaTrump As long as Ivanka is involved in his cabinet I'm in. # smartwomen"</t>
  </si>
  <si>
    <t>https://twitter.com/realDonaldTrump/status/531814657124995072</t>
  </si>
  <si>
    <t>"@C_ROB_33: @ realDonaldTrump for president 2016"</t>
  </si>
  <si>
    <t>@C_ROB_33 @</t>
  </si>
  <si>
    <t>https://twitter.com/realDonaldTrump/status/531814915284430848</t>
  </si>
  <si>
    <t>"@ScottJamesWard: @ realDonaldTrump haha I don't even live in America but it would be awesome to see you president lol."</t>
  </si>
  <si>
    <t>@ScottJamesWard @</t>
  </si>
  <si>
    <t>https://twitter.com/realDonaldTrump/status/531861177731928064</t>
  </si>
  <si>
    <t>Via @ USNewsTravel: ‚ÄúBest New York City Hotels: @ TrumpNewYork‚Äù http://travel.usnews.com/Hotels/review-Trump_International_Hotel_and_Tower-New_York_City-New_York-23009/?src=usn_tw ‚Ä¶</t>
  </si>
  <si>
    <t>https://twitter.com/realDonaldTrump/status/531880878222622720</t>
  </si>
  <si>
    <t>" @ woofeous: @ realDonaldTrump @ foxandfriends Donald is powerful because his silence cannot be bought &amp; he doesn't "carry water" for anyone"</t>
  </si>
  <si>
    <t>https://twitter.com/realDonaldTrump/status/531881895328776192</t>
  </si>
  <si>
    <t>" @ USNewsTravel: This @ TrumpCollection hotel trumps many Honolulu hotels with its excellent customer service + beautiful setting.</t>
  </si>
  <si>
    <t>https://twitter.com/realDonaldTrump/status/531882418211672064</t>
  </si>
  <si>
    <t>" @ USNewsTravel: A spacious hotel room is a rarity in NYC. Just one of the perks of staying @ TrumpNewYork: http://ow.ly/DPrsn # dailydigs"</t>
  </si>
  <si>
    <t>https://twitter.com/realDonaldTrump/status/531882518128381953</t>
  </si>
  <si>
    <t>" @ USNewsTravel: . @ TrumpChicago's location &amp; modern rooms make visitors feel like they're livin' the good life: http://ow.ly/DNxEz "</t>
  </si>
  <si>
    <t>https://twitter.com/realDonaldTrump/status/531882683799179264</t>
  </si>
  <si>
    <t>" @ gfmete: @ realDonaldTrump @ USNewsTravel @ TrumpNewYork Trump Tower in Toronto still the best!"</t>
  </si>
  <si>
    <t>https://twitter.com/realDonaldTrump/status/531882802460233729</t>
  </si>
  <si>
    <t>" @ brandoacovski: @ realDonaldTrump for president!!!!"</t>
  </si>
  <si>
    <t>https://twitter.com/realDonaldTrump/status/531883701790343169</t>
  </si>
  <si>
    <t>" @ AMCaristi: @ realDonaldTrump @ USNewsTravel @ TrumpChicago I am ready to stay at ANY Trump hotel!!! # luxurytravel"</t>
  </si>
  <si>
    <t>https://twitter.com/realDonaldTrump/status/531898671500390400</t>
  </si>
  <si>
    <t>Each and every new event space at @ TrumpDoral looks stunning. See the transformation for yourself: http://ow.ly/DYb5s</t>
  </si>
  <si>
    <t>https://twitter.com/realDonaldTrump/status/531905993232621569</t>
  </si>
  <si>
    <t>Happy 5th Anniversary to @ TrumpWaikiki&lt;https://twitter.com/TrumpWaikiki &gt;! Can't believe it's already been 5 years..</t>
  </si>
  <si>
    <t>https://twitter.com/realDonaldTrump/status/531922043705753602</t>
  </si>
  <si>
    <t>A single Ebola carrier infects 2 others at a minimum. STOP THE FLIGHTS! NO VISAS FROM EBOLA STRICKEN COUNTRIES!</t>
  </si>
  <si>
    <t>https://twitter.com/realDonaldTrump/status/531924942519283712</t>
  </si>
  <si>
    <t>It is my great honor to send $25,000 to Sgt. Andrew Tahmooressi. # marinefreed</t>
  </si>
  <si>
    <t>https://twitter.com/realDonaldTrump/status/531926161610113024</t>
  </si>
  <si>
    <t>Congratulations to @ NHGOP &amp; @ AFPFNH for winning control of the State House &amp; Executive Council while holding State Senate. Strong results!</t>
  </si>
  <si>
    <t>https://twitter.com/realDonaldTrump/status/531931269677215744</t>
  </si>
  <si>
    <t>‚ÄúThe only source of knowledge is experience.‚Äù ‚Äì Albert Einstein</t>
  </si>
  <si>
    <t>https://twitter.com/realDonaldTrump/status/532209303495925760</t>
  </si>
  <si>
    <t>Happy # VeteransDay to all. And it is nice to have Sgt. Andrew Tahmooressi back home.</t>
  </si>
  <si>
    <t>https://twitter.com/realDonaldTrump/status/532222115878301696</t>
  </si>
  <si>
    <t>Exceptional dining matched with exceptional views, @ Trumpchicago offers a unique array of 5 star dining options http://www.trumphotelcollection.com/chicago/downtown-chicago-restaurants.php ‚Ä¶</t>
  </si>
  <si>
    <t>https://twitter.com/realDonaldTrump/status/532235475214684161</t>
  </si>
  <si>
    <t>Via @ PJMedia_com by @ NicholasBallasy: ‚ÄúTrump Calls Election a ‚ÄòBig Blow to Obama‚Ä¶ I Think He‚Äôs in Denial‚Äô‚Äùhttp://pjmedia.com/blog/pjm-exclusive-trump-calls-election-a-big-blow-to-obama-i-think-hes-in-denial/ ‚Ä¶</t>
  </si>
  <si>
    <t>https://twitter.com/realDonaldTrump/status/532236056893333505</t>
  </si>
  <si>
    <t>My @ greta int. discussing $25,000 gift to USMC Tahmooressi, Obama‚Äôs trip to China &amp; the 2014 election results http://www.foxnews.com/on-air/on-the-record/2014/11/11/trump-china-rips-us-obamas-trip-travesty ‚Ä¶</t>
  </si>
  <si>
    <t>https://twitter.com/realDonaldTrump/status/532253177329229824</t>
  </si>
  <si>
    <t>Via @ DMRegister: ‚Äú @ ShawnJohnson returns to reality TV with Donald Trump‚Äùhttp://www.desmoinesregister.com/story/sports/2014/11/04/shawn-johnson-donald-trumb-celebrity-apprentice-starting-january/18462297/ ‚Ä¶</t>
  </si>
  <si>
    <t>https://twitter.com/realDonaldTrump/status/532254255856766978</t>
  </si>
  <si>
    <t>Thanks for all of the nice tweets re Sgt. Tahmooressi. Especially nice that the money will be sent today, # VeteransDay.</t>
  </si>
  <si>
    <t>https://twitter.com/realDonaldTrump/status/532258336620953600</t>
  </si>
  <si>
    <t>Looking forward to keynoting the Nackey S. Loeb School of Communications First Amendment Awards event tomorrow in New Hampshire.</t>
  </si>
  <si>
    <t>https://twitter.com/realDonaldTrump/status/532262871980605441</t>
  </si>
  <si>
    <t>The ObamaCare website still is not complete. $5 billion and no progress. Scary and sad!</t>
  </si>
  <si>
    <t>https://twitter.com/realDonaldTrump/status/532270780311420928</t>
  </si>
  <si>
    <t>‚ÄúIf you can accept losing, you can't win.‚Äù - Vince Lombardi</t>
  </si>
  <si>
    <t>https://twitter.com/realDonaldTrump/status/532274257624305667</t>
  </si>
  <si>
    <t>Congrats @SixteenChicago's @ ChefLents on your Chef of the Year nom in @ EaterChicago Annual Eater Awards- Vote now! http://bit.ly/1B3kAo4</t>
  </si>
  <si>
    <t>https://twitter.com/realDonaldTrump/status/532278930284490753</t>
  </si>
  <si>
    <t>Today is # VeteransDay. Let us be thankful for our nation‚Äôs finest who fight at all corners of the earth to protect our freedoms.</t>
  </si>
  <si>
    <t>https://twitter.com/realDonaldTrump/status/532282613869056000</t>
  </si>
  <si>
    <t>Looking forward to seeing Joe McQuaid, Curtis Barry and my many friends in the Granite State!</t>
  </si>
  <si>
    <t>https://twitter.com/realDonaldTrump/status/532324800639692801</t>
  </si>
  <si>
    <t>"@NStaicer: @ realDonaldTrump visited @ trumpwinery over the weekend. Very impressive and we will be going back soon!"</t>
  </si>
  <si>
    <t>@NStaicer @ @</t>
  </si>
  <si>
    <t>https://twitter.com/realDonaldTrump/status/532324858827251712</t>
  </si>
  <si>
    <t>" @ JimDBenson: @ realDonaldTrump Great point on the Obamacare site‚Ä¶Thanks for keeping it top-of-mind. Your gifted insights bless America!"</t>
  </si>
  <si>
    <t>https://twitter.com/realDonaldTrump/status/532325065900457984</t>
  </si>
  <si>
    <t>" @ SellPuts: ! Congrats @SixteenChicago's @ ChefLents on your Chef of the Year nom in @ eaterchicago Eater Awards http://bit.ly/1B3kAo4 ‚Äù"</t>
  </si>
  <si>
    <t>@ @SixteenChicago @ @</t>
  </si>
  <si>
    <t>https://twitter.com/realDonaldTrump/status/532325381408178176</t>
  </si>
  <si>
    <t>" @ DorianHoward: @ sunbeltgirl @ jstines3 @ Po_st Trump is an American Capitalist who actually CARES about Americans! Thank you, Mr. Trump!"</t>
  </si>
  <si>
    <t>https://twitter.com/realDonaldTrump/status/532325651391340546</t>
  </si>
  <si>
    <t>"@JackieKarlsen: Donald Trump Sends $25,000 To Recently Released Sgt. Andrew Tahmooressi http://www.westernjournalism.com/donald-trump-sends-25000-recently-released-sgt-andrew-tahmooressi/ ‚Ä¶ Thank you! # MarineFreed"</t>
  </si>
  <si>
    <t>https://twitter.com/realDonaldTrump/status/532326397818060801</t>
  </si>
  <si>
    <t>" @ LoisWeiss: @ RealDonaldTrump Sends $25,000 To Recently Released Sgt. Andrew Tahmooressi http://po.st/PrSFaR via @ po_st" Thank you Lois!</t>
  </si>
  <si>
    <t>https://twitter.com/realDonaldTrump/status/532474376864935936</t>
  </si>
  <si>
    <t>" @ pathintel: @ ICSC NYC Deal Making Announces Speaker Lineup inc keynote by @ realDonaldTrump | http://bit.ly/1xwGufB "</t>
  </si>
  <si>
    <t>https://twitter.com/realDonaldTrump/status/532545926276345857</t>
  </si>
  <si>
    <t>Congrats @ Jean_GeorgesNYC for being named the 6th best hotel restaurant in the world! http://tinyurl.com/pzq8ra8</t>
  </si>
  <si>
    <t>https://twitter.com/realDonaldTrump/status/532552347265007618</t>
  </si>
  <si>
    <t>Congratulations to @ TrumpDoral for being named one of @ LINKSMagazine's Great Destinations: http://ow.ly/DY9PO</t>
  </si>
  <si>
    <t>https://twitter.com/realDonaldTrump/status/532578622545354752</t>
  </si>
  <si>
    <t>Press Conference at Glasgow Prestwick Airport this Friday Nov. 14 at 11 AM with Donald J. Trump &amp; Mr. Iain Cochranepic.twitter.com/9Sq7vCBl5O</t>
  </si>
  <si>
    <t>https://twitter.com/realDonaldTrump/status/532596427793649664</t>
  </si>
  <si>
    <t>Flying to New Hampshire to keynote the @ LoebSchool First Amendment Award Ceremony. Always great to visit the Granite State!</t>
  </si>
  <si>
    <t>https://twitter.com/realDonaldTrump/status/532597030099886080</t>
  </si>
  <si>
    <t>‚ÄúLive Free or Die.‚Äù ‚Äì motto of New Hampshire</t>
  </si>
  <si>
    <t>https://twitter.com/realDonaldTrump/status/532608358508167168</t>
  </si>
  <si>
    <t>Obama‚Äôs attack on the internet is another top down power grab. Net neutrality is the Fairness Doctrine. Will target conservative media.</t>
  </si>
  <si>
    <t>https://twitter.com/realDonaldTrump/status/532633328676241408</t>
  </si>
  <si>
    <t>Entrepreneurs: See yourself as victorious. Look at the solution, not the problem. Keep your focus positive.</t>
  </si>
  <si>
    <t>https://twitter.com/realDonaldTrump/status/532902794668544000</t>
  </si>
  <si>
    <t>Entrepreneurs: Set the example. You can motivate others as well as yourself by remembering you are setting the example.</t>
  </si>
  <si>
    <t>https://twitter.com/realDonaldTrump/status/532903385633390592</t>
  </si>
  <si>
    <t>Entrepreneurs: Set the bar high. Do the best you possibly can. Apply your skills and talent, but above all, be tenacious.</t>
  </si>
  <si>
    <t>https://twitter.com/realDonaldTrump/status/532918714937905153</t>
  </si>
  <si>
    <t>Via Union Leader: "Trump leads tribute for slain journalist James Foley | New Hampshire First Amendment Awards" http://www.unionleader.com/article/20141112/NEWS040201/141119641&amp;template=mobileart ‚Ä¶</t>
  </si>
  <si>
    <t>https://twitter.com/realDonaldTrump/status/532928841665495040</t>
  </si>
  <si>
    <t>Via @ ConMonitorNews by @ CMonitor_JVF: "Donald Trump guest speaker at event honoring James Foley"http://www.concordmonitor.com/photos/14320381-95/donald-trump-guest-speaker-at-event-honoring-james-foley ‚Ä¶</t>
  </si>
  <si>
    <t>https://twitter.com/realDonaldTrump/status/532967019961151488</t>
  </si>
  <si>
    <t>I really enjoyed being in New Hampshire &amp; speaking for Joe McQuaid @ deucecrew &amp; the Nackey Loeb School @ LoebSchool honoring James Foley.</t>
  </si>
  <si>
    <t>https://twitter.com/realDonaldTrump/status/532968986796097536</t>
  </si>
  <si>
    <t>Left New Hampshire for Turnberry in Scotland, which I am renovating. This place is incredible! @ TrumpTurnberry</t>
  </si>
  <si>
    <t>https://twitter.com/realDonaldTrump/status/532980179833225216</t>
  </si>
  <si>
    <t>" @ Barlow260 @ TrumpTurnberry is a great place. I just spent the weekend there &amp; the place, golf and staff were excellent 10 out of 10" Thx!</t>
  </si>
  <si>
    <t>https://twitter.com/realDonaldTrump/status/532994214637105152</t>
  </si>
  <si>
    <t>" @ ryan5240 after playing the new course in Aberdeen and loved it my wife taking me to Turnberry for a birthday present on Monday" Great!</t>
  </si>
  <si>
    <t>https://twitter.com/realDonaldTrump/status/533015168478089216</t>
  </si>
  <si>
    <t># TrumpAdvice http://instagram.com/p/vWxGbGmhRF/</t>
  </si>
  <si>
    <t>https://twitter.com/realDonaldTrump/status/533299661222969344</t>
  </si>
  <si>
    <t>‚ÄúDonald Trump pledges to make Prestwick Airport 'really successful'‚Äù http://news.stv.tv/scotland/299644-donald-trump-pledges-to-make-prestwick-airport-really-successful/ ‚Ä¶ via @ STVNews</t>
  </si>
  <si>
    <t>https://twitter.com/realDonaldTrump/status/533301862775402497</t>
  </si>
  <si>
    <t>" @ GolfSwingShirt @ frgelfant @ StFinbarBklyn Donald..I met your dad when I was in college..very nice guy, humble and unassuming." True, thx.</t>
  </si>
  <si>
    <t>https://twitter.com/realDonaldTrump/status/533307746717011968</t>
  </si>
  <si>
    <t>‚Äú @ TrumpFerryPoint A Brand New Championship Golf Course In NYC Developed By Donald Trump- And Anyone Can Play It‚Äùhttp://www.businessinsider.com/trump-links-ferry-point-bronx-golf-course-photos-2014-11?op=1#ixzz3J3cUHFwI ‚Ä¶</t>
  </si>
  <si>
    <t>#ixzz3J3cUHFwI</t>
  </si>
  <si>
    <t>https://twitter.com/realDonaldTrump/status/533347605607350273</t>
  </si>
  <si>
    <t>‚ÄúSuccess isn't permanent and failure isn't fatal.‚Äù ‚Äì Mike Ditka</t>
  </si>
  <si>
    <t>https://twitter.com/realDonaldTrump/status/533351300852097025</t>
  </si>
  <si>
    <t>Via @ necn by @KatherineNECN: ‚ÄúTrump Waiting to See Who Runs in 2016‚Äù http://www.necn.com/on-air/as-seen-on/NECN_111214_trumpraw_9p_NECN-282506961.html# ‚Ä¶</t>
  </si>
  <si>
    <t>https://twitter.com/realDonaldTrump/status/533363073227444224</t>
  </si>
  <si>
    <t>Looking forward to addressing @ TheEconomicClub on December 15th at the Marriot Marquis Washington, DC.</t>
  </si>
  <si>
    <t>https://twitter.com/realDonaldTrump/status/534080295449157632</t>
  </si>
  <si>
    <t>" @ KMacG1: Lovely lunch today @ realDonaldTrump @TurnberryBuzz fantastic hotel # Ayrshire # eat scottish" Thank you!</t>
  </si>
  <si>
    <t>https://twitter.com/realDonaldTrump/status/534081738696581120</t>
  </si>
  <si>
    <t>So Obama's top people responsible for ObamaCare think the American Public is stupid! All based on lies and deception! Repubs should sue.</t>
  </si>
  <si>
    <t>https://twitter.com/realDonaldTrump/status/534086147056869376</t>
  </si>
  <si>
    <t>" @ frankboesch: Sad cause my wife &amp; I checked out of @ TrumpDoral today after 4 amazing days. Happy cause we're planning our return visit!"</t>
  </si>
  <si>
    <t>https://twitter.com/realDonaldTrump/status/534168071196672000</t>
  </si>
  <si>
    <t>" @ OneAndOnlyAkash: @ realDonaldTrump You Are A Financial Genius" I agree, thanks!</t>
  </si>
  <si>
    <t>https://twitter.com/realDonaldTrump/status/534170709204152321</t>
  </si>
  <si>
    <t>. # LaskerRink. We do not do the maintenance on Lasker Rink, that is done by NEW YORK CITY.</t>
  </si>
  <si>
    <t>https://twitter.com/realDonaldTrump/status/534173433383632896</t>
  </si>
  <si>
    <t>I will be on @ foxandfriends tomorrow morning at 7.00. Will be talking about sleazebag Jonathan Gruber ("Americans are stupid") &amp; exec order</t>
  </si>
  <si>
    <t>https://twitter.com/realDonaldTrump/status/534200399025438720</t>
  </si>
  <si>
    <t>The entire country is FREEZING - we desperately need a heavy dose of global warming, and fast! Ice caps size reaches all time high.</t>
  </si>
  <si>
    <t>https://twitter.com/realDonaldTrump/status/534200551630979073</t>
  </si>
  <si>
    <t>"@NewCongress4NE: @ realDonaldTrump @ foxandfriends RUN DONALD RUN"</t>
  </si>
  <si>
    <t>@NewCongress4NE @ @</t>
  </si>
  <si>
    <t>https://twitter.com/realDonaldTrump/status/534200925012103168</t>
  </si>
  <si>
    <t>" @ kalevans: @ realDonaldTrump so much for Al Gores theory??? # trump2016"</t>
  </si>
  <si>
    <t>https://twitter.com/realDonaldTrump/status/534202168015085568</t>
  </si>
  <si>
    <t>" @ miorlano_14: If Donald Trump ran for president, i would vote for him in a heartbeat."</t>
  </si>
  <si>
    <t>https://twitter.com/realDonaldTrump/status/534308485052510208</t>
  </si>
  <si>
    <t>" @ MTRisner @ foxandfriends Looking forward to it.You need a permanent position there." They would like that big league - but I have no time!</t>
  </si>
  <si>
    <t>https://twitter.com/realDonaldTrump/status/534309517929238528</t>
  </si>
  <si>
    <t>" @ greggory_mc: @ realDonaldTrump @ miorlano_14 I truly hope Trump runs ! It would be simply fantastic ! Do it DT - do it Plz ."</t>
  </si>
  <si>
    <t>https://twitter.com/realDonaldTrump/status/534313170861850625</t>
  </si>
  <si>
    <t>I will be on @ foxandfriends in ten minutes - enjoy!</t>
  </si>
  <si>
    <t>https://twitter.com/realDonaldTrump/status/534325294329765888</t>
  </si>
  <si>
    <t>" @ DavidBougs: @ realDonaldTrump @ foxandfriends You'd be a winning candidate for an America starved for direct honest leadership in 2016-run!"</t>
  </si>
  <si>
    <t>https://twitter.com/realDonaldTrump/status/534325447904227328</t>
  </si>
  <si>
    <t>" @ ronmeier123: @ foxandfriends You are exactly what America needs going forward! MR. TRUMP for President in 2016 is a SMART BET!</t>
  </si>
  <si>
    <t>https://twitter.com/realDonaldTrump/status/534326002252800000</t>
  </si>
  <si>
    <t>" @ bhughes0422: @ realDonaldTrump @ foxandfriends you have my support..... 100% I hope you run 2016"</t>
  </si>
  <si>
    <t>https://twitter.com/realDonaldTrump/status/534386198102671360</t>
  </si>
  <si>
    <t>My @ WMUR9 ‚ÄòClose Up‚Äô int. with @ JoshMcElveen discussing the midterms, the new Congress, travelling to NH &amp; 2016http://www.wmur.com/politics/closeup/closeup-donald-trump-thinking-about-presidential-run-in-2016/29695808 ‚Ä¶</t>
  </si>
  <si>
    <t>https://twitter.com/realDonaldTrump/status/534391391053676545</t>
  </si>
  <si>
    <t>Via @ NewHampJournal by @ jdistaso: ‚ÄúIn NH, ‚ÄòThe Donald‚Äô hammers Mitt, Jeb as he again weighs a run for President‚Äùhttp://nhjournal.com/in-nh-the-donald-hammers-mitt-jeb/ ‚Ä¶</t>
  </si>
  <si>
    <t>https://twitter.com/realDonaldTrump/status/534397200609341441</t>
  </si>
  <si>
    <t>Deportations are now at a record low. Obama manipulated the numbers to lie to the public that they were at a record high. Secure the border!</t>
  </si>
  <si>
    <t>https://twitter.com/realDonaldTrump/status/534416334961246209</t>
  </si>
  <si>
    <t>ObamaCare/RomneyCare architect Gruber was paid over $6M with our tax dollars yet Obama only claims he ‚Äòwas some adviser.‚Äô</t>
  </si>
  <si>
    <t>https://twitter.com/realDonaldTrump/status/534428612913790976</t>
  </si>
  <si>
    <t>‚ÄúHow to travel like a billionaire! Inside Donald Trump's ¬£63m private jet‚Äù http://www.dailymail.co.uk/travel/travel_news/article-2834891/Donald-Trump-s-63million-private-jet-complete-size-bed-marble-bathroom-24-carat-gold-finishes.html?ito=social-twitter_dailymailus ‚Ä¶ via @ travelmail by @ AndreaMagrath</t>
  </si>
  <si>
    <t>https://twitter.com/realDonaldTrump/status/534458281901948930</t>
  </si>
  <si>
    <t>Obama‚Äôs China ‚Äòclimate‚Äô deal binds America with language of ‚Äòwill‚Äô curb emissions now while China only ‚Äòintends‚Äô to curb in 2030. Bad deal!</t>
  </si>
  <si>
    <t>https://twitter.com/realDonaldTrump/status/534706087686332416</t>
  </si>
  <si>
    <t>Looking for an excuse not to cook for Thanksgiving? Many NYC outlets will delivery a full meal, including @TrumpSoHo http://ow.ly/Eie6u</t>
  </si>
  <si>
    <t>https://twitter.com/realDonaldTrump/status/534722080471007233</t>
  </si>
  <si>
    <t>" @ ApartmentMgr @ realDonaldTrump played # Doral # White on Sunday what a gorgeous course you're doing GREAT things there # Golf # Resort" Thanks.</t>
  </si>
  <si>
    <t>https://twitter.com/realDonaldTrump/status/534730356524855296</t>
  </si>
  <si>
    <t>Just like Jonathan Gruber viciously lied &amp; called Americans ‚Äústupid‚Äù on ObamaCare, many consultants are doing the same on Global Warming.</t>
  </si>
  <si>
    <t>https://twitter.com/realDonaldTrump/status/534734654616924160</t>
  </si>
  <si>
    <t>Chicago, don't forget tix for @ EricTrumpFdn Wine Tasting Fundraiser @ TrumpChicago 11/22. Proceeds benefit @ StJude http://tiny.cc/l7ybpx</t>
  </si>
  <si>
    <t>https://twitter.com/realDonaldTrump/status/534777985979912194</t>
  </si>
  <si>
    <t>Congratulations to @SixteenChicago @ TrumpChicago for being honored with a @MichelinGuideChi two-star rating again this year!</t>
  </si>
  <si>
    <t>https://twitter.com/realDonaldTrump/status/534784553203040256</t>
  </si>
  <si>
    <t>" @ Brenoconn @ realDonaldTrump just back from a fabulous 2 days in doonbeg. What a hotel !!" Thanks. http://www.trump.com/Golf_Clubs/Ireland/Ireland.asp ‚Ä¶</t>
  </si>
  <si>
    <t>https://twitter.com/realDonaldTrump/status/534787153822502912</t>
  </si>
  <si>
    <t>ICYMI, my @ foxandfriends int. criticizing the GOP on ObamaCare, the new Congress &amp; 2016http://video.foxnews.com/v/3895076890001/donald-trump-republicans-are-all-talk-and-no-action/#sp=show-clips ‚Ä¶</t>
  </si>
  <si>
    <t>https://twitter.com/realDonaldTrump/status/534789455241297921</t>
  </si>
  <si>
    <t>Located in Central Park, the iconic @ TrumpRink is NYC‚Äôs top skating rink. VIP sessions are available for booking http://www.wollmanskatingrink.com/</t>
  </si>
  <si>
    <t>https://twitter.com/realDonaldTrump/status/534795106113843200</t>
  </si>
  <si>
    <t>Via @ BreitbartNews by @ mboyle1: ‚ÄúObama‚Äôs Amnesty Will Give Illegal Aliens Public Benefits‚Äùhttp://www.breitbart.com/Big-Government/2014/11/17/Exclusive-Report-Obama-s-Executive-Amnesty-Will-Put-Illegal-Aliens-On-Welfare-Public-Benefits-Like-Obamacare-and-More ‚Ä¶</t>
  </si>
  <si>
    <t>https://twitter.com/realDonaldTrump/status/534799778354561024</t>
  </si>
  <si>
    <t>At least ObamaCare/RomneyCare architect Gruber admitted, albeit privately, that we were lied to by Obama. Gang of Liars.</t>
  </si>
  <si>
    <t>https://twitter.com/realDonaldTrump/status/534800272804290560</t>
  </si>
  <si>
    <t>Watch ‚Äì Obama in 2006: ‚ÄúI‚Äôve stolen ideas from Jonathan Gruber‚Äù http://www.realclearpolitics.com/video/2014/11/17/obama_in_2006_ive_stolen_ideas_from_jonathan_gruber.html ‚Ä¶ And now Obama claims he is 'just some adviser.'</t>
  </si>
  <si>
    <t>https://twitter.com/realDonaldTrump/status/534804232093057025</t>
  </si>
  <si>
    <t>‚ÄúRemember that some things are worth waiting for. Plans can change, sometimes for good reason.‚Äù ‚Äì Trump Never Give Up</t>
  </si>
  <si>
    <t>https://twitter.com/realDonaldTrump/status/534809328352784384</t>
  </si>
  <si>
    <t>ObamaCare will continue to stop entrepreneurship, slow growth and halt research &amp; development. Defund, Repeal &amp; Replace!</t>
  </si>
  <si>
    <t>https://twitter.com/realDonaldTrump/status/534813646564900864</t>
  </si>
  <si>
    <t>‚ÄúThe true competitors are the ones who always play to win.‚Äù ‚Äì Tom Brady @ Patriots</t>
  </si>
  <si>
    <t>https://twitter.com/realDonaldTrump/status/534825100114407424</t>
  </si>
  <si>
    <t>The # WomenWhoWork campaign from @ IvankaTrump http://www.youtube.com/watch?v=Rg5B7vfhSeg ‚Ä¶ ‚Ä¶</t>
  </si>
  <si>
    <t>https://twitter.com/realDonaldTrump/status/534827218770624512</t>
  </si>
  <si>
    <t>Entrepreneurs: always remember that deals are fluid. Terms are always negotiable and time can be the best option for success.</t>
  </si>
  <si>
    <t>https://twitter.com/realDonaldTrump/status/534873520996888577</t>
  </si>
  <si>
    <t>There are many Jonathan Gruber types selling the global warming "stuff" - and they really do believe the American public is stupid.</t>
  </si>
  <si>
    <t>https://twitter.com/realDonaldTrump/status/534874560450273281</t>
  </si>
  <si>
    <t>"@joblink31: @ realDonaldTrump Trump is so important, that every time he's makes a decision, it's good for the economy ."</t>
  </si>
  <si>
    <t>@joblink31 @</t>
  </si>
  <si>
    <t>https://twitter.com/realDonaldTrump/status/534874807725473792</t>
  </si>
  <si>
    <t>"@Daniel10YNWA: @ realDonaldTrump you're the man Mr. Trump"</t>
  </si>
  <si>
    <t>@Daniel10YNWA @</t>
  </si>
  <si>
    <t>https://twitter.com/realDonaldTrump/status/534874989087195137</t>
  </si>
  <si>
    <t>" @ sgrifkin: DonaldTrump when will you next appear on television? I am very interested in your opinion of the current NYC real-estate market</t>
  </si>
  <si>
    <t>https://twitter.com/realDonaldTrump/status/534883426521059328</t>
  </si>
  <si>
    <t>" @ greta:DonaldTrump sent me check for $25k payable to # Tahmooressi-I forwarded check; THANK U DONALD TRUMP! very kindpic.twitter.com/wvGelWyc5w</t>
  </si>
  <si>
    <t>https://twitter.com/realDonaldTrump/status/535061507806363648</t>
  </si>
  <si>
    <t>"@ettuandyou: @ realDonaldTrump I've got to tell you, I love love LOVE the Trump in Toronto."</t>
  </si>
  <si>
    <t>@ettuandyou @</t>
  </si>
  <si>
    <t>https://twitter.com/realDonaldTrump/status/535061944492122112</t>
  </si>
  <si>
    <t>" @ TheRealMasonS: Protect Ya Neck. Wear @ realDonaldTrump ties. https://twitter.com/TheRealMasonS/status/535051038941003776/photo/1pic.twitter.com/8QgA0OCEfg "</t>
  </si>
  <si>
    <t>https://twitter.com/realDonaldTrump/status/535062235253833728</t>
  </si>
  <si>
    <t>" @ nikkio: DonaldTrump @ greta Donald Trump helped out more than Obama did with # AndrewTahmoorissi -- The 25K check was a wonderful gesture."</t>
  </si>
  <si>
    <t>https://twitter.com/realDonaldTrump/status/535062381026885632</t>
  </si>
  <si>
    <t>"@RafaelMerrydel1: @ realDonaldTrump can Obama salvage his presidency by going to Ferguson and bringing peace?" No!</t>
  </si>
  <si>
    <t>@RafaelMerrydel1 @</t>
  </si>
  <si>
    <t>https://twitter.com/realDonaldTrump/status/535074300186091520</t>
  </si>
  <si>
    <t>" @ BlakeHoagland What is the best advice you could give to a young entrepreneur, Mr. Trump?" You have to be passionate about your work!</t>
  </si>
  <si>
    <t>https://twitter.com/realDonaldTrump/status/535079279881883649</t>
  </si>
  <si>
    <t>Power Lunching next to the # BlueMonster: http://ow.ly/EeQX7 via @ UrbanDaddy cc @ TrumpDoral</t>
  </si>
  <si>
    <t>https://twitter.com/realDonaldTrump/status/535102735830773760</t>
  </si>
  <si>
    <t>For those that constantly say that ‚Äúglobal warming‚Äù is now ‚Äúclimate change‚Äù‚Äîthey changed the name. The name global warming wasn‚Äôt working</t>
  </si>
  <si>
    <t>https://twitter.com/realDonaldTrump/status/535154367184523264</t>
  </si>
  <si>
    <t>Via @ TV3Xpose: ‚Äú @ IvankaTrump: Think pink in the boardroom.‚Äù http://www.tv3.ie/entertainment_article.php?locID=1.803.811&amp;article=151282 ‚Ä¶</t>
  </si>
  <si>
    <t>https://twitter.com/realDonaldTrump/status/535158134231552001</t>
  </si>
  <si>
    <t>‚ÄúGet in. Get it done. Get it done right. Get out.‚Äù ‚Äì Fred C. Trump (My father!)</t>
  </si>
  <si>
    <t>https://twitter.com/realDonaldTrump/status/535159078650404865</t>
  </si>
  <si>
    <t>Open for the 2014 season, Mar-a-Lago Club is an architectural masterpiece offering the finest amenities in the world http://www.maralagoclub.com/</t>
  </si>
  <si>
    <t>https://twitter.com/realDonaldTrump/status/535164250772475904</t>
  </si>
  <si>
    <t>‚ÄúIf you like your plan you keep it.‚Äù = ‚ÄúGruber is just some adviser.‚Äù Two of Obama‚Äôs greatest lies told to the American public.</t>
  </si>
  <si>
    <t>https://twitter.com/realDonaldTrump/status/535164824419045376</t>
  </si>
  <si>
    <t>WATCH ‚Äì WH official says that ObamaCare/RomneyCare architect Gruber was ‚Äòan important figure‚Äô in crafting the lawhttp://hotair.com/archives/2014/11/18/dems-admit-gruber-important-figure/ ‚Ä¶</t>
  </si>
  <si>
    <t>https://twitter.com/realDonaldTrump/status/535180153455136769</t>
  </si>
  <si>
    <t>If you don‚Äôt publicize your successes, your competitors will be sure to belittle them. Get the word out!</t>
  </si>
  <si>
    <t>https://twitter.com/realDonaldTrump/status/535181281718706179</t>
  </si>
  <si>
    <t>" @ jakemurray_32 @ realDonaldTrump the haters are just jealous of your unbelievable success # Trump2016" Thank you.</t>
  </si>
  <si>
    <t>https://twitter.com/realDonaldTrump/status/535197010325155840</t>
  </si>
  <si>
    <t>Sneak peek of Trump's trio of spectacular new seaside holes on the famed Ailsa course/ @ TrumpTurnberry http://www.linksmagazine-digitalissues.com/linksmagazine/great_destinations_hotlinks#pg29 ‚Ä¶</t>
  </si>
  <si>
    <t>#pg29</t>
  </si>
  <si>
    <t>https://twitter.com/realDonaldTrump/status/535415461270536192</t>
  </si>
  <si>
    <t>I am no fan of Bill Cosby but never-the-less some free advice - if you are innocent, do not remain silent. You look guilty as hell!</t>
  </si>
  <si>
    <t>https://twitter.com/realDonaldTrump/status/535441553079431168</t>
  </si>
  <si>
    <t>Repubs must not allow Pres Obama to subvert the Constitution of the US for his own benefit &amp; because he is unable to negotiate w/ Congress.</t>
  </si>
  <si>
    <t>https://twitter.com/realDonaldTrump/status/535452699937214464</t>
  </si>
  <si>
    <t>"The Trumping of Turnberry" via Links Magazine @ TrumpTurnberry http://www.linksmagazine-digitalissues.com/linksmagazine/great_destinations_hotlinks/?pg=29&amp;pm=1&amp;u1=friend#pg29 ‚Ä¶</t>
  </si>
  <si>
    <t>https://twitter.com/realDonaldTrump/status/535480463964766208</t>
  </si>
  <si>
    <t>‚ÄúSuccess in golf depends less on strength of body than upon strength of mind and character.‚Äù - Arnold Palmer</t>
  </si>
  <si>
    <t>https://twitter.com/realDonaldTrump/status/535506644026011649</t>
  </si>
  <si>
    <t>I enjoyed meeting with @ MattBlunt @ TrumpTowerNY to discuss why our government must address currency manipulation. Many US jobs are at stake.</t>
  </si>
  <si>
    <t>https://twitter.com/realDonaldTrump/status/535512071392489473</t>
  </si>
  <si>
    <t>New York City‚Äôs iconic architectural masterpiece @ TrumpTowerNY houses prime commercial, residential &amp; retail spacehttp://www.trumptowerny.com/</t>
  </si>
  <si>
    <t>https://twitter.com/realDonaldTrump/status/535527195650031616</t>
  </si>
  <si>
    <t>. @ BlairKamin Sorry sucker, as usual you lose again. You couldn't work for me for 10 seconds. Bad critic-- great sign. http://politics.suntimes.com/article/chicago/riverfront-signs-reined-donald-trump-gets-last-laugh/thu-11132014-1037am ‚Ä¶</t>
  </si>
  <si>
    <t>https://twitter.com/realDonaldTrump/status/535530498698010625</t>
  </si>
  <si>
    <t>Iraq should be paying us while we fight ISIS. Give the money to the families of our brave soldiers.</t>
  </si>
  <si>
    <t>https://twitter.com/realDonaldTrump/status/535534634319495168</t>
  </si>
  <si>
    <t>If we do not protect the rule of law then we can expect even more illegals to cross the border. Obama‚Äôs executive amnesty is dangerous.</t>
  </si>
  <si>
    <t>https://twitter.com/realDonaldTrump/status/535538772872810496</t>
  </si>
  <si>
    <t>Awarded 5 stars from @ ForbesInspector, @ TrumpTO offers 261 rooms &amp; 115 suites in the center of downtown Toronto http://www.forbestravelguide.com/toronto-canada/hotels/trump-international-hotel-tower-toronto ‚Ä¶</t>
  </si>
  <si>
    <t>https://twitter.com/realDonaldTrump/status/535545141306884098</t>
  </si>
  <si>
    <t>With multiple space options, @ TrumpChicago is the ideal venue to hold your dream wedding http://www.trumphotelcollection.com/chicago/chicago-event-venues.php ‚Ä¶</t>
  </si>
  <si>
    <t>https://twitter.com/realDonaldTrump/status/535551178520924160</t>
  </si>
  <si>
    <t>You don't necessarily need the best location. What you need is the best deal. -- The Art of the Deal</t>
  </si>
  <si>
    <t>https://twitter.com/realDonaldTrump/status/535813580357394432</t>
  </si>
  <si>
    <t>They're going to riot in Ferguson no matter what.</t>
  </si>
  <si>
    <t>https://twitter.com/realDonaldTrump/status/535828866196340736</t>
  </si>
  <si>
    <t>If you really want to succeed, you'll have to go for it every day. The big time isn't for slackers. Keep up your stamina and remain curious.</t>
  </si>
  <si>
    <t>https://twitter.com/realDonaldTrump/status/535829446264381441</t>
  </si>
  <si>
    <t>Entrepreneurs: Problems are a mind exercise. Enjoy the challenge.</t>
  </si>
  <si>
    <t>https://twitter.com/realDonaldTrump/status/535830243505090560</t>
  </si>
  <si>
    <t>https://twitter.com/realDonaldTrump/status/535857583371063297</t>
  </si>
  <si>
    <t>Via @ Suntimes‚Äô @ CSTearlyoften by @ FSPIELMAN: ‚ÄúCouncil sign rules mean Trump name will loom large on river‚Äù http://politics.suntimes.com/article/chicago/council-sign-rules-mean-trump-name-will-loom-large-river/wed-11192014-1018am ‚Ä¶</t>
  </si>
  <si>
    <t>https://twitter.com/realDonaldTrump/status/535867061399199745</t>
  </si>
  <si>
    <t>‚ÄúIntellectuals solve problems, geniuses prevent them.‚Äù ‚Äì Albert Einstein</t>
  </si>
  <si>
    <t>https://twitter.com/realDonaldTrump/status/535870315285729282</t>
  </si>
  <si>
    <t>Trump Tower Punta del Este‚Äôs cylindrical tower redefines the essence of luxury. On the sands of Playa Brava http://www.trump.com/Real_Estate_Portfolio/Punta_Del_Este/Trump_Tower_Punta_Del_Este.asp ‚Ä¶</t>
  </si>
  <si>
    <t>https://twitter.com/realDonaldTrump/status/535881188750422016</t>
  </si>
  <si>
    <t>https://twitter.com/realDonaldTrump/status/535888416509292544</t>
  </si>
  <si>
    <t>Congratulations to Bill O‚ÄôBrien on being named the Republican Speaker of the NH House. Well-earned &amp; well-deserved. A great guy.</t>
  </si>
  <si>
    <t>https://twitter.com/realDonaldTrump/status/535899150433665026</t>
  </si>
  <si>
    <t>" @ ScottSummerHall @ realDonaldTrump just stayed in Trump Chicago....by far the nicest hotel in Chicago. Absolutely amazing job!" Great, thx.</t>
  </si>
  <si>
    <t>https://twitter.com/realDonaldTrump/status/535988225303908352</t>
  </si>
  <si>
    <t>" @ gsurrette: Listening to @ realDonaldTrump present @pgaofamerica annual meeting. Great information great speaker#pga pic.twitter.com/gvNjdqRXF9"</t>
  </si>
  <si>
    <t>#pga</t>
  </si>
  <si>
    <t>https://twitter.com/realDonaldTrump/status/535988430145331201</t>
  </si>
  <si>
    <t>" @ annaliotta: 28.6 M non-golfers were interested in golf in 2013. The highest interest being expressed by # Millennials 18 to 29 yrs old # pga</t>
  </si>
  <si>
    <t>https://twitter.com/realDonaldTrump/status/535988639013273602</t>
  </si>
  <si>
    <t>" @ pgaplaygolfbob: "Some of the most amazing people that work for me are PGA of America Professionals" @ realDonaldTrump @pgaofamerica # pga14</t>
  </si>
  <si>
    <t>https://twitter.com/realDonaldTrump/status/535989015749865473</t>
  </si>
  <si>
    <t>"@TMSGPGA: The Donald preaches on golfs economic impact in US... Let's tell this story! # pga14annual @pgaofamerica pic.twitter.com/6oDJxrvRZn"</t>
  </si>
  <si>
    <t>https://twitter.com/realDonaldTrump/status/535990764376190977</t>
  </si>
  <si>
    <t>" @ ColinMeeks: I would love to see @ realDonaldTrump on @ ABCSharkTank Any shot of that???" Thanks, but the Apprentice starts on Jan 4.</t>
  </si>
  <si>
    <t>https://twitter.com/realDonaldTrump/status/535991838847807488</t>
  </si>
  <si>
    <t>" @ Nehemiah_israel: @ realDonaldTrump Are u running for president in 2016 or not?" We will soon see!</t>
  </si>
  <si>
    <t>https://twitter.com/realDonaldTrump/status/535992278649937920</t>
  </si>
  <si>
    <t>" @ spicedevilz: @ realDonaldTrump How did you keep your hair looking good over the decades?" Wow, one of the few nice comments about my hair!</t>
  </si>
  <si>
    <t>https://twitter.com/realDonaldTrump/status/535995310477426688</t>
  </si>
  <si>
    <t>"@tvtagWWE: Triple H aka Donald Trump. # SmackDown # yourefired https://twitter.com/tvtagWWE/status/535965772510945280/photo/1pic.twitter.com/K8LjoG0tBx "</t>
  </si>
  <si>
    <t>https://twitter.com/realDonaldTrump/status/535995505768419328</t>
  </si>
  <si>
    <t>"@PGA_com: The DonaldTrump &amp; sites of his 5 career holes in one. (4 sites, btw). # PGA14Annual http://go.pga.com/11LQ82w pic.twitter.com/4iFRhM0A3k"</t>
  </si>
  <si>
    <t>https://twitter.com/realDonaldTrump/status/536002185684082688</t>
  </si>
  <si>
    <t>" @ HighEnd_Gear: # Amazon USA : Time to Get Tough: Making America #1 Again by Donald Trump http://amzn.to/ycG0IN # CelebrityApprentice"</t>
  </si>
  <si>
    <t># #1 #</t>
  </si>
  <si>
    <t>https://twitter.com/realDonaldTrump/status/536005375620022272</t>
  </si>
  <si>
    <t>" @ Jdougherty3: Boys in the hood call me the black Donald Trump." Great!</t>
  </si>
  <si>
    <t>https://twitter.com/realDonaldTrump/status/536005984624607233</t>
  </si>
  <si>
    <t>" @ kornegay_danna: @ spicedevilz Mr. Trump, you're a nice looking gentleman, period. I think you look nice, hair and all. Ignore the jealous"</t>
  </si>
  <si>
    <t>https://twitter.com/realDonaldTrump/status/536006539862360064</t>
  </si>
  <si>
    <t>" @ sev_enteen: Please run for president @ realDonaldTrump. This country needs you!" Thanks!</t>
  </si>
  <si>
    <t>https://twitter.com/realDonaldTrump/status/536100754789269504</t>
  </si>
  <si>
    <t>" @ sidelinesev: @ realDonaldTrump best view in Chicago tonight https://twitter.com/sidelinesev/status/536038525976989696/photo/1pic.twitter.com/Qp44SonDNe "</t>
  </si>
  <si>
    <t>https://twitter.com/realDonaldTrump/status/536101057299251200</t>
  </si>
  <si>
    <t>"@PInnaurato: I have so much respect for @ realDonaldTrump he took down Rosie. # revisitingthefight"</t>
  </si>
  <si>
    <t>@PInnaurato @</t>
  </si>
  <si>
    <t>https://twitter.com/realDonaldTrump/status/536101378742292480</t>
  </si>
  <si>
    <t>" @ ronmeier123: January 20th 2017 will be a Victorious Day in America MR. TRUMP if you run! For you will be sworn in as the 45th PRESIDENT!"</t>
  </si>
  <si>
    <t>https://twitter.com/realDonaldTrump/status/536103914022899713</t>
  </si>
  <si>
    <t>. @ aaronschock Aaron, it was great to meet you at Trump Tower. Also, really good job on television!</t>
  </si>
  <si>
    <t>https://twitter.com/realDonaldTrump/status/536104301828243456</t>
  </si>
  <si>
    <t>" @ lp084: @ realDonaldTrump Gosh you're an early riser. Is that why you get a lot done?" It helps!</t>
  </si>
  <si>
    <t>https://twitter.com/realDonaldTrump/status/536104791123189760</t>
  </si>
  <si>
    <t>" @ RealSQUEZZ: @ realdonaldtrump IS A REAL AMERICAN AND HE KNOWS WHAT WE WANT. # PresidentTrump2016"</t>
  </si>
  <si>
    <t>https://twitter.com/realDonaldTrump/status/536105114092961792</t>
  </si>
  <si>
    <t>" @ JackWitty: @ realDonaldTrump @ sidelinesev ~Nice view. But BETTER ONE would be You sitting in the Oval Office.</t>
  </si>
  <si>
    <t>https://twitter.com/realDonaldTrump/status/536105225795694592</t>
  </si>
  <si>
    <t>https://twitter.com/realDonaldTrump/status/536107246464557056</t>
  </si>
  <si>
    <t>Do you think the 14 African nations that are banning West Africans from coming into their nations are racist?</t>
  </si>
  <si>
    <t>https://twitter.com/realDonaldTrump/status/536107847881613312</t>
  </si>
  <si>
    <t>" @ AgoraIndex: ‚Äú @ realDonaldTrump: ‚ÄúSuccess isn't permanent and failure isn't fatal.‚Äù ‚Äì Mike Ditka‚Äù"</t>
  </si>
  <si>
    <t>https://twitter.com/realDonaldTrump/status/536109805380042752</t>
  </si>
  <si>
    <t>" @ KidWithDream: @ realDonaldTrump I don't usually shop at @ Macy's, but The Donald Trump Collection is amazing!" Thank you!</t>
  </si>
  <si>
    <t>https://twitter.com/realDonaldTrump/status/536113137255464960</t>
  </si>
  <si>
    <t>" @ uf9606084212012: In @ realDonaldTrump we trust. Please run, save us - it's time"</t>
  </si>
  <si>
    <t>https://twitter.com/realDonaldTrump/status/536467456425222144</t>
  </si>
  <si>
    <t>" @ toneantone96: @ realDonaldTrump The reason why I love You so much is because of how compassionate You are not because of who You are.</t>
  </si>
  <si>
    <t>https://twitter.com/realDonaldTrump/status/536653466597593088</t>
  </si>
  <si>
    <t>" @ DrDardano: @ realDonaldTrump @ TrumpLasVegas great stay. It's the place to be in # vegas Thanks for the # upgrade. pic.twitter.com/5A9lUScaQS"</t>
  </si>
  <si>
    <t>https://twitter.com/realDonaldTrump/status/536653754029047808</t>
  </si>
  <si>
    <t>" @ futureicon: @ pinksugar61 Obama also fabricated his own birth certificate after being pressured to produce one by @ realDonaldTrump"</t>
  </si>
  <si>
    <t>https://twitter.com/realDonaldTrump/status/536654298751700992</t>
  </si>
  <si>
    <t>" @ dr_rita39: @ realDonaldTrump. I merely follow Mr Trump because he is a fascinating observation of power."</t>
  </si>
  <si>
    <t>https://twitter.com/realDonaldTrump/status/536655514273611776</t>
  </si>
  <si>
    <t>" @ billf227: @ realDonaldTrump @ dr_rita39 there are a multitude of reasons to follow Mr Trump...Great American" Thank you!</t>
  </si>
  <si>
    <t>https://twitter.com/realDonaldTrump/status/536655839353139200</t>
  </si>
  <si>
    <t>" @ russiannavyblog: @ dr_rita39 I follow Mr. Trump in a crusade to get him to restore Western Civilization with a Trump/Palin '16 ticket!"</t>
  </si>
  <si>
    <t>https://twitter.com/realDonaldTrump/status/536656234469150720</t>
  </si>
  <si>
    <t>" @ dudum234: @ realDonaldTrump @ DrDardano @ TrumpLasVegas Donald, you are my model in life since I first saw you (I was14 years then). RESPECT!</t>
  </si>
  <si>
    <t>https://twitter.com/realDonaldTrump/status/536657071979380736</t>
  </si>
  <si>
    <t>" @ CahlRStorrie: I follow @ realDonaldTrump because he's a great entrepreneur. Can't get better than him." Thanks!</t>
  </si>
  <si>
    <t>https://twitter.com/realDonaldTrump/status/536657946265268224</t>
  </si>
  <si>
    <t>Tom Brady played great today. He is a total champ and a really nice guy, a rare combination!</t>
  </si>
  <si>
    <t>https://twitter.com/realDonaldTrump/status/536658215682203648</t>
  </si>
  <si>
    <t>" @ RealSQUEZZ: @ Realdonaldtrump IS A WINNER, THAT'S WHY HE WILL RUN FOR PRESIDENCY!!!!!!! # Trump2016 FOR SURE!!!!"</t>
  </si>
  <si>
    <t>https://twitter.com/realDonaldTrump/status/536658664124583936</t>
  </si>
  <si>
    <t>"@montanawoman56: @ realDonaldTrump I bought your first book long ago for an aspiring developer, great results."</t>
  </si>
  <si>
    <t>@montanawoman56 @</t>
  </si>
  <si>
    <t>https://twitter.com/realDonaldTrump/status/536658790444453891</t>
  </si>
  <si>
    <t>" @ grammasu52: PLZ Mr. Trump... if anyone can expose the # truth about # obama you can! How many more lies does # America have to listen to?"</t>
  </si>
  <si>
    <t>https://twitter.com/realDonaldTrump/status/536659551651917824</t>
  </si>
  <si>
    <t>" @ iamnextroom: @ realDonaldTrump I decided that I'll choose to live in the US when you are the president." Good choice!</t>
  </si>
  <si>
    <t>https://twitter.com/realDonaldTrump/status/536659800713871361</t>
  </si>
  <si>
    <t>"@GhostOfXerxes: @ realDonaldTrump We need you to bring common sense to Washington DC...in 2016, the White House gets "Trumped"!</t>
  </si>
  <si>
    <t>@GhostOfXerxes @</t>
  </si>
  <si>
    <t>https://twitter.com/realDonaldTrump/status/536660146592968704</t>
  </si>
  <si>
    <t>"@KellyKoson: Why do people think that @ realDonaldTrump is going to run for president in 2016?"Because the country is a total mess right now</t>
  </si>
  <si>
    <t>@KellyKoson @</t>
  </si>
  <si>
    <t>https://twitter.com/realDonaldTrump/status/536660796781395968</t>
  </si>
  <si>
    <t>" @ MrInsaf: @ realDonaldTrump are you running for President? You have my vote"</t>
  </si>
  <si>
    <t>https://twitter.com/realDonaldTrump/status/536661620387500032</t>
  </si>
  <si>
    <t>"@Jennifer75AR: @ realDonaldTrump @ CahlRStorrie So true! Hope for Trump 2016."</t>
  </si>
  <si>
    <t>https://twitter.com/realDonaldTrump/status/536661879708725248</t>
  </si>
  <si>
    <t>" @ YllSadiku: @ realDonaldTrump Such a nice Guy. Such a perfect Leader . I want to see you in the White House !! Mr.Pesident D.Trump. Thanks</t>
  </si>
  <si>
    <t>https://twitter.com/realDonaldTrump/status/536662086873784321</t>
  </si>
  <si>
    <t>"@Devin_Smrekar: @ realDonaldTrump how much did you enjoy hosting NASCAR?" They are great people.</t>
  </si>
  <si>
    <t>@Devin_Smrekar @</t>
  </si>
  <si>
    <t>https://twitter.com/realDonaldTrump/status/536662613854523392</t>
  </si>
  <si>
    <t>"@TracyLynnClark1: @ YllSadiku Mister Trump please run for president this country needs you badly and I would vote for you in a heart beat."</t>
  </si>
  <si>
    <t>@TracyLynnClark1 @</t>
  </si>
  <si>
    <t>https://twitter.com/realDonaldTrump/status/536662947276546048</t>
  </si>
  <si>
    <t>" @ mileswynn3 @Jennifer75AR @ CahlRStorrie Guys Trump is busy running the Trump brand he is not going to take a step down as President." Watch</t>
  </si>
  <si>
    <t>@ @Jennifer75AR @</t>
  </si>
  <si>
    <t>https://twitter.com/realDonaldTrump/status/536663123068190721</t>
  </si>
  <si>
    <t>"@Sal_lyann: DonaldTrump @Jennifer75AR @ CahlRStorrie Does Donald Trump want to be president? looks like he is getting lots of votes already"</t>
  </si>
  <si>
    <t>@Sal_lyann @Jennifer75AR @</t>
  </si>
  <si>
    <t>https://twitter.com/realDonaldTrump/status/536663376240607232</t>
  </si>
  <si>
    <t>" @ MrInsaf: @ realDonaldTrump you are a decent man &amp; true to your word. America needs you mr Trump. Plz run for president."</t>
  </si>
  <si>
    <t>https://twitter.com/realDonaldTrump/status/536663795704532992</t>
  </si>
  <si>
    <t>" @ mileswynn3: @ CahlRStorrie @Jennifer75AR Trump would be #1 however he has his plate full so unfortunately I do not think so" Just watch!</t>
  </si>
  <si>
    <t>https://twitter.com/realDonaldTrump/status/536663916169150466</t>
  </si>
  <si>
    <t>" @ CahlRStorrie: @ realDonaldTrump @ mileswynn3 @Jennifer75AR a billionaire president. Now that's something I'd like to see! # trump2016"</t>
  </si>
  <si>
    <t>https://twitter.com/realDonaldTrump/status/536664520232804352</t>
  </si>
  <si>
    <t>" @ FanOfGreenMMs: @Sal_lyann @Jennifer75AR @ CahlRStorrie Mr. Trump is a wonderful man &amp; more Presidential than the Fraud-in-Chief now."</t>
  </si>
  <si>
    <t>@ @Sal_lyann @Jennifer75AR @</t>
  </si>
  <si>
    <t>https://twitter.com/realDonaldTrump/status/536664554743537665</t>
  </si>
  <si>
    <t>" @ shmopniggadick: @ realDonaldTrump for president"</t>
  </si>
  <si>
    <t>https://twitter.com/realDonaldTrump/status/536665639474458625</t>
  </si>
  <si>
    <t>"@JaskulskiDiane: @ mileswynn3 @ realDonaldTrump @ CahlRStorrie @Jennifer75AR He sure is more than qualified to be President."</t>
  </si>
  <si>
    <t>https://twitter.com/realDonaldTrump/status/536666112680017920</t>
  </si>
  <si>
    <t>" @ Lillytwotimes: @ realDonaldTrump run for president pleaseeee"</t>
  </si>
  <si>
    <t>https://twitter.com/realDonaldTrump/status/536666187028246528</t>
  </si>
  <si>
    <t>" @ CahlRStorrie: @ realDonaldTrump The Art of The Deal is on my Christmas list. Let's hope I get it."</t>
  </si>
  <si>
    <t>https://twitter.com/realDonaldTrump/status/536666375092436994</t>
  </si>
  <si>
    <t>" @ shmopniggadick: @ realDonaldTrump has got my vote"</t>
  </si>
  <si>
    <t>https://twitter.com/realDonaldTrump/status/536666553857867776</t>
  </si>
  <si>
    <t>"@JaskulskiDiane: @ mileswynn3 @ CahlRStorrie @Jennifer75AR We would have the best economy in the world with him as President!" True!</t>
  </si>
  <si>
    <t>https://twitter.com/realDonaldTrump/status/536845241832460288</t>
  </si>
  <si>
    <t>I will be on @ foxandfriends at 7:00 - there is much to talk about (sadly)! Enjoy!</t>
  </si>
  <si>
    <t>https://twitter.com/realDonaldTrump/status/536856237636591616</t>
  </si>
  <si>
    <t>" @ DianeInVegas: @ foxandfriends @ realDonaldTrump I truly wish Mr. Trump the best he's Awesome!&amp; Very Cool. So Smart. Trump 4 President yeah!</t>
  </si>
  <si>
    <t>https://twitter.com/realDonaldTrump/status/536856488606986240</t>
  </si>
  <si>
    <t>" @ SHMann55: @ realDonaldTrump Good Morning Mr. Trump! Your comment's were dead on this a.m. on F&amp;F"</t>
  </si>
  <si>
    <t>https://twitter.com/realDonaldTrump/status/536856737039790080</t>
  </si>
  <si>
    <t>" @ e1e5672d96c747c:Mr. Trump,We need you in Office,We need you to direct your famous quote to all who have jeopardize Our Country,Your Fired!</t>
  </si>
  <si>
    <t>https://twitter.com/realDonaldTrump/status/536856844204257281</t>
  </si>
  <si>
    <t>" @ musicislife1239: @ realDonaldTrump u should be president"</t>
  </si>
  <si>
    <t>https://twitter.com/realDonaldTrump/status/536856923350790144</t>
  </si>
  <si>
    <t>" @ KenJohnson21: @ realDonaldTrump @ foxandfriends I can't wait Donald, my Monday is complete!"</t>
  </si>
  <si>
    <t>https://twitter.com/realDonaldTrump/status/536862016393465856</t>
  </si>
  <si>
    <t>" @ sintianiej: @ realDonaldTrump @ MrInsaf The next president of United States .My president Donald Trump . In 2016 ."</t>
  </si>
  <si>
    <t>https://twitter.com/realDonaldTrump/status/536862308434468864</t>
  </si>
  <si>
    <t>" @ Jurisprude1:DonaldTrump Obama comes to Australia and makes a speech against our PM at a time we're fighting together in Iraq. Run please!"</t>
  </si>
  <si>
    <t>https://twitter.com/realDonaldTrump/status/536862559966887936</t>
  </si>
  <si>
    <t>"@TheNordicBroad: I might not always agree w/ everything he says,but it's wonderful how @ realDonaldTrump engages w/ people on Twitter.</t>
  </si>
  <si>
    <t>@TheNordicBroad @</t>
  </si>
  <si>
    <t>https://twitter.com/realDonaldTrump/status/536862654783307776</t>
  </si>
  <si>
    <t>" @ sintianiej: @ realDonaldTrump @ shmopniggadick The next president of United States .My president Donald Trump . In 2016 ."</t>
  </si>
  <si>
    <t>https://twitter.com/realDonaldTrump/status/536862764250431488</t>
  </si>
  <si>
    <t>" @ JordanMeuleners: @ realDonaldTrump you will always be one of my idols!!" Thank you.</t>
  </si>
  <si>
    <t>https://twitter.com/realDonaldTrump/status/536892449181147136</t>
  </si>
  <si>
    <t>Defense Sec.Hagel has quit. Great news for our country. The guy didn‚Äôt have a clue‚Äîgrossly outmatched by our enemies. Couldn't even speak</t>
  </si>
  <si>
    <t>https://twitter.com/realDonaldTrump/status/536918480394932224</t>
  </si>
  <si>
    <t>" @ ddrocks777 . @ realDonaldTrump Cannot wait for the newest season of The Celebrity Apprentice!! I've been a huge fan since it started" Great!</t>
  </si>
  <si>
    <t>https://twitter.com/realDonaldTrump/status/536926810077143040</t>
  </si>
  <si>
    <t>Great # Thanksgiving travel and parade watching tips by @ NYTimesTravel including an option from @ TrumpNewYork: http://nyti.ms/1q3YwVV .</t>
  </si>
  <si>
    <t>https://twitter.com/realDonaldTrump/status/536935528893927424</t>
  </si>
  <si>
    <t># TrumpVlog Hagel quits- http://instagram.com/p/vyn35yGhYV/</t>
  </si>
  <si>
    <t>https://twitter.com/realDonaldTrump/status/536968931278598144</t>
  </si>
  <si>
    <t>Congratulations to Chuck Hagel on one of the shortest tenures as Sec. of Defense. Another terrible appointee by Obama.</t>
  </si>
  <si>
    <t>https://twitter.com/realDonaldTrump/status/536973718816567296</t>
  </si>
  <si>
    <t>Via @LinkedInPulse by @ nicholas_wyman: ‚ÄúWhat All Hiring Managers Can Learn from Donald Trump‚Äùhttps://www.linkedin.com/pulse/20141122161541-23779715-what-all-hiring-managers-can-learn-from-donald-trump ‚Ä¶</t>
  </si>
  <si>
    <t>@LinkedInPulse @</t>
  </si>
  <si>
    <t>https://twitter.com/realDonaldTrump/status/536976995025170433</t>
  </si>
  <si>
    <t>Rated @ GolfMagazine as 1 of the top courses in the country, Trump Int‚Äôl Palm Beach has been expanded to 27 holes http://www.trumpinternationalpalmbeaches.com/</t>
  </si>
  <si>
    <t>https://twitter.com/realDonaldTrump/status/536980670237917185</t>
  </si>
  <si>
    <t>Premiering on January 4th, the 14th season of @ ApprenticeNBC will have major fireworks every episode. The Board Room is electric!</t>
  </si>
  <si>
    <t>https://twitter.com/realDonaldTrump/status/536984603366809600</t>
  </si>
  <si>
    <t>Fact ‚Äì Amnesty lowers wages and invites more lawlessness. Obama has unilaterally cancelled any chance of immigration reform.</t>
  </si>
  <si>
    <t>https://twitter.com/realDonaldTrump/status/536995249273720833</t>
  </si>
  <si>
    <t>There is no excuse for riots in Ferguson regardless of the grand jury outcome.</t>
  </si>
  <si>
    <t>https://twitter.com/realDonaldTrump/status/536997346585096192</t>
  </si>
  <si>
    <t>ISIS is starting its own currency. May be stronger than the dollar if ObamaCare is fully implemented.</t>
  </si>
  <si>
    <t>https://twitter.com/realDonaldTrump/status/537029647159263232</t>
  </si>
  <si>
    <t>Iran and the United States just pushed deadline back SEVEN MONTHS on working out a nuclear deal. Iran is tapping along our bad negotiators!</t>
  </si>
  <si>
    <t>https://twitter.com/realDonaldTrump/status/537030834042454016</t>
  </si>
  <si>
    <t>Why would they announce a finding of the grand jury in Ferguson at 9:00 in the evening - a prime time for riots! Not smart.</t>
  </si>
  <si>
    <t>https://twitter.com/realDonaldTrump/status/537088383324282881</t>
  </si>
  <si>
    <t>"@D_Mellette: @ realDonaldTrump for president 2k16"</t>
  </si>
  <si>
    <t>@D_Mellette @</t>
  </si>
  <si>
    <t>https://twitter.com/realDonaldTrump/status/537088566179155971</t>
  </si>
  <si>
    <t>" @ Abdul_Akbarzai1: "@TheRealZach49: @ realDonaldTrump can't wait for you to take over this country and rebuild what Obama destroyed"</t>
  </si>
  <si>
    <t>@ @TheRealZach49 @</t>
  </si>
  <si>
    <t>https://twitter.com/realDonaldTrump/status/537088716339433472</t>
  </si>
  <si>
    <t>"@TheRealZach49: This is why we need @ realDonaldTrump in office. @ BarackObama doesn't know how to keep order"</t>
  </si>
  <si>
    <t>@TheRealZach49 @ @</t>
  </si>
  <si>
    <t>https://twitter.com/realDonaldTrump/status/537090106797342721</t>
  </si>
  <si>
    <t>Despite having a black president, the racial divide seems greater than it has in decades.If Obama were a leader, this would not be the case</t>
  </si>
  <si>
    <t>https://twitter.com/realDonaldTrump/status/537150175564009473</t>
  </si>
  <si>
    <t>If the decision by the grand jury in Ferguson was the exact opposite, you would still be having the riots right now!</t>
  </si>
  <si>
    <t>https://twitter.com/realDonaldTrump/status/537153030056321024</t>
  </si>
  <si>
    <t>Can you imagine what Putin and all of our friends and enemies throughout the world are saying about the U.S. as they watch the Ferguson riot</t>
  </si>
  <si>
    <t>https://twitter.com/realDonaldTrump/status/537155665635344385</t>
  </si>
  <si>
    <t>As China and the rest of the World continue to rip off the U.S. economically, they laugh at us and our president over the riots in Ferguson!</t>
  </si>
  <si>
    <t>https://twitter.com/realDonaldTrump/status/537157586316165120</t>
  </si>
  <si>
    <t>Sadly, because president Obama has done such a poor job as president, you won't see another black president for generations!</t>
  </si>
  <si>
    <t>https://twitter.com/realDonaldTrump/status/537160060682924032</t>
  </si>
  <si>
    <t>Our country is totally fractured and, with our weak leadership in Washington, you can expect Ferguson type riots and looting in other places</t>
  </si>
  <si>
    <t>https://twitter.com/realDonaldTrump/status/537162551155769344</t>
  </si>
  <si>
    <t>Who is the moron who decided to release the Ferguson grand jury findings after 9:00 o'clock in the evening. What were they thinking?</t>
  </si>
  <si>
    <t>https://twitter.com/realDonaldTrump/status/537244067290423296</t>
  </si>
  <si>
    <t>If you love it, own it. @ TrumpCondosLV bring unparalleled style, elegance and world class amenities to Las Vegas http://www.trumpvegascondos.com/?__utma=1.713613507.1406042263.1416589172.1416847213.9&amp;__utmb=1.2.10.1416847213&amp;__utmc=1&amp;__utmx=-&amp;__utmz=1.1416847213.9.9.utmcsr=trumpinternationalpalmbeaches.com|utmccn=(referral)|utmcmd=referral|utmcct=/&amp;__utmv=-&amp;__utmk=76583829 ‚Ä¶</t>
  </si>
  <si>
    <t>https://twitter.com/realDonaldTrump/status/537245792378294272</t>
  </si>
  <si>
    <t>President Obama has absolutely no control (or respect) over the African American community-they have fared so poorly under his presidency.</t>
  </si>
  <si>
    <t>https://twitter.com/realDonaldTrump/status/537260402795896832</t>
  </si>
  <si>
    <t>Congratulations to @ TrumpNewYork for being named #1 Best Business Hotel in NYC in @ TravlandLeisure's 2014 World's Best Business Hotels.</t>
  </si>
  <si>
    <t>https://twitter.com/realDonaldTrump/status/537283926751203328</t>
  </si>
  <si>
    <t>Congrats @ TrumpChicago for being named #3 Best Business Hotel in Chicago in @ TravlandLeisure's 2014 World's Best http://goo.gl/vswyBU .</t>
  </si>
  <si>
    <t>https://twitter.com/realDonaldTrump/status/537339099330674689</t>
  </si>
  <si>
    <t>There is nothing @TrumpSoHo did not think about for the holidays - @ RobbReport dives in:http://tinyurl.com/l8h6gh5</t>
  </si>
  <si>
    <t>https://twitter.com/realDonaldTrump/status/537437427619872768</t>
  </si>
  <si>
    <t>" @ 24k: @ TrumpChicago I have been in your hotel, great views of # Chicago. Congrats from @ TravlandLeisure, @ realDonaldTrump. # TravelTuesday</t>
  </si>
  <si>
    <t>https://twitter.com/realDonaldTrump/status/537480929422639104</t>
  </si>
  <si>
    <t>" @ moore2score: Why is it almost every person I know thinks that Mac Miller's only song is Donald Trump and then he disappeared..." True!</t>
  </si>
  <si>
    <t>https://twitter.com/realDonaldTrump/status/537482949223272449</t>
  </si>
  <si>
    <t>"@ImDruChainz: @ realDonaldTrump if you run for president you'll make our country great again" I agree, thanks!</t>
  </si>
  <si>
    <t>@ImDruChainz @</t>
  </si>
  <si>
    <t>https://twitter.com/realDonaldTrump/status/537482997612961792</t>
  </si>
  <si>
    <t>" @ UP1775: @ realDonaldTrump 2k16 man"</t>
  </si>
  <si>
    <t>https://twitter.com/realDonaldTrump/status/537483107277209600</t>
  </si>
  <si>
    <t>" @ mattfeierabend: @ realDonaldTrump @ moore2score it's by far my favorite Mac Miller song. Can't beat Donald Trump"</t>
  </si>
  <si>
    <t>https://twitter.com/realDonaldTrump/status/537483333400530945</t>
  </si>
  <si>
    <t>" @ Longviewmayor: @ realDonaldTrump you're up at 5 am and you're awake at 1am. How do you have so much energy? Seriously!?" Good genes!</t>
  </si>
  <si>
    <t>https://twitter.com/realDonaldTrump/status/537486340569710594</t>
  </si>
  <si>
    <t>"@OGRumple: @ realDonaldTrump has my first presidential vote if he runs in 2016 !"</t>
  </si>
  <si>
    <t>@OGRumple @</t>
  </si>
  <si>
    <t>https://twitter.com/realDonaldTrump/status/537486483557736448</t>
  </si>
  <si>
    <t>" @ UP1775: @ RitaEvelynYanez @ realDonaldTrump yeah true, but hey he would be a good president"</t>
  </si>
  <si>
    <t>https://twitter.com/realDonaldTrump/status/537486522925453312</t>
  </si>
  <si>
    <t>"@JeromeGottlieb: @ realDonaldTrump trump 2016! we need you in office"</t>
  </si>
  <si>
    <t>@JeromeGottlieb @</t>
  </si>
  <si>
    <t>https://twitter.com/realDonaldTrump/status/537486766685818880</t>
  </si>
  <si>
    <t>" @ UP1775: @ realDonaldTrump @OGRumple yes!! More people gonna vote # waitingfortrump2016"</t>
  </si>
  <si>
    <t>https://twitter.com/realDonaldTrump/status/537486988946194432</t>
  </si>
  <si>
    <t>" @ gmoney8500: I'm tired of having a president without a spine. I'm so ready to call @ realDonaldTrump # CommanderInChief"</t>
  </si>
  <si>
    <t>https://twitter.com/realDonaldTrump/status/537487093380182016</t>
  </si>
  <si>
    <t>" @ SJFloyd06: Only way I'm registering to vote is if @ realDonaldTrump runs for president"</t>
  </si>
  <si>
    <t>https://twitter.com/realDonaldTrump/status/537551239127781377</t>
  </si>
  <si>
    <t>" @ CarrGaz: All the latest on @ realDonaldTrump 's plans to transform Trump Turnberry into the finest resort in the world. In today's @ CarrGaz</t>
  </si>
  <si>
    <t>https://twitter.com/realDonaldTrump/status/537551796991188993</t>
  </si>
  <si>
    <t>"@Jsandoval_7: @ realDonaldTrump I look forward to seeing your name on the next presidential ballot."</t>
  </si>
  <si>
    <t>@Jsandoval_7 @</t>
  </si>
  <si>
    <t>https://twitter.com/realDonaldTrump/status/537551864586600448</t>
  </si>
  <si>
    <t>"@lovely_laura21: Seriously, @ realDonaldTrump for president "</t>
  </si>
  <si>
    <t>@lovely_laura21 @</t>
  </si>
  <si>
    <t>https://twitter.com/realDonaldTrump/status/537556957474091008</t>
  </si>
  <si>
    <t>" @ SouthRoyce: @ realDonaldTrump @lovely_laura21 YES! He's our man for the next President. SURE, He's the Man, no doubt"</t>
  </si>
  <si>
    <t>https://twitter.com/realDonaldTrump/status/537557164576227328</t>
  </si>
  <si>
    <t>" @ JoshuaAlthina:I have a dream that one day I'll be able to tell my children the story of you taking office &amp; fixing this country #2016"</t>
  </si>
  <si>
    <t>https://twitter.com/realDonaldTrump/status/537564850399248384</t>
  </si>
  <si>
    <t>" @ spbowl: @ realDonaldTrump @lovely_laura21 As a former Fortune 100 Senior Executive, I agree it's about time we have a biz savvy guy.</t>
  </si>
  <si>
    <t>https://twitter.com/realDonaldTrump/status/537565051100868608</t>
  </si>
  <si>
    <t>" @ Tyler_MostDope: @ realDonaldTrump I am definitely voting for this man right here @ realDonaldTrump"</t>
  </si>
  <si>
    <t>https://twitter.com/realDonaldTrump/status/537565233850904576</t>
  </si>
  <si>
    <t>" @ afrangione8: # TrumpForPresident #2016 Make it happen, enough said @ realDonaldTrump"</t>
  </si>
  <si>
    <t>https://twitter.com/realDonaldTrump/status/537565282559356928</t>
  </si>
  <si>
    <t>"@SpenceMac96: @ realDonaldTrump PLEASE WIN PRESIDENCY OF THE UNITED STATES OF AMERICA"</t>
  </si>
  <si>
    <t>@SpenceMac96 @</t>
  </si>
  <si>
    <t>https://twitter.com/realDonaldTrump/status/537565399207137280</t>
  </si>
  <si>
    <t>" @ bmariebrown99: @ realDonaldTrump I think you would be an awesome leader for the country!"</t>
  </si>
  <si>
    <t>https://twitter.com/realDonaldTrump/status/537616130912047104</t>
  </si>
  <si>
    <t>Find something for everyone on your list with this Holiday Gift Guide from @TrumpSoHo, on @ TrumpCollection's Tumblr:http://trumpcollection.co/giftguide</t>
  </si>
  <si>
    <t>https://twitter.com/realDonaldTrump/status/537638421255434241</t>
  </si>
  <si>
    <t>Great write-up on @ thedailymeal about our new Executive Sous Chef Sydney Jones @ TrumpLasVegas:http://goo.gl/dpGKIM</t>
  </si>
  <si>
    <t>https://twitter.com/realDonaldTrump/status/537744583573393408</t>
  </si>
  <si>
    <t>"@RafaelMerrydel1: The Carter Family Thanksgiving will be a bit happier as Obama officially becomes the worst President in history."</t>
  </si>
  <si>
    <t>https://twitter.com/realDonaldTrump/status/537744703459192832</t>
  </si>
  <si>
    <t>" @ MattyGucci: @ realDonaldTrump This nation will be on the right track once I see your name on the presidential ballot. # Trump2016" Thanks.</t>
  </si>
  <si>
    <t>https://twitter.com/realDonaldTrump/status/537744742948544512</t>
  </si>
  <si>
    <t>" @ BigJ_ExtFitness: ‚Äú @ realDonaldTrump: "@lovely_laura21: , @ realDonaldTrump for president "‚ÄùAGREED!"</t>
  </si>
  <si>
    <t>@ @ @lovely_laura21 @</t>
  </si>
  <si>
    <t>https://twitter.com/realDonaldTrump/status/537744938931589120</t>
  </si>
  <si>
    <t>"@iJano27: If billionaire @ realDonaldTrump once became # USA president he'll make # America best ever n rule lk beyond expectation! "</t>
  </si>
  <si>
    <t>@iJano27 @</t>
  </si>
  <si>
    <t>https://twitter.com/realDonaldTrump/status/537746116557934593</t>
  </si>
  <si>
    <t>@ tiberias84. Thank you! @ macy's</t>
  </si>
  <si>
    <t>https://twitter.com/realDonaldTrump/status/537746623112429568</t>
  </si>
  <si>
    <t>"@Slim_Shady2o3: @ realDonaldTrump you should run for president Donald. You would make one hell of a president!"</t>
  </si>
  <si>
    <t>https://twitter.com/realDonaldTrump/status/537746725927415808</t>
  </si>
  <si>
    <t>" @ o2okito: @ realDonaldTrump for president in 2016 !!</t>
  </si>
  <si>
    <t>https://twitter.com/realDonaldTrump/status/537746764015894528</t>
  </si>
  <si>
    <t>"@nicofazioprod: @ realDonaldTrump continue to inspire young entrepreneurs such as myself!"</t>
  </si>
  <si>
    <t>@nicofazioprod @</t>
  </si>
  <si>
    <t>https://twitter.com/realDonaldTrump/status/537801644160077824</t>
  </si>
  <si>
    <t>Happy Thanksgiving - I hope everyone can get together to MAKE AMERICA GREAT AGAIN! It won't be easy, nothing is, but it can be done.</t>
  </si>
  <si>
    <t>https://twitter.com/realDonaldTrump/status/537893973256568832</t>
  </si>
  <si>
    <t>" @ SanFranSuperman: @ TMZ @ realDonaldTrump: Trump should be the next president of the US. Guy is a genius!</t>
  </si>
  <si>
    <t>https://twitter.com/realDonaldTrump/status/538174454074212353</t>
  </si>
  <si>
    <t>" @ southheastt: on this joyous holiday I am thankful to @ realDonaldTrump for being the bright light that guides America home"</t>
  </si>
  <si>
    <t>https://twitter.com/realDonaldTrump/status/538177147312295936</t>
  </si>
  <si>
    <t>" @ TylerTheKicker: Donald Trump by Mac Miller will forever be a great song" Many agree!</t>
  </si>
  <si>
    <t>https://twitter.com/realDonaldTrump/status/538221691835777026</t>
  </si>
  <si>
    <t>" @ jerrysan52: Now that is a combo..he needs ride along RT @ JebBurtonRacing: Got to meet the man Donald Trump. pic.twitter.com/IuiQe46Sxk""</t>
  </si>
  <si>
    <t>https://twitter.com/realDonaldTrump/status/538224791019585536</t>
  </si>
  <si>
    <t>"@wesley_minga: @ realDonaldTrump you're a genius!" Thank you, you are so correct!</t>
  </si>
  <si>
    <t>@wesley_minga @</t>
  </si>
  <si>
    <t>https://twitter.com/realDonaldTrump/status/538263279563706368</t>
  </si>
  <si>
    <t>" @ SMcHenryPower: Carter was very unsuccessful but aging has him wiser &amp; quite strong in foreign relations.But Obama is hopeless &amp; the WORST"</t>
  </si>
  <si>
    <t>https://twitter.com/realDonaldTrump/status/538266368840593408</t>
  </si>
  <si>
    <t>" @ jabupaqatago: RT @ realDonaldTrump: Great news from Ireland‚ÄùClare County Council turned down massive windfarm near my hotel" So smart!</t>
  </si>
  <si>
    <t>https://twitter.com/realDonaldTrump/status/538266524818374656</t>
  </si>
  <si>
    <t>" @ InTheElections: @ realDonaldTrump @ southheastt Awwww, what a wonderful thing to say about our fearless leader. TRUMP 2016!"</t>
  </si>
  <si>
    <t>https://twitter.com/realDonaldTrump/status/538267589756334080</t>
  </si>
  <si>
    <t>" @ PianoBecca:Donald We realy NEED you for 2016. You are handsome but mostly you're INTELLIGENT and we need you too make AMERICA GREAT AGAIN"</t>
  </si>
  <si>
    <t>https://twitter.com/realDonaldTrump/status/538267833604771840</t>
  </si>
  <si>
    <t>" @ ronmeier123: @ realdonaldtrump @ jebburtonracing @ jerrysan52 Can there be any doubt that MR.TRUMP is "THE REAL DEAL!"" Thank you!</t>
  </si>
  <si>
    <t>https://twitter.com/realDonaldTrump/status/538268202657406976</t>
  </si>
  <si>
    <t>"@Tigers2iron: @ realDonaldTrump @ PianoBecca When is your announcement that you aren't going to run scheduled to be made?" Stay tuned!</t>
  </si>
  <si>
    <t>@Tigers2iron @ @</t>
  </si>
  <si>
    <t>https://twitter.com/realDonaldTrump/status/538268229308014592</t>
  </si>
  <si>
    <t>https://twitter.com/realDonaldTrump/status/538268467305385984</t>
  </si>
  <si>
    <t>" @ Jackshallis: Donald Trump for president! @ realDonaldTrump"</t>
  </si>
  <si>
    <t>https://twitter.com/realDonaldTrump/status/538268676223696896</t>
  </si>
  <si>
    <t>" @ PoloMurillo101: @ realDonaldTrump we all love you in Mexico Donald! You are our role model!!" Thanks!</t>
  </si>
  <si>
    <t>https://twitter.com/realDonaldTrump/status/538268927126949888</t>
  </si>
  <si>
    <t>" @ Going_HAN: @ realDonaldTrump I am over career politicians, we need someone who knows business in Washington. I'm rooting for you Mr. Trump"</t>
  </si>
  <si>
    <t>https://twitter.com/realDonaldTrump/status/538269022010507264</t>
  </si>
  <si>
    <t>"@JoshHasADog: @ realDonaldTrump @ ronmeier123 @ JebBurtonRacing @ jerrysan52 Donald "Real Deal" Trump. I've been calling him that for years!!!!</t>
  </si>
  <si>
    <t>@JoshHasADog @ @ @ @</t>
  </si>
  <si>
    <t>https://twitter.com/realDonaldTrump/status/538269250600075265</t>
  </si>
  <si>
    <t>" @ tip66: @ realDonaldTrump we all love you in Australia. Visit us when you‚Äôre President." A great place!</t>
  </si>
  <si>
    <t>https://twitter.com/realDonaldTrump/status/538269320498130944</t>
  </si>
  <si>
    <t>" @ ForeverMcIn: @ realDonaldTrump I can't wait to see Trump 2016 all over the news! # TrumpForPresident"</t>
  </si>
  <si>
    <t>https://twitter.com/realDonaldTrump/status/538269585439735808</t>
  </si>
  <si>
    <t>"@OlyaGradova: @ realDonaldTrump please tell me you are at least considering running for President.. Please please please." I am!</t>
  </si>
  <si>
    <t>@OlyaGradova @</t>
  </si>
  <si>
    <t>https://twitter.com/realDonaldTrump/status/538269733976817664</t>
  </si>
  <si>
    <t>"@ryanbushby: @ realDonaldTrump Trump 2016!"</t>
  </si>
  <si>
    <t>https://twitter.com/realDonaldTrump/status/538270035069132800</t>
  </si>
  <si>
    <t>"@ryanbushby: @ realDonaldTrump Some nights I think to myself that its a darn shame Mr. Trump isnt in office"</t>
  </si>
  <si>
    <t>https://twitter.com/realDonaldTrump/status/538299466357694464</t>
  </si>
  <si>
    <t>"@JoshHasADog: Me with Don and Sarah. We went out for pizza that night. Remember . @ realDonaldTrump https://twitter.com/JoshHasADog/status/538294698658369536/photo/1pic.twitter.com/8wEZ1OSe16 "</t>
  </si>
  <si>
    <t>@JoshHasADog @</t>
  </si>
  <si>
    <t>https://twitter.com/realDonaldTrump/status/538299535253319680</t>
  </si>
  <si>
    <t>"@ladykingadejavu: Perfect moment with an inspiring # book. Thank you Mr Trump :) @ realdonaldtrump‚Ä¶ http://instagram.com/p/v8T4MeEvsj/ "</t>
  </si>
  <si>
    <t>@ladykingadejavu @</t>
  </si>
  <si>
    <t>https://twitter.com/realDonaldTrump/status/538299620154421248</t>
  </si>
  <si>
    <t>" @ twins44: @ realDonaldTrump I think you are responsible for lower gas prices, only you had the balls to call out OPEC. Thank you Mr. Trump"</t>
  </si>
  <si>
    <t>https://twitter.com/realDonaldTrump/status/538299787322609664</t>
  </si>
  <si>
    <t>" @ InTheElections: @ realDonaldTrump We can do it with you leading us. TRUMP 2016"</t>
  </si>
  <si>
    <t>https://twitter.com/realDonaldTrump/status/538300320720646146</t>
  </si>
  <si>
    <t>" @ sintianiej:DonaldTrump @ InTheElections @ southheastt Oh yes the next President of the United States .My president Donald Trump . In 2016 ."</t>
  </si>
  <si>
    <t>https://twitter.com/realDonaldTrump/status/538300426610032640</t>
  </si>
  <si>
    <t>" @ PianoBecca: OMG OMG OMG @ realDonaldTrump just RTd meee! Yay! I sooo admire him. I cant wait for him to be MY Presedent!!! # Tump2016"</t>
  </si>
  <si>
    <t>https://twitter.com/realDonaldTrump/status/538803587712024577</t>
  </si>
  <si>
    <t>" @ KraftyWurker: # Trump is the only potential Presidential candidate who has been demanding and threatening to get lower oil &amp; gas prices.</t>
  </si>
  <si>
    <t>https://twitter.com/realDonaldTrump/status/538818260738011137</t>
  </si>
  <si>
    <t>" @ Bugsben20: @ realDonaldTrump run for prez the country needs you!"</t>
  </si>
  <si>
    <t>https://twitter.com/realDonaldTrump/status/538818501591695364</t>
  </si>
  <si>
    <t>" @ KraftyWurker: @ realDonaldTrump Yeah gasoline prices are on their way down since # Trump started making threats &amp; demands of OPEC &amp; others."</t>
  </si>
  <si>
    <t>https://twitter.com/realDonaldTrump/status/538818811345256448</t>
  </si>
  <si>
    <t>" @ TylerClodfelter: @ realDonaldTrump found your locker at Trump National. We had an awesome time. https://twitter.com/TylerClodfelter/status/538811120073867264/photo/1pic.twitter.com/U404zZun6v " Great.</t>
  </si>
  <si>
    <t>https://twitter.com/realDonaldTrump/status/538819512830017536</t>
  </si>
  <si>
    <t>" @ jcrmtxus: @ realDonaldTrump @ KraftyWurker hopefully he will run for 2016 elections" Stay tuned!</t>
  </si>
  <si>
    <t>https://twitter.com/realDonaldTrump/status/538820080201891840</t>
  </si>
  <si>
    <t>" @ Jackshallis: @ realDonaldTrump Donald Trump for president"</t>
  </si>
  <si>
    <t>https://twitter.com/realDonaldTrump/status/538820457668284419</t>
  </si>
  <si>
    <t>"@giantsandles: only @ realDonaldTrump can get the economy back on track, clean up the government" I agree, stay tuned!</t>
  </si>
  <si>
    <t>@giantsandles @</t>
  </si>
  <si>
    <t>https://twitter.com/realDonaldTrump/status/538820541084598272</t>
  </si>
  <si>
    <t>" @ BobMenziesGolf: @ realDonaldTrump @ TylerClodfelter It should be locker #1, in my opinion! # Trump2016"</t>
  </si>
  <si>
    <t>https://twitter.com/realDonaldTrump/status/538820922674012160</t>
  </si>
  <si>
    <t>" @ brianfinn96: @ realDonaldTrump Hope to see you back in Doonbeg as President of USA"</t>
  </si>
  <si>
    <t>https://twitter.com/realDonaldTrump/status/538821136952623105</t>
  </si>
  <si>
    <t>" @ Nancy_Miracle: @ realDonaldTrump please run for President. You would be a wonderful leader" Thank you!</t>
  </si>
  <si>
    <t>https://twitter.com/realDonaldTrump/status/538892959467732992</t>
  </si>
  <si>
    <t>" @ abunnieslife: Mr Trump we had the honor of visiting your beautiful tower in Chicago You own a grand building sir! https://twitter.com/abunnieslife/status/538890584489226242/photo/1pic.twitter.com/4dtTG1Luz1 "</t>
  </si>
  <si>
    <t>https://twitter.com/realDonaldTrump/status/538894149668585472</t>
  </si>
  <si>
    <t>" @ Bugsben20: @ ODINVIKING76 @ realDonaldTrump right on Donald can't be bought like the rest of them!"</t>
  </si>
  <si>
    <t>https://twitter.com/realDonaldTrump/status/538916993014169600</t>
  </si>
  <si>
    <t>" @ JHasseyjr: " @ abunnieslife: Mr Trump we had the honor of visiting your beautiful tower in Chicago You own a grand building sir! Thank"</t>
  </si>
  <si>
    <t>https://twitter.com/realDonaldTrump/status/539159084201955328</t>
  </si>
  <si>
    <t>Bill Cosby is foolish, stupid, or getting bad advice in remaining silent if he is innocent. Probably guilty! Not a fan.</t>
  </si>
  <si>
    <t>https://twitter.com/realDonaldTrump/status/539219825323958272</t>
  </si>
  <si>
    <t>" @ ronmeier123: @ realdonaldtrump You can never be wrong if you vote for MR. TRUMP in 2016! He is the RIGHT MAN for President! Happy Sunday!"</t>
  </si>
  <si>
    <t>https://twitter.com/realDonaldTrump/status/539380189558751233</t>
  </si>
  <si>
    <t>I will be on @ foxandfriends at 7:00 A.M. Enjoy!</t>
  </si>
  <si>
    <t>https://twitter.com/realDonaldTrump/status/539392467549032448</t>
  </si>
  <si>
    <t>" @ CMILLE__: @ realDonaldTrump is a real individual , very brilliant man! Thank you.</t>
  </si>
  <si>
    <t>https://twitter.com/realDonaldTrump/status/539392890364264449</t>
  </si>
  <si>
    <t>" @ MSmoldt: @ realDonaldTrump "The American dream is alive and well" good interview on @ FoxNews this AM # GYTU "</t>
  </si>
  <si>
    <t>https://twitter.com/realDonaldTrump/status/539396511529189376</t>
  </si>
  <si>
    <t>" @ Golfeventplan: Great article in Met Golfer this month on the development of Trump Golf Links at Ferry Point # trump pic.twitter.com/PKRSiiF7AR"</t>
  </si>
  <si>
    <t>https://twitter.com/realDonaldTrump/status/539396631427575808</t>
  </si>
  <si>
    <t>" @ CMILLE__: @ realDonaldTrump for president"</t>
  </si>
  <si>
    <t>https://twitter.com/realDonaldTrump/status/539396848667336704</t>
  </si>
  <si>
    <t>" @ craig_eaton12: @ realDonaldTrump Mr Trump-thank you for being most responsible for the decreasing gas costs! # trumpforpresident"</t>
  </si>
  <si>
    <t>https://twitter.com/realDonaldTrump/status/539397268257128449</t>
  </si>
  <si>
    <t>" @ Sam_Keady: You are a Real life superhero and i believe you will be bring this great country where it needs to go # TrumpForPresident"</t>
  </si>
  <si>
    <t>https://twitter.com/realDonaldTrump/status/539399740069543937</t>
  </si>
  <si>
    <t>" @ mychemicalcarli: have a trumptastic monday!! @ realDonaldTrump pic.twitter.com/picY01JPzd" Thank you.</t>
  </si>
  <si>
    <t>https://twitter.com/realDonaldTrump/status/539399941962362880</t>
  </si>
  <si>
    <t>" @ Deanna_Lea_: @ realDonaldTrump you'd win the south # presidenttrump"</t>
  </si>
  <si>
    <t>https://twitter.com/realDonaldTrump/status/539400359496933376</t>
  </si>
  <si>
    <t>" @ CMILLE__: @ GREATGAETANO @ realDonaldTrump he's a str8 foward guy &amp; does things the way it's needed to be done"</t>
  </si>
  <si>
    <t>https://twitter.com/realDonaldTrump/status/539400463620526080</t>
  </si>
  <si>
    <t>" @ ceovince: @ realDonaldTrump We need a president who doesn't take any (crap) from anybody!!! # TrumpForPresident"</t>
  </si>
  <si>
    <t>https://twitter.com/realDonaldTrump/status/539400882602119168</t>
  </si>
  <si>
    <t>" @ GZervs: Love listening to @ realDonaldTrump on @ foxandfriends it's the perfect start to my morning &amp; week!"</t>
  </si>
  <si>
    <t>https://twitter.com/realDonaldTrump/status/539401070142029824</t>
  </si>
  <si>
    <t>"@topcat33831795: @ foxandfriends Obama's first meeting after midterm loss was # AlSharpton Continued divisive agenda takes eyes off failures.</t>
  </si>
  <si>
    <t>@topcat33831795 @</t>
  </si>
  <si>
    <t>https://twitter.com/realDonaldTrump/status/539401589698867200</t>
  </si>
  <si>
    <t>" @ KraftyWurker: @ craig_eaton12 Only one with the courage to speak out on # Iraq intervention in real terms of oil and American interest!"</t>
  </si>
  <si>
    <t>https://twitter.com/realDonaldTrump/status/539427630370799618</t>
  </si>
  <si>
    <t>THE U.S.G.A. Boy's Junior Champion at Trump National Golf Club, Bedminster, just won The Australian Open. We are proud of you @ JordanSpieth</t>
  </si>
  <si>
    <t>https://twitter.com/realDonaldTrump/status/539444344743550976</t>
  </si>
  <si>
    <t>Just as I predicted @ Rosie would fail on The View- http://bit.ly/1z7SbrW .</t>
  </si>
  <si>
    <t>https://twitter.com/realDonaldTrump/status/539445046819696640</t>
  </si>
  <si>
    <t>Ratings way down, show irrelevant. Why haven't they learned? @ Rosie always fails.</t>
  </si>
  <si>
    <t>https://twitter.com/realDonaldTrump/status/539451082880319488</t>
  </si>
  <si>
    <t>Rosie O‚ÄôDonnell went after me again on The View in order to stir up her failing ratings. Nothing will help her-- @ Rosie always fails.</t>
  </si>
  <si>
    <t>https://twitter.com/realDonaldTrump/status/539456727851499520</t>
  </si>
  <si>
    <t># TrumpVlog @ Rosie needs to rest and relax. It's not working. http://instagram.com/p/wEiYeGmhWI/</t>
  </si>
  <si>
    <t>https://twitter.com/realDonaldTrump/status/539497191082319872</t>
  </si>
  <si>
    <t>Trump International Hotel, Washington D.C http://www.trumphotelcollection.com/washington-dc/luxury-washington-dc-hotels.php ‚Ä¶ Coming 2016...</t>
  </si>
  <si>
    <t>https://twitter.com/realDonaldTrump/status/539515766543245312</t>
  </si>
  <si>
    <t># TrumpVlog @ Rosie wasn't even a short term fix at The View. http://instagram.com/p/wE9OucGhRO/</t>
  </si>
  <si>
    <t>https://twitter.com/realDonaldTrump/status/539519947144445952</t>
  </si>
  <si>
    <t>Congratulations to @ NYCParks on quickly repairing the Lasker Rink. Record skaters this past Thanksgiving!</t>
  </si>
  <si>
    <t>https://twitter.com/realDonaldTrump/status/539524101036335105</t>
  </si>
  <si>
    <t>. @ WhoopiGoldberg Don‚Äôt let @ Rosie speak badly of you or try to bring you down. She is rude, crude &amp; not smart. She is not in your league.</t>
  </si>
  <si>
    <t>https://twitter.com/realDonaldTrump/status/539525741558661120</t>
  </si>
  <si>
    <t>" @ Yeeeeeech @ realDonaldTrump @ foxandfriends Always refreshing to hear your straight talk, economic take." Thank you.</t>
  </si>
  <si>
    <t>https://twitter.com/realDonaldTrump/status/539526044328685568</t>
  </si>
  <si>
    <t>"@maxmfoto @ realDonaldTrump‚Äôs cameo performance just made Home Alone 2 my favorite christmas movie" Thanks.</t>
  </si>
  <si>
    <t>@maxmfoto @</t>
  </si>
  <si>
    <t>https://twitter.com/realDonaldTrump/status/539526876323389443</t>
  </si>
  <si>
    <t>"@EyeAmSMF @ DRUDGE_REPORT @ realDonaldTrump should replace @ Rosie on The View. :-)" Well, they would then get great ratings!</t>
  </si>
  <si>
    <t>@EyeAmSMF @ @ @</t>
  </si>
  <si>
    <t>https://twitter.com/realDonaldTrump/status/539529416037384192</t>
  </si>
  <si>
    <t>Now Obama is keeping our soldiers in Afghanistan for at least another year. He is losing two wars simultaneously.</t>
  </si>
  <si>
    <t>https://twitter.com/realDonaldTrump/status/539529929143353344</t>
  </si>
  <si>
    <t>Congress‚Äô greatest card against Obama is the power of the purse. Use it!</t>
  </si>
  <si>
    <t>https://twitter.com/realDonaldTrump/status/539531361976340480</t>
  </si>
  <si>
    <t>Via @ washingtonpost by @ OConnellPostbiz:‚ÄúBidding to stay at Trump‚Äôs hotel for '17 inauguration?Pick the next POTUS."http://www.washingtonpost.com/news/digger/wp/2014/12/01/bidding-to-stay-at-trumps-hotel-for-2017-inauguration-pick-the-next-president/ ‚Ä¶</t>
  </si>
  <si>
    <t>https://twitter.com/realDonaldTrump/status/539537418161258496</t>
  </si>
  <si>
    <t>Obama is community organizing from the Oval Office on Ferguson today. More riots sure to follow.</t>
  </si>
  <si>
    <t>https://twitter.com/realDonaldTrump/status/539538092693409794</t>
  </si>
  <si>
    <t>If ObamaCare should not be repealed then why has Obama &amp; Congress exempted their staffs?</t>
  </si>
  <si>
    <t>https://twitter.com/realDonaldTrump/status/539539212966850564</t>
  </si>
  <si>
    <t>"@Jerm_AHOLIC @ realDonaldTrump @ Rosie you should put her on # CelebrityApprentice just to fire her!" First night!</t>
  </si>
  <si>
    <t>@Jerm_AHOLIC @ @</t>
  </si>
  <si>
    <t>https://twitter.com/realDonaldTrump/status/539540010186600449</t>
  </si>
  <si>
    <t>No surprise. @ Rosie is failing on @ TheView.Terrible ratings.‚ÄúMalcontent" &amp; another season is "out of the question"http://www.tmz.com/2014/12/01/rosie-odonnell-the-view-season-ratings-down-rude/ ‚Ä¶</t>
  </si>
  <si>
    <t>https://twitter.com/realDonaldTrump/status/539590598416941056</t>
  </si>
  <si>
    <t>"@TMZ_Politics: Say what you want about this: # ISIS would not exist under President @ realDonaldTrump"</t>
  </si>
  <si>
    <t>@TMZ_Politics @</t>
  </si>
  <si>
    <t>https://twitter.com/realDonaldTrump/status/539645327524241408</t>
  </si>
  <si>
    <t>"@TaylorGianfermi: https://www.facebook.com/video.php?v=10154879521400725 ‚Ä¶ @ realDonaldTrump is marvelous for calling out the notorious bozo @ Rosie. Never laughed so hard.</t>
  </si>
  <si>
    <t>@TaylorGianfermi @ @</t>
  </si>
  <si>
    <t>https://twitter.com/realDonaldTrump/status/539646026437906432</t>
  </si>
  <si>
    <t>"@BJKizer74: @ realDonaldTrump please run in 2016 America needs a POTUS with balls to stop America from being a worldwide laughingstock.</t>
  </si>
  <si>
    <t>@BJKizer74 @</t>
  </si>
  <si>
    <t>https://twitter.com/realDonaldTrump/status/539646365912272896</t>
  </si>
  <si>
    <t>"@BJKizer74: Mr.Trump, I love that you are crushing the # CowardInChief on social media. As a former Marine I have ZERO respect for # Obummer.</t>
  </si>
  <si>
    <t>https://twitter.com/realDonaldTrump/status/539648302770552832</t>
  </si>
  <si>
    <t>" @ Deanna_Lea_: @ celebritytroll True, but America is starved for leadership and he's our best option. Ted Cruz etc are canned rhetoric"</t>
  </si>
  <si>
    <t>https://twitter.com/realDonaldTrump/status/539648569024987136</t>
  </si>
  <si>
    <t>" @ Brad202b: I can't believe they let her back on the view, she's god awful as....well anything ‚Äú @ realDonaldTrump ... http://tmi.me/1eSOI5 "</t>
  </si>
  <si>
    <t>https://twitter.com/realDonaldTrump/status/539650417928716288</t>
  </si>
  <si>
    <t>" @ itsRyanHilton: I can't wait for @ realDonaldTrump to announce that he's running for President"</t>
  </si>
  <si>
    <t>https://twitter.com/realDonaldTrump/status/539652086359924736</t>
  </si>
  <si>
    <t>" @ ma.Has anyone mentioned to @ realDonaldTrump that "Celebrity Apprentice" is a brilliant concept?Celeb egos feed content. Masses eat it up!"</t>
  </si>
  <si>
    <t>https://twitter.com/realDonaldTrump/status/539652186427641856</t>
  </si>
  <si>
    <t>" @ 1Kathleen75: @ realDonaldTrump @TMZ_Politics Because you won't take crap from anyone who tries to hurt us, I truly believe this." True!</t>
  </si>
  <si>
    <t>https://twitter.com/realDonaldTrump/status/539652440631803908</t>
  </si>
  <si>
    <t>" @ iluvmorso: @ realDonaldTrump can't wait to see the Apprentice - it's back finally" On January 4th.</t>
  </si>
  <si>
    <t>https://twitter.com/realDonaldTrump/status/539653201910595584</t>
  </si>
  <si>
    <t>"@Jennifer75AR: @ realDonaldTrump @ 1Kathleen75 @TMZ_Politics I believe that too! Run, DT! Please!"</t>
  </si>
  <si>
    <t>https://twitter.com/realDonaldTrump/status/539653538843226112</t>
  </si>
  <si>
    <t>" @ TylerTheKicker: Donald Trump by Mac Miller will forever be a great song"</t>
  </si>
  <si>
    <t>https://twitter.com/realDonaldTrump/status/539753451249741826</t>
  </si>
  <si>
    <t>"@KellyMcKayShow: @ LeezaGibbons @ DebbieGibson @ ApprenticeNBC @ realDonaldTrump awesome. Ill be watching. Kick some butt!"</t>
  </si>
  <si>
    <t>@KellyMcKayShow @ @ @ @</t>
  </si>
  <si>
    <t>https://twitter.com/realDonaldTrump/status/539754013903040512</t>
  </si>
  <si>
    <t>" @ MsVivicaFox: @ LeezaGibbons @ Jules_2010 @ ApprenticeNBC @ IanZiering @ lorenzolamas @ kevinjonas Miss ya too darling! Happy Holidays! TTYS;)"</t>
  </si>
  <si>
    <t>https://twitter.com/realDonaldTrump/status/539754165950775297</t>
  </si>
  <si>
    <t>" @ sintianiej: @ realDonaldTrump @ 1Kathleen75 @TMZ_Politics Oh yes the next president of United States .My president Donald Trump . In 2016 ."</t>
  </si>
  <si>
    <t>https://twitter.com/realDonaldTrump/status/539767772990164992</t>
  </si>
  <si>
    <t>" @ JessArrigo: @ realDonaldTrump Trump for President!! Make it happen, we need an intelligent leader! # trumpforpresident"</t>
  </si>
  <si>
    <t>https://twitter.com/realDonaldTrump/status/539781070955483136</t>
  </si>
  <si>
    <t>‚ÄúLifestyle unveils Trump Home brand in GCC‚Äù http://www.tradearabia.com/news/CONS_270595.html ‚Ä¶ via @ TradeArabia</t>
  </si>
  <si>
    <t>https://twitter.com/realDonaldTrump/status/539782712006295552</t>
  </si>
  <si>
    <t>‚ÄúSuccess is dependent on effort.‚Äù - Sophocles</t>
  </si>
  <si>
    <t>https://twitter.com/realDonaldTrump/status/539788630840324097</t>
  </si>
  <si>
    <t>Via Newsmax. Nice article, thank you so much. http://www.newsmax.com/TheWire/trump-run-president-GOP/2014/12/01/id/610346/ ‚Ä¶</t>
  </si>
  <si>
    <t>https://twitter.com/realDonaldTrump/status/539810100366807041</t>
  </si>
  <si>
    <t>So sad that Burt Reynolds has lost all of his money. I wish he came to me for advice--he would be rich as hell!</t>
  </si>
  <si>
    <t>https://twitter.com/realDonaldTrump/status/539814263016415232</t>
  </si>
  <si>
    <t>Tickets are now available for the 2015 @ CadillacChamp at @ TrumpDoral, March 4-8:http://ow.ly/EW7JW</t>
  </si>
  <si>
    <t>https://twitter.com/realDonaldTrump/status/539845503425716225</t>
  </si>
  <si>
    <t>Young entrepreneurs: Your success is measured by results. Be productive in the face of challenges. Setbacks are not fatal.</t>
  </si>
  <si>
    <t>https://twitter.com/realDonaldTrump/status/539873452141076482</t>
  </si>
  <si>
    <t>Brainpower is the ultimate leverage. Keep your focus intact!</t>
  </si>
  <si>
    <t>https://twitter.com/realDonaldTrump/status/539888219245281280</t>
  </si>
  <si>
    <t>Via @ DMRegister by @ JoelAschbrenner: "Trump to speak at @ LandExpo in West Des Moines"http://www.desmoinesregister.com/story/money/business/development/2014/12/01/donald-trump-land-investment-expo-west-des-moines/19742455/ ‚Ä¶</t>
  </si>
  <si>
    <t>https://twitter.com/realDonaldTrump/status/539888611534340096</t>
  </si>
  <si>
    <t>Via @ PeoplesCompany: "Real Estate Magnate Donald J. Trump to Headline 2015 @ LandExpo in West Des Moines, Iowa"http://peoplescompany.com/blog/2014/real-estate-magnate-donald-j-trump-to-headline-2015-land-investment-expo ‚Ä¶</t>
  </si>
  <si>
    <t>https://twitter.com/realDonaldTrump/status/539891780205170689</t>
  </si>
  <si>
    <t>Yesterday our national debt topped a record $18T. Over 44% has accrued under Obama. A real mess.</t>
  </si>
  <si>
    <t>https://twitter.com/realDonaldTrump/status/539895997753999361</t>
  </si>
  <si>
    <t>It‚Äôs Tuesday. How many more ‚ÄòThe View‚Äô Execs will leak that they want @ rosie gone? Show is failing.</t>
  </si>
  <si>
    <t>https://twitter.com/realDonaldTrump/status/539901021456465921</t>
  </si>
  <si>
    <t>In the very least, Congress must defund Obama‚Äôs unconstitutional amnesty order.</t>
  </si>
  <si>
    <t>https://twitter.com/realDonaldTrump/status/539964811959095296</t>
  </si>
  <si>
    <t>" @ stewy1510: @ realDonaldTrump @ thefulldish U should run for president and help us out of it</t>
  </si>
  <si>
    <t>https://twitter.com/realDonaldTrump/status/539965299635023872</t>
  </si>
  <si>
    <t>" @ AmFam2013: @ realDonaldTrump @TMZ_Politics You would have my vote Donald Trump"</t>
  </si>
  <si>
    <t>https://twitter.com/realDonaldTrump/status/539967348787388417</t>
  </si>
  <si>
    <t>" @ samcgirl: @ DMartinMMXII @ realDonaldTrump I can put politics aside for the sheer love I have for # CelebrityApprentice - seriously!</t>
  </si>
  <si>
    <t>https://twitter.com/realDonaldTrump/status/539967643781201920</t>
  </si>
  <si>
    <t>" @ samcgirl: Ok, people, it has to be said: the new season of # CelebrityApprentice looks fabulous! @ realDonaldTrump I CANNOT wait!!!!!</t>
  </si>
  <si>
    <t>https://twitter.com/realDonaldTrump/status/539970220879011841</t>
  </si>
  <si>
    <t>" @ StrikeTrump: Hey man you're a big role model and my birthday is tomorrow. Just wondering if I could get a birthday tweet. I admire you!"</t>
  </si>
  <si>
    <t>https://twitter.com/realDonaldTrump/status/539970754050551808</t>
  </si>
  <si>
    <t>" @ lee_nall: Why not take on the greatest challenge Donald Trump has ever faced, making this country GREAT again, now that's a Legacy!!"</t>
  </si>
  <si>
    <t>https://twitter.com/realDonaldTrump/status/539970871327473664</t>
  </si>
  <si>
    <t>" @ saltytrey: @KellyMcKayShow @ realDonaldTrump @ LeezaGibbons @ DebbieGibson @ ApprenticeNBC High praise indeed."</t>
  </si>
  <si>
    <t>@ @KellyMcKayShow @ @ @ @</t>
  </si>
  <si>
    <t>https://twitter.com/realDonaldTrump/status/539971147132321792</t>
  </si>
  <si>
    <t>"@kvstravel: @ realDonaldTrump as I watch the news Mr. Trump I'm thinking I hope America has had enough of clinton&amp;bush as potus"</t>
  </si>
  <si>
    <t>@kvstravel @</t>
  </si>
  <si>
    <t>https://twitter.com/realDonaldTrump/status/539972084177592320</t>
  </si>
  <si>
    <t>" @ HolaCatarina: If I could meet anyone in the world I'd want to meet @ realDonaldTrump # LoveHim"</t>
  </si>
  <si>
    <t>https://twitter.com/realDonaldTrump/status/539972355372883968</t>
  </si>
  <si>
    <t>" @ HMunjal: . @ realDonaldTrump is the best! He's my favorite entrepreneur!" Thank you.</t>
  </si>
  <si>
    <t>https://twitter.com/realDonaldTrump/status/539972596146921472</t>
  </si>
  <si>
    <t>" @ mrjonathandavis: @ realDonaldTrump hi Donald! You're awesome, smart, classy! My mom met u in Tahoe and is now in love.</t>
  </si>
  <si>
    <t>https://twitter.com/realDonaldTrump/status/539972749868171264</t>
  </si>
  <si>
    <t>" @ andrew_schinds: I'd rather be golfing with @ realDonaldTrump"</t>
  </si>
  <si>
    <t>https://twitter.com/realDonaldTrump/status/539973092572135424</t>
  </si>
  <si>
    <t>" @ GQ_MURPHY: @ realDonaldTrump your brand suits are my favorite ! So sharp looking ! Looking forward to when I can get another one ."</t>
  </si>
  <si>
    <t>https://twitter.com/realDonaldTrump/status/539973375775768576</t>
  </si>
  <si>
    <t>"@peter_bollini: " @ samcgirl: Ok, people, it has 2B season of # CelebrityApprentice looks fabulous! @ realDonaldTrump I CANNOT wait!!!!!"</t>
  </si>
  <si>
    <t>@peter_bollini @ @</t>
  </si>
  <si>
    <t>https://twitter.com/realDonaldTrump/status/539973478628458496</t>
  </si>
  <si>
    <t>" @ SpeakingTruth11: @ realDonaldTrump @ samcgirl me too! I'm such a big fan of @ BrandiGlanville !!"</t>
  </si>
  <si>
    <t>https://twitter.com/realDonaldTrump/status/539973688641486848</t>
  </si>
  <si>
    <t>" @ KaelaDianne97: @ realDonaldTrump is the only man fit to run our country. What a knack for politics and business, WHAT A MAN!!" Thanks.</t>
  </si>
  <si>
    <t>https://twitter.com/realDonaldTrump/status/539973874889539585</t>
  </si>
  <si>
    <t>https://twitter.com/realDonaldTrump/status/539979997147316224</t>
  </si>
  <si>
    <t>"@jeffferrier: @ realDonaldTrump first business book I ever read was The Art of the Deal as a high schooler in the 80s. Been a fan ever since</t>
  </si>
  <si>
    <t>@jeffferrier @</t>
  </si>
  <si>
    <t>https://twitter.com/realDonaldTrump/status/539980491353784320</t>
  </si>
  <si>
    <t>" @ louise_kruger1: @peter_bollini @ samcgirl I can't wait for celeb apprentice, my favoutite show of all time - love The Donald!!"</t>
  </si>
  <si>
    <t>@ @peter_bollini @</t>
  </si>
  <si>
    <t>https://twitter.com/realDonaldTrump/status/539981067139448832</t>
  </si>
  <si>
    <t>" @ BillPickle: I would like to support DT, if I knew he was serious about going for it. Been disappointed more than once." Just watch!</t>
  </si>
  <si>
    <t>https://twitter.com/realDonaldTrump/status/539981101947961345</t>
  </si>
  <si>
    <t>"@tlrchrstphrbrsn: @ realDonaldTrump please run for president"</t>
  </si>
  <si>
    <t>@tlrchrstphrbrsn @</t>
  </si>
  <si>
    <t>https://twitter.com/realDonaldTrump/status/539982155221581825</t>
  </si>
  <si>
    <t>" @ Dawn__Patrol: @ louise_kruger1 @peter_bollini @ samcgirl I can't wait 4 celeb apprentice, ‚ô° The Donald! Finally, I've been waiting 2 long!"</t>
  </si>
  <si>
    <t>@ @ @peter_bollini @</t>
  </si>
  <si>
    <t>https://twitter.com/realDonaldTrump/status/539982368380321792</t>
  </si>
  <si>
    <t>" @ DanKonservative: @ realDonaldTrump @tlrchrstphrbrsn Don't you think you are exactly what the U.S. needs?!?!" Yes!</t>
  </si>
  <si>
    <t>https://twitter.com/realDonaldTrump/status/539982881071067136</t>
  </si>
  <si>
    <t>" @ Crowhogan33: So glad I'm able to vote now, so if @ realDonaldTrump runs for president, I can vote for him."</t>
  </si>
  <si>
    <t>https://twitter.com/realDonaldTrump/status/539982938763698177</t>
  </si>
  <si>
    <t>" @ hufseyg: @ realDonaldTrump I convince my teachers daily why you should run for president "</t>
  </si>
  <si>
    <t>https://twitter.com/realDonaldTrump/status/539983048906121216</t>
  </si>
  <si>
    <t>" @ mrjgp: @ realDonaldTrump awesome howard stern interview!"</t>
  </si>
  <si>
    <t>https://twitter.com/realDonaldTrump/status/539983140933337088</t>
  </si>
  <si>
    <t>" @ Salvato231Janet: @ realDonaldTrump @tlrchrstphrbrsn you got my vote"</t>
  </si>
  <si>
    <t>https://twitter.com/realDonaldTrump/status/539983357996974080</t>
  </si>
  <si>
    <t>"@DunkaRooney: @ realDonaldTrump your cameo in Home Alone 2 was some top notch stuff, you should be in more movies"</t>
  </si>
  <si>
    <t>@DunkaRooney @</t>
  </si>
  <si>
    <t>https://twitter.com/realDonaldTrump/status/539983482311933952</t>
  </si>
  <si>
    <t>" @ kaitlin_bunch: @ realDonaldTrump do you like the Make a Wish Foundation?" YES!</t>
  </si>
  <si>
    <t>https://twitter.com/realDonaldTrump/status/539983616525500416</t>
  </si>
  <si>
    <t>" @ EnlighTea: The Celeb Apprentice is the Best of Both Worlds...Real Business Lessons plus Very Entertaining Celebrity Stars! Can't Wait"</t>
  </si>
  <si>
    <t>https://twitter.com/realDonaldTrump/status/539983743050862592</t>
  </si>
  <si>
    <t>" @ Bettylovesdogs: @ realDonaldTrump -please-when does celebrity apprentice start????" January 4th.</t>
  </si>
  <si>
    <t>https://twitter.com/realDonaldTrump/status/539983806883983360</t>
  </si>
  <si>
    <t>"@aphonapelma: @ realDonaldTrump Love to hear those two little words ring through the halls of the White House: "You're Fired!""</t>
  </si>
  <si>
    <t>@aphonapelma @</t>
  </si>
  <si>
    <t>https://twitter.com/realDonaldTrump/status/539986415300653058</t>
  </si>
  <si>
    <t>" @ majorgoob: # trumpforpresident # presidenttrump @ realDonaldTrump pic.twitter.com/DdQx3llDMq"</t>
  </si>
  <si>
    <t>https://twitter.com/realDonaldTrump/status/539987220267286528</t>
  </si>
  <si>
    <t>" @ kyleraccio: @ realDonaldTrump @aphonapelma If Trump were nominee in 2012, GOP landslide . 2016 for the win!"</t>
  </si>
  <si>
    <t>https://twitter.com/realDonaldTrump/status/539987680386641920</t>
  </si>
  <si>
    <t>"@MichaelMeram: @ realDonaldTrump would treat this country like a business and make us all prosper" But with heart!</t>
  </si>
  <si>
    <t>@MichaelMeram @</t>
  </si>
  <si>
    <t>https://twitter.com/realDonaldTrump/status/539987807377580035</t>
  </si>
  <si>
    <t>" @ Brian_Legit: @ realDonaldTrump please run for president. Your the only one who can fix this mess Obama created" I agree!</t>
  </si>
  <si>
    <t>https://twitter.com/realDonaldTrump/status/539987956791250945</t>
  </si>
  <si>
    <t>" @ TylerBelawske: @ realDonaldTrump @ kaitlin_bunch then make our wishes come true and run for President!!!"</t>
  </si>
  <si>
    <t>https://twitter.com/realDonaldTrump/status/539988935251066880</t>
  </si>
  <si>
    <t>"@metalfirefrog: @ realDonaldTrump @ kyleraccio @aphonapelma trump would have my vote hands down"</t>
  </si>
  <si>
    <t>https://twitter.com/realDonaldTrump/status/539989018294104064</t>
  </si>
  <si>
    <t>" @ jdbailey08: @ MurphyTasha and I think @ realDonaldTrump should run for president. Make it happen sir."</t>
  </si>
  <si>
    <t>https://twitter.com/realDonaldTrump/status/539989115836854272</t>
  </si>
  <si>
    <t>" @ shelbytaylor3: If @ realDonaldTrump ran for president, I would have hopes for this country again."</t>
  </si>
  <si>
    <t>https://twitter.com/realDonaldTrump/status/539989206362505216</t>
  </si>
  <si>
    <t>"@SaggaSwagga: @ realDonaldTrump I believe in America and I believe in you Mr.Trump! You will bring REAL (GOOD) change to America! # Trump2016</t>
  </si>
  <si>
    <t>@SaggaSwagga @</t>
  </si>
  <si>
    <t>https://twitter.com/realDonaldTrump/status/539989277653078016</t>
  </si>
  <si>
    <t>" @ adamsteinbaugh: @ realDonaldTrump please, please, please make my dreams come true by running for president and winning."</t>
  </si>
  <si>
    <t>https://twitter.com/realDonaldTrump/status/539989486764326912</t>
  </si>
  <si>
    <t>"@MasterBaxter8: Rosie &amp; Obama have something in common, both disasters and both made a huge mistake messing with Trump. # trump2016"</t>
  </si>
  <si>
    <t>https://twitter.com/realDonaldTrump/status/539989605815443456</t>
  </si>
  <si>
    <t>" @ mikerugg1: @ realDonaldTrump is the man America needs # Trump2016"</t>
  </si>
  <si>
    <t>https://twitter.com/realDonaldTrump/status/539989659183763456</t>
  </si>
  <si>
    <t>" @ OVOTim: @ realDonaldTrump you should definitely run for president and fix this country"</t>
  </si>
  <si>
    <t>https://twitter.com/realDonaldTrump/status/539989738875523072</t>
  </si>
  <si>
    <t>"@GibsonLuke7: @ realDonaldTrump Donald Trump-2016-All the way"</t>
  </si>
  <si>
    <t>@GibsonLuke7 @</t>
  </si>
  <si>
    <t>https://twitter.com/realDonaldTrump/status/539990214987776000</t>
  </si>
  <si>
    <t>" @ KenJLThomson: @ realDonaldTrump @ mikerugg1 for the love of the Rev Norman Vincent Peale. Do it!"</t>
  </si>
  <si>
    <t>https://twitter.com/realDonaldTrump/status/539990345539682305</t>
  </si>
  <si>
    <t>" @ Hotdamsel2: @ realDonaldTrump Yeah Please run for President, we need some serious change and someone who cares about our country in office!</t>
  </si>
  <si>
    <t>https://twitter.com/realDonaldTrump/status/540127230719168512</t>
  </si>
  <si>
    <t>" @ fackinpeter: @ realDonaldTrump I think you should be Time's person of the year"</t>
  </si>
  <si>
    <t>https://twitter.com/realDonaldTrump/status/540127481991548928</t>
  </si>
  <si>
    <t>"@Christina820x: @ BrandiGlanville can't wait to see you on apprentice!!! @ NBCNews @ realDonaldTrump"</t>
  </si>
  <si>
    <t>@Christina820x @ @ @</t>
  </si>
  <si>
    <t>https://twitter.com/realDonaldTrump/status/540127839807610880</t>
  </si>
  <si>
    <t>" @ amegarity: @ realDonaldTrump was down in Doonbeg on sunday, stunning place, any chance of a good deal on a room for me and my good wife.</t>
  </si>
  <si>
    <t>https://twitter.com/realDonaldTrump/status/540128207614537728</t>
  </si>
  <si>
    <t>"@worrywarto: @ FoxNews @ CNN @ YahooNews @ abcnews Now that he's a Lame Duck &amp; doesn't need your vote any longer the real OBAMA is out!" True.</t>
  </si>
  <si>
    <t>@worrywarto @ @ @ @</t>
  </si>
  <si>
    <t>https://twitter.com/realDonaldTrump/status/540145845505904642</t>
  </si>
  <si>
    <t>‚ÄúEach excellent thing, once learned, serves for a measure of all other knowledge.‚Äù - Philip Sidney</t>
  </si>
  <si>
    <t>https://twitter.com/realDonaldTrump/status/540161071290793986</t>
  </si>
  <si>
    <t>" @ Jagbarron Finally get to watch one of my favorite shows again trailer looks good # celebrityapprentice http://www.youtube.com/watch?v=I2TPKbj_cCU&amp;sns=tw ‚Ä¶ ‚Ä¶</t>
  </si>
  <si>
    <t>https://twitter.com/realDonaldTrump/status/540205924171145216</t>
  </si>
  <si>
    <t>The cast of the new season of apprenticenbc. Premieres January 4th on NBC. http://instagram.com/p/wJ3E9sGhXQ/</t>
  </si>
  <si>
    <t>https://twitter.com/realDonaldTrump/status/540223196986085376</t>
  </si>
  <si>
    <t>With magnificent views, @ TrumpChicago is the perfect venue to host impact events &amp; business meetings http://www.trumphotelcollection.com/chicago/chicago-meeting-facilities.php ‚Ä¶</t>
  </si>
  <si>
    <t>https://twitter.com/realDonaldTrump/status/540229446541008896</t>
  </si>
  <si>
    <t>Ring in 2015 in downtown New York‚Äôs most elite 5 Star hotel. @TrumpSoHo offers 46 luxurious stories of excellence http://www.trumphotelcollection.com/soho/specials/ring-in-2015-high-above-nyc ‚Ä¶</t>
  </si>
  <si>
    <t>https://twitter.com/realDonaldTrump/status/540234232275406848</t>
  </si>
  <si>
    <t>Congress must pass a budget and hold Obama to it. No more continuing resolutions and no more excuses. Republicans soon hold both houses.</t>
  </si>
  <si>
    <t>https://twitter.com/realDonaldTrump/status/540235446006345728</t>
  </si>
  <si>
    <t>State Department has not revoked a single passport of ISIS Americans http://www.cnsnews.com/news/article/susan-jones/state-dept-has-not-cancelled-passports-any-isis-or-foreign-fighters ‚Ä¶ We should send them to Gitmo for some R&amp;R.</t>
  </si>
  <si>
    <t>https://twitter.com/realDonaldTrump/status/540239698099437569</t>
  </si>
  <si>
    <t>Broken borders, $18T debt, ObamaCare failing &amp; over budget. Don‚Äôt worry our president is still fundraising http://hosted.ap.org/dynamic/stories/U/US_OBAMA_FUNDRAISING?SITE=AP&amp;SECTION=HOME&amp;TEMPLATE=DEFAULT&amp;CTIME=2014-12-02-19-48-57 ‚Ä¶ Priorities</t>
  </si>
  <si>
    <t>https://twitter.com/realDonaldTrump/status/540245737939161088</t>
  </si>
  <si>
    <t>‚ÄúKeep your focus global and you may very well find yourself ahead of the game.‚Äù ‚Äì Trump Never Give Up</t>
  </si>
  <si>
    <t>https://twitter.com/realDonaldTrump/status/540251859194486784</t>
  </si>
  <si>
    <t>‚ÄúYou can‚Äôt wear a blindfold in business. A regular part of your day should be devoted to expanding your horizons.‚Äù ‚Äì Trump: How to Get Rich</t>
  </si>
  <si>
    <t>https://twitter.com/realDonaldTrump/status/540394848197820416</t>
  </si>
  <si>
    <t>" @ RealPro4Real: The best advice you can get in a book! Trump: The Art of the Deal http://amzn.to/1CHwRPR @ EricTrump pic.twitter.com/84FVm3jaNW"</t>
  </si>
  <si>
    <t>https://twitter.com/realDonaldTrump/status/540395284145385473</t>
  </si>
  <si>
    <t>" @ bucezoxisesu: @ realDonaldTrump Reading an all time favorite TRUMP: The Art of The Deal! A must read!</t>
  </si>
  <si>
    <t>https://twitter.com/realDonaldTrump/status/540397963034755072</t>
  </si>
  <si>
    <t>"@raisingarlic: @ realDonaldTrump just set my DVR to record Celebrity Apprentice Jan. 4 Don't want to miss a second!!" Great.</t>
  </si>
  <si>
    <t>@raisingarlic @</t>
  </si>
  <si>
    <t>https://twitter.com/realDonaldTrump/status/540398085638463489</t>
  </si>
  <si>
    <t>" @ baileyandy69: @SaggaSwagga @ WayneASchneider Donald Trump would be an amazing president because he's not gonna sugar coat anything. # TRUMP"</t>
  </si>
  <si>
    <t>@ @SaggaSwagga @</t>
  </si>
  <si>
    <t>https://twitter.com/realDonaldTrump/status/540398595967815680</t>
  </si>
  <si>
    <t>" @ tpratt31:Just saw the iconic DonaldTrump while watching # homealone2 and he looks exactly the same 22 years later! What's in the NY water?"</t>
  </si>
  <si>
    <t>https://twitter.com/realDonaldTrump/status/540398829775101954</t>
  </si>
  <si>
    <t>" @ DKielbiski: @ realDonaldTrump @ BrandiGlanville @ SpeakingTruth11 @ samcgirl Donald trump always gets it right! Brandiglanville is awesome.</t>
  </si>
  <si>
    <t>https://twitter.com/realDonaldTrump/status/540399154326167552</t>
  </si>
  <si>
    <t>" @ vidopisugam: RT @ realDonaldTrump The weak jokers who so badly hurt great Penn State University should have fought the NCAA"</t>
  </si>
  <si>
    <t>https://twitter.com/realDonaldTrump/status/540404229715030017</t>
  </si>
  <si>
    <t>" @ ColtsWynn: The Donald did it right at Trump National Doral. Beautiful course. pic.twitter.com/rzCgbCo8Hd" Thanks.</t>
  </si>
  <si>
    <t>https://twitter.com/realDonaldTrump/status/540405039899369472</t>
  </si>
  <si>
    <t>" @ Dietztaa_9: If Donald Trump ran for president, he'd have my vote based on his Twitter account alone"</t>
  </si>
  <si>
    <t>https://twitter.com/realDonaldTrump/status/540507868089565184</t>
  </si>
  <si>
    <t>" @ Tacosandmore @ realDonaldTrump just rocked trump collection for interview. Great shirts" Thanks.</t>
  </si>
  <si>
    <t>https://twitter.com/realDonaldTrump/status/540545738154201089</t>
  </si>
  <si>
    <t>Via NYTimes, What's Your Ideal Gadget?http://www.nytimes.com/2014/12/04/opinion/whats-your-ideal-gadget.html ‚Ä¶</t>
  </si>
  <si>
    <t>https://twitter.com/realDonaldTrump/status/540589374791245825</t>
  </si>
  <si>
    <t>. @ Newsmax by @ melaniebatley: "Donald Trump Tells Why He's Eyeing the White House.I'll Tell You Why He Could Win."http://www.newsmax.com/Newsfront/Melanie-Batley-Donald-Trump-White-House/2014/12/03/id/610885/ ‚Ä¶</t>
  </si>
  <si>
    <t>https://twitter.com/realDonaldTrump/status/540596311285063680</t>
  </si>
  <si>
    <t>Looking forward to speaking at prestigious @ TheEconomicClub on December 15th http://www.economicclub.org/index.cfm</t>
  </si>
  <si>
    <t>https://twitter.com/realDonaldTrump/status/540603770263314433</t>
  </si>
  <si>
    <t>Obama is giving Social Security &amp; ObamaCare to illegals, yet wants to cut military benefits http://thehill.com/policy/defense/overnights/225785-overnight-defense-budget-would-cut-military-benefits ‚Ä¶ Disgrace!</t>
  </si>
  <si>
    <t>https://twitter.com/realDonaldTrump/status/540608882515922944</t>
  </si>
  <si>
    <t>‚ÄúFailure has a thousand explanations. Success doesn't need one.‚Äù - Alec Guinness</t>
  </si>
  <si>
    <t>https://twitter.com/realDonaldTrump/status/540641072834019329</t>
  </si>
  <si>
    <t># TBT With James Lipton on the set of @ ApprenticeNBC http://instagram.com/p/wM83cRGhRi/</t>
  </si>
  <si>
    <t>https://twitter.com/realDonaldTrump/status/540891282823213056</t>
  </si>
  <si>
    <t>I never gave anybody hell! I just told the truth and they thought it was hell. -- Harry S. Truman</t>
  </si>
  <si>
    <t>https://twitter.com/realDonaldTrump/status/540894015982698499</t>
  </si>
  <si>
    <t>Entrepreneurs: You have to have passion. If you love your work, success will follow.</t>
  </si>
  <si>
    <t>https://twitter.com/realDonaldTrump/status/540894275501035520</t>
  </si>
  <si>
    <t>Entrepreneurs: Believe in yourself! If you don't, no one else will either.</t>
  </si>
  <si>
    <t>https://twitter.com/realDonaldTrump/status/540986980717568000</t>
  </si>
  <si>
    <t>" @ Mogainc @ realDonaldTrump @ CelebApprentice when is the new season starting? I can't wait any longer.... # celebrityapprentice" January 4th</t>
  </si>
  <si>
    <t>https://twitter.com/realDonaldTrump/status/541078026285768704</t>
  </si>
  <si>
    <t>" @ adidasfevernova: @ realDonaldTrump hey Donald - where can I purchase a # Trump2016 campaign shirt? Any details soon?"</t>
  </si>
  <si>
    <t>https://twitter.com/realDonaldTrump/status/541078321552195584</t>
  </si>
  <si>
    <t>" @ CC1285: @ realDonaldTrump please run for president !!! So many clueless people in leadership roles that have no business being there !!"</t>
  </si>
  <si>
    <t>https://twitter.com/realDonaldTrump/status/541078673328459776</t>
  </si>
  <si>
    <t>"@Chris_R_2014: I will step over them to buy a @ realDonaldTrump tie."</t>
  </si>
  <si>
    <t>@Chris_R_2014 @</t>
  </si>
  <si>
    <t>https://twitter.com/realDonaldTrump/status/541097272428474371</t>
  </si>
  <si>
    <t>" @ MMayer87: @ BrandiGlanville @ realDonaldTrump @ ApprenticeNBC I can't wait to watch the show!" January 4th.</t>
  </si>
  <si>
    <t>https://twitter.com/realDonaldTrump/status/541098182055559168</t>
  </si>
  <si>
    <t>"@Chris_R_2014: @ realDonaldTrump @ MMayer87 @ BrandiGlanville @ ApprenticeNBC Looks like a great cast. The show is incredible. Can't wait!"</t>
  </si>
  <si>
    <t>@Chris_R_2014 @ @ @ @</t>
  </si>
  <si>
    <t>https://twitter.com/realDonaldTrump/status/541098250246578176</t>
  </si>
  <si>
    <t>" @ TheReelChrisLee: @ realDonaldTrump @ MMayer87 @ BrandiGlanville @ ApprenticeNBC Best show on television"</t>
  </si>
  <si>
    <t>https://twitter.com/realDonaldTrump/status/541098345746690048</t>
  </si>
  <si>
    <t>" @ steff17brown: My biggest hero will forever be @ realDonaldTrump # Trump2016" Thank you.</t>
  </si>
  <si>
    <t>https://twitter.com/realDonaldTrump/status/541708082192338944</t>
  </si>
  <si>
    <t>" @ cfdmthompson: Great day at Trump National Charlotte. Loved the renovations. @ realDonaldTrump https://twitter.com/cfdmthompson/status/541706087662362624/photo/1pic.twitter.com/dxoN6czeMF "</t>
  </si>
  <si>
    <t>https://twitter.com/realDonaldTrump/status/541715169005813760</t>
  </si>
  <si>
    <t>" @ Li:Can't wait to meet! DonaldTrump will deliver keynote @ ICSC NY National Deal Making Conference on Dec 8. http://ow.ly/E7K7J # NYConf"</t>
  </si>
  <si>
    <t>https://twitter.com/realDonaldTrump/status/541792879984001025</t>
  </si>
  <si>
    <t>" @ Sundropaholic: FINALLY @ ApprenticeNBC returns! @ realDonaldTrump rescues the winter TV schedule. Our house never misses it." Great!</t>
  </si>
  <si>
    <t>https://twitter.com/realDonaldTrump/status/541793073601454081</t>
  </si>
  <si>
    <t>" @ A_Roy0317: The Celebrity Apprentice is back January 4th and I can't wait to see @ realDonaldTrump pick people apart in the boardroom."</t>
  </si>
  <si>
    <t>https://twitter.com/realDonaldTrump/status/541793146427179008</t>
  </si>
  <si>
    <t>" @ kyle_diehl34: The next celebrity apprentice cast is @ realDonaldTrump" True!</t>
  </si>
  <si>
    <t>https://twitter.com/realDonaldTrump/status/541793670765494272</t>
  </si>
  <si>
    <t>" @ FastTrackTalent: @ realDonaldTrump booked @ terrellowens for @ ApprenticeNBC ?? I have to watch this!! # Apprentice # GetYourPopcornready.</t>
  </si>
  <si>
    <t>https://twitter.com/realDonaldTrump/status/541793771126812672</t>
  </si>
  <si>
    <t>" @ margenur: @ realDonaldTrump @ BrandiGlanville @ MMayer87 @ ApprenticeNBC can't wait"</t>
  </si>
  <si>
    <t>https://twitter.com/realDonaldTrump/status/541794004372045824</t>
  </si>
  <si>
    <t>" @ JackWitty: @ Wharton @ IvankaTrump Ur a smart lady.Hope @ realDonaldTrump bcomes POTUS.Know he's busy,but.....!</t>
  </si>
  <si>
    <t>https://twitter.com/realDonaldTrump/status/541794049804730369</t>
  </si>
  <si>
    <t>" @ southpaw_08: @ realDonaldTrump for President!!!!"</t>
  </si>
  <si>
    <t>https://twitter.com/realDonaldTrump/status/541794296576626689</t>
  </si>
  <si>
    <t>" @ fackinpeter: @ realDonaldTrump I think Time Magazine should pick you as Person of the Year. We need you in 2016"</t>
  </si>
  <si>
    <t>https://twitter.com/realDonaldTrump/status/541794755005648896</t>
  </si>
  <si>
    <t>" @ steveaustin36: @ BrandiGlanville @ realDonaldTrump @ MMayer87 @ ApprenticeNBC best reality show on tv"</t>
  </si>
  <si>
    <t>https://twitter.com/realDonaldTrump/status/541795365885083648</t>
  </si>
  <si>
    <t>" @ teresalynnarthu: @ BrandiGlanville @ MMayer87 @ ApprenticeNBC It's about time the date was announced! I love this show! # CelebrityApprentice"</t>
  </si>
  <si>
    <t>https://twitter.com/realDonaldTrump/status/541795637977939969</t>
  </si>
  <si>
    <t>"@BusyEvent: GREAT afternoon @ TrumpGolfLA - Thanks to great staff and DonaldTrump for opening to public! # worldclass https://twitter.com/BusyEvent/status/541748860352094208/photo/1pic.twitter.com/ZoSoOvBBuX "</t>
  </si>
  <si>
    <t>@BusyEvent @</t>
  </si>
  <si>
    <t>https://twitter.com/realDonaldTrump/status/541795921957515264</t>
  </si>
  <si>
    <t>"@StarsEntLive: # CelebrityApprentice is back! Here's a preview w/ @ kevinjonas, @ IanZiering, http://buff.ly/1G4XJrt pic.twitter.com/q07v3QQOPc"</t>
  </si>
  <si>
    <t>@StarsEntLive @ @</t>
  </si>
  <si>
    <t>https://twitter.com/realDonaldTrump/status/541797598815059968</t>
  </si>
  <si>
    <t>" @ victahh11: " @ realDonaldTrump: Entrepreneurs: Believe in yourself! If you don't, no one else will either.""</t>
  </si>
  <si>
    <t>https://twitter.com/realDonaldTrump/status/541798167550103553</t>
  </si>
  <si>
    <t>" @ fackinpeter: @ realDonaldTrump I can't wait to watch you on @ foxandfriends tomorrow. I'm sure you have some wise thoughts about # EricGarner</t>
  </si>
  <si>
    <t>https://twitter.com/realDonaldTrump/status/541798245920698369</t>
  </si>
  <si>
    <t>"@adamhasasneh: ‚Äú @ Scott__Marx: Can't wait to see @ realDonaldTrump run for president and win # Trump2016‚Äù @ MatthewMercer7"</t>
  </si>
  <si>
    <t>@adamhasasneh @ @ @</t>
  </si>
  <si>
    <t>https://twitter.com/realDonaldTrump/status/541798366813126656</t>
  </si>
  <si>
    <t>" @ JoseThePaisa: @ realDonaldTrump Mr. Trump do you know how sad it's to have a POTUS that ignored remembrance of Pearl Harbor?So un patriotic</t>
  </si>
  <si>
    <t>https://twitter.com/realDonaldTrump/status/541799777806344196</t>
  </si>
  <si>
    <t>" @ MyNameIsLONG1: @ realDonaldTrump # Trump2016"</t>
  </si>
  <si>
    <t>https://twitter.com/realDonaldTrump/status/541800322591916033</t>
  </si>
  <si>
    <t>" @ MyNameIsLONG1: @ realDonaldTrump for president. It what this country needs more than anything. # nobrainer"</t>
  </si>
  <si>
    <t>https://twitter.com/realDonaldTrump/status/541800487667113985</t>
  </si>
  <si>
    <t>" @ App_master12: @ realDonaldTrump would get my vote for president any day!!! # America"</t>
  </si>
  <si>
    <t>https://twitter.com/realDonaldTrump/status/541800758652710912</t>
  </si>
  <si>
    <t>"@bavw86: I would vote for @ realDonaldTrump"</t>
  </si>
  <si>
    <t>@bavw86 @</t>
  </si>
  <si>
    <t>https://twitter.com/realDonaldTrump/status/541801090233434112</t>
  </si>
  <si>
    <t>"@fgthegman: @ realDonaldTrump @StarsEntLive @ kevinjonas @ IanZiering WHAT???? No Gary Busey?? Love the show! I'm sure it'll be great!!"</t>
  </si>
  <si>
    <t>@fgthegman @ @StarsEntLive @ @</t>
  </si>
  <si>
    <t>https://twitter.com/realDonaldTrump/status/541801303513776128</t>
  </si>
  <si>
    <t>" @ LiamMcKercher: @ realDonaldTrump We need @ realDonaldTrump to be President"</t>
  </si>
  <si>
    <t>https://twitter.com/realDonaldTrump/status/541916942731603968</t>
  </si>
  <si>
    <t>I'll be on @ foxandfriends this morning at 7:00. So much to talk about!</t>
  </si>
  <si>
    <t>https://twitter.com/realDonaldTrump/status/541922646292983809</t>
  </si>
  <si>
    <t>They should close down Rolling Stone Magazine after the phony rape charge story. University of Virginia should sue them for big bucks!</t>
  </si>
  <si>
    <t>https://twitter.com/realDonaldTrump/status/541947667895844864</t>
  </si>
  <si>
    <t>" @ shoot69towin: I went to Doral over the holidays,have to say it was everything I expected a trump facility to be. Staff is exceptional."</t>
  </si>
  <si>
    <t>https://twitter.com/realDonaldTrump/status/541948862542647296</t>
  </si>
  <si>
    <t>" @ WPS1879LTD: We are spending the day at the # NYConf and look forward to the keynote presentation from @ realDonaldTrump" Great!</t>
  </si>
  <si>
    <t>https://twitter.com/realDonaldTrump/status/541949264734461952</t>
  </si>
  <si>
    <t>" @ foxandfriends:Should # CIA torture tactics documents be released? @ realDonaldTrump weighs in: http://bit.ly/1vvK8Bj pic.twitter.com/oF4TDV6rUL</t>
  </si>
  <si>
    <t>https://twitter.com/realDonaldTrump/status/542013639818231808</t>
  </si>
  <si>
    <t>On schedule for 2016 completion @ trumpvancouver's 57 story twisting tower will be the icon of Vancouver‚Äôs skyline http://www.trumpvancouver.com/building.html</t>
  </si>
  <si>
    <t>https://twitter.com/realDonaldTrump/status/542020437321199616</t>
  </si>
  <si>
    <t>Home of @ PGATOUR‚Äôs @ CadillacChamp, @ TrumpDoral represents all that is Miami: energy, glamour, innovation &amp; luxury http://www.trumphotelcollection.com/miami/miami-golf-championship.php ‚Ä¶</t>
  </si>
  <si>
    <t>https://twitter.com/realDonaldTrump/status/542030553240072193</t>
  </si>
  <si>
    <t>Congratulations to @ TrumpPanama for being named one of the ‚ÄúBest of +VIP Access‚Äù hotels for 2014 by @ Expedia!http://www.trump.com/Hotel_Collection/Trump_Panama/Trump_Panama.asp ‚Ä¶</t>
  </si>
  <si>
    <t>https://twitter.com/realDonaldTrump/status/542053628379693056</t>
  </si>
  <si>
    <t>Via @StarsEntLive by Nick Ricko: ‚Äú @ kevinjonas, @ IanZiering In Celebrity @ ApprenticeNBC First Look‚Äù http://starsentertainment.com/8850/kevin-jonas-ian-ziering-in-celebrity-apprentice-first-look/ ‚Ä¶</t>
  </si>
  <si>
    <t>@StarsEntLive @ @ @</t>
  </si>
  <si>
    <t>https://twitter.com/realDonaldTrump/status/542058778007707649</t>
  </si>
  <si>
    <t>In Clare, Ireland, @ Trump_Ireland‚Äôs White Horses Spa offers an array of results-driven massages &amp; body treatments http://www.trumphotelcollection.com/ireland/spa-resorts-ireland.php ‚Ä¶</t>
  </si>
  <si>
    <t>https://twitter.com/realDonaldTrump/status/542062475810598912</t>
  </si>
  <si>
    <t>The CIA report should not be released. Puts our agents &amp; military overseas in danger. A propaganda tool for our enemies.</t>
  </si>
  <si>
    <t>https://twitter.com/realDonaldTrump/status/542064344167882754</t>
  </si>
  <si>
    <t>Congratulations to @ BillCassidy on a decisive win this past Saturday. Bill will be a pro-growth &amp; pro-energy Senator.</t>
  </si>
  <si>
    <t>https://twitter.com/realDonaldTrump/status/542066310059147264</t>
  </si>
  <si>
    <t>"When you have exhausted all possibilities, remember this - you haven't." -- Thomas A. Edison</t>
  </si>
  <si>
    <t>https://twitter.com/realDonaldTrump/status/542074495276945409</t>
  </si>
  <si>
    <t>Obama opposes sanctions on Iran http://freebeacon.com/national-security/reports-obama-mulling-sanctions-on-israel/ ‚Ä¶ They are laughing at Kerry &amp; Obama!</t>
  </si>
  <si>
    <t>https://twitter.com/realDonaldTrump/status/542100196596121600</t>
  </si>
  <si>
    <t>Our country and our "leaders" are getting dumber all the time. Now they are about to release full documentation on torture. Will destroy CIA</t>
  </si>
  <si>
    <t>https://twitter.com/realDonaldTrump/status/542101329683177474</t>
  </si>
  <si>
    <t>" @ kbseashell3: @ greta @ realDonaldTrump He'd get my vote." Thanks.</t>
  </si>
  <si>
    <t>https://twitter.com/realDonaldTrump/status/542101919922397185</t>
  </si>
  <si>
    <t>"@ChefMedz: 2016 gotta happen @ realDonaldTrump"</t>
  </si>
  <si>
    <t>@ChefMedz @</t>
  </si>
  <si>
    <t>https://twitter.com/realDonaldTrump/status/542127051726401537</t>
  </si>
  <si>
    <t>Wow, @ GolfMagazine just rated the renovation of The Blue Monster the best of the year. Even better they stated it may be best of all time!</t>
  </si>
  <si>
    <t>https://twitter.com/realDonaldTrump/status/542128475025723392</t>
  </si>
  <si>
    <t>Thank you @ GolfMagazine for your fantastic review of The Blue Monster at Trump National Doral - "BEST U.S. RESORT RENOVATION" - &amp; "ALL TIME"</t>
  </si>
  <si>
    <t>https://twitter.com/realDonaldTrump/status/542129369221976064</t>
  </si>
  <si>
    <t>" @ PatrickTrushell: Serious today..had to break out the @ realDonaldTrump tie for this deal today.. https://twitter.com/PatrickTrushell/status/542127436105015296/photo/1pic.twitter.com/VEpMWLTkNv " Looks great!</t>
  </si>
  <si>
    <t>https://twitter.com/realDonaldTrump/status/542129429062119425</t>
  </si>
  <si>
    <t>" @ Legendisland: @ realDonaldTrump The Nick Saban of business!!"</t>
  </si>
  <si>
    <t>https://twitter.com/realDonaldTrump/status/542129920403865600</t>
  </si>
  <si>
    <t>" @ kyleraccio: @ realDonaldTrump The View was terrible today. I feel sad for ABC!" Rosie killed what was once a very good show - no ratings!</t>
  </si>
  <si>
    <t>https://twitter.com/realDonaldTrump/status/542130021784371200</t>
  </si>
  <si>
    <t>" @ StationarySpace: @ realDonaldTrump @ GolfMagazine TRUMP FOR PRESIDENT!</t>
  </si>
  <si>
    <t>https://twitter.com/realDonaldTrump/status/542131168448356352</t>
  </si>
  <si>
    <t>" @ timessquarehero: @ realDonaldTrump Great job today on @ foxandfriends"</t>
  </si>
  <si>
    <t>https://twitter.com/realDonaldTrump/status/542131218029219840</t>
  </si>
  <si>
    <t>" @ Biggdaddy1989: @ realDonaldTrump @ GolfMagazine Very NICE!!"</t>
  </si>
  <si>
    <t>https://twitter.com/realDonaldTrump/status/542131486217216000</t>
  </si>
  <si>
    <t>" @ Lotuschild32: @ realDonaldTrump @ kyleraccio Rosie just sucks the life and intelligence out of everywhere she goes. # TheView"</t>
  </si>
  <si>
    <t>https://twitter.com/realDonaldTrump/status/542131612256047104</t>
  </si>
  <si>
    <t>" @ fackinpeter: @ realDonaldTrump Biggest mistake of 2014 was ABC rehiring @ rosie"</t>
  </si>
  <si>
    <t>https://twitter.com/realDonaldTrump/status/542131778455359488</t>
  </si>
  <si>
    <t>"@SAVEHICNO1: @ realDonaldTrump @ StationarySpace @ GolfMagazine YOU HAVE MY VOTE DONALD"</t>
  </si>
  <si>
    <t>@SAVEHICNO1 @ @ @</t>
  </si>
  <si>
    <t>https://twitter.com/realDonaldTrump/status/542132044479090688</t>
  </si>
  <si>
    <t>. @ GolfMagazine is great, thanks!</t>
  </si>
  <si>
    <t>https://twitter.com/realDonaldTrump/status/542132211433353216</t>
  </si>
  <si>
    <t>" @ TheBrianM: @ realDonaldTrump @ kyleraccio I can't believe they haven't fired Rosie yet." They will, soon!</t>
  </si>
  <si>
    <t>https://twitter.com/realDonaldTrump/status/542132607908339712</t>
  </si>
  <si>
    <t>"@MichaelMeram: @ realDonaldTrump @ kyleraccio This war with @ Rosie is halarious. @ realDonaldTrump keeps roasting her" She starts, I finish!</t>
  </si>
  <si>
    <t>@MichaelMeram @ @ @ @</t>
  </si>
  <si>
    <t>https://twitter.com/realDonaldTrump/status/542133319228747776</t>
  </si>
  <si>
    <t>" @ warrencasselljr: @ realDonaldTrump You are a rockstar!" No, just someone who wants to see things done right, but thanks!</t>
  </si>
  <si>
    <t>https://twitter.com/realDonaldTrump/status/542135034984284160</t>
  </si>
  <si>
    <t>Sorry, @ Rosie is a mentally sick woman, a bully, a dummy and, above all, a loser. Other than that she is just wonderful!</t>
  </si>
  <si>
    <t>https://twitter.com/realDonaldTrump/status/542144244908306432</t>
  </si>
  <si>
    <t>" @ EggMac1: ‚Äú @ realDonaldTrump: Wow, just rated the renovation of The Blue Monster the best of the year. Just Played it today, it was Great."</t>
  </si>
  <si>
    <t>https://twitter.com/realDonaldTrump/status/542144691391987713</t>
  </si>
  <si>
    <t>" @ PianoBecca: When all is said &amp; done we need a smart man, a couragious man, a sensible man, &amp; a BUSINESSMAN. That man is @ realDonaldTrump!</t>
  </si>
  <si>
    <t>https://twitter.com/realDonaldTrump/status/542159696090898432</t>
  </si>
  <si>
    <t>" @ Bernardv777: @ realDonaldTrump @ PianoBecca You are and always will be the man! Please run!</t>
  </si>
  <si>
    <t>https://twitter.com/realDonaldTrump/status/542287213044969473</t>
  </si>
  <si>
    <t>"@SAVEHICNO1: @ realDonaldTrump YES MR. TRUMP YOUR A SHOE IN TO WIN. RUN DONALD RUN"</t>
  </si>
  <si>
    <t>@SAVEHICNO1 @</t>
  </si>
  <si>
    <t>https://twitter.com/realDonaldTrump/status/542288184198303747</t>
  </si>
  <si>
    <t>" @ wendijo24: @ realDonaldTrump so excited for # celebrityapprentice Looks like a great group of people!!"</t>
  </si>
  <si>
    <t>https://twitter.com/realDonaldTrump/status/542288236937494528</t>
  </si>
  <si>
    <t>" @ CarriagewayGuy: @ realDonaldTrump Run Donald you've mastered everything else in life now the white house awaits!"</t>
  </si>
  <si>
    <t>https://twitter.com/realDonaldTrump/status/542298501439582208</t>
  </si>
  <si>
    <t>" @ fackinpeter: I don't care what @ Time says, @ realDonaldTrump is my person of the year"</t>
  </si>
  <si>
    <t>https://twitter.com/realDonaldTrump/status/542298804754857984</t>
  </si>
  <si>
    <t>" @ GolfRecruiter: @ TigerWoods to design 18 hole course at # AKOYA # Oxygen @ realDonaldTrump # Dubai can't wait to visit..." A fantastic place!</t>
  </si>
  <si>
    <t>https://twitter.com/realDonaldTrump/status/542299298713845762</t>
  </si>
  <si>
    <t>" @ realDarrin: @ realDonaldTrump "Can't wait for Celeb Apprentice 7!!! pic.twitter.com/bzfg6jLZbT"</t>
  </si>
  <si>
    <t>https://twitter.com/realDonaldTrump/status/542300669454323712</t>
  </si>
  <si>
    <t>" @ pipo442: @ realDonaldTrump @ fackinpeter @ TIME You are the soul of NYC." Thank you!</t>
  </si>
  <si>
    <t>https://twitter.com/realDonaldTrump/status/542301734367150080</t>
  </si>
  <si>
    <t>" @ abaker20: @ realDarrin I'm so excited for this upcoming season of # CelebrityApprentice. This looks like it's going to be amazing"</t>
  </si>
  <si>
    <t>https://twitter.com/realDonaldTrump/status/542350634931204097</t>
  </si>
  <si>
    <t>We're missing a lot of information on autism. Support @ AutismSpeaks' project by visiting mss.ng # MSSNG</t>
  </si>
  <si>
    <t>https://twitter.com/realDonaldTrump/status/542391305473490945</t>
  </si>
  <si>
    <t>‚Äú @ DamacOfficial Announces @ TigerWoods to Create Golf Course for Trump World Golf Club Dubai‚Äù http://www.businesswire.com/news/home/20141208006674/en#.VIcnJNLF-8A ‚Ä¶ via @ BusinessWire</t>
  </si>
  <si>
    <t>https://twitter.com/realDonaldTrump/status/542392489072939008</t>
  </si>
  <si>
    <t>Via @ worldnetdaily by @ jerome_corsi: ‚ÄúDonald Trump: Obama‚Äôs Jobless Figures ‚ÄòPhony.‚Äô Economists agree.‚Äùhttp://www.wnd.com/2014/12/donald-trump-obamas-jobless-figures-phony/ ‚Ä¶</t>
  </si>
  <si>
    <t>https://twitter.com/realDonaldTrump/status/542400800421838848</t>
  </si>
  <si>
    <t>With imposing dunes on the rugged Aberdeenshire coastline, @ TrumpScotland‚Äôs Championship Course is a masterpiece http://www.trumpgolfscotland.com/course</t>
  </si>
  <si>
    <t>https://twitter.com/realDonaldTrump/status/542403017669353472</t>
  </si>
  <si>
    <t>‚ÄúThe longer you play, the better chance the better player has of winning.‚Äù - @ jacknicklaus</t>
  </si>
  <si>
    <t>https://twitter.com/realDonaldTrump/status/542407460892315649</t>
  </si>
  <si>
    <t>Very sad &amp; dangerous that soon to be ex-Intelligence Chair Dianne Feinstein released the CIA report. Glad she is losing her Comm. Chair.</t>
  </si>
  <si>
    <t>https://twitter.com/realDonaldTrump/status/542420259433500672</t>
  </si>
  <si>
    <t>ObamaCare continues to increase insurance premiums &amp; raise record deductibles. New Congress must use every tool to defund.</t>
  </si>
  <si>
    <t>https://twitter.com/realDonaldTrump/status/542422623800422401</t>
  </si>
  <si>
    <t>Glad to see RomneyCare/ObamaCare architect Gruber being eviscerated on the Hill today. He should return all taxpayer money he was paid.</t>
  </si>
  <si>
    <t>https://twitter.com/realDonaldTrump/status/542426805236273152</t>
  </si>
  <si>
    <t>Via @ GolfweekMag by @GolfweekBRomine: ‚Äú @ TigerWoods to design Trump course in Dubai‚Äùhttp://golfweek.com/news/2014/dec/09/tiger-woods-donald-trump-golf-course-design-dubai/ ‚Ä¶</t>
  </si>
  <si>
    <t>@ @GolfweekBRomine @</t>
  </si>
  <si>
    <t>https://twitter.com/realDonaldTrump/status/542506527760719873</t>
  </si>
  <si>
    <t>"@optigan4: @ overcaves @ realDonaldTrump no one could run our country better &lt;3"</t>
  </si>
  <si>
    <t>@optigan4 @ @</t>
  </si>
  <si>
    <t>https://twitter.com/realDonaldTrump/status/542506642248441858</t>
  </si>
  <si>
    <t>" @ Tyler_Allreddd: Well said @ realDonaldTrump # Obamacare pic.twitter.com/8T6O4P5eu8"</t>
  </si>
  <si>
    <t>https://twitter.com/realDonaldTrump/status/542506699169337344</t>
  </si>
  <si>
    <t>" @ overcaves: @optigan4 vote @ realDonaldTrump 2016"</t>
  </si>
  <si>
    <t>@ @optigan4 @</t>
  </si>
  <si>
    <t>https://twitter.com/realDonaldTrump/status/542506864580128769</t>
  </si>
  <si>
    <t>" @ MikeBayham: watching Home Alone 2 on AMC, first time in decades...didn't realize @ realDonaldTrump was in it." I was!</t>
  </si>
  <si>
    <t>https://twitter.com/realDonaldTrump/status/542508930807496705</t>
  </si>
  <si>
    <t>" @ dleonaard: Donald Trump by Mac Miller never gets old to me "</t>
  </si>
  <si>
    <t>https://twitter.com/realDonaldTrump/status/542508972331122688</t>
  </si>
  <si>
    <t>"@katilynn_paygee: Donald Trump will forever be the best mac miller song.."</t>
  </si>
  <si>
    <t>https://twitter.com/realDonaldTrump/status/542509141130895361</t>
  </si>
  <si>
    <t>" @ FLGorman_HB: Lunch w Donald Trump @ icsc New York National Dealmaking. Really good."</t>
  </si>
  <si>
    <t>https://twitter.com/realDonaldTrump/status/542509326363934722</t>
  </si>
  <si>
    <t>"@iosuahh: It feels good working overtime &amp; knowing your next check is gonna make you feel like Donald Trump for a day. " Cute!</t>
  </si>
  <si>
    <t>https://twitter.com/realDonaldTrump/status/542512405318610948</t>
  </si>
  <si>
    <t>President Obama, Gruber and all of the other Obama cronies got ObamaCare passed by lies and fraudulent statements. Courts should overturn!</t>
  </si>
  <si>
    <t>https://twitter.com/realDonaldTrump/status/542517273915695104</t>
  </si>
  <si>
    <t>" @ keeli_munkres: @ realDonaldTrump for president "</t>
  </si>
  <si>
    <t>https://twitter.com/realDonaldTrump/status/542517381998718976</t>
  </si>
  <si>
    <t>" @ murphysociety: @ realDonaldTrump @ Tyler_Allreddd and you wonder why everyone wants you as President?"</t>
  </si>
  <si>
    <t>https://twitter.com/realDonaldTrump/status/542548922972266497</t>
  </si>
  <si>
    <t>" @ GolanLernerM: RT @ realDonaldTrump: " @ ColtsWynn: The Donald did it right at Trump National Doral. Beautiful course. pic.twitter.com/rzCgbCo8Hd"</t>
  </si>
  <si>
    <t>https://twitter.com/realDonaldTrump/status/542549579930296320</t>
  </si>
  <si>
    <t>" @ optimu @ TigerWoods partners with @ realDonaldTrump on Dubai course set to open in 2017 @ ESPN http://es.pn/1D7npWl pic.twitter.com/He3PruEAJd"</t>
  </si>
  <si>
    <t>https://twitter.com/realDonaldTrump/status/542550028116848640</t>
  </si>
  <si>
    <t>" @ ZANDIO: @ realDonaldTrump where is the Leadership To Calm our senses as these protests continue? # StopDividingTheUSA"</t>
  </si>
  <si>
    <t>https://twitter.com/realDonaldTrump/status/542550416467443712</t>
  </si>
  <si>
    <t>" @ Nottinghams1: @ FWproud # JohnRoberts biggest turncoat of them all. We know what # ObamaTheDestroyer is but JR pretends to be # Conservative"</t>
  </si>
  <si>
    <t>https://twitter.com/realDonaldTrump/status/542550585757929472</t>
  </si>
  <si>
    <t>"@tweetbarryb: Looking good in Vegas today @ realDonaldTrump pic.twitter.com/ts2q8yserk"</t>
  </si>
  <si>
    <t>@tweetbarryb @</t>
  </si>
  <si>
    <t>https://twitter.com/realDonaldTrump/status/542550875668217856</t>
  </si>
  <si>
    <t>" @ InsideGolfNews: @ TigerWoods and @ realDonaldTrump have drafted plans for a new championship golf course.</t>
  </si>
  <si>
    <t>https://twitter.com/realDonaldTrump/status/542550957847236609</t>
  </si>
  <si>
    <t>"@JLanderson1999: @ realDonaldTrump For president 2016!</t>
  </si>
  <si>
    <t>@JLanderson1999 @</t>
  </si>
  <si>
    <t>https://twitter.com/realDonaldTrump/status/542551571109015552</t>
  </si>
  <si>
    <t>" @ harpers1niter: @ realDonaldTrump Let's just put you in the white House now."</t>
  </si>
  <si>
    <t>https://twitter.com/realDonaldTrump/status/542552533106184192</t>
  </si>
  <si>
    <t>" @ accidental_boss: Mr. Donald Trump for president we need a leader who is SMART for once # donaldtrumpforprez @ realDonaldTrump"</t>
  </si>
  <si>
    <t>https://twitter.com/realDonaldTrump/status/542552693152419840</t>
  </si>
  <si>
    <t>" @ TheTyler_S: . @ realDonaldTrump your line in Home Alone 2 is my favorite part of the entire film"</t>
  </si>
  <si>
    <t>https://twitter.com/realDonaldTrump/status/542553187946086400</t>
  </si>
  <si>
    <t>"@michh_amber: Seriously if there is one person on earth who can save our country it is @ realDonaldTrump ! Please run for president "</t>
  </si>
  <si>
    <t>@michh_amber @</t>
  </si>
  <si>
    <t>https://twitter.com/realDonaldTrump/status/542553495027847168</t>
  </si>
  <si>
    <t>" @ GetawaysGolf: If I could write one book in the next 5 years, it would be following the DonaldTrump and @ TigerWoods partnership in Dubai</t>
  </si>
  <si>
    <t>https://twitter.com/realDonaldTrump/status/542554175427837952</t>
  </si>
  <si>
    <t>"@ZackBaird52: @ realDonaldTrump for President in 2016, you have my vote"</t>
  </si>
  <si>
    <t>@ZackBaird52 @</t>
  </si>
  <si>
    <t>https://twitter.com/realDonaldTrump/status/542554274308583424</t>
  </si>
  <si>
    <t>" @ BBCoachKK: @ realDonaldTrump @ TheTyler_S Who needs sleep when your the one and only # DonaldTrump ?"</t>
  </si>
  <si>
    <t>https://twitter.com/realDonaldTrump/status/542554474829856768</t>
  </si>
  <si>
    <t>"@Youxia88: Good idea. RT @ realDonaldTrump: " @ harpers1niter: @ realDonaldTrump Let's just put you in the white House now.""</t>
  </si>
  <si>
    <t>@Youxia88 @ @ @</t>
  </si>
  <si>
    <t>https://twitter.com/realDonaldTrump/status/542554635701977089</t>
  </si>
  <si>
    <t>" @ illStayGolden: @ realDonaldTrump is the man." Thanks.</t>
  </si>
  <si>
    <t>https://twitter.com/realDonaldTrump/status/542554804619583488</t>
  </si>
  <si>
    <t>"@AlexBrochesMTV: Want to see REAL change America? Get Donald in the White House and see a TRUE American businessman fix this economy!!!!</t>
  </si>
  <si>
    <t>https://twitter.com/realDonaldTrump/status/542561507327090688</t>
  </si>
  <si>
    <t>" @ ronmeier123: The Strongest Leader in this World and Beyond is the Man who is a Forward thinker! MR.TRUMP For President in 2016!"</t>
  </si>
  <si>
    <t>https://twitter.com/realDonaldTrump/status/542561931140534272</t>
  </si>
  <si>
    <t>"@shawnrss: @ realDonaldTrump Donald Trump will end poverty!"</t>
  </si>
  <si>
    <t>@shawnrss @</t>
  </si>
  <si>
    <t>https://twitter.com/realDonaldTrump/status/542680345330851842</t>
  </si>
  <si>
    <t>" @ gpoch918: @ realDonaldTrump voting for you whether your name is on the ballot or not in 2 years # Trump16" Great!</t>
  </si>
  <si>
    <t>https://twitter.com/realDonaldTrump/status/542680558711894016</t>
  </si>
  <si>
    <t>" @ PianoBecca: @ realDonaldTrump Donald Trump will make America Strong again! Like it used to be! # Tump2016" So true!</t>
  </si>
  <si>
    <t>https://twitter.com/realDonaldTrump/status/542684764780900353</t>
  </si>
  <si>
    <t>" @ joelleangeli: DonaldTrump for president! Give someone with the knowledge and power to change this country the chance! You'd have my vote!"</t>
  </si>
  <si>
    <t>https://twitter.com/realDonaldTrump/status/542685069555818496</t>
  </si>
  <si>
    <t>" @ PianoBecca: @ realDonaldTrump already lowered the high gas prices next he will restore America's greatness! And no stupid windmills!!"</t>
  </si>
  <si>
    <t>https://twitter.com/realDonaldTrump/status/542685141282603008</t>
  </si>
  <si>
    <t>" @ LLL3_0: Awesome. @ BrandiGlanville Australia is screening # CelebrityApprentice 12 Jan can't wait @ ArenaTV @ realDonaldTrump"</t>
  </si>
  <si>
    <t>https://twitter.com/realDonaldTrump/status/542685559555375104</t>
  </si>
  <si>
    <t>" @ PianoBecca: First order of business for America is to elect DonaldTrump. Next is make America strong again! And he is the man to do it!"</t>
  </si>
  <si>
    <t>https://twitter.com/realDonaldTrump/status/542687255216029696</t>
  </si>
  <si>
    <t>" @ RealSQUEZZ: AMERICA WILL COME ALIVE AGAIN, IF ONLY @ REALDONALDTRUMP IS VOTED IN. # PresidentTrump2016"</t>
  </si>
  <si>
    <t>https://twitter.com/realDonaldTrump/status/542687356831408129</t>
  </si>
  <si>
    <t>" @ DonnaFins: @ realDonaldTrump America needs a POTUS who builds Golf Courses not hangs out on them! Please become our next POTUS!"</t>
  </si>
  <si>
    <t>https://twitter.com/realDonaldTrump/status/542687604991602688</t>
  </si>
  <si>
    <t>"@fiteswithheart: @ realDonaldTrump In a NY minute!"</t>
  </si>
  <si>
    <t>@fiteswithheart @</t>
  </si>
  <si>
    <t>https://twitter.com/realDonaldTrump/status/542687766572957696</t>
  </si>
  <si>
    <t>" @ dhammie0897: Looking forward to a great weekend @ TrumpLasVegas @ realDonaldTrump ...hearing outstanding things about this @ trumpcollection"</t>
  </si>
  <si>
    <t>https://twitter.com/realDonaldTrump/status/542688268933136385</t>
  </si>
  <si>
    <t>" @ joelde: You RT'ing these is the equivalent to band's tweeting good reviews. Do you ever tire of patting yourself on the back?" No, never!</t>
  </si>
  <si>
    <t>https://twitter.com/realDonaldTrump/status/542688554905010176</t>
  </si>
  <si>
    <t>" @ MIKE_CENA2015: @ realDonaldTrump I would vote for you Mr Trump &amp; I don't even vote ..."</t>
  </si>
  <si>
    <t>https://twitter.com/realDonaldTrump/status/542688614975823873</t>
  </si>
  <si>
    <t>" @ bereasonable2: @ realDonaldTrump @ gpoch918 yes, please vote for him in 2 yrs"</t>
  </si>
  <si>
    <t>https://twitter.com/realDonaldTrump/status/542688657220833280</t>
  </si>
  <si>
    <t>" @ Cherelynn: @ realDonaldTrump @ LLL3_0 @ BrandiGlanville @ ArenaTV Congratulations to you all!"</t>
  </si>
  <si>
    <t>https://twitter.com/realDonaldTrump/status/542688707552481280</t>
  </si>
  <si>
    <t>" @ itsRyanHilton: VOTE @ realDonaldTrump for a no BS President and let's make America the greatest country again"</t>
  </si>
  <si>
    <t>https://twitter.com/realDonaldTrump/status/542688774686539776</t>
  </si>
  <si>
    <t>"@DRJAMESCABOT: @ realDonaldTrump @ joelleangeli rock n roll back in the oval... Trump 2016..."</t>
  </si>
  <si>
    <t>@DRJAMESCABOT @ @</t>
  </si>
  <si>
    <t>https://twitter.com/realDonaldTrump/status/542689312354361344</t>
  </si>
  <si>
    <t>" @ SirMikeAdams: Why would Trump run for president? He likes to be able to get things done, government doesn't. It can all change!</t>
  </si>
  <si>
    <t>https://twitter.com/realDonaldTrump/status/542689659504300032</t>
  </si>
  <si>
    <t>" @ TimboWoods: @ realDonaldTrump please run for president"</t>
  </si>
  <si>
    <t>https://twitter.com/realDonaldTrump/status/542759678061862912</t>
  </si>
  <si>
    <t>ICYMI, @ nypost‚Äôs @ LoisWeiss described my Monday @ ICSC speech @ javitscenter as one of my ‚Äúbest and most riveting‚Äùhttp://nypost.com/2014/12/09/a-lease-now-in-play-on-broadway/ ‚Ä¶</t>
  </si>
  <si>
    <t>https://twitter.com/realDonaldTrump/status/542765285032611840</t>
  </si>
  <si>
    <t>Looking forward to being hosted &amp; interviewed next Monday by David Rubenstein at the @ TheEconomicClub http://www.economicclub.org/ckfinder/userfiles/files/Trump%20Media%20Advisory.pdf ‚Ä¶</t>
  </si>
  <si>
    <t>https://twitter.com/realDonaldTrump/status/542771622625968128</t>
  </si>
  <si>
    <t>Via @ DMRegister by @ JenniferJJacobs: "Trump adds events to his Iowa trip next month"http://www.desmoinesregister.com/story/news/politics/2014/12/10/donald-trump-adds-engagements-iowa-trip-next-month/20169103/ ‚Ä¶</t>
  </si>
  <si>
    <t>https://twitter.com/realDonaldTrump/status/542777559361282048</t>
  </si>
  <si>
    <t>Via @ Citizens_United: ‚ÄúDonald Trump To Speak At The Iowa Freedom Summit in Des Moines on January 24th‚Äù http://iowafreedomsummit.com/?p=153</t>
  </si>
  <si>
    <t>https://twitter.com/realDonaldTrump/status/542786338274435074</t>
  </si>
  <si>
    <t>RomneyCare/ObamaCare architect Gruber apologized for his comments. He should apologize for the $2T monstrosity &amp; return all taxpayer money.</t>
  </si>
  <si>
    <t>https://twitter.com/realDonaldTrump/status/542793014788517888</t>
  </si>
  <si>
    <t>‚ÄúGenerals don't panic; then the troops never panic.‚Äù - @ SHAQ</t>
  </si>
  <si>
    <t>https://twitter.com/realDonaldTrump/status/542848656786063360</t>
  </si>
  <si>
    <t>Durst is a disaster at operating the new World Trade Center. It takes forever for workers or visitors to get in with impossible security.</t>
  </si>
  <si>
    <t>https://twitter.com/realDonaldTrump/status/542850125421641728</t>
  </si>
  <si>
    <t>People are really unhappy with the endless security checks at the new World Trade Center. Durst is a terrible manager. Tenants furious!</t>
  </si>
  <si>
    <t>https://twitter.com/realDonaldTrump/status/542850896112390144</t>
  </si>
  <si>
    <t>Conde Nast made a big mistake going into the World Trade Center. The place is a total disaster, and I feel this is only the beginning!</t>
  </si>
  <si>
    <t>https://twitter.com/realDonaldTrump/status/542853275222294528</t>
  </si>
  <si>
    <t>" @ AZigmann: @ realDonaldTrump Donald Trump for President."</t>
  </si>
  <si>
    <t>https://twitter.com/realDonaldTrump/status/542853610049380352</t>
  </si>
  <si>
    <t>" @ BestBergerEver: @ realDonaldTrump I agree! Durst is the worst! https://twitter.com/bestbergerever/status/542779764315258880 ‚Ä¶ Wish you could fire him, Mr. Trump."</t>
  </si>
  <si>
    <t>https://twitter.com/realDonaldTrump/status/542853995992465408</t>
  </si>
  <si>
    <t>" @ jimrobbins1973: DonaldTrump. the new World Trade Center is probably target #1 for terrorists. That's the reason for the maximum security</t>
  </si>
  <si>
    <t>https://twitter.com/realDonaldTrump/status/542854221763465216</t>
  </si>
  <si>
    <t>" @ Al4uk: @ realDonaldTrump was in Chicago and saw your sign on your building. It looks great!!"</t>
  </si>
  <si>
    <t>https://twitter.com/realDonaldTrump/status/542854587871690752</t>
  </si>
  <si>
    <t>" @ KillianZane: Let @ realDonaldTrump run out country"</t>
  </si>
  <si>
    <t>https://twitter.com/realDonaldTrump/status/542862119419805696</t>
  </si>
  <si>
    <t>" @ TimboWoods: @ realDonaldTrump Mr Trump I always enjoy your calls to the Howard Stern show. When can we expect your next one?" Soon!</t>
  </si>
  <si>
    <t>https://twitter.com/realDonaldTrump/status/542862567929282561</t>
  </si>
  <si>
    <t>" @ NathanGC: @ realDonaldTrump Saw the trailer for Apprentice... Bring it on!"</t>
  </si>
  <si>
    <t>https://twitter.com/realDonaldTrump/status/542863047938027521</t>
  </si>
  <si>
    <t>" @ KillianZane: I'll be the vp for @ realDonaldTrump when he is president" You would be better than what we have now!</t>
  </si>
  <si>
    <t>https://twitter.com/realDonaldTrump/status/542863413958176768</t>
  </si>
  <si>
    <t>"@SAVEHICNO1: MR. TRUMP, I THINK YOU OUGHT TO DO AN APPRENTICE SHOW FOR PEOPLE TO COME UP FOR A WINNING STRADEGY FOR YOU TO RUN IN 2016"</t>
  </si>
  <si>
    <t>https://twitter.com/realDonaldTrump/status/542863504022450178</t>
  </si>
  <si>
    <t>" @ M_Sallis: @ realDonaldTrump what is the completion date for the # VancouverProperty # TrumpVancouver" Soon!</t>
  </si>
  <si>
    <t>https://twitter.com/realDonaldTrump/status/542872550242807808</t>
  </si>
  <si>
    <t>" @ Jayolson12: DonaldTrump: A very easy campaign to run these days. Here I am here is what I have done drop mic and collect votes # elected</t>
  </si>
  <si>
    <t>https://twitter.com/realDonaldTrump/status/542872618286993408</t>
  </si>
  <si>
    <t>"@SAVEHICNO1: @ jimrobbins1973 @ realDonaldTrump HE WOULD BE A GREAT PRESIDENT HE KNOWS HIS BUSINESS AND HE DOESNT BACK DOWN"</t>
  </si>
  <si>
    <t>@SAVEHICNO1 @ @</t>
  </si>
  <si>
    <t>https://twitter.com/realDonaldTrump/status/542872750831185920</t>
  </si>
  <si>
    <t>" @ RTMARTINAZ: @ realDonaldTrump America could sure use you in 2016, sir!"</t>
  </si>
  <si>
    <t>https://twitter.com/realDonaldTrump/status/543057303541678080</t>
  </si>
  <si>
    <t>" @ BenTrawlins @ TrumpDoral @ realDonaldTrump Riding that tiger as we speak!" Great!</t>
  </si>
  <si>
    <t>https://twitter.com/realDonaldTrump/status/543059935056388097</t>
  </si>
  <si>
    <t>Entrepreneurs: View any conflict as an opportunity. Being positive could lead you into a fortunate situation.</t>
  </si>
  <si>
    <t>https://twitter.com/realDonaldTrump/status/543060353299808256</t>
  </si>
  <si>
    <t>Entrepreneurs: See yourself as victorious. Look at the solution, not the problem. And never give up!</t>
  </si>
  <si>
    <t>https://twitter.com/realDonaldTrump/status/543061508323016706</t>
  </si>
  <si>
    <t>Entrepreneurs: Cover your bases. Know everything you can about what you're doing. Then go with your gut. Your instincts r there for a reason</t>
  </si>
  <si>
    <t>https://twitter.com/realDonaldTrump/status/543074487403823105</t>
  </si>
  <si>
    <t>I will miss @ Letterman &amp; doing his show. He was always intriguing &amp; smart. You never knew what would happen -- but he was fair!</t>
  </si>
  <si>
    <t>https://twitter.com/realDonaldTrump/status/543075492849799168</t>
  </si>
  <si>
    <t>Obama &amp; Democrat leaders did a great disservice by releasing the papers on torture. The world is laughing at us‚Äîthey think we are fools!</t>
  </si>
  <si>
    <t>https://twitter.com/realDonaldTrump/status/543118181846761473</t>
  </si>
  <si>
    <t>Policy towards our enemies: Hit them hard, hit them fast, hit them often &amp; then tell them it was because they are the enemy!</t>
  </si>
  <si>
    <t>https://twitter.com/realDonaldTrump/status/543120667949166592</t>
  </si>
  <si>
    <t>Via @ 11AliveNews by @ JenniferJJacobs: ‚ÄúTrump heads to Iowa as '16 speculation rises‚Äù http://www.11alive.com/story/news/nation-now/2014/12/10/trump-heads-to-iowa/20223657/ ‚Ä¶</t>
  </si>
  <si>
    <t>https://twitter.com/realDonaldTrump/status/543125511460093952</t>
  </si>
  <si>
    <t>Via @ BreitbartNews by @ pamkeyNEN: ‚ÄúTrump: ObamaCare Not Working for Business, Going to Collapse‚Äùhttp://www.breitbart.com/Breitbart-TV/2014/12/10/Trump-Obamacare-Not-Working-For-Business-Going-To-Collapse ‚Ä¶</t>
  </si>
  <si>
    <t>https://twitter.com/realDonaldTrump/status/543135641878691840</t>
  </si>
  <si>
    <t>Central Park‚Äôs top locale @ TrumpRink is open throughout the holidays. Our Skating School is excellent &amp; acclaimed http://www.wollmanskatingrink.com/Default.aspx?p=DynamicModule&amp;PageId=294078&amp;ssid=175264&amp;vnf=1 ‚Ä¶</t>
  </si>
  <si>
    <t>https://twitter.com/realDonaldTrump/status/543137442266898432</t>
  </si>
  <si>
    <t>" @ maxtucci: @ ucfoundation # MaraLago You have the best staff.. it's always a pleasure doing events at your home pic.twitter.com/1p25qHdvTR"</t>
  </si>
  <si>
    <t>https://twitter.com/realDonaldTrump/status/543137699482578945</t>
  </si>
  <si>
    <t>" @ PianoBecca: This is the kind of atitude that made for the grate men in History Napolion Alexander the Great Richard ect DonaldTrump rules!</t>
  </si>
  <si>
    <t>https://twitter.com/realDonaldTrump/status/543138096922243073</t>
  </si>
  <si>
    <t>" @ BenTrawlins: @ realDonaldTrump Hitting the Ice over at @ TrumpRink ! World Class!!"</t>
  </si>
  <si>
    <t>https://twitter.com/realDonaldTrump/status/543138629963767808</t>
  </si>
  <si>
    <t>" @ itsRyanHilton: I honestly can't wait forTrump to announce he is running for President - a strong no BS leader who will put America 1st"</t>
  </si>
  <si>
    <t>https://twitter.com/realDonaldTrump/status/543140602096148480</t>
  </si>
  <si>
    <t>" @ PianoBecca: Nothing more important for America to do then get it's house in ordure that means dump Obama PRONTO elect Mr.Trump ASAP! # Prez</t>
  </si>
  <si>
    <t>https://twitter.com/realDonaldTrump/status/543140790382649344</t>
  </si>
  <si>
    <t>" @ The_Lady_Colors: @ realDonaldTrump @ itsRyanHilton He would be the very best of what this country needs today!"</t>
  </si>
  <si>
    <t>https://twitter.com/realDonaldTrump/status/543141071820439552</t>
  </si>
  <si>
    <t>" @ redvetttes: @ realDonaldTrump @ itsRyanHilton if he tells China where to go ,He has my vote"</t>
  </si>
  <si>
    <t>https://twitter.com/realDonaldTrump/status/543149903187574784</t>
  </si>
  <si>
    <t># TBT My confirmation picture at First Presbyterian Church in Jamaica, NY. http://instagram.com/p/wex2BQGhfT/</t>
  </si>
  <si>
    <t>https://twitter.com/realDonaldTrump/status/543161015853404160</t>
  </si>
  <si>
    <t>If America was under the threat of imminent attack, would Obama use torture or a kiss?</t>
  </si>
  <si>
    <t>https://twitter.com/realDonaldTrump/status/543161239976026114</t>
  </si>
  <si>
    <t>These Islamists chop Americans‚Äô heads off and want to destroy us. We should be applauding the CIA, not persecuting them.</t>
  </si>
  <si>
    <t>https://twitter.com/realDonaldTrump/status/543163593009926144</t>
  </si>
  <si>
    <t>‚ÄúTrump, Tiger Team Up to Create 'Stunning' Golf Course in Dubai‚Äù http://www.Newsmax.com/TheWire/trump-tiger-team-golf/2014/12/10/id/612322/#ixzz3Lc3KeGLq ‚Ä¶ via @Newsmax_Media by @ Jlorenz</t>
  </si>
  <si>
    <t>#ixzz3Lc3KeGLq</t>
  </si>
  <si>
    <t>https://twitter.com/realDonaldTrump/status/543218204081131520</t>
  </si>
  <si>
    <t>" @ PeterDay20: @ realDonaldTrump love how you speak your mind" Well, somebody has to!</t>
  </si>
  <si>
    <t>https://twitter.com/realDonaldTrump/status/543289308829208576</t>
  </si>
  <si>
    <t>" @ PianoBecca: I AM GOING TO VOTE FOR @ realDonaldTrump IN 2016 BECAUSE WE NEED A LEADER WITH VISION!</t>
  </si>
  <si>
    <t>https://twitter.com/realDonaldTrump/status/543290924328292352</t>
  </si>
  <si>
    <t>" @ LeezaGibbons: @ IanZiering Congrats on @ ChainsawBrands ! DonaldTrump must be proud ! # Sharknado" Way to go @ IanZiering, you are a winner!</t>
  </si>
  <si>
    <t>https://twitter.com/realDonaldTrump/status/543291910337859584</t>
  </si>
  <si>
    <t>" @ jvas1110: @ realDonaldTrump Trump for PRESIDENT !!!!"</t>
  </si>
  <si>
    <t>https://twitter.com/realDonaldTrump/status/543305177907068928</t>
  </si>
  <si>
    <t>The terrorists cut off the heads of Americans and laugh, then want to sell us the bodies for $1,000,000. We fight over sleep deprivation!</t>
  </si>
  <si>
    <t>https://twitter.com/realDonaldTrump/status/543306001873907712</t>
  </si>
  <si>
    <t>" @ ConstanceMcN: @ realDonaldTrump: Donald, I am in love and admire you! Run for president in 2016 and all will be well!"</t>
  </si>
  <si>
    <t>https://twitter.com/realDonaldTrump/status/543308026472828928</t>
  </si>
  <si>
    <t>When terrorists are beheading and executing American citizens in such a brutal way,the report on torture should be the least of our concerns</t>
  </si>
  <si>
    <t>https://twitter.com/realDonaldTrump/status/543309316758196224</t>
  </si>
  <si>
    <t>" @ Everclear_King: @ realDonaldTrump # Trump2016"</t>
  </si>
  <si>
    <t>https://twitter.com/realDonaldTrump/status/543310458946850818</t>
  </si>
  <si>
    <t>Isn't it interesting that immediately after September 11th, everybody was asking for, and indeed demanding, torture of any kind. No reports!</t>
  </si>
  <si>
    <t>https://twitter.com/realDonaldTrump/status/543311030945079296</t>
  </si>
  <si>
    <t>" @ VikkiTB: @ realDonaldTrump is so right with everything he is saying run... Please run for president"</t>
  </si>
  <si>
    <t>https://twitter.com/realDonaldTrump/status/543430830107136000</t>
  </si>
  <si>
    <t>‚ÄúSome people spend an entire lifetime wondering if they made a difference in the world.The Marines don't have that problem.‚Äù- Ronald Reagan</t>
  </si>
  <si>
    <t>https://twitter.com/realDonaldTrump/status/543698177921409025</t>
  </si>
  <si>
    <t>" @ toptv005: @ VikkiTB he was th√© Very First one to warn people about Barack Hussein Obama &amp; people blamed him? Well, he was right!"</t>
  </si>
  <si>
    <t>https://twitter.com/realDonaldTrump/status/543699535227547650</t>
  </si>
  <si>
    <t>" @ YoChambers: @ realDonaldTrump @ toptv005 @ VikkiTB we've had 16 years of bad presidents..war terrorism, bad economy etc..."</t>
  </si>
  <si>
    <t>https://twitter.com/realDonaldTrump/status/543699681608749057</t>
  </si>
  <si>
    <t>" @ DanScavino: . @ realDonaldTrump RT: ‚Äú @ TMZ_Sports: Tiger Woods -- I'm Working for Donald Trump! http://dlvr.it/7mkY1n ‚Äù"</t>
  </si>
  <si>
    <t>https://twitter.com/realDonaldTrump/status/543700405604339713</t>
  </si>
  <si>
    <t>" @ PianoBecca: @ realDonaldTrump when will you anounce your running for Presedent? Thousands-- MILLLIONS-- have baited breath we NEED you!"</t>
  </si>
  <si>
    <t>https://twitter.com/realDonaldTrump/status/543700816847458304</t>
  </si>
  <si>
    <t>" @ PianoBecca: @ realDonaldTrump is so Right about everything for SURE! Not olny is he smart he has BUSINESS EXPERENCE that makes good # Prez"</t>
  </si>
  <si>
    <t>https://twitter.com/realDonaldTrump/status/543701008053190656</t>
  </si>
  <si>
    <t>" @ tray24u1: " @ realDonaldTrump: If America was under the threat of imminent attack, would Obama use torture or a kiss?"</t>
  </si>
  <si>
    <t>https://twitter.com/realDonaldTrump/status/543701129960628224</t>
  </si>
  <si>
    <t>" @ MaximizeNetwork: @ realDonaldTrump # Inspiration Thank you!"</t>
  </si>
  <si>
    <t>https://twitter.com/realDonaldTrump/status/543701468008960001</t>
  </si>
  <si>
    <t>" @ JackWitty: I don't want a party as My President, I want a decisive,confident Leader. @ realDonaldTrump will "fire" China. Give US a spark"</t>
  </si>
  <si>
    <t>https://twitter.com/realDonaldTrump/status/543701802123030528</t>
  </si>
  <si>
    <t>" @ IgnaciusG: @ realDonaldTrump @ greta You are awesome, sir! Thank you for gifting our marine!"</t>
  </si>
  <si>
    <t>https://twitter.com/realDonaldTrump/status/543702327396679680</t>
  </si>
  <si>
    <t>" @ onecherfan: @ realDonaldTrump @ BB1fanTambra never thought I'd say this but Mr Trump ur right!"</t>
  </si>
  <si>
    <t>https://twitter.com/realDonaldTrump/status/543703162151264256</t>
  </si>
  <si>
    <t>"@hersheyKISSling: I'd have to say that @ realDonaldTrump has one of the best accounts on Twitter"</t>
  </si>
  <si>
    <t>@hersheyKISSling @</t>
  </si>
  <si>
    <t>https://twitter.com/realDonaldTrump/status/543703590423240704</t>
  </si>
  <si>
    <t>" @ GeneLingerfelt: The @ realDonaldTrump on the # TortureReport: https://twitter.com/GeneLingerfelt/status/543603394057752576/photo/1pic.twitter.com/8IYBSApAMy "</t>
  </si>
  <si>
    <t>https://twitter.com/realDonaldTrump/status/543973348393623553</t>
  </si>
  <si>
    <t>" @ seankesser: @ realDonaldTrump People with bachelor's degrees can't find jobs in # US. And Obama wants to bring in more immigrants."</t>
  </si>
  <si>
    <t>https://twitter.com/realDonaldTrump/status/543973657836814336</t>
  </si>
  <si>
    <t>"@Gdestefano95: Anyone else like to see Trump in office? He's an American patriot with real experience and a huge stake in the economy!</t>
  </si>
  <si>
    <t>https://twitter.com/realDonaldTrump/status/543974565278662656</t>
  </si>
  <si>
    <t>"@KingOf_Class: @ realDonaldTrump hey Donald...in love with Trump Tower on 5th avenue during the holidays!"</t>
  </si>
  <si>
    <t>https://twitter.com/realDonaldTrump/status/543974703661350912</t>
  </si>
  <si>
    <t>" @ Shoove11: ‚Äú @ realDonaldTrump: " @ RTMARTINAZ: @ realDonaldTrump America could sure use you in 2016, sir!"‚Äù Yes please!!"</t>
  </si>
  <si>
    <t>https://twitter.com/realDonaldTrump/status/543975960811696128</t>
  </si>
  <si>
    <t>" @ 888maggie888: @ ApprenticeNBC I want to see @ realDonaldTrump ! He has the best hair in the biz you know! His wife is amazing too!"</t>
  </si>
  <si>
    <t>https://twitter.com/realDonaldTrump/status/544292787324469248</t>
  </si>
  <si>
    <t>The Jets should have let them score to get the number one draft pick, who will be really good. It will just never change for them!</t>
  </si>
  <si>
    <t>https://twitter.com/realDonaldTrump/status/544293557763592192</t>
  </si>
  <si>
    <t>" @ Jetsbb: @ realDonaldTrump That win will have massive ramifications for the next decade. A very bleak day for the @ nyjets" I agree!</t>
  </si>
  <si>
    <t>https://twitter.com/realDonaldTrump/status/544295014600568834</t>
  </si>
  <si>
    <t>"@lindsey_shanks: # Donald bought my favorite # dc building. New hotel coming in 2016 to # PennAve @Old Post Office‚Ä¶ http://instagram.com/p/wmWzzZgeL8/</t>
  </si>
  <si>
    <t>https://twitter.com/realDonaldTrump/status/544295308147306496</t>
  </si>
  <si>
    <t>" @ susanmangels: # CASEV in sunny # Chicago with LARGE Trump sign outside window. # SheratonChicago pic.twitter.com/wiqW8UMKUA"</t>
  </si>
  <si>
    <t>https://twitter.com/realDonaldTrump/status/544295512783200257</t>
  </si>
  <si>
    <t>" @ MadManDugow: Donald's head of security... # 382LBS # Enforcer @Trump International Golf Club http://instagram.com/p/wmIRcYOfeP/ "</t>
  </si>
  <si>
    <t>https://twitter.com/realDonaldTrump/status/544297041149837313</t>
  </si>
  <si>
    <t>"@FOMOVancouver: The new # CelebrityApprentice starts January 4th ... Please don't make us wait that long again. https://twitter.com/FOMOVancouver/status/544295848910147584/photo/1pic.twitter.com/a8qhIXhVzV "</t>
  </si>
  <si>
    <t>https://twitter.com/realDonaldTrump/status/544297557732904960</t>
  </si>
  <si>
    <t>" @ fackinpeter: @ realDonaldTrump I think you should be Barbara Walters' most fascinating person of 2014" I agree but have already been twice!</t>
  </si>
  <si>
    <t>https://twitter.com/realDonaldTrump/status/544454473612288000</t>
  </si>
  <si>
    <t>" @ PianoBecca: @ realDonaldTrump In love with Trump Tower too! Clearly Tower built by man who is strong &amp; abel to serve as OUR PRESEDENT!"</t>
  </si>
  <si>
    <t>https://twitter.com/realDonaldTrump/status/544456034572857344</t>
  </si>
  <si>
    <t>Can you believe that Sony chief Amy Pascal wants to meet with Al Sharpton to seek forgiveness for her racial slurs. Al is laughing at her!</t>
  </si>
  <si>
    <t>https://twitter.com/realDonaldTrump/status/544456909731147776</t>
  </si>
  <si>
    <t>No wonder Sony is doing so badly. Really stupid leadership that wants Al Sharpton to help. Watch him turn the tables on chief Amy Pascal.</t>
  </si>
  <si>
    <t>https://twitter.com/realDonaldTrump/status/544458590405529600</t>
  </si>
  <si>
    <t>@ TheRevAl @ realDonaldTrump pic.twitter.com/VzAPDwP6nE" Al Sharpton loves "Trump" because he knows I get him, others don't! Check out picture.</t>
  </si>
  <si>
    <t>https://twitter.com/realDonaldTrump/status/544460258081783809</t>
  </si>
  <si>
    <t>I will be on @ foxandfriends at 7:00 - in 10 minutes. HAVE A GREAT DAY ALL!</t>
  </si>
  <si>
    <t>https://twitter.com/realDonaldTrump/status/544470877413588992</t>
  </si>
  <si>
    <t>" @ TimboWoods: @ realDonaldTrump outstanding insight on Fox this morning # trumpforpresidemt"</t>
  </si>
  <si>
    <t>https://twitter.com/realDonaldTrump/status/544471180988936193</t>
  </si>
  <si>
    <t>" @ MusicByJules: Trump: (on Sony's Amy Pascal) "She should be fired for being stupid." That's hilarious~Thanks for the laugh @ foxandfriends"</t>
  </si>
  <si>
    <t>https://twitter.com/realDonaldTrump/status/544471276036046849</t>
  </si>
  <si>
    <t>" @ Sailing_J: @ realDonaldTrump you just made me laugh. The Sony women is stupid for calling Al Charlatan"</t>
  </si>
  <si>
    <t>https://twitter.com/realDonaldTrump/status/544471353244790784</t>
  </si>
  <si>
    <t>" @ interbrief: @ realDonaldTrump Excellent Appearance! Said it like it is as usual"</t>
  </si>
  <si>
    <t>https://twitter.com/realDonaldTrump/status/544471460476375041</t>
  </si>
  <si>
    <t>" @ gabriellamileti: "She should be terminated for being stupid." Best quote of the day from THE @ foxandfriends # betterwithfriends"</t>
  </si>
  <si>
    <t>https://twitter.com/realDonaldTrump/status/544471690148052992</t>
  </si>
  <si>
    <t>" @ DavideBergstein @ AllenWest A much needed Trump/West ticket. Opposite of our 'president', 2 straight talkers who understand the enemy/world</t>
  </si>
  <si>
    <t>https://twitter.com/realDonaldTrump/status/544471847157641216</t>
  </si>
  <si>
    <t>" @ alvinkaisi: @ realDonaldTrump @ BigBobbyWatson Amy is a SAP!! Sharpton loves Suckers like Her!" True, she is a fool!</t>
  </si>
  <si>
    <t>https://twitter.com/realDonaldTrump/status/544471966175203328</t>
  </si>
  <si>
    <t>" @ NCconserv: @ realDonaldTrump great at explaining the ignorance of Obama anti-America administration on @ FoxNews! # tcot # RedNationRising</t>
  </si>
  <si>
    <t>https://twitter.com/realDonaldTrump/status/544472232026992640</t>
  </si>
  <si>
    <t>" @ DerekVarsalona: @ realDonaldTrump @ foxandfriends Listening to you now. you are great.</t>
  </si>
  <si>
    <t>https://twitter.com/realDonaldTrump/status/544472536260804608</t>
  </si>
  <si>
    <t>"@Blarescape3: @ foxandfriends Maybe U can help get us some better trade deals for imports &amp; exports. Just a thought" That would be easy!</t>
  </si>
  <si>
    <t>@Blarescape3 @</t>
  </si>
  <si>
    <t>https://twitter.com/realDonaldTrump/status/544472724266295296</t>
  </si>
  <si>
    <t>" @ Used2BMac: @ realDonaldTrump @ foxandfriends Listening now! Such wise words" Thank you!</t>
  </si>
  <si>
    <t>https://twitter.com/realDonaldTrump/status/544472839425114112</t>
  </si>
  <si>
    <t>" @ FlorenceDiLeo: @ realDonaldTrump @ foxandfriends glad you're a part of foxandfriends!"</t>
  </si>
  <si>
    <t>https://twitter.com/realDonaldTrump/status/544473031893336064</t>
  </si>
  <si>
    <t>" @ AgnesphAgnes: @ realDonaldTrump One thing about Mr.Donald Trump!He's on target.Lets see wht transpires btwn Al Sharpton &amp; Amy Pascal.</t>
  </si>
  <si>
    <t>https://twitter.com/realDonaldTrump/status/544473223120044032</t>
  </si>
  <si>
    <t>" @ sgrayva: @ realDonaldTrump didn't don imus make that same mistake" Yes!</t>
  </si>
  <si>
    <t>https://twitter.com/realDonaldTrump/status/544473791821516801</t>
  </si>
  <si>
    <t>" @ RomeroRobbins: @Blarescape3 @ foxandfriends Mr Trump you could return America's business respectability &amp; viability with the world!" EASY!</t>
  </si>
  <si>
    <t>@ @Blarescape3 @</t>
  </si>
  <si>
    <t>https://twitter.com/realDonaldTrump/status/544473979059441664</t>
  </si>
  <si>
    <t>" @ Keven_GR7: @ realDonaldTrump I want to live in a U.S. where you are President" Thank you!</t>
  </si>
  <si>
    <t>https://twitter.com/realDonaldTrump/status/544474273990324225</t>
  </si>
  <si>
    <t>" @ PianoBecca: Amercia really needs a man like @ realDonaldTrump. And why settle for "LIKE" him? USA needs TRUMP! Thanks!</t>
  </si>
  <si>
    <t>https://twitter.com/realDonaldTrump/status/544474508250591232</t>
  </si>
  <si>
    <t>" @ chadj19: @ realDonaldTrump Don't even need to campaign. I'd vote you President now!!! # fiscalresponsibility US needs it!!! # Trump4President</t>
  </si>
  <si>
    <t>https://twitter.com/realDonaldTrump/status/544474535949774848</t>
  </si>
  <si>
    <t>" @ Jackshallis: @ realDonaldTrump TRUMP 2016"</t>
  </si>
  <si>
    <t>https://twitter.com/realDonaldTrump/status/544474834999451648</t>
  </si>
  <si>
    <t>" @ ItsBenHorsfall: @ realDonaldTrump I live in Australia and am hearing about you maybe running for president, is this true?" Stay tuned!</t>
  </si>
  <si>
    <t>https://twitter.com/realDonaldTrump/status/544475047122206720</t>
  </si>
  <si>
    <t>" @ TWaggoner: So stoked for # CelebrityApprentice but 1 question. Would you EVER bring back The Apprentice? I want in! PLEASE consider!</t>
  </si>
  <si>
    <t>https://twitter.com/realDonaldTrump/status/544475265486028800</t>
  </si>
  <si>
    <t>" @ SethSklar: @ realDonaldTrump you couldn't be president. You couldn't work with the morons in Washington." Interesting!</t>
  </si>
  <si>
    <t>https://twitter.com/realDonaldTrump/status/544475534227693568</t>
  </si>
  <si>
    <t>" @ dpinsen: @ realDonaldTrump America needs to be renovated like the Wollman Rink - and you're the man to do it."</t>
  </si>
  <si>
    <t>https://twitter.com/realDonaldTrump/status/544475638384828416</t>
  </si>
  <si>
    <t>"@njoh1234: @ realDonaldTrump @ chadj19 Country needs to rise &amp; be great again! So we need great men &amp; leaders at the top!!" True!</t>
  </si>
  <si>
    <t>@njoh1234 @ @</t>
  </si>
  <si>
    <t>https://twitter.com/realDonaldTrump/status/544476059367145473</t>
  </si>
  <si>
    <t>" @ infamousnate22:I like @ realDonaldTrump I support whatever he does. Except when he # rants here and there.But I've learned to love it" Cute!</t>
  </si>
  <si>
    <t>https://twitter.com/realDonaldTrump/status/544476198328610816</t>
  </si>
  <si>
    <t>" @ BeatsByRay: @ realDonaldTrump You're a legend!!" Wow!</t>
  </si>
  <si>
    <t>https://twitter.com/realDonaldTrump/status/544517136061038592</t>
  </si>
  <si>
    <t>. @ Zagat named Christmas Day Brunch @ TrumpChicago @SixteenChicago one of the best in the city! # TrumpHolidayshttp://goo.gl/Iyu5NI</t>
  </si>
  <si>
    <t>https://twitter.com/realDonaldTrump/status/544573067503370240</t>
  </si>
  <si>
    <t>Looking forward to tonight's conversation w/ David Rubenstein @ TheEconomicClub. Airing live on @ cspan at 7PM EST http://www.c-span.org/video/?323309-1/conversation-donald-trump ‚Ä¶</t>
  </si>
  <si>
    <t>https://twitter.com/realDonaldTrump/status/544580071542251520</t>
  </si>
  <si>
    <t>Via @ WashTimes by @ harperbulletin: ‚ÄúDonald Trump Goes to Washington‚Äùhttp://www.washingtontimes.com/news/2014/dec/14/inside-the-beltway-2014-year-of-the-lie/ ‚Ä¶</t>
  </si>
  <si>
    <t>https://twitter.com/realDonaldTrump/status/544594336412086272</t>
  </si>
  <si>
    <t>Via @ TVGrapevine: ‚Äú @ ApprenticeNBC: Premieres Sunday, January 4, 2015‚Äù http://www.tvgrapevine.com/2013-12-12-08-04-11/celebrity-apprentice/12607-the-celebrity-apprentice-premieres-sunday-january-4-2015 ‚Ä¶</t>
  </si>
  <si>
    <t>https://twitter.com/realDonaldTrump/status/544596135974039552</t>
  </si>
  <si>
    <t>The lights went out at the White House today http://www.weeklystandard.com/blogs/lights-go-out-briefly-white-house_821336.html ‚Ä¶ Symbolic of the Obama presidency.</t>
  </si>
  <si>
    <t>https://twitter.com/realDonaldTrump/status/544601510328692737</t>
  </si>
  <si>
    <t>The CIA deserves our praise for taking the fight to the enemy in the dark corners of the world. The CIA perseveres, the politicians whine!</t>
  </si>
  <si>
    <t>https://twitter.com/realDonaldTrump/status/544608105292922880</t>
  </si>
  <si>
    <t>30 million Americans are unemployed yet Obama has set up workshops across the country for illegals to get Amnesty http://hosted.ap.org/dynamic/stories/U/US_IMMIGRATION_OUTREACH?SITE=AP&amp;SECTION=HOME&amp;TEMPLATE=DEFAULT&amp;CTIME=2014-12-12-16-04-15 ‚Ä¶</t>
  </si>
  <si>
    <t>https://twitter.com/realDonaldTrump/status/544611347255013376</t>
  </si>
  <si>
    <t>‚ÄúRevenge is sweet and not fattening.‚Äù - Alfred Hitchcock</t>
  </si>
  <si>
    <t>https://twitter.com/realDonaldTrump/status/544615089064902656</t>
  </si>
  <si>
    <t>Via @ DailyMail by @ chriskitching: ‚ÄúLuxury penthouse at @ TrumpChicago skyscraper sells for record $17M‚Äùhttp://www.dailymail.co.uk/travel/travel_news/article-2873392/Luxury-penthouse-Trump-Tower-hotel-condo-skyscraper-sells-record-10-8million-cost-9-5million-finish-it.html ‚Ä¶</t>
  </si>
  <si>
    <t>https://twitter.com/realDonaldTrump/status/544677086825578496</t>
  </si>
  <si>
    <t>" @ MichaelPMulhall: @ rickklein @ alex_mallin @ realDonaldTrump Love Trump's leadership &amp; ability 2 call people out.</t>
  </si>
  <si>
    <t>https://twitter.com/realDonaldTrump/status/544690998321098752</t>
  </si>
  <si>
    <t>" @ L3nny85: Incredible interview @ megynkelly I hope @ SenJohnMcCain was watching. cc: @ realDonaldTrump @ wolfblitzer # TortureReport # TRUTH"</t>
  </si>
  <si>
    <t>https://twitter.com/realDonaldTrump/status/544708422370086912</t>
  </si>
  <si>
    <t>How many more times do we all have to watch and pay for that stupid and never ending # SmokeyBearHug commercial. How much is govt. spending?</t>
  </si>
  <si>
    <t>https://twitter.com/realDonaldTrump/status/544708833692884992</t>
  </si>
  <si>
    <t>" @ tpratt31: DO YOUR FELLOW PATRIOTS PROUD AND RUN @ realDonaldTrump RUN! # weneedapatriot # 1600pennsylvaniaave #2016 # patriotwithabrain"</t>
  </si>
  <si>
    <t># # #2016 #</t>
  </si>
  <si>
    <t>https://twitter.com/realDonaldTrump/status/544709067282055168</t>
  </si>
  <si>
    <t>" @ matthewclement4: @ realDonaldTrump For president"</t>
  </si>
  <si>
    <t>https://twitter.com/realDonaldTrump/status/544709469650051072</t>
  </si>
  <si>
    <t>" @ Ferlpb: @ realDonaldTrump GOVERNMENT SHOULD SPEND THAT ON FIGHTING ISIS. RUN FOR PRESIDENT, DONALD. YOU CAN DO IT."</t>
  </si>
  <si>
    <t>https://twitter.com/realDonaldTrump/status/544709769412747264</t>
  </si>
  <si>
    <t>" @ rightwingMerca: @ realDonaldTrump for president"</t>
  </si>
  <si>
    <t>https://twitter.com/realDonaldTrump/status/544856412359524353</t>
  </si>
  <si>
    <t>" @ Scottishrecipes: We have added MacLeod House in Aberdeen @ TrumpScotland to our best restaurants in Scotland page at http://www.scottishrecipes.co.uk/Best-Restaurants-in-Scotland.php ‚Ä¶</t>
  </si>
  <si>
    <t>https://twitter.com/realDonaldTrump/status/544856443988738048</t>
  </si>
  <si>
    <t>" @ GetsThruBuckner: America needs @ realDonaldTrump"</t>
  </si>
  <si>
    <t>https://twitter.com/realDonaldTrump/status/544856612943691777</t>
  </si>
  <si>
    <t>" @ kyle_42120: @ realDonaldTrump FOR PRESIDENT. #2016 # RealChange</t>
  </si>
  <si>
    <t>https://twitter.com/realDonaldTrump/status/544856751934558208</t>
  </si>
  <si>
    <t>" @ kyle_42120: Donald Trump @ realDonaldTrump running for # president? YES please! # youhavemyVote"</t>
  </si>
  <si>
    <t>https://twitter.com/realDonaldTrump/status/544859839634374656</t>
  </si>
  <si>
    <t>‚ÄúIce Skaters Invade Mar-a-Lago as Snow Falls on Palm Beach Salvation Army Ball!‚Äù http://gossipextra.com/2014/12/13/mar-a-lago-palm-beach-salvation-army-gala-4239/ ‚Ä¶ via @ GossipExtra</t>
  </si>
  <si>
    <t>https://twitter.com/realDonaldTrump/status/544862227418087424</t>
  </si>
  <si>
    <t>With Miami‚Äôs top # NewYearsEve vacation package @ TrumpDoral is the perfect option to celebrate the start of 2015. http://www.trumphotelcollection.com/miami/specials/new-years-eve-celebration-accommodation-package ‚Ä¶</t>
  </si>
  <si>
    <t>https://twitter.com/realDonaldTrump/status/544869889606184961</t>
  </si>
  <si>
    <t>‚ÄúSee yourself as victorious! That will focus you in the right direction.‚Äù ‚Äì Trump Never Give Up</t>
  </si>
  <si>
    <t>https://twitter.com/realDonaldTrump/status/544873261822382081</t>
  </si>
  <si>
    <t>C-SPAN/Conversation with Donald Trump/Economic Club of Washington, DC http://www.c-span.org/video/?323309-1/conversation-donald-trump ‚Ä¶</t>
  </si>
  <si>
    <t>https://twitter.com/realDonaldTrump/status/544945280245051392</t>
  </si>
  <si>
    <t>‚ÄúDonald Trump on Jeb Bush: ‚ÄòThe last thing we need is another Bush‚Äô‚Äù http://bit.ly/1ACeZAD via @ fox5newsdc by @ EmilyMiller</t>
  </si>
  <si>
    <t>https://twitter.com/realDonaldTrump/status/544946250374971393</t>
  </si>
  <si>
    <t>THE LAST THING THIS COUNTRY NEEDS IS ANOTHER BUSH!</t>
  </si>
  <si>
    <t>https://twitter.com/realDonaldTrump/status/544950065325146112</t>
  </si>
  <si>
    <t>Via @ MailOnline by @ dmartosko: ‚ÄúPresident Trump? Says 'there's a very substantial chance' he'll run in 2016‚Äùhttp://www.dailymail.co.uk/news/article-2875535/President-Trump-Apprentice-star-says-s-substantial-chance-ll-run-2016-slaps-GOP-White-House-hopeful-Ted-Cruz-born-Canada.html ‚Ä¶</t>
  </si>
  <si>
    <t>https://twitter.com/realDonaldTrump/status/544956495839100928</t>
  </si>
  <si>
    <t>Obama attacks the CIA for waterboarding while routinely droning civilians caught in the Islamist crosshairs.</t>
  </si>
  <si>
    <t>https://twitter.com/realDonaldTrump/status/544960917914796032</t>
  </si>
  <si>
    <t>Obama has admitted that he spends his mornings watching @ ESPN. Then he plays golf, fundraises &amp; grants amnesty to illegals.</t>
  </si>
  <si>
    <t>https://twitter.com/realDonaldTrump/status/544963326011129857</t>
  </si>
  <si>
    <t>Via @ TheScotsman: ‚ÄúDonald Trump‚Äôs @ TrumpTurnberry plan gets go-ahead‚Äùhttp://www.scotsman.com/news/scotland/top-stories/donald-trump-s-turnberry-plan-gets-go-ahead-1-3635304 ‚Ä¶</t>
  </si>
  <si>
    <t>https://twitter.com/realDonaldTrump/status/544966100153167874</t>
  </si>
  <si>
    <t>Via @ WBJonline by @WBJHolan: ‚ÄúDonald Trump hints at presidential run, promises 'great luxury hotel' for D.C.‚Äùhttp://www.bizjournals.com/washington/blog/2014/12/donald-trump-hints-at-presidential-run-promises.html ‚Ä¶</t>
  </si>
  <si>
    <t>https://twitter.com/realDonaldTrump/status/544968568224231425</t>
  </si>
  <si>
    <t>Tweet me your New Year's resolution to make America great again! # TrumpNewYearsRespic.twitter.com/HmfRHUoIWT</t>
  </si>
  <si>
    <t>https://twitter.com/realDonaldTrump/status/545214247433936898</t>
  </si>
  <si>
    <t>https://twitter.com/realDonaldTrump/status/545231815221739522</t>
  </si>
  <si>
    <t>I can‚Äôt believe the great @ wjcarter got canned by @ nytimes. He was a fantastic reporter &amp; really knew entertainment. He will be missed!</t>
  </si>
  <si>
    <t>https://twitter.com/realDonaldTrump/status/545311665949274112</t>
  </si>
  <si>
    <t>Story written by a @ HuffingtonPost reporter that the HuffPost refused to print. Total bias, but we will prevail! http://nws.mx/1GtcIvq</t>
  </si>
  <si>
    <t>https://twitter.com/realDonaldTrump/status/545312786432417792</t>
  </si>
  <si>
    <t>My @ FoxNews int, with @ TeamCavuto on the state of world affairs, economy, the Bushes etc.http://video.foxnews.com/v/3946042960001/trump-im-giving-2016-very-serious-thought/?playlist_id=930909826001#sp=show-clips ‚Ä¶</t>
  </si>
  <si>
    <t>https://twitter.com/realDonaldTrump/status/545316815485026304</t>
  </si>
  <si>
    <t>. @ washingtonpost by @ OConnellPostbiz:‚ÄúDonald Trump lands @ chefjoseandres for Old Post Office flagship restaurant‚Äùhttp://www.washingtonpost.com/news/digger/wp/2014/12/17/donald-trump-lands-jose-andres-for-flagship-restaurant/ ‚Ä¶</t>
  </si>
  <si>
    <t>https://twitter.com/realDonaldTrump/status/545319234516295681</t>
  </si>
  <si>
    <t>Via @ GolfDigest by @ LukeKerrDineen: ‚Äú @ MichaelBreed to open golf academy at Donald Trump‚Äôs @ TrumpFerryPoint‚Äùhttp://www.golfdigest.com/blogs/the-loop/2014/12/michael-breed-to-open-golf-aca.html ‚Ä¶</t>
  </si>
  <si>
    <t>https://twitter.com/realDonaldTrump/status/545325708026077185</t>
  </si>
  <si>
    <t>Via @ ABC by @ jonkarl &amp; @ JordynPhelps: "Donald Trump Says Jeb Bush is the ‚ÄòLast Thing We Need‚Äô"http://abcnews.go.com/Politics/donald-trump-jeb-bush-thing/story?id=27646832&amp;utm_source=twitterfeed&amp;utm_medium=twitter ‚Ä¶</t>
  </si>
  <si>
    <t>https://twitter.com/realDonaldTrump/status/545329129961574400</t>
  </si>
  <si>
    <t>In Charlottesville, VA, @ trumpwinery is Virginia‚Äôs largest winery with 200 acres of French vinifera varieties http://www.trumpwinery.com/</t>
  </si>
  <si>
    <t>https://twitter.com/realDonaldTrump/status/545331146268372992</t>
  </si>
  <si>
    <t>After destroying the Middle East &amp; our economy, the Bushes last gift was having Justice Roberts legalize ObamaCare. No more Bushes!</t>
  </si>
  <si>
    <t>https://twitter.com/realDonaldTrump/status/545338296969494528</t>
  </si>
  <si>
    <t>Via @Newsmax_Media by @ OwenTew: ‚ÄúDonald Trump: 'Last Thing We Need Is Another Bush'‚Äùhttp://www.newsmax.com/Politics/Donald-Trump-Jeb-Bush/2014/12/16/id/613404/ ‚Ä¶</t>
  </si>
  <si>
    <t>https://twitter.com/realDonaldTrump/status/545351474125881344</t>
  </si>
  <si>
    <t># TrumpVlog # TheInterviewMovie A sad day for freedom of speech- http://instagram.com/p/wubAFcGhTA/</t>
  </si>
  <si>
    <t>https://twitter.com/realDonaldTrump/status/545497620769411072</t>
  </si>
  <si>
    <t>" @ Marleykush__: Vote Donald Trump for president!!!!!!!!!! @ realDonaldTrump"</t>
  </si>
  <si>
    <t>https://twitter.com/realDonaldTrump/status/545499365222019073</t>
  </si>
  <si>
    <t>" @ Teeroyd: @ realDonaldTrump you told America what needs to happen with china, trade, jobs ect..so you need to run - 2016!</t>
  </si>
  <si>
    <t>https://twitter.com/realDonaldTrump/status/545499538694627328</t>
  </si>
  <si>
    <t>" @ EileenJael: @ realDonaldTrump @ Carrienguns Do you think the Bushes knew Justice Roberts was going to pull an ObamaCare stunt like that?</t>
  </si>
  <si>
    <t>https://twitter.com/realDonaldTrump/status/545499630130446336</t>
  </si>
  <si>
    <t>" @ dxdelafu: RT @ realDonaldTrump: THE LAST THING THIS COUNTRY NEEDS IS ANOTHER BUSH! Or another Clinton."</t>
  </si>
  <si>
    <t>https://twitter.com/realDonaldTrump/status/545499720773550080</t>
  </si>
  <si>
    <t>"@rebelgirl1213: @ realDonaldTrump @ Carrienguns America cannot survive another Bush! # NoMoreBush"</t>
  </si>
  <si>
    <t>@rebelgirl1213 @ @</t>
  </si>
  <si>
    <t>https://twitter.com/realDonaldTrump/status/545499935781953537</t>
  </si>
  <si>
    <t>"@KarenMonsour12: @ realDonaldTrump @ Vote4Wallace Come on MR. TRUMP we NEED you! Otherwise, what "You Enjoy" doing right now, won't exist!</t>
  </si>
  <si>
    <t>@KarenMonsour12 @ @</t>
  </si>
  <si>
    <t>https://twitter.com/realDonaldTrump/status/545500203965767680</t>
  </si>
  <si>
    <t>"@Jhauganiii: Sounds gr8 MT @ jennyrogersDC: Jose Andres to run the primary restaurant at @ realDonaldTrump 's Old Post Office hotel.</t>
  </si>
  <si>
    <t>@Jhauganiii @ @</t>
  </si>
  <si>
    <t>https://twitter.com/realDonaldTrump/status/545500688047173632</t>
  </si>
  <si>
    <t>" @ rblairbrown: This sentiment of just 'give in easily' wouldn't exist if we had a Trump presidency in place. Run Mr Trump... We need you!"</t>
  </si>
  <si>
    <t>https://twitter.com/realDonaldTrump/status/545501197797691393</t>
  </si>
  <si>
    <t>" @ earlallencarr: @ realDonaldTrump that's why we need and want you to run for president"</t>
  </si>
  <si>
    <t>https://twitter.com/realDonaldTrump/status/545501604452241408</t>
  </si>
  <si>
    <t>" @ JeremyWinder: We need @ realDonaldTrump in office. Guide this country back to its roots!!"</t>
  </si>
  <si>
    <t>https://twitter.com/realDonaldTrump/status/545603019799535616</t>
  </si>
  <si>
    <t>Congratulations @TrumpSoHo for making @ CNTraveler's # GoldList2015! http://bit.ly/1z0X8kE</t>
  </si>
  <si>
    <t>https://twitter.com/realDonaldTrump/status/545626327563657217</t>
  </si>
  <si>
    <t>We fully support @ SaveCulzean in Turnberry--great for beauty &amp; tourism. Wind turbines are death to environment. http://www.saveculzean.com</t>
  </si>
  <si>
    <t>https://twitter.com/realDonaldTrump/status/545689684169732097</t>
  </si>
  <si>
    <t>I'll be co-hosting @ extratv tonight. Be sure to tune in!</t>
  </si>
  <si>
    <t>https://twitter.com/realDonaldTrump/status/545692682769924096</t>
  </si>
  <si>
    <t># TBT It is great being part of Home Alone 2, a holiday staple. http://instagram.com/p/ww2KpOGhZ1/</t>
  </si>
  <si>
    <t>https://twitter.com/realDonaldTrump/status/545696756521271296</t>
  </si>
  <si>
    <t>Will be interviewed tonight at 7 by @ greta re Sony &amp; Bush</t>
  </si>
  <si>
    <t>https://twitter.com/realDonaldTrump/status/545698858148581376</t>
  </si>
  <si>
    <t>Must watch @ IvankaTrump interview on @ gma discussing # Girlpowerhttp://abcnews.go.com/GMA/video/ivanka-trump-brings-girlpower-27660621 ‚Ä¶</t>
  </si>
  <si>
    <t>https://twitter.com/realDonaldTrump/status/545699147958218752</t>
  </si>
  <si>
    <t>‚Äú @ NMoralesNBC, @ ThomasARoberts to Host 63rd Annual @ MissUniverse‚Äù http://www.thewrap.com/natalie-morales-thomas-roberts-to-host-63rd-annual-miss-universe-pageant/ ‚Ä¶ via @ TheWrap by @ AnthonyMaglio</t>
  </si>
  <si>
    <t>https://twitter.com/realDonaldTrump/status/545699873849622528</t>
  </si>
  <si>
    <t>Premiering Jan. 4th, the record 14th season‚Äôs @ ApprenticeNBC cast is the nastiest yet http://ahwd.tv/ANDwMN Major Boardroom fireworks!</t>
  </si>
  <si>
    <t>https://twitter.com/realDonaldTrump/status/545701453734903809</t>
  </si>
  <si>
    <t>My @ Yahoo 'Power Players' interview with @ jonkarl "Inside Donald Trump‚Äôs new digs on Pennsylvania Avenue‚Äùhttp://news.yahoo.com/blogs/power-players-abc-news/inside-donald-trump-s-new-digs-on-pennsylvania-avenue-152707775.html ‚Ä¶</t>
  </si>
  <si>
    <t>https://twitter.com/realDonaldTrump/status/545945728498274305</t>
  </si>
  <si>
    <t>Great @ foxbusiness interview with @ EricTrump on @ TeamCavuto discussing the real estate economy &amp; 2016http://video.foxbusiness.com/v/3946739397001/eric-trump-on-potential-donald-trump-presidential-bid/?#sp=show-clips ‚Ä¶</t>
  </si>
  <si>
    <t>https://twitter.com/realDonaldTrump/status/545955477994348545</t>
  </si>
  <si>
    <t>Via @ ScotlandNow: ‚ÄúDonald Trump starts ¬£250million overhaul on @ TrumpTurnberry golf resort‚Äùhttp://www.scotlandnow.dailyrecord.co.uk/sport/donald-trump-starts-250million-overhaul-4831866 ‚Ä¶</t>
  </si>
  <si>
    <t>https://twitter.com/realDonaldTrump/status/545956411013103617</t>
  </si>
  <si>
    <t>Plan a perfect weekend for the holidays in NYC's hottest neighborhood using @TrumpSoHo‚Äôs 20% offer http://tinyurl.com/lr349kz</t>
  </si>
  <si>
    <t>https://twitter.com/realDonaldTrump/status/545966542778011649</t>
  </si>
  <si>
    <t>Must read @ ConservReview article by @JeffJlpa1: ‚ÄúJeb Bush and the Outsiders‚Äù https://www.conservativereview.com/commentary/2014/12/lord-jeb-bush-and-the-outsiders ‚Ä¶</t>
  </si>
  <si>
    <t>https://twitter.com/realDonaldTrump/status/545972121143631872</t>
  </si>
  <si>
    <t>" @ brian_zajac @ realDonaldTrump I'm looking forward to staying @ TrumpChicago tonight! I have heard wonderful things." Great--enjoy!</t>
  </si>
  <si>
    <t>https://twitter.com/realDonaldTrump/status/545979073865195522</t>
  </si>
  <si>
    <t>Amy Pascal of Sony was totally used by Rev. Al Sharpton. She should be fired for stupidity.</t>
  </si>
  <si>
    <t>https://twitter.com/realDonaldTrump/status/545979106605936640</t>
  </si>
  <si>
    <t>The movie may be garbage but we can‚Äôt let a foreign country dictate to us what to watch. @ SonyPictures</t>
  </si>
  <si>
    <t>https://twitter.com/realDonaldTrump/status/545988296078557184</t>
  </si>
  <si>
    <t>My @ WendyWilliams appearance re Sony, Atlantic City, @ ApprenticeNBC &amp; 2016 http://www.wendyshow.com/2014/12/18/donald-trump-the-interview/#.VJNlPsAE ‚Ä¶ Always love going on Wendy‚Äôs show!</t>
  </si>
  <si>
    <t>https://twitter.com/realDonaldTrump/status/545994358311624704</t>
  </si>
  <si>
    <t>Another clip from my @ greta interview discussing why Sony should not have capitulated to the hackers http://gretawire.foxnewsinsider.com/video/video-trump-sony-has-no-courage-no-guts-its-extortion/ ‚Ä¶ No Courage!</t>
  </si>
  <si>
    <t>https://twitter.com/realDonaldTrump/status/546012950277136385</t>
  </si>
  <si>
    <t>Pigs get slaughtered ‚Ä¶ again. Ft Lauderdale plaintiffs must pay me close to $400k in legal fees after Trump trial victory.</t>
  </si>
  <si>
    <t>https://twitter.com/realDonaldTrump/status/546013001233743874</t>
  </si>
  <si>
    <t>Should have settled ‚Ä¶ Ft Lauderdale plaintiffs must pay me close to $400k in legal fees after Trump trial victory.</t>
  </si>
  <si>
    <t>https://twitter.com/realDonaldTrump/status/546013080186912770</t>
  </si>
  <si>
    <t>Not so smart after all ‚Ä¶ Man with name on Duke law library must pay me legal fees after Trump trial victory.</t>
  </si>
  <si>
    <t>https://twitter.com/realDonaldTrump/status/546017300542140417</t>
  </si>
  <si>
    <t>" @ McVeighKevin My @ realDonaldTrump illustration as seen in audience of the @ WendyWilliams show! pic.twitter.com/SFxfaEoe7m" Great job!</t>
  </si>
  <si>
    <t>https://twitter.com/realDonaldTrump/status/546017684690051072</t>
  </si>
  <si>
    <t>" @ WartenbergHans @ JoshuaBlack2014 One of the many things I admire about you Mr. Trump is that you aren't afraid to speak your mind." True!</t>
  </si>
  <si>
    <t>https://twitter.com/realDonaldTrump/status/546020580924096514</t>
  </si>
  <si>
    <t>" @ SeeCLyde1 Mr. Trump I believe Sir we can take this country back and make it greater than it's ever been before! God bless you!" Thanks.</t>
  </si>
  <si>
    <t>https://twitter.com/realDonaldTrump/status/546023981795778561</t>
  </si>
  <si>
    <t>My @ greta interview discussing why we do not need another Bush http://gretawire.foxnewsinsider.com/video/video-what-does-donald-trump-think-about-a-potential-jeb-bush-presidential-campaign-click-here/ ‚Ä¶</t>
  </si>
  <si>
    <t>https://twitter.com/realDonaldTrump/status/546024843645550592</t>
  </si>
  <si>
    <t>Obama now wants to deny due process to the police. He‚Äôll give all constitutional rights to the terrorists but not our cops.</t>
  </si>
  <si>
    <t>https://twitter.com/realDonaldTrump/status/546026851647627265</t>
  </si>
  <si>
    <t>If only Obama would treat @ IsraeliPM @ netanyahu with the same respect he awards tyrants. Very strange &amp; dangerous for our national security.</t>
  </si>
  <si>
    <t>https://twitter.com/realDonaldTrump/status/546028597719597057</t>
  </si>
  <si>
    <t>A Clinton already defeated a Bush. The definition of insanity is doing the same thing twice &amp; expecting a different result.</t>
  </si>
  <si>
    <t>https://twitter.com/realDonaldTrump/status/546032002437513216</t>
  </si>
  <si>
    <t># FlashbackFriday Just after I did my renovation in Central Park of @ TrumpRink -http://instagram.com/p/wzQP3amhRa/?modal=true ‚Ä¶</t>
  </si>
  <si>
    <t>https://twitter.com/realDonaldTrump/status/546032755013079040</t>
  </si>
  <si>
    <t>Romney was the architect of ObamaCare. Bush‚Äôs Chief Justice legalized the monstrosity. Notice a trend?</t>
  </si>
  <si>
    <t>https://twitter.com/realDonaldTrump/status/546034771798020096</t>
  </si>
  <si>
    <t>https://twitter.com/realDonaldTrump/status/546038445442097153</t>
  </si>
  <si>
    <t>Via @ townhallcom by @ MattTowery: ‚ÄúWhy Trump Should Run‚Äùhttp://townhall.com/columnists/matttowery/2014/12/17/why-trump-should-run-n1933322 ‚Ä¶</t>
  </si>
  <si>
    <t>https://twitter.com/realDonaldTrump/status/546048780106489856</t>
  </si>
  <si>
    <t>Be sure to set exceptional goals for your 2015 resolutions. Push yourself, you can do it. Think Big!</t>
  </si>
  <si>
    <t>https://twitter.com/realDonaldTrump/status/546135541260238848</t>
  </si>
  <si>
    <t>" @ SavannahMcPeek: I really hope @ realDonaldTrump runs for president.He would definitely have my vote! Patriotism at it's finest!! # Trump2016</t>
  </si>
  <si>
    <t>https://twitter.com/realDonaldTrump/status/546136905256280064</t>
  </si>
  <si>
    <t>" @ VeryOddDog: I hope @ realDonaldTrump runs in 2016! We need new blood and Mr Trump is the one to do it! You will have my vote Sir!"</t>
  </si>
  <si>
    <t>https://twitter.com/realDonaldTrump/status/546137023606964224</t>
  </si>
  <si>
    <t>" @ SAKREV: @ realDonaldTrump @ erotao @ IsraeliPM @ netanyahu Mr Trump, it is undeniable that Obama hates Israel."</t>
  </si>
  <si>
    <t>https://twitter.com/realDonaldTrump/status/546139234277806080</t>
  </si>
  <si>
    <t>" @ rajeevicha: @ realDonaldTrump @ VeryOddDog quite agree. Need to see Mr Trump more in public life"</t>
  </si>
  <si>
    <t>https://twitter.com/realDonaldTrump/status/546209193964085248</t>
  </si>
  <si>
    <t>"@JJ55334767: @ realDonaldTrump please save the United States of America. I know you can get the country back on the right track again"</t>
  </si>
  <si>
    <t>@JJ55334767 @</t>
  </si>
  <si>
    <t>https://twitter.com/realDonaldTrump/status/546220342931652608</t>
  </si>
  <si>
    <t>"@000HermanSJr000: @ GolfDigest Richly deserved # Trump.Looking forward to grander news in 2015.You are the epitome of inspiration.</t>
  </si>
  <si>
    <t>@000HermanSJr000 @</t>
  </si>
  <si>
    <t>https://twitter.com/realDonaldTrump/status/546425549753966593</t>
  </si>
  <si>
    <t>" @ tearsofthedying: @ realDonaldTrump this will be our year to shine."</t>
  </si>
  <si>
    <t>https://twitter.com/realDonaldTrump/status/546425758743556097</t>
  </si>
  <si>
    <t>" @ FeyerWoman74: You sir, are inspiring and what the country needs for a leader. We need a proven businessman who is a born leader!"</t>
  </si>
  <si>
    <t>https://twitter.com/realDonaldTrump/status/546425813273673728</t>
  </si>
  <si>
    <t>" @ HarveyPelovsky: @ realDonaldTrump. We need you badly to run for President. You are a Patriot and we desperately need one. Run!!!!!!!!!!"</t>
  </si>
  <si>
    <t>https://twitter.com/realDonaldTrump/status/546425957536780288</t>
  </si>
  <si>
    <t>"@GClass914: thanks for the good word @ realdonaldtrump http://instagram.com/p/w1_4O7JAZM/ "</t>
  </si>
  <si>
    <t>@GClass914 @</t>
  </si>
  <si>
    <t>https://twitter.com/realDonaldTrump/status/546426098519908352</t>
  </si>
  <si>
    <t>"@JebBushIsAIdiot: The Only Candidates I Would Vote For President In 16 Are @SenRandPaul Or @ realDonaldTrump"</t>
  </si>
  <si>
    <t>@JebBushIsAIdiot @SenRandPaul @</t>
  </si>
  <si>
    <t>https://twitter.com/realDonaldTrump/status/546426937179381760</t>
  </si>
  <si>
    <t>" @ VladimirRussia7: " @ realDonaldTrump :Be sure to set exceptional goals for your 2015 resolutions. Push yourself, you can do it. Think Big!""</t>
  </si>
  <si>
    <t>https://twitter.com/realDonaldTrump/status/546427461228326912</t>
  </si>
  <si>
    <t>"@frickylie: @ realDonaldTrump so excited for new season of celebrity apprentice. Been a big fan since like 4th grade" Great!</t>
  </si>
  <si>
    <t>@frickylie @</t>
  </si>
  <si>
    <t>https://twitter.com/realDonaldTrump/status/546427769178316800</t>
  </si>
  <si>
    <t>" @ ChristopherCud1: @ realDonaldTrump YOU CAN WALK AWAY WITH THIS JOB: GO GO"</t>
  </si>
  <si>
    <t>https://twitter.com/realDonaldTrump/status/546428231877160961</t>
  </si>
  <si>
    <t>" @ ChristopherCud1: @ realDonaldTrump FORGET THE REST , NO ONE IS UP TO SPEED ON THIS RUN FOR PRESIDENT BUT YOU. SO TAKE IT FROM THE BABYS !!!</t>
  </si>
  <si>
    <t>https://twitter.com/realDonaldTrump/status/546428592985739264</t>
  </si>
  <si>
    <t>"@100BeachbumApp: @ realDonaldTrump Run Donald - RUN!"</t>
  </si>
  <si>
    <t>@100BeachbumApp @</t>
  </si>
  <si>
    <t>https://twitter.com/realDonaldTrump/status/546429036348862464</t>
  </si>
  <si>
    <t>" @ ChristopherCud1: @ realDonaldTrump you are the best republican for the job. Your the only one clean, you need no one's money.</t>
  </si>
  <si>
    <t>https://twitter.com/realDonaldTrump/status/546429845593653250</t>
  </si>
  <si>
    <t>" @ mloughlin: This country needs @ realDonaldTrump to run for president"</t>
  </si>
  <si>
    <t>https://twitter.com/realDonaldTrump/status/546430059247308801</t>
  </si>
  <si>
    <t>" @ Etownsend739: Mr. Trump, today is my birthday. My wish is for you to run for president and get this country headed in the right direction"</t>
  </si>
  <si>
    <t>https://twitter.com/realDonaldTrump/status/546430351187668993</t>
  </si>
  <si>
    <t>" @ FeliceCori: @ realDonaldTrump. I like when someone who does not need money is getting into polItics.</t>
  </si>
  <si>
    <t>https://twitter.com/realDonaldTrump/status/546454426106728449</t>
  </si>
  <si>
    <t>" @ stkhlder3: @ ApprenticeNBC @ realDonaldTrump CAN NOT WAIT!!!!! fav is @ BrandiGlanville !!!!!"</t>
  </si>
  <si>
    <t>https://twitter.com/realDonaldTrump/status/546454480372633600</t>
  </si>
  <si>
    <t>" @ gaildemarest: @ realDonaldTrump i agree Mr.Trump should run for President,has brains and integrity,please get this country back on track."</t>
  </si>
  <si>
    <t>https://twitter.com/realDonaldTrump/status/546454891288207360</t>
  </si>
  <si>
    <t>" @ EyedUsa: @ realDonaldTrump You are the only man to save America!</t>
  </si>
  <si>
    <t>https://twitter.com/realDonaldTrump/status/546455020095668228</t>
  </si>
  <si>
    <t>" @ SUSANANDREWS12: ‚ÄúCan't wait RT @ ApprenticeNBC: ‚ÄúIt‚Äôs the nastiest I‚Äôve ever seen.‚Äù ‚Äî @ RealDonaldTrump on this season of # CelebApprentice"</t>
  </si>
  <si>
    <t>https://twitter.com/realDonaldTrump/status/546868022909362176</t>
  </si>
  <si>
    <t>" @ patty_nightgown: @ Andy @ realDonaldTrump @ BravoWWHL what will I do about Kenya's bad behavior on the Apprentice ????"</t>
  </si>
  <si>
    <t>https://twitter.com/realDonaldTrump/status/546869819027775488</t>
  </si>
  <si>
    <t>Will be interviewed on @ foxandfriends tomorrow morning - Monday - at 8:00. Much to talk about!</t>
  </si>
  <si>
    <t>https://twitter.com/realDonaldTrump/status/546898496633454593</t>
  </si>
  <si>
    <t>" @ LaneJh: @ realDonaldTrump @ foxandfriends I always watch your Monday morning interviews on Fox and they are all fantastic. Trump for POTUS!"</t>
  </si>
  <si>
    <t>https://twitter.com/realDonaldTrump/status/546898551251685376</t>
  </si>
  <si>
    <t>" @ mrcharlietoldme: http://instagram.com/p/w5VByflRgi/ 17th hole at Trump L.A. Beautiful track. @ realDonaldTrump @ Regional_Bank"</t>
  </si>
  <si>
    <t>https://twitter.com/realDonaldTrump/status/546898630851182592</t>
  </si>
  <si>
    <t>" @ ClearviewNYC: @ realDonaldTrump @ FoxBusiness @ EricTrump @ TeamCavuto Excellent Interview, And well said Eric,"</t>
  </si>
  <si>
    <t>https://twitter.com/realDonaldTrump/status/546899558501195776</t>
  </si>
  <si>
    <t>"@moniquehorsey: I really admire @ realDonaldTrump." Thank you!</t>
  </si>
  <si>
    <t>@moniquehorsey @</t>
  </si>
  <si>
    <t>https://twitter.com/realDonaldTrump/status/547005779904327680</t>
  </si>
  <si>
    <t>"@DRJAMESCABOT: @lovusa4: 6 psychiatrists all from HARVARD... TRUMP on verge of genius... Perry average or below IQ..CAN'T absorb data fast"</t>
  </si>
  <si>
    <t>https://twitter.com/realDonaldTrump/status/547013263461199872</t>
  </si>
  <si>
    <t>"@DRJAMESCABOT: @lovusa4 @ realDonaldTrump 1 FINAL TWEET.. visit&amp; stay at a Trump Hotel... masterpiece of genius wunderkind"</t>
  </si>
  <si>
    <t>@DRJAMESCABOT @lovusa4 @</t>
  </si>
  <si>
    <t>https://twitter.com/realDonaldTrump/status/547014529599934464</t>
  </si>
  <si>
    <t>On @ foxandfriends in two minutes!</t>
  </si>
  <si>
    <t>https://twitter.com/realDonaldTrump/status/547020852748124161</t>
  </si>
  <si>
    <t>" @ SHMann55:DonaldTrump Good Morning Mr. Trump just heard you on @ foxandfriends. El Presidente, Holder, Sharpton have set race back 30 years"</t>
  </si>
  <si>
    <t>https://twitter.com/realDonaldTrump/status/547021190641250304</t>
  </si>
  <si>
    <t>"@StacieLarson777: @ foxandfriends Im waiting....4..President Trump!!!!!! :)...I love when u come on fox n friends!! Good Morning.."</t>
  </si>
  <si>
    <t>@StacieLarson777 @</t>
  </si>
  <si>
    <t>https://twitter.com/realDonaldTrump/status/547021666103357440</t>
  </si>
  <si>
    <t>" @ rick_royer: @ realDonaldTrump on point as always"</t>
  </si>
  <si>
    <t>https://twitter.com/realDonaldTrump/status/547021712542670848</t>
  </si>
  <si>
    <t>" @ AplemonLemon: @ realDonaldTrump please run for president! # trumpsupporter"</t>
  </si>
  <si>
    <t>https://twitter.com/realDonaldTrump/status/547035081488207873</t>
  </si>
  <si>
    <t>" @ eamon_weber: @ realDonaldTrump we need you in 2016"</t>
  </si>
  <si>
    <t>https://twitter.com/realDonaldTrump/status/547035659538800640</t>
  </si>
  <si>
    <t>" @ denn: DonaldTrump has one of the best twitters out there. love him or hate him, the man 'gets it'. very important for modern leaders IMO."</t>
  </si>
  <si>
    <t>https://twitter.com/realDonaldTrump/status/547035781530136576</t>
  </si>
  <si>
    <t>" @ JamersonHayes: Yes @ realDonaldTrump please run for president! # trumpsupporter""</t>
  </si>
  <si>
    <t>https://twitter.com/realDonaldTrump/status/547035833816342528</t>
  </si>
  <si>
    <t>" @ Beveragetrade: nice @ realDonaldTrump @ trumpwinery"</t>
  </si>
  <si>
    <t>https://twitter.com/realDonaldTrump/status/547036176365129728</t>
  </si>
  <si>
    <t>" @ Bernardv777: @ realDonaldTrump @ AplemonLemon You would be what the country needs a true buisnessman! An American citizin that really cares!</t>
  </si>
  <si>
    <t>https://twitter.com/realDonaldTrump/status/547036285287038976</t>
  </si>
  <si>
    <t>" @ xoxo_La_La_xoxo: @ realDonaldTrump please stop the insanity of our country plz run 4 president # Trump2016"</t>
  </si>
  <si>
    <t>https://twitter.com/realDonaldTrump/status/547036592217796608</t>
  </si>
  <si>
    <t>" @ ronmeier123: @ realDonaldTrump @ SHMann55 @ foxandfriends Make no misake about it! MR.TRUMP is the MAN we Need in 2016!"</t>
  </si>
  <si>
    <t>https://twitter.com/realDonaldTrump/status/547060749781434368</t>
  </si>
  <si>
    <t>Entrepreneurs: Realize that becoming an entrepreneur is not a group effort. You're in charge. Everything starts with you.</t>
  </si>
  <si>
    <t>https://twitter.com/realDonaldTrump/status/547060958318067712</t>
  </si>
  <si>
    <t>Entrepreneurs: Use your imagination. Use your intelligence to execute what your imagination presents to you.</t>
  </si>
  <si>
    <t>https://twitter.com/realDonaldTrump/status/547061208223084544</t>
  </si>
  <si>
    <t>https://twitter.com/realDonaldTrump/status/547102149017354240</t>
  </si>
  <si>
    <t>Plan a perfect weekend for the holidays in NYC's hottest neighborhood using @TrumpSoHo‚Äôs 20% offer http://tinyurl.com/lr349kz .</t>
  </si>
  <si>
    <t>https://twitter.com/realDonaldTrump/status/547111111380992001</t>
  </si>
  <si>
    <t>Congrats @ TrumpDoral for being named one of the Most Notable Openings of 2014 from @ BizBash:http://ow.ly/G7pBm</t>
  </si>
  <si>
    <t>https://twitter.com/realDonaldTrump/status/547114364474761216</t>
  </si>
  <si>
    <t>So excited to have @ SantanaCarlos performing at the 2015 # CadillacChampionship at @ TrumpDoral:http://ow.ly/G7WcL</t>
  </si>
  <si>
    <t>https://twitter.com/realDonaldTrump/status/547139479115689984</t>
  </si>
  <si>
    <t>Join @ avenueinsider &amp; @trumpsoho for a New Year's giveaway complete w/ tickets to downtown's most chic 2015 party. http://bit.ly/1z1XSWM</t>
  </si>
  <si>
    <t>https://twitter.com/realDonaldTrump/status/547190356165795840</t>
  </si>
  <si>
    <t>"@LanaEdwards77: @ KenyaMoore @ realDonaldTrump I can't wait for # CelebrityApprentice to begin! Should be interesting..."</t>
  </si>
  <si>
    <t>@LanaEdwards77 @ @</t>
  </si>
  <si>
    <t>https://twitter.com/realDonaldTrump/status/547416048711249920</t>
  </si>
  <si>
    <t>Entrepreneurs: Realize that fear is the exact opposite of faith. Resolve to be bigger than your problems. Who's the boss?</t>
  </si>
  <si>
    <t>https://twitter.com/realDonaldTrump/status/547418010567589888</t>
  </si>
  <si>
    <t>Entrepreneurs: Absorb, assess, and then act. Don't negate your own power. Whatever you've been dealt, know you can deal with it.</t>
  </si>
  <si>
    <t>https://twitter.com/realDonaldTrump/status/547427907208232961</t>
  </si>
  <si>
    <t>Entrepreneurs: Keep your momentum! Without momentum, a lot of great ideas go nowhere.</t>
  </si>
  <si>
    <t>https://twitter.com/realDonaldTrump/status/547508150577135616</t>
  </si>
  <si>
    <t>https://twitter.com/realDonaldTrump/status/547528618503864320</t>
  </si>
  <si>
    <t>" @ Mrs_JPG: RT @ realDonaldTrump: Negotiation is an art. Treat it like one."</t>
  </si>
  <si>
    <t>https://twitter.com/realDonaldTrump/status/547529510615515136</t>
  </si>
  <si>
    <t>" @ CPcoasterguy94: Always caught off guard when @ realDonaldTrump makes the appearance in Home Alone 2 "</t>
  </si>
  <si>
    <t>https://twitter.com/realDonaldTrump/status/547529561903480833</t>
  </si>
  <si>
    <t>"@Its_TSize: Never realized that @ realDonaldTrump was in Home Alone 2 the man does everything # Trump2016"</t>
  </si>
  <si>
    <t>@Its_TSize @</t>
  </si>
  <si>
    <t>https://twitter.com/realDonaldTrump/status/547530456741474305</t>
  </si>
  <si>
    <t>" @ MATAblets: "Without passion you don't have energy, without energy you have nothing"-Donald Trump Lean from the best!</t>
  </si>
  <si>
    <t>https://twitter.com/realDonaldTrump/status/547530538438115329</t>
  </si>
  <si>
    <t>"@linsey_gile: Wise words spoken by Donald Trump: Sometimes by losing a battle, you find a new way to win the war."</t>
  </si>
  <si>
    <t>https://twitter.com/realDonaldTrump/status/547531154753355776</t>
  </si>
  <si>
    <t>" @ rpoole1954: @ RealPro4Real @ realDonaldTrump Doesn't get much better than that! Trump and Tiger on golf! # Dubai"</t>
  </si>
  <si>
    <t>https://twitter.com/realDonaldTrump/status/547589967954706432</t>
  </si>
  <si>
    <t>Dummy Bill Maher did an advertisement for the failing New York Times where the picture of him is very sad-he looks pathetic, bloated &amp; gone!</t>
  </si>
  <si>
    <t>https://twitter.com/realDonaldTrump/status/547597247144554496</t>
  </si>
  <si>
    <t>" @ liquidkowboy: @ realDonaldTrump We need someone to make America, America again.You have my vote for 2016 # 2016Election # USA # NoMoreClintons</t>
  </si>
  <si>
    <t>https://twitter.com/realDonaldTrump/status/547597689610047488</t>
  </si>
  <si>
    <t>" @ fa6891e38f8f4bf DonaldTrump Please take me serious America needs u more now than ever we r at crossroads NO MORE BUSH'S IN WH OR WE R DONE</t>
  </si>
  <si>
    <t>https://twitter.com/realDonaldTrump/status/547597896921931778</t>
  </si>
  <si>
    <t>" @ Henrylewski: @ realDonaldTrump I hope in the next couple of years I can call you. Mr. President."</t>
  </si>
  <si>
    <t>https://twitter.com/realDonaldTrump/status/547598196491685889</t>
  </si>
  <si>
    <t>"@MIKEOLMUSIC: Celebrity Apprentice. I hope NBC has all the episodes online since I got rid of my lousy ass rip off Time Warner Cable."</t>
  </si>
  <si>
    <t>https://twitter.com/realDonaldTrump/status/547598381498241025</t>
  </si>
  <si>
    <t>" @ TangoEchoAlpha: @ realDonaldTrump ..who the F is Bill Maher?" Nobody really!</t>
  </si>
  <si>
    <t>https://twitter.com/realDonaldTrump/status/547598544694415361</t>
  </si>
  <si>
    <t>"@MIKEOLMUSIC:I absolutely love your family Mr. Trump. I'm a humongous admirer of you and your family. Can't wait to see the next season"</t>
  </si>
  <si>
    <t>https://twitter.com/realDonaldTrump/status/547598965630595072</t>
  </si>
  <si>
    <t>"@bisignano912704: @ realDonaldTrump liberal rag is done"</t>
  </si>
  <si>
    <t>@bisignano912704 @</t>
  </si>
  <si>
    <t>https://twitter.com/realDonaldTrump/status/547599228173025280</t>
  </si>
  <si>
    <t>"@Max_Dub12: Still one of my all time favorite cameos. "Down the hall and to the left" @ realDonaldTrump # HomeAlone # classic"</t>
  </si>
  <si>
    <t>@Max_Dub12 @</t>
  </si>
  <si>
    <t>https://twitter.com/realDonaldTrump/status/547599447220572161</t>
  </si>
  <si>
    <t>" @ kyleraccio: @ realDonaldTrump loser newspaper &amp; loser comedian!"</t>
  </si>
  <si>
    <t>https://twitter.com/realDonaldTrump/status/547599632503951361</t>
  </si>
  <si>
    <t>" @ Garrett__Cox: Mr. TRUMP very excited for the new season of The Celebrity Apprentice! Incredible show, always top level television"</t>
  </si>
  <si>
    <t>https://twitter.com/realDonaldTrump/status/547599883461726208</t>
  </si>
  <si>
    <t>"@nancypa14679248: @ realDonaldTrump @bisignano912704 Happy Holiday to you and your loved ones,God Bless" Thank you!</t>
  </si>
  <si>
    <t>https://twitter.com/realDonaldTrump/status/547599961240915968</t>
  </si>
  <si>
    <t>" @ LucyJen33: @ realDonaldTrump Very excited for the new season of Apprentice. A very diverse group of individuals."</t>
  </si>
  <si>
    <t>https://twitter.com/realDonaldTrump/status/547600244985585664</t>
  </si>
  <si>
    <t>"@yungcarps: I believe in @ realDonaldTrump 2016 "</t>
  </si>
  <si>
    <t>@yungcarps @</t>
  </si>
  <si>
    <t>https://twitter.com/realDonaldTrump/status/547600325545562113</t>
  </si>
  <si>
    <t>" @ _Snurk: @ realDonaldTrump is the Man! He get's things DONE! America is LOST &amp; DONALD TRUMP is the Savior we have all been praying for!"</t>
  </si>
  <si>
    <t>https://twitter.com/realDonaldTrump/status/547649579949498368</t>
  </si>
  <si>
    <t>" @ BernardCastro3: @ realDonaldTrump Wishing you Happy Holidays. Can't wait for the # CelebrityApprentice to start in January."</t>
  </si>
  <si>
    <t>https://twitter.com/realDonaldTrump/status/547650130967818240</t>
  </si>
  <si>
    <t>"@N7_Batchelor: What @ realDonaldTrump had to say about Al Sharpton was spot on. Wish more Americans would speak their minds about him."</t>
  </si>
  <si>
    <t>@N7_Batchelor @</t>
  </si>
  <si>
    <t>https://twitter.com/realDonaldTrump/status/547650236395814912</t>
  </si>
  <si>
    <t>" @ jjbentleyartist: @ realDonaldTrump If you are president I would hope this kind of honest commentary would remain"</t>
  </si>
  <si>
    <t>https://twitter.com/realDonaldTrump/status/547652754664333312</t>
  </si>
  <si>
    <t>" @ ODedOnRealityTV: @ realDonaldTrump @ ApprenticeNBC My birthday's Jan. 3 &amp; # CelebApprentice returns Jan. 4. Nice birthday present. ;)"</t>
  </si>
  <si>
    <t>https://twitter.com/realDonaldTrump/status/547753723674771456</t>
  </si>
  <si>
    <t>" @ RealPro4Real: My Christmas Wish! Trump for Pres. in 2016 @ realDonaldTrump # Trump2016 http://amzn.to/1xL94vH pic.twitter.com/Kv9pTtDxm7"</t>
  </si>
  <si>
    <t>https://twitter.com/realDonaldTrump/status/547779873990017024</t>
  </si>
  <si>
    <t>Latin America‚Äôs tallest building @ TrumpPanama is the perfect getaway location to celebrate the New Year in luxury http://www.trumphotelcollection.com/panama/</t>
  </si>
  <si>
    <t>https://twitter.com/realDonaldTrump/status/547817070222929920</t>
  </si>
  <si>
    <t>Via @Newsmax_Media by Alana Marie Burke: ‚ÄúDonald Trump 2016: 7 Key Political Positions‚Äùhttp://www.newsmax.com/fastfeatures/donald-trump-2016-key-political/2014/12/23/id/614808/ ‚Ä¶</t>
  </si>
  <si>
    <t>https://twitter.com/realDonaldTrump/status/547857625418055680</t>
  </si>
  <si>
    <t>"@inboxleekersey: @ realDonaldTrump I'm 46 years old and I have never voted. If you ran for President, I would vote for you." THANK YOU!</t>
  </si>
  <si>
    <t>@inboxleekersey @</t>
  </si>
  <si>
    <t>https://twitter.com/realDonaldTrump/status/547857888732282881</t>
  </si>
  <si>
    <t>" @ rickjones220: @ realDonaldTrump full support"</t>
  </si>
  <si>
    <t>https://twitter.com/realDonaldTrump/status/547860331197132800</t>
  </si>
  <si>
    <t>"@nickzizzo77: I'm not calling @ realDonaldTrump out or anything but how about you run for president?!" Watch!</t>
  </si>
  <si>
    <t>@nickzizzo77 @</t>
  </si>
  <si>
    <t>https://twitter.com/realDonaldTrump/status/547860623976300546</t>
  </si>
  <si>
    <t>" @ jimmycapo65: @ realDonaldTrump I would work ur campaign and u wouldn't even have to pay me, Happy Holidays!"</t>
  </si>
  <si>
    <t>https://twitter.com/realDonaldTrump/status/547860763604709376</t>
  </si>
  <si>
    <t>" @ Lowery01: @ realDonaldTrump merry Christmas to you and your family " Same to you, thanks!</t>
  </si>
  <si>
    <t>https://twitter.com/realDonaldTrump/status/547860943972364289</t>
  </si>
  <si>
    <t>" @ BobMenziesGolf: @ realDonaldTrump Donald, "P.G.A." (Please Govern America)! # Trump2016 # TrumpForPresident"</t>
  </si>
  <si>
    <t>https://twitter.com/realDonaldTrump/status/547861185132240896</t>
  </si>
  <si>
    <t>" @ Jackshallis: @ realDonaldTrump if u ran for president I would vote for you!"</t>
  </si>
  <si>
    <t>https://twitter.com/realDonaldTrump/status/547861222646120452</t>
  </si>
  <si>
    <t>" @ jenniii0rozco: @ realDonaldTrump @inboxleekersey i keep saying you should run for President!"</t>
  </si>
  <si>
    <t>https://twitter.com/realDonaldTrump/status/547861502313922560</t>
  </si>
  <si>
    <t>" @ VladimirRussia7: @ realDonaldTrump Merry Christmas,my favorite billionaire!" Thanks!</t>
  </si>
  <si>
    <t>https://twitter.com/realDonaldTrump/status/547876401890619392</t>
  </si>
  <si>
    <t>" @ MattTemplin: @ realDonaldTrump I'm waiting for the day I can put a check mark next to your name for president."</t>
  </si>
  <si>
    <t>https://twitter.com/realDonaldTrump/status/547876653175566336</t>
  </si>
  <si>
    <t>" @ mooovin_on: No Bush, no Clinton, no RINOs, no golfing, no more handouts!! It's got to be @ realDonaldTrump. Time for # Trump2016"</t>
  </si>
  <si>
    <t>https://twitter.com/realDonaldTrump/status/547894957097631744</t>
  </si>
  <si>
    <t>" @ MrInsaf: @ realDonaldTrump plz run for president."</t>
  </si>
  <si>
    <t>https://twitter.com/realDonaldTrump/status/547895040220340224</t>
  </si>
  <si>
    <t>" @ Tnyankeefan35: @ realDonaldTrump Get it done Donald! # MerryRollTideChristmas"</t>
  </si>
  <si>
    <t>https://twitter.com/realDonaldTrump/status/547895723032064001</t>
  </si>
  <si>
    <t>" @ alangnahz: @ realDonaldTrump @ mooovin_on I have been waiting for the day to vote you for president, ever since I read The Art of The Deal"</t>
  </si>
  <si>
    <t>https://twitter.com/realDonaldTrump/status/547895869002227715</t>
  </si>
  <si>
    <t>" @ Luckyblue02: @ realDonaldTrump Merry Christmas! I'm raising funds for St. Jude Children's Research Hospitalhttp://www.events.stjude.org/lapsforlove</t>
  </si>
  <si>
    <t>https://twitter.com/realDonaldTrump/status/547896004599889920</t>
  </si>
  <si>
    <t>" @ theinfinitus1: @DRJAMESCABOT @ TrumpPanama Incredible building... a must trip to Panama! Black Sand Beaches, exotic people, what a vibe!"</t>
  </si>
  <si>
    <t>@ @DRJAMESCABOT @</t>
  </si>
  <si>
    <t>https://twitter.com/realDonaldTrump/status/547896401514864641</t>
  </si>
  <si>
    <t>" @ NotNotTildaSwin: @ realDonaldTrump Always admired you. You are the man who'll fight for the American Dream!</t>
  </si>
  <si>
    <t>https://twitter.com/realDonaldTrump/status/547896825513250817</t>
  </si>
  <si>
    <t>"@fsdiva06: Santa...All I want for Christmas. 1.my kids to be healthy 2.to pay off all our debt be debt free 3. DonaldTrump become President</t>
  </si>
  <si>
    <t>https://twitter.com/realDonaldTrump/status/547897018979741696</t>
  </si>
  <si>
    <t>"@titletown899004: @ realDonaldTrump @ tamkyn @ mooovin_on Well then, run and I'll vote for you. Merry Christmas!"</t>
  </si>
  <si>
    <t>@titletown899004 @ @ @</t>
  </si>
  <si>
    <t>https://twitter.com/realDonaldTrump/status/547897482840408064</t>
  </si>
  <si>
    <t>" @ _Snurk: @ realDonaldTrump has BRAINS! Trump has ORGANIZATION! Trump has OUR intrests at heart! And he has REAL Republican Values!"</t>
  </si>
  <si>
    <t>https://twitter.com/realDonaldTrump/status/547897820255358976</t>
  </si>
  <si>
    <t>" @ CoalCitizens: All I want for Christmas is @ realDonaldTrump to run for president!"</t>
  </si>
  <si>
    <t>https://twitter.com/realDonaldTrump/status/547897905080963072</t>
  </si>
  <si>
    <t>"@SAVEHICNO1: @ realDonaldTrump @ mooovin_on I WILL GLADLY BE YOUR CAMPAIGN MANAGER DONALD I WANTED YOU TO BE PRESIDENT LAST ELECTION"</t>
  </si>
  <si>
    <t>https://twitter.com/realDonaldTrump/status/547898117304381440</t>
  </si>
  <si>
    <t>" @ barrman: @ realDonaldTrump you should run for president!"</t>
  </si>
  <si>
    <t>https://twitter.com/realDonaldTrump/status/547898235768295424</t>
  </si>
  <si>
    <t>"@Great_Cudi: @ realDonaldTrump Merry Christmas to my favorite billionaire! :)" Cute, same!</t>
  </si>
  <si>
    <t>@Great_Cudi @</t>
  </si>
  <si>
    <t>https://twitter.com/realDonaldTrump/status/547898322980458497</t>
  </si>
  <si>
    <t>"@_stepharv32: @ realDonaldTrump @ mooovin_on have a great Christmas @ realDonaldTrump you're a true inspiration." Thanks!</t>
  </si>
  <si>
    <t>@_stepharv32 @ @ @</t>
  </si>
  <si>
    <t>https://twitter.com/realDonaldTrump/status/547902782288986112</t>
  </si>
  <si>
    <t>So many people think I will not run for President.Wow, I wonder what the response will be if I do. Even the haters and losers will be happy!</t>
  </si>
  <si>
    <t>https://twitter.com/realDonaldTrump/status/547949668307832833</t>
  </si>
  <si>
    <t>Merry Christmas to all - have a fantastic day, year and life! The World, with great leadership, will become a much more beautiful place!</t>
  </si>
  <si>
    <t>https://twitter.com/realDonaldTrump/status/548419504590815232</t>
  </si>
  <si>
    <t>"@dbplanchon: @ realDonaldTrump - you don't remember me but I installed the first computer system in the TT.Merry Christmas you Good American</t>
  </si>
  <si>
    <t>@dbplanchon @</t>
  </si>
  <si>
    <t>https://twitter.com/realDonaldTrump/status/548419586614636545</t>
  </si>
  <si>
    <t>" @ FSusanades: @ realDonaldTrump Merry Christmas To you and your family Mr. Trump and thank you!! "</t>
  </si>
  <si>
    <t>https://twitter.com/realDonaldTrump/status/548419796782821376</t>
  </si>
  <si>
    <t>" @ randallburton20: @ realdonaldtrump Merry Christmas you to mr trump hope we can find those leaders"</t>
  </si>
  <si>
    <t>https://twitter.com/realDonaldTrump/status/548420003503280129</t>
  </si>
  <si>
    <t>"@moniquehorsey: @ realDonaldTrump Merry Christmas! Hope you and your beautiful family have a fantastic day." Thank you.</t>
  </si>
  <si>
    <t>https://twitter.com/realDonaldTrump/status/548420091508162561</t>
  </si>
  <si>
    <t>" @ replaybeatles: @ realDonaldTrump hope you are part of that leadership! Merry Christmas to you and your family."</t>
  </si>
  <si>
    <t>https://twitter.com/realDonaldTrump/status/548420141344890881</t>
  </si>
  <si>
    <t>" @ vivianbrown21: @ realDonaldTrump A BIG job to Recover from this Administration.... Around the World! ! Merry Christmas to you &amp; family! !"</t>
  </si>
  <si>
    <t>https://twitter.com/realDonaldTrump/status/548420876421832706</t>
  </si>
  <si>
    <t>" @ iamtamiq: @ realDonaldTrump my husband got two of your ties for Christmas. That's all he wants now. They're great looking I must say."</t>
  </si>
  <si>
    <t>https://twitter.com/realDonaldTrump/status/548421174469079040</t>
  </si>
  <si>
    <t>" @ abanoubabdel: @ realDonaldTrump Trump for president 2016"</t>
  </si>
  <si>
    <t>https://twitter.com/realDonaldTrump/status/548421599456948224</t>
  </si>
  <si>
    <t>" @ SassyPantsjj: Merry CHRISTMAS! Can't wait 4 Celebrity Apprenctice my favorite show on TV, need more than 1 a year! I will EP it for you!"</t>
  </si>
  <si>
    <t>https://twitter.com/realDonaldTrump/status/548422357359296512</t>
  </si>
  <si>
    <t>" @ kbssidhu1961: @ realDonaldTrump Just Do It!"</t>
  </si>
  <si>
    <t>https://twitter.com/realDonaldTrump/status/548422547738722304</t>
  </si>
  <si>
    <t>" @ thegre8_1: Please run for President would be a better choice than @ mittromney Seeing @ pennjillette tomorrow&gt;was great on # apprentice"</t>
  </si>
  <si>
    <t>https://twitter.com/realDonaldTrump/status/548422674197000192</t>
  </si>
  <si>
    <t>"@cisrabbit: Not to mention we already had two Bush presidents, neither of which were too successful. Insanity would be to want a third."</t>
  </si>
  <si>
    <t>https://twitter.com/realDonaldTrump/status/548423130663112704</t>
  </si>
  <si>
    <t>" @ PianoBecca: With Great Leadership like that of @ realDonaldTrump Amercians can do ANYTHING!! Think BIG! Think Christmas! # MerryXmas"</t>
  </si>
  <si>
    <t>https://twitter.com/realDonaldTrump/status/548423188611612672</t>
  </si>
  <si>
    <t>" @ steventobiasz: @ realDonaldTrump was in Home Alone 2 https://twitter.com/steventobiasz/status/548350958678573057/photo/1pic.twitter.com/TUJY0R5G7X "</t>
  </si>
  <si>
    <t>https://twitter.com/realDonaldTrump/status/548423222585479168</t>
  </si>
  <si>
    <t>"@skinner5569: @ realDonaldTrump U have my Vote!"</t>
  </si>
  <si>
    <t>@skinner5569 @</t>
  </si>
  <si>
    <t>https://twitter.com/realDonaldTrump/status/548423293758607361</t>
  </si>
  <si>
    <t>" @ GabrielSetyono: @ realDonaldTrump U r Briliant. Should run for President." Thanks.</t>
  </si>
  <si>
    <t>https://twitter.com/realDonaldTrump/status/548423332912439296</t>
  </si>
  <si>
    <t>" @ teresayarbor: @ realDonaldTrump love that you say # MerryChristmas, not just Happy Holidays!"</t>
  </si>
  <si>
    <t>https://twitter.com/realDonaldTrump/status/548423493252313088</t>
  </si>
  <si>
    <t>" @ ashtonjfloyd: @ realDonaldTrump Merry Christmas thank you for all of the motivation you have given me in life. You are a very inspiring man</t>
  </si>
  <si>
    <t>https://twitter.com/realDonaldTrump/status/548423712467595264</t>
  </si>
  <si>
    <t>" @ thatshortkidJoe: Merry Christmas @ realDonaldTrump # Trump2016"</t>
  </si>
  <si>
    <t>https://twitter.com/realDonaldTrump/status/548424269127254016</t>
  </si>
  <si>
    <t>" @ ChampagneGlam: @ politico @ realDonaldTrump Card was the best"</t>
  </si>
  <si>
    <t>https://twitter.com/realDonaldTrump/status/548425070801342464</t>
  </si>
  <si>
    <t>" @ itsRyanHilton: @ realDonaldTrump Marry Christmas to the future President of the United States! Well, America would be great again. Thanks.</t>
  </si>
  <si>
    <t>https://twitter.com/realDonaldTrump/status/548425141198524416</t>
  </si>
  <si>
    <t>" @ MichaelMoetoe: @ realDonaldTrump @patriotflag2016 I,ll vote for ya man!"</t>
  </si>
  <si>
    <t>https://twitter.com/realDonaldTrump/status/548425727713226752</t>
  </si>
  <si>
    <t>" @ Cyrus_T_Virus: The only thing I asked for as Xmas gifts this year are a @ realDonaldTrump presidential campaign and a BOFA! # Trump2016"</t>
  </si>
  <si>
    <t>https://twitter.com/realDonaldTrump/status/548425877395357696</t>
  </si>
  <si>
    <t>"@MasterBaxter8: @ realDonaldTrump you can't lose in 2015 or 2016. Merry Christmas."</t>
  </si>
  <si>
    <t>https://twitter.com/realDonaldTrump/status/548425993351081985</t>
  </si>
  <si>
    <t>" @ garyleelogan1: @ realDonaldTrump ...I HEARD YA MIGHT RUN IN 2016....WE THE PEOPLE NEED A PRESIDENT..NOT ONE LIKE OWEBUMMA !"</t>
  </si>
  <si>
    <t>https://twitter.com/realDonaldTrump/status/548426274491105280</t>
  </si>
  <si>
    <t>" @ benfromdallas: If i tweet anything in 2015, it should be @ realDonaldTrump for President if the World wants to see another 20 years.</t>
  </si>
  <si>
    <t>https://twitter.com/realDonaldTrump/status/548426539705303040</t>
  </si>
  <si>
    <t>" @ FreidaWashingt: @ realDonaldTrump Let your wife know I've seen Donald's Macy Tie Collection. Wonderful"</t>
  </si>
  <si>
    <t>https://twitter.com/realDonaldTrump/status/548426746278981632</t>
  </si>
  <si>
    <t>" @ _Snurk: @ realDonaldTrump is Xmas present I want 2016! Not just a Happy Holiday! The MOST IMPORTENT day in the world if # TRUMP is PREZ!"</t>
  </si>
  <si>
    <t>https://twitter.com/realDonaldTrump/status/548427097077985280</t>
  </si>
  <si>
    <t>" @ SukhyJaveed: Merry Christmas, would one like to give the gift of mentoring? I'm building my empire &amp; you certainly know how to build them"</t>
  </si>
  <si>
    <t>https://twitter.com/realDonaldTrump/status/548427415463399424</t>
  </si>
  <si>
    <t>" @ SparkleAWin: @ realDonaldTrump Any chance of working w/ @ VinceMcMahon again soon... Always, Vince is a great guy and a winner!</t>
  </si>
  <si>
    <t>https://twitter.com/realDonaldTrump/status/548427635660169217</t>
  </si>
  <si>
    <t>" @ frankdimauro: @ realDonaldTrump is a great businessman. I learned so much from The Art of the Deal. Best of luck!"</t>
  </si>
  <si>
    <t>https://twitter.com/realDonaldTrump/status/548427797841326080</t>
  </si>
  <si>
    <t>" @ DominickCasucci: As a student of economics I aspire to be even partially as successful as you have been in your career. Merry Christmas"</t>
  </si>
  <si>
    <t>https://twitter.com/realDonaldTrump/status/548427832557600768</t>
  </si>
  <si>
    <t>" @ tristanmf: @ realDonaldTrump Trump for president ! Trump for America ! # Trump2016"</t>
  </si>
  <si>
    <t>https://twitter.com/realDonaldTrump/status/548428003106377729</t>
  </si>
  <si>
    <t>" @ WinPropP: @ realDonaldTrump Time for a great President You are needed urgently"</t>
  </si>
  <si>
    <t>https://twitter.com/realDonaldTrump/status/548428096735830017</t>
  </si>
  <si>
    <t>"@RachaelMarieabl: I refuse to vote in 2016 unless @ realDonaldTrump is running &amp; if he's not I'm getting a one way ticket outta here"</t>
  </si>
  <si>
    <t>@RachaelMarieabl @</t>
  </si>
  <si>
    <t>https://twitter.com/realDonaldTrump/status/548428370816794624</t>
  </si>
  <si>
    <t>"@ItIsJohnDoe: Merry Christmas Mr But this country can't have a TRULY merry Christmas until you are in the Whitehouse (as our President)"</t>
  </si>
  <si>
    <t>https://twitter.com/realDonaldTrump/status/548440754763616256</t>
  </si>
  <si>
    <t>" @ LizBaregu: @ realDonaldTrump You would make a great GOP President Mr Trump!"</t>
  </si>
  <si>
    <t>https://twitter.com/realDonaldTrump/status/548990898034704385</t>
  </si>
  <si>
    <t>"@viksquad: Trump Tower, gorgeous! Just like The Donald @ realDonaldTrump https://twitter.com/viksquad/status/548990430894096384/photo/1pic.twitter.com/lbPXQJfs6L " Thank you!</t>
  </si>
  <si>
    <t>@viksquad @</t>
  </si>
  <si>
    <t>https://twitter.com/realDonaldTrump/status/548990989411831810</t>
  </si>
  <si>
    <t>" @ VladimirRussia7: @ realDonaldTrump and @ mcuban and @ WarrenBuffett are my favorite billionaires and heroes."</t>
  </si>
  <si>
    <t>https://twitter.com/realDonaldTrump/status/548991035528196096</t>
  </si>
  <si>
    <t>" @ LillyWinfree: @ realDonaldTrump You are so wise!! I cant wait until youre president!! # TrumpWinfree2016"</t>
  </si>
  <si>
    <t>https://twitter.com/realDonaldTrump/status/548991179128586241</t>
  </si>
  <si>
    <t>" @ dk_barnes1: # NowReading @ realDonaldTrump 's Trump: The Art of the Deal "</t>
  </si>
  <si>
    <t>https://twitter.com/realDonaldTrump/status/548991541659045889</t>
  </si>
  <si>
    <t>" @ TrumpLasVegas: It's tangible, it's solid, it's beautiful. It's artistic, from my standpoint, and I just love real estate. @ realDonaldTrump</t>
  </si>
  <si>
    <t>https://twitter.com/realDonaldTrump/status/548991750266945536</t>
  </si>
  <si>
    <t>" @ mytowntutors: ‚ÄúIf you‚Äôre going to be thinking, you may as well think big.‚Äù Donald Trump @ realDonaldTrump http://bit.ly/1nZRNHm "</t>
  </si>
  <si>
    <t>https://twitter.com/realDonaldTrump/status/548992337620520960</t>
  </si>
  <si>
    <t>" @ benfromdallas: @ realDonaldTrump 2016 President. The world needs a real business man. Not a political putter from the Bush ward"</t>
  </si>
  <si>
    <t>https://twitter.com/realDonaldTrump/status/548992770447536128</t>
  </si>
  <si>
    <t>"@LizMPizz: Off to stay at the trump chicago.. End of the holidays dinner with the fam. @ realDonaldTrump @ ChicagoCut"</t>
  </si>
  <si>
    <t>@LizMPizz @ @</t>
  </si>
  <si>
    <t>https://twitter.com/realDonaldTrump/status/548992907269922816</t>
  </si>
  <si>
    <t>" @ grantwgates: @ ESPNCaddie @ TrumpDoral I made birdie on #8 last month. Enjoy that back nine. Great stretch at the end! # TrumpDoral"</t>
  </si>
  <si>
    <t>#8 #</t>
  </si>
  <si>
    <t>https://twitter.com/realDonaldTrump/status/548993128133586944</t>
  </si>
  <si>
    <t>" @ HeidiAlbertsen: # holidays # friends # palmbeach # maralago @ mrsvanessatrump @ laraleatrump @ erictrump @ donaldjtrumpjr pic.twitter.com/jAgKvgDaCV"</t>
  </si>
  <si>
    <t>https://twitter.com/realDonaldTrump/status/549397350914215937</t>
  </si>
  <si>
    <t>" @ geo22222: @ KenyaMoore This time next week you be twirling on @ ApprenticeNBC with @ realDonaldTrump !"</t>
  </si>
  <si>
    <t>https://twitter.com/realDonaldTrump/status/549397717152432129</t>
  </si>
  <si>
    <t>"@stinger_inc: Good thing I tuned into this Steelers/Bengals NFL game on NBC as I found out that Donald's @ ApprenticeNBC starts next Sunday!</t>
  </si>
  <si>
    <t>@stinger_inc @</t>
  </si>
  <si>
    <t>https://twitter.com/realDonaldTrump/status/549398050922196992</t>
  </si>
  <si>
    <t>" @ DanScavino: Looking forward 2it - ONE week from 2nite @ ApprenticeNBC @ NBC! Look 4ward 2 # JoanRivers tribute to! https://twitter.com/DanScavino/status/549382948211154944/photo/1pic.twitter.com/kkSGJi1qtg "</t>
  </si>
  <si>
    <t>https://twitter.com/realDonaldTrump/status/549398919160291330</t>
  </si>
  <si>
    <t>" @ Jon_Albanese: . @ RealGilbert on @ realDonaldTrump's @ ApprenticeNBC. I really hope Gilbert goes on a yelling, laughing tirade - cry-laugh."</t>
  </si>
  <si>
    <t>https://twitter.com/realDonaldTrump/status/549401664558751744</t>
  </si>
  <si>
    <t>" @ Michiganman567: @ ronmeier123 @ lookupfolks I would like to see @ realDonaldTrump in the debates. His America first ideas need to be heard,"</t>
  </si>
  <si>
    <t>https://twitter.com/realDonaldTrump/status/549402040267730944</t>
  </si>
  <si>
    <t>" @ ExecutivePour: Congratulations @TrumpSoHo for making @ CNTraveler's # GoldList2015! http://bit.ly/1z0X8kE ‚Äù always a favorite. # nyc # hotel"</t>
  </si>
  <si>
    <t>https://twitter.com/realDonaldTrump/status/549402450982346752</t>
  </si>
  <si>
    <t>" @ fionacarterr: @ realDonaldTrump for president 2016"</t>
  </si>
  <si>
    <t>https://twitter.com/realDonaldTrump/status/549402595694231552</t>
  </si>
  <si>
    <t>" @ Inmeyeopinion: @ crazymamaa @ Speaking @ BrandiGlanville @ realDonaldTrump I have never watched, but will now. Pulling for brandiglanville"</t>
  </si>
  <si>
    <t>https://twitter.com/realDonaldTrump/status/549402713067642880</t>
  </si>
  <si>
    <t>" @ crazymamaa: Oh wow. Celebrity Apprentise starts next Sunday at 8.. @ BrandiGlanville @ realDonaldTrump # excited I watch every year!!"</t>
  </si>
  <si>
    <t>https://twitter.com/realDonaldTrump/status/549403506109870080</t>
  </si>
  <si>
    <t>" @ truckncargirl: @ fionacarterr Trump is the # candidate in #2016. # strong # leaderwho is # opinionated and # fearless Need to # vote # Trump2016"</t>
  </si>
  <si>
    <t># #2016 # # # # # #</t>
  </si>
  <si>
    <t>https://twitter.com/realDonaldTrump/status/549403604009099265</t>
  </si>
  <si>
    <t>" @ fackinpeter: @ realDonaldTrump Trump 2016"</t>
  </si>
  <si>
    <t>https://twitter.com/realDonaldTrump/status/549403815846625280</t>
  </si>
  <si>
    <t>" @ shantig_tantig: The only way the USA is going to be saved from destruction is if @ realDonaldTrump runs for president # WeNeedYou" Thanks.</t>
  </si>
  <si>
    <t>https://twitter.com/realDonaldTrump/status/549407612266377216</t>
  </si>
  <si>
    <t>" @ shantig_tantig: The only way the USA is going to be saved from destruction is if @ realDonaldTrump runs for president # WeNeedYou"</t>
  </si>
  <si>
    <t>https://twitter.com/realDonaldTrump/status/549407874800439296</t>
  </si>
  <si>
    <t>" @ AnnieDrews: @ followdotch @ ApprenticeNBC @ realDonaldTrump Love that show. Hope I'm out of the hosp in time to catch the premiere."Get well!</t>
  </si>
  <si>
    <t>https://twitter.com/realDonaldTrump/status/549408126450286593</t>
  </si>
  <si>
    <t>" @ EYESjudieyes: @ realDonaldTrump @ geo22222 @ KenyaMoore @ ApprenticeNBC Looking forward 2 it B great if a 's charity was 4 # epilepsy</t>
  </si>
  <si>
    <t>https://twitter.com/realDonaldTrump/status/549409230248493056</t>
  </si>
  <si>
    <t>I will be on @ foxandfriends tomorrow morning at 7:15" Hope you enjoy and agree!</t>
  </si>
  <si>
    <t>https://twitter.com/realDonaldTrump/status/549409385857159168</t>
  </si>
  <si>
    <t>" @ Mer_1135: @ blakemharris @ realDonaldTrump Ronald Reagan was an actor, &amp; look at what a great job he did."</t>
  </si>
  <si>
    <t>https://twitter.com/realDonaldTrump/status/549444557646356480</t>
  </si>
  <si>
    <t>" @ Thescroggins12: @ realDonaldTrump @ Mer_1135 @ blakemharris Trump for President !! Your Country Needs You !"</t>
  </si>
  <si>
    <t>https://twitter.com/realDonaldTrump/status/549444829684707328</t>
  </si>
  <si>
    <t>"@Firehart555: @ realDonaldTrump @ foxandfriends I'll be watching Mr Trump."</t>
  </si>
  <si>
    <t>@Firehart555 @ @</t>
  </si>
  <si>
    <t>https://twitter.com/realDonaldTrump/status/549445048354762752</t>
  </si>
  <si>
    <t>" @ coolwillie13: @ realDonaldTrump You'll definitely carry the South. Go for it! # Trump2016"</t>
  </si>
  <si>
    <t>https://twitter.com/realDonaldTrump/status/549445629395873793</t>
  </si>
  <si>
    <t>" @ sheryl_laine: DonaldTrump not one thing about you is not loved. 2016 president! There is hope and where there is hope there is promise</t>
  </si>
  <si>
    <t>https://twitter.com/realDonaldTrump/status/549446594568146944</t>
  </si>
  <si>
    <t>"@hwpal: @ realDonaldTrump Voting for DonaldTrump16 is voting for the essence of being American &amp;the value of great capitalism # trump16"</t>
  </si>
  <si>
    <t>@hwpal @</t>
  </si>
  <si>
    <t>https://twitter.com/realDonaldTrump/status/549519209185968128</t>
  </si>
  <si>
    <t>Can the relationship between the mayor of New York City and the police force ever be fixed? Tune in to @ foxandfriends at 7:15.</t>
  </si>
  <si>
    <t>https://twitter.com/realDonaldTrump/status/549525974023692288</t>
  </si>
  <si>
    <t>" @ JenLea78: @ realDonaldTrump Can't wait for # CelebrityApprentice I miss @ THEGaryBusey wish he was on this year."</t>
  </si>
  <si>
    <t>https://twitter.com/realDonaldTrump/status/549526142257229825</t>
  </si>
  <si>
    <t>" @ MarriamF: My bday just been so perfect so far only way it will be better if my inspiration @ realDonaldTrump wishes me happy bday "</t>
  </si>
  <si>
    <t>https://twitter.com/realDonaldTrump/status/549526208372043776</t>
  </si>
  <si>
    <t>" @ twinroj: @ realDonaldTrump im british but i sure would vote for you if i was american # Trump2016"</t>
  </si>
  <si>
    <t>https://twitter.com/realDonaldTrump/status/549526901908578304</t>
  </si>
  <si>
    <t>" @ DrChimRickles: @ realDonaldTrump @ foxandfriends please talk about how you maintain such perfect presidential hair! # Trump2016</t>
  </si>
  <si>
    <t>https://twitter.com/realDonaldTrump/status/549528665613422593</t>
  </si>
  <si>
    <t>" @ AplemonLemon: @ realDonaldTrump @ foxandfriends I will be watching @7:15! Best way to start my wk.!!!"</t>
  </si>
  <si>
    <t>https://twitter.com/realDonaldTrump/status/549528715047485442</t>
  </si>
  <si>
    <t>"@ElephantPeacock: @ realDonaldTrump @ foxandfriends Nice lil' cliff hanger you've created... much suspense. Very edge of seat. Wow."</t>
  </si>
  <si>
    <t>@ElephantPeacock @ @</t>
  </si>
  <si>
    <t>https://twitter.com/realDonaldTrump/status/549528783095861248</t>
  </si>
  <si>
    <t>" @ PMuisiner: @ realDonaldTrump @ foxandfriends Looking forward to his thoughts"</t>
  </si>
  <si>
    <t>https://twitter.com/realDonaldTrump/status/549528880609230851</t>
  </si>
  <si>
    <t>" @ 995mu: No once respect is lost, it's gone forever, always suspicion in any relationship @ realDonaldTrump @ foxandfriends"</t>
  </si>
  <si>
    <t>https://twitter.com/realDonaldTrump/status/549529363201683457</t>
  </si>
  <si>
    <t>" @ fackinpeter: @ realDonaldTrump woke up early to hear your expert aviation analysis on fox and friends. nobody flies as much as trump"</t>
  </si>
  <si>
    <t>https://twitter.com/realDonaldTrump/status/549537973881290752</t>
  </si>
  <si>
    <t>" @ paxton_pete: Please RT? Very sick 8 year old British girl with rare cancer needs help to get more treatment. http://www.dailymail.co.uk/health/article-2862594/Family-desperate-save-daughter-cancer-crushing-drinks-cans-scrap-yard-raise-pennies-make-150-000-life-saving-treatment-abroad.html ‚Ä¶"</t>
  </si>
  <si>
    <t>https://twitter.com/realDonaldTrump/status/549538109688655872</t>
  </si>
  <si>
    <t>" @ TheOnlyCdorsey: Wearing the @ realDonaldTrump signature collection today # lookgoodfeelgoodscangood"</t>
  </si>
  <si>
    <t>https://twitter.com/realDonaldTrump/status/549538435934191617</t>
  </si>
  <si>
    <t>" @ MarkFleming22: @ realDonaldTrump Is there any particular celebrity you would want to have on The Apprentice?" Pete Rose &amp; let him in Hall!</t>
  </si>
  <si>
    <t>https://twitter.com/realDonaldTrump/status/549538800914157569</t>
  </si>
  <si>
    <t>https://twitter.com/realDonaldTrump/status/549542153471688705</t>
  </si>
  <si>
    <t>" @ fackinpeter: Just watched you on @ foxandfriends while putting on a @ realDonaldTrump tie getting ready for work # DoubleTrump</t>
  </si>
  <si>
    <t>https://twitter.com/realDonaldTrump/status/549542272401154048</t>
  </si>
  <si>
    <t>" @ fackinpeter: @ realDonaldTrump inspiring words on @ foxandfriends this morning great job as always"</t>
  </si>
  <si>
    <t>https://twitter.com/realDonaldTrump/status/549542695086338048</t>
  </si>
  <si>
    <t>" @ TpGraf82: @ realDonaldTrump great job on @ foxandfriends we need you or we will be stuck with another # clinton"</t>
  </si>
  <si>
    <t>https://twitter.com/realDonaldTrump/status/549542905619443712</t>
  </si>
  <si>
    <t>" @ foscott: @ realDonaldTrump is the man. Just dominated @ foxandfriends # Trump2016"</t>
  </si>
  <si>
    <t>https://twitter.com/realDonaldTrump/status/549542967976148993</t>
  </si>
  <si>
    <t>" @ F_Anne_Spears: @ realDonaldTrump @ foxandfriends Always enjoy your common sense. Wish the ones in office would use theirs."</t>
  </si>
  <si>
    <t>https://twitter.com/realDonaldTrump/status/549543039015071744</t>
  </si>
  <si>
    <t>" @ Paulynesian: You got to love @ realDonaldTrump ...enjoyed his inspiring words...all the way from Down Under!"</t>
  </si>
  <si>
    <t>https://twitter.com/realDonaldTrump/status/549543147102281728</t>
  </si>
  <si>
    <t>" @ RamonAtila: I enjoyed your book 'Think like a Billionaire' for the second time. You give very practical advice and it really helps"</t>
  </si>
  <si>
    <t>https://twitter.com/realDonaldTrump/status/549590421190770688</t>
  </si>
  <si>
    <t>Deals are my art form. Other people paint beautifully or write poetry. I like making deals, preferably big deals. That's how I get my kicks.</t>
  </si>
  <si>
    <t>https://twitter.com/realDonaldTrump/status/549590602653134848</t>
  </si>
  <si>
    <t>If you're going to be thinking, you may as well think big.</t>
  </si>
  <si>
    <t>https://twitter.com/realDonaldTrump/status/549591267248992256</t>
  </si>
  <si>
    <t>Sometimes your best investments are the ones you don't make.</t>
  </si>
  <si>
    <t>https://twitter.com/realDonaldTrump/status/549634351882059777</t>
  </si>
  <si>
    <t>Via @ NewsInTheBurg: ‚Äú @ chefjoseandres to open restaurant in Trump Int‚Äôl Washington, D.C.‚Äùhttp://www.fredericksburg.com/entertainment/food_drink/jose-andres-to-open-restaurant-in-dc-trump-hotel/article_d475cb6e-9281-52f9-afe6-930709e3573c.html ‚Ä¶</t>
  </si>
  <si>
    <t>https://twitter.com/realDonaldTrump/status/549646638370017280</t>
  </si>
  <si>
    <t>Via @ Suntimes‚Äô @ CSTsizzle by @ BILLZWECKER: ‚ÄúThe Donald Shares Insights into @ ApprenticeNBC‚Äù http://entertainment.suntimes.com/television/donald-shares-insights-celebrity-apprentice/ ‚Ä¶</t>
  </si>
  <si>
    <t>https://twitter.com/realDonaldTrump/status/549661637322739713</t>
  </si>
  <si>
    <t>Via @ CarrGaz: ‚ÄúTrump‚Äôs grand plans for @ TrumpTurnberry resort get the green light‚Äùhttp://www.carricktoday.co.uk/news/local-headlines/trump-s-grand-plans-for-turnberry-resort-get-the-green-light-1-3642229 ‚Ä¶</t>
  </si>
  <si>
    <t>https://twitter.com/realDonaldTrump/status/549669060800434177</t>
  </si>
  <si>
    <t>‚ÄúDonald Trump on 'Brutal' New Season of @ ApprenticeNBC‚Äù https://tv.yahoo.com/video/donald-trump-brutal-season-celebrity-140000029.html ‚Ä¶ via @ YahooTV</t>
  </si>
  <si>
    <t>https://twitter.com/realDonaldTrump/status/549680451498299393</t>
  </si>
  <si>
    <t>Via @ Inc by @ steelwire: ‚ÄúDonald Trump ‚Äì To Micromanage or Not To Micromanage?‚Äùhttp://www.inc.com/drew-greenblatt/donald-trump-to-micromanage-or-not-to-micromanage.html ‚Ä¶</t>
  </si>
  <si>
    <t>https://twitter.com/realDonaldTrump/status/549681315436838913</t>
  </si>
  <si>
    <t>If you can‚Äôt see it, it will never happen. Bring your vision to fruition through perseverance and hard work. That will build momentum.</t>
  </si>
  <si>
    <t>https://twitter.com/realDonaldTrump/status/549705097912274944</t>
  </si>
  <si>
    <t>" @ Henrylewski: ‚ÄúDonald Trump on 'Brutal' New Season of @ ApprenticeNBC‚Äù https://tv.yahoo.com/video/donald-trump-brutal-season-celebrity-140000029.html ‚Ä¶ via @ YahooTV" Looking forward to it."</t>
  </si>
  <si>
    <t>https://twitter.com/realDonaldTrump/status/549706037868371969</t>
  </si>
  <si>
    <t>" @ krb117: ‚Äú @ IvankaTrump: @ CoachDanMullen Welcome to # TrumpDoral and good luck on Wednesday! cc: # OrangeBowl‚Äù well well.. # HailState"</t>
  </si>
  <si>
    <t>https://twitter.com/realDonaldTrump/status/549717975864213504</t>
  </si>
  <si>
    <t>" @ NotNotTildaSwin: @ realDonaldTrump Mr Trump, we need your kind of art. The world needs more of your Poetry of Profit. A TRUE artist!"</t>
  </si>
  <si>
    <t>https://twitter.com/realDonaldTrump/status/549718286787944448</t>
  </si>
  <si>
    <t>" @ VRafaaa: @ realDonaldTrump What grade 1-10 you give to the reign of Gabriela Isler ??? Greetings from Brazil! She gets a solid 10!</t>
  </si>
  <si>
    <t>https://twitter.com/realDonaldTrump/status/549718332371632128</t>
  </si>
  <si>
    <t>" @ bryabntshirley1: @ realDonaldTrump yeah Donald can't wait to see apprentice been too long"</t>
  </si>
  <si>
    <t>https://twitter.com/realDonaldTrump/status/549718462684495872</t>
  </si>
  <si>
    <t>" @ VeryOddDog: What's BRUTAL is a nation WITHOUT the vision, interpid leadership &amp; PLAIN COMMON SENSE of @ realDonaldTrump for PRESIDENT!"</t>
  </si>
  <si>
    <t>https://twitter.com/realDonaldTrump/status/549883185921015808</t>
  </si>
  <si>
    <t>. @ CoachDanMullen Great to have you and your GREAT team at Trump National Doral. Go out and finish your fantastic season in style!</t>
  </si>
  <si>
    <t>https://twitter.com/realDonaldTrump/status/549884681748234240</t>
  </si>
  <si>
    <t>" @ PianoBecca: @ realDonaldTrump You are the kindest heart in all of USA. You give SO much to us &amp; you forgive the haters &amp; loosers!"</t>
  </si>
  <si>
    <t>https://twitter.com/realDonaldTrump/status/549885245177479169</t>
  </si>
  <si>
    <t>" @ HebExcursions: @ realDonaldTrump Tours of Lewis and Harris with Hebridean Excursions" Great places!</t>
  </si>
  <si>
    <t>https://twitter.com/realDonaldTrump/status/549885795679891456</t>
  </si>
  <si>
    <t>" @ gigicats6: Am sooo glad that Joan R will still be on CA, as I'm sure all of her fans are. Thank you for honoring her this way."</t>
  </si>
  <si>
    <t>https://twitter.com/realDonaldTrump/status/549886622943444992</t>
  </si>
  <si>
    <t>" @ rinibobusepi: RT @ realDonaldTrump ‚ÄúYou're never a loser until you quit trying,‚Äù - Mike Ditka"</t>
  </si>
  <si>
    <t>https://twitter.com/realDonaldTrump/status/549887163740196864</t>
  </si>
  <si>
    <t>" @ HOVG: @ robcesternino Johnny Damon talks @ ApprenticeNBC and working for @ realDonaldTrump. http://hallofverygood.com/2014-articles/johnny-damon-fenway-faithful-tougher-than-donald-trump.html ‚Ä¶ # celebapprentice"</t>
  </si>
  <si>
    <t>https://twitter.com/realDonaldTrump/status/549887682261049344</t>
  </si>
  <si>
    <t>" @ ronmeier123 @ bryabntshirley1 Even the Elf On The Shelf is STARTING to get Restless! On JANUARY 4th the APPRENTICE is going to be Great!"</t>
  </si>
  <si>
    <t>https://twitter.com/realDonaldTrump/status/549888212102295552</t>
  </si>
  <si>
    <t>" @ realDBP: @ realDonaldTrump @ rinibobusepi Mr. Trump, will you consider running for President? The country needs you."</t>
  </si>
  <si>
    <t>https://twitter.com/realDonaldTrump/status/549980245093527552</t>
  </si>
  <si>
    <t>This Sunday at 9/8C, the real playoffs begin with the premiere of @ apprenticenbc! Game on in the Boardroom...http://www.nbc.com/the-celebrity-apprentice ‚Ä¶</t>
  </si>
  <si>
    <t>https://twitter.com/realDonaldTrump/status/550008833100505089</t>
  </si>
  <si>
    <t>The Trump Signature Collection, exclusively available at @ Macys, tops all menswear styles. Dress to impress!http://www1.macys.com/shop/mens-clothing/donald-j-trump?id=11746 ‚Ä¶</t>
  </si>
  <si>
    <t>https://twitter.com/realDonaldTrump/status/550039726510850048</t>
  </si>
  <si>
    <t>Where‚Äôs the electability? Jeb is losing to HRC by 13 points. A Bush will never beat a Clinton. Wake up @ GOP!</t>
  </si>
  <si>
    <t>https://twitter.com/realDonaldTrump/status/550045430487461888</t>
  </si>
  <si>
    <t>Sometimes by losing a battle you find a new way to win the war.</t>
  </si>
  <si>
    <t>https://twitter.com/realDonaldTrump/status/550046337547665409</t>
  </si>
  <si>
    <t>https://twitter.com/realDonaldTrump/status/550132849215819776</t>
  </si>
  <si>
    <t>" @ frank_puggi: @ realDonaldTrump @ realDonaldTrump If one man could get this fucking country back together Donald Trump can. I admire him."</t>
  </si>
  <si>
    <t>https://twitter.com/realDonaldTrump/status/550135310420815872</t>
  </si>
  <si>
    <t>"@SellingVA: " @ realDonaldTrump: Sometimes by losing a battle you find a new way to win the war.""</t>
  </si>
  <si>
    <t>@SellingVA @</t>
  </si>
  <si>
    <t>https://twitter.com/realDonaldTrump/status/550135541224976384</t>
  </si>
  <si>
    <t>" @ peter_upfield: @ realDonaldTrump @ frank_puggi Run Donald, Run!"</t>
  </si>
  <si>
    <t>https://twitter.com/realDonaldTrump/status/550316740375490560</t>
  </si>
  <si>
    <t>If you're interested in 'balancing' work and pleasure, stop trying to balance them. Instead make your work more pleasurable.</t>
  </si>
  <si>
    <t>https://twitter.com/realDonaldTrump/status/550318122054725632</t>
  </si>
  <si>
    <t>Without passion you don't have energy, without energy you have nothing. Find work that you love and the energy will be there.</t>
  </si>
  <si>
    <t>https://twitter.com/realDonaldTrump/status/550318647215144960</t>
  </si>
  <si>
    <t>In the end, you're measured not by how much you undertake but by what you finally accomplish.</t>
  </si>
  <si>
    <t>https://twitter.com/realDonaldTrump/status/550397860240707584</t>
  </si>
  <si>
    <t>" @ BrettNeveraski: I see you @ realDonaldTrump https://twitter.com/BrettNeveraski/status/550387045466902529/photo/1pic.twitter.com/xxCpausWuP "</t>
  </si>
  <si>
    <t>https://twitter.com/realDonaldTrump/status/550399835682390016</t>
  </si>
  <si>
    <t>To EVERYONE, including all haters and losers, HAPPY NEW YEAR. Work hard, be smart and always remember, WINNING TAKES CARE OF EVERYTHING!</t>
  </si>
  <si>
    <t>https://twitter.com/realDonaldTrump/status/550440363090280448</t>
  </si>
  <si>
    <t>" @ cpetelis: @ realDonaldTrump If you run for President I, a democrat will vote for you. Watched Merideth Show on 12/22"</t>
  </si>
  <si>
    <t>https://twitter.com/realDonaldTrump/status/550440523094577152</t>
  </si>
  <si>
    <t>"@djspookyshadow: Feeling a deep gratitude for all the inspiration u had given me through 2014. Sincerely wishing u more success to come!</t>
  </si>
  <si>
    <t>https://twitter.com/realDonaldTrump/status/550440620792492032</t>
  </si>
  <si>
    <t>" @ joelmch2os: @ realDonaldTrump announce your presidential campaign tonight. WE NEED A LEADER! # trump4pres http://Www.topcarmelrealestate.com "</t>
  </si>
  <si>
    <t>https://twitter.com/realDonaldTrump/status/550440752254562304</t>
  </si>
  <si>
    <t>" @ JobSnarechs: Negotiation tip #1: The worst thing you can possibly do in a deal is seem desperate to make it. - @ realDonaldTrump" So true!</t>
  </si>
  <si>
    <t>https://twitter.com/realDonaldTrump/status/550441111513493506</t>
  </si>
  <si>
    <t>" @ gillule4: @ realDonaldTrump incredible experience at the world famous Mar A Lago Clubhappy New Year"</t>
  </si>
  <si>
    <t>https://twitter.com/realDonaldTrump/status/550441250965708800</t>
  </si>
  <si>
    <t>" @ ronmeier123: @ Macys Your APPAREL is UNPARALLELED! In Order to OUTSMART the Rest, You Always Need to Be Looking Your Best! TRUMP 2016!"</t>
  </si>
  <si>
    <t>https://twitter.com/realDonaldTrump/status/550441381253382144</t>
  </si>
  <si>
    <t>" @ JaayZen: @ realDonaldTrump Thanks Donald. Now run for president! Fulfill your purpose! "To much is given, much is required"</t>
  </si>
  <si>
    <t>https://twitter.com/realDonaldTrump/status/550441927964106753</t>
  </si>
  <si>
    <t>" @ teamconquerca: First time in the"Trump International Hotel and Tower" and it's absolutely gorgeous!! Thank-You sir! Excellent hospitality</t>
  </si>
  <si>
    <t>https://twitter.com/realDonaldTrump/status/550442948375347200</t>
  </si>
  <si>
    <t>" @ AngelaTN777: @ gochico @ realDonaldTrump: He STANDS UP for what he believes in!! regardless if all people like it. # Hasmyrespect&amp;Vote"</t>
  </si>
  <si>
    <t>https://twitter.com/realDonaldTrump/status/550443540111962113</t>
  </si>
  <si>
    <t>" @ JaayZen: @ grandmiapens He has all the ingredients to get elected and turn this this ship around! Run! Don't let us hit the iceberg!"</t>
  </si>
  <si>
    <t>https://twitter.com/realDonaldTrump/status/550443735054839808</t>
  </si>
  <si>
    <t>"@MarcAardvark: @ realDonaldTrump @ ronmeier123 One of the best things I bought in 2014: @ realDonaldTrump ties @ Macys @ amazon"</t>
  </si>
  <si>
    <t>@MarcAardvark @ @ @ @ @</t>
  </si>
  <si>
    <t>https://twitter.com/realDonaldTrump/status/550443900260057088</t>
  </si>
  <si>
    <t>" @ PaulParmar1: @ realDonaldTrump so excited for @ ApprenticeNBC thank you for creating such an amazing show # CelebApprentice" Enjoy it, thanks</t>
  </si>
  <si>
    <t>https://twitter.com/realDonaldTrump/status/550444091579064320</t>
  </si>
  <si>
    <t>"@ryanbushby: @ realDonaldTrump i bet you have some great ideas on how to turn this country around" I do, big league!</t>
  </si>
  <si>
    <t>https://twitter.com/realDonaldTrump/status/550444287264309248</t>
  </si>
  <si>
    <t>" @ LLAnkers: DonaldTrump, it's a shame the left try so hard to tear you down. You could be a great leader for our nation. Keep it up Trump!</t>
  </si>
  <si>
    <t>https://twitter.com/realDonaldTrump/status/550545703932796929</t>
  </si>
  <si>
    <t>"@flicka__: @ realDonaldTrump for president"</t>
  </si>
  <si>
    <t>@flicka__ @</t>
  </si>
  <si>
    <t>https://twitter.com/realDonaldTrump/status/550547634218614784</t>
  </si>
  <si>
    <t>The Mar-a-Lago Club was amazing tonight. Everybody was there, the biggest and the hottest. Palm Beach is so lucky to have best club in world</t>
  </si>
  <si>
    <t>https://twitter.com/realDonaldTrump/status/550548111161294849</t>
  </si>
  <si>
    <t>" @ archangeljf12: ;, @ realDonaldTrump for President of the United States! @ SenTedCruz Vice President ;A # WinningTicket2016 # TrumpCruz2016"</t>
  </si>
  <si>
    <t>https://twitter.com/realDonaldTrump/status/550548164177309696</t>
  </si>
  <si>
    <t>"@TalentlessCook: @ realDonaldTrump You're only a year away from #2016 ...pick a running mate. Happy New Year"</t>
  </si>
  <si>
    <t>@TalentlessCook @</t>
  </si>
  <si>
    <t>https://twitter.com/realDonaldTrump/status/550548339708940288</t>
  </si>
  <si>
    <t>" @ yankeejayman: @ realDonaldTrump @flicka__ Do u ever sleep?" Not much!</t>
  </si>
  <si>
    <t>https://twitter.com/realDonaldTrump/status/550548532600766464</t>
  </si>
  <si>
    <t>"@JoshHammer77: @ realDonaldTrump happy new year sir can't wait for # CelebrityApprentice"</t>
  </si>
  <si>
    <t>@JoshHammer77 @</t>
  </si>
  <si>
    <t>https://twitter.com/realDonaldTrump/status/550549145027870721</t>
  </si>
  <si>
    <t>" @ SparkleAWin: @ realDonaldTrump So excited for a New Year &amp; new Celeb Apprentice! Can't wait to see The Trumps back in The Boardroom!"</t>
  </si>
  <si>
    <t>https://twitter.com/realDonaldTrump/status/550549278679379970</t>
  </si>
  <si>
    <t>" @ Danwolff22: @ realDonaldTrump I believe in you to bring this country back to what it once was! MR. Trump for president!" Thanks Dan!</t>
  </si>
  <si>
    <t>https://twitter.com/realDonaldTrump/status/550549323562639360</t>
  </si>
  <si>
    <t>" @ tlowery19: @ realDonaldTrump for president please! "</t>
  </si>
  <si>
    <t>https://twitter.com/realDonaldTrump/status/550549358819934208</t>
  </si>
  <si>
    <t>" @ jmcafee23: @ realDonaldTrump please run for president this country needs you!"</t>
  </si>
  <si>
    <t>https://twitter.com/realDonaldTrump/status/550549504718802944</t>
  </si>
  <si>
    <t>" @ archangeljf12: @ realDonaldTrump Palm Beach is one of the greatest places in the World to Live! # TrumpPOTUS2016 # HappyNewYear</t>
  </si>
  <si>
    <t>https://twitter.com/realDonaldTrump/status/550549694691430401</t>
  </si>
  <si>
    <t>"@SaraPattersonn: @ realDonaldTrump hey be president"</t>
  </si>
  <si>
    <t>@SaraPattersonn @</t>
  </si>
  <si>
    <t>https://twitter.com/realDonaldTrump/status/550549822919704577</t>
  </si>
  <si>
    <t>" @ ericleebow: @ realDonaldTrump Hope you finally run for President. That should be your new year's resolution." Good thought!</t>
  </si>
  <si>
    <t>https://twitter.com/realDonaldTrump/status/550630228599791617</t>
  </si>
  <si>
    <t>" @ Felix_Whiskas: If you're interested in 'balancing' work and pleasure, stop! Instead make your work more pleasurable - @ realDonaldTrump"</t>
  </si>
  <si>
    <t>https://twitter.com/realDonaldTrump/status/550847964898660352</t>
  </si>
  <si>
    <t>" @ samanthajrose: @ realDonaldTrump # Trumpfan # TrumpForPresident"</t>
  </si>
  <si>
    <t>https://twitter.com/realDonaldTrump/status/550848883493179393</t>
  </si>
  <si>
    <t>" @ iintend: DonaldTrump At one time you were 900 million in debt and you came back. You never flinched. You have to respect that." Thank you</t>
  </si>
  <si>
    <t>https://twitter.com/realDonaldTrump/status/550849439754383362</t>
  </si>
  <si>
    <t>" @ MarkFleming22: ‚ÄúIf you're interested in 'balancing' work and pleasure, stop! Instead make your work more pleasurable - @ realDonaldTrump"‚Äù"</t>
  </si>
  <si>
    <t>https://twitter.com/realDonaldTrump/status/550849612614213632</t>
  </si>
  <si>
    <t>" @ seankesser: @ LoreleiJP @ realDonaldTrump @ VeryOddDog Trump himself never ever filed for bankruptcy" So true, thank you!</t>
  </si>
  <si>
    <t>https://twitter.com/realDonaldTrump/status/550849683724447745</t>
  </si>
  <si>
    <t>" @ AlphaQuintesson: @ realDonaldTrump please run for president you got my vote "</t>
  </si>
  <si>
    <t>https://twitter.com/realDonaldTrump/status/551128313281118208</t>
  </si>
  <si>
    <t>" @ KdanielsK: @ misstcassidy @ AllAboutTheTea_ I definitely think Kenya is smarter than Brandi, but Kenya doesn't play well w/ others."</t>
  </si>
  <si>
    <t>https://twitter.com/realDonaldTrump/status/551128838198292480</t>
  </si>
  <si>
    <t>" @ sean: Icahn,Kravis,Buffet &amp; many other top business men've taken advantage of corporate bankruptcy law,yet people only point out Trump.</t>
  </si>
  <si>
    <t>https://twitter.com/realDonaldTrump/status/551129096596774912</t>
  </si>
  <si>
    <t>" @ diannelea1958: @ ApprenticeNBC @ realDonaldTrump @ ChannelGuide So excited for this season." It may be one of the best and most vicious ever.</t>
  </si>
  <si>
    <t>https://twitter.com/realDonaldTrump/status/551129657828188160</t>
  </si>
  <si>
    <t>" @ dungyots: . @ realDonaldTrump with a solid cameo in # HomeAlone2 https://twitter.com/dungyots/status/551121039171010560/photo/1pic.twitter.com/UV1XwDd7wF " Thanks, it was great fun-who knew it would be so big</t>
  </si>
  <si>
    <t>https://twitter.com/realDonaldTrump/status/551129945985257476</t>
  </si>
  <si>
    <t>" @ Madrina26: @ realDonaldTrump So excited for Sunday and Celebrity Apprentice!!!" You will love it, WILD!</t>
  </si>
  <si>
    <t>https://twitter.com/realDonaldTrump/status/551130005905084416</t>
  </si>
  <si>
    <t>" @ KdanielsK: @ misstcassidy @ AllAboutTheTea_ @ realDonaldTrump My money is on Kenya getting fired first."</t>
  </si>
  <si>
    <t>https://twitter.com/realDonaldTrump/status/551130641648328704</t>
  </si>
  <si>
    <t>" @ UniqueCaptures: DonaldTrump: Even though I feel his personality is to strong for President, I agree it would be an entertaining campaign"</t>
  </si>
  <si>
    <t>https://twitter.com/realDonaldTrump/status/551130778068074496</t>
  </si>
  <si>
    <t>" @ Photocritic: Oh please please please let @ realDonaldTrump run for president. That would make my year."</t>
  </si>
  <si>
    <t>https://twitter.com/realDonaldTrump/status/551131032280649729</t>
  </si>
  <si>
    <t>" @ misstcassidy: @ KdanielsK @ realDonaldTrump @ AllAboutTheTea_ I just hope both last well half way into season w/lots of drama!"</t>
  </si>
  <si>
    <t>https://twitter.com/realDonaldTrump/status/551131492425154560</t>
  </si>
  <si>
    <t>" @ barrman: @ realDonaldTrump so excited to watch celebrity apprentice on Sunday night! Can't wait"</t>
  </si>
  <si>
    <t>https://twitter.com/realDonaldTrump/status/551131594099281922</t>
  </si>
  <si>
    <t>" @ FrisbieKaren: @ realDonaldTrump # CelebrityApprentice my secret addiction! Now only if you would do a "regular" people edition.</t>
  </si>
  <si>
    <t>https://twitter.com/realDonaldTrump/status/551131644527403010</t>
  </si>
  <si>
    <t>" @ PianoBecca: @ realDonaldTrump DONALD TRUMP FOR PRESEDENT OVER ALL OF AMERCIA!!!!!!!!"</t>
  </si>
  <si>
    <t>https://twitter.com/realDonaldTrump/status/551131775385473027</t>
  </si>
  <si>
    <t>"@JoshHadleySays: @ realDonaldTrump @ dungyots Yes, a sequel to one of the biggest hits of 1990s, who knew."</t>
  </si>
  <si>
    <t>@JoshHadleySays @ @</t>
  </si>
  <si>
    <t>https://twitter.com/realDonaldTrump/status/551131887495028736</t>
  </si>
  <si>
    <t>" @ KdanielsK: @ misstcassidy @ realDonaldTrump @ AllAboutTheTea_ This season is going to be great! Can't wait!"</t>
  </si>
  <si>
    <t>https://twitter.com/realDonaldTrump/status/551131978129764353</t>
  </si>
  <si>
    <t>" @ _Snurk: @ realDonaldTrump is SO AWESOME!! Man of nat'l unmatched merit, every1 needs TRUMP! A+ leader can rule- ELECT EXCELENT PREZ!!"</t>
  </si>
  <si>
    <t>https://twitter.com/realDonaldTrump/status/551132071687892993</t>
  </si>
  <si>
    <t>" @ TellyPlanet: @ realDonaldTrump can't wait for series4 to air on BBC One Sunday night :)"</t>
  </si>
  <si>
    <t>https://twitter.com/realDonaldTrump/status/551132160087052288</t>
  </si>
  <si>
    <t>" @ trillacamila: we need @ realDonaldTrump for president"</t>
  </si>
  <si>
    <t>https://twitter.com/realDonaldTrump/status/551132250973413379</t>
  </si>
  <si>
    <t>" @ diannelea1958: @ realDonaldTrump @ ApprenticeNBC @ ChannelGuide I love the cast this season."</t>
  </si>
  <si>
    <t>https://twitter.com/realDonaldTrump/status/551132665324535808</t>
  </si>
  <si>
    <t>"@StevenCena35: @ realDonaldTrump look awesome in Home Alone 2 lost New York you look great in the movie today in @ ABCFamily"</t>
  </si>
  <si>
    <t>@StevenCena35 @ @</t>
  </si>
  <si>
    <t>https://twitter.com/realDonaldTrump/status/551132779044687872</t>
  </si>
  <si>
    <t>" @ RustyHook2: @ realDonaldTrump @ trillacamila You would be a damn sight better than Jeb ! or "Billary" !"</t>
  </si>
  <si>
    <t>https://twitter.com/realDonaldTrump/status/551132862033178625</t>
  </si>
  <si>
    <t>" @ brian_muldoon: @ realDonaldTrump Headed to Trump Central Park for my wife's birthday!! Can't wait!!" Have fun!</t>
  </si>
  <si>
    <t>https://twitter.com/realDonaldTrump/status/551132895700860929</t>
  </si>
  <si>
    <t>" @ The_Edward_K: @ realDonaldTrump Your a Genius sir # TrumpForPresident"</t>
  </si>
  <si>
    <t>https://twitter.com/realDonaldTrump/status/551132927715995649</t>
  </si>
  <si>
    <t>" @ MorrisFrance: Excited for the Miss Universe! Hi @ realDonaldTrump "</t>
  </si>
  <si>
    <t>https://twitter.com/realDonaldTrump/status/551133110566666241</t>
  </si>
  <si>
    <t>" @ diannelea1958: @MFonnest @ realDonaldTrump @ ApprenticeNBC @ ChannelGuide Hell yes! It's gonna be fun."</t>
  </si>
  <si>
    <t>@ @MFonnest @ @ @</t>
  </si>
  <si>
    <t>https://twitter.com/realDonaldTrump/status/551133282818359296</t>
  </si>
  <si>
    <t>" @ FREDOSANTANASS: @ realDonaldTrump is a great leader and definitely someone I look up to. Great role model" Thanks.</t>
  </si>
  <si>
    <t>https://twitter.com/realDonaldTrump/status/551135177175732224</t>
  </si>
  <si>
    <t>" @ bbolaji9: Happy new year my president @ realdonaldtrump" Thank you.</t>
  </si>
  <si>
    <t>https://twitter.com/realDonaldTrump/status/551135269664358400</t>
  </si>
  <si>
    <t>" @ midniteracers: @ realDonaldTrump Gets my vote for President. He's my hero! When I grow up I want to be like him."</t>
  </si>
  <si>
    <t>https://twitter.com/realDonaldTrump/status/551135471116746752</t>
  </si>
  <si>
    <t>" @ nick_nlawrie: @ realDonaldTrump if you're as strident in life as you are with these tweets then no wonder you're loaded.</t>
  </si>
  <si>
    <t>https://twitter.com/realDonaldTrump/status/551135516062912512</t>
  </si>
  <si>
    <t>"@ArrestJOEPA: @ realDonaldTrump and @ terrellowens sounds like a dream team"</t>
  </si>
  <si>
    <t>@ArrestJOEPA @ @</t>
  </si>
  <si>
    <t>https://twitter.com/realDonaldTrump/status/551135827259314176</t>
  </si>
  <si>
    <t>" @ RunningDeep67: @ UniqueCaptures Too strong? Point out a time in America's history where it was good to have a PUSSY in the White House!"</t>
  </si>
  <si>
    <t>https://twitter.com/realDonaldTrump/status/551156496877506560</t>
  </si>
  <si>
    <t>. @ ApprenticeNBC season premiere this Sunday at 9/8c on @ NBC- http://youtu.be/Gv1yV6V0XUI</t>
  </si>
  <si>
    <t>https://twitter.com/realDonaldTrump/status/551213005829320705</t>
  </si>
  <si>
    <t>" @ Bettylovesdogs: @ realDonaldTrump I work Sunday evenings will celebrity apprentice be replayed? Watch tomorrow night at 9:00 then Mon. at 8</t>
  </si>
  <si>
    <t>https://twitter.com/realDonaldTrump/status/551214313130983424</t>
  </si>
  <si>
    <t>" @ seankesser: @ realDonaldTrump It's a well known fact now that Donald Trump totally defeated Eric Schneiderman"</t>
  </si>
  <si>
    <t>https://twitter.com/realDonaldTrump/status/551214575597940736</t>
  </si>
  <si>
    <t>" @ seankesser: @ realDonaldTrump: Trump University was exceptionally highly rated. Get the facts straight!"</t>
  </si>
  <si>
    <t>https://twitter.com/realDonaldTrump/status/551215744474947585</t>
  </si>
  <si>
    <t>I just saw the movie "Unbroken" -- very good except I thought the ending was weak, no retribution! And we complain about waterboarding.</t>
  </si>
  <si>
    <t>https://twitter.com/realDonaldTrump/status/551217064816676864</t>
  </si>
  <si>
    <t>"@ArrestJOEPA: @ realDonaldTrump trump kicked Rosie's ass, he kicked penn states ass, he would totally kick the democrats ass!!! # trump2016"</t>
  </si>
  <si>
    <t>@ArrestJOEPA @</t>
  </si>
  <si>
    <t>https://twitter.com/realDonaldTrump/status/551217499845718016</t>
  </si>
  <si>
    <t>" @ VeryOddDog: @ realDonaldTrump You are a good Christian! You are right! Also, you should be Presedent! The sooner the better! # TRUMP"</t>
  </si>
  <si>
    <t>https://twitter.com/realDonaldTrump/status/551217540605964288</t>
  </si>
  <si>
    <t>" @ ChrisRosica: @ realDonaldTrump genius Tweet."</t>
  </si>
  <si>
    <t>https://twitter.com/realDonaldTrump/status/551217681442279424</t>
  </si>
  <si>
    <t>" @ HarveyRabitto: @ realDonaldTrump Louis Z never ever quit. Neither does Donald T."</t>
  </si>
  <si>
    <t>https://twitter.com/realDonaldTrump/status/551218367403929600</t>
  </si>
  <si>
    <t>" @ JayRav3: @ realDonaldTrump What is the best book for real estate? I want to get into the business." TRUMP, THE ART OF THE DEAL!</t>
  </si>
  <si>
    <t>https://twitter.com/realDonaldTrump/status/551219228117049344</t>
  </si>
  <si>
    <t>" @ aanders07: @ realDonaldTrump I am actually excited for the weekend to be over so I can watch The Celebrity Apprentice! Can't wait!" Enjoy!</t>
  </si>
  <si>
    <t>https://twitter.com/realDonaldTrump/status/551220936444477440</t>
  </si>
  <si>
    <t>I will be commenting LIVE on Sunday night (9 to 11) on TWITTER - Celebrity Apprentice will be great this season - amazing cast!</t>
  </si>
  <si>
    <t>https://twitter.com/realDonaldTrump/status/551221761334071296</t>
  </si>
  <si>
    <t>" @ LmechX: @ realDonaldTrump The Art of the Deal is a great read filled with excellent, real advice. Definitely worth a read."</t>
  </si>
  <si>
    <t>https://twitter.com/realDonaldTrump/status/551221924035313665</t>
  </si>
  <si>
    <t>" @ LikABrdThatFlew: My only New Year's resolution: Be more like @ realDonaldTrump" Nice, thanks!</t>
  </si>
  <si>
    <t>https://twitter.com/realDonaldTrump/status/551222297303216128</t>
  </si>
  <si>
    <t>" @ rexhispaniae: @ realDonaldTrump will be watching with my entire family. We are so happy you're back on TV, Mr Trump! Huge fans here!"</t>
  </si>
  <si>
    <t>https://twitter.com/realDonaldTrump/status/551222450424672257</t>
  </si>
  <si>
    <t>" @ puppyslug: @ realDonaldTrump Will you run? Will you run for President? Mr Trump, your Nation needs you! # saveoursouls" Stay tuned, thanks!</t>
  </si>
  <si>
    <t>https://twitter.com/realDonaldTrump/status/551223060465188864</t>
  </si>
  <si>
    <t>"@TrudyUnis: @ realDonaldTrump @ puppyslug our country need something. Never seen so much division as the last years."</t>
  </si>
  <si>
    <t>@TrudyUnis @ @</t>
  </si>
  <si>
    <t>https://twitter.com/realDonaldTrump/status/551473070217916416</t>
  </si>
  <si>
    <t>My @ nbcdfw int. by @EricKingNBC5 w/ @ IvankaTrump discussing the Sunday @ nbc premiere of @ ApprenticeNBC‚Äôs 14th seasonhttp://www.nbcdfw.com/video/#!/on-air/as-seen-on/Donald--Ivanka-Trump-Discuss-Celebrity-Apprentice/287123951 ‚Ä¶</t>
  </si>
  <si>
    <t>@ @EricKingNBC5 @ @ @</t>
  </si>
  <si>
    <t>https://twitter.com/realDonaldTrump/status/551490935125970944</t>
  </si>
  <si>
    <t>By popular demand I will be tweeting during tomorrow's record 14th season premiere of @ ApprenticeNBC on @ nbc at 9/8chttp://www.nbc.com/the-celebrity-apprentice ‚Ä¶</t>
  </si>
  <si>
    <t>https://twitter.com/realDonaldTrump/status/551511709014577153</t>
  </si>
  <si>
    <t>Via @ HorsetalkNZ: ‚ÄúFlorida‚Äôs Trump Invitational to kick off showjumping year‚Äù http://horsetalk.co.nz/2015/01/01/florida-trump-invitational-starts-showjumping-year/#ixzz3Nn4nJGET ‚Ä¶ Mar-a-Lago's 3rd ann. Trump Grand Prix!</t>
  </si>
  <si>
    <t>#ixzz3Nn4nJGET</t>
  </si>
  <si>
    <t>https://twitter.com/realDonaldTrump/status/551521158420758530</t>
  </si>
  <si>
    <t>Via @ ShinySheet by @ soapbox1: ‚ÄúShow-jumping grand prix returns to Mar-a-Lago Sunday"http://www.palmbeachdailynews.com/news/news/local/horse-jumping-grand-prix-returns-to-mar-a-lago-sun/njd6J/#sthash.EVgY8PMF.dpuf ‚Ä¶</t>
  </si>
  <si>
    <t>https://twitter.com/realDonaldTrump/status/551526309198069760</t>
  </si>
  <si>
    <t>" @ TheShowOff85: Too excited to seeing my two favourite people on TV together on one show, that's @ realDonaldTrump and @ KenyaMoore.</t>
  </si>
  <si>
    <t>https://twitter.com/realDonaldTrump/status/551526499099361283</t>
  </si>
  <si>
    <t>" @ LeezaGibbons: ‚Äú@emilyplacido: @ LeezaGibbons @ IvankaTrump I'm so rooting for you on Celebrity Apprentice @ LeezaGibbons!! Go girl!TYSM"</t>
  </si>
  <si>
    <t>@ @emilyplacido @ @ @</t>
  </si>
  <si>
    <t>https://twitter.com/realDonaldTrump/status/551526665252511746</t>
  </si>
  <si>
    <t>" @ LeezaGibbons: ‚Äú@KellyMcKayShow: @ LeezaGibbons @ IvankaTrump @ realDonaldTrump already set the DVR for Sunday and Monday. # TVgeek‚Äù</t>
  </si>
  <si>
    <t>@ @KellyMcKayShow @ @ @</t>
  </si>
  <si>
    <t>https://twitter.com/realDonaldTrump/status/551527516457152513</t>
  </si>
  <si>
    <t>" @ wouldnotmind: @ ApprenticeNBC @ ivankatrump @ realDonaldTrump : I know and we are ready .. who is going to win ? My GIRL @ KenyaMoore</t>
  </si>
  <si>
    <t>https://twitter.com/realDonaldTrump/status/551527702201921537</t>
  </si>
  <si>
    <t>" @ The_Paul08: It's almost here, finally!!!! The new Celebrity # Apprentice premiers tomorrow on @ nbc! @ realDonaldTrump # excited"</t>
  </si>
  <si>
    <t>https://twitter.com/realDonaldTrump/status/551563566894292992</t>
  </si>
  <si>
    <t># CelebApprentice Who will hear those two famous words? @ Apprenticenbc premieres tomorrow at 9/8c on NBC. http://instagram.com/p/xaipijGhfp/?modal=true ‚Ä¶</t>
  </si>
  <si>
    <t>https://twitter.com/realDonaldTrump/status/551583852276482049</t>
  </si>
  <si>
    <t>" @ BernieSandner: @ realDonaldTrump @ ApprenticeNBC I'm ready for the show tomorrow night."</t>
  </si>
  <si>
    <t>https://twitter.com/realDonaldTrump/status/551584066186002433</t>
  </si>
  <si>
    <t>"@llluminatedOnes: Watch # CelebApprentice tomorrow at 9pm ET on @ NBC because @ RealDonaldTrump said so! @ ApprenticeNBC https://twitter.com/llluminatedOnes/status/551563992163155969/photo/1pic.twitter.com/pm0b8cMJfn</t>
  </si>
  <si>
    <t>@llluminatedOnes @ @ @</t>
  </si>
  <si>
    <t>https://twitter.com/realDonaldTrump/status/551584191734099968</t>
  </si>
  <si>
    <t>" @ joeferrarijoe: @ realDonaldTrump @ ApprenticeNBC it's about time!!!!"</t>
  </si>
  <si>
    <t>https://twitter.com/realDonaldTrump/status/551584246473957377</t>
  </si>
  <si>
    <t>" @ fenway315: @ realDonaldTrump @ ApprenticeNBC @ RealGilbert Is the fucking man !"</t>
  </si>
  <si>
    <t>https://twitter.com/realDonaldTrump/status/551584280053555200</t>
  </si>
  <si>
    <t>" @ Jerry_Zhang_: Looking forward to season 14 of @ ApprenticeNBC! @ realDonaldTrump"</t>
  </si>
  <si>
    <t>https://twitter.com/realDonaldTrump/status/551584412132200448</t>
  </si>
  <si>
    <t>" @ Foreign_Blood: @ realDonaldTrump Needs to run for president"</t>
  </si>
  <si>
    <t>https://twitter.com/realDonaldTrump/status/551584637865439233</t>
  </si>
  <si>
    <t>" @ yurdreamwoman: @ ApprenticeNBC @ realDonaldTrump would be great to have Obama on his show so the Don can fire his arsss"</t>
  </si>
  <si>
    <t>https://twitter.com/realDonaldTrump/status/551584884473737217</t>
  </si>
  <si>
    <t>" @ kekepania822: @ realDonaldTrump @ ApprenticeNBC I'm excited for this season, can't wait to watch "</t>
  </si>
  <si>
    <t>https://twitter.com/realDonaldTrump/status/551584894443610112</t>
  </si>
  <si>
    <t>" @ rona65: @ ApprenticeNBC @ realDonaldTrump @ nbc good luck on your umpteenth season from the show Producer of show 1"</t>
  </si>
  <si>
    <t>https://twitter.com/realDonaldTrump/status/551584928962715648</t>
  </si>
  <si>
    <t>"@Molly_Stew: @ realDonaldTrump adding Housewives to your show calls for entertaining tv # CelebrityApprentice"</t>
  </si>
  <si>
    <t>@Molly_Stew @</t>
  </si>
  <si>
    <t>https://twitter.com/realDonaldTrump/status/551584997388587009</t>
  </si>
  <si>
    <t>" @ organics2014: @ ApprenticeNBC @ realDonaldTrump will @ Kateplusmy8 be too? Yes.</t>
  </si>
  <si>
    <t>https://twitter.com/realDonaldTrump/status/551585385839853568</t>
  </si>
  <si>
    <t>" @ DenisePlante: ‚Äú By popular demand I will be tweeting tomorrow's premiere of . @ ApprenticeNBC on . @ nbc 9/8c http:// http://www.nbc.com/the-celebrity-apprentice ‚Ä¶‚Äù</t>
  </si>
  <si>
    <t>https://twitter.com/realDonaldTrump/status/551585460901138433</t>
  </si>
  <si>
    <t>"@MyCrashIs: @ realDonaldTrump @ ApprenticeNBC please let it be @ BrandiGlanville and @ KenyaMoore first. But u probably like that negativity"</t>
  </si>
  <si>
    <t>@MyCrashIs @ @ @ @</t>
  </si>
  <si>
    <t>https://twitter.com/realDonaldTrump/status/551585467498766337</t>
  </si>
  <si>
    <t>"@barbarabee2u: @ realDonaldTrump @ ApprenticeNBC Can;t wait!"</t>
  </si>
  <si>
    <t>@barbarabee2u @ @</t>
  </si>
  <si>
    <t>https://twitter.com/realDonaldTrump/status/551585488302518272</t>
  </si>
  <si>
    <t>" @ MIclimber: @ realDonaldTrump look at alum @ THEGaryBusey making you proud with @ AmazonFireTV # CelebApprentice" Great.</t>
  </si>
  <si>
    <t>https://twitter.com/realDonaldTrump/status/551585626148327425</t>
  </si>
  <si>
    <t>"@LeaDiLiberto: @ BrandiGlanville @ ApprenticeNBC @ realDonaldTrump You in danger, girl!"</t>
  </si>
  <si>
    <t>@LeaDiLiberto @ @ @</t>
  </si>
  <si>
    <t>https://twitter.com/realDonaldTrump/status/551585654086594560</t>
  </si>
  <si>
    <t>" @ Cherylynn6464: @ realDonaldTrump @ ApprenticeNBC Looking forward to your show and especially seeing Joan Rivers." She did a great job!</t>
  </si>
  <si>
    <t>https://twitter.com/realDonaldTrump/status/551585713700208640</t>
  </si>
  <si>
    <t>" @ SisterTrue: @ realDonaldTrump can't wait love this show, helps me realize so many things!"</t>
  </si>
  <si>
    <t>https://twitter.com/realDonaldTrump/status/551585870151970816</t>
  </si>
  <si>
    <t>" @ dpal1996: @ realDonaldTrump @ ApprenticeNBC cannot wait!!!"</t>
  </si>
  <si>
    <t>https://twitter.com/realDonaldTrump/status/551586085474959361</t>
  </si>
  <si>
    <t>" @ RustyHook2: @ ApprenticeNBC I just watched the "tease" on you tube. Terrell,Johnny and Kate won't be there for long. We will see..."</t>
  </si>
  <si>
    <t>https://twitter.com/realDonaldTrump/status/551586541643268097</t>
  </si>
  <si>
    <t>" @ patjeanes: @ realDonaldTrump Im sure the show will be great, but you need to get on the campaign trail" Watch!</t>
  </si>
  <si>
    <t>https://twitter.com/realDonaldTrump/status/551586551923503104</t>
  </si>
  <si>
    <t>" @ ShellsterNYC: @ realDonaldTrump @ ApprenticeNBC How many times does TO cry?"</t>
  </si>
  <si>
    <t>https://twitter.com/realDonaldTrump/status/551586571192139776</t>
  </si>
  <si>
    <t>"@PamKing8628: @ realDonaldTrump @ mikerandcom - # TeamLeeza will be following ur # CelebApprentice comments! @ LeezaGibbons"</t>
  </si>
  <si>
    <t>@PamKing8628 @ @ @</t>
  </si>
  <si>
    <t>https://twitter.com/realDonaldTrump/status/551586604448755712</t>
  </si>
  <si>
    <t>"@PamKing8628: @ mikerandcom @ realDonaldTrump @ LeezaGibbons @ IanZiering # TeamLeeza to the finish line!!"</t>
  </si>
  <si>
    <t>@PamKing8628 @ @ @ @</t>
  </si>
  <si>
    <t>https://twitter.com/realDonaldTrump/status/551586682584453120</t>
  </si>
  <si>
    <t>"@MY_2BCOLLIES: @ MiloandJack Actually Milo, Mr Trump felt Kate has a good shot at winning. DonaldTrump was very complimentary about Kate."</t>
  </si>
  <si>
    <t>@MY_2BCOLLIES @</t>
  </si>
  <si>
    <t>https://twitter.com/realDonaldTrump/status/551586812700160000</t>
  </si>
  <si>
    <t>" @ ___LisaMichelle: So excited. You got this Brandi! @ BrandiGlanville @ ApprenticeNBC @ realDonaldTrump"</t>
  </si>
  <si>
    <t>https://twitter.com/realDonaldTrump/status/551587594862362625</t>
  </si>
  <si>
    <t>" @ wristbridge: Just set my DVR for The Apprentice. Let's go @ realDonaldTrump"</t>
  </si>
  <si>
    <t>https://twitter.com/realDonaldTrump/status/551587632699146240</t>
  </si>
  <si>
    <t>" @ MattLytle: @ realDonaldTrump So a new Celebrity Apprentice Sunday and Monday night?" YES.</t>
  </si>
  <si>
    <t>https://twitter.com/realDonaldTrump/status/551587795622707200</t>
  </si>
  <si>
    <t>" @ hobbyath: @ realDonaldTrump @ ApprenticeNBC Brandi G. # getoffmyTV goes first hopefully"</t>
  </si>
  <si>
    <t>https://twitter.com/realDonaldTrump/status/551587831895048193</t>
  </si>
  <si>
    <t>" @ RosaleeAdams: @ realDonaldTrump @ ApprenticeNBC I thought it would never start again..."</t>
  </si>
  <si>
    <t>https://twitter.com/realDonaldTrump/status/551587884718096385</t>
  </si>
  <si>
    <t>"@shihtzupad: @ realDonaldTrump @ ApprenticeNBC I LOVE THIS SHOW"</t>
  </si>
  <si>
    <t>@shihtzupad @ @</t>
  </si>
  <si>
    <t>https://twitter.com/realDonaldTrump/status/551587895359045633</t>
  </si>
  <si>
    <t>" @ JSKibler: @ MrDrewScott @ MrSilverScott we need to get you all on the @ celebapprentice with the @ realDonaldTrump. # unstoppable # makeithappen</t>
  </si>
  <si>
    <t>https://twitter.com/realDonaldTrump/status/551763394932801536</t>
  </si>
  <si>
    <t>"@tbc_branding: To my biz-minded tweeps from # SharkTankNation # Restaurantstartup # theprofit...I'll see you 2nite for # CelebrityApprentice</t>
  </si>
  <si>
    <t>https://twitter.com/realDonaldTrump/status/551763650634350592</t>
  </si>
  <si>
    <t>" @ DavidThomasNo1: Tune in for some late night viewing of @ realDonaldTrump on celebrity apprentice USA @ BBCOne tonight"</t>
  </si>
  <si>
    <t>https://twitter.com/realDonaldTrump/status/551764464794869760</t>
  </si>
  <si>
    <t>"@emilyplacido: @ realDonaldTrump @ BernieSandner @ ApprenticeNBC Me too!!!! # TeamLeeza all the way!!! @ LeezasCareCafe is a wonderful charity!!</t>
  </si>
  <si>
    <t>@emilyplacido @ @ @ @</t>
  </si>
  <si>
    <t>https://twitter.com/realDonaldTrump/status/551764724254507008</t>
  </si>
  <si>
    <t>" @ DavidBodner: So excited for # thecelebrityapprentice cant wait to see what @ realDonaldTrump @ IvankaTrump have in store for us this season!"</t>
  </si>
  <si>
    <t>https://twitter.com/realDonaldTrump/status/551764998671044609</t>
  </si>
  <si>
    <t>" @ JanzenErika: @ BillRancic @ ApprenticeNBC Thank you for reminding me watch/ set my pvr for The Apprentice tonight! Thank you Bill."</t>
  </si>
  <si>
    <t>https://twitter.com/realDonaldTrump/status/551765193534242816</t>
  </si>
  <si>
    <t>" @ JillyBaDilly: @ realDonaldTrump I've been waiting for this day for way too long! # CelebApprentice starts tonight! Can't wait! " Enjoy!</t>
  </si>
  <si>
    <t>https://twitter.com/realDonaldTrump/status/551765296848318464</t>
  </si>
  <si>
    <t>" @ mariadomenique9: @ ApprenticeNBC @ TODAYshow @ realDonaldTrump @ RealGilbert @ GeraldoRivera cant wait to watch tonight!!!"</t>
  </si>
  <si>
    <t>https://twitter.com/realDonaldTrump/status/551765453258125312</t>
  </si>
  <si>
    <t>" @ ChrisJPMac: Really looking forward to the Premier of The Apprentice tonight at 9PM EST on NBC.Such a well executed and captivating show.</t>
  </si>
  <si>
    <t>https://twitter.com/realDonaldTrump/status/551765847107452928</t>
  </si>
  <si>
    <t>" @ Heidilucky: Hello Mr. Trump. I LOVE @ TheApprentice9 and can NOT wait till it airs. @ ABCSharkTank and @ TheProfitCNBC ; 2 other faves!"</t>
  </si>
  <si>
    <t>https://twitter.com/realDonaldTrump/status/551765926409150464</t>
  </si>
  <si>
    <t>" @ cinna33: @ MrSilverScott @ CelebApprentice @ realDonaldTrump @ JSKibler Yeah! Bring on/down the gauntlet"</t>
  </si>
  <si>
    <t>https://twitter.com/realDonaldTrump/status/551766227493093377</t>
  </si>
  <si>
    <t>" @ NicoleAMarin: I can't wait to watch this season of # CelebrityApprentice @ DonaldJTrumpJr I can't wait to watch @ BrandiGlanville dominate!"</t>
  </si>
  <si>
    <t>https://twitter.com/realDonaldTrump/status/551766358858682369</t>
  </si>
  <si>
    <t>" @ KellyJeanturner: @ realDonaldTrump @ Kateplusmy8 # ticktock 12 hours &amp; counting down to watch # ApprenticeNBC"</t>
  </si>
  <si>
    <t>https://twitter.com/realDonaldTrump/status/551766727982612481</t>
  </si>
  <si>
    <t>" @ PamelaDunfee: @ BillRancic @ realDonaldTrump @ ApprenticeNBC I can't wait to watch The New APPRENTICE NBC @9:00 pm tonight."</t>
  </si>
  <si>
    <t>https://twitter.com/realDonaldTrump/status/551767846364413953</t>
  </si>
  <si>
    <t>Everyone is asking me to cover The Apprentice LIVE on twitter. I will do so. Tonight 9 to 11. IT WILL BE A GREAT EVENING OF TELEVISION!</t>
  </si>
  <si>
    <t>https://twitter.com/realDonaldTrump/status/551861327204196352</t>
  </si>
  <si>
    <t># CelebApprentice @ apprenticenbc returns tonight at 9/8c on NBC- http://instagram.com/p/xcpEVkGhUI/?modal=true ‚Ä¶</t>
  </si>
  <si>
    <t>https://twitter.com/realDonaldTrump/status/551915023157952512</t>
  </si>
  <si>
    <t>In less than 30 minutes- watch the season premiere of @ ApprenticeNBC on NBC.</t>
  </si>
  <si>
    <t>https://twitter.com/realDonaldTrump/status/551919091507027970</t>
  </si>
  <si>
    <t>This is going to be a special season - truly great characters and cast. You will soon see!</t>
  </si>
  <si>
    <t>https://twitter.com/realDonaldTrump/status/551919307014565888</t>
  </si>
  <si>
    <t>" @ MLRatchford: @ ApprenticeNBC @ realDonaldTrump rooting for @ RealGilbert. # TeamGilbert"</t>
  </si>
  <si>
    <t>https://twitter.com/realDonaldTrump/status/551919351469969408</t>
  </si>
  <si>
    <t>" @ fabiolasellsnj: @ DonaldJTrumpJr @ realDonaldTrump @ ApprenticeNBC looking forward to this"</t>
  </si>
  <si>
    <t>https://twitter.com/realDonaldTrump/status/551919422953492481</t>
  </si>
  <si>
    <t>" @ Flowerchic462: Ok Tweeps. Who is going home first tonight?! # CelebApprentice @ ApprenticeNBC @ realDonaldTrump @ DonaldJTrumpJr @ IvankaTrump"</t>
  </si>
  <si>
    <t>https://twitter.com/realDonaldTrump/status/551919614381527042</t>
  </si>
  <si>
    <t>" @ SkaCreek: In Ten minutes on @ realDonaldTrump 's Apprentice @ IanZiering begins his season long domination! @ Jason_Priestley you watchin?"</t>
  </si>
  <si>
    <t>https://twitter.com/realDonaldTrump/status/551920264280571906</t>
  </si>
  <si>
    <t>It's still exciting after all these years - and this cast is special!</t>
  </si>
  <si>
    <t>https://twitter.com/realDonaldTrump/status/551920900669734913</t>
  </si>
  <si>
    <t>So, who should win, who is your favorite?</t>
  </si>
  <si>
    <t>https://twitter.com/realDonaldTrump/status/551921491517124609</t>
  </si>
  <si>
    <t>"@llluminatedOnes: Here we go! @ ApprenticeNBC starts NOW on @ NBC! Let's do this! @ RealDonaldTrump @ IvankaTrump # CelebApprentice"</t>
  </si>
  <si>
    <t>@llluminatedOnes @ @ @ @</t>
  </si>
  <si>
    <t>https://twitter.com/realDonaldTrump/status/551922154816950273</t>
  </si>
  <si>
    <t>" @ princessrisssss: I am SOO super excited to watch @ ShawnJohnson and DonaldTrump on tonight!! Two of my favorite people ever. SHE IS GREAT.</t>
  </si>
  <si>
    <t>https://twitter.com/realDonaldTrump/status/551922385776308225</t>
  </si>
  <si>
    <t>" @ fabulyss22: My Sunday's will now be spent with @ realDonaldTrump again! So excited # CelebrityApprentice is back!"</t>
  </si>
  <si>
    <t>https://twitter.com/realDonaldTrump/status/551922561882537984</t>
  </si>
  <si>
    <t>" @ stacekop: @ realDonaldTrump Geraldo may be crazy enough to do whatever it takes."</t>
  </si>
  <si>
    <t>https://twitter.com/realDonaldTrump/status/551922736348823552</t>
  </si>
  <si>
    <t>" @ BucherBrandon: Watching @ realDonaldTrump 's show # CelebApprentice to see @ BrandiGlanville"</t>
  </si>
  <si>
    <t>https://twitter.com/realDonaldTrump/status/551922792288223232</t>
  </si>
  <si>
    <t>" @ KiernanProud: @ realDonaldTrump so excited! Best show on television. # CelebApprentice"</t>
  </si>
  <si>
    <t>https://twitter.com/realDonaldTrump/status/551922885028499458</t>
  </si>
  <si>
    <t>" @ JohnG500: Love @ realDonaldTrump and @ ApprenticeNBC! This is gonna be another awesome season. # CelebApprentice"</t>
  </si>
  <si>
    <t>https://twitter.com/realDonaldTrump/status/551923095129559040</t>
  </si>
  <si>
    <t>" @ michaelsdevine: I kinda hope @ RealGilbert sticks around for a while just for moments like that # CelebApprentice @ ApprenticeNBC</t>
  </si>
  <si>
    <t>https://twitter.com/realDonaldTrump/status/551923317935190016</t>
  </si>
  <si>
    <t>" @ ApprenticeNBC: "Nobody wants to be the first one fired." Isn't that the truth, @ realDonaldTrump. # CelebApprentice" VERY SAD TO BE FIRST.</t>
  </si>
  <si>
    <t>https://twitter.com/realDonaldTrump/status/551923456166862850</t>
  </si>
  <si>
    <t>" @ sprinkler22: @ realDonaldTrump i love donald trump!!!!" Thanks</t>
  </si>
  <si>
    <t>https://twitter.com/realDonaldTrump/status/551923645921366017</t>
  </si>
  <si>
    <t>" @ straitblazin: @ realDonaldTrump has an all star cast of celebrities this season of @ ApprenticeNBC! This should be interesting." True.</t>
  </si>
  <si>
    <t>https://twitter.com/realDonaldTrump/status/551923743384416256</t>
  </si>
  <si>
    <t>" @ Gaga_In_Fla: @ AndreaTantaros @ FoxNews @ GeraldoRivera @ realDonaldTrump Well, not that it matters, I think Geraldo is a sanctimonious ass."</t>
  </si>
  <si>
    <t>https://twitter.com/realDonaldTrump/status/551924017029206016</t>
  </si>
  <si>
    <t>" @ teerexbc: I'm rooting for @ MsVivicaFox @ ShawnJohnson and @ peachespulliam # CelebrityApprentice # thecelebrityapprentice # nbc DonaldTrump</t>
  </si>
  <si>
    <t>https://twitter.com/realDonaldTrump/status/551924152580726784</t>
  </si>
  <si>
    <t>" @ JakeKrippner: ‚Äú @ realDonaldTrump: So, who should win, who is your favorite?‚Äù @ ShawnJohnson"</t>
  </si>
  <si>
    <t>https://twitter.com/realDonaldTrump/status/551924254124806144</t>
  </si>
  <si>
    <t>" @ TNelly813: Yay! @ realDonaldTrump I'm so excited for celebrity apprentice :)"</t>
  </si>
  <si>
    <t>https://twitter.com/realDonaldTrump/status/551924322395492354</t>
  </si>
  <si>
    <t>"@KristaCantwell: @ realDonaldTrump I'm so happy that @ ApprenticeNBC is back! # CelebApprentice"</t>
  </si>
  <si>
    <t>@KristaCantwell @ @</t>
  </si>
  <si>
    <t>https://twitter.com/realDonaldTrump/status/551924379031203840</t>
  </si>
  <si>
    <t>" @ MichaelMPierce: Watching @ ApprenticeNBC for the first time ever. Love it so far! @ realDonaldTrump"</t>
  </si>
  <si>
    <t>https://twitter.com/realDonaldTrump/status/551924646669721600</t>
  </si>
  <si>
    <t>" @ Dbarbs1: @ realDonaldTrump please fire Kenya first." Really?</t>
  </si>
  <si>
    <t>https://twitter.com/realDonaldTrump/status/551924888148377600</t>
  </si>
  <si>
    <t>"@Stevie_SKenergy: @ realDonaldTrump @ NBCApprentice This show motivates me. Part of my inspiration to # saveSKsocial"</t>
  </si>
  <si>
    <t>@Stevie_SKenergy @ @</t>
  </si>
  <si>
    <t>https://twitter.com/realDonaldTrump/status/551924963859759104</t>
  </si>
  <si>
    <t>" @ JustSoldCom: @ realDonaldTrump SO HAPPY # CelebrityApprentice is back on! Thanks Donald for keeping it real!"</t>
  </si>
  <si>
    <t>https://twitter.com/realDonaldTrump/status/551933482386354176</t>
  </si>
  <si>
    <t>Who do you like - hate so far?</t>
  </si>
  <si>
    <t>https://twitter.com/realDonaldTrump/status/551933754231779328</t>
  </si>
  <si>
    <t>"@SarahLynEllis: I'm loving this Celebrity Apprentice season!@realDonaldTrump @ ShawnJohnson @ IvankaTrump The Donald is the best! # YoureFired</t>
  </si>
  <si>
    <t>@SarahLynEllis @realDonaldTrump @ @</t>
  </si>
  <si>
    <t>https://twitter.com/realDonaldTrump/status/551933887459655681</t>
  </si>
  <si>
    <t>" @ mumlvs2run: @ Kateplusmy8 You look fab! They were so lucky to have you in the kitchen @ realDonaldTrump @ ApprenticeNBC Go Kate Go!"</t>
  </si>
  <si>
    <t>https://twitter.com/realDonaldTrump/status/551934092397514752</t>
  </si>
  <si>
    <t>" @ JoSportsGal: @ BrandiGlanville Too early first episode. @ realDonaldTrump season needs to play out. Then I'll let u know. # WorkHard, # Win"</t>
  </si>
  <si>
    <t>https://twitter.com/realDonaldTrump/status/551934211725463553</t>
  </si>
  <si>
    <t>" @ GlendaKParks: @ realDonaldTrump @ BrandiGlanville NOT @ KenyaMoore! She does nothing but run her mouth!"</t>
  </si>
  <si>
    <t>https://twitter.com/realDonaldTrump/status/551934245711921152</t>
  </si>
  <si>
    <t>" @ TheReader23: @ realDonaldTrump @ BrandiGlanville Brandi for the win"</t>
  </si>
  <si>
    <t>https://twitter.com/realDonaldTrump/status/551934370773479424</t>
  </si>
  <si>
    <t>" @ JoseMar87531474: Watching @ ApprenticeNBC @ nbc @ realDonaldTrump is the man..."</t>
  </si>
  <si>
    <t>https://twitter.com/realDonaldTrump/status/551934416290074625</t>
  </si>
  <si>
    <t>" @ mariadomenique9: The mens team has better flavors of pies. Interested to see who wins! # CelebApprentice @ realDonaldTrump"</t>
  </si>
  <si>
    <t>https://twitter.com/realDonaldTrump/status/551934478487388161</t>
  </si>
  <si>
    <t>"@brendalynwraps: @ realDonaldTrump Leeza!!!"</t>
  </si>
  <si>
    <t>@brendalynwraps @</t>
  </si>
  <si>
    <t>https://twitter.com/realDonaldTrump/status/551934526071767040</t>
  </si>
  <si>
    <t>" @ CarrieOn2014: @ realDonaldTrump @ BrandiGlanville Brandi is the BEST!!!!! She deserves it all! # CelebrityApprentice"</t>
  </si>
  <si>
    <t>https://twitter.com/realDonaldTrump/status/551934952674443265</t>
  </si>
  <si>
    <t>" @ TGambinoVent: # CelebrityApprentice @ KenyaMoore go home please! @ realDonaldTrump plez help! Love the show but, she's trying to be @ OMAROSA</t>
  </si>
  <si>
    <t>https://twitter.com/realDonaldTrump/status/551935021981106176</t>
  </si>
  <si>
    <t>" @ KristyHernandez: @ realDonaldTrump yay watching my very favorite show, Celebrity Apprentice and LOVING it!!"</t>
  </si>
  <si>
    <t>https://twitter.com/realDonaldTrump/status/551935155188023296</t>
  </si>
  <si>
    <t>" @ briankgarver: @ realDonaldTrump like Shawn Johnson and predicting her as season winner!!!!!! "</t>
  </si>
  <si>
    <t>https://twitter.com/realDonaldTrump/status/551935257591951360</t>
  </si>
  <si>
    <t>" @ NaomiEpstein: @ realDonaldTrump @ ApprenticeNBC Kenya Moore will be omarosa redux. That attitude is boring. She needs to go.</t>
  </si>
  <si>
    <t>https://twitter.com/realDonaldTrump/status/551935373300203521</t>
  </si>
  <si>
    <t>" @ OrionTrunk: @ terrellowens is going to go far because he's a media circus. @ IanZiering will come close to winning, but Shawn can also."</t>
  </si>
  <si>
    <t>https://twitter.com/realDonaldTrump/status/551935679459250176</t>
  </si>
  <si>
    <t>" @ biggangVH1: @ realDonaldTrump love the show! # CelebApprentice"</t>
  </si>
  <si>
    <t>https://twitter.com/realDonaldTrump/status/551935855880069121</t>
  </si>
  <si>
    <t>" @ ACTUALLYDOMINIC: @ kevinjonas is on # celebapprentice??? that's it, @ realDonaldTrump, you have a winner... # askkevin # teamkevin all the way</t>
  </si>
  <si>
    <t>https://twitter.com/realDonaldTrump/status/551935943280984064</t>
  </si>
  <si>
    <t>" @ Jwundy: I admire how @ kevinjonas is holding himself in the boardroom # TeamKevin @ IvankaTrump @ realDonaldTrump"</t>
  </si>
  <si>
    <t>https://twitter.com/realDonaldTrump/status/551936257002315776</t>
  </si>
  <si>
    <t>"@remember91808: @ RealGilbert and @ kevinjonas are the best things about this season of @ ApprenticeNBC: Can we keep them around until the end</t>
  </si>
  <si>
    <t>@remember91808 @ @ @</t>
  </si>
  <si>
    <t>https://twitter.com/realDonaldTrump/status/551936342985547776</t>
  </si>
  <si>
    <t>" @ SennieC: @ realDonaldTrump all the athletes are doing great!"</t>
  </si>
  <si>
    <t>https://twitter.com/realDonaldTrump/status/551936466193252352</t>
  </si>
  <si>
    <t>" @ thatsoundstasty: The baby in the background got hit in the face with flying pie! # poorthing # DidYouSeeThat # CelebApprentice</t>
  </si>
  <si>
    <t>https://twitter.com/realDonaldTrump/status/551936510875148288</t>
  </si>
  <si>
    <t>" @ otowned: @ realDonaldTrump Any Real Housewife"</t>
  </si>
  <si>
    <t>https://twitter.com/realDonaldTrump/status/551936609135104001</t>
  </si>
  <si>
    <t>" @ KimberlySyring: @ realDonaldTrump @ BrandiGlanville I love Brandi you go girl kick some a$$!!!"</t>
  </si>
  <si>
    <t>https://twitter.com/realDonaldTrump/status/551936688990457857</t>
  </si>
  <si>
    <t>" @ amiguiza: @ realDonaldTrump I believe in Kevin Jonas!!! he's the best # TeamKevin # AskKevin"</t>
  </si>
  <si>
    <t>https://twitter.com/realDonaldTrump/status/551936722314219520</t>
  </si>
  <si>
    <t>" @ ohbehave71: @ realDonaldTrump Kenya Moore - hmmmm - Won't be there long. Needs to go. # CelebApprentice"</t>
  </si>
  <si>
    <t>https://twitter.com/realDonaldTrump/status/551937485627215872</t>
  </si>
  <si>
    <t>" @ roswell2001: So glad # CelebrityApprentice is back! @ realDonaldTrump @ kevinjonas @ RealGilbert are my favs. Go team vortex!"</t>
  </si>
  <si>
    <t>https://twitter.com/realDonaldTrump/status/551937645744754688</t>
  </si>
  <si>
    <t>" @ Prochekhomeinsp: Would be the greatest start to the new Year that I could ever imagine!!! Happy New Year Mr. Trump and Team!!!"</t>
  </si>
  <si>
    <t>https://twitter.com/realDonaldTrump/status/551937733145690112</t>
  </si>
  <si>
    <t>"@ShortCakesSheep: @ realDonaldTrump @ roswell2001 @ kevinjonas @ RealGilbert agree!!!"</t>
  </si>
  <si>
    <t>@ShortCakesSheep @ @ @ @</t>
  </si>
  <si>
    <t>https://twitter.com/realDonaldTrump/status/551939129500770304</t>
  </si>
  <si>
    <t>This boardroom gets CRAZY! These people are wild</t>
  </si>
  <si>
    <t>https://twitter.com/realDonaldTrump/status/551940849832300544</t>
  </si>
  <si>
    <t>" @ thecccowanshow: @ realDonaldTrump @ NaomiEpstein @ ApprenticeNBC KENYA MOORE ROCKS! WATCH HER WORK HER STUFF!!!"</t>
  </si>
  <si>
    <t>https://twitter.com/realDonaldTrump/status/551940882468179969</t>
  </si>
  <si>
    <t>" @ cav1301: @ realDonaldTrump Kenya Moore is an ass!! Hope she is fired FIRST!!!"</t>
  </si>
  <si>
    <t>https://twitter.com/realDonaldTrump/status/551941676445741056</t>
  </si>
  <si>
    <t>How do you like the boardroom so far?</t>
  </si>
  <si>
    <t>https://twitter.com/realDonaldTrump/status/551941985234587648</t>
  </si>
  <si>
    <t>" @ MikeDemkiw: @ realDonaldTrump Kevin Jonas is a very strong player, surprised."</t>
  </si>
  <si>
    <t>https://twitter.com/realDonaldTrump/status/551942123223023616</t>
  </si>
  <si>
    <t>" @ salans77: @ realDonaldTrump great boardroom so far. Love the tension"</t>
  </si>
  <si>
    <t>https://twitter.com/realDonaldTrump/status/551942189916622851</t>
  </si>
  <si>
    <t>"@jonas_brotha: @ realDonaldTrump @ KenyaMoore just goes for the throat"</t>
  </si>
  <si>
    <t>@jonas_brotha @ @</t>
  </si>
  <si>
    <t>https://twitter.com/realDonaldTrump/status/551942258040532993</t>
  </si>
  <si>
    <t>"@scdaily4: @ realDonaldTrump loving it....glad you're back. But we're wondering who is this season's @ GaryBussey"</t>
  </si>
  <si>
    <t>@scdaily4 @ @</t>
  </si>
  <si>
    <t>https://twitter.com/realDonaldTrump/status/551942425472950272</t>
  </si>
  <si>
    <t>" @ Mari907: @ realDonaldTrump &amp; @ IvankaTrump back on my TV! I'm a happy gal "</t>
  </si>
  <si>
    <t>https://twitter.com/realDonaldTrump/status/551942512827695105</t>
  </si>
  <si>
    <t>" @ Terramarkov16: @ Terramarkov16 @ realDonaldTrump: I think the ladies team will fire the blonde who dissed her team. Respect. # Apprentice"</t>
  </si>
  <si>
    <t>https://twitter.com/realDonaldTrump/status/551942575528374274</t>
  </si>
  <si>
    <t>" @ Mag_0909: @ realDonaldTrump intense but I would expect nothing less"</t>
  </si>
  <si>
    <t>https://twitter.com/realDonaldTrump/status/551942612283064320</t>
  </si>
  <si>
    <t>" @ Jwundy: Kevin is bringing it in the boardroom @ kevinjonas @ IvankaTrump @ realDonaldTrump"</t>
  </si>
  <si>
    <t>https://twitter.com/realDonaldTrump/status/551942668419596288</t>
  </si>
  <si>
    <t>" @ TEisen229: @ realDonaldTrump great cast! Girls are going to win!"</t>
  </si>
  <si>
    <t>https://twitter.com/realDonaldTrump/status/551942718742859777</t>
  </si>
  <si>
    <t>" @ CrueBabe: @ realDonaldTrump I love the boardroom. Awkward atmosphere right now. # CelebApprentice"</t>
  </si>
  <si>
    <t>https://twitter.com/realDonaldTrump/status/551942755069730816</t>
  </si>
  <si>
    <t>" @ TimothyMcManus4: @ realDonaldTrump Very intense!! # CelebApprentice"</t>
  </si>
  <si>
    <t>https://twitter.com/realDonaldTrump/status/551942825764724736</t>
  </si>
  <si>
    <t>" @ queenOFspice: I follow @ realDonaldTrump in hopes he'll drop some knowledge that'll make me as rich as him"</t>
  </si>
  <si>
    <t>https://twitter.com/realDonaldTrump/status/551942866969559041</t>
  </si>
  <si>
    <t>"@Lanae_Jonas22: @ realDonaldTrump it is interesting so far"</t>
  </si>
  <si>
    <t>@Lanae_Jonas22 @</t>
  </si>
  <si>
    <t>https://twitter.com/realDonaldTrump/status/551942941292642304</t>
  </si>
  <si>
    <t>" @ michaelsdevine: Can't wait to see what team lost so the gloves can come off! # CelebApprentice @ ApprenticeNBC @ realDonaldTrump"</t>
  </si>
  <si>
    <t>https://twitter.com/realDonaldTrump/status/551943494290669568</t>
  </si>
  <si>
    <t>" @ srqsweetheart: It's about to go down! Buckle up! @ realDonaldTrump # CelebApprentice"</t>
  </si>
  <si>
    <t>https://twitter.com/realDonaldTrump/status/551943531439587328</t>
  </si>
  <si>
    <t>" @ FTESTERNBTLSFAN: @ realDonaldTrump wonder who gets "FIRED" hmmm"</t>
  </si>
  <si>
    <t>https://twitter.com/realDonaldTrump/status/551943568181714945</t>
  </si>
  <si>
    <t>" @ Jwundy: The iconic "You're fired" is coming @ realDonaldTrump can't wait."</t>
  </si>
  <si>
    <t>https://twitter.com/realDonaldTrump/status/551943642743857154</t>
  </si>
  <si>
    <t>" @ rchunter: @ realDonaldTrump tells the guys, go back to @ TrumpTowerNY and watch if you want to, it won't be pretty. # CelebApprentice"</t>
  </si>
  <si>
    <t>https://twitter.com/realDonaldTrump/status/551943739917471746</t>
  </si>
  <si>
    <t>" @ GodIgetitnow: @ realDonaldTrump it will not be pretty (Keisha YOUR FIRED) # CelebApprentice"</t>
  </si>
  <si>
    <t>https://twitter.com/realDonaldTrump/status/551943794380525568</t>
  </si>
  <si>
    <t>"@DerrickBolenVA: @ realDonaldTrump has built up a great show # CelebApprentice"</t>
  </si>
  <si>
    <t>@DerrickBolenVA @</t>
  </si>
  <si>
    <t>https://twitter.com/realDonaldTrump/status/551943823723872256</t>
  </si>
  <si>
    <t>" @ eyetweethere: @ realDonaldTrump best part of the show"</t>
  </si>
  <si>
    <t>https://twitter.com/realDonaldTrump/status/551943905944821760</t>
  </si>
  <si>
    <t>" @ MNBosstom: @ DonaldJTrumpJr @ realDonaldTrump I really needed to watch the Apprentice tonight!! Great show!! Motivates me!! # CelebApprentice</t>
  </si>
  <si>
    <t>https://twitter.com/realDonaldTrump/status/551943943118917632</t>
  </si>
  <si>
    <t>"@AnthonyJamesTV: @ GeraldoRivera and @ kevinjonas killed it! @ ApprenticeNBC @ realDonaldTrump @ nbc # CelebApprentice"</t>
  </si>
  <si>
    <t>@AnthonyJamesTV @ @ @ @ @</t>
  </si>
  <si>
    <t>https://twitter.com/realDonaldTrump/status/551943989814104065</t>
  </si>
  <si>
    <t>"@ArizonaNFLFan: . @ realDonaldTrump I love celebrity apprentice. The storylines are much better than NFL playoff football."</t>
  </si>
  <si>
    <t>@ArizonaNFLFan @</t>
  </si>
  <si>
    <t>https://twitter.com/realDonaldTrump/status/551944016905129984</t>
  </si>
  <si>
    <t>" @ miasmiiles: @ realDonaldTrump # trumpforpresident2016"</t>
  </si>
  <si>
    <t>https://twitter.com/realDonaldTrump/status/551944087809847296</t>
  </si>
  <si>
    <t>" @ SarahSS555: @ realDonaldTrump is my idol... # CelebApprentice" Thanks.</t>
  </si>
  <si>
    <t>https://twitter.com/realDonaldTrump/status/551944187902713859</t>
  </si>
  <si>
    <t>" @ The_Paul08: There's nothing more relaxing than a Trump Tower suite!! @ TrumpChicago @ TrumpCollection # CelebApprentice @ realDonaldTrump</t>
  </si>
  <si>
    <t>https://twitter.com/realDonaldTrump/status/551944240927092738</t>
  </si>
  <si>
    <t>"@Christine_8888: @ realDonaldTrump Brandi for the win!!"</t>
  </si>
  <si>
    <t>@Christine_8888 @</t>
  </si>
  <si>
    <t>https://twitter.com/realDonaldTrump/status/551944333776392192</t>
  </si>
  <si>
    <t>" @ MarshaABrady: @ realDonaldTrump @ TheApprentice9 I hope it's Kate, I don't want to look at her again, on this show or any other.... Sorry"</t>
  </si>
  <si>
    <t>https://twitter.com/realDonaldTrump/status/551944444204032000</t>
  </si>
  <si>
    <t>" @ keithwmcandrew: Who will @ realDonaldTrump fire?!? Will there be a # catfight in the boardroom?!? @ ApprenticeNBC # CelebrityApprentice</t>
  </si>
  <si>
    <t>https://twitter.com/realDonaldTrump/status/551944591495426049</t>
  </si>
  <si>
    <t>" @ NicoleAMarin: Mondays are about to become my favourite night of the week! # CelebrityApprentice @ realDonaldTrump @ IvankaTrump</t>
  </si>
  <si>
    <t>https://twitter.com/realDonaldTrump/status/551946348002836480</t>
  </si>
  <si>
    <t>"@UglyWewe: Love @ realDonaldTrump asking @ BrandiGlanville for the truth! He knows he'll get it!"</t>
  </si>
  <si>
    <t>@UglyWewe @ @</t>
  </si>
  <si>
    <t>https://twitter.com/realDonaldTrump/status/551946393364230144</t>
  </si>
  <si>
    <t>" @ luvsleopard2: @ billybush @ realDonaldTrump the music always gives it such a dramatic effect"</t>
  </si>
  <si>
    <t>https://twitter.com/realDonaldTrump/status/551948599408754688</t>
  </si>
  <si>
    <t>" @ AlexPerrry: First time watching Celebrity Apprentice and I'm really enjoying it! @ realDonaldTrump"</t>
  </si>
  <si>
    <t>https://twitter.com/realDonaldTrump/status/551948646422695936</t>
  </si>
  <si>
    <t>" @ NicoleAMarin: You're Fired! It's music to my ears when it comes from @ realDonaldTrump mouth! Why a commercial?!? # CelebrityApprentice"</t>
  </si>
  <si>
    <t>https://twitter.com/realDonaldTrump/status/551948859963097090</t>
  </si>
  <si>
    <t>" @ irwin171: # CelebApprentice just turned me into a @ kevinjonas fan. Love the new season!! @ realDonaldTrump"</t>
  </si>
  <si>
    <t>https://twitter.com/realDonaldTrump/status/551948906297561088</t>
  </si>
  <si>
    <t>" @ bethdelany: @ realDonaldTrump Jamie brought in no money? her pie recipe brought in $25K # CelebrityApprentice"</t>
  </si>
  <si>
    <t>https://twitter.com/realDonaldTrump/status/551952548253696000</t>
  </si>
  <si>
    <t>Hope you liked it. Tune in tomorrow night at 8:00 and 9:00 for two episodes and two boardrooms! Will be a great evening of television!</t>
  </si>
  <si>
    <t>https://twitter.com/realDonaldTrump/status/551953337529430017</t>
  </si>
  <si>
    <t>" @ virgiegurl: @ ApprenticeNBC @ realDonaldTrump AWESOME TEAMS TONIGHT. ..!!! PRICELESS"</t>
  </si>
  <si>
    <t>https://twitter.com/realDonaldTrump/status/551953639074721792</t>
  </si>
  <si>
    <t>" @ RockyRoad_: Nothing like hearing @ realDonaldTrump say "YOU'RE FIRED" twice in one night! Tomorrow Night 8/7 CST! # CelebApprentice</t>
  </si>
  <si>
    <t>https://twitter.com/realDonaldTrump/status/551953704241618944</t>
  </si>
  <si>
    <t>" @ loribuckmajor: @ realDonaldTrump @ BrandiGlanville is as real as they come. Love her # CelebApprentice"</t>
  </si>
  <si>
    <t>https://twitter.com/realDonaldTrump/status/551953780225617922</t>
  </si>
  <si>
    <t>" @ ASEDawg89: @ realDonaldTrump so many women to fire. Gonna be a cat fight"</t>
  </si>
  <si>
    <t>https://twitter.com/realDonaldTrump/status/551953828439130112</t>
  </si>
  <si>
    <t>" @ CrueBabe: @ realDonaldTrump I loved it. # CelebApprentice"</t>
  </si>
  <si>
    <t>https://twitter.com/realDonaldTrump/status/551953907703103490</t>
  </si>
  <si>
    <t>"@TravyJ1: I wonder how it would be growing up with @ realDonaldTrump as a father"</t>
  </si>
  <si>
    <t>@TravyJ1 @</t>
  </si>
  <si>
    <t>https://twitter.com/realDonaldTrump/status/551953971976634368</t>
  </si>
  <si>
    <t>" @ sweetiee1s: @ sweetiee1s: @ ACTUALLYDOMINIC @ realDonaldTrump @ peachespulliam I agree. Kate needed the boot. Her time will come"</t>
  </si>
  <si>
    <t>https://twitter.com/realDonaldTrump/status/551954034958282752</t>
  </si>
  <si>
    <t>" @ iiarwatch: @ realDonaldTrump You fired the right woman tonight. Kenya &amp; Brandi each must go. The lowest of the low."</t>
  </si>
  <si>
    <t>https://twitter.com/realDonaldTrump/status/551955535474728960</t>
  </si>
  <si>
    <t>This show was taped just before the terrible Bill Cosby revelations came to light.She still should have asked him for money-goes to charity.</t>
  </si>
  <si>
    <t>https://twitter.com/realDonaldTrump/status/551958386989105152</t>
  </si>
  <si>
    <t>" @ rachelredl: Ahhhhhh really would do anything to be on The Apprentice @ realDonaldTrump"</t>
  </si>
  <si>
    <t>https://twitter.com/realDonaldTrump/status/551958464210407424</t>
  </si>
  <si>
    <t>"@RickyV_ADW: Gotta say I have @ kevinjonas winning it all @ realDonaldTrump social media, strategy, and seems to know how to spin things.</t>
  </si>
  <si>
    <t>@RickyV_ADW @ @</t>
  </si>
  <si>
    <t>https://twitter.com/realDonaldTrump/status/551958909993242625</t>
  </si>
  <si>
    <t>" @ ameliasg: @ ameliasg @ piersmorgan @ ApprenticeNBC @ IvankaTrump does anyone else think some faces look like Picasso sculptures?"</t>
  </si>
  <si>
    <t>https://twitter.com/realDonaldTrump/status/551959606931755008</t>
  </si>
  <si>
    <t>" @ JulieMyra: @ BrandiGlanville @ realDonaldTrump you go. Love your spirit. F the haters"</t>
  </si>
  <si>
    <t>https://twitter.com/realDonaldTrump/status/551959638812655616</t>
  </si>
  <si>
    <t>" @ axpeters17: @ kevinjonas is the one to beat on @ ApprenticeNBC @ realDonaldTrump # CelebApprentice"</t>
  </si>
  <si>
    <t>https://twitter.com/realDonaldTrump/status/551959952253018112</t>
  </si>
  <si>
    <t>"@missklamert:I HATE @ realDonaldTrump ! But I have to watch this season of # TheApprentice because it has such an awesome cast. # TeamKenya !"</t>
  </si>
  <si>
    <t>@missklamert @</t>
  </si>
  <si>
    <t>https://twitter.com/realDonaldTrump/status/551960025745600512</t>
  </si>
  <si>
    <t>" @ CandidlyNic: @ BrandiGlanville You were awesome! Love your loyalty to team members like Keisha. &lt;3 You!! @ KathySimovski @ realDonaldTrump"</t>
  </si>
  <si>
    <t>https://twitter.com/realDonaldTrump/status/551960139977486337</t>
  </si>
  <si>
    <t>" @ bigdogg1974: @ realDonaldTrump @ Kateplusmy8 Kate looked great and did an amazing job, even though no dough she worked very hard! # truth</t>
  </si>
  <si>
    <t>https://twitter.com/realDonaldTrump/status/551960279521984513</t>
  </si>
  <si>
    <t>" @ CeeCee928: @ MsVivicaFox PLS NOT @ BrandiGlanville OR @ KenyaMoore JUST BCUZ U R DRAMA DOESNT MEAN U SHOULD hEARN THE TITLE OR PRAISE"</t>
  </si>
  <si>
    <t>https://twitter.com/realDonaldTrump/status/551960407540506624</t>
  </si>
  <si>
    <t>" @ ACLrecoveryCLUB: @ realDonaldTrump I know you went back and forth w/ Cuban - I'm convinced @ ApprenticeNBC is the best show on tv!"</t>
  </si>
  <si>
    <t>https://twitter.com/realDonaldTrump/status/551960454982283264</t>
  </si>
  <si>
    <t>" @ Kbrozz26: @ realDonaldTrump I don't watch a lot of T.V but couldn't wait for Celebrity Apprentice. It was great!!"</t>
  </si>
  <si>
    <t>https://twitter.com/realDonaldTrump/status/551960491820871681</t>
  </si>
  <si>
    <t>" @ BraunMatt: Really enjoyed # CelebApprentice tonight. Looking forward to a couple new episodes tomorrow night! @ realDonaldTrump"</t>
  </si>
  <si>
    <t>https://twitter.com/realDonaldTrump/status/551960683366326272</t>
  </si>
  <si>
    <t>" @ summer0001: Why is @ realDonaldTrump so amazing? Love watching # CelebApprentice"</t>
  </si>
  <si>
    <t>https://twitter.com/realDonaldTrump/status/551960860072374272</t>
  </si>
  <si>
    <t>" @ SparkleAWin: DonaldTrump Alot of good looking guys but what's important is R they # CelebApprentice material Can't wait 2 C them in action"</t>
  </si>
  <si>
    <t>https://twitter.com/realDonaldTrump/status/551961033498456064</t>
  </si>
  <si>
    <t>" @ DanaDelikat: @ ApprenticeNBC. Surprised how accurate and likable the Jonas brother is pointing out Heraldo's # bighead # big # ego poster"</t>
  </si>
  <si>
    <t>https://twitter.com/realDonaldTrump/status/551961168739577856</t>
  </si>
  <si>
    <t>" @ AnnieDrews: So glad # CelebApprentice is back! Looks like it will be a fantastic year! Thanks for a great show. Got out of hosp in time!"</t>
  </si>
  <si>
    <t>https://twitter.com/realDonaldTrump/status/551961274628980736</t>
  </si>
  <si>
    <t>"@ShortCakesSheep: I am rooting for @ RealGilbert @ kevinjonas but if I was on the # Apprentice I would call my friend @ limbaugh to help"</t>
  </si>
  <si>
    <t>@ShortCakesSheep @ @ @</t>
  </si>
  <si>
    <t>https://twitter.com/realDonaldTrump/status/551961488123236353</t>
  </si>
  <si>
    <t>" @ wooten_smith: @RickyV_ADW @ kevinjonas I agree kevin seems to have what it takes and he seems very classy. Wasnt a fan b4 but am now."</t>
  </si>
  <si>
    <t>@ @RickyV_ADW @</t>
  </si>
  <si>
    <t>https://twitter.com/realDonaldTrump/status/551961694818566145</t>
  </si>
  <si>
    <t>" @ Shannonfamini: @ realDonaldTrump can't wait for tomorrow's episodes! # CelebApprentice # TRUMP"</t>
  </si>
  <si>
    <t>https://twitter.com/realDonaldTrump/status/551961819221618688</t>
  </si>
  <si>
    <t>" @ RRodriguez62: @ realDonaldTrump First time I watched the start of the season. Enjoyed the show, will tune in tomorrow night."</t>
  </si>
  <si>
    <t>https://twitter.com/realDonaldTrump/status/551961929380790272</t>
  </si>
  <si>
    <t>"@tmh813: @ realDonaldTrump prove that you actually control this account, and I will tell everyone I know about the show # takeaselfie</t>
  </si>
  <si>
    <t>@tmh813 @</t>
  </si>
  <si>
    <t>https://twitter.com/realDonaldTrump/status/551961995889876993</t>
  </si>
  <si>
    <t>" @ KennyKing4: @ JustinTGee # CelebApprentice is one of my fav shows!!! Wanna live tweet tmrw night? # datenight @ realDonaldTrump @ IvankaTrump"</t>
  </si>
  <si>
    <t>https://twitter.com/realDonaldTrump/status/551962720120360960</t>
  </si>
  <si>
    <t>I will be LIVE tweeting tomorrow (MONDAY) nights TWO shows starting at 8:00 P.M. They are both great.</t>
  </si>
  <si>
    <t>https://twitter.com/realDonaldTrump/status/551962943634812928</t>
  </si>
  <si>
    <t>" @ sixtoluis57: @ ameliasg @ piersmorgan @ ApprenticeNBC @ IvankaTrump No comment, you can see every pore in todays TV screens. U look mavelous"</t>
  </si>
  <si>
    <t>https://twitter.com/realDonaldTrump/status/551963012631126018</t>
  </si>
  <si>
    <t>"@Aschultz2014: @ realDonaldTrump Best @ ApprenticeNBC cast ever!! Love @ IanZiering and so glad @ Kateplusmy8 wasn't fired! # notlazy"</t>
  </si>
  <si>
    <t>@Aschultz2014 @ @ @ @</t>
  </si>
  <si>
    <t>https://twitter.com/realDonaldTrump/status/551963491490623488</t>
  </si>
  <si>
    <t>" @ erik. My newsfeed is nothing but DonaldTrump n @ RealGilbert # CelebrityApprentice! But that's alright with me cuz I love them. Great minds.</t>
  </si>
  <si>
    <t>https://twitter.com/realDonaldTrump/status/551967238887317504</t>
  </si>
  <si>
    <t>" @ JordonBruno: I really love @ realDonaldTrump"</t>
  </si>
  <si>
    <t>https://twitter.com/realDonaldTrump/status/551967280851353600</t>
  </si>
  <si>
    <t>" @ Linsinn: @ realDonaldTrump Yes! # CelebrityApprentice on now, been waiting for months! # CelebApprentice"</t>
  </si>
  <si>
    <t>https://twitter.com/realDonaldTrump/status/551967330599985152</t>
  </si>
  <si>
    <t>" @ Rongtr: @ realDonaldTrump Great show! My money is on Sig Hanson or Geraldo Rivera!"</t>
  </si>
  <si>
    <t>https://twitter.com/realDonaldTrump/status/551967402351943680</t>
  </si>
  <si>
    <t>" @ BJohnson683: @ IvankaTrump @ realDonaldTrump the first show of # CelebApprentice was amazing. Can't wait to see next week's episode."</t>
  </si>
  <si>
    <t>https://twitter.com/realDonaldTrump/status/551967499076796416</t>
  </si>
  <si>
    <t>" @ BillyMayfield: @ realDonaldTrump great show tonight! Can't wait till tomorrow night!!"</t>
  </si>
  <si>
    <t>https://twitter.com/realDonaldTrump/status/551967600348250112</t>
  </si>
  <si>
    <t>" @ christinaaa28: # CelebApprentice is baaaaaack! @ realDonaldTrump @ IvankaTrump"</t>
  </si>
  <si>
    <t>https://twitter.com/realDonaldTrump/status/551967696288768001</t>
  </si>
  <si>
    <t>" @ missskin604: It's time!! # CelebApprentice @ realDonaldTrump # westcoast"</t>
  </si>
  <si>
    <t>https://twitter.com/realDonaldTrump/status/552064188110348288</t>
  </si>
  <si>
    <t>I will be on @ foxandfriends at 7:00 A.M. Will be talking about many things, including The Apprentice!</t>
  </si>
  <si>
    <t>https://twitter.com/realDonaldTrump/status/552079133669621760</t>
  </si>
  <si>
    <t>" @ tokindaddy: @ realDonaldTrump your the man, Don. All the best,..."</t>
  </si>
  <si>
    <t>https://twitter.com/realDonaldTrump/status/552090072632524800</t>
  </si>
  <si>
    <t>" @ nelly_quarez: . @ realDonaldTrump # CelebApprentice was awesome yesterday. Can't wait to see a new episode tonight! @ kevinjonas we are here</t>
  </si>
  <si>
    <t>https://twitter.com/realDonaldTrump/status/552117847577874432</t>
  </si>
  <si>
    <t>Don't forget, episodes 2 and 3 of @ ApprenticeNBC are on tonight at 8PM and 9PM on @ NBC.</t>
  </si>
  <si>
    <t>https://twitter.com/realDonaldTrump/status/552118027593195522</t>
  </si>
  <si>
    <t># CelebApprentice We had lots of fun last night with the live tweeting so I will do it again tonight from 8-10pm.</t>
  </si>
  <si>
    <t>https://twitter.com/realDonaldTrump/status/552125670982447104</t>
  </si>
  <si>
    <t>Wow, great ratings for @ ApprenticeNBC- http://bit.ly/1Dav4lU Don't forget watch 2 new episodes tonight at 8PM on @ NBC.</t>
  </si>
  <si>
    <t>https://twitter.com/realDonaldTrump/status/552182761281564672</t>
  </si>
  <si>
    <t>. @ peachespulliam at @ TrumpTowerNY this afternoon- a wonderful woman. It was an honor to donate $25K to her charity. http://bit.ly/1wQlCvq</t>
  </si>
  <si>
    <t>https://twitter.com/realDonaldTrump/status/552210253841174530</t>
  </si>
  <si>
    <t>Via @ peoplemag by @ amandamichl: ‚Äú @ IvankaTrump: @Joan_RiversWas 'Very Warm' During Appearance on @ ApprenticeNBC‚Äùhttp://www.people.com/article/joan-rivers-celebrity-apprentice-donald-ivanka-trump ‚Ä¶</t>
  </si>
  <si>
    <t>@ @ @ @Joan_RiversWas @</t>
  </si>
  <si>
    <t>https://twitter.com/realDonaldTrump/status/552214195912343553</t>
  </si>
  <si>
    <t>Via @ latimes‚Äô @LATshowtracker:‚ÄúMonday's TV Highlights:@ApprenticeNBCon @ nbc‚Äùhttp://www.latimes.com/entertainment/tv/showtracker/la-et-st-mondays-tv-highlights-the-celebrity-apprentice-on-nbc-20150102-story.html ‚Ä¶</t>
  </si>
  <si>
    <t>@ @LATshowtracker @ApprenticeNBCon @</t>
  </si>
  <si>
    <t>https://twitter.com/realDonaldTrump/status/552218576242098176</t>
  </si>
  <si>
    <t>You can watch all the highlights of last night‚Äôs record 14th season premiere of @ ApprenticeNBChttp://www.nbc.com/the-celebrity-apprentice ‚Ä¶</t>
  </si>
  <si>
    <t>https://twitter.com/realDonaldTrump/status/552223587453927424</t>
  </si>
  <si>
    <t>Remember, tonight (Monday), the second and third episodes of The Apprentice are on at 8:00 &amp; 9:00. Great ratings last night 18 - 49. FUN!</t>
  </si>
  <si>
    <t>https://twitter.com/realDonaldTrump/status/552223945064480769</t>
  </si>
  <si>
    <t>" @ BrandiGlanville: TONIGHT "Celebrity Apprentice" 8/7c Ep. 2 &amp; 3! 2 Hours of Back to Back Competition @ ApprenticeNBC pic.twitter.com/tT0BbfX0Pv"</t>
  </si>
  <si>
    <t>https://twitter.com/realDonaldTrump/status/552224254994186240</t>
  </si>
  <si>
    <t>" @ californguy: # TeamBrandi, I'm glad u have a no BS person on there.Hope she stays! @ ApprenticeNBC @ Andy @ Bravotv pic.twitter.com/7Eu4ewAUom"</t>
  </si>
  <si>
    <t>https://twitter.com/realDonaldTrump/status/552227077777530880</t>
  </si>
  <si>
    <t>" @ dcfoodsafety: @ realDonaldTrump Mr. Trump it's going to be a very interesting and amusing season I am already hooked!"</t>
  </si>
  <si>
    <t>https://twitter.com/realDonaldTrump/status/552227157792280577</t>
  </si>
  <si>
    <t>" @ KarileaKennedy7: @ realDonaldTrump @ BrandiGlanville @ ApprenticeNBC LOVE Brandi is on your show!"</t>
  </si>
  <si>
    <t>https://twitter.com/realDonaldTrump/status/552227326516527104</t>
  </si>
  <si>
    <t>" @ Nightingalicing: @ californguy @ ApprenticeNBC @ Andy @ Bravotv The ONLY reason I'm watching network tv tonight is @ BrandiGlanville".</t>
  </si>
  <si>
    <t>https://twitter.com/realDonaldTrump/status/552227442199629824</t>
  </si>
  <si>
    <t>"@mccull0817: @ realDonaldTrump @ ShawnJohnson calls the show evil and that is FUN??"</t>
  </si>
  <si>
    <t>@mccull0817 @ @</t>
  </si>
  <si>
    <t>https://twitter.com/realDonaldTrump/status/552230018307596288</t>
  </si>
  <si>
    <t>" @ ShinySheet:Olympic gold medalist wins Trump Invitational Grand Prix at @ realDonaldTrump's Mar-a-Lago in Palm Beach:http://ow.ly/GQ6WR</t>
  </si>
  <si>
    <t>https://twitter.com/realDonaldTrump/status/552230489445396481</t>
  </si>
  <si>
    <t>" @ MindOfMcN: @ Chrisgraham101 RT TTonight the 2nd and 3rd eps of The Apprentice are on at 8 &amp; 9. Great ratings last night 18 - 49. FUN!"</t>
  </si>
  <si>
    <t>https://twitter.com/realDonaldTrump/status/552240957887090689</t>
  </si>
  <si>
    <t>Looking forward to speaking at @ Citizens_United &amp; @ SteveKingIA‚Äôs ‚ÄúIowa‚Äôs Freedom Summit‚Äù on January 24th http://www.iafreedomsummit.com/</t>
  </si>
  <si>
    <t>https://twitter.com/realDonaldTrump/status/552241052422512640</t>
  </si>
  <si>
    <t>Via @ feminamissindia: ‚Äú @ MannyPacquiao among @ MissUniverse 2015 judges‚Äùhttp://beautypageants.indiatimes.com/miss-universe/archives/Boxing-champ-Manny-Pacquiao-to-judge-Miss-Universe-2015/articleshow/45739564.cms ‚Ä¶</t>
  </si>
  <si>
    <t>https://twitter.com/realDonaldTrump/status/552263830085320704</t>
  </si>
  <si>
    <t>Celebrity Apprentice starts in 15 minutes on NBC. ENJOY!</t>
  </si>
  <si>
    <t>https://twitter.com/realDonaldTrump/status/552270342702764032</t>
  </si>
  <si>
    <t>I will be live tweeting!</t>
  </si>
  <si>
    <t>https://twitter.com/realDonaldTrump/status/552270497992679424</t>
  </si>
  <si>
    <t>" @ mbgrimm02: @ BrandiGlanville @ ApprenticeNBC I really wish Kate would just shut it and let people talk and quit her side comments!!!"</t>
  </si>
  <si>
    <t>https://twitter.com/realDonaldTrump/status/552270605899546624</t>
  </si>
  <si>
    <t>" @ erin_thereseV: @ realDonaldTrump is Kate her own charity? Last I checked she doesn't have a job... or raise money."</t>
  </si>
  <si>
    <t>https://twitter.com/realDonaldTrump/status/552270677886377985</t>
  </si>
  <si>
    <t>" @ SimplemanGreen: @ ApprenticeNBC @ realDonaldTrump @ nbc what a cool cast this time"</t>
  </si>
  <si>
    <t>https://twitter.com/realDonaldTrump/status/552270721322586112</t>
  </si>
  <si>
    <t>"@Angela_Thomps: @ realDonaldTrump this is going to be a great @ ApprenticeNBC season! Great cast!"</t>
  </si>
  <si>
    <t>@Angela_Thomps @ @</t>
  </si>
  <si>
    <t>https://twitter.com/realDonaldTrump/status/552270788158820353</t>
  </si>
  <si>
    <t>" @ seriouslybright: @ ApprenticeNBC @ realDonaldTrump getting a great fix tonight! 2 episodes!"</t>
  </si>
  <si>
    <t>https://twitter.com/realDonaldTrump/status/552270973287018497</t>
  </si>
  <si>
    <t>" @ Tamster613: Who is watching @ ApprenticeNBC with me tonight? http://wp.me/pCS51-fJX # CelebApprentice @ realDonaldTrump"</t>
  </si>
  <si>
    <t>https://twitter.com/realDonaldTrump/status/552271019642474496</t>
  </si>
  <si>
    <t>" @ Snotty_Girl: @ Kateplusmy8 @ realDonaldTrump Kate Gosselin is fearless. Waych out !"</t>
  </si>
  <si>
    <t>https://twitter.com/realDonaldTrump/status/552271090241003520</t>
  </si>
  <si>
    <t>" @ YungTrillLord: Homie is on Celebrity Apprenteince with @ realDonaldTrump"</t>
  </si>
  <si>
    <t>https://twitter.com/realDonaldTrump/status/552271120750346240</t>
  </si>
  <si>
    <t>" @ rmt834: Watching Celebrity Apprentice. Great stuff so far @ realDonaldTrump ."</t>
  </si>
  <si>
    <t>https://twitter.com/realDonaldTrump/status/552271174974308352</t>
  </si>
  <si>
    <t>" @ YMcTier: @ realDonaldTrump Watching tonight's New episode! @ YMcTier feels this 1 will be Good like All the rest @ nbc"</t>
  </si>
  <si>
    <t>https://twitter.com/realDonaldTrump/status/552271395376603136</t>
  </si>
  <si>
    <t>" @ maldollaz: Best show on Television Celebrity Apprentice @ ApprenticeNBC @ realDonaldTrump # CelebApprentice"</t>
  </si>
  <si>
    <t>https://twitter.com/realDonaldTrump/status/552271434748530688</t>
  </si>
  <si>
    <t>"@lghaas30: @ realDonaldTrump Glad to see George again on # CelebApprentice "</t>
  </si>
  <si>
    <t>@lghaas30 @</t>
  </si>
  <si>
    <t>https://twitter.com/realDonaldTrump/status/552271482832031744</t>
  </si>
  <si>
    <t>" @ MickeyMiller33: Watching # CelebApprentice @ realDonaldTrump it's on I am rooting for # TeamBrandi and my 15 year old is rooting # TeamKevin"</t>
  </si>
  <si>
    <t>https://twitter.com/realDonaldTrump/status/552271527119695872</t>
  </si>
  <si>
    <t>" @ WondHerful: @ the_ValleyGirl YES!!!!!!!! @ ApprenticeNBC # CelebApprentice @ DonaldJTrumpJr @ realDonaldTrump # MostIntelligentRealityShow"</t>
  </si>
  <si>
    <t>https://twitter.com/realDonaldTrump/status/552271580525756417</t>
  </si>
  <si>
    <t>" @ nancysperico: @ BrandiGlanville @ ApprenticeNBC @ realDonaldTrump @ MsVivicaFox @ LeezaGibbons @ nbc Love the glasses. A sophisticated look!"</t>
  </si>
  <si>
    <t>https://twitter.com/realDonaldTrump/status/552271732271513600</t>
  </si>
  <si>
    <t>" @ AndrewJThom: @ realDonaldTrump why does The Apprentice intro still show your 727? You should show that gorgeous 757!!!!" You are right.</t>
  </si>
  <si>
    <t>https://twitter.com/realDonaldTrump/status/552271837741465600</t>
  </si>
  <si>
    <t>" @ KimRichardsFans: @ realDonaldTrump # CelebApprentice intro always gives me life!"</t>
  </si>
  <si>
    <t>https://twitter.com/realDonaldTrump/status/552271979026604033</t>
  </si>
  <si>
    <t>" @ t9862ander: @ BrandiGlanville @ ApprenticeNBC @ realDonaldTrump @ MsVivicaFox @ LeezaGibbons @ nbc stay on top of @ Kateplusmy8. She's got to go</t>
  </si>
  <si>
    <t>@ @ @ @ @ @ @ @</t>
  </si>
  <si>
    <t>https://twitter.com/realDonaldTrump/status/552272331759165440</t>
  </si>
  <si>
    <t>" @ McGurricane: # CelebApprentice is back on I love this show hats off to @ realDonaldTrump for putting together a true masterpiece" Thank you.</t>
  </si>
  <si>
    <t>https://twitter.com/realDonaldTrump/status/552272884161597440</t>
  </si>
  <si>
    <t>" @ seriouslybright: @ realDonaldTrump I am so excited to view this new season! # CelebrityApprentice"</t>
  </si>
  <si>
    <t>https://twitter.com/realDonaldTrump/status/552273202274385920</t>
  </si>
  <si>
    <t>" @ katiemariebes14: @ brandiglanville @ apprenticenbc @ leezagibbons @ msvivicafox @ nbc I only watch cause Brandi is amazing I love her.</t>
  </si>
  <si>
    <t>https://twitter.com/realDonaldTrump/status/552273323405881345</t>
  </si>
  <si>
    <t>"@PamKing8628: @ ApprenticeNBC @ LeezaGibbons @HollyTyrer_1 Mr.Trump can u pls give a shout out tonight to # TeamLeeza # CelebApprentice"</t>
  </si>
  <si>
    <t>https://twitter.com/realDonaldTrump/status/552273390242131968</t>
  </si>
  <si>
    <t>" @ scottlara1961: @ realDonaldTrump Watching the Celebrity Apprentice"</t>
  </si>
  <si>
    <t>https://twitter.com/realDonaldTrump/status/552273582295105536</t>
  </si>
  <si>
    <t>" @ Ant # CelebApprentice is starting now don't miss @ realDonaldTrump and the hidden gem who's already underestimated the amazing @ RealGilbert"</t>
  </si>
  <si>
    <t>https://twitter.com/realDonaldTrump/status/552273716961640448</t>
  </si>
  <si>
    <t>" @ jbeanLLL: @ realDonaldTrump you're the best! Can't imagine where you find the time!" Thank you.</t>
  </si>
  <si>
    <t>https://twitter.com/realDonaldTrump/status/552274051696447488</t>
  </si>
  <si>
    <t>" @ JustinJGraff: Who does Geraldo think he is the worlds most famous man?! He's driving me insane # CelebrityApprentice # pleasegetfired</t>
  </si>
  <si>
    <t>https://twitter.com/realDonaldTrump/status/552274233116876800</t>
  </si>
  <si>
    <t>" @ redrocket951: @ realDonaldTrump @ ApprenticeNBC Geraldo needs to shut tf up # CelebApprentice"</t>
  </si>
  <si>
    <t>https://twitter.com/realDonaldTrump/status/552274473324670977</t>
  </si>
  <si>
    <t>" @ DebraJosephine: @ MsVivicaFox is perfect for the commercial awesome! @ CelebApprentice # CelebrityApprentice @ IvankaTrump @ realDonaldTrump"</t>
  </si>
  <si>
    <t>https://twitter.com/realDonaldTrump/status/552274512679809025</t>
  </si>
  <si>
    <t>" @ Madie_with1D: Geraldo is a princess. Please get over yourself @ ApprenticeNBC @ realDonaldTrump"</t>
  </si>
  <si>
    <t>https://twitter.com/realDonaldTrump/status/552274706142072832</t>
  </si>
  <si>
    <t>" @ MusgravesPark: @ realDonaldTrump Genius idea having Geraldo on this season. Perfection.</t>
  </si>
  <si>
    <t>https://twitter.com/realDonaldTrump/status/552275320523751425</t>
  </si>
  <si>
    <t>" @ ElcaminoJesus: @ GeraldoRivera @ realDonaldTrump Your behavior is awful. You need to dial down the arrogance!"</t>
  </si>
  <si>
    <t>https://twitter.com/realDonaldTrump/status/552275486819483648</t>
  </si>
  <si>
    <t>" @ gsiegman: . @ realDonaldTrump Holy shit! Amazing! # Trump2016"</t>
  </si>
  <si>
    <t>https://twitter.com/realDonaldTrump/status/552275570340659200</t>
  </si>
  <si>
    <t>" @ RockyRoad_: Kate's Brain "The Lights Are On And No Ones Home!" # CelebApprentice # CelebrityApprentice # TheApprentice @ realDonaldTrump"</t>
  </si>
  <si>
    <t>https://twitter.com/realDonaldTrump/status/552275878949179392</t>
  </si>
  <si>
    <t>"@PamKing8628: @ MTCPhotography @ LeezaGibbons @ realDonaldTrump # TeamLeeza thnx u for ur support http://www.leezascareconnection.org/ "</t>
  </si>
  <si>
    <t>https://twitter.com/realDonaldTrump/status/552275955004489729</t>
  </si>
  <si>
    <t>" @ apseloff: @ realDonaldTrump Did you know before the show how immature and confrontational Geraldo was?"</t>
  </si>
  <si>
    <t>https://twitter.com/realDonaldTrump/status/552276027830202371</t>
  </si>
  <si>
    <t>"@Chris_R_2014: @ realDonaldTrump @ MusgravesPark @ geraldorivera Geraldo is being a high maintenance diva!"</t>
  </si>
  <si>
    <t>@Chris_R_2014 @ @ @</t>
  </si>
  <si>
    <t>https://twitter.com/realDonaldTrump/status/552276089486467072</t>
  </si>
  <si>
    <t>" @ strongvoice: @ realDonaldTrump @ redrocket951 @ ApprenticeNBC What a baby. He's having a temper tantrum because he isn't getting his own way.</t>
  </si>
  <si>
    <t>https://twitter.com/realDonaldTrump/status/552279261391101954</t>
  </si>
  <si>
    <t>" @ dpal1996: @ realDonaldTrump @ ApprenticeNBC boardroom is going to get ugly!!!"</t>
  </si>
  <si>
    <t>https://twitter.com/realDonaldTrump/status/552279542812131328</t>
  </si>
  <si>
    <t>" @ JoeyCarna: @ ApprenticeNBC @ realDonaldTrump GUYS SHOULD HAVE WON" I don't disagree but executives picked!</t>
  </si>
  <si>
    <t>https://twitter.com/realDonaldTrump/status/552279658017079296</t>
  </si>
  <si>
    <t>" @ haileemh13: @ realDonaldTrump Geraldo looks happy they lost bc he wasn't project manager. # CelebApprentice"</t>
  </si>
  <si>
    <t>https://twitter.com/realDonaldTrump/status/552279700299862017</t>
  </si>
  <si>
    <t>" @ JenKingPorter: @ realDonaldTrump @ BrandiGlanville Brandi should win! I hope Kate and Geraldo get kicked off soon..."</t>
  </si>
  <si>
    <t>https://twitter.com/realDonaldTrump/status/552281592522375169</t>
  </si>
  <si>
    <t>Remember, after this, new episode starts - 5 MINUTES!</t>
  </si>
  <si>
    <t>https://twitter.com/realDonaldTrump/status/552281839852068864</t>
  </si>
  <si>
    <t>"@CandiceBiscoe: @ realDonaldTrump the boardroom is jaw dropping"</t>
  </si>
  <si>
    <t>@CandiceBiscoe @</t>
  </si>
  <si>
    <t>https://twitter.com/realDonaldTrump/status/552282026578309121</t>
  </si>
  <si>
    <t>" @ Conman13: Great episode of celebrity apprentice! @ realDonaldTrump # goodstuff # yourfired"</t>
  </si>
  <si>
    <t>https://twitter.com/realDonaldTrump/status/552282089270562817</t>
  </si>
  <si>
    <t>" @ PascalMahvi: @ realDonaldTrump well The Donald already knows who is going. Kevin, I feel for you !"</t>
  </si>
  <si>
    <t>https://twitter.com/realDonaldTrump/status/552282254849110017</t>
  </si>
  <si>
    <t>"@MoxieBeautiful: I can't decide if Geraldo's ego is a gimmick, a plant by Trump, or if it's for real. # CelebApprentice @ realDonaldTrump"</t>
  </si>
  <si>
    <t>@MoxieBeautiful @</t>
  </si>
  <si>
    <t>https://twitter.com/realDonaldTrump/status/552282348931526656</t>
  </si>
  <si>
    <t>" @ icyminnesota: @ kevinjonas is acting like a spoiled little brat. @ realDonaldTrump # CelebrityApprentice"</t>
  </si>
  <si>
    <t>https://twitter.com/realDonaldTrump/status/552284680792588289</t>
  </si>
  <si>
    <t>" @ Aquila7: @ realDonaldTrump Geraldo Rivera the Hispanic omarosa"</t>
  </si>
  <si>
    <t>https://twitter.com/realDonaldTrump/status/552284773453168641</t>
  </si>
  <si>
    <t>" @ lizzysaupe: I'm way to addicted to watching Celebrity Apprentice @ realDonaldTrump"</t>
  </si>
  <si>
    <t>https://twitter.com/realDonaldTrump/status/552285158607687681</t>
  </si>
  <si>
    <t>" @ AmandaJoCountry: Celebrity Apprentice is back! I love @ realDonaldTrump! Who is going to be the @ GaryBussey of the season? # CelebApprentice</t>
  </si>
  <si>
    <t>https://twitter.com/realDonaldTrump/status/552288308316102656</t>
  </si>
  <si>
    <t>" @ theresanov68: @ realDonaldTrump love the show"</t>
  </si>
  <si>
    <t>https://twitter.com/realDonaldTrump/status/552289076809060353</t>
  </si>
  <si>
    <t>" @ Mymustang1964: @ realDonaldTrump this season of the # CelebrityApprentice is off to a great start!"</t>
  </si>
  <si>
    <t>https://twitter.com/realDonaldTrump/status/552289304933060608</t>
  </si>
  <si>
    <t>" @ blakefish10: How does everyone not like watching @ realDonaldTrump show # CelebApprentice"</t>
  </si>
  <si>
    <t>https://twitter.com/realDonaldTrump/status/552289631493189632</t>
  </si>
  <si>
    <t>" @ AmandaJoCountry @ realDonaldTrump He just knows how to ask the right questions to get the celebs to turn on each other, which I find funny"</t>
  </si>
  <si>
    <t>https://twitter.com/realDonaldTrump/status/552289673545252864</t>
  </si>
  <si>
    <t>" @ atroxell: @ KenyaMoore @ RealityTVBliss @ realDonaldTrump making it happen"</t>
  </si>
  <si>
    <t>https://twitter.com/realDonaldTrump/status/552289710220259328</t>
  </si>
  <si>
    <t>" @ tzn1980: @ realDonaldTrump loveee @ Kateplusmy8"</t>
  </si>
  <si>
    <t>https://twitter.com/realDonaldTrump/status/552293031844782081</t>
  </si>
  <si>
    <t>"@megxmartine: I don't like @ KenyaMoore why is she even on @ ApprenticeNBC I wish @ realDonaldTrump could answer this for me."</t>
  </si>
  <si>
    <t>@megxmartine @ @ @</t>
  </si>
  <si>
    <t>https://twitter.com/realDonaldTrump/status/552293072613425154</t>
  </si>
  <si>
    <t>" @ Garrett__Cox: @ realDonaldTrump This Show Is GOLD!!!! # CelebrityApprentice"</t>
  </si>
  <si>
    <t>https://twitter.com/realDonaldTrump/status/552293569562955777</t>
  </si>
  <si>
    <t>"@shelbz555: Love @ IvankaTrump's dress! # CelebApprentice # CelebrityApprentice @ realDonaldTrump"</t>
  </si>
  <si>
    <t>@shelbz555 @ @</t>
  </si>
  <si>
    <t>https://twitter.com/realDonaldTrump/status/552293723712008194</t>
  </si>
  <si>
    <t>"@kjfinks2champ: I like Trump Tower # CelebApprentice @ realDonaldTrump"</t>
  </si>
  <si>
    <t>@kjfinks2champ @</t>
  </si>
  <si>
    <t>https://twitter.com/realDonaldTrump/status/552294183990726657</t>
  </si>
  <si>
    <t>" @ twinkle_s Apprentice is so good this season. I'd like to thank @ realDonaldTrump for these 2 back to back episodes !!!! this show amazing"</t>
  </si>
  <si>
    <t>https://twitter.com/realDonaldTrump/status/552294219302572034</t>
  </si>
  <si>
    <t>" @ angiekay500: @ RealGilbert is my hero! Have never had so much fun watching # CelebApprentice @ realDonaldTrump"</t>
  </si>
  <si>
    <t>https://twitter.com/realDonaldTrump/status/552294343340720128</t>
  </si>
  <si>
    <t>" @ JayeDaVaughn: Currently:_ @ realDonaldTrump stirs the pot lmao @ ApprenticeNBC # CelebApprentice"</t>
  </si>
  <si>
    <t>https://twitter.com/realDonaldTrump/status/552294461024501761</t>
  </si>
  <si>
    <t>" @ sexy_keesh: Well damn @ realDonaldTrump got straight to the point didn't ya? # CelebApprentice"</t>
  </si>
  <si>
    <t>https://twitter.com/realDonaldTrump/status/552294500362911746</t>
  </si>
  <si>
    <t>" @ tlp_tracylee: @ realDonaldTrump Was Gilbert good? @ terrellowens Cough cough cough"</t>
  </si>
  <si>
    <t>https://twitter.com/realDonaldTrump/status/552294982347145217</t>
  </si>
  <si>
    <t>" @ Christybelle14: DonaldTrump it's has to be so hard to keep personal feelings out of the boardroom. Love how you call the bs @ TheApprentice</t>
  </si>
  <si>
    <t>https://twitter.com/realDonaldTrump/status/552295240342966273</t>
  </si>
  <si>
    <t>" @ missalliecat @ BrandiGlanville I love the way you don't take any crap from @ KateGoselin.I can't wait to hear you say "Kate, you're fired"!"</t>
  </si>
  <si>
    <t>https://twitter.com/realDonaldTrump/status/552295325491552258</t>
  </si>
  <si>
    <t>"@HGswiney: @ realDonaldTrump you're awesome in that boardroom. Great back to back episodes tonight!"</t>
  </si>
  <si>
    <t>@HGswiney @</t>
  </si>
  <si>
    <t>https://twitter.com/realDonaldTrump/status/552295364083343360</t>
  </si>
  <si>
    <t>" @ gretchbetch_: @ realDonaldTrump please fire @ kenyamoore she's rude and classless # CelebrityApprentice"</t>
  </si>
  <si>
    <t>https://twitter.com/realDonaldTrump/status/552295503430701057</t>
  </si>
  <si>
    <t>" @ litleredhairgrl: @ realDonaldTrump @ IvankaTrump # CelebrityApprentice way to go Shawn Johnson!"</t>
  </si>
  <si>
    <t>https://twitter.com/realDonaldTrump/status/552296290718343168</t>
  </si>
  <si>
    <t>" @ jules1327: The women rule tonight on # CelebApprentice - let's hope they don't kill each other before next week! @ IvankaTrump</t>
  </si>
  <si>
    <t>https://twitter.com/realDonaldTrump/status/552296502509707265</t>
  </si>
  <si>
    <t>" @ 25whitney: I like the Bachelor but @ ApprenticeNBC is getting all the love on Mondays! Best of 2015 # CelebApprentice @ IvankaTrump # NBC"</t>
  </si>
  <si>
    <t>https://twitter.com/realDonaldTrump/status/552296711629316096</t>
  </si>
  <si>
    <t>" @ SONYGYRL: @ realDonaldTrump @tlp_trac @ terrellowens no, gilbert wasn't good. he cant be focused on the product, more interested in a laugh"</t>
  </si>
  <si>
    <t>@ @ @tlp_trac @</t>
  </si>
  <si>
    <t>https://twitter.com/realDonaldTrump/status/552296828335845378</t>
  </si>
  <si>
    <t>" @ strongvoice: @ realDonaldTrump Shawn was absolutely right. Bringing up the why was trashy. imho, VERY trashy. # CelebApprentice"</t>
  </si>
  <si>
    <t>https://twitter.com/realDonaldTrump/status/552296945138802688</t>
  </si>
  <si>
    <t>"@_WillChristoph: Can @ realDonaldTrump Just Fire Kate Gosselin Just Because? # CelebApprentice"</t>
  </si>
  <si>
    <t>@_WillChristoph @</t>
  </si>
  <si>
    <t>https://twitter.com/realDonaldTrump/status/552296983382474752</t>
  </si>
  <si>
    <t>"@gmail_maa: " @ realDonaldTrump: " @ litleredhairgrl: @ realDonaldTrump @ IvankaTrump # CelebrityApprentice way to go Shawn Johnson!"" # foreal"</t>
  </si>
  <si>
    <t>@gmail_maa @ @ @ @</t>
  </si>
  <si>
    <t>https://twitter.com/realDonaldTrump/status/552297041049964544</t>
  </si>
  <si>
    <t>" @ saraaa_nicole95: @ realDonaldTrump is so intimidating! I would never wanna be on his bad side!! He's still basically a king tho"</t>
  </si>
  <si>
    <t>https://twitter.com/realDonaldTrump/status/552301912776007680</t>
  </si>
  <si>
    <t>" @ Madisonbb11: @ realDonaldTrump I'm so glad Shawn stood up for herself!!!"</t>
  </si>
  <si>
    <t>https://twitter.com/realDonaldTrump/status/552302152463708160</t>
  </si>
  <si>
    <t>" @ DanScavino: @ realDonaldTrump @ EricTrump @ GeraldoRivera is the male version of @ OMAROSA from 7 years ago! # JustSaying # CelebrityApprentice</t>
  </si>
  <si>
    <t>https://twitter.com/realDonaldTrump/status/552302341991698432</t>
  </si>
  <si>
    <t>" @ AliceSLeuck: @ ApprenticeNBC Join the lean scene with @ luvoinc You, exercise and # Luvo a heathy trio... Agreed 100% w/two U fired tonight"</t>
  </si>
  <si>
    <t>https://twitter.com/realDonaldTrump/status/552302416771973120</t>
  </si>
  <si>
    <t>" @ stkhlder3: @ crazymamaa @ MsVivicaFox @ realDonaldTrump omg! The funniest! This has just been the best season so far!!! # teambrandi"</t>
  </si>
  <si>
    <t>https://twitter.com/realDonaldTrump/status/552302476532408320</t>
  </si>
  <si>
    <t>" @ CrisJensen: @ realDonaldTrump @ 25whitney @ ApprenticeNBC @ IvankaTrump it definitely is in this household :) Great job sir."</t>
  </si>
  <si>
    <t>https://twitter.com/realDonaldTrump/status/552302585374601216</t>
  </si>
  <si>
    <t>" @ NICNAE: @ realDonaldTrump @ strongvoice he should have fired Vivicia right away - she's trash"</t>
  </si>
  <si>
    <t>https://twitter.com/realDonaldTrump/status/552302924999958528</t>
  </si>
  <si>
    <t>" @ alexpattillo: Just completed The Art of the Deal. Written the year I was born and its principles still apply today. Very inspiring!"</t>
  </si>
  <si>
    <t>https://twitter.com/realDonaldTrump/status/552303058001346561</t>
  </si>
  <si>
    <t>" @ jackievandyck: Donald it's time to boot Kate @ realDonaldTrump"</t>
  </si>
  <si>
    <t>https://twitter.com/realDonaldTrump/status/552303256433852419</t>
  </si>
  <si>
    <t>" @ tborio: @ RealityTVBliss @ IvankaTrump @ realDonaldTrump she truly is &amp; well spoken &amp; gracious."</t>
  </si>
  <si>
    <t>https://twitter.com/realDonaldTrump/status/552303439829803008</t>
  </si>
  <si>
    <t>" @ todaysrealmusic: A great night of watching @ ApprenticeNBC @ nbc . Thank you mr @ realDonaldTrump"</t>
  </si>
  <si>
    <t>https://twitter.com/realDonaldTrump/status/552303586810810369</t>
  </si>
  <si>
    <t>" @ TheRealTimC_: I'm loving @ MsVivicaFox as Project Manager! @ realDonaldTrump @ ApprenticeNBC @ nbc # CelebApprentice"</t>
  </si>
  <si>
    <t>https://twitter.com/realDonaldTrump/status/552304102156537858</t>
  </si>
  <si>
    <t>"@SRT_SuLLy: @ realDonaldTrump geraldo is an egotistical selfcentered pain! Strong competitor &amp; makes for a good show # someonepunchgeraldo"</t>
  </si>
  <si>
    <t>@SRT_SuLLy @</t>
  </si>
  <si>
    <t>https://twitter.com/realDonaldTrump/status/552304511797440514</t>
  </si>
  <si>
    <t>" @ cyber1980: @ realDonaldTrump @ todaysrealmusic @ ApprenticeNBC @ nbc great show better than the wwe lol"</t>
  </si>
  <si>
    <t>https://twitter.com/realDonaldTrump/status/552304642022187008</t>
  </si>
  <si>
    <t>" @ misstyraj: @Queen_James_22 @ realDonaldTrump @ ApprenticeNBC maybe Kate needs to go, but Kenya doesn't. The boardroom is where Kenya shines.</t>
  </si>
  <si>
    <t>@ @Queen_James_22 @ @</t>
  </si>
  <si>
    <t>https://twitter.com/realDonaldTrump/status/552304821441945600</t>
  </si>
  <si>
    <t>" @ CarlosMirabal8: @ realDonaldTrump great 2 shows tonight. Can't wait till next week."</t>
  </si>
  <si>
    <t>https://twitter.com/realDonaldTrump/status/552304852819513344</t>
  </si>
  <si>
    <t>"@_musicfreakalex: Enjoyed @ ApprenticeNBC tonight! Awesome as always Mr. @ realDonaldTrump"</t>
  </si>
  <si>
    <t>@_musicfreakalex @ @</t>
  </si>
  <si>
    <t>https://twitter.com/realDonaldTrump/status/552305012786102272</t>
  </si>
  <si>
    <t>" @ jimcureton: @ realDonaldTrump first 3 episodes great! Looking forward to rest of season."</t>
  </si>
  <si>
    <t>https://twitter.com/realDonaldTrump/status/552305233318379522</t>
  </si>
  <si>
    <t>" @ milachka10: @ realDonaldTrump great show this season....luv the back to back episodes..great cast this time"</t>
  </si>
  <si>
    <t>https://twitter.com/realDonaldTrump/status/552305347424448512</t>
  </si>
  <si>
    <t>" @ carolanncedr: @ realDonaldTrump really loving this season......"</t>
  </si>
  <si>
    <t>https://twitter.com/realDonaldTrump/status/552305477330432000</t>
  </si>
  <si>
    <t>" @ crazymamaa: @ realDonaldTrump @ alexpattillo that's a great book .. The art of the deal."</t>
  </si>
  <si>
    <t>https://twitter.com/realDonaldTrump/status/552305730200821760</t>
  </si>
  <si>
    <t>" @ bludosky2014: 721 Fifth Avenue One of the most visually striking skyscrapers ever built, the original Trump Tower http://www.trumpinternationalrealty.com/property-gallery/trump-tower/ ‚Ä¶"</t>
  </si>
  <si>
    <t>https://twitter.com/realDonaldTrump/status/552305986388893698</t>
  </si>
  <si>
    <t>" @ SirOwenDisney: @ IvankaTrump @ DonaldJTrumpJr How about a # CelebApprentice season where Ivanka &amp; Don Jr. lead teams? I'd love to see that."</t>
  </si>
  <si>
    <t>https://twitter.com/realDonaldTrump/status/552306404254830593</t>
  </si>
  <si>
    <t>" @ KPolumbo: @ realDonaldTrump @ strongvoice I give Shawn alot of credit for standing up for herself!!!!!"</t>
  </si>
  <si>
    <t>https://twitter.com/realDonaldTrump/status/552306508126769152</t>
  </si>
  <si>
    <t>https://twitter.com/realDonaldTrump/status/552306888059400194</t>
  </si>
  <si>
    <t>" @ YankeeRunnerLV:Can U trick Obama into appearing on @ ApprenticeNBC by telling him Golf is involved so you can do Country a favor&amp; FIRE HIM!</t>
  </si>
  <si>
    <t>https://twitter.com/realDonaldTrump/status/552307166582177792</t>
  </si>
  <si>
    <t>" @ McCareyDanny: @ realDonaldTrump How come @ nbc is screwing # TheApprentice by burning off episodes so fast only one hour each?"</t>
  </si>
  <si>
    <t>https://twitter.com/realDonaldTrump/status/552307466030297091</t>
  </si>
  <si>
    <t>" @ NICNAE: @ Elginet @ RealGilbert @ ApprenticeNBC @ realDonaldTrump you're awesome funny and u gained a new fan!!! Probably many!!!!"</t>
  </si>
  <si>
    <t>https://twitter.com/realDonaldTrump/status/552489402279424001</t>
  </si>
  <si>
    <t>Wow, despite the switch to Monday night, @ ApprenticeNBC ratings were higher than even the Sunday night show.</t>
  </si>
  <si>
    <t>https://twitter.com/realDonaldTrump/status/552489516700020736</t>
  </si>
  <si>
    <t>. @ kevinjonas was great but he brought the wrong person into the boardroom. Had he brought Lorenzo in, he would not have been fired.</t>
  </si>
  <si>
    <t>https://twitter.com/realDonaldTrump/status/552520887216660481</t>
  </si>
  <si>
    <t>Learn more about @ TrumpIntRealty's @ Mgriffithnyc and some of our spectacular real estate in NYC- http://youtu.be/nIzMBlmiXUY</t>
  </si>
  <si>
    <t>https://twitter.com/realDonaldTrump/status/552554946684792832</t>
  </si>
  <si>
    <t>I look forward to going to the Land Investment Expo in Iowa on Jan. 23. Record crowd‚Äîsold out venue. @ LandExpo @ PeoplesCompany</t>
  </si>
  <si>
    <t>https://twitter.com/realDonaldTrump/status/552564477020094464</t>
  </si>
  <si>
    <t>. @ JuddApatow I agree!</t>
  </si>
  <si>
    <t>https://twitter.com/realDonaldTrump/status/552568852476092416</t>
  </si>
  <si>
    <t>Thanks to our loyal viewers &amp; fans, last night‚Äôs @ ApprenticeNBC topped all the demos &amp; grew 24% in our regular slot premiere.</t>
  </si>
  <si>
    <t>https://twitter.com/realDonaldTrump/status/552570872700366848</t>
  </si>
  <si>
    <t>Congrats to @FLGovScott on today's inauguration and having done a great job!</t>
  </si>
  <si>
    <t>https://twitter.com/realDonaldTrump/status/552573386644553730</t>
  </si>
  <si>
    <t>Looking forward to next week‚Äôs unveiling of the Red Tiger @ TrumpDoral. An 18 hole masterpiece w/two island greens http://www.trumpgolfdoral.com/</t>
  </si>
  <si>
    <t>https://twitter.com/realDonaldTrump/status/552580865474453504</t>
  </si>
  <si>
    <t>Via @ EW by @ DaltonRoss: ‚Äúrecap: 'Nobody Out Thinks Donald Trump'‚Äùhttp://tvrecaps.ew.com/recap/the-celebrity-apprentice-episode-2/ ‚Ä¶</t>
  </si>
  <si>
    <t>https://twitter.com/realDonaldTrump/status/552582179335962624</t>
  </si>
  <si>
    <t>Via @ DMRegister by @ newsmanone: ‚Äú'Moon cycle' can't defeat @ ShawnJohnson on @ ApprenticeNBC‚Äùhttp://www.desmoinesregister.com/story/news/local/daniel-finney/2015/01/05/moon-cycle-shawn-johnson-apprentice/21317907/ ‚Ä¶</t>
  </si>
  <si>
    <t>https://twitter.com/realDonaldTrump/status/552583752384520192</t>
  </si>
  <si>
    <t>Congress must repeal ObamaCare. Obama will veto while Americans continue to lose their doctors &amp; pay rising premiums.</t>
  </si>
  <si>
    <t>https://twitter.com/realDonaldTrump/status/552584852139442176</t>
  </si>
  <si>
    <t>Via @ TMZ_Sports: ‚ÄúDonald Trump: Don't Mess Up @ terrellowens' Name. 'I've Seen Him Go Crazy At People'‚Äùhttp://www.tmz.com/2015/01/05/terrell-owens-donald-trump-celebrity-apprentice/ ‚Ä¶</t>
  </si>
  <si>
    <t>https://twitter.com/realDonaldTrump/status/552585904112807936</t>
  </si>
  <si>
    <t>Big announcement coming soon regarding South Carolina‚Ä¶</t>
  </si>
  <si>
    <t>https://twitter.com/realDonaldTrump/status/552622593862553600</t>
  </si>
  <si>
    <t>" @ LAWeightLoss: @ IvankaTrump I agree with Kevin being fired cause he tried to outsmart your father # CelebApprentice @ ApprenticeNBC"</t>
  </si>
  <si>
    <t>https://twitter.com/realDonaldTrump/status/552622856962867202</t>
  </si>
  <si>
    <t>" @ KyleSBaxter: I've been predicting very closely on who would get fired tonight. And I knew Kevin and Gilbert would get the axe."</t>
  </si>
  <si>
    <t>https://twitter.com/realDonaldTrump/status/552623111863291904</t>
  </si>
  <si>
    <t>" @ gfmete: @ realDonaldTrump @ LAWeightLoss @ IvankaTrump @ ApprenticeNBC No one outsmarts the boss!"</t>
  </si>
  <si>
    <t>https://twitter.com/realDonaldTrump/status/552623271855022080</t>
  </si>
  <si>
    <t>" @ TheXTOR: @dixiefriedsport @ sportstalksc @ realDonaldTrump that is genius."</t>
  </si>
  <si>
    <t>@ @dixiefriedsport @ @</t>
  </si>
  <si>
    <t>https://twitter.com/realDonaldTrump/status/552685979971366913</t>
  </si>
  <si>
    <t>" @ riley_nordquist: Donald Trump by Mac Miller will never get old "</t>
  </si>
  <si>
    <t>https://twitter.com/realDonaldTrump/status/552686257177124867</t>
  </si>
  <si>
    <t>"@gennyhatesyou: If you wanna make money stick with what you know and love - Donald Trump"</t>
  </si>
  <si>
    <t>https://twitter.com/realDonaldTrump/status/552697210811723777</t>
  </si>
  <si>
    <t>" @ Valdizzlebitch: @ realDonaldTrump my mother was right, you are amazing" Thanks.</t>
  </si>
  <si>
    <t>https://twitter.com/realDonaldTrump/status/552697515011997697</t>
  </si>
  <si>
    <t>"@bilalkostashuk: That first episode of # CelebApprentice was intense but incredible. This season is going to be bigger and better than ever!</t>
  </si>
  <si>
    <t>https://twitter.com/realDonaldTrump/status/552697678837346304</t>
  </si>
  <si>
    <t>" @ grammies28: @ realDonaldTrump ru going to run ??????" Watch!</t>
  </si>
  <si>
    <t>https://twitter.com/realDonaldTrump/status/552697725918408704</t>
  </si>
  <si>
    <t>" @ lexdeck: I swear I'll work for @ realDonaldTrump one day, watch out."</t>
  </si>
  <si>
    <t>https://twitter.com/realDonaldTrump/status/552700388479352832</t>
  </si>
  <si>
    <t>" @ AdultProdigy: @ realDonaldTrump is cool. I like him. Vote for him please." Thanks.</t>
  </si>
  <si>
    <t>https://twitter.com/realDonaldTrump/status/552701101603319808</t>
  </si>
  <si>
    <t>" @ kpdelbridge: YOU MIGHT- JUST BE -THE BEST PRESIDENT -TO COME ALONG THIS WHOLE DAM- CENTURY BUT THATS UP TO YOU? @ realDonaldTrump" Thanks.</t>
  </si>
  <si>
    <t>https://twitter.com/realDonaldTrump/status/552702552610181120</t>
  </si>
  <si>
    <t>"@AgeGrilli35: @ realDonaldTrump if I were American id vote for Donald - greatest man on the planet"</t>
  </si>
  <si>
    <t>@AgeGrilli35 @</t>
  </si>
  <si>
    <t>https://twitter.com/realDonaldTrump/status/552702829224538112</t>
  </si>
  <si>
    <t>" @ CoolLukeHH: A shame that @ kevinjonas got fired from the # CelebApprentice! Would like to see him come back! @ realDonaldTrump" HE WILL!</t>
  </si>
  <si>
    <t>https://twitter.com/realDonaldTrump/status/552702971549876225</t>
  </si>
  <si>
    <t>"@paulomyftaraj: @ realDonaldTrump is great, gosh darn we need him as president, what a hero" Thank you.</t>
  </si>
  <si>
    <t>@paulomyftaraj @</t>
  </si>
  <si>
    <t>https://twitter.com/realDonaldTrump/status/552703158901014529</t>
  </si>
  <si>
    <t>"@misstetu: I love how easily @ realDonaldTrump sees through the bull, every-single-time. # respect # CelebrityApprentice"</t>
  </si>
  <si>
    <t>@misstetu @</t>
  </si>
  <si>
    <t>https://twitter.com/realDonaldTrump/status/552703278384156672</t>
  </si>
  <si>
    <t>" @ 0nlyPablo: Watching Season 8 of @ ApprenticeNBC (w/ Joan) on YouTube and I'm hooked! Glad I found out about this show! # WhereHaveIBeen"</t>
  </si>
  <si>
    <t>https://twitter.com/realDonaldTrump/status/552704459139448832</t>
  </si>
  <si>
    <t>" @ fackinpeter: @ realDonaldTrump they hate you cuz they ain't you # trump2016"</t>
  </si>
  <si>
    <t>https://twitter.com/realDonaldTrump/status/552704755055992836</t>
  </si>
  <si>
    <t>" @ BHANKS26: @ realDonaldTrump kevin jonas was the man on # CelebrityApprentice I would love to see him come back on!" He will.</t>
  </si>
  <si>
    <t>https://twitter.com/realDonaldTrump/status/552705027408928768</t>
  </si>
  <si>
    <t>" @ AnAustrian: @ realDonaldTrump @paulomyftaraj i said many times that i wouldve voted for trump each time he ran or thought about running.</t>
  </si>
  <si>
    <t>https://twitter.com/realDonaldTrump/status/552827497948393472</t>
  </si>
  <si>
    <t>‚ÄúFailure is simply the opportunity to begin again, this time more intelligently.‚Äù - Henry Ford</t>
  </si>
  <si>
    <t>https://twitter.com/realDonaldTrump/status/552915912236748801</t>
  </si>
  <si>
    <t>Via @ BreitbartNews by @ mboyle1: "Exclusive: Trump To Address South Carolina Tea Party Convention"http://www.breitbart.com/big-government/2015/01/07/exclusive-trump-to-address-south-carolina-tea-party-convention/ ‚Ä¶</t>
  </si>
  <si>
    <t>https://twitter.com/realDonaldTrump/status/552943302518272000</t>
  </si>
  <si>
    <t>Via @ TheYBF: ‚Äú @ msvivicafox Attends A Private Screening + Donald Trump DONATES $25K To @ peachespulliam‚ÄôS Kamp Kizzy‚Äùhttp://theybf.com/2015/01/06/the-apprentices-celebrity-apprentice-star-vivica-fox-attends-a-private-screening-donald ‚Ä¶</t>
  </si>
  <si>
    <t>https://twitter.com/realDonaldTrump/status/552944550617300992</t>
  </si>
  <si>
    <t>‚ÄúThe Trumps pay tribute to the late @ Joan_Rivers‚Äù http://www.azcentral.com/story/entertainment/people/2015/01/05/trumps-pay-tribute-to-late-joan-rivers/21297135/ ‚Ä¶ via @ azcentral</t>
  </si>
  <si>
    <t>https://twitter.com/realDonaldTrump/status/552946688558907393</t>
  </si>
  <si>
    <t>My condolences and prayers to the victims of the terrorist attack in Paris.</t>
  </si>
  <si>
    <t>https://twitter.com/realDonaldTrump/status/552946816099315712</t>
  </si>
  <si>
    <t>Why does Obama continue to release the worst of the worst from Gitmo?! Look at Paris and wake up!</t>
  </si>
  <si>
    <t>https://twitter.com/realDonaldTrump/status/552950341613133824</t>
  </si>
  <si>
    <t>Congratulations to new Congressman @ leezeldin being named to House Foreign Affairs Comm. and co-chair the House Republican Israel Caucus.</t>
  </si>
  <si>
    <t>https://twitter.com/realDonaldTrump/status/552955075715690496</t>
  </si>
  <si>
    <t>If the people so violently shot down in Paris had guns, at least they would have had a fighting chance.</t>
  </si>
  <si>
    <t>https://twitter.com/realDonaldTrump/status/552955167533174785</t>
  </si>
  <si>
    <t>Isn‚Äôt it interesting that the tragedy in Paris took place in one of the toughest gun control countries in the world?</t>
  </si>
  <si>
    <t>https://twitter.com/realDonaldTrump/status/552955292875759616</t>
  </si>
  <si>
    <t>Remember, when guns are outlawed, only outlaws will have guns!</t>
  </si>
  <si>
    <t>https://twitter.com/realDonaldTrump/status/552967828408893440</t>
  </si>
  <si>
    <t>Via @ thestate by @ andyshain: ‚ÄúDonald Trump joins other 2016 prospects speaking at SC Tea Party Convention‚Äù http://www.thestate.com/2015/01/07/3913621/donald-trump-joins-other-2016.html ‚Ä¶</t>
  </si>
  <si>
    <t>https://twitter.com/realDonaldTrump/status/552968920395943936</t>
  </si>
  <si>
    <t>‚ÄúDonald Trump to address SC Tea Party Coalition at Myrtle Beach event‚Äù http://www.carolinalive.com/news/story.aspx?id=1145932#.VK2_RCvF_9N ‚Ä¶ via @ CarolinaLive by @timmcginniswpde</t>
  </si>
  <si>
    <t>https://twitter.com/realDonaldTrump/status/552982666241642496</t>
  </si>
  <si>
    <t>I would like to thank @ GolfMagazine for the really nice review of Trump National Doral - Best Renovation of the Year (and maybe all time).</t>
  </si>
  <si>
    <t>https://twitter.com/realDonaldTrump/status/552983766986403840</t>
  </si>
  <si>
    <t>" @ VinDaniels: @ GlennNights @ realDonaldTrump He is correct. France has harsh gun laws. Terrorists were carrying AK47."</t>
  </si>
  <si>
    <t>https://twitter.com/realDonaldTrump/status/552983818622484481</t>
  </si>
  <si>
    <t>" @ japple8686: @ My3Alexandra @ realDonaldTrump cop was unarmed watch the news"</t>
  </si>
  <si>
    <t>https://twitter.com/realDonaldTrump/status/552993161518522368</t>
  </si>
  <si>
    <t>Almost no news organizations are showing the "satirical" pictures. Gee, I wonder why? The media is usually so brave!</t>
  </si>
  <si>
    <t>https://twitter.com/realDonaldTrump/status/553081268800614400</t>
  </si>
  <si>
    <t>Who is paying for that tedious Smokey Bear commercial that is on all the time - enough already!</t>
  </si>
  <si>
    <t>https://twitter.com/realDonaldTrump/status/553081935007084544</t>
  </si>
  <si>
    <t>Politicians are ALL TALK, NO ACTION! --- just look at our country.</t>
  </si>
  <si>
    <t>https://twitter.com/realDonaldTrump/status/553083025752600576</t>
  </si>
  <si>
    <t>" @ JoshuaDummer: @ realDonaldTrump Please run for President."</t>
  </si>
  <si>
    <t>https://twitter.com/realDonaldTrump/status/553083090684624896</t>
  </si>
  <si>
    <t>" @ MONEYmakingSHOE: @ realDonaldTrump run for president."</t>
  </si>
  <si>
    <t>https://twitter.com/realDonaldTrump/status/553083385787457538</t>
  </si>
  <si>
    <t>" @ Erniefan4life: @ realDonaldTrump right on man. Run for president &amp; fix it."</t>
  </si>
  <si>
    <t>https://twitter.com/realDonaldTrump/status/553083658513690624</t>
  </si>
  <si>
    <t>" @ YankeeRunnerLV:Please Please Please give STRONG AND SERIOUS consideration running in 2016 and saving this country. U have my vote # Trump16</t>
  </si>
  <si>
    <t>https://twitter.com/realDonaldTrump/status/553083916970885120</t>
  </si>
  <si>
    <t>" @ DEmeryTaylor: @ realDonaldTrump The country needs TRUMP IN 2016!"</t>
  </si>
  <si>
    <t>https://twitter.com/realDonaldTrump/status/553084371574718465</t>
  </si>
  <si>
    <t>" @ kim_ann1: @ realDonaldTrump @ JoshuaDummer I'll vote Donald "</t>
  </si>
  <si>
    <t>https://twitter.com/realDonaldTrump/status/553084474809126913</t>
  </si>
  <si>
    <t>" @ BNicehouse: @ realDonaldTrump GET THIS LUNATIC OUT OF OFFICE RUN FOR PRESIDENT!"</t>
  </si>
  <si>
    <t>https://twitter.com/realDonaldTrump/status/553084703201587200</t>
  </si>
  <si>
    <t>" @ CazeauHue: @ realDonaldTrump @ JoshuaDummer you'll be the best president for USA"</t>
  </si>
  <si>
    <t>https://twitter.com/realDonaldTrump/status/553084753591959552</t>
  </si>
  <si>
    <t>" @ BNicehouse: @ realDonaldTrump we need someone with a sense of urgency and you are the man! # trump2016"</t>
  </si>
  <si>
    <t>https://twitter.com/realDonaldTrump/status/553084871351226369</t>
  </si>
  <si>
    <t>" @ Bennn_G: @ realDonaldTrump you need to show them how it's done, run for office"</t>
  </si>
  <si>
    <t>https://twitter.com/realDonaldTrump/status/553084996249219072</t>
  </si>
  <si>
    <t>" @ jackievandyck: @ realDonaldTrump I get to vote for the president for the first time in 2016. I hope you're on the ballot"</t>
  </si>
  <si>
    <t>https://twitter.com/realDonaldTrump/status/553085514216378368</t>
  </si>
  <si>
    <t>"@eflaves: @ realDonaldTrump motivate me to actually vote and get on that forkin ballot "</t>
  </si>
  <si>
    <t>@eflaves @</t>
  </si>
  <si>
    <t>https://twitter.com/realDonaldTrump/status/553085599549505537</t>
  </si>
  <si>
    <t>"@themattgrissom: @ realDonaldTrump That's why someone not in politics needs to run for president. I think you know a guy."</t>
  </si>
  <si>
    <t>@themattgrissom @</t>
  </si>
  <si>
    <t>https://twitter.com/realDonaldTrump/status/553085827325374464</t>
  </si>
  <si>
    <t>" @ JACK_CITY_ @ realDonaldTrump Looks like you're going to have to take action like you do with business and make a change yourself. # Trump2016</t>
  </si>
  <si>
    <t>https://twitter.com/realDonaldTrump/status/553085905918242816</t>
  </si>
  <si>
    <t>" @ salomey5: LOL RT @ realDonaldTrump: " @ DEmeryTaylor: @ realDonaldTrump The country needs TRUMP IN 2016!""</t>
  </si>
  <si>
    <t>https://twitter.com/realDonaldTrump/status/553086018719866880</t>
  </si>
  <si>
    <t>"@MARYlaand_: @ realDonaldTrump why aren't you running for president? I'm not even a republican but I'd still vote for you"</t>
  </si>
  <si>
    <t>@MARYlaand_ @</t>
  </si>
  <si>
    <t>https://twitter.com/realDonaldTrump/status/553086207715192832</t>
  </si>
  <si>
    <t>" @ willfitz94: @ realDonaldTrump # trump2016 or bust"</t>
  </si>
  <si>
    <t>https://twitter.com/realDonaldTrump/status/553086377924243456</t>
  </si>
  <si>
    <t>" @ Daniel_Stephan_: @ realDonaldTrump We need you in the white house, Donald. Somebody's gotta get this country back on track! # Trump2016"</t>
  </si>
  <si>
    <t>https://twitter.com/realDonaldTrump/status/553086508178345984</t>
  </si>
  <si>
    <t>" @ mustafa_nadia: @ BNicehouse I agree! What America needs right now isn't a politician, but a businessman who can run America effectively."</t>
  </si>
  <si>
    <t>https://twitter.com/realDonaldTrump/status/553086749023670273</t>
  </si>
  <si>
    <t>" @ chrispalmer: @ realDonaldTrump Trump is up late...preparing his campaign for president, I hope"</t>
  </si>
  <si>
    <t>https://twitter.com/realDonaldTrump/status/553086943714873346</t>
  </si>
  <si>
    <t>" @ kencee11: We need you to run for POTUS. we need a REAL American, one with the same values that built this country.. GO TRUMP 2016 !"</t>
  </si>
  <si>
    <t>https://twitter.com/realDonaldTrump/status/553087263249543168</t>
  </si>
  <si>
    <t>"@Jake_Wiley12: # Trump16 # Trump16 # Trump16 # Trump16 # Trump16 @ realDonaldTrump"</t>
  </si>
  <si>
    <t>@Jake_Wiley12 @</t>
  </si>
  <si>
    <t>https://twitter.com/realDonaldTrump/status/553087380480331776</t>
  </si>
  <si>
    <t>" @ prowland11: @ realDonaldTrump can't wait for my first presidential vote to be for you! # Trump16"</t>
  </si>
  <si>
    <t>https://twitter.com/realDonaldTrump/status/553088087644200961</t>
  </si>
  <si>
    <t>" @ sassysexylove: " @ realDonaldTrump: Politicians are ALL TALK, NO ACTION! --- just look at our country." Exactly right! # trump2016"</t>
  </si>
  <si>
    <t>https://twitter.com/realDonaldTrump/status/553088199976050688</t>
  </si>
  <si>
    <t>" @ prowland11: We need someone like you who can step in and start making some good decisions that will bring America back to prominence."</t>
  </si>
  <si>
    <t>https://twitter.com/realDonaldTrump/status/553088400845471744</t>
  </si>
  <si>
    <t>" @ KinoFlowBros: @ realDonaldTrump # trump2016 # trump2016 # trump2016 # trump2016 # trump2016 # trump2016 # trump2016"</t>
  </si>
  <si>
    <t># # # # # # #</t>
  </si>
  <si>
    <t>https://twitter.com/realDonaldTrump/status/553088507951210496</t>
  </si>
  <si>
    <t>" @ awildpiglet: @ realDonaldTrump we need you in that office!! # Trump16 !!"</t>
  </si>
  <si>
    <t>https://twitter.com/realDonaldTrump/status/553089073465032704</t>
  </si>
  <si>
    <t>" @ SparkleAWin: Besides U, I think @ IvankaTrump would be a great choice as the 1st woman President. Very business savy like her dad"</t>
  </si>
  <si>
    <t>https://twitter.com/realDonaldTrump/status/553089239098093568</t>
  </si>
  <si>
    <t>"@HGswiney: I want my vote to be for someone with values that can turn this nation around @ realDonaldTrump. # Trump16"</t>
  </si>
  <si>
    <t>https://twitter.com/realDonaldTrump/status/553089364033810433</t>
  </si>
  <si>
    <t>" @ salvatorenasca: @ realDonaldTrump A real man who cares about his country only needs a few hours to sleep. # TRUMP2016 # Work&amp;Progress"</t>
  </si>
  <si>
    <t>https://twitter.com/realDonaldTrump/status/553089635245903872</t>
  </si>
  <si>
    <t>" @ alli_dukes: I'd love to see @ realDonaldTrump run in 2016"</t>
  </si>
  <si>
    <t>https://twitter.com/realDonaldTrump/status/553089683195199488</t>
  </si>
  <si>
    <t>" @ TristanDixon17: I always said I'd never vote but if @ realDonaldTrump runs for president than he's got mine # trump2016"</t>
  </si>
  <si>
    <t>https://twitter.com/realDonaldTrump/status/553089907728863233</t>
  </si>
  <si>
    <t>" @ JustSoldCom: Finally a real American running America!! @ realDonaldTrump"</t>
  </si>
  <si>
    <t>https://twitter.com/realDonaldTrump/status/553090223849340928</t>
  </si>
  <si>
    <t>Goodnight everyone, sleep tight!</t>
  </si>
  <si>
    <t>https://twitter.com/realDonaldTrump/status/553134298182979586</t>
  </si>
  <si>
    <t>It's record cold all over the country and world - where the hell is global warming, we need some fast!</t>
  </si>
  <si>
    <t>https://twitter.com/realDonaldTrump/status/553184405955813377</t>
  </si>
  <si>
    <t>" @ InsideSouthFL: Photo: # JonathanAldridge &amp; # DonaldTrump #1 show @ TheApprentice9 @ NBC! #1 Golf Course @ TrumpDoral! https://twitter.com/InsideSouthFL/status/553183671801634816/photo/1pic.twitter.com/plLUbr9WlF "</t>
  </si>
  <si>
    <t># # #1 #1</t>
  </si>
  <si>
    <t>https://twitter.com/realDonaldTrump/status/553189077248647168</t>
  </si>
  <si>
    <t>Watch @ ApprenticeNBC episode 2 online again via @ nbc: ‚ÄúNobody Out Thinks Donald Trump"http://www.nbc.com/the-celebrity-apprentice/video/nobody-out-thinks-donald-trump/2837606 ‚Ä¶</t>
  </si>
  <si>
    <t>https://twitter.com/realDonaldTrump/status/553200173116309504</t>
  </si>
  <si>
    <t>Via @ nypost by @ StarrMSS: ‚ÄúTrump: @ ApprenticeNBC contestants ‚Äòthe meanest by far‚Äô‚Äùhttp://nypost.com/2015/01/06/trump-celeb-apprentice-contestants-the-meanest-by-far/ ‚Ä¶</t>
  </si>
  <si>
    <t>https://twitter.com/realDonaldTrump/status/553218560219439106</t>
  </si>
  <si>
    <t>https://twitter.com/realDonaldTrump/status/553246391582330880</t>
  </si>
  <si>
    <t># TBT With Tommy Lee Jones at Mar-a-Lago. http://instagram.com/p/xmhMhUmhey/</t>
  </si>
  <si>
    <t>https://twitter.com/realDonaldTrump/status/553254702331473920</t>
  </si>
  <si>
    <t>I will be on @ letterman tonight. Be sure to watch! Always a great time. @ LateShow</t>
  </si>
  <si>
    <t>https://twitter.com/realDonaldTrump/status/553258779887017984</t>
  </si>
  <si>
    <t>Via @ ArutzSheva_En by Moshe Cohen: ‚ÄúDonald Trump: French Gun Control Allowed Terrorists to Succeed‚Äùhttp://www.israelnationalnews.com/News/News.aspx/189660#.VK6z0SvF_9M ‚Ä¶</t>
  </si>
  <si>
    <t>https://twitter.com/realDonaldTrump/status/553266749068832770</t>
  </si>
  <si>
    <t>To be completed this year,Trump Int‚Äôl Golf Club Dubai will feature a 7,205-yard, par 71 &amp; double-sided driving range http://www.trumpgolfdubai.com/</t>
  </si>
  <si>
    <t>https://twitter.com/realDonaldTrump/status/553273861454966785</t>
  </si>
  <si>
    <t>Looking forward to being honored with the prestigious ‚ÄòFriend of Israel‚Äô award at the @ Algemeiner Gala Dinner https://gjcf.net/gala/join/</t>
  </si>
  <si>
    <t>https://twitter.com/realDonaldTrump/status/553296201463119875</t>
  </si>
  <si>
    <t>‚ÄúBut if someone has a gun and is trying to kill you... it would be reasonable to shoot back with your own gun.‚Äù - @ DalaiLama</t>
  </si>
  <si>
    <t>https://twitter.com/realDonaldTrump/status/553308643152916480</t>
  </si>
  <si>
    <t>Fact ‚Äì the tighter the gun laws, the more violence. The criminals will always have guns.</t>
  </si>
  <si>
    <t>https://twitter.com/realDonaldTrump/status/553312128686637059</t>
  </si>
  <si>
    <t>Via @Newsmax_Media by @ melaniebatley: "Donald Trump: France's Strict Gun Laws Enabled Attack"http://www.Newsmax.com/Headline/Donald-Trump-France-gun-laws-Paris-attack/2015/01/08/id/617261/#ixzz3OGoWg0rh ‚Ä¶</t>
  </si>
  <si>
    <t>#ixzz3OGoWg0rh</t>
  </si>
  <si>
    <t>https://twitter.com/realDonaldTrump/status/553315887894519809</t>
  </si>
  <si>
    <t>You may want to watch David Letterman tonight - I am on!</t>
  </si>
  <si>
    <t>https://twitter.com/realDonaldTrump/status/553400106545053696</t>
  </si>
  <si>
    <t>" @ FrobBedrickson: @ realDonaldTrump love the # CelebrityApprentice! Absolutely 100% gold!"</t>
  </si>
  <si>
    <t>https://twitter.com/realDonaldTrump/status/553400205413195776</t>
  </si>
  <si>
    <t>"@DuttyVal202: ‚Äú @ realDonaldTrump: It's record cold all over the country and world - where the hell is global warming, we need some fast!‚Äù</t>
  </si>
  <si>
    <t>@DuttyVal202 @</t>
  </si>
  <si>
    <t>https://twitter.com/realDonaldTrump/status/553403365049507840</t>
  </si>
  <si>
    <t>. @ ximenaNR Great job, we are all proud of you - one of our all time BEST!</t>
  </si>
  <si>
    <t>https://twitter.com/realDonaldTrump/status/553405459320041472</t>
  </si>
  <si>
    <t>" @ Christ_Step: @ realDonaldTrump 2016 better be the year, first year I'll be able to vote and we need a money mastermind like you in office.</t>
  </si>
  <si>
    <t>https://twitter.com/realDonaldTrump/status/553406236474236929</t>
  </si>
  <si>
    <t>" @ Nnogemane: @ realdonaldtrump just watched y interview-the economic club. Great interview!!" Thanks.</t>
  </si>
  <si>
    <t>https://twitter.com/realDonaldTrump/status/553406757914284032</t>
  </si>
  <si>
    <t>"@lordmackie1: @ realDonaldTrump just caught up on the celeb apprentice AND IM HOOKED. GERLADO IS A MANIAC AND I LOVE IT AND YOU"</t>
  </si>
  <si>
    <t>@lordmackie1 @</t>
  </si>
  <si>
    <t>https://twitter.com/realDonaldTrump/status/553407339114799105</t>
  </si>
  <si>
    <t>" @ StacyRippy: @ realDonaldTrump Darn it! If only those criminals would follow the laws of gun legislation! # 2a BUT THEY DON'T"</t>
  </si>
  <si>
    <t>https://twitter.com/realDonaldTrump/status/553407871409750016</t>
  </si>
  <si>
    <t>" @ AdamAngus15: @ realDonaldTrump # CelebrityApprentice = my new favorite show" Great.</t>
  </si>
  <si>
    <t>https://twitter.com/realDonaldTrump/status/553408165019414531</t>
  </si>
  <si>
    <t>" @ KevWeezy5: @ realDonaldTrump = my personal hero"</t>
  </si>
  <si>
    <t>https://twitter.com/realDonaldTrump/status/553414390352187392</t>
  </si>
  <si>
    <t>" @ jenlynette: @ realDonaldTrump @lordmackie1 great show this season # CelebrityApprentice"</t>
  </si>
  <si>
    <t>https://twitter.com/realDonaldTrump/status/553414450272043008</t>
  </si>
  <si>
    <t>" @ LikeFineWine63: @ realDonaldTrump You ROCK and I u!"</t>
  </si>
  <si>
    <t>https://twitter.com/realDonaldTrump/status/553414977621868544</t>
  </si>
  <si>
    <t>"@tiyah_valentina: @ realDonaldTrump # CelebrityApprentice best show of alllllll time."</t>
  </si>
  <si>
    <t>@tiyah_valentina @</t>
  </si>
  <si>
    <t>https://twitter.com/realDonaldTrump/status/553417900485533698</t>
  </si>
  <si>
    <t>" @ ClarkRogers123: @ realDonaldTrump tellen it like it is such a Genius!!!!"</t>
  </si>
  <si>
    <t>https://twitter.com/realDonaldTrump/status/553418068064743424</t>
  </si>
  <si>
    <t>" @ sassysexylove: " @ realDonaldTrump: "@tiyah_valentina: # CelebrityApprentice best show of alllllll time."" ABSOLUTELY! Wish it was on more!"</t>
  </si>
  <si>
    <t>https://twitter.com/realDonaldTrump/status/553420152705146881</t>
  </si>
  <si>
    <t>"@BenjamineEm: @ realDonaldTrump's views regarding a more affordable health care system expressed on @ Letterman is spot on."</t>
  </si>
  <si>
    <t>@BenjamineEm @ @</t>
  </si>
  <si>
    <t>https://twitter.com/realDonaldTrump/status/553420461842112513</t>
  </si>
  <si>
    <t>" @ XimenaFansNR: @ ximenaNR @ realDonaldTrump Of course she is the BEST! No one will ever be better than she "</t>
  </si>
  <si>
    <t>https://twitter.com/realDonaldTrump/status/553420716134391808</t>
  </si>
  <si>
    <t>" @ RayPlaca: @ realDonaldTrump watching you now. Great tv"</t>
  </si>
  <si>
    <t>https://twitter.com/realDonaldTrump/status/553420799458426882</t>
  </si>
  <si>
    <t>" @ HeelsGunner: Watched @ realDonaldTrump on The Late Show talk fiscally responsible politics, we need more of that in this country!"</t>
  </si>
  <si>
    <t>https://twitter.com/realDonaldTrump/status/553421365723037697</t>
  </si>
  <si>
    <t>" @ MrsMikeHoover: @ realDonaldTrump watching @ The_lateshow I'm thinking # DonaldTrump for president please run I'll vote "</t>
  </si>
  <si>
    <t>https://twitter.com/realDonaldTrump/status/553421409754841088</t>
  </si>
  <si>
    <t>" @ marinafey: @ ximenaNR @ realDonaldTrump both of you are role models"</t>
  </si>
  <si>
    <t>https://twitter.com/realDonaldTrump/status/553421453111345152</t>
  </si>
  <si>
    <t>"@JuliaKoinis: @ realDonaldTrump tellin it how it is on letterman, love ya Donald"</t>
  </si>
  <si>
    <t>@JuliaKoinis @</t>
  </si>
  <si>
    <t>https://twitter.com/realDonaldTrump/status/553421642865442816</t>
  </si>
  <si>
    <t>"@daxdav21: Say what you will about @ realDonaldTrump, the man is not only a business &amp; political expert, but he truly loves his country!</t>
  </si>
  <si>
    <t>@daxdav21 @</t>
  </si>
  <si>
    <t>https://twitter.com/realDonaldTrump/status/553421800328425473</t>
  </si>
  <si>
    <t>" @ allteamscards: @ realDonaldTrump Great interview on # Letterman. Yes, we r going to miss him!"</t>
  </si>
  <si>
    <t>https://twitter.com/realDonaldTrump/status/553422501112721408</t>
  </si>
  <si>
    <t>" @ b0923ef3dd5d46c Wow! Thx Donald! You said it like it is.....who would of thought you you were out for the blue collar....poor people....."</t>
  </si>
  <si>
    <t>https://twitter.com/realDonaldTrump/status/553422658227167232</t>
  </si>
  <si>
    <t>" @ city1star: @ realDonaldTrump Great job on Letterman. You're absolutely correct about healthcare it's horrible &amp; not working."</t>
  </si>
  <si>
    <t>https://twitter.com/realDonaldTrump/status/553423003468718080</t>
  </si>
  <si>
    <t>" @ sassysexylove: " @ AdamAngus15: @ realDonaldTrump # CelebrityApprentice = my new favorite show" Great." My mom&amp;I watch together! # Bonding"</t>
  </si>
  <si>
    <t>https://twitter.com/realDonaldTrump/status/553423132389031936</t>
  </si>
  <si>
    <t>" @ MoneGuapboi716: " @ realDonaldTrump: " @ LikeFineWine63: @ realDonaldTrump You ROCK and I u!"""</t>
  </si>
  <si>
    <t>https://twitter.com/realDonaldTrump/status/553423238613979136</t>
  </si>
  <si>
    <t>" @ yolandpop: " @ sassysexylove: " @ realDonaldTrump: "@tiyah_valentina: # CelebrityApprentice best show of alllllll time."" ABSOLUTELY!"</t>
  </si>
  <si>
    <t>https://twitter.com/realDonaldTrump/status/553423319547260928</t>
  </si>
  <si>
    <t>"@CuneytGkn: @ realDonaldTrump keepƒ±ng ƒ±t real on Davƒ±d Letterman pic.twitter.com/PzIVEqBwka"</t>
  </si>
  <si>
    <t>@CuneytGkn @</t>
  </si>
  <si>
    <t>https://twitter.com/realDonaldTrump/status/553423785035317248</t>
  </si>
  <si>
    <t>" @ RositaLacruz: I love you @ realDonaldTrump I love yours books ‚ô°‚ô°‚ô° resgards from Venezuela!!!!"</t>
  </si>
  <si>
    <t>https://twitter.com/realDonaldTrump/status/553423958843097088</t>
  </si>
  <si>
    <t>" @ ConConBonBon7: @ realDonaldTrump saw u on Letterman, always a treat! # Trump2016 # Trump4President"</t>
  </si>
  <si>
    <t>https://twitter.com/realDonaldTrump/status/553424343519481856</t>
  </si>
  <si>
    <t>" @ Dapp4: @ realDonaldTrump Man I love you! # TheDonaldForPres."</t>
  </si>
  <si>
    <t>https://twitter.com/realDonaldTrump/status/553424558674706432</t>
  </si>
  <si>
    <t>" @ twojjrs: ‚Äú @ realDonaldTrump: "@JuliaKoinis: @ realDonaldTrump tellin it how it is on letterman, love ya Donald"‚Äù He Should be # President"</t>
  </si>
  <si>
    <t>@ @ @JuliaKoinis @</t>
  </si>
  <si>
    <t>https://twitter.com/realDonaldTrump/status/553424696289796096</t>
  </si>
  <si>
    <t>" @ MarkWeinzierl: Love that @ realDonaldTrump is one of the few famous people in the public eye that will proudly support the # 2ndamendment!"</t>
  </si>
  <si>
    <t>https://twitter.com/realDonaldTrump/status/553424850023632896</t>
  </si>
  <si>
    <t>" @ gpadilla0724: . @ realDonaldTrump should definitely run for president in 2016! What a true American"</t>
  </si>
  <si>
    <t>https://twitter.com/realDonaldTrump/status/553424895028514816</t>
  </si>
  <si>
    <t>" @ coxsam5: I swear @ realDonaldTrump is my ideal. I just wanna be successful"</t>
  </si>
  <si>
    <t>https://twitter.com/realDonaldTrump/status/553424985373814785</t>
  </si>
  <si>
    <t>" @ BIGDADDY441: @ realDonaldTrump run for president so that Hillary don't win. Please?"</t>
  </si>
  <si>
    <t>https://twitter.com/realDonaldTrump/status/553425132497408000</t>
  </si>
  <si>
    <t>"@Brad_Carley: @ realDonaldTrump Awesome Job on Letterman, great interview!"</t>
  </si>
  <si>
    <t>@Brad_Carley @</t>
  </si>
  <si>
    <t>https://twitter.com/realDonaldTrump/status/553425176306929664</t>
  </si>
  <si>
    <t>" @ cwbyfn12: @ realDonaldTrump you really need to run for president. Our country needs a leader like you!"</t>
  </si>
  <si>
    <t>https://twitter.com/realDonaldTrump/status/553425239640932352</t>
  </si>
  <si>
    <t>" @ jjeffries33: @ realDonaldTrump hopefully your announcing your running for president tonight on Letterman! # trump2016"</t>
  </si>
  <si>
    <t>https://twitter.com/realDonaldTrump/status/553425281407782912</t>
  </si>
  <si>
    <t>"@_castoz: @ realDonaldTrump should be president of the united states"</t>
  </si>
  <si>
    <t>@_castoz @</t>
  </si>
  <si>
    <t>https://twitter.com/realDonaldTrump/status/553425326748221440</t>
  </si>
  <si>
    <t>" @ JackiieG: Why isn't @ realDonaldTrump president yet #2016 is your year"</t>
  </si>
  <si>
    <t>https://twitter.com/realDonaldTrump/status/553425360600436736</t>
  </si>
  <si>
    <t>" @ Albalight12: @ realDonaldTrump you should be president # teamtrump # mrpresident # trump2016"</t>
  </si>
  <si>
    <t>https://twitter.com/realDonaldTrump/status/553425423842160641</t>
  </si>
  <si>
    <t>" @ mikeyjacques: @ realDonaldTrump is a BAD A$$, I could only be so lucky to have an amazing mentor like that in my life."</t>
  </si>
  <si>
    <t>https://twitter.com/realDonaldTrump/status/553425476778487810</t>
  </si>
  <si>
    <t>"@d_bunzz: @ realDonaldTrump The donald looking good in the red tie on David letterman # VoteRed #2016"</t>
  </si>
  <si>
    <t>@d_bunzz @</t>
  </si>
  <si>
    <t>https://twitter.com/realDonaldTrump/status/553425730710044672</t>
  </si>
  <si>
    <t>" @ toby_boyer: @ realDonaldTrump we need you to save our country! # runforprez"</t>
  </si>
  <si>
    <t>https://twitter.com/realDonaldTrump/status/553426085686562816</t>
  </si>
  <si>
    <t>" @ JamieScoins: Would you approve of Martin @Scorsese or Francis Ford Coppola ever directing a movie of your life ? Would be fascinating!"</t>
  </si>
  <si>
    <t>https://twitter.com/realDonaldTrump/status/553426249675440128</t>
  </si>
  <si>
    <t>" @ macaronipizzaa: @ realDonaldTrump would make everything better if he ran for president lol" I agree.</t>
  </si>
  <si>
    <t>https://twitter.com/realDonaldTrump/status/553426323885268992</t>
  </si>
  <si>
    <t>" @ HargraveGlobal: I really hope @ realDonaldTrump is running for president."</t>
  </si>
  <si>
    <t>https://twitter.com/realDonaldTrump/status/553426459415814144</t>
  </si>
  <si>
    <t>" @ ZachAdkinsZ: @ realDonaldTrump You should totally run for president. I don't think Hillary has what it takes."</t>
  </si>
  <si>
    <t>https://twitter.com/realDonaldTrump/status/553426663393222656</t>
  </si>
  <si>
    <t>" @ _Snurk: We need @ realDonaldTrump to save the day! We're not worryin' at all bc Donal Trump is ON THE WAY 2016!! Listen for his call!"</t>
  </si>
  <si>
    <t>https://twitter.com/realDonaldTrump/status/553500110219657216</t>
  </si>
  <si>
    <t>" @ erikmthompson: I just don't want # DonaldTrump to run for president because that would mean no more # TheApprentice Donald Trumps Letterman</t>
  </si>
  <si>
    <t>https://twitter.com/realDonaldTrump/status/553500375815565313</t>
  </si>
  <si>
    <t>" @ scooper1949P: Hello Mr. Trump. I am very proud of you for saying what you said about "Guns in Paris". I hope you become President."</t>
  </si>
  <si>
    <t>https://twitter.com/realDonaldTrump/status/553524460704530434</t>
  </si>
  <si>
    <t>" @ Carastarey: So glad The Celebrity apprentice is back!! I love this show. @ realDonaldTrump @ ApprenticeNBC"</t>
  </si>
  <si>
    <t>https://twitter.com/realDonaldTrump/status/553573302183424000</t>
  </si>
  <si>
    <t>https://twitter.com/realDonaldTrump/status/553579327972192256</t>
  </si>
  <si>
    <t>Watch my appearance on @ Letterman from last night-http://bit.ly/1KsrtBG</t>
  </si>
  <si>
    <t>https://twitter.com/realDonaldTrump/status/553653206820327424</t>
  </si>
  <si>
    <t>Entrepreneurs: Be totally focused. Know everything you can about what you're doing. Give your work 100% of your concentrated effort.</t>
  </si>
  <si>
    <t>https://twitter.com/realDonaldTrump/status/553655993511710722</t>
  </si>
  <si>
    <t>Entrepreneurs: Business is a creative endeavor. Being innovative = being open to new ideas. Keep an open mind!</t>
  </si>
  <si>
    <t>https://twitter.com/realDonaldTrump/status/553656481992941569</t>
  </si>
  <si>
    <t>https://twitter.com/realDonaldTrump/status/553662978755948545</t>
  </si>
  <si>
    <t>Via @Newsmax_Media: ‚ÄúDonald Trump 2016: 8 Facts About Personal Life of GOP Presidential Hopeful‚Äùhttp://www.newsmax.com/fastfeatures/donald-trump-2016-personal-life/2015/01/08/id/617431/ ‚Ä¶</t>
  </si>
  <si>
    <t>https://twitter.com/realDonaldTrump/status/553668786461896704</t>
  </si>
  <si>
    <t>‚Äú @ MissUSA Nia Sanchez of Nevada is ready for @ missuniverse‚Äù http://www.lasvegassun.com/vegasdeluxe/2015/jan/09/miss-usa-nia-sanchez-henderson-ready-miss-universe/ ‚Ä¶ via @ lasvegassun by @ Robin_Leach</t>
  </si>
  <si>
    <t>https://twitter.com/realDonaldTrump/status/553673122734702592</t>
  </si>
  <si>
    <t>‚Äú @ Letterman to Donald Trump: ‚ÄòFire @ geraldorivera‚Äô‚Äù http://www.mediaite.com/tv/david-letterman-to-donald-trump-fire-geraldo/ ‚Ä¶ via @ Mediaite by @ TheMattWilstein</t>
  </si>
  <si>
    <t>https://twitter.com/realDonaldTrump/status/553681912137809920</t>
  </si>
  <si>
    <t>Via @ wbtwnews13 by @elizabethk_wbtw: ‚ÄúDonald Trump will deliver keynote address to the SC Tea Party Convention‚Äù http://www.wbtw.com/story/27788502/donald-trump-will-deliver-keynote-address-to-the-south-carolina-tea-party-convention ‚Ä¶</t>
  </si>
  <si>
    <t>https://twitter.com/realDonaldTrump/status/553687574368489474</t>
  </si>
  <si>
    <t>Via @ WDesMoinesPatch by @ DerekJ3031: ‚Äú @ ShawnJohnson on @ ApprenticeNBC‚Äùhttp://patch.com/iowa/urbandale/shawn-johnson-celebrity-apprentice-0 ‚Ä¶</t>
  </si>
  <si>
    <t>https://twitter.com/realDonaldTrump/status/553765763379892224</t>
  </si>
  <si>
    <t>" @ DexterTeebow: @ realDonaldTrump : U R spot-on; however, "Fools reject and even rage at truths." King Solomon."</t>
  </si>
  <si>
    <t>https://twitter.com/realDonaldTrump/status/553766196752158720</t>
  </si>
  <si>
    <t>"@LTaustin_: # CelebrityApprentice is my favorite reality show right now S/O @ realDonaldTrump"</t>
  </si>
  <si>
    <t>@LTaustin_ @</t>
  </si>
  <si>
    <t>https://twitter.com/realDonaldTrump/status/553849911788466176</t>
  </si>
  <si>
    <t>" @ run: Can you really argue withDonaldTrump view that an individual has the right to defend self &amp; family when life is directly threatened?</t>
  </si>
  <si>
    <t>https://twitter.com/realDonaldTrump/status/553849985872453633</t>
  </si>
  <si>
    <t>" @ jewmoney5280: @ realDonaldTrump Geraldo Rivera is the Gary Busey of this season of # CelebrityApprentice"</t>
  </si>
  <si>
    <t>https://twitter.com/realDonaldTrump/status/553850334452674560</t>
  </si>
  <si>
    <t>" @ diamondd_keefy: @ realDonaldTrump should be president!!! # Presidenttrump"</t>
  </si>
  <si>
    <t>https://twitter.com/realDonaldTrump/status/553851865105186816</t>
  </si>
  <si>
    <t>The French police are afraid to go into many communities. How did France let this all happen, and how did the female terrorist ever escape?</t>
  </si>
  <si>
    <t>https://twitter.com/realDonaldTrump/status/553852142998806529</t>
  </si>
  <si>
    <t>" @ cpetelis: @ realDonaldTrump I have been hearing Mitt Romney might run. He doesn't know nothing. You do." He had his chance and he blew it!</t>
  </si>
  <si>
    <t>https://twitter.com/realDonaldTrump/status/553852228864585729</t>
  </si>
  <si>
    <t>" @ hidej491: @ realdonaldtrump WIth us you are No.1"</t>
  </si>
  <si>
    <t>https://twitter.com/realDonaldTrump/status/553852585392996352</t>
  </si>
  <si>
    <t>"@Kleptocratia: @ realDonaldTrump @ scooper1949P me too, Donald Trump for President!"</t>
  </si>
  <si>
    <t>@Kleptocratia @ @</t>
  </si>
  <si>
    <t>https://twitter.com/realDonaldTrump/status/553853232737304576</t>
  </si>
  <si>
    <t>" @ mills0210: @ terrellowens what the celebrity apprentice &amp; as a Cowboy fan, I'm rooting for u!!! @ realDonaldTrump"</t>
  </si>
  <si>
    <t>https://twitter.com/realDonaldTrump/status/553853299523600387</t>
  </si>
  <si>
    <t>"@skinner5569: @ piersmorgan @ realDonaldTrump @ ApprenticeNBC @ MarkBurnettTV Mickey Rourke R U going on The Apprentice?"</t>
  </si>
  <si>
    <t>@skinner5569 @ @ @ @</t>
  </si>
  <si>
    <t>https://twitter.com/realDonaldTrump/status/553853483016015872</t>
  </si>
  <si>
    <t>" @ danhalen: DonaldTrump great job on Letterman last night! Great points on healthcare and our national debt! Thank you for bringing that up"</t>
  </si>
  <si>
    <t>https://twitter.com/realDonaldTrump/status/553853686712381440</t>
  </si>
  <si>
    <t>" @ rmutt_17: @ realDonaldTrump = A great man." Thanks.</t>
  </si>
  <si>
    <t>https://twitter.com/realDonaldTrump/status/553853985485246465</t>
  </si>
  <si>
    <t>" @ bpeazy42: @ realDonaldTrump make $ while others sleep!"</t>
  </si>
  <si>
    <t>https://twitter.com/realDonaldTrump/status/553854375199002624</t>
  </si>
  <si>
    <t>" @ The_Life_Of_DG: @ realDonaldTrump you know how to lead! That's what the people need!!"</t>
  </si>
  <si>
    <t>https://twitter.com/realDonaldTrump/status/554435672392871937</t>
  </si>
  <si>
    <t>Get ready for two amazing episodes of Celebrity Apprentice tomorrow night (Monday) at 8:00. Some incredible things happen!</t>
  </si>
  <si>
    <t>https://twitter.com/realDonaldTrump/status/554437135600975872</t>
  </si>
  <si>
    <t>" @ mareegrandy: @ realDonaldTrump No No No ... Gosselin Has Go To Go ..."</t>
  </si>
  <si>
    <t>https://twitter.com/realDonaldTrump/status/554437170598273024</t>
  </si>
  <si>
    <t>" @ JeffreyBeto: @ realDonaldTrump thanks for your hospitality at Trump Doral this weekend."</t>
  </si>
  <si>
    <t>https://twitter.com/realDonaldTrump/status/554437293847891969</t>
  </si>
  <si>
    <t>" @ princesssofpwr: @ realDonaldTrump yes but i want to watch it NOW!!"</t>
  </si>
  <si>
    <t>https://twitter.com/realDonaldTrump/status/554438491426549760</t>
  </si>
  <si>
    <t>Will be on @ foxandfriends tomorrow morning at 7:00.</t>
  </si>
  <si>
    <t>https://twitter.com/realDonaldTrump/status/554482845453135873</t>
  </si>
  <si>
    <t>" @ CunninghamNY: Im on board for a @ realDonaldTrump presidency! The man knows what he's talking about!"</t>
  </si>
  <si>
    <t>https://twitter.com/realDonaldTrump/status/554482906367029249</t>
  </si>
  <si>
    <t>"@RyanJacob56: @ realDonaldTrump run for president please"</t>
  </si>
  <si>
    <t>@RyanJacob56 @</t>
  </si>
  <si>
    <t>https://twitter.com/realDonaldTrump/status/554483716408754176</t>
  </si>
  <si>
    <t>" @ danielprofit: @ jskrepak @ RealJamesWoods @ realDonaldTrump You really think we will have another elected President Before Obama starts WW3"</t>
  </si>
  <si>
    <t>https://twitter.com/realDonaldTrump/status/554486799381573633</t>
  </si>
  <si>
    <t>Remember, @ foxandfriends at 7:00 A.M. and Celebrity Apprentice at 8:00 P.M. Enjoy!</t>
  </si>
  <si>
    <t>https://twitter.com/realDonaldTrump/status/554486896106405888</t>
  </si>
  <si>
    <t>" @ chriswerner1988: @ realDonaldTrump TRUMP 2016 !!!"</t>
  </si>
  <si>
    <t>https://twitter.com/realDonaldTrump/status/554487562551984128</t>
  </si>
  <si>
    <t>" @ TJoanides: @ realDonaldTrump I have a huge problem with the Celebrity Apprentice. It's only on once a week! # BingeViewer" Sorry!</t>
  </si>
  <si>
    <t>https://twitter.com/realDonaldTrump/status/554583527665442816</t>
  </si>
  <si>
    <t>Trump National Doral (and me) will be featured on @ GolfChannel all morning long starting at 7:15 but first @ foxandfriends at 7:00.</t>
  </si>
  <si>
    <t>https://twitter.com/realDonaldTrump/status/554584751261351936</t>
  </si>
  <si>
    <t>Tonight at 8:00 is a really big one for a double episode of Celebrity Apprentice. Watch, you won't believe what happens!</t>
  </si>
  <si>
    <t>https://twitter.com/realDonaldTrump/status/554584879418327041</t>
  </si>
  <si>
    <t>" @ TJoanides: @ realDonaldTrump I have a huge problem with the Celebrity Apprentice. It's only on once a week! # BingeViewer"</t>
  </si>
  <si>
    <t>https://twitter.com/realDonaldTrump/status/554585147748913153</t>
  </si>
  <si>
    <t>" @ ODedOnRealityTV: @ realDonaldTrump Anxious for another 2 hrs. of @ ApprenticeNBC tonight.</t>
  </si>
  <si>
    <t>https://twitter.com/realDonaldTrump/status/554585510472335361</t>
  </si>
  <si>
    <t>" @ RealPro4Real: @ IvankaTrump @ JoFroggatt # DowntonAbbey is just awful... too British :-( I prefer @ ApprenticeNBC with @ realDonaldTrump"</t>
  </si>
  <si>
    <t>https://twitter.com/realDonaldTrump/status/554585636985139200</t>
  </si>
  <si>
    <t>" @ jhspraggins: @ realDonaldTrump please fire @ GeraldoRivera soon! He makes it very difficult to watch # CelebrityApprentice.</t>
  </si>
  <si>
    <t>https://twitter.com/realDonaldTrump/status/554585823027658752</t>
  </si>
  <si>
    <t>" @ JCats2013: CATS Roundtable National Edition PODCAST REPLAY Sun Jan 11, | 9:00AM https://soundcloud.com/catsroundtable/1-11-15-the-cats-roundtable ‚Ä¶ @ realDonaldTrump @ marcorubio</t>
  </si>
  <si>
    <t>https://twitter.com/realDonaldTrump/status/554586146164858880</t>
  </si>
  <si>
    <t>" @ Kolie_Yola: I do like @ realDonaldTrump!" Thank you.</t>
  </si>
  <si>
    <t>https://twitter.com/realDonaldTrump/status/554586422574055424</t>
  </si>
  <si>
    <t>" @ DamienDzanic: @ realDonaldTrump hanging out for the first episode tonight in Australia."</t>
  </si>
  <si>
    <t>https://twitter.com/realDonaldTrump/status/554587135974858752</t>
  </si>
  <si>
    <t>" @ STERLINGMHOLMES: @ realDonaldTrump Cant wait to hear you on @ foxandfriends on @ FoxNews this morning. # CommonSenseMan"</t>
  </si>
  <si>
    <t>https://twitter.com/realDonaldTrump/status/554591071481905152</t>
  </si>
  <si>
    <t>" @ sintianiej: @ realDonaldTrump @ foxandfriends Oh know Romney, Donald trump going to be in the White House in2016 ."</t>
  </si>
  <si>
    <t>https://twitter.com/realDonaldTrump/status/554591239958691840</t>
  </si>
  <si>
    <t>" @ nancynaigle: RT @ realDonaldTrump: " @ jhspraggins: @ realDonaldTrump please fire @ GeraldoRivera soon! ..."</t>
  </si>
  <si>
    <t>https://twitter.com/realDonaldTrump/status/554591577126240256</t>
  </si>
  <si>
    <t>" @ jhspraggins: @ herself311 @ GeraldoRivera's ego is outta control! I believe he's trying to upstage Trump, but that will never happen."</t>
  </si>
  <si>
    <t>https://twitter.com/realDonaldTrump/status/554594184964108288</t>
  </si>
  <si>
    <t>Some of the women on Celebrity Apprentice are absolutely crazy - maybe the wildest thing ever on reality television. Watch tonight!</t>
  </si>
  <si>
    <t>https://twitter.com/realDonaldTrump/status/554595195208351744</t>
  </si>
  <si>
    <t>" @ AmandaJ1981: Watching episode 1 of the new season of The Apprentice in Melbourne, Australia! It's Boardroom time!! Love this show!!"</t>
  </si>
  <si>
    <t>https://twitter.com/realDonaldTrump/status/554595807455096832</t>
  </si>
  <si>
    <t>" @ SnoBurd: Here's an idea: Why don't DonaldTrump and @ MittRomney run on the same ticket, instead of running against each other?" No thanks!</t>
  </si>
  <si>
    <t>https://twitter.com/realDonaldTrump/status/554596297622441984</t>
  </si>
  <si>
    <t>" @ mattygeorge: # CelebApprentice is back! 1st episode on now in Australia! Love the boardroom drama, so good raising $$ for charity"</t>
  </si>
  <si>
    <t>https://twitter.com/realDonaldTrump/status/554596353763213312</t>
  </si>
  <si>
    <t>" @ De__deVries: @ realDonaldTrump heading to # Miami to watch the @ MissUniverse all the way from Australia !!! can't wait "</t>
  </si>
  <si>
    <t>https://twitter.com/realDonaldTrump/status/554623014156111872</t>
  </si>
  <si>
    <t>" @ jlow: Monday mornings are twice as hard when I don't have @ foxandfriends AND Donald to listen to. Thanks @ dish for taking away my FOX! "</t>
  </si>
  <si>
    <t>https://twitter.com/realDonaldTrump/status/554623157169291264</t>
  </si>
  <si>
    <t>" @ gcjaramillo1: @ realDonaldTrump Please run for President! This country needs you Mr Trump!!"</t>
  </si>
  <si>
    <t>https://twitter.com/realDonaldTrump/status/554623203231137792</t>
  </si>
  <si>
    <t>" @ spooh_news: @ realDonaldTrump if you decide to run, I volunteer to run your Southwest VA campaign"</t>
  </si>
  <si>
    <t>https://twitter.com/realDonaldTrump/status/554668991349014528</t>
  </si>
  <si>
    <t>Via @ thehill by @ HugginsRachel: ‚ÄúTrump looking 'very seriously' at 2016 run‚Äùhttp://thehill.com/blogs/ballot-box/presidential-races/229135-trump-looking-very-seriously-at-2016-run ‚Ä¶</t>
  </si>
  <si>
    <t>https://twitter.com/realDonaldTrump/status/554680053410594816</t>
  </si>
  <si>
    <t>My @ morning_joe int. w/ @ morningmika, @ JoeNBC &amp; @ ThomasARoberts f/ @ trumpdoral on why Romney shouldn't be @ GOP nomineehttp://www.msnbc.com/morning-joe/watch/trump--dont-give-romney-another-chance-383145539690 ‚Ä¶</t>
  </si>
  <si>
    <t>https://twitter.com/realDonaldTrump/status/554692651451449345</t>
  </si>
  <si>
    <t>Via @ wcnc by @ bentnews: ‚ÄúTrumps dish on @ apprenticenbc, Queen City‚Äù http://www.wcnc.com/story/entertainment/2015/01/12/trumps-dish-on-celebrity-apprentice-queen-city/21621593/ ‚Ä¶</t>
  </si>
  <si>
    <t>https://twitter.com/realDonaldTrump/status/554716843261575169</t>
  </si>
  <si>
    <t>Via @Newsmax_Media: ‚Äú10 Great Donald Trump Quotes From 2014‚Äùhttp://www.newsmax.com/TheWire/10-great-donald-trump-quotes/2015/01/09/id/617695/ ‚Ä¶</t>
  </si>
  <si>
    <t>https://twitter.com/realDonaldTrump/status/554722016012808194</t>
  </si>
  <si>
    <t>http://instagram.com/p/xw1TBeGhaW/?modal=true ‚Ä¶ Lights... Camera....You're Fired! All new @ apprenticenbc tonight at 8PM ET on NBC!</t>
  </si>
  <si>
    <t>https://twitter.com/realDonaldTrump/status/554730158935273474</t>
  </si>
  <si>
    <t>My @ foxandfriends int.on @ FoxNewsInsider:‚Äú'We Have No Leadership': Trump Slams Obama for Skipping Paris Unity Rally‚Äù http://insider.foxnews.com/2015/01/12/we-have-no-leadership-donald-trump-slams-obama-skipping-paris-unity-rally ‚Ä¶</t>
  </si>
  <si>
    <t>https://twitter.com/realDonaldTrump/status/554751323116408832</t>
  </si>
  <si>
    <t>" @ Jules_2010: @ realDonaldTrump @ JohnnyDamon What's Geraldo # gameplan # RunJohnnyRun @ IanZiering # TeamIan http://shar.es/1bagX0 @ 2paragraphs"</t>
  </si>
  <si>
    <t>https://twitter.com/realDonaldTrump/status/554792193526071297</t>
  </si>
  <si>
    <t># CelebApprentice I will be live tweeting(no spoilers) during tonight's all new @ ApprenticeNBC at 8PM ET.</t>
  </si>
  <si>
    <t>https://twitter.com/realDonaldTrump/status/554805303028772864</t>
  </si>
  <si>
    <t>Let's go! # CelebApprentice</t>
  </si>
  <si>
    <t>https://twitter.com/realDonaldTrump/status/554806427341299712</t>
  </si>
  <si>
    <t># CelebApprentice We always make sure to have great NYC locations for the task delivery.</t>
  </si>
  <si>
    <t>https://twitter.com/realDonaldTrump/status/554806643150815232</t>
  </si>
  <si>
    <t># CelebApprentice what do you think of the choices for project manager?</t>
  </si>
  <si>
    <t>https://twitter.com/realDonaldTrump/status/554812468829376513</t>
  </si>
  <si>
    <t># CelebApprentice Selfies- yes or no?</t>
  </si>
  <si>
    <t>https://twitter.com/realDonaldTrump/status/554814000585003011</t>
  </si>
  <si>
    <t># CelebApprentice # TeamVortex or # TeamInfinity?</t>
  </si>
  <si>
    <t>https://twitter.com/realDonaldTrump/status/554816610712956929</t>
  </si>
  <si>
    <t># CelebApprentice Time for the first firing of the night.</t>
  </si>
  <si>
    <t>https://twitter.com/realDonaldTrump/status/554817481148469248</t>
  </si>
  <si>
    <t>‚Äú @ HoganSeaisle129: @ realDonaldTrump who who who ... Say it just say it # CelebApprentice‚Äù Watch and see what happens!</t>
  </si>
  <si>
    <t>https://twitter.com/realDonaldTrump/status/554820095776927744</t>
  </si>
  <si>
    <t># CelebApprentice stay tuned for the 2nd half we have one more firing tonight!</t>
  </si>
  <si>
    <t>https://twitter.com/realDonaldTrump/status/554821012307857408</t>
  </si>
  <si>
    <t># CelebApprentice What do you think of the new teams/PMs?</t>
  </si>
  <si>
    <t>https://twitter.com/realDonaldTrump/status/554829408448831488</t>
  </si>
  <si>
    <t># CelebApprentice who do you think won?</t>
  </si>
  <si>
    <t>https://twitter.com/realDonaldTrump/status/554835235876384768</t>
  </si>
  <si>
    <t># CelebApprentice Another exciting episode -tune in next Monday at 8pm for 2 more new episodes!</t>
  </si>
  <si>
    <t>https://twitter.com/realDonaldTrump/status/554862708441366529</t>
  </si>
  <si>
    <t>" @ jenlynette: @ realDonaldTrump what an awesome night! # CelebApprentice"</t>
  </si>
  <si>
    <t>https://twitter.com/realDonaldTrump/status/554863396584058882</t>
  </si>
  <si>
    <t>" @ Shipwreck2014: @ realDonaldTrump for president, I cant wait for next Monday to watch @ TheApprentice9"</t>
  </si>
  <si>
    <t>https://twitter.com/realDonaldTrump/status/554863565153132544</t>
  </si>
  <si>
    <t>" @ wendimac27: @ realDonaldTrump My husband wanted to watch with me tonight because he loves to hear you say "you're fired" # CelebApprentice.</t>
  </si>
  <si>
    <t>https://twitter.com/realDonaldTrump/status/554863642911318018</t>
  </si>
  <si>
    <t>"@arezo_ra: @ GeraldoRivera your my # favorite on # TheApprentice @ realDonaldTrump"</t>
  </si>
  <si>
    <t>@arezo_ra @ @</t>
  </si>
  <si>
    <t>https://twitter.com/realDonaldTrump/status/554864150375985152</t>
  </si>
  <si>
    <t>" @ norahs1967: @ realDonaldTrump please please please run for president!!!"</t>
  </si>
  <si>
    <t>https://twitter.com/realDonaldTrump/status/554864248560439296</t>
  </si>
  <si>
    <t>" @ mrzmazz: # CelebApprentice Why do we have to see @ GeraldoRivera with out his shirt? @ realDonaldTrump please stop this from happening."</t>
  </si>
  <si>
    <t>https://twitter.com/realDonaldTrump/status/554864959448838145</t>
  </si>
  <si>
    <t>" @ KenyaMoore:I don't know what's more intimidating going in the boardroom with DonaldTrump or being judged by @ IvankaTrump and @ Donald Jr</t>
  </si>
  <si>
    <t>https://twitter.com/realDonaldTrump/status/554865001429598208</t>
  </si>
  <si>
    <t>" @ LADillard4: @ IanZiering was incredible tonight on # CelebApprentice ! @ ApprenticeNBC @ realDonaldTrump"</t>
  </si>
  <si>
    <t>https://twitter.com/realDonaldTrump/status/554917328958152704</t>
  </si>
  <si>
    <t>" @ misnsomething:Donald was pretty amazing for taking money out of his own pocket and topping both teams off to $300,000.00 # CelebApprentice"</t>
  </si>
  <si>
    <t>https://twitter.com/realDonaldTrump/status/554917552174804992</t>
  </si>
  <si>
    <t>" @ DanFarfan: More fun @ ApprenticeNBC dual tonight. T.O. was in tough spot. Perhaps this.. http://www.imdb.com/title/tt0364782/board/nest/239016885?d=239016885#239016885 ‚Ä¶ :-) @ realDonaldTrump</t>
  </si>
  <si>
    <t>#239016885</t>
  </si>
  <si>
    <t>https://twitter.com/realDonaldTrump/status/554917906274725889</t>
  </si>
  <si>
    <t>" @ mrkblds: @ northwesternsig @ DonaldJTrumpJr Sig's just layin in the cut, sizin em up, &amp; lettin his pots soak! All bizz! GOOOO HAWKS!!"</t>
  </si>
  <si>
    <t>https://twitter.com/realDonaldTrump/status/554918130217000960</t>
  </si>
  <si>
    <t>" @ fanfareman: DonaldTrump Sir so enjoyed Appren tonight tears in eyes for Terrell Shawn so sweet adorable everything you touch turns gold</t>
  </si>
  <si>
    <t>https://twitter.com/realDonaldTrump/status/554918319254290432</t>
  </si>
  <si>
    <t>" @ Katebug7777777: @ realDonaldTrump I know it makes for an exciting show on @ CelebApprentice, but I still wish more had integrity &amp; patience</t>
  </si>
  <si>
    <t>https://twitter.com/realDonaldTrump/status/554918659894702080</t>
  </si>
  <si>
    <t>" @ gunjan507: MISS UNIVERSE PRELIMINARY COMPETITION ON JANUARY 21 http://beautypageants.indiatimes.com/miss-universe/archives/Miss-Universe-preliminary-competition-on-January-21/articleshow/45854741.cms ‚Ä¶ @ NoyonitaLodh @ MissUniverse @ realDonaldTrump</t>
  </si>
  <si>
    <t>https://twitter.com/realDonaldTrump/status/554918877306433536</t>
  </si>
  <si>
    <t>"@AlexMayMcGregor: Watching # CelebApprentice and I think @ IanZiering is my fave person because he always is respectful and nice.</t>
  </si>
  <si>
    <t>@AlexMayMcGregor @</t>
  </si>
  <si>
    <t>https://twitter.com/realDonaldTrump/status/554919028095864832</t>
  </si>
  <si>
    <t>" @ TheDeckerFiles: @ realDonaldTrump people are talking about you running for the prez.</t>
  </si>
  <si>
    <t>https://twitter.com/realDonaldTrump/status/554924554003292160</t>
  </si>
  <si>
    <t>" @ Katebug7777777: @ IvankaTrump Enjoying this season of @ CelebApprentice Thank you for your intelligent, powerful, common sense approach</t>
  </si>
  <si>
    <t>https://twitter.com/realDonaldTrump/status/554924925568315392</t>
  </si>
  <si>
    <t>" @ Inception_E: ‚ÄúMoney was never a big motivation for me, except as a way to keep score. The real excitement is playing the game.‚Äù</t>
  </si>
  <si>
    <t>https://twitter.com/realDonaldTrump/status/554925469779251200</t>
  </si>
  <si>
    <t>" @ AbeLerner: Now you Have to run for # prez @ realDonaldTrump pic.twitter.com/LGQu5iWmtZ"</t>
  </si>
  <si>
    <t>https://twitter.com/realDonaldTrump/status/554983818386366464</t>
  </si>
  <si>
    <t>" @ jdm_jennifer: @ realDonaldTrump wow Monday is going to be a good one! you had to be one of the last people to work with Joan Rivers."</t>
  </si>
  <si>
    <t>https://twitter.com/realDonaldTrump/status/555027108142276608</t>
  </si>
  <si>
    <t>Via @ CBSmiami by @ LisaPetrillo: ‚ÄúTrump Unveils Renovated @ TrumpDoral Red Tiger Golf Course‚Äùhttp://miami.cbslocal.com/2015/01/12/trump-unveils-renovated-doral-red-tiger-golf-course/ ‚Ä¶</t>
  </si>
  <si>
    <t>https://twitter.com/realDonaldTrump/status/555034702999191552</t>
  </si>
  <si>
    <t>‚ÄúTrump on Romney: ‚ÄòYou Just Can‚Äôt Give Him Another Chance‚Äô:Some golfers can't sink the 3 ft. putt.‚Äù http://pjmedia.com/tatler/2015/01/12/trump-on-romney-you-just-cant-give-him-another-chance/ ‚Ä¶ via @ PJMedia_com</t>
  </si>
  <si>
    <t>https://twitter.com/realDonaldTrump/status/555045915049066497</t>
  </si>
  <si>
    <t>Via @ SunSentinel by @ JoanieCox: ‚ÄúIn Palm Beach, nothing trumps the Trump Invitational‚Äùhttp://www.sun-sentinel.com/local/palm-beach/wellington/fl-wf-trump-0114-20150114-story.html ‚Ä¶</t>
  </si>
  <si>
    <t>https://twitter.com/realDonaldTrump/status/555054614866046977</t>
  </si>
  <si>
    <t>‚Äú @ NBCApprentice: And the fired celebrities are...‚Äù http://insidetv.ew.com/2015/01/12/celebrity-apprentice-fired-week-3/ ‚Ä¶ via @ ew by @ DaltonRoss</t>
  </si>
  <si>
    <t>https://twitter.com/realDonaldTrump/status/555064525314347009</t>
  </si>
  <si>
    <t># CelebApprentice Photo from last night's boardroom. http://instagram.com/p/xzb_LJmhVN/</t>
  </si>
  <si>
    <t>https://twitter.com/realDonaldTrump/status/555074136150925313</t>
  </si>
  <si>
    <t>‚ÄúA list golfing buddy! @ Tegan__Martin enjoys golf w/Donald Trump ahead of @ MissUniverse‚Äù http://www.dailymail.co.uk/tvshowbiz/article-2907246/Tegan-Martin-enjoys-friendly-game-Donald-Trump-ahead-Miss-Universe-competition.html ‚Ä¶ via @ DailyMailCeleb</t>
  </si>
  <si>
    <t>https://twitter.com/realDonaldTrump/status/555112079980785666</t>
  </si>
  <si>
    <t>ICYMI, @ IvankaTrump‚Äôs @ waytooearly int. w/ @ ThomasARoberts on @ ApprenticeNBC's firings,Trump Int‚Äôl DC &amp; @ MissUniversehttp://www.msnbc.com/way-too-early/watch/thomas-calls-ivanka-trump-way-too-early-383594563716 ‚Ä¶</t>
  </si>
  <si>
    <t>https://twitter.com/realDonaldTrump/status/555123205568876544</t>
  </si>
  <si>
    <t>The new Red Tiger course at @ TrumpDoral- http://instagram.com/p/xz2UIKGhf4/?modal=true ‚Ä¶ Follow @ TrumpGolf for more great photos.</t>
  </si>
  <si>
    <t>https://twitter.com/realDonaldTrump/status/555130124480176129</t>
  </si>
  <si>
    <t>Via @ beforeitsnews: ‚ÄúWATCH: See How Trump Just Torched Obama, Biden, Kerry For Snubbing Paris Anti-Terror March‚Äù http://beforeitsnews.com/blogging-citizen-journalism/2015/01/watch-see-how-trump-just-torched-obama-biden-kerry-for-snubbing-paris-anti-terror-march-2468528.html ‚Ä¶</t>
  </si>
  <si>
    <t>https://twitter.com/realDonaldTrump/status/555272566231662592</t>
  </si>
  <si>
    <t>" @ arabiangolftv: Great progress at # Akoya by @ damacproperties architect Gil Hanse creating a masterpiece for # Dubai!pic.twitter.com/lezbqC5dhh</t>
  </si>
  <si>
    <t>https://twitter.com/realDonaldTrump/status/555273652917112833</t>
  </si>
  <si>
    <t>" @ bensardella: All class on # CelebApprentice by @ terrellowens - good job TO! cc @ realDonaldTrump"</t>
  </si>
  <si>
    <t>https://twitter.com/realDonaldTrump/status/555273693157285888</t>
  </si>
  <si>
    <t>" @ eliastahan: @ realDonaldTrump 2016"</t>
  </si>
  <si>
    <t>https://twitter.com/realDonaldTrump/status/555274301947904000</t>
  </si>
  <si>
    <t>" @ tonymcman: @ realDonaldTrump president donald j trump sounds great,but what do you think Mr trump?"</t>
  </si>
  <si>
    <t>https://twitter.com/realDonaldTrump/status/555274820309762048</t>
  </si>
  <si>
    <t>" @ gillibean8514: @ BrandiGlanville @ ApprenticeNBC @ nbc @ realDonaldTrump your awesome I hope you win brandi."</t>
  </si>
  <si>
    <t>https://twitter.com/realDonaldTrump/status/555276963103789056</t>
  </si>
  <si>
    <t>" @ JaayZen: @ seanhannity Sean, I've been begging him, but will need someone with clout. Ask Donald Trump to run.</t>
  </si>
  <si>
    <t>https://twitter.com/realDonaldTrump/status/555366353985495040</t>
  </si>
  <si>
    <t>Charlie Hebdo reminds me of the "satirical" rag magazine Spy that was very dishonest and nasty and went bankrupt. Charlie was also broke!</t>
  </si>
  <si>
    <t>https://twitter.com/realDonaldTrump/status/555367040907612160</t>
  </si>
  <si>
    <t>If the morons who killed all of those people at Charlie Hebdo would have just waited, the magazine would have folded - no money, no success!</t>
  </si>
  <si>
    <t>https://twitter.com/realDonaldTrump/status/555428824440393730</t>
  </si>
  <si>
    <t>Via @ LINKSMagazine: ‚ÄúOnly The Donald" http://www.linksmagazine.com/the-buzz-article/only-the-donald ‚Ä¶</t>
  </si>
  <si>
    <t>https://twitter.com/realDonaldTrump/status/555464463915425792</t>
  </si>
  <si>
    <t>Looking forward to keynoting the South Carolina Tea Party Convention in Myrtle Beach on Monday at 3:20PM! http://southcarolinateapartycoalition.com/2015-sctpc-convention-training/exclusive-trump-to-address-south-carolina-tea-party-convention ‚Ä¶</t>
  </si>
  <si>
    <t>https://twitter.com/realDonaldTrump/status/555546054557327360</t>
  </si>
  <si>
    <t>" @ gregg7493: Need democrats out so I hope republicans and tea party don't split the votes come election time. PS love the Apprentice"</t>
  </si>
  <si>
    <t>https://twitter.com/realDonaldTrump/status/555546173507780608</t>
  </si>
  <si>
    <t>" @ melissabxny: @ realDonaldTrump can't wait for the new ferry point park course to open" Will be great.</t>
  </si>
  <si>
    <t>https://twitter.com/realDonaldTrump/status/555546382451236866</t>
  </si>
  <si>
    <t>" @ flipper3964: @ BrandiGlanville @ ApprenticeNBC @ nbc @ realDonaldTrump You look amazing!" Thank you.</t>
  </si>
  <si>
    <t>https://twitter.com/realDonaldTrump/status/555546694390009857</t>
  </si>
  <si>
    <t>"@Shinatasangh: My stunning friend @ NoyonitaLodh Miss India hope she gets 3rd @ MissUniverse crown 4 India @ LaraDutta https://twitter.com/Shinatasangha4u/status/555536708952133632/photo/1pic.twitter.com/yHXmG6Aayh "</t>
  </si>
  <si>
    <t>@Shinatasangh @ @ @</t>
  </si>
  <si>
    <t>https://twitter.com/realDonaldTrump/status/555546909503287296</t>
  </si>
  <si>
    <t>"@Leodolphin3: @ gillibean8514 @ BrandiGlanville @ ApprenticeNBC @ nbc I hope @ KenyaMoore or @ GeraldoRivera win. They are fun to watch.</t>
  </si>
  <si>
    <t>@Leodolphin3 @ @ @ @ @ @</t>
  </si>
  <si>
    <t>https://twitter.com/realDonaldTrump/status/555547340346363904</t>
  </si>
  <si>
    <t>" @ elsalopes53: It would be really great to invite Ximena Navarrete as a surprise guest to next MUshow. We love her and we miss her!!"</t>
  </si>
  <si>
    <t>https://twitter.com/realDonaldTrump/status/555547843146944512</t>
  </si>
  <si>
    <t>" @ JanetSpencer15: @ realDonaldTrump excited you will be in Myrtle Beach this weekend." See you there!</t>
  </si>
  <si>
    <t>https://twitter.com/realDonaldTrump/status/555553247130165249</t>
  </si>
  <si>
    <t>"@MaddyMcnabb: Love when @ realDonaldTrump gives advice to entrepreneurs on twitter! It's a great motivator" Thanks.</t>
  </si>
  <si>
    <t>@MaddyMcnabb @</t>
  </si>
  <si>
    <t>https://twitter.com/realDonaldTrump/status/555554314769293312</t>
  </si>
  <si>
    <t>" @ robspardello: @Leodolphin3 @ gillibean8514 @ BrandiGlanville @ ApprenticeNBC @ nbc @ KenyaMoore @ GeraldoRivera can't wait till apprentice !!!"</t>
  </si>
  <si>
    <t>@ @Leodolphin3 @ @ @ @ @ @</t>
  </si>
  <si>
    <t>https://twitter.com/realDonaldTrump/status/555554517308035072</t>
  </si>
  <si>
    <t>"@KimJongSean: @ realDonaldTrump this will be my first ever vote in a presidential election, would love to see you on the ballot!"</t>
  </si>
  <si>
    <t>@KimJongSean @</t>
  </si>
  <si>
    <t>https://twitter.com/realDonaldTrump/status/555554656844144641</t>
  </si>
  <si>
    <t>" @ KeatsBen: @ realDonaldTrump Donald Trump for President! Big fan of the # CelebrityApprentice @ realDonaldTrump"</t>
  </si>
  <si>
    <t>https://twitter.com/realDonaldTrump/status/555610233410551808</t>
  </si>
  <si>
    <t>"@Jack_P_Ivory: @ realDonaldTrump for president! Only vote worth casting!"</t>
  </si>
  <si>
    <t>@Jack_P_Ivory @</t>
  </si>
  <si>
    <t>https://twitter.com/realDonaldTrump/status/555716610812440578</t>
  </si>
  <si>
    <t>" @ ahansen20: @ realDonaldTrump Trump National Doral = Beatiful, amazing, &amp; # BestShowersEver...and Gary Players pics in my room doesn't hurt!"</t>
  </si>
  <si>
    <t>https://twitter.com/realDonaldTrump/status/555717027898200066</t>
  </si>
  <si>
    <t>" @ smileygirl2328: @ IanZiering love u on The Apprentice @ realDonaldTrump"</t>
  </si>
  <si>
    <t>https://twitter.com/realDonaldTrump/status/555742109982945281</t>
  </si>
  <si>
    <t>Via @ FresnoBee by @ AP: ‚ÄúTrump to make announcement on his California golf course @ TrumpGolfLA‚Äù http://www.fresnobee.com/2015/01/15/4331393/trump-to-make-announcement-on.html ‚Ä¶</t>
  </si>
  <si>
    <t>https://twitter.com/realDonaldTrump/status/555754023727693825</t>
  </si>
  <si>
    <t>‚ÄúWATCH: @ MissUniverse contestants golf with Donald Trump @ TrumpDoral‚Äù http://www.cbssports.com/golf/eye-on-golf/24960001/watch-miss-universe-contestants-golf-with-donald-trump ‚Ä¶ via @ KylePorterCBS by @ CBSSports</t>
  </si>
  <si>
    <t>https://twitter.com/realDonaldTrump/status/555754219831955456</t>
  </si>
  <si>
    <t>Despite what the haters and losers like to say, I never filed for bankruptcy but WOW, the preeminent gaming company, Caesars, just did.</t>
  </si>
  <si>
    <t>https://twitter.com/realDonaldTrump/status/555755118012805121</t>
  </si>
  <si>
    <t>" @ buffyG6820: I say Donald Trump takeover the WhiteHouse now, Barack Obama is a fraud. DonaldTrump @ HouseGOP @ EPN pic.twitter.com/tWZkTPyayR"</t>
  </si>
  <si>
    <t>https://twitter.com/realDonaldTrump/status/555755286305062913</t>
  </si>
  <si>
    <t>" @ VenueMagazine_: . @ realDonaldTrump unveils brand new Red Tiger course at @ TrumpDoral- http://www.venuemagazine.com/2015/01/15/trump-unveils-brand-new-red-tiger-trump-national-doral/ ‚Ä¶ pic.twitter.com/K0BtAQOeNP"</t>
  </si>
  <si>
    <t>https://twitter.com/realDonaldTrump/status/555755376721657856</t>
  </si>
  <si>
    <t>" @ KentBulle: Heading to @ realDonaldTrump Trump International in West Palm for a match with @ MarkSilvers3 @ gene_sauers and Mike Goodes.</t>
  </si>
  <si>
    <t>https://twitter.com/realDonaldTrump/status/555756702004310016</t>
  </si>
  <si>
    <t>"@natswish: @ realDonaldTrump The country needs to be run like a business. No better person for the job than you!" I agree, thanks.</t>
  </si>
  <si>
    <t>@natswish @</t>
  </si>
  <si>
    <t>https://twitter.com/realDonaldTrump/status/555756961786908672</t>
  </si>
  <si>
    <t>" @ DanielCClarke: @ realDonaldTrump would love to play that golf course some day!!" TRUMP NATIONAL DORAL</t>
  </si>
  <si>
    <t>https://twitter.com/realDonaldTrump/status/555757098055643136</t>
  </si>
  <si>
    <t>" @ seandoncito: ‚Äú @ B_Cavaliere: Donald Trump needs to be president nowwwwww!!! @ realDonaldTrump</t>
  </si>
  <si>
    <t>https://twitter.com/realDonaldTrump/status/555757357389447168</t>
  </si>
  <si>
    <t>" @ unique4x: @ realDonaldTrump run already dude!"</t>
  </si>
  <si>
    <t>https://twitter.com/realDonaldTrump/status/555757473227735040</t>
  </si>
  <si>
    <t>" @ funton08: @ realDonaldTrump @ VenueMagazine_ @ TrumpDoral That is beautiful"</t>
  </si>
  <si>
    <t>https://twitter.com/realDonaldTrump/status/555757572162990081</t>
  </si>
  <si>
    <t>" @ bringsjohn: Well, @ realDonaldTrump has a point. But Caesar never filed for bankruptcy either. pic.twitter.com/nV3h31FJf6"</t>
  </si>
  <si>
    <t>https://twitter.com/realDonaldTrump/status/555758035738456064</t>
  </si>
  <si>
    <t>" @ codematic: @ realDonaldTrump @buffyG6820@HouseGOP @ EPN Dont get me wrong, Mr. Trump is awesome, but where is he on our rights 1st, 2nd, 4th</t>
  </si>
  <si>
    <t>@ @ @buffyG6820 @HouseGOP @</t>
  </si>
  <si>
    <t>https://twitter.com/realDonaldTrump/status/555758435782782976</t>
  </si>
  <si>
    <t>" @ CaptainNormal: @ realDonaldTrump Don't run for President! You'll win and I won't get to watch Celebrity Apprentice for four whole years!"</t>
  </si>
  <si>
    <t>https://twitter.com/realDonaldTrump/status/555758925534867458</t>
  </si>
  <si>
    <t>" @ gcolangelo68: @ realDonaldTrump its unbelievable lately poor Atlantic City" True, very sad, but I left years ago.</t>
  </si>
  <si>
    <t>https://twitter.com/realDonaldTrump/status/555759039632535552</t>
  </si>
  <si>
    <t>" @ Bernardv777: I always new that and the idiots out there just prefer to be as they are ignorant spewing thoughts w/o merit Mr.President!"</t>
  </si>
  <si>
    <t>https://twitter.com/realDonaldTrump/status/555759322630606848</t>
  </si>
  <si>
    <t>"@NatashaOwnfan: @ MissUniverse @ TrumpDoral @ KylePorterCBS @ CBSSports Donald, you have such a huge heart, love everything Trump"</t>
  </si>
  <si>
    <t>@NatashaOwnfan @ @ @ @</t>
  </si>
  <si>
    <t>https://twitter.com/realDonaldTrump/status/555762089575194624</t>
  </si>
  <si>
    <t>The episode of the Apprentice that everyone has been waiting for....Joan Rivers stars, and she is and does GREAT! Next Monday night at 8:00</t>
  </si>
  <si>
    <t>https://twitter.com/realDonaldTrump/status/555762203228254208</t>
  </si>
  <si>
    <t>" @ engy20: @ realDonaldTrump I think you would be one of the great Presidents! Admiration and respect from Canada Mr. Trump!" Thanks.</t>
  </si>
  <si>
    <t>https://twitter.com/realDonaldTrump/status/555799849212588032</t>
  </si>
  <si>
    <t>Via @ NYDailyNews by Eugene Dunn: ‚ÄúTrump the Nation's Great Hope‚Äùhttp://www.nydailynews.com/opinion/jan-15-donald-trump-paris-march-aaron-rodgers-article-1.2077962 ‚Ä¶</t>
  </si>
  <si>
    <t>https://twitter.com/realDonaldTrump/status/555859959389638656</t>
  </si>
  <si>
    <t>‚ÄúDonald Trump turns over 11.5 ac.in Rancho Palos Verdes for recreational open space‚Äù http://www.dailybreeze.com/environment-and-nature/20150115/donald-trump-turns-over-115-acres-in-rancho-palos-verdes-for-recreational-open-space ‚Ä¶ @ DailyBreezeNews by @ meg_barnes</t>
  </si>
  <si>
    <t>https://twitter.com/realDonaldTrump/status/555954763737874432</t>
  </si>
  <si>
    <t>"Donald Trump donates land to conservation group in Palos Verdes" http://mynewsla.com/life/2015/01/15/donald-trump-donates-land-conservation-group-palos-verdes/ ‚Ä¶ via @ MyNewsLA</t>
  </si>
  <si>
    <t>https://twitter.com/realDonaldTrump/status/555973607965212672</t>
  </si>
  <si>
    <t>" @ YankeeRunnerLV: God Bless You for such generous act of kindness by featuring your friend Joan Rivers in Monday's @ ApprenticeNBC</t>
  </si>
  <si>
    <t>https://twitter.com/realDonaldTrump/status/556132834969399296</t>
  </si>
  <si>
    <t>Via @ WTOC11: "Donald Trump headlines Tea Party Convention in Myrtle Beach" http://www.wtoc.com/story/27868769/donald-trump-headlines-tea-party-convention-in-myrtle-beach ‚Ä¶ Looking forward to visiting SC on Monday!</t>
  </si>
  <si>
    <t>https://twitter.com/realDonaldTrump/status/556141121001115648</t>
  </si>
  <si>
    <t>‚ÄúDonald Trump: I'm Not Buying the @ BrooklynNets‚Äù http://www.tmz.com/2015/01/16/donald-trump-im-not-buying-the-brooklyn-nets/#ixzz3P0Lgk7Io ‚Ä¶ via @ TMZ_Sports</t>
  </si>
  <si>
    <t>#ixzz3P0Lgk7Io</t>
  </si>
  <si>
    <t>https://twitter.com/realDonaldTrump/status/556149182340562946</t>
  </si>
  <si>
    <t>Via @ PVPatch by Paige Austin: ‚ÄúTrump to Donate 12 Acres for Conservation in Palos Verdes‚Äùhttp://patch.com/california/palosverdes/trump-donate-12-acres-conservation-palos-verdes ‚Ä¶</t>
  </si>
  <si>
    <t>https://twitter.com/realDonaldTrump/status/556160812373803009</t>
  </si>
  <si>
    <t>‚Äú @ AP Interview: @ MissUniverse Gabriela Isler reflects as her reign winds down‚Äù http://news.yahoo.com/ap-interview-miss-universe-reflects-her-reign-winds-165119684.html ‚Ä¶ via @ YahooNews</t>
  </si>
  <si>
    <t>https://twitter.com/realDonaldTrump/status/556178608151343106</t>
  </si>
  <si>
    <t>Via @ eonline by @ BrettMalec: ‚Äú2014 @ MissUniverse Contestants‚Äùhttp://www.eonline.com/news/615409/2014-miss-universe-contestants-see-all-88-beauties-in-bikinis ‚Ä¶</t>
  </si>
  <si>
    <t>https://twitter.com/realDonaldTrump/status/556355591594319872</t>
  </si>
  <si>
    <t>" @ DonaleeCurtis: . @ ApprenticeNBC is easily one of my favorite shows. @ realDonaldTrump"</t>
  </si>
  <si>
    <t>https://twitter.com/realDonaldTrump/status/556358835666157568</t>
  </si>
  <si>
    <t>" @ 09a7998e75f145e: # CololombiaMissUniverso ya es hora y tenemos con que @ realDonaldTrump pic.twitter.com/bIw3nd7un4"</t>
  </si>
  <si>
    <t>https://twitter.com/realDonaldTrump/status/556359147026153472</t>
  </si>
  <si>
    <t>" @ tuertaorsini: @ bpinspiracion no deberiAs mezclar tu imagen con este tipo de cosas Miss Argentina @ realDonaldTrump pic.twitter.com/WXJ2TUAUwb"</t>
  </si>
  <si>
    <t>https://twitter.com/realDonaldTrump/status/556359410222919680</t>
  </si>
  <si>
    <t>" @ douglas_swain: The BEST hotel in Chicago! @ realDonaldTrump Love this place! pic.twitter.com/v7dSXr3tHI"</t>
  </si>
  <si>
    <t>https://twitter.com/realDonaldTrump/status/556359564233572352</t>
  </si>
  <si>
    <t>" @ LeezaGibbons: Look at us acting all nice at the # TCA15 for apprenticenbc ! @ realdonaldtrump was quite the headline‚Ä¶ http://instagram.com/p/x8E72RxiV4/</t>
  </si>
  <si>
    <t>https://twitter.com/realDonaldTrump/status/556360006048940032</t>
  </si>
  <si>
    <t>" @ mvermi: . @ SenTedCruz @ realDonaldTrump @ RealBenCarson head to the Palmetto State # SCTeaParty15. Don‚Äôt miss it https://www.teapartypatriots.org/sc-conference-live-stream/ ‚Ä¶"</t>
  </si>
  <si>
    <t>https://twitter.com/realDonaldTrump/status/556360276048883713</t>
  </si>
  <si>
    <t>" @ VladimirRussia7: @ realDonaldTrump Oh,How I respect you- a billionaire,a family man,and a TV Star!" Thanks.</t>
  </si>
  <si>
    <t>https://twitter.com/realDonaldTrump/status/556361173193719808</t>
  </si>
  <si>
    <t>" @ dpc1975: I will never get a reply but @ realDonaldTrump is the real deal. # TCA15 is the best show on tv right now."</t>
  </si>
  <si>
    <t>https://twitter.com/realDonaldTrump/status/556361377548611584</t>
  </si>
  <si>
    <t>" @ AlamsyahDoni: @ realDonaldTrump please rate her Miss Indonesia, one of Fadil's fave https://twitter.com/AlamsyahDoni/status/556360221203779584/photo/1pic.twitter.com/J8ii3lOYiu "</t>
  </si>
  <si>
    <t>https://twitter.com/realDonaldTrump/status/556361497841270786</t>
  </si>
  <si>
    <t>" @ JasonPruett1: @ realDonaldTrump Ready for a new eppisode of The Celebraty Apprentice! # yourfired # trumprocks"</t>
  </si>
  <si>
    <t>https://twitter.com/realDonaldTrump/status/556362240606371842</t>
  </si>
  <si>
    <t>" @ kellyathayer13: First time I'm watching apprentice, who is harder to work with in your opinion, @ BrandiGlanville or @ KenyaMoore ?"</t>
  </si>
  <si>
    <t>https://twitter.com/realDonaldTrump/status/556362279747604480</t>
  </si>
  <si>
    <t>" @ BernardCastro3: @ realDonaldTrump Whether it's the original or celebrity version,I love @ ApprenticeNBC."</t>
  </si>
  <si>
    <t>https://twitter.com/realDonaldTrump/status/556362527589011456</t>
  </si>
  <si>
    <t>" @ Rick74467: @ DonaleeCurtis @ ApprenticeNBC # CelebrityApprentice is only reality show that's interesting to me! Plus it's for charity."</t>
  </si>
  <si>
    <t>https://twitter.com/realDonaldTrump/status/556362735517442048</t>
  </si>
  <si>
    <t>" @ JordanWells119: I forgot how much I love # TheApprentice and Trump, so glad I'm watching this season! All hail king @ realDonaldTrump"</t>
  </si>
  <si>
    <t>https://twitter.com/realDonaldTrump/status/556363560310550528</t>
  </si>
  <si>
    <t>" @ caejh: Got out of class and immediately turned Donald Trump on as loud as I could. It's the weekend"</t>
  </si>
  <si>
    <t>https://twitter.com/realDonaldTrump/status/556391705545826304</t>
  </si>
  <si>
    <t>" @ uf9606084212012: @ realDonaldTrump please save us run # savior got my vote"</t>
  </si>
  <si>
    <t>https://twitter.com/realDonaldTrump/status/556391982210494464</t>
  </si>
  <si>
    <t>https://twitter.com/realDonaldTrump/status/556392383815118848</t>
  </si>
  <si>
    <t>" @ ZyeZHE: @ realDonaldTrump @ MissUniverse Top 6 pic.twitter.com/7Z5o8eCGa8"</t>
  </si>
  <si>
    <t>https://twitter.com/realDonaldTrump/status/556393508438040577</t>
  </si>
  <si>
    <t>"@BJKizer74:DonaldTrump Why do we keep putting the same people on the Republican ticket for POTUS? Romney? Bush? Cruz? Paul? # YourTimeIsNow"</t>
  </si>
  <si>
    <t>https://twitter.com/realDonaldTrump/status/556393720195846144</t>
  </si>
  <si>
    <t>" @ Gilmore747: Miss Universe Top Contender this year? Y or N @ realDonaldTrump # MissUniverse pic.twitter.com/Ze7AREdGVl"</t>
  </si>
  <si>
    <t>https://twitter.com/realDonaldTrump/status/556395810515341312</t>
  </si>
  <si>
    <t>" @ PatricijaBelous: This man is our everyting!!! @ realDonaldTrump @ TrumpDoral pic.twitter.com/XGT2nmwQUD"</t>
  </si>
  <si>
    <t>https://twitter.com/realDonaldTrump/status/556396192951963649</t>
  </si>
  <si>
    <t>" @ Tigre_Hoy: ‚Äú @ realDonaldTrump: " @ Jackshallis: @ realDonaldTrump Donald Trump for president"</t>
  </si>
  <si>
    <t>https://twitter.com/realDonaldTrump/status/556396606917185536</t>
  </si>
  <si>
    <t>"@yeenkochchapong: @ realDonaldTrump Thailand https://twitter.com/yeenkochchapong/status/556396429162196992/photo/1pic.twitter.com/Xl3scYVOTG "</t>
  </si>
  <si>
    <t>@yeenkochchapong @</t>
  </si>
  <si>
    <t>https://twitter.com/realDonaldTrump/status/556396830502965248</t>
  </si>
  <si>
    <t>" @ Tigre_Hoy: @ MissUniverse Top 6 pic.twitter.com/7Z5o8eCGa8"‚Äù Si llega a Presidente, la primer medida dentro de los primeros 100 d√≠as."</t>
  </si>
  <si>
    <t>https://twitter.com/realDonaldTrump/status/556397957155946496</t>
  </si>
  <si>
    <t>Monday night at 8:00 will be must see television. Our wonderful Joan Rivers plays a major role as my advisor on the Apprentice. AMAZING!</t>
  </si>
  <si>
    <t>https://twitter.com/realDonaldTrump/status/556496627968786432</t>
  </si>
  <si>
    <t>Via @ FNStylecom: "Donald Trump's HEARTBREAKING @ ApprenticeNBC @ Joan_Rivers Choice" http://www.fashionnstyle.com/articles/41411/20150117/donald-trumps-heartbreaking-celebrity-apprentice-choice-include-late-friend-joan-rivers-in-season-14-or-cut-inspirational-appearance-on-show.htm ‚Ä¶</t>
  </si>
  <si>
    <t>https://twitter.com/realDonaldTrump/status/556549212272603138</t>
  </si>
  <si>
    <t>Via @ fitsnews: "Donald Trump Knows How To (Tea) Party - THE DONALD PLANS SPLASHY LANDING IN MYRTLE BEACH, S.C."http://www.fitsnews.com/2015/01/17/donald-trump-knows-tea-party/#emHE2Xd0wJ6tx2kl.99 ‚Ä¶</t>
  </si>
  <si>
    <t>#emHE2Xd0wJ6tx2kl</t>
  </si>
  <si>
    <t>https://twitter.com/realDonaldTrump/status/556578318129303553</t>
  </si>
  <si>
    <t>" @ northlander8: @ ByronYork I like @ GovChristie @ realDonaldTrump they have the fire that's needed! And they love the USA!"</t>
  </si>
  <si>
    <t>https://twitter.com/realDonaldTrump/status/556580607665655808</t>
  </si>
  <si>
    <t>" @ Kbherman: 75 degrees and perfect @ TrumpGolfLA Beautiful work @ realDonaldTrump !!! pic.twitter.com/of5KTtJ4Pz" Thanks.</t>
  </si>
  <si>
    <t>https://twitter.com/realDonaldTrump/status/556598135414620160</t>
  </si>
  <si>
    <t>"@MuaRia_: @ realDonaldTrump can't wait for the Miss Universe Pageant! Hopefully another Latina takes the crown. "</t>
  </si>
  <si>
    <t>@MuaRia_ @</t>
  </si>
  <si>
    <t>https://twitter.com/realDonaldTrump/status/556599723432611841</t>
  </si>
  <si>
    <t>"@pjleger: @ realDonaldTrump In my opinion this is the best season of The Celebrity Apprentice!!"</t>
  </si>
  <si>
    <t>@pjleger @</t>
  </si>
  <si>
    <t>https://twitter.com/realDonaldTrump/status/556615283541295104</t>
  </si>
  <si>
    <t>‚ÄúDonald Trump to headline SC Tea Party Convention‚Äù http://www.wyff4.com/news/donald-trump-to-headline-sc-tea-party-convention/30766384 ‚Ä¶ via @ wyffnews4</t>
  </si>
  <si>
    <t>https://twitter.com/realDonaldTrump/status/556764644342521856</t>
  </si>
  <si>
    <t>" @ Mr_Babble: " @ BernardCastro3: @ realDonaldTrump Whether it's the original or celebrity version,I love @ ApprenticeNBC.""</t>
  </si>
  <si>
    <t>https://twitter.com/realDonaldTrump/status/556764709287100416</t>
  </si>
  <si>
    <t>" @ AHataas: @ realDonaldTrump @ Tigre_Hoy @ MissUniverse Go Miss Philippines!!"</t>
  </si>
  <si>
    <t>https://twitter.com/realDonaldTrump/status/556765045028552704</t>
  </si>
  <si>
    <t>" @ Desify: @ realDonaldTrump @ notTeridax @ AlphaQuintesson You got tweeted by D Trump? Ur a legend.."</t>
  </si>
  <si>
    <t>https://twitter.com/realDonaldTrump/status/556765370263293952</t>
  </si>
  <si>
    <t>" @ notTeridax: hey @ realDonaldTrump you'd be the best president ever if you ran, right now you're hotter than ever!</t>
  </si>
  <si>
    <t>https://twitter.com/realDonaldTrump/status/556765735683641344</t>
  </si>
  <si>
    <t>" @ AllieKAT129: @ realDonaldTrump I don't know what you do but your doing it right."</t>
  </si>
  <si>
    <t>https://twitter.com/realDonaldTrump/status/556854809698258944</t>
  </si>
  <si>
    <t>" @ ApprenticeNBC: In Memory of @ Joan_Rivers" http://www.tvgrapevine.com/2013-12-12-08-04-11/celebrity-apprentice/13054-celebrity-apprentice-in-memory-of-joan-rivers ‚Ä¶ via @ TVGrapevine</t>
  </si>
  <si>
    <t>https://twitter.com/realDonaldTrump/status/556911596937936897</t>
  </si>
  <si>
    <t>Via @ NOLAnews by @DaveWalkerTV: "Donald Trump praises @ Joan_Rivers as 'strong,' 'vibrant' in @ ApprenticeNBC return" http://www.nola.com/tv/index.ssf/2015/01/donald_trump_praises_joan_rive.html ‚Ä¶</t>
  </si>
  <si>
    <t>@ @DaveWalkerTV @ @</t>
  </si>
  <si>
    <t>https://twitter.com/realDonaldTrump/status/556990531579162624</t>
  </si>
  <si>
    <t>" @ AngieMcMonigal: A glorious winter afternoon in # Chicago @ TrumpChicago @ realDonaldTrump pic.twitter.com/5Eb1bKQhPD"</t>
  </si>
  <si>
    <t>https://twitter.com/realDonaldTrump/status/557008995844882432</t>
  </si>
  <si>
    <t>" @ SritaColombia: Do you think that # MissUniverse is like a world cup? TOTALLY AGREE @ realDonaldTrump"</t>
  </si>
  <si>
    <t>https://twitter.com/realDonaldTrump/status/557009356458586112</t>
  </si>
  <si>
    <t>" @ EwaldRadio: I mean, am I the only person who thinks that @ HRBlock is totally ripping off @ realDonaldTrump with their commercial? They suck</t>
  </si>
  <si>
    <t>https://twitter.com/realDonaldTrump/status/557009667428462594</t>
  </si>
  <si>
    <t>" @ DanScavino:Tom Brady &amp; @ realDonaldTrump make for solid golf partners at Trump National Golf Club. # PatriotsVSColts pic.twitter.com/d2t8XAjf4x"</t>
  </si>
  <si>
    <t>https://twitter.com/realDonaldTrump/status/557010247488135168</t>
  </si>
  <si>
    <t>" @ stkhlder3: @ BrandiGlanville awww looks like such fun! # TeamBrandi I'm loving ya on @ ApprenticeNBC !! Good job @ realDonaldTrump</t>
  </si>
  <si>
    <t>https://twitter.com/realDonaldTrump/status/557010655900106752</t>
  </si>
  <si>
    <t>" @ littlefire: From Ayrshire to NYC. I was singing in NY on Saturday. Staying at the University Club and saw your Trump Tower, awesome!"</t>
  </si>
  <si>
    <t>https://twitter.com/realDonaldTrump/status/557010924931137536</t>
  </si>
  <si>
    <t>"@sgjbservices: @ realDonaldTrump @ TrumpChicago I don't care what u say about him...to build these things is beyond impressive period!"</t>
  </si>
  <si>
    <t>@sgjbservices @ @</t>
  </si>
  <si>
    <t>https://twitter.com/realDonaldTrump/status/557011375328100353</t>
  </si>
  <si>
    <t>I look forward to being in South Carolina tomorrow, a total sellout crowd!</t>
  </si>
  <si>
    <t>https://twitter.com/realDonaldTrump/status/557012282233090048</t>
  </si>
  <si>
    <t>I will be on @ foxandfriends tomorrow morning at 7:00. Enjoy!</t>
  </si>
  <si>
    <t>https://twitter.com/realDonaldTrump/status/557144177876930560</t>
  </si>
  <si>
    <t>The Apprentice will be very exciting and interesting tonight at 8:00. Joan Rivers puts on a great show!</t>
  </si>
  <si>
    <t>https://twitter.com/realDonaldTrump/status/557144807710396416</t>
  </si>
  <si>
    <t>. @ foxandfriends in five minutes!</t>
  </si>
  <si>
    <t>https://twitter.com/realDonaldTrump/status/557201779654684674</t>
  </si>
  <si>
    <t>" @ vivianbrown21:Can't WAIT till tonight To see EpisodeW/"JOAN RIVERS"!!a true Winner!! Hope you PayTribute to her GREATNESS! ‚ô°JOAN#RIVERS !"</t>
  </si>
  <si>
    <t>#RIVERS</t>
  </si>
  <si>
    <t>https://twitter.com/realDonaldTrump/status/557202525599059969</t>
  </si>
  <si>
    <t>" @ MarkSimoneNY: @ realDonaldTrump Slams Romney 2016: ‚ÄòHe Choked like a Dog‚Äô Last Time http://dailycaller.com/2015/01/19/donald-trump-slams-romney-2016-he-choked-like-a-dog-last-time-video/ ‚Ä¶ ‚Ä¶"</t>
  </si>
  <si>
    <t>https://twitter.com/realDonaldTrump/status/557202946354839552</t>
  </si>
  <si>
    <t>" @ abbydNYC: ‚Äú @ realDonaldTrump: The Apprentice will be very exciting and interesting tonight at 8:00. Joan Rivers puts on a great show!‚Äù</t>
  </si>
  <si>
    <t>https://twitter.com/realDonaldTrump/status/557326151547621376</t>
  </si>
  <si>
    <t>Via @ myrbeachonline by @ TSN_MPrabhu: "Donald Trump states case for becoming POTUS at SC Tea Party convention" http://www.myrtlebeachonline.com/2015/01/19/4736990/donald-trump-states-case-for-becoming.html#storylink=cpy ‚Ä¶</t>
  </si>
  <si>
    <t>#storylink</t>
  </si>
  <si>
    <t>https://twitter.com/realDonaldTrump/status/557336016538075136</t>
  </si>
  <si>
    <t>Via @ CarolinaLive by @ JoelAllenWPDE:‚ÄúBig names wrap up largest ever SC Tea Party Coalition Convention‚Äù http://www.carolinalive.com/news/story.aspx?id=1151468#.VL2i_UfF_Kc ‚Ä¶</t>
  </si>
  <si>
    <t>https://twitter.com/realDonaldTrump/status/557340608684380160</t>
  </si>
  <si>
    <t>Joan Rivers on The Apprentice tonight at 8:00. I will be live tweeting. JOAN WAS GREAT!</t>
  </si>
  <si>
    <t>https://twitter.com/realDonaldTrump/status/557340690032885760</t>
  </si>
  <si>
    <t>" @ abbydNYC: ‚Äú @ realDonaldTrump: The Apprentice will be very exciting and interesting tonight at 8:00. Joan Rivers puts on a great show!</t>
  </si>
  <si>
    <t>https://twitter.com/realDonaldTrump/status/557340779371565056</t>
  </si>
  <si>
    <t>"@ShortCakesSheep: @ realDonaldTrump I can't wait!!!"</t>
  </si>
  <si>
    <t>@ShortCakesSheep @</t>
  </si>
  <si>
    <t>https://twitter.com/realDonaldTrump/status/557340892923985920</t>
  </si>
  <si>
    <t>" @ JFoxy: @BabcocksFlyHair @ realDonaldTrump do not listen don you are great and should be presidant" Thanks.</t>
  </si>
  <si>
    <t>@ @BabcocksFlyHair @</t>
  </si>
  <si>
    <t>https://twitter.com/realDonaldTrump/status/557340950645993472</t>
  </si>
  <si>
    <t>" @ RealityTVBliss: Tune into # CelebrityApprentice at 8 PM EST on # NBC with the beautiful &amp; smart @ KenyaMoore @ realDonaldTrump"</t>
  </si>
  <si>
    <t>https://twitter.com/realDonaldTrump/status/557345004474355713</t>
  </si>
  <si>
    <t>" @ Antonio_Annesi: @ realDonaldTrump Always look forward to Monday nights! # CelebrityApprentice"</t>
  </si>
  <si>
    <t>https://twitter.com/realDonaldTrump/status/557345030122532865</t>
  </si>
  <si>
    <t>" @ AdiScurtu: Time for my weekly fix of # CelebrityApprentice @ realDonaldTrump"</t>
  </si>
  <si>
    <t>https://twitter.com/realDonaldTrump/status/557345121755471872</t>
  </si>
  <si>
    <t>" @ TimboWoods: @ realDonaldTrump can't wait for tonight's show. # TrumpForPresident"</t>
  </si>
  <si>
    <t>https://twitter.com/realDonaldTrump/status/557345293558349826</t>
  </si>
  <si>
    <t>" @ rickvanhouse: @ realDonaldTrump Cigars, scotch and The Apprentice. The best. pic.twitter.com/Pa82l6j4ZC"</t>
  </si>
  <si>
    <t>https://twitter.com/realDonaldTrump/status/557345406397722625</t>
  </si>
  <si>
    <t>" @ keithwmcandrew: It's going to be an emotional @ ApprenticeNBC tonight with @ Joan_Rivers final TV appearance. # CelebApprentice</t>
  </si>
  <si>
    <t>https://twitter.com/realDonaldTrump/status/557345496608813056</t>
  </si>
  <si>
    <t>" @ Tamster613: Who is watching @ ApprenticeNBC with me? # CelebApprentice @ realDonaldTrump"</t>
  </si>
  <si>
    <t>https://twitter.com/realDonaldTrump/status/557345594256412673</t>
  </si>
  <si>
    <t>"@NatashaOwnfan: @ realDonaldTrump @ ApprenticeNBC tick tock it's here, love this show"</t>
  </si>
  <si>
    <t>@NatashaOwnfan @ @</t>
  </si>
  <si>
    <t>https://twitter.com/realDonaldTrump/status/557345818727186433</t>
  </si>
  <si>
    <t>" @ Dm1one: Not feeling well today, but I must take the time 4 # CelebrityApprentice &amp; # JoanRivers # CelebApprentice Great Season!</t>
  </si>
  <si>
    <t>https://twitter.com/realDonaldTrump/status/557346131412537345</t>
  </si>
  <si>
    <t>" @ Madisonbb11: @ realDonaldTrump The theme song NEVER gets old. # CelebrityApprentice"</t>
  </si>
  <si>
    <t>https://twitter.com/realDonaldTrump/status/557346376275984385</t>
  </si>
  <si>
    <t>" @ HoganSeaisle129: @ ApprenticeNBC @ realDonaldTrump @ DonaldJTrumpJr @ Joan_Rivers beautiful tribute to the fabulous Joan rivers and Ivanka</t>
  </si>
  <si>
    <t>https://twitter.com/realDonaldTrump/status/557346531993743360</t>
  </si>
  <si>
    <t>" @ TheStangShow: @ realDonaldTrump you the man! You can never be too young to be a fan of you! # donaldtrumprocks" Thanks.</t>
  </si>
  <si>
    <t>https://twitter.com/realDonaldTrump/status/557346573030789120</t>
  </si>
  <si>
    <t>" @ sabrinabrierowe: @ CelebApprentice @ realDonaldTrump Rushed home to watch my FAVORITE show # CelebApprentice ..... @ TuLa2Nails"</t>
  </si>
  <si>
    <t>https://twitter.com/realDonaldTrump/status/557346663350951937</t>
  </si>
  <si>
    <t>"AIR FORCE TRUMP: AHEAD OF 2016, THE DONALD SLAMS ROMNEY, BUSH IN SOUTH CAROLINA" http://www.breitbart.com/big-government/2015/01/19/air-force-trump-ahead-of-2016-the-donald-slams-romney-bush-in-south-carolina/ ‚Ä¶ via @ BreitbartNews by @ mboyle1</t>
  </si>
  <si>
    <t>https://twitter.com/realDonaldTrump/status/557346789075210240</t>
  </si>
  <si>
    <t>" @ Capital_Golf: @ realDonaldTrump my 10 yr old daughter watches # CelebrityApprentice over Disney Channel. # lovestowin # willlovetheshoes"</t>
  </si>
  <si>
    <t>https://twitter.com/realDonaldTrump/status/557350580285636609</t>
  </si>
  <si>
    <t>" @ burgundylue: I am enjoying watching Joan Rivers on @ ApprenticeNBC thanks @ realDonaldTrump for inviting her # CelebrityApprentice"</t>
  </si>
  <si>
    <t>https://twitter.com/realDonaldTrump/status/557350667581685761</t>
  </si>
  <si>
    <t>" @ GabbardJodi: @ realDonaldTrump @ Tamster613 @ ApprenticeNBC would not miss it for anything."</t>
  </si>
  <si>
    <t>https://twitter.com/realDonaldTrump/status/557353233342296064</t>
  </si>
  <si>
    <t>" @ IvankaTrump: Btw this is a @ CelebApprentice first‚ÄìI announced the project winner! @ realDonaldTrump how did I do?" Great!</t>
  </si>
  <si>
    <t>https://twitter.com/realDonaldTrump/status/557353486107824130</t>
  </si>
  <si>
    <t>" @ CarolinasToday: @ realDonaldTrump do you get to see the packages before going into the boardroom?" Not often!</t>
  </si>
  <si>
    <t>https://twitter.com/realDonaldTrump/status/557353617980948480</t>
  </si>
  <si>
    <t>" @ marybrittles: Joan is one of the greats. Wonderful to see her on # TheApprentice for the last time. God bless you Ms Rivers."</t>
  </si>
  <si>
    <t>https://twitter.com/realDonaldTrump/status/557354821133807617</t>
  </si>
  <si>
    <t>" @ IGotAngelEyes: @ realDonaldTrump @ IvankaTrump @ CelebApprentice Awesome"</t>
  </si>
  <si>
    <t>https://twitter.com/realDonaldTrump/status/557355047668162560</t>
  </si>
  <si>
    <t>"@JamieLee2B: @ realDonaldTrump so nice to see One last look at Ms. Joan Rivers on # CelebrityApprentice"</t>
  </si>
  <si>
    <t>@JamieLee2B @</t>
  </si>
  <si>
    <t>https://twitter.com/realDonaldTrump/status/557355103498555393</t>
  </si>
  <si>
    <t>" @ Allstars_S2: @ realDonaldTrump @ IvankaTrump @ CelebApprentice You did a good job Ivanka. Great show!"</t>
  </si>
  <si>
    <t>https://twitter.com/realDonaldTrump/status/557355560962912256</t>
  </si>
  <si>
    <t>" @ DJ4Corners: @ realDonaldTrump You were awesome!"</t>
  </si>
  <si>
    <t>https://twitter.com/realDonaldTrump/status/557356321205665792</t>
  </si>
  <si>
    <t>"Trump arrives for SC Tea Party Convention in Myrtle Beach" http://www.counton2.com/story/24495082/tea-party-convention-held-in-myrtle-beach?clienttype=generic&amp;mobilecgbypass ‚Ä¶ via @ WCBD</t>
  </si>
  <si>
    <t>https://twitter.com/realDonaldTrump/status/557358139688112128</t>
  </si>
  <si>
    <t>" @ tmadsen32: No better way to spend my Monday evening than watching Celebrity Apprentice @ realDonaldTrump"</t>
  </si>
  <si>
    <t>https://twitter.com/realDonaldTrump/status/557358301814738946</t>
  </si>
  <si>
    <t>New episode starting now!</t>
  </si>
  <si>
    <t>https://twitter.com/realDonaldTrump/status/557358610704269313</t>
  </si>
  <si>
    <t>" @ BeetaBenjy: I really, genuinely love @ realDonaldTrump. A man of reason."</t>
  </si>
  <si>
    <t>https://twitter.com/realDonaldTrump/status/557358772952502273</t>
  </si>
  <si>
    <t>"@NatashaOwnfan: @ ShawnJohnson @ ApprenticeNBC @ realDonaldTrump You have accomplished so much this young, you have a huge road ahead"</t>
  </si>
  <si>
    <t>@NatashaOwnfan @ @ @</t>
  </si>
  <si>
    <t>https://twitter.com/realDonaldTrump/status/557358964154040320</t>
  </si>
  <si>
    <t>" @ lolabeauty33: @ realDonaldTrump I love watching the two episodes in one! # CelebApprentice"</t>
  </si>
  <si>
    <t>https://twitter.com/realDonaldTrump/status/557359027655806976</t>
  </si>
  <si>
    <t>" @ welolawants: Bittersweet to see the very missed &amp; very talented @ Joan_Rivers on @ TheApprentice9. @ realDonaldTrump"</t>
  </si>
  <si>
    <t>https://twitter.com/realDonaldTrump/status/557359178453618690</t>
  </si>
  <si>
    <t>"@phillynutt68: My only Question to @ realDonaldTrump how do you handle all these Celebs? Crazy! My hats off to you!"</t>
  </si>
  <si>
    <t>@phillynutt68 @</t>
  </si>
  <si>
    <t>https://twitter.com/realDonaldTrump/status/557359324847423488</t>
  </si>
  <si>
    <t>"@Nikk1985: @ IvankaTrump you have such amazing style and a strong role-model @ realDonaldTrump should be proud"</t>
  </si>
  <si>
    <t>@Nikk1985 @ @</t>
  </si>
  <si>
    <t>https://twitter.com/realDonaldTrump/status/557359534822666240</t>
  </si>
  <si>
    <t>" @ stacygalore: I think I'm getting addicted to @ realDonaldTrump power and his voice. # CelebrityApprentice # yourfired"</t>
  </si>
  <si>
    <t>https://twitter.com/realDonaldTrump/status/557360213754658817</t>
  </si>
  <si>
    <t>"@OrianaUK: u r amazing, students and business's learn so much through ur program it's very inspiring as well as entertaining. Thank u!"</t>
  </si>
  <si>
    <t>https://twitter.com/realDonaldTrump/status/557360481846198272</t>
  </si>
  <si>
    <t>" @ susieqlaw: @ realDonaldTrump great PM choices! # CelebrityApprentice"</t>
  </si>
  <si>
    <t>https://twitter.com/realDonaldTrump/status/557361184949940224</t>
  </si>
  <si>
    <t>" @ J_ennaLeigh: Everything @ realDonaldTrump touched turns to gold # takenotes @ ApprenticeNBC"</t>
  </si>
  <si>
    <t>https://twitter.com/realDonaldTrump/status/557361272862572547</t>
  </si>
  <si>
    <t>"@lirpa_mc: @ realDonaldTrump Loved seeing Joan Rivers tonight! And @ IvankaTrump is such a classy, amazing woman. You should be proud!"</t>
  </si>
  <si>
    <t>@lirpa_mc @ @</t>
  </si>
  <si>
    <t>https://twitter.com/realDonaldTrump/status/557361350281027585</t>
  </si>
  <si>
    <t>" @ AmandaGeorge22: @ IvankaTrump @ CelebApprentice @ realDonaldTrump you did awesome ! Loved the challenge !!"</t>
  </si>
  <si>
    <t>https://twitter.com/realDonaldTrump/status/557361488332353536</t>
  </si>
  <si>
    <t>" @ JasonPruett1: What a true entrepreneur! Celebrity Apprentice creates great leaders, which offers successful tools along this journey!"</t>
  </si>
  <si>
    <t>https://twitter.com/realDonaldTrump/status/557361533630836737</t>
  </si>
  <si>
    <t>" @ jerrimoore: @ realDonaldTrump awesome. A treat to get to see the brilliant Joan Rivers once more # icon"</t>
  </si>
  <si>
    <t>https://twitter.com/realDonaldTrump/status/557362127724617728</t>
  </si>
  <si>
    <t>" @ Sattendoll: @ realDonaldTrump - I do not understand how are they still in business." H &amp; R Block is terrible!</t>
  </si>
  <si>
    <t>https://twitter.com/realDonaldTrump/status/557363026924670976</t>
  </si>
  <si>
    <t>" @ Eryn3043: It was so great to see Joan Rivers back on my TV screen, truly miss her Thank you DonaldTrump. I love watching The Apprentice</t>
  </si>
  <si>
    <t>https://twitter.com/realDonaldTrump/status/557363121690804224</t>
  </si>
  <si>
    <t>" @ melchaz23: @ realDonaldTrump you are so genuine with Joan always highlighting what an amazing woman she was."</t>
  </si>
  <si>
    <t>https://twitter.com/realDonaldTrump/status/557363287781044225</t>
  </si>
  <si>
    <t>"@MissCongress: @ realdonaldtrump and @ ivankatrump are my favorite people on TV. # CelebApprentice" Thanks.</t>
  </si>
  <si>
    <t>@MissCongress @ @</t>
  </si>
  <si>
    <t>https://twitter.com/realDonaldTrump/status/557363332412616705</t>
  </si>
  <si>
    <t>" @ MightyWhimpFarm: @ realDonaldTrump It is so unbelievably nice to see @ Joan_Rivers on the @ TheApprentice9! # CelebApprentice"</t>
  </si>
  <si>
    <t>https://twitter.com/realDonaldTrump/status/557363919069913088</t>
  </si>
  <si>
    <t>"@OrianaUK: @ realDonaldTrump my daughter n I watching # CelebApprentice very inspiration. u r a very humble gentleman, love the boardroom.</t>
  </si>
  <si>
    <t>@OrianaUK @</t>
  </si>
  <si>
    <t>https://twitter.com/realDonaldTrump/status/557363982315831296</t>
  </si>
  <si>
    <t>" @ brizzzzzle: Watching Celebrity Apprentice and missing Joan Rivers @ joanrivers @ realDonaldTrump"</t>
  </si>
  <si>
    <t>https://twitter.com/realDonaldTrump/status/557364185282400256</t>
  </si>
  <si>
    <t>" @ DaveKaszerman: @ realDonaldTrump great season. It gets better every week."</t>
  </si>
  <si>
    <t>https://twitter.com/realDonaldTrump/status/557364191972323328</t>
  </si>
  <si>
    <t>"Trump at Tea Party" http://www.myrtlebeachonline.com/2015/01/19/4737233/trump-at-tea-party.html ‚Ä¶ via @ myrbeachonline</t>
  </si>
  <si>
    <t>https://twitter.com/realDonaldTrump/status/557364314777350144</t>
  </si>
  <si>
    <t>" @ ChrissyCmc: @ realDonaldTrump I am Loving @ BrandiGlanville on the show :) :) she is my favorite. # ApprenticeNBC"</t>
  </si>
  <si>
    <t>https://twitter.com/realDonaldTrump/status/557364674677993474</t>
  </si>
  <si>
    <t>" @ MWypa18: @ realDonaldTrump love Leeza, she's amazing tonight"</t>
  </si>
  <si>
    <t>https://twitter.com/realDonaldTrump/status/557369721402966016</t>
  </si>
  <si>
    <t>Via @ wmbfnews: "Donald Trump puts Tea Party on map for 2016"http://www.wmbfnews.com/story/27887534/donald-trump-puts-tea-party-on-map-for-2016 ‚Ä¶</t>
  </si>
  <si>
    <t>https://twitter.com/realDonaldTrump/status/557372831525507072</t>
  </si>
  <si>
    <t>"@iPaulyDip: @ alexvent13 @ realDonaldTrump him and Sailor Jerry"</t>
  </si>
  <si>
    <t>@iPaulyDip @ @</t>
  </si>
  <si>
    <t>https://twitter.com/realDonaldTrump/status/557372917798141953</t>
  </si>
  <si>
    <t>" @ _HotLava: @ lorenzolamas @ EricTrump @ LeezaGibbons @ realDonaldTrump @ ApprenticeNBC Just remember no matter what # youlookmarvelous"!!"</t>
  </si>
  <si>
    <t>https://twitter.com/realDonaldTrump/status/557373085633216512</t>
  </si>
  <si>
    <t>" @ iammetx: Love @ realDonaldTrump comment about what @ KenyaMoore said about LR. LMAO!!!@BrandiGlanville # CelebApprentice # teambrandi"</t>
  </si>
  <si>
    <t>https://twitter.com/realDonaldTrump/status/557373192265035776</t>
  </si>
  <si>
    <t>"@MyNamesJae: I love @ realDonaldTrump. He cracks me up. # CelebApprentice"</t>
  </si>
  <si>
    <t>@MyNamesJae @</t>
  </si>
  <si>
    <t>https://twitter.com/realDonaldTrump/status/557373621791109120</t>
  </si>
  <si>
    <t>" @ DJ4Corners: @ realDonaldTrump Looking forward to the next episode.."</t>
  </si>
  <si>
    <t>https://twitter.com/realDonaldTrump/status/557375341740969984</t>
  </si>
  <si>
    <t>" @ CarolinaLive inside look at Donald Trump's private jet" http://www.carolinalive.com/news/story.aspx?id=1151496#.VL3GHkfF_Kc ‚Ä¶ by @ MarcLiverman</t>
  </si>
  <si>
    <t>https://twitter.com/realDonaldTrump/status/557379996604723201</t>
  </si>
  <si>
    <t>‚ÄúTEA TALK: Highlights from Monday convention speech from Donald Trump‚Äù http://www.myrtlebeachonline.com/2015/01/19/4737003/tea-talk-highlights-from-monday.html ‚Ä¶ via @ myrbeachonline by @ TSN_MPrabhu</t>
  </si>
  <si>
    <t>https://twitter.com/realDonaldTrump/status/557382571416649729</t>
  </si>
  <si>
    <t>Via @ BPolitics by @ Griffin "Aboard Donald Trump‚Äôs 757 at the South Carolina Tea Party Convention"https://www.youtube.com/watch?v=HwwQ8P7NDWU ‚Ä¶</t>
  </si>
  <si>
    <t>https://twitter.com/realDonaldTrump/status/557388385716035585</t>
  </si>
  <si>
    <t>"Donald Trump To Mitt Romney: 'You‚Äôre Fired'" http://www.fitsnews.com/2015/01/19/donald-trump-mitt-romney-youre-fired/ ‚Ä¶ via @ fitsnews</t>
  </si>
  <si>
    <t>https://twitter.com/realDonaldTrump/status/557405593661890561</t>
  </si>
  <si>
    <t>" @ MelRivers: @ realDonaldTrump @ IvankaTrump @ DonaldJTrumpJr Thank you for all of your kindness and support. My mother loved you all." LOVE!</t>
  </si>
  <si>
    <t>https://twitter.com/realDonaldTrump/status/557486116283359232</t>
  </si>
  <si>
    <t>" @ catham11: @ EW Love this man!!! @ realDonaldTrump" Thanks.</t>
  </si>
  <si>
    <t>https://twitter.com/realDonaldTrump/status/557486204137259008</t>
  </si>
  <si>
    <t>" @ catham11: @ EW @ realDonaldTrump you were my inspiration to go for my B.S. in marketing"</t>
  </si>
  <si>
    <t>https://twitter.com/realDonaldTrump/status/557486611580325888</t>
  </si>
  <si>
    <t>" @ JayLefkowitz: @ realDonaldTrump @ fitsnews Agreed! Romney would be a terrible candidate that could never beat Hillary. We need Trump!"</t>
  </si>
  <si>
    <t>https://twitter.com/realDonaldTrump/status/557486964556169216</t>
  </si>
  <si>
    <t>" @ theoneguyandrew: It's such a bitter sweet emotional time seeing @ Joan_Rivers on @ TheApprentice9 @ ApprenticeNBC.Thank you for airing this!"</t>
  </si>
  <si>
    <t>https://twitter.com/realDonaldTrump/status/557487598701383680</t>
  </si>
  <si>
    <t>" @ DShimogawa: Another great # celebrityapprenctice # CelebApprentice tonight! @ IvankaTrump @ EricTrump @ realDonaldTrump @ nbc @ Nordstrom</t>
  </si>
  <si>
    <t>https://twitter.com/realDonaldTrump/status/557568302353248256</t>
  </si>
  <si>
    <t>With Joan Rivers and ivankatrump from last night's great boardroom! http://instagram.com/p/yFOkrzmhdX/</t>
  </si>
  <si>
    <t>https://twitter.com/realDonaldTrump/status/557576156275556352</t>
  </si>
  <si>
    <t>Via @ thestate by @ AP: ‚ÄúDonald Trump: Giving ‚Äòserious thought‚Äô to presidential run‚Äù http://www.thestate.com/2015/01/20/3938811_donald-trump-giving-serious-thought.html?rh=1 ‚Ä¶</t>
  </si>
  <si>
    <t>https://twitter.com/realDonaldTrump/status/557608413057003520</t>
  </si>
  <si>
    <t>Great list of spring travel ideas from our @ TrumpCollection properties:http://trumpcollection.co/springsights</t>
  </si>
  <si>
    <t>https://twitter.com/realDonaldTrump/status/557623936721367040</t>
  </si>
  <si>
    <t>Tomorrow on the @ MissUniverse Facebook page submit your final question for the contestants- http://on.fb.me/1wolfbu</t>
  </si>
  <si>
    <t>https://twitter.com/realDonaldTrump/status/557630549037432832</t>
  </si>
  <si>
    <t>ICYMI, @ IvankaTrump‚Äôs int. on @ TODAYshow discussing @ Joan_Rivers &amp; contestant rivalries on @ ApprenticeNBC http://www.today.com/video/today/56821933#56821933 ‚Ä¶</t>
  </si>
  <si>
    <t>#56821933</t>
  </si>
  <si>
    <t>https://twitter.com/realDonaldTrump/status/557657947179073536</t>
  </si>
  <si>
    <t>Congratulations to @ TrumpChicago and @SixteenChicago for receiving the @ AAANews Five Diamond Award again this year!</t>
  </si>
  <si>
    <t>https://twitter.com/realDonaldTrump/status/557660215647420417</t>
  </si>
  <si>
    <t>Tonight on @ ExtraTV, I‚Äôm talking # CelebApprentice. Tune-in!</t>
  </si>
  <si>
    <t>https://twitter.com/realDonaldTrump/status/557663162217279491</t>
  </si>
  <si>
    <t>With @ shawnjohnson and @ lorenzolamas from @ apprenticenbc- two great people! http://instagram.com/p/yF5PyjmhRL/?modal=true ‚Ä¶</t>
  </si>
  <si>
    <t>https://twitter.com/realDonaldTrump/status/557744210515066880</t>
  </si>
  <si>
    <t>" @ DallasVercillo: Boys from the hood call me Black Donald Trump # facts" Great.</t>
  </si>
  <si>
    <t>https://twitter.com/realDonaldTrump/status/557744287199547392</t>
  </si>
  <si>
    <t>" @ delans: "Trump Tower is not a building, it is an event!" - Donald Trump"</t>
  </si>
  <si>
    <t>https://twitter.com/realDonaldTrump/status/557744799177269249</t>
  </si>
  <si>
    <t>" @ thetomzone: Donald Trump is a respected businessman with insightful political opinions. # foxnewsfacts"</t>
  </si>
  <si>
    <t>https://twitter.com/realDonaldTrump/status/557745718287671298</t>
  </si>
  <si>
    <t>" @ 957thegame: What's more intimidating, Mariano Rivera's cutter, or getting fired by Donald Trump? Johnny Damon says it's Trump. @ Apprentice</t>
  </si>
  <si>
    <t>https://twitter.com/realDonaldTrump/status/557747262655582208</t>
  </si>
  <si>
    <t>" @ JayLefkowitz: @ Dewarsplz @ fitsnews @ SenTedCruz Ted Cruz would be fine as would Huckabee. But Trump would be best and Romney the worst."</t>
  </si>
  <si>
    <t>https://twitter.com/realDonaldTrump/status/557747654445531137</t>
  </si>
  <si>
    <t>" @ jackgulas: @ realDonaldTrump @ fitsnews agree with Mr. Trump for @ GOP nominee to win in 2016. Can't be Mitt. Bold conservative needed."</t>
  </si>
  <si>
    <t>https://twitter.com/realDonaldTrump/status/557747802345058305</t>
  </si>
  <si>
    <t>" @ jmontgomery1965: Please save us from this BS in DC, my heads going to pop off if any of these clowns get elected, please run.....please!"</t>
  </si>
  <si>
    <t>https://twitter.com/realDonaldTrump/status/557747864445915137</t>
  </si>
  <si>
    <t>" @ BullAlyssa: @ realDonaldTrump ... Your tweets are always epic!! "</t>
  </si>
  <si>
    <t>https://twitter.com/realDonaldTrump/status/557750024617340929</t>
  </si>
  <si>
    <t>" @ Nancy_Miracle: I hope that in my lifetime I will see you deliver a State of the Union address. "President Trump"....i'm ready for it!!!"</t>
  </si>
  <si>
    <t>https://twitter.com/realDonaldTrump/status/557750250522546176</t>
  </si>
  <si>
    <t>" @ SassyPantsjj: SO upset that Celebrity Apprentice is almost over, it's WAY too short this season, realize there's 2 episodes BUT want MORE"</t>
  </si>
  <si>
    <t>https://twitter.com/realDonaldTrump/status/557751276176703490</t>
  </si>
  <si>
    <t>" @ Lord_Sugar: Can you get me a parking slot at Mar a Lago on Sunday its very busy with the car show meeting @ IanJamesPoulter" Yes, call me!</t>
  </si>
  <si>
    <t>https://twitter.com/realDonaldTrump/status/557751729325096960</t>
  </si>
  <si>
    <t>" @ gamoffour: @ realDonaldTrump @ SassyPantsjj Focus on being the next Prez Donald! we need you!"</t>
  </si>
  <si>
    <t>https://twitter.com/realDonaldTrump/status/557751896883335168</t>
  </si>
  <si>
    <t>" @ resilienceisme: @ realDonaldTrump what do you think of Miss Universe Bahamas?" Beautiful and nice!</t>
  </si>
  <si>
    <t>https://twitter.com/realDonaldTrump/status/557752121119227906</t>
  </si>
  <si>
    <t>" @ pwrussell95: @ realDonaldTrump should've been you making that speech tonight # SOTU2015" I agree!</t>
  </si>
  <si>
    <t>https://twitter.com/realDonaldTrump/status/557752172298117122</t>
  </si>
  <si>
    <t>" @ PamplinFilmCo: @ realDonaldTrump When Trump is president do you think he'll televise cabinet meetings &amp; fire someone each week?"</t>
  </si>
  <si>
    <t>https://twitter.com/realDonaldTrump/status/557752330867994625</t>
  </si>
  <si>
    <t>" @ Cheflucky23: You have my vote and a volunteer, please run we need a President that can bring the pride back in being American!"</t>
  </si>
  <si>
    <t>https://twitter.com/realDonaldTrump/status/557752445523472384</t>
  </si>
  <si>
    <t>" @ catham11: @ realDonaldTrump @ DallasVercillo Trump has SWAG "</t>
  </si>
  <si>
    <t>https://twitter.com/realDonaldTrump/status/557752640919330817</t>
  </si>
  <si>
    <t>" @ Missey5Mae: I think if a GOP candidate really wants to win, he will name @ realDonaldTrump as the chief trade negotiator."</t>
  </si>
  <si>
    <t>https://twitter.com/realDonaldTrump/status/557928491073933313</t>
  </si>
  <si>
    <t>If Scotland would have gone independent predicated on $100 - $150 oil, they would now be bust!</t>
  </si>
  <si>
    <t>https://twitter.com/realDonaldTrump/status/557928540168257538</t>
  </si>
  <si>
    <t>Based on new oil prices, the ugly windfarms being built in Scotland will quickly die! What a mess!</t>
  </si>
  <si>
    <t>https://twitter.com/realDonaldTrump/status/557943960875057153</t>
  </si>
  <si>
    <t>Miss Israel and Miss Lebanon- "no more fighting!" # TrumpVlog # MissUniverse http://instagram.com/p/yH5ZxXmhbX/</t>
  </si>
  <si>
    <t>https://twitter.com/realDonaldTrump/status/557945363844587521</t>
  </si>
  <si>
    <t>I look forward to attending &amp; speaking at the Iowa Land Investment Expo‚Äîtotal sellout crowd http://www.landinvestmentexpo.com/ @ PeoplesCompany</t>
  </si>
  <si>
    <t>https://twitter.com/realDonaldTrump/status/557951356603219969</t>
  </si>
  <si>
    <t>ICYMI, my speech this past Monday at the South Carolina Tea Party Convention in Myrtle Beach http://new.livestream.com/teapartypatriotslive/scteaparty15/videos/74280764 ‚Ä¶ # SCTeaParty15</t>
  </si>
  <si>
    <t>https://twitter.com/realDonaldTrump/status/557959341756923904</t>
  </si>
  <si>
    <t>Be sure to watch highlights from the record setting 14th season of @ ApprenticeNBC here http://www.nbc.com/the-celebrity-apprentice?cid=SEM|apprntc|mdssn2015|ggl|na|na&amp;hcoref=SEM&amp;WT.srch=ggl&amp;sky=apprentice&amp;k_clickid=kenshoo_clickid_ ‚Ä¶</t>
  </si>
  <si>
    <t>https://twitter.com/realDonaldTrump/status/557967604208656384</t>
  </si>
  <si>
    <t>Via @ LatinoVoices by @ CaritoJuliette: ‚ÄúMeet The Latina 2014 @ MissUniverse Candidates‚Äùhttp://www.huffingtonpost.com/2015/01/20/latina-2014-miss-universe-candidates-_n_6507930.html ‚Ä¶</t>
  </si>
  <si>
    <t>https://twitter.com/realDonaldTrump/status/557983560511270913</t>
  </si>
  <si>
    <t>Via @ examinercom by @ Mellyora13: ‚ÄúTrump: Was Benghazi the result of incompetence or something more sinister?‚Äù http://www.examiner.com/article/trump-was-benghazi-the-result-of-incompetence-or-something-more-sinister ‚Ä¶</t>
  </si>
  <si>
    <t>https://twitter.com/realDonaldTrump/status/557990478000709634</t>
  </si>
  <si>
    <t>Congratulations to @ joniernst on delivering a strong conservative message in her # SOTU response. Joni will be a great senator.</t>
  </si>
  <si>
    <t>https://twitter.com/realDonaldTrump/status/557995438549524480</t>
  </si>
  <si>
    <t>Congress, use the power of the purse. STOP AMNESTY!</t>
  </si>
  <si>
    <t>https://twitter.com/realDonaldTrump/status/558004306960728064</t>
  </si>
  <si>
    <t>Dress your best! The Trump Signature Collection, exclusively available @ Macys, offers the tops style in menswearhttp://www1.macys.com/shop/mens-clothing/donald-j-trump?id=11746 ‚Ä¶</t>
  </si>
  <si>
    <t>https://twitter.com/realDonaldTrump/status/558012782743158784</t>
  </si>
  <si>
    <t>https://twitter.com/realDonaldTrump/status/558272151397367809</t>
  </si>
  <si>
    <t>Only those who will risk going too far can possibly find out how far one can go. -- T. S. Eliot</t>
  </si>
  <si>
    <t>https://twitter.com/realDonaldTrump/status/558282995233460224</t>
  </si>
  <si>
    <t>Just watched @ Patriots Bill Belichick‚Äôs news conference. He did a great job‚Äîsmart, concise, truthful!</t>
  </si>
  <si>
    <t>https://twitter.com/realDonaldTrump/status/558285337047613440</t>
  </si>
  <si>
    <t>The new winter menu @SixteenChicago @ TrumpChicago explores the evolution of fine dining - @ RobbReporthttp://goo.gl/4J67ry</t>
  </si>
  <si>
    <t>https://twitter.com/realDonaldTrump/status/558326469810987008</t>
  </si>
  <si>
    <t>They just arrested pol Shelly Silver in New York. Why aren‚Äôt they arresting a far bigger crook -- @ AGSchneiderman?</t>
  </si>
  <si>
    <t>https://twitter.com/realDonaldTrump/status/558364414978850816</t>
  </si>
  <si>
    <t>https://twitter.com/realDonaldTrump/status/558364717056806913</t>
  </si>
  <si>
    <t>Entrepreneurs: See yourself as victorious. This will focus you in the right direction. Put everything you've got into what you're doing.</t>
  </si>
  <si>
    <t>https://twitter.com/realDonaldTrump/status/558365931559473152</t>
  </si>
  <si>
    <t>Entrepreneurs: Everything starts with you. Realize that you're in charge. Whatever happens, you're responsible.</t>
  </si>
  <si>
    <t>https://twitter.com/realDonaldTrump/status/558381592734081027</t>
  </si>
  <si>
    <t>Which National Costume do you think should win? http://bit.ly/1wqwMXL</t>
  </si>
  <si>
    <t>https://twitter.com/realDonaldTrump/status/558392521840427008</t>
  </si>
  <si>
    <t># TBT With the wonderful actor Jack Nicholson http://instagram.com/p/yLFYnoGhcF/</t>
  </si>
  <si>
    <t>https://twitter.com/realDonaldTrump/status/558392948363386880</t>
  </si>
  <si>
    <t>Which National Costume do you think should win? http://bit.ly/1CV61zL</t>
  </si>
  <si>
    <t>https://twitter.com/realDonaldTrump/status/558396282176557059</t>
  </si>
  <si>
    <t>Which National Costume do you think should win? http://bit.ly/1BifSQl</t>
  </si>
  <si>
    <t>https://twitter.com/realDonaldTrump/status/558401513354448896</t>
  </si>
  <si>
    <t>Which National Costume do you think should win? http://bit.ly/1y3TlSL</t>
  </si>
  <si>
    <t>https://twitter.com/realDonaldTrump/status/558403158582767616</t>
  </si>
  <si>
    <t>Which National Costume do you think should win? http://bit.ly/1xEPufV</t>
  </si>
  <si>
    <t>https://twitter.com/realDonaldTrump/status/558434342792617985</t>
  </si>
  <si>
    <t>" @ Ethiopiawi: I love @ realDonaldTrump personality"</t>
  </si>
  <si>
    <t>https://twitter.com/realDonaldTrump/status/558436909031374848</t>
  </si>
  <si>
    <t>" @ LuvCanes: Caught up on @ CelebApprentice over the last two nights. @ realDonaldTrump You've done it again! Awesome!"</t>
  </si>
  <si>
    <t>https://twitter.com/realDonaldTrump/status/558437350993584129</t>
  </si>
  <si>
    <t>" @ agtradertalk: Going to go see @ realDonaldTrump at the @ LandExpo tomorrow, last year it was @ TBoonePickems" Totally sold out, great.</t>
  </si>
  <si>
    <t>https://twitter.com/realDonaldTrump/status/558437601926189056</t>
  </si>
  <si>
    <t>" @ AuctioneerJared: @ realDonaldTrump the @ LandExpo has kicked off! We'll see you tomorrow! pic.twitter.com/X79a8dpyQA" I look forward to it!</t>
  </si>
  <si>
    <t>https://twitter.com/realDonaldTrump/status/558437681135644673</t>
  </si>
  <si>
    <t>" @ BigShowFarm: Donald Trump on @ bigshowfarm, he'll be at @ LandExpo tomorrow"</t>
  </si>
  <si>
    <t>https://twitter.com/realDonaldTrump/status/558437978763427840</t>
  </si>
  <si>
    <t>" @ LandExpo: The Land Investment Expo is completely sold out with record attendance for our Eighth Annual on Friday. pic.twitter.com/cetv0ORULL"</t>
  </si>
  <si>
    <t>https://twitter.com/realDonaldTrump/status/558438574476263424</t>
  </si>
  <si>
    <t>" @ RafmyMillan: Thanks @ realDonaldTrump for your tips on entrepreneurship,it encouraged me to open a new chess sports club at Uni! # MyPassion</t>
  </si>
  <si>
    <t>https://twitter.com/realDonaldTrump/status/558438647650066432</t>
  </si>
  <si>
    <t>"@Sal_lyann: @ realDonaldTrump @ LandExpo no wonder you are smiling"</t>
  </si>
  <si>
    <t>@Sal_lyann @ @</t>
  </si>
  <si>
    <t>https://twitter.com/realDonaldTrump/status/558438717296508930</t>
  </si>
  <si>
    <t>" @ DShimogawa: When I grow up I want to be just like @ realDonaldTrump!" Thanks.</t>
  </si>
  <si>
    <t>https://twitter.com/realDonaldTrump/status/558439044540301313</t>
  </si>
  <si>
    <t>" @ josealfredotel1: @ realDonaldTrump I think the best are, India, Indonesia, Malaysia, Thailand, Japan, Dominican Rep. Canada, Colombia</t>
  </si>
  <si>
    <t>https://twitter.com/realDonaldTrump/status/558443277566107652</t>
  </si>
  <si>
    <t>" @ Stickmissosolog: @ realDonaldTrump the top 2 of Miss Universe 2014 should be # Usa and # Colombia"</t>
  </si>
  <si>
    <t>https://twitter.com/realDonaldTrump/status/558557042445914112</t>
  </si>
  <si>
    <t>" @ Bunyolan: @ realDonaldTrump Top5 The 63rd Miss Universe should be # USA # THAILAND # COLUMBIA # SPAIN # JAMAICA # MissUniverse"</t>
  </si>
  <si>
    <t># # # # # #</t>
  </si>
  <si>
    <t>https://twitter.com/realDonaldTrump/status/558672533168590848</t>
  </si>
  <si>
    <t>The @ MissUniverse contestants review their amazing stay at @ TrumpDoral-https://www.youtube.com/watch?v=ze5wH5ueLj8 ‚Ä¶</t>
  </si>
  <si>
    <t>https://twitter.com/realDonaldTrump/status/558679902631624704</t>
  </si>
  <si>
    <t>Just been informed by @ nbc--they want to extend the run of the @ ApprenticeNBC by two shows because it is doing so well. Two hours live.</t>
  </si>
  <si>
    <t>https://twitter.com/realDonaldTrump/status/558683779389489152</t>
  </si>
  <si>
    <t>Just leaving for @ LandExpo in Iowa--standing room only. My great honor. @ PeoplesCompanyhttp://www.landinvestmentexpo.com/</t>
  </si>
  <si>
    <t>https://twitter.com/realDonaldTrump/status/558686632778670080</t>
  </si>
  <si>
    <t>With oil below $50, the blighted views by windfarms of historic @ CulzeanCastle will be very sad. # SaveCulzeanpic.twitter.com/wQSIPBlv3o</t>
  </si>
  <si>
    <t>https://twitter.com/realDonaldTrump/status/558691050714574848</t>
  </si>
  <si>
    <t>https://twitter.com/realDonaldTrump/status/558987330439376896</t>
  </si>
  <si>
    <t>Via @ DMRegister by @ JenniferJJacobs: "Trump: 'I would've won the race against Obama'"http://www.desmoinesregister.com/story/news/politics/2015/01/23/trump-says-wouldve-defeated-obama/22250121/ ‚Ä¶</t>
  </si>
  <si>
    <t>https://twitter.com/realDonaldTrump/status/558993539019714560</t>
  </si>
  <si>
    <t>" @ vetteman88: @ realDonaldTrump @ DMRegister @ JenniferJJacobs we sure could use someone who cares about America"</t>
  </si>
  <si>
    <t>https://twitter.com/realDonaldTrump/status/558994305071587328</t>
  </si>
  <si>
    <t>" @ DawnLACA: @ realDonaldTrump @ DMRegister @ JenniferJJacobs Wishing Trump was the Pres."</t>
  </si>
  <si>
    <t>https://twitter.com/realDonaldTrump/status/558994462630621184</t>
  </si>
  <si>
    <t>" @ brandeenscott21: @ realDonaldTrump @ DMRegister @ JenniferJJacobs trump 2016 you have my vote"</t>
  </si>
  <si>
    <t>https://twitter.com/realDonaldTrump/status/558999752839163904</t>
  </si>
  <si>
    <t>" @ Sam_Rellim: If Trump ran in 16' it would be the 1st time I could stand by our president since I was old enough to understand politics"</t>
  </si>
  <si>
    <t>https://twitter.com/realDonaldTrump/status/558999888193527808</t>
  </si>
  <si>
    <t>" @ dcfoodsafety: @ nbc @ ApprenticeNBC that is great this is a show that teaches you real skills - very few shows on TV actually do that!"</t>
  </si>
  <si>
    <t>https://twitter.com/realDonaldTrump/status/559000385243709440</t>
  </si>
  <si>
    <t>" @ dcfoodsafety: @ realDonaldTrump mr. Trump do you have a favorite for the Super Bowl coming up what is your pick? Coach B, Brady and Kraft!</t>
  </si>
  <si>
    <t>https://twitter.com/realDonaldTrump/status/559004978384490497</t>
  </si>
  <si>
    <t>"Trump rails on Romney as possible 2016 contender" http://nypost.com/2015/01/23/trump-rails-on-romney-as-possible-presidential-contender/ ‚Ä¶ via @ nypost by @ GeoffEarle</t>
  </si>
  <si>
    <t>https://twitter.com/realDonaldTrump/status/559013680604790784</t>
  </si>
  <si>
    <t>Via @ DMRegister by @ JenniferJJacobs: "Trump to hand out Trump memorabilia at Iowa summit"http://www.desmoinesregister.com/story/news/politics/2015/01/23/trump-hand-trump-memorabilia-iowa-summit/22257327/ ‚Ä¶</t>
  </si>
  <si>
    <t>https://twitter.com/realDonaldTrump/status/559049817091874817</t>
  </si>
  <si>
    <t>With @ C_Soules from # TheBachelor in Iowa- http://instagram.com/p/yPwKt9GhYY/?modal=true ‚Ä¶</t>
  </si>
  <si>
    <t>https://twitter.com/realDonaldTrump/status/559075821970014209</t>
  </si>
  <si>
    <t>Watch the 63rd Annual @ MissUniverse Pageant tomorrow on NBC at 8PM!https://www.youtube.com/watch?v=QrZFlfLjaV0 ‚Ä¶</t>
  </si>
  <si>
    <t>https://twitter.com/realDonaldTrump/status/559083242016751616</t>
  </si>
  <si>
    <t>Via @ ABCPolitics by @ rickklein: "Trump Blasts Romney, Bush; Says GOP Has 'Nobody Like Trump'"http://abcnews.go.com/Politics/trump-blasts-romney-jeb-bush-thinking-presidential-run/story?id=28452767 ‚Ä¶</t>
  </si>
  <si>
    <t>https://twitter.com/realDonaldTrump/status/559086847868289024</t>
  </si>
  <si>
    <t>Via @ DMRegister by @ WilliamPetroski: "Trump: I can make America great again"http://www.desmoinesregister.com/story/news/elections/presidential/caucus/2015/01/24/donald-trump-iowa-freedom-summit/22274897/ ‚Ä¶</t>
  </si>
  <si>
    <t>https://twitter.com/realDonaldTrump/status/559113342301007873</t>
  </si>
  <si>
    <t>Via @ thehill by @ timdevaney: "Donald Trump: GOP nominee ‚Äòcan‚Äôt be Mitt, can‚Äôt be Bush'"http://thehill.com/blogs/ballot-box/presidential-races/230635-trump-gop-nominee-cant-be-mitt-cant-be-bush ‚Ä¶</t>
  </si>
  <si>
    <t>https://twitter.com/realDonaldTrump/status/559128222454251523</t>
  </si>
  <si>
    <t>Thanks to @ SteveKingIA for the kind introduction at the IA Freedom Summit &amp; congrats to @ David_Bossie &amp; @ Citizens_United on a great success!</t>
  </si>
  <si>
    <t>https://twitter.com/realDonaldTrump/status/559138640434311169</t>
  </si>
  <si>
    <t>Via @ RadioIowa by @ okayhenderson: ‚ÄúTrump touts business career, but not TV show during Iowa speech‚Äùhttp://www.radioiowa.com/2015/01/24/trump-touts-business-career-but-not-tv-show-during-iowa-speech-audio/ ‚Ä¶</t>
  </si>
  <si>
    <t>https://twitter.com/realDonaldTrump/status/559143618649526273</t>
  </si>
  <si>
    <t>‚ÄúTrump: ‚ÄòNo way‚Äô Bush, Romney would win in 2016‚Äù http://www.foxnews.com/politics/2015/01/24/trump-no-way-bush-romney-would-win-in-2016/ ‚Ä¶ via @ FoxNews by Barnini Chakraborty</t>
  </si>
  <si>
    <t>https://twitter.com/realDonaldTrump/status/559175161631350784</t>
  </si>
  <si>
    <t>‚ÄúTrump: 'Seriously Considering' a Presidential Bid‚Äù http://www.nbcnews.com/watch/nbc-news/trump-seriously-considering-a-presidential-bid-388697155634 ‚Ä¶ via @ NBCNews</t>
  </si>
  <si>
    <t>https://twitter.com/realDonaldTrump/status/559215552519213056</t>
  </si>
  <si>
    <t>Via @ bpolitics by @ tdopp: ‚ÄúIn Iowa, Trump Promises to ‚ÄòSurprise a Lot of People‚Äô‚Äùhttps://www.bloomberg.com/politics/articles/2015-01-24/in-iowa-trump-promises-to-surprise-a-lot-of-people- ‚Ä¶</t>
  </si>
  <si>
    <t>https://twitter.com/realDonaldTrump/status/559217263866544128</t>
  </si>
  <si>
    <t>" @ yorkieartist: @ Chris_1791 @ FoxNews @ realDonaldTrump was great - really laid out the problems and the solutions/he, @ SenTedCruz were best"</t>
  </si>
  <si>
    <t>https://twitter.com/realDonaldTrump/status/559217591219388416</t>
  </si>
  <si>
    <t>" @ seangraf: RT @ ThomasARoberts: So this happened at dinner tonight @ jeanniemai @ NMoralesNBC # MissUniverse 8pm pic.twitter.com/WntDZ0BI1U"</t>
  </si>
  <si>
    <t>https://twitter.com/realDonaldTrump/status/559217818202566656</t>
  </si>
  <si>
    <t>" @ mensamamma: YOU HAVE to run Mr.Trump! YOU are the only person on the roster that can ACTUALLY do the job! PLEASE, Please Mr.Trump, RUN!"</t>
  </si>
  <si>
    <t>https://twitter.com/realDonaldTrump/status/559218066446639105</t>
  </si>
  <si>
    <t>" @ mensamamma: Yes, My simple campaign slogan,which embodies your supporters' feelings "RUN DONALD,RUN!" Please Run Mr. Trump!!!!"</t>
  </si>
  <si>
    <t>https://twitter.com/realDonaldTrump/status/559218249645432832</t>
  </si>
  <si>
    <t>" @ good_vibration7: @ realDonaldTrump @ NBCNews filipinos love u Mr Trump! you are famous in the Philippines!! we love what u do! thank you"</t>
  </si>
  <si>
    <t>https://twitter.com/realDonaldTrump/status/559218314178998273</t>
  </si>
  <si>
    <t>" @ mensamamma: @ realDonaldTrump RUN DONALD,RUN!"</t>
  </si>
  <si>
    <t>https://twitter.com/realDonaldTrump/status/559218534182830080</t>
  </si>
  <si>
    <t>" @ maguvera: @ realDonaldTrump I'm so glad your show @ ApprenticeNBC in @ nbc will be extended 4 two hours.. I enjoy it !!!!! # great show"</t>
  </si>
  <si>
    <t>https://twitter.com/realDonaldTrump/status/559219221050429441</t>
  </si>
  <si>
    <t>" @ pereirjb1: Best speech given by @ realDonaldTrump @FreedomSummit @ Common Sense. says Jeb/Mitt * http://www.c-span.org/video/?c4525004/donald-trump-iowa-freedom-summit ‚Ä¶"</t>
  </si>
  <si>
    <t>@ @ @FreedomSummit @</t>
  </si>
  <si>
    <t>https://twitter.com/realDonaldTrump/status/559219478115123200</t>
  </si>
  <si>
    <t>" @ Mr_Babble: " @ brandeenscott21: @ realDonaldTrump @ DMRegister @ JenniferJJacobs we sure could use someone who cares about America""</t>
  </si>
  <si>
    <t>https://twitter.com/realDonaldTrump/status/559219725688123392</t>
  </si>
  <si>
    <t>" @ jackselo: The best phrase @ realDonaldTrump has ever said? "We don't need another Bush" Well said!"</t>
  </si>
  <si>
    <t>https://twitter.com/realDonaldTrump/status/559220206560886784</t>
  </si>
  <si>
    <t>" @ laffranchini: @ BamarshallA @ politico @ realDonaldTrump he is right neither Bush or Romney should run. We need someone who is not a wimp"</t>
  </si>
  <si>
    <t>https://twitter.com/realDonaldTrump/status/559220356645654529</t>
  </si>
  <si>
    <t>" @ TaneRollins: U NEED to run against Romney/Bush. You know infinitely more about economics. But you must publicly criticize them # GOP"</t>
  </si>
  <si>
    <t>https://twitter.com/realDonaldTrump/status/559220531539750912</t>
  </si>
  <si>
    <t>" @ jcthecook: @ realDonaldTrump @ MissUniverse hopefully europe will finally have a winner it's only been since 1990."</t>
  </si>
  <si>
    <t>https://twitter.com/realDonaldTrump/status/559220744169992192</t>
  </si>
  <si>
    <t>" @ KFRGHeather: Watching Home Alone 2 with the little. Didn't know @ realDonaldTrump was on it! Love The Donald!"</t>
  </si>
  <si>
    <t>https://twitter.com/realDonaldTrump/status/559220815720640513</t>
  </si>
  <si>
    <t>"@AnitaMarkdjones: @ realDonaldTrump @ NBCNews I wish you would , love to hear, you fired to them in Washington, D.C."</t>
  </si>
  <si>
    <t>@AnitaMarkdjones @ @</t>
  </si>
  <si>
    <t>https://twitter.com/realDonaldTrump/status/559220867826466816</t>
  </si>
  <si>
    <t>"@trviolante: @ realDonaldTrump @ NBCNews Great! I'll be happy to work on your committee, Mr. Trump! You'll make a great president."</t>
  </si>
  <si>
    <t>@trviolante @ @</t>
  </si>
  <si>
    <t>https://twitter.com/realDonaldTrump/status/559220964907810816</t>
  </si>
  <si>
    <t>" @ Elginet: @ realDonaldTrump @ NBCNews Do it PLEASE!"</t>
  </si>
  <si>
    <t>https://twitter.com/realDonaldTrump/status/559221481071456256</t>
  </si>
  <si>
    <t>" @ OAV95: "I'm the one person who can make this country great again, nobody else can"- @ realDonaldTrump http://www.cnn.com/2015/01/24/politics/sarah-palin-2016/index.html?sr=fb012415PalinTrump8pStoryLink ‚Ä¶"</t>
  </si>
  <si>
    <t>https://twitter.com/realDonaldTrump/status/559221718733324289</t>
  </si>
  <si>
    <t>" @ mongo_ebooks: Please don't wuss out of running for President @ realDonaldTrump"</t>
  </si>
  <si>
    <t>https://twitter.com/realDonaldTrump/status/559222179926388736</t>
  </si>
  <si>
    <t>" @ JayhawkRunner: Good work @ RoccoMediate shooting -5 today in the @ ChampionsTour event in Hawaii ; sporting the @ realDonaldTrump hat.</t>
  </si>
  <si>
    <t>https://twitter.com/realDonaldTrump/status/559222501830836225</t>
  </si>
  <si>
    <t>"@markmoran_mn: @ realDonaldTrump @ NBCNews would be a shock to have an experienced CEO in the WH rather than incompetent community organizers</t>
  </si>
  <si>
    <t>@markmoran_mn @ @</t>
  </si>
  <si>
    <t>https://twitter.com/realDonaldTrump/status/559222727761215489</t>
  </si>
  <si>
    <t>"@JaniceSaulnier1: Keep trying different hotels while in Vegas, so far TRUMP is the easy winner... BY FAR in every way Wow! @ realDonaldTrump</t>
  </si>
  <si>
    <t>@JaniceSaulnier1 @</t>
  </si>
  <si>
    <t>https://twitter.com/realDonaldTrump/status/559222931621183488</t>
  </si>
  <si>
    <t>"@LRoybal12: ‚Äú @ realDonaldTrump: ‚ÄúTrump: 'Seriously Considering' a Presidential Bid‚Äù http://www.nbcnews.com/watch/nbc-news/trump-seriously-considering-a-presidential-bid-388697155634 ‚Ä¶ via @ NBCNews‚Äù Got my vote!"</t>
  </si>
  <si>
    <t>@LRoybal12 @ @</t>
  </si>
  <si>
    <t>https://twitter.com/realDonaldTrump/status/559223108100685825</t>
  </si>
  <si>
    <t>" @ zoukit1: @ realDonaldTrump I have to admit that The Donald would make one heck of a president. Especially with the problems USA is facing.</t>
  </si>
  <si>
    <t>https://twitter.com/realDonaldTrump/status/559223473604927488</t>
  </si>
  <si>
    <t>" @ TinyPurpleFishs: @ realDonaldTrump @ FoxNews Oh yeah, and another thing, we NEED you to run! Save America before it's too late."</t>
  </si>
  <si>
    <t>https://twitter.com/realDonaldTrump/status/559223653880303616</t>
  </si>
  <si>
    <t>" @ marino_joanna: DonaldTrump you would have my vote! It's time we stop electing lawyers and get strong business men in the executive office</t>
  </si>
  <si>
    <t>https://twitter.com/realDonaldTrump/status/559348060162383873</t>
  </si>
  <si>
    <t>Via @ BreitbartNews: ‚ÄúDONALD TRUMP AT SUMMIT: OBAMACARE A ‚ÄòFILTHY LIE,‚Äô CAN BUILD ‚ÄòA BEAUTY‚Äô OF A BORDER FENCE‚Äùhttp://www.breitbart.com/big-government/2015/01/24/donald-trump-at-summit-obamacare-a-filthy-lie-can-build-a-beauty-of-a-border-fence/ ‚Ä¶</t>
  </si>
  <si>
    <t>https://twitter.com/realDonaldTrump/status/559358517526937600</t>
  </si>
  <si>
    <t>. @ MannyPacquiao and friends at @ TrumpDoral http://instagram.com/p/yR8Sypmhcv/</t>
  </si>
  <si>
    <t>https://twitter.com/realDonaldTrump/status/559365264438202369</t>
  </si>
  <si>
    <t>My speech at yesterday‚Äôs @ SteveKingIA @ Citizens_United Iowa Freedom Summit http://video.foxnews.com/v/4009553040001/donald-trump-speaks-at-iowa-freedom-summit/?#sp=show-clips ‚Ä¶ via @ FoxNews</t>
  </si>
  <si>
    <t>https://twitter.com/realDonaldTrump/status/559377335636746240</t>
  </si>
  <si>
    <t>Word is that @ NBCNews is firing sleepy eyes Chuck Todd in that his ratings on Meet the Press are setting record lows. He's a real loser!</t>
  </si>
  <si>
    <t>https://twitter.com/realDonaldTrump/status/559385253060829185</t>
  </si>
  <si>
    <t>" @ GriffinTimothy: @ realDonaldTrump I bet ur great in bed" True!</t>
  </si>
  <si>
    <t>https://twitter.com/realDonaldTrump/status/559385821854597120</t>
  </si>
  <si>
    <t>" @ tarheels31: @ realDonaldTrump @ NBCNews outside of the apprentice, hardly anyone watches the obama network... aka @ nbc"</t>
  </si>
  <si>
    <t>https://twitter.com/realDonaldTrump/status/559386328652345344</t>
  </si>
  <si>
    <t>" @ bgoudyGCC: @ realDonaldTrump @ NBCNews Can't wait to see # SleepyEyes on the next # CelebrityApprentice. Oh wait, he would have to be a celeb</t>
  </si>
  <si>
    <t>https://twitter.com/realDonaldTrump/status/559418862975074305</t>
  </si>
  <si>
    <t>Via @ NYDailyNews by Rich Schapiro: "Donald Trump slams Mitt Romney, Jeb Bush"http://www.nydailynews.com/news/politics/donald-trump-slams-mitt-romney-jeb-bush-article-1.2091001 ‚Ä¶</t>
  </si>
  <si>
    <t>https://twitter.com/realDonaldTrump/status/559430648981913600</t>
  </si>
  <si>
    <t>"Donald Trump: Jeb Bush's Support of Common Core 'a Disaster'" http://www.breitbart.com/big-government/2015/01/25/donald-trump-jeb-bushs-support-of-common-core-a-disaster/ ‚Ä¶ via @ BreitbartNews by Dr. Susan Berry</t>
  </si>
  <si>
    <t>https://twitter.com/realDonaldTrump/status/559463115235295233</t>
  </si>
  <si>
    <t>Don't miss the # MissUniverse Pageant tonight at 8/7c with performances by @ NickJonas @ PrinceRoyce and @ GavinDeGraw http://instagram.com/p/ySr7NfGhU6/</t>
  </si>
  <si>
    <t>https://twitter.com/realDonaldTrump/status/559649968693444609</t>
  </si>
  <si>
    <t>" @ FreidaWashingt: @ realDonaldTrump Good morning to you. The pageant was fabulous! Ms USA came so close. Then tonight is Celeb Apprentice.</t>
  </si>
  <si>
    <t>https://twitter.com/realDonaldTrump/status/559705812567068672</t>
  </si>
  <si>
    <t>Get ready for the Apprentice tonight - TWO AMAZING EPISODES. I will be live tweeting!</t>
  </si>
  <si>
    <t>https://twitter.com/realDonaldTrump/status/559744385798381570</t>
  </si>
  <si>
    <t>Via @ BreitbartNews by @ rwildewrites: ‚ÄúDonald Trump: I Can Make America Great Again‚Äù http://www.breitbart.com/big-government/2015/01/26/donald-trump-i-can-make-america-great-again/ ‚Ä¶ (Hyperlinked on @ DRUDGE_REPORT)</t>
  </si>
  <si>
    <t>https://twitter.com/realDonaldTrump/status/559762317723041793</t>
  </si>
  <si>
    <t>A huge honor for @ TrumpToronto for being named #1 Luxury Hotel in Canada by @ TripAdvisor's # TravelersChoice Awards http://bit.ly/15C56cn</t>
  </si>
  <si>
    <t>https://twitter.com/realDonaldTrump/status/559765635811799042</t>
  </si>
  <si>
    <t>Via @ DMRegister :‚Äú @ brentroske on Politics: Trump Talks Iowa‚Äùhttp://www.desmoinesregister.com/videos/news/politics/roskeonpolitics/2015/01/26/22339839/?hootPostID=9ccace5fb89c2019759db243cfbc2d2b ‚Ä¶</t>
  </si>
  <si>
    <t>https://twitter.com/realDonaldTrump/status/559780656738476033</t>
  </si>
  <si>
    <t>. @ MissUniverse ratings were great! A big win and a wonderful night!http://bit.ly/15CFDQ7</t>
  </si>
  <si>
    <t>https://twitter.com/realDonaldTrump/status/559794067476070400</t>
  </si>
  <si>
    <t>. @ VenueMagazine_ highlights the opening of @ TrumpDoral's brand new # RedTiger course: http://ow.ly/HQb9E</t>
  </si>
  <si>
    <t>https://twitter.com/realDonaldTrump/status/559820576164831232</t>
  </si>
  <si>
    <t>$ ave your $. Don‚Äôt invest in @ KarlRove. He doesn‚Äôt have a clue. http://www.breitbart.com/big-government/2013/02/13/war-trump-levin-pummel-rove-as-conservative-battle-escalates/ ‚Ä¶</t>
  </si>
  <si>
    <t>https://twitter.com/realDonaldTrump/status/559826688293359617</t>
  </si>
  <si>
    <t>@ KarlRove spent $400M in 2012 &amp; didn‚Äôt win a single race http://www.breitbart.com/big-government/2013/02/13/war-trump-levin-pummel-rove-as-conservative-battle-escalates/ ‚Ä¶</t>
  </si>
  <si>
    <t>https://twitter.com/realDonaldTrump/status/559831181819392000</t>
  </si>
  <si>
    <t>Why do people give @ KarlRove contributions when they know he is a loser who has no idea how to win?http://www.breitbart.com/big-government/2013/02/13/war-trump-levin-pummel-rove-as-conservative-battle-escalates/ ‚Ä¶</t>
  </si>
  <si>
    <t>https://twitter.com/realDonaldTrump/status/559852809232060417</t>
  </si>
  <si>
    <t>Where the hell is global warming when you need it?</t>
  </si>
  <si>
    <t>https://twitter.com/realDonaldTrump/status/559853818352254976</t>
  </si>
  <si>
    <t>Two of the best ever episodes of Celebrity Apprentice tonight at 8. Totally vicious and crazy! I will live tweet.</t>
  </si>
  <si>
    <t>https://twitter.com/realDonaldTrump/status/559873544231088129</t>
  </si>
  <si>
    <t>Celebrity Apprentice in 15 minutes - don't miss it!</t>
  </si>
  <si>
    <t>https://twitter.com/realDonaldTrump/status/559873903963934720</t>
  </si>
  <si>
    <t>" @ JerryLingle: . @ _CFJ_ @ BossHoggUSMC @ HouseGOP @ realDonaldTrump @ GOP Save our nation, Tell the GOP Leadership(?!) to shut up and go home..."</t>
  </si>
  <si>
    <t>https://twitter.com/realDonaldTrump/status/559874101624705024</t>
  </si>
  <si>
    <t>" @ jonahkeri: @ realDonaldTrump YESSSS!!!! Oh Donald Trump, you truly are the king of kings."</t>
  </si>
  <si>
    <t>https://twitter.com/realDonaldTrump/status/559874457909886976</t>
  </si>
  <si>
    <t>" @ onesoldiersmom:I can't even imagine how great this place would be w/ you at the helm. Thank you for speaking out so forcefully for the USA</t>
  </si>
  <si>
    <t>https://twitter.com/realDonaldTrump/status/559874944327503873</t>
  </si>
  <si>
    <t>" @ SportingBecky: @ realDonaldTrump @ DonaldJTrumpJr # CelebrityApprentice tonight @ IvankaTrump @ IanZiering"</t>
  </si>
  <si>
    <t>https://twitter.com/realDonaldTrump/status/559876173963214849</t>
  </si>
  <si>
    <t>" @ TinPotDickTator: DonaldTrump: Just imagine being sworn in Jan '17 &amp; as you bring your right hand down point at Barack &amp; say "YOU'RE FIRED!</t>
  </si>
  <si>
    <t>https://twitter.com/realDonaldTrump/status/559876377420496896</t>
  </si>
  <si>
    <t>" @ lcolosimo61: @ greta @ realDonaldTrump @ MittRomney @ GOP @ FoxNews rhetoric, he would have become our next president."</t>
  </si>
  <si>
    <t>https://twitter.com/realDonaldTrump/status/559876508601577472</t>
  </si>
  <si>
    <t>" @ AlexCsi: I hope I don't miss @ ApprenticeNBC @ realDonaldTrump # CelebApprentice @ CelebApprentice due to news coverage of # Snowmageddon2015"</t>
  </si>
  <si>
    <t>https://twitter.com/realDonaldTrump/status/559876863062208512</t>
  </si>
  <si>
    <t>" @ sethhenry78: @ realDonaldTrump I saw you in Des Moines and now I can't wait for celebrity apprentice to start."</t>
  </si>
  <si>
    <t>https://twitter.com/realDonaldTrump/status/559876991395299328</t>
  </si>
  <si>
    <t>" @ OwnageGiraffe:I was watching your commentary on the upcoming Presidential campaign. You're absolutely right about Mitt &amp; Jeb # Donald4Pres"</t>
  </si>
  <si>
    <t>https://twitter.com/realDonaldTrump/status/559877102284308480</t>
  </si>
  <si>
    <t>" @ bahia6085: @ realDonaldTrump If this country is still existing with Obama in charge, then imagine if Trump was prez! It would be awesome."</t>
  </si>
  <si>
    <t>https://twitter.com/realDonaldTrump/status/559877282932985857</t>
  </si>
  <si>
    <t>" @ ff7429b1dbb84b6: @ realDonaldTrump @ onesoldiersmom Donald you have to really try this time .We need you're skills"</t>
  </si>
  <si>
    <t>https://twitter.com/realDonaldTrump/status/559877424557858816</t>
  </si>
  <si>
    <t>" @ nglandon: @ realDonaldTrump I just saw you talking with @ greta. Trump for Prez! I know you can get these clowns in line. You've got my vote</t>
  </si>
  <si>
    <t>https://twitter.com/realDonaldTrump/status/559877944785764353</t>
  </si>
  <si>
    <t>Watch Celebrity Apprentice, on NOW!</t>
  </si>
  <si>
    <t>https://twitter.com/realDonaldTrump/status/559878373330415620</t>
  </si>
  <si>
    <t>All new @ ApprenticeNBC starts right now! http://instagram.com/p/yVpARLmhZJ/</t>
  </si>
  <si>
    <t>https://twitter.com/realDonaldTrump/status/559885371337891841</t>
  </si>
  <si>
    <t>" @ RealityTVBliss: @ GeraldoRivera brings great entertainment to # CelebrityApprentice @ realDonaldTrump"</t>
  </si>
  <si>
    <t>https://twitter.com/realDonaldTrump/status/559885530360741889</t>
  </si>
  <si>
    <t>" @ ayeshakfaines: No one did a Broadway theme?! Waiters in top hats &amp; tails, dancers, "Kiss Me Kate" cocktails... # CelebrityApprentice"</t>
  </si>
  <si>
    <t>https://twitter.com/realDonaldTrump/status/559885578796539904</t>
  </si>
  <si>
    <t>"@NatashaOwnfan: @ TheCubicleChick @ ApprenticeNBC @ realDonaldTrump Each celeb could pose for photos, they can become the theme"</t>
  </si>
  <si>
    <t>https://twitter.com/realDonaldTrump/status/559885650930192384</t>
  </si>
  <si>
    <t>" @ one4eternity: RT @ jsager84: @ IanZiering has done great, why not listen to him again! SMH! @ one4eternity @ BrandiGlanville @ ApprenticeNBC</t>
  </si>
  <si>
    <t>https://twitter.com/realDonaldTrump/status/559885705770713089</t>
  </si>
  <si>
    <t>" @ Louisiana_BBW: @ tborio @ realDonaldTrump That's what I said too. That's something everyone knows about NYC and it's a huge celebration."</t>
  </si>
  <si>
    <t>https://twitter.com/realDonaldTrump/status/559885892077502464</t>
  </si>
  <si>
    <t>"@NatashaOwnfan: @ ApprenticeNBC @ realDonaldTrump yes Rockettes, broadway, and those celebrities there have themselves as props HELLO?"</t>
  </si>
  <si>
    <t>https://twitter.com/realDonaldTrump/status/559885942735904768</t>
  </si>
  <si>
    <t>" @ RealityTVBliss: If I was ever on # CelebrityApprentice, then I would want to be on the team with @ IanZiering. # GivesHisAll @ realDonaldTrump</t>
  </si>
  <si>
    <t>https://twitter.com/realDonaldTrump/status/559886050332790784</t>
  </si>
  <si>
    <t>" @ anjOapariciO: "@MUniverso2015: Paulina Vega, Miss Universo junto a @ realDonaldTrump pic.twitter.com/na8mIV67ux" Donald se ve decepcionado"</t>
  </si>
  <si>
    <t>@ @MUniverso2015 @</t>
  </si>
  <si>
    <t>https://twitter.com/realDonaldTrump/status/559886171904704512</t>
  </si>
  <si>
    <t>" @ marino_joanna: @ realDonaldTrump the hooters cruise is a bust literally"</t>
  </si>
  <si>
    <t>https://twitter.com/realDonaldTrump/status/559886198039404546</t>
  </si>
  <si>
    <t>" @ _Ylvette: Woooow! Was I wrong?? Was @ realDonaldTrump talking about Sig when he said vicious? # whatjusthappened # celebrityapprentice"</t>
  </si>
  <si>
    <t>https://twitter.com/realDonaldTrump/status/559886309037445120</t>
  </si>
  <si>
    <t>"@DJMIKEOL: @ realDonaldTrump @ jsager84 @ IanZiering @ BrandiGlanville @ ApprenticeNBC fellow conservatives. I would just tell Donald to run"</t>
  </si>
  <si>
    <t>@DJMIKEOL @ @ @ @ @</t>
  </si>
  <si>
    <t>https://twitter.com/realDonaldTrump/status/559886585307881474</t>
  </si>
  <si>
    <t>"@DJMIKEOL: @ realDonaldTrump @ one4eternity @ jsager84 @ IanZiering @ BrandiGlanville @ ApprenticeNBC Run Donald Trump run. Run for POTUS.</t>
  </si>
  <si>
    <t>@DJMIKEOL @ @ @ @ @ @</t>
  </si>
  <si>
    <t>https://twitter.com/realDonaldTrump/status/559886640966295553</t>
  </si>
  <si>
    <t>"@raysprings82: @ realDonaldTrump @ ApprenticeNBC Geraldo makes me laugh, I love him"</t>
  </si>
  <si>
    <t>@raysprings82 @ @</t>
  </si>
  <si>
    <t>https://twitter.com/realDonaldTrump/status/559886780959559682</t>
  </si>
  <si>
    <t>" @ CRENpolitics: Geraldo and Sig are a disaster on this boat tour @ realDonaldTrump"</t>
  </si>
  <si>
    <t>https://twitter.com/realDonaldTrump/status/559886828850122752</t>
  </si>
  <si>
    <t>" @ 512poolman: @ realDonaldTrump @ GeraldoRivera drives me CRAZY !!!!!! Can't stand him please fire him ASAP!!!!"</t>
  </si>
  <si>
    <t>https://twitter.com/realDonaldTrump/status/559886897380470784</t>
  </si>
  <si>
    <t>"@maverickmidday: @ realDonaldTrump Geraldo has lost his mind. Fire him please! # CelebApprentice"</t>
  </si>
  <si>
    <t>@maverickmidday @</t>
  </si>
  <si>
    <t>https://twitter.com/realDonaldTrump/status/559887058475683841</t>
  </si>
  <si>
    <t>" @ ChandlerHolgate: Say what you want about @ realDonaldTrump but the man is an excellent businessman. He never gives up.</t>
  </si>
  <si>
    <t>https://twitter.com/realDonaldTrump/status/559887140436590593</t>
  </si>
  <si>
    <t>" @ kellyizthebest: @ realDonaldTrump @ ApprenticeNBC Just when you think it can't get any better.. It does!!"</t>
  </si>
  <si>
    <t>https://twitter.com/realDonaldTrump/status/559888694040338433</t>
  </si>
  <si>
    <t>"@03SLex: @ realDonaldTrump is my role model on everything."</t>
  </si>
  <si>
    <t>@03SLex @</t>
  </si>
  <si>
    <t>https://twitter.com/realDonaldTrump/status/559888857605623808</t>
  </si>
  <si>
    <t>"@hoban36: Sig &amp; Johnny Damon are good guys. Met Damon several times last at Eric Trump's St JUDES Event he is always the gentleman."</t>
  </si>
  <si>
    <t>https://twitter.com/realDonaldTrump/status/559889010320228352</t>
  </si>
  <si>
    <t>" @ ugakasie: ‚Äú @ greta: . @ realDonaldTrump: I am sorry but @ MittRomney choked - he doesn't get a second chance @ GOP @ FoxNews‚Äù Amen!"</t>
  </si>
  <si>
    <t>https://twitter.com/realDonaldTrump/status/559889185864445952</t>
  </si>
  <si>
    <t>"@tomtumillo: What is worse, Geraldo screaming 'screw the terrorists' or Kenya feeling she's 'fabulous'? # CelebrityApprentice</t>
  </si>
  <si>
    <t>https://twitter.com/realDonaldTrump/status/559889245952032768</t>
  </si>
  <si>
    <t>" @ auggerdogger: "Screw the terrorists" @ GeraldoRivera @ realDonaldTrump @ ApprenticeNBC # TheApprentice"</t>
  </si>
  <si>
    <t>https://twitter.com/realDonaldTrump/status/559889306811367426</t>
  </si>
  <si>
    <t>"@Chris_R_2014: @ GeraldoRivera I'm with @ realDonaldTrump , The new WTC is not grand. It should've been much, much more grand."</t>
  </si>
  <si>
    <t>@Chris_R_2014 @ @</t>
  </si>
  <si>
    <t>https://twitter.com/realDonaldTrump/status/559895249255157762</t>
  </si>
  <si>
    <t>" @ blazaruk: "RT Where the hell is global warming when you need it?" I dearly hope you are able to take up the flag of the GOP in 2016"</t>
  </si>
  <si>
    <t>https://twitter.com/realDonaldTrump/status/559895336270200833</t>
  </si>
  <si>
    <t>" @ amyketterer: @ BrandiGlanville so sweet asking @ realDonaldTrump to give the US Coast Guard money too!!"</t>
  </si>
  <si>
    <t>https://twitter.com/realDonaldTrump/status/559895390460608513</t>
  </si>
  <si>
    <t>" @ CoastGuardFound: @ ApprenticeNBC @ realDonaldTrump We couldn't agree more. Truly amazing!"</t>
  </si>
  <si>
    <t>https://twitter.com/realDonaldTrump/status/559895471381291009</t>
  </si>
  <si>
    <t>" @ MsGiantsFan: @ CoastGuardFound @ AngelGirl722 @ realDonaldTrump Great to hear!"</t>
  </si>
  <si>
    <t>https://twitter.com/realDonaldTrump/status/559895514100293632</t>
  </si>
  <si>
    <t>" @ LucianaLamb: @ BrandiGlanville @ ApprenticeNBC Nice of you to ask @ realDonaldTrump to help the Coast Guard."</t>
  </si>
  <si>
    <t>https://twitter.com/realDonaldTrump/status/559895701690523649</t>
  </si>
  <si>
    <t>" @ joeracccc17: Watching @ ApprenticeNBC! The Trump Family so classy and smart, great people @ IvankaTrump @ EricTrump @ DonaldJTrumpJr"</t>
  </si>
  <si>
    <t>https://twitter.com/realDonaldTrump/status/559895870372868096</t>
  </si>
  <si>
    <t>"@JerWaldorf: " @ LauraRHONC: Dear Mr. @ realDonaldTrump, Please Fire Geraldo's Ass! Sincerely, All # CelebrityApprentice Viewers" I second this</t>
  </si>
  <si>
    <t>@JerWaldorf @ @</t>
  </si>
  <si>
    <t>https://twitter.com/realDonaldTrump/status/559895904598384640</t>
  </si>
  <si>
    <t>" @ kariganfam: @ ApprenticeNBC @ realDonaldTrump Wonderful!!"</t>
  </si>
  <si>
    <t>https://twitter.com/realDonaldTrump/status/559895980494295040</t>
  </si>
  <si>
    <t>" @ sprinkler22: @ ApprenticeNBC @ realDonaldTrump I LOVE DONALD TRUMP....COAST GUARD -YES!!"</t>
  </si>
  <si>
    <t>https://twitter.com/realDonaldTrump/status/559896113663447041</t>
  </si>
  <si>
    <t>" @ KenyaMoore: ‚Äú @ Mr_Noguez: Trump recognized Kenya's effort # CelebApprentice that's good @ KenyaMoore‚Äù @ realDonaldTrump thank u!"</t>
  </si>
  <si>
    <t>https://twitter.com/realDonaldTrump/status/559896343129645056</t>
  </si>
  <si>
    <t>" @ aenochs64: @ ApprenticeNBC @ Kateplusmy8 @ realDonaldTrump great job supporting Sig and those bartenders :) beautiful and classy!!"</t>
  </si>
  <si>
    <t>https://twitter.com/realDonaldTrump/status/559896489758302208</t>
  </si>
  <si>
    <t>"@KeirAlley: @ KenyaMoore @ realDonaldTrump @ ApprenticeNBC Overall this is the best dressed cast ever! # rhoa"</t>
  </si>
  <si>
    <t>@KeirAlley @ @ @</t>
  </si>
  <si>
    <t>https://twitter.com/realDonaldTrump/status/559896596033585152</t>
  </si>
  <si>
    <t>" @ Patti_Page: @ ApprenticeNBC @ realDonaldTrump One of the many reasons I like the Trumps...each family member is charitable and kind." Thanks</t>
  </si>
  <si>
    <t>https://twitter.com/realDonaldTrump/status/559896927194873856</t>
  </si>
  <si>
    <t>" @ BalkesGirl: @ realDonaldTrump @ ApprenticeNBC this show ROCKS!!!!"</t>
  </si>
  <si>
    <t>https://twitter.com/realDonaldTrump/status/559897966899888128</t>
  </si>
  <si>
    <t>" @ Pretty_Nikki21: @ realDonaldTrump is trying to set @ KenyaMoore up putting her in loser seats # CelebApprentice"</t>
  </si>
  <si>
    <t>https://twitter.com/realDonaldTrump/status/559898018984755202</t>
  </si>
  <si>
    <t>"@YanksMayor: @ JohnnyDamon IS @ ApprenticeNBC so @ realDonaldTrump PLEASE don't fire him! @ IvankaTrump @ realDonaldTrump # DamonKnowsWinning"</t>
  </si>
  <si>
    <t>@YanksMayor @ @ @ @ @</t>
  </si>
  <si>
    <t>https://twitter.com/realDonaldTrump/status/559898158470549504</t>
  </si>
  <si>
    <t>" @ realmissalusa: "What separates the winners from the losers is how a person reacts to each new twist of fate." @ realDonaldTrump "</t>
  </si>
  <si>
    <t>https://twitter.com/realDonaldTrump/status/559898454072500224</t>
  </si>
  <si>
    <t>" @ IanZiering: @johndherz thanks for letting me use your @ realDonaldTrump sketch tonight on You're Pencilcasso! https://www.dropbox.com/sc/fw403t1z5jg0hkp/AABgbKwGIy87hJ0uMS052wTTa ‚Ä¶"</t>
  </si>
  <si>
    <t>@ @johndherz @</t>
  </si>
  <si>
    <t>https://twitter.com/realDonaldTrump/status/559898561882898433</t>
  </si>
  <si>
    <t>" @ jbrd77: @ realDonaldTrump @ anjOapariciO @MUniverso2015 that's the greatest smile EVER President Trump.."</t>
  </si>
  <si>
    <t>https://twitter.com/realDonaldTrump/status/559898670477619200</t>
  </si>
  <si>
    <t>"@Bchipper83: All 3 of the Trump men are handsome! Love watching # CelebApprentice! @ realDonaldTrump @ DonaldJTrumpJr @ EricTrump"</t>
  </si>
  <si>
    <t>@Bchipper83 @ @ @</t>
  </si>
  <si>
    <t>https://twitter.com/realDonaldTrump/status/559898855874248704</t>
  </si>
  <si>
    <t>" @ KeatsBen: @ realDonaldTrump Hello Mr President! I'm a big fan of your work mate and the show @ realDonaldTrump # CelebrityApprentice"</t>
  </si>
  <si>
    <t>https://twitter.com/realDonaldTrump/status/559898998069559297</t>
  </si>
  <si>
    <t>"@Dustin_Sloane: Kate Gosselin is low key good at these tasks @ Kateplusmy8 # CelebApprentice @ realDonaldTrump"</t>
  </si>
  <si>
    <t>@Dustin_Sloane @ @</t>
  </si>
  <si>
    <t>https://twitter.com/realDonaldTrump/status/559899051593072640</t>
  </si>
  <si>
    <t>" @ njmusicfun: @ GovChristie Watching @ realDonaldTrump on # celebrityapprentice"</t>
  </si>
  <si>
    <t>https://twitter.com/realDonaldTrump/status/559899131536498688</t>
  </si>
  <si>
    <t>" @ sammielicious4u: @ BrandiGlanville oh and my apologies! How wonderful of @ realDonaldTrump to give $25,000 to the CGuard. Amazing heart</t>
  </si>
  <si>
    <t>https://twitter.com/realDonaldTrump/status/559899254387642368</t>
  </si>
  <si>
    <t>" @ Bigdaddyjohnc: Mr. President when are you going to start cleaning this mess of a country up? The celebrity apprentice is A perfect show."</t>
  </si>
  <si>
    <t>https://twitter.com/realDonaldTrump/status/559899304715104256</t>
  </si>
  <si>
    <t>" @ therightnewz: Video-- @ realDonaldTrump to @ greta : Jeb won't beat Hillary Clinton"</t>
  </si>
  <si>
    <t>https://twitter.com/realDonaldTrump/status/559899346184187904</t>
  </si>
  <si>
    <t>"@RomyNYCity: @ realDonaldTrump @ ApprenticeNBC I want to be a business woman someday ! Love this show :)"</t>
  </si>
  <si>
    <t>@RomyNYCity @ @</t>
  </si>
  <si>
    <t>https://twitter.com/realDonaldTrump/status/559899505542590464</t>
  </si>
  <si>
    <t>" @ one4eternity: !!!!!!! RT @ realDonaldTrump: " @ BalkesGirl: @ realDonaldTrump @ ApprenticeNBC this show ROCKS!!!!""</t>
  </si>
  <si>
    <t>https://twitter.com/realDonaldTrump/status/559899632827117569</t>
  </si>
  <si>
    <t>" @ Bravolebrity1: @ realDonaldTrump @ GeraldoRivera is like that bunny that keeps on ticking Just waiting for him to explode!! # CelebApprentice</t>
  </si>
  <si>
    <t>https://twitter.com/realDonaldTrump/status/559900473923485696</t>
  </si>
  <si>
    <t>"@sbinteriordesi1: @ realDonaldTrump - I love this show, been watching since it started years ago!"</t>
  </si>
  <si>
    <t>@sbinteriordesi1 @</t>
  </si>
  <si>
    <t>https://twitter.com/realDonaldTrump/status/559900623161032704</t>
  </si>
  <si>
    <t>" @ NatalieArdyss: @ KenyaMoore don't get on @ MsVivicaFox nerves you just join the team # CelebApprentice @ realDonaldTrump kenya a troublemaker"</t>
  </si>
  <si>
    <t>https://twitter.com/realDonaldTrump/status/559900766107090944</t>
  </si>
  <si>
    <t>"@YanksMayor: Clearly @ IanZiering Hates @ JohnnyDamon @ ApprenticeNBC @ realDonaldTrump @ DonaldJTrumpJr @ IvankaTrump # WSRingsover90210</t>
  </si>
  <si>
    <t>@YanksMayor @ @ @ @ @ @</t>
  </si>
  <si>
    <t>https://twitter.com/realDonaldTrump/status/559911328111165441</t>
  </si>
  <si>
    <t>" @ stkhlder3: @ luvhaters2 right this moment minute!!! Stomping my foot! I don't want to wait 7 whole days for @ ApprenticeNBC @ realDonaldTrump</t>
  </si>
  <si>
    <t>https://twitter.com/realDonaldTrump/status/559911490766241794</t>
  </si>
  <si>
    <t>"@ChannyEats: @ realDonaldTrump wrong decision but I understand why you did it # ratings" Not really!</t>
  </si>
  <si>
    <t>@ChannyEats @</t>
  </si>
  <si>
    <t>https://twitter.com/realDonaldTrump/status/559911537297858560</t>
  </si>
  <si>
    <t>" @ Gamiliell: @ mrsowaters54 @ MsVivicaFox @ realDonaldTrump @ TheApprentice9 i think Ms Fox outclasses both of them # justamatteroftime ;)"</t>
  </si>
  <si>
    <t>https://twitter.com/realDonaldTrump/status/559912002685259776</t>
  </si>
  <si>
    <t>" @ Jdoran1021: @ realDonaldTrump next weeks show has me on edge of my seat already!!!" It will be best EVER!</t>
  </si>
  <si>
    <t>https://twitter.com/realDonaldTrump/status/559912483151167488</t>
  </si>
  <si>
    <t>" @ NBCVote: Awesome! @ northwesternsig got $25k from @ realDonaldTrump and $40k from @ GeraldoRivera for @ CoastGuardFound Charity wins!"</t>
  </si>
  <si>
    <t>https://twitter.com/realDonaldTrump/status/559912638919237633</t>
  </si>
  <si>
    <t>" @ tinkerbell5999: @ KenyaMoore @ realDonaldTrump @ DonaldJTrumpJr @ EricTrump @ IvankaTrump @ ApprenticeNBC I guess this is the first family</t>
  </si>
  <si>
    <t>https://twitter.com/realDonaldTrump/status/559915040170835968</t>
  </si>
  <si>
    <t>" @ antonio_pitocco: First time watching # CelebrityApprentice tonight. @ realDonaldTrump plays no games!"</t>
  </si>
  <si>
    <t>https://twitter.com/realDonaldTrump/status/559915250888486912</t>
  </si>
  <si>
    <t>" @ BuckyBirt: @13ascot81 @ realDonaldTrump # CelebrityApprentice has caused me to like Brandi."</t>
  </si>
  <si>
    <t>@ @13ascot81 @</t>
  </si>
  <si>
    <t>https://twitter.com/realDonaldTrump/status/559915288750469121</t>
  </si>
  <si>
    <t>" @ antoknee71: @ realDonaldTrump @ChannyEats Omarosa of this season, Kenya!!!"</t>
  </si>
  <si>
    <t>https://twitter.com/realDonaldTrump/status/560046713063624704</t>
  </si>
  <si>
    <t>As usual, the "storm of the century" was not nearly as bad as forecast. What a waste of time, energy and money!</t>
  </si>
  <si>
    <t>https://twitter.com/realDonaldTrump/status/560069776530485248</t>
  </si>
  <si>
    <t>Wow, the final ratings for the Miss Universe Pageant show that it won in all key demos - number one on Sunday. I have a winner!</t>
  </si>
  <si>
    <t>https://twitter.com/realDonaldTrump/status/560071656681791492</t>
  </si>
  <si>
    <t>President Obama, our great leader, wants to declare martial law in New York City as a means of helping out with the "massive" storm.</t>
  </si>
  <si>
    <t>https://twitter.com/realDonaldTrump/status/560075026352046080</t>
  </si>
  <si>
    <t>" @ ApprenticeNBC: By the way ‚Äî you will NOT want to miss # Phonegate next week on # CelebApprentice. That's all we're gonna say."</t>
  </si>
  <si>
    <t>https://twitter.com/realDonaldTrump/status/560077599242977280</t>
  </si>
  <si>
    <t>I am convinced that sleepy eyes Chuck Todd was only a placeholder for someone else at Meet the Press. He bombed, franchise in ruins! @ nbc</t>
  </si>
  <si>
    <t>https://twitter.com/realDonaldTrump/status/560080088570806272</t>
  </si>
  <si>
    <t>Apprentice = big hit. Miss Universe = Big hit. I always get big ratings. If I hosted Meet the Press instead of Sleepy Eyes,a smash! @ NBCNews</t>
  </si>
  <si>
    <t>https://twitter.com/realDonaldTrump/status/560080750012542976</t>
  </si>
  <si>
    <t>" @ GeneLingerfelt: Country's been run by low I.Q. people for years. Why @ SenTedCruz, @ realDonaldTrump, amaze us when they speak."</t>
  </si>
  <si>
    <t>https://twitter.com/realDonaldTrump/status/560080861383884801</t>
  </si>
  <si>
    <t>" @ coverallpads: @ realDonaldTrump @ ApprenticeNBC awesome show. I haven't missed 1 show from season 1 till now" Great!</t>
  </si>
  <si>
    <t>https://twitter.com/realDonaldTrump/status/560081969447702528</t>
  </si>
  <si>
    <t>So many people have told me that I should host Meet the Press and replace the moron who is on now. Just too busy, especially next 10 years!</t>
  </si>
  <si>
    <t>https://twitter.com/realDonaldTrump/status/560104269404454912</t>
  </si>
  <si>
    <t>Via @ ConservReview by @JeffJlpa1: "Why Donald Trump is Right"https://www.conservativereview.com/commentary/2015/01/why-donald-trump-is-right ‚Ä¶</t>
  </si>
  <si>
    <t>https://twitter.com/realDonaldTrump/status/560118004269465600</t>
  </si>
  <si>
    <t>. @ Lord_Sugar How did you enjoy Mar-a-Lago? It was nice having you there--my people thought you were terrific!</t>
  </si>
  <si>
    <t>https://twitter.com/realDonaldTrump/status/560130576976723968</t>
  </si>
  <si>
    <t>Congratulations to the 7 @ TrumpCollection properties who made @ USNewsTravel's Best Hotels List:http://ow.ly/I25N5</t>
  </si>
  <si>
    <t>https://twitter.com/realDonaldTrump/status/560268165675229185</t>
  </si>
  <si>
    <t>Via @Newsmax_Media: "Trump: I'd Be Better 'Meet the Press' Host Than 'Moron' Chuck Todd"http://www.newsmax.com/US/Trump-better-host-Chuck-Todd/2015/01/27/id/621085/ ‚Ä¶</t>
  </si>
  <si>
    <t>https://twitter.com/realDonaldTrump/status/560329145440550912</t>
  </si>
  <si>
    <t>"@iPaulyDip: @ alexvent13 my idol @ realDonaldTrump he's the motivation"</t>
  </si>
  <si>
    <t>https://twitter.com/realDonaldTrump/status/560329684509265920</t>
  </si>
  <si>
    <t>" @ MumzyIreland: @ RealityTVBliss @ 1970Rachael @ NixtheBlu @ courtside I'd rather have @ realDonaldTrump on my side than a few whiney housewives"</t>
  </si>
  <si>
    <t>https://twitter.com/realDonaldTrump/status/560329889795297280</t>
  </si>
  <si>
    <t>" @ HeaViLybrOkN: I want @ LeezaGibbons to win @ ApprenticeNBC! She's incredible! Such a professional! I dont think I've seen her stumble once!</t>
  </si>
  <si>
    <t>https://twitter.com/realDonaldTrump/status/560336050519040000</t>
  </si>
  <si>
    <t>" @ TAlcornVan: @ realDonaldTrump Love # CelebrityApprentice and am a huge fan! Would love to c u run for # president! # teamdonaldtrump! "</t>
  </si>
  <si>
    <t>https://twitter.com/realDonaldTrump/status/560336486785380352</t>
  </si>
  <si>
    <t>" @ EyeOnPolitics: But, I loved seeing @ IvankaTrump's brand on @ RealDonaldTrump's show. Her shoes are my favorite. I have a closet full. Great</t>
  </si>
  <si>
    <t>https://twitter.com/realDonaldTrump/status/560336778042023936</t>
  </si>
  <si>
    <t>" @ willowfrantn: @ realDonaldTrump I DVRd Kelly and Michael today to see you, but you weren't on! Missed you!" Wednesday!</t>
  </si>
  <si>
    <t>https://twitter.com/realDonaldTrump/status/560416033564278784</t>
  </si>
  <si>
    <t>" @ kwrcrow: Another example of how the media distorts conservatives messages. http://www.crowsnestpolitics.com/2015/01/28/new-york-post-caught-lying-again/ ‚Ä¶ # newyorkpost @ FoxNews # tcot" SO TRUE!</t>
  </si>
  <si>
    <t>https://twitter.com/realDonaldTrump/status/560432001812295680</t>
  </si>
  <si>
    <t>Going over to @ ABC to do LIVE at 9:00.</t>
  </si>
  <si>
    <t>https://twitter.com/realDonaldTrump/status/560433428915838977</t>
  </si>
  <si>
    <t>Wow, I have always liked the @ nypost but they have really lied when they covered me in Iowa. Packed house, standing O, best speech! Sad.</t>
  </si>
  <si>
    <t>https://twitter.com/realDonaldTrump/status/560438181494267905</t>
  </si>
  <si>
    <t>I guess Rupert Murdoch and the @ nypost don't like Donald Trump. Such false reporting about my big hit in Iowa. Even my enemies said "bull."</t>
  </si>
  <si>
    <t>https://twitter.com/realDonaldTrump/status/560439161879281664</t>
  </si>
  <si>
    <t>Getting ready to go on @ KellyandMichael - two great people!</t>
  </si>
  <si>
    <t>https://twitter.com/realDonaldTrump/status/560451273724801025</t>
  </si>
  <si>
    <t>" @ marklevinshow: Excellent article, read to the end http://fb.me/2ZNE0BLWQ " Thanks Mark, and keep up the great fight!</t>
  </si>
  <si>
    <t>https://twitter.com/realDonaldTrump/status/560452079911968768</t>
  </si>
  <si>
    <t>" @ fantasticharris: @ realDonaldTrump loves the @ Patriots"</t>
  </si>
  <si>
    <t>https://twitter.com/realDonaldTrump/status/560452377724350465</t>
  </si>
  <si>
    <t>" @ seenontv66: When will People magazine finally realize that THE sexiest man alive is Donald Trump! You are sexy and adorable! # gotmyvote" T</t>
  </si>
  <si>
    <t>https://twitter.com/realDonaldTrump/status/560452950523641856</t>
  </si>
  <si>
    <t>" @ Dadeque: @ realDonaldTrump The grey sofa don't match, Sir... but It is just my taste." I agree, but @ IvankaTrump likes it - too bad.</t>
  </si>
  <si>
    <t>https://twitter.com/realDonaldTrump/status/560464671686524928</t>
  </si>
  <si>
    <t>By @ kwrcrow: ‚ÄúNY Post caught 'LYING' Again!‚Äù http://www.crowsnestpolitics.com/2015/01/28/new-york-post-caught-lying-again/ ‚Ä¶ "The Donald‚Äù should go far." Actually, if I run, I'll win.</t>
  </si>
  <si>
    <t>https://twitter.com/realDonaldTrump/status/560470349268406273</t>
  </si>
  <si>
    <t>‚ÄúTrump: 'Never Give Up' on Farmland Value Rally‚Äù http://www.agriculture.com/news/business/trump-never-give-up-on-farml-value_5-ar47178 ‚Ä¶ @ TerryBranstad @ KimReynoldsIA @ ChuckGrassley @ SenJoniErnst @ BNorthey</t>
  </si>
  <si>
    <t>https://twitter.com/realDonaldTrump/status/560473964863315968</t>
  </si>
  <si>
    <t>Via @ njdotcom by Eugene R. Dunn, Medford: "Donald Trump towers over GOP field" http://www.nj.com/opinion/index.ssf/2015/01/letter_donald_trump_towers_over_gop_field.html ‚Ä¶ "They hate us because they ain't us."</t>
  </si>
  <si>
    <t>https://twitter.com/realDonaldTrump/status/560476958526828544</t>
  </si>
  <si>
    <t>" @ JayDevereaux Ok Mr @ realDonaldTrump, get beyond talking and start doing. Announce a run, don't just talk. http://fb.me/3dYp3jjoP " Watch!</t>
  </si>
  <si>
    <t>https://twitter.com/realDonaldTrump/status/560489692387631104</t>
  </si>
  <si>
    <t># IndianaJones and # Ghostbusters- what's wrong??? http://instagram.com/p/yZ_ET4mhY0/</t>
  </si>
  <si>
    <t>https://twitter.com/realDonaldTrump/status/560503691267309568</t>
  </si>
  <si>
    <t>Surprise, @ oreillyfactor used my name big league in pre-ads to promote the show‚Äîthen talked about everyone else but me!</t>
  </si>
  <si>
    <t>https://twitter.com/realDonaldTrump/status/560510376165769216</t>
  </si>
  <si>
    <t>. @ TrumpCollection continues to deliver the goodshttp://www.nydailynews.com/life-style/millennial-appeal-5-ways-hotels-engaging-gen-y-article-1.2093833 ‚Ä¶</t>
  </si>
  <si>
    <t>https://twitter.com/realDonaldTrump/status/560513524112560128</t>
  </si>
  <si>
    <t>My parents: "Trust in God and be true to yourself." -- Mary MacLeod Trump "Know everything you can about what you're doing." Fred C. Trump</t>
  </si>
  <si>
    <t>https://twitter.com/realDonaldTrump/status/560522053032640512</t>
  </si>
  <si>
    <t># TrumpVlog Obama- stop chewing gum! http://instagram.com/p/yaNyItGhf3/</t>
  </si>
  <si>
    <t>https://twitter.com/realDonaldTrump/status/560527195446452224</t>
  </si>
  <si>
    <t>Congratulations are in order! @ TrumpPanama ranks #5 Top Hotel in Panama by @ TripAdvisor's # TravelersChoice Awards! http://bit.ly/1CYykNG</t>
  </si>
  <si>
    <t>#5 #</t>
  </si>
  <si>
    <t>https://twitter.com/realDonaldTrump/status/560547531164499968</t>
  </si>
  <si>
    <t>https://twitter.com/realDonaldTrump/status/560547852339118080</t>
  </si>
  <si>
    <t>Entrepreneurs: Don't tread water. Get out there and go for it.</t>
  </si>
  <si>
    <t>https://twitter.com/realDonaldTrump/status/560548495044919297</t>
  </si>
  <si>
    <t>Entrepreneurs: Be tough, be smart, be personable, but don't take things personally. That's good business.</t>
  </si>
  <si>
    <t>https://twitter.com/realDonaldTrump/status/560556960580665346</t>
  </si>
  <si>
    <t>"@pgatimmyd @ nypost They are morons Mr. Trump, I heard your speech it was excellent. EXACTLY what America needed to hear!" Thanks.</t>
  </si>
  <si>
    <t>@pgatimmyd @</t>
  </si>
  <si>
    <t>https://twitter.com/realDonaldTrump/status/560575998371307520</t>
  </si>
  <si>
    <t>‚ÄúDonald Trump 2016: 7 Political Stances of GOP Presidential Hopeful‚Äù http://www.newsmax.com/FastFeatures/donald-trump-2016-political-stances/2015/01/25/id/620396/ ‚Ä¶ via @Newsmax_Media</t>
  </si>
  <si>
    <t>https://twitter.com/realDonaldTrump/status/560621419101708289</t>
  </si>
  <si>
    <t>. @ SarahPalinUSA was 100% correct when she stated that @ oreillyfactor used us in day long tease to get people to watch, but we were not on!</t>
  </si>
  <si>
    <t>https://twitter.com/realDonaldTrump/status/560622233476136963</t>
  </si>
  <si>
    <t>. @ oreillyfactor - bad and very deceptive journalism. Show must be heading in wrong direction, too bad! @ SarahPalinUSA</t>
  </si>
  <si>
    <t>https://twitter.com/realDonaldTrump/status/560642025511718912</t>
  </si>
  <si>
    <t>" @ googie1262 @ ApprenticeNBC @ realDonaldTrump Love a reality show that gives back to those most in need.TVwith a social conscience.About time</t>
  </si>
  <si>
    <t>https://twitter.com/realDonaldTrump/status/560643057197252608</t>
  </si>
  <si>
    <t>"@HarryPlush: Think @ realDonaldTrump would be a great President"</t>
  </si>
  <si>
    <t>@HarryPlush @</t>
  </si>
  <si>
    <t>https://twitter.com/realDonaldTrump/status/560643462890917888</t>
  </si>
  <si>
    <t>" @ MollyBozeman: I don't care what anyone says about him, I will always love @ realDonaldTrump" Nice!</t>
  </si>
  <si>
    <t>https://twitter.com/realDonaldTrump/status/560799272552378368</t>
  </si>
  <si>
    <t>" @ rainbow74 @ TheView I personally love @ realDonaldTrump and really hope he runs for Prez! # CelebrityApprentice" Thanks</t>
  </si>
  <si>
    <t>https://twitter.com/realDonaldTrump/status/560820341019529218</t>
  </si>
  <si>
    <t>@ JoeWMiller Thanks Joe!</t>
  </si>
  <si>
    <t>https://twitter.com/realDonaldTrump/status/560839957426999297</t>
  </si>
  <si>
    <t>Many people are saying it was wonderful that Mrs. Obama refused to wear a scarf in Saudi Arabia, but they were insulted.We have enuf enemies</t>
  </si>
  <si>
    <t>https://twitter.com/realDonaldTrump/status/560914320457203713</t>
  </si>
  <si>
    <t>Entrepreneurs: Keep your focus and keep your momentum. Listen, apply and move forward. Set the standard!</t>
  </si>
  <si>
    <t>https://twitter.com/realDonaldTrump/status/560915552948850688</t>
  </si>
  <si>
    <t>Entrepreneurs: Being stubborn is a big part of being a winner. Don't give in and don't give up!</t>
  </si>
  <si>
    <t>https://twitter.com/realDonaldTrump/status/560916028633649154</t>
  </si>
  <si>
    <t>Entrepreneurs: There are no guarantees. But being ready sure beats being taken by surprise. Do your due diligence!</t>
  </si>
  <si>
    <t>https://twitter.com/realDonaldTrump/status/560943428553695233</t>
  </si>
  <si>
    <t>Via @ BreitbartNews by @THESHARKTANK1: "DONALD TRUMP FIRES ENTIRE 2016 GOP FIELD"http://www.breitbart.com/big-government/2015/01/27/donald-trump-fires-entire-2016-gop-field/ ‚Ä¶</t>
  </si>
  <si>
    <t>https://twitter.com/realDonaldTrump/status/560964689723924480</t>
  </si>
  <si>
    <t>"@KangDedy_RI_1: @ realDonaldTrump Donald, you are my best mentor to richest and successful"</t>
  </si>
  <si>
    <t>https://twitter.com/realDonaldTrump/status/560965054900994048</t>
  </si>
  <si>
    <t>"@tara_doner: @ realDonaldTrump run for president!"</t>
  </si>
  <si>
    <t>@tara_doner @</t>
  </si>
  <si>
    <t>https://twitter.com/realDonaldTrump/status/560997700758671360</t>
  </si>
  <si>
    <t>" @ DylanC98: @ realDonaldTrump Can't wait to see the beautiful @ TrumpDoral on live TV Mar. 5-8, in the promo the Blue Monster looked stunning!</t>
  </si>
  <si>
    <t>https://twitter.com/realDonaldTrump/status/560998039905902593</t>
  </si>
  <si>
    <t>" @ BWW_NYC: Major Jewish Newspaper to Pay Tribute to Joan Rivers &amp; Donald Trump Next Month... http://www.broadwayworld.com/article/Major-Jewish-Newspaper-to-Pay-Tribute-to-Joan-Rivers-Donald-Trump-Next-Month-20150129 ‚Ä¶ @ Joan_Rivers</t>
  </si>
  <si>
    <t>https://twitter.com/realDonaldTrump/status/561005203621953537</t>
  </si>
  <si>
    <t>Via @Newsmax_Media: "Trump, @ oreillyfactor Make Up After Digs at Each Other"http://www.newsmax.com/US/Donald-Trump-Sarah-Palin-Fox-News-Channel-Bill-OReilly/2015/01/29/id/621606/ ‚Ä¶</t>
  </si>
  <si>
    <t>https://twitter.com/realDonaldTrump/status/561019694115983361</t>
  </si>
  <si>
    <t>"Fallout from Iowa: Trump Speech Drew Greatest Response" http://www.Newsmax.com/Politics/Iowa-Donald-Turmp-speech-Jeb-Bush/2015/01/29/id/621567/#ixzz3QHA99Ifw ‚Ä¶ via @Newsmax_Media by Jim Meyerspic.twitter.com/z3WJymkVDy</t>
  </si>
  <si>
    <t>#ixzz3QHA99Ifw</t>
  </si>
  <si>
    <t>https://twitter.com/realDonaldTrump/status/561116373087420416</t>
  </si>
  <si>
    <t>" @ justariot66: @ realDonaldTrump @Newsmax_Media Mr Trump, there's no question you could give them a run, you'd just have to commit to running</t>
  </si>
  <si>
    <t>https://twitter.com/realDonaldTrump/status/561117045316927488</t>
  </si>
  <si>
    <t>" @ K9_Bellavia: @ realDonaldTrump really hope you hop on the campaign train and run for office next election. Turn us around."</t>
  </si>
  <si>
    <t>https://twitter.com/realDonaldTrump/status/561117248828751874</t>
  </si>
  <si>
    <t>" @ buffyG6820: We need a President that is for the USA, Donald Trump knows how to make an empire. # YVNCG inc.-Buffy pic.twitter.com/Tgf46zXlnD"</t>
  </si>
  <si>
    <t>https://twitter.com/realDonaldTrump/status/561121146532552704</t>
  </si>
  <si>
    <t>" @ Chevy_Mama: @ realDonaldTrump I'm obsessed with @celebrityapprenticeNBC. Honestly, Mr Trump, you are very inspiring"</t>
  </si>
  <si>
    <t>https://twitter.com/realDonaldTrump/status/561179324699910147</t>
  </si>
  <si>
    <t>" @ VladimirRussia7 @ realDonaldTrump You are the best # billionare and the great teacher!I love your inspiring books!" Thanks and good luck.</t>
  </si>
  <si>
    <t>https://twitter.com/realDonaldTrump/status/561180687248949248</t>
  </si>
  <si>
    <t>Congrats to @ TrumpWaikiki, celebrating 51 consecutive months as the #1 Honolulu Hotel on @ TripAdvisor!</t>
  </si>
  <si>
    <t>https://twitter.com/realDonaldTrump/status/561183081189867521</t>
  </si>
  <si>
    <t>Trump Int'l Golf Links Ireland in County Clare fronts the Atlantic Ocean &amp; is #1 Resort in Europe/Conde Nast Traveler http://www.trumpgolfireland.com/</t>
  </si>
  <si>
    <t>https://twitter.com/realDonaldTrump/status/561184881838153728</t>
  </si>
  <si>
    <t>My int. on @ FoxNews‚Äô @ oreillyfactor: ‚ÄúDonald Trump, presidential politics and 'The Factor'‚Äùhttp://video.foxnews.com/v/4021402242001/donald-trump-presidential-politics-and-the-factor/?#sp=show-clips ‚Ä¶</t>
  </si>
  <si>
    <t>https://twitter.com/realDonaldTrump/status/561202819546742785</t>
  </si>
  <si>
    <t>Entrepreneurs: Knowledge requires patience, action requires courage. Put patience and courage together and you'll be a winner .</t>
  </si>
  <si>
    <t>https://twitter.com/realDonaldTrump/status/561203202394447872</t>
  </si>
  <si>
    <t>Entrepreneurs: What is the standard for which you want to be known? Identify that standard and then establish it.</t>
  </si>
  <si>
    <t>https://twitter.com/realDonaldTrump/status/561205135255560192</t>
  </si>
  <si>
    <t>Entrepreneurs: Success is good. Success with significance is even better. Work on what you will be proud to be associated with.</t>
  </si>
  <si>
    <t>https://twitter.com/realDonaldTrump/status/561225405898977281</t>
  </si>
  <si>
    <t>Trump Int'l Hotel &amp; Tower Vancouver will be a new landmark in a fantastic city http://www.trump.com/Hotel_Collection/Trump_Vancouver/Trump_Vancouver.asp ‚Ä¶</t>
  </si>
  <si>
    <t>https://twitter.com/realDonaldTrump/status/561228927046545408</t>
  </si>
  <si>
    <t>Via @ MiamiNewTimes by @ Munzenrieder : ‚ÄúDoral Mayor Declares Emergency to Give Donald Trump Key to the City‚Äùhttp://blogs.miaminewtimes.com/riptide/2015/01/doral_declares_it_an_emergency_to_give_donald_trump_key_to_the_city.php ‚Ä¶</t>
  </si>
  <si>
    <t>https://twitter.com/realDonaldTrump/status/561237396877221890</t>
  </si>
  <si>
    <t>Everyone is saying the bad news is that Donald Trump is going to take credit &amp; they are right‚ÄîMitt wouldn‚Äôt have won anyway.</t>
  </si>
  <si>
    <t>https://twitter.com/realDonaldTrump/status/561237526699311104</t>
  </si>
  <si>
    <t>Mitt did the right thing‚Äînot because he had to-- but because he never would have been given a second chance after his first fiasco</t>
  </si>
  <si>
    <t>https://twitter.com/realDonaldTrump/status/561238091294605312</t>
  </si>
  <si>
    <t>‚ÄúPresident Trump?‚Äù http://www.miamiherald.com/opinion/letters-to-the-editor/article8533709.html ‚Ä¶ via @ MiamiHerald by Wayne E. Williams</t>
  </si>
  <si>
    <t>https://twitter.com/realDonaldTrump/status/561238925050920961</t>
  </si>
  <si>
    <t>I will take full credit for Mitt Romney dropping out of the race‚Äîlooks like he won‚Äôt be endorsing Trump any time soon.</t>
  </si>
  <si>
    <t>https://twitter.com/realDonaldTrump/status/561239245046947841</t>
  </si>
  <si>
    <t>When I broadly proclaimed Mitt ‚Äúchoked‚Äù ‚Äì and would do it again‚Äîeverybody said yeah, he‚Äôs right.</t>
  </si>
  <si>
    <t>https://twitter.com/realDonaldTrump/status/561239531777978369</t>
  </si>
  <si>
    <t>Now that Mitt is gone, all we have to do is get Bush to drop out and Trump to run‚Äîand we will win!</t>
  </si>
  <si>
    <t>https://twitter.com/realDonaldTrump/status/561271095207419904</t>
  </si>
  <si>
    <t>Whether you think you can or think you can't, you're right. -- Henry Ford</t>
  </si>
  <si>
    <t>https://twitter.com/realDonaldTrump/status/561295020092063744</t>
  </si>
  <si>
    <t>"@AndyKimKim: @ realDonaldTrump # Trump2016?"</t>
  </si>
  <si>
    <t>@AndyKimKim @</t>
  </si>
  <si>
    <t>https://twitter.com/realDonaldTrump/status/561346345806872576</t>
  </si>
  <si>
    <t>" @ Patti_Page: I voted 4 " @ oreillyfactor:Poll:Who do YOU want to run4president on the Republican side?Vote here: http://goo.gl/wnVVuq Vote</t>
  </si>
  <si>
    <t>https://twitter.com/realDonaldTrump/status/561346810485428224</t>
  </si>
  <si>
    <t>https://twitter.com/realDonaldTrump/status/561346966312202240</t>
  </si>
  <si>
    <t>" @ dcfoodsafety: @ IanZiering @ ApprenticeNBC @ realDonaldTrump wow sounds like something huge is about to hit us next episode I can't wait!"</t>
  </si>
  <si>
    <t>https://twitter.com/realDonaldTrump/status/561347278393577472</t>
  </si>
  <si>
    <t>" @ OgreUasshole: @ oreillyfactor It's time for @ realDonaldTrump ."</t>
  </si>
  <si>
    <t>https://twitter.com/realDonaldTrump/status/561347877809967104</t>
  </si>
  <si>
    <t>" @ XNVGX: @ realDonaldTrump @ islandxxgirl we need the real Donald Trump to RUN for president "</t>
  </si>
  <si>
    <t>https://twitter.com/realDonaldTrump/status/561348121788416000</t>
  </si>
  <si>
    <t>" @ russiannavyblog: @ realDonaldTrump @ ApprenticeNBC An announcement Mr Trump will run for President and fix the Obama-ruined nation?"</t>
  </si>
  <si>
    <t>https://twitter.com/realDonaldTrump/status/561348225123483648</t>
  </si>
  <si>
    <t>"@Snowape_kitkat: @ realDonaldTrump @ Patti_Page @ oreillyfactor voted" Thanks.</t>
  </si>
  <si>
    <t>@Snowape_kitkat @ @ @</t>
  </si>
  <si>
    <t>https://twitter.com/realDonaldTrump/status/561348928474714112</t>
  </si>
  <si>
    <t>" @ J_ennaLeigh: What an amazing hotel. Worth every penny and then some. Thank you @ TrumpWaikiki @ realDonaldTrump https://twitter.com/J_ennaLeigh/status/561348780449337344/photo/1pic.twitter.com/tlQwYIIKIP "</t>
  </si>
  <si>
    <t>https://twitter.com/realDonaldTrump/status/561348985831849985</t>
  </si>
  <si>
    <t>" @ TpGraf82: @ realDonaldTrump I can't wait till # tweetgate # celebrityapprentice simply the best!"</t>
  </si>
  <si>
    <t>https://twitter.com/realDonaldTrump/status/561349822226374656</t>
  </si>
  <si>
    <t>I hope you can go to @ oreillyfactor and vote for Donald Trump in order to Make America Great Again! Thanks.</t>
  </si>
  <si>
    <t>https://twitter.com/realDonaldTrump/status/561492534158163969</t>
  </si>
  <si>
    <t>" @ TdavisTonya: @ realDonaldTrump @ oreillyfactor TRUMP FOR AMERICA!"</t>
  </si>
  <si>
    <t>https://twitter.com/realDonaldTrump/status/561492869786398720</t>
  </si>
  <si>
    <t>" @ catham11: @ realDonaldTrump Congrats Trump it's a great location"</t>
  </si>
  <si>
    <t>https://twitter.com/realDonaldTrump/status/561493675805790208</t>
  </si>
  <si>
    <t>" @ Priece714: if @ realDonaldTrump ran for president that would make me so happy"</t>
  </si>
  <si>
    <t>https://twitter.com/realDonaldTrump/status/561495109670567936</t>
  </si>
  <si>
    <t>" @ craig_eaton12: @ realDonaldTrump Please run for POTUS Mr Trump. The country needs you more then ever"</t>
  </si>
  <si>
    <t>https://twitter.com/realDonaldTrump/status/561495442576670720</t>
  </si>
  <si>
    <t>" @ JsdEdge: With all due respect, Why are you bluffing about running for President? I would vote for you!! We need a game Changer! WATCH!</t>
  </si>
  <si>
    <t>https://twitter.com/realDonaldTrump/status/561495688039903232</t>
  </si>
  <si>
    <t>" @ DaRealKhefner: @ realDonaldTrump you have my vote "</t>
  </si>
  <si>
    <t>https://twitter.com/realDonaldTrump/status/561580997037522945</t>
  </si>
  <si>
    <t>‚ÄúDonald Trump: 'I Will Take Full Credit' for Romney Dropping Out‚Äù http://www.Newsmax.com/Newsfront/donald-trump-twitter-mitt-romney-dropping/2015/01/30/id/621861/#ixzz3QQF1tUeh ‚Ä¶ via @Newsmax_Media by @ ssfitzgerald</t>
  </si>
  <si>
    <t>#ixzz3QQF1tUeh</t>
  </si>
  <si>
    <t>https://twitter.com/realDonaldTrump/status/561643188465975296</t>
  </si>
  <si>
    <t>‚Äú @ BrandiGlanville, @ KenyaMoore, Talk @ ApprenticeNBC Feud‚Äù http://www.christianpost.com/news/brandi-glanville-kenya-moore-talk-celebrity-apprentice-feud-133350/#ixzz3QRECEamr ‚Ä¶ via @ ChristianPost by Virnelli Mercader</t>
  </si>
  <si>
    <t>#ixzz3QRECEamr</t>
  </si>
  <si>
    <t>https://twitter.com/realDonaldTrump/status/561647451443318784</t>
  </si>
  <si>
    <t>Via @ eonline:" @ IvankaTrump Wears @ MissUniverse 2014's $300,000 Crown, Nails Beauty Pageant Winner Look"http://www.eonline.com/news/620312/ivanka-trump-wears-miss-universe-2014-s-300-000-crown-nails-beauty-pageant-winner-look-see-the-photo ‚Ä¶</t>
  </si>
  <si>
    <t>https://twitter.com/realDonaldTrump/status/561672184817799169</t>
  </si>
  <si>
    <t>"@cfarmer0608: If you run for president I would vote for you. This country needs a businessman running it not a crocked politician."</t>
  </si>
  <si>
    <t>https://twitter.com/realDonaldTrump/status/561672370906484737</t>
  </si>
  <si>
    <t>" @ finndango: @ ConcernedChick @ Kateplusmy8 @ KenyaMoore And now trying to rewrite herself as "honest person" who refused to do drama. Ha!"</t>
  </si>
  <si>
    <t>https://twitter.com/realDonaldTrump/status/562003065344376832</t>
  </si>
  <si>
    <t>" @ MunichEleven: Won't tiptoe around tough issues others fear! He has demonstrated proof of his problem solving ability in the Boardroom."</t>
  </si>
  <si>
    <t>https://twitter.com/realDonaldTrump/status/562003269728600065</t>
  </si>
  <si>
    <t>"@lovusa4: @ fpatterson1050 Kind Compassionate Heart! Proof of that his wonderful children all give back they have Dad's Heart!" Thank you!</t>
  </si>
  <si>
    <t>@lovusa4 @</t>
  </si>
  <si>
    <t>https://twitter.com/realDonaldTrump/status/562003480454635520</t>
  </si>
  <si>
    <t>" @ fpatterson1050: @lovusa4 @ realDonaldTrump Salute to @ realDonaldTrump ." Thanks</t>
  </si>
  <si>
    <t>@ @lovusa4 @ @</t>
  </si>
  <si>
    <t>https://twitter.com/realDonaldTrump/status/562003687338680320</t>
  </si>
  <si>
    <t>" @ jgriffith615: @ MikeSington @ realDonaldTrump stayed there many times its # FABULOUS"</t>
  </si>
  <si>
    <t>https://twitter.com/realDonaldTrump/status/562005301109743616</t>
  </si>
  <si>
    <t>I'm looking forward to the Super Bowl but looking even more forward to Monday night at 8:00 - best episode EVER of Celebrity Apprentice!</t>
  </si>
  <si>
    <t>https://twitter.com/realDonaldTrump/status/562011943654154240</t>
  </si>
  <si>
    <t>" @ OH2BINAZ: @ realDonaldTrump Kenya is a dirty thief! I hope she gets FIRED."</t>
  </si>
  <si>
    <t>https://twitter.com/realDonaldTrump/status/562011972968120321</t>
  </si>
  <si>
    <t>" @ calenih71: @ realDonaldTrump I am sick of Geraldo"</t>
  </si>
  <si>
    <t>https://twitter.com/realDonaldTrump/status/562055782557315072</t>
  </si>
  <si>
    <t>Via @ globegazette by John Skipper: "North Iowan says Trump serious about POTUS run - but he'll have to prove it"http://m.globegazette.com/news/local/north-iowan-says-trump-serious-about-presidential-run--/article_94e631ae-f75e-5b05-9232-c287531889b6.html ‚Ä¶</t>
  </si>
  <si>
    <t>https://twitter.com/realDonaldTrump/status/562088772188516353</t>
  </si>
  <si>
    <t>Love that Patriots won - Brady is best ever! Seahawks pass was DUMBEST play in the history of football! Great going COACH B!</t>
  </si>
  <si>
    <t>https://twitter.com/realDonaldTrump/status/562092057272279040</t>
  </si>
  <si>
    <t>I wonder if Marshawn Lynch will now speak and call some coach a moron for not allowing him to run the ball three times for one yard?</t>
  </si>
  <si>
    <t>https://twitter.com/realDonaldTrump/status/562103501237813249</t>
  </si>
  <si>
    <t>It must have been President Obama that called in what will go down as the DUMBEST PLAY IN THE HISTORY OF FOOTBALL. Same thought process!</t>
  </si>
  <si>
    <t>https://twitter.com/realDonaldTrump/status/562240707281584128</t>
  </si>
  <si>
    <t>" @ AuthorKnox: @ ApprenticeNBC Pete Carroll need to be added to the show, worst play call in Superbowl History @ realDonaldTrump fire his ass!"</t>
  </si>
  <si>
    <t>https://twitter.com/realDonaldTrump/status/562284348326817795</t>
  </si>
  <si>
    <t>My @ foxandfriends int. @ FoxNewsInsider ‚Äú'Once a Choker, Always a Choker': DJT Takes Credit for Romney Dropping Out‚Äù http://insider.foxnews.com/2015/02/02/once-choker-always-choker-donald-trump-takes-credit-mitt-romney-dropping-out-2016-race ‚Ä¶</t>
  </si>
  <si>
    <t>https://twitter.com/realDonaldTrump/status/562286717387157504</t>
  </si>
  <si>
    <t>Tonight's episode of @ ApprenticeNBC is not only the best episode ever, it has a great lesson in life. Don't miss it!</t>
  </si>
  <si>
    <t>https://twitter.com/realDonaldTrump/status/562289338336415746</t>
  </si>
  <si>
    <t>Entrepreneurs: Set your mind on winning and losing won't have a chance. See yourself as victorious!</t>
  </si>
  <si>
    <t>https://twitter.com/realDonaldTrump/status/562289970489348096</t>
  </si>
  <si>
    <t>Entrepreneurs: Paying attention is a cost effective way of protecting yourself.</t>
  </si>
  <si>
    <t>https://twitter.com/realDonaldTrump/status/562292025262108672</t>
  </si>
  <si>
    <t>" @ iadoreem @ realDonaldTrump Great job on Tv this morning." Thanks.</t>
  </si>
  <si>
    <t>https://twitter.com/realDonaldTrump/status/562296563058626563</t>
  </si>
  <si>
    <t>Entrepreneurs: Remember to think big by expanding your horizons at the same time you're expanding your net worth.</t>
  </si>
  <si>
    <t>https://twitter.com/realDonaldTrump/status/562323495909339136</t>
  </si>
  <si>
    <t>. @ TastingTable named @SixteenChicago's Tasting Menus @ TrumpChicago one of the best in city for a special occasion.http://goo.gl/XO2LnA</t>
  </si>
  <si>
    <t>https://twitter.com/realDonaldTrump/status/562356020614537216</t>
  </si>
  <si>
    <t>Trump National Golf Club, Los Angeles, on the Palos Verdes Peninsula overlooking the Pacific Ocean--spectacular!http://www.trump.com/Golf_Clubs/Los_Angeles/Los_Angeles.asp ‚Ä¶</t>
  </si>
  <si>
    <t>https://twitter.com/realDonaldTrump/status/562371836156317696</t>
  </si>
  <si>
    <t>Remember, tonight's 8 o‚Äôclock episode of Celebrity Apprentice is the best ever‚Äîyou will see nothing like it on tv. @ ApprenticeNBC</t>
  </si>
  <si>
    <t>https://twitter.com/realDonaldTrump/status/562404450963566593</t>
  </si>
  <si>
    <t>Via @ bizjournals by @ BrandonSawalich: "3 lessons about loyalty that I learned from Donald Trump"http://www.bizjournals.com/bizjournals/how-to/growth-strategies/2015/02/3-loyalty-lessons-learned-from-donald-trump.html ‚Ä¶</t>
  </si>
  <si>
    <t>https://twitter.com/realDonaldTrump/status/562414915625832449</t>
  </si>
  <si>
    <t>Let‚Äôs together Make America Great Again! Vote Trump athttps://polldaddy.com/poll/8625087/</t>
  </si>
  <si>
    <t>https://twitter.com/realDonaldTrump/status/562415188155318272</t>
  </si>
  <si>
    <t>Best Apprentice episode EVER tonight at 8:00.</t>
  </si>
  <si>
    <t>https://twitter.com/realDonaldTrump/status/562415976923533313</t>
  </si>
  <si>
    <t>" @ coley716: It's a # CelebApprentice night!!!! Wonder who @ realDonaldTrump will fire."</t>
  </si>
  <si>
    <t>https://twitter.com/realDonaldTrump/status/562416019214712832</t>
  </si>
  <si>
    <t>"@LoiisLeto: @ realDonaldTrump u are so nice on ur show! Xo"</t>
  </si>
  <si>
    <t>@LoiisLeto @</t>
  </si>
  <si>
    <t>https://twitter.com/realDonaldTrump/status/562416342574575616</t>
  </si>
  <si>
    <t>" @ IanZiering: Bringing everthing i got tonight all for the children with EB. .. @ ApprenticeNBC @ realDonaldTrump http://www.ebkids.org "</t>
  </si>
  <si>
    <t>https://twitter.com/realDonaldTrump/status/562416553258663936</t>
  </si>
  <si>
    <t>"@trudlun: @ IanZiering @ ApprenticeNBC @ CelebApprentice @ realDonaldTrump awesome. We all know your keepin it real.</t>
  </si>
  <si>
    <t>@trudlun @ @ @ @</t>
  </si>
  <si>
    <t>https://twitter.com/realDonaldTrump/status/562417340319825920</t>
  </si>
  <si>
    <t>" @ Rick74467: @ realDonaldTrump Getting ready to tune in for another great episode of # CelebrityApprentice... pic.twitter.com/M2d2UY91Io"</t>
  </si>
  <si>
    <t>https://twitter.com/realDonaldTrump/status/562417636370558977</t>
  </si>
  <si>
    <t>" @ TVDiva_critic: @ realDonaldTrump let's get it on baby!!! Celebrity apprentice its on!!!"</t>
  </si>
  <si>
    <t>https://twitter.com/realDonaldTrump/status/562417684055617538</t>
  </si>
  <si>
    <t>"@PharmStudents18: Next president of the United States of America. @ realDonaldTrump # Trump2016 you've got my vote."</t>
  </si>
  <si>
    <t>@PharmStudents18 @</t>
  </si>
  <si>
    <t>https://twitter.com/realDonaldTrump/status/562417818868928512</t>
  </si>
  <si>
    <t>"@MattDempsey83: Can't wait to see # CelebrityApprentice tonight! @ MsVivicaFox is my absolute favourite!!! @ realDonaldTrump"</t>
  </si>
  <si>
    <t>@MattDempsey83 @ @</t>
  </si>
  <si>
    <t>https://twitter.com/realDonaldTrump/status/562417940151418880</t>
  </si>
  <si>
    <t>" @ VTDiva01: If @ realDonaldTrump doesn't fire Kenya tonight SOMEHOW I'm over this show. Come on Don, you're smart. Get rid of her."</t>
  </si>
  <si>
    <t>https://twitter.com/realDonaldTrump/status/562418016999452672</t>
  </si>
  <si>
    <t>"@xoamxo_13: ‚Äú @ realDonaldTrump: Best Apprentice episode EVER tonight at 8:00.‚Äù Ready"</t>
  </si>
  <si>
    <t>@xoamxo_13 @</t>
  </si>
  <si>
    <t>https://twitter.com/realDonaldTrump/status/562418062587355136</t>
  </si>
  <si>
    <t>"@VeryRich_Bitch: Can't wait to see how # Phonegate plays out @ realDonaldTrump @ MsVivicaFox # CelebApprentice"</t>
  </si>
  <si>
    <t>@VeryRich_Bitch @ @</t>
  </si>
  <si>
    <t>https://twitter.com/realDonaldTrump/status/562418229260611585</t>
  </si>
  <si>
    <t>"@MattSarff23: It's Apprentice time @ realDonaldTrump"</t>
  </si>
  <si>
    <t>@MattSarff23 @</t>
  </si>
  <si>
    <t>https://twitter.com/realDonaldTrump/status/562418394021253120</t>
  </si>
  <si>
    <t>"@tomtumillo: @ realDonaldTrump i love that tie you are wearing. Presidential. # CelebrityApprentice" MACY'S!</t>
  </si>
  <si>
    <t>@tomtumillo @</t>
  </si>
  <si>
    <t>https://twitter.com/realDonaldTrump/status/562418666953003009</t>
  </si>
  <si>
    <t>" @ HoganSeaisle129: @ ApprenticeNBC @ realDonaldTrump @ DonaldJTrumpJr another drama filled hour ! Cannot wait to see who is going home today.</t>
  </si>
  <si>
    <t>https://twitter.com/realDonaldTrump/status/562418796280160256</t>
  </si>
  <si>
    <t>" @ one4eternity: !!!!!!! RT @ realDonaldTrump: Best Apprentice episode EVER tonight at 8:00."</t>
  </si>
  <si>
    <t>https://twitter.com/realDonaldTrump/status/562418987615911936</t>
  </si>
  <si>
    <t>" @ terribondhughes: @ realDonaldTrump I'm watching Mr. Trump! Now and every year past. LOVE IT ! And I'm a HUGE fan of u, Sir. " Thanks.</t>
  </si>
  <si>
    <t>https://twitter.com/realDonaldTrump/status/562419478492094464</t>
  </si>
  <si>
    <t>" @ liz0987: @ realDonaldTrump Watching Celebrity Apprentice! I hope @ BrandiGlanville wins!! Love her!"</t>
  </si>
  <si>
    <t>https://twitter.com/realDonaldTrump/status/562419762018664448</t>
  </si>
  <si>
    <t>" @ Priece714: watching # CelebApprentice makes me @ realDonaldTrump even more"</t>
  </si>
  <si>
    <t>https://twitter.com/realDonaldTrump/status/562419886212022272</t>
  </si>
  <si>
    <t>" @ mhaston15: @ realDonaldTrump it will be if Kenya goes home. She is a ridiculous untalented egotist."</t>
  </si>
  <si>
    <t>https://twitter.com/realDonaldTrump/status/562419934551367680</t>
  </si>
  <si>
    <t>"@TheMartynHale: Celebrity Apprentice Is ON !! Its Monday baby! @ KenyaMoore @ IanZiering @ realDonaldTrump @ BrandiGlanville @ GeraldoRivera"</t>
  </si>
  <si>
    <t>@TheMartynHale @ @ @ @ @</t>
  </si>
  <si>
    <t>https://twitter.com/realDonaldTrump/status/562420244162289664</t>
  </si>
  <si>
    <t>" @ mattgiese: Get rid of @ KenyaMoore already @ realDonaldTrump. She's a bitch no matter who she's with. # CelebrityApprentice"</t>
  </si>
  <si>
    <t>https://twitter.com/realDonaldTrump/status/562420307148169216</t>
  </si>
  <si>
    <t>" @ marino_joanna: @ realDonaldTrump this episode beats Pierce/omarosa and Joan / Annie Duke"</t>
  </si>
  <si>
    <t>https://twitter.com/realDonaldTrump/status/562420510706122752</t>
  </si>
  <si>
    <t>" @ VTDiva01: For the record I think @ realDonaldTrump rocks and I would never boycott # CelebApprentice - the entire Trump family is amazing."</t>
  </si>
  <si>
    <t>https://twitter.com/realDonaldTrump/status/562420639144099840</t>
  </si>
  <si>
    <t>" @ BetsyTabor: @ realDonaldTrump watching Celebrity Apprentice right now! I love this show!!!"</t>
  </si>
  <si>
    <t>https://twitter.com/realDonaldTrump/status/562420807784488961</t>
  </si>
  <si>
    <t>" @ kara_jilly: Do you see how disgustingly disrespectful @ KenyaMoore is to @ MsVivicaFox?! &amp; yet she says she's nothing but nice to people?"</t>
  </si>
  <si>
    <t>https://twitter.com/realDonaldTrump/status/562422220841304064</t>
  </si>
  <si>
    <t>" @ PianoBecca: @ realDonaldTrump Bravo!! Leader of vast inteligence!! Awesome TV, inspires, never gives a stale second!!! # Prez # Tump2016"</t>
  </si>
  <si>
    <t>https://twitter.com/realDonaldTrump/status/562422713470697472</t>
  </si>
  <si>
    <t>"@fordmartin33: This Celebrity Apprentice is looking good so far... Can't wait for the boardroom !! @ realDonaldTrump"</t>
  </si>
  <si>
    <t>@fordmartin33 @</t>
  </si>
  <si>
    <t>https://twitter.com/realDonaldTrump/status/562422803098796032</t>
  </si>
  <si>
    <t>" @ Shelly3177: @ realDonaldTrump @ ApprenticeNBC love this show and Donald!!! I hate drama..unless its not mine "</t>
  </si>
  <si>
    <t>https://twitter.com/realDonaldTrump/status/562423051388989442</t>
  </si>
  <si>
    <t>"@nancypa14679248: @ realDonaldTrump @ Shelly3177 @ ApprenticeNBC love the drama"</t>
  </si>
  <si>
    <t>@nancypa14679248 @ @ @</t>
  </si>
  <si>
    <t>https://twitter.com/realDonaldTrump/status/562428765268361216</t>
  </si>
  <si>
    <t>" @ HellBlazeRaiser: Did @ KenyaMoore steal @ MsVivicaFox's phone and Tweet about menopause? @ ApprenticeNBC @ realDonaldTrump @ DonaldJTrumpJr</t>
  </si>
  <si>
    <t>https://twitter.com/realDonaldTrump/status/562428838744174592</t>
  </si>
  <si>
    <t>" @ MissyMacDD: "Toxic Trick" is my new favorite # CelebrityApprentice @ realDonaldTrump Clearly @ BrandiGlanville was right about @ KenyaMoore"</t>
  </si>
  <si>
    <t>https://twitter.com/realDonaldTrump/status/562432026276806656</t>
  </si>
  <si>
    <t>" @ gmar916: # CelebApprentice @ realDonaldTrump Nice to have this footage of Joan."</t>
  </si>
  <si>
    <t>https://twitter.com/realDonaldTrump/status/562432088654487553</t>
  </si>
  <si>
    <t>" @ lanas05: @ realDonaldTrump With all drama experience you gain in the boardroom, you could start a theatre company. # TheApprentice"</t>
  </si>
  <si>
    <t>https://twitter.com/realDonaldTrump/status/562432407744565248</t>
  </si>
  <si>
    <t>" @ BoaterzLetterz: @ ApprenticeNBC # CelebApprentice @ realDonaldTrump MISSING @ Joanrivers! less # Humor in life now!"</t>
  </si>
  <si>
    <t>https://twitter.com/realDonaldTrump/status/562432439017295872</t>
  </si>
  <si>
    <t>" @ KarileaKennedy7: I'm gonna cry its Joan Rivers @ realDonaldTrump @ ApprenticeNBC # CelebApprentice"</t>
  </si>
  <si>
    <t>https://twitter.com/realDonaldTrump/status/562432512048529408</t>
  </si>
  <si>
    <t>" @ sasha_seven: @ realDonaldTrump great seeing Joan on todays @ ApprenticeNBC"</t>
  </si>
  <si>
    <t>https://twitter.com/realDonaldTrump/status/562432607917727746</t>
  </si>
  <si>
    <t>" @ KAMERAKEITH: @ realDonaldTrump I KNOW YOU HAVE A LOT OF POWER BUT BRINGING # JoanRivers BACK ... INCREDIBLE!!!"</t>
  </si>
  <si>
    <t>https://twitter.com/realDonaldTrump/status/562432646522081281</t>
  </si>
  <si>
    <t>" @ HoganSeaisle129: @ DonaldJTrumpJr @ realDonaldTrump yay Joan Rivers is back # CelebApprentice # gonetoosoon"</t>
  </si>
  <si>
    <t>https://twitter.com/realDonaldTrump/status/562432778449739776</t>
  </si>
  <si>
    <t>" @ SAP_GIRL: @ RadioMelissa @ msvivicafox @ realdonaldtrump @ nbc That was insane."</t>
  </si>
  <si>
    <t>https://twitter.com/realDonaldTrump/status/562433116972011520</t>
  </si>
  <si>
    <t>" @ jonihubbard: " @ realDonaldTrump: Best Apprentice episode EVER tonight at 8:00." It's been hilarious ! Good pick Mr Trump!"</t>
  </si>
  <si>
    <t>https://twitter.com/realDonaldTrump/status/562433193023111168</t>
  </si>
  <si>
    <t>"@chef_riggy: . @ realDonaldTrump glad to see Kenya go. Even gladder to see @ Joan_Rivers again. # RIP Love you Joan!"</t>
  </si>
  <si>
    <t>@chef_riggy @ @</t>
  </si>
  <si>
    <t>https://twitter.com/realDonaldTrump/status/562433241387638784</t>
  </si>
  <si>
    <t>" @ lisalee1917: # CelebrityApprentice LUV LUV LUV that @ realDonaldTrump left the clips of Joan Rivers in this season! Thank u!"</t>
  </si>
  <si>
    <t>https://twitter.com/realDonaldTrump/status/562433600629768192</t>
  </si>
  <si>
    <t>" @ UU44M: Just seeing @ Joan_Rivers on the @ ApprenticeNBC, makes me want to cry. @ realDonaldTrump"</t>
  </si>
  <si>
    <t>https://twitter.com/realDonaldTrump/status/562438645622505474</t>
  </si>
  <si>
    <t>"@LindaNTyler: Seeing @ Joan_Rivers is so tough, but also so very special! Glad she was on this season. # Blessings to @ MelRivers</t>
  </si>
  <si>
    <t>@LindaNTyler @ @</t>
  </si>
  <si>
    <t>https://twitter.com/realDonaldTrump/status/562441551520227328</t>
  </si>
  <si>
    <t>" @ KennySammartino: @ realDonaldTrump @ UU44M @ Joan_Rivers @ ApprenticeNBC Tonight's shows are fantastic! Love this season."</t>
  </si>
  <si>
    <t>https://twitter.com/realDonaldTrump/status/562441599243001856</t>
  </si>
  <si>
    <t>" @ BoaterzLetterz: @ IGotAngelEyes @ realDonaldTrump @ ApprenticeNBC @ JoanRivers There will never be anyone as # Funny I Bet"</t>
  </si>
  <si>
    <t>https://twitter.com/realDonaldTrump/status/562441873747628032</t>
  </si>
  <si>
    <t>" @ YMcTier: Celebrity Apprentice is So Good 2night! Everyone going in Hard to Not get Fired! @ YMcTier Favorite Monday TV Show # LuvIt"</t>
  </si>
  <si>
    <t>https://twitter.com/realDonaldTrump/status/562444176311463937</t>
  </si>
  <si>
    <t>" @ jimdesch23: @ realDonaldTrump this is the best Celebrity Apprentice all season. Love someone else is getting fired!!!"</t>
  </si>
  <si>
    <t>https://twitter.com/realDonaldTrump/status/562454818850344960</t>
  </si>
  <si>
    <t>" @ ThisIsBillG: West Coast, get ready! @ realDonaldTrump truly delivers on two amazing hours of television tonight! @ ApprenticeNBC"</t>
  </si>
  <si>
    <t>https://twitter.com/realDonaldTrump/status/562454957618917377</t>
  </si>
  <si>
    <t>" @ KeyWestBravo: @ IvankaTrump my husband just said, I remember Ivanka as a child in the press-she has grown up to be such a lovely lady.</t>
  </si>
  <si>
    <t>https://twitter.com/realDonaldTrump/status/562455008814587905</t>
  </si>
  <si>
    <t>" @ LatinaLadySnake: @CrisXtina7765 @ realDonaldTrump @ nbc yeah couldn't believe what just happened"</t>
  </si>
  <si>
    <t>@ @CrisXtina7765 @ @</t>
  </si>
  <si>
    <t>https://twitter.com/realDonaldTrump/status/562455079736070144</t>
  </si>
  <si>
    <t>" @ catham11: @ realDonaldTrump @ mattgiese @ KenyaMoore LOL I remember those episodes...priceless"</t>
  </si>
  <si>
    <t>https://twitter.com/realDonaldTrump/status/562455497501339649</t>
  </si>
  <si>
    <t>" @ 1970Rachael: @ crazymamaa @ ApprenticeNBC @ realDonaldTrump I'm mad @ nbc rushed this season, they cheated the viewers/celebrities/sponsors"</t>
  </si>
  <si>
    <t>https://twitter.com/realDonaldTrump/status/562455608948178944</t>
  </si>
  <si>
    <t>"@PresidentJMarsh: @ realDonaldTrump are you going to be at @ CPACnews this year? I can't wait to hear from you there!"</t>
  </si>
  <si>
    <t>@PresidentJMarsh @ @</t>
  </si>
  <si>
    <t>https://twitter.com/realDonaldTrump/status/562455737088368640</t>
  </si>
  <si>
    <t>"@tltiger26: @ EricTrump @ MelRivers @ Joan_Rivers @ ApprenticeNBC @ realDonaldTrump It was very touching to see her! Miss her dearly"</t>
  </si>
  <si>
    <t>@tltiger26 @ @ @ @ @</t>
  </si>
  <si>
    <t>https://twitter.com/realDonaldTrump/status/562455838246584324</t>
  </si>
  <si>
    <t>" @ MelRivers: @ EricTrump @ Joan_Rivers @ ApprenticeNBC @ realDonaldTrump Thank you for always treating her with love and respect"</t>
  </si>
  <si>
    <t>https://twitter.com/realDonaldTrump/status/562456223145287681</t>
  </si>
  <si>
    <t>" @ jazzjuicer: @ realDonaldTrump @ KeyWestBravo @ IvankaTrump Mother's looks and dad's smarts: she'll go far." True.</t>
  </si>
  <si>
    <t>https://twitter.com/realDonaldTrump/status/562456531145617409</t>
  </si>
  <si>
    <t>" @ JulieMRoberts3: @ MelRivers @ Joan_Rivers @ ApprenticeNBC @ realDonaldTrump she was wonderful Melissa! Truly missed! Cherish your memories!"</t>
  </si>
  <si>
    <t>https://twitter.com/realDonaldTrump/status/562456943940612096</t>
  </si>
  <si>
    <t>" @ SNLstar: @ realDonaldTrump I Loved ever minute! Never a dull moment on # CelebrityApprentice"</t>
  </si>
  <si>
    <t>https://twitter.com/realDonaldTrump/status/562608283836764160</t>
  </si>
  <si>
    <t>" @ jessibee35: @ realDonaldTrump Thank you for creating a real realitea! That actually helps charity! # donaldforpresident # classact</t>
  </si>
  <si>
    <t>https://twitter.com/realDonaldTrump/status/562608342712188928</t>
  </si>
  <si>
    <t>" @ monmk1: @ JohnnyDamon @ realDonaldTrump @ ApprenticeNBC you were great!! Such a great team player!!!"</t>
  </si>
  <si>
    <t>https://twitter.com/realDonaldTrump/status/562608448664506369</t>
  </si>
  <si>
    <t>" @ Thameena10: @ TODAYshow I'm saying.. @ MsVivicaFox really laid down the smack last night!! had to pick up my jaw! # GhettoFabulous</t>
  </si>
  <si>
    <t>https://twitter.com/realDonaldTrump/status/562608623290167296</t>
  </si>
  <si>
    <t>" @ omoadesokan: "What matters is where you want to go. Focus in the right direction!" -- Donald @ realDonaldTrump # _WojuBeforeYouVote</t>
  </si>
  <si>
    <t>https://twitter.com/realDonaldTrump/status/562608970859548672</t>
  </si>
  <si>
    <t>" @ Artanis5: @ DonaldJTrumpJr @ EricTrump As usual Celebrity Apprentice never fails to entertain-Another great season-Cant wait for finale"</t>
  </si>
  <si>
    <t>https://twitter.com/realDonaldTrump/status/562640012035248129</t>
  </si>
  <si>
    <t>MUST READ @ IBDeditorials: ‚ÄúPresident Obama's Amnesty At Any Price‚Äù http://news.investors.com/ibd-editorials/020215-737518-president-obamas-amnesty-at-any-price.htm ‚Ä¶ Congress - Use the Power of Purse! Defund Amnesty!</t>
  </si>
  <si>
    <t>https://twitter.com/realDonaldTrump/status/562652880629669889</t>
  </si>
  <si>
    <t>Are all the illegals pouring into our country vaccinated? I don't think so. Great danger to U.S.</t>
  </si>
  <si>
    <t>https://twitter.com/realDonaldTrump/status/562708299666448384</t>
  </si>
  <si>
    <t>Entrepreneurs: Vision remains vision until you focus, do the work, and bring it down to earth where it will do some good.</t>
  </si>
  <si>
    <t>https://twitter.com/realDonaldTrump/status/562708598112124928</t>
  </si>
  <si>
    <t>Entrepreneurs: Money is not always the bottom line: it can be a score card, not the final score.</t>
  </si>
  <si>
    <t>https://twitter.com/realDonaldTrump/status/562709224925720577</t>
  </si>
  <si>
    <t>Entrepreneurs: Is the problem a blip or a catastrophe? Keep things in perspective. Learn to expect problems and keep moving forward.</t>
  </si>
  <si>
    <t>https://twitter.com/realDonaldTrump/status/562716345499123712</t>
  </si>
  <si>
    <t>Trump National Golf Club, Washington, D.C. is on 600 beautiful acres fronting the Potomac River. A fantastic setting! http://www.trump.com/Golf_Clubs/Washington_DC/Washington_DC.asp ‚Ä¶</t>
  </si>
  <si>
    <t>https://twitter.com/realDonaldTrump/status/562728979887824896</t>
  </si>
  <si>
    <t>Congratulations @ TrumpNewYork for being named in @ CNTraveler‚Äôs Top 10 US Hotels for Business Travelers! http://cntrvlr.com/1u3NFNx</t>
  </si>
  <si>
    <t>https://twitter.com/realDonaldTrump/status/562756281317224449</t>
  </si>
  <si>
    <t># CelebApprentice With three wonderful, but fired, contestants- http://instagram.com/p/yqFcaBGhQQ/?modal=true ‚Ä¶</t>
  </si>
  <si>
    <t>https://twitter.com/realDonaldTrump/status/562978491525005314</t>
  </si>
  <si>
    <t>" @ WeLoveTheDonald @ DonaldJTrumpJr @ realDonaldTrump @ EricTrump Such handsome men! Great pic!" Thank you.</t>
  </si>
  <si>
    <t>https://twitter.com/realDonaldTrump/status/562982521244504064</t>
  </si>
  <si>
    <t>Via @ Entrepreneur by @ MDMSEO : ‚Äú8 Lessons for Entrepreneurs That @ ApprenticeNBC Emphasizes‚Äùhttp://www.entrepreneur.com/article/242471</t>
  </si>
  <si>
    <t>https://twitter.com/realDonaldTrump/status/562997660823855108</t>
  </si>
  <si>
    <t>We‚Äôre worried about waterboarding as our enemy, ISIS, is beheading people and burning people alive. Time for us to wake up.</t>
  </si>
  <si>
    <t>https://twitter.com/realDonaldTrump/status/563001598977540096</t>
  </si>
  <si>
    <t>Trump Golf Links at Ferry Point in the Bronx, NY, will open soon. A Jack Nicklaus Signature Design. Beautiful. http://www.trump.com/Golf_Clubs/Bronx/bronx.asp ‚Ä¶</t>
  </si>
  <si>
    <t>https://twitter.com/realDonaldTrump/status/563027298681896960</t>
  </si>
  <si>
    <t>Trump Int'l Hotel &amp; Tower Chicago has won many awards &amp; accolades, as has Sixteen, its signature restaurant. http://www.trump.com/Hotel_Collection/Trump_Chicago/Trump_Chicago.asp ‚Ä¶</t>
  </si>
  <si>
    <t>https://twitter.com/realDonaldTrump/status/563039099335237632</t>
  </si>
  <si>
    <t>Entrepreneurs: Don't put blinders on or limit yourself. Reach out, seek and explore. The opportunities are always there.</t>
  </si>
  <si>
    <t>https://twitter.com/realDonaldTrump/status/563039325617942528</t>
  </si>
  <si>
    <t>Entrepreneurs: See each day as an opportunity to show what you can do at the highest level. Take responsibility for yourself!</t>
  </si>
  <si>
    <t>https://twitter.com/realDonaldTrump/status/563039945439588353</t>
  </si>
  <si>
    <t>Entrepreneurs: Be curious. Discovery breeds discovery, just as success breeds success. Don't sell yourself short.</t>
  </si>
  <si>
    <t>https://twitter.com/realDonaldTrump/status/563049029484167168</t>
  </si>
  <si>
    <t>Must read opinion piece by @ Gallup CEO Jim Clifton: ‚ÄúThe Big Lie: 5.6% Unemployment‚Äù http://www.gallup.com/opinion/chairman/181469/big-lie-unemployment.aspx ‚Ä¶ Just as I have long been saying‚Ä¶</t>
  </si>
  <si>
    <t>https://twitter.com/realDonaldTrump/status/563078284549042181</t>
  </si>
  <si>
    <t>Via @ Zawya: ‚ÄúTrump home partners with lifestyle to launch an exclusive collection of home d√©cor‚Äùhttps://www.zawya.com/story/Trump_home_partners_with_lifestyle_to_launch_an_exclusive_collection_of_home_d%C3%A9cor-ZAWYA20150203144742/ ‚Ä¶</t>
  </si>
  <si>
    <t>https://twitter.com/realDonaldTrump/status/563083503240507393</t>
  </si>
  <si>
    <t>Trump Int'l Hotel &amp; Tower, Toronto. #1 in all of Canada. http://www.tripadvisor.com/TravelersChoice-Hotels-cLuxury-g153339#1 ‚Ä¶</t>
  </si>
  <si>
    <t>#1 #1</t>
  </si>
  <si>
    <t>https://twitter.com/realDonaldTrump/status/563088331706486785</t>
  </si>
  <si>
    <t>Via @ NewYorkObserver by @ Bshapiro91: ‚ÄúDonald Trump, @ MelRivers Headline @ Algemeiner Gala‚Äùhttp://observer.com/2015/02/donald-trump-melissa-rivers-headline-algemeiner-gala/ ‚Ä¶</t>
  </si>
  <si>
    <t>https://twitter.com/realDonaldTrump/status/563185140927856641</t>
  </si>
  <si>
    <t>"@SarahLynEllis: The Donald fired THREE people this past episode @ realDonaldTrump that's why he's the best! # CelebrityApprentice"</t>
  </si>
  <si>
    <t>@SarahLynEllis @</t>
  </si>
  <si>
    <t>https://twitter.com/realDonaldTrump/status/563185241616297984</t>
  </si>
  <si>
    <t>"@marilouztweets: @ realDonaldTrump thank you for being so gracious. Beautiful hotel. # Doral https://twitter.com/marilouztweets/status/563178323346722816/photo/1pic.twitter.com/7TE1wj3uxy "</t>
  </si>
  <si>
    <t>@marilouztweets @</t>
  </si>
  <si>
    <t>https://twitter.com/realDonaldTrump/status/563185807578894336</t>
  </si>
  <si>
    <t>" @ scottyboyhmfc: @ realDonaldTrump @ BBC a bit behind with apprentice UK but art gallery show was unreal great show sir"</t>
  </si>
  <si>
    <t>https://twitter.com/realDonaldTrump/status/563187377448161281</t>
  </si>
  <si>
    <t>" @ dcska: @realDonaldTrump@MDMSEO @ ApprenticeNBC Best Apprentice ever BTW! Just needed more Gilbert!! Can't wait to see ur hotel in DC!"</t>
  </si>
  <si>
    <t>@ @realDonaldTrump @MDMSEO @</t>
  </si>
  <si>
    <t>https://twitter.com/realDonaldTrump/status/563362117798330368</t>
  </si>
  <si>
    <t>"@JordanStasi Mr. Trump, as a young sales professional. What one of YOUR BOOKS would you recommend I read?" Start with Art of the Deal.</t>
  </si>
  <si>
    <t>https://twitter.com/realDonaldTrump/status/563370548361957376</t>
  </si>
  <si>
    <t>I just answered my Facebook fan's questions in the latest # AskTheDonald- watch the video- http://on.fb.me/1yN0lVx</t>
  </si>
  <si>
    <t>https://twitter.com/realDonaldTrump/status/563393750735810560</t>
  </si>
  <si>
    <t>https://twitter.com/realDonaldTrump/status/563408115497177088</t>
  </si>
  <si>
    <t>Entrepreneurs: Brainpower is the ultimate leverage.</t>
  </si>
  <si>
    <t>https://twitter.com/realDonaldTrump/status/563409153813934080</t>
  </si>
  <si>
    <t>Entrepreneurs: Having a product requires something very important--you have to think about the market. Do your due diligence.</t>
  </si>
  <si>
    <t>https://twitter.com/realDonaldTrump/status/563414130368192515</t>
  </si>
  <si>
    <t>Via The Washington Times "Mr. Trump buzzes the presidential radar"http://www.washingtontimes.com/news/2015/feb/4/donald-trump-buzzes-presidential-radar-inside-the-/ ‚Ä¶</t>
  </si>
  <si>
    <t>https://twitter.com/realDonaldTrump/status/563423545322397696</t>
  </si>
  <si>
    <t>Entrepreneurs: Be a cautious optimist. I call it positive thinking with a lot of reality checks.</t>
  </si>
  <si>
    <t>https://twitter.com/realDonaldTrump/status/563437369370894338</t>
  </si>
  <si>
    <t>‚Äú @ Algemeiner Honors @ Joan_Rivers, Donald Trump, @ YuliEdelstein at Second Annual ‚ÄòJewish 100‚Ä≤ Gala‚Äù http://www.algemeiner.com/2015/02/05/algemeiner-honors-joan-rivers-donald-trump-yuli-edelstein-at-second-annual-jewish-100-gala/ ‚Ä¶ via @ Algemeiner</t>
  </si>
  <si>
    <t>https://twitter.com/realDonaldTrump/status/563702772215087104</t>
  </si>
  <si>
    <t>Via @ BreitbartNews by @ mboyle1: ‚ÄúEXCLUSIVE ‚Äî DONALD TRUMP TO SPEAK AT CPAC‚Äù http://www.breitbart.com/big-government/2015/02/06/exclusive-donald-trump-to-speak-at-cpac%E2%80%A8/ ‚Ä¶ @ CPACnews</t>
  </si>
  <si>
    <t>https://twitter.com/realDonaldTrump/status/563743357852471297</t>
  </si>
  <si>
    <t>" @ EdgarCalderonMX @ realDonaldTrump "The Art of The Deal"; one of the best books of real estate written by one of the best Entrepreneurs"</t>
  </si>
  <si>
    <t>https://twitter.com/realDonaldTrump/status/563794173334388736</t>
  </si>
  <si>
    <t>Trump Int'l Golf Club Turnberry, Scotland. A legendary course ... and rightly so. http://www.trump.com/Golf_Clubs/scotland/Turnberry.asp ‚Ä¶</t>
  </si>
  <si>
    <t>https://twitter.com/realDonaldTrump/status/563798651194314752</t>
  </si>
  <si>
    <t>An investment in knowledge pays the best interest. -- Benjamin Franklin</t>
  </si>
  <si>
    <t>https://twitter.com/realDonaldTrump/status/563803087870361600</t>
  </si>
  <si>
    <t>My father's 4 step formula for success: "Get in, get it done, get it done right, and get out." -- Fred C. Trump</t>
  </si>
  <si>
    <t>https://twitter.com/realDonaldTrump/status/563814901303750656</t>
  </si>
  <si>
    <t>https://twitter.com/realDonaldTrump/status/563817822879760386</t>
  </si>
  <si>
    <t>The golden rule of negotiation: He who has the gold makes the rules.</t>
  </si>
  <si>
    <t>https://twitter.com/realDonaldTrump/status/563821038694567936</t>
  </si>
  <si>
    <t>Happy Birthday President Reagan # FlashbackFriday http://instagram.com/p/yxp_QyGhZ9/</t>
  </si>
  <si>
    <t>https://twitter.com/realDonaldTrump/status/563856165898293248</t>
  </si>
  <si>
    <t>" @ Doris22: RT The CPAC Team is excited to announce that @ realDonaldTrump will be speaking at CPAC 2015! # CPAC2015 pic.twitter.com/D9YoUWoQ6M"</t>
  </si>
  <si>
    <t>https://twitter.com/realDonaldTrump/status/564095752331223040</t>
  </si>
  <si>
    <t>By @ kwrcrow: "Hey Washington Post; ‚ÄòOnly You Hate Donald Trump‚Äô or 'Is it FEAR?'" http://www.crowsnestpolitics.com/2015/02/07/hey-washington-post-only-you-hate-donald-trump-or-is-it-fear/ ‚Ä¶</t>
  </si>
  <si>
    <t>https://twitter.com/realDonaldTrump/status/564172937251786753</t>
  </si>
  <si>
    <t>Via @Newsmax_Media by @ dpatten32: ‚ÄúTrump's Brand Gives Him 2016 Mojo‚Äùhttp://www.newsmax.com/Newsfront/trump-president-run-republican/2015/02/07/id/623401/ ‚Ä¶</t>
  </si>
  <si>
    <t>https://twitter.com/realDonaldTrump/status/564210539132645376</t>
  </si>
  <si>
    <t>Word is that Sleepy Eyes Chuck Todd, who has failed so badly with Meet the Press, will be taking over for now irrelevant Brian Williams!</t>
  </si>
  <si>
    <t>https://twitter.com/realDonaldTrump/status/564214553744252929</t>
  </si>
  <si>
    <t>I predicted Rosie O'Donnell would fail at the View, and was right. Now I predict Rosie will take over for Brian Williams!</t>
  </si>
  <si>
    <t>https://twitter.com/realDonaldTrump/status/564215204154966016</t>
  </si>
  <si>
    <t>"@CDNRationale: @ realDonaldTrump @Newsmax_Media @ dpatten32 Time for Trump to take charge of the greatest brand in the world, the USA!"</t>
  </si>
  <si>
    <t>@CDNRationale @ @Newsmax_Media @</t>
  </si>
  <si>
    <t>https://twitter.com/realDonaldTrump/status/564215432799064064</t>
  </si>
  <si>
    <t>"@Newsmax_Media: Trump's Brand Gives Him 2016 Mojo http://ift.tt/18XTi6s "</t>
  </si>
  <si>
    <t>https://twitter.com/realDonaldTrump/status/564437255537033216</t>
  </si>
  <si>
    <t>Via @ postandcourier: "The Donald at @ TheCitadelOEA" http://www.postandcourier.com/article/20150208/PC1603/150209548/1005/ ‚Ä¶</t>
  </si>
  <si>
    <t>https://twitter.com/realDonaldTrump/status/564580721935650816</t>
  </si>
  <si>
    <t>"Donald Trump plans return to Iowa " http://www.kcci.com/politics/donald-trump-plans-return-to-iowa/31163240 ‚Ä¶ via @ KCCINews</t>
  </si>
  <si>
    <t>https://twitter.com/realDonaldTrump/status/564627832681541632</t>
  </si>
  <si>
    <t>"@jumbeeboi89: @ realDonaldTrump Donald, Run for president man, Seriously. Make it official."</t>
  </si>
  <si>
    <t>@jumbeeboi89 @</t>
  </si>
  <si>
    <t>https://twitter.com/realDonaldTrump/status/564764263735394306</t>
  </si>
  <si>
    <t>Celebrity Apprentice is nearing the end of a wonderful and very successful season. Watch tonight at 8:00.</t>
  </si>
  <si>
    <t>https://twitter.com/realDonaldTrump/status/564764699712319488</t>
  </si>
  <si>
    <t>" @ Prayformetoo: @ realDonaldTrump @ foxandfriends First time I ever missed you. Too bad, next week!</t>
  </si>
  <si>
    <t>https://twitter.com/realDonaldTrump/status/564764821208702976</t>
  </si>
  <si>
    <t>"@llhegarty_linda: @ realDonaldTrump Yes! We are being attacked by so many! We need you to "Get in and Get it Done" # trump2016 # leadership"</t>
  </si>
  <si>
    <t>@llhegarty_linda @</t>
  </si>
  <si>
    <t>https://twitter.com/realDonaldTrump/status/564765045327163392</t>
  </si>
  <si>
    <t>"@v2rocketcwp: @ realDonaldTrump I watched the interview. Really good. Also congratulations on receiving the Liberty Award." Thanks.</t>
  </si>
  <si>
    <t>@v2rocketcwp @</t>
  </si>
  <si>
    <t>https://twitter.com/realDonaldTrump/status/564765109428711424</t>
  </si>
  <si>
    <t>" @ pmcdquincy: @ realDonaldTrump @ foxandfriends Nicely done." Thanks.</t>
  </si>
  <si>
    <t>https://twitter.com/realDonaldTrump/status/564765836045737984</t>
  </si>
  <si>
    <t>" @ ralphd7: @ realDonaldTrump @ foxandfriends good seeing you Friday PM at Mar-a-Lago. Thanks for your support of the American Cancer Society"</t>
  </si>
  <si>
    <t>https://twitter.com/realDonaldTrump/status/564765948142714880</t>
  </si>
  <si>
    <t>" @ janecat60: @ realDonaldTrump Will you announce your run for POTUS? @ foxandfriends" Watch.</t>
  </si>
  <si>
    <t>https://twitter.com/realDonaldTrump/status/564766939856502785</t>
  </si>
  <si>
    <t>" @ mjv1975: @ realDonaldTrump Great final season of # TheApprentice" Tonight at 8:00.</t>
  </si>
  <si>
    <t>https://twitter.com/realDonaldTrump/status/564767195616800768</t>
  </si>
  <si>
    <t>" @ Chevy_Mama: @ realDonaldTrump I would love to be on the @ ApprenticeNBC honestly the show is addicting !! I'd love to do this"</t>
  </si>
  <si>
    <t>https://twitter.com/realDonaldTrump/status/564767429520556032</t>
  </si>
  <si>
    <t>" @ Thameena10: @ realDonaldTrump Can't wait to get home tonight!! # CelebrityApprentice"</t>
  </si>
  <si>
    <t>https://twitter.com/realDonaldTrump/status/564767685637332992</t>
  </si>
  <si>
    <t>" @ bobby990r_1: @ realDonaldTrump @ mjv1975 Best reality show on television! # celebrityapprentice!</t>
  </si>
  <si>
    <t>https://twitter.com/realDonaldTrump/status/564793609263001600</t>
  </si>
  <si>
    <t>" @ dcromps: @ realDonaldTrump Getting ready for WGC Cadillac at Doral. 5th year strait. Be sure to visit us again in 18th green chalet!"</t>
  </si>
  <si>
    <t>https://twitter.com/realDonaldTrump/status/564793988604243968</t>
  </si>
  <si>
    <t>" @ Jconstantinides: @ realDonaldTrump I enjoyed this season! You've done it again!"</t>
  </si>
  <si>
    <t>https://twitter.com/realDonaldTrump/status/564794038294155264</t>
  </si>
  <si>
    <t>" @ StaciAnn: @ realDonaldTrump Go @ LeezaGibbons . Classiest lady to ever grace the show :)"</t>
  </si>
  <si>
    <t>https://twitter.com/realDonaldTrump/status/564794100235632641</t>
  </si>
  <si>
    <t>" @ justme2you: @ realDonaldTrump I'll be watching"</t>
  </si>
  <si>
    <t>https://twitter.com/realDonaldTrump/status/564794253776543744</t>
  </si>
  <si>
    <t>" @ XKidd92: @ realDonaldTrump definitely rooting for @ LeezaGibbons- I think she deserves it the most."</t>
  </si>
  <si>
    <t>https://twitter.com/realDonaldTrump/status/564794643725172736</t>
  </si>
  <si>
    <t>" @ tonyj86316: @ realDonaldTrump hey Donald when will u be doing anymore work with @ WWENetwork ?" Ask Vince!</t>
  </si>
  <si>
    <t>https://twitter.com/realDonaldTrump/status/564794786583179264</t>
  </si>
  <si>
    <t>"@sarahdrozda: @ realDonaldTrump can't wait to see you at CPAC!" It will be great, thanks.</t>
  </si>
  <si>
    <t>@sarahdrozda @</t>
  </si>
  <si>
    <t>https://twitter.com/realDonaldTrump/status/564794948135178240</t>
  </si>
  <si>
    <t>" @ Elginet: @ realDonaldTrump @ NBCNews Mr. Trump, next CeleApprentice needs to have Brian Williams please. # CelebrityApprentice</t>
  </si>
  <si>
    <t>https://twitter.com/realDonaldTrump/status/564795666392952832</t>
  </si>
  <si>
    <t>" @ PatricijaBelous: # MissLithuania # MissU. I miss this beautiful place. @ TrumpDoral and my gorgeous friends... pic.twitter.com/URBTIGxAG9"</t>
  </si>
  <si>
    <t>https://twitter.com/realDonaldTrump/status/564795962787651584</t>
  </si>
  <si>
    <t>"@kabarzombie69: @ realDonaldTrump @ XKidd92 @ LeezaGibbons love for Leeza Gibbons to be the winner this season...she's been awesome!</t>
  </si>
  <si>
    <t>@kabarzombie69 @ @ @</t>
  </si>
  <si>
    <t>https://twitter.com/realDonaldTrump/status/564796010204246016</t>
  </si>
  <si>
    <t>" @ TheRighToExist: @ realDonaldTrump I think he's busy,I hear he's going on the next Space Shuttle @ Elginet @ NBCNews"</t>
  </si>
  <si>
    <t>https://twitter.com/realDonaldTrump/status/564796200118124544</t>
  </si>
  <si>
    <t>" @ beachhome1: DonaldTrump. The problem with Brian Williams on celebrity apprentice is that he'll have miss remembered that he already won</t>
  </si>
  <si>
    <t>https://twitter.com/realDonaldTrump/status/564796491471273985</t>
  </si>
  <si>
    <t>" @ KremlinLife: @ realDonaldTrump "President Trump" # Trump2016 http://aleks2015.livejournal.com/12947.html "</t>
  </si>
  <si>
    <t>https://twitter.com/realDonaldTrump/status/564796639458897921</t>
  </si>
  <si>
    <t>" @ pcochenour562: @ XKidd92 @ LeezaGibbons yea she smart but I think it will be Gerardo he's a cunning one # snake one I would turn my back on"</t>
  </si>
  <si>
    <t>https://twitter.com/realDonaldTrump/status/564796741019766787</t>
  </si>
  <si>
    <t>" @ Suzmo816: @ TrumpDoral @ realDonaldTrump I like that you showcase your great places on # CelebrityApprentice!! Maybe someday!"</t>
  </si>
  <si>
    <t>https://twitter.com/realDonaldTrump/status/564796922456985600</t>
  </si>
  <si>
    <t>" @ dunningjudith00: @ realDonaldTrump looking forward for tonight and watching The apprentice "</t>
  </si>
  <si>
    <t>https://twitter.com/realDonaldTrump/status/564797678471897089</t>
  </si>
  <si>
    <t>" @ cdiprima69: Incredible season of the Celebrity Apprentice. Favorite show! The $$ you raise for charities is amazing. # inspirational"</t>
  </si>
  <si>
    <t>https://twitter.com/realDonaldTrump/status/564797910337224704</t>
  </si>
  <si>
    <t>" @ debraa27: @ realDonaldTrump @ NBCNews There was no need to embellish his stories. The man was so well respected. Now i can never look at him</t>
  </si>
  <si>
    <t>https://twitter.com/realDonaldTrump/status/564798308036927490</t>
  </si>
  <si>
    <t>" @ robertpatrickmc: i feel like 50% of the time @ realDonaldTrump is the only real celebrity on the show @ ApprenticeNBC" I understand.</t>
  </si>
  <si>
    <t>https://twitter.com/realDonaldTrump/status/564798352307810304</t>
  </si>
  <si>
    <t>" @ TheDocKhan: @ realDonaldTrump @ dunningjudith00 This show is always power packed and just sublime # awesome"</t>
  </si>
  <si>
    <t>https://twitter.com/realDonaldTrump/status/564798650606682113</t>
  </si>
  <si>
    <t>" @ BufordTofTexas: @ realDonaldTrump Yours is the most brilliant mind in the Republican Party. Please, PLEASE run for POTUS!" Thank you.</t>
  </si>
  <si>
    <t>https://twitter.com/realDonaldTrump/status/564798780974039041</t>
  </si>
  <si>
    <t>" @ projectmat: @ realDonaldTrump Can someone from the Fox News Channel win on NBC? # apprentice" Yes.</t>
  </si>
  <si>
    <t>https://twitter.com/realDonaldTrump/status/564799028228259841</t>
  </si>
  <si>
    <t>" @ manofsteel619: @ realDonaldTrump please run and save us in 2016!!!!"</t>
  </si>
  <si>
    <t>https://twitter.com/realDonaldTrump/status/564799108591136769</t>
  </si>
  <si>
    <t>" @ tonyagdallas: @ realDonaldTrump What I like abt u is that u say what u mean...no quess work here!"</t>
  </si>
  <si>
    <t>https://twitter.com/realDonaldTrump/status/564850672999600128</t>
  </si>
  <si>
    <t>Via @ WashTimes By Eugene Dunn: ‚ÄúTrump could lead U.S. forward‚Äùhttp://www.washingtontimes.com/news/2015/feb/8/letter-to-the-editor-donald-trump-could-lead-us-fo/ ‚Ä¶</t>
  </si>
  <si>
    <t>https://twitter.com/realDonaldTrump/status/564889847362756609</t>
  </si>
  <si>
    <t>Via @Newsmax_Media by @ wandacarruthers: "Donald Trump: US Defeating ISIS Only in John Kerry's Imagination"http://www.newsmax.com/Newsfront/John-Kerry-Pentagon/2015/02/09/id/623592/ ‚Ä¶</t>
  </si>
  <si>
    <t>https://twitter.com/realDonaldTrump/status/564910936092581890</t>
  </si>
  <si>
    <t>Don‚Äôt forget to watch @ ApprenticeNBC tonight‚Äîyou will love it! 8 PM on NBC. # CelebApprentice</t>
  </si>
  <si>
    <t>https://twitter.com/realDonaldTrump/status/564910998860345344</t>
  </si>
  <si>
    <t>At your request, I will be doing live tweeting during tonight‚Äôs @ ApprenticeNBC. # CelebApprentice</t>
  </si>
  <si>
    <t>https://twitter.com/realDonaldTrump/status/564921750497296385</t>
  </si>
  <si>
    <t>" @ XKidd92: @ LeezaGibbons it's going to be very tough because @ GeraldoRivera has the contacts with big money but Leeza deserves it!"</t>
  </si>
  <si>
    <t>https://twitter.com/realDonaldTrump/status/564921812812050433</t>
  </si>
  <si>
    <t>" @ jdm_jennifer: @ realDonaldTrump I want @ GeraldoRivera to win!"</t>
  </si>
  <si>
    <t>https://twitter.com/realDonaldTrump/status/564921941698830336</t>
  </si>
  <si>
    <t>"@emmysmithhh: Celebrity Apprentice is a strong 15/10, can't get enough. @ realDonaldTrump "</t>
  </si>
  <si>
    <t>@emmysmithhh @</t>
  </si>
  <si>
    <t>https://twitter.com/realDonaldTrump/status/564921982073188353</t>
  </si>
  <si>
    <t>"@justinraay: Thank you @ realDonaldTrump for bringing value to every city and movement you have touched! # Imeanit"</t>
  </si>
  <si>
    <t>@justinraay @</t>
  </si>
  <si>
    <t>https://twitter.com/realDonaldTrump/status/564922504784125953</t>
  </si>
  <si>
    <t>" @ NeetabAb: @ realDonaldTrump @ ApprenticeNBC Can't wait. This season was controversial. Your children are amazing!"</t>
  </si>
  <si>
    <t>https://twitter.com/realDonaldTrump/status/564922650687188992</t>
  </si>
  <si>
    <t>" @ warrencasselljr: @ realDonaldTrump @ ApprenticeNBC Will you also answer our questions during the show Mr. Trump?" Yes.</t>
  </si>
  <si>
    <t>https://twitter.com/realDonaldTrump/status/564922763216183297</t>
  </si>
  <si>
    <t>" @ sassysexylove: At your request, I will be doing live tweeting during tonight‚Äôs @ ApprenticeNBC. # CelebApprentice" I can't wait!"</t>
  </si>
  <si>
    <t>https://twitter.com/realDonaldTrump/status/564922799559835648</t>
  </si>
  <si>
    <t>"@frankadgpr: @ realDonaldTrump @ ApprenticeNBC Clearly, you are a master of marketing and business success."</t>
  </si>
  <si>
    <t>@frankadgpr @ @</t>
  </si>
  <si>
    <t>https://twitter.com/realDonaldTrump/status/564922905096888323</t>
  </si>
  <si>
    <t>" @ annmcg01: DonaldTrump: Don‚Äôt forget to watch @ ApprenticeNBC tonight‚Äîyou will love it! 8 PM on NBC. # CelebApprentice‚Äù Wouldn't miss it!"</t>
  </si>
  <si>
    <t>https://twitter.com/realDonaldTrump/status/564954153240526850</t>
  </si>
  <si>
    <t>"@ShortCakesSheep: Yaaaaay @ THEGaryBusey on # CelebrityApprentice @ realDonaldTrump this is the best!"</t>
  </si>
  <si>
    <t>@ShortCakesSheep @ @</t>
  </si>
  <si>
    <t>https://twitter.com/realDonaldTrump/status/564956187826081792</t>
  </si>
  <si>
    <t>" @ auggerdogger: @ realDonaldTrump my son didn't know who Meatloaf was so showed him "Paradise by Dashboard lights" http://youtu.be/9NTDHjVKQyo "</t>
  </si>
  <si>
    <t>https://twitter.com/realDonaldTrump/status/564956495658614785</t>
  </si>
  <si>
    <t>" @ piersmorgan: 'The greatest slaughter in the history of The Apprentice' - @ realDonaldTrump on my victory over @ OMAROSA # CelebrityApprentice</t>
  </si>
  <si>
    <t>https://twitter.com/realDonaldTrump/status/564956567779676160</t>
  </si>
  <si>
    <t>" @ ConConBonBon7: @ realDonaldTrump favorite fails is MY favorite! # CelebrityApprentice # Trump2016"</t>
  </si>
  <si>
    <t>https://twitter.com/realDonaldTrump/status/564956619830988800</t>
  </si>
  <si>
    <t>"@IovemyfamiIy: @ KenyaMoore made @ realDonaldTrump's Top 5 list of # CelebApprentice all time FAILS! "</t>
  </si>
  <si>
    <t>@IovemyfamiIy @ @</t>
  </si>
  <si>
    <t>https://twitter.com/realDonaldTrump/status/564956694602846208</t>
  </si>
  <si>
    <t>" @ TEB2350: @ RealityTVBliss @ KenyaMoore @ realDonaldTrump I kinda liked Kenya on CA</t>
  </si>
  <si>
    <t>https://twitter.com/realDonaldTrump/status/564956813473615872</t>
  </si>
  <si>
    <t>" @ melissabxny: @ realDonaldTrump where did you get your boardroom table? Need to purchase one that size" Cute!</t>
  </si>
  <si>
    <t>https://twitter.com/realDonaldTrump/status/564956867672432640</t>
  </si>
  <si>
    <t>"@CeeCorrine1: Loving this look back at the Best of # CelebrityApprentice @ realDonaldTrump @ ApprenticeNBC "</t>
  </si>
  <si>
    <t>@CeeCorrine1 @ @</t>
  </si>
  <si>
    <t>https://twitter.com/realDonaldTrump/status/564959158412537857</t>
  </si>
  <si>
    <t>" @ RealityTVBliss: Gary Busey was one of my absolute favorites on # CelebrityApprentice. He has a big @ realDonaldTrump # Misunderstood"</t>
  </si>
  <si>
    <t>https://twitter.com/realDonaldTrump/status/564959310560903168</t>
  </si>
  <si>
    <t>" @ aman19980: After watching this episode of Celebrity Apprentence no one can say anything about @ realDonaldTrump # AmericanValues"</t>
  </si>
  <si>
    <t>https://twitter.com/realDonaldTrump/status/564959439200198656</t>
  </si>
  <si>
    <t>" @ 1SimranjitSingh: I am a student myself. I cannot believe that Obama, has doubled the interest rate on student loans. Trump for President!"</t>
  </si>
  <si>
    <t>https://twitter.com/realDonaldTrump/status/564959511778455552</t>
  </si>
  <si>
    <t>"@federicishane: The only reason I want some level of fame is so I can go on The Celebrity Apprentice. And so I wait. @ realDonaldTrump"</t>
  </si>
  <si>
    <t>@federicishane @</t>
  </si>
  <si>
    <t>https://twitter.com/realDonaldTrump/status/564961812672970752</t>
  </si>
  <si>
    <t>" @ phlygerl: @ RealityTVBliss @ TEB2350 @ KenyaMoore "kinda"??? C'mon! You KNOW Kenya is Gone With The Wind Fabulous! Twirl her back on CA!"</t>
  </si>
  <si>
    <t>https://twitter.com/realDonaldTrump/status/564962026993508352</t>
  </si>
  <si>
    <t>" @ KristineInDC: How can anyone watch # TheBachelor when Apprentice is on? I'm still reeling from @ realDonaldTrump's multiple firing last week</t>
  </si>
  <si>
    <t>https://twitter.com/realDonaldTrump/status/564962237719543808</t>
  </si>
  <si>
    <t>" @ _Maira26: @ piersmorgan @ realDonaldTrump @ OMAROSA That was the best TV moment ever!"</t>
  </si>
  <si>
    <t>https://twitter.com/realDonaldTrump/status/564965392167473152</t>
  </si>
  <si>
    <t>" @ rosspelton: @ realDonaldTrump Please bring @ AnnieDuke back to the show. # Apprentice # Trump # Pokerplayer."</t>
  </si>
  <si>
    <t>https://twitter.com/realDonaldTrump/status/564965424874655744</t>
  </si>
  <si>
    <t>" @ warrencasselljr: @ realDonaldTrump This show is pure genius! # CelebrityApprentice"</t>
  </si>
  <si>
    <t>https://twitter.com/realDonaldTrump/status/564967910297575424</t>
  </si>
  <si>
    <t>" @ transit010: @ realDonaldTrump "Nobody out thinks me" D.Trump # damn right! # great show"</t>
  </si>
  <si>
    <t>https://twitter.com/realDonaldTrump/status/564969984657731584</t>
  </si>
  <si>
    <t>" @ originalholden: @ realDonaldTrump @ ApprenticeNBC I have been waiting all my life for this recap episode. # Feuds # Fails"</t>
  </si>
  <si>
    <t>https://twitter.com/realDonaldTrump/status/564970018845503488</t>
  </si>
  <si>
    <t>" @ stephanienap5: @ realDonaldTrump why is your season so rushed???"</t>
  </si>
  <si>
    <t>https://twitter.com/realDonaldTrump/status/564970071731482625</t>
  </si>
  <si>
    <t>" @ agillogly: @ realDonaldTrump thanks for bringing it down to @ LeezaGibbons and @ GeraldoRivera # readyforthethrowdown"</t>
  </si>
  <si>
    <t>https://twitter.com/realDonaldTrump/status/564970220880936961</t>
  </si>
  <si>
    <t>" @ MichmusM: Watching # CelebrityApprentice &amp; @ MsVivicaFox is pure class!!!! @ realDonaldTrump @ GeraldoRivera @ LeezaGibbons"</t>
  </si>
  <si>
    <t>https://twitter.com/realDonaldTrump/status/564971510491021312</t>
  </si>
  <si>
    <t>" @ VTDiva01: So much respect for Vivica Fox right now WOW! That was by far the classiest move I've ever seen on # CelebApprentice!"</t>
  </si>
  <si>
    <t>https://twitter.com/realDonaldTrump/status/564972062671122433</t>
  </si>
  <si>
    <t>" @ mamapattyw: @ MsVivicaFox You were a Class Act @ CelebApprentice When you told @ realDonaldTrump that @ LeezaGibbons deserved to be C.A.</t>
  </si>
  <si>
    <t>https://twitter.com/realDonaldTrump/status/564972425612623873</t>
  </si>
  <si>
    <t>" @ waynebaker056: @ realDonaldTrump @ MichmusM @ MsVivicaFox @ GeraldoRivera @ LeezaGibbons love the show"</t>
  </si>
  <si>
    <t>https://twitter.com/realDonaldTrump/status/564972475252224000</t>
  </si>
  <si>
    <t>" @ TpGraf82: @ realDonaldTrump love the @ ApprenticeNBC past fails and successes. You have changed tv for life!"</t>
  </si>
  <si>
    <t>https://twitter.com/realDonaldTrump/status/564973787708665856</t>
  </si>
  <si>
    <t>" @ loislane72: Had a feeling it'd be @ LeezaGibbons vs @ GeraldoRivera! My $ is on Leeza! PS I wanna fly on @ realDonaldTrump's jet!!"</t>
  </si>
  <si>
    <t>https://twitter.com/realDonaldTrump/status/564974162402623488</t>
  </si>
  <si>
    <t>"@stylebrandco: @ realDonaldTrump much respect for @ MsVivicaFox tonight # CelebrityApprentice"</t>
  </si>
  <si>
    <t>@stylebrandco @ @</t>
  </si>
  <si>
    <t>https://twitter.com/realDonaldTrump/status/564974429479112704</t>
  </si>
  <si>
    <t>" @ j_maziarz: @ realDonaldTrump @ kevinjonas should've made it farther" He is terrific!</t>
  </si>
  <si>
    <t>https://twitter.com/realDonaldTrump/status/564974630596001792</t>
  </si>
  <si>
    <t>" @ ebs366: @ realDonaldTrump @ stephanienap5 What's up cutting season so short. Very disappointing. Still a Great show but way to fast."</t>
  </si>
  <si>
    <t>https://twitter.com/realDonaldTrump/status/564974747461885952</t>
  </si>
  <si>
    <t>" @ OgreUasshole: @ MichmusM @ MsVivicaFox @ GeraldoRivera @ LeezaGibbons I feel robbed out of 3 hours of CA with these 4 straight firings"</t>
  </si>
  <si>
    <t>https://twitter.com/realDonaldTrump/status/564974926936166400</t>
  </si>
  <si>
    <t>" @ ClayMKopplin: the Celebrity Apprentice is hands down the best show to watch because of @ realDonaldTrump and I can't wait for the finale!"</t>
  </si>
  <si>
    <t>https://twitter.com/realDonaldTrump/status/564975183875043328</t>
  </si>
  <si>
    <t>"@njoh1234: Great show! good time to replay past 'relationships' lol Hope Leeza wins! Would love to see NYC &amp; Trump Towers one day!"</t>
  </si>
  <si>
    <t>https://twitter.com/realDonaldTrump/status/564975349919125504</t>
  </si>
  <si>
    <t>" @ j_maziarz: @ realDonaldTrump @ kevinjonas glad he's back.</t>
  </si>
  <si>
    <t>https://twitter.com/realDonaldTrump/status/564975390176059392</t>
  </si>
  <si>
    <t>" @ livingcoastalsc: @ MsVivicaFox is a class act! # CelebrityApprentice @ realDonaldTrump"</t>
  </si>
  <si>
    <t>https://twitter.com/realDonaldTrump/status/564975583713841153</t>
  </si>
  <si>
    <t>" @ realJoeMurray: # CelebrityApprentice is the best reality show on tv. This season was worth the wait! Now run for president, Mr. Trump!"</t>
  </si>
  <si>
    <t>https://twitter.com/realDonaldTrump/status/564977813485551616</t>
  </si>
  <si>
    <t>" @ nursemary33: @ realDonaldTrump @ MsVivicaFox class act!!!!"</t>
  </si>
  <si>
    <t>https://twitter.com/realDonaldTrump/status/564978007207845890</t>
  </si>
  <si>
    <t>" @ TechSaleMDMsfdc: @ OgreUasshole @ MichmusM @ MsVivicaFox @ GeraldoRivera @ LeezaGibbons Donald looking to clean house &amp; run for president?"</t>
  </si>
  <si>
    <t>https://twitter.com/realDonaldTrump/status/564978683212218369</t>
  </si>
  <si>
    <t>" @ JamesSchlosser: When does the next season start? @ realDonaldTrump can't end something this good!"</t>
  </si>
  <si>
    <t>https://twitter.com/realDonaldTrump/status/564978828909748226</t>
  </si>
  <si>
    <t>" @ userback: @ realDonaldTrump @ realJoeMurray I would support you. I think you are very smart!" Thank you.</t>
  </si>
  <si>
    <t>https://twitter.com/realDonaldTrump/status/564979145437085697</t>
  </si>
  <si>
    <t>" @ alexiskrystina: Love the # celebapprentice flashback! The winners are always the good people who DON'T play dirty. Donald keeps it # classy"</t>
  </si>
  <si>
    <t>https://twitter.com/realDonaldTrump/status/564979339574652928</t>
  </si>
  <si>
    <t>"@irismorales67: @ realDonaldTrump @ ClayMKopplin I just hate when # CelebrityApprentice ends cuz IT TAKES SO LONG FOR A NEW SEASON!"</t>
  </si>
  <si>
    <t>@irismorales67 @ @</t>
  </si>
  <si>
    <t>https://twitter.com/realDonaldTrump/status/564979684979802112</t>
  </si>
  <si>
    <t>" @ KeatsBen: @ realDonaldTrump # CelebrityApprentice is the best reality show! I'm a big fan of Donald Trump. Donald for President. Thanks.</t>
  </si>
  <si>
    <t>https://twitter.com/realDonaldTrump/status/564979901238083584</t>
  </si>
  <si>
    <t>" @ Terramarkov16: @ Terramarkov16 @ realDonaldTrump: I still c Geraldo as The NEW Celebrity Apprentice. # CelebrityApprenticewinner2015"</t>
  </si>
  <si>
    <t>https://twitter.com/realDonaldTrump/status/564980159737257984</t>
  </si>
  <si>
    <t>" @ timelord55: @ realDonaldTrump @ OgreUasshole @ MichmusM @ MsVivicaFox @ GeraldoRivera @ LeezaGibbons I agree why less episodes. @ nbc are fools"</t>
  </si>
  <si>
    <t>https://twitter.com/realDonaldTrump/status/564980484875120640</t>
  </si>
  <si>
    <t>" @ monmk1: I met @ LeezaGibbons at CHA. She's as amazing in person as she is on TV. Beautiful inside &amp; out! my pick # CelebApprentice</t>
  </si>
  <si>
    <t>https://twitter.com/realDonaldTrump/status/564980742372216832</t>
  </si>
  <si>
    <t>" @ djabs14: @ realDonaldTrump Although I don't love Geraldo on # CelebrityApprentice, his charity is really needed &amp;I hope he wins! # LifesWORC"</t>
  </si>
  <si>
    <t>https://twitter.com/realDonaldTrump/status/564980909284524033</t>
  </si>
  <si>
    <t>" @ DolliByron: @ realDonaldTrump this is my favorite show!!!!"</t>
  </si>
  <si>
    <t>https://twitter.com/realDonaldTrump/status/564982195283308544</t>
  </si>
  <si>
    <t>"@ShortCakesSheep: @katiekms53 @ realDonaldTrump I would wanna work for him. I worked for GW Bush and would wanna work for Trump."</t>
  </si>
  <si>
    <t>@ShortCakesSheep @katiekms53 @</t>
  </si>
  <si>
    <t>https://twitter.com/realDonaldTrump/status/564982255056326657</t>
  </si>
  <si>
    <t>"@MikeMarchese_: Monday night...who needs football when you have # CelebrityApprentice @ realDonaldTrump # YourFired"</t>
  </si>
  <si>
    <t>@MikeMarchese_ @</t>
  </si>
  <si>
    <t>https://twitter.com/realDonaldTrump/status/564983811151519744</t>
  </si>
  <si>
    <t>" @ Business_MANN: ‚Äú @ realDonaldTrump: " @ stephanienap5: @ realDonaldTrump why is your season so rushed???"‚Äù He's getting ready to campaign!"</t>
  </si>
  <si>
    <t>https://twitter.com/realDonaldTrump/status/565001857513562113</t>
  </si>
  <si>
    <t>" @ Bravolebrity1: . @ realDonaldTrump Noooo! You can't stop now!! I need more # CelebrityApprentice!"</t>
  </si>
  <si>
    <t>https://twitter.com/realDonaldTrump/status/565002957423669248</t>
  </si>
  <si>
    <t>" @ RealMissCTusa: Excited to see who will win # CelebrityApprentice next Monday! Such a great season. @ realDonaldTrump"</t>
  </si>
  <si>
    <t>https://twitter.com/realDonaldTrump/status/565003133341143041</t>
  </si>
  <si>
    <t>" @ CandyFairy16: @ realDonaldTrump Idk what I'm gonna do with my life now that # CelebrityApprentice is almost over lol"</t>
  </si>
  <si>
    <t>https://twitter.com/realDonaldTrump/status/565004198438510592</t>
  </si>
  <si>
    <t>" @ ReidCindy: @ GeraldoRivera @ LeezaGibbons @ MsVivicaFox @ realDonaldTrump best top three ever &amp; so much respect for MsFox! # CelebApprentice"</t>
  </si>
  <si>
    <t>https://twitter.com/realDonaldTrump/status/565004550575509505</t>
  </si>
  <si>
    <t>" @ Jillpie1:DonaldTrump I hated you firing too many people at once, not exciting, total bummer.Please, one at a time, psyched for next season</t>
  </si>
  <si>
    <t>https://twitter.com/realDonaldTrump/status/565091814898925568</t>
  </si>
  <si>
    <t>Watched @ davidaxelrod on @ oreillyfactor and the dog hit me even after I made a big contribution to his charity. I never went bankrupt!</t>
  </si>
  <si>
    <t>https://twitter.com/realDonaldTrump/status/565095150092046336</t>
  </si>
  <si>
    <t>. @ davidaxelrod, use Buffet, Icahn, Sam Zell, Leon Black, Kravis, Caesars and many more when talking about using the bankruptcy laws, not me!</t>
  </si>
  <si>
    <t>https://twitter.com/realDonaldTrump/status/565097697456451584</t>
  </si>
  <si>
    <t>. @ davidaxelrod I hope your book is better than the Obama second book, but it is inaccurate as it pertains to me - but no big deal, boring!</t>
  </si>
  <si>
    <t>https://twitter.com/realDonaldTrump/status/565101279631134720</t>
  </si>
  <si>
    <t>"@bkura99: @ realDonaldTrump I hope you run for president! # Trump2016"</t>
  </si>
  <si>
    <t>@bkura99 @</t>
  </si>
  <si>
    <t>https://twitter.com/realDonaldTrump/status/565101784449163264</t>
  </si>
  <si>
    <t>" @ Prayformetoo: @ realDonaldTrump @ davidaxelrod I knew when I heard him say it you would speak up. Good on ya!"</t>
  </si>
  <si>
    <t>https://twitter.com/realDonaldTrump/status/565102123155996672</t>
  </si>
  <si>
    <t>" @ seniorslocum: @ realDonaldTrump is up early putting ignorant people in their place"</t>
  </si>
  <si>
    <t>https://twitter.com/realDonaldTrump/status/565103488460681216</t>
  </si>
  <si>
    <t>" @ singlead: @ realDonaldTrump Can't win no matter what the truth is sometimes. . ."</t>
  </si>
  <si>
    <t>https://twitter.com/realDonaldTrump/status/565103537299148800</t>
  </si>
  <si>
    <t>"@JJonesTTU: @ realDonaldTrump @ davidaxelrod @ oreillyfactor sometimes you have to turn around and bite the dog that bit you."</t>
  </si>
  <si>
    <t>@JJonesTTU @ @ @</t>
  </si>
  <si>
    <t>https://twitter.com/realDonaldTrump/status/565104034592612352</t>
  </si>
  <si>
    <t>" @ DrChimRickles: You looked very presidential last night on the telly @ realDonaldTrump" Thank you.</t>
  </si>
  <si>
    <t>https://twitter.com/realDonaldTrump/status/565131434315513856</t>
  </si>
  <si>
    <t>" @ zeebusie: REALLY? David Axelrod comparing # Sharpton to @ realDonaldTrump UNFREAKINBELIEVABLE!! @ BillOReilyTV @ FoxNews NO COMPARISON!!!"</t>
  </si>
  <si>
    <t>https://twitter.com/realDonaldTrump/status/565131848515604480</t>
  </si>
  <si>
    <t>" @ RealSQUEZZ: @ realdonaldtrump'S SHOW, THE @ apprenticenbc IS THE BEST REALITY SHOW ON TV. # Educative # Informative"</t>
  </si>
  <si>
    <t>https://twitter.com/realDonaldTrump/status/565132031164973056</t>
  </si>
  <si>
    <t>"@SouthCentralTim: It's only 6am and @ realDonaldTrump is already putting people in their places via Twitter! Trump for president 2016!!!"</t>
  </si>
  <si>
    <t>@SouthCentralTim @</t>
  </si>
  <si>
    <t>https://twitter.com/realDonaldTrump/status/565132146449588224</t>
  </si>
  <si>
    <t>" @ cmdorsey: @ realDonaldTrump Did U see Asselrod on # oreillyfactor last night?? He mentioned your name. He is such an arrogant asshole"</t>
  </si>
  <si>
    <t>https://twitter.com/realDonaldTrump/status/565132265261654016</t>
  </si>
  <si>
    <t>" @ AshbyNeil: @ realDonaldTrump for president"</t>
  </si>
  <si>
    <t>https://twitter.com/realDonaldTrump/status/565132441913155584</t>
  </si>
  <si>
    <t>" @ MollyOgden: @ realDonaldTrump This is what I like best about you -- someone lies about you and you call them right out.That's how it's done</t>
  </si>
  <si>
    <t>https://twitter.com/realDonaldTrump/status/565133111844151298</t>
  </si>
  <si>
    <t>" @ 888maggie888: I am voting for @ GeraldoRivera to win @ ApprenticeNBC! He is not as slimy as I thought. He has integrity and does not lie."</t>
  </si>
  <si>
    <t>https://twitter.com/realDonaldTrump/status/565133211190439936</t>
  </si>
  <si>
    <t>" @ MichaelOpitz: @ realDonaldTrump @ MollyOgden Thanks for standing up for the truth."</t>
  </si>
  <si>
    <t>https://twitter.com/realDonaldTrump/status/565140422696386560</t>
  </si>
  <si>
    <t>Why did @ oreillyfactor give @ davidaxelrod so much time to sell his third rate book. Bill should have hit stammering David MUCH harder! Waste</t>
  </si>
  <si>
    <t>https://twitter.com/realDonaldTrump/status/565141862571589632</t>
  </si>
  <si>
    <t>" @ chirofrenzy: Am flabbergasted your name was brought up in visiting White House in the same sentence as Al Sharpton like Gold &amp; poop"</t>
  </si>
  <si>
    <t>https://twitter.com/realDonaldTrump/status/565142317301252096</t>
  </si>
  <si>
    <t>" @ DrChimRickles: @ JrebstockR @ SarahPalinUSA trump has the nicest hair of any presidential hopeful.Nicest hair=best president. Wow!</t>
  </si>
  <si>
    <t>https://twitter.com/realDonaldTrump/status/565146566194118657</t>
  </si>
  <si>
    <t>" @ Stallion2011: @ GlennThrush Liar. Forbes has @ realDonaldTrump net worth at $4 billion."</t>
  </si>
  <si>
    <t>https://twitter.com/realDonaldTrump/status/565146863159222272</t>
  </si>
  <si>
    <t>" @ FanOfGreenMMs: @ SarahPalinUSA not only nice hair, he is a warrior &amp; leader! You can trust him. He genuinely loves America &amp; American."</t>
  </si>
  <si>
    <t>https://twitter.com/realDonaldTrump/status/565147164108931072</t>
  </si>
  <si>
    <t>"@MasterBaxter8: @ realDonaldTrump @ chirofrenzy I'm not, because if he runs the White House will be his."</t>
  </si>
  <si>
    <t>https://twitter.com/realDonaldTrump/status/565147629013983234</t>
  </si>
  <si>
    <t>" @ SenorVito9: @ realDonaldTrump your contributions to the world are priceless! Thank you for your wisdom and inspirational life! Thank you!"</t>
  </si>
  <si>
    <t>https://twitter.com/realDonaldTrump/status/565167471343464449</t>
  </si>
  <si>
    <t>With America's debt topping $21T by the end of his presidency, Obama will have effectively bankrupted our country. @ davidaxelrod</t>
  </si>
  <si>
    <t>https://twitter.com/realDonaldTrump/status/565186792047915008</t>
  </si>
  <si>
    <t>https://twitter.com/realDonaldTrump/status/565232139860733952</t>
  </si>
  <si>
    <t>Via @ foxnewslatino by @ GeraldoRivera: ‚Äú @ ApprenticeNBC Diary: And Now There Are Two‚Äù http://latino.foxnews.com/latino/entertainment/2015/02/10/geraldo-rivera-celebrity-apprentice-diary-and-now-there-are-two/ ‚Ä¶</t>
  </si>
  <si>
    <t>https://twitter.com/realDonaldTrump/status/565268429041852416</t>
  </si>
  <si>
    <t>Entrepreneurs: Negotiation is an art. Treat it like one.</t>
  </si>
  <si>
    <t>https://twitter.com/realDonaldTrump/status/565268996476641280</t>
  </si>
  <si>
    <t>Entrepreneurs: Be passionate--you have to love what you're doing to be successful at it.</t>
  </si>
  <si>
    <t>https://twitter.com/realDonaldTrump/status/565269354456301570</t>
  </si>
  <si>
    <t>Entrepreneurs: Be totally focused. Being successful requires nothing less than 100% of your concentrated effort.</t>
  </si>
  <si>
    <t>https://twitter.com/realDonaldTrump/status/565276578251554817</t>
  </si>
  <si>
    <t>Via @ BostonDotCom by @ lilsarg: ‚ÄúDonald Trump on Snow, Salt, Vaccines, and the Oval Office‚Äù http://www.boston.com/news/nation/2015/02/10/donald-trump-snow-salt-vaccines-and-the-oval-office/ILErRbwANxY8tVvT3EwL4N/story.html ‚Ä¶</t>
  </si>
  <si>
    <t>https://twitter.com/realDonaldTrump/status/565282787180429312</t>
  </si>
  <si>
    <t>‚ÄúDonald Trump Congratulated on @ foxandfriends for Receiving the @ Algemeiner‚Äôs ‚ÄòLiberty Award‚Äô‚Äù http://www.algemeiner.com/2015/02/10/donald-trump-congratulated-on-fox-and-friends-for-receiving-the-algemeiners-liberty-award-video/ ‚Ä¶ via @ Algemeiner</t>
  </si>
  <si>
    <t>https://twitter.com/realDonaldTrump/status/565336180536139776</t>
  </si>
  <si>
    <t>" @ Mack_Theresa: Your family is beautiful. This is the 1st season that I have watched # celebrityapprentice. Gosh, I hope Leeza wins!"</t>
  </si>
  <si>
    <t>https://twitter.com/realDonaldTrump/status/565342022090129408</t>
  </si>
  <si>
    <t>I have long stated that Brian Williams was not a very smart guy - all you have to do is look at his past. Now he has proven me correct!</t>
  </si>
  <si>
    <t>https://twitter.com/realDonaldTrump/status/565342137416691713</t>
  </si>
  <si>
    <t>"@VMilaccio: # DonaldTrump was right about # RosieODonnell. She is a no talent loser who deserves her comeuppance. @ realDonaldTrump"</t>
  </si>
  <si>
    <t>@VMilaccio @</t>
  </si>
  <si>
    <t>https://twitter.com/realDonaldTrump/status/565342321282404353</t>
  </si>
  <si>
    <t>" @ tthompson67: I began reading @ realDonaldTrump quotes and used them to motivate my staff yesterday. Stay tuned for results!"</t>
  </si>
  <si>
    <t>https://twitter.com/realDonaldTrump/status/565348043319672832</t>
  </si>
  <si>
    <t>"@AgeGrilli35: @ realDonaldTrump Geraldo is going to win I might riot if he losses # CelebrityApprentice"</t>
  </si>
  <si>
    <t>https://twitter.com/realDonaldTrump/status/565348319841771523</t>
  </si>
  <si>
    <t>" @ dcfoodsafety: Mr. Trump I am shooting for a Leeza win she had been a class act for many years in the public eye! # celebrityapprentice"</t>
  </si>
  <si>
    <t>https://twitter.com/realDonaldTrump/status/565349745137553408</t>
  </si>
  <si>
    <t>"@SheStampsAlot: @ NBCNews @ TODAYshow # FireBrianWilliams disgrace to news. Ask any military vet if they misremember being fired at.</t>
  </si>
  <si>
    <t>@SheStampsAlot @ @</t>
  </si>
  <si>
    <t>https://twitter.com/realDonaldTrump/status/565349980169592832</t>
  </si>
  <si>
    <t>" @ ericleebow: Learning that you were once 900 million in debt at one point can make any entrepreneur a believer. Amazing success story."</t>
  </si>
  <si>
    <t>https://twitter.com/realDonaldTrump/status/565351161990250497</t>
  </si>
  <si>
    <t>Brian Williams, who is not the nice guy that people think he is, has now become totally irrelevant. He will never again hold court!</t>
  </si>
  <si>
    <t>https://twitter.com/realDonaldTrump/status/565416964571815937</t>
  </si>
  <si>
    <t>" @ sebplaski: @ realDonaldTrump Why is Trump for real? Because he knows how to deal!"</t>
  </si>
  <si>
    <t>https://twitter.com/realDonaldTrump/status/565419354398158848</t>
  </si>
  <si>
    <t>" @ nikkoarganese23: @ realDonaldTrump you the truth!! I love you"</t>
  </si>
  <si>
    <t>https://twitter.com/realDonaldTrump/status/565465792339537921</t>
  </si>
  <si>
    <t>" @ Addictd2Success: The Success of Donald Trump - http://zpr.io/7ebe "</t>
  </si>
  <si>
    <t>https://twitter.com/realDonaldTrump/status/565520989967364098</t>
  </si>
  <si>
    <t>Trump National Golf Club, Washington, D.C. is situated on 600 acres overlooking the Potomac River. Beautiful! http://www.trump.com/Golf_Clubs/Washington_DC/Washington_DC.asp ‚Ä¶ ‚Ä¶</t>
  </si>
  <si>
    <t>https://twitter.com/realDonaldTrump/status/565582967427571712</t>
  </si>
  <si>
    <t>Entrepreneurs: Listen and learn from others, but make your own decisions. Take responsibility for yourself. It's a very empowering attitude!</t>
  </si>
  <si>
    <t>https://twitter.com/realDonaldTrump/status/565584005899497473</t>
  </si>
  <si>
    <t>Entrepreneurs: Having an ego and acknowledging it is a healthy choice. There's nothing wrong with bringing your talents to the surface.</t>
  </si>
  <si>
    <t>https://twitter.com/realDonaldTrump/status/565584569215496194</t>
  </si>
  <si>
    <t>Entrepreneurs: Don't ever think you've done it all already or that you've done your best. Don't sell yourself short!</t>
  </si>
  <si>
    <t>https://twitter.com/realDonaldTrump/status/565613432217804800</t>
  </si>
  <si>
    <t>Trump Int'l Golf Links &amp; Hotel, Ireland, fronts the Atlantic Ocean in County Clare for 2.5 miles. Extraordinary! http://www.trump.com/Hotel_Collection/Trump_Ireland/Trump_Ireland.asp ‚Ä¶</t>
  </si>
  <si>
    <t>https://twitter.com/realDonaldTrump/status/565626091701026817</t>
  </si>
  <si>
    <t>"@tahjeebriggs ready to gain some knowledge from multi-billionaire @ realDonaldTrump. this weekend will be nothing less than EPIC"</t>
  </si>
  <si>
    <t>@tahjeebriggs @</t>
  </si>
  <si>
    <t>https://twitter.com/realDonaldTrump/status/565853357714460672</t>
  </si>
  <si>
    <t>" @ WorldNewsPress1: The Success of Donald Trump - Read on http://wp.me/p459tG-4i4S "</t>
  </si>
  <si>
    <t>https://twitter.com/realDonaldTrump/status/565853788054228992</t>
  </si>
  <si>
    <t>Let Pete Rose into the Hall of Fame now - 35 years is enough!</t>
  </si>
  <si>
    <t>https://twitter.com/realDonaldTrump/status/565863950655700993</t>
  </si>
  <si>
    <t>" @ PrabhuSadasivam: Inspiring! Determination &amp; perseverance will pay off @ WorldNewsPress1 The Success of Donald Trump http://wp.me/p459tG-4i4S "</t>
  </si>
  <si>
    <t>https://twitter.com/realDonaldTrump/status/565864652295647232</t>
  </si>
  <si>
    <t>Who should win Celebrity Apprentice on Monday night? Show will be telecast LIVE!</t>
  </si>
  <si>
    <t>https://twitter.com/realDonaldTrump/status/565920472580513792</t>
  </si>
  <si>
    <t>Trump National Golf Club, Jupiter, is close to Palm Beach and designed by Jack Nicklaus--a masterpiece of a course. http://www.trump.com/Golf_Clubs/Jupiter/Jupiter.asp ‚Ä¶</t>
  </si>
  <si>
    <t>https://twitter.com/realDonaldTrump/status/565951600649596929</t>
  </si>
  <si>
    <t>Mar-a-Lago in Palm Beach is one of the great palazzos of the world, with a fantastic history. http://www.trump.com/Real_Estate_Portfolio/Florida/Trump_Maralago/Trump_Maralago.asp ‚Ä¶</t>
  </si>
  <si>
    <t>https://twitter.com/realDonaldTrump/status/565970720568922112</t>
  </si>
  <si>
    <t>Entrepreneurs: Work on what you will be proud to be associated with. Make your work count.</t>
  </si>
  <si>
    <t>https://twitter.com/realDonaldTrump/status/565970917797666816</t>
  </si>
  <si>
    <t>Entrepreneurs: Success is good. Success with significance is even better.</t>
  </si>
  <si>
    <t>https://twitter.com/realDonaldTrump/status/565971801789190144</t>
  </si>
  <si>
    <t>Entrepreneurs: See each day as an opportunity to show what you can do at the highest level.</t>
  </si>
  <si>
    <t>https://twitter.com/realDonaldTrump/status/565995340621676544</t>
  </si>
  <si>
    <t>" @ LuckyShaut @ realDonaldTrump If I could only read one of your books, which one would you recommend?" The Art of the Deal.</t>
  </si>
  <si>
    <t>https://twitter.com/realDonaldTrump/status/566003659730087938</t>
  </si>
  <si>
    <t># TBT With @ britneyspears http://instagram.com/p/zBKTcUGhTI/?modal=true ‚Ä¶</t>
  </si>
  <si>
    <t>https://twitter.com/realDonaldTrump/status/566030973389656064</t>
  </si>
  <si>
    <t>Via @ BreitbartNews by @ mboyle1: "DONALD TRUMP: MSM INVESTIGATION INTO SCOTT WALKER‚ÄôS COLLEGE A ‚ÄòDOUBLE STANDARD‚Äô" http://www.breitbart.com/big-government/2015/02/12/exclusive-donald-trump-msm-investigation-into-scott-walkers-college-a-double-standard/ ‚Ä¶</t>
  </si>
  <si>
    <t>https://twitter.com/realDonaldTrump/status/566183080118214656</t>
  </si>
  <si>
    <t>@ RealDonaldTrump stands in defense of @ ScottWalker's college record @ DraftWalker16 Donald J. Trump stands in... http://fb.me/7cugpWSrV "</t>
  </si>
  <si>
    <t>https://twitter.com/realDonaldTrump/status/566183947852591105</t>
  </si>
  <si>
    <t>"@TurnberryBuzz: Today is a memorable day, the team has begun to turf our new pitch &amp; putt! pic.twitter.com/OUxTUUKThF" What an amazing place!</t>
  </si>
  <si>
    <t>https://twitter.com/realDonaldTrump/status/566184199426961408</t>
  </si>
  <si>
    <t>"@RPTurnberry: @TurnberryBuzz cocktail time at Trump Turnberry https://twitter.com/RPTurnberry/status/564136645235310594/photo/1pic.twitter.com/RYjv5gIooP "</t>
  </si>
  <si>
    <t>https://twitter.com/realDonaldTrump/status/566184314086641665</t>
  </si>
  <si>
    <t>"@RPTurnberry: @TurnberryBuzz @ EricTrump @ realDonaldTrump one of the million reason to stay at Trump Turnberry https://twitter.com/RPTurnberry/status/564136332608692225/photo/1pic.twitter.com/Jn4HwVO2UN "</t>
  </si>
  <si>
    <t>@RPTurnberry @TurnberryBuzz @ @</t>
  </si>
  <si>
    <t>https://twitter.com/realDonaldTrump/status/566184804975382528</t>
  </si>
  <si>
    <t>" @ PerryGolf: Top 100 Golf Courses @ golf_com http://bit.ly/GolfTop100 @ TheHomeofGolf @TurnberryBuzz pic.twitter.com/45T1wSP6F8"</t>
  </si>
  <si>
    <t>https://twitter.com/realDonaldTrump/status/566189330830749696</t>
  </si>
  <si>
    <t>. # CelebrityApprentice Two hour live show on Monday night will determine who will become the winner of Celebrity Apprentice.Full cast returns</t>
  </si>
  <si>
    <t>https://twitter.com/realDonaldTrump/status/566205043524005888</t>
  </si>
  <si>
    <t>https://twitter.com/realDonaldTrump/status/566205613915779072</t>
  </si>
  <si>
    <t>" @ StartupSupaStar: "I wasn't satisfied just to earn a good living. I was looking to make a statement." -Donald Trump http://www.40billion.com/post/4013 "</t>
  </si>
  <si>
    <t>https://twitter.com/realDonaldTrump/status/566206017860816896</t>
  </si>
  <si>
    <t>"@KhanyisaniDlomo: "Sometimes by losing a battle you find a new way to win the war" - Donald Trump."</t>
  </si>
  <si>
    <t>https://twitter.com/realDonaldTrump/status/566243131457544193</t>
  </si>
  <si>
    <t>The entire cast will be back for the live finale of @ ApprenticeNBC Monday night at 8 PM</t>
  </si>
  <si>
    <t>https://twitter.com/realDonaldTrump/status/566243577907662848</t>
  </si>
  <si>
    <t>I still don‚Äôt know who I‚Äôm going to choose. @ GeraldoRivera or @ LeezaGibbons? Who do you like? @ ApprenticeNBC</t>
  </si>
  <si>
    <t>https://twitter.com/realDonaldTrump/status/566306317741350912</t>
  </si>
  <si>
    <t>I look forward to attending Saturday Night Live on Sunday night. I am sure it will be a great show. @ nbcsnl http://www.ivankatrump.com/snl-video-roundup/ ‚Ä¶</t>
  </si>
  <si>
    <t>https://twitter.com/realDonaldTrump/status/566321173227909120</t>
  </si>
  <si>
    <t>Congratulations to @ TrumpNewYork @ TrumpChicago @ TrumpWaikiki @ TrumpToronto on your Forbes Five-Star ratings @ ForbesInspector</t>
  </si>
  <si>
    <t>https://twitter.com/realDonaldTrump/status/566382198312689664</t>
  </si>
  <si>
    <t>" @ FILMBAY_CINEMA: "Experience taught me a few things. Sometimes your best investments are the ones you don't make." Donald Trump"</t>
  </si>
  <si>
    <t>https://twitter.com/realDonaldTrump/status/566382371663249408</t>
  </si>
  <si>
    <t>" @ marklevinshow: Trump is right http://fb.me/1SSgsesEB "</t>
  </si>
  <si>
    <t>https://twitter.com/realDonaldTrump/status/566382502437482496</t>
  </si>
  <si>
    <t>" @ MenOfHistory: "I like thinking big... if you're going to be thinking anyway, you might as well think big." - Donald Trump"</t>
  </si>
  <si>
    <t>https://twitter.com/realDonaldTrump/status/566383180283117568</t>
  </si>
  <si>
    <t>" @ WSCP1: Obama records still a mystery - TheDonald: MSM Investigation Into Scott Walker‚Äôs College A ‚ÄòDouble Standard‚Äô http://bit.ly/1zPPZIG</t>
  </si>
  <si>
    <t>https://twitter.com/realDonaldTrump/status/566383686976032768</t>
  </si>
  <si>
    <t>" @ dawino6260: Donald Trump Rips Media for Scott Walker Investigation: Why Didn‚Äôt They Go to Obama‚Äôs Schools? http://fb.me/1QnPISYGj "</t>
  </si>
  <si>
    <t>https://twitter.com/realDonaldTrump/status/566424804484743168</t>
  </si>
  <si>
    <t>" @ toddlerr: Donald Trump: MSM Investigation into Scott Walker‚Äôs College a 'Double Standard‚Äô - He's right # tgdn # tcot http://bit.ly/1zPPZIG "</t>
  </si>
  <si>
    <t>https://twitter.com/realDonaldTrump/status/566425525527531520</t>
  </si>
  <si>
    <t>" @ ccrealty2: ‚ÄúIt‚Äôs tangible, it‚Äôs solid, it‚Äôs beautiful. It‚Äôs artistic, from my standpoint, and I just love real estate.‚Äù -Donald Trump</t>
  </si>
  <si>
    <t>https://twitter.com/realDonaldTrump/status/566425736123514880</t>
  </si>
  <si>
    <t>" @ MotAmazeBeGREAT: "What separates the winners from the losers is how a person reacts to each new twist of fate." - Donald Trump</t>
  </si>
  <si>
    <t>https://twitter.com/realDonaldTrump/status/566426354267484160</t>
  </si>
  <si>
    <t>" @ KLM164: Donald Trump: MSM Investigation Into Scott Walker‚Äôs College A ‚ÄòDouble Standard‚Äô - Breitbart http://bit.ly/1zPPZIG via @ Breitbart</t>
  </si>
  <si>
    <t>https://twitter.com/realDonaldTrump/status/566578445552222209</t>
  </si>
  <si>
    <t>" @ PrabhuSadasivam: The Secret Behind Trump's Success http://tinyurl.com/lobb6b2 # realestate @ business # successfactors @ Entrepreneur"</t>
  </si>
  <si>
    <t>https://twitter.com/realDonaldTrump/status/566578821743513600</t>
  </si>
  <si>
    <t>" @ RealPro4Real: The most beautiful summary why real estate matters! http://amzn.to/1KWoyQQ @ IvankaTrump @ theRealKiyosaki @ DrLisaCoaching"</t>
  </si>
  <si>
    <t>https://twitter.com/realDonaldTrump/status/566579108570996736</t>
  </si>
  <si>
    <t>" @ LoriMoreno: RT @ realDonaldTrump Congratulations @ TrumpNewYork @ TrumpChicago @ TrumpWaikiki @ TrumpToronto @ Forbes Five-Star ratings</t>
  </si>
  <si>
    <t>https://twitter.com/realDonaldTrump/status/566579569504043008</t>
  </si>
  <si>
    <t>" @ annabelkarmel: ‚ÄúWithout passion you don‚Äôt have energy, without energy, you have nothing‚Äù # AKMumpreneur pic.twitter.com/m1drqW37v9"</t>
  </si>
  <si>
    <t>https://twitter.com/realDonaldTrump/status/566580002687561728</t>
  </si>
  <si>
    <t>" @ MotAmazeBeGREAT: "Sometimes by losing a battle you find a new way to win the war." - Donald Trump # Inspirational @ realDonaldTrump"</t>
  </si>
  <si>
    <t>https://twitter.com/realDonaldTrump/status/566582150942953472</t>
  </si>
  <si>
    <t>" @ realDBP: @ realDonaldTrump @ MenOfHistory The Art of the Deal is still the best book ever written on business and life in general!" Thanks</t>
  </si>
  <si>
    <t>https://twitter.com/realDonaldTrump/status/566582456070201345</t>
  </si>
  <si>
    <t>" @ JohnWeak: I live for every word this man says @ business icon @ realDonaldTrump: # realestate @ business # successfactors @ Entrepreneur"</t>
  </si>
  <si>
    <t>https://twitter.com/realDonaldTrump/status/566582606519869441</t>
  </si>
  <si>
    <t>" @ AllGoodEggs: @ LoriMoreno @ TrumpNewYork @ TrumpChicago @ TrumpWaikiki @ TrumpToronto @ Forbes Any chance you can make America 5Star please?"</t>
  </si>
  <si>
    <t>https://twitter.com/realDonaldTrump/status/566654119029796866</t>
  </si>
  <si>
    <t>‚ÄúScore one for the Donald in his battle with @ AGSchneiderman.‚Äù http://www.nydailynews.com/news/national/donald-trump-wins-lawsuit-state-ethics-commission-article-1.2115290 ‚Ä¶</t>
  </si>
  <si>
    <t>https://twitter.com/realDonaldTrump/status/566661424681086976</t>
  </si>
  <si>
    <t>Via @ NYDailyNews by @ klnynews: ‚ÄúDonald Trump wins lawsuit against Joint Commission on Public Ethics‚Äùhttp://www.nydailynews.com/news/national/donald-trump-wins-lawsuit-state-ethics-commission-article-1.2115290 ‚Ä¶</t>
  </si>
  <si>
    <t>https://twitter.com/realDonaldTrump/status/566708045406027776</t>
  </si>
  <si>
    <t>" @ chingaling3: @ realDonaldTrump Happy Valentines Day to you and your lovely wife. Jesus Loves you both."</t>
  </si>
  <si>
    <t>https://twitter.com/realDonaldTrump/status/566708347496562688</t>
  </si>
  <si>
    <t>" @ AndrewChrome: @ realDonaldTrump @ NYDailyNews @ klnynews Congrats Mr. Trump justice prevails"</t>
  </si>
  <si>
    <t>https://twitter.com/realDonaldTrump/status/566708651218718720</t>
  </si>
  <si>
    <t>" @ CharmianNeary: @ realDonaldTrump @ NYDNHammond @ NYDailyNews @ klnynews JCOPE secret proceedings render it useless. Time to close it down."</t>
  </si>
  <si>
    <t>https://twitter.com/realDonaldTrump/status/566708718012993536</t>
  </si>
  <si>
    <t>" @ lorictolbert: @ realDonaldTrump please run for # president2016"</t>
  </si>
  <si>
    <t>https://twitter.com/realDonaldTrump/status/566709346982440960</t>
  </si>
  <si>
    <t>" @ CardeCornish @ realdonaldtrump thank you for your amazing leadership and inspirational talk in this Valentine's Day http://instagram.com/p/zF83kwRtRm/ "</t>
  </si>
  <si>
    <t>https://twitter.com/realDonaldTrump/status/566709572803756032</t>
  </si>
  <si>
    <t>" @ stephyygurl: Trump in Chicago is ALMOST as beautiful as Mar-A-Lago @ realDonaldTrump https://twitter.com/stephyygurl/status/566680034643935232/photo/1pic.twitter.com/xsLpITbjwI "</t>
  </si>
  <si>
    <t>https://twitter.com/realDonaldTrump/status/566710743920566273</t>
  </si>
  <si>
    <t>" @ The_Buffs: Congrats to @ realDonaldTrump in JCOPE victory over lightweight @ AGSchneiderman"</t>
  </si>
  <si>
    <t>https://twitter.com/realDonaldTrump/status/566710897079750657</t>
  </si>
  <si>
    <t>" @ MichelleRenee_V: @ ApprenticeNBC It MUST be @ LeezaGibbons because she is well rounded, hardworking, kind &amp; professional. SHE'S HIRED! "</t>
  </si>
  <si>
    <t>https://twitter.com/realDonaldTrump/status/566711781461348352</t>
  </si>
  <si>
    <t>" @ davidsidol: Great meeting @ realDonaldTrump today! # TrumpGolf # TrumpNationalCharlotte # 1stclass pic.twitter.com/KDKPgyANGV"</t>
  </si>
  <si>
    <t>https://twitter.com/realDonaldTrump/status/566712365820178433</t>
  </si>
  <si>
    <t>" @ manofsteel619: @ realDonaldTrump my God, I would pay to see you destroy Hillary in a debate, please run!"</t>
  </si>
  <si>
    <t>https://twitter.com/realDonaldTrump/status/566712799817383936</t>
  </si>
  <si>
    <t>" @ someasianchick: Will you be my valentine @ realDonaldTrump ??? Or at least run for president?"</t>
  </si>
  <si>
    <t>https://twitter.com/realDonaldTrump/status/566815101349810176</t>
  </si>
  <si>
    <t>Record low temperatures and massive amounts of snow. Where the hell is GLOBAL WARMING?</t>
  </si>
  <si>
    <t>https://twitter.com/realDonaldTrump/status/567005722702278656</t>
  </si>
  <si>
    <t>As a former host of Saturday Night Live, I look forward to attending tonight!</t>
  </si>
  <si>
    <t>https://twitter.com/realDonaldTrump/status/567007200330412033</t>
  </si>
  <si>
    <t>. # Celebrityapprentice will be live tomorrow night. Entire cast will be there. Who do you like to win?</t>
  </si>
  <si>
    <t>https://twitter.com/realDonaldTrump/status/567007892654800896</t>
  </si>
  <si>
    <t>" @ KRCompanion: @ realDonaldTrump - Huge fan of # CelebrityApprentice &amp; your legendary career! TX for sharing your wisdom &amp; courage.</t>
  </si>
  <si>
    <t>https://twitter.com/realDonaldTrump/status/567014707337633792</t>
  </si>
  <si>
    <t>" @ carriejo4ever: @ realDonaldTrump Geraldo..he's the man to beat..!"</t>
  </si>
  <si>
    <t>https://twitter.com/realDonaldTrump/status/567022044492333056</t>
  </si>
  <si>
    <t>" @ SusanZoss: @ realDonaldTrump Leza Gibbons hands down! Geraldo is too full of himself to be a true leader."</t>
  </si>
  <si>
    <t>https://twitter.com/realDonaldTrump/status/567022523817406464</t>
  </si>
  <si>
    <t>" @ bryan_carpenter: @ LeezaGibbons should win! She has grown so much and is a natural born leader! So professional and kind. She's a gift!"</t>
  </si>
  <si>
    <t>https://twitter.com/realDonaldTrump/status/567022567580778496</t>
  </si>
  <si>
    <t>" @ webester: @ realDonaldTrump @ carriejo4ever I hope Geraldo wins..."</t>
  </si>
  <si>
    <t>https://twitter.com/realDonaldTrump/status/567023974560071680</t>
  </si>
  <si>
    <t>" @ fabiolasellsnj: @ realDonaldTrump will be EPIC!"</t>
  </si>
  <si>
    <t>https://twitter.com/realDonaldTrump/status/567024922992857088</t>
  </si>
  <si>
    <t>" @ trufacts_101: @ realDonaldTrump @ fabiolasellsnj ANYTHING WITH THE # TRUMP NAME IS EPIC" Thanks.</t>
  </si>
  <si>
    <t>https://twitter.com/realDonaldTrump/status/567105378132172800</t>
  </si>
  <si>
    <t>Wow, 25 degrees below zero, record cold and snow spell. Global warming anyone?</t>
  </si>
  <si>
    <t>https://twitter.com/realDonaldTrump/status/567105677970391040</t>
  </si>
  <si>
    <t>Apprentice will be amazing tomorrow night!</t>
  </si>
  <si>
    <t>https://twitter.com/realDonaldTrump/status/567316169367896065</t>
  </si>
  <si>
    <t>Via @ wsoctv by @ BlairWSOC9: "EXCLUSIVE: Donald Trump talks possible presidential run" http://www.wsoctv.com/news/news/local/exclusive-donald-trump-talks-possible-presidential/nkB5G/ ‚Ä¶</t>
  </si>
  <si>
    <t>https://twitter.com/realDonaldTrump/status/567405797173645312</t>
  </si>
  <si>
    <t>" @ Bravolebrity1: # CelebrityApprentice season finale tonight!! G-R-E-A-T Show! @ LeezaGibbons @ BrandiGlanville @ kevinjonas @ GeraldoRivera"</t>
  </si>
  <si>
    <t>https://twitter.com/realDonaldTrump/status/567406060554964994</t>
  </si>
  <si>
    <t>" @ susansmeltzer: @ realDonaldTrump @ Bravolebrity1 @ LeezaGibbons @ BrandiGlanville @ kevinjonas @ GeraldoRivera cant wait!!! Took day off. :)"</t>
  </si>
  <si>
    <t>https://twitter.com/realDonaldTrump/status/567408997016543232</t>
  </si>
  <si>
    <t>" @ GarnerVideoPros: @ Bravolebrity1 @ LeezaGibbons @ BrandiGlanville @ kevinjonas @ GeraldoRivera Can't Wait! The show is already Great!"</t>
  </si>
  <si>
    <t>https://twitter.com/realDonaldTrump/status/567416051454205954</t>
  </si>
  <si>
    <t>" @ Bravolebrity1 LeezaGibbons @ BrandiGlanville @ kevinjonas @ GeraldoRivera Ratings for # CelebrityApprentice have been at an all time high! #1"</t>
  </si>
  <si>
    <t>https://twitter.com/realDonaldTrump/status/567428906513612800</t>
  </si>
  <si>
    <t>Paulina @ MissUniverse Vega will be introduced tonight at the Finale of Celebrity Apprentice.She is a great beauty and a monster star in S.A.</t>
  </si>
  <si>
    <t>https://twitter.com/realDonaldTrump/status/567431405517697024</t>
  </si>
  <si>
    <t>" @ darryljirwin: @ realDonaldTrump any coincidence finale is on President's Day? # trump2016"</t>
  </si>
  <si>
    <t>https://twitter.com/realDonaldTrump/status/567463319926497280</t>
  </si>
  <si>
    <t>" @ YankeeRunnerLV: TONIGHT is perfect time for D.T. to announce he's running for Prez.To Let America know Help is on way # Trump2016 # USA"</t>
  </si>
  <si>
    <t>https://twitter.com/realDonaldTrump/status/567463567709175808</t>
  </si>
  <si>
    <t>"@Amit_D_Ranade::Sir thanks for producing The Apprentice. Both the US and the UK shows are a real life management training program. Regards.</t>
  </si>
  <si>
    <t>https://twitter.com/realDonaldTrump/status/567463759040765952</t>
  </si>
  <si>
    <t>" @ jwt19723: @ realDonaldTrump @ YankeeRunnerLV You need to be the President"</t>
  </si>
  <si>
    <t>https://twitter.com/realDonaldTrump/status/567463836912205824</t>
  </si>
  <si>
    <t>" @ jwt19723: @ realDonaldTrump @ YankeeRunnerLV You need to be the President" Thank you.</t>
  </si>
  <si>
    <t>https://twitter.com/realDonaldTrump/status/567471653933051904</t>
  </si>
  <si>
    <t>Jusr arrived at the studio - the place is going wild! LIVE AT 8 P.M. # CELEBRITYAPPRENTICE</t>
  </si>
  <si>
    <t>https://twitter.com/realDonaldTrump/status/567560037141606401</t>
  </si>
  <si>
    <t>" @ TNVOLINFL: @ accesshollywood @ realDonaldTrump @ BWilliams @ Rosie LOVE @ realDonaldTrump Thanks for saying what we think."</t>
  </si>
  <si>
    <t>https://twitter.com/realDonaldTrump/status/567560631298297858</t>
  </si>
  <si>
    <t>" @ MelRivers: Thank you for amazing tribute to my mom @ Joan_Rivers. Beyond touched. Xx @ IvankaTrump @ DonaldJTrumpJr # CelebrityApprentice"</t>
  </si>
  <si>
    <t>https://twitter.com/realDonaldTrump/status/567692184460492800</t>
  </si>
  <si>
    <t>" @ KristyHernandez: Looking forward to # CelebApprentice Season 15!!! My favorite show @ realDonaldTrump @ ApprenticeNBC"</t>
  </si>
  <si>
    <t>https://twitter.com/realDonaldTrump/status/567692304824430592</t>
  </si>
  <si>
    <t>" @ GingerzGirl: @ MelRivers @ Joan_Rivers @ realDonaldTrump @ IvankaTrump @ DonaldJTrumpJr I so loved the tribute. It was just beautiful."</t>
  </si>
  <si>
    <t>https://twitter.com/realDonaldTrump/status/567692709415370753</t>
  </si>
  <si>
    <t>" @ jessibee35: @ realDonaldTrump Please don't stay gone to long.You make great T.V. I already miss the show.#Hurryback#NewCast # HelpingCharity</t>
  </si>
  <si>
    <t>#Hurryback #NewCast #</t>
  </si>
  <si>
    <t>https://twitter.com/realDonaldTrump/status/567692996205113344</t>
  </si>
  <si>
    <t>" @ cookit1960: @ TODAYshow @ Carson Daly's @ realDonaldTrump so happy 4 Leeza. I was hoping she'd win all along."</t>
  </si>
  <si>
    <t>https://twitter.com/realDonaldTrump/status/567693175985557504</t>
  </si>
  <si>
    <t>" @ LDHFab40: @ KenyaMoore @ dblanks @ GeorgeMiguelC Even @ realDonaldTrump admitted you were nice and a joy to work with.</t>
  </si>
  <si>
    <t>https://twitter.com/realDonaldTrump/status/567693508325412864</t>
  </si>
  <si>
    <t>" @ BrandoBarton: @ MikeSington @ realDonaldTrump so excited about another season of # TheApprentice"</t>
  </si>
  <si>
    <t>https://twitter.com/realDonaldTrump/status/567694162997542913</t>
  </si>
  <si>
    <t>" @ TODAYshow: . @ CarsonDaly is channeling @ realDonaldTrump this morning in Studio 1A! pic.twitter.com/08fMNhytaC"</t>
  </si>
  <si>
    <t>https://twitter.com/realDonaldTrump/status/567694482423181312</t>
  </si>
  <si>
    <t>" @ Radiogal505: @ ApprenticeNBC @ realDonaldTrump Congrats! Excellent season and Leeza for the win! She was an amazing, classy competitor."</t>
  </si>
  <si>
    <t>https://twitter.com/realDonaldTrump/status/567707395720507392</t>
  </si>
  <si>
    <t>"@OscarBagPledge: Congrats @ LeezaGibbons @ ApprenticeNBC @ realDonaldTrump for donating millions to various charities! # MakingADifference</t>
  </si>
  <si>
    <t>@OscarBagPledge @ @ @</t>
  </si>
  <si>
    <t>https://twitter.com/realDonaldTrump/status/567707636632928259</t>
  </si>
  <si>
    <t>" @ StephPhipps9733: # CelebApprentice # CelbrityApprentice @ realDonaldTrump Loved your choice for winner this season! Awesome job! Xoxo!"</t>
  </si>
  <si>
    <t>https://twitter.com/realDonaldTrump/status/567707805378183168</t>
  </si>
  <si>
    <t>" @ iCodyTV: Go to work, be smart, think positively and WIN! @ realDonaldTrump # quote"</t>
  </si>
  <si>
    <t>https://twitter.com/realDonaldTrump/status/567724146290065408</t>
  </si>
  <si>
    <t>By @ kwrcrow: ‚ÄúNY Post caught 'LYING' Again!‚Äù http://www.crowsnestpolitics.com/2015/01/28/new-york-post-caught-lying-again/ ‚Ä¶ ‚Ä¶ "The Donald‚Äù should go far." Actually, if I run, I'll win.</t>
  </si>
  <si>
    <t>https://twitter.com/realDonaldTrump/status/567872446113652736</t>
  </si>
  <si>
    <t>" @ chingaling3: @ ApprenticeNBC @ nbc @ realDonaldTrump Congratulations"</t>
  </si>
  <si>
    <t>https://twitter.com/realDonaldTrump/status/567873084117639168</t>
  </si>
  <si>
    <t>" @ Furtaw2point0: @ ApprenticeNBC @ realDonaldTrump @ EricTrump @ DonaldJTrumpJr @ IvankaTrump YES! im recently in love with all things TRUMP!"</t>
  </si>
  <si>
    <t>https://twitter.com/realDonaldTrump/status/567978047011471361</t>
  </si>
  <si>
    <t>" @ AllTheNewsIsNow: Donald Trump and Geraldo Rivera recap 'Celebrity Apprentice': A look back at the exciting season http://bit.ly/17QphVZ "</t>
  </si>
  <si>
    <t>https://twitter.com/realDonaldTrump/status/567979987913072640</t>
  </si>
  <si>
    <t>" @ ColinSWood: @ realDonaldTrump Donald, thank you for raising millions for charity on your show!"</t>
  </si>
  <si>
    <t>https://twitter.com/realDonaldTrump/status/567980260173737985</t>
  </si>
  <si>
    <t>" @ xkayla_rae: mom - " leave me alone I want to just be with @ realDonaldTrump "" Cute!</t>
  </si>
  <si>
    <t>https://twitter.com/realDonaldTrump/status/567980610851106816</t>
  </si>
  <si>
    <t>"@Newsmax_Media: Geraldo: Trump Would Make US a 'Successful Capitalist Entity' http://ift.tt/1A4wig4 "</t>
  </si>
  <si>
    <t>https://twitter.com/realDonaldTrump/status/567980861548855296</t>
  </si>
  <si>
    <t>"@TossMyJohnson: @ realDonaldTrump run for president"</t>
  </si>
  <si>
    <t>@TossMyJohnson @</t>
  </si>
  <si>
    <t>https://twitter.com/realDonaldTrump/status/567981067057160192</t>
  </si>
  <si>
    <t>"@ryanbushby: @ realDonaldTrump my hero and America's hero!" Thank you.</t>
  </si>
  <si>
    <t>https://twitter.com/realDonaldTrump/status/567981187521769472</t>
  </si>
  <si>
    <t>" @ Hasam_A: If @ realDonaldTrump ran for president, I'd vote for him in a heartbeat."</t>
  </si>
  <si>
    <t>https://twitter.com/realDonaldTrump/status/568005142592790528</t>
  </si>
  <si>
    <t>The winner of Best in Show at the Westminster Kennel Club Show, Miss P, will be coming to my office this morning.</t>
  </si>
  <si>
    <t>https://twitter.com/realDonaldTrump/status/568021533131718656</t>
  </si>
  <si>
    <t>Among the lowest temperatures EVER in much of the United States. Ice caps at record size. Changed name from GLOBAL WARMING to CLIMATE CHANGE</t>
  </si>
  <si>
    <t>https://twitter.com/realDonaldTrump/status/568076267230265344</t>
  </si>
  <si>
    <t>The Great Irish Links Challenge @ Trump_Ireland &amp; Lahinch Golf Club is coming this June. Don‚Äôt miss it. http://goo.gl/fulyfC # Doonbeg</t>
  </si>
  <si>
    <t>https://twitter.com/realDonaldTrump/status/568103075183001600</t>
  </si>
  <si>
    <t>My joint @ seanhannity int. on @ FoxNews with @ GeraldoRivera recapping @ ApprenticeNBC &amp; discussing the 2016 electionhttp://video.foxnews.com/v/4064215020001/donald-trump-and-geraldo-rivera-recap-celebrity-apprentice/?#sp=show-clips ‚Ä¶</t>
  </si>
  <si>
    <t>https://twitter.com/realDonaldTrump/status/568179105344192512</t>
  </si>
  <si>
    <t>Via @Newsmax_Media by Cathy Burke: ‚ÄúDonald Trump on 2016 Bid: On Scale of 1-10 I'm 'Much More Than Five'‚Äùhttp://www.Newsmax.com/Politics/Donald-Trump-Apprentice-NBC/2015/02/18/id/625570/#ixzz3S8g2xxOW ‚Ä¶</t>
  </si>
  <si>
    <t>#ixzz3S8g2xxOW</t>
  </si>
  <si>
    <t>https://twitter.com/realDonaldTrump/status/568186645117321216</t>
  </si>
  <si>
    <t>Looking forward to being honored at @ citadelgop‚Äôs Patriot Dinner with @ SenatorTimScott in Charleston, SC this Sundayhttp://www.citadel.edu/root/trump-scott-republican-society ‚Ä¶</t>
  </si>
  <si>
    <t>https://twitter.com/realDonaldTrump/status/568224696853856256</t>
  </si>
  <si>
    <t>Via @ fitsnews: "The Donald Trump Show Is Returning To SC: BILLIONAIRE MOGUL HEADS BACK TO PALMETTO STATE"http://www.fitsnews.com/2015/02/18/donald-trump-show-returning-sc/#LPe8dWdTrH7y27xq.99 ‚Ä¶</t>
  </si>
  <si>
    <t>#LPe8dWdTrH7y27xq</t>
  </si>
  <si>
    <t>https://twitter.com/realDonaldTrump/status/568386448266817536</t>
  </si>
  <si>
    <t>President Obama and our negotiators are failed checker players playing against Grand Master Chess champions. Very sad to watch!</t>
  </si>
  <si>
    <t>https://twitter.com/realDonaldTrump/status/568387798924963840</t>
  </si>
  <si>
    <t>Record setting cold and snow, ice caps massive! The only global warming we should fear is that caused by nuclear weapons - incompetent pols.</t>
  </si>
  <si>
    <t>https://twitter.com/realDonaldTrump/status/568389536411193345</t>
  </si>
  <si>
    <t>" @ jodiestir: Watching reruns of the apprentice @ realDonaldTrump absolutely love @ piersmorgan brilliant!!"</t>
  </si>
  <si>
    <t>https://twitter.com/realDonaldTrump/status/568389849130139648</t>
  </si>
  <si>
    <t>" @ dannyandrews51: @ realDonaldTrump this country is ready for a true leader, and that leader is you!" I agree!</t>
  </si>
  <si>
    <t>https://twitter.com/realDonaldTrump/status/568443253177126912</t>
  </si>
  <si>
    <t>Entrepreneurs: It's often to your advantage to be underestimated.</t>
  </si>
  <si>
    <t>https://twitter.com/realDonaldTrump/status/568446290801123328</t>
  </si>
  <si>
    <t>Entrepreneurs: Pay attention to your negotiation skills. It's all about persuasion, and persuasion is power.</t>
  </si>
  <si>
    <t>https://twitter.com/realDonaldTrump/status/568449198175223808</t>
  </si>
  <si>
    <t>Entrepreneurs: Ignorance is not bliss, it's fatal. It's costly. Pay attention or get crushed. Watch, listen and learn.</t>
  </si>
  <si>
    <t>https://twitter.com/realDonaldTrump/status/568464018442194948</t>
  </si>
  <si>
    <t>Congrats to @ cheflents of TrumpCollection's # TrumpChicago on being a James Beard semifinalist: http://ow.ly/JkAu1 via @ CrainsChicago</t>
  </si>
  <si>
    <t>https://twitter.com/realDonaldTrump/status/568507669646053376</t>
  </si>
  <si>
    <t>Gov. Scott Walker just left my office--we had a really wonderful talk. Very interesting! @ GovWalker</t>
  </si>
  <si>
    <t>https://twitter.com/realDonaldTrump/status/568521488103403520</t>
  </si>
  <si>
    <t>Via http://examiner.com http://www.examiner.com/article/fox-news-host-urges-donald-trump-to-run-for-president-2016 ‚Ä¶</t>
  </si>
  <si>
    <t>https://twitter.com/realDonaldTrump/status/568546800212320256</t>
  </si>
  <si>
    <t>The winner of Best In Show of the 139th @ WKCDOGS, Miss P, visited @ TrumpTowerNY today- https://instagram.com/p/zTOL7OGhaV/?modal=true ‚Ä¶</t>
  </si>
  <si>
    <t>https://twitter.com/realDonaldTrump/status/568549134841593856</t>
  </si>
  <si>
    <t>Via @ businessinsider by @ BKcolin: ‚ÄúDonald Trump called the White House and offered to help fix the BP oil spill‚Äùhttp://www.businessinsider.com/donald-trump-wanted-to-help-fix-the-bp-oil-spill-2015-2#ixzz3SEfZFCwY ‚Ä¶</t>
  </si>
  <si>
    <t>#ixzz3SEfZFCwY</t>
  </si>
  <si>
    <t>https://twitter.com/realDonaldTrump/status/568614497658798080</t>
  </si>
  <si>
    <t>"@tellkell: @ MelRivers @ Joan_Rivers @ realDonaldTrump @ IvankaTrump @ DonaldJTrumpJr beautiful and touching tribute! Ahhh she is so missed!"</t>
  </si>
  <si>
    <t>@tellkell @ @ @ @ @</t>
  </si>
  <si>
    <t>https://twitter.com/realDonaldTrump/status/568616061614080001</t>
  </si>
  <si>
    <t>" @ txblondegrad: @ realDonaldTrump is the only candidate for president that can beat Hillary and turn this country around." I agree!</t>
  </si>
  <si>
    <t>https://twitter.com/realDonaldTrump/status/568616945236328449</t>
  </si>
  <si>
    <t>"@JLNewman29: "To me, what matters is doing, and giving time is far more valuable than just giving money." - @ realDonaldTrump # Trump16"</t>
  </si>
  <si>
    <t>@JLNewman29 @</t>
  </si>
  <si>
    <t>https://twitter.com/realDonaldTrump/status/568620768097148928</t>
  </si>
  <si>
    <t>" @ mdamelincourt: @ fotograaf @ realDonaldTrump @ TrumpToronto We are looking forward to welcoming you..."</t>
  </si>
  <si>
    <t>https://twitter.com/realDonaldTrump/status/568620864020688896</t>
  </si>
  <si>
    <t>" @ KeatsBen: @ realDonaldTrump Good Evening Mr President! @ realDonaldTrump"</t>
  </si>
  <si>
    <t>https://twitter.com/realDonaldTrump/status/568620910489538560</t>
  </si>
  <si>
    <t>"@ali_khalil7: @ realDonaldTrump you got my vote for 2016! # VoteForTrump"</t>
  </si>
  <si>
    <t>@ali_khalil7 @</t>
  </si>
  <si>
    <t>https://twitter.com/realDonaldTrump/status/568673109508804608</t>
  </si>
  <si>
    <t>" @ calimtns: @ realDonaldTrump Please, Please, please run for President, I'm begging!!!!"</t>
  </si>
  <si>
    <t>https://twitter.com/realDonaldTrump/status/568686123863674881</t>
  </si>
  <si>
    <t>" @ cadigirl13: @ realDonaldTrump Your not fired ! your hired! # TrumpForPresident"</t>
  </si>
  <si>
    <t>https://twitter.com/realDonaldTrump/status/568686148693975040</t>
  </si>
  <si>
    <t>" @ DbzOptimist: Most people in the US want @ realDonaldTrump to Be President...Really Nice. # VoteForTrump"</t>
  </si>
  <si>
    <t>https://twitter.com/realDonaldTrump/status/568743987248533504</t>
  </si>
  <si>
    <t>. @ TrumpDoral will be featured on @ GolfChannel this morning (now).</t>
  </si>
  <si>
    <t>https://twitter.com/realDonaldTrump/status/568798459261788160</t>
  </si>
  <si>
    <t>Receiving the Algemeiner Liberty Award--a great honor.pic.twitter.com/SgNDSLZgsG</t>
  </si>
  <si>
    <t>https://twitter.com/realDonaldTrump/status/568862282450644992</t>
  </si>
  <si>
    <t>Entrepreneurs: Difficulties, mistakes &amp; setbacks are an inevitable part of business &amp; life. Remember to keep your equilibrium intact.</t>
  </si>
  <si>
    <t>https://twitter.com/realDonaldTrump/status/568863185488510976</t>
  </si>
  <si>
    <t>Entrepreneurs: Identify your goals. Know precisely what you want to achieve. Have your own vision and stick with it!</t>
  </si>
  <si>
    <t>https://twitter.com/realDonaldTrump/status/568865058039697408</t>
  </si>
  <si>
    <t>Entrepreneurs: Winners see problems as just another way to prove themselves. Remember to focus on the solution--not the problem.</t>
  </si>
  <si>
    <t>https://twitter.com/realDonaldTrump/status/568885280733835264</t>
  </si>
  <si>
    <t>" @ MichaelDaudel @ realDonaldTrump Thank you sir for your words of inspiration to entrepreneurs." My pleasure. Work hard!</t>
  </si>
  <si>
    <t>https://twitter.com/realDonaldTrump/status/568980715955724288</t>
  </si>
  <si>
    <t>" @ toddinwichita: @ realDonaldTrump I will gladly volunteer for your campaign in my area . Please RUN . # VoteForTrump # TrumpForPresident</t>
  </si>
  <si>
    <t>https://twitter.com/realDonaldTrump/status/568996858686779392</t>
  </si>
  <si>
    <t>" @ BUTTONPUSHER50: @ realDonaldTrump @ toddinwichita The only man who can get the US out of trouble. I will spread the word if you will run.</t>
  </si>
  <si>
    <t>https://twitter.com/realDonaldTrump/status/568996948008701955</t>
  </si>
  <si>
    <t>" @ newlooksmk: @ realDonaldTrump @ toddinwichita run baby run!!! We need you!"</t>
  </si>
  <si>
    <t>https://twitter.com/realDonaldTrump/status/568997020293320704</t>
  </si>
  <si>
    <t>" @ julsberg1723: @ realDonaldTrump @ toddinwichita I'll sign up too. Where? When? I'm ready."</t>
  </si>
  <si>
    <t>https://twitter.com/realDonaldTrump/status/569179017909288960</t>
  </si>
  <si>
    <t>Via @ MiamiHerald by Bill Van Smith: " @ jacknicklaus reminisces amid honor at @ TrumpDoral"http://www.miamiherald.com/sports/golf/article10795274.html ‚Ä¶</t>
  </si>
  <si>
    <t>https://twitter.com/realDonaldTrump/status/569229973090930688</t>
  </si>
  <si>
    <t>"Donald Trump promises 'world-class' Crandon Park golf course" http://m.local10.com/news/donald-trump-promises-worldclass-crandon-park-golf-course/31389120 ‚Ä¶ via @ WPLGLocal10 by @GlennaOn10</t>
  </si>
  <si>
    <t>https://twitter.com/realDonaldTrump/status/569287905102962688</t>
  </si>
  <si>
    <t>" @ nikkio: @ jack_welch @ realDonaldTrump Great job with,"The Men Who Built America" It should be in every history and finance classroom in USA</t>
  </si>
  <si>
    <t>https://twitter.com/realDonaldTrump/status/569288564082655233</t>
  </si>
  <si>
    <t>" @ Vicky813: @ realDonaldTrump @ nikkio @ jack_welch It was a terrific American Series! Must see for students"</t>
  </si>
  <si>
    <t>https://twitter.com/realDonaldTrump/status/569288798896586754</t>
  </si>
  <si>
    <t>"@Psychic_Fun: @ realDonaldTrump I predict you'll be President in 2016. # TrumpforPresident # Trump2016" Thank you.</t>
  </si>
  <si>
    <t>@Psychic_Fun @</t>
  </si>
  <si>
    <t>https://twitter.com/realDonaldTrump/status/569289133576888320</t>
  </si>
  <si>
    <t>" @ ColdMud: "I defy the Belgians or Japanese to produce something like a @ realDonaldTrump. If that makes me an exceptionalist, I plead guilty</t>
  </si>
  <si>
    <t>https://twitter.com/realDonaldTrump/status/569289543368777728</t>
  </si>
  <si>
    <t>" @ NewsTodayUSA: Two Canadian Coast Guard ships sent to rescue U.S. freighter stuck in ice. # globalwarming? @ algore https://twitter.com/NewsTodayUSA/status/569275128007299074/photo/1pic.twitter.com/UUJVHkK1qr "</t>
  </si>
  <si>
    <t>https://twitter.com/realDonaldTrump/status/569289969992384513</t>
  </si>
  <si>
    <t>" @ themindofreyrey: "You have to think anyway, so why not think big?" ~ @ realDonaldTrump # Powerful # QuoteOfTheDay"</t>
  </si>
  <si>
    <t>https://twitter.com/realDonaldTrump/status/569290574555172864</t>
  </si>
  <si>
    <t>" @ MCLAUGHLlN: @ realDonaldTrump i plan on voting for you in 2016. We need economic success in this country I know you can provide"</t>
  </si>
  <si>
    <t>https://twitter.com/realDonaldTrump/status/569291744371740674</t>
  </si>
  <si>
    <t>" @ taylor70778592: # ObamaLovesAmerica like Rosie O'Donnell loves Donald Trump" Interesting.</t>
  </si>
  <si>
    <t>https://twitter.com/realDonaldTrump/status/569292118063255552</t>
  </si>
  <si>
    <t>" @ rosenavy5: @ MCLAUGHLlN I would vote for Donald Trump! ! A true American who understands business and stands by American people!</t>
  </si>
  <si>
    <t>https://twitter.com/realDonaldTrump/status/569600254368210945</t>
  </si>
  <si>
    <t>Going to The Citadel tonight - getting The Nathan Hale Patriot Award. Very nice!</t>
  </si>
  <si>
    <t>https://twitter.com/realDonaldTrump/status/569708741576286209</t>
  </si>
  <si>
    <t>Worst graphics and stage backdrop ever at the Oscars. Show is terrible, really BORING!</t>
  </si>
  <si>
    <t>https://twitter.com/realDonaldTrump/status/569726744527290368</t>
  </si>
  <si>
    <t>What ever happened to the good old days of The Academy Awards. This show is an insult to the past, just plain bad!</t>
  </si>
  <si>
    <t>https://twitter.com/realDonaldTrump/status/569730008945692672</t>
  </si>
  <si>
    <t>The Oscars are a sad joke, very much like our President. So many things are wrong!</t>
  </si>
  <si>
    <t>https://twitter.com/realDonaldTrump/status/569834726288191488</t>
  </si>
  <si>
    <t>" @ AplemonLemon: @ realDonaldTrump nice job this morning on # Foxabdfriends ! You have my vote, not Walker"</t>
  </si>
  <si>
    <t>https://twitter.com/realDonaldTrump/status/569835084444016640</t>
  </si>
  <si>
    <t>" @ robmartin09: Mondays are always # betterwithfriends @ foxandfriends and @ realDonaldTrump ! Now it's time to head to work, God bless :)"</t>
  </si>
  <si>
    <t>https://twitter.com/realDonaldTrump/status/569835331899551744</t>
  </si>
  <si>
    <t>" @ dryan5962: @ realDonaldTrump always on point pic.twitter.com/ctxhNsKVip"</t>
  </si>
  <si>
    <t>https://twitter.com/realDonaldTrump/status/569835453504983040</t>
  </si>
  <si>
    <t>" @ sassysexylove: " @ realDonaldTrump: I will be on @ foxandfriends at 7:00 A.M. (10 minutes)." Looking great Mr . Future President!"</t>
  </si>
  <si>
    <t>https://twitter.com/realDonaldTrump/status/569836364176470017</t>
  </si>
  <si>
    <t>" @ HeatherChilders: @ LavelleGerald @ realDonaldTrump @ foxandfriends you too Gerald! Thanks for watching!" Great job Heather!</t>
  </si>
  <si>
    <t>https://twitter.com/realDonaldTrump/status/569838241815404544</t>
  </si>
  <si>
    <t>" @ AnnetteNavaret: @ realDonaldTrump @ foxandfriends RUN DAMN IT!"</t>
  </si>
  <si>
    <t>https://twitter.com/realDonaldTrump/status/569838298086182912</t>
  </si>
  <si>
    <t>" @ AnnetteNavaret: @ realDonaldTrump watching you now on # FOXAndFriends RUN DONALD RUN!!!!"</t>
  </si>
  <si>
    <t>https://twitter.com/realDonaldTrump/status/569838408425709568</t>
  </si>
  <si>
    <t>" @ brwneyesnbama: I love @ realDonaldTrump and the way he will speak the truth regardless. I have so much respect for this man. # hero" Thanks.</t>
  </si>
  <si>
    <t>https://twitter.com/realDonaldTrump/status/569839005057097728</t>
  </si>
  <si>
    <t>" @ AplemonLemon: @ realDonaldTrump @ foxandfriends we want to hear you announce that you are going to run! Please!"</t>
  </si>
  <si>
    <t>https://twitter.com/realDonaldTrump/status/569839139765538816</t>
  </si>
  <si>
    <t>" @ belllabooo13: @ foxandfriends Looking forward to hearing your thoughts on this crazy scary world we live in now!! God Bless you and yours"</t>
  </si>
  <si>
    <t>https://twitter.com/realDonaldTrump/status/569839317532712960</t>
  </si>
  <si>
    <t>" @ brwneyesnbama: Great morning, coffee and @ realDonaldTrump on @ FoxNews this morning. Doesn't get much better than that. # foxandfriends"</t>
  </si>
  <si>
    <t>https://twitter.com/realDonaldTrump/status/569839669472571392</t>
  </si>
  <si>
    <t>"@Colleen_VSU: @ realDonaldTrump @ foxandfriends just turned it on!! Can't wait to see you at # CPAC2015" Great.</t>
  </si>
  <si>
    <t>@Colleen_VSU @ @</t>
  </si>
  <si>
    <t>https://twitter.com/realDonaldTrump/status/569840390687354880</t>
  </si>
  <si>
    <t>" @ CatchMeOnForbes: I would love to just chill and talk with @ realDonaldTrump about life. Man is a genius!" Thanks.</t>
  </si>
  <si>
    <t>https://twitter.com/realDonaldTrump/status/569841043581100032</t>
  </si>
  <si>
    <t>" @ TalismanJohnnyA: Waiting to see you at CPAC. Wish your segments were about 5 minutes longer though on Monday mornings # foxandfriends"</t>
  </si>
  <si>
    <t>https://twitter.com/realDonaldTrump/status/569887154811367424</t>
  </si>
  <si>
    <t>My @ Live5News int. with @WilliamLive5 in South Carolina with @ citadelgop cadets on my 757 discussing 2016http://www.live5news.com/story/28172625/presidential-hopefuls-speak-at-the-citadel ‚Ä¶</t>
  </si>
  <si>
    <t>@ @WilliamLive5 @</t>
  </si>
  <si>
    <t>https://twitter.com/realDonaldTrump/status/569892077858922496</t>
  </si>
  <si>
    <t>Trump to host # Oscars? http://instagram.com/p/zcyxvhmhac/</t>
  </si>
  <si>
    <t>https://twitter.com/realDonaldTrump/status/569903095372779520</t>
  </si>
  <si>
    <t>‚Äú‚ÄòTHE DONALD‚Äô GOT A MUSKET‚Äù http://www.fitsnews.com/2015/02/23/donald-got-musket/ ‚Ä¶ via @ fitsnews</t>
  </si>
  <si>
    <t>https://twitter.com/realDonaldTrump/status/569946449695404032</t>
  </si>
  <si>
    <t>Entrepreneurs: Review your work habits and make sure they are taking you in the right direction. Don't become complacent!</t>
  </si>
  <si>
    <t>https://twitter.com/realDonaldTrump/status/569947263595884544</t>
  </si>
  <si>
    <t>Entrepreneurs: Identify your goals -- and see each day as an opportunity to show what you can do at the highest level.</t>
  </si>
  <si>
    <t>https://twitter.com/realDonaldTrump/status/569949398190432256</t>
  </si>
  <si>
    <t>Entrepreneurs: Keep your focus and keep your momentum. Believe in yourself--if you don't, no one else will either.</t>
  </si>
  <si>
    <t>https://twitter.com/realDonaldTrump/status/569955586734989312</t>
  </si>
  <si>
    <t>" @ JCL30 @ realDonaldTrump had a run round @TurnberryBuzz Ails this morning. Going to be great when all the changes are finished." Thanks.</t>
  </si>
  <si>
    <t>https://twitter.com/realDonaldTrump/status/569955886308986880</t>
  </si>
  <si>
    <t>"@JPNwrites The Oscars can learn a lot from the Miss Universe pageant. @ realDonaldTrump" True!</t>
  </si>
  <si>
    <t>@JPNwrites @</t>
  </si>
  <si>
    <t>https://twitter.com/realDonaldTrump/status/569957282303348737</t>
  </si>
  <si>
    <t>I told you the Oscars were terrible‚Äîbad look, bad talent‚Äîand among the lowest ratings in show‚Äôs history. http://nydailynews.com/entertainment/movies/oscar-ratings-big-plunge-2014-article-1.2126226 ‚Ä¶ ‚Ä¶</t>
  </si>
  <si>
    <t>https://twitter.com/realDonaldTrump/status/570004147451392001</t>
  </si>
  <si>
    <t>The talks between the U.S. and Iran are going on forever, WORLD'S LONGEST NEGOTIATION. Obama has no idea what he is doing - incompetent!</t>
  </si>
  <si>
    <t>https://twitter.com/realDonaldTrump/status/570235124178161665</t>
  </si>
  <si>
    <t>The Oscars were a great night for Mexico &amp; why not‚Äîthey are ripping off the US more than almost any other nation.</t>
  </si>
  <si>
    <t>https://twitter.com/realDonaldTrump/status/570235239848681472</t>
  </si>
  <si>
    <t>I have a lawsuit in Mexico‚Äôs corrupt court system that I won but so far can‚Äôt collect. Don‚Äôt do business with Mexico!</t>
  </si>
  <si>
    <t>https://twitter.com/realDonaldTrump/status/570238975157387264</t>
  </si>
  <si>
    <t>The @ HuffingtonPost is a total joke &amp; laughing stock of journalism, as is gross Arianna Huffington. They don‚Äôt report the facts!</t>
  </si>
  <si>
    <t>https://twitter.com/realDonaldTrump/status/570243325552414720</t>
  </si>
  <si>
    <t>I told everybody the Oscars were no good‚ÄîNielsen ratings confirmed, one of the lowest ratings in history.</t>
  </si>
  <si>
    <t>https://twitter.com/realDonaldTrump/status/570245154818408449</t>
  </si>
  <si>
    <t>Put the glamour, beauty &amp; mystery back in the Oscars and the ratings will zoom. Also, &amp; most importantly, the Oscars need credibility.</t>
  </si>
  <si>
    <t>https://twitter.com/realDonaldTrump/status/570258104434233344</t>
  </si>
  <si>
    <t>I could fix tv talk shows that are doing poorly‚Äîthere is tremendous talent out there waiting to be tapped‚Äîand nobody sees it!</t>
  </si>
  <si>
    <t>https://twitter.com/realDonaldTrump/status/570258558119497731</t>
  </si>
  <si>
    <t>The evening news broadcasts must stop talking about weather‚Äîboring and too many other topics.</t>
  </si>
  <si>
    <t>https://twitter.com/realDonaldTrump/status/570307168248987648</t>
  </si>
  <si>
    <t>Trump National Golf Club Los Angeles is situated on the Palos Verdes Peninsula overlooking the Pacific Ocean... http://www.trump.com/Golf_Clubs/Los_Angeles/Los_Angeles.asp ‚Ä¶</t>
  </si>
  <si>
    <t>https://twitter.com/realDonaldTrump/status/570315063627808768</t>
  </si>
  <si>
    <t>Trump International Golf Links and Hotel, Ireland, is located on the Atlantic Ocean in County Clare. Spectacular! http://www.trump.com/Hotel_Collection/Trump_Ireland/Trump_Ireland.asp ‚Ä¶</t>
  </si>
  <si>
    <t>https://twitter.com/realDonaldTrump/status/570384640281870337</t>
  </si>
  <si>
    <t>The Mexican legal system is corrupt, as is much of Mexico. Pay me the money that is owed me now - and stop sending criminals over our border</t>
  </si>
  <si>
    <t>https://twitter.com/realDonaldTrump/status/570406679151579136</t>
  </si>
  <si>
    <t>" @ johnyc46: You must sacrifice 4 years and get this country headed back on track. Really think you're the answer as many agree."</t>
  </si>
  <si>
    <t>https://twitter.com/realDonaldTrump/status/570407488207650816</t>
  </si>
  <si>
    <t>" @ ShotGunFloyd: @ realDonaldTrump classic!"</t>
  </si>
  <si>
    <t>https://twitter.com/realDonaldTrump/status/570414042558435328</t>
  </si>
  <si>
    <t>"@BasilicaCEO: Thank you, @ realDonaldTrump, for your @ ApprenticeNBC tribute to @ Joan_Rivers. Love you both. Miss her very much."</t>
  </si>
  <si>
    <t>@BasilicaCEO @ @ @</t>
  </si>
  <si>
    <t>https://twitter.com/realDonaldTrump/status/570414440954372096</t>
  </si>
  <si>
    <t>" @ Sethanatorr:Trump should run for president. We need him. Obama has accomplished nothing. We all know Mr. Trump knows how to get stuff done</t>
  </si>
  <si>
    <t>https://twitter.com/realDonaldTrump/status/570423669198946304</t>
  </si>
  <si>
    <t>Via @ BreitbartNews: "‚ÄòMAJOR COUP‚Äô: DONALD TRUMP PICKS UP TOP IOWA GRASSROOTS OPERATIVE FOR POTENTIAL 2016 CAMPAIGN"http://www.breitbart.com/big-government/2015/02/24/exclusive-major-coup-donald-trump-picks-up-major-iowa-grassroots-operative-for-potential-2016-campaign/ ‚Ä¶</t>
  </si>
  <si>
    <t>https://twitter.com/realDonaldTrump/status/570434087527165952</t>
  </si>
  <si>
    <t>"'Good Chance' Trump Will Run for President" http://www.newsmax.com/melaniebatley/trump-2016-president-isis/2015/02/24/id/626586/ ‚Ä¶ via @Newsmax_Media by @ melaniebatley</t>
  </si>
  <si>
    <t>https://twitter.com/realDonaldTrump/status/570565535244656641</t>
  </si>
  <si>
    <t>" @ adamodell: @ realDonaldTrump just wanted to say I am loving the US celebrity apprentice on bbc1 in the UK , great show and celebrities!</t>
  </si>
  <si>
    <t>https://twitter.com/realDonaldTrump/status/570565744251019264</t>
  </si>
  <si>
    <t>"@pcufinn: @ realDonaldTrump Why don't you put a TRUMP fence up and do us all a favor." Great idea.</t>
  </si>
  <si>
    <t>@pcufinn @</t>
  </si>
  <si>
    <t>https://twitter.com/realDonaldTrump/status/570566198611603456</t>
  </si>
  <si>
    <t>" @ Trump4Pressie: Hi @ realDonaldTrump save God's nation and run for president in 2016 # Trump2016 # NoObama"</t>
  </si>
  <si>
    <t>https://twitter.com/realDonaldTrump/status/570566674216292353</t>
  </si>
  <si>
    <t>" @ PeritusTraining: @ realDonaldTrump Donald can't be president because the left doesn't want to see America great again." Very interesting!</t>
  </si>
  <si>
    <t>https://twitter.com/realDonaldTrump/status/570606887470800896</t>
  </si>
  <si>
    <t>So many people are angry at my comments on Mexico‚Äîbut face it‚ÄîMexico is totally ripping off the US. Our politicians are dummies!</t>
  </si>
  <si>
    <t>https://twitter.com/realDonaldTrump/status/570621122951180288</t>
  </si>
  <si>
    <t>Via @ DMRegister by @ JenniferJJacobs: ‚ÄúTrump hires Iowan with knack for shoestring campaigns‚Äùhttp://www.desmoinesregister.com/story/news/elections/presidential/caucus/2015/02/25/trump-hires-iowan-chuck-laudner/23988429/ ‚Ä¶</t>
  </si>
  <si>
    <t>https://twitter.com/realDonaldTrump/status/570623787806425088</t>
  </si>
  <si>
    <t>Trump Int'l Hotel, Washington D.C.: The iconic Old Post Office Building will be one of the world's great hotels. http://www.trump.com/Hotel_Collection/Trump_Washington_DC/Trump_Washington_DC.asp ‚Ä¶</t>
  </si>
  <si>
    <t>https://twitter.com/realDonaldTrump/status/570697095449055236</t>
  </si>
  <si>
    <t>Via @ washingtonpost by @ costareports: ‚ÄúTrump says he is serious about 2016 bid, is hiring staff and delaying TV gig‚Äùhttp://www.washingtonpost.com/politics/trump-says-he-is-serious-about-2016-bid-is-hiring-staff-and-delaying-tv-gig/2015/02/25/4e9d3804-bd07-11e4-8668-4e7ba8439ca6_story.html ‚Ä¶</t>
  </si>
  <si>
    <t>https://twitter.com/realDonaldTrump/status/570721837593841664</t>
  </si>
  <si>
    <t>Via @ DailyCaller by @ alweaver22:‚ÄúTrump: Obama One Of ‚ÄòThe Worst Things That‚Äôs Ever Happened To Israel‚Äô‚Äùhttp://dailycaller.com/2015/02/25/trump-obama-one-of-the-worst-things-thats-ever-happened-to-israel-audio/ ‚Ä¶</t>
  </si>
  <si>
    <t>https://twitter.com/realDonaldTrump/status/570933909522751488</t>
  </si>
  <si>
    <t>Via @ UnionLeader by @ tuohy: "Trump hires Lewandowski as presidential run eyed" http://www.unionleader.com/article/20150226/NEWS0602/150229439#sthash.ePYoTkTW.dpuf ‚Ä¶ # FITN # MakeAmericaGreatAgain</t>
  </si>
  <si>
    <t>#sthash # #</t>
  </si>
  <si>
    <t>https://twitter.com/realDonaldTrump/status/571062497509289984</t>
  </si>
  <si>
    <t># TBT With the cast of GoodFellas https://instagram.com/p/zlFvPFGhUC/?modal=true ‚Ä¶</t>
  </si>
  <si>
    <t>https://twitter.com/realDonaldTrump/status/571406629880659968</t>
  </si>
  <si>
    <t>Interview w/Melanie Batley via Newsmaxhttp://www.newsmax.com/MelanieBatley/trump-2016-president-isis/2015/02/24/id/626586/ ‚Ä¶</t>
  </si>
  <si>
    <t>https://twitter.com/realDonaldTrump/status/571436534244769792</t>
  </si>
  <si>
    <t>Via @ TIME by @ lullintheaction: " # REALTIME: Donald Trump Weighs a 2016 Run At # CPAC2015"http://time.com/3726571/cpac-donald-trump/ ‚Ä¶</t>
  </si>
  <si>
    <t>https://twitter.com/realDonaldTrump/status/571445506964123648</t>
  </si>
  <si>
    <t>"Donald Trump ready to end @ ApprenticeNBC for White House run" http://www.washingtonexaminer.com/donald-trump-ready-to-end-apprentice-for-white-house-run/article/2560839 ‚Ä¶ via via @ dcexaminer by @ eScarry</t>
  </si>
  <si>
    <t>https://twitter.com/realDonaldTrump/status/571660093923708928</t>
  </si>
  <si>
    <t>Via @ NRO by @ LovelaceRyanD: "Trump Slams Bush: ‚ÄòI Don‚Äôt See Him Winning; I Don‚Äôt See There‚Äôs Any Way‚Äô"http://www.nationalreview.com/corner/414563/trump-slams-bush-i-dont-see-him-winning-i-dont-see-theres-any-way-ryan-lovelace ‚Ä¶</t>
  </si>
  <si>
    <t>https://twitter.com/realDonaldTrump/status/571739313156825088</t>
  </si>
  <si>
    <t>Via @ BreitbartNews: "DONALD TRUMP: EXEC AMNESTY WILL MAKE ILLEGAL IMMIGRATION ‚ÄòWORSE THAN IT‚ÄôS EVER BEEN"http://www.breitbart.com/big-government/2015/02/27/donald-trump-exec-amnesty-will-make-illegal-immigration-worse-than-its-ever-been/ ‚Ä¶</t>
  </si>
  <si>
    <t>https://twitter.com/realDonaldTrump/status/571748803994382336</t>
  </si>
  <si>
    <t>Via @ PPDNews: "Donald Trump: ‚ÄòI Am Not Doing This For Fun,‚Äô We Can‚Äôt Fix U.S. ‚ÄòUnless We Put Right Person‚Äô In WH"http://www.peoplespunditdaily.com/news/politics/2015/02/28/donald-trump-i-am-not-doing-this-for-fun-we-cant-fix-u-s-unless-we-put-right-person-in-wh/ ‚Ä¶</t>
  </si>
  <si>
    <t>https://twitter.com/realDonaldTrump/status/571764976341405696</t>
  </si>
  <si>
    <t>Via @ CBSNews by @ ReenaJF: "Donald Trump scolds Republicans: 'Toughen up'"http://www.cbsnews.com/news/donald-trump-scolds-republicans-toughen-up/ ‚Ä¶</t>
  </si>
  <si>
    <t>https://twitter.com/realDonaldTrump/status/571819071831969792</t>
  </si>
  <si>
    <t>Via @ washingtonpost by @ jdelreal: "About that Donald Trump speech at CPAC ‚Ä¶"http://www.washingtonpost.com/blogs/post-politics/wp/2015/02/27/about-that-donald-trump-speech-at-cpac/ ‚Ä¶</t>
  </si>
  <si>
    <t>https://twitter.com/realDonaldTrump/status/572082135814819840</t>
  </si>
  <si>
    <t>Be sure to watch my # CPAC2015 speech with intro by @ DLoesch and a Q&amp;A with @ seanhannity http://www.c-span.org/video/?324558-11/donald-trump-remarks-cpac ‚Ä¶</t>
  </si>
  <si>
    <t>https://twitter.com/realDonaldTrump/status/572089054545752064</t>
  </si>
  <si>
    <t>‚Äú @ WestJournalism Exclusive ‚Äì We Asked Donald Trump What Jobs He Would Offer ISIS‚Äù http://www.westernjournalism.com/we-asked-donald-trump-what-jobs-he-would-offer-isis/#EUiH3wXUhwmrqSJp.99 ‚Ä¶</t>
  </si>
  <si>
    <t>#EUiH3wXUhwmrqSJp</t>
  </si>
  <si>
    <t>https://twitter.com/realDonaldTrump/status/572100520975974400</t>
  </si>
  <si>
    <t>Via @ bpolitics by @ BetBrod ‚ÄúTrump sets an aggressive tone as he insisted he's serious about running for POTUS."http://www.bloomberg.com/politics/articles/2015-02-27/donald-trump-says-jeb-bush-can-t-win-repeats-birther-skepticism ‚Ä¶</t>
  </si>
  <si>
    <t>https://twitter.com/realDonaldTrump/status/572195745698336769</t>
  </si>
  <si>
    <t>Via @ dcexaminer by @ rebeccagberg: ‚ÄúTrump: 'I'm the only one who can beat' Hillary‚Äùhttp://www.washingtonexaminer.com/trump-im-the-only-one-who-can-beat-hillary/article/2560830 ‚Ä¶</t>
  </si>
  <si>
    <t>https://twitter.com/realDonaldTrump/status/572242248240254976</t>
  </si>
  <si>
    <t>Via @ BreitbartNews by @ mboyle1:"Donald Trump Slams Liberals In ‚ÄòDishonest Press‚Äô: ‚ÄòI‚Äôm Going To Start Naming Names‚Äô"http://www.breitbart.com/big-government/2015/03/01/donald-trump-slams-liberals-in-dishonest-press-im-going-to-start-naming-names/ ‚Ä¶</t>
  </si>
  <si>
    <t>https://twitter.com/realDonaldTrump/status/572419202969047040</t>
  </si>
  <si>
    <t>Via @ OceanDriveMag by @ SuzMcGeeNYC: "Q&amp;A: Ivanka Trump on the Business of Golf &amp; the Championships" http://oceandrive.com/personalities/articles/ivanka-trump-on-the-business-of-golf#qSWVHe3fbfb1tO7l.99 ‚Ä¶</t>
  </si>
  <si>
    <t>#qSWVHe3fbfb1tO7l</t>
  </si>
  <si>
    <t>https://twitter.com/realDonaldTrump/status/572433881145729024</t>
  </si>
  <si>
    <t>Via @ WashTimes by @ SethMcLaughlin1: ‚ÄúDonald Trump: I want to run for president ‚Äòso badly‚Äô‚Äùhttp://www.washingtontimes.com/news/2015/feb/27/donald-trump-i-want-run-president-so-badly/ ‚Ä¶</t>
  </si>
  <si>
    <t>https://twitter.com/realDonaldTrump/status/572483579034411008</t>
  </si>
  <si>
    <t>Entrepreneurs: Keep the big picture in mind. There are always opportunities &amp; possibilities, and thinking too small can negate a lot of them</t>
  </si>
  <si>
    <t>https://twitter.com/realDonaldTrump/status/572483625645678592</t>
  </si>
  <si>
    <t>https://twitter.com/realDonaldTrump/status/572483862577717248</t>
  </si>
  <si>
    <t>https://twitter.com/realDonaldTrump/status/572784976200134656</t>
  </si>
  <si>
    <t>Entrepreneurs: Paying attention can be a cost effective way of protecting yourself.</t>
  </si>
  <si>
    <t>https://twitter.com/realDonaldTrump/status/572785094416601091</t>
  </si>
  <si>
    <t>Entrepreneurs: Follow your instincts and keep your focus intact. You alone know where you really want to go.</t>
  </si>
  <si>
    <t>https://twitter.com/realDonaldTrump/status/572786484966764544</t>
  </si>
  <si>
    <t>Entrepreneurs: Don‚Äôt ever think you‚Äôve done it all already or that you‚Äôve done your best. You haven't-- so don't limit yourself!</t>
  </si>
  <si>
    <t>https://twitter.com/realDonaldTrump/status/572837930101809153</t>
  </si>
  <si>
    <t>Entrepreneurs: Be tough, be smart, be personable, but don‚Äôt take things personally. That‚Äôs good business.</t>
  </si>
  <si>
    <t>https://twitter.com/realDonaldTrump/status/572852786657828864</t>
  </si>
  <si>
    <t>Trump International Hotel &amp; Tower, Vancouver, will be a fantastic addition to a spectacular city. http://www.trump.com/Hotel_Collection/Trump_Vancouver/Trump_Vancouver.asp ‚Ä¶</t>
  </si>
  <si>
    <t>https://twitter.com/realDonaldTrump/status/572856918953213952</t>
  </si>
  <si>
    <t>" @ SamDoyle12 @ realDonaldTrump great posts. As a budding entrepreneur, I appreciate the quotes" Great--work hard and good luck!</t>
  </si>
  <si>
    <t>https://twitter.com/realDonaldTrump/status/572986064819920896</t>
  </si>
  <si>
    <t>" @ phatpuppyart: @ seanhannity @ realDonaldTrump have to say I would love Donald to run---he makes me feel some pride again. Glimpses of Reagan</t>
  </si>
  <si>
    <t>https://twitter.com/realDonaldTrump/status/572986848227790849</t>
  </si>
  <si>
    <t>" @ KittyCakes92: @ seanhannity I think @ realDonaldTrump should be running instead of Jeb. We need a REAL candidate, not a so-so leader."</t>
  </si>
  <si>
    <t>https://twitter.com/realDonaldTrump/status/573091403582087168</t>
  </si>
  <si>
    <t>All 50 of the WORLD'S TOP 50 PLAYERS will be at TRUMP NATIONAL DORAL on Thursday - Sunday for the Cadillac World Golf Championship.</t>
  </si>
  <si>
    <t>https://twitter.com/realDonaldTrump/status/573093014261899264</t>
  </si>
  <si>
    <t>" @ chubby6665: Legends on the wall in my bathroom at Trump Doral ..The refurb here is sensational, great venue! pic.twitter.com/8ZsWampxZa"Thanks</t>
  </si>
  <si>
    <t>https://twitter.com/realDonaldTrump/status/573159262911922176</t>
  </si>
  <si>
    <t>With my friends at the great @ Adidas Boost event at the @ cadillacchamp at @ trumpdoral https://instagram.com/p/z0AZHcGhS8/?modal=true ‚Ä¶</t>
  </si>
  <si>
    <t>https://twitter.com/realDonaldTrump/status/573183412493787136</t>
  </si>
  <si>
    <t>Just arrived at @ trumpdoral for the @ cadillacchamp starting tomorrow- https://instagram.com/p/z0LQ06GhUH/?modal=true ‚Ä¶</t>
  </si>
  <si>
    <t>https://twitter.com/realDonaldTrump/status/573223638591143936</t>
  </si>
  <si>
    <t>We create success or failure on the course primarily by our thoughts. -- Gary Player</t>
  </si>
  <si>
    <t>https://twitter.com/realDonaldTrump/status/573223760070746112</t>
  </si>
  <si>
    <t>https://twitter.com/realDonaldTrump/status/573224483730792448</t>
  </si>
  <si>
    <t>Concentration is a fine antidote to anxiety. -- Jack Nicklaus</t>
  </si>
  <si>
    <t>https://twitter.com/realDonaldTrump/status/573227753765404672</t>
  </si>
  <si>
    <t>The object of golf is not just to win. It is to play like a gentleman, and win. -- Phil Mickelson</t>
  </si>
  <si>
    <t>https://twitter.com/realDonaldTrump/status/573316826815459329</t>
  </si>
  <si>
    <t>" @ mbabramson: @ realDonaldTrump Why are you the only candidate who discusses US trade imbalances with other countries? It's important!</t>
  </si>
  <si>
    <t>https://twitter.com/realDonaldTrump/status/573316947313627136</t>
  </si>
  <si>
    <t>" @ DanielPokorski: @ realDonaldTrump Mr Trump You are the epitomy of class" Thanks.</t>
  </si>
  <si>
    <t>https://twitter.com/realDonaldTrump/status/573317128310398977</t>
  </si>
  <si>
    <t>" @ jamesmason1: ‚Äú @ realDonaldTrump: We create success or failure on the course primarily by our thoughts. -- Gary Player‚Äù"</t>
  </si>
  <si>
    <t>https://twitter.com/realDonaldTrump/status/573317633224937472</t>
  </si>
  <si>
    <t>" @ tharris012: @ realDonaldTrump for president"</t>
  </si>
  <si>
    <t>https://twitter.com/realDonaldTrump/status/573450971851980801</t>
  </si>
  <si>
    <t>" @ ElianaBenador: # CPAC th crystal ball to see th future: True Conservative candidates will be sorely missing. None of them measures toTrump</t>
  </si>
  <si>
    <t>https://twitter.com/realDonaldTrump/status/573452447634591744</t>
  </si>
  <si>
    <t>" @ LakersCanes305: @ TrumpDoral @ realDonaldTrump I'll b there in a couple hours! Can't wait to see what this place looks like!</t>
  </si>
  <si>
    <t>https://twitter.com/realDonaldTrump/status/573453918711222272</t>
  </si>
  <si>
    <t>Trump National Doral will have big crowds this weekend for the WGC. THE BLUE MONSTER IS READY FOR THE WORLD'S TOP FIFTY PLAYERS!</t>
  </si>
  <si>
    <t>https://twitter.com/realDonaldTrump/status/573470801304772608</t>
  </si>
  <si>
    <t>" @ anthonyjmyers: Looking at @ realDonaldTrump compared to every other 2016 candidate give me hope. # Trump2016 WE CAN DO THIS "</t>
  </si>
  <si>
    <t>https://twitter.com/realDonaldTrump/status/573471130230657024</t>
  </si>
  <si>
    <t>" @ belllabooo13: @ realDonaldTrump Congrats. Have a great time! God Bless ! How about a hole in one!!!!"</t>
  </si>
  <si>
    <t>https://twitter.com/realDonaldTrump/status/573471346241368065</t>
  </si>
  <si>
    <t>" @ LakersCanes305: On my way to @ TrumpDoral What better way to start my 10th wedding anniversary! @ realDonaldTrump</t>
  </si>
  <si>
    <t>https://twitter.com/realDonaldTrump/status/573471879052292096</t>
  </si>
  <si>
    <t>" @ bahia6085: @ TrumpFerryPoint @ realDonaldTrump WOW!"</t>
  </si>
  <si>
    <t>https://twitter.com/realDonaldTrump/status/573472287632023552</t>
  </si>
  <si>
    <t>" @ jlawfriedman: @ realDonaldTrump The property and course look spectacular! # trumpworthy" Thank you!</t>
  </si>
  <si>
    <t>https://twitter.com/realDonaldTrump/status/573580122516819969</t>
  </si>
  <si>
    <t>Placing the ball in the right position for the next shot is eighty percent of winning golf. -- Ben Hogan</t>
  </si>
  <si>
    <t>https://twitter.com/realDonaldTrump/status/573580929299582976</t>
  </si>
  <si>
    <t>The mark of a great player is in his ability to come back. The great champions have all come back from defeat. -- Sam Snead</t>
  </si>
  <si>
    <t>https://twitter.com/realDonaldTrump/status/573616949957124096</t>
  </si>
  <si>
    <t>I hope the Mexican judge is more honest than the Mexican businessmen who used the court system to avoid paying me the money they owe me.</t>
  </si>
  <si>
    <t>https://twitter.com/realDonaldTrump/status/573617193654575104</t>
  </si>
  <si>
    <t>Despite Mexico's interest in again hosting the Miss Universe Pageant, it will be because of Rodolfo Rosas Moya that it will never happen.</t>
  </si>
  <si>
    <t>https://twitter.com/realDonaldTrump/status/573618377740124160</t>
  </si>
  <si>
    <t>Because of Rodolfo Rosas Moya, who owes me lots of money, Mexico will never again host the Miss Universe Pageant.</t>
  </si>
  <si>
    <t>https://twitter.com/realDonaldTrump/status/573620239432302592</t>
  </si>
  <si>
    <t>Every sport evolves. Every sport gets bigger and more athletic, and you have to keep up. -- Tiger Woods</t>
  </si>
  <si>
    <t>https://twitter.com/realDonaldTrump/status/573632902149378048</t>
  </si>
  <si>
    <t>Ringling Brothers is phasing out their elephants. I,for one, will never go again. They probably used the animal rights stuff to reduce costs</t>
  </si>
  <si>
    <t>https://twitter.com/realDonaldTrump/status/573642679529046016</t>
  </si>
  <si>
    <t>"@GreeneyesA78: @ realDonaldTrump Don't ever change who you are!!" I promise!</t>
  </si>
  <si>
    <t>@GreeneyesA78 @</t>
  </si>
  <si>
    <t>https://twitter.com/realDonaldTrump/status/573643259358089217</t>
  </si>
  <si>
    <t>" @ DNorrell: @ realDonaldTrump we need you in Washington. We've got dopes running the show on both sides of the isle. VERY TRUE!</t>
  </si>
  <si>
    <t>https://twitter.com/realDonaldTrump/status/573646783416508416</t>
  </si>
  <si>
    <t>Mexico's court system corrupt.I want nothing to do with Mexico other than to build an impenetrable WALL and stop them from ripping off U.S.</t>
  </si>
  <si>
    <t>https://twitter.com/realDonaldTrump/status/573675929572098048</t>
  </si>
  <si>
    <t>" @ Cabraler: @ realDonaldTrump Trump for President. You've had my vote a long time ago. #2016"</t>
  </si>
  <si>
    <t>https://twitter.com/realDonaldTrump/status/573676421928910849</t>
  </si>
  <si>
    <t>" @ EJ1469: @ realDonaldTrump well half of Mexico will see the event because they are here in the USA"</t>
  </si>
  <si>
    <t>https://twitter.com/realDonaldTrump/status/573676626535452673</t>
  </si>
  <si>
    <t>"@HarryPlush: US golf team needs to think outside the box and hire @ realDonaldTrump as Captain! Best course owner ever" THANK YOU!</t>
  </si>
  <si>
    <t>https://twitter.com/realDonaldTrump/status/573683954244534272</t>
  </si>
  <si>
    <t>" @ dochubbard62: @ realDonaldTrump 2016 - President of the United States of America. God bless and God speed, praying for you and the country.</t>
  </si>
  <si>
    <t>https://twitter.com/realDonaldTrump/status/573757906648174593</t>
  </si>
  <si>
    <t>" @ metanoik: Donald Trump's Ferry Point Golf Course Accepting Tee Times - http://Golf.com http://dlvr.it/8rrWRR # economy"</t>
  </si>
  <si>
    <t>https://twitter.com/realDonaldTrump/status/573758673840959488</t>
  </si>
  <si>
    <t>" @ spinenumber408: Quality fans, bro. ‚Äú@Stevieboy_63: @ realDonaldTrump Go Donald,your are the one to get this country back. DONALD TRUMP 2016</t>
  </si>
  <si>
    <t>@ @Stevieboy_63 @</t>
  </si>
  <si>
    <t>https://twitter.com/realDonaldTrump/status/573762595758456832</t>
  </si>
  <si>
    <t>" @ nurse4bebes: @ realDonaldTrump Donald!!!! Please run for President! Our country needs you!!!"</t>
  </si>
  <si>
    <t>https://twitter.com/realDonaldTrump/status/573762812394270720</t>
  </si>
  <si>
    <t>" @ evanbooth5: Save us @ realDonaldTrump, you're our only hope! # Trump2016 https://twitter.com/evanbooth5/status/573761733245845504/photo/1pic.twitter.com/ELbCidwd9c "</t>
  </si>
  <si>
    <t>https://twitter.com/realDonaldTrump/status/573763709681668096</t>
  </si>
  <si>
    <t>" @ MegaHeid: I think I speak for most right-minded folk when I say: I really hope @ realDonaldTrump does run for president"</t>
  </si>
  <si>
    <t>https://twitter.com/realDonaldTrump/status/573763905958318080</t>
  </si>
  <si>
    <t>" @ AndrewJAlbert01: Also, I want to hit @ realDonaldTrump's new course, Ferry Point, when it opens. Views can't be beat."</t>
  </si>
  <si>
    <t>https://twitter.com/realDonaldTrump/status/573763998165958656</t>
  </si>
  <si>
    <t>" @ benpobjie: If @ realDonaldTrump doesn't run for president in 2016 I will gut myself on live TV"</t>
  </si>
  <si>
    <t>https://twitter.com/realDonaldTrump/status/573764039228198912</t>
  </si>
  <si>
    <t>" @ MrLWord: @ realDonaldTrump Donald Trump for president"</t>
  </si>
  <si>
    <t>https://twitter.com/realDonaldTrump/status/573764361996623872</t>
  </si>
  <si>
    <t>"@MasterBaxter8: Only someone like you "successful at so much" deserves a shot to be President! We don't need another mediocre politician."</t>
  </si>
  <si>
    <t>https://twitter.com/realDonaldTrump/status/573858459977973760</t>
  </si>
  <si>
    <t>" @ la_loquita We are breaking into real estate investing and we love @ realDonaldTrump because he knows his business!!" Great, good luck!</t>
  </si>
  <si>
    <t>https://twitter.com/realDonaldTrump/status/573898744632115202</t>
  </si>
  <si>
    <t>The harder you work, the luckier you get. -- Gary Player</t>
  </si>
  <si>
    <t>https://twitter.com/realDonaldTrump/status/573914684434300929</t>
  </si>
  <si>
    <t>I have a tip that can take 5 strokes off anyone's golf game. It's called an eraser. -- Arnold Palmer</t>
  </si>
  <si>
    <t>https://twitter.com/realDonaldTrump/status/573939334006571008</t>
  </si>
  <si>
    <t>Golf is a game of respect and sportsmanship; we have to respect its traditions and its rules. -- Jack Nicklaus</t>
  </si>
  <si>
    <t>https://twitter.com/realDonaldTrump/status/574026715023933442</t>
  </si>
  <si>
    <t>"@toypilaVzla: Donald for President @ realDonaldTrump. Trump is ‚òû triumph # TrumpforPresident</t>
  </si>
  <si>
    <t>@toypilaVzla @</t>
  </si>
  <si>
    <t>https://twitter.com/realDonaldTrump/status/574528075888787456</t>
  </si>
  <si>
    <t>Today's final round of the WGC Cadillac Championship will be amazing. A lot of pressure on leader, who has played great. Big names hunting!</t>
  </si>
  <si>
    <t>https://twitter.com/realDonaldTrump/status/574529957675798529</t>
  </si>
  <si>
    <t>" @ Luigiboria: Extraordinario Concierto en # Doral con @ SantanaCarlos Great concert at @ TrumpDoral # mayorluigiboria pic.twitter.com/s9yh3mRmt3"</t>
  </si>
  <si>
    <t>https://twitter.com/realDonaldTrump/status/574537165725691904</t>
  </si>
  <si>
    <t>" @ MansfieldRA: The Q Is @ realDonaldTrump Going To Run For President. You Will Have My Vote. @ realDonaldTrump"</t>
  </si>
  <si>
    <t>https://twitter.com/realDonaldTrump/status/574886895693467648</t>
  </si>
  <si>
    <t>Will be on @ foxandfriends at 7:00 - 5 minutes.</t>
  </si>
  <si>
    <t>https://twitter.com/realDonaldTrump/status/574891558211842049</t>
  </si>
  <si>
    <t>" @ RippethAmy: @ realDonaldTrump @ foxandfriends that's what a president of United States should sound like. # TrumpForPresident"</t>
  </si>
  <si>
    <t>https://twitter.com/realDonaldTrump/status/574893896586641408</t>
  </si>
  <si>
    <t>" @ AplemonLemon: @ realDonaldTrump @ foxandfriends What a way to start my week! Love it!"</t>
  </si>
  <si>
    <t>https://twitter.com/realDonaldTrump/status/574922002374524928</t>
  </si>
  <si>
    <t>" @ velvet2708: @ realDonaldTrump @ foxandfriends when Donald Trump speaks, you listen. Like you should for a real president. # TrumpForPresident</t>
  </si>
  <si>
    <t>https://twitter.com/realDonaldTrump/status/574922578617331712</t>
  </si>
  <si>
    <t>" @ belllabooo13: @ AplemonLemon @ foxandfriends glad your having a great start to your week! Keep it going! Run for President! We need You!"</t>
  </si>
  <si>
    <t>https://twitter.com/realDonaldTrump/status/574922963063029760</t>
  </si>
  <si>
    <t>" @ JimmyHanlin: @ realDonaldTrump your course stood tall last week. You should be proud. Not to many places can stand up to those big boys!"</t>
  </si>
  <si>
    <t>https://twitter.com/realDonaldTrump/status/574923253988331520</t>
  </si>
  <si>
    <t>" @ scottsiebs: Good Monday morning from my room at the beautiful TRUMP OCEAN CLUB Panama. A great, great hotel!! pic.twitter.com/fa7XMxMVib"</t>
  </si>
  <si>
    <t>https://twitter.com/realDonaldTrump/status/574931068219957248</t>
  </si>
  <si>
    <t>" @ SamDoyle12 thx for the RT--what is a good book I can read, that can help me in starting my business?" The Art of the Deal and Midas Touch</t>
  </si>
  <si>
    <t>https://twitter.com/realDonaldTrump/status/574941522912800769</t>
  </si>
  <si>
    <t>. @ Kstupples Thanks for the nice comments on Trump National Doral. I‚Äôve long been your fan‚Äînow am an even bigger fan! @ TrumpDoral</t>
  </si>
  <si>
    <t>https://twitter.com/realDonaldTrump/status/574941865881006080</t>
  </si>
  <si>
    <t>The Blue Monster @ TrumpDoral was a sensation over the weekend. Really tough but players &amp; critics alike loved it.</t>
  </si>
  <si>
    <t>https://twitter.com/realDonaldTrump/status/574985458746310656</t>
  </si>
  <si>
    <t>"@Tyler_BurkeCRE any advice you can give for a youngster looking to get into the real estate development sector?" Know your territory.</t>
  </si>
  <si>
    <t>https://twitter.com/realDonaldTrump/status/574986557809160192</t>
  </si>
  <si>
    <t>" @ scapesrus @ realDonaldTrump @ TrumpDoral The course looks magnificent !" Thank you.</t>
  </si>
  <si>
    <t>https://twitter.com/realDonaldTrump/status/575003905324621824</t>
  </si>
  <si>
    <t>Great job being done by Trump and @ DamacOfficial.http://www.arabianbusiness.com/damac-launches-luxury-1-76m-trump-branded-dubai-homes-584979.html ‚Ä¶</t>
  </si>
  <si>
    <t>https://twitter.com/realDonaldTrump/status/575040053304492033</t>
  </si>
  <si>
    <t>Being good in business is the most fascinating kind of art. Making money is art &amp; working is art &amp; good business is the best art Andy Warhol</t>
  </si>
  <si>
    <t>https://twitter.com/realDonaldTrump/status/575042593651834880</t>
  </si>
  <si>
    <t>Entrepreneurs: Keep an open mind. Business is a creative endeavor.</t>
  </si>
  <si>
    <t>https://twitter.com/realDonaldTrump/status/575042896535101441</t>
  </si>
  <si>
    <t>Entrepreneurs: Cover your bases. Know everything you can about what you're doing.</t>
  </si>
  <si>
    <t>https://twitter.com/realDonaldTrump/status/575046156692094976</t>
  </si>
  <si>
    <t>Entrepreneurs: Remember the golden rule of negotiating -- he who has the gold makes the rules.</t>
  </si>
  <si>
    <t>https://twitter.com/realDonaldTrump/status/575295285460664321</t>
  </si>
  <si>
    <t>" @ JxCookie96 @ realDonaldTrump I really appreciate your tips. Just started a business, going for gold. Thank you." Great--good luck!</t>
  </si>
  <si>
    <t>https://twitter.com/realDonaldTrump/status/575300101804965888</t>
  </si>
  <si>
    <t>" @ wisdomsquote: ‚ÄúSheer persistence is the difference between success and failure.‚Äù ‚Äì Donald Trump"</t>
  </si>
  <si>
    <t>https://twitter.com/realDonaldTrump/status/575300723295961088</t>
  </si>
  <si>
    <t>" @ ricd384: The United States of America needs a real man in the oval office. Mr. Donald Trump, America is ready for you. Lets do it'"</t>
  </si>
  <si>
    <t>https://twitter.com/realDonaldTrump/status/575308294513950720</t>
  </si>
  <si>
    <t>Trump International Hotel &amp; Tower New York has received great acclaim, as has our signature restaurant, Jean Georges http://www.trump.com/Hotel_Collection/Trump_New_york/Trump_New_York.asp ‚Ä¶</t>
  </si>
  <si>
    <t>https://twitter.com/realDonaldTrump/status/575312461210980352</t>
  </si>
  <si>
    <t>" @ Budd0427 @ realDonaldTrump Jean George's is always fantastic a real pleasure in a wonderful building" Thank you.</t>
  </si>
  <si>
    <t>https://twitter.com/realDonaldTrump/status/575334980580208640</t>
  </si>
  <si>
    <t>" @ daltonkats Inside Trump Tower in NYC! What a beautiful building! @ realDonaldTrump" Thanks!</t>
  </si>
  <si>
    <t>https://twitter.com/realDonaldTrump/status/575342182262968320</t>
  </si>
  <si>
    <t>I am happy to announce that the @ PGAGrandSlam will be held at @ TrumpGolfLA this year! https://instagram.com/p/0DhGkdGhRN/?modal=true ‚Ä¶ Follow @ TrumpGolf for more!</t>
  </si>
  <si>
    <t>https://twitter.com/realDonaldTrump/status/575392590691987456</t>
  </si>
  <si>
    <t>https://twitter.com/realDonaldTrump/status/575571326561357824</t>
  </si>
  <si>
    <t>" @ JustinKrizel: I can vote in next election. If he runs, I will absolutely vote for DonaldTrump - he's the best candidate out there."</t>
  </si>
  <si>
    <t>https://twitter.com/realDonaldTrump/status/575579153191321600</t>
  </si>
  <si>
    <t>The Blue Monster at Trump National Doral recieved rave reviews from both players and architectural critics following the Cadillac WGC.Thanks</t>
  </si>
  <si>
    <t>https://twitter.com/realDonaldTrump/status/575579944757129216</t>
  </si>
  <si>
    <t>" @ KRCompanion: If @ realDonaldTrump gave a State of the Union address, I'd listen. # TheApprentice # Trump"</t>
  </si>
  <si>
    <t>https://twitter.com/realDonaldTrump/status/575584253561475072</t>
  </si>
  <si>
    <t>" @ peterjbates: @ realDonaldTrump and @ peterjbates discussing the @ TrumpCollection in New York pic.twitter.com/Wc3MiSTnPB" The best hotels</t>
  </si>
  <si>
    <t>https://twitter.com/realDonaldTrump/status/575585398480506880</t>
  </si>
  <si>
    <t>"@seangeezee: Announced today the 33rd # PGA Grand Slam of Golf to be held @ TrumpNationalLA Oct2015 @ NBCSportsRadio pic.twitter.com/2QJBUFO2Cb"</t>
  </si>
  <si>
    <t>@seangeezee @ @</t>
  </si>
  <si>
    <t>https://twitter.com/realDonaldTrump/status/575585598376816641</t>
  </si>
  <si>
    <t>" @ TdavisTonya: Mr. Trump, our government is imploding. America needs your strong and honest leadership. Pls 'throw your hat in the ring'!"</t>
  </si>
  <si>
    <t>https://twitter.com/realDonaldTrump/status/575586533010341888</t>
  </si>
  <si>
    <t>"@IPFinancing: @ realDonaldTrump @ daltonkats Trump Chicago is my favorite."</t>
  </si>
  <si>
    <t>@IPFinancing @ @</t>
  </si>
  <si>
    <t>https://twitter.com/realDonaldTrump/status/575587603925352448</t>
  </si>
  <si>
    <t>" @ RealPro4Real: The PGA Grand Slam of Golf will be held at @ TrumpGolfLA :-) http://go.pga.com/1C24TwQ pic.twitter.com/M7kbFsldHv"</t>
  </si>
  <si>
    <t>https://twitter.com/realDonaldTrump/status/575588810400002048</t>
  </si>
  <si>
    <t>" @ RealPro4Real: It's so gorgeous! You have amazing taste Donald! @ TrumpGolfLA @ FoxNews @ foxandfriends @ CNBC"</t>
  </si>
  <si>
    <t>https://twitter.com/realDonaldTrump/status/575589231160127489</t>
  </si>
  <si>
    <t>"@justinraay: @ realDonaldTrump @ RealPro4Real @ TrumpGolfLA. Awesome!"</t>
  </si>
  <si>
    <t>@justinraay @ @ @</t>
  </si>
  <si>
    <t>https://twitter.com/realDonaldTrump/status/575589372302487552</t>
  </si>
  <si>
    <t>" @ sandykjack: @ realDonaldTrump -You are what America needs right now- We need a bad-ass President that we can trust and knows how to lead"</t>
  </si>
  <si>
    <t>https://twitter.com/realDonaldTrump/status/575590516919664640</t>
  </si>
  <si>
    <t>" @ justrelaxfornow: @ realDonaldTrump @ RealPro4Real @ TrumpGolfLA Your son Eric is awesome."</t>
  </si>
  <si>
    <t>https://twitter.com/realDonaldTrump/status/575651674922074112</t>
  </si>
  <si>
    <t>GET READY!! The # TrumpFerryPoint tee sheet opens TODAY @10am EST on our website for April 1st-30th! @ TrumpFerryPoint</t>
  </si>
  <si>
    <t>@10am @</t>
  </si>
  <si>
    <t>https://twitter.com/realDonaldTrump/status/575689461041733634</t>
  </si>
  <si>
    <t>" @ kenzig: Time to throw your hat in the ring Mr. Trump. Currently we have a liar, a repeat, overzealous tea partier, some Govs...blah"</t>
  </si>
  <si>
    <t>https://twitter.com/realDonaldTrump/status/575689714193190913</t>
  </si>
  <si>
    <t>" @ Warrior_Dave: @ photomateme @ jacknicklaus I see it every day from the Whitestone - can't wait to play a round with my CGXs and Airmax's"</t>
  </si>
  <si>
    <t>https://twitter.com/realDonaldTrump/status/575689788566544384</t>
  </si>
  <si>
    <t>" @ iamgerg: @ realDonaldTrump There‚Äôs only one guy with the intellect, balls and know how to fix this country‚Ä¶Donald Trump 2016"</t>
  </si>
  <si>
    <t>https://twitter.com/realDonaldTrump/status/575692016190885888</t>
  </si>
  <si>
    <t>" @ Sherry09 @ realDonaldTrump Please announce that you're running for president soon. We all need some hope for the future!"</t>
  </si>
  <si>
    <t>https://twitter.com/realDonaldTrump/status/575731999165579265</t>
  </si>
  <si>
    <t>" @ chiyankfred @ TrumpDoral Mr. Trump after watching this weekend my next father son golf outing will be at the Blue Monster! Looked great"</t>
  </si>
  <si>
    <t>https://twitter.com/realDonaldTrump/status/575738296086700032</t>
  </si>
  <si>
    <t>" @ pimpincrxboy @ realDonaldTrump can't wait to play trump national and it was a real treat to see Donald Trump there today. # topnotch" Thanks</t>
  </si>
  <si>
    <t>https://twitter.com/realDonaldTrump/status/575744428041715712</t>
  </si>
  <si>
    <t>" @ SLanister @ realDonaldTrump @ Sherry09 please hurry up &amp; run, I'll vote for you!!!"</t>
  </si>
  <si>
    <t>https://twitter.com/realDonaldTrump/status/575753750444400640</t>
  </si>
  <si>
    <t>https://twitter.com/realDonaldTrump/status/575753986516652032</t>
  </si>
  <si>
    <t>https://twitter.com/realDonaldTrump/status/575755541437419520</t>
  </si>
  <si>
    <t>Entrepreneurs: Being stubborn is a big part of being a winner. Never give up!</t>
  </si>
  <si>
    <t>https://twitter.com/realDonaldTrump/status/575780006200147969</t>
  </si>
  <si>
    <t>" @ JorgeQB22: " @ realDonaldTrump: Entrepreneurs: Being stubborn is a big part of being a winner. Never give up!""</t>
  </si>
  <si>
    <t>https://twitter.com/realDonaldTrump/status/575822700427399169</t>
  </si>
  <si>
    <t>" @ CalhounDeane: Say what you want about @ realDonaldTrump The Apprentice is SUCH a career saver for so many people!!! # AbsoluteIcon"</t>
  </si>
  <si>
    <t>https://twitter.com/realDonaldTrump/status/575823098391367680</t>
  </si>
  <si>
    <t>" @ DNorrell: @ greta @ StateDept @ FoxNews Trump is only good canidate - non-politician non-insider - bring transpaency back. @ realDonaldTrump"</t>
  </si>
  <si>
    <t>https://twitter.com/realDonaldTrump/status/575824435329925120</t>
  </si>
  <si>
    <t>" @ momtoheather: @ TrumpLasVegas @ realDonaldTrump great Hotel!! Stayed there twice."</t>
  </si>
  <si>
    <t>https://twitter.com/realDonaldTrump/status/575824704373547008</t>
  </si>
  <si>
    <t>" @ MeetinLongBeach: @ TrumpGolfLA @ RepostApp @ PGAGrandSlam Looking forward to welcoming this event to the Greater # LongBeach area! # MeetinLB"</t>
  </si>
  <si>
    <t>https://twitter.com/realDonaldTrump/status/575825043420151808</t>
  </si>
  <si>
    <t>"@AlorAcai: # GoodAdviceIn4Words Vote @ realDonaldTrump For President."</t>
  </si>
  <si>
    <t>@AlorAcai @</t>
  </si>
  <si>
    <t>https://twitter.com/realDonaldTrump/status/575825399701053440</t>
  </si>
  <si>
    <t>" @ jwil444: @ realDonaldTrump @ DNorrell @ greta @ StateDept @ FoxNews Trump would shape the debate and dialogue in a way no one else could"</t>
  </si>
  <si>
    <t>https://twitter.com/realDonaldTrump/status/575830468865605632</t>
  </si>
  <si>
    <t>" @ monkiekaty: @ realDonaldTrump @AlorAcai If Mr. Trump runs for president, we will vote"</t>
  </si>
  <si>
    <t>https://twitter.com/realDonaldTrump/status/575830632493772801</t>
  </si>
  <si>
    <t>"@gsspike: @ jwil444 @ DNorrell @ greta @ StateDept @ FoxNews He's the only one with guts enough to talk about the real issues that count."</t>
  </si>
  <si>
    <t>@gsspike @ @ @ @ @</t>
  </si>
  <si>
    <t>https://twitter.com/realDonaldTrump/status/575830697253842944</t>
  </si>
  <si>
    <t>" @ Joe3957: @ realDonaldTrump @ jwil444 @ DNorrell @ greta @ StateDept @ FoxNews Do it."</t>
  </si>
  <si>
    <t>https://twitter.com/realDonaldTrump/status/575831138565890049</t>
  </si>
  <si>
    <t>"@W_O_R_L_D_USA: @ realDonaldTrump would win any presidential debate. Trump for president!"</t>
  </si>
  <si>
    <t>@W_O_R_L_D_USA @</t>
  </si>
  <si>
    <t>https://twitter.com/realDonaldTrump/status/575831219272724480</t>
  </si>
  <si>
    <t>" @ CharlesGerace: Can't wait to play @ TrumpFerryPoint this April. Tee time already booked. Thanks @ realDonaldTrump for another great course."</t>
  </si>
  <si>
    <t>https://twitter.com/realDonaldTrump/status/575831486428934144</t>
  </si>
  <si>
    <t>" @ russiannavyblog: @ Joe3957 @ jwil444 @ DNorrell @ greta @ StateDept @ FoxNews If there is anything America desperately needs, it's a Trump run!"</t>
  </si>
  <si>
    <t>https://twitter.com/realDonaldTrump/status/575831592712605698</t>
  </si>
  <si>
    <t>" @ SecondToNONE8: The White House is waiting for you to move in, Mr. Trump. @ realDonaldTrump"</t>
  </si>
  <si>
    <t>https://twitter.com/realDonaldTrump/status/575881412378673152</t>
  </si>
  <si>
    <t>" @ monkiekaty: @ realDonaldTrump @ russiannavyblog @ Joe3957 @ jwil444 @ DNorrell @ greta @ StateDept @ FoxNews Yes! Yes! Yes! Trump for President</t>
  </si>
  <si>
    <t>@ @ @ @ @ @ @ @ @</t>
  </si>
  <si>
    <t>https://twitter.com/realDonaldTrump/status/575894794448207872</t>
  </si>
  <si>
    <t>"@HGswiney: @ realDonaldTrump is more than an entrepreneur... He's an American icon-and will definitely get my vote in 2016" Thank you!</t>
  </si>
  <si>
    <t>https://twitter.com/realDonaldTrump/status/575895162716491776</t>
  </si>
  <si>
    <t>" @ newhopenchange: Reading The Art of the Deal for the 4th time over 18 years. Motivational and educational in different ways each time."</t>
  </si>
  <si>
    <t>https://twitter.com/realDonaldTrump/status/575995741946052608</t>
  </si>
  <si>
    <t>" @ dennis_goins: @ realDonaldTrump What are you waiting for? Run! The country needs you! It's now or never! We need leadership!"</t>
  </si>
  <si>
    <t>https://twitter.com/realDonaldTrump/status/575997011587022849</t>
  </si>
  <si>
    <t>Just as I have been saying for MANY years, and while they phony negotiate with the U.S. over nuclear, Iran is taking over Iraq. Really sad!</t>
  </si>
  <si>
    <t>https://twitter.com/realDonaldTrump/status/575998479786360833</t>
  </si>
  <si>
    <t>The problem with the U.S. is that our leadership has no knowledge or ability to negotiate or see into the future. Every nation beats us!</t>
  </si>
  <si>
    <t>https://twitter.com/realDonaldTrump/status/576089949038125056</t>
  </si>
  <si>
    <t>Trump International Hotel, Washington D.C. will be one of the world's top luxury hotels http://www.trump.com/Hotel_Collection/Trump_Washington_DC/Trump_Washington_DC.asp ‚Ä¶</t>
  </si>
  <si>
    <t>https://twitter.com/realDonaldTrump/status/576220206005092352</t>
  </si>
  <si>
    <t>" @ team6Q: ‚ÄúWatch, listen, and # learn. You can‚Äôt know it all yourself. Anyone who thinks they do is destined for mediocrity.‚Äù - Donald Trump"</t>
  </si>
  <si>
    <t>https://twitter.com/realDonaldTrump/status/576222189038530560</t>
  </si>
  <si>
    <t>Wow, little Mac Miller has almost 100 million views on his song, "Donald Trump." Keep pushing Mac and come up with another hit - just do it!</t>
  </si>
  <si>
    <t>https://twitter.com/realDonaldTrump/status/576348536561860608</t>
  </si>
  <si>
    <t>"@SalamifiedRBX: Omg @ realDonaldTrump for president please"</t>
  </si>
  <si>
    <t>@SalamifiedRBX @</t>
  </si>
  <si>
    <t>https://twitter.com/realDonaldTrump/status/576469806750281728</t>
  </si>
  <si>
    <t>Entrepreneurs: A winning attitude will put things in perspective. Keep negative thoughts &amp; people where they belong--out of the big picture.</t>
  </si>
  <si>
    <t>https://twitter.com/realDonaldTrump/status/576471264811966464</t>
  </si>
  <si>
    <t>Entrepreneurs: What is the standard for which you want to be known? Identify that standard &amp; then establish it. Simple, but not easy. Focus!</t>
  </si>
  <si>
    <t>https://twitter.com/realDonaldTrump/status/576473453555032064</t>
  </si>
  <si>
    <t>Entrepreneurs: There are no guarantees, but being ready sure beats being taken by surprise. Know everything you can about what you're doing.</t>
  </si>
  <si>
    <t>https://twitter.com/realDonaldTrump/status/576485549873197056</t>
  </si>
  <si>
    <t>Boy did Pharrell &amp; Robin Thicke get screwed. The Marvin Gaye song sounds nothing like theirs. Get new lawyers fast!</t>
  </si>
  <si>
    <t>https://twitter.com/realDonaldTrump/status/576580399750578177</t>
  </si>
  <si>
    <t>"@NagwareXBL: we need @ realDonaldTrump for president" So true, thanks!</t>
  </si>
  <si>
    <t>@NagwareXBL @</t>
  </si>
  <si>
    <t>https://twitter.com/realDonaldTrump/status/576582971228041216</t>
  </si>
  <si>
    <t>" @ approject: Via @ Pulse2016: Taking @ realDonaldTrump Seriously http://bit.ly/1EiSYKa # TCOT # CCOT" Very interesting, check it out!</t>
  </si>
  <si>
    <t>https://twitter.com/realDonaldTrump/status/576583141764276224</t>
  </si>
  <si>
    <t>" @ donnalee57: @ realDonaldTrump yes sir, wish you were President with decision power to lead this Country back to greatness"</t>
  </si>
  <si>
    <t>https://twitter.com/realDonaldTrump/status/577263812795101185</t>
  </si>
  <si>
    <t>" @ BritLizHilton: # CelebrityApprentice @ DonaldJTrumpJr don't follow me but he has children to be proud of. I really admire @ realDonaldTrump"</t>
  </si>
  <si>
    <t>https://twitter.com/realDonaldTrump/status/577264012733386752</t>
  </si>
  <si>
    <t>" @ Dhami98Devin: As a 16 year old young man, I am very impressed that I haven't been able to put down 'The Art Of The Deal' Great book!"</t>
  </si>
  <si>
    <t>https://twitter.com/realDonaldTrump/status/577264180291624960</t>
  </si>
  <si>
    <t>"@seajay2uk: @ realDonaldTrump @TurnberryBuzz Beautiful sunset of lighthouse and Ailsa Craig. https://twitter.com/seajay2uk/status/577248277869015040/photo/1pic.twitter.com/hrLtFqPZDO "</t>
  </si>
  <si>
    <t>https://twitter.com/realDonaldTrump/status/577286643197087744</t>
  </si>
  <si>
    <t>" @ EdgeCGroup: Back in # NYC for a HUGE week meeting our partners. Staying at the highly recommended @TrumpSoHo @ realDonaldTrump"</t>
  </si>
  <si>
    <t>https://twitter.com/realDonaldTrump/status/577420791475789824</t>
  </si>
  <si>
    <t>. @ foxandfriends at 7:00 A.M.</t>
  </si>
  <si>
    <t>https://twitter.com/realDonaldTrump/status/577423496285933568</t>
  </si>
  <si>
    <t>" @ foxesbA: @ realDonaldTrump @ foxandfriends My favorite part of the week is listening to you on Monday mornings # morningsarebetterwithfriends</t>
  </si>
  <si>
    <t>https://twitter.com/realDonaldTrump/status/577423599012810752</t>
  </si>
  <si>
    <t>" @ fackinpeter: @ realDonaldTrump @ foxandfriends i cant wait"</t>
  </si>
  <si>
    <t>https://twitter.com/realDonaldTrump/status/577427919431200768</t>
  </si>
  <si>
    <t>" @ 888maggie888: @ realDonaldTrump @ foxandfriends Everyone wants to know what The Donald thinks. Thanks Fox for the interesting talk.</t>
  </si>
  <si>
    <t>https://twitter.com/realDonaldTrump/status/577428234838634496</t>
  </si>
  <si>
    <t>"@jakematt1999: @ realDonaldTrump should do more on # FoxNews # EverydayIsBetterWithTrump"</t>
  </si>
  <si>
    <t>https://twitter.com/realDonaldTrump/status/577428289842712576</t>
  </si>
  <si>
    <t>" @ fackinpeter: @ realDonaldTrump you sound really presidential on @ foxandfriends 2016 cant come soon enough i know you will win"</t>
  </si>
  <si>
    <t>https://twitter.com/realDonaldTrump/status/577466602574233600</t>
  </si>
  <si>
    <t>"@JenninBoca: I enjoy seeing @ realDonaldTrump on @ foxandfriends. "President Trump" has a lovely ring to it, I think. # TeamTrump @ FoxNews"</t>
  </si>
  <si>
    <t>@JenninBoca @ @ @</t>
  </si>
  <si>
    <t>https://twitter.com/realDonaldTrump/status/577467745832464384</t>
  </si>
  <si>
    <t>" @ fc61e7ca3dac404: @ realDonaldTrump a great candidate for president! H:-)ope with my heart u run! Our country needs u"</t>
  </si>
  <si>
    <t>https://twitter.com/realDonaldTrump/status/577484222581047296</t>
  </si>
  <si>
    <t>" @ StuartY19 @ realDonaldTrump Celebrity apprentice is great, got right into the series, big fan of it now!" Great!</t>
  </si>
  <si>
    <t>https://twitter.com/realDonaldTrump/status/577538338586038272</t>
  </si>
  <si>
    <t>Trump National Golf Club Bedminster, New Jersey, has courses designed by Tom Fazio &amp; 16 acres of practice facilities. http://www.trump.com/Golf_Clubs/Bedminster/Bedminster.asp ‚Ä¶</t>
  </si>
  <si>
    <t>https://twitter.com/realDonaldTrump/status/577545820259659777</t>
  </si>
  <si>
    <t>" @ firemanshaun55 Absolutely love @ TrumpToronto impeccable service, well deserved #1 ranking. Congrats! @ TripAdvisor # Toronto" Thank you.</t>
  </si>
  <si>
    <t>https://twitter.com/realDonaldTrump/status/577547385045401600</t>
  </si>
  <si>
    <t>" @ SamDoyle12 @ realDonaldTrump when starting a business, what is the most important aspect?" Find work that you love--be passionate about it.</t>
  </si>
  <si>
    <t>https://twitter.com/realDonaldTrump/status/577569324682096640</t>
  </si>
  <si>
    <t>" @ ortonsearch Accepted membership to Turnberry Golf Club today. Your plans sound amazing! Excited about the season ahead" Great--have fun!</t>
  </si>
  <si>
    <t>https://twitter.com/realDonaldTrump/status/577575860041064448</t>
  </si>
  <si>
    <t>" @ Mayhemsolis @ realDonaldTrump any tips on staying motivated?" Keep focused on your goals. Think about them daily-- &amp; don't lose momentum.</t>
  </si>
  <si>
    <t>https://twitter.com/realDonaldTrump/status/577647351910772737</t>
  </si>
  <si>
    <t>" @ jcosmofisher: If Donald Trump runs for president in 2016 he most certainly has my vote. We need to get this country turned around"</t>
  </si>
  <si>
    <t>https://twitter.com/realDonaldTrump/status/577647731147202560</t>
  </si>
  <si>
    <t>" @ grahamclark: Is it just me or does @ realDonaldTrump seem nice?"</t>
  </si>
  <si>
    <t>https://twitter.com/realDonaldTrump/status/577713428766175232</t>
  </si>
  <si>
    <t>" @ 1a0e358348904f5: We need a president that can get America back on track and get things done! @ realDonaldTrump for president!"</t>
  </si>
  <si>
    <t>https://twitter.com/realDonaldTrump/status/577714182587572224</t>
  </si>
  <si>
    <t>" @ craigmacwilson: @ realDonaldTrump 'Run Donald, RUN!'"</t>
  </si>
  <si>
    <t>https://twitter.com/realDonaldTrump/status/577714894071554048</t>
  </si>
  <si>
    <t>"@Jack_P_Ivory: @ realDonaldTrump is the only person alive who could clean up the mess Obama left us." True!</t>
  </si>
  <si>
    <t>https://twitter.com/realDonaldTrump/status/577715421761130496</t>
  </si>
  <si>
    <t>"@AnitaMarkdjones: @ realDonaldTrump agree , he has my vote !!"</t>
  </si>
  <si>
    <t>@AnitaMarkdjones @</t>
  </si>
  <si>
    <t>https://twitter.com/realDonaldTrump/status/577716006195503104</t>
  </si>
  <si>
    <t>" @ myhealthcoach1: Your C-PAC speech 2015 was presented so clear, straight forward it made it so easy to understand wt prob US has!"</t>
  </si>
  <si>
    <t>https://twitter.com/realDonaldTrump/status/577837200139780096</t>
  </si>
  <si>
    <t>"@Jack_P_Ivory I'm a # trump fan even though I live outside the U.S. but I like what I read and see from him. He takes no BS!" True!</t>
  </si>
  <si>
    <t>https://twitter.com/realDonaldTrump/status/577925865188810752</t>
  </si>
  <si>
    <t>" @ SamDoyle12 when discouragement comes in the business, what would be your suggestion?" You have to expect problems. Keep moving forward.</t>
  </si>
  <si>
    <t>https://twitter.com/realDonaldTrump/status/577927414942150656</t>
  </si>
  <si>
    <t>Entrepreneurs: Success is good. Success with significance is even better. Make your work count.</t>
  </si>
  <si>
    <t>https://twitter.com/realDonaldTrump/status/577928816422711298</t>
  </si>
  <si>
    <t>Entrepreneurs: We win in our daily lives by being careful with every day, every moment.</t>
  </si>
  <si>
    <t>https://twitter.com/realDonaldTrump/status/577929490564800516</t>
  </si>
  <si>
    <t>Entrepreneurs: See yourself as an organization. Pay attention to every facet of your life. What's strong? What's weak? What's missing?</t>
  </si>
  <si>
    <t>https://twitter.com/realDonaldTrump/status/577984798565728256</t>
  </si>
  <si>
    <t>" @ playazball: @ JoshCalebKing @ BestBergerEver @ realDonaldTrump and the Irish love Trump! pic.twitter.com/ZAYbGq0RUe"</t>
  </si>
  <si>
    <t>https://twitter.com/realDonaldTrump/status/577984886688059392</t>
  </si>
  <si>
    <t>" @ d_mc_cullough: @ paddyb_ireland @ realDonaldTrump Do ya not know this wee man is one of the best in the world."</t>
  </si>
  <si>
    <t>https://twitter.com/realDonaldTrump/status/577984985367474176</t>
  </si>
  <si>
    <t>" @ JoshCalebKing: @ BestBergerEver @ realDonaldTrump Trumpy really loves the Irish!"</t>
  </si>
  <si>
    <t>https://twitter.com/realDonaldTrump/status/578150680541708288</t>
  </si>
  <si>
    <t>"@TMAC7771: @ realDonaldTrump run 4 president we need your business mind to make America great again"</t>
  </si>
  <si>
    <t>@TMAC7771 @</t>
  </si>
  <si>
    <t>https://twitter.com/realDonaldTrump/status/578189944931414016</t>
  </si>
  <si>
    <t>"@thatjguy92: Mark it down @ realDonaldTrump has my vote" Great!</t>
  </si>
  <si>
    <t>@thatjguy92 @</t>
  </si>
  <si>
    <t>https://twitter.com/realDonaldTrump/status/578191159912214528</t>
  </si>
  <si>
    <t>" @ TheRealHabanero: The thought of you becoming president of the United States is the only thing that gives me hope for this country's future</t>
  </si>
  <si>
    <t>https://twitter.com/realDonaldTrump/status/578191432508387330</t>
  </si>
  <si>
    <t>"@ezika101: @ realDonaldTrump # Trump2016 # jobsmatter"</t>
  </si>
  <si>
    <t>@ezika101 @</t>
  </si>
  <si>
    <t>https://twitter.com/realDonaldTrump/status/578196780384460800</t>
  </si>
  <si>
    <t>" @ vinceconley: @ realDonaldTrump woohoo! The United States of America President Trump! I like the sound of that! # Trump2016"</t>
  </si>
  <si>
    <t>https://twitter.com/realDonaldTrump/status/578196983522979840</t>
  </si>
  <si>
    <t>" @ MidvilleB: @ realDonaldTrump Please run &amp; save this country"</t>
  </si>
  <si>
    <t>https://twitter.com/realDonaldTrump/status/578197062317170688</t>
  </si>
  <si>
    <t>" @ MyTime28: @ FoxBusiness @ realDonaldTrump I rather see him as President than any Republican out there, at least he will think $$$$ and sense</t>
  </si>
  <si>
    <t>https://twitter.com/realDonaldTrump/status/578197286662103040</t>
  </si>
  <si>
    <t>"@WillAA99: @ realDonaldTrump For The Love of The United States of America don't let another Bush or Clinton in Office! Run Donald Trump Run!</t>
  </si>
  <si>
    <t>@WillAA99 @</t>
  </si>
  <si>
    <t>https://twitter.com/realDonaldTrump/status/578225187100991488</t>
  </si>
  <si>
    <t>April is Autism Awareness Month, join me in raising awareness - get your ‚ÄúLight It Up Blue‚Äù sign here! # LIUB http://bit.ly/LIUBselfie</t>
  </si>
  <si>
    <t>https://twitter.com/realDonaldTrump/status/578243939372830720</t>
  </si>
  <si>
    <t>Corey Lewandowski, Senior Political Adviser: "Mr.Trump has the vision and leadership skills to bring our country back to greatness."</t>
  </si>
  <si>
    <t>https://twitter.com/realDonaldTrump/status/578282348501929984</t>
  </si>
  <si>
    <t>Trump National Golf Club, Washington, D.C., is located on 600 acres and fronts the Potomac River. Spectacular!http://www.trump.com/Golf_Clubs/Washington_DC/Washington_DC.asp ‚Ä¶</t>
  </si>
  <si>
    <t>https://twitter.com/realDonaldTrump/status/578282613896572928</t>
  </si>
  <si>
    <t>THE DONALD J. TRUMP PRESIDENTIAL EXPLORATORY COMMITTEE-http://on.fb.me/1x1AI8j</t>
  </si>
  <si>
    <t>https://twitter.com/realDonaldTrump/status/578363362893004800</t>
  </si>
  <si>
    <t>" @ JLogossoComedy: I've never voted... If @ realDonaldTrump runs for # President .... I'm voting for him"</t>
  </si>
  <si>
    <t>https://twitter.com/realDonaldTrump/status/578363563229782016</t>
  </si>
  <si>
    <t>" @ rCoolJR: @ realDonaldTrump # Trump2016!!! You got our votes!!! Make it happen!!"</t>
  </si>
  <si>
    <t>https://twitter.com/realDonaldTrump/status/578363659644203008</t>
  </si>
  <si>
    <t>" @ aozsvath: @ realDonaldTrump Please Run for the president, and make America great again. Americans worked too hard to lose their country!!!"</t>
  </si>
  <si>
    <t>https://twitter.com/realDonaldTrump/status/578364048678477824</t>
  </si>
  <si>
    <t>" @ Boarcane: DonaldTrump We need you to run and WIN! A true patriot with only the country's best interest at heart. https://twitter.com/Boarcane/status/578358741441052673/photo/1pic.twitter.com/6LIcHFMx2G</t>
  </si>
  <si>
    <t>https://twitter.com/realDonaldTrump/status/578364283169439744</t>
  </si>
  <si>
    <t>" @ nicolesavilla: # trumpforpresident hell yes!!! I'd vote for @ realDonaldTrump in a heartbeat!!!"</t>
  </si>
  <si>
    <t>https://twitter.com/realDonaldTrump/status/578538743033937920</t>
  </si>
  <si>
    <t>" @ littlevd23 @ rosannascotto He is what this country needs! Mr.Trump would undoubtedly do all the right things to make the USA respectable"</t>
  </si>
  <si>
    <t>https://twitter.com/realDonaldTrump/status/578554391252353025</t>
  </si>
  <si>
    <t>" @ matt_med @ realDonaldTrump Trump 2016! Has a nice ring to it! You have my vote! Please run!"</t>
  </si>
  <si>
    <t>https://twitter.com/realDonaldTrump/status/578560996089950210</t>
  </si>
  <si>
    <t>" @ annmcg01 @ rosannascotto Much as I will miss Celeb Apprentice, we need a real President! I'd vote for him! Love to see him on # GDNY"</t>
  </si>
  <si>
    <t>https://twitter.com/realDonaldTrump/status/578569594983575552</t>
  </si>
  <si>
    <t>" @ LittmannRaymond @ realDonaldTrump He would be a GREAT PRESIDENT and we need him to represent and protect America's interests worldwide."</t>
  </si>
  <si>
    <t>https://twitter.com/realDonaldTrump/status/578579306261118976</t>
  </si>
  <si>
    <t>" @ TalkerNewYorker I love the Trump Family. They have done so much just in # NYC, how lucky other parts get to benefit! # GoodFamily"</t>
  </si>
  <si>
    <t>https://twitter.com/realDonaldTrump/status/578590235501682688</t>
  </si>
  <si>
    <t>" @ yo_rocky Right now... I would vote for @ realDonaldTrump for president."</t>
  </si>
  <si>
    <t>https://twitter.com/realDonaldTrump/status/578596301190881280</t>
  </si>
  <si>
    <t>Trump Int'l Hotel &amp; Tower, New York has the perfect Manhattan location &amp; @ jeangeorges is the signature restaurant. http://www.trump.com/Hotel_Collection/Trump_New_york/Trump_New_York.asp ‚Ä¶</t>
  </si>
  <si>
    <t>https://twitter.com/realDonaldTrump/status/578604165582200832</t>
  </si>
  <si>
    <t>"@Smilin_Smuggler @ realDonaldTrump You have my vote! # trumpforpresident # Trump2016"</t>
  </si>
  <si>
    <t>@Smilin_Smuggler @</t>
  </si>
  <si>
    <t>https://twitter.com/realDonaldTrump/status/578608524239974400</t>
  </si>
  <si>
    <t>" @ HORPTyler While I'll miss the Celebrity Apprentice Season 15, I think it's great that @ realDonaldTrump will try for the White House."</t>
  </si>
  <si>
    <t>https://twitter.com/realDonaldTrump/status/578623092416778240</t>
  </si>
  <si>
    <t>Trump Golf Links at Ferry Point, an 18 hole public golf course in the Bronx, New York, is opening soon! http://www.trump.com/Golf_Clubs/Bronx/bronx.asp ‚Ä¶</t>
  </si>
  <si>
    <t>https://twitter.com/realDonaldTrump/status/578654022216843264</t>
  </si>
  <si>
    <t>.@TrumpSoHo New York has interiors by celebrated design house Fendi Casa and 360 degree views of the city skyline. http://www.trump.com/Hotel_Collection/Trump_SoHo/Trump_SoHo.asp ‚Ä¶</t>
  </si>
  <si>
    <t>https://twitter.com/realDonaldTrump/status/578659817453182976</t>
  </si>
  <si>
    <t>" @ john_siracusa @ realDonaldTrump @ Boarcane "President Donald Trump" would be an awesome presence in # America ; and we regain respect."</t>
  </si>
  <si>
    <t>https://twitter.com/realDonaldTrump/status/578934243193200640</t>
  </si>
  <si>
    <t>" @ zaneypeterson @ realDonaldTrump you have my vote!"</t>
  </si>
  <si>
    <t>https://twitter.com/realDonaldTrump/status/578936397744250880</t>
  </si>
  <si>
    <t>"@moniquehorsey I really love and admire @ realDonaldTrump's high level of work ethic &amp; motivation. Very inspiring to entrepreneurs!" Thanks</t>
  </si>
  <si>
    <t>https://twitter.com/realDonaldTrump/status/578940178204647424</t>
  </si>
  <si>
    <t>Trump National Golf Club Los Angeles fronts the Pacific Ocean and has an 18 hole Pete Dye course. Beautiful! http://www.trump.com/Golf_Clubs/Los_Angeles/Los_Angeles.asp ‚Ä¶</t>
  </si>
  <si>
    <t>https://twitter.com/realDonaldTrump/status/578946794337497088</t>
  </si>
  <si>
    <t>Entrepreneurs: Set the example, and you'll be a magnet for the right people. That's the best way to work with people you like.</t>
  </si>
  <si>
    <t>https://twitter.com/realDonaldTrump/status/578950793874829312</t>
  </si>
  <si>
    <t>Entrepreneurs: Learn to be succinct. Can you tell someone your idea in three minutes or less? Be clear and concise.</t>
  </si>
  <si>
    <t>https://twitter.com/realDonaldTrump/status/578951084967751681</t>
  </si>
  <si>
    <t>Entrepreneurs: Let your actions show that you're the best. See each day as an opportunity to show you can do business at the highest level.</t>
  </si>
  <si>
    <t>https://twitter.com/realDonaldTrump/status/578977458776633344</t>
  </si>
  <si>
    <t>" @ RaffleWinner @ realDonaldTrump I can't decide if you will be a great President or the GREATEST President! # Trump2016"</t>
  </si>
  <si>
    <t>https://twitter.com/realDonaldTrump/status/578989025396154368</t>
  </si>
  <si>
    <t>https://twitter.com/realDonaldTrump/status/578999617527898112</t>
  </si>
  <si>
    <t>" @ SamDoyle12 @ realDonaldTrump Thanks for the quotes today---a month away of starting my own business # helpful" Good luck.</t>
  </si>
  <si>
    <t>https://twitter.com/realDonaldTrump/status/579009733673250816</t>
  </si>
  <si>
    <t>" @ dulcifybp @seajay2uk @ realDonaldTrump @ VisitAyrshire what a great credit to Donald Trump" Thanks.</t>
  </si>
  <si>
    <t>@ @seajay2uk @ @</t>
  </si>
  <si>
    <t>https://twitter.com/realDonaldTrump/status/579016355116101632</t>
  </si>
  <si>
    <t>. @ MiamiHerald discusses our @ TrumpCollection # TrumpPets program @ TrumpDoral:http://hrld.us/1CDCf6g</t>
  </si>
  <si>
    <t>https://twitter.com/realDonaldTrump/status/579816850097328128</t>
  </si>
  <si>
    <t>https://twitter.com/realDonaldTrump/status/579817767467106305</t>
  </si>
  <si>
    <t>" @ JJJ2323: Treated myself to a few nights in Trump Tower in Chicago. All I can say is ..WOW. You know how to look after your guests"</t>
  </si>
  <si>
    <t>https://twitter.com/realDonaldTrump/status/579818283945328640</t>
  </si>
  <si>
    <t>" @ wizardofwords: @ VictoriaJacobs @ TrumpToronto Yes, I loved it! Close to # UnionStation for train travellers, which is what I was. # Toronto"</t>
  </si>
  <si>
    <t>https://twitter.com/realDonaldTrump/status/579818935517888512</t>
  </si>
  <si>
    <t>" @ TravelBabe78: @ realDonaldTrump You will have my vote. # PresidentTrump"</t>
  </si>
  <si>
    <t>https://twitter.com/realDonaldTrump/status/579820457861472256</t>
  </si>
  <si>
    <t>" @ JefferyAArnold: # TedCruz for president? Haha. Really @ tedcruz? You should run as support for @ realDonaldTrump, not as a candidate."</t>
  </si>
  <si>
    <t>https://twitter.com/realDonaldTrump/status/579820706281758720</t>
  </si>
  <si>
    <t>" @ TylerLeeSmit: I found a few of your buildings in Busan, South Korea. They're looking clean and beautiful. Keep expanding the empire!"</t>
  </si>
  <si>
    <t>https://twitter.com/realDonaldTrump/status/579955899034398720</t>
  </si>
  <si>
    <t>"@BellaNYCMag: ‚ÄúYou have to think anyway, so why not think big?‚Äù @ realdonaldtrump inside the pages of our # Spring‚Ä¶ https://instagram.com/p/0kSfxioKdG/ "</t>
  </si>
  <si>
    <t>@BellaNYCMag @</t>
  </si>
  <si>
    <t>https://twitter.com/realDonaldTrump/status/579956264811253761</t>
  </si>
  <si>
    <t>" @ JudyBaldasaro: It was a pleasure to meet Donald with Rep @ Al_Baldasaro &amp; I at VIP Recept in Amherst, NH # nhpoliticspic.twitter.com/pNxEacFIpz</t>
  </si>
  <si>
    <t>https://twitter.com/realDonaldTrump/status/579956724901216256</t>
  </si>
  <si>
    <t>"@KirstyDace: A brilliant weekend at Turnberry. Polite, friendly staff, delicious food and beautiful setting. https://twitter.com/KirstyDace/status/579748806843088896/photo/1pic.twitter.com/eANOCOO6QJ "</t>
  </si>
  <si>
    <t>https://twitter.com/realDonaldTrump/status/579957213403475968</t>
  </si>
  <si>
    <t>Will be on @ foxandfriends at 7:00 - 15 minutes! Enjoy.</t>
  </si>
  <si>
    <t>https://twitter.com/realDonaldTrump/status/579957499320758272</t>
  </si>
  <si>
    <t>" @ duranshingange1: @ realDonaldTrump i work hard everyday to be like u one day in my life." Great, you will be very successful!</t>
  </si>
  <si>
    <t>https://twitter.com/realDonaldTrump/status/579957884160753664</t>
  </si>
  <si>
    <t>" @ StephenMangan: Enjoying @ realDonaldTrump's thinking face pic.twitter.com/MY3fT6k2I9"</t>
  </si>
  <si>
    <t>https://twitter.com/realDonaldTrump/status/579967210640261121</t>
  </si>
  <si>
    <t>" @ belllabooo13: @ foxandfriends @ realDonaldTrump great job Mr Trump lots of great ideas!! Looking forward to hearing more from you God Bless!</t>
  </si>
  <si>
    <t>https://twitter.com/realDonaldTrump/status/579967527926804480</t>
  </si>
  <si>
    <t>" @ chingaling3: @ realDonaldTrump Praying that you have a productive day. Give God thanks. He gave you the ability to succeed." Thank you.</t>
  </si>
  <si>
    <t>https://twitter.com/realDonaldTrump/status/579967607526285312</t>
  </si>
  <si>
    <t>" @ NeilWipperman: @ foxandfriends @ realDonaldTrump @ tedcruz Go Team Trump!"</t>
  </si>
  <si>
    <t>https://twitter.com/realDonaldTrump/status/579967737709142016</t>
  </si>
  <si>
    <t>"@JohnFulthorpe: America needs @ realDonaldTrump He is the only one who can save us from the Leftie, Liberal Fascists. # VoteTrump"</t>
  </si>
  <si>
    <t>@JohnFulthorpe @</t>
  </si>
  <si>
    <t>https://twitter.com/realDonaldTrump/status/579990640441892865</t>
  </si>
  <si>
    <t>" @ suddy25 just watched celebrity apprentice in England. Wonderful. How did you choose between them. Whole prog was great. Thank you."</t>
  </si>
  <si>
    <t>https://twitter.com/realDonaldTrump/status/579993635783065600</t>
  </si>
  <si>
    <t>" @ CahlRStorrie I think @ realDonaldTrump is the only reason I watch Fox and Friends. Honest man he is." @ foxandfriends</t>
  </si>
  <si>
    <t>https://twitter.com/realDonaldTrump/status/579998831837868032</t>
  </si>
  <si>
    <t>" @ kazmat67 @ realDonaldTrump Awesome weekend at # Turnberry my new favourite place!" Great!</t>
  </si>
  <si>
    <t>https://twitter.com/realDonaldTrump/status/580005427968143360</t>
  </si>
  <si>
    <t>" @ greigaspinall @ realDonaldTrump great show! Shame we are so behind in the UK. The 2011 season just finished! Well done @ johnrich" Thanks.</t>
  </si>
  <si>
    <t>https://twitter.com/realDonaldTrump/status/580029240579633152</t>
  </si>
  <si>
    <t>" @ JoanSlavin1 @ greigaspinall @ johnrich Simply BRILLIANT would never miss it Trump family a credit to society re charitable donations"</t>
  </si>
  <si>
    <t>https://twitter.com/realDonaldTrump/status/580034992329342977</t>
  </si>
  <si>
    <t>Via @ UnionLeader by @ tuohy: ‚ÄúTrump says he will decide on a presidential run by June‚Äù http://www.unionleader.com/apps/pbcs.dll/article?AID=/20150319/NEWS0605/150318876 ‚Ä¶</t>
  </si>
  <si>
    <t>https://twitter.com/realDonaldTrump/status/580042127234744320</t>
  </si>
  <si>
    <t>ICYMI, ‚ÄúRaw video: Donald Trump speaks at Rep. Steve Stepanek's Amherst reception‚Äù http://www.wmur.com/politics/donald-trump-speaks-at-amherst-reception/31905912 ‚Ä¶ via @ wmur9</t>
  </si>
  <si>
    <t>https://twitter.com/realDonaldTrump/status/580058663290830849</t>
  </si>
  <si>
    <t>‚ÄúIn N.H., Trump says his business experience would play well in government‚Äù http://www.concordmonitor.com/news/politicalmonitor/16184925-95/in-nh-trump-says-his-business-experience-would-play-well-in-government ‚Ä¶ via @ ConMonitorNews by @ AP</t>
  </si>
  <si>
    <t>https://twitter.com/realDonaldTrump/status/580065749441617923</t>
  </si>
  <si>
    <t>" @ ArsenalHobbo Just finished watching celebrity apprentice @ realDonaldTrump @ IvankaTrump on the BBC great work guys for such a good cause"</t>
  </si>
  <si>
    <t>https://twitter.com/realDonaldTrump/status/580148430900695041</t>
  </si>
  <si>
    <t>Will be on @ megynkelly tonight at 9:00. WILL BE TALKING ABOUT EVERYTHING!</t>
  </si>
  <si>
    <t>https://twitter.com/realDonaldTrump/status/580149018786967552</t>
  </si>
  <si>
    <t>" @ megynkelly: # KellyFile behind-the-scenes: Here I am with @ realDonaldTrump on set! He joins me at 9p ET ‚Äì tune in. pic.twitter.com/QUVZt6NceC"</t>
  </si>
  <si>
    <t>https://twitter.com/realDonaldTrump/status/580152116607631360</t>
  </si>
  <si>
    <t>" @ FatRotty: I can't wait for @ realDonaldTrump to beat Ted Cruz down in a debate. # Trump2016"</t>
  </si>
  <si>
    <t>https://twitter.com/realDonaldTrump/status/580160609876111360</t>
  </si>
  <si>
    <t>" @ Wastehe: @ realDonaldTrump @ FatRotty well @ realDonaldTrump make an announcement. I love you and I want to see you do it!"</t>
  </si>
  <si>
    <t>https://twitter.com/realDonaldTrump/status/580160957273473024</t>
  </si>
  <si>
    <t>" @ cclkm: @ realDonaldTrump @ megynkelly Run Donald Run!"</t>
  </si>
  <si>
    <t>https://twitter.com/realDonaldTrump/status/580163627975606272</t>
  </si>
  <si>
    <t>" @ ULTIMATE_TREE: @ realDonaldTrump Donald you inspired me in business to mop up my competition the same way you do."</t>
  </si>
  <si>
    <t>https://twitter.com/realDonaldTrump/status/580163676864430080</t>
  </si>
  <si>
    <t>" @ belllachay: @ realDonaldTrump Please tell me you're going to run for the BIG one...PRESIDENT! USA needs you! # AllTheWay # VoteTrump"</t>
  </si>
  <si>
    <t>https://twitter.com/realDonaldTrump/status/580164190633140224</t>
  </si>
  <si>
    <t>" @ chriswerner1988: @ realDonaldTrump Make the announcement June 14th !"</t>
  </si>
  <si>
    <t>https://twitter.com/realDonaldTrump/status/580164606385098752</t>
  </si>
  <si>
    <t>" @ am_burns13: Currently rooting for @ realDonaldTrump to announce his 2016 campaign"</t>
  </si>
  <si>
    <t>https://twitter.com/realDonaldTrump/status/580164653176774656</t>
  </si>
  <si>
    <t>" @ lancebagley1: @ realDonaldTrump Lend Us your Steel. Run. Run. RUN. # Trump2016"</t>
  </si>
  <si>
    <t>https://twitter.com/realDonaldTrump/status/580221208639197184</t>
  </si>
  <si>
    <t>" @ raymeem: @ megynkelly @ realDonaldTrump I see Donald is the only guy who makes sense on economic reality.He sees na√Øvet√© of America vs China</t>
  </si>
  <si>
    <t>https://twitter.com/realDonaldTrump/status/580221385127141376</t>
  </si>
  <si>
    <t>"@JeremyTheDrift: @ realDonaldTrump please run , you are republicans only hope "</t>
  </si>
  <si>
    <t>@JeremyTheDrift @</t>
  </si>
  <si>
    <t>https://twitter.com/realDonaldTrump/status/580222003690545152</t>
  </si>
  <si>
    <t>" @ foxrocks2012: " @ TrumpGolfLA" @ Daniel_Logan "Amazing double rainbow above the course": "pic.twitter.com/xG0cDntP1x" A Good Omen for DonaldTrump</t>
  </si>
  <si>
    <t>https://twitter.com/realDonaldTrump/status/580222630080417793</t>
  </si>
  <si>
    <t>" @ alorcafesocial: @ realDonaldTrump @BellaNYCMag love YA Donald!!"</t>
  </si>
  <si>
    <t>https://twitter.com/realDonaldTrump/status/580223592190865408</t>
  </si>
  <si>
    <t>"@BasilicaCEO: Annoyed that Ted Cruz announced he's running because I don't like anyone except @ realDonaldTrump.</t>
  </si>
  <si>
    <t>@BasilicaCEO @</t>
  </si>
  <si>
    <t>https://twitter.com/realDonaldTrump/status/580223939064012800</t>
  </si>
  <si>
    <t>" @ brianjohnson4: When you become President, who would be the secretary of the Treasury? No one can run a business better that you."</t>
  </si>
  <si>
    <t>https://twitter.com/realDonaldTrump/status/580224516313518080</t>
  </si>
  <si>
    <t>" @ JaayZen: @ realDonaldTrump @ chriswerner1988 Run Donald Run! @ seanhannity"</t>
  </si>
  <si>
    <t>https://twitter.com/realDonaldTrump/status/580224928093507584</t>
  </si>
  <si>
    <t>"@NJunger_19: @ realDonaldTrump Ok Ted effing Cruz is running. Come on Donald. For the love of God run. NEVER voted REP, but I WILL if u run.</t>
  </si>
  <si>
    <t>@NJunger_19 @</t>
  </si>
  <si>
    <t>https://twitter.com/realDonaldTrump/status/580225209476759552</t>
  </si>
  <si>
    <t>" @ marko0524: @ realDonaldTrump Run Donald Run"</t>
  </si>
  <si>
    <t>https://twitter.com/realDonaldTrump/status/580225286295437312</t>
  </si>
  <si>
    <t>" @ ColinSWood: 1) I will vote for you @ realDonaldTrump"</t>
  </si>
  <si>
    <t>https://twitter.com/realDonaldTrump/status/580225329404514304</t>
  </si>
  <si>
    <t>" @ fackinpeter: @ realDonaldTrump this country needs you!!"</t>
  </si>
  <si>
    <t>https://twitter.com/realDonaldTrump/status/580226047825846272</t>
  </si>
  <si>
    <t>" @ vidortwitt: @ realDonaldTrump plz run for President and get this country back on track! Plzzzzz!"</t>
  </si>
  <si>
    <t>https://twitter.com/realDonaldTrump/status/580226150925996033</t>
  </si>
  <si>
    <t>" @ luisaorozcov: My dream! @ realDonaldTrump is an example of life https://twitter.com/luisaorozcov/status/580223129651380224/photo/1pic.twitter.com/EBvEeowjKL "</t>
  </si>
  <si>
    <t>https://twitter.com/realDonaldTrump/status/580226259453657088</t>
  </si>
  <si>
    <t>" @ Matt_The_Stud: @ realDonaldTrump you have my vote if you commit. You know what you can do. Give your people what America needs.</t>
  </si>
  <si>
    <t>https://twitter.com/realDonaldTrump/status/580226354748194816</t>
  </si>
  <si>
    <t>"@CVergara32: @ realDonaldTrump for president"</t>
  </si>
  <si>
    <t>@CVergara32 @</t>
  </si>
  <si>
    <t>https://twitter.com/realDonaldTrump/status/580226385614094336</t>
  </si>
  <si>
    <t>" @ SCOTTMALOUFF: @ realDonaldTrump you have to run!! Your next!!"</t>
  </si>
  <si>
    <t>https://twitter.com/realDonaldTrump/status/580226894978781184</t>
  </si>
  <si>
    <t>" @ DinoPetrongolo: @ realDonaldTrump 2016"</t>
  </si>
  <si>
    <t>https://twitter.com/realDonaldTrump/status/580227271279173632</t>
  </si>
  <si>
    <t>" @ joelleangeli: @ realDonaldTrump I'm patiently awaiting a big announcement... # Trump2016"</t>
  </si>
  <si>
    <t>https://twitter.com/realDonaldTrump/status/580232858436022272</t>
  </si>
  <si>
    <t>"@anon_thom: You have my vote @ realDonaldTrump"</t>
  </si>
  <si>
    <t>@anon_thom @</t>
  </si>
  <si>
    <t>https://twitter.com/realDonaldTrump/status/580233000492933120</t>
  </si>
  <si>
    <t>" @ DrewPalmquist: @ realDonaldTrump for president 2016!!"</t>
  </si>
  <si>
    <t>https://twitter.com/realDonaldTrump/status/580233308707094528</t>
  </si>
  <si>
    <t>"@nick_bailey: Can't wait to see @ realDonaldTrump's miraculous border fence when he's elected President in 2016!"</t>
  </si>
  <si>
    <t>@nick_bailey @</t>
  </si>
  <si>
    <t>https://twitter.com/realDonaldTrump/status/580233768268652544</t>
  </si>
  <si>
    <t>"@NJunger_19: @ GingerPascoe @ realDonaldTrump Exactly. Thats y i said ive never voted REP but i will if Donald runs. REP or not, he gets it."</t>
  </si>
  <si>
    <t>@NJunger_19 @ @</t>
  </si>
  <si>
    <t>https://twitter.com/realDonaldTrump/status/580234205323522048</t>
  </si>
  <si>
    <t>" @ PG1701: ‚Äú@BasilicaCEO: Annoyed Cruz running becos I don't like anyone cept @ realDonaldTrump.‚Äù</t>
  </si>
  <si>
    <t>@ @BasilicaCEO @</t>
  </si>
  <si>
    <t>https://twitter.com/realDonaldTrump/status/580234379663781888</t>
  </si>
  <si>
    <t>"@NJunger_19: Has all he could ever want. If he runs for Pres, then it it because he loves our country and wants to make it strong again."</t>
  </si>
  <si>
    <t>https://twitter.com/realDonaldTrump/status/580234438275162113</t>
  </si>
  <si>
    <t>" @ Eerbnagrom: @ megynkelly @ realDonaldTrump my 2 favorites!"</t>
  </si>
  <si>
    <t>https://twitter.com/realDonaldTrump/status/580234536707072000</t>
  </si>
  <si>
    <t>" @ DoremusJ: @ realDonaldTrump You're my dream candidate. I hope your exploratory committee agrees. If they don't you should fire them." Cute!</t>
  </si>
  <si>
    <t>https://twitter.com/realDonaldTrump/status/580235049649471489</t>
  </si>
  <si>
    <t>" @ MichaelEntrekin: At this point, every arrow points your way.. We need The Don!! # trumpforpresident We need you, sir! Run! # betteramerica"</t>
  </si>
  <si>
    <t>https://twitter.com/realDonaldTrump/status/580235213214756864</t>
  </si>
  <si>
    <t>" @ johnhmaddox: Listening to DonaldTrump interview on @ SavageNation. He's so far above the rest of the field as a practical, realistic leader</t>
  </si>
  <si>
    <t>https://twitter.com/realDonaldTrump/status/580235382446563328</t>
  </si>
  <si>
    <t>" @ JustSoldCom: @ realDonaldTrump trump has a very good chance at 2016! We need you Mr Trump, The US needs you!!"</t>
  </si>
  <si>
    <t>https://twitter.com/realDonaldTrump/status/580235490319863808</t>
  </si>
  <si>
    <t>"@vagpoop: @ realDonaldTrump Heard you on 770 today. You should run. # FORREAL"</t>
  </si>
  <si>
    <t>@vagpoop @</t>
  </si>
  <si>
    <t>https://twitter.com/realDonaldTrump/status/580235672029650944</t>
  </si>
  <si>
    <t>" @ _ayley: @ realDonaldTrump you would be doing our country a favor by running for President. # Trump2016"</t>
  </si>
  <si>
    <t>https://twitter.com/realDonaldTrump/status/580235729244147713</t>
  </si>
  <si>
    <t>" @ SanStar_eMedia: Heard @ realDonaldTrump might be running for # president. Think that would be pretty cool actually."</t>
  </si>
  <si>
    <t>https://twitter.com/realDonaldTrump/status/580235848769224704</t>
  </si>
  <si>
    <t>" @ SimsDaniel: # Trump2016 Please! @ realDonaldTrump"</t>
  </si>
  <si>
    <t>https://twitter.com/realDonaldTrump/status/580236060518690816</t>
  </si>
  <si>
    <t>" @ DebrachoPaola: Donald Trump is the hope of America! @ realDonaldTrump"</t>
  </si>
  <si>
    <t>https://twitter.com/realDonaldTrump/status/580236278752497664</t>
  </si>
  <si>
    <t>"@JNOBOA23: @ realDonaldTrump this country needs a strong business mind to get it back on the right financial track and you have that mind!"</t>
  </si>
  <si>
    <t>@JNOBOA23 @</t>
  </si>
  <si>
    <t>https://twitter.com/realDonaldTrump/status/580236561884778496</t>
  </si>
  <si>
    <t>" @ MariaFotedis: Please run @ realDonaldTrump you will win. We need you"</t>
  </si>
  <si>
    <t>https://twitter.com/realDonaldTrump/status/580240417817497601</t>
  </si>
  <si>
    <t>" @ PAW1015: @ realDonaldTrump Mr. Trump, please run. You'd take them all to the cleaners in the debates and get the 270"</t>
  </si>
  <si>
    <t>https://twitter.com/realDonaldTrump/status/580356406978678784</t>
  </si>
  <si>
    <t>" @ Kev_360 @ GolfDigest Agree. Especially when @ realDonaldTrump @ TrumpScotland have the best course and rates going. # bestofthebest"</t>
  </si>
  <si>
    <t>https://twitter.com/realDonaldTrump/status/580358701355257856</t>
  </si>
  <si>
    <t>" @ poolsharkNC: @ GolfDigest Great! @ TrumpScotland @ realDonaldTrump I can't get enough of that fantastic place. pic.twitter.com/3zWxllOgST" Thanks</t>
  </si>
  <si>
    <t>https://twitter.com/realDonaldTrump/status/580365403022589952</t>
  </si>
  <si>
    <t>"@Lisaowens1989 @ realDonaldTrump please run for president and get our country running better!"</t>
  </si>
  <si>
    <t>@Lisaowens1989 @</t>
  </si>
  <si>
    <t>https://twitter.com/realDonaldTrump/status/580374395023163392</t>
  </si>
  <si>
    <t>" @ MauiJano You have my presidential vote! We need an assertive person like you to bring back respect and financial repair to America!" Thx</t>
  </si>
  <si>
    <t>https://twitter.com/realDonaldTrump/status/580383446507352064</t>
  </si>
  <si>
    <t>My @ FoxNews @ megynkelly int. on why I am considering running for POTUS, negotiations &amp; making America great againhttp://video.foxnews.com/v/4130449291001/donald-trump-i-want-to-see-this-country-be-great-again/?#sp=show-clips ‚Ä¶</t>
  </si>
  <si>
    <t>https://twitter.com/realDonaldTrump/status/580392112396599296</t>
  </si>
  <si>
    <t>Via @ dcexaminer by @ eScarry: ‚ÄúDonald Trump: @ HuffingtonPost 'a very dishonest organization'‚Äùhttp://www.washingtonexaminer.com/donald-trump-huffington-post-a-very-dishonest-organization/article/2561926 ‚Ä¶</t>
  </si>
  <si>
    <t>https://twitter.com/realDonaldTrump/status/580421783104413696</t>
  </si>
  <si>
    <t>" @ IndyBuffaloJim @ greta I remember visiting that building a real jewel I am proud of Donald once again stepping up to make America Beautiful</t>
  </si>
  <si>
    <t>https://twitter.com/realDonaldTrump/status/580424676268216321</t>
  </si>
  <si>
    <t>" @ TalkerNewYorker @ IndyBuffaloJim @ greta Mr. Trump IS "Mr. NYC" Let's make him "Mr. President" I am ready to work-it to get you in!"</t>
  </si>
  <si>
    <t>https://twitter.com/realDonaldTrump/status/580425286057127937</t>
  </si>
  <si>
    <t>"@Stevieboy_63 @ TalkerNewYorker @ 5gentexan Hi Katie, let's get Donald Trump in the WH. He's the man to get this country back in order!"</t>
  </si>
  <si>
    <t>@Stevieboy_63 @ @</t>
  </si>
  <si>
    <t>https://twitter.com/realDonaldTrump/status/580436902500835329</t>
  </si>
  <si>
    <t>"@JJ55334767 @ realDonaldTrump Please save America! The country has over $18 trillion in debt! http://www.usdebtclock.org "</t>
  </si>
  <si>
    <t>https://twitter.com/realDonaldTrump/status/580441865666850816</t>
  </si>
  <si>
    <t>With @ greta in Washington, D.C. Old Post Office under construction. Tune in tonight at 7PM EST! https://instagram.com/p/0nv7T9mhRU/</t>
  </si>
  <si>
    <t>https://twitter.com/realDonaldTrump/status/580464780777025536</t>
  </si>
  <si>
    <t>https://twitter.com/realDonaldTrump/status/580465343933640704</t>
  </si>
  <si>
    <t>Entrepreneurs: Trust your instincts, even after you've honed your skills. They're there for a reason.</t>
  </si>
  <si>
    <t>https://twitter.com/realDonaldTrump/status/580466517357260800</t>
  </si>
  <si>
    <t>Entrepreneurs: Take responsibility for yourself. It's a very empowering attitude.</t>
  </si>
  <si>
    <t>https://twitter.com/realDonaldTrump/status/580469212331839488</t>
  </si>
  <si>
    <t>"@josephangel247 @ realDonaldTrump So true after reading the Art of the Deal # AMustReadBook # GoodAdvice"</t>
  </si>
  <si>
    <t>@josephangel247 @</t>
  </si>
  <si>
    <t>https://twitter.com/realDonaldTrump/status/580509478543585280</t>
  </si>
  <si>
    <t>I am on @ greta now!</t>
  </si>
  <si>
    <t>https://twitter.com/realDonaldTrump/status/580509825194409984</t>
  </si>
  <si>
    <t>"@Jdwillms1Jeff: @ realDonaldTrump You are the best choice to turn around the country."</t>
  </si>
  <si>
    <t>@Jdwillms1Jeff @</t>
  </si>
  <si>
    <t>https://twitter.com/realDonaldTrump/status/580509946145542145</t>
  </si>
  <si>
    <t>" @ Belle_2016: @ greta I would vote for @ realDonaldTrump for President with @ marcorubio as vice president. That would work for people in Fla.</t>
  </si>
  <si>
    <t>https://twitter.com/realDonaldTrump/status/580510224559292416</t>
  </si>
  <si>
    <t>"@iBusinessLounge: @ realDonaldTrump and Parlux Fragrances Partner To Launch Second Fragrance For Men. # iBusinessLounge # Business"</t>
  </si>
  <si>
    <t>@iBusinessLounge @</t>
  </si>
  <si>
    <t>https://twitter.com/realDonaldTrump/status/580511086648131584</t>
  </si>
  <si>
    <t>Go to @ greta show - will be talking about OPO and plenty else - ENJOY!</t>
  </si>
  <si>
    <t>https://twitter.com/realDonaldTrump/status/580547459912482817</t>
  </si>
  <si>
    <t>" @ WeLoveTheDonald: @ realDonaldTrump What a BEAUTIFUL First Family you will be!"</t>
  </si>
  <si>
    <t>https://twitter.com/realDonaldTrump/status/580547936964227072</t>
  </si>
  <si>
    <t>" @ conservmatt: @ stevenlas @ jimlockwoodshow @ realDonaldTrump the Donald employs and feeds more people than all of us combined. He's America."</t>
  </si>
  <si>
    <t>https://twitter.com/realDonaldTrump/status/580551360518754304</t>
  </si>
  <si>
    <t>" @ 15pinnacle: I have to give DonaldTrump credit ... he lets everyone # tourists into his beautiful # hotel # residence...and it's beautiful!!"</t>
  </si>
  <si>
    <t>https://twitter.com/realDonaldTrump/status/580553274660663296</t>
  </si>
  <si>
    <t>" @ MikePhelps5: Watching Mighty Planes about @ realDonaldTrump private B-757. Mr. Trump is THE MAN. He's as impressive as the jet." Thank you.</t>
  </si>
  <si>
    <t>https://twitter.com/realDonaldTrump/status/580553597756313600</t>
  </si>
  <si>
    <t>"@tgainesgirl: @ WeLoveTheDonald I totally agree I almost cried watching @ greta interview with you. Do it just do it Run and save America"</t>
  </si>
  <si>
    <t>@tgainesgirl @ @</t>
  </si>
  <si>
    <t>https://twitter.com/realDonaldTrump/status/580554471488507905</t>
  </si>
  <si>
    <t>" @ GreatmakeupKate: @ realDonaldTrump @Jdwillms1Jeff Donald Trump is the greatest hope for this country we have"</t>
  </si>
  <si>
    <t>https://twitter.com/realDonaldTrump/status/580554778272497664</t>
  </si>
  <si>
    <t>" @ DrueBuono: @ realDonaldTrump Just saw you on Greta, hope your not just teasing us about running! Go for it" You'll see!</t>
  </si>
  <si>
    <t>https://twitter.com/realDonaldTrump/status/580618521157206016</t>
  </si>
  <si>
    <t>" @ brianstoya: @ realDonaldTrump For POTUS #2016"</t>
  </si>
  <si>
    <t>https://twitter.com/realDonaldTrump/status/580618601834655744</t>
  </si>
  <si>
    <t>" @ Gibbons2012Alex: @ MELANIATRUMP @ realDonaldTrump id vote for you.."</t>
  </si>
  <si>
    <t>https://twitter.com/realDonaldTrump/status/580618656767455232</t>
  </si>
  <si>
    <t>" @ cptnloco262: @ realDonaldTrump Watching @ greta right now...I'm game! Let's take it and win!"</t>
  </si>
  <si>
    <t>https://twitter.com/realDonaldTrump/status/580624428989595648</t>
  </si>
  <si>
    <t>" @ johnny4arizona: Dream Debate 4 # Election2016 Clinton vs Trump: Trump would be FIRED UP, and Hillary would be NOT HIRED !!! # Trump2016"</t>
  </si>
  <si>
    <t>https://twitter.com/realDonaldTrump/status/580625118143053824</t>
  </si>
  <si>
    <t>" @ johnny4arizona: A Trump presidency would MAKE U.S GREAT AGAIN, MAKE MADE IN USA #1 , put more $$$ in pockets of EVERY AMERICAN # Trump2016"</t>
  </si>
  <si>
    <t>https://twitter.com/realDonaldTrump/status/580773356934426624</t>
  </si>
  <si>
    <t>" @ HaKolBzman you would make an awesome president. We need someone who actually understands business to turn this country around" Thanks.</t>
  </si>
  <si>
    <t>https://twitter.com/realDonaldTrump/status/580777753135419392</t>
  </si>
  <si>
    <t>Jack Nicklaus II gave the best tribute to a parent I have ever heard at yesterday‚Äôs Congressional Gold Medal Ceremony honoring @ jacknicklaus</t>
  </si>
  <si>
    <t>https://twitter.com/realDonaldTrump/status/580789679416557568</t>
  </si>
  <si>
    <t>. @ IvankaTrump's Favorite Miami Hot Spots @ TrumpGolf @ TrumpDoral http://www.forbes.com/sites/maridelreyes/2015/03/25/ivanka-trump-miami-travel-guide/2/ ‚Ä¶</t>
  </si>
  <si>
    <t>https://twitter.com/realDonaldTrump/status/580800081059774465</t>
  </si>
  <si>
    <t>via http://newstimes.com : Only one man up for the job of presidenthttp://www.newstimes.com/news/article/Only-one-man-up-for-the-job-of-president-6156460.php ‚Ä¶</t>
  </si>
  <si>
    <t>https://twitter.com/realDonaldTrump/status/580803138980020225</t>
  </si>
  <si>
    <t>Via @ bostonherald by Eugene R. Dunn: ‚ÄúIran a clear danger‚Äùhttp://www.bostonherald.com/news_opinion/opinion/letters_to_the_editor/2015/03/letter_iran_a_clear_danger ‚Ä¶</t>
  </si>
  <si>
    <t>https://twitter.com/realDonaldTrump/status/580808470406004736</t>
  </si>
  <si>
    <t>Via @Newsmax_Media by @ OwenTew: ‚ÄúTrump on 2016 Run: I Would Self-Fund, Appoint Wall Street Experts‚Äùhttp://www.newsmax.com/Newsfront/Donald-Trump-presidential-run-self-fund-appoint/2015/03/24/id/634315/#ixzz3VPH5oE2P ‚Ä¶</t>
  </si>
  <si>
    <t>#ixzz3VPH5oE2P</t>
  </si>
  <si>
    <t>https://twitter.com/realDonaldTrump/status/580812275658919936</t>
  </si>
  <si>
    <t>My @ greta int. on @ FoxNews with @ MELANIATRUMP at OPO discussing my potential candidacy &amp; making America great again http://video.foxnews.com/v/4132397412001/trump-politicians-are-all-talk-no-action-im-the-opposite/?#sp=show-clips ‚Ä¶</t>
  </si>
  <si>
    <t>https://twitter.com/realDonaldTrump/status/580818397862170627</t>
  </si>
  <si>
    <t>‚ÄúAmericans are hungry to feel once again a sense of mission and greatness.‚Äù ‚Äì Pres. Ronald Reagan</t>
  </si>
  <si>
    <t>https://twitter.com/realDonaldTrump/status/580822097292840961</t>
  </si>
  <si>
    <t>Many people think that WM23 @ WrestleMania ‚Äúthe battle of the billionaires‚Äù was the greatest of all time‚Äîset all records</t>
  </si>
  <si>
    <t>https://twitter.com/realDonaldTrump/status/580822276809089025</t>
  </si>
  <si>
    <t>"@BrendanMalakym @ realDonaldTrump First time in the fabled # trumphotel Toronto - concierge was amazing, &amp; experience is the right word" Thx</t>
  </si>
  <si>
    <t>@BrendanMalakym @</t>
  </si>
  <si>
    <t>https://twitter.com/realDonaldTrump/status/580823147873767424</t>
  </si>
  <si>
    <t>‚ÄúDonald Trump launches new men's fragrance-- "Empire" -- @ Macys "Because every man has his own empire to build'‚Äù http://www.independent.co.uk/news/people/donald-trump-launches-new-mens-fragrance-empire-by-trump-because-every-man-has-his-own-empire-to-build-10129948.html ‚Ä¶</t>
  </si>
  <si>
    <t>https://twitter.com/realDonaldTrump/status/580828467618533376</t>
  </si>
  <si>
    <t>Via @ FoxNews: ‚ÄúTrump: Politicians are all talk no action; I'm the opposite‚Äùhttp://video.foxnews.com/v/4132397412001/trump-politicians-are-all-talk-no-action-im-the-opposite/?#sp=show-clips ‚Ä¶</t>
  </si>
  <si>
    <t>https://twitter.com/realDonaldTrump/status/580896266181349377</t>
  </si>
  <si>
    <t>" @ walleyefever: @ realDonaldTrump would the Bergdahl exchange have been included in The Art of the Deal??"</t>
  </si>
  <si>
    <t>https://twitter.com/realDonaldTrump/status/580896823402958848</t>
  </si>
  <si>
    <t>" @ xxjennypennyxx: @ realDonaldTrump Super excited to be spending Easter in Doonbeg # Spa # irishgirl # Donaldtrump # lovetrump # Ireland</t>
  </si>
  <si>
    <t>https://twitter.com/realDonaldTrump/status/580897271790833664</t>
  </si>
  <si>
    <t>"@aspieprobs: @ realDonaldTrump # Trump2016 # trumpforprez you will get my vote.</t>
  </si>
  <si>
    <t>@aspieprobs @</t>
  </si>
  <si>
    <t>https://twitter.com/realDonaldTrump/status/581042462115934208</t>
  </si>
  <si>
    <t>Pres. Obama was touting Yemen as a great success story - it just fell. Obama doesn't know what he is doing. Saudi Arabia is in big trouble.</t>
  </si>
  <si>
    <t>https://twitter.com/realDonaldTrump/status/581045346433937408</t>
  </si>
  <si>
    <t>If Saudi Arabia, which has been making one billion dollars a day from oil, wants our help and protection, they must pay dearly! NO FREEBIES.</t>
  </si>
  <si>
    <t>https://twitter.com/realDonaldTrump/status/581059354511671296</t>
  </si>
  <si>
    <t>Sgt. Bowe Bergdahl should face the death penalty for desertion - five brave soldiers died trying to bring him back. U.S. has to get tough!</t>
  </si>
  <si>
    <t>https://twitter.com/realDonaldTrump/status/581075766655455233</t>
  </si>
  <si>
    <t>" @ AmazinHOF The more I read about @ realDonaldTrump the more I want him to be President. His directness &amp; honesty just makes sense."</t>
  </si>
  <si>
    <t>https://twitter.com/realDonaldTrump/status/581081001511751680</t>
  </si>
  <si>
    <t>" @ ACCronin8 @ realDonaldTrump Trump for president!!!"</t>
  </si>
  <si>
    <t>https://twitter.com/realDonaldTrump/status/581082421912870912</t>
  </si>
  <si>
    <t>" @ Wastehe @ realDonaldTrump @ ACCronin8 We need a Trump card in the white house. You can make this country back to the way it was!"</t>
  </si>
  <si>
    <t>https://twitter.com/realDonaldTrump/status/581096446646194177</t>
  </si>
  <si>
    <t>" @ paul1994loan You would be the most straightforward Prez weve ever had. I dont see you reading prepared speeches off a teleprompter"</t>
  </si>
  <si>
    <t>https://twitter.com/realDonaldTrump/status/581097035174191105</t>
  </si>
  <si>
    <t>" @ bluesmanSINY @ realDonaldTrump The Donald for President. Big YES! The Country Needs A Leader"</t>
  </si>
  <si>
    <t>https://twitter.com/realDonaldTrump/status/581153965431267328</t>
  </si>
  <si>
    <t>Resolve never to quit, never to give up, no matter what the situation. -- @ jacknicklaus</t>
  </si>
  <si>
    <t>https://twitter.com/realDonaldTrump/status/581154531028926465</t>
  </si>
  <si>
    <t>Entrepreneurs: Seek opportunity, and see opportunity as a perk. You never know what will evolve. Keep an open mind!</t>
  </si>
  <si>
    <t>https://twitter.com/realDonaldTrump/status/581156266900369408</t>
  </si>
  <si>
    <t>Entrepreneurs: When negotiating, don't be an open book. Know that the only person on your side might be yourself.</t>
  </si>
  <si>
    <t>https://twitter.com/realDonaldTrump/status/581157492111073280</t>
  </si>
  <si>
    <t>Entrepreneurs: Successful negotiation means knowing what the other side wants. You've got to know where they're coming from. Pay attention!</t>
  </si>
  <si>
    <t>https://twitter.com/realDonaldTrump/status/581166639858749440</t>
  </si>
  <si>
    <t>Flashback @ FoxNewsInsider July '14:‚ÄúTrump: Bergdahl Swap Another Mistake By 'Gang That Couldn't Shoot Straight'‚Äù http://insider.foxnews.com/2014/06/02/donald-trump-slams-obama-administration-bergdahl-swap-fox-and-friends ‚Ä¶</t>
  </si>
  <si>
    <t>https://twitter.com/realDonaldTrump/status/581168283329667074</t>
  </si>
  <si>
    <t>Looking forward to speaking @ nranews Convention in Nashville http://www.tennessean.com/story/insession/2015/03/16/donald-trump-added-to-nra-convention-lineup-in-nashville/24850877/ ‚Ä¶ The 2nd Amendment is a right, not a privilege!</t>
  </si>
  <si>
    <t>https://twitter.com/realDonaldTrump/status/581171239856807936</t>
  </si>
  <si>
    <t>" @ Jeff713Jeffrey @ FoxNewsInsider I don't care what anyone says I'll take Trump anyday at least he tells the truth and tells it like it is!"</t>
  </si>
  <si>
    <t>https://twitter.com/realDonaldTrump/status/581171685186994176</t>
  </si>
  <si>
    <t>Message to Obama re: Iran: ‚ÄúThe worst thing you can possibly do in a deal is seem desperate to make it.‚Äù ‚Äì The Art of the Deal</t>
  </si>
  <si>
    <t>https://twitter.com/realDonaldTrump/status/581179621674192896</t>
  </si>
  <si>
    <t>‚ÄúFaster And Cheaper, Trump Finishes NYC Ice Rink @ TrumpRink‚Äù http://articles.philly.com/1986-11-01/news/26094092_1_ice-rink-donald-trump-trump-time ‚Ä¶ Gov. can be efficient w/leadership &amp; business acumen.</t>
  </si>
  <si>
    <t>https://twitter.com/realDonaldTrump/status/581188167350513664</t>
  </si>
  <si>
    <t>ICYMI, via @ DMRegister by @ JenniferJJacobs: ‚ÄúDonald Trump to give Iowa speech on education‚Äùhttp://www.desmoinesregister.com/story/news/politics/2015/03/19/donald-trump-give-iowa-speech-education/25029673/ ‚Ä¶</t>
  </si>
  <si>
    <t>https://twitter.com/realDonaldTrump/status/581191947081023488</t>
  </si>
  <si>
    <t>" @ henry4_graham @ realDonaldTrump Fantastic advice as always." Thanks.</t>
  </si>
  <si>
    <t>https://twitter.com/realDonaldTrump/status/581198156374904832</t>
  </si>
  <si>
    <t>" @ NathanErbland I agree------&gt; The 2nd Amendment is a right, not a privilege! @ realDonaldTrump"</t>
  </si>
  <si>
    <t>https://twitter.com/realDonaldTrump/status/581440224099725313</t>
  </si>
  <si>
    <t>Looking forward to tonight's Ayrshire Chamber of Commerce Annual Dinner 2015 @ AyrshireChamber</t>
  </si>
  <si>
    <t>https://twitter.com/realDonaldTrump/status/581447918638534657</t>
  </si>
  <si>
    <t>" @ KellyMorrisLtd @ AyrshireChamber Sad to be missing it. Huge buzz about the key note speaker this year!!! America's future president"</t>
  </si>
  <si>
    <t>https://twitter.com/realDonaldTrump/status/581452154826829824</t>
  </si>
  <si>
    <t>" @ RoddyDunn @ realDonaldTrump @ AyrshireChamber big things expected from tonight's key note speech :)"</t>
  </si>
  <si>
    <t>https://twitter.com/realDonaldTrump/status/581454662752145408</t>
  </si>
  <si>
    <t>"@DOSMTurnberry Look forward to hosting clients &amp; guests at the Ayrshire Chamber annual dinner tonight with guest speaker @ realDonaldTrump"</t>
  </si>
  <si>
    <t>@DOSMTurnberry @</t>
  </si>
  <si>
    <t>https://twitter.com/realDonaldTrump/status/581471432355528705</t>
  </si>
  <si>
    <t>" @ EntourageUK @ AyrshireChamber looking forward to your annual dinner dinner tonight and hearing from @ realDonaldTrump # ACdinner15"</t>
  </si>
  <si>
    <t>https://twitter.com/realDonaldTrump/status/581471729840730112</t>
  </si>
  <si>
    <t>" @ CraigHume Off to @ ayrracecourse tonight for the @ AyrshireChamber dinner. Looking forward to seeing @ realDonaldTrump &amp; hearing his speech!</t>
  </si>
  <si>
    <t>https://twitter.com/realDonaldTrump/status/581472953495351296</t>
  </si>
  <si>
    <t>" @ littlevd23 @ AaronMcAllorum @ NYC Like anything Mr. Trump puts his name on simply amazing!! The Bronx needed the Trump touch!" Thanks.</t>
  </si>
  <si>
    <t>https://twitter.com/realDonaldTrump/status/581489310987395072</t>
  </si>
  <si>
    <t>" @ sammybo73392412 @ AaronMcAllorum @ realDonaldTrump I passed by yesterday while driving down the Whitestone bridge. What a beautiful sight"</t>
  </si>
  <si>
    <t>https://twitter.com/realDonaldTrump/status/581498856048844800</t>
  </si>
  <si>
    <t>https://twitter.com/realDonaldTrump/status/581514871818313728</t>
  </si>
  <si>
    <t>" @ shepherd_connor Great to see the future president back in Scotland. He is going to make Turnberry a very special place once it's finished!</t>
  </si>
  <si>
    <t>https://twitter.com/realDonaldTrump/status/581516884824207360</t>
  </si>
  <si>
    <t>" @ CahlRStorrie Everytime @ realDonaldTrump comes to Scotland, it's always sunny. It's not often for the sun to be out in Scotland"</t>
  </si>
  <si>
    <t>https://twitter.com/realDonaldTrump/status/581524414698819584</t>
  </si>
  <si>
    <t>" @ IndyBuffaloJim @ TrumpToronto Doesn't suprise me one little bit, look who is running luxury Donald Trump that master of what people want :)</t>
  </si>
  <si>
    <t>https://twitter.com/realDonaldTrump/status/581539490398781440</t>
  </si>
  <si>
    <t>" @ nathanmporter @ TrumpToronto @ realDonaldTrump Congrats!! That is an amazing accomplishment!! Well deserved... # Toronto"</t>
  </si>
  <si>
    <t>https://twitter.com/realDonaldTrump/status/582322388097974272</t>
  </si>
  <si>
    <t>The girlfriend of Lubitz, the wacko co-pilot who took down the plane, knew he was insane and should have reported him. Put her through hell</t>
  </si>
  <si>
    <t>https://twitter.com/realDonaldTrump/status/582517761349423104</t>
  </si>
  <si>
    <t>" @ THETAINTEDT: @ foxandfriends @ realDonaldTrump Trump 2016 pic.twitter.com/UlQWGKUrCJ"</t>
  </si>
  <si>
    <t>https://twitter.com/realDonaldTrump/status/582517871886102528</t>
  </si>
  <si>
    <t>" @ danowiggins: @ realDonaldTrump I always enjoy your straight talk. I'm afraid America can't handle the truth." Perhaps so!</t>
  </si>
  <si>
    <t>https://twitter.com/realDonaldTrump/status/582517912986062848</t>
  </si>
  <si>
    <t>" @ Caraskc: @ foxandfriends @ realDonaldTrump Good call out about Obama and Israel. Trump: always a friend to Israel."</t>
  </si>
  <si>
    <t>https://twitter.com/realDonaldTrump/status/582518091248205824</t>
  </si>
  <si>
    <t>" @ fortworthhomes: ‚Äú @ foxandfriends:Trump calls out those negotiating with Iran on a new nuclear deal. pic.twitter.com/FR7y4IPvct‚ÄùI believe him."</t>
  </si>
  <si>
    <t>https://twitter.com/realDonaldTrump/status/582518295124779008</t>
  </si>
  <si>
    <t>" @ belllabooo13: @ foxandfriends @ realDonaldTrump Amen Mr Trump! You are so right!! They are clueless! God help us and God Bless you and yours</t>
  </si>
  <si>
    <t>https://twitter.com/realDonaldTrump/status/582518395402395648</t>
  </si>
  <si>
    <t>" @ Tom38Ts: @ realDonaldTrump please run for president this country needs a real leader please"</t>
  </si>
  <si>
    <t>https://twitter.com/realDonaldTrump/status/582518598209503232</t>
  </si>
  <si>
    <t>" @ LooneyTunes002: I am tired of @ realDonaldTrump thinking about it- just do it. The country is a mess. Politicians will only make it worse."</t>
  </si>
  <si>
    <t>https://twitter.com/realDonaldTrump/status/582518732653752320</t>
  </si>
  <si>
    <t>" @ JavaMedic: @ realDonaldTrump You know we are desperate, so time to announce # TrumpForPresident. # foxandfriends"</t>
  </si>
  <si>
    <t>https://twitter.com/realDonaldTrump/status/582518801058660352</t>
  </si>
  <si>
    <t>" @ foxandfriends: . @ realDonaldTrump calls out those negotiating with Iran on a new nuclear deal. pic.twitter.com/FR7y4IPvct"</t>
  </si>
  <si>
    <t>https://twitter.com/realDonaldTrump/status/582519017828683776</t>
  </si>
  <si>
    <t>" @ Politcswatch: @ realDonaldTrump I would call what the Obama Administration has done these two terms a disaster. # foxandfriends"</t>
  </si>
  <si>
    <t>https://twitter.com/realDonaldTrump/status/582519574974844928</t>
  </si>
  <si>
    <t>"@mysticmimsy: @ JavaMedic I tcompletely agree. Trump is the only man with enough gusto to force the wind of change. # TrumpForPresident."</t>
  </si>
  <si>
    <t>@mysticmimsy @</t>
  </si>
  <si>
    <t>https://twitter.com/realDonaldTrump/status/582611659291824128</t>
  </si>
  <si>
    <t>‚Äú@TurnberryBuzz the jewel in Donald Trump golfing crown‚Äù http://www.scotsman.com/news/celebrity/turnberry-the-jewel-in-donald-trump-golfing-crown-1-3731317 ‚Ä¶ via @ TheScotsman by @ DempsterMartin</t>
  </si>
  <si>
    <t>@TurnberryBuzz @ @</t>
  </si>
  <si>
    <t>https://twitter.com/realDonaldTrump/status/582614216508633088</t>
  </si>
  <si>
    <t>Via @ CBNNews‚Äô @ TheBrodyFile: ‚ÄúPoll: Donald Trump in GOP Top Tier for President‚Äù http://blogs.cbn.com/thebrodyfile/archive/2015/03/26/poll-donald-trump-in-gop-top-tier-for-president.aspx ‚Ä¶</t>
  </si>
  <si>
    <t>https://twitter.com/realDonaldTrump/status/582621464735666176</t>
  </si>
  <si>
    <t>Wow, what a nice honor! http://www.northjersey.com/sports/boxing/ward-trump-lead-14-to-n-j-boxing-hall-1.1297920 ‚Ä¶</t>
  </si>
  <si>
    <t>https://twitter.com/realDonaldTrump/status/582626235886473216</t>
  </si>
  <si>
    <t>‚ÄúUS tycoon Donald Trump in talks with Ryanair to bring more flights back to Prestwick Airport‚Äù http://www.dailyrecord.co.uk/news/scottish-news/tycoon-donald-trump-talks-ryanair-5422340 ‚Ä¶ via @ Daily_Record</t>
  </si>
  <si>
    <t>https://twitter.com/realDonaldTrump/status/582630743689547777</t>
  </si>
  <si>
    <t>Via @ gazettedotcom by James Q. Lynch: ‚ÄúTrump to run typical caucus campaign, ‚Äòbut bigger‚Äô‚Äù http://thegazette.com/subject/news/trump-to-run-typical-caucus-campaign-but-bigger-20150327 ‚Ä¶</t>
  </si>
  <si>
    <t>https://twitter.com/realDonaldTrump/status/582639618350288896</t>
  </si>
  <si>
    <t>My @ WMUR9 Commitment 2016 Conversation with @ JoshMcElveen discussing leadership, China, healthcare &amp; veteranshttp://www.wmur.com/politics/conversation-with-the-candidate/commitment-2016-conversation-with-the-candidate-donald-trump/32051086?absolute=true&amp;utm_source=dlvr.it&amp;utm_medium=twitter&amp;utm_campaign=wmur9 ‚Ä¶</t>
  </si>
  <si>
    <t>https://twitter.com/realDonaldTrump/status/582641556357812224</t>
  </si>
  <si>
    <t>We have a sacred duty to care for our vets and their families. Veterans deserve universal access to care anywhere and anytime!</t>
  </si>
  <si>
    <t>https://twitter.com/realDonaldTrump/status/582645393227419648</t>
  </si>
  <si>
    <t>The border is wide open for cartels &amp; terrorists. Secure our border now. Build a massive wall &amp; deduct the costs from Mexican foreign aid!</t>
  </si>
  <si>
    <t>https://twitter.com/realDonaldTrump/status/582725182143500288</t>
  </si>
  <si>
    <t>" @ Mom2MNO: @ WashTimes @ billpostmus Please send DonaldTrump over to negotiate instead of these idiots. He obviously understands how it works.</t>
  </si>
  <si>
    <t>https://twitter.com/realDonaldTrump/status/582726100364746752</t>
  </si>
  <si>
    <t>"@FunkyFakir: @ realDonaldTrump Donald Trump and Condoleezza Rice. What a ticket that would be! https://twitter.com/FunkyFakir/status/582700314538713088/photo/1pic.twitter.com/Fc4EB3gvda "</t>
  </si>
  <si>
    <t>@FunkyFakir @</t>
  </si>
  <si>
    <t>https://twitter.com/realDonaldTrump/status/582726617484693504</t>
  </si>
  <si>
    <t>" @ DNRuffin: @ realDonaldTrump We need a good intelligent leader like you. Don't let these lessers take your spot. Step up.</t>
  </si>
  <si>
    <t>https://twitter.com/realDonaldTrump/status/582726756290990082</t>
  </si>
  <si>
    <t>"@thembazoko1: " @ realDonaldTrump: We create success or failure on the course primarily by our thoughts. -- Gary Player""</t>
  </si>
  <si>
    <t>@thembazoko1 @</t>
  </si>
  <si>
    <t>https://twitter.com/realDonaldTrump/status/582726930362941440</t>
  </si>
  <si>
    <t>"@marioraez1: Just came back from Chicago and ur building there is gorgeous! Best looking one in the city. Class and luxury all the way"</t>
  </si>
  <si>
    <t>https://twitter.com/realDonaldTrump/status/582920585761689600</t>
  </si>
  <si>
    <t>" @ Tom38Ts I wanted Trump to be the President in 2012 the country needs Trump to be the next president in 2016"</t>
  </si>
  <si>
    <t>https://twitter.com/realDonaldTrump/status/582922475081711616</t>
  </si>
  <si>
    <t>" @ Ajcarpenter0 Hoping to see @ realDonaldTrump in office for the next 8 years # Trump2016"</t>
  </si>
  <si>
    <t>https://twitter.com/realDonaldTrump/status/582942587377598464</t>
  </si>
  <si>
    <t>Iran is desperate to develop nukes. Congress must increase sanctions against Iran.</t>
  </si>
  <si>
    <t>https://twitter.com/realDonaldTrump/status/582961387737104384</t>
  </si>
  <si>
    <t>Via @ FoxNewsInsider as seen on @ foxandfriends: ‚ÄúTrump: Iran Nuke Talks Should Have Taken One Day‚Äù http://insider.foxnews.com/2015/03/30/donald-trump-iran-nuclear-talks-should-have-taken-one-day ‚Ä¶</t>
  </si>
  <si>
    <t>https://twitter.com/realDonaldTrump/status/582965669211344898</t>
  </si>
  <si>
    <t>There is only one fix for ObamaCare - REPEAL &amp; REPLACE with a free market oriented alternative!</t>
  </si>
  <si>
    <t>https://twitter.com/realDonaldTrump/status/582976905235836929</t>
  </si>
  <si>
    <t>‚ÄúSimply take a big goal and mold yourself to become the person who can accomplish that goal.‚Äù ‚Äì Think Big</t>
  </si>
  <si>
    <t>https://twitter.com/realDonaldTrump/status/582984602152747008</t>
  </si>
  <si>
    <t>The right leadership can help economy while creating security around the world. Let‚Äôs make America great again!http://www.donaldjtrump.com/</t>
  </si>
  <si>
    <t>https://twitter.com/realDonaldTrump/status/582986167622209536</t>
  </si>
  <si>
    <t>Entrepreneurs: Ask yourself: What am I pretending not to see? There may be some great opportunities right around you.</t>
  </si>
  <si>
    <t>https://twitter.com/realDonaldTrump/status/582986844234756096</t>
  </si>
  <si>
    <t>Entrepreneurs: See yourself as victorious. Look at the solution, not the problem. Be tough, be strong, be tenacious.</t>
  </si>
  <si>
    <t>https://twitter.com/realDonaldTrump/status/582988243936792576</t>
  </si>
  <si>
    <t>Entrepreneurs: Gain and use information to your advantage--see every day as an opportunity to learn.</t>
  </si>
  <si>
    <t>https://twitter.com/realDonaldTrump/status/582989123897556993</t>
  </si>
  <si>
    <t>I will be on Bill O'Reilly's show tonight at 8 PM--talking about Iran and politics. @ oreillyfactor</t>
  </si>
  <si>
    <t>https://twitter.com/realDonaldTrump/status/583027796781490176</t>
  </si>
  <si>
    <t>I will be on @ oreillyfactor tonight at 8:00. Enjoy!</t>
  </si>
  <si>
    <t>https://twitter.com/realDonaldTrump/status/583028452829302785</t>
  </si>
  <si>
    <t>" @ GiamattiJenna: @ realDonaldTrump @ oreillyfactor it's going 2 b good"</t>
  </si>
  <si>
    <t>https://twitter.com/realDonaldTrump/status/583028569938485249</t>
  </si>
  <si>
    <t>" @ donniewilmoth: @ realDonaldTrump I hope this is your official announcement for your candidacy."</t>
  </si>
  <si>
    <t>https://twitter.com/realDonaldTrump/status/583028810372812800</t>
  </si>
  <si>
    <t>" @ WeLoveTheDonald: You can count me in! Why do you think I'm @ WeLoveTheDonald? Because I believe in you and trust your judgement!"</t>
  </si>
  <si>
    <t>https://twitter.com/realDonaldTrump/status/583028856346533890</t>
  </si>
  <si>
    <t>" @ KhadeejaNicolle: @ realDonaldTrump Your exactly correct. Don't let me down by not running for President!"</t>
  </si>
  <si>
    <t>https://twitter.com/realDonaldTrump/status/583029547588820992</t>
  </si>
  <si>
    <t>" @ Cherelynn: @ realDonaldTrump @ WeLoveTheDonald I would support you if you were going to get in the race" Thanks.</t>
  </si>
  <si>
    <t>https://twitter.com/realDonaldTrump/status/583029634243100672</t>
  </si>
  <si>
    <t>"@MegaPandaduck: @ realDonaldTrump @ oreillyfactor We desperately need another great president. Come on Mr. Trump, America needs you!"</t>
  </si>
  <si>
    <t>@MegaPandaduck @ @</t>
  </si>
  <si>
    <t>https://twitter.com/realDonaldTrump/status/583058431264878592</t>
  </si>
  <si>
    <t>Turn on @ oreillyfactor now and enjoy true brilliance!</t>
  </si>
  <si>
    <t>https://twitter.com/realDonaldTrump/status/583061688754282496</t>
  </si>
  <si>
    <t>" @ williamgardanis: @ realDonaldTrump The BEST President in the history of the United States DONALD J TRUMP"</t>
  </si>
  <si>
    <t>https://twitter.com/realDonaldTrump/status/583062051230236674</t>
  </si>
  <si>
    <t>" @ Beyon: @ oreillyfactor You know... DonaldTrump is looking pretty damn good as a presidential candidate. Maybe he is our modern day Patton?"</t>
  </si>
  <si>
    <t>https://twitter.com/realDonaldTrump/status/583062129869238272</t>
  </si>
  <si>
    <t>"@GWONDER6: First election I can vote in... I want @ realDonaldTrump to run for president."</t>
  </si>
  <si>
    <t>@GWONDER6 @</t>
  </si>
  <si>
    <t>https://twitter.com/realDonaldTrump/status/583062197275852800</t>
  </si>
  <si>
    <t>" @ JohnA553: @ realDonaldTrump Don you have to run"</t>
  </si>
  <si>
    <t>https://twitter.com/realDonaldTrump/status/583062235330809856</t>
  </si>
  <si>
    <t>" @ MarianoQCasilum: @ realDonaldTrump PLEASE RUN AND RUN. PLEASE HELP US LIBERATE AMERICA FROM oBAMA'S MALADIES!"</t>
  </si>
  <si>
    <t>https://twitter.com/realDonaldTrump/status/583062328859607040</t>
  </si>
  <si>
    <t>" @ jesseaazar: @ realDonaldTrump @ oreillyfactor Start To Save America, PRES. TRUMP!"</t>
  </si>
  <si>
    <t>https://twitter.com/realDonaldTrump/status/583062377530322944</t>
  </si>
  <si>
    <t>" @ kicknback123: @ realDonaldTrump is a master negotiator. Obama can't even operate a toaster. # oreillyfactor"</t>
  </si>
  <si>
    <t>https://twitter.com/realDonaldTrump/status/583062548351750144</t>
  </si>
  <si>
    <t>" @ southsalem: I'd vote for @ realDonaldTrump b4 christie jeb schumio @ oreillyfactor"</t>
  </si>
  <si>
    <t>https://twitter.com/realDonaldTrump/status/583062819341484033</t>
  </si>
  <si>
    <t>" @ christianlasval: "What's happening to us is not a question of tough,it's a question of smart." Hurry and run already, we need to get smart</t>
  </si>
  <si>
    <t>https://twitter.com/realDonaldTrump/status/583062970097377280</t>
  </si>
  <si>
    <t>" @ STL_Blonde: I love you @ realDonaldTrump, you're an American original. Don't ever change. # oreillyfactor" Thank you.</t>
  </si>
  <si>
    <t>https://twitter.com/realDonaldTrump/status/583063436474654720</t>
  </si>
  <si>
    <t>" @ StoneBreakerII: I would most definitely vote for Trump for president!! He would be a real leader unlike what we have now @ oreillyfactor"</t>
  </si>
  <si>
    <t>https://twitter.com/realDonaldTrump/status/583063606352326656</t>
  </si>
  <si>
    <t>" @ MichaelTMorgan1: @ oreillyfactor Trump is RIGHT: we are dealing with zealots, animals and amateurs... WAKE UP. No deal, Walk and walk fast"</t>
  </si>
  <si>
    <t>https://twitter.com/realDonaldTrump/status/583063671380774912</t>
  </si>
  <si>
    <t>"@oledudstillgoin: @ realDonaldTrump Trump 4 President 2016....count on my vote!"</t>
  </si>
  <si>
    <t>@oledudstillgoin @</t>
  </si>
  <si>
    <t>https://twitter.com/realDonaldTrump/status/583063757594730496</t>
  </si>
  <si>
    <t>" @ foxesbA: @ realDonaldTrump @ oreillyfactor "The Smart Guy" I love that slogan!"</t>
  </si>
  <si>
    <t>https://twitter.com/realDonaldTrump/status/583063870824140800</t>
  </si>
  <si>
    <t>"@trhdesign55: Great interview @ realDonaldTrump on @ oreillyfactor !!! Throw your hat in the ring !!!"</t>
  </si>
  <si>
    <t>@trhdesign55 @ @</t>
  </si>
  <si>
    <t>https://twitter.com/realDonaldTrump/status/583063919239020544</t>
  </si>
  <si>
    <t>" @ J_SAB_: @ realDonaldTrump for president !"</t>
  </si>
  <si>
    <t>https://twitter.com/realDonaldTrump/status/583064037895831552</t>
  </si>
  <si>
    <t>"@Chris_R_2014: @ realDonaldTrump @ oreillyfactor - We need Trump as President!"</t>
  </si>
  <si>
    <t>https://twitter.com/realDonaldTrump/status/583064092107235330</t>
  </si>
  <si>
    <t>" @ agoodeye: @ oreillyfactor v @ realDonaldTrump Bill you're out of your league. Don knows what he's saying"</t>
  </si>
  <si>
    <t>https://twitter.com/realDonaldTrump/status/583064240254271488</t>
  </si>
  <si>
    <t>" @ doehillmeme: I'm with you, @ realDonaldTrump!!"</t>
  </si>
  <si>
    <t>https://twitter.com/realDonaldTrump/status/583064281081638913</t>
  </si>
  <si>
    <t>" @ katmur23: Run @ realDonaldTrump Run! @ oreillyfactor # oreillyfactor"</t>
  </si>
  <si>
    <t>https://twitter.com/realDonaldTrump/status/583064441048170496</t>
  </si>
  <si>
    <t>" @ EdRoc72: @ realDonaldTrump will bring # America back. Our # savvy # optimism and # pride needs a # STRONG # LEADER like Donald Trump. # Elect2016"</t>
  </si>
  <si>
    <t>https://twitter.com/realDonaldTrump/status/583064592454127616</t>
  </si>
  <si>
    <t>" @ RichRichie725: @ realDonaldTrump You can't make a BAD Deal GOOD"</t>
  </si>
  <si>
    <t>https://twitter.com/realDonaldTrump/status/583065540962451457</t>
  </si>
  <si>
    <t>Each day that Iran delays the deal, if that is what you call it, we must add another sanction, and make them progressively tough.</t>
  </si>
  <si>
    <t>https://twitter.com/realDonaldTrump/status/583065830864359424</t>
  </si>
  <si>
    <t>" @ marino_joanna: @ realDonaldTrump @ oreillyfactor my money is on you in making a deal with Iran."</t>
  </si>
  <si>
    <t>https://twitter.com/realDonaldTrump/status/583066231713988609</t>
  </si>
  <si>
    <t>" @ FakeSkiTeam: @ realDonaldTrump This Obama guy has no backbone when it comes to foreign policy! Please run for President Donald!"</t>
  </si>
  <si>
    <t>https://twitter.com/realDonaldTrump/status/583066320301883392</t>
  </si>
  <si>
    <t>" @ anniekineavy: @ realDonaldTrump for president !! # thesmartguy"</t>
  </si>
  <si>
    <t>https://twitter.com/realDonaldTrump/status/583066609289465856</t>
  </si>
  <si>
    <t>" @ FakeSkiTeam: @ realDonaldTrump That's why we need tough, smart leaders like you in the White House instead of this pushover Obama!"</t>
  </si>
  <si>
    <t>https://twitter.com/realDonaldTrump/status/583066812440510464</t>
  </si>
  <si>
    <t>" @ msft9: @ realDonaldTrump @ RichRichie725 good job on O'Reilly tonight!"</t>
  </si>
  <si>
    <t>https://twitter.com/realDonaldTrump/status/583067075985465344</t>
  </si>
  <si>
    <t>" @ wingchungun: Trump would have Iran not only dismantling their Nuke program but would be paying the US to help! ... &amp; in ONE day!!!</t>
  </si>
  <si>
    <t>https://twitter.com/realDonaldTrump/status/583148411668549632</t>
  </si>
  <si>
    <t>" @ user9888: Money was never a big motivation for me,except as a way to keep score. The real excitement is playing the game. @ realDonaldTrump</t>
  </si>
  <si>
    <t>https://twitter.com/realDonaldTrump/status/583148717437521920</t>
  </si>
  <si>
    <t>" @ sailor7: @ rebeccagberg - I am ready to work for the GOP - I want to back @ realDonaldTrump - he is a Patriot"</t>
  </si>
  <si>
    <t>https://twitter.com/realDonaldTrump/status/583149073038966784</t>
  </si>
  <si>
    <t>"@wnapier99: @ realDonaldTrump Great interview on O'Reilly tonight!"</t>
  </si>
  <si>
    <t>@wnapier99 @</t>
  </si>
  <si>
    <t>https://twitter.com/realDonaldTrump/status/583149173589037056</t>
  </si>
  <si>
    <t>" @ Party__2016: @ realDonaldTrump MR TRUMP......HOPE WE CAN CALL YOU MR. PRESIDENT SOON!!!!!" Thanks.</t>
  </si>
  <si>
    <t>https://twitter.com/realDonaldTrump/status/583150016816111616</t>
  </si>
  <si>
    <t>" @ hitemhard_42: @ realDonaldTrump is not a # politician. Perfect. Build back a great # America, Say what u mean &amp; Get it done. # RealBusinessMan</t>
  </si>
  <si>
    <t>https://twitter.com/realDonaldTrump/status/583150397507919872</t>
  </si>
  <si>
    <t>" @ pinkdaisey22: @ realDonaldTrump @ oreillyfactor great job both of you! Donald you have my vote!"</t>
  </si>
  <si>
    <t>https://twitter.com/realDonaldTrump/status/583150615821459456</t>
  </si>
  <si>
    <t>" @ nikkio: Good interview on O'Reilly - Many people r unaware how foreigners play around w/ currency to win trade over USA companies."</t>
  </si>
  <si>
    <t>https://twitter.com/realDonaldTrump/status/583150860877824000</t>
  </si>
  <si>
    <t>" @ bridgetmarie89: " @ foxesbA: @ realDonaldTrump @ oreillyfactor "The Smart Guy" I love that slogan!"" Trumps Smart Guy approach # inspired me"</t>
  </si>
  <si>
    <t>https://twitter.com/realDonaldTrump/status/583151034211672065</t>
  </si>
  <si>
    <t>" @ Teeroyd: Saw you on oreily and you hit it on the head, bring all manufacturing back stop outsourcing Im a gay republican, ANNOUNCE!"</t>
  </si>
  <si>
    <t>https://twitter.com/realDonaldTrump/status/583151078599991296</t>
  </si>
  <si>
    <t>" @ tr123xyz: @ realDonaldTrump Excellent appearance on O'Reilly Factor tonight. "The smart guy" is what this country needs."</t>
  </si>
  <si>
    <t>https://twitter.com/realDonaldTrump/status/583151421199122432</t>
  </si>
  <si>
    <t>" @ ChrisBiedermann: Building a massive wall on our southern border needs to happen now. Support Donald Trump. He can make this happen."</t>
  </si>
  <si>
    <t>https://twitter.com/realDonaldTrump/status/583151731787325440</t>
  </si>
  <si>
    <t>"@cinderelly78: @ oreillyfactor @ realDonaldTrump Get in there and straighten this country out! "</t>
  </si>
  <si>
    <t>@cinderelly78 @ @</t>
  </si>
  <si>
    <t>https://twitter.com/realDonaldTrump/status/583151822430466048</t>
  </si>
  <si>
    <t>"@LauraMontaguxox: @ realDonaldTrump You would be a good president! Your a great businessman and care about our country!" Thanks.</t>
  </si>
  <si>
    <t>@LauraMontaguxox @</t>
  </si>
  <si>
    <t>https://twitter.com/realDonaldTrump/status/583151994409521152</t>
  </si>
  <si>
    <t>" @ MichelleMeyer10: Donald, USA must NEVER allow Iran to make their chants "death to America" a reality</t>
  </si>
  <si>
    <t>https://twitter.com/realDonaldTrump/status/583152457452249088</t>
  </si>
  <si>
    <t>" @ devin199722: Just watched you on @ oreillyfactor Want you to run for office in 2016 so you can be the first President I Vote for!!!"</t>
  </si>
  <si>
    <t>https://twitter.com/realDonaldTrump/status/583152551052193792</t>
  </si>
  <si>
    <t>"@_buckyou: @ realDonaldTrump you got my vote...let's change this laughing stock of a country"</t>
  </si>
  <si>
    <t>@_buckyou @</t>
  </si>
  <si>
    <t>https://twitter.com/realDonaldTrump/status/583152604399726592</t>
  </si>
  <si>
    <t>"@Cigartainer: @ realDonaldTrump best I've seen you / o'reilly. U bring a lot to the table &amp; r a true citizen."</t>
  </si>
  <si>
    <t>@Cigartainer @</t>
  </si>
  <si>
    <t>https://twitter.com/realDonaldTrump/status/583152741830254592</t>
  </si>
  <si>
    <t>" @ Will1957: MR. TRUMP. THIS NATION NEEDS YOU NOW MORE THAN EVER. I ENCOURAGE YOU TO RUN FOR POTUS. YOUR IMPACT IS A GAME CHANGER."</t>
  </si>
  <si>
    <t>https://twitter.com/realDonaldTrump/status/583153063806046208</t>
  </si>
  <si>
    <t>"@Josh_Millard16: I'm loving everything DonaldTrump has been saying about the Iranian Nuclear deal, China, Mexico, and the border.Please run</t>
  </si>
  <si>
    <t>https://twitter.com/realDonaldTrump/status/583153264058888192</t>
  </si>
  <si>
    <t>"@FlyOSUBuckeye1: RUN Mr Trump! Run! # oreillyfactor @ realDonaldTrump I doubt Sec Kerry EVER read "Art Of The Deal""</t>
  </si>
  <si>
    <t>@FlyOSUBuckeye1 @</t>
  </si>
  <si>
    <t>https://twitter.com/realDonaldTrump/status/583153697871564800</t>
  </si>
  <si>
    <t>" @ CodiHart: @ realDonaldTrump Saw you on @ oreillyfactor tonight. Go Trump!"</t>
  </si>
  <si>
    <t>https://twitter.com/realDonaldTrump/status/583185267349131264</t>
  </si>
  <si>
    <t>"@19thWheel: Heard your interview on SiriusXM Radio from FoxNews. I was thinking Scott Walker but now going Trump card all the way."</t>
  </si>
  <si>
    <t>@19thWheel</t>
  </si>
  <si>
    <t>https://twitter.com/realDonaldTrump/status/583185486853865472</t>
  </si>
  <si>
    <t>"@19thWheel: @ megynkelly @ realDonaldTrump Thank you for having # Trump on!! Want to see him educate reps on # Economy !!"</t>
  </si>
  <si>
    <t>@19thWheel @ @</t>
  </si>
  <si>
    <t>https://twitter.com/realDonaldTrump/status/583282447628046337</t>
  </si>
  <si>
    <t>My friend @ChristianJosi is making a very special LP. Follow him. Conservative leader by day, likely 2015 GRAMMY winner by night. # LEGENDS</t>
  </si>
  <si>
    <t>https://twitter.com/realDonaldTrump/status/583289026272182272</t>
  </si>
  <si>
    <t># TrumpVlog Be careful with Iran. https://instagram.com/p/07_AOAmhQE/</t>
  </si>
  <si>
    <t>https://twitter.com/realDonaldTrump/status/583297817642434560</t>
  </si>
  <si>
    <t>One of the greatest tributes to a father I have ever witnessed--given to the great @ jacknicklaus by his wonderful son http://www.c-span.org/video/?c4532989</t>
  </si>
  <si>
    <t>https://twitter.com/realDonaldTrump/status/583300139252649984</t>
  </si>
  <si>
    <t>"@DanMilosevich @ EricTrump @ TrumpFerryPoint Impressive - just as Trumps would be as first family. I hope your Dad runs 4 Prez, we need him"</t>
  </si>
  <si>
    <t>@DanMilosevich @ @</t>
  </si>
  <si>
    <t>https://twitter.com/realDonaldTrump/status/583307472414359552</t>
  </si>
  <si>
    <t>The townhall question segment of my @ WMUR9 Commitment 2016 Conversation @ JoshMcElveen http://www.wmur.com/politics/conversation-with-the-candidate/conversation-with-the-candidate-donald-trump-part-2/31887214 ‚Ä¶ Great questions/people # FITN</t>
  </si>
  <si>
    <t>https://twitter.com/realDonaldTrump/status/583312060274069504</t>
  </si>
  <si>
    <t>"@ronsonlocke @ realDonaldTrump I passed your Aberdeen Golf Course, looks amazing!" Thanks!</t>
  </si>
  <si>
    <t>@ronsonlocke @</t>
  </si>
  <si>
    <t>https://twitter.com/realDonaldTrump/status/583331848719306752</t>
  </si>
  <si>
    <t>Via @ rcpvideo: ‚ÄúDonald Trump on Who He Likes For President: Donald Trump‚Äùhttp://www.realclearpolitics.com/video/2015/03/31/donald_trump_on_who_he_likes_for_president_donald_trump.html ‚Ä¶</t>
  </si>
  <si>
    <t>https://twitter.com/realDonaldTrump/status/583342576830410752</t>
  </si>
  <si>
    <t>Via @Newsmax_Media by @ OwenTew: ‚ÄúDonald Trump: Kerry Has to Walk If Iran Doesn't Make Deal‚Äùhttp://www.newsmax.com/Newsfront/Donald-Trump-Iran-nuclear-deal/2015/03/31/id/635663/#ixzz3W4Dw01b6 ‚Ä¶</t>
  </si>
  <si>
    <t>#ixzz3W4Dw01b6</t>
  </si>
  <si>
    <t>https://twitter.com/realDonaldTrump/status/583344117670875136</t>
  </si>
  <si>
    <t>Via @ UnionLeader by @ tuohy: ‚ÄúTrump: You're Hired‚Äù http://www.unionleader.com/article/20150331/NEWS0605/150339860&amp;source=RSS ‚Ä¶</t>
  </si>
  <si>
    <t>https://twitter.com/realDonaldTrump/status/583352262426251264</t>
  </si>
  <si>
    <t>Washington needs common sense conservative solutions. Let‚Äôs make America great again!http://www.donaldjtrump.com/</t>
  </si>
  <si>
    <t>https://twitter.com/realDonaldTrump/status/583356914014257153</t>
  </si>
  <si>
    <t>Must read via @ FoxNews by @ JaySekulow: ‚ÄúMr. President: Will you bring home American pastor imprisoned in Iran?‚Äù http://www.foxnews.com/opinion/2015/03/30/mr-president-will-bring-home-american-pastor-imprisoned-in-iran/ ‚Ä¶</t>
  </si>
  <si>
    <t>https://twitter.com/realDonaldTrump/status/583358317323501569</t>
  </si>
  <si>
    <t>Entrepreneurs: Realize that success requires 100% effort and 100% focus. Nothing less.</t>
  </si>
  <si>
    <t>https://twitter.com/realDonaldTrump/status/583359130141913088</t>
  </si>
  <si>
    <t>Entrepreneurs: Learn to trust yourself. Being an entrepreneur is not a group effort.</t>
  </si>
  <si>
    <t>https://twitter.com/realDonaldTrump/status/583361671156113409</t>
  </si>
  <si>
    <t>Entrepreneurs: Practice positive thinking with a lot of reality checks. Know that goals come with obstacles.</t>
  </si>
  <si>
    <t>https://twitter.com/realDonaldTrump/status/583480082532007936</t>
  </si>
  <si>
    <t>" @ kuhnl1: " @ realDonaldTrump: Entrepreneurs: Learn to trust yourself. Being an entrepreneur is not a group effort.""</t>
  </si>
  <si>
    <t>https://twitter.com/realDonaldTrump/status/583480711438565377</t>
  </si>
  <si>
    <t>"@Tyrone_deverger: @ realDonaldTrump I pray to God you run for 2016. You are the one man that can save the USA.</t>
  </si>
  <si>
    <t>@Tyrone_deverger @</t>
  </si>
  <si>
    <t>https://twitter.com/realDonaldTrump/status/583483535341834240</t>
  </si>
  <si>
    <t>"@Newsmax_Media: Suffolk Univ. Poll: Trump Leads Cruz, Rubio in New Hampshire http://ift.tt/1IDE3fb "</t>
  </si>
  <si>
    <t>https://twitter.com/realDonaldTrump/status/583483813654835201</t>
  </si>
  <si>
    <t>" @ ArthurKade: Fun chatting w/ Derek Hough, Donald Trump, Zac Posen, Harvey Weinstein, Meredith Vieira and more pic.twitter.com/KHbnw7gyHF"</t>
  </si>
  <si>
    <t>https://twitter.com/realDonaldTrump/status/583567631564812288</t>
  </si>
  <si>
    <t>" @ Scotspolfed: Friendliness, professionalism &amp; sheer dedication of staff @TurnberryBuzz should be pointed out to the boss @ realDonaldTrump</t>
  </si>
  <si>
    <t>@ @TurnberryBuzz @</t>
  </si>
  <si>
    <t>https://twitter.com/realDonaldTrump/status/583570039485399041</t>
  </si>
  <si>
    <t>" @ MichelleM: Praying for only more success for DJT. An honorable man who knows The Art of The Deal &amp; who would not make a bad deal w/ # Iran"</t>
  </si>
  <si>
    <t>https://twitter.com/realDonaldTrump/status/583570622703362048</t>
  </si>
  <si>
    <t>" @ MaryHodgins: For all the AMAZING people in the world with # Aspergers &amp; # Autism. @ richardbranson @ realDonaldTrump pic.twitter.com/uXPg4wwR4C"</t>
  </si>
  <si>
    <t>https://twitter.com/realDonaldTrump/status/583619805204369409</t>
  </si>
  <si>
    <t>" @ jleec Reading @ realDonaldTrump Art of the Deal tonight for the 3rd time. Please run for president! # Trump2016"</t>
  </si>
  <si>
    <t>https://twitter.com/realDonaldTrump/status/583661621236670464</t>
  </si>
  <si>
    <t>" @ OliverOmrf Very excited to start reading # theartofthedeal after being so inspired by # howtogetrich @ realDonaldTrump" Great. Good luck!</t>
  </si>
  <si>
    <t>https://twitter.com/realDonaldTrump/status/583681378887294977</t>
  </si>
  <si>
    <t>Watch my @ oreillyfactor appearance from this week discussing nuclear negotiations with Iran-http://bit.ly/1CVQr9I</t>
  </si>
  <si>
    <t>https://twitter.com/realDonaldTrump/status/583733290986774529</t>
  </si>
  <si>
    <t>Via @ TheTodaysGolfer ‚ÄúTrump @TurnberryBuzz transformation on course‚Äùhttp://www.todaysgolfer.co.uk/news-and-events/course-news/2015/april/trump-turnberry-transformation-on-course/ ‚Ä¶</t>
  </si>
  <si>
    <t>https://twitter.com/realDonaldTrump/status/583734218162855938</t>
  </si>
  <si>
    <t>Oil is under $50/barrel. Now is the time to increase sanctions against Iran, not lift them. No deal is better than a bad deal. # ArtOfTheDeal</t>
  </si>
  <si>
    <t>https://twitter.com/realDonaldTrump/status/583734958050713600</t>
  </si>
  <si>
    <t>Politicians are all talk and no action. Washington can only be fixed by an outsider. Let‚Äôs make America great again!http://www.donaldjtrump.com/</t>
  </si>
  <si>
    <t>https://twitter.com/realDonaldTrump/status/583941876337770497</t>
  </si>
  <si>
    <t>" @ 4kmiddlebrook: # Everyone @ realDonaldTrump is the ONLY one who can beat Hillary</t>
  </si>
  <si>
    <t>https://twitter.com/realDonaldTrump/status/584045584765558784</t>
  </si>
  <si>
    <t>Via @ CBSNewYork: ‚Äú @ TrumpFerryPoint Opens In The Bronx‚Äùhttp://cbsloc.al/1bUcYtt</t>
  </si>
  <si>
    <t>https://twitter.com/realDonaldTrump/status/584129948916514818</t>
  </si>
  <si>
    <t>The Iran nuclear deal is a terrible one for the United States and the world. It does nothing but make Iran rich and will lead to catastrophe</t>
  </si>
  <si>
    <t>https://twitter.com/realDonaldTrump/status/584130772208132097</t>
  </si>
  <si>
    <t>" @ ohheyyhbayyy: One could only hope that @ realDonaldTrump will run for president. Had enough of Obama's poor choices in office.</t>
  </si>
  <si>
    <t>https://twitter.com/realDonaldTrump/status/584472219121807360</t>
  </si>
  <si>
    <t>" @ hillarysusans: It showed. He'll be up in NH for FITN. Can't wait to see him. Will tweet pictures to @ FoxNews http://thegoodhillary.com "</t>
  </si>
  <si>
    <t>https://twitter.com/realDonaldTrump/status/584472417692692481</t>
  </si>
  <si>
    <t>" @ greta: @ hillarysusans @ realDonaldTrump I had so much fun doing that interview - so different from the usual OTR"</t>
  </si>
  <si>
    <t>https://twitter.com/realDonaldTrump/status/584472475079204864</t>
  </si>
  <si>
    <t>" @ hillarysusans: @ greta @ realDonaldTrump That was such a great piece. Really enjoyed it!"</t>
  </si>
  <si>
    <t>https://twitter.com/realDonaldTrump/status/584473075632238592</t>
  </si>
  <si>
    <t>" @ greta: @ realDonaldTrump @ hillarysusans I can hardly wait to do the interview when the Old Post Office is finished in all her glamour"</t>
  </si>
  <si>
    <t>https://twitter.com/realDonaldTrump/status/584567327078907904</t>
  </si>
  <si>
    <t>That Saturday Night Live is able to joke about the Germanwings air tragedy is disgusting. They should apologize to all of those suffering!</t>
  </si>
  <si>
    <t>https://twitter.com/realDonaldTrump/status/584643089228308480</t>
  </si>
  <si>
    <t>Have a fantastic, beautiful and happy Easter everyone and then, when Easter is over, have great wins and triumphs in life. Never give up!</t>
  </si>
  <si>
    <t>https://twitter.com/realDonaldTrump/status/584646144556462080</t>
  </si>
  <si>
    <t>" @ golf_com: . @ realDonaldTrump's NYC course just opened, and it is spectacular: http://bit.ly/1FqGWiA pic.twitter.com/0gMvnr3LFa" Thank you Joe!</t>
  </si>
  <si>
    <t>https://twitter.com/realDonaldTrump/status/584646790550581248</t>
  </si>
  <si>
    <t>" @ BabyFuzz1969: Declare Your Candidacy! Right time, Right age, Right mind w/common sense, Right Leadership # RightMan # RightNow # RightVote"</t>
  </si>
  <si>
    <t>https://twitter.com/realDonaldTrump/status/584647721883148288</t>
  </si>
  <si>
    <t>I wish everyone, including the haters and losers, a very happy Easter!</t>
  </si>
  <si>
    <t>https://twitter.com/realDonaldTrump/status/584805573662769152</t>
  </si>
  <si>
    <t>. @ ShawnJohnson have a great Easter, you are a real champion!</t>
  </si>
  <si>
    <t>https://twitter.com/realDonaldTrump/status/584806406404055040</t>
  </si>
  <si>
    <t>" @ Bamadad1985: @ realDonaldTrump I hope u run for president. U have my vote"</t>
  </si>
  <si>
    <t>https://twitter.com/realDonaldTrump/status/584806615834046464</t>
  </si>
  <si>
    <t>" @ tijfbutler: Greatest Easter greeting ever RT‚Äú @ realDonaldTrump: I wish everyone, including the haters and losers, a very happy Easter!‚Äù"</t>
  </si>
  <si>
    <t>https://twitter.com/realDonaldTrump/status/585021518884765698</t>
  </si>
  <si>
    <t>Will be doing @ foxandfriends this morning at 7:00. ENJOY!</t>
  </si>
  <si>
    <t>https://twitter.com/realDonaldTrump/status/585039058793078784</t>
  </si>
  <si>
    <t>"@RealMetman: @ realDonaldTrump nice segment on @ foxandfriends.. you have my vote"</t>
  </si>
  <si>
    <t>@RealMetman @ @</t>
  </si>
  <si>
    <t>https://twitter.com/realDonaldTrump/status/585039504026775552</t>
  </si>
  <si>
    <t>"@MarcAardvark: For now @SenRandPaul is the GOP candidate I support for 2016. Once @ realDonaldTrump jumps in, I may change my mind."</t>
  </si>
  <si>
    <t>@MarcAardvark @SenRandPaul @</t>
  </si>
  <si>
    <t>https://twitter.com/realDonaldTrump/status/585039666530885634</t>
  </si>
  <si>
    <t>" @ GameANew: @ realDonaldTrump # Trump2016"</t>
  </si>
  <si>
    <t>https://twitter.com/realDonaldTrump/status/585039699397505024</t>
  </si>
  <si>
    <t>" @ KonnieMac: @ realDonaldTrump run Donald run!!!"</t>
  </si>
  <si>
    <t>https://twitter.com/realDonaldTrump/status/585039951793885184</t>
  </si>
  <si>
    <t>" @ maxine41823: @ foxandfriends @ realDonaldTrump always hear the truth from Donald gives honest opinion...always listen"</t>
  </si>
  <si>
    <t>https://twitter.com/realDonaldTrump/status/585040021746515969</t>
  </si>
  <si>
    <t>" @ belllabooo13: @ realDonaldTrump @ foxandfriends I always Enjoy listening to you Mr Trump!! You give great advice! God Bless!!"</t>
  </si>
  <si>
    <t>https://twitter.com/realDonaldTrump/status/585040051123445761</t>
  </si>
  <si>
    <t>" @ somecooldad: @ MrMikeCalta @ realDonaldTrump for president"</t>
  </si>
  <si>
    <t>https://twitter.com/realDonaldTrump/status/585040294913167360</t>
  </si>
  <si>
    <t>" @ Doctor_Platek: @ realDonaldTrump I believe you are the person who can help this great nation become great again!" You are right!</t>
  </si>
  <si>
    <t>https://twitter.com/realDonaldTrump/status/585040469593354240</t>
  </si>
  <si>
    <t>" @ majesticljp: @ realDonaldTrump it's time for you to run for President of The United States, Mr Trump!!"</t>
  </si>
  <si>
    <t>https://twitter.com/realDonaldTrump/status/585088423834312705</t>
  </si>
  <si>
    <t>. @ RollingStone admitted their scam. Phony @ HuffingtonPost and others are no better-- total joke!</t>
  </si>
  <si>
    <t>https://twitter.com/realDonaldTrump/status/585090319055777792</t>
  </si>
  <si>
    <t>Congress must stop Obama‚Äôs reckless deal with Iran. The framework is a pathway for Iran to develop nukes.</t>
  </si>
  <si>
    <t>https://twitter.com/realDonaldTrump/status/585096286233370624</t>
  </si>
  <si>
    <t># TrumpAdvice https://instagram.com/p/1I02Y9GhZn/</t>
  </si>
  <si>
    <t>https://twitter.com/realDonaldTrump/status/585101751520534528</t>
  </si>
  <si>
    <t>Looking forward to visiting @ SimpsonCollege on Wednesday to discuss education. Common Core is an attack on individual &amp; local rights!</t>
  </si>
  <si>
    <t>https://twitter.com/realDonaldTrump/status/585134780829806592</t>
  </si>
  <si>
    <t>Congratulations to @ GatewayPundit on being named the # ROL15 @ BreitbartNews award. Well-earned &amp; well-deserved!</t>
  </si>
  <si>
    <t>https://twitter.com/realDonaldTrump/status/585152555505819648</t>
  </si>
  <si>
    <t>Via @ postandcourier by @ warrenlancewise: ‚ÄúDonald Trump headed to Charleston‚Äù http://bit.ly/1y4P5JX</t>
  </si>
  <si>
    <t>https://twitter.com/realDonaldTrump/status/585154887178158080</t>
  </si>
  <si>
    <t>Miami‚Äôs top destination, @ TrumpDoral‚Äôs remodeled Royal Palm Pool offers 18 luxurious cabanas http://bit.ly/1HIIrZy</t>
  </si>
  <si>
    <t>https://twitter.com/realDonaldTrump/status/585201749788651521</t>
  </si>
  <si>
    <t>Via @ LasVegasSun by Eugene Dunn: ‚Äú2016 is the year of Donald Trump‚Äùhttp://bit.ly/1DFsFB6</t>
  </si>
  <si>
    <t>https://twitter.com/realDonaldTrump/status/585202154719305728</t>
  </si>
  <si>
    <t>Via @ ProgressIndex: ‚ÄúDonald Trump to deliver keynote address at annual Chesterfield Republican Gala‚Äùhttp://bit.ly/1Il6bGG</t>
  </si>
  <si>
    <t>https://twitter.com/realDonaldTrump/status/585203170844008448</t>
  </si>
  <si>
    <t>‚ÄúObama‚Äôs promises on the Iran deal are like him promising ‚Äòif you like your healthcare plan, you can keep it‚Äô‚Äù - @ marklevinshow</t>
  </si>
  <si>
    <t>https://twitter.com/realDonaldTrump/status/585224295816765440</t>
  </si>
  <si>
    <t>" @ MarianoQCasilum: PLEASE make it known now that you are a serious CANDIDATE FOR PRESIDENT. WE, THE AMERICAN PEOPLE NEED YOU TO LIBERATE USA</t>
  </si>
  <si>
    <t>https://twitter.com/realDonaldTrump/status/585224461357608960</t>
  </si>
  <si>
    <t>" @ Buster842: @ realDonaldTrump The thought of Obama makes me want to puke. He is a big disgrace to America and all it stands for."</t>
  </si>
  <si>
    <t>https://twitter.com/realDonaldTrump/status/585224565959294978</t>
  </si>
  <si>
    <t>" @ BachelorFortune: . @ TrumpChicago over-delivers EVERY time I'm in town. Thx 4 the incredible stay @ realDonaldTrump! https://twitter.com/BachelorFortune/status/585218624572542977/photo/1pic.twitter.com/RtV7nXto72 "</t>
  </si>
  <si>
    <t>https://twitter.com/realDonaldTrump/status/585225047209598976</t>
  </si>
  <si>
    <t>" @ MichelleMeyer10: . @ PolitiBunny . @ gerfingerpoken Could explain Art of The Deal to Obama/Kerry but its waste of valuable time. # NuclearIran"</t>
  </si>
  <si>
    <t>https://twitter.com/realDonaldTrump/status/585229083342155777</t>
  </si>
  <si>
    <t>" @ Andrew_purcell: @ realDonaldTrump for President! "</t>
  </si>
  <si>
    <t>https://twitter.com/realDonaldTrump/status/585229915160739840</t>
  </si>
  <si>
    <t>" @ ISAACYASS: @ realDonaldTrump I know you will do great things for the USA!"</t>
  </si>
  <si>
    <t>https://twitter.com/realDonaldTrump/status/585241039008563200</t>
  </si>
  <si>
    <t>. @ serenawilliams we look forward to being with you, a truly great champion, tomorrow at Trump National D.C. for the Tennis Center dedication</t>
  </si>
  <si>
    <t>https://twitter.com/realDonaldTrump/status/585242345144262656</t>
  </si>
  <si>
    <t>" @ susanbbossie: @ realDonaldTrump Excited to see the new tennis facility tomorrow @Trump National in VA @ serenawilliams Best in world</t>
  </si>
  <si>
    <t>@ @ @Trump @</t>
  </si>
  <si>
    <t>https://twitter.com/realDonaldTrump/status/585242673533087744</t>
  </si>
  <si>
    <t>" @ BROWNGNG: @ realDonaldTrump @ Andrew_purcell Every Monday morning I watch Fox &amp; Friends just to hear you say "I'm running" Keep watching!</t>
  </si>
  <si>
    <t>https://twitter.com/realDonaldTrump/status/585243017705062400</t>
  </si>
  <si>
    <t>" @ StaceyHunter10: DonaldTrump great brunch yesterday at Mar a Lago thank you for stopping to take a pic with our kidspic.twitter.com/RCNud40oy7</t>
  </si>
  <si>
    <t>https://twitter.com/realDonaldTrump/status/585243119064604672</t>
  </si>
  <si>
    <t>" @ scapesrus: @ realDonaldTrump @ susanbbossie @ serenawilliams Virginia rocks !!"</t>
  </si>
  <si>
    <t>https://twitter.com/realDonaldTrump/status/585243610959978496</t>
  </si>
  <si>
    <t>" @ ShapiroJD: @ realDonaldTrump You should be on # SharkTank as a guest star. # Trump2016 # kingofthedeal" Nice show!</t>
  </si>
  <si>
    <t>https://twitter.com/realDonaldTrump/status/585244264965218304</t>
  </si>
  <si>
    <t>"@toypilaVzla: # trumpforpresident @ realDonaldTrump is ‚òû triumph. Next year sounded the trumpets! https://twitter.com/toypilaVzla/status/579827138729246721/photo/1pic.twitter.com/GFrLERgqli "</t>
  </si>
  <si>
    <t>https://twitter.com/realDonaldTrump/status/585244991196438528</t>
  </si>
  <si>
    <t>" @ willgalloway_: @ realDonaldTrump when will you announce your 2016 decision? Btw we all know you're running! # Trump2016"</t>
  </si>
  <si>
    <t>https://twitter.com/realDonaldTrump/status/585260932831453184</t>
  </si>
  <si>
    <t>As dishonest as @ RollingStone is I say @ HuffingtonPost is worse. Neither has much money - sue them and put them out of business!</t>
  </si>
  <si>
    <t>https://twitter.com/realDonaldTrump/status/585262729511972864</t>
  </si>
  <si>
    <t>How much money is the extremely unattractive (both inside and out) Arianna Huffington paying her poor ex-hubby for the use of his name?</t>
  </si>
  <si>
    <t>https://twitter.com/realDonaldTrump/status/585265442396233728</t>
  </si>
  <si>
    <t>"@jasonCwaite: @ realDonaldTrump The BEST tweet of 2015. Agree? # Trump"</t>
  </si>
  <si>
    <t>@jasonCwaite @</t>
  </si>
  <si>
    <t>https://twitter.com/realDonaldTrump/status/585266089870917632</t>
  </si>
  <si>
    <t>" @ ChipGates1: @ realDonaldTrump @ RollingStone @ HuffingtonPost Yeah shut em down. Nothing but toilet paper"</t>
  </si>
  <si>
    <t>https://twitter.com/realDonaldTrump/status/585266471779102720</t>
  </si>
  <si>
    <t>" @ cstace1: @ realDonaldTrump is a president to get excited about!!! 2016!!!"</t>
  </si>
  <si>
    <t>https://twitter.com/realDonaldTrump/status/585266666378043392</t>
  </si>
  <si>
    <t>" @ KeatsBen: @ realDonaldTrump Donald please run for president! You need to show Obama how a real man does it!"</t>
  </si>
  <si>
    <t>https://twitter.com/realDonaldTrump/status/585266996058656770</t>
  </si>
  <si>
    <t>"@Realistboutmine: @ realDonaldTrump for President please everyone vote in 2016 if God willing please we need him to help our country"</t>
  </si>
  <si>
    <t>@Realistboutmine @</t>
  </si>
  <si>
    <t>https://twitter.com/realDonaldTrump/status/585267049334763521</t>
  </si>
  <si>
    <t>" @ Reedgs119: @ realdonaldtrump agree 100%"</t>
  </si>
  <si>
    <t>https://twitter.com/realDonaldTrump/status/585267897070710784</t>
  </si>
  <si>
    <t>"@Whatyouknowjr: @ realDonaldTrump @Realistboutmine All you need to do is announce and we're there!"</t>
  </si>
  <si>
    <t>https://twitter.com/realDonaldTrump/status/585268549993832448</t>
  </si>
  <si>
    <t>"@cleopattraUSA: Please mak√® it a 100% chance you'll run for President! 'I could make this country great again' http://cnb.cx/1zK3MvM @@"</t>
  </si>
  <si>
    <t>@cleopattraUSA @ @</t>
  </si>
  <si>
    <t>https://twitter.com/realDonaldTrump/status/585268741866389504</t>
  </si>
  <si>
    <t>"@Realistboutmine: F.Y.I Will make a excellent president He has what it takes to turn this county around he is Donald Trump for a reason."</t>
  </si>
  <si>
    <t>https://twitter.com/realDonaldTrump/status/585268892823617536</t>
  </si>
  <si>
    <t>" @ kzieff: @ realDonaldTrump just run!"</t>
  </si>
  <si>
    <t>https://twitter.com/realDonaldTrump/status/585269105068007424</t>
  </si>
  <si>
    <t>" @ Reedgs119: @ realdonaldtrump @cleopattrausa Donald you are the next Ronald Reagan. Make America great again." Thank you.</t>
  </si>
  <si>
    <t>https://twitter.com/realDonaldTrump/status/585280741409431553</t>
  </si>
  <si>
    <t>" @ tarashuman: DonaldTrump Thank you so much for your amazing HOPE message!!! I'm so grateful. # hopeisagoodbreakfastpic.twitter.com/H3ts8iFuNe</t>
  </si>
  <si>
    <t>https://twitter.com/realDonaldTrump/status/585281558816370690</t>
  </si>
  <si>
    <t>" @ laurasgoldman: . @ realDonaldTrump why is it necessary to comment on . @ ariannahuff looks? Because she is a dog who wrongfully comments on me</t>
  </si>
  <si>
    <t>https://twitter.com/realDonaldTrump/status/585286465183178752</t>
  </si>
  <si>
    <t>Many journalists are honest and great - but some are knowingly dishonest and basic scum. They should.be weeded out!</t>
  </si>
  <si>
    <t>https://twitter.com/realDonaldTrump/status/585406176541728768</t>
  </si>
  <si>
    <t>Wow, the respected Monmouth University poll has me ahead of most Republican candidates nationwide, and most people don't think I'm running!</t>
  </si>
  <si>
    <t>https://twitter.com/realDonaldTrump/status/585595265370972161</t>
  </si>
  <si>
    <t>" @ kyleRok: Amazing! Trump tennis facility in Loudoun County is gorgeous!! Anything this man does, he does it right. pic.twitter.com/Df2h92l4a3"</t>
  </si>
  <si>
    <t>https://twitter.com/realDonaldTrump/status/585595431150821376</t>
  </si>
  <si>
    <t>" @ 4kmiddlebrook: @ realDonaldTrump is ahead of Most Republican candidates and he hasn't even warmed up yet. America Needs # Trump2016 !"Thanks</t>
  </si>
  <si>
    <t>https://twitter.com/realDonaldTrump/status/585595797280006144</t>
  </si>
  <si>
    <t>"@xwellLudwig: . @ realDonaldTrump We need someone who can whip those goons on capital hill back into shape! # Trump2016 # Teens4Trump"</t>
  </si>
  <si>
    <t>@xwellLudwig @</t>
  </si>
  <si>
    <t>https://twitter.com/realDonaldTrump/status/585596721918513152</t>
  </si>
  <si>
    <t>"@SportsTalkCSN: TONIGHT at 10 on CSN:@CHICKatCSN + @BmitchliveCSN talk with T to discuss his new project in Virginiapic.twitter.com/UXE7MaRiZi</t>
  </si>
  <si>
    <t>https://twitter.com/realDonaldTrump/status/585724294518460417</t>
  </si>
  <si>
    <t>" @ JanineGreenberg: Meeting Trump @ realDonaldTrump # TrumpTennis # woohoo https://twitter.com/JanineGreenberg/status/585579093606924289/photo/1pic.twitter.com/Zk2iVTGK3C "</t>
  </si>
  <si>
    <t>https://twitter.com/realDonaldTrump/status/585724518376857600</t>
  </si>
  <si>
    <t>" @ Luismamh11: DonaldTrump ‚ÄúMoney was never a big motivation for me, except as a way to keep score. The real excitement is playing the game.</t>
  </si>
  <si>
    <t>https://twitter.com/realDonaldTrump/status/585724703869956096</t>
  </si>
  <si>
    <t>" @ Amit_D_R: @ realDonaldTrump @ 4kmiddlebrook I'm sure the American voters will say, "Mr Trump you are hired!""</t>
  </si>
  <si>
    <t>https://twitter.com/realDonaldTrump/status/585725047362478081</t>
  </si>
  <si>
    <t>" @ ckottlarock: @ realDonaldTrump # trump4prez"</t>
  </si>
  <si>
    <t>https://twitter.com/realDonaldTrump/status/585725290523033601</t>
  </si>
  <si>
    <t>" @ gegco: @ seanhannity Great interview with @ RandPaul It will b interesting 2 c if @ realDonaldTrump runs.If so I hope u get 2 interview him."</t>
  </si>
  <si>
    <t>https://twitter.com/realDonaldTrump/status/585725411113508866</t>
  </si>
  <si>
    <t>"@Brain__Quotes: When somebody challenges you, fight back. Be brutal. Be tough. @ realDonaldTrump"</t>
  </si>
  <si>
    <t>@Brain__Quotes @</t>
  </si>
  <si>
    <t>https://twitter.com/realDonaldTrump/status/585725455162068994</t>
  </si>
  <si>
    <t>"@Brain__Quotes: Sometimes your best investments are the ones you don't make. -Donald Trump @ realDonaldTrump"</t>
  </si>
  <si>
    <t>https://twitter.com/realDonaldTrump/status/585725636532121600</t>
  </si>
  <si>
    <t>"@sxeymoney: @ realDonaldTrump for president."</t>
  </si>
  <si>
    <t>@sxeymoney @</t>
  </si>
  <si>
    <t>https://twitter.com/realDonaldTrump/status/585726757262782465</t>
  </si>
  <si>
    <t>" @ Finenco: Rand Paul # speech is a repeat of every other # politician. Heard it before @ TexasGOP @ nytimes We need flat tax # Vote 4 DonaldTrump</t>
  </si>
  <si>
    <t>https://twitter.com/realDonaldTrump/status/585726890125762560</t>
  </si>
  <si>
    <t>"@mccoykellen: I would 100% recommend everyone watch all of @ realDonaldTrump vines."</t>
  </si>
  <si>
    <t>@mccoykellen @</t>
  </si>
  <si>
    <t>https://twitter.com/realDonaldTrump/status/585728257653346304</t>
  </si>
  <si>
    <t>" @ MyView001: @ realDonaldTrump U sure could do a lot for the country!"</t>
  </si>
  <si>
    <t>https://twitter.com/realDonaldTrump/status/585729342753394688</t>
  </si>
  <si>
    <t>" @ ColemanG81: I can't wait for DonaldTrump to become president and finally put the US back on top as the worlds greatest country! # Trump2016</t>
  </si>
  <si>
    <t>https://twitter.com/realDonaldTrump/status/585748052268490753</t>
  </si>
  <si>
    <t>Leaving now - I'm spending the entire day in Iowa - great people, great state!</t>
  </si>
  <si>
    <t>https://twitter.com/realDonaldTrump/status/585748251258785792</t>
  </si>
  <si>
    <t>MAKE AMERICA GREAT AGAIN!</t>
  </si>
  <si>
    <t>https://twitter.com/realDonaldTrump/status/585896579237720064</t>
  </si>
  <si>
    <t>Meeting with Iowa State Senate Leaders https://instagram.com/p/1Ogx8PGhQN/</t>
  </si>
  <si>
    <t>https://twitter.com/realDonaldTrump/status/586008595663323138</t>
  </si>
  <si>
    <t>" @ EHarper69: @ realDonaldTrump If you run you will win.. I've never been wrong. Just be presidential, not a salesman!</t>
  </si>
  <si>
    <t>https://twitter.com/realDonaldTrump/status/586008728354316288</t>
  </si>
  <si>
    <t>" @ Jpicc1: @ realDonaldTrump Please DO run!! We need a strong leader who will end the embarrassment our current President has caused us!!"</t>
  </si>
  <si>
    <t>https://twitter.com/realDonaldTrump/status/586012575378382848</t>
  </si>
  <si>
    <t>" @ Forbes: Quote of the Day: "Sometimes your best investments are the ones you don‚Äôt make." - Donald Trump http://onforb.es/1FvNjkG "</t>
  </si>
  <si>
    <t>https://twitter.com/realDonaldTrump/status/586074621201534976</t>
  </si>
  <si>
    <t>" @ travis_temple: Make America Great Again! @ realDonaldTrump pic.twitter.com/2axwZaacCI"</t>
  </si>
  <si>
    <t>https://twitter.com/realDonaldTrump/status/586074875426697216</t>
  </si>
  <si>
    <t>" @ TtsincWard: @ realDonaldTrump Go Mr. Trump we're pulling for you.."</t>
  </si>
  <si>
    <t>https://twitter.com/realDonaldTrump/status/586076028033982464</t>
  </si>
  <si>
    <t>" @ kwrcrow: @CommunityJC I agree America is disheartened. I truly believe # Trump can turn this country around. He is the only 1 who can"</t>
  </si>
  <si>
    <t>https://twitter.com/realDonaldTrump/status/586077864510017537</t>
  </si>
  <si>
    <t>" @ justariot66: Rand, Cruz, Rubio next week. A hat trick of "never gonna win" Donald if you ever were for real this is the time."</t>
  </si>
  <si>
    <t>https://twitter.com/realDonaldTrump/status/586078232908279809</t>
  </si>
  <si>
    <t>" @ RealSQUEZZ: @ Realdonaldtrump HAS WHAT IT TAKES TO MOVE AMERICA FORWARD. # VoteTrumpForPresident"</t>
  </si>
  <si>
    <t>https://twitter.com/realDonaldTrump/status/586080451468599296</t>
  </si>
  <si>
    <t>" @ teslu888: @ realDonaldTrump We will vote 4 you.</t>
  </si>
  <si>
    <t>https://twitter.com/realDonaldTrump/status/586098759211319297</t>
  </si>
  <si>
    <t>" @ BradHeat: @ realDonaldTrump is the entrepreneur that all entrepreneurs look up to. Keep the inspiration up." Thank you.</t>
  </si>
  <si>
    <t>https://twitter.com/realDonaldTrump/status/586099670553927681</t>
  </si>
  <si>
    <t>" @ coffee6666: @ realDonaldTrump @ RealSQUEZZ I heard nbc pays don 3 million week for his show n president makes 8,000 week. Just watch!</t>
  </si>
  <si>
    <t>https://twitter.com/realDonaldTrump/status/586099727726415872</t>
  </si>
  <si>
    <t>" @ Chm14Mc: @ realDonaldTrump Trump Turnberry looks incredible in the sunshine. # lookinggreat # trumpturnberry"</t>
  </si>
  <si>
    <t>https://twitter.com/realDonaldTrump/status/586100182594539520</t>
  </si>
  <si>
    <t>" @ kissangel864: @ realDonaldTrump @ justariot66 we need some one like you. Are you putting your hat in the ring, i sure hope so"</t>
  </si>
  <si>
    <t>https://twitter.com/realDonaldTrump/status/586100372193857536</t>
  </si>
  <si>
    <t>" @ slips60: @ realDonaldTrump Looking in from across the pond, America needs you asap"</t>
  </si>
  <si>
    <t>https://twitter.com/realDonaldTrump/status/586203543461351424</t>
  </si>
  <si>
    <t>I had a great time in Iowa yesterday- record crowds, fantastic people!</t>
  </si>
  <si>
    <t>https://twitter.com/realDonaldTrump/status/586233060494069761</t>
  </si>
  <si>
    <t>On my way to @TrumpSoHo to receive the AAA Five Diamond Award.</t>
  </si>
  <si>
    <t>https://twitter.com/realDonaldTrump/status/586261637595791363</t>
  </si>
  <si>
    <t>Record crowd and standing ovation at Simpson College in Iowa- lots of fun, wonderful audience!</t>
  </si>
  <si>
    <t>https://twitter.com/realDonaldTrump/status/586315977371037696</t>
  </si>
  <si>
    <t>" @ stevewest222: @ greta @ RepDeSantis DonaldTrump Kerry is such a great negotiator he doesn't even know when he has a deal! Better call Trump</t>
  </si>
  <si>
    <t>https://twitter.com/realDonaldTrump/status/586408267326205952</t>
  </si>
  <si>
    <t>Will be doing a big interview tonight with Bret Baier at 6:00 P.M. on Fox. Don't miss it!</t>
  </si>
  <si>
    <t>https://twitter.com/realDonaldTrump/status/586414970155352064</t>
  </si>
  <si>
    <t>" @ iamapatsfan: I would rather Donald Trump be the president than Jeb Bush." Would do a much better job!</t>
  </si>
  <si>
    <t>https://twitter.com/realDonaldTrump/status/586417115248271360</t>
  </si>
  <si>
    <t>Exclusive‚ÄìDonald Trump: Obama 'Totally Out-Negotiated' by Iran, Taliban, 'Virtually Every Country in the World' - http://www.breitbart.com/national-security/2015/04/09/exclusive-donald-trump-obama-totally-out-negotiated-by-iran-taliban-virtually-every-country-in-the-world/ ‚Ä¶"</t>
  </si>
  <si>
    <t>https://twitter.com/realDonaldTrump/status/586497210130501632</t>
  </si>
  <si>
    <t>"@Blitz2Fr: I won't rest until I have respectfully shaken the hand of DonaldTrump himself. # inspiration # RoleModel pic.twitter.com/bqkvdIour0"</t>
  </si>
  <si>
    <t>https://twitter.com/realDonaldTrump/status/586497762407112704</t>
  </si>
  <si>
    <t>" @ kissangel864: @ realDonaldTrump @ TrumpGolfDC thats great and all but are you running for pres" Watch!</t>
  </si>
  <si>
    <t>https://twitter.com/realDonaldTrump/status/586498726228787200</t>
  </si>
  <si>
    <t>I will be speaking at the NRA event today in Nashville. Many friends will be there.</t>
  </si>
  <si>
    <t>https://twitter.com/realDonaldTrump/status/586506563860439040</t>
  </si>
  <si>
    <t>" @ 5reedz: @ realDonaldTrump Welcome to the Best City in the USA....... Nashville Tn. I love Nashville!</t>
  </si>
  <si>
    <t>https://twitter.com/realDonaldTrump/status/586511738746601473</t>
  </si>
  <si>
    <t>" @ BackOnTrackUSA: Again, Obama has made us a laughing stock with his Iran " negotiations ". Obama is a disgrace &amp; an embarassment"</t>
  </si>
  <si>
    <t>https://twitter.com/realDonaldTrump/status/586513528720338944</t>
  </si>
  <si>
    <t>. @ BretBaier I will be interviewed by Bret (on Fox) tonight at 6:00. Watch, it will be good!</t>
  </si>
  <si>
    <t>https://twitter.com/realDonaldTrump/status/586514141764050945</t>
  </si>
  <si>
    <t>Off to Nashville and the NRA.</t>
  </si>
  <si>
    <t>https://twitter.com/realDonaldTrump/status/586727037806739456</t>
  </si>
  <si>
    <t>" @ enole28: @ seanhannity When will you have on @ realDonaldTrump? Sean is a great guy who truly loves our country.</t>
  </si>
  <si>
    <t>https://twitter.com/realDonaldTrump/status/586727620399788032</t>
  </si>
  <si>
    <t>. @ ericbolling did a fantastic job on O'Reilly tonight. Way to go Eric!</t>
  </si>
  <si>
    <t>https://twitter.com/realDonaldTrump/status/586728165688610816</t>
  </si>
  <si>
    <t>The NRA in Nashville today was amazing. Packed house and standing ovation for Trump. THANKS!</t>
  </si>
  <si>
    <t>https://twitter.com/realDonaldTrump/status/586728887582863361</t>
  </si>
  <si>
    <t>" @ kyleraccio: @ realDonaldTrump Trump excites conservatives AND appeals to independents. The best candidate. RUN DONALD RUN!" Thanks Kyle.</t>
  </si>
  <si>
    <t>https://twitter.com/realDonaldTrump/status/586729402467274752</t>
  </si>
  <si>
    <t>" @ GameWeiver: @ realDonaldTrump @ ericbolling Donald Trump doesn't compliment many people. True!</t>
  </si>
  <si>
    <t>https://twitter.com/realDonaldTrump/status/586729663256535040</t>
  </si>
  <si>
    <t>" @ HoustonGunn: A Warm Welcome to # Nashville @ realDonaldTrump today. Thanks for sharing your wisdom and opinions with Middle # Tennessee"</t>
  </si>
  <si>
    <t>https://twitter.com/realDonaldTrump/status/586730334655512576</t>
  </si>
  <si>
    <t>" @ dalley5: I got the tingle up my leg when you spoke! The common sense was to die for...we need somebody that will really fix this!"</t>
  </si>
  <si>
    <t>https://twitter.com/realDonaldTrump/status/586730650872508416</t>
  </si>
  <si>
    <t>" @ jjnebraski: @ realDonaldTrump as a 100% disabled I beg u Mr.Trump run for President &amp; make U.S. Great again, we need a honest man like you!</t>
  </si>
  <si>
    <t>https://twitter.com/realDonaldTrump/status/586730759114903552</t>
  </si>
  <si>
    <t>" @ kyleraccio: @ realDonaldTrump Trump will be great on protecting 2A rights!"</t>
  </si>
  <si>
    <t>https://twitter.com/realDonaldTrump/status/586731029454577664</t>
  </si>
  <si>
    <t>" @ ITTRP: @ TaraHill5 Obama's average employment % is worse than his last 5 predecessors, including Carter! https://twitter.com/ITTRP/status/573848446479777792 ‚Ä¶"</t>
  </si>
  <si>
    <t>https://twitter.com/realDonaldTrump/status/586731935831035904</t>
  </si>
  <si>
    <t>" @ LaurenHayes021: If @ realDonaldTrump runs for president it would be the best thing that had happened to this country in a long time!</t>
  </si>
  <si>
    <t>https://twitter.com/realDonaldTrump/status/586732099526402049</t>
  </si>
  <si>
    <t>"@snugglebun31: @ realDonaldTrump PLEASE SAVE OUR COUNTRY RUN FOR PRESIDENT!" Watch and thank you.</t>
  </si>
  <si>
    <t>@snugglebun31 @</t>
  </si>
  <si>
    <t>https://twitter.com/realDonaldTrump/status/586732365617172480</t>
  </si>
  <si>
    <t>"@gamecockandrew: @ realDonaldTrump thanks for coming to South Carolina tomarrow" My great honor!</t>
  </si>
  <si>
    <t>@gamecockandrew @</t>
  </si>
  <si>
    <t>https://twitter.com/realDonaldTrump/status/586732588938747904</t>
  </si>
  <si>
    <t>" @ MamaGlove: Please tell Cruz &amp; Rubio we are trying to return to the Constitution.No more usurpers # RunTrumpRun # MakeAmericaGreatAgain"</t>
  </si>
  <si>
    <t>https://twitter.com/realDonaldTrump/status/586732831575044096</t>
  </si>
  <si>
    <t>" @ jeffbenton1079: @ realDonaldTrump back in Myrtle Beach tomorrow. Might see me at the airport. pic.twitter.com/a1A6mxbAnx"</t>
  </si>
  <si>
    <t>https://twitter.com/realDonaldTrump/status/586733475857883136</t>
  </si>
  <si>
    <t>" @ dawn_dunne: @ realDonaldTrump @ BretBaier watched, got me pumped"</t>
  </si>
  <si>
    <t>https://twitter.com/realDonaldTrump/status/586734562396504064</t>
  </si>
  <si>
    <t>. @ BretBaier Thank you for the very fair and highly professional segment on me tonight. Many people watched and commented.</t>
  </si>
  <si>
    <t>https://twitter.com/realDonaldTrump/status/586735210357719040</t>
  </si>
  <si>
    <t>" @ DebraAnnGW: @ BretBaier @ realDonaldTrump I think he would make a great president but not really sure he'll run." Thank you and watch!</t>
  </si>
  <si>
    <t>https://twitter.com/realDonaldTrump/status/586735517120786433</t>
  </si>
  <si>
    <t>" @ JacksonHoleSue: The interview was compelling! I am convinced you are the right person for the job! I am behind you all the way!"</t>
  </si>
  <si>
    <t>https://twitter.com/realDonaldTrump/status/586735581733986305</t>
  </si>
  <si>
    <t>"@6aa9ce3efe0c468: @ realDonaldTrump @ BackOnTrackUSA you should run Mr.Trump get this country back on track."</t>
  </si>
  <si>
    <t>@6aa9ce3efe0c468 @ @</t>
  </si>
  <si>
    <t>https://twitter.com/realDonaldTrump/status/586735621823193088</t>
  </si>
  <si>
    <t>"@MulletGang2020: Ok @ realDonaldTrump i saw the interview on # FoxNews I hope you run!"</t>
  </si>
  <si>
    <t>@MulletGang2020 @</t>
  </si>
  <si>
    <t>https://twitter.com/realDonaldTrump/status/586736571631722496</t>
  </si>
  <si>
    <t>" @ dtbeasley: @ nashvillebiz @ NSHBIZSichko @ realDonaldTrump he also bought the beach property adjacent to Mar-A-Lago from Jack Massey." True!</t>
  </si>
  <si>
    <t>https://twitter.com/realDonaldTrump/status/586737174990745600</t>
  </si>
  <si>
    <t>" @ KeatsBen: @ realDonaldTrump President Trump just sounds right!" Thanks!</t>
  </si>
  <si>
    <t>https://twitter.com/realDonaldTrump/status/586737234776367104</t>
  </si>
  <si>
    <t>" @ gabriellebragg4: How do I find out where @ realDonaldTrump is giving speeches at? Because I really want to go to one."</t>
  </si>
  <si>
    <t>https://twitter.com/realDonaldTrump/status/586737283744845824</t>
  </si>
  <si>
    <t>" @ markraymond: @ realDonaldTrump You're the only person who could lead America and move our country forward!"</t>
  </si>
  <si>
    <t>https://twitter.com/realDonaldTrump/status/586743306706518017</t>
  </si>
  <si>
    <t>" @ GMCallahanJr: Next great building in DC that should have the Trump name in it! @ realDonaldTrump # RunDonaldRun pic.twitter.com/hChfoWBS9z" Cute</t>
  </si>
  <si>
    <t>https://twitter.com/realDonaldTrump/status/586750439393136640</t>
  </si>
  <si>
    <t>" @ JordanPolitics: Could it be @ HillaryClinton v @ realDonaldTrump for POTUS? # Hillary2016 # Trump2016"</t>
  </si>
  <si>
    <t>https://twitter.com/realDonaldTrump/status/586750679085142017</t>
  </si>
  <si>
    <t>" @ KBrocking: @ realDonaldTrump You gotta run. I think you have what it takes to stop Hillary!!!"</t>
  </si>
  <si>
    <t>https://twitter.com/realDonaldTrump/status/586750765902864385</t>
  </si>
  <si>
    <t>" @ anthonycl: . @ realDonaldTrump Donald Trump for president! He's the only one who can run a successful business!"</t>
  </si>
  <si>
    <t>https://twitter.com/realDonaldTrump/status/586751374286721024</t>
  </si>
  <si>
    <t>@ markraymond Thanks Mark, they will!</t>
  </si>
  <si>
    <t>https://twitter.com/realDonaldTrump/status/586751742852915200</t>
  </si>
  <si>
    <t>" @ AutumnJuliaa: My goal in life is to master the idea of a balance sheet as flawlessly as @ realDonaldTrump did at my age."</t>
  </si>
  <si>
    <t>https://twitter.com/realDonaldTrump/status/586752688445992960</t>
  </si>
  <si>
    <t>"@WarrenMarcussen: @ realDonaldTrump @ KBrocking I love your show though Donny, I'm a fuckung huge fan" But our country is dieing!</t>
  </si>
  <si>
    <t>@WarrenMarcussen @ @</t>
  </si>
  <si>
    <t>https://twitter.com/realDonaldTrump/status/586752891907481602</t>
  </si>
  <si>
    <t>" @ tuckahoetommy: If @ realDonaldTrump truly believes he could fix America and loves our Country shouldn't he feel obligated to run?" Yes!</t>
  </si>
  <si>
    <t>https://twitter.com/realDonaldTrump/status/586752999608967168</t>
  </si>
  <si>
    <t>" @ wiccanfoxglove: @ realDonaldTrump will you run? Can you get us out of the hole we are in? I want this nation to be strong &amp; proud!</t>
  </si>
  <si>
    <t>https://twitter.com/realDonaldTrump/status/586753543823982593</t>
  </si>
  <si>
    <t>" @ michaeljackson: # FriendlyFriday Michael Jackson with Donald Trump. pic.twitter.com/K4exeDeX1Z" Michael was very misunderstood - a great talent</t>
  </si>
  <si>
    <t>https://twitter.com/realDonaldTrump/status/586753713332584449</t>
  </si>
  <si>
    <t>" @ NickBeII: Donald Trump has my vote. Signed and sealed." Thanks!</t>
  </si>
  <si>
    <t>https://twitter.com/realDonaldTrump/status/586754746658197504</t>
  </si>
  <si>
    <t>" @ SheriffClarke: With Donald Trump today after my NRA-ILA speech in Nashville TN! pic.twitter.com/CeZXdStDSP" David, keep up the great work!</t>
  </si>
  <si>
    <t>https://twitter.com/realDonaldTrump/status/586755391784091650</t>
  </si>
  <si>
    <t>" @ pctech181: For American prosperity, now and for our children's children, there is only one choice. Donald Trump for President 2016-24."</t>
  </si>
  <si>
    <t>https://twitter.com/realDonaldTrump/status/586855795188441088</t>
  </si>
  <si>
    <t>Heading to South Carolina now - meeting with fantastic people!</t>
  </si>
  <si>
    <t>https://twitter.com/realDonaldTrump/status/586952313123766272</t>
  </si>
  <si>
    <t>Spoke to a capacity crowd at Horry County Republican event earlier today. https://instagram.com/p/1WA36fmhRA/</t>
  </si>
  <si>
    <t>https://twitter.com/realDonaldTrump/status/586952660915515393</t>
  </si>
  <si>
    <t>Thank you very much for the nice story, I greatly appreciate it-http://dmreg.co/1IDa9KR</t>
  </si>
  <si>
    <t>https://twitter.com/realDonaldTrump/status/587002298045431808</t>
  </si>
  <si>
    <t>South Carolina and the audience were GREAT - THANKS!</t>
  </si>
  <si>
    <t>https://twitter.com/realDonaldTrump/status/587003166316699649</t>
  </si>
  <si>
    <t>Without passion, you don't have energy; without energy, you have nothing. Nothing great in the world has been accomplished without passion!</t>
  </si>
  <si>
    <t>https://twitter.com/realDonaldTrump/status/587033197898289152</t>
  </si>
  <si>
    <t>" @ glfceo: The best # custserv in hospitality is at @ realDonaldTrump 's @ TrumpChicago hotel! Just super!"</t>
  </si>
  <si>
    <t>https://twitter.com/realDonaldTrump/status/587043292405202945</t>
  </si>
  <si>
    <t>. @ JohnLegere T-Mobile service is terrible! Why can't you do something to improve it for your customers. I don't want it in my buildings.</t>
  </si>
  <si>
    <t>https://twitter.com/realDonaldTrump/status/587045114192797696</t>
  </si>
  <si>
    <t>. @ TMobile You service is absolutely terrible - get on the ball! @ JohnLegere</t>
  </si>
  <si>
    <t>https://twitter.com/realDonaldTrump/status/587045983244124160</t>
  </si>
  <si>
    <t>" @ realliamager: LRT: never thought I would agree with @ realDonaldTrump on anything. @ EE @ TMobile @TMobileUK" @ JohnLegere</t>
  </si>
  <si>
    <t>@ @ @ @ @TMobileUK @</t>
  </si>
  <si>
    <t>https://twitter.com/realDonaldTrump/status/587046175645290496</t>
  </si>
  <si>
    <t>"@MrNicolasBell: @ realDonaldTrump @ TMobile @ JohnLegere @ Verizon is the best service provider http://opensignal.com/coverage-maps/US/ ‚Ä¶"</t>
  </si>
  <si>
    <t>@MrNicolasBell @ @ @ @</t>
  </si>
  <si>
    <t>https://twitter.com/realDonaldTrump/status/587046794628038656</t>
  </si>
  <si>
    <t>"@naughtoriousBIG: T Mobile service sucks and it took a Trump to call him out! @ realDonaldTrump for President! https://twitter.com/johnlegere/status/587045137324314624 ‚Ä¶"</t>
  </si>
  <si>
    <t>@naughtoriousBIG @</t>
  </si>
  <si>
    <t>https://twitter.com/realDonaldTrump/status/587062329495388160</t>
  </si>
  <si>
    <t>" @ WeLoveTheDonald: DonaldTrump You sure do look like a natural behind that podium! I can't wait to put my Trump 2016 sign in my front yard!"</t>
  </si>
  <si>
    <t>https://twitter.com/realDonaldTrump/status/587063354432299008</t>
  </si>
  <si>
    <t>" @ thegurleygirl: Your interview on Fox News was great!We need you &amp; the country knows you're the person who can save our country! # Trump2016"</t>
  </si>
  <si>
    <t>https://twitter.com/realDonaldTrump/status/587064523049332736</t>
  </si>
  <si>
    <t>" @ moeaa12: @ JohnLegere @ TMobile then i hope your customer service ppl learn how to treat their customer and follow up with them to fix"</t>
  </si>
  <si>
    <t>https://twitter.com/realDonaldTrump/status/587064687566675968</t>
  </si>
  <si>
    <t>" @ housecalls1228: @ realDonaldTrump Sure wish you'd get off the pot and start pissing off this Fed Gov by running for Pres.You've got my vote</t>
  </si>
  <si>
    <t>https://twitter.com/realDonaldTrump/status/587065261129342976</t>
  </si>
  <si>
    <t>"@saugat_p: @ realDonaldTrump speaks the truth. Refreshing honesty. No politics BS."</t>
  </si>
  <si>
    <t>@saugat_p @</t>
  </si>
  <si>
    <t>https://twitter.com/realDonaldTrump/status/587065322064257025</t>
  </si>
  <si>
    <t>" @ cstace1: @ realDonaldTrump has already won the election # Trump2016"</t>
  </si>
  <si>
    <t>https://twitter.com/realDonaldTrump/status/587065703494246400</t>
  </si>
  <si>
    <t>"@toypilaVzla: RT "@MrNicolasBell: @ realDonaldTrump @ TMobile @ JohnLegere @ Verizon is the best service provider http://opensignal.com/coverage-maps/US/ ‚Ä¶</t>
  </si>
  <si>
    <t>@toypilaVzla @MrNicolasBell @ @ @ @</t>
  </si>
  <si>
    <t>https://twitter.com/realDonaldTrump/status/587065737765908480</t>
  </si>
  <si>
    <t>" @ JamersonHayes: My man @ realDonaldTrump is what a president should be"</t>
  </si>
  <si>
    <t>https://twitter.com/realDonaldTrump/status/587066597258485761</t>
  </si>
  <si>
    <t>" @ LadyZales: You're the only one for the job! You never take any crap from anyone and that's the kind of president I want! # Trump2016"</t>
  </si>
  <si>
    <t>https://twitter.com/realDonaldTrump/status/587068550323560449</t>
  </si>
  <si>
    <t>" @ JohnLegere: .@naughtoriousBIG @ realDonaldTrump u am sure Dinald is proud to have your support" Are you drunk John? Also, T-Mobile sucks!</t>
  </si>
  <si>
    <t>@ @naughtoriousBIG @</t>
  </si>
  <si>
    <t>https://twitter.com/realDonaldTrump/status/587069651298955264</t>
  </si>
  <si>
    <t>" @ MikeandDawnNY: @ JohnLegere I'm a TMobile customer 4 10yrs &amp; DT is right. Also he's Presidential unlike Joker in WH now &amp; Hillary the Liar"</t>
  </si>
  <si>
    <t>https://twitter.com/realDonaldTrump/status/587071216990756864</t>
  </si>
  <si>
    <t>Thanks @ JamersonHayes, they are all total losers with nothing going for them!</t>
  </si>
  <si>
    <t>https://twitter.com/realDonaldTrump/status/587072319492857856</t>
  </si>
  <si>
    <t>" @ Lex_Shep: @ realDonaldTrump @ TMobile @ JohnLegere. Why are you even using T mobile? I don't use T-Mobile, bad service!</t>
  </si>
  <si>
    <t>https://twitter.com/realDonaldTrump/status/587072687790493696</t>
  </si>
  <si>
    <t>"@CougarTrace: @ realDonaldTrump @ JohnLegere @naughtoriousBIG Mr. Trump don't worry yourself with a 3rd rate wireless company"</t>
  </si>
  <si>
    <t>https://twitter.com/realDonaldTrump/status/587073076673798147</t>
  </si>
  <si>
    <t>" @ dcfoodsafety: @ realDonaldTrump @ JamersonHayes Agreed! Haters! just because they won't ever have the half the intelligence of Mr. Trump!"</t>
  </si>
  <si>
    <t>https://twitter.com/realDonaldTrump/status/587073272115789824</t>
  </si>
  <si>
    <t>" @ JamersonHayes: Just keep doing what you're doing; a lot of Americans believe in you, you set the standard for what America was built upon.</t>
  </si>
  <si>
    <t>https://twitter.com/realDonaldTrump/status/587073869678256129</t>
  </si>
  <si>
    <t>" @ rozanakabashi: @ realDonaldTrump @ JohnLegere even though a costumer for so long, their costumer service needs to be better.</t>
  </si>
  <si>
    <t>https://twitter.com/realDonaldTrump/status/587074170485399552</t>
  </si>
  <si>
    <t>"@Chris_R_2014: Donald Trump is the man to make this country great. Obama/administration is an embarasssmnet and a complete joke!"</t>
  </si>
  <si>
    <t>https://twitter.com/realDonaldTrump/status/587074510232358913</t>
  </si>
  <si>
    <t>" @ tica1975: @ realDonaldTrump @ TMobile TMobile sucks can't believe someone like you would promote such a shitty company. Compassionless Co.</t>
  </si>
  <si>
    <t>https://twitter.com/realDonaldTrump/status/587086751371550720</t>
  </si>
  <si>
    <t>"@Chris_R_2014: @ WendyPeters What I admire is that Donald Trump loves this country. He will put country over self and make America great."</t>
  </si>
  <si>
    <t>https://twitter.com/realDonaldTrump/status/587086894854443008</t>
  </si>
  <si>
    <t>" @ ElvinBerndt: @ realDonaldTrump @ JohnLegere Guess @ rootmetrics @ JDPower Had it right. @ VerizonWireless has the best wireless network."</t>
  </si>
  <si>
    <t>https://twitter.com/realDonaldTrump/status/587087723451850752</t>
  </si>
  <si>
    <t>" @ mayrazayago: This is our favorite tower in Chicago! We love it! We sit in front of it just to contemplate it! pic.twitter.com/vLq3Uoteo7"</t>
  </si>
  <si>
    <t>https://twitter.com/realDonaldTrump/status/587089789280718850</t>
  </si>
  <si>
    <t>" @ Jcpcond: @ realDonaldTrump @ TMobile @ JohnLegere T-Mobile sucks!"</t>
  </si>
  <si>
    <t>https://twitter.com/realDonaldTrump/status/587090122954399744</t>
  </si>
  <si>
    <t>" @ mjpomor: @ realDonaldTrump @ mayrazayago This building is awesome. Kind of neat if Donald becomes either the POTUS or the VPOTUS. Mk"</t>
  </si>
  <si>
    <t>https://twitter.com/realDonaldTrump/status/587090407898611712</t>
  </si>
  <si>
    <t>" @ JacobsenSusan: @ realDonaldTrump LOVE Trump Tower in Chicago!! Beautiful building!!"</t>
  </si>
  <si>
    <t>https://twitter.com/realDonaldTrump/status/587092470250475521</t>
  </si>
  <si>
    <t>" @ bkrafttt: My only goal in life is to be a successful man, much like @ realDonaldTrump"</t>
  </si>
  <si>
    <t>https://twitter.com/realDonaldTrump/status/587246303547105280</t>
  </si>
  <si>
    <t>. @ TMobile gives terrible service and has many complaints, just check.</t>
  </si>
  <si>
    <t>https://twitter.com/realDonaldTrump/status/587246772252233728</t>
  </si>
  <si>
    <t>" @ tornadopain: @ TMobileHelp Just find @ JohnLegere's hissy fit with @ realDonaldTrump ironic, since yall have room to catch up"</t>
  </si>
  <si>
    <t>https://twitter.com/realDonaldTrump/status/587247084614643712</t>
  </si>
  <si>
    <t>" @ saints_74: @ realDonaldTrump @ TMobile i agree it is the ONLY phone company that doesn't give u service in central louisiana."</t>
  </si>
  <si>
    <t>https://twitter.com/realDonaldTrump/status/587247264650960896</t>
  </si>
  <si>
    <t>"@PrincessDaytura: @ TMobile Thank you for having the courage to speak out against corporate coruption, much respect Mr Trump. # Trump4Prez"</t>
  </si>
  <si>
    <t>https://twitter.com/realDonaldTrump/status/587247536592789504</t>
  </si>
  <si>
    <t>" @ philly_phily: @ realDonaldTrump @ TMobile at&amp;t is the best"</t>
  </si>
  <si>
    <t>https://twitter.com/realDonaldTrump/status/587247647498579969</t>
  </si>
  <si>
    <t>" @ Jackshallis: @ realDonaldTrump Donald Trump for president!"</t>
  </si>
  <si>
    <t>https://twitter.com/realDonaldTrump/status/587248093181177856</t>
  </si>
  <si>
    <t>"@MyIntersperse: Everyone including @ JohnLegere knows @ TMobile sucks.. @ realDonaldTrump - Why don't you buy @ TMobile &amp; call it TrumpMobile?"</t>
  </si>
  <si>
    <t>@MyIntersperse @ @ @ @</t>
  </si>
  <si>
    <t>https://twitter.com/realDonaldTrump/status/587248413659557888</t>
  </si>
  <si>
    <t>"@Gingerxoxoxoxo: " @ realDonaldTrump: . @ TMobile gives terrible service and has many complaints, just check." @ VerizonWireless is the best"</t>
  </si>
  <si>
    <t>@Gingerxoxoxoxo @ @ @</t>
  </si>
  <si>
    <t>https://twitter.com/realDonaldTrump/status/587248592794099712</t>
  </si>
  <si>
    <t>" @ BackOnTrackUSA:Obama gave honor &amp; praise to the deserter Bergdahl but refuses the murdered Foot Hood victims military benefits : shameful"</t>
  </si>
  <si>
    <t>https://twitter.com/realDonaldTrump/status/587248769542057984</t>
  </si>
  <si>
    <t>" @ DanRebellato: . @ TMobile I bet they try to ignore the many mocking remarks they receive and wrongly think it makes them look dignified."</t>
  </si>
  <si>
    <t>https://twitter.com/realDonaldTrump/status/587249178591518721</t>
  </si>
  <si>
    <t>" @ KraftyWurker: Some Democrats think Rand Paul is a threat, wait until @ RealDonaldTrump gets cranked up. # Trumpmeister"</t>
  </si>
  <si>
    <t>https://twitter.com/realDonaldTrump/status/587249291267338240</t>
  </si>
  <si>
    <t>" @ KraftyWurker: Some think Democrats think Rand Paul is a threat, wait until @ RealDonaldTrump gets cranked up. # Trumpmeister"</t>
  </si>
  <si>
    <t>https://twitter.com/realDonaldTrump/status/587249670960840704</t>
  </si>
  <si>
    <t>" @ LouistheXVI99: @ realDonaldTrump can't wait to see you on Cbs Sunday morning! # comeflywithme # Trump2016"</t>
  </si>
  <si>
    <t>https://twitter.com/realDonaldTrump/status/587249905292484610</t>
  </si>
  <si>
    <t>" @ daviddepuma: @ realDonaldTrump TRUMP for PREZ! You have my vote, Mr Trump!! # TeamAmerica"</t>
  </si>
  <si>
    <t>https://twitter.com/realDonaldTrump/status/587250276475785216</t>
  </si>
  <si>
    <t>" @ BestBergerEver: Mr. @ realDonaldTrump, I agree: T-Mobile stinks. Just buy the company &amp; turn it into Trump-Mobile! # Trump4Prez</t>
  </si>
  <si>
    <t>https://twitter.com/realDonaldTrump/status/587250444835168257</t>
  </si>
  <si>
    <t>" @ williamgardanis: Working class democrats ,Independents ,Americans that never voted before to decide this election LANDSLIDE MANDATE 4 DJT"</t>
  </si>
  <si>
    <t>https://twitter.com/realDonaldTrump/status/587256633568428032</t>
  </si>
  <si>
    <t>" @ BlackandBlondeM: @ realDonaldTrump for President 2016 &amp; @ SenTedCruz for VP! NO more career politicians. @ impetrio1 &amp; @ BlackAndRight"</t>
  </si>
  <si>
    <t>https://twitter.com/realDonaldTrump/status/587259510420590592</t>
  </si>
  <si>
    <t>" @ TerriLeeD: " @ daviddepuma: @ realDonaldTrump TRUMP for PREZ! You have my vote, Mr Trump!! When is the announcement??? Let's go! "</t>
  </si>
  <si>
    <t>https://twitter.com/realDonaldTrump/status/587260247431110659</t>
  </si>
  <si>
    <t>" @ wainainanjenga: @ realDonaldTrump @ Jackshallis the best president for America ever."</t>
  </si>
  <si>
    <t>https://twitter.com/realDonaldTrump/status/587263239563644928</t>
  </si>
  <si>
    <t>" @ BestBergerEver: @ realDonaldTrump Hope you'll tell America you're running 4 Prez soon! We need you in charge. # Trump4Prez</t>
  </si>
  <si>
    <t>https://twitter.com/realDonaldTrump/status/587263378076336130</t>
  </si>
  <si>
    <t>" @ DOWNFALLOFUSA: @ realDonaldTrump When r people going 2 wake up &amp; c that Obama favors everyone but Americans. Obama is our worst enemy."</t>
  </si>
  <si>
    <t>https://twitter.com/realDonaldTrump/status/587263920525733889</t>
  </si>
  <si>
    <t>" @ TalkerNewYorker: I say Flag Day perfect for an announcement of the presidential variety @ realDonaldTrump" My birthday, interesting.</t>
  </si>
  <si>
    <t>https://twitter.com/realDonaldTrump/status/587267396144123904</t>
  </si>
  <si>
    <t>" @ Rosesroi: @ FoxNews. Trump for President PLEASE! Your Interview on Fox gave hope again for this country. Will work on your campaign."</t>
  </si>
  <si>
    <t>https://twitter.com/realDonaldTrump/status/587338130262458369</t>
  </si>
  <si>
    <t>" @ Osorocks: After sitting in awful traffic,no parking (lots full) we gave up on car show today! Trump called it # javitzsucks # carshow</t>
  </si>
  <si>
    <t>https://twitter.com/realDonaldTrump/status/587338470391226368</t>
  </si>
  <si>
    <t>" @ RealPro4Real: Vote for @ realDonaldTrump &amp; Stop Hillary! She is running for Bill's 3rd Term! @ politico @ GOP @ SpeakerBoehner"</t>
  </si>
  <si>
    <t>https://twitter.com/realDonaldTrump/status/587339813822537728</t>
  </si>
  <si>
    <t>" @ destiny_113: @ JohnLegere if @ realDonaldTrump says your service is terrible, it probably is. His hotels are the best, impeccable service."</t>
  </si>
  <si>
    <t>https://twitter.com/realDonaldTrump/status/587340076830588928</t>
  </si>
  <si>
    <t>" @ KENofdfl: @ RealPro4Real @ politico @ GOP @ SpeakerBoehner she's a dishonest and deceitful person. Trump, blows her outta the water!</t>
  </si>
  <si>
    <t>https://twitter.com/realDonaldTrump/status/587340655179001857</t>
  </si>
  <si>
    <t>" @ 208Rocky: @ realDonaldTrump announce your presidency. Make America great again." Stay tuned!</t>
  </si>
  <si>
    <t>https://twitter.com/realDonaldTrump/status/587340827132895232</t>
  </si>
  <si>
    <t>" @ _SethMade: Folks not aware that @ realDonaldTrump could sneak up &amp; be President in 2016." Watch!</t>
  </si>
  <si>
    <t>https://twitter.com/realDonaldTrump/status/587340886943608832</t>
  </si>
  <si>
    <t>" @ Trainor_Chris: @ realDonaldTrump behind you Mr Trump. She's a Nightmare"</t>
  </si>
  <si>
    <t>https://twitter.com/realDonaldTrump/status/587341564025929730</t>
  </si>
  <si>
    <t>" @ SoyerJanis: @ realDonaldTrump @ boris3324 Don't be so insecure because you KNOW @ HillaryClinton will lose against Trump</t>
  </si>
  <si>
    <t>https://twitter.com/realDonaldTrump/status/587341763959988224</t>
  </si>
  <si>
    <t>" @ TracyHolland1: When will you be declaring your candidacy for the 2016 race? Can't wait to put your campaign yard sign in my lawn.</t>
  </si>
  <si>
    <t>https://twitter.com/realDonaldTrump/status/587342416165916672</t>
  </si>
  <si>
    <t>. @ T-Mobile has so many service complaints - a total joke!</t>
  </si>
  <si>
    <t>https://twitter.com/realDonaldTrump/status/587342542670290944</t>
  </si>
  <si>
    <t>" @ Chris_Owens1213: I would love to see how upset @ HillaryClinton would get if she were in a debate against @ realDonaldTrump.</t>
  </si>
  <si>
    <t>https://twitter.com/realDonaldTrump/status/587342655182471170</t>
  </si>
  <si>
    <t>"@shannlyman: @ realDonaldTrump the trump courses in Scotland are the best in the world! Fantastic few days playing them!" Thank you!</t>
  </si>
  <si>
    <t>@shannlyman @</t>
  </si>
  <si>
    <t>https://twitter.com/realDonaldTrump/status/587342996649201664</t>
  </si>
  <si>
    <t>" @ washpostjobs: Who's excited for the hundreds of # jobs Trump is bringing to DC by restoring the Post Office into his newest hotel? We are!"</t>
  </si>
  <si>
    <t>https://twitter.com/realDonaldTrump/status/587345740772552705</t>
  </si>
  <si>
    <t>" @ ShaneJoseph: Can @ realDonaldTrump please run for president just so I can watch him and @ HilaryClinton debate. # goodTV"</t>
  </si>
  <si>
    <t>https://twitter.com/realDonaldTrump/status/587346221657939968</t>
  </si>
  <si>
    <t>" @ sarzitron: The best part about @ realDonaldTrump running for president will be @ HillaryClinton losing. I hate her so much."</t>
  </si>
  <si>
    <t>https://twitter.com/realDonaldTrump/status/587346491271938050</t>
  </si>
  <si>
    <t>" @ MrGamecock1: @ sjketchen @ realDonaldTrump @ JohnLegere Well I would not take offense but find out what needs to be improved." EVERYTHING!</t>
  </si>
  <si>
    <t>https://twitter.com/realDonaldTrump/status/587346671782252545</t>
  </si>
  <si>
    <t>" @ KnucklDraginSam: @ realDonaldTrump @ Chris_Owens1213 @ HillaryClinton Yeah, first question, list your major accomplishments. # Trump4Prez"</t>
  </si>
  <si>
    <t>https://twitter.com/realDonaldTrump/status/587346835955658752</t>
  </si>
  <si>
    <t>" @ garycassard: " @ washpostjobs: hundreds of # jobs Trump is bringing to DC by restoring the Post Office. Rain or Shine Trump Delivers!"</t>
  </si>
  <si>
    <t>https://twitter.com/realDonaldTrump/status/587347173819449347</t>
  </si>
  <si>
    <t>" @ Retume: I would vote @ realDonaldTrump over @ HillaryClinton.</t>
  </si>
  <si>
    <t>https://twitter.com/realDonaldTrump/status/587347252965937152</t>
  </si>
  <si>
    <t>"@MrMet41: @ realDonaldTrump # Trump2016 He gets things done !" So true!</t>
  </si>
  <si>
    <t>@MrMet41 @</t>
  </si>
  <si>
    <t>https://twitter.com/realDonaldTrump/status/587347913833078784</t>
  </si>
  <si>
    <t>" @ RichardAllen__: It Will be my first time voting and it would be an honor to vote for @ realDonaldTrump America needs your leadership!"</t>
  </si>
  <si>
    <t>https://twitter.com/realDonaldTrump/status/587348275868631041</t>
  </si>
  <si>
    <t>" @ tam69sc: @ realDonaldTrump waiting for you to tell us you are running for president so I can vote for you and rally others to do the same"</t>
  </si>
  <si>
    <t>https://twitter.com/realDonaldTrump/status/587348517263384577</t>
  </si>
  <si>
    <t>" @ Purplite: Will it be @ HilaryClinton against @ realDonaldTrump ? Come on Donald, everyone's waiting."</t>
  </si>
  <si>
    <t>https://twitter.com/realDonaldTrump/status/587348787921870848</t>
  </si>
  <si>
    <t>" @ dcfoodsafety: I will not vote for a person that thinks that she does not have 2 follow same laws that I do. I know my vote # Trump2016"</t>
  </si>
  <si>
    <t>https://twitter.com/realDonaldTrump/status/587349946971590656</t>
  </si>
  <si>
    <t>" @ MKBeattie: @ realDonaldTrump vs @ HillaryClinton for the White House would make for awesome debates!"</t>
  </si>
  <si>
    <t>https://twitter.com/realDonaldTrump/status/587377946693869569</t>
  </si>
  <si>
    <t>A great @ The Masters. The course looks so beautiful. Fantastic for golf and television ratings!</t>
  </si>
  <si>
    <t>https://twitter.com/realDonaldTrump/status/587378159458344961</t>
  </si>
  <si>
    <t>" @ MKBeattie: @ realDonaldTrump vs @ HillaryClinton for the White House would make for awesome debates!" I agree!</t>
  </si>
  <si>
    <t>https://twitter.com/realDonaldTrump/status/587382156973965313</t>
  </si>
  <si>
    <t>"@pete_is_king: @PICA_59 @ realDonaldTrump is he running? If he is @ HillaryClinton might as well not even run."</t>
  </si>
  <si>
    <t>@pete_is_king @PICA_59 @ @</t>
  </si>
  <si>
    <t>https://twitter.com/realDonaldTrump/status/587383065158230016</t>
  </si>
  <si>
    <t>" @ gracemtroupe: @ realDonaldTrump so can u run! Please be our president"</t>
  </si>
  <si>
    <t>https://twitter.com/realDonaldTrump/status/587383878496694274</t>
  </si>
  <si>
    <t>https://twitter.com/realDonaldTrump/status/587383938391343104</t>
  </si>
  <si>
    <t>"@PICA_59: # Trump2016 @ realDonaldTrump"</t>
  </si>
  <si>
    <t>@PICA_59 @</t>
  </si>
  <si>
    <t>https://twitter.com/realDonaldTrump/status/587391335822467072</t>
  </si>
  <si>
    <t>" @ JandNsmaman: @ realDonaldTrump you should really run mr trump. Republicans will need a strong candidate to beat Hillary. # Trump2016</t>
  </si>
  <si>
    <t>https://twitter.com/realDonaldTrump/status/587391386820935680</t>
  </si>
  <si>
    <t>" @ zdavis14: @ realDonaldTrump For pres #2016"</t>
  </si>
  <si>
    <t>https://twitter.com/realDonaldTrump/status/587391443154632705</t>
  </si>
  <si>
    <t>" @ iamgerg: @ realDonaldTrump best looking building in Chicago‚Ä¶"</t>
  </si>
  <si>
    <t>https://twitter.com/realDonaldTrump/status/587391507671420929</t>
  </si>
  <si>
    <t>" @ nilsson_markus: @ realDonaldTrump for president , everybody knows it's the best thing for the country # gotrump@PICA_59"</t>
  </si>
  <si>
    <t>https://twitter.com/realDonaldTrump/status/587392755745325056</t>
  </si>
  <si>
    <t>" @ SamCadora: Take some of that passion and energy and run for president already.sweet Jesus just run for President Make America great again</t>
  </si>
  <si>
    <t>https://twitter.com/realDonaldTrump/status/587393926446866432</t>
  </si>
  <si>
    <t>"@mallhayden11: @ realDonaldTrump # Trump2016 https://twitter.com/mallhayden11/status/587393659563220992/photo/1pic.twitter.com/u9Fkm1AyzE "</t>
  </si>
  <si>
    <t>@mallhayden11 @</t>
  </si>
  <si>
    <t>https://twitter.com/realDonaldTrump/status/587394915526672385</t>
  </si>
  <si>
    <t>"@BlessIsrael1948: @ realDonaldTrump @mallhayden11 My Trump is a patriot."</t>
  </si>
  <si>
    <t>https://twitter.com/realDonaldTrump/status/587395057076064256</t>
  </si>
  <si>
    <t>"@IzzyIrelandXXX: We need @ realDonaldTrump as President. A great business man will get this country out of debt and back on it's feet</t>
  </si>
  <si>
    <t>@IzzyIrelandXXX @</t>
  </si>
  <si>
    <t>https://twitter.com/realDonaldTrump/status/587395452447887360</t>
  </si>
  <si>
    <t>"@MrMet41: @ realDonaldTrump The Donald # Trumps all ! # Trump2016"</t>
  </si>
  <si>
    <t>https://twitter.com/realDonaldTrump/status/587395532139720705</t>
  </si>
  <si>
    <t>" @ carolled2001: @ realDonaldTrump im so ready to have Mr @ realDonaldTrump for President PLEASE"</t>
  </si>
  <si>
    <t>https://twitter.com/realDonaldTrump/status/587395575752032256</t>
  </si>
  <si>
    <t>"@extra_deep: Hope @ realDonaldTrump runs for president and fixes the mess Obama made"</t>
  </si>
  <si>
    <t>@extra_deep @</t>
  </si>
  <si>
    <t>https://twitter.com/realDonaldTrump/status/587395636384948224</t>
  </si>
  <si>
    <t>" @ burger__meister: # WhyImNotVotingForHillary because I'll be voting for @ realDonaldTrump"</t>
  </si>
  <si>
    <t>https://twitter.com/realDonaldTrump/status/587396571031044097</t>
  </si>
  <si>
    <t>" @ CalebRapoport: @ realDonaldTrump for president 2061!"</t>
  </si>
  <si>
    <t>https://twitter.com/realDonaldTrump/status/587396760013799426</t>
  </si>
  <si>
    <t>" @ ClintonIYH: If the Republicans are serious about stopping Hillary... They really need to nominate @ realDonaldTrump" I agree!</t>
  </si>
  <si>
    <t>https://twitter.com/realDonaldTrump/status/587396991895867392</t>
  </si>
  <si>
    <t>" @ Piratelover22: @ realDonaldTrump Not to mention your wife will show this planet what a First lady IS! # CLASS # STYLE" So true!</t>
  </si>
  <si>
    <t>https://twitter.com/realDonaldTrump/status/587397200168284160</t>
  </si>
  <si>
    <t>" @ jamison1013gma1: @ realDonaldTrump @ burger__meister I pray that the good lord will give you the strength to run MR. TRUMP" Thank you.</t>
  </si>
  <si>
    <t>https://twitter.com/realDonaldTrump/status/587397450564034560</t>
  </si>
  <si>
    <t>"@Doug3P0: look, DON'T be a fool. VOTE for the right guy. vote FOR @ realDonaldTrump"</t>
  </si>
  <si>
    <t>@Doug3P0 @</t>
  </si>
  <si>
    <t>https://twitter.com/realDonaldTrump/status/587409947018821632</t>
  </si>
  <si>
    <t>Wow, Mitt Romney didn't know that Rand Paul was in the race for president. Very strange! @ FoxNews</t>
  </si>
  <si>
    <t>https://twitter.com/realDonaldTrump/status/587410880821878784</t>
  </si>
  <si>
    <t>"@ScillieriJr: @ alexskoog @ realDonaldTrump if he can run america like he runs a business, he'd be a good president" You mean great.</t>
  </si>
  <si>
    <t>@ScillieriJr @ @</t>
  </si>
  <si>
    <t>https://twitter.com/realDonaldTrump/status/587412374895878144</t>
  </si>
  <si>
    <t>"@DaveCC1109: @ realDonaldTrump Mitt Romney didn't even know HE was running for POTUS." So true!</t>
  </si>
  <si>
    <t>@DaveCC1109 @</t>
  </si>
  <si>
    <t>https://twitter.com/realDonaldTrump/status/587412537328689152</t>
  </si>
  <si>
    <t>" @ slumpcityusa: I bet my mother @ realDonaldTrump would be running for president this year... Let's see!!! # Trump2016" Watch.</t>
  </si>
  <si>
    <t>https://twitter.com/realDonaldTrump/status/587414025736183808</t>
  </si>
  <si>
    <t>" @ Josh_leonard99: If America was as successful and planned like @ realDonaldTrump we would be in good shape.</t>
  </si>
  <si>
    <t>https://twitter.com/realDonaldTrump/status/587414194628255744</t>
  </si>
  <si>
    <t>" @ TheBingle:Only reason DonaldTrump would run for president is his love for country.He has everything already &amp; doesn't need aggravation</t>
  </si>
  <si>
    <t>https://twitter.com/realDonaldTrump/status/587414905386573825</t>
  </si>
  <si>
    <t>" @ gkohlschmidt: @ slumpcityusa Run Donald Run!!! We are sick of stupid politicians who don't know how to run anything except a campaign!"</t>
  </si>
  <si>
    <t>https://twitter.com/realDonaldTrump/status/587417157199331328</t>
  </si>
  <si>
    <t>" @ PzFeed: The glitziest jet in the sky. Donald spent $100 million on his Boeing 757. VIDEO: http://tinyurl.com/lhkcett pic.twitter.com/HLn6tNyhY9"</t>
  </si>
  <si>
    <t>https://twitter.com/realDonaldTrump/status/587419543582179328</t>
  </si>
  <si>
    <t>How do third rate talents with no smarts like @ ron_fournier get so much time on television news. Boring guy - really bad for ratings!</t>
  </si>
  <si>
    <t>https://twitter.com/realDonaldTrump/status/587421427806167040</t>
  </si>
  <si>
    <t>"@pare900: @ realDonaldTrump Hillary must not win.. These other Republican candidates are nothing. You are the real deal</t>
  </si>
  <si>
    <t>@pare900 @</t>
  </si>
  <si>
    <t>https://twitter.com/realDonaldTrump/status/587422710818541569</t>
  </si>
  <si>
    <t>"@10Thurst: @ realDonaldTrump we need you as OUR president"</t>
  </si>
  <si>
    <t>@10Thurst @</t>
  </si>
  <si>
    <t>https://twitter.com/realDonaldTrump/status/587569150442217472</t>
  </si>
  <si>
    <t>Will be on @ foxandfriends at 7:00 this morning - enjoy!</t>
  </si>
  <si>
    <t>https://twitter.com/realDonaldTrump/status/587569605708800000</t>
  </si>
  <si>
    <t>"@tshakro: @ realDonaldTrump should run for president! I rather have a smart businessman that gets shit done then reelecting a politician."</t>
  </si>
  <si>
    <t>@tshakro @</t>
  </si>
  <si>
    <t>https://twitter.com/realDonaldTrump/status/587584921235017728</t>
  </si>
  <si>
    <t>"@MasterBaxter8: We are all hungry for a Trump candidacy. Hillary announcement was expected. Let's show her the competition! # Trump2016"</t>
  </si>
  <si>
    <t>https://twitter.com/realDonaldTrump/status/587585173316829184</t>
  </si>
  <si>
    <t>" @ McInnis11: @ realDonaldTrump saying he'd use his own money to run for president is reason enough to vote for him"</t>
  </si>
  <si>
    <t>https://twitter.com/realDonaldTrump/status/587585470613299200</t>
  </si>
  <si>
    <t>"@MasterBaxter8: How can I help with your campaign. Whatever puts you in office is what needs to be done. Road to the WH ends with Trump!"</t>
  </si>
  <si>
    <t>https://twitter.com/realDonaldTrump/status/587586998807965696</t>
  </si>
  <si>
    <t>" @ ShavaJu: @ sternshow Please do another @ realDonaldTrump interview. Come on now it's been long since you had him on your show. Can't wait"</t>
  </si>
  <si>
    <t>https://twitter.com/realDonaldTrump/status/587588589552279552</t>
  </si>
  <si>
    <t>" @ AplemonLemon: @ foxandfriends @ realDonaldTrump that's why we need you Mr. Trump! You're on the polls so it's time you get moving!</t>
  </si>
  <si>
    <t>https://twitter.com/realDonaldTrump/status/587588638097149952</t>
  </si>
  <si>
    <t>" @ mrsschiff2010: @ realDonaldTrump @ foxandfriends another great Monday with you on! # makeamericagreatwithTrump"</t>
  </si>
  <si>
    <t>https://twitter.com/realDonaldTrump/status/587588774332334080</t>
  </si>
  <si>
    <t>" @ belllabooo13: @ realDonaldTrump @tshakro Yes Yes Yes I'm so sick of lying politicians"</t>
  </si>
  <si>
    <t>https://twitter.com/realDonaldTrump/status/587588915793698816</t>
  </si>
  <si>
    <t>" @ foxandfriends: . @ realDonaldTrump on President Obama's statements in Panama: "Our country is going to Hell...under his leadership.""</t>
  </si>
  <si>
    <t>https://twitter.com/realDonaldTrump/status/587589024602316800</t>
  </si>
  <si>
    <t>"@MrMet41: @ rosannascotto @ HillaryClinton @ realDonaldTrump The Donald gets things done # Trump2016"</t>
  </si>
  <si>
    <t>@MrMet41 @ @ @</t>
  </si>
  <si>
    <t>https://twitter.com/realDonaldTrump/status/587589483341709312</t>
  </si>
  <si>
    <t>" @ Doctor_Platek: @ realDonaldTrump you said it best: "Let's make America great again" # Trump2016"</t>
  </si>
  <si>
    <t>https://twitter.com/realDonaldTrump/status/587589668289515521</t>
  </si>
  <si>
    <t>" @ fackinpeter: @ realDonaldTrump cant believe ted cruz stole your campaign slogan. Only you can really "make america great again" # Trump2016"</t>
  </si>
  <si>
    <t>https://twitter.com/realDonaldTrump/status/587590023152795648</t>
  </si>
  <si>
    <t>" @ J_Feeds03: Even if @ realDonaldTrump doesn't run for the GOP, I'm writing him in on my ballet. # Trump2016"</t>
  </si>
  <si>
    <t>https://twitter.com/realDonaldTrump/status/587643816317997056</t>
  </si>
  <si>
    <t>" @ BobbyLCarrier North Charleston, SC We are glad to have Donald Trump onsite at Leeds Park. # realdonaldtrump # chs @ BobCaldwellCHS"</t>
  </si>
  <si>
    <t>https://twitter.com/realDonaldTrump/status/587697939201585153</t>
  </si>
  <si>
    <t>Entrepreneurs: Resolve to be bigger than your problems. Who's the boss? Don't negate your own power.</t>
  </si>
  <si>
    <t>https://twitter.com/realDonaldTrump/status/587698517856149504</t>
  </si>
  <si>
    <t>Entrepreneurs: In the best negotiations, everyone wins. This is a possibility, and it's the ideal situation to strive for.</t>
  </si>
  <si>
    <t>https://twitter.com/realDonaldTrump/status/587699442003943424</t>
  </si>
  <si>
    <t>Entrepreneurs: Don't be confined by expectations. There are no exact rules for negotiation--try to remain flexible and open to new ideas.</t>
  </si>
  <si>
    <t>https://twitter.com/realDonaldTrump/status/587801114592022529</t>
  </si>
  <si>
    <t>" @ Villesportslaw: @ TMobile - Been all over KY today. Never more than 1 mile from major interstates. 13 dropped calls. DonaldTrump was right.</t>
  </si>
  <si>
    <t>https://twitter.com/realDonaldTrump/status/587801611059261440</t>
  </si>
  <si>
    <t>" @ CathyFuregno: Mr. Trump it is time to be serious and run for president. Bring America back to its greatness with dignity I feel you have."</t>
  </si>
  <si>
    <t>https://twitter.com/realDonaldTrump/status/587803130433241088</t>
  </si>
  <si>
    <t>" @ lhcam: This country desperately needs accountability. @ realDonaldTrump in #2016.</t>
  </si>
  <si>
    <t>https://twitter.com/realDonaldTrump/status/587805039374114816</t>
  </si>
  <si>
    <t>Marco Rubio should pick a location that has working air conditioning next time - especially when in Miami - proper plan. Sweating profusely!</t>
  </si>
  <si>
    <t>https://twitter.com/realDonaldTrump/status/587806078588469248</t>
  </si>
  <si>
    <t>" @ CalebRapoport: @ realDonaldTrump in 2016! this country can't wait any longer."</t>
  </si>
  <si>
    <t>https://twitter.com/realDonaldTrump/status/587806740529471488</t>
  </si>
  <si>
    <t>" @ scook5656: @ realDonaldTrump we need Trump for President!" I agree!</t>
  </si>
  <si>
    <t>https://twitter.com/realDonaldTrump/status/587895204922949632</t>
  </si>
  <si>
    <t>"@Chris_R_2014: @ WendyPeters America desperately needs leadership &amp; values. Obama is a disgrace. We need a winner, and that is Trump."</t>
  </si>
  <si>
    <t>https://twitter.com/realDonaldTrump/status/587895490206900224</t>
  </si>
  <si>
    <t>"@morangary61: @ realDonaldTrump we need one smart PRESIDENT.. Trump#"</t>
  </si>
  <si>
    <t>@morangary61 @</t>
  </si>
  <si>
    <t>https://twitter.com/realDonaldTrump/status/587969422708645888</t>
  </si>
  <si>
    <t>" @ WildcatThad @ TrumpDoral @ realDonaldTrump I disagree only because Trump in Vegas was amazing!" @ TrumpLasVegas</t>
  </si>
  <si>
    <t>https://twitter.com/realDonaldTrump/status/587989111606247424</t>
  </si>
  <si>
    <t>"@mikey_likes_lt @ SovAdjEast @ realDonaldTrump @ TrumpFerryPoint @ UAGolf I can't wait to play this course with my Dad" Great--enjoy!</t>
  </si>
  <si>
    <t>@mikey_likes_lt @ @ @ @</t>
  </si>
  <si>
    <t>https://twitter.com/realDonaldTrump/status/587998504590712832</t>
  </si>
  <si>
    <t>See the amazing views from @ TrumpGolfLA located directly on the Pacific Ocean-https://youtu.be/fsGdK7Z7CpM</t>
  </si>
  <si>
    <t>https://twitter.com/realDonaldTrump/status/588312474564308992</t>
  </si>
  <si>
    <t>" @ ElizaWindso: @ BretBaier DonaldTrump Only one who ever took on the MacDaddy. Looks like only one to fight Hillary. Even in her own party</t>
  </si>
  <si>
    <t>https://twitter.com/realDonaldTrump/status/588312615799119872</t>
  </si>
  <si>
    <t>" @ hdrenovate: @ realDonaldTrump D.T. for president! !!"</t>
  </si>
  <si>
    <t>https://twitter.com/realDonaldTrump/status/588312958268215296</t>
  </si>
  <si>
    <t>" @ dashing1995: You've said Mexico is not a friend. I agree. USA faces Mexico tomorrow in soccer. @ ussoccer could use a shout out from you."</t>
  </si>
  <si>
    <t>https://twitter.com/realDonaldTrump/status/588313028715753472</t>
  </si>
  <si>
    <t>"@jeffreykid44: @ realDonaldTrump @ TrumpGolfLA u rock Don"</t>
  </si>
  <si>
    <t>@jeffreykid44 @ @</t>
  </si>
  <si>
    <t>https://twitter.com/realDonaldTrump/status/588313377111441408</t>
  </si>
  <si>
    <t>" @ ElizaWindso: @ BretBaier @ realDonaldTrump His biggest asset is that he isn't a professional liar like the rest of them."</t>
  </si>
  <si>
    <t>https://twitter.com/realDonaldTrump/status/588313552047439872</t>
  </si>
  <si>
    <t>"@pare900: @ HAJMAJA @ realDonaldTrump Trump wants low taxes, strong defense and jobs . Trump is good at creating jobs.</t>
  </si>
  <si>
    <t>@pare900 @ @</t>
  </si>
  <si>
    <t>https://twitter.com/realDonaldTrump/status/588313826262646784</t>
  </si>
  <si>
    <t>" @ AnjiRabadi: @ TrumpChicago I'll be staying here next weekend! Can't wait! @ realDonaldTrump @ deejaynik @ sophiegonerogue # trumplife # cantwait</t>
  </si>
  <si>
    <t>https://twitter.com/realDonaldTrump/status/588314393496150016</t>
  </si>
  <si>
    <t>"@BWANAWOMAN: @ kwrcrow @ realDonaldTrump IKR. He b slumming it big time! White House will need lots of upgrades. Just like our country.</t>
  </si>
  <si>
    <t>@BWANAWOMAN @ @</t>
  </si>
  <si>
    <t>https://twitter.com/realDonaldTrump/status/588314586216079361</t>
  </si>
  <si>
    <t>"@MrMet41: @ bonn66 @ realDonaldTrump @ rosannascotto # MrTrump isn't my guy, he is America's guy ! # Trump2016" So nice, thanks!</t>
  </si>
  <si>
    <t>https://twitter.com/realDonaldTrump/status/588314977234264066</t>
  </si>
  <si>
    <t>" @ LikeWhoa134: I just hope @ realDonaldTrump is our next president" Make America great again!</t>
  </si>
  <si>
    <t>https://twitter.com/realDonaldTrump/status/588315283821035522</t>
  </si>
  <si>
    <t>" @ MichaelEntrekin: @ realDonaldTrump @ MELANIATRUMP best day ever? I'd say yes. # Trump2016 pic.twitter.com/6NFWX0iwpA"</t>
  </si>
  <si>
    <t>https://twitter.com/realDonaldTrump/status/588315722289414144</t>
  </si>
  <si>
    <t>"@WingsUnchained: @ RealDonaldTrump is not a professional liar like politicians. I was watching Cruz, but Donald also has my attention now."</t>
  </si>
  <si>
    <t>@WingsUnchained @</t>
  </si>
  <si>
    <t>https://twitter.com/realDonaldTrump/status/588324834523885569</t>
  </si>
  <si>
    <t>" @ m__a__w @ realDonaldTrump From my # european point of view, # USA needs a president like you to get a lot of things right. # Trump2016"</t>
  </si>
  <si>
    <t>https://twitter.com/realDonaldTrump/status/588331125942181888</t>
  </si>
  <si>
    <t>" @ daytonkreb @ realDonaldTrump Come on Donald, # America needs you # CaptainAmerica # Trump2016"</t>
  </si>
  <si>
    <t>https://twitter.com/realDonaldTrump/status/588361238859624451</t>
  </si>
  <si>
    <t>The great @ MarianoRivera in my office with my son @ EricTrump- http://bit.ly/1EGdyWR</t>
  </si>
  <si>
    <t>https://twitter.com/realDonaldTrump/status/588366640221396992</t>
  </si>
  <si>
    <t>" @ topsurveys @ realDonaldTrump @ MarianoRivera @ EricTrump such a class act..I adore that man and all he stands for...a classy trio"</t>
  </si>
  <si>
    <t>https://twitter.com/realDonaldTrump/status/588429405329956864</t>
  </si>
  <si>
    <t>" @ Thutchy5 @ realDonaldTrump Politicians talk the talk, but this man walks the walk. # Trump2016"</t>
  </si>
  <si>
    <t>https://twitter.com/realDonaldTrump/status/588437776183513089</t>
  </si>
  <si>
    <t>" @ ericschiffer A talented family led by the best. http://cnb.cx/1GKnZKE @ DonaldJTrumpJr @ EricTrump @ IvankaTrump" Thanks Eric, so nice.</t>
  </si>
  <si>
    <t>https://twitter.com/realDonaldTrump/status/588442758169305090</t>
  </si>
  <si>
    <t>Today is April 15th, Obama‚Äôs favorite day of the year. T-E-A. TAXED ENOUGH ALREADY!</t>
  </si>
  <si>
    <t>https://twitter.com/realDonaldTrump/status/588443234457800705</t>
  </si>
  <si>
    <t>Via @ kcautv: ‚ÄúDonald Trump Coming to Sioux City in May‚Äù http://www.siouxlandmatters.com/story/d/story/donald-trump-coming-to-sioux-city-in-may/41097/9ZkBZPTSIEuxyEL85qJz7A ‚Ä¶</t>
  </si>
  <si>
    <t>https://twitter.com/realDonaldTrump/status/588445520256831488</t>
  </si>
  <si>
    <t>Part 1 of my @ SpecialReport int. with @ BretBaier discussing why I am strongly considering running for President http://www.foxnews.com/on-air/special-report-bret-baier/blog/2015/04/14/part-1-bret-sits-down-businessman-donald-trump ‚Ä¶</t>
  </si>
  <si>
    <t>https://twitter.com/realDonaldTrump/status/588446142850990080</t>
  </si>
  <si>
    <t>Via @ postandcourier by @ skropf47: ‚ÄúDonald Trump: Don‚Äôt politicize Walter Scott shooting‚Äù http://www.postandcourier.com/article/20150413/PC1603/150419738/1031/donald-trump-don-x2019-t-politicize-walter-scott-shooting ‚Ä¶</t>
  </si>
  <si>
    <t>https://twitter.com/realDonaldTrump/status/588449882110726146</t>
  </si>
  <si>
    <t>Had a great time in Myrtle Beach and Charleston this past Saturday and Monday. Looking forward to going back soon.</t>
  </si>
  <si>
    <t>https://twitter.com/realDonaldTrump/status/588485550396547072</t>
  </si>
  <si>
    <t>" @ NeilECollins: @ realDonaldTrump If you run in 2016 how can we be of help."</t>
  </si>
  <si>
    <t>https://twitter.com/realDonaldTrump/status/588488117906202624</t>
  </si>
  <si>
    <t>" @ isellbesthomes: @ realDonaldTrump we need you to run for President, and fix these problems, you can do this!!"</t>
  </si>
  <si>
    <t>https://twitter.com/realDonaldTrump/status/588488241327767553</t>
  </si>
  <si>
    <t>" @ JosephSchleider: @ realDonaldTrump good interview on Fox News Radio. You are my preferred candidate for the USA presidency @AlanColmes</t>
  </si>
  <si>
    <t>https://twitter.com/realDonaldTrump/status/588488969685438464</t>
  </si>
  <si>
    <t>" @ QueenBarbie69: @ realDonaldTrump. I believe in you. Go for it."</t>
  </si>
  <si>
    <t>https://twitter.com/realDonaldTrump/status/588546138439081984</t>
  </si>
  <si>
    <t>" @ erotao: @ realDonaldTrump Time for an Entrepreneur President, not one of these insipid morons that have never made a payroll....."</t>
  </si>
  <si>
    <t>https://twitter.com/realDonaldTrump/status/588546343720906752</t>
  </si>
  <si>
    <t>" @ JakeTiger25: @ daveajstearns @ djred678 forget both of them. Let's hear it for ma man @ realDonaldTrump"</t>
  </si>
  <si>
    <t>https://twitter.com/realDonaldTrump/status/588547046715613184</t>
  </si>
  <si>
    <t>"@chip0tle_: @ Stoic123 @ realDonaldTrump @ m__a__w politicians know how to become president. Businessmen know how to BE president."</t>
  </si>
  <si>
    <t>@chip0tle_ @ @ @</t>
  </si>
  <si>
    <t>https://twitter.com/realDonaldTrump/status/588548901382283264</t>
  </si>
  <si>
    <t>" @ NyamdavaaJ: You better run in 2016 for President and fix these problems,you can do this Donald!!! #2016 # President right @ IvankaTrump?"</t>
  </si>
  <si>
    <t>https://twitter.com/realDonaldTrump/status/588549528619462656</t>
  </si>
  <si>
    <t>" @ nicolas_toscano: Booked a corner suite at @ TrumpLasVegas with @ MikeTokes for Memorial Day weekend Sure knows how to make a nice hotel!"</t>
  </si>
  <si>
    <t>https://twitter.com/realDonaldTrump/status/588549626573279233</t>
  </si>
  <si>
    <t>" @ theqtan: @ realDonaldTrump please run for President! The country needs you! # Trump2016"</t>
  </si>
  <si>
    <t>https://twitter.com/realDonaldTrump/status/588549687633907714</t>
  </si>
  <si>
    <t>"@garretdl: Please run for Pres Mr @ realDonaldTrump"</t>
  </si>
  <si>
    <t>@garretdl @</t>
  </si>
  <si>
    <t>https://twitter.com/realDonaldTrump/status/588549955184361472</t>
  </si>
  <si>
    <t>" @ therightnewz: "I'm Looking At It Extremely Seriously": Donald Trump Talks About a 2016 Presidential Run (VIDEO) http://www.hapblog.com/2015/04/im-looking-at-it-extremely-seriously.html ‚Ä¶"</t>
  </si>
  <si>
    <t>https://twitter.com/realDonaldTrump/status/588550044304814081</t>
  </si>
  <si>
    <t>" @ SaraLevenson: If you're interested in 'balancing' work and pleasure, stop! Instead make your work more pleasurable - @ realDonaldTrump"</t>
  </si>
  <si>
    <t>https://twitter.com/realDonaldTrump/status/588550371754307584</t>
  </si>
  <si>
    <t>"@BethAndersonEsq: I watched your interview on Neil Cavuto today. Your fiscal policy as President would be better than anyone's! Go Mr.Trump</t>
  </si>
  <si>
    <t>https://twitter.com/realDonaldTrump/status/588550516399022080</t>
  </si>
  <si>
    <t>" @ CharlieG_DC: RT @ realDonaldTrump: Success requires 100% effort and 100% focus. Nothing less."</t>
  </si>
  <si>
    <t>https://twitter.com/realDonaldTrump/status/588550963692183552</t>
  </si>
  <si>
    <t>" @ Bourbon_brain: @ realDonaldTrump has accomplished more in his career than any other candidate has promised in theirs. # nhpolitics"</t>
  </si>
  <si>
    <t>https://twitter.com/realDonaldTrump/status/588551111889575936</t>
  </si>
  <si>
    <t>" @ MirandaMattos1: @ realDonaldTrump @ MarianoRivera @ EricTrump"</t>
  </si>
  <si>
    <t>https://twitter.com/realDonaldTrump/status/588551286892670976</t>
  </si>
  <si>
    <t>" @ ALEKSMM: I have a lawsuit in Mexico‚Äôs corrupt court system that I won but so far can‚Äôt collect. Don‚Äôt do business with Mexico!""</t>
  </si>
  <si>
    <t>https://twitter.com/realDonaldTrump/status/588551548092964865</t>
  </si>
  <si>
    <t>" @ CaitlynHarman: Melania would make a fantastic First Lady, she has the charm that reminds me of classy Jackie O # Trump2016 @ MELANIATRUMP"</t>
  </si>
  <si>
    <t>https://twitter.com/realDonaldTrump/status/588551845733388289</t>
  </si>
  <si>
    <t>" @ lkoja: @ realDonaldTrump is a true leader we need for this country ... # Trump2016"</t>
  </si>
  <si>
    <t>https://twitter.com/realDonaldTrump/status/588552039166320640</t>
  </si>
  <si>
    <t>" @ Dinamico_7: Part 1 of my @ SpecialReport int. with @ BretBaier discussing why I am strongly considering running for President.."</t>
  </si>
  <si>
    <t>https://twitter.com/realDonaldTrump/status/588552210998525952</t>
  </si>
  <si>
    <t>" @ BestPhotosEver: I hope you'll announce you're running for President soon. America needs a smart leader w/ true love for country like you"</t>
  </si>
  <si>
    <t>https://twitter.com/realDonaldTrump/status/588552443836899328</t>
  </si>
  <si>
    <t>" @ Helpfulcook: @ realDonaldTrump let's get # Trump2016 trending like crazy!!!"</t>
  </si>
  <si>
    <t>https://twitter.com/realDonaldTrump/status/588552517883166720</t>
  </si>
  <si>
    <t>" @ M_Foresta: @ realDonaldTrump I'd think you make a great President but I would really miss # TheApprentice. Been a fan since the beginning."</t>
  </si>
  <si>
    <t>https://twitter.com/realDonaldTrump/status/588552554067451905</t>
  </si>
  <si>
    <t>" @ younggbon: I would easily vote for @ realDonaldTrump if he ran for president."</t>
  </si>
  <si>
    <t>https://twitter.com/realDonaldTrump/status/588552732451143680</t>
  </si>
  <si>
    <t>"@RickyRicardo223: @ realDonaldTrump would pick the strongest cabinet in history if he was president." TRUE!</t>
  </si>
  <si>
    <t>@RickyRicardo223 @</t>
  </si>
  <si>
    <t>https://twitter.com/realDonaldTrump/status/588552890979110912</t>
  </si>
  <si>
    <t>" @ calicombo: @ realDonaldTrump @ ALEKSMM ford is building a factory in Mexico." Should be in U.S.</t>
  </si>
  <si>
    <t>https://twitter.com/realDonaldTrump/status/588553121296732160</t>
  </si>
  <si>
    <t>" @ shelbytaylor3: We need someone who would actually know how to run this country # Trump2016 @ realDonaldTrump"</t>
  </si>
  <si>
    <t>https://twitter.com/realDonaldTrump/status/588553481390284800</t>
  </si>
  <si>
    <t>" @ The_Jeffryes: If @ realDonaldTrump runs for president, my pride as an American will never be stronger. # TrumpForPresident # Trump2016"</t>
  </si>
  <si>
    <t>https://twitter.com/realDonaldTrump/status/588553679126560768</t>
  </si>
  <si>
    <t>" @ ThislsAmazing: Donald Trump and Mike Tyson https://twitter.com/ThislsAmazing/status/588531278397329410/photo/1pic.twitter.com/w2Lby0QUcI "</t>
  </si>
  <si>
    <t>https://twitter.com/realDonaldTrump/status/588553778833547264</t>
  </si>
  <si>
    <t>"@Newsmax_Media: Donald Trump: I Would Simplify Tax Code as President http://ift.tt/1NLXpFp "</t>
  </si>
  <si>
    <t>https://twitter.com/realDonaldTrump/status/588554452510048256</t>
  </si>
  <si>
    <t>" @ CNBC: 5 family values Donald Trump used to build his empire (op-ed) ¬ª http://cnb.cx/1H7sEoA pic.twitter.com/zX8xpd6QNJ"</t>
  </si>
  <si>
    <t>https://twitter.com/realDonaldTrump/status/588554981311193088</t>
  </si>
  <si>
    <t>" @ michaeljacks_ag: Friendly Friday: Michael Jackson with Donald Trump. # michael http://dragplus.com/post/id/29935583 ‚Ä¶"</t>
  </si>
  <si>
    <t>https://twitter.com/realDonaldTrump/status/588688744867303424</t>
  </si>
  <si>
    <t>Looking forward to speaking at the @ NHGOP # FITN Republican Leadership Summit on Saturday at 12PM! Let‚Äôs Make America Great Again!</t>
  </si>
  <si>
    <t>https://twitter.com/realDonaldTrump/status/588692757985767424</t>
  </si>
  <si>
    <t>The top course on the west coast @ TrumpGolfLA overlooks Pacific Ocean &amp; offers a luxurious public golf experience http://www.trumpnationallosangeles.com/</t>
  </si>
  <si>
    <t>https://twitter.com/realDonaldTrump/status/588702115616399360</t>
  </si>
  <si>
    <t>We have a sacred duty to care for our vets and their families. Our Vets are owed full access to healthcare anytime &amp; anywhere!</t>
  </si>
  <si>
    <t>https://twitter.com/realDonaldTrump/status/588716146792263682</t>
  </si>
  <si>
    <t>Our border is being breached daily by criminals. We must build a wall &amp; deduct costs from Mexican foreign aid!http://www.donaldjtrump.com/</t>
  </si>
  <si>
    <t>https://twitter.com/realDonaldTrump/status/588726213797146624</t>
  </si>
  <si>
    <t>Via @ Reuters: "Donald Trump takes steps toward 2016 presidential run"http://www.reuters.com/article/2015/03/18/usa-election-trump-idUSL2N0WK0U220150318 ‚Ä¶</t>
  </si>
  <si>
    <t>https://twitter.com/realDonaldTrump/status/588733168339017728</t>
  </si>
  <si>
    <t>"If your actions inspire others to dream more, learn more, do more and become more, you are a leader." ‚Äì John Quincy Adams</t>
  </si>
  <si>
    <t>https://twitter.com/realDonaldTrump/status/588752997959737345</t>
  </si>
  <si>
    <t># TBT Trump and Gekko- http://bit.ly/1PT60o6</t>
  </si>
  <si>
    <t>https://twitter.com/realDonaldTrump/status/588768626049683456</t>
  </si>
  <si>
    <t>My @ TeamCavuto int. on simplifying the tax code, our incompetent leaders, Iran and making America great again http://www.foxnews.com/on-air/your-world-cavuto/index.html#/v/4175597261001 ‚Ä¶</t>
  </si>
  <si>
    <t>https://twitter.com/realDonaldTrump/status/588780399133863936</t>
  </si>
  <si>
    <t>‚ÄúUPDATE: Trump plans public event at @ WartburgCollege‚Äù http://wcfcourier.com/news/local/govt-and-politics/update-trump-plans-public-event-at-wartburg/article_09cb7701-f4e7-5742-b8f5-e205e29ebf51.html ‚Ä¶ via @ wcfcourier:</t>
  </si>
  <si>
    <t>https://twitter.com/realDonaldTrump/status/588781195535712257</t>
  </si>
  <si>
    <t>Via @ businessinsider by @ hunterw: ‚ÄúTRUMP: 'I'm going to surprise a lot of people' in 2016‚Äùhttp://www.businessinsider.com/trump-im-going-to-surprise-a-lot-of-people-in-2016-2015-4#ixzz3XUPNxCIg ‚Ä¶</t>
  </si>
  <si>
    <t>#ixzz3XUPNxCIg</t>
  </si>
  <si>
    <t>https://twitter.com/realDonaldTrump/status/588789316836528128</t>
  </si>
  <si>
    <t>Rodolfo Rosas Moya and his pals in Mexico owe me a lot of money. Disgusting &amp; slow Mexico court system. Mexico is not a U.S. friend.</t>
  </si>
  <si>
    <t>https://twitter.com/realDonaldTrump/status/588789384209686528</t>
  </si>
  <si>
    <t>Mexico‚Äôs court system is a dishonest joke. I am owed a lot of money &amp; nothing happens.</t>
  </si>
  <si>
    <t>https://twitter.com/realDonaldTrump/status/588790596736790528</t>
  </si>
  <si>
    <t>With our brand new Tennis Performance Center, @ TrumpGolfDC offers countless activities along with top courses http://www.trumpnationaldc.com/</t>
  </si>
  <si>
    <t>https://twitter.com/realDonaldTrump/status/588795489660862464</t>
  </si>
  <si>
    <t>Via @ WalidShoebat: ‚ÄúWatch Donald Trump: He Is Patriotic And He Can Fix America‚Äùhttp://shoebat.com/2015/04/14/watch-donald-trump-he-is-patriotic-and-he-can-fix-america/ ‚Ä¶</t>
  </si>
  <si>
    <t>https://twitter.com/realDonaldTrump/status/588796223622148096</t>
  </si>
  <si>
    <t>Others claim they can make America great again but only one knows The Art of The Deal. It‚Äôs time for an outsider http://www.donaldjtrump.com/</t>
  </si>
  <si>
    <t>https://twitter.com/realDonaldTrump/status/588799309845504002</t>
  </si>
  <si>
    <t>America will never be destroyed from the outside.If we falter and lose our freedoms,it will be because we destroyed ourselves. A. Lincoln</t>
  </si>
  <si>
    <t>https://twitter.com/realDonaldTrump/status/588803158715039744</t>
  </si>
  <si>
    <t>Jeb Bush - ‚ÄúI am a conservative‚Äù = Barack Obama -‚ÄúIf you like your healthcare plan, you can keep your plan.‚Äù</t>
  </si>
  <si>
    <t>https://twitter.com/realDonaldTrump/status/588857540663992321</t>
  </si>
  <si>
    <t>.kimguilfoyle - great job tonight!</t>
  </si>
  <si>
    <t>https://twitter.com/realDonaldTrump/status/588857897150521344</t>
  </si>
  <si>
    <t>" @ kenuckio: @ realDonaldTrump And we will call it Trump Wall" Fine with me!</t>
  </si>
  <si>
    <t>https://twitter.com/realDonaldTrump/status/588858043590377472</t>
  </si>
  <si>
    <t>" @ 4kmiddlebrook: @ realDonaldTrump # WakeUpAmerica Donald's Policies are the Real Game Plan to # Win, He's also the only 1 to beat # Hillary"</t>
  </si>
  <si>
    <t>https://twitter.com/realDonaldTrump/status/588858661633728512</t>
  </si>
  <si>
    <t>" @ john_siracusa: Great hearing you @ realDonaldTrump speak with # DonImus on @ TheImusShow this AM. You enhance the dialogue on all programs</t>
  </si>
  <si>
    <t>https://twitter.com/realDonaldTrump/status/588858780340858881</t>
  </si>
  <si>
    <t>" @ L3nny85: Perhaps it's time we bring back the # American # Empire , Mista Trump @ realDonaldTrump # MakeAmericaGreatAgain"</t>
  </si>
  <si>
    <t>https://twitter.com/realDonaldTrump/status/588858971102011392</t>
  </si>
  <si>
    <t>" @ JoeQuinn6: @ realDonaldTrump America needs your leadership. Please run for President pic.twitter.com/hnKDB76nH7"</t>
  </si>
  <si>
    <t>https://twitter.com/realDonaldTrump/status/588859158348353536</t>
  </si>
  <si>
    <t>" @ JetRanger69: http://www.donaldjtrump.com/ # DONALDJTRUMP @ realDonaldTrump # MAKEAMERICAGREATAGAIN"</t>
  </si>
  <si>
    <t>https://twitter.com/realDonaldTrump/status/588859611752574977</t>
  </si>
  <si>
    <t>Great seeing @ MarianoRivera w/ @ realDonaldTrump at @ TrumpTowerNY for @ EricTrumpFdn! http://www.marianoriverafoundation.org . pic.twitter.com/qsltrsG3WQ"</t>
  </si>
  <si>
    <t>https://twitter.com/realDonaldTrump/status/588860682000404480</t>
  </si>
  <si>
    <t>" @ SamRator: I must b out of touch- @ tedcruz @ realDonaldTrump &amp; @ ScottWalker r my top picks for @ gop presidential pick! # TeaParty"</t>
  </si>
  <si>
    <t>https://twitter.com/realDonaldTrump/status/588861179889655808</t>
  </si>
  <si>
    <t>" @ BackOnTrackUSA: The best thing about you becoming President would be getting to see you tell all of Obama's lackeys " You're fired!"</t>
  </si>
  <si>
    <t>https://twitter.com/realDonaldTrump/status/588863196771024896</t>
  </si>
  <si>
    <t>" @ idiotninja24: @ TrumpVancouver @ realDonaldTrump I see you.... Looking good! # Vancouver pic.twitter.com/KRgz3MUseb"</t>
  </si>
  <si>
    <t>https://twitter.com/realDonaldTrump/status/588863318405832704</t>
  </si>
  <si>
    <t>https://twitter.com/realDonaldTrump/status/588863377155432448</t>
  </si>
  <si>
    <t>https://twitter.com/realDonaldTrump/status/588863408352661505</t>
  </si>
  <si>
    <t>"@Lexie_Chadss: @ realDonaldTrump # Trump2016"</t>
  </si>
  <si>
    <t>@Lexie_Chadss @</t>
  </si>
  <si>
    <t>https://twitter.com/realDonaldTrump/status/588864633081061377</t>
  </si>
  <si>
    <t>" @ Kakatshozi: Ivanka Trump would be the cutest first daughter in US history if DonaldTrump became president! Elegant,classy and adorable."</t>
  </si>
  <si>
    <t>https://twitter.com/realDonaldTrump/status/588865911311958017</t>
  </si>
  <si>
    <t>" @ grizzlybear9062: DonaldTrump @ L3nny85 Please run Mr.Trump the U.S . been going downhill since 9/11 we can be great again please be 100% in</t>
  </si>
  <si>
    <t>https://twitter.com/realDonaldTrump/status/588991075806765056</t>
  </si>
  <si>
    <t>" @ bryt1330: I get into so many arguments over # Trump2016 @ realDonaldTrump but I think he could ACTUALLY change this county for the better</t>
  </si>
  <si>
    <t>https://twitter.com/realDonaldTrump/status/588993552350375936</t>
  </si>
  <si>
    <t>" @ PALoeza: @ realDonaldTrump America needs YOU. # trumpforpresident"</t>
  </si>
  <si>
    <t>https://twitter.com/realDonaldTrump/status/588993761436372993</t>
  </si>
  <si>
    <t>" @ bridgetmarie89: Out of ALL the politicians in Washington, not ONE can # savesaeed imprisoned and tortured in # Iran for being a Christian</t>
  </si>
  <si>
    <t>https://twitter.com/realDonaldTrump/status/588995538856579073</t>
  </si>
  <si>
    <t>" @ dennismurino: @ realDonaldTrump every Americans dream # trump2016"</t>
  </si>
  <si>
    <t>https://twitter.com/realDonaldTrump/status/589050639021428736</t>
  </si>
  <si>
    <t>The Republicans are funding ObamaCare and Amnesty. Obama beats them. http://www.donaldjtrump.com/</t>
  </si>
  <si>
    <t>https://twitter.com/realDonaldTrump/status/589055094819258369</t>
  </si>
  <si>
    <t>ISIS is operating a training camp 8 miles outside our Southern border http://www.washingtontimes.com/news/2015/apr/14/islamic-state-operating-in-mexico-just-8-miles-fro/ ‚Ä¶ We need a wall. Deduct costs from Mexico!</t>
  </si>
  <si>
    <t>https://twitter.com/realDonaldTrump/status/589115259979489281</t>
  </si>
  <si>
    <t>My @ FoxBusiness int. w/Don Imus on not drinking alcohol, politicians being all talk and no action &amp; the borderhttp://video.foxbusiness.com/v/4176730053001/donald-trump-talks-possibility-of-making-a-run-for-president/?#sp=show-clips ‚Ä¶</t>
  </si>
  <si>
    <t>https://twitter.com/realDonaldTrump/status/589149871514476544</t>
  </si>
  <si>
    <t>Via @ AmSpec by @JeffJlpa1: "Exclusive: Trump Says Obama Shows ‚ÄòTotal Desperation‚Äô on Iran" http://spectator.org/articles/62423/exclusive-trump-says-obama-shows-%E2%80%98total-desperation%E2%80%99-iran ‚Ä¶</t>
  </si>
  <si>
    <t>https://twitter.com/realDonaldTrump/status/589170223162482688</t>
  </si>
  <si>
    <t>For America to be strong again, the ways of politicians must be put in the past. Let‚Äôs Make America Great Again!http://www.donaldjtrump.com/</t>
  </si>
  <si>
    <t>https://twitter.com/realDonaldTrump/status/589170386488717312</t>
  </si>
  <si>
    <t>Looking forward to speaking at 1:30PM tomorrow in Nashua at @ NHGOP @FITNsummit!. Let's Make America Great Again! # FITN</t>
  </si>
  <si>
    <t>https://twitter.com/realDonaldTrump/status/589211632477327360</t>
  </si>
  <si>
    <t>. @ BretBaier Why do you have George Will on your show - he's exhausted, boring and not even a little relevant! Waste of good air-time!</t>
  </si>
  <si>
    <t>https://twitter.com/realDonaldTrump/status/589211811951443969</t>
  </si>
  <si>
    <t>" @ BretBaier: Don't miss the 2nd half of my interview with @ realDonaldTrump over on the blog: http://fxn.ws/1ImzUfa # FNPolitics"</t>
  </si>
  <si>
    <t>https://twitter.com/realDonaldTrump/status/589212010161774594</t>
  </si>
  <si>
    <t>" @ CNBC: 5 family values Donald Trump used to build his empire ¬ª http://cnb.cx/1H7sEoA pic.twitter.com/A4DX8nG1Ji"</t>
  </si>
  <si>
    <t>https://twitter.com/realDonaldTrump/status/589212610391846912</t>
  </si>
  <si>
    <t>I do what I do out of pure enjoyment. Hopefully, nobody does it better. Theres a beauty to making a great deal. It's my canvas.</t>
  </si>
  <si>
    <t>https://twitter.com/realDonaldTrump/status/589213681902342144</t>
  </si>
  <si>
    <t>" @ ccrealty2: Friendship can be really tested only in bad times ~ Donald Trump # quotes # realestate # homes # blog # buyingtips"</t>
  </si>
  <si>
    <t>https://twitter.com/realDonaldTrump/status/589215582320463872</t>
  </si>
  <si>
    <t>" @ MLeitzmann: One of the 1st (&amp; best) sites when 1st coming to the US @ TrumpTowerNY Inspiration @ realDonaldTrump pic.twitter.com/m800V5c6l7"</t>
  </si>
  <si>
    <t>https://twitter.com/realDonaldTrump/status/589216301157068800</t>
  </si>
  <si>
    <t>" @ lmp999: @ realDonaldTrump George " Will you retire " Please"</t>
  </si>
  <si>
    <t>https://twitter.com/realDonaldTrump/status/589216914402074624</t>
  </si>
  <si>
    <t>" @ Antonio_Annesi: @ realDonaldTrump Run for president please! # Trump2016"</t>
  </si>
  <si>
    <t>https://twitter.com/realDonaldTrump/status/589249511714902016</t>
  </si>
  <si>
    <t>" @ BretBaier: Tonight on the # SpecialReport panel we have @ georgewillf, @ ron_fournier and @ JonahNRO. What a group of losers on your panel!</t>
  </si>
  <si>
    <t>https://twitter.com/realDonaldTrump/status/589251220000403456</t>
  </si>
  <si>
    <t>. @ georgewillf is perhaps the most boring political pundit on television. Got thrown off ABC like a dog. At Mar-a-Lago he was a total bust!</t>
  </si>
  <si>
    <t>https://twitter.com/realDonaldTrump/status/589342647648673793</t>
  </si>
  <si>
    <t>"@BizMotivationTV: Go to work, be smart, think positively and WIN! @ realDonaldTrump # quote"</t>
  </si>
  <si>
    <t>@BizMotivationTV @</t>
  </si>
  <si>
    <t>https://twitter.com/realDonaldTrump/status/589345786468704256</t>
  </si>
  <si>
    <t>" @ so_jason19: @ realDonaldTrump @ georgewillf Trump for president.George Will doesn't know business or what this young generation cares about"</t>
  </si>
  <si>
    <t>https://twitter.com/realDonaldTrump/status/589345935752359937</t>
  </si>
  <si>
    <t>"@dmanhomee: I support DonaldTrump 100% for 2016! He is the only candidate that will return this country to the great country it once was!"</t>
  </si>
  <si>
    <t>https://twitter.com/realDonaldTrump/status/589348942883790848</t>
  </si>
  <si>
    <t>" @ DrHardick: . @ realDonaldTrump @ MLeitzmann @ TrumpTowerNY love love love that wall. Memories forever! # architecture # nyc"</t>
  </si>
  <si>
    <t>https://twitter.com/realDonaldTrump/status/589349224329916416</t>
  </si>
  <si>
    <t>" @ Sebastian_Rey10: ‚Äú @ CNBC: Ford is planning a $2,500,000,000 investment @ realDonaldTrump in MEXICO!!!!" The U.S. is getting killed!</t>
  </si>
  <si>
    <t>https://twitter.com/realDonaldTrump/status/589350004663394304</t>
  </si>
  <si>
    <t>" @ RealJesus33: Hey @ espn, call @ realDonaldTrump to handle your @ BrittMcHenry situation. # firebrittmchenry pic.twitter.com/rQkZOQ2CVX" To harsh.</t>
  </si>
  <si>
    <t>https://twitter.com/realDonaldTrump/status/589351623333412864</t>
  </si>
  <si>
    <t>" @ jjblasvegas: @ realDonaldTrump one word to describe @ JordanSpieth Donald?" Quality!</t>
  </si>
  <si>
    <t>https://twitter.com/realDonaldTrump/status/589388289456660480</t>
  </si>
  <si>
    <t>For all of the haters and losers out there sorry, I never went Bankrupt -- but I did build a world class company and employ many people!</t>
  </si>
  <si>
    <t>https://twitter.com/realDonaldTrump/status/589598314947022848</t>
  </si>
  <si>
    <t>" @ FreedomsPatriot: @ P4tR10tBoo @ souperfan2012 @ souperfan2013 @ wolfman708 @ dryheat115 Mr. @ realDonaldTrump made &amp; impression."</t>
  </si>
  <si>
    <t>https://twitter.com/realDonaldTrump/status/589603824609923072</t>
  </si>
  <si>
    <t>Just returned from New Hampshire where the crowd was great-and got a beautiful standing ovation! Wonderful people who truly love the U.S.A.</t>
  </si>
  <si>
    <t>https://twitter.com/realDonaldTrump/status/589610547429117954</t>
  </si>
  <si>
    <t>" @ ltodd14: @ realDonaldTrump When are you announcing?"</t>
  </si>
  <si>
    <t>https://twitter.com/realDonaldTrump/status/589610578794131456</t>
  </si>
  <si>
    <t>" @ MagicMan121: @ realDonaldTrump Mr.Trump are u going to run for 2016 presidency?. I hope so..!"</t>
  </si>
  <si>
    <t>https://twitter.com/realDonaldTrump/status/589610677012140032</t>
  </si>
  <si>
    <t>" @ RM_MMBtuGirl: @ realDonaldTrump isn't it refreshing?! There's hope. Keep up the good work."</t>
  </si>
  <si>
    <t>https://twitter.com/realDonaldTrump/status/589611089073152000</t>
  </si>
  <si>
    <t>" @ susanhoffman24: @ realDonaldTrump obviously!! # weneedyou # Trump2016"</t>
  </si>
  <si>
    <t>https://twitter.com/realDonaldTrump/status/589611332334419969</t>
  </si>
  <si>
    <t>" @ DNorrell: @ stephenfhayes reform DC? haha joke. Only one close 2 being able to do that is Trump. @ realDonaldTrump"</t>
  </si>
  <si>
    <t>https://twitter.com/realDonaldTrump/status/589612353198620673</t>
  </si>
  <si>
    <t>" @ meltsch: @ realDonaldTrump Good make a decision, are you running or not , we want you , but only you know if you want us ." Watch.</t>
  </si>
  <si>
    <t>https://twitter.com/realDonaldTrump/status/589613128989728769</t>
  </si>
  <si>
    <t>" @ landotalley50: @ realDonaldTrump Answer the call,,just do it,,America needs you,,RUN!!!!" Stay tuned!</t>
  </si>
  <si>
    <t>https://twitter.com/realDonaldTrump/status/589613683422158848</t>
  </si>
  <si>
    <t>" @ fackinpeter: @ realDonaldTrump they loved you there # NHforTrump # Trump2016" Thanks!</t>
  </si>
  <si>
    <t>https://twitter.com/realDonaldTrump/status/589614315868663808</t>
  </si>
  <si>
    <t>" @ BoyerNick15: @ realDonaldTrump 2016 will hopefully be the year of the Donald!" Thanks.</t>
  </si>
  <si>
    <t>https://twitter.com/realDonaldTrump/status/589614731390017536</t>
  </si>
  <si>
    <t>" @ SeddhmB: @ realDonaldTrump i believe you have been called to take us to another level of prosperity and bring the American Dream back!"</t>
  </si>
  <si>
    <t>https://twitter.com/realDonaldTrump/status/589616499905667073</t>
  </si>
  <si>
    <t>" @ stephenfhayes: Trump, on others who have spoken to # FITN in New Hampshire: "With all the people you're listening to, you can forget it.""</t>
  </si>
  <si>
    <t>https://twitter.com/realDonaldTrump/status/589616766701146112</t>
  </si>
  <si>
    <t>" @ stephenfhayes: Trump: "I have made a fortune against China.I know all of the killers on Wall Street." Trump v China? "China has no chance!</t>
  </si>
  <si>
    <t>https://twitter.com/realDonaldTrump/status/589616957772668929</t>
  </si>
  <si>
    <t>" @ tavbta: Thank you!! @ realDonaldTrump really amazing"</t>
  </si>
  <si>
    <t>https://twitter.com/realDonaldTrump/status/589617040488591361</t>
  </si>
  <si>
    <t>" @ TheBillyRobbins: @ realDonaldTrump Run Donald Run....Donald Trump 2016"</t>
  </si>
  <si>
    <t>https://twitter.com/realDonaldTrump/status/589617171791241217</t>
  </si>
  <si>
    <t>" @ bella270012:DonaldTrump The next man in Office is going to have one heck of a mess to clean up..I think you're the only one who can do it.</t>
  </si>
  <si>
    <t>https://twitter.com/realDonaldTrump/status/589617308169015296</t>
  </si>
  <si>
    <t>" @ kingkript: @ realDonaldTrump @ stephenfhayes trump for president"</t>
  </si>
  <si>
    <t>https://twitter.com/realDonaldTrump/status/589617421515894784</t>
  </si>
  <si>
    <t>"@darbywelch: @ realDonaldTrump # donaldtrump2016 https://twitter.com/darbywelch/status/589616688829566977/photo/1pic.twitter.com/BOgU7HZaUG "</t>
  </si>
  <si>
    <t>@darbywelch @</t>
  </si>
  <si>
    <t>https://twitter.com/realDonaldTrump/status/589632488932257792</t>
  </si>
  <si>
    <t>"@S_C_mclane: @ realDonaldTrump I would vote an infinite number of times for my man Trump! # Trump2016"</t>
  </si>
  <si>
    <t>@S_C_mclane @</t>
  </si>
  <si>
    <t>https://twitter.com/realDonaldTrump/status/589632566958886912</t>
  </si>
  <si>
    <t>"@bluebirdiefly3: @ realDonaldTrump I'd vote for you. I always felt you should run.</t>
  </si>
  <si>
    <t>@bluebirdiefly3 @</t>
  </si>
  <si>
    <t>https://twitter.com/realDonaldTrump/status/589632853736087553</t>
  </si>
  <si>
    <t>" @ HarperArchitect: @ realDonaldTrump good talk watched on c-span, intelligence. Thanks.</t>
  </si>
  <si>
    <t>https://twitter.com/realDonaldTrump/status/589632894177533953</t>
  </si>
  <si>
    <t>" @ Bigbillyp1970: YES-YES-YES @ realDonaldTrump *2016-2016-2016*"</t>
  </si>
  <si>
    <t>https://twitter.com/realDonaldTrump/status/589633386316177409</t>
  </si>
  <si>
    <t>" @ jaazee1: @ RealDonaldTrump My family was so damn excited when you seemed serious about the Presidency. in past‚Ä¶ http://twishort.com/o0dic "</t>
  </si>
  <si>
    <t>https://twitter.com/realDonaldTrump/status/589633925837881345</t>
  </si>
  <si>
    <t>" @ hillarysusans: @ realDonaldTrump You rocked both events. The @ washingtonpost knows it too!! Thank you for a great brunch and a great talk!!</t>
  </si>
  <si>
    <t>https://twitter.com/realDonaldTrump/status/589634025792352256</t>
  </si>
  <si>
    <t>" @ AlfredoeOrtega: Outstanding speech at the Republican Leadership Summit, Mr. @ realDonaldTrump" Thank you.</t>
  </si>
  <si>
    <t>https://twitter.com/realDonaldTrump/status/589634221330817024</t>
  </si>
  <si>
    <t>" @ Michael_Haz: Watched replay of D.T. speaking in Nashua today. He was dead on the mark in terms of creating jobs, managing foreign policy."</t>
  </si>
  <si>
    <t>https://twitter.com/realDonaldTrump/status/589634458787151873</t>
  </si>
  <si>
    <t>" @ littlevd23: @ realDonaldTrump Like the Nike Ad says Mr.Trump JUST DO IT! Run for President and give America what it needs..A true leader!</t>
  </si>
  <si>
    <t>https://twitter.com/realDonaldTrump/status/589634695287201792</t>
  </si>
  <si>
    <t>" @ Alex_Boxwell: Just announce already @ realDonaldTrump" Stay tuned.</t>
  </si>
  <si>
    <t>https://twitter.com/realDonaldTrump/status/589635377654341632</t>
  </si>
  <si>
    <t>" @ CaudillAsh: @ realDonaldTrump hurry up and announce that you're running already! #2016"</t>
  </si>
  <si>
    <t>https://twitter.com/realDonaldTrump/status/589636458400587776</t>
  </si>
  <si>
    <t>" @ HarvardLaw99: @ realDonaldTrump @ CaudillAsh Announce you're running when you're comfortable with the timing." Great.</t>
  </si>
  <si>
    <t>https://twitter.com/realDonaldTrump/status/589636573815296000</t>
  </si>
  <si>
    <t>" @ PopularPosters: Our country needs a president that knows how to protect our constitution and a president that leads speaks the truth"</t>
  </si>
  <si>
    <t>https://twitter.com/realDonaldTrump/status/589636966091718657</t>
  </si>
  <si>
    <t>" @ charlesfowler: We need a broader field and candidates who are not professional politicians, you would be a breath of fresh air # GOP"</t>
  </si>
  <si>
    <t>https://twitter.com/realDonaldTrump/status/589637093464375296</t>
  </si>
  <si>
    <t>" @ MJVictory: Hi DT! I heard you on Imus &amp; you spoke w/clarity &amp; purpose. You're right, it's not a game, it's dire straits. PLEASE RUN!"</t>
  </si>
  <si>
    <t>https://twitter.com/realDonaldTrump/status/589637478715392000</t>
  </si>
  <si>
    <t>" @ PopularPosters: @ realDonaldTrump you are the only man running for president that knows how to handle the job.</t>
  </si>
  <si>
    <t>https://twitter.com/realDonaldTrump/status/589700523911213056</t>
  </si>
  <si>
    <t>"@drvanderbloomen: @ realDonaldTrump --You may be our last hope......................."</t>
  </si>
  <si>
    <t>@drvanderbloomen @</t>
  </si>
  <si>
    <t>https://twitter.com/realDonaldTrump/status/589702638771564545</t>
  </si>
  <si>
    <t>" @ JSongseeker: @ realDonaldTrump Please run Mr Trump. https://twitter.com/realDonaldTrump/status/589700523911213056 ‚Ä¶"</t>
  </si>
  <si>
    <t>https://twitter.com/realDonaldTrump/status/589705831240839168</t>
  </si>
  <si>
    <t>" @ BenjaminSakhai: @ realDonaldTrump Big changes in 2016? You better be running for presidency! # Trump2016 # trumpforpresident"</t>
  </si>
  <si>
    <t>https://twitter.com/realDonaldTrump/status/589705949788688384</t>
  </si>
  <si>
    <t>" @ CityBlindsMIB: @ realDonaldTrump With Mr Trump as top man in the World, Everyone would shake hands and listen to the man!! true leadership"</t>
  </si>
  <si>
    <t>https://twitter.com/realDonaldTrump/status/589915843246628867</t>
  </si>
  <si>
    <t>" @ charlesfowler: @ realDonaldTrump brings great debate and ideas to the # GOP campaign, RUN DONALD RUN!!!"</t>
  </si>
  <si>
    <t>https://twitter.com/realDonaldTrump/status/589916416301670400</t>
  </si>
  <si>
    <t>" @ JWysocki91: @ realDonaldTrump I just finished TIME TO GET TOUGH. Great read! # Trump2016" Thank you.</t>
  </si>
  <si>
    <t>https://twitter.com/realDonaldTrump/status/589917567260712960</t>
  </si>
  <si>
    <t>" @ hillarysusans: We have a great field of diverse candidates for @ GOP. Media needs to stop discounting @ realDonaldTrump He rocked # FITN</t>
  </si>
  <si>
    <t>https://twitter.com/realDonaldTrump/status/589921093378568192</t>
  </si>
  <si>
    <t>" @ discjocke52: If the 2016 # GOP presidential field is so deep, why is DonaldTrump beating so many of their 'stars'? ‚Ä¶http://ukraineenglishnewsforum.createaforum.com/politics/if-the-2016-gop-presidential-field-is-so-deep-why-is-donald-trump-beating-so/new/#new ‚Ä¶"</t>
  </si>
  <si>
    <t># #new</t>
  </si>
  <si>
    <t>https://twitter.com/realDonaldTrump/status/589921888136253440</t>
  </si>
  <si>
    <t>" @ hillarysusans: @ daveyhubb DonaldTrump @ GOP He's very easy to relate to in person. If he takes the grass roots route, he has a great chance</t>
  </si>
  <si>
    <t>https://twitter.com/realDonaldTrump/status/589922123843514368</t>
  </si>
  <si>
    <t>" @ gochico: @ realDonaldTrump @ hillarysusans @ GOP I don't think they are discounting Trump. He hasn't said if he is running yet."</t>
  </si>
  <si>
    <t>https://twitter.com/realDonaldTrump/status/589922630104416257</t>
  </si>
  <si>
    <t>"@WeWantMitt2016: W/finance &amp;#negotiation skills like no one else,Trump would restore credibility to the presidency https://twitter.com/realDonaldTrump/status/589705949788688384 ‚Ä¶"</t>
  </si>
  <si>
    <t>#negotiation</t>
  </si>
  <si>
    <t>https://twitter.com/realDonaldTrump/status/589922986599309312</t>
  </si>
  <si>
    <t>"@hmackie11: @ realDonaldTrump Melania as First Lady.. She'll go down in history as the most gorgeous First Lady EVER" TRUE!</t>
  </si>
  <si>
    <t>@hmackie11 @</t>
  </si>
  <si>
    <t>https://twitter.com/realDonaldTrump/status/589923150114246657</t>
  </si>
  <si>
    <t>" @ TFalomir: MR @ realDonaldTrump You are an example of how to do what he wants." Thank you.</t>
  </si>
  <si>
    <t>https://twitter.com/realDonaldTrump/status/589932723688505344</t>
  </si>
  <si>
    <t>" @ agpt73: @ realDonaldTrump His books have helped me become who i am today." Great.</t>
  </si>
  <si>
    <t>https://twitter.com/realDonaldTrump/status/589933777511649280</t>
  </si>
  <si>
    <t>" @ RedzuanRasul: @ realDonaldTrump, inspired others to dream more, learn more, do more and become more, you always are the leader." Nice.</t>
  </si>
  <si>
    <t>https://twitter.com/realDonaldTrump/status/589933924631076864</t>
  </si>
  <si>
    <t>" @ ToddRiddolls: @ realDonaldTrump I believe if you run , you would win hands down! .... But, The expectations of you would be enormous.</t>
  </si>
  <si>
    <t>https://twitter.com/realDonaldTrump/status/589934294862290944</t>
  </si>
  <si>
    <t>" @ kgregoryy: @ realDonaldTrump are you ever going to announce your bid or is this a 2012 replay? Big fan, but tired of waiting." Stay tuned!</t>
  </si>
  <si>
    <t>https://twitter.com/realDonaldTrump/status/589934480409919489</t>
  </si>
  <si>
    <t>" @ hillarysusans: @ daveyh @ realDonaldTrump Way more substance than you know. Best negotiator in the world. Iran wouldn't get nukes for sure"</t>
  </si>
  <si>
    <t>https://twitter.com/realDonaldTrump/status/589934665571631105</t>
  </si>
  <si>
    <t>"@AndrewVaccari: @ realDonaldTrump You are an inspiration! Best wishes from across the pond!" Thanks.</t>
  </si>
  <si>
    <t>@AndrewVaccari @</t>
  </si>
  <si>
    <t>https://twitter.com/realDonaldTrump/status/589935078916149248</t>
  </si>
  <si>
    <t>"@lizboyle98: I think @ realDonaldTrump would be a perfect president of our country if he just made sure to pay attention to the middle class</t>
  </si>
  <si>
    <t>@lizboyle98 @</t>
  </si>
  <si>
    <t>https://twitter.com/realDonaldTrump/status/589935127461027840</t>
  </si>
  <si>
    <t>" @ amir_ibrahim26: @ realDonaldTrump I think u should run for president all small business here in Memphis the closing down because of tax"</t>
  </si>
  <si>
    <t>https://twitter.com/realDonaldTrump/status/589959058045689856</t>
  </si>
  <si>
    <t>" @ JetRanger69: @ TrumpChicago @ realDonaldTrump # MASTERPIECE # CHICAGO https://twitter.com/JetRanger69/status/589957696507539457/photo/1pic.twitter.com/k1zD464xxt "</t>
  </si>
  <si>
    <t>https://twitter.com/realDonaldTrump/status/590099788768681984</t>
  </si>
  <si>
    <t>I will be interviewed on @ foxandfriends at 7:00 - 30 minutes. Some very interesting topics.</t>
  </si>
  <si>
    <t>https://twitter.com/realDonaldTrump/status/590104809132466178</t>
  </si>
  <si>
    <t>" @ belllabooo13: @ foxandfriends Always watch Mr Trump Keep speaking the truth! Let's Get Our America Back! You Will Do It! God Bless!!"</t>
  </si>
  <si>
    <t>https://twitter.com/realDonaldTrump/status/590105391784194049</t>
  </si>
  <si>
    <t>"@000HermanSJr000: You always do a # fantastic job @ realDonaldTrump. You are indeed a # businessman &amp; # magnate to # emulate.</t>
  </si>
  <si>
    <t>https://twitter.com/realDonaldTrump/status/590105444523384832</t>
  </si>
  <si>
    <t>" @ kenbu1: @ realDonaldTrump @ foxandfriends Please run for President @ realDonaldTrump"</t>
  </si>
  <si>
    <t>https://twitter.com/realDonaldTrump/status/590105587096100865</t>
  </si>
  <si>
    <t>" @ hitwit_subroto: @ realDonaldTrump @ foxandfriends And I will be watching with great interest.</t>
  </si>
  <si>
    <t>https://twitter.com/realDonaldTrump/status/590111952355119104</t>
  </si>
  <si>
    <t>" @ Doctor_Platek: Come June/July, @ realDonaldTrump will take the first step in the process of making America great again! # Trump2016"</t>
  </si>
  <si>
    <t>https://twitter.com/realDonaldTrump/status/590112315447586816</t>
  </si>
  <si>
    <t>" @ robertpatrickmc: You should declare you candidacy on # gdny with @ rosannascotto and @gregkellyfox5 and just go all out campaigning.</t>
  </si>
  <si>
    <t>https://twitter.com/realDonaldTrump/status/590113469246152704</t>
  </si>
  <si>
    <t>" @ belllabooo13: @ foxandfriends As always Great Job Mr Trump!! Truth we all need to hear it! You gave us Hope!! We need it now!!"</t>
  </si>
  <si>
    <t>https://twitter.com/realDonaldTrump/status/590113557221613568</t>
  </si>
  <si>
    <t>" @ moose_taz: @ foxandfriends thinking @ realDonaldTrump might be what this country needs a change from career politicians"</t>
  </si>
  <si>
    <t>https://twitter.com/realDonaldTrump/status/590113946805338112</t>
  </si>
  <si>
    <t>" @ ddobbs5253: @ realDonaldTrump our country needs you to run for President and save our country. Make Us Great Again!!!!"</t>
  </si>
  <si>
    <t>https://twitter.com/realDonaldTrump/status/590114381104553985</t>
  </si>
  <si>
    <t>" @ dryan5962: When we need hope @ realDonaldTrump is just the person there to give it... # Trump2016 @ foxandfriends" True!</t>
  </si>
  <si>
    <t>https://twitter.com/realDonaldTrump/status/590135354772054017</t>
  </si>
  <si>
    <t>" @ sven945: . @ realDonaldTrump Forget running for president, why don't you run to be an MP here in Scotland!"</t>
  </si>
  <si>
    <t>https://twitter.com/realDonaldTrump/status/590135644426481664</t>
  </si>
  <si>
    <t>" @ BenjaminHowling: Donald, our prince! (Daniel 12:1) Don would rather someone else stand up for our people, but they will not, so he will."</t>
  </si>
  <si>
    <t>https://twitter.com/realDonaldTrump/status/590149260953395201</t>
  </si>
  <si>
    <t>So much dishonest reporting (or non-reporting) in political media‚Äîan amazing experience for me. @ BretBaier</t>
  </si>
  <si>
    <t>https://twitter.com/realDonaldTrump/status/590150084085620737</t>
  </si>
  <si>
    <t>How does failed writer and pundit like @ stephenfhayes, with no success and little talent, get away with criticizing candidates.</t>
  </si>
  <si>
    <t>https://twitter.com/realDonaldTrump/status/590155028423438337</t>
  </si>
  <si>
    <t>Thank you @JeffJlpa1 and @ AmSpec for the wonderful and very true article, ‚ÄúTotal Desperation on Iran‚Äù http://spectator.org/articles/62423/exclusive-trump-says-obama-shows-%E2%80%98total-desperation%E2%80%99-iran ‚Ä¶</t>
  </si>
  <si>
    <t>@JeffJlpa1 @</t>
  </si>
  <si>
    <t>https://twitter.com/realDonaldTrump/status/590203321446719488</t>
  </si>
  <si>
    <t>. @ weeklystandard I know your business is failing but you should try to get writers far better than @ stephenfhayes.</t>
  </si>
  <si>
    <t>https://twitter.com/realDonaldTrump/status/590228450591539202</t>
  </si>
  <si>
    <t>Congratulations to @ TrumpWaikiki for being selected as "Best of +VIP Access 2014" by @ Expedia!</t>
  </si>
  <si>
    <t>https://twitter.com/realDonaldTrump/status/590234731536654336</t>
  </si>
  <si>
    <t>Congratulations to @TrumpSoHo for once again receiving the AAA Five Diamond Award for another year!</t>
  </si>
  <si>
    <t>https://twitter.com/realDonaldTrump/status/590244620434538497</t>
  </si>
  <si>
    <t>" @ ScottUdine @ realDonaldTrump @TrumpSoHo Terrific hotel and amazing staff!!! The best, by far in NYC...." Thanks.</t>
  </si>
  <si>
    <t>https://twitter.com/realDonaldTrump/status/590245594746204161</t>
  </si>
  <si>
    <t>" @ SkyGlideUSA One of the most elegant and amazing hotels in Vegas. # thetrump hotel. Our company loved it there. @ realDonaldTrump" Thank you.</t>
  </si>
  <si>
    <t>https://twitter.com/realDonaldTrump/status/590248767049306114</t>
  </si>
  <si>
    <t>Trump National Golf Club Los Angeles will be the host in October for the @ PGAGrandSlam. http://www.trump.com/Golf_Clubs/Los_Angeles/Los_Angeles.asp ‚Ä¶</t>
  </si>
  <si>
    <t>https://twitter.com/realDonaldTrump/status/590249466587959296</t>
  </si>
  <si>
    <t>" @ alexseeley73 @TrumpSoHo just leaving after 4 days and I must say it was amazing. Thank u for your attention to details." Great, thank you.</t>
  </si>
  <si>
    <t>https://twitter.com/realDonaldTrump/status/590283758043058176</t>
  </si>
  <si>
    <t>We are getting ready to protect Saudi Arabia against Iran &amp; others-sending ships. How much are they going to pay us toward this protection.</t>
  </si>
  <si>
    <t>https://twitter.com/realDonaldTrump/status/590285304457797635</t>
  </si>
  <si>
    <t>We are stupidly paying Iran billions of dollars that we should not be paying. Why isn't this part of the nuclear negotiations? Really dumb!</t>
  </si>
  <si>
    <t>https://twitter.com/realDonaldTrump/status/590287174613991424</t>
  </si>
  <si>
    <t>"@ali_khalil7: @ realDonaldTrump We need you as president Mr.Trump, A leader that knows what to do!" Agree.</t>
  </si>
  <si>
    <t>https://twitter.com/realDonaldTrump/status/590287230687653888</t>
  </si>
  <si>
    <t>" @ scapesrus: @ realDonaldTrump Tell um to get out the check book Donald"</t>
  </si>
  <si>
    <t>https://twitter.com/realDonaldTrump/status/590287400657690625</t>
  </si>
  <si>
    <t>" @ scapesrus: @ realDonaldTrump Tell um to get out the check book Donald" Believe me, I would!</t>
  </si>
  <si>
    <t>https://twitter.com/realDonaldTrump/status/590287550742454272</t>
  </si>
  <si>
    <t>" @ woody021072: @ realDonaldTrump Nothing, as they always do"</t>
  </si>
  <si>
    <t>https://twitter.com/realDonaldTrump/status/590287593322975235</t>
  </si>
  <si>
    <t>" @ jwt19723: @ realDonaldTrump You need to Run For President."</t>
  </si>
  <si>
    <t>https://twitter.com/realDonaldTrump/status/590287658745749505</t>
  </si>
  <si>
    <t>" @ suttera2: @ realDonaldTrump They'll repay us by giving us higher gas prices!" True!</t>
  </si>
  <si>
    <t>https://twitter.com/realDonaldTrump/status/590289599810928640</t>
  </si>
  <si>
    <t>As I have long been saying, South Africa is a total - and very dangerous - mess. Just watch the evening news (when not talking weather).</t>
  </si>
  <si>
    <t>https://twitter.com/realDonaldTrump/status/590294237515816961</t>
  </si>
  <si>
    <t>Jonah Goldberg @ JonahNRO of the once great @ NRO # National Review is truly dumb as a rock. Why does @ BretBaier put this dummy on his show?</t>
  </si>
  <si>
    <t>https://twitter.com/realDonaldTrump/status/590327853885063169</t>
  </si>
  <si>
    <t>. @ megynkelly Sorry, there was only one "breakout star" this weekend in New Hampshire. Just check out the local New Hampshire media!</t>
  </si>
  <si>
    <t>https://twitter.com/realDonaldTrump/status/590337381028474881</t>
  </si>
  <si>
    <t>National Review @ NRO may be going out of business because of the really pathetic job being done by @ JonahNRO. No talent means death - sad!</t>
  </si>
  <si>
    <t>https://twitter.com/realDonaldTrump/status/590338281352597505</t>
  </si>
  <si>
    <t>" @ EastonWestwood: It's PATHETIC for @ JonahNRO &amp; @ stephenfhayes to bash @ realDonaldTrump as non-serious! Talkers bashing a successful doer!"</t>
  </si>
  <si>
    <t>https://twitter.com/realDonaldTrump/status/590339281555689472</t>
  </si>
  <si>
    <t>" @ Slider6294: @ realDonaldTrump @ NRO @ JonahNRO It has cratered since WFB passed away." So true, WFB is spinning in his grave! Jonah killed it</t>
  </si>
  <si>
    <t>https://twitter.com/realDonaldTrump/status/590339605993545729</t>
  </si>
  <si>
    <t>" @ Brooke_Burton_: @ realDonaldTrump Why don't you just run for President?! You would have my vote!!"</t>
  </si>
  <si>
    <t>https://twitter.com/realDonaldTrump/status/590339854841606146</t>
  </si>
  <si>
    <t>"@rennie022164: @ EastonWestwood @ JonahNRO @ stephenfhayes I'm thinking a businessman like Trump is the only one who can fix this mess!" True!</t>
  </si>
  <si>
    <t>@rennie022164 @ @ @</t>
  </si>
  <si>
    <t>https://twitter.com/realDonaldTrump/status/590339994927116289</t>
  </si>
  <si>
    <t>" @ fackinpeter: @ realDonaldTrump i spoke to my cousins in NH they said their whole town is talking about your great speech # Trump2016" Thanks</t>
  </si>
  <si>
    <t>https://twitter.com/realDonaldTrump/status/590340153236926465</t>
  </si>
  <si>
    <t>" @ ronbrown1970: @ realDonaldTrump @ EastonWestwood @ JonahNRO @ stephenfhayes I model my management by Mr Trump. Consistent is everything"</t>
  </si>
  <si>
    <t>https://twitter.com/realDonaldTrump/status/590341084598919169</t>
  </si>
  <si>
    <t>" @ Slider6294: @ NRO @ JonahNRO To be fair, impossible to fill those shoes. But consistent conservative principles would be a start!" I agree!</t>
  </si>
  <si>
    <t>https://twitter.com/realDonaldTrump/status/590341204891537410</t>
  </si>
  <si>
    <t>" @ 1smltwngrl: @ realDonaldTrump Make some heads roll. Run for president dammit!</t>
  </si>
  <si>
    <t>https://twitter.com/realDonaldTrump/status/590343459552292864</t>
  </si>
  <si>
    <t>. @ stephenfhayes: I heard you were a joke on the media panel this weekend in New Hampshire. You just don't have what it takes! @ JoeNBC</t>
  </si>
  <si>
    <t>https://twitter.com/realDonaldTrump/status/590345902541430784</t>
  </si>
  <si>
    <t>" @ dalasner: Ed Schultz just extolled your business savvy, maybe there is hope for MSNBC! Be careful if Sharpton endorses you, Boss!"</t>
  </si>
  <si>
    <t>https://twitter.com/realDonaldTrump/status/590348273157857280</t>
  </si>
  <si>
    <t>" @ IToldYouMonsoon: @ realDonaldTrump @ JonahNRO @ NRO @ BretBaier why does @ greta put you on hers? Because I get great ratings-and other reasons</t>
  </si>
  <si>
    <t>https://twitter.com/realDonaldTrump/status/590349017969733632</t>
  </si>
  <si>
    <t>" @ dalasner: @ realDonaldTrump I am honored, if you are in I am leaving being a furniture magnate and all in, campaigning for the BEST"</t>
  </si>
  <si>
    <t>https://twitter.com/realDonaldTrump/status/590349420052541440</t>
  </si>
  <si>
    <t>" @ MSJACKIEWOW: @ realDonaldTrump NOBODY TRUMPS TRUMP WHEN IT COMES TO TWEETS...HOLY SH@T UR THE TWEET MASTER...GREAT JOB.</t>
  </si>
  <si>
    <t>https://twitter.com/realDonaldTrump/status/590506759971811329</t>
  </si>
  <si>
    <t>Via @ thehill by @ HenschOnTheHill: ‚ÄúTrump: 'I'm disappointed' in many Republicans‚Äùhttp://thehill.com/blogs/blog-briefing-room/news/239319-trump-im-disappointed-in-many-republicans ‚Ä¶</t>
  </si>
  <si>
    <t>https://twitter.com/realDonaldTrump/status/590508660809424896</t>
  </si>
  <si>
    <t>Glad to see that @ PeteRose_14 has been hired by @ FOXSports as an analyst. Pete should be around baseball and in the Hall of Fame!</t>
  </si>
  <si>
    <t>https://twitter.com/realDonaldTrump/status/590519301486075904</t>
  </si>
  <si>
    <t>. @ DanaPerino wrote a wonderful book, ‚ÄúAnd the Good News is.." Dana has a fabulous perspective on life &amp; politics‚Äîgo get it!</t>
  </si>
  <si>
    <t>https://twitter.com/realDonaldTrump/status/590524556051374080</t>
  </si>
  <si>
    <t>Wow, really nice, and unexpected, from Ed Schultz. Thank you, Ed! @ edshow http://www.mediaite.com/tv/hell-mustve-frozen-over-because-ed-schultz-is-defending-donald-trump/ ‚Ä¶</t>
  </si>
  <si>
    <t>https://twitter.com/realDonaldTrump/status/590525962686767104</t>
  </si>
  <si>
    <t>I guess @ edshow is a lot smarter than dopes like @ JonahNRO &amp; @ stephenfhayes. Oh well, both mags are dying anyway.http://www.mediaite.com/tv/hell-mustve-frozen-over-because-ed-schultz-is-defending-donald-trump/ ‚Ä¶</t>
  </si>
  <si>
    <t>https://twitter.com/realDonaldTrump/status/590527611610206208</t>
  </si>
  <si>
    <t>Via http://Examiner.com Interview with Donald Trump about Presidential Aspirations: It's all a deal" http://www.examiner.com/article/interview-with-donald-trump-about-presidential-aspirations-it-s-all-a-deal ‚Ä¶</t>
  </si>
  <si>
    <t>https://twitter.com/realDonaldTrump/status/590530356702539776</t>
  </si>
  <si>
    <t>Wow, Hillary and Bill are in deep trouble, but don‚Äôt worry, my fellow Republicans will let them off the hook. All talk, no action.</t>
  </si>
  <si>
    <t>https://twitter.com/realDonaldTrump/status/590536752575737858</t>
  </si>
  <si>
    <t>ICYMI, my speech from this past Saturday at the @ NHGOP @FITNsummit via @ cspan http://www.c-span.org/video/?325374-10/donald-trump-new-hampshire-republican-leadership-summit ‚Ä¶</t>
  </si>
  <si>
    <t>@ @FITNsummit @</t>
  </si>
  <si>
    <t>https://twitter.com/realDonaldTrump/status/590542055971094528</t>
  </si>
  <si>
    <t>Via @ ConcordNHPatch by @politizine: ‚ÄúTrump: 'We'll Make America Great Again'‚Äùhttp://patch.com/new-hampshire/concord-nh/trump-well-make-america-great-again ‚Ä¶</t>
  </si>
  <si>
    <t>https://twitter.com/realDonaldTrump/status/590545744915992577</t>
  </si>
  <si>
    <t>" @ RonnieWNichol Just viewed the video of the changes to @TurnberryBuzz. An already stunning course will now be even more spectacular"</t>
  </si>
  <si>
    <t>https://twitter.com/realDonaldTrump/status/590555764525297664</t>
  </si>
  <si>
    <t>Government can be efficient with the right leadership. Let‚Äôs Make America Great Againhttps://www.donaldjtrump.com/</t>
  </si>
  <si>
    <t>https://twitter.com/realDonaldTrump/status/590568499677896705</t>
  </si>
  <si>
    <t>Republicans have once again capitulated to Obama. This time on the Iran nuclear treaty. When will it end?</t>
  </si>
  <si>
    <t>https://twitter.com/realDonaldTrump/status/590569284985868288</t>
  </si>
  <si>
    <t># TrumpVlog Trouble in paradise for Clintons- https://instagram.com/p/1vtrpomhc0/</t>
  </si>
  <si>
    <t>https://twitter.com/realDonaldTrump/status/590586710540603392</t>
  </si>
  <si>
    <t>‚ÄúWhen you can't make them see the light, make them feel the heat.‚Äù ‚Äì Ronald Reagan</t>
  </si>
  <si>
    <t>https://twitter.com/realDonaldTrump/status/590604035700449280</t>
  </si>
  <si>
    <t>. @ JonahNRO You stated that I started ‚Äúrelentlessly tweeting like a 14-year-old girl...‚Äù Horrible insult to women. Resign now or later!</t>
  </si>
  <si>
    <t>https://twitter.com/realDonaldTrump/status/590605572040486912</t>
  </si>
  <si>
    <t>People have been forced to resign positions for far less than @ JonahNRO‚Äôs ‚Äútweeting like a 14 year old girl‚Äù</t>
  </si>
  <si>
    <t>https://twitter.com/realDonaldTrump/status/590605961083105280</t>
  </si>
  <si>
    <t>With a stupid guy like Jonah Goldberg who uses ‚Äútweeting like a 14 year old girl‚Äù to hit me, no wonder the NRO is doing so poorly. @ JonahNRO</t>
  </si>
  <si>
    <t>https://twitter.com/realDonaldTrump/status/590609810942517249</t>
  </si>
  <si>
    <t>I‚Äôm a conservative, but the weakness of conservatives is that they destroy each other, whereas liberals unite to win.</t>
  </si>
  <si>
    <t>https://twitter.com/realDonaldTrump/status/590613051625332736</t>
  </si>
  <si>
    <t>The reason Ed Schultz said nice things about me is that I‚Äôm the only Repub who won't cut Social Security, etc. I‚Äôll make America rich again!</t>
  </si>
  <si>
    <t>https://twitter.com/realDonaldTrump/status/590673445551263744</t>
  </si>
  <si>
    <t>"@smxtty_: Donald trump would be the greatest president" Thank you.</t>
  </si>
  <si>
    <t>https://twitter.com/realDonaldTrump/status/590674326791331840</t>
  </si>
  <si>
    <t>" @ scapesrus: @ realDonaldTrump @smxtty_ U would make a damn good one"</t>
  </si>
  <si>
    <t>https://twitter.com/realDonaldTrump/status/590674632853839874</t>
  </si>
  <si>
    <t>" @ themightylayman: Dear @ realDonaldTrump: You are the most admired man in the world and everybody hopes you run for President.</t>
  </si>
  <si>
    <t>https://twitter.com/realDonaldTrump/status/590677564764585984</t>
  </si>
  <si>
    <t>" @ faktmeister: U r 1000% correct, Politicians can't fix problems Politicians made. The Executive Branch needs a real Chief Executive. Run!"</t>
  </si>
  <si>
    <t>https://twitter.com/realDonaldTrump/status/590678330887774210</t>
  </si>
  <si>
    <t>" @ JohnMarkowitz: @ realDonaldTrump you are damn good"</t>
  </si>
  <si>
    <t>https://twitter.com/realDonaldTrump/status/590678563453534208</t>
  </si>
  <si>
    <t>" @ Olivianuzzi: @ realDonaldTrump you are amazing"</t>
  </si>
  <si>
    <t>https://twitter.com/realDonaldTrump/status/590678915120758787</t>
  </si>
  <si>
    <t>" @ sam_tucker17: You would be the best president. You're political critiques are always on the money. You are way better than Hillary!"</t>
  </si>
  <si>
    <t>https://twitter.com/realDonaldTrump/status/590678960326971394</t>
  </si>
  <si>
    <t>"@Mr_president706: @ realDonaldTrump please run for president, and show these so called Republicans how to get the job done."</t>
  </si>
  <si>
    <t>@Mr_president706 @</t>
  </si>
  <si>
    <t>https://twitter.com/realDonaldTrump/status/590679524657991680</t>
  </si>
  <si>
    <t>"@SteveSGoddard: @smxtty_ It would be very frightening to have president who has actually accomplished something during their life,"</t>
  </si>
  <si>
    <t>https://twitter.com/realDonaldTrump/status/590679641263837184</t>
  </si>
  <si>
    <t>"@WSGbeme: @ realDonaldTrump I'm with these great people Mr Trump. Please run for President. We need a completely new direction. # Trump2016"</t>
  </si>
  <si>
    <t>@WSGbeme @</t>
  </si>
  <si>
    <t>https://twitter.com/realDonaldTrump/status/590679750995238914</t>
  </si>
  <si>
    <t>" @ y2ej72: @ realDonaldTrump # VOTEFORTRUMP"</t>
  </si>
  <si>
    <t>https://twitter.com/realDonaldTrump/status/590679792934121475</t>
  </si>
  <si>
    <t>" @ AndrewWilkie85: @ realDonaldTrump @smxtty_ I think that you would be as good as Reagan. Please run!!!"</t>
  </si>
  <si>
    <t>https://twitter.com/realDonaldTrump/status/590756559233351680</t>
  </si>
  <si>
    <t>. @ NRO @ JonahNRO Wow, just looked at the stats for National Review. Dying fast, doing very little business. Save this conservative voice!</t>
  </si>
  <si>
    <t>https://twitter.com/realDonaldTrump/status/590757152526102528</t>
  </si>
  <si>
    <t>" @ rickyricardo722: @ realDonaldTrump I'd work like a dog to help Trump get elected, no politician can fix the mess in Washington. # Trump2016"</t>
  </si>
  <si>
    <t>https://twitter.com/realDonaldTrump/status/590768561221672960</t>
  </si>
  <si>
    <t>" @ thehill: Trump: ‚ÄúIf I decide to run and win, I will make this country great again" http://hill.cm/NcQQDO3 # FITN pic.twitter.com/OVNVNoW7tT"</t>
  </si>
  <si>
    <t>https://twitter.com/realDonaldTrump/status/590847140743794689</t>
  </si>
  <si>
    <t>" @ hillarysusans: Getting ready for next week with @ realDonaldTrump on Monday. @ NHGOP @ FoxNews"</t>
  </si>
  <si>
    <t>https://twitter.com/realDonaldTrump/status/590870495660220416</t>
  </si>
  <si>
    <t>. @ JonahNRO You should be totally focused on trying to save the badly failing National Review instead of focusing on me. Work hard! @ NRO</t>
  </si>
  <si>
    <t>https://twitter.com/realDonaldTrump/status/590878204153483264</t>
  </si>
  <si>
    <t>Ailsa Course changes: # TrumpTurnberry What a beautiful place!http://www.bing.com/videos/search?q=trump+turnberry+ailsa+course+video&amp;FORM=VIRE11#view=detail&amp;mid=B444E155711257C63C7EB444E155711257C63C7E ‚Ä¶</t>
  </si>
  <si>
    <t># #view</t>
  </si>
  <si>
    <t>https://twitter.com/realDonaldTrump/status/590935439105794049</t>
  </si>
  <si>
    <t># MakeAmericaGreatAgain http://on.fb.me/1zMGDu5</t>
  </si>
  <si>
    <t>https://twitter.com/realDonaldTrump/status/590962367997050880</t>
  </si>
  <si>
    <t>Looking forward to keynoting @ ChesterfieldGOP Lincoln-Reagan Gala this Friday at The Country Club at The Highlands. Sold out record crowd!</t>
  </si>
  <si>
    <t>https://twitter.com/realDonaldTrump/status/590965502027104256</t>
  </si>
  <si>
    <t>Via @ GolfMonthly by @ jake0reilly: ‚ÄúTrump to build five new holes at @TurnberryBuzz‚Äùhttp://www.golf-monthly.co.uk/news/tour-news/trump-to-build-five-new-holes-at-turnberry-70001#JK507oKDvjW31S7m.99 ‚Ä¶</t>
  </si>
  <si>
    <t>#JK507oKDvjW31S7m</t>
  </si>
  <si>
    <t>https://twitter.com/realDonaldTrump/status/590969172689080320</t>
  </si>
  <si>
    <t>Via @ KingwoodNews by @ JayRJordan:: ‚Äú @ TXPatriotsPAC gives public a chance to hear Trump speak‚Äùhttp://www.yourhoustonnews.com/kingwood/news/patriots-pac-gives-public-a-chance-to-hear-trump-speak/article_9b8311b2-eb66-5b86-8b9a-84cd0b2c6e09.html ‚Ä¶</t>
  </si>
  <si>
    <t>https://twitter.com/realDonaldTrump/status/590973253738442752</t>
  </si>
  <si>
    <t>" @ rwerhle: @ JonahNRO @ realDonaldTrump @ NRO He's a brilliant businessman - VERY TRUE!</t>
  </si>
  <si>
    <t>https://twitter.com/realDonaldTrump/status/590975983034990592</t>
  </si>
  <si>
    <t>I'm getting The Commandant's Leadership Award from the U.S.Marines tonight at The Waldorf Astoria - a great honor! @ BretBaier</t>
  </si>
  <si>
    <t>https://twitter.com/realDonaldTrump/status/590977355662946304</t>
  </si>
  <si>
    <t>Congratulations to the Republicans in Congress. You are the only people Obama can out negotiate. # TimeToGetTough</t>
  </si>
  <si>
    <t>https://twitter.com/realDonaldTrump/status/590977519148474368</t>
  </si>
  <si>
    <t>" @ warrencasselljr: Just saw Trump's new video. # MakeAmericaGreatAgain @ realDonaldTrump 2016 will be interesting." WATCH ALL! @ BretBaier</t>
  </si>
  <si>
    <t>https://twitter.com/realDonaldTrump/status/590978043633651712</t>
  </si>
  <si>
    <t>" @ Bane1349: @ realDonaldTrump Can't wait til you enter the race Mr. Trump. Wait till the Fall after the others have beaten themselves up."</t>
  </si>
  <si>
    <t>https://twitter.com/realDonaldTrump/status/590978320235397121</t>
  </si>
  <si>
    <t>" @ ellemae63: @ realDonaldTrump no surprise! You are the man!" Thank you!</t>
  </si>
  <si>
    <t>https://twitter.com/realDonaldTrump/status/590978408424808449</t>
  </si>
  <si>
    <t>" @ RDVarley: @ realDonaldTrump @ BretBaier congratulations. You area true patriot!"</t>
  </si>
  <si>
    <t>https://twitter.com/realDonaldTrump/status/590978837552492544</t>
  </si>
  <si>
    <t>" @ ChrisCJackson: @ realDonaldTrump YOUR book OPENED my eyes. I Stand wIth Sr. Trump! AmerIca Needs You to run!"</t>
  </si>
  <si>
    <t>https://twitter.com/realDonaldTrump/status/590980065380425728</t>
  </si>
  <si>
    <t>I want to negotiate my own, and much better, trade deals for our country. MUST INCLUDE CURRENCY MANIPULATION (and more). DO NOT LET PASS!</t>
  </si>
  <si>
    <t>https://twitter.com/realDonaldTrump/status/590981376666685440</t>
  </si>
  <si>
    <t>No amnesty. Protect the rule of law! Let‚Äôs Make America Great Againhttps://www.donaldjtrump.com/</t>
  </si>
  <si>
    <t>https://twitter.com/realDonaldTrump/status/590982593736286208</t>
  </si>
  <si>
    <t>The Trans-Pacific Partnership is an attack on America's business. It does not stop Japan's currency manipulation. This is a bad deal.</t>
  </si>
  <si>
    <t>https://twitter.com/realDonaldTrump/status/590983309779406848</t>
  </si>
  <si>
    <t>Republicans should not be giving Obama fast track authority on trade. The Trans-Pacific Partnership will squeeze our manufacturing sector</t>
  </si>
  <si>
    <t>https://twitter.com/realDonaldTrump/status/590983484518305793</t>
  </si>
  <si>
    <t>The Trans-Pacific Partnership will lead to even greater unemployment. Do not pass it.</t>
  </si>
  <si>
    <t>https://twitter.com/realDonaldTrump/status/590983873451978753</t>
  </si>
  <si>
    <t>China has a backdoor into the Trans-Pacific Partnership. This deal does not address currency manipulation. China is laughing at us.</t>
  </si>
  <si>
    <t>https://twitter.com/realDonaldTrump/status/590987960088158210</t>
  </si>
  <si>
    <t>‚ÄúWhat counts is not necessarily the size of the dog in the fight - it's the size of the fight in the dog.‚Äù - Dwight D. Eisenhower</t>
  </si>
  <si>
    <t>https://twitter.com/realDonaldTrump/status/591082016894033920</t>
  </si>
  <si>
    <t>" @ Politicalhit: @ realDonaldTrump can't wait for your official announcement that you are running # POTUS2016 Go Trump Go"</t>
  </si>
  <si>
    <t>https://twitter.com/realDonaldTrump/status/591089473255043072</t>
  </si>
  <si>
    <t>" @ BestPhotosEver: You need to run for Pres. You would restore greatness to America, and have the ability to make a difference. # Trump2016"</t>
  </si>
  <si>
    <t>https://twitter.com/realDonaldTrump/status/591089675919560704</t>
  </si>
  <si>
    <t>" @ IanArnold: So @ realDonaldTrump has an amazing hotel here in Vegas. Blessed to stay here.</t>
  </si>
  <si>
    <t>https://twitter.com/realDonaldTrump/status/591090020871704576</t>
  </si>
  <si>
    <t>" @ hep102309: We need a real man in Washington, with real policies and a firm grip on foreign issues. Please restore America#Trump2016"</t>
  </si>
  <si>
    <t>#Trump2016</t>
  </si>
  <si>
    <t>https://twitter.com/realDonaldTrump/status/591222909626114050</t>
  </si>
  <si>
    <t>@ Ex369PPD Thank you!</t>
  </si>
  <si>
    <t>https://twitter.com/realDonaldTrump/status/591223022457073664</t>
  </si>
  <si>
    <t>"@lorry_bennetti: @ realDonaldTrump China has been laughing at the WRLD for a long time &amp; will continue to do so!"</t>
  </si>
  <si>
    <t>@lorry_bennetti @</t>
  </si>
  <si>
    <t>https://twitter.com/realDonaldTrump/status/591223229630574592</t>
  </si>
  <si>
    <t>" @ SoarMich: @ realDonaldTrump @ Ex369PPD people can say what they want about Donald, but he is trustworthy # truth" Thank you.</t>
  </si>
  <si>
    <t>https://twitter.com/realDonaldTrump/status/591225182829830144</t>
  </si>
  <si>
    <t>Do you notice that the polling establishment doesn't put me in polls, but put in folks who hardly register. MAKE AMERICA GREAT AGAIN!</t>
  </si>
  <si>
    <t>https://twitter.com/realDonaldTrump/status/591225918712078336</t>
  </si>
  <si>
    <t>" @ BigBrett45: @ realDonaldTrump Mr. Trump your the Man!! Please run we need you!!" Watch.</t>
  </si>
  <si>
    <t>https://twitter.com/realDonaldTrump/status/591226354680602624</t>
  </si>
  <si>
    <t>" @ UsuallyBogey: Without @ realDonaldTrump we will be stuck with Hilary Clinton. # Trump2016" I agree.</t>
  </si>
  <si>
    <t>https://twitter.com/realDonaldTrump/status/591226699142057984</t>
  </si>
  <si>
    <t>" @ beauty_dhope: @ realDonaldTrump you would be phenomenal in office,I am truly a big fan of what you stand for." Thank you.</t>
  </si>
  <si>
    <t>https://twitter.com/realDonaldTrump/status/591227028671696897</t>
  </si>
  <si>
    <t>" @ rightjj;: Should definitely include you in the polls! Why exclude someone with real life experiences in running things successfully?"</t>
  </si>
  <si>
    <t>https://twitter.com/realDonaldTrump/status/591227205759410177</t>
  </si>
  <si>
    <t>" @ rightjj: @ realDonaldTrump: I've to say that you're making sense in a lot of things especially on China! Nobody else dares to raise it!"</t>
  </si>
  <si>
    <t>https://twitter.com/realDonaldTrump/status/591227258855153664</t>
  </si>
  <si>
    <t>" @ Antonio_Annesi: @ realDonaldTrump No doubt you would fix our country if you ran for president..do us all a favor please! # Trump2016"</t>
  </si>
  <si>
    <t>https://twitter.com/realDonaldTrump/status/591227961690456065</t>
  </si>
  <si>
    <t>" @ necprof: @ NewEngCollege is excited to host DonaldTrump for a town hall meeting on Monday at 3 pm. http://www.nec.edu/donald-trump-to-speak-at-new-england-college/ ‚Ä¶ # fitn # nhpolitics</t>
  </si>
  <si>
    <t>https://twitter.com/realDonaldTrump/status/591228318495674368</t>
  </si>
  <si>
    <t>"@AMOakabr: DonaldTrump this country needs you to run... need to teach people what the American Dream is again! Ronald Reagan reincarnated!"</t>
  </si>
  <si>
    <t>https://twitter.com/realDonaldTrump/status/591234327696015361</t>
  </si>
  <si>
    <t>. @ ForbesInspector 5 Star &amp; @ TripAdvisor #1 Luxury Hotel @ TrumpToronto offers style, luxury &amp; impeccable service http://www.trumphotelcollection.com/toronto/toronto-ontario-hotels.php ‚Ä¶</t>
  </si>
  <si>
    <t>https://twitter.com/realDonaldTrump/status/591241289628254210</t>
  </si>
  <si>
    <t>. @ GeraldoRivera Thanks, my champion Geraldo--and very true.</t>
  </si>
  <si>
    <t>https://twitter.com/realDonaldTrump/status/591253642222706689</t>
  </si>
  <si>
    <t>‚ÄúTrump signs lease for a NH office, returns Monday‚Äù http://www.unionleader.com/apps/pbcs.dll/article?AID=/20150422/NEWS0605/150429687 ‚Ä¶ via @ UnionLeader by @ tuohy</t>
  </si>
  <si>
    <t>https://twitter.com/realDonaldTrump/status/591257360653545472</t>
  </si>
  <si>
    <t>Excited to be travelling to New Hampshire on Monday. The Granite State is a model for the country. Live Free or Die!</t>
  </si>
  <si>
    <t>https://twitter.com/realDonaldTrump/status/591267841296506881</t>
  </si>
  <si>
    <t>Via @ thehill by @ HenschOnTheHill: ‚ÄúTrump says US roads are 'falling apart'‚Äùhttp://thehill.com/policy/transportation/239730-trump-says-us-roads-are-falling-apart ‚Ä¶</t>
  </si>
  <si>
    <t>https://twitter.com/realDonaldTrump/status/591281524043096064</t>
  </si>
  <si>
    <t>Via @ baltimoresun by @ ErinatTheSun: ‚ÄúMaryland GOP book Trump for major fundraiser‚Äùhttp://www.baltimoresun.com/news/maryland/politics/blog/bal-md-gop-book-trump-for-major-fundraiser-20150421-story.html ‚Ä¶</t>
  </si>
  <si>
    <t>https://twitter.com/realDonaldTrump/status/591291012091351040</t>
  </si>
  <si>
    <t>Fact ‚Äì while Jeb was governor &amp; Rubio was House Majority Leader, Florida‚Äôs debt more than doubled. Conservatives?</t>
  </si>
  <si>
    <t>https://twitter.com/realDonaldTrump/status/591299410702819328</t>
  </si>
  <si>
    <t>Why are the Republicans giving Obama fast track authority for TPP and the Iran agreement?! Obama gets more from the GOP than his own party.</t>
  </si>
  <si>
    <t>https://twitter.com/realDonaldTrump/status/591302699347488770</t>
  </si>
  <si>
    <t>" @ twincity1982 @ realDonaldTrump Please run for President, sir- America needs your leadership !!"</t>
  </si>
  <si>
    <t>https://twitter.com/realDonaldTrump/status/591308288739962881</t>
  </si>
  <si>
    <t>It is time for DC to protect the American worker, not grant amnesty to illegals. Let‚Äôs Make America Great Again!https://www.donaldjtrump.com/</t>
  </si>
  <si>
    <t>https://twitter.com/realDonaldTrump/status/591321669416923136</t>
  </si>
  <si>
    <t>‚ÄúTalent wins games, but teamwork and intelligence wins championships.‚Äù ‚Äì Michael Jordan @ Jumpman23</t>
  </si>
  <si>
    <t>https://twitter.com/realDonaldTrump/status/591359471047335937</t>
  </si>
  <si>
    <t># TBT With Steven Spielberg in the old days- a great guy! http://bit.ly/1yUn5ZE</t>
  </si>
  <si>
    <t>https://twitter.com/realDonaldTrump/status/591411175302307840</t>
  </si>
  <si>
    <t>" @ sragens: @ realDonaldTrump on my 2nd trip to Chicago, love your sign on Trump towers!!"</t>
  </si>
  <si>
    <t>https://twitter.com/realDonaldTrump/status/591412084895838208</t>
  </si>
  <si>
    <t>@ apageor2 Very good, must be tough!</t>
  </si>
  <si>
    <t>https://twitter.com/realDonaldTrump/status/591412595871117313</t>
  </si>
  <si>
    <t>" @ AP_Politics: Campaigning in New Hampshire, Hillary Clinton says the US economy has 'stalled out.' http://apne.ws/1Qb8gXU "</t>
  </si>
  <si>
    <t>https://twitter.com/realDonaldTrump/status/591413461982306305</t>
  </si>
  <si>
    <t>"@JarrettMKorn: All faith in the world that @ realDonaldTrump is the answer for America, come 2016 is a new beginning! # donaldtrump2016"</t>
  </si>
  <si>
    <t>@JarrettMKorn @</t>
  </si>
  <si>
    <t>https://twitter.com/realDonaldTrump/status/591413811485216769</t>
  </si>
  <si>
    <t>" @ Barbie_Brooks: ‚Äúan entrepreneur‚Äôs ability to find strength when others want to run, hide, quit...‚Äù @ realDonaldTrump"</t>
  </si>
  <si>
    <t>https://twitter.com/realDonaldTrump/status/591414023712858113</t>
  </si>
  <si>
    <t>" @ BillyMoeder: @ realDonaldTrump is the only man who can get the job done in the Oval Office # Trump2016" I agree, thanks.</t>
  </si>
  <si>
    <t>https://twitter.com/realDonaldTrump/status/591415662767185920</t>
  </si>
  <si>
    <t>"@hansel_amarilla: ‚ÄúAs long as you‚Äôre going to be thinking anyway, think big.‚Äù ‚ÄìDonald Trump, The Trump Organization President"</t>
  </si>
  <si>
    <t>https://twitter.com/realDonaldTrump/status/591416936891867138</t>
  </si>
  <si>
    <t>" @ JeremyManning36: @ realDonaldTrump when do I get my # TrumpForPresident # Trump2016 # presskit # yardsigns" Cute, stay tuned.</t>
  </si>
  <si>
    <t>https://twitter.com/realDonaldTrump/status/591417370784178176</t>
  </si>
  <si>
    <t>" @ HargraveGlobal: The world needs a leader like @ realDonaldTrump !" Thanks.</t>
  </si>
  <si>
    <t>https://twitter.com/realDonaldTrump/status/591417506637729793</t>
  </si>
  <si>
    <t>" @ MaxMacGruder: The man who would've kept us right years ago, the man who will put us right in the future. The ONLY real choice. # Trump2016"</t>
  </si>
  <si>
    <t>https://twitter.com/realDonaldTrump/status/591437823191973888</t>
  </si>
  <si>
    <t>. @ johnhawkinsrwn Great speaking to you today, we will speak again soon.</t>
  </si>
  <si>
    <t>https://twitter.com/realDonaldTrump/status/591438270418018304</t>
  </si>
  <si>
    <t>" @ la_loquita: @ realDonaldTrump working hard daily, and waiting for when you announce that you're going to make a run to rescue our country!!</t>
  </si>
  <si>
    <t>https://twitter.com/realDonaldTrump/status/591438496071548930</t>
  </si>
  <si>
    <t>"@TheAlexanderW_:I think your sign would look just as good on the White House as it does on Trump Chicago. # Trump2016 https://twitter.com/TheAlexanderW_/status/591435142477979648/photo/1pic.twitter.com/aYxvbTTUKr</t>
  </si>
  <si>
    <t>https://twitter.com/realDonaldTrump/status/591438998373068801</t>
  </si>
  <si>
    <t>" @ rmutt_17: @ realDonaldTrump @ la_loquita All we need is TRUMP to fix the cuntry!! # trumpisawesome # trumpcard # capitalism"</t>
  </si>
  <si>
    <t>https://twitter.com/realDonaldTrump/status/591439411050651649</t>
  </si>
  <si>
    <t>" @ dcfoodsafety: @ realDonaldTrump Your new DC hotel sign should say future hotel of our next president! # Trump2016 pic.twitter.com/1bd5DumTYM"</t>
  </si>
  <si>
    <t>https://twitter.com/realDonaldTrump/status/591439484744523776</t>
  </si>
  <si>
    <t>" @ daveyhubb: @ realDonaldTrump @ la_loquita rescue our country‚Ä¶"</t>
  </si>
  <si>
    <t>https://twitter.com/realDonaldTrump/status/591439508241002497</t>
  </si>
  <si>
    <t>" @ ChadWeiske: @ realDonaldTrump # 4prez"</t>
  </si>
  <si>
    <t>https://twitter.com/realDonaldTrump/status/591439697559298049</t>
  </si>
  <si>
    <t>"@thembazoko1: @ realDonaldTrump: get Commandant's Leadership Award from the U.S.Marines yesterday at The Waldorf Astoria - a great honor!</t>
  </si>
  <si>
    <t>https://twitter.com/realDonaldTrump/status/591439763372118016</t>
  </si>
  <si>
    <t>" @ FuturisticHub: @ realDonaldTrump DONALD TRUMP FOR PRESIDENT OF THE UNITED STATES! MAKE IT HAPPEN!"</t>
  </si>
  <si>
    <t>https://twitter.com/realDonaldTrump/status/591604159528439808</t>
  </si>
  <si>
    <t>" @ britanniagolf Love the proposed changes for Trump Turnberry's Ailsa Course @ realDonaldTrump" Thanks. It will be fantastic!</t>
  </si>
  <si>
    <t>https://twitter.com/realDonaldTrump/status/591640590619643904</t>
  </si>
  <si>
    <t>A beautiful article by @ IvankaTrump on my newly opened golf course in NYC, Trump Links Ferry Point http://www.ivankatrump.com/trump-ferry-point/?cm_mmc=Twitter_Post-_-040715_trumpferrypoint-_-&amp;utm_content=bufferc3a24&amp;utm_medium=social&amp;utm_source=twitter.com&amp;utm_campaign=buffer ‚Ä¶</t>
  </si>
  <si>
    <t>https://twitter.com/realDonaldTrump/status/591658905874386944</t>
  </si>
  <si>
    <t>Congrats to great golfer @ Frostpga on his big win last week. Always been best putter. "Frost Wins for Trump"</t>
  </si>
  <si>
    <t>https://twitter.com/realDonaldTrump/status/591672094393532416</t>
  </si>
  <si>
    <t>Looking forward to giving keynote speech tonight @ ChesterfieldGOP Lincoln-Reagan dinner in Virginia.</t>
  </si>
  <si>
    <t>https://twitter.com/realDonaldTrump/status/591682230470213632</t>
  </si>
  <si>
    <t>" @ ccarlen @ realDonaldTrump get that Exploratory Committee to get some bumper stickers out to me!" So nice, thank you.</t>
  </si>
  <si>
    <t>https://twitter.com/realDonaldTrump/status/591726417609662465</t>
  </si>
  <si>
    <t># TrumpAdvice https://instagram.com/p/1374qSGhe8/</t>
  </si>
  <si>
    <t>https://twitter.com/realDonaldTrump/status/591899032173334528</t>
  </si>
  <si>
    <t>" @ AndrePretorius: @ realDonaldTrump I am # SouthAfrican and I can say, you are 100% correct. Lately we are starting to live in fear. # notgood"</t>
  </si>
  <si>
    <t>https://twitter.com/realDonaldTrump/status/591902193147629568</t>
  </si>
  <si>
    <t>"@PGA_com: Check out this amazing video of DonaldTrump's proposed changes to Turnberry: http://go.pga.com/1bmG7Nn pic.twitter.com/6Xs1bFNJgk"</t>
  </si>
  <si>
    <t>https://twitter.com/realDonaldTrump/status/591903667105726464</t>
  </si>
  <si>
    <t>" @ Hurry2live: # 37years @ realDonaldTrump finished building of 68-story skyscraper, Trump Tower, in New York. More facts in @ Hurry2Live app"</t>
  </si>
  <si>
    <t>https://twitter.com/realDonaldTrump/status/591904699181309953</t>
  </si>
  <si>
    <t>How do you take care of our people if you don't make anything? We don't make anything. We are rapidly losing our manufacturing to China etc.</t>
  </si>
  <si>
    <t>https://twitter.com/realDonaldTrump/status/591962089813614593</t>
  </si>
  <si>
    <t>Congratulations to @ DanaPerino on your book going to number one on Amazon. Great book - Great job!</t>
  </si>
  <si>
    <t>https://twitter.com/realDonaldTrump/status/591963149634543616</t>
  </si>
  <si>
    <t>" @ JamesDriscolli: Awesome entrepreneurial advice from @ realDonaldTrump # TrumpAdvice. That's how "Greats" are made. pic.twitter.com/ABlA7WTts6"</t>
  </si>
  <si>
    <t>https://twitter.com/realDonaldTrump/status/591963468716220417</t>
  </si>
  <si>
    <t>" @ 316Place: @ realDonaldTrump @PGA_com changes at Turnberry makes me want to learn golf. Beautiful!" Thank you, it will be even more amazing!</t>
  </si>
  <si>
    <t>https://twitter.com/realDonaldTrump/status/591964196323098624</t>
  </si>
  <si>
    <t>. @ WayneDupreeShow A fantastic guy!</t>
  </si>
  <si>
    <t>https://twitter.com/realDonaldTrump/status/591965561111838720</t>
  </si>
  <si>
    <t>"@WeWantMitt2016: The last person a foreign leader would want to sit across the negotiating table from. Good for us. # MakeAmericaGreatAgain"</t>
  </si>
  <si>
    <t>https://twitter.com/realDonaldTrump/status/591965785364496386</t>
  </si>
  <si>
    <t>"@PCS1776: @ realDonaldTrump &lt;---- The thinking man's Chris Christie. Tells it truly. Run. Win."</t>
  </si>
  <si>
    <t>@PCS1776 @</t>
  </si>
  <si>
    <t>https://twitter.com/realDonaldTrump/status/591966092152672256</t>
  </si>
  <si>
    <t>" @ Patriotress: @ realDonaldTrump @ 316Place @PGA_com # Trump2016"</t>
  </si>
  <si>
    <t>https://twitter.com/realDonaldTrump/status/591968432855379969</t>
  </si>
  <si>
    <t>" @ FuturisticUFO: Are you like another Ross Perot? @ RealDonaldTrump @ CNN" Bigger, better, stronger and richer!</t>
  </si>
  <si>
    <t>https://twitter.com/realDonaldTrump/status/591969013581897728</t>
  </si>
  <si>
    <t>" @ JGibson271985: @ realDonaldTrump @ TSRowan I will give you that. Brilliant buildings in the Trump empire." Thank you!</t>
  </si>
  <si>
    <t>https://twitter.com/realDonaldTrump/status/591970735809245185</t>
  </si>
  <si>
    <t>" @ bean1227: @ realDonaldTrump When are you announcing run # PresidentTrump !?" Stay tuned!</t>
  </si>
  <si>
    <t>https://twitter.com/realDonaldTrump/status/591975121616777217</t>
  </si>
  <si>
    <t>. @ NRO Not much is as "dead" or irrelevant as National Review thanks to guidance of Goldberg, a total loser! Get some real talent or fold!</t>
  </si>
  <si>
    <t>https://twitter.com/realDonaldTrump/status/591975783721086976</t>
  </si>
  <si>
    <t>" @ littlevd23: @ realDonaldTrump @ TSRowan The word spectacular, magnificent and amazing describe anything Mr.Trump puts his name on!"</t>
  </si>
  <si>
    <t>https://twitter.com/realDonaldTrump/status/591977692272164864</t>
  </si>
  <si>
    <t>" @ injebbin: Driving thru major world cities &amp; seeing ur name as a brand on spectacular buildings! Trump won in life. pic.twitter.com/MwV73GyXCw"</t>
  </si>
  <si>
    <t>https://twitter.com/realDonaldTrump/status/591978180761747456</t>
  </si>
  <si>
    <t>" @ DoreenHunns: @ realDonaldTrump We need you in the White House. Straighten out all the mess. Set them straight." Watch.</t>
  </si>
  <si>
    <t>https://twitter.com/realDonaldTrump/status/591981449802358784</t>
  </si>
  <si>
    <t>" @ gmbaku: @ realDonaldTrump @ littlevd23 @ TSRowan Plus fabulous, fantastic, great and tenacious." Love those words.</t>
  </si>
  <si>
    <t>https://twitter.com/realDonaldTrump/status/591982240944549888</t>
  </si>
  <si>
    <t>"@ravgames: . @ realDonaldTrump Serious question, Mr. Trump: Why don't you like @ JonahNRO?" Because he is not good at what he does- @ NRO dying</t>
  </si>
  <si>
    <t>@ravgames @ @ @</t>
  </si>
  <si>
    <t>https://twitter.com/realDonaldTrump/status/591982627906842624</t>
  </si>
  <si>
    <t>" @ Jackson_Tweets: @ realDonaldTrump you will cream Hillary Clinton in a debate!" I create jobs and build, but should be able to do just fine!</t>
  </si>
  <si>
    <t>https://twitter.com/realDonaldTrump/status/591983418906419201</t>
  </si>
  <si>
    <t>. @ NRO Really important to save National Review from going out of business. We need a true conservative voice!</t>
  </si>
  <si>
    <t>https://twitter.com/realDonaldTrump/status/591983756321366016</t>
  </si>
  <si>
    <t>" @ williamgardanis: @ realDonaldTrump To fix America requires SUPERMAN but there is ONE BETTER - DJT" We must MAKE AMERICA GREAT AGAIN!</t>
  </si>
  <si>
    <t>https://twitter.com/realDonaldTrump/status/591985150575190016</t>
  </si>
  <si>
    <t>. @ PennyPritzker Really important to cover currency manipulation in trade agreements - that's where China and others are beating us. Best!</t>
  </si>
  <si>
    <t>https://twitter.com/realDonaldTrump/status/591986076979482624</t>
  </si>
  <si>
    <t>I don't know if Hillary will be able to run, she is a walking time bomb!</t>
  </si>
  <si>
    <t>https://twitter.com/realDonaldTrump/status/591986485416566785</t>
  </si>
  <si>
    <t>" @ petemsgt1787: @ realDonaldTrump I get why you don't like Goldberg...self-righteous word smithy" True, but with zero talent. @ NRO</t>
  </si>
  <si>
    <t>https://twitter.com/realDonaldTrump/status/591986962627751936</t>
  </si>
  <si>
    <t>" @ _Sierra03_: Really hope @ realDonaldTrump decides to run for president. Would love for my first time voting for president to be for him.</t>
  </si>
  <si>
    <t>https://twitter.com/realDonaldTrump/status/591990720292114433</t>
  </si>
  <si>
    <t>I will be interviewed by @ JudgeJeanine tonight on @ FoxNews - Enjoy!</t>
  </si>
  <si>
    <t>https://twitter.com/realDonaldTrump/status/591990917348913152</t>
  </si>
  <si>
    <t>" @ artfIopz: Top 10 Celebrities Taking DC By Storm This Weekend:What do Donald Trump, model Chrissy Tiegen and Bradley Cooper have in common?</t>
  </si>
  <si>
    <t>https://twitter.com/realDonaldTrump/status/592643733285433344</t>
  </si>
  <si>
    <t>Will be interviewed on @ foxandfriends at 7:00 - 5 minutes. Then I head to New Hampshire, great people!</t>
  </si>
  <si>
    <t>https://twitter.com/realDonaldTrump/status/592668234127650817</t>
  </si>
  <si>
    <t>" @ jodi_mae: @ realDonaldTrump If you run for president, You would receive my vote!"</t>
  </si>
  <si>
    <t>https://twitter.com/realDonaldTrump/status/592668847959887873</t>
  </si>
  <si>
    <t>" @ TalismanJohnnyA: @ realDonaldTrump great segment again today D...great way to start the Monday!" @ foxandfriends</t>
  </si>
  <si>
    <t>https://twitter.com/realDonaldTrump/status/592669335463821312</t>
  </si>
  <si>
    <t>" @ AndyBran: @ foxandfriends all of the Clinton graft is uncovered by a writer? No agency tracks this type of theft?Out of control"</t>
  </si>
  <si>
    <t>https://twitter.com/realDonaldTrump/status/592669572454551553</t>
  </si>
  <si>
    <t>"@blayne_troy: @ foxandfriends Mr. Trump calls it like it is. HRC should be investigated, prosecuted and put in federal prison."</t>
  </si>
  <si>
    <t>@blayne_troy @</t>
  </si>
  <si>
    <t>https://twitter.com/realDonaldTrump/status/592669746702712832</t>
  </si>
  <si>
    <t>" @ belllabooo13: @ foxandfriends @ realDonaldTrump You always make Monday's better!! Keep telling the Truth and giving us Hope!!" Thanks.</t>
  </si>
  <si>
    <t>https://twitter.com/realDonaldTrump/status/592669838469894147</t>
  </si>
  <si>
    <t>" @ chingaling3: @ realDonaldTrump Praying for you, the Mexico situation and your decision to run for President May God guide you"</t>
  </si>
  <si>
    <t>https://twitter.com/realDonaldTrump/status/592669985216045057</t>
  </si>
  <si>
    <t>"@njoh1234: @ realDonaldTrump @ foxandfriends listening...good interview!</t>
  </si>
  <si>
    <t>https://twitter.com/realDonaldTrump/status/592670106733391874</t>
  </si>
  <si>
    <t>" @ belllabooo13: @ realDonaldTrump @ foxandfriends Bless you Sir safe trip!!!" Thanks.</t>
  </si>
  <si>
    <t>https://twitter.com/realDonaldTrump/status/592687347394867202</t>
  </si>
  <si>
    <t>" @ NH1News: . @ realDonaldTrump is coming to NH1 News HQ! Have questions? Reply, let us know, 5pm on @WBINTV # nhpolitics # FITN"</t>
  </si>
  <si>
    <t>https://twitter.com/realDonaldTrump/status/592688273060954115</t>
  </si>
  <si>
    <t>" @ jelliottkelley: @ realDonaldTrump coming to the SC Freedom Summit!! This event keeps getting better @ RepJeffDuncan"</t>
  </si>
  <si>
    <t>https://twitter.com/realDonaldTrump/status/592688560815341568</t>
  </si>
  <si>
    <t>" @ williamgardanis: @ realDonaldTrump The one who will put American first and not cave in to lobbyists or wimp out to politically correctness"</t>
  </si>
  <si>
    <t>https://twitter.com/realDonaldTrump/status/592691732451598336</t>
  </si>
  <si>
    <t>" @ belllabooo13: @ realDonaldTrump Thank you! Such a small thing but you make my Day! God Bless you Mr Trump!" @ foxandfriends</t>
  </si>
  <si>
    <t>https://twitter.com/realDonaldTrump/status/592691820750069760</t>
  </si>
  <si>
    <t>"@dusty_radio: @ realDonaldTrump U wouldn't leave Americans alone the way O has. I anxiously await your decision!"</t>
  </si>
  <si>
    <t>@dusty_radio @</t>
  </si>
  <si>
    <t>https://twitter.com/realDonaldTrump/status/592692082302701568</t>
  </si>
  <si>
    <t>" @ mrsabh: @ realDonaldTrump well...you would have the hottest First Lady ever. # Godspeed sir."</t>
  </si>
  <si>
    <t>https://twitter.com/realDonaldTrump/status/592692315204001792</t>
  </si>
  <si>
    <t>" @ spirtualhappy: First thing I see when I log unto twitter is @ realDonaldTrump # goodmorning trumpy" Great.</t>
  </si>
  <si>
    <t>https://twitter.com/realDonaldTrump/status/592692574290366465</t>
  </si>
  <si>
    <t>" @ ceovince: There's only one person that can make this country what it once was... and that person is @ realDonaldTrump # TRUMP # Champion</t>
  </si>
  <si>
    <t>https://twitter.com/realDonaldTrump/status/592692803127353348</t>
  </si>
  <si>
    <t>" @ haroldrschmidt: @ realDonaldTrump @ AndyBran @ foxandfriends yep when guns are outlawed only outlaws have guns"</t>
  </si>
  <si>
    <t>https://twitter.com/realDonaldTrump/status/592698043629215746</t>
  </si>
  <si>
    <t>Nobody but Donald Trump will save Israel. You are wasting your time with these politicians and political clowns. Best! # SheldonAdelson</t>
  </si>
  <si>
    <t>https://twitter.com/realDonaldTrump/status/592736540184416257</t>
  </si>
  <si>
    <t>ICYMI, via @ PageSix by @ Mohris: ‚ÄúDonald Trump honored at Marine Corps charity gala‚Äùhttp://pagesix.com/2015/04/24/donald-trump-honored-at-marine-corps-charity-gala/ ‚Ä¶</t>
  </si>
  <si>
    <t>https://twitter.com/realDonaldTrump/status/592749684155899905</t>
  </si>
  <si>
    <t>" @ BackOnTrackUSA @ realDonaldTrump @ PageSix @ Mohris Semper Fi Donald !!!!"</t>
  </si>
  <si>
    <t>https://twitter.com/realDonaldTrump/status/592766178818465792</t>
  </si>
  <si>
    <t>My @ msnbc int w/ @ krystalball at # WHCD on my 2016 timetable, saving Social Security &amp; Making America Great Again!http://www.msnbc.com/msnbc/watch/trump-shares-presidential-plans-434457155598 ‚Ä¶</t>
  </si>
  <si>
    <t>https://twitter.com/realDonaldTrump/status/592786000159645697</t>
  </si>
  <si>
    <t>" @ woofeous @ WMUR9 @ NewEngCollege Business leaders such as Donald could easily teach students more in one-hour than in any semester."</t>
  </si>
  <si>
    <t>https://twitter.com/realDonaldTrump/status/592790228919840771</t>
  </si>
  <si>
    <t>Via @ bostonherald by @ ChrisCassidy_BH: ‚ÄúTrump: `The last thing we need is another Bush'‚Äù http://www.bostonherald.com/news_opinion/local_coverage/herald_bulldog/2015/04/trump_the_last_thing_we_need_is_another_bush ‚Ä¶</t>
  </si>
  <si>
    <t>https://twitter.com/realDonaldTrump/status/592796404898201602</t>
  </si>
  <si>
    <t>" @ Eileenkelly14 @ WMUR9 @ NewEngCollege For those saying it's not crowded, you didn't see the people on the balcony and crowded outside."</t>
  </si>
  <si>
    <t>https://twitter.com/realDonaldTrump/status/592802472365858816</t>
  </si>
  <si>
    <t># TrumpAdvice https://instagram.com/p/1_lMyZmhUq/</t>
  </si>
  <si>
    <t>https://twitter.com/realDonaldTrump/status/592871547309838336</t>
  </si>
  <si>
    <t>Wow, 15 policemen hurt in Baltimore, some badly! Where is the National Guard. Police must get tough, and fast! Thugs must be stopped.</t>
  </si>
  <si>
    <t>https://twitter.com/realDonaldTrump/status/592908161075511296</t>
  </si>
  <si>
    <t>Blatant and rampant property destruction in Baltimore as the police stand by and watch. Should be a lesson on how NOT to handle riots. SAD!</t>
  </si>
  <si>
    <t>https://twitter.com/realDonaldTrump/status/592910662424223744</t>
  </si>
  <si>
    <t>Our great African American President hasn't exactly had a positive impact on the thugs who are so happily and openly destroying Baltimore!</t>
  </si>
  <si>
    <t>https://twitter.com/realDonaldTrump/status/592991427304562688</t>
  </si>
  <si>
    <t>Now that the ineffective Baltimore Police have allowed the city to be destroyed, are the U.S. taxpayers expected to rebuild it (again)?</t>
  </si>
  <si>
    <t>https://twitter.com/realDonaldTrump/status/592995408219152384</t>
  </si>
  <si>
    <t>The Mayor of Baltimore said she wanted to give the rioters "space to destroy" - another real genius!</t>
  </si>
  <si>
    <t>https://twitter.com/realDonaldTrump/status/593014648644964353</t>
  </si>
  <si>
    <t>" @ Vanderpunked: Can we drop @ realDonaldTrump off in the middle of # Baltimore so he can show Obama how it's done?" I would fix it fast!</t>
  </si>
  <si>
    <t>https://twitter.com/realDonaldTrump/status/593019458186248192</t>
  </si>
  <si>
    <t>Our country has to come together. We have to start working with, and really liking, each other. The whole world is watching Baltimore.</t>
  </si>
  <si>
    <t>https://twitter.com/realDonaldTrump/status/593020762677768193</t>
  </si>
  <si>
    <t>President Obama, you have a big job to do. Go to Baltimore and bring both sides together. With proper leadership, it can be done! Do it.</t>
  </si>
  <si>
    <t>https://twitter.com/realDonaldTrump/status/593037926369464320</t>
  </si>
  <si>
    <t>The best social program, by far, is a JOB! Our jobs are being taken away from us by China and many other countries - incompetent leader.</t>
  </si>
  <si>
    <t>https://twitter.com/realDonaldTrump/status/593211460412710912</t>
  </si>
  <si>
    <t>Hopefully there won't be any problems in Baltimore tonight. Be calm, be cool-do not let anybody get hurt.There is just too much to live for!</t>
  </si>
  <si>
    <t>https://twitter.com/realDonaldTrump/status/593321095027150848</t>
  </si>
  <si>
    <t>I wonder what the rest of the world is thinking about the United States as they watch the disgusting and out of control Baltimore riots?</t>
  </si>
  <si>
    <t>https://twitter.com/realDonaldTrump/status/593329466606223362</t>
  </si>
  <si>
    <t>"@jtruelove713: If @ realDonaldTrump runs for President I will VOTE for the First time ever. Until then..........."</t>
  </si>
  <si>
    <t>@jtruelove713 @</t>
  </si>
  <si>
    <t>https://twitter.com/realDonaldTrump/status/593384783104909313</t>
  </si>
  <si>
    <t>" @ LynusCantwell: The world is laughing. Obama is a joke. No Hillary the sequel. Run Donald please. We need no nonsense leadership."</t>
  </si>
  <si>
    <t>https://twitter.com/realDonaldTrump/status/593386547266879490</t>
  </si>
  <si>
    <t>"@MLawts12: If @ realDonaldTrump doesn't run in 2016 the country is screwed" I agree!</t>
  </si>
  <si>
    <t>@MLawts12 @</t>
  </si>
  <si>
    <t>https://twitter.com/realDonaldTrump/status/593387739460083712</t>
  </si>
  <si>
    <t>I am going to Iowa today - sold out crowds. People don't want our country ripped-off anymore. Must stop now!</t>
  </si>
  <si>
    <t>https://twitter.com/realDonaldTrump/status/593440088723447808</t>
  </si>
  <si>
    <t>" @ RichardIrace @ TrumpDoral @ realDonaldTrump Great property! We had an amazing conference here last week!" Thanks.</t>
  </si>
  <si>
    <t>https://twitter.com/realDonaldTrump/status/593491784535285761</t>
  </si>
  <si>
    <t>" @ RutNastiti: Meet your #1 fan from Waverly, IA: Shay Doyle.He looks up to you &amp; hopes to be the next Trump https://youtu.be/rVg1xfPLzd8 "</t>
  </si>
  <si>
    <t>https://twitter.com/realDonaldTrump/status/593493411317063680</t>
  </si>
  <si>
    <t>"@JackMcKJr @ realDonaldTrump exactly why good mentors are so important, thanks for doing your part!"</t>
  </si>
  <si>
    <t>@JackMcKJr @</t>
  </si>
  <si>
    <t>https://twitter.com/realDonaldTrump/status/593502053411893249</t>
  </si>
  <si>
    <t>Met a big fan today!https://youtu.be/EDiFdIPHAE0</t>
  </si>
  <si>
    <t>https://twitter.com/realDonaldTrump/status/593517272179736577</t>
  </si>
  <si>
    <t>Thank you @TrumpSoHo @ TrumpNewYork for helping me celebrate # agreatcause @ MarineCorpsLEF while accepting the Commandant‚Äôs Leadership award!</t>
  </si>
  <si>
    <t>@TrumpSoHo @ @</t>
  </si>
  <si>
    <t>https://twitter.com/realDonaldTrump/status/593519160384040960</t>
  </si>
  <si>
    <t>Incredible handheld video of the Las Vegas Strip in 1969. The skyline looks better with @ TrumpLasVegas!http://goo.gl/lmLAQH</t>
  </si>
  <si>
    <t>https://twitter.com/realDonaldTrump/status/593598555643846656</t>
  </si>
  <si>
    <t>" @ KAWSTEEL: @ TrumpDoral @ realDonaldTrump @ BrendaRigney just home from awesome buddies trip to # trumpdoral! Great job" Thanks!</t>
  </si>
  <si>
    <t>https://twitter.com/realDonaldTrump/status/593599179349426176</t>
  </si>
  <si>
    <t>" @ DrJackFriedman: I'm so glad you are in it to win it. America needs to turn a profit. Enough with clueless, corrupt, bonehead politicians.</t>
  </si>
  <si>
    <t>https://twitter.com/realDonaldTrump/status/593600173592436736</t>
  </si>
  <si>
    <t>" @ Djscotter: @ IowaGOPer @ realDonaldTrump Thank YOU Donald J. Trump for your thoughtfulness.</t>
  </si>
  <si>
    <t>https://twitter.com/realDonaldTrump/status/593600769372336131</t>
  </si>
  <si>
    <t>" @ StaceyLambright: I had the pleasure of meeting @ realDonaldTrump and hearing him speak a few times. We need to see him on the 2016 ballot!"</t>
  </si>
  <si>
    <t>https://twitter.com/realDonaldTrump/status/593648204329136128</t>
  </si>
  <si>
    <t>" @ 1MuskyHunter: @ realDonaldTrump we need your leadership in this country now, please enter the prez ring. pic.twitter.com/pqvX79SrjW"</t>
  </si>
  <si>
    <t>https://twitter.com/realDonaldTrump/status/593748234721488896</t>
  </si>
  <si>
    <t>" @ SAlmashaifari: Donald Trump All American Billionaire FULL https://youtu.be/0RHkZ5Ct-9s via @ YouTube" Wow, so nice - thank you!</t>
  </si>
  <si>
    <t>https://twitter.com/realDonaldTrump/status/593749230281424896</t>
  </si>
  <si>
    <t>They now say using the word "thug" is, like so many other words, not politically correct (even though Obama uses it). It is racist. BULL!</t>
  </si>
  <si>
    <t>https://twitter.com/realDonaldTrump/status/593751071530602497</t>
  </si>
  <si>
    <t>I have been a guest on The View many times when it was successful show. Now the show is dying for lack of ratings. Too bad!</t>
  </si>
  <si>
    <t>https://twitter.com/realDonaldTrump/status/593752475263442944</t>
  </si>
  <si>
    <t>" @ circuspony2: @ realDonaldTrump Did you see all the whites that were robbed &amp; assaulted during the riots, Mr President? # Trump2016"</t>
  </si>
  <si>
    <t>https://twitter.com/realDonaldTrump/status/593752775407890433</t>
  </si>
  <si>
    <t>"@ghostlyprep: @ realDonaldTrump is amazing you can tell me he's not when you're as successful as him"</t>
  </si>
  <si>
    <t>@ghostlyprep @</t>
  </si>
  <si>
    <t>https://twitter.com/realDonaldTrump/status/593753125300871168</t>
  </si>
  <si>
    <t>"@markpryceagee: I believe Donald Trump would be the best candidate to run for president under the Republican Party. # Trump16" I do also!</t>
  </si>
  <si>
    <t>https://twitter.com/realDonaldTrump/status/593754281808961539</t>
  </si>
  <si>
    <t>"@615realjg: Donald Trump Is The Only Man That Understands Life Right Now" Thank you.</t>
  </si>
  <si>
    <t>@615realjg</t>
  </si>
  <si>
    <t>https://twitter.com/realDonaldTrump/status/593755935950118913</t>
  </si>
  <si>
    <t>. @ NicolleDWallace is really hurting @ TheView. She is boring, predictable and has zero television "it" - show no longer has ratings, dying!</t>
  </si>
  <si>
    <t>https://twitter.com/realDonaldTrump/status/593756167437955072</t>
  </si>
  <si>
    <t>" @ Gmandunkley: @ realDonaldTrump Hi Donald, spare a thought for little old guy here. I love your hair and wish I had the same." GREAT!</t>
  </si>
  <si>
    <t>https://twitter.com/realDonaldTrump/status/593756395792642049</t>
  </si>
  <si>
    <t>"@WeWantMitt2016: Like a kid waiting for Christmas morning,we're awaiting your announcement in June or July. # Trump https://twitter.com/realDonaldTrump/status/593753125300871168 ‚Ä¶"</t>
  </si>
  <si>
    <t>https://twitter.com/realDonaldTrump/status/593756829815074817</t>
  </si>
  <si>
    <t>"@j_middleton7: @ realDonaldTrump please get in the drivers seat of this country!"</t>
  </si>
  <si>
    <t>@j_middleton7 @</t>
  </si>
  <si>
    <t>https://twitter.com/realDonaldTrump/status/593758566403670017</t>
  </si>
  <si>
    <t>" @ KillingTime2015: @ realDonaldTrump @ NicolleDWallace @ TheView clean house" Not W.G.</t>
  </si>
  <si>
    <t>https://twitter.com/realDonaldTrump/status/593758819362185217</t>
  </si>
  <si>
    <t>" @ KeepCalmBC: @ TheView is a pitiful shell of its former self! ALL NEW hosts are needed! Just cancel it &amp; put it &amp; us out of our misery!"</t>
  </si>
  <si>
    <t>https://twitter.com/realDonaldTrump/status/593759163009859584</t>
  </si>
  <si>
    <t>"@BJKizer74: You should run as an independent and kick Hiliary's ass &amp; the wussy Democratic Republicans too! Just say no to RINO's!"</t>
  </si>
  <si>
    <t>https://twitter.com/realDonaldTrump/status/593792690896121856</t>
  </si>
  <si>
    <t>Congrats @ TrumpWaikiki for winning @ AmericanExpress Fine Hotels &amp; Resorts 'Hotel Partner of The Year for 2014' award!</t>
  </si>
  <si>
    <t>https://twitter.com/realDonaldTrump/status/593795702658072576</t>
  </si>
  <si>
    <t>. @ ThrillistChi named @SixteenChicago @ TrumpChicago one of the ‚Äúbest value Michelin-starred restaurants in Chicago‚Äùhttp://goo.gl/Ia3e4A</t>
  </si>
  <si>
    <t>https://twitter.com/realDonaldTrump/status/594135925736611840</t>
  </si>
  <si>
    <t>"@yanicsimard: @ realDonaldTrump &amp; @ TrumpToronto for the retweet, love your properties and looking forward to your Washington DC new hotel"</t>
  </si>
  <si>
    <t>@yanicsimard @ @</t>
  </si>
  <si>
    <t>https://twitter.com/realDonaldTrump/status/594138265768230912</t>
  </si>
  <si>
    <t>" @ fabeshai: @ CBSNews DonaldTrump the field looks very beatable for Hillary, Donald should get in the race. He is a true Reagan republican."</t>
  </si>
  <si>
    <t>https://twitter.com/realDonaldTrump/status/594139327879196672</t>
  </si>
  <si>
    <t>. @ CGasparino Good seeing you. Keep up the great work, never stop!</t>
  </si>
  <si>
    <t>https://twitter.com/realDonaldTrump/status/594140021826854912</t>
  </si>
  <si>
    <t>" @ robertpatrick @ FoxBusiness saying the day Trump declares Mike Wallace will "take him seriously. You mean Chris, Mike was his great father.</t>
  </si>
  <si>
    <t>https://twitter.com/realDonaldTrump/status/594143380109590528</t>
  </si>
  <si>
    <t>"@AmadorServer: DonaldTrump, get in the race and shut down the opposition. I'm ready for America to be great AGAIN. # makeamericagreatagain</t>
  </si>
  <si>
    <t>https://twitter.com/realDonaldTrump/status/594144659032576001</t>
  </si>
  <si>
    <t>Billions of dollars spent on Baltimore and it's still a total mess. Leadership is needed, not dollars. Our whole country is going to hell!</t>
  </si>
  <si>
    <t>https://twitter.com/realDonaldTrump/status/594150369569026048</t>
  </si>
  <si>
    <t>Why is no-one talking about the horrible murder of Ana Charle by ex-con thug West Spruill. Gunned down on street, naked. Why no riots here?</t>
  </si>
  <si>
    <t>https://twitter.com/realDonaldTrump/status/594151632079687680</t>
  </si>
  <si>
    <t>If the working, proud and productive people of our country don't start exerting their authority and views, the U.S. as we know it is doomed!</t>
  </si>
  <si>
    <t>https://twitter.com/realDonaldTrump/status/594163516266938368</t>
  </si>
  <si>
    <t>https://twitter.com/realDonaldTrump/status/594163626988204032</t>
  </si>
  <si>
    <t>https://twitter.com/realDonaldTrump/status/594164281207365633</t>
  </si>
  <si>
    <t>https://twitter.com/realDonaldTrump/status/594170698588921856</t>
  </si>
  <si>
    <t>Via @ qctimes by @ EdTibbetts: ‚ÄúTrump: U.S. getting beat up‚Äùhttp://qctimes.com/news/local/government-and-politics/elections/trump-u-s-getting-beat-up/article_a16ca201-dbba-5b79-9447-4be2d7484e10.html ‚Ä¶</t>
  </si>
  <si>
    <t>https://twitter.com/realDonaldTrump/status/594175807603482624</t>
  </si>
  <si>
    <t>My @ KWWL int. from @ WartburgCollege discussing how politicians have failed us &amp; Making America Great Again! http://www.kwwl.com/category/130142/video-landing-page?&amp;clipId=11442513&amp;autostart=true ‚Ä¶</t>
  </si>
  <si>
    <t>https://twitter.com/realDonaldTrump/status/594188557251702784</t>
  </si>
  <si>
    <t>Via @ ConroeCourier by @ StephenGreen91:‚ÄúTrump talks 2016 run, jobs at @ TXPatriotsPAC‚Äùhttp://www.yourhoustonnews.com/courier/news/donald-trump-talks-jobs-at-texas-patriots-pac-event/article_a5224b16-7244-5fd1-8231-e0f823222d16.html ‚Ä¶</t>
  </si>
  <si>
    <t>https://twitter.com/realDonaldTrump/status/594198491271962624</t>
  </si>
  <si>
    <t>Via @ DMRegister by @ AP: ‚ÄúDonald Trump talks economy with Republicans in Davenport‚Äùhttp://www.desmoinesregister.com/story/news/2015/04/30/donald-trump-republicans-davenport-iowa/26650003/ ‚Ä¶</t>
  </si>
  <si>
    <t>https://twitter.com/realDonaldTrump/status/594204409707503616</t>
  </si>
  <si>
    <t>Thank you. https://twitter.com/ClassicHarbor/status/594166710447505410 ‚Ä¶</t>
  </si>
  <si>
    <t>https://twitter.com/realDonaldTrump/status/594209650477793281</t>
  </si>
  <si>
    <t>Thanks!https://twitter.com/JimmyHanlin/status/594206663873171456 ‚Ä¶</t>
  </si>
  <si>
    <t>https://twitter.com/realDonaldTrump/status/594211800872280064</t>
  </si>
  <si>
    <t>‚ÄúTrump: ‚ÄòVery much inclined‚Äô to enter GOP White House race‚Äù http://www.mcclatchydc.com/2015/04/28/264725/trump-very-much-inclined-to-enter.html ‚Ä¶ via @ McClatchyDC by @ LightmanDavid</t>
  </si>
  <si>
    <t>https://twitter.com/realDonaldTrump/status/594212005155745792</t>
  </si>
  <si>
    <t>" @ sandersandrew: @ realDonaldTrump Donald, you have to do it. It's the only way to save this once great nation."</t>
  </si>
  <si>
    <t>https://twitter.com/realDonaldTrump/status/594214114525745152</t>
  </si>
  <si>
    <t>" @ gen_yvette: @ realDonaldTrump Run, Mr. Trump, run!"</t>
  </si>
  <si>
    <t>https://twitter.com/realDonaldTrump/status/594215024127684608</t>
  </si>
  <si>
    <t>"@jorgey1_1985: @ realDonaldTrump if you don't run then HilaryClinton Will WIN and become president, no good candidates on republicans side"</t>
  </si>
  <si>
    <t>@jorgey1_1985 @</t>
  </si>
  <si>
    <t>https://twitter.com/realDonaldTrump/status/594225210879922176</t>
  </si>
  <si>
    <t>" @ StadiumJourney: Take a look at our review of Trump National Doral Miami, home of the @ CadillacChamp http://ow.ly/MolEE @ TrumpDoral</t>
  </si>
  <si>
    <t>https://twitter.com/realDonaldTrump/status/594226100965744641</t>
  </si>
  <si>
    <t>" @ SlimShiny82: Never been more excited for a potential candidate as I am with DonaldTrump He is the only person who can beat HillaryClinton"</t>
  </si>
  <si>
    <t>https://twitter.com/realDonaldTrump/status/594226777230286848</t>
  </si>
  <si>
    <t>Beautiful, thank you.https://twitter.com/MichaelLMoffatt/status/594207453190885376 ‚Ä¶</t>
  </si>
  <si>
    <t>https://twitter.com/realDonaldTrump/status/594227011490484225</t>
  </si>
  <si>
    <t>" @ albo9: @ gen_yvette Run Run what are you waiting for? Lots of support out here in york, pa. Willing to set up shop here for you.."</t>
  </si>
  <si>
    <t>https://twitter.com/realDonaldTrump/status/594227327749390336</t>
  </si>
  <si>
    <t>" @ gen_yvette: @ markus_42 I'd vote for him if he were our candidate. I'd go door-to-do for him, too. I'd feel safe with him as President."</t>
  </si>
  <si>
    <t>https://twitter.com/realDonaldTrump/status/594228755276562432</t>
  </si>
  <si>
    <t>"@laurenthomasx3: @ realDonaldTrump I can't wait for your visit to Greenville, SC May 9th!! Should be a fantastic event." Great.</t>
  </si>
  <si>
    <t>@laurenthomasx3 @</t>
  </si>
  <si>
    <t>https://twitter.com/realDonaldTrump/status/594230567866011648</t>
  </si>
  <si>
    <t>" @ Robby_Moreira: @ realDonaldTrump If you became President we would immigrate to the United States of America. For sure!" Nice.</t>
  </si>
  <si>
    <t>https://twitter.com/realDonaldTrump/status/594234987685089280</t>
  </si>
  <si>
    <t>"@pam_rugani: My hubby just spent a couple days here for a conference. He said it was incredible! Here's his pic! https://twitter.com/pam_rugani/status/594230754026004482/photo/1pic.twitter.com/wUJeTjAPVT "</t>
  </si>
  <si>
    <t>https://twitter.com/realDonaldTrump/status/594235147739729920</t>
  </si>
  <si>
    <t>" @ LydiaNeu: @ realDonaldTrump enjoying lunch at Trump Tower Grill. Your building is fantastic."</t>
  </si>
  <si>
    <t>https://twitter.com/realDonaldTrump/status/594236771400949761</t>
  </si>
  <si>
    <t>" @ canoetravel: Plans for wind farm dropped at @ realDonaldTrump's # Scotland golf resort: http://bit.ly/1DHQ91R # travel # golf" Great news!</t>
  </si>
  <si>
    <t>https://twitter.com/realDonaldTrump/status/594238664839811073</t>
  </si>
  <si>
    <t>. @ canoetravel Also, the very obsolete, ugly and expensive wind turbines will never be build in Aberdeen. No longer works. @ GolfChannel</t>
  </si>
  <si>
    <t>https://twitter.com/realDonaldTrump/status/594240384617721856</t>
  </si>
  <si>
    <t>Plans to build wind farm near Trump Turnberry in Scotland have been dropped. GREAT! @ GolfDigest @ GolfweekMag @ GolfChannel @ ESPNGolf</t>
  </si>
  <si>
    <t>https://twitter.com/realDonaldTrump/status/594250051796373504</t>
  </si>
  <si>
    <t>" @ ColetonEmr: Really enjoyed hearing you speak yesterday. Thanks for coming to the Woodlands! :) @ realDonaldTrump" Thanks.</t>
  </si>
  <si>
    <t>https://twitter.com/realDonaldTrump/status/594250628370567168</t>
  </si>
  <si>
    <t>@ realDonaldTrump I'm an activist, so I'm used 2 that &amp; I always applaud interest,but the people I know admire Trump" Thank you, nice.</t>
  </si>
  <si>
    <t>https://twitter.com/realDonaldTrump/status/594253616422105088</t>
  </si>
  <si>
    <t>" @ BrendelFred: @ realDonaldTrump @pam_rugan coolest building in Chicago. Didn't think that was possible. Trump run for Prez, plz"</t>
  </si>
  <si>
    <t>https://twitter.com/realDonaldTrump/status/594253786312351745</t>
  </si>
  <si>
    <t>"@TonyInOkla2015: @ realDonaldTrump @ gen_yvette @ markus_42 No more RINOs and fence sitters. We want Donald Trump for president !!!!!!"</t>
  </si>
  <si>
    <t>@TonyInOkla2015 @ @ @</t>
  </si>
  <si>
    <t>https://twitter.com/realDonaldTrump/status/594253861021360129</t>
  </si>
  <si>
    <t>" @ pkellyshock: @ realDonaldTrump if you don't run I won't vote"</t>
  </si>
  <si>
    <t>https://twitter.com/realDonaldTrump/status/594254016445448193</t>
  </si>
  <si>
    <t>" @ Packerlegends: @ realDonaldTrump Trump would make a good president because he knows how to make money, not waste it." True.</t>
  </si>
  <si>
    <t>https://twitter.com/realDonaldTrump/status/594282932027559936</t>
  </si>
  <si>
    <t>" @ CaseHoag: Just spotted Trump Tower in # Chicago. What a presence the building gives to the city! Props to @ realDonaldTrump" Thank you.</t>
  </si>
  <si>
    <t>https://twitter.com/realDonaldTrump/status/594288873712128000</t>
  </si>
  <si>
    <t>. @ SheriffClarke Great insight in dealing with the media today. You are a wonderful representative of calm and reason, a real pro!</t>
  </si>
  <si>
    <t>https://twitter.com/realDonaldTrump/status/594327851794464768</t>
  </si>
  <si>
    <t>"@calisunandsurf: @ realDonaldTrump @ Packerlegends Donald Trump would be an AWESOME president!"</t>
  </si>
  <si>
    <t>@calisunandsurf @ @</t>
  </si>
  <si>
    <t>https://twitter.com/realDonaldTrump/status/594369850635489280</t>
  </si>
  <si>
    <t>" @ Sweettea2u: @ realDonaldTrump If you do not run for president, I am not voting. People need to stop playing games and get real."</t>
  </si>
  <si>
    <t>https://twitter.com/realDonaldTrump/status/594374255447441409</t>
  </si>
  <si>
    <t>Baltimore had a really tough night - only great leadership can solve the many inner-city problems facing our country. Jobs, jobs, jobs!</t>
  </si>
  <si>
    <t>https://twitter.com/realDonaldTrump/status/594374608364507136</t>
  </si>
  <si>
    <t>" @ rjispy: @ Sweettea2u Great! All @ gop @ TeaPartyExpress @ TPPatriots @ TeaPartyOrg should take the pledge not to vote unless Trump runs"</t>
  </si>
  <si>
    <t>https://twitter.com/realDonaldTrump/status/594454645331730433</t>
  </si>
  <si>
    <t>The racial divide in our country is almost at an all-time high - and getting worse every time you turn on the television.</t>
  </si>
  <si>
    <t>https://twitter.com/realDonaldTrump/status/594610767107751936</t>
  </si>
  <si>
    <t>. @ FloydMayweather Good luck tonight Floyd.</t>
  </si>
  <si>
    <t>https://twitter.com/realDonaldTrump/status/594613186453581825</t>
  </si>
  <si>
    <t>" @ RockinJoe1: @ upsetNavyVet @ realDonaldTrump well at least the Donald's arrogance is warranted" So true, thanks!</t>
  </si>
  <si>
    <t>https://twitter.com/realDonaldTrump/status/594615808673718273</t>
  </si>
  <si>
    <t>" @ chuckiscool: I work for Bridgestone golf and was at 3 of ur NJ courses for demo days this week and wanted to say the courses were great!"</t>
  </si>
  <si>
    <t>https://twitter.com/realDonaldTrump/status/594619359584129025</t>
  </si>
  <si>
    <t>" @ charleswhite816: @ realDonaldTrump @ chuckiscool trump is best thing to happen in golf since graphite. Everything 1st class. Thanks!</t>
  </si>
  <si>
    <t>https://twitter.com/realDonaldTrump/status/594625773933174784</t>
  </si>
  <si>
    <t>" @ lancebagley1: @ realDonaldTrump @ RockinJoe1 @ upsetNavyVet It's not conceited, it's convinced. # Trump2016"</t>
  </si>
  <si>
    <t>https://twitter.com/realDonaldTrump/status/594625999741984768</t>
  </si>
  <si>
    <t>" @ AndMySpace: IM NOT SURE IF HES RUNNING BUT I LOVE THE WAY HE CAN TALK&amp;RUN A WELL OILED BUSINESSHE CAN SPEAK SO ALL KNOW WHATS WHAT!"</t>
  </si>
  <si>
    <t>https://twitter.com/realDonaldTrump/status/594627498836504577</t>
  </si>
  <si>
    <t>" @ RockinJoe1: @ realDonaldTrump Look Mr.Trump, you could have a lot of support but people don't really believe you will run. Just watch!</t>
  </si>
  <si>
    <t>https://twitter.com/realDonaldTrump/status/594627848960225280</t>
  </si>
  <si>
    <t>" @ PianoBecca: @ realDonaldTrump knows what it takes to WIN, just like Floyd Mayweather. He is STRONGER &amp; will overcome the WEAK!! # Tump2016"</t>
  </si>
  <si>
    <t>https://twitter.com/realDonaldTrump/status/594628470639988736</t>
  </si>
  <si>
    <t>" @ puppyslug: DonaldTrump: Mayweather is gonna win just like YOU gonna win Presdidency 2016 you R both WINNERS who deliver KNOCKOUTS!"</t>
  </si>
  <si>
    <t>https://twitter.com/realDonaldTrump/status/594628565636812800</t>
  </si>
  <si>
    <t>" @ TpGraf82: @ realDonaldTrump has never rushed into anything! We will wait on you! # Trump2016"</t>
  </si>
  <si>
    <t>https://twitter.com/realDonaldTrump/status/594629335870373888</t>
  </si>
  <si>
    <t>" @ RockinJoe1: @ realDonaldTrump your candidacy would hit the GOP like a wrecking ball! Total game changer" Stay tuned!</t>
  </si>
  <si>
    <t>https://twitter.com/realDonaldTrump/status/594629414991736834</t>
  </si>
  <si>
    <t>"@NatashaOwnfan: @ RockinJoe1 I can't wait to find out yes or no, Mr. Trump is so brilliant, great at business, he can run the country"Thanks</t>
  </si>
  <si>
    <t>@NatashaOwnfan @</t>
  </si>
  <si>
    <t>https://twitter.com/realDonaldTrump/status/594631903874977794</t>
  </si>
  <si>
    <t>" @ rjispy: @ GOP @ TeaPartyExpress @ FoxNews @ TeaPartyOrg -Other candidates need to kowtow to their billionaires, Trump does not have to."</t>
  </si>
  <si>
    <t>https://twitter.com/realDonaldTrump/status/594635398992662528</t>
  </si>
  <si>
    <t>" @ lancebagley1: Be Bold....,And Powerful Forces will come to your aid. But you know this, Trump We're waiting. # MakeAmericaGreatAgain"</t>
  </si>
  <si>
    <t>https://twitter.com/realDonaldTrump/status/594635693806092288</t>
  </si>
  <si>
    <t>" @ kyleraccio: @ realDonaldTrump @ rjispy Yes- Trump wouldn't owe anyone anything. Important!" So true!</t>
  </si>
  <si>
    <t>https://twitter.com/realDonaldTrump/status/594637318754992128</t>
  </si>
  <si>
    <t>" @ ScottFConroy: Kentucky Derby? More like Kentucky Losers! DonaldTrump is only horse in race that matters for America! Strong, fierce, noble</t>
  </si>
  <si>
    <t>https://twitter.com/realDonaldTrump/status/594654501254012928</t>
  </si>
  <si>
    <t>" @ RULivingLife: I Agree.!! @ realDonaldTrump Anyone who thinks my story is anywhere near over is sadly mistaken- Donald Trump # quote</t>
  </si>
  <si>
    <t>https://twitter.com/realDonaldTrump/status/594654695223742465</t>
  </si>
  <si>
    <t>" @ ZGreekDWstyle: @ realDonaldTrump Please run for president and save us from the fools. Stay tuned!</t>
  </si>
  <si>
    <t>https://twitter.com/realDonaldTrump/status/594655028347965440</t>
  </si>
  <si>
    <t>"@NatashaOwnfan: @ realDonaldTrump @ RockinJoe1 Just let me know when we can start calling you President Trump, OK I can't wait. Watch.</t>
  </si>
  <si>
    <t>https://twitter.com/realDonaldTrump/status/594657549766365184</t>
  </si>
  <si>
    <t>" @ BungWilliam: @ realDonaldTrump if you dont run for president, i wouldnt vote! # Trumptforpresident" Nice.</t>
  </si>
  <si>
    <t>https://twitter.com/realDonaldTrump/status/594657683472449536</t>
  </si>
  <si>
    <t>"@NatashaOwnfan: @ RockinJoe1 For me, you are the only one that can do the job right, move the country forward &amp; bring about goodness" True</t>
  </si>
  <si>
    <t>https://twitter.com/realDonaldTrump/status/594658196972638208</t>
  </si>
  <si>
    <t>" @ kerri59: @ realDonaldTrump @ ZGreekDWstyle please. For real this time. We need you." Do not worry.</t>
  </si>
  <si>
    <t>https://twitter.com/realDonaldTrump/status/594923443591720961</t>
  </si>
  <si>
    <t>Just got back from Las Vegas. @ TrumpLasVegas Hotel was fantastic in every way, but the fight was a total waste of time. The aggressor lost?</t>
  </si>
  <si>
    <t>https://twitter.com/realDonaldTrump/status/594924104563687424</t>
  </si>
  <si>
    <t>" @ sparklebutt1947: @ realDonaldTrump @ Packerlegends yes and he WILL bring companies back to the US" True.</t>
  </si>
  <si>
    <t>https://twitter.com/realDonaldTrump/status/594924282217652224</t>
  </si>
  <si>
    <t>" @ hillarysusans: @ tedageejr People don't like it when @ realDonaldTrump is right." For whatever reason.</t>
  </si>
  <si>
    <t>https://twitter.com/realDonaldTrump/status/594927323985633280</t>
  </si>
  <si>
    <t>" @ MarySmi59722224: @ realDonaldTrump please run in 2016!!!"</t>
  </si>
  <si>
    <t>https://twitter.com/realDonaldTrump/status/594927430722265088</t>
  </si>
  <si>
    <t>" @ DillonJQuinn: @ realDonaldTrump HOW DO I SIGN UP TO BE A CAMPAIGN VOLUNTEER?!" You will be called!</t>
  </si>
  <si>
    <t>https://twitter.com/realDonaldTrump/status/594963283548975107</t>
  </si>
  <si>
    <t>I am the only one that knows how to build cities - pols are all talk and no action. Our cities need help, and fast. They are crumbling!</t>
  </si>
  <si>
    <t>https://twitter.com/realDonaldTrump/status/594965038315757568</t>
  </si>
  <si>
    <t>"@tide_mann: @ realDonaldTrump @ TrumpLasVegas 100% agreed!!"</t>
  </si>
  <si>
    <t>@tide_mann @ @</t>
  </si>
  <si>
    <t>https://twitter.com/realDonaldTrump/status/595004295734505473</t>
  </si>
  <si>
    <t>" @ RobinRN: @ realDonaldTrump What this country needs is unification &amp; direction, &amp; you're the one who can make it happen! Run, Mr. Trump, run</t>
  </si>
  <si>
    <t>https://twitter.com/realDonaldTrump/status/595024899636342784</t>
  </si>
  <si>
    <t>" @ JLaudner: Republicans are working so my generation can achieve their American Dream: http://bit.ly/1OwbWp1 # MakeAmericaGreatAgain</t>
  </si>
  <si>
    <t>https://twitter.com/realDonaldTrump/status/595047898494181376</t>
  </si>
  <si>
    <t>" @ gatorfan122752: @ realDonaldTrump please run for president. We need you" Stay tuned.</t>
  </si>
  <si>
    <t>https://twitter.com/realDonaldTrump/status/595050331140141056</t>
  </si>
  <si>
    <t>" @ fackinpeter: Can't wait to hear what u say on fox and friends tomorrow. hope u talk about how lame # MayweatherPacquiao was # Trump2016"</t>
  </si>
  <si>
    <t>https://twitter.com/realDonaldTrump/status/595050936487301120</t>
  </si>
  <si>
    <t>I will be interviewed at 7:00 A.M. on @ foxandfriends - Enjoy.</t>
  </si>
  <si>
    <t>https://twitter.com/realDonaldTrump/status/595184394781986817</t>
  </si>
  <si>
    <t>" @ DdEeSsM: This planet would be a more prosperous and safe place if we had the awesome @ realDonaldTrump in charge! # donaldforpresident"</t>
  </si>
  <si>
    <t>https://twitter.com/realDonaldTrump/status/595186427291394049</t>
  </si>
  <si>
    <t>" @ DavidSBaldwin: @ realDonaldTrump will you still be on this hour @ foxandfriends? Have been watching but nothing yet..." Yes, 7:30.</t>
  </si>
  <si>
    <t>https://twitter.com/realDonaldTrump/status/595188824088694784</t>
  </si>
  <si>
    <t>" @ foxandfriends: Coming up at 7:35am/et, @ realDonaldTrump joins us live!"</t>
  </si>
  <si>
    <t>https://twitter.com/realDonaldTrump/status/595196993238114304</t>
  </si>
  <si>
    <t>" @ SFC17972: Hearing you is a great way to start the week! Country needs true leadership.Hope to see your name on the ballot!!" @ foxandfriends</t>
  </si>
  <si>
    <t>https://twitter.com/realDonaldTrump/status/595198807555584000</t>
  </si>
  <si>
    <t>" @ AliWilbur: @ realdonaldtrump @ robinrn Mr.Trump you can beat all candidates im sure of it. You must run" @ foxandfriends</t>
  </si>
  <si>
    <t>https://twitter.com/realDonaldTrump/status/595268013445795841</t>
  </si>
  <si>
    <t>Our amazing golf course @ TrumpScotland https://instagram.com/p/2RGJGTmhdp/?taken-by=realdonaldtrump ‚Ä¶</t>
  </si>
  <si>
    <t>https://twitter.com/realDonaldTrump/status/595269357468520449</t>
  </si>
  <si>
    <t>Congratulations to @ TrumpNewYork and @ TrumpToronto for the @ WSJ coverage on perks in luxury hotels:http://on.wsj.com/1HUhP9P</t>
  </si>
  <si>
    <t>https://twitter.com/realDonaldTrump/status/595283063250247680</t>
  </si>
  <si>
    <t>Via @ washingtonpost‚Äôs @ goingoutguide by @ timcarman: ‚Äú @ gzchef open the National at the Old Post Office Pavilion‚Äù http://www.washingtonpost.com/blogs/going-out-guide/wp/2015/05/01/geoffrey-zakarian-to-open-the-national-at-the-old-post-office-pavilion/ ‚Ä¶</t>
  </si>
  <si>
    <t>https://twitter.com/realDonaldTrump/status/595290666571329536</t>
  </si>
  <si>
    <t>Congress was elected last November to reign Obama in, not to give him ‚Äòfast track‚Äô authority for bad trade deals for the American worker!</t>
  </si>
  <si>
    <t>https://twitter.com/realDonaldTrump/status/595300899389612033</t>
  </si>
  <si>
    <t>Looking forward to @ David_Bossie &amp; @ RepJeffDuncan‚Äôs @ Citizens_United Freed Summit in Greenville, SC this Saturday!</t>
  </si>
  <si>
    <t>https://twitter.com/realDonaldTrump/status/595304360248225793</t>
  </si>
  <si>
    <t>If elected, I will undo all of Obama‚Äôs executive orders. I will deliver. Let‚Äôs Make America Great Again!https://www.donaldjtrump.com/</t>
  </si>
  <si>
    <t>https://twitter.com/realDonaldTrump/status/595310578282995712</t>
  </si>
  <si>
    <t>Deportations are ‚Äúplummeting‚Äù http://www.washingtontimes.com/news/2015/apr/23/illegal-immigrant-deportations-plummet-as-obama-am/ ‚Ä¶ while Obama continues to grant amnesty.</t>
  </si>
  <si>
    <t>https://twitter.com/realDonaldTrump/status/595317548259872768</t>
  </si>
  <si>
    <t>Thrilled to hear that @ RakutenTravelJP has awarded @ TrumpWaikiki the 'Rakuten Diamond Award' for the 4th consecutive year! Congrats!</t>
  </si>
  <si>
    <t>https://twitter.com/realDonaldTrump/status/595326264002682883</t>
  </si>
  <si>
    <t>With 46-stories and 391 beautiful rooms, @TrumpSoHo offers a wide array of AAA Five Diamond luxury options http://www.trumphotelcollection.com/soho/</t>
  </si>
  <si>
    <t>https://twitter.com/realDonaldTrump/status/595326447989981186</t>
  </si>
  <si>
    <t># MayThe4thBeWithYou--- here is when Darth Vader and I did some firing-https://www.youtube.com/watch?v=deIC2w3KHnk ‚Ä¶</t>
  </si>
  <si>
    <t>https://twitter.com/realDonaldTrump/status/595353928532946944</t>
  </si>
  <si>
    <t>" @ vargo0515: I believe its going to take that kind of tenacity, &amp; business sense get, AMERICA back up, and politicians have done nothing!</t>
  </si>
  <si>
    <t>https://twitter.com/realDonaldTrump/status/595359634875092993</t>
  </si>
  <si>
    <t>"@patmc454: DonaldTrump Quit lolly gagging! Announce you're running already! We need someone with a brain to be the leader of the free world</t>
  </si>
  <si>
    <t>https://twitter.com/realDonaldTrump/status/595361601051619328</t>
  </si>
  <si>
    <t>" @ Stephanielk1: @ realDonaldTrump please save our country!"</t>
  </si>
  <si>
    <t>https://twitter.com/realDonaldTrump/status/595401112880021506</t>
  </si>
  <si>
    <t>" @ _jacobsanders_: @ realDonaldTrump cruising through downtown Chicago. Beautiful building! pic.twitter.com/TdoXmRc8vn"</t>
  </si>
  <si>
    <t>https://twitter.com/realDonaldTrump/status/595404051925307395</t>
  </si>
  <si>
    <t>Nobody would fight harder for free speech than me but why taunt, over and over again, in order to provoke possible death to audience. DUMB!</t>
  </si>
  <si>
    <t>https://twitter.com/realDonaldTrump/status/595405077210333185</t>
  </si>
  <si>
    <t>"@peenerad: @ realDonaldTrump It needs to be done, Donald, these Republican GOP Candidates, just do not pass mustard. # Trump2016!!!!" True!</t>
  </si>
  <si>
    <t>@peenerad @</t>
  </si>
  <si>
    <t>https://twitter.com/realDonaldTrump/status/595405143430078465</t>
  </si>
  <si>
    <t>" @ colemandonna61: @ realDonaldTrump SO TRUE DONALD !!!"</t>
  </si>
  <si>
    <t>https://twitter.com/realDonaldTrump/status/595405208030715905</t>
  </si>
  <si>
    <t>" @ TheButteryOne: @ realDonaldTrump Oh god. I agree with you."</t>
  </si>
  <si>
    <t>https://twitter.com/realDonaldTrump/status/595406508378173440</t>
  </si>
  <si>
    <t>The U.S. has enough problems without publicity seekers going out and openly mocking religion in order to provoke attacks and death. BE SMART</t>
  </si>
  <si>
    <t>https://twitter.com/realDonaldTrump/status/595407855664103426</t>
  </si>
  <si>
    <t>" @ dcfoodsafety: Mr.Trump, I tell people I am voting for you. When are you gonna make the announcement so people will start believing?" WATCH</t>
  </si>
  <si>
    <t>https://twitter.com/realDonaldTrump/status/595407986916466689</t>
  </si>
  <si>
    <t>"@xoleahjackson: @ realDonaldTrump SO true! Much love Donald!"</t>
  </si>
  <si>
    <t>@xoleahjackson @</t>
  </si>
  <si>
    <t>https://twitter.com/realDonaldTrump/status/595408067115778048</t>
  </si>
  <si>
    <t>" @ Antonio_Annesi: @ realDonaldTrump You have done an incredible job of building an empire in the country! # Trump2016" Thanks.</t>
  </si>
  <si>
    <t>https://twitter.com/realDonaldTrump/status/595408580918018048</t>
  </si>
  <si>
    <t>" @ meltsch: @ realDonaldTrump @peenerad What a sad lineup the republicans have, most we never heard of . They have nothing to inspire us."</t>
  </si>
  <si>
    <t>https://twitter.com/realDonaldTrump/status/595408626845667328</t>
  </si>
  <si>
    <t>" @ tlfordxx: @ AnnInquirer @ realDonaldTrump ~~~Amen Ann..."</t>
  </si>
  <si>
    <t>https://twitter.com/realDonaldTrump/status/595408867959447552</t>
  </si>
  <si>
    <t>" @ JoshGundle: @ realDonaldTrump Time we had a real president who gets things done. Cheers to the JFK of the 21st century! # Trump2016" CUTE!</t>
  </si>
  <si>
    <t>https://twitter.com/realDonaldTrump/status/595409217059737603</t>
  </si>
  <si>
    <t>"@HGswiney: Time for @ realDonaldTrump to make his big announcement about how he's going to put this country back on track!! # Trump2016 "</t>
  </si>
  <si>
    <t>https://twitter.com/realDonaldTrump/status/595410681828093952</t>
  </si>
  <si>
    <t>What would you do if a large group of Muslims had a very public meeting drawing horrible and mocking cartoons of Jesus? Oh really, be cool!</t>
  </si>
  <si>
    <t>https://twitter.com/realDonaldTrump/status/595412315945750528</t>
  </si>
  <si>
    <t>"@steveman905: @ realDonaldTrump You really need to commit to a presidential run. You can beat Clinton!" The only one that can!</t>
  </si>
  <si>
    <t>@steveman905 @</t>
  </si>
  <si>
    <t>https://twitter.com/realDonaldTrump/status/595414049749340161</t>
  </si>
  <si>
    <t>" @ mortimerzilch: @ realDonaldTrump @steveman905 we don't know if Hil will get the Dem nomination. But Donald gives me hope.</t>
  </si>
  <si>
    <t>https://twitter.com/realDonaldTrump/status/595414106070491136</t>
  </si>
  <si>
    <t>" @ mindfreakeuropa: @ realDonaldTrump @steveman905 I concur! Donald please run, the country needs you!"</t>
  </si>
  <si>
    <t>https://twitter.com/realDonaldTrump/status/595414437139521536</t>
  </si>
  <si>
    <t>" @ puppyslug: @ realDonaldTrump You will Save this country. No one can beat the stupdity bettor then you. YOU ARE THE MAN! #2016"</t>
  </si>
  <si>
    <t>https://twitter.com/realDonaldTrump/status/595582000398004225</t>
  </si>
  <si>
    <t>Our spa @TrumpSoHo gets a nice write-up in @ DETAILS: # gotmilk</t>
  </si>
  <si>
    <t>https://twitter.com/realDonaldTrump/status/595586679827734528</t>
  </si>
  <si>
    <t>There is incredible progress on the site of Trump Tower Punta del Este, Uruguay, situated on the sands of Playa Brava http://www.trump.com/Real_Estate_Portfolio/Punta_Del_Este/Trump_Tower_Punta_Del_Este.asp ‚Ä¶</t>
  </si>
  <si>
    <t>https://twitter.com/realDonaldTrump/status/595630994385932288</t>
  </si>
  <si>
    <t>Great story on @ TrumpToronto in @ globeandmail about our new Sky and Wellness Suites:http://bit.ly/1EJhVAg</t>
  </si>
  <si>
    <t>https://twitter.com/realDonaldTrump/status/595667055715733504</t>
  </si>
  <si>
    <t>I am thrilled to share that the Trump Home furniture collection by @ doryainteriors, just opened a new‚Ä¶ https://instagram.com/p/2T74TcmhRX/</t>
  </si>
  <si>
    <t>https://twitter.com/realDonaldTrump/status/595667255792402437</t>
  </si>
  <si>
    <t>At the foot of Whitestone Bridge in the Bronx @ TrumpFerryPoint offers fantastic views of the Manhattan skyline http://www.trumpferrypoint.com/</t>
  </si>
  <si>
    <t>https://twitter.com/realDonaldTrump/status/595676144726364160</t>
  </si>
  <si>
    <t>Follow @ TrumpNH for all the updates on my New Hampshire political activities. Looking forward to returning to the Granite State on May 14!</t>
  </si>
  <si>
    <t>https://twitter.com/realDonaldTrump/status/595681314222780416</t>
  </si>
  <si>
    <t>‚ÄúThere can be no liberty unless there is economic liberty.‚Äù ‚Äì The Iron Lady Margaret Thatcher</t>
  </si>
  <si>
    <t>https://twitter.com/realDonaldTrump/status/595691340790419456</t>
  </si>
  <si>
    <t>Trump International Golf Club Turnberry, Scotland has been home to four of the greatest Open Championships in history http://www.trump.com/Golf_Clubs/scotland/Turnberry.asp ‚Ä¶</t>
  </si>
  <si>
    <t>https://twitter.com/realDonaldTrump/status/595720309417877506</t>
  </si>
  <si>
    <t>" @ tiaffo: @ realDonaldTrump @ TrumpWaikiki Yes... ALL the WIN!...."</t>
  </si>
  <si>
    <t>https://twitter.com/realDonaldTrump/status/595721656401813504</t>
  </si>
  <si>
    <t>"@AAcrowellt: @ realDonaldTrump if you run for president im voting for you" Great.</t>
  </si>
  <si>
    <t>@AAcrowellt @</t>
  </si>
  <si>
    <t>https://twitter.com/realDonaldTrump/status/595723478055165953</t>
  </si>
  <si>
    <t>" @ HaleighBrick: @ realDonaldTrump See you on the 16th! pic.twitter.com/RcItvTNBeH" I look forward to seeing you!</t>
  </si>
  <si>
    <t>https://twitter.com/realDonaldTrump/status/595723624981606402</t>
  </si>
  <si>
    <t>"@RUSHLvR1: RT "@AAcrowellt: @ realDonaldTrump if you run for president im voting for you" Great. I am dying for Donald to run and win#"</t>
  </si>
  <si>
    <t>@RUSHLvR1 @AAcrowellt @</t>
  </si>
  <si>
    <t>https://twitter.com/realDonaldTrump/status/595723873519276032</t>
  </si>
  <si>
    <t>"@AAcrowellt: @ realDonaldTrump he is the best person for the job"</t>
  </si>
  <si>
    <t>https://twitter.com/realDonaldTrump/status/595723990825570304</t>
  </si>
  <si>
    <t>" @ AaCeallaigh: Please run Mr Trump. @ realDonaldTrump @AAcrowellt"</t>
  </si>
  <si>
    <t>https://twitter.com/realDonaldTrump/status/595724082685042688</t>
  </si>
  <si>
    <t>" @ blissgal: @ realDonaldTrump @ BrielleZolciak Trump for President !!!!"</t>
  </si>
  <si>
    <t>https://twitter.com/realDonaldTrump/status/595756537349541888</t>
  </si>
  <si>
    <t>Our country must get very strong and very tough - and fast, before it is too late. We have zero leadership and never WIN! We want victory.</t>
  </si>
  <si>
    <t>https://twitter.com/realDonaldTrump/status/595756888526090242</t>
  </si>
  <si>
    <t>" @ kristinkgl: @ megynkelly At this point I'm voting for Trump! @ realDonaldTrump" Very smart!</t>
  </si>
  <si>
    <t>https://twitter.com/realDonaldTrump/status/595756999159246851</t>
  </si>
  <si>
    <t>" @ ValetaSue57: @ realDonaldTrump DT please get in the race for President"</t>
  </si>
  <si>
    <t>https://twitter.com/realDonaldTrump/status/595757323760566272</t>
  </si>
  <si>
    <t>" @ WWlood13: @ realDonaldTrump for president!! Run and you got my vote."</t>
  </si>
  <si>
    <t>https://twitter.com/realDonaldTrump/status/595757357260533760</t>
  </si>
  <si>
    <t>" @ Draper33Paul: @ realDonaldTrump I agree"</t>
  </si>
  <si>
    <t>https://twitter.com/realDonaldTrump/status/595760967167913985</t>
  </si>
  <si>
    <t>" @ RKornackiPSU: @ realDonaldTrump See you Saturday in Greenville, SC to hear more!" Great.</t>
  </si>
  <si>
    <t>https://twitter.com/realDonaldTrump/status/595762207448768513</t>
  </si>
  <si>
    <t>I hope all of the many thousands of people who are asking me to give up so much and RUN FOR PRESIDENT will fight hard for victory if I do!</t>
  </si>
  <si>
    <t>https://twitter.com/realDonaldTrump/status/595777400966926336</t>
  </si>
  <si>
    <t>" @ velvet2708: @ realDonaldTrump @ kristinkgl @ megynkelly I'll vote for trump in a heart beat. Not a politician but a very smart man" True.</t>
  </si>
  <si>
    <t>https://twitter.com/realDonaldTrump/status/595777899556380672</t>
  </si>
  <si>
    <t>"@FlyOSUBuckeye1:Really hoping you announce a 2016 run soon! @ Ford building more factories in Mexico! # EatingOurLunchhttp://www.autoblog.com/2015/04/20/ford-plants-mexico-official/ ‚Ä¶</t>
  </si>
  <si>
    <t>https://twitter.com/realDonaldTrump/status/595801973733076993</t>
  </si>
  <si>
    <t>" @ ShalontaBowman: @ realdonaldtrump You are my hero! I know you would be the greatest president to have ever set foot in office! Thank you.</t>
  </si>
  <si>
    <t>https://twitter.com/realDonaldTrump/status/595803825392459776</t>
  </si>
  <si>
    <t>. @ PamelaGeller is a total whack job who doesn't have a clue. Don't provoke the enemy, go get them and make them pay. No signals, just do it!</t>
  </si>
  <si>
    <t>https://twitter.com/realDonaldTrump/status/595805763030884354</t>
  </si>
  <si>
    <t>" @ VandaMan86: You have conquered so much in business. Your children will carry on your legacy. Now make America great again!!! # trump2016"</t>
  </si>
  <si>
    <t>https://twitter.com/realDonaldTrump/status/595806100261318656</t>
  </si>
  <si>
    <t>" @ johnborntoride: @ realDonaldTrump got my vote! Need a real leader n a business man! No more corrupt politicians"</t>
  </si>
  <si>
    <t>https://twitter.com/realDonaldTrump/status/595806265206566913</t>
  </si>
  <si>
    <t>" @ baberuth99: We've got your back Mr. Trump! we're not politicians (all talk and no action). just let us know what you need us to do."</t>
  </si>
  <si>
    <t>https://twitter.com/realDonaldTrump/status/595806596195819523</t>
  </si>
  <si>
    <t>" @ rae_ring: @ realDonaldTrump I'm With Trump All The Way!!!"</t>
  </si>
  <si>
    <t>https://twitter.com/realDonaldTrump/status/595806739229978625</t>
  </si>
  <si>
    <t>" @ tegodreaux: You didnt build an empire on Hope you built it on Hard work and dedication. Balancing budgets and making profits. RUN SIR !"</t>
  </si>
  <si>
    <t>https://twitter.com/realDonaldTrump/status/595806810738728960</t>
  </si>
  <si>
    <t>" @ DavidNYCT: @ realDonaldTrump We will!"</t>
  </si>
  <si>
    <t>https://twitter.com/realDonaldTrump/status/595806866543874049</t>
  </si>
  <si>
    <t>" @ cjwthefishermen: @ realDonaldTrump "I will.""</t>
  </si>
  <si>
    <t>https://twitter.com/realDonaldTrump/status/595807064322134016</t>
  </si>
  <si>
    <t>"@MasterBaxter8: I want to see a man that's not a career politician in office. America FORGOT what a great leader can do! # fixtheUSA"</t>
  </si>
  <si>
    <t>https://twitter.com/realDonaldTrump/status/595810637680345088</t>
  </si>
  <si>
    <t>" @ DeanPreston76: Time for you to tell @ BarackObama 'You're fired!'. # TrumpForPresident2016 We need someone who loves America in office!"</t>
  </si>
  <si>
    <t>https://twitter.com/realDonaldTrump/status/595812491705327618</t>
  </si>
  <si>
    <t>" @ zrill: @ realDonaldTrump just confirm your intention and lets put the matter to rest, will you run? # Trump2016" Watch.</t>
  </si>
  <si>
    <t>https://twitter.com/realDonaldTrump/status/595813016685387776</t>
  </si>
  <si>
    <t>" @ theJoannaRyan: @ realDonaldTrump a man's children speak much of him. U have raised them well &amp; will represent us well. U will win." Thanks.</t>
  </si>
  <si>
    <t>https://twitter.com/realDonaldTrump/status/595813426372472836</t>
  </si>
  <si>
    <t>" @ kristofer_clark: @ realDonaldTrump Get into office and tell CONgress "You're fired!" # trump2016 # timeforPROgress"</t>
  </si>
  <si>
    <t>https://twitter.com/realDonaldTrump/status/595813553644433408</t>
  </si>
  <si>
    <t>"@NickDallman: @ realDonaldTrump You're the most logical person I follow on Twitter!"</t>
  </si>
  <si>
    <t>https://twitter.com/realDonaldTrump/status/595814767740264449</t>
  </si>
  <si>
    <t>" @ michaelhenry123: . @ KatiePavlich is trying hard but apparently DonaldTrump is not looking to engage." No idea who she is, sounds dumb!</t>
  </si>
  <si>
    <t>https://twitter.com/realDonaldTrump/status/595814830466015232</t>
  </si>
  <si>
    <t>" @ NotNotTildaSwin: @ realDonaldTrump Sir. With all dew respect, you OWE it to the American ppl to do ultimate SACRIFICE be the Man &amp; RUN."</t>
  </si>
  <si>
    <t>https://twitter.com/realDonaldTrump/status/595815011810996226</t>
  </si>
  <si>
    <t>" @ atmaxh: Please run @ realDonaldTrump! With your toughness and business experience you can put this country back on track!" Very true.</t>
  </si>
  <si>
    <t>https://twitter.com/realDonaldTrump/status/595816578807115776</t>
  </si>
  <si>
    <t>"@PaleoBuilder: After I complete reading @ Schwarzenegger autobiography I will read your book; Trump Never Give Up. You're an inspiration !"</t>
  </si>
  <si>
    <t>@PaleoBuilder @</t>
  </si>
  <si>
    <t>https://twitter.com/realDonaldTrump/status/595817007255281664</t>
  </si>
  <si>
    <t>" @ ShalontaBowman: Without a doubt, donaldtrump is the most logical choice for President. You'd be the only competent candidate. We need you!</t>
  </si>
  <si>
    <t>https://twitter.com/realDonaldTrump/status/595935310023946241</t>
  </si>
  <si>
    <t>" @ AyrshireChamber: We got a look round the work being done at @TurnberryBuzz Looking great! # Ayrshire # Wellconnected pic.twitter.com/7dVRFRTAkR"</t>
  </si>
  <si>
    <t>https://twitter.com/realDonaldTrump/status/596024194330144768</t>
  </si>
  <si>
    <t>Via HT Politics http://politics.heraldtribune.com/2015/05/05/trump-to-get-local-gops-statesman-award-again/ ‚Ä¶</t>
  </si>
  <si>
    <t>https://twitter.com/realDonaldTrump/status/596039557876973568</t>
  </si>
  <si>
    <t>Via @ DailyCaller by @ AlexPappas: ‚ÄúDonald Trump To Blast Obama Trade Pact In Radio Ads: ‚ÄòA Bad, Bad Deal‚Äô‚Äù http://dailycaller.com/2015/05/06/donald-trump-to-blast-obama-trade-pact-in-radio-ads-a-bad-bad-deal/ ‚Ä¶.</t>
  </si>
  <si>
    <t>https://twitter.com/realDonaldTrump/status/596068674731114496</t>
  </si>
  <si>
    <t># TrumpAdvice https://instagram.com/p/2WwjwvGhYh/?taken-by=realdonaldtrump ‚Ä¶</t>
  </si>
  <si>
    <t>https://twitter.com/realDonaldTrump/status/596084122436657152</t>
  </si>
  <si>
    <t>. @ Franklin_Graham: Great job on @ foxandfriends this morning. You beautifully stated what most people are thinking! Say hi to all.</t>
  </si>
  <si>
    <t>https://twitter.com/realDonaldTrump/status/596085198938316800</t>
  </si>
  <si>
    <t>" @ TOLEDOSNOW: You should run for president Mr. Trump! You're a great man and I would love to see what you could do for the United States!"</t>
  </si>
  <si>
    <t>https://twitter.com/realDonaldTrump/status/596094348690923520</t>
  </si>
  <si>
    <t>" @ Moseph81: ‚Äú @ CeIebHomes: Donald Trump's beach mansion is the biggest thing I've ever seen https://twitter.com/CeIebHomes/status/595795199168815105/photo/1pic.twitter.com/SZUazUdyTk ‚Äù" Another great deal!</t>
  </si>
  <si>
    <t>https://twitter.com/realDonaldTrump/status/596095488581095424</t>
  </si>
  <si>
    <t>The United States needs great deals - and fast. We have to make our country rich again in order to MAKE OUR COUNTRY GREAT AGAIN!</t>
  </si>
  <si>
    <t>https://twitter.com/realDonaldTrump/status/596304057163198465</t>
  </si>
  <si>
    <t>" @ joannepascal: @ foxandfriends @ kilmeade @ realDonaldTrump # TheDonald HAS MY VOTE......PLEASE RUN FOR PRESIDENT"</t>
  </si>
  <si>
    <t>https://twitter.com/realDonaldTrump/status/596304205826158594</t>
  </si>
  <si>
    <t>"@jillian2u2: @ foxandfriends @ kilmeade I'd vote Trump,he's strong. He said," First I'd build a Wall at border" Fire Weaklings in DC too !"</t>
  </si>
  <si>
    <t>@jillian2u2 @ @</t>
  </si>
  <si>
    <t>https://twitter.com/realDonaldTrump/status/596304379281600512</t>
  </si>
  <si>
    <t>" @ bjamin021: @ foxandfriends @ kilmeade 2016 @ realDonaldTrump for President - YES!!!"</t>
  </si>
  <si>
    <t>https://twitter.com/realDonaldTrump/status/596304822929874945</t>
  </si>
  <si>
    <t>" @ FiveStarMagazin: Trump Collection is planning hotels in Dubai, Abu Dhabi, Doha and KSA # AHIC2015 @ realDonaldTrump pic.twitter.com/ypfkWM8Cj1"</t>
  </si>
  <si>
    <t>https://twitter.com/realDonaldTrump/status/596305482756788225</t>
  </si>
  <si>
    <t>" @ jrondatampier: If Obama isnt able to solve Baltimore¬¥s issue, no chance to solve China¬¥s &amp; OPEC¬¥s abuses. The World asks for leadership!</t>
  </si>
  <si>
    <t>https://twitter.com/realDonaldTrump/status/596314089640570881</t>
  </si>
  <si>
    <t>" @ klo211 @ foxandfriends @ kilmeade @ realDonaldTrump Donald you keep saying you could fix this country! That would be great. Then run!!!"</t>
  </si>
  <si>
    <t>https://twitter.com/realDonaldTrump/status/596332619144495105</t>
  </si>
  <si>
    <t>If I run, I will be in all the primary debates and you will see why I am the only one who can Make America Great Again!</t>
  </si>
  <si>
    <t>https://twitter.com/realDonaldTrump/status/596338364187602944</t>
  </si>
  <si>
    <t>I was the first &amp; only potential GOP candidate to state there will be no cuts to Social Security, Medicare &amp; Medicaid. Huckabee copied me.</t>
  </si>
  <si>
    <t>https://twitter.com/realDonaldTrump/status/596338822373343233</t>
  </si>
  <si>
    <t>Huckabee is a nice guy but will never be able to bring in the funds so as not to cut Social Security, Medicare &amp; Medicaid. I will.</t>
  </si>
  <si>
    <t>https://twitter.com/realDonaldTrump/status/596394875412680707</t>
  </si>
  <si>
    <t># TBT With my friend @ muhammadali https://instagram.com/p/2ZG2p0GhUQ/</t>
  </si>
  <si>
    <t>https://twitter.com/realDonaldTrump/status/596505399748071424</t>
  </si>
  <si>
    <t>. @ kilmeade It was great being with you on @ foxandfriends this morning. So many people saw and loved the piece. Great work!</t>
  </si>
  <si>
    <t>https://twitter.com/realDonaldTrump/status/596513833549725696</t>
  </si>
  <si>
    <t>" @ foxandfriends: . @ kilmeade takes a stroll with @ realDonaldTrump http://bit.ly/1zFa06A "</t>
  </si>
  <si>
    <t>https://twitter.com/realDonaldTrump/status/596513897739321344</t>
  </si>
  <si>
    <t>"@Newsmax_Media: Donald Trump: Don't Give Obama Fast-Track Trade Authority http://ift.tt/1EhKJva "</t>
  </si>
  <si>
    <t>https://twitter.com/realDonaldTrump/status/596513933789437953</t>
  </si>
  <si>
    <t>" @ DRUDGE_REPORT: Trump To Blast Trade Pact In Radio Ads... http://drudge.tw/1byn6Y1 "</t>
  </si>
  <si>
    <t>https://twitter.com/realDonaldTrump/status/596514841008955392</t>
  </si>
  <si>
    <t>" @ OliverBooks: Best thing about this fight is randomn celeb sightings so far Tom Brady, Donald Trump, Justin Bieber" Big letdown fight!</t>
  </si>
  <si>
    <t>https://twitter.com/realDonaldTrump/status/596638692694953984</t>
  </si>
  <si>
    <t>" @ Karentalk: @ foxandfriends @ kilmeade WE KNOW YOU ARE A PATRIOT..WE ARE GRATEFUL FOR YOU..YOU LOVE AMERICA..AMERICA LOVES YOU."</t>
  </si>
  <si>
    <t>https://twitter.com/realDonaldTrump/status/596719433466413056</t>
  </si>
  <si>
    <t>Via @ ArabianBusiness: ‚Äú @ IvankaTrump eyes new projects in Abu Dhabi‚Äù for Trump Organizationhttp://www.arabianbusiness.com/ivanka-trump-eyes-new-projects-in-abu-dhabi-591826.html ‚Ä¶</t>
  </si>
  <si>
    <t>https://twitter.com/realDonaldTrump/status/596722846115704832</t>
  </si>
  <si>
    <t>Via @Newsmax_Media by ‚ÄúDonald Trump: Don't Give Obama Fast-Track Trade Authority‚Äùhttp://www.newsmax.com/Politics/Donald-Trump-Trans-Pacific-Partnership-fast-track-Obama/2015/05/06/id/643018/ ‚Ä¶</t>
  </si>
  <si>
    <t>https://twitter.com/realDonaldTrump/status/596752356592766977</t>
  </si>
  <si>
    <t>‚ÄúIowa hirings suggest Donald Trump serious about 2016 White House bid‚Äù http://www.washingtontimes.com/news/2015/may/6/donald-trump-serious-about-2016-white-house-campai/ ‚Ä¶ via @ WashTimes by @ SethMcLaughlin1</t>
  </si>
  <si>
    <t>https://twitter.com/realDonaldTrump/status/596758375209246720</t>
  </si>
  <si>
    <t>Via @ fitsnews by Will Folks: ‚Äú‚ÄôTHE DONALD‚Äô REBUKES OBAMATRADE‚Äùhttp://www.fitsnews.com/2015/05/07/the-donald-rebukes-obamatrade/ ‚Ä¶</t>
  </si>
  <si>
    <t>https://twitter.com/realDonaldTrump/status/596765057008148480</t>
  </si>
  <si>
    <t>A strong military makes us respected by our allies &amp; feared by our enemies. Let‚Äôs Make America Great Again!https://www.donaldjtrump.com/</t>
  </si>
  <si>
    <t>https://twitter.com/realDonaldTrump/status/596769115613896705</t>
  </si>
  <si>
    <t>Tom Brady would have won if he was throwing a soccer ball. He is my friend and a total winner! @ Patriots</t>
  </si>
  <si>
    <t>https://twitter.com/realDonaldTrump/status/596770592088526849</t>
  </si>
  <si>
    <t>I've dealt w/politicians throughout the world. My deals are multi-faceted transactions which involve many issues. I know the process &amp; win!</t>
  </si>
  <si>
    <t>https://twitter.com/realDonaldTrump/status/596772245525155842</t>
  </si>
  <si>
    <t>‚ÄúKeep a good attitude and do the right thing even when it's hard. When you do that you are passing the test.‚Äù - @ JoelOsteen</t>
  </si>
  <si>
    <t>https://twitter.com/realDonaldTrump/status/596798390337466369</t>
  </si>
  <si>
    <t># TrumpAdvice https://instagram.com/p/2b-WfDmhZg/</t>
  </si>
  <si>
    <t>https://twitter.com/realDonaldTrump/status/596878515536027649</t>
  </si>
  <si>
    <t>Great job tonight @ ericbolling</t>
  </si>
  <si>
    <t>https://twitter.com/realDonaldTrump/status/596879946120826880</t>
  </si>
  <si>
    <t>Thank you @ ASavageNation and keep up the great work!</t>
  </si>
  <si>
    <t>https://twitter.com/realDonaldTrump/status/596880484946354176</t>
  </si>
  <si>
    <t>" @ vctr67: @ realDonaldTrump Mr. Trump. Please run and save this country from going to hell. You got my vote." Thanks.</t>
  </si>
  <si>
    <t>https://twitter.com/realDonaldTrump/status/596880670670065664</t>
  </si>
  <si>
    <t>" @ kittreantanner:More interviews, Mr Trump. The more you talk @what you would do if president, the more people want to hear MORE from you."</t>
  </si>
  <si>
    <t>https://twitter.com/realDonaldTrump/status/596881151177990144</t>
  </si>
  <si>
    <t>" @ 4kmiddlebrook: @ realDonaldTrump # Bigger # Better # Stronger # Faster # Smarter # Richer # WINNER # Trump2016 @ FoxNews @ oreillyfactor @ TheFive"</t>
  </si>
  <si>
    <t># # # # # # # #</t>
  </si>
  <si>
    <t>https://twitter.com/realDonaldTrump/status/596886188411265024</t>
  </si>
  <si>
    <t>. @ nyrangers did a great job of winning tonight - played like champions!</t>
  </si>
  <si>
    <t>https://twitter.com/realDonaldTrump/status/596967076746698752</t>
  </si>
  <si>
    <t>" @ johnny4a: Envision It: DonaldTrump is Prez, @ ElonMusk sends ppl 2 Mars by @ SpaceX and ppl drive his @TeslaMotors electric cars # Trump2016"</t>
  </si>
  <si>
    <t>https://twitter.com/realDonaldTrump/status/596967464413601793</t>
  </si>
  <si>
    <t>" @ JackPaalay: @ realDonaldTrump The King of Turnberry! Fabulous!" What an amazing place!</t>
  </si>
  <si>
    <t>https://twitter.com/realDonaldTrump/status/597004683966820353</t>
  </si>
  <si>
    <t>Leaving for the GREAT STATE OF SOUTH CAROLINA now to make a speech about how to MAKE OUR COUNTRY GREAT AGAIN!</t>
  </si>
  <si>
    <t>https://twitter.com/realDonaldTrump/status/597006827335852032</t>
  </si>
  <si>
    <t>. @ tuckercarlson is doing a really good job on Fox, especially when talking politics. He has come a long way fast!</t>
  </si>
  <si>
    <t>https://twitter.com/realDonaldTrump/status/597008822021038081</t>
  </si>
  <si>
    <t>My two sons, Eric &amp; Don, have long been expert hunters &amp; marksmen @ NRA. They go on safaris &amp; give animals to the poor &amp; starving villagers!</t>
  </si>
  <si>
    <t>https://twitter.com/realDonaldTrump/status/597009048358232064</t>
  </si>
  <si>
    <t>"@laurenthomasx3: Excited to hear GOP candidates at the Freedom Summit today in Greenville, SC! See you soon @ realDonaldTrump"</t>
  </si>
  <si>
    <t>https://twitter.com/realDonaldTrump/status/597009496116977664</t>
  </si>
  <si>
    <t>" @ LynneLeach: @ realDonaldTrump you can make U.S. great by running for POTUS! You have my vote a million times over "</t>
  </si>
  <si>
    <t>https://twitter.com/realDonaldTrump/status/597010052705300480</t>
  </si>
  <si>
    <t>" @ therealTMac11: @ florianooke @ Toxmaster @ NRA Bc the Elephants are so many, The Safari Club pays for water wells to keep them alive."</t>
  </si>
  <si>
    <t>https://twitter.com/realDonaldTrump/status/597010273124360192</t>
  </si>
  <si>
    <t>" @ therealTMac11: @ florianooke @ Toxmaster @ NRA The Elephants in Zimbabwe are so abundant that they are devastating the National Forest."</t>
  </si>
  <si>
    <t>https://twitter.com/realDonaldTrump/status/597010531610992641</t>
  </si>
  <si>
    <t>" @ StephanieKrista: @ realDonaldTrump THANK-YOU!!! I hope you are running for POTUS! Got my vote!"</t>
  </si>
  <si>
    <t>https://twitter.com/realDonaldTrump/status/597010928262053888</t>
  </si>
  <si>
    <t>" @ therealTMac11: @ NRA Non-hunters don't get it. The Hunting community raises over $2billion dollars annually for conservation. # googleit"</t>
  </si>
  <si>
    <t>https://twitter.com/realDonaldTrump/status/597013002605441024</t>
  </si>
  <si>
    <t>" @ hdfxdx01: @ realDonaldTrump Are you announcing your run for president? You are Americas last hope!" Stay tuned!</t>
  </si>
  <si>
    <t>https://twitter.com/realDonaldTrump/status/597316083142533120</t>
  </si>
  <si>
    <t>https://twitter.com/realDonaldTrump/status/597316139119681537</t>
  </si>
  <si>
    <t>https://twitter.com/realDonaldTrump/status/597320371285716993</t>
  </si>
  <si>
    <t>" @ 4kmiddlebrook: @ realDonaldTrump has been stimulating Cities all over the World Plowing through political BS his whole life. # Trump2016"</t>
  </si>
  <si>
    <t>https://twitter.com/realDonaldTrump/status/597321778562801664</t>
  </si>
  <si>
    <t>" @ GOPJim_Davis: @ realDonaldTrump Thoroughly enjoyed your speech in SC." Thanks Jim.</t>
  </si>
  <si>
    <t>https://twitter.com/realDonaldTrump/status/597402750083825664</t>
  </si>
  <si>
    <t>" @ MikeSington: Crowd goes wild for Trump at SC Summit! @ SteveKingIA:"Trump's in; I know he's in." His Scooby-Doo van:pic.twitter.com/FTElVEa9eF</t>
  </si>
  <si>
    <t>https://twitter.com/realDonaldTrump/status/597408124341981184</t>
  </si>
  <si>
    <t>" @ williamgardanis: @ realDonaldTrump SC Freedom Summit FULL Speech DJT https://www.youtube.com/watch?v=yHnZhEM9-kg ‚Ä¶"</t>
  </si>
  <si>
    <t>https://twitter.com/realDonaldTrump/status/597408544057643008</t>
  </si>
  <si>
    <t>Big crowds, standing ovations in South Carolina - MAKE AMERICA GREAT AGAIN!</t>
  </si>
  <si>
    <t>https://twitter.com/realDonaldTrump/status/597408848673144832</t>
  </si>
  <si>
    <t>"@Presidency2016: Dr Ben Carson @ RealBenCarson will just need to sweat it out until Donald Trump leaves the White House on 20 January 2025."</t>
  </si>
  <si>
    <t>@Presidency2016 @</t>
  </si>
  <si>
    <t>https://twitter.com/realDonaldTrump/status/597409757499129857</t>
  </si>
  <si>
    <t>" @ WKDojo: @ realDonaldTrump just run Damnit......roll Trump roll....kickass"</t>
  </si>
  <si>
    <t>https://twitter.com/realDonaldTrump/status/597430422642028544</t>
  </si>
  <si>
    <t>Happy # MothersDay to all the great mothers out there! https://instagram.com/p/2gdxCoGhYT/</t>
  </si>
  <si>
    <t>https://twitter.com/realDonaldTrump/status/597591106994446337</t>
  </si>
  <si>
    <t>" @ jwpicciotto: @ MarkHalperin @ RealDonaldTrump pretty shotty math A- + C- = A- Very dishonest reporting by Halperin. He knows - total scam!</t>
  </si>
  <si>
    <t>https://twitter.com/realDonaldTrump/status/597591440286416896</t>
  </si>
  <si>
    <t>" @ Staton_Flurry: Looking forward to hearing @ realDonaldTrump speak Saturday night in Iowa." See you there - record breaking crowd!</t>
  </si>
  <si>
    <t>https://twitter.com/realDonaldTrump/status/597591675439951872</t>
  </si>
  <si>
    <t>" @ Ashtonmartintmt: I stayed up to 4 am last night reading a @ realDonaldTrump book !!" Great!</t>
  </si>
  <si>
    <t>https://twitter.com/realDonaldTrump/status/597592771252346880</t>
  </si>
  <si>
    <t>" @ xfile1986: @ AdamSmith_USA run @ realDonaldTrump run!!! "</t>
  </si>
  <si>
    <t>https://twitter.com/realDonaldTrump/status/597592893755392000</t>
  </si>
  <si>
    <t>" @ GuyScott33: @ realDonaldTrump EXCELLENT SPEECH AT SC FREEDOM SUMMIT! YOU NEED TO RUN! http://www.c-span.org/video/?c4537122/donald-trump-south-carolina-freedom-summit ‚Ä¶"</t>
  </si>
  <si>
    <t>https://twitter.com/realDonaldTrump/status/597697408462626816</t>
  </si>
  <si>
    <t>How come there are no protests in favor of the two young police officers gunned down in Mississippi by two deranged animals. DEATH PENALTY!</t>
  </si>
  <si>
    <t>https://twitter.com/realDonaldTrump/status/597704656287100928</t>
  </si>
  <si>
    <t>I will be interviewed on @ foxandfriends at 7:00 this morning. Plenty to talk about!</t>
  </si>
  <si>
    <t>https://twitter.com/realDonaldTrump/status/597710186338455552</t>
  </si>
  <si>
    <t>A great job by @ RickieFowlerPGA in winning The Players yesterday. Finally, your jealous critics can go to hell! Good luck at The U.S. Open.</t>
  </si>
  <si>
    <t>https://twitter.com/realDonaldTrump/status/597717053647249408</t>
  </si>
  <si>
    <t>Denzel Washington gave a wonderful commencement speech over the weekend. From the heart!</t>
  </si>
  <si>
    <t>https://twitter.com/realDonaldTrump/status/597717624978571264</t>
  </si>
  <si>
    <t>. @ foxandfriends in 5 minutes.</t>
  </si>
  <si>
    <t>https://twitter.com/realDonaldTrump/status/597731127890173952</t>
  </si>
  <si>
    <t>" @ belllabooo13: @ realDonaldTrump One of the Best speeches I have ever heard and it was clearly heartfelt!!" Thank you.</t>
  </si>
  <si>
    <t>https://twitter.com/realDonaldTrump/status/597732659578691584</t>
  </si>
  <si>
    <t>" @ justnise: @ realDonaldTrump My man has never voted in an election said he would vote for Trump for President."</t>
  </si>
  <si>
    <t>https://twitter.com/realDonaldTrump/status/597733310417248256</t>
  </si>
  <si>
    <t>" @ MrTonyRoberts1: greatest country on earth, The United States of America need a strong leader just like you! You are the best"</t>
  </si>
  <si>
    <t>https://twitter.com/realDonaldTrump/status/597761366187970561</t>
  </si>
  <si>
    <t>" @ KyndalBass Thank you Jill, Marlon, &amp; all @ TrumpChicago for the amazing &amp; personal service. # Chicago'sBestHotel # Trump2016" Thanks.</t>
  </si>
  <si>
    <t>https://twitter.com/realDonaldTrump/status/597777168421228544</t>
  </si>
  <si>
    <t>‚ÄúDo what you can, with what you have, where you are.‚Äù - Theodore Roosevelt</t>
  </si>
  <si>
    <t>https://twitter.com/realDonaldTrump/status/597831508557180932</t>
  </si>
  <si>
    <t>Great shot by @ KingJames yesterday. Lebron is a tough competitor who delivers under pressure.</t>
  </si>
  <si>
    <t>https://twitter.com/realDonaldTrump/status/597843823889383424</t>
  </si>
  <si>
    <t>"Government's first duty is to protect the people, not run their lives.‚Äù ‚Äì President Ronald Reagan</t>
  </si>
  <si>
    <t>https://twitter.com/realDonaldTrump/status/597889563831496704</t>
  </si>
  <si>
    <t>They had no definitive proof against Tom Brady or # patriots. If Hillary doesn't have to produce Emails, why should Tom? Very unfair!</t>
  </si>
  <si>
    <t>https://twitter.com/realDonaldTrump/status/597906025283477506</t>
  </si>
  <si>
    <t>Can you imagine, we spend billions of dollars protecting Saudi Arabia and now the King refuses to even meet with Obama. Great leadership!</t>
  </si>
  <si>
    <t>https://twitter.com/realDonaldTrump/status/597909275843887104</t>
  </si>
  <si>
    <t>People are so jealous of Tom Brady and the Patriots. No court could convict based on the evidence.They can't beat him on the field, so this!</t>
  </si>
  <si>
    <t>https://twitter.com/realDonaldTrump/status/597910903007371265</t>
  </si>
  <si>
    <t>Why do we always try to destroy our true champions and winners in this country, while at the same time leaving the losers alone? STUPID!</t>
  </si>
  <si>
    <t>https://twitter.com/realDonaldTrump/status/597992288535650304</t>
  </si>
  <si>
    <t>" @ cerrabella: @ realDonaldTrump China to build military base in Africa next to critical choke oil transport- zerohedgehttp://www.zerohedge.com/news/2015-05-10/china-open-military-base-horn-africa-next-critical-oil-transit-choke-point ‚Ä¶</t>
  </si>
  <si>
    <t>https://twitter.com/realDonaldTrump/status/597992721802993664</t>
  </si>
  <si>
    <t>" @ ryan_smith10: @ realDonaldTrump for President! "</t>
  </si>
  <si>
    <t>https://twitter.com/realDonaldTrump/status/597993941594693632</t>
  </si>
  <si>
    <t>" @ delonte3ast: Tom Brady is about to win the next 5 Super Bowls and visit @ realdonaldtrump in the White House." Very cool!</t>
  </si>
  <si>
    <t>https://twitter.com/realDonaldTrump/status/598000667953930240</t>
  </si>
  <si>
    <t>One of the dumber and least respected of the political pundits is Chris Cillizza of the Washington Post @ TheFix. Moron hates my poll numbers</t>
  </si>
  <si>
    <t>https://twitter.com/realDonaldTrump/status/598005390954102784</t>
  </si>
  <si>
    <t>" @ ByronYork: In new Bloomberg poll, Donald Trump ahead of Christie Cruz Carson Huckabee Fiorina Graham Jindal Kasich Perry Santorum."</t>
  </si>
  <si>
    <t>https://twitter.com/realDonaldTrump/status/598007240847728640</t>
  </si>
  <si>
    <t>" @ ByronYork: Donald Trump is rising in NH, IA. What's going on? http://ow.ly/MOnam "</t>
  </si>
  <si>
    <t>https://twitter.com/realDonaldTrump/status/598008549801877504</t>
  </si>
  <si>
    <t>" @ strombolijeff: @ realDonaldTrump u are the people's hero. TRUMP 2016 you've got my vote!" Thanks.</t>
  </si>
  <si>
    <t>https://twitter.com/realDonaldTrump/status/598110553186422784</t>
  </si>
  <si>
    <t>What a STUPID deal for Verizon to buy AOL for $4.4 billion. AOL has been bad luck for everyone who touched it. Worth less than $1 billion!</t>
  </si>
  <si>
    <t>https://twitter.com/realDonaldTrump/status/598140917787262977</t>
  </si>
  <si>
    <t>Sue them Tom! # TrumpVlog https://instagram.com/p/2lg3KYGhdj/</t>
  </si>
  <si>
    <t>https://twitter.com/realDonaldTrump/status/598188263954866176</t>
  </si>
  <si>
    <t>I was proud to be one of Ronald Reagan's earliest supporters. Like Reagan, it's time to Make America Great Again!http://www.dailymail.co.uk/news/article-3077773/Trump-trademarked-slogan-Make-America-Great-just-DAYS-2012-election-says-Ted-Cruz-agreed-not-use-Scott-Walker-booms-TWICE-speech.html ‚Ä¶</t>
  </si>
  <si>
    <t>https://twitter.com/realDonaldTrump/status/598192156491255808</t>
  </si>
  <si>
    <t>" @ donhewitt3 @ RonFromLasVegas People are very naive if they think only the Patriots do this. Had no effect on the game. Go to court"</t>
  </si>
  <si>
    <t>https://twitter.com/realDonaldTrump/status/598193010048897024</t>
  </si>
  <si>
    <t>" @ therealtommydel Trump for President! Tom Brady as running mate?"</t>
  </si>
  <si>
    <t>https://twitter.com/realDonaldTrump/status/598193454557061121</t>
  </si>
  <si>
    <t>" @ enzotorin @ realDonaldTrump Trump is the man # Trump2016"</t>
  </si>
  <si>
    <t>https://twitter.com/realDonaldTrump/status/598195057397800960</t>
  </si>
  <si>
    <t>" @ WilyKayote @LenToddWOR I hope the Don throws his hat in the ring for POTUS. He can't be bought! He said this country is going to Hell"</t>
  </si>
  <si>
    <t>https://twitter.com/realDonaldTrump/status/598195607883350016</t>
  </si>
  <si>
    <t>Entrepreneurs: Be passionate. You have to love what you're doing to be successful at it.</t>
  </si>
  <si>
    <t>https://twitter.com/realDonaldTrump/status/598196023907983360</t>
  </si>
  <si>
    <t>Entrepreneurs: Keep the big picture in mind. There are always opportunites and possibilities &amp; thinking too small can negate a lot of them.</t>
  </si>
  <si>
    <t>https://twitter.com/realDonaldTrump/status/598196245971230722</t>
  </si>
  <si>
    <t>https://twitter.com/realDonaldTrump/status/598201131370680322</t>
  </si>
  <si>
    <t>"Everything comes to him who hustles while he waits." -- Thomas Edison</t>
  </si>
  <si>
    <t>https://twitter.com/realDonaldTrump/status/598213252636631040</t>
  </si>
  <si>
    <t>Via @ BreitbartNews: ‚ÄúDONALD TRUMP: ‚ÄòRICH PEOPLE DON‚ÄôT LIKE ME‚Äô‚ÄìPOOR, MIDDLE-INCOME PEOPLE ‚ÄòLIKE ME BEST‚Äô‚Äùhttp://www.breitbart.com/big-government/2015/05/12/donald-trump-rich-people-dont-like-me-poor-middle-income-people-like-me-best/ ‚Ä¶</t>
  </si>
  <si>
    <t>https://twitter.com/realDonaldTrump/status/598214246187573249</t>
  </si>
  <si>
    <t>Via @ PRNewswire ‚ÄúStreetsense Brings "The National," a Geoffrey Zakarian Restaurant, to DC's New Trump Intl Hotel‚Äùhttp://www.prnewswire.com/news-releases/streetsense-brings-the-national-a-geoffrey-zakarian-restaurant-to-dcs-new-trump-international-hotel-300080538.html ‚Ä¶</t>
  </si>
  <si>
    <t>https://twitter.com/realDonaldTrump/status/598219168001949697</t>
  </si>
  <si>
    <t>Glad the Trans-Pacific Partnership failed in the Senate. Bad deal for American worker &amp; economy! We need SMART TRADE!http://www.washingtontimes.com/news/2015/may/12/democrats-filibuster-obamas-trade-bill/ ‚Ä¶</t>
  </si>
  <si>
    <t>https://twitter.com/realDonaldTrump/status/598220951873069057</t>
  </si>
  <si>
    <t>‚ÄúPolling strong, Donald Trump starting to get serious‚Äù http://www.bostonherald.com/news_opinion/columnists/jaclyn_cashman/2015/05/cashman_polling_strong_trump_starting_to_get_serious ‚Ä¶ via @ bostonherald by @ JaclynCashman</t>
  </si>
  <si>
    <t>https://twitter.com/realDonaldTrump/status/598225004258533376</t>
  </si>
  <si>
    <t>My @ bostonherald interview on Tom Brady, Hillary Clinton, the Granite State &amp; Making America Great Again!https://soundcloud.com/bostonherald/donald-trump-joins-morning-meeting-talks-deflate-gate-hillary-clinton-and-more ‚Ä¶</t>
  </si>
  <si>
    <t>https://twitter.com/realDonaldTrump/status/598294512377667584</t>
  </si>
  <si>
    <t>" @ Stann1s: @ realDonaldTrump Wish you were president of the United States would be the greatest time to be living brother.</t>
  </si>
  <si>
    <t>https://twitter.com/realDonaldTrump/status/598294748231766016</t>
  </si>
  <si>
    <t>" @ Jaybags9: Enjoying day 1 of my stay in @ realDonaldTrump 's hotel @ TrumpDoral # ImprovedSinceLastYear # Lovely"</t>
  </si>
  <si>
    <t>https://twitter.com/realDonaldTrump/status/598294864149815296</t>
  </si>
  <si>
    <t>" @ James_Taylor78: @ realDonaldTrump You'd have my vote!" Great.</t>
  </si>
  <si>
    <t>https://twitter.com/realDonaldTrump/status/598299315912716288</t>
  </si>
  <si>
    <t>Jeb Bush really blew his interview with @ megynkelly - should cost him big time. Said he would do the disastrous Iraq war all over again</t>
  </si>
  <si>
    <t>https://twitter.com/realDonaldTrump/status/598315097803640832</t>
  </si>
  <si>
    <t>Amtrak crash near Philadelphia, train derails -many hurt, some badly. Our country has horrible infrastructure problems. Pols can't solve!</t>
  </si>
  <si>
    <t>https://twitter.com/realDonaldTrump/status/598316012350607360</t>
  </si>
  <si>
    <t>" @ JoeTorre: # HappyBirthdayYogiBerra! pic.twitter.com/MjqKRRUxPo"</t>
  </si>
  <si>
    <t>https://twitter.com/realDonaldTrump/status/598318260724064256</t>
  </si>
  <si>
    <t>" @ BiffDiddle: . @ realDonaldTrump This is why we need a real leader in the White House. # Trump2016"</t>
  </si>
  <si>
    <t>https://twitter.com/realDonaldTrump/status/598322726168895488</t>
  </si>
  <si>
    <t>" @ mark_esque: @ bobby2700 @ realDonaldTrump Good point. We just really need your help Donald!"</t>
  </si>
  <si>
    <t>https://twitter.com/realDonaldTrump/status/598324947140902912</t>
  </si>
  <si>
    <t>The only one to fix the infrastructure of our country is me - roads, airports, bridges. I know how to build, pols only know how to talk!</t>
  </si>
  <si>
    <t>https://twitter.com/realDonaldTrump/status/598328562739970048</t>
  </si>
  <si>
    <t>Remember, politicians are all talk and NO action. Our country is a laughing stock that is going to hell. The lobbyists &amp; donors control all!</t>
  </si>
  <si>
    <t>https://twitter.com/realDonaldTrump/status/598462317945315329</t>
  </si>
  <si>
    <t>TRAIN WRECK just the beginning. Our roads, airports, tunnels, bridges, electric grid - all falling apart.I can fix for 20% of pols, &amp; better</t>
  </si>
  <si>
    <t>https://twitter.com/realDonaldTrump/status/598463630288560128</t>
  </si>
  <si>
    <t>I am the BEST builder, just look at what I've built. Hillary can't build. Republican candidates can't build. They don't have a clue!</t>
  </si>
  <si>
    <t>https://twitter.com/realDonaldTrump/status/598473815195262977</t>
  </si>
  <si>
    <t>We are rebuilding other countries while our own country is going to HELL. Time to rebuild the U.S.A.! Tell our stupid politicians, ENOUGH</t>
  </si>
  <si>
    <t>https://twitter.com/realDonaldTrump/status/598475321856385024</t>
  </si>
  <si>
    <t>My major hotel conversion of The Old Post Office on Pennsylvania Avenue in D.C. is under budget and ahead of schedule. Should be U.S.A.</t>
  </si>
  <si>
    <t>https://twitter.com/realDonaldTrump/status/598483131478450177</t>
  </si>
  <si>
    <t>" @ ajbruno14 Thanks, Old Post Office is hidden treasure, worth the time to visit!" It will be fantastic!</t>
  </si>
  <si>
    <t>https://twitter.com/realDonaldTrump/status/598545766630686721</t>
  </si>
  <si>
    <t>Via @swan_investor by @ Forbes: ‚ÄúThe Trump Card: Make America Great Again‚Äù http://www.forbes.com/sites/bradthomas/2015/05/11/the-trump-card-make-america-great-again/ ‚Ä¶</t>
  </si>
  <si>
    <t>@swan_investor @</t>
  </si>
  <si>
    <t>https://twitter.com/realDonaldTrump/status/598548233934270464</t>
  </si>
  <si>
    <t>"Donald Trump trademarked Reagan slogan &amp; would like to stop other Republicans from using it" http://www.businessinsider.com/donald-trump-trademarked-make-america-great-again-2015-5#ixzz3a1ZODT74 ‚Ä¶ via @ businessinsider</t>
  </si>
  <si>
    <t>#ixzz3a1ZODT74</t>
  </si>
  <si>
    <t>https://twitter.com/realDonaldTrump/status/598552948357083136</t>
  </si>
  <si>
    <t>Thanks @ renee2i for hosting me tomorrow at the Two International Group! Looking forward to making new friends &amp; discussing # FITN topics.</t>
  </si>
  <si>
    <t>https://twitter.com/realDonaldTrump/status/598563928176721920</t>
  </si>
  <si>
    <t>Looking forward to touring the @ sigsauerinc world headquarters tomorrow! One of the top gun manufacturers in the US! # GunRights # TCOT</t>
  </si>
  <si>
    <t>https://twitter.com/realDonaldTrump/status/598565836866113539</t>
  </si>
  <si>
    <t>Huge Townhall tomorrow at 5PM in the NH Barrington Middle School! Thanks to @ straffordnhgop for hosting! Let‚Äôs Make America Great Again!</t>
  </si>
  <si>
    <t>https://twitter.com/realDonaldTrump/status/598574534774661121</t>
  </si>
  <si>
    <t>Needed: Leaders who negotiate smart trade deals.Only one knows The Art of The Deal. Let‚Äôs Make America Great Again!https://www.donaldjtrump.com/</t>
  </si>
  <si>
    <t>https://twitter.com/realDonaldTrump/status/598577282115084288</t>
  </si>
  <si>
    <t>You can be an @ nfl player with murder charges and not be suspended. Yet with NO EVIDENCE, @ nfl targeted Tom Brady. B.S.!</t>
  </si>
  <si>
    <t>https://twitter.com/realDonaldTrump/status/598582205464608768</t>
  </si>
  <si>
    <t>I hope Tom Brady sues the hell out of the @ nfl for incompetence &amp; defamation. They will drop the case against him--and he will win.</t>
  </si>
  <si>
    <t>https://twitter.com/realDonaldTrump/status/598587170249670656</t>
  </si>
  <si>
    <t>Who ever heard of a legal conviction statement ‚Äúmore probable than not‚Äù against Tom Brady? Sue them, Tom, and make lots of $. @ nfl</t>
  </si>
  <si>
    <t>https://twitter.com/realDonaldTrump/status/598835103507324928</t>
  </si>
  <si>
    <t>I call Jeb Bush the reluctant warrior --- he just doesn't want to be doing this, he is not having fun!</t>
  </si>
  <si>
    <t>https://twitter.com/realDonaldTrump/status/598836996400934912</t>
  </si>
  <si>
    <t>Going to New Hampshire, all sold out crowds. People want real change - POLS WILL NEVER MAKE OUR COUNTRY GREAT AGAIN!</t>
  </si>
  <si>
    <t>https://twitter.com/realDonaldTrump/status/598838215617990656</t>
  </si>
  <si>
    <t>" @ williamgardanis: @ realDonaldTrump IF anyone in the GOP field was SINCERE they would ENDORSE DONALD J TRUMP to MAKE AMERICA GREAT AGAIN"</t>
  </si>
  <si>
    <t>https://twitter.com/realDonaldTrump/status/598838611577085952</t>
  </si>
  <si>
    <t>" @ Joe_Hurwitz: @ realDonaldTrump WOW YOU ARE GREAT AND YOUR HAIR IS AWESOME" Wow, I love the second part!</t>
  </si>
  <si>
    <t>https://twitter.com/realDonaldTrump/status/598838937310867457</t>
  </si>
  <si>
    <t>" @ OgreUasshole: @ realDonaldTrump I can't wait to see you destroy Hillary in a debate!" We must win and make America great again!</t>
  </si>
  <si>
    <t>https://twitter.com/realDonaldTrump/status/598839076842799105</t>
  </si>
  <si>
    <t>" @ STR8HUSTLING: @ realDonaldTrump Donald you would have fired Jeb Bush a long time ago on the apprentice" True!</t>
  </si>
  <si>
    <t>https://twitter.com/realDonaldTrump/status/598839429332127744</t>
  </si>
  <si>
    <t>‚ÄúFailure isn‚Äôt fatal, but failure to change might be‚Äù ‚Äì John Wooden</t>
  </si>
  <si>
    <t>https://twitter.com/realDonaldTrump/status/598839792604942337</t>
  </si>
  <si>
    <t>" @ GappistanRadio: Jeb Bush, Marco Rubio, Ted Cruz are not the answers. America needs Trump to send Hillary packing and make USA great again!</t>
  </si>
  <si>
    <t>https://twitter.com/realDonaldTrump/status/598840362027917313</t>
  </si>
  <si>
    <t>"@DurandSentinus: Japan has faster trains &amp; better safety. What is wrong with us?? AMTRAK! @ realDonaldTrump could easily fix!</t>
  </si>
  <si>
    <t>https://twitter.com/realDonaldTrump/status/598930524611153920</t>
  </si>
  <si>
    <t>Trump Int'l Hotel &amp; Golf Links Ireland (formerly The Lodge at Doonbeg) is a 5 star resort fronting the Atlantic Ocean http://www.trump.com/Hotel_Collection/Trump_Ireland/Trump_Ireland.asp ‚Ä¶</t>
  </si>
  <si>
    <t>https://twitter.com/realDonaldTrump/status/598939958666272768</t>
  </si>
  <si>
    <t>Via @ bostonherald by @ChrisCassidy_BH: "Donald Trump says Jeb Bush is wrong about Iraq" https://www.bostonherald.com/news_opinion/local_coverage/herald_bulldog/2015/05/trump_says_jeb_bush_doesnt_want_to_run ‚Ä¶</t>
  </si>
  <si>
    <t>https://twitter.com/realDonaldTrump/status/599019119200043008</t>
  </si>
  <si>
    <t>" @ dan_numba: @ realDonaldTrump @ TrumpLasVegas you are the best mr trump"</t>
  </si>
  <si>
    <t>https://twitter.com/realDonaldTrump/status/599019686286774273</t>
  </si>
  <si>
    <t>" @ JDrago28: It was such an honor to meet @ realDonaldTrump today in New Hampshire! What a great man! # NH # business pic.twitter.com/VWxnWsTmBH"</t>
  </si>
  <si>
    <t>https://twitter.com/realDonaldTrump/status/599021002639679489</t>
  </si>
  <si>
    <t>" @ jsilva74366572: @ GappistanRadio - all these pols are such ass kissing fakes - trump is theonly one speaking truthTrump for pres !!! 2016"</t>
  </si>
  <si>
    <t>https://twitter.com/realDonaldTrump/status/599021076958552064</t>
  </si>
  <si>
    <t>" @ terrisanislo: @ ColorMeRed @ realDonaldTrump Hey, the man knows how to run a business!"</t>
  </si>
  <si>
    <t>https://twitter.com/realDonaldTrump/status/599021238095319041</t>
  </si>
  <si>
    <t>" @ davesportsgod: @ AngieBatlle @ realDonaldTrump @ HillaryClinton After McCain and Romney, someone with an actual backbone would be refreshing.</t>
  </si>
  <si>
    <t>https://twitter.com/realDonaldTrump/status/599021364310351873</t>
  </si>
  <si>
    <t>" @ jsilva74366572: @DurandSentinus - US infrastructure is seriously deficient - anTrump is the only one talking about it !! Lets go Trump !!"</t>
  </si>
  <si>
    <t>https://twitter.com/realDonaldTrump/status/599021681735270400</t>
  </si>
  <si>
    <t>" @ davesportsgod: @ realDonaldTrump I hope you decide to really run for President this time. Are you going to make a decision soon?" Very soon</t>
  </si>
  <si>
    <t>https://twitter.com/realDonaldTrump/status/599035010180579332</t>
  </si>
  <si>
    <t>"@SkeeterSpinello:Trump might be the the smartest business man alive.But it's your honesty in your opinions that separate you from the field</t>
  </si>
  <si>
    <t>https://twitter.com/realDonaldTrump/status/599198219856388096</t>
  </si>
  <si>
    <t>I cannot believe how bad Jeb Bush looks with his insane answer on Iraq, and then his numerous corrections which made him look even worse.</t>
  </si>
  <si>
    <t>https://twitter.com/realDonaldTrump/status/599202613666697217</t>
  </si>
  <si>
    <t>. @ BillRancic Bill, fantastic job this morning on @ foxandfriends - you are a total winner and I am proud of you as first Apprentice CHAMP!</t>
  </si>
  <si>
    <t>https://twitter.com/realDonaldTrump/status/599271503096586240</t>
  </si>
  <si>
    <t>Excited to keynote of the sold-out Pottawattamie County Republican Party Lincoln/Reagan Dinner tonight! http://www.pottcogop.com/ Leaving now!</t>
  </si>
  <si>
    <t>https://twitter.com/realDonaldTrump/status/599273788220506112</t>
  </si>
  <si>
    <t>Via @ UnionLeader by @ tuohy: ‚ÄúTrump inches closer to a decision‚Äù http://www.unionleader.com/article/20150514/NEWS0605/150519454 ‚Ä¶</t>
  </si>
  <si>
    <t>https://twitter.com/realDonaldTrump/status/599278310011641856</t>
  </si>
  <si>
    <t>Via @ fitsnews by @ TaylahhKane: "Donald Trump‚Äôs Refreshing Lack Of A Filter"http://www.fitsnews.com/2015/05/15/taylor-donald-trumps-refreshing-lack-of-a-filter/#7uP5dAxcmxozAwL4.99 ‚Ä¶</t>
  </si>
  <si>
    <t>#7uP5dAxcmxozAwL4</t>
  </si>
  <si>
    <t>https://twitter.com/realDonaldTrump/status/599300814772002816</t>
  </si>
  <si>
    <t>Looking forward to being interviewed by Sam Clovis tomorrow at @ MorningsideEdu in Sioux City at 10AM CT! Let‚Äôs Make America Great Again!</t>
  </si>
  <si>
    <t>https://twitter.com/realDonaldTrump/status/599308913771687939</t>
  </si>
  <si>
    <t>Via @Newsmax_Media: "14 Reasons Donald Trump Is Really Running ‚Äî and Doing Well"http://www.newsmax.com/TheWire/donald-trump-running-president-reasons/2015/05/15/id/644888/ ‚Ä¶</t>
  </si>
  <si>
    <t>https://twitter.com/realDonaldTrump/status/599344999411625984</t>
  </si>
  <si>
    <t>Excited to be speaking at @ frankgaffney‚Äôs @ securefreedom Iowa National Security Action Summit tomorrow at 1:30PM! http://www.centerforsecuritypolicy.org/2015/05/08/the-iowa-national-security-action-summit/?utm_content=buffer7ea37&amp;utm_medium=social&amp;utm_source=twitter.com&amp;utm_campaign=buffer ‚Ä¶</t>
  </si>
  <si>
    <t>https://twitter.com/realDonaldTrump/status/599551633681321984</t>
  </si>
  <si>
    <t>I am in Iowa today, great STATE, fantastic PEOPLE! Many speeches, big crowds - all sold out! MAKE AMERICA GREAT AGAIN!</t>
  </si>
  <si>
    <t>https://twitter.com/realDonaldTrump/status/599552286373720064</t>
  </si>
  <si>
    <t>" @ frankgaffney: Tomorrow @ realDonaldTrump will be speaking at IA Natl Security Action Summit 1:30pm. Join us. # tcot http://buff.ly/1A7WXLp "</t>
  </si>
  <si>
    <t>https://twitter.com/realDonaldTrump/status/599552595980521472</t>
  </si>
  <si>
    <t>" @ 4kmiddlebrook: DonaldTrump has been Building / Stimulating Cities around the Globe his whole life # WorldChampion # RebuildAmerica" Thanks</t>
  </si>
  <si>
    <t>https://twitter.com/realDonaldTrump/status/599595317240176640</t>
  </si>
  <si>
    <t>Received a standing ovation in packed house @ MorningsideEdu after Sam Clovis intro! Let's Make America Great Again!pic.twitter.com/3HXOYFNcFa</t>
  </si>
  <si>
    <t>https://twitter.com/realDonaldTrump/status/599661839329435648</t>
  </si>
  <si>
    <t>Today is armed forces day. Thank you to our military service members! I love you all!</t>
  </si>
  <si>
    <t>https://twitter.com/realDonaldTrump/status/599685246150279169</t>
  </si>
  <si>
    <t>" @ LauraAbokhair: @ realDonaldTrump You could change this country around!" True and thanks!</t>
  </si>
  <si>
    <t>https://twitter.com/realDonaldTrump/status/599685668260827139</t>
  </si>
  <si>
    <t>" @ TheBrodyFile: Always great to visit with @ TheBrodyFile one-on-one with "The Donald" in Des Moines this afternoon pic.twitter.com/MS1vlLbNCm"</t>
  </si>
  <si>
    <t>https://twitter.com/realDonaldTrump/status/599686764035313664</t>
  </si>
  <si>
    <t>" @ MikeRicks: Joining Reagan as POTUS with a star on the walk of fame @ realDonaldTrump? # gotmyvote pic.twitter.com/2TOiP0hYPG" Great.</t>
  </si>
  <si>
    <t>https://twitter.com/realDonaldTrump/status/599686925365088256</t>
  </si>
  <si>
    <t>" @ Jnakes77: @ realDonaldTrump We love u too Mr. Trump even though u make us mad sometimes." Cute!</t>
  </si>
  <si>
    <t>https://twitter.com/realDonaldTrump/status/599687913304031233</t>
  </si>
  <si>
    <t>"@AJ_13_Hulton: Best book I've ever read @ realDonaldTrump pic.twitter.com/32KSrRkwCc"</t>
  </si>
  <si>
    <t>@AJ_13_Hulton @</t>
  </si>
  <si>
    <t>https://twitter.com/realDonaldTrump/status/599690950504361985</t>
  </si>
  <si>
    <t>"@BSticklen: @ realDonaldTrump at your place in Chicago, Love it! https://twitter.com/BSticklen/status/599686924052234240/photo/1pic.twitter.com/NFTwpTlrPm "</t>
  </si>
  <si>
    <t>@BSticklen @</t>
  </si>
  <si>
    <t>https://twitter.com/realDonaldTrump/status/599692699860471808</t>
  </si>
  <si>
    <t>"@thekerikgroup: Here are 14 reasons why @ realDonaldTrump is running and doing well: http://www.newsmax.com/TheWire/donald-trump-running-president-reasons/2015/05/15/id/644888/ ‚Ä¶ @NewsmaxTV @Newsmax_Media"</t>
  </si>
  <si>
    <t>https://twitter.com/realDonaldTrump/status/599693035920752640</t>
  </si>
  <si>
    <t>" @ carrillo_pete: @ realDonaldTrump @ TheBrodyFile -I'm all aboard the Trump Train. I know it won't derail. "</t>
  </si>
  <si>
    <t>https://twitter.com/realDonaldTrump/status/599693213096542208</t>
  </si>
  <si>
    <t>" @ ann_txpurple: @AJ_13_Hulton Go Donald . Saying go for it. I think you would make a great President but miss you on Apprentice"</t>
  </si>
  <si>
    <t>https://twitter.com/realDonaldTrump/status/599693412539863040</t>
  </si>
  <si>
    <t>" @ mec755: @ realDonaldTrump @ LauraAbokhair Donald Trump could turn this thing around .... WATCH.</t>
  </si>
  <si>
    <t>https://twitter.com/realDonaldTrump/status/599693595579322369</t>
  </si>
  <si>
    <t>" @ Lunadeapril: @ realDonaldTrump @ Jnakes77 hehe I totally agree! Donald makes me mad sometimes but I low key adore him!" Noce.</t>
  </si>
  <si>
    <t>https://twitter.com/realDonaldTrump/status/599694497316909057</t>
  </si>
  <si>
    <t>" @ SHAWSHANK5: @ realDonaldTrump @AJ_13_Hulton Why not run for president? You are the best for America and the world</t>
  </si>
  <si>
    <t>https://twitter.com/realDonaldTrump/status/599694586240307200</t>
  </si>
  <si>
    <t>" @ loveb4youdie: Waiting for @ realDonaldTrump to announce for president, tired of all these posers" Stay tuned.</t>
  </si>
  <si>
    <t>https://twitter.com/realDonaldTrump/status/599923030765215744</t>
  </si>
  <si>
    <t>" @ 1italianheart: We need a real American to run our country and that real man is @ realDonaldTrump. Get this country back on track.</t>
  </si>
  <si>
    <t>https://twitter.com/realDonaldTrump/status/599923448148799488</t>
  </si>
  <si>
    <t>" @ cspanPolitics: . @ realDonaldTrump remarks at @ IowaGOP # LincolnDinner on @ cspan http://www.c-span.org/video/?c4537944 https://twitter.com/cspanPolitics/status/599919118406590464/photo/1pic.twitter.com/yrvYXjwbPw "</t>
  </si>
  <si>
    <t>https://twitter.com/realDonaldTrump/status/599923725350391808</t>
  </si>
  <si>
    <t>" @ taylorj0103: I hope and pray- @ realDonaldTrump. http://www.ktiv.com/story/29083275/2015/05/16/donald-trump-talks-politics-with-siouxlanders ‚Ä¶"</t>
  </si>
  <si>
    <t>https://twitter.com/realDonaldTrump/status/599984503503880194</t>
  </si>
  <si>
    <t>Via @ DMRegister by @ brianneDMR:‚ÄúTrump: Bring back jobs from overseas‚Äù http://www.desmoinesregister.com/story/news/elections/presidential/caucus/2015/05/16/trump-bring-back-jobs-overseas/27468129/ ‚Ä¶ Let's Make America Great Again!</t>
  </si>
  <si>
    <t>https://twitter.com/realDonaldTrump/status/600104542114480128</t>
  </si>
  <si>
    <t>Jeb Bush gave five different answers in four days on whether or not we should have invaded Iraq.He is so confused.Not presidential material!</t>
  </si>
  <si>
    <t>https://twitter.com/realDonaldTrump/status/600106413889855488</t>
  </si>
  <si>
    <t>Marco Rubio was a complete disaster today in an interview with Chris Wallace @ FoxNews concerning our invading Iraq.He was as clueless as Jeb</t>
  </si>
  <si>
    <t>https://twitter.com/realDonaldTrump/status/600117133184466944</t>
  </si>
  <si>
    <t>I laugh when I see Marco Rubio and Jeb Bush pretending to "love" each other, with each talking of their great friendship. Typical phony pols</t>
  </si>
  <si>
    <t>https://twitter.com/realDonaldTrump/status/600124250498977792</t>
  </si>
  <si>
    <t>" @ ardow: @ realDonaldTrump Jebs got no IQ ... same as his brother."</t>
  </si>
  <si>
    <t>https://twitter.com/realDonaldTrump/status/600125297397211136</t>
  </si>
  <si>
    <t>" @ AwaisM: @ realDonaldTrump please run"</t>
  </si>
  <si>
    <t>https://twitter.com/realDonaldTrump/status/600125543116382208</t>
  </si>
  <si>
    <t>" @ enoeht85: @ realDonaldTrump run # tramp run!!!!"</t>
  </si>
  <si>
    <t>https://twitter.com/realDonaldTrump/status/600128091390873601</t>
  </si>
  <si>
    <t>"@elifourv: @ realDonaldTrump You're really the best, Trump!"</t>
  </si>
  <si>
    <t>@elifourv @</t>
  </si>
  <si>
    <t>https://twitter.com/realDonaldTrump/status/600129413779423232</t>
  </si>
  <si>
    <t>" @ dcfoodsafety: Mr Trump - when are you announcing your candidacy so you can clean house on the current candidates? # Trump2016" Stay tuned</t>
  </si>
  <si>
    <t>https://twitter.com/realDonaldTrump/status/600129605505294336</t>
  </si>
  <si>
    <t>"@BombasticSigma: Can you just announce already that you're running for president so I can campaign for you. # MakeAmericaGreatAgain</t>
  </si>
  <si>
    <t>https://twitter.com/realDonaldTrump/status/600129760635813888</t>
  </si>
  <si>
    <t>" @ littlevd2 km @ FoxNews Really not surprising....Mr. Trump please end the speculation and make the announcement that your going to go 4 it"</t>
  </si>
  <si>
    <t>https://twitter.com/realDonaldTrump/status/600241917717258240</t>
  </si>
  <si>
    <t>Wow, ISIS has just taken the City of Ramadi in Iraq. So many of our great soldiers died in originally going after it. Such a waste.</t>
  </si>
  <si>
    <t>https://twitter.com/realDonaldTrump/status/600242748332101632</t>
  </si>
  <si>
    <t>"@derbitteractor: @ realDonaldTrump sen. hillary clinton voted for the war"</t>
  </si>
  <si>
    <t>@derbitteractor @</t>
  </si>
  <si>
    <t>https://twitter.com/realDonaldTrump/status/600244184046505984</t>
  </si>
  <si>
    <t>I will be on @ foxandfriends at 7:00 A.M. So much to talk about but not much good news for the U.S.A. MAKE AMERICA GREAT AGAIN!</t>
  </si>
  <si>
    <t>https://twitter.com/realDonaldTrump/status/600246828588736512</t>
  </si>
  <si>
    <t>" @ Kurt_Sengul: @ realDonaldTrump @ foxandfriends Just run for President Donny, you'd win for sure. "</t>
  </si>
  <si>
    <t>https://twitter.com/realDonaldTrump/status/600247542190866432</t>
  </si>
  <si>
    <t>"@anurag7287: @ realDonaldTrump @ foxandfriends you are the best" Thanks.</t>
  </si>
  <si>
    <t>@anurag7287 @ @</t>
  </si>
  <si>
    <t>https://twitter.com/realDonaldTrump/status/600260735986487296</t>
  </si>
  <si>
    <t>" @ belllabooo13: @ foxandfriends Donald, like it is! You continue to give us hope! This country needs you! Looking forward to June God Bless!</t>
  </si>
  <si>
    <t>https://twitter.com/realDonaldTrump/status/600260837488664578</t>
  </si>
  <si>
    <t>" @ monty3251: @ realDonaldTrump ..can't wait til June Mr. President, millions are waiting for you to make this country Great again..."</t>
  </si>
  <si>
    <t>https://twitter.com/realDonaldTrump/status/600260933127151616</t>
  </si>
  <si>
    <t>" @ belllabooo13: @ foxandfriends Mr Trump glad to hear you say We are going to make this Country Great Again! Your honest you tell it like it"</t>
  </si>
  <si>
    <t>https://twitter.com/realDonaldTrump/status/600261616949719040</t>
  </si>
  <si>
    <t>" @ tokindaddy: @ foxandfriends @ realDonaldTrump Brian don't try take Trump on with your "wit". He got you beat, hands down!" Brian is terrific</t>
  </si>
  <si>
    <t>https://twitter.com/realDonaldTrump/status/600261706850430976</t>
  </si>
  <si>
    <t>" @ AmieeSurratt: Love it! I hope you do run: we need a change sir @ realDonaldTrump"</t>
  </si>
  <si>
    <t>https://twitter.com/realDonaldTrump/status/600261848252948480</t>
  </si>
  <si>
    <t>" @ macresslertech: RT @ realDonaldTrump: " @ taylorj0103: I hope and pray- @ realDonaldTrump. http://shrd.by/9TnoKc ""</t>
  </si>
  <si>
    <t>https://twitter.com/realDonaldTrump/status/600262007154188288</t>
  </si>
  <si>
    <t>" @ macresslertech: RT Via @ DMRegister by @ brianneDMR:‚ÄúTrump: Bring back jobs from overseas‚Äù http://shrd.by/29zopT Let's Make America Great</t>
  </si>
  <si>
    <t>https://twitter.com/realDonaldTrump/status/600263428725460992</t>
  </si>
  <si>
    <t>" @ Elgianne: @ realDonaldTrump Looking forward to your announcement! "</t>
  </si>
  <si>
    <t>https://twitter.com/realDonaldTrump/status/600272304711532544</t>
  </si>
  <si>
    <t>" @ Rsherfy: @ realDonaldTrump @ macresslertech @ taylorj0103 Mr. Trump I would vote for you, we need to make America great again...."</t>
  </si>
  <si>
    <t>https://twitter.com/realDonaldTrump/status/600272452988592129</t>
  </si>
  <si>
    <t>" @ utkarsh_chheda: @ realDonaldTrump @ Elgianne damn.. a lot of haters follow u...." Haters and losers!</t>
  </si>
  <si>
    <t>https://twitter.com/realDonaldTrump/status/600273447663607808</t>
  </si>
  <si>
    <t>Marco Rubio had no idea what he was doing on Chris Wallace show. Said Iraq "was not a mistake." He looked clueless!</t>
  </si>
  <si>
    <t>https://twitter.com/realDonaldTrump/status/600306931769733121</t>
  </si>
  <si>
    <t>" @ iamgavinjames politicians have very little real knowledge, &amp; instead are pumped full of political rhetoric by staff. It's # TimeToGetTough"</t>
  </si>
  <si>
    <t>https://twitter.com/realDonaldTrump/status/600307541306941440</t>
  </si>
  <si>
    <t>" @ KhathuEnos ignoring haters and losers is the best medicine of success, build a wall from whatever they throw towards you Sir."</t>
  </si>
  <si>
    <t>https://twitter.com/realDonaldTrump/status/600307986616209408</t>
  </si>
  <si>
    <t>" @ somegirl71 @ realDonaldTrump Look forward to hearing you every Monday on @ foxandfriends. You are exactly what this country needs!!!"</t>
  </si>
  <si>
    <t>https://twitter.com/realDonaldTrump/status/600310476875157504</t>
  </si>
  <si>
    <t>" @ fackinpeter @ realDonaldTrump im ready for u to make america great again"</t>
  </si>
  <si>
    <t>https://twitter.com/realDonaldTrump/status/600357343029637121</t>
  </si>
  <si>
    <t>Gallup finds Des Moines, Iowa, has the highest community pride (76.5) of any large city. Congrats and I agree--I love the place! @ DesMoines</t>
  </si>
  <si>
    <t>https://twitter.com/realDonaldTrump/status/600359460356419585</t>
  </si>
  <si>
    <t>Via David Ebner re Stanley Cup &amp; Trump poster: ‚ÄúIf you‚Äôre going to be thinking anything, you might as well think big‚Äùhttp://www.theglobeandmail.com/sports/hockey/canucks-meltdown-signals-long-road-ahead-as-pacific-divisions-power-shifts/article24131421/ ‚Ä¶</t>
  </si>
  <si>
    <t>https://twitter.com/realDonaldTrump/status/600391253583335426</t>
  </si>
  <si>
    <t>. @ TrumpNationalNY- a great place! https://instagram.com/p/21ftvDmhRU/?taken-by=realdonaldtrump ‚Ä¶ @ TrumpGolf</t>
  </si>
  <si>
    <t>https://twitter.com/realDonaldTrump/status/600479624343199744</t>
  </si>
  <si>
    <t>" @ G87Mac: @ realDonaldTrump Pinnacle of Chicago skyline # TRUMP pic.twitter.com/XzuW5dCtHp"</t>
  </si>
  <si>
    <t>https://twitter.com/realDonaldTrump/status/600480724555300864</t>
  </si>
  <si>
    <t>"@IslesRBYanksFan: "Politicians are all talk and no action". "Lets make America great again". Mr. Trump, for the sake of America, please run</t>
  </si>
  <si>
    <t>https://twitter.com/realDonaldTrump/status/600481115426725888</t>
  </si>
  <si>
    <t>" @ pdigiore1: @ realDonaldTrump my husband and myself are praying you run for president." Thank you!</t>
  </si>
  <si>
    <t>https://twitter.com/realDonaldTrump/status/600481227532062722</t>
  </si>
  <si>
    <t>"@shea_leduc: @ realDonaldTrump for president and Tom Brady for his VP" Cute!</t>
  </si>
  <si>
    <t>@shea_leduc @</t>
  </si>
  <si>
    <t>https://twitter.com/realDonaldTrump/status/600481504439959553</t>
  </si>
  <si>
    <t>" @ littlevd23: @ oreillyfactor DonaldTrump If Mr Trump runs and becomes the next President you can rest assure he would address them swiftly!"</t>
  </si>
  <si>
    <t>https://twitter.com/realDonaldTrump/status/600481901196025856</t>
  </si>
  <si>
    <t>" @ pepsidaisy: @ realDonaldTrump # trump2016 # trumpforpresident https://twitter.com/pepsidaisy/status/600450909567614976/photo/1pic.twitter.com/ZyMX89ETsR "</t>
  </si>
  <si>
    <t>https://twitter.com/realDonaldTrump/status/600482053818294272</t>
  </si>
  <si>
    <t>" @ MarkMizzouSteel: I see you @ realDonaldTrump https://twitter.com/MarkMizzouSteel/status/600450680277598208/photo/1pic.twitter.com/cInVSYEtAz "</t>
  </si>
  <si>
    <t>https://twitter.com/realDonaldTrump/status/600485611804467200</t>
  </si>
  <si>
    <t>" @ lancebagley1: Great Article, DonaldTrump ISIS in competition w/ Trump # MakeAmericaGreatAgain &amp; Kill Islambies!!! http://www.newsmax.com/Newsfront/Donald-Trump-Marco-Rubio-Iraq-ISIS/2015/05/18/id/645261/ ‚Ä¶"</t>
  </si>
  <si>
    <t>https://twitter.com/realDonaldTrump/status/600485861634002945</t>
  </si>
  <si>
    <t>" @ LoriPatriot:Thank you DonaldTrump for speaking the truth &amp; saying what many of us have been. https://youtu.be/t2G6qVhfBOE @ seanhannity @ FoxNews</t>
  </si>
  <si>
    <t>https://twitter.com/realDonaldTrump/status/600494356328480768</t>
  </si>
  <si>
    <t>"@_chanelelle_: Donald Trump is my inspiration in life @ realDonaldTrump love u Donald u the real mvp!!"</t>
  </si>
  <si>
    <t>@_chanelelle_ @</t>
  </si>
  <si>
    <t>https://twitter.com/realDonaldTrump/status/600544379334467584</t>
  </si>
  <si>
    <t>"@FlyOSUBuckeye1: " @ realDonaldTrump: " @ pepsidaisy: @ realDonaldTrump # trump2016 # trumpforpresident https://twitter.com/pepsidaisy/status/600450909567614976/photo/1pic.twitter.com/ZyMX89ETsR """</t>
  </si>
  <si>
    <t>@FlyOSUBuckeye1 @ @ @</t>
  </si>
  <si>
    <t>https://twitter.com/realDonaldTrump/status/600545619263037440</t>
  </si>
  <si>
    <t>"@Bobo_Shields: @ realDonaldTrump is living proof that with hard work and dedication, you can accomplish your biggest dreams."</t>
  </si>
  <si>
    <t>@Bobo_Shields @</t>
  </si>
  <si>
    <t>https://twitter.com/realDonaldTrump/status/600546510464536576</t>
  </si>
  <si>
    <t>" @ Richard__Lewis: @ realDonaldTrump Mr Trump you could become the best POTUS of all time. Your business scorecard speaks for itself." Thanks.</t>
  </si>
  <si>
    <t>https://twitter.com/realDonaldTrump/status/600662631045844992</t>
  </si>
  <si>
    <t>Congrats to @ greggutfeld on his new @ FoxNews show! Greg makes great TV and is a terrific guy.</t>
  </si>
  <si>
    <t>https://twitter.com/realDonaldTrump/status/600668030889234432</t>
  </si>
  <si>
    <t>Host of the @ PGATOUR &amp; @ CadillacChamp, @ TrumpDoral is home to 4 unique courses including the famous Blue Monster http://www.trumphotelcollection.com/miami/miami-golf-resorts.php ‚Ä¶</t>
  </si>
  <si>
    <t>https://twitter.com/realDonaldTrump/status/600679562515714048</t>
  </si>
  <si>
    <t>Remember when Jeb gave Hillary a medal on the 1 year anniversary of Benghazi?! http://dailysignal.com/2015/02/19/conservative-group-brands-jeb-bush-unelectable-giving-medal-hillary-clinton/ ‚Ä¶ Guess he would have invaded Libya too!</t>
  </si>
  <si>
    <t>https://twitter.com/realDonaldTrump/status/600686895090278400</t>
  </si>
  <si>
    <t>‚ÄúTrump: I created tens of thousands of jobs‚Äù http://thehill.com/blogs/ballot-box/gop-primaries/242314-trump-i-created-tens-of-thousands-of-jobs ‚Ä¶ via @ thehill by @ SmiloTweets</t>
  </si>
  <si>
    <t>https://twitter.com/realDonaldTrump/status/600698164589502464</t>
  </si>
  <si>
    <t>FLASHBACK via @ Reuters from 2004: ‚ÄúDonald Trump Would 'Fire' Bush Over Iraq Invasion‚Äù It's called great vision. http://www.rense.com/general54/bushs.htm ‚Ä¶</t>
  </si>
  <si>
    <t>https://twitter.com/realDonaldTrump/status/600713998124847106</t>
  </si>
  <si>
    <t>Via @ HuffPostPol by @ _under_current: ‚ÄúDonald Trump Will End Outsourcing If President‚Äùhttp://www.huffingtonpost.com/lauren-windsor/donald-trump-will-end-outsourcing-if-president_b_7307426.html ‚Ä¶</t>
  </si>
  <si>
    <t>https://twitter.com/realDonaldTrump/status/600732734668025856</t>
  </si>
  <si>
    <t>Our debt finances China‚Äôs military. It's time to get tough ‚Äì we hold all the cards. Let‚Äôs Make America Great Again!https://www.donaldjtrump.com/</t>
  </si>
  <si>
    <t>https://twitter.com/realDonaldTrump/status/600743104908496896</t>
  </si>
  <si>
    <t>TPP does not stop Japan‚Äôs currency manipulation &amp; China has a backdoor to join. It must be stopped. We need to protect the American worker!</t>
  </si>
  <si>
    <t>https://twitter.com/realDonaldTrump/status/600750431417999360</t>
  </si>
  <si>
    <t>Entrepreneurs: Be tough, be smart, be personable -- but don't take things personally. That's good business.</t>
  </si>
  <si>
    <t>https://twitter.com/realDonaldTrump/status/600750729775591424</t>
  </si>
  <si>
    <t>https://twitter.com/realDonaldTrump/status/600751739831095297</t>
  </si>
  <si>
    <t>https://twitter.com/realDonaldTrump/status/600769071639068672</t>
  </si>
  <si>
    <t>‚ÄúActions are the seed of fate deeds grow into destiny.‚Äù ‚Äì Harry S. Truman</t>
  </si>
  <si>
    <t>https://twitter.com/realDonaldTrump/status/600773841925885952</t>
  </si>
  <si>
    <t>Incredible progress at @ trumptowerpde ‚Äì Punta del Este, Uruguay -- the views are going to be fantastic!pic.twitter.com/Stq7jiomjr</t>
  </si>
  <si>
    <t>https://twitter.com/realDonaldTrump/status/600783533171441664</t>
  </si>
  <si>
    <t>With Sen. Elizabeth Dole &amp; @ DoleFoundation Caregiver Fellows. Tremendous people caring for our military &amp; veterans!pic.twitter.com/zGr7jLhj5B</t>
  </si>
  <si>
    <t>https://twitter.com/realDonaldTrump/status/600870984112013312</t>
  </si>
  <si>
    <t>" @ brianjames75: My prediction: @ realDonaldTrump will declare his candidacy near Memorial Day or July 4th. # Symbolism # Patriotic # GoBig"</t>
  </si>
  <si>
    <t>https://twitter.com/realDonaldTrump/status/600871808003383296</t>
  </si>
  <si>
    <t>" @ Crackmacs: @ Brangwyn @ inducedcoma I'm still expecting @ realDonaldTrump to swoop in and save the day" Stay tuned.</t>
  </si>
  <si>
    <t>https://twitter.com/realDonaldTrump/status/600873027539206144</t>
  </si>
  <si>
    <t>"@TimJonesCFA: 2 minutes 20 in, politicians need lobbyist money.I don't, I have lots of money https://youtu.be/DgfwW7IjjBg @ realDonaldTrump 4prez</t>
  </si>
  <si>
    <t>@TimJonesCFA @</t>
  </si>
  <si>
    <t>https://twitter.com/realDonaldTrump/status/600873319487950848</t>
  </si>
  <si>
    <t>"@IslesFan83: @ realDonaldTrump I hope you run. America needs it badly."</t>
  </si>
  <si>
    <t>@IslesFan83 @</t>
  </si>
  <si>
    <t>https://twitter.com/realDonaldTrump/status/600873723625865217</t>
  </si>
  <si>
    <t>" @ jsilva74366572: @ realDonaldTrump cant wait til your anouncment . You have my vote . Lets make america great again"</t>
  </si>
  <si>
    <t>https://twitter.com/realDonaldTrump/status/600874098831523840</t>
  </si>
  <si>
    <t>" @ TBI_ArmyWife: Thank you for a wonderful gathering and for supporting the # HiddenHeroes. Proud to be a Texas Fellow @ DoleFoundation"</t>
  </si>
  <si>
    <t>https://twitter.com/realDonaldTrump/status/600875165728276480</t>
  </si>
  <si>
    <t>" @ BowersAllyson: @ realDonaldTrump @ DoleFoundation # HiddenHeroes # alleras pic.twitter.com/C6npFfEpM1" Great champions!</t>
  </si>
  <si>
    <t>https://twitter.com/realDonaldTrump/status/600924282303156225</t>
  </si>
  <si>
    <t>" @ bijobijo: @ realDonaldTrump run for president, clear cut, stop the nonsense of current fools."</t>
  </si>
  <si>
    <t>https://twitter.com/realDonaldTrump/status/600928842069467137</t>
  </si>
  <si>
    <t>" @ Tendraftsdeep: @ realDonaldTrump get it on and get this nation back. Kick ass"</t>
  </si>
  <si>
    <t>https://twitter.com/realDonaldTrump/status/600929031605854209</t>
  </si>
  <si>
    <t>" @ DRODELL76: Have never voted in a presidential election but when i do @ realDonaldTrump will get my vote! # trump4president"</t>
  </si>
  <si>
    <t>https://twitter.com/realDonaldTrump/status/600947888475250688</t>
  </si>
  <si>
    <t>" @ traapgawddd: @ realDonaldTrump kick Obamas ass and run for president already."</t>
  </si>
  <si>
    <t>https://twitter.com/realDonaldTrump/status/600948052682211328</t>
  </si>
  <si>
    <t>" @ greenhousegrown: @ realDonaldTrump @ DRODELL76 Your my only hope, if you bow out then I am not voting for anyone else!!!" Keep the faith!</t>
  </si>
  <si>
    <t>https://twitter.com/realDonaldTrump/status/600948854595461120</t>
  </si>
  <si>
    <t>" @ marinacitynews: Trump announces soft opening of riverfront event spaces @buildordie_com - http://www.marinacityonline.com/news/trump0520.htm ‚Ä¶ pic.twitter.com/fqcmUejXFe"</t>
  </si>
  <si>
    <t>https://twitter.com/realDonaldTrump/status/600955636793405440</t>
  </si>
  <si>
    <t>A MUST WATCH - TRULY BEAUTIFUL! " @ PrivateCaddie: Amazing Turnberry Ailsa course changes from @ realDonaldTrump # Golf https://youtu.be/rPRQjC5pY2g "</t>
  </si>
  <si>
    <t>https://twitter.com/realDonaldTrump/status/600956481597497344</t>
  </si>
  <si>
    <t>" @ RealSQUEZZ: VOTE @ Realdonaldtrump FOR POTUS SO HE CAN STOP ALL THESE FAKE-ASS POLITICIANS!</t>
  </si>
  <si>
    <t>https://twitter.com/realDonaldTrump/status/600960384443543552</t>
  </si>
  <si>
    <t>WOW, SO NICE AND SO TRUE. THANK YOU! " @ not_that_actor: @ realDonaldTrump # TRUMP2016 TIME TO RETHINK THE CHOICES http://f-o-l.blogspot.com/2013/11/can-he-make-america-great-again.html ‚Ä¶"</t>
  </si>
  <si>
    <t>https://twitter.com/realDonaldTrump/status/600961355504611328</t>
  </si>
  <si>
    <t>" @ sanksharma: @ realDonaldTrump is always kicking ass. # theapprentice # trump2016 # TrumpForPresident # NeverGiveUp. https://twitter.com/realDonaldTrump/status/600928842069467137 ‚Ä¶"</t>
  </si>
  <si>
    <t>https://twitter.com/realDonaldTrump/status/600961740873048065</t>
  </si>
  <si>
    <t>" @ TexasArmyMom18: Ready for your interview on # KellyFile @ megynkelly enjoyed and watched every interview of yours for # 2016presidential"</t>
  </si>
  <si>
    <t>https://twitter.com/realDonaldTrump/status/600962311591956480</t>
  </si>
  <si>
    <t>" @ movieloverjohn: @ realDonaldTrump its time 2 run 4 president &amp; # trumpthecompetition"</t>
  </si>
  <si>
    <t>https://twitter.com/realDonaldTrump/status/600962446124285953</t>
  </si>
  <si>
    <t>" @ AerielleS: @ realDonaldTrump is the key to success." Thanks.</t>
  </si>
  <si>
    <t>https://twitter.com/realDonaldTrump/status/600962527623815168</t>
  </si>
  <si>
    <t>" @ DoomsdayFAN: @ realDonaldTrump President Trump ... has a nice ring to it. Trump2016" Thank you.</t>
  </si>
  <si>
    <t>https://twitter.com/realDonaldTrump/status/600972130470203392</t>
  </si>
  <si>
    <t>" @ Mrs_Batie: @ VeryOddDog totally agree that this country is in ruins and needs to be restored back to the way our forefathers intended"</t>
  </si>
  <si>
    <t>https://twitter.com/realDonaldTrump/status/600973281261391872</t>
  </si>
  <si>
    <t>" @ GirlCant_helpit: @ realDonaldTrump run for President. You'd have my vote https://twitter.com/realDonaldTrump/status/600972130470203392 ‚Ä¶"</t>
  </si>
  <si>
    <t>https://twitter.com/realDonaldTrump/status/600993273994412033</t>
  </si>
  <si>
    <t>There is no way my friend Bob Kraft agreed not to appeal the NFL decision without making a deal to at least get something. We love Tom Brady</t>
  </si>
  <si>
    <t>https://twitter.com/realDonaldTrump/status/601026339110592512</t>
  </si>
  <si>
    <t>I now see John Kasich from Ohio- who is desperate to run- is using my line ‚ÄúMake America Great Again‚Äù. Typical pol- no imagination!</t>
  </si>
  <si>
    <t>https://twitter.com/realDonaldTrump/status/601026570904567809</t>
  </si>
  <si>
    <t>What people don‚Äôt know about Kasich- he was a managing partner of the horrendous Lehman Brothers when it totally destroyed the economy!</t>
  </si>
  <si>
    <t>https://twitter.com/realDonaldTrump/status/601065955855376384</t>
  </si>
  <si>
    <t>"@iamgavinjame To make America great again we must # THINKBIG &amp; understand that it's # TimeToGetTough on China! @ realDonaldTrump will do that!</t>
  </si>
  <si>
    <t>@iamgavinjame @</t>
  </si>
  <si>
    <t>https://twitter.com/realDonaldTrump/status/601068505681756160</t>
  </si>
  <si>
    <t>" @ DoomsdayFAN @ realDonaldTrump Will make America as successful as his empire! WE NEED TRUMP!"</t>
  </si>
  <si>
    <t>https://twitter.com/realDonaldTrump/status/601078271221080064</t>
  </si>
  <si>
    <t>I had a great time answering as many questions as possible in sixty seconds at @ facebook NY today- http://on.fb.me/1LlXgmY</t>
  </si>
  <si>
    <t>https://twitter.com/realDonaldTrump/status/601112388184707074</t>
  </si>
  <si>
    <t>Trump Golf Links at Ferry Point is a Jack Nicklaus Signature Design 18 hole course, just minutes from Manhattan http://www.trump.com/Golf_Clubs/Bronx/bronx.asp ‚Ä¶</t>
  </si>
  <si>
    <t>https://twitter.com/realDonaldTrump/status/601117623695364096</t>
  </si>
  <si>
    <t>Via @ zpolitics: ‚ÄúDonald Trump Sends Message to @ GaRepublicans‚Äù http://zpolitics.com/donald-trump-sends-a-message-to-georgia-gop/ ‚Ä¶</t>
  </si>
  <si>
    <t>https://twitter.com/realDonaldTrump/status/601119137008656384</t>
  </si>
  <si>
    <t>Looking forward to being awarded the ‚Äò2015 Statesman of the Year‚Äô by @ SRQRepublicans this Thursday. A record 2,000+ attendees-Can't wait!</t>
  </si>
  <si>
    <t>https://twitter.com/realDonaldTrump/status/601120861882621955</t>
  </si>
  <si>
    <t>My @ TheBrodyFile int. from Iowa on how I would build a wall to secure our Southern Border &amp; deduct costs from Mexico http://www.cbn.com/tv/4246585086001 ‚Ä¶</t>
  </si>
  <si>
    <t>https://twitter.com/realDonaldTrump/status/601122165531025409</t>
  </si>
  <si>
    <t>My @ TheBrodyFile int. discussing the persecution of Christians in the Middle East &amp; Religious Liberty &amp; Freedom http://www.cbn.com/tv/4246747370001 ‚Ä¶</t>
  </si>
  <si>
    <t>https://twitter.com/realDonaldTrump/status/601125496022310912</t>
  </si>
  <si>
    <t>Yesterday the White House claimed its ISIS strategy is a 'success.' Tell that to the Christians being beheaded. We need to hit ISIS hard!</t>
  </si>
  <si>
    <t>https://twitter.com/realDonaldTrump/status/601127546533650432</t>
  </si>
  <si>
    <t>Our country has tremendous potential. Together, we can fix Washington. Let‚Äôs Make America Great Again!https://www.donaldjtrump.com/</t>
  </si>
  <si>
    <t>https://twitter.com/realDonaldTrump/status/601155815467307009</t>
  </si>
  <si>
    <t>I will be interviewed on @ megynkelly's The Kelly File tonight. Be sure to watch on @ FoxNews!</t>
  </si>
  <si>
    <t>https://twitter.com/realDonaldTrump/status/601196905041891328</t>
  </si>
  <si>
    <t>. @ megynkelly Will be on Fox now. Watch and enjoy!</t>
  </si>
  <si>
    <t>https://twitter.com/realDonaldTrump/status/601203852868788224</t>
  </si>
  <si>
    <t>I had a great time today visiting Facebook NY. https://instagram.com/p/27RuVkGhd5/</t>
  </si>
  <si>
    <t>https://twitter.com/realDonaldTrump/status/601204211251023874</t>
  </si>
  <si>
    <t>Signing The Facebook Wall- https://instagram.com/p/27R4wrGheI/</t>
  </si>
  <si>
    <t>https://twitter.com/realDonaldTrump/status/601206619398082560</t>
  </si>
  <si>
    <t>" @ DNorrell: @ megynkelly shame on Megyn.Trump has more exp than all the candidates combined.Hes the only 1 2 turn this thing around." True!</t>
  </si>
  <si>
    <t>https://twitter.com/realDonaldTrump/status/601206727015542785</t>
  </si>
  <si>
    <t>" @ CornWhisky: @ megynkelly @ realDonaldTrump Pretty much says it like it is."</t>
  </si>
  <si>
    <t>https://twitter.com/realDonaldTrump/status/601207217694597120</t>
  </si>
  <si>
    <t>"@heidimac60: @ realDonaldTrump Great job on # KellyFile now I'm BUSTING to know if ur running! ! "</t>
  </si>
  <si>
    <t>@heidimac60 @</t>
  </si>
  <si>
    <t>https://twitter.com/realDonaldTrump/status/601207470263017472</t>
  </si>
  <si>
    <t>" @ AndyBran: @ realDonaldTrump @ megynkelly great job Mr. Trump! I will be 100% in your corner if you choose to make America great again!"</t>
  </si>
  <si>
    <t>https://twitter.com/realDonaldTrump/status/601207568090865664</t>
  </si>
  <si>
    <t>" @ luvda24man: @ megynkelly @ realDonaldTrump plz plz run our country has gone to hell..we need a smart business icon no more political liars!"</t>
  </si>
  <si>
    <t>https://twitter.com/realDonaldTrump/status/601207604535304194</t>
  </si>
  <si>
    <t>" @ LadyofFe: @ realDonaldTrump @ megynkelly just watched, love your positive can do attitude."</t>
  </si>
  <si>
    <t>https://twitter.com/realDonaldTrump/status/601207932487868416</t>
  </si>
  <si>
    <t>" @ _marryyy: @ realDonaldTrump was right. Correct infrastructure wouldn't even let trains go that fast to then blame it on excessive speed"</t>
  </si>
  <si>
    <t>https://twitter.com/realDonaldTrump/status/601209070322896897</t>
  </si>
  <si>
    <t>"@FCBauman: @ megynkelly @ realDonaldTrump not if..., now..."</t>
  </si>
  <si>
    <t>@FCBauman @ @</t>
  </si>
  <si>
    <t>https://twitter.com/realDonaldTrump/status/601209341862137856</t>
  </si>
  <si>
    <t>"@Chris_R_2014: @ megynkelly @ realDonaldTrump - He would fix this complete mess. America needs Trump. We don't need Obama."</t>
  </si>
  <si>
    <t>https://twitter.com/realDonaldTrump/status/601264400390062080</t>
  </si>
  <si>
    <t>" @ champforrest: @ megynkelly Bringing jobs back from China &amp; Asia is a winning issue. He'll capture the Reagan Democrats. Hope he runs."</t>
  </si>
  <si>
    <t>https://twitter.com/realDonaldTrump/status/601264786605809664</t>
  </si>
  <si>
    <t>"@DonnySavaged: I really wish @ realDonaldTrump would run for president."</t>
  </si>
  <si>
    <t>@DonnySavaged @</t>
  </si>
  <si>
    <t>https://twitter.com/realDonaldTrump/status/601265719007944704</t>
  </si>
  <si>
    <t>" @ HarmonBrew: @ FoxNews @ megynkelly DonaldTrump # KellyFile Trump is so right about Geller. Megyn, stop advocating for her; its a loser."</t>
  </si>
  <si>
    <t>https://twitter.com/realDonaldTrump/status/601265847236227072</t>
  </si>
  <si>
    <t>" @ GameANew: @ realDonaldTrump Count me in! Anything I can do to help.. # Trump2016"</t>
  </si>
  <si>
    <t>https://twitter.com/realDonaldTrump/status/601265939754131456</t>
  </si>
  <si>
    <t>" @ thomas_tullos10: @ realDonaldTrump said he would build a wall on the southern border... Got my vote!!"</t>
  </si>
  <si>
    <t>https://twitter.com/realDonaldTrump/status/601266141286268928</t>
  </si>
  <si>
    <t>" @ pdk73: @ realDonaldTrump I have said for a long time we need a businessman in the White House"</t>
  </si>
  <si>
    <t>https://twitter.com/realDonaldTrump/status/601267374105460736</t>
  </si>
  <si>
    <t>. @ KirstenPowers New book is excellent and so true! Congrats!</t>
  </si>
  <si>
    <t>https://twitter.com/realDonaldTrump/status/601268067759448064</t>
  </si>
  <si>
    <t>" @ lunar_kismet15: @ realDonaldTrump @ champforrest @ megynkelly i cant wait to see you on Gregs new show! You get my vote.</t>
  </si>
  <si>
    <t>https://twitter.com/realDonaldTrump/status/601268477110910976</t>
  </si>
  <si>
    <t>" @ lunar_kismet15: @champforr @ megynkelly he also knows what is like to start from humble beginnings and make it to Wharton business school"</t>
  </si>
  <si>
    <t>@ @champforr @</t>
  </si>
  <si>
    <t>https://twitter.com/realDonaldTrump/status/601268921744887809</t>
  </si>
  <si>
    <t>" @ carrillo_pete: @ realDonaldTrump -Trump the players in this presidential race..... # trump2016"</t>
  </si>
  <si>
    <t>https://twitter.com/realDonaldTrump/status/601269189945499648</t>
  </si>
  <si>
    <t>" @ kissangel864: @ realDonaldTrump @ GameANew put your hat in the ring - I'll vote for you. Get busy trump"</t>
  </si>
  <si>
    <t>https://twitter.com/realDonaldTrump/status/601269635363840000</t>
  </si>
  <si>
    <t>" @ GoHardYoung: The only way I'm voting for president is if @ realDonaldTrump runs" Cute!</t>
  </si>
  <si>
    <t>https://twitter.com/realDonaldTrump/status/601270074918445057</t>
  </si>
  <si>
    <t>" @ YankeeRunnerLV:Whether you run or not(Praying U Do) your getting my vote.I am writing you in if you don't run.Your our best hope # Trump16"</t>
  </si>
  <si>
    <t>https://twitter.com/realDonaldTrump/status/601270492146880512</t>
  </si>
  <si>
    <t>" @ SmokyJacques: @ realDonaldTrump waiting on Trump to Pump the economy!"</t>
  </si>
  <si>
    <t>https://twitter.com/realDonaldTrump/status/601270625051811841</t>
  </si>
  <si>
    <t>" @ kneehighspy: Mr. Trump keep us informed of your presidential bid, we really need some help out here for the common folk! # Trump2016"</t>
  </si>
  <si>
    <t>https://twitter.com/realDonaldTrump/status/601270908997734401</t>
  </si>
  <si>
    <t>" @ Pri. Had a dream that @ realDonaldTrump was POTUS and @ WarrenBuffett was VP. Our country was finally debt free. Too bad it was only a dream</t>
  </si>
  <si>
    <t>https://twitter.com/realDonaldTrump/status/601270989209608193</t>
  </si>
  <si>
    <t>"@CharlesLiva: Wishing this moment to come, thanks @ realDonaldTrump , I'll vote you # DT2016 # TRUMPMYPRESIDENT"</t>
  </si>
  <si>
    <t>@CharlesLiva @</t>
  </si>
  <si>
    <t>https://twitter.com/realDonaldTrump/status/601271379888050176</t>
  </si>
  <si>
    <t>" @ kissangel864: @ realDonaldTrump @ kneehighspy trump you know how to get this country moving on the right track. Go ahead and run for pres"</t>
  </si>
  <si>
    <t>https://twitter.com/realDonaldTrump/status/601271606166626305</t>
  </si>
  <si>
    <t>" @ GappistanRadio: All it will take for evil to prevail is for good people to do nothing. @ realDonaldTrump you have to run! # Trump2016"</t>
  </si>
  <si>
    <t>https://twitter.com/realDonaldTrump/status/601271731202953216</t>
  </si>
  <si>
    <t>"@CharlesLiva: Thanks @ realDonaldTrump , this country needs a real leader, and you are the man! # TRUMPMYPRESIDENT # DT2016 # DonaldTrump2016"</t>
  </si>
  <si>
    <t>https://twitter.com/realDonaldTrump/status/601272885978767360</t>
  </si>
  <si>
    <t>" @ obadafidii: Trump: 'I Want to Make the Country Great Again' http://smar.ws/N9SFu # SmartNews"</t>
  </si>
  <si>
    <t>https://twitter.com/realDonaldTrump/status/601294090181967873</t>
  </si>
  <si>
    <t>" @ 631acf83e56d41c: We need change, your the MAN!! You got my vote!! I'll campaign for u in AZ!! Let's do it Trump!! # Trump4Prez # uwillwin"</t>
  </si>
  <si>
    <t>https://twitter.com/realDonaldTrump/status/601294850005278721</t>
  </si>
  <si>
    <t>" @ _Snurk: We need @ realDonaldTrump to MAKE AMERICA GREAT AGAIN! ONLY PATRIOTS ALLOWED!! VOTE VOTE VOTE TRUMP"</t>
  </si>
  <si>
    <t>https://twitter.com/realDonaldTrump/status/601295102351380480</t>
  </si>
  <si>
    <t>" @ RoadrunnerKD: Mr. Trump you are the most qualified candidate. This nation needs your leadership, experience and wisdom. # Trump2016"</t>
  </si>
  <si>
    <t>https://twitter.com/realDonaldTrump/status/601295251609931777</t>
  </si>
  <si>
    <t>" @ carrillo_pete: # make America great again. We need a outsider to bring class and discernment back to our nation. We need # DonaldTrump2016"</t>
  </si>
  <si>
    <t>https://twitter.com/realDonaldTrump/status/601299275956498432</t>
  </si>
  <si>
    <t>" @ MarcoRubioTNews: Is America ready for Donald Trump as president? http://zipzp.eu/?u=9vcnQB " Wayne Allen Root-wow, great words and delivery!</t>
  </si>
  <si>
    <t>https://twitter.com/realDonaldTrump/status/601300321680392192</t>
  </si>
  <si>
    <t>Why Donald Trump Won‚Äôt Touch Your Entitlements: DES MOINES, Iowa‚ÄîDonald Trump says if he runs for p... http://dailysign.al/1SgtUep "</t>
  </si>
  <si>
    <t>https://twitter.com/realDonaldTrump/status/601300860946243585</t>
  </si>
  <si>
    <t>" @ RBransonNews: Is America ready for Donald Trump as president? http://zipzp.eu/?u=9vc2yy "</t>
  </si>
  <si>
    <t>https://twitter.com/realDonaldTrump/status/601301134339346432</t>
  </si>
  <si>
    <t>" @ FoxNewsInsider: . @ realDonaldTrump: 'I Want to Make the Country Great Again' http://insider.foxnews.com/2015/05/20/donald-trump-i-want-make-country-great-again ‚Ä¶ @ megynkelly pic.twitter.com/NuJp7d4hle"</t>
  </si>
  <si>
    <t>https://twitter.com/realDonaldTrump/status/601316387164946433</t>
  </si>
  <si>
    <t>" @ IPSInvestments @ realDonaldTrump The world would be a better place if businessmen like Donald Trump had more say in the day to day business</t>
  </si>
  <si>
    <t>https://twitter.com/realDonaldTrump/status/601317582507999232</t>
  </si>
  <si>
    <t>" @ MansfieldRA: The Q Is Will The @ realDonaldTrump Run For President? We Shall Wait And See. @ FoxNews" Just watch!</t>
  </si>
  <si>
    <t>https://twitter.com/realDonaldTrump/status/601317911291109376</t>
  </si>
  <si>
    <t>" @ VeryOddDog: @ realDonaldTrump VOTE TRUMP VOTE TRUMP VOTE TRUMP HE IS THE BEST VOTE TRUMP SHOW YOU'RE INTELIGENCE VOTE TRUMP TO SAVE AMERCIA</t>
  </si>
  <si>
    <t>https://twitter.com/realDonaldTrump/status/601318474087038976</t>
  </si>
  <si>
    <t>" @ RealSQUEZZ: I LOVE @ REALDONALDTRUMP BECAUSE HE''S BRAVE, FEARLESS AND HE 'S GOT WILL-POWER TO MOVE AMERICA FORWARD!!! # VoteTrump2016"</t>
  </si>
  <si>
    <t>https://twitter.com/realDonaldTrump/status/601318728286998528</t>
  </si>
  <si>
    <t>" @ millersandra88: @ realDonaldTrump @ MansfieldRA @ FoxNews He is the only one who could save us!!"</t>
  </si>
  <si>
    <t>https://twitter.com/realDonaldTrump/status/601415592411815936</t>
  </si>
  <si>
    <t>Via @ TWtravelnews by Robert Silk: ‚ÄúRenovations make Trump's Doral a showcase once again‚Äùhttp://www.travelweekly.com/North-America-Travel/Renovations-make-Trumps-Doral-a-showcase-once-again ‚Ä¶</t>
  </si>
  <si>
    <t>https://twitter.com/realDonaldTrump/status/601419686941749248</t>
  </si>
  <si>
    <t>"Always be prepared to start.‚Äù - @ JoeMontana</t>
  </si>
  <si>
    <t>https://twitter.com/realDonaldTrump/status/601429648220823552</t>
  </si>
  <si>
    <t>Flashback: ‚ÄúNYers were grateful when Donald Trump finished ahead of schedule and under budget the Wollman Rink‚Äùhttp://www.nytimes.com/1987/04/01/nyregion/trump-reports-large-profit-from-wollman-rink.html ‚Ä¶</t>
  </si>
  <si>
    <t>https://twitter.com/realDonaldTrump/status/601436279075512320</t>
  </si>
  <si>
    <t>Via @ RealClearNews by @ rebeccagberg: ‚ÄúIs the White House Big Enough for Donald Trump?‚Äùhttp://www.realclearpolitics.com/articles/2015/05/21/the_donalds_presidential_ambitions_126673.html ‚Ä¶</t>
  </si>
  <si>
    <t>https://twitter.com/realDonaldTrump/status/601452419822669824</t>
  </si>
  <si>
    <t>" @ mbabramson @ realDonaldTrump @ FoxNewsInsider @ megynkelly Is always nice to listen to you because you answer, and not dodge, the questions!"</t>
  </si>
  <si>
    <t>https://twitter.com/realDonaldTrump/status/601456028136308737</t>
  </si>
  <si>
    <t>" @ JPWV64 @ FoxNewsInsider @ megynkelly I am with you Mr Trump! I want to make America great again. It can be! Our spirit is not broken"</t>
  </si>
  <si>
    <t>https://twitter.com/realDonaldTrump/status/601463717033709568</t>
  </si>
  <si>
    <t>Just 30 minutes from Manhattan, @ TrumpNationalNY is Westchester‚Äôs most elite club offering a 7,291 yard course http://www.trumpnationalwestchester.com/</t>
  </si>
  <si>
    <t>https://twitter.com/realDonaldTrump/status/601475080766521344</t>
  </si>
  <si>
    <t>https://twitter.com/realDonaldTrump/status/601475176929308673</t>
  </si>
  <si>
    <t>https://twitter.com/realDonaldTrump/status/601475946064060419</t>
  </si>
  <si>
    <t>Entrepreneurs: In the best negotiations, everyone wins. This is a possibility and it's the ideal situation to strive for.</t>
  </si>
  <si>
    <t>https://twitter.com/realDonaldTrump/status/601480187113512960</t>
  </si>
  <si>
    <t>Looking forward to receiving 2015 Statesman of the Year award tonight by @ SRQRepublicans. A record 2,000+ sell out http://sarasotagop.com/</t>
  </si>
  <si>
    <t>https://twitter.com/realDonaldTrump/status/601535689696620544</t>
  </si>
  <si>
    <t>"Wouldn't it be nice if our government could build a wall on the border under budget and ahead of schedule?!" - my @ SRQRepublicans speech.</t>
  </si>
  <si>
    <t>https://twitter.com/realDonaldTrump/status/601536575672057857</t>
  </si>
  <si>
    <t>Just received huge applause when I said Berghdal should be sent back to Afghanistan! @ SRQRepublicans speech is sold out with record crowd.</t>
  </si>
  <si>
    <t>https://twitter.com/realDonaldTrump/status/601537150086176768</t>
  </si>
  <si>
    <t>"I make good deals. That's what I do. I would make great deals for our country." - my @ SRQRepublicans speech</t>
  </si>
  <si>
    <t>https://twitter.com/realDonaldTrump/status/601539182234902528</t>
  </si>
  <si>
    <t>"I would triple the sanctions on Iran if the American pastor is not released." - my @ SRQRepublicans speech</t>
  </si>
  <si>
    <t>https://twitter.com/realDonaldTrump/status/601540613276860416</t>
  </si>
  <si>
    <t>"Negotiation is a true talent. It is an art. And our politicians are killing our country b/c they don't have it." - @ SRQRepublicans speech</t>
  </si>
  <si>
    <t>https://twitter.com/realDonaldTrump/status/601541321699041280</t>
  </si>
  <si>
    <t>"Many Republicans support TPP. They are stupid. We have stupid Republicans too. We need to keep jobs here!" - my @ SRQRepublicans speech</t>
  </si>
  <si>
    <t>https://twitter.com/realDonaldTrump/status/601543639819546625</t>
  </si>
  <si>
    <t>Via @ ABCPolitics by @ ajdukakis &amp; @ rickklein: "Mr. Trump Goes to Washington And Talks 2016"http://abcnews.go.com/Politics/mr-trump-washington-donald-2016/story?id=31202403 ‚Ä¶</t>
  </si>
  <si>
    <t>https://twitter.com/realDonaldTrump/status/601544572498509824</t>
  </si>
  <si>
    <t>"I am going to save Social Security without any cuts. I know where to get the money from. Nobody else does." - my @ SRQRepublicans speech</t>
  </si>
  <si>
    <t>https://twitter.com/realDonaldTrump/status/601545879280025600</t>
  </si>
  <si>
    <t>"I said don't invade Iraq from the very beginning." - my @ SRQRepublicans speech</t>
  </si>
  <si>
    <t>https://twitter.com/realDonaldTrump/status/601548849904234497</t>
  </si>
  <si>
    <t>Audience chanting "RUN TRUMP RUN!" during my my @ SRQRepublicans speech! They are going to be very happy...</t>
  </si>
  <si>
    <t>https://twitter.com/realDonaldTrump/status/601550588401319938</t>
  </si>
  <si>
    <t>"Our country is not going to have a comeback with any politician." - my @ SRQRepublicans speech</t>
  </si>
  <si>
    <t>https://twitter.com/realDonaldTrump/status/601551956117708800</t>
  </si>
  <si>
    <t>"If I run, and if I win, our country will be great again." - last line of my @ SRQRepublicans speech</t>
  </si>
  <si>
    <t>https://twitter.com/realDonaldTrump/status/601765352817729536</t>
  </si>
  <si>
    <t>Trump Golf Links at Ferry Point: Grand Opening next Tuesday May 26th at 11 AM. Jack Nicklaus will be joining me. http://www.trump.com/Golf_Clubs/Bronx/bronx.asp ‚Ä¶</t>
  </si>
  <si>
    <t>https://twitter.com/realDonaldTrump/status/601771442850639872</t>
  </si>
  <si>
    <t>"@BHLiberty @ realDonaldTrump I will look forward to your debate performance! I believe this country could use a leader like you! Good luck!"</t>
  </si>
  <si>
    <t>@BHLiberty @</t>
  </si>
  <si>
    <t>https://twitter.com/realDonaldTrump/status/601778632277778432</t>
  </si>
  <si>
    <t>‚ÄúPatriotism is supporting your country all the time, and your government when it deserves it.‚Äù ‚Äì Mark Twain</t>
  </si>
  <si>
    <t>https://twitter.com/realDonaldTrump/status/601779145627033600</t>
  </si>
  <si>
    <t>On this Memorial Day holiday, we honor our fallen soldiers who have made the greatest sacrifice for freedom. They are our country‚Äôs finest.</t>
  </si>
  <si>
    <t>https://twitter.com/realDonaldTrump/status/601780898711863296</t>
  </si>
  <si>
    <t>A strong America creates opportunity and growth. We just need to change Washington. Let‚Äôs Make America Great Again!https://www.donaldjtrump.com/</t>
  </si>
  <si>
    <t>https://twitter.com/realDonaldTrump/status/601958470473142272</t>
  </si>
  <si>
    <t>I told @ megynkelly that @ oreillyfactor and I had identical views on a certain issue and she cut it out of the taped interview. Why? Too bad!</t>
  </si>
  <si>
    <t>https://twitter.com/realDonaldTrump/status/601962318637981696</t>
  </si>
  <si>
    <t>" @ AlexPascal123: @ realDonaldTrump @ megynkelly @ oreillyfactor Students at New York Institute of Technology are rooting for you Mr. Trump!"</t>
  </si>
  <si>
    <t>https://twitter.com/realDonaldTrump/status/601963004842868736</t>
  </si>
  <si>
    <t>" @ DannyLofaro: @ realDonaldTrump @ megynkelly @ oreillyfactor all I have to say is- TRUMP FOR PRESIDENT!" Stay tuned!</t>
  </si>
  <si>
    <t>https://twitter.com/realDonaldTrump/status/601963451683069952</t>
  </si>
  <si>
    <t>" @ aa_trevino: @ megynkelly @ oreillyfactor Donald, it's more important for @ oreillyfactor to have your views than viceversa, don't sweat it"</t>
  </si>
  <si>
    <t>https://twitter.com/realDonaldTrump/status/601964042345959425</t>
  </si>
  <si>
    <t>"@James00549702: @ megynkelly @ oreillyfactor Sometimes Megyn thinks she has an agenda. It pays to be "humble" &amp; just report the news!!"</t>
  </si>
  <si>
    <t>@James00549702 @ @</t>
  </si>
  <si>
    <t>https://twitter.com/realDonaldTrump/status/601964106187411456</t>
  </si>
  <si>
    <t>"@turkeyofmurica: @ realDonaldTrump @ megynkelly @ oreillyfactor Competing show!"</t>
  </si>
  <si>
    <t>@turkeyofmurica @ @ @</t>
  </si>
  <si>
    <t>https://twitter.com/realDonaldTrump/status/601964191210196992</t>
  </si>
  <si>
    <t>" @ DannyLofaro: @ realDonaldTrump @ megynkelly @ oreillyfactor all I have to say is- TRUMP FOR PRESIDENT!"</t>
  </si>
  <si>
    <t>https://twitter.com/realDonaldTrump/status/601964920750616576</t>
  </si>
  <si>
    <t>" @ VerumEstLiberta: @ megynkelly @ oreillyfactor Donald it's all lip flappin till you get serious...Are you in or just playing us?" JUNE!!!!</t>
  </si>
  <si>
    <t>https://twitter.com/realDonaldTrump/status/601965081941909504</t>
  </si>
  <si>
    <t>" @ dfberger23: Wait @ realDonaldTrump is really running for President? Just saw his campaign site!</t>
  </si>
  <si>
    <t>https://twitter.com/realDonaldTrump/status/601965182626172928</t>
  </si>
  <si>
    <t>"@DirtyHouseGuy: Why won't you run for # POTUS and just shut all these idiots up once and for all?? Show them how is should be done!!"</t>
  </si>
  <si>
    <t>https://twitter.com/realDonaldTrump/status/601965773565865984</t>
  </si>
  <si>
    <t>" @ TpGraf82: I'm surprised @ fox didn't quote all of @ realDonaldTrump Hopefully in June they will be quoting you right! # Trump2016"</t>
  </si>
  <si>
    <t>https://twitter.com/realDonaldTrump/status/601966010128826368</t>
  </si>
  <si>
    <t>"@ryanbushby: @ realDonaldTrump Announce you're running already! We need you! # Trump2016" I agree, our country is dying!</t>
  </si>
  <si>
    <t>https://twitter.com/realDonaldTrump/status/601966046862532609</t>
  </si>
  <si>
    <t>"@goldregime: I'm sold on @ realDonaldTrump, # TRUMP for president!"</t>
  </si>
  <si>
    <t>@goldregime @</t>
  </si>
  <si>
    <t>https://twitter.com/realDonaldTrump/status/601966364081926144</t>
  </si>
  <si>
    <t>"@HoboWill: @ realDonaldTrump you are convincing me more and more.." That's good news!</t>
  </si>
  <si>
    <t>@HoboWill @</t>
  </si>
  <si>
    <t>https://twitter.com/realDonaldTrump/status/601967503242301440</t>
  </si>
  <si>
    <t>" @ CarterDeKeyser: People get so mad when I tell them the only person I would even consider voting for in 2016 is @ realDonaldTrump if he runs</t>
  </si>
  <si>
    <t>https://twitter.com/realDonaldTrump/status/602252701381087232</t>
  </si>
  <si>
    <t>" @ kamwaters: @ realDonaldTrump Can't wait for your exciting June announcement! Keep posting videos, they're always informative. # Trump2016"</t>
  </si>
  <si>
    <t>https://twitter.com/realDonaldTrump/status/602253088318214145</t>
  </si>
  <si>
    <t>" @ thedanid: I see you, boss @ realDonaldTrump https://twitter.com/thedanid/status/602243371977998336/photo/1pic.twitter.com/dVZjQTXNXd "</t>
  </si>
  <si>
    <t>https://twitter.com/realDonaldTrump/status/602253219272720384</t>
  </si>
  <si>
    <t>"@SeanlaiC: RT @JeanRalphiooo I would endorse @ realDonaldTrump in a presidential run!"</t>
  </si>
  <si>
    <t>@SeanlaiC @JeanRalphiooo @</t>
  </si>
  <si>
    <t>https://twitter.com/realDonaldTrump/status/602253425963859968</t>
  </si>
  <si>
    <t>" @ 2014_vince: @ realDonaldTrump strong clear decisive leader needed..vote trump" Thank you!</t>
  </si>
  <si>
    <t>https://twitter.com/realDonaldTrump/status/602253954060279808</t>
  </si>
  <si>
    <t>" @ CahlRStorrie: For my birthday today I'd like to see @ realDonaldTrump make it official that he's running for president! # DT2016 # Trump2016"</t>
  </si>
  <si>
    <t>https://twitter.com/realDonaldTrump/status/602254043260542977</t>
  </si>
  <si>
    <t>" @ kcef35: Best looking building in Chicago @ realDonaldTrump pic.twitter.com/79qi9AZtj6"</t>
  </si>
  <si>
    <t>https://twitter.com/realDonaldTrump/status/602254978158309376</t>
  </si>
  <si>
    <t>"@mjnstn: Very entertaining interview with @ realDonaldTrump. Last quote in article is hilarious .. http://www.dailymail.co.uk/news/article-3093304/On-757-Donald-Trump-dishes-Rand-Paul-Mitt-Romney-100-million-wont-help-Jeb-Bush.html ‚Ä¶" Thank you.</t>
  </si>
  <si>
    <t>@mjnstn @</t>
  </si>
  <si>
    <t>https://twitter.com/realDonaldTrump/status/602255639025426433</t>
  </si>
  <si>
    <t>" @ brianjames75: @ GOP, don't choke again! Choose America's boldest leader to date. @ realDonaldTrump # GoBigUSA pic.twitter.com/QcUXlwdNNq"</t>
  </si>
  <si>
    <t>https://twitter.com/realDonaldTrump/status/602257227353825280</t>
  </si>
  <si>
    <t>" @ bamayorgo1: @ realDonaldTrump would be better then Jeb Bush" By a whole lot!</t>
  </si>
  <si>
    <t>https://twitter.com/realDonaldTrump/status/602257527263404034</t>
  </si>
  <si>
    <t>" @ AB_CutRock: AIR FORCE TRUMP: The zillionaire pol dishes about Rand, Mitt and Jeb http://dailym.ai/1IQ6BW0 via @ MailOnline"</t>
  </si>
  <si>
    <t>https://twitter.com/realDonaldTrump/status/602258323010920448</t>
  </si>
  <si>
    <t>" @ RealClearNews: After years of fanfare, will # DonaldTrump run? @ RebeccaGBerg reports: http://bit.ly/1K5lvFd pic.twitter.com/zBHSFAwLhF"</t>
  </si>
  <si>
    <t>https://twitter.com/realDonaldTrump/status/602258539776745472</t>
  </si>
  <si>
    <t>" @ DRUDGE_REPORT: Opens private 757 jet to reporters... http://drudge.tw/1IU2aYD "</t>
  </si>
  <si>
    <t>https://twitter.com/realDonaldTrump/status/602259534384603136</t>
  </si>
  <si>
    <t>https://twitter.com/realDonaldTrump/status/602259624125931520</t>
  </si>
  <si>
    <t>" @ theblaze: Donald Trump says he‚Äôd be the ‚Äúgreatest representative of the Christians" if elected president http://www.theblaze.com/stories/2015/05/20/donald-trump-has-a-major-pledge-for-christians-across-the-globe-if-he-becomes-president/ ‚Ä¶"</t>
  </si>
  <si>
    <t>https://twitter.com/realDonaldTrump/status/602260040611921920</t>
  </si>
  <si>
    <t>" @ ABCPolitics: Donald Trump speaks on 2016ers, says Jeb Bush "stumbling.‚Äù http://abcn.ws/1JApHhZ pic.twitter.com/QGqSKUielq"</t>
  </si>
  <si>
    <t>https://twitter.com/realDonaldTrump/status/602260364546408448</t>
  </si>
  <si>
    <t>" @ thehill: Donald Trump: "I have created tens of thousands of jobs" http://hill.cm/1XwJEwb pic.twitter.com/HUTV6CDphY"</t>
  </si>
  <si>
    <t>https://twitter.com/realDonaldTrump/status/602291292618530816</t>
  </si>
  <si>
    <t>" @ JDCorbinPM: VIDEO: Donald Trump Issues Epic Promise to # Christians if Elected President http://conservativetribune.com/trump-issues-epic-promise/ ‚Ä¶"</t>
  </si>
  <si>
    <t>https://twitter.com/realDonaldTrump/status/602291740113039361</t>
  </si>
  <si>
    <t>" @ Trading: Money was never a big motivation for me, except as a way to keep score. The real excitement is playing the game - Donald Trump</t>
  </si>
  <si>
    <t>https://twitter.com/realDonaldTrump/status/602291828696719360</t>
  </si>
  <si>
    <t>" @ republicbuzz: Is the White House Big Enough for Donald Trump? | RealClearPolitics http://dlvr.it/9xZXFl pic.twitter.com/AekvGVMEiB"</t>
  </si>
  <si>
    <t>https://twitter.com/realDonaldTrump/status/602292429597888512</t>
  </si>
  <si>
    <t>Think BIG! You are going to be thinking anyway, so you might as well think BIG!</t>
  </si>
  <si>
    <t>https://twitter.com/realDonaldTrump/status/602296438907871234</t>
  </si>
  <si>
    <t>" @ sintianiej: Yes, this is our next president - Donald Trump. In 2016 election America vote DJT pic.twitter.com/6ZJqyKzz5n"</t>
  </si>
  <si>
    <t>https://twitter.com/realDonaldTrump/status/602309292826468353</t>
  </si>
  <si>
    <t>Nobody understands politicians like I do - all talk and no action. They will never get our country where it needs to be, truly great again!</t>
  </si>
  <si>
    <t>https://twitter.com/realDonaldTrump/status/602571404861636608</t>
  </si>
  <si>
    <t>I would like to wish everyone, including all haters and losers (of which, sadly, there are many) a truly happy and enjoyable Memorial Day!</t>
  </si>
  <si>
    <t>https://twitter.com/realDonaldTrump/status/602770509948919809</t>
  </si>
  <si>
    <t>" @ geoff_deweaver: Who`s the (social media) King of New York? - http://go.shr.lc/1mh8z22 via @ PeerIndex # congrats @ realDonaldTrump @ jimmyfallon</t>
  </si>
  <si>
    <t>https://twitter.com/realDonaldTrump/status/602778782202724352</t>
  </si>
  <si>
    <t>I will be interviewed on @ foxandfriends at 7:00 A.M.</t>
  </si>
  <si>
    <t>https://twitter.com/realDonaldTrump/status/602797310129664002</t>
  </si>
  <si>
    <t>" @ 05FXDLI: @ realDonaldTrump As usual, great pinpointed analysis of the world situation. I enjoy your frankness and honesty." Thanks.</t>
  </si>
  <si>
    <t>https://twitter.com/realDonaldTrump/status/602797535716110337</t>
  </si>
  <si>
    <t>" @ BLG216: @ realDonaldTrump We're all very proud of you, Donald ."</t>
  </si>
  <si>
    <t>https://twitter.com/realDonaldTrump/status/602797845746442240</t>
  </si>
  <si>
    <t>" @ belllabooo13: @ realDonaldTrump @ foxandfriends keep telling it like it truly is! God Bless You And Yours!!"</t>
  </si>
  <si>
    <t>https://twitter.com/realDonaldTrump/status/602797921780822016</t>
  </si>
  <si>
    <t>" @ AplemonLemon: @ realDonaldTrump I enjoyed hearing you again this Memorial Day ! I am partial to you - trustworthy American"</t>
  </si>
  <si>
    <t>https://twitter.com/realDonaldTrump/status/602798057965641729</t>
  </si>
  <si>
    <t>" @ belllabooo13: @ foxandfriends Loved all you had to say today!! So true all of it! That's what we need to hear Truth!! You give me HOPE!!"</t>
  </si>
  <si>
    <t>https://twitter.com/realDonaldTrump/status/602799392555474944</t>
  </si>
  <si>
    <t>" @ tdg_tom: @ realDonaldTrump we can't get you in the WH fast enough. The drip/drip of horrendous policies is now a flood." Go get 'em!</t>
  </si>
  <si>
    <t>https://twitter.com/realDonaldTrump/status/602799595744305152</t>
  </si>
  <si>
    <t>" @ tdg_tom: @ realDonaldTrump we can't get you in the WH fast enough. The drip/drip of horrendous policies is now a flood." Watch.</t>
  </si>
  <si>
    <t>https://twitter.com/realDonaldTrump/status/602985288135217152</t>
  </si>
  <si>
    <t>" @ _Snurk: @ realDonaldTrump TRUMP: Hero. Energetic,savvy AMERICAN!! Need America strong. SAVIOR! # MakeAmericaGreatAgain # Tump2016"</t>
  </si>
  <si>
    <t>https://twitter.com/realDonaldTrump/status/602987096064659456</t>
  </si>
  <si>
    <t>The middle-class has become the new poor in this country and our incompetent politicians are unable to do anything about it.They don't care!</t>
  </si>
  <si>
    <t>https://twitter.com/realDonaldTrump/status/602992056575913984</t>
  </si>
  <si>
    <t>" @ thehill: Donald Trump on Mexico: "I would build a wall like nobody can build a wall" http://hill.cm/wMH25Np pic.twitter.com/sVZoergra9" True.</t>
  </si>
  <si>
    <t>https://twitter.com/realDonaldTrump/status/602992523989094400</t>
  </si>
  <si>
    <t>" @ persdevquotes: ¬´ I try to learn from the past, but I plan for the future by focusing exclusively on the present - Donald Trump</t>
  </si>
  <si>
    <t>https://twitter.com/realDonaldTrump/status/602995572166041601</t>
  </si>
  <si>
    <t>" @ JohnFromCranber: Donald Trump: "Never a Greater Enemy to Israel Than Obama" http://www.wnd.com/2014/11/trump-never-a-greater-enemy-to-israel-than-obama/ ‚Ä¶ Iran/Nukes</t>
  </si>
  <si>
    <t>https://twitter.com/realDonaldTrump/status/603018101135953920</t>
  </si>
  <si>
    <t>" @ Vinnie_109: @ WalkerLaflin @ katie_0303 we need @ realDonaldTrump to run and we would be good"</t>
  </si>
  <si>
    <t>https://twitter.com/realDonaldTrump/status/603018818881982464</t>
  </si>
  <si>
    <t>" @ KathyPenree: First time at Doral since the renovations, wow! Fantastic job @ realDonaldTrump @ IvankaTrump" Thanks.</t>
  </si>
  <si>
    <t>https://twitter.com/realDonaldTrump/status/603019455745101825</t>
  </si>
  <si>
    <t>" @ cclkm: @ realDonaldTrump I beg you to run" Stay tuned!</t>
  </si>
  <si>
    <t>https://twitter.com/realDonaldTrump/status/603019884398796800</t>
  </si>
  <si>
    <t>"@RobertoAG415: Economically,DonaldTrump is what America needs.I dont know if he's running or not, but I'm voting Donald Trump for President</t>
  </si>
  <si>
    <t>https://twitter.com/realDonaldTrump/status/603020123797069824</t>
  </si>
  <si>
    <t>" @ jmac188: @ realDonaldTrump i so believe in you!!" Thank you.</t>
  </si>
  <si>
    <t>https://twitter.com/realDonaldTrump/status/603020947751329793</t>
  </si>
  <si>
    <t>" @ rtesta: Like I said before we need to run the country more like a business. Who better than @ realDonaldTrump to turn us around. # Trump2016</t>
  </si>
  <si>
    <t>https://twitter.com/realDonaldTrump/status/603021974173032450</t>
  </si>
  <si>
    <t>" @ HMunjal: David @ Letterman's Top 10: The @ Forbes List Members Who've Appeared The Most http://onforb.es/1HtifmC - @ realDonaldTrump: 21 times!</t>
  </si>
  <si>
    <t>https://twitter.com/realDonaldTrump/status/603022682666442754</t>
  </si>
  <si>
    <t>" @ GirlCant_helpit: DonaldTrump Everyone wants you to run. Why don't you? You would be perfect. President Donald Trump has a good ring to it</t>
  </si>
  <si>
    <t>https://twitter.com/realDonaldTrump/status/603022945276055552</t>
  </si>
  <si>
    <t>" @ SunshineKhali: @ realDonaldTrump @ rtesta O personally I think you would be a great president for our country # Leadership"</t>
  </si>
  <si>
    <t>https://twitter.com/realDonaldTrump/status/603023241511329792</t>
  </si>
  <si>
    <t>" @ jkapper15: @ realDonaldTrump please deeply consider running for office. Cannot think of a better candidate # Trump2016" Thanks.</t>
  </si>
  <si>
    <t>https://twitter.com/realDonaldTrump/status/603024473743302656</t>
  </si>
  <si>
    <t>" @ sheveeta: Can't think of a better candidate. -Donald Trump"</t>
  </si>
  <si>
    <t>https://twitter.com/realDonaldTrump/status/603024944377831424</t>
  </si>
  <si>
    <t>" @ MELANIATRUMP: @ realDonaldTrump pic.twitter.com/ha6dgSQVzg"</t>
  </si>
  <si>
    <t>https://twitter.com/realDonaldTrump/status/603167301920235520</t>
  </si>
  <si>
    <t>I will be going to Trump Links at Ferry Point for the official opening of this long delayed (but future NYC treasure) course. Great job "D"</t>
  </si>
  <si>
    <t>https://twitter.com/realDonaldTrump/status/603167442400092160</t>
  </si>
  <si>
    <t>" @ rosannascotto: Coming up @ realDonaldTrump on # GDNY talking about his new golf course in the Bronx! What else is on your mind?"</t>
  </si>
  <si>
    <t>https://twitter.com/realDonaldTrump/status/603167635258343424</t>
  </si>
  <si>
    <t>" @ robertpatrickmc: @ GovernorPataki didnt shine as governor in NYS why would he become president of the united states @ realDonaldTrump" True!</t>
  </si>
  <si>
    <t>https://twitter.com/realDonaldTrump/status/603168137329119232</t>
  </si>
  <si>
    <t>" @ NiccoBigalli: @ realDonaldTrump # Trumpforpresident" MAKE AMERICA GREAT AGAIN!</t>
  </si>
  <si>
    <t>https://twitter.com/realDonaldTrump/status/603168329642156032</t>
  </si>
  <si>
    <t>" @ _Aleshaxo: Good morning @ realDonaldTrump I'm still hoping to hear # Trump2016 You've my vote." Stay tuned!</t>
  </si>
  <si>
    <t>https://twitter.com/realDonaldTrump/status/603168600304832512</t>
  </si>
  <si>
    <t>" @ kenbu1: @ realDonaldTrump Waiting to hear you will run for President in 2016." Watch.</t>
  </si>
  <si>
    <t>https://twitter.com/realDonaldTrump/status/603168846372036608</t>
  </si>
  <si>
    <t>" @ wendy1134: @ realDonaldTrump @ NiccoBigalli Things would be so much better! # Trumpforpresident" True.</t>
  </si>
  <si>
    <t>https://twitter.com/realDonaldTrump/status/603168898058452993</t>
  </si>
  <si>
    <t>" @ _Aleshaxo: @ realDonaldTrump Now that just put a smile on my face! Keeping the faith that you will run. # Trump2016"</t>
  </si>
  <si>
    <t>https://twitter.com/realDonaldTrump/status/603245110046896128</t>
  </si>
  <si>
    <t>My honor. https://twitter.com/bonjourtoby/status/603226768409956352 ‚Ä¶</t>
  </si>
  <si>
    <t>https://twitter.com/realDonaldTrump/status/603265744080625664</t>
  </si>
  <si>
    <t>Whether you think you can or think you can't---you are right. -- Henry Ford</t>
  </si>
  <si>
    <t>https://twitter.com/realDonaldTrump/status/603275253310169088</t>
  </si>
  <si>
    <t>If any candidate believes that with what we know today we still should have invaded Iraq then they are unqualified to be Commander-in-Chief.</t>
  </si>
  <si>
    <t>https://twitter.com/realDonaldTrump/status/603278895119474688</t>
  </si>
  <si>
    <t>Entrepreneurs: See yourself as victorious--look at the solution, not the problem.</t>
  </si>
  <si>
    <t>https://twitter.com/realDonaldTrump/status/603279413464190977</t>
  </si>
  <si>
    <t>https://twitter.com/realDonaldTrump/status/603279849814433792</t>
  </si>
  <si>
    <t>Entrepreneurs: Realize that persistence can go a long way. Being stubborn is often an attribute.</t>
  </si>
  <si>
    <t>https://twitter.com/realDonaldTrump/status/603290019676168193</t>
  </si>
  <si>
    <t>‚ÄúEveryone's dream can come true if you just stick to it and work hard.‚Äù - @ serenawilliams</t>
  </si>
  <si>
    <t>https://twitter.com/realDonaldTrump/status/603309709236510720</t>
  </si>
  <si>
    <t>. @ AnnCoulter's new book-- "Adios, America! The Left's Plan to Turn Our Country into a Third World Hellhole"-- is a great read. Good job!</t>
  </si>
  <si>
    <t>https://twitter.com/realDonaldTrump/status/603357617600253955</t>
  </si>
  <si>
    <t>" @ therealtommydel:1 &amp; only POTUS candidate 2 support Tom Brady deserves the White House. Clear judgment &amp; common sense for USA ! # FreeBrady"</t>
  </si>
  <si>
    <t>https://twitter.com/realDonaldTrump/status/603357923314638848</t>
  </si>
  <si>
    <t>" @ TrumpFerryPoint: Two great families come together to create a masterpiece. # GrandOpening DonaldTrump @ jacknicklaus pic.twitter.com/R1AVPqho5a"</t>
  </si>
  <si>
    <t>https://twitter.com/realDonaldTrump/status/603357979749044224</t>
  </si>
  <si>
    <t>" @ caholcom53: @ realDonaldTrump @ AnnCoulter # trump2016 # MakingAmericaGreatAgain"</t>
  </si>
  <si>
    <t>https://twitter.com/realDonaldTrump/status/603358447946567680</t>
  </si>
  <si>
    <t>" @ pepsidaisy: @ realDonaldTrump It's almost June &amp; time for the big announcement!! # MakeAmericaGreatAgain # Trump2016 # TrumpForPresident"</t>
  </si>
  <si>
    <t>https://twitter.com/realDonaldTrump/status/603358499087745025</t>
  </si>
  <si>
    <t>" @ 2014_vince: @ realDonaldTrump bring jobs back from asia and mexico..vote trump for wage justice"</t>
  </si>
  <si>
    <t>https://twitter.com/realDonaldTrump/status/603358943017046016</t>
  </si>
  <si>
    <t>"@saves_umoney: @ IvankaTrump @ SandraSmithFox @ TrumpFerryPoint @ FoxBusiness Great interview Sandra. Ivanka kicks butt and takes names"</t>
  </si>
  <si>
    <t>@saves_umoney @ @ @ @</t>
  </si>
  <si>
    <t>https://twitter.com/realDonaldTrump/status/603360027852808192</t>
  </si>
  <si>
    <t>" @ papaouch: @ TomEvans1972 @ realDonaldTrump Iraqis will never learn to fight if we continue to bail them out..."</t>
  </si>
  <si>
    <t>https://twitter.com/realDonaldTrump/status/603360147319201792</t>
  </si>
  <si>
    <t>" @ 2014_vince: I am praying sir u wil b president in 2016..end the scam of foreign aid..make other countries PAY for help..you INSPIRE..."</t>
  </si>
  <si>
    <t>https://twitter.com/realDonaldTrump/status/603360207121559552</t>
  </si>
  <si>
    <t>"@davevin73: @ realDonaldTrump You should be president, I signed up for Twitter just to tell you this. A lot of Americans feel the same way"</t>
  </si>
  <si>
    <t>@davevin73 @</t>
  </si>
  <si>
    <t>https://twitter.com/realDonaldTrump/status/603360532150788096</t>
  </si>
  <si>
    <t>" @ DNorrell: @ Judgenap @freedomlives999 DonaldTrump trump is the only non politician who will actually do what he says. All the rest all talk</t>
  </si>
  <si>
    <t>https://twitter.com/realDonaldTrump/status/603361138160599040</t>
  </si>
  <si>
    <t>"@bfree3423: @ TrumpFerryPoint honored to be at the Grand Opening Ceremony of Trump National Ferry Point today pic.twitter.com/3OkinZBggi"</t>
  </si>
  <si>
    <t>@bfree3423 @</t>
  </si>
  <si>
    <t>https://twitter.com/realDonaldTrump/status/603361519192174592</t>
  </si>
  <si>
    <t>" @ IvankaTrump: Ivanka talks @ trumpferrypoint with @ foxbusiness! Watch the video: http://buff.ly/1HuXYuu DonaldTrump @ TrumpGolf # trumpgolf</t>
  </si>
  <si>
    <t>https://twitter.com/realDonaldTrump/status/603362659824705537</t>
  </si>
  <si>
    <t>Will be doing @ greta interview tomorrow. So much to talk about!</t>
  </si>
  <si>
    <t>https://twitter.com/realDonaldTrump/status/603363343508893697</t>
  </si>
  <si>
    <t>" @ JeniferStevens: @ TrumpFerryPoint No one builds a golf course better than you. Played Trump Ireland and Scotland as well as US" Thanks Jen!</t>
  </si>
  <si>
    <t>https://twitter.com/realDonaldTrump/status/603363509120966658</t>
  </si>
  <si>
    <t>" @ VinceFox73: DonaldTrump @ DNorrell @ Judgenap @freedomlives999 Which is why he should run and show these clowns how things should be done."</t>
  </si>
  <si>
    <t>https://twitter.com/realDonaldTrump/status/603363810817265665</t>
  </si>
  <si>
    <t>"@alexx4111: @ realDonaldTrump I don't even live in the States, but I would still vote for you. Trump4President"</t>
  </si>
  <si>
    <t>@alexx4111 @</t>
  </si>
  <si>
    <t>https://twitter.com/realDonaldTrump/status/603364305115971585</t>
  </si>
  <si>
    <t>" @ nitya_lal: @ realDonaldTrump You should be president! I believe in you # Trump2016" Thanks.</t>
  </si>
  <si>
    <t>https://twitter.com/realDonaldTrump/status/603418930632327168</t>
  </si>
  <si>
    <t>" @ BabyFuzz1969: I want to see YOU represent, we, the people who want our country back. You will be the shining star at August 4th debate!"</t>
  </si>
  <si>
    <t>https://twitter.com/realDonaldTrump/status/603420998944333824</t>
  </si>
  <si>
    <t>"@VMilaccio: Jack Nicklaus elated at official grand opening of Ferry Point via @ NYPost Congrats @ realDonaldTrump http://nyp.st/1Hv63PF "</t>
  </si>
  <si>
    <t>@VMilaccio @ @</t>
  </si>
  <si>
    <t>https://twitter.com/realDonaldTrump/status/603421265022574592</t>
  </si>
  <si>
    <t>" @ 2014_vince: @ realDonaldTrump all planet earth wants the deal king trump to clean up the bush..obama mess" Wow, it can be done!</t>
  </si>
  <si>
    <t>https://twitter.com/realDonaldTrump/status/603421428759801856</t>
  </si>
  <si>
    <t>" @ Mitnasty33: @ realDonaldTrump "Politicians and diapers must be changed often, and for the same reason." - Mark Twain" So true.</t>
  </si>
  <si>
    <t>https://twitter.com/realDonaldTrump/status/603421658142113792</t>
  </si>
  <si>
    <t>" @ 2014_vince: @ njm4250 That means he can get the better of china..china control bush.obama.....Trump uses,controls china.never loses"</t>
  </si>
  <si>
    <t>https://twitter.com/realDonaldTrump/status/603421868268384256</t>
  </si>
  <si>
    <t>" @ GameANew: @ realDonaldTrump # Trump2016 # ARealLeader # USA And God Bless our Troops! # Navy # Army # Marines # CoastGuard" Thanks.</t>
  </si>
  <si>
    <t>https://twitter.com/realDonaldTrump/status/603426547060625408</t>
  </si>
  <si>
    <t>" @ BlueWaterDays: Would rather have a dynamic, experienced businessman than a corrupt professional politician in the oval office DonaldTrump"</t>
  </si>
  <si>
    <t>https://twitter.com/realDonaldTrump/status/603427160922128384</t>
  </si>
  <si>
    <t>" @ ashbakali: "Sheer persistence is the difference between success and failure." Donald Trump"</t>
  </si>
  <si>
    <t>https://twitter.com/realDonaldTrump/status/603543448545812480</t>
  </si>
  <si>
    <t>A quote from the late, great golfer, Sam Snead: "Practice puts brains in your muscles!" THIS IS TRUE ALSO IN LIFE.</t>
  </si>
  <si>
    <t>https://twitter.com/realDonaldTrump/status/603599092095307776</t>
  </si>
  <si>
    <t>On 800 pristine Miami acres, @ TrumpDoral boasts luxurious accommodations, world-class dining &amp; championship golf http://www.trumphotelcollection.com/miami/doral-miami-resorts.php ‚Ä¶</t>
  </si>
  <si>
    <t>https://twitter.com/realDonaldTrump/status/603601573034467328</t>
  </si>
  <si>
    <t>https://twitter.com/realDonaldTrump/status/603604778573242369</t>
  </si>
  <si>
    <t>" @ danscire @ realDonaldTrump Hi Mr. Trump I was at the new Ferry Point Golf Club today and it is Beautiful!" Thanks. Enjoy!</t>
  </si>
  <si>
    <t>https://twitter.com/realDonaldTrump/status/603631285777596417</t>
  </si>
  <si>
    <t>In business, you make decisions that are in your best interests. Time for the US gov't to do the same. Let‚Äôs Make America Great Again!</t>
  </si>
  <si>
    <t>https://twitter.com/realDonaldTrump/status/603631984506707969</t>
  </si>
  <si>
    <t>‚Äú @ jacknicklaus elated at official grand opening of @ TrumpFerryPoint‚Äù http://nypost.com/2015/05/26/jack-nicklaus-elated-at-official-grand-opening-of-ferry-point/ ‚Ä¶ via @ nypost by @NYPost_Willis</t>
  </si>
  <si>
    <t>https://twitter.com/realDonaldTrump/status/603641476984250368</t>
  </si>
  <si>
    <t>Good advice from my father: "Know everything you can about what you're doing." -- Fred C. Trump</t>
  </si>
  <si>
    <t>https://twitter.com/realDonaldTrump/status/603641737408598017</t>
  </si>
  <si>
    <t>Good advice from my mother: "Trust in God and be true to yourself." -- Mary Trump</t>
  </si>
  <si>
    <t>https://twitter.com/realDonaldTrump/status/603710403856728065</t>
  </si>
  <si>
    <t>"@BinkyBoo415: @ realDonaldTrump must run &amp; must win! #2016"</t>
  </si>
  <si>
    <t>@BinkyBoo415 @</t>
  </si>
  <si>
    <t>https://twitter.com/realDonaldTrump/status/603715882158796801</t>
  </si>
  <si>
    <t>" @ fxlozano: @ FoxNews @ realDonaldTrump he is transforming America"</t>
  </si>
  <si>
    <t>https://twitter.com/realDonaldTrump/status/603716121791959040</t>
  </si>
  <si>
    <t>" @ wendyb5372: @ greta @ realDonaldTrump I love Mr. Trump's honesty. We need an honest and passionate leader and FIRE THE REST!"</t>
  </si>
  <si>
    <t>https://twitter.com/realDonaldTrump/status/603716218470666240</t>
  </si>
  <si>
    <t>" @ raven_claw2: @ realDonaldTrump You're right Mr. Trump I am fed up with politicians! We need You to Lead America and make our nation Great."</t>
  </si>
  <si>
    <t>https://twitter.com/realDonaldTrump/status/603730574071693312</t>
  </si>
  <si>
    <t>" @ meltsch: @ FoxNewsInsider @ realDonaldTrump @ greta I agree with this man in every way , too bad more americans don't wake up ."</t>
  </si>
  <si>
    <t>https://twitter.com/realDonaldTrump/status/603731769003769856</t>
  </si>
  <si>
    <t>" @ DanteDMoney: @ FoxNews YES "Donald" right again...but they had Give'm Hell Harry for Pres...Not Pres Tweedledum &amp; the nanny congress!"</t>
  </si>
  <si>
    <t>https://twitter.com/realDonaldTrump/status/603736428695187456</t>
  </si>
  <si>
    <t>" @ suzannesaxx: @ realDonaldTrump pic.twitter.com/Zf93Kcv6On"</t>
  </si>
  <si>
    <t>https://twitter.com/realDonaldTrump/status/603736795789062144</t>
  </si>
  <si>
    <t>" @ GinaJarGirl: @ realDonaldTrump @ raven_claw2 Please Please run! This country is going down the drain, and it can't continue."</t>
  </si>
  <si>
    <t>https://twitter.com/realDonaldTrump/status/603738093401804800</t>
  </si>
  <si>
    <t>" @ HowardJax50: Bush and Obama surrounded themselves with inept yes men. Trump will take advice from the finest nonpartisans in America!"</t>
  </si>
  <si>
    <t>https://twitter.com/realDonaldTrump/status/603738384230699008</t>
  </si>
  <si>
    <t>" @ puppyslug: @ realDonaldTrump Fed UP with stupid polititians! Donald Trump is SMART! He can make things GO! Please # MakeAmericaGreatAgain!!"</t>
  </si>
  <si>
    <t>https://twitter.com/realDonaldTrump/status/603738817837805569</t>
  </si>
  <si>
    <t>" @ MELANIATRUMP: Yesterday @ TrumpFerryPoint opening day @ realDonaldTrump @ jacknicklaus # golf pic.twitter.com/KzVvAk7euD" A great lady!</t>
  </si>
  <si>
    <t>https://twitter.com/realDonaldTrump/status/603739021148364800</t>
  </si>
  <si>
    <t>" @ hokie6: @ FoxNews @ realDonaldTrump the art of the deal in action. There's a pinch of Reagan in there." Thank you.</t>
  </si>
  <si>
    <t>https://twitter.com/realDonaldTrump/status/603747140247105536</t>
  </si>
  <si>
    <t>" @ dakotanina: . @ realDonaldTrump: "We have a president who has no clue what he's doing." # Greta pic.twitter.com/S97l2WzlYA"</t>
  </si>
  <si>
    <t>https://twitter.com/realDonaldTrump/status/603747361630846976</t>
  </si>
  <si>
    <t>" @ bobby990r_1: @ realDonaldTrump would lead polls the second he announces candidacy! America is waiting for him to LEAD us out of this mess!</t>
  </si>
  <si>
    <t>https://twitter.com/realDonaldTrump/status/603747525296807937</t>
  </si>
  <si>
    <t>" @ SandraBoag: @ realDonaldTrump Hopefully our future First Lady!!!" She would be amazing!</t>
  </si>
  <si>
    <t>https://twitter.com/realDonaldTrump/status/603747711125426176</t>
  </si>
  <si>
    <t>" @ NecieWelch: @ realDonaldTrump a part of becoming a great leader is to claim it! Do it. # Trump2016"</t>
  </si>
  <si>
    <t>https://twitter.com/realDonaldTrump/status/603747762065256448</t>
  </si>
  <si>
    <t>" @ bella270012: @ realDonaldTrump @ MELANIATRUMP @ TrumpFerryPoint @ jacknicklaus Beautiful Lady!"</t>
  </si>
  <si>
    <t>https://twitter.com/realDonaldTrump/status/603748098037383168</t>
  </si>
  <si>
    <t>" @ RobinFoxNews: @ DanaPerino @ megynkelly @ realDonaldTrump. The only REAL CAPITALIST you can honestly vote for.</t>
  </si>
  <si>
    <t>https://twitter.com/realDonaldTrump/status/603748324651442176</t>
  </si>
  <si>
    <t>" @ BMckenna38: @ realDonaldTrump potentially the most beautiful first lady of all time!!!" True.</t>
  </si>
  <si>
    <t>https://twitter.com/realDonaldTrump/status/603748404125114369</t>
  </si>
  <si>
    <t>" @ CryptOhio: @ realDonaldTrump @ MELANIATRUMP Melania would be the best looking First Lady we've had in a looong time.</t>
  </si>
  <si>
    <t>https://twitter.com/realDonaldTrump/status/603749424406364160</t>
  </si>
  <si>
    <t>" @ oefoif0506: @ realDonaldTrump @ puppyslug RunTrump, kick their A** and get it on the right track"</t>
  </si>
  <si>
    <t>https://twitter.com/realDonaldTrump/status/603749973012905984</t>
  </si>
  <si>
    <t>" @ pmadden86: @ realDonaldTrump Trump hotel Vegas glistening in sunshine pic.twitter.com/o7n1ol784d"</t>
  </si>
  <si>
    <t>https://twitter.com/realDonaldTrump/status/603750139417747457</t>
  </si>
  <si>
    <t>" @ 1MuskyHunter: @ suzannesaxx we need your leadership now in this country - enter the prez race please; time for real change # trumpforprez"</t>
  </si>
  <si>
    <t>https://twitter.com/realDonaldTrump/status/603751406831607808</t>
  </si>
  <si>
    <t>Politicians are all talk and no action. Bush and Rubio couldn't answer simple question on Iraq. They will NEVER make America great again!</t>
  </si>
  <si>
    <t>https://twitter.com/realDonaldTrump/status/603751651648897024</t>
  </si>
  <si>
    <t>" @ RichJohnson1973: @ realDonaldTrump for president"</t>
  </si>
  <si>
    <t>https://twitter.com/realDonaldTrump/status/603752124783185921</t>
  </si>
  <si>
    <t>"@MMValetServicez: "I wasn't satisfied just to earn a good living. I was looking to make a statement.‚Äù ‚Äì Donald Trump</t>
  </si>
  <si>
    <t>https://twitter.com/realDonaldTrump/status/603754737142525952</t>
  </si>
  <si>
    <t>" @ VanityFair: Donald Trump has constructed a wonder of a golf course in the Bronx http://vnty.fr/1d09khK pic.twitter.com/YxweLz5UCj"</t>
  </si>
  <si>
    <t>https://twitter.com/realDonaldTrump/status/603754981255184384</t>
  </si>
  <si>
    <t>https://twitter.com/realDonaldTrump/status/603755204807413760</t>
  </si>
  <si>
    <t>" @ FoxNewsInsider: U.S. Is a 'Laughingstock,' Obama 'Has No Clue What He's Doing' http://insider.foxnews.com/2015/05/27/donald-trump-us-laughingstock-obama-has-no-clue-what-hes-doing ‚Ä¶ @ greta pic.twitter.com/CZRYdKthth"</t>
  </si>
  <si>
    <t>https://twitter.com/realDonaldTrump/status/603755616599932929</t>
  </si>
  <si>
    <t>https://twitter.com/realDonaldTrump/status/603783872027955202</t>
  </si>
  <si>
    <t>" @ 1MuskyHunter: @ realDonaldTrump @ suzannesaxx love this guy - no fake account, spread the word # trumpforprez"</t>
  </si>
  <si>
    <t>https://twitter.com/realDonaldTrump/status/603784634665705474</t>
  </si>
  <si>
    <t>" @ ElizaWindso: @ MELANIATRUMP @ TrumpFerryPoint @ realDonaldTrump @ jacknicklaus She'll never go out of style ..." True!</t>
  </si>
  <si>
    <t>https://twitter.com/realDonaldTrump/status/603787489283862528</t>
  </si>
  <si>
    <t>"@pcm426: @ realDonaldTrump @ FoxNewsInsider @ greta everything obama touches goes to hell"</t>
  </si>
  <si>
    <t>@pcm426 @ @ @</t>
  </si>
  <si>
    <t>https://twitter.com/realDonaldTrump/status/603789947989008385</t>
  </si>
  <si>
    <t>" @ duncanebradbury: @ realDonaldTrump @ pmadden86 Cool photo but I want to see Trump glistening from inside the White House!"</t>
  </si>
  <si>
    <t>https://twitter.com/realDonaldTrump/status/603798707868434433</t>
  </si>
  <si>
    <t>" @ business: What it‚Äôs like to play @ realDonaldTrump‚Äôs New York City golf course http://bloom.bg/1LIsaFN pic.twitter.com/fH8HJHwVgT"</t>
  </si>
  <si>
    <t>https://twitter.com/realDonaldTrump/status/603870415216320512</t>
  </si>
  <si>
    <t>" @ luxury: What‚Äôs it like to play Donald Trump‚Äôs Ferry Point golf course in the Bronx? http://bloom.bg/1J5JyoM pic.twitter.com/7QWdcz1NUd"</t>
  </si>
  <si>
    <t>https://twitter.com/realDonaldTrump/status/603870999805833216</t>
  </si>
  <si>
    <t>"Watch, listen, and learn. You can't know it all yourself. Anyone who thinks they do is destined for mediocrity." Donald Trump"</t>
  </si>
  <si>
    <t>https://twitter.com/realDonaldTrump/status/603893282104545280</t>
  </si>
  <si>
    <t>In the end, you're measured not by how much you undertake, but by what you finally accomplish!</t>
  </si>
  <si>
    <t>https://twitter.com/realDonaldTrump/status/604004235840229376</t>
  </si>
  <si>
    <t>Via @ CBNNews by @ TheBrodyFile: ‚ÄúDonald Trump: 'We Must Make America Great Again'‚Äùhttp://www.cbn.com/cbnnews/politics/2015/May/Donald-Trump-We-Must-Make-America-Great-Again/ ‚Ä¶</t>
  </si>
  <si>
    <t>https://twitter.com/realDonaldTrump/status/604009168547266561</t>
  </si>
  <si>
    <t>My @ greta int. on @ FoxNews on how to defeat ISIS, Obama losing ground to ISIS, &amp; Making America Great Again! http://gretawire.foxnewsinsider.com/video/video-trump-pres-obama-has-no-clue-what-hes-doing/ ‚Ä¶</t>
  </si>
  <si>
    <t>https://twitter.com/realDonaldTrump/status/604013420174786561</t>
  </si>
  <si>
    <t>‚ÄúGet some face time in The Spa at @ TrumpLasVegas‚Äù http://blog.vegas.com/more-las-vegas-news/get-some-face-time-in-the-spa-at-trump-international-hotel-las-vegas-57855/ ‚Ä¶ via @ Vegascom by Ren√©e Libutti</t>
  </si>
  <si>
    <t>https://twitter.com/realDonaldTrump/status/604016434583326720</t>
  </si>
  <si>
    <t>Via @ AmericanThinker by Malcolm Unwell: ‚ÄúTaking Trump Seriously‚Äùhttp://www.americanthinker.com/articles/2015/05/taking_trump_seriously.html ‚Ä¶</t>
  </si>
  <si>
    <t>https://twitter.com/realDonaldTrump/status/604022596603138048</t>
  </si>
  <si>
    <t>Common Core is a federal takeover of school curriculum. Department of Education should be disbanded not expanded. Focus on local education.</t>
  </si>
  <si>
    <t>https://twitter.com/realDonaldTrump/status/604024764668252161</t>
  </si>
  <si>
    <t>ObamaCare premiums could jump as high as 51% http://www.breitbart.com/big-government/2015/05/25/obamacare-insurance-premiums-to-jump-up-to-51/ ‚Ä¶ Terrible for economy. Repeal &amp; Replace with free market solution!</t>
  </si>
  <si>
    <t>https://twitter.com/realDonaldTrump/status/604025531907067905</t>
  </si>
  <si>
    <t>It‚Äôs time for politicians to be reminded they work for us! We can get it done. Let‚Äôs Make America Great Again!https://www.donaldjtrump.com/</t>
  </si>
  <si>
    <t>https://twitter.com/realDonaldTrump/status/604027472062074880</t>
  </si>
  <si>
    <t>https://twitter.com/realDonaldTrump/status/604032923260579840</t>
  </si>
  <si>
    <t>I had a fantastic time with @ jacknicklaus at the grand opening of the great @ TrumpFerryPoint. Watch the video-https://youtu.be/gua0pVYIuCU</t>
  </si>
  <si>
    <t>https://twitter.com/realDonaldTrump/status/604115927790141440</t>
  </si>
  <si>
    <t>" @ macresslertech: RT ObamaCare premiums could jump as high as 51% http://shrd.by/bF47BC Terrible for economy. Repeal &amp; Replace.</t>
  </si>
  <si>
    <t>https://twitter.com/realDonaldTrump/status/604120972032135168</t>
  </si>
  <si>
    <t>"@alphainparis: @ seanhannity DonaldTrump is the 21st century Ronald Reagan. Intelligent. Bold. Surrounded by good people. Gets the job done.</t>
  </si>
  <si>
    <t>@alphainparis @</t>
  </si>
  <si>
    <t>https://twitter.com/realDonaldTrump/status/604279214448189441</t>
  </si>
  <si>
    <t>" @ ElvisDuranShow Thanks for calling in @ realDonaldTrump. Always a pleasure to chat with you! # ElvisOnTopoftheWorld" And my pleasure, thanks.</t>
  </si>
  <si>
    <t>https://twitter.com/realDonaldTrump/status/604293365614657537</t>
  </si>
  <si>
    <t>Required reading 4 success in politics &amp; life read @ kimguilfoyle's book # MakingTheCase. Brilliant Advice !http://www.amazon.com/Making-Case-Your-Best-Advocate/dp/0062343971 ‚Ä¶</t>
  </si>
  <si>
    <t>https://twitter.com/realDonaldTrump/status/604296730402758658</t>
  </si>
  <si>
    <t>Entrepreneurs: Get--and keep--your momentum going. Without momentum, a lot of great ideas go nowhere.</t>
  </si>
  <si>
    <t>https://twitter.com/realDonaldTrump/status/604296923844059136</t>
  </si>
  <si>
    <t>Entrepreneurs: Set the example. You can motivate others as well as yourself by remembering that you are setting the example.</t>
  </si>
  <si>
    <t>https://twitter.com/realDonaldTrump/status/604297412442755072</t>
  </si>
  <si>
    <t>Entrepreneurs: Ask yourself: What can I provide that does not yet exist? Be open to new ideas. Be innovative!</t>
  </si>
  <si>
    <t>https://twitter.com/realDonaldTrump/status/604348068318855169</t>
  </si>
  <si>
    <t>Trump Int'l Golf Links &amp; Hotel, Ireland, is on 400 beautiful acres &amp; fronts the Atlantic Ocean for 2.5 miles. Spectac!http://www.trump.com/Hotel_Collection/Trump_Ireland/Trump_Ireland.asp ‚Ä¶</t>
  </si>
  <si>
    <t>https://twitter.com/realDonaldTrump/status/604365826263764993</t>
  </si>
  <si>
    <t>‚Äú @ TrumpFerryPoint was something we‚Äôve been working on for years and Donald Trump got it to the finish line.‚Äù - @ rubendiazjr</t>
  </si>
  <si>
    <t>https://twitter.com/realDonaldTrump/status/604368406956101632</t>
  </si>
  <si>
    <t>‚ÄúDonald Trump To Be In Mason City June 4th‚Äù http://kchanews.com/2015/05/29/donald-trump-to-be-in-mason-city-june-4th/ ‚Ä¶ via @ KCHA</t>
  </si>
  <si>
    <t>https://twitter.com/realDonaldTrump/status/604371426984988672</t>
  </si>
  <si>
    <t>Via @ paramuspost: ‚Äú@TrumpSoHo New York Debuts Sizzling Summer Offerings‚Äùhttp://www.paramuspost.com/article.php/20150527205318896 ‚Ä¶</t>
  </si>
  <si>
    <t>https://twitter.com/realDonaldTrump/status/604374790942625792</t>
  </si>
  <si>
    <t>ICYMI, Via @ nypost by Post Editorial Board: ‚Äú @ TrumpFerryPoint: New Gem in the Bronx‚Äùhttp://nypost.com/2015/05/26/new-gem-in-the-bronx-nycs-14th-public-gold-course/ ‚Ä¶</t>
  </si>
  <si>
    <t>https://twitter.com/realDonaldTrump/status/604379445680590849</t>
  </si>
  <si>
    <t>‚ÄúConfidence is contagious. So is lack of confidence.‚Äù - Vince Lombardi</t>
  </si>
  <si>
    <t>https://twitter.com/realDonaldTrump/status/604411222906265600</t>
  </si>
  <si>
    <t>Wow, the economy is really bad! GROSS DOMESTIC PRODUCT down 0.7% in 1st. quarter - and getting worse. I TOLD YOU SO! Only I can fix.</t>
  </si>
  <si>
    <t>https://twitter.com/realDonaldTrump/status/604572866005348352</t>
  </si>
  <si>
    <t>" @ Jess_Blanch94: @ realDonaldTrump Time for you to announce and run for president Mr. Trump! # YouHaveMyVote"</t>
  </si>
  <si>
    <t>https://twitter.com/realDonaldTrump/status/604775575635525633</t>
  </si>
  <si>
    <t>Jon Stewart is the most overrated joke on television. A wiseguy with no talent. Not smart, but convinces dopes he is! Fading out fast.</t>
  </si>
  <si>
    <t>https://twitter.com/realDonaldTrump/status/604778953061068803</t>
  </si>
  <si>
    <t>" @ GeoScarborough: Joe Scarborough Thinks Donald Trump Can 'Shake Things Up' In 2016 Election http://www.huffingtonpost.com/2015/05/29/joe-scarborough-donald-trump-2016-presidential-election_n_7468172.html ‚Ä¶ via @ HuffPostMedia</t>
  </si>
  <si>
    <t>https://twitter.com/realDonaldTrump/status/604824429500211200</t>
  </si>
  <si>
    <t>" @ celtoid2: @ realDonaldTrump @ GeoScarborough @ HuffPostMedia Your country needs you. Run.</t>
  </si>
  <si>
    <t>https://twitter.com/realDonaldTrump/status/604824632701685760</t>
  </si>
  <si>
    <t>" @ carrillo_pete: @ realDonaldTrump @ GeoScarborough @ HuffPostMedia I know he can and will"</t>
  </si>
  <si>
    <t>https://twitter.com/realDonaldTrump/status/604826775030509568</t>
  </si>
  <si>
    <t>While Jon Stewart is a joke, not very bright and totally overrated, some losers and haters will miss him and his dumb clown humor. Too bad!</t>
  </si>
  <si>
    <t>https://twitter.com/realDonaldTrump/status/604838076586856448</t>
  </si>
  <si>
    <t>All the haters and losers must admit that, unlike others, I never attacked dopey Jon Stewart for his phony last name. Would never do that!</t>
  </si>
  <si>
    <t>https://twitter.com/realDonaldTrump/status/604839640726687744</t>
  </si>
  <si>
    <t>"@Auburnfan2155: @ realDonaldTrump Jonathan Stuart Leibowitz"</t>
  </si>
  <si>
    <t>@Auburnfan2155 @</t>
  </si>
  <si>
    <t>https://twitter.com/realDonaldTrump/status/604841582236475392</t>
  </si>
  <si>
    <t>I would like to offer Vice President Biden my warmest condolences on the loss of his wonderful son, Beau. Met him once, great guy!</t>
  </si>
  <si>
    <t>https://twitter.com/realDonaldTrump/status/604905356247101440</t>
  </si>
  <si>
    <t>For those of you that have conveniently fotgotten, dummy Jon Stewart is a bad filmmaker. His last effort was a real bomb (in all ways)!</t>
  </si>
  <si>
    <t>https://twitter.com/realDonaldTrump/status/604906210115133440</t>
  </si>
  <si>
    <t>"@JollyGoodman181: @ realDonaldTrump The "Don" is our guy... the man who will set things straight. Donald Trump for President."</t>
  </si>
  <si>
    <t>@JollyGoodman181 @</t>
  </si>
  <si>
    <t>https://twitter.com/realDonaldTrump/status/604906579197104128</t>
  </si>
  <si>
    <t>" @ Kyle_MBrock: I firmly believe that if @ realDonaldTrump ran for office he would change the way we spend our money, not how we tax our money</t>
  </si>
  <si>
    <t>https://twitter.com/realDonaldTrump/status/604906604560039936</t>
  </si>
  <si>
    <t>"@JollyGoodman181: @ realDonaldTrump Trump for President!!!"</t>
  </si>
  <si>
    <t>https://twitter.com/realDonaldTrump/status/604907206652399616</t>
  </si>
  <si>
    <t>" @ jsilva74366572: @ realDonaldTrump vote for trump or we will end up having to learn mandarin. People please wake up.</t>
  </si>
  <si>
    <t>https://twitter.com/realDonaldTrump/status/604908529502302208</t>
  </si>
  <si>
    <t>" @ dmhar: @ dariusrucker what about playing at @ realDonaldTrump's in Florida. His golf course is amazing !"</t>
  </si>
  <si>
    <t>https://twitter.com/realDonaldTrump/status/604909338436730881</t>
  </si>
  <si>
    <t>" @ kissangel864: @ realDonaldTrump @ jsilva74366572 then trump need to put his hat in the ring so we can vote for him"</t>
  </si>
  <si>
    <t>https://twitter.com/realDonaldTrump/status/604909816021192704</t>
  </si>
  <si>
    <t>" @ JoffCallaghan: Not sure why I didn't follow @ realDonaldTrump before now. Seems like something I should have done ages ago..."</t>
  </si>
  <si>
    <t>https://twitter.com/realDonaldTrump/status/604910048981196800</t>
  </si>
  <si>
    <t>" @ YankeeRunnerLV: Bought 2 bottles of # Empire Cologne/Deodorant so that I can smell like a winner&amp;a PRESIDENT! # Trump2016 # PleaseRun # Thanks</t>
  </si>
  <si>
    <t>https://twitter.com/realDonaldTrump/status/604911008486989824</t>
  </si>
  <si>
    <t>"@JRMcClaren: @ realDonaldTrump Stewart is not worth the attention you are giving him." Probably true, but it's fun to expose the overrated!</t>
  </si>
  <si>
    <t>@JRMcClaren @</t>
  </si>
  <si>
    <t>https://twitter.com/realDonaldTrump/status/604911370719625216</t>
  </si>
  <si>
    <t>" @ realBrockDriver: Would give anything for @ realDonaldTrump to run for President!! If there's anyone who can fix our country, it's him!!"</t>
  </si>
  <si>
    <t>https://twitter.com/realDonaldTrump/status/604911467880673280</t>
  </si>
  <si>
    <t>"@KGLeipsic: counting down the days to June 16. Why? @ realDonaldTrump knows why."</t>
  </si>
  <si>
    <t>@KGLeipsic @</t>
  </si>
  <si>
    <t>https://twitter.com/realDonaldTrump/status/604911509941141504</t>
  </si>
  <si>
    <t>" @ stefan_beezy: @ realDonaldTrump Trump for president, greatness"</t>
  </si>
  <si>
    <t>https://twitter.com/realDonaldTrump/status/604911920609697792</t>
  </si>
  <si>
    <t>"@nicksibrodi: @ realDonaldTrump Can't America wake up and realize we need a true patriot like yourself to lead this country. # trumpforprez"</t>
  </si>
  <si>
    <t>@nicksibrodi @</t>
  </si>
  <si>
    <t>https://twitter.com/realDonaldTrump/status/604912246725177344</t>
  </si>
  <si>
    <t>"@_MeganEve: # Trump2016 # TrumpForPresident # MakeSureYouVote @ realDonaldTrump"</t>
  </si>
  <si>
    <t>@_MeganEve @</t>
  </si>
  <si>
    <t>https://twitter.com/realDonaldTrump/status/604912323694866433</t>
  </si>
  <si>
    <t>" @ amazechristianl: @ realDonaldTrump Are you happy with current polls? Congrats on the success so far."</t>
  </si>
  <si>
    <t>https://twitter.com/realDonaldTrump/status/604962578171850753</t>
  </si>
  <si>
    <t>" @ jsilva74366572: @nicksibrodi vote for Trump unless u want to keep getting fucked by isis, china, lobbyists and everyone else"</t>
  </si>
  <si>
    <t>https://twitter.com/realDonaldTrump/status/605094263244910592</t>
  </si>
  <si>
    <t>" @ c_shepler: @ realDonaldTrump This trooper needs you to run pic.twitter.com/9fu7vEndRi"</t>
  </si>
  <si>
    <t>https://twitter.com/realDonaldTrump/status/605094438784905217</t>
  </si>
  <si>
    <t>"@JollyGoodman181: @ realDonaldTrump Trump for President"</t>
  </si>
  <si>
    <t>https://twitter.com/realDonaldTrump/status/605098331291959298</t>
  </si>
  <si>
    <t>" @ SeppBlatterP: I love my time at @ TrumpCollection! The staff handle my valuables with utmost care, I always come away greatly satisfied!</t>
  </si>
  <si>
    <t>https://twitter.com/realDonaldTrump/status/605100620106878976</t>
  </si>
  <si>
    <t>"@PlaisanceAnn: @ realDonaldTrump Trump for President!!!"</t>
  </si>
  <si>
    <t>@PlaisanceAnn @</t>
  </si>
  <si>
    <t>https://twitter.com/realDonaldTrump/status/605169912894660608</t>
  </si>
  <si>
    <t>" @ WSJPolitics: Donald Trump's poll numbers would qualify him for a GOP debate, but Carly Fiorina and Lindsey Graham would be out.</t>
  </si>
  <si>
    <t>https://twitter.com/realDonaldTrump/status/605170369671143424</t>
  </si>
  <si>
    <t>" @ Great: "Money was never a big motivation for me, except as a way to keep score. The real excitement is playing the game." - Donald Trump"</t>
  </si>
  <si>
    <t>https://twitter.com/realDonaldTrump/status/605170620998029314</t>
  </si>
  <si>
    <t>" @ entreprenershp: As long as you‚Äôre going to be thinking anyway, think big. ‚Äì Donald Trump"</t>
  </si>
  <si>
    <t>https://twitter.com/realDonaldTrump/status/605171976257314816</t>
  </si>
  <si>
    <t>" @ VanityFair: Donald Trump has constructed a wonder of a golf course in the Bronx http://vnty.fr/1d09khK pic.twitter.com/YxweLz5UCj" Thank you.</t>
  </si>
  <si>
    <t>https://twitter.com/realDonaldTrump/status/605311537255956480</t>
  </si>
  <si>
    <t>" @ yankzpat: HEY! I hope to meet @ realDonaldTrump on Thursday in Mason City, IA and get an autograph and a picture! Can't wait!! # Trump2016"</t>
  </si>
  <si>
    <t>https://twitter.com/realDonaldTrump/status/605318676955439104</t>
  </si>
  <si>
    <t>I will be on @ foxandfriends at 7:00 A.M. ENJOY!</t>
  </si>
  <si>
    <t>https://twitter.com/realDonaldTrump/status/605335287150034945</t>
  </si>
  <si>
    <t>" @ pacsgirl36: @ realDonaldTrump run !!! We need a real winner in the white house not another all talk no action politician! !!"</t>
  </si>
  <si>
    <t>https://twitter.com/realDonaldTrump/status/605335318192091136</t>
  </si>
  <si>
    <t>" @ jkellywwip: @ realDonaldTrump killed it on @ foxandfriends"</t>
  </si>
  <si>
    <t>https://twitter.com/realDonaldTrump/status/605355038488313856</t>
  </si>
  <si>
    <t>" @ aalucero: @ pacsgirl36 I luv Donald Trump, in his sleep he is leaps &amp; bounds over what we have now - I have no doubt he luvs America!"</t>
  </si>
  <si>
    <t>https://twitter.com/realDonaldTrump/status/605355489497612288</t>
  </si>
  <si>
    <t>" @ The_Truth_Sir: @ realDonaldTrump @ foxandfriends A great way to start out the Monday. Thanks!"</t>
  </si>
  <si>
    <t>https://twitter.com/realDonaldTrump/status/605376614172639232</t>
  </si>
  <si>
    <t>https://twitter.com/realDonaldTrump/status/605376713091072000</t>
  </si>
  <si>
    <t>For those of you that have conveniently forgotten, dummy Jon Stewart is a bad filmmaker. His last effort was a real bomb (in all ways)!</t>
  </si>
  <si>
    <t>https://twitter.com/realDonaldTrump/status/605392279067574272</t>
  </si>
  <si>
    <t>Awarded 5 Stars by @ ForbesInspector, @ TrumpChicago‚Äôs @SixteenChicago offers Executive Chef @ cheflents‚Äôs new menu http://www.sixteenchicago.com</t>
  </si>
  <si>
    <t>@ @ @SixteenChicago @</t>
  </si>
  <si>
    <t>https://twitter.com/realDonaldTrump/status/605403799054893056</t>
  </si>
  <si>
    <t>June 16th- https://instagram.com/p/3ZHo1umhSb/</t>
  </si>
  <si>
    <t>https://twitter.com/realDonaldTrump/status/605404118329532417</t>
  </si>
  <si>
    <t>"@Zac_dunnn2 My summer would be made if Donald Trump decides to submit a bid for a presidential campaign. We need Trump! June 16th!!"</t>
  </si>
  <si>
    <t>https://twitter.com/realDonaldTrump/status/605408374969253888</t>
  </si>
  <si>
    <t>While Jon Stewart is a joke, not very bright and totally overrated, some losers and haters will miss him &amp; his dumb clown humor. Too bad!</t>
  </si>
  <si>
    <t>https://twitter.com/realDonaldTrump/status/605408625461460993</t>
  </si>
  <si>
    <t>All the haters &amp; losers must admit that, unlike others, I never attacked dopey Jon Stewart for his phony last name. Would never do that!</t>
  </si>
  <si>
    <t>https://twitter.com/realDonaldTrump/status/605411810632736768</t>
  </si>
  <si>
    <t>Via @ ChristianToday: ‚ÄúDonald Trump vows to be the 'greatest representative of Christians' if he wins White House‚Äùhttp://www.christiantoday.com/article/donald.trump.vows.to.be.the.greatest.representative.of.christians.if.he.wins.white.house/55023.htm ‚Ä¶</t>
  </si>
  <si>
    <t>https://twitter.com/realDonaldTrump/status/605414846558007296</t>
  </si>
  <si>
    <t>Via @ G_Liberty_Voice by Melody Dareing: ‚ÄúDonald Trump Wants to Build a Wall Between U.S. And Mexico‚Äùhttp://guardianlv.com/2015/05/donald-trump-wants-to-build-a-wall-between-u-s-and-mexico/#01tj2erBe7jXdt91.99 ‚Ä¶</t>
  </si>
  <si>
    <t>#01tj2erBe7jXdt91</t>
  </si>
  <si>
    <t>https://twitter.com/realDonaldTrump/status/605424081584967680</t>
  </si>
  <si>
    <t>. @ TrumpGolfLA is proud to be hosting @ PGAGrandSlam where all 4 Major Champions will square off. October 2015.http://www.pga.com/grandslam</t>
  </si>
  <si>
    <t>https://twitter.com/realDonaldTrump/status/605432217876197376</t>
  </si>
  <si>
    <t>‚ÄúThe Constitution is the guide which I never will abandon‚Äù - George Washington</t>
  </si>
  <si>
    <t>https://twitter.com/realDonaldTrump/status/605454607775625216</t>
  </si>
  <si>
    <t>Entrepreneurs: Achievers move forward at all times. Achievement is not a plateau, it's a beginning. Get out there &amp; go for it!</t>
  </si>
  <si>
    <t>https://twitter.com/realDonaldTrump/status/605454865213628416</t>
  </si>
  <si>
    <t>Entrepreneurs: There's nothing wrong with bringing your talents to the surface. Having an ego and acknowledging it is a healthy choice.</t>
  </si>
  <si>
    <t>https://twitter.com/realDonaldTrump/status/605455528974819328</t>
  </si>
  <si>
    <t>Entrepreneurs: Set the bar high and resolve to be bigger than your problems. Who's the boss?</t>
  </si>
  <si>
    <t>https://twitter.com/realDonaldTrump/status/605507586159427584</t>
  </si>
  <si>
    <t>" @ pepsidaisy: DonaldTrump Wish I could be there! Can't wait for 06/16/15 @11am! # MakeAmericaGreatAgain # Trump2016 https://twitter.com/pepsidaisy/status/605505316852277249/photo/1pic.twitter.com/MzTBqb1r5R</t>
  </si>
  <si>
    <t>@ @11am</t>
  </si>
  <si>
    <t>https://twitter.com/realDonaldTrump/status/605507792787677185</t>
  </si>
  <si>
    <t>" @ _Snurk: @ realDonaldTrump set's the HIGHEST BAR OF ALL he is great &amp; will # MakeAmericaGrateAgain! He has SMARTS, SAVVY, KNOWHOW! # Tump2016"</t>
  </si>
  <si>
    <t>https://twitter.com/realDonaldTrump/status/605511612078936064</t>
  </si>
  <si>
    <t>" @ puppyslug: I care about are country &amp; that is why ill vote for @ realDonaldTrump if he runs he BETTER run coz Amercia needs saving &amp; FAST"</t>
  </si>
  <si>
    <t>https://twitter.com/realDonaldTrump/status/605511794229133312</t>
  </si>
  <si>
    <t>" @ Louie_Avella: # Trump2016 lets go @ realDonaldTrump"</t>
  </si>
  <si>
    <t>https://twitter.com/realDonaldTrump/status/605513053124345857</t>
  </si>
  <si>
    <t>" @ annnotari13: @ realDonaldTrump Just Do it!"</t>
  </si>
  <si>
    <t>https://twitter.com/realDonaldTrump/status/605520882954588162</t>
  </si>
  <si>
    <t>" @ davidkaifaith: golf at donald trump's place is always a good idea https://twitter.com/davidkaifaith/status/605520126780272641/photo/1pic.twitter.com/hj7bujG3TG "</t>
  </si>
  <si>
    <t>https://twitter.com/realDonaldTrump/status/605616942418915328</t>
  </si>
  <si>
    <t>"@jm9145: @ realDonaldTrump Please run!!! USA needs a leader!"</t>
  </si>
  <si>
    <t>@jm9145 @</t>
  </si>
  <si>
    <t>https://twitter.com/realDonaldTrump/status/605617056663379969</t>
  </si>
  <si>
    <t>"@JollyGoodman181: Vote Trump for President 2016 Americans last hope Donald Trump... Let's take OUR country back. Vote for the "Don" 2016"</t>
  </si>
  <si>
    <t>https://twitter.com/realDonaldTrump/status/605617182400212992</t>
  </si>
  <si>
    <t>"@jm9145: @ realDonaldTrump Trump for President!"</t>
  </si>
  <si>
    <t>https://twitter.com/realDonaldTrump/status/605617383835860992</t>
  </si>
  <si>
    <t>" @ thatxystkid: I honestly believe that @ realDonaldTrump would make a great president" Thank you.</t>
  </si>
  <si>
    <t>https://twitter.com/realDonaldTrump/status/605617545882796032</t>
  </si>
  <si>
    <t>" @ amy_pardue: @ realDonaldTrump @ puppyslug please sir run we need AMERICA BACK YOU CAN DO THIS A TRUE BELIEVER"</t>
  </si>
  <si>
    <t>https://twitter.com/realDonaldTrump/status/605618621218476032</t>
  </si>
  <si>
    <t>" @ mikegallagher24: @ realDonaldTrump Check out what a great quarterback you once were. With Jim Kelly many years ago. https://vimeo.com/129507868</t>
  </si>
  <si>
    <t>https://twitter.com/realDonaldTrump/status/605621402205597696</t>
  </si>
  <si>
    <t>"@MasterBaxter8: @ realDonaldTrump awaiting your response on June 16. You would be the best ever."</t>
  </si>
  <si>
    <t>https://twitter.com/realDonaldTrump/status/605712657124106240</t>
  </si>
  <si>
    <t>"@dxkelley: @BOBonTCN does Mister Runyan think that Donald Trump would make a good president, or a great president?" Great.</t>
  </si>
  <si>
    <t>https://twitter.com/realDonaldTrump/status/605714776178737152</t>
  </si>
  <si>
    <t>"@RickysPlace1: @ realDonaldTrump @dxkelley @BOBonTCN Definitely a great president!!"</t>
  </si>
  <si>
    <t>https://twitter.com/realDonaldTrump/status/605714818910306304</t>
  </si>
  <si>
    <t>" @ kenziestruder: @ realDonaldTrump for pres 2016 "</t>
  </si>
  <si>
    <t>https://twitter.com/realDonaldTrump/status/605715357836410880</t>
  </si>
  <si>
    <t>" @ RayYedman: Rephrase &amp; quote Al Davis. # justrunbaby # Trump2016 Don't disappoint. There isn't another way 2 make America great again"</t>
  </si>
  <si>
    <t>https://twitter.com/realDonaldTrump/status/605730973771280384</t>
  </si>
  <si>
    <t>"@patzann66 @ realDonaldTrump Time for USA to get back on track "Trump for President"</t>
  </si>
  <si>
    <t>@patzann66 @</t>
  </si>
  <si>
    <t>https://twitter.com/realDonaldTrump/status/605804758100631552</t>
  </si>
  <si>
    <t>The Spa @ TrumpWaikiki offers unique treatments that use traditional Hawaiian botanicals &amp; healing techniques http://www.trumphotelcollection.com/waikiki/waikiki-hawaii-spa.php ‚Ä¶</t>
  </si>
  <si>
    <t>https://twitter.com/realDonaldTrump/status/605839171404455936</t>
  </si>
  <si>
    <t>Too bad I don't get this for political speeches- they cost me a fortune! https://instagram.com/p/3cNnzNGhb3/</t>
  </si>
  <si>
    <t>https://twitter.com/realDonaldTrump/status/605979792173899777</t>
  </si>
  <si>
    <t>" @ Tradingforex24: Sometimes your best investments are the ones you do not make. Donald Trump 03.06 07:45"</t>
  </si>
  <si>
    <t>https://twitter.com/realDonaldTrump/status/606079164324696064</t>
  </si>
  <si>
    <t>" @ mikegallagher24: @ collinsworthsnf Interview @ realDonaldTrump during Jim Kelly Shootout.. https://vimeo.com/129507868 "</t>
  </si>
  <si>
    <t>https://twitter.com/realDonaldTrump/status/606081186239250433</t>
  </si>
  <si>
    <t>" @ SebuFrick: After watching 2h Trump interviews, I came to the conclusion that he might have a shot at the presidency in 2016 # Trump2016 #?"</t>
  </si>
  <si>
    <t>https://twitter.com/realDonaldTrump/status/606081336273707009</t>
  </si>
  <si>
    <t>"@MJosephSheppard: "Sound The Trumpets For A "Trump 2016" Presidential Run" Hear what he has to say @ realDonaldTrump http://recovering-liberal.blogspot.co.nz/2015/06/sound-trumpets-for-trump-2016.html ‚Ä¶"</t>
  </si>
  <si>
    <t>@MJosephSheppard @</t>
  </si>
  <si>
    <t>https://twitter.com/realDonaldTrump/status/606106893606625280</t>
  </si>
  <si>
    <t>"@vilmawolfe03 @ realDonaldTrump @davevin73 # you get my # VOTE for President of the Unites States of America! "</t>
  </si>
  <si>
    <t>https://twitter.com/realDonaldTrump/status/606125803420700672</t>
  </si>
  <si>
    <t>The Trans-Pacific Partnership will increase our trade deficits &amp; send even more jobs overseas. This is a bad deal. Time for smart trade!</t>
  </si>
  <si>
    <t>https://twitter.com/realDonaldTrump/status/606127164916961280</t>
  </si>
  <si>
    <t>‚ÄúI love it when people doubt me. It makes me work harder to prove them wrong.‚Äù ‚Äì Derek Jeter</t>
  </si>
  <si>
    <t>https://twitter.com/realDonaldTrump/status/606158326053916672</t>
  </si>
  <si>
    <t>Looking forward to visiting Mason City, Iowa, tomorrow. Will be my 8th day in the Hawkeye State this year! http://kchanews.com/2015/05/29/donald-trump-to-be-in-mason-city-june-4th/ ‚Ä¶</t>
  </si>
  <si>
    <t>https://twitter.com/realDonaldTrump/status/606161941032271872</t>
  </si>
  <si>
    <t>Via @ CarrGaz: ‚ÄúTrump to jet in to unveil Trump @TurnberryBuzz clubhouse‚Äùhttp://www.carricktoday.co.uk/news/local-headlines/trump-to-jet-in-to-unveil-turnberry-clubhouse-1-3791632 ‚Ä¶</t>
  </si>
  <si>
    <t>https://twitter.com/realDonaldTrump/status/606172248995692544</t>
  </si>
  <si>
    <t>Bureaucratic red tape and overregulation are discouraging the American dream. It‚Äôs time for a bold new direction!https://www.donaldjtrump.com/</t>
  </si>
  <si>
    <t>https://twitter.com/realDonaldTrump/status/606180594456887296</t>
  </si>
  <si>
    <t>Excited to be returning to the @ NCGOP State Convention as the Keynote of Saturday‚Äôs dinner! @ NCGOP is a strong Conservative state party!</t>
  </si>
  <si>
    <t>https://twitter.com/realDonaldTrump/status/606182607857008640</t>
  </si>
  <si>
    <t>Just as I predicted, while Obama lifted sanctions 18 months ago, Iran cheated &amp; increased its nuclear fuel by 20%. We must DOUBLE sanctions!</t>
  </si>
  <si>
    <t>https://twitter.com/realDonaldTrump/status/606187688463618048</t>
  </si>
  <si>
    <t>‚ÄúFortunately for a quarterback, you can play for a long time because you don't get hit very often.‚Äù ‚Äì Tom Brady @ SuperBowl @ Patriots</t>
  </si>
  <si>
    <t>https://twitter.com/realDonaldTrump/status/606224591040741377</t>
  </si>
  <si>
    <t>" @ Alex_WJ_Milne: @ realDonaldTrump looking forward to seeing you there in the Tar Heel State! # Trump2016"</t>
  </si>
  <si>
    <t>https://twitter.com/realDonaldTrump/status/606224672053731331</t>
  </si>
  <si>
    <t>" @ 123Jayne: @ realDonaldTrump I have just one question please...will you be running for President 2016? We really need you!"</t>
  </si>
  <si>
    <t>https://twitter.com/realDonaldTrump/status/606492637881888769</t>
  </si>
  <si>
    <t>https://twitter.com/realDonaldTrump/status/606493170675929089</t>
  </si>
  <si>
    <t>Re Negotiation: Think about what the other side wants. Know where they're coming from. View any conflict as an opportunity. Be flexible.</t>
  </si>
  <si>
    <t>https://twitter.com/realDonaldTrump/status/606494053765660672</t>
  </si>
  <si>
    <t>https://twitter.com/realDonaldTrump/status/606529554233085952</t>
  </si>
  <si>
    <t>Trump Nat'l Golf Club, Philadelphia, is a 360 acre beauty and an award winning Tom Fazio designed course--fantastic! http://www.trump.com/Golf_Clubs/Philadelphia/Philadelphia.asp ‚Ä¶</t>
  </si>
  <si>
    <t>https://twitter.com/realDonaldTrump/status/606535917906587649</t>
  </si>
  <si>
    <t>" @ RaeRae_luv I'm on the fence but if @ realDonaldTrump runs then I'm all good"</t>
  </si>
  <si>
    <t>https://twitter.com/realDonaldTrump/status/606543339773521920</t>
  </si>
  <si>
    <t>Via @ KCRG by @ markwcarlson: ‚ÄúDonald Trump stops in Coralville‚Äù http://www.kcrg.com/subject/news/donald-trump-stops-in-coralville-20150604 ‚Ä¶</t>
  </si>
  <si>
    <t>https://twitter.com/realDonaldTrump/status/606588393229840384</t>
  </si>
  <si>
    <t>Standing room only in Mason City, Iowa! Thanks to the record crowd of over 400 supporters! https://instagram.com/p/3hiBmkmhZ-/</t>
  </si>
  <si>
    <t>https://twitter.com/realDonaldTrump/status/606592335061897216</t>
  </si>
  <si>
    <t>Standing ovation after promising to bring the American Dream back, and better than ever before! https://instagram.com/p/3hkHyrmhdd/</t>
  </si>
  <si>
    <t>https://twitter.com/realDonaldTrump/status/606593154729525248</t>
  </si>
  <si>
    <t>With great patriots in Mason City who also want to bring the American Dream back! We can Make America Great Again!pic.twitter.com/hOqGwzrLBA</t>
  </si>
  <si>
    <t>https://twitter.com/realDonaldTrump/status/606653552472289280</t>
  </si>
  <si>
    <t>" @ BlueyesBeauty: @ realDonaldTrump # trump2016 epic things will be done! He will make the changes that we need!"</t>
  </si>
  <si>
    <t>https://twitter.com/realDonaldTrump/status/606653582633521152</t>
  </si>
  <si>
    <t>"@NEYAM760: Trump 4 president! @ realDonaldTrump"</t>
  </si>
  <si>
    <t>@NEYAM760 @</t>
  </si>
  <si>
    <t>https://twitter.com/realDonaldTrump/status/606653631388086272</t>
  </si>
  <si>
    <t>"@CloseTheDealTV: Go to work, be smart, think positively and WIN! @ realDonaldTrump # quote"</t>
  </si>
  <si>
    <t>@CloseTheDealTV @</t>
  </si>
  <si>
    <t>https://twitter.com/realDonaldTrump/status/606653667681398784</t>
  </si>
  <si>
    <t>" @ EatSleepDan: I want to see @ realDonaldTrump run for president."</t>
  </si>
  <si>
    <t>https://twitter.com/realDonaldTrump/status/606670546202411008</t>
  </si>
  <si>
    <t>One of the worst and most boring political pundits on television is @ krauthammer. A totally overrated clown who speaks without knowing facts</t>
  </si>
  <si>
    <t>https://twitter.com/realDonaldTrump/status/606671767696982016</t>
  </si>
  <si>
    <t>" @ foxandfriends: Donald Trump: I Would Be the Jobs President http://fxn.ws/1SXc6p7 "</t>
  </si>
  <si>
    <t>https://twitter.com/realDonaldTrump/status/606674404723015682</t>
  </si>
  <si>
    <t>" @ Bobzilla305: @ realDonaldTrump @ krauthammer is a progressive making money off of the Conservative viewership" A total loser!</t>
  </si>
  <si>
    <t>https://twitter.com/realDonaldTrump/status/606676628857581568</t>
  </si>
  <si>
    <t>. @ krauthammer pretends to be a smart guy, but if you look at his record, he isn't. A dummy who is on too many Fox shows. An overrated clown!</t>
  </si>
  <si>
    <t>https://twitter.com/realDonaldTrump/status/606678852388143105</t>
  </si>
  <si>
    <t>" @ Delna_42: DonaldTrump You're going to be the greatest President this country has ever seen. I hope you win. # Trump2016 # CommanderInChief"</t>
  </si>
  <si>
    <t>https://twitter.com/realDonaldTrump/status/606679734517399552</t>
  </si>
  <si>
    <t>" @ justariot66: @ realDonaldTrump no bs Donald if you run I'm in PA you will get my vote for sure."</t>
  </si>
  <si>
    <t>https://twitter.com/realDonaldTrump/status/606704663530991616</t>
  </si>
  <si>
    <t>" @ yankzpat: HEY! I got my photos autographed and shook @ realDonaldTrump 's hand in Mason City. # June16th pic.twitter.com/h0ZZUrt8pZ"</t>
  </si>
  <si>
    <t>https://twitter.com/realDonaldTrump/status/606706692814970881</t>
  </si>
  <si>
    <t>Dummy political pundit @ krauthammer constantly pressed the crazy war in Iraq. Many lives and trillions of dollars wasted. U.S. got NOTHING!</t>
  </si>
  <si>
    <t>https://twitter.com/realDonaldTrump/status/606707307267751936</t>
  </si>
  <si>
    <t>" @ krauthammer: On sale today. Things That Matter in paperback. With a new section on the Obama years. Book sucks!</t>
  </si>
  <si>
    <t>https://twitter.com/realDonaldTrump/status/606708139950514176</t>
  </si>
  <si>
    <t>" @ WebDanny: @ realDonaldTrump @ yankzpat If you don't run, then GOP has NOTHING, hence Hilary is a 'shoe in'" I agree!</t>
  </si>
  <si>
    <t>https://twitter.com/realDonaldTrump/status/606708892085678080</t>
  </si>
  <si>
    <t>" @ WebDanny: @ yankzpat Donald forget the pic's, please, just RUN FOR PRESIDENT HEY ? PLEASE ? Ur country, in fact the world, needs U NOW"</t>
  </si>
  <si>
    <t>https://twitter.com/realDonaldTrump/status/606710485766033408</t>
  </si>
  <si>
    <t>Was in Iowa yesterday-great people. Record crowds at both speeches. Something big is happening. Pols are all talk. Make America great again!</t>
  </si>
  <si>
    <t>https://twitter.com/realDonaldTrump/status/606796266346004480</t>
  </si>
  <si>
    <t>" @ Wallys1700: @ realDonaldTrump our country seriously needs you now please run for pres # Trump2016"</t>
  </si>
  <si>
    <t>https://twitter.com/realDonaldTrump/status/606820209794629632</t>
  </si>
  <si>
    <t>" @ thermoclinee Hey @ realDonaldTrump - had a spectacular round @ TrumpFerryPoint - drove the green on #7. Awesome track! Great views!" Thanks</t>
  </si>
  <si>
    <t>#7</t>
  </si>
  <si>
    <t>https://twitter.com/realDonaldTrump/status/606872666264453121</t>
  </si>
  <si>
    <t>Trump International Golf Club Turnberry, Scotland -- home to four of the greatest Open Championships of all time.. http://www.trump.com/Golf_Clubs/scotland/Turnberry.asp ‚Ä¶</t>
  </si>
  <si>
    <t>https://twitter.com/realDonaldTrump/status/606895063147413504</t>
  </si>
  <si>
    <t>Via @ DMRegister by @ BylineAndyDavis: ‚ÄúDonald Trump speaks to veterans, residents in Coralville‚Äùhttp://www.desmoinesregister.com/story/news/local/2015/06/04/donald-trump-luncheon-coralville-veterans-memorial/28504623/?hootPostID=17d08991133e394a4891 ‚Ä¶</t>
  </si>
  <si>
    <t>https://twitter.com/realDonaldTrump/status/606896080748453889</t>
  </si>
  <si>
    <t>Looking forward to keynoting the @ NCGOP # NCGOPcon dinner tomorrow night! @ NCGOP is a top state party!</t>
  </si>
  <si>
    <t>https://twitter.com/realDonaldTrump/status/606899053536899074</t>
  </si>
  <si>
    <t>. @ GretchenCarlson's memoir is a powerful example of perseverance &amp; hope. ‚ÄúGetting Real‚Äù is as real as it gets. Get it &amp; enjoy! # GettingReal</t>
  </si>
  <si>
    <t>https://twitter.com/realDonaldTrump/status/606907454610382848</t>
  </si>
  <si>
    <t>‚ÄúDonald Trump: I‚Äôve made up my mind on 2016‚Äù http://www.msnbc.com/msnbc/donald-trump-ive-made-my-mind-2016 ‚Ä¶ via @ msnbc by @ janestreet</t>
  </si>
  <si>
    <t>https://twitter.com/realDonaldTrump/status/606910380410077184</t>
  </si>
  <si>
    <t>Via @ globegazette by @GGMaryP: ‚ÄúTrump: We'll bring American dream back‚Äùhttp://globegazette.com/news/local/trump-we-ll-bring-american-dream-back/article_6d4efdf2-d30f-58ae-a7c4-14c98410ddb1.html ‚Ä¶</t>
  </si>
  <si>
    <t>https://twitter.com/realDonaldTrump/status/606911820092305408</t>
  </si>
  <si>
    <t>" @ siddiquehash @ realDonaldTrump @ krauthammer I Agree Donald!"</t>
  </si>
  <si>
    <t>https://twitter.com/realDonaldTrump/status/606912384029097984</t>
  </si>
  <si>
    <t>" @ 2014_vince @ realDonaldTrump @ NCGOP donald for president..a true patriot"</t>
  </si>
  <si>
    <t>https://twitter.com/realDonaldTrump/status/606913358147780609</t>
  </si>
  <si>
    <t>" @ ebhockeyfan @ GretchenCarlson One thing I truly admire about Trump.He is very loyal &amp; supportive of his friends. He also says it like is."</t>
  </si>
  <si>
    <t>https://twitter.com/realDonaldTrump/status/606915921958060033</t>
  </si>
  <si>
    <t>China just hacked our federal government &amp; stole gov. workers‚Äô information. Why do our leaders let China get away with this?! No respect.</t>
  </si>
  <si>
    <t>https://twitter.com/realDonaldTrump/status/606919822434287616</t>
  </si>
  <si>
    <t>We must stop Common Core from controlling state &amp; local curriculums. It is a federal grab of education. Keep education local!</t>
  </si>
  <si>
    <t>https://twitter.com/realDonaldTrump/status/606923196365946881</t>
  </si>
  <si>
    <t>Our nation has a duty to care for our vets &amp; their families. It's time to do it! Let‚Äôs Make America Great Again!https://www.donaldjtrump.com/</t>
  </si>
  <si>
    <t>https://twitter.com/realDonaldTrump/status/606924701630386176</t>
  </si>
  <si>
    <t>‚ÄúOur runaway judiciary is badly in need of restraint by Congress.‚Äù - Phyllis Schlafly</t>
  </si>
  <si>
    <t>https://twitter.com/realDonaldTrump/status/607043020324773888</t>
  </si>
  <si>
    <t>" @ STL_Blonde: I believe ... no I KNOW that @ realDonaldTrump would be a better president than HillaryClinton."</t>
  </si>
  <si>
    <t>https://twitter.com/realDonaldTrump/status/607045309500375040</t>
  </si>
  <si>
    <t>" @ TheBingle: @ greta @ realDonaldTrump Will be refreshing to have views from someone else who's not a politician or community organizer IMO."</t>
  </si>
  <si>
    <t>https://twitter.com/realDonaldTrump/status/607045800082972673</t>
  </si>
  <si>
    <t>" @ STL_Blonde: One of my favorite all-time @ FoxNews moments: When @ realDonaldTrump let @ megynkelly touch his hair."</t>
  </si>
  <si>
    <t>https://twitter.com/realDonaldTrump/status/607046694396678145</t>
  </si>
  <si>
    <t>" @ cdgrafics: @ greta @ realDonaldTrump I'd vote for him and his morals are a lot healthier the Bill Clintons. He knows Business and con men."</t>
  </si>
  <si>
    <t>https://twitter.com/realDonaldTrump/status/607046830229233665</t>
  </si>
  <si>
    <t>" @ STL_Blonde: The thing that's so wonderful about @ realDonaldTrump ... most people would act just like him if they were billionaires." True.</t>
  </si>
  <si>
    <t>https://twitter.com/realDonaldTrump/status/607051086688616448</t>
  </si>
  <si>
    <t>" @ Knight276: @ realDonaldTrump @ cdgrafics @ greta exactly he knows how to win important"</t>
  </si>
  <si>
    <t>https://twitter.com/realDonaldTrump/status/607054915735851008</t>
  </si>
  <si>
    <t>" @ seankesser: @ realDonaldTrump @ Knight276 @ cdgrafics @ greta It's about time we had a president who doesn't need to care about his money"</t>
  </si>
  <si>
    <t>https://twitter.com/realDonaldTrump/status/607055795570806784</t>
  </si>
  <si>
    <t>" @ MJVictory: @ STL_Blonde DT is a better choice than ANY candidate on either side based on his vision of prosperity &amp; national security."</t>
  </si>
  <si>
    <t>https://twitter.com/realDonaldTrump/status/607056416931758081</t>
  </si>
  <si>
    <t>" @ jeffrey_gorski: @ realDonaldTrump the time is now, please get out in front of the herd and announce, give us some hope"</t>
  </si>
  <si>
    <t>https://twitter.com/realDonaldTrump/status/607057708420866048</t>
  </si>
  <si>
    <t>"@viksquad: @ realDonaldTrump you are the man for the job"</t>
  </si>
  <si>
    <t>https://twitter.com/realDonaldTrump/status/607057790583107584</t>
  </si>
  <si>
    <t>" @ MarioFMartinezz: I can't wait for @ realDonaldTrump announcement on June 16." Great.</t>
  </si>
  <si>
    <t>https://twitter.com/realDonaldTrump/status/607057978634682368</t>
  </si>
  <si>
    <t>" @ BlueWaterDays: A visionary who loves America &gt; @ realDonaldTrump" Thanks.</t>
  </si>
  <si>
    <t>https://twitter.com/realDonaldTrump/status/607281766479601664</t>
  </si>
  <si>
    <t>Going to North Carolina to make keynote speech - sold out crowd!</t>
  </si>
  <si>
    <t>https://twitter.com/realDonaldTrump/status/607332047523336192</t>
  </si>
  <si>
    <t>Just Introduced at # NCGOPcon as the country's highest paid speaker. Told the record crowd of 650 I am to be speaking here for free!</t>
  </si>
  <si>
    <t>https://twitter.com/realDonaldTrump/status/607332699578220545</t>
  </si>
  <si>
    <t>Received a standing applause at # NCGOPcon when I said "to have free trade be fair for the US we need really intelligent negotiators."</t>
  </si>
  <si>
    <t>https://twitter.com/realDonaldTrump/status/607335271089250304</t>
  </si>
  <si>
    <t>Just said at # NCGOPcon that "politicians are all talk and no action and we are all tired of it! We need action and results to move forward!"</t>
  </si>
  <si>
    <t>https://twitter.com/realDonaldTrump/status/607336443401388032</t>
  </si>
  <si>
    <t>Just received applause at # NCGOPcon when I said "People ask me why I may run for President-- I might so we can Make America Great Again!</t>
  </si>
  <si>
    <t>https://twitter.com/realDonaldTrump/status/607336969350324225</t>
  </si>
  <si>
    <t>Just made the point at # NCGOPcon that "we have to protect our border &amp; I think everyone here knows, nobody can build a wall like Trump!"</t>
  </si>
  <si>
    <t>https://twitter.com/realDonaldTrump/status/607337555277840384</t>
  </si>
  <si>
    <t>Just said at # NCGOPCon that "I'm not beholden to lobbyists and donors! No special interest would control me if I were in office."</t>
  </si>
  <si>
    <t>https://twitter.com/realDonaldTrump/status/607343109584920576</t>
  </si>
  <si>
    <t>Just received a standing ovation at # NCGOPCon when I said, "We need to bring the American Dream back better and stronger than ever before!"</t>
  </si>
  <si>
    <t>https://twitter.com/realDonaldTrump/status/607372848710221824</t>
  </si>
  <si>
    <t>Via @ newsobserver by @ RaleighReporter: "In Raleigh, Donald Trump all but announces presidential bid"http://www.newsobserver.com/news/politics-government/article23312226.html ‚Ä¶</t>
  </si>
  <si>
    <t>https://twitter.com/realDonaldTrump/status/607392313954996224</t>
  </si>
  <si>
    <t>"@JeffJeffsc777:I believe the Country is going to think when voting for our next President It's about results that's why Trump runs he wins"</t>
  </si>
  <si>
    <t>https://twitter.com/realDonaldTrump/status/607392366106931201</t>
  </si>
  <si>
    <t>" @ c_shepler: @ realDonaldTrump @ newsobserver @ RaleighReporter Great news!"</t>
  </si>
  <si>
    <t>https://twitter.com/realDonaldTrump/status/607392890352992256</t>
  </si>
  <si>
    <t>"@JeffJeffsc777:The Presidential candidates are about to be Trumped This will be a landslide the Country is ready for a leader with results"</t>
  </si>
  <si>
    <t>https://twitter.com/realDonaldTrump/status/607393835723964416</t>
  </si>
  <si>
    <t>"@JeffJeffsc777: Timing is relevant. This is your time. The other candidates don't have an answer, if they did they'd use it, Trump Time!"</t>
  </si>
  <si>
    <t>https://twitter.com/realDonaldTrump/status/607393939704967169</t>
  </si>
  <si>
    <t>"@NEO_SALAMANDER: @ realDonaldTrump You're the type of guy we need in the White House You want to see the USA at the top"</t>
  </si>
  <si>
    <t>@NEO_SALAMANDER @</t>
  </si>
  <si>
    <t>https://twitter.com/realDonaldTrump/status/607467243446927360</t>
  </si>
  <si>
    <t>"@AbrahamL1nx: ISIS would already be on ice if @ realDonaldTrump was the president. We need you, sir. # MyManTrump2016"</t>
  </si>
  <si>
    <t>@AbrahamL1nx @</t>
  </si>
  <si>
    <t>https://twitter.com/realDonaldTrump/status/607468271298846720</t>
  </si>
  <si>
    <t>" @ Abraham: My only regret is that there isn't 3 DonaldTrump's so my daughters could marry the smartest, most handsome man in the world! Cute</t>
  </si>
  <si>
    <t>https://twitter.com/realDonaldTrump/status/607468453503627264</t>
  </si>
  <si>
    <t>"@JeffJeffsc777: Mr Trump can speak, the difference, he's actually speaking of real accomplishments of risk he's had to finance on his own!"</t>
  </si>
  <si>
    <t>https://twitter.com/realDonaldTrump/status/607468995151851521</t>
  </si>
  <si>
    <t>" @ realtysteve: Mr. Trump, I have been connected with you by one step through 3 different people in my life, and you would be a great prez!"</t>
  </si>
  <si>
    <t>https://twitter.com/realDonaldTrump/status/607642978396577793</t>
  </si>
  <si>
    <t>Going to Scotland, Ireland &amp; other places in Europe to close up deals. Getting ready for the June 16th announcement @ TrumpTowerNY!</t>
  </si>
  <si>
    <t>https://twitter.com/realDonaldTrump/status/607650240355811329</t>
  </si>
  <si>
    <t>Will be doing @ foxandfriends live tomorrow at 7AM ET from Europe.</t>
  </si>
  <si>
    <t>https://twitter.com/realDonaldTrump/status/607655425064992768</t>
  </si>
  <si>
    <t>Loved doing # NCGOPConvention keynote speech last night! Unbelievable reception. Had the biggest crowds by far of any of the GOP candidates.</t>
  </si>
  <si>
    <t>https://twitter.com/realDonaldTrump/status/607699901867278336</t>
  </si>
  <si>
    <t>" @ cevazzulia: You have to think anyway, so why not think big? Donald Trump." So true!</t>
  </si>
  <si>
    <t>https://twitter.com/realDonaldTrump/status/607700233011757056</t>
  </si>
  <si>
    <t>"@SEETEK_AU: Watch, listen, and learn. You can‚Äôt know it all yourself. Anyone who thinks they do is destined for mediocrity.‚Äï Donald Trump</t>
  </si>
  <si>
    <t>https://twitter.com/realDonaldTrump/status/607985477602443264</t>
  </si>
  <si>
    <t>Trump National Golf Club Los Angeles offers 18 holes fronting the Pacific Ocean on the Palos Verdes Peninsula. http://www.trump.com/Golf_Clubs/Los_Angeles/Los_Angeles.asp ‚Ä¶</t>
  </si>
  <si>
    <t>https://twitter.com/realDonaldTrump/status/608069074984304640</t>
  </si>
  <si>
    <t>Amazing NH poll released! We are getting ready to Make America Great Again!pic.twitter.com/gdRpkRwySd</t>
  </si>
  <si>
    <t>https://twitter.com/realDonaldTrump/status/608265868846501888</t>
  </si>
  <si>
    <t>Via @ GravisMarketing: ‚ÄúNew Hampshire Poll: Trump into top-tier status‚Äù http://gravismarketing.com/blogs/current-new-hampshire-republican-polling/ ‚Ä¶</t>
  </si>
  <si>
    <t>https://twitter.com/realDonaldTrump/status/608271330052599808</t>
  </si>
  <si>
    <t>Trump Turnberry is a spectacular place--and home to four of the greatest Open Championships of all time. http://www.trump.com/Golf_Clubs/scotland/Turnberry.asp ‚Ä¶</t>
  </si>
  <si>
    <t>https://twitter.com/realDonaldTrump/status/608277407615827968</t>
  </si>
  <si>
    <t>Trump Int'l Hotel &amp; Tower New York, includes Central Park views &amp; our signature restaurant, Jean Georges. Perfection! http://www.trump.com/Hotel_Collection/Trump_New_york/Trump_New_York.asp ‚Ä¶</t>
  </si>
  <si>
    <t>https://twitter.com/realDonaldTrump/status/608324403278036992</t>
  </si>
  <si>
    <t>Via @Newsmax_Media by ‚ÄúPoll: Trump Surges Among GOP Hopefuls in NH‚Äùhttp://www.newsmax.com/Newsfront/donald-trump-new-hampshire-gop-2016/2015/06/09/id/649557/ ‚Ä¶</t>
  </si>
  <si>
    <t>https://twitter.com/realDonaldTrump/status/608356809317969922</t>
  </si>
  <si>
    <t>" @ LadyPatriot777 @ realDonaldTrump I think he's worth a VERY serious look. He speaks BOLDLY, like Reagan, and is/was a big fan of Reagan!"</t>
  </si>
  <si>
    <t>https://twitter.com/realDonaldTrump/status/608358004602380289</t>
  </si>
  <si>
    <t>Via the New York Timeshttp://www.nytimes.com/2015/06/10/upshot/if-youre-a-betting-man-its-time-to-start-believing-donald-trump.html?_r=1&amp;abt=0002&amp;abg=0 ‚Ä¶</t>
  </si>
  <si>
    <t>https://twitter.com/realDonaldTrump/status/608360446970707971</t>
  </si>
  <si>
    <t>" @ Liberty4UanMe @ LadyPatriot777 @ rushlimbaugh got to do something though! Too many times they lied to us. For some reason, I trust Trump"</t>
  </si>
  <si>
    <t>https://twitter.com/realDonaldTrump/status/608366535653097472</t>
  </si>
  <si>
    <t>"Dee Dee Sorvino @ deedeegop I am betting on Trump"</t>
  </si>
  <si>
    <t>https://twitter.com/realDonaldTrump/status/608651291011756032</t>
  </si>
  <si>
    <t>Via @ TheTodaysGolfer ‚Äú @ TrumpScotland gets new clubhouse‚Äùhttp://www.todaysgolfer.co.uk/news-and-events/course-news/2015/june/trump-international-golf-links-gets-new-clubhouse/ ‚Ä¶</t>
  </si>
  <si>
    <t>https://twitter.com/realDonaldTrump/status/608981890440278016</t>
  </si>
  <si>
    <t>" @ hugshenderson @ GolfMonthly @ realDonaldTrump he's a legend. Does so much good for Scottish golf" Thanks.</t>
  </si>
  <si>
    <t>https://twitter.com/realDonaldTrump/status/608993054943539201</t>
  </si>
  <si>
    <t>Via Hardball with Chris Matthewshttp://www.msnbc.com/hardball/watch/what-if-donald-trump-really-runs--460881987814 ‚Ä¶</t>
  </si>
  <si>
    <t>https://twitter.com/realDonaldTrump/status/609005946065555456</t>
  </si>
  <si>
    <t>" @ GaryWhalenTV A pleasure to film at the beautiful @ TrumpScotland links course &amp; club house. Thanks to @ realDonaldTrump &amp; @ DonaldJTrumpJr.."</t>
  </si>
  <si>
    <t>https://twitter.com/realDonaldTrump/status/609018922130538497</t>
  </si>
  <si>
    <t>Thank you.https://twitter.com/vibhanshusharma/status/609013359023788032 ‚Ä¶</t>
  </si>
  <si>
    <t>https://twitter.com/realDonaldTrump/status/609080895249743872</t>
  </si>
  <si>
    <t>Thank you @ CrainsChicago for featuring @ TrumpChicago in your list of "Best Private Dining Rooms in Chicago." http://bit.ly/1G9EQFN</t>
  </si>
  <si>
    <t>https://twitter.com/realDonaldTrump/status/609089376631582721</t>
  </si>
  <si>
    <t>" @ MatthewLadzik "The golden rule of negotiating: He who has the gold makes the rules" @ realDonaldTrump great read # MidasTouch # ThankYou"</t>
  </si>
  <si>
    <t>https://twitter.com/realDonaldTrump/status/609092061535567872</t>
  </si>
  <si>
    <t>Our @ TrumpNewYork is really starting the summer on the right foot with their # wellness program as seen in @ TandCmag:http://bit.ly/1L01yA0</t>
  </si>
  <si>
    <t>https://twitter.com/realDonaldTrump/status/609099113276297218</t>
  </si>
  <si>
    <t>Entrepreneurs: Follow your own path‚Äîit will bring you to the places you were meant to be.</t>
  </si>
  <si>
    <t>https://twitter.com/realDonaldTrump/status/609099216221298688</t>
  </si>
  <si>
    <t>Entrepreneurs: Take responsibility for yourself. It‚Äôs a very empowering attitude.</t>
  </si>
  <si>
    <t>https://twitter.com/realDonaldTrump/status/609099376041058305</t>
  </si>
  <si>
    <t>Entrepreneurs: Review your work habits regularly and make sure they are taking you in the right direction. Keep your focus intact.</t>
  </si>
  <si>
    <t>https://twitter.com/realDonaldTrump/status/609173340792729600</t>
  </si>
  <si>
    <t>" @ DonaldJTrumpJr: A pic with @ realdonaldtrump from a long time ago # throwbackthursday https://instagram.com/p/3zl84XrH7b/ " A wonderful son!</t>
  </si>
  <si>
    <t>https://twitter.com/realDonaldTrump/status/609174738359824384</t>
  </si>
  <si>
    <t>" @ erikwill: @ realDonaldTrump @ CrainsChicago @ TrumpChicago I appreciate the consistent focus on quality across Trump brands."</t>
  </si>
  <si>
    <t>https://twitter.com/realDonaldTrump/status/609175092787048448</t>
  </si>
  <si>
    <t>" @ TheUSALifeStyle: @ GOP # DonaldTrump # Election2016 (it will happen) GOP MUST SUPPORT Donald Trump # GOP # Politics https://twitter.com/TheUSALifeStyle/status/609155461338779648/photo/1pic.twitter.com/CdqPiUedqs "</t>
  </si>
  <si>
    <t>https://twitter.com/realDonaldTrump/status/609177800038289408</t>
  </si>
  <si>
    <t>"@Chris_R_2014: @ realDonaldTrump @ TheUSALifeStyle @ GOP Trump all the way!"</t>
  </si>
  <si>
    <t>https://twitter.com/realDonaldTrump/status/609177995576741888</t>
  </si>
  <si>
    <t>"@JenCromartie: @ realDonaldTrump needs to run for president # Election2016 # DonaldTrump"</t>
  </si>
  <si>
    <t>@JenCromartie @</t>
  </si>
  <si>
    <t>https://twitter.com/realDonaldTrump/status/609222942472425473</t>
  </si>
  <si>
    <t>" @ MarcoPoloMacon: @ realDonaldTrump what are you waiting for? We are waiting for you to make America great again. Please run!" June 16th.</t>
  </si>
  <si>
    <t>https://twitter.com/realDonaldTrump/status/609223544833212416</t>
  </si>
  <si>
    <t>" @ Ipatriotmedia: Texans do not support RINOs We damn sure don't support # JebBush2016 Texans want leadership We want @ realDonaldTrump.</t>
  </si>
  <si>
    <t>https://twitter.com/realDonaldTrump/status/609224365255852032</t>
  </si>
  <si>
    <t>" @ bella270012: @ realDonaldTrump @JenCromartie Waiting on that 6/16 announcement. Please don't disappoint me..... " Stay tuned.</t>
  </si>
  <si>
    <t>https://twitter.com/realDonaldTrump/status/609225303043481600</t>
  </si>
  <si>
    <t>" @ DillonConrad0: If @ realDonaldTrump ran for president in 2016, I'd be one happy camper"</t>
  </si>
  <si>
    <t>https://twitter.com/realDonaldTrump/status/609225876694257664</t>
  </si>
  <si>
    <t>" @ RealTerryPatton: @ realDonaldTrump @JenCromartie Do it Mr. Trump, we are screwed if you don't." I agree!</t>
  </si>
  <si>
    <t>https://twitter.com/realDonaldTrump/status/609360365693075456</t>
  </si>
  <si>
    <t>https://twitter.com/realDonaldTrump/status/609362600955125760</t>
  </si>
  <si>
    <t>Congratulations to @ TrumpPanama for winning the 2015 Traveler's Choice Award from @ TripAdvisor http://www.trump.com/Hotel_Collection/Trump_Panama/Trump_Panama.asp ‚Ä¶</t>
  </si>
  <si>
    <t>https://twitter.com/realDonaldTrump/status/609375920818929664</t>
  </si>
  <si>
    <t>Video: Trump Golf Links at Ferry Point @ TrumpFerryPointhttps://twitter.com/TrumpFerryPoint/status/609369110754033664 ‚Ä¶</t>
  </si>
  <si>
    <t>https://twitter.com/realDonaldTrump/status/609384954485719040</t>
  </si>
  <si>
    <t>Thank you.https://twitter.com/ThereseNelsontw/status/609367514842173445 ‚Ä¶</t>
  </si>
  <si>
    <t>https://twitter.com/realDonaldTrump/status/609385376789209089</t>
  </si>
  <si>
    <t>Great, thanks.https://twitter.com/isaacbeisbol507/status/609345354564272128 ‚Ä¶</t>
  </si>
  <si>
    <t>https://twitter.com/realDonaldTrump/status/609385580569436161</t>
  </si>
  <si>
    <t>Thanks.https://twitter.com/johnfletcher97/status/609342441611743232 ‚Ä¶</t>
  </si>
  <si>
    <t>https://twitter.com/realDonaldTrump/status/609387510297444352</t>
  </si>
  <si>
    <t>Thanks &amp; I won't let you down. https://twitter.com/bellaxbionda/status/609227502041612289 ‚Ä¶</t>
  </si>
  <si>
    <t>https://twitter.com/realDonaldTrump/status/609388325380689920</t>
  </si>
  <si>
    <t>" @ Scott__Marx Can't wait to hear @ realDonaldTrump run for president and fix our country! # TRUMP2016"</t>
  </si>
  <si>
    <t>https://twitter.com/realDonaldTrump/status/609390082823483392</t>
  </si>
  <si>
    <t>Thank you.https://twitter.com/johnnypie77/status/609264141128200193 ‚Ä¶</t>
  </si>
  <si>
    <t>https://twitter.com/realDonaldTrump/status/609399072097718275</t>
  </si>
  <si>
    <t>Thanks. https://twitter.com/FriendlyPuh/status/609393540238458880 ‚Ä¶</t>
  </si>
  <si>
    <t>https://twitter.com/realDonaldTrump/status/609399877966143488</t>
  </si>
  <si>
    <t>Thank you.https://twitter.com/mmoers204/status/609388520625475584 ‚Ä¶</t>
  </si>
  <si>
    <t>https://twitter.com/realDonaldTrump/status/609400408214216704</t>
  </si>
  <si>
    <t>"@EKSpindler @ realDonaldTrump @bellaxbionda go get em Donald! Enough with the PC crap. Tell it like it is and actually fix problems."</t>
  </si>
  <si>
    <t>https://twitter.com/realDonaldTrump/status/609406106159476736</t>
  </si>
  <si>
    <t>Looking for Father's Day gift? @ Miamimagazine named the spa @ TrumpDoral one of the best places for men to relax http://ow.ly/NMXtk</t>
  </si>
  <si>
    <t>https://twitter.com/realDonaldTrump/status/609421349468160000</t>
  </si>
  <si>
    <t>" @ phate71 @ realDonaldTrump It‚Äôs time to make America great again. Let‚Äôs do this! # TRUMP2016"</t>
  </si>
  <si>
    <t>https://twitter.com/realDonaldTrump/status/609444067919986688</t>
  </si>
  <si>
    <t>Entrepreneurs: Keep your eyes on your ideals as well as reality. Accentuate the positive without being blind to the negative.</t>
  </si>
  <si>
    <t>https://twitter.com/realDonaldTrump/status/609444113541394433</t>
  </si>
  <si>
    <t>Entrepreneurs: Don‚Äôt sell yourself short. Don‚Äôt ever think you‚Äôve done it all already or that you‚Äôve done your best.</t>
  </si>
  <si>
    <t>https://twitter.com/realDonaldTrump/status/609445069914042369</t>
  </si>
  <si>
    <t>Entrepreneurs: Focus on your goals, not on fixed patterns. Do what's necessary and what's unnecessary will be made clear.</t>
  </si>
  <si>
    <t>https://twitter.com/realDonaldTrump/status/609446762055639041</t>
  </si>
  <si>
    <t>Entrepreneurs: Do not go where the path may lead, go instead where there is no path and leave a trail. -- Ralph Waldo Emerson</t>
  </si>
  <si>
    <t>https://twitter.com/realDonaldTrump/status/609456216381739008</t>
  </si>
  <si>
    <t>True!https://twitter.com/alyssathgreat/status/609392318471237632 ‚Ä¶</t>
  </si>
  <si>
    <t>https://twitter.com/realDonaldTrump/status/609456677738385408</t>
  </si>
  <si>
    <t>Thank you.https://twitter.com/Bernardv777/status/609393484458532864 ‚Ä¶</t>
  </si>
  <si>
    <t>https://twitter.com/realDonaldTrump/status/609457143230648321</t>
  </si>
  <si>
    <t>Thanks. https://twitter.com/jlaird053/status/609391426636525568 ‚Ä¶</t>
  </si>
  <si>
    <t>https://twitter.com/realDonaldTrump/status/609458011715829760</t>
  </si>
  <si>
    <t>Thank you. https://twitter.com/CathyFuregno/status/609390713218957312 ‚Ä¶</t>
  </si>
  <si>
    <t>https://twitter.com/realDonaldTrump/status/609458639661871104</t>
  </si>
  <si>
    <t>" @ JRooneyIII @ realDonaldTrump The Country needs you now more than ever. You will be the one to bring the respect back. # Trump2016" Thx.</t>
  </si>
  <si>
    <t>https://twitter.com/realDonaldTrump/status/609459089878421504</t>
  </si>
  <si>
    <t>Thank you.https://twitter.com/amandalemay97/status/609386640793014273 ‚Ä¶</t>
  </si>
  <si>
    <t>https://twitter.com/realDonaldTrump/status/609460206305693697</t>
  </si>
  <si>
    <t>" @ woodrowwinters @ realDonaldTrump pumped for Tuesday. The road to getting American back starts next week." Thanks.</t>
  </si>
  <si>
    <t>https://twitter.com/realDonaldTrump/status/609526009940082688</t>
  </si>
  <si>
    <t>" @ ToryIreland: @ realDonaldTrump ONLY # TRUMP2016 has what it takes to STOP Hillary Rodham Clinton! StopHillary # NoBamapic.twitter.com/I9HHjCp1OI</t>
  </si>
  <si>
    <t>https://twitter.com/realDonaldTrump/status/609527240611753984</t>
  </si>
  <si>
    <t>"@purpleheartwife: @ realDonaldTrump I'll volunteer to help your campaign in FL." Thanks.</t>
  </si>
  <si>
    <t>@purpleheartwife @</t>
  </si>
  <si>
    <t>https://twitter.com/realDonaldTrump/status/609531537374191617</t>
  </si>
  <si>
    <t>"@JRMcClaren: @purpleheartwife Had it with politicians. They never solve problems, just do the bidding of donors/lobbyist. # Trump2016"</t>
  </si>
  <si>
    <t>https://twitter.com/realDonaldTrump/status/609531856892096512</t>
  </si>
  <si>
    <t>"@JRMcClaren: @ ToryIreland @ realDonaldTrump is GOP‚Äôs best chance to win in Nov. 2016. # MakeAmericaGreatAgain"</t>
  </si>
  <si>
    <t>@JRMcClaren @ @</t>
  </si>
  <si>
    <t>https://twitter.com/realDonaldTrump/status/609533574170181632</t>
  </si>
  <si>
    <t>" @ hogan211: @ realDonaldTrump I have had it with career politicians.. You will have my vote Mr. Trump!!! Nobody owns you!"</t>
  </si>
  <si>
    <t>https://twitter.com/realDonaldTrump/status/609763035796893696</t>
  </si>
  <si>
    <t>I am really happy that Hillary made her speech right under Trump World Tower!</t>
  </si>
  <si>
    <t>https://twitter.com/realDonaldTrump/status/609823516670693379</t>
  </si>
  <si>
    <t>Remember, politicians are all talk and no action - they will never be able to MAKE OUR COUNTRY GREAT AGAIN! Controlled by lobbyists &amp; donors</t>
  </si>
  <si>
    <t>https://twitter.com/realDonaldTrump/status/609855671799033857</t>
  </si>
  <si>
    <t>" @ DareMagic: Lets make this country great again and bring back the entrepreneur spirit! The only person to do that is DonaldTrump # Trump2016</t>
  </si>
  <si>
    <t>https://twitter.com/realDonaldTrump/status/609924322933780481</t>
  </si>
  <si>
    <t>" @ DoomsdayFAN: Please run! I'm with you till the end! Everyone who wants to # MakeAmericanGreatAgain is! Vote for Trump/2016! God bless."</t>
  </si>
  <si>
    <t>https://twitter.com/realDonaldTrump/status/609925443341393920</t>
  </si>
  <si>
    <t>"@purpleheartwife: @ realDonaldTrump you have some military caregivers in FL ready to back you! @ sherrimarie73" Thanks, call Corey.</t>
  </si>
  <si>
    <t>@purpleheartwife @ @</t>
  </si>
  <si>
    <t>https://twitter.com/realDonaldTrump/status/609995255312707584</t>
  </si>
  <si>
    <t>" @ nikkio: Most valuable asset an American owns is "their vote"-Tues ur voice will be heard across our nation &amp; beyond-Open their eyes"</t>
  </si>
  <si>
    <t>https://twitter.com/realDonaldTrump/status/609997022607843328</t>
  </si>
  <si>
    <t>" @ TimWByrd: DonaldTrump i have so much faith in you that if you ran for president I know your the only one who could get America out of debt</t>
  </si>
  <si>
    <t>https://twitter.com/realDonaldTrump/status/609997702622019585</t>
  </si>
  <si>
    <t>" @ NPHBalanced: @ realDonaldTrump has DEPTH, stammina, Man of the World, briliant negotiater, &amp; NOT BEING POLITITIAN he has POWER.</t>
  </si>
  <si>
    <t>https://twitter.com/realDonaldTrump/status/609998075910860800</t>
  </si>
  <si>
    <t>" @ mirrorgrrl: Truly Great men come along only once a genration. DonaldTrump Is That Man. Has it all- gentle wisdom,fierce biz savvy,IQ. Wow!</t>
  </si>
  <si>
    <t>https://twitter.com/realDonaldTrump/status/609998845947289601</t>
  </si>
  <si>
    <t>" @ VeryOddDog: @ realDonaldTrump TRUMP TRUMP - YOU ARE THE ONLY ONE AMERICA NEEDS RIGHT NOW THE ONLY ONE WHO CAN SAVE AMERCIA GOD BLESS U SIR"</t>
  </si>
  <si>
    <t>https://twitter.com/realDonaldTrump/status/609998947235561472</t>
  </si>
  <si>
    <t>" @ _Snurk: @ realDonaldTrump YOU ARE THE MAN! You are the ONLY one of Substance! U r REAL DEAL never Bull or Hot air # MakeAmerciaGreatAgain!"</t>
  </si>
  <si>
    <t>https://twitter.com/realDonaldTrump/status/609999543581691904</t>
  </si>
  <si>
    <t>https://twitter.com/realDonaldTrump/status/610019516039479296</t>
  </si>
  <si>
    <t>" @ angiecallahan4: @ realDonaldTrump We need to PRAY to God for this to happen. God please make America great again. Amen!"</t>
  </si>
  <si>
    <t>https://twitter.com/realDonaldTrump/status/610020598190878720</t>
  </si>
  <si>
    <t>" @ Knight276: Being a great president requires great negotiating skills. Trump, a master negotiator, can make America great again." True!</t>
  </si>
  <si>
    <t>https://twitter.com/realDonaldTrump/status/610145224229302273</t>
  </si>
  <si>
    <t>" @ MikeLongoNYC: @ realDonaldTrump Happy Birthday! Can't wait for the announcement on Tuesday, I'll be there!"</t>
  </si>
  <si>
    <t>https://twitter.com/realDonaldTrump/status/610193828776165376</t>
  </si>
  <si>
    <t>" @ justrelaxfornow: As a nation yearns for justice and equality, that nation hopes Donald Trump will run for President. June 16, 2015."</t>
  </si>
  <si>
    <t>https://twitter.com/realDonaldTrump/status/610194595838853120</t>
  </si>
  <si>
    <t>Tuesday will be a big day for our country to do a complete turnaround. MAKE AMERICA GREAT AGAIN!</t>
  </si>
  <si>
    <t>https://twitter.com/realDonaldTrump/status/610404593911132161</t>
  </si>
  <si>
    <t>Tomorrow will be a really big day for America. MAKE AMERICA GREAT AGAIN!</t>
  </si>
  <si>
    <t>https://twitter.com/realDonaldTrump/status/610409134886907904</t>
  </si>
  <si>
    <t>" @ FuturisticHub: @ realDonaldTrump I'd vote twice for you if I could. Actually I can! On your SECOND Term as President! Go get em' Mr. Trump!</t>
  </si>
  <si>
    <t>https://twitter.com/realDonaldTrump/status/610411545386950656</t>
  </si>
  <si>
    <t>" @ MediciMario: @ realDonaldTrump Pls run u would be great!"</t>
  </si>
  <si>
    <t>https://twitter.com/realDonaldTrump/status/610411840976326656</t>
  </si>
  <si>
    <t>" @ fyrftr211: @ realDonaldTrump # Trump2016. Time for a true leader to lead our great country!"</t>
  </si>
  <si>
    <t>https://twitter.com/realDonaldTrump/status/610412254647988224</t>
  </si>
  <si>
    <t>"@ZStr8Up: After the liberal 60's and 70's how did we end up with Reagan? Hollywood. The Donald may have a serious chance. @ realDonaldTrump"</t>
  </si>
  <si>
    <t>@ZStr8Up @</t>
  </si>
  <si>
    <t>https://twitter.com/realDonaldTrump/status/610412391579426816</t>
  </si>
  <si>
    <t>" @ LooneyTunes002: Politicians are not going to get us out of this mess. They are all talk. # SimpleTruth # MakeAmericaGreatAgain"</t>
  </si>
  <si>
    <t>https://twitter.com/realDonaldTrump/status/610414404157501440</t>
  </si>
  <si>
    <t>"@Subdoc101:Trump said on @ foxandfriends today PPL are asking why would anyone give up his lifestyle to be # POTUS. The answer is # TRUMPCARES</t>
  </si>
  <si>
    <t>@Subdoc101 @</t>
  </si>
  <si>
    <t>https://twitter.com/realDonaldTrump/status/610453887829573632</t>
  </si>
  <si>
    <t>Tomorrow at 11AM # MakeAmericaGreatAgain https://instagram.com/p/39AJxnGhRD/</t>
  </si>
  <si>
    <t>https://twitter.com/realDonaldTrump/status/610460571775991808</t>
  </si>
  <si>
    <t>LIVE on # Periscope https://www.pscp.tv/w/aE7e1DEyMzE3NDF8MjM1NjM0NTIj_tDk88Q3SXJVqqYWnjN4DfJSRjP0QsAK-jfv34dMhw== ‚Ä¶</t>
  </si>
  <si>
    <t>https://twitter.com/realDonaldTrump/status/610484783420997632</t>
  </si>
  <si>
    <t>Great!https://twitter.com/GHurst27/status/610426658911309825 ‚Ä¶</t>
  </si>
  <si>
    <t>https://twitter.com/realDonaldTrump/status/610485299781726208</t>
  </si>
  <si>
    <t>Will do, thanks.https://twitter.com/HarrisCGardner/status/610413037552553984 ‚Ä¶</t>
  </si>
  <si>
    <t>https://twitter.com/realDonaldTrump/status/610486116110704641</t>
  </si>
  <si>
    <t>"@DurandSentinus @ JebBush may get headlines today, but @ realDonaldTrump will dominate news for week regardless of his announcement tomorrow"</t>
  </si>
  <si>
    <t>@DurandSentinus @ @</t>
  </si>
  <si>
    <t>https://twitter.com/realDonaldTrump/status/610487629952491520</t>
  </si>
  <si>
    <t>Thanks.https://twitter.com/SavannahRae5SOS/status/610404190909808640 ‚Ä¶</t>
  </si>
  <si>
    <t>https://twitter.com/realDonaldTrump/status/610487918478671873</t>
  </si>
  <si>
    <t>Great!https://twitter.com/dozziland/status/610467708405035008 ‚Ä¶</t>
  </si>
  <si>
    <t>https://twitter.com/realDonaldTrump/status/610525417175425024</t>
  </si>
  <si>
    <t>Do we really need another Bush in the White House--- we have had enough of them. https://instagram.com/p/39grhiGhfG/</t>
  </si>
  <si>
    <t>https://twitter.com/realDonaldTrump/status/610704372415229952</t>
  </si>
  <si>
    <t>" @ realJoeMurray: Hopefully tomorrow is the day we start to make America great again! Looking forward to it, @ realDonaldTrump. # Trump2016</t>
  </si>
  <si>
    <t>https://twitter.com/realDonaldTrump/status/610704441872883712</t>
  </si>
  <si>
    <t>"@brentcfritz: Today is the day America becomes great again. @ realDonaldTrump has some huge news that will shock the world # Trump4President"</t>
  </si>
  <si>
    <t>@brentcfritz @</t>
  </si>
  <si>
    <t>https://twitter.com/realDonaldTrump/status/610710557285556224</t>
  </si>
  <si>
    <t>" @ insuraider: @ realDonaldTrump is going to make Hillary's head spin tomorrow morning. Presidential Debate? Yes, please. # Trump2016"</t>
  </si>
  <si>
    <t>https://twitter.com/realDonaldTrump/status/610710626269306880</t>
  </si>
  <si>
    <t>" @ DONJUBBER: @ realDonaldTrump Shock the world! # Trump4President"</t>
  </si>
  <si>
    <t>https://twitter.com/realDonaldTrump/status/610710697140441088</t>
  </si>
  <si>
    <t>" @ PianoBecca: @ realDonaldTrump No Amercian, really, can impact such staggering influence. Stay True! Great and savvy bizman! America: GREAT!</t>
  </si>
  <si>
    <t>https://twitter.com/realDonaldTrump/status/610710792846053376</t>
  </si>
  <si>
    <t>" @ isabelsimon80: @ realDonaldTrump @brentcfritz Donald has as good of a chance as anyone else.. People like him...NO MORE POLITICIAN'S..."</t>
  </si>
  <si>
    <t>https://twitter.com/realDonaldTrump/status/610710861448114176</t>
  </si>
  <si>
    <t>" @ Knight276: @ realDonaldTrump @ realJoeMurray America can be great again with trump at the helm. Confidence counts."</t>
  </si>
  <si>
    <t>https://twitter.com/realDonaldTrump/status/610710925088301056</t>
  </si>
  <si>
    <t>" @ _Snurk: @ realDonaldTrump Love it! Always respect FIGHTERS over overrated loser POLITITIANS!! Inspire GREATNESS! # TRUMP #2016"</t>
  </si>
  <si>
    <t>https://twitter.com/realDonaldTrump/status/610711327846330368</t>
  </si>
  <si>
    <t>" @ HoppMar @brentcfritz We all know u're e best.. IF you'll sacrifice part of your LIFE, even for only 4 years, we will TURN AROUND!"</t>
  </si>
  <si>
    <t>https://twitter.com/realDonaldTrump/status/610711577503920129</t>
  </si>
  <si>
    <t>"@rg_radical99: Counting down the hours to @ realDonaldTrump announcement! Ready for America to become great again. Supporting you Mr. Trump.</t>
  </si>
  <si>
    <t>@rg_radical99 @</t>
  </si>
  <si>
    <t>https://twitter.com/realDonaldTrump/status/610711874921984000</t>
  </si>
  <si>
    <t>" @ Rhumeey: I really would want to see what America would look like...with @ realDonaldTrump at the helm of affairs. https://twitter.com/realDonaldTrump/status/610704372415229952 ‚Ä¶"</t>
  </si>
  <si>
    <t>https://twitter.com/realDonaldTrump/status/610711915552206848</t>
  </si>
  <si>
    <t>" @ NickyFlash2: # Trump4President # Trump2016 @ realDonaldTrump"</t>
  </si>
  <si>
    <t>https://twitter.com/realDonaldTrump/status/610711969247719424</t>
  </si>
  <si>
    <t>"@Jarod_Pitmon10: I am a full supporter of # Trump2016 @ realDonaldTrump is a guy that will help this country"</t>
  </si>
  <si>
    <t>@Jarod_Pitmon10 @</t>
  </si>
  <si>
    <t>https://twitter.com/realDonaldTrump/status/610712147199397888</t>
  </si>
  <si>
    <t>" @ premuse: @ realDonaldTrump Let's take this country back. # TrumpLeeds2016"</t>
  </si>
  <si>
    <t>https://twitter.com/realDonaldTrump/status/610712286873952257</t>
  </si>
  <si>
    <t>" @ Desheay: @ realDonaldTrump Your twitter banner is awesome. Cant wait for tomorrow.....TRUMP 2016.."</t>
  </si>
  <si>
    <t>https://twitter.com/realDonaldTrump/status/610712329462882304</t>
  </si>
  <si>
    <t>" @ DavidSBaldwin: @ realDonaldTrump today's the day # Trump2016! Good luck!"</t>
  </si>
  <si>
    <t>https://twitter.com/realDonaldTrump/status/610722477044551680</t>
  </si>
  <si>
    <t>" @ jaketapper: DonaldTrump in Iowa says "I have a Gucci store that's worth more money than Romney" Fact check: true http://www.desmoinesregister.com/story/news/politics/reality-check/2015/06/03/donald-trump-mitt-romney-gucci-claim-true/28443013/ ‚Ä¶"</t>
  </si>
  <si>
    <t>https://twitter.com/realDonaldTrump/status/610784050060632065</t>
  </si>
  <si>
    <t>Big time in U.S. today - MAKE AMERICA GREAT AGAIN! Politicians are all talk and no action - they can never bring us back.</t>
  </si>
  <si>
    <t>https://twitter.com/realDonaldTrump/status/610785062599139328</t>
  </si>
  <si>
    <t>Thanks.https://twitter.com/munciewolves/status/610782805564350464 ‚Ä¶</t>
  </si>
  <si>
    <t>https://twitter.com/realDonaldTrump/status/610794115316498432</t>
  </si>
  <si>
    <t>" @ AppSame We are going to listen @ realDonaldTrump If you are really running &amp; if you keep to your word You really have a great chance to win</t>
  </si>
  <si>
    <t>https://twitter.com/realDonaldTrump/status/610794978055467010</t>
  </si>
  <si>
    <t>It is almost time. I will be making a major announcement from @ TrumpTowerNY at 11AM. Follow on social media! # MakeAmericaGreatAgain</t>
  </si>
  <si>
    <t>https://twitter.com/realDonaldTrump/status/610795920448425984</t>
  </si>
  <si>
    <t>Make sure to follow me on @ periscopeco # MakeAmericaGreatAgain</t>
  </si>
  <si>
    <t>https://twitter.com/realDonaldTrump/status/610809354619617280</t>
  </si>
  <si>
    <t>In one hour I will be making a major announcement from Trump Tower. Watch it live on Periscope! https://instagram.com/p/3_hzNIGhW2/</t>
  </si>
  <si>
    <t>https://twitter.com/realDonaldTrump/status/610817065964990464</t>
  </si>
  <si>
    <t>Make sure to follow me on @ periscopeco. I will be streaming my announcement at 11AM.</t>
  </si>
  <si>
    <t>https://twitter.com/realDonaldTrump/status/610821240694173696</t>
  </si>
  <si>
    <t>11AM # MakeAmericaGreatAgain https://instagram.com/p/3_nNJ2GhQW/</t>
  </si>
  <si>
    <t>https://twitter.com/realDonaldTrump/status/610822040241721344</t>
  </si>
  <si>
    <t>Thanks Geraldo, you're a champion.https://twitter.com/GeraldoRivera/status/610788231525892096 ‚Ä¶</t>
  </si>
  <si>
    <t>https://twitter.com/realDonaldTrump/status/610823707079110657</t>
  </si>
  <si>
    <t>LIVE on # Periscope: Major announcement! # MakeAmericaGreatAgain https://www.pscp.tv/w/aFAxBjEyMzE3NDF8MjQwMjEyOTG6fyCXc-niXai05ACcMjrX4SriCMcctNlFGCdftJnTiw== ‚Ä¶</t>
  </si>
  <si>
    <t>https://twitter.com/realDonaldTrump/status/610838591242137600</t>
  </si>
  <si>
    <t>I am officially running for President of the United States. # MakeAmericaGreatAgain https://instagram.com/p/3_vGGrmhdq/</t>
  </si>
  <si>
    <t>https://twitter.com/realDonaldTrump/status/610860383318974465</t>
  </si>
  <si>
    <t># MakeAmericaGreatAgain https://instagram.com/p/3_5AVjmhfw/</t>
  </si>
  <si>
    <t>https://twitter.com/realDonaldTrump/status/610869258432720896</t>
  </si>
  <si>
    <t>Thanks Eric.https://twitter.com/ericbolling/status/610838292033089536 ‚Ä¶</t>
  </si>
  <si>
    <t>https://twitter.com/realDonaldTrump/status/610888547839672321</t>
  </si>
  <si>
    <t>Today I officially declared my candidacy for President of the United States. Watch the video of my full speech-https://youtu.be/q_q61B-DyPk</t>
  </si>
  <si>
    <t>https://twitter.com/realDonaldTrump/status/610965584415735809</t>
  </si>
  <si>
    <t>Dear @ kimguilfoyle, Thank you so much for your nice words today on @ TheFive. Will not be forgotten! In Iowa now. Packed house!</t>
  </si>
  <si>
    <t>https://twitter.com/realDonaldTrump/status/610967340465946624</t>
  </si>
  <si>
    <t>https://twitter.com/realDonaldTrump/status/610978553790861313</t>
  </si>
  <si>
    <t>Thanks @ greggutfeld. Really nice! I‚Äôm glad I did your show. @ GregGutfeldShow</t>
  </si>
  <si>
    <t>https://twitter.com/realDonaldTrump/status/610989232723730432</t>
  </si>
  <si>
    <t>https://twitter.com/realDonaldTrump/status/611014779885486080</t>
  </si>
  <si>
    <t>Enjoyed watching @ MonicaCrowley's analysis of my @ BillOreilly interview. Great points! Thank you, Monica.</t>
  </si>
  <si>
    <t>https://twitter.com/realDonaldTrump/status/611169313312112640</t>
  </si>
  <si>
    <t>" @ Gabigayle @ FoxNews @ realDonaldTrump He doesnt need anyone's money and can speak the truth because of it! Go Donald!"</t>
  </si>
  <si>
    <t>https://twitter.com/realDonaldTrump/status/611184868823842816</t>
  </si>
  <si>
    <t>Thank you Sarah--Let's have pizza in New York soon with you &amp; your great familyhttps://twitter.com/SarahPalinUSA/status/611183734285578240 ‚Ä¶</t>
  </si>
  <si>
    <t>https://twitter.com/realDonaldTrump/status/611200270203273216</t>
  </si>
  <si>
    <t>Only a fool would buy the @ NYDailyNews. Loses fortune &amp; has zero gravitas. Let it die!</t>
  </si>
  <si>
    <t>https://twitter.com/realDonaldTrump/status/611203138100588544</t>
  </si>
  <si>
    <t>We need someone with experience to rebuild America. # MakeAmericaGreatAgain https://instagram.com/p/4CU30rmhXI/</t>
  </si>
  <si>
    <t>https://twitter.com/realDonaldTrump/status/611227708790566912</t>
  </si>
  <si>
    <t>Heading to New Hampshire. # MakeAmericaGreatAgain https://instagram.com/p/4CgC8IGhdf/</t>
  </si>
  <si>
    <t>https://twitter.com/realDonaldTrump/status/611306567154147328</t>
  </si>
  <si>
    <t>Speaking to great patriots @ MCC_CT. My first visit to Granite State since declaring my candidacy! # FITN https://instagram.com/p/4DD5_umhVL/</t>
  </si>
  <si>
    <t>https://twitter.com/realDonaldTrump/status/611562073735188481</t>
  </si>
  <si>
    <t>Thank you.https://twitter.com/MrHaydenWatts/status/611558985397850112 ‚Ä¶</t>
  </si>
  <si>
    <t>https://twitter.com/realDonaldTrump/status/611573051348660224</t>
  </si>
  <si>
    <t>Trump Int'l Hotel &amp; Tower, Chicago, has received accolades for design, service &amp; our signature restaurant, "Sixteen" http://www.trump.com/Hotel_Collection/Trump_Chicago/Trump_Chicago.asp ‚Ä¶</t>
  </si>
  <si>
    <t>https://twitter.com/realDonaldTrump/status/611578826745847809</t>
  </si>
  <si>
    <t>The tragedy in South Carolina is incomprehensible. My deepest condolences to all.</t>
  </si>
  <si>
    <t>https://twitter.com/realDonaldTrump/status/611588010614915072</t>
  </si>
  <si>
    <t>Watch my appearance on @ Morning_Joe - great interview!http://on.msnbc.com/1GSpKor</t>
  </si>
  <si>
    <t>https://twitter.com/realDonaldTrump/status/611607511670616064</t>
  </si>
  <si>
    <t>Trump Nat'l Golf Club Philadelphia, 360 beautiful acres as designed by Tom Fazio with views of the Philly skyline. http://www.trump.com/Golf_Clubs/Philadelphia/Philadelphia.asp ‚Ä¶</t>
  </si>
  <si>
    <t>https://twitter.com/realDonaldTrump/status/611639234475245569</t>
  </si>
  <si>
    <t>" @ JustinBorges1 Trump 4 president...has a nice ring to it. About time someone who isn't afraid to say/do what's necessary took the reigns"</t>
  </si>
  <si>
    <t>https://twitter.com/realDonaldTrump/status/611702296200744960</t>
  </si>
  <si>
    <t>" @ megliq: Ive been saying "Donald trump for preZ" since 2nd grade.I AM YOUR BIGGEST FAN LOOK I MET U @ realDonaldTrump https://twitter.com/megliq/status/611700042924204036/photo/1pic.twitter.com/LrJujtXbFJ</t>
  </si>
  <si>
    <t>https://twitter.com/realDonaldTrump/status/611864962382843904</t>
  </si>
  <si>
    <t>" @ AndyBran: @ JoeNBC Mr. Trump nailed it! Wow: After Doubts, Economists Find China Kills U.S. Factory Jobs - http://conservativeread.com/wow-after-doubts-economists-find-china-kills-u-s-factory-jobs/ ‚Ä¶‚Äù"</t>
  </si>
  <si>
    <t>https://twitter.com/realDonaldTrump/status/611865619068243968</t>
  </si>
  <si>
    <t>" @ MrInsaf: @ realDonaldTrump @ AndyBran @ JoeNBC @ keichri I believe Donald Trump will always make the best deal for his people"</t>
  </si>
  <si>
    <t>https://twitter.com/realDonaldTrump/status/611865653910315008</t>
  </si>
  <si>
    <t>" @ CliffShep: @ realDonaldTrump You've got my vote!!"</t>
  </si>
  <si>
    <t>https://twitter.com/realDonaldTrump/status/611865763494936576</t>
  </si>
  <si>
    <t>" @ hufseyg: I've waited to vote for @ realDonaldTrump since I was little. I can't wait for 2016"</t>
  </si>
  <si>
    <t>https://twitter.com/realDonaldTrump/status/611866284914012160</t>
  </si>
  <si>
    <t>"@elizwatkins: @ realDonaldTrump So how many more days until you are in office? # PresidentTrump # Letstalkbusiness"</t>
  </si>
  <si>
    <t>@elizwatkins @</t>
  </si>
  <si>
    <t>https://twitter.com/realDonaldTrump/status/611866828277706752</t>
  </si>
  <si>
    <t>" @ HolySelena: @ realDonaldTrump You are such a bright man. You have my vote!!"</t>
  </si>
  <si>
    <t>https://twitter.com/realDonaldTrump/status/611867487068553217</t>
  </si>
  <si>
    <t>" @ hollyammon: @ AndyBran @ JoeNBC DONALD TRUMP has been telling anyone who would listen about the Chinese currency manipulation." So true.</t>
  </si>
  <si>
    <t>https://twitter.com/realDonaldTrump/status/611867927730589696</t>
  </si>
  <si>
    <t>" @ dcfoodsafety: Mr. Trump you're the candidate that we have been waiting for you tell it real and you will get it done you have my vote!"</t>
  </si>
  <si>
    <t>https://twitter.com/realDonaldTrump/status/611868117153640449</t>
  </si>
  <si>
    <t>" @ ChaddRyann: Keep doing what you're doing! You're attracting attention and people are talking more then they were before! # Trump2016"</t>
  </si>
  <si>
    <t>https://twitter.com/realDonaldTrump/status/611868290789568512</t>
  </si>
  <si>
    <t>" @ alacyyy: @ realDonaldTrump it's about time we made America great again!! # Trump2016"</t>
  </si>
  <si>
    <t>https://twitter.com/realDonaldTrump/status/611868608302428161</t>
  </si>
  <si>
    <t>" @ SMW5683: @ realDonaldTrump Donald trump will do this country good! He is a businessman &amp; will know how to grow our economy"</t>
  </si>
  <si>
    <t>https://twitter.com/realDonaldTrump/status/611868911588392960</t>
  </si>
  <si>
    <t>" @ hansomedan: @ realDonaldTrump don't stop now! We're behind you!! #2016" Don't worry, I never stop.</t>
  </si>
  <si>
    <t>https://twitter.com/realDonaldTrump/status/611879436321980416</t>
  </si>
  <si>
    <t>Just watched Brian Williams on @ TODAYshow - very sad! Brian should get on with a new life and not start all over at @ msnbc. Stop apologizing</t>
  </si>
  <si>
    <t>https://twitter.com/realDonaldTrump/status/611880259609305088</t>
  </si>
  <si>
    <t>" @ williamonlyrent Why is government run by politicians? It's a huge business and needs a businessman to run it successfully! # Trump2016"</t>
  </si>
  <si>
    <t>https://twitter.com/realDonaldTrump/status/611882125462274048</t>
  </si>
  <si>
    <t>"@theHickMan33 Let's get the Trump trending # MakeAmericaGreatAgain # TheDonIsComing # TrumpCard # Vets4Trump"</t>
  </si>
  <si>
    <t>https://twitter.com/realDonaldTrump/status/611891451241328640</t>
  </si>
  <si>
    <t>" @ llambert0207 I've always said the Country needs to be run like a Major Corporation it takes a Brilliant Businessman # power # donaldtrump"</t>
  </si>
  <si>
    <t>https://twitter.com/realDonaldTrump/status/611903255149453312</t>
  </si>
  <si>
    <t>Goofy political pundit George Will spoke at Mar-a-Lago years ago. I didn‚Äôt attend because he‚Äôs boring &amp; often wrong‚Äîa total dope!</t>
  </si>
  <si>
    <t>https://twitter.com/realDonaldTrump/status/611904788901560320</t>
  </si>
  <si>
    <t>George Will was a big Iraq fool. $2 trillion, thousands of lives lost -- &amp; we got nothing! Dummy.</t>
  </si>
  <si>
    <t>https://twitter.com/realDonaldTrump/status/611905206608117760</t>
  </si>
  <si>
    <t>Has Charles @ krauthammer ever apologized for being so totally wrong on Iraq? I called it right in every way‚ÄîMake America Great Again!</t>
  </si>
  <si>
    <t>https://twitter.com/realDonaldTrump/status/611906972586262528</t>
  </si>
  <si>
    <t>Hillary Clinton reaches new low. # TrumpVlog https://instagram.com/p/4HU8FcGhS1/</t>
  </si>
  <si>
    <t>https://twitter.com/realDonaldTrump/status/611934068050108416</t>
  </si>
  <si>
    <t>Stop saying I went bankrupt. I never went bankrupt but like many great business people have used the laws to corporate advantage‚Äîsmart!</t>
  </si>
  <si>
    <t>https://twitter.com/realDonaldTrump/status/611934171695611909</t>
  </si>
  <si>
    <t>People buy deals &amp; immediately put them into bankruptcy in order to make better deals. It‚Äôs a very effective &amp; commonly used business tool.</t>
  </si>
  <si>
    <t>https://twitter.com/realDonaldTrump/status/611934327581077504</t>
  </si>
  <si>
    <t>Almost every major dealmaker has used the bankruptcy laws as a business tool. Icahn, Black, Zell‚Äîbut nobody says they went bankrupt!</t>
  </si>
  <si>
    <t>https://twitter.com/realDonaldTrump/status/611934473060532226</t>
  </si>
  <si>
    <t>Out of hundreds of deals &amp; transactions, I have used the bankruptcy laws a few times to make deals better. Nothing personal, just business.</t>
  </si>
  <si>
    <t>https://twitter.com/realDonaldTrump/status/611967410992730113</t>
  </si>
  <si>
    <t>Via @ WashTimes by @ CharlesHurt: "Donald Trump declares war on lying, street-hustlers of Congress‚Äùhttp://www.washingtontimes.com/news/2015/jun/16/charles-hurt-donald-trump-declares-war-on-lying-st/print/ ‚Ä¶</t>
  </si>
  <si>
    <t>https://twitter.com/realDonaldTrump/status/611994465931264000</t>
  </si>
  <si>
    <t>. @ patrickbuchanan thx 4 your great article. Our country is in big trouble w/the dopey politicians that are running ithttp://buchanan.org/blog/the-anti-politician-16164 ‚Ä¶</t>
  </si>
  <si>
    <t>https://twitter.com/realDonaldTrump/status/611994802289307648</t>
  </si>
  <si>
    <t>Our country is in a major crisis of incompetent leadership. We cannot continue to go on with these politicians who do nothing but talk.</t>
  </si>
  <si>
    <t>https://twitter.com/realDonaldTrump/status/611998039700578304</t>
  </si>
  <si>
    <t>" @ stevenkirk @ realDonaldTrump @ PatrickBuchanan great article .. At least # thedonald is finally saying what us average working people know!"</t>
  </si>
  <si>
    <t>https://twitter.com/realDonaldTrump/status/612063082186174464</t>
  </si>
  <si>
    <t>Why did @ DanaPerino beg me for a tweet (endorsement) when her book was launched?</t>
  </si>
  <si>
    <t>https://twitter.com/realDonaldTrump/status/612066176294866945</t>
  </si>
  <si>
    <t>I like Mexico and love the spirit of Mexican people, but we must protect our borders from people, from all over, pouring into the U.S.</t>
  </si>
  <si>
    <t>https://twitter.com/realDonaldTrump/status/612076000529268736</t>
  </si>
  <si>
    <t>Mexico is killing the United States economically because their leaders and negotiators are FAR smarter than ours. But nobody beats Trump!</t>
  </si>
  <si>
    <t>https://twitter.com/realDonaldTrump/status/612083064945180672</t>
  </si>
  <si>
    <t>Druggies, drug dealers, rapists and killers are coming across the southern border. When will the U.S. get smart and stop this travesty?</t>
  </si>
  <si>
    <t>https://twitter.com/realDonaldTrump/status/612359835649212416</t>
  </si>
  <si>
    <t>" @ bobbybnews: The only person running for President that will not betray America for money is Donald Trump. Fox is cutting him down=Reagan!</t>
  </si>
  <si>
    <t>https://twitter.com/realDonaldTrump/status/612396884943089664</t>
  </si>
  <si>
    <t>" @ andrewwagner29: Its pretty clear that @ realDonaldTrump would absolutely destroy HillaryClinton in a debate &amp; i really wanna see it happen.</t>
  </si>
  <si>
    <t>https://twitter.com/realDonaldTrump/status/612397495528869888</t>
  </si>
  <si>
    <t>"@Tea_Alliance: @ realDonaldTrump @ bobbybnews The establishment fears Trump!" They are afraid to make America great again.</t>
  </si>
  <si>
    <t>@Tea_Alliance @ @</t>
  </si>
  <si>
    <t>https://twitter.com/realDonaldTrump/status/612404012269309952</t>
  </si>
  <si>
    <t>"@njoh1234: @ realDonaldTrump Trump speech is on C-span right now...f.y.i."</t>
  </si>
  <si>
    <t>@njoh1234 @</t>
  </si>
  <si>
    <t>https://twitter.com/realDonaldTrump/status/612406758351478788</t>
  </si>
  <si>
    <t>My speech is right now on C-SPAN 1</t>
  </si>
  <si>
    <t>https://twitter.com/realDonaldTrump/status/612415976890593284</t>
  </si>
  <si>
    <t>Thank you @ AnnCoulter for your nice words. The U.S. is becoming a dumping ground for the world. Pols don't get it. Make America Great Again!</t>
  </si>
  <si>
    <t>https://twitter.com/realDonaldTrump/status/612416763561689088</t>
  </si>
  <si>
    <t>" @ BreitbartVideo: . @ AnnCoulter: Trump Has Best Shot in General Election http://bit.ly/1IVOzzi via @ IanHanchett pic.twitter.com/GOQTWZhjAM"</t>
  </si>
  <si>
    <t>https://twitter.com/realDonaldTrump/status/612417679073386496</t>
  </si>
  <si>
    <t>" @ SenzuLean: America should be so lucky to have @ realDonaldTrump even consider leading our nation" Thank you.</t>
  </si>
  <si>
    <t>https://twitter.com/realDonaldTrump/status/612424168055939072</t>
  </si>
  <si>
    <t>Who would you rather have negotiating for the U.S. against Putin, Iran, China, etc., Donald Trump or Hillary? Is there even a little doubt?</t>
  </si>
  <si>
    <t>https://twitter.com/realDonaldTrump/status/612437809647996928</t>
  </si>
  <si>
    <t>" @ Riggs101: Carl Icahn: Donald Trump Is Completely Correct That "We Are In A Bubble Like You've Never Seen Before"</t>
  </si>
  <si>
    <t>https://twitter.com/realDonaldTrump/status/612569658202419201</t>
  </si>
  <si>
    <t>" @ sugarhoney157: @ realDonaldTrump He really is a great business man and gets the job done right." So true!</t>
  </si>
  <si>
    <t>https://twitter.com/realDonaldTrump/status/612570891445256197</t>
  </si>
  <si>
    <t>"@NishantAgg23: Donald Trump is the only hope for a crumbling American economy. Hope my American friends choose Trump"</t>
  </si>
  <si>
    <t>https://twitter.com/realDonaldTrump/status/612571429402451968</t>
  </si>
  <si>
    <t>" @ I_Dont_Know_Her: @ realDonaldTrump you are the best candidate for president in a long time. Hope you win" Thanks.</t>
  </si>
  <si>
    <t>https://twitter.com/realDonaldTrump/status/612575011057045504</t>
  </si>
  <si>
    <t>" @ nytimes: If you‚Äôre a betting man, it‚Äôs time to start believing Donald Trump http://nyti.ms/1ev7fvJ "</t>
  </si>
  <si>
    <t>https://twitter.com/realDonaldTrump/status/612646529338376192</t>
  </si>
  <si>
    <t>Via @ nypost by @ JonathonTrugman: "Donald Trump‚Äôs resume backs his run for president" http://nypost.com/2015/06/20/donald-trumps-resume-backs-his-run-for-president/ ‚Ä¶</t>
  </si>
  <si>
    <t>https://twitter.com/realDonaldTrump/status/612669906006470656</t>
  </si>
  <si>
    <t>Happy Father's Day to all! I had a wonderful and loving father. https://instagram.com/p/4Mv4XqGhdI/</t>
  </si>
  <si>
    <t>https://twitter.com/realDonaldTrump/status/612691071416573953</t>
  </si>
  <si>
    <t>Via @ BreitbartNews by @ ASwoyer: "Exclusive: Trump Slams Obamatrade, Stands Up For American Jobs" http://www.breitbart.com/big-government/2015/06/19/exclusive-trump-slams-obamatrade-stands-up-for-american-jobs/ ‚Ä¶</t>
  </si>
  <si>
    <t>https://twitter.com/realDonaldTrump/status/612748954925670401</t>
  </si>
  <si>
    <t>. @ KarlRove, who spent $430 million in the last cycle and didn't win one race, said I'm not a candidate until I file papers. Next week Karl!</t>
  </si>
  <si>
    <t>https://twitter.com/realDonaldTrump/status/612750614414630917</t>
  </si>
  <si>
    <t>" @ BK00023: Donald Trump's resume backs his run for president http://nyp.st/1Grb7Uj @ realDonaldTrump # greta @ ThisWeekABC" Thank you, so true</t>
  </si>
  <si>
    <t>https://twitter.com/realDonaldTrump/status/612751831681368064</t>
  </si>
  <si>
    <t>" @ CandyThomas3583: @ realDonaldTrump I tend to vote for democratic candidates, but I feel excited about you in the presidential race. "</t>
  </si>
  <si>
    <t>https://twitter.com/realDonaldTrump/status/612752222879920128</t>
  </si>
  <si>
    <t>" @ utwey: @ realDonaldTrump @ KarlRove can't wait for debates! DT will crush them" Could happen!</t>
  </si>
  <si>
    <t>https://twitter.com/realDonaldTrump/status/612759913127890944</t>
  </si>
  <si>
    <t>. @ MarthaRaddatz was so unprofessional and biased when discussing me on This Week. @ GStephanopoulos should not allow this conduct!</t>
  </si>
  <si>
    <t>https://twitter.com/realDonaldTrump/status/612769697235386368</t>
  </si>
  <si>
    <t>The great Mike Wallace covered me in a much more professional manner than his son, Chris Wallace of @ FoxNews. Mike was a total pro!</t>
  </si>
  <si>
    <t>https://twitter.com/realDonaldTrump/status/612781540645466112</t>
  </si>
  <si>
    <t>"@JakeKonczyk: @ realDonaldTrump @ KarlRove The best candidate! # GotMyVote # MakeAmericaGreatAgain"</t>
  </si>
  <si>
    <t>@JakeKonczyk @ @</t>
  </si>
  <si>
    <t>https://twitter.com/realDonaldTrump/status/612781661261025284</t>
  </si>
  <si>
    <t>" @ fackinpeter: @ realDonaldTrump @ KarlRove theyre all jealous of your success # Trump2016 # MakeAmericaGreatAgain" Thanks.</t>
  </si>
  <si>
    <t>https://twitter.com/realDonaldTrump/status/612781764130570240</t>
  </si>
  <si>
    <t>"@Auburnfan2155: @ realDonaldTrump @ KarlRove Karl Rove destroyed the Republican Party. Time to rebuild it." True!</t>
  </si>
  <si>
    <t>@Auburnfan2155 @ @</t>
  </si>
  <si>
    <t>https://twitter.com/realDonaldTrump/status/612783705648709632</t>
  </si>
  <si>
    <t>. @ KarlRove stated clearly that he wants to repeal the 2nd Amendment. I thought @ FoxNews was going to fire that jerk after his Romney fiasco?</t>
  </si>
  <si>
    <t>https://twitter.com/realDonaldTrump/status/612784548548624384</t>
  </si>
  <si>
    <t>" @ MrBrentAllen: @ realDonaldTrump @ KarlRove @ FoxNews I watched the @ KarlRove interview. He sounds like an unpatriotic dolt. Trump 2016!"</t>
  </si>
  <si>
    <t>https://twitter.com/realDonaldTrump/status/612784754077888512</t>
  </si>
  <si>
    <t>" @ TeamBobbyEwing: @ foxnews @ karlrove I am stunned that Rove would suggest repealing the # 2A! That will not solve the problem, IMO!"</t>
  </si>
  <si>
    <t>https://twitter.com/realDonaldTrump/status/612785627260657664</t>
  </si>
  <si>
    <t>. @ KarlRove still thinks Romney won! He doesn't have a clue! @ FoxNews</t>
  </si>
  <si>
    <t>https://twitter.com/realDonaldTrump/status/612785894395912192</t>
  </si>
  <si>
    <t>"@shawncrazyshawn: I have Loved you since Wrestlemania when I was kid. I grew up &amp; see what you're all about. I am behind you ALL the way!"</t>
  </si>
  <si>
    <t>https://twitter.com/realDonaldTrump/status/612786719117717504</t>
  </si>
  <si>
    <t>" @ hyannis1952: @ realDonaldTrump @ FoxNews Believe they are worried you may win!</t>
  </si>
  <si>
    <t>https://twitter.com/realDonaldTrump/status/612787081975320576</t>
  </si>
  <si>
    <t>" @ JPJAC: @ realDonaldTrump @ FoxNews Why is it that FOX loved you until you declared as a candidate???" Good question!</t>
  </si>
  <si>
    <t>https://twitter.com/realDonaldTrump/status/612788435099758592</t>
  </si>
  <si>
    <t>" @ bdckool: I do believe that Trump has the intestinal fortitude to set right all the wrongs of the current administration. # Trump2016"</t>
  </si>
  <si>
    <t>https://twitter.com/realDonaldTrump/status/612788621863690240</t>
  </si>
  <si>
    <t>" @ joncford: @ realDonaldTrump @ TeamBobbyEwing @ FoxNews @ KarlRove I'm just about done with Fox news!"</t>
  </si>
  <si>
    <t>https://twitter.com/realDonaldTrump/status/612789102749052928</t>
  </si>
  <si>
    <t>" @ IsaacNewYorker: Finally somebody with real intelligence &amp; leadership is runnig for president Mr @ realDonaldTrump. # MakeAmericaGreatAgain"</t>
  </si>
  <si>
    <t>https://twitter.com/realDonaldTrump/status/612789232902492160</t>
  </si>
  <si>
    <t>" @ pbstwo: @ realDonaldTrump @ hyannis1952 @ FoxNews The Donald owes NOTHING to lobbyists. He could restore our Republic." True.</t>
  </si>
  <si>
    <t>https://twitter.com/realDonaldTrump/status/612789756288737280</t>
  </si>
  <si>
    <t>" @ Alaskan_Gypsy: @ FoxNews @ seanhannity indicated he would support you if you ran. Let's see if he puts his money where his mouth is!</t>
  </si>
  <si>
    <t>https://twitter.com/realDonaldTrump/status/612789901768196096</t>
  </si>
  <si>
    <t>"@kirkcameronfan: @ realDonaldTrump @ FoxNews Because they're AFRAID of you! # Trump2016 # American"</t>
  </si>
  <si>
    <t>https://twitter.com/realDonaldTrump/status/612790311992053760</t>
  </si>
  <si>
    <t>" @ lauralynn1955: @ realDonaldTrump - @ oreillyfactor loves you. It was obvious to me when you were on the day you announced." Bill O is great.</t>
  </si>
  <si>
    <t>https://twitter.com/realDonaldTrump/status/612790446138499076</t>
  </si>
  <si>
    <t>" @ IsaacNewYorker: I said when Trump ran for president i was gonna be the happiest man on earth,when he wins,all Americans will be # Trump16"</t>
  </si>
  <si>
    <t>https://twitter.com/realDonaldTrump/status/612790604616085506</t>
  </si>
  <si>
    <t>" @ sallyvp: @ realDonaldTrump Mr. Trump tell America they are fired! Bring some respect and balls back to the USA."</t>
  </si>
  <si>
    <t>https://twitter.com/realDonaldTrump/status/612791807680860160</t>
  </si>
  <si>
    <t>"@JakeAwK: Donald Trump is the ONLY candidate that is incorruptible and he will get rid off all of the incompetence ruining our country.</t>
  </si>
  <si>
    <t>https://twitter.com/realDonaldTrump/status/612792007203885056</t>
  </si>
  <si>
    <t>" @ Jessyandcandy: Trump, you got my vote. With your proven resume os success. People would be nuts not to vote for you. Trump2016"</t>
  </si>
  <si>
    <t>https://twitter.com/realDonaldTrump/status/612792497065037825</t>
  </si>
  <si>
    <t>" @ cota2012: @ realDonaldTrump @ hyannis1952 @ FoxNews it's amazing how people fear a change for the better"</t>
  </si>
  <si>
    <t>https://twitter.com/realDonaldTrump/status/612930889920684032</t>
  </si>
  <si>
    <t>Sadly, I will no longer be doing @ foxandfriends at 7:00 A.M. on Mondays. This is because I am running for president and law prohibits. LOVE!</t>
  </si>
  <si>
    <t>https://twitter.com/realDonaldTrump/status/612932881623711744</t>
  </si>
  <si>
    <t>I want to thank Elizabeth, Steve, Brian and all of the great folks of @ foxandfriends for the long and successful run we had together. NICE!</t>
  </si>
  <si>
    <t>https://twitter.com/realDonaldTrump/status/612972184827359232</t>
  </si>
  <si>
    <t>" @ williamonlyrent @ realDonaldTrump Only a fool will underestimate # Trump2016. Trump will surprise everybody and America needs him."</t>
  </si>
  <si>
    <t>https://twitter.com/realDonaldTrump/status/612978659490664448</t>
  </si>
  <si>
    <t>"@captraykelly @ realDonaldTrump The GOP needs to get UNITED and support Donald Trump. Trump is a GREAT Leader and gets things done."</t>
  </si>
  <si>
    <t>@captraykelly @</t>
  </si>
  <si>
    <t>https://twitter.com/realDonaldTrump/status/612980864671219712</t>
  </si>
  <si>
    <t>. @ deneenborelli Thank you for your nice words--greatly appreciated.</t>
  </si>
  <si>
    <t>https://twitter.com/realDonaldTrump/status/612986008091656193</t>
  </si>
  <si>
    <t>Thank you.https://twitter.com/lesliecrobinson/status/612981886277713920 ‚Ä¶</t>
  </si>
  <si>
    <t>https://twitter.com/realDonaldTrump/status/612989191459368960</t>
  </si>
  <si>
    <t>" @ SovAdjEast The USA is like Wollman Rink or Ferrypoint before DJT. You came you saw and built a masterpiece. Now it's the USA' s turn."</t>
  </si>
  <si>
    <t>https://twitter.com/realDonaldTrump/status/612991587291922432</t>
  </si>
  <si>
    <t>" @ carsonbonner @ realDonaldTrump A businessman that understands the world's business/politics. # Trump2016"</t>
  </si>
  <si>
    <t>https://twitter.com/realDonaldTrump/status/612993201046179841</t>
  </si>
  <si>
    <t>"Hillary Clinton Dominates the Pack in Fake Twitter Followers"http://www.vocativ.com/usa/us-politics/hillary-clinton-has-more-fake-twitter-followers-than-other-candidates/ ‚Ä¶</t>
  </si>
  <si>
    <t>https://twitter.com/realDonaldTrump/status/612997261031776256</t>
  </si>
  <si>
    <t>. @ JordanSpieth Great job--you are a true champion! See you soon.</t>
  </si>
  <si>
    <t>https://twitter.com/realDonaldTrump/status/613019681142784004</t>
  </si>
  <si>
    <t>" @ AbishurPrakash My latest piece on @ realDonaldTrump winning the foreign policy race. # Trump2016 https://medium.com/next-geopolitics/trump-for-president-bf45861e167b ‚Ä¶ ‚Ä¶"</t>
  </si>
  <si>
    <t>https://twitter.com/realDonaldTrump/status/613022549824405504</t>
  </si>
  <si>
    <t>It's time for government to stop picking winners &amp; losers. Let‚Äôs make sure everyone can achieve the American dream!https://www.donaldjtrump.com/</t>
  </si>
  <si>
    <t>https://twitter.com/realDonaldTrump/status/613024248572026880</t>
  </si>
  <si>
    <t>Who do you want negotiating for us? # MakeAmericaGreatAgain https://instagram.com/p/4PRAtVmhVq/</t>
  </si>
  <si>
    <t>https://twitter.com/realDonaldTrump/status/613032931460784128</t>
  </si>
  <si>
    <t>Flashback ‚Äì Jeb Bush received a $4M tax payer bailout in 1990 http://query.nytimes.com/gst/fullpage.html?res=9D0CE0D81E3BF937A25753C1A966958260 ‚Ä¶ Guess who was POTUS then?</t>
  </si>
  <si>
    <t>https://twitter.com/realDonaldTrump/status/613046248782868480</t>
  </si>
  <si>
    <t>The Senate must NOT pass TPA! Any Senator who votes for it is disqualified for being POTUS. Protect the American worker and manufacturer!</t>
  </si>
  <si>
    <t>https://twitter.com/realDonaldTrump/status/613054662594461696</t>
  </si>
  <si>
    <t>https://twitter.com/realDonaldTrump/status/613055410669490176</t>
  </si>
  <si>
    <t>https://twitter.com/realDonaldTrump/status/613059647210156032</t>
  </si>
  <si>
    <t>Entrepreneurs: Brainpower is the ultimate leverage. Don't underestimate yourself or your possibilities.</t>
  </si>
  <si>
    <t>https://twitter.com/realDonaldTrump/status/613069021668356096</t>
  </si>
  <si>
    <t>. @ DanaPerino Have you released a copy of the beautiful thank you card you sent me? Would you like to see it? @ ericbolling @ kimguilfoyle</t>
  </si>
  <si>
    <t>https://twitter.com/realDonaldTrump/status/613073899505500160</t>
  </si>
  <si>
    <t>" @ nojoed: @ realDonaldTrump @ KarlRove Karl, why don't you sit this election cycle out, we had enough losers to last us a life time." True.</t>
  </si>
  <si>
    <t>https://twitter.com/realDonaldTrump/status/613085817427333123</t>
  </si>
  <si>
    <t>True.https://twitter.com/FL_GIRL979/status/613062369145659392 ‚Ä¶</t>
  </si>
  <si>
    <t>https://twitter.com/realDonaldTrump/status/613087701642936320</t>
  </si>
  <si>
    <t>" @ MalachiNorris: Donald J. Trump is the very definition of the American success story. Through Trump we can bring back the American dream."</t>
  </si>
  <si>
    <t>https://twitter.com/realDonaldTrump/status/613088019885740032</t>
  </si>
  <si>
    <t>" @ luckydoginwesty: @ realDonaldTrump @ FL_GIRL979 I'll be voting for Mr. Trump"</t>
  </si>
  <si>
    <t>https://twitter.com/realDonaldTrump/status/613088668505505792</t>
  </si>
  <si>
    <t>" @ troubic I'm definitely voting for @ realDonaldTrump I would love to see what a real businessman can do for our economy!"</t>
  </si>
  <si>
    <t>https://twitter.com/realDonaldTrump/status/613098869971402752</t>
  </si>
  <si>
    <t>Today I filed my Statement of Candidacy with the FEC. Let's # MakeAmericaGreatAgain https://instagram.com/p/4Py81HmhWm/</t>
  </si>
  <si>
    <t>https://twitter.com/realDonaldTrump/status/613116506927464448</t>
  </si>
  <si>
    <t>Via @ bpolitics by @ emtitus: ‚ÄùDefying Doubters, Donald Trump Makes Presidential Bid Official‚Äùhttp://www.bloomberg.com/politics/articles/2015-06-22/defying-doubters-donald-trump-makes-presidential-bid-official ‚Ä¶</t>
  </si>
  <si>
    <t>https://twitter.com/realDonaldTrump/status/613123918531022848</t>
  </si>
  <si>
    <t>‚ÄúDonald trump files statement of candidacy‚Äù http://www.cbsnews.com/news/donald-trump-files-statement-of-candidacy/ ‚Ä¶ via @ CBSNews</t>
  </si>
  <si>
    <t>https://twitter.com/realDonaldTrump/status/613167802334224385</t>
  </si>
  <si>
    <t>" @ MeaganShamy: . @ ScottFordTVGuy @ BrandenHarvey I was at @ TrumpLasVegas when @ realDonaldTrump announced president bid. He's got my vote.</t>
  </si>
  <si>
    <t>https://twitter.com/realDonaldTrump/status/613168109596372992</t>
  </si>
  <si>
    <t>" @ WGinetta: WE ARE GONNA NEED @ realDonaldTrump IN 2016 TO UN-NEGOTIATE EVERYTHING OBAMA SAID HE NEGOTIATED # MakeAmericaGreatAgain" True.</t>
  </si>
  <si>
    <t>https://twitter.com/realDonaldTrump/status/613168577793912832</t>
  </si>
  <si>
    <t>" @ _bri: This is the first election I'll be able to vote, and my vote goes to Trump because I want to live in a great country! # Trump2016"</t>
  </si>
  <si>
    <t>https://twitter.com/realDonaldTrump/status/613339673105170432</t>
  </si>
  <si>
    <t>" @ williamonlyrent So sick of politicians sugar coating problems and issues. It will be so great to have # Trump2016 say it like it is!"</t>
  </si>
  <si>
    <t>https://twitter.com/realDonaldTrump/status/613354055155515392</t>
  </si>
  <si>
    <t>" @ WordgirlSmith @ realDonaldTrump Please keep telling all of America that jobs, jobs, jobs are important to us because YOU ARE RIGHT!!!"</t>
  </si>
  <si>
    <t>https://twitter.com/realDonaldTrump/status/613367031950348288</t>
  </si>
  <si>
    <t>"@CWilliams_Rltr @ realDonaldTrump. I am so happy you are running for President. You have my vote."</t>
  </si>
  <si>
    <t>@CWilliams_Rltr @</t>
  </si>
  <si>
    <t>https://twitter.com/realDonaldTrump/status/613369632397914112</t>
  </si>
  <si>
    <t>Via @ WSJPolitics by @ reidepstein: ‚ÄúTrump Surges in Popularity in N.H.‚Äùhttp://blogs.wsj.com/washwire/2015/06/23/trump-surges-in-popularity-in-n-h-taking-second-place-in-suffolk-poll/ ‚Ä¶</t>
  </si>
  <si>
    <t>https://twitter.com/realDonaldTrump/status/613400615914446848</t>
  </si>
  <si>
    <t>"@Stevenfclifford @ realDonaldTrump thank you for running. You have my vote and I'm spreading the word. We need you there to fix this mess."</t>
  </si>
  <si>
    <t>@Stevenfclifford @</t>
  </si>
  <si>
    <t>https://twitter.com/realDonaldTrump/status/613412633237176320</t>
  </si>
  <si>
    <t>My @ gretawire interview on @ FoxNewsInsider ‚ÄúTrump: 'Last Person I'd Want Negotiating for Me Is Obama'‚Äù http://insider.foxnews.com/2015/06/22/donald-trump-greta-van-susteren-last-person-id-want-negotiating-me-obama ‚Ä¶</t>
  </si>
  <si>
    <t>https://twitter.com/realDonaldTrump/status/613449061761458176</t>
  </si>
  <si>
    <t>" @ kolbytraveller # Trump is more than just talk. I hope he wins the election and gets something done for once in this country. # Trump2016"</t>
  </si>
  <si>
    <t>https://twitter.com/realDonaldTrump/status/613472632785240064</t>
  </si>
  <si>
    <t>Via @ fitsnews:‚ÄúDonald Trump Surges In New Hampshire Poll: MOGUL, REALITY STAR EMERGES AS GRANITE STATE‚ÄôS ‚ÄòANTI-BUSH‚Äôhttp://www.fitsnews.com/2015/06/23/donald-trump-surges-in-new-hampshire-poll/ ‚Ä¶</t>
  </si>
  <si>
    <t>https://twitter.com/realDonaldTrump/status/613539481967312896</t>
  </si>
  <si>
    <t>Speaking at the Red, White and Blue Dinner in Maryland- https://instagram.com/p/4S7UTqmhUi/</t>
  </si>
  <si>
    <t>https://twitter.com/realDonaldTrump/status/613681129967747072</t>
  </si>
  <si>
    <t>The highly respected Suffolk University poll just announced that I am alone in 2nd place in New Hampshire, with Jeb Bust (Bush) in first.</t>
  </si>
  <si>
    <t>https://twitter.com/realDonaldTrump/status/613712380464353283</t>
  </si>
  <si>
    <t>Politician @ SenatorCardin didn't like that I said Baltimore needs jobs &amp; spirit. It's politicians like Cardin that have destroyed Baltimore.</t>
  </si>
  <si>
    <t>https://twitter.com/realDonaldTrump/status/613728505789042688</t>
  </si>
  <si>
    <t>" @ tryeye @ realDonaldTrump Very strong start, Mr. President!" Thanks.</t>
  </si>
  <si>
    <t>https://twitter.com/realDonaldTrump/status/613729699106267136</t>
  </si>
  <si>
    <t>Thank you.https://twitter.com/RDuplerUSA/status/613716886459564032 ‚Ä¶</t>
  </si>
  <si>
    <t>https://twitter.com/realDonaldTrump/status/613788696266047489</t>
  </si>
  <si>
    <t>My daughter, Ivanka, will be representing me today at the opening of our campaign office in Manchester, NH # MakeAmericaGreatAgain!</t>
  </si>
  <si>
    <t>https://twitter.com/realDonaldTrump/status/613811922199281664</t>
  </si>
  <si>
    <t>. @ Neilyoung A few months ago Neil Young came to my office looking for $$ on an audio deal &amp; called me last week to go to his concert. Wow!</t>
  </si>
  <si>
    <t>https://twitter.com/realDonaldTrump/status/613814243171926016</t>
  </si>
  <si>
    <t>For the nonbeliever, here is a photo of @ Neilyoung in my office and his $$ request‚Äîtotal hypocrite.pic.twitter.com/Xm4BJvetIa</t>
  </si>
  <si>
    <t>https://twitter.com/realDonaldTrump/status/613814933860519936</t>
  </si>
  <si>
    <t>. @ Neilyoung‚Äôs song, ‚ÄúRockin‚Äô In The Free World‚Äù was just one of 10 songs used as background music. Didn‚Äôt love it anyway.</t>
  </si>
  <si>
    <t>https://twitter.com/realDonaldTrump/status/613854015634325504</t>
  </si>
  <si>
    <t>" @ barbgee68: @ realDonaldTrump Excellent! I still can't believe voters have Jeb in front of you. Haven't Americans learned anything?" NO!</t>
  </si>
  <si>
    <t>https://twitter.com/realDonaldTrump/status/613854092327161856</t>
  </si>
  <si>
    <t>" @ MarkAGiarrusso: @ realDonaldTrump Go get 'em Donald."</t>
  </si>
  <si>
    <t>https://twitter.com/realDonaldTrump/status/613854211940335616</t>
  </si>
  <si>
    <t>"@LionsTrinityCap: @ realDonaldTrump UNMATCHED PRESIDENTIAL CAMPAIGN...Trump RESTORES America's credit rating to AAA in 3-4 yrs.</t>
  </si>
  <si>
    <t>@LionsTrinityCap @</t>
  </si>
  <si>
    <t>https://twitter.com/realDonaldTrump/status/613854310292590593</t>
  </si>
  <si>
    <t>" @ adeeasthope: @ realDonaldTrump I'm voting for # trump for CEO of these United States, time to haul ass # Trump2016" Great.</t>
  </si>
  <si>
    <t>https://twitter.com/realDonaldTrump/status/613854459328761856</t>
  </si>
  <si>
    <t>"@_laurenharding: @ realDonaldTrump not to mention that there's a whole lot of people who never got asked (me included)!!! # Trump2016" Cute.</t>
  </si>
  <si>
    <t>@_laurenharding @</t>
  </si>
  <si>
    <t>https://twitter.com/realDonaldTrump/status/613868265689993218</t>
  </si>
  <si>
    <t>Uncomfortable looking NBC reporter Willie Geist calls me to ask for favors and then mockingly smiles when he is told of my high poll numbers</t>
  </si>
  <si>
    <t>https://twitter.com/realDonaldTrump/status/613871326793728000</t>
  </si>
  <si>
    <t>Just out, the new nationwide @ FoxNews poll has me alone in 2nd place, closely behind Jeb Bush-but Bush will NEVER Make America Great Again!</t>
  </si>
  <si>
    <t>https://twitter.com/realDonaldTrump/status/613874381438218240</t>
  </si>
  <si>
    <t>I am really beginning to respect Mark Halperin and John Heilemann as political reporters - they truly get why "Trump" poll numbers are high.</t>
  </si>
  <si>
    <t>https://twitter.com/realDonaldTrump/status/613888145956995072</t>
  </si>
  <si>
    <t>The ratings for The View are really low. Nicole Wallace and Molly Sims are a disaster. Get new cast or just put it to sleep. Dead T.V.</t>
  </si>
  <si>
    <t>https://twitter.com/realDonaldTrump/status/613891332944302080</t>
  </si>
  <si>
    <t>. @ WhoopiGoldberg had better surround herself with better hosts than Nicole Wallace, who doesn't have a clue. The show is close to death!</t>
  </si>
  <si>
    <t>https://twitter.com/realDonaldTrump/status/613892121347682305</t>
  </si>
  <si>
    <t>My daughter Ivanka did great tonight in New Hampshire. The sold out crowd loved her, and she loved them. Thanks Ivanka!</t>
  </si>
  <si>
    <t>https://twitter.com/realDonaldTrump/status/613893532793892864</t>
  </si>
  <si>
    <t>My message, MAKE AMERICA GREAT AGAIN, is beginning to take hold. Bring back our jobs, strengthen our military and borders, help our VETS!</t>
  </si>
  <si>
    <t>https://twitter.com/realDonaldTrump/status/613906254390554624</t>
  </si>
  <si>
    <t>" @ MunichEleven: Baseball, Hotdogs, Apple Pie and a vote for @ realDonaldTrump in 502 days! On 11/08/2016 we make our country great again!"</t>
  </si>
  <si>
    <t>https://twitter.com/realDonaldTrump/status/613906588869468160</t>
  </si>
  <si>
    <t>" @ DanielaMarino: @ FoxNews enough with # Bush # Clinton and the same faces every damn year. We need fresh new ppl that r not greedy. U r d one"</t>
  </si>
  <si>
    <t>https://twitter.com/realDonaldTrump/status/613906707094310912</t>
  </si>
  <si>
    <t>" @ TaraHollyFigure: @ realDonaldTrump we are counting on you, Mr. Trump. I believe you are the answer to # MakeAmericaGreatAgain"</t>
  </si>
  <si>
    <t>https://twitter.com/realDonaldTrump/status/613907745318825985</t>
  </si>
  <si>
    <t>" @ nickcokley: @ realDonaldTrump my first vote ever will be for one of the most historic businessmen in history.</t>
  </si>
  <si>
    <t>https://twitter.com/realDonaldTrump/status/613908916871790592</t>
  </si>
  <si>
    <t>We have to bring back and cherish the middle class - once the backbone and true strength of the U.S.A. It can happen!</t>
  </si>
  <si>
    <t>https://twitter.com/realDonaldTrump/status/613912324588634112</t>
  </si>
  <si>
    <t>"@_GOLD4MONEY: @ThePatriot143 @ realDonaldTrump Trump is as Honest as they come. He wants a border and doesn't hide it. # Trumpforpresident"</t>
  </si>
  <si>
    <t>@_GOLD4MONEY @ThePatriot143 @</t>
  </si>
  <si>
    <t>https://twitter.com/realDonaldTrump/status/613913121644806149</t>
  </si>
  <si>
    <t>" @ Mitestarossa: Jeb Bush should support Donald Trump for President" I agree!</t>
  </si>
  <si>
    <t>https://twitter.com/realDonaldTrump/status/614045285724102656</t>
  </si>
  <si>
    <t>I hear that dopey political pundit, Lawrence O'Donnell, one of the dumber people on television, is about to lose his show-no ratings?Too bad</t>
  </si>
  <si>
    <t>https://twitter.com/realDonaldTrump/status/614046334325235712</t>
  </si>
  <si>
    <t>"@gneumann_wkow: New national 2016 GOP poll from @ FoxNews - @ JebBush leads field, @ realDonaldTrump second. http://www.foxnews.com/politics/interactive/2015/06/24/0624152016iranweb/ ‚Ä¶"</t>
  </si>
  <si>
    <t>@gneumann_wkow @ @ @</t>
  </si>
  <si>
    <t>https://twitter.com/realDonaldTrump/status/614047677458841601</t>
  </si>
  <si>
    <t>Governor Rick Scott of Florida did really poorly on television this morning. I hope he is O.K.</t>
  </si>
  <si>
    <t>https://twitter.com/realDonaldTrump/status/614059828416221185</t>
  </si>
  <si>
    <t>"@nanaelaine7 @ realDonaldTrump only YOU can make it GREAT again. Your plan is the only one inside reality. MAKE AMERICA GREAT with TRUMP"</t>
  </si>
  <si>
    <t>@nanaelaine7 @</t>
  </si>
  <si>
    <t>https://twitter.com/realDonaldTrump/status/614061233839448065</t>
  </si>
  <si>
    <t>"@JWCesare I appreciate @ realDonaldTrump and his straight talk. Our country needs this."</t>
  </si>
  <si>
    <t>@JWCesare @</t>
  </si>
  <si>
    <t>https://twitter.com/realDonaldTrump/status/614077300624257025</t>
  </si>
  <si>
    <t>Mexican gov doesn't want me talking about terrible border situation &amp; horrible trade deals. Forcing Univision to get me to stop- no way!</t>
  </si>
  <si>
    <t>https://twitter.com/realDonaldTrump/status/614077418089922560</t>
  </si>
  <si>
    <t>Univision wants to back out of signed @ MissUniverse contract because I exposed the terrible trade deals that the U.S. makes with Mexico.</t>
  </si>
  <si>
    <t>https://twitter.com/realDonaldTrump/status/614077526181314560</t>
  </si>
  <si>
    <t>I love Mexico but not the unfair trade deals that the US so stupidly makes with them. Really bad for US jobs, only good for Mexico.</t>
  </si>
  <si>
    <t>https://twitter.com/realDonaldTrump/status/614434531861512193</t>
  </si>
  <si>
    <t>Once again the Bush appointed Supreme Court Justice John Roberts has let us down. Jeb pushed him hard! Remember!</t>
  </si>
  <si>
    <t>https://twitter.com/realDonaldTrump/status/614434874179616768</t>
  </si>
  <si>
    <t>Anyone who wants strong borders and good trade deals for the US should boycott @ Univision.</t>
  </si>
  <si>
    <t>https://twitter.com/realDonaldTrump/status/614451323568824320</t>
  </si>
  <si>
    <t>. @ Univision cares far more about Mexico than it does about the U.S. Are they controlled by the Mexican government?</t>
  </si>
  <si>
    <t>https://twitter.com/realDonaldTrump/status/614472830969880576</t>
  </si>
  <si>
    <t>If I win the presidency, my judicial appointments will do the right thing unlike Bush's appointee John Roberts on ObamaCare.</t>
  </si>
  <si>
    <t>https://twitter.com/realDonaldTrump/status/614526331737411585</t>
  </si>
  <si>
    <t>Letter to @ Univision - Re: @ TrumpDoral https://instagram.com/p/4Z8AaCGhUL/</t>
  </si>
  <si>
    <t>https://twitter.com/realDonaldTrump/status/614714183255498752</t>
  </si>
  <si>
    <t>" @ Bass705: @ realDonaldTrump Thank you Mr.Trump for standing up for America" My great honor!</t>
  </si>
  <si>
    <t>https://twitter.com/realDonaldTrump/status/614804475291770880</t>
  </si>
  <si>
    <t>" @ RobRucker: "The greatest social program is a job" -Donald Trump"</t>
  </si>
  <si>
    <t>https://twitter.com/realDonaldTrump/status/614807981188710401</t>
  </si>
  <si>
    <t>When somebody challenges you unfairly, fight back - be brutal, be tough - don't take it. It is always important to WIN!</t>
  </si>
  <si>
    <t>https://twitter.com/realDonaldTrump/status/614808452297326592</t>
  </si>
  <si>
    <t>When you are in a war, or even a battle, losing is not an option!</t>
  </si>
  <si>
    <t>https://twitter.com/realDonaldTrump/status/614822949368016896</t>
  </si>
  <si>
    <t>. @ billmaher: Bill, you are really beginning to understand what is going on with "Trump" - actually, you always knew!</t>
  </si>
  <si>
    <t>https://twitter.com/realDonaldTrump/status/614844928095559681</t>
  </si>
  <si>
    <t>Only very stupid people think that the United States is making good trade deals with Mexico.Mexico is killing us at the border and at trade!</t>
  </si>
  <si>
    <t>https://twitter.com/realDonaldTrump/status/614845734278533120</t>
  </si>
  <si>
    <t>The leader and negotiators representing Mexico are far smarter and more cunning than the leader and negotiators representing the U.S.!</t>
  </si>
  <si>
    <t>https://twitter.com/realDonaldTrump/status/614851071136124928</t>
  </si>
  <si>
    <t>I'll be in Iowa tonight making a speech to a record setting crowd. The word is getting out, MAKE AMERICA GREAT AGAIN!</t>
  </si>
  <si>
    <t>https://twitter.com/realDonaldTrump/status/614854478446100480</t>
  </si>
  <si>
    <t>" @ tonyewen: @ ReaganWorld @ realDonaldTrump is the real deal! When was the last time we had someone with true conviction for US?</t>
  </si>
  <si>
    <t>https://twitter.com/realDonaldTrump/status/614854814464405504</t>
  </si>
  <si>
    <t>"@Chris_D2: @ realDonaldTrump go get em!! How does it feel to be the "next" POTUS? # Trump2016" Thanks for the spirit!</t>
  </si>
  <si>
    <t>@Chris_D2 @</t>
  </si>
  <si>
    <t>https://twitter.com/realDonaldTrump/status/614855471934087168</t>
  </si>
  <si>
    <t>" @ TheReaLJuiCe88: I'm working real hard Mr Trump getting you votes in Boston/Rhode island area! # IBelieve # MakeAmericaGreatAgain # Trump2016"</t>
  </si>
  <si>
    <t>https://twitter.com/realDonaldTrump/status/614888285207461888</t>
  </si>
  <si>
    <t>A great article by @ NolteNC spelling out the truth on Mexico, trade, the border &amp; illegals. Thank you @ BreitbartNewshttp://www.breitbart.com/big-government/2015/06/27/dear-gop-trumps-fearless-war-with-univision-only-increases-his-appeal/ ‚Ä¶</t>
  </si>
  <si>
    <t>https://twitter.com/realDonaldTrump/status/614889476448497664</t>
  </si>
  <si>
    <t>An interesting and very sad article on rape at the border. Thank you @ HuffingtonPost.http://www.huffingtonpost.com/2014/09/12/central-america-migrants-rape_n_5806972.html ‚Ä¶</t>
  </si>
  <si>
    <t>https://twitter.com/realDonaldTrump/status/614896212261642240</t>
  </si>
  <si>
    <t>Must read article via @ fitsnews: "DONALD TRUMP VERSUS MEXICO"http://www.fitsnews.com/2015/06/26/donald-trump-versus-mexico/ ‚Ä¶</t>
  </si>
  <si>
    <t>https://twitter.com/realDonaldTrump/status/614959116008718336</t>
  </si>
  <si>
    <t>Addressing record crowd @Madison County Iowa GOP Dinner. We can bring common sense to DC &amp; Make America Great Again!pic.twitter.com/mI7j7XDzOY</t>
  </si>
  <si>
    <t>https://twitter.com/realDonaldTrump/status/615136384819421184</t>
  </si>
  <si>
    <t>" @ incorrectpoliti: Establishment Government, Media, and Hollywood are killing America. MAKE AMERICA GREAT AGAIN ! @ realDonaldTrump</t>
  </si>
  <si>
    <t>https://twitter.com/realDonaldTrump/status/615136600574423041</t>
  </si>
  <si>
    <t>" @ rtoneff25: @ realDonaldTrump just kicked ass on Fox News. Guy is a winner" Thank you!</t>
  </si>
  <si>
    <t>https://twitter.com/realDonaldTrump/status/615137183138193408</t>
  </si>
  <si>
    <t>" @ GovtsTheProblem: The appeal of Donald Trump to people is that he's a fighter, not a Republican surrender monkey."</t>
  </si>
  <si>
    <t>https://twitter.com/realDonaldTrump/status/615137832835878912</t>
  </si>
  <si>
    <t>" @ joseangelSP500: @ realDonaldTrump Trump for President! TRUMP2016!"</t>
  </si>
  <si>
    <t>https://twitter.com/realDonaldTrump/status/615138083227467777</t>
  </si>
  <si>
    <t>" @ DeanDesign101: Why not @ realDonaldTrump? He knows how to create wealth, jobs and is not a wimp. # DonaldTrump # foxandfriends"</t>
  </si>
  <si>
    <t>https://twitter.com/realDonaldTrump/status/615138517216325632</t>
  </si>
  <si>
    <t>" @ johnmarzan: @ RubenNavarrette Trump is right. Giving illegals the right to vote will destroy the GOP and turn dems into dominant party"</t>
  </si>
  <si>
    <t>https://twitter.com/realDonaldTrump/status/615139076799352832</t>
  </si>
  <si>
    <t>" @ GZervs: @ realDonaldTrump is Americas only chance. He will # MakeAmericaGreatAgain"</t>
  </si>
  <si>
    <t>https://twitter.com/realDonaldTrump/status/615139213609148416</t>
  </si>
  <si>
    <t>" @ bucwaas: @ realDonaldTrump please get elected! Be the next Reagan! You can do it!" Thanks!</t>
  </si>
  <si>
    <t>https://twitter.com/realDonaldTrump/status/615139466643116036</t>
  </si>
  <si>
    <t>" @ StephPrichard1: @ RealDonaldTrump GOP: Trump's Fearless War with Univision Only Increases His Appeal - Breitbart http://www.breitbart.com/big-government/2015/06/27/dear-gop-trumps-fearless-war-with-univision-only-increases-his-appeal/ ‚Ä¶"</t>
  </si>
  <si>
    <t>https://twitter.com/realDonaldTrump/status/615144402030305281</t>
  </si>
  <si>
    <t>" @ davidco71875026: @ realDonaldTrump @ GovtsTheProblem You say what the working people are thinking. Proud to support you. Don't back down !"</t>
  </si>
  <si>
    <t>https://twitter.com/realDonaldTrump/status/615144489154424832</t>
  </si>
  <si>
    <t>" @ oates_tom: @ realDonaldTrump congrats on running! You tell it like it is.....which is rare."</t>
  </si>
  <si>
    <t>https://twitter.com/realDonaldTrump/status/615144592086827008</t>
  </si>
  <si>
    <t>" @ jamesgo31991021: @ realDonaldTrump @ johnmarzan @ RubenNavarrette Donald trump is the man" Thanks.</t>
  </si>
  <si>
    <t>https://twitter.com/realDonaldTrump/status/615144852028813318</t>
  </si>
  <si>
    <t>"@NYCStadsliv: @ realDonaldTrump @ StephPrichard1 You have my vote Mr. Trump, give 'em hell. I will.</t>
  </si>
  <si>
    <t>@NYCStadsliv @ @</t>
  </si>
  <si>
    <t>https://twitter.com/realDonaldTrump/status/615145446227492864</t>
  </si>
  <si>
    <t>" @ mjh811: @ realDonaldTrump @ oates_tom You are the only one with guts. We need that!! Have my vote!" Great.</t>
  </si>
  <si>
    <t>https://twitter.com/realDonaldTrump/status/615153736785207297</t>
  </si>
  <si>
    <t>"@JasonKoster17: In @ realDonaldTrump we trust.. # MakeAmericaGreatAgain"</t>
  </si>
  <si>
    <t>@JasonKoster17 @</t>
  </si>
  <si>
    <t>https://twitter.com/realDonaldTrump/status/615153997276663808</t>
  </si>
  <si>
    <t>" @ FreedomHaawk: @ realDonaldTrump Don't let them try to school you, or try to rearrange you, you have a mind of your own.STAY SHARP." I will!</t>
  </si>
  <si>
    <t>https://twitter.com/realDonaldTrump/status/615154594943995904</t>
  </si>
  <si>
    <t>" @ WGinetta: @ CNNSotu THE @ realDonaldTrump &amp; @ BernieSanders ARE DOING WELL CUZ THE PPL R DISGUSTED WITH # CORRUPT POLITICIANS</t>
  </si>
  <si>
    <t>https://twitter.com/realDonaldTrump/status/615155444957507584</t>
  </si>
  <si>
    <t>" @ trapman2000: RT @Deaf_Dwayne: @ realDonaldTrump Thanks for not being politically correct! America needs the truth.</t>
  </si>
  <si>
    <t>@ @Deaf_Dwayne @</t>
  </si>
  <si>
    <t>https://twitter.com/realDonaldTrump/status/615155937117118464</t>
  </si>
  <si>
    <t>" @ DattiJulia: @ realDonaldTrump I did not like you before but watching your interview on CNN, you are the man."</t>
  </si>
  <si>
    <t>https://twitter.com/realDonaldTrump/status/615243882675220480</t>
  </si>
  <si>
    <t>" @ Samstwitch: Bill O'Reilly's interview with Trump:Q&amp;A over what Trump would do as President!Definitely has my vote! https://youtu.be/vJkaLFGFSgE</t>
  </si>
  <si>
    <t>https://twitter.com/realDonaldTrump/status/615244070655541248</t>
  </si>
  <si>
    <t>" @ usplaymoney: DonaldTrump @ beny_benson He would be a leader because he is used to being the boss. Wont be bought like politicians either"</t>
  </si>
  <si>
    <t>https://twitter.com/realDonaldTrump/status/615245371388903425</t>
  </si>
  <si>
    <t>" @ HCannonball: Everybody get on the Trump Train!! It's a First Class One-Way ticket to the White House with @ realDonaldTrump # Trump2016"</t>
  </si>
  <si>
    <t>https://twitter.com/realDonaldTrump/status/615245447427424256</t>
  </si>
  <si>
    <t>" @ tonyschiano: Unlike # Obama....he can think outside the box! # Trump2016 ~ @ usplaymoney @ realDonaldTrump @ beny_benson"</t>
  </si>
  <si>
    <t>https://twitter.com/realDonaldTrump/status/615245663656366080</t>
  </si>
  <si>
    <t>" @ incorrectpoliti: Oh My are they starting to WAKE UP. MAKE AMERICA GREAT AGAIN! We must save America ELECT @ realDonaldTrump</t>
  </si>
  <si>
    <t>https://twitter.com/realDonaldTrump/status/615245708568997889</t>
  </si>
  <si>
    <t>" @ itsEmilyshine: @ realDonaldTrump would be the best president # DonaldTrumpforPresident"</t>
  </si>
  <si>
    <t>https://twitter.com/realDonaldTrump/status/615249868622274560</t>
  </si>
  <si>
    <t>" @ Knight276: @ realDonaldTrump @ HCannonball not being a career politician is an asset. I'm on board trump can make America great again.</t>
  </si>
  <si>
    <t>https://twitter.com/realDonaldTrump/status/615249994556252160</t>
  </si>
  <si>
    <t>" @ TadBoikins: @ dabeard @ realDonaldTrump He's firing up the GOP base. # crushingit"</t>
  </si>
  <si>
    <t>https://twitter.com/realDonaldTrump/status/615253800086040576</t>
  </si>
  <si>
    <t>Will be in Chicago tomorrow for a record setting (by far) luncheon.</t>
  </si>
  <si>
    <t>https://twitter.com/realDonaldTrump/status/615265007962619905</t>
  </si>
  <si>
    <t>Via @ thehill by @ martinmatishak: ‚ÄúTrump: ‚ÄòWe look like we‚Äôre beggars‚Äô in Iran nuclear talks‚Äùhttp://thehill.com/blogs/blog-briefing-room/news/246380-trump-we-look-like-were-beggars-in-iran-nuclear-talks ‚Ä¶</t>
  </si>
  <si>
    <t>https://twitter.com/realDonaldTrump/status/615266577282375681</t>
  </si>
  <si>
    <t>See story in Fusion and Huff. Post about rape at the border. Beyond terrible! Isn't Fusion owned by Univision?</t>
  </si>
  <si>
    <t>https://twitter.com/realDonaldTrump/status/615270675125772288</t>
  </si>
  <si>
    <t>" @ RSan: Donald Trump's Polling Looks too Good to Be True.</t>
  </si>
  <si>
    <t>https://twitter.com/realDonaldTrump/status/615299494339592196</t>
  </si>
  <si>
    <t>. @ NYDailyNews, the dying tabloid owned by dopey clown Mort Zuckerman, puts me on the cover daily because I sell. My honor, but it is dead!</t>
  </si>
  <si>
    <t>https://twitter.com/realDonaldTrump/status/615302294847029248</t>
  </si>
  <si>
    <t>Univision apologized to me but I will not accept their apology. I will be suing them for a lot of money. Miss U.S.A. contestants are hurt!</t>
  </si>
  <si>
    <t>https://twitter.com/realDonaldTrump/status/615328534215696385</t>
  </si>
  <si>
    <t>. @ jorgeramosnews Please send me your new number, your old one‚Äôs not working. Sincerely, Donald J. Trump</t>
  </si>
  <si>
    <t>https://twitter.com/realDonaldTrump/status/615472795150065664</t>
  </si>
  <si>
    <t>I will be speaking at the City Club of Chicago luncheon today where they turned away thousands of people (Sun Times). Get a larger room!</t>
  </si>
  <si>
    <t>https://twitter.com/realDonaldTrump/status/615474552638980096</t>
  </si>
  <si>
    <t>" @ DynamyteBeats: @ realDonaldTrump is the only choice for 2016. # MakeAmericaGreatAgain" Thank you.</t>
  </si>
  <si>
    <t>https://twitter.com/realDonaldTrump/status/615475359073574912</t>
  </si>
  <si>
    <t>" @ Jaguar11d: @ realDonaldTrump Have a great time in Chicago today. You are the best person for the job"</t>
  </si>
  <si>
    <t>https://twitter.com/realDonaldTrump/status/615476204624322560</t>
  </si>
  <si>
    <t>"@KEEMSTARx: Mexican criminals coming into USA? YES Did Trump say we need to stop them? YES Did he say Mexicans are good? YES Racism? NO"</t>
  </si>
  <si>
    <t>https://twitter.com/realDonaldTrump/status/615477390878330880</t>
  </si>
  <si>
    <t>"@KEEMSTARx: Wait Mhndz, you have 5 mins to prove to me that @ realDonaldTrump " doesn't support the latinos " if u do i'll paypal u $1k."</t>
  </si>
  <si>
    <t>https://twitter.com/realDonaldTrump/status/615477671305314305</t>
  </si>
  <si>
    <t>" @ KevinGalyon: @ realDonaldTrump i support donald trump for president. He is a great leader" Thank you.</t>
  </si>
  <si>
    <t>https://twitter.com/realDonaldTrump/status/615478032241926144</t>
  </si>
  <si>
    <t>" @ MalachiNorris: I sure don't trust any other politicians running to be President except @ realDonaldTrump # MakeAmericaGreatAgainThroughTrump</t>
  </si>
  <si>
    <t>https://twitter.com/realDonaldTrump/status/615478336383504384</t>
  </si>
  <si>
    <t>" @ agirland3boys: @ icenycbx @ realDonaldTrump @ POTUS disagree a leader takes a stand. Putin would be scared of him. Peace through strength"</t>
  </si>
  <si>
    <t>https://twitter.com/realDonaldTrump/status/615478545796734976</t>
  </si>
  <si>
    <t>" @ MalachiNorris: I know @ realDonaldTrump will be the best President that ever has or ever will walk into the Oval Office. # Trump2016</t>
  </si>
  <si>
    <t>https://twitter.com/realDonaldTrump/status/615479780834717696</t>
  </si>
  <si>
    <t>"@jjhrkel: @ realDonaldTrump don't ever back down from these clowns! fight the good fight!!" I promise!</t>
  </si>
  <si>
    <t>@jjhrkel @</t>
  </si>
  <si>
    <t>https://twitter.com/realDonaldTrump/status/615480224977920000</t>
  </si>
  <si>
    <t>"@MollyCBS2: @ realDonaldTrump will speak @ # Chicago city club today; Reports claim 2,000 people are on the WAITING LIST to get in!"</t>
  </si>
  <si>
    <t>@MollyCBS2 @ @</t>
  </si>
  <si>
    <t>https://twitter.com/realDonaldTrump/status/615481567281025027</t>
  </si>
  <si>
    <t>" @ hollyammon: @ realDonaldTrump @ MalachiNorris Mr. Trump is the ONLY one who tells the truth, no matter how politically unpopular it may be.</t>
  </si>
  <si>
    <t>https://twitter.com/realDonaldTrump/status/615485019503620097</t>
  </si>
  <si>
    <t>Saudi Arabia should be paying the United States many billions of dollars for our defense of them. Without us, gone! @ AlWaleedbinT</t>
  </si>
  <si>
    <t>https://twitter.com/realDonaldTrump/status/615487581992714240</t>
  </si>
  <si>
    <t>" @ MalachiNorris: Just over a year before everyone hears DonaldTrump say "I Donald Trump do solemnly swear that I will protect America""</t>
  </si>
  <si>
    <t>https://twitter.com/realDonaldTrump/status/615487918459723776</t>
  </si>
  <si>
    <t>" @ BrittainShannon: @ realDonaldTrump @ AlWaleedbinT Or at least give it back in oil"</t>
  </si>
  <si>
    <t>https://twitter.com/realDonaldTrump/status/615488546951012352</t>
  </si>
  <si>
    <t>Remember, Univision apologized!</t>
  </si>
  <si>
    <t>https://twitter.com/realDonaldTrump/status/615488793387376640</t>
  </si>
  <si>
    <t>" @ JoylynBest: @ Maryannzfoster @ Morning_Joe Don't care about # GOP or Trump but he's the best # GOP running and should win the Primary"</t>
  </si>
  <si>
    <t>https://twitter.com/realDonaldTrump/status/615556392351608832</t>
  </si>
  <si>
    <t>Via @JNSworldnews by @JacobKamarasJNS: "Donald Trump says he is no apprentice when it comes to Israel"http://www.jns.org/latest-articles/2015/6/28/when-it-comes-to-israel-donald-trump-says-he-is-no-apprentice#.VZFvcy4pD2w= ‚Ä¶</t>
  </si>
  <si>
    <t>https://twitter.com/realDonaldTrump/status/615575119046512640</t>
  </si>
  <si>
    <t>Speaking at the City Club of Chicago. Sold out in minutes with thousands on the wait list!‚Ä¶ https://instagram.com/p/4hZBNGmhR1/</t>
  </si>
  <si>
    <t>https://twitter.com/realDonaldTrump/status/615614367497912322</t>
  </si>
  <si>
    <t>Statement on Relationship with NBC- https://instagram.com/p/4hq3f4mhXk/</t>
  </si>
  <si>
    <t>https://twitter.com/realDonaldTrump/status/615670520634327040</t>
  </si>
  <si>
    <t>" @ imprimis310: @ NBC is the bigot. @ realDonaldTrump and @ SenTedCruz only speaking the truth about ILLEGAL immigrants"</t>
  </si>
  <si>
    <t>https://twitter.com/realDonaldTrump/status/615671523118944256</t>
  </si>
  <si>
    <t>" @ ghostofnicky: @ OutFrontCNN @ CNN @ realDonaldTrump Donald is the only candidate that speaks the truth!!!!"</t>
  </si>
  <si>
    <t>https://twitter.com/realDonaldTrump/status/615672487116972032</t>
  </si>
  <si>
    <t>" @ MARGIE352: @ realDonaldTrump I believe Donald Trump is the only one that can do this. He has no skin in the game. Just his Country.</t>
  </si>
  <si>
    <t>https://twitter.com/realDonaldTrump/status/615673348362776576</t>
  </si>
  <si>
    <t>"@amstaffbru: Pull out the heavy artillery, buy every liberal network and flush them in the toilet. You,Mt.T, have my Vote hands down"</t>
  </si>
  <si>
    <t>https://twitter.com/realDonaldTrump/status/615673651569012741</t>
  </si>
  <si>
    <t>" @ jamalwms45: @ HowardKurtz @ johnnydollar01 @ megynkelly For the remark Trump made on dumping NBC, I'll vote for @ realDonaldTrump"</t>
  </si>
  <si>
    <t>https://twitter.com/realDonaldTrump/status/615674101110337536</t>
  </si>
  <si>
    <t>" @ slucch24: @ AnnCoulter don't worry... we clearly don't have an illegal alien criminal problem. # AdiosAmerica pic.twitter.com/2LKr8zoSwy"</t>
  </si>
  <si>
    <t>https://twitter.com/realDonaldTrump/status/615675218758107137</t>
  </si>
  <si>
    <t>" @ jacobmathews: @ realDonaldTrump @ jamalwms45 @ HowardKurtz @ johnnydollar01 @ megynkelly I like Donald for his no fear tell the truth attitude.</t>
  </si>
  <si>
    <t>https://twitter.com/realDonaldTrump/status/615675385515257856</t>
  </si>
  <si>
    <t>" @ susanadana432: lDonaldTrump @amstaffbru Keep telling it lIke it is. You have the recipe for making the USA great again. You have my vote</t>
  </si>
  <si>
    <t>https://twitter.com/realDonaldTrump/status/615675993160818689</t>
  </si>
  <si>
    <t>"@TheHolyBreadcat: @ realDonaldTrump Vote for Trump, he's making America to where we won't worry about illegal immigrant problems."</t>
  </si>
  <si>
    <t>@TheHolyBreadcat @</t>
  </si>
  <si>
    <t>https://twitter.com/realDonaldTrump/status/615676141618262016</t>
  </si>
  <si>
    <t>" @ KristyWillams79: @ realDonaldTrump I've waited years for you to run for president! You are going to fix America! We Need a businessman.</t>
  </si>
  <si>
    <t>https://twitter.com/realDonaldTrump/status/615676500411551745</t>
  </si>
  <si>
    <t>" @ Knight276: @ realDonaldTrump @amstaffbru I have confidence trump can turn a negative into a positive. Trump can make America great again!</t>
  </si>
  <si>
    <t>https://twitter.com/realDonaldTrump/status/615676708147044353</t>
  </si>
  <si>
    <t>"@RickysPlace1: @ realDonaldTrump @ slucch24 @ AnnCoulter It is so blatantly obvious! Why do people refuse to see it?"</t>
  </si>
  <si>
    <t>@RickysPlace1 @ @ @</t>
  </si>
  <si>
    <t>https://twitter.com/realDonaldTrump/status/615676859586641920</t>
  </si>
  <si>
    <t>" @ MARGIE352: Listen to what he says. You will know in your heart it is the truth. We are in a bad way. he is the only one who gets it."</t>
  </si>
  <si>
    <t>https://twitter.com/realDonaldTrump/status/615679104545882114</t>
  </si>
  <si>
    <t>" @ C_Archaeology: @ realDonaldTrump is our only hope @ littlebytesnews # tcot"</t>
  </si>
  <si>
    <t>https://twitter.com/realDonaldTrump/status/615695653155524610</t>
  </si>
  <si>
    <t>" @ echump: @ megynkelly @ realDonaldTrump if what everyone says is true Trump will score huge if this is for publicity. i'd trust Trump"</t>
  </si>
  <si>
    <t>https://twitter.com/realDonaldTrump/status/615696545288200197</t>
  </si>
  <si>
    <t>" @ ChipB: Like him or not @ realDonaldTrump says EXACTLY what he thinks and doesn't beat around the bush. And that's admirable. # Election2016"</t>
  </si>
  <si>
    <t>https://twitter.com/realDonaldTrump/status/615696911937470465</t>
  </si>
  <si>
    <t>" @ KristenCWard: Great statement and it's finally nice to have someone who stands by what they say! # GotMyVote https://twitter.com/realdonaldtrump/status/615575119046512640 ‚Ä¶"</t>
  </si>
  <si>
    <t>https://twitter.com/realDonaldTrump/status/615697430420566016</t>
  </si>
  <si>
    <t>" @ Einsteinrevisit: @ megynkelly @ GeraldoRivera @ realDonaldTrump LOVE the TRUMP!"</t>
  </si>
  <si>
    <t>https://twitter.com/realDonaldTrump/status/615861274929446912</t>
  </si>
  <si>
    <t>We MUST have strong borders and stop illegal immigration. Without that we do not have a country. Also, Mexico is killing U.S. on trade. WIN!</t>
  </si>
  <si>
    <t>https://twitter.com/realDonaldTrump/status/615866741994954752</t>
  </si>
  <si>
    <t>I love the Mexican people, but Mexico is not our friend. They're killing us at the border and they're killing us on jobs and trade. FIGHT!</t>
  </si>
  <si>
    <t>https://twitter.com/realDonaldTrump/status/615878479691796480</t>
  </si>
  <si>
    <t>" @ kingjersey1 @ realDonaldTrump # MakeAmericaGreatAgain they can't stand that you are speaking for the American people"</t>
  </si>
  <si>
    <t>https://twitter.com/realDonaldTrump/status/615878768272502784</t>
  </si>
  <si>
    <t>" @ WILDMANBS It says a lot about @ NBC when they fire @ realDonaldTrump but keep Brian Williams and @ TheRevAl on the payroll. # tcot"</t>
  </si>
  <si>
    <t>https://twitter.com/realDonaldTrump/status/615880366344302593</t>
  </si>
  <si>
    <t>Thank you Ted.https://twitter.com/foxandfriends/status/615852224820842497 ‚Ä¶</t>
  </si>
  <si>
    <t>https://twitter.com/realDonaldTrump/status/615920310097965056</t>
  </si>
  <si>
    <t>" @ Figlo7 @ realDonaldTrump Apologize to the press for not being a politician - because you haven't learned to LIE yet. Go Donald!"</t>
  </si>
  <si>
    <t>https://twitter.com/realDonaldTrump/status/615920613878824960</t>
  </si>
  <si>
    <t>" @ melsthemom @ realDonaldTrump NBC=censorship. I'm done with them"</t>
  </si>
  <si>
    <t>https://twitter.com/realDonaldTrump/status/615920970763771904</t>
  </si>
  <si>
    <t>" @ yankeeworshiper thank you to Donald Trump for standing up for what you believe in.leave the B.S.and lies for Hillary and Barack."</t>
  </si>
  <si>
    <t>https://twitter.com/realDonaldTrump/status/615921665139175424</t>
  </si>
  <si>
    <t>" @ woofeous @ realDonaldTrump Everyone loves Donald because he'll tell it like it is without any political "sugar-coating" &amp; double-speak."</t>
  </si>
  <si>
    <t>https://twitter.com/realDonaldTrump/status/615977483557543937</t>
  </si>
  <si>
    <t>@ tedcruz, now I know you're smart! See you soon. http://www.nytimes.com/politics/first-draft/2015/06/30/ted-cruz-comes-to-the-defense-of-donald-trump/?_r=0 ‚Ä¶ # TCOT # MAKEAMERICAGREATAGAIN!</t>
  </si>
  <si>
    <t>https://twitter.com/realDonaldTrump/status/615985981196513280</t>
  </si>
  <si>
    <t>Watch me on the @ oreillyfactor tonight at 8PM.</t>
  </si>
  <si>
    <t>https://twitter.com/realDonaldTrump/status/615986664083746817</t>
  </si>
  <si>
    <t>" @ webster07 @ realDonaldTrump wish there were more people in the public eye with this attitude. It's only way 2 defeat political correctness"</t>
  </si>
  <si>
    <t>https://twitter.com/realDonaldTrump/status/615999426511941632</t>
  </si>
  <si>
    <t>My just filed lawsuit against Univision. Always fight back when right. # MakeAmericaGreatAgain https://instagram.com/p/4kZ-DTmhYp/</t>
  </si>
  <si>
    <t>https://twitter.com/realDonaldTrump/status/616008789800656896</t>
  </si>
  <si>
    <t>Via @THESHARKTANK1: "Donald Trump's Controversial Mexican Comments Are Accurate"http://hispolitica.com/2015/06/30/donald-trumps-controversial-mexican-comments-are-accurate/ ‚Ä¶</t>
  </si>
  <si>
    <t>https://twitter.com/realDonaldTrump/status/616016438097219585</t>
  </si>
  <si>
    <t>Get ready for @ Oreillyfactor tonight at 8- always interesting!</t>
  </si>
  <si>
    <t>https://twitter.com/realDonaldTrump/status/616265476616900608</t>
  </si>
  <si>
    <t>My recent statement re: @ macys -- We must have strong borders &amp; stop illegal immigration now!‚Ä¶ https://instagram.com/p/4mS9POGhVe/</t>
  </si>
  <si>
    <t>https://twitter.com/realDonaldTrump/status/616290130916155392</t>
  </si>
  <si>
    <t>Those who believe in tight border security, stopping illegal immigration &amp; SMART trade deals w/other countries should boycott @ Macys.</t>
  </si>
  <si>
    <t>https://twitter.com/realDonaldTrump/status/616290244753760262</t>
  </si>
  <si>
    <t>For all of those who want to # MakeAmericaGreatAgain, boycott @ Macys. They are weak on border security &amp; stopping illegal immigration.</t>
  </si>
  <si>
    <t>https://twitter.com/realDonaldTrump/status/616328900885524480</t>
  </si>
  <si>
    <t>. @ andersoncooper Anderson‚ÄîThank you for being so fair with your reporting &amp; story last night. Greatly appreciated!</t>
  </si>
  <si>
    <t>https://twitter.com/realDonaldTrump/status/616331813003337728</t>
  </si>
  <si>
    <t>" @ tixxannatrix @ Lrihendry: Now this is the @ RealDonaldTrump we have come to know At least Trump speaks his mind. Doesn't cower to PC."</t>
  </si>
  <si>
    <t>https://twitter.com/realDonaldTrump/status/616339143912747009</t>
  </si>
  <si>
    <t>" @ phxladydi @ realDonaldTrump I truly believe you can bring America back to great. You don't cower to the media, lobbyists or anyone else."</t>
  </si>
  <si>
    <t>https://twitter.com/realDonaldTrump/status/616352974818906112</t>
  </si>
  <si>
    <t>. @ GovernorPataki was a terrible governor of NY, one of the worst -- would‚Äôve been swamped if he ran again!</t>
  </si>
  <si>
    <t>https://twitter.com/realDonaldTrump/status/616353051432079360</t>
  </si>
  <si>
    <t>. @ GovernorPataki couldn‚Äôt be elected dog catcher if he ran again‚Äîso he didn‚Äôt!</t>
  </si>
  <si>
    <t>https://twitter.com/realDonaldTrump/status/616353325336928256</t>
  </si>
  <si>
    <t>Interesting that @ Macys criticized me but just paid $650,000 in fines for racial profiling. Are they racists?</t>
  </si>
  <si>
    <t>https://twitter.com/realDonaldTrump/status/616353457889505280</t>
  </si>
  <si>
    <t>Who is @ Macys to pretend innocence when they ‚Äúracial profile‚Äù all over the place? Paid big fine!</t>
  </si>
  <si>
    <t>https://twitter.com/realDonaldTrump/status/616364960604647424</t>
  </si>
  <si>
    <t>Look what the President of NBC sent me recently about his stay in my Las Vegas hotel. Very loyal guy. https://instagram.com/p/4nAMoWmhZ3/</t>
  </si>
  <si>
    <t>https://twitter.com/realDonaldTrump/status/616372691130523649</t>
  </si>
  <si>
    <t>Make our borders strong and stop illegal immigration. Even President Obama agrees- https://instagram.com/p/4nDtoLGhQZ/</t>
  </si>
  <si>
    <t>https://twitter.com/realDonaldTrump/status/616403542950195200</t>
  </si>
  <si>
    <t>" @ JohnRiversToo: @ instapundit Macy's sales are declining, their stock is downgraded - maybe not the best time to spit on half of America."</t>
  </si>
  <si>
    <t>https://twitter.com/realDonaldTrump/status/616422415845998592</t>
  </si>
  <si>
    <t>" @ ehShaun: @ realDonaldTrump knows what he's talking about. Please don't give us another Bush as president."</t>
  </si>
  <si>
    <t>https://twitter.com/realDonaldTrump/status/616423043540385792</t>
  </si>
  <si>
    <t>"@David_A_Hurd: @ realDonaldTrump Fight the good fight Mr. PRESIDENT TRUMP! You are the only one fighting for America! # Trump2016"</t>
  </si>
  <si>
    <t>@David_A_Hurd @</t>
  </si>
  <si>
    <t>https://twitter.com/realDonaldTrump/status/616423211991986176</t>
  </si>
  <si>
    <t>" @ ftimewifenmomma: I am really liking @ realDonaldTrump. We NEED someone who will tell the TRUTH. "</t>
  </si>
  <si>
    <t>https://twitter.com/realDonaldTrump/status/616572034408169472</t>
  </si>
  <si>
    <t>" @ JewNamedLew: @ realDonaldTrump @ Macys to pay $650,000 settlement over racial profiling... pic.twitter.com/bT6S8F9NnK" Boycott Macy's.</t>
  </si>
  <si>
    <t>https://twitter.com/realDonaldTrump/status/616572270069293057</t>
  </si>
  <si>
    <t>" @ JimStaricha: Mr. Trump, I truly hope you are elected. I strongly believe you have more than the skills required. We need a professional."</t>
  </si>
  <si>
    <t>https://twitter.com/realDonaldTrump/status/616572530711756801</t>
  </si>
  <si>
    <t>" @ ibleedcoffee: Just deleted the @ Macys app off my phone. It's a shame, We used to spend thousands there a year. No more. # BoycottMacys"</t>
  </si>
  <si>
    <t>https://twitter.com/realDonaldTrump/status/616590921690427392</t>
  </si>
  <si>
    <t>" @ JulUSN: @ realDonaldTrump They look bad. @ Macys screwed up BigTime!They are so hypocritical,YOUR Right &amp; they know it!"</t>
  </si>
  <si>
    <t>https://twitter.com/realDonaldTrump/status/616591134605856768</t>
  </si>
  <si>
    <t>" @ soupman227: @ Karentalk @ ForAmerica @ realDonaldTrump # WakeUpAmerica the media has shown its true colors.</t>
  </si>
  <si>
    <t>https://twitter.com/realDonaldTrump/status/616591728745836544</t>
  </si>
  <si>
    <t>"@TeresaWageman: @ realDonaldTrump @ Macys Stick to your guns Mr. Trump. You are telling the truth that too many are afraid to."</t>
  </si>
  <si>
    <t>@TeresaWageman @ @</t>
  </si>
  <si>
    <t>https://twitter.com/realDonaldTrump/status/616591833834127360</t>
  </si>
  <si>
    <t>" @ Sheriapple: @ realDonaldTrump Thought ur interview w @ donlemon was inspiring. U speak the truth.</t>
  </si>
  <si>
    <t>https://twitter.com/realDonaldTrump/status/616591942382698496</t>
  </si>
  <si>
    <t>"@muireb_tpnd: @ realDonaldTrump You have Lib media scrambling..I just freak'n love that! Thank you for your leadership and patriotism!"</t>
  </si>
  <si>
    <t>@muireb_tpnd @</t>
  </si>
  <si>
    <t>https://twitter.com/realDonaldTrump/status/616592860100579328</t>
  </si>
  <si>
    <t>" @ TickerCandy: @ realDonaldTrump @ Macys Ah yes, so many people I know are cancelling their Macy credit cards. # YouJustGotTrumped" Great.</t>
  </si>
  <si>
    <t>https://twitter.com/realDonaldTrump/status/616592924051140608</t>
  </si>
  <si>
    <t>" @ DagnyRed: @ Karentalk @ ForAmerica @ realDonaldTrump I'm Latina/ Legal &amp; fully support you speaking the TRUTH! Don't back down!"</t>
  </si>
  <si>
    <t>https://twitter.com/realDonaldTrump/status/616592995471728640</t>
  </si>
  <si>
    <t>" @ JimStaricha: @ eastevens54 @ cvpayne @ tonykatz @ realDonaldTrump Watch what he said, yes maybe a bit kinder, but a fact is a fact."</t>
  </si>
  <si>
    <t>https://twitter.com/realDonaldTrump/status/616593122630443008</t>
  </si>
  <si>
    <t>" @ BettyeBear: @ realDonaldTrump Every working class (every color) knows Trump &amp; wants to be rich like him - faces light up @ macys"</t>
  </si>
  <si>
    <t>https://twitter.com/realDonaldTrump/status/616593580669407232</t>
  </si>
  <si>
    <t>" @ AnnCoulter: Yes, strange that Trump is surging in the polls for saying what other GOPS too stupid to say. https://twitter.com/RyJamesG/status/616476328280387584 ‚Ä¶"</t>
  </si>
  <si>
    <t>https://twitter.com/realDonaldTrump/status/616624633312354304</t>
  </si>
  <si>
    <t>. @ Macys stock just dropped. Interesting. So many people calling to say they are cutting up their @ Macys credit card. Thank you!</t>
  </si>
  <si>
    <t>https://twitter.com/realDonaldTrump/status/616624797527764992</t>
  </si>
  <si>
    <t>Why doesn‚Äôt somebody study the horrible charges brought against @ Macys for racial profiling? Terrible hypocrites!</t>
  </si>
  <si>
    <t>https://twitter.com/realDonaldTrump/status/616631816938778624</t>
  </si>
  <si>
    <t>" @ lafrana @ realDonaldTrump @ Macys I will not shop at Macy's. I am with you Mr Trump!"</t>
  </si>
  <si>
    <t>https://twitter.com/realDonaldTrump/status/616646192609558528</t>
  </si>
  <si>
    <t>" @ racheljoycowley I'm done with Macy's. Apparently, they follow the trend of trying to force legislation on every American freedom. Done!"</t>
  </si>
  <si>
    <t>https://twitter.com/realDonaldTrump/status/616664410380193793</t>
  </si>
  <si>
    <t>‚ÄúTrump Gives 'Em Hell‚Äù http://www.rushlimbaugh.com/daily/2015/07/01/trump_gives_em_hell ‚Ä¶ via @ limbaugh</t>
  </si>
  <si>
    <t>https://twitter.com/realDonaldTrump/status/616667451275747329</t>
  </si>
  <si>
    <t>‚ÄúNBC FIRES TRUMP, KEEPS SHARPTON: The bigots of the NBC executive suite look the other way‚Äù http://spectator.org/articles/63338/nbc-fires-trump-keeps-sharpton ‚Ä¶ via @ AmSpec by @JeffJlpa1</t>
  </si>
  <si>
    <t>https://twitter.com/realDonaldTrump/status/616671272932655105</t>
  </si>
  <si>
    <t>" @ RealNinjetta @ ErinSiegal @ AppSame @ Univision http://m.huffpost.com/us/entry/1543070 ‚Ä¶ My many MEXICAN friends fly to visit Mexico because UNSAFE border"</t>
  </si>
  <si>
    <t>https://twitter.com/realDonaldTrump/status/616672730319069185</t>
  </si>
  <si>
    <t>Via @ trscoop: ‚ÄúMark Levin DEFENDS Trump: Hillary Clinton is a CROOK and a FRAUD and she‚Äôs not treated this way!‚Äùhttp://therightscoop.com/mark-levin-defends-trump-hillary-clinton-is-a-crook-and-a-fraud-and-shes-not-treated-this-way/ ‚Ä¶</t>
  </si>
  <si>
    <t>https://twitter.com/realDonaldTrump/status/616673803435966465</t>
  </si>
  <si>
    <t>Via World Tribune "The elites' problem with Donald Trump: He's not for sale" by Jeffrey T. Kuhner http://www.worldtribune.com/2015/07/01/the-elites-problem-with-trump-hes-not-for-sale/ ‚Ä¶</t>
  </si>
  <si>
    <t>https://twitter.com/realDonaldTrump/status/616674967137202176</t>
  </si>
  <si>
    <t>Via Huffington Post "Congrats, America! Donald Trump Is Now A 2016 Presidential Front-runner" http://www.huffingtonpost.com/2015/07/01/donald-trump-polls_n_7706964.html ‚Ä¶ by Igor Bobic</t>
  </si>
  <si>
    <t>https://twitter.com/realDonaldTrump/status/616676651041202176</t>
  </si>
  <si>
    <t>" @ onesoldiersmom @ArtNGonzalez @ earredondo If you would listen to his words, you will hear that he was slamming our gutless politicians."</t>
  </si>
  <si>
    <t>@ @ArtNGonzalez @</t>
  </si>
  <si>
    <t>https://twitter.com/realDonaldTrump/status/616677302009729024</t>
  </si>
  <si>
    <t>" @ mstrbass2000 @ DashMan18 @ AppSame taking a stand against stupid companies over reacting to free speech, nothing trump said wasn't true"</t>
  </si>
  <si>
    <t>https://twitter.com/realDonaldTrump/status/616677694026199040</t>
  </si>
  <si>
    <t>" @ Neilleon_ @ realDonaldTrump sir! Thanking you for speaking your mind and or having your very own opinion on certain issues."</t>
  </si>
  <si>
    <t>https://twitter.com/realDonaldTrump/status/616678081965752321</t>
  </si>
  <si>
    <t>Great article by @ RichLowry on @ POLITICOMag : ‚ÄúSorry, Donald Trump Has A Point‚Äùhttp://www.politico.com/magazine/story/2015/07/sorry-donald-trump-has-a-point-119662.html#.VZVeEvlViko ‚Ä¶</t>
  </si>
  <si>
    <t>https://twitter.com/realDonaldTrump/status/616679013109604352</t>
  </si>
  <si>
    <t>" @ RunPureMichigan Macy's stock drops after coming out in support of # illegals dust up with @ realDonaldTrump and public # BoycottMacys"</t>
  </si>
  <si>
    <t>https://twitter.com/realDonaldTrump/status/616679552891387904</t>
  </si>
  <si>
    <t>" @ NeilECollins @ Macys only interested in sales and could care less about America. Veterans and Military will be with Trump."</t>
  </si>
  <si>
    <t>https://twitter.com/realDonaldTrump/status/616680096976535553</t>
  </si>
  <si>
    <t>‚ÄúTRUMP DECLARES VICTORY ON IMMIGRATION AS OBAMA ADMITS SOME ILLEGALS ARE ‚ÄòGANG BANGERS‚Äô‚Äù http://www.breitbart.com/big-government/2015/07/01/trump-declares-victory-on-immigration-as-obama-admits-some-illegals-are-gang-bangers/ ‚Ä¶ via @ BreitbartNews @ ASwoyer</t>
  </si>
  <si>
    <t>https://twitter.com/realDonaldTrump/status/616682744660262913</t>
  </si>
  <si>
    <t>New jobs report: 432,000 left workforce, manufacturing &amp; durable goods go - http://hotair.com/archives/2015/07/02/june-jobs-report-223k-added-but-432k-left-workforce-april-may-revised-down-60k/ ‚Ä¶ We need leaders who understand business.</t>
  </si>
  <si>
    <t>https://twitter.com/realDonaldTrump/status/616685854485028864</t>
  </si>
  <si>
    <t>Via @ RedState by @ EWErickson: ‚ÄúAlways Play On Offense‚Äùhttp://www.redstate.com/2015/07/02/always-play-on-offense/ ‚Ä¶</t>
  </si>
  <si>
    <t>https://twitter.com/realDonaldTrump/status/616687162017345540</t>
  </si>
  <si>
    <t>New orders for manufacturing down 9/10 months http://hotair.com/archives/2015/07/02/june-jobs-report-223k-added-but-432k-left-workforce-april-may-revised-down-60k/ ‚Ä¶ Time for fair trade. Stop TPP!</t>
  </si>
  <si>
    <t>https://twitter.com/realDonaldTrump/status/616688843434139648</t>
  </si>
  <si>
    <t>A country must enforce its borders. Respect for the rule of law is at our country‚Äôs core. We must build a wall!https://www.donaldjtrump.com/</t>
  </si>
  <si>
    <t>https://twitter.com/realDonaldTrump/status/616689542607839232</t>
  </si>
  <si>
    <t>"@KosloffM I really admire your straight talk and not bowing down to the drive by media and special interest groups say what you mean" Thx</t>
  </si>
  <si>
    <t>https://twitter.com/realDonaldTrump/status/616689939242184704</t>
  </si>
  <si>
    <t>" @ rebamoreland you must be doing something right, cause the left has circled the war wagons. Stay strong in your convictions, WE LOVE IT!!"</t>
  </si>
  <si>
    <t>https://twitter.com/realDonaldTrump/status/616690625648422912</t>
  </si>
  <si>
    <t>" @ BackOnTrackUSA @ JulUSN @ Macys Donald, I love your ties. Just set up a website online &amp; millions of us will continue to buy your products."</t>
  </si>
  <si>
    <t>https://twitter.com/realDonaldTrump/status/616691675176534016</t>
  </si>
  <si>
    <t>" @ LepleyAmanda @ realDonaldTrump @ DagnyRed @ Karentalk @ ForAmerica amen honey honest is honest dont back down support the truth!"</t>
  </si>
  <si>
    <t>https://twitter.com/realDonaldTrump/status/616693070969577473</t>
  </si>
  <si>
    <t>Obama once again just missed a self-imposed deadline with Iran. Our leadership is weak &amp; ineffective. Double the sanctions!</t>
  </si>
  <si>
    <t>https://twitter.com/realDonaldTrump/status/616694712213176320</t>
  </si>
  <si>
    <t>It is time to bring competence to Washington. It is time get results. Let‚Äôs Make America Great Again!https://www.donaldjtrump.com/</t>
  </si>
  <si>
    <t>https://twitter.com/realDonaldTrump/status/616732359359115265</t>
  </si>
  <si>
    <t>" @ chipman88 @ realDonaldTrump @ DavidDCarpenter @ lafrana @ Macys I didn't know Macy's was still in business. Oh well, still not going there."</t>
  </si>
  <si>
    <t>https://twitter.com/realDonaldTrump/status/616774351833165824</t>
  </si>
  <si>
    <t>" @ Highlander6700: @ realDonaldTrump @ Macys: Seems 1 or 2 lines of Mr. Trump's comments about immigrants are continuously taken out of context</t>
  </si>
  <si>
    <t>https://twitter.com/realDonaldTrump/status/616775140899180544</t>
  </si>
  <si>
    <t>" @ MARGIE352: @ Highlander6700 @ Macys They were taken out of context. Trying to make him look bad to the American Hispanic community."</t>
  </si>
  <si>
    <t>https://twitter.com/realDonaldTrump/status/616775296793079808</t>
  </si>
  <si>
    <t>"@tonyarolandtr: @Youxia88 @ tedcruz @ realDonaldTrump @ Macys The American ppl are taking a stand! We are fighting back!!!"</t>
  </si>
  <si>
    <t>@tonyarolandtr @Youxia88 @ @ @</t>
  </si>
  <si>
    <t>https://twitter.com/realDonaldTrump/status/616775544777084928</t>
  </si>
  <si>
    <t>" @ clew136:DonaldTrump your charisma, confidence, leadership, and record of incredible success is exactly what this country needs # Trump2016"</t>
  </si>
  <si>
    <t>https://twitter.com/realDonaldTrump/status/616775708170420224</t>
  </si>
  <si>
    <t>" @ PerryJames778: @ Highlander6700 @ Macys The media Loves to twist words, and so do the politicians. @ realDonaldTrump will set it straight!"</t>
  </si>
  <si>
    <t>https://twitter.com/realDonaldTrump/status/616775875858669568</t>
  </si>
  <si>
    <t>" @ GroverWindham: @ realDonaldTrump @ Highlander6700 @ Macys # obama called them gangbanger &amp; criminals"</t>
  </si>
  <si>
    <t>https://twitter.com/realDonaldTrump/status/616776683014750208</t>
  </si>
  <si>
    <t>" @ michell33841372: Donald keep speaking the truth! The media has printed your words out of context. You will make America great again!"</t>
  </si>
  <si>
    <t>https://twitter.com/realDonaldTrump/status/616776856944160769</t>
  </si>
  <si>
    <t>" @ SaveAmerica15: @MrBiggles12345 @tonyarolandtr @Youxia88 @ tedcruz @ Macys Trump just might be the savior of America! Better than Reagan!"</t>
  </si>
  <si>
    <t>@ @MrBiggles12345 @tonyarolandtr @Youxia88 @ @</t>
  </si>
  <si>
    <t>https://twitter.com/realDonaldTrump/status/616777038100340736</t>
  </si>
  <si>
    <t>" @ jeanne_mazzotta: @ Macys @ realDonaldTrump shame on you Macy's. Whatever happened to freedom of speech # cancelingmycard"</t>
  </si>
  <si>
    <t>https://twitter.com/realDonaldTrump/status/616777079691022336</t>
  </si>
  <si>
    <t>"@MellysModern: So ready for @ realDonaldTrump to do this! Keep it up, you've got 'em scared!"</t>
  </si>
  <si>
    <t>@MellysModern @</t>
  </si>
  <si>
    <t>https://twitter.com/realDonaldTrump/status/616777482419703808</t>
  </si>
  <si>
    <t>" @ PatrickJLavin: @ realDonaldTrump @ GroverWindham @ Highlander6700 @ Macys Donald Trump for President 2016! America, let your voices be heard."</t>
  </si>
  <si>
    <t>https://twitter.com/realDonaldTrump/status/616777577680740352</t>
  </si>
  <si>
    <t>" @ DHarley187: @ vdare @ claramarks @ AnnCoulter @ realDonaldTrump you tell em trump! Trump speaks the truth"</t>
  </si>
  <si>
    <t>https://twitter.com/realDonaldTrump/status/616778214875267072</t>
  </si>
  <si>
    <t>" @ TheUSALifeStyle: @ AnnCoulter TO # MakeAmericaGreatAgain VOTE FOR DONALD TRUMP. # Trump2016 # Eleccion2015 # USA # GOP https://twitter.com/TheUSALifeStyle/status/616695274153492480/photo/1pic.twitter.com/KMDUXI1IDJ "</t>
  </si>
  <si>
    <t>https://twitter.com/realDonaldTrump/status/616805993939365888</t>
  </si>
  <si>
    <t>" @ HoustonGunn: My Grandma from # Seattle and Mom in # Nashville just said they won't shop at @ Macys again. @ realDonaldTrump</t>
  </si>
  <si>
    <t>https://twitter.com/realDonaldTrump/status/616821369288945664</t>
  </si>
  <si>
    <t>"@yeswecandeport: @ realDonaldTrump @ Macys I am sure rocketing up to polls at the cost of losing a place to sell his ties is killing him."</t>
  </si>
  <si>
    <t>@yeswecandeport @ @</t>
  </si>
  <si>
    <t>https://twitter.com/realDonaldTrump/status/616823652462542848</t>
  </si>
  <si>
    <t>As Governor of Texas, Rick Perry could have done far more to secure the border - but that's O.K., I like him anyway! @ GovernorPerry</t>
  </si>
  <si>
    <t>https://twitter.com/realDonaldTrump/status/616824197252296704</t>
  </si>
  <si>
    <t>"@jharwood14: If Reagan, a Hollywood actor, was president, then your chances are strong. It sure would be nice to have an "honest" POTUS."</t>
  </si>
  <si>
    <t>https://twitter.com/realDonaldTrump/status/616825115012132864</t>
  </si>
  <si>
    <t>" @ 2014_vince: @ realDonaldTrump only our Donald will save Christianity..Christ bless our land"</t>
  </si>
  <si>
    <t>https://twitter.com/realDonaldTrump/status/616825413998899200</t>
  </si>
  <si>
    <t>" @ Non_PC_Guy: @ HoustonGunn @ Macys In Chicago we're still mourning loss of once great Marshall Fields, to mediocre Macys. Screw Macys!"</t>
  </si>
  <si>
    <t>https://twitter.com/realDonaldTrump/status/616897546024304640</t>
  </si>
  <si>
    <t>" @ TheguhMantap: @ realDonaldTrump you are next President USA" Make America Great Again!</t>
  </si>
  <si>
    <t>https://twitter.com/realDonaldTrump/status/616898901614981120</t>
  </si>
  <si>
    <t>"@Spen_A_John: @ realDonaldTrump @ TheguhMantap hey you're the man Trump. Fight the fight"</t>
  </si>
  <si>
    <t>@Spen_A_John @ @</t>
  </si>
  <si>
    <t>https://twitter.com/realDonaldTrump/status/616899513207422976</t>
  </si>
  <si>
    <t>" @ Numerologynow: In my 37 years of Life U are the 1st person I have Ever Supported Running 4 the White house U WILL MAKE AMERICA GREAT AGAIN</t>
  </si>
  <si>
    <t>https://twitter.com/realDonaldTrump/status/616900042268483584</t>
  </si>
  <si>
    <t>" @ babyylissa: Obama calls immigrants gang bangers&amp;criminals but Trump gets attacked for calling SOME illegals from SOME countries bad people</t>
  </si>
  <si>
    <t>https://twitter.com/realDonaldTrump/status/616900238419329024</t>
  </si>
  <si>
    <t>" @ KingRollinZonez: @ realDonaldTrump never voted but your getting my vote"</t>
  </si>
  <si>
    <t>https://twitter.com/realDonaldTrump/status/616900314306867201</t>
  </si>
  <si>
    <t>" @ bperez733: @ realDonaldTrump @ Numerologynow Yes In Deed!! # TrumpforTriumph"</t>
  </si>
  <si>
    <t>https://twitter.com/realDonaldTrump/status/616900910455881728</t>
  </si>
  <si>
    <t>" @ frankdimauro: @ realDonaldTrump Keep speaking the truth. The media elites cannot stop you from telling it as it is. # Trump2016"</t>
  </si>
  <si>
    <t>https://twitter.com/realDonaldTrump/status/616901105906266112</t>
  </si>
  <si>
    <t>" @ JUSTTHETRUTHTV: @ WFinchner @ realDonaldTrump @ Macys So? How does that change that very bad people are coming over the boarder?"</t>
  </si>
  <si>
    <t>https://twitter.com/realDonaldTrump/status/616901407728402432</t>
  </si>
  <si>
    <t>" @ Iceman0921: I support @ realDonaldTrump and I as well will no longer give my business to @ Macys . # Trump2016" Great!</t>
  </si>
  <si>
    <t>https://twitter.com/realDonaldTrump/status/616903414287568896</t>
  </si>
  <si>
    <t>" @ kobuck12: @ realDonaldTrump Donald Trump runs to help America become great again. You know he's not doing it to enrich himself like Clinton</t>
  </si>
  <si>
    <t>https://twitter.com/realDonaldTrump/status/616903571825627137</t>
  </si>
  <si>
    <t>"@james_artherton: @ realDonaldTrump full respect from a British guy. I wish I could vote for you! Trump for president!"</t>
  </si>
  <si>
    <t>@james_artherton @</t>
  </si>
  <si>
    <t>https://twitter.com/realDonaldTrump/status/616903730693320705</t>
  </si>
  <si>
    <t>" @ seanbarakett: @ realDonaldTrump id rather have a businessman in the White House than a politician. You‚Äôve got my vote"</t>
  </si>
  <si>
    <t>https://twitter.com/realDonaldTrump/status/616904123401773056</t>
  </si>
  <si>
    <t>" @ PizzaPartyBen: @ realDonaldTrump thank you for standing up for America let's make this country great again!"</t>
  </si>
  <si>
    <t>https://twitter.com/realDonaldTrump/status/616904480735522816</t>
  </si>
  <si>
    <t>" @ jazztheelf: @ realDonaldTrump you're the only reason I'm registering to vote &amp; first president I'm donating to!! " Thanks.</t>
  </si>
  <si>
    <t>https://twitter.com/realDonaldTrump/status/616904584330674177</t>
  </si>
  <si>
    <t>" @ davidrwoods: @ realDonaldTrump is 100% correct! You have so far made the most sacrifice! Thankfully."</t>
  </si>
  <si>
    <t>https://twitter.com/realDonaldTrump/status/616904674285879296</t>
  </si>
  <si>
    <t>" @ BigGstory: @ realDonaldTrump is not a politician, he's the leader that America needs"</t>
  </si>
  <si>
    <t>https://twitter.com/realDonaldTrump/status/616926822949855232</t>
  </si>
  <si>
    <t>Mexican leaders and negotiators are much tougher and smarter than those of the U.S. Mexico is killing us on jobs and trade. WAKE UP!</t>
  </si>
  <si>
    <t>https://twitter.com/realDonaldTrump/status/616930042120118272</t>
  </si>
  <si>
    <t>Wow, Huffington Post just stated that I am number 1 in the polls of Republican candidates. Thank you, but the work has just begun!</t>
  </si>
  <si>
    <t>https://twitter.com/realDonaldTrump/status/617004605302571012</t>
  </si>
  <si>
    <t>"A nation that cannot control its borders is not a nation." - President Ronald Reagan</t>
  </si>
  <si>
    <t>https://twitter.com/realDonaldTrump/status/617041106186948608</t>
  </si>
  <si>
    <t>Via @ DailyCaller by @ rpollockDC: ‚ÄúNYC Mayor Action Against Donald Trump Is ‚ÄòNot the American Way‚Äô‚Äùhttp://dailycaller.com/2015/07/03/nyc-mayor-action-against-donald-trump-is-not-the-american-way/#ixzz3eqKHXxVT ‚Ä¶</t>
  </si>
  <si>
    <t>#ixzz3eqKHXxVT</t>
  </si>
  <si>
    <t>https://twitter.com/realDonaldTrump/status/617042193602248704</t>
  </si>
  <si>
    <t>We need jobs &amp; we need them fast. I am a job creator. None of the pols can or will. Let's Make America Great Again!https://www.donaldjtrump.com/</t>
  </si>
  <si>
    <t>https://twitter.com/realDonaldTrump/status/617079022145654784</t>
  </si>
  <si>
    <t>Via @ NRO by @ JOELMENTUM: ‚ÄúMatchless Name Recognition and Deep Pockets Make Trump a Threat in Iowa‚Äùhttp://www.nationalreview.com/article/420658/donald-trump-taken-seriously-in-iowa-republican-caucuses ‚Ä¶</t>
  </si>
  <si>
    <t>https://twitter.com/realDonaldTrump/status/617092492786278400</t>
  </si>
  <si>
    <t>Our Southern border is totally out of control. This is an absolutely disgraceful. situation.http://www.breitbart.com/california/2015/07/03/suspect-in-shocking-s-f-murder-deported-to-mexico-several-times/ ‚Ä¶ We need border security!</t>
  </si>
  <si>
    <t>https://twitter.com/realDonaldTrump/status/617093560123437056</t>
  </si>
  <si>
    <t>Our Southern border is unsecure. I am the only one that can fix it, nobody else has the guts to even talk about it.http://www.breitbart.com/california/2015/07/03/suspect-in-shocking-s-f-murder-deported-to-mexico-several-times/ ‚Ä¶</t>
  </si>
  <si>
    <t>https://twitter.com/realDonaldTrump/status/617100445379633152</t>
  </si>
  <si>
    <t>My heartfelt condolences to the family of Kathryn Steinle. Very, very sad!</t>
  </si>
  <si>
    <t>https://twitter.com/realDonaldTrump/status/617101738122866688</t>
  </si>
  <si>
    <t>Where are the other candidates now that this tragic murder has taken place b/c of our unsafe border http://www.washingtontimes.com/news/2015/jul/3/kathryn-steinles-suspected-killer-was-deported-fiv/ ‚Ä¶ We need a wall!</t>
  </si>
  <si>
    <t>https://twitter.com/realDonaldTrump/status/617109472562032641</t>
  </si>
  <si>
    <t>" @ _fly_on_wall_: sucks when @ realDonaldTrump says what most of us think and gets punished for it. scares us"</t>
  </si>
  <si>
    <t>https://twitter.com/realDonaldTrump/status/617109797738049536</t>
  </si>
  <si>
    <t>" @ BonnieKit: Thank you America Ferrara for supporting lawless criminals from Mexico. One more needless death. 2 innocent lives taken"</t>
  </si>
  <si>
    <t>https://twitter.com/realDonaldTrump/status/617109832630452224</t>
  </si>
  <si>
    <t>" @ bzocash: @ realDonaldTrump that speech was inspiring Trump I'm with you"</t>
  </si>
  <si>
    <t>https://twitter.com/realDonaldTrump/status/617112173186314240</t>
  </si>
  <si>
    <t>. @ marcorubio what do you say to the family of Kathryn Steinle in CA who was viciously killed b/c we can't secure our border? Stand up for US</t>
  </si>
  <si>
    <t>https://twitter.com/realDonaldTrump/status/617112869302366208</t>
  </si>
  <si>
    <t>. @ TheJuanWilliams you never speak well of me &amp; yet when I saw you at Fox you ran over like a child and wanted a picture. Please share pic!</t>
  </si>
  <si>
    <t>https://twitter.com/realDonaldTrump/status/617165750541938688</t>
  </si>
  <si>
    <t>Via @ CNNPolitics by @ teddyschleifer: "Trump: San Francisco killing shows perils of illegal immigration" http://www.cnn.com/2015/07/03/politics/trump-san-francisco-killing/index.html ‚Ä¶</t>
  </si>
  <si>
    <t>https://twitter.com/realDonaldTrump/status/617175697388388352</t>
  </si>
  <si>
    <t>" @ CNNPolitics: Trump: San Francisco killing shows perils of illegal immigration http://cnn.it/1H5hY9o (via @ TeddySchleifer)"</t>
  </si>
  <si>
    <t>https://twitter.com/realDonaldTrump/status/617177958306959360</t>
  </si>
  <si>
    <t>" @ funtravel777: @ RoniSeale @ usplaymoney @ marcorubio Donald Trump can't be bought, bullied, or intimidated. He is a strong leader."</t>
  </si>
  <si>
    <t>https://twitter.com/realDonaldTrump/status/617178148724195329</t>
  </si>
  <si>
    <t>" @ myGianLuca: @ CNNPolitics @ teddyschleifer Say it LOUD &amp; PROUD @ realDonaldTrump! *** ILLEGAL IMMIGRATION *** Is an Attack on Our Country!"</t>
  </si>
  <si>
    <t>https://twitter.com/realDonaldTrump/status/617178312503390208</t>
  </si>
  <si>
    <t>" @ KsRedbirds13: @ realDonaldTrump for president. No better candidate than Mr Trump. https://twitter.com/KsRedbirds13/status/617176531593527296/photo/1pic.twitter.com/Z3ICtUXDh2 " Thank you.</t>
  </si>
  <si>
    <t>https://twitter.com/realDonaldTrump/status/617178533065064448</t>
  </si>
  <si>
    <t>" @ RoniSeale: The American people deserve a wall to protect our jobs, economy and our safety. I am the only candidate who would build it."</t>
  </si>
  <si>
    <t>https://twitter.com/realDonaldTrump/status/617178567642906624</t>
  </si>
  <si>
    <t>"@omgnastygirl: @ realDonaldTrump Make our country great again.. TRUMP FOR PRESIDENT !"</t>
  </si>
  <si>
    <t>@omgnastygirl @</t>
  </si>
  <si>
    <t>https://twitter.com/realDonaldTrump/status/617178956622639104</t>
  </si>
  <si>
    <t>" @ Reveretoo: @ realDonaldTrump @ CNNPolitics @ teddyschleifer Absolutely. All the American people need is a leader to rise up # DonaldTrump"</t>
  </si>
  <si>
    <t>https://twitter.com/realDonaldTrump/status/617179343949697025</t>
  </si>
  <si>
    <t>" @ mikescintoshow: @ realDonaldTrump He says what others are too afraid to say; the truth!"</t>
  </si>
  <si>
    <t>https://twitter.com/realDonaldTrump/status/617180407256190976</t>
  </si>
  <si>
    <t>" @ mikescintoshow: This is why we need @ realDonaldTrump He tells it like it is! https://twitter.com/realDonaldTrump/status/617175697388388352 ‚Ä¶"</t>
  </si>
  <si>
    <t>https://twitter.com/realDonaldTrump/status/617180958442278912</t>
  </si>
  <si>
    <t>" @ KingAmory: Cta driver just tweaked I'm voting for @ realDonaldTrump"</t>
  </si>
  <si>
    <t>https://twitter.com/realDonaldTrump/status/617303298396291076</t>
  </si>
  <si>
    <t>I will be on @ foxandfriends this morning at 8:30. Enjoy!</t>
  </si>
  <si>
    <t>https://twitter.com/realDonaldTrump/status/617316544150917120</t>
  </si>
  <si>
    <t>"@roparsons: @ realDonaldTrump @ foxandfriends It is so refreshing to see a candidate with a backbone. Mr. Trump you have my vote!"</t>
  </si>
  <si>
    <t>@roparsons @ @</t>
  </si>
  <si>
    <t>https://twitter.com/realDonaldTrump/status/617321142852952064</t>
  </si>
  <si>
    <t>HAPPY 4TH OF JULY TO EVERYONE! MAKE AMERICA GREAT AGAIN!</t>
  </si>
  <si>
    <t>https://twitter.com/realDonaldTrump/status/617321449968300032</t>
  </si>
  <si>
    <t>" @ usclarry: Mr @ realDonaldTrump is the only candidate that hits my three main topics, Border Security, Economy and National Defense."</t>
  </si>
  <si>
    <t>https://twitter.com/realDonaldTrump/status/617435650112004097</t>
  </si>
  <si>
    <t>" @ rodsandguitars: @ danaperino just lied about DonaldTrump - Dana, Trump Did NOT say "ALL are criminals &amp; rapists" .. #ProudAmerican#NoLying"</t>
  </si>
  <si>
    <t>#ProudAmerican #NoLying</t>
  </si>
  <si>
    <t>https://twitter.com/realDonaldTrump/status/617436507658391552</t>
  </si>
  <si>
    <t>" @ mariclaire81: @ justdoit377 @ realDonaldTrump @ marcorubio I do not yet who I will vote for but can assure you it will not be Rubio"</t>
  </si>
  <si>
    <t>https://twitter.com/realDonaldTrump/status/617456607295881216</t>
  </si>
  <si>
    <t>What about the undocumented immigrant with a record who killed the beautiful young women (in front of her father) in San Fran. Get smart!</t>
  </si>
  <si>
    <t>https://twitter.com/realDonaldTrump/status/617457710439792640</t>
  </si>
  <si>
    <t>" @ airforce2100: @ Macys This 4th of July lets also remember the thousands of American citizens killed by illegals. http://www.ojjpac.org/memorial.asp "</t>
  </si>
  <si>
    <t>https://twitter.com/realDonaldTrump/status/617458102263279617</t>
  </si>
  <si>
    <t>" @ SharNeal: ANY conservative candidate who disses DonaldTrump's stand on illegals will not get my vote-he stands for US first over Illegals.</t>
  </si>
  <si>
    <t>https://twitter.com/realDonaldTrump/status/617458174375915520</t>
  </si>
  <si>
    <t>"@MikeG_Beats: @ realDonaldTrump # Trump2016"</t>
  </si>
  <si>
    <t>@MikeG_Beats @</t>
  </si>
  <si>
    <t>https://twitter.com/realDonaldTrump/status/617460107945857024</t>
  </si>
  <si>
    <t>Why would Republican candidates want the support of Mitt Romney. He lost an election against Obama that should NEVER have been lost!</t>
  </si>
  <si>
    <t>https://twitter.com/realDonaldTrump/status/617460280436592640</t>
  </si>
  <si>
    <t>" @ zengadfly: . @ VRWCTexan @ JebBush @ marcorubio @ realDonaldTrump @ gatewaypundit More than a few voters may # PlayTheTrumpCard! # backlash"</t>
  </si>
  <si>
    <t>https://twitter.com/realDonaldTrump/status/617460560372834304</t>
  </si>
  <si>
    <t>"@nanaelaine7: I can't wait for your inauguration!! The beginning of the end to these criminal immigrants. MAKE AMERICA GREAT AGAIN" Thanks.</t>
  </si>
  <si>
    <t>https://twitter.com/realDonaldTrump/status/617461296955527168</t>
  </si>
  <si>
    <t>" @ BradSaidWhat: @ realDonaldTrump NEVER GIVE UP. You're our last hope!"</t>
  </si>
  <si>
    <t>https://twitter.com/realDonaldTrump/status/617461697754853376</t>
  </si>
  <si>
    <t>" @ VeneziaMatthew: Trump is the only real candidate. He is only saying what we all know. Much crime comes from illegal immigrants. Fact!"</t>
  </si>
  <si>
    <t>https://twitter.com/realDonaldTrump/status/617462169685348352</t>
  </si>
  <si>
    <t>" @ Lauren_Nann: @ realDonaldTrump @ BradSaidWhat STAND WITH TRUMP 2016"</t>
  </si>
  <si>
    <t>https://twitter.com/realDonaldTrump/status/617462467514511360</t>
  </si>
  <si>
    <t>"@mckee16365: @ realDonaldTrump I registered to vote yesterday when renewing my driver license. # Trump2016"</t>
  </si>
  <si>
    <t>@mckee16365 @</t>
  </si>
  <si>
    <t>https://twitter.com/realDonaldTrump/status/617462640785387520</t>
  </si>
  <si>
    <t>" @ Nick_Da_Slick: # Trump2016 # MakeAmericaGreatAgain @ realDonaldTrump"</t>
  </si>
  <si>
    <t>https://twitter.com/realDonaldTrump/status/617462735706693632</t>
  </si>
  <si>
    <t>"@FrankieEMT_B: @ realDonaldTrump You have my vote already! We don't need another Obama, it's time for someone who knows how to lead!"</t>
  </si>
  <si>
    <t>@FrankieEMT_B @</t>
  </si>
  <si>
    <t>https://twitter.com/realDonaldTrump/status/617462847182872576</t>
  </si>
  <si>
    <t>"@markg0077: @ NeBonnie @ realDonaldTrump But still, we put our trust in @ MittRomney and he FAILED us."</t>
  </si>
  <si>
    <t>@markg0077 @ @ @</t>
  </si>
  <si>
    <t>https://twitter.com/realDonaldTrump/status/617463122853560320</t>
  </si>
  <si>
    <t>" @ StephPrichard1: You never give up Hope you win. @ realDonaldTrump you're my #1 choice # Trump2016 # ProudAmerican"</t>
  </si>
  <si>
    <t>#1 # #</t>
  </si>
  <si>
    <t>https://twitter.com/realDonaldTrump/status/617463439150198784</t>
  </si>
  <si>
    <t>" @ _Tsac_: I'm probably going to vote for @ realDonaldTrump simply because he has the balls to speak his mind. And half of America agrees."</t>
  </si>
  <si>
    <t>https://twitter.com/realDonaldTrump/status/617463485283364864</t>
  </si>
  <si>
    <t>" @ TJeeyy: # MakeAmericaGreatAgain # Trump2016 # TrumpNation # TrumpForPresident @ realDonaldTrump "</t>
  </si>
  <si>
    <t>https://twitter.com/realDonaldTrump/status/617463533362618368</t>
  </si>
  <si>
    <t>" @ DCnumerology: @ realDonaldTrump @ VeneziaMatthew TRUMP IS THE MAN"</t>
  </si>
  <si>
    <t>https://twitter.com/realDonaldTrump/status/617463901190533120</t>
  </si>
  <si>
    <t>" @ KMoriconi: @ realDonaldTrump Waiting for the day we can call you Mr. President!"</t>
  </si>
  <si>
    <t>https://twitter.com/realDonaldTrump/status/617465065147625472</t>
  </si>
  <si>
    <t>" @ Darci51: @ realDonaldTrump the blue! I don't care WHAT @ nbc says or @ Macys Screw them! I'm voting 4 you, Mr. Trump! # trumpforpresident"</t>
  </si>
  <si>
    <t>https://twitter.com/realDonaldTrump/status/617465154138193921</t>
  </si>
  <si>
    <t>Via @ BreitbartNews: "GAME ON: TRUMP RESPONDS TO JEB"http://www.breitbart.com/immigration/2015/07/04/game-on-trump-responds-to-jeb/ ‚Ä¶</t>
  </si>
  <si>
    <t>https://twitter.com/realDonaldTrump/status/617465381108715520</t>
  </si>
  <si>
    <t>" @ judiejudyjudy: @ Macys I will never shop in your store 4 the rest of my life because of how quickly U turned on DonaldTrump.U have no spine</t>
  </si>
  <si>
    <t>https://twitter.com/realDonaldTrump/status/617465465737191424</t>
  </si>
  <si>
    <t>"@bdean1468: @ JebBush &amp; @ marcorubio couldn't carry @ realDonaldTrump 's gym bags. # Trump2016"</t>
  </si>
  <si>
    <t>@bdean1468 @ @ @</t>
  </si>
  <si>
    <t>https://twitter.com/realDonaldTrump/status/617465661384716292</t>
  </si>
  <si>
    <t>" @ BooBooBear4U2: # Trump keeps comin back like Bruce Willis in RED! Trump is hard hitting PATRIOT! TRUTH TRUMPS ALL! https://www.youtube.com/watch?v=UDdDK3vw2Mg ‚Ä¶"</t>
  </si>
  <si>
    <t>https://twitter.com/realDonaldTrump/status/617465935369256960</t>
  </si>
  <si>
    <t>"@nolehace: @ DCnumerology @ VeneziaMatthew # Trump # thedonald 3M followers, ck the other candidates-do the math. # trump echoes Americans"</t>
  </si>
  <si>
    <t>@nolehace @ @</t>
  </si>
  <si>
    <t>https://twitter.com/realDonaldTrump/status/617466046824480769</t>
  </si>
  <si>
    <t>"@catisbetter666: @ realDonaldTrump I'm voting trump bc we need a real man to lead the country not that socialist Obama"</t>
  </si>
  <si>
    <t>@catisbetter666 @</t>
  </si>
  <si>
    <t>https://twitter.com/realDonaldTrump/status/617466953377169408</t>
  </si>
  <si>
    <t>" @ Karentalk: @ realDonaldTrump @ BreitbartNews America will be restored under Mr. Trump.. https://www.facebook.com/StoryofThisAndersonLife/videos/805252479592244/ ‚Ä¶ God Bless America."</t>
  </si>
  <si>
    <t>https://twitter.com/realDonaldTrump/status/617467097208242176</t>
  </si>
  <si>
    <t>" @ realmarkjackson:Trump has them on the run and they are scared as hell that finally the pyramid scheme is about to be exposed. # truthhurts"</t>
  </si>
  <si>
    <t>https://twitter.com/realDonaldTrump/status/617467289911341056</t>
  </si>
  <si>
    <t>" @ marita1j: Praying @ realDonaldTrump continues 2 keep the Repubs honest! It w/b so great 2 hv another Reagan 2 rebuild respect 4 USA!"</t>
  </si>
  <si>
    <t>https://twitter.com/realDonaldTrump/status/617468202583502848</t>
  </si>
  <si>
    <t>" @ ReillyCarole: @ realDonaldTrump .We all need to get out and vote for Donald . We need a change and he is the man to bring it ." Thank you!</t>
  </si>
  <si>
    <t>https://twitter.com/realDonaldTrump/status/617480564535369728</t>
  </si>
  <si>
    <t>" @ mdavis22569: : @ realDonaldTrump How is it possible @ Macys is having a 4th of July sale, when it's against Freedom of Speech?</t>
  </si>
  <si>
    <t>https://twitter.com/realDonaldTrump/status/617522139646816256</t>
  </si>
  <si>
    <t>" @ eastonelliott22: @ _Tsac_ More than half of America agrees with Trump- everyone I talk to loves Trump&amp;respects blunt truths- God Bless Trump</t>
  </si>
  <si>
    <t>https://twitter.com/realDonaldTrump/status/617522360342695936</t>
  </si>
  <si>
    <t>" @ wizHether: DonaldTrump Keep it up! They're attacking you because they're afraid. You're winning! We who love our country have your back!"</t>
  </si>
  <si>
    <t>https://twitter.com/realDonaldTrump/status/617522475023396864</t>
  </si>
  <si>
    <t>" @ PeritusTraining: @ realDonaldTrump Don't worry Democrats, Donald will make America great again for you too https://twitter.com/PeritusTraining/status/617480178416111617/photo/1pic.twitter.com/lyenc4gXNx "</t>
  </si>
  <si>
    <t>https://twitter.com/realDonaldTrump/status/617522637259075584</t>
  </si>
  <si>
    <t>" @ futureicon: @ GOP Trump is correct Hear about a young woman who was shot to death in San Francisco by a Mexican who'd been deported 5 times</t>
  </si>
  <si>
    <t>https://twitter.com/realDonaldTrump/status/617523343114280960</t>
  </si>
  <si>
    <t>" @ NeBonnie: @markg0077 @ helendhughes @ realDonaldTrump @ MittRomney I agree! Romney needed # Trump's cajones - all I'm saying!"</t>
  </si>
  <si>
    <t>@ @markg0077 @ @ @</t>
  </si>
  <si>
    <t>https://twitter.com/realDonaldTrump/status/617524063150469120</t>
  </si>
  <si>
    <t>" @ jackie4545890: @ realDonaldTrump good for you Mr. Trump for speaking up for America you're the only one that's real"</t>
  </si>
  <si>
    <t>https://twitter.com/realDonaldTrump/status/617524182394531841</t>
  </si>
  <si>
    <t>"@spankemewanke18: # MakeAmericaGreatAgain @ realDonaldTrump #2016"</t>
  </si>
  <si>
    <t>@spankemewanke18 @</t>
  </si>
  <si>
    <t>https://twitter.com/realDonaldTrump/status/617524402498994176</t>
  </si>
  <si>
    <t>" @ MichaellW56: @ tedcruz Saw where you supported @ realDonaldTrump on @ meetthepress to be aired tomorrow AM. Thank you." Thanks Ted!</t>
  </si>
  <si>
    <t>https://twitter.com/realDonaldTrump/status/617612673384058880</t>
  </si>
  <si>
    <t>" @ eva_rider: Ted Cruz Backs Trump about securing the borders. Nothing has been done for decades. http://www.newsmax.com/Headline/ted-cruz-donald-trump-nbc-illegal/2015/07/03/id/653423/ ‚Ä¶ via @Newsmax_Media"</t>
  </si>
  <si>
    <t>https://twitter.com/realDonaldTrump/status/617612748734746625</t>
  </si>
  <si>
    <t>" @ GarettWadekempe: Donald Trump for President! He has my vote come elections!"</t>
  </si>
  <si>
    <t>https://twitter.com/realDonaldTrump/status/617618236474064896</t>
  </si>
  <si>
    <t>Miss Universe, Paulina Vega, criticized me for telling the truth about illegal immigration, but then said she would keep the crown-Hypocrite</t>
  </si>
  <si>
    <t>https://twitter.com/realDonaldTrump/status/617626774499930112</t>
  </si>
  <si>
    <t>" @ thedemonking18: Late night confessions: I think Donald Trump would be a good president"</t>
  </si>
  <si>
    <t>https://twitter.com/realDonaldTrump/status/617628172331405312</t>
  </si>
  <si>
    <t>" @ pdxnancy: Donald Trump and 2015 / 2016 Considerations... http://wp.me/p1kzlW-qRK via @ thelastrefuge2~ I just signed up to support Mr. Trump</t>
  </si>
  <si>
    <t>https://twitter.com/realDonaldTrump/status/617629256152162304</t>
  </si>
  <si>
    <t>" @ MichaellW56: @ tedcruz Saw where you supported @ realDonaldTrump on @ meetthepress to be aired tomorrow AM. Thank you."</t>
  </si>
  <si>
    <t>https://twitter.com/realDonaldTrump/status/617629598004719616</t>
  </si>
  <si>
    <t>" @ futureicon:DonaldTrump continues to move up in the presidential polls as his message begin to resonate with the 'fed-up' American people."</t>
  </si>
  <si>
    <t>https://twitter.com/realDonaldTrump/status/617705622251917312</t>
  </si>
  <si>
    <t>Rick Perry failed at the border. Now he is critical of me. He needs a new pair of glasses to see the crimes committed by illegal immigrants.</t>
  </si>
  <si>
    <t>https://twitter.com/realDonaldTrump/status/617707428839325696</t>
  </si>
  <si>
    <t>I appreciate the GOP candidates who remain strong on border security. They know I am right. A nation without borders cannot survive.</t>
  </si>
  <si>
    <t>https://twitter.com/realDonaldTrump/status/617710113562972160</t>
  </si>
  <si>
    <t>Jeb Bush will never secure our border or negotiate great trade deals for American workers. Jeb doesn't see &amp; can't solve the problems.</t>
  </si>
  <si>
    <t>https://twitter.com/realDonaldTrump/status/617715390504943617</t>
  </si>
  <si>
    <t>Flashback ‚Äì Jeb Bush says illegal immigrants breaking our laws is an ‚Äúact of love‚Äù http://politicalticker.blogs.cnn.com/2014/04/06/jeb-bush-immigration-is-not-a-felony-but-an-act-of-love/ ‚Ä¶ He will never secure the border.</t>
  </si>
  <si>
    <t>https://twitter.com/realDonaldTrump/status/617717983826329600</t>
  </si>
  <si>
    <t>It is time to create jobs for Americans, not D.C. We need a bold new direction. Let‚Äôs Make America Great Again!https://www.donaldjtrump.com/</t>
  </si>
  <si>
    <t>https://twitter.com/realDonaldTrump/status/617852272807137280</t>
  </si>
  <si>
    <t>Thank you @ loudobbsnews, I will be trying very hard to prove you right - great show!</t>
  </si>
  <si>
    <t>https://twitter.com/realDonaldTrump/status/617857470933913600</t>
  </si>
  <si>
    <t>I said simply that the Mexican leaders and negotiators are smarter than ours and that the Mexican gov't is pushing their hard core to U.S.</t>
  </si>
  <si>
    <t>https://twitter.com/realDonaldTrump/status/617860899030859776</t>
  </si>
  <si>
    <t>" @ BabyPhatRox: @ realdonaldtrump The huff post pollster has @ realdonald trump in first place ahead of jeb bush"</t>
  </si>
  <si>
    <t>https://twitter.com/realDonaldTrump/status/617860969772003328</t>
  </si>
  <si>
    <t>" @ shoegoddesss: @ realDonaldTrump Will definitely vote for you. Breath of fresh air. America needs you!"</t>
  </si>
  <si>
    <t>https://twitter.com/realDonaldTrump/status/617861074478604289</t>
  </si>
  <si>
    <t>"@bdean1468: @ realDonaldTrump DONALD! DONALD! DONALD!!! # MakeAmericaGreatAgain # Trump2016 # trumpforpresident"</t>
  </si>
  <si>
    <t>@bdean1468 @</t>
  </si>
  <si>
    <t>https://twitter.com/realDonaldTrump/status/617861131311403013</t>
  </si>
  <si>
    <t>" @ LendonDonna: @ realDonaldTrump BC our government are spineless. We need someone who will stand their ground. You have my support"</t>
  </si>
  <si>
    <t>https://twitter.com/realDonaldTrump/status/617861420743528448</t>
  </si>
  <si>
    <t>" @ 2big2bereal: @ realDonaldTrump donald I don't have to tell you , your doing something right"</t>
  </si>
  <si>
    <t>https://twitter.com/realDonaldTrump/status/617866041314672641</t>
  </si>
  <si>
    <t>" @ Virginia4USA: @ ArtistdeeDd @ HowardKurtz As do I, Diana.Saw Mr. Trump in Manchester &amp; crowd was energized &amp; hungering 4 real leadership.</t>
  </si>
  <si>
    <t>https://twitter.com/realDonaldTrump/status/617889488702939136</t>
  </si>
  <si>
    <t>" @ tiffyluck: @ realDonaldTrump God bless America and DonaldTrump. You have all of my support and that of all those who are fed up with DC."</t>
  </si>
  <si>
    <t>https://twitter.com/realDonaldTrump/status/618105803917131776</t>
  </si>
  <si>
    <t>Thx to all the people who called to say they are cutting their @ Macys credit card as a protest against illegal immigrants pouring into US</t>
  </si>
  <si>
    <t>https://twitter.com/realDonaldTrump/status/618136007561621504</t>
  </si>
  <si>
    <t>"@absabella Mr.Trump speaks the TRUTH And Will NOT Back Down!! That's why he will be our next President!! # MAKEAMERICAGREATAGAIN"</t>
  </si>
  <si>
    <t>https://twitter.com/realDonaldTrump/status/618162634324615168</t>
  </si>
  <si>
    <t>" @ fernandocarnal @ realDonaldTrump @ Macys not shopping there again!"</t>
  </si>
  <si>
    <t>https://twitter.com/realDonaldTrump/status/618215548598517765</t>
  </si>
  <si>
    <t>" @ DavesBigWife: @ Macys I have a Macy's store I used to love to shop at until they turned on Americans @ realDonaldTrump # MakeAmericaGreatAgain</t>
  </si>
  <si>
    <t>https://twitter.com/realDonaldTrump/status/618215638104940544</t>
  </si>
  <si>
    <t>" @ Retrogirl01: @ AP Mr. Trump is right! BUILD THE WALL! @ realDonaldTrump"</t>
  </si>
  <si>
    <t>https://twitter.com/realDonaldTrump/status/618216980433248257</t>
  </si>
  <si>
    <t>" @ ericbolling: The "Establishment" GOP out in force tonight trying to discredit @ realDonaldTrump Congrats Donald you've got them nervous.</t>
  </si>
  <si>
    <t>https://twitter.com/realDonaldTrump/status/618229058896293888</t>
  </si>
  <si>
    <t>" @ CoachJMan: If the majority will bind together and support Trump we will reverse the downward spiral the US is on. http://www.theblaze.com/contributions/why-the-democrats-will-do-and-say-anything-to-stop-donald-trump/ ‚Ä¶"</t>
  </si>
  <si>
    <t>https://twitter.com/realDonaldTrump/status/618229195181826049</t>
  </si>
  <si>
    <t>" @ thegre8_1: @ SenTedCruz In addition to the criminals among the illegal aliens what about all the infectious diseases they brought to US"</t>
  </si>
  <si>
    <t>https://twitter.com/realDonaldTrump/status/618250232132968452</t>
  </si>
  <si>
    <t>We have got to take our country back. It's time!</t>
  </si>
  <si>
    <t>https://twitter.com/realDonaldTrump/status/618251315253248000</t>
  </si>
  <si>
    <t>"@Brainbow_Bite: @ realDonaldTrump I AGREE WITH PAT BUCHANAN THAT YOU SIR ARE A MAN OF ACTION!" Thank you!</t>
  </si>
  <si>
    <t>@Brainbow_Bite @</t>
  </si>
  <si>
    <t>https://twitter.com/realDonaldTrump/status/618270248811266048</t>
  </si>
  <si>
    <t>" @ bdean1: If I had a dollar for every time a politician lied, i'd be as rich as @ realDonaldTrump I'm happy as hell he's running! # Trump2016"</t>
  </si>
  <si>
    <t>https://twitter.com/realDonaldTrump/status/618417050193653760</t>
  </si>
  <si>
    <t>" @ hallmarkm1 @ realDonaldTrump is the only Presidential candidate that TRULY is fighting to # MakeAmericaGreatAgain"</t>
  </si>
  <si>
    <t>https://twitter.com/realDonaldTrump/status/618442681098891264</t>
  </si>
  <si>
    <t>People rarely say that many conservatives didn‚Äôt vote for Mitt Romney. If I can get them to vote for me, we win in a landslide.</t>
  </si>
  <si>
    <t>https://twitter.com/realDonaldTrump/status/618443159547322368</t>
  </si>
  <si>
    <t>. @ AnnCoulter U were great last nite @ ericbolling on FOX. Our country has become a dumping ground for the world--I'll get it to stop &amp; fast!</t>
  </si>
  <si>
    <t>https://twitter.com/realDonaldTrump/status/618453567691747328</t>
  </si>
  <si>
    <t>" @ lolabigirl I'm not sure why people are mad @ realDonaldTrump he really speaks the truth. Sir, I support you for # President."</t>
  </si>
  <si>
    <t>https://twitter.com/realDonaldTrump/status/618527838489153537</t>
  </si>
  <si>
    <t>" @ DanScavino Illegal Immigrant Deported 6 Times Charged in Felony Hit &amp; Run of Family. @ realDonaldTrump is not wrong. # Trump2016"</t>
  </si>
  <si>
    <t>https://twitter.com/realDonaldTrump/status/618540086976716800</t>
  </si>
  <si>
    <t>Wow! I hear that thousands of people are cutting up their @ Macys credit card. That's great. # MakeAmericaGreatAgain!</t>
  </si>
  <si>
    <t>https://twitter.com/realDonaldTrump/status/618552478653616128</t>
  </si>
  <si>
    <t>MUST READ-"It's time people listened to Trump,' says mother of gunned-down teenage football star" http://www.dailymail.co.uk/news/article-3152794/My-son-murdered-Mexican-illegal-immigrant-just-like-Kathryn-Steinle-s-time-people-listened-Donald-Trump-says-mother-gunned-teenage-football-star.html#ixzz3fFTjX3Z0 ‚Ä¶ SECURE THE BORDER!</t>
  </si>
  <si>
    <t>#ixzz3fFTjX3Z0</t>
  </si>
  <si>
    <t>https://twitter.com/realDonaldTrump/status/618559022359281664</t>
  </si>
  <si>
    <t>‚ÄúRUBIO‚ÄôS GANG OF 8 BILL WOULD HAVE REWARDED SANCTUARY CITIES HARBORING ILLEGALS‚Äù http://www.breitbart.com/big-government/2015/07/07/rubios-gang-of-eight-bill-would-have-rewarded-sanctuary-cities-harboring-illegals/ ‚Ä¶ Marco is a politician-he flip flops!</t>
  </si>
  <si>
    <t>https://twitter.com/realDonaldTrump/status/618561604611915776</t>
  </si>
  <si>
    <t>Via @ limbaugh: ‚ÄúSee, Trump Told You So‚Äùhttp://www.rushlimbaugh.com/daily/2015/07/06/see_trump_told_you_so ‚Ä¶</t>
  </si>
  <si>
    <t>https://twitter.com/realDonaldTrump/status/618562596904542208</t>
  </si>
  <si>
    <t>We must restore the entrepreneurial spirit of our country. A small business boom. Let‚Äôs Make America Great Again!https://www.donaldjtrump.com/</t>
  </si>
  <si>
    <t>https://twitter.com/realDonaldTrump/status/618742043444166656</t>
  </si>
  <si>
    <t>I will be in California this weekend making a speech for Clint Eastwood. Then to Arizona and Vegas. Big crowds. Discussing illegals &amp; more!</t>
  </si>
  <si>
    <t>https://twitter.com/realDonaldTrump/status/618774181510033408</t>
  </si>
  <si>
    <t>Via @Newsmax_Media by @ ChrisRuddyNMX: "Donald Trump and the End of Free Speech"http://www.newsmax.com/Ruddy/chris-ruddy-trump-free/2015/07/08/id/653948/#ixzz3fJ3px6Eq ‚Ä¶</t>
  </si>
  <si>
    <t>#ixzz3fJ3px6Eq</t>
  </si>
  <si>
    <t>https://twitter.com/realDonaldTrump/status/618780047244181505</t>
  </si>
  <si>
    <t>. @ ronsirak Thank you for being so fair this morning on @ GolfChannel‚Äîgreatly appreciated.</t>
  </si>
  <si>
    <t>https://twitter.com/realDonaldTrump/status/618780146078720000</t>
  </si>
  <si>
    <t>. @ natalie_gulbis Thank you for your support this morning on @ GolfChannel. Even more importantly, play well this week! Say hi to all.</t>
  </si>
  <si>
    <t>https://twitter.com/realDonaldTrump/status/618781454995202048</t>
  </si>
  <si>
    <t>" @ KelliKM @ realDonaldTrump stay strong D. The last thing America needs is the same old politician."</t>
  </si>
  <si>
    <t>https://twitter.com/realDonaldTrump/status/618783991756406784</t>
  </si>
  <si>
    <t>" @ MilitaryRosary @ Scully64 @ KarlRove @ GOP most people like Trump because he speaks honestly and hopefully and we know he cannot be bought."</t>
  </si>
  <si>
    <t>https://twitter.com/realDonaldTrump/status/618786996610273280</t>
  </si>
  <si>
    <t>Dear @ MaraLiasson, I greatly appreciate your fairness. My history shows I never disappoint. Looking forward to meeting you soon.</t>
  </si>
  <si>
    <t>https://twitter.com/realDonaldTrump/status/618789259621847040</t>
  </si>
  <si>
    <t>" @ MARCMODE @ CNNPolitics @ realDonaldTrump @ mj_lee now I know where not to watch or shop @ Macys account closed"</t>
  </si>
  <si>
    <t>https://twitter.com/realDonaldTrump/status/618790175041290240</t>
  </si>
  <si>
    <t>Via @ Ammoland by Fredy Riehl: ‚ÄúDonald Trump Talks: Gun Control, Assault Weapons, Gun Free Zones &amp; Self Defense‚Äùhttp://www.ammoland.com/2015/07/donald-trump-talks-gun-control-assault-weapons-gun-free-zones/#ixzz3fJJOYdPa ‚Ä¶</t>
  </si>
  <si>
    <t>#ixzz3fJJOYdPa</t>
  </si>
  <si>
    <t>https://twitter.com/realDonaldTrump/status/618804164978737153</t>
  </si>
  <si>
    <t>" @ jimlibertarian @ ronsirak @ GolfChannel Donald our forefathers would be proud of you, you are displaying A love of country like Reagan did"</t>
  </si>
  <si>
    <t>https://twitter.com/realDonaldTrump/status/618810296233291776</t>
  </si>
  <si>
    <t>"@CrystalPrebola @ realDonaldTrump @ MARCMODE @ CNNPolitics @ mj_lee @ Macys Me too. No more shopping at Macy's."</t>
  </si>
  <si>
    <t>@CrystalPrebola @ @ @ @ @</t>
  </si>
  <si>
    <t>https://twitter.com/realDonaldTrump/status/618815370628059136</t>
  </si>
  <si>
    <t>"@CaseyBierer America needs to hear the truth. Keep it up, Mr. Trump. You can help us make America great again. Never give up."</t>
  </si>
  <si>
    <t>https://twitter.com/realDonaldTrump/status/618834822375579648</t>
  </si>
  <si>
    <t>Via @ businessinsider by @ hunterw: ‚ÄúTRUMP UNLOADS: Hillary Clinton was 'the worst' and is 'extremely bad'‚Äùhttp://www.businessinsider.com/donald-trump-fires-back-at-hillary-clinton-2015-7#ixzz3fK2EBQOt ‚Ä¶</t>
  </si>
  <si>
    <t>#ixzz3fK2EBQOt</t>
  </si>
  <si>
    <t>https://twitter.com/realDonaldTrump/status/618863687995117568</t>
  </si>
  <si>
    <t>" @ greta just read @ realDonaldTrump going to Phoenix to give speech on illegal immigration on Saturday" That is correct. I look forward to it</t>
  </si>
  <si>
    <t>https://twitter.com/realDonaldTrump/status/618863745922674688</t>
  </si>
  <si>
    <t>Thank you @ BrentBozell --- As you know I have been saying this for a long time http://www.mrctv.org/blog/trump-under-fire-mexican-rapists-comments-he-isnt-wrong#.sl0rro:4Z1T ‚Ä¶</t>
  </si>
  <si>
    <t>https://twitter.com/realDonaldTrump/status/618866429891317761</t>
  </si>
  <si>
    <t>Via @ mrctv by Ben Graham: "Border Reports Back Up Trump's 'Rapists' Claim"http://www.mrctv.org/blog/trump-under-fire-mexican-rapists-comments-he-isnt-wrong#.sl0rro:4Z1T ‚Ä¶</t>
  </si>
  <si>
    <t>https://twitter.com/realDonaldTrump/status/618890698448711680</t>
  </si>
  <si>
    <t>Via @ DailyCaller by @ samsondunn: ‚ÄúPastor To Hispanic Congregation Speaks Out On Trump Immigrant Crime Statement‚Äùhttp://dailycaller.com/2015/07/07/pastor-to-hispanic-congregation-speaks-out-on-trump-immigrant-crime-statement/#ixzz3fKvUgJDb ‚Ä¶</t>
  </si>
  <si>
    <t>#ixzz3fKvUgJDb</t>
  </si>
  <si>
    <t>https://twitter.com/realDonaldTrump/status/619102432648413184</t>
  </si>
  <si>
    <t>Do you believe that highly overrated political pundit @ krauthammer said this is the best Republican field in 35 years. What a dope!</t>
  </si>
  <si>
    <t>https://twitter.com/realDonaldTrump/status/619105146128179201</t>
  </si>
  <si>
    <t>Jeb's brother George insisted on a $100,000 fee and $20,000 for a private jet to speak at a charity for severely wounded vets. Not nice!</t>
  </si>
  <si>
    <t>https://twitter.com/realDonaldTrump/status/619116090501799936</t>
  </si>
  <si>
    <t>You mean George Bush sends our soldiers into combat, they are severely wounded, and then he wants $120,000 to make a boring speech to them?</t>
  </si>
  <si>
    <t>https://twitter.com/realDonaldTrump/status/619116301705969664</t>
  </si>
  <si>
    <t>" @ tranerofmonstrs: @ krauthammer He is an openly declared traitor to this nation as are the execs of @ Univision and @ Macys # LETSDOTHISAMERICA</t>
  </si>
  <si>
    <t>https://twitter.com/realDonaldTrump/status/619116650613329920</t>
  </si>
  <si>
    <t>" @ williamonlyrent: @ realDonaldTrump @ krauthammer Only good candidate in this GOP field is you sir! Go Trump. # Trump2016" Thank you.</t>
  </si>
  <si>
    <t>https://twitter.com/realDonaldTrump/status/619116814040219648</t>
  </si>
  <si>
    <t>" @ mcgranejt: @ realDonaldTrump @ krauthammer @ ChuckLane1 both fools &amp; out of touch with reality! We need Trump #45 # MakeAmericaGreatAgain"</t>
  </si>
  <si>
    <t>#45 #</t>
  </si>
  <si>
    <t>https://twitter.com/realDonaldTrump/status/619116974883389440</t>
  </si>
  <si>
    <t>" @ DavidBougs: @ krauthammer Krauthammer sold some books, now "His Pomposity" thinks he knows US Pres politics....just another DC insider!"</t>
  </si>
  <si>
    <t>https://twitter.com/realDonaldTrump/status/619117653760847872</t>
  </si>
  <si>
    <t>" @ KBrocking: @ realDonaldTrump @ krauthammer The Donald is the only good Republican candidate, in my opinion. Rubio, Perry, etc??? Um, no."</t>
  </si>
  <si>
    <t>https://twitter.com/realDonaldTrump/status/619117783465463808</t>
  </si>
  <si>
    <t>"@bdevil89: @ krauthammer &amp; rest of pundits r scared of truth teller like @ realDonaldTrump - # immigration affects everything in society.</t>
  </si>
  <si>
    <t>@bdevil89 @ @</t>
  </si>
  <si>
    <t>https://twitter.com/realDonaldTrump/status/619117890491518977</t>
  </si>
  <si>
    <t>" @ RossMahan1952: @ realDonaldTrump @ krauthammer Like Harry Truman, you tell them the truth and they think it's hell. Give em hell Donald"</t>
  </si>
  <si>
    <t>https://twitter.com/realDonaldTrump/status/619135211121561600</t>
  </si>
  <si>
    <t>Totally false reporting on my call with @ Reince Priebus. He called me, ten minutes, said I hit a ‚Äúnerve", doing well, end!</t>
  </si>
  <si>
    <t>https://twitter.com/realDonaldTrump/status/619136831423180800</t>
  </si>
  <si>
    <t>" @ _JoshBishop @ ppppolls gop or dem, you have to love Trumps blunt honesty. So many things wrong most won't point out. Borders big problem"</t>
  </si>
  <si>
    <t>https://twitter.com/realDonaldTrump/status/619137627619504128</t>
  </si>
  <si>
    <t>" @ SharNeal @ ericbolling @ TheFive a lot of us support Trump because of his support to stop illegals from killing anyone else"</t>
  </si>
  <si>
    <t>https://twitter.com/realDonaldTrump/status/619139139733209089</t>
  </si>
  <si>
    <t>" @ rbern11162 @ SharNeal Donald Trump , keep it up you only get flack when you are close to the target, I support you completely"</t>
  </si>
  <si>
    <t>https://twitter.com/realDonaldTrump/status/619183330253250561</t>
  </si>
  <si>
    <t>Watched chief negotiator for Iran on @ charlierose last night. He is far smarter than our reps‚Äîincrease sanctions and walk!</t>
  </si>
  <si>
    <t>https://twitter.com/realDonaldTrump/status/619185644905078785</t>
  </si>
  <si>
    <t>Via @ EWErickson: ‚ÄúStop Complaining About Donald Trump‚Äùhttp://www.erickontheradio.com/2015/07/stop-complaining-about-donald-trump/ ‚Ä¶</t>
  </si>
  <si>
    <t>https://twitter.com/realDonaldTrump/status/619186684748558341</t>
  </si>
  <si>
    <t>" @ customwww @ Clare_OC @ Forbes Again ..not news.. news is.. he leads NC &amp; will have NH on next true poll.. stop attacking the truth."</t>
  </si>
  <si>
    <t>https://twitter.com/realDonaldTrump/status/619186980799315969</t>
  </si>
  <si>
    <t>"@gomrunner @ realDonaldTrump keep up the tempo and don't listen to the RNC! You are correctly presenting what people want."</t>
  </si>
  <si>
    <t>@gomrunner @</t>
  </si>
  <si>
    <t>https://twitter.com/realDonaldTrump/status/619191996142501888</t>
  </si>
  <si>
    <t>Dummy writer @ Clare_OC from failing @ Forbes magazine works so hard to make such trivial license deals look important‚Ä¶</t>
  </si>
  <si>
    <t>https://twitter.com/realDonaldTrump/status/619192063687569412</t>
  </si>
  <si>
    <t>Dummy @ Clare_OC from failing @ Forbes magazine: NASCAR deal was 1 nite ballroom, ESPN was small golf outing...</t>
  </si>
  <si>
    <t>https://twitter.com/realDonaldTrump/status/619192203953479680</t>
  </si>
  <si>
    <t>Dummy @ Clare_OC @ Forbes: Tiny fragrance deal with Parlux means nothing. Still sold at Trump Tower...</t>
  </si>
  <si>
    <t>https://twitter.com/realDonaldTrump/status/619192336707395584</t>
  </si>
  <si>
    <t>Why does a failed magazine like @ Forbes constantly seek out trivial nonsense? Their circulation way down. @ Clare_OC</t>
  </si>
  <si>
    <t>https://twitter.com/realDonaldTrump/status/619195073658515457</t>
  </si>
  <si>
    <t>" @ rdbrewer4 Trump: Keep throwing those giant hand grenades into the amnesty debate. You're pissing off all the right people in the GOP."</t>
  </si>
  <si>
    <t>https://twitter.com/realDonaldTrump/status/619201586695417858</t>
  </si>
  <si>
    <t>‚Äú @ limbaugh: 'Trump Has Changed the Entire Debate on Immigration'‚Äù http://www.newsmax.com/Headline/rush-Limbaugh-Donald-Trump-changed-debate/2015/07/08/id/654107/ ‚Ä¶ via @Newsmax_Media by Jason Devaney</t>
  </si>
  <si>
    <t>https://twitter.com/realDonaldTrump/status/619208998793949185</t>
  </si>
  <si>
    <t>Via ‚ÄúTRUMP: HILLARY PRESIDENCY WILL CAUSE ‚ÄòCRIME WAVE LIKE YOU‚ÄôVE NEVER SEEN‚Äô‚Äù http://www.breitbart.com/video/2015/07/08/trump-hillary-presidency-will-cause-crime-wave-like-youve-never-seen/ ‚Ä¶ via @ BreitbartNews</t>
  </si>
  <si>
    <t>https://twitter.com/realDonaldTrump/status/619210340639899648</t>
  </si>
  <si>
    <t>"@ErinEdwards001 @ realDonaldTrump thank you for telling it how it is, no one else will address these issues. You have my vote."</t>
  </si>
  <si>
    <t>@ErinEdwards001 @</t>
  </si>
  <si>
    <t>https://twitter.com/realDonaldTrump/status/619212651948830721</t>
  </si>
  <si>
    <t>‚ÄúTRUMP BATTLES THE NEW TOTALITARIANS: GOP elites join with leftists at Media Matters in targeting threat to both‚Äù http://spectator.org/articles/63395/trump-battles-new-totalitarians ‚Ä¶</t>
  </si>
  <si>
    <t>https://twitter.com/realDonaldTrump/status/619214585158070272</t>
  </si>
  <si>
    <t>Thanks.https://twitter.com/clark_monroe/status/619204166649540608 ‚Ä¶</t>
  </si>
  <si>
    <t>https://twitter.com/realDonaldTrump/status/619215137434640384</t>
  </si>
  <si>
    <t>"@tommyz63 @ Reince let Trump speak. He is only saying what the rest of us, including you, already know # Illegals are a huge problem!"</t>
  </si>
  <si>
    <t>@tommyz63 @</t>
  </si>
  <si>
    <t>https://twitter.com/realDonaldTrump/status/619215839531769856</t>
  </si>
  <si>
    <t>True, thanks.https://twitter.com/andimac58/status/619203948944207875 ‚Ä¶</t>
  </si>
  <si>
    <t>https://twitter.com/realDonaldTrump/status/619218062995230720</t>
  </si>
  <si>
    <t>The elites want Common Core so they can take education out of parental control. NO! Let's Make America Great Again!https://www.donaldjtrump.com/</t>
  </si>
  <si>
    <t>https://twitter.com/realDonaldTrump/status/619220020766330880</t>
  </si>
  <si>
    <t>Obama and Republicans are hollowing out our military. Now want to cut troop levels. Lowest level in over 20 years.</t>
  </si>
  <si>
    <t>https://twitter.com/realDonaldTrump/status/619250103413571584</t>
  </si>
  <si>
    <t>Via @ BreitbartNews by Katie McHugh:"POLL: DONALD TRUMP LEADS THE PACK AS GOP FRONTRUNNER" http://www.breitbart.com/big-government/2015/07/09/-donald-trump-leads-the-pack-as-gop-frontrunner/ ‚Ä¶</t>
  </si>
  <si>
    <t>https://twitter.com/realDonaldTrump/status/619253372428791808</t>
  </si>
  <si>
    <t>"EXCLUSIVE ‚Äî DONALD TRUMP ON THE GOP PRIMARY: ‚ÄòIF I WIN, I WILL BEAT HILLARY‚Äô" http://www.breitbart.com/immigration/2015/07/09/exclusive-donald-trump-on-the-gop-primary-if-i-win-i-will-beat-hillary/ ‚Ä¶ via @ BreitbartNews by Katie McHugh</t>
  </si>
  <si>
    <t>https://twitter.com/realDonaldTrump/status/619257185076445184</t>
  </si>
  <si>
    <t>Via @ CNNPolitics by @ JDiamond1: ‚ÄúTrump: RNC call was 'congratulatory'‚Äùhttp://www.cnn.com/2015/07/08/politics/donald-trump-reince-priebus-immigrants-rnc/index.html ‚Ä¶</t>
  </si>
  <si>
    <t>https://twitter.com/realDonaldTrump/status/619264618825969664</t>
  </si>
  <si>
    <t>I'm on @ CNN's @ AC360 tonight @ 8pm &amp; @ FoxNews' @ seanhannity @10PM discussing immigration and lots of other things. # LetsMakeAmericaGreatAgain</t>
  </si>
  <si>
    <t>@ @ @ @ @ @10PM</t>
  </si>
  <si>
    <t>https://twitter.com/realDonaldTrump/status/619323936308875264</t>
  </si>
  <si>
    <t>BREAKING - Border security rally in Phoenix, AZ at 2PM MST has been moved to @ PhoenixConvCtr! Build a wall! Let's Make America Great Again!</t>
  </si>
  <si>
    <t>https://twitter.com/realDonaldTrump/status/619438897341333504</t>
  </si>
  <si>
    <t>Via @ trscoop: "WHOA: Trump changing venues for Saturday rally in Arizona due to OVERWHELMING RESPONSE"http://therightscoop.com/whoa-trump-changing-venues-for-saturday-rally-in-arizona-due-to-overwhelming-response/ ‚Ä¶</t>
  </si>
  <si>
    <t>https://twitter.com/realDonaldTrump/status/619497692293541889</t>
  </si>
  <si>
    <t>Iran continues to delay the nuclear deal while doing many bad things behind our backs. Time to WALK and double the sanctions. Stop payments!</t>
  </si>
  <si>
    <t>https://twitter.com/realDonaldTrump/status/619507570584219648</t>
  </si>
  <si>
    <t>"@kpmck63 Stay the course Mr. Trump! It's easier for others to attack you because you are saying the things that they won't. # Truth"</t>
  </si>
  <si>
    <t>https://twitter.com/realDonaldTrump/status/619518594309865472</t>
  </si>
  <si>
    <t>"@alarae37 @ realDonaldTrump keep speaking truth!! There are many of us who want America great again! Thank you!"</t>
  </si>
  <si>
    <t>@alarae37 @</t>
  </si>
  <si>
    <t>https://twitter.com/realDonaldTrump/status/619519322332000256</t>
  </si>
  <si>
    <t>Jeb Bush just announced he raised over $100M. Everyone of those people who contributed are getting something to the detriment of America!</t>
  </si>
  <si>
    <t>https://twitter.com/realDonaldTrump/status/619536394575314944</t>
  </si>
  <si>
    <t>I want to # MakeAmericaGreatAgain https://instagram.com/p/49iZfJmhak/</t>
  </si>
  <si>
    <t>https://twitter.com/realDonaldTrump/status/619555417211969536</t>
  </si>
  <si>
    <t>Via @ nypost by @ GeoffEarle: ‚ÄúPolls show ‚ÄòPresident Trump‚Äô may not be so far-fetched‚Äùhttp://nypost.com/2015/07/10/polls-show-president-trump-may-not-be-so-far-fetched/ ‚Ä¶</t>
  </si>
  <si>
    <t>https://twitter.com/realDonaldTrump/status/619572191047360512</t>
  </si>
  <si>
    <t>Laura--Massive crowd, had to move to Phoenix Convention Center.https://twitter.com/IngrahamAngle/status/619498707986313216 ‚Ä¶</t>
  </si>
  <si>
    <t>https://twitter.com/realDonaldTrump/status/619589152091303936</t>
  </si>
  <si>
    <t>" @ Mitestarossa Please follow @ realDonaldTrump ...We already know what all the other politicians will do. # Trump2016 # MakeAmericaGreatAgain"</t>
  </si>
  <si>
    <t>https://twitter.com/realDonaldTrump/status/619646907468632064</t>
  </si>
  <si>
    <t>pic.twitter.com/PtViAyrO4A</t>
  </si>
  <si>
    <t>https://twitter.com/realDonaldTrump/status/619654744471117824</t>
  </si>
  <si>
    <t>Our biggest problems are solved by growth. We need a President who is a job creator. Let‚Äôs Make America Great Again!https://www.donaldjtrump.com/</t>
  </si>
  <si>
    <t>https://twitter.com/realDonaldTrump/status/619684281833639937</t>
  </si>
  <si>
    <t>Standing with Jamiel Shaw, Sabine Durdin, Don Rosenberg, Lupe Moreno, Brenda Sparks, Robin Hvidston &amp; their spouses.pic.twitter.com/X67CF765jQ</t>
  </si>
  <si>
    <t>https://twitter.com/realDonaldTrump/status/619733816618291204</t>
  </si>
  <si>
    <t>Look forward to being in Phoenix tomorrow at 2:00 P.M. Hottest ticket in entire country. Was supposed to be 500 people, now many thousands!</t>
  </si>
  <si>
    <t>https://twitter.com/realDonaldTrump/status/619734914750025729</t>
  </si>
  <si>
    <t>I love that thousands of people are boycotting @ Macys and cutting up credit cards. No guts no glory. This really backfired - love it!</t>
  </si>
  <si>
    <t>https://twitter.com/realDonaldTrump/status/619783344625205249</t>
  </si>
  <si>
    <t>‚ÄúTone it down? No way! Donald Trump needs to crank up the volume‚Äù http://www.foxnews.com/opinion/2015/07/09/donald-trump-was-taken-to-gop-woodshed-wednesday.html ‚Ä¶ via @ FoxNews by @ toddstarnes</t>
  </si>
  <si>
    <t>https://twitter.com/realDonaldTrump/status/619783568177393664</t>
  </si>
  <si>
    <t>A strong military will stop wars. Peace through Strength! Let‚Äôs Make America Great Again! https://www.donaldjtrump.com/</t>
  </si>
  <si>
    <t>https://twitter.com/realDonaldTrump/status/619783695982043136</t>
  </si>
  <si>
    <t>Via @ CBNNews by @ TheBrodyFile: ‚ÄúDonald Trump To Brody File in 2011: People Send Me Bibles‚Äù http://blogs.cbn.com/thebrodyfile/archive/2015/07/09/donald-trump-to-brody-file-in-2011-people-send-me.aspx ‚Ä¶</t>
  </si>
  <si>
    <t>https://twitter.com/realDonaldTrump/status/619784061339439104</t>
  </si>
  <si>
    <t>The Republicans who want to cut SS &amp; Medicaid are wrong. A robust economy will Make America Great Again! https://www.donaldjtrump.com/</t>
  </si>
  <si>
    <t>https://twitter.com/realDonaldTrump/status/619833008162406400</t>
  </si>
  <si>
    <t>" @ hamishjoy: There's no republican field at all. When the @ realDonaldTrump is in play, the others all kinda fade away. Trump2016</t>
  </si>
  <si>
    <t>https://twitter.com/realDonaldTrump/status/619833208729829376</t>
  </si>
  <si>
    <t>" @ mcgranejt: @ realDonaldTrump @ krauthammer @ ChuckLane1 both fools &amp; out of touch with reality! We need Trump. # MakeAmericaGreatAgain"</t>
  </si>
  <si>
    <t>https://twitter.com/realDonaldTrump/status/619834683069632512</t>
  </si>
  <si>
    <t>Has anyone seen the financials of @ Univision. They are doing really badly. Too much debt and not enough viewers. Need money fast. Funny!</t>
  </si>
  <si>
    <t>https://twitter.com/realDonaldTrump/status/619835174369398789</t>
  </si>
  <si>
    <t>Boycott @ Macys and @ Univision. MAKE AMERICA GREAT AGAIN!</t>
  </si>
  <si>
    <t>https://twitter.com/realDonaldTrump/status/619835937611120640</t>
  </si>
  <si>
    <t>"@TheVotingVenue: @ realDonaldTrump when Fox News tries to push Jeb on their viewers, remind them of this article: http://www.foxnews.com/politics/2014/11/07/pollsters-miss-predictions-in-key-races/ ‚Ä¶"</t>
  </si>
  <si>
    <t>@TheVotingVenue @</t>
  </si>
  <si>
    <t>https://twitter.com/realDonaldTrump/status/619836327006081026</t>
  </si>
  <si>
    <t>" @ DannyBo4455: @ hamishjoy Mr Trump I have never been so excited to vote for somebody in my life .I'm literally hanging on your every word"</t>
  </si>
  <si>
    <t>https://twitter.com/realDonaldTrump/status/619836625074302976</t>
  </si>
  <si>
    <t>" @ WayneDupreeShow: Aren't U angry how the media has turned DonaldTrump SLAM against "illegal immigration" into him hating "all immigrants</t>
  </si>
  <si>
    <t>https://twitter.com/realDonaldTrump/status/619837054755606528</t>
  </si>
  <si>
    <t>" @ Pg1493: @ realDonaldTrump I love what you want to do with this country!!"</t>
  </si>
  <si>
    <t>https://twitter.com/realDonaldTrump/status/619837179586457600</t>
  </si>
  <si>
    <t>" @ DannyBo4455: @ mcgranejt @ krauthammer @ ChuckLane1 The establishment Republicans and the Democrats are absolutely 100% terrified of you !!"</t>
  </si>
  <si>
    <t>https://twitter.com/realDonaldTrump/status/619837318199795712</t>
  </si>
  <si>
    <t>" @ frank_lemoine: @ realDonaldTrump The competition tries to fake it till they make it. Trump the REAL deal!"</t>
  </si>
  <si>
    <t>https://twitter.com/realDonaldTrump/status/619837474492125185</t>
  </si>
  <si>
    <t>"@PHATWHODAT: @ realDonaldTrump Trump 2016 yard signs. Where can we get them?" Everywhere!</t>
  </si>
  <si>
    <t>@PHATWHODAT @</t>
  </si>
  <si>
    <t>https://twitter.com/realDonaldTrump/status/619837646261518336</t>
  </si>
  <si>
    <t>" @ gump6363: I always said I will not vote until I truly believe in a good leader, you sir will get my vote! # MakeAmericaGreatAgain"</t>
  </si>
  <si>
    <t>https://twitter.com/realDonaldTrump/status/619881244482863105</t>
  </si>
  <si>
    <t>Getting ready to go to Las Vegas (Freedom Fest) - great crowd. Then on to amazing Phoenix - that will be a total happening! Love America.</t>
  </si>
  <si>
    <t>https://twitter.com/realDonaldTrump/status/619881532849688576</t>
  </si>
  <si>
    <t>" @ Eugene_Scott: "I want people to come into the country. Let it be legal," @ RealDonaldTrump http://cnn.it/1RpnoEo via @ CNNPolitics"</t>
  </si>
  <si>
    <t>https://twitter.com/realDonaldTrump/status/619908415486361600</t>
  </si>
  <si>
    <t>Via @ CNNPolitics by @ mj_lee: "Father of murder victim to introduce Trump in Phoenix"http://www.cnn.com/2015/07/11/politics/donald-trump-phoenix-rally/index.html ‚Ä¶</t>
  </si>
  <si>
    <t>https://twitter.com/realDonaldTrump/status/619911148775809024</t>
  </si>
  <si>
    <t>Today I will be rallying with with 15,000 patriots in Arizona for border security! Let's Make America Great Again!https://www.donaldjtrump.com/</t>
  </si>
  <si>
    <t>https://twitter.com/realDonaldTrump/status/619912867148615680</t>
  </si>
  <si>
    <t>Today I am standing with patriots in Arizona for border security! Build a wall! Let's Make America Great Again! https://www.eventbrite.com/e/join-donald-j-trump-stand-up-to-illegal-immigration-new-location-tickets-17680921111 ‚Ä¶</t>
  </si>
  <si>
    <t>https://twitter.com/realDonaldTrump/status/619944326118920192</t>
  </si>
  <si>
    <t>Great @ ANHQDC segment with @ CharlesHurt: "Breaking Down the Trump Factor" http://www.foxnews.com/on-air/americas-news-hq/index.html#/v/4349785064001 ‚Ä¶ Let's Make America Great Again!</t>
  </si>
  <si>
    <t>https://twitter.com/realDonaldTrump/status/619945962572787712</t>
  </si>
  <si>
    <t>Legal immigrants want border security. It is common sense. We must build a wall! Let's Make America Great Again!pic.twitter.com/I5CybmR0MF</t>
  </si>
  <si>
    <t>https://twitter.com/realDonaldTrump/status/620034067644481536</t>
  </si>
  <si>
    <t>I will not be able to attend the Miss USA pageant tomorrow night because I am campaigning in Phoenix. Wishing all well!</t>
  </si>
  <si>
    <t>https://twitter.com/realDonaldTrump/status/620075915477942272</t>
  </si>
  <si>
    <t>Via @ BreitbartNews by @ AWRHawkins: "TRUMP PREACHES PEACE THROUGH STRENGTH IN PHOENIX"http://www.breitbart.com/big-government/2015/07/11/trump-preaches-peace-through-strength-in-phoenix/ ‚Ä¶</t>
  </si>
  <si>
    <t>https://twitter.com/realDonaldTrump/status/620220652189040640</t>
  </si>
  <si>
    <t>Convention Center officials in Phoenix don't want to admit that they broke the fire code by allowing 12-15,000 people in 4,000 code room.</t>
  </si>
  <si>
    <t>https://twitter.com/realDonaldTrump/status/620221421755736064</t>
  </si>
  <si>
    <t>Phoenix Convention Center officials did not want to have thousands of people standing outside in the heat, so they let them in. A GREAT day!</t>
  </si>
  <si>
    <t>https://twitter.com/realDonaldTrump/status/620337666912059392</t>
  </si>
  <si>
    <t>Mexico's biggest drug lord escapes from jail. Unbelievable corruption and USA is paying the price. I told you so!</t>
  </si>
  <si>
    <t>https://twitter.com/realDonaldTrump/status/620339062055010304</t>
  </si>
  <si>
    <t>Sleep eyes @ ChuckTodd is killing Meet The Press. Isn't he pathetic? Love watching him fail!</t>
  </si>
  <si>
    <t>https://twitter.com/realDonaldTrump/status/620388576765870081</t>
  </si>
  <si>
    <t>Can you envision Jeb Bush or Hillary Clinton negotiating with 'El Chapo', the Mexican drug lord who escaped from prison? ....</t>
  </si>
  <si>
    <t>https://twitter.com/realDonaldTrump/status/620389447977320448</t>
  </si>
  <si>
    <t>...Trump, however, would kick his ass!</t>
  </si>
  <si>
    <t>https://twitter.com/realDonaldTrump/status/620391296251916288</t>
  </si>
  <si>
    <t>I hear that sleepy eyes @ chucktodd will be fired like a dog from ratings starved Meet The Press? I can't imagine what is taking so long!</t>
  </si>
  <si>
    <t>https://twitter.com/realDonaldTrump/status/620414942450200576</t>
  </si>
  <si>
    <t>Now that the Mexican drug lord escaped from prison, everyone is saying that most of the cocaine etc. coming into the U.S. comes over border!</t>
  </si>
  <si>
    <t>https://twitter.com/realDonaldTrump/status/620415905672118272</t>
  </si>
  <si>
    <t>.....but that's what I've been saying. Very unfair treatment by the media!</t>
  </si>
  <si>
    <t>https://twitter.com/realDonaldTrump/status/620427436937904128</t>
  </si>
  <si>
    <t>" @ Patriotress: @ NRO why people support @ realDonaldTrump http://www.thepcgraveyard.com/2015/07/12/wonder-why-so-many-people-support-donald-trump-heres-why/ ‚Ä¶" Thank you!</t>
  </si>
  <si>
    <t>https://twitter.com/realDonaldTrump/status/620443960020963328</t>
  </si>
  <si>
    <t>The U.S. will invite El Chapo, the Mexican drug lord who just escaped prison, to become a U.S. citizen because our "leaders" can't say no!</t>
  </si>
  <si>
    <t>https://twitter.com/realDonaldTrump/status/620545104525307904</t>
  </si>
  <si>
    <t>El Chapo and the Mexican drug cartels use the border unimpeded like it was a vacuum cleaner, sucking drugs and death right into the U.S.</t>
  </si>
  <si>
    <t>https://twitter.com/realDonaldTrump/status/620546522556534784</t>
  </si>
  <si>
    <t>....likewise, billions of dollars gets brought into Mexico through the border. We get the killers, drugs &amp; crime, they get the money!</t>
  </si>
  <si>
    <t>https://twitter.com/realDonaldTrump/status/620548053045542913</t>
  </si>
  <si>
    <t>When will people, and the media, start to apologize to me for my statement, "Mexico is sending....", which turned out to be true? El Chapo</t>
  </si>
  <si>
    <t>https://twitter.com/realDonaldTrump/status/620622673522114561</t>
  </si>
  <si>
    <t>"@bdean1468 @ jlangdale @ realDonaldTrump @ HillaryClinton @ CNN SAY IT LOUD &amp; SAY IT PROUD - - WE WANT TRUMP!!!!!!"</t>
  </si>
  <si>
    <t>@bdean1468 @ @ @ @</t>
  </si>
  <si>
    <t>https://twitter.com/realDonaldTrump/status/620627249394491392</t>
  </si>
  <si>
    <t>Isn‚Äôt it interesting that now that I‚Äôm #1 in the polls, the networks show polls that are a month old!</t>
  </si>
  <si>
    <t>https://twitter.com/realDonaldTrump/status/620627311579275264</t>
  </si>
  <si>
    <t>. @ McLaughlinGroup Greatly appreciate yr wonderful comments this weekend. People of ‚Äúgreat accomplishment‚Äù should easily quality for prez.</t>
  </si>
  <si>
    <t>https://twitter.com/realDonaldTrump/status/620628919071473664</t>
  </si>
  <si>
    <t>The joke around town is that I freed El Chapo from the Mexican prison because the timing was so good w/ my statements on border security.</t>
  </si>
  <si>
    <t>https://twitter.com/realDonaldTrump/status/620629175897096193</t>
  </si>
  <si>
    <t>Mexico‚Äôs totally corrupt gov‚Äôt looks horrible with El Chapo‚Äôs escape‚Äîtotally corrupt. U.S. paid them $3 billion.</t>
  </si>
  <si>
    <t>https://twitter.com/realDonaldTrump/status/620629766140469249</t>
  </si>
  <si>
    <t>El Chapo comes to the U.S. often thru our border‚Äîit's been revealed he has CA drivers license.http://www.latintimes.com/el-chapo-guzman-has-california-drivers-license-how-did-he-obtain-it-132540 ‚Ä¶</t>
  </si>
  <si>
    <t>https://twitter.com/realDonaldTrump/status/620639851864543232</t>
  </si>
  <si>
    <t>Have some fun with this- https://instagram.com/p/5FYL1dmhY9/</t>
  </si>
  <si>
    <t>https://twitter.com/realDonaldTrump/status/620667683898556416</t>
  </si>
  <si>
    <t>Rush Limbaugh: "Trump Has Changed the Entire Debate on Immigration"http://www.newsmax.com/Headline/rush-Limbaugh-Donald-Trump-changed-debate/2015/07/08/id/654107/ ‚Ä¶</t>
  </si>
  <si>
    <t>https://twitter.com/realDonaldTrump/status/620669070980083713</t>
  </si>
  <si>
    <t>"@SaintPetersblog Part of me really, really likes @ realDonaldTrump. The man is breathtakingly honest. Have to give him credit."</t>
  </si>
  <si>
    <t>@SaintPetersblog @</t>
  </si>
  <si>
    <t>https://twitter.com/realDonaldTrump/status/620672963499675648</t>
  </si>
  <si>
    <t>I absolutely support Kate‚Äôs Law‚Äîin honor of the beautiful Kate Steinle who was gunned down in SF by an illegal immigrant.</t>
  </si>
  <si>
    <t>https://twitter.com/realDonaldTrump/status/620673787265175552</t>
  </si>
  <si>
    <t>Very nice - @ HuffingtonPost @ pollsterpolls has me in first place at 18% and Bush second at 14%http://elections.huffingtonpost.com/pollster/2016-national-gop-primary ‚Ä¶</t>
  </si>
  <si>
    <t>https://twitter.com/realDonaldTrump/status/620703480995557376</t>
  </si>
  <si>
    <t>I am so happy that people are boycotting Macy'shttp://bit.ly/1DcPZRA</t>
  </si>
  <si>
    <t>https://twitter.com/realDonaldTrump/status/620811893863747584</t>
  </si>
  <si>
    <t>" @ greta: Huffington Post has @ realDonaldTrump in first place in the polls http://gretawire.foxnewsinsider.com/2015/07/13/huffington-post-has-donald-trump-in-first-place-in-the-polls/ ‚Ä¶"</t>
  </si>
  <si>
    <t>https://twitter.com/realDonaldTrump/status/620914052374659072</t>
  </si>
  <si>
    <t>Let Pete Rose into the Baseball Hall of Fame. It's time, he has paid a big and very long price!</t>
  </si>
  <si>
    <t>https://twitter.com/realDonaldTrump/status/620914834503278592</t>
  </si>
  <si>
    <t>" @ Marta_AQT4U: Obama - just retire I'm ready for a real Leader !! # Trump2016 @ realDonaldTrump Please Hurry up and Get to The WHITE House !</t>
  </si>
  <si>
    <t>https://twitter.com/realDonaldTrump/status/620915204885487616</t>
  </si>
  <si>
    <t>" @ LeeEllmauerJr: LEGAL Latino Immigrants talk to me in factories &amp; warehouses. Want to know why OBAMA to give AMNESTY? They did it RIGHT!"</t>
  </si>
  <si>
    <t>https://twitter.com/realDonaldTrump/status/620915238964199424</t>
  </si>
  <si>
    <t>"@NorthStarMF: @ realDonaldTrump love you, please fix america!"</t>
  </si>
  <si>
    <t>@NorthStarMF @</t>
  </si>
  <si>
    <t>https://twitter.com/realDonaldTrump/status/620915312972681216</t>
  </si>
  <si>
    <t>" @ Zimbo251: @ realDonaldTrump @ greta Go Donald! Show them what a real man is!"</t>
  </si>
  <si>
    <t>https://twitter.com/realDonaldTrump/status/620939800888127488</t>
  </si>
  <si>
    <t>Ford is MOVING jobs from Michigan to Mexico AGAIN! http://www.usatoday.com/story/money/cars/2015/07/09/ford-focus-cmax-mexico/29921307/ ‚Ä¶ As President, this will stop on Day One! Jobs will stay here.</t>
  </si>
  <si>
    <t>https://twitter.com/realDonaldTrump/status/620946792184705025</t>
  </si>
  <si>
    <t>Matt Harvey @ Mets -- Don't let the @ NYDailyNews get you down---nobody reads it. Play well.</t>
  </si>
  <si>
    <t>https://twitter.com/realDonaldTrump/status/620950955073388544</t>
  </si>
  <si>
    <t>A nation without borders is no nation at all. We must build a wall. Let‚Äôs Make America Great Again!https://www.donaldjtrump.com/</t>
  </si>
  <si>
    <t>https://twitter.com/realDonaldTrump/status/620957579729084416</t>
  </si>
  <si>
    <t>I can't believe that President Obama isn't able or willing to make just one phone call to the family of Kate Steinle.Come on Pres-MAKE CALL!</t>
  </si>
  <si>
    <t>https://twitter.com/realDonaldTrump/status/620966492667047936</t>
  </si>
  <si>
    <t>Response to Hillary Clinton- http://on.fb.me/1M8fyLG</t>
  </si>
  <si>
    <t>https://twitter.com/realDonaldTrump/status/620971054442397698</t>
  </si>
  <si>
    <t>Who do you want negotiating for us? https://instagram.com/p/4PRAtVmhVq/</t>
  </si>
  <si>
    <t>https://twitter.com/realDonaldTrump/status/620973281152208896</t>
  </si>
  <si>
    <t>Getting ready to land in Charlottesville, Virginia, at Trump Vineyards, another job producing development that I bought and made AMAZING!</t>
  </si>
  <si>
    <t>https://twitter.com/realDonaldTrump/status/620973741900726272</t>
  </si>
  <si>
    <t>" @ kavemanrj @ realDonaldTrump Amazing work trump! I believe you will do the same for our country."</t>
  </si>
  <si>
    <t>https://twitter.com/realDonaldTrump/status/620994157004357632</t>
  </si>
  <si>
    <t>We are no longer silent. We are energized &amp; ready to take our country back. Let‚Äôs Make America Great Again!https://www.donaldjtrump.com/</t>
  </si>
  <si>
    <t>https://twitter.com/realDonaldTrump/status/621000497974149120</t>
  </si>
  <si>
    <t>"@Britinnv @ realDonaldTrump Would the people of US prefer a liar @ HillaryClinton or a man that speaks the truth and facts!! No Brainer hey!"</t>
  </si>
  <si>
    <t>@Britinnv @ @</t>
  </si>
  <si>
    <t>https://twitter.com/realDonaldTrump/status/621055976175706112</t>
  </si>
  <si>
    <t>Via The Hill: Trump Tops National Poll for Second Straight Weekhttp://thehill.com/blogs/ballot-box/247875-trump-tops-national-poll-for-second-straight-week ‚Ä¶</t>
  </si>
  <si>
    <t>https://twitter.com/realDonaldTrump/status/621121953060024320</t>
  </si>
  <si>
    <t>"@AProudRebel: @ realDonaldTrump HIGH NUMBERS SHOW DONALD TRUMP IS BEATING HIS RIVALS IN THE POLLS, GO TRUMP, TRUMP NATION."</t>
  </si>
  <si>
    <t>@AProudRebel @</t>
  </si>
  <si>
    <t>https://twitter.com/realDonaldTrump/status/621127518398083072</t>
  </si>
  <si>
    <t>" @ AnnCoulter: I think DonaldTrump has struck a cord! 30,000 MACY‚ÄôS CUSTOMERS RETALIATE IN SUPPORT OF DONALD TRUMP http://bit.ly/1dZbxKJ "</t>
  </si>
  <si>
    <t>https://twitter.com/realDonaldTrump/status/621200439439163392</t>
  </si>
  <si>
    <t>" @ ben_techpro: It's way worse than we know.Just read @ AnnCoulter # AdiosAmerica-be educated!! # MakeAmericaGreatAgain https://twitter.com/joelpollak/status/620779246558932992 ‚Ä¶"</t>
  </si>
  <si>
    <t>https://twitter.com/realDonaldTrump/status/621200878045937664</t>
  </si>
  <si>
    <t>" @ AnnCoulter: AMAZING press conference by @ realDonaldTrump w/ parents of kids killed by illegals.</t>
  </si>
  <si>
    <t>https://twitter.com/realDonaldTrump/status/621330950258061312</t>
  </si>
  <si>
    <t>. @ BradSteinle Thank you for yr wonderful tweet of July 4. I wanted a little time to go by before calling. Your sister &amp; family are amazing.</t>
  </si>
  <si>
    <t>https://twitter.com/realDonaldTrump/status/621333806511955968</t>
  </si>
  <si>
    <t>Why do people listen to clown @ KarlRove on @ FoxNews? Spent $430M &amp; lost all races‚Äîa Bushy!</t>
  </si>
  <si>
    <t>https://twitter.com/realDonaldTrump/status/621333869422346240</t>
  </si>
  <si>
    <t>. @ FoxNews should not put @ KarlRove on‚Äîhe has no credibility, a bush plant who called all races wrong.</t>
  </si>
  <si>
    <t>https://twitter.com/realDonaldTrump/status/621336220421984256</t>
  </si>
  <si>
    <t>". @ PolitiTrends @ realdonaldtrump is dominating the discussion on Twitter with 79352 mentions today (via http://PolitiTrends.com )"</t>
  </si>
  <si>
    <t>https://twitter.com/realDonaldTrump/status/621409383705133056</t>
  </si>
  <si>
    <t>. @ StephenBaldwin7 You were fabulous on CNN last night--I greatly appreciate your support. Best wishes.</t>
  </si>
  <si>
    <t>https://twitter.com/realDonaldTrump/status/621413516860370944</t>
  </si>
  <si>
    <t>Thank you Piers.https://twitter.com/piersmorgan/status/621411306621534209 ‚Ä¶</t>
  </si>
  <si>
    <t>https://twitter.com/realDonaldTrump/status/621422076478492676</t>
  </si>
  <si>
    <t>" @ ReevesMH it's been a long time since I've been excited about a candidate. How refreshing to have a bold voice. Go Trump!"</t>
  </si>
  <si>
    <t>https://twitter.com/realDonaldTrump/status/621424671452463104</t>
  </si>
  <si>
    <t>" @ UncleLouie Clearly Trump gets social media. His tweets are everywhere &amp; no sugar coating, he keeps it real. Wish all candidates did that"</t>
  </si>
  <si>
    <t>https://twitter.com/realDonaldTrump/status/621616289828745216</t>
  </si>
  <si>
    <t>" @ HoustonWelder: Donald Trump is one of the sexiest men on this planet. Every woman dreams of a good man who tells it like it is." So true!</t>
  </si>
  <si>
    <t>https://twitter.com/realDonaldTrump/status/621622877092249601</t>
  </si>
  <si>
    <t>Irrelevant clown @ KarlRove sweats and shakes nervously on @ FoxNews as he talks "bull" about me. Has zero cred. Made fool of himself in '12.</t>
  </si>
  <si>
    <t>https://twitter.com/realDonaldTrump/status/621624949179068416</t>
  </si>
  <si>
    <t>I hear @ pennjillette show on Broadway is terrible. Not surprised, boring guy (Penn). Without The Apprentice, show would have died long ago.</t>
  </si>
  <si>
    <t>https://twitter.com/realDonaldTrump/status/621668102275731456</t>
  </si>
  <si>
    <t>I loved firing goofball atheist Penn @ pennjillette on The Apprentice. He never had a chance. Wrote letter to me begging for forgiveness.</t>
  </si>
  <si>
    <t>https://twitter.com/realDonaldTrump/status/621669173534584833</t>
  </si>
  <si>
    <t>I hope the boycott of @ Macys continues forever. So many people are cutting up their cards. Macy's stores suck and they are bad for U.S.A.</t>
  </si>
  <si>
    <t>https://twitter.com/realDonaldTrump/status/621673904122294272</t>
  </si>
  <si>
    <t>" @ joshdronzek @ realDonaldTrump @ Macys GO TRUMP"</t>
  </si>
  <si>
    <t>https://twitter.com/realDonaldTrump/status/621681195315822592</t>
  </si>
  <si>
    <t>. @ andydean2014 Thank you, you were great. You can defend me anytime. Amazing job.</t>
  </si>
  <si>
    <t>https://twitter.com/realDonaldTrump/status/621692354685202432</t>
  </si>
  <si>
    <t>. @ BradSteinle Great talking to you and your parents‚Äîfantastic people. Keep your sister‚Äôs very important memory alive‚Äîbig impact!</t>
  </si>
  <si>
    <t>https://twitter.com/realDonaldTrump/status/621696302800371712</t>
  </si>
  <si>
    <t>. @ FoxNews You shouldn‚Äôt have @ KarlRove on the air‚Äîhe‚Äôs a clown with zero credibility‚Äîa Bushy!</t>
  </si>
  <si>
    <t>https://twitter.com/realDonaldTrump/status/621696429749325825</t>
  </si>
  <si>
    <t>. @ KarlRove wasted $400 million + and didn‚Äôt win one race‚Äîa total loser. @ FoxNews</t>
  </si>
  <si>
    <t>https://twitter.com/realDonaldTrump/status/621701004254388225</t>
  </si>
  <si>
    <t>" @ MichaelPlu @ realDonaldTrump @ Macys we never shopped at Macy's anyway &amp; will now encourage three daughters not to as well"</t>
  </si>
  <si>
    <t>https://twitter.com/realDonaldTrump/status/621733667690430464</t>
  </si>
  <si>
    <t>"@RasmussenNews @ weeklystandard Yea, but you know the only problem I see? The Donald is the ONLY one willing to tell it like it is!!"</t>
  </si>
  <si>
    <t>@RasmussenNews @</t>
  </si>
  <si>
    <t>https://twitter.com/realDonaldTrump/status/621733784023638016</t>
  </si>
  <si>
    <t>" @ pbstwo @RasmussenNews @ realDonaldTrump @ weeklystandard. And the Donald owes NOTHING to lobbyists."</t>
  </si>
  <si>
    <t>@ @RasmussenNews @ @</t>
  </si>
  <si>
    <t>https://twitter.com/realDonaldTrump/status/621734516764344320</t>
  </si>
  <si>
    <t>" @ ChanRogers I literally give a fist pump when I see @ realDonaldTrump tell things the way they are &amp; calling out those with no credibility"</t>
  </si>
  <si>
    <t>https://twitter.com/realDonaldTrump/status/621735115895517184</t>
  </si>
  <si>
    <t>Thank you. https://twitter.com/marc_sarza/status/621719820535492608 ‚Ä¶</t>
  </si>
  <si>
    <t>https://twitter.com/realDonaldTrump/status/621738359988310017</t>
  </si>
  <si>
    <t>" @ ChristianInst @MorenoDadKC @ BarbaraGarro The Democratic party has never given latinos anything! Just manipulate them through Univision."</t>
  </si>
  <si>
    <t>@ @MorenoDadKC @</t>
  </si>
  <si>
    <t>https://twitter.com/realDonaldTrump/status/621739157698834433</t>
  </si>
  <si>
    <t>" @ danforc as a legal immigrant I'm so glad someone standing up for us, the millions who do things by the book to earn our place here" Thx</t>
  </si>
  <si>
    <t>https://twitter.com/realDonaldTrump/status/621750026155487234</t>
  </si>
  <si>
    <t>Via @ BreitbartNews by Steve Bannon: ‚Äú‚ÄòTIME TO GET TOUGH‚Äô: TRUMP‚ÄôS BLOCKBUSTER POLICY MANIFESTO‚Äùhttp://www.breitbart.com/big-government/2015/07/12/time-to-get-tough-trumps-blockbuster-policy-manifesto/ ‚Ä¶</t>
  </si>
  <si>
    <t>https://twitter.com/realDonaldTrump/status/621750471187935232</t>
  </si>
  <si>
    <t>Is this true about Univision and Fusion? Wow!?!http://tktk.gawker.com/fusion-is-losing-a-shit-ton-of-money-1715383733 ‚Ä¶</t>
  </si>
  <si>
    <t>https://twitter.com/realDonaldTrump/status/621752582122434560</t>
  </si>
  <si>
    <t>‚Äú30,000 MACY‚ÄôS CUSTOMERS RETALIATE IN SUPPORT OF DONALD TRUMP‚Äù http://www.breitbart.com/big-government/2015/07/14/30000-macys-customers-retaliate-in-support-of-donald-trump/ ‚Ä¶ via @ BreitbartNews by @ ASwoyer</t>
  </si>
  <si>
    <t>https://twitter.com/realDonaldTrump/status/621754009460850688</t>
  </si>
  <si>
    <t>Via @ FSMtweet: ‚ÄúTrump is Right: Illegal Alien Crime is Staggering in Scope and Savagery‚Äù http://www.familysecuritymatters.org/publications/detail/trump-is-right-illegal-alien-crime-is-staggering-in-scope-and-savagery?f=must_reads#ixzz3fmiT7qi2 ‚Ä¶</t>
  </si>
  <si>
    <t>#ixzz3fmiT7qi2</t>
  </si>
  <si>
    <t>https://twitter.com/realDonaldTrump/status/621754604028624896</t>
  </si>
  <si>
    <t>Via @ TIME by @ ZekeJMiller: ‚ÄúTrump Talks Politics at His Virginia Winery‚Äùhttp://time.com/3957783/donald-trump-real-estate-campaign/ ‚Ä¶</t>
  </si>
  <si>
    <t>https://twitter.com/realDonaldTrump/status/621758815277588480</t>
  </si>
  <si>
    <t>FLASHBACK ‚Äì ‚ÄúDonald Trump Blasts Obama for Failing to Secure Christian Pastor‚Äôs Freedom in Iran" http://www.theblaze.com/stories/2013/12/11/donald-trump-blasts-obama-for-failing-to-secure-christian-pastors-freedom-in-iran-we-are-a-laughingstock-throughout-the-world/ ‚Ä¶ via @ theblaze‚Äô</t>
  </si>
  <si>
    <t>https://twitter.com/realDonaldTrump/status/621761403825860608</t>
  </si>
  <si>
    <t>No deal is better than a bad deal. America out negotiated again. # Iran</t>
  </si>
  <si>
    <t>https://twitter.com/realDonaldTrump/status/621768615520440321</t>
  </si>
  <si>
    <t>Dopey @ Lawrence O‚ÄôDonnell, whose unwatchable show is dying in the ratings, said that my Apprentice $ numbers were wrong. He is a fool!</t>
  </si>
  <si>
    <t>https://twitter.com/realDonaldTrump/status/621769901691113472</t>
  </si>
  <si>
    <t>The worst show in Las Vegas, in my opinion, is @ pennjillette. Hokey garbage. New York show even worse!</t>
  </si>
  <si>
    <t>https://twitter.com/realDonaldTrump/status/621770572108795905</t>
  </si>
  <si>
    <t>The Iran deal poses a direct national security threat. It must be stopped in Congress. Stand up Republicans!</t>
  </si>
  <si>
    <t>https://twitter.com/realDonaldTrump/status/621771929570148352</t>
  </si>
  <si>
    <t>Leaving for New Hampshire now. Making a speech‚Äîpacked house. Love it!</t>
  </si>
  <si>
    <t>https://twitter.com/realDonaldTrump/status/621772160839905281</t>
  </si>
  <si>
    <t>We need leaders who can negotiate great deals for Americans. It is common sense. Let‚Äôs Make America Great Again!https://www.donaldjtrump.com/</t>
  </si>
  <si>
    <t>https://twitter.com/realDonaldTrump/status/621772953596727296</t>
  </si>
  <si>
    <t>More Bush cronyism ‚Äì ‚ÄúJeb Bush and the Common Core Money Trail‚Äù http://www.freedomworks.org/content/jeb-bush-and-common-core-money-trail ‚Ä¶ It‚Äôs the Bush way!</t>
  </si>
  <si>
    <t>https://twitter.com/realDonaldTrump/status/621778112100106240</t>
  </si>
  <si>
    <t>‚ÄúNo government ever voluntarily reduces itself in size. So governments' programs, once launched, never disappear.‚Äù ‚Äì Ronald Reagan</t>
  </si>
  <si>
    <t>https://twitter.com/realDonaldTrump/status/621778553001086980</t>
  </si>
  <si>
    <t>CNN: "New GOP polls show Trump's favorability is up" http://www.cnn.com/videos/tv/2015/07/16/exp-michael-cohen-trump-11a.cnn ‚Ä¶ @ MichaelCohen212</t>
  </si>
  <si>
    <t>https://twitter.com/realDonaldTrump/status/621780913161113600</t>
  </si>
  <si>
    <t>The thousands of people that showed up for me in Phoenix were amazing Americans. @ SenJohnMcCain called them "crazies"--must apologize!</t>
  </si>
  <si>
    <t>https://twitter.com/realDonaldTrump/status/621781334592241665</t>
  </si>
  <si>
    <t>. @ SenJohnMcCain should be defeated in the primaries. Graduated last in his class at Annapolis--dummy!</t>
  </si>
  <si>
    <t>https://twitter.com/realDonaldTrump/status/621783444083884037</t>
  </si>
  <si>
    <t>. @ GovernorPerry just gave a pollster quote on me. He doesn't understand what the word demagoguery means.</t>
  </si>
  <si>
    <t>https://twitter.com/realDonaldTrump/status/621783757532626944</t>
  </si>
  <si>
    <t>. @ GovernorPerry failed on the border. He should be forced to take an IQ test before being allowed to enter the GOP debate.</t>
  </si>
  <si>
    <t>https://twitter.com/realDonaldTrump/status/621787043748823040</t>
  </si>
  <si>
    <t>Thoughts and prayers to the families of the four great Marines killed today.</t>
  </si>
  <si>
    <t>https://twitter.com/realDonaldTrump/status/621978771156008960</t>
  </si>
  <si>
    <t>Get rid of gun free zones. The four great marines who were just shot never had a chance. They were highly trained but helpless without guns.</t>
  </si>
  <si>
    <t>https://twitter.com/realDonaldTrump/status/621979974556381184</t>
  </si>
  <si>
    <t>" @ GotMade: @ realDonaldTrump @ JohnMcCain Trump speaks the truth about foolish leaders negotiating and you hate the truth McCain"</t>
  </si>
  <si>
    <t>https://twitter.com/realDonaldTrump/status/621980529873788928</t>
  </si>
  <si>
    <t>" @ TheRealCamSand: It would be to cool if @ realDonaldTrump was the president." Thanks!</t>
  </si>
  <si>
    <t>https://twitter.com/realDonaldTrump/status/621980726137913344</t>
  </si>
  <si>
    <t>" @ Tamaralynn212: @ RWSurferGirl @ realDonaldTrump The whole Gov. needs to be remodeled, he's the man for the job. I'd love to see him Prez."</t>
  </si>
  <si>
    <t>https://twitter.com/realDonaldTrump/status/622082571816538112</t>
  </si>
  <si>
    <t>I had thousands join me in New Hampshire last night! @ HillaryClinton had 68. The # SilentMajority is fed up with what is going on in America!</t>
  </si>
  <si>
    <t>https://twitter.com/realDonaldTrump/status/622096255083261952</t>
  </si>
  <si>
    <t>Looking forward to speaking at the @ ARGOP Reagan-Rockefeller Dinner tonight! Record crowd. We are no longer silent! # MAKEAMERICAGREATAGAIN!</t>
  </si>
  <si>
    <t>https://twitter.com/realDonaldTrump/status/622096413149802496</t>
  </si>
  <si>
    <t>MILITARY LIVES MATTER! END GUN FREE ZONES! OUR SOLDIERS MUST BE ABLE TO PROTECT THEMSELVES! THIS HAS TO STOP!</t>
  </si>
  <si>
    <t>https://twitter.com/realDonaldTrump/status/622096536504107008</t>
  </si>
  <si>
    <t>We will no longer be silent. We can take our country back! Let‚Äôs Make America Great Again!https://www.donaldjtrump.com/</t>
  </si>
  <si>
    <t>https://twitter.com/realDonaldTrump/status/622105933506809856</t>
  </si>
  <si>
    <t>Via @ AP March,2013: Jeb said ‚Äúhe was open to‚Ä¶pathway for citizenship for illegal immigrants‚Äù http://www.cbsnews.com/news/jeb-bush-clarifies-immigration-remarks/ ‚Ä¶ Lying on campaign trail!</t>
  </si>
  <si>
    <t>https://twitter.com/realDonaldTrump/status/622106025831866368</t>
  </si>
  <si>
    <t>‚ÄúDonald Trump was proven right on another one of his top issues Thursday: 'gun free zones' at military bases.‚Äùhttp://www.washingtonexaminer.com/trump-would-end-gun-free-zones-on-military-bases/article/2567907 ‚Ä¶</t>
  </si>
  <si>
    <t>https://twitter.com/realDonaldTrump/status/622106109000712192</t>
  </si>
  <si>
    <t>‚ÄúGod's word is the same, yesterday and today and a million years from now.‚Äù - @ Franklin_Graham</t>
  </si>
  <si>
    <t>https://twitter.com/realDonaldTrump/status/622119471424143360</t>
  </si>
  <si>
    <t>Via @ BreitbartNews-http://www.breitbart.com/big-government/2015/07/15/the-10-most-important-reasons-trump-would-make-a-great-president/ ‚Ä¶</t>
  </si>
  <si>
    <t>https://twitter.com/realDonaldTrump/status/622119695844536321</t>
  </si>
  <si>
    <t>Via @ WashTimes by @ dsherfinskihttp://www.washingtontimes.com/news/2015/jul/16/trump-most-in-demand-human-being-planet-adviser/ ‚Ä¶</t>
  </si>
  <si>
    <t>https://twitter.com/realDonaldTrump/status/622119926749351937</t>
  </si>
  <si>
    <t>Via @ TPInsidrhttp://www.thepoliticalinsider.com/franklin-graham-makes-a-huge-announcement-about-donald-trump/#ixzz3gA4VP4cz ‚Ä¶</t>
  </si>
  <si>
    <t>#ixzz3gA4VP4cz</t>
  </si>
  <si>
    <t>https://twitter.com/realDonaldTrump/status/622160499183091712</t>
  </si>
  <si>
    <t>Response to Huffington Post- http://on.fb.me/1OkZm82</t>
  </si>
  <si>
    <t>https://twitter.com/realDonaldTrump/status/622229432149934082</t>
  </si>
  <si>
    <t>. @ genesimmons really great job handling the wise guys --- so easy for you--- such talent! I won‚Äôt forget.</t>
  </si>
  <si>
    <t>https://twitter.com/realDonaldTrump/status/622230585025646592</t>
  </si>
  <si>
    <t>. @ genesimmons, Amazing! Thank you. http://conservativetribune.com/cnn-baits-gene-simmons/ ‚Ä¶</t>
  </si>
  <si>
    <t>https://twitter.com/realDonaldTrump/status/622251895352983552</t>
  </si>
  <si>
    <t>" @ nonstop85716: @ realDonaldTrump.I am always on the road. I am gonna do the absentee ballot thing in the primary's and Mr Trump has my vote"</t>
  </si>
  <si>
    <t>https://twitter.com/realDonaldTrump/status/622251935077265409</t>
  </si>
  <si>
    <t>" @ JCippy: @ realDonaldTrump for our next President !!"</t>
  </si>
  <si>
    <t>https://twitter.com/realDonaldTrump/status/622253760023138304</t>
  </si>
  <si>
    <t>" @ amandajoan40: This is the first time in my adult life that I have been excited about an election # Trump2016 # TrumpForPresident"</t>
  </si>
  <si>
    <t>https://twitter.com/realDonaldTrump/status/622254149845975040</t>
  </si>
  <si>
    <t>" @ JoeyCarna: @ realDonaldTrump if you don't win I'm moving to Europe." We will all win together!</t>
  </si>
  <si>
    <t>https://twitter.com/realDonaldTrump/status/622254608790847488</t>
  </si>
  <si>
    <t>" @ BillyParker03: @ realDonaldTrump The @ BillAndMoShow has your back! TRUMP FOR PREZ!"</t>
  </si>
  <si>
    <t>https://twitter.com/realDonaldTrump/status/622254725749063680</t>
  </si>
  <si>
    <t>" @ SteveMullaney1: @ realDonaldTrump has all of my support!!"</t>
  </si>
  <si>
    <t>https://twitter.com/realDonaldTrump/status/622255108642897920</t>
  </si>
  <si>
    <t>" @ jimlibertarian: @ realDonaldTrump @ nonstop85716 it doesn't matter how you vote for Donald, just remember to vote Donald Trump for POTUS</t>
  </si>
  <si>
    <t>https://twitter.com/realDonaldTrump/status/622255229778554880</t>
  </si>
  <si>
    <t>" @ rua1ri: @ realDonaldTrump your what America needs Donald!" Thank you.</t>
  </si>
  <si>
    <t>https://twitter.com/realDonaldTrump/status/622395510536581121</t>
  </si>
  <si>
    <t>" @ koltonbittner: . @ realDonaldTrump makes me proud to be an American" So nice, thank you!</t>
  </si>
  <si>
    <t>https://twitter.com/realDonaldTrump/status/622399905441583104</t>
  </si>
  <si>
    <t>The liberal clown @ ariannahuff told her minions at the money losing @ HuffingtonPost to cover me as enterainment. I am #1 in Huff Post Poll.</t>
  </si>
  <si>
    <t>https://twitter.com/realDonaldTrump/status/622401553022894081</t>
  </si>
  <si>
    <t>It's driving @ ariannahuff &amp; the money losing @ HuffingtonPost post crazy that I am #1 in their poll and they only write bad stories about me!</t>
  </si>
  <si>
    <t>https://twitter.com/realDonaldTrump/status/622402845770264576</t>
  </si>
  <si>
    <t>Made a speech in Arkansas last night before a record GOP crowd. Great spirit and amazing people. MAKE AMERICA GREAT AGAIN!</t>
  </si>
  <si>
    <t>https://twitter.com/realDonaldTrump/status/622404796880793600</t>
  </si>
  <si>
    <t>Ratings starved @ CNN and @ CNNPolitics does not cover me accurately. Why can't they get it right - it's really not that hard!</t>
  </si>
  <si>
    <t>https://twitter.com/realDonaldTrump/status/622406423121506304</t>
  </si>
  <si>
    <t>The $10 billion (net worth) is AFTER all debt and liabilities. So simple to understand but @ CNN &amp; @ CNNPolitics is just plain dumb!</t>
  </si>
  <si>
    <t>https://twitter.com/realDonaldTrump/status/622407831442993154</t>
  </si>
  <si>
    <t>I am now in Iowa getting ready to speak. People are always amazed to find out that I am Protestant (Presbyterian). GREAT.</t>
  </si>
  <si>
    <t>https://twitter.com/realDonaldTrump/status/622465431018864640</t>
  </si>
  <si>
    <t>Statement on John McCain- http://on.fb.me/1COy9cF</t>
  </si>
  <si>
    <t>https://twitter.com/realDonaldTrump/status/622465590901514240</t>
  </si>
  <si>
    <t>Just left Family Leadership Summit in Iowa, got a standing ovation from many wonderful people. I will be back soon.</t>
  </si>
  <si>
    <t>https://twitter.com/realDonaldTrump/status/622465668978491392</t>
  </si>
  <si>
    <t>In addition to doing a lousy job in taking care of our Vets, John McCain let us down by losing to Barack Obama in his run for President!</t>
  </si>
  <si>
    <t>https://twitter.com/realDonaldTrump/status/622465729737138176</t>
  </si>
  <si>
    <t>Captured or not, all our soldiers are heroes!</t>
  </si>
  <si>
    <t>https://twitter.com/realDonaldTrump/status/622469683476889601</t>
  </si>
  <si>
    <t>The Veterans of our country have been treated like third class citizens for many years...</t>
  </si>
  <si>
    <t>https://twitter.com/realDonaldTrump/status/622469714502094848</t>
  </si>
  <si>
    <t>....John McCain has failed miserably to fix the situation and to make it possible for Veterans to successfully manage their lives.</t>
  </si>
  <si>
    <t>https://twitter.com/realDonaldTrump/status/622469784278564864</t>
  </si>
  <si>
    <t>All he does is go on television is talk, talk, talk, but incapable of doing anything.</t>
  </si>
  <si>
    <t>https://twitter.com/realDonaldTrump/status/622469841954414592</t>
  </si>
  <si>
    <t>I will make this right for our great Vets!</t>
  </si>
  <si>
    <t>https://twitter.com/realDonaldTrump/status/622469994220273664</t>
  </si>
  <si>
    <t>It's a national embarrassment that an illegal immigrant can walk across the border and receive free health care and one of our Veterans.....</t>
  </si>
  <si>
    <t>https://twitter.com/realDonaldTrump/status/622470019482550272</t>
  </si>
  <si>
    <t>....that has served our country is put on a waiting list and gets no care.</t>
  </si>
  <si>
    <t>https://twitter.com/realDonaldTrump/status/622478895560962048</t>
  </si>
  <si>
    <t>I have a proven track record supporting our Veterans. Veterans deserve universal access to care. VA scandal proves politicians are inept.</t>
  </si>
  <si>
    <t>https://twitter.com/realDonaldTrump/status/622500678380990464</t>
  </si>
  <si>
    <t>Congrats to the new Gov. of Texas, @ GregAbbott_TX, for taking a tough &amp; bold stance at the border. Should have been done long ago by Perry.</t>
  </si>
  <si>
    <t>https://twitter.com/realDonaldTrump/status/622507858714841088</t>
  </si>
  <si>
    <t>Why would anybody listen to @ MittRomney? He lost an election that should have easily been won against Obama. By the way,so did John McCain!</t>
  </si>
  <si>
    <t>https://twitter.com/realDonaldTrump/status/622522682245033984</t>
  </si>
  <si>
    <t>Via @ fitsnews: ‚ÄúDonald Trump: John McCain Is ‚ÄòA Loser‚Äô‚Äùhttp://www.fitsnews.com/2015/07/18/donald-trump-john-mccain-is-a-loser/#5ojKUvsh6iPD4VpU.99 ‚Ä¶</t>
  </si>
  <si>
    <t>#5ojKUvsh6iPD4VpU</t>
  </si>
  <si>
    <t>https://twitter.com/realDonaldTrump/status/622545987219910656</t>
  </si>
  <si>
    <t>One of the reasons I am no fan of John McCain is that our Vets are being treated so badly by him and the politicians. I will fix VA quickly.</t>
  </si>
  <si>
    <t>https://twitter.com/realDonaldTrump/status/622621762023518208</t>
  </si>
  <si>
    <t>Wow, @ SharylAttkisson just wrote the definitive piece on what I said about John McCain https://sharylattkisson.com/fact-check-the-washington-post-on-donald-trump-and-john-mccain/ ‚Ä¶</t>
  </si>
  <si>
    <t>https://twitter.com/realDonaldTrump/status/622626632172457984</t>
  </si>
  <si>
    <t>" @ deannecox777: @ SharylAttkisson Because she shoots straight like you do, Mr Trump. No bullsh!t. Just TRUTH! # FactCheck # QuitHatin'"</t>
  </si>
  <si>
    <t>https://twitter.com/realDonaldTrump/status/622626665185832960</t>
  </si>
  <si>
    <t>"@sloopjohnb15: @ realDonaldTrump @ SharylAttkisson I'm on the # TrumpTrain2016"</t>
  </si>
  <si>
    <t>@sloopjohnb15 @ @</t>
  </si>
  <si>
    <t>https://twitter.com/realDonaldTrump/status/622626736614821888</t>
  </si>
  <si>
    <t>" @ amsardina: @ realDonaldTrump @ SharylAttkisson kick there ass Trump"</t>
  </si>
  <si>
    <t>https://twitter.com/realDonaldTrump/status/622626898972123136</t>
  </si>
  <si>
    <t>" @ dunn_cheri: @ SharylAttkisson Mr Trump the only one telling the truth. Liberals can't stand the fact that your are leading in the poll"</t>
  </si>
  <si>
    <t>https://twitter.com/realDonaldTrump/status/622627429153157120</t>
  </si>
  <si>
    <t>" @ mwood_79: @ SharylAttkisson Why do they attack Mr Trump? Because he has something they dont. The ability of truth! Trump is here!"</t>
  </si>
  <si>
    <t>https://twitter.com/realDonaldTrump/status/622711436272398336</t>
  </si>
  <si>
    <t>John McCain called thousands of people "crazies" when they came to seek help on illegal immigration last week in Phoenix. He owes apology!</t>
  </si>
  <si>
    <t>https://twitter.com/realDonaldTrump/status/622713036122554368</t>
  </si>
  <si>
    <t>The Veterans Administration is in shambles and our veterans are suffering greatly. John McCain has done nothing to help them but talk.</t>
  </si>
  <si>
    <t>https://twitter.com/realDonaldTrump/status/622841801859334144</t>
  </si>
  <si>
    <t>A true piece about the standing ovations I got yesterdayhttp://thegazette.com/subject/news/government/politics/cruz-jindal-trump-score-big-at-family-leader-gop-presidential-candidate-event-20150719 ‚Ä¶</t>
  </si>
  <si>
    <t>https://twitter.com/realDonaldTrump/status/622874325436223488</t>
  </si>
  <si>
    <t>The Republican Party must get tougher and smarter, and fast, or it will go down to a very big defeat - just like the last two times!</t>
  </si>
  <si>
    <t>https://twitter.com/realDonaldTrump/status/622875242814423040</t>
  </si>
  <si>
    <t>I will be making some very big campaign stops next week - big crowds and tremendous energy! MAKE AMERICA GREAT AGAIN</t>
  </si>
  <si>
    <t>https://twitter.com/realDonaldTrump/status/622919491366854656</t>
  </si>
  <si>
    <t>My @ USATOpinion piece: "Trump: I don't need to be lectured"http://www.usatoday.com/story/opinion/2015/07/19/donald-trump-republican-party-presidential-candidate-editorials-debates/30389993/ ‚Ä¶</t>
  </si>
  <si>
    <t>https://twitter.com/realDonaldTrump/status/622941231706976257</t>
  </si>
  <si>
    <t>" @ HL3tweets: McCain epitomizes the career politicians who have gotten us into our $19 TRILLION train-wreck, including the VA debacle."</t>
  </si>
  <si>
    <t>https://twitter.com/realDonaldTrump/status/622941415459450880</t>
  </si>
  <si>
    <t>" @ pg_rant: They can't handle you Donald so want you out the race, well good luck,because we know you won't walk away! Give it to them"</t>
  </si>
  <si>
    <t>https://twitter.com/realDonaldTrump/status/622941644120301569</t>
  </si>
  <si>
    <t>" @ 2014_vince: The left wing politically correct cannot handle big don giving the truth....reality....keep saying it like it is !!!!"</t>
  </si>
  <si>
    <t>https://twitter.com/realDonaldTrump/status/622941820864057344</t>
  </si>
  <si>
    <t>" @ sjbatis: @ realDonaldTrump Bravo for saying whats on most of Americans mind. Lets make America great, again!"</t>
  </si>
  <si>
    <t>https://twitter.com/realDonaldTrump/status/622941873573883905</t>
  </si>
  <si>
    <t>" @ GinaandersonRN: @ realDonaldTrump ...RN for 27 yrs. Veterans have less benefits than medicaid recipients. Thnx for speaking#TRUTH"</t>
  </si>
  <si>
    <t>#TRUTH</t>
  </si>
  <si>
    <t>https://twitter.com/realDonaldTrump/status/622942008940863489</t>
  </si>
  <si>
    <t>" @ ebalky: @ realDonaldTrump that's all the career politicians do is talk"</t>
  </si>
  <si>
    <t>https://twitter.com/realDonaldTrump/status/622943172654702592</t>
  </si>
  <si>
    <t>" @ kda20151223: @ realDonaldTrump trump for president pic.twitter.com/I9VxZ0MlNQ"</t>
  </si>
  <si>
    <t>https://twitter.com/realDonaldTrump/status/622950930133188608</t>
  </si>
  <si>
    <t>" @ MaxChupailo: @kuuleme69 @ cspan @ realDonaldTrump Gotta love the honesty"</t>
  </si>
  <si>
    <t>@ @kuuleme69 @ @</t>
  </si>
  <si>
    <t>https://twitter.com/realDonaldTrump/status/622951483672293376</t>
  </si>
  <si>
    <t>" @ 97Musick: @ realDonaldTrump Voters LIKE "tough and smart"... that's why we are voting TRUMP 2016!!"</t>
  </si>
  <si>
    <t>https://twitter.com/realDonaldTrump/status/622951871469195264</t>
  </si>
  <si>
    <t>" @ restore_US_now: @ JohnnyG__62 @ realDonaldTrump @ GinaandersonRN ...what do you say now??? pic.twitter.com/RdMXfnuBMH"</t>
  </si>
  <si>
    <t>https://twitter.com/realDonaldTrump/status/622952060481310720</t>
  </si>
  <si>
    <t>"@bdean1468: @ realDonaldTrump @ MaxChupailo @kuuleme69 @ cspan WE LOVE YOU TRUMP!!! TRUMP FOR PRESIDENT! # MakeAmericaGreatAgain"</t>
  </si>
  <si>
    <t>@bdean1468 @ @ @kuuleme69 @</t>
  </si>
  <si>
    <t>https://twitter.com/realDonaldTrump/status/622952128588460033</t>
  </si>
  <si>
    <t>" @ frydguy: Keep it up Donald.. @ realDonaldTrump America needs a Winner not a Whiner..."</t>
  </si>
  <si>
    <t>https://twitter.com/realDonaldTrump/status/622952164923691009</t>
  </si>
  <si>
    <t>" @ janetaylorann: @ realDonaldTrump Will make the best President ever"</t>
  </si>
  <si>
    <t>https://twitter.com/realDonaldTrump/status/622952622765568000</t>
  </si>
  <si>
    <t>" @ andres_3v: @ realDonaldTrump you have the guts and backbone this country politics has needed for years. # Trump2016 # TrumpForAmerica"</t>
  </si>
  <si>
    <t>https://twitter.com/realDonaldTrump/status/622952664117157888</t>
  </si>
  <si>
    <t>" @ KathleenLove10: @ realDonaldTrump @ MaxChupailo @kuuleme69 @ cspan The truth hurts sometimes, who cares...keep telling it like it is!!"</t>
  </si>
  <si>
    <t>@ @ @ @kuuleme69 @</t>
  </si>
  <si>
    <t>https://twitter.com/realDonaldTrump/status/622953201243787264</t>
  </si>
  <si>
    <t>" @ vettesetter: RT @ realDonaldTrump: My @ USATOpinion piece: "Trump: I don't need to be lectured" http://flip.it/vfSkQ "</t>
  </si>
  <si>
    <t>https://twitter.com/realDonaldTrump/status/622953429200207872</t>
  </si>
  <si>
    <t>" @ Jenism101: @ realDonaldTrump @ 97Musick Trump is the only person we believe will actually set things right."</t>
  </si>
  <si>
    <t>https://twitter.com/realDonaldTrump/status/622953604475957248</t>
  </si>
  <si>
    <t>"@RW84JR: @ realDonaldTrump Glad U R Man Enough 2 Speak the Truth in this Pathetic Politically Correct World!</t>
  </si>
  <si>
    <t>@RW84JR @</t>
  </si>
  <si>
    <t>https://twitter.com/realDonaldTrump/status/623136587241664512</t>
  </si>
  <si>
    <t>The ever dwindling @ WSJ which is worth about 1/10 of what it was purchased for, is always hitting me politically. Who cares!</t>
  </si>
  <si>
    <t>https://twitter.com/realDonaldTrump/status/623136748718137344</t>
  </si>
  <si>
    <t>We will soon be at a point with our incompetent politicians where we will be treating illegal immigrants better than our veterans.</t>
  </si>
  <si>
    <t>https://twitter.com/realDonaldTrump/status/623148027579113472</t>
  </si>
  <si>
    <t>" @ johnjcarp61 At least we're talking about the # VA! We weren't a month ago! @ realDonaldTrump @ JohnMcCain"</t>
  </si>
  <si>
    <t>https://twitter.com/realDonaldTrump/status/623150946282029056</t>
  </si>
  <si>
    <t>" @ VetApologist This is big criticism of the Republican field. Speak truth and stop being so PC. This is why @ realDonaldTrump resonates!"</t>
  </si>
  <si>
    <t>https://twitter.com/realDonaldTrump/status/623151595333779456</t>
  </si>
  <si>
    <t>" @ DanScavino @ realDonaldTrump hosts events around the # USA 4our # Veterans. Long before a presidential run. He loves our military."</t>
  </si>
  <si>
    <t>https://twitter.com/realDonaldTrump/status/623156677769056256</t>
  </si>
  <si>
    <t>" @ _EOD I believe we have passed that point. There are Homeless Veterans in USA &amp; yet Illegal Aliens get Government Housing"</t>
  </si>
  <si>
    <t>https://twitter.com/realDonaldTrump/status/623158383768682498</t>
  </si>
  <si>
    <t>" @ RTMatador Trump says things that no one else would even consider saying, I agree with him on the immigration situation, i love honesty"</t>
  </si>
  <si>
    <t>https://twitter.com/realDonaldTrump/status/623158804738387968</t>
  </si>
  <si>
    <t>"@MJJustus1 @ AndrewStilesUSA @ realDonaldTrump Trump already hosts vets at his resorts. What does Hillary do?"</t>
  </si>
  <si>
    <t>@MJJustus1 @ @</t>
  </si>
  <si>
    <t>https://twitter.com/realDonaldTrump/status/623159198956810241</t>
  </si>
  <si>
    <t>" @ Valenti317 @ realDonaldTrump the left is petrified of you! Why else would they be attacking you so vigorously?"</t>
  </si>
  <si>
    <t>https://twitter.com/realDonaldTrump/status/623164663023423488</t>
  </si>
  <si>
    <t>" @ LinFlies @ GhostDancer_2 @ contrarian11 @ MichaelCohen212 @ ChrisCuomo @ DeptVetAffairs ...rest of GOP only cries but Trump gets stuff DONE"</t>
  </si>
  <si>
    <t>https://twitter.com/realDonaldTrump/status/623166164135505921</t>
  </si>
  <si>
    <t>" @ amit_ @ realdonaldtrump I agree 100%. McCain is fighting for illegal immigrant but never did anything for our Vets."</t>
  </si>
  <si>
    <t>https://twitter.com/realDonaldTrump/status/623170920945983488</t>
  </si>
  <si>
    <t>It was only after I informed NBC that I wouldn't do the Apprentice that they became upset w/ me. They couldn‚Äôt care less about ‚Äúinclusion"</t>
  </si>
  <si>
    <t>https://twitter.com/realDonaldTrump/status/623172172966703104</t>
  </si>
  <si>
    <t>This story is no longer about John McCain, it‚Äôs about our horribly treated vets. Illegals are treated better than our wonderful veterans.</t>
  </si>
  <si>
    <t>https://twitter.com/realDonaldTrump/status/623226932872773632</t>
  </si>
  <si>
    <t>Look how small the pages have become @ WSJ. Looks like a tabloid‚Äîsaving money I assume!</t>
  </si>
  <si>
    <t>https://twitter.com/realDonaldTrump/status/623273160507531264</t>
  </si>
  <si>
    <t>I will be interviewed on @ oreillyfactor tonight at 8:00. Will be talking about the poor treatment of our veterans, illegal immigration, etc.</t>
  </si>
  <si>
    <t>https://twitter.com/realDonaldTrump/status/623289032273981440</t>
  </si>
  <si>
    <t>" @ mikeezepek: @ DLoesch Great interview! Give Trump a hot mic and watch out! It is the rawness, the non-PC guy. # MakeAmericaGreatAgain"</t>
  </si>
  <si>
    <t>https://twitter.com/realDonaldTrump/status/623289208547971073</t>
  </si>
  <si>
    <t>" @ Malibu101834: @ realDonaldTrump @ oreillyfactor I'll watch anything that gives you a chance to share your views. Go donald."</t>
  </si>
  <si>
    <t>https://twitter.com/realDonaldTrump/status/623289480976461824</t>
  </si>
  <si>
    <t>" @ alyssathgreat: ‚ÄúSenJohnMcCain is always talking, talking but nothing gets done. These # veterans are living in hell.‚Äù # OReillyFactor""</t>
  </si>
  <si>
    <t>https://twitter.com/realDonaldTrump/status/623290184780619776</t>
  </si>
  <si>
    <t>"@kpmck63: I'm going to listen to @ realDonaldTrump LONG before I listen to georgelopez # MakeAmericaGreatAgain"</t>
  </si>
  <si>
    <t>@kpmck63 @</t>
  </si>
  <si>
    <t>https://twitter.com/realDonaldTrump/status/623290494915878912</t>
  </si>
  <si>
    <t>" @ ShepherdGarrett: It doesn't matter what the media thinks--It matters what the American people think Keep It Up! # MakeAmericaGreatAgain"</t>
  </si>
  <si>
    <t>https://twitter.com/realDonaldTrump/status/623290958260633600</t>
  </si>
  <si>
    <t>"@PJTV: ON TOP The GOP, Democrats and media have all hit @ realDonaldTrump Here‚Äôs the result: http://bit.ly/1OiKIha pic.twitter.com/OrEpbtXh3H"</t>
  </si>
  <si>
    <t>@PJTV @</t>
  </si>
  <si>
    <t>https://twitter.com/realDonaldTrump/status/623291531781382144</t>
  </si>
  <si>
    <t>" @ Dark_Red_Hair: . @ realDonaldTRUMP - u hit a home run on THE FACTOR"</t>
  </si>
  <si>
    <t>https://twitter.com/realDonaldTrump/status/623292410827829249</t>
  </si>
  <si>
    <t>" @ djf123: @ realDonaldTrump @PJTV # DonaldWillBeTheGOPNominee!</t>
  </si>
  <si>
    <t>https://twitter.com/realDonaldTrump/status/623292509188431872</t>
  </si>
  <si>
    <t>" @ Drake4444444: @ realDonaldTrump You're killing Jeb in the polls! Keep it up!"</t>
  </si>
  <si>
    <t>https://twitter.com/realDonaldTrump/status/623301709692071936</t>
  </si>
  <si>
    <t>"@BrianCstandsup: @ realDonaldTrump I'm convinced. Let's go Trump. # Trump2016"</t>
  </si>
  <si>
    <t>@BrianCstandsup @</t>
  </si>
  <si>
    <t>https://twitter.com/realDonaldTrump/status/623305935029714945</t>
  </si>
  <si>
    <t>"@2009softail: You nailed it on @ oreillyfactor tonite. You say what most middle class folks YELL at their TV every night - you speak 4 us"</t>
  </si>
  <si>
    <t>@2009softail @</t>
  </si>
  <si>
    <t>https://twitter.com/realDonaldTrump/status/623306533397471232</t>
  </si>
  <si>
    <t>" @ TCastilonia: @ realDonaldTrump @ oreillyfactor Your the opening story on every political show,radio or tv.</t>
  </si>
  <si>
    <t>https://twitter.com/realDonaldTrump/status/623306685726261248</t>
  </si>
  <si>
    <t>"@tonyparker1981: @ Nate_Cohn @ chrislhayes Not a huge surprise all day T.V. is all about @ realDonaldTrump and nothing about BernieSanders</t>
  </si>
  <si>
    <t>@tonyparker1981 @ @ @</t>
  </si>
  <si>
    <t>https://twitter.com/realDonaldTrump/status/623307226590093312</t>
  </si>
  <si>
    <t>"@MrsJRobbins: America needs @ realDonaldTrump !!! # Trump2016"</t>
  </si>
  <si>
    <t>@MrsJRobbins @</t>
  </si>
  <si>
    <t>https://twitter.com/realDonaldTrump/status/623307265131610112</t>
  </si>
  <si>
    <t>" @ greengolf56: @ realDonaldTrump Keep going Mr trump America needs you"</t>
  </si>
  <si>
    <t>https://twitter.com/realDonaldTrump/status/623308503487250432</t>
  </si>
  <si>
    <t>" @ BJSeastoneAMP: Proud of you @ realDonaldTrump keep cutting through the # politicalcrap and tell it like it is"</t>
  </si>
  <si>
    <t>https://twitter.com/realDonaldTrump/status/623308897626030080</t>
  </si>
  <si>
    <t>" @ lizaperri: @ realDonaldTrump The more the media attacks you, the more I know you are the right person for the job."</t>
  </si>
  <si>
    <t>https://twitter.com/realDonaldTrump/status/623309021546721280</t>
  </si>
  <si>
    <t>" @ schwartzb: @ realDonaldTrump we need your help Donald! Make us great again!"</t>
  </si>
  <si>
    <t>https://twitter.com/realDonaldTrump/status/623309386388271104</t>
  </si>
  <si>
    <t>" @ JWCarrr: @ AnnCoulter @ SenTenCes Ben Carson has not criticized Trump! And there's no need to mention Dr. Carson's education!"</t>
  </si>
  <si>
    <t>https://twitter.com/realDonaldTrump/status/623309553459953664</t>
  </si>
  <si>
    <t>"@bxldgxng: @ realDonaldTrump i've never felt more strongly about anything in my life, you are the only person who can truly fix America"</t>
  </si>
  <si>
    <t>@bxldgxng @</t>
  </si>
  <si>
    <t>https://twitter.com/realDonaldTrump/status/623310233369231360</t>
  </si>
  <si>
    <t>"@erintighe_: @ realDonaldTrump your the only person who really wants to save America"</t>
  </si>
  <si>
    <t>@erintighe_ @</t>
  </si>
  <si>
    <t>https://twitter.com/realDonaldTrump/status/623362512759689216</t>
  </si>
  <si>
    <t>" @ kpdelbridge: FOX NEWS-Get your facts straight! Trump did not put down Vets-he put down a clown named McCain! @ seanhannity</t>
  </si>
  <si>
    <t>https://twitter.com/realDonaldTrump/status/623364499127582720</t>
  </si>
  <si>
    <t>Wow, new @ ABCnews/ @ WashingtonPost @ GOP preference poll has DonaldTrump 11 points up! Thank you.</t>
  </si>
  <si>
    <t>https://twitter.com/realDonaldTrump/status/623365785738702848</t>
  </si>
  <si>
    <t>"@azuriterealtor: @ realDonaldTrump @erintighe_ Keep going on, you can win!"</t>
  </si>
  <si>
    <t>https://twitter.com/realDonaldTrump/status/623366298358165504</t>
  </si>
  <si>
    <t>" @ AlbertoZambrano: @ HeinzFGuderian Well get your facts straight. McCain was so bad he gave us Obama. He gave arms to Islamic terrorists"</t>
  </si>
  <si>
    <t>https://twitter.com/realDonaldTrump/status/623366592177537024</t>
  </si>
  <si>
    <t>" @ AlleyKat2: @ realDonaldTrump doesn't need the influence peddlers money so he can be his own man" So true.</t>
  </si>
  <si>
    <t>https://twitter.com/realDonaldTrump/status/623366869492350977</t>
  </si>
  <si>
    <t>" @ MrdannyArthur: @Paul_Beiss @ Lg4Lg @ seanhannity @ SenJohnMcCain Phoenix VA, led the league in scandals! McCain knew! Did nothing!"</t>
  </si>
  <si>
    <t>@ @Paul_Beiss @ @ @</t>
  </si>
  <si>
    <t>https://twitter.com/realDonaldTrump/status/623367395214802944</t>
  </si>
  <si>
    <t>" @ Tea_Party_Chris: @ RepDavid @ RepMattSalmon @RepTrentFranks @ RealJamesWoods # Trump2016 # Trump # TrumpForPresident https://twitter.com/PoliticalShort/status/623325926013599744 ‚Ä¶"</t>
  </si>
  <si>
    <t>@ @ @ @RepTrentFranks @</t>
  </si>
  <si>
    <t>https://twitter.com/realDonaldTrump/status/623367930764464128</t>
  </si>
  <si>
    <t>" @ ultradave1951: @ realDonaldTrump check out mccains record on blocking legislation - blocking Mia/pow records"</t>
  </si>
  <si>
    <t>https://twitter.com/realDonaldTrump/status/623368394637737985</t>
  </si>
  <si>
    <t>" @ SteveMarz1: @Felix_Clay @ kpdelbridge @ seanhannity but McCain is not a hero. McCain abandoned POW http://mobile.wnd.com/2015/07/mccain-and-the-pow-cover-up/ ‚Ä¶ McCain lies."</t>
  </si>
  <si>
    <t>@ @Felix_Clay @ @</t>
  </si>
  <si>
    <t>https://twitter.com/realDonaldTrump/status/623368699681095680</t>
  </si>
  <si>
    <t>" @ EdwardFrancisII: "Can't Be Bought" @ realDonaldTrump - # 2016election https://twitter.com/EdwardFrancisII/status/623366288010670084/photo/1pic.twitter.com/3JmAo2Y94S "</t>
  </si>
  <si>
    <t>https://twitter.com/realDonaldTrump/status/623369316910632960</t>
  </si>
  <si>
    <t>" @ AhmedBawazir: I'm very sure that @ realDonaldTrump does things excellently pic.twitter.com/dk28Bx89Et"</t>
  </si>
  <si>
    <t>https://twitter.com/realDonaldTrump/status/623369466076905472</t>
  </si>
  <si>
    <t>" @ Knight276: @ realDonaldTrump @ kpdelbridge @ seanhannity I'm a veteran. I'm not offended by Trump"</t>
  </si>
  <si>
    <t>https://twitter.com/realDonaldTrump/status/623369830578671616</t>
  </si>
  <si>
    <t>" @ THENORAWILLIAMS: I'm # africanamerican &amp; I KNOW without a doubt that DonaldTrump is THE ONLY ANSWER to get the # USA out of this mess!</t>
  </si>
  <si>
    <t>https://twitter.com/realDonaldTrump/status/623370210712657920</t>
  </si>
  <si>
    <t>" @ WesleyRuedy: Donald Trump is the man. And people don't appreciate his honesty. @ realDonaldTrump" Thank you.</t>
  </si>
  <si>
    <t>https://twitter.com/realDonaldTrump/status/623370287988494336</t>
  </si>
  <si>
    <t>"@ConnorBaldwin21: @ realDonaldTrump has the balls to say what needs to be said and I love it"</t>
  </si>
  <si>
    <t>@ConnorBaldwin21 @</t>
  </si>
  <si>
    <t>https://twitter.com/realDonaldTrump/status/623370449381146624</t>
  </si>
  <si>
    <t>" @ bigg_ritch: The reason Trump is the man... He wants Americans to work not illegal aliens. they live better than we do illegally.</t>
  </si>
  <si>
    <t>https://twitter.com/realDonaldTrump/status/623371784151269379</t>
  </si>
  <si>
    <t>" @ 1Barbara1: @ realDonaldTrump @ SteveMarz1 @Felix_Clay @ kpdelbridge @ seanhannity Vietnam Veterans Against McCain-https://youtu.be/vFM1xqqTX_g "</t>
  </si>
  <si>
    <t>@ @ @ @Felix_Clay @ @</t>
  </si>
  <si>
    <t>https://twitter.com/realDonaldTrump/status/623371898504790016</t>
  </si>
  <si>
    <t>" @ ileadliberty: I truly love this Land of the Free and I know that DonaldTrump will cut through the confusion and Make America Great Again!"</t>
  </si>
  <si>
    <t>https://twitter.com/realDonaldTrump/status/623372340517306368</t>
  </si>
  <si>
    <t>" @ dancriscuolo: If Donald Trump isn't my president by 2017 I'm gettin' the h**k outta here! @ realDonaldTrump # MakeAmericaGreatAgain"</t>
  </si>
  <si>
    <t>https://twitter.com/realDonaldTrump/status/623458033063038977</t>
  </si>
  <si>
    <t>" @ michaeljohns: # Trump support surges even higher after # McCain statement. Why? Trump is a fighter. # GOP https://twitter.com/politico/status/623281305736871936 ‚Ä¶"</t>
  </si>
  <si>
    <t>https://twitter.com/realDonaldTrump/status/623461350442946561</t>
  </si>
  <si>
    <t>Just got great national poll numbers - double digit lead! Thank you, we will all MAKE AMERICA GREAT AGAIN!</t>
  </si>
  <si>
    <t>https://twitter.com/realDonaldTrump/status/623495570531987456</t>
  </si>
  <si>
    <t>" @ DillyDoesIt Trump has no problem telling it how it is, isn't that what everyone has been wanting from a President? # MakeAmericaGreatAgain"</t>
  </si>
  <si>
    <t>https://twitter.com/realDonaldTrump/status/623496370855538688</t>
  </si>
  <si>
    <t>Good luck to my new friends on your testimony in DC. You are amazing people doing something so important--- stopping illegal immigration!</t>
  </si>
  <si>
    <t>https://twitter.com/realDonaldTrump/status/623500394686251008</t>
  </si>
  <si>
    <t>Rick Perry did an absolutely horrible job of securing the border. He should be ashamed of himself. Gov. Abbott has since been terrific.</t>
  </si>
  <si>
    <t>https://twitter.com/realDonaldTrump/status/623504689414471681</t>
  </si>
  <si>
    <t>. @ BreitbartNews is much smarter than sleepy eyes @ chucktodd @ nbc http://www.breitbart.com/big-government/2015/07/20/no-comment-nbc-covers-up-evidence-of-immigration-crime-wave/ ‚Ä¶ Thanks to Steve Bannon &amp; real reporters.</t>
  </si>
  <si>
    <t>https://twitter.com/realDonaldTrump/status/623507779798597634</t>
  </si>
  <si>
    <t>. @ ZachJohnsonPGA You're one of the truly great competitiors. I‚Äôve said it for years. Great going winning @OpenChampionship - Not surprised!</t>
  </si>
  <si>
    <t>https://twitter.com/realDonaldTrump/status/623520977591402496</t>
  </si>
  <si>
    <t>Via @ AP by @ kronayne &amp; @ colvinj: "Disavowed by GOP leaders, Trump has supporters cheering" http://news.yahoo.com/disavowed-gop-leaders-trump-supporters-cheer-louder-071017924--election.html ‚Ä¶</t>
  </si>
  <si>
    <t>https://twitter.com/realDonaldTrump/status/623528210979028992</t>
  </si>
  <si>
    <t>Response to the Des Moines Register- http://on.fb.me/1VpGh9w</t>
  </si>
  <si>
    <t>https://twitter.com/realDonaldTrump/status/623534318867116033</t>
  </si>
  <si>
    <t>Flags to be flown at Half-Staff at all Trump Properties in Honor of the Five Fallen Soldiers-http://on.fb.me/1LAvOU5</t>
  </si>
  <si>
    <t>https://twitter.com/realDonaldTrump/status/623561192909443073</t>
  </si>
  <si>
    <t>" @ Billd111 @ seanhannity Any candidate that says Trump or anyone else should step down for speaking his mind should himself step down."</t>
  </si>
  <si>
    <t>https://twitter.com/realDonaldTrump/status/623561467779006464</t>
  </si>
  <si>
    <t>I'm glad President Obama followed my lead and lowered the flags half-staff. It's about time!</t>
  </si>
  <si>
    <t>https://twitter.com/realDonaldTrump/status/623563358801952769</t>
  </si>
  <si>
    <t>" @ woofeous @ realDonaldTrump GOP establishment forgets that Donald does not speak nor act like a 'retail politician'."</t>
  </si>
  <si>
    <t>https://twitter.com/realDonaldTrump/status/623583175919464449</t>
  </si>
  <si>
    <t>" @ jinx510 @ realDonaldTrump don't get discouraged, keep telling the truth. Your detractors can't handle the truth."</t>
  </si>
  <si>
    <t>https://twitter.com/realDonaldTrump/status/623596678302593028</t>
  </si>
  <si>
    <t>" @ iAmerican All Talk No Walk. Old Politics. Let's Go @ realDonaldTrump # MakeAmericaGreatAgain # GetItDone"</t>
  </si>
  <si>
    <t>https://twitter.com/realDonaldTrump/status/623609561228951552</t>
  </si>
  <si>
    <t>My response to the failing Des Moines Register, the ultra liberal paper that has no power in Iowa https://m.facebook.com/DonaldTrump/posts/10155867474345725 ‚Ä¶</t>
  </si>
  <si>
    <t>https://twitter.com/realDonaldTrump/status/623626439506677761</t>
  </si>
  <si>
    <t>Via @ gatewaypundit: ‚ÄúMother of Murdered Teen Thanks Donald Trump During Senate Hearing‚Äùhttp://www.thegatewaypundit.com/2015/07/mother-of-murdered-teen-thanks-donald-trump-during-senate-hearing-whether-you-love-him-or-you-dont-i-felt-heard/ ‚Ä¶</t>
  </si>
  <si>
    <t>https://twitter.com/realDonaldTrump/status/623650581333340160</t>
  </si>
  <si>
    <t>Great day today in South Carolina. Fantastic capacity crowd, amazing people!</t>
  </si>
  <si>
    <t>https://twitter.com/realDonaldTrump/status/623650953036726272</t>
  </si>
  <si>
    <t>" @ insuradude: @ foxandfriends @ foxnation tell your owner Murdoch we are turning Fox off if he keeps belittling @ realDonaldTrump. No Fox!</t>
  </si>
  <si>
    <t>https://twitter.com/realDonaldTrump/status/623657131217166337</t>
  </si>
  <si>
    <t>I hear a failing New York newspaper is going to publish one of my old cell phone numbers. So original - just one of many!</t>
  </si>
  <si>
    <t>https://twitter.com/realDonaldTrump/status/623657837676396544</t>
  </si>
  <si>
    <t>" @ MeOnAJourney: @ realDonaldTrump @ Billd111 @ seanhannity Trump is the Alpha of the # GOP candidates, the rest are betas! # Trump2016"</t>
  </si>
  <si>
    <t>https://twitter.com/realDonaldTrump/status/623658175611412480</t>
  </si>
  <si>
    <t>" @ PValk16: Many are missing the point, the US needs @ realDonaldTrump to get things done. Instead they focus on sensation and media.</t>
  </si>
  <si>
    <t>https://twitter.com/realDonaldTrump/status/623672453949210628</t>
  </si>
  <si>
    <t>" @ jimlibertarian: @ NBCNewYork In God we trust and in Donald we trust, Donald will make America second to none in every aspect known to man!</t>
  </si>
  <si>
    <t>https://twitter.com/realDonaldTrump/status/623672779720785920</t>
  </si>
  <si>
    <t>"@PrestonsDayOff: @ Montel_Williams @ oreillyfactor Mr. Trump has the stones to tell the truth about this country! no more career politicians</t>
  </si>
  <si>
    <t>@PrestonsDayOff @ @</t>
  </si>
  <si>
    <t>https://twitter.com/realDonaldTrump/status/623673775566024704</t>
  </si>
  <si>
    <t>" @ waite_lane:If you don't want Trump as president, then you don't want what your great grandfather fought so hard for # MakeAmericaGreatAgain</t>
  </si>
  <si>
    <t>https://twitter.com/realDonaldTrump/status/623673816171065344</t>
  </si>
  <si>
    <t>" @ Forrestben94: I don't care what people say, I love @ realDonaldTrump confidence"</t>
  </si>
  <si>
    <t>https://twitter.com/realDonaldTrump/status/623673971880390656</t>
  </si>
  <si>
    <t>"@drewcarter49: @ realDonaldTrump @PrestonsDayOff @ Montel_Williams @ oreillyfactor Donald Trump is the new Ronald Reagan!" Thank you.</t>
  </si>
  <si>
    <t>@drewcarter49 @ @PrestonsDayOff @ @</t>
  </si>
  <si>
    <t>https://twitter.com/realDonaldTrump/status/623677915415343104</t>
  </si>
  <si>
    <t>" @ Chr:DonaldTrump reminds me of Reagan his first time.Everyone was like "is he for real" Yup! Libs hate him and make fun of him. IM ON BOARD</t>
  </si>
  <si>
    <t>https://twitter.com/realDonaldTrump/status/623678124736270336</t>
  </si>
  <si>
    <t>" @ PJAliveguy: No matter what @ realDonaldTrump says the media and the republican establishment will attack it. Time for something that works!</t>
  </si>
  <si>
    <t>https://twitter.com/realDonaldTrump/status/623680477434658816</t>
  </si>
  <si>
    <t>" @ HalangManok: Will be the the Leader that everyone wants! Cant be sold and speaks the truth! Everyone run! https://twitter.com/realDonaldTrump/status/623677915415343104 ‚Ä¶"</t>
  </si>
  <si>
    <t>https://twitter.com/realDonaldTrump/status/623842582368534528</t>
  </si>
  <si>
    <t>" @ BAM4AU @ CNN @ realDonaldTrump @ LindseyGrahamSC keep punching, Donald! Trump it!! Trump is telling the truth!"</t>
  </si>
  <si>
    <t>https://twitter.com/realDonaldTrump/status/623844047392796672</t>
  </si>
  <si>
    <t>True, thanks.https://twitter.com/bobhutt/status/623586978945204224 ‚Ä¶</t>
  </si>
  <si>
    <t>https://twitter.com/realDonaldTrump/status/623858523412279296</t>
  </si>
  <si>
    <t>. @ GovernorPerry in my office last cycle playing nice and begging for my support and money. Hypocrite! https://instagram.com/p/5cPvgnmhdo/?taken-by=realdonaldtrump ‚Ä¶</t>
  </si>
  <si>
    <t>https://twitter.com/realDonaldTrump/status/623863040254021632</t>
  </si>
  <si>
    <t>I'm going to the BORDER tomorrow. Will be seeing some really brave people. Look forward to a big day!</t>
  </si>
  <si>
    <t>https://twitter.com/realDonaldTrump/status/623869868107022336</t>
  </si>
  <si>
    <t>Thank you @ chucktodd for your commentary last night on @ NBCNightlyNews. Very fair -- we are making progress together!</t>
  </si>
  <si>
    <t>https://twitter.com/realDonaldTrump/status/623904081287999488</t>
  </si>
  <si>
    <t>Via @BreitbartNews by @ BobPriceBBTX: ‚ÄúDONALD TRUMP HEADING TO TEXAS BORDER‚Äùhttp://www.breitbart.com/big-government/2015/07/21/exclusive-details-donald-trump-heading-to-texas-border/ ‚Ä¶</t>
  </si>
  <si>
    <t>@BreitbartNews @</t>
  </si>
  <si>
    <t>https://twitter.com/realDonaldTrump/status/623905580856528896</t>
  </si>
  <si>
    <t>‚ÄúDonald Trump on VA woes: ‚ÄòI‚Äôd fire everybody‚Äô; ‚Äòyou fix it by getting Trump elected‚Äô‚Äù http://www.washingtontimes.com/news/2015/jul/22/donald-trump-va-id-fire-everybody-you-fix-it-getti/ ‚Ä¶ via @ washtimes by @ dsherfinski</t>
  </si>
  <si>
    <t>https://twitter.com/realDonaldTrump/status/623911355737899009</t>
  </si>
  <si>
    <t>Obama still will keep all military recruitment centers &amp; bases Gun Free Zones! It has to stop. MILITARY LIVES MATTER!</t>
  </si>
  <si>
    <t>https://twitter.com/realDonaldTrump/status/623914513763565568</t>
  </si>
  <si>
    <t>Will be interviewed by @ andersoncooper on @ CNN tonight. Let‚Äôs see if he treats me fairly‚Äîenjoy!</t>
  </si>
  <si>
    <t>https://twitter.com/realDonaldTrump/status/623925416026316800</t>
  </si>
  <si>
    <t>Shouldn‚Äôt George Will have to give a disclaimer every time he is on Fox that his wife works for Scott Walker?</t>
  </si>
  <si>
    <t>https://twitter.com/realDonaldTrump/status/623931297698705408</t>
  </si>
  <si>
    <t>Let‚Äôs Trump the Establishment! We are no longer silent. We will Make America Great Again! https://www.donaldjtrump.com/</t>
  </si>
  <si>
    <t>https://twitter.com/realDonaldTrump/status/623939145992421376</t>
  </si>
  <si>
    <t>It's going to take an outsider to clean up after Clinton, Bush and Obama. Let's Make America Great Again!https://www.donaldjtrump.com/</t>
  </si>
  <si>
    <t>https://twitter.com/realDonaldTrump/status/623990461334728704</t>
  </si>
  <si>
    <t>Via @ CBNNews by @ TheBrodyFile: "Brody File Exclusive: Donald Trump Comes Out In Support Of 20 Week Abortion Ban" http://blogs.cbn.com/thebrodyfile/archive/2015/07/22/just-in-brody-file-exclusive-donald-trump-comes-out-in.aspx ‚Ä¶</t>
  </si>
  <si>
    <t>https://twitter.com/realDonaldTrump/status/624035899760881665</t>
  </si>
  <si>
    <t>" @ jimlibertarian: @ realDonaldTrump is leaving Rick Perry in the dust,and everyone else for that matter, Donald will be our next POTUS</t>
  </si>
  <si>
    <t>https://twitter.com/realDonaldTrump/status/624036035043962880</t>
  </si>
  <si>
    <t>" @ CherokeeShaman2: Donald Trump was Right ! McCain amongst other RNC's voted to cut US Military Veterans Pensions. https://twitter.com/CherokeeShaman2/status/624035085587648512/photo/1pic.twitter.com/DFUFUTIbxY "</t>
  </si>
  <si>
    <t>https://twitter.com/realDonaldTrump/status/624039780653903872</t>
  </si>
  <si>
    <t>. @ FrankLuntz knows nothing about me or my religion. Came to my office looking for work. I had NO interest. I will save the vets!</t>
  </si>
  <si>
    <t>https://twitter.com/realDonaldTrump/status/624041097900228608</t>
  </si>
  <si>
    <t>" @ BB1959_: @ FrankLuntz I am not impressed with Luntz. Never have been. What makes him an expert - he has a good racket going."</t>
  </si>
  <si>
    <t>https://twitter.com/realDonaldTrump/status/624041335780175872</t>
  </si>
  <si>
    <t>" @ bhill3333: We don't know Trump positions &amp; he's dominating polls. @ GOP should learn we don't want soft PC Focus Group driven speeches # GOP</t>
  </si>
  <si>
    <t>https://twitter.com/realDonaldTrump/status/624041402633187330</t>
  </si>
  <si>
    <t>" @ bitchpuuuhlease: @ realDonaldTrump @ FrankLuntz mr trump, thank you for getting the American people excited about politics again!!!"</t>
  </si>
  <si>
    <t>https://twitter.com/realDonaldTrump/status/624043819558924288</t>
  </si>
  <si>
    <t>. @ tedcruz you were terrific on @ seanhannity tonight. I am going to the border tomorrow.</t>
  </si>
  <si>
    <t>https://twitter.com/realDonaldTrump/status/624045741422604288</t>
  </si>
  <si>
    <t>" @ tarabernie: Hey @ realDonaldTrump check out Access Hollywood: http://ahwd.tv/EVI2nY " Thank you Dan Rather, we have just begun!</t>
  </si>
  <si>
    <t>https://twitter.com/realDonaldTrump/status/624046072403488769</t>
  </si>
  <si>
    <t>" @ gene70: @ realDonaldTrump @ macys America Hears You Donald!!! And The People You Are Running Against Will Hear All Of Us Soon! Donald Donald</t>
  </si>
  <si>
    <t>https://twitter.com/realDonaldTrump/status/624046374972182528</t>
  </si>
  <si>
    <t>" @ PATRIOT4657: @ megynkelly The other candidates are scared. Trump tells it like it is. Maybe rich, but talks like he is an everyday Joe"</t>
  </si>
  <si>
    <t>https://twitter.com/realDonaldTrump/status/624046726161285123</t>
  </si>
  <si>
    <t>"@RonNussbeck: @ Maxinerunner I am a veteran from Arizona John McCain voted to give illegal Aliens benefits &amp; take them from disabled Vets"</t>
  </si>
  <si>
    <t>@RonNussbeck @</t>
  </si>
  <si>
    <t>https://twitter.com/realDonaldTrump/status/624048146100977664</t>
  </si>
  <si>
    <t>. @ AC360 Has the absolutely worst anti-Trump talking heads on his show. Dopey writer O'brian knows nothing about me or my wealth. A waste!</t>
  </si>
  <si>
    <t>https://twitter.com/realDonaldTrump/status/624049925924487168</t>
  </si>
  <si>
    <t>" @ woodardralph31: @ gene70 @ Macys We the people are so tired of all the guys talking the same old same Donald will back up his words!!!!"</t>
  </si>
  <si>
    <t>https://twitter.com/realDonaldTrump/status/624050557829955584</t>
  </si>
  <si>
    <t>Boycott @ Macys, no guts, no glory. Besides, there are far better stores!</t>
  </si>
  <si>
    <t>https://twitter.com/realDonaldTrump/status/624056825558773760</t>
  </si>
  <si>
    <t>" @ GGGGGGG700: @ realDonaldTrump @ AC360 You just keep doing what you are doing Don. You have reignited my hope. Thank You, sir." Great.</t>
  </si>
  <si>
    <t>https://twitter.com/realDonaldTrump/status/624057125715755010</t>
  </si>
  <si>
    <t>" @ moekamerow: @ AC360 Anderson Cooper only wants to hear his answers. Mr. Trump tells the truth and can't be bought Democrat for Trump"</t>
  </si>
  <si>
    <t>https://twitter.com/realDonaldTrump/status/624070865274183680</t>
  </si>
  <si>
    <t>" @ akawhit1: @ Maxinerunner @RonNussbeck @ realDonaldTrump MCCAIN WHO? # Vets Give Donald Trump Standing Ovation http://www.thedailybeast.com/articles/2015/07/21/mccain-who-vets-slobber-over-trump.html?via=twitter_page ‚Ä¶ ‚Ä¶"</t>
  </si>
  <si>
    <t>@ @ @RonNussbeck @</t>
  </si>
  <si>
    <t>https://twitter.com/realDonaldTrump/status/624143740005949440</t>
  </si>
  <si>
    <t>" @ fedupwithgovern: Congress Can't Find Money for Veterans *Houses, Feeds, Educates, Provide Drs for illegals *Gives Iran over $200 Billion"</t>
  </si>
  <si>
    <t>https://twitter.com/realDonaldTrump/status/624149212796715008</t>
  </si>
  <si>
    <t>" @ 3rdedit: Media attacking you early this morning. A GOOD SIGN!America is proud of you for ignoring the MEDIA &amp; telling it like it is!"</t>
  </si>
  <si>
    <t>https://twitter.com/realDonaldTrump/status/624166285363015681</t>
  </si>
  <si>
    <t>What a waste of time being interviewed by @ andersoncooper when he puts on really stupid talking heads likeTim O'Brien-dumb guy with no clue!</t>
  </si>
  <si>
    <t>https://twitter.com/realDonaldTrump/status/624204207856439297</t>
  </si>
  <si>
    <t>. @ BillKristol Bill, your small and slightly failing magazine will be a giant success when you finally back Trump. Country will soar!</t>
  </si>
  <si>
    <t>https://twitter.com/realDonaldTrump/status/624208069057245184</t>
  </si>
  <si>
    <t>Getting ready to lift off for Laredo. Will land at 1:OO P.M. Should be exciting and informative!</t>
  </si>
  <si>
    <t>https://twitter.com/realDonaldTrump/status/624210787456950272</t>
  </si>
  <si>
    <t>" @ rox473: @ realDonaldTrump Keep telling it like it is. Refreshing no political BS"</t>
  </si>
  <si>
    <t>https://twitter.com/realDonaldTrump/status/624214253583646720</t>
  </si>
  <si>
    <t>" @ SanchezBrutus: Plz stay safe dear Sir, the World needs you.Your competition is no more presidential than an alley cat is a mountain lion."</t>
  </si>
  <si>
    <t>https://twitter.com/realDonaldTrump/status/624214340330221568</t>
  </si>
  <si>
    <t>" @ Kathe56Kat: @ realDonaldTrump please be careful" Thank you!</t>
  </si>
  <si>
    <t>https://twitter.com/realDonaldTrump/status/624215568191782912</t>
  </si>
  <si>
    <t>" @ LAgirlrebelyell:Safe travels DonaldTrump Can't wait to hear the report later today! TY for all you are doing to take this Country back</t>
  </si>
  <si>
    <t>https://twitter.com/realDonaldTrump/status/624218128013238272</t>
  </si>
  <si>
    <t>" @ MichaelCohen212 Michael Cohen on Wolf Blitzer # CNN @ wolfblitzer http://www.cnn.com/video/data/2.0/video/tv/2015/07/21/trump-takes-shots-at-rival-candidates.cnn.html ‚Ä¶ ‚Ä¶</t>
  </si>
  <si>
    <t>https://twitter.com/realDonaldTrump/status/624224476566323200</t>
  </si>
  <si>
    <t>True! https://twitter.com/Kathlee08380944/status/624221524703064064 ‚Ä¶</t>
  </si>
  <si>
    <t>https://twitter.com/realDonaldTrump/status/624227844684664832</t>
  </si>
  <si>
    <t>" @ Jaybaby63 Mr. Trump thank you! For having a clue and not being afraid of what others think or say about you. I want my country back!"</t>
  </si>
  <si>
    <t>https://twitter.com/realDonaldTrump/status/624228848637509633</t>
  </si>
  <si>
    <t>Thanks.https://twitter.com/Kemper_Paige/status/624226804337741824 ‚Ä¶</t>
  </si>
  <si>
    <t>https://twitter.com/realDonaldTrump/status/624230781024645120</t>
  </si>
  <si>
    <t>" @ themakaylamarie @ realDonaldTrump is exactly what we need. He says what the others are too afraid to say! I'm for him 110%." Thanks.</t>
  </si>
  <si>
    <t>https://twitter.com/realDonaldTrump/status/624235520915316737</t>
  </si>
  <si>
    <t>"@TheJordanHafizi @ realDonaldTrump is the only candidate that isn't politically correct and that speaks the truth on what's on his mind!"</t>
  </si>
  <si>
    <t>@TheJordanHafizi @</t>
  </si>
  <si>
    <t>https://twitter.com/realDonaldTrump/status/624267324305055744</t>
  </si>
  <si>
    <t>Great!https://twitter.com/phillygodfather/status/624266475566694400 ‚Ä¶</t>
  </si>
  <si>
    <t>https://twitter.com/realDonaldTrump/status/624310493230952453</t>
  </si>
  <si>
    <t>" @ grant_hose I like @ realDonaldTrump . He isn't fake. He tells you the truth not "what you wanna hear".</t>
  </si>
  <si>
    <t>https://twitter.com/realDonaldTrump/status/624315485404835840</t>
  </si>
  <si>
    <t>" @ tmautner1211 If all the Hispanics hate the @ realDonaldTrump, why was he surrounded by so many Hispanics at the border?"</t>
  </si>
  <si>
    <t>https://twitter.com/realDonaldTrump/status/624322488038633473</t>
  </si>
  <si>
    <t>" @ RTylerR4 Don't let the press put words in your mouth! @ realDonaldTrump Awesome job at the border! You're doing great!"</t>
  </si>
  <si>
    <t>https://twitter.com/realDonaldTrump/status/624339334729191424</t>
  </si>
  <si>
    <t>. @ bobbyjindal watched you on @ TeamCavuto. Made some excellent points. Best Wishes.</t>
  </si>
  <si>
    <t>https://twitter.com/realDonaldTrump/status/624401334494740480</t>
  </si>
  <si>
    <t>" @ Woodsy_gal: Been a long time since I've cared abt politics since the GOP been a disaster. That's changed bc of YOU. Love U! # Trump2016"</t>
  </si>
  <si>
    <t>https://twitter.com/realDonaldTrump/status/624402452863938560</t>
  </si>
  <si>
    <t>You‚Äôre just not getting there @ DanaPerino. Sometimes things just don‚Äôt work out, but don‚Äôt worry--- no problem!</t>
  </si>
  <si>
    <t>https://twitter.com/realDonaldTrump/status/624406907487428610</t>
  </si>
  <si>
    <t>Thoughts &amp; prayers with everyone in Lafayette, Louisiana this evening.</t>
  </si>
  <si>
    <t>https://twitter.com/realDonaldTrump/status/624408409761316865</t>
  </si>
  <si>
    <t>" @ facingeast52: @ realDonaldTrump Please be careful there, the boarder is a dangerous place according to those who live near there."</t>
  </si>
  <si>
    <t>https://twitter.com/realDonaldTrump/status/624408613570899968</t>
  </si>
  <si>
    <t>"@flanny1971: @ realDonaldTrump clearly puts this country first! Security, vets, economy and won't bow down to other world leaders!</t>
  </si>
  <si>
    <t>@flanny1971 @</t>
  </si>
  <si>
    <t>https://twitter.com/realDonaldTrump/status/624570551093338112</t>
  </si>
  <si>
    <t>" @ TitanicQueen @LadySandersfarm What frightens them abt Trump is his totally NON POLITICAL CORRECT nature~Donald is shaking up the house!"</t>
  </si>
  <si>
    <t>https://twitter.com/realDonaldTrump/status/624578800190406657</t>
  </si>
  <si>
    <t>" @ mitchellvii @ thehill @ slone Here's a crazy thought. Maybe Trump is gaining traction because HE'S RIGHT?"</t>
  </si>
  <si>
    <t>https://twitter.com/realDonaldTrump/status/624615301695410177</t>
  </si>
  <si>
    <t>Great read: ‚ÄúHow New York's Veterans Day Parade Became 'America's Parade'‚Äùhttp://www.businessinsider.com/history-of-nyc-veterans-day-parade-2013-11#ixzz3gRZM8wQn ‚Ä¶</t>
  </si>
  <si>
    <t>#ixzz3gRZM8wQn</t>
  </si>
  <si>
    <t>https://twitter.com/realDonaldTrump/status/624618921300103168</t>
  </si>
  <si>
    <t>. @ williebosshog watched you on @ foxandfriends. You were great and I appreciate the nice statements. I‚Äôm sending out for your new book now!</t>
  </si>
  <si>
    <t>https://twitter.com/realDonaldTrump/status/624620904836796416</t>
  </si>
  <si>
    <t>When will anyone be held accountable for the VA scandal? The politicians are experts in never facing any consequence.</t>
  </si>
  <si>
    <t>https://twitter.com/realDonaldTrump/status/624622286843199489</t>
  </si>
  <si>
    <t>DC has shrunk our military and exploded our country with debt. We can‚Äôt send another politician to the White Househttps://www.donaldjtrump.com/</t>
  </si>
  <si>
    <t>https://twitter.com/realDonaldTrump/status/624629669430738944</t>
  </si>
  <si>
    <t>I love Bluffton, SC, what a great place -- what great people.</t>
  </si>
  <si>
    <t>https://twitter.com/realDonaldTrump/status/624636805401452544</t>
  </si>
  <si>
    <t>Arriving to check out the border. https://instagram.com/p/5hxy7QmhUp/</t>
  </si>
  <si>
    <t>https://twitter.com/realDonaldTrump/status/624637008699375617</t>
  </si>
  <si>
    <t>From an amazing day on the border in Laredo. https://instagram.com/p/5hx45xmhUz/</t>
  </si>
  <si>
    <t>https://twitter.com/realDonaldTrump/status/624639363473915904</t>
  </si>
  <si>
    <t>Be sure to get a copy of @ williebosshog's new book, American Hunter.</t>
  </si>
  <si>
    <t>https://twitter.com/realDonaldTrump/status/624644833274109952</t>
  </si>
  <si>
    <t>It is time to send someone from the outside to fix DC from the inside. Let‚Äôs Make America Great Again!https://www.donaldjtrump.com/</t>
  </si>
  <si>
    <t>https://twitter.com/realDonaldTrump/status/624648326135287808</t>
  </si>
  <si>
    <t>"@gpavlik7 1/2 of new California driver‚Äôs licenses go to undocumented immigrants. Read the Sac' Bee, July 17th. Go get'em, Trump!"</t>
  </si>
  <si>
    <t>https://twitter.com/realDonaldTrump/status/624649197543944193</t>
  </si>
  <si>
    <t>" @ paulkellysr Mr Trump thanks for saying what millions are thinking. We need to turn America around if we want to save her."</t>
  </si>
  <si>
    <t>https://twitter.com/realDonaldTrump/status/624649956876525568</t>
  </si>
  <si>
    <t>" @ nozzero @ realDonaldTrump Finally someone who is not sugar coating the mess in this country!!!"</t>
  </si>
  <si>
    <t>https://twitter.com/realDonaldTrump/status/624650721024155648</t>
  </si>
  <si>
    <t>" @ DanScavino: Via Economist/YouGov 7‚Ä¢24‚Ä¢2015 # MakeAmericaGreatAgain # Trump2016"pic.twitter.com/GSXf8Tfzvn</t>
  </si>
  <si>
    <t>https://twitter.com/realDonaldTrump/status/624652963882115072</t>
  </si>
  <si>
    <t>True, thanks.https://twitter.com/roxyloveslucy/status/623588057418215426 ‚Ä¶</t>
  </si>
  <si>
    <t>https://twitter.com/realDonaldTrump/status/624655647976591362</t>
  </si>
  <si>
    <t>True! https://twitter.com/maeflowerzzz/status/623587041385803776 ‚Ä¶</t>
  </si>
  <si>
    <t>https://twitter.com/realDonaldTrump/status/624656142589894656</t>
  </si>
  <si>
    <t>" @ KimBredesen @ realDonaldTrump I appreciate that you don't apologize when someone is "offended" by what you say. # MakeAmericaGreatAgain"</t>
  </si>
  <si>
    <t>https://twitter.com/realDonaldTrump/status/624666907090751488</t>
  </si>
  <si>
    <t>. @ marklevinshow has written a great book, Plunder and Deceit. He powerfully analyzes issues that are crucial to us today. Read it!</t>
  </si>
  <si>
    <t>https://twitter.com/realDonaldTrump/status/624677764147335169</t>
  </si>
  <si>
    <t>Thank you @ DennisRodman. It's time to # MakeAmericaGreatAgain! I hope you are doing well!https://twitter.com/dennisrodman/status/624651124545581056 ‚Ä¶</t>
  </si>
  <si>
    <t>https://twitter.com/realDonaldTrump/status/624682208691908608</t>
  </si>
  <si>
    <t>Isn‚Äôt it amazing that @ Macys paid a massive fine for profiling African Americans--&amp; then criticized me for discussing illegal immigration!</t>
  </si>
  <si>
    <t>https://twitter.com/realDonaldTrump/status/624699154397327360</t>
  </si>
  <si>
    <t>Via @ BreitbartNews by @ NolteNC: "DONALD TRUMP SURGES TO COMMANDING LEAD IN POST-MCCAIN BACKLASH POLL"http://www.breitbart.com/big-government/2015/07/24/donald-trump-surges-in-post-mccain-backlash-poll/ ‚Ä¶</t>
  </si>
  <si>
    <t>https://twitter.com/realDonaldTrump/status/624890318534615040</t>
  </si>
  <si>
    <t>" @ OfficialTentBoy: Even young conservatives support @ realDonaldTrump because he is the right choice for this country and my generation"</t>
  </si>
  <si>
    <t>https://twitter.com/realDonaldTrump/status/624890843669876736</t>
  </si>
  <si>
    <t>" @ MYKALFURY: @ seanhannity @ realDonaldTrump I hear same doubters as I heard when Reagan ran against Carter. Press said he'd lose. Reagan WON.</t>
  </si>
  <si>
    <t>https://twitter.com/realDonaldTrump/status/624892077118234624</t>
  </si>
  <si>
    <t>" @ AndreaWeslien: # DEBATE @ seanhannity @ realDonaldTrump If not for Donald, who'd watch GOP upcoming debate? SOUR GRAPES</t>
  </si>
  <si>
    <t>https://twitter.com/realDonaldTrump/status/624897650157035520</t>
  </si>
  <si>
    <t>" @ lucascoon1: @ realDonaldTrump Reaganomics created 16 million new jobs and Trumpenomics will create 16 million more"</t>
  </si>
  <si>
    <t>https://twitter.com/realDonaldTrump/status/624904391020163072</t>
  </si>
  <si>
    <t>" @ ConnieHegel: @ realDonaldTrump if trump is not on that stage no one will watch" So true!</t>
  </si>
  <si>
    <t>https://twitter.com/realDonaldTrump/status/624905433627652096</t>
  </si>
  <si>
    <t>" @ hammetjohn: In my Lifetime I've Never Seen Americans Energized, Excited about Voting. @ realDonaldTrump Woke up about 300 Million people</t>
  </si>
  <si>
    <t>https://twitter.com/realDonaldTrump/status/624905839611113476</t>
  </si>
  <si>
    <t>" @ Shella_Bella: @ ConnieHegel MY GOD! WHY can't the GOP see that Trump is doing this solely 4 R country! He HAD a VERY comfortable life!"</t>
  </si>
  <si>
    <t>https://twitter.com/realDonaldTrump/status/624905907865059328</t>
  </si>
  <si>
    <t>" @ Operator1975: @ realDonaldTrump Please Mr. Trump keep the pressure on and bring change to this country!!!!!"</t>
  </si>
  <si>
    <t>https://twitter.com/realDonaldTrump/status/624907525431934977</t>
  </si>
  <si>
    <t>" @ GarethBale22: @ realDonaldTrump you're going to turn America around Donald I can feel it"</t>
  </si>
  <si>
    <t>https://twitter.com/realDonaldTrump/status/624907873781420032</t>
  </si>
  <si>
    <t>" @ sandrapatriot: @ stephenfhayes WHAT U REALLY SHOULD B ANGRY ABT IS THE INVASION OF MILLIONS OF ILLEGALS TKING OVER AMERICA! NOT DonaldTrump</t>
  </si>
  <si>
    <t>https://twitter.com/realDonaldTrump/status/624911432979755008</t>
  </si>
  <si>
    <t>Getting ready to go to Iowa today. Big crowd - will be a great day!</t>
  </si>
  <si>
    <t>https://twitter.com/realDonaldTrump/status/624914263757455360</t>
  </si>
  <si>
    <t>Big poll just out by @ TheEconomist has me in 1st. place by a lot. A great honor but we have a long way to go to MAKE AMERICA GREAT AGAIN!</t>
  </si>
  <si>
    <t>https://twitter.com/realDonaldTrump/status/624914662296059904</t>
  </si>
  <si>
    <t>" @ kerrygold1914: @ realDonaldTrump @ TheEconomist the Donald is crushing it"</t>
  </si>
  <si>
    <t>https://twitter.com/realDonaldTrump/status/624915364720312320</t>
  </si>
  <si>
    <t>" @ StoneZipper: @ stephenfhayes Donald Trump if he stops running for president he's not what we the people think he is." Will never happen!</t>
  </si>
  <si>
    <t>https://twitter.com/realDonaldTrump/status/624915616164659200</t>
  </si>
  <si>
    <t>"@energypryde: @ realDonaldTrump @ TheEconomist Trump in office restores US swagger."</t>
  </si>
  <si>
    <t>@energypryde @ @</t>
  </si>
  <si>
    <t>https://twitter.com/realDonaldTrump/status/624931238030262272</t>
  </si>
  <si>
    <t>The ultra liberal and seriously failing Des Moines Register is BEGGING my team for press credentials to my event in Iowa today-but they lie!</t>
  </si>
  <si>
    <t>https://twitter.com/realDonaldTrump/status/624935615449186304</t>
  </si>
  <si>
    <t>Isn't it funny that I am now #1 in the money losing @ HuffingtonPost (poll), and by a big margin. Dummy @ ariannahuff must be thrilled!</t>
  </si>
  <si>
    <t>https://twitter.com/realDonaldTrump/status/624970463106723841</t>
  </si>
  <si>
    <t>. @ Macy‚Äôs is a big contributor to @ PPFA . Anybody against Planned Parenthood should boycott racial profiling Macy‚Äôs.</t>
  </si>
  <si>
    <t>https://twitter.com/realDonaldTrump/status/624976148527742978</t>
  </si>
  <si>
    <t>. @ ShawnJohnson Congratulations on your engagement --- he is a lucky guy. You are a true winner and will be an amazing couple.</t>
  </si>
  <si>
    <t>https://twitter.com/realDonaldTrump/status/624987427808124928</t>
  </si>
  <si>
    <t>. @ ScottWalker despite your coming to my office to give me an award, your very dumb fundraiser hit me very hard--- not smart!</t>
  </si>
  <si>
    <t>https://twitter.com/realDonaldTrump/status/624991894762823680</t>
  </si>
  <si>
    <t>Supporters waiting to hear me speak in Oskaloosa, Iowa. # MakeAmericaGreatAgain https://instagram.com/p/5kTRcxmhcR/</t>
  </si>
  <si>
    <t>https://twitter.com/realDonaldTrump/status/624995569757519872</t>
  </si>
  <si>
    <t>Packed venue of people who want to # MakeAmericaGreatAgain https://instagram.com/p/5kU8aOmhf-/</t>
  </si>
  <si>
    <t>https://twitter.com/realDonaldTrump/status/625111135042281472</t>
  </si>
  <si>
    <t>Great success in Iowa today. Fantastic sold out crowd. Will be back soon!</t>
  </si>
  <si>
    <t>https://twitter.com/realDonaldTrump/status/625116052440137728</t>
  </si>
  <si>
    <t>Always great to speak with Veterans - our nation's heroes. We will Make America Great Again!pic.twitter.com/P58AGMmBwY</t>
  </si>
  <si>
    <t>https://twitter.com/realDonaldTrump/status/625123443118358528</t>
  </si>
  <si>
    <t>" @ gqforbes: TRUMP ON JOBS. pls rt http://garyforbes.wix.com/blog @ realDonaldTrump https://twitter.com/gqforbes/status/625123047687720961/photo/1pic.twitter.com/e7CWiHj95r "</t>
  </si>
  <si>
    <t>https://twitter.com/realDonaldTrump/status/625123522315186176</t>
  </si>
  <si>
    <t>" @ RustyOsborne15: @ realDonaldTrump you got my vote" Thanks.</t>
  </si>
  <si>
    <t>https://twitter.com/realDonaldTrump/status/625123822853844992</t>
  </si>
  <si>
    <t>" @ twendencyUSA: # Twendency Tweet of the Hour in USA politics # 9pm by @ realDonaldTrump https://www.twitter.com/realDonaldTrump/status/625116052440137728 ‚Ä¶ http://usa.twendency.com/ "</t>
  </si>
  <si>
    <t>https://twitter.com/realDonaldTrump/status/625124026894184448</t>
  </si>
  <si>
    <t>" @ CoachAbda: Please don't change a thing. Your attitude is exactly what this country needs.No tip-toeing, this man tells it how it is!"</t>
  </si>
  <si>
    <t>https://twitter.com/realDonaldTrump/status/625124672229781504</t>
  </si>
  <si>
    <t>" @ YossiGestetner: Whoa! @ realDonaldTrump shoots up to 28% in YouGov from 15% two wks ago; outperforms McCain in favorables among Vets. Great</t>
  </si>
  <si>
    <t>https://twitter.com/realDonaldTrump/status/625124708304953344</t>
  </si>
  <si>
    <t>" @ dc1a7ce3d7f7402: @ realDonaldTrump veterans for Trump 2016"</t>
  </si>
  <si>
    <t>https://twitter.com/realDonaldTrump/status/625124988480307201</t>
  </si>
  <si>
    <t>" @ TriciaNC1: @ Centaur6D If I were Walker, I'd be afraid of Trump outing his 14 yr support of amnesty, benefits, pathway for illegals"</t>
  </si>
  <si>
    <t>https://twitter.com/realDonaldTrump/status/625125472297439232</t>
  </si>
  <si>
    <t>" @ g_pluth: @ RedNationRising Hats off to @ realDonaldTrump for sticking it to liberal msm. @ DMRegister" A horrible newspaper, failing badly.</t>
  </si>
  <si>
    <t>https://twitter.com/realDonaldTrump/status/625125795195920384</t>
  </si>
  <si>
    <t>" @ Foshay504: @ greta DonaldTrump-Love him! It's time to run America like a business. We've given all our wealth to China n Mexico!! No more!</t>
  </si>
  <si>
    <t>https://twitter.com/realDonaldTrump/status/625125907158683648</t>
  </si>
  <si>
    <t>" @ otto2468: @ realDonaldTrump He built up his company to be prosperous and successful. Why can't he do the same with America? # Trump2016"</t>
  </si>
  <si>
    <t>https://twitter.com/realDonaldTrump/status/625126136461291521</t>
  </si>
  <si>
    <t>" @ HL3tweets: @ CoachAbda Trump is the only candidate who doesn't test his statements before focus groups to be sure no one is offended. True</t>
  </si>
  <si>
    <t>https://twitter.com/realDonaldTrump/status/625126394075418624</t>
  </si>
  <si>
    <t>" @ ZacharySmitty: @ realDonaldTrump I just listened to this speech and loved it!"</t>
  </si>
  <si>
    <t>https://twitter.com/realDonaldTrump/status/625126428632317952</t>
  </si>
  <si>
    <t>" @ RICHMCLOUGHLIN: @ realDonaldTrump @ YossiGestetner GIVE THEM HELL."</t>
  </si>
  <si>
    <t>https://twitter.com/realDonaldTrump/status/625126577135841280</t>
  </si>
  <si>
    <t>" @ KingSchnabel: @ realDonaldTrump College students love trump. Never change." Great.</t>
  </si>
  <si>
    <t>https://twitter.com/realDonaldTrump/status/625126611009052673</t>
  </si>
  <si>
    <t>" @ guthrie_kelley: @ realDonaldTrump AMEN. Thank you Trump"</t>
  </si>
  <si>
    <t>https://twitter.com/realDonaldTrump/status/625126907680571392</t>
  </si>
  <si>
    <t>" @ Hturne: @ realDonaldTrump vets tired of McCain using them as talking points and photo ops, AND NOTHING BEING DONE."</t>
  </si>
  <si>
    <t>https://twitter.com/realDonaldTrump/status/625128359572426752</t>
  </si>
  <si>
    <t>. @ ScottWalker is a nice guy, but not presidential material. Wisconsin is in turmoil, borrowing to the hilt, and doing poorly in jobs etc.</t>
  </si>
  <si>
    <t>https://twitter.com/realDonaldTrump/status/625135247512989696</t>
  </si>
  <si>
    <t>" @ Faithful_USA: I'm a 10th generation American of Spanish descent I support DonaldTrump Hispanic DOESN'T mean ILLEGAL # MakeAmericaGreatAgain</t>
  </si>
  <si>
    <t>https://twitter.com/realDonaldTrump/status/625135670319783936</t>
  </si>
  <si>
    <t>" @ ModerateMic: .DonaldTrump: Ask @ ScottWalker why he left 1,000+ WI jobs on the table due to a political deal with the @ paysbig Potawatomi</t>
  </si>
  <si>
    <t>https://twitter.com/realDonaldTrump/status/625135775567466496</t>
  </si>
  <si>
    <t>"@WalterWhfla: @ realDonaldTrump unless u got cheese for brains you are not voting for walker ! NEXT"</t>
  </si>
  <si>
    <t>@WalterWhfla @</t>
  </si>
  <si>
    <t>https://twitter.com/realDonaldTrump/status/625137122614378496</t>
  </si>
  <si>
    <t>" @ _John_Handel: @ realDonaldTrump @ ScottWalker and Walker is destroying once great Wisconsin universities.</t>
  </si>
  <si>
    <t>https://twitter.com/realDonaldTrump/status/625137360091652096</t>
  </si>
  <si>
    <t>" @ Brammz3: In full support of @ realDonaldTrump for # POTUS! No reason he shouldn't win the @ GOP nomination. # MakeAmericaGreatAgain # Trump2016</t>
  </si>
  <si>
    <t>https://twitter.com/realDonaldTrump/status/625268583342456832</t>
  </si>
  <si>
    <t>" @ bluestarwindow: @ realDonaldTrump @bdean1468 Putin knows that Obama is a danger to the world. Putin will respect President Trump" True!</t>
  </si>
  <si>
    <t>https://twitter.com/realDonaldTrump/status/625268819930558465</t>
  </si>
  <si>
    <t>" @ EOetzel: @ peddoc63 @ realDonaldTrump JebBush I think we the people would prefer many other choices over jeb...."</t>
  </si>
  <si>
    <t>https://twitter.com/realDonaldTrump/status/625269369967349761</t>
  </si>
  <si>
    <t>" @ DavidKyleOnline: @ realDonaldTrump attack Walker on Common Core. State grassroots not happy with him on CC inaction."</t>
  </si>
  <si>
    <t>https://twitter.com/realDonaldTrump/status/625269520077332481</t>
  </si>
  <si>
    <t>" @ about_life: @ realDonaldTrump I Luv America 4 Trump 2016 - Let‚Äôs Make America Great Again! - iluvamerica4trump2016@gmail.com"</t>
  </si>
  <si>
    <t>https://twitter.com/realDonaldTrump/status/625269852836642816</t>
  </si>
  <si>
    <t>" @ about_life: @ realDonaldTrump Silent Warriors 4 Trump 2016 - Vets! Let‚Äôs Take America Back! - silentwarriors4trump2016@gmail.com"</t>
  </si>
  <si>
    <t>https://twitter.com/realDonaldTrump/status/625270640635977728</t>
  </si>
  <si>
    <t>" @ Agent_54 @ theblaze @ pretrim10 MSM can't push DonaldTrump around. http://agent54nsa.blogspot.com/2014/01/game-show.html ‚Ä¶ No More PC Political Hacks! https://twitter.com/Agent_54/status/625264777829351424/photo/1pic.twitter.com/6XsgLPKugY</t>
  </si>
  <si>
    <t>https://twitter.com/realDonaldTrump/status/625270879497400320</t>
  </si>
  <si>
    <t>" @ fubaglady: . @ npomalley @ YossiGestetner You understand McCain is a RINO Senator who voters can't stand &amp; who's over stayed his welcome?"</t>
  </si>
  <si>
    <t>https://twitter.com/realDonaldTrump/status/625271298718081024</t>
  </si>
  <si>
    <t>" @ about_life: Politician Have Been Running(Ruining) America For Years; Lets Change That Now -Trump 2016 - iluvamerica4trump2016@gmail.com"</t>
  </si>
  <si>
    <t>https://twitter.com/realDonaldTrump/status/625271349028745216</t>
  </si>
  <si>
    <t>" @ billyjowiggins: @ realDonaldTrump The lion does not concern himself with the opinion of sheep"</t>
  </si>
  <si>
    <t>https://twitter.com/realDonaldTrump/status/625271449926901760</t>
  </si>
  <si>
    <t>" @ PaulaDuvall2: Outsider Donald Trump assesses &amp; addresses major American problems. What has Congress been doing for the past 7 years?"</t>
  </si>
  <si>
    <t>https://twitter.com/realDonaldTrump/status/625271504620638208</t>
  </si>
  <si>
    <t>" @ DDiTarant: America needs @ realDonaldTrump ! # Trump2016 # BuildTheFence # MakeAmericaGreatAgain"</t>
  </si>
  <si>
    <t>https://twitter.com/realDonaldTrump/status/625271689761419264</t>
  </si>
  <si>
    <t>" @ Man_In_The_Hole: "Our leaders are dummies. They don't know what's going on. It's true, they're incompetent. # Trump # MakeAmericaGreatAgain"</t>
  </si>
  <si>
    <t>https://twitter.com/realDonaldTrump/status/625477224750260225</t>
  </si>
  <si>
    <t>" @ luismp77: @ realDonaldTrump Team Trump all the way!"</t>
  </si>
  <si>
    <t>https://twitter.com/realDonaldTrump/status/625477401242398720</t>
  </si>
  <si>
    <t>" @ sorensen_ao: @ HuffPostUKPol @ realDonaldTrump # DonaldTrump will shake up politics like no other ever could or will. # InterestingTimesAhead"</t>
  </si>
  <si>
    <t>https://twitter.com/realDonaldTrump/status/625477544964440068</t>
  </si>
  <si>
    <t>"@eddiebrognano: ScottWalker THANK YOU FOR SAYING WHAT THE MEDIA HASNT SAID ABOUT WALKER. Wisconsin is a hot mess and it's his fault."</t>
  </si>
  <si>
    <t>https://twitter.com/realDonaldTrump/status/625477601541390336</t>
  </si>
  <si>
    <t>" @ bluestarwindow: @bdean1468 @ realDonaldTrump @ twendencyUSA We SHALL make America great again."</t>
  </si>
  <si>
    <t>@ @bdean1468 @ @</t>
  </si>
  <si>
    <t>https://twitter.com/realDonaldTrump/status/625477744730710016</t>
  </si>
  <si>
    <t>" @ PaulaDuvall2: Washington politicians are either dishonest or incompetent. Must be, since 7 yrs of LAWLESSNESS in WH are ignored."</t>
  </si>
  <si>
    <t>https://twitter.com/realDonaldTrump/status/625477818596618240</t>
  </si>
  <si>
    <t>" @ Arful1dodger: @ realDonaldTrump I know seniors that are in 70s and go to shooting ranges weekly to protect their family and self !"</t>
  </si>
  <si>
    <t>https://twitter.com/realDonaldTrump/status/625478108423004169</t>
  </si>
  <si>
    <t>" @ PaulaDuvall2: Before Mr. Trump's Presidential bid, I was leaning toward Walker! Glad I was saved from stepping in something TERRIBLE."</t>
  </si>
  <si>
    <t>https://twitter.com/realDonaldTrump/status/625478235804073984</t>
  </si>
  <si>
    <t>" @ SilverSharen: Obama is in Africa pledging 1billion dollars to help them. How about that money to help America. Trump for POTUS."</t>
  </si>
  <si>
    <t>https://twitter.com/realDonaldTrump/status/625478912513024000</t>
  </si>
  <si>
    <t>" @ bollweevil51: @ realDonaldTrump Great speech in Iowa....Obama/Kerry throw Israel under the bus."</t>
  </si>
  <si>
    <t>https://twitter.com/realDonaldTrump/status/625479083053420544</t>
  </si>
  <si>
    <t>" @ BfgBobgrant: @ realDonaldTrump @ hammetjohn I've been awake, but now see a chance of real hope with Trump."</t>
  </si>
  <si>
    <t>https://twitter.com/realDonaldTrump/status/625479125483036673</t>
  </si>
  <si>
    <t>" @ BfgBobgrant: @ realDonaldTrump @ Operator1975 Agreed! We need you!"</t>
  </si>
  <si>
    <t>https://twitter.com/realDonaldTrump/status/625481341006671872</t>
  </si>
  <si>
    <t>" @ MitchPrefach: DonaldTrump Iowa speech excellent. Particularly the end about Israel and Iran. More foreign policy please. You have my vote.</t>
  </si>
  <si>
    <t>https://twitter.com/realDonaldTrump/status/625482024107810816</t>
  </si>
  <si>
    <t>" @ rp53pierce: @ realDonaldTrump Mr Trump you're a breath of fresh air all these career politicians are not doing the business for the people"</t>
  </si>
  <si>
    <t>https://twitter.com/realDonaldTrump/status/625718345325744128</t>
  </si>
  <si>
    <t>Thank you, Wayne Root -- we will # MakeAmericaGreatAgain!http://www.theblaze.com/contributions/donald-trumps-mouth-is-a-nuclear-weapon/ ‚Ä¶</t>
  </si>
  <si>
    <t>https://twitter.com/realDonaldTrump/status/625719546968702976</t>
  </si>
  <si>
    <t>Thank you, Greta.https://twitter.com/greta/status/625651335241842692 ‚Ä¶</t>
  </si>
  <si>
    <t>https://twitter.com/realDonaldTrump/status/625719965090488320</t>
  </si>
  <si>
    <t>" @ AlexPagliano Caught @ realDonaldTrump's speech from Iowa. Why is the media portraying him so poorly? Guy has passion, great ideas."</t>
  </si>
  <si>
    <t>https://twitter.com/realDonaldTrump/status/625721118230474753</t>
  </si>
  <si>
    <t>Great news, I‚Äôm now leading in most polls w/ new CNN poll also having me #1. NBC, I am #1 in NH by a lot, #2 in Iowa, close &amp; gaining.</t>
  </si>
  <si>
    <t>#1 #1 #2</t>
  </si>
  <si>
    <t>https://twitter.com/realDonaldTrump/status/625727665903898624</t>
  </si>
  <si>
    <t>When people find out how bad a job Scott Walker has done in WI, they won‚Äôt be voting for him. Massive deficit, bad jobs forecast, a mess.</t>
  </si>
  <si>
    <t>https://twitter.com/realDonaldTrump/status/625728738920153088</t>
  </si>
  <si>
    <t>" @ jimlibertarian @ grantrobertb @ MichaelCohen212 you're damn right we want the truth,we've been lied to 4 years and we've had it. # Trump2016"</t>
  </si>
  <si>
    <t>https://twitter.com/realDonaldTrump/status/625734308066668544</t>
  </si>
  <si>
    <t>" @ yankee31210 If career politicians would think past their own egos, they'd know why @ realDonaldTrump is resonating w/ppl."</t>
  </si>
  <si>
    <t>https://twitter.com/realDonaldTrump/status/625735772767920128</t>
  </si>
  <si>
    <t>" @ Cj112Connie I don't get the media??Trump is ahead in every poll, but won't give him credit, they say he won't make it?? 60% of us say yes"</t>
  </si>
  <si>
    <t>https://twitter.com/realDonaldTrump/status/625736562211426305</t>
  </si>
  <si>
    <t>" @ Old_Skool_Photo @ realDonaldTrump We're with you, Mr. Trump.... The country needs your straight forward, no BS style!"</t>
  </si>
  <si>
    <t>https://twitter.com/realDonaldTrump/status/625737299406536704</t>
  </si>
  <si>
    <t>" @ scorpio5053 @ realDonaldTrump is the real deal. Hes not running for his health. Believes in the Red White &amp; Blue. @ UnitedCitizen01"</t>
  </si>
  <si>
    <t>https://twitter.com/realDonaldTrump/status/625737518621851649</t>
  </si>
  <si>
    <t>" @ MDTaylorJr Everyone else have fun being politically correct. Meanwhile, @ realDonaldTrump is speaking the truth. # Trump2016"</t>
  </si>
  <si>
    <t>https://twitter.com/realDonaldTrump/status/625740256743161856</t>
  </si>
  <si>
    <t>. @ SteveRattner While I think you should have gone to prison for what you did, I guess Obama saved you. But watch ‚Äì I will win!</t>
  </si>
  <si>
    <t>https://twitter.com/realDonaldTrump/status/625743861277659136</t>
  </si>
  <si>
    <t>"@Read_my_note No wonder why @ realDonaldTrump is ahead in the presidential polls.. People are tired of the same old crap from Washington!"</t>
  </si>
  <si>
    <t>@Read_my_note @</t>
  </si>
  <si>
    <t>https://twitter.com/realDonaldTrump/status/625745101160103937</t>
  </si>
  <si>
    <t>Thanks.https://twitter.com/JONTHORNBURG/status/625668615950340097 ‚Ä¶</t>
  </si>
  <si>
    <t>https://twitter.com/realDonaldTrump/status/625745369188671488</t>
  </si>
  <si>
    <t>"@TomMcPeek More people r gravitating to @ realDonaldTrump because they're tired of all the usual BS"</t>
  </si>
  <si>
    <t>@TomMcPeek @</t>
  </si>
  <si>
    <t>https://twitter.com/realDonaldTrump/status/625748584709885956</t>
  </si>
  <si>
    <t>Via @ nytpolitics by @ AshleyRParker: ‚ÄúStrong Showings for Donald Trump in Iowa and New Hampshire Polls‚Äùhttp://www.nytimes.com/politics/first-draft/2015/07/26/strong-showings-for-donald-trump-in-iowa-and-new-hampshire-polls/ ‚Ä¶</t>
  </si>
  <si>
    <t>https://twitter.com/realDonaldTrump/status/625748754684116992</t>
  </si>
  <si>
    <t>‚ÄúIowans Drawn to Donald Trump Praise His Antiestablishment Bent‚Äù http://www.wsj.com/articles/iowans-drawn-to-donald-trump-praise-his-antiestablishment-bent-1437945968 ‚Ä¶ via @ WSJ by @ heatherhaddon &amp; @ reidepstein</t>
  </si>
  <si>
    <t>https://twitter.com/realDonaldTrump/status/625753618797457408</t>
  </si>
  <si>
    <t>We must build a wall to secure our border. It will save lives and help Make America Great Again!https://www.donaldjtrump.com/</t>
  </si>
  <si>
    <t>https://twitter.com/realDonaldTrump/status/625755141682122753</t>
  </si>
  <si>
    <t>Veterans, please call 855- VETS- 352 or email address veterans@donaldtrump.com to share your stories about the need to reform the VA.</t>
  </si>
  <si>
    <t>https://twitter.com/realDonaldTrump/status/625761359179984898</t>
  </si>
  <si>
    <t>Thanks Lou.https://twitter.com/loudobbsnews/status/625757637167034368 ‚Ä¶</t>
  </si>
  <si>
    <t>https://twitter.com/realDonaldTrump/status/625763412333719552</t>
  </si>
  <si>
    <t>" @ ScoodieGolden Twitter loves Trump. 1000's of retweets for Mr. Trump while @ ScottWalker gets 5 to 10 # MakeAmericaGreatAgain!"</t>
  </si>
  <si>
    <t>https://twitter.com/realDonaldTrump/status/625772928416763904</t>
  </si>
  <si>
    <t>. @ GovernorSununu who couldn't get elected dog catcher in NH forgot to mention my phenomenal biz success rate: 99.2%https://twitter.com/RonaldGorr1/status/625660440664616960 ‚Ä¶</t>
  </si>
  <si>
    <t>https://twitter.com/realDonaldTrump/status/625775972160290817</t>
  </si>
  <si>
    <t>" @ AmyMek The Media hates Trump b/c he's a Proud American Entrepreneur who loves his country, wants others 2 succeed &amp; calls out their lies"</t>
  </si>
  <si>
    <t>https://twitter.com/realDonaldTrump/status/625783437220282368</t>
  </si>
  <si>
    <t>I own Turnberry, in Scotland, one of great resorts in world. Women‚Äôs British Open there this week. I‚Äôll go for two days &amp; back on trail.</t>
  </si>
  <si>
    <t>https://twitter.com/realDonaldTrump/status/625784624283787264</t>
  </si>
  <si>
    <t>Be in Turnberry on Thurs AM for start of Women's British Open, one of world's great golf tournaments. Back soon to # MakeAmericaGreatAgain!</t>
  </si>
  <si>
    <t>https://twitter.com/realDonaldTrump/status/625785228796260353</t>
  </si>
  <si>
    <t>I‚Äôll be on @ seanhannity tonight at 10 PM and look forward to it. Lots to discuss! Enjoy.</t>
  </si>
  <si>
    <t>https://twitter.com/realDonaldTrump/status/625811106985037824</t>
  </si>
  <si>
    <t>" @ moses11211: Donald Trump leads in new # GOP polls.. @ foxandfriends @ realDonaldTrump pic.twitter.com/lVNSZmY9La"</t>
  </si>
  <si>
    <t>https://twitter.com/realDonaldTrump/status/625816370849181696</t>
  </si>
  <si>
    <t>Boston's Mayor Walsh wasted a lot of time and money on going for the Olympics, and then he gave up. I don't want him negotiating for me!</t>
  </si>
  <si>
    <t>https://twitter.com/realDonaldTrump/status/625817348264562688</t>
  </si>
  <si>
    <t>Will be interviewed tonight on @ seanhannity at 10:00. There is so much to talk about!</t>
  </si>
  <si>
    <t>https://twitter.com/realDonaldTrump/status/625838055782510592</t>
  </si>
  <si>
    <t>" @ LifeZette:Jeb &amp; Hillary could stand to learn a thing or two from @ realDonaldTrump about making America great againhttp://bit.ly/1DJ1O1X</t>
  </si>
  <si>
    <t>https://twitter.com/realDonaldTrump/status/625840156516483072</t>
  </si>
  <si>
    <t>" @ robertaritzen: @ AnnCoulter @ seanhannity We love him! I love his truth telling. That he's so real and calls it how he sees it. # Trump2016"</t>
  </si>
  <si>
    <t>https://twitter.com/realDonaldTrump/status/625867062351687680</t>
  </si>
  <si>
    <t>Thank you @ scottienhughes for the great job you did on @ CNN. Great energy and smarts! I will not let you down.</t>
  </si>
  <si>
    <t>https://twitter.com/realDonaldTrump/status/625868192506888192</t>
  </si>
  <si>
    <t>. @ TheBrodyFile was fantastic tonight on @ CNN. Thank you, we will MAKE AMERICA GREAT AGAIN!</t>
  </si>
  <si>
    <t>https://twitter.com/realDonaldTrump/status/625869142592212992</t>
  </si>
  <si>
    <t>" @ USARestoring: @ HillaryClinton's toast. Dems had better get the"B Team" off the bench. @ TGowdySC for Attorney General under President Trump</t>
  </si>
  <si>
    <t>https://twitter.com/realDonaldTrump/status/625869427377065984</t>
  </si>
  <si>
    <t>" @ Whitejl0111: @ FoxNews @ realDonaldTrump McCain hasn't done anything for the Vets; fact! He only talks about himself! "</t>
  </si>
  <si>
    <t>https://twitter.com/realDonaldTrump/status/625879958628474880</t>
  </si>
  <si>
    <t>" @ dc1a7ce3d7f7402: @ michaeljohns @ realDonaldTrump veterans for Trump 2016"</t>
  </si>
  <si>
    <t>https://twitter.com/realDonaldTrump/status/626037537350524928</t>
  </si>
  <si>
    <t>" @ thehill @ realDonaldTrump The people of NH know what the American people know: Trump is the only one with any CLUE about how to fix things"</t>
  </si>
  <si>
    <t>https://twitter.com/realDonaldTrump/status/626054033158066176</t>
  </si>
  <si>
    <t>After all is said and done, more is said than done. -- Aesop</t>
  </si>
  <si>
    <t>https://twitter.com/realDonaldTrump/status/626060739850203136</t>
  </si>
  <si>
    <t>Thank you @ mcuban for your nice words. I am rapidly becoming a @ dallasmavs fan!https://twitter.com/foxandfriends/status/626007496293904384 ‚Ä¶</t>
  </si>
  <si>
    <t>https://twitter.com/realDonaldTrump/status/626065365236363264</t>
  </si>
  <si>
    <t>We must protect our veterans. # MakeAmericaGreatAgain https://instagram.com/p/5r7bI3Ghdh/</t>
  </si>
  <si>
    <t>https://twitter.com/realDonaldTrump/status/626068052891836416</t>
  </si>
  <si>
    <t>My @ FoxNews int. with @ seanhannity on Obama being all talk &amp; no action &amp; making America Great Again! http://insider.foxnews.com/2015/07/27/donald-trump-slams-president-obama-incompetent-politicians-hannity ‚Ä¶</t>
  </si>
  <si>
    <t>https://twitter.com/realDonaldTrump/status/626071954550857728</t>
  </si>
  <si>
    <t>Via @ politico by ‚ÄúPoll: Trump has twice the support of Bush in New Hampshire‚Äùhttp://www.politico.com/story/2015/07/donald-trump-2016-new-hampshire-poll-jeb-bush-120708.html ‚Ä¶</t>
  </si>
  <si>
    <t>https://twitter.com/realDonaldTrump/status/626079024373202946</t>
  </si>
  <si>
    <t>. # IranDeal will go down as one of the dumbest &amp; most dangerous misjudgments ever entered into in history of our country‚Äîincompetent leader!</t>
  </si>
  <si>
    <t>https://twitter.com/realDonaldTrump/status/626090075445563392</t>
  </si>
  <si>
    <t>Via cnsnews by @ SJonesCNS: ‚ÄúTrump Explains His Appeal: 'People Are Tired...Of These Incompetent Politicians'‚Äùhttp://cnsnews.com/news/article/susan-jones/trump-explains-his-appeal-people-are-tiredof-these-incompetent-politicians ‚Ä¶</t>
  </si>
  <si>
    <t>https://twitter.com/realDonaldTrump/status/626092670801309696</t>
  </si>
  <si>
    <t>‚Äú @ marklevinshow: ‚ÄòPLUNDER AND DECEIT‚Äô‚Äù http://spectator.org/articles/63594/mark-levin-%E2%80%98plunder-and-deceit%E2%80%99 ‚Ä¶ via @ AmSpec by @JeffJlpa1</t>
  </si>
  <si>
    <t>https://twitter.com/realDonaldTrump/status/626099804746219520</t>
  </si>
  <si>
    <t>Via @ limbaugh: ‚ÄúTrump Doubled Down -- and It Worked‚Äùhttp://www.rushlimbaugh.com/daily/2015/07/27/trump_doubled_down_and_it_worked ‚Ä¶</t>
  </si>
  <si>
    <t>https://twitter.com/realDonaldTrump/status/626104985571491840</t>
  </si>
  <si>
    <t>Obama‚Äôs nuclear deal with the Iranians will lead to a nuclear arms race in the Middle East. It has to be stopped.</t>
  </si>
  <si>
    <t>https://twitter.com/realDonaldTrump/status/626111367603294208</t>
  </si>
  <si>
    <t>We can make Washington work for us. It‚Äôs time for real leadership. Let‚Äôs # MakeAmericaGreatAgain!https://www.donaldjtrump.com/</t>
  </si>
  <si>
    <t>https://twitter.com/realDonaldTrump/status/626116620646264833</t>
  </si>
  <si>
    <t>‚ÄúGovernment's first duty is to protect the people, not run their lives.‚Äù ‚Äì Ronald Reagan</t>
  </si>
  <si>
    <t>https://twitter.com/realDonaldTrump/status/626125709606580224</t>
  </si>
  <si>
    <t>While I‚Äôm beating my opponents in the polls, I‚Äôm also beating lobbyists, special interests &amp; donors that are supporting them with billions.</t>
  </si>
  <si>
    <t>https://twitter.com/realDonaldTrump/status/626140315116830721</t>
  </si>
  <si>
    <t>A nation WITHOUT BORDERS is not a nation at all. We must have a wall. The rule of law matters. Jeb just doesn‚Äôt get it.</t>
  </si>
  <si>
    <t>https://twitter.com/realDonaldTrump/status/626162593988759552</t>
  </si>
  <si>
    <t>Via @ BreitbartNews by @ mboyle1: "TRUMP: OBAMA SHOULDN‚ÄôT ATTACK AMERICANS OVERSEAS, HILLARY‚ÄôS EMAIL WAS ‚ÄòCRIMINAL"http://www.breitbart.com/big-government/2015/07/28/exclusive-trump-obama-shouldnt-attack-americans-overseas-hillarys-email-was-criminal-smears-against-me-vicious-but-ineffective/ ‚Ä¶</t>
  </si>
  <si>
    <t>https://twitter.com/realDonaldTrump/status/626255224341196800</t>
  </si>
  <si>
    <t>" @ AnnCoulter: .DonaldTrump leads w/ Hispanics. Christie, who supported in-state tuition 4 illegals -scrape bottom. http://bit.ly/1HZwHU0 "</t>
  </si>
  <si>
    <t>https://twitter.com/realDonaldTrump/status/626353485303410688</t>
  </si>
  <si>
    <t>Public Policy Polling (PPP) has just come out with a major poll putting me #1 with Hispanics - leading all Republican candidates.Told you so</t>
  </si>
  <si>
    <t>https://twitter.com/realDonaldTrump/status/626354370150563840</t>
  </si>
  <si>
    <t>" @ jan102345678: @ realDonaldTrump Mr.Trump,I am thrilled you are running for President of USA.You are the only man for the job!!!</t>
  </si>
  <si>
    <t>https://twitter.com/realDonaldTrump/status/626368678343364609</t>
  </si>
  <si>
    <t>. @ CNN &amp; @ CNNPolitics did not say that lawyer Beck lost the case and I got legal fees. Also, she wanted to breast pump in front of me at dep.</t>
  </si>
  <si>
    <t>https://twitter.com/realDonaldTrump/status/626369805432553472</t>
  </si>
  <si>
    <t>Lawyer Elizabeth Beck was easy for me to beat. Ask her clients if they are happy with her results against me. Got total win and legal fees.</t>
  </si>
  <si>
    <t>https://twitter.com/realDonaldTrump/status/626371654541778944</t>
  </si>
  <si>
    <t>.CNN &amp; @ CNNPolitics Lawyer Elizabeth Beck did a terrible job against me, she lost (I even got legal fees). I loved beating her,she was easy</t>
  </si>
  <si>
    <t>https://twitter.com/realDonaldTrump/status/626372849301876736</t>
  </si>
  <si>
    <t>. @ CNN Why is somebody (Beck) I beat so soundly all of a sudden an expert on Donald Trump (all over television). She knows nothing about me.</t>
  </si>
  <si>
    <t>https://twitter.com/realDonaldTrump/status/626375770856927232</t>
  </si>
  <si>
    <t>So many people who know nothing about me are commenting all over T.V. and the media as though they have great D.J.T. insight. Know NOTHING!</t>
  </si>
  <si>
    <t>https://twitter.com/realDonaldTrump/status/626390337360142336</t>
  </si>
  <si>
    <t>Thank you @ Morning_Joe for throwing the pathetic reporter from the failing and money losing Daily Beast off the air. Really cool!</t>
  </si>
  <si>
    <t>https://twitter.com/realDonaldTrump/status/626391374263357440</t>
  </si>
  <si>
    <t>I truly LOVE all of the millions of people who are sticking with me despite so many media lies. There is a great SILENT MAJORITY looming!</t>
  </si>
  <si>
    <t>https://twitter.com/realDonaldTrump/status/626396205505888256</t>
  </si>
  <si>
    <t>" @ TomNocera @ DanScavino @ dallasmavs @ mcuban Trump's work ethic gives me hope - he's a tireless and smart worker: a winner not a whiner."</t>
  </si>
  <si>
    <t>https://twitter.com/realDonaldTrump/status/626453353741053952</t>
  </si>
  <si>
    <t>This is an outrage! Bias-Free Language Guide claims the word 'American' is 'problematic' -- WHAT?!http://www.campusreform.org/?ID=6697</t>
  </si>
  <si>
    <t>https://twitter.com/realDonaldTrump/status/626454877246496773</t>
  </si>
  <si>
    <t>" @ JereeGeeStavich @ realDonaldTrump You are blowing everyone else away. Not just ahead, but doubling. Wow."</t>
  </si>
  <si>
    <t>https://twitter.com/realDonaldTrump/status/626472516027027456</t>
  </si>
  <si>
    <t>Via @SaintPetersblog by @ MitchEPerry: ‚ÄúShock poll: Donald Trump leads Jeb Bush 26-20% ‚Ä¶ in Florida‚Äùhttp://www.saintpetersblog.com/archives/236488</t>
  </si>
  <si>
    <t>https://twitter.com/realDonaldTrump/status/626496102754328576</t>
  </si>
  <si>
    <t>Per @ rushlimbaugh: Why does Hillary Clinton get the benefit of the doubt (after she DESTROYS her illegal email server) ...</t>
  </si>
  <si>
    <t>https://twitter.com/realDonaldTrump/status/626496148031864833</t>
  </si>
  <si>
    <t>... while Tom Brady is guilty because he REPLACED his LEGAL cellphone?</t>
  </si>
  <si>
    <t>https://twitter.com/realDonaldTrump/status/626501426244624385</t>
  </si>
  <si>
    <t>Trump Will Make America GREAT!!!! # ChangeTheWorldIn5Words</t>
  </si>
  <si>
    <t>https://twitter.com/realDonaldTrump/status/626508731073867776</t>
  </si>
  <si>
    <t>How can a dummy dope like Harry Hurt, who wrote a failed book about me but doesn‚Äôt know me or anything about me, be on TV discussing Trump?</t>
  </si>
  <si>
    <t>https://twitter.com/realDonaldTrump/status/626508802041507840</t>
  </si>
  <si>
    <t>People like lawyer Elizabeth Beck and failed writer Harry Hurt &amp; others talk about me but know nothing about me‚Äîcrazy!</t>
  </si>
  <si>
    <t>https://twitter.com/realDonaldTrump/status/626510812765650944</t>
  </si>
  <si>
    <t>Thank you.https://twitter.com/TomNocera/status/626293868233928705 ‚Ä¶</t>
  </si>
  <si>
    <t>https://twitter.com/realDonaldTrump/status/626542911409287169</t>
  </si>
  <si>
    <t>I really like the Koch Brothers (members of my P.B. Club), but I don't want their money or anything else from them. Cannot influence Trump!</t>
  </si>
  <si>
    <t>https://twitter.com/realDonaldTrump/status/626544737252704256</t>
  </si>
  <si>
    <t>Getting ready to leave for my GREAT resort, Turnberry, in Scotland. Hosting The Women's British Open (biggest tournament). Will be back Sat.</t>
  </si>
  <si>
    <t>https://twitter.com/realDonaldTrump/status/626587420843229184</t>
  </si>
  <si>
    <t>" @ BillLester651: @ DanScavino @ realDonaldTrump Latinos for Trump believes in Trump"</t>
  </si>
  <si>
    <t>https://twitter.com/realDonaldTrump/status/626587613386940417</t>
  </si>
  <si>
    <t>" @ me_lisa_m: @ DanScavino @ realDonaldTrump Just updated voter registration in FL # VoteTrump"</t>
  </si>
  <si>
    <t>https://twitter.com/realDonaldTrump/status/626587800574521345</t>
  </si>
  <si>
    <t>" @ linablue: @ realDonaldTrump I love the fact you can't be "bought"..."</t>
  </si>
  <si>
    <t>https://twitter.com/realDonaldTrump/status/626741703299481600</t>
  </si>
  <si>
    <t>" @ LinFlies @ califortrump @ realDonaldTrump we love # TrumpForPresident &amp; thankful"</t>
  </si>
  <si>
    <t>https://twitter.com/realDonaldTrump/status/626786365221535744</t>
  </si>
  <si>
    <t>"@Jennifer75AR @ AmyMek He's not for sale like the politicians are! That's why he gives us truth! Trump for Prez! # Trump2016"</t>
  </si>
  <si>
    <t>https://twitter.com/realDonaldTrump/status/626832248386531328</t>
  </si>
  <si>
    <t>" @ lasannewton @ realDonaldTrump The only candidate who will not owe favors to campaign contributors"</t>
  </si>
  <si>
    <t>https://twitter.com/realDonaldTrump/status/626832749668622340</t>
  </si>
  <si>
    <t>"@bdean1468 The alpha male in the 2016 race: @ realDonaldTrump He has real success stories, tons of money, confident, &amp; he's his own backer"</t>
  </si>
  <si>
    <t>https://twitter.com/realDonaldTrump/status/626838824363106304</t>
  </si>
  <si>
    <t>Carl Cameron @ FoxNews is the only reporter I know who consistently fumbles &amp; misrepresents poll results. He has been so wrong &amp; he hates it!</t>
  </si>
  <si>
    <t>https://twitter.com/realDonaldTrump/status/626839550170632192</t>
  </si>
  <si>
    <t>Just at a news conference from Trump Turnberry in Scotland. Everybody was there &amp; will be all over television tonite. Back on trail Saturday</t>
  </si>
  <si>
    <t>https://twitter.com/realDonaldTrump/status/626841343269191685</t>
  </si>
  <si>
    <t>I look forward to the debate on Thursday night &amp; it is certainly my intention to be very nice &amp; highly respectful of the other candidates.</t>
  </si>
  <si>
    <t>https://twitter.com/realDonaldTrump/status/626851685986639872</t>
  </si>
  <si>
    <t>The polls have been consistently great. The silent majority is speaking. Politicians are failing. # MakeAmericaGreatAgain!</t>
  </si>
  <si>
    <t>https://twitter.com/realDonaldTrump/status/626904854900928512</t>
  </si>
  <si>
    <t>Thank you.https://twitter.com/teresac85469500/status/626904451383754752 ‚Ä¶</t>
  </si>
  <si>
    <t>https://twitter.com/realDonaldTrump/status/626905352508981250</t>
  </si>
  <si>
    <t>Thank you for your service!https://twitter.com/eddiern/status/626904589070155776 ‚Ä¶</t>
  </si>
  <si>
    <t>https://twitter.com/realDonaldTrump/status/627110603384037376</t>
  </si>
  <si>
    <t>Should not raise taxes in Wisconsin, but massive budget deficit. Education, roads, etc suffering. @ DanHenninger lies. @ WSJ</t>
  </si>
  <si>
    <t>https://twitter.com/realDonaldTrump/status/627111250980438016</t>
  </si>
  <si>
    <t>Will be leaving Trump Turnberry tomorrow--place &amp; Women's British Open are great. Will be back hitting hard tomorrow. @Turnberrybuzz</t>
  </si>
  <si>
    <t>https://twitter.com/realDonaldTrump/status/627111487392382976</t>
  </si>
  <si>
    <t>Wow, some new and even greater polls--thank you!</t>
  </si>
  <si>
    <t>https://twitter.com/realDonaldTrump/status/627115018795008000</t>
  </si>
  <si>
    <t>https://twitter.com/realDonaldTrump/status/627149559022678017</t>
  </si>
  <si>
    <t>" @ sjh2222 Difference Between Politicians and @ realDonaldTrump = Pols Are Bought &amp; Paid For. Trump Can't be Bought, Bullied or Bribed!"</t>
  </si>
  <si>
    <t>https://twitter.com/realDonaldTrump/status/627197243557343232</t>
  </si>
  <si>
    <t>"@blindtothetruth Trump is polling well because he speaks his mind. Not like some of the career politicians he's running against. Cowards."</t>
  </si>
  <si>
    <t>https://twitter.com/realDonaldTrump/status/627216462533554181</t>
  </si>
  <si>
    <t>" @ ColinSWood @ realDonaldTrump is worth more than ALL of the other Presidential candidates combined and plenty more."</t>
  </si>
  <si>
    <t>https://twitter.com/realDonaldTrump/status/627487235991031808</t>
  </si>
  <si>
    <t>Watch my interview with @ ericbolling on @ FoxNews today at 11:30AM ET</t>
  </si>
  <si>
    <t>https://twitter.com/realDonaldTrump/status/627841345789558788</t>
  </si>
  <si>
    <t>I wish good luck to all of the Republican candidates that traveled to California to beg for money etc. from the Koch Brothers. Puppets?</t>
  </si>
  <si>
    <t>https://twitter.com/realDonaldTrump/status/627979320787513344</t>
  </si>
  <si>
    <t>" @ Dark_Red_Hair2: . @ realDonaldTRUMP will get things done for America https://twitter.com/a9860e6ffcdd4fa/status/627838818809421824 ‚Ä¶"</t>
  </si>
  <si>
    <t>https://twitter.com/realDonaldTrump/status/628011194922758144</t>
  </si>
  <si>
    <t>" @ RoniSeale: @ DanScavino @ FoxNews @ EricTrump @ ericbolling # GoTrump # MakeAmericaGreatAgain # gop # Trump2016 pic.twitter.com/WgVNBFK4ik"</t>
  </si>
  <si>
    <t>https://twitter.com/realDonaldTrump/status/628011283590348801</t>
  </si>
  <si>
    <t>" @ winkiechance: @ VickyBrush @ RWSurferGirl @ realDonaldTrump He has MY vote too! # MakeAmericaGreatAgain"</t>
  </si>
  <si>
    <t>https://twitter.com/realDonaldTrump/status/628011696230166528</t>
  </si>
  <si>
    <t>" @ scorpio5053: @ nowandthan @ RealMarkCole @ realDonaldTrump The GOP TREETED Reagan the same way. Until he beat em then turned into ass kissers</t>
  </si>
  <si>
    <t>https://twitter.com/realDonaldTrump/status/628019666506645505</t>
  </si>
  <si>
    <t>" @ gqforbes: DOMINATING SOCIAL MEDIA! @ realDonaldTrump's twitter edge @ DanScavino @ FoxNews @ EricTrump @ ericbolling"pic.twitter.com/r2FOMm5Tr0</t>
  </si>
  <si>
    <t>https://twitter.com/realDonaldTrump/status/628042297825980417</t>
  </si>
  <si>
    <t>" @ DavidBougs: @ scorpio5053 @ nowandthan @ RealMarkCole Amen! GOP elite called Reagan a cowboy, B- movie actor, dangerous,unelectable.Trump!</t>
  </si>
  <si>
    <t>https://twitter.com/realDonaldTrump/status/628043551750909952</t>
  </si>
  <si>
    <t>I will be interviewed on @ foxandfriends tomorrow morning at 7:00. Enjoy!</t>
  </si>
  <si>
    <t>https://twitter.com/realDonaldTrump/status/628044625962512384</t>
  </si>
  <si>
    <t>" @ CoachZachCooper: Congratulations on leading the polls currently and for acquiring the Center Stage Position In The Upcoming Debates!"</t>
  </si>
  <si>
    <t>https://twitter.com/realDonaldTrump/status/628045155023593472</t>
  </si>
  <si>
    <t>" @ IvoryRymes: @ realDonaldTrump Donald Trump summed up in one word.....TRAILBLAZER !!!" Thanks.</t>
  </si>
  <si>
    <t>https://twitter.com/realDonaldTrump/status/628045392513515520</t>
  </si>
  <si>
    <t>" @ TPFA_KathyA_1: We'll be watching. @ realDonaldTrump 2016! Will # MakeAmericaGreatAgain @ foxandfriends : http://www.benghazi-truth.blogspot.com/2015/08/why-donald-trump-is-new-ronald-reagan.html ‚Ä¶"</t>
  </si>
  <si>
    <t>https://twitter.com/realDonaldTrump/status/628045576303734784</t>
  </si>
  <si>
    <t>" @ brady2edelman: @ realDonaldTrump Mr. Trump you are the next President of the United States. And the next President Reagan.God Bless America</t>
  </si>
  <si>
    <t>https://twitter.com/realDonaldTrump/status/628045930399432704</t>
  </si>
  <si>
    <t>"@RaxsonDFS: There is no way President Trump loses this election. He will win by historical landslide. Will be greatest # POTUS ever!" Thanks</t>
  </si>
  <si>
    <t>https://twitter.com/realDonaldTrump/status/628045976926859264</t>
  </si>
  <si>
    <t>" @ squirtlong: @ realDonaldTrump @ foxandfriends Trumps the Man of 2016!"</t>
  </si>
  <si>
    <t>https://twitter.com/realDonaldTrump/status/628046326891184128</t>
  </si>
  <si>
    <t>" @ AliasHere: RT @ realDonaldTrump: I will be interviewed on @ foxandfriends tomorrow morning at 7:00. Enjoy!"</t>
  </si>
  <si>
    <t>https://twitter.com/realDonaldTrump/status/628046705716539392</t>
  </si>
  <si>
    <t>"@WreckThisPro: @ realDonaldTrump @ foxandfriends I'll be watching it. Can't wait until you become our president Trump."</t>
  </si>
  <si>
    <t>@WreckThisPro @ @</t>
  </si>
  <si>
    <t>https://twitter.com/realDonaldTrump/status/628047113600004096</t>
  </si>
  <si>
    <t>" @ adair_ariel: @ realDonaldTrump @ foxandfriends looking forward to it!"</t>
  </si>
  <si>
    <t>https://twitter.com/realDonaldTrump/status/628047150639935488</t>
  </si>
  <si>
    <t>" @ TeamFallowwBack: @ realDonaldTrump @ foxandfriends - # Trump2016 "</t>
  </si>
  <si>
    <t>https://twitter.com/realDonaldTrump/status/628049073350836224</t>
  </si>
  <si>
    <t>"@bdean1468: @ realDonaldTrump @ CoachZachCooper AMERICA WANTS TRUMP"</t>
  </si>
  <si>
    <t>@bdean1468 @ @</t>
  </si>
  <si>
    <t>https://twitter.com/realDonaldTrump/status/628049355640053761</t>
  </si>
  <si>
    <t>" @ VickyBrush: @ MANX38 @ JEDTHEFISH7 Only those who aren't brain-dead. Time to take back our country &amp; Mr. Trump is the ONLY man who can."</t>
  </si>
  <si>
    <t>https://twitter.com/realDonaldTrump/status/628050088951197696</t>
  </si>
  <si>
    <t>" @ BigBrett45: @ realDonaldTrump @ foxandfriends TRUMP 2016!! PERIOD....."</t>
  </si>
  <si>
    <t>https://twitter.com/realDonaldTrump/status/628115657431891968</t>
  </si>
  <si>
    <t>" @ FoxNews: . @ ericbolling: "Polls show [ @ realDonaldTrump would] be the GOP nominee if the vote was held today." pic.twitter.com/OOtx0Rqwjs"</t>
  </si>
  <si>
    <t>https://twitter.com/realDonaldTrump/status/628115982087794688</t>
  </si>
  <si>
    <t>" @ AAA_Squibby: @ EricTrump @ DonaldJTrumpJr @ IvankaTrump and their siblings must be proud of their father. # GoodLuck Mr @ realDonaldTrump"</t>
  </si>
  <si>
    <t>https://twitter.com/realDonaldTrump/status/628116712504848384</t>
  </si>
  <si>
    <t>"@BDubLasVegas: @ realDonaldTrump @ foxandfriends Thats early here in Vegas, but I set my DVR!!! # MakeAmericaGreatAgain"</t>
  </si>
  <si>
    <t>@BDubLasVegas @ @</t>
  </si>
  <si>
    <t>https://twitter.com/realDonaldTrump/status/628118068691103744</t>
  </si>
  <si>
    <t>"@tudybone4: @ realDonaldTrump @ foxandfriends got up extra early to watch Mr. Trump's interview # Trump2016 # MakeAmericaGreatAgain" Great.</t>
  </si>
  <si>
    <t>@tudybone4 @ @</t>
  </si>
  <si>
    <t>https://twitter.com/realDonaldTrump/status/628118317627273216</t>
  </si>
  <si>
    <t>"@jesuspacheco58: @ realDonaldTrump I've been supporting you since I was 12 can I get a fav or something # Trump2016"</t>
  </si>
  <si>
    <t>@jesuspacheco58 @</t>
  </si>
  <si>
    <t>https://twitter.com/realDonaldTrump/status/628118429317341184</t>
  </si>
  <si>
    <t>" @ MalachiNorris: @ realDonaldTrump will win every state in 2016. pic.twitter.com/GTQtZ7yWTb"</t>
  </si>
  <si>
    <t>https://twitter.com/realDonaldTrump/status/628118936895266816</t>
  </si>
  <si>
    <t>"@bdean1468: @ realDonaldTrump @BDubLasVegas @ foxandfriends WE LOVE U TRUMP"</t>
  </si>
  <si>
    <t>@bdean1468 @ @BDubLasVegas @</t>
  </si>
  <si>
    <t>https://twitter.com/realDonaldTrump/status/628140065131208704</t>
  </si>
  <si>
    <t>" @ MalachiNo: How will anybody beat Isis besides Trump. They have never made a deal with another country, Trump beats everyone all the time."</t>
  </si>
  <si>
    <t>https://twitter.com/realDonaldTrump/status/628140341229699072</t>
  </si>
  <si>
    <t>" @ PizzaPartyBen: @ realDonaldTrump huge supporter out here in Alaska! Let's make this country great again!"</t>
  </si>
  <si>
    <t>https://twitter.com/realDonaldTrump/status/628143014926491648</t>
  </si>
  <si>
    <t>Bush is pretending that the "Trump surge" is great for him and the @ nytimesworld is reporting Bush "delight" - con job, a Bush nightmare!</t>
  </si>
  <si>
    <t>https://twitter.com/realDonaldTrump/status/628143400097837056</t>
  </si>
  <si>
    <t>" @ jordanallen21: @ realDonaldTrump you'll be the first person I ever vote for. # Trump2016"</t>
  </si>
  <si>
    <t>https://twitter.com/realDonaldTrump/status/628193585033314305</t>
  </si>
  <si>
    <t>" @ lynn_weiser: @ realDonaldTrump @ DanScavino @ EricTrump @ ericbolling It's a trailblazing campaign A campaign that connects to people!"</t>
  </si>
  <si>
    <t>https://twitter.com/realDonaldTrump/status/628194065608232960</t>
  </si>
  <si>
    <t>" @ raleynicole143: I can't wait to be able to tell my kids I voted for @ realDonaldTrump # MakeAmericaGreatAgain"</t>
  </si>
  <si>
    <t>https://twitter.com/realDonaldTrump/status/628221689382486016</t>
  </si>
  <si>
    <t>" @ AndrewMillerKC We have to vote for @ realDonaldTrump ! Our nation can't afford another # Bush! # MakeAmericaGreatAgain"</t>
  </si>
  <si>
    <t>https://twitter.com/realDonaldTrump/status/628227213582798848</t>
  </si>
  <si>
    <t>Wow, did the @ nytimes fall into the Bush trap where his people convinced them how happy he was that I was hurting other candidates &amp; not him</t>
  </si>
  <si>
    <t>https://twitter.com/realDonaldTrump/status/628227256830271488</t>
  </si>
  <si>
    <t>Despite the false @ nytimes story about Jeb Bush being happy with the Trump surge, he fell more than anybody &amp; is miserable.</t>
  </si>
  <si>
    <t>https://twitter.com/realDonaldTrump/status/628229323993030657</t>
  </si>
  <si>
    <t>. @ DottieandBogey Thanks for nice comments over weekend re Turnberry. You and your husband have fantastic taste! Also, great commentary.</t>
  </si>
  <si>
    <t>https://twitter.com/realDonaldTrump/status/628229516255698944</t>
  </si>
  <si>
    <t>. @ Jrprotalker Thanks Judy for the wonderful statements on @ TrumpTurnberry. Great seeing you there &amp; you did a fabulous job on commentary.</t>
  </si>
  <si>
    <t>https://twitter.com/realDonaldTrump/status/628231488794923008</t>
  </si>
  <si>
    <t>It came out that Huma Abedin knows all about Hillary‚Äôs private illegal emails. Huma‚Äôs PR husband, Anthony Weiner, will tell the world.</t>
  </si>
  <si>
    <t>https://twitter.com/realDonaldTrump/status/628268408409325568</t>
  </si>
  <si>
    <t>New Poll Shows Donald Trump Blowing Everyone Else Out of the Water.http://www.businessinsider.com/poll-donald-trump-leads-jeb-bush-walker-monmouth-2015-8 ‚Ä¶</t>
  </si>
  <si>
    <t>https://twitter.com/realDonaldTrump/status/628302122078048256</t>
  </si>
  <si>
    <t>We cannot solve our problems with the same thinking we used when we created them. -- Albert Einstein</t>
  </si>
  <si>
    <t>https://twitter.com/realDonaldTrump/status/628308789343731712</t>
  </si>
  <si>
    <t>" @ ValetaSue57 @ greta @ FoxNews Like Trump more &amp; more everyday, he is saying what we all need to hear &amp; understand, He loves USA"</t>
  </si>
  <si>
    <t>https://twitter.com/realDonaldTrump/status/628309165337903104</t>
  </si>
  <si>
    <t>My # GOPDebate @ facebook question for the other candidates- http://on.fb.me/1JInXUu</t>
  </si>
  <si>
    <t>https://twitter.com/realDonaldTrump/status/628365856913903616</t>
  </si>
  <si>
    <t>Thank you @ krauthammer for your nice comments on @ oreillyfactor. A lot of progress is being made!</t>
  </si>
  <si>
    <t>https://twitter.com/realDonaldTrump/status/628373337224400897</t>
  </si>
  <si>
    <t>" @ Dan__Crocker: @ foxandfriends Trump opens his mouth, his numbers go up. When Hillary does it, hers go down. Must be something to it."</t>
  </si>
  <si>
    <t>https://twitter.com/realDonaldTrump/status/628373570704535552</t>
  </si>
  <si>
    <t>" @ RoniSeale: @ foxandfriends Trump is surging, leading,&amp; breaking EVERY poll because # TrumpIsRight # GoTrump # MakeAmericaGreatAgain # Trump2016</t>
  </si>
  <si>
    <t>https://twitter.com/realDonaldTrump/status/628374231156432896</t>
  </si>
  <si>
    <t>" @ _trump4potus: Trump continues to rise in the polls! The American People are speaking and speaking loudly. # 2016election # Trump2016"</t>
  </si>
  <si>
    <t>https://twitter.com/realDonaldTrump/status/628395884213063684</t>
  </si>
  <si>
    <t>" @ bedard_nancy: @ realDonaldTrump TRUMP STANDS FOR TRUTH"</t>
  </si>
  <si>
    <t>https://twitter.com/realDonaldTrump/status/628527866137985024</t>
  </si>
  <si>
    <t>Will be interviewed on @ Morning_Joe at 7:3O. Enjoy!</t>
  </si>
  <si>
    <t>https://twitter.com/realDonaldTrump/status/628572093765025792</t>
  </si>
  <si>
    <t>" @ jimlibertarian @ jerome_corsi @ MichaelCohen212 we the people are making it quite clear Donald is the People's choice, we want truthfulness"</t>
  </si>
  <si>
    <t>https://twitter.com/realDonaldTrump/status/628575025478635520</t>
  </si>
  <si>
    <t>" @ Daaahawks @ jimlibertarian @ jerome_corsi @ MichaelCohen212 That is why I like Mr. Trump he speaks the truth and stands by it."</t>
  </si>
  <si>
    <t>https://twitter.com/realDonaldTrump/status/628575827790315520</t>
  </si>
  <si>
    <t>https://twitter.com/realDonaldTrump/status/628590822913650688</t>
  </si>
  <si>
    <t>Thank you @ gawker! Call me on my cellphone 917.756.8000 and listen to my campaign message.</t>
  </si>
  <si>
    <t>https://twitter.com/realDonaldTrump/status/628637706860535808</t>
  </si>
  <si>
    <t>"92-year-old registers to vote for first time, says will vote for Trump" http://www.local8now.com/home/headlines/92-year-old-registers-to-vote-for-first-time-says-will-vote-for-Trump-313102521.html ‚Ä¶</t>
  </si>
  <si>
    <t>https://twitter.com/realDonaldTrump/status/628676767461605376</t>
  </si>
  <si>
    <t>I will be on @ oreillyfactor tonight on @ FoxNews at 8 PM and 11 PM.</t>
  </si>
  <si>
    <t>https://twitter.com/realDonaldTrump/status/628705646184165376</t>
  </si>
  <si>
    <t>" @ sr_stocks: @ WSJ @ realDonaldTrump winner Trump. get use to it.Trump2016"</t>
  </si>
  <si>
    <t>https://twitter.com/realDonaldTrump/status/628705929052209152</t>
  </si>
  <si>
    <t>" @ jimlibertarian: @ Dan__Crocker @ foxandfriends Donald Trump is full of honesty and sincerityon the other hand Hillary is a total liar"</t>
  </si>
  <si>
    <t>https://twitter.com/realDonaldTrump/status/628706350403616768</t>
  </si>
  <si>
    <t>" @ RoniSeale: @ realDonaldTrump @ foxandfriends # GoTrump # GOP # VoteTrump # MakeAmericaGreatAgain # Trump2016"</t>
  </si>
  <si>
    <t>https://twitter.com/realDonaldTrump/status/628706675315359744</t>
  </si>
  <si>
    <t>" @ ctmommy: @ megynkelly # KellyFile # WTF? You do realize @ realDonaldTrump isn‚Äôt the # GOP enemy - @ HillaryClinton is."</t>
  </si>
  <si>
    <t>https://twitter.com/realDonaldTrump/status/628706891712040960</t>
  </si>
  <si>
    <t>" @ TrumpsGucciGirl: @ realDonaldTrump: oh yeah @ megynkelly you don't want it to be all about Trump- he's #1 not #17</t>
  </si>
  <si>
    <t>#1 #17</t>
  </si>
  <si>
    <t>https://twitter.com/realDonaldTrump/status/628706972897050624</t>
  </si>
  <si>
    <t>" @ TSettles14: I'd be proud to say the first President I voted for was @ realDonaldTrump # MakeAmericaGreatAgain"</t>
  </si>
  <si>
    <t>https://twitter.com/realDonaldTrump/status/628707237012340736</t>
  </si>
  <si>
    <t>"@Kathlee08380944: @ WSJ @ hookjan Trump is the only cand talking about building a wall on the border That's getting great attention Go Trump</t>
  </si>
  <si>
    <t>@Kathlee08380944 @ @</t>
  </si>
  <si>
    <t>https://twitter.com/realDonaldTrump/status/628707568320389120</t>
  </si>
  <si>
    <t>" @ BADfundraisers: @ realDonaldTrump All Donald Trump knows how to do is win! Go Trump 2016!" I do love winning!</t>
  </si>
  <si>
    <t>https://twitter.com/realDonaldTrump/status/628735190928617473</t>
  </si>
  <si>
    <t>" @ Mike_Beacham: Trump Leads, Jeb Slips, Rubio Crashes In WSJ/NBC News Poll http://www.breitbart.com/big-government/2015/08/03/trump-leads-jeb-slips-rubio-crashes-in-wsjnbc-news-poll/ ‚Ä¶ # StraightTalk @ SenTedCruz # ccot # tcot # 2A"</t>
  </si>
  <si>
    <t>https://twitter.com/realDonaldTrump/status/628912575007326208</t>
  </si>
  <si>
    <t>" @ DBottenhagen: @ realDonaldTrump the United states needs Donald Trump, go Don"</t>
  </si>
  <si>
    <t>https://twitter.com/realDonaldTrump/status/628913467324506113</t>
  </si>
  <si>
    <t>"@SeaBeeVietN: Go Donald...Nowhere in the Constitution does it say that our President must be a lawyer/politician. Our founders weren't."</t>
  </si>
  <si>
    <t>https://twitter.com/realDonaldTrump/status/628913742621863936</t>
  </si>
  <si>
    <t>" @ LaneLynmil: @ realDonaldTrump I have been hoping for a bigger than life candidate and I believe I finally have one. Go Donald." Thanks.</t>
  </si>
  <si>
    <t>https://twitter.com/realDonaldTrump/status/628914114346254337</t>
  </si>
  <si>
    <t>" @ Keeganbcall: @ realDonaldTrump I support you because I know you are person who gets things done right. This nation needs someone like that.</t>
  </si>
  <si>
    <t>https://twitter.com/realDonaldTrump/status/628914304692170753</t>
  </si>
  <si>
    <t>" @ cookingdoll: @ realDonaldTrump Yet another illegal arrested for bludgeoning a woman. Stop the invasion.</t>
  </si>
  <si>
    <t>https://twitter.com/realDonaldTrump/status/628937772703854592</t>
  </si>
  <si>
    <t>Many of Hillary‚Äôs donors are the same donors as Jeb Bush‚Äôs‚Äîall rich, will have total control‚Äîknow them well.</t>
  </si>
  <si>
    <t>https://twitter.com/realDonaldTrump/status/628937883676745728</t>
  </si>
  <si>
    <t>Do you notice that Hillary spews out Jeb's name as often as possible in order to give him status? She knows Trump is her worst nightmare.</t>
  </si>
  <si>
    <t>https://twitter.com/realDonaldTrump/status/628948327854436352</t>
  </si>
  <si>
    <t>" @ InsureRetire @ realDonaldTrump @ Gawker best response ever! Give Trump lemons and he will sell them back to you for a steep profit."</t>
  </si>
  <si>
    <t>https://twitter.com/realDonaldTrump/status/628949438795501569</t>
  </si>
  <si>
    <t>Thanks.https://twitter.com/UNDhockeygirl72/status/628939411435040768 ‚Ä¶</t>
  </si>
  <si>
    <t>https://twitter.com/realDonaldTrump/status/628949891629338624</t>
  </si>
  <si>
    <t>" @ breadman28 @ realDonaldTrump make America great again. We're running out of time!"</t>
  </si>
  <si>
    <t>https://twitter.com/realDonaldTrump/status/628950578731839489</t>
  </si>
  <si>
    <t>Thank you.https://twitter.com/KarenPosey7/status/628939158388625409 ‚Ä¶</t>
  </si>
  <si>
    <t>https://twitter.com/realDonaldTrump/status/628951002322968576</t>
  </si>
  <si>
    <t>"@ToTheTanr @ realDonaldTrump You are the closest thing to Teddy Roosevelt. Tough as hell, and speaks his damn mind. And NEVER BS's"</t>
  </si>
  <si>
    <t>@ToTheTanr @</t>
  </si>
  <si>
    <t>https://twitter.com/realDonaldTrump/status/628952159078457344</t>
  </si>
  <si>
    <t>" @ iuhoops2015 @ realDonaldTrump it should be an honor and a privilege to be in this country. Not a right. Make America great again! "</t>
  </si>
  <si>
    <t>https://twitter.com/realDonaldTrump/status/628953252479021056</t>
  </si>
  <si>
    <t>" @ tweet2u2 # Trump only attacks those that attack him first. He's not going to be abused by a # politician @ marthamaccallum # tcot"</t>
  </si>
  <si>
    <t>https://twitter.com/realDonaldTrump/status/628960364223463424</t>
  </si>
  <si>
    <t>" @ JoeDurak If Jeb is the nominee Hillary is our next president."</t>
  </si>
  <si>
    <t>https://twitter.com/realDonaldTrump/status/629035574876327936</t>
  </si>
  <si>
    <t>Poll: Trump Leads GOP Field Among Hispanics, Records 34% Favorabilityhttp://www.mrctv.org/blog/poll-trump-leads-gop-field-among-hispanics-records-34-favorability#.fbrgsu:J8p6 ‚Ä¶</t>
  </si>
  <si>
    <t>https://twitter.com/realDonaldTrump/status/629036083314053122</t>
  </si>
  <si>
    <t>Wow! Such a wonderful article from fantastic people--my great honor!https://gma.yahoo.com/leader-york-veterans-group-defends-donald-trump-200026075.html ‚Ä¶</t>
  </si>
  <si>
    <t>https://twitter.com/realDonaldTrump/status/629038337064574976</t>
  </si>
  <si>
    <t>"AmyMek Amen! @ realDonaldTrump has drawn more attention to Veterans issues in 1 week than these politicians have in decades!"</t>
  </si>
  <si>
    <t>https://twitter.com/realDonaldTrump/status/629082752516812800</t>
  </si>
  <si>
    <t>" @ SemiNoland: @ realDonaldTrump Hilary is trying to make Jeb the republican candidate b/c she is afraid of The Donald." True!</t>
  </si>
  <si>
    <t>https://twitter.com/realDonaldTrump/status/629083300490027008</t>
  </si>
  <si>
    <t>" @ real_one23: Sure they want Mr. Trump @ realDonaldTrump out. He can't be bought. # notapuppet https://twitter.com/Watchman4the1/status/629077912554094592 ‚Ä¶"</t>
  </si>
  <si>
    <t>https://twitter.com/realDonaldTrump/status/629083703206150144</t>
  </si>
  <si>
    <t>" @ FrankLuntz: Trump is leading with almost every major group of Republican primary voters. http://nbcnews.to/1MOpFot "</t>
  </si>
  <si>
    <t>https://twitter.com/realDonaldTrump/status/629083899554041856</t>
  </si>
  <si>
    <t>" @ Women4Trump: @ realDonaldTrump @ SemiNoland Yup. And Clinton's leaked meeting with The Donald because they are skeered of all his support."</t>
  </si>
  <si>
    <t>https://twitter.com/realDonaldTrump/status/629092084964814848</t>
  </si>
  <si>
    <t>" @ anotherTRUMPvot: The way DonaldTrump handled the release of his phone number compared to @ LindseyGrahamSC tell you all you need to know.</t>
  </si>
  <si>
    <t>https://twitter.com/realDonaldTrump/status/629092289751707648</t>
  </si>
  <si>
    <t>" @ hbtc23: @ realDonaldTrump backs down from nobody!! # MakeAmericaGreatAgain # Trump2016 @ steveaustinBSR @ WWE pic.twitter.com/rD0ZYcHgmF"</t>
  </si>
  <si>
    <t>https://twitter.com/realDonaldTrump/status/629092467447590912</t>
  </si>
  <si>
    <t>"@WillDangelo: Sunset reflects on @ realDonaldTrump tower in Las Vegas. What a view! https://twitter.com/WillDangelo/status/629090762064441344/photo/1pic.twitter.com/Zq2BAqqgl1 "</t>
  </si>
  <si>
    <t>@WillDangelo @</t>
  </si>
  <si>
    <t>https://twitter.com/realDonaldTrump/status/629092722461249536</t>
  </si>
  <si>
    <t>" @ ChadSchiebler: I can't remember a candidate that I've been this excited about @ realDonaldTrump don't let us down! We believe! # landslide"</t>
  </si>
  <si>
    <t>https://twitter.com/realDonaldTrump/status/629092883312836608</t>
  </si>
  <si>
    <t>" @ Women4Trump: @ mauigirl56 @ realDonaldTrump We shall see. All I know is The Donald is the only one who can # MakeAmericaGreatAgain!!!!!"</t>
  </si>
  <si>
    <t>https://twitter.com/realDonaldTrump/status/629093145360375808</t>
  </si>
  <si>
    <t>" @ suandres2013: My dad is a Korean and Vietnam vet. 51 years total with Govt. He's 81 and sharp as a tack. You got his vote. Go Donald"</t>
  </si>
  <si>
    <t>https://twitter.com/realDonaldTrump/status/629093918609686532</t>
  </si>
  <si>
    <t>" @ HowardJax50: @ FrankLuntz NBC says Trump leads with HS grads or less...doesn't bother saying Trump leads with college grads, too"</t>
  </si>
  <si>
    <t>https://twitter.com/realDonaldTrump/status/629094078072922112</t>
  </si>
  <si>
    <t>"@Shelia1965A: God Bless You Donald Trump. I am so glad you decided to run. The Democrats have run this Country into the ground."</t>
  </si>
  <si>
    <t>https://twitter.com/realDonaldTrump/status/629289504893988864</t>
  </si>
  <si>
    <t>"@RKMCPHERSON2014: Tonights, The GOP aka @ realDonaldTrump show. Projected to be the most watched GOP debate in history. Will u b watching??</t>
  </si>
  <si>
    <t>@RKMCPHERSON2014 @</t>
  </si>
  <si>
    <t>https://twitter.com/realDonaldTrump/status/629289748289470464</t>
  </si>
  <si>
    <t>" @ jessicarnewman: The only reason most viewers will be watching the # RepublicanDebate tonight... @ realDonaldTrump pic.twitter.com/XKdqVT82p5"</t>
  </si>
  <si>
    <t>https://twitter.com/realDonaldTrump/status/629294035660836864</t>
  </si>
  <si>
    <t>" @ lesleyclark "Anyone would be lying if they said they weren‚Äôt tuning in to watch @ realDonaldTrump,‚Äù http://hrld.us/1IPFw4f # FoxDebate"</t>
  </si>
  <si>
    <t>https://twitter.com/realDonaldTrump/status/629297461920669697</t>
  </si>
  <si>
    <t>. @ realbobmassi, who does a show called "Bob Massi Is The Property Man" on @ FoxNews, really knows his stuff--a total pro!</t>
  </si>
  <si>
    <t>https://twitter.com/realDonaldTrump/status/629298873320767488</t>
  </si>
  <si>
    <t>I look forward to tonight's "debate" -- but look far more forward to making America great again. It can happen!</t>
  </si>
  <si>
    <t>https://twitter.com/realDonaldTrump/status/629395741732024320</t>
  </si>
  <si>
    <t>Just arrived for the # GOPdebate # MakeAmericaGreatAgain http://facebook.com/video.php?v=10155935177795725 ‚Ä¶</t>
  </si>
  <si>
    <t>https://twitter.com/realDonaldTrump/status/629509392468209664</t>
  </si>
  <si>
    <t>Wow! What a great honor from @ DRUDGE_REPORT http://www.drudgereport.com/now.htm</t>
  </si>
  <si>
    <t>https://twitter.com/realDonaldTrump/status/629512519174918145</t>
  </si>
  <si>
    <t># MakeAmericaGreatAgain # GOPdebatepic.twitter.com/SNrr9YZmou</t>
  </si>
  <si>
    <t>https://twitter.com/realDonaldTrump/status/629518315711500288</t>
  </si>
  <si>
    <t>Thank you @ TIME readers- a great honor! http://time.com/3988073/republican-debate-fox-first-gop/ ‚Ä¶</t>
  </si>
  <si>
    <t>https://twitter.com/realDonaldTrump/status/629520356487864320</t>
  </si>
  <si>
    <t>" @ FoxNews: @ realDonaldTrump: ‚ÄúWhen you have $18-$19 trillion in debt, they need someone like me to straighten it out"pic.twitter.com/hTUJ35ja0Q</t>
  </si>
  <si>
    <t>https://twitter.com/realDonaldTrump/status/629548582199291904</t>
  </si>
  <si>
    <t>https://twitter.com/realDonaldTrump/status/629553260681142272</t>
  </si>
  <si>
    <t>" @ ept_rudyru: @ DRUDGE_REPORT Excellent job! @ realDonaldTrump You are real &amp; everyone saw that 2nite! # MakeAmericaGreatAgain # SilentMajority</t>
  </si>
  <si>
    <t>https://twitter.com/realDonaldTrump/status/629553442944602112</t>
  </si>
  <si>
    <t>" @ RubenMMoreno: @ realDonaldTrump The biggest loser in the debate was @ megynkelly. You can't out trump Donald Trump. You will lose!</t>
  </si>
  <si>
    <t>https://twitter.com/realDonaldTrump/status/629553612839124992</t>
  </si>
  <si>
    <t>" @ timjcam: @ megynkelly @ FrankLuntz @ realDonaldTrump Fox viewers give low marks to bimbo @ MegynKelly will consider other programs!"</t>
  </si>
  <si>
    <t>https://twitter.com/realDonaldTrump/status/629554738766479360</t>
  </si>
  <si>
    <t>. @ FrankLuntz is a low class slob who came to my office looking for consulting work and I had zero interest. Now he picks anti-Trump panels!</t>
  </si>
  <si>
    <t>https://twitter.com/realDonaldTrump/status/629555367362605056</t>
  </si>
  <si>
    <t>" @ FrankLuntz: I'm getting a lot of @ MegynKelly hatemail tonight. # GOPDebate" She is totally overrated and angry. She really bombed tonite</t>
  </si>
  <si>
    <t>https://twitter.com/realDonaldTrump/status/629556966835265536</t>
  </si>
  <si>
    <t>. @ FrankLuntz I won every poll of the debate tonight by massive margins @ DRUDGE_REPORT &amp; @ TIME so where did you find that dumb panel.</t>
  </si>
  <si>
    <t>https://twitter.com/realDonaldTrump/status/629557762427604992</t>
  </si>
  <si>
    <t>Wow, @ megynkelly really bombed tonight. People are going wild on twitter! Funny to watch.</t>
  </si>
  <si>
    <t>https://twitter.com/realDonaldTrump/status/629558921779412992</t>
  </si>
  <si>
    <t>. @ FrankLuntz, your so-called "focus groups" are a total joke. Don't come to my office looking for business again. You are a clown!</t>
  </si>
  <si>
    <t>https://twitter.com/realDonaldTrump/status/629561051982495744</t>
  </si>
  <si>
    <t>I really enjoyed the debate tonight even though the @ FoxNews trio, especially @ megynkelly, was not very good or professional!</t>
  </si>
  <si>
    <t>https://twitter.com/realDonaldTrump/status/629562135471910912</t>
  </si>
  <si>
    <t>" @ 11phenomenon: Despite the hype, @ realDonaldTrump wins the debate by a wide margin. http://time.com/3988073/republican-debate-fox-first-gop/ ‚Ä¶"</t>
  </si>
  <si>
    <t>https://twitter.com/realDonaldTrump/status/629562171891052545</t>
  </si>
  <si>
    <t>" @ Lking2fly: I gotta have @ realDonaldTrump in the White House that'd be such a game changer"</t>
  </si>
  <si>
    <t>https://twitter.com/realDonaldTrump/status/629562265323372544</t>
  </si>
  <si>
    <t>" @ JetRanger69: @ realDonaldTrump @ FoxNews @ megynkelly @ BretBaier WAS A DISASTER ALSO."</t>
  </si>
  <si>
    <t>https://twitter.com/realDonaldTrump/status/629562357044412416</t>
  </si>
  <si>
    <t>" @ Resi_Diederich: @PlatinumRosie @ realDonaldTrump @ FoxNews @ megynkelly is that all you've got??? Haha."</t>
  </si>
  <si>
    <t>@ @PlatinumRosie @ @ @</t>
  </si>
  <si>
    <t>https://twitter.com/realDonaldTrump/status/629562617548378112</t>
  </si>
  <si>
    <t>" @ Reid2962: @ realDonaldTrump @ FoxNews I expected better from @ megynkelly, wondering what is her hidden agenda.</t>
  </si>
  <si>
    <t>https://twitter.com/realDonaldTrump/status/629563335051202560</t>
  </si>
  <si>
    <t>" @ Diplomtc_Immnty: @ realDonaldTrump They tried to take you out &amp; your poll numbers skyrocketed. Voters matter, not @ FOXNews moderators.</t>
  </si>
  <si>
    <t>https://twitter.com/realDonaldTrump/status/629563913848377344</t>
  </si>
  <si>
    <t>" @ agcaddauan: @ realDonaldTrump @ DRUDGE_REPORT Megyn could have done a far better job*"</t>
  </si>
  <si>
    <t>https://twitter.com/realDonaldTrump/status/629564198603911168</t>
  </si>
  <si>
    <t>" @ BrianCraigShow: @ realDonaldTrump your rocked &amp; won BIG TIME!!!! Make America Great Again Mr. Trump"</t>
  </si>
  <si>
    <t>https://twitter.com/realDonaldTrump/status/629564465613275136</t>
  </si>
  <si>
    <t>"@stinger_inc: @ realDonaldTrump @ megynkelly's behaviour at the # GOPDebate was astonishingly biased."</t>
  </si>
  <si>
    <t>@stinger_inc @ @</t>
  </si>
  <si>
    <t>https://twitter.com/realDonaldTrump/status/629564889498001408</t>
  </si>
  <si>
    <t>" @ Diplomt: @ realDonaldTrump is in a greater position w/ 52% to 12% @ Drudge_Report even after @ MegynKelly &amp; @ BretBaier tried to take him out.</t>
  </si>
  <si>
    <t>https://twitter.com/realDonaldTrump/status/629565360858103808</t>
  </si>
  <si>
    <t>"@Mannamalistic: I'm s lifelong liberal and have come to fucking love @ realDonaldTrump. He speaks the truth!"</t>
  </si>
  <si>
    <t>@Mannamalistic @</t>
  </si>
  <si>
    <t>https://twitter.com/realDonaldTrump/status/629565459256487936</t>
  </si>
  <si>
    <t>"@678b4612a62641f: @ realDonaldTrump @ Reid2962 @ FoxNews @ megynkelly my vote remains for trump!"</t>
  </si>
  <si>
    <t>@678b4612a62641f @ @ @ @</t>
  </si>
  <si>
    <t>https://twitter.com/realDonaldTrump/status/629567328829710336</t>
  </si>
  <si>
    <t>"@italy2320: @ Reid2962 @ FoxNews @ megynkelly Tell me what I can do to help you. She really has made me want to never watch fox again"</t>
  </si>
  <si>
    <t>@italy2320 @ @ @</t>
  </si>
  <si>
    <t>https://twitter.com/realDonaldTrump/status/629568286062190592</t>
  </si>
  <si>
    <t>" @ Sulli1963: @ AnnCoulter final four-Trump, Cruz, Walker, Carson wild card Fiorina"</t>
  </si>
  <si>
    <t>https://twitter.com/realDonaldTrump/status/629577707827949568</t>
  </si>
  <si>
    <t>" @ Domenclature: TIME POLL: @ RealDonaldTrump wins the first # Republicanpresidentialdebate by Wild Margin http://ti.me/1IRqVp2 # Politics</t>
  </si>
  <si>
    <t>https://twitter.com/realDonaldTrump/status/629578564388700160</t>
  </si>
  <si>
    <t>" @ joshuapantoja: @ megynkelly @ FrankLuntz @ realDonaldTrump you tried to attack Trump, he took it and smiled. Trump will be the next president</t>
  </si>
  <si>
    <t>https://twitter.com/realDonaldTrump/status/629578878307147776</t>
  </si>
  <si>
    <t>" @ Southern_Anon63: I am a stone cold down to the bone democrat. But I will be voting @ realDonaldTrump on Election Day."</t>
  </si>
  <si>
    <t>https://twitter.com/realDonaldTrump/status/629579101930717184</t>
  </si>
  <si>
    <t>" @ StefanVersac: @ megynkelly @ ChrisStirewalt @ ChrisChristie @ realDonaldTrump Rosie O'Donnell was the best answer of that whole debate"</t>
  </si>
  <si>
    <t>https://twitter.com/realDonaldTrump/status/629579550113054720</t>
  </si>
  <si>
    <t>"@CaptTimScrim: Dear @ megynkelly , your attempted hatchet job on @ realDonaldTrump was unbecoming &amp; a total failure. @ FoxNews</t>
  </si>
  <si>
    <t>@CaptTimScrim @ @ @</t>
  </si>
  <si>
    <t>https://twitter.com/realDonaldTrump/status/629581720602451968</t>
  </si>
  <si>
    <t>@ TIME poll: @ realDonaldTrump winner of last night's debate by wide margin.. 45% v.12% @ RealBenCarson, 10% @ JohnKasichhttp://ti.me/1IRqVp2</t>
  </si>
  <si>
    <t>https://twitter.com/realDonaldTrump/status/629582396346757120</t>
  </si>
  <si>
    <t>" @ GotMade: @ realDonaldTrump Great Job!!! Winning the debate last night will take over half the field out, @ FoxNews was not fair to Trump"</t>
  </si>
  <si>
    <t>https://twitter.com/realDonaldTrump/status/629582600571592704</t>
  </si>
  <si>
    <t>" @ ElvisFever: @ megynkelly @ FoxNews Out to get you with baited questions. She was angry at you. Very hostile and unprofessional"</t>
  </si>
  <si>
    <t>https://twitter.com/realDonaldTrump/status/629649968693968896</t>
  </si>
  <si>
    <t>" @ TomNocera: @ DanScavino @ realDonaldTrump "TRUMP DOMINANT" screams headline in today's Tampa Bay Times. # Trump2016"pic.twitter.com/A08sQFzBLR</t>
  </si>
  <si>
    <t>https://twitter.com/realDonaldTrump/status/629751718285324289</t>
  </si>
  <si>
    <t>via Bloomberg: Fox News Couldn't Kill Trump's Momentum, Made Him Stronger @ FoxNews @ businesshttp://www.newsmax.com/Headline/Fox-made-trump-stronger/2015/08/07/id/667786/ ‚Ä¶</t>
  </si>
  <si>
    <t>https://twitter.com/realDonaldTrump/status/629752659587788800</t>
  </si>
  <si>
    <t>. @ FoxNews you should be ashamed of yourself. I got you the highest debate ratings in your history &amp; you say nothing but bad...</t>
  </si>
  <si>
    <t>https://twitter.com/realDonaldTrump/status/629752759009583104</t>
  </si>
  <si>
    <t>....Dopey @ krauthammer should be fired. @ FoxNews</t>
  </si>
  <si>
    <t>https://twitter.com/realDonaldTrump/status/629753109481422848</t>
  </si>
  <si>
    <t>The hatred that clown @ krauthammer has for me is unbelievable ‚Äì causes him to lie when many others say Trump easily won debate.</t>
  </si>
  <si>
    <t>https://twitter.com/realDonaldTrump/status/629838022889086976</t>
  </si>
  <si>
    <t>" @ John832TheTruth: @ FrankLuntz your focus groups are rigged and your company ran out of $ in 2011. KEEP SPEAKING THE TRUTH! TRUMP 2016!‚ô°"</t>
  </si>
  <si>
    <t>https://twitter.com/realDonaldTrump/status/629855068246962176</t>
  </si>
  <si>
    <t>" @ katygolf: @ Maxinerunner: Newsmax poll http://www.newsmax.com/Surveys/Results/id/270/ ‚Ä¶ @ realDonaldTrump: 65% @ marklevinshow @ RWSurferGirl" Another debate win!</t>
  </si>
  <si>
    <t>https://twitter.com/realDonaldTrump/status/629857877239443456</t>
  </si>
  <si>
    <t>" @ katygolf: @ Maxinerunner: Newsmax poll http://www.newsmax.com/Surveys/Results/id/270/ ‚Ä¶ @ realDonaldTrump: 65% @ marklevinshow @ RWSurferGirl" @ krauthammer APOLOGIZE!</t>
  </si>
  <si>
    <t>https://twitter.com/realDonaldTrump/status/629861269496033280</t>
  </si>
  <si>
    <t>" @ DRUDGE_REPORT: ROBINSON: Establishment didn't get Trump fall they want.... http://drudge.tw/1K8Jfqa " Thank you!</t>
  </si>
  <si>
    <t>https://twitter.com/realDonaldTrump/status/629992743788523520</t>
  </si>
  <si>
    <t>So many "politically correct" fools in our country. We have to all get back to work and stop wasting time and energy on nonsense!</t>
  </si>
  <si>
    <t>https://twitter.com/realDonaldTrump/status/629997060830425088</t>
  </si>
  <si>
    <t>Re Megyn Kelly quote: "you could see there was blood coming out of her eyes, blood coming out of her wherever" (NOSE). Just got on w/thought</t>
  </si>
  <si>
    <t>https://twitter.com/realDonaldTrump/status/630007166129303552</t>
  </si>
  <si>
    <t>. @ redstate I miss you all, and thanks for all of your support. Political correctness is killing our country. "weakness."</t>
  </si>
  <si>
    <t>https://twitter.com/realDonaldTrump/status/630100913861099520</t>
  </si>
  <si>
    <t>Wow, CNN just said that Donald Trump won the DEBATE, connected best with audience. Also, Time, Drudge, Newsmax, N.Y.Times and more!</t>
  </si>
  <si>
    <t>https://twitter.com/realDonaldTrump/status/630116339852673024</t>
  </si>
  <si>
    <t>Almost universal support that "Trump won the debate." Only @ FoxNews is consistantly fighting the Trump win, and I got them the ratings!</t>
  </si>
  <si>
    <t>https://twitter.com/realDonaldTrump/status/630223393774825472</t>
  </si>
  <si>
    <t>Small crowds at @ RedState today in Atlanta. People were very angry at EWErickson, a major sleaze and buffoon who has saved me time and money</t>
  </si>
  <si>
    <t>https://twitter.com/realDonaldTrump/status/630284585931272192</t>
  </si>
  <si>
    <t>" @ sacquisto23: . @ realDonaldTrump you are the best candidate this great country has seen in decades. # MakeAmericaGreatAgain"</t>
  </si>
  <si>
    <t>https://twitter.com/realDonaldTrump/status/630287522539675648</t>
  </si>
  <si>
    <t>" @ liexafterxlie: @ realDonaldTrump @ RedState Yep. I was there and people were leaving left and right. @ EWErickson blew it BIG TIME</t>
  </si>
  <si>
    <t>https://twitter.com/realDonaldTrump/status/630288697888477184</t>
  </si>
  <si>
    <t>" @ george_frye: @ realDonaldTrump Finally a candidate that speaks on behalf of the people and not on behalf of the government. Go Donald!"</t>
  </si>
  <si>
    <t>https://twitter.com/realDonaldTrump/status/630292398757834752</t>
  </si>
  <si>
    <t>" @ nonstop85716: @ thetrumpmafia @ realDonaldTrump I agree. I registered to vote because of Mr Trump.I will vote for him."</t>
  </si>
  <si>
    <t>https://twitter.com/realDonaldTrump/status/630292477954641920</t>
  </si>
  <si>
    <t>"@granitttg: @ realDonaldTrump it'll be my first year voting and guess who got my vote # DonaldTrump"</t>
  </si>
  <si>
    <t>@granitttg @</t>
  </si>
  <si>
    <t>https://twitter.com/realDonaldTrump/status/630292874702290944</t>
  </si>
  <si>
    <t>" @ CommissarOfGG: You are being attacked from all sides, yet you have the people's hearts. Just be calm and trust yourself. We love you."</t>
  </si>
  <si>
    <t>https://twitter.com/realDonaldTrump/status/630294042677526528</t>
  </si>
  <si>
    <t>" @ OUTOF_3_9_0: ‚Ä¢‚Ä¢ You got the the largest rating in HISTORY .. That should say all needed about you to @ FoxNews! https://twitter.com/realdonaldtrump/status/630116339852673024 ‚Ä¶"</t>
  </si>
  <si>
    <t>https://twitter.com/realDonaldTrump/status/630295077638795264</t>
  </si>
  <si>
    <t>"@WWDBLane: @ realDonaldTrump Nice try Jeb, my wife agrees with Trump over Megyn.</t>
  </si>
  <si>
    <t>@WWDBLane @</t>
  </si>
  <si>
    <t>https://twitter.com/realDonaldTrump/status/630295580393238528</t>
  </si>
  <si>
    <t>" @ jonnati77: @ EWErickson : TWITTER...has allowed the silent majority to have a voice and we want TRUMP 2016!!! # MakeAmericaGreatAgain"</t>
  </si>
  <si>
    <t>https://twitter.com/realDonaldTrump/status/630296874587656192</t>
  </si>
  <si>
    <t>" @ strayamaaaate: DonaldTrump shaking things up in US elections. Jeb Bush is really weak. Carly Fiorina shud go back to HP</t>
  </si>
  <si>
    <t>https://twitter.com/realDonaldTrump/status/630455091091374080</t>
  </si>
  <si>
    <t>I just realized that if you listen to Carly Fiorina for more than ten minutes straight, you develop a massive headache. She has zero chance!</t>
  </si>
  <si>
    <t>https://twitter.com/realDonaldTrump/status/630464204676460544</t>
  </si>
  <si>
    <t>It amazes me that other networks seem to treat me so much better than @ FoxNews. I brought them the biggest ratings in history, &amp; I get zip!</t>
  </si>
  <si>
    <t>https://twitter.com/realDonaldTrump/status/630477766547386368</t>
  </si>
  <si>
    <t>Wonderful Frank Gifford has just passed away at age 84. He was my friend and a truly great guy! Warmest condolences to family.</t>
  </si>
  <si>
    <t>https://twitter.com/realDonaldTrump/status/630539334953902080</t>
  </si>
  <si>
    <t>"@Libsaredemfools: @ realDonaldTrump: No one knows more about business and the economy than you. You are what's right for America!"</t>
  </si>
  <si>
    <t>@Libsaredemfools @</t>
  </si>
  <si>
    <t>https://twitter.com/realDonaldTrump/status/630670147938861056</t>
  </si>
  <si>
    <t>I will be interviewed on @ TODAY Show at 7:00 A.M. and on Morning Joe at 7:20.</t>
  </si>
  <si>
    <t>https://twitter.com/realDonaldTrump/status/630672263751299072</t>
  </si>
  <si>
    <t>. @ KathieLGifford, Melania and I send our deepest condolences. Frank was a special and amazing person. He will be missed by all!</t>
  </si>
  <si>
    <t>https://twitter.com/realDonaldTrump/status/630731186797707264</t>
  </si>
  <si>
    <t>Oh really, check out innocent @ megynkelly discussion on @ HowardStern show 5 years ago--I am the innocent (pure) one!http://www.newsmax.com/Headline/megyn-kelly-howard-stern-sex-talk-donald-trump/2015/08/09/id/669255/ ‚Ä¶</t>
  </si>
  <si>
    <t>https://twitter.com/realDonaldTrump/status/630764447716540417</t>
  </si>
  <si>
    <t>Roger Ailes just called. He is a great guy &amp; assures me that ‚ÄúTrump‚Äù will be treated fairly on @ FoxNews. His word is always good!</t>
  </si>
  <si>
    <t>https://twitter.com/realDonaldTrump/status/630780712183046144</t>
  </si>
  <si>
    <t>Enough is Enough- no more Bushes! https://instagram.com/p/6NbVyEmhdB/</t>
  </si>
  <si>
    <t>https://twitter.com/realDonaldTrump/status/630795560216305664</t>
  </si>
  <si>
    <t>Frank was a great guy married to an absolutely wonderful woman @ KathieLGifford. What a couple!pic.twitter.com/2mZlN3UO94</t>
  </si>
  <si>
    <t>https://twitter.com/realDonaldTrump/status/630807186663415808</t>
  </si>
  <si>
    <t>. @ OMAROSA You were fantastic on television this weekend. Thank you so much ‚Äì you are a loyal friend!</t>
  </si>
  <si>
    <t>https://twitter.com/realDonaldTrump/status/630833356910010368</t>
  </si>
  <si>
    <t>. @ BrandenRoderick I was pleased to see the wonderful statements you made about me to the media.I'm not surprised, you're a special person</t>
  </si>
  <si>
    <t>https://twitter.com/realDonaldTrump/status/630833482600742912</t>
  </si>
  <si>
    <t>. @ KatrinaCampins Thank you so much for the wonderful statements you made about me on TV. Also, keep up the great work!</t>
  </si>
  <si>
    <t>https://twitter.com/realDonaldTrump/status/630898742707798017</t>
  </si>
  <si>
    <t>Again, illegal immigrant is charged with the fatal bludgeoning of a wonderful and loved 64 year old woman. Get them out and build a WALL!</t>
  </si>
  <si>
    <t>https://twitter.com/realDonaldTrump/status/630901938608017413</t>
  </si>
  <si>
    <t>Truly weird Senator Rand Paul of Kentucky reminds me of a spoiled brat without a properly functioning brain. He was terrible at DEBATE!</t>
  </si>
  <si>
    <t>https://twitter.com/realDonaldTrump/status/630902330662199296</t>
  </si>
  <si>
    <t>" @ Roy_Propsner: @ realDonaldTrump ...Don't give up, don't surrender your 3rd party OPTION"</t>
  </si>
  <si>
    <t>https://twitter.com/realDonaldTrump/status/630902912949067777</t>
  </si>
  <si>
    <t>" @ officialjtw: @ realDonaldTrump You're iconic! You are going down in the history books! # trump2016" So nice, thank you.</t>
  </si>
  <si>
    <t>https://twitter.com/realDonaldTrump/status/630906211790102528</t>
  </si>
  <si>
    <t>We must stop the crime and killing machine that is illegal immigration. Rampant problems will only get worse. Take back our country!</t>
  </si>
  <si>
    <t>https://twitter.com/realDonaldTrump/status/630907466008653824</t>
  </si>
  <si>
    <t>Why is @ RandPaul allowed to take advantage of the people of Kentucky by running for Senator and Pres. Why should Kentucky be back up plan?</t>
  </si>
  <si>
    <t>https://twitter.com/realDonaldTrump/status/630911102554124288</t>
  </si>
  <si>
    <t>. @ ericbolling you can do much better than you did tonight on @ oreillyfactor. Better luck tomorrow!</t>
  </si>
  <si>
    <t>https://twitter.com/realDonaldTrump/status/630930744983068672</t>
  </si>
  <si>
    <t>. @ SenTedCruz had a very good debate, far better than Rand Paul.</t>
  </si>
  <si>
    <t>https://twitter.com/realDonaldTrump/status/631090309393436672</t>
  </si>
  <si>
    <t>"@johncook4189: @ realDonaldTrump @ ericbolling @ oreillyfactor https://twitter.com/johncook4189/status/630928689325297664/photo/1pic.twitter.com/KhmPz1WpFq "</t>
  </si>
  <si>
    <t>@johncook4189 @ @ @</t>
  </si>
  <si>
    <t>https://twitter.com/realDonaldTrump/status/631090355979599872</t>
  </si>
  <si>
    <t>" @ pokeyisme1971: @ realDonaldTrump @ ericbolling @ oreillyfactor why are people scared of someone who wants to fix a broken system trump 2016"</t>
  </si>
  <si>
    <t>https://twitter.com/realDonaldTrump/status/631137255634149376</t>
  </si>
  <si>
    <t>Our online store is officially open! Visit http://www.DonaldJTrump.com/shop to shop the latest # MakeAmericaGreatAgain merchandise.</t>
  </si>
  <si>
    <t>https://twitter.com/realDonaldTrump/status/631155501913538560</t>
  </si>
  <si>
    <t>Will be interviewed by @ seanhannity tonight for the full hour. Hope you enjoy it and, more importantly, hope you agree!</t>
  </si>
  <si>
    <t>https://twitter.com/realDonaldTrump/status/631169425920655361</t>
  </si>
  <si>
    <t>" @ mikerotondo86 Only Trump can bring us back from 20 Trillion in debt... He's the only one with the experience and skill set to do so."</t>
  </si>
  <si>
    <t>https://twitter.com/realDonaldTrump/status/631182609930932224</t>
  </si>
  <si>
    <t>The # IranDeal is a catastrophe that must be stopped. Will lead to at least partial world destruction &amp; make Iran a force like never before.</t>
  </si>
  <si>
    <t>https://twitter.com/realDonaldTrump/status/631190010897764352</t>
  </si>
  <si>
    <t>My official # MakeAmericaGreatAgain hat is now available online. To shop please visit http://www.DonaldJTrump.com/shop --- it is selling fast!</t>
  </si>
  <si>
    <t>https://twitter.com/realDonaldTrump/status/631461914116255744</t>
  </si>
  <si>
    <t>Our online campaign store is officially open! Visit http://www.DonaldJTrump.com/shop to shop the latest # MakeAmericaGreatAgain merchandise.</t>
  </si>
  <si>
    <t>https://twitter.com/realDonaldTrump/status/631516221003927553</t>
  </si>
  <si>
    <t>"@DavidHerjavec @ realDonaldTrump completely right on China...just watch the news # GoTrump"</t>
  </si>
  <si>
    <t>@DavidHerjavec @</t>
  </si>
  <si>
    <t>https://twitter.com/realDonaldTrump/status/631842350961025024</t>
  </si>
  <si>
    <t>Not under my watch- https://instagram.com/p/6U95vmmhcR/</t>
  </si>
  <si>
    <t>https://twitter.com/realDonaldTrump/status/631884976611528704</t>
  </si>
  <si>
    <t>Our campaign store is officially open! Visit http://www.DonaldJTrump.com/shop to shop the latest # MakeAmericaGreatAgain merchandise.</t>
  </si>
  <si>
    <t>https://twitter.com/realDonaldTrump/status/631921997296087040</t>
  </si>
  <si>
    <t>People don‚Äôt understand that I left The Apprentice to run for Pres‚Äîthe Apprentice DID NOT leave me. Bob Greenblatt &amp; folks @ NBC were GREAT!</t>
  </si>
  <si>
    <t>https://twitter.com/realDonaldTrump/status/631931990166622208</t>
  </si>
  <si>
    <t>. @ AP and @ HuffingtonPost should change their fraudulent story to say THAT I DROPPED @ NBC &amp; The Apprentice to run for President!</t>
  </si>
  <si>
    <t>https://twitter.com/realDonaldTrump/status/632296229267992576</t>
  </si>
  <si>
    <t>Making speech tonight in New Hampshire - leaving now. Fantastic people, fantastic crowd!</t>
  </si>
  <si>
    <t>https://twitter.com/realDonaldTrump/status/632541549751091200</t>
  </si>
  <si>
    <t>In the plane heading to Iowa State Fair. Will be great fun. Hopefully giving helicopter rides to some of the kids.</t>
  </si>
  <si>
    <t>https://twitter.com/realDonaldTrump/status/632577165029076993</t>
  </si>
  <si>
    <t>LIVE on # Periscope: Good morning Iowa! Let's # MakeAmericaGreatAgain # Trump2016 https://www.pscp.tv/w/aJ9UgzEyMzE3NDF8NjE4Njg0MDITpd_jjEmUgZ9VOm4mPEzATc1FeIqUk6QQdjtt_3Wz6w== ‚Ä¶</t>
  </si>
  <si>
    <t>https://twitter.com/realDonaldTrump/status/632675483210092544</t>
  </si>
  <si>
    <t>Just got back from the Iowa State Fair. Record crowds, phenomenal people. Thank you IOWA, I will never let you down!</t>
  </si>
  <si>
    <t>https://twitter.com/realDonaldTrump/status/632676382213042176</t>
  </si>
  <si>
    <t>" @ javonniandjeno: @ realDonaldTrump @ AP @ nbc Donald Trump is Clint Eastwood, the perfect hero not scared of American terrorists. Vote Trump!"</t>
  </si>
  <si>
    <t>https://twitter.com/realDonaldTrump/status/632676955037519872</t>
  </si>
  <si>
    <t>" @ WriteReadRock: @ thehill DonaldTrump is EVERYWHERE! At this moment he is the most famous person on Earth. And for a GOOD reason! # TRUMP2016</t>
  </si>
  <si>
    <t>https://twitter.com/realDonaldTrump/status/633286526412148736</t>
  </si>
  <si>
    <t>. @ NicolleDWallace Your father is a brilliant man with wonderful sense -- therefore, you must be good!</t>
  </si>
  <si>
    <t>https://twitter.com/realDonaldTrump/status/633288490021703680</t>
  </si>
  <si>
    <t>I really enjoyed being at the Iowa State Fair. The crowds, love and enthusiasm is something I will never forget.</t>
  </si>
  <si>
    <t>https://twitter.com/realDonaldTrump/status/633299285971501056</t>
  </si>
  <si>
    <t>The polls have been really amazing--we are all tired of incompetent politicians and bad deals!http://www.newsmax.com/Newsfront/fox-poll-trump-leads/2015/08/16/id/670352/ ‚Ä¶</t>
  </si>
  <si>
    <t>https://twitter.com/realDonaldTrump/status/633319439144980481</t>
  </si>
  <si>
    <t>" @ KNDetweiler: @ hrkbenowen @ thetimes @ realDonaldTrump just released immigration plan is superior to everyone else's. Including Cruz.</t>
  </si>
  <si>
    <t>https://twitter.com/realDonaldTrump/status/633319757433937920</t>
  </si>
  <si>
    <t>" @ Techn9cian1923: @ ChrisCuomo It felt Like a moment of silence when U said @ realDonaldTrump DOESN'T PLAY! Powerful Interview # Trump2016"</t>
  </si>
  <si>
    <t>https://twitter.com/realDonaldTrump/status/633330371145371648</t>
  </si>
  <si>
    <t>"@1776Pirate: @ LindseyGrahamSC @ WashTimes @ madisongesiotto agreed. We need @ realDonaldTrump as president ASAP."</t>
  </si>
  <si>
    <t>@1776Pirate @ @ @ @</t>
  </si>
  <si>
    <t>https://twitter.com/realDonaldTrump/status/633331740254314497</t>
  </si>
  <si>
    <t>" @ laura_winkker: @ realDonaldTrump And its funny how Fox News doesn't really get it! love you Mr. Trump!"</t>
  </si>
  <si>
    <t>https://twitter.com/realDonaldTrump/status/633331919527219200</t>
  </si>
  <si>
    <t>" @ PrimMrs: @ Rockprincess818 The best Immigration Policy yet! Time for @ realDonaldTrump to # MakeAmericaGreatAgain"</t>
  </si>
  <si>
    <t>https://twitter.com/realDonaldTrump/status/633332142592946176</t>
  </si>
  <si>
    <t>" @ paulfincher2: I truly believe @ realDonaldTrump is America's best choice to get our economy back on course &amp; create needed jobs.</t>
  </si>
  <si>
    <t>https://twitter.com/realDonaldTrump/status/633332683750383616</t>
  </si>
  <si>
    <t>" @ BannermanJack: Rush is on fire today!He really does have his finger on the pulse. The @ realDonaldTrump shamers can't win against El Rushbo</t>
  </si>
  <si>
    <t>https://twitter.com/realDonaldTrump/status/633338821019611140</t>
  </si>
  <si>
    <t>" @ NobamaDotCom: An FYI to all the DonaldTrump haters: We've won. Most admit TRUMP CAN WIN. And @ GeorgeWill &amp; @ krauthammer - watch and learn</t>
  </si>
  <si>
    <t>https://twitter.com/realDonaldTrump/status/633339602271649792</t>
  </si>
  <si>
    <t>" @ RuizSeferino: @ paulfincher2 Please have mercy on all Veterans. All we wished to do is serve a county who serves us not. Trump for Pres!"</t>
  </si>
  <si>
    <t>https://twitter.com/realDonaldTrump/status/633340814379347968</t>
  </si>
  <si>
    <t>Why does @ FoxNews keep George Will as a talking head? Wrong on so many subjects!</t>
  </si>
  <si>
    <t>https://twitter.com/realDonaldTrump/status/633340828400918532</t>
  </si>
  <si>
    <t>Listening to @ rushlimbaugh on way back to Jury Duty. Fantastic show, terrific guy!</t>
  </si>
  <si>
    <t>https://twitter.com/realDonaldTrump/status/633383604110913537</t>
  </si>
  <si>
    <t>My official # MakeAmericaGreatAgain hat is now available online. To shop please visit http://www.DonaldJTrump.com --- it is selling fast!</t>
  </si>
  <si>
    <t>https://twitter.com/realDonaldTrump/status/633658260776714240</t>
  </si>
  <si>
    <t>It does matter! https://instagram.com/p/6h34CXGhcK/</t>
  </si>
  <si>
    <t>https://twitter.com/realDonaldTrump/status/633695409408491520</t>
  </si>
  <si>
    <t>I want talented people to come into this country‚Äîto work hard and to become citizens. Silicon Valley needs engineers, etc.</t>
  </si>
  <si>
    <t>https://twitter.com/realDonaldTrump/status/633695559900073984</t>
  </si>
  <si>
    <t>When foreigners attend our great colleges &amp; want to stay in the U.S., they should not be thrown out of our country.</t>
  </si>
  <si>
    <t>https://twitter.com/realDonaldTrump/status/633721535438700544</t>
  </si>
  <si>
    <t>Our online campaign store is open! Visit http://www.DonaldJTrump.com/shop for # MakeAmericaGreatAgain merchandise including my signature hat!</t>
  </si>
  <si>
    <t>https://twitter.com/realDonaldTrump/status/633734596908052480</t>
  </si>
  <si>
    <t>. @ jasondhorowitz I am very proud of my sister, your story was terrific. Thank you so much.</t>
  </si>
  <si>
    <t>https://twitter.com/realDonaldTrump/status/633737256973414404</t>
  </si>
  <si>
    <t>" @ JohnBerman Two explanations on @ realDonaldTrump that seem no longer sufficient: 1) It's early. 2) It is all a media creation."</t>
  </si>
  <si>
    <t>https://twitter.com/realDonaldTrump/status/633739970985897984</t>
  </si>
  <si>
    <t>If I am elected President I will immediately approve the Keystone XL pipeline. No impact on environment &amp; lots of jobs for U.S.</t>
  </si>
  <si>
    <t>https://twitter.com/realDonaldTrump/status/633743394162905089</t>
  </si>
  <si>
    <t>" @ ktumulty Polls indicate that a Trump presidency is now inevitable. # August"</t>
  </si>
  <si>
    <t>https://twitter.com/realDonaldTrump/status/633744111263068161</t>
  </si>
  <si>
    <t>" @ JoeWeissnmb @ realDonaldTrump @ MichaelCohen212 Walker &amp; Bush want to be like Trump. My Mom88 "They sound like boys compared to Trump."</t>
  </si>
  <si>
    <t>https://twitter.com/realDonaldTrump/status/633745231582654464</t>
  </si>
  <si>
    <t>" @ aduanebrown New CNN/ORC poll: @ realdonaldtrump #1 w/ 24% -- favorability rating on the rise while Jeb's declines. 60% among women!!"</t>
  </si>
  <si>
    <t>https://twitter.com/realDonaldTrump/status/633751809492844544</t>
  </si>
  <si>
    <t>My H-1B reform plan will transform program so it delivers for country, not lobbyists, &amp; will have bipartisan support:http://bit.ly/1gRSmEg</t>
  </si>
  <si>
    <t>https://twitter.com/realDonaldTrump/status/633825403023564800</t>
  </si>
  <si>
    <t>I am looking forward to being in New Hampshire tomorrow. The silent majority is taking our country back. We will MAKE AMERICA GREAT AGAIN!</t>
  </si>
  <si>
    <t>https://twitter.com/realDonaldTrump/status/633836618047209472</t>
  </si>
  <si>
    <t>" @ Maxinerunner: @ MarkSteynOnline loved you on # Hannity speaking truth @ realDonaldTrump has awakened Patriots all over this Great Country.</t>
  </si>
  <si>
    <t>https://twitter.com/realDonaldTrump/status/633842111209713664</t>
  </si>
  <si>
    <t>. @ MarkSteynOnline - Thank you and great job on @ seanhannity tonight!</t>
  </si>
  <si>
    <t>https://twitter.com/realDonaldTrump/status/634026668261310464</t>
  </si>
  <si>
    <t>My official # MakeAmericaGreatAgain hat is now available online. To shop please visit http://www.DonaldJTrump.com/shop -- it is selling fast!</t>
  </si>
  <si>
    <t>https://twitter.com/realDonaldTrump/status/634070650190213120</t>
  </si>
  <si>
    <t>Will be in New Hampshire and then on @ CNN Special at 9 PM tonight.</t>
  </si>
  <si>
    <t>https://twitter.com/realDonaldTrump/status/634180135487447040</t>
  </si>
  <si>
    <t>Just got back from New Hampshire. Amazing people, we all had a great time together!</t>
  </si>
  <si>
    <t>https://twitter.com/realDonaldTrump/status/634181414729220096</t>
  </si>
  <si>
    <t>"@WendyJFluga28: DonaldTrump is an emblem of HOPE that the best is yet to come for America! The good Trump name will be proudly displayed</t>
  </si>
  <si>
    <t>https://twitter.com/realDonaldTrump/status/634181740140077056</t>
  </si>
  <si>
    <t>" @ LKDUSA: @ LKDUSA Now you need not wonder why we are attracted to a strong leader like @ realDonaldTrump. The rest don't cut it. ALL WIMPS!!"</t>
  </si>
  <si>
    <t>https://twitter.com/realDonaldTrump/status/634188984097337344</t>
  </si>
  <si>
    <t>Another great poll result! Thank you!pic.twitter.com/loMirPFLIZ</t>
  </si>
  <si>
    <t>https://twitter.com/realDonaldTrump/status/634191811930628096</t>
  </si>
  <si>
    <t>Thank you New Hampshire! Together we will Make America Great Again!pic.twitter.com/ovxQMw4kob</t>
  </si>
  <si>
    <t>https://twitter.com/realDonaldTrump/status/634378848516317184</t>
  </si>
  <si>
    <t>On the cover of @ TIME Magazine‚Äîa great honor!pic.twitter.com/zlEHp49oPs</t>
  </si>
  <si>
    <t>https://twitter.com/realDonaldTrump/status/634380960776241152</t>
  </si>
  <si>
    <t>Had a special visitor in my office yesterday for @ TIME photo shoot.pic.twitter.com/GoloYLeRZz</t>
  </si>
  <si>
    <t>https://twitter.com/realDonaldTrump/status/634386738845085696</t>
  </si>
  <si>
    <t>Behind the scenes video with ‚ÄúUncle Sam‚Äù (eagle‚Äôs name) and me.https://amp.twimg.com/v/cea8ab2e-620f-44fb-b86f-894d0a3136fe ‚Ä¶</t>
  </si>
  <si>
    <t>https://twitter.com/realDonaldTrump/status/634576881011064832</t>
  </si>
  <si>
    <t>@ ABCPolitics must apologize. My statement "we're going to get them out so fast, so quick" applied to hard core criminals &amp; gang members. LIE</t>
  </si>
  <si>
    <t>https://twitter.com/realDonaldTrump/status/634585429619154944</t>
  </si>
  <si>
    <t>. @ TomLlamasABC cannot report the news truthfully. Why not apologize for your fraudulent story on World News Tonight.Gang members &amp; criminals</t>
  </si>
  <si>
    <t>https://twitter.com/realDonaldTrump/status/634587115116994560</t>
  </si>
  <si>
    <t>. @ WNTonight please correct your story tonight. The public is fed-up with bad reporting for the sake of sensationalizing something!</t>
  </si>
  <si>
    <t>https://twitter.com/realDonaldTrump/status/634587858544799744</t>
  </si>
  <si>
    <t>" @ MattyJack33: @ TomLlamasABC So refreshing to have someone call out these left wingers posing as journalists. Keep it up Trump!"</t>
  </si>
  <si>
    <t>https://twitter.com/realDonaldTrump/status/634588218038616064</t>
  </si>
  <si>
    <t>"@2ndVoter: @ SteveHuang68 agree. One of the things that is good abt @ realDonaldTrump is he's forcing others out of status quo politicking."</t>
  </si>
  <si>
    <t>@2ndVoter @ @</t>
  </si>
  <si>
    <t>https://twitter.com/realDonaldTrump/status/634590229945577472</t>
  </si>
  <si>
    <t>We are going to make our country so strong again, so great again. No more ripping off the United States. We will MAKE AMERICA GREAT AGAIN!</t>
  </si>
  <si>
    <t>https://twitter.com/realDonaldTrump/status/634591629744152576</t>
  </si>
  <si>
    <t>Alabama will shine tomorrow. It will be a big and glorious day!</t>
  </si>
  <si>
    <t>https://twitter.com/realDonaldTrump/status/634724114972966912</t>
  </si>
  <si>
    <t>Jeb Bush signed memo saying not to use the term "anchor babies," offensive. Now he wants to use it because I use it. Stay true to yourself!</t>
  </si>
  <si>
    <t>https://twitter.com/realDonaldTrump/status/634725641972248576</t>
  </si>
  <si>
    <t>How crazy - 7.5% of all births in U.S. are to illegal immigrants, over 300,000 babies per year. This must stop. Unaffordable and not right!</t>
  </si>
  <si>
    <t>https://twitter.com/realDonaldTrump/status/634734882728636416</t>
  </si>
  <si>
    <t>We are going to have a wild time in Alabama tonight! Finally, the silent majority is back!http://TrumpAlabama.Eventbrite.com</t>
  </si>
  <si>
    <t>https://twitter.com/realDonaldTrump/status/634748044416839680</t>
  </si>
  <si>
    <t>Great!https://twitter.com/cmodelbehavior/status/634395194184593408 ‚Ä¶</t>
  </si>
  <si>
    <t>https://twitter.com/realDonaldTrump/status/634750634420531200</t>
  </si>
  <si>
    <t>" @ AmyMek Every Time I see @ realDonaldTrump address a crowd I want to start chanting USA, USA, USA! # AmericanPride is Back # Trump2016"</t>
  </si>
  <si>
    <t>https://twitter.com/realDonaldTrump/status/634765744673267712</t>
  </si>
  <si>
    <t>Boston incident is terrible. We need energy and passion, but we must treat each other with respect. I would never condone violence.</t>
  </si>
  <si>
    <t>https://twitter.com/realDonaldTrump/status/634817630541598725</t>
  </si>
  <si>
    <t>Leaving for Mobile, Alabama, right now - can't be late!</t>
  </si>
  <si>
    <t>https://twitter.com/realDonaldTrump/status/634818865457963008</t>
  </si>
  <si>
    <t>Dow dives more than 500 points - down 9% from high. Be careful!</t>
  </si>
  <si>
    <t>https://twitter.com/realDonaldTrump/status/634899914393276416</t>
  </si>
  <si>
    <t># MakeAmericaGreatAgain # TrumpRallyALpic.twitter.com/UokCEy7e4N</t>
  </si>
  <si>
    <t>https://twitter.com/realDonaldTrump/status/634939783257661440</t>
  </si>
  <si>
    <t>. @ jessebwatters, You did a great job hosting @ oreillyfactor. Everybody loved it! Thank you for the nice words.</t>
  </si>
  <si>
    <t>https://twitter.com/realDonaldTrump/status/635058369431252992</t>
  </si>
  <si>
    <t>Alabama was great last night, amazing people. 30,000 folks was largest crowd of political season. Nice!</t>
  </si>
  <si>
    <t>https://twitter.com/realDonaldTrump/status/635174339416076288</t>
  </si>
  <si>
    <t>"@crstin0516: @ DanScavino @ keraladubai @ realDonaldTrump That chant gave me sweet, sweet chills!! # USA # America"</t>
  </si>
  <si>
    <t>@crstin0516 @ @ @</t>
  </si>
  <si>
    <t>https://twitter.com/realDonaldTrump/status/635174517208428544</t>
  </si>
  <si>
    <t>" @ dojiedojie: @ realDonaldTrump Keep talking Donald....The people want to hear it loud and clear!!!!!"</t>
  </si>
  <si>
    <t>https://twitter.com/realDonaldTrump/status/635175769069723648</t>
  </si>
  <si>
    <t>. @ politico covers me more inaccurately than any other media source, and that is saying something. They go out of their way to distort truth!</t>
  </si>
  <si>
    <t>https://twitter.com/realDonaldTrump/status/635182993334792193</t>
  </si>
  <si>
    <t>I had 15,000 people in Phoenix but @ politico said "the rooms capacity is just over 2000." But said Bernie Sanders had 11,000 in same room.</t>
  </si>
  <si>
    <t>https://twitter.com/realDonaldTrump/status/635184411399618561</t>
  </si>
  <si>
    <t>Thank you to the @ washingtonpost for the accurate and very discriptive story on my speech in Alabama last night. It was a great evening!</t>
  </si>
  <si>
    <t>https://twitter.com/realDonaldTrump/status/635185617475923968</t>
  </si>
  <si>
    <t>How is Bernie Sanders going to defend our country if he can't even defend his own microphone? Very sad!</t>
  </si>
  <si>
    <t>https://twitter.com/realDonaldTrump/status/635186889314672641</t>
  </si>
  <si>
    <t>It has just been confirmed by the City of Mobile, Alabama, that there were 30,000 people at last nights event, making it # 1for pol season.</t>
  </si>
  <si>
    <t>https://twitter.com/realDonaldTrump/status/635200284290105344</t>
  </si>
  <si>
    <t>Now that I started my war on illegal immigration and securing the border, most other candidates are finally speaking up. Just politicians!</t>
  </si>
  <si>
    <t>https://twitter.com/realDonaldTrump/status/635214634627256320</t>
  </si>
  <si>
    <t>Jeb Bush is weak on illegal immigration, in favor of common core, bad on women's health issues and thinks the Iraq war was a good thing.</t>
  </si>
  <si>
    <t>https://twitter.com/realDonaldTrump/status/635216782794596352</t>
  </si>
  <si>
    <t>Jeb Bush has a photoshopped photo for an ad which gives him a black left hand and much different looking body. Jeb just can't get it right!</t>
  </si>
  <si>
    <t>https://twitter.com/realDonaldTrump/status/635401058123059201</t>
  </si>
  <si>
    <t>The last thing we need is another Bush in the White House. Would be the same old thing (remember "read my lips, no more taxes"). GREATNESS!</t>
  </si>
  <si>
    <t>https://twitter.com/realDonaldTrump/status/635406457308057600</t>
  </si>
  <si>
    <t>New Reuters Poll just came out and has me at 32%, highest number yet.The silent majority is back and we will MAKE AMERICA GREAT AGAIN!</t>
  </si>
  <si>
    <t>https://twitter.com/realDonaldTrump/status/635806464595116032</t>
  </si>
  <si>
    <t>As I have long stated, we are so tied in with China and Asia that their markets are now taking the U.S. market down. Get smart U.S.A.</t>
  </si>
  <si>
    <t>https://twitter.com/realDonaldTrump/status/635808521968308224</t>
  </si>
  <si>
    <t>" @ john_franco: When people start losing their savings &amp; home value, they will be begging Trump to fix the economy # MakeAmericaGreatAgain"</t>
  </si>
  <si>
    <t>https://twitter.com/realDonaldTrump/status/635809588567257088</t>
  </si>
  <si>
    <t>Markets are crashing - all caused by poor planning and allowing China and Asia to dictate the agenda. This could get very messy! Vote Trump.</t>
  </si>
  <si>
    <t>https://twitter.com/realDonaldTrump/status/635809949428400128</t>
  </si>
  <si>
    <t>"@ZephyrusMatrix: Will you finally get respect for predicting U.S. concerns even weeks before disaster strikes.The country needs a visionary</t>
  </si>
  <si>
    <t>https://twitter.com/realDonaldTrump/status/635810166424891392</t>
  </si>
  <si>
    <t>" @ glendabelle_11 @ FoxNewsInsider @ foxandfriends @ realDonaldTrump Trump supporters- volunteer ,contribute, assist campaign etc .We need Trump</t>
  </si>
  <si>
    <t>https://twitter.com/realDonaldTrump/status/635810314534191104</t>
  </si>
  <si>
    <t>" @ sweetspottrader: only @ realDonaldTrump can save us form this turmoil # Trump2016" Perhaps so!</t>
  </si>
  <si>
    <t>https://twitter.com/realDonaldTrump/status/635829918199324672</t>
  </si>
  <si>
    <t>Depression- be careful of China! https://instagram.com/p/6xT08ZGhQc/</t>
  </si>
  <si>
    <t>https://twitter.com/realDonaldTrump/status/635863595511902208</t>
  </si>
  <si>
    <t>Even Barbara Bush agrees with me- https://instagram.com/p/6xi2dEGhfn/</t>
  </si>
  <si>
    <t>https://twitter.com/realDonaldTrump/status/635878731920375808</t>
  </si>
  <si>
    <t>Thank you Greta.https://twitter.com/greta/status/634725988425986049 ‚Ä¶</t>
  </si>
  <si>
    <t>https://twitter.com/realDonaldTrump/status/635881641374826496</t>
  </si>
  <si>
    <t>Via Int'l Business Times: Jeb Bush Got $1.3M Job at Lehman After Florida Shifted Pension Cash To Bank.http://www.ibtimes.com/election-2016-jeb-bush-got-13m-job-lehman-after-florida-shifted-pension-cash-bank-2059224 ‚Ä¶</t>
  </si>
  <si>
    <t>https://twitter.com/realDonaldTrump/status/635888584558551040</t>
  </si>
  <si>
    <t>Via The Brody File: "The Lesson Evangelicals Can Learn From Donald Trump" Thank you David &amp; CBN News--so nice. http://blogs.cbn.com/thebrodyfile/archive/2015/08/22/the-lesson-evangelicals-can-learn-from-donald-trump.aspx ‚Ä¶</t>
  </si>
  <si>
    <t>https://twitter.com/realDonaldTrump/status/635987782985478144</t>
  </si>
  <si>
    <t>" @ JeriHyatt: @ megynkelly @ JebBush @ realDonaldTrump Pffffffttttt we need to do something about illegals who get more than our vets!!!!!"</t>
  </si>
  <si>
    <t>https://twitter.com/realDonaldTrump/status/635990651738419200</t>
  </si>
  <si>
    <t>. @ megynkelly must have had a terrible vacation, she is really off her game. Was afraid to confront Dr. Cornel West. No clue on immigration!</t>
  </si>
  <si>
    <t>https://twitter.com/realDonaldTrump/status/635992616748904448</t>
  </si>
  <si>
    <t>I liked The Kelly File much better without @ megynkelly. Perhaps she could take another eleven day unscheduled vacation!</t>
  </si>
  <si>
    <t>https://twitter.com/realDonaldTrump/status/635993810519130112</t>
  </si>
  <si>
    <t>" @ ColeHudson68: @ megynkelly @ FoxNews @ theBlaze @ greta @ OreillyFactor Megyn needs to go back on vacation. What a waste of an hour on Fox."</t>
  </si>
  <si>
    <t>https://twitter.com/realDonaldTrump/status/635994004082040832</t>
  </si>
  <si>
    <t>" @ bigpaulfla: @ realDonaldTrump She has come back looking like Nancy Grace"</t>
  </si>
  <si>
    <t>https://twitter.com/realDonaldTrump/status/635994472342532096</t>
  </si>
  <si>
    <t>" @ swamp_bug: @ seanhannity Cruz is my second/third choice. Carson is also a good man. I look at it as war, so my choice is TRUMP."</t>
  </si>
  <si>
    <t>https://twitter.com/realDonaldTrump/status/635994853743136768</t>
  </si>
  <si>
    <t>" @ MikeRaj7: @ megynkelly Show has become a opinion show. Leading questions, Stirrwalt and Thiessen, used, Fair and balanced, NOT"</t>
  </si>
  <si>
    <t>https://twitter.com/realDonaldTrump/status/635995703182016513</t>
  </si>
  <si>
    <t>" @ mstanish53: @ realDonaldTrump @ megynkelly The bimbo back in town . I hope not for long ."</t>
  </si>
  <si>
    <t>https://twitter.com/realDonaldTrump/status/635996293123440640</t>
  </si>
  <si>
    <t>" @ YankeesJC1: DonaldTrump Thanks for the picture! You were Awesome in Alabama! "Roll Trump Roll # TrumpInAL # Trump2016 https://twitter.com/YankeesJC1/status/635992526042828800/photo/1pic.twitter.com/GUDBOAzp06</t>
  </si>
  <si>
    <t>https://twitter.com/realDonaldTrump/status/635996776835776512</t>
  </si>
  <si>
    <t>" @ toneantone96: @ realDonaldTrump No man or women on this Planet can give us back America with the exception of @ realDonaldTrump Leadership!</t>
  </si>
  <si>
    <t>https://twitter.com/realDonaldTrump/status/635997159423352832</t>
  </si>
  <si>
    <t>" @ jdwarren12: @ realDonaldTrump Mr Trump I appreciate you and your honesty sir" Thank you.</t>
  </si>
  <si>
    <t>https://twitter.com/realDonaldTrump/status/635997399534698497</t>
  </si>
  <si>
    <t>" @ AdriannaMarie: @ realDonaldTrump People always take cheap shots at you,they can't handle the truth.You tell it like it is.They're cowards.</t>
  </si>
  <si>
    <t>https://twitter.com/realDonaldTrump/status/635997696466251776</t>
  </si>
  <si>
    <t>" @ TheBrianMo: The Lesson Evangelicals Can Learn From @ RealDonaldTrump http://blogs.cbn.com/thebrodyfile/archive/2015/08/22/the-lesson-evangelicals-can-learn-from-donald-trump.aspx#.VdvNg5pL-HY.twitter ‚Ä¶ # DonaldTrumpForPresident"</t>
  </si>
  <si>
    <t>https://twitter.com/realDonaldTrump/status/635997785041555456</t>
  </si>
  <si>
    <t>" @ Barbavh: @ realDonaldTrump @ megynkelly Ordered my Trump banner today. Can't wait!"</t>
  </si>
  <si>
    <t>https://twitter.com/realDonaldTrump/status/635998754546548737</t>
  </si>
  <si>
    <t>" @ YoungYoung54: @ JeriHyatt @ megynkelly @ JebBush So true. Jeb Bush is crazy, who cares that he speaks Mexican, this is America, English !!"</t>
  </si>
  <si>
    <t>https://twitter.com/realDonaldTrump/status/635998967646527489</t>
  </si>
  <si>
    <t>"@PatrickStinard: @ megynkelly Kelly File was much better without Megyn Kelly. Her replacement while she was out on vacation was much better!</t>
  </si>
  <si>
    <t>@PatrickStinard @</t>
  </si>
  <si>
    <t>https://twitter.com/realDonaldTrump/status/636009387916705792</t>
  </si>
  <si>
    <t>Jeb Bush never uses his last name on advertising, signage, materials etc. Is he ashamed of the name BUSH? A pretty sad situation. Go Jeb!</t>
  </si>
  <si>
    <t>https://twitter.com/realDonaldTrump/status/636128157788192768</t>
  </si>
  <si>
    <t>In a clumsy move to get out of his "anchor babies" dilemma, where he signed that he would not use the term and now uses it, he blamed ASIANS</t>
  </si>
  <si>
    <t>https://twitter.com/realDonaldTrump/status/636129007164108800</t>
  </si>
  <si>
    <t>Asians are very offended that JEB said that anchor babies applies to them as a way to be more politically correct to hispanics. A mess!</t>
  </si>
  <si>
    <t>https://twitter.com/realDonaldTrump/status/636155822326829056</t>
  </si>
  <si>
    <t>Jeb Bush just talked about my border proposal to build a "fence." It's not a fence, Jeb, it's a WALL, and there's a BIG difference!</t>
  </si>
  <si>
    <t>https://twitter.com/realDonaldTrump/status/636158507318943744</t>
  </si>
  <si>
    <t>. @ GovernorPataki did a terrible job as Governor of New York. If he ran again, he would have lost in a landslide. He and Graham ZERO in polls</t>
  </si>
  <si>
    <t>https://twitter.com/realDonaldTrump/status/636159580549066756</t>
  </si>
  <si>
    <t>" @ ibemoshing: No hope for Jeb Bush anymore, @ realDonaldTrump has been on fire! Really hope he can get the win and fix this country!</t>
  </si>
  <si>
    <t>https://twitter.com/realDonaldTrump/status/636159720731090944</t>
  </si>
  <si>
    <t>" @ Dlund22226523: Gov. Scott Walker has ran Wisconsin's economy into the ground. How dare he criticize you. You would fire him in a second."</t>
  </si>
  <si>
    <t>https://twitter.com/realDonaldTrump/status/636160321858707456</t>
  </si>
  <si>
    <t>" @ RageFelix: @ GovernorPataki ... I LIVED IN NY WHEN "TACKY PATAKI" WAS GOV... HE WAS A TOTAL DISASTER FOR THE PEOPLE OF NEW YORK</t>
  </si>
  <si>
    <t>https://twitter.com/realDonaldTrump/status/636160656673255424</t>
  </si>
  <si>
    <t>" @ ASA_Patriot: @ realDonaldTrump @PatrickStinard @ megynkelly I could not agree more ! I now flip to other channels at 9:00pm"</t>
  </si>
  <si>
    <t>@ @ @PatrickStinard @</t>
  </si>
  <si>
    <t>https://twitter.com/realDonaldTrump/status/636160908474060800</t>
  </si>
  <si>
    <t>" @ linda_lcarson: @ realDonaldTrump Rubio and Bush cant say Wall. I guess it is not pc. Just like obama cant say islamic terrorists !!</t>
  </si>
  <si>
    <t>https://twitter.com/realDonaldTrump/status/636173679093747713</t>
  </si>
  <si>
    <t>Congrats @ LindseyGrahamSC. You just got 4 points in your home state of SC‚Äîfar better than zero nationally. You‚Äôre only 26 pts behind me.</t>
  </si>
  <si>
    <t>https://twitter.com/realDonaldTrump/status/636174308264550400</t>
  </si>
  <si>
    <t>Another good poll result in the great state of SC. Trump at 30%. Carson at 15% and Bush at 9%.http://politicalwire.com/2015/08/25/trump-holds-big-lead-in-south-carolina/ ‚Ä¶</t>
  </si>
  <si>
    <t>https://twitter.com/realDonaldTrump/status/636189553007689728</t>
  </si>
  <si>
    <t>Thanks.https://twitter.com/_KristinaluvsU/status/635813386383704064 ‚Ä¶</t>
  </si>
  <si>
    <t>https://twitter.com/realDonaldTrump/status/636190533711458304</t>
  </si>
  <si>
    <t>" @ beck_coulter @ realDonaldTrump Trump is the ONLY person capable of fixing this corrupt, bankrupt, divided country! # MakeAmericaGreatAgain"</t>
  </si>
  <si>
    <t>https://twitter.com/realDonaldTrump/status/636195271018422272</t>
  </si>
  <si>
    <t>" @ CodyShirk @ genemarks @ Entrepreneur @ realDonaldTrump Because he speaks &amp; acts like a real person; not like a slimy, calculated politician."</t>
  </si>
  <si>
    <t>https://twitter.com/realDonaldTrump/status/636204045749891073</t>
  </si>
  <si>
    <t>" @ ladycatherinecd @ realDonaldTrump he has more smarts than any one of the politicians - he TRUMPED again ! # Trump # tcot # Election2016"</t>
  </si>
  <si>
    <t>https://twitter.com/realDonaldTrump/status/636208905467654144</t>
  </si>
  <si>
    <t>True, thanks.https://twitter.com/chrgdup1973/status/628674716945879040 ‚Ä¶</t>
  </si>
  <si>
    <t>https://twitter.com/realDonaldTrump/status/636252027878789121</t>
  </si>
  <si>
    <t>Great American heroes who averted an attack in France. THANK YOU! Spencer Stone, Anthony Sadler, &amp; Alex Skarlatos.pic.twitter.com/5P0tX9Mq8u</t>
  </si>
  <si>
    <t>https://twitter.com/realDonaldTrump/status/636263744247623681</t>
  </si>
  <si>
    <t>Thank you @ BillKristol. I am going to Make America Great Again!</t>
  </si>
  <si>
    <t>https://twitter.com/realDonaldTrump/status/636268706570600449</t>
  </si>
  <si>
    <t>Heading to Iowa to a packed house. Just released polls, all first place, are amazing. Thank you!</t>
  </si>
  <si>
    <t>https://twitter.com/realDonaldTrump/status/636396365002768384</t>
  </si>
  <si>
    <t>Just got back from Iowa. Fantastic evening with truly fabulous people. Will be back again soon. Thanks!</t>
  </si>
  <si>
    <t>https://twitter.com/realDonaldTrump/status/636397349527552000</t>
  </si>
  <si>
    <t>Will be interviewed on the @ TODAYshow this morning at 7:00. Talking about politics, polls and whatever. Enjoy!</t>
  </si>
  <si>
    <t>https://twitter.com/realDonaldTrump/status/636569558841737216</t>
  </si>
  <si>
    <t>Thank you Christian Broadcasting Network @ TheBrodyFile @ CBNNews http://blogs.cbn.com/thebrodyfile/archive/2015/08/26/the-magic-of-donald-trump-on-display-in-iowa.aspx ‚Ä¶</t>
  </si>
  <si>
    <t>https://twitter.com/realDonaldTrump/status/636601024095109120</t>
  </si>
  <si>
    <t>. @ DennisDMZ Thanks for the nice words. You are fantastic!</t>
  </si>
  <si>
    <t>https://twitter.com/realDonaldTrump/status/636628885199814656</t>
  </si>
  <si>
    <t>. @ KatrinaCampins You were absolutely great on @ CNN! Thank you.</t>
  </si>
  <si>
    <t>https://twitter.com/realDonaldTrump/status/636740549333098496</t>
  </si>
  <si>
    <t>Great job on @ CNN tonight @ heytana. We are all proud of you! Also, congrats on a great son - he is going places.</t>
  </si>
  <si>
    <t>https://twitter.com/realDonaldTrump/status/636902595353812993</t>
  </si>
  <si>
    <t>The press has very inaccurately covered this event - see for yourself!https://youtu.be/Q4UQtZLZfzw</t>
  </si>
  <si>
    <t>https://twitter.com/realDonaldTrump/status/636907033241997312</t>
  </si>
  <si>
    <t>. @ BenFergusonShow just watched you on @ CNN. Thank you for your nice comments.</t>
  </si>
  <si>
    <t>https://twitter.com/realDonaldTrump/status/637028810865688578</t>
  </si>
  <si>
    <t>Who wants the endorsement of a guy ( @ EricCantor) who lost in perhaps the greatest upset in the history of Congress?</t>
  </si>
  <si>
    <t>https://twitter.com/realDonaldTrump/status/637056022536933376</t>
  </si>
  <si>
    <t>The crowd in South Carolina was amazing. We set records and had a great time. Will be back soon.</t>
  </si>
  <si>
    <t>https://twitter.com/realDonaldTrump/status/637056664886202368</t>
  </si>
  <si>
    <t>Will be interviewed on @ Morning_Joe at 7:00 A.M. So much to talk about!</t>
  </si>
  <si>
    <t>https://twitter.com/realDonaldTrump/status/637057122933571584</t>
  </si>
  <si>
    <t>" @ FoxNews: . @ Rub: @ jorgeramosnews should've disclosed his daughter works for HillaryClinton &amp; Univision is being sued by @ realDonaldTrump."</t>
  </si>
  <si>
    <t>https://twitter.com/realDonaldTrump/status/637057935198277632</t>
  </si>
  <si>
    <t>" @ irisodle: Love you man! I'm one of the silent majority that's so excited to finally have us a spokesman! Behind you all the way!"</t>
  </si>
  <si>
    <t>https://twitter.com/realDonaldTrump/status/637059060148404224</t>
  </si>
  <si>
    <t>"@RealEstateMOKS: @ realDonaldTrump Build the wall! Everywhere I go, immigrants have our jobs! # MakeAmericaGreatAgain # voteDonaldTrump"</t>
  </si>
  <si>
    <t>@RealEstateMOKS @</t>
  </si>
  <si>
    <t>https://twitter.com/realDonaldTrump/status/637059084940910592</t>
  </si>
  <si>
    <t>" @ LandmanMarius: @ realDonaldTrump Trump for President of the USA"</t>
  </si>
  <si>
    <t>https://twitter.com/realDonaldTrump/status/637061498662166528</t>
  </si>
  <si>
    <t>" @ PeteNice1976: @ realDonaldTrump @ irisodle # ToughTimes NEED A # ToughPRESIDENT # SilentMajority is back &amp; # Trump will handle # IranDeal &amp; # ISIS</t>
  </si>
  <si>
    <t>https://twitter.com/realDonaldTrump/status/637078596390154240</t>
  </si>
  <si>
    <t>"@therealbigdt: @ FoxNews @ krauthammer @ realDonaldTrump # Trump is the Real Deal, Baby." Thank you.</t>
  </si>
  <si>
    <t>@therealbigdt @ @ @</t>
  </si>
  <si>
    <t>https://twitter.com/realDonaldTrump/status/637079959203397632</t>
  </si>
  <si>
    <t>Great job tonight on @ FoxNews Tony. I am with you all the way! Make America Great Again @ tperkins</t>
  </si>
  <si>
    <t>https://twitter.com/realDonaldTrump/status/637080189369995266</t>
  </si>
  <si>
    <t>" @ kathystone1221: @ realDonaldTrump @therealbigdt @ FoxNews @ krauthammer # MakeAmericaGreatAgain #TeamTrump#usa....Trump 2016 !!!"</t>
  </si>
  <si>
    <t>@ @ @therealbigdt @ @</t>
  </si>
  <si>
    <t># #TeamTrump #usa</t>
  </si>
  <si>
    <t>https://twitter.com/realDonaldTrump/status/637080393410310144</t>
  </si>
  <si>
    <t>"@jp_sitles: @ realDonaldTrump HillaryClinton: she compared republicans to terrorist but will not call terrorists , terrorists. # OhMe"</t>
  </si>
  <si>
    <t>@jp_sitles @</t>
  </si>
  <si>
    <t>https://twitter.com/realDonaldTrump/status/637080595932299265</t>
  </si>
  <si>
    <t>" @ TheLongShotzz: @ realDonaldTrump @ FoxNews @ tperkins Trump wins"</t>
  </si>
  <si>
    <t>https://twitter.com/realDonaldTrump/status/637271552065699840</t>
  </si>
  <si>
    <t>Via CNN: Trump now leads in odds to win GOP nominationhttp://www.cnn.com/2015/08/27/politics/donald-trump-joe-biden-pivit/index.html?sr=twnewday0828trumpnomination ‚Ä¶</t>
  </si>
  <si>
    <t>https://twitter.com/realDonaldTrump/status/637317140400332802</t>
  </si>
  <si>
    <t># MakeAmericaGreatAgain From my speech in South Carolina yesterday- http://facebook.com/video.php?v=10156034501145725 ‚Ä¶</t>
  </si>
  <si>
    <t>https://twitter.com/realDonaldTrump/status/637318535476314112</t>
  </si>
  <si>
    <t>A phony story that I am trying to buy a soccer team in Argentina is untrue. Never even heard of the team‚Äîno interest!http://bit.ly/1LGOPq6</t>
  </si>
  <si>
    <t>https://twitter.com/realDonaldTrump/status/637334613384372224</t>
  </si>
  <si>
    <t>Thank you @ AmSpec http://spectator.org/articles/63449/friends-trump ‚Ä¶</t>
  </si>
  <si>
    <t>https://twitter.com/realDonaldTrump/status/637381741100011520</t>
  </si>
  <si>
    <t>"@NancyLLeonard: Love 'em or hate 'em @ realDonaldTrump is changing the playing field, finally. Our country needed this wake-up call.</t>
  </si>
  <si>
    <t>@NancyLLeonard @</t>
  </si>
  <si>
    <t>https://twitter.com/realDonaldTrump/status/637383724041117696</t>
  </si>
  <si>
    <t>" @ TDarbyMitchell: I love you Donald Trump! I've never liked politics before u came on the scene but I finally feel like there's hope for USA</t>
  </si>
  <si>
    <t>https://twitter.com/realDonaldTrump/status/637399117325553664</t>
  </si>
  <si>
    <t>Will be interviewed by @ SarahPalinUSA tonight at 10:00 on OAN Network. Enjoy!</t>
  </si>
  <si>
    <t>https://twitter.com/realDonaldTrump/status/637598518123868160</t>
  </si>
  <si>
    <t>" @ joehos18: BOOM - Univision Reluctantly Reports Donald Trump Leading With Latino Republicans.... http://wp.me/p1kzlW-rc0 via @ thelastrefuge2</t>
  </si>
  <si>
    <t>https://twitter.com/realDonaldTrump/status/637605742040756224</t>
  </si>
  <si>
    <t>Great rally last night in Massachusetts. 2000 people at a house - must be a record! Unbelievable spirit to MAKE AMERICA GREAT AGAIN.</t>
  </si>
  <si>
    <t>https://twitter.com/realDonaldTrump/status/637606521598312448</t>
  </si>
  <si>
    <t>Leaving now for Tennessee. Big crowd!</t>
  </si>
  <si>
    <t>https://twitter.com/realDonaldTrump/status/637607107064414208</t>
  </si>
  <si>
    <t>Wow, Jeb Bush just lost three of his top fundraisers - they quit!</t>
  </si>
  <si>
    <t>https://twitter.com/realDonaldTrump/status/637781658163392512</t>
  </si>
  <si>
    <t>Via @ BreitbartNews "TRUMP WINS NASHVILLE GRASSROOTS STRAW POLL WITH 52 PERCENT"-http://bit.ly/1fO3C3G</t>
  </si>
  <si>
    <t>https://twitter.com/realDonaldTrump/status/637829630859345922</t>
  </si>
  <si>
    <t>" @ teapartynews: Trump Wins Tea Party Group's 'Nashville Straw Poll' - Newsmax http://dlvr.it/C0nt7Y " GREAT, THANK YOU!</t>
  </si>
  <si>
    <t>https://twitter.com/realDonaldTrump/status/637830617237979136</t>
  </si>
  <si>
    <t>" @ Ricky_Vaughn99: Herschel Walker: Donald Trump is 'my frontrunner' for president http://usat.ly/1F6BkYY via @ USATODAY"</t>
  </si>
  <si>
    <t>https://twitter.com/realDonaldTrump/status/638297160992358400</t>
  </si>
  <si>
    <t>Loved being with my many friends in Tennessee. The crowd and enthusiasm was fantastic. I won the straw poll big!</t>
  </si>
  <si>
    <t>https://twitter.com/realDonaldTrump/status/638298477441732608</t>
  </si>
  <si>
    <t>Leading in the Bloomberg Iowa poll. Also, my favorability numbers went up at a record, almost unheard of, clip. Thank you Iowa!</t>
  </si>
  <si>
    <t>https://twitter.com/realDonaldTrump/status/638306323487195136</t>
  </si>
  <si>
    <t>" @ nodramahea: @ realDonaldTrump Gaining more supporters every day. People want change. Trump2016"</t>
  </si>
  <si>
    <t>https://twitter.com/realDonaldTrump/status/638318502059880450</t>
  </si>
  <si>
    <t>Huma Abedin, the top aide to Hillary Clinton and the wife of perv sleazebag Anthony Wiener, was a major security risk as a collector of info</t>
  </si>
  <si>
    <t>https://twitter.com/realDonaldTrump/status/638367095424712704</t>
  </si>
  <si>
    <t>For those that don‚Äôt think a wall (fence) works, why don‚Äôt they suggest taking down the fence around the White House? Foolish people!</t>
  </si>
  <si>
    <t>https://twitter.com/realDonaldTrump/status/638386619133882368</t>
  </si>
  <si>
    <t>This is no "act of love" as Jeb Bush said‚Ä¶ https://instagram.com/p/7DdvbEmhWG/</t>
  </si>
  <si>
    <t>https://twitter.com/realDonaldTrump/status/638415514402975744</t>
  </si>
  <si>
    <t>See, I told you so http://commonsensewonder.blogspot.com/2015/08/its-no-camelot-caroline-kennedys.html ‚Ä¶</t>
  </si>
  <si>
    <t>https://twitter.com/realDonaldTrump/status/638439811897008128</t>
  </si>
  <si>
    <t>Very proud of Trump Int'l Golf Links in Aberdeen, Scotland. Just got the five star award from @ VisitScotNewshttps://twitter.com/VisitScotNews/status/636834419270139904 ‚Ä¶</t>
  </si>
  <si>
    <t>https://twitter.com/realDonaldTrump/status/638511155582005248</t>
  </si>
  <si>
    <t>President Obama wants to change the name of Mt. McKinley to Denali after more than 100 years. Great insult to Ohio. I will change back!</t>
  </si>
  <si>
    <t>https://twitter.com/realDonaldTrump/status/638512537433149440</t>
  </si>
  <si>
    <t>150 Clinton E-mails still contain classified information. More sensitive when she was Sec.of State. This is a very big deal.</t>
  </si>
  <si>
    <t>https://twitter.com/realDonaldTrump/status/638533114864791552</t>
  </si>
  <si>
    <t>Just out - new PPP NATIONAL POLL has me in first place by a wide margin at 29%. I wonder why only @ FoxNews has not reported this? Too bad!</t>
  </si>
  <si>
    <t>https://twitter.com/realDonaldTrump/status/638636749103738880</t>
  </si>
  <si>
    <t>" @ socalmike_SD: # Trump2016 @ realdonaldtrump unofficial fight song http://www.youtube.com/watch?v=SoZQfoXhbc0&amp;sns=tw ‚Ä¶ via @ youtube" Such hard work and imagination-thanks</t>
  </si>
  <si>
    <t>https://twitter.com/realDonaldTrump/status/638643793521176576</t>
  </si>
  <si>
    <t>" @ highwayhopper66: @ ConnieMackIV @ 00patriot My wife and I are both voting for trump in florida over our previous governor PERIOD!" Thank you</t>
  </si>
  <si>
    <t>https://twitter.com/realDonaldTrump/status/638647394020757504</t>
  </si>
  <si>
    <t>The just released Public Policy Polling (PPP - national result) is the best yet. MAKE AMERICA GREAT AGAIN!</t>
  </si>
  <si>
    <t>https://twitter.com/realDonaldTrump/status/638647705833705472</t>
  </si>
  <si>
    <t>" @ BelAirCA: Only Trump is capable of cleaning up the mess America is in, that's why he has my vote! # MakeAmericaGreatAgain # Trump So true!</t>
  </si>
  <si>
    <t>https://twitter.com/realDonaldTrump/status/638742241989820416</t>
  </si>
  <si>
    <t>Yet another weak hit by a candidate with a failing campaign. Will Jeb sink as low in the polls as the others who have gone after me?</t>
  </si>
  <si>
    <t>https://twitter.com/realDonaldTrump/status/638742292707323904</t>
  </si>
  <si>
    <t>Jeb is spending millions of dollars on ‚Äúhit‚Äù ads funded by lobbyists &amp; special interests. Bad system.</t>
  </si>
  <si>
    <t>https://twitter.com/realDonaldTrump/status/638742443685494784</t>
  </si>
  <si>
    <t>While millions are being spent against me in attack ads, they are paid for by the ‚Äúbosses‚Äù and ‚Äúowners‚Äù of candidates. I am self funding.</t>
  </si>
  <si>
    <t>https://twitter.com/realDonaldTrump/status/638783663715536896</t>
  </si>
  <si>
    <t>Congrats everyone--we topped 4 million today on Twitter--and heading up fast!</t>
  </si>
  <si>
    <t>https://twitter.com/realDonaldTrump/status/638795082154549248</t>
  </si>
  <si>
    <t>No more Clintons or Bushes! https://instagram.com/p/7GXcgxGhbG/</t>
  </si>
  <si>
    <t>https://twitter.com/realDonaldTrump/status/638804903083778048</t>
  </si>
  <si>
    <t>Many Super Pacs, funded by groups that want total control over their candidate, are being formed to ‚Äúattack‚Äù Trump. Remember when u see them</t>
  </si>
  <si>
    <t>https://twitter.com/realDonaldTrump/status/638805379745456128</t>
  </si>
  <si>
    <t>I‚Äôm turning down millions of dollars of campaign contributions‚Äîfeel totally stupid doing so, but hope it is appreciated by the voters.</t>
  </si>
  <si>
    <t>https://twitter.com/realDonaldTrump/status/638876473668014080</t>
  </si>
  <si>
    <t>Why does @ oreillyfactor and @ FoxNews always have Karl Rove on. He spent $430 million and lost ALL races. A dope who said Romney won election</t>
  </si>
  <si>
    <t>https://twitter.com/realDonaldTrump/status/638887827871244288</t>
  </si>
  <si>
    <t>Every Poll has me winning BIG.If you listen to dopey Karl Rove, a Trump hater, on @ oreillyfactor, you would think I'm doing poorly. @ FoxNews</t>
  </si>
  <si>
    <t>https://twitter.com/realDonaldTrump/status/638888918067343360</t>
  </si>
  <si>
    <t>" @ RoniSeale: BIG LEADS FOR THE PEOPLE'S POTUS # 2016GOPNOMINATION # TRUMP2016 # MAKEAMERICAGREATAGAI pic.twitter.com/it7papSmwv" Great!</t>
  </si>
  <si>
    <t>https://twitter.com/realDonaldTrump/status/638890827843043329</t>
  </si>
  <si>
    <t>" @ TheKrankyGirl: @ realDonaldTrump Keep the momentum going! # Trump2016 # MakeAmericaGreatAgain"</t>
  </si>
  <si>
    <t>https://twitter.com/realDonaldTrump/status/638895586628997120</t>
  </si>
  <si>
    <t>The president of the pathetic Club For Growth came to my office in N.Y.C. and asked for a ridiculous $1,000,000 contribution. I said no way!</t>
  </si>
  <si>
    <t>https://twitter.com/realDonaldTrump/status/638897909501702144</t>
  </si>
  <si>
    <t>When I intelligently turned down The Club For Growth crazy request for $1,000,000, they got nasty.What a waste of money that would have been</t>
  </si>
  <si>
    <t>https://twitter.com/realDonaldTrump/status/639017949211295744</t>
  </si>
  <si>
    <t>" @ Patrick0215: @ Thatsalrighty @ oreillyfactor @ FoxNews @ KarlRove Rove is suffering from @ JebBush defeatism. # MakeAmericaGreatAgain"</t>
  </si>
  <si>
    <t>https://twitter.com/realDonaldTrump/status/639018416188297216</t>
  </si>
  <si>
    <t>" @ gulfportedd: @ realDonaldTrump Jeb bush couldn't shine MR trumps shoes...give me a break. Bushes are so over..."</t>
  </si>
  <si>
    <t>https://twitter.com/realDonaldTrump/status/639018768665063424</t>
  </si>
  <si>
    <t>" @ LBabcock2: @ oreillyfactor @ FoxNews I have always wondered why Fox kept Rove on after his disastrous election predictions." He is a joke!</t>
  </si>
  <si>
    <t>https://twitter.com/realDonaldTrump/status/639019057489006592</t>
  </si>
  <si>
    <t>" @ sparkey03: @ realDonaldTrump Go # Trump2016"</t>
  </si>
  <si>
    <t>https://twitter.com/realDonaldTrump/status/639019346216550400</t>
  </si>
  <si>
    <t>" @ ywu510: # TrumpOnCNN revealed character and spirit. Even as @ donlemon changed subjects abruptly, @ realDonaldTrump spoke from heart.</t>
  </si>
  <si>
    <t>https://twitter.com/realDonaldTrump/status/639021108302356480</t>
  </si>
  <si>
    <t>Will be interviewed on @ GMA this morning at 7:00. Thanks for the GREAT poll results!</t>
  </si>
  <si>
    <t>https://twitter.com/realDonaldTrump/status/639023740605612032</t>
  </si>
  <si>
    <t>" @ DRUDGE_REPORT: MEGYN KELLY TOP OF CABLE NEWS... http://drudge.tw/1EwJK0Q " Megyn, say "thank you Donald!" @ FoxNews also should say "thanks!"</t>
  </si>
  <si>
    <t>https://twitter.com/realDonaldTrump/status/639140140389167105</t>
  </si>
  <si>
    <t>A terrible deal with Iran! https://instagram.com/p/7I0gD0GhX2/</t>
  </si>
  <si>
    <t>https://twitter.com/realDonaldTrump/status/639155923991330816</t>
  </si>
  <si>
    <t>. @ kevinolearytv Great job on @ foxandfriends this morning. You tell it like it is! Also, thx for the nice mention. Your book sounds great!</t>
  </si>
  <si>
    <t>https://twitter.com/realDonaldTrump/status/639179575201800192</t>
  </si>
  <si>
    <t>2016 GOP Nomination Polls have me as #1 as seen on @ SpecialReport with @ BretBaier.pic.twitter.com/iZZg1N8Mwu</t>
  </si>
  <si>
    <t>https://twitter.com/realDonaldTrump/status/639179925942091776</t>
  </si>
  <si>
    <t>Tracking 149 polls from 29 pollsters nationwide/HuffPost Pollster # GOPpic.twitter.com/slsvuxcEhF</t>
  </si>
  <si>
    <t>https://twitter.com/realDonaldTrump/status/639257553914994688</t>
  </si>
  <si>
    <t>. @ brithume, I am in first place by a lot in all polls, tied for first place with Ben Carson in one Iowa poll. I thought you knew this-thanks</t>
  </si>
  <si>
    <t>https://twitter.com/realDonaldTrump/status/639260483112075265</t>
  </si>
  <si>
    <t>" @ LettyNTX: Obama left our American hostages in Iran. # Trump2016 @ realDonaldTrump" Sadly, so true!</t>
  </si>
  <si>
    <t>https://twitter.com/realDonaldTrump/status/639265404121141248</t>
  </si>
  <si>
    <t>The deal with Iran will go down as one of the most incompetent ever made. The U.S. lost on virtually every point. We just don't win anymore!</t>
  </si>
  <si>
    <t>https://twitter.com/realDonaldTrump/status/639480265841225729</t>
  </si>
  <si>
    <t>Congratulations to Tom Brady on yet another great victory- Tom is my friend and a total winner!</t>
  </si>
  <si>
    <t>https://twitter.com/realDonaldTrump/status/639499842763497473</t>
  </si>
  <si>
    <t>LIVE on # Periscope: Watch major press conference live from @ TrumpTowerNY now! # MakeAmericaGreatAgain https://www.pscp.tv/w/aLiDwjEyMzE3NDF8MWxQSnFyb1JaUGV4YvTDyhu_D_t2nnlOmHj4wyKMQmeA1cW2aHUlpTv_oPos ‚Ä¶</t>
  </si>
  <si>
    <t>https://twitter.com/realDonaldTrump/status/639517204434800640</t>
  </si>
  <si>
    <t>The Pledge # MakeAmericaGreatAgainpic.twitter.com/5OVWdxgLn9</t>
  </si>
  <si>
    <t>https://twitter.com/realDonaldTrump/status/639622567054213124</t>
  </si>
  <si>
    <t>" @ linnie13: @ greta @ realDonaldTrump @ FoxNews I love Donald Trump. For ONCE I feel like someone out there running actually cares about us."</t>
  </si>
  <si>
    <t>https://twitter.com/realDonaldTrump/status/639622655998566400</t>
  </si>
  <si>
    <t>" @ LettyNTX: Obama left our American hostages in Iran. # Trump2016 @ realDonaldTrump"</t>
  </si>
  <si>
    <t>https://twitter.com/realDonaldTrump/status/639622716287516672</t>
  </si>
  <si>
    <t>" @ bentomchik: @ chucktodd: is there something to learn from @ realDonaldTrump success? # Election2016"</t>
  </si>
  <si>
    <t>https://twitter.com/realDonaldTrump/status/639753520095305728</t>
  </si>
  <si>
    <t>Will be on @ Morning_Joe in 5 minutes - at 7:00. Enjoy!</t>
  </si>
  <si>
    <t>https://twitter.com/realDonaldTrump/status/639840559423705088</t>
  </si>
  <si>
    <t>I‚Äôll be in Dallas at the American Airlines Center on Sept 14th at 6 PM. Will be great to be back in Texas. http://www.ticketmaster.com/event/0C004F23943C33B9 ‚Ä¶</t>
  </si>
  <si>
    <t>https://twitter.com/realDonaldTrump/status/639842884037025793</t>
  </si>
  <si>
    <t>Daily Caller: Trump Surpasses Field, Flirts With 40 Percent in Alabama Pollhttp://dailycaller.com/2015/09/03/exclusive-trump-surpasses-field-flirts-with-40-percent-in-alabama-poll/ ‚Ä¶</t>
  </si>
  <si>
    <t>https://twitter.com/realDonaldTrump/status/639851035520040960</t>
  </si>
  <si>
    <t>So nice, thank you Laura.https://twitter.com/IngrahamAngle/status/639797662427017216 ‚Ä¶</t>
  </si>
  <si>
    <t>https://twitter.com/realDonaldTrump/status/639871678164692992</t>
  </si>
  <si>
    <t>Terrific response to my previous tweet: "I‚Äôll be in Dallas at the American Airlines Center on Sept 14th at 6 PM." http://www.ticketmaster.com/event/0C004F23943C33B9 ‚Ä¶ ‚Ä¶</t>
  </si>
  <si>
    <t>https://twitter.com/realDonaldTrump/status/640131477179645952</t>
  </si>
  <si>
    <t>. @ MeghanMcCain was terrible on @ TheFive yesterday. Angry and obnoxious, she will never make it on T.V. @ FoxNews can do so much better!</t>
  </si>
  <si>
    <t>https://twitter.com/realDonaldTrump/status/640133656393195520</t>
  </si>
  <si>
    <t>The Dallas event in two weeks, at the American Airlines Center, is filling up fast. Get your tickets fast, before it is too late!</t>
  </si>
  <si>
    <t>https://twitter.com/realDonaldTrump/status/640135836294623232</t>
  </si>
  <si>
    <t>Very low ratings radio host Hugh Hewitt asked me about Suleiman, Abu Bake al-Baghdad, Hassan Nasrallah and more - typical "gotcha" questions</t>
  </si>
  <si>
    <t>https://twitter.com/realDonaldTrump/status/640137467014852608</t>
  </si>
  <si>
    <t>Why would a very low ratings radio talk show host like Hugh Hewitt be doing the next debate on @ CNN. He is just a 3rd rate "gotcha" guy!</t>
  </si>
  <si>
    <t>https://twitter.com/realDonaldTrump/status/640139404829401088</t>
  </si>
  <si>
    <t>Just announced that because of "Trump", advertising rates for debate on @ CNN are going from $5000 to $200,000, a 4000% increase.PAY CHARITY?</t>
  </si>
  <si>
    <t>https://twitter.com/realDonaldTrump/status/640220766966034433</t>
  </si>
  <si>
    <t>Wow, the Dallas event in two weeks looks like a big winner! Get your tickets (American Airlines Center) FAST!</t>
  </si>
  <si>
    <t>https://twitter.com/realDonaldTrump/status/640276587372519424</t>
  </si>
  <si>
    <t>Saudi Arabia was "vehemently" against the Iran nuclear deal. Then today they embraced it. What happened? What did we give them to endorse?</t>
  </si>
  <si>
    <t>https://twitter.com/realDonaldTrump/status/640277396785119232</t>
  </si>
  <si>
    <t>Hillary Clinton made a speech today using the biggest teleprompter I have ever seen. In fact, it wasn't even see through glass, it was black</t>
  </si>
  <si>
    <t>https://twitter.com/realDonaldTrump/status/640278865584197633</t>
  </si>
  <si>
    <t>Hillary said such nasty things about me, read directly off her teleprompter...but there was no emotion, no truth. Just can't read speeches!</t>
  </si>
  <si>
    <t>https://twitter.com/realDonaldTrump/status/640279939061841920</t>
  </si>
  <si>
    <t>Remember that I am self-funding my campaign. Hillary, Jeb and the rest are spending special interest and lobbyist money.100% CONTROLLED</t>
  </si>
  <si>
    <t>https://twitter.com/realDonaldTrump/status/640280850182090752</t>
  </si>
  <si>
    <t>By self-funding my campaign, I am not controlled by my donors, special interests or lobbyists. I am only working for the people of the U.S.!</t>
  </si>
  <si>
    <t>https://twitter.com/realDonaldTrump/status/640281925270286336</t>
  </si>
  <si>
    <t>The hedge fund guys (gals) have to pay higher taxes ASAP. They are paying practically nothing. We must reduce taxes for the middle class!</t>
  </si>
  <si>
    <t>https://twitter.com/realDonaldTrump/status/640485528115277824</t>
  </si>
  <si>
    <t>If the presidential election were held today, according to this @ surveyusa poll, Donald Trump would defeat any Dem: http://www.surveyusa.com/client/PollReport.aspx?g=d950cadf-05ce-4148-a125-35c0cdab26c6 ‚Ä¶"</t>
  </si>
  <si>
    <t>https://twitter.com/realDonaldTrump/status/640486804139954176</t>
  </si>
  <si>
    <t>" @ PressTV: Poll: Trump beats Clinton head-to-head matchup http://ptv.io/1wqA pic.twitter.com/bkzQolegeo" Thank you!</t>
  </si>
  <si>
    <t>https://twitter.com/realDonaldTrump/status/640490501993562112</t>
  </si>
  <si>
    <t>" @ HardcoreRepub: @ realDonaldTrump AMERICA will be working again. BUSINESSMAN &gt; POLITICIAN. Private sector growth above all. # Trump2016"</t>
  </si>
  <si>
    <t>https://twitter.com/realDonaldTrump/status/640490762971541504</t>
  </si>
  <si>
    <t>" @ ryanamberwhite: Check it out, @ realDonaldTrump, all the way from Wyoming! # MakeAmericaGreatAgain pic.twitter.com/fevBToLwGV" Thank you.</t>
  </si>
  <si>
    <t>https://twitter.com/realDonaldTrump/status/640492235629416452</t>
  </si>
  <si>
    <t>" @ tropic20: @ realDonaldTrump do you see what's in Tom Brady's Locker? https://twitter.com/tropic20/status/640491350987833344/photo/1pic.twitter.com/KDybxqvCuf "</t>
  </si>
  <si>
    <t>https://twitter.com/realDonaldTrump/status/640618399740116992</t>
  </si>
  <si>
    <t>The phony Club For Growth, which asked me in writing for $1,000,000 (I said no), is now wanting to do negative ads on me. Total hypocrites!</t>
  </si>
  <si>
    <t>https://twitter.com/realDonaldTrump/status/640621490107490304</t>
  </si>
  <si>
    <t>Our country needs a president with great leadership skills and vision, not someone like Hillary or Barack, neither of which has a clue!</t>
  </si>
  <si>
    <t>https://twitter.com/realDonaldTrump/status/640622504097284096</t>
  </si>
  <si>
    <t>The Dallas event on September 14 at 6:00 P.M. at the American Airlines Center looks like it will be a giant success. Tickets are going FAST!</t>
  </si>
  <si>
    <t>https://twitter.com/realDonaldTrump/status/640624897601982464</t>
  </si>
  <si>
    <t>I will be in Washington D.C. on Wednesday,1 P.M.,in front of the Capitol, to protest the horrible and incompetent deal being made with Iran.</t>
  </si>
  <si>
    <t>https://twitter.com/realDonaldTrump/status/640678840654802944</t>
  </si>
  <si>
    <t>" @ SamSteel10: @ shook_stephanie @ slone as long as we can stay strong and give @ realDonaldTrump our support. He's the leader."</t>
  </si>
  <si>
    <t>https://twitter.com/realDonaldTrump/status/640680052875751424</t>
  </si>
  <si>
    <t>" @ Michelleri: Trump Leads as Bush Crashes http://bit.ly/1i6tcmK No # GOP establishment and/or pro-amnesty candidates # MakeAmericaGreatAgain"</t>
  </si>
  <si>
    <t>https://twitter.com/realDonaldTrump/status/640680384410337280</t>
  </si>
  <si>
    <t>" @ jasonusmc2017: @blayne_troy @ realDonaldTrump: He was right when he called Obama the 5 for 1 president. 5 terrorist for one no good traitor</t>
  </si>
  <si>
    <t>@ @blayne_troy @</t>
  </si>
  <si>
    <t>https://twitter.com/realDonaldTrump/status/640682985176567808</t>
  </si>
  <si>
    <t>. @ club4growth should release the letter they sent me asking for $1,000,000. When I said no, they came out against me. A scam operation?</t>
  </si>
  <si>
    <t>https://twitter.com/realDonaldTrump/status/640684657139392514</t>
  </si>
  <si>
    <t>" @ cadigirl13: @ realdonaldtrump You are our only hope ! Keep strong Mr.Trump" Thank you.</t>
  </si>
  <si>
    <t>https://twitter.com/realDonaldTrump/status/640685087047200768</t>
  </si>
  <si>
    <t>"@SlwStdySqueeze: @ realDonaldTrump is gonna do some great things! # MakeAmericaGreatAgain # Trump2016"</t>
  </si>
  <si>
    <t>@SlwStdySqueeze @</t>
  </si>
  <si>
    <t>https://twitter.com/realDonaldTrump/status/640685980505255936</t>
  </si>
  <si>
    <t>" @ BOB_EWASHINGTON: @ realDonaldTrump @ club4growth # Trump2016 COVERS PULLED https://twitter.com/BOB_EWASHINGTON/status/640684704593645569/photo/1pic.twitter.com/eitFbKZzJl " Here is the ridiculous letter!</t>
  </si>
  <si>
    <t>https://twitter.com/realDonaldTrump/status/640686137967820802</t>
  </si>
  <si>
    <t>" @ DeanAllen12: @ club4growth Club4Growth will do anything for a handout just like every other POLITICIAN running... Pay to Say organization"</t>
  </si>
  <si>
    <t>https://twitter.com/realDonaldTrump/status/640686804149121024</t>
  </si>
  <si>
    <t>"@1ns1de_J9b: @ realDonaldTrump @ club4growth Borderline extortion scam. They would have used your $1M to extract "donations" from others"</t>
  </si>
  <si>
    <t>@1ns1de_J9b @ @</t>
  </si>
  <si>
    <t>https://twitter.com/realDonaldTrump/status/640687243011751940</t>
  </si>
  <si>
    <t>"@broewads: @ realDonaldTrump @ club4growth They are all just phony cronies. Keep up the Real Deal Mr. TRUMP YOU ARE THE MAN."</t>
  </si>
  <si>
    <t>@broewads @ @</t>
  </si>
  <si>
    <t>https://twitter.com/realDonaldTrump/status/640687533542785025</t>
  </si>
  <si>
    <t>" @ Lo7us_: vote for Trump # Trump2016 @ realDonaldTrump"</t>
  </si>
  <si>
    <t>https://twitter.com/realDonaldTrump/status/640687662005923840</t>
  </si>
  <si>
    <t>" @ boobdex: @ realDonaldTrump @ BOB_EWASHINGTON @ club4growth wow I didn't know it was that unprofessional."</t>
  </si>
  <si>
    <t>https://twitter.com/realDonaldTrump/status/640687702019571713</t>
  </si>
  <si>
    <t>" @ jackson3pack: @ realDonaldTrump @ BOB_EWASHINGTON @ club4growth Wow. So disengenuos in asking for a million dollars! Like its no big deal."</t>
  </si>
  <si>
    <t>https://twitter.com/realDonaldTrump/status/640687893695086592</t>
  </si>
  <si>
    <t>"@SeanBolza: Sure hope you will do great things. You are giving us something to look forward to, and make America great again. Go Trump"</t>
  </si>
  <si>
    <t>https://twitter.com/realDonaldTrump/status/640688180660994048</t>
  </si>
  <si>
    <t>"@TheUSDesigns: @ seanhannity WOW! Here is letter that mafia organization of extortion, Club for Growth, sent https://twitter.com/TheUSDesigns/status/640687325706649601/photo/1pic.twitter.com/23mmupZcLw "</t>
  </si>
  <si>
    <t>@TheUSDesigns @</t>
  </si>
  <si>
    <t>https://twitter.com/realDonaldTrump/status/640688501411971072</t>
  </si>
  <si>
    <t>" @ soz58: @ realDonaldTrump @ BOB_EWASHINGTON @ club4growth it's good to show the public such things,a lot of nerve to ask for a million dollars</t>
  </si>
  <si>
    <t>https://twitter.com/realDonaldTrump/status/640688665409232896</t>
  </si>
  <si>
    <t>" @ jimlibertarian: @SlwStdySque Donald has already done many great things,he has woke America up and people are screaming Donald everywhere"</t>
  </si>
  <si>
    <t>https://twitter.com/realDonaldTrump/status/640688993965842432</t>
  </si>
  <si>
    <t>" @ rnull65: I am 72 year old female. You give me hope 1st time in years America can come back..stay the course we need you in 2016!"</t>
  </si>
  <si>
    <t>https://twitter.com/realDonaldTrump/status/640689259322699776</t>
  </si>
  <si>
    <t>" @ afievoli: @ realDonaldTrump We need a strong leader to fix the mess our country in! Go Mr.Trump!!"</t>
  </si>
  <si>
    <t>https://twitter.com/realDonaldTrump/status/640689565339119616</t>
  </si>
  <si>
    <t>" @ kylesteckel: @ club4growth @ realDonaldTrump The letter is out, liars."</t>
  </si>
  <si>
    <t>https://twitter.com/realDonaldTrump/status/640717760234942465</t>
  </si>
  <si>
    <t>"@MJosephSheppard: No other GOP candidate has potential to win Ohio &amp; Pennsylvania-thus the presidency except "jobs" @ realDonaldTrump.</t>
  </si>
  <si>
    <t>https://twitter.com/realDonaldTrump/status/640961884804526080</t>
  </si>
  <si>
    <t>" @ sunnykcollins: Jeb Bush, Family Ties and a Museum That Never Materialized http://a.msn.com/01/en-us/AAe0V51?ocid=st ‚Ä¶" Not good!</t>
  </si>
  <si>
    <t>https://twitter.com/realDonaldTrump/status/640963980069105665</t>
  </si>
  <si>
    <t>Thank you @ scottienhughes for your powerful words on @ FoxNews. I am with the Evangelicals and Tea Party big time. We will all WIN together!</t>
  </si>
  <si>
    <t>https://twitter.com/realDonaldTrump/status/640964676076052485</t>
  </si>
  <si>
    <t>"@MJosephSheppard: No other GOP candidate has potential to win Ohio &amp; Pennsylvania-thus the presidency, except "jobs" pres @ realDonaldTrump!</t>
  </si>
  <si>
    <t>https://twitter.com/realDonaldTrump/status/640965188670345217</t>
  </si>
  <si>
    <t>" @ saneplanet: @ toddwmoore01 @ realDonaldTrump I know. Gives in secret without even a writeoff. @ greta spilled beans about 25k" Thank you!</t>
  </si>
  <si>
    <t>https://twitter.com/realDonaldTrump/status/640965418123927553</t>
  </si>
  <si>
    <t>" @ maddog71075: @ realDonaldTrump America needs you as the President to bring America back to letting Christians believe! So true!</t>
  </si>
  <si>
    <t>https://twitter.com/realDonaldTrump/status/640965702720073729</t>
  </si>
  <si>
    <t>" @ georgeokc: @ realDonaldTrump @ libertyladyusa For my mind, do whatever you think is right, you have nothing to prove, just save our nation."</t>
  </si>
  <si>
    <t>https://twitter.com/realDonaldTrump/status/640965938410561541</t>
  </si>
  <si>
    <t>" @ Douglasmaher: @ realDonaldTrump @ TIMENOUT @ surveyusa Looking forward to seeing you in Dallas and voting for you." Great!</t>
  </si>
  <si>
    <t>https://twitter.com/realDonaldTrump/status/640970241879732224</t>
  </si>
  <si>
    <t>Remember, I'll see you in D.C. at the Capitol Building on Wednesday at 1:00 o'clock. Then Dallas on Sept.14 at 6:00 P.M. American Air Center</t>
  </si>
  <si>
    <t>https://twitter.com/realDonaldTrump/status/640971682820300800</t>
  </si>
  <si>
    <t>Both Washington D.C. and DALLAS are turning out to be really big events. D.C. is protest of incompetent Iran deal and Dallas is big speech!</t>
  </si>
  <si>
    <t>https://twitter.com/realDonaldTrump/status/640984209042112512</t>
  </si>
  <si>
    <t>Looking forward to being with @ SenTedCruz at our big rally in D.C. on Wednesday (1:00 P.M. at the Capitol) to protest insane Iran nuke deal!</t>
  </si>
  <si>
    <t>https://twitter.com/realDonaldTrump/status/641270480209620992</t>
  </si>
  <si>
    <t>Look forward to being in DC tomorrow‚Äîbig crowd expected for our protest against the truly stupid nuclear deal we are making with Iran.</t>
  </si>
  <si>
    <t>https://twitter.com/realDonaldTrump/status/641270970607603713</t>
  </si>
  <si>
    <t>Tomorrow in DC: 1 PM West Front Lawn of the Capitol. Not even believable that we would do this deal with Iran.</t>
  </si>
  <si>
    <t>https://twitter.com/realDonaldTrump/status/641277106052300800</t>
  </si>
  <si>
    <t>Wow! Such nice words from Robert Redford on my running for President. Thank you, Robert.pic.twitter.com/TpV3w18BW6</t>
  </si>
  <si>
    <t>https://twitter.com/realDonaldTrump/status/641305884463861761</t>
  </si>
  <si>
    <t>Thank you @ IngrahamAngle for your strength &amp; wonderful words last night on @ FoxNews, but @ KarlRove is easy to beat!</t>
  </si>
  <si>
    <t>https://twitter.com/realDonaldTrump/status/641323960949452800</t>
  </si>
  <si>
    <t>Wake up Jeb supporters! https://instagram.com/p/7YV_u_mhWB/</t>
  </si>
  <si>
    <t>https://twitter.com/realDonaldTrump/status/641335522447753216</t>
  </si>
  <si>
    <t>I‚Äôm self funding my campaign but lobbyists &amp; special interests for Jeb &amp; others are starting to do big ads‚Äîdesperate! Don‚Äôt believe them.</t>
  </si>
  <si>
    <t>https://twitter.com/realDonaldTrump/status/641335666178158593</t>
  </si>
  <si>
    <t>The lobbyists &amp; special interests have just put out an ad for Jeb which hits me "just a little" but is very false!</t>
  </si>
  <si>
    <t>https://twitter.com/realDonaldTrump/status/641336409484316673</t>
  </si>
  <si>
    <t>Jeb‚Äôs policies in Florida helped lead to its almost total collapse. Right after he left he went to work for Lehman Brothers‚Äîwow!</t>
  </si>
  <si>
    <t>https://twitter.com/realDonaldTrump/status/641339495099465728</t>
  </si>
  <si>
    <t>I'm on Bill @ oreillyfactor tonight at 8 PM. It will be another lively interview about how to # MakeAmericaGreatAgain!</t>
  </si>
  <si>
    <t>https://twitter.com/realDonaldTrump/status/641360526446956545</t>
  </si>
  <si>
    <t>A great honor to receive polling numbers like these. Record setting African American (25%) &amp; Hispanic numbers (31%).http://www.theamericanmirror.com/shock-poll-trump-receives-25-of-black-vote-in-general-election-matchup/ ‚Ä¶</t>
  </si>
  <si>
    <t>https://twitter.com/realDonaldTrump/status/641367321269768192</t>
  </si>
  <si>
    <t>Will be on Bill O'Reilly @ oreillyfactor tonight at 8 PM. Enjoy!</t>
  </si>
  <si>
    <t>https://twitter.com/realDonaldTrump/status/641392516403695616</t>
  </si>
  <si>
    <t>Via @ USATODAY- "Amateur hour with the Iran nuclear deal"http://usat.ly/1ObuzMR</t>
  </si>
  <si>
    <t>https://twitter.com/realDonaldTrump/status/641450277602750464</t>
  </si>
  <si>
    <t>" @ Chris0u24: @ realDonaldTrump I've just lost hope Mr Trump. Hope you put America back the way it was"</t>
  </si>
  <si>
    <t>https://twitter.com/realDonaldTrump/status/641450348645871616</t>
  </si>
  <si>
    <t>" @ christa_dorsett: @ realDonaldTrump we want Trump! America needs him desperately!</t>
  </si>
  <si>
    <t>https://twitter.com/realDonaldTrump/status/641451073631338496</t>
  </si>
  <si>
    <t>" @ americanhowl: While @ realDonaldTrump rallies # NoIranDeal tomorrow, @ JebBush will call China to ask for donations http://fortune.com/2015/09/08/bush-asia-fundraising/ ‚Ä¶"</t>
  </si>
  <si>
    <t>https://twitter.com/realDonaldTrump/status/641451815687602176</t>
  </si>
  <si>
    <t>See you in D.C. tomorrow at 1:00 P.M. at the Capitol to protest the horribly negotiated deal with Iran. Really sad!</t>
  </si>
  <si>
    <t>https://twitter.com/realDonaldTrump/status/641620129051246592</t>
  </si>
  <si>
    <t>A letter to @ CNN President Jeff Zucker-pic.twitter.com/HKUYv9tFRm</t>
  </si>
  <si>
    <t>https://twitter.com/realDonaldTrump/status/641665721097945092</t>
  </si>
  <si>
    <t>I will be speaking at the # StopIranDeal rally shortly- watch live here-http://nbcnews.to/1JTZ58A</t>
  </si>
  <si>
    <t>https://twitter.com/realDonaldTrump/status/641699209561907202</t>
  </si>
  <si>
    <t>Man did JEB throw his brother under the bus last night on @ colbertlateshow . Probably true, but not nice!</t>
  </si>
  <si>
    <t>https://twitter.com/realDonaldTrump/status/641770394773520384</t>
  </si>
  <si>
    <t>I had a great day in D.C. even though the subject was an unpleasant one, the horrible Iran Nuke deal. Amazing crowd and enthusiasm!</t>
  </si>
  <si>
    <t>https://twitter.com/realDonaldTrump/status/641773826167177217</t>
  </si>
  <si>
    <t>Wow, I am ahead of the field with Evangelicals (am so proud of this) and virtually every other group, and Ben Carson just took a swipe at me</t>
  </si>
  <si>
    <t>https://twitter.com/realDonaldTrump/status/642034325404446720</t>
  </si>
  <si>
    <t>I'll be on @ greta ON THE RECORD tonight at 7 PM</t>
  </si>
  <si>
    <t>https://twitter.com/realDonaldTrump/status/642068856345894912</t>
  </si>
  <si>
    <t>" @ Plruble58 @ realDonaldTrump The numbers are amazing! # GoGoGo"</t>
  </si>
  <si>
    <t>https://twitter.com/realDonaldTrump/status/642082898414305280</t>
  </si>
  <si>
    <t>Bobby Jindal did not make the debate stage and therefore I have never met him‚Ä¶.</t>
  </si>
  <si>
    <t>https://twitter.com/realDonaldTrump/status/642082978861031424</t>
  </si>
  <si>
    <t>.... I only respond to people that register more than 1% in the polls. I never thought he had a chance and I‚Äôve been proven right.</t>
  </si>
  <si>
    <t>https://twitter.com/realDonaldTrump/status/642317163156635648</t>
  </si>
  <si>
    <t>I will be on The Tonight Show with Jimmy Fallon tonight at 11:30. Should be fun! @ jimmyfallon</t>
  </si>
  <si>
    <t>https://twitter.com/realDonaldTrump/status/642319012249096192</t>
  </si>
  <si>
    <t>Very good news‚Äîthe new Quinnipiac poll just came out‚ÄîI am #1 in Iowa.</t>
  </si>
  <si>
    <t>https://twitter.com/realDonaldTrump/status/642319147611910145</t>
  </si>
  <si>
    <t>Also, tomorrow night I will be going to Boone and Ames. Really look forward to seeing all of my friends in Iowa.</t>
  </si>
  <si>
    <t>https://twitter.com/realDonaldTrump/status/642324754188398592</t>
  </si>
  <si>
    <t>Oh wow, lightweight Governor @ BobbyJindal, who is registered at less than 1 percent in the polls, just mocked my hair. So original!</t>
  </si>
  <si>
    <t>https://twitter.com/realDonaldTrump/status/642356689254129666</t>
  </si>
  <si>
    <t>Let‚Äôs all take a moment to remember all of the heroes from a very tragic day that we cannot let happen again!</t>
  </si>
  <si>
    <t>https://twitter.com/realDonaldTrump/status/642359714265874432</t>
  </si>
  <si>
    <t>Just purchased NBC‚Äôs half of The Miss Universe Organization and settled all lawsuits against them. Now own 100% -- stay tuned!</t>
  </si>
  <si>
    <t>https://twitter.com/realDonaldTrump/status/642388318139904001</t>
  </si>
  <si>
    <t>. @ robertjeffress I greatly appreciate your kind words last night on @ FoxNews. Have great love for the evangelicals -- great respect for you.</t>
  </si>
  <si>
    <t>https://twitter.com/realDonaldTrump/status/642412787310968836</t>
  </si>
  <si>
    <t>Via The Hill "No Tickets Left for Trump's Dallas Rally"http://thehill.com/blogs/ballot-box/gop-primaries/253389-no-tickets-left-for-trumps-dallas-rally#.VfMd0icYe_Z.twitter ‚Ä¶</t>
  </si>
  <si>
    <t>https://twitter.com/realDonaldTrump/status/642449487768776704</t>
  </si>
  <si>
    <t>On @ FallonTonight with @ jimmyfallon at 11:30 PM. Enjoy!</t>
  </si>
  <si>
    <t>https://twitter.com/realDonaldTrump/status/642455022647812096</t>
  </si>
  <si>
    <t>. @ GovernorPerry is a terrific guy and I wish him well- I know he will have a great future!</t>
  </si>
  <si>
    <t>https://twitter.com/realDonaldTrump/status/642464897889095681</t>
  </si>
  <si>
    <t>Amazing crowd outside @ FallonTonight. Tune in tonight at 11:30.pic.twitter.com/4dxoEV0wia</t>
  </si>
  <si>
    <t>https://twitter.com/realDonaldTrump/status/642472297903857664</t>
  </si>
  <si>
    <t>The Tonight Show @ nbc will be amazing - 11:30 P.M. ENJOY!</t>
  </si>
  <si>
    <t>https://twitter.com/realDonaldTrump/status/642547628807442432</t>
  </si>
  <si>
    <t>Backstage with @ jimmyfallon before opening skit- great fun! @ fallontonight https://instagram.com/p/7hCk-5GhXh/</t>
  </si>
  <si>
    <t>https://twitter.com/realDonaldTrump/status/642557678678577152</t>
  </si>
  <si>
    <t>" @ GinHay: Trump's polls are going to skyrocket after appearance on @ jimmyfallon tonight. The young people are going to love him!"</t>
  </si>
  <si>
    <t>https://twitter.com/realDonaldTrump/status/642557737142984704</t>
  </si>
  <si>
    <t>" @ jenilynn1001: @ FallonTonight @ realDonaldTrump # Trump2016 # MakeAmericaGreatAgain"</t>
  </si>
  <si>
    <t>https://twitter.com/realDonaldTrump/status/642651507746324480</t>
  </si>
  <si>
    <t>" @ DesignerDeb3: @ realDonaldTrump is the only candidate against illegals. We will have America back - &amp; jobs"</t>
  </si>
  <si>
    <t>https://twitter.com/realDonaldTrump/status/642652553977724928</t>
  </si>
  <si>
    <t>" @ Chrisofficer23: @ realDonaldTrump @ jenilynn1001 @ FallonTonight loved the show....trump2016"</t>
  </si>
  <si>
    <t>https://twitter.com/realDonaldTrump/status/642652752229855233</t>
  </si>
  <si>
    <t>" @ debra0155: @ realDonaldTrump @ GinHay @ jimmyfallon absolutely, he's just simply the best # realdonaldtrump"</t>
  </si>
  <si>
    <t>https://twitter.com/realDonaldTrump/status/642652995298172928</t>
  </si>
  <si>
    <t>" @ davist19: If I was 18 I'd vote for @ realDonaldTrump" Thank you!</t>
  </si>
  <si>
    <t>https://twitter.com/realDonaldTrump/status/642653142748954624</t>
  </si>
  <si>
    <t>" @ unknown_resist: @ realDonaldTrump @ GinHay @ jimmyfallon Trump will be our leader and we will be thankful!"</t>
  </si>
  <si>
    <t>https://twitter.com/realDonaldTrump/status/642653251062616064</t>
  </si>
  <si>
    <t>" @ lizaperri: @ realDonaldTrump @ GinHay @ jimmyfallon You even made the show great again."</t>
  </si>
  <si>
    <t>https://twitter.com/realDonaldTrump/status/642653579334057984</t>
  </si>
  <si>
    <t>" @ KittenHoliday: At the neighborhood bar talking about @ realDonaldTrump we need him" We will make America great again!</t>
  </si>
  <si>
    <t>https://twitter.com/realDonaldTrump/status/642653788206055424</t>
  </si>
  <si>
    <t>"@5SOS_jrt1d: Mr. Trump, you weren't just HUGE on @ FallonTonight - you were AWESOME. WISDOM and HUMOR ARE A POWERFUL COMBINATION!!!"</t>
  </si>
  <si>
    <t>@5SOS_jrt1d @</t>
  </si>
  <si>
    <t>https://twitter.com/realDonaldTrump/status/642654216511590401</t>
  </si>
  <si>
    <t>" @ iamapatsfan: What are your thoughts on your good friend Tom Brady's performance yesterday? He was fantastic, a total winner!</t>
  </si>
  <si>
    <t>https://twitter.com/realDonaldTrump/status/642654463241625600</t>
  </si>
  <si>
    <t>" @ pennybishop16: @ realDonaldTrump @ GinHay @ jimmyfallon Great show! Trump you are Awesomeness! God Bless! # MakeAmericaGreatAgain</t>
  </si>
  <si>
    <t>https://twitter.com/realDonaldTrump/status/642654584939388928</t>
  </si>
  <si>
    <t>" @ JohnnnnyT: @ realDonaldTrump blew it away on @ FallonTonight. The ratings will be HUUUGE."</t>
  </si>
  <si>
    <t>https://twitter.com/realDonaldTrump/status/642655486341447680</t>
  </si>
  <si>
    <t>" @ TrumpDemocrats: Carson on @ CNN now. He is worse than Jeb; like ambien for insomnia. We need energy in the White House. We need DonaldTrump</t>
  </si>
  <si>
    <t>https://twitter.com/realDonaldTrump/status/642655804684902401</t>
  </si>
  <si>
    <t>" @ HamishP95: @ realDonaldTrump My Dad is thinking of voting for the first time ever for you. https://twitter.com/HamishP95/status/642654338104578048/photo/1pic.twitter.com/1u9qi8qUPc " Great.</t>
  </si>
  <si>
    <t>https://twitter.com/realDonaldTrump/status/642656420735897600</t>
  </si>
  <si>
    <t>" @ ravila30:Loved you on Jimmy lastnight &amp; how you showed you like to have fun/are able to laugh at yourself! Do you ever sleep tho? Not much</t>
  </si>
  <si>
    <t>https://twitter.com/realDonaldTrump/status/642656584238301184</t>
  </si>
  <si>
    <t>" @ LukeDillon6: If @ realDonaldTrump doesn't become the next president, then that just shows how dumb America really is. # trump" Nice, thanks!</t>
  </si>
  <si>
    <t>https://twitter.com/realDonaldTrump/status/642656911096172544</t>
  </si>
  <si>
    <t>" @ MlSSTHOT: @ realDonaldTrump I want our president to be smart AND witty like you Mr Trump" Thanks.</t>
  </si>
  <si>
    <t>https://twitter.com/realDonaldTrump/status/642657037294432257</t>
  </si>
  <si>
    <t>" @ DanielleBoussel: "I fully believe in apologies but you have to be wrong"- @ realDonaldTrump"</t>
  </si>
  <si>
    <t>https://twitter.com/realDonaldTrump/status/642657323178049536</t>
  </si>
  <si>
    <t>" @ Trump_in_2016: @ realDonaldTrump does best imitation of himself - we got ourselves a winner ready to hang on for the long haul.</t>
  </si>
  <si>
    <t>https://twitter.com/realDonaldTrump/status/642657697054199813</t>
  </si>
  <si>
    <t>"@ColinCavall: You were a great sport on the show and I have total confidence in you rebuilding this country and making America great again.</t>
  </si>
  <si>
    <t>https://twitter.com/realDonaldTrump/status/642658372404252672</t>
  </si>
  <si>
    <t>" @ joehos18: Trump 96% success rate in business, only 4 out of 100+ companies went south. Better than any other candidate. Better than all"</t>
  </si>
  <si>
    <t>https://twitter.com/realDonaldTrump/status/642658783064403968</t>
  </si>
  <si>
    <t>" @ MlSSTHOT: @ realDonaldTrump: Ignore the losers and the haters, you are going to make this country great again"</t>
  </si>
  <si>
    <t>https://twitter.com/realDonaldTrump/status/642659029102272512</t>
  </si>
  <si>
    <t>" @ ArthurOHara: # Trump International Hotel &amp; Golf Links. Luxury resort in # Doonbeg on Ireland's @ wildatlanticway https://twitter.com/Trump_Ireland "</t>
  </si>
  <si>
    <t>https://twitter.com/realDonaldTrump/status/642659210669498368</t>
  </si>
  <si>
    <t>" @ BrandyDianeK2: @ realDonaldTrump @ davist19 That's awesome when younger people can see we need Trump!"</t>
  </si>
  <si>
    <t>https://twitter.com/realDonaldTrump/status/642660418683584512</t>
  </si>
  <si>
    <t>Will be on @ foxandfriends at 8:00. Enjoy!</t>
  </si>
  <si>
    <t>https://twitter.com/realDonaldTrump/status/642725315777798144</t>
  </si>
  <si>
    <t>. @ mercedesschlapp thank you so much for your kind words on television -- fantastic job and greatly appreciated!</t>
  </si>
  <si>
    <t>https://twitter.com/realDonaldTrump/status/642727277755805696</t>
  </si>
  <si>
    <t>Trump‚Äôs Campaign Hat Becomes an Ironic Summer Accessory - The New York Times.http://www.nytimes.com/2015/09/13/fashion/trumps-campaign-hat-becomes-an-ironic-summer-accessory.html?ref=fashion&amp;_r=0 ‚Ä¶</t>
  </si>
  <si>
    <t>https://twitter.com/realDonaldTrump/status/642729073211523072</t>
  </si>
  <si>
    <t>Donald Trump Sends @ FallonTonight to Highest Friday Rating in 18 Months. @ JimmyFallon, that is # HUGE!http://variety.com/2015/tv/news/donald-trump-jimmy-fallon-tonight-show-stephen-colbert-1201591884/ ‚Ä¶</t>
  </si>
  <si>
    <t>https://twitter.com/realDonaldTrump/status/642788749030608896</t>
  </si>
  <si>
    <t>Lightweight Senator @ RandPaul should focus on trying to get elected in Kentucky--- a great state which is embarrassed by him.</t>
  </si>
  <si>
    <t>https://twitter.com/realDonaldTrump/status/642788935530344448</t>
  </si>
  <si>
    <t>I truly understood the appeal of Ron Paul, but his son, @ RandPaul, didn't get the right gene.</t>
  </si>
  <si>
    <t>https://twitter.com/realDonaldTrump/status/642790262532612096</t>
  </si>
  <si>
    <t>Too many people on stage for debate. @ RandPaul at 11th, with 2% in @ RealClearNews, shouldn't be allowed to participate.</t>
  </si>
  <si>
    <t>https://twitter.com/realDonaldTrump/status/642802749420216320</t>
  </si>
  <si>
    <t>I am having a great time in Iowa at Jack Trice Stadium! Unbelievable people.</t>
  </si>
  <si>
    <t>https://twitter.com/realDonaldTrump/status/642803259548278785</t>
  </si>
  <si>
    <t>Had a record crowd in Boone, Iowa. A fantastic day--- we will # MakeAmericaGreatAgain https://instagram.com/p/7i28VNmhQB/</t>
  </si>
  <si>
    <t>https://twitter.com/realDonaldTrump/status/642838352740290560</t>
  </si>
  <si>
    <t>" @ BigBrotherKat: I hated to love it, but @ realDonaldTrump was hilarious on @ jimmyfallon last night! @ nbc # thedonald"</t>
  </si>
  <si>
    <t>https://twitter.com/realDonaldTrump/status/642838916408590336</t>
  </si>
  <si>
    <t>" @ Edward1:Trump Knows how to get things done. He has guts to say what needs to be said. He'll deal with Putin more effectively than anyone."</t>
  </si>
  <si>
    <t>https://twitter.com/realDonaldTrump/status/642839212820066304</t>
  </si>
  <si>
    <t>" @ joeearle: @ Pistol044 There's only one I'll never support: @ realDonaldTrump</t>
  </si>
  <si>
    <t>https://twitter.com/realDonaldTrump/status/642839486817157120</t>
  </si>
  <si>
    <t>"@DaveInKeno: Mr. Trump, Sir, this country is, and has been, on a path of self destruction and needs you to MAKE AMERICA GREAT AGAIN!"</t>
  </si>
  <si>
    <t>https://twitter.com/realDonaldTrump/status/642839874928640000</t>
  </si>
  <si>
    <t>" @ jeffraykovich: @ realDonaldTrump Are you going to come to Wisconsin in the near future? # Trump2016 # MakeAmericaGreatAgain" Yes.</t>
  </si>
  <si>
    <t>https://twitter.com/realDonaldTrump/status/642840368283713536</t>
  </si>
  <si>
    <t>" @ whyWinblo: @ realDonaldTrump please make this country great again &amp; help secure our borders Mr. Trump, you're our last hope. # Trump2016"</t>
  </si>
  <si>
    <t>https://twitter.com/realDonaldTrump/status/642840984666050560</t>
  </si>
  <si>
    <t>" @ Mey: I don't know how any American can watch this video and not want to vote for @ realDonaldTrump # TeamTrump https://twitter.com/bigbrothernono/status/642771823684227072 ‚Ä¶"</t>
  </si>
  <si>
    <t>https://twitter.com/realDonaldTrump/status/642841250903621632</t>
  </si>
  <si>
    <t>" @ Hashtag1USA: @ realDonaldTrump Trump rocked Iowa today heard his message was positive and built much enthusiasm among the voters # Trump2016</t>
  </si>
  <si>
    <t>https://twitter.com/realDonaldTrump/status/643056922308939776</t>
  </si>
  <si>
    <t>Why is someone like George Pataki, who did a terrible job as Governor of N.Y. and registers ZERO in the polls, allowed on the debate stage?</t>
  </si>
  <si>
    <t>https://twitter.com/realDonaldTrump/status/643444102047133696</t>
  </si>
  <si>
    <t>" @ Doctr__Wang @ CNN Nice! I love how Trump has a way of putting people on the spot. I wonder what CNN will do. The Veterans appreciate it!"</t>
  </si>
  <si>
    <t>https://twitter.com/realDonaldTrump/status/643445473001480192</t>
  </si>
  <si>
    <t>My honor, thank you.https://twitter.com/Momfullofhope/status/641623583761022976 ‚Ä¶</t>
  </si>
  <si>
    <t>https://twitter.com/realDonaldTrump/status/643464030749859840</t>
  </si>
  <si>
    <t>Congrats to my friend @ Schwarzenegger who is doing next season‚Äôs Celebrity Apprentice. He'll be great &amp; will raise lots of $ for charity.</t>
  </si>
  <si>
    <t>https://twitter.com/realDonaldTrump/status/643464202527633408</t>
  </si>
  <si>
    <t>To all my fans, sorry I couldn‚Äôt do The Apprentice any longer‚Äîbut equal time (presidential run) prohibits me from doing so. Love!</t>
  </si>
  <si>
    <t>https://twitter.com/realDonaldTrump/status/643467411283386368</t>
  </si>
  <si>
    <t>Thanks Mark, will be fun. https://twitter.com/mcuban/status/643410532792467456 ‚Ä¶</t>
  </si>
  <si>
    <t>https://twitter.com/realDonaldTrump/status/643490309322752000</t>
  </si>
  <si>
    <t>My opponents big bosses--lobbyists and donors--are trying to do damage. They will fail! Money down the drain!</t>
  </si>
  <si>
    <t>https://twitter.com/realDonaldTrump/status/643511144150376449</t>
  </si>
  <si>
    <t>Looking forward to joining @ V4SA Tuesday 9/15 in L.A. aboard the @ USSIowa - The Battleship of Presidents! Join us! http://www.vetstickets.com</t>
  </si>
  <si>
    <t>https://twitter.com/realDonaldTrump/status/643511476892909568</t>
  </si>
  <si>
    <t>The event with me and @ V4SA in L.A on 9/15 is turning out to be huge. Get your tickets before they're gone http://www.vetstickets.com</t>
  </si>
  <si>
    <t>https://twitter.com/realDonaldTrump/status/643523615980421120</t>
  </si>
  <si>
    <t>Vets mistreated, NO border security? I‚Äôm with @ V4SA this Tuesday 9/15 to # MakeAmericasMilitaryGreatAgain! Join us! http://www.vetstickets.com</t>
  </si>
  <si>
    <t>https://twitter.com/realDonaldTrump/status/643606033156452352</t>
  </si>
  <si>
    <t>Unbelievable crowd in Dallas! https://instagram.com/p/7okAHYGhSr/</t>
  </si>
  <si>
    <t>https://twitter.com/realDonaldTrump/status/643649653079040000</t>
  </si>
  <si>
    <t>Speech in Dallas went really well. Big and wonderful crowd. Just arrived in L.A. Big day tomorrow!</t>
  </si>
  <si>
    <t>https://twitter.com/realDonaldTrump/status/643650157905494016</t>
  </si>
  <si>
    <t>" @ SandraAtwood10: @ risetoflyy @ realDonaldTrump FABULOUS DONALD. SO PROUD OF U! KEEP UP GD WORK! @ foxnews @ cnn @ rushlimbaugh"</t>
  </si>
  <si>
    <t>https://twitter.com/realDonaldTrump/status/643768111464873984</t>
  </si>
  <si>
    <t>If you‚Äôre a veteran in Los Angeles, I want you to join me and @ V4SA today 9/15 on @ USSIowa Sign up here! http://www.vetstickets.com</t>
  </si>
  <si>
    <t>https://twitter.com/realDonaldTrump/status/643768825117282304</t>
  </si>
  <si>
    <t>I will rebuild the military, take care of vets and make the world respect the US again! Join me today. Info: http://www.vetstickets.com</t>
  </si>
  <si>
    <t>https://twitter.com/realDonaldTrump/status/643794390666735616</t>
  </si>
  <si>
    <t>Loved Dallas and the tremendous crowd last night. Will be back!</t>
  </si>
  <si>
    <t>https://twitter.com/realDonaldTrump/status/643796377781293056</t>
  </si>
  <si>
    <t>Our vets are treated like 3rd class citizens. Enough! Join me &amp; @ V4SA on @ USSIOWA at LA Waterfront to hear my plan for vets &amp; the military!</t>
  </si>
  <si>
    <t>https://twitter.com/realDonaldTrump/status/643801331723956224</t>
  </si>
  <si>
    <t>Am now in L.A. Will be going to the U.S.S. IOWA at 5:30 P.M. to speak to our great VETERANS and other friends!</t>
  </si>
  <si>
    <t>https://twitter.com/realDonaldTrump/status/643805331781349377</t>
  </si>
  <si>
    <t>Little respected Club For Growth asked me for $1,000,000 - I said "NO". Now they are spending lobbyist and special interest money on ads!</t>
  </si>
  <si>
    <t>https://twitter.com/realDonaldTrump/status/643843401037819904</t>
  </si>
  <si>
    <t>My plan will lower taxes for our country, not raise them. Phony @ club4growth says I will raise taxes‚Äîjust another lie.</t>
  </si>
  <si>
    <t>https://twitter.com/realDonaldTrump/status/643843692588081152</t>
  </si>
  <si>
    <t>. @ club4growth asked me for $1 million. I said no. Now falsely advertising that I will raise taxes. I‚Äôll lower big league for middle class.</t>
  </si>
  <si>
    <t>https://twitter.com/realDonaldTrump/status/643844995892555777</t>
  </si>
  <si>
    <t>Everyone is talking about the incredible event we had in Dallas last night. Spectacular crowd &amp; arena! Thank you @ mcuban.</t>
  </si>
  <si>
    <t>https://twitter.com/realDonaldTrump/status/643846888387649536</t>
  </si>
  <si>
    <t>The polls are really looking good‚Äî#1 everywhere despite all lobbyist &amp; special interest $ being spent against me. I‚Äôm turning down millions.</t>
  </si>
  <si>
    <t>https://twitter.com/realDonaldTrump/status/643856676236460032</t>
  </si>
  <si>
    <t>. @ rushlimbaugh Rush, I am in LA inspecting property (big job creator) &amp; listening to you. You are truly fantastic--thanks!</t>
  </si>
  <si>
    <t>https://twitter.com/realDonaldTrump/status/643977361021493248</t>
  </si>
  <si>
    <t>Just finished the wonderful event on the U.S.S. Iowa. VETERANS FOR A STRONG AMERICA endorsed me. Such a great honor, thank you!</t>
  </si>
  <si>
    <t>https://twitter.com/realDonaldTrump/status/643987188489699328</t>
  </si>
  <si>
    <t>I hope Arnold S. does well with the Apprentice because he is a nice guy and also, because I get a big percentage of the profits!</t>
  </si>
  <si>
    <t>https://twitter.com/realDonaldTrump/status/644008160835932160</t>
  </si>
  <si>
    <t>" @ 97Musick: @ AC360 @ CNN The "sold to lobbyists" candidates are wasting their money. ON the BORDER and IMMIGRATION, Trump WILL win."</t>
  </si>
  <si>
    <t>https://twitter.com/realDonaldTrump/status/644008351769096193</t>
  </si>
  <si>
    <t>"@almy23841665: @ DlSCORD @ realDonaldTrump More Veterans will vote for Trump than you can believe! I can't imagine they wouldn't!</t>
  </si>
  <si>
    <t>@almy23841665 @ @</t>
  </si>
  <si>
    <t>https://twitter.com/realDonaldTrump/status/644009240240111616</t>
  </si>
  <si>
    <t>" @ chriscoxb2b: @ realDonaldTrump - Donald...keep pushing...the nation needs a real leader."</t>
  </si>
  <si>
    <t>https://twitter.com/realDonaldTrump/status/644009575025278977</t>
  </si>
  <si>
    <t>" @ PMgeezer: Only 15 percent of @ GOP voters said they would not back @ realDonaldTrump as the party‚Äôs standard-bearer. http://mobile.nytimes.com/2015/09/16/us/politics/gop-support-for-donald-trump-rising-as-ben-carson-gains-poll-finds.html?_r=1&amp;referrer= ‚Ä¶"</t>
  </si>
  <si>
    <t>https://twitter.com/realDonaldTrump/status/644010205705990144</t>
  </si>
  <si>
    <t>" @ skulls2001: We are a Cuban family from Miami Florida and would love very much to work on your political campaing here in Miami." Great.</t>
  </si>
  <si>
    <t>https://twitter.com/realDonaldTrump/status/644032126434697216</t>
  </si>
  <si>
    <t>" @ onesoldiersmom: @ seanhannity @ MarkSteynOnline No one can imitate Trump. He's one of a kind. I love him more each day. # Trump2016" Thanks</t>
  </si>
  <si>
    <t>https://twitter.com/realDonaldTrump/status/644240321920958464</t>
  </si>
  <si>
    <t>Will be heading over to the debate soon. Can you believe @ CNN is "milking" it for almost 3 hours? Too long, too many people on stage!</t>
  </si>
  <si>
    <t>https://twitter.com/realDonaldTrump/status/644241866834055168</t>
  </si>
  <si>
    <t>A great honor from somebody that knows how to win!https://twitter.com/CNN/status/644236314389286912 ‚Ä¶</t>
  </si>
  <si>
    <t>https://twitter.com/realDonaldTrump/status/644247464053047296</t>
  </si>
  <si>
    <t>Thank you to Tom Brady, Coach Ditka, Coach Bobby Knight and all of the many champions that have been so supportive!</t>
  </si>
  <si>
    <t>https://twitter.com/realDonaldTrump/status/644356882174476288</t>
  </si>
  <si>
    <t># CNNDebate Winning the @ drudge_report poll- http://www.drudgereport.com/now.htm</t>
  </si>
  <si>
    <t>https://twitter.com/realDonaldTrump/status/644358678431334400</t>
  </si>
  <si>
    <t>The # CNNDebate was amazing --- so much fun!pic.twitter.com/tj3Cnqp3PU</t>
  </si>
  <si>
    <t>https://twitter.com/realDonaldTrump/status/644361232900857857</t>
  </si>
  <si>
    <t># CNNDebatepic.twitter.com/X4m9WfewX2</t>
  </si>
  <si>
    <t>https://twitter.com/realDonaldTrump/status/644362796520615936</t>
  </si>
  <si>
    <t># CNNDebatehttp://time.com/4037510/poll-second-republican-presidential-debate/?xid=homepage ‚Ä¶</t>
  </si>
  <si>
    <t>https://twitter.com/realDonaldTrump/status/644560712665329664</t>
  </si>
  <si>
    <t>Just announced that in the history of @ CNN, last night‚Äôs debate was its highest rated ever. Will they send me flowers &amp; a thank you note?</t>
  </si>
  <si>
    <t>https://twitter.com/realDonaldTrump/status/644561043402944512</t>
  </si>
  <si>
    <t>Every poll done on debate last night, from Drudge to Newsmax to Time Magazine, had me winning in a landslide. # MakeAmericaGreatAgain!</t>
  </si>
  <si>
    <t>https://twitter.com/realDonaldTrump/status/644563708270780416</t>
  </si>
  <si>
    <t>Going to New Hampshire in a little while. Big crowds! # MakeAmericaGreatAgain!</t>
  </si>
  <si>
    <t>https://twitter.com/realDonaldTrump/status/644594974542176256</t>
  </si>
  <si>
    <t>Will be interviewed tonight by @ seanhannity on @ FoxNews at 10 PM. Enjoy!</t>
  </si>
  <si>
    <t>https://twitter.com/realDonaldTrump/status/644596892698050560</t>
  </si>
  <si>
    <t>Would be really bad if columnist Mike Lupica left the @ NYDailyNews. A wonderful and talented guy!</t>
  </si>
  <si>
    <t>https://twitter.com/realDonaldTrump/status/644932926354927616</t>
  </si>
  <si>
    <t>Wow, great post-debate poll: "Trump Increases Lead" via Breitbarthttp://www.breitbart.com/big-government/2015/09/18/post-debate-poll-trump-increases-lead-fiorina-leaps-carson-drops/ ‚Ä¶</t>
  </si>
  <si>
    <t>https://twitter.com/realDonaldTrump/status/644951222517112832</t>
  </si>
  <si>
    <t>GIVE AMERICA BACK ITS DREAM! -- Donald J. Trump</t>
  </si>
  <si>
    <t>https://twitter.com/realDonaldTrump/status/644952938947829760</t>
  </si>
  <si>
    <t>Thank you.https://twitter.com/MrsShively01/status/644952386847551488 ‚Ä¶</t>
  </si>
  <si>
    <t>https://twitter.com/realDonaldTrump/status/644980879878713344</t>
  </si>
  <si>
    <t>I‚Äôve just released my position papers on The Second Amendment. https://www.donaldjtrump.com/positions/second-amendment-rights ‚Ä¶</t>
  </si>
  <si>
    <t>https://twitter.com/realDonaldTrump/status/644982107266265088</t>
  </si>
  <si>
    <t>Looking forward to meeting the students of Urbandale High School tomorrow- http://bit.ly/1QMFHiE</t>
  </si>
  <si>
    <t>https://twitter.com/realDonaldTrump/status/645217260311855104</t>
  </si>
  <si>
    <t>Am I morally obligated to defend the president every time somebody says something bad or controversial about him? I don't think so!</t>
  </si>
  <si>
    <t>https://twitter.com/realDonaldTrump/status/645218898632146944</t>
  </si>
  <si>
    <t>This is the first time in my life that I have caused controversy by NOT saying something.</t>
  </si>
  <si>
    <t>https://twitter.com/realDonaldTrump/status/645220326960443392</t>
  </si>
  <si>
    <t>If someone made a nasty or controversial statement about me to the president, do you really think he would come to my rescue? No chance!</t>
  </si>
  <si>
    <t>https://twitter.com/realDonaldTrump/status/645225684328165376</t>
  </si>
  <si>
    <t>If I would have challenged the man, the media would have accused me of interfering with that man's right of free speech. A no win situation!</t>
  </si>
  <si>
    <t>https://twitter.com/realDonaldTrump/status/645230169997881344</t>
  </si>
  <si>
    <t>Christians need support in our country (and around the world), their religious liberty is at stake! Obama has been horrible, I will be great</t>
  </si>
  <si>
    <t>https://twitter.com/realDonaldTrump/status/645315215643516928</t>
  </si>
  <si>
    <t>On my way to Iowa. Will be landing in Des Moines in two hours. See ya!</t>
  </si>
  <si>
    <t>https://twitter.com/realDonaldTrump/status/645319298513305601</t>
  </si>
  <si>
    <t># MakeAmericaGreatAgain # Trump2016pic.twitter.com/O5v9oX3pyd</t>
  </si>
  <si>
    <t>https://twitter.com/realDonaldTrump/status/645399286621044736</t>
  </si>
  <si>
    <t>A great night in Iowa! https://instagram.com/p/71TerbGhZn/</t>
  </si>
  <si>
    <t>https://twitter.com/realDonaldTrump/status/645415231028641792</t>
  </si>
  <si>
    <t>Thank you Faith and Freedom Forum &amp; @ UrbandaleSchool. I had a great time in Iowa today!pic.twitter.com/PeEEHTVtC8</t>
  </si>
  <si>
    <t>https://twitter.com/realDonaldTrump/status/645524696440696832</t>
  </si>
  <si>
    <t>"@MoeHoward86: THE best interview thus far...keep it up Trump! Donald Trump: "Enough With the Nice!" https://youtu.be/NwIL6imI6EU via @ YouTube"</t>
  </si>
  <si>
    <t>@MoeHoward86 @</t>
  </si>
  <si>
    <t>https://twitter.com/realDonaldTrump/status/645529809955737600</t>
  </si>
  <si>
    <t>" @ LeghanLiptak712: CNN tried to destroy Donald Trump with vaccine autism question, but he gave this AMAZING response http://cue.li/a8c0r "</t>
  </si>
  <si>
    <t>https://twitter.com/realDonaldTrump/status/645587580059123713</t>
  </si>
  <si>
    <t>I will be on @ meetthepress at 10:30. @ nbc will be releasing their new poll numbers. Based on the debate results, I should do well-who knows?</t>
  </si>
  <si>
    <t>https://twitter.com/realDonaldTrump/status/645756861224980480</t>
  </si>
  <si>
    <t>There is no way that Carly Fiorina can become the Republican Nominee or win against the Dems. Boxer killed her for Senate in California!</t>
  </si>
  <si>
    <t>https://twitter.com/realDonaldTrump/status/645762321755807744</t>
  </si>
  <si>
    <t>I have been leading big in all polls, with two more today, @ nbc and @ CNN. The NBC poll is more than double next, at 29%. Fiorina has 11%.</t>
  </si>
  <si>
    <t>https://twitter.com/realDonaldTrump/status/645763590981611524</t>
  </si>
  <si>
    <t>I am attracting the biggest crowds, by far, and the best poll numbers, also by far. Much of the media is totally dishonest. So sad!</t>
  </si>
  <si>
    <t>https://twitter.com/realDonaldTrump/status/645764197217902592</t>
  </si>
  <si>
    <t>We are going to WIN and MAKE AMERICA GREAT AGAIN, maybe better than ever before!</t>
  </si>
  <si>
    <t>https://twitter.com/realDonaldTrump/status/645772935412760577</t>
  </si>
  <si>
    <t>Carly Fiorina did such a horrible job at Lucent and HP, virtually destroying both companies, that she never got another CEO job offer! Pres.</t>
  </si>
  <si>
    <t>https://twitter.com/realDonaldTrump/status/645800357805846528</t>
  </si>
  <si>
    <t>"@SaijoSaijo75: @ realDonaldTrump thank you for your personal and financial sacrifices to make america great again!"</t>
  </si>
  <si>
    <t>@SaijoSaijo75 @</t>
  </si>
  <si>
    <t>https://twitter.com/realDonaldTrump/status/645923665482252288</t>
  </si>
  <si>
    <t>Will be on @ foxandfriends now. Enjoy!</t>
  </si>
  <si>
    <t>https://twitter.com/realDonaldTrump/status/645937578395455488</t>
  </si>
  <si>
    <t>The @ TODAYshow refused to use their just in poll numbers where I have a massive lead but instead used @ CNN numbers where my lead is smaller.</t>
  </si>
  <si>
    <t>https://twitter.com/realDonaldTrump/status/645937963877171201</t>
  </si>
  <si>
    <t>" @ MNTwisterChaser: Thanks @ SavannahGuthrie and @ NBCNews for showing us how lopsided you are! Use your own poll! # trainwreck # Trump2016</t>
  </si>
  <si>
    <t>https://twitter.com/realDonaldTrump/status/645938182429782016</t>
  </si>
  <si>
    <t>" @ PaulkDebra: @ TODAYshow @ realDonaldTrump I totally support you! You have this Ga. Girl's vote!!!"</t>
  </si>
  <si>
    <t>https://twitter.com/realDonaldTrump/status/645938490992128000</t>
  </si>
  <si>
    <t>" @ TheBrodyFile: On the Muslim issue: It might help @ BarackObama if he actually didn't come across as hostile to evangelicals in this country</t>
  </si>
  <si>
    <t>https://twitter.com/realDonaldTrump/status/645938555932553216</t>
  </si>
  <si>
    <t>" @ TheBrodyFile: On the Muslim issue: It might help @ BarackObama if he didn't take five years to visit Israel"</t>
  </si>
  <si>
    <t>https://twitter.com/realDonaldTrump/status/645938725311107072</t>
  </si>
  <si>
    <t>" @ TheBrodyFile: On the Muslim issue: It might help @ BarackObama if he actually supported Christians religious liberty rights.</t>
  </si>
  <si>
    <t>https://twitter.com/realDonaldTrump/status/645938958149525504</t>
  </si>
  <si>
    <t>" @ nunyabus1: @ realdonaldtrump @ foxandfriends you go trumpy, don't back down" I won't.</t>
  </si>
  <si>
    <t>https://twitter.com/realDonaldTrump/status/645939594853240832</t>
  </si>
  <si>
    <t>" @ JohnSte38475254: @ realDonaldTrump @ FoxNews ...Why is Fox being so hard on u? I don't get it...are they idiots?"</t>
  </si>
  <si>
    <t>https://twitter.com/realDonaldTrump/status/645939692983054337</t>
  </si>
  <si>
    <t>" @ luvinlife1967: @ foxnewspolitics @ realDonaldTrump @ HowardKurtz I dvr every Fox evening show EXCEPT Megyn's. She is a mean &amp; bitter woman."</t>
  </si>
  <si>
    <t>https://twitter.com/realDonaldTrump/status/645939976115494912</t>
  </si>
  <si>
    <t>" @ Dis_labeledVet: @ realDonaldTrump here is a Clinton insider who admitted Hillary started the whole Obama's a Muslimhttps://twitter.com/themrc/status/645935180469944321 ‚Ä¶</t>
  </si>
  <si>
    <t>https://twitter.com/realDonaldTrump/status/645940105782390784</t>
  </si>
  <si>
    <t>"@talsept58: @ realDonaldTrump @ foxandfriends You are great!!"</t>
  </si>
  <si>
    <t>@talsept58 @ @</t>
  </si>
  <si>
    <t>https://twitter.com/realDonaldTrump/status/645940188913532928</t>
  </si>
  <si>
    <t>" @ mickelsenkyle: @ TODAYshow could you make your interview with @ realDonaldTrump any more biased or... # TrumpForPresident"</t>
  </si>
  <si>
    <t>https://twitter.com/realDonaldTrump/status/645940386024828928</t>
  </si>
  <si>
    <t>" @ linley4067_jane: @ realDonaldTrump @ foxandfriends Fox is using you for ratings. They want u out of the race. Refuse."</t>
  </si>
  <si>
    <t>https://twitter.com/realDonaldTrump/status/645940482112122881</t>
  </si>
  <si>
    <t>" @ alivelutheran: @ TODAYshow touts CNN polls instead of their own!! Of course, the NBC one shows him much higher. Trump corrects them!</t>
  </si>
  <si>
    <t>https://twitter.com/realDonaldTrump/status/645960551315734528</t>
  </si>
  <si>
    <t>New Zogby poll‚Äî highly respected‚Äî but the media won‚Äôt report it because it gives me an even bigger lead! http://www.forbes.com/sites/johnzogby/2015/09/20/zogby-poll-trump-widens-lead-after-gop-debate/ ‚Ä¶</t>
  </si>
  <si>
    <t>https://twitter.com/realDonaldTrump/status/645961611539296257</t>
  </si>
  <si>
    <t># AskTrump Send me your questions to answer live from @ TwitterNYC later this afternoon.</t>
  </si>
  <si>
    <t>https://twitter.com/realDonaldTrump/status/645974808837136384</t>
  </si>
  <si>
    <t>Carly Fiorina is terrible at business--the last thing our country needs!http://www.politico.com/magazine/story/2015/09/carly-fiorina-ceo-jeffrey-sonnenfeld-2016-213163 ‚Ä¶</t>
  </si>
  <si>
    <t>https://twitter.com/realDonaldTrump/status/645982537190350848</t>
  </si>
  <si>
    <t>Jeb has been confused for forty years- https://instagram.com/p/75cfHhGhUv/</t>
  </si>
  <si>
    <t>https://twitter.com/realDonaldTrump/status/645994430554632192</t>
  </si>
  <si>
    <t>Has the media picked up the new Zogby poll that was just put out? I doubt it!http://www.forbes.com/sites/johnzogby/2015/09/20/zogby-poll-trump-widens-lead-after-gop-debate/ ‚Ä¶</t>
  </si>
  <si>
    <t>https://twitter.com/realDonaldTrump/status/646007796593467394</t>
  </si>
  <si>
    <t># AskTrump Getting ready to answer your questions.pic.twitter.com/MiSqyasjhu</t>
  </si>
  <si>
    <t>https://twitter.com/realDonaldTrump/status/646008552071503872</t>
  </si>
  <si>
    <t>.@dixierhilton # asktrumppic.twitter.com/dbK8jckT5s</t>
  </si>
  <si>
    <t>https://twitter.com/realDonaldTrump/status/646009066809073664</t>
  </si>
  <si>
    <t>. @ MarketMavensInc # asktrumppic.twitter.com/6uShpC3BM2</t>
  </si>
  <si>
    <t>https://twitter.com/realDonaldTrump/status/646009823356690432</t>
  </si>
  <si>
    <t>. @ mdmrestoration # asktrumppic.twitter.com/xfLPxhHikz</t>
  </si>
  <si>
    <t>https://twitter.com/realDonaldTrump/status/646010554994307072</t>
  </si>
  <si>
    <t>.@Iammzsmit # asktrumppic.twitter.com/bDrOCUoskG</t>
  </si>
  <si>
    <t>https://twitter.com/realDonaldTrump/status/646011008893501440</t>
  </si>
  <si>
    <t>. @ EliseChristine # asktrumppic.twitter.com/KV1NPNYJTC</t>
  </si>
  <si>
    <t>https://twitter.com/realDonaldTrump/status/646011413211803648</t>
  </si>
  <si>
    <t>.@KyleStephens30 # asktrumppic.twitter.com/gjudtw87K7</t>
  </si>
  <si>
    <t>https://twitter.com/realDonaldTrump/status/646011711716216832</t>
  </si>
  <si>
    <t>. @ HighSock_Sunday # asktrumppic.twitter.com/qVakUzXZAb</t>
  </si>
  <si>
    <t>https://twitter.com/realDonaldTrump/status/646011965647798272</t>
  </si>
  <si>
    <t>. @ ARealSuperMan # asktrumppic.twitter.com/x2j6yiaBzU</t>
  </si>
  <si>
    <t>https://twitter.com/realDonaldTrump/status/646012458059067392</t>
  </si>
  <si>
    <t>. @ Modern_Do_Good # asktrumppic.twitter.com/I7AaH7AVRw</t>
  </si>
  <si>
    <t>https://twitter.com/realDonaldTrump/status/646012704977747968</t>
  </si>
  <si>
    <t>. @ joycefinance # asktrumppic.twitter.com/P8CwErG0lt</t>
  </si>
  <si>
    <t>https://twitter.com/realDonaldTrump/status/646013109216350208</t>
  </si>
  <si>
    <t>. @ MarieLeff # asktrumppic.twitter.com/ufCLFKeFrN</t>
  </si>
  <si>
    <t>https://twitter.com/realDonaldTrump/status/646013355266846720</t>
  </si>
  <si>
    <t>.@_Just_Mads_ # asktrumppic.twitter.com/zElKKmMjTU</t>
  </si>
  <si>
    <t>https://twitter.com/realDonaldTrump/status/646015127293161472</t>
  </si>
  <si>
    <t>I just wrapped up a Q&amp;A @ TwitterNYC. Thanks for all your questions! # AskTrumppic.twitter.com/zpbcRHfxy6</t>
  </si>
  <si>
    <t>https://twitter.com/realDonaldTrump/status/646015739233705984</t>
  </si>
  <si>
    <t>I had a great time at @ TwitterNYC # AskTrumppic.twitter.com/RfWQdDPB33</t>
  </si>
  <si>
    <t>https://twitter.com/realDonaldTrump/status/646016004351500288</t>
  </si>
  <si>
    <t># AskTrump @ TwitterNYCpic.twitter.com/hJHO1Rk06y</t>
  </si>
  <si>
    <t>https://twitter.com/realDonaldTrump/status/646026694013403136</t>
  </si>
  <si>
    <t>" @ JudgeMoroz Zogby is respected in the business of polling ~ the media is attempting to silence the message @ realDonaldTrump"</t>
  </si>
  <si>
    <t>https://twitter.com/realDonaldTrump/status/646069315507195904</t>
  </si>
  <si>
    <t>Thank you Dan--I agree! Best wishes.https://twitter.com/danpfeiffer/status/646013180540379136 ‚Ä¶</t>
  </si>
  <si>
    <t>https://twitter.com/realDonaldTrump/status/646076422126223364</t>
  </si>
  <si>
    <t>I got to know @ ScottWalker well‚Äîhe‚Äôs a very nice person and has a great future.</t>
  </si>
  <si>
    <t>https://twitter.com/realDonaldTrump/status/646076681279664128</t>
  </si>
  <si>
    <t>I will be interviewed tonight at 7pm ET by @ greta # OnTheRecord</t>
  </si>
  <si>
    <t>https://twitter.com/realDonaldTrump/status/646077507926650880</t>
  </si>
  <si>
    <t>Via HuffPost Pollster #1http://elections.huffingtonpost.com/pollster/2016-national-gop-primary ‚Ä¶</t>
  </si>
  <si>
    <t>#1http</t>
  </si>
  <si>
    <t>https://twitter.com/realDonaldTrump/status/646117841066967040</t>
  </si>
  <si>
    <t>https://twitter.com/realDonaldTrump/status/646124199438884865</t>
  </si>
  <si>
    <t>. @ oreillyfactor was very negative to me in refusing to to post the great polls that came out today including NBC. @ FoxNews not good for me!</t>
  </si>
  <si>
    <t>https://twitter.com/realDonaldTrump/status/646125739918655489</t>
  </si>
  <si>
    <t>. @ oreillyfactor, why don't you have some knowledgeable talking heads on your show for a change instead of the same old Trump haters. Boring!</t>
  </si>
  <si>
    <t>https://twitter.com/realDonaldTrump/status/646126121394827264</t>
  </si>
  <si>
    <t>" @ RagingCynicism: @ realDonaldTrump @ oreillyfactor they're not Trump haters. They're spoon fed morons."</t>
  </si>
  <si>
    <t>https://twitter.com/realDonaldTrump/status/646126341595664384</t>
  </si>
  <si>
    <t>" @ Patrick92299179: @ realDonaldTrump @ oreillyfactor Couldn't agree more!"</t>
  </si>
  <si>
    <t>https://twitter.com/realDonaldTrump/status/646126698963070977</t>
  </si>
  <si>
    <t>" @ bewhatjesuswas: @ oreillyfactor @ FoxNews You dominate not because of them-but despite them;They need you more than you need them"</t>
  </si>
  <si>
    <t>https://twitter.com/realDonaldTrump/status/646127126643671040</t>
  </si>
  <si>
    <t>" @ coolgirl6978: @ oreillyfactor @ FoxNews this is bull fox. O'Reilly, I expect better from you. What is going on? Fair and balanced my ass"</t>
  </si>
  <si>
    <t>https://twitter.com/realDonaldTrump/status/646127201826525184</t>
  </si>
  <si>
    <t>" @ tammyhorne19: @ realDonaldTrump @ oreillyfactor love you trump"</t>
  </si>
  <si>
    <t>https://twitter.com/realDonaldTrump/status/646127883556114432</t>
  </si>
  <si>
    <t>"@blewthebigone: @ realDonaldTrump Can't even think what the race would be without you in it."</t>
  </si>
  <si>
    <t>@blewthebigone @</t>
  </si>
  <si>
    <t>https://twitter.com/realDonaldTrump/status/646127996005445632</t>
  </si>
  <si>
    <t>"@Rbbrkhd: @ realDonaldTrump @ oreillyfactor @ FoxNews The way you have treated @ realDonaldTrump is totally unacceptable...CNN has been fair"</t>
  </si>
  <si>
    <t>@Rbbrkhd @ @ @ @</t>
  </si>
  <si>
    <t>https://twitter.com/realDonaldTrump/status/646137843232952320</t>
  </si>
  <si>
    <t>" @ diannrr: @ megynkelly Do you dream about @ realDonaldTrump? He's in your head. Let it go." She is the worst - all anti-Trump! Terrible show.</t>
  </si>
  <si>
    <t>https://twitter.com/realDonaldTrump/status/646138062842503168</t>
  </si>
  <si>
    <t>" @ john_dipaolo: @ realDonaldTrump will get out disaffected Repub base voters as well as Democrats looking for a real choice on immigration.</t>
  </si>
  <si>
    <t>https://twitter.com/realDonaldTrump/status/646141974819565569</t>
  </si>
  <si>
    <t>I am having a really hard time watching @ FoxNews.</t>
  </si>
  <si>
    <t>https://twitter.com/realDonaldTrump/status/646147515918761984</t>
  </si>
  <si>
    <t>. @ RichLowry is truly one of the dumbest of the talking heads - he doesn't have a clue!</t>
  </si>
  <si>
    <t>https://twitter.com/realDonaldTrump/status/646147911370317824</t>
  </si>
  <si>
    <t>" @ ellenEspence: @ marklevinshow Thank you for maintaining your integrity during this disgusting lynching of @ realDonaldTrump" Thanks Mark!</t>
  </si>
  <si>
    <t>https://twitter.com/realDonaldTrump/status/646147988130242560</t>
  </si>
  <si>
    <t>" @ waynearmstron10: @ realDonaldTrump you must be relentless and maintain energy, and respond as you have been. It's a marathon." True.</t>
  </si>
  <si>
    <t>https://twitter.com/realDonaldTrump/status/646148572010934272</t>
  </si>
  <si>
    <t>" @ PhyllisA: @ Hopeisalive66 @ jdanielmoore @ theblaze @ megynkelly @ realDonaldTrump that's ok! The more they talk the better POTUS Trump looks!"</t>
  </si>
  <si>
    <t>https://twitter.com/realDonaldTrump/status/646148841834680320</t>
  </si>
  <si>
    <t>" @ joeoh89: @ seanhannity @ realDonaldTrump What happened to The Pledge? Walker quits and slams Trump. Losers proving Pledge was sham."</t>
  </si>
  <si>
    <t>https://twitter.com/realDonaldTrump/status/646149129719160832</t>
  </si>
  <si>
    <t>" @ TheMindWave: @ FoxNews Im not sure why u r giving them this much importance, they had wanted to take u down in debate and they failed!!"</t>
  </si>
  <si>
    <t>https://twitter.com/realDonaldTrump/status/646149427024003073</t>
  </si>
  <si>
    <t>" @ seleti00: @ realDonaldTrump @ FoxNews They attack you more then CNN or MSNBC combined. Just a bunch of old Bush appointee Rhinos."</t>
  </si>
  <si>
    <t>https://twitter.com/realDonaldTrump/status/646149626073083904</t>
  </si>
  <si>
    <t>" @ madscape: @ realDonaldTrump @ FoxNews and millions will agree with you! Most of us on twitter now view OAN network"</t>
  </si>
  <si>
    <t>https://twitter.com/realDonaldTrump/status/646150069499133952</t>
  </si>
  <si>
    <t>" @ ethansimmons111: @ AllRepublicans @ Ecsullie @ RagingCynicism @ FoxNews @ oreillyfactor @ KarlRove Karl Rove is a JOKE OWNED BY the BUSH family"</t>
  </si>
  <si>
    <t>https://twitter.com/realDonaldTrump/status/646150340446932992</t>
  </si>
  <si>
    <t>" @ JodiL792: @ FoxNews I have been since you started running &amp; I noticed Meghan Kelly's attacks. Stopped watching. Only Hannity 4 sure." Yes!</t>
  </si>
  <si>
    <t>https://twitter.com/realDonaldTrump/status/646150483225264128</t>
  </si>
  <si>
    <t>" @ AngelaTribble: @ realDonaldTrump WE LOVE YOU DONALD TRUMP BECAUSE WE KNOW YOU ARE THE ONLY ONE TO # MakeAmericaGreatAgain" Thanks.</t>
  </si>
  <si>
    <t>https://twitter.com/realDonaldTrump/status/646150636472565760</t>
  </si>
  <si>
    <t>"@wallen_jeanine: @ realDonaldTrump I can only watch Hannity. I think he is the only one in your corner"</t>
  </si>
  <si>
    <t>@wallen_jeanine @</t>
  </si>
  <si>
    <t>https://twitter.com/realDonaldTrump/status/646151224568512513</t>
  </si>
  <si>
    <t>" @ VickyBrush: Do what most of us are doing! Turn off @ FoxNews! There is a major boycott going on with them, anyway. Problem solved!</t>
  </si>
  <si>
    <t>https://twitter.com/realDonaldTrump/status/646295374496448512</t>
  </si>
  <si>
    <t>" @ bobby990r_1: @ MediaBiasAlert @ megynkelly @ realDonaldTrump is fighting for middle class and veterans! Discussing trade deals."</t>
  </si>
  <si>
    <t>https://twitter.com/realDonaldTrump/status/646295669263728640</t>
  </si>
  <si>
    <t>" @ EdwardChelednik: @ realDonaldTrump @ FoxNews Hey Donald your not alone. I can't watch it at all. Used to be all i watched.</t>
  </si>
  <si>
    <t>https://twitter.com/realDonaldTrump/status/646295988513189888</t>
  </si>
  <si>
    <t>" @ glendabelle_11: @ FoxNews Fox has become a supporter of Liberals!They are Not supporting the GOP candidates-especially Trump! Quit watching</t>
  </si>
  <si>
    <t>https://twitter.com/realDonaldTrump/status/646296091793715200</t>
  </si>
  <si>
    <t>"@JimClarkFarrier: @ Rockprincess818 @ LeahR77 @ realDonaldTrump is the only one who can get us out of this mess!" True!</t>
  </si>
  <si>
    <t>@JimClarkFarrier @ @ @</t>
  </si>
  <si>
    <t>https://twitter.com/realDonaldTrump/status/646296388209405952</t>
  </si>
  <si>
    <t>" @ MiriamRoseMc: # TRUMp2016 would be the best for the country, jobs, trade and taxes - all others are status quo # MakeAmericaGreatAgain"</t>
  </si>
  <si>
    <t>https://twitter.com/realDonaldTrump/status/646296543109206016</t>
  </si>
  <si>
    <t>" @ IgnatiusGReilly: @ charlescwcooke @ realDonaldTrump @ FoxNews will you cry when Marco Amnesty loses nomination?"</t>
  </si>
  <si>
    <t>https://twitter.com/realDonaldTrump/status/646296725859237888</t>
  </si>
  <si>
    <t>" @ BradANGSA: Trump is the only candidate telling the truth... the GOP is planning to stab Trump in the back... https://twitter.com/realDonaldTrump/status/646295374496448512 ‚Ä¶"</t>
  </si>
  <si>
    <t>https://twitter.com/realDonaldTrump/status/646297352991543296</t>
  </si>
  <si>
    <t>" @ HuskerPower811: @ celestefick @ realDonaldTrump Have you listened to his plans for Vets when he takes office? They're Incredible!!"</t>
  </si>
  <si>
    <t>https://twitter.com/realDonaldTrump/status/646297478485118976</t>
  </si>
  <si>
    <t>" @ JimShellenback: @ realDonaldTrump @ EdwardChelednik @ FoxNews I steer away from Fox now. Never thought that would happen."</t>
  </si>
  <si>
    <t>https://twitter.com/realDonaldTrump/status/646307934234931200</t>
  </si>
  <si>
    <t>2016 Republican Primary Morning Consult Poll was just released. TRUMP 32, CARSON 12, BUSH 11, FIORINA 6, RUBIO 5, CRUZ 5. Taken after debate</t>
  </si>
  <si>
    <t>https://twitter.com/realDonaldTrump/status/646322732481835010</t>
  </si>
  <si>
    <t>Morning Consult poll: "Trump Leads"http://morningconsult.com/2015/09/poll-trump-leads-clinton-under-50/ ‚Ä¶</t>
  </si>
  <si>
    <t>https://twitter.com/realDonaldTrump/status/646425970191302656</t>
  </si>
  <si>
    <t>Yom Kippur blessings to all of my friends in Israel and around the world. # YomKippur</t>
  </si>
  <si>
    <t>https://twitter.com/realDonaldTrump/status/646451877962477568</t>
  </si>
  <si>
    <t>I will be on the @ colbertlateshow tonight at 11:30pic.twitter.com/BnCG1XqvcW</t>
  </si>
  <si>
    <t>https://twitter.com/realDonaldTrump/status/646500785371652096</t>
  </si>
  <si>
    <t>Senator Marco "amnesty" Rubio, who has worst voting record in Senate, just hit me on national security-but I said don't go into Iraq. VISION</t>
  </si>
  <si>
    <t>https://twitter.com/realDonaldTrump/status/646504336940531712</t>
  </si>
  <si>
    <t>Do you ever notice that lightweight @ megynkelly constantly goes after me but when I hit back it is totally sexist. She is highly overrated!</t>
  </si>
  <si>
    <t>https://twitter.com/realDonaldTrump/status/646506261526265856</t>
  </si>
  <si>
    <t>I think @ megynkelly should take another eleven day "unscheduled" vacation.</t>
  </si>
  <si>
    <t>https://twitter.com/realDonaldTrump/status/646508464085311488</t>
  </si>
  <si>
    <t>Just remember, the birther movement was started by Hillary Clinton in 2008. She was all in!</t>
  </si>
  <si>
    <t>https://twitter.com/realDonaldTrump/status/646512197808619520</t>
  </si>
  <si>
    <t>I will be the featured guest on the season opener of @ 60Minutes this Sunday. There certainly is plenty to talk about!</t>
  </si>
  <si>
    <t>https://twitter.com/realDonaldTrump/status/646512453497585664</t>
  </si>
  <si>
    <t>I will be doing @ colbertlateshow at 11:30 on CBS. Enjoy!pic.twitter.com/VDzpYct3Aq</t>
  </si>
  <si>
    <t>https://twitter.com/realDonaldTrump/status/646515072681050116</t>
  </si>
  <si>
    <t>"@Mark60644: @ megynkelly still cannot figure out this massive base of support for Trump is because he is anti- politician. # Trump2016"</t>
  </si>
  <si>
    <t>@Mark60644 @</t>
  </si>
  <si>
    <t>https://twitter.com/realDonaldTrump/status/646683914216546304</t>
  </si>
  <si>
    <t>. @ JuliInkster Congratulations on your great win--what a captain, what a champion!</t>
  </si>
  <si>
    <t>https://twitter.com/realDonaldTrump/status/646703645053087744</t>
  </si>
  <si>
    <t>Headline reads" Rubio passes Bush in Florida poll" -- Unfair, because Trump destroys them both! Trump 31.5%, Rubio 19.2%, Bush 11.3%</t>
  </si>
  <si>
    <t>https://twitter.com/realDonaldTrump/status/646704669906063360</t>
  </si>
  <si>
    <t>Yogi Berra was not only a great baseball player, he was a great guy. Yogi will be missed. https://instagram.com/p/7-lGT3Ghbw/</t>
  </si>
  <si>
    <t>https://twitter.com/realDonaldTrump/status/646716373473853442</t>
  </si>
  <si>
    <t>. @ FoxNews has been treating me very unfairly &amp; I have therefore decided that I won't be doing any more Fox shows for the foreseeable future.</t>
  </si>
  <si>
    <t>https://twitter.com/realDonaldTrump/status/646721413202747392</t>
  </si>
  <si>
    <t>Wow! What a great night. Thank you to all of the viewers and congratulations to @ StephenAtHome http://bit.ly/1Mq0ozx @ colbertlateshow</t>
  </si>
  <si>
    <t>https://twitter.com/realDonaldTrump/status/646857054691414016</t>
  </si>
  <si>
    <t>Incompetent @ RichLowry lost it tonight on @ FoxNews. He should not be allowed on TV and the FCC should fine him!</t>
  </si>
  <si>
    <t>https://twitter.com/realDonaldTrump/status/646857325240827904</t>
  </si>
  <si>
    <t>. @ FoxNews owes me an apology for allowing clueless pundit @ RichLowry to use such foul language on TV. Unheard of!</t>
  </si>
  <si>
    <t>https://twitter.com/realDonaldTrump/status/646987857597440000</t>
  </si>
  <si>
    <t>Will be on @ CNN at 7:00 A.M.</t>
  </si>
  <si>
    <t>https://twitter.com/realDonaldTrump/status/646988301098971137</t>
  </si>
  <si>
    <t>Will be on @ Morning_Joe at 6:30 A.M.</t>
  </si>
  <si>
    <t>https://twitter.com/realDonaldTrump/status/647059520787755009</t>
  </si>
  <si>
    <t>So happy about my daughter @ IvankaTrump‚Äôs announcement that she will be having a baby this spring. Congratulations!</t>
  </si>
  <si>
    <t>https://twitter.com/realDonaldTrump/status/647084014516477952</t>
  </si>
  <si>
    <t>New Bloomberg Poll: Trump Leads Bighttp://www.newsmax.com/Headline/bloomberg-trump-leads-america/2015/09/24/id/693026/ ‚Ä¶</t>
  </si>
  <si>
    <t>https://twitter.com/realDonaldTrump/status/647084220901380096</t>
  </si>
  <si>
    <t>Despite the establishment and the media‚Äôs best efforts, the people are speaking loudly and clearly. Thank you to my amazing supporters!</t>
  </si>
  <si>
    <t>https://twitter.com/realDonaldTrump/status/647086428086775810</t>
  </si>
  <si>
    <t>Bloomberg: Trump leads GOP fieldhttps://twitter.com/bpolitics/status/646976362394308608 ‚Ä¶</t>
  </si>
  <si>
    <t>https://twitter.com/realDonaldTrump/status/647091959916556289</t>
  </si>
  <si>
    <t>Dishonest @ nytimes reporter Jonathan Martin refused to acknowledge massive crowd surge forward‚Ä¶ https://instagram.com/p/8BVHhTmhbv/</t>
  </si>
  <si>
    <t>https://twitter.com/realDonaldTrump/status/647163962337964034</t>
  </si>
  <si>
    <t>. @ politico, which is not read or respected by many, may be the most dishonest of the media outlets--- and that is saying something.</t>
  </si>
  <si>
    <t>https://twitter.com/realDonaldTrump/status/647164207327236097</t>
  </si>
  <si>
    <t>The failing @ politico news outlet, which I hear is losing lots of money, is really dishonest!</t>
  </si>
  <si>
    <t>https://twitter.com/realDonaldTrump/status/647166489880084482</t>
  </si>
  <si>
    <t>Wow, a really nice lead in New Hampshire--- an increase since my last poll!http://bit.ly/1iOSSEQ</t>
  </si>
  <si>
    <t>https://twitter.com/realDonaldTrump/status/647247014409969664</t>
  </si>
  <si>
    <t>" @ yayala19: @ politico WHEN THE OTHER CANDIDATES ARE TALKING POLITICS TRUMP IS TALKING SOLUTIONS. HE IS THE MOST TALENTED CANDIDATE."</t>
  </si>
  <si>
    <t>https://twitter.com/realDonaldTrump/status/647250131365036033</t>
  </si>
  <si>
    <t>Just watched @ marcorubio on television. Just another all talk, no action, politician. Truly doesn't have a clue! Worst voting record in Sen.</t>
  </si>
  <si>
    <t>https://twitter.com/realDonaldTrump/status/647256305225342976</t>
  </si>
  <si>
    <t>" @ yayala19: @ marcorubio WHAT THE LOBBYISTS, THE MEDIA AND CAREER POLITICIANS WILL DO NEXT TO TRY TO STOP TRUMP? SILENT MAJORITY IS BACK"</t>
  </si>
  <si>
    <t>https://twitter.com/realDonaldTrump/status/647256447932329985</t>
  </si>
  <si>
    <t>" @ JoeMarzocco: @ realDonaldTrump They attack Trump for not giving policy http://detail.Here is the most important detail, he WINS."</t>
  </si>
  <si>
    <t>https://twitter.com/realDonaldTrump/status/647258073451659264</t>
  </si>
  <si>
    <t>. @ megynkelly, the @ FoxNews poll said very plainly I came in second in the debate. All others, Time, Drudge, Slate etc. said I came in 1st.</t>
  </si>
  <si>
    <t>https://twitter.com/realDonaldTrump/status/647259160686526464</t>
  </si>
  <si>
    <t>" @ Rketeltas: @ JoeMarzocco Waiting for the biased media to write about the 30,000 Carly fired as a failed CEO. America is for Trump!"</t>
  </si>
  <si>
    <t>https://twitter.com/realDonaldTrump/status/647457058468589568</t>
  </si>
  <si>
    <t>Great reception in D.C. At the Values Voter Summit. Now checking on my job at the Old Post Office...</t>
  </si>
  <si>
    <t>https://twitter.com/realDonaldTrump/status/647457226744070144</t>
  </si>
  <si>
    <t>.....Ahead of schedule and under budget! Will be in Oklahoma tonight!</t>
  </si>
  <si>
    <t>https://twitter.com/realDonaldTrump/status/647473172988755968</t>
  </si>
  <si>
    <t>I am now inspecting the Old Post Office on Pennsylvania Avenue - will be a great hotel. Soon off to the Oklahoma State Fair!</t>
  </si>
  <si>
    <t>https://twitter.com/realDonaldTrump/status/647479763280527360</t>
  </si>
  <si>
    <t>At the Old Post Office-pic.twitter.com/8Rs1fbcAIz</t>
  </si>
  <si>
    <t>https://twitter.com/realDonaldTrump/status/647483602058481664</t>
  </si>
  <si>
    <t>Dishonest @ politico just called to say that none of the polls including Fox, NBC, CNN, Zogby, &amp; Morning Consult matter. Serious haters.</t>
  </si>
  <si>
    <t>https://twitter.com/realDonaldTrump/status/647490499423674368</t>
  </si>
  <si>
    <t>. @ MarcoRubio is weak on illegal immigration and will allow anyone into the country.....</t>
  </si>
  <si>
    <t>https://twitter.com/realDonaldTrump/status/647490626406191104</t>
  </si>
  <si>
    <t>.....Has worst attendance record in Senate- rarely there to vote on a bill! @ marcorubio</t>
  </si>
  <si>
    <t>https://twitter.com/realDonaldTrump/status/647494931553107969</t>
  </si>
  <si>
    <t>. @ TheHill- Trump on Boehner resignation: 'It's a good thing'http://bit.ly/1FyKcvW</t>
  </si>
  <si>
    <t>https://twitter.com/realDonaldTrump/status/647510242679488512</t>
  </si>
  <si>
    <t>. @ THR "The Donald Trump Ratings Bump: Who's Benefiting Most?"http://bit.ly/1jbrSze</t>
  </si>
  <si>
    <t>https://twitter.com/realDonaldTrump/status/647541233137647616</t>
  </si>
  <si>
    <t>I will be on @ cbs @ 60minutes this Sunday. A great honor-- hope you enjoy it.</t>
  </si>
  <si>
    <t>https://twitter.com/realDonaldTrump/status/647573199627141120</t>
  </si>
  <si>
    <t>Thank you @ FrankLuntzhttps://twitter.com/frankluntz/status/647531210315436032 ‚Ä¶</t>
  </si>
  <si>
    <t>https://twitter.com/realDonaldTrump/status/647573288970006528</t>
  </si>
  <si>
    <t>Just left Oklahoma--- the most amazing crowd and people! What a night!</t>
  </si>
  <si>
    <t>https://twitter.com/realDonaldTrump/status/647593858696675328</t>
  </si>
  <si>
    <t>An updated POLL tracker (with all polls thru the weekend) reveals I maintained a double digit lead at‚Ä¶ https://instagram.com/p/8E5dKNGhYs/</t>
  </si>
  <si>
    <t>https://twitter.com/realDonaldTrump/status/647648492043829248</t>
  </si>
  <si>
    <t>" @ Vote_Trump: Think about it. When's the last time a Prez actually did what he said? TRUMP does what he says. Will Be Greatest Prez Ever"</t>
  </si>
  <si>
    <t>https://twitter.com/realDonaldTrump/status/647752961716830208</t>
  </si>
  <si>
    <t>" @ realDonaldTrump: I will be on @ cbs @ 60minutes this Sunday. A great honor-- hope you enjoy it."</t>
  </si>
  <si>
    <t>https://twitter.com/realDonaldTrump/status/647758419978534912</t>
  </si>
  <si>
    <t>Lightweight Senator Marco Rubio is VERY weak on immigration, knows nothing about finance and would be incapable of making great trade deals!</t>
  </si>
  <si>
    <t>https://twitter.com/realDonaldTrump/status/647759183144730624</t>
  </si>
  <si>
    <t>"@taurus82409: @ CBS @ 60Minutes Look forward to it, Donald. You are doing Great! Please keep up the fight, many of us are behind you 100%!!</t>
  </si>
  <si>
    <t>@taurus82409 @ @</t>
  </si>
  <si>
    <t>https://twitter.com/realDonaldTrump/status/647759368386121728</t>
  </si>
  <si>
    <t>" @ Karentalk: @ RogerJStoneJr @ megynkelly Fiorina is not surging..she is begging for money..and she owns this. pic.twitter.com/kOkyNtWkeE"</t>
  </si>
  <si>
    <t>https://twitter.com/realDonaldTrump/status/647760665277530112</t>
  </si>
  <si>
    <t>Marco Rubio is a member of the Gang Of Eight or, very weak on stopping illegal immigration. Only changed when poll numbers crashed.</t>
  </si>
  <si>
    <t>https://twitter.com/realDonaldTrump/status/647912254839648256</t>
  </si>
  <si>
    <t>" @ TheIntellect111: @ realDonaldTrump Mr Trump Please Do not give in.You are Changing History. We Need you as our Next Leader, Its Your Time"</t>
  </si>
  <si>
    <t>https://twitter.com/realDonaldTrump/status/647912892671635456</t>
  </si>
  <si>
    <t>" @ FreeStateYank: Ex-wife Ivana Trump says @ realDonaldTrump can win, likely WILL win, and will be a great President. http://thehill.com/video/in-the-news/254534-trump-has-big-chance-to-win-says-ex-wife-ivana ‚Ä¶"</t>
  </si>
  <si>
    <t>https://twitter.com/realDonaldTrump/status/647913707167698944</t>
  </si>
  <si>
    <t>" @ itsblakec: @ realDonaldTrump we are tired of lies. Trump 2016"</t>
  </si>
  <si>
    <t>https://twitter.com/realDonaldTrump/status/647913870091255808</t>
  </si>
  <si>
    <t>" @ JokerzWild_: @ realDonaldTrump @ TheIntellect111 Trump will win, I know it."</t>
  </si>
  <si>
    <t>https://twitter.com/realDonaldTrump/status/647914332022546432</t>
  </si>
  <si>
    <t>" @ Incazzato2015: @ realDonaldTrump Time for real change, TRUMP 16"</t>
  </si>
  <si>
    <t>https://twitter.com/realDonaldTrump/status/647914978557698049</t>
  </si>
  <si>
    <t>Hope we all enjoy @ 60Minutes tomorrow night. I do believe they will treat me fairly!</t>
  </si>
  <si>
    <t>https://twitter.com/realDonaldTrump/status/648300208766500865</t>
  </si>
  <si>
    <t>" @ truthshallbe: @ 60Minutes @ realDonaldTrump Been watching!!! Brilliant Mr. Trump, he is so Awesome!! And real."</t>
  </si>
  <si>
    <t>https://twitter.com/realDonaldTrump/status/648300341184831490</t>
  </si>
  <si>
    <t>" @ MeOnAJourney @ realDonaldTrump Imagine that, an American president standing up for the American people! Go Trump Go! # Trump2016"</t>
  </si>
  <si>
    <t>https://twitter.com/realDonaldTrump/status/648322908713013248</t>
  </si>
  <si>
    <t>"@midwestcaucus: @ 60Minutes Great interview,Trump ruled. Great response 2 Trade War claim. All anyone has 2 do is look at foreign tariffs</t>
  </si>
  <si>
    <t>@midwestcaucus @</t>
  </si>
  <si>
    <t>https://twitter.com/realDonaldTrump/status/648323075809873920</t>
  </si>
  <si>
    <t>" @ 123Jayne: @ 60Minutes Trump did a great job on 60 Minutes! He will be a strong leader for our country!Looking forward to voting Trump"</t>
  </si>
  <si>
    <t>https://twitter.com/realDonaldTrump/status/648323225538199553</t>
  </si>
  <si>
    <t>" @ Rketeltas: @ realDonaldTrump While the former KGB Putin gets softballs, Trump gets the Matt Harvey fastball and hits it out of the park."</t>
  </si>
  <si>
    <t>https://twitter.com/realDonaldTrump/status/648323558360379393</t>
  </si>
  <si>
    <t>" @ greta: . @ realDonaldTrump announces his tax plan tomorrow morning pic.twitter.com/bQ0Xjs63XH"</t>
  </si>
  <si>
    <t>https://twitter.com/realDonaldTrump/status/648323893950873602</t>
  </si>
  <si>
    <t>" @ Apipwhisperer: @ MarkPavelich @ gentlemanirish @ 60Minutes EXCELLENT WATCHING PUTIN'S BRILLIANCE AND TRUMP'S. @ CBS I LOVED THE INTERVIEWS."</t>
  </si>
  <si>
    <t>https://twitter.com/realDonaldTrump/status/648324228220088320</t>
  </si>
  <si>
    <t>" @ SkyeShepard: Trump went way up in my 'poll' when he said he'd take money from what US is giving 2 other countries 2 save social security"</t>
  </si>
  <si>
    <t>https://twitter.com/realDonaldTrump/status/648324372906774528</t>
  </si>
  <si>
    <t>" @ JennaLeeUSA: When asked why he has his own magazine covers on his walls - @ realDonaldTrump replies: "It's cheaper than wall paper..." Ha!</t>
  </si>
  <si>
    <t>https://twitter.com/realDonaldTrump/status/648324747948879872</t>
  </si>
  <si>
    <t>"@AdiosLiberty: @ 60Minutes @ realDonaldTrump @ ScottPelley Haven't seen that much hatred in an interviewer since the 1st debate. # trump2016"</t>
  </si>
  <si>
    <t>@AdiosLiberty @ @ @</t>
  </si>
  <si>
    <t>https://twitter.com/realDonaldTrump/status/648325621412667392</t>
  </si>
  <si>
    <t>" @ yang_karl: All Scott Pelley did by being disrespectful was make it easier to make up my mind who to vote for and that will be Trump."</t>
  </si>
  <si>
    <t>https://twitter.com/realDonaldTrump/status/648325821883617280</t>
  </si>
  <si>
    <t>" @ JodiL792: @ DefendingtheUSA @ america_trump @ 60Minutes Thats exactly what I thought. We haven't had great leader since Reagan&amp;now Trump"</t>
  </si>
  <si>
    <t>https://twitter.com/realDonaldTrump/status/648325949201756160</t>
  </si>
  <si>
    <t>" @ fanodale: @ 60Minutes @ realDonaldTrump watched 60 mins first time ever. Love Trump hate Scotty"</t>
  </si>
  <si>
    <t>https://twitter.com/realDonaldTrump/status/648326337065824256</t>
  </si>
  <si>
    <t>" @ ReversingASD: @ 60Minutes notice how your twits about @ realDonaldTrump are the most RT! We the American ppl love and want # Trump2016 !"</t>
  </si>
  <si>
    <t>https://twitter.com/realDonaldTrump/status/648498271074304000</t>
  </si>
  <si>
    <t>Looking forward to press conference on taxes at 11AM at @ TrumpTowerNY.</t>
  </si>
  <si>
    <t>https://twitter.com/realDonaldTrump/status/648513557022273536</t>
  </si>
  <si>
    <t>LIVE on # Periscope: Tax Plan Press Conference # Trump2016 https://www.pscp.tv/w/aNlObzEyMzE3NDF8MWxEeExaWWxZWVpHbR7q5BuZ95KeLTvqfi15FVprtStBUHcd2enVlHaAgfs0 ‚Ä¶</t>
  </si>
  <si>
    <t>https://twitter.com/realDonaldTrump/status/648522896193810432</t>
  </si>
  <si>
    <t>I know you will enjoy reading my tax plan- http://www.donaldjtrump.com/positions/tax-reform ‚Ä¶ # MakeAmericaGreatAgain</t>
  </si>
  <si>
    <t>https://twitter.com/realDonaldTrump/status/648564615794794496</t>
  </si>
  <si>
    <t>" @ SpurrellJulie First time in my life I wish I was an American citizen so I could vote for @ realDonaldTrump !!"</t>
  </si>
  <si>
    <t>https://twitter.com/realDonaldTrump/status/648564972792991746</t>
  </si>
  <si>
    <t>Thanks. http://www.donaldjtrump.com https://twitter.com/1joemo1215/status/641977269540528128 ‚Ä¶</t>
  </si>
  <si>
    <t>https://twitter.com/realDonaldTrump/status/648573138968662016</t>
  </si>
  <si>
    <t>Will be doing @ OutFrontCNN with @ ErinBurnett tonight at 7 pm re: tax reductions and various other topics.</t>
  </si>
  <si>
    <t>https://twitter.com/realDonaldTrump/status/648578273836797952</t>
  </si>
  <si>
    <t>Conservative? Jeb Bush doubled Florida State debt!http://www.usgovernmentspending.com/spending_chart_1999_2007FLb_16s2li111mcn_H0s ‚Ä¶</t>
  </si>
  <si>
    <t>https://twitter.com/realDonaldTrump/status/648584020046008324</t>
  </si>
  <si>
    <t>Zogby Poll: Trump Widens Lead After GOP Debatehttp://www.forbes.com/sites/johnzogby/2015/09/20/zogby-poll-trump-widens-lead-after-gop-debate/ ‚Ä¶</t>
  </si>
  <si>
    <t>https://twitter.com/realDonaldTrump/status/648589539829805056</t>
  </si>
  <si>
    <t>"The GOP Debate Scorecard: Donald Trump and Energy" by Wayne Allyn Root.http://www.breitbart.com/big-government/2015/09/15/donald-trump-its-all-about-the-energy-stupid/ ‚Ä¶</t>
  </si>
  <si>
    <t>https://twitter.com/realDonaldTrump/status/648618323144540160</t>
  </si>
  <si>
    <t>Wow, the ratings for @ 60Minutes last night were their biggest in a year--- very nice!</t>
  </si>
  <si>
    <t>https://twitter.com/realDonaldTrump/status/648646692649193473</t>
  </si>
  <si>
    <t>Do you believe this - Iran wants to trade our 3 prisoners (not 4) for 19 prisoners held by the U.S. Should have been let go with last deal!</t>
  </si>
  <si>
    <t>https://twitter.com/realDonaldTrump/status/648706734270382080</t>
  </si>
  <si>
    <t>" @ polina6: @ realDonaldTrump MAN WITH A PLAN-THE BEST TAX PLAN! GO TRUMP 2016!"</t>
  </si>
  <si>
    <t>https://twitter.com/realDonaldTrump/status/648875968275304448</t>
  </si>
  <si>
    <t>Prediction: Rand Paul has been driven out of the race by my statements about him-- he will announce soon. 1%!</t>
  </si>
  <si>
    <t>https://twitter.com/realDonaldTrump/status/648876007244582912</t>
  </si>
  <si>
    <t>I hope when Rand Paul gets out of the race‚Äîhe is at 1%--his supporters come over to me. I will do a much better job for them.</t>
  </si>
  <si>
    <t>https://twitter.com/realDonaldTrump/status/648880071105769472</t>
  </si>
  <si>
    <t>Definitely watch @ Carl_C_Icahn ‚Äòs ‚ÄòDanger Ahead‚Äô. Very insightful, particularly on how corp inversions hurt America: http://www.CarlIcahn.com</t>
  </si>
  <si>
    <t>https://twitter.com/realDonaldTrump/status/648902472363319296</t>
  </si>
  <si>
    <t>Carl Icahn said this about me: "I think at this moment in time, he‚Äôs the only candidate that speaks out about the country‚Äôs problems."</t>
  </si>
  <si>
    <t>https://twitter.com/realDonaldTrump/status/648958269583683584</t>
  </si>
  <si>
    <t>Great!https://twitter.com/sullyisback/status/648916143416168448 ‚Ä¶</t>
  </si>
  <si>
    <t>https://twitter.com/realDonaldTrump/status/649182959367548928</t>
  </si>
  <si>
    <t>I watched lightweight Senator Marco Rubio, who is all talk and no action, defend his WEAK position on illegal immigration. Pathetic!</t>
  </si>
  <si>
    <t>https://twitter.com/realDonaldTrump/status/649189846108532736</t>
  </si>
  <si>
    <t>Just read that "Trump" has the largest (and I add most enthusiastic) crowds. Tonight I will be in New Hampshire - the place will be packed!</t>
  </si>
  <si>
    <t>https://twitter.com/realDonaldTrump/status/649195353921691648</t>
  </si>
  <si>
    <t>" @ kissmeandrocco: @ realDonaldTrump who ever thinks Donald trump is a bad person u just don't want a good country" Thank you.</t>
  </si>
  <si>
    <t>https://twitter.com/realDonaldTrump/status/649197084596432897</t>
  </si>
  <si>
    <t>Rubio is totally owned by the lobbyists and special interests. A lightweight senator with the worst voting record in Senate. Lazy!</t>
  </si>
  <si>
    <t>https://twitter.com/realDonaldTrump/status/649235388947677184</t>
  </si>
  <si>
    <t>Highly respected economist @ Larry_Kudlow is a big fan of my tax plan‚Äîthank you Larry.http://www.newsmax.com/Newsfront/larry-kudlow-like-donald-trump-tax/2015/09/29/id/693948/ ‚Ä¶</t>
  </si>
  <si>
    <t>https://twitter.com/realDonaldTrump/status/649237053121687552</t>
  </si>
  <si>
    <t>Anyone reading this profile of Marco Rubio would never vote for him. Never made ten cents &amp; is totally controlled!http://www.nytimes.com/2015/05/10/us/billionaire-lifts-marco-rubio-politically-and-personally.html?_r=0 ‚Ä¶</t>
  </si>
  <si>
    <t>https://twitter.com/realDonaldTrump/status/649263405942075392</t>
  </si>
  <si>
    <t>Great news! Just out--the highly respected USA Today/Suffolk University Poll. Enjoy!https://twitter.com/greta/status/649259009384521732 ‚Ä¶</t>
  </si>
  <si>
    <t>https://twitter.com/realDonaldTrump/status/649273236816064512</t>
  </si>
  <si>
    <t>Wow, so nice! Thank you Wayne Allyn Root.http://www.theblaze.com/contributions/with-tax-plan-donald-is-the-new-ronald/ ‚Ä¶</t>
  </si>
  <si>
    <t>https://twitter.com/realDonaldTrump/status/649307731384487937</t>
  </si>
  <si>
    <t>With @ williebosshog, a great guy, at our 20,000 people event in Oklahoma last week. https://instagram.com/p/8QzMm7mhaA/</t>
  </si>
  <si>
    <t>https://twitter.com/realDonaldTrump/status/649316461425594368</t>
  </si>
  <si>
    <t>Interesting, polls on who won the GOP debate.pic.twitter.com/iB6NGQsg5v</t>
  </si>
  <si>
    <t>https://twitter.com/realDonaldTrump/status/649326125114654724</t>
  </si>
  <si>
    <t>I will be interviewed by @ donlemon tonight on @ CNN at 10PM.</t>
  </si>
  <si>
    <t>https://twitter.com/realDonaldTrump/status/649336170971840513</t>
  </si>
  <si>
    <t>"Trump‚Äôs Tax Plan: A Proposal Reagan Would Approve?" by Jeff Bell http://thepulse2016.com/jeff-bell/2015/09/29/trumps-tax-plan-a-proposal-reagan-would-approve/ ‚Ä¶</t>
  </si>
  <si>
    <t>https://twitter.com/realDonaldTrump/status/649416929971712000</t>
  </si>
  <si>
    <t>" @ Hashtag1USA: I just watched D Trumps interview on @ CNN i get more impressed everytime i hear him speak! @ realDonaldTrump # Trump2016-Thanks</t>
  </si>
  <si>
    <t>https://twitter.com/realDonaldTrump/status/649417264878456832</t>
  </si>
  <si>
    <t>" @ jaycatalyst1: @ realDonaldTrump Univision execs are hypocrites.They dish out the most discrimination. You should highlight that point."</t>
  </si>
  <si>
    <t>https://twitter.com/realDonaldTrump/status/649417390086819844</t>
  </si>
  <si>
    <t>" @ AnnieClarkCole: How can anyone vote for Hillary when she careless with emails that jeopardize our security. She is not to be trusted."</t>
  </si>
  <si>
    <t>https://twitter.com/realDonaldTrump/status/649417847194677248</t>
  </si>
  <si>
    <t>" @ angeloftruth11: @ realDonaldTrump great interview with @ donlemon. Thank you.</t>
  </si>
  <si>
    <t>https://twitter.com/realDonaldTrump/status/649418156667236352</t>
  </si>
  <si>
    <t>" @ CFT1: . @ realDonaldTrump Great interview on @ CNN @ donlemon @ CNNTonight # MakeAmericaGreatAgain # Trump2016 # TRUMP"</t>
  </si>
  <si>
    <t>https://twitter.com/realDonaldTrump/status/649418421457821696</t>
  </si>
  <si>
    <t>" @ TIMENOUT: @ CNN @ donlemon congratulations Don that was a great interview @ realDonaldTrump"</t>
  </si>
  <si>
    <t>https://twitter.com/realDonaldTrump/status/649419187719434240</t>
  </si>
  <si>
    <t>"@sternbutgreg: @ realDonaldTrump is pulling away from the pack. I live in Iowa. It's real." Thank you!</t>
  </si>
  <si>
    <t>@sternbutgreg @</t>
  </si>
  <si>
    <t>https://twitter.com/realDonaldTrump/status/649420055072141312</t>
  </si>
  <si>
    <t>Just got back from New Hampshire. Great crowd, great people! Will be back soon!</t>
  </si>
  <si>
    <t>https://twitter.com/realDonaldTrump/status/649557533842100224</t>
  </si>
  <si>
    <t>" @ WMikeW: It's hard to get through corrupt media filter but Trump is doing it. Check out 9/30/15 @ donlemon int'view https://twitter.com/Ma1973sk/status/649536664256270336 ‚Ä¶"</t>
  </si>
  <si>
    <t>https://twitter.com/realDonaldTrump/status/649557668634472448</t>
  </si>
  <si>
    <t>"@Margaretweber48: @ realDonaldTrump Rand Paul put the nail in his coffin when he bashed Ted Cruz. Bye, bye Rand!"</t>
  </si>
  <si>
    <t>@Margaretweber48 @</t>
  </si>
  <si>
    <t>https://twitter.com/realDonaldTrump/status/649559203124805632</t>
  </si>
  <si>
    <t>" @ JoyCardinShow: Latest @ MULawPoll finds @ ScottWalker at 37 percent approval, @ realDonaldTrump leading GOP in # Wisconsin.</t>
  </si>
  <si>
    <t>https://twitter.com/realDonaldTrump/status/649559814025183232</t>
  </si>
  <si>
    <t>" @ JayRHaw: @ realDonaldTrump was right. @ RandPaul wont last. Even Paul knew it. Thats why he's still running for his Senate seat # Trump2016"</t>
  </si>
  <si>
    <t>https://twitter.com/realDonaldTrump/status/649664062268264448</t>
  </si>
  <si>
    <t>. @ MittRomney is trying to hit back at me because I'm saying that he let the Repub Party down w/ his loss to Obama. Should've won‚Äîhe choked!</t>
  </si>
  <si>
    <t>https://twitter.com/realDonaldTrump/status/649718574790148097</t>
  </si>
  <si>
    <t>" @ barreto_eugenio: @ MittRomney it's sad, but GOP does not want you as their candidate. But we the people do. Latinos for Trump."</t>
  </si>
  <si>
    <t>https://twitter.com/realDonaldTrump/status/649719881466777601</t>
  </si>
  <si>
    <t>" @ msann43: How can Illinois keep @ realDonaldTrump off the ballot? Illinois citizens should protest. Just another phony Politico story. Easy!</t>
  </si>
  <si>
    <t>https://twitter.com/realDonaldTrump/status/649721086620397568</t>
  </si>
  <si>
    <t>" @ EthaBrooke: @ MittRomney Like always you are telling the truth.I liked Romney and voted for him but he didn't fight hard enough." True!</t>
  </si>
  <si>
    <t>https://twitter.com/realDonaldTrump/status/649725263815831554</t>
  </si>
  <si>
    <t>" @ EthaBrooke: @ cs1racefan @ realDonaldTrump @ MittRomney The truth about Romney...he didn't want the presidency bad enough!" He choked!</t>
  </si>
  <si>
    <t>https://twitter.com/realDonaldTrump/status/649729706208661504</t>
  </si>
  <si>
    <t>" @ Def: CNBC's John Harwood Today "We don't have Superman presidents" "No" DonaldTrump replied .."But we WILL if you have Trump!" # Trump2016</t>
  </si>
  <si>
    <t>https://twitter.com/realDonaldTrump/status/649730120408809472</t>
  </si>
  <si>
    <t>"@gedion_t: @ realDonaldTrump @ EthaBrooke @ MittRomney No body knows foreign policy any better than Trump. Vote "T"</t>
  </si>
  <si>
    <t>@gedion_t @ @ @</t>
  </si>
  <si>
    <t>https://twitter.com/realDonaldTrump/status/649733561138982913</t>
  </si>
  <si>
    <t>I will be interviewed on @ seanhannity tonight at 10:00. Many things, mostly bad, to talk about!</t>
  </si>
  <si>
    <t>https://twitter.com/realDonaldTrump/status/649733996373479424</t>
  </si>
  <si>
    <t>" @ JYakburger: @ EthaBrooke IF @ MittRomney ran more like @ realDonaldTrump and less like McCain, he would've won. Failed campaign tactics.</t>
  </si>
  <si>
    <t>https://twitter.com/realDonaldTrump/status/649745957396070400</t>
  </si>
  <si>
    <t>My warmest condolences to the families of the horrible Roseburg, Oregon, shootings.</t>
  </si>
  <si>
    <t>https://twitter.com/realDonaldTrump/status/649749261719105536</t>
  </si>
  <si>
    <t>" @ WETHEPEOPLE65: @ realDonaldTrump @ BigStick2013 @ TIMENOUT @ CNN @ donlemon GO TRUMP, OUR GUY"</t>
  </si>
  <si>
    <t>https://twitter.com/realDonaldTrump/status/649749860296577024</t>
  </si>
  <si>
    <t>" @ TheBrodyFile: The HUGE @ TheBrodyFile DonaldTrump faith-based story runs tomorrow (Friday) on @ 700club. @ ABCFamily channel at 10am ET."</t>
  </si>
  <si>
    <t>https://twitter.com/realDonaldTrump/status/649752271685844992</t>
  </si>
  <si>
    <t>" @ RLHoldenSr: @ realDonaldTrump Mr Trump we are praying that you win the 2016 election! Obama is destroying the US!"</t>
  </si>
  <si>
    <t>https://twitter.com/realDonaldTrump/status/649752346042437632</t>
  </si>
  <si>
    <t>" @ Renhowe: I enjoyed @ donlemon‚Äòs interview with @ realDonaldTrump on @ CNN Need more interviews like that." Thanks.</t>
  </si>
  <si>
    <t>https://twitter.com/realDonaldTrump/status/649752802747645953</t>
  </si>
  <si>
    <t>" @ VoteDonaIdTrump: @ realDonaldTrump @ Renhowe @ donlemon @ CNN we love trump"</t>
  </si>
  <si>
    <t>https://twitter.com/realDonaldTrump/status/649936609366908928</t>
  </si>
  <si>
    <t>I was so looking forward to being in Virginia Beach, Virginia, today. The demand for tickets was amazing. Good luck with storm, back soon!</t>
  </si>
  <si>
    <t>https://twitter.com/realDonaldTrump/status/649937546059845632</t>
  </si>
  <si>
    <t>Will be in Nashville, Tennessee, tomorrow (Saturday) at 2:30 P.M. So much to talk about - see you there!</t>
  </si>
  <si>
    <t>https://twitter.com/realDonaldTrump/status/649937926676197378</t>
  </si>
  <si>
    <t>"@DoDFiredawg78: @ realDonaldTrump Virginians stand with you sir! # MakeAmericaGreatAgain # Trump2016 # TrumpForPresident"</t>
  </si>
  <si>
    <t>@DoDFiredawg78 @</t>
  </si>
  <si>
    <t>https://twitter.com/realDonaldTrump/status/649939179829362688</t>
  </si>
  <si>
    <t>" @ billsupdates: Why Buffalo Bills could be responsible for Donald Trump becoming president http://ow.ly/SUyWL " Team has a great owner!</t>
  </si>
  <si>
    <t>https://twitter.com/realDonaldTrump/status/649944658789933056</t>
  </si>
  <si>
    <t>" @ Tea4Freedom: Pastor Robert Jeffres accurately gushes about Donald Trump http://www.mofopolitics.com/2015/10/02/pastor-robert-jeffres-accurately-gushes-about-donald-trump/ ‚Ä¶" Pastor Jeffres is a great guy!</t>
  </si>
  <si>
    <t>https://twitter.com/realDonaldTrump/status/650071739356041216</t>
  </si>
  <si>
    <t>Congratulations to my brother Robert &amp; Ann Marie on the success of @ MontesKitchen in Dutchess County, New York (Amenia.) Great food!</t>
  </si>
  <si>
    <t>https://twitter.com/realDonaldTrump/status/650075854400303104</t>
  </si>
  <si>
    <t>Pictures of my beautiful mother, amazing father, and family hanging @ MontesKitchen in upstate, New York.pic.twitter.com/lvx5SEhQVv</t>
  </si>
  <si>
    <t>https://twitter.com/realDonaldTrump/status/650106631800422404</t>
  </si>
  <si>
    <t>" @ swterry91: Donald Trump Leads by 9 Points in Pew Poll ‚Äì Jeb Bush in Free Fall # tcot http://www.thegatewaypundit.com/2015/10/donald-trump-leads-by-9-points-in-pew-poll-jeb-bush-in-free-fall/ ‚Ä¶"</t>
  </si>
  <si>
    <t>https://twitter.com/realDonaldTrump/status/650111055348285440</t>
  </si>
  <si>
    <t>" @ thehill: P. Diddy is a fan of Donald Trump: http://hill.cm/uPlQYof pic.twitter.com/Z66TTG3DpJ"</t>
  </si>
  <si>
    <t>https://twitter.com/realDonaldTrump/status/650125412727717889</t>
  </si>
  <si>
    <t>"@MNManstein2: Polling Convergence - OAN/GRAVIS and Reuters Show Donald Trump Surging With 34 - 35% Support... http://wp.me/p1kzlW-rMn via</t>
  </si>
  <si>
    <t>https://twitter.com/realDonaldTrump/status/650127222100094976</t>
  </si>
  <si>
    <t>" @ KenPettigrew: Don't slow down the Trump storm... American needs leadership not a Paper President like Obama. Don't leave us with Jeb!"</t>
  </si>
  <si>
    <t>https://twitter.com/realDonaldTrump/status/650127555845050369</t>
  </si>
  <si>
    <t>"@TheNewsClub_US: RT " @ MNMans: Polling Convergence - OAN/GRAVIS and Reuters‚Ä¶ http://tnc.news/CL1kyZ # RT # CNN # HBO https://twitter.com/TheNewsClub_US/status/650126273033797632/photo/1pic.twitter.com/zzKm8wUYqY "</t>
  </si>
  <si>
    <t>@TheNewsClub_US @</t>
  </si>
  <si>
    <t>https://twitter.com/realDonaldTrump/status/650127807360704512</t>
  </si>
  <si>
    <t>" @ KelliHeathman1: Megan Kelly admitted Trump was leading by a lot!! That talk with Ailes must have worked... Time to get tough. TRUMP 2016"</t>
  </si>
  <si>
    <t>https://twitter.com/realDonaldTrump/status/650128036852056064</t>
  </si>
  <si>
    <t>" @ apolloNC1: @ realDonaldTrump @MNManstein2 You will be the next president of the USA!! Thank you Mr Trump. Sincerely the middle class!!"</t>
  </si>
  <si>
    <t>https://twitter.com/realDonaldTrump/status/650128482442342400</t>
  </si>
  <si>
    <t>" @ valerieannt: @ DRUDGE_REPORT @ JebBush Jeb you are falling in polls because conservatives feel that you cannot # MakeAmericaGreatAgain"</t>
  </si>
  <si>
    <t>https://twitter.com/realDonaldTrump/status/650132487276859392</t>
  </si>
  <si>
    <t>" @ HowardKurtz: Trump's big lead in a new poll and whether Jeb's "stuff happens" was taken out of context with @ megynkelly tonight" Thanks H!</t>
  </si>
  <si>
    <t>https://twitter.com/realDonaldTrump/status/650132797336780800</t>
  </si>
  <si>
    <t>" @ HowardKurtz: @ JoeNBC It'd be humorous to cull tweets from "experts" over past few mos who have predicted Trump's immediate collapse"</t>
  </si>
  <si>
    <t>https://twitter.com/realDonaldTrump/status/650132959002034177</t>
  </si>
  <si>
    <t>" @ misskellyaudrey: @ FoxNews @ HowardKurtz @ MELANIATRUMP Melania is a beautiful woman who conducts her self with Class and Dignity # Trump2016"</t>
  </si>
  <si>
    <t>https://twitter.com/realDonaldTrump/status/650133293443190784</t>
  </si>
  <si>
    <t>" @ carrillo_pete: @ realDonaldTrump great numbers # MakeAmericaGreatAgain" Thanks.</t>
  </si>
  <si>
    <t>https://twitter.com/realDonaldTrump/status/650133597995835392</t>
  </si>
  <si>
    <t>" @ tvegan: DonaldTrump your kicking everyone's ASS! always believed in this Country ! your going to make America Great Again ! Mr President!</t>
  </si>
  <si>
    <t>https://twitter.com/realDonaldTrump/status/650133654694424576</t>
  </si>
  <si>
    <t>" @ mormontim: Going to see @ realDonaldTrump tomorrow in franklin TN # MakeAmericaGreatAgain"</t>
  </si>
  <si>
    <t>https://twitter.com/realDonaldTrump/status/650134465029742592</t>
  </si>
  <si>
    <t>" @ gse_says: Overwhelming wins by @ realDonaldTrump in primaries will prove what will happen (landslide) in the general election.</t>
  </si>
  <si>
    <t>https://twitter.com/realDonaldTrump/status/650141000191606784</t>
  </si>
  <si>
    <t>Thank you @ megynkelly for the nice things you said about Melania. You will like her, great heart and smart - always wanting to help people!</t>
  </si>
  <si>
    <t>https://twitter.com/realDonaldTrump/status/650243068940132352</t>
  </si>
  <si>
    <t>"@collegestump: Can't wait for @ realDonaldTrump to be the next pres. @ CNN @ FoxNews @ DRUDGE_REPORT @ blackrepublican https://twitter.com/collegestump/status/650142348748431360/photo/1pic.twitter.com/F9pM0gE2yz "</t>
  </si>
  <si>
    <t>@collegestump @ @ @ @ @</t>
  </si>
  <si>
    <t>https://twitter.com/realDonaldTrump/status/650245457613078528</t>
  </si>
  <si>
    <t>" @ elkay14: @ jordanfax I like gutsy brave guys like # Trump # Reagan , I hate all those bloody hypocrites @ realDonaldTrump" Thank you.</t>
  </si>
  <si>
    <t>https://twitter.com/realDonaldTrump/status/650268237746339840</t>
  </si>
  <si>
    <t>Bush and Rubio are finally attacking each other, as I knew they would, in order to be the last "establishment" man standing against me.Great</t>
  </si>
  <si>
    <t>https://twitter.com/realDonaldTrump/status/650269472058679296</t>
  </si>
  <si>
    <t>Rubio was very disloyal to Bush, his mentor, when he decided to run against him. Both said they "love" each other.They don't - word is hate!</t>
  </si>
  <si>
    <t>https://twitter.com/realDonaldTrump/status/650432676097302532</t>
  </si>
  <si>
    <t>Just leaving Nashville, Tennessee. Had a great time with a fabulous crowd of people! Love Nashville -- back soon!pic.twitter.com/CS8DOd8wfm</t>
  </si>
  <si>
    <t>https://twitter.com/realDonaldTrump/status/650433218383081474</t>
  </si>
  <si>
    <t>I will be on @ MeetThePress with @ ChuckTodd tomorrow morning at 10:30am ET on @ NBC. Enjoy!</t>
  </si>
  <si>
    <t>https://twitter.com/realDonaldTrump/status/650433358472847360</t>
  </si>
  <si>
    <t>Tune in to see me on @ ThisWeekABC with @ GStephanopoulos at 10am ET. Enjoy!</t>
  </si>
  <si>
    <t>https://twitter.com/realDonaldTrump/status/650522284982185984</t>
  </si>
  <si>
    <t>" @ JWbananastand: @ nbcsnl I think I just heard @ realDonaldTrump's ratings go up another 5% # Trump # SNL"</t>
  </si>
  <si>
    <t>https://twitter.com/realDonaldTrump/status/650522364724256768</t>
  </si>
  <si>
    <t>" @ RealReagan0503: It's funny how they say @ realDonaldTrump doesn't give specifics but he's the only one who put out more than 2 policies.</t>
  </si>
  <si>
    <t>https://twitter.com/realDonaldTrump/status/650522422341435392</t>
  </si>
  <si>
    <t>" @ leftfootjustice: If @ realDonaldTrump becomes @ POTUS we will finally have a @ WWE Hall of Famer as President."</t>
  </si>
  <si>
    <t>https://twitter.com/realDonaldTrump/status/650522759764779012</t>
  </si>
  <si>
    <t>" @ scottferson: . @ TaranKillam plays a way better fake @ realDonaldTrump than a real @ HillaryClinton plays herself @ nbcsnl"</t>
  </si>
  <si>
    <t>https://twitter.com/realDonaldTrump/status/650523179497205761</t>
  </si>
  <si>
    <t>"@SolFusionGreg: @ Mediaite The more the Progressives &amp; RINO's poke at the DonaldTrump the stronger he gets and more REAL PEOPLE like him!"</t>
  </si>
  <si>
    <t>@SolFusionGreg @</t>
  </si>
  <si>
    <t>https://twitter.com/realDonaldTrump/status/650529606798340097</t>
  </si>
  <si>
    <t>" @ piercingshawn: @ realDonaldTrump Please don't roll over . You are this country's last hope and our kids need you. Don't lose this deal !"</t>
  </si>
  <si>
    <t>https://twitter.com/realDonaldTrump/status/650530422636548096</t>
  </si>
  <si>
    <t>" @ sfurnbac: Thank you @ realDonaldTrump for the great # SNL this week!!!"</t>
  </si>
  <si>
    <t>https://twitter.com/realDonaldTrump/status/650530563602956288</t>
  </si>
  <si>
    <t>" @ topcota1SG: @ PhxKen I am Hispanic and will vote for @ realDonaldTrump"</t>
  </si>
  <si>
    <t>https://twitter.com/realDonaldTrump/status/650531124419133440</t>
  </si>
  <si>
    <t>" @ NeilForell: Watched the roast of @ realDonaldTrump You took those jokes like a champ, what a good sport! Im voting for you now" Great.</t>
  </si>
  <si>
    <t>https://twitter.com/realDonaldTrump/status/650532175650140160</t>
  </si>
  <si>
    <t>" @ BillPwr1: @collegestump @ CNN @ FoxNews @ DRUDGE_REPORT @ blackrepublican FYI @ batchelorshow @ larry_kudlow # Trump2016 appeal grows!"</t>
  </si>
  <si>
    <t>@ @collegestump @ @ @ @ @ @</t>
  </si>
  <si>
    <t>https://twitter.com/realDonaldTrump/status/650637737117249536</t>
  </si>
  <si>
    <t>Will be interviewed on @ foxandfriends at 8:30.</t>
  </si>
  <si>
    <t>https://twitter.com/realDonaldTrump/status/650637926011940864</t>
  </si>
  <si>
    <t>" @ misterdish69: @ IAmFreedomMan @ seanhannity @ rushlimbaugh @ realDonaldTrump @ CNN https://twitter.com/misterdish69/status/650631109059997696/photo/1pic.twitter.com/f9UAbiFaab "</t>
  </si>
  <si>
    <t>https://twitter.com/realDonaldTrump/status/650638028071960578</t>
  </si>
  <si>
    <t>" @ lindaleereyes: @ realDonaldTrump Great Job Donald!!! Can't waite for you to be President and neither can America!!"</t>
  </si>
  <si>
    <t>https://twitter.com/realDonaldTrump/status/650638229142667264</t>
  </si>
  <si>
    <t>"@polemicism: Okay okay @ realDonaldTrump was right: LaGuardia Airport is a total dump. Like really, really bad."</t>
  </si>
  <si>
    <t>@polemicism @</t>
  </si>
  <si>
    <t>https://twitter.com/realDonaldTrump/status/650638766030327808</t>
  </si>
  <si>
    <t>" @ joetoohey: This morning on @ meetthepress - @ chucktodd‚Äôs sit down with @ realDonaldTrump in his NYC Campaign HQ # MTPpic.twitter.com/9Oqz7aWhaS</t>
  </si>
  <si>
    <t>https://twitter.com/realDonaldTrump/status/650638958892818432</t>
  </si>
  <si>
    <t>" @ laurencristmann: @ realDonaldTrump @ topcota1SG @ PhxKen i can't wait to cast my vote for Donald J TRUMP in MAY and NOVEMBER" Thanks.</t>
  </si>
  <si>
    <t>https://twitter.com/realDonaldTrump/status/650640186360078336</t>
  </si>
  <si>
    <t>"@DeborahCroce5: @ realDonaldTrump ends speech in Franklin, Tennessee w/ Thank You I Love You All!! We love you 2 # MakeAmericaGreatAgain</t>
  </si>
  <si>
    <t>@DeborahCroce5 @</t>
  </si>
  <si>
    <t>https://twitter.com/realDonaldTrump/status/650641059110850560</t>
  </si>
  <si>
    <t>"@TheNewsClub_US: RT @ realDonaldTrump Will be interviewed on @ foxandfriends at 8:30. # RT # CNN # HBO"</t>
  </si>
  <si>
    <t>@TheNewsClub_US @ @</t>
  </si>
  <si>
    <t>https://twitter.com/realDonaldTrump/status/650641297351528448</t>
  </si>
  <si>
    <t>"@TheNewsClub_US: RT @ realDonaldTrump " @ laurencristmann: @ topcota1SG @ PhxKen i can't wait to cast my vote for Donald J TRUMP‚Ä¶ # RT # CNN # HBO"</t>
  </si>
  <si>
    <t>@TheNewsClub_US @ @ @ @</t>
  </si>
  <si>
    <t>https://twitter.com/realDonaldTrump/status/650641824806215680</t>
  </si>
  <si>
    <t>The people of Tennessee yesterday were amazing. Thank you!</t>
  </si>
  <si>
    <t>https://twitter.com/realDonaldTrump/status/650642872274952194</t>
  </si>
  <si>
    <t>"@TrumpNewMedia: @ carrillo_pete ILLEGAL ALIENS FOUND GUILTY OF MURDERING BORDER PATROL AGENT http://www.breitbart.com/big-government/2015/10/01/two-illegal-aliens-found-guilty-murdering-border-patrol-agent-brian-terry/ ‚Ä¶ https://twitter.com/TrumpNewMedia/status/650640329171832832/photo/1pic.twitter.com/lR8u7mBzAb</t>
  </si>
  <si>
    <t>@TrumpNewMedia @</t>
  </si>
  <si>
    <t>https://twitter.com/realDonaldTrump/status/650662652377759748</t>
  </si>
  <si>
    <t>Will be interviewed by @ GStephanopoulos on @ ABC at 10:00 A.M.</t>
  </si>
  <si>
    <t>https://twitter.com/realDonaldTrump/status/650663187063406593</t>
  </si>
  <si>
    <t>Will be interviewed by @ chucktodd on @ meetthepress at 10:30 A.M.</t>
  </si>
  <si>
    <t>https://twitter.com/realDonaldTrump/status/650684161884340224</t>
  </si>
  <si>
    <t>" @ nathanpaul1975: @ realDonaldTrump Hollywood doesn't get to pick our presidents we the people do!! GO TRUMP!"</t>
  </si>
  <si>
    <t>https://twitter.com/realDonaldTrump/status/650773877296091136</t>
  </si>
  <si>
    <t>" @ Margee11: WATCH @ realDonaldTrump Fires Up the Crowd in Franklin, Tennessee http://trumpstump2016.com/2015/10/watch-donald-trump-fire-up-the-crowd-in-franklin-tennessee/ ‚Ä¶ via @ trumpstump2016"</t>
  </si>
  <si>
    <t>https://twitter.com/realDonaldTrump/status/650774060708835328</t>
  </si>
  <si>
    <t>" @ keksec_org: @ realDonaldTrump You said it best! # MakeAmericaGreatAgain"</t>
  </si>
  <si>
    <t>https://twitter.com/realDonaldTrump/status/650774765792292864</t>
  </si>
  <si>
    <t>"@DGrant39107133: @ nathanpaul1975 Clinton may go to jail but is still running for president? 99% of people would be in jail for what she did</t>
  </si>
  <si>
    <t>@DGrant39107133 @</t>
  </si>
  <si>
    <t>https://twitter.com/realDonaldTrump/status/650775170165121024</t>
  </si>
  <si>
    <t>" @ AndreaTantaros: DonaldTrump is right. And sadly Christians were treated better under Hussein &amp; Gaddafi than ISIS.https://twitter.com/businessinsider/status/650705294532706304 ‚Ä¶</t>
  </si>
  <si>
    <t>https://twitter.com/realDonaldTrump/status/650784757043863553</t>
  </si>
  <si>
    <t>" @ MichellePippin: @ realDonaldTrump When are you coming to # virginiabeach?" Very soon!</t>
  </si>
  <si>
    <t>https://twitter.com/realDonaldTrump/status/650786295590068224</t>
  </si>
  <si>
    <t>I'm leading by big margins in every poll but the press keeps asking, would you ever get out? They are just troublemakers, I'm going to win!</t>
  </si>
  <si>
    <t>https://twitter.com/realDonaldTrump/status/650816370997903360</t>
  </si>
  <si>
    <t>" @ PaulRSidneyUK: I cannot believe the increase in illegals here in San Antonio Texas. We are the minority constantly discriminated against</t>
  </si>
  <si>
    <t>https://twitter.com/realDonaldTrump/status/650890641975734272</t>
  </si>
  <si>
    <t>For all of my fantastic supporters, and for the U.S.A., we are going to win and MAKE AMERICA GREAT AGAIN, maybe greater than ever before!</t>
  </si>
  <si>
    <t>https://twitter.com/realDonaldTrump/status/651136309029834752</t>
  </si>
  <si>
    <t>The incompetence of our current administration is beyond comprehension. TPP is a terrible deal.</t>
  </si>
  <si>
    <t>https://twitter.com/realDonaldTrump/status/651143009744982017</t>
  </si>
  <si>
    <t>Thoughts and prayers for those in the floods affecting the great people of South Carolina.</t>
  </si>
  <si>
    <t>https://twitter.com/realDonaldTrump/status/651180130115579904</t>
  </si>
  <si>
    <t>Political strategist Stuart Stevens,who led Romney down the tubes in what should have been an easy victory,has terrible political instincts!</t>
  </si>
  <si>
    <t>https://twitter.com/realDonaldTrump/status/651182319051476993</t>
  </si>
  <si>
    <t>" @ marklevinshow: Donald Trump will be on my show tonight at 8:30 PM eastern time." Will be my great honor, so much to talk about!</t>
  </si>
  <si>
    <t>https://twitter.com/realDonaldTrump/status/651184180320047104</t>
  </si>
  <si>
    <t>" @ WayneDupreeShow: HEADLINES: Donald Trump maintains huge lead on opponents as polls go # KeepingItReal http://newsninja2012.com/businessman-donald-trump-remains-on-top-of-national-poll-despite-media-efforts-to-silence-it/ ‚Ä¶"</t>
  </si>
  <si>
    <t>https://twitter.com/realDonaldTrump/status/651184379566227456</t>
  </si>
  <si>
    <t>" @ TODAYshow: "We're pleased to announce that Donald Trump has just accepted our invitation for a town hall." - @ SavannahGuthrie" So true!</t>
  </si>
  <si>
    <t>https://twitter.com/realDonaldTrump/status/651185027074490368</t>
  </si>
  <si>
    <t>" @ Forbes: ‚ÄúIf Donald Trump puts his name on X, it will sell for 3.7 times more than it would otherwise.‚Äù Nice!</t>
  </si>
  <si>
    <t>https://twitter.com/realDonaldTrump/status/651186676518096897</t>
  </si>
  <si>
    <t>So, so, so important - MAKE AMERICA GREAT AGAIN!</t>
  </si>
  <si>
    <t>https://twitter.com/realDonaldTrump/status/651199258654191617</t>
  </si>
  <si>
    <t>" @ OperaPilot: @ realDonaldTrump: You have the ability to lift the spirits of this country to be GREAT AGAIN!" Thanks, I will do it!</t>
  </si>
  <si>
    <t>https://twitter.com/realDonaldTrump/status/651199489957466112</t>
  </si>
  <si>
    <t>" @ KingVantes: @ AnnCoulter @ RedState TRUTH .Just like Perry, Walker, Bush .. all y'all who go after @ realDonaldTrump WILL FAIL # Trump2016"</t>
  </si>
  <si>
    <t>https://twitter.com/realDonaldTrump/status/651199859265925121</t>
  </si>
  <si>
    <t>"@TheWTFTahoe: @ realDonaldTrump will # MakeAmericaGreatAgain"</t>
  </si>
  <si>
    <t>@TheWTFTahoe @</t>
  </si>
  <si>
    <t>https://twitter.com/realDonaldTrump/status/651200383734288384</t>
  </si>
  <si>
    <t>" @ Raddmom: @ realDonaldTrump - don't let the media &amp; the @ GOP elites push you out- Americans are with you!" Thanks, I won't!</t>
  </si>
  <si>
    <t>https://twitter.com/realDonaldTrump/status/651200781064888321</t>
  </si>
  <si>
    <t>" @ 4udirtyrat: @ realDonaldTrump 9 million MORE out of work because of this BAD DEAL.Will have over 100 MILLION out of work. Nice going Obama"</t>
  </si>
  <si>
    <t>https://twitter.com/realDonaldTrump/status/651200866045706240</t>
  </si>
  <si>
    <t>" @ Knight276: @ Writeonright @ Real_Carl_Icahn @ DanScavino @ realDonaldTrump media is confused they bash trump he rises in polls!"</t>
  </si>
  <si>
    <t>https://twitter.com/realDonaldTrump/status/651202183703035905</t>
  </si>
  <si>
    <t>" @ Q1776: Love fest for DonaldTrump on @ marklevinshow just now. Top 5 talk radio audience in country. Great being on the show with Mark!</t>
  </si>
  <si>
    <t>https://twitter.com/realDonaldTrump/status/651202282155937792</t>
  </si>
  <si>
    <t>" @ jaxx613: @ realDonaldTrump @ Renhowe @ donlemon @ CNN . Mark Levin interview was great"</t>
  </si>
  <si>
    <t>https://twitter.com/realDonaldTrump/status/651214620443541504</t>
  </si>
  <si>
    <t>Don't ever forget, we will, together, MAKE AMERICA GREAT AGAIN!</t>
  </si>
  <si>
    <t>https://twitter.com/realDonaldTrump/status/651245719190437888</t>
  </si>
  <si>
    <t>" @ CASuperrunner: @ cu_mr2ducks @ FoxNews @ foxnewspolitics Trump talked about this weeks ago as a possibility .... this is not Rubio's idea"</t>
  </si>
  <si>
    <t>https://twitter.com/realDonaldTrump/status/651350101823221760</t>
  </si>
  <si>
    <t>I will be interviewed on @ CNN New Day at 7:03 A.M. Enjoy!</t>
  </si>
  <si>
    <t>https://twitter.com/realDonaldTrump/status/651359165349281792</t>
  </si>
  <si>
    <t>" @ LarrySchweikart: @ peddoc63 @ RickCanton @ realDonaldTrump @ marcorubio Funny. The Donald living rent-free in lil Marco's head"</t>
  </si>
  <si>
    <t>https://twitter.com/realDonaldTrump/status/651359196563251200</t>
  </si>
  <si>
    <t>" @ Karentalk: @ CNNPolitics @ realDonaldTrump Stop interrupting Trump..Please..He is CORRECT ON EVERYTHING.."</t>
  </si>
  <si>
    <t>https://twitter.com/realDonaldTrump/status/651359270353698816</t>
  </si>
  <si>
    <t>" @ LindaRicker6: My choice @ realDonaldTrump just finished a great interview on CNN. Pathetic questions from Cuomo but Trump cleared the air."</t>
  </si>
  <si>
    <t>https://twitter.com/realDonaldTrump/status/651359481864036352</t>
  </si>
  <si>
    <t>"@AngelaDale143: @ realDonaldTrump @ CNN wow, did Trump kick ass with Cuomo! You are the man, Mr. Trump; certainly not the lamb chop, Rubio."</t>
  </si>
  <si>
    <t>@AngelaDale143 @ @</t>
  </si>
  <si>
    <t>https://twitter.com/realDonaldTrump/status/651359555528601600</t>
  </si>
  <si>
    <t>"@realbigstriper: @ ChrisCuomo Pew poll: @ realDonaldTrump holds commanding lead @ CNNPolitics http://www.cnn.com/2015/10/02/politics/pew-poll-donald-trump-leads/ ‚Ä¶"</t>
  </si>
  <si>
    <t>@realbigstriper @ @ @</t>
  </si>
  <si>
    <t>https://twitter.com/realDonaldTrump/status/651359752484691968</t>
  </si>
  <si>
    <t>" @ Lisa_Steen: seriously Cuomo hates DonaldTrump he was a pathetic interviewer AS USUAL! Please don't go anywhere Mr Trump AMERICA NEEDS YOU"</t>
  </si>
  <si>
    <t>https://twitter.com/realDonaldTrump/status/651359857136824320</t>
  </si>
  <si>
    <t>" @ Tea4Freedom: @ realDonaldTrump @ CNN That was awesome, boss! # trump2016"</t>
  </si>
  <si>
    <t>https://twitter.com/realDonaldTrump/status/651360060396937216</t>
  </si>
  <si>
    <t>" @ Nay_2xTimes: Great interview on # NewDay @ realDonaldTrump # MakeAmericaGreatAgain"</t>
  </si>
  <si>
    <t>https://twitter.com/realDonaldTrump/status/651360322201210880</t>
  </si>
  <si>
    <t>" @ AJ_Nix: @ realDonaldTrump @ CNN Great job Mr Trump,,,Kept em on topic,, Got your message though."</t>
  </si>
  <si>
    <t>https://twitter.com/realDonaldTrump/status/651360673180569604</t>
  </si>
  <si>
    <t>" @ jpm05880: @ realDonaldTrump @ CNN TRUMP EVEN SHARPER THAN LAST WEEK!!YOU ARE BEAUTIFUL..."</t>
  </si>
  <si>
    <t>https://twitter.com/realDonaldTrump/status/651360905578577920</t>
  </si>
  <si>
    <t>" @ WMikeWood: @ cnn Trump Shuts down Cuomo. "I am not getting out." I am going to win. Cuomo tries sleazy tricks . Epic Fail. Unprofessional."</t>
  </si>
  <si>
    <t>https://twitter.com/realDonaldTrump/status/651361060960759808</t>
  </si>
  <si>
    <t>"@CPO_Mark_2010: @ realDonaldTrump is fired up on @ cnn!!! So are your supporters!! # Trump2016"</t>
  </si>
  <si>
    <t>@CPO_Mark_2010 @ @</t>
  </si>
  <si>
    <t>https://twitter.com/realDonaldTrump/status/651361170234994688</t>
  </si>
  <si>
    <t>" @ SteveBrainard1: @ realDonaldTrump @ CNN great interview Trump!"</t>
  </si>
  <si>
    <t>https://twitter.com/realDonaldTrump/status/651361204460519424</t>
  </si>
  <si>
    <t>" @ kitkat123frank: @ realDonaldTrump @ CNN @ SpecialKMB1969. You have my vote"</t>
  </si>
  <si>
    <t>https://twitter.com/realDonaldTrump/status/651412375250280448</t>
  </si>
  <si>
    <t>. @ WayneNewtonMrLV Wayne, such a pleasant surprise--so nice. Thank you very much.</t>
  </si>
  <si>
    <t>https://twitter.com/realDonaldTrump/status/651415814575386624</t>
  </si>
  <si>
    <t>Crooked @ club4growth has given up advertising in Iowa on me‚Äîremember they wanted my million dollars‚ÄîI said no‚Äîtotal frauds!</t>
  </si>
  <si>
    <t>https://twitter.com/realDonaldTrump/status/651479463277031424</t>
  </si>
  <si>
    <t>"Labor Unions Giving Serious Thought to Endorsing Trump" via Washington Examinerhttp://www.washingtonexaminer.com/unions-thinking-about-endorsing-trump/article/2573359 ‚Ä¶</t>
  </si>
  <si>
    <t>https://twitter.com/realDonaldTrump/status/651482714017800192</t>
  </si>
  <si>
    <t>I will be on @ SpecialReport with @ BretBaier tonight at 6PM.pic.twitter.com/iEh3RHp98S</t>
  </si>
  <si>
    <t>https://twitter.com/realDonaldTrump/status/651503406142607360</t>
  </si>
  <si>
    <t>True! https://twitter.com/ray_aub/status/651487010847391745 ‚Ä¶</t>
  </si>
  <si>
    <t>https://twitter.com/realDonaldTrump/status/651536101547577344</t>
  </si>
  <si>
    <t>" @ 4mostcoach: I enjoy every @ realDonaldTrump speech IN ITS ENTIRETY NOBODY's going 2 tell me what our NEXT PRESIDENT says but HIM.</t>
  </si>
  <si>
    <t>https://twitter.com/realDonaldTrump/status/651536213472583680</t>
  </si>
  <si>
    <t>" @ Jrdavisii: @ realDonaldTrump was great! @ stephenfhayes is jealous that Trump didn't mention him. It's because SH is so wrong!</t>
  </si>
  <si>
    <t>https://twitter.com/realDonaldTrump/status/651536595422703616</t>
  </si>
  <si>
    <t>" @ TN_RiverFolk: My 2016 Vote will B based on # MakeAmericaGreatAgain NOT Eminent Domain‚óèAmericans need 2Prioritize pic.twitter.com/hPPy3gw3Ld"</t>
  </si>
  <si>
    <t>https://twitter.com/realDonaldTrump/status/651536645230063616</t>
  </si>
  <si>
    <t>" @ rogerhartford8: @ realDonaldTrump hope you win it all . Time for a change !!"</t>
  </si>
  <si>
    <t>https://twitter.com/realDonaldTrump/status/651536770530721792</t>
  </si>
  <si>
    <t>" @ TheConnieMoore: @ realDonaldTrump see u Sat in GA !!" Great!</t>
  </si>
  <si>
    <t>https://twitter.com/realDonaldTrump/status/651537131110797312</t>
  </si>
  <si>
    <t>" @ ChadR73: Guess Barry Diller is afraid @ realDonaldTrump is about to upset the crony applecart. # Trump2016 @ Carl_C_Icahn" An angry fool!</t>
  </si>
  <si>
    <t>https://twitter.com/realDonaldTrump/status/651537196953022464</t>
  </si>
  <si>
    <t>" @ lewgeraldine: @ FoxNews @ realDonaldTrump TRUMP FOR "PRESIDENT" YOU HAVE MY VOTE." GREAT.</t>
  </si>
  <si>
    <t>https://twitter.com/realDonaldTrump/status/651537303509291008</t>
  </si>
  <si>
    <t>" @ pnicastro1: @ WayneNewtonMrLV He did give tremendous praise for you this morning on @ foxandfriends. Keep it up!Make America Great Again!"</t>
  </si>
  <si>
    <t>https://twitter.com/realDonaldTrump/status/651537653314269185</t>
  </si>
  <si>
    <t>" @ bluegirlvi: @ BretBaier @ FoxNews DonaldTrump GOD voters are NOT getting tired of Trump! He's winning over others too # MakeAmericaGreatAgain</t>
  </si>
  <si>
    <t>https://twitter.com/realDonaldTrump/status/651537758016667649</t>
  </si>
  <si>
    <t>" @ ajbruno14: @ MaraLiasson What media fails to mention, @ realDonaldTrump offers solutions, even without details....separates him from others!</t>
  </si>
  <si>
    <t>https://twitter.com/realDonaldTrump/status/651545952298401792</t>
  </si>
  <si>
    <t>" @ For2016: pundits love to take a snippet, out of context, from something DonaldTrump says, and then weave a blanket of bullshit around it</t>
  </si>
  <si>
    <t>https://twitter.com/realDonaldTrump/status/651547251043659777</t>
  </si>
  <si>
    <t>" @ GardiBates: @ ananavarro @ cnn @ realDonaldTrump Why are you even on tv? U sound like nails on a chalkboard. Biased against Trump. So true!</t>
  </si>
  <si>
    <t>https://twitter.com/realDonaldTrump/status/651547823784202240</t>
  </si>
  <si>
    <t>" @ nedbello: @ realDonaldTrump Your Doing GREAT!" Thanks.</t>
  </si>
  <si>
    <t>https://twitter.com/realDonaldTrump/status/651548141506969600</t>
  </si>
  <si>
    <t>" @ darcy027027: @ GardiBates @ ananavarro @ CNN Just In! 10/6/15 Morning Poll Trump +18% Trump 31 Carson 13 Rubio 10 Bush 7 Fiorina 6"</t>
  </si>
  <si>
    <t>https://twitter.com/realDonaldTrump/status/651548590544920576</t>
  </si>
  <si>
    <t>" @ ManahawkinMikey: @ realDonaldTrump @ GardiBates @ ananavarro @ CNN At least @ megynkelly came to her senses # asksean https://twitter.com/ManahawkinMikey/status/651547577893158912/photo/1pic.twitter.com/5tR7cq76mC "</t>
  </si>
  <si>
    <t>https://twitter.com/realDonaldTrump/status/651549132159590401</t>
  </si>
  <si>
    <t>" @ sempek1: @ BretBaier @ realDonaldTrump Trump is talking about highways, huge building projects - not as Steve Hayes said - small fry."</t>
  </si>
  <si>
    <t>https://twitter.com/realDonaldTrump/status/651549217866039296</t>
  </si>
  <si>
    <t>" @ Foosball38: @ realDonaldTrump we need a Real LEADER to LEAD. Let's make America great again! VOTE TRUMP 2016"</t>
  </si>
  <si>
    <t>https://twitter.com/realDonaldTrump/status/651594541988978688</t>
  </si>
  <si>
    <t>" @ sharonDay5: The ONLY hope for America to break from the single Party Establishment is to Vote for @ realDonaldTrump # Trump2016"</t>
  </si>
  <si>
    <t>https://twitter.com/realDonaldTrump/status/651595964705341441</t>
  </si>
  <si>
    <t>" @ trumpgasm: NEW- 10/6/15 REUTERS IPSOS POLL DONALD TRUMP CONTINUES TO DOMINATE! OVER 37%!! http://polling.reuters.com/#!response/TR130/type/smallest/filters/PARTY_ID_:2/dates/20150808-20151006/collapsed/false ‚Ä¶ https://twitter.com/trumpgasm/status/651546153473994754/photo/1pic.twitter.com/GCtpS1WfeQ "</t>
  </si>
  <si>
    <t>https://twitter.com/realDonaldTrump/status/651596280687411200</t>
  </si>
  <si>
    <t>" @ darcy027027: @ realclearspam @ ElliekeMary @ AnnCoulter @ GardiBates @ ananavarro @ CNN Don't worry. Trump will put it back when he is Pres !"</t>
  </si>
  <si>
    <t>https://twitter.com/realDonaldTrump/status/651726573826121728</t>
  </si>
  <si>
    <t>Ben Carson was speaking in general terms as to what he would do if confronted with a gunman, and was not criticizing the victims. Not fair!</t>
  </si>
  <si>
    <t>https://twitter.com/realDonaldTrump/status/651767453014429696</t>
  </si>
  <si>
    <t>If Stuart Stevens' book is as bad as his horrible political advice to Mitt Romney, don't waste your money. Arrogant guy but a zero!</t>
  </si>
  <si>
    <t>https://twitter.com/realDonaldTrump/status/651768813906751488</t>
  </si>
  <si>
    <t>Heading to a packed house in Waterloo, Iowa! Will celebrate today's great poll numbers together. See you soon!</t>
  </si>
  <si>
    <t>https://twitter.com/realDonaldTrump/status/651785773478510593</t>
  </si>
  <si>
    <t>I wonder why somebody doesn't do something about the clowns @ politico and their totally dishonest reporting.</t>
  </si>
  <si>
    <t>https://twitter.com/realDonaldTrump/status/651785947525287936</t>
  </si>
  <si>
    <t>. @ politico has no power, but so dishonest!</t>
  </si>
  <si>
    <t>https://twitter.com/realDonaldTrump/status/651841923670536192</t>
  </si>
  <si>
    <t>Just found out I won the Rockingham County Republican Booth Straw Poll at the Deerfield Fair in New Hampshire this past weekend. 39% ---Wow!</t>
  </si>
  <si>
    <t>https://twitter.com/realDonaldTrump/status/651896052887322625</t>
  </si>
  <si>
    <t>. @ stuartpstevens made some of the dumbest political decisions of all time in helping Romney to get destroyed by Obama. Should have won!</t>
  </si>
  <si>
    <t>https://twitter.com/realDonaldTrump/status/651899195700285440</t>
  </si>
  <si>
    <t>Iowa was amazing today. Great crowd, great people. Thanks, will be back soon!</t>
  </si>
  <si>
    <t>https://twitter.com/realDonaldTrump/status/651899775915167744</t>
  </si>
  <si>
    <t>" @ sugarofsaturn: @ realDonaldTrump @ stuartpstevens On the bright side Romney's loss gave us Donald Trump!" So true!</t>
  </si>
  <si>
    <t>https://twitter.com/realDonaldTrump/status/651900125732732929</t>
  </si>
  <si>
    <t>" @ 3462727: @ BretBaier @ Norsu2 @ realDonaldTrump tired of FOX bashing Trump &amp; pushing GOP establish / Christie/Rubio/Bush"</t>
  </si>
  <si>
    <t>https://twitter.com/realDonaldTrump/status/651906514303582208</t>
  </si>
  <si>
    <t>" @ DarrenJJordan: @ realDonaldTrump @ stuartpstevens And he's still a consultant? For what?" Only a fool would pay Stuart for his advice.</t>
  </si>
  <si>
    <t>https://twitter.com/realDonaldTrump/status/651907758443249664</t>
  </si>
  <si>
    <t>Just arrived in Las Vegas for a packed house speech tomorrow. Big poll results today, Leading big everywhere. MAKE AMERICA GREAT AGAIN!</t>
  </si>
  <si>
    <t>https://twitter.com/realDonaldTrump/status/651908484187885568</t>
  </si>
  <si>
    <t>" @ metskins10: @ realDonaldTrump @ DarrenJJordan @ stuartpstevens Pay him, just do the opposite and you will win in a landslide."</t>
  </si>
  <si>
    <t>https://twitter.com/realDonaldTrump/status/651908791965847552</t>
  </si>
  <si>
    <t>" @ Sandikay60: @ realDonaldTrump @ DarrenJJordan @ stuartpstevens Donald Trump, our next president of the United States! # trump2016" Thank you.</t>
  </si>
  <si>
    <t>https://twitter.com/realDonaldTrump/status/651909287006961664</t>
  </si>
  <si>
    <t>" @ keksec_org: @ realDonaldTrump I truly believe you are the best # MakeAmericaGreatAgain" Thank you so much!</t>
  </si>
  <si>
    <t>https://twitter.com/realDonaldTrump/status/651928386365841408</t>
  </si>
  <si>
    <t>"@GraggQuinton: This is the size crowd you get when people care what you say -Trump in Oklahoma . Got even bigger pic.twitter.com/PnRXfvEgxL"</t>
  </si>
  <si>
    <t>https://twitter.com/realDonaldTrump/status/651928500694200320</t>
  </si>
  <si>
    <t>" @ PjwJ316: @ realDonaldTrump YES!!!!!!!!!! AMERICA NEEDS @ realDonaldTrump FOR PRESIDENT!!! CAN'T WAIT FOR AMERICA TO BE GREAT AGAIN!!!!"</t>
  </si>
  <si>
    <t>https://twitter.com/realDonaldTrump/status/652147456428212224</t>
  </si>
  <si>
    <t>Wacky @ glennbeck who always seems to be crying (worse than Boehner) speaks badly of me only because I refuse to do his show--a real nut job!</t>
  </si>
  <si>
    <t>https://twitter.com/realDonaldTrump/status/652147714902220800</t>
  </si>
  <si>
    <t>I hear @ glennbeck is in big trouble. Unlike me, his viewers &amp; ratings are way down &amp; he has become irrelevant‚Äîglad I didn‚Äôt do his show.</t>
  </si>
  <si>
    <t>https://twitter.com/realDonaldTrump/status/652150749082746881</t>
  </si>
  <si>
    <t>Wow, great news! I hear @ EWErickson of Red State was fired like a dog. If you read his tweets, you'll understand why. Just doesn't have IT!</t>
  </si>
  <si>
    <t>https://twitter.com/realDonaldTrump/status/652151725189521409</t>
  </si>
  <si>
    <t>What a time we all had in Iowa yesterday, massive overflow crowd. Love them!</t>
  </si>
  <si>
    <t>https://twitter.com/realDonaldTrump/status/652154514997252096</t>
  </si>
  <si>
    <t>I'm at Trump Int'l Hotel in Las Vegas, tallest/most beautiful building in town. Speaking to another great crowd at Treasure Island (12 noon)</t>
  </si>
  <si>
    <t>https://twitter.com/realDonaldTrump/status/652159403748016128</t>
  </si>
  <si>
    <t>Great, Kevin McCarthy drops out of SPEAKER race. We need a really smart and really tough person to take over this very important job!</t>
  </si>
  <si>
    <t>https://twitter.com/realDonaldTrump/status/652161268187459584</t>
  </si>
  <si>
    <t>" @ Moonwkr: @ realDonaldTrump I would like to nominate @ IvankaTrump for Speaker of the House" What a great idea, she is a total winner! (Nice)</t>
  </si>
  <si>
    <t>https://twitter.com/realDonaldTrump/status/652163198695505920</t>
  </si>
  <si>
    <t>Washington (D.C.) is such a mess - nothing works! I will MAKE AMERICA GREAT AGAIN! It's not going to happen with anyone else.</t>
  </si>
  <si>
    <t>https://twitter.com/realDonaldTrump/status/652163542418747393</t>
  </si>
  <si>
    <t>" @ MidOhioMilitia: I haven't missed a speech or interview. Love hearing you speak for ME! # Trump2016 # MakeAmericaGreatAgain # IBelieve"</t>
  </si>
  <si>
    <t>https://twitter.com/realDonaldTrump/status/652164424812244992</t>
  </si>
  <si>
    <t>" @ GaryGaryt52: @ DanScavino @ JudiLoera @ realDonaldTrump WHEN IS TRUMP COMING TO FLORIDA? CAN'T WAIT.GO TRUMP! . FL FOR TRUMP</t>
  </si>
  <si>
    <t>https://twitter.com/realDonaldTrump/status/652164606392033280</t>
  </si>
  <si>
    <t>" @ SKennedy1979: No one else brings the passion, conviction, experience that you have. Your message is resonating w America! I'm excited."</t>
  </si>
  <si>
    <t>https://twitter.com/realDonaldTrump/status/652165099738656768</t>
  </si>
  <si>
    <t>" @ PennySingletary: @ realDonaldTrump we know this and that's why you will be our next President" Thank you.</t>
  </si>
  <si>
    <t>https://twitter.com/realDonaldTrump/status/652172172899807234</t>
  </si>
  <si>
    <t>" @ DesignerDeb3 Wow 5000+ in Line in Las Vegas For our Next President of these United States Mr @ realDonaldTrump !"</t>
  </si>
  <si>
    <t>https://twitter.com/realDonaldTrump/status/652189681929617412</t>
  </si>
  <si>
    <t>"This Man Is the Most Dangerous Political Operative in America" via Bloomberg Politicshttp://www.bloomberg.com/politics/graphics/2015-steve-bannon/ ‚Ä¶</t>
  </si>
  <si>
    <t>https://twitter.com/realDonaldTrump/status/652198618917654528</t>
  </si>
  <si>
    <t>'The goal is to be the winner': Donald Trump's campaign is for real. Via The Guardianhttp://www.theguardian.com/us-news/2015/oct/08/donald-trump-campaign-coalition ‚Ä¶</t>
  </si>
  <si>
    <t>https://twitter.com/realDonaldTrump/status/652211954765983745</t>
  </si>
  <si>
    <t>Website Exposing Marco ‚ÄòAmnesty‚Äô Rubio Goes Live: A ‚ÄòDonor Class Puppet‚Äô? - Breitbarthttp://www.breitbart.com/big-government/2015/10/08/website-exposing-marco-amnesty-rubio-goes-live-a-donor-class-puppet/ ‚Ä¶</t>
  </si>
  <si>
    <t>https://twitter.com/realDonaldTrump/status/652217907712274432</t>
  </si>
  <si>
    <t>Thanks.https://twitter.com/garthkirkwood/status/652217149700837376 ‚Ä¶</t>
  </si>
  <si>
    <t>https://twitter.com/realDonaldTrump/status/652219937466007553</t>
  </si>
  <si>
    <t>" @ Momfullofhope @ BorderWall @ realDonaldTrump rocks it everywhere he goes" Thanks.</t>
  </si>
  <si>
    <t>https://twitter.com/realDonaldTrump/status/652226419225939969</t>
  </si>
  <si>
    <t>Thank you!https://twitter.com/PoliceFirstNow/status/652221982566539264 ‚Ä¶</t>
  </si>
  <si>
    <t>https://twitter.com/realDonaldTrump/status/652228162760347648</t>
  </si>
  <si>
    <t>Just leaving Las Vegas. Unbelievable crowd! Many Hispanics who love me and I love them! https://instagram.com/p/8l05H-mhTf/</t>
  </si>
  <si>
    <t>https://twitter.com/realDonaldTrump/status/652229116457033728</t>
  </si>
  <si>
    <t>A great event in Las Vegas, Nevada!http://bit.ly/1LpfKRu</t>
  </si>
  <si>
    <t>https://twitter.com/realDonaldTrump/status/652241959860477953</t>
  </si>
  <si>
    <t>. @ EWErickson is a total low life--- read his past tweets. A dummy with no ‚Äúit‚Äù factor. Will fade fast.</t>
  </si>
  <si>
    <t>https://twitter.com/realDonaldTrump/status/652242093881040896</t>
  </si>
  <si>
    <t>. @ EWErickson ran @ RedState into the ground. A change was necessary. Congratulations to @ RedState and good luck in the future!</t>
  </si>
  <si>
    <t>https://twitter.com/realDonaldTrump/status/652269674202288128</t>
  </si>
  <si>
    <t>I was so happy when I heard that @ Politico, one of the most dishonest political outlets, is losing a fortune. Pure scum!</t>
  </si>
  <si>
    <t>https://twitter.com/realDonaldTrump/status/652436574395891712</t>
  </si>
  <si>
    <t>Will be interviewed on @ Morning_Joe at 7:20. Great crowd in Las Vegas yesterday!</t>
  </si>
  <si>
    <t>https://twitter.com/realDonaldTrump/status/652497036344958976</t>
  </si>
  <si>
    <t>" @ AlisaApps @ realDonaldTrump you were fantastic yesterday in Las Vegas - a great event. Passionate people. Keep it up! # AlisaReal" Thx</t>
  </si>
  <si>
    <t>https://twitter.com/realDonaldTrump/status/652519971877224448</t>
  </si>
  <si>
    <t>" @ DavidFoody @ realDonaldTrump Thank you for taking on the Establishment.They don't know what to do, do they?"</t>
  </si>
  <si>
    <t>https://twitter.com/realDonaldTrump/status/652520094128545792</t>
  </si>
  <si>
    <t>" @ LauraRosenCohen @ MarkSteynOnline on @ realDonaldTrump "There is nothing Trump does that doesn't work for him."</t>
  </si>
  <si>
    <t>https://twitter.com/realDonaldTrump/status/652520625014206464</t>
  </si>
  <si>
    <t>Good luck! Enjoy.https://twitter.com/ajgoldberg/status/649607682220027904 ‚Ä¶</t>
  </si>
  <si>
    <t>https://twitter.com/realDonaldTrump/status/652533949487575040</t>
  </si>
  <si>
    <t>Thanks Larry. Best wishes.https://twitter.com/larry_kudlow/status/648570414118105089 ‚Ä¶</t>
  </si>
  <si>
    <t>https://twitter.com/realDonaldTrump/status/652539780039884801</t>
  </si>
  <si>
    <t>" @ BarbMuenchen @ grindingdude the book to read is Time to get Tough making America great again." Thanks.</t>
  </si>
  <si>
    <t>https://twitter.com/realDonaldTrump/status/652540115672297472</t>
  </si>
  <si>
    <t>I will be interviewed on @ FacetheNation Sunday 10AM on CBS. @ johndickerson is a true pro!</t>
  </si>
  <si>
    <t>https://twitter.com/realDonaldTrump/status/652541555870408704</t>
  </si>
  <si>
    <t>I will be going to Atlanta, Georgia tomorrow‚Äîhere‚Äôs the info: http://trumpgeorgia.eventbrite.com . Hope to see you there! # MakeAmericaGreatAgain!</t>
  </si>
  <si>
    <t>https://twitter.com/realDonaldTrump/status/652566258672603136</t>
  </si>
  <si>
    <t>" @ JayMichaelsProd Trump won the crowd yesterday curious to see how many are changing their registrations from Democrat to Republican??"</t>
  </si>
  <si>
    <t>https://twitter.com/realDonaldTrump/status/652566560855470084</t>
  </si>
  <si>
    <t>Thanks. https://twitter.com/prscountryheart/status/652502836463337472 ‚Ä¶</t>
  </si>
  <si>
    <t>https://twitter.com/realDonaldTrump/status/652566900212408320</t>
  </si>
  <si>
    <t>True. Thanks. https://twitter.com/TerryLambert201/status/652467759025139712 ‚Ä¶</t>
  </si>
  <si>
    <t>https://twitter.com/realDonaldTrump/status/652567315863764992</t>
  </si>
  <si>
    <t>" @ JBOD2001 @ realDonaldTrump yeah, you're really wearing out your welcome. Who's dominating the polls? YOU!!! Go Trump!"</t>
  </si>
  <si>
    <t>https://twitter.com/realDonaldTrump/status/652568048088543232</t>
  </si>
  <si>
    <t>" @ ept_rudyru @ AnnCoulter I'm Hispanic &amp; @ realDonaldTrump has my vote! And a lot of other Hispanics here in the Borderland! "</t>
  </si>
  <si>
    <t>https://twitter.com/realDonaldTrump/status/652568870570561536</t>
  </si>
  <si>
    <t>" @ Women4Trump MSM cut off intro of Trump in LV where we were told he just gave $20 million to St. Jude's Charity http://www.c-span.org/video/?328645-1/donald-trump-campaign-rally-las-vegas ‚Ä¶ ‚Ä¶</t>
  </si>
  <si>
    <t>https://twitter.com/realDonaldTrump/status/652569270757539841</t>
  </si>
  <si>
    <t>Thank you.https://twitter.com/VWAudiPorsche/status/652467501486501888 ‚Ä¶</t>
  </si>
  <si>
    <t>https://twitter.com/realDonaldTrump/status/652569844714504193</t>
  </si>
  <si>
    <t>" @ michaeljohns With this month's 224-page @ simonschuster book Crippled America, Trump has most specific policy agenda of any candidate.."</t>
  </si>
  <si>
    <t>https://twitter.com/realDonaldTrump/status/652570897480589312</t>
  </si>
  <si>
    <t>" @ paulfincher2 Keep the faith. Elect @ realDonaldTrump and there will be no more sanctuary cities. and very few illegals."</t>
  </si>
  <si>
    <t>https://twitter.com/realDonaldTrump/status/652571930822897664</t>
  </si>
  <si>
    <t>Crowd gathers to hear Trump speech in Las Vegashttp://lasvegassun.com/news/2015/oct/08/crowd-gathers-to-hear-trump-speech-in-las-vegas/ ‚Ä¶</t>
  </si>
  <si>
    <t>https://twitter.com/realDonaldTrump/status/652583110861787136</t>
  </si>
  <si>
    <t>New Gravis Poll in NH just out: Trump 32%, Carson 13%http://gravismarketing.com/polling-and-market-research/current-new-hampshire-polling/ ‚Ä¶</t>
  </si>
  <si>
    <t>https://twitter.com/realDonaldTrump/status/652584246796791810</t>
  </si>
  <si>
    <t>Good luck to the US Men‚Äôs National Team in tomorrow‚Äôs CONCACAF Cup vs. Mexico! It should be a great game!https://twitter.com/Mediaite/status/652526497920495616 ‚Ä¶</t>
  </si>
  <si>
    <t>https://twitter.com/realDonaldTrump/status/652610045130219520</t>
  </si>
  <si>
    <t>Mark--They could use you. https://twitter.com/mcuban/status/652332721327489024 ‚Ä¶</t>
  </si>
  <si>
    <t>https://twitter.com/realDonaldTrump/status/652615418515955712</t>
  </si>
  <si>
    <t>Great Gravis Poll on the great state of NH. Also, watch @ FaceTheNation on CBS &amp; @ HowardKurtz # mediabuzz -- both on Sunday.</t>
  </si>
  <si>
    <t>https://twitter.com/realDonaldTrump/status/652668174522023936</t>
  </si>
  <si>
    <t>Will be interviewed on "Media Buzz" with Howie Kurtz on Fox, Sunday at 11:00 A.M.</t>
  </si>
  <si>
    <t>https://twitter.com/realDonaldTrump/status/652669321056006144</t>
  </si>
  <si>
    <t>Heading for Atlanta tomorrow morning for noon speech at North Atlanta Trade Center. Big crowds, great people!</t>
  </si>
  <si>
    <t>https://twitter.com/realDonaldTrump/status/652669499980836864</t>
  </si>
  <si>
    <t>"@bdean1468: @ realDonaldTrump ATL LOVES TRUMP!!!" Thanks!</t>
  </si>
  <si>
    <t>https://twitter.com/realDonaldTrump/status/652669645158264832</t>
  </si>
  <si>
    <t>" @ Jamgrigs: @ realDonaldTrump Trump keep fighting the fight for America, we got your back. The future is looking bright. THE TRUMP REVOLUTION</t>
  </si>
  <si>
    <t>https://twitter.com/realDonaldTrump/status/652669878634156032</t>
  </si>
  <si>
    <t>"@TheWTFTahoe: Please don't ever give up. This country is in such a mess and needs a non-politician to fix it. # MakeAmericaGreatAgain"</t>
  </si>
  <si>
    <t>https://twitter.com/realDonaldTrump/status/652670068380315648</t>
  </si>
  <si>
    <t>" @ AliceEngle3: @ trumpiowa @TRUMPVICTORY16 @ realDonaldTrump The next generation will be better off because Trump was in the Oval Office!"</t>
  </si>
  <si>
    <t>@ @ @TRUMPVICTORY16 @</t>
  </si>
  <si>
    <t>https://twitter.com/realDonaldTrump/status/652670206599405568</t>
  </si>
  <si>
    <t>"@w_gorham: @ realDonaldTrump Go President Trump! Many Canadians up here are behind you... totally! https://twitter.com/realdonaldtrump/status/652668174522023936 ‚Ä¶"</t>
  </si>
  <si>
    <t>@w_gorham @</t>
  </si>
  <si>
    <t>https://twitter.com/realDonaldTrump/status/652692597719347200</t>
  </si>
  <si>
    <t>" @ thehill: . @ realDonaldTrump‚Äôs biggest Hispanic fan: "He‚Äôs my perfect man" http://hill.cm/dr3njHn pic.twitter.com/GiqUAJzYcX" A great woman!</t>
  </si>
  <si>
    <t>https://twitter.com/realDonaldTrump/status/652693928840445952</t>
  </si>
  <si>
    <t>" @ MyPresidentme: @ realDonaldTrump @ thehill She represents how thousands of us feel. You have the BEST supporters BAR NONE! # Trump2016</t>
  </si>
  <si>
    <t>https://twitter.com/realDonaldTrump/status/652818871133556736</t>
  </si>
  <si>
    <t>" @ nypost: People are writing tribute songs for Donald Trump http://nyp.st/1ZlpVRn " Thanks to all of these great songwriters. Get rich!</t>
  </si>
  <si>
    <t>https://twitter.com/realDonaldTrump/status/652838974256508929</t>
  </si>
  <si>
    <t>Paul Ryan is far from my first choice, but a very nice guy. The Republicans should go for tough and (very) smart this time - no games!</t>
  </si>
  <si>
    <t>https://twitter.com/realDonaldTrump/status/652842996795314176</t>
  </si>
  <si>
    <t>I'm leading big in every poll and we are going to WIN! Remember, Trump NEVER gives up!</t>
  </si>
  <si>
    <t>https://twitter.com/realDonaldTrump/status/652918158672678912</t>
  </si>
  <si>
    <t>. @ ChuckTodd just informed us that my interview last week on @ MeetthePress was their highest rated show in 4 years. Congrats!</t>
  </si>
  <si>
    <t>https://twitter.com/realDonaldTrump/status/652919499885268992</t>
  </si>
  <si>
    <t>Thank you Georgia! I had a great afternoon with all of you! I will be back soon. # MakeAmerciaGreatAgainpic.twitter.com/gkFoShg2xh</t>
  </si>
  <si>
    <t>https://twitter.com/realDonaldTrump/status/652924225217515520</t>
  </si>
  <si>
    <t>. @ ThisWeekABC with @ GStephanopoulos had fantastic numbers last Sunday --- Trump interview. Nice!</t>
  </si>
  <si>
    <t>https://twitter.com/realDonaldTrump/status/652924367492485120</t>
  </si>
  <si>
    <t>My interview with @ HowardKurtz on # MediaBuzz will air tomorrow on @ Fox at 11am and 5pm. Great job Howie, very insightful.</t>
  </si>
  <si>
    <t>https://twitter.com/realDonaldTrump/status/652924519913529344</t>
  </si>
  <si>
    <t>Will be interviewed on @ FaceTheNation with @ JDickerson tomorrow at 10:30am EST. Enjoy!</t>
  </si>
  <si>
    <t>https://twitter.com/realDonaldTrump/status/652925150942392321</t>
  </si>
  <si>
    <t>With the fantastic ratings last weekend, @ meetthepress &amp; @ ThisWeekABC, I think it‚Äôs only fair that I go on @ FoxNewsSunday w/ Chris Wallace.</t>
  </si>
  <si>
    <t>https://twitter.com/realDonaldTrump/status/652926140148006912</t>
  </si>
  <si>
    <t>Via Breitbart - "Riding High in Polls Donald Trump Storms the American South to Overflow Crowds in Georgia"http://www.breitbart.com/big-government/2015/10/10/riding-high-polls-30-percent-donald-trump-storms-american-south-overflow-crowds-georgia/ ‚Ä¶</t>
  </si>
  <si>
    <t>https://twitter.com/realDonaldTrump/status/652961018902089729</t>
  </si>
  <si>
    <t>Little Barry Diller, who lost a fortune on Newsweek and Daily Beast, only writes badly about me. He is a sad and pathetic figure. Lives lie!</t>
  </si>
  <si>
    <t>https://twitter.com/realDonaldTrump/status/652962287880433664</t>
  </si>
  <si>
    <t>Just got back from Georgia. The crowds and love for U.S. was so amazing! We all had a great day together - will be back soon!</t>
  </si>
  <si>
    <t>https://twitter.com/realDonaldTrump/status/652964162654629888</t>
  </si>
  <si>
    <t>" @ Clint_Goodrich: They used to call Barry Diller the father of "e-commerce"-what a joke that was - and that he is. 100%clueless on Internet"</t>
  </si>
  <si>
    <t>https://twitter.com/realDonaldTrump/status/653180712930177024</t>
  </si>
  <si>
    <t>I will be on Face The Nation (CBS) today at 10:30 A.M. and Media Buzz (Fox News) at 11:00 A.M. Enjoy!</t>
  </si>
  <si>
    <t>https://twitter.com/realDonaldTrump/status/653360078892978176</t>
  </si>
  <si>
    <t>" @ TheFix: Tuesday's Democratic debate is missing just one thing: Donald Trump." True, can you think of anyone who wants to watch?</t>
  </si>
  <si>
    <t>https://twitter.com/realDonaldTrump/status/653361154727743488</t>
  </si>
  <si>
    <t>" @ kausmickey: . @ realDonaldTrump was calling out Paul Ryan for his entitlement plans back in 2011 http://www.huffingtonpost.com/2011/06/01/donald-trump-paul-ryan-budget_n_869646.html ‚Ä¶" So true!</t>
  </si>
  <si>
    <t>https://twitter.com/realDonaldTrump/status/653361888336707584</t>
  </si>
  <si>
    <t>" @ CNNPolitics: . @ clayaiken praises "good guy" Trump and his "upstanding" and "grounded" kids http://cnn.it/1FV0lwq pic.twitter.com/oRIPL1xDBG</t>
  </si>
  <si>
    <t>https://twitter.com/realDonaldTrump/status/653385381526806528</t>
  </si>
  <si>
    <t>President Obama was terrible on @ 60Minutes tonight. He said CLIMATE CHANGE is the most important thing, not all of the current disasters!</t>
  </si>
  <si>
    <t>https://twitter.com/realDonaldTrump/status/653387672891822080</t>
  </si>
  <si>
    <t>Great, everyone is saying I did much better on @ 60Minutes last week than President Obama did tonight. I agree!</t>
  </si>
  <si>
    <t>https://twitter.com/realDonaldTrump/status/653607468971462657</t>
  </si>
  <si>
    <t>Leaving soon after a great time in New Hampshire, a truly special place!</t>
  </si>
  <si>
    <t>https://twitter.com/realDonaldTrump/status/653619468124450816</t>
  </si>
  <si>
    <t>" @ CFT1 @ realDonaldTrump doing a great job in New Hampshire today ! # MakeAmericaGreatAgain"</t>
  </si>
  <si>
    <t>https://twitter.com/realDonaldTrump/status/653627639299764224</t>
  </si>
  <si>
    <t>Via RealClear Politicshttp://www.realclearpolitics.com/epolls/2016/president/va/virginia_republican_presidential_primary-3921.html ‚Ä¶</t>
  </si>
  <si>
    <t>https://twitter.com/realDonaldTrump/status/653674052175953921</t>
  </si>
  <si>
    <t>Thank you.https://twitter.com/JosephMonaco/status/653672269781331969 ‚Ä¶</t>
  </si>
  <si>
    <t>https://twitter.com/realDonaldTrump/status/653687642706583552</t>
  </si>
  <si>
    <t>Will be interviewed by @ SeanHannity on @ foxnews at 10PM tonight. Enjoy!</t>
  </si>
  <si>
    <t>https://twitter.com/realDonaldTrump/status/653708210692603904</t>
  </si>
  <si>
    <t>" @ connie_lee1: @ realDonaldTrump @ seanhannity @ FoxNews Looking forward to a great interview with a great interviewee and a great interviewer!</t>
  </si>
  <si>
    <t>https://twitter.com/realDonaldTrump/status/653708597638135809</t>
  </si>
  <si>
    <t>" @ VickyBrush: That young girl asking if she'll have control over her own body looked like she was planted there! @ HorseShort</t>
  </si>
  <si>
    <t>https://twitter.com/realDonaldTrump/status/653773821200211968</t>
  </si>
  <si>
    <t>" @ GregWescott: @ realDonaldTrump @ seanhannity @ FoxNews Another great interview. You were point on .... As good as it gets!" Thanks!</t>
  </si>
  <si>
    <t>https://twitter.com/realDonaldTrump/status/653774013798461440</t>
  </si>
  <si>
    <t>" @ heavenlyitalian: @ seanhannity @ FoxNews time we had a businessman in the WH,who can bring back jobs to America and restore the middle class</t>
  </si>
  <si>
    <t>https://twitter.com/realDonaldTrump/status/653774646064627712</t>
  </si>
  <si>
    <t>" @ kyredblood: @ realDonaldTrump Great Fox interview" @ seanhannity</t>
  </si>
  <si>
    <t>https://twitter.com/realDonaldTrump/status/653774823483703297</t>
  </si>
  <si>
    <t>" @ mimi_saulino: @ seanhannity @ FoxNews Syrian Muslims escorted into U.S. through Mexico. Now arriving to Oklahoma and Kansas! Congress?"</t>
  </si>
  <si>
    <t>https://twitter.com/realDonaldTrump/status/653775261654208512</t>
  </si>
  <si>
    <t>" @ BackOnTrackUSA: @ seanhannity You are looking &amp; sounding more Presidential everyday. The country is ready for you to # MakeAmericaGreatAgain</t>
  </si>
  <si>
    <t>https://twitter.com/realDonaldTrump/status/653856168402681856</t>
  </si>
  <si>
    <t>" @ codyave: @ drudgereport @ BreitbartNews @ Writeintrump "You Can't Stump the Trump" https://www.youtube.com/watch?v=MKH6PAoUuD0 ‚Ä¶ https://twitter.com/codyave/status/653848101120143360/photo/1pic.twitter.com/iF6S05se2w "</t>
  </si>
  <si>
    <t>https://twitter.com/realDonaldTrump/status/653858682808205312</t>
  </si>
  <si>
    <t>" @ TopherCarlton: . @ JebBush Sickening attempt. I hope . @ realDonaldTrump jumps another 10 points. # WakeUpAmerica https://twitter.com/thelastrefuge2/status/653823184785969152 ‚Ä¶"</t>
  </si>
  <si>
    <t>https://twitter.com/realDonaldTrump/status/653859107372408832</t>
  </si>
  <si>
    <t>" @ Parker_Votes: California Gov. Jerry Brown signs bill allowing illegals right to VOTE using drivers lic.ID. @ realDonaldTrump</t>
  </si>
  <si>
    <t>https://twitter.com/realDonaldTrump/status/653863869966909440</t>
  </si>
  <si>
    <t>" @ deqwik2: @ SaraMurray @ realDonaldTrump Sorry link above not working. Here's good link http://theconservativetreehouse.com/2015/10/13/busted-cnn-uses-jeb-bush-staffer-planted-in-audience-to-frame-donald ‚Ä¶" @ CNN and Jeb - apologize!</t>
  </si>
  <si>
    <t>https://twitter.com/realDonaldTrump/status/653868764094722048</t>
  </si>
  <si>
    <t>At the request of many, and even though I expect it to be a very boring two hours, I will be covering the Democrat Debate live on twitter!</t>
  </si>
  <si>
    <t>https://twitter.com/realDonaldTrump/status/653870190510387200</t>
  </si>
  <si>
    <t>Someone should inform @ CNN that, despite spending millions of $'s on graphics, it is not the Democratic Debate, rather the Democrat (s) D!</t>
  </si>
  <si>
    <t>https://twitter.com/realDonaldTrump/status/653871839542947840</t>
  </si>
  <si>
    <t>" @ farrightgregy: Dan Rather: Donald Trump Could Be Our Next President http://www.newsmax.com/Newsfront/dan-rather-donald-trump-next-president/2015/10/12/id/695795/?ns_mail_uid=4202934 ‚Ä¶" I agree - thanks Dan!</t>
  </si>
  <si>
    <t>https://twitter.com/realDonaldTrump/status/653872777959735296</t>
  </si>
  <si>
    <t>" @ ryan_padraic: Get the popcorn, Donald Trump plans to live-tweet the # CNNDebate. # DemDebate https://twitter.com/realDonaldTrump/status/653868764094722048 ‚Ä¶"</t>
  </si>
  <si>
    <t>https://twitter.com/realDonaldTrump/status/653873325450657792</t>
  </si>
  <si>
    <t>" @ Politics_Reddit: That feminist who called out Trump last night? She's a Jeb intern. http://www.theconservativetreehouse.com/2015/10/13/busted-cnn-uses-jeb-bush-staffer-planted-in-audience-to-frame-donald-trump-narrativehit ‚Ä¶" Jeb always gets caught, sad!</t>
  </si>
  <si>
    <t>https://twitter.com/realDonaldTrump/status/653882952263278592</t>
  </si>
  <si>
    <t>" @ jonygitar: # morningjoe @ morningmika @ Morning_Joe @ JoeNBC Surely you read reports that woman at no labels event was a pol. operative?"</t>
  </si>
  <si>
    <t>https://twitter.com/realDonaldTrump/status/653884577300267008</t>
  </si>
  <si>
    <t>Sheldon Adelson is looking to give big dollars to Rubio because he feels he can mold him into his perfect little puppet. I agree!</t>
  </si>
  <si>
    <t>https://twitter.com/realDonaldTrump/status/653897939933364224</t>
  </si>
  <si>
    <t>The arrogant young woman who questioned me in such a nasty fashion at No Labels yesterday was a Jeb staffer! HOW CAN HE BEAT RUSSIA &amp; CHINA?</t>
  </si>
  <si>
    <t>https://twitter.com/realDonaldTrump/status/653898481501872128</t>
  </si>
  <si>
    <t>"@ElviNichols: Will @ CNN be tough as they were with @ realDonaldTrump ? Not sure..https://twitter.com/foxandfriends/status/653895874997809152 ‚Ä¶" No way, they will be very gentle!</t>
  </si>
  <si>
    <t>@ElviNichols @ @</t>
  </si>
  <si>
    <t>https://twitter.com/realDonaldTrump/status/653898765066178560</t>
  </si>
  <si>
    <t>" @ 007lLisav: @ CNN @ realDonaldTrump @ CNNPolitics can't wait for his insightful &amp; intelligent tweets." Will be so much better than CNN!</t>
  </si>
  <si>
    <t>https://twitter.com/realDonaldTrump/status/653925585585053696</t>
  </si>
  <si>
    <t>" @ Ma1973sk I can't wait for @ realDonaldTrump live tweets during Dem debate tonight. Won't watch debate but will watch Trump's Twitter"</t>
  </si>
  <si>
    <t>https://twitter.com/realDonaldTrump/status/653927034582925312</t>
  </si>
  <si>
    <t>Very honored: "Trump Is Tops As Clinton Drops In Connecticut Primaries, Quinnipiac University Poll Finds" http://www.quinnipiac.edu/news-and-events/quinnipiac-university-poll/connecticut/release-detail?ReleaseID=2289 ‚Ä¶</t>
  </si>
  <si>
    <t>https://twitter.com/realDonaldTrump/status/653950669708259328</t>
  </si>
  <si>
    <t>Everybody's talking about my doing twitter during the likely very boring debate tonight. @ realDonaldTrump # DemDebate</t>
  </si>
  <si>
    <t>https://twitter.com/realDonaldTrump/status/653957796778610690</t>
  </si>
  <si>
    <t>So nice, thank you very much.https://twitter.com/JosephMonaco/status/653735644351590401 ‚Ä¶</t>
  </si>
  <si>
    <t>https://twitter.com/realDonaldTrump/status/653961401363468288</t>
  </si>
  <si>
    <t>How can Jeb Bush expect to deal with China, Russia + Iran if he gets caught doing a ‚Äúplant‚Äù during my speech yesterday in NH?</t>
  </si>
  <si>
    <t>https://twitter.com/realDonaldTrump/status/653968775398748160</t>
  </si>
  <si>
    <t>"Exclusive--Davi: Trump, The Lion We Need"http://www.breitbart.com/big-government/2015/10/11/exclusive-davi-trump-lion-need/ ‚Ä¶</t>
  </si>
  <si>
    <t>https://twitter.com/realDonaldTrump/status/653987065844113408</t>
  </si>
  <si>
    <t>It was just announced that I will be hosting Saturday Night Live on Nov. 7th -- look forward to it!http://www.nbcnews.com/politics/2016-election/donald-trump-host-snl-november-7-n443726 ‚Ä¶</t>
  </si>
  <si>
    <t>https://twitter.com/realDonaldTrump/status/654013247931174912</t>
  </si>
  <si>
    <t>Live from New York- November 7th! @ nbcsnlpic.twitter.com/rfEE86Mbbp</t>
  </si>
  <si>
    <t>https://twitter.com/realDonaldTrump/status/654037908526100481</t>
  </si>
  <si>
    <t>" @ seancduarte @ TeamCavuto # Yourworld If @ realDonaldTrump wins Barry Diller will move out of country. Sounds like a win, win."</t>
  </si>
  <si>
    <t>https://twitter.com/realDonaldTrump/status/654083708962631681</t>
  </si>
  <si>
    <t>" @ 007lLisav: @ CNN @ realDonaldTrump @ CNNPolitics can't wait for his insightful &amp; intelligent tweets." You sound like a very smart person!</t>
  </si>
  <si>
    <t>https://twitter.com/realDonaldTrump/status/654083953759002624</t>
  </si>
  <si>
    <t>" @ CNN: . @ realDonaldTrump will be live-tweeting the # DemDebate http://cnn.it/1Gb5uQy via @ CNNPolitics pic.twitter.com/7qmu8kM1u7"</t>
  </si>
  <si>
    <t>https://twitter.com/realDonaldTrump/status/654084235616219136</t>
  </si>
  <si>
    <t>"@ElviNichols: Will @ CNN be tough as they were with @ realDonaldTrump ? No way, they will want to be soooo nice!</t>
  </si>
  <si>
    <t>https://twitter.com/realDonaldTrump/status/654086271158067201</t>
  </si>
  <si>
    <t>Should be interesting but too bad the three guys at„Ää1% will be taking up so much time - but who knows, maybe a star will be born (unlikely)</t>
  </si>
  <si>
    <t>https://twitter.com/realDonaldTrump/status/654086440373092352</t>
  </si>
  <si>
    <t>" @ xai7126: @ greta I'd rather see @ realDonaldTrump be the debate moderator!"</t>
  </si>
  <si>
    <t>https://twitter.com/realDonaldTrump/status/654086914878930945</t>
  </si>
  <si>
    <t>"@StreckerJosh: The Hillary love fest on CNN is ridiculous. I feel bad for the other candidates...especially the non-criminal ones."</t>
  </si>
  <si>
    <t>https://twitter.com/realDonaldTrump/status/654087445563228164</t>
  </si>
  <si>
    <t>" @ hapearce1: @ realDonaldTrump they need to take the debate slow, a lot of low energy on the stage tonight." I hope not!</t>
  </si>
  <si>
    <t>https://twitter.com/realDonaldTrump/status/654087657505583104</t>
  </si>
  <si>
    <t>" @ moshe_mkmdca: @ realDonaldTrump @ 007lLisav @ CNN @ CNNPolitics following Donald is beautiful. If it's not beautiful it's not Donald" So nice!</t>
  </si>
  <si>
    <t>https://twitter.com/realDonaldTrump/status/654087813797945344</t>
  </si>
  <si>
    <t>"@MintzShire: @ realDonaldTrump @ 007lLisav @ CNN @ CNNPolitics We need Trump Now!!!" Make America Great Again!</t>
  </si>
  <si>
    <t>@MintzShire @ @ @ @</t>
  </si>
  <si>
    <t>https://twitter.com/realDonaldTrump/status/654089397193863168</t>
  </si>
  <si>
    <t>We will all have fun and hopefully learn something tonight. I will shoot straight and call it as I see it, both the good and the bad. Enjoy!</t>
  </si>
  <si>
    <t>https://twitter.com/realDonaldTrump/status/654091029117804544</t>
  </si>
  <si>
    <t>" @ JoethomasSmith: # DemDebate The @ IvankaTrump interview tomorrow on @ CNN will have better ratings than the # democraticdebate # Trump2016</t>
  </si>
  <si>
    <t>https://twitter.com/realDonaldTrump/status/654091669130883072</t>
  </si>
  <si>
    <t>" @ sassylassee: My tv is off, twitter is up, waiting for the real show, starring @ realDonaldTrump # CNNSocialistDebate" # DemDebate</t>
  </si>
  <si>
    <t>https://twitter.com/realDonaldTrump/status/654093284147638273</t>
  </si>
  <si>
    <t>" @ valmouw: @ realDonaldTrump where are you? I'm already getting bored and it hasn't even started # DemDebate"</t>
  </si>
  <si>
    <t>https://twitter.com/realDonaldTrump/status/654093757739089920</t>
  </si>
  <si>
    <t>" @ HL3tweets: @ TDsVoice @ CNN @ CNNPolitics I'm watching now and will watch the entire debate while reading Trump's Tweets. Grab the popcorn"</t>
  </si>
  <si>
    <t>https://twitter.com/realDonaldTrump/status/654095559528181760</t>
  </si>
  <si>
    <t>Putin is not feeling too nervous or scared. # DemDebate</t>
  </si>
  <si>
    <t>https://twitter.com/realDonaldTrump/status/654095994842447872</t>
  </si>
  <si>
    <t>Get rid of all of these commercials. # DemDebate</t>
  </si>
  <si>
    <t>https://twitter.com/realDonaldTrump/status/654097803224969216</t>
  </si>
  <si>
    <t>"@adamscottnow: @ realDonaldTrump,If I have the # DemDebate on CNN, but pay attention more to my phone, does it still count as me watching it?</t>
  </si>
  <si>
    <t>@adamscottnow @</t>
  </si>
  <si>
    <t>https://twitter.com/realDonaldTrump/status/654098496417603584</t>
  </si>
  <si>
    <t>" @ 0Nonsense: @ realDonaldTrump Good luck commenting on this snooze fest, I'm out."</t>
  </si>
  <si>
    <t>https://twitter.com/realDonaldTrump/status/654099019657007105</t>
  </si>
  <si>
    <t>" @ wayway71: @ realDonaldTrump Webb is OUT!!" Bad opening! # DemDebate</t>
  </si>
  <si>
    <t>https://twitter.com/realDonaldTrump/status/654099325342060544</t>
  </si>
  <si>
    <t>" @ MichaelTribunel: @ realDonaldTrump imagine Chafey standing up to Putin"</t>
  </si>
  <si>
    <t>https://twitter.com/realDonaldTrump/status/654100208784162817</t>
  </si>
  <si>
    <t>The trade deal is a disaster, she was always for it! # DemDebate</t>
  </si>
  <si>
    <t>https://twitter.com/realDonaldTrump/status/654100716106203137</t>
  </si>
  <si>
    <t>"@amd9890: . @ realDonaldTrump was right... # DemDebate is boring these ppl are so scripted" So far!</t>
  </si>
  <si>
    <t>@amd9890 @</t>
  </si>
  <si>
    <t>https://twitter.com/realDonaldTrump/status/654100839011893248</t>
  </si>
  <si>
    <t>" @ tr3s3can: @ realDonaldTrump @ realDonaldTrump Make America Great Again!! Would not even watch Dem debate except Donald is tweeting about it!</t>
  </si>
  <si>
    <t>https://twitter.com/realDonaldTrump/status/654101562948763648</t>
  </si>
  <si>
    <t>Can anyone imagine Chafee as president? No way.</t>
  </si>
  <si>
    <t>https://twitter.com/realDonaldTrump/status/654102127921524736</t>
  </si>
  <si>
    <t>O'Malley, as former Mayor of Baltimore, has very little chance.</t>
  </si>
  <si>
    <t>https://twitter.com/realDonaldTrump/status/654102300127023104</t>
  </si>
  <si>
    <t>" @ Jeff_Gabe: I miss @ realDonaldTrump # CNNDebate"</t>
  </si>
  <si>
    <t>https://twitter.com/realDonaldTrump/status/654102431723298816</t>
  </si>
  <si>
    <t>" @ maxxgadog: @ LindaSuhler @ realDonaldTrump if you got rid of commercials you would have nothing worth watching"</t>
  </si>
  <si>
    <t>https://twitter.com/realDonaldTrump/status/654103469066977280</t>
  </si>
  <si>
    <t>" @ princeolivier13: Why do we have to be tortured by watching these clowns! Have the election tomorrow! # trump2016 # DemDebate"</t>
  </si>
  <si>
    <t>https://twitter.com/realDonaldTrump/status/654103759400894464</t>
  </si>
  <si>
    <t>" @ rjdicksii: @ realDonaldTrump. These cats are like bad used car salesmen."</t>
  </si>
  <si>
    <t>https://twitter.com/realDonaldTrump/status/654104131846729728</t>
  </si>
  <si>
    <t>" @ KOsbornSullivan: On our 25th anniversary my husband and I are happily staying in to watch # DemDebate and read @ realDonaldTrump comments.</t>
  </si>
  <si>
    <t>https://twitter.com/realDonaldTrump/status/654104339502469120</t>
  </si>
  <si>
    <t>"@LaurenDa123: @ realDonaldTrump I think @ JebBush and @ marcorubio are supposed to be on this stage"</t>
  </si>
  <si>
    <t>@LaurenDa123 @ @ @</t>
  </si>
  <si>
    <t>https://twitter.com/realDonaldTrump/status/654104495639658496</t>
  </si>
  <si>
    <t>" @ JuliaTock: @ realDonaldTrump Sure you are laughing listening to these 5 try and explain how business and the economy works. Scary!</t>
  </si>
  <si>
    <t>https://twitter.com/realDonaldTrump/status/654104720223674368</t>
  </si>
  <si>
    <t>" @ Roolaloo: Joined twitter tonight JUST to follow along with @ realDonaldTrump and # DemDebate. Lets make America great again! # trump2016"</t>
  </si>
  <si>
    <t>https://twitter.com/realDonaldTrump/status/654104833075597312</t>
  </si>
  <si>
    <t>" @ jennasnowy69: @ realDonaldTrump why is Webb there??"</t>
  </si>
  <si>
    <t>https://twitter.com/realDonaldTrump/status/654105292704227328</t>
  </si>
  <si>
    <t>" @ theericker: @ realDonaldTrump not watching debate....just your tweets" Nice!</t>
  </si>
  <si>
    <t>https://twitter.com/realDonaldTrump/status/654106424751038468</t>
  </si>
  <si>
    <t>"@FEDEnergy: @ NRA @ nranews Support the NRA more then ever, @ nationalrifle needs to back @ realDonaldTrump who wants to protect 2nd amendment!</t>
  </si>
  <si>
    <t>@FEDEnergy @ @ @ @</t>
  </si>
  <si>
    <t>https://twitter.com/realDonaldTrump/status/654106508179959808</t>
  </si>
  <si>
    <t>" @ prissyalways: @ realDonaldTrump I cannot stop yawning...Twitter is more interesting. # DemDebate"</t>
  </si>
  <si>
    <t>https://twitter.com/realDonaldTrump/status/654107098847035393</t>
  </si>
  <si>
    <t>" @ Pandorasandy1: @ realDonaldTrump we need Donald Trump to make America great again !!!" Thanks!</t>
  </si>
  <si>
    <t>https://twitter.com/realDonaldTrump/status/654107797706145792</t>
  </si>
  <si>
    <t>Who is winning the debate so far (just last name)? # DemDebate</t>
  </si>
  <si>
    <t>https://twitter.com/realDonaldTrump/status/654108755513241600</t>
  </si>
  <si>
    <t>" @ NexiaVauxhall: @ realDonaldTrump I love that NO group can buy @ realDonaldTrump"</t>
  </si>
  <si>
    <t>https://twitter.com/realDonaldTrump/status/654108917224579072</t>
  </si>
  <si>
    <t>" @ DNorrell: This is one of the most dysfunctional debates I've seen in my lifetime. @ realDonaldTrump"</t>
  </si>
  <si>
    <t>https://twitter.com/realDonaldTrump/status/654109245001072640</t>
  </si>
  <si>
    <t>" @ Iamnewhere: Webb is trying to be @ realDonaldTrump and its not working." He is not doing well!</t>
  </si>
  <si>
    <t>https://twitter.com/realDonaldTrump/status/654109441504186368</t>
  </si>
  <si>
    <t>" @ mikerichterp: @ realDonaldTrump I joined Twitter tonight just to hear Mr.Trump tweet about this silly debate.</t>
  </si>
  <si>
    <t>https://twitter.com/realDonaldTrump/status/654109586073497600</t>
  </si>
  <si>
    <t>" @ XGDesignsNYC: Yada yada...It's a bore fest... Best part of this is Trumps tweets! @ realDonaldTrump # DemDebate" Thanks.</t>
  </si>
  <si>
    <t>https://twitter.com/realDonaldTrump/status/654109946490060800</t>
  </si>
  <si>
    <t>" @ Achilarre: I couldn't even imagine the bloodbath that would ensue if the @ realDonaldTrump debated any one of these five jabronis"</t>
  </si>
  <si>
    <t>https://twitter.com/realDonaldTrump/status/654111504862703617</t>
  </si>
  <si>
    <t>All are very scripted and rehearsed, two (at least) should not be on the stage.</t>
  </si>
  <si>
    <t>https://twitter.com/realDonaldTrump/status/654112910923403264</t>
  </si>
  <si>
    <t>The hardest thing Clinton has to do is defend her bad decision making including Iraq vote, e-mails etc.</t>
  </si>
  <si>
    <t>https://twitter.com/realDonaldTrump/status/654113273105776640</t>
  </si>
  <si>
    <t>Good move by Bernie S.</t>
  </si>
  <si>
    <t>https://twitter.com/realDonaldTrump/status/654114913888174081</t>
  </si>
  <si>
    <t>Sorry, there is no STAR on the stage tonight!</t>
  </si>
  <si>
    <t>https://twitter.com/realDonaldTrump/status/654115425895231489</t>
  </si>
  <si>
    <t>"@julieruot: I want a president who believes all lives matter and that is why we need @ realDonaldTrump."</t>
  </si>
  <si>
    <t>@julieruot @</t>
  </si>
  <si>
    <t>https://twitter.com/realDonaldTrump/status/654115688567689216</t>
  </si>
  <si>
    <t>" @ RealNinjetta: @ realDonaldTrump @ IngrahamAngle Why did Hillary get to skate past the "Do Black Lives Matter" Anderson let her off hook!</t>
  </si>
  <si>
    <t>https://twitter.com/realDonaldTrump/status/654116027832369152</t>
  </si>
  <si>
    <t>" @ TimCooperTweets: How amazing is it that the #1 trending topic is @ realDonaldTrump talking about the # DemDebate-more than the debate itself</t>
  </si>
  <si>
    <t>https://twitter.com/realDonaldTrump/status/654116326731051010</t>
  </si>
  <si>
    <t>" @ TS01171980: @ FoxNews @ realDonaldTrump isn't on the stage, turning this garbage off</t>
  </si>
  <si>
    <t>https://twitter.com/realDonaldTrump/status/654116860145831936</t>
  </si>
  <si>
    <t>" @ keksec_org: The only winner of the # DemDebate is @ realDonaldTrump." This is not a great debate - a little sad!</t>
  </si>
  <si>
    <t>https://twitter.com/realDonaldTrump/status/654117420404219904</t>
  </si>
  <si>
    <t>"@i_am__tyler: I can't wait for @ realDonaldTrump to debate one of these clowns! All are so weak!</t>
  </si>
  <si>
    <t>@i_am__tyler @</t>
  </si>
  <si>
    <t>https://twitter.com/realDonaldTrump/status/654118384121065473</t>
  </si>
  <si>
    <t>Sanders said only black lives matter - wow! Hillary did not answer question!</t>
  </si>
  <si>
    <t>https://twitter.com/realDonaldTrump/status/654122760860495872</t>
  </si>
  <si>
    <t>Notice that illegal immigrants will be given ObamaCare and free college tuition but nothing has been mentioned about our VETERANS # DemDebate</t>
  </si>
  <si>
    <t>https://twitter.com/realDonaldTrump/status/654123422969122818</t>
  </si>
  <si>
    <t>" @ ObamaTax: After @ hillaryclinton poor performance, waffling in debates, @ Teamsters14 should support @ realDonaldTrump"</t>
  </si>
  <si>
    <t>https://twitter.com/realDonaldTrump/status/654123884636164096</t>
  </si>
  <si>
    <t>"@Jtrink97: @ Hell0ThereLydia @ realDonaldTrump his commentary is making an otherwise shitty night outstanding" Thanks.</t>
  </si>
  <si>
    <t>@Jtrink97 @ @</t>
  </si>
  <si>
    <t>https://twitter.com/realDonaldTrump/status/654124028760879104</t>
  </si>
  <si>
    <t>" @ Jamesppierce: These 5 make @ realDonaldTrump look like Winston Churchill # DemDebate" Cute!</t>
  </si>
  <si>
    <t>https://twitter.com/realDonaldTrump/status/654124148025880576</t>
  </si>
  <si>
    <t>" @ CricketDrews: @ realDonaldTrump exactly! # DemDebate is a joke. Trump2016!"</t>
  </si>
  <si>
    <t>https://twitter.com/realDonaldTrump/status/654124432131248128</t>
  </si>
  <si>
    <t>" @ mcowgerFL: @ realDonaldTrump Thank you for ALWAYS REMEMBERING America's veterans!"</t>
  </si>
  <si>
    <t>https://twitter.com/realDonaldTrump/status/654125190197215232</t>
  </si>
  <si>
    <t>Wow, I am giving a speech on OAN. Much more exciting than debate!</t>
  </si>
  <si>
    <t>https://twitter.com/realDonaldTrump/status/654125233503346688</t>
  </si>
  <si>
    <t>" @ Cola0531: @ realDonaldTrump watching OAN great speech calling out super pacs and media in Norcross, GA"</t>
  </si>
  <si>
    <t>https://twitter.com/realDonaldTrump/status/654126129763196929</t>
  </si>
  <si>
    <t>" @ FrankGuaragna: @ realDonaldTrump OMalley destroyed Maryland.. True, he was a disaster.</t>
  </si>
  <si>
    <t>https://twitter.com/realDonaldTrump/status/654126516155097088</t>
  </si>
  <si>
    <t>" @ suzyserb: @ realDonaldTrump 100,000 people watching tonight for real change. THAT WOULD BE TRUMP 2016. Checking out the clown competition</t>
  </si>
  <si>
    <t>https://twitter.com/realDonaldTrump/status/654128631728504833</t>
  </si>
  <si>
    <t>Check out OAN and compare to what you are watching now!</t>
  </si>
  <si>
    <t>https://twitter.com/realDonaldTrump/status/654129417401274368</t>
  </si>
  <si>
    <t>" @ magnifier661: @ realDonaldTrump they make Jeb Bush look like the energizer bunny # DemDebate # USADJT2016"</t>
  </si>
  <si>
    <t>https://twitter.com/realDonaldTrump/status/654131897036111872</t>
  </si>
  <si>
    <t>" @ debateless: @ realDonaldTrump I cannot wait to see you debate these clowns # CNNDebate # CNN # Debate # DNC"</t>
  </si>
  <si>
    <t>https://twitter.com/realDonaldTrump/status/654131950224060420</t>
  </si>
  <si>
    <t>" @ Angie58493041: @ sadmexi @ realDonaldTrump sucess of Mr Trump is another success of america 2015"</t>
  </si>
  <si>
    <t>https://twitter.com/realDonaldTrump/status/654131999301607426</t>
  </si>
  <si>
    <t>" @ PauperInAPinch: @ realDonaldTrump Thank goodness # DemDebate is over. Not impressed... TRUMP2016!!! # MakeAmericaGreatAgain"</t>
  </si>
  <si>
    <t>https://twitter.com/realDonaldTrump/status/654132174954827776</t>
  </si>
  <si>
    <t>" @ releafpen: Dem debate message summary = More free handouts. They will be voting in droves. We need to get out and vote Trump BIG TIME!"</t>
  </si>
  <si>
    <t>https://twitter.com/realDonaldTrump/status/654309447381188608</t>
  </si>
  <si>
    <t>The latest book on Hillary‚ÄîWow, a really tough one! http://www.amazon.com/dp/151070678X @ RogerJStoneJr</t>
  </si>
  <si>
    <t>https://twitter.com/realDonaldTrump/status/654309679045181440</t>
  </si>
  <si>
    <t>Like her or not, Hillary did what she had to do in the debate last night‚Äîget through it. Her opponents were very gentle and soft!</t>
  </si>
  <si>
    <t>https://twitter.com/realDonaldTrump/status/654310045304389633</t>
  </si>
  <si>
    <t># DemDebate was really boring but had a lot of fun live tweeting and picked up by far the most followers.</t>
  </si>
  <si>
    <t>https://twitter.com/realDonaldTrump/status/654319238237306881</t>
  </si>
  <si>
    <t>We need a strong leader- and fast! https://instagram.com/p/80rWSdGhT0/</t>
  </si>
  <si>
    <t>https://twitter.com/realDonaldTrump/status/654333736738267136</t>
  </si>
  <si>
    <t>The debate last night proved that Hillary is running against the ‚ÄúB‚Äù team. She won‚Äôt be so lucky when it comes to me!</t>
  </si>
  <si>
    <t>https://twitter.com/realDonaldTrump/status/654347897459359744</t>
  </si>
  <si>
    <t>Will be going to Richmond, Virginia today. Big crowd! See you there.</t>
  </si>
  <si>
    <t>https://twitter.com/realDonaldTrump/status/654360552605646848</t>
  </si>
  <si>
    <t>Even though I have the legal right to use Steven Tyler‚Äôs song, he asked me not to. Have better one to take its place!</t>
  </si>
  <si>
    <t>https://twitter.com/realDonaldTrump/status/654360597014953984</t>
  </si>
  <si>
    <t>Steven Tyler got more publicity on his song request than he‚Äôs gotten in ten years. Good for him!</t>
  </si>
  <si>
    <t>https://twitter.com/realDonaldTrump/status/654362011346837504</t>
  </si>
  <si>
    <t>CNN/ORC Poll results just out for Nevada‚ÄîWOW! Trump 38, Carson 22, Fiorina 8, Bush 6, Cruz 4http://www.realclearpolitics.com/epolls/2016/president/nv/nevada_republican_presidential_caucus-5336.html ‚Ä¶</t>
  </si>
  <si>
    <t>https://twitter.com/realDonaldTrump/status/654367915861520384</t>
  </si>
  <si>
    <t>. @ andersoncooper did an excellent job of hosting the # DemDebate last night. Tough, firm, but fair.</t>
  </si>
  <si>
    <t>https://twitter.com/realDonaldTrump/status/654368281692872704</t>
  </si>
  <si>
    <t>CNN Poll just out on South Carolina ‚Äì great #‚Äôshttp://www.realclearpolitics.com/epolls/2016/president/sc/south_carolina_republican_presidential_primary-4151.html ‚Ä¶</t>
  </si>
  <si>
    <t>https://twitter.com/realDonaldTrump/status/654454491178270720</t>
  </si>
  <si>
    <t>" @ JeremyHL: RT @ FoxNews: . @ realDonaldTrump: I have thousands of Hispanics working for me &amp; they like me very much. pic.twitter.com/A7RaXDC4gH"</t>
  </si>
  <si>
    <t>https://twitter.com/realDonaldTrump/status/654454861879189504</t>
  </si>
  <si>
    <t>" @ TrumpFix: I swear, Donald is getting better, bolder, brasher, and more kick ass with every event/intvw he does! HE WILL WIN!</t>
  </si>
  <si>
    <t>https://twitter.com/realDonaldTrump/status/654454953172467712</t>
  </si>
  <si>
    <t>" @ CHM1321: @ realDonaldTrump is "in it to win it"."</t>
  </si>
  <si>
    <t>https://twitter.com/realDonaldTrump/status/654455008113655809</t>
  </si>
  <si>
    <t>Just did @ OReillyFactor. Will be back on at 11pm on @ FoxNews.</t>
  </si>
  <si>
    <t>https://twitter.com/realDonaldTrump/status/654455694880567296</t>
  </si>
  <si>
    <t>" @ FoxGotTrumped: @ realDonaldTrump with another great speech today with another huge crowd!!!!! We love you Trump!!!! # Trump2016</t>
  </si>
  <si>
    <t>https://twitter.com/realDonaldTrump/status/654455889433350144</t>
  </si>
  <si>
    <t>Incredible crowd in Richmond, Virginia tonight! So much spirit and energy! # makeamericagreatagain https://instagram.com/p/81p8g7mhWu/</t>
  </si>
  <si>
    <t>https://twitter.com/realDonaldTrump/status/654677854525915136</t>
  </si>
  <si>
    <t>I'm very proud of my daughter Ivanka. Great interview.http://money.cnn.com/video/news/2015/10/14/ivanka-trump-one-on-one.cnnmoney/index.html ‚Ä¶</t>
  </si>
  <si>
    <t>https://twitter.com/realDonaldTrump/status/654706635663773696</t>
  </si>
  <si>
    <t>Signing my tax return....pic.twitter.com/XJfXeaORbU</t>
  </si>
  <si>
    <t>https://twitter.com/realDonaldTrump/status/654711286639423489</t>
  </si>
  <si>
    <t>A great day in New Jersey for Trump! http://on.wsj.com/1OFz0zu &amp;http://on.app.com/1GIGTh0</t>
  </si>
  <si>
    <t>https://twitter.com/realDonaldTrump/status/654726711964078080</t>
  </si>
  <si>
    <t>. @ KevinHart4real joined @ woodmank104 @ katek104 @ K1047 &amp; was asked about his thoughts on @ realDonaldTrump # Trump2016 Thanks Kevin--so nice!</t>
  </si>
  <si>
    <t>https://twitter.com/realDonaldTrump/status/654729471660941312</t>
  </si>
  <si>
    <t>The @ GOP should not agree to the ridiculous debate terms that @ CNBC is asking unless there is a major benefit to the party.</t>
  </si>
  <si>
    <t>https://twitter.com/realDonaldTrump/status/654729649126162432</t>
  </si>
  <si>
    <t>. @ CNBC is pushing the @ GOP around by asking for extra time (and no criteria) in order to sell more commercials.</t>
  </si>
  <si>
    <t>https://twitter.com/realDonaldTrump/status/654729850721202181</t>
  </si>
  <si>
    <t>Why is the @ GOP being asked to do a debate that is so much longer than the just-aired and very boring # DemDebate?</t>
  </si>
  <si>
    <t>https://twitter.com/realDonaldTrump/status/654747697497313280</t>
  </si>
  <si>
    <t>Will be on @ bloombergtv tomorrow with @ sruhle. Enjoy!</t>
  </si>
  <si>
    <t>https://twitter.com/realDonaldTrump/status/654835009262657541</t>
  </si>
  <si>
    <t>" @ davidaxelrod: .Met @ IvankaTrump a few years back. DonaldTrump is wise to enlist his daughter's help. She's a throughly impressive person."</t>
  </si>
  <si>
    <t>https://twitter.com/realDonaldTrump/status/654835287374348288</t>
  </si>
  <si>
    <t>" @ IsupportTrump16: @ realDonaldTrump Has lived the American dream and has inspired MILLIONS! He will # MakeAmericaGreatAgain for ALL of us.</t>
  </si>
  <si>
    <t>https://twitter.com/realDonaldTrump/status/654835906512310276</t>
  </si>
  <si>
    <t>" @ bigmikeobrien: @ EricTrump @ skyjones55 @ greta @ FoxNews @ oreillyfactor @ CarlRove is in the tank for Bush we are tired of the establishment"</t>
  </si>
  <si>
    <t>https://twitter.com/realDonaldTrump/status/654836284851101696</t>
  </si>
  <si>
    <t>" @ RedScareBot: @brandongordy1: @ realDonaldTrump is what we millennials need. I used to support that socialist from VT, what a mistake."</t>
  </si>
  <si>
    <t>@ @brandongordy1 @</t>
  </si>
  <si>
    <t>https://twitter.com/realDonaldTrump/status/654839227612549120</t>
  </si>
  <si>
    <t>Megyn Kelly has two really dumb puppets, Chris Stirewalt &amp; Marc Threaten (a Bushy) who do exactly what she says. All polls say I won debates</t>
  </si>
  <si>
    <t>https://twitter.com/realDonaldTrump/status/654840392513396737</t>
  </si>
  <si>
    <t>" @ ofccadjust: Such a played out segment as well, can't stand to watch her anymore. The bobbing head drives me nuts... # boycottKellyFile"</t>
  </si>
  <si>
    <t>https://twitter.com/realDonaldTrump/status/654842303727673344</t>
  </si>
  <si>
    <t>. @ marcthiessen is a failed Bush speechwriter whose work was so bad that he has never been able to make a comeback. A third rate talent!</t>
  </si>
  <si>
    <t>https://twitter.com/realDonaldTrump/status/654844831903170560</t>
  </si>
  <si>
    <t>Every poll, Time, Drudge, Slate and others, said I won both debates - but heard Megyn Kelly had her two puppets say bad stuff. I don't watch</t>
  </si>
  <si>
    <t>https://twitter.com/realDonaldTrump/status/654846588339273728</t>
  </si>
  <si>
    <t>" @ RickStans1: Donald, Megyn Kelly seeks ratings, not truth Not much of a journalist. Stay focused &amp; make your own narrative. It's working"</t>
  </si>
  <si>
    <t>https://twitter.com/realDonaldTrump/status/654850029350461440</t>
  </si>
  <si>
    <t>" @ Hohummm: Did you also hear Megyn say "Carson is the front-runner ...according so some polls ..tied in other polls" OUTRIGHT LIE!" Hatred!</t>
  </si>
  <si>
    <t>https://twitter.com/realDonaldTrump/status/654853945848963072</t>
  </si>
  <si>
    <t>" @ lance_combrink: @ realDonaldTrump Karl Rove still thinks Romney won. Why is he still on TV?"</t>
  </si>
  <si>
    <t>https://twitter.com/realDonaldTrump/status/654965652466348032</t>
  </si>
  <si>
    <t>. @ CNBC has just agreed that the debate will be TWO HOURS. Fantastic news for all, especially the millions of people who will be watching!</t>
  </si>
  <si>
    <t>https://twitter.com/realDonaldTrump/status/654986743989600256</t>
  </si>
  <si>
    <t>. @ EricTrump was FANTASTIC on @ foxandfriends this morning. He may be my son but he is a special guy!</t>
  </si>
  <si>
    <t>https://twitter.com/realDonaldTrump/status/654987789705048064</t>
  </si>
  <si>
    <t>" @ JoeyL3rd: @ foxandfriends @ EricTrump Grt interview, I'm telling ya, @ realDonaldTrump children r going 2 b a HUGE asset 2 him &amp; his campaign</t>
  </si>
  <si>
    <t>https://twitter.com/realDonaldTrump/status/654988631694823424</t>
  </si>
  <si>
    <t>" @ SHLOMO_ABADDON: @ TODAYshow @ MLauer @ realDonaldTrump Matt will vote for Trump i just know he will !"</t>
  </si>
  <si>
    <t>https://twitter.com/realDonaldTrump/status/654988659410739200</t>
  </si>
  <si>
    <t>" @ Pjdahling: @ mitchellvii the truth prevails when it is so obvious. @ realDonaldTrump is a force that is unstoppable"</t>
  </si>
  <si>
    <t>https://twitter.com/realDonaldTrump/status/654989210122919936</t>
  </si>
  <si>
    <t>"@JohnNew2015: @ lance_combrink Well, @ KarlRove is an establishment hack big government RINO whose only hope is @ JebBush - That's sad, eh!?"</t>
  </si>
  <si>
    <t>@JohnNew2015 @ @ @</t>
  </si>
  <si>
    <t>https://twitter.com/realDonaldTrump/status/654989722805227520</t>
  </si>
  <si>
    <t>" @ jimmy_jkmorgan: @ JoeyL3rd @ foxandfriends @ EricTrump Totally agree! Great Father with a great family - winning combination at life."Thanks</t>
  </si>
  <si>
    <t>https://twitter.com/realDonaldTrump/status/655003534178525184</t>
  </si>
  <si>
    <t>"@jamesdschulzejr: @ FoxNews http://www.breitbart.com/2016-presidential-race/2015/10/15/electability-trump-beats-hillary-in-pa-bush-kasich-lose/ ‚Ä¶ You GOPe supporters wrong again on Trump, give it up. Get on the Trump train. GREAT NEWS</t>
  </si>
  <si>
    <t>@jamesdschulzejr @</t>
  </si>
  <si>
    <t>https://twitter.com/realDonaldTrump/status/655003858146578432</t>
  </si>
  <si>
    <t>" @ samijs1: Hahahahahahaha...love it! # MakeAmericaGreatAgain # Trump2015 # TrumpTrain Choo choo...all aboard! :) pic.twitter.com/HNp2DfdgpS"</t>
  </si>
  <si>
    <t>https://twitter.com/realDonaldTrump/status/655004622172594176</t>
  </si>
  <si>
    <t>. @ scottienhughes Keep up the great work Scottie. Polls are best ever!</t>
  </si>
  <si>
    <t>https://twitter.com/realDonaldTrump/status/655114551805915136</t>
  </si>
  <si>
    <t>Nice story from @ businessinsider http://read.bi/1VVL5WU</t>
  </si>
  <si>
    <t>https://twitter.com/realDonaldTrump/status/655133186725408768</t>
  </si>
  <si>
    <t>A great new poll-33%!http://polling.reuters.com/#!response/TR130/type/smallest/filters/PARTY_ID_:2/dates/20150808-20151016/collapsed/false ‚Ä¶</t>
  </si>
  <si>
    <t>https://twitter.com/realDonaldTrump/status/655134544727797760</t>
  </si>
  <si>
    <t>Rumor has it that the grubby head of failing @ VanityFair Magazine, "Sloppy" Graydon Carter, is going to be fired or replaced very soon?</t>
  </si>
  <si>
    <t>https://twitter.com/realDonaldTrump/status/655139771342299137</t>
  </si>
  <si>
    <t>Heading to Boston to see another huge crowd! My friend Tom Brady is a great competitor and golf partner. https://vimeo.com/user12308995/review/142646274/427574092f ‚Ä¶</t>
  </si>
  <si>
    <t>https://twitter.com/realDonaldTrump/status/655160625912520705</t>
  </si>
  <si>
    <t>In Massachusetts --- the place is packed! # MakeAmericaGreatAgain</t>
  </si>
  <si>
    <t>https://twitter.com/realDonaldTrump/status/655188360449925120</t>
  </si>
  <si>
    <t>. @ JebBush, At the debate you said your brother kept us safe- I wanted to be nice &amp; did not mention the WTC came down during his watch, 9/11.</t>
  </si>
  <si>
    <t>https://twitter.com/realDonaldTrump/status/655193879952650241</t>
  </si>
  <si>
    <t>"@TRUMPHIANT2016: I've never seen a candidate as dominant in early states as @ realDonaldTrump http://therightscoop.com/morning-joe-ive-never-seen-a-candidate-as-dominant-in-early-states-at-donald-trump/ ‚Ä¶ # TrumpTrain # VOTETRUMP</t>
  </si>
  <si>
    <t>@TRUMPHIANT2016 @</t>
  </si>
  <si>
    <t>https://twitter.com/realDonaldTrump/status/655193907031056384</t>
  </si>
  <si>
    <t>No @ JebBush, you‚Äôre pathetic for saying nothing happened during your brother‚Äôs term when the World Trade Center was attacked and came down.</t>
  </si>
  <si>
    <t>https://twitter.com/realDonaldTrump/status/655194304479109120</t>
  </si>
  <si>
    <t>. @ JebBush, like it or not, our country needs more energy and spirit than you can provide! # MakeAmericaGreatAgain</t>
  </si>
  <si>
    <t>https://twitter.com/realDonaldTrump/status/655205402402004992</t>
  </si>
  <si>
    <t>" @ myhealthcoach1: @ NoahGrayCNN Thank You Police Force for your efforts of Protecting Donald Trump We Love You For This, God Bless You!!!"</t>
  </si>
  <si>
    <t>https://twitter.com/realDonaldTrump/status/655229075104124928</t>
  </si>
  <si>
    <t>. @ KatrinaPierson, you did a fantastic job tonight on @ FoxNews. Thank you for your very tough and very smart representation!</t>
  </si>
  <si>
    <t>https://twitter.com/realDonaldTrump/status/655393558984290304</t>
  </si>
  <si>
    <t>Thank you @ thefix for your very honest commentary. One thing, we do have great teams in IA, NH, SC and beyond.https://www.washingtonpost.com/news/the-fix/wp/2015/10/16/why-donald-trump-is-the-big-fundraising-winner-in-1-chart/ ‚Ä¶</t>
  </si>
  <si>
    <t>https://twitter.com/realDonaldTrump/status/655394746630844416</t>
  </si>
  <si>
    <t>. @ HillaryClinton is on the front page of the @ nytimes waving to 200 people in New Hampshire. My crowd next door was 5,000 people ‚Äì no pic!</t>
  </si>
  <si>
    <t>https://twitter.com/realDonaldTrump/status/655413356694761476</t>
  </si>
  <si>
    <t>Via CNET: Donald Trump Bests Jeb Bush in Website Performance, Experts Say-http://www.cnet.com/news/donald-trump-has-best-performing-web-site-jeb-bush-has-the-worst-experts-say/ ‚Ä¶</t>
  </si>
  <si>
    <t>https://twitter.com/realDonaldTrump/status/655413447178518528</t>
  </si>
  <si>
    <t>Via Business Insider: Donald Trump's Poll Dominance in 2 Key States is Mind-Blowing-http://www.businessinsider.com/donald-trump-poll-nevada-south-carolina-2015-10 ‚Ä¶</t>
  </si>
  <si>
    <t>https://twitter.com/realDonaldTrump/status/655502231719006208</t>
  </si>
  <si>
    <t>Russia and the world has already started to respect us again!http://www.washingtonexaminer.com/russias-putin-loves-donald-trump/article/2574339 ‚Ä¶</t>
  </si>
  <si>
    <t>https://twitter.com/realDonaldTrump/status/655502360744185856</t>
  </si>
  <si>
    <t>A great story in the New York Post ---really well written!http://nypost.com/2015/10/17/the-plot-against-donald-trump/ ‚Ä¶</t>
  </si>
  <si>
    <t>https://twitter.com/realDonaldTrump/status/655515187525656576</t>
  </si>
  <si>
    <t>" @ aspiesmom: NYPost "gets it", you talk like a New Yorker. My Dad is a Democrat Long-Islander, he "gets it" too, and you've got his vote"</t>
  </si>
  <si>
    <t>https://twitter.com/realDonaldTrump/status/655529490626551808</t>
  </si>
  <si>
    <t>I will be interviewed on Fox News Sunday With Chris Wallace at 9:00 A.M. or 10:00 A.M. (depending on location). Will be tough but good!</t>
  </si>
  <si>
    <t>https://twitter.com/realDonaldTrump/status/655529934597857280</t>
  </si>
  <si>
    <t>" @ mimi_saulino: @ mariclaire81 @ realDonaldTrump Jeb supports open borders-common core- Visa H-IB Visa's for illegals. Super PAC Saudis.</t>
  </si>
  <si>
    <t>https://twitter.com/realDonaldTrump/status/655531244768358400</t>
  </si>
  <si>
    <t>Good news for those that want to Make America Great Again - I am winning every poll in every STATE and NATIONAL - and by big numbers! Thanks</t>
  </si>
  <si>
    <t>https://twitter.com/realDonaldTrump/status/655542956649259009</t>
  </si>
  <si>
    <t>" @ vlynpowell: @ realDonaldTrump At happy hour tonight in Charleston, SC, everyone at the bar said they were supporting Donald Trump. Thanks!</t>
  </si>
  <si>
    <t>https://twitter.com/realDonaldTrump/status/655543319775301632</t>
  </si>
  <si>
    <t>" @ HL3tweets: Jeb and Marco OWE IT to their contributors to admit they have NO CHANCE of winning, and figure out how to PAY BACK everyone"</t>
  </si>
  <si>
    <t>https://twitter.com/realDonaldTrump/status/655543571081273344</t>
  </si>
  <si>
    <t>" @ bk2seattle: @ realDonaldTrump I was with you in Tyngsboro, Ma. last night! You WILL be our next President!!!" What a fantastic evening!</t>
  </si>
  <si>
    <t>https://twitter.com/realDonaldTrump/status/655544572651655169</t>
  </si>
  <si>
    <t>"@mklloydva: Some of you already know. I have made the Jump to Trump. Donald Trump is the man that will win the GOP.http://fb.me/PsB9hl7n "</t>
  </si>
  <si>
    <t>https://twitter.com/realDonaldTrump/status/655579595949871104</t>
  </si>
  <si>
    <t>Amazing! Thank you! # MakeAmericaGreatAgain # Trump2016 http://prntly.com/blog/2015/10/17/shock-poll-trump-blue-collar-support-highest-since-fdr-in-1930s/ ‚Ä¶</t>
  </si>
  <si>
    <t>https://twitter.com/realDonaldTrump/status/655724542774681600</t>
  </si>
  <si>
    <t>" @ ClaytonMorris: Donald Trump is so far ahead in two key state polls. http://read.bi/1XcC2hE pic.twitter.com/b8SWhe6HTB" Thanks Clayton</t>
  </si>
  <si>
    <t>https://twitter.com/realDonaldTrump/status/655729879397376000</t>
  </si>
  <si>
    <t>On at 9:00A.M. or 10:00 A.M. (depending on your location) on Fox is a tough but really good interview with Chris Wallace. Enjoy!</t>
  </si>
  <si>
    <t>https://twitter.com/realDonaldTrump/status/655731203375505408</t>
  </si>
  <si>
    <t>Jeb Bush should stop trying to defend his brother and focus on his own shortcomings and how to fix them. Also, Rubio is hitting him hard!</t>
  </si>
  <si>
    <t>https://twitter.com/realDonaldTrump/status/655732514259083264</t>
  </si>
  <si>
    <t>This morning Chris Wallace has the best political show on television - but that's only because I'm on it (kidding)! Have fun.</t>
  </si>
  <si>
    <t>https://twitter.com/realDonaldTrump/status/655737356344016896</t>
  </si>
  <si>
    <t>Jeb, why did your brother attack and destabalize the Middle East by attacking Iraq when there were no weapons of mass destruction? Bad info?</t>
  </si>
  <si>
    <t>https://twitter.com/realDonaldTrump/status/655743585090932736</t>
  </si>
  <si>
    <t>. @ FoxNewsSunday</t>
  </si>
  <si>
    <t>https://twitter.com/realDonaldTrump/status/655760514795053056</t>
  </si>
  <si>
    <t>" @ blondesforjesus: @ FoxNewsSunday Loving @ realDonaldTrump interview. # TrumpSwagger # ChrisWallace" Thank you.</t>
  </si>
  <si>
    <t>https://twitter.com/realDonaldTrump/status/655761844011954176</t>
  </si>
  <si>
    <t>. @ MittRomney can only speak negatively about my presidential chances because I have been openly hard on his terrible "choke" loss to Obama!</t>
  </si>
  <si>
    <t>https://twitter.com/realDonaldTrump/status/655763815976583168</t>
  </si>
  <si>
    <t>. @ MittRomney and his campaign manager should not be critical of candidates after they blew an election that should never have been lost!</t>
  </si>
  <si>
    <t>https://twitter.com/realDonaldTrump/status/655765326672601089</t>
  </si>
  <si>
    <t>Does everyone remember @ MittRomney and his famous remarks about "self-deportation" and "47%". He was done. I don't need his angry advice!</t>
  </si>
  <si>
    <t>https://twitter.com/realDonaldTrump/status/655766624843276289</t>
  </si>
  <si>
    <t>" @ girl_iowagirl20: # STOPTHEPRESSES @ britthume just admitted DonaldTrump will probably be the Republican nominee! # HellJustFrozeOver @ FoxNews</t>
  </si>
  <si>
    <t>https://twitter.com/realDonaldTrump/status/655766840388530176</t>
  </si>
  <si>
    <t>" @ Glitter_alex: @ realDonaldTrump is what we need to fix this mess! # MakeAmericaGreatAgain Im only 11 but my parents are voting for Trump!"</t>
  </si>
  <si>
    <t>https://twitter.com/realDonaldTrump/status/655767046635040768</t>
  </si>
  <si>
    <t>" @ 97Musick: @ FoxNewsSunday @ skyjones55 @ realDonaldTrump Of course they're going up! Trump is going to WIN this!! # Trump2016" Thanks.</t>
  </si>
  <si>
    <t>https://twitter.com/realDonaldTrump/status/655767329352085505</t>
  </si>
  <si>
    <t>" @ WalterEKurtzJr: @ realDonaldTrump Chris Wallace: "After my interview and listening to his answers, I think Donald Trump could be President</t>
  </si>
  <si>
    <t>https://twitter.com/realDonaldTrump/status/655767706428383232</t>
  </si>
  <si>
    <t>" @ BBCARKING: @ JoeTrippi @ realDonaldTrump @ scottienhughes Joe have U resigned to the inevitable? Take UR seat on thepic.twitter.com/SIppNYk834</t>
  </si>
  <si>
    <t>https://twitter.com/realDonaldTrump/status/655768104946028544</t>
  </si>
  <si>
    <t>"@smr111382: @ realDonaldTrump One of the best interviews I have seen!" @ FoxNews</t>
  </si>
  <si>
    <t>@smr111382 @ @</t>
  </si>
  <si>
    <t>https://twitter.com/realDonaldTrump/status/655768517363367936</t>
  </si>
  <si>
    <t>" @ AdamBlickstein:I never thought I'd say this but @ realDonaldTrump sparking a critical conversation on reality that Bush didn't keep US safe</t>
  </si>
  <si>
    <t>https://twitter.com/realDonaldTrump/status/655770775258009600</t>
  </si>
  <si>
    <t>I should release the sad and totally apologetic letter that Penn @ pennjillette hand delivered to me. Minds would be changed very fast!</t>
  </si>
  <si>
    <t>https://twitter.com/realDonaldTrump/status/655771616308285440</t>
  </si>
  <si>
    <t>" @ danlifting: @ realDonaldTrump Get a life George Will. USA doesn't make anything anymore. TRUMP will bring manufacturing Back to USA!"</t>
  </si>
  <si>
    <t>https://twitter.com/realDonaldTrump/status/655772555618484224</t>
  </si>
  <si>
    <t>" @ d_seaman: @ realDonaldTrump Trump wins, hands down: https://www.youtube.com/watch?v=L3QpVZdm1JE ‚Ä¶ Jeb is weak, Rubio is broke."</t>
  </si>
  <si>
    <t>https://twitter.com/realDonaldTrump/status/655772845625225216</t>
  </si>
  <si>
    <t>"@mesiaindo: @ chazermann26 I don't think @ NBC will cave. They've seen ratings soar with @ realDonaldTrump and Money matters!"</t>
  </si>
  <si>
    <t>@mesiaindo @ @ @</t>
  </si>
  <si>
    <t>https://twitter.com/realDonaldTrump/status/655779197709918208</t>
  </si>
  <si>
    <t>Replay of Fox News Sunday With Chris Wallace at 2:00 P.M. on @ FoxNews. Big statement made by Chris!</t>
  </si>
  <si>
    <t>https://twitter.com/realDonaldTrump/status/655805764666335232</t>
  </si>
  <si>
    <t>I will be interviewed by Chris Wallace at 2:00 P.M. on @ FoxNews - Turn off the football for 15 minutes, Make America Great Again!</t>
  </si>
  <si>
    <t>https://twitter.com/realDonaldTrump/status/655807927182299137</t>
  </si>
  <si>
    <t>" @ DefendingtheUSA: @ realDonaldTrump @ FoxNews LOVED the brutal zinger against the Wall Street journal!!!"</t>
  </si>
  <si>
    <t>https://twitter.com/realDonaldTrump/status/655808654629826565</t>
  </si>
  <si>
    <t>" @ DefendingtheUSA: @ realDonaldTrump @ FoxNews LOVED the brutal zinger against the Wall Street Journal!!!"</t>
  </si>
  <si>
    <t>https://twitter.com/realDonaldTrump/status/655809417078775808</t>
  </si>
  <si>
    <t>It's amazing that some of the dumbest people on television work for the Wall Street Journal, in particular a real dope named Charles Lane!</t>
  </si>
  <si>
    <t>https://twitter.com/realDonaldTrump/status/655823759341940736</t>
  </si>
  <si>
    <t>Just reported by CNN that "the Trump halo effect" caused a record-shattering Democratic Debate rating of 15.3 million viewers. So true!</t>
  </si>
  <si>
    <t>https://twitter.com/realDonaldTrump/status/655830242691407872</t>
  </si>
  <si>
    <t>" @ AnnCoulter:He's right. Trump on 9/11 happening on Bush's watch: With my immigration policy, I doubt those ppl wld have been in the country</t>
  </si>
  <si>
    <t>https://twitter.com/realDonaldTrump/status/655830854653116420</t>
  </si>
  <si>
    <t>" @ AnnCoulter: Read this DJT full-p ad from 1989 and tell me DonaldTrump is a Johnny-Come-Lately "fake" conservative:pic.twitter.com/DBNIc3MIOl</t>
  </si>
  <si>
    <t>https://twitter.com/realDonaldTrump/status/655835969736806401</t>
  </si>
  <si>
    <t>" @ HardcoreRepub: @ kencampbell66 Dude, @ realDonaldTrump 's tactics are just on a level we've never seen before. https://twitter.com/HardcoreRepub/status/655831362457366528/photo/1pic.twitter.com/jXTWQLpRdM "</t>
  </si>
  <si>
    <t>https://twitter.com/realDonaldTrump/status/655836111290417153</t>
  </si>
  <si>
    <t>" @ UndEngel: @ realDonaldTrump @ AnnCoulter Couldn't have said it, better... Nothing "fake" about you, sir."</t>
  </si>
  <si>
    <t>https://twitter.com/realDonaldTrump/status/655837013116067840</t>
  </si>
  <si>
    <t>" @ Pappenjazz: An Incredibly Strong Interview Of @ realDonaldTrump @ FoxNewsSunday, Good Response IC Those @ FoxNews NaySayers dissapating!"</t>
  </si>
  <si>
    <t>https://twitter.com/realDonaldTrump/status/655853353793159168</t>
  </si>
  <si>
    <t>" @ American1st: @ ofccadjust @ AnnCoulter GW Bush was open borders like @ JebBush. TERRORISTS CAN COME ACROSS MEXICAN BORDER AT WILL!"</t>
  </si>
  <si>
    <t>https://twitter.com/realDonaldTrump/status/655853515546468353</t>
  </si>
  <si>
    <t>" @ muhfuck: @ BernieSanders Donald Trump is the only candidate for middle class America @ realDonaldTrump # Trump2016 # MakeAmericaGreatAgain"</t>
  </si>
  <si>
    <t>https://twitter.com/realDonaldTrump/status/655853642143113216</t>
  </si>
  <si>
    <t>" @ Tuvarkz: @ realDonaldTrump Can't Stump the Trump"</t>
  </si>
  <si>
    <t>https://twitter.com/realDonaldTrump/status/655854012193972228</t>
  </si>
  <si>
    <t>" @ MarcosTheJackal: @ realDonaldTrump @ d_seaman jebbush marcorubio: How could those two think they can compete with you. You are a legend.</t>
  </si>
  <si>
    <t>https://twitter.com/realDonaldTrump/status/655854090845618176</t>
  </si>
  <si>
    <t>" @ RD_2008: @ JebBush Quit Jeb Quit. Your poll is even lower than your apprentice Rubio. @ realDonaldTrump"</t>
  </si>
  <si>
    <t>https://twitter.com/realDonaldTrump/status/655855161160634369</t>
  </si>
  <si>
    <t>" @ Kellmat2: @ realDonaldTrump @ RD_2008 @ JebBush Jeb is no conservative in my book. Common core is a disaster."</t>
  </si>
  <si>
    <t>https://twitter.com/realDonaldTrump/status/655855629354029056</t>
  </si>
  <si>
    <t>"@tweet4upatriots: I believe @ realDonaldTrump can make AMERICA GREAT again # C2GTHR https://twitter.com/tweet4upatriots/status/655854996769120256/photo/1pic.twitter.com/vt0nIgBBmJ " Thank you!</t>
  </si>
  <si>
    <t>@tweet4upatriots @</t>
  </si>
  <si>
    <t>https://twitter.com/realDonaldTrump/status/655857881586270208</t>
  </si>
  <si>
    <t>Fox News Sunday With Chris Wallace will be re-broadcast on @ FoxNews at 6:00 P.M.</t>
  </si>
  <si>
    <t>https://twitter.com/realDonaldTrump/status/655870277365190656</t>
  </si>
  <si>
    <t>" @ paulferguson17: @ FoxNewsSunday @ realDonaldTrump @ JebBush @ FoxNews. Chris this is awesome what an interview. Go donald"</t>
  </si>
  <si>
    <t>https://twitter.com/realDonaldTrump/status/655870608199262208</t>
  </si>
  <si>
    <t>"@howddyd: @ FoxNewsSunday @ realDonaldTrump is correct u can't allow 1 woman 2 fain luv of house 2 get more $$$ holding up huge #'s of jobs."</t>
  </si>
  <si>
    <t>@howddyd @ @</t>
  </si>
  <si>
    <t>https://twitter.com/realDonaldTrump/status/655871118377644032</t>
  </si>
  <si>
    <t>" @ clar: @ GeorgeWill @ brithume The TV's made in SC are Element Electronics Come on guys. @ realDonaldTrump is right @ BretBaier # WakeUpAmerica"</t>
  </si>
  <si>
    <t>https://twitter.com/realDonaldTrump/status/655871274200211456</t>
  </si>
  <si>
    <t>" @ rdpaga: @ JebBush we were attacked on ur brothers watch. That's not safe. I have respect 4 GW but truth is no WMD in Iraq &amp; 911</t>
  </si>
  <si>
    <t>https://twitter.com/realDonaldTrump/status/655871361609564160</t>
  </si>
  <si>
    <t>" @ Karen05866992: @ realDonaldTrump @ FoxNews So far this is one of the BEST interviews with Trump.!!" Thank you.</t>
  </si>
  <si>
    <t>https://twitter.com/realDonaldTrump/status/655871585899950081</t>
  </si>
  <si>
    <t>" @ SongBird1154: Again SNL (10/17) exposes CarlyFiorina as failed CEO, an unwanted Senatorial candidate, &amp; GOD forbid next Prez # NTXForum"</t>
  </si>
  <si>
    <t>https://twitter.com/realDonaldTrump/status/655871886023331840</t>
  </si>
  <si>
    <t>" @ RebelCapsGal: @ realDonaldTrump THANK YOU for speaking out against Common Core and how horrible it is for kids!"</t>
  </si>
  <si>
    <t>https://twitter.com/realDonaldTrump/status/655872354921398272</t>
  </si>
  <si>
    <t>" @ BentleyforTrump: @FoxNewsDear Sir. Chris Wallace believes that you can be elected president.Great Great news for America! # Trump2016"</t>
  </si>
  <si>
    <t>https://twitter.com/realDonaldTrump/status/655872468544983040</t>
  </si>
  <si>
    <t>" @ rfscottga: @ realDonaldTrump @ FoxNews It was Excellent interview sir. May watch it again. Trump 2016"</t>
  </si>
  <si>
    <t>https://twitter.com/realDonaldTrump/status/655872635088318464</t>
  </si>
  <si>
    <t>"@traceclmbs82: @ FoxNews Pampered @ GeorgeWill who never had a real job has no problem w/USA losin jobs 2 foreign countries @ FoxNewsSunday"</t>
  </si>
  <si>
    <t>@traceclmbs82 @ @ @</t>
  </si>
  <si>
    <t>https://twitter.com/realDonaldTrump/status/655872816089333760</t>
  </si>
  <si>
    <t>" @ kathystone1221: @ realDonaldTrump @ FoxNews A must see. Trump is brilliant. as usual !!!! # MakeAmericaGreatAgain # TeamTrump # Trumptrain"</t>
  </si>
  <si>
    <t>https://twitter.com/realDonaldTrump/status/655873008456900609</t>
  </si>
  <si>
    <t>" @ PattiPav1: @ realDonaldTrump Great interview!" Thanks</t>
  </si>
  <si>
    <t>https://twitter.com/realDonaldTrump/status/655873324996763648</t>
  </si>
  <si>
    <t>" @ PattyDs50: @ FoxNews We want Donald !! Yah next president! # TrumpTrain # TrumpForPresident" We will all MAKE AMERICA GREAT AGAIN!</t>
  </si>
  <si>
    <t>https://twitter.com/realDonaldTrump/status/655873500792684544</t>
  </si>
  <si>
    <t>" @ Svingali: @ realDonaldTrump @ FoxNews Can't wait for @ megynkelly to jump on the TRUMP Train as Chris Wallace just did!" Won't happen!</t>
  </si>
  <si>
    <t>https://twitter.com/realDonaldTrump/status/655873696784084992</t>
  </si>
  <si>
    <t>" @ Justice41ca: @ realDonaldTrump @ FoxNews I'm watching it again right now in California"</t>
  </si>
  <si>
    <t>https://twitter.com/realDonaldTrump/status/655873728266543104</t>
  </si>
  <si>
    <t>" @ Karen05866992: @ realDonaldTrump @ FoxNews So far this is one of the BEST interviews with Trump.!!"</t>
  </si>
  <si>
    <t>https://twitter.com/realDonaldTrump/status/655878567243468801</t>
  </si>
  <si>
    <t>Best thing my supporters can do if you don't like the way @ megynkelly and her puppets unfairly treat "us" is don't watch her show!</t>
  </si>
  <si>
    <t>https://twitter.com/realDonaldTrump/status/655895541440749568</t>
  </si>
  <si>
    <t>" @ ConserveCast: The Definition of a Pretentious Establishment Henchman is @ GeorgeWill . He is such a sourpuss, HATES @ realDonaldTrump</t>
  </si>
  <si>
    <t>https://twitter.com/realDonaldTrump/status/655895891161784320</t>
  </si>
  <si>
    <t>" @ ChefMama32: @ realDonaldTrump Good interview with Chris! Chris even gave you a thumbs up for POTUS"</t>
  </si>
  <si>
    <t>https://twitter.com/realDonaldTrump/status/655896489223430145</t>
  </si>
  <si>
    <t>" @ rikemohome: @ GeorgeWill @ FoxNewsSunday George is full of Crap SC Element TV's Are CHINESE MADE. http://thinkprogress.org/economy/2014/11/12/3591517/element-electronics-walmart-made-in-america/ ‚Ä¶ WHAT A LIAR!!"</t>
  </si>
  <si>
    <t>https://twitter.com/realDonaldTrump/status/655896716206542848</t>
  </si>
  <si>
    <t>" @ Crowebar_67: @ megynkelly Been boycotting her since 1st debate Mr. Trump and so have plenty of other decent people. Ratings R going down</t>
  </si>
  <si>
    <t>https://twitter.com/realDonaldTrump/status/655903709063352320</t>
  </si>
  <si>
    <t>" @ vbonina: @ ConserveCast @ GeorgeWill why does Fox even talk to Will? He is clueless and doesn't represent what our party is about."</t>
  </si>
  <si>
    <t>https://twitter.com/realDonaldTrump/status/655904036328226816</t>
  </si>
  <si>
    <t>"@Weaverinc31: The problem is @ MittRomney was a weak establishment candidate who couldn't even turn out the base. Weak at best!"</t>
  </si>
  <si>
    <t>@Weaverinc31 @</t>
  </si>
  <si>
    <t>https://twitter.com/realDonaldTrump/status/655905312667475968</t>
  </si>
  <si>
    <t>" @ lwentzel1: Link of the day! Most popular link among people I follow is http://ln.is/www.youtube.com/i6AxK ‚Ä¶ by @ realDonaldTrump"</t>
  </si>
  <si>
    <t>https://twitter.com/realDonaldTrump/status/655905601919295488</t>
  </si>
  <si>
    <t>" @ theratzpack: @ Svingali @ FoxNews @ megynkelly i don't care if she jumps on the train .be gr8 if she were just FAIR and BALANCED"</t>
  </si>
  <si>
    <t>https://twitter.com/realDonaldTrump/status/655905754717757440</t>
  </si>
  <si>
    <t>"@JulesSiscoe: We finally have a voice with @ realDonaldTrump! # VoteTrump # CoalitionForTrump # CitizensForTrump"</t>
  </si>
  <si>
    <t>@JulesSiscoe @</t>
  </si>
  <si>
    <t>https://twitter.com/realDonaldTrump/status/655907035331108864</t>
  </si>
  <si>
    <t>" @ SweetFreedom29: Hey @ realDonaldTrump --&gt; FLASHBACK: Jeb Bush Admitted ‚ÄòLeaky‚Äô Immigration Led to 9/11 http://bit.ly/1Rj39Uf # tcot" WOW!</t>
  </si>
  <si>
    <t>https://twitter.com/realDonaldTrump/status/655907128629174272</t>
  </si>
  <si>
    <t>" @ TMoody: @ realDonaldTrump @ megynkelly why would I watch ANYONE who trusted THIS GUY with nuclear codes? @ JebBush https://twitter.com/TMoody/status/655902959172255745/photo/1pic.twitter.com/FsHOXrj6cV "</t>
  </si>
  <si>
    <t>https://twitter.com/realDonaldTrump/status/655908821160738816</t>
  </si>
  <si>
    <t>" @ aldeguer_elsa: @ American1st @ ofccadjust @ AnnCoulter @ JebBush HISPANICS UNITED TO MAKE AMERICA GREAT AGAIN # Trump pic.twitter.com/P5Oh6fhMIa"</t>
  </si>
  <si>
    <t>https://twitter.com/realDonaldTrump/status/655909497332998144</t>
  </si>
  <si>
    <t>"@joshdill64: Our passion for @ realDonaldTrump is amazing! https://twitter.com/Italians4Trump/status/655907686970732544 ‚Ä¶"</t>
  </si>
  <si>
    <t>@joshdill64 @</t>
  </si>
  <si>
    <t>https://twitter.com/realDonaldTrump/status/656100109386674176</t>
  </si>
  <si>
    <t>It's really cold outside, they are calling it a major freeze, weeks ahead of normal. Man, we could use a big fat dose of global warming!</t>
  </si>
  <si>
    <t>https://twitter.com/realDonaldTrump/status/656101621538148352</t>
  </si>
  <si>
    <t>Jeb is fighting to defend a catastrophic event. I am fighting to make sure it doesn't happen again.Jeb is too soft-we need tougher &amp; sharper</t>
  </si>
  <si>
    <t>https://twitter.com/realDonaldTrump/status/656144381993463808</t>
  </si>
  <si>
    <t>Bruce Willis wearing my hat on @ FallonTonight last Friday-pic.twitter.com/d2PlEBk3m2</t>
  </si>
  <si>
    <t>https://twitter.com/realDonaldTrump/status/656163473034997761</t>
  </si>
  <si>
    <t>NEW POLL: Trump Blue Collar Support highest since FDR in 1930s--WOW! http://prntly.com/blog/2015/10/17/shock-poll-trump-blue-collar-support-highest-since-fdr-in-1930s/ ‚Ä¶</t>
  </si>
  <si>
    <t>https://twitter.com/realDonaldTrump/status/656166351334150146</t>
  </si>
  <si>
    <t>Interesting reading re September 11thhttp://www.nytimes.com/2012/09/11/opinion/the-bush-white-house-was-deaf-to-9-11-warnings.html?_r=0 ‚Ä¶</t>
  </si>
  <si>
    <t>https://twitter.com/realDonaldTrump/status/656188344334987264</t>
  </si>
  <si>
    <t>Via @ IBTimes: "Under Fire From Donald Trump, Jeb Bush Focuses On 9/11 Even Though Hijackers Got Florida Licenses"http://www.ibtimes.com/under-fire-donald-trump-jeb-bush-focuses-911-even-though-hijackers-got-florida-2146486 ‚Ä¶</t>
  </si>
  <si>
    <t>https://twitter.com/realDonaldTrump/status/656206091643174913</t>
  </si>
  <si>
    <t>See, the attack very possibly could have been stopped. We need real leadership and vision.http://www.buzzfeed.com/andrewkaczynski/over-a-year-before-911-trump-wrote-of-terror-threat-with-rem#.jqGL4JMjk ‚Ä¶</t>
  </si>
  <si>
    <t>https://twitter.com/realDonaldTrump/status/656258688970264577</t>
  </si>
  <si>
    <t>Tonight's official count--7,943. An all time record for the Anderson Civic Center in SC! Thanks! # Trump2016pic.twitter.com/bMJcymz1Qp</t>
  </si>
  <si>
    <t>https://twitter.com/realDonaldTrump/status/656302157294116864</t>
  </si>
  <si>
    <t>" @ cb_beach_bum: Great job @ seanhannity you slayed Mr. Sanchez with the # truth thx 4 defending @ realDonaldTrump https://twitter.com/seanhannity/status/656297811869233152 ‚Ä¶"</t>
  </si>
  <si>
    <t>https://twitter.com/realDonaldTrump/status/656302265813352448</t>
  </si>
  <si>
    <t>" @ marcoinjersey: I think America had enough of the faking and is ready for someone REAL just look at @ realdonaldtrump.</t>
  </si>
  <si>
    <t>https://twitter.com/realDonaldTrump/status/656302737685139461</t>
  </si>
  <si>
    <t>" @ Trump4potusplz: Had to join Twitter for the first time just to support Donald @ realDonaldTrump . TRUMP 2016" Great!</t>
  </si>
  <si>
    <t>https://twitter.com/realDonaldTrump/status/656302930535055360</t>
  </si>
  <si>
    <t>" @ nickmichaels12: Since late July 2015, DJT consistently been the front-runner in public opinion polls for the Republican Party nomination.</t>
  </si>
  <si>
    <t>https://twitter.com/realDonaldTrump/status/656303238610886656</t>
  </si>
  <si>
    <t>" @ Mike350Zdriver: Many Hispanics agree with @ realDonaldTrump on enforcing the border Trump for President http://www.donaldjtrump.com/news/many-hispanics-agree-with-donald-trump-on-enforcing-the-border ‚Ä¶"</t>
  </si>
  <si>
    <t>https://twitter.com/realDonaldTrump/status/656545044896288768</t>
  </si>
  <si>
    <t>Bill Clinton wants to # MakeAmericaGreatAgain https://instagram.com/p/9Ef2iOmhax/</t>
  </si>
  <si>
    <t>https://twitter.com/realDonaldTrump/status/656552335074836481</t>
  </si>
  <si>
    <t>I will be on @ seanhannity tonight at 10 PM @ FoxNews. # Hannity</t>
  </si>
  <si>
    <t>https://twitter.com/realDonaldTrump/status/656553742859374592</t>
  </si>
  <si>
    <t>Lots of great new polls--big leads! http://www.politico.com/story/2015/10/poll-gop-2016-carly-fiorina-support-low-donald-trump-leads-214946 ‚Ä¶ http://www.cnn.com/2015/10/20/politics/poll-donald-trump-ben-carson-gop/index.html ‚Ä¶http://onpolitics.usatoday.com/2015/10/20/republican-power-rankings-trump/ ‚Ä¶</t>
  </si>
  <si>
    <t>https://twitter.com/realDonaldTrump/status/656556069062332416</t>
  </si>
  <si>
    <t>"Donald Trump tops Franklin-Pierce/Herald poll at 28 percent in N.H." http://www.bostonherald.com/news_opinion/local_coverage/herald_bulldog/2015/10/donald_trump_tops_franklin_pierceherald_poll_at ‚Ä¶</t>
  </si>
  <si>
    <t>https://twitter.com/realDonaldTrump/status/656557928229576706</t>
  </si>
  <si>
    <t>Both Aberdeen and Turnberry in Scotland, and the soon to open Doonbeg in Ireland, blow Bandon Dunes away. Bandon is a toy by comparison!</t>
  </si>
  <si>
    <t>https://twitter.com/realDonaldTrump/status/656620425334693892</t>
  </si>
  <si>
    <t>" @ Trekwolf164: @wbtonyturner @ RadioFreeTom @ realDonaldTrump no magic just cut off USA aid money to Mex until cost is recovered.Simple really</t>
  </si>
  <si>
    <t>@ @wbtonyturner @ @</t>
  </si>
  <si>
    <t>https://twitter.com/realDonaldTrump/status/656622228495290368</t>
  </si>
  <si>
    <t>I will be interviewed on @ seanhannity tonight at 10:00. You will find it very interesting (I hope). Enjoy!</t>
  </si>
  <si>
    <t>https://twitter.com/realDonaldTrump/status/656626381774651392</t>
  </si>
  <si>
    <t>. @ KarlRove Had my best day ever in the polls, one had me at 41% - Morning Consult. Boston Globe, Monmouth, NBC and CNN all great. More!</t>
  </si>
  <si>
    <t>https://twitter.com/realDonaldTrump/status/656626835623555072</t>
  </si>
  <si>
    <t>" @ PatriotByGod: @ GSamUSA1 @ Carolde @ realDonaldTrump Trumps new VA plan will solidify Vets. Support of Trump" I love the VETS.</t>
  </si>
  <si>
    <t>https://twitter.com/realDonaldTrump/status/656627428094312449</t>
  </si>
  <si>
    <t>" @ Portosj81J: @ realDonaldTrump # Trump2016 # Trump hits his highest poll number yet; # Carson, # Rubio make small gainshttp://dailym.ai/1GfaG6p</t>
  </si>
  <si>
    <t>https://twitter.com/realDonaldTrump/status/656631057832411137</t>
  </si>
  <si>
    <t>"@GirlDayTrader: Our new President will provide something we've never had before. # TRUTH even if it hurts. # Trump pic.twitter.com/lZFolvR38a"</t>
  </si>
  <si>
    <t>https://twitter.com/realDonaldTrump/status/656635656404377600</t>
  </si>
  <si>
    <t>. @ seanhannity at 10:00.</t>
  </si>
  <si>
    <t>https://twitter.com/realDonaldTrump/status/656638792426762240</t>
  </si>
  <si>
    <t>" @ btodd539: @ seanhannity Now they are All saying Donald really Could Be President! I Knew This from Start! We ALL must work together!"</t>
  </si>
  <si>
    <t>https://twitter.com/realDonaldTrump/status/656638895388565506</t>
  </si>
  <si>
    <t>"@AshlieJuliard: @ KarlRove @ realDonaldTrump Trump is the only candidate that I've ever been excited about # SomethingSpecialIsHappening"</t>
  </si>
  <si>
    <t>@AshlieJuliard @ @</t>
  </si>
  <si>
    <t>https://twitter.com/realDonaldTrump/status/656662886958395392</t>
  </si>
  <si>
    <t>I will be interviewed on @ GMA Good Morning America tomorrow at 7:00 A.M. Big new ABC poll coming out - I hope I do well!</t>
  </si>
  <si>
    <t>https://twitter.com/realDonaldTrump/status/656663478321684480</t>
  </si>
  <si>
    <t>. @ MonicaCrowley you were GREAT on @ seanhannity tonight. Thank you for the nice words!</t>
  </si>
  <si>
    <t>https://twitter.com/realDonaldTrump/status/656669360208150528</t>
  </si>
  <si>
    <t>"@ansun_sayavong: Your opponents have no idea what they're dealing with. Sun Tzu would be very proud. You are a tactical genius. # artofwar"</t>
  </si>
  <si>
    <t>https://twitter.com/realDonaldTrump/status/656670076314230784</t>
  </si>
  <si>
    <t>" @ saadvisory: @ realDonaldTrump Donald keep fighting - you are the only hope for America!</t>
  </si>
  <si>
    <t>https://twitter.com/realDonaldTrump/status/656671403576553473</t>
  </si>
  <si>
    <t>"@blewthebigone: The establishment can try all they want to keep @ realDonaldTrump from winning. They are not stronger than we the people!!"</t>
  </si>
  <si>
    <t>https://twitter.com/realDonaldTrump/status/656671926300057600</t>
  </si>
  <si>
    <t>" @ OUSoonerManiac: We are looking forward to meeting you at your rally in Burlington, Iowa tomorrow! # MakeAmericaGreatAgain" See you there!</t>
  </si>
  <si>
    <t>https://twitter.com/realDonaldTrump/status/656672046244610048</t>
  </si>
  <si>
    <t>" @ aaron_athman: @ realDonaldTrump first time I can ever vote and you've got mine! I want to make America great again!!!" FANTASTIC!</t>
  </si>
  <si>
    <t>https://twitter.com/realDonaldTrump/status/656672410025009152</t>
  </si>
  <si>
    <t>"@EricSjursen: @ FoxNews @ SheriffClarke @ MonicaCrowley There you go! Everyone loves Donald Trump bcuz he's the real thing, not a politician"</t>
  </si>
  <si>
    <t>@EricSjursen @ @ @</t>
  </si>
  <si>
    <t>https://twitter.com/realDonaldTrump/status/656672509606150144</t>
  </si>
  <si>
    <t>" @ ccorreia401: @ realDonaldTrump @blewthebigone well said. We the people want the truth. We the people want to make America great again."</t>
  </si>
  <si>
    <t>https://twitter.com/realDonaldTrump/status/656672675474075648</t>
  </si>
  <si>
    <t>" @ Chocolate3Way: I have never loved a candidate as much as I love @ realDonaldTrump, I can't wait for him to make America great again!" Nice!</t>
  </si>
  <si>
    <t>https://twitter.com/realDonaldTrump/status/656672809737932800</t>
  </si>
  <si>
    <t>" @ AliceCarozza: @ realDonaldTrump You were so much better than Jeb on Hannity. So Great and presidential. I'm happy this was discussed."</t>
  </si>
  <si>
    <t>https://twitter.com/realDonaldTrump/status/656678059098165248</t>
  </si>
  <si>
    <t>" @ piersmorgan: Donald Trump still dominating all polls, debate, cable news, gossip...everything. The GOP nomination is his, he rarely loses!</t>
  </si>
  <si>
    <t>https://twitter.com/realDonaldTrump/status/656680741577838594</t>
  </si>
  <si>
    <t>" @ printingsharon: @ realDonaldTrump Never been so excited about voting for a candidate since I voted for Reagan"</t>
  </si>
  <si>
    <t>https://twitter.com/realDonaldTrump/status/656681001725378560</t>
  </si>
  <si>
    <t>. @ GMA at 7:00 A.M.</t>
  </si>
  <si>
    <t>https://twitter.com/realDonaldTrump/status/656781160421421056</t>
  </si>
  <si>
    <t>Just out: Boston Herald/Franklin Pierce Poll N.H. TRUMP 28 (up 10) CARSON 16 BUSH 9 RUBIO 6 CRUZ 5 Press will say they are surging!</t>
  </si>
  <si>
    <t>https://twitter.com/realDonaldTrump/status/656782396264722432</t>
  </si>
  <si>
    <t>I will be interviewed on @ GMA Good Morning America at 7:00 A.M. @ ABC will be announcing new poll numbers. MAKE AMERICA GREAT AGAIN!</t>
  </si>
  <si>
    <t>https://twitter.com/realDonaldTrump/status/656790380550180864</t>
  </si>
  <si>
    <t>" @ dcexaminer: Rasmussen: @ realDonaldTrump now beats @ HillaryClinton 38%-36% nationally http://washex.am/1GRVdDU pic.twitter.com/1BAPAKad62"</t>
  </si>
  <si>
    <t>https://twitter.com/realDonaldTrump/status/656795360900333568</t>
  </si>
  <si>
    <t>New poll by ABC News/Washington Post TRUMP 32 CARSON 22 RUBIO 10 BUSH 7 Wow, how will the media put a negative spin on this one?</t>
  </si>
  <si>
    <t>https://twitter.com/realDonaldTrump/status/656833535383314432</t>
  </si>
  <si>
    <t>. @ TrumpToronto was just voted the #1 hotel in Canada in Conde Nast Traveler‚Äôs prestigious Reader‚Äôs Choice Awardshttp://www.cntraveler.com/readers-choice-awards/2015/canada/top-hotels-in-canada-not-including-vancouver-readers-choice-awards-2015 ‚Ä¶</t>
  </si>
  <si>
    <t>https://twitter.com/realDonaldTrump/status/656867965028143104</t>
  </si>
  <si>
    <t>The great workers who just completed the skylight at Trump International Hotel, D.C. (Old Post Office) https://instagram.com/p/9Gy1J7mhWD/</t>
  </si>
  <si>
    <t>https://twitter.com/realDonaldTrump/status/656883793354182657</t>
  </si>
  <si>
    <t>I think Joe Biden made correct decision for him &amp; his family. Personally, I would rather run against Hillary because her record is so bad.</t>
  </si>
  <si>
    <t>https://twitter.com/realDonaldTrump/status/656914444400861184</t>
  </si>
  <si>
    <t>"@i_am__tyler @ MichaelCohen212 I can promise you the only reason I watched the democrat's debate is because of @ realDonaldTrump"</t>
  </si>
  <si>
    <t>@i_am__tyler @ @</t>
  </si>
  <si>
    <t>https://twitter.com/realDonaldTrump/status/656937648502775809</t>
  </si>
  <si>
    <t>Can u believe that Jeb Bush‚Äôs campaign manager is in Berlin, Germany looking for money? What‚Äôs he giving to Germany?http://t.usnews.com/Zee006</t>
  </si>
  <si>
    <t>https://twitter.com/realDonaldTrump/status/657038182589054976</t>
  </si>
  <si>
    <t>" @ USATrustTrump: WOW! The More Opponents Push The Higher The # Trump2016 Reach! Keep Pushing DEMS And Jealous GOPs! https://twitter.com/SoCal4Trump/status/657030330256240640 ‚Ä¶"</t>
  </si>
  <si>
    <t>https://twitter.com/realDonaldTrump/status/657039630072684549</t>
  </si>
  <si>
    <t>" @ carrillo_pete: @ realDonaldTrump people are for you # Trump2016 keep up the good work and we will win this and # MakeAmericaGreatAgain"</t>
  </si>
  <si>
    <t>https://twitter.com/realDonaldTrump/status/657228886007263233</t>
  </si>
  <si>
    <t>"Trump Nears 100 days on Top" via The Hillhttp://thehill.com/homenews/campaign/257697-trump-nears-100-days-on-top ‚Ä¶</t>
  </si>
  <si>
    <t>https://twitter.com/realDonaldTrump/status/657231408813993984</t>
  </si>
  <si>
    <t># ChrisWallace, who interviewed me on Sunday, had his highest ratings since Feb of '09. Congratulations!http://deadline.com/2015/10/donald-trump-chris-wallace-fox-news-sundays-record-ratings-1201590807/ ‚Ä¶</t>
  </si>
  <si>
    <t>https://twitter.com/realDonaldTrump/status/657235829413289984</t>
  </si>
  <si>
    <t>" @ toddinwichita @ realDonaldTrump Hillary is doing a HORRIBLE job at # BenghaziHearings reading from the script. # pathetic . She is no leader"</t>
  </si>
  <si>
    <t>https://twitter.com/realDonaldTrump/status/657238490476843008</t>
  </si>
  <si>
    <t>Joe, thanks for not running! https://instagram.com/p/9JbU4NGhYH/</t>
  </si>
  <si>
    <t>https://twitter.com/realDonaldTrump/status/657270071979585536</t>
  </si>
  <si>
    <t>The young intern who accidentally did a Retweet apologizes.</t>
  </si>
  <si>
    <t>https://twitter.com/realDonaldTrump/status/657298874869096448</t>
  </si>
  <si>
    <t>" @ dpdax @ realDonaldTrump Thanks for standing for Vets Take care of those that give so much"</t>
  </si>
  <si>
    <t>https://twitter.com/realDonaldTrump/status/657341570576994304</t>
  </si>
  <si>
    <t>" @ MiamiHerald: For Donald Trump, South Florida makes it rain ‚Äî dollars, that is http://hrld.us/1kxkHlt pic.twitter.com/nz5QTpsktk" Very nice</t>
  </si>
  <si>
    <t>https://twitter.com/realDonaldTrump/status/657342531034812416</t>
  </si>
  <si>
    <t>" @ ThomaOlivia: Donald Trump Hands ‚ÄòFox News Sunday‚Äô Its Biggest # Crowd In 6 Years http://toptid.us/c3tg7 https://twitter.com/ThomaOlivia/status/657328424034283520/photo/1pic.twitter.com/oEh5cVJCFa " Great!</t>
  </si>
  <si>
    <t>https://twitter.com/realDonaldTrump/status/657350474216177664</t>
  </si>
  <si>
    <t>" @ autumnandews08: @ KatrinaPierson @ AnnCoulter @ MichaelCohen212 Trump blows them all away! He's our next president! # Trump2016"</t>
  </si>
  <si>
    <t>https://twitter.com/realDonaldTrump/status/657421826067451904</t>
  </si>
  <si>
    <t>"@Ir0nSpirit: Can't wait for you to take the White House. Our country will once again be strong! Sorry JebBush, but you got no chance!"</t>
  </si>
  <si>
    <t>https://twitter.com/realDonaldTrump/status/657604588112117760</t>
  </si>
  <si>
    <t>Remember, official campaign merchandise (hats, apparel etc.) can only be bought at http://www.donaldjtrump.com . Be careful, don't get ripped-off</t>
  </si>
  <si>
    <t>https://twitter.com/realDonaldTrump/status/657697318792220673</t>
  </si>
  <si>
    <t>So nice of @ Cher--- greatly appreciated!http://thehill.com/blogs/in-the-know/257914-cher-trump-a-giant-among-2016-gop ‚Ä¶</t>
  </si>
  <si>
    <t>https://twitter.com/realDonaldTrump/status/657761817196933121</t>
  </si>
  <si>
    <t>Crowd was amazing tonight at Trump National Doral in Miami. Love and excitement in the ballroom. Tomorrow at noon in Jacksonville!</t>
  </si>
  <si>
    <t>https://twitter.com/realDonaldTrump/status/657762279337930753</t>
  </si>
  <si>
    <t>" @ revernisfeed191: Donald Trump Hands ‚ÄòFox News Sunday‚Äô Its Biggest # Crowd In 6 Years http://toptidings.net/donald-trump-hands-fox-news-sunday-its-biggest-crowd-in-6-years/?utm_source=3396 ‚Ä¶ https://twitter.com/revernisfeed191/status/657762041503965184/photo/1pic.twitter.com/7nVSy7St9W "</t>
  </si>
  <si>
    <t>https://twitter.com/realDonaldTrump/status/657870860368355328</t>
  </si>
  <si>
    <t>" @ cher: Never thought I‚Äôd Say‚Ä¶Donald Trump is a Giant Among Gop front runners cruz=devil rubio=RAGE AGAINST WOMEN carson=JUST TELL ME WHY</t>
  </si>
  <si>
    <t>https://twitter.com/realDonaldTrump/status/657872668063059968</t>
  </si>
  <si>
    <t>" @ Tony_Leers: Hillary Clinton is a deceitful career politician, Donald Trump is a no-nonsense billionaire businesses man...pick one.."</t>
  </si>
  <si>
    <t>https://twitter.com/realDonaldTrump/status/657872723515953153</t>
  </si>
  <si>
    <t>" @ oshack: A surprising number of Republicans think Donald Trump is their best hope in 2016 http://wpo.st/9pwg0 "</t>
  </si>
  <si>
    <t>https://twitter.com/realDonaldTrump/status/657873715074637825</t>
  </si>
  <si>
    <t>" @ santiagos58: YouGov National Poll Donald Trump Continues To Dominate Field With All Demographics. The Last Refugehttp://theconservativetreehouse.com/2015/10/14/yougov-national-poll-donald-trump-continues-to-dominate-field-with-all-demographics/ ‚Ä¶</t>
  </si>
  <si>
    <t>https://twitter.com/realDonaldTrump/status/657874117849432064</t>
  </si>
  <si>
    <t>" @ HuffPostEnt: Donald Trump to host "Saturday Night Live" http://huff.to/1L9ZmY2 pic.twitter.com/MBTRL47Nko"</t>
  </si>
  <si>
    <t>https://twitter.com/realDonaldTrump/status/657884265322008576</t>
  </si>
  <si>
    <t>Massive crowds already forming in Jacksonville - will be and incredible day - 12 noon! MAKE AMERICA GREAT AGAIN!</t>
  </si>
  <si>
    <t>https://twitter.com/realDonaldTrump/status/657916019051241472</t>
  </si>
  <si>
    <t>Leaving for Jacksonville now. See you there! Miami was great.</t>
  </si>
  <si>
    <t>https://twitter.com/realDonaldTrump/status/657956250928459776</t>
  </si>
  <si>
    <t>Saying goodbye to some of my great workers at @ TrumpDoral in Miami. https://instagram.com/p/9OhpvJmhfB/</t>
  </si>
  <si>
    <t>https://twitter.com/realDonaldTrump/status/657985569721622529</t>
  </si>
  <si>
    <t>Just finished speaking in Jacksonville, Florida. Incredible crowd, fantastic people. Thank you!</t>
  </si>
  <si>
    <t>https://twitter.com/realDonaldTrump/status/658005071188348932</t>
  </si>
  <si>
    <t>Will be doing a sit down interview with @ JakeTapper @ CNN on Sunday morning at 9:00. Tough questions and hopefully very good answers!</t>
  </si>
  <si>
    <t>https://twitter.com/realDonaldTrump/status/658005199961894912</t>
  </si>
  <si>
    <t>I will be doing the @ TodayShow live from New Hampshire at 7am on Monday morning. # TrumpToday</t>
  </si>
  <si>
    <t>https://twitter.com/realDonaldTrump/status/658005322708164608</t>
  </si>
  <si>
    <t>Expecting a great crowd of amazing people. Questions will be live! # TrumpToday</t>
  </si>
  <si>
    <t>https://twitter.com/realDonaldTrump/status/658020812620984320</t>
  </si>
  <si>
    <t>. @ JebBush is totally lost -- he spends too much time managing the bloated staff of his campaign &amp; not enough talking about America's future.</t>
  </si>
  <si>
    <t>https://twitter.com/realDonaldTrump/status/658020994506997760</t>
  </si>
  <si>
    <t>. @ JebBush had a tiny 300 person crowd at Senator Tim Scott's forum. I had thousands, and they had real passion!pic.twitter.com/osBW3TM4UO</t>
  </si>
  <si>
    <t>https://twitter.com/realDonaldTrump/status/658021218847715328</t>
  </si>
  <si>
    <t>. @ JebBush is slashing campaign salaries, people making millions. If he can't manage his campaign, how can he manage our countries finances?</t>
  </si>
  <si>
    <t>https://twitter.com/realDonaldTrump/status/658062719220850688</t>
  </si>
  <si>
    <t>" @ BeverlySimcic: TRUMP: JEB BUSH HAS NO MONEY, HE'S MEETING WITH MOMMY AND DADDY- CAN'T RUN HIS OWN CAMPAIGN http://www.breitbart.com/2016-presidential-race/2015/10/24/donald-trump-mocks-jeb-bush-for-meeting-with-mommy-and-daddy-to-boost-campaign/ ‚Ä¶"</t>
  </si>
  <si>
    <t>https://twitter.com/realDonaldTrump/status/658064257280581633</t>
  </si>
  <si>
    <t>" @ HankCampbell: Democrats seem to be more interested in Donald Trump than Hillary Clinton.</t>
  </si>
  <si>
    <t>https://twitter.com/realDonaldTrump/status/658110053103325185</t>
  </si>
  <si>
    <t>" @ bravehart60: 20 Reasons Why It Should Be Donald Trump in 2016 http://bit.ly/1kxeaHy via @BreitbartNewsl" A.J., thank you, soooo nice!</t>
  </si>
  <si>
    <t>https://twitter.com/realDonaldTrump/status/658121980214910976</t>
  </si>
  <si>
    <t>While Jeb Bush is cutting staff and salaries, after having paid ridiculous amounts of money, why did he pay so much in the first place?</t>
  </si>
  <si>
    <t>https://twitter.com/realDonaldTrump/status/658122202076815360</t>
  </si>
  <si>
    <t>" @ politicalwire:‚ÄúBush has no money, he‚Äôs meeting today with mommy and daddy, and they‚Äôre working on his campaign." http://politicalwire.com/2015/10/24/trump-quote-of-the-day-72/ ‚Ä¶"</t>
  </si>
  <si>
    <t>https://twitter.com/realDonaldTrump/status/658123832264404992</t>
  </si>
  <si>
    <t>" @ christotepis: Donald Trump Leads in Expectations, Shows Strength on Attributes (POLL) - ABC News - http://abcn.ws/1GSAnUU via @ ABC"</t>
  </si>
  <si>
    <t>https://twitter.com/realDonaldTrump/status/658124513767464961</t>
  </si>
  <si>
    <t>" @ Bane1349: They ALL Want Jobs and a Bright Future. They KNOW Donald Trump is the one and only choice to make that A REALITY!</t>
  </si>
  <si>
    <t>https://twitter.com/realDonaldTrump/status/658126742880702464</t>
  </si>
  <si>
    <t>"@JaredChristophr: Donald Trump is the only person that can make this country great again @ realDonaldTrump" I fully agree!</t>
  </si>
  <si>
    <t>@JaredChristophr @</t>
  </si>
  <si>
    <t>https://twitter.com/realDonaldTrump/status/658127605141479424</t>
  </si>
  <si>
    <t>" @ aviv1818: Trumpachusetts: Donald Trump Tops Poll of Bay State Voters: http://www.bostonmagazine.com/news/blog/2015/10/22/donald-trumps-lead-is-yuuuuuge/#.VixO0JZ3gf9.twitter@CNN ‚Ä¶ @ foxnewspolitics AC360" Thanks, great news</t>
  </si>
  <si>
    <t>@ @CNN @</t>
  </si>
  <si>
    <t>https://twitter.com/realDonaldTrump/status/658132443413762048</t>
  </si>
  <si>
    <t>" @ voxdotcom: Trump has figured out Jeb Bush's greatest weakness as a candidate, and it's not his energy level http://bit.ly/1XfIMLI "</t>
  </si>
  <si>
    <t>https://twitter.com/realDonaldTrump/status/658225041864269824</t>
  </si>
  <si>
    <t>" @ agreatimage: @ realDonaldTrump Can ANY Democrat or Republican fix this country except Trump? NOT A CHANCE!! # Trump2016 # ElectTrump"</t>
  </si>
  <si>
    <t>https://twitter.com/realDonaldTrump/status/658228642145808384</t>
  </si>
  <si>
    <t>I will be doing a major sit down interview on State of the Union With Jake Tapper at 9:00 A.M. on @ CNN. Enjoy!</t>
  </si>
  <si>
    <t>https://twitter.com/realDonaldTrump/status/658229361150136321</t>
  </si>
  <si>
    <t>" @ EasyEarl: Doug Ross @Journal: AWESOME: Donald Trump Blessed by Black, White Pastors and Rabbis http://directorblue.blogspot.com/2015/10/awesome-donald-trump-blessed-by-black.html ‚Ä¶ via @ directorblue</t>
  </si>
  <si>
    <t>@ @Journal @</t>
  </si>
  <si>
    <t>https://twitter.com/realDonaldTrump/status/658230686642524160</t>
  </si>
  <si>
    <t>This is just not the right time for Jeb Bush. His campaign is in total disarray, too much staff being paid way too much money = U.S. GOVT.</t>
  </si>
  <si>
    <t>https://twitter.com/realDonaldTrump/status/658232385604071424</t>
  </si>
  <si>
    <t>" @ katiesinex: 20 Reasons Why It Should Be Donald Trump in 2016 http://bit.ly/1kxeaHy " Wow, so nice!</t>
  </si>
  <si>
    <t>https://twitter.com/realDonaldTrump/status/658232622276071424</t>
  </si>
  <si>
    <t>" @ LandmanMarius: @ realDonaldTrump AUSTRALIA SUPPORTS DONALD TRUMP. Please immigrate to Australia and make Aussie great as well." Cute!</t>
  </si>
  <si>
    <t>https://twitter.com/realDonaldTrump/status/658241163137257473</t>
  </si>
  <si>
    <t>A big POLL will be announced this morning on @ CBSNews Face The Nation. I wonder if I do well if the press will report the results? Doubt it</t>
  </si>
  <si>
    <t>https://twitter.com/realDonaldTrump/status/658245364932325376</t>
  </si>
  <si>
    <t>I spell out some of the differences between Ben Carson and myself at 9:00 A.M. on @ CNN @ jaketapper. Ben is very weak on illegal immigration.</t>
  </si>
  <si>
    <t>https://twitter.com/realDonaldTrump/status/658246911753920512</t>
  </si>
  <si>
    <t>Ben Carson has never created a job in his life (well, maybe a nurse). I have created tens of thousands of jobs, it's what I do.</t>
  </si>
  <si>
    <t>https://twitter.com/realDonaldTrump/status/658270044598702080</t>
  </si>
  <si>
    <t>Watch @ CNN at 9:00 A.M. @ jaketapper. Then interviewed on @ ABC @ GStephanopoulos at 10:00 A.M. and then, at 10:30 A.M., watch Face The Nation.</t>
  </si>
  <si>
    <t>https://twitter.com/realDonaldTrump/status/658277066287226880</t>
  </si>
  <si>
    <t>Big poll comes out today on Face The Nation at 10:30 on @ CBSNews.</t>
  </si>
  <si>
    <t>https://twitter.com/realDonaldTrump/status/658278986397720576</t>
  </si>
  <si>
    <t>" @ russia890: @ CNNPolitics @ realDonaldTrump Trump is the smartest of all. My comment is non partisan. I heard everybody n im on Trump side."</t>
  </si>
  <si>
    <t>https://twitter.com/realDonaldTrump/status/658280843731931136</t>
  </si>
  <si>
    <t>" @ ron_fournier: . @ realDonaldTrump rightly denounces Super PAC-driven campaign $ system. Another example of how DC deserves this guy" Great!</t>
  </si>
  <si>
    <t>https://twitter.com/realDonaldTrump/status/658287525841248257</t>
  </si>
  <si>
    <t>"@MachadoKirk: @ StrengthenTheUS @ realDonaldTrump Carson is not a nice guy. He knows his SuperPAC throws Mud on Trump 24/7 # ActingMeek"</t>
  </si>
  <si>
    <t>@MachadoKirk @ @</t>
  </si>
  <si>
    <t>https://twitter.com/realDonaldTrump/status/658289373994160128</t>
  </si>
  <si>
    <t>Watch my interview on @ CBSNews Face The Nation now and, also, the new CBS POLLS which, if good for me, the media won't report!</t>
  </si>
  <si>
    <t>https://twitter.com/realDonaldTrump/status/658315069739180034</t>
  </si>
  <si>
    <t>. @ CBSNews Poll - WOW! New Hampshire TRUMP 38% CARSON 12% BUSH 8% South Carolina TRUMP 40% CARSON 23% CRUZ 8% Iowa TRUMP 27% CARSON 27%</t>
  </si>
  <si>
    <t>https://twitter.com/realDonaldTrump/status/658340627592171520</t>
  </si>
  <si>
    <t>Do you believe that @ FoxNews is still playing up the old Iowa poll numbers and no mention of the ABCWashington Post or just out CBS results?</t>
  </si>
  <si>
    <t>https://twitter.com/realDonaldTrump/status/658351460720226304</t>
  </si>
  <si>
    <t>. @ ByronYork Great numbers from @ CBSNews Poll. Also from ABC-Washington Post Poll. Thank you! @ CNN</t>
  </si>
  <si>
    <t>https://twitter.com/realDonaldTrump/status/658353943890776066</t>
  </si>
  <si>
    <t>" @ thatgirlflorida: @ realDonaldTrump @ ByronYork @ CBSNews @ CNN Florida Loves Trump !!! We had a ball in Jacksonville Saturday! "</t>
  </si>
  <si>
    <t>https://twitter.com/realDonaldTrump/status/658356056771444736</t>
  </si>
  <si>
    <t>" @ concerningtimes: @ JebBush needs to drop out your, hurting the republican cause . @ realDonaldTrump is our choice"</t>
  </si>
  <si>
    <t>https://twitter.com/realDonaldTrump/status/658356250942550018</t>
  </si>
  <si>
    <t>" @ Tirolian2: @ realDonaldTrump @ ByronYork @ CBSNews @ CNN #TRUMP is Unstoppable " Thank you.</t>
  </si>
  <si>
    <t>#TRUMP</t>
  </si>
  <si>
    <t>https://twitter.com/realDonaldTrump/status/658356519914881024</t>
  </si>
  <si>
    <t>" @ josemen31: @ realDonaldTrump this Mexican here loves you man!! Keep doing your thing # mexicolovestrump" Great!</t>
  </si>
  <si>
    <t>https://twitter.com/realDonaldTrump/status/658357245349109760</t>
  </si>
  <si>
    <t>" @ TheCRwire: Mitt Romney finally takes the credit he deserves‚Ä¶ for # Obamacare https://www.conservativereview.com/commentary/2015/10/did-mitt-romney-just-admit-to-paving-the-way-for-obamacare?utm_source=Social&amp;utm_medium=Twitter&amp;utm_campaign=Wire%3A%20Romneycare ‚Ä¶ . pic.twitter.com/HNBjSX4yGw"</t>
  </si>
  <si>
    <t>https://twitter.com/realDonaldTrump/status/658358632430632964</t>
  </si>
  <si>
    <t>" @ nepafortrump: @ ByronYork @ CBSNews @ CNN We R here FIGHTING for you DJT! You are the only person who can # MakeAmericaGreatAgain # TeamTrump"</t>
  </si>
  <si>
    <t>https://twitter.com/realDonaldTrump/status/658359134572646404</t>
  </si>
  <si>
    <t>" @ kathystone1221: @ ByronYork @ CBSNews @ CNN OMG! Carson is more LOW KEY than Jeb!! Tried to watch him, but fell asleep! # NOISYMAJORITY!"</t>
  </si>
  <si>
    <t>https://twitter.com/realDonaldTrump/status/658362435393474560</t>
  </si>
  <si>
    <t>" @ cospy8: @ realDonaldTrump @ ByronYork @ CBSNews @ CNN WAY ahead in all the polls that matter. TRUMP FOR PRESIDENT"</t>
  </si>
  <si>
    <t>https://twitter.com/realDonaldTrump/status/658362534760685570</t>
  </si>
  <si>
    <t>"@Thuglife602: @ realDonaldTrump Bad position for Jeb, if his Mommy, Daddy and brother get involved the skeletons come back out of the closet</t>
  </si>
  <si>
    <t>@Thuglife602 @</t>
  </si>
  <si>
    <t>https://twitter.com/realDonaldTrump/status/658362790717947904</t>
  </si>
  <si>
    <t>"@curtismuddog: @ ByronYork Latest Poll shows Donald Trump winning 70% of Electoral Vote Against Hillary Clinton! http://powderedwigsociety.com/trump-kills-hitlery-in-head-to-head-matchup/# ‚Ä¶"</t>
  </si>
  <si>
    <t>@curtismuddog @</t>
  </si>
  <si>
    <t>https://twitter.com/realDonaldTrump/status/658380323080806400</t>
  </si>
  <si>
    <t>" @ ObfuscateClear: Wow, imagine what he'll do as President. Thanks @ realDonaldTrump https://twitter.com/BlissTabitha/status/658378957071319040 ‚Ä¶" FORD LISTENED TO ME, GREAT!</t>
  </si>
  <si>
    <t>https://twitter.com/realDonaldTrump/status/658381595049611265</t>
  </si>
  <si>
    <t>Word is that Ford Motor, because of my constant badgering at packed events, is going to cancel their deal to go to Mexico and stay in U.S.</t>
  </si>
  <si>
    <t>https://twitter.com/realDonaldTrump/status/658382301324251136</t>
  </si>
  <si>
    <t>Do you think I will get credit for keeping Ford in U.S. Who cares, my supporters know the truth. Think what can be done as president!</t>
  </si>
  <si>
    <t>https://twitter.com/realDonaldTrump/status/658382900409278464</t>
  </si>
  <si>
    <t>" @ jfgrcar: @ realDonaldTrump Gentle Ben is no match for Putin or if the truth be told even for Hilary. USA needs a winner."</t>
  </si>
  <si>
    <t>https://twitter.com/realDonaldTrump/status/658383105326227456</t>
  </si>
  <si>
    <t>" @ Desheay: TO ALL MY CALIFORNIA TRUMP SUPPORTERS! Lets join up and work together on Twitter! Lets do this!!! @ realDonaldTrump # Trump2016 !"</t>
  </si>
  <si>
    <t>https://twitter.com/realDonaldTrump/status/658383726532034560</t>
  </si>
  <si>
    <t>" @ mmolina44: @ realDonaldTrump @ ByronYork @ CBSNews @ CNN Donald Trump will be our next President of the United States."</t>
  </si>
  <si>
    <t>https://twitter.com/realDonaldTrump/status/658384141755527175</t>
  </si>
  <si>
    <t>" @ jpm05880: @ Carolde @ JebBush @ realDonaldTrump @ NancyRomano17 # JEBbush CAPTIVATES CROWDS WITH STIRRING SPEECH https://vine.co/v/eT1p012hxOh " Wow</t>
  </si>
  <si>
    <t>https://twitter.com/realDonaldTrump/status/658384241873563652</t>
  </si>
  <si>
    <t>" @ Rketeltas: @ realDonaldTrump Bush appears to be low on cash may need to do drop out or perhaps get a loan from Hillary.</t>
  </si>
  <si>
    <t>https://twitter.com/realDonaldTrump/status/658384857421205504</t>
  </si>
  <si>
    <t>Remember that Carson, Bush and Rubio are VERY weak on illegal immigration. They will do NOTHING to stop it. Our country will be overrun!</t>
  </si>
  <si>
    <t>https://twitter.com/realDonaldTrump/status/658425734424363008</t>
  </si>
  <si>
    <t>An aerial shot of Jacksonville crowd yesterday! I may as well show you because the media won't. # Trump2016pic.twitter.com/iJf87UVMEt</t>
  </si>
  <si>
    <t>https://twitter.com/realDonaldTrump/status/658434546841600000</t>
  </si>
  <si>
    <t>Leaving for New Hampshire now. Will be doing the @ TODAYshow there, live at 7:00 A.M. New @ CBSNews Poll of New Hampshire: Trump 38 Carson 12!</t>
  </si>
  <si>
    <t>https://twitter.com/realDonaldTrump/status/658435024891609088</t>
  </si>
  <si>
    <t>" @ radioworldsv:Tomorrow on TODAY @ MLauer moderates @ realDonaldTrump town hall, live from New Hampshire. # TrumpTODAYpic.twitter.com/SqzsV2K2zh</t>
  </si>
  <si>
    <t>https://twitter.com/realDonaldTrump/status/658438091674394624</t>
  </si>
  <si>
    <t>Ben Carson wants to abolish Medicare - I want to save it and Social Security.</t>
  </si>
  <si>
    <t>https://twitter.com/realDonaldTrump/status/658445916530212864</t>
  </si>
  <si>
    <t>" @ DanSaltsman: @ realDonaldTrump @ Ford @ crainsdetroit @ detnews @ CNBC http://bit.ly/1LQ6nv4 Do you think Hillary, Ben or Jeb could do this?</t>
  </si>
  <si>
    <t>https://twitter.com/realDonaldTrump/status/658469694769397760</t>
  </si>
  <si>
    <t>" @ maria_heck: @ RobertsLiardon @ realDonaldTrump. The more I hear Trump the more I like him!"</t>
  </si>
  <si>
    <t>https://twitter.com/realDonaldTrump/status/658473062455713793</t>
  </si>
  <si>
    <t>" @ hoosierclinger: Good job @ realDonaldTrump for badgering Ford. Why didnt POTUS or Hillary care about those UAW jobs in Ohio?"</t>
  </si>
  <si>
    <t>https://twitter.com/realDonaldTrump/status/658473456875520000</t>
  </si>
  <si>
    <t>" @ CindyBl: I voted 4 Reagan to make America Great. I will vote 4 @ realDonaldTrump to # MakeAmericaGreatAgain # TRUMP https://twitter.com/StrengthenTheUS/status/657562952308887552 ‚Ä¶"</t>
  </si>
  <si>
    <t>https://twitter.com/realDonaldTrump/status/658653111159005184</t>
  </si>
  <si>
    <t>This whole Super PAC scam is very unfair to a person like me who has disavowed all PAC's &amp; is self-funding.</t>
  </si>
  <si>
    <t>https://twitter.com/realDonaldTrump/status/658653175126302720</t>
  </si>
  <si>
    <t>Re Super PAC scam: What the other candidates are doing is a disgrace.</t>
  </si>
  <si>
    <t>https://twitter.com/realDonaldTrump/status/658653367716155392</t>
  </si>
  <si>
    <t>All Presidential candidates should immediately disavow their Super PAC‚Äôs. They're not only breaking the spirit of the law but the law itself</t>
  </si>
  <si>
    <t>https://twitter.com/realDonaldTrump/status/658688870989611011</t>
  </si>
  <si>
    <t># TrumpTODAY Watch my appearance on the @ TODAYshow from this morninghttp://on.today.com/1S61lPJ</t>
  </si>
  <si>
    <t>https://twitter.com/realDonaldTrump/status/658770060341809152</t>
  </si>
  <si>
    <t>Dopey @ BillKristol, who has lost all credibility with so many dumb statements and picks, said last week on @ Morning_Joe that Biden was in.</t>
  </si>
  <si>
    <t>https://twitter.com/realDonaldTrump/status/658824292117913600</t>
  </si>
  <si>
    <t>" @ coloradojoe2001: How is any one taking Carson seriously when he "suspends" his presidential campaign for a book signing tour?"</t>
  </si>
  <si>
    <t>https://twitter.com/realDonaldTrump/status/658831325617635329</t>
  </si>
  <si>
    <t>" @ BobD746847: There shouldn't be a problem with this election. "WE THE PEOPLE" finally have someone that speaks on OUR behalf. TRUMP-2016"</t>
  </si>
  <si>
    <t>https://twitter.com/realDonaldTrump/status/658831655445098496</t>
  </si>
  <si>
    <t>" @ TheWhiteHatter: Thanks to @ TODAYshow for giving great attention to the Town of Atkinson at # TrumpTODAY w/ pic.twitter.com/kJF8SB2CXh"</t>
  </si>
  <si>
    <t>https://twitter.com/realDonaldTrump/status/658831867429462016</t>
  </si>
  <si>
    <t>"@TheJusticeEngle: @ realDonaldTrump I'm 18 years old from Florida, and just registered to vote. You got my vote in the primaries!" THANKS.</t>
  </si>
  <si>
    <t>@TheJusticeEngle @</t>
  </si>
  <si>
    <t>https://twitter.com/realDonaldTrump/status/658832198515171328</t>
  </si>
  <si>
    <t>" @ AlbertoMarsano: @ realDonaldTrump Looking forward to seeing you in Reno Nevada this Thursday! Nevada stands with you!!!!!!!!!!!!!!" Nice.</t>
  </si>
  <si>
    <t>https://twitter.com/realDonaldTrump/status/658848762434068480</t>
  </si>
  <si>
    <t>"@julian771177: Mike Tyson endorses @ realDonaldTrump http://www.breitbart.com/big-hollywood/2015/10/26/mike-tyson-endorses-donald-trump-president/ ‚Ä¶ # MakeAmericaGreatAgain" Thanks Iron Mike, greatly appreciated!</t>
  </si>
  <si>
    <t>@julian771177 @</t>
  </si>
  <si>
    <t>https://twitter.com/realDonaldTrump/status/658976331904843776</t>
  </si>
  <si>
    <t>" @ JordanDworaczyk: @ DrHawk12 @ elvisknievil I'm voting for @ realDonaldTrump too." Thanks.</t>
  </si>
  <si>
    <t>https://twitter.com/realDonaldTrump/status/658976834105810945</t>
  </si>
  <si>
    <t>" @ bawl: I agree @ BillKristol hasn't be right about anything in a very long time. Shocking that @ Morning_Joe gives him a platform."</t>
  </si>
  <si>
    <t>https://twitter.com/realDonaldTrump/status/658977155532128256</t>
  </si>
  <si>
    <t>" @ RhatPatriot: @ FoxBusiness @ realDonaldTrump Why not post the other polls where Trump has 40 percent and Carson is in the teens? Strange?"</t>
  </si>
  <si>
    <t>https://twitter.com/realDonaldTrump/status/659017613348098048</t>
  </si>
  <si>
    <t>New Gravis national poll just out --- 36%! Very nice! # MakeAmericaGreatAgain</t>
  </si>
  <si>
    <t>https://twitter.com/realDonaldTrump/status/659018317554913280</t>
  </si>
  <si>
    <t>Thank you @ SahilKapur for the wonderful story.http://www.bloomberg.com/politics/articles/2015-10-27/why-donald-trump-could-win-the-republican-nomination ‚Ä¶</t>
  </si>
  <si>
    <t>https://twitter.com/realDonaldTrump/status/659040442005258240</t>
  </si>
  <si>
    <t>"Trump's National Lead Increases to 35.6% Going into the Third GOP Debate it's Trump, Carson and Rubio" http://www.prnewswire.com/news-releases/trumps-national-lead-increases-to-356-300166946.html ‚Ä¶ ‚Ä¶</t>
  </si>
  <si>
    <t>https://twitter.com/realDonaldTrump/status/659073566256820225</t>
  </si>
  <si>
    <t>National GOP Presidential Poll via @ OANN @ realDonaldTrump 35.6% # Trump2016https://twitter.com/GravisMarketing/status/659053593975246853 ‚Ä¶</t>
  </si>
  <si>
    <t>https://twitter.com/realDonaldTrump/status/659080204590174209</t>
  </si>
  <si>
    <t>I am leaving for Sioux City, Iowa - great event (rally).</t>
  </si>
  <si>
    <t>https://twitter.com/realDonaldTrump/status/659082053720416260</t>
  </si>
  <si>
    <t>" @ faagifts: @ OANN WTG, GREAT JOB. U R THE BEST PICK OUT OF ALL OF THE CANDIDATES &amp; OHIO KNOWS THIS 2.THAT IS WHY U R LEADING THERE TOO"</t>
  </si>
  <si>
    <t>https://twitter.com/realDonaldTrump/status/659082604721917953</t>
  </si>
  <si>
    <t>"@Indies4Trump: @ HuffPostPol composite national poll # MakeAmericaGreatAgain # Trump2016 # TrumpTrain... http://fb.me/5glu8cwAz "</t>
  </si>
  <si>
    <t>@Indies4Trump @</t>
  </si>
  <si>
    <t>https://twitter.com/realDonaldTrump/status/659082740042743808</t>
  </si>
  <si>
    <t>" @ Rketeltas: @ realDonaldTrump At least the real frontrunner is actually campaigning in Iowa and not on book tours. TRUMP 2016!"</t>
  </si>
  <si>
    <t>https://twitter.com/realDonaldTrump/status/659124101014007808</t>
  </si>
  <si>
    <t>Just out, wonderful poll in North Carolina. # Trump2016 # MakeAmericaGreatAgainhttp://www.publicpolicypolling.com/main/north-carolina/ ‚Ä¶</t>
  </si>
  <si>
    <t>https://twitter.com/realDonaldTrump/status/659199556744118273</t>
  </si>
  <si>
    <t>Via the Washington Post: Inside the World of Donald Trump's Super Fans:https://www.washingtonpost.com/politics/inside-the-world-of-donald-trumps-super-fans/2015/10/26/d376f1c6-7753-11e5-b9c1-f03c48c96ac2_story.html ‚Ä¶</t>
  </si>
  <si>
    <t>https://twitter.com/realDonaldTrump/status/659203537558089729</t>
  </si>
  <si>
    <t>"@fairy_tabibi: Loved seeing @ realDonaldTrump speak to the wounded warrior &amp; his family.He has a caring heart and will take care of our vets</t>
  </si>
  <si>
    <t>@fairy_tabibi @</t>
  </si>
  <si>
    <t>https://twitter.com/realDonaldTrump/status/659203832128274432</t>
  </si>
  <si>
    <t>Thank you Iowa! Great night---see you soon! # Trump2016pic.twitter.com/aCHH90cNRg</t>
  </si>
  <si>
    <t>https://twitter.com/realDonaldTrump/status/659204045152743424</t>
  </si>
  <si>
    <t>" @ rorochub2: @ DanScavino @ realDonaldTrump was watching on our computer. He was awesome. Great job. # Trump2016 # TrumpTrain"</t>
  </si>
  <si>
    <t>https://twitter.com/realDonaldTrump/status/659204418231861249</t>
  </si>
  <si>
    <t>" @ RickSt. How many MSM outlets will carry a clip of @ realDonaldTrump leaving the podium to enter a crowd &amp; listen to the concerns of a VET?</t>
  </si>
  <si>
    <t>https://twitter.com/realDonaldTrump/status/659204986308460544</t>
  </si>
  <si>
    <t>" @ laura_damron: @ FoxNews @ realDonaldTrump This Hispanic woman believes Trump has the brains &amp; energy to "Make America Great Again"."</t>
  </si>
  <si>
    <t>https://twitter.com/realDonaldTrump/status/659207594150506496</t>
  </si>
  <si>
    <t>" @ 2bigj: @ realDonaldTrump A lot of people I know are voting Trump in NC none have been polled your lead is bigger than anyone can imagine."</t>
  </si>
  <si>
    <t>https://twitter.com/realDonaldTrump/status/659230047128023041</t>
  </si>
  <si>
    <t>" @ BarbaraJensen1: @ realDonaldTrump @ OANN @ GravisMarketing pic.twitter.com/evyzpgIJ1V"</t>
  </si>
  <si>
    <t>https://twitter.com/realDonaldTrump/status/659230765016682496</t>
  </si>
  <si>
    <t>" @ Polling: DonaldTrump's and BenCarson's support up since Sept as they head into tomorrow's @ CNBC # RepublicanDebate https://twitter.com/PollingHub/status/659229328983502848/photo/1pic.twitter.com/Wx3TY29i3p</t>
  </si>
  <si>
    <t>https://twitter.com/realDonaldTrump/status/659345117610815488</t>
  </si>
  <si>
    <t>"@HMaewest: Via the Washington Post: Inside the World of Donald Trump's Super Fans: https://www.washingtonpost.com/politics/inside-the-world-of-donald-trumps-super-fans/2015/10/26/d376f1c6-7753-11e5-b9c1-f03c48c96ac2_story.html ‚Ä¶ https://www.facebook.com/groups/1708436849390993/permalink/1726826807551997/ ‚Ä¶"</t>
  </si>
  <si>
    <t>https://twitter.com/realDonaldTrump/status/659346064676229120</t>
  </si>
  <si>
    <t>" @ JayknightJay: @ RealBenCarson good morning. Easy on each other &amp; finish off the establishment guys. They hope you 2 will fight it out."True</t>
  </si>
  <si>
    <t>https://twitter.com/realDonaldTrump/status/659350587503316992</t>
  </si>
  <si>
    <t>" @ MarieLeff: Debate night! # TeamTrump16 is behind you 5000% National Lead TRUMP 35.6% CARSON 21.7% http://thehill.com/blogs/ballot-box/presidential-races/258214-poll-trump-leads-carson-14-points-nationwide ‚Ä¶"</t>
  </si>
  <si>
    <t>https://twitter.com/realDonaldTrump/status/659382468332511232</t>
  </si>
  <si>
    <t>After a great evening and packed auditorium in Iowa, I am now in Colorado looking forward to what I am sure will be a very unfair debate!</t>
  </si>
  <si>
    <t>https://twitter.com/realDonaldTrump/status/659384553023254528</t>
  </si>
  <si>
    <t>. @ CNBC continues to report fictious poll numbers. Number one, based on every statistic, is Trump (by a wide margin). They just can't say it!</t>
  </si>
  <si>
    <t>https://twitter.com/realDonaldTrump/status/659388840709259264</t>
  </si>
  <si>
    <t>. @ Morning_Joe can you believe Kasie Hunt's poor and purposely inaccurate reporting on my great night and crowd in Iowa. @ politico is a scam!</t>
  </si>
  <si>
    <t>https://twitter.com/realDonaldTrump/status/659389435432165376</t>
  </si>
  <si>
    <t>" @ 1Barbara1: @ realDonaldTrump @ Morning_Joe @ politico I watched the entire rally and Trump was very well received the place was packed."</t>
  </si>
  <si>
    <t>https://twitter.com/realDonaldTrump/status/659392248589627392</t>
  </si>
  <si>
    <t>Does anybody think that @ CNBC will get their fictitious polling numbers corrected sometime prior to the start of the debate. Sad!</t>
  </si>
  <si>
    <t>https://twitter.com/realDonaldTrump/status/659395689948909568</t>
  </si>
  <si>
    <t>" @ mozarttaig1: @ CNBC is trying to drive down poll numbers to install Carson - who the Establishment GOP will promptly roll. Win Don Win!"</t>
  </si>
  <si>
    <t>https://twitter.com/realDonaldTrump/status/659396011580743680</t>
  </si>
  <si>
    <t>"@cmrose111: @ realDonaldTrump @ CNBC get your polls straight. Trump is going to win. He is the only one tough enough to run this country."</t>
  </si>
  <si>
    <t>@cmrose111 @ @</t>
  </si>
  <si>
    <t>https://twitter.com/realDonaldTrump/status/659396188681060352</t>
  </si>
  <si>
    <t>" @ Vaporcon2015: @ realDonaldTrump The Liberals are terrified that you'll be the one to go against Hillary.</t>
  </si>
  <si>
    <t>https://twitter.com/realDonaldTrump/status/659396789745795073</t>
  </si>
  <si>
    <t>"@buckleybro40: @ realDonaldTrump @ CNBC why only Donald Trump can beat Hillary. http://www.theblaze.com/contributions/nice-guys-finish-last-and-thats-why-only-donald-trump-can-beat-hillary-clinton/ ‚Ä¶ # YUGE # Trump2016 # TeamTrump #"</t>
  </si>
  <si>
    <t>@buckleybro40 @ @</t>
  </si>
  <si>
    <t>https://twitter.com/realDonaldTrump/status/659427188110856192</t>
  </si>
  <si>
    <t>I'm sure the media will not report the highly respected new national poll that just came out via The Economist. 32%!https://today.yougov.com/news/2015/10/28/trump-leads-nationally-ahead-gop-third-debate/ ‚Ä¶</t>
  </si>
  <si>
    <t>https://twitter.com/realDonaldTrump/status/659435111692152832</t>
  </si>
  <si>
    <t>. @ TheEconomist Poll, one of the most highly respected, was just released. Wow, wait until the media digests these numbers - won't be happy!</t>
  </si>
  <si>
    <t>https://twitter.com/realDonaldTrump/status/659462331034791936</t>
  </si>
  <si>
    <t>@ CNBC POLL TOTAL: TRUMP 25.22 CARSON 19.78 RUBIO 9.67....</t>
  </si>
  <si>
    <t>https://twitter.com/realDonaldTrump/status/659463074806566912</t>
  </si>
  <si>
    <t>"@jaxsiete: @ realDonaldTrump Love your sense of humor...LOL Your rallies are amazing. We're standing behind you 1000%:)" @ FoxNews</t>
  </si>
  <si>
    <t>@jaxsiete @ @</t>
  </si>
  <si>
    <t>https://twitter.com/realDonaldTrump/status/659511523874906112</t>
  </si>
  <si>
    <t>Via @ MailOnline "Trump still in the lead by a whopping 14 points after fluke survey had put Carson on top"-http://dailym.ai/1ReZmI6</t>
  </si>
  <si>
    <t>https://twitter.com/realDonaldTrump/status/659570405561077760</t>
  </si>
  <si>
    <t>Thanks everyone, they all said I won the debate. Even won the @ CNBC Poll!</t>
  </si>
  <si>
    <t>https://twitter.com/realDonaldTrump/status/659571636820013056</t>
  </si>
  <si>
    <t>Thank you! # GOPDebate MakeAmericaGreatAgain http://drudgereport.com/now1.htm pic.twitter.com/UB8XqapdzZ</t>
  </si>
  <si>
    <t>https://twitter.com/realDonaldTrump/status/659572294696603650</t>
  </si>
  <si>
    <t>The # CNBCGOPDebate poll closed with # Trump2016 declared the official winner. Thank you! http://www.cnbc.com/voting/ pic.twitter.com/ZPiXAR5rFC</t>
  </si>
  <si>
    <t>https://twitter.com/realDonaldTrump/status/659573618502795264</t>
  </si>
  <si>
    <t>Thanks, @ PiersMorgan. You're great!</t>
  </si>
  <si>
    <t>https://twitter.com/realDonaldTrump/status/659577404986265600</t>
  </si>
  <si>
    <t>" @ hyatt1942: @ realDonaldTrump @ piersmorgan WE ALL VOTED FOR YOU TONIGHT AS WINNER OF THE DEBATE..</t>
  </si>
  <si>
    <t>https://twitter.com/realDonaldTrump/status/659577603917918208</t>
  </si>
  <si>
    <t>" @ BarbaraDeStasio: @ realDonaldTrump GREAT debate, way to go!!"</t>
  </si>
  <si>
    <t>https://twitter.com/realDonaldTrump/status/659577768833781760</t>
  </si>
  <si>
    <t>" @ rfscottga: @ realDonaldTrump Congrats Mr. Trump. You did great tonight. You made us ALL proud :) YES! SAYING IT AGAIN....Trump #1"</t>
  </si>
  <si>
    <t>https://twitter.com/realDonaldTrump/status/659579319166091264</t>
  </si>
  <si>
    <t>Thank you, Jonathan. Greatly appreciated! http://www.weeklystandard.com/blogs/we-have-our-final-six_1055055.html ‚Ä¶</t>
  </si>
  <si>
    <t>https://twitter.com/realDonaldTrump/status/659608940200779776</t>
  </si>
  <si>
    <t>Thank you Colorado! An honor to win @ NBC @ 9News # GOPDebate Poll.pic.twitter.com/rvnUQemej0</t>
  </si>
  <si>
    <t>https://twitter.com/realDonaldTrump/status/659610110940086272</t>
  </si>
  <si>
    <t>Drudge Poll on who won the 3rd # GOPDebate. Thank you!pic.twitter.com/lCdolIJMsL</t>
  </si>
  <si>
    <t>https://twitter.com/realDonaldTrump/status/659614886951948288</t>
  </si>
  <si>
    <t>" @ coolgirl6978: You were very poised and professional at the debate. You looked Presidential tonight. Hit a homerun # MakeAmericaGreatAgain"</t>
  </si>
  <si>
    <t>https://twitter.com/realDonaldTrump/status/659615546770501632</t>
  </si>
  <si>
    <t>" @ ngb6060: @ realDonaldTrump showing why he should be our next President. Tremendous Debate. Winning all the post Debate polls.</t>
  </si>
  <si>
    <t>https://twitter.com/realDonaldTrump/status/659615766677819392</t>
  </si>
  <si>
    <t>" @ currentlyFeed: The # CNBCGOPDebate poll closed with # Trump2016 declared the official winner.</t>
  </si>
  <si>
    <t>https://twitter.com/realDonaldTrump/status/659616887425249280</t>
  </si>
  <si>
    <t>" @ Sisters4everT: Good Night all supporters. Great night Mr @ realDonaldTrump, You ROCKED the Rocky Mountains &amp; the Nation tonight!!!"</t>
  </si>
  <si>
    <t>https://twitter.com/realDonaldTrump/status/659616995436982272</t>
  </si>
  <si>
    <t>" @ 4mostcoach: 100% @ realDonaldTrump SUPPORTERS ARE TRUE BLUE and we are MOTIVATED! https://twitter.com/nepafortrump/status/659613420845719552 ‚Ä¶"</t>
  </si>
  <si>
    <t>https://twitter.com/realDonaldTrump/status/659631254787088384</t>
  </si>
  <si>
    <t>" @ TaylorWrightAU: # Trump came out as a clear winner in the polls yet again! Next # GOPDebate we need max 5 candidates, too many on the stage!</t>
  </si>
  <si>
    <t>https://twitter.com/realDonaldTrump/status/659683076109303808</t>
  </si>
  <si>
    <t>The money losing @ politico is considered by many in the world of politics to be the dumbest and most slanted of the political sites. Losers!</t>
  </si>
  <si>
    <t>https://twitter.com/realDonaldTrump/status/659683542981435392</t>
  </si>
  <si>
    <t>" @ GravisMarketing: @ OANN Gravis Marketing Poll @ realDonaldTrump leading. pic.twitter.com/5bPZOBhz4h" Great!</t>
  </si>
  <si>
    <t>https://twitter.com/realDonaldTrump/status/659683866337128448</t>
  </si>
  <si>
    <t>" @ iStandWithUSA: 62% said that @ realDonaldTrump won # GOP Debate Vote your stand: http://www.istandwith.com/USAelection/did-you-like-the-gop-debate/1325 ‚Ä¶ # USA # Election2016</t>
  </si>
  <si>
    <t>https://twitter.com/realDonaldTrump/status/659713426848006145</t>
  </si>
  <si>
    <t>Thank you @ morningmika and @ JoeNBC for all of your nice words and comments on the debate!</t>
  </si>
  <si>
    <t>https://twitter.com/realDonaldTrump/status/659713683249991680</t>
  </si>
  <si>
    <t>" @ HorseShort: @ jstaggs362 @ sburton305 @Vermont5girl @ realDonaldTrump # TRUMP IS TRUTH! We want # Trump! "</t>
  </si>
  <si>
    <t>@ @ @ @Vermont5girl @</t>
  </si>
  <si>
    <t>https://twitter.com/realDonaldTrump/status/659716346159042560</t>
  </si>
  <si>
    <t>" @ truthinvest: @ ChrisChristie @ HillaryClinton good job for Christie last night.Maybe he will face her 8 yrs from now after @ realDonaldTrump"</t>
  </si>
  <si>
    <t>https://twitter.com/realDonaldTrump/status/659719795177164800</t>
  </si>
  <si>
    <t>" @ BornToBeGOP: @ realDonaldTrump you have inspired us to # MakeAmerciaGreatAgain"</t>
  </si>
  <si>
    <t>https://twitter.com/realDonaldTrump/status/659719881214955520</t>
  </si>
  <si>
    <t>"@jakistheman: @ realDonaldTrump keep you're momentum until you win over the White House"</t>
  </si>
  <si>
    <t>@jakistheman @</t>
  </si>
  <si>
    <t>https://twitter.com/realDonaldTrump/status/659720309143007233</t>
  </si>
  <si>
    <t>" @ eVDefuse: @ realDonaldTrump they should just let you be president already, you're already leading in the polls."</t>
  </si>
  <si>
    <t>https://twitter.com/realDonaldTrump/status/659720407117795328</t>
  </si>
  <si>
    <t>" @ AtheistWWonka: @ realDonaldTrump @jakistheman by the time you're done everyone will be wearing a Trump tie"</t>
  </si>
  <si>
    <t>https://twitter.com/realDonaldTrump/status/659720759695151104</t>
  </si>
  <si>
    <t>" @ 8723g: One thing I learned from @ realDonaldTrump : "Sometimes the best deals are the deals you never make" We will have strong deal makers</t>
  </si>
  <si>
    <t>https://twitter.com/realDonaldTrump/status/659722664819339264</t>
  </si>
  <si>
    <t>Thank you to everybody for your wonderful comments on my debate performance - it was a lot of fun! Today I will be speaking in Reno, Nevada.</t>
  </si>
  <si>
    <t>https://twitter.com/realDonaldTrump/status/659730629718740992</t>
  </si>
  <si>
    <t>" @ misterdish69: @ cathyspartanj @ realDonaldTrump @ AshleyEdam @ GravisMarketing @ OANN https://twitter.com/misterdish69/status/659729440151310336/photo/1pic.twitter.com/W0dgkioGMy " Great, thank you!</t>
  </si>
  <si>
    <t>https://twitter.com/realDonaldTrump/status/659731086897864704</t>
  </si>
  <si>
    <t>" @ derekcarlson: DonaldTrump turned a $1 Million loan into $10 Billion. That's like you turning a $1,000 loan into $10 Million. CouldYouDoIt?</t>
  </si>
  <si>
    <t>https://twitter.com/realDonaldTrump/status/659732256097873920</t>
  </si>
  <si>
    <t>" @ SteveBashino: Trump good for legal immigration, economy, defense, taxes, Social Security, Medicare, 2nd Amendment, and ALL Americans."</t>
  </si>
  <si>
    <t>https://twitter.com/realDonaldTrump/status/659732480182779906</t>
  </si>
  <si>
    <t>" @ lvphillies08: Once again haters gonna hate...hands down # winner will always be @ realDonaldTrump # Trump # Trump2016</t>
  </si>
  <si>
    <t>https://twitter.com/realDonaldTrump/status/659740714490687488</t>
  </si>
  <si>
    <t>"@agentvf: @ realDonaldTrump Stay strong and get ready for next debate. Great job last night."</t>
  </si>
  <si>
    <t>@agentvf @</t>
  </si>
  <si>
    <t>https://twitter.com/realDonaldTrump/status/659741987893985280</t>
  </si>
  <si>
    <t>" @ DRUDGE_REPORT: TRUMP WINS CNBC INSTANT POLL; RUBIO SECOND... DEVELOPING... http://cnb.cx/1NCfX7R "</t>
  </si>
  <si>
    <t>https://twitter.com/realDonaldTrump/status/659743188106612736</t>
  </si>
  <si>
    <t>" @ d_seaman: @ realDonaldTrump @ DRUDGE_REPORT DOMINATING. TRUMP!!!!</t>
  </si>
  <si>
    <t>https://twitter.com/realDonaldTrump/status/659743360538664960</t>
  </si>
  <si>
    <t>" @ Dad_Trump: @ realDonaldTrump @ DRUDGE_REPORT YES!"</t>
  </si>
  <si>
    <t>https://twitter.com/realDonaldTrump/status/659743565925343233</t>
  </si>
  <si>
    <t>" @ MikeandDawnNY: @ seanmdav Dipshit @ JohnJHarwood lied debate always being set for 2 hours If not 4 @ realDonaldTrump calling @ cnbc out.</t>
  </si>
  <si>
    <t>https://twitter.com/realDonaldTrump/status/659743857127456768</t>
  </si>
  <si>
    <t>Thank you!http://www.washingtonpost.com/news/morning-mix/wp/2015/10/29/donald-trump-rules-twitter-during-gop-debate-rand-paul-barely-registers/ ‚Ä¶</t>
  </si>
  <si>
    <t>https://twitter.com/realDonaldTrump/status/659751822375018496</t>
  </si>
  <si>
    <t>CNBC poll: Trump won # GOPDebate # MakeAmericaGreatAgain # Trump2016 http://hill.cm/RppgZW2 pic.twitter.com/wEdauo3Drm</t>
  </si>
  <si>
    <t>https://twitter.com/realDonaldTrump/status/659753771791024128</t>
  </si>
  <si>
    <t>Via @ Slate: Who won the # GOPDebate?pic.twitter.com/YHsCQpG63v</t>
  </si>
  <si>
    <t>https://twitter.com/realDonaldTrump/status/659754304136351744</t>
  </si>
  <si>
    <t>" @ T_Johnson_TJ: @ realDonaldTrump you have my vote in my first election great debate last night keep up the good work! # Trump2016" Thanks.</t>
  </si>
  <si>
    <t>https://twitter.com/realDonaldTrump/status/659757176076918784</t>
  </si>
  <si>
    <t>Failing host @ glennbeck, a mental basketcase, loves SUPERPACS - in other words, he wants your politicians totally controlled by lobbyists!</t>
  </si>
  <si>
    <t>https://twitter.com/realDonaldTrump/status/659758025809395712</t>
  </si>
  <si>
    <t>" @ robertaritzen: @ realDonaldTrump We Support You! And Believe that your America's Hope" Thanks.</t>
  </si>
  <si>
    <t>https://twitter.com/realDonaldTrump/status/659759194262798336</t>
  </si>
  <si>
    <t>. @ SpeakerRyan Congratulations and good luck - you will do a GREAT job for our wonderful U.S.A.!</t>
  </si>
  <si>
    <t>https://twitter.com/realDonaldTrump/status/659759659021025280</t>
  </si>
  <si>
    <t>"@ApolloBohono69: @ realDonaldTrump This country needs an unscripted hero like The Donald... # MakeAmericaGreatAgain " Thank you.</t>
  </si>
  <si>
    <t>@ApolloBohono69 @</t>
  </si>
  <si>
    <t>https://twitter.com/realDonaldTrump/status/659759719662292996</t>
  </si>
  <si>
    <t>" @ BentleyforTrump: @ realDonaldTrump @ DRUDGE_REPORT We need a wall not a Rubio"</t>
  </si>
  <si>
    <t>https://twitter.com/realDonaldTrump/status/659760005311107072</t>
  </si>
  <si>
    <t>" @ derekcarlson: People need to wake up Mr. Trump. You are the most qualified person to ever run for President Of The United States. # Truth"</t>
  </si>
  <si>
    <t>https://twitter.com/realDonaldTrump/status/659760184638570496</t>
  </si>
  <si>
    <t>" @ skillethead58: @ realDonaldTrump hell of a job"</t>
  </si>
  <si>
    <t>https://twitter.com/realDonaldTrump/status/659760878582022144</t>
  </si>
  <si>
    <t>" @ xXFlameriumXx: @ MikeandDawnNY Good job Mr. Trump. The way you respond shows that you truly are ready to be the next US president! # Trump"</t>
  </si>
  <si>
    <t>https://twitter.com/realDonaldTrump/status/659761038946992128</t>
  </si>
  <si>
    <t>" @ neraex: I'm not even american and I want to see @ realDonaldTrump win! A person like him is going to set a new standard for world leaders!"</t>
  </si>
  <si>
    <t>https://twitter.com/realDonaldTrump/status/659761187328929792</t>
  </si>
  <si>
    <t>" @ Kotcha301: @ realDonaldTrump I sleep better at night knowing u will soon be POTUS! pic.twitter.com/5gIjiPufMx" Thank you.</t>
  </si>
  <si>
    <t>https://twitter.com/realDonaldTrump/status/659761323526389760</t>
  </si>
  <si>
    <t>" @ victoryorbust: The One, The Only, Donald Trump, will and can Make America Great Again ! @ Reince @blewthebigone https://twitter.com/realDonaldTrump/status/659572294696603650 ‚Ä¶"</t>
  </si>
  <si>
    <t>https://twitter.com/realDonaldTrump/status/659762106602905600</t>
  </si>
  <si>
    <t>" @ ZankMatt: Another WIN! @ realDonaldTrump https://twitter.com/realdonaldtrump/status/659753771791024128 ‚Ä¶"</t>
  </si>
  <si>
    <t>https://twitter.com/realDonaldTrump/status/659791287374053377</t>
  </si>
  <si>
    <t>Join me Tuesday, Nov. 3rd at 12pm in Trump Tower NYC. I‚Äôll be signing copies of my new book CRIPPLED AMERICA. Don‚Äôt miss it!</t>
  </si>
  <si>
    <t>https://twitter.com/realDonaldTrump/status/659827285852225536</t>
  </si>
  <si>
    <t>I was #1 on Twitter -- and so positive. Thank you!http://mobile.reuters.com/article/idUSKCN0SN28I20151029 ‚Ä¶</t>
  </si>
  <si>
    <t>https://twitter.com/realDonaldTrump/status/659827931099754496</t>
  </si>
  <si>
    <t>Post-Debate via @ OANN. Thank you! # Trump2016 # MakeAmericaGreatAgain http://www.oann.com/post-debate-poll-shows-trump-rubio-and-cruz-are-the-top-three-debate-winners/ ‚Ä¶</t>
  </si>
  <si>
    <t>https://twitter.com/realDonaldTrump/status/659912445922844672</t>
  </si>
  <si>
    <t>My interview on @ ThisWeekABC with @ GStephanopoulos had a 40%+ ratings increase over same Sunday last year. 20% over last week.</t>
  </si>
  <si>
    <t>https://twitter.com/realDonaldTrump/status/659914129386418177</t>
  </si>
  <si>
    <t>Wow, just heard really bad stuff about the failing @ politico. How much longer will they be around? Some very untalented reporters.</t>
  </si>
  <si>
    <t>https://twitter.com/realDonaldTrump/status/659919160340803585</t>
  </si>
  <si>
    <t>Loved doing the debate last night on @ CNBC. Check out all of the polls! Everyone agrees that Harwood bombed!</t>
  </si>
  <si>
    <t>https://twitter.com/realDonaldTrump/status/659928118090690560</t>
  </si>
  <si>
    <t>Thank you @ CharlesHurt for the nice words on @ seanhannity. I will win and Make America Great Again!</t>
  </si>
  <si>
    <t>https://twitter.com/realDonaldTrump/status/659929150921310208</t>
  </si>
  <si>
    <t>" @ FreeStateYank: "The only way anybody's gonna beat Trump is being better than he is."~ @ rushlimbaugh on @ realDonaldTrump."</t>
  </si>
  <si>
    <t>https://twitter.com/realDonaldTrump/status/660103443869208576</t>
  </si>
  <si>
    <t>" @ giatny: Rubio an orator/liar like Obama but totally unqualified. Rubio visa bill did NOT protect American workers. See Disney."</t>
  </si>
  <si>
    <t>https://twitter.com/realDonaldTrump/status/660136491176300544</t>
  </si>
  <si>
    <t>Thank you @ Morning_Joe for explaining to @ CNN and @ andersoncooper and so many others that I am leading in almost all national &amp; state polls.</t>
  </si>
  <si>
    <t>https://twitter.com/realDonaldTrump/status/660156277805490176</t>
  </si>
  <si>
    <t>Happy Birthday to my wonderful daughter, @ IvankaTrump.</t>
  </si>
  <si>
    <t>https://twitter.com/realDonaldTrump/status/660163313247100929</t>
  </si>
  <si>
    <t>Thank you @ rushlimbaugh for your wonderful words. We will # MakeAmericaGreatAgain</t>
  </si>
  <si>
    <t>https://twitter.com/realDonaldTrump/status/660168704047636480</t>
  </si>
  <si>
    <t>Super PACs should be disavowed by anyone running for President. They are a total scam on our system and country! I am self-funding.</t>
  </si>
  <si>
    <t>https://twitter.com/realDonaldTrump/status/660176962477006848</t>
  </si>
  <si>
    <t>Donald Trump Leads Polls in Florida http://www.sunshinestatenews.com/story/donald-trump-leads-marco-rubio-hillary-clinton-blowing-out-democrats-new-florida-poll ‚Ä¶</t>
  </si>
  <si>
    <t>https://twitter.com/realDonaldTrump/status/660183923205492737</t>
  </si>
  <si>
    <t>Via The Political Insider: ‚ÄúDonald Trump Just Received The Best News Possible!‚Äùhttp://www.thepoliticalinsider.com/donald-trump-just-received-the-best-news-possible/?utm_source=twitterfeed&amp;utm_medium=twitter ‚Ä¶</t>
  </si>
  <si>
    <t>https://twitter.com/realDonaldTrump/status/660200940973203456</t>
  </si>
  <si>
    <t>Happy Birthday to my friend @ garyplayer...https://instagram.com/p/9eeOpcGhe2/</t>
  </si>
  <si>
    <t>https://twitter.com/realDonaldTrump/status/660259153554862080</t>
  </si>
  <si>
    <t>" @ teed_chris: DonaldTrump,NAME ONE CANDIDATE WHO CAN MAKE DEALS WITH CHINA ! IF WE DONT BRING JOBS BACK! WERE DEAD https://twitter.com/teed_chris/status/660258602804867072/photo/1pic.twitter.com/u4qcXps6QB "</t>
  </si>
  <si>
    <t>https://twitter.com/realDonaldTrump/status/660263502741962752</t>
  </si>
  <si>
    <t>" @ Parker_Votes: Everyone under 10% in polls should DROP OUT and support TRUMP @ realDonaldTrump https://twitter.com/Ktopsway5/status/660262774447185920 ‚Ä¶" Great idea!</t>
  </si>
  <si>
    <t>https://twitter.com/realDonaldTrump/status/660265713840594944</t>
  </si>
  <si>
    <t>" @ UnitedCitizen01: @ DanScavino @ realDonaldTrump Would be AWESOME moderators for next debate # RushLimbaugh # SeanHannity # MarkLevin"</t>
  </si>
  <si>
    <t>https://twitter.com/realDonaldTrump/status/660271677788569600</t>
  </si>
  <si>
    <t>. @ GovMikeHuckabee Great job on @ FoxNews tonight. Thanks for your nice words about my children. Class!</t>
  </si>
  <si>
    <t>https://twitter.com/realDonaldTrump/status/660274278198308864</t>
  </si>
  <si>
    <t>" @ smithsj1: @ realDonaldTrump Mr. Trump do you swear to provide for, protect and care for our soldiers, including Vets?" YES, YES, YES!</t>
  </si>
  <si>
    <t>https://twitter.com/realDonaldTrump/status/660274689630146560</t>
  </si>
  <si>
    <t>" @ Roadstarr1: @ realDonaldTrump @ GovMikeHuckabee @ FoxNews Mike Huckabee is a very nice gentleman and yes Donald you raised wonderful children</t>
  </si>
  <si>
    <t>https://twitter.com/realDonaldTrump/status/660295938431430656</t>
  </si>
  <si>
    <t>"@dblack15nc: @ realDonaldTrump http://news.investors.com/ibd-editorials-polls/103015-778378-donald-trump-leads-ben-carson-second-in-ibd-tipp-poll.htm ‚Ä¶ Republican is 28%; support for Carson is 23%." Poll used by @ megynkelly last month</t>
  </si>
  <si>
    <t>@dblack15nc @ @</t>
  </si>
  <si>
    <t>https://twitter.com/realDonaldTrump/status/660296323648921600</t>
  </si>
  <si>
    <t>" @ jimmcvey1: @ eddiern @DeusVultUSMC @deadeyemadoc @ smithsj1 Trump is the closest thing to Gen.Patton that we will ever see again." Cool!</t>
  </si>
  <si>
    <t>@ @ @DeusVultUSMC @deadeyemadoc @</t>
  </si>
  <si>
    <t>https://twitter.com/realDonaldTrump/status/660296649416318980</t>
  </si>
  <si>
    <t>" @ BornToBeGOP: @ realDonaldTrump you are always many steps ahead of the game!" Thank you.</t>
  </si>
  <si>
    <t>https://twitter.com/realDonaldTrump/status/660297643806089217</t>
  </si>
  <si>
    <t>" @ eonline: Who had the best Donald Trump Halloween costume--Kelly Ripa, Lara Spencer or Mario Batali? http://eonli.ne/1HhpHj7 "</t>
  </si>
  <si>
    <t>https://twitter.com/realDonaldTrump/status/660300822471942144</t>
  </si>
  <si>
    <t>" @ billboard: . @ RodStewart on his (naked) "young and carefree" days and pal Donald Trump http://blbrd.cm/ednraL " Rod, album is great!</t>
  </si>
  <si>
    <t>https://twitter.com/realDonaldTrump/status/660302057128271873</t>
  </si>
  <si>
    <t>" @ SandraOpines: @ realDonaldTrump I LOVE watching Donald Trump in action. Free education. Just watch and learn. LOVE IT. # TrumpTrain" Nice.</t>
  </si>
  <si>
    <t>https://twitter.com/realDonaldTrump/status/660303227653660673</t>
  </si>
  <si>
    <t>" @ JackDix03868724: Arizona polls for Democrats only say they would prefer Donald Trump over Hillary Clinton 60%"</t>
  </si>
  <si>
    <t>https://twitter.com/realDonaldTrump/status/660308373720702976</t>
  </si>
  <si>
    <t>" @ Biracial_Chick: Trump Rights Ship on Immigration: Demands Disney Rehire Workers Replaced by Cheap Foreign Labor. http://bit.ly/1LHOhxD "</t>
  </si>
  <si>
    <t>https://twitter.com/realDonaldTrump/status/660308795780939777</t>
  </si>
  <si>
    <t>" @ AnonymouSyndica: Donald Trump: I Think Obama ‚ÄòHates Israel‚Äô http://fb.me/7t6NrtcE1 "</t>
  </si>
  <si>
    <t>https://twitter.com/realDonaldTrump/status/660310442137513984</t>
  </si>
  <si>
    <t>When candidate John Kasich, on the @ oreillyfactor, talked about dismantling Medicare and Medicaid, he was referring to Ben Carson.</t>
  </si>
  <si>
    <t>https://twitter.com/realDonaldTrump/status/660312839543005184</t>
  </si>
  <si>
    <t>I am going to save Medicare and Medicaid, Carson wants to abolish, and failing candidate Gov. John Kasich doesn't have a clue - weak!</t>
  </si>
  <si>
    <t>https://twitter.com/realDonaldTrump/status/660415435532345345</t>
  </si>
  <si>
    <t>" @ Hopeisalive66: We need a REAL change. @ realDonaldTrump you are the only1who can stand up&amp; # MakeAmericaGreatAgain.</t>
  </si>
  <si>
    <t>https://twitter.com/realDonaldTrump/status/660415967386869760</t>
  </si>
  <si>
    <t>" @ dalva1616: So true! Vote @ realDonaldTrump and have America greatness back to where it belongs : The United States of America.</t>
  </si>
  <si>
    <t>https://twitter.com/realDonaldTrump/status/660417693758156800</t>
  </si>
  <si>
    <t>Black Lives Matter protesters totally disrupt Hillary Clinton event. She looked lost. This is not what we need with ISIS, CHINA, RUSSIA etc.</t>
  </si>
  <si>
    <t>https://twitter.com/realDonaldTrump/status/660430666727821312</t>
  </si>
  <si>
    <t>The new NBC POLL has me in first place but said I was third in the debate - I demand a recount (just kidding!). EVERY other poll had me #1.</t>
  </si>
  <si>
    <t>https://twitter.com/realDonaldTrump/status/660431840776470528</t>
  </si>
  <si>
    <t>I see Marco Rubio just landed another billionaire to give big money to his Superpac, which are total scams. Marco must address him as "SIR"!</t>
  </si>
  <si>
    <t>https://twitter.com/realDonaldTrump/status/660433250423341057</t>
  </si>
  <si>
    <t>I am leaving for Norfolk, Virginia - the great battleship U.S.S. Wisconsin - for a big rally and really big crowd. See you soon!</t>
  </si>
  <si>
    <t>https://twitter.com/realDonaldTrump/status/660453193806159872</t>
  </si>
  <si>
    <t>I told you so- @ politico just lost it's top person. Poor results and no money to pay him. If they were legit, they would be doing far better!</t>
  </si>
  <si>
    <t>https://twitter.com/realDonaldTrump/status/660458917005279232</t>
  </si>
  <si>
    <t>Lifting off right now for U.S.S. Wisconsin in Norfolk. See ya'</t>
  </si>
  <si>
    <t>https://twitter.com/realDonaldTrump/status/660460909761069057</t>
  </si>
  <si>
    <t>The @ WSJ Wall Street Journal loves to write badly about me. They better be careful or I will unleash big time on them. Look forward to it!</t>
  </si>
  <si>
    <t>https://twitter.com/realDonaldTrump/status/660461521168949248</t>
  </si>
  <si>
    <t>" @ WavRidr101: @ realDonaldTrump DO A FLYOVER @ NauticusNorfolk USS WISCONSIN!" Cool idea, we will try!</t>
  </si>
  <si>
    <t>https://twitter.com/realDonaldTrump/status/660461891991543809</t>
  </si>
  <si>
    <t>" @ MarshallFSmith: @ LexingtonBobby @ realDonaldTrump And its a Glorious Fall Day in Norfolk!! Knock'em dead Donald!" Thanks!</t>
  </si>
  <si>
    <t>https://twitter.com/realDonaldTrump/status/660462589055533056</t>
  </si>
  <si>
    <t>" @ Maxinerunner: @ realDonaldTrump surges in Post-debate Poll! Trump puts US 1st and foremost @ BraveLad @ TIMENOUT https://twitter.com/joenbc/status/660448072594554880 ‚Ä¶"</t>
  </si>
  <si>
    <t>https://twitter.com/realDonaldTrump/status/660464296342757376</t>
  </si>
  <si>
    <t>" @ michael_favreau: @ WSJ Evangelicals don't like lairs. This Carson Mannatech video and story show be shown in Iowa http://talkingpointsmemo.com/news/national-review-ben-carson-mannatech ‚Ä¶"</t>
  </si>
  <si>
    <t>https://twitter.com/realDonaldTrump/status/660534094493782016</t>
  </si>
  <si>
    <t>. @ ColinCowherd said such nice things about me during the debate that I thought I'd do his show, @ TheHerd, on Monday (2:30pm EST).</t>
  </si>
  <si>
    <t>https://twitter.com/realDonaldTrump/status/660534676851974144</t>
  </si>
  <si>
    <t>Just left Virginia where I unveiled my healthcare and other plans for our great Veterans! They will be very happy! https://www.donaldjtrump.com/positions/veterans-administration-reforms ‚Ä¶</t>
  </si>
  <si>
    <t>https://twitter.com/realDonaldTrump/status/660536151225315328</t>
  </si>
  <si>
    <t>Support Coach Kennedy and his right, together with his young players, to pray on the football field. Liberty Institute just suspended him!</t>
  </si>
  <si>
    <t>https://twitter.com/realDonaldTrump/status/660537761217314816</t>
  </si>
  <si>
    <t># MakeAmericaGreatAgainpic.twitter.com/UWyANGV8IR</t>
  </si>
  <si>
    <t>https://twitter.com/realDonaldTrump/status/660583102792769536</t>
  </si>
  <si>
    <t>Thank you James Freeman of the @ WSJ for the very nice words. All polls said I won the debate except NBC (3rd). Explain to Daniel Henninger!</t>
  </si>
  <si>
    <t>https://twitter.com/realDonaldTrump/status/660583414362411008</t>
  </si>
  <si>
    <t>" @ terrykimk93: @ realDonaldTrump @ WSJ Go Trump GO Vote Trump!"</t>
  </si>
  <si>
    <t>https://twitter.com/realDonaldTrump/status/660584908063117312</t>
  </si>
  <si>
    <t>No complaints but how many people would be watching these really dumb but record setting debates if I wasn't in them? Interesting question!</t>
  </si>
  <si>
    <t>https://twitter.com/realDonaldTrump/status/660585665877417985</t>
  </si>
  <si>
    <t>" @ hillx123: @ realDonaldTrump # MakeAmericaGreatAgain https://twitter.com/DanScavino/status/660566273521270784 ‚Ä¶" Leading big Nationwide in Reuters poll - great!</t>
  </si>
  <si>
    <t>https://twitter.com/realDonaldTrump/status/660585844995174401</t>
  </si>
  <si>
    <t>" @ danlifting: @ realDonaldTrump I wouldn't watch it at all if Mr. trump was not on it. See u on your book signing on 11/3. Trump all the way.</t>
  </si>
  <si>
    <t>https://twitter.com/realDonaldTrump/status/660586087623081984</t>
  </si>
  <si>
    <t>" @ shawnslawns4u: @ terrykimk93 @ WSJ this coming election is THE MOST IMPORTANT PRESIDENTIAL ELECTION in my lifetime VOTE FOR TRUMP"</t>
  </si>
  <si>
    <t>https://twitter.com/realDonaldTrump/status/660586279424405505</t>
  </si>
  <si>
    <t>" @ Rketeltas: @ realDonaldTrump has won all three debates and all that matters is that Trump supporters know that &amp; will vote Trump!" THANKS!</t>
  </si>
  <si>
    <t>https://twitter.com/realDonaldTrump/status/660586485935177728</t>
  </si>
  <si>
    <t>" @ realOllieTaylor: @ realDonaldTrump no one would have watched the debates if Trump had not been in them"</t>
  </si>
  <si>
    <t>https://twitter.com/realDonaldTrump/status/660589621210910721</t>
  </si>
  <si>
    <t>"@antSTACKSgrieco: @ realDonaldTrump you were great in it!!" Thanks!</t>
  </si>
  <si>
    <t>@antSTACKSgrieco @</t>
  </si>
  <si>
    <t>https://twitter.com/realDonaldTrump/status/660589667386040324</t>
  </si>
  <si>
    <t>" @ JodiL792: @ realDonaldTrump I wouldn't be watching at all!!! Honestly!"</t>
  </si>
  <si>
    <t>https://twitter.com/realDonaldTrump/status/660590100116578304</t>
  </si>
  <si>
    <t>"@SallyAvicii2014: @ realOllieTaylor Agree This is The Only Time # Americans have been More involved in President Elections since Kennedy!!!"</t>
  </si>
  <si>
    <t>@SallyAvicii2014 @</t>
  </si>
  <si>
    <t>https://twitter.com/realDonaldTrump/status/660590347198849025</t>
  </si>
  <si>
    <t>" @ twillnurse: @ realDonaldTrump saw this and had to share! He wants to be you! Love it!!!! U r his HERO! pic.twitter.com/dL22Vuon6q" So cute!</t>
  </si>
  <si>
    <t>https://twitter.com/realDonaldTrump/status/660590507551248384</t>
  </si>
  <si>
    <t>" @ sean_in_NH: @ realDonaldTrump @ realOllieTaylor so true. In all previous debates, no one watched and they were cancelled"</t>
  </si>
  <si>
    <t>https://twitter.com/realDonaldTrump/status/660590818319814657</t>
  </si>
  <si>
    <t>" @ BorderWall: Floridian here I quit watching debates years ago &amp; most TV except GATOR football until you decided to run for President"</t>
  </si>
  <si>
    <t>https://twitter.com/realDonaldTrump/status/660591302711640064</t>
  </si>
  <si>
    <t>"@DanielGenseric: Another STRONG pro-American position with Dept of Veterans Affairs reform policy. # Trump2016 https://www.donaldjtrump.com/positions/veterans-administration-reforms ‚Ä¶"</t>
  </si>
  <si>
    <t>https://twitter.com/realDonaldTrump/status/660595546168627200</t>
  </si>
  <si>
    <t>Few people know that @ FortuneMagazine is still in business. Tell your writer Alisa Soloman that I left The Apprentice to run for president</t>
  </si>
  <si>
    <t>https://twitter.com/realDonaldTrump/status/660597552023228416</t>
  </si>
  <si>
    <t>. @ thehill John Oliver had his people call to ask me to be on his very boring and low rated show. I said "NO THANKS" Waste of time &amp; energy!</t>
  </si>
  <si>
    <t>https://twitter.com/realDonaldTrump/status/660600420855848960</t>
  </si>
  <si>
    <t>" @ KatyTurNBC: This is the most focused Trump stump I've heard - really drilling down on vets issues here in Virginia."</t>
  </si>
  <si>
    <t>https://twitter.com/realDonaldTrump/status/660600470591954944</t>
  </si>
  <si>
    <t>" @ costareports: The Post's latest on Trump: http://wpo.st/Vi9k0 From Trump's rally today in Virginia: https://twitter.com/KatyTurNBC/status/660510607649742848 ‚Ä¶"</t>
  </si>
  <si>
    <t>https://twitter.com/realDonaldTrump/status/660600700716584960</t>
  </si>
  <si>
    <t>" @ thehill: WATCH LIVE: Trump talks about treatment of veterans in Norfolk, Va. http://hill.cm/tIZ8oJH pic.twitter.com/KVC8UbktDa"</t>
  </si>
  <si>
    <t>https://twitter.com/realDonaldTrump/status/660600972201304064</t>
  </si>
  <si>
    <t>" @ WayneDupreeShow: Trump:Our educational sys is ranked #28 in the world-Get rid of # CommonCore Watch LIVE and CHAT: http://newsninja2012.com/live-donald-trump-from-u-s-s-wisconsin-in-norfolk-va-oct-31-2015-12pm-et/ ‚Ä¶</t>
  </si>
  <si>
    <t>#28 #</t>
  </si>
  <si>
    <t>https://twitter.com/realDonaldTrump/status/660601331078578178</t>
  </si>
  <si>
    <t>" @ CBSNews: WATCH: Donald Trump holds rally at USS Wisconsin in Virginia http://cbsn.ws/1jZxFsd pic.twitter.com/8FIDOPO37H" A great day.</t>
  </si>
  <si>
    <t>https://twitter.com/realDonaldTrump/status/660601999445114881</t>
  </si>
  <si>
    <t>" @ TheMsDlr: Donald Trump Releases Plan to Reform Veterans Affairs - ABC News - http://abcn.ws/1Q1VefW via @ ABC"</t>
  </si>
  <si>
    <t>https://twitter.com/realDonaldTrump/status/660602313392971776</t>
  </si>
  <si>
    <t>"@SueSabo: MEDIA WANTS A PUPPET.WE WANT DONALD TRUMP TO MAKE AMERICA GREAT AGAIN, LAST CHANCE TO MAKE AMERICA GREAThttps://twitter.com/aduanebrown/status/658015621515362304 ‚Ä¶</t>
  </si>
  <si>
    <t>https://twitter.com/realDonaldTrump/status/660645187874590720</t>
  </si>
  <si>
    <t>Gov. John Kasich has really failed on the campaign trail. I thought he would have been far more talented. He is just wasting time &amp; money!</t>
  </si>
  <si>
    <t>https://twitter.com/realDonaldTrump/status/660645463448788992</t>
  </si>
  <si>
    <t>" @ PamelaJaneVP: Watch "FULL Speech: Donald Trump MASSIVE Rally in Norfolk, VA (10-31-15)" on YouTube - https://youtu.be/2MooA3gfH9w "</t>
  </si>
  <si>
    <t>https://twitter.com/realDonaldTrump/status/660649680146178048</t>
  </si>
  <si>
    <t>" @ PaulaPedene: Trump Leads GOP, Carson Stays Strong, Rubio 3rd: Poll http://buff.ly/20jp5Fi "</t>
  </si>
  <si>
    <t>https://twitter.com/realDonaldTrump/status/660686703359877120</t>
  </si>
  <si>
    <t>" @ N_R_Mandela: @ realDonaldTrump And you're still a negative loser and Trump is still a positive winner. I'm Black and proudly voting TRUMP!"</t>
  </si>
  <si>
    <t>https://twitter.com/realDonaldTrump/status/660792870497067008</t>
  </si>
  <si>
    <t>" @ Michael_0000: [First Vote News Video | Mike Tyson Endorses Donald Trump for President] - http://gla.news/2015/10/first-vote-news-video-mike-tyson-endorses-donald-trump-for-president/ ‚Ä¶" Thanks Mike!</t>
  </si>
  <si>
    <t>https://twitter.com/realDonaldTrump/status/660793192615383040</t>
  </si>
  <si>
    <t>"@BellicWolf: @ and_is_w Anyway, for me the most original costume was Donald Trump like President!!!!"</t>
  </si>
  <si>
    <t>@BellicWolf @</t>
  </si>
  <si>
    <t>https://twitter.com/realDonaldTrump/status/660795917973499904</t>
  </si>
  <si>
    <t>Further proof that Gang of Eight member Marco Rubio is weak on illegal immigration is Paul Singer's, Mr. Amnesty, endorsement.Rubs can't win</t>
  </si>
  <si>
    <t>https://twitter.com/realDonaldTrump/status/660798628315930625</t>
  </si>
  <si>
    <t>Anybody that believes in strong borders and stopping illegal immigration cannot vote for Marco Rubio READ THIS: http://www.breitbart.com/immigration/2015/10/31/marco-rubios-new-billionaire-backer-top-funder-open-borders/ ‚Ä¶"</t>
  </si>
  <si>
    <t>https://twitter.com/realDonaldTrump/status/660815666199592960</t>
  </si>
  <si>
    <t>Jeb's new slogan - "Jeb can fix it". I never thought of Jeb as a crook! Stupid message, the word "fix" is not a good one to use in politics!</t>
  </si>
  <si>
    <t>https://twitter.com/realDonaldTrump/status/660816598333333504</t>
  </si>
  <si>
    <t>I told you in speeches months ago that Jeb and Marco do not like each other. Marco is too ambitious and very disloyal to Jeb as his mentor!</t>
  </si>
  <si>
    <t>https://twitter.com/realDonaldTrump/status/660818201765392384</t>
  </si>
  <si>
    <t>Marco Rubio will not win. Weak on illegal immigration, strong on amnesty and has the appearance to killers of the world as a "lightweight".</t>
  </si>
  <si>
    <t>https://twitter.com/realDonaldTrump/status/660819552259989504</t>
  </si>
  <si>
    <t>If Jeb Bush were more competent he could not have lost the skirmish with Marco in the debate. BAD facts for Marco if properly delivered!</t>
  </si>
  <si>
    <t>https://twitter.com/realDonaldTrump/status/660888538473439232</t>
  </si>
  <si>
    <t>Join me Tuesday Nov. 3rd at 12 PM in # TrumpTower in NYC. I'll be signing copies of my book CRIPPLED AMERICA. Don't miss it!</t>
  </si>
  <si>
    <t>https://twitter.com/realDonaldTrump/status/660969740236623872</t>
  </si>
  <si>
    <t>While in politics it is often smart to send out false messages, one thing is clear: That Hillary does not want to run against TRUMP.</t>
  </si>
  <si>
    <t>https://twitter.com/realDonaldTrump/status/660998499153092608</t>
  </si>
  <si>
    <t>Thank you @ JoeTrippi for the nice, and true, words on # Media Buzz with terrific Howie Kurtz. Leading New Hampshire 30 to 12. @ FoxNews</t>
  </si>
  <si>
    <t>https://twitter.com/realDonaldTrump/status/661001709322444800</t>
  </si>
  <si>
    <t>I will be on Sirius XM RADIO, National News Show, at 7:30 A.M. (Monday) hosted by the great Steve Bannon. @ BreitbartNews</t>
  </si>
  <si>
    <t>https://twitter.com/realDonaldTrump/status/661002264245596160</t>
  </si>
  <si>
    <t>" @ BornToBeGOP: @ realDonaldTrump 9 years from now we will thank President Trump for making us great again!" Thank you!</t>
  </si>
  <si>
    <t>https://twitter.com/realDonaldTrump/status/661004204962656256</t>
  </si>
  <si>
    <t>Now that Iran ripped us off by making one of the best deals of any kind in history, they have just moved to block any imports from the U.S.</t>
  </si>
  <si>
    <t>https://twitter.com/realDonaldTrump/status/661004565425299456</t>
  </si>
  <si>
    <t>" @ robmont777: @ StrengthenTheUS @ GOP @ realDonaldTrump. We The People want Mr Trump to be our President!!! https://twitter.com/robmont777/status/661004236256219136/photo/1pic.twitter.com/rkppbgre0n " Great pic</t>
  </si>
  <si>
    <t>https://twitter.com/realDonaldTrump/status/661005846990749696</t>
  </si>
  <si>
    <t>"@TheNewsClub_US: RT " @ robmo: @ StrengthenTheUS @ GOP @ realDonaldTrump. We The People want Mr Trump‚Ä¶ # RT # CNN # HBO https://twitter.com/TheNewsClub_US/status/661004863644393472/photo/1pic.twitter.com/afbwQCvUDs "</t>
  </si>
  <si>
    <t>https://twitter.com/realDonaldTrump/status/661006528988729344</t>
  </si>
  <si>
    <t>" @ HenryTheZebra: @ realDonaldTrump America needs you to start your 8-year shift a bit early to start fixing this disaster."</t>
  </si>
  <si>
    <t>https://twitter.com/realDonaldTrump/status/661006692453339136</t>
  </si>
  <si>
    <t>" @ Tar_Heel_73: @ realDonaldTrump We shouldn't be surprised.No leadership in the White House.Glad @ realDonaldTrump will # MakeAmericaGreatAgain</t>
  </si>
  <si>
    <t>https://twitter.com/realDonaldTrump/status/661006872951054336</t>
  </si>
  <si>
    <t>" @ Truth_or_Rumor: @ realDonaldTrump It's not so much that Iran made a good deal, it's that Kerry and Obama gave away the store." O.K.!</t>
  </si>
  <si>
    <t>https://twitter.com/realDonaldTrump/status/661007024851959808</t>
  </si>
  <si>
    <t>" @ DAMRON88: @ realDonaldTrump @ BornToBeGOP I sure in the hell hope so. Trump please make this country great again."</t>
  </si>
  <si>
    <t>https://twitter.com/realDonaldTrump/status/661007262098571264</t>
  </si>
  <si>
    <t>" @ LandmanMarius: @ realDonaldTrump @ robmont777 @ StrengthenTheUS @ GOP WE ACCEPT THE BEST. We want Trump!"</t>
  </si>
  <si>
    <t>https://twitter.com/realDonaldTrump/status/661146467504152576</t>
  </si>
  <si>
    <t>Sirius National News at 7:30 A.M. Steve Bannon. @ BreitbartNews</t>
  </si>
  <si>
    <t>https://twitter.com/realDonaldTrump/status/661156823723036672</t>
  </si>
  <si>
    <t>. @ Morning_Joe: Marco only won the debate in the minds of desperate people. I won every on-line poll, even crazy @ CNBC. Marco good looking?</t>
  </si>
  <si>
    <t>https://twitter.com/realDonaldTrump/status/661157323864457216</t>
  </si>
  <si>
    <t>"@taurus82409: @ Morning_Joe DONALD TRUMP is the absolute WINNER!! You "heads" try to talk around him, WHY, WHY??? Go TRUMP!"</t>
  </si>
  <si>
    <t>@taurus82409 @</t>
  </si>
  <si>
    <t>https://twitter.com/realDonaldTrump/status/661157516009697281</t>
  </si>
  <si>
    <t>" @ Morning_Joe: Online poll: @ realDonaldTrump 'best to handle economy' by far pic.twitter.com/SZvSzNzoIk" Very true, thanks!</t>
  </si>
  <si>
    <t>https://twitter.com/realDonaldTrump/status/661170580994064384</t>
  </si>
  <si>
    <t>" @ trump_world: "The MAN with a PLAN! Go Trump! We got your back! https://twitter.com/talsept58/status/657976933431582720/photo/1pic.twitter.com/zXl6SyiWdm " DonaldTrump # MakeAmericaGreatAgain # Trump2016"</t>
  </si>
  <si>
    <t>https://twitter.com/realDonaldTrump/status/661173906758352900</t>
  </si>
  <si>
    <t>Thank you Carl Higbie (former Navy Seal) for you support of my plan to straighten out the Veterans Administration-a mess!Great job @ kilmeade</t>
  </si>
  <si>
    <t>https://twitter.com/realDonaldTrump/status/661212929560322050</t>
  </si>
  <si>
    <t>Meet me at @ TrumpTowerNY and get your copy of my new book CRIPPLED AMERICA signed on 11/3 at 12pm!pic.twitter.com/9M0C0vc2fv</t>
  </si>
  <si>
    <t>https://twitter.com/realDonaldTrump/status/661246862029160449</t>
  </si>
  <si>
    <t>. @ CharlesMBlow Why don‚Äôt you use new polls instead of the single ancient national poll that was a tiny bit negative. Dishonest reporting!</t>
  </si>
  <si>
    <t>https://twitter.com/realDonaldTrump/status/661249199170801664</t>
  </si>
  <si>
    <t>. @ megynkelly used this poll (nobody else did) when I was down‚Äîwonder if she‚Äôll use it now that I‚Äôm up?http://news.investors.com/ibd-editorials-polls/103015-778378-donald-trump-leads-ben-carson-second-in-ibd-tipp-poll.htm?ref=HPLNews ‚Ä¶</t>
  </si>
  <si>
    <t>https://twitter.com/realDonaldTrump/status/661297234789711874</t>
  </si>
  <si>
    <t>My interview with @ jheil &amp; @ MarkHalperin at @ WollmanRink airing at 5PM on @ bpolitics.pic.twitter.com/qErQu7CeEH</t>
  </si>
  <si>
    <t>https://twitter.com/realDonaldTrump/status/661304796188688384</t>
  </si>
  <si>
    <t>Join me tomorrow, Nov. 3rd, at 12pm in # TrumpTowerNY. I‚Äôll be signing copies of my new book CRIPPLED AMERICA. Don‚Äôt miss it!</t>
  </si>
  <si>
    <t>https://twitter.com/realDonaldTrump/status/661355091509792768</t>
  </si>
  <si>
    <t>" @ DDietlin3: @ ColinCowherd fantastic job with your interview with @ realDonaldTrump today!"</t>
  </si>
  <si>
    <t>https://twitter.com/realDonaldTrump/status/661355397333262337</t>
  </si>
  <si>
    <t>" @ TrumpFix: @ meganena13 @ robertew2945 agreed Luisa. @ realDonaldTrump WILL WIN! This is what he does!"</t>
  </si>
  <si>
    <t>https://twitter.com/realDonaldTrump/status/661355818785312768</t>
  </si>
  <si>
    <t>" @ johndorlando1: @ ArizonaLuke @ realDonaldTrump @ JoeTrippi @ FoxNews his crowds are huge...hard to think he is going to lose."</t>
  </si>
  <si>
    <t>https://twitter.com/realDonaldTrump/status/661355967846727680</t>
  </si>
  <si>
    <t>" @ shelbycockaxe: @ realDonaldTrump Trump is our last chance to turn this country around # Trump2016"</t>
  </si>
  <si>
    <t>https://twitter.com/realDonaldTrump/status/661356028336979968</t>
  </si>
  <si>
    <t>" @ theBrandonMcKee: Read all about the Wollman deal and many other successful deals in "The Art of the Deal" by @ realDonaldTrump"</t>
  </si>
  <si>
    <t>https://twitter.com/realDonaldTrump/status/661356183123591168</t>
  </si>
  <si>
    <t>" @ kemper34: @ TheHerd @ ColinCowherd @ realDonaldTrump @ FS1 Great interview. Ranks just above the @JimHarbaugh49 interview."</t>
  </si>
  <si>
    <t>https://twitter.com/realDonaldTrump/status/661356334068187136</t>
  </si>
  <si>
    <t>" @ TdavisTonya: @ brucedhendrix @ Poetry4Bitcoin Nope. Trump isn't taking 2 weeks off to promote his book. Trump is donating all to charity"</t>
  </si>
  <si>
    <t>https://twitter.com/realDonaldTrump/status/661356860403015680</t>
  </si>
  <si>
    <t>" @ kingster73: @ realDonaldTrump Rubio is irresponsible on finances and doesn't show up for work! Who would hire him? Not the American People!</t>
  </si>
  <si>
    <t>https://twitter.com/realDonaldTrump/status/661356909350490112</t>
  </si>
  <si>
    <t>" @ HarpAmyStabler: @ FS1 @ realDonaldTrump @ ColinCowherd this interview is great."</t>
  </si>
  <si>
    <t>https://twitter.com/realDonaldTrump/status/661499677494390784</t>
  </si>
  <si>
    <t>I will be interviewed on @ GMA at 7:00 A.M. and @ foxandfriends at 7:50. Talking about my new book, out today, Crippled America.</t>
  </si>
  <si>
    <t>https://twitter.com/realDonaldTrump/status/661538450835963904</t>
  </si>
  <si>
    <t>" @ NickEgoroff: BREAKING: Latest poll of Florida voters shows enormous lead for Trump! He'd beat Hillary! http://j.mp/1LNY1q9 # tcot"</t>
  </si>
  <si>
    <t>https://twitter.com/realDonaldTrump/status/661541465714253824</t>
  </si>
  <si>
    <t>Join me today, Nov 3rd, in # TrumpTowerNYC at noon. I'll be signing copies of my new book CRIPPLED AMERICA. Don't miss it!</t>
  </si>
  <si>
    <t>https://twitter.com/realDonaldTrump/status/661551957300129792</t>
  </si>
  <si>
    <t>" @ DianeHauschildt: @ FoxNews @ freelancer1787 @ realDonaldTrump @ RealBenCarson https://twitter.com/DianeHauschildt/status/661551501790289920/photo/1pic.twitter.com/0EVXJ7WW6C "</t>
  </si>
  <si>
    <t>https://twitter.com/realDonaldTrump/status/661552576320692224</t>
  </si>
  <si>
    <t>" @ freebird_Pepper: @ realDonaldTrump is the only candidate speaking on the horrible treatment our vets are getting and he has solutions!</t>
  </si>
  <si>
    <t>https://twitter.com/realDonaldTrump/status/661552655983108096</t>
  </si>
  <si>
    <t>" @ TIMENOUT: @ realDonaldTrump Book in hand waiting for The Next President pic.twitter.com/83tJMZUUIa"</t>
  </si>
  <si>
    <t>https://twitter.com/realDonaldTrump/status/661552752334659585</t>
  </si>
  <si>
    <t>" @ JayJohnsonLikes: @ realDonaldTrump been here in line for two hours already. reading book while waiting. I'll see you at noon!"</t>
  </si>
  <si>
    <t>https://twitter.com/realDonaldTrump/status/661554450511826944</t>
  </si>
  <si>
    <t>" @ Freedomrings22: @ realDonaldTrump I Trust @ OANN 's polls They are actually really Fair and really balanced on all their news" Iowa lead!</t>
  </si>
  <si>
    <t>https://twitter.com/realDonaldTrump/status/661555742193922050</t>
  </si>
  <si>
    <t>. @ CharlesGKoch is looking for a new puppet after Governor Walker and Jeb Bush cratered. He now likes Rubio--next fail.</t>
  </si>
  <si>
    <t>https://twitter.com/realDonaldTrump/status/661555885290967041</t>
  </si>
  <si>
    <t>" @ keksec_org: @ realDonaldTrump Your performances in every state have been amazing! # MakeAmericaGreatAgain</t>
  </si>
  <si>
    <t>https://twitter.com/realDonaldTrump/status/661555985232867328</t>
  </si>
  <si>
    <t>" @ realOllieTaylor: @ realDonaldTrump @Freedomr@OANN Trump is the only one who can make America great again. Carson's sleepy, Jeb low energy."</t>
  </si>
  <si>
    <t>https://twitter.com/realDonaldTrump/status/661556370475524096</t>
  </si>
  <si>
    <t>" @ LookerCherry: @ realDonaldTrump The polls are for the news cycle. Trump is miles ahead and leaving all others in the dust, "don't doubt me"</t>
  </si>
  <si>
    <t>https://twitter.com/realDonaldTrump/status/661570281060835328</t>
  </si>
  <si>
    <t>Marco Rubio would keep Barack Obama‚Äôs executive order on amnesty intact. See article. Cannot be President.http://www.breitbart.com/big-government/2015/11/02/marco-rubio-jorge-ramos-will-keep-obamas-first-executive-amnesty-place-legislative-amnesty-enacted/ ‚Ä¶</t>
  </si>
  <si>
    <t>https://twitter.com/realDonaldTrump/status/661662863023603712</t>
  </si>
  <si>
    <t>I will be on @ SeanHannity tonight at 10pmE talking about my new book # CrippledAmerica and much more! # MakeAmericaGreatAgain # Trump2016</t>
  </si>
  <si>
    <t>https://twitter.com/realDonaldTrump/status/661759247559061504</t>
  </si>
  <si>
    <t>" @ ethansimmons111: @ DanScavino @ realDonaldTrump pic.twitter.com/d9QlsddCRy"</t>
  </si>
  <si>
    <t>https://twitter.com/realDonaldTrump/status/661759371412664320</t>
  </si>
  <si>
    <t>" @ DJTrump2016: DONALD TRUMP FULL INTERVIEW: Fox and Friends (11-03-15) http://video.foxnews.com/v/4593816192001/donald-trump-sounds-off-about-republican-debate-reforms/Donald ‚Ä¶ # MakeAmericaGreatAgain # Trump2016"</t>
  </si>
  <si>
    <t>https://twitter.com/realDonaldTrump/status/661759799340724225</t>
  </si>
  <si>
    <t>"@norge1956: @ realDonaldTrump http://www.breitbart.com/big-government/2015/11/03/marco-rubios-wall-street-sponsor-paul-singer-dumped-hundreds-of-thousands-into-common-core/ ‚Ä¶" Rubio wants Common Core for education.</t>
  </si>
  <si>
    <t>@norge1956 @</t>
  </si>
  <si>
    <t>https://twitter.com/realDonaldTrump/status/661760438653308928</t>
  </si>
  <si>
    <t>"@TwallMa: @ realDonaldTrump. He is a common sense powerhouse that gets things done! Excellent book! https://twitter.com/TwallMa/status/661758827616866304/photo/1pic.twitter.com/sMoLTsiSAk "</t>
  </si>
  <si>
    <t>@TwallMa @</t>
  </si>
  <si>
    <t>https://twitter.com/realDonaldTrump/status/661760627149578240</t>
  </si>
  <si>
    <t>" @ misstozak: @ realDonaldTrump @ seanhannity @ OANN This says it ALL. TRUMP 2016. https://www.youtube.com/watch?v=4osI1p8-kG8 ‚Ä¶"</t>
  </si>
  <si>
    <t>https://twitter.com/realDonaldTrump/status/661760750520836096</t>
  </si>
  <si>
    <t>"@David360NC: @ adenunzio We finally have a voice with @ realDonaldTrump , Let‚Äôs do our part &amp; VOTE IN THE PRIMARY 4 # Trump2016 # TrumpArmy"</t>
  </si>
  <si>
    <t>@David360NC @ @</t>
  </si>
  <si>
    <t>https://twitter.com/realDonaldTrump/status/661760807534010368</t>
  </si>
  <si>
    <t>"@JulesSiscoe: The Complete @ realDonaldTrump Interview: Getting Things Done http://bloom.bg/1Q6WiPP via @ bpolitics"</t>
  </si>
  <si>
    <t>@JulesSiscoe @ @</t>
  </si>
  <si>
    <t>https://twitter.com/realDonaldTrump/status/661760933509914624</t>
  </si>
  <si>
    <t>" @ Mr_Holtzworth: @ realDonaldTrump Sarah Palin Defends Donald Trump's Immigration Plan On Fox News https://youtu.be/AfNPo87ql1g via @ YouTube"</t>
  </si>
  <si>
    <t>https://twitter.com/realDonaldTrump/status/661761285349093376</t>
  </si>
  <si>
    <t>" @ nbcsnl: Shooting promos for # TrumpOnSNL with Cecily and @ realDonaldTrump. pic.twitter.com/K1JKOgHrhY"</t>
  </si>
  <si>
    <t>https://twitter.com/realDonaldTrump/status/661761681845039104</t>
  </si>
  <si>
    <t>" @ DougDWiley: @ realDonaldTrump I can't wait to read your new book! We are supporting you here in Boise Idaho!"</t>
  </si>
  <si>
    <t>https://twitter.com/realDonaldTrump/status/661782872798416896</t>
  </si>
  <si>
    <t>" @ seanhannity: @ realDonaldTrump on sending 50 Special Ops Forces troops to Syria: This country needs to be less predictable.‚Äù</t>
  </si>
  <si>
    <t>https://twitter.com/realDonaldTrump/status/661783193629147136</t>
  </si>
  <si>
    <t>" @ SJavner: Reading Crippled America ....feeling love for our country first, in it's pages. That's why I stand with TRUMP"</t>
  </si>
  <si>
    <t>https://twitter.com/realDonaldTrump/status/661783511393828864</t>
  </si>
  <si>
    <t>" @ JudgeMoroz: Republicans in Congress can learn a lot from @ realDonaldTrump on dealing with Obama! They should read # CrippledAmerica!"</t>
  </si>
  <si>
    <t>https://twitter.com/realDonaldTrump/status/661785427523846144</t>
  </si>
  <si>
    <t>" @ svn2hd: @ realDonaldTrump Crippled AMERICA is a must read. So right. Great job on another best seller."</t>
  </si>
  <si>
    <t>https://twitter.com/realDonaldTrump/status/661785765790277632</t>
  </si>
  <si>
    <t>" @ LeStudio1: DONALD TRUMP-CRIPPLED AMERICA The new book by @ realDonaldTrump is best seller in the making."</t>
  </si>
  <si>
    <t>https://twitter.com/realDonaldTrump/status/661786927381745664</t>
  </si>
  <si>
    <t>" @ peter_smells: @ realDonaldTrump Just read # CrippledAmerica! Great book! I haven't felt this enthusiastic about # America since # Reagan"</t>
  </si>
  <si>
    <t>https://twitter.com/realDonaldTrump/status/661788411578175488</t>
  </si>
  <si>
    <t>" @ JoshuaEnglishh: @ realDonaldTrump every single real American needs to read # CrippledAmerica ! Beyond awesome I couldn't be more thrilled"</t>
  </si>
  <si>
    <t>https://twitter.com/realDonaldTrump/status/661791645088808960</t>
  </si>
  <si>
    <t># MakeAmericaGreatAgain # Trump2016pic.twitter.com/f9ujgy3NSk</t>
  </si>
  <si>
    <t>https://twitter.com/realDonaldTrump/status/661897728432173056</t>
  </si>
  <si>
    <t>Isn't it terrible that @ megynkelly used a poll not used before (I.B.D.) when I was down, but refuses to use it now when I am up?</t>
  </si>
  <si>
    <t>https://twitter.com/realDonaldTrump/status/662046407113732096</t>
  </si>
  <si>
    <t>Wow! @ FoxNews poll just came out. #1 with 26%! Almost as importantly, I am the strongest on economic issues by far! # Trump2016</t>
  </si>
  <si>
    <t>https://twitter.com/realDonaldTrump/status/662047688620417024</t>
  </si>
  <si>
    <t>I will unveil my first campaign ads on @ Morning_Joe at 6:30am tomorrow. Enjoy! # MakeAmericaGreatAgain</t>
  </si>
  <si>
    <t>https://twitter.com/realDonaldTrump/status/662047905520467968</t>
  </si>
  <si>
    <t>Also, tune in to the @ TodayShow at 7:00am. I will be on to discuss the campaign, my new ads and # CrippledAmerica.</t>
  </si>
  <si>
    <t>https://twitter.com/realDonaldTrump/status/662192823282847745</t>
  </si>
  <si>
    <t>Jeb Bush just said about Marco Rubio, "he's my friend!" Pure political speak. Why can't he be truthful and say "disloyal guy, no friend!"</t>
  </si>
  <si>
    <t>https://twitter.com/realDonaldTrump/status/662194179011911680</t>
  </si>
  <si>
    <t>" @ spiritofshiloh: Carson has the WORST health plan EVER re: Soc Sec and Medicare. @ realDonaldTrump He wants to abolish Medicare - no way!</t>
  </si>
  <si>
    <t>https://twitter.com/realDonaldTrump/status/662194590909378560</t>
  </si>
  <si>
    <t>" @ Destiny: Why didn't @ seanhannity correct Jeb when he said @ realDonaldTrump has run 4 president 2X B4~Jeb needs 2B corrected b/c he lied."</t>
  </si>
  <si>
    <t>https://twitter.com/realDonaldTrump/status/662194845784625152</t>
  </si>
  <si>
    <t>" @ lizzym420: @ amrightnow @ realDonaldTrump What other candidate begins to rival Trump in his knowledge, breadth of issues, stamina?" Thanks!</t>
  </si>
  <si>
    <t>https://twitter.com/realDonaldTrump/status/662195101725278208</t>
  </si>
  <si>
    <t>" @ Hanan_Khan2: @ realDonaldTrump I am a lifelong democrat. And I will be voting trump!!!! # democratsfortrump" Great!</t>
  </si>
  <si>
    <t>https://twitter.com/realDonaldTrump/status/662196963878809600</t>
  </si>
  <si>
    <t>. @ seanhannity should have corrected Jeb Bush when he said that I "ran for president twice." Never ran, merely considered running!</t>
  </si>
  <si>
    <t>https://twitter.com/realDonaldTrump/status/662197583398477824</t>
  </si>
  <si>
    <t>"@curtismuddog: @ destiny @ seanhannity JEB'S! Whole campaign is fueled by lies. Just like his brother lied about Iraq. BUSH DYNASTY=LIES"</t>
  </si>
  <si>
    <t>@curtismuddog @ @</t>
  </si>
  <si>
    <t>https://twitter.com/realDonaldTrump/status/662198084873666560</t>
  </si>
  <si>
    <t>"@NottaLiberal: @ realDonaldTrump @ destiny @ seanhannity No need, Everyone knows Jeb is full of blank.</t>
  </si>
  <si>
    <t>@NottaLiberal @ @ @</t>
  </si>
  <si>
    <t>https://twitter.com/realDonaldTrump/status/662198327270875136</t>
  </si>
  <si>
    <t>"@TeamSpringsteen: @ realDonaldTrump I just finished reading Crippled America. It's a detailed blueprint to get America back on track."</t>
  </si>
  <si>
    <t>@TeamSpringsteen @</t>
  </si>
  <si>
    <t>https://twitter.com/realDonaldTrump/status/662198618045210624</t>
  </si>
  <si>
    <t>" @ marklindsay78: @ Hanan_Khan2 @ realDonaldTrump poll numbers are higher then most think, no one is asking Democrats if they are voting Trump"</t>
  </si>
  <si>
    <t>https://twitter.com/realDonaldTrump/status/662411704979095552</t>
  </si>
  <si>
    <t>Rubio lied about my meeting w/ Hispanic activists. I didn‚Äôt change my opinion but treated them w/ respect. Shame! http://www.rubioamnestyplan.com</t>
  </si>
  <si>
    <t>https://twitter.com/realDonaldTrump/status/662452419687763969</t>
  </si>
  <si>
    <t>" @ Reagan_Girl: MSM are LYING to you about Hispanics hating Trump. Here's the real deal! # HispanicsForTrump http://www.washingtontimes.com/news/2015/nov/3/donald-trump-could-win-over-hispanics-who-fear-job/#.VjwF2s4Du74.twitter ‚Ä¶"</t>
  </si>
  <si>
    <t>https://twitter.com/realDonaldTrump/status/662457431033815040</t>
  </si>
  <si>
    <t>The Carson story is either a total fabrication or, if true, even worse-trying to hit mother over the head with a hammer or stabbing friend!</t>
  </si>
  <si>
    <t>https://twitter.com/realDonaldTrump/status/662468623081017344</t>
  </si>
  <si>
    <t>" @ SandraJenners: I love to see the respect you have shown to your parents, siblings and children. Proven Respect and Class needed in USA!"</t>
  </si>
  <si>
    <t>https://twitter.com/realDonaldTrump/status/662470073962127360</t>
  </si>
  <si>
    <t>"@chriskyleband: TRUMP Supporters aren't Angry We're Smart ! We're Men / Women / Millennials / Politically Saavy pic.twitter.com/2uokmrkRWd"</t>
  </si>
  <si>
    <t>https://twitter.com/realDonaldTrump/status/662559770398838784</t>
  </si>
  <si>
    <t>" @ keksec_org: @ realDonaldTrump Ivanka said it and you said it too, you'll be great for women. # MakeAmericaGreatAgain"</t>
  </si>
  <si>
    <t>https://twitter.com/realDonaldTrump/status/662560463037841408</t>
  </si>
  <si>
    <t>" @ SoCal4Trump: Wow @ megynkelly. You openly LIE about who's ahead in the GOP race. Trump is LEADING in 99% of polls. Shameful... # StopTheLies</t>
  </si>
  <si>
    <t>https://twitter.com/realDonaldTrump/status/662562140511985664</t>
  </si>
  <si>
    <t>A great honor to easily finish FIRST in the @ FoxNews poll tabulation even though some of my best polls were not used in determining winner!</t>
  </si>
  <si>
    <t>https://twitter.com/realDonaldTrump/status/662563472060850177</t>
  </si>
  <si>
    <t>"@DeeMcNa: @ FoxNews Silent majority did not try to kill their mothers, like Ben Carson, but wants America rebuilt by only one capable:TRUMP"</t>
  </si>
  <si>
    <t>@DeeMcNa @</t>
  </si>
  <si>
    <t>https://twitter.com/realDonaldTrump/status/662564576265953280</t>
  </si>
  <si>
    <t>" @ Rick_Sa: @ greta Interesting presidential race; Carson tries to beat his mom with a hammer, and @ realDonaldTrump beats Carson in the polls!</t>
  </si>
  <si>
    <t>https://twitter.com/realDonaldTrump/status/662567885051699200</t>
  </si>
  <si>
    <t>" @ reganharycki: @ realDonaldTrump it's about time we find a republican that can take on the democrats! https://twitter.com/reganharycki/status/662566005240152064/photo/1pic.twitter.com/lfI1rUjWRV "</t>
  </si>
  <si>
    <t>https://twitter.com/realDonaldTrump/status/662568726282268673</t>
  </si>
  <si>
    <t>" @ GrundleMan27: Marco Rubio can't even handle his own credit card how is he going to be able to handle the U.S. finances # trump"</t>
  </si>
  <si>
    <t>https://twitter.com/realDonaldTrump/status/662569633258541056</t>
  </si>
  <si>
    <t>" @ AliceEngle3: @ realDonaldTrump-huge lead in Reuters National poll http://polling.reuters.com/#!poll/TR130/type/smallest/filters/PARTY_ID_:2/dates/20150808-20151103/collapsed/false/spotlight/1 ‚Ä¶"</t>
  </si>
  <si>
    <t>https://twitter.com/realDonaldTrump/status/662569952126349312</t>
  </si>
  <si>
    <t>"@rhinostate: . @ realDonaldTrump @ GrundleMan27 Rubio is a Manchurian Candidate. People will own him if he ever became president."</t>
  </si>
  <si>
    <t>@rhinostate @ @</t>
  </si>
  <si>
    <t>https://twitter.com/realDonaldTrump/status/662599915596554240</t>
  </si>
  <si>
    <t>Florida Ethics Commission Advocate comes down hard on Rubio. So do two people who worked with him. Said he used the wrong credit card! Sure.</t>
  </si>
  <si>
    <t>https://twitter.com/realDonaldTrump/status/662604464830988288</t>
  </si>
  <si>
    <t>Such bad reporting: A puff piece on Ben Carson in the @ nytimes states that Carson "is trying to solidify his lead." But I am #1, easily! Sad</t>
  </si>
  <si>
    <t>https://twitter.com/realDonaldTrump/status/662632599962173440</t>
  </si>
  <si>
    <t>With Ben Carson wanting to hit his mother on head with a hammer, stab a friend and Pyramids built for grain storage - don't people get it?</t>
  </si>
  <si>
    <t>https://twitter.com/realDonaldTrump/status/662632702227648512</t>
  </si>
  <si>
    <t>Carson now admits his friend named "Bob," who he tried to stab (Bob was saved by his belt buckle!), no longer exists as Bob. Wrong name!</t>
  </si>
  <si>
    <t>https://twitter.com/realDonaldTrump/status/662642742628085760</t>
  </si>
  <si>
    <t>I think it would be a good idea‚Äîand fair‚Äîto include @ GovChristie &amp; @ MikeHuckabeeGOP in the debate. Both solid &amp; good guys. @ FoxBusiness</t>
  </si>
  <si>
    <t>https://twitter.com/realDonaldTrump/status/662647206357442560</t>
  </si>
  <si>
    <t>. @ AJDelgado13 Thank you so much for the nice words and support--really enjoy listening to your ideas and thoughts.</t>
  </si>
  <si>
    <t>https://twitter.com/realDonaldTrump/status/662671165245267968</t>
  </si>
  <si>
    <t>" @ JimmyForTrump: @insighter007 @ OAmericanGirl All Rep should stand with # Trump2016 Forget Bush, Rubio and knife attackers! # Trump2016"</t>
  </si>
  <si>
    <t>@ @insighter007 @</t>
  </si>
  <si>
    <t>https://twitter.com/realDonaldTrump/status/662672380561661952</t>
  </si>
  <si>
    <t>" @ Robostop10: @ realDonaldTrump This is not good. http://www.politico.com/story/2015/11/ben-carson-west-point-215598 ‚Ä¶" WOW, one of many lies by Ben Carson! Big story.</t>
  </si>
  <si>
    <t>https://twitter.com/realDonaldTrump/status/662682056590237696</t>
  </si>
  <si>
    <t>Getting ready for @ nbcsnl commercial.pic.twitter.com/asHECYFBRv</t>
  </si>
  <si>
    <t>https://twitter.com/realDonaldTrump/status/662688794806755328</t>
  </si>
  <si>
    <t>" @ CaptainMark_: @ Robostop10 KEEP IT COMMING TRUMP!!!! People need to be warned about that Carson figure who is not who they think!"</t>
  </si>
  <si>
    <t>https://twitter.com/realDonaldTrump/status/662688893146386437</t>
  </si>
  <si>
    <t>" @ BornToBeGOP: @ realDonaldTrump @ Robostop10 @ politico How anyone could see him as president baffles me. Lies and insane theories.</t>
  </si>
  <si>
    <t>https://twitter.com/realDonaldTrump/status/662688974872424448</t>
  </si>
  <si>
    <t>" @ TrumpsMyHomeboy: @ realDonaldTrump @ Robostop10 @ politico The # MSM straw man candidate is falling apart!"</t>
  </si>
  <si>
    <t>https://twitter.com/realDonaldTrump/status/662690080956510208</t>
  </si>
  <si>
    <t>" @ bigsampolkcoga: @ GovChristie @ MikeHuckabeeGOP @ FoxBusiness and they kept Rand Paul on the main stage. Let's get Huck and Christie back."</t>
  </si>
  <si>
    <t>https://twitter.com/realDonaldTrump/status/662691458256936961</t>
  </si>
  <si>
    <t>"@eric_wagaman94: Super excited to watch @ realDonaldTrump tomorrow night on @ nbcsnl # MakeAmericaGreatAgain"</t>
  </si>
  <si>
    <t>@eric_wagaman94 @ @</t>
  </si>
  <si>
    <t>https://twitter.com/realDonaldTrump/status/662692196068519936</t>
  </si>
  <si>
    <t>" @ DefendingtheUSA: GREAT Video. Which of these 4 Polls is Suspect? Kudos to @ OANN https://youtu.be/2wqVDG-yIHQ # Trump pic.twitter.com/BiEUTt2k6Z"</t>
  </si>
  <si>
    <t>https://twitter.com/realDonaldTrump/status/662692672755392512</t>
  </si>
  <si>
    <t>" @ pjs307: @ WalshFreedom Will be highest rated show ever, @ realDonaldTrump is a marketing genius # SNL" Hope it does well!</t>
  </si>
  <si>
    <t>https://twitter.com/realDonaldTrump/status/662693619430723584</t>
  </si>
  <si>
    <t>" @ swargcoming: @ AnnCoulter @ rushlimbaugh @ greta @ OANN @ FoxNews IS CARSON HALLUCINATING? NOW LIES ABOUT WESTPOINT? http://www.politico.com/story/2015/11/ben-carson-west-point-215598 ‚Ä¶"</t>
  </si>
  <si>
    <t>https://twitter.com/realDonaldTrump/status/662714441121726465</t>
  </si>
  <si>
    <t>Happy Birthday to the great @ BillyGraham. He's done so many wonderful things, not the least of which is his fantastic family. I love Billy!</t>
  </si>
  <si>
    <t>https://twitter.com/realDonaldTrump/status/662717972981551104</t>
  </si>
  <si>
    <t>So sad that Obama rejected Keystone Pipeline. Thousands of jobs, good for the environment, no downside!</t>
  </si>
  <si>
    <t>https://twitter.com/realDonaldTrump/status/662721166356840448</t>
  </si>
  <si>
    <t>Will be on @ oreillyfactor tonight. Signing a copy of Crippled America for Bill!pic.twitter.com/AgYUvlCU1u</t>
  </si>
  <si>
    <t>https://twitter.com/realDonaldTrump/status/662776134019506176</t>
  </si>
  <si>
    <t>"@PhinsDiehard: @ CNN Only Donald Trump can # MakeAmericaGreatAgain" Thank you!</t>
  </si>
  <si>
    <t>@PhinsDiehard @</t>
  </si>
  <si>
    <t>https://twitter.com/realDonaldTrump/status/662776976030212096</t>
  </si>
  <si>
    <t>" @ FBeadon: @ realDonaldTrump don't let the Keystone Pipeline die. The US needs to be good neighbors with Canada, and energy independent."</t>
  </si>
  <si>
    <t>https://twitter.com/realDonaldTrump/status/662780151122550784</t>
  </si>
  <si>
    <t>@ BillKristol has become a sad case. His magazine is failing badly, probably doesn't have long to go, and his predictions are always wrong!</t>
  </si>
  <si>
    <t>https://twitter.com/realDonaldTrump/status/662783390538665984</t>
  </si>
  <si>
    <t>Would be nice if @ jmartNYT learned how to read the polls before writing his next story. Probably done on purpose, but not good reporting!</t>
  </si>
  <si>
    <t>https://twitter.com/realDonaldTrump/status/662783751089463296</t>
  </si>
  <si>
    <t>" @ nbcsnl: One more day! Donald Trump hosts # SNL with @ Sia tomorrow. https://youtu.be/CndSYBUPuuY pic.twitter.com/ENx4acClxg" Will be a wild night!</t>
  </si>
  <si>
    <t>https://twitter.com/realDonaldTrump/status/662832780208971780</t>
  </si>
  <si>
    <t>" @ Bubbachitchat1: THIS IS WHY THE POLLS ARE WRONG! @ Hanan_Khan2: I am a lifelong democrat. And I will be voting trump! # democratsfortrump""</t>
  </si>
  <si>
    <t>https://twitter.com/realDonaldTrump/status/662862145974108160</t>
  </si>
  <si>
    <t>One of the dumbest political pundits on television is Chris Stirewalt of @ FoxNews. Wrong facts - check Fox debate rankings, Trump #1. Dope!</t>
  </si>
  <si>
    <t>https://twitter.com/realDonaldTrump/status/662862871882280960</t>
  </si>
  <si>
    <t>" @ essygalloway: @ realDonaldTrump @ nbcsnl @ Sia I can't wait to watch snl tomorrow." A really big show!</t>
  </si>
  <si>
    <t>https://twitter.com/realDonaldTrump/status/663045546781855748</t>
  </si>
  <si>
    <t>. @ RobertGBeckel Please thank your brother for his nice words on television. Seems like a great guy and character! @ CNN</t>
  </si>
  <si>
    <t>https://twitter.com/realDonaldTrump/status/663046966180474880</t>
  </si>
  <si>
    <t>Saturday Night Live has some incredible things in store tonight. The great thing about playing myself is that it will be authentic! Enjoy</t>
  </si>
  <si>
    <t>https://twitter.com/realDonaldTrump/status/663047305134764032</t>
  </si>
  <si>
    <t>" @ SocialInNewYork: We unearthed Donald Trump's Vine account from 2013 and it's incredible http://dld.bz/dZCfw " Thank you.</t>
  </si>
  <si>
    <t>https://twitter.com/realDonaldTrump/status/663048165843705856</t>
  </si>
  <si>
    <t>" @ Live5News: Live from New York, Donald Trump will soon be hosting 'SNL': http://shout.lt/bhzC9 " Frazier, enjoy the show and best wishes!</t>
  </si>
  <si>
    <t>https://twitter.com/realDonaldTrump/status/663048421071298560</t>
  </si>
  <si>
    <t>" @ HouseCracka: Donald Trump is going to win the Presidency. Get on board the # TrumpTrain its going to be # YUGE" Thanks.</t>
  </si>
  <si>
    <t>https://twitter.com/realDonaldTrump/status/663050261431246848</t>
  </si>
  <si>
    <t>They are saying that tickets to tonight's Saturday Night Live are the hardest to get in the history of this great show! Off to a good start!</t>
  </si>
  <si>
    <t>https://twitter.com/realDonaldTrump/status/663050817168138241</t>
  </si>
  <si>
    <t>" @ keksec_org: @ realDonaldTrump I haven't seen anyone carry themselves so Presidential since Reagan. # MakeAmericaGreatAgain" Great!</t>
  </si>
  <si>
    <t>https://twitter.com/realDonaldTrump/status/663051304437174272</t>
  </si>
  <si>
    <t>" @ tazz53098: @ realDonaldTrump can't wait to watch. # trump for president # saturday night live"</t>
  </si>
  <si>
    <t>https://twitter.com/realDonaldTrump/status/663060076073197568</t>
  </si>
  <si>
    <t>" @ nbcsnl: We're live from Studio 8H tonight. # SNL pic.twitter.com/Uiq9llzwEC"</t>
  </si>
  <si>
    <t>https://twitter.com/realDonaldTrump/status/663060308869693441</t>
  </si>
  <si>
    <t>" @ nbcsnl: See you at Rockefeller Center. # SNL pic.twitter.com/C4Kx5qId6M"</t>
  </si>
  <si>
    <t>https://twitter.com/realDonaldTrump/status/663060539409629188</t>
  </si>
  <si>
    <t>" @ nbcsnl: Cecily also has a Trump impression. https://youtu.be/ehIiDTDzENY # SNL https://amp.twimg.com/v/6118ce6e-6ed3-4d9b-aa1a-7d1a868688cb ‚Ä¶"</t>
  </si>
  <si>
    <t>https://twitter.com/realDonaldTrump/status/663060576566931456</t>
  </si>
  <si>
    <t>" @ nbcsnl: Everyone loves @ Sia‚Äôs new look. # SNL https://amp.twimg.com/v/cf652a34-0207-49e3-8c6e-c6c4cd7910d4 ‚Ä¶"</t>
  </si>
  <si>
    <t>https://twitter.com/realDonaldTrump/status/663060666845122560</t>
  </si>
  <si>
    <t>" @ nbcsnl: Backstage with Trump. # SNL pic.twitter.com/8CTmfAnyro"</t>
  </si>
  <si>
    <t>https://twitter.com/realDonaldTrump/status/663060849662296064</t>
  </si>
  <si>
    <t>" @ nbcsnl: From the last time Donald Trump hosted # SNL ‚Äî The Boardroom Band. http://bit.ly/1iHV3J7 https://vine.co/v/eLIWXEjrFHX "</t>
  </si>
  <si>
    <t>https://twitter.com/realDonaldTrump/status/663074773421973505</t>
  </si>
  <si>
    <t>"@Albusinvogue: @ Sia is performing, DonaldTrump is hosting. Tonight's # saturdaynightlive is going to be legendary. pic.twitter.com/hMB6OreNh9"</t>
  </si>
  <si>
    <t>@Albusinvogue @</t>
  </si>
  <si>
    <t>https://twitter.com/realDonaldTrump/status/663075027210903552</t>
  </si>
  <si>
    <t>" @ RealCinders2: @ realDonaldTrump use SNL to tell Hispanics you are for them , you want them to have jobs and be here legally" Great idea!</t>
  </si>
  <si>
    <t>https://twitter.com/realDonaldTrump/status/663075720831311872</t>
  </si>
  <si>
    <t>" @ BMW_e38forever: @ realDonaldTrump so let it be written, so lets get him elected in a landslide victory in 2016! https://twitter.com/BMW_e38forever/status/663075298070532096/photo/1pic.twitter.com/V6fXXEFSvD "</t>
  </si>
  <si>
    <t>https://twitter.com/realDonaldTrump/status/663076571012534272</t>
  </si>
  <si>
    <t>" @ AmesMoreno: @ DesignerDeb3 @ garyinlv01 @ sueinwny @ megynkelly @ realDonaldTrump https://twitter.com/AmesMoreno/status/663075279770796032/photo/1pic.twitter.com/mGgGuxnYiG " Wow Marco, is this true?</t>
  </si>
  <si>
    <t>https://twitter.com/realDonaldTrump/status/663078738511441920</t>
  </si>
  <si>
    <t>" @ BornToBeGOP: @ realDonaldTrump You want them here legally and they want to be here legally!"</t>
  </si>
  <si>
    <t>https://twitter.com/realDonaldTrump/status/663078873966473216</t>
  </si>
  <si>
    <t>" @ Waxking911: @ CBSNews @ realDonaldTrump https://twitter.com/Waxking911/status/663075210736873472/photo/1pic.twitter.com/3r0jabQKzi "</t>
  </si>
  <si>
    <t>https://twitter.com/realDonaldTrump/status/663078991256002561</t>
  </si>
  <si>
    <t>"@jak00seven: If you like how @ HillaryClinton handled # Benghazi, then you'll just her as Commander-in-Chief # MakeAmericaGreatAgain"</t>
  </si>
  <si>
    <t>@jak00seven @</t>
  </si>
  <si>
    <t>https://twitter.com/realDonaldTrump/status/663079719785644032</t>
  </si>
  <si>
    <t>" @ sherrysue66: I am working a # 12HR # AMERICAN SHIFT BUT WILL STAY UP 2 WATCH! I COULD USE A SATURDAY NIGHT LIVE LAUGH! # WE‚ô°U. Nice.</t>
  </si>
  <si>
    <t>https://twitter.com/realDonaldTrump/status/663148211759136768</t>
  </si>
  <si>
    <t>I am at the Saturday Night Live Studio - electricity all over the place. We will be doing a "tweeting" skit, so stay tuned!</t>
  </si>
  <si>
    <t>https://twitter.com/realDonaldTrump/status/663328941818671104</t>
  </si>
  <si>
    <t>Amazing evening at Saturday Night Live!</t>
  </si>
  <si>
    <t>https://twitter.com/realDonaldTrump/status/663329293754351616</t>
  </si>
  <si>
    <t>Will be on @ foxandfriends at 8:00 A.M.</t>
  </si>
  <si>
    <t>https://twitter.com/realDonaldTrump/status/663329371244118016</t>
  </si>
  <si>
    <t>" @ PearlsPolkaDots: @ realDonaldTrump Loved the show! Best # SNL in years! # TrumpTrainSNL"</t>
  </si>
  <si>
    <t>https://twitter.com/realDonaldTrump/status/663329424306253824</t>
  </si>
  <si>
    <t>" @ b_ranzetta: The books great @ realDonaldTrump # CrippledAmerica https://twitter.com/b_ranzetta/status/663329300402339840/photo/1pic.twitter.com/SIQSKhZa9s "</t>
  </si>
  <si>
    <t>https://twitter.com/realDonaldTrump/status/663329475950714881</t>
  </si>
  <si>
    <t>" @ martydrinksbeer: @ realDonaldTrump It was FANTASTIC!!"</t>
  </si>
  <si>
    <t>https://twitter.com/realDonaldTrump/status/663329667236159488</t>
  </si>
  <si>
    <t>"@David360NC: We finally have a voice with Let‚Äôs do our part &amp; VOTE IN THE R PRIMARY 4 # Trump2016 # TrumpArmy https://twitter.com/MWrexLibs16/status/662360053421203456 ‚Ä¶"</t>
  </si>
  <si>
    <t>https://twitter.com/realDonaldTrump/status/663329749851353088</t>
  </si>
  <si>
    <t>" @ redletter99: @ realDonaldTrump thanks donald great show,when r u coming back to massachusetts?" Very soon!</t>
  </si>
  <si>
    <t>https://twitter.com/realDonaldTrump/status/663329846119018496</t>
  </si>
  <si>
    <t>" @ ChristineMMoran: @ realDonaldTrump great show !!! pic.twitter.com/gcvaTeo4lk"</t>
  </si>
  <si>
    <t>https://twitter.com/realDonaldTrump/status/663330058698887169</t>
  </si>
  <si>
    <t>" @ wakeupfla: Please stand up for American Hispanic families and fight illegal immigration it is destroying USA! pic.twitter.com/AKZO4lTnLj"</t>
  </si>
  <si>
    <t>https://twitter.com/realDonaldTrump/status/663330093931065344</t>
  </si>
  <si>
    <t>" @ jackmarchione: @ realDonaldTrump Loved the show!"</t>
  </si>
  <si>
    <t>https://twitter.com/realDonaldTrump/status/663330147190353920</t>
  </si>
  <si>
    <t>" @ PizzaPartyBen: @ realDonaldTrump we need you elected tomorrow!"</t>
  </si>
  <si>
    <t>https://twitter.com/realDonaldTrump/status/663330253192998912</t>
  </si>
  <si>
    <t>" @ ccakul: @ realDonaldTrump it was a great show!"</t>
  </si>
  <si>
    <t>https://twitter.com/realDonaldTrump/status/663330357601804292</t>
  </si>
  <si>
    <t>" @ syoka68: @ realDonaldTrump Trump rocked SNL!"</t>
  </si>
  <si>
    <t>https://twitter.com/realDonaldTrump/status/663330519011172352</t>
  </si>
  <si>
    <t>"@EEGRC98: @ realDonaldTrump I am Hispanic - I am with you"</t>
  </si>
  <si>
    <t>@EEGRC98 @</t>
  </si>
  <si>
    <t>https://twitter.com/realDonaldTrump/status/663331044674940928</t>
  </si>
  <si>
    <t>" @ mcjeff42: @ realDonaldTrump you made SNL great again"</t>
  </si>
  <si>
    <t>https://twitter.com/realDonaldTrump/status/663331169489059840</t>
  </si>
  <si>
    <t>" @ nbcsnl: What a show. Thanks for watching, everyone! # SNL https://amp.twimg.com/v/3910492e-cb1c-4909-a4e8-85bd090fbdd1 ‚Ä¶"</t>
  </si>
  <si>
    <t>https://twitter.com/realDonaldTrump/status/663345007072530432</t>
  </si>
  <si>
    <t>. @ nbcsnl - So much fun last night!</t>
  </si>
  <si>
    <t>https://twitter.com/realDonaldTrump/status/663349424270262273</t>
  </si>
  <si>
    <t>" @ justintupper: @ realDonaldTrump You are a machine. Success leaves clues. # MakeAmericaGreatAgain"</t>
  </si>
  <si>
    <t>https://twitter.com/realDonaldTrump/status/663349846095564800</t>
  </si>
  <si>
    <t>" @ HillsGypsydad05: @ foxandfriends Awesome time on Saturday Night Live Mr. Trump! Thanks for being YOU! # MakeAmericaGreatAgain" Thank you!</t>
  </si>
  <si>
    <t>https://twitter.com/realDonaldTrump/status/663350402931380224</t>
  </si>
  <si>
    <t>. @ CNN Will be interviewed by Jake Tapper at 9:00 A.M. Enjoy.</t>
  </si>
  <si>
    <t>https://twitter.com/realDonaldTrump/status/663359644681785344</t>
  </si>
  <si>
    <t>I will be interviewed by @ GStephanopoulos on @ ABC at 10:00 A.M.</t>
  </si>
  <si>
    <t>https://twitter.com/realDonaldTrump/status/663361401935765504</t>
  </si>
  <si>
    <t>At 10:30 I will be interviewed on both @ meetthepress by @ chucktodd and @ CBSNews Face The Nation by John Dickerson. This after long evening!</t>
  </si>
  <si>
    <t>https://twitter.com/realDonaldTrump/status/663361769235218432</t>
  </si>
  <si>
    <t>"@CleopattraUSA: @ realDonaldTrump @ nbcsnl You've got it going on!!! Nothing is boring or low energy about you. # EverybodyRockW/TrumpNow # SNL</t>
  </si>
  <si>
    <t>@CleopattraUSA @ @</t>
  </si>
  <si>
    <t>https://twitter.com/realDonaldTrump/status/663384887521624064</t>
  </si>
  <si>
    <t>Television ratings for @ nbcsnl Saturday Night Live just came out and they were great - the best since 2011. Very few protesters!</t>
  </si>
  <si>
    <t>https://twitter.com/realDonaldTrump/status/663480514108653568</t>
  </si>
  <si>
    <t>. @ EricShawnonFox Highest rated Saturday Night Live in four years. 47% higher than their opening night with Hillary &amp; Miley Cyrus. Nice words</t>
  </si>
  <si>
    <t>https://twitter.com/realDonaldTrump/status/663482211124031488</t>
  </si>
  <si>
    <t>" @ coltsfan322: @ realDonaldTrump @ EricShawnonFox pic.twitter.com/bO63wm27qE"</t>
  </si>
  <si>
    <t>https://twitter.com/realDonaldTrump/status/663482336634343424</t>
  </si>
  <si>
    <t>"@EmitteLucemTuam: @ realDonaldTrump @ EricShawnonFox Great job Donald! Good luck from Canada!"</t>
  </si>
  <si>
    <t>@EmitteLucemTuam @ @</t>
  </si>
  <si>
    <t>https://twitter.com/realDonaldTrump/status/663482358264369152</t>
  </si>
  <si>
    <t>" @ tegodreaux: @ realDonaldTrump @ EricShawnonFox HUUUUUGE"</t>
  </si>
  <si>
    <t>https://twitter.com/realDonaldTrump/status/663482520646873088</t>
  </si>
  <si>
    <t>" @ MyPresidentme: @ EricShawnonFox That's because people are interested in you, &amp; you've got a great sense of humor, unlike Hillary # Trump2016</t>
  </si>
  <si>
    <t>https://twitter.com/realDonaldTrump/status/663482790877536256</t>
  </si>
  <si>
    <t>" @ SpecialKMB1969: @ nbcsnl @ realDonaldTrump was hilarious ty we so enjoyed it! # TrumpTrainSNL # TrumpOnSNL # MakeAmericaGreatAgain"</t>
  </si>
  <si>
    <t>https://twitter.com/realDonaldTrump/status/663482934414991360</t>
  </si>
  <si>
    <t>" @ mcjeff42: @ realDonaldTrump you made SNL great again" @ nbcsnl</t>
  </si>
  <si>
    <t>https://twitter.com/realDonaldTrump/status/663486388197679104</t>
  </si>
  <si>
    <t>" @ WineChics: Trump Winery: http://wp.me/p31RaR-V via @ WineChics Always an amazing experience at Trump Winery Beautiful fall foliage</t>
  </si>
  <si>
    <t>https://twitter.com/realDonaldTrump/status/663487711223877636</t>
  </si>
  <si>
    <t>" @ salyboy3: @ realDonaldTrump great job on SNL mr trump, funny funny." Thanks.</t>
  </si>
  <si>
    <t>https://twitter.com/realDonaldTrump/status/663488294676799489</t>
  </si>
  <si>
    <t>" @ Watchman4the1: Chuck Schumer: Sen Marco Rubio Is ‚ÄúTotally Committed To Obama‚Äôs Immigration Agenda‚Äù http://theconservativetreehouse.com/2015/11/08/chuck-schumer-senator-marco-rubio-is-totally-committed-to-obamas-immigration-agenda/ ‚Ä¶ DonaldTrump</t>
  </si>
  <si>
    <t>https://twitter.com/realDonaldTrump/status/663497803507867648</t>
  </si>
  <si>
    <t>" @ Variety: Ratings: DonaldTrump lifted # SNL to a near four-year high. http://bit.ly/1NjaakX pic.twitter.com/jFYaKx2WYW" TRUMP RATINGS GOLD!</t>
  </si>
  <si>
    <t>https://twitter.com/realDonaldTrump/status/663499098780213249</t>
  </si>
  <si>
    <t>" @ TradingStreetCo:Donald Trump Is Ratings ‚ÄòGold‚Äô For SNL: Donald Trump Is Ratings ‚ÄòGold‚Äô For SNL... http://bit.ly/1WKnbsy @ FoxNews @ CNN</t>
  </si>
  <si>
    <t>https://twitter.com/realDonaldTrump/status/663518286915702784</t>
  </si>
  <si>
    <t>Thank you to all of those who gave me such wonderful reviews for my performance on @ nbcsnl Saturday Night Live. Best ratings in 4 years!</t>
  </si>
  <si>
    <t>https://twitter.com/realDonaldTrump/status/663520201187590144</t>
  </si>
  <si>
    <t>" @ dlustv: Trump SNL Episode Generates Highest Ratings Since 2012: At the very least, Donald Trump is making Sat... http://bit.ly/1NDnKnI "</t>
  </si>
  <si>
    <t>https://twitter.com/realDonaldTrump/status/663779118761312256</t>
  </si>
  <si>
    <t>. @ Betsy_McCaughey Thanks so much. Really appreciate your comments. I will help the veterans like no one else.http://nypost.com/2015/11/03/trump-shows-real-policy-chops-with-great-fix-for-ailing-va/ ‚Ä¶</t>
  </si>
  <si>
    <t>https://twitter.com/realDonaldTrump/status/663809154922991620</t>
  </si>
  <si>
    <t>. @ CNN should listen. Ana Navarro has no talent, no TV persona, and works for Bush‚Äîa total conflict of interest.https://www.change.org/p/cnn-time-warner-cable-jeff-zucker-time-warner-cnn-must-fire-republican-strategist-ana-navarro?recruiter=422424274&amp;utm_source=share_petition&amp;utm_medium=twitter&amp;utm_campaign=share_twitter_responsive ‚Ä¶</t>
  </si>
  <si>
    <t>https://twitter.com/realDonaldTrump/status/663819248033275908</t>
  </si>
  <si>
    <t>Thanks Piers. Greatly appreciated. @ piersmorganhttp://www.dailymail.co.uk/news/article-3309229/PIERS-MORGAN-Donald-Trump-laugh-Saturday-Night-Live-laugh-winning-GOP-nomination.html?ITO=1490&amp;ns_mchannel=rss&amp;ns_campaign=1490 ‚Ä¶</t>
  </si>
  <si>
    <t>https://twitter.com/realDonaldTrump/status/663875531163746305</t>
  </si>
  <si>
    <t>Great job on @ Greta @ DonaldJTrumpJr. Nobody could have done it better!</t>
  </si>
  <si>
    <t>https://twitter.com/realDonaldTrump/status/663919402367262720</t>
  </si>
  <si>
    <t>A great evening in Springfield, Illinois. Thank you for all of the support! # Trump2016pic.twitter.com/mqOfuI08PX</t>
  </si>
  <si>
    <t>https://twitter.com/realDonaldTrump/status/663922928766091264</t>
  </si>
  <si>
    <t>Marco Rubio is a total lightweight who I wouldn‚Äôt hire to run one of my smaller companies - a highly overrated politician!</t>
  </si>
  <si>
    <t>https://twitter.com/realDonaldTrump/status/663923439120596993</t>
  </si>
  <si>
    <t>Marco Rubio couldn't even respond properly to President Obama's State of the Union Speech without pouring sweat &amp; chugging water. He choked!</t>
  </si>
  <si>
    <t>https://twitter.com/realDonaldTrump/status/663923846949548032</t>
  </si>
  <si>
    <t>Marco Rubio is totally weak on illegal immigration &amp; in favor of easy amnesty. A lightweight choker - bad for # USA!</t>
  </si>
  <si>
    <t>https://twitter.com/realDonaldTrump/status/663929989319012352</t>
  </si>
  <si>
    <t>Thank you to @ NYPost's Robert Rorke for the really nice review of # SNL. So many enjoyed it - very gratifying!http://nypost.com/2015/11/08/trump-proves-he-can-take-a-joke-as-snl-host/ ‚Ä¶</t>
  </si>
  <si>
    <t>https://twitter.com/realDonaldTrump/status/663939755982368768</t>
  </si>
  <si>
    <t># MakeAmericaGreatAgain # Trump2016pic.twitter.com/arJERjlYCO</t>
  </si>
  <si>
    <t>https://twitter.com/realDonaldTrump/status/663957943268831232</t>
  </si>
  <si>
    <t>" @ KazmierskiR: @ realDonaldTrump @ DonaldJTrumpJr OuTsTaNdInG!!! Is obvious that Jr. has much of his father's 'charisma' and intelligence!"</t>
  </si>
  <si>
    <t>https://twitter.com/realDonaldTrump/status/663958774839975936</t>
  </si>
  <si>
    <t>" @ teed_chris: @Loyal2Trump2016 @ TrumpAlabama @ FoxNews Look when you try to kill Your mom,that's it for me ,no walking on water"</t>
  </si>
  <si>
    <t>@ @Loyal2Trump2016 @ @</t>
  </si>
  <si>
    <t>https://twitter.com/realDonaldTrump/status/663959273752231936</t>
  </si>
  <si>
    <t>" @ freedoms411: @ wakeuppeopleSOS @ mitchellvii @ CNN @ ABC @ CBS It shouldn't be ignored, and I doubt it will be, Carson will drop in polls."</t>
  </si>
  <si>
    <t>https://twitter.com/realDonaldTrump/status/663959432531828736</t>
  </si>
  <si>
    <t>" @ RM1792: @ realDonaldTrump Man, I love the where you spoke the truth about Hillary. We have waited so long for someone to do this."</t>
  </si>
  <si>
    <t>https://twitter.com/realDonaldTrump/status/663959493915631616</t>
  </si>
  <si>
    <t>" @ kniala: @ realDonaldTrump Exactly. Marco has no accomplishments."</t>
  </si>
  <si>
    <t>https://twitter.com/realDonaldTrump/status/663959733020303360</t>
  </si>
  <si>
    <t>" @ burgettn: @ AB1132 @ realDonaldTrump it's the only way we can make America great again."</t>
  </si>
  <si>
    <t>https://twitter.com/realDonaldTrump/status/663960237452435456</t>
  </si>
  <si>
    <t>" @ JimmyGould07: Only one man has the appeal, nerve, commitment, ideas, &amp; motivation. He's the icon, business tycoon, and lovable DonaldTrump</t>
  </si>
  <si>
    <t>https://twitter.com/realDonaldTrump/status/663992530967621632</t>
  </si>
  <si>
    <t>" @ BreitbartNews: Ratings were HUGE for @ realDonaldTrump's appearance on Saturday Night Live -&gt; http://trib.al/SfXU5kv "</t>
  </si>
  <si>
    <t>https://twitter.com/realDonaldTrump/status/663992688048476161</t>
  </si>
  <si>
    <t>" @ TODAYshow: Trump's # SNL show delivered the biggest overnight ratings since early 2012: http://on.today.com/1NXWqic pic.twitter.com/c27GxQjrRz"</t>
  </si>
  <si>
    <t>https://twitter.com/realDonaldTrump/status/663992799637987328</t>
  </si>
  <si>
    <t>" @ Fox411: DonaldTrump 'Saturday Night Live' episode garners highest viewership since 2012 http://fxn.ws/20GBCmc pic.twitter.com/n5Zw20H9zp"</t>
  </si>
  <si>
    <t>https://twitter.com/realDonaldTrump/status/663993983111176192</t>
  </si>
  <si>
    <t>" @ foxandfriends: Trump helps ‚ÄòSNL‚Äô blow roof off the ratings, most viewers since 2012 http://on.fb.me/1lffGhM pic.twitter.com/a28U65mge6"</t>
  </si>
  <si>
    <t>https://twitter.com/realDonaldTrump/status/663995062699864064</t>
  </si>
  <si>
    <t>" @ USATODAY: Donald Trump lifted # SNL to its best ratings since 2012. http://usat.ly/1MRcAwT (Photo: NBC) pic.twitter.com/YLlXQO9mtf"</t>
  </si>
  <si>
    <t>https://twitter.com/realDonaldTrump/status/663999693408595968</t>
  </si>
  <si>
    <t>" @ piersmorgan: Why @ realdonaldtrump nailed SNL. My new column. http://www.dailymail.co.uk/news/article-3309229/PIERS-MORGAN-Donald-Trump-laugh-Saturday-Night-Live-laugh-winning-GOP-nomination.html?ITO=1490&amp;ns_mchannel=rss&amp;ns_campaign=1490 ‚Ä¶"</t>
  </si>
  <si>
    <t>https://twitter.com/realDonaldTrump/status/663999742637154304</t>
  </si>
  <si>
    <t>" @ foxnation: # DonaldTrump Gives SNL Its Biggest Ratings In Years http://nation.foxnews.com/2015/11/08/trump-gives-snl-its-biggest-ratings-years ‚Ä¶"</t>
  </si>
  <si>
    <t>https://twitter.com/realDonaldTrump/status/664047664607178752</t>
  </si>
  <si>
    <t>I will be interviewed by @ GStephanopoulos on @ GMA at 7:00 A.M. There is much to talk about!</t>
  </si>
  <si>
    <t>https://twitter.com/realDonaldTrump/status/664087174149746688</t>
  </si>
  <si>
    <t>" @ JezzaK: If the Trump Hotel Honolulu is any reflection how you would be as President then I think the U.S will be in good hands" Thank you!</t>
  </si>
  <si>
    <t>https://twitter.com/realDonaldTrump/status/664087553163853825</t>
  </si>
  <si>
    <t>"@curtismuddog: @ limbaugh @ seanhannity @ realDonaldTrump is Hillary's worst nightmare! Just take a look at Illinois rally last night."</t>
  </si>
  <si>
    <t>@curtismuddog @ @ @</t>
  </si>
  <si>
    <t>https://twitter.com/realDonaldTrump/status/664103268684046336</t>
  </si>
  <si>
    <t>" @ jspence80: @ jspence80: Like him or hate him @ realDonaldTrump runs a brilliant campaign for # POTUS2016 !" Thank you!</t>
  </si>
  <si>
    <t>https://twitter.com/realDonaldTrump/status/664104624715128832</t>
  </si>
  <si>
    <t>" @ ray_aub: Funny all the real polls have @ realDonaldTrump way ahead.</t>
  </si>
  <si>
    <t>https://twitter.com/realDonaldTrump/status/664123952332201984</t>
  </si>
  <si>
    <t>Go out and buy CRIPPLED AMERICA: How to Make America Great Again. Doing really well. Great Thanksgiving or Christmas present!</t>
  </si>
  <si>
    <t>https://twitter.com/realDonaldTrump/status/664136046960099328</t>
  </si>
  <si>
    <t>Thank you New Jersey! # Trump2016pic.twitter.com/YUIBEP7JcZ</t>
  </si>
  <si>
    <t>https://twitter.com/realDonaldTrump/status/664140822678478848</t>
  </si>
  <si>
    <t>Thank you South Carolina! # Trump2016pic.twitter.com/DDK89IcmxX</t>
  </si>
  <si>
    <t>https://twitter.com/realDonaldTrump/status/664148685488525312</t>
  </si>
  <si>
    <t>People Magazine: "Donald Trump Was Right: He Gave SNL Its Best Ratings in Nearly 4 Years--Plus, What You Didn't See"http://www.people.com/article/donald-trump-snl-ratings-best-4-years?xid=rss-topheadlines&amp;utm_source=feedburner&amp;utm_medium=feed&amp;utm_campaign=Feed%3A+people%2Fheadlines+%28PEOPLE.com%3A+Top+Headlines%29 ‚Ä¶</t>
  </si>
  <si>
    <t>https://twitter.com/realDonaldTrump/status/664336037607546880</t>
  </si>
  <si>
    <t>I will be on @ Morning_Joe live from New Hampshire tomorrow at 7am. # Trump2016 # MakeAmericaGreatAgain</t>
  </si>
  <si>
    <t>https://twitter.com/realDonaldTrump/status/664391554258370561</t>
  </si>
  <si>
    <t>"@Rmac747: Keep up the good work, Donald! Hello from Vancouver where the new &amp; amazing Trump Tower and Hotel almost complete!</t>
  </si>
  <si>
    <t>https://twitter.com/realDonaldTrump/status/664393836161064960</t>
  </si>
  <si>
    <t>Will be on @ Morning_Joe live from New Hampshire - 7:00 A.M. Talking about the debate and more!</t>
  </si>
  <si>
    <t>https://twitter.com/realDonaldTrump/status/664394692180733952</t>
  </si>
  <si>
    <t>Loved doing the debate...won Drudge and all on-line polls! Amazing evening, moderators did an outstanding job.</t>
  </si>
  <si>
    <t>https://twitter.com/realDonaldTrump/status/664469852149665792</t>
  </si>
  <si>
    <t>Thank you @ Morning_Joe &amp; @ morningmika -- a great show! # Trump2016 # MakeAmericaGreatAgainpic.twitter.com/teauhiQd3i</t>
  </si>
  <si>
    <t>https://twitter.com/realDonaldTrump/status/664481432174264320</t>
  </si>
  <si>
    <t>Happy Veterans Day. To those who have served, thank you for your special work.</t>
  </si>
  <si>
    <t>https://twitter.com/realDonaldTrump/status/664481865559068672</t>
  </si>
  <si>
    <t>Just returned home from the great state of New Hampshire. Have made so many friends there--special place!</t>
  </si>
  <si>
    <t>https://twitter.com/realDonaldTrump/status/664578302447902720</t>
  </si>
  <si>
    <t>I never said that China was in the bad TPP trade deal but that China would come in the back door at a later date. @ CNN @ FoxBusiness</t>
  </si>
  <si>
    <t>https://twitter.com/realDonaldTrump/status/664578984693354498</t>
  </si>
  <si>
    <t>. @ gerardtbaker Gerard‚Äîwonderful job last night as moderator of the debate. I told many, ‚Äúreally smart and elegant.‚Äù</t>
  </si>
  <si>
    <t>https://twitter.com/realDonaldTrump/status/664579276436541440</t>
  </si>
  <si>
    <t>I will be on @ marklevinshow at 8PM tonight. Tune in!</t>
  </si>
  <si>
    <t>https://twitter.com/realDonaldTrump/status/664581400721494017</t>
  </si>
  <si>
    <t>Will be interviewed by @ oreillyfactor tonight at 8 PM.</t>
  </si>
  <si>
    <t>https://twitter.com/realDonaldTrump/status/664598259978080256</t>
  </si>
  <si>
    <t>" @ Christianlord12: RUBIO sat back during debate on Immigration hoping no 1 would ask him about Gang of 8. http://www.breitbart.com/big-government/2015/11/11/bartiromo-rubio-should-have-been-asked-about-gang-of-eight-foreigners-are-taking-jobs-americans-need/ ‚Ä¶"</t>
  </si>
  <si>
    <t>https://twitter.com/realDonaldTrump/status/664625646761545729</t>
  </si>
  <si>
    <t>" @ frankieguy85: This 92-Year-Old Woman Registered to Vote Just to Cast a Ballot for Trump http://fb.me/6X8qGjkO5 "</t>
  </si>
  <si>
    <t>https://twitter.com/realDonaldTrump/status/664626990775934977</t>
  </si>
  <si>
    <t>" @ BornToBeGOP: @ realDonaldTrump You will bring out more voters to vote for you than we've seen in any election!" Great.</t>
  </si>
  <si>
    <t>https://twitter.com/realDonaldTrump/status/664628393921544192</t>
  </si>
  <si>
    <t>" @ ellenEspence: I'm not convinced that any candidate other than @ realDonaldTrump is committed to securing our borders. # VoteTrump2016"</t>
  </si>
  <si>
    <t>https://twitter.com/realDonaldTrump/status/664763701845745664</t>
  </si>
  <si>
    <t>All seven on-line polls, including Drudge and Time, with thousands of respondents, said I won the debate. @ krauthammer said I was "so, so."</t>
  </si>
  <si>
    <t>https://twitter.com/realDonaldTrump/status/664765650003333120</t>
  </si>
  <si>
    <t>I will be interviewed on @ MariaBartiromo @ FoxBusiness at 7:30</t>
  </si>
  <si>
    <t>https://twitter.com/realDonaldTrump/status/664768772683776000</t>
  </si>
  <si>
    <t>Today's @ WSJ Editorial is WRONG again. I know that China is not in the new T.P.P. trade deal but would come in latter through a back door.</t>
  </si>
  <si>
    <t>https://twitter.com/realDonaldTrump/status/664769890604175361</t>
  </si>
  <si>
    <t>. @ WSJ Editorial Board should review my debate statement re China and T.P.P. and apologize. China not part but will get their way in later.</t>
  </si>
  <si>
    <t>https://twitter.com/realDonaldTrump/status/664771064988332032</t>
  </si>
  <si>
    <t>The @ WSJ Editorial Board is so wrong, so often. They got info from an incorrect story in another pub. Why not watch and listen to debate.</t>
  </si>
  <si>
    <t>https://twitter.com/realDonaldTrump/status/664772537327448064</t>
  </si>
  <si>
    <t>When and how are the dummies at the @ WSJ going to apologize to me for their totally incorrect Editorial on me. I want "smart" trade deals.</t>
  </si>
  <si>
    <t>https://twitter.com/realDonaldTrump/status/664780488436031489</t>
  </si>
  <si>
    <t>Why wouldn't the @ WSJ call for comment or clarification before writing an editorial which is so totally wrong. No wonder it is doing poorly!</t>
  </si>
  <si>
    <t>https://twitter.com/realDonaldTrump/status/664787273184108545</t>
  </si>
  <si>
    <t>We, as a country, either have borders or we don't. IF WE DON'T HAVE BORDERS, WE DON'T HAVE A COUNTRY!</t>
  </si>
  <si>
    <t>https://twitter.com/realDonaldTrump/status/664820082325893121</t>
  </si>
  <si>
    <t>. @ KarlRove is a biased dope who wrote falsely about me re China and TPP. This moron wasted $430 million on political campaigns and lost 100%</t>
  </si>
  <si>
    <t>https://twitter.com/realDonaldTrump/status/664821989996150784</t>
  </si>
  <si>
    <t>Why does the failing @ WSJ write a false editorial about me and let dummy @ KarlRove make the same mistake in the same edition of the paper?</t>
  </si>
  <si>
    <t>https://twitter.com/realDonaldTrump/status/664850952319553536</t>
  </si>
  <si>
    <t>. @ WSJ and dopey Karl Rove made a mistake and purposely mischaracterized my statement on the terrible TPP deal.https://theintercept.com/2015/11/11/trump-was-right-about-tpp-benefitting-china/ ‚Ä¶</t>
  </si>
  <si>
    <t>https://twitter.com/realDonaldTrump/status/664882878296276993</t>
  </si>
  <si>
    <t>Total fool @ KarlRove is part of the Republican Establishment problem. An all talk, no action dummy!http://www.businessinsider.com/karl-roves-historically-colossal-waste-of-money-2012-11 ‚Ä¶</t>
  </si>
  <si>
    <t>https://twitter.com/realDonaldTrump/status/664885790061813760</t>
  </si>
  <si>
    <t>Wow, pres. candidate Ben Carson, who is very weak on illegal Immigration, just said he likes amnesty and a pathway to citizenship.</t>
  </si>
  <si>
    <t>https://twitter.com/realDonaldTrump/status/664905002788458496</t>
  </si>
  <si>
    <t>From 2% to 27% in Texas - quite a jump into first place!</t>
  </si>
  <si>
    <t>https://twitter.com/realDonaldTrump/status/664906279249420292</t>
  </si>
  <si>
    <t>Thank you @ Forbes for showing the @ WSJ was wrong. So dishonest!http://www.forbes.com/sites/johnbrinkley/2015/11/12/donald-trump-stalking-the-wild-tpp/ ‚Ä¶</t>
  </si>
  <si>
    <t>https://twitter.com/realDonaldTrump/status/664911913831301123</t>
  </si>
  <si>
    <t>Macy‚Äôs was very disloyal to me bc of my strong stance on illegal immigration. Their stock has crashed! # BoycottMacyspic.twitter.com/WsvZtwZbBf</t>
  </si>
  <si>
    <t>https://twitter.com/realDonaldTrump/status/664922906833588224</t>
  </si>
  <si>
    <t>I will be on with @ BretBaier tonight at 6PM. # Trump2016</t>
  </si>
  <si>
    <t>https://twitter.com/realDonaldTrump/status/664923008117686272</t>
  </si>
  <si>
    <t>I will be on @ OutFrontCNN with @ ErinBurnett at 7PM. Tune in! # Trump2016</t>
  </si>
  <si>
    <t>https://twitter.com/realDonaldTrump/status/664949765453443072</t>
  </si>
  <si>
    <t>First candidate in Virginia with over 16,000 validated signatures for the ballot. An honor - thank you! # Trump2016 # MakeAmericaGreatAgain</t>
  </si>
  <si>
    <t>https://twitter.com/realDonaldTrump/status/665002786766065664</t>
  </si>
  <si>
    <t>Thank you Iowa! I appreciate all of your support @ IowaCentral &amp; @ ethanolbyPOET this evening! # Trump2016 # IACaucuspic.twitter.com/mJzLcXjtpf</t>
  </si>
  <si>
    <t>https://twitter.com/realDonaldTrump/status/665199220136222720</t>
  </si>
  <si>
    <t>Happy Friday the 13th https://instagram.com/p/-B_ci4mhdA/</t>
  </si>
  <si>
    <t>https://twitter.com/realDonaldTrump/status/665253317304524800</t>
  </si>
  <si>
    <t>" @ DRUDGE_REPORT: REUTERS 5-DAY ROLLING POLL: TRUMP 34%, CARSON 19.6%, RUBIO 9.7%, CRUZ 7.7%..." Thank you - a great honor!</t>
  </si>
  <si>
    <t>https://twitter.com/realDonaldTrump/status/665261863941337089</t>
  </si>
  <si>
    <t>. @ CarlyFiorina Carly, not just you, I also told Gov. Kasich to ‚Äúlet Jeb talk, give him a chance‚Äù because Kasich was constantly cutting in.</t>
  </si>
  <si>
    <t>https://twitter.com/realDonaldTrump/status/665261941913440257</t>
  </si>
  <si>
    <t>. @ CarlyFiorina Carly‚ÄîI did graduate from Wharton and did very well. Who is your fact checker? Will you apologize?</t>
  </si>
  <si>
    <t>https://twitter.com/realDonaldTrump/status/665262326577262596</t>
  </si>
  <si>
    <t>. @ CarlyFiorina Ben Carson said in his own book that he has a pathological temper &amp; pathological disease. I didn‚Äôt say it, he did. Apology?</t>
  </si>
  <si>
    <t>https://twitter.com/realDonaldTrump/status/665262407254728704</t>
  </si>
  <si>
    <t>. @ CarlyFiorina I only said I was on @ 60Minutes four weeks ago with Putin‚Äînever said I was in Green Room. Separate pieces‚Äîgreat ratings!</t>
  </si>
  <si>
    <t>https://twitter.com/realDonaldTrump/status/665271882774650880</t>
  </si>
  <si>
    <t>. @ CarlyFiorina had to inject herself into my factual statements concerning Ben Carson in order to breathe life into her failing campaign!</t>
  </si>
  <si>
    <t>https://twitter.com/realDonaldTrump/status/665273935508938753</t>
  </si>
  <si>
    <t>. @ seanhannity Carly, whose campaign is dead, is making false statements about me in order to salvage hope! Sad.</t>
  </si>
  <si>
    <t>https://twitter.com/realDonaldTrump/status/665275716041351168</t>
  </si>
  <si>
    <t>Great honor to be inducted into the NJ Boxing Hall of Fame last night. Thank you! Timing could not have been better!pic.twitter.com/IU6peXoVL2</t>
  </si>
  <si>
    <t>https://twitter.com/realDonaldTrump/status/665281923175071745</t>
  </si>
  <si>
    <t>Thank you @ JakeTapper for giving me credit for my vision on bombing the oil fields. Should have been done long ago. # Trump2016</t>
  </si>
  <si>
    <t>https://twitter.com/realDonaldTrump/status/665282108861083648</t>
  </si>
  <si>
    <t>They laughed at me when I said to bomb the ISIS controlled oil fields. Now they are not laughing and doing what I said. # Trump2016</t>
  </si>
  <si>
    <t>https://twitter.com/realDonaldTrump/status/665286593025036289</t>
  </si>
  <si>
    <t>Boy is this guy @ ShepNewsTeam tough on me. So totally biased. As a reporter, he should be ashamed of himself! # Trump2016</t>
  </si>
  <si>
    <t>https://twitter.com/realDonaldTrump/status/665316238806007809</t>
  </si>
  <si>
    <t>My prayers are with the victims and hostages in the horrible Paris attacks. May God be with you all.</t>
  </si>
  <si>
    <t>https://twitter.com/realDonaldTrump/status/665524569961287680</t>
  </si>
  <si>
    <t>President Obama said "ISIL continues to shrink" in an interview just hours before the horrible attack in Paris. He is just so bad! CHANGE.</t>
  </si>
  <si>
    <t>https://twitter.com/realDonaldTrump/status/665525201589936128</t>
  </si>
  <si>
    <t>We need much tougher, much smarter leadership - and we need it NOW!</t>
  </si>
  <si>
    <t>https://twitter.com/realDonaldTrump/status/665591931456454656</t>
  </si>
  <si>
    <t>" @ Mario_Posillico: @ realDonaldTrump you need to win for not just America, but for humanity."</t>
  </si>
  <si>
    <t>https://twitter.com/realDonaldTrump/status/665592708375822336</t>
  </si>
  <si>
    <t>" @ ABCinSC: @ realDonaldTrump - a tough man for a tough job in tough times. Gloves off, game on! https://twitter.com/KatrinaPierson/status/665582866525503490 ‚Ä¶"</t>
  </si>
  <si>
    <t>https://twitter.com/realDonaldTrump/status/665592811509538816</t>
  </si>
  <si>
    <t>" @ dlt912: @ realDonaldTrump you definitely have my vote!"</t>
  </si>
  <si>
    <t>https://twitter.com/realDonaldTrump/status/665593818377392129</t>
  </si>
  <si>
    <t>"@jrpantiques: @ realDonaldTrump @ ABCinSC @ KatrinaPierson THE WORLD IS PLAYING EVERYTHING RIGHT FOR TRUMP! EVERY DAY HIS POINTS ARE PROVEN"</t>
  </si>
  <si>
    <t>@jrpantiques @ @ @</t>
  </si>
  <si>
    <t>https://twitter.com/realDonaldTrump/status/665672391650123776</t>
  </si>
  <si>
    <t>" @ HaloOneForTrump: @ realDonaldTrump has what MONEY CAN'T BUY: VISION &amp; LOYAL &amp; MOTIVATED SUPPORT! # veterans # military @ foxnews @ cnn @ GOP"</t>
  </si>
  <si>
    <t>https://twitter.com/realDonaldTrump/status/665673279739404289</t>
  </si>
  <si>
    <t>"@shawnlivinlife: I still haven't heard the WH say the words islamic terrorist. Call it what it is. # Trump2016 can't happen fast enough.</t>
  </si>
  <si>
    <t>https://twitter.com/realDonaldTrump/status/665673451294892036</t>
  </si>
  <si>
    <t>"@Gman0623: @ realDonaldTrump @ HaloOneForTrump @ FoxNews @ CNN @ GOP I love you Trump! MAKE AMERICA GREAT AGAIN!"</t>
  </si>
  <si>
    <t>@Gman0623 @ @ @ @ @</t>
  </si>
  <si>
    <t>https://twitter.com/realDonaldTrump/status/665673643637215233</t>
  </si>
  <si>
    <t>" @ MikeOG_: @ realDonaldTrump was right! close the borders! # Trump2016"</t>
  </si>
  <si>
    <t>https://twitter.com/realDonaldTrump/status/665731237487714304</t>
  </si>
  <si>
    <t>Great news out of New Hampshire! DonaldTrump is pulling away from the pack w/ 2nd is 17% behind him! # Trump2016 pic.twitter.com/hASWradHMe"</t>
  </si>
  <si>
    <t>https://twitter.com/realDonaldTrump/status/665731797569904641</t>
  </si>
  <si>
    <t>" @ jcooper75: # DemDebate this debate stinks. CBS News, major fail. @ realDonaldTrump"</t>
  </si>
  <si>
    <t>https://twitter.com/realDonaldTrump/status/665731845703770112</t>
  </si>
  <si>
    <t>"@jaslohr_: @ realDonaldTrump are you watching this circus?!? # DemDebate what a joke! # Trump2016"</t>
  </si>
  <si>
    <t>@jaslohr_ @</t>
  </si>
  <si>
    <t>https://twitter.com/realDonaldTrump/status/665732360709754880</t>
  </si>
  <si>
    <t>" @ TomRichey: Enough of these party debates. What I wanna see is a @ SenSanders vs @ realDonaldTrump one on one debate!" That would be easy!</t>
  </si>
  <si>
    <t>https://twitter.com/realDonaldTrump/status/665732426837204992</t>
  </si>
  <si>
    <t>" @ redletter99: @ realDonaldTrump I absolutely love this, can't wait till u debate Clinton"</t>
  </si>
  <si>
    <t>https://twitter.com/realDonaldTrump/status/665732564137721856</t>
  </si>
  <si>
    <t>" @ Oliviaand24: @ realDonaldTrump TrumpOn America needs you in office Now! # MakeAmericaGreatAgain # Trump2016"</t>
  </si>
  <si>
    <t>https://twitter.com/realDonaldTrump/status/665733681009569792</t>
  </si>
  <si>
    <t>Why won't President Obama use the term Islamic Terrorism? Isn't it now, after all of this time and so much death, about time!</t>
  </si>
  <si>
    <t>https://twitter.com/realDonaldTrump/status/665735985704095744</t>
  </si>
  <si>
    <t>Hillary and Sanders are not doing well, but what is the failed former Mayor of Baltimore doing on that stage? O'Malley is a clown.</t>
  </si>
  <si>
    <t>https://twitter.com/realDonaldTrump/status/665739096694870017</t>
  </si>
  <si>
    <t>Wow, Bernie Sanders just admitted that the real unemployment rate is 10% (it is actually over 20%) and for African American youth - 51%.</t>
  </si>
  <si>
    <t>https://twitter.com/realDonaldTrump/status/665740405888126976</t>
  </si>
  <si>
    <t>I think everyone will like my new and very successful book, Crippled America. Go get it and let me know what you think!</t>
  </si>
  <si>
    <t>https://twitter.com/realDonaldTrump/status/665741213891473408</t>
  </si>
  <si>
    <t>" @ tasteofaz: Poll: Trump Surges to 42% Nationally; ‚ÄòBad News for Marco Rubio‚Äô http://www.breitbart.com/big-government/2015/11/14/poll-trump-surges-to-42-nationally-bad-news-for-marco-rubio/ ‚Ä¶ @ realdonaldtrump" Great news!</t>
  </si>
  <si>
    <t>https://twitter.com/realDonaldTrump/status/665775632077451264</t>
  </si>
  <si>
    <t>" @ TejadaDennes: @ realDonaldTrump Crippled America is an incredible book! People need to read truth. # HispanicsForTrump # DemocratsForTrump"</t>
  </si>
  <si>
    <t>https://twitter.com/realDonaldTrump/status/665776320580878336</t>
  </si>
  <si>
    <t>" @ mnrosrnr: @ realDonaldTrump the best book I've read in years, Trump is right on every issue and has the best ideas, a true economic genius"</t>
  </si>
  <si>
    <t>https://twitter.com/realDonaldTrump/status/665896711685087237</t>
  </si>
  <si>
    <t>When will President Obama issue the words RADICAL ISLAMIC TERRORISM? He can't say it, and unless he will, the problem will not be solved!</t>
  </si>
  <si>
    <t>https://twitter.com/realDonaldTrump/status/665991098549075968</t>
  </si>
  <si>
    <t>. @ realDonaldTrump on ISIS&amp;OIL FIELDS! Saying it for years! @ AndersonCooper, you should acknowledge this! # Trump2016 https://m.youtube.com/watch?v=RtsJ-5_Xz-Q&amp;autoplay=1 ‚Ä¶</t>
  </si>
  <si>
    <t>https://twitter.com/realDonaldTrump/status/665994182973083648</t>
  </si>
  <si>
    <t>I had a great time in Texas yesterday. A tremendous crowd of wonderful and enthusiastic people. Will be back soon!</t>
  </si>
  <si>
    <t>https://twitter.com/realDonaldTrump/status/665994719554572293</t>
  </si>
  <si>
    <t>We need strong, tough and brilliant leadership now more than ever! MAKE AMERICA GREAT AGAIN!</t>
  </si>
  <si>
    <t>https://twitter.com/realDonaldTrump/status/666021135897653248</t>
  </si>
  <si>
    <t>" @ thewatcher23579: One of Paris terrorist came as Syrian refugee. Donald Trump is right again. BOMB THEIR OIL - TAKE AWAY THEIR FUNDING"</t>
  </si>
  <si>
    <t>https://twitter.com/realDonaldTrump/status/666022453056028672</t>
  </si>
  <si>
    <t>" @ mholsbunes: Donald Trump says tough gun control laws in Paris contributed to tragedy: https://www.washingtonpost.com/news/post-politics/wp/2015/11/14/donald-trump-says-tough-gun-control-laws-in-paris-contributed-to-tragedy/ ‚Ä¶ Presidential candidate??"</t>
  </si>
  <si>
    <t>https://twitter.com/realDonaldTrump/status/666026519706394625</t>
  </si>
  <si>
    <t>"@USATrumpDiva: Donald Trump surges in poll among likely Republican voters http://dailym.ai/1SOD157 "</t>
  </si>
  <si>
    <t>https://twitter.com/realDonaldTrump/status/666037735606657024</t>
  </si>
  <si>
    <t>. @ VanityFair Magazine is doing really poorly. It has gotten worse and worse over the years, and has lost almost all of it's former allure!</t>
  </si>
  <si>
    <t>https://twitter.com/realDonaldTrump/status/666039755038150656</t>
  </si>
  <si>
    <t>I have watched sloppy Graydon Carter fail and close Spy Magazine and now am watching him fail at @ VanityFair Magazine. He is a total loser!</t>
  </si>
  <si>
    <t>https://twitter.com/realDonaldTrump/status/666045638245810176</t>
  </si>
  <si>
    <t>Glad to see that @ RondaRousey lost her championship fight last night. Was soundly beaten - not a nice person!</t>
  </si>
  <si>
    <t>https://twitter.com/realDonaldTrump/status/666046301541425152</t>
  </si>
  <si>
    <t>" @ Hturne: @ VanityFair You're spot on! He tries 2b an intellectual elitist.The truth: he has a low IQ, no imagination, no creativity"</t>
  </si>
  <si>
    <t>https://twitter.com/realDonaldTrump/status/666048881436721152</t>
  </si>
  <si>
    <t>" @ RealReagan0503: If you missed it, here is the most popular link among people I follow http://ln.is/www.breitbart.com/bi/W0Qvs ‚Ä¶ by @ realDonaldTrump"</t>
  </si>
  <si>
    <t>https://twitter.com/realDonaldTrump/status/666049518295605249</t>
  </si>
  <si>
    <t>" @ davenorthYV: Does anybody ever realize that HillaryClinton doesn't make eye contact with anyone, even the camera. That's a sign of lying"</t>
  </si>
  <si>
    <t>https://twitter.com/realDonaldTrump/status/666050002389630976</t>
  </si>
  <si>
    <t>" @ syoka68: Reading the comments of the leftists on here makes me nauseated. We SO NEED YOU, MR. TRUMP! Make America Great Again"</t>
  </si>
  <si>
    <t>https://twitter.com/realDonaldTrump/status/666050394770898944</t>
  </si>
  <si>
    <t>" @ Parker_Votes: We finally have a voice with Let‚Äôs do our part &amp; VOTE IN THE R PRIMARY, 4 # Trump2016 # TrumpArmy pic.twitter.com/fIl3hXOERS"</t>
  </si>
  <si>
    <t>https://twitter.com/realDonaldTrump/status/666050741669376000</t>
  </si>
  <si>
    <t>" @ 760_831: @ DanSaltsman @ realDonaldTrump @ MichaelCohen212 @ IvankaTrump i have faith he will win and save America"</t>
  </si>
  <si>
    <t>https://twitter.com/realDonaldTrump/status/666050985526214656</t>
  </si>
  <si>
    <t>" @ 760_831: @ DanSaltsman @ realDonaldTrump @ MichaelCohen212 @ IvankaTrump I have faith he will win and save America"</t>
  </si>
  <si>
    <t>https://twitter.com/realDonaldTrump/status/666052324146720769</t>
  </si>
  <si>
    <t>" @ peg4cats: @ TerryLambert201 @ realDonaldTrump you are so right. I only trust Trump to be tough on immigration"</t>
  </si>
  <si>
    <t>https://twitter.com/realDonaldTrump/status/666057546466111488</t>
  </si>
  <si>
    <t>. @ JohnLegere @ TMobile John, focus on running your company, I think the service is terrible! Try hiring some good managers.</t>
  </si>
  <si>
    <t>https://twitter.com/realDonaldTrump/status/666058941760012288</t>
  </si>
  <si>
    <t>President Obama just told President Putin how important the Russian air strikes against ISIS have been. I TOLD YOU SO!</t>
  </si>
  <si>
    <t>https://twitter.com/realDonaldTrump/status/666060370692448256</t>
  </si>
  <si>
    <t>Tom Brady just did it again. He is not only a great guy, he is, without question, the BEST quarterback!</t>
  </si>
  <si>
    <t>https://twitter.com/realDonaldTrump/status/666060858691346434</t>
  </si>
  <si>
    <t>"@StreetR77: @ JohnLegere @ TMobile didn't know he was CEO of tmobile, I have T-Mobile, it's pathetic, dropped calls, no service."</t>
  </si>
  <si>
    <t>@StreetR77 @ @</t>
  </si>
  <si>
    <t>https://twitter.com/realDonaldTrump/status/666079811257913345</t>
  </si>
  <si>
    <t>" @ SarahPalinUSA: From St. Patrick's Cathedral, NYC: blessings, prayers and heartfelt concern for those in Paris.</t>
  </si>
  <si>
    <t>https://twitter.com/realDonaldTrump/status/666235142445408256</t>
  </si>
  <si>
    <t>Remember, I was the one who said attack the oil (ISIS source of wealth) a long time ago. Everyone scoffed, now they're attacking the oil.</t>
  </si>
  <si>
    <t>https://twitter.com/realDonaldTrump/status/666325148547551233</t>
  </si>
  <si>
    <t>Interesting article from highly respected Wayne Allyn Roothttp://www.theblaze.com/contributions/islamic-state-terrorist-attack-proves-donald-trump-was-right-about-border-and-immigration/ ‚Ä¶</t>
  </si>
  <si>
    <t>https://twitter.com/realDonaldTrump/status/666326700666560512</t>
  </si>
  <si>
    <t>Wow, @ Macys shares are down more than 40% this year. I never knew my ties &amp; shirts not being sold there would have such a big impact!</t>
  </si>
  <si>
    <t>https://twitter.com/realDonaldTrump/status/666350957807206400</t>
  </si>
  <si>
    <t>Republicans must stop listening to dopes like @ KarlRove who still insists Mitt Romney won the last election. Think big &amp; think strong!</t>
  </si>
  <si>
    <t>https://twitter.com/realDonaldTrump/status/666371999757959168</t>
  </si>
  <si>
    <t>Will be landing in Knoxville, Tennessee shortly - tremendous crowd expected. It's all very simple, we want to # MakeAmericaGreatAgain!</t>
  </si>
  <si>
    <t>https://twitter.com/realDonaldTrump/status/666387100917473280</t>
  </si>
  <si>
    <t>Discussing # SyrianRefugees with @ EricBolling on @ FoxNews back on 10/3/2015. # ISISpic.twitter.com/rUX57o2BzM</t>
  </si>
  <si>
    <t>https://twitter.com/realDonaldTrump/status/666388282905903104</t>
  </si>
  <si>
    <t>I agree! The headline says it all. # Trump2016 # MakeAmericaGreatAgainhttp://www.slate.com/blogs/the_slatest/2015/11/16/trump_and_carson_won_t_be_hurt_by_paris_attacks.html ‚Ä¶</t>
  </si>
  <si>
    <t>https://twitter.com/realDonaldTrump/status/666392650468220928</t>
  </si>
  <si>
    <t>Just landing in Knoxville, Tennessee! Massive crowd expected! Will all have a great time, despite serious subject matter.</t>
  </si>
  <si>
    <t>https://twitter.com/realDonaldTrump/status/666431694346416128</t>
  </si>
  <si>
    <t>Just leaving Knoxville, TN --- what a crowd, what amazing people! # Trump2016 # MakeAmericaGreatAgainpic.twitter.com/5qr5deOlEl</t>
  </si>
  <si>
    <t>https://twitter.com/realDonaldTrump/status/666439765433196544</t>
  </si>
  <si>
    <t>Great poll numbers out of @ UMassAmherst. Thank you! # Trump2016 # MakeAmericaGreatAgainhttp://www.umass.edu/newsoffice/article/new-umass-poll-finds-donald-trump-and-ben ‚Ä¶</t>
  </si>
  <si>
    <t>https://twitter.com/realDonaldTrump/status/666449082576187392</t>
  </si>
  <si>
    <t>Just received a copy of @ SarahPalinUSA new book -- a great read! Sarah is a terrific person.</t>
  </si>
  <si>
    <t>https://twitter.com/realDonaldTrump/status/666459170552553472</t>
  </si>
  <si>
    <t>Thank you Tennessee! # Trump2016pic.twitter.com/RNZ3hvbVvM</t>
  </si>
  <si>
    <t>https://twitter.com/realDonaldTrump/status/666605421751361536</t>
  </si>
  <si>
    <t>So many great polls like Reuters - big leads everywhere. New Hampshire really special! We will win big and MAKE AMERICA GREAT AGAIN!</t>
  </si>
  <si>
    <t>https://twitter.com/realDonaldTrump/status/666606474613886976</t>
  </si>
  <si>
    <t>I, along with almost everyone else, have so little confidence in President Obama. He has a horrible attitude-a man who is resigned to defeat</t>
  </si>
  <si>
    <t>https://twitter.com/realDonaldTrump/status/666615398574530560</t>
  </si>
  <si>
    <t>Refugees from Syria are now pouring into our great country. Who knows who they are - some could be ISIS. Is our president insane?</t>
  </si>
  <si>
    <t>https://twitter.com/realDonaldTrump/status/666632243490762752</t>
  </si>
  <si>
    <t>"GOP Voters Trust Donald Trump to Keep Our Country Safe"http://www.slate.com/blogs/the_slatest/2015/11/16/trump_and_carson_won_t_be_hurt_by_paris_attacks.html ‚Ä¶</t>
  </si>
  <si>
    <t>https://twitter.com/realDonaldTrump/status/666640736893448196</t>
  </si>
  <si>
    <t>What is our President doing? https://instagram.com/p/-MO-OYmhZh/</t>
  </si>
  <si>
    <t>https://twitter.com/realDonaldTrump/status/666719598935412737</t>
  </si>
  <si>
    <t>One of the saddest things in journalism is what happened to the formerly great @ AP. They have lost their way and are no longer credible.</t>
  </si>
  <si>
    <t>https://twitter.com/realDonaldTrump/status/666719680179085313</t>
  </si>
  <si>
    <t>. @ AP is doing very badly. I can say from experience their reporting is terrible &amp; highly inaccurate. Sadly, they are now irrelevant!</t>
  </si>
  <si>
    <t>https://twitter.com/realDonaldTrump/status/666726734604189696</t>
  </si>
  <si>
    <t>Melania and I just had interview with the legendary @ BarbaraJWalters. Watch # abc2020 this Friday. Tonight we talk ISIS @ WNTonight</t>
  </si>
  <si>
    <t>https://twitter.com/realDonaldTrump/status/666747465417285633</t>
  </si>
  <si>
    <t>I will be interviewed by @ seanhannity tonight at 10:00 on @ FoxNews . Much, much, much to talk about!</t>
  </si>
  <si>
    <t>https://twitter.com/realDonaldTrump/status/666752220290007040</t>
  </si>
  <si>
    <t>" @ Ashevillelaura: @ realDonaldTrump @ seanhannity @ FoxNews Obama has no credibility on terrorist threats &amp; ISIS. Trump best to protect us"</t>
  </si>
  <si>
    <t>https://twitter.com/realDonaldTrump/status/666753109314674695</t>
  </si>
  <si>
    <t>The great Barbara Walters interviews Melania Trump and me on a Special Friday night at 10:00 on ABC.‚Ä¶ https://instagram.com/p/-NCErPmhei/</t>
  </si>
  <si>
    <t>https://twitter.com/realDonaldTrump/status/666815224788422656</t>
  </si>
  <si>
    <t>Thank you for all of your support! Let's # MakeAmericaGreatAgain! # Trump2016pic.twitter.com/G7o6b0cfZz</t>
  </si>
  <si>
    <t>https://twitter.com/realDonaldTrump/status/666925807022026753</t>
  </si>
  <si>
    <t>" @ KatrinaPierson: # MakeAmericaGreatAgain # Trump2016 pic.twitter.com/Aja00L81uf" Katrina, great job on @ FoxNews last night!</t>
  </si>
  <si>
    <t>https://twitter.com/realDonaldTrump/status/667002902402179072</t>
  </si>
  <si>
    <t>How does Ben Carson survive this problem ‚Äì really big. Similar story on front page of New York Times.http://www.nydailynews.com/news/politics/advisers-claim-carson-struggles-foreign-policy-report-article-1.2438726 ‚Ä¶</t>
  </si>
  <si>
    <t>https://twitter.com/realDonaldTrump/status/667023957367914496</t>
  </si>
  <si>
    <t>Great New Poll http://www.tampabay.com/blogs/the-buzz-florida-politics/fla-poll-trump-36-rubio-18-carson-15-cruz-10-bush-9/2254421 ‚Ä¶</t>
  </si>
  <si>
    <t>https://twitter.com/realDonaldTrump/status/667055916265709568</t>
  </si>
  <si>
    <t>Very nice article from Daily Mailhttp://www.dailymail.co.uk/news/article-3323848/Ben-Donald-Trump-running-circles-Carson-New-Hampshire-Marco-Rubio-tied-SECOND.html ‚Ä¶</t>
  </si>
  <si>
    <t>https://twitter.com/realDonaldTrump/status/667060531149316097</t>
  </si>
  <si>
    <t>Via Politico: "Trump Extends Lead in New Hampshire Poll"http://www.politico.com/story/2015/11/donald-trump-new-hampshire-215986 ‚Ä¶</t>
  </si>
  <si>
    <t>https://twitter.com/realDonaldTrump/status/667128584956461057</t>
  </si>
  <si>
    <t>" @ FoxNews New Hampshire Poll: @ realDonaldTrump 'Rules GOP Race in New Hampshire.' Trump 27, Rubio 13, Cruz 11, Bush 9, Carson 9, &amp; Kasich 7"</t>
  </si>
  <si>
    <t>https://twitter.com/realDonaldTrump/status/667328359005859840</t>
  </si>
  <si>
    <t>Ben Carson is being severely criticized for being incapable of understanding foreign policy be one of his top consultants. Not good!</t>
  </si>
  <si>
    <t>https://twitter.com/realDonaldTrump/status/667329429912338432</t>
  </si>
  <si>
    <t>Eight Syrians were just caught on the southern border trying to get into the U.S. ISIS maybe? I told you so. WE NEED A BIG &amp; BEAUTIFUL WALL!</t>
  </si>
  <si>
    <t>https://twitter.com/realDonaldTrump/status/667366217527767040</t>
  </si>
  <si>
    <t>Broken down political pundit @ GeorgeWill, who is wrong almost all of the time, should be thrown off @ FoxNews. Boring and totally biased!</t>
  </si>
  <si>
    <t>https://twitter.com/realDonaldTrump/status/667366321999495168</t>
  </si>
  <si>
    <t>Dopey @ GeorgeWill, a big proponent of the Iraq War and other catastrophes, doesn‚Äôt like me very much. That means I win!</t>
  </si>
  <si>
    <t>https://twitter.com/realDonaldTrump/status/667369690226958336</t>
  </si>
  <si>
    <t>I skipped a speech given years ago at Mar-a-Lago by dopey @ GeorgeWill because he‚Äôs BORING‚Äîhe never forgot!</t>
  </si>
  <si>
    <t>https://twitter.com/realDonaldTrump/status/667373096941260800</t>
  </si>
  <si>
    <t>We need new leadership- fast! https://instagram.com/p/-RcAtnGhQY/</t>
  </si>
  <si>
    <t>https://twitter.com/realDonaldTrump/status/667379374639984640</t>
  </si>
  <si>
    <t>Everyone is now saying how right I was with illegal immigration &amp; the wall. After Paris, they‚Äôre all on the bandwagon.</t>
  </si>
  <si>
    <t>https://twitter.com/realDonaldTrump/status/667381813246083072</t>
  </si>
  <si>
    <t>A great review of my Aberdeen course by prestigious @ GolfMonthly. Some say greatest ever built. @ TrumpScotland http://www.golf-monthly.co.uk/?s=Trump+scotland ‚Ä¶</t>
  </si>
  <si>
    <t>https://twitter.com/realDonaldTrump/status/667404966248755200</t>
  </si>
  <si>
    <t>The POLICE in Paris did a fantastic job. Very brave - not easy!</t>
  </si>
  <si>
    <t>https://twitter.com/realDonaldTrump/status/667410168855048193</t>
  </si>
  <si>
    <t>Thank you for your support! Together we can # MakeAmericaGreatAgain! # Trump2016pic.twitter.com/qni36GI6fV</t>
  </si>
  <si>
    <t>https://twitter.com/realDonaldTrump/status/667410908684156928</t>
  </si>
  <si>
    <t># MakeAmericaGreatAgain # Trump2016https://twitter.com/thehill/status/667374053167136768 ‚Ä¶</t>
  </si>
  <si>
    <t>https://twitter.com/realDonaldTrump/status/667429639141371908</t>
  </si>
  <si>
    <t>Thank you (Chris) @ TheFix. I have great respect for professionals that are willing to report so honestly &amp; fairly.https://www.washingtonpost.com/news/the-fix/wp/2015/11/19/yes-donald-trump-could-absolutely-be-the-republican-nominee-in-2016/ ‚Ä¶</t>
  </si>
  <si>
    <t>https://twitter.com/realDonaldTrump/status/667433091590418432</t>
  </si>
  <si>
    <t>I told you! Premiums are soaring! # RepealObamacare # Trump2016http://thehill.com/policy/healthcare/260758-unitedhealthcare-may-exit-obamacare-exchanges ‚Ä¶</t>
  </si>
  <si>
    <t>https://twitter.com/realDonaldTrump/status/667434942826156032</t>
  </si>
  <si>
    <t>Has anybody read this story about Marco Rubio - devastating!http://nyti.ms/1Jys7M0</t>
  </si>
  <si>
    <t>https://twitter.com/realDonaldTrump/status/667440398948810753</t>
  </si>
  <si>
    <t>Just the beginning &amp; it is going to get worse. Rates &amp; deductibles are so high nobody is going to be able to use it.http://www.forbes.com/sites/scottgottlieb/2015/11/19/uniteds-warning-shows-how-medicaid-is-taking-over-obamacare/ ‚Ä¶</t>
  </si>
  <si>
    <t>https://twitter.com/realDonaldTrump/status/667454484172312580</t>
  </si>
  <si>
    <t>Thank you Worcester, Massachusetts! # MakeAmericaGreatAgain # Trump2016 https://www.facebook.com/video.php?v=10156328032540725 ‚Ä¶pic.twitter.com/sZDJr3Tkd8</t>
  </si>
  <si>
    <t>https://twitter.com/realDonaldTrump/status/667455972537974790</t>
  </si>
  <si>
    <t>The legendary Barbara Walters interviews Melania Trump and me on a special this Friday night at 10:00 on ABC. Don't miss it!</t>
  </si>
  <si>
    <t>https://twitter.com/realDonaldTrump/status/667508888074190848</t>
  </si>
  <si>
    <t>Governor Kasich, whose failed campaign &amp; debating skills have brought him way down in the polls, is going to spend $2.5 million against me.</t>
  </si>
  <si>
    <t>https://twitter.com/realDonaldTrump/status/667508977521917952</t>
  </si>
  <si>
    <t>John Kasich should focus his special interest money on building up his failed image, not negative ads on me.</t>
  </si>
  <si>
    <t>https://twitter.com/realDonaldTrump/status/667509055867346944</t>
  </si>
  <si>
    <t>John Kasich, despite being Governor of Ohio, is losing to me in the Ohio polls. Pathetic!</t>
  </si>
  <si>
    <t>https://twitter.com/realDonaldTrump/status/667509134514786308</t>
  </si>
  <si>
    <t>I want to do negative ads on John Kasich, but he is so irrelevant to the race that I don‚Äôt want to waste my money.</t>
  </si>
  <si>
    <t>https://twitter.com/realDonaldTrump/status/667509177707659264</t>
  </si>
  <si>
    <t>Watch Kasich squirm --- if he is not truthful in his negative ads I will sue him just for fun!</t>
  </si>
  <si>
    <t>https://twitter.com/realDonaldTrump/status/667509225535311872</t>
  </si>
  <si>
    <t>Kasich has already spent $6 million on ads in New Hampshire and his numbers have gone down. People from NH are smart!</t>
  </si>
  <si>
    <t>https://twitter.com/realDonaldTrump/status/667509279507615748</t>
  </si>
  <si>
    <t>I loved beating John Kasich in the debates, but it was easy‚Äîhe came in dead last!</t>
  </si>
  <si>
    <t>https://twitter.com/realDonaldTrump/status/667509318170734592</t>
  </si>
  <si>
    <t>John Kasich ad guy wanted to work for me, but his proposal was a rip off ‚Äì I said NO! Now ripping Kasich.</t>
  </si>
  <si>
    <t>https://twitter.com/realDonaldTrump/status/667509367881641984</t>
  </si>
  <si>
    <t>Doesn‚Äôt help Kasich to do negative ads on me because he still has to go through everyone else - he‚Äôs almost last.</t>
  </si>
  <si>
    <t>https://twitter.com/realDonaldTrump/status/667509409120043008</t>
  </si>
  <si>
    <t>John Kasich fell right into President Obama‚Äôs trap on ObamaCare, and the people of Ohio are suffering for it. Shame!</t>
  </si>
  <si>
    <t>https://twitter.com/realDonaldTrump/status/667519608505659392</t>
  </si>
  <si>
    <t>Once John Kasich announced he was running for president, and opened his mouth, people realized he was a complete &amp; total dud!</t>
  </si>
  <si>
    <t>https://twitter.com/realDonaldTrump/status/667521691015319552</t>
  </si>
  <si>
    <t>John Kasich was managing director of Lehman Brothers when it crashed, bringing down the world and ruining people's lives. A total failure!</t>
  </si>
  <si>
    <t>https://twitter.com/realDonaldTrump/status/667529956155633664</t>
  </si>
  <si>
    <t>A great evening in Iowa! Thank you Des Moines Area Community College for a great forum! # Trump2016 # IAForumspic.twitter.com/092t2VrMEw</t>
  </si>
  <si>
    <t>https://twitter.com/realDonaldTrump/status/667536527141027840</t>
  </si>
  <si>
    <t>A wonderful afternoon in Iowa! Great people! Heading now to Florida - tomorrow, South Carolina! # MakeAmericaGreatAgain # Trump2016</t>
  </si>
  <si>
    <t>https://twitter.com/realDonaldTrump/status/667686386653388800</t>
  </si>
  <si>
    <t>The media must immediately stop calling ISIS leaders "MASTERMINDS." Call them instead thugs and losers. Young people must not go into ISIS!</t>
  </si>
  <si>
    <t>https://twitter.com/realDonaldTrump/status/667688972840210432</t>
  </si>
  <si>
    <t>The media must denigrate ISIS at all levels or youth will continue to be drawn to it. These are low level degenerates, NOT masterminds!</t>
  </si>
  <si>
    <t>https://twitter.com/realDonaldTrump/status/667711609922527232</t>
  </si>
  <si>
    <t>Going to South Carolina now, great place, SRO crowd. Iowa was amazing yesterday!</t>
  </si>
  <si>
    <t>https://twitter.com/realDonaldTrump/status/667719816552296449</t>
  </si>
  <si>
    <t>. @ mkhammer, a Fox contributor, isn't smart enough to know what is going on at the border. @ TheJuanWilliams made the point far better!</t>
  </si>
  <si>
    <t>https://twitter.com/realDonaldTrump/status/667725171801907201</t>
  </si>
  <si>
    <t>My family has the honor of being interviewed for a full hour by the legendary @ BarbaraJWalters tonight @ ABC - 10pmE.pic.twitter.com/cm4fv1Ye9L</t>
  </si>
  <si>
    <t>https://twitter.com/realDonaldTrump/status/667736232831680512</t>
  </si>
  <si>
    <t>Under our President, ISIS is gaining great strength- https://instagram.com/p/-UAerUmhXV/</t>
  </si>
  <si>
    <t>https://twitter.com/realDonaldTrump/status/667777348029292544</t>
  </si>
  <si>
    <t>I didn't suggest a database-a reporter did. We must defeat Islamic terrorism &amp; have surveillance, including a watch list, to protect America</t>
  </si>
  <si>
    <t>https://twitter.com/realDonaldTrump/status/667788920697053184</t>
  </si>
  <si>
    <t>Thank you for a great afternoon, South Carolina! See you next Tuesday! # MakeAmericaGreatAgain # Trump2016pic.twitter.com/kWWMlmy7gQ</t>
  </si>
  <si>
    <t>https://twitter.com/realDonaldTrump/status/667797935686557696</t>
  </si>
  <si>
    <t>Can you believe the worst Mayor in the U.S., &amp; probably the worst Mayor in the history of # NYC, @ BilldeBlasio, just called me a blow hard!</t>
  </si>
  <si>
    <t>https://twitter.com/realDonaldTrump/status/667798204394700800</t>
  </si>
  <si>
    <t>. @ BilldeBlasio should focus on running # NYC &amp; all of the problems that he has caused with his ineptitude, &amp; not be so focused on me!</t>
  </si>
  <si>
    <t>https://twitter.com/realDonaldTrump/status/667814049342623744</t>
  </si>
  <si>
    <t>The legendary @ BarbaraJWalters interviews my family and me tonight at 10:00 on @ ABC2020 . Don't miss it!pic.twitter.com/JHTF7f9aTo</t>
  </si>
  <si>
    <t>https://twitter.com/realDonaldTrump/status/667819443196588032</t>
  </si>
  <si>
    <t>. @ HillaryClinton is weak on illegal immigration &amp; totally incompetent as a manager and leader - no strength or stamina to be # POTUS!</t>
  </si>
  <si>
    <t>https://twitter.com/realDonaldTrump/status/667837674527580160</t>
  </si>
  <si>
    <t>Just got back from South Carolina. Going to Alabama tomorrow!</t>
  </si>
  <si>
    <t>https://twitter.com/realDonaldTrump/status/667854350270746624</t>
  </si>
  <si>
    <t>. @ Gracematters Thank you, a very wise bet! Best wishes.</t>
  </si>
  <si>
    <t>https://twitter.com/realDonaldTrump/status/667855199021715456</t>
  </si>
  <si>
    <t>" @ GeraldSoelz: Awesome news. Keep your focus on the issues. You just might get more blue collar Democrats to vote for you than Reagan."</t>
  </si>
  <si>
    <t>https://twitter.com/realDonaldTrump/status/667855384649011200</t>
  </si>
  <si>
    <t>" @ Unicurls: @ realDonaldTrump I'll be in attendance. # YUGE # MakeAmericaGreatAgain # bamaforTrump" Nice!</t>
  </si>
  <si>
    <t>https://twitter.com/realDonaldTrump/status/667855638584795136</t>
  </si>
  <si>
    <t>" @ meganweaver321: @ realDonaldTrump Alabama loves you" Great!</t>
  </si>
  <si>
    <t>https://twitter.com/realDonaldTrump/status/667855835960320000</t>
  </si>
  <si>
    <t>" @ samsellars: @ realDonaldTrump North Carolina. Come on down." Will be there very soon!</t>
  </si>
  <si>
    <t>https://twitter.com/realDonaldTrump/status/667855940788572160</t>
  </si>
  <si>
    <t>" @ The2ndguardsUS: @ realDonaldTrump ROLL TIDE"</t>
  </si>
  <si>
    <t>https://twitter.com/realDonaldTrump/status/667856908548722688</t>
  </si>
  <si>
    <t>Tune into the legendary @ BarbaraJWalters at 10pmE on @ ABC2020 tonight. # MeetTheTrumps for a full hour @ ABC # ABC2020!pic.twitter.com/exF5aUhrEW</t>
  </si>
  <si>
    <t>https://twitter.com/realDonaldTrump/status/667857418248933379</t>
  </si>
  <si>
    <t>" @ smith_jere: @ realDonaldTrump You are amazing Mr. Trump! Thank you!!!" So nice.</t>
  </si>
  <si>
    <t>https://twitter.com/realDonaldTrump/status/667862319091875841</t>
  </si>
  <si>
    <t>Looking forward to watching the legendary @ BarbaraJWalters interview my family (and me) tonight on @ ABC at 10:00. Many things to talk about!</t>
  </si>
  <si>
    <t>https://twitter.com/realDonaldTrump/status/667864826350280704</t>
  </si>
  <si>
    <t>" @ mia_liner: @GSRPygmies @ realDonaldTrump Trump supporters are a very loyal breed! We see the truth, only Trump can fix this mess we are in</t>
  </si>
  <si>
    <t>@ @GSRPygmies @</t>
  </si>
  <si>
    <t>https://twitter.com/realDonaldTrump/status/667865318212157441</t>
  </si>
  <si>
    <t>" @ JamesPWilson1: @ realDonaldTrump When you become president, we will avenge all of the innocents who isis killed"</t>
  </si>
  <si>
    <t>https://twitter.com/realDonaldTrump/status/667865622404034560</t>
  </si>
  <si>
    <t>" @ 2timeslucky: No one can take @ realDonaldTrump down because it is the WILL of the people for him to win!</t>
  </si>
  <si>
    <t>https://twitter.com/realDonaldTrump/status/667884272850763776</t>
  </si>
  <si>
    <t># ICYMI: I joined # OnTheRecord with @ kimguilfoyle on @ FoxNews this evening. # Trump2016 # MakeAmericaGreatAgain https://www.youtube.com/embed/IPfbXmrwz7g ‚Ä¶</t>
  </si>
  <si>
    <t>https://twitter.com/realDonaldTrump/status/667898301048557568</t>
  </si>
  <si>
    <t>Join us at 10pmE on @ ABC2020 @ ABC with @ BarbaraJWalters! # MeetTheTrumps # ABC2020pic.twitter.com/vMeLS00GnJ</t>
  </si>
  <si>
    <t>https://twitter.com/realDonaldTrump/status/667932082388279296</t>
  </si>
  <si>
    <t>"@VincentKunicki: @ realDonaldTrump @ kimguilfoyle @ FoxNews Long live Donald Trump our next Ronald Reagan!!! God bless you we need you" Nice!</t>
  </si>
  <si>
    <t>@VincentKunicki @ @ @</t>
  </si>
  <si>
    <t>https://twitter.com/realDonaldTrump/status/667932109554786305</t>
  </si>
  <si>
    <t>" @ hotroddergirl: @ realDonaldTrump trump 20/20 shows just what hard work and good family can do. Blue collar with you."</t>
  </si>
  <si>
    <t>https://twitter.com/realDonaldTrump/status/667932215213473792</t>
  </si>
  <si>
    <t>"@Greg39529063: @ ABC2020 @ ABC @ BarbaraJWalters Watching now! Great! Always true to his word and the USA! A real leader! So nice to hear!!!"</t>
  </si>
  <si>
    <t>@Greg39529063 @ @ @</t>
  </si>
  <si>
    <t>https://twitter.com/realDonaldTrump/status/667932523310260225</t>
  </si>
  <si>
    <t>" @ ClassySnobbb: @ realDonaldTrump AMAZING interview. You and your family will be great role models for America!!! # MakeAmericaGreatAgain"</t>
  </si>
  <si>
    <t>https://twitter.com/realDonaldTrump/status/667932781104730112</t>
  </si>
  <si>
    <t>" @ realkingrobbo: @ realDonaldTrump @Greg39529063 @ ABC2020 @ ABC @ BarbaraJWalters the best man for the job!" Thanks!</t>
  </si>
  <si>
    <t>@ @ @Greg39529063 @ @ @</t>
  </si>
  <si>
    <t>https://twitter.com/realDonaldTrump/status/667933397151453185</t>
  </si>
  <si>
    <t>" @ TCash78: @ realDonaldTrump @VincentKunicki @ kimguilfoyle @ FoxNews he will make America great again</t>
  </si>
  <si>
    <t>@ @ @VincentKunicki @ @</t>
  </si>
  <si>
    <t>https://twitter.com/realDonaldTrump/status/667933941240844288</t>
  </si>
  <si>
    <t>" @ hiddenspeed42: @AY4WEB No pay or compensation to make our beautiful country again!! That's his promise to us!! We love u trump"</t>
  </si>
  <si>
    <t>https://twitter.com/realDonaldTrump/status/667934718357331968</t>
  </si>
  <si>
    <t>" @ BornToBeGOP: @ realDonaldTrump Your family is a better watch than the Kardashians by a mile!" Cute!</t>
  </si>
  <si>
    <t>https://twitter.com/realDonaldTrump/status/667935209585778688</t>
  </si>
  <si>
    <t>" @ realkingrobbo: @ hotroddergirl You're the hero America needs! # Trump2016" Thank you, I only want to make America great again!</t>
  </si>
  <si>
    <t>https://twitter.com/realDonaldTrump/status/667935527044255744</t>
  </si>
  <si>
    <t>" @ michaelglassner: A GREAT DAY in South Carolina for DonaldTrump &amp; # TeamTrump! # Trump2016 # MakeAmericaGreatAgain pic.twitter.com/Re655JmhqJ"</t>
  </si>
  <si>
    <t>https://twitter.com/realDonaldTrump/status/667936242655494144</t>
  </si>
  <si>
    <t>"@RenaSummersLtd: Watched @ ABCNetwork special tonight! You have such amazing children. Lots to be proud of! Love your wife! Class Act!"</t>
  </si>
  <si>
    <t>@RenaSummersLtd @</t>
  </si>
  <si>
    <t>https://twitter.com/realDonaldTrump/status/667936383575662592</t>
  </si>
  <si>
    <t>" @ TLCastle: @ realDonaldTrump Do you plan on making any campaign stops in West Virginia?" YES, soon.</t>
  </si>
  <si>
    <t>https://twitter.com/realDonaldTrump/status/667936580229849088</t>
  </si>
  <si>
    <t>" @ RustyBlissUSA: @ realDonaldTrump we're ready to thwart the establishment attempts in the Buckeye State. # Trump2016 # TeamTrump"</t>
  </si>
  <si>
    <t>https://twitter.com/realDonaldTrump/status/667936934585622528</t>
  </si>
  <si>
    <t>" @ thetylerjames9: @ realDonaldTrump cannot be bought! Therefore he cannot be silenced!"</t>
  </si>
  <si>
    <t>https://twitter.com/realDonaldTrump/status/667937222025469952</t>
  </si>
  <si>
    <t>" @ STATinc2015: @ BarbaraJWalters @ ABC @ MELANIATRUMP @ IvankaTrump saw the interview tonight. Thought it was great. Can't wait till November."</t>
  </si>
  <si>
    <t>https://twitter.com/realDonaldTrump/status/668053536568160256</t>
  </si>
  <si>
    <t>" @ jaazee1: @ CNN anchor's shocked that DonaldTrump's comments resonate with GOP base will go apoplectic that he does with democrats too.</t>
  </si>
  <si>
    <t>https://twitter.com/realDonaldTrump/status/668053627823616000</t>
  </si>
  <si>
    <t>"@tas0727: @ realDonaldTrump Make America Great again vote Donald Trump"</t>
  </si>
  <si>
    <t>@tas0727 @</t>
  </si>
  <si>
    <t>https://twitter.com/realDonaldTrump/status/668054560523599872</t>
  </si>
  <si>
    <t>People are really liking my new book, "Crippled America." Check it out!</t>
  </si>
  <si>
    <t>https://twitter.com/realDonaldTrump/status/668073641528197120</t>
  </si>
  <si>
    <t>We're stuck with the worst mayor in the United States. Too bad, but New York City will survive!</t>
  </si>
  <si>
    <t>https://twitter.com/realDonaldTrump/status/668075223443447808</t>
  </si>
  <si>
    <t>To show you how politicians act, Bobby Jindal spent $1,000 to register in New Hampshire &amp; dropped out the next day. Such a waste!</t>
  </si>
  <si>
    <t>https://twitter.com/realDonaldTrump/status/668075477547003904</t>
  </si>
  <si>
    <t>Heading to Birmingham, Alabama, and a massive crowd of incredible people! 12 noon - will be wild.</t>
  </si>
  <si>
    <t>https://twitter.com/realDonaldTrump/status/668087244729786368</t>
  </si>
  <si>
    <t>A woman who got fired after two days of working with Scott Walker - a wacko - now trying to raise funds to fight me.</t>
  </si>
  <si>
    <t>https://twitter.com/realDonaldTrump/status/668088177513598976</t>
  </si>
  <si>
    <t>So nice when media properly polices media. Thank you @ BreitbartNews.http://www.breitbart.com/big-journalism/2015/11/21/muslim-registry-rope-me-hillary-haberman-lies-about-trump-on-nyt-front-page/ ‚Ä¶</t>
  </si>
  <si>
    <t>https://twitter.com/realDonaldTrump/status/668090367284281344</t>
  </si>
  <si>
    <t>Rumor has it - Pataki, Kasich, &amp; Senator Lindsey Graham are dropping out of the race very soon. Hope it's not true, they're so easy to beat!</t>
  </si>
  <si>
    <t>https://twitter.com/realDonaldTrump/status/668092663376322560</t>
  </si>
  <si>
    <t>Thank you John Nolte for wonderful analysis &amp; reporting.</t>
  </si>
  <si>
    <t>https://twitter.com/realDonaldTrump/status/668160214122799104</t>
  </si>
  <si>
    <t>It's too bad so few people showed up to @ bobvanderplaats Family Leader dinner. Next year I'll try &amp; be there- and they'll have a huge crowd!</t>
  </si>
  <si>
    <t>https://twitter.com/realDonaldTrump/status/668167155897249792</t>
  </si>
  <si>
    <t>Thank you for a great afternoon Birmingham, Alabama! # Trump2016 # MakeAmericaGreatAgainpic.twitter.com/FrOkqCzBoD</t>
  </si>
  <si>
    <t>https://twitter.com/realDonaldTrump/status/668167333404352512</t>
  </si>
  <si>
    <t>Thank you to all law enforcement agencies for a fabulous job! # LEO # LESM # Trump2016pic.twitter.com/SuH1jfOQR4</t>
  </si>
  <si>
    <t>https://twitter.com/realDonaldTrump/status/668184376472117250</t>
  </si>
  <si>
    <t>. @ heytana, great job - we are all proud of you!</t>
  </si>
  <si>
    <t>https://twitter.com/realDonaldTrump/status/668202722533994498</t>
  </si>
  <si>
    <t>" @ THR: Trump's Wife, Children Open Up About GOP Candidate: "There‚Äôs No One Else Like Him" http://thr.cm/P38I3g pic.twitter.com/WXsq41nK17"</t>
  </si>
  <si>
    <t>https://twitter.com/realDonaldTrump/status/668202786417459200</t>
  </si>
  <si>
    <t>" @ GStephanopoulos: I‚Äôll talk to Donald Trump about his comments on Syrian refugees, and much more, Sunday on @ ThisWeekABC."</t>
  </si>
  <si>
    <t>https://twitter.com/realDonaldTrump/status/668204996828241924</t>
  </si>
  <si>
    <t>" @ politico: Palin on 2016: "I think it would come down to Cruz and Trump! http://politi.co/1HeOudg | Getty pic.twitter.com/y5wN0AhK0E"</t>
  </si>
  <si>
    <t>https://twitter.com/realDonaldTrump/status/668205308246888451</t>
  </si>
  <si>
    <t>" @ foxnation: Report: # DonaldTrump Heckler Convicted Of Attempting To Blow Up Marine Recruitment Center http://nation.foxnews.com/2015/11/21/report-trump-heckler-convicted-attempting-blow-marine-recruitment-center ‚Ä¶"</t>
  </si>
  <si>
    <t>https://twitter.com/realDonaldTrump/status/668206317597798400</t>
  </si>
  <si>
    <t>" @ FortuneMagazine: Do successful CEOs sleep less than everyone else? http://for.tn/1kLZZ1y pic.twitter.com/15ZgyzSr1J"</t>
  </si>
  <si>
    <t>https://twitter.com/realDonaldTrump/status/668206716962611201</t>
  </si>
  <si>
    <t>" @ WayneDupreeShow: "It‚Äôs clear that Donald Trump was NOT even talking about a Muslim Database!" http://newsninja2012.com/snow-job-media-creates-trump-conspiracy-about-muslim-database/ ‚Ä¶"</t>
  </si>
  <si>
    <t>https://twitter.com/realDonaldTrump/status/668209110400303104</t>
  </si>
  <si>
    <t>" @ marklevinshow: Well said http://fb.me/2xATSKzXo "</t>
  </si>
  <si>
    <t>https://twitter.com/realDonaldTrump/status/668209815936770048</t>
  </si>
  <si>
    <t>" @ Ma1973sk: Great family. Great interview @ realDonaldTrump ! http://abcnews.go.com/Politics/donald-trump-family-talk-barbara-walters-presidential-run/story?id=35335150&amp;utm_source=twitterfeed&amp;utm_medium=twitter ‚Ä¶"</t>
  </si>
  <si>
    <t>https://twitter.com/realDonaldTrump/status/668212478694858752</t>
  </si>
  <si>
    <t>" @ boreed615: Donald Trump retakes lead in GOP race; Ted Cruz makes gains: poll: http://aol.it/1QVK4Kd #via AOL"</t>
  </si>
  <si>
    <t>#via</t>
  </si>
  <si>
    <t>https://twitter.com/realDonaldTrump/status/668229473809113088</t>
  </si>
  <si>
    <t>" @ TomLydon: What Financial Pros Can Learn from Donald Trump's Communication Style http://ow.ly/UV2L4 @ DanSondhelm" Very nice, thanks!</t>
  </si>
  <si>
    <t>https://twitter.com/realDonaldTrump/status/668230038156910592</t>
  </si>
  <si>
    <t>" @ 2timeslucky: @ steph93065 @ FoxNews Kimberly G. hosted Greta last nights&amp; told the TRUTH about Trump! http://insider.foxnews.com/2015/11/20/donald-trump-clarifies-he-wants-database-syrian-refugees-not-all-us-muslims ‚Ä¶"</t>
  </si>
  <si>
    <t>https://twitter.com/realDonaldTrump/status/668230520178761728</t>
  </si>
  <si>
    <t>" @ iliveamongyou: URGENT ‚Äú @ GOP‚Ä¶in an effort to destroy their own front runner.‚Äù # MakeAmericaGreatAgain http://www.breitbart.com/big-government/2015/11/20/keystone-cops-gop-consultant-class-heroes-publicly-panhandling-desperate-bid-derail-donald-trump/ ‚Ä¶" I HIT BACK!</t>
  </si>
  <si>
    <t>https://twitter.com/realDonaldTrump/status/668255569996853248</t>
  </si>
  <si>
    <t>.ccolvinj @ AP is one of the truly bad reporters---working for an organization that has totally lost its way. Stories are fictional garbage.</t>
  </si>
  <si>
    <t>https://twitter.com/realDonaldTrump/status/668255736758145024</t>
  </si>
  <si>
    <t>I find that @ Reuters is a far more professional operation than @ AP.</t>
  </si>
  <si>
    <t>https://twitter.com/realDonaldTrump/status/668402717241548800</t>
  </si>
  <si>
    <t>Will be interviewed on @ foxandfriends at 8:00 A.M.</t>
  </si>
  <si>
    <t>https://twitter.com/realDonaldTrump/status/668405215654240256</t>
  </si>
  <si>
    <t>. @ GStephanopoulos just announced that I am leading BIG in the new @ ABC Poll which will be shown on This Week at 9:00 A.M. I will be on show</t>
  </si>
  <si>
    <t>https://twitter.com/realDonaldTrump/status/668406922232659968</t>
  </si>
  <si>
    <t>Big new @ ABC Poll to be announced at 9:00 A.M. on This Week with @ GStephanopoulos. I will be interviewed on show!</t>
  </si>
  <si>
    <t>https://twitter.com/realDonaldTrump/status/668441539643899905</t>
  </si>
  <si>
    <t>Great poll numbers all over and beating Hillary Clinton one on one. Thank you!</t>
  </si>
  <si>
    <t>https://twitter.com/realDonaldTrump/status/668457318267400193</t>
  </si>
  <si>
    <t>13 Syrian refugees were caught trying to get into the U.S. through the Southern Border. How many made it? WE NEED THE WALL!</t>
  </si>
  <si>
    <t>https://twitter.com/realDonaldTrump/status/668458837670805504</t>
  </si>
  <si>
    <t>We better get tough with RADICAL ISLAMIC TERRORISTS, and get tough now, or the life and safety of our wonderful country will be in jeopardy!</t>
  </si>
  <si>
    <t>https://twitter.com/realDonaldTrump/status/668495716139036673</t>
  </si>
  <si>
    <t>Great poll numbers! Thank you! # MakeAmericaGreatAgain # Trump2016pic.twitter.com/51CRR6m5Eg</t>
  </si>
  <si>
    <t>https://twitter.com/realDonaldTrump/status/668519137765928960</t>
  </si>
  <si>
    <t>" @ heiressarts: @ realDonaldTrump By going after you, Jindal also lost the LA governor race! Politicians Beware.</t>
  </si>
  <si>
    <t>https://twitter.com/realDonaldTrump/status/668520614697820160</t>
  </si>
  <si>
    <t>" @ SeanSean252: @ WayneDupreeShow @ Rockprincess818 @ CheriJacobus https://twitter.com/SeanSean252/status/668516391364890624/photo/1pic.twitter.com/5GUwhhtvyN "</t>
  </si>
  <si>
    <t>https://twitter.com/realDonaldTrump/status/668520845028040704</t>
  </si>
  <si>
    <t>" @ jakub_lisa: @ HillaryClinton A Clinton Cannot be trusted!How many x's do we allow them to disgrace this country? # NoClintonInWHEverAgain"</t>
  </si>
  <si>
    <t>https://twitter.com/realDonaldTrump/status/668521121411678208</t>
  </si>
  <si>
    <t>" @ drewtheg: Trump is the epitome of integrity, good spirit, forthright honesty... you pull no punches and call a spade a spade. diggin it!"</t>
  </si>
  <si>
    <t>https://twitter.com/realDonaldTrump/status/668556086547496960</t>
  </si>
  <si>
    <t>" @ TheFix: The Paris attacks have only made Donald Trump stronger http://wpo.st/yC6r0 pic.twitter.com/Y3SevhrRp1" Very interesting!</t>
  </si>
  <si>
    <t>https://twitter.com/realDonaldTrump/status/668557606189944832</t>
  </si>
  <si>
    <t>" @ MJP1370: @ realDonaldTrump @ TheFix @ pbump We need Trump now! Obama isn't protecting Americans !!"</t>
  </si>
  <si>
    <t>https://twitter.com/realDonaldTrump/status/668557747336687616</t>
  </si>
  <si>
    <t>" @ bloggerjulie: @ FoxNews The reporter is the one who mentioned the national database FIRST and not DonaldTrump. Y not report HONEST NEWS?"</t>
  </si>
  <si>
    <t>https://twitter.com/realDonaldTrump/status/668557999179472896</t>
  </si>
  <si>
    <t>"@jrpantiques: @ realDonaldTrump @ TheFix @ pbump THE SCRIPT FOR A GREAT WORLD CHANGING LEADER TO ARISE HAS BEEN WRITTEN &amp; IT WAS FOR MR. TRUMP</t>
  </si>
  <si>
    <t>https://twitter.com/realDonaldTrump/status/668560227772604416</t>
  </si>
  <si>
    <t>"@ktd101551: @ CNNPolitics Trump gave a great speech in Ala. What's more important a protester? I wouldn't give these folks 1 sec of attn"</t>
  </si>
  <si>
    <t>@ktd101551 @</t>
  </si>
  <si>
    <t>https://twitter.com/realDonaldTrump/status/668561163920277504</t>
  </si>
  <si>
    <t>" @ ny_conservative: @ BarbMuenchen # CrippledAmerica is an excellent resource for the 2016 race # TeamTrump # Trump2016 # MakeAmericaGreatAgain"</t>
  </si>
  <si>
    <t>https://twitter.com/realDonaldTrump/status/668563843904380928</t>
  </si>
  <si>
    <t>Hillary Clinton is weak on illegal immigration, among many other things. She is strong on corruption - corruption is what she's best at!</t>
  </si>
  <si>
    <t>https://twitter.com/realDonaldTrump/status/668594331968778241</t>
  </si>
  <si>
    <t>. @ MatthewJDowd thank you for the nice comments recently, especially on @ BarbaraJWalters. My family &amp; I greatly appreciate your kind words.</t>
  </si>
  <si>
    <t>https://twitter.com/realDonaldTrump/status/668827020718161920</t>
  </si>
  <si>
    <t>. @ AP continues to do extremely dishonest reporting. Always looking for a hit to bring them back into relevancy‚Äîain‚Äôt working!</t>
  </si>
  <si>
    <t>https://twitter.com/realDonaldTrump/status/668827139232423936</t>
  </si>
  <si>
    <t>. @ AP has one of the worst reporters in the business -- @ JeffHorwitz wouldn‚Äôt know the truth if it hit him in the face.</t>
  </si>
  <si>
    <t>https://twitter.com/realDonaldTrump/status/668827894630731776</t>
  </si>
  <si>
    <t>Going to Columbus, Ohio today for a tremendous rally of thousands. The silent majority is no longer silent!</t>
  </si>
  <si>
    <t>https://twitter.com/realDonaldTrump/status/668833833589063682</t>
  </si>
  <si>
    <t>Hillary, there is nothing to laugh about- https://instagram.com/p/-bz5HWGhXZ/</t>
  </si>
  <si>
    <t>https://twitter.com/realDonaldTrump/status/668863074586238976</t>
  </si>
  <si>
    <t>When you do your Christmas shopping remember how disloyal @ Macys was to the subject of illegal immigration. # BoycottMacys # DumpMacys</t>
  </si>
  <si>
    <t>https://twitter.com/realDonaldTrump/status/668867262456156160</t>
  </si>
  <si>
    <t>Via @ washingtonpost 9/18/01. I want an apology! Many people have tweeted that I am right! http://wapo.st/1R1siFz pic.twitter.com/wrDEhXJlvR</t>
  </si>
  <si>
    <t>https://twitter.com/realDonaldTrump/status/668875808585465856</t>
  </si>
  <si>
    <t>. @ WSJ reports that @ GOP getting ready to treat me unfairly‚Äîbig spending planned against me. That wasn‚Äôt the deal!</t>
  </si>
  <si>
    <t>https://twitter.com/realDonaldTrump/status/668914875557629953</t>
  </si>
  <si>
    <t>Going to Ohio, home of one of the worst presidential candidates in history--Kasich. Can't debate, loves # ObamaCare--dummy!</t>
  </si>
  <si>
    <t>https://twitter.com/realDonaldTrump/status/668916575492317184</t>
  </si>
  <si>
    <t>Heading for Ohio - really big crowd of amazing people! Much to talk about!</t>
  </si>
  <si>
    <t>https://twitter.com/realDonaldTrump/status/668918281747742721</t>
  </si>
  <si>
    <t>"@DonnySmith557: @ realDonaldTrump Everything Mr. Trump touches turns to gold, what a great negotiator! !!!!!" Thanks.</t>
  </si>
  <si>
    <t>@DonnySmith557 @</t>
  </si>
  <si>
    <t>https://twitter.com/realDonaldTrump/status/668918522114875393</t>
  </si>
  <si>
    <t>" @ iliveamongyou: @ BostonGlobe: Ben Carson advisers say he struggles with foreign policy http://bos.gl/NiZuGu8 https://twitter.com/iliveamongyou/status/668918183122894853/photo/1pic.twitter.com/044xgNYLth "</t>
  </si>
  <si>
    <t>https://twitter.com/realDonaldTrump/status/668974414348816384</t>
  </si>
  <si>
    <t>Just left Columbus rally of 14,000 people --- a far bigger crowd than even I expected! Unbelievable evening, incredible spirit in the arena!</t>
  </si>
  <si>
    <t>https://twitter.com/realDonaldTrump/status/668994549583319041</t>
  </si>
  <si>
    <t>" @ beingmesuzieeJ: @ realDonaldTrump... You ROCKED IT AGAIN IN OHIO!!!! Come to Nebraska.. Please!! Trump 2016!!" Thanks and I will!</t>
  </si>
  <si>
    <t>https://twitter.com/realDonaldTrump/status/668994883814891521</t>
  </si>
  <si>
    <t>"@David360NC: We have a voice with DonaldTrump, Let‚Äôs do our part &amp; VOTE IN THE R PRIMARY 4 # Trump2016 # TeamTrump https://twitter.com/DiamondandSilk/status/668984828319125505 ‚Ä¶"</t>
  </si>
  <si>
    <t>https://twitter.com/realDonaldTrump/status/668995182822621185</t>
  </si>
  <si>
    <t>" @ JeffPage5: @ realDonaldTrump @ WSJ @ GOP they're finally gettin the message, we're fed up &amp; we're not going establishment.</t>
  </si>
  <si>
    <t>https://twitter.com/realDonaldTrump/status/668995364771471360</t>
  </si>
  <si>
    <t>" @ Port3Star: @ JDiamond1 @ CNNPolitics You know he has great vision. The very best. Many people have told him so. Thousands of people!"</t>
  </si>
  <si>
    <t>https://twitter.com/realDonaldTrump/status/668998065391599616</t>
  </si>
  <si>
    <t>" @ Sandikay60: @ realDonaldTrump it was awesome! # Trumponly. Great crowd! Wonderful"</t>
  </si>
  <si>
    <t>https://twitter.com/realDonaldTrump/status/668998577272791044</t>
  </si>
  <si>
    <t>" @ Good2bqueen67: . @ realDonaldTrump @ Sandikay60 I enjoyed the speech so much tonight, you were on point Sir!" Thanks.</t>
  </si>
  <si>
    <t>https://twitter.com/realDonaldTrump/status/669244676176760833</t>
  </si>
  <si>
    <t>Republicans must stop relying on losers like @ KarlRove if they want to start winning presidential elections. Be tough and get smart!</t>
  </si>
  <si>
    <t>https://twitter.com/realDonaldTrump/status/669257715525488640</t>
  </si>
  <si>
    <t>Heading to Myrtle Beach, South Carolina. Really big crowd‚Äîso much to talk about!</t>
  </si>
  <si>
    <t>https://twitter.com/realDonaldTrump/status/669261326125015043</t>
  </si>
  <si>
    <t>Will be doing @ seanhannity at 10 PM on @ FoxNews. As always with Sean, will be interesting!</t>
  </si>
  <si>
    <t>https://twitter.com/realDonaldTrump/status/669262578057650180</t>
  </si>
  <si>
    <t>" @ AnnCoulter: If you run anyone but Trump, Hillary wins. So Rubio, Christie, Jeb! &amp; Kasich must hate the country. https://twitter.com/youthpastorbry/status/669201076021805056 ‚Ä¶"</t>
  </si>
  <si>
    <t>https://twitter.com/realDonaldTrump/status/669263389051518977</t>
  </si>
  <si>
    <t>" @ Nick95B: @ realDonaldTrump I'll only vote for TRUMP! If eGOP screw things up I won't vote for ANY republicans; ANYpic.twitter.com/mHyCIL9VpD</t>
  </si>
  <si>
    <t>https://twitter.com/realDonaldTrump/status/669264228130402308</t>
  </si>
  <si>
    <t>"@Maryland4T: @ SmallBiz4Trump Keep up the good work! Americans of ALL kinds are rallying behind jlDonaldTrump to help # MakeAmericaGreatAgain</t>
  </si>
  <si>
    <t>@Maryland4T @</t>
  </si>
  <si>
    <t>https://twitter.com/realDonaldTrump/status/669264879459680256</t>
  </si>
  <si>
    <t>" @ cecki: Leave our candidate @ realDonaldTrump alone! Do not embarrass yourselves further.</t>
  </si>
  <si>
    <t>https://twitter.com/realDonaldTrump/status/669273221993222144</t>
  </si>
  <si>
    <t>. @ BradPaisley came up to see me. A really nice and talented guy.pic.twitter.com/duJ7vXLGZw</t>
  </si>
  <si>
    <t>https://twitter.com/realDonaldTrump/status/669275236160954372</t>
  </si>
  <si>
    <t>What is Frank VanderSloot getting for agreeing to back Marco Rubio? Last victim was Mitt Romney - see how that turned out.</t>
  </si>
  <si>
    <t>https://twitter.com/realDonaldTrump/status/669277496802713601</t>
  </si>
  <si>
    <t>Thank you for your nice words @ MikeNeedham @ Heritage for the nice words on @ FoxNewsSunday with Chris Wallace. # FNS # Trump2016</t>
  </si>
  <si>
    <t>https://twitter.com/realDonaldTrump/status/669288695938289665</t>
  </si>
  <si>
    <t>New @ OANN national poll released. Thank you America! # Trump2016pic.twitter.com/yopcngFzFv</t>
  </si>
  <si>
    <t>https://twitter.com/realDonaldTrump/status/669364220920770561</t>
  </si>
  <si>
    <t>" @ PatSheldon10913: @ realDonaldTrump had a great time in Myrtle Beach tonight."</t>
  </si>
  <si>
    <t>https://twitter.com/realDonaldTrump/status/669374049693409280</t>
  </si>
  <si>
    <t>A wonderful evening in South Carolina - big crowd, amazing energy!</t>
  </si>
  <si>
    <t>https://twitter.com/realDonaldTrump/status/669377527144665088</t>
  </si>
  <si>
    <t>Myrtle Beach, South Carolina # MakeAmericaGreatAgain # Trump2016pic.twitter.com/JlY5sbumpY</t>
  </si>
  <si>
    <t>https://twitter.com/realDonaldTrump/status/669378292269629440</t>
  </si>
  <si>
    <t>" @ MichaelCohen212: . @ realDonaldTrump @ OANN no one is even close to # Trump"</t>
  </si>
  <si>
    <t>https://twitter.com/realDonaldTrump/status/669378348385214464</t>
  </si>
  <si>
    <t>" @ GlendaAhrens: @ realDonaldTrump @ OANN Fantastic winning all the way to WH # Trump2016"</t>
  </si>
  <si>
    <t>https://twitter.com/realDonaldTrump/status/669378443155476480</t>
  </si>
  <si>
    <t>" @ idawhannadoyou: @ realDonaldTrump @ OANN Love it. Wish I could get @ OANN I hear good things about them such as objective unbiased reporting.</t>
  </si>
  <si>
    <t>https://twitter.com/realDonaldTrump/status/669498673378811905</t>
  </si>
  <si>
    <t>Why would @ greta use @ KarlRove as an election analyst when he has made so many mistakes. He still thinks Romney won. An establishment dope!</t>
  </si>
  <si>
    <t>https://twitter.com/realDonaldTrump/status/669506636092997632</t>
  </si>
  <si>
    <t>South Carolina was so great last night. Will be back soon!</t>
  </si>
  <si>
    <t>https://twitter.com/realDonaldTrump/status/669506949302640641</t>
  </si>
  <si>
    <t>"@DonnySmith557: @ karl @ Morning_Joe @ FoxNews Karl is a total joke!!!! If he didn't have the Bush family and Fox he wouldn't have anything! !</t>
  </si>
  <si>
    <t>@DonnySmith557 @ @ @</t>
  </si>
  <si>
    <t>https://twitter.com/realDonaldTrump/status/669507142102159360</t>
  </si>
  <si>
    <t>" @ patty_laughlin: DonaldTrump @ karl @ Morning_Joe @ FoxNews Never thought much of Carl.. Make America Great Again Trump for President 2016"</t>
  </si>
  <si>
    <t>https://twitter.com/realDonaldTrump/status/669508394160623616</t>
  </si>
  <si>
    <t>"@raider8381: @ Morning_Joe @ FoxNews America wants DONALD TRUMP! "TV Heads" still refuse to embrace that reality! Media are LIARS."</t>
  </si>
  <si>
    <t>@raider8381 @ @</t>
  </si>
  <si>
    <t>https://twitter.com/realDonaldTrump/status/669508661228781568</t>
  </si>
  <si>
    <t>" @ jbclemson: @ realDonaldTrump @ karl @ Morning_Joe @ FoxNews Bombed is an understatement. Pathetic attempt by # GOP. Rove embarrassed himself"</t>
  </si>
  <si>
    <t>https://twitter.com/realDonaldTrump/status/669508965861036033</t>
  </si>
  <si>
    <t>" @ FranMFarber: @ Morning_Joe @ FoxNews @ morningmika did not say very nice things about you this morning on her show. Typical liberal!" True!</t>
  </si>
  <si>
    <t>https://twitter.com/realDonaldTrump/status/669510996504010752</t>
  </si>
  <si>
    <t>https://twitter.com/realDonaldTrump/status/669600501483220992</t>
  </si>
  <si>
    <t>Thank you for your continued support! # MakeAmericaGreatAgain # Trump2016pic.twitter.com/SLo49cY9KB</t>
  </si>
  <si>
    <t>https://twitter.com/realDonaldTrump/status/669653193425555456</t>
  </si>
  <si>
    <t>" @ realdctaylor: The Establishment is afraid of @ realDonaldTrump. Once we try a business man we may never want a politician again! # TeamTrump</t>
  </si>
  <si>
    <t>https://twitter.com/realDonaldTrump/status/669672417774694400</t>
  </si>
  <si>
    <t>I LIVE IN NEW JERSEY &amp; @ realDonaldTrump IS RIGHT: MUSLIMS DID CELEBRATE ON 9/11 HERE! WE SAW IT!http://www.infowars.com/i-live-in-jersey-and-trump-is-right-muslims-did-celebrate-on-911-in-nj-we-saw-it/ ‚Ä¶</t>
  </si>
  <si>
    <t>https://twitter.com/realDonaldTrump/status/669680922321620993</t>
  </si>
  <si>
    <t># MakeAmericaGreatAgain # Trump2016pic.twitter.com/r9ARuMdyMn</t>
  </si>
  <si>
    <t>https://twitter.com/realDonaldTrump/status/669682774673137665</t>
  </si>
  <si>
    <t>Credible Source on 9-11 Muslim Celebrations: FBI http://wkrg.com/2015/11/25/credible-source-on-9-11-muslim-celebrations-fbi/ ‚Ä¶ via @ WKRG</t>
  </si>
  <si>
    <t>https://twitter.com/realDonaldTrump/status/669685019741462528</t>
  </si>
  <si>
    <t>" @ Keeping__Real: So good to see the @ realDonaldTrump family out with him on the campaign trail! It really shows the family man that he is!"</t>
  </si>
  <si>
    <t>https://twitter.com/realDonaldTrump/status/669687491100844032</t>
  </si>
  <si>
    <t>The failing @ nytimes should be focused on good reporting and the papers financial survival and not with constant hits on Donald Trump!</t>
  </si>
  <si>
    <t>https://twitter.com/realDonaldTrump/status/669688167138770944</t>
  </si>
  <si>
    <t>" @ RioSunny3: @ realDonaldTrump @ WKRG I lived in New Jersey at that time and witnessed all that as well.</t>
  </si>
  <si>
    <t>https://twitter.com/realDonaldTrump/status/669689398112460800</t>
  </si>
  <si>
    <t>The @ nytimes is so poorly run and managed that other family members are looking to take over control. With unfunded liabilities-big trouble!</t>
  </si>
  <si>
    <t>https://twitter.com/realDonaldTrump/status/669690995857080320</t>
  </si>
  <si>
    <t>The dopes at the @ nytimes bought the Boston Globe for $1.3 billion and sold it for $1.00. Their great old headquarters-gave it away! So dumb</t>
  </si>
  <si>
    <t>https://twitter.com/realDonaldTrump/status/669692360465514496</t>
  </si>
  <si>
    <t>So, since the people at the @ nytimes have made all bad decisions over the last decade, why do people care what they write. Incompetent!</t>
  </si>
  <si>
    <t>https://twitter.com/realDonaldTrump/status/669694813005094912</t>
  </si>
  <si>
    <t>The numbers at the @ nytimes are so dismal, especially advertising revenue, that big help will be needed fast. A once great institution-SAD!</t>
  </si>
  <si>
    <t>https://twitter.com/realDonaldTrump/status/669861224465743872</t>
  </si>
  <si>
    <t>Happy Thanksgiving to all. Have a great day and look forward to the future. We will MAKE AMERICA GREAT AGAIN!</t>
  </si>
  <si>
    <t>https://twitter.com/realDonaldTrump/status/669980142475845632</t>
  </si>
  <si>
    <t>pic.twitter.com/T5JBFXOz3F</t>
  </si>
  <si>
    <t>https://twitter.com/realDonaldTrump/status/669981708444434433</t>
  </si>
  <si>
    <t>" @ PrisonPlanet: . @ realDonaldTrump gets it. Never apologize for fake controversies whipped up by the perpetually offended media."</t>
  </si>
  <si>
    <t>https://twitter.com/realDonaldTrump/status/669992629241831424</t>
  </si>
  <si>
    <t>Great new poll numbers! Thank you for your support! # Trump2016pic.twitter.com/vmrsOnsMRo</t>
  </si>
  <si>
    <t>https://twitter.com/realDonaldTrump/status/669994161911779329</t>
  </si>
  <si>
    <t>I do not know the reporter for the @ nytimes, or what he looks like. I was showing a person groveling to take back a statement made long ago!</t>
  </si>
  <si>
    <t>https://twitter.com/realDonaldTrump/status/669995673945808896</t>
  </si>
  <si>
    <t>The failing @ nytimes should focus on fair and balanced reporting rather than constant hit jobs on me. Yesterday 3 boring articles, today2!</t>
  </si>
  <si>
    <t>https://twitter.com/realDonaldTrump/status/670072283386544128</t>
  </si>
  <si>
    <t>" @ BeezakaMrB: @ realDonaldTrump Shopping @ Macys is NO LONGER a family CHRISTMAS TIME tradition in my house." Great, a very disloyal chain!</t>
  </si>
  <si>
    <t>https://twitter.com/realDonaldTrump/status/670073898923384833</t>
  </si>
  <si>
    <t>" @ pthebnyc: @ realDonaldTrump @ Sari_Swensen @ nytimes no need to explain, Sir. We've got your back." Thanks!</t>
  </si>
  <si>
    <t>https://twitter.com/realDonaldTrump/status/670074011083284480</t>
  </si>
  <si>
    <t>" @ Rketeltas: @ realDonaldTrump If you combine the business models for both Macy's &amp; the NY Times, both are on a rapid decline, such a pity."</t>
  </si>
  <si>
    <t>https://twitter.com/realDonaldTrump/status/670152828602699776</t>
  </si>
  <si>
    <t>" @ MarkSimoneNY: Great twitter quote about Donald Trump: "Never apologize for fake controversies whipped up by the perpetually offended media</t>
  </si>
  <si>
    <t>https://twitter.com/realDonaldTrump/status/670158455257329665</t>
  </si>
  <si>
    <t>"@VaughnVhalen: Donald Trump Rises to 38% Nationally; Ted Cruz Edges into 2nd at 12%</t>
  </si>
  <si>
    <t>https://twitter.com/realDonaldTrump/status/670309883581964288</t>
  </si>
  <si>
    <t>"@DeusVultGeorgia: @ MingBlueTeaCup @ RickCanton @_Holly_Renee @ realDonaldTrump should the reporter's dishonesty be shielded from ridicule?"</t>
  </si>
  <si>
    <t>@DeusVultGeorgia @ @ @_Holly_Renee @</t>
  </si>
  <si>
    <t>https://twitter.com/realDonaldTrump/status/670356526977179648</t>
  </si>
  <si>
    <t>" @ MargaretCrowth1: @ realDonaldTrump So like the media to make something out of nothing. Don't let them sidetrack from the message."</t>
  </si>
  <si>
    <t>https://twitter.com/realDonaldTrump/status/670356747828228096</t>
  </si>
  <si>
    <t>" @ reallyo1: @ realDonaldTrump @ MarkSimoneNY Don't let the jackals in the media trip u up. Their getting desperate"</t>
  </si>
  <si>
    <t>https://twitter.com/realDonaldTrump/status/670357464689287168</t>
  </si>
  <si>
    <t>" @ MargaretCrowth1: @ realDonaldTrump Incompetence now the norm. NYTimes is an example. Need competent leader as role model. Trump2016"</t>
  </si>
  <si>
    <t>https://twitter.com/realDonaldTrump/status/670381849416482817</t>
  </si>
  <si>
    <t>Pollster Trend National GOP Average 223 national polls &amp; 33 pollsters. # MakeAmericaGreatAgain # Trump2016pic.twitter.com/mILAGwjvS2</t>
  </si>
  <si>
    <t>https://twitter.com/realDonaldTrump/status/670431647603425281</t>
  </si>
  <si>
    <t>" @ tweetybird2009: @ GulfWarVet123 That's why @ realDonaldTrump's THE MAN. CANNOT BE BOUGHT BY # Establishment # Media # PUNDITS. # TheyRMad</t>
  </si>
  <si>
    <t>https://twitter.com/realDonaldTrump/status/670555127141539840</t>
  </si>
  <si>
    <t>"@Trump2016online: Live Stream: Donald Trump Rally in Sarasota, FL Nov 28 - 12:00 PM (EST) https://youtu.be/DRtxazdbk_Q # Trump2016 # RobartsArena</t>
  </si>
  <si>
    <t>https://twitter.com/realDonaldTrump/status/670560775971426304</t>
  </si>
  <si>
    <t>I will be going to Sarasota, Florida, today for a big rally with amazing people! I have one goal on mind: MAKE AMERICA GREAT AGAIN!</t>
  </si>
  <si>
    <t>https://twitter.com/realDonaldTrump/status/670611222342074368</t>
  </si>
  <si>
    <t>The reporter who pulled-back from his 14 year old never retracted story is having fun. I don't know what he looks like and don't know him!</t>
  </si>
  <si>
    <t>https://twitter.com/realDonaldTrump/status/670612687907344384</t>
  </si>
  <si>
    <t>Virtually no-one has spent more money in helping the American people with disabilities than me. Will discuss today at my speech in Sarasota</t>
  </si>
  <si>
    <t>https://twitter.com/realDonaldTrump/status/670612829347651586</t>
  </si>
  <si>
    <t>" @ munciewolves: @ realDonaldTrump America backs you. Your our next President!!!!" Thank you!</t>
  </si>
  <si>
    <t>https://twitter.com/realDonaldTrump/status/670645029082439680</t>
  </si>
  <si>
    <t>We boarded the helicopter for Sarasota earlier &amp; will be landing soon! See you there. # Trump2016pic.twitter.com/x4RbbKXHCu</t>
  </si>
  <si>
    <t>https://twitter.com/realDonaldTrump/status/670690162687549440</t>
  </si>
  <si>
    <t>Sarasota was an unbelievable success. We expected 5,000, a record, but 12,000 showed up! Great love in the air!pic.twitter.com/utmlCpGNGu</t>
  </si>
  <si>
    <t>https://twitter.com/realDonaldTrump/status/670740530989563904</t>
  </si>
  <si>
    <t>" @ Jameslauer6: @David360NC @azblonde2015 NOW'S THE TIME 4 CHRISTIANS TO GET OUT THE VOTE BIG TIME TO SAVE CHRISTIANITY ONCE &amp; 4 ALL. TRUMP"</t>
  </si>
  <si>
    <t>https://twitter.com/realDonaldTrump/status/670741684460777472</t>
  </si>
  <si>
    <t>" @ nobaddog: @ RepBJNikkel @ CindyBlackwel12 JohnKasich All you career Politicians are shaking in your shoes for fear Trump gets elected"</t>
  </si>
  <si>
    <t>https://twitter.com/realDonaldTrump/status/670742712350584832</t>
  </si>
  <si>
    <t>"@buckleybro40: @ RichLowry @ maggieNYT @ TheFix @ pbump @ realDonaldTrump so great in Sarasota, FL! # TurntTrump We're following T all the way!"</t>
  </si>
  <si>
    <t>@buckleybro40 @ @ @ @ @</t>
  </si>
  <si>
    <t>https://twitter.com/realDonaldTrump/status/670754851203227649</t>
  </si>
  <si>
    <t>. @ CNN Kayleigh McEnany was great on you network today. You should have her on more often! Thank you Kayleigh for your nice words.</t>
  </si>
  <si>
    <t>https://twitter.com/realDonaldTrump/status/670759653408710658</t>
  </si>
  <si>
    <t>The Sarasota, Florida, rally today was amazing. 12,000 people chanting their love for our country. It's going to happen, this is a MOVEMENT!</t>
  </si>
  <si>
    <t>https://twitter.com/realDonaldTrump/status/670811363095273473</t>
  </si>
  <si>
    <t>" @ JacoH: @ CNN @ realDonaldTrump I can't believe how low CNN can go. Obviously a bunch of Killary fans." @ CNN only says negative-bad reporters</t>
  </si>
  <si>
    <t>https://twitter.com/realDonaldTrump/status/670811687000350721</t>
  </si>
  <si>
    <t>" @ ArtPar17: @ CNN Your story is a total fraud" I agree!</t>
  </si>
  <si>
    <t>https://twitter.com/realDonaldTrump/status/670812287754747906</t>
  </si>
  <si>
    <t>I will be on @ meetthepress in an interview with @ chucktodd on Sunday morning. So much to talk about!</t>
  </si>
  <si>
    <t>https://twitter.com/realDonaldTrump/status/670813764304953344</t>
  </si>
  <si>
    <t>"@Pablo44x: @ CNN @ realDonaldTrump Another hit piece by CNN. "What? We're not biased!""</t>
  </si>
  <si>
    <t>@Pablo44x @ @</t>
  </si>
  <si>
    <t>https://twitter.com/realDonaldTrump/status/670815295091683328</t>
  </si>
  <si>
    <t>. @ CNN has to do better reporting if it wants to keep up with the crowd.So totally one-sided and biased against me that it is becoming boring</t>
  </si>
  <si>
    <t>https://twitter.com/realDonaldTrump/status/670815771874979840</t>
  </si>
  <si>
    <t>"@Allibiis: @ realDonaldTrump @ ArtPar17 @ CNN story is bogus. Donald Trump has the most diverse group of voters/supporters in the GOP field."</t>
  </si>
  <si>
    <t>@Allibiis @ @ @</t>
  </si>
  <si>
    <t>https://twitter.com/realDonaldTrump/status/670899656344387584</t>
  </si>
  <si>
    <t>" @ DailyCaller: How High Corporate Taxes Lost America The World‚Äôs Next Biggest Drug Company http://trib.al/46P0VsP pic.twitter.com/12vwdc0cPs</t>
  </si>
  <si>
    <t>https://twitter.com/realDonaldTrump/status/670900057252700160</t>
  </si>
  <si>
    <t>" @ Asmurfinmypants: I can't wait to vote for @ realDonaldTrump # MakeAmericaGreatAgain"</t>
  </si>
  <si>
    <t>https://twitter.com/realDonaldTrump/status/670900180191993856</t>
  </si>
  <si>
    <t>" @ thatx209xguy: @ realDonaldTrump @ DailyCaller Trump is our last hope to make America great again. # Trump2016" So true!</t>
  </si>
  <si>
    <t>https://twitter.com/realDonaldTrump/status/671079078502514692</t>
  </si>
  <si>
    <t>Just watched Cookie Roberts on @ ABC. Her predictions have been so wrong for so long that she has lost all credibility. Just another sad case</t>
  </si>
  <si>
    <t>https://twitter.com/realDonaldTrump/status/671080580939964417</t>
  </si>
  <si>
    <t>Will be meeting on Monday at Trump Tower with a large group of African American Pastors. Many I know-wonderful people! Not a press event.</t>
  </si>
  <si>
    <t>https://twitter.com/realDonaldTrump/status/671081632422567936</t>
  </si>
  <si>
    <t>After my meeting with the pastors, it's off to Georgia for a big rally - many thousands of great people will be there, a beautiful movement!</t>
  </si>
  <si>
    <t>https://twitter.com/realDonaldTrump/status/671082260507066369</t>
  </si>
  <si>
    <t>" @ boogiefinger: @ realDonaldTrump @ meetthepress @ chucktodd Chuck doesn't know that 100,000 x 2 = 200,000 pic.twitter.com/WZI8EbqZTi"</t>
  </si>
  <si>
    <t>https://twitter.com/realDonaldTrump/status/671137901959356417</t>
  </si>
  <si>
    <t>Great job @ MariaTCardona on @ ThisWeekABC. You made kooky Cokie Roberts and @ BillKristol look even dumber than they are. You will be right!</t>
  </si>
  <si>
    <t>https://twitter.com/realDonaldTrump/status/671138957279776769</t>
  </si>
  <si>
    <t>" @ Antonio92692: @ CNNPolitics @ realDonaldTrump TRUMP IS THE SMARTEST AND BEST MAN TO SAVE AMERICA. pic.twitter.com/6pf1a0yDRa" Thank you!</t>
  </si>
  <si>
    <t>https://twitter.com/realDonaldTrump/status/671139933277540352</t>
  </si>
  <si>
    <t>" @ Rketeltas: Every time Trump is gracious enough to do a MSM interview he gets ambushed with nonsensical questions, why is that."</t>
  </si>
  <si>
    <t>https://twitter.com/realDonaldTrump/status/671140157148536832</t>
  </si>
  <si>
    <t>"@Born2RunJosh: @ realDonaldTrump @ Antonio92692 @ CNNPolitics Trump for president! # TRUMP2016 # MakeAmericaGreatAgain"</t>
  </si>
  <si>
    <t>@Born2RunJosh @ @ @</t>
  </si>
  <si>
    <t>https://twitter.com/realDonaldTrump/status/671140455866892290</t>
  </si>
  <si>
    <t>" @ Dmsrcmc12Bob: @ realDonaldTrump They should all get on the Trump train!" So true!</t>
  </si>
  <si>
    <t>https://twitter.com/realDonaldTrump/status/671140719629848576</t>
  </si>
  <si>
    <t>" @ lee_richter: TRUMP will make America SAFE again...He will make America LEGAL again...He will make America GREAT again! # Trump2016 USA"</t>
  </si>
  <si>
    <t>https://twitter.com/realDonaldTrump/status/671159472316903425</t>
  </si>
  <si>
    <t>" @ ThisWeekABC: Maria, why do you work with such dummies as Cokie Roberts, @ BillKristol, @ mattbai? You can do much better! @ MariaTCardona.</t>
  </si>
  <si>
    <t>https://twitter.com/realDonaldTrump/status/671161184058515456</t>
  </si>
  <si>
    <t>" @ Barber2012Jeff: @ realDonaldTrump John Kasich-it didn't work I'm still voting for # Trump" John has done so poorly in the debates he's done!</t>
  </si>
  <si>
    <t>https://twitter.com/realDonaldTrump/status/671162038136250368</t>
  </si>
  <si>
    <t>" @ BeckyOmz: @ JuvenIle @ thehill We could use a new era of greatness! America needs to return to its place in the world--leading!"</t>
  </si>
  <si>
    <t>https://twitter.com/realDonaldTrump/status/671308887178551296</t>
  </si>
  <si>
    <t>When will @ CNN get some real political talent rather than political commentators like Errol Louis, who doesn't have a clue! Others bad also.</t>
  </si>
  <si>
    <t>https://twitter.com/realDonaldTrump/status/671316172005113856</t>
  </si>
  <si>
    <t>" @ wompol: @ realDonaldTrump @ CNN we also saw numerous (since scrubbed) videos of celebrations on 9/11"</t>
  </si>
  <si>
    <t>https://twitter.com/realDonaldTrump/status/671316321443954688</t>
  </si>
  <si>
    <t>" @ wzpd8z: Mr. Trump, Chuck Todd is a moron, all kinds of youtube videos showing muslims celebrating 911. I would show it on your ads."</t>
  </si>
  <si>
    <t>https://twitter.com/realDonaldTrump/status/671316960857219072</t>
  </si>
  <si>
    <t>" @ charlottepturn: @ Morning_Joe THERE WERE NO VIDEO CELL PHONES!IS AreUall looking4bonus?Near StJoes Hosp Paterson NJ Arab area outside celeb</t>
  </si>
  <si>
    <t>https://twitter.com/realDonaldTrump/status/671329839408930816</t>
  </si>
  <si>
    <t>Wow, the MSM is really going after me. 12,000 in Sarasota, a love fest, hardly a mention. Only one negativity - they only want negatives!</t>
  </si>
  <si>
    <t>https://twitter.com/realDonaldTrump/status/671330229596659712</t>
  </si>
  <si>
    <t>How is Chris Christie running the state of NJ, which is deeply troubled, when he is spending all of his time in NH? New Jerseyans not happy!</t>
  </si>
  <si>
    <t>https://twitter.com/realDonaldTrump/status/671348849647198208</t>
  </si>
  <si>
    <t>The Republican establishment, out of self preservation, is concerned w/ my high poll #'s. More concerned are Dems‚ÄîI beat Hillary heads up!</t>
  </si>
  <si>
    <t>https://twitter.com/realDonaldTrump/status/671353097575362560</t>
  </si>
  <si>
    <t>We better be vigilant, careful, and strong.https://m.youtube.com/watch?v=W5BtQgTGOI4 ‚Ä¶</t>
  </si>
  <si>
    <t>https://twitter.com/realDonaldTrump/status/671394946721685504</t>
  </si>
  <si>
    <t>We need a great leader- now! https://www.instagram.com/p/-uAgXOGhV1/</t>
  </si>
  <si>
    <t>https://twitter.com/realDonaldTrump/status/671437896088440832</t>
  </si>
  <si>
    <t>Meeting with African American Pastors at Trump Tower was amazing. Wonderful news conference followed. Now off to Georgia for big speech!</t>
  </si>
  <si>
    <t>https://twitter.com/realDonaldTrump/status/671458994196758528</t>
  </si>
  <si>
    <t>Order signed copy of CRIPPLED AMERICA &amp; have opportunity to submit question for my live streaming book signing 12/3 http://livesigning.com/trump/welcome</t>
  </si>
  <si>
    <t>https://twitter.com/realDonaldTrump/status/671538047763238912</t>
  </si>
  <si>
    <t>A great night in Macon, Georgia! Thank you for all of the support. Together, we will # MakeAmericaGreatAgain!pic.twitter.com/NnyonhWcye</t>
  </si>
  <si>
    <t>https://twitter.com/realDonaldTrump/status/671698489735270400</t>
  </si>
  <si>
    <t>A signed copy of CRIPPLED AMERICA makes a great gift. Order &amp; join my live streaming book signing event on 12/3 http://livesigning.com/trump/welcome</t>
  </si>
  <si>
    <t>https://twitter.com/realDonaldTrump/status/671706994336768000</t>
  </si>
  <si>
    <t>I want to thank all my friends in Macon for the special evening and great reception. What a crowd of incredible people!</t>
  </si>
  <si>
    <t>https://twitter.com/realDonaldTrump/status/671709367482347521</t>
  </si>
  <si>
    <t>Jamiel Shaw was incredible on @ foxandfriends this morning. His son, who was viciously killed by an illegal immigrant, is so proud of pop!</t>
  </si>
  <si>
    <t>https://twitter.com/realDonaldTrump/status/671710514007904256</t>
  </si>
  <si>
    <t>Look at the editorial I was just sent from the NY Post on 9/14/01 - 3 days after collapse of WTC. Any apologies?pic.twitter.com/b6DKEOk8Px</t>
  </si>
  <si>
    <t>https://twitter.com/realDonaldTrump/status/671716793195634688</t>
  </si>
  <si>
    <t>Curtis Sliwa - doing tv commentary on 9/13/2001. Good job Curtis. Please send your apologies to @ realDonaldTrump.pic.twitter.com/g07VZmNmAW</t>
  </si>
  <si>
    <t>https://twitter.com/realDonaldTrump/status/671723475418144768</t>
  </si>
  <si>
    <t>What is Obama thinking? https://www.instagram.com/p/-wWVZemhfC/</t>
  </si>
  <si>
    <t>https://twitter.com/realDonaldTrump/status/671756384694870016</t>
  </si>
  <si>
    <t>Order a signed copy of CRIPPLED AMERICA &amp; submit a question for my live streaming book signing on 12/3 at 7:30 pmhttp://livesigning.com/trump/welcome</t>
  </si>
  <si>
    <t>https://twitter.com/realDonaldTrump/status/671792600052027393</t>
  </si>
  <si>
    <t>Highly untalented Wash Post blogger, Jennifer Rubin, a real dummy, never writes fairly about me. Why does Wash Post have low IQ people?</t>
  </si>
  <si>
    <t>https://twitter.com/realDonaldTrump/status/671792709292720129</t>
  </si>
  <si>
    <t>You would think a paper like the Washington Post would be fair and objective. For the record, almost all polls showed I won all debates.</t>
  </si>
  <si>
    <t>https://twitter.com/realDonaldTrump/status/671807635759345665</t>
  </si>
  <si>
    <t>Just arrived in New Hampshire. Another packed venue! Will be fun.</t>
  </si>
  <si>
    <t>https://twitter.com/realDonaldTrump/status/671808380420378624</t>
  </si>
  <si>
    <t>" @ KathyPica1: @ DanScavino @ CarmineZozzora @ realDonaldTrump YES HE IS &amp; SHOULD APOLOGIZE All people trying 2 take Trump down, not a chance"</t>
  </si>
  <si>
    <t>https://twitter.com/realDonaldTrump/status/671808638093287425</t>
  </si>
  <si>
    <t>" @ joyciej2: @ realDonaldTrump Have a great rally !!! # Trump2016"</t>
  </si>
  <si>
    <t>https://twitter.com/realDonaldTrump/status/671809255561932806</t>
  </si>
  <si>
    <t>" @ HyperbolicX: @ realDonaldTrump I just signed up in support of your campaign on your website http://DonaldTrump.com ."</t>
  </si>
  <si>
    <t>https://twitter.com/realDonaldTrump/status/671809420368740355</t>
  </si>
  <si>
    <t>" @ iluvbks1: @ realDonaldTrump I live in NJ &amp; you've got that right! NJ wants ChrisChristie OUT of NJ! # tellingitlikeitis"</t>
  </si>
  <si>
    <t>https://twitter.com/realDonaldTrump/status/671825859762896899</t>
  </si>
  <si>
    <t>" @ Dollfinish: @AgsEliza @ Citizens4Trump @ realDonaldTrump ***Howard Stern Caller day after 9/11 https://www.youtube.com/attribution_link?a=f1yVJj7Igbk&amp;u=%2Fwatch%3Fv%3Dw8KdmyCh7z8%26feature%3Dplayer_embedded ‚Ä¶ ‚Ä¶ ‚Ä¶"</t>
  </si>
  <si>
    <t>@ @AgsEliza @ @</t>
  </si>
  <si>
    <t>https://twitter.com/realDonaldTrump/status/671826412517609473</t>
  </si>
  <si>
    <t>" @ TrussElise: # Trump I will NOT vote for Cruz or # GOP. My vote is pledged to @ realDonaldTrump &amp;my grandchildren. Pray for the USA.</t>
  </si>
  <si>
    <t>https://twitter.com/realDonaldTrump/status/671827564948754432</t>
  </si>
  <si>
    <t>" @ Christo20722105: @ TrussElise Conservatives, Dems, independents alike all want trump. There is no one else. # MakeAmericaGreatAgain"</t>
  </si>
  <si>
    <t>https://twitter.com/realDonaldTrump/status/671834754434641925</t>
  </si>
  <si>
    <t>" @ fooschamp95: @ business @ nytimes Any GOP candidate will lose except for @ realDonaldTrump" I agree!</t>
  </si>
  <si>
    <t>https://twitter.com/realDonaldTrump/status/671876081012576257</t>
  </si>
  <si>
    <t>" @ ReversingASD: @ CNN @ CNNOpinion @ realDonaldTrump Stupid "opinion"! # Trump is Winning! why will he leave? dummy! https://twitter.com/ReversingASD/status/671874975553355776/photo/1pic.twitter.com/2gmWapqqOE "</t>
  </si>
  <si>
    <t>https://twitter.com/realDonaldTrump/status/671876653522505728</t>
  </si>
  <si>
    <t>The truth continues to come out after 14 years. A truth that many in the media did not want to tell. # Trump2016http://www.breitbart.com/big-journalism/2015/12/01/7-pieces-of-documentation-that-vindicate-trumps-claim-of-911-muslim-celebrations/ ‚Ä¶</t>
  </si>
  <si>
    <t>https://twitter.com/realDonaldTrump/status/672028730819244034</t>
  </si>
  <si>
    <t>I WILL BE ON @ foxandfriends AT 7:30 -NOW!</t>
  </si>
  <si>
    <t>https://twitter.com/realDonaldTrump/status/672047352174219264</t>
  </si>
  <si>
    <t>Order signed copy of CRIPPLED AMERICA &amp; submit a question for my live streaming book signing on 12/3 at 7:30 pm.http://livesigning.com/trump/welcome</t>
  </si>
  <si>
    <t>https://twitter.com/realDonaldTrump/status/672062958613172224</t>
  </si>
  <si>
    <t>Illegal immigrant children, non-Mexicans surge across border at record ratehttp://m.washingtontimes.com/news/2015/nov/22/illegal-immigrant-children-non-mexicans-surge-acro/?page=all ‚Ä¶</t>
  </si>
  <si>
    <t>https://twitter.com/realDonaldTrump/status/672121743247597568</t>
  </si>
  <si>
    <t>Join me at 2:00pmEST today - live from Trump Tower - via Facebook &amp; Periscope!pic.twitter.com/FQHNiJet2v</t>
  </si>
  <si>
    <t>https://twitter.com/realDonaldTrump/status/672131952628113408</t>
  </si>
  <si>
    <t>LIVE on # Periscope: Live with the Donald https://www.pscp.tv/w/aS86xzEyMzE3NDF8MURYeHlrTmp6V1ZHTeFDJmjIY3QWlzKB6iEsQxiDA_OxGGREZqTYO4AfIfR0 ‚Ä¶</t>
  </si>
  <si>
    <t>https://twitter.com/realDonaldTrump/status/672148069027328001</t>
  </si>
  <si>
    <t>I beat Hillary in the new @ FoxNews Poll head to head. SHE HAS NO STRENGTH OR STAMINA, both of which are needed to MAKE AMERICA GREAT AGAIN!</t>
  </si>
  <si>
    <t>https://twitter.com/realDonaldTrump/status/672149956208271360</t>
  </si>
  <si>
    <t>Thank you CBS &amp; Breitbart-total vindication! Will the mainstream media apologize? Many, many witnesses. # Trump2016http://www.breitbart.com/big-journalism/2015/12/02/trump-100-vindicated-cbs-reports-swarms-on-roofs-celebrating-911/ ‚Ä¶</t>
  </si>
  <si>
    <t>https://twitter.com/realDonaldTrump/status/672152791717158917</t>
  </si>
  <si>
    <t>California shooting looks very bad. Good luck to law enforcement and God bless. This is when our police are so appreciated!</t>
  </si>
  <si>
    <t>https://twitter.com/realDonaldTrump/status/672172666162319360</t>
  </si>
  <si>
    <t>A signed copy of CRIPPLED AMERICA is the ultimate gift. Order now &amp; join my live streaming book signing on 12/3http://livesigning.com/trump/welcome</t>
  </si>
  <si>
    <t>https://twitter.com/realDonaldTrump/status/672182242312105984</t>
  </si>
  <si>
    <t>" @ MichaelCohen212: @ BreitbartNews @ NewDay @ CNN @ ABC @ NBCNews yet, ChrisChristie claims absolutely did not happen in # NewJersey. # wrong!"</t>
  </si>
  <si>
    <t>https://twitter.com/realDonaldTrump/status/672182509111767041</t>
  </si>
  <si>
    <t>" @ thumpmomma: I likewise saw militant Muslims burning our flag and burning George Bush photos and figures, right after 9/11! Not#here!"</t>
  </si>
  <si>
    <t>#here</t>
  </si>
  <si>
    <t>https://twitter.com/realDonaldTrump/status/672182753190944772</t>
  </si>
  <si>
    <t>"@iceblink62: @ realDonaldTrump Mr. Trump, the Establishment both sides are out to stop your presidency, and the American people!" True!</t>
  </si>
  <si>
    <t>@iceblink62 @</t>
  </si>
  <si>
    <t>https://twitter.com/realDonaldTrump/status/672198072190017536</t>
  </si>
  <si>
    <t>"@DrRPSmall: Amen, Mr. Trump! The liberal media morons do indeed owe you an apology! Bravo,sir! Your friend and supporter # DocinMich.</t>
  </si>
  <si>
    <t>https://twitter.com/realDonaldTrump/status/672199062519705600</t>
  </si>
  <si>
    <t>" @ DanScavino: Bruce LeVell, former GOP Chairman of Gwinnett County (GA) endorsed @ realDonaldTrump today. # TeamTrumppic.twitter.com/OY4Uo3tcJu</t>
  </si>
  <si>
    <t>https://twitter.com/realDonaldTrump/status/672200232856395778</t>
  </si>
  <si>
    <t>"@TRUMPHIANT2016: This country is being frayed by the inept politicians in DC. We need to vote smarter and be more informed. # TeamTrump"</t>
  </si>
  <si>
    <t>https://twitter.com/realDonaldTrump/status/672200505414782977</t>
  </si>
  <si>
    <t>"@BOSSYtxmar55: # Trump WILL WIN! He's counting on ALL supporters TO VOTE Then "WE" CELEBRATE WITH TAILGATE STYLE PARTIES! # TeamTrump</t>
  </si>
  <si>
    <t>https://twitter.com/realDonaldTrump/status/672200661614927872</t>
  </si>
  <si>
    <t>" @ Blacks4Trump16: Legal &amp; illegal immigration drive down American wages. Only DonaldTrump can fix this. @ AnnCoulter # Trump2016 # TeamTrump"</t>
  </si>
  <si>
    <t>https://twitter.com/realDonaldTrump/status/672200805613748225</t>
  </si>
  <si>
    <t>" @ SaraGreenwell: @ realDonaldTrump # VoteTrump2016 Chris Christie needs to # apologize 2 along with everyone else who doubted u. # TeamTrump"</t>
  </si>
  <si>
    <t>https://twitter.com/realDonaldTrump/status/672201832761040896</t>
  </si>
  <si>
    <t># TeamTrump. Police and law enforcement seem to have killed one of the California shooters and are in a shootout with the others. Go police</t>
  </si>
  <si>
    <t>https://twitter.com/realDonaldTrump/status/672203184069300224</t>
  </si>
  <si>
    <t>Heading to Manassas, Virginia, for a rally. Will have a moment of silence for the victims of the California shootings. So sad!</t>
  </si>
  <si>
    <t>https://twitter.com/realDonaldTrump/status/672379785000128513</t>
  </si>
  <si>
    <t>" @ theratzpack: @ PattonDivision if only we had a leader like this. We will soon. DonaldTrump will look out for the interests of Americans.</t>
  </si>
  <si>
    <t>https://twitter.com/realDonaldTrump/status/672380030580891648</t>
  </si>
  <si>
    <t>"@Mike05999224: @ FoxNews @ HowardKurtz @ MediaBuzzFNC start backing @ realDonaldTrump real change is coming !"</t>
  </si>
  <si>
    <t>@Mike05999224 @ @ @ @</t>
  </si>
  <si>
    <t>https://twitter.com/realDonaldTrump/status/672380190992003072</t>
  </si>
  <si>
    <t>" @ DLake66675: @ ChateauEmissary @trumpettes16 @ realDonaldTrump his poll numbers jump every time instances like this occur.</t>
  </si>
  <si>
    <t>@ @ @trumpettes16 @</t>
  </si>
  <si>
    <t>https://twitter.com/realDonaldTrump/status/672382998499753985</t>
  </si>
  <si>
    <t>Congratulations on the GREAT job done by POLICE and law enforcement on the California shootings. Give credit where credit is due.</t>
  </si>
  <si>
    <t>https://twitter.com/realDonaldTrump/status/672384440270782464</t>
  </si>
  <si>
    <t>" @ iliveamongyou: @ chucktodd APOLOGIZE HYPOCRITE Jersey City 9/11 Celebration Report # MakeAmericaGreatAgain https://www.youtube.com/watch?v=3auKMHkZJnQ ‚Ä¶ ‚Ä¶"</t>
  </si>
  <si>
    <t>https://twitter.com/realDonaldTrump/status/672385109820112896</t>
  </si>
  <si>
    <t>"@Co: CBS reports "swarms" of celebrators were on roofs in Jersey on 9/11/2001 VIDEO: http://www.breitbart.com/big-journalism/2015/12/02/trump-100-vindicated-cbs-reports-swarms-on-roofs-celebrating-911/?utm_source=facebook&amp;utm_medium=social ‚Ä¶ pic.twitter.com/C6nKmbQK8a"</t>
  </si>
  <si>
    <t>https://twitter.com/realDonaldTrump/status/672385395108290561</t>
  </si>
  <si>
    <t>" @ TruthisAll1: @ realDonaldTrump @ DLake66675 @ ChateauEmissary @trumpettes16 "He keeps rising and shining...Trump 2016!" Thank you!</t>
  </si>
  <si>
    <t>https://twitter.com/realDonaldTrump/status/672385846776094720</t>
  </si>
  <si>
    <t>" @ Kev2nz: @ realDonaldTrump President Donald J. Trump sounds real nice. Looks and sounds and is a great leader ! Go # TeamTrump." Thanks!</t>
  </si>
  <si>
    <t>https://twitter.com/realDonaldTrump/status/672389616998227968</t>
  </si>
  <si>
    <t>I consider my health, stamina and strength one of my greatest assets.The world has watched me for many years and can so testify-great genes!</t>
  </si>
  <si>
    <t>https://twitter.com/realDonaldTrump/status/672390230691966976</t>
  </si>
  <si>
    <t>" @ politico: The retired neurosurgeon plummets 7 points from last month, while Trump solidifies his dominating lead http://politi.co/1QfA4ed "</t>
  </si>
  <si>
    <t>https://twitter.com/realDonaldTrump/status/672390580379459584</t>
  </si>
  <si>
    <t>" @ politico: Trump: Mideast peace 'something I'd really like to do' http://politi.co/1Nr6MUS | AP Photo pic.twitter.com/TbtmIuziUp"</t>
  </si>
  <si>
    <t>https://twitter.com/realDonaldTrump/status/672401996826206208</t>
  </si>
  <si>
    <t>As a presidential candidate, I have instructed my long-time doctor to issue, within two weeks, a full medical report-it will show perfection</t>
  </si>
  <si>
    <t>https://twitter.com/realDonaldTrump/status/672402793764806656</t>
  </si>
  <si>
    <t>" @ PatrickAnna: @ realDonaldTrump You can definitely thank God for you health, stamina, strength, and all the good things in your life!" True!</t>
  </si>
  <si>
    <t>https://twitter.com/realDonaldTrump/status/672403077597560832</t>
  </si>
  <si>
    <t>" @ derektheeight: Will be interesting to see how many times Jersey rooftop will be brought up now that video has miraculously been found..."</t>
  </si>
  <si>
    <t>https://twitter.com/realDonaldTrump/status/672403217074884608</t>
  </si>
  <si>
    <t>" @ 2timeslucky: @ DLake66675 @ ChateauEmissary @trumpettes16 The more frightening the world is , the more safe we feel with President Trump"</t>
  </si>
  <si>
    <t>https://twitter.com/realDonaldTrump/status/672403666809298944</t>
  </si>
  <si>
    <t>" @ robstanley79: @ realDonaldTrump Your the man Don. You make me smile every day. Look forward to your inauguration." Nice!</t>
  </si>
  <si>
    <t>https://twitter.com/realDonaldTrump/status/672420556097089536</t>
  </si>
  <si>
    <t>CRIPPLED AMERICA is perfect gift for friends &amp; family. Order signed copy &amp; join me tonite live streaming 7:30 http://livesigning.com/trump/welcome</t>
  </si>
  <si>
    <t>https://twitter.com/realDonaldTrump/status/672457332228530176</t>
  </si>
  <si>
    <t>Loved being in Manassas, VA last night. Such incredible spirit! Now in DC for a speech, will then visit Old Post Office under construction.</t>
  </si>
  <si>
    <t>https://twitter.com/realDonaldTrump/status/672457707912302594</t>
  </si>
  <si>
    <t>Why can't @ Politico get better reporters than Ben Schreckenger? Guy is a major lightweight with no credibility. So dishonest!</t>
  </si>
  <si>
    <t>https://twitter.com/realDonaldTrump/status/672488758143549440</t>
  </si>
  <si>
    <t>CRIPPLED AMERICA is the perfect gift for friends &amp; family. Order signed copy &amp; join me at 7:30pm, live streaming!http://livesigning.com/trump/welcome</t>
  </si>
  <si>
    <t>https://twitter.com/realDonaldTrump/status/672489573906255872</t>
  </si>
  <si>
    <t>Thank you! # Trump2016pic.twitter.com/tcyun7Mffy</t>
  </si>
  <si>
    <t>https://twitter.com/realDonaldTrump/status/672492218003902465</t>
  </si>
  <si>
    <t>Thank you! Vote in 2016! # MakeAmericaGreatAgainpic.twitter.com/XFD3h2N50J</t>
  </si>
  <si>
    <t>https://twitter.com/realDonaldTrump/status/672497550113570816</t>
  </si>
  <si>
    <t>Thank you so much for the wonderful article, Robert Davi.http://www.breitbart.com/big-hollywood/2015/11/30/robert-davi-donald-trump-is-the-john-wayne-of-politics/ ‚Ä¶</t>
  </si>
  <si>
    <t>https://twitter.com/realDonaldTrump/status/672498342656634880</t>
  </si>
  <si>
    <t>It was recently reported that 3rd rate $ losing @ Politico is a foil for the Clintons. Questions given to Clinton in advance. No credibility.</t>
  </si>
  <si>
    <t>https://twitter.com/realDonaldTrump/status/672504459239538688</t>
  </si>
  <si>
    <t>Great to see the construction of the Old Post Office on Penn Ave. Going fast - under budget, ahead of schedule!</t>
  </si>
  <si>
    <t>https://twitter.com/realDonaldTrump/status/672505752964235265</t>
  </si>
  <si>
    <t>Via @ DrudgeReport:http://polling.reuters.com/#poll/TR130/filters/PARTY_ID_:2/dates/20151126-20151201/type/day ‚Ä¶</t>
  </si>
  <si>
    <t>#poll</t>
  </si>
  <si>
    <t>https://twitter.com/realDonaldTrump/status/672505918941241345</t>
  </si>
  <si>
    <t>Thank you, New Hampshire! Great people -- see you next week! http://www.publicpolicypolling.com/pdf/2015/PPP_Release_NH_120315.pdf ‚Ä¶</t>
  </si>
  <si>
    <t>https://twitter.com/realDonaldTrump/status/672509978696134656</t>
  </si>
  <si>
    <t>Thank you!! # Trump2016http://www.theamericanmirror.com/video-black-pastors-endorse-trump-at-virginia-rally/ ‚Ä¶</t>
  </si>
  <si>
    <t>https://twitter.com/realDonaldTrump/status/672511106259288067</t>
  </si>
  <si>
    <t>Purchase your copy of CRIPPLED AMERICA now &amp; be on potential call list for my live streaming signing event tonite.http://livesigning.com/trump/welcome</t>
  </si>
  <si>
    <t>https://twitter.com/realDonaldTrump/status/672543213639630850</t>
  </si>
  <si>
    <t>I invite you to join my campaign to Make America Great Again! Sign up to Volunteer!https://www.donaldjtrump.com/volunteer</t>
  </si>
  <si>
    <t>https://twitter.com/realDonaldTrump/status/672572285157445632</t>
  </si>
  <si>
    <t>Watch my live book signing now! http://bit.ly/1PBJlPn</t>
  </si>
  <si>
    <t>https://twitter.com/realDonaldTrump/status/672626157850861568</t>
  </si>
  <si>
    <t>" @ GaryT212: @ realDonaldTrump America needs a real leader, America needs Donald Trump for President!"</t>
  </si>
  <si>
    <t>https://twitter.com/realDonaldTrump/status/672640248707436544</t>
  </si>
  <si>
    <t>" @ Kacee50: @ realDonaldTrump We can't take 8 years of Hilary or 8 years of establishment GOP!!! We need Trump!!"</t>
  </si>
  <si>
    <t>https://twitter.com/realDonaldTrump/status/672640751227019264</t>
  </si>
  <si>
    <t>"@MarkStahlbaum: Great job on O'Reilly @ realDonaldTrump Stay who you are, it's refreshing. # StayStrong"</t>
  </si>
  <si>
    <t>@MarkStahlbaum @</t>
  </si>
  <si>
    <t>https://twitter.com/realDonaldTrump/status/672641685004906496</t>
  </si>
  <si>
    <t>" @ Jessi_Libertad: Show 'em how it's done in Raleigh tomorrow, President Trump! @ realDonaldTrump" I will!</t>
  </si>
  <si>
    <t>https://twitter.com/realDonaldTrump/status/672641905117761536</t>
  </si>
  <si>
    <t>" @ TomNocera: @ realDonaldTrump Your hand must be tired from all the Crippled America books you autographed tonight-one is mine." Great!</t>
  </si>
  <si>
    <t>https://twitter.com/realDonaldTrump/status/672642650940555264</t>
  </si>
  <si>
    <t>" @ Hot_Steam_: As a professional handicapper @ realDonaldTrump is a 3/5 favorite for presidency. # hotsteam # unload"</t>
  </si>
  <si>
    <t>https://twitter.com/realDonaldTrump/status/672721643207311362</t>
  </si>
  <si>
    <t>. @ MarkHalperin I totaly won the RJC meeting yesterday. Know many members who said "not even close." Only FULL standing O. But don't want $'s</t>
  </si>
  <si>
    <t>https://twitter.com/realDonaldTrump/status/672727277134880768</t>
  </si>
  <si>
    <t>" @ aews: Another clip that seems to vindicate The Donald... http://fb.me/3tejxFow5 "</t>
  </si>
  <si>
    <t>https://twitter.com/realDonaldTrump/status/672729880983900161</t>
  </si>
  <si>
    <t>" @ RussOnPolitics: The GOP establishment: Republican voters think Donald Trump would be most electable nominee. http://ow.ly/VsHoJ "</t>
  </si>
  <si>
    <t>https://twitter.com/realDonaldTrump/status/672768400914055168</t>
  </si>
  <si>
    <t>. @ CNN Poll just came out, amazing numbers for those who want to MAKE AMERICA GREAT AGAIN! TRUMP 36%, a 20 point lead over 2nd place. Thanks.</t>
  </si>
  <si>
    <t>https://twitter.com/realDonaldTrump/status/672787852246319104</t>
  </si>
  <si>
    <t>. @ CNN &amp; @ CNNPolitics Please thank Alisyn Camerota, David Chalian and John King for the very professional reporting of the new CNN Poll.</t>
  </si>
  <si>
    <t>https://twitter.com/realDonaldTrump/status/672792662865506305</t>
  </si>
  <si>
    <t>The virtually incompetent Republican Strategist who has had a failed career, Cheri Jacobus, is incoherent with anger that her puppets died!</t>
  </si>
  <si>
    <t>https://twitter.com/realDonaldTrump/status/672813246492090368</t>
  </si>
  <si>
    <t>Great Live Signing last nite! Over 25k views. I am signing books for next two weeks. Order yours for holiday gifts:http://premierecollectibles.com/crippled-america/ ‚Ä¶</t>
  </si>
  <si>
    <t>https://twitter.com/realDonaldTrump/status/672826404531257344</t>
  </si>
  <si>
    <t>. @ marthamaccallum Martha, great interview with my son @ EricTrump -- smart, tough &amp; professional. Thank you! @ FoxNews</t>
  </si>
  <si>
    <t>https://twitter.com/realDonaldTrump/status/672876853120626688</t>
  </si>
  <si>
    <t>The horrible shooting that took place in San Bernardino was an absolute act of terror that many people knew about. Why didn‚Äôt they report?</t>
  </si>
  <si>
    <t>https://twitter.com/realDonaldTrump/status/672877439400460290</t>
  </si>
  <si>
    <t>. @ JRubinBlogger one of the dumber bloggers @ washingtonpost only writes purposely inaccurate pieces on me. She is in love with Marco Rubio?</t>
  </si>
  <si>
    <t>https://twitter.com/realDonaldTrump/status/672893989150982144</t>
  </si>
  <si>
    <t>https://www.facebook.com/DonaldTrump/posts/10156376798595725:0 ‚Ä¶ # MakeAmericaGreatAgain # Trump2016pic.twitter.com/y2XPvEoy7B</t>
  </si>
  <si>
    <t>https://twitter.com/realDonaldTrump/status/672912359829200897</t>
  </si>
  <si>
    <t>A total refutation of the disgraceful David Brooks column in the failing @ NYTimes by the @ WashingtonPost:https://www.washingtonpost.com/news/the-fix/wp/2015/12/04/the-problem-with-the-donald-trump-pink-rug-theory/ ‚Ä¶</t>
  </si>
  <si>
    <t>https://twitter.com/realDonaldTrump/status/672913540525785092</t>
  </si>
  <si>
    <t>Congratulations, Chuck. Must be wonderful to have Donald Trump as your guest --- # BeCool! # Trump2016 http://www.nbcumv.com/news/%E2%80%9Cmeet-press-chuck-todd%E2%80%9D-1-sunday-show-across-board?network=33130&amp;show=151257 ‚Ä¶</t>
  </si>
  <si>
    <t>https://twitter.com/realDonaldTrump/status/672926510924374016</t>
  </si>
  <si>
    <t>Good news, disloyal @ Macys stock is in a total free fall. Don't shop there for Christmas! https://www.facebook.com/DonaldTrump/posts/10156377233170725:0 ‚Ä¶pic.twitter.com/vT3uGjiZ9B</t>
  </si>
  <si>
    <t>https://twitter.com/realDonaldTrump/status/672936765611778048</t>
  </si>
  <si>
    <t>Great Live Signing last nite! Over 25k views. I am signing books for next two weeks. Order yours for holiday gifts. http://premierecollectibles.com/crippled-america/ ‚Ä¶</t>
  </si>
  <si>
    <t>https://twitter.com/realDonaldTrump/status/672958422443286528</t>
  </si>
  <si>
    <t>A great night in Raleigh, North Carolina! THANK YOU! # Trump2016pic.twitter.com/oouSXAe267</t>
  </si>
  <si>
    <t>https://twitter.com/realDonaldTrump/status/672979365668499457</t>
  </si>
  <si>
    <t>" @ bjmgraphics: @ MarkHalperin Trump understands freedom needs defending with full heart and diligence. He will fight for America!</t>
  </si>
  <si>
    <t>https://twitter.com/realDonaldTrump/status/672979724373770240</t>
  </si>
  <si>
    <t>" @ DanScavino: . @ realDonaldTrump # Raleigh, # NorthCarolina! # Trump2016 pic.twitter.com/dMsHEBVqQC"</t>
  </si>
  <si>
    <t>https://twitter.com/realDonaldTrump/status/672981661081075712</t>
  </si>
  <si>
    <t>" @ CwiseCwise1: @ iliveamongyou @ pennybishop16 @ realDonaldTrump @ GOP we are with you Mr Trump. We back you 100 percent."</t>
  </si>
  <si>
    <t>https://twitter.com/realDonaldTrump/status/672982160463253504</t>
  </si>
  <si>
    <t>" @ curtiscraven76: @ CNN @ realDonaldTrump keep up your good work Mr trump cause u have my vote"</t>
  </si>
  <si>
    <t>https://twitter.com/realDonaldTrump/status/672982761033097216</t>
  </si>
  <si>
    <t>" @ nepafortrump: @ CwiseCwise1 @ iliveamongyou @ pennybishop16 @ GOP # TeamTrumpPA WILL TURN PA from Clinton Blue to TRUMP RED! Team WONT STOP</t>
  </si>
  <si>
    <t>https://twitter.com/realDonaldTrump/status/672982920504700928</t>
  </si>
  <si>
    <t>" @ ben_techpro: Donald Trump opens up 'massive' lead in national poll http://ln.is/com/ape7C # makeamericagreatagain # wakeupamerica @ GOP"</t>
  </si>
  <si>
    <t>https://twitter.com/realDonaldTrump/status/672983285514043392</t>
  </si>
  <si>
    <t>" @ PattyDs50: @ CwiseCwise1 @ iliveamongyou @ pennybishop16 @ GOP Yes! We love you Donald!! We are behind you all the way to Whitehouse!!"</t>
  </si>
  <si>
    <t>https://twitter.com/realDonaldTrump/status/672983608039235584</t>
  </si>
  <si>
    <t>" @ jasthompcountry: @ realDonaldTrump @ DanScavino Thanks for coming to Raleigh Mr. Trump. I enjoyed every minute of your epic speech!" Thanks</t>
  </si>
  <si>
    <t>https://twitter.com/realDonaldTrump/status/672984439794700288</t>
  </si>
  <si>
    <t>" @ AmericanAsPie: @ DiamondandSilk you were awesome at the @ realDonaldTrump rally. It was exciting to see you."</t>
  </si>
  <si>
    <t>https://twitter.com/realDonaldTrump/status/673098948479987712</t>
  </si>
  <si>
    <t>" @ AmericanAsPie: @ DiamondandSilk you were awesome at the @ realDonaldTrump rally. It was exciting to see you." Two truly fantastic women!</t>
  </si>
  <si>
    <t>https://twitter.com/realDonaldTrump/status/673118526056583170</t>
  </si>
  <si>
    <t>Raleigh, North Carolina, was fantastic last night. Such incredible spirit. We all want to, and will, MAKE AMERICA GREAT AGAIN!</t>
  </si>
  <si>
    <t>https://twitter.com/realDonaldTrump/status/673162414372880385</t>
  </si>
  <si>
    <t>Done by a real fan! # TRUMPhttps://www.youtube.com/watch?v=SGbI-14neOs ‚Ä¶</t>
  </si>
  <si>
    <t>https://twitter.com/realDonaldTrump/status/673219662516264960</t>
  </si>
  <si>
    <t>Re CRIPPLED AMERICA -- I am signing books for the next two weeks. Order yours for holiday gifts!http://premierecollectibles.com/crippled-america/ ‚Ä¶</t>
  </si>
  <si>
    <t>https://twitter.com/realDonaldTrump/status/673279131627495429</t>
  </si>
  <si>
    <t>A great day in both Spencer &amp; Davenport, Iowa! THANK YOU for the support! # Trump2016 # FITN # IAPoliticspic.twitter.com/QsyNbM7ssg</t>
  </si>
  <si>
    <t>https://twitter.com/realDonaldTrump/status/673299830094057472</t>
  </si>
  <si>
    <t>. @ KatyTurNBC, 3rd rate reporter &amp; @ SopanDeb @CBS lied. Finished in normal manner&amp;signed autos for 20min. Dishonest!http://www.thegatewaypundit.com/2015/12/nbc-and-cbs-falsely-claim-trump-forced-from-stage-by-black-lives-matter-protesters-at-nc-rally/ ‚Ä¶</t>
  </si>
  <si>
    <t>https://twitter.com/realDonaldTrump/status/673300588654927872</t>
  </si>
  <si>
    <t>@ Maddow, you copied incompetent @ KatyTurNBC incorrect story. I'm sure you would like to apologize to me on show. Thank you for the courtesy.</t>
  </si>
  <si>
    <t>https://twitter.com/realDonaldTrump/status/673300749649059842</t>
  </si>
  <si>
    <t>" @ Pimpburgh2015: @ KatyTurNBC @ realDonaldTrump just tweeted that you are a third rate reporter." That's only because I'm being nice!</t>
  </si>
  <si>
    <t>https://twitter.com/realDonaldTrump/status/673300896151969792</t>
  </si>
  <si>
    <t>. @ KatyTurNBC &amp; @ DebSopan should be fired for dishonest reporting. Thank you @ GatewayPundit for reporting the truth. # Trump2016</t>
  </si>
  <si>
    <t>https://twitter.com/realDonaldTrump/status/673301477901910020</t>
  </si>
  <si>
    <t>Wonder if Obama will ever say RADICAL ISLAMIC TERRORIST?</t>
  </si>
  <si>
    <t>https://twitter.com/realDonaldTrump/status/673510411682099201</t>
  </si>
  <si>
    <t>Was going to do a phoner this morning with @ jaketapper on @ CNN but they could not get their phone equipment to hook in. Will do next week.</t>
  </si>
  <si>
    <t>https://twitter.com/realDonaldTrump/status/673512038522626048</t>
  </si>
  <si>
    <t>I will be interviewed on Face The Nation @ CBSNews at 10:30 A.M. Should be interesting - ENJOY!</t>
  </si>
  <si>
    <t>https://twitter.com/realDonaldTrump/status/673515469245165569</t>
  </si>
  <si>
    <t>" @ dr_tweedy: @ CNN @ JohnKasich Kasick message is as muddled and stagnant as his political career. Lied about Trump crowd." Media-he LIED!</t>
  </si>
  <si>
    <t>https://twitter.com/realDonaldTrump/status/673515997538684928</t>
  </si>
  <si>
    <t>" @ JSears68: Poll numbers will go up even more for @ realDonaldTrump after Obama's 'address'</t>
  </si>
  <si>
    <t>https://twitter.com/realDonaldTrump/status/673522244547682305</t>
  </si>
  <si>
    <t>" @ CindyBlackwel12: @ dr_tweedy @ CNN @ JohnKasich AMERICA WANTS # TRUMP pic.twitter.com/ZH11ytGroV" @ jaketapper Politicians are so dishonest!</t>
  </si>
  <si>
    <t>https://twitter.com/realDonaldTrump/status/673523559109681156</t>
  </si>
  <si>
    <t>Hillary just said that she will not use the term "radical Islamic" - but was incapable of saying why. She is afraid of Obama &amp; the e-mails!</t>
  </si>
  <si>
    <t>https://twitter.com/realDonaldTrump/status/673525396063854592</t>
  </si>
  <si>
    <t>Watch Face The Nation - will be on now!</t>
  </si>
  <si>
    <t>https://twitter.com/realDonaldTrump/status/673540044188200960</t>
  </si>
  <si>
    <t>So, how did I do on Face The Nation?</t>
  </si>
  <si>
    <t>https://twitter.com/realDonaldTrump/status/673559928905326592</t>
  </si>
  <si>
    <t>" @ BrianBl43802294 @ JohnKasich Trump is not controlled by donors,special interests,Lobbyists like U.Ur a total puppet.Trump is working 4 U.S.</t>
  </si>
  <si>
    <t>https://twitter.com/realDonaldTrump/status/673562181955358721</t>
  </si>
  <si>
    <t>.@BrookslawBrooks Thank you so much for your nice words. I will make you look very smart!</t>
  </si>
  <si>
    <t>https://twitter.com/realDonaldTrump/status/673562801701568512</t>
  </si>
  <si>
    <t>"@revdojoe: We will elect @ realDonaldTrump for President! We must! https://twitter.com/realdonaldtrump/status/673515469245165569 ‚Ä¶"</t>
  </si>
  <si>
    <t>@revdojoe @</t>
  </si>
  <si>
    <t>https://twitter.com/realDonaldTrump/status/673564787830341634</t>
  </si>
  <si>
    <t>" @ mollymaguires61: @ politichick_ @ nytpolitics @ FoxNews @ rupertmurdoch @ GOP in bed together &amp; hate Trump. Win it for the USA &amp; the 21st Cent</t>
  </si>
  <si>
    <t>https://twitter.com/realDonaldTrump/status/673564922383613952</t>
  </si>
  <si>
    <t>" @ Trumpismyhero: @ realDonaldTrump only President Donald J Trump can # MakeAmericaGreatAgain"</t>
  </si>
  <si>
    <t>https://twitter.com/realDonaldTrump/status/673583777646583808</t>
  </si>
  <si>
    <t>I will be live-tweeting President Obama's prime-time speech tonight starting at 7:50 P.M. (Eastern).Will he finally state the real problems?</t>
  </si>
  <si>
    <t>https://twitter.com/realDonaldTrump/status/673587704572092417</t>
  </si>
  <si>
    <t>Wow, @ GeorgeWill said some very nice things about me today on @ FoxNewsSunday with Chris Wallace. I am making progress, thanks George!</t>
  </si>
  <si>
    <t>https://twitter.com/realDonaldTrump/status/673606013984075777</t>
  </si>
  <si>
    <t>Thank you America! Together, we will all # MakeAmericaGreatAgain! # Trump2016pic.twitter.com/DQiox2k2DV</t>
  </si>
  <si>
    <t>https://twitter.com/realDonaldTrump/status/673606285187801088</t>
  </si>
  <si>
    <t>" @ FieldRoamer: America‚Äôs most reliable bellwether county has fallen for @ realDonaldTrump http://www.politico.com/magazine/story/2015/12/2016-indiana-county-predicts-every-election-trump-fever-213411 ‚Ä¶" Great story, thanks!</t>
  </si>
  <si>
    <t>https://twitter.com/realDonaldTrump/status/673618735228391424</t>
  </si>
  <si>
    <t>Order my book CRIPPLED AMERICA for your holiday gifts. I will be signing books for the next two weeks!http://premierecollectibles.com/crippled-america/ ‚Ä¶</t>
  </si>
  <si>
    <t>https://twitter.com/realDonaldTrump/status/673632025836961792</t>
  </si>
  <si>
    <t>I have been saying it for sometime now! # MakeAmericaGreatAgain # Trump2016pic.twitter.com/QFCHFo88rN</t>
  </si>
  <si>
    <t>https://twitter.com/realDonaldTrump/status/673641058518069250</t>
  </si>
  <si>
    <t>May the Festival of Lights bring our Jewish friends from around the world, health &amp; happiness! Happy Hanukkah!pic.twitter.com/03UZBGCswB</t>
  </si>
  <si>
    <t>https://twitter.com/realDonaldTrump/status/673655438060204032</t>
  </si>
  <si>
    <t>Gee, @ meetthepress with @ chucktodd was getting terrible ratings then, with me, he set records - I saved his job, but Chuck still not nice!</t>
  </si>
  <si>
    <t>https://twitter.com/realDonaldTrump/status/673660010409369602</t>
  </si>
  <si>
    <t>BIG NIGHT ON TWITTER TONIGHT. I WILL BE LIVE TWEETING PRESIDENT OBAMA'S SPEECH AT 7:50 P.M. ( EASTERN). MUST TALK RADICAL ISLAMIC TERRORISM!</t>
  </si>
  <si>
    <t>https://twitter.com/realDonaldTrump/status/673666079022039041</t>
  </si>
  <si>
    <t>I will be re-tweeting some of your better, most imaginative and hopefully insightful tweets. Make them good (great)! Important stuff.</t>
  </si>
  <si>
    <t>https://twitter.com/realDonaldTrump/status/673667223848882176</t>
  </si>
  <si>
    <t>Hillary won't call out radical Islam! She will be soundly defeated.</t>
  </si>
  <si>
    <t>https://twitter.com/realDonaldTrump/status/673667868261752833</t>
  </si>
  <si>
    <t>The podium in the Oval Office looks odd! Not good, but the words will be the key.</t>
  </si>
  <si>
    <t>https://twitter.com/realDonaldTrump/status/673668717440536577</t>
  </si>
  <si>
    <t>Hope he won't spend too much time ripping apart the 2nd. Amendment!</t>
  </si>
  <si>
    <t>https://twitter.com/realDonaldTrump/status/673669544506953728</t>
  </si>
  <si>
    <t>" @ dboiarsky: @ realDonaldTrump MAKE AMERICA GREAT AGAIN, DT! "</t>
  </si>
  <si>
    <t>https://twitter.com/realDonaldTrump/status/673669973848563712</t>
  </si>
  <si>
    <t>" @ 10inchpolitics: @ realDonaldTrump air strikes? Who's air strikes??"</t>
  </si>
  <si>
    <t>https://twitter.com/realDonaldTrump/status/673670479622852608</t>
  </si>
  <si>
    <t>" @ LivNow: THIS IS WHO WE R ‚òÜREGISTER AS REP ONLINE 2VOTE TRUMP IN PRIMARY : https://www.usa.gov/register-to-vote ‚Ä¶ # MAKEAMERICAGREATAGAIN @ Carolde"</t>
  </si>
  <si>
    <t>https://twitter.com/realDonaldTrump/status/673670745034260480</t>
  </si>
  <si>
    <t>" @ JFK4701: @ realDonaldTrump he is reading off the TelePrompTer." But that is O.K. in this case.</t>
  </si>
  <si>
    <t>https://twitter.com/realDonaldTrump/status/673671001171992576</t>
  </si>
  <si>
    <t>" @ homefreeee: @ realDonaldTrump He needs to stop all Visas not look at them!"</t>
  </si>
  <si>
    <t>https://twitter.com/realDonaldTrump/status/673672413863927808</t>
  </si>
  <si>
    <t>Is that all there is? We need a new President - FAST!</t>
  </si>
  <si>
    <t>https://twitter.com/realDonaldTrump/status/673675062600466433</t>
  </si>
  <si>
    <t>Wish Obama would say ISIS, like almost everyone else, rather than ISIL.</t>
  </si>
  <si>
    <t>https://twitter.com/realDonaldTrump/status/673675346030542848</t>
  </si>
  <si>
    <t>Should have gone after the oil years ago (like I have been saying).</t>
  </si>
  <si>
    <t>https://twitter.com/realDonaldTrump/status/673679711437004805</t>
  </si>
  <si>
    <t>Well, Obama refused to say (he just can't say it), that we are at WAR with RADICAL ISLAMIC TERRORISTS.</t>
  </si>
  <si>
    <t>https://twitter.com/realDonaldTrump/status/673682597680140288</t>
  </si>
  <si>
    <t>" @ WiggintonRandy: @ realDonaldTrump He will never say it, therefore he will never have a solution!"</t>
  </si>
  <si>
    <t>https://twitter.com/realDonaldTrump/status/673708549034401792</t>
  </si>
  <si>
    <t>" @ nepafortrump: ONLY @ realDonaldTrump WILL Conquer ISIS &amp; WILL # MakeAmericaGreatAgain! = # PotusYoureFired!! VOTE # Trump2016"</t>
  </si>
  <si>
    <t>https://twitter.com/realDonaldTrump/status/673736828982321152</t>
  </si>
  <si>
    <t>Thank you Graham Ledger of the Daily Ledger @ OANN for your really fair coverage and your great interview with Peter Roff of U.S. NEWS &amp; W.R.</t>
  </si>
  <si>
    <t>https://twitter.com/realDonaldTrump/status/673741357190615040</t>
  </si>
  <si>
    <t>Obama said in his speech that Muslims are our sports heroes. What sport is he talking about, and who? Is Obama profiling?</t>
  </si>
  <si>
    <t>https://twitter.com/realDonaldTrump/status/673860700809351168</t>
  </si>
  <si>
    <t>I spoke with other candidates to a Jewish group, many friends, in D.C. I said "I'm a negotiator like you" Got standing O-rated best of day!</t>
  </si>
  <si>
    <t>https://twitter.com/realDonaldTrump/status/673865641892421632</t>
  </si>
  <si>
    <t>N.Y.C. has the worst Mayor in the United States. I hate watching what is happening with the dirty streets, the homeless and crime! Disgrace</t>
  </si>
  <si>
    <t>https://twitter.com/realDonaldTrump/status/673881733415178240</t>
  </si>
  <si>
    <t>The @ washingtonpost, which loses a fortune, is owned by @ JeffBezos for purposes of keeping taxes down at his no profit company, @ amazon.</t>
  </si>
  <si>
    <t>https://twitter.com/realDonaldTrump/status/673884271954776064</t>
  </si>
  <si>
    <t>The @ washingtonpost loses money (a deduction) and gives owner @ JeffBezos power to screw public on low taxation of @ Amazon! Big tax shelter</t>
  </si>
  <si>
    <t>https://twitter.com/realDonaldTrump/status/673885376742825984</t>
  </si>
  <si>
    <t>If @ amazon ever had to pay fair taxes, its stock would crash and it would crumble like a paper bag. The @ washingtonpost scam is saving it!</t>
  </si>
  <si>
    <t>https://twitter.com/realDonaldTrump/status/673902143389175808</t>
  </si>
  <si>
    <t>I am signing copies of my book CRIPPLED AMERICA. Order yours now--makes a great holiday gift!http://premierecollectibles.com/crippled-america/ ‚Ä¶</t>
  </si>
  <si>
    <t>https://twitter.com/realDonaldTrump/status/673905762087936000</t>
  </si>
  <si>
    <t>"Credible Source on 9-11 Muslim Celebrations: FBI" http://wkrg.com/2015/11/25/credible-source-on-9-11-muslim-celebrations-fbi/ ‚Ä¶</t>
  </si>
  <si>
    <t>https://twitter.com/realDonaldTrump/status/673917220121112576</t>
  </si>
  <si>
    <t>Poor @ JohnKasich doesn't have what it takes- https://www.instagram.com/p/-_7ZJLGhdT/</t>
  </si>
  <si>
    <t>https://twitter.com/realDonaldTrump/status/673917316837543936</t>
  </si>
  <si>
    <t>Today we honor the fallen at # PearlHarbor, 74 years ago today. If you see a vet today, thank them! # RememberOurVetspic.twitter.com/HVrucgzWfs</t>
  </si>
  <si>
    <t>https://twitter.com/realDonaldTrump/status/673950293801979904</t>
  </si>
  <si>
    <t>" @ BornToBeGOP @ DanScavino Trump will only increase his lead after the terror attacks. America believes Trump will get rid of ISIS!"</t>
  </si>
  <si>
    <t>https://twitter.com/realDonaldTrump/status/673961899801858048</t>
  </si>
  <si>
    <t>. @ washingtonpost is going out of its way to tell failing candidates how to beat Donald Trump.The Post doesn‚Äôt get that I‚Äôm good at winning!</t>
  </si>
  <si>
    <t>https://twitter.com/realDonaldTrump/status/673980823993978880</t>
  </si>
  <si>
    <t>I am greatly honored by the results of the CNN poll in Iowa. In the end, I believe the final results will be even better than that!</t>
  </si>
  <si>
    <t>https://twitter.com/realDonaldTrump/status/673980905506127872</t>
  </si>
  <si>
    <t>I am especially grateful for the tremendous support I have received from the Evangelicals in the just out Iowa CNN poll. Thank you!</t>
  </si>
  <si>
    <t>https://twitter.com/realDonaldTrump/status/673981206267039744</t>
  </si>
  <si>
    <t>Thank you Iowa! # Trump2016 # MakeAmericaGreatAgain # FITNpic.twitter.com/uymSlYv7Jq</t>
  </si>
  <si>
    <t>https://twitter.com/realDonaldTrump/status/673982228163072000</t>
  </si>
  <si>
    <t>Just put out a very important policy statement on the extraordinary influx of hatred &amp; danger coming into our country. We must be vigilant!</t>
  </si>
  <si>
    <t>https://twitter.com/realDonaldTrump/status/673993417429524480</t>
  </si>
  <si>
    <t>Statement on Preventing Muslim Immigration: https://www.donaldjtrump.com/press-releases/donald-j.-trump-statement-on-preventing-muslim-immigration ‚Ä¶pic.twitter.com/d1dhaIs0S7</t>
  </si>
  <si>
    <t>https://twitter.com/realDonaldTrump/status/673996874781708288</t>
  </si>
  <si>
    <t>On my way to Charleston/Mount Pleasant, South Carolina. Big crowd. Look forward to it! # USSYorktownpic.twitter.com/1Z9Z4uDWaf</t>
  </si>
  <si>
    <t>https://twitter.com/realDonaldTrump/status/674010482123124737</t>
  </si>
  <si>
    <t>The main stream media wants to surrender constitutional rights -- I believe # ISIS needs to surrender!</t>
  </si>
  <si>
    <t>https://twitter.com/realDonaldTrump/status/674066482322649089</t>
  </si>
  <si>
    <t>Just released @ CNN Poll gives me a big 13 point lead in Iowa. Change your false story failing @ nytimes. Thank you Iowa!</t>
  </si>
  <si>
    <t>https://twitter.com/realDonaldTrump/status/674066628754210816</t>
  </si>
  <si>
    <t>Great video of tonights crowd reacting to my latest proposal in SC. # Trump2016 https://www.facebook.com/video.php?v=10156387656245725 ‚Ä¶pic.twitter.com/Ko0rypNsx8</t>
  </si>
  <si>
    <t>https://twitter.com/realDonaldTrump/status/674067021718355969</t>
  </si>
  <si>
    <t>" @ back2reason: @ realDonaldTrump Can't wait for President Trump to put things in order in US. We desperately need patriot with,finally,brains</t>
  </si>
  <si>
    <t>https://twitter.com/realDonaldTrump/status/674067370680279040</t>
  </si>
  <si>
    <t>" @ Truth_or_Rumor: @realArthurSpina @ realDonaldTrump Hey Hillary, America will feel much safer once you've failed to get into office."</t>
  </si>
  <si>
    <t>@ @realArthurSpina @</t>
  </si>
  <si>
    <t>https://twitter.com/realDonaldTrump/status/674067861820805120</t>
  </si>
  <si>
    <t>" @ LexingtonBobby: @ CLewandowski_ Today, "New Iowa poll finds Trump in the lead by double digits" http://hill.cm/6zRpe0Y # Trump16"</t>
  </si>
  <si>
    <t>https://twitter.com/realDonaldTrump/status/674068650912055296</t>
  </si>
  <si>
    <t>" @ ShellyPayne4328: @ WayneRoot @ realDonaldTrump Amen! Looking forward to a happy new year. It's been too long! # voteTrump2016"</t>
  </si>
  <si>
    <t>https://twitter.com/realDonaldTrump/status/674069045289816064</t>
  </si>
  <si>
    <t>" @ CharlesMarino8: @3DOT DonaldTrump preach it brother! First election I've been excited about in many many years. Since Reagan to be exact"</t>
  </si>
  <si>
    <t>@ @3DOT</t>
  </si>
  <si>
    <t>https://twitter.com/realDonaldTrump/status/674070230654676992</t>
  </si>
  <si>
    <t>" @ GeneMcGee6: @ realDonaldTrump @ seanhannity is so great towards you. Just doesn't like people on his show to bad mouth you. He is great ."</t>
  </si>
  <si>
    <t>https://twitter.com/realDonaldTrump/status/674071269248278528</t>
  </si>
  <si>
    <t>"@CRinQC: RT @ thehill: New Iowa poll finds . @ realDonaldTrump in the lead by double digits. http://hill.cm/6zRpe0Y pic.twitter.com/t6DSOopCXd</t>
  </si>
  <si>
    <t>@CRinQC @ @</t>
  </si>
  <si>
    <t>https://twitter.com/realDonaldTrump/status/674071761193984000</t>
  </si>
  <si>
    <t>" @ XGNRaging: @ realDonaldTrump I hope you become president!</t>
  </si>
  <si>
    <t>https://twitter.com/realDonaldTrump/status/674085654549131264</t>
  </si>
  <si>
    <t>Thank you for the support, South Carolina! # USSYorktown # MakeAmericaGreatAgain # Trump2016pic.twitter.com/n0Ph35qsKV</t>
  </si>
  <si>
    <t>https://twitter.com/realDonaldTrump/status/674233304682483712</t>
  </si>
  <si>
    <t>Just won IOWA @ CNN Poll BIG: Trump 33% Cruz 20% Rubio 11%, but @ WSJ reported "Cruz momentum" but nothing about the fact that I easily won!</t>
  </si>
  <si>
    <t>https://twitter.com/realDonaldTrump/status/674234492287123456</t>
  </si>
  <si>
    <t>I wish the @ WSJ Wall Street Journal had reported the just out @ CNN Iowa Poll correctly. I lead by a wide margin,13 points, going up big!</t>
  </si>
  <si>
    <t>https://twitter.com/realDonaldTrump/status/674240894950879232</t>
  </si>
  <si>
    <t>I am signing copies of my book CRIPPLED AMERICA. Order yours now--makes a great holiday gift! http://premierecollectibles.com/crippled-america/ ‚Ä¶ ‚Ä¶</t>
  </si>
  <si>
    <t>https://twitter.com/realDonaldTrump/status/674317248803307520</t>
  </si>
  <si>
    <t>A new poll indicates that 68% of my supporters would vote for me if I departed the GOP &amp; ran as an independent. https://www.facebook.com/DonaldTrump/posts/10156389951165725:0 ‚Ä¶</t>
  </si>
  <si>
    <t>https://twitter.com/realDonaldTrump/status/674330315373084672</t>
  </si>
  <si>
    <t>A very big poll is coming out at 6 PM in New Hampshire. Will be very interested in the results.</t>
  </si>
  <si>
    <t>https://twitter.com/realDonaldTrump/status/674338110264762369</t>
  </si>
  <si>
    <t>The legendary @ BarbaraJWalters will be asking me questions about the Presidential campaign on @ WNTonight at 6:30 PM.</t>
  </si>
  <si>
    <t>https://twitter.com/realDonaldTrump/status/674366424467533825</t>
  </si>
  <si>
    <t>Will be on @ ABC News tonight at 6:30. Interviewed by the legendary @ BarbaraJWalters! Enjoy</t>
  </si>
  <si>
    <t>https://twitter.com/realDonaldTrump/status/674370442908577796</t>
  </si>
  <si>
    <t>Great new poll from NH. Thank you! We need to keep this country safe! # Trump2016 https://www.facebook.com/DonaldTrump/posts/10156390698410725:0 ‚Ä¶pic.twitter.com/EAqHZ5ttmp</t>
  </si>
  <si>
    <t>https://twitter.com/realDonaldTrump/status/674381255933300736</t>
  </si>
  <si>
    <t>Prior to the end of the year, I will be traveling to Israel. I am very much looking forward to it.</t>
  </si>
  <si>
    <t>https://twitter.com/realDonaldTrump/status/674382044097449985</t>
  </si>
  <si>
    <t>Despite my great respect for King Abdullah II, I will not be visiting Jordan at this time. This is in response to the false @ AP report.</t>
  </si>
  <si>
    <t>https://twitter.com/realDonaldTrump/status/674422386620502016</t>
  </si>
  <si>
    <t>Our country is facing a major threat from radical Islamic terrorism. We better get very smart, and very tough, FAST, before it is too late!</t>
  </si>
  <si>
    <t>https://twitter.com/realDonaldTrump/status/674442309874921472</t>
  </si>
  <si>
    <t>Wow, what a day. So many foolish people that refuse to acknowledge the tremendous danger and uncertainty of certain people coming into U.S.</t>
  </si>
  <si>
    <t>https://twitter.com/realDonaldTrump/status/674443666455461889</t>
  </si>
  <si>
    <t>Great poll numbers just coming out of New Hampshire. BIG lead for "Trump" according to @ CNN!</t>
  </si>
  <si>
    <t>https://twitter.com/realDonaldTrump/status/674446382871265280</t>
  </si>
  <si>
    <t>" @ YitzySchwartz: @ CNN anyone who hates on Trump hates on America. We are a proud nation lacking a leader. Choose Trump to bring us"</t>
  </si>
  <si>
    <t>https://twitter.com/realDonaldTrump/status/674446622265376768</t>
  </si>
  <si>
    <t>" @ USAforDJTRUMP: @ realDonaldTrump @ CNN Mr. Trump, you need to get some rest. We need you to stay healthy so that you can be our President!"</t>
  </si>
  <si>
    <t>https://twitter.com/realDonaldTrump/status/674560648790089728</t>
  </si>
  <si>
    <t>The failing @ nytimes does not mention the new @ CNN Poll that has me leading Iowa by a massive 13 points - I am at 33%. Maggie Haberman, sad!</t>
  </si>
  <si>
    <t>https://twitter.com/realDonaldTrump/status/674577809877147648</t>
  </si>
  <si>
    <t>The last person corrupt Hillary Clinton wants to run against is Donald J. Trump. I'll end up beating her in every state. New Fox Poll-Trump!</t>
  </si>
  <si>
    <t>https://twitter.com/realDonaldTrump/status/674578580681134080</t>
  </si>
  <si>
    <t>Hillary Clinton does not have the STRENGTH or STAMINA to be President. We need strong and super smart for our next leader - or trouble!</t>
  </si>
  <si>
    <t>https://twitter.com/realDonaldTrump/status/674578805906931712</t>
  </si>
  <si>
    <t>" @ ray_aub: @ nytimes @ CNN People forget the policies of leaders like @ JebBush allowed 9/11 killers to immigrate, drive, &amp; pilot planes"</t>
  </si>
  <si>
    <t>https://twitter.com/realDonaldTrump/status/674578928741257216</t>
  </si>
  <si>
    <t>"@ssheaver: @ realDonaldTrump @ nytimes @ CNN pic.twitter.com/QrsEZy8U3e" Wow!</t>
  </si>
  <si>
    <t>@ssheaver @ @ @</t>
  </si>
  <si>
    <t>https://twitter.com/realDonaldTrump/status/674579252956815360</t>
  </si>
  <si>
    <t>" @ mysteriousLoser: @ realDonaldTrump did you hear the mayor nutter of philadelphias comments towards you? Ignorance" Yes, he is a crude dope!</t>
  </si>
  <si>
    <t>https://twitter.com/realDonaldTrump/status/674587800835092480</t>
  </si>
  <si>
    <t>I told you @ TIME Magazine would never pick me as person of the year despite being the big favorite They picked person who is ruining Germany</t>
  </si>
  <si>
    <t>https://twitter.com/realDonaldTrump/status/674610092344496128</t>
  </si>
  <si>
    <t>"Rupert Murdoch Defends Trump: 'Complete Refugee Pause' Makes Sense' "http://www.breitbart.com/big-government/2015/12/08/rupert-murdoch-defends-trump-complete-refugee-pause-makes-sense/ ‚Ä¶</t>
  </si>
  <si>
    <t>https://twitter.com/realDonaldTrump/status/674617775697055744</t>
  </si>
  <si>
    <t>I am signing copies of my book CRIPPLED AMERICA. Makes a great holiday gift. Order yours now! http://premierecollectibles.com/crippled-america/ ‚Ä¶ ‚Ä¶ ‚Ä¶</t>
  </si>
  <si>
    <t>https://twitter.com/realDonaldTrump/status/674619869967593472</t>
  </si>
  <si>
    <t>. @ Mayor_Nutter of Philadelphia, who is doing a terrible job, should be ashamed for using such a disgusting word in referring to me.Low life!</t>
  </si>
  <si>
    <t>https://twitter.com/realDonaldTrump/status/674622875521974272</t>
  </si>
  <si>
    <t>Thank you, Piers, they don't know what they're getting into.https://twitter.com/piersmorgan/status/674621112131723264 ‚Ä¶</t>
  </si>
  <si>
    <t>https://twitter.com/realDonaldTrump/status/674661340452114432</t>
  </si>
  <si>
    <t>Thank you @ JebBush- you finally get it! https://www.instagram.com/p/_FN2L3GhZi/</t>
  </si>
  <si>
    <t>https://twitter.com/realDonaldTrump/status/674670225925763074</t>
  </si>
  <si>
    <t>The police in London say I‚Äôm right. Major article in Daily Mail. ‚ÄúWe can‚Äôt wear uniform in our own cars.‚Äùhttp://www.dailymail.co.uk/news/article-3352406/Scotland-Yard-mocks-Trump-s-claims-London-police-terrified-Muslim-areas-officers-claim-tycoon-RIGHT.html ‚Ä¶</t>
  </si>
  <si>
    <t>https://twitter.com/realDonaldTrump/status/674688436863950848</t>
  </si>
  <si>
    <t>" Haim Saban: Hillary Clinton‚Äôs Top Hollywood Donor Demands Racial Profiling of Muslims"http://www.breitbart.com/big-hollywood/2015/11/19/haim-saban-hillary-clintons-top-hollywood-donor-demands-racial-profiling-of-muslims/ ‚Ä¶</t>
  </si>
  <si>
    <t>https://twitter.com/realDonaldTrump/status/674690302054146050</t>
  </si>
  <si>
    <t>"Carter Banned Iranians From Coming To U.S. During Hostage Crisis" http://www.frontpagemag.com/point/261062/carter-banned-iranians-coming-us-during-hostage-daniel-greenfield#.VmhR32WQSsc.facebook ‚Ä¶</t>
  </si>
  <si>
    <t>https://twitter.com/realDonaldTrump/status/674737158108946432</t>
  </si>
  <si>
    <t>I am interviewed on the @ oreillyfactor tonight at 8:00. Then at 10:00, I am interviewed by @ donlemon on @ CNN. Enjoy!</t>
  </si>
  <si>
    <t>https://twitter.com/realDonaldTrump/status/674737483452686336</t>
  </si>
  <si>
    <t>Thank you for all of your support, South Carolina! # Trump2016pic.twitter.com/JWFE5tDg50</t>
  </si>
  <si>
    <t>https://twitter.com/realDonaldTrump/status/674772697113567233</t>
  </si>
  <si>
    <t>. @ donlemon on @ CNN at 10:00 P.M.</t>
  </si>
  <si>
    <t>https://twitter.com/realDonaldTrump/status/674774413095673856</t>
  </si>
  <si>
    <t>. @ secupp, who can't believe that her candidate has bombed so badly, is one of the dumber pundits on T.V. Hard to watch, zero talent! @ CNN</t>
  </si>
  <si>
    <t>https://twitter.com/realDonaldTrump/status/674777043163332608</t>
  </si>
  <si>
    <t>Why does @ CNN bore their audience with people like @ secupp, a totally biased loser who doesn't have a clue. I hear she will soon be gone!</t>
  </si>
  <si>
    <t>https://twitter.com/realDonaldTrump/status/674787737979985920</t>
  </si>
  <si>
    <t>Great leaders listen to and support law enforcement officials. Police discuss no-go areas: https://www.facebook.com/DonaldTrump/posts/10156395027595725 ‚Ä¶pic.twitter.com/VmkTnHcwto</t>
  </si>
  <si>
    <t>https://twitter.com/realDonaldTrump/status/674789817826324480</t>
  </si>
  <si>
    <t>Thank you @ oreillyfactor for your wonderful editorial as to why I should have been @ TIME Magazine's Person of the Year. You should run Time!</t>
  </si>
  <si>
    <t>https://twitter.com/realDonaldTrump/status/674792293862408192</t>
  </si>
  <si>
    <t>" @ michaelUrso2: Mr Trump did you deny Megyn Kelly. What is her issue! I used to like her. Can't stand her now. Very little talent! @ FoxNews</t>
  </si>
  <si>
    <t>https://twitter.com/realDonaldTrump/status/674795406480535552</t>
  </si>
  <si>
    <t>" @ Ajdx4Sdesq: @ CNN @ donlemon @ realDonaldTrump this is the best interview so far. Honest, well reasoned and without all the name calling.</t>
  </si>
  <si>
    <t>https://twitter.com/realDonaldTrump/status/674803728269053952</t>
  </si>
  <si>
    <t>" @ MisterGoldiloxx: @ michaelUrso2 @ FoxNews Megyn clearly was out to make a bigger name for herself and struck first blow. # ItIsntAboutHer"</t>
  </si>
  <si>
    <t>https://twitter.com/realDonaldTrump/status/674803821651083264</t>
  </si>
  <si>
    <t>" @ TheCarCzarsPage: @ TeaPartyCat You're a funny guy! Vote: @ realDonaldTrump pic.twitter.com/RltPmxcifL"</t>
  </si>
  <si>
    <t>https://twitter.com/realDonaldTrump/status/674804715591483393</t>
  </si>
  <si>
    <t>Great interview tonight @ donlemon - very professionally done. @ CNN</t>
  </si>
  <si>
    <t>https://twitter.com/realDonaldTrump/status/674805096732098560</t>
  </si>
  <si>
    <t>" @ QuinnLisaq: @ CNN @ donlemon . The people do not care what politician said about Trump . We still support him all the way"</t>
  </si>
  <si>
    <t>https://twitter.com/realDonaldTrump/status/674806914904137729</t>
  </si>
  <si>
    <t>Weak and totally conflicted people like @ TheRickWilson shouldn't be allowed on television unless given an I.Q. test. Dumb as a rock! @ CNN</t>
  </si>
  <si>
    <t>https://twitter.com/realDonaldTrump/status/674807249324371970</t>
  </si>
  <si>
    <t>" @ jimparkey: @ realDonaldTrump @ donlemon @ CNN great interview! Speaking calmly but carrying a heavy stick!" Thank you!</t>
  </si>
  <si>
    <t>https://twitter.com/realDonaldTrump/status/674812864834772993</t>
  </si>
  <si>
    <t>. @ Megynkelly spent a big part of her show talking about other shows spending so much time on me. Really weird, she's being driven crazy!</t>
  </si>
  <si>
    <t>https://twitter.com/realDonaldTrump/status/674917524597825536</t>
  </si>
  <si>
    <t>Wow, my poll numbers have just been announced and have gone through the roof!</t>
  </si>
  <si>
    <t>https://twitter.com/realDonaldTrump/status/674919175681400832</t>
  </si>
  <si>
    <t>I will be interviewed on @ foxandfriends this morning at 7:30. So much to talk about!</t>
  </si>
  <si>
    <t>https://twitter.com/realDonaldTrump/status/674921565717438464</t>
  </si>
  <si>
    <t>Our VISA system is broken, like so much else in our country. We better get it fixed really fast. MAKE AMERICA GREAT AGAIN!</t>
  </si>
  <si>
    <t>https://twitter.com/realDonaldTrump/status/674924540347195392</t>
  </si>
  <si>
    <t>I have decided to postpone my trip to Israel and to schedule my meeting with @ Netanyahu at a later date after I become President of the U.S.</t>
  </si>
  <si>
    <t>https://twitter.com/realDonaldTrump/status/674934005725331456</t>
  </si>
  <si>
    <t>The United Kingdom is trying hard to disguise their massive Muslim problem. Everybody is wise to what is happening, very sad! Be honest.</t>
  </si>
  <si>
    <t>https://twitter.com/realDonaldTrump/status/674936832010887168</t>
  </si>
  <si>
    <t>Thank you to respected columnist Katie Hopkins of Daily http://Mail.com for her powerful writing on the U.K.'s Muslim problems.</t>
  </si>
  <si>
    <t>https://twitter.com/realDonaldTrump/status/674938181918269441</t>
  </si>
  <si>
    <t>The politicians of the U.K. should watch Katie Hopkins of Daily http://Mail.com on @ FoxNews. Many people in the U.K. agree with me!</t>
  </si>
  <si>
    <t>https://twitter.com/realDonaldTrump/status/674978395718033414</t>
  </si>
  <si>
    <t>I am signing copies of my book CRIPPLED AMERICA. Order yours now--makes a great holiday gift! http://premierecollectibles.com/crippled-america/ ‚Ä¶ ‚Ä¶ ‚Ä¶</t>
  </si>
  <si>
    <t>https://twitter.com/realDonaldTrump/status/675006876204027905</t>
  </si>
  <si>
    <t>Thank you for your support! Being # PoliticallyCorrect will NOT # MakeAmericaGreatAgain! https://www.facebook.com/DonaldTrump/posts/10156396313845725:0 ‚Ä¶pic.twitter.com/yOJTHcSPJo</t>
  </si>
  <si>
    <t>https://twitter.com/realDonaldTrump/status/675010496723083265</t>
  </si>
  <si>
    <t>Dummy @ KarlRove continues to make and write false statements. He still thinks Romney won--he should get a life!</t>
  </si>
  <si>
    <t>https://twitter.com/realDonaldTrump/status/675011172496723968</t>
  </si>
  <si>
    <t>Establishment flunky @ KarlRove is going crazy with the just released CBS poll that has me way ahead. New Fox poll has me beating Hillary.</t>
  </si>
  <si>
    <t>https://twitter.com/realDonaldTrump/status/675034063447662592</t>
  </si>
  <si>
    <t>"Why Franklin Graham says Donald Trump is right about stopping Muslim immigration"https://www.washingtonpost.com/news/acts-of-faith/wp/2015/12/10/why-franklin-graham-says-donald-trump-is-right-about-stopping-muslim-immigration/ ‚Ä¶</t>
  </si>
  <si>
    <t>https://twitter.com/realDonaldTrump/status/675120470346358784</t>
  </si>
  <si>
    <t>An honor to be endorsed by the New England Police Benevolent Association. Thank you! https://www.facebook.com/DonaldTrump/posts/10156398335585725:0 ‚Ä¶pic.twitter.com/JrjHyLRkD6</t>
  </si>
  <si>
    <t>https://twitter.com/realDonaldTrump/status/675120752941772801</t>
  </si>
  <si>
    <t>Thank you to @ Franklin_Graham. I have always appreciated your courage, but now more so than ever!</t>
  </si>
  <si>
    <t>https://twitter.com/realDonaldTrump/status/675123192864899072</t>
  </si>
  <si>
    <t>In Britain, more Muslims join ISIS than join the British army.http://www.nationalreview.com/article/428146/more-than-few-islamic-extremists?utm_campaign=trueAnthem%3A+Trending+Content&amp;utm_content=5667aeff04d3016bf289ee1e&amp;utm_medium=trueAnthem&amp;utm_source=twitter ‚Ä¶</t>
  </si>
  <si>
    <t>https://twitter.com/realDonaldTrump/status/675125408803774464</t>
  </si>
  <si>
    <t>Respected Morning Consult poll just out. I lead all Republicans and beat Hillary head to head by a wide margin- 45 to 40!</t>
  </si>
  <si>
    <t>https://twitter.com/realDonaldTrump/status/675162827796148230</t>
  </si>
  <si>
    <t>" @ edwards_cristy: @ realDonaldTrump I hope that you will be the next POTUS."</t>
  </si>
  <si>
    <t>https://twitter.com/realDonaldTrump/status/675172753939562496</t>
  </si>
  <si>
    <t>" @ FoxNews: @ FrankLuntz: Time for the Republican establishment to accept the fact that Trump is not only a viable candidate, but lead is real</t>
  </si>
  <si>
    <t>https://twitter.com/realDonaldTrump/status/675173006231117825</t>
  </si>
  <si>
    <t>" @ FoxNewsInsider: . @ FrankLuntz Explains Why @ realDonaldTrump Has Plenty of Staying Power @ seanhannity # Hannity</t>
  </si>
  <si>
    <t>https://twitter.com/realDonaldTrump/status/675174167591985152</t>
  </si>
  <si>
    <t>. @ BernardGoldberg was not good tonight on @ oreillyfactor. He just doesn't know about winning! But he is a nice guy.</t>
  </si>
  <si>
    <t>https://twitter.com/realDonaldTrump/status/675277557168779264</t>
  </si>
  <si>
    <t>Great evening last night in New Hampshire. Got the endorsement from the New England Police Union - big territory, great people! Thank you.</t>
  </si>
  <si>
    <t>https://twitter.com/realDonaldTrump/status/675295251515445248</t>
  </si>
  <si>
    <t>. @ Morning_Joe is so off on Iowa, which I am leading big in new @ CNN poll. I will win Iowa. Also, I beat Hillary easily!</t>
  </si>
  <si>
    <t>https://twitter.com/realDonaldTrump/status/675296416529534976</t>
  </si>
  <si>
    <t>Looks like @ tedcruz is getting ready to attack. I am leading by so much he must. I hope so, he will fall like all others. Will be easy!</t>
  </si>
  <si>
    <t>https://twitter.com/realDonaldTrump/status/675297372642148352</t>
  </si>
  <si>
    <t>. @ tedcruz should not make statements behind closed doors to his bosses, he should bring them out into the open - more fun that way!</t>
  </si>
  <si>
    <t>https://twitter.com/realDonaldTrump/status/675298842200440832</t>
  </si>
  <si>
    <t>. @ Morning_Joe just went off the rails. I will beat Hillary easily - she does not want to run against me. I am tuning them out, waste of time</t>
  </si>
  <si>
    <t>https://twitter.com/realDonaldTrump/status/675300062403108864</t>
  </si>
  <si>
    <t>. @ chucktodd is a nice guy , but just hopeless. He knows so little about politics and, in particular, winning! I fixed his rating problem.</t>
  </si>
  <si>
    <t>https://twitter.com/realDonaldTrump/status/675403252209422336</t>
  </si>
  <si>
    <t>Our spectacular ballroom under construction at the great Turnberry resort in Scotland. https://www.instagram.com/p/_Kfs_RmhcC/</t>
  </si>
  <si>
    <t>https://twitter.com/realDonaldTrump/status/675417305862569985</t>
  </si>
  <si>
    <t>Great news in Georgia! The just out Landmark poll shows me in first with 43%! Wow. https://www.facebook.com/DonaldTrump/posts/10156401840540725:0 ‚Ä¶pic.twitter.com/UZ03GJDvOV</t>
  </si>
  <si>
    <t>https://twitter.com/realDonaldTrump/status/675418949547384832</t>
  </si>
  <si>
    <t>Never get good #'s from failing Des Moines Register/Bloomberg. I think something's going on w/them. Up 13 in IA according to respected CNN.</t>
  </si>
  <si>
    <t>https://twitter.com/realDonaldTrump/status/675429342034403328</t>
  </si>
  <si>
    <t>Tom Ridge should be focused on trying to bring the party together rather than ripping it apart w/ your faulty thought process. I will win!</t>
  </si>
  <si>
    <t>https://twitter.com/realDonaldTrump/status/675432232492916736</t>
  </si>
  <si>
    <t>Tom Ridge is a failed 'Bushy' &amp; PA Governor. Him &amp; his friend @ KarlRove shouldn't be allowed to do their bias commentary- nobody listens!</t>
  </si>
  <si>
    <t>https://twitter.com/realDonaldTrump/status/675440875820969984</t>
  </si>
  <si>
    <t>I will not let you down! # Trump2016 # MakeAmericaGreatAgain https://www.facebook.com/video.php?v=10156402109300725 ‚Ä¶pic.twitter.com/IKXGxoi0lA</t>
  </si>
  <si>
    <t>https://twitter.com/realDonaldTrump/status/675462574922702848</t>
  </si>
  <si>
    <t>Thank you! We are at 35% in new Reuters poll with #2 coming in at 12%. Time to # MakeAmericaGreatAgain! # Trump2016http://mobile.reuters.com/article/idUSKBN0TU2ME20151211?feedType=RSS&amp;feedName=topNews&amp;utm_source=twitter ‚Ä¶</t>
  </si>
  <si>
    <t>#2 # #</t>
  </si>
  <si>
    <t>https://twitter.com/realDonaldTrump/status/675517162115743744</t>
  </si>
  <si>
    <t>Thank you @ SeanHannity &amp; @ BoDiet! # MakeAmericaGreatAgain</t>
  </si>
  <si>
    <t>https://twitter.com/realDonaldTrump/status/675523728055410689</t>
  </si>
  <si>
    <t>Dopey Prince @ Alwaleed_Talal wants to control our U.S. politicians with daddy‚Äôs money. Can‚Äôt do it when I get elected. # Trump2016</t>
  </si>
  <si>
    <t>https://twitter.com/realDonaldTrump/status/675527424604569601</t>
  </si>
  <si>
    <t>. @ MonicaCrowley you were great with @ SeanHannity on @ FoxNews tonight. Thank you for your kind words. We will keep Americans safe.</t>
  </si>
  <si>
    <t>https://twitter.com/realDonaldTrump/status/675531108356870144</t>
  </si>
  <si>
    <t>I had a great time in Des Moines, Iowa tonight! Thank you for all of the support. # Trump2016 https://www.facebook.com/DonaldTrump/posts/10156403206355725:0 ‚Ä¶pic.twitter.com/2HdnA6snnz</t>
  </si>
  <si>
    <t>https://twitter.com/realDonaldTrump/status/675539497522700288</t>
  </si>
  <si>
    <t>Just got back from Iowa, great people!</t>
  </si>
  <si>
    <t>https://twitter.com/realDonaldTrump/status/675566083814899712</t>
  </si>
  <si>
    <t>" @ ComatoseJeb: I will follow @ realDonaldTrump all the way to # victory # MakeAmericaGreatAgain https://twitter.com/realdonaldtrump/status/674317248803307520 ‚Ä¶"</t>
  </si>
  <si>
    <t>https://twitter.com/realDonaldTrump/status/675633579691479040</t>
  </si>
  <si>
    <t>" @ theblaze: Donald Trump unleashes verbal assault on "nice guy" Ted Cruz: http://www.theblaze.com/stories/2015/12/12/donald-trump-unleashes-verbal-assault-on-nice-guy-ted-cruz/ ‚Ä¶ pic.twitter.com/tQOgTwrEbL"</t>
  </si>
  <si>
    <t>https://twitter.com/realDonaldTrump/status/675633951709519872</t>
  </si>
  <si>
    <t>" @ Keeblerqueen: @ realDonaldTrump Good Lord ... Donald.. Your following went up so much lately ... Crazy love for you and what you stand for!</t>
  </si>
  <si>
    <t>https://twitter.com/realDonaldTrump/status/675637288303464449</t>
  </si>
  <si>
    <t>" @ JenniferJJacobs: Trump says he was establishment. "I backed McCain he lost. I backed Romney he lost. This time I'm doing it myself.</t>
  </si>
  <si>
    <t>https://twitter.com/realDonaldTrump/status/675637591006420992</t>
  </si>
  <si>
    <t>" @ JenniferJJacobs: Iowa's RNC committeewoman Tamara Scott praises Trump and asks why the RNC would not be thrilled with his candidacy.</t>
  </si>
  <si>
    <t>https://twitter.com/realDonaldTrump/status/675638235197005824</t>
  </si>
  <si>
    <t>" @ JenniferJJacobs: Trump: "Protect the 2nd amendment...And by the way we‚Äôre going to be saying Merry Christmas again." Iowa crowd LOVES it."</t>
  </si>
  <si>
    <t>https://twitter.com/realDonaldTrump/status/675643039780589568</t>
  </si>
  <si>
    <t>. @ loudobbsnews did a fantastic interview with syndicated columnist Michelle Malkin. Congrats to both!</t>
  </si>
  <si>
    <t>https://twitter.com/realDonaldTrump/status/675643386355916800</t>
  </si>
  <si>
    <t>I will be interviewed on @ foxandfriends at 8:00 A.M. So much to talk about!</t>
  </si>
  <si>
    <t>https://twitter.com/realDonaldTrump/status/675690073061392384</t>
  </si>
  <si>
    <t>Thank you! # Trump2016 https://www.facebook.com/DonaldTrump/posts/10156403687515725:0 ‚Ä¶pic.twitter.com/ENjJkTEQIJ</t>
  </si>
  <si>
    <t>https://twitter.com/realDonaldTrump/status/675691481575923713</t>
  </si>
  <si>
    <t>. @ Franklin_Graham, so many people have tweeted about your amazing words to me, thank you! Heading to big crowd in South Carolina!</t>
  </si>
  <si>
    <t>https://twitter.com/realDonaldTrump/status/675692032380289025</t>
  </si>
  <si>
    <t>Getting the support of @ DanaWhite of UFC means a lot. A total winner, who has done an amazing job. Just ordered his fight to watch tonight!</t>
  </si>
  <si>
    <t>https://twitter.com/realDonaldTrump/status/675755354429460485</t>
  </si>
  <si>
    <t>John Podesta says nominee will be Cruz b/c last person Hillary wants to face is Trump! Use your head folks! 46-41!pic.twitter.com/K2XzwZygYk</t>
  </si>
  <si>
    <t>https://twitter.com/realDonaldTrump/status/675756151322058753</t>
  </si>
  <si>
    <t>Reports say # ISIS now has a passport machine to have its believers infiltrate our country. I told you so.http://www.cnn.com/2015/12/11/politics/isis-passports/ ‚Ä¶</t>
  </si>
  <si>
    <t>https://twitter.com/realDonaldTrump/status/675757322807975936</t>
  </si>
  <si>
    <t>A great afternoon. Thank you South Carolina! # MakeAmericaGreatAgain # Trump2016 https://www.facebook.com/DonaldTrump/posts/10156405353795725:0 ‚Ä¶pic.twitter.com/EtpzrfChMZ</t>
  </si>
  <si>
    <t>https://twitter.com/realDonaldTrump/status/675795067035107328</t>
  </si>
  <si>
    <t>Thank you General. # Trump2016pic.twitter.com/FCrYNoqYTb</t>
  </si>
  <si>
    <t>https://twitter.com/realDonaldTrump/status/675811518508847104</t>
  </si>
  <si>
    <t>New CNN Iowa poll --- Trump 33, Cruz 20. Everyone else way down! Don't trust Des Moines Register poll- biased towards Trump!</t>
  </si>
  <si>
    <t>https://twitter.com/realDonaldTrump/status/675827465353306112</t>
  </si>
  <si>
    <t>I will be on CNN's - State of the Union tomorrow morning at 9amE. https://www.facebook.com/DonaldTrump/posts/10156406326945725:0 ‚Ä¶pic.twitter.com/svQQhAHBow</t>
  </si>
  <si>
    <t>https://twitter.com/realDonaldTrump/status/675902321482727424</t>
  </si>
  <si>
    <t>I will be interviewed on @ jaketapper @ CNN at 9:00 A.M. and Fox News Sunday with Chris Wallace at 10:O0 A.M. CNN Iowa Poll -13 point lead!</t>
  </si>
  <si>
    <t>https://twitter.com/realDonaldTrump/status/675903541542838272</t>
  </si>
  <si>
    <t>" @ ofccadjust: @ realDonaldTrump @ jaketapper @ CNN DVR SET!"</t>
  </si>
  <si>
    <t>https://twitter.com/realDonaldTrump/status/675903795218538497</t>
  </si>
  <si>
    <t>" @ Latinos4Trump16: @ realDonaldTrump @ jaketapper @ CNN I'll be watching "</t>
  </si>
  <si>
    <t>https://twitter.com/realDonaldTrump/status/675903932292575234</t>
  </si>
  <si>
    <t>" @ EveWicked: @ realDonaldTrump @ jaketapper @ CNN love you Trump! Please # MakeAmericaGreatAgain"</t>
  </si>
  <si>
    <t>https://twitter.com/realDonaldTrump/status/675907296795484161</t>
  </si>
  <si>
    <t>" @ LoriPatriot: http://youtu.be/86zeY8VIatA Son Don Jr. on Fox says Sr. more concerned about the 'safety of Americans' than 'offending people'"</t>
  </si>
  <si>
    <t>https://twitter.com/realDonaldTrump/status/675910224855855104</t>
  </si>
  <si>
    <t>Something must be done with dopey @ KarlRove - he is pushing Republicans down the same old path of defeat. Don't fall for it, Karl is a loser</t>
  </si>
  <si>
    <t>https://twitter.com/realDonaldTrump/status/675932562523594753</t>
  </si>
  <si>
    <t>" @ Michael2014abc: @ Alwaleed_Talal @ realDonaldTrump Has your country, Saudi Arabia, taken ANY of the Syrian refugees? If not, why not?"</t>
  </si>
  <si>
    <t>https://twitter.com/realDonaldTrump/status/676018460250537984</t>
  </si>
  <si>
    <t>. @ Peggynoonannyc Interesting article, but I will beat Hillary easily. People that have given up on the system will come out to vote for me!</t>
  </si>
  <si>
    <t>https://twitter.com/realDonaldTrump/status/676019767401127936</t>
  </si>
  <si>
    <t>. @ Peggynoonannyc An election between Hillary and myself will be the biggest voter turnout in U.S. history. Just like the debates 24 M vs 2M.</t>
  </si>
  <si>
    <t>https://twitter.com/realDonaldTrump/status/676020786705137664</t>
  </si>
  <si>
    <t>. @ CNN @ jaketapper at 9:00 A.M.</t>
  </si>
  <si>
    <t>https://twitter.com/realDonaldTrump/status/676024767141515264</t>
  </si>
  <si>
    <t># MakeAmericaGreatAgain # Trump2016 https://www.facebook.com/DonaldTrump/posts/10156407894785725 ‚Ä¶pic.twitter.com/iWcW5kfI9i</t>
  </si>
  <si>
    <t>https://twitter.com/realDonaldTrump/status/676028565494874113</t>
  </si>
  <si>
    <t>Chris Wallace @ fox at 10:00 A.M.</t>
  </si>
  <si>
    <t>https://twitter.com/realDonaldTrump/status/676028738199527424</t>
  </si>
  <si>
    <t>" @ mikepetrella17: @ Peggynoonannyc I agree with Trump. Record turnouts . There's a lot of potential voters that Trump is tapping into.</t>
  </si>
  <si>
    <t>https://twitter.com/realDonaldTrump/status/676028931292725248</t>
  </si>
  <si>
    <t>"@khoges34: # MakeAmericaGreatAgain # Trump2016 @ realDonaldTrump"</t>
  </si>
  <si>
    <t>@khoges34 @</t>
  </si>
  <si>
    <t>https://twitter.com/realDonaldTrump/status/676029050536796160</t>
  </si>
  <si>
    <t>" @ StraightHand: @ realDonaldTrump I'd pay to watch that - The Donald vs Hillary" Get ready!</t>
  </si>
  <si>
    <t>https://twitter.com/realDonaldTrump/status/676029412811345920</t>
  </si>
  <si>
    <t>" @ rosemarylowe105: @ShahKourosh @ SpacemanChris @ realDonaldTrump That is why we don't need a politician to be the next president."</t>
  </si>
  <si>
    <t>@ @ShahKourosh @ @</t>
  </si>
  <si>
    <t>https://twitter.com/realDonaldTrump/status/676029756287119360</t>
  </si>
  <si>
    <t>" @ JPMORGAN2016: @ realDonaldTrump @ Peggynoonannyc TRUMP IS WINNING BY SO MUCH MORE, IT'S NEAR 60% NATIONALLY. THEY ARE ALL BIASED POLLS!!!!"</t>
  </si>
  <si>
    <t>https://twitter.com/realDonaldTrump/status/676030553716613122</t>
  </si>
  <si>
    <t>" @ Yoel_NY: @ realDonaldTrump @ Peggynoonannyc As a democrat I have to say, since Hillary is the front-runner, I will choose Trump."</t>
  </si>
  <si>
    <t>https://twitter.com/realDonaldTrump/status/676030743609520128</t>
  </si>
  <si>
    <t>" @ dragonian3333: @ DanScavino @ seanhannity CRUZ doesn't do anything about ILLEGALS and "REFUGEES" invading Texas. https://twitter.com/javahed/status/675440098423386113 ‚Ä¶"</t>
  </si>
  <si>
    <t>https://twitter.com/realDonaldTrump/status/676076928382722048</t>
  </si>
  <si>
    <t>People that have read it tell me that @ KarlRove book is terrible (and boring). Save your money! @ FoxNews should can him, no credibility!</t>
  </si>
  <si>
    <t>https://twitter.com/realDonaldTrump/status/676089401219358720</t>
  </si>
  <si>
    <t>. @ danawhite Great job last night - very exciting! You have come a long way from those difficult early days, I am proud of you.</t>
  </si>
  <si>
    <t>https://twitter.com/realDonaldTrump/status/676092113084407808</t>
  </si>
  <si>
    <t>" @ BernieSanders: ABC News spent 81 minutes on Donald Trump and only 20 seconds on our campaign. That's because @ ABC is smart!</t>
  </si>
  <si>
    <t>https://twitter.com/realDonaldTrump/status/676093580365156352</t>
  </si>
  <si>
    <t>A very good NBC/Wall Street Journal Poll was just released wherein I went up from last month and am in the lead. Nice!</t>
  </si>
  <si>
    <t>https://twitter.com/realDonaldTrump/status/676156511039590400</t>
  </si>
  <si>
    <t>Many think that the Championship Course at Turnberry, home of The Duel In The Sun, will be the worlds best after the renovation.</t>
  </si>
  <si>
    <t>https://twitter.com/realDonaldTrump/status/676159853681856512</t>
  </si>
  <si>
    <t>" @ VYlvisaker: @ AnnCoulter TRUMP HAS STAMINA, HE IS WORKING HARDER THAN ANY OTHER CANDIDATE. He REALLY loves AMERICA . He deserves to win."</t>
  </si>
  <si>
    <t>https://twitter.com/realDonaldTrump/status/676163425291116544</t>
  </si>
  <si>
    <t>"@schnoepoe: @ foxnews I find myself more and more drawn to CNN for fairness regarding @ realDonaldTrump" The Fox News Sunday pundits a joke!</t>
  </si>
  <si>
    <t>@schnoepoe @ @</t>
  </si>
  <si>
    <t>https://twitter.com/realDonaldTrump/status/676164195168206849</t>
  </si>
  <si>
    <t>" @ TheProdigy3D: Everyone vote for @ realDonaldTrump and no he did not pay me for this endorsement."</t>
  </si>
  <si>
    <t>https://twitter.com/realDonaldTrump/status/676165531695783936</t>
  </si>
  <si>
    <t>I did interview with Chris Wallace of @ FoxNews in order to be fair. He then puts on Rove, Lane and Will, three Trump bashers, to discuss.</t>
  </si>
  <si>
    <t>https://twitter.com/realDonaldTrump/status/676167468780412929</t>
  </si>
  <si>
    <t>I was disappointed that Ted Cruz would speak behind my back, get caught, and then deny it. Well, welcome to the wonderful world of politics!</t>
  </si>
  <si>
    <t>https://twitter.com/realDonaldTrump/status/676167713845194752</t>
  </si>
  <si>
    <t>" @ energy43: @schnoepoe @ FoxNews Not so much fairness as it is about ratings . Megan Kellys hate nightly of Trump is turn-off for FOX"</t>
  </si>
  <si>
    <t>@ @schnoepoe @</t>
  </si>
  <si>
    <t>https://twitter.com/realDonaldTrump/status/676168570049601538</t>
  </si>
  <si>
    <t>" @ 1rdgreenberg: @ FoxNews That's why, after your interview, I couldn't watch the panel discussion, which is usually my favorite segment."</t>
  </si>
  <si>
    <t>https://twitter.com/realDonaldTrump/status/676172797475995648</t>
  </si>
  <si>
    <t>" @ JPMORGAN2016: TRUMP NEEDS HIS OWN POLL A REAL POLL, IN EVERY STATE. THESE POLLS ARE SO RIDICULOUS.THE MEDIA WILL ONLY GET WORSE FROM HERE"</t>
  </si>
  <si>
    <t>https://twitter.com/realDonaldTrump/status/676173190440353796</t>
  </si>
  <si>
    <t>" @ trumpisawinner: .You're the real deal. For my money, tedcruz just doesn't cut the mustard. Go Trump! # DonaldTrump # THEDonald"</t>
  </si>
  <si>
    <t>https://twitter.com/realDonaldTrump/status/676173501196345344</t>
  </si>
  <si>
    <t>"@LesgartCPA: @ jaketapper @ realDonaldTrump Problem is I never watched you until Trump started giving you interviews and ratings on CNN."</t>
  </si>
  <si>
    <t>@LesgartCPA @ @</t>
  </si>
  <si>
    <t>https://twitter.com/realDonaldTrump/status/676174398253068289</t>
  </si>
  <si>
    <t>" @ ajodom60: @ FoxNews and as far as that low-info voter base goes, I have an IQ of 132. So much for that theory. # MakeAmericaGreatAgain"</t>
  </si>
  <si>
    <t>https://twitter.com/realDonaldTrump/status/676198180757852160</t>
  </si>
  <si>
    <t>People have got to stop working to be so politically correct and focus all of their energy on finding solutions to very complex problems!</t>
  </si>
  <si>
    <t>https://twitter.com/realDonaldTrump/status/676233511720910849</t>
  </si>
  <si>
    <t>" @ Barbara_NC: Trump did not need 2acquire wealth &amp; power, owes nothing to anyone. Candidates owe their backers pic.twitter.com/B1x6ImsWzU"</t>
  </si>
  <si>
    <t>https://twitter.com/realDonaldTrump/status/676234546644406273</t>
  </si>
  <si>
    <t>" @ suzost: UFC President Dana White Endorses Donald Trump [VIDEO] http://dailycaller.com/2015/12/11/ufc-president-dana-white-endorses-donald-trump-video/ ‚Ä¶ via @ dailycaller" Love this from a real winner!</t>
  </si>
  <si>
    <t>https://twitter.com/realDonaldTrump/status/676279366184247298</t>
  </si>
  <si>
    <t>Why doesn't @ FoxNews quote the new Iowa @ CNN Poll where I have a 33% to 20% lead over Ted Cruz and all others. Think about it!</t>
  </si>
  <si>
    <t>https://twitter.com/realDonaldTrump/status/676426648355512320</t>
  </si>
  <si>
    <t>EXCLUSIVE: Newt Gingrich: ‚ÄòThe Country Is in Rebellion,‚Äô Trump Can ‚ÄòKick Down the Doors‚Äô https://www.facebook.com/DonaldTrump/posts/10156412088210725 ‚Ä¶</t>
  </si>
  <si>
    <t>https://twitter.com/realDonaldTrump/status/676467649493254145</t>
  </si>
  <si>
    <t># MakeAmericaGreatAgain # Trump2016 https://www.facebook.com/DonaldTrump/posts/10156412511925725:0 ‚Ä¶pic.twitter.com/vz73TaAjjc</t>
  </si>
  <si>
    <t>https://twitter.com/realDonaldTrump/status/676494179216805888</t>
  </si>
  <si>
    <t>Record of Health: https://www.facebook.com/DonaldTrump/posts/10156412899695725:0 ‚Ä¶ # MakeAmericaGreatAgain # Trump2016</t>
  </si>
  <si>
    <t>https://twitter.com/realDonaldTrump/status/676509769562251264</t>
  </si>
  <si>
    <t>Another great accolade for @ TrumpGolf. Highly respected Golf Odyssey- awarded @ TrumpDoral Blue Monster with best redesign. Thank you!</t>
  </si>
  <si>
    <t>https://twitter.com/realDonaldTrump/status/676511898704216064</t>
  </si>
  <si>
    <t>Thank you @WayneAllynRoot. Very nice! # Trump2016 http://rootforamerica.com/paris-terror-attack-proves-trump-was-right/ ‚Ä¶</t>
  </si>
  <si>
    <t>https://twitter.com/realDonaldTrump/status/676513450080739328</t>
  </si>
  <si>
    <t>. @ PatrickBuchanan was great on @ TeamCavuto @ FoxNews. Thank you Pat! # Tump2016</t>
  </si>
  <si>
    <t>https://twitter.com/realDonaldTrump/status/676528489105879042</t>
  </si>
  <si>
    <t>. @ scottienhughes - you were fantastic on CNN. Thank you for the nice words. See you at the # GOPDebate.</t>
  </si>
  <si>
    <t>https://twitter.com/realDonaldTrump/status/676540954325708800</t>
  </si>
  <si>
    <t>Can't believe Major League Baseball just rejected @ PeteRose_14 for the Hall of Fame. He's paid the price. So ridiculous - let him in!</t>
  </si>
  <si>
    <t>https://twitter.com/realDonaldTrump/status/676546220425375744</t>
  </si>
  <si>
    <t># MakeAmericaGreatAgain # Trump2016 http://www.crainsnewyork.com/article/20151213/REAL_ESTATE/151219936 ‚Ä¶pic.twitter.com/dfH0ABwZk0</t>
  </si>
  <si>
    <t>https://twitter.com/realDonaldTrump/status/676557511458226177</t>
  </si>
  <si>
    <t>Thank you @ hardball_chris for your nice words. They are very much appreciated. I fully understand that you really get it.</t>
  </si>
  <si>
    <t>https://twitter.com/realDonaldTrump/status/676559160318803968</t>
  </si>
  <si>
    <t>Thank you @ CarlHigbie. Great work on @ CNN. # Trump2016</t>
  </si>
  <si>
    <t>https://twitter.com/realDonaldTrump/status/676571597285687296</t>
  </si>
  <si>
    <t>Why doesn't @ CNN use the # CNN Iowa poll? @ andersoncooper @ andydean2014</t>
  </si>
  <si>
    <t>https://twitter.com/realDonaldTrump/status/676580376249110532</t>
  </si>
  <si>
    <t>@ oreillyfactor, horrible defense of me against highly overrated @ krauthammer. I will bring more people into the party &amp; easily beat Hillary!</t>
  </si>
  <si>
    <t>https://twitter.com/realDonaldTrump/status/676629461052166144</t>
  </si>
  <si>
    <t>What an evening in Las Vegas, Nevada! THANK YOU for your continued support. # Trump2016 https://www.facebook.com/DonaldTrump/posts/10156414357265725:0 ‚Ä¶pic.twitter.com/J0qJaIg35u</t>
  </si>
  <si>
    <t>https://twitter.com/realDonaldTrump/status/676655840514859008</t>
  </si>
  <si>
    <t>" @ dckolarik: @ KatrinaPierson @ EricTrump We here in Vegas Love &amp; Need Trump to LEAD the USA!!!! He's America's only hope! # TRUMP2016"</t>
  </si>
  <si>
    <t>https://twitter.com/realDonaldTrump/status/676656405449805824</t>
  </si>
  <si>
    <t>" @ Carolin42539648: @ realDonaldTrump oh my word what a crowd.. just breathtaking. # Trump2016 # MakeAmericaGreatAgain # DonaldTrumpForPresident</t>
  </si>
  <si>
    <t>https://twitter.com/realDonaldTrump/status/676656671964291072</t>
  </si>
  <si>
    <t>" @ LadyKellLiberty: @ AnnCoulter I'm in PA near PBurgh. Dad will register to vote first time for Trump. Mom is changing from D to R!"</t>
  </si>
  <si>
    <t>https://twitter.com/realDonaldTrump/status/676658032630104064</t>
  </si>
  <si>
    <t>" @ piersmorgan: Donald Trump vs Hillary Clinton would be the greatest presidential battle in history."</t>
  </si>
  <si>
    <t>https://twitter.com/realDonaldTrump/status/676763189174931456</t>
  </si>
  <si>
    <t>Thank you for your support! # MakeAmericaGreatAgain # Trump2016 https://www.facebook.com/DonaldTrump/posts/10156414635755725:0 ‚Ä¶</t>
  </si>
  <si>
    <t>https://twitter.com/realDonaldTrump/status/676770949451022337</t>
  </si>
  <si>
    <t>Wow, I just had two very good Iowa polls and a phenomenal just out National Poll from @ ABC @ washingtonpost - 38%. MAKE AMERICA GREAT AGAIN!</t>
  </si>
  <si>
    <t>https://twitter.com/realDonaldTrump/status/676775704743186433</t>
  </si>
  <si>
    <t>Isn't it amazing that @ CNN paid a fortune for an Iowa Poll, which shows me in first place over Cruz by 13%, 33% to 20% - then doesn't use it</t>
  </si>
  <si>
    <t>https://twitter.com/realDonaldTrump/status/676777302059974656</t>
  </si>
  <si>
    <t>Why isn't anyone using the @ CNN Iowa Poll with me having a big lead. They only want to use the one negative poll (2nd place).Dishonest press</t>
  </si>
  <si>
    <t>https://twitter.com/realDonaldTrump/status/676786396036661248</t>
  </si>
  <si>
    <t>. @ megynkelly, the most overrated anchor at @ FoxNews, worked hard to explain away the new Monmouth poll 41 to 14 or 27 pt lead. She said 15!</t>
  </si>
  <si>
    <t>https://twitter.com/realDonaldTrump/status/676787403579756544</t>
  </si>
  <si>
    <t>. @ megynkelly is very bad at math. She was totally unable to figure out the difference between me and Cruz in the new Monmouth Poll 41to14.</t>
  </si>
  <si>
    <t>https://twitter.com/realDonaldTrump/status/676789004356816896</t>
  </si>
  <si>
    <t>I wonder if @ megynkelly and her flunkies have written their scripts yet about my debate performance tonight. No matter how well I do - bad!</t>
  </si>
  <si>
    <t>https://twitter.com/realDonaldTrump/status/676790691775643648</t>
  </si>
  <si>
    <t>I am in Trump International Hotel, Las Vegas, getting ready and waiting for the debate tonight. Look forward - hope I get treated fairly!</t>
  </si>
  <si>
    <t>https://twitter.com/realDonaldTrump/status/676812123322781696</t>
  </si>
  <si>
    <t>Between Iraq war monger @ krauthammer, dummy @ KarlRove, deadpan @ GeorgezWill, highly overrated @ megynkelly, among others, @ FoxNews not fair!</t>
  </si>
  <si>
    <t>https://twitter.com/realDonaldTrump/status/676814742313242624</t>
  </si>
  <si>
    <t>I won every debate so far according to all debate polls including @ DRUDGE_REPORT, @ TIME @ Slate and more. Too bad dopey @ megynkelly lies!</t>
  </si>
  <si>
    <t>https://twitter.com/realDonaldTrump/status/676818721223000064</t>
  </si>
  <si>
    <t>. # JoeTheismann was great as a political analyst on @ FoxNews. He knows far more than football. Thanks for the nice words Joe!</t>
  </si>
  <si>
    <t>https://twitter.com/realDonaldTrump/status/676832614683054081</t>
  </si>
  <si>
    <t># TheRemembranceProject https://www.facebook.com/DonaldTrump/posts/10156416035955725:0 ‚Ä¶pic.twitter.com/XHIweo9LWG</t>
  </si>
  <si>
    <t>https://twitter.com/realDonaldTrump/status/676876941673140224</t>
  </si>
  <si>
    <t>. @ ConradMBlack, what an honor to read your piece. As one of the truly great intellects &amp; my friend, I won't forget!http://www.nationalreview.com/article/428506/donald-trump-good-guy ‚Ä¶</t>
  </si>
  <si>
    <t>https://twitter.com/realDonaldTrump/status/676880260667805696</t>
  </si>
  <si>
    <t>New PPP poll just released in Iowa- up 6 points from last poll. Leading w/ 28%! Don't worry - media won't report it!http://www.publicpolicypolling.com/main/2015/12/trump-edges-cruz-in-iowa-his-supporters-think-japanese-internment-was-good-clinton-still-well-ahead-.html ‚Ä¶</t>
  </si>
  <si>
    <t>https://twitter.com/realDonaldTrump/status/676902775536623616</t>
  </si>
  <si>
    <t>Highly respected PUBLIC POLICY POLLING (PPP) just announced that I am number one in IOWA. Thank you!</t>
  </si>
  <si>
    <t>https://twitter.com/realDonaldTrump/status/676913834234388480</t>
  </si>
  <si>
    <t>" @ SurfPHX: Geez Mr. Trump, they are coming for you even before the REAL debate. @ wolfblitzer asks all negative Trump questions! # Trump"</t>
  </si>
  <si>
    <t>https://twitter.com/realDonaldTrump/status/676914116330655745</t>
  </si>
  <si>
    <t>" @ BillDaley1: @ CNN @ LindseyGrahamSC @ realDonaldTrump Sour grapes graham. Dont blame Trump because you cant interest voters."</t>
  </si>
  <si>
    <t>https://twitter.com/realDonaldTrump/status/676914569508425729</t>
  </si>
  <si>
    <t>" @ MrDeuce25: @ CNN @ LindseyGrahamSC DonaldTrump Good were glad he doesn't represent what you stand for Lindsey. You are weak and have no clue</t>
  </si>
  <si>
    <t>https://twitter.com/realDonaldTrump/status/676915023957094400</t>
  </si>
  <si>
    <t>" @ twlhb: @ realDonaldTrump @ GovernorPataki just called you "this PRESIDENT" !!! pic.twitter.com/z5pRWZgS08" But I don't want his endorsement!</t>
  </si>
  <si>
    <t>https://twitter.com/realDonaldTrump/status/676915412446093316</t>
  </si>
  <si>
    <t>" @ RobertH25937464: @ CNN @ LindseyGrahamSC @ realDonaldTrump Lindsey still doesn't hear Americans! Still at Zero! It's like Monty Python.</t>
  </si>
  <si>
    <t>https://twitter.com/realDonaldTrump/status/676915749458468864</t>
  </si>
  <si>
    <t>" @ JaniBetancoirt: @ CNN @ LindseyGrahamSC @ realDonaldTrump Pataki needs a brain surgeon!"</t>
  </si>
  <si>
    <t>https://twitter.com/realDonaldTrump/status/676915833923313665</t>
  </si>
  <si>
    <t>" @ golddstr1: @ DiamondandSilk @ realDonaldTrump They noticed alright,Graham and Patiki are just mad because they dont have a chance."</t>
  </si>
  <si>
    <t>https://twitter.com/realDonaldTrump/status/676915939225567232</t>
  </si>
  <si>
    <t>"@SPerkins50: @ CNN @ LindseyGrahamSC @ realDonaldTrump Donald represents real Americans." Thank you!</t>
  </si>
  <si>
    <t>@SPerkins50 @ @ @</t>
  </si>
  <si>
    <t>https://twitter.com/realDonaldTrump/status/676916343241875457</t>
  </si>
  <si>
    <t>"@DonaldTrumpFink: . @ GovMikeHuckabee: If Donald becomes president, he will do a whole lot more to protect us than Hillary will." # GOPDebate</t>
  </si>
  <si>
    <t>@DonaldTrumpFink @</t>
  </si>
  <si>
    <t>https://twitter.com/realDonaldTrump/status/676916980138512384</t>
  </si>
  <si>
    <t>" @ TINAHILLSTROM1: @ GovernorPataki @ GovernorPataki just called @ realDonaldTrump THE PRESIDENT!"</t>
  </si>
  <si>
    <t>https://twitter.com/realDonaldTrump/status/676917449099501570</t>
  </si>
  <si>
    <t>" @ ConradMBlack: Many thanks Donald, and all good wishes in helping to clean up the American government. Honored to be your friend. C."</t>
  </si>
  <si>
    <t>https://twitter.com/realDonaldTrump/status/676935091822706689</t>
  </si>
  <si>
    <t>Departing for # GOPDebate. Let's # MakeAmericaGreatAgain! https://www.facebook.com/DonaldTrump/posts/10156417157260725:0 ‚Ä¶pic.twitter.com/Bwyu1U3rHU</t>
  </si>
  <si>
    <t>https://twitter.com/realDonaldTrump/status/676946298436755456</t>
  </si>
  <si>
    <t># GOPDebate # Trump2016 https://www.facebook.com/DonaldTrump/posts/10156417369520725 ‚Ä¶</t>
  </si>
  <si>
    <t>https://twitter.com/realDonaldTrump/status/676947988841910273</t>
  </si>
  <si>
    <t>We're not talking about religion; we're talking about security. # GOPDebate https://www.facebook.com/DonaldTrump/posts/10156417390615725 ‚Ä¶</t>
  </si>
  <si>
    <t>https://twitter.com/realDonaldTrump/status/676980412875427845</t>
  </si>
  <si>
    <t>Thank you, @ FrankLuntz - for saying I was a winner tonight. It is my great honor. # Trump2016</t>
  </si>
  <si>
    <t>https://twitter.com/realDonaldTrump/status/677114661028782080</t>
  </si>
  <si>
    <t>" @ insuradude: The fix is in Donald did his best performance and @ MarkHalperin @ Morning_Joe has Jeb scoring higher? Jeb looked in pain" Joke</t>
  </si>
  <si>
    <t>https://twitter.com/realDonaldTrump/status/677118427048218624</t>
  </si>
  <si>
    <t>Thank you, so many people have given me credit for winning the debate last night. All polls agree. It was fun and interesting!</t>
  </si>
  <si>
    <t>https://twitter.com/realDonaldTrump/status/677121102405984256</t>
  </si>
  <si>
    <t>Thank you @ davidaxelrod for your nice words this morning on @ CNN. It was a good night!</t>
  </si>
  <si>
    <t>https://twitter.com/realDonaldTrump/status/677122599076302848</t>
  </si>
  <si>
    <t>. @ MarkHalperin works so hard but just doesn't have a natural instinct for politics. Others do, and those are the people you want to follow!</t>
  </si>
  <si>
    <t>https://twitter.com/realDonaldTrump/status/677123407142510592</t>
  </si>
  <si>
    <t>Bill O'Reilly calls Trump and campaign brilliant. In first place by 27 points.</t>
  </si>
  <si>
    <t>https://twitter.com/realDonaldTrump/status/677139452033032193</t>
  </si>
  <si>
    <t>Will be interviewed on the @ oreillyfactor tonight at 8:00 P.M. Will be talking about the debate, and more!</t>
  </si>
  <si>
    <t>https://twitter.com/realDonaldTrump/status/677140683174649858</t>
  </si>
  <si>
    <t>Thank you for the nice words @ ktmcfarland. The debate was interesting, and fun. Keep up the great work!</t>
  </si>
  <si>
    <t>https://twitter.com/realDonaldTrump/status/677146400749056000</t>
  </si>
  <si>
    <t>Jeb Bush had a tough night at the debate. Now he'll probably take some of his special interest money, he is their puppet, and buy ad's.</t>
  </si>
  <si>
    <t>https://twitter.com/realDonaldTrump/status/677147507516772352</t>
  </si>
  <si>
    <t>" @ BornToBeGOP: @ realDonaldTrump @ oreillyfactor The only person in politics who shouldn‚Äôt have term limits is President Trump!" Cute!</t>
  </si>
  <si>
    <t>https://twitter.com/realDonaldTrump/status/677147600772968448</t>
  </si>
  <si>
    <t>" @ 2timeslucky: @ realDonaldTrump @ oreillyfactor You were amazing !"</t>
  </si>
  <si>
    <t>https://twitter.com/realDonaldTrump/status/677147639066988544</t>
  </si>
  <si>
    <t>" @ SteelerDan619: @ realDonaldTrump @ oreillyfactor Your the man!!"</t>
  </si>
  <si>
    <t>https://twitter.com/realDonaldTrump/status/677147679852392449</t>
  </si>
  <si>
    <t>" @ chained111: @ realDonaldTrump @ oreillyfactor yes sir"</t>
  </si>
  <si>
    <t>https://twitter.com/realDonaldTrump/status/677147753303052288</t>
  </si>
  <si>
    <t>" @ EndlessMike03: @ realDonaldTrump @ oreillyfactor OMG awesome! What time zone!?"</t>
  </si>
  <si>
    <t>https://twitter.com/realDonaldTrump/status/677148554503127040</t>
  </si>
  <si>
    <t>Hillary Clinton is weak and ineffective - no strength, no stamina.</t>
  </si>
  <si>
    <t>https://twitter.com/realDonaldTrump/status/677206760021606400</t>
  </si>
  <si>
    <t>Clear winner of the # GOPDebate. Thank you for your support! # MakeAmericaGreatAgain # Trump2016pic.twitter.com/dl6IuSHwtK</t>
  </si>
  <si>
    <t>https://twitter.com/realDonaldTrump/status/677288086619820032</t>
  </si>
  <si>
    <t>Will be on @ jimmykimmel tonight at 11:35pmE on @ ABC. # Kimmel # Trump2016 # MakeAmericaGreatAgain</t>
  </si>
  <si>
    <t>https://twitter.com/realDonaldTrump/status/677291451529621504</t>
  </si>
  <si>
    <t>I will be doing @ oreillyfactor tonight at 8:00pmE from Mesa, Arizona - will be talking about the # GOPDebate &amp; more.pic.twitter.com/Z3fVfHCKIo</t>
  </si>
  <si>
    <t>https://twitter.com/realDonaldTrump/status/677339850752806912</t>
  </si>
  <si>
    <t>. @ GlennBeck got fired like a dog by # Fox. The Blaze is failing and he wanted to have me on his show. I said no - because he is irrelevant.</t>
  </si>
  <si>
    <t>https://twitter.com/realDonaldTrump/status/677340596500066304</t>
  </si>
  <si>
    <t>Will be on @ jimmykimmel in 20 minutes on @ ABC. # Kimmel # Trump2016 # MakeAmericaGreatAgain</t>
  </si>
  <si>
    <t>https://twitter.com/realDonaldTrump/status/677407183273873408</t>
  </si>
  <si>
    <t>Thank you! # MakeAmericaGreatAgainpic.twitter.com/xkki2M6ht1</t>
  </si>
  <si>
    <t>https://twitter.com/realDonaldTrump/status/677415767567171584</t>
  </si>
  <si>
    <t># MakeAmericaGreatAgain # Trump2016pic.twitter.com/uJu4zrzXL8</t>
  </si>
  <si>
    <t>https://twitter.com/realDonaldTrump/status/677550216967507968</t>
  </si>
  <si>
    <t># MakeAmericaGreatAgain I will be in Cedar Rapids,IA this Saturday. Get your tickets-http://bit.ly/1NrEAEc</t>
  </si>
  <si>
    <t>https://twitter.com/realDonaldTrump/status/677659012389801985</t>
  </si>
  <si>
    <t>There is no question who will handle the threat of terrorism best as # POTUS. # Trump2016 https://www.facebook.com/DonaldTrump/posts/10156424114190725:0 ‚Ä¶pic.twitter.com/0P4qSnAltb</t>
  </si>
  <si>
    <t>https://twitter.com/realDonaldTrump/status/677659703330123776</t>
  </si>
  <si>
    <t>You do not want to miss @ BarbaraJWalters 10 Most Fascinating People of 2015 @ ABC ‚Ä¢ 9:30pmE. https://www.facebook.com/DonaldTrump/posts/10156424629375725:0 ‚Ä¶pic.twitter.com/CfeaC06kiq</t>
  </si>
  <si>
    <t>https://twitter.com/realDonaldTrump/status/677702212215308288</t>
  </si>
  <si>
    <t># ISIS is making $400M/year on oil. I have been saying it for years. We need to bomb the oil! https://www.facebook.com/DonaldTrump/posts/10156425109365725 ‚Ä¶pic.twitter.com/teKBaKdXzK</t>
  </si>
  <si>
    <t>https://twitter.com/realDonaldTrump/status/677717239836094464</t>
  </si>
  <si>
    <t>New Reuters poll - thank you! # MakeAmericaGreatAgain # Trump2016pic.twitter.com/zOe0gDe0AJ</t>
  </si>
  <si>
    <t>https://twitter.com/realDonaldTrump/status/677892372164952064</t>
  </si>
  <si>
    <t>As I have been saying. Only the beginning: "ISIS Suspects Arrested in Turkey, 150 European Passports Seized." https://www.facebook.com/DonaldTrump/posts/10156426825280725 ‚Ä¶</t>
  </si>
  <si>
    <t>https://twitter.com/realDonaldTrump/status/677911636519297024</t>
  </si>
  <si>
    <t>. @ CharlesHurt Thanks for defending me so brilliantly against @MelindaDC -- Always tough when they falsify.</t>
  </si>
  <si>
    <t>https://twitter.com/realDonaldTrump/status/677911755146846212</t>
  </si>
  <si>
    <t>.@MelindaDC Don‚Äôt misrepresent in order to make a point. I was always tough on ISIS--as you‚Äôll find out after I get elected.</t>
  </si>
  <si>
    <t>https://twitter.com/realDonaldTrump/status/677917639604355072</t>
  </si>
  <si>
    <t>I have an idea for @ JebBush whose campaign is a disaster. Try using your last name &amp; don‚Äôt be ashamed of it!</t>
  </si>
  <si>
    <t>https://twitter.com/realDonaldTrump/status/677938965589188612</t>
  </si>
  <si>
    <t>Weak &amp; ineffective @ JebBush is doing ads where he shows his statement in the debate but not my response. False advertising!</t>
  </si>
  <si>
    <t>https://twitter.com/realDonaldTrump/status/677947597869465601</t>
  </si>
  <si>
    <t># MakeAmericaGreatAgain # Trump2016 https://www.facebook.com/DonaldTrump/posts/10156427445680725 ‚Ä¶pic.twitter.com/1O67oFDofU</t>
  </si>
  <si>
    <t>https://twitter.com/realDonaldTrump/status/677952407196844032</t>
  </si>
  <si>
    <t>. @ JebBush has embarrassed himself &amp; his family with his incompetent campaign for President. He should remain true to himself.</t>
  </si>
  <si>
    <t>https://twitter.com/realDonaldTrump/status/677956272889704452</t>
  </si>
  <si>
    <t>The last thing our country needs is another BUSH! Dumb as a rock!</t>
  </si>
  <si>
    <t>https://twitter.com/realDonaldTrump/status/677990258387116032</t>
  </si>
  <si>
    <t>Thank you for all of your support! Most importantly - we need to get everyone out to VOTE! # VoteTrump2016pic.twitter.com/ezCsk3cWaJ</t>
  </si>
  <si>
    <t>https://twitter.com/realDonaldTrump/status/678005667505045505</t>
  </si>
  <si>
    <t>Another new post-debate poll. THANK YOU! # VoteTrump2016 # MakeAmericaGreatAgainpic.twitter.com/Pa9PCuPbyr</t>
  </si>
  <si>
    <t>https://twitter.com/realDonaldTrump/status/678010990894710784</t>
  </si>
  <si>
    <t>" @ thehill: NEW POLL: Trump's massive lead grows in post-debate poll http://hill.cm/C2bdlXQ pic.twitter.com/bPlj1VPz8T"</t>
  </si>
  <si>
    <t>https://twitter.com/realDonaldTrump/status/678012123604119553</t>
  </si>
  <si>
    <t>" @ nepafortrump: We now LIVE in a # CrippledAmerica but @ realDonaldTrump WILL make the USA STRONGER than EVER b4 pic.twitter.com/FsGNXnVljs"</t>
  </si>
  <si>
    <t>https://twitter.com/realDonaldTrump/status/678012187193946112</t>
  </si>
  <si>
    <t>"@WilliamESammon1: # HillaryForPrison2016 https://twitter.com/MichaelCohen212/status/677999426519085056 ‚Ä¶"</t>
  </si>
  <si>
    <t>https://twitter.com/realDonaldTrump/status/678242598448943104</t>
  </si>
  <si>
    <t>See, Sanders backed Hillary on E-mails at the debate, hurting himself, and then she threw him under the bus (but failed). Disloyal person!</t>
  </si>
  <si>
    <t>https://twitter.com/realDonaldTrump/status/678295001391087616</t>
  </si>
  <si>
    <t>President Obama spends so much time speaking of the so-called Carbon footprint, and yet he flies all the way to Hawaii on a massive old 747.</t>
  </si>
  <si>
    <t>https://twitter.com/realDonaldTrump/status/678341077364011008</t>
  </si>
  <si>
    <t>Thank you Cedar Rapids, Iowa! # MakeAmericaGreatAgain https://www.facebook.com/DonaldTrump/posts/10156431875045725:0 ‚Ä¶pic.twitter.com/dlpd0EkR45</t>
  </si>
  <si>
    <t>https://twitter.com/realDonaldTrump/status/678355010703515648</t>
  </si>
  <si>
    <t>Thank you America! @ FoxNews post-debate poll with +/- from previous poll. # VoteTrump2016 # MakeAmericaGreatAgainpic.twitter.com/KorKlSr01P</t>
  </si>
  <si>
    <t>https://twitter.com/realDonaldTrump/status/678360822406606848</t>
  </si>
  <si>
    <t># MakeAmericaGreatAgain # Trump2016pic.twitter.com/7FkgBAqF4A</t>
  </si>
  <si>
    <t>https://twitter.com/realDonaldTrump/status/678420732343427072</t>
  </si>
  <si>
    <t>. @ GStephanopoulos stupidly believes that Hillary wants to run against me because she said so. She says that so people believe it - opposite!</t>
  </si>
  <si>
    <t>https://twitter.com/realDonaldTrump/status/678421170836905984</t>
  </si>
  <si>
    <t>" @ GStephanopoulos: As @ realDonaldTrump dominates the latest polls, I‚Äôll talk to the GOP frontrunner, Sunday on @ ThisWeekABC."</t>
  </si>
  <si>
    <t>https://twitter.com/realDonaldTrump/status/678424673231773696</t>
  </si>
  <si>
    <t>" @ ofccadjust: @ kellyz713 @ tedb75 @ TeresaC85469500 @ MichaelCohen212 Right, same old political bullshit year after year, # WhyISupportTrump"</t>
  </si>
  <si>
    <t>https://twitter.com/realDonaldTrump/status/678424741745721344</t>
  </si>
  <si>
    <t>"@TomSkeet: @ realDonaldTrump @ GStephanopoulos haha she's not ready for the Donald"</t>
  </si>
  <si>
    <t>@TomSkeet @ @</t>
  </si>
  <si>
    <t>https://twitter.com/realDonaldTrump/status/678424819579420672</t>
  </si>
  <si>
    <t>" @ twister2445: @ realDonaldTrump all I heard from the debate is a pathway to citizenship for all and taking our guns away. # tryme!!"</t>
  </si>
  <si>
    <t>https://twitter.com/realDonaldTrump/status/678426932258713600</t>
  </si>
  <si>
    <t>" @ bflannery83: LMAO @ realDonaldTrump won the # DemDebate https://twitter.com/foramerica/status/678422798025564160 ‚Ä¶"</t>
  </si>
  <si>
    <t>https://twitter.com/realDonaldTrump/status/678440573708214272</t>
  </si>
  <si>
    <t>. @ jonkarl was totally misled, and he fell for it, that Hillary wants to run against me. She knows that I am her worst nightmare-Jon doesn't!</t>
  </si>
  <si>
    <t>https://twitter.com/realDonaldTrump/status/678441026730766336</t>
  </si>
  <si>
    <t>" @ TheRealRyder: You are a blessing to America, Mr. Trump. Thank you for all you are doing! # VoteTrump2016 # MakeAmericaGreatAgain"</t>
  </si>
  <si>
    <t>https://twitter.com/realDonaldTrump/status/678442285294596096</t>
  </si>
  <si>
    <t>" @ Sharp_Trident: @ TheRealRyder Trump is looking like the next POTUS, especially after watching the # DemDebate that had no substance."</t>
  </si>
  <si>
    <t>https://twitter.com/realDonaldTrump/status/678442470720577537</t>
  </si>
  <si>
    <t>" @ DomineekSmith: @ realDonaldTrump is the best Republican presidential candidate of all time." Thank you.</t>
  </si>
  <si>
    <t>https://twitter.com/realDonaldTrump/status/678446032599040001</t>
  </si>
  <si>
    <t>" @ autumnandews08: @ realDonaldTrump @ jonkarl Hillary is so worried because she knows you will take her out! # TrumpRocksAmerica"</t>
  </si>
  <si>
    <t>https://twitter.com/realDonaldTrump/status/678490367285678081</t>
  </si>
  <si>
    <t>" @ constant4change: Trump tops Dem candidates on Google before Dem debate http://fb.me/4xlSyk4KR "</t>
  </si>
  <si>
    <t>https://twitter.com/realDonaldTrump/status/678492579525230592</t>
  </si>
  <si>
    <t>"@AniesiODaniels: # DemDebate Q: Who are you voting for in 2016. A: # Trump! Donald Trump! Donald Trump!. # Trump2016 https://twitter.com/CNNPolitics/status/678440943721259008 ‚Ä¶"</t>
  </si>
  <si>
    <t>https://twitter.com/realDonaldTrump/status/678501512088297478</t>
  </si>
  <si>
    <t>Hillary Clinton lied when she said that "ISIS is using video of Donald Trump as a recruiting tool." This was fact checked by @ FoxNews: FALSE</t>
  </si>
  <si>
    <t>https://twitter.com/realDonaldTrump/status/678567374317056000</t>
  </si>
  <si>
    <t>"@blueeyd2020: @ JebBush reminds me now of @ BobbyJindal but no one cares Jeb! You lost your chance. # Trump2016 @ realDonaldTrump"</t>
  </si>
  <si>
    <t>@blueeyd2020 @ @ @</t>
  </si>
  <si>
    <t>https://twitter.com/realDonaldTrump/status/678686794507010048</t>
  </si>
  <si>
    <t>We need a # POTUS with great strength &amp; stamina. Hillary does not have that. # Trump2016 https://www.facebook.com/DonaldTrump/posts/10156436262810725 ‚Ä¶pic.twitter.com/cUy3VaDAGo</t>
  </si>
  <si>
    <t>https://twitter.com/realDonaldTrump/status/678714784905326594</t>
  </si>
  <si>
    <t>. @ JebBush was terrible on Face The Nation today. Being at 2% and falling seems to have totally affected his confidence. A basket case!</t>
  </si>
  <si>
    <t>https://twitter.com/realDonaldTrump/status/678720849336250369</t>
  </si>
  <si>
    <t>Hillary Clinton spokesperson admitted that their was no ISIS video of me. Therefore, Hillary LIED at the debate last night. SAD!</t>
  </si>
  <si>
    <t>https://twitter.com/realDonaldTrump/status/678722591230701568</t>
  </si>
  <si>
    <t>It was really strange when Hillary was missing from the podium last night. Not very presidential!</t>
  </si>
  <si>
    <t>https://twitter.com/realDonaldTrump/status/678738010188464128</t>
  </si>
  <si>
    <t>My friend, @ AriEmanuel of @ IMG, bought the Miss Universe pageants from me and they are on tonight on # Fox! Tune in!</t>
  </si>
  <si>
    <t>https://twitter.com/realDonaldTrump/status/678769142376304640</t>
  </si>
  <si>
    <t>. @ MissUniverse final 3 on now. Great people, great new owner @ IMG. WATCH.</t>
  </si>
  <si>
    <t>https://twitter.com/realDonaldTrump/status/678776055709216768</t>
  </si>
  <si>
    <t>"@Themyamccurry: Where's @ realDonaldTrump when you need em? # MissUniverse2015"</t>
  </si>
  <si>
    <t>@Themyamccurry @</t>
  </si>
  <si>
    <t>https://twitter.com/realDonaldTrump/status/678791376201523201</t>
  </si>
  <si>
    <t>Great poll out of Illinois! Thank you! # MakeAmericaGreatAgain # Trump2016pic.twitter.com/Fd48umfyCw</t>
  </si>
  <si>
    <t>https://twitter.com/realDonaldTrump/status/678797631250911232</t>
  </si>
  <si>
    <t>. @ JebBush today said he didn't want to be the front-runner, he would rather be where he is now, 2%. That is the talk of a loser, can't win!</t>
  </si>
  <si>
    <t>https://twitter.com/realDonaldTrump/status/678809905017565185</t>
  </si>
  <si>
    <t>" @ drdoucette: # MissUniverse DonaldTrump must be overjoyed that as soon as he sells the pageant it goes off the rails. We need you Mr Trump</t>
  </si>
  <si>
    <t>https://twitter.com/realDonaldTrump/status/678901451335335936</t>
  </si>
  <si>
    <t>" @ msully65: Tell this knitwit @ SpeakerRyan, the ppl want @ realDonaldTrump, not him or his choice for President! Thts why Trump has 40%"</t>
  </si>
  <si>
    <t>https://twitter.com/realDonaldTrump/status/678903114250985472</t>
  </si>
  <si>
    <t>Very sad what happened last night at the Miss Universe Pageant. I sold it 6 months ago for a record price. This would never have happened!</t>
  </si>
  <si>
    <t>https://twitter.com/realDonaldTrump/status/678904742198820864</t>
  </si>
  <si>
    <t>Hillary said at debate ISIS is "going to people showing videos in order to recruit more radical jihadistst." She made up story-want apology!</t>
  </si>
  <si>
    <t>https://twitter.com/realDonaldTrump/status/678905519797575680</t>
  </si>
  <si>
    <t>I demand an apology from Hillary Clinton for the disgusting story she made up about me for purposes of the debate. There never was a video.</t>
  </si>
  <si>
    <t>https://twitter.com/realDonaldTrump/status/678916493862678528</t>
  </si>
  <si>
    <t>Hillary said with respect to ISIS, "we are finally where we need to be." Do we want 4 more years of incompetent leadership? MAGA!</t>
  </si>
  <si>
    <t>https://twitter.com/realDonaldTrump/status/678921089565749248</t>
  </si>
  <si>
    <t>Just out: TRUMP GOP DEBATE - 18,000,000. CLINTON DEMOCRAT DEBATE - 6,700,000. And they were on major network vs. cable!</t>
  </si>
  <si>
    <t>https://twitter.com/realDonaldTrump/status/678958283651182593</t>
  </si>
  <si>
    <t>Getting ready to go to the great State of Michigan. Big crowd tonight. Make America Great Again!</t>
  </si>
  <si>
    <t>https://twitter.com/realDonaldTrump/status/678982347392438272</t>
  </si>
  <si>
    <t>Phyllis Schlafly: Trump is 'last hope for America' https://www.facebook.com/DonaldTrump/posts/10156440107765725 ‚Ä¶pic.twitter.com/sk713ir5NQ</t>
  </si>
  <si>
    <t>https://twitter.com/realDonaldTrump/status/678992842468032513</t>
  </si>
  <si>
    <t>It's the Democrats' total weakness &amp; incompetence that gave rise to ISIS -- not a tape of Donald Trump that was an admitted Hillary lie!</t>
  </si>
  <si>
    <t>https://twitter.com/realDonaldTrump/status/678994037035147264</t>
  </si>
  <si>
    <t>" @ DRUDGE_REPORT: UPDATE: ISIS jihadists stole 'tens of thousands' of blank passports... http://yhoo.it/1Qzjgko " Here we go!</t>
  </si>
  <si>
    <t>https://twitter.com/realDonaldTrump/status/679000573241393154</t>
  </si>
  <si>
    <t>A suicide bomber has just killed U.S. troops in Afghanistan. When will our leaders get tough and smart. We are being led to slaughter!</t>
  </si>
  <si>
    <t>https://twitter.com/realDonaldTrump/status/679002048734568448</t>
  </si>
  <si>
    <t>Thanks @ AndreaTantaros for all of your kind words and thoughts. Big progress is being made. Keep up the great work!</t>
  </si>
  <si>
    <t>https://twitter.com/realDonaldTrump/status/679011289914568704</t>
  </si>
  <si>
    <t>Do you think that Hillary Clinton will apologize to me for the lie she told about "the video" of me being used by ISIS. There is no video.</t>
  </si>
  <si>
    <t>https://twitter.com/realDonaldTrump/status/679030733432856578</t>
  </si>
  <si>
    <t>Getting ready to leave for Michigan - will be an amazing evening! See you there.</t>
  </si>
  <si>
    <t>https://twitter.com/realDonaldTrump/status/679064247792443393</t>
  </si>
  <si>
    <t>@ HerschelWalker, thanks for your support- it is very much appreciated!</t>
  </si>
  <si>
    <t>https://twitter.com/realDonaldTrump/status/679126206797750272</t>
  </si>
  <si>
    <t>THANK YOU Grand Rapids, Michigan! Time to end political correctness &amp; secure our homeland! https://www.facebook.com/DonaldTrump/posts/10156442220085725 ‚Ä¶pic.twitter.com/PPrriLTFgA</t>
  </si>
  <si>
    <t>https://twitter.com/realDonaldTrump/status/679314834060673024</t>
  </si>
  <si>
    <t>Thank you - New Hampshire! # MakeAmericaGreatAgain # Trump2016 https://www.facebook.com/DonaldTrump/posts/10156443020965725:0 ‚Ä¶pic.twitter.com/zZleg3vnJN</t>
  </si>
  <si>
    <t>https://twitter.com/realDonaldTrump/status/679347469973635072</t>
  </si>
  <si>
    <t>Thank you - Michigan! # MakeAmericaGreatAgain # Trump2016pic.twitter.com/5GilNQKyzJ</t>
  </si>
  <si>
    <t>https://twitter.com/realDonaldTrump/status/679377380540985344</t>
  </si>
  <si>
    <t>THANK YOU America! # MakeAmericaGreatAgain # Trump2016pic.twitter.com/x0QaqjjMj0</t>
  </si>
  <si>
    <t>https://twitter.com/realDonaldTrump/status/679383917057605632</t>
  </si>
  <si>
    <t>Video from Michigan last night. After asking for months, the media panned their cameras! https://www.facebook.com/video.php?v=10156444812435725 ‚Ä¶pic.twitter.com/ikjkpmOAeu</t>
  </si>
  <si>
    <t>https://twitter.com/realDonaldTrump/status/679408842975944704</t>
  </si>
  <si>
    <t>" @ TrumpUSA16: Trump is the only leader with plan expertise passion to bring back jobs/companies to USA # Trump2016 https://twitter.com/TrumpUSA16/status/679408697718775808/photo/1pic.twitter.com/LLgJnmGcXv "</t>
  </si>
  <si>
    <t>https://twitter.com/realDonaldTrump/status/679409480321392640</t>
  </si>
  <si>
    <t>" @ janienorris22: @ realDonaldTrump Got my autographed book yesterday can't wait to read it. You got them scared to death! Love it.". Great!</t>
  </si>
  <si>
    <t>https://twitter.com/realDonaldTrump/status/679409713226887168</t>
  </si>
  <si>
    <t>"@daveandlouanns: THANK YOU SIR FOR CARING FOR THE PEOPLE OF AMERICA. I WAS IN NEWMARKET NH. OFFICE. https://twitter.com/daveandlouanns/status/679408726747516928/photo/1pic.twitter.com/VRBYXBC6I4 "</t>
  </si>
  <si>
    <t>https://twitter.com/realDonaldTrump/status/679409900620021761</t>
  </si>
  <si>
    <t>" @ philmonaco67: @ realDonaldTrump 100% Donald Trump Supporter Go Trump Make AMERICA GREAT AGAIN"</t>
  </si>
  <si>
    <t>https://twitter.com/realDonaldTrump/status/679410429316227072</t>
  </si>
  <si>
    <t>" @ realNevaDie: This suggests that online polls are more reliable so Trump is crushing both parties. @ realDonaldTrump</t>
  </si>
  <si>
    <t>https://twitter.com/realDonaldTrump/status/679410574334279684</t>
  </si>
  <si>
    <t>"@_MSFL_: @ realDonaldTrump @ TrumpUSA16 A GREAT PATRIOT"</t>
  </si>
  <si>
    <t>@_MSFL_ @ @</t>
  </si>
  <si>
    <t>https://twitter.com/realDonaldTrump/status/679410900751802368</t>
  </si>
  <si>
    <t>Weak and low energy @ JebBush, whose campaign is a disaster, is now doing ads against me where he tries to look like a tough guy.</t>
  </si>
  <si>
    <t>https://twitter.com/realDonaldTrump/status/679411225156001793</t>
  </si>
  <si>
    <t>. @ JebBush just took millions of $'s in special interest money to look like a tough guy. Will never work!</t>
  </si>
  <si>
    <t>https://twitter.com/realDonaldTrump/status/679411797657575424</t>
  </si>
  <si>
    <t>Will @ JebBush, in his phony advertising campaign, show himself asking me to apologize to his wife in the debate?</t>
  </si>
  <si>
    <t>https://twitter.com/realDonaldTrump/status/679412078407495680</t>
  </si>
  <si>
    <t>Why doesn't @ JebBush, in his ads, show my answer to his statement in the debate?</t>
  </si>
  <si>
    <t>https://twitter.com/realDonaldTrump/status/679412376890974208</t>
  </si>
  <si>
    <t>. @ JebBush's opening and closing in the debate were said by all to be terrible--fumbled around, incoherent.</t>
  </si>
  <si>
    <t>https://twitter.com/realDonaldTrump/status/679416309545873409</t>
  </si>
  <si>
    <t>" @ qbeacademy: Well I'm at 42% and your at 3% .You know Jeb you started over here you keep on moving further and further off stage. Classic"</t>
  </si>
  <si>
    <t>https://twitter.com/realDonaldTrump/status/679423888284098560</t>
  </si>
  <si>
    <t>" @ schoremis1: @ JebBush The Donald should've been named Man of the Year. He dominates the polls, news, talk shows &amp; social media. MAGA!"</t>
  </si>
  <si>
    <t>https://twitter.com/realDonaldTrump/status/679424477550272512</t>
  </si>
  <si>
    <t>Women defy media narrative, love Trump at packed Michigan rally. VIDEO: https://www.facebook.com/DonaldTrump/posts/10156445430005725 ‚Ä¶pic.twitter.com/dE9odwIRQi</t>
  </si>
  <si>
    <t>https://twitter.com/realDonaldTrump/status/679431012120702976</t>
  </si>
  <si>
    <t>Watching @ CNN and consider @ secupp to be one of the least talented people on television. Boring and biased!</t>
  </si>
  <si>
    <t>https://twitter.com/realDonaldTrump/status/679433831032705024</t>
  </si>
  <si>
    <t>Jeb's big ad buy against me, paid for by lobbyists, shows my face but doesn't have me answering Jeb's statements. He is really pathetic!</t>
  </si>
  <si>
    <t>https://twitter.com/realDonaldTrump/status/679463426675097600</t>
  </si>
  <si>
    <t>Once again, # MSM is dishonest. "Schlonged" is not vulgar. When I said Hillary got "schlonged" that meant beaten badly.</t>
  </si>
  <si>
    <t>https://twitter.com/realDonaldTrump/status/679463530190499840</t>
  </si>
  <si>
    <t>NPR's @ NealConan said "schlonged" to WaPo re: 1984 Mondale/Ferraro campaign: "That ticket went on to get schlonged at the polls." # Hypocrisy</t>
  </si>
  <si>
    <t>https://twitter.com/realDonaldTrump/status/679464490128293888</t>
  </si>
  <si>
    <t>For those on TV defending my use of the word "schlonged," bc # MSM is giving it false meaning-tell them it means beaten badly. Dishonest # MSM</t>
  </si>
  <si>
    <t>https://twitter.com/realDonaldTrump/status/679496538117271552</t>
  </si>
  <si>
    <t>Wow, new Reuters Poll just out. Big lead if you want to MAKE AMERICA GREAT AGAIN! TRUMP 37 CRUZ 11 This is at the top of Drudge!</t>
  </si>
  <si>
    <t>https://twitter.com/realDonaldTrump/status/679499246941396993</t>
  </si>
  <si>
    <t># MakeAmericaGreatAgain # Trump2016pic.twitter.com/TUDwrg6RsD</t>
  </si>
  <si>
    <t>https://twitter.com/realDonaldTrump/status/679506175239532545</t>
  </si>
  <si>
    <t>When I said that Hillary Clinton got schlonged by Obama, it meant got beaten badly. The media knows this. Often used word in politics!</t>
  </si>
  <si>
    <t>https://twitter.com/realDonaldTrump/status/679538962948571137</t>
  </si>
  <si>
    <t>It is a shame that the biased media is able to so incorrectly define a word for the public when they know that the definition is wrong. Sad!</t>
  </si>
  <si>
    <t>https://twitter.com/realDonaldTrump/status/679542494523187200</t>
  </si>
  <si>
    <t>We need a PRESIDENT with strength, stamina, heart and incredible deal making skill if our country is ever going to be able to prosper again!</t>
  </si>
  <si>
    <t>https://twitter.com/realDonaldTrump/status/679633151237439488</t>
  </si>
  <si>
    <t>Big news just out - NEW @ CNN POLL TRUMP 39 and leads in every major category. Likeability way up. CRUZ 18 CARSON 10 RUBIO 10</t>
  </si>
  <si>
    <t>https://twitter.com/realDonaldTrump/status/679643221526462465</t>
  </si>
  <si>
    <t>Thank you America! Together- we will # MakeAmericaGreatAgain!pic.twitter.com/MWMFn4asWH</t>
  </si>
  <si>
    <t>https://twitter.com/realDonaldTrump/status/679643556479406080</t>
  </si>
  <si>
    <t># MakeAmericaGreatAgain # Trump2016pic.twitter.com/e9dEs4HuwQ</t>
  </si>
  <si>
    <t>https://twitter.com/realDonaldTrump/status/679668017505144833</t>
  </si>
  <si>
    <t>The Hillary Clinton staged event yesterday was pathetic. Be careful Hillary as you play the war on women or women being degraded card.</t>
  </si>
  <si>
    <t>https://twitter.com/realDonaldTrump/status/679673029400641536</t>
  </si>
  <si>
    <t>The silent majority- is silent no more! Remember the importance of VOTING! # MakeAmericaGreatAgain # Trump2016pic.twitter.com/wBdSg5ab25</t>
  </si>
  <si>
    <t>https://twitter.com/realDonaldTrump/status/679676684501692416</t>
  </si>
  <si>
    <t>The @ washingtonpost, which is the lobbyist (power) for not imposing taxes on # Amazon, today did a nasty cartoon attacking @ tedcruz kids. Bad</t>
  </si>
  <si>
    <t>https://twitter.com/realDonaldTrump/status/679690180937314305</t>
  </si>
  <si>
    <t>. @ FoxNews treats me so badly. Using old Quinnipiac Poll where I have a much smaller lead than the just out @ CNN Poll. All negative!</t>
  </si>
  <si>
    <t>https://twitter.com/realDonaldTrump/status/679691783467610113</t>
  </si>
  <si>
    <t>Why does @ FoxNews give @ KarlRove so much airtime. He (and other Fox pundits) is so biased. Still thinks Romney won. Unfair coverage of Trump</t>
  </si>
  <si>
    <t>https://twitter.com/realDonaldTrump/status/679713305376780289</t>
  </si>
  <si>
    <t>It is hard to believe I am winning by so much when I am treated so badly by the media. New @ CNN Poll amazing in ALL categories. 21 pt. Lead</t>
  </si>
  <si>
    <t>https://twitter.com/realDonaldTrump/status/679802957089648640</t>
  </si>
  <si>
    <t>Hillary, when you complain about "a penchant for sexism," who are you referring to. I have great respect for women. BE CAREFUL!</t>
  </si>
  <si>
    <t>https://twitter.com/realDonaldTrump/status/679843301890109440</t>
  </si>
  <si>
    <t>Merry Christmas &amp; Happy Holidays! # MakeAmericaGreatAgain # Trump2016 https://www.facebook.com/DonaldTrump/posts/10156450607960725:0 ‚Ä¶pic.twitter.com/Sqim2YyoCH</t>
  </si>
  <si>
    <t>https://twitter.com/realDonaldTrump/status/679864821823713284</t>
  </si>
  <si>
    <t>Hillary said "I really deplore the tone and inflammatory rhetoric of his campaign." I deplore the death and destruction she caused-stupidity</t>
  </si>
  <si>
    <t>https://twitter.com/realDonaldTrump/status/679865412805341191</t>
  </si>
  <si>
    <t>" @ ihatematt: @ realDonaldTrump why is Hillary even allowed to run... She's a criminal." Good question!</t>
  </si>
  <si>
    <t>https://twitter.com/realDonaldTrump/status/680038548955893760</t>
  </si>
  <si>
    <t>" @ ihatematt: @ realDonaldTrump why is Hillary even allowed to run... She's a criminal."</t>
  </si>
  <si>
    <t>https://twitter.com/realDonaldTrump/status/680112100547543040</t>
  </si>
  <si>
    <t>A great Christmas movie &amp; perfect # TBT! # MakeAmericaGreatAgain Story: https://www.facebook.com/DonaldTrump/posts/10156453684740725:0 ‚Ä¶pic.twitter.com/PSeVbWUJIV</t>
  </si>
  <si>
    <t>https://twitter.com/realDonaldTrump/status/680116241512706048</t>
  </si>
  <si>
    <t>" @ classyexplorer: @ gatewaypundit Jim you fail to mention in your CNN POLL that in the GOP RACE...Trump is leading Cruz 39 to 18...Big Detail</t>
  </si>
  <si>
    <t>https://twitter.com/realDonaldTrump/status/680118305449996293</t>
  </si>
  <si>
    <t>Poor @ JebBush spent $50 million on his campaign, I spent almost nothing. He's bottom (and gone), I'm top (by a lot). That's what U.S. needs!</t>
  </si>
  <si>
    <t>https://twitter.com/realDonaldTrump/status/680149494214823937</t>
  </si>
  <si>
    <t>In the ridiculous @ JebBush ad about me, Jeb is speaking to me during the debate, but doesn't allow my answer, which destroys him - SO SAD!</t>
  </si>
  <si>
    <t>https://twitter.com/realDonaldTrump/status/680151064188948480</t>
  </si>
  <si>
    <t>Wow, even lowly Rand Paul has just past @ JebBush in the new @ CNN Poll. Jeb is at 3%, I'm at 39%. Stop throwing your money down the drain!</t>
  </si>
  <si>
    <t>https://twitter.com/realDonaldTrump/status/680153902952615936</t>
  </si>
  <si>
    <t>Third rate reporters Amy Chozick and Maggie Haberman of the failing @ nytimes are totally in the Hillary circle of bias. Think about Bill!</t>
  </si>
  <si>
    <t>https://twitter.com/realDonaldTrump/status/680154897518608389</t>
  </si>
  <si>
    <t>Next year will be an interesting one. I look forward to running against Hillary Clinton, a totally flawed candidate, and beating her soundly</t>
  </si>
  <si>
    <t>https://twitter.com/realDonaldTrump/status/680156538598756352</t>
  </si>
  <si>
    <t>Wow, because of the pressure put on by me, ICE TO LAUNCH LARGE SCALE DEPORTATION RAIDS. It's about time!</t>
  </si>
  <si>
    <t>https://twitter.com/realDonaldTrump/status/680160249991553024</t>
  </si>
  <si>
    <t>Why isn't @ chucktodd using the much newer @ CNN Poll when discussing how well I am doing instead of the older Q Poll? CNN even better!</t>
  </si>
  <si>
    <t>https://twitter.com/realDonaldTrump/status/680162068687925249</t>
  </si>
  <si>
    <t>. @ meetthepress and @ chucktodd very dishonest in not showing the new @ CNN Poll where I am at 39%, 21points higher than Cruz. Be honest Chuck!</t>
  </si>
  <si>
    <t>https://twitter.com/realDonaldTrump/status/680168300630937600</t>
  </si>
  <si>
    <t>I am now in Palm Beach, Florida, and will be going to church tonight. MAKE AMERICA GREAT AGAIN!</t>
  </si>
  <si>
    <t>https://twitter.com/realDonaldTrump/status/680203969352826880</t>
  </si>
  <si>
    <t>" @ YesMrGilbert: @ NBCNightlyNews @ HallieJackson should have talked to Megyn Kelly about this story" True, a total distortion of the facts!</t>
  </si>
  <si>
    <t>https://twitter.com/realDonaldTrump/status/680205355339497476</t>
  </si>
  <si>
    <t>. @ HallieJackson Why didn't you report Hillary lying about the ISIS video. Bad reporting. Perhaps @ NBC will do better next year-but doubt it!</t>
  </si>
  <si>
    <t>https://twitter.com/realDonaldTrump/status/680212039487340544</t>
  </si>
  <si>
    <t>. @ danielhalper Great job on @ CNN today. Very wise indeed!</t>
  </si>
  <si>
    <t>https://twitter.com/realDonaldTrump/status/680220409262911488</t>
  </si>
  <si>
    <t>Merry Christmas to all. Have a great day and have a really amazing year. Together, we will MAKE AMERICA GREAT AGAIN! It will be done!</t>
  </si>
  <si>
    <t>https://twitter.com/realDonaldTrump/status/680472651756736512</t>
  </si>
  <si>
    <t>. @ deedeesorvino was GREAT today on @ FoxNews She gets what is going on in politics, and sees it very clearly. Have her on more!</t>
  </si>
  <si>
    <t>https://twitter.com/realDonaldTrump/status/680480963068051456</t>
  </si>
  <si>
    <t>Does everyone see that the Democrats and President Obama are now, because of me, starting to deport people who are here illegally. Politics!</t>
  </si>
  <si>
    <t>https://twitter.com/realDonaldTrump/status/680481995374329856</t>
  </si>
  <si>
    <t>We have many problems in our house (country!), and we need to fix them before we let visitors come over and stay. MAKE AMERICA GREAT AGAIN!</t>
  </si>
  <si>
    <t>https://twitter.com/realDonaldTrump/status/680484330494386176</t>
  </si>
  <si>
    <t>Remember when failed candidate @ JebBush said that illegals came across the border as AN ACT OF LOVE? He's spent $59 million and is at 3%.</t>
  </si>
  <si>
    <t>https://twitter.com/realDonaldTrump/status/680486088255909888</t>
  </si>
  <si>
    <t>Our great VETERANS are being treated very badly because of corruption and incompetence at the V.A. That will stop, I will fix this quickly!</t>
  </si>
  <si>
    <t>https://twitter.com/realDonaldTrump/status/680489467245936641</t>
  </si>
  <si>
    <t>When will the Democrats, and Hillary in particular, say "we must build a wall, a great wall, and Mexico is going to pay for it?" Never!</t>
  </si>
  <si>
    <t>https://twitter.com/realDonaldTrump/status/680490678594482176</t>
  </si>
  <si>
    <t>" @ ClassySnobbb: @ realDonaldTrump @ FoxNews I'm reading # CrippledAmerica! Best book ever. Thank you!</t>
  </si>
  <si>
    <t>https://twitter.com/realDonaldTrump/status/680491090315767808</t>
  </si>
  <si>
    <t>"@Jacobsac2015: @ FoxNews Thank you for your tweet today on Christmas. Can't wait to see you as President, Mr. Trump. You are awesome."</t>
  </si>
  <si>
    <t>@Jacobsac2015 @</t>
  </si>
  <si>
    <t>https://twitter.com/realDonaldTrump/status/680491214337130496</t>
  </si>
  <si>
    <t>" @ JodiL792: You know what's making my Christmas Great, Family/food/friends&amp;YOU! I HAVE MY TRUMP SHIRT ON W/HOPE IN MY HEART for America"</t>
  </si>
  <si>
    <t>https://twitter.com/realDonaldTrump/status/680492103722479616</t>
  </si>
  <si>
    <t>" @ deedeegop: Thank u Mr. Trump, I look forward to when u are elected next President of the United States # MakeAmericaGreatAgain. So nice!</t>
  </si>
  <si>
    <t>https://twitter.com/realDonaldTrump/status/680496083072593920</t>
  </si>
  <si>
    <t>@ CNN just announced that TRUMP was #1 story of 2015. Totally meaningless, however, if we don't WIN IT ALL and Make America Great Again!</t>
  </si>
  <si>
    <t>https://twitter.com/realDonaldTrump/status/680503951440121856</t>
  </si>
  <si>
    <t>. @ chucktodd is so dishonest in his reporting...and to think he was going off the air until I came along-no ratings. I will beat Hillary!</t>
  </si>
  <si>
    <t>https://twitter.com/realDonaldTrump/status/680505672476262400</t>
  </si>
  <si>
    <t>The same people that said I wouldn't run, or that I wouldn't lead or do well (1st place and leading by 21%), now say I won't beat Hillary.</t>
  </si>
  <si>
    <t>https://twitter.com/realDonaldTrump/status/680734915718176768</t>
  </si>
  <si>
    <t>The Phoenix V.A., it has just been reported, is in worse shape than ever before. The wait is horrendous, and people are dying. I will fix it</t>
  </si>
  <si>
    <t>https://twitter.com/realDonaldTrump/status/680752844220329984</t>
  </si>
  <si>
    <t>Criminal deportations in the U.S. are the lowest number in many years. We are letting criminals knowingly stay in our country. MUST CHANGE!</t>
  </si>
  <si>
    <t>https://twitter.com/realDonaldTrump/status/680807045562515456</t>
  </si>
  <si>
    <t># MakeAmericaGreatAgain # Trump2016 Story: https://www.facebook.com/DonaldTrump/posts/10156460622260725 ‚Ä¶pic.twitter.com/wm9Y7E9RzB</t>
  </si>
  <si>
    <t>https://twitter.com/realDonaldTrump/status/680877571542790144</t>
  </si>
  <si>
    <t>A new terror warning was issued for European cties. At what point do we say we have had enough and get really tough and smart. Weak leaders!</t>
  </si>
  <si>
    <t>https://twitter.com/realDonaldTrump/status/680897754751713280</t>
  </si>
  <si>
    <t>" @ greta: If the insurance companies are making lots of money and the #of uninsured is still large,Obamacare is a failure since so expensive</t>
  </si>
  <si>
    <t>#of</t>
  </si>
  <si>
    <t>https://twitter.com/realDonaldTrump/status/680908733455708160</t>
  </si>
  <si>
    <t>Hillary Clinton has announced that she is letting her husband out to campaign but HE'S DEMONSTRATED A PENCHANT FOR SEXISM, so inappropriate!</t>
  </si>
  <si>
    <t>https://twitter.com/realDonaldTrump/status/680932364906819584</t>
  </si>
  <si>
    <t>Thank you! # Trump2016 https://www.facebook.com/DonaldTrump/posts/10156462054585725:0 ‚Ä¶pic.twitter.com/XNV9Bg2ccY</t>
  </si>
  <si>
    <t>https://twitter.com/realDonaldTrump/status/680947538896252928</t>
  </si>
  <si>
    <t>I will do far more for women than Hillary, and I will keep our country safe, something which she will not be able to do-no strength/stamina!</t>
  </si>
  <si>
    <t>https://twitter.com/realDonaldTrump/status/681088878128816128</t>
  </si>
  <si>
    <t>I will be interviewed on @ foxandfriends at 8:00. Will be talking about Hillary and far more interesting subjects. Enjoy!</t>
  </si>
  <si>
    <t>https://twitter.com/realDonaldTrump/status/681091509811306496</t>
  </si>
  <si>
    <t>" @ Sir_Max: andreajmarkley: Rubio finally gets an endorsement ‚Äì from # Benghazi loser Gowdy # Tcot # pjnet http://www.dailynewsbin.com/opinion/marco-rubio-finally-gets-an-endorsement-from-benghazi-loser-trey-gowdy/23364/ ‚Ä¶ via dailyne</t>
  </si>
  <si>
    <t>https://twitter.com/realDonaldTrump/status/681093526990491648</t>
  </si>
  <si>
    <t>" @ mitchellvii: Face it, Trey Gowdy failed miserably on Benghazi. He allowed it to drag out and in the end, let Hillary get away with murder.</t>
  </si>
  <si>
    <t>https://twitter.com/realDonaldTrump/status/681093594648834048</t>
  </si>
  <si>
    <t>" @ mitchellvii: My prediction on the Trey Gowdy endorsement of Rubio is that it will do nothing for Rubio and finish Gowdy."</t>
  </si>
  <si>
    <t>https://twitter.com/realDonaldTrump/status/681093849943543808</t>
  </si>
  <si>
    <t>"@CAC8438: He supports amnesty and now they are so desperate that Trey Gowdy is going to campaign with him.</t>
  </si>
  <si>
    <t>https://twitter.com/realDonaldTrump/status/681109495007854593</t>
  </si>
  <si>
    <t>" @ JimVitari: @ realDonaldTrump @CAC8438 we need the change Trump is going to make, not the change Obama did by ruining the country"</t>
  </si>
  <si>
    <t>https://twitter.com/realDonaldTrump/status/681140619897602048</t>
  </si>
  <si>
    <t>" @ LegacyRealtorsJ: You will come out tops Mr Trump. You are sincere, genuine, hard working, honest and willl DO WHAT YOU PROMISE THE PEOPLE</t>
  </si>
  <si>
    <t>https://twitter.com/realDonaldTrump/status/681143660705099776</t>
  </si>
  <si>
    <t>It begins, Republican Party of Virginia, controlled by the RNC, is working hard to disallow independent, unaffiliated and new voters. BAD!</t>
  </si>
  <si>
    <t>https://twitter.com/realDonaldTrump/status/681147489534119936</t>
  </si>
  <si>
    <t>R.P.Virginia has lost statewide 7 times in a row. Will now not allow desperately needed new voters. Suicidal mistake. RNC MUST ACT NOW!</t>
  </si>
  <si>
    <t>https://twitter.com/realDonaldTrump/status/681148934685855744</t>
  </si>
  <si>
    <t>The voters the Republican Party of Virginia are excluding will doom any chance of victory. The Dems LOVE IT! Be smart and win for a change!</t>
  </si>
  <si>
    <t>https://twitter.com/realDonaldTrump/status/681151292195127296</t>
  </si>
  <si>
    <t>Why are @ JebBush flunkies @ ananavarro and @ secupp, two of the dumbest people in politics, always on the @ CNN panels..and yet Poll:Trump 39</t>
  </si>
  <si>
    <t>https://twitter.com/realDonaldTrump/status/681152682296475652</t>
  </si>
  <si>
    <t>" @ DavidSadler2525: @ realDonaldTrump What's going on in VA? What's the GOP doing? They will lose the state because of the RNC!</t>
  </si>
  <si>
    <t>https://twitter.com/realDonaldTrump/status/681155057136578563</t>
  </si>
  <si>
    <t>. @ BernieSanders-who blew his campaign when he gave Hillary a pass on her e-mail crime, said that I feel wages in America are too high. Lie!</t>
  </si>
  <si>
    <t>https://twitter.com/realDonaldTrump/status/681155823729508352</t>
  </si>
  <si>
    <t>" @ isabellegirlxo: @ realDonaldTrump @ JebBush @ ananavarro @ secupp @ CNN Ana is an illegal who needs to be deported" No, she's just incompetent</t>
  </si>
  <si>
    <t>https://twitter.com/realDonaldTrump/status/681156670186192898</t>
  </si>
  <si>
    <t>" @ KevJames91: @ realDonaldTrump @ JebBush @ ananavarro @ secupp @ CNN https://twitter.com/KevJames91/status/681151342979760132/photo/1pic.twitter.com/1Z317atPg2 "</t>
  </si>
  <si>
    <t>https://twitter.com/realDonaldTrump/status/681157406605324288</t>
  </si>
  <si>
    <t>Straighten out The Republican Party of Virginia before it is too late. Stupid! RNC</t>
  </si>
  <si>
    <t>https://twitter.com/realDonaldTrump/status/681309464339832837</t>
  </si>
  <si>
    <t>Hopefully the Republican National Committee can straighten out the total mess that is taking place in Virginia's Republican Party. FAST!</t>
  </si>
  <si>
    <t>https://twitter.com/realDonaldTrump/status/681309864442859521</t>
  </si>
  <si>
    <t>" @ BornToBeGOP: @ realDonaldTrump We need a real President to get things done, and that's why we want you!" Thank you.</t>
  </si>
  <si>
    <t>https://twitter.com/realDonaldTrump/status/681447548133965824</t>
  </si>
  <si>
    <t>If Hillary thinks she can unleash her husband, with his terrible record of women abuse, while playing the women's card on me, she's wrong!</t>
  </si>
  <si>
    <t>https://twitter.com/realDonaldTrump/status/681452215614222339</t>
  </si>
  <si>
    <t>The middle-class has worked so hard, are not getting the kind of jobs that they have long dreamed of - and no effective raise in years. BAD</t>
  </si>
  <si>
    <t>https://twitter.com/realDonaldTrump/status/681455081699569664</t>
  </si>
  <si>
    <t>Many of the great jobs that the people of our country want are long gone, shipped to other countries. We now are part time, sad! I WILL FIX!</t>
  </si>
  <si>
    <t>https://twitter.com/realDonaldTrump/status/681457163492024321</t>
  </si>
  <si>
    <t>Wages in are country are too low, good jobs are too few, and people have lost faith in our leaders.We need smart and strong leadership now!</t>
  </si>
  <si>
    <t>https://twitter.com/realDonaldTrump/status/681468264615165953</t>
  </si>
  <si>
    <t>Strange, but I see wacko Bernie Sanders allies coming over to me because I'm lowering taxes, while he will double &amp; triple them, a disaster!</t>
  </si>
  <si>
    <t>https://twitter.com/realDonaldTrump/status/681606884290265088</t>
  </si>
  <si>
    <t>Thank you to a # Trump2016 supporter for this video of my campaign- over the past 6 months. Video: https://www.facebook.com/DonaldTrump/posts/10156467989725725:0 ‚Ä¶</t>
  </si>
  <si>
    <t>https://twitter.com/realDonaldTrump/status/681608453501014016</t>
  </si>
  <si>
    <t>Thank you! # Trump2016 https://instagram.com/p/_2lRuOGhbt/ pic.twitter.com/yhQUQiuswl</t>
  </si>
  <si>
    <t>https://twitter.com/realDonaldTrump/status/681678252029665281</t>
  </si>
  <si>
    <t>Thank you- Nashua, New Hampshire! # MakeAmericaGreatAgain # Trump2016 # NHPolitics # FITN https://www.facebook.com/DonaldTrump/posts/10156469466560725:0 ‚Ä¶pic.twitter.com/I1lMmcYk3l</t>
  </si>
  <si>
    <t>https://twitter.com/realDonaldTrump/status/681681216853151745</t>
  </si>
  <si>
    <t>" @ slone: FLASHBACK1986: @ realDonaldTrump Saved a Georgia Farm http://www.newsmax.com/Headline/trump-save-georgia-farm/2015/12/27/id/707239/ ‚Ä¶ https://twitter.com/slone/status/681680893899980801/photo/1pic.twitter.com/MaEHiEQoMI " Thank you, nice memories!</t>
  </si>
  <si>
    <t>https://twitter.com/realDonaldTrump/status/681682019575840768</t>
  </si>
  <si>
    <t>" @ BentleyforTrump: @ realDonaldTrump ALL OF AMERICA LOVES TRUMP! # TrumpOrNobody2016 # MakeAmericaGreatAgain" Thanks!</t>
  </si>
  <si>
    <t>https://twitter.com/realDonaldTrump/status/681682389102399489</t>
  </si>
  <si>
    <t>" @ sunquist007: @ JebBush Why do u keep trying to attack Trump? Really dumb strategy! U lose, he wins! # lets make America great again!!!!!"</t>
  </si>
  <si>
    <t>https://twitter.com/realDonaldTrump/status/681682543826079744</t>
  </si>
  <si>
    <t>" @ IJNIPGM: No casualties. Just victory, victory, and more victory as you proclaim the truth that is in your heart. We love God and USA"</t>
  </si>
  <si>
    <t>https://twitter.com/realDonaldTrump/status/681682653431644161</t>
  </si>
  <si>
    <t>" @ umakemeill: @ FoxNews @ JebBush @ HillaryClinton @ realDonaldTrump https://twitter.com/umakemeill/status/681680861809348608/photo/1pic.twitter.com/uI6tmYH5ka "</t>
  </si>
  <si>
    <t>https://twitter.com/realDonaldTrump/status/681684170955948032</t>
  </si>
  <si>
    <t>" @ LeeMiracle3: @ FoxNews @ CharlesHurt @ realDonaldTrump Trump listening to voters, unlike GOP"</t>
  </si>
  <si>
    <t>https://twitter.com/realDonaldTrump/status/681684408273911808</t>
  </si>
  <si>
    <t>" @ shawgerald4: @ realDonaldTrump your kids all love you and so does America :] # Trump2016 pic.twitter.com/9neQzpVYLt"</t>
  </si>
  <si>
    <t>https://twitter.com/realDonaldTrump/status/681693955700948996</t>
  </si>
  <si>
    <t>Remember that Bill Clinton was brought in to help Hillary against Obama in 2008. He was terrible, failed badly, and was called a racist!</t>
  </si>
  <si>
    <t>https://twitter.com/realDonaldTrump/status/681694554534330368</t>
  </si>
  <si>
    <t>" @ russgrand: @ JebBush We had your brother and Father who were a disaster in office..do us a favor and drop out in favor of @ realDonaldTrump"</t>
  </si>
  <si>
    <t>https://twitter.com/realDonaldTrump/status/681696040458809345</t>
  </si>
  <si>
    <t>. @ jessebwatters is terrific at hosting on @ FoxNews - he really gets it!</t>
  </si>
  <si>
    <t>https://twitter.com/realDonaldTrump/status/681698724796567552</t>
  </si>
  <si>
    <t>" @ LandmanMarius: @ realDonaldTrump @ russgrand @ JebBush Word on street is that @ JebBush mother is voting @ realDonaldTrump" So cute!</t>
  </si>
  <si>
    <t>https://twitter.com/realDonaldTrump/status/681698921652051968</t>
  </si>
  <si>
    <t>" @ BillAtlantaGA: @ realDonaldTrump @ russgrand @ JebBush agreed. You destroyed him with only $250k 43%"</t>
  </si>
  <si>
    <t>https://twitter.com/realDonaldTrump/status/681803307929710592</t>
  </si>
  <si>
    <t>I will be interviewed on the @ TODAYshow at 7:00 A.M. Talking about the state of the race for president, and more. Enjoy!</t>
  </si>
  <si>
    <t>https://twitter.com/realDonaldTrump/status/681816443093159937</t>
  </si>
  <si>
    <t>"Minorities line up behind.....Donald Trump" # Trump2016 # MakeAmericaGreatAgain http://mobile.wnd.com/2015/12/minorities-line-up-behind-donald-trump/#YYG0amMURFhrzi0B.03 ‚Ä¶pic.twitter.com/SxuutW2onm</t>
  </si>
  <si>
    <t># # #YYG0amMURFhrzi0B</t>
  </si>
  <si>
    <t>https://twitter.com/realDonaldTrump/status/681845591027134464</t>
  </si>
  <si>
    <t>My campaign for president is $35,000,000 under budget, I have spent very little (and am in 1st place).Now I will spend big in Iowa/N.H./S.C.</t>
  </si>
  <si>
    <t>https://twitter.com/realDonaldTrump/status/681847012304797696</t>
  </si>
  <si>
    <t>So, I have spent almost nothing on my run for president and am in 1st place. Jeb Bush has spent $59 million &amp; done. Run country my way!</t>
  </si>
  <si>
    <t>https://twitter.com/realDonaldTrump/status/681910074906906624</t>
  </si>
  <si>
    <t>Looking forward to being in Council Bluffs, Iowa, later today. Despite weather, rally is on -- will be fantastic! # MakeAmericaGreatAgain!</t>
  </si>
  <si>
    <t>https://twitter.com/realDonaldTrump/status/681917663514365952</t>
  </si>
  <si>
    <t>We need a real President! https://www.instagram.com/p/_4w_6xGhfn/</t>
  </si>
  <si>
    <t>https://twitter.com/realDonaldTrump/status/681936877222494208</t>
  </si>
  <si>
    <t>I hope @ TGowdySC does better for Rubio than he did at the # Benghazi hearings, which were a total disaster for Republicans &amp; America!</t>
  </si>
  <si>
    <t>https://twitter.com/realDonaldTrump/status/681971453261119488</t>
  </si>
  <si>
    <t>New # ReutersPoll. Thank you America! # MakeAmericaGreatAgain # Trump2016pic.twitter.com/oETsjV3aR4</t>
  </si>
  <si>
    <t>https://twitter.com/realDonaldTrump/status/681997313925976066</t>
  </si>
  <si>
    <t>Shows how dumb Joe McQuaid ( @ deucecrew) of the dying Union Leader is to put out the letter I wrote saying why I didn't do his failed debate!</t>
  </si>
  <si>
    <t>https://twitter.com/realDonaldTrump/status/681997425356095488</t>
  </si>
  <si>
    <t>The great people of New Hampshire, who I love, are not properly served by the dying Union Leader newspaper.</t>
  </si>
  <si>
    <t>https://twitter.com/realDonaldTrump/status/681997481740087296</t>
  </si>
  <si>
    <t>Joe McQuaid ( @ deucecrew) of the dying Union Leader wanted ads, lunches, donations, speeches from me, and tweets---very unethical.</t>
  </si>
  <si>
    <t>https://twitter.com/realDonaldTrump/status/682048994705584129</t>
  </si>
  <si>
    <t>THANK YOU Council Bluffs, Iowa! The silent majority, is silent no more! # Trump2016 # FITN https://www.facebook.com/DonaldTrump/posts/10156473232605725:0 ‚Ä¶pic.twitter.com/IPsJPVH5JP</t>
  </si>
  <si>
    <t>https://twitter.com/realDonaldTrump/status/682177311622467584</t>
  </si>
  <si>
    <t>. @ CharlesHurt You were great on @ seanhannity last night. Thanks for the nice words. MAKE AMERICA GREAT AGAIN!</t>
  </si>
  <si>
    <t>https://twitter.com/realDonaldTrump/status/682186402621186049</t>
  </si>
  <si>
    <t>Iowa was fantastic last night, amazing crowd and people. I'm now in Florida, getting ready to go to South Carolina. Big crowd, very exciting</t>
  </si>
  <si>
    <t>https://twitter.com/realDonaldTrump/status/682187393970126849</t>
  </si>
  <si>
    <t>" @ Hashtag1USA: @ realDonaldTrump what do you think of Jeb cancelling his Iowa rally last night ? pic.twitter.com/1oe798AAEU" I went, he didn't!</t>
  </si>
  <si>
    <t>https://twitter.com/realDonaldTrump/status/682187603681128448</t>
  </si>
  <si>
    <t>" @ videosigninc: @ realDonaldTrump Keep the momentum going Mr. Trump. All the best to you for the New Year. Make America Great Again !" Thanks</t>
  </si>
  <si>
    <t>https://twitter.com/realDonaldTrump/status/682188146596036608</t>
  </si>
  <si>
    <t>" @ hammetjohn: DonaldTrump - How do u do it Donald. No one could keep up with u at your pace. Shows how hard u will work for us as President"</t>
  </si>
  <si>
    <t>https://twitter.com/realDonaldTrump/status/682188420400168961</t>
  </si>
  <si>
    <t>" @ bfb123456: @ trumpiowa @ PlaysTrumpCard @ realDonaldTrump WOW! FANTASTIC!. WHO KNEW AMERICANS WERE SO SMART? GREAT TO KNOW WE'RE so smart"</t>
  </si>
  <si>
    <t>https://twitter.com/realDonaldTrump/status/682188516986646528</t>
  </si>
  <si>
    <t>" @ TruthisAll1: @ realDonaldTrump @ CharlesHurt @ seanhannity Good morning, Mr. Trump. You're so AWESOME. # Trump2016 pic.twitter.com/LljQbi4fdP"</t>
  </si>
  <si>
    <t>https://twitter.com/realDonaldTrump/status/682201111948824576</t>
  </si>
  <si>
    <t>The dying @ UnionLeader newspaper in NH is in turmoil over my comments about them- like a bully that got knocked out!</t>
  </si>
  <si>
    <t>https://twitter.com/realDonaldTrump/status/682220279871979520</t>
  </si>
  <si>
    <t>Joe McQuaid ( @ deucecrew) is desperately trying to sell the @ UnionLeader. It's a loser, and my comments haven't helped him much.</t>
  </si>
  <si>
    <t>https://twitter.com/realDonaldTrump/status/682227816394522624</t>
  </si>
  <si>
    <t>I never thought I'd be saying this but I've really enjoyed @ RichLowry on television lately, and he was terrific hosting @ seanhannity</t>
  </si>
  <si>
    <t>https://twitter.com/realDonaldTrump/status/682267088271110145</t>
  </si>
  <si>
    <t>Thank you Hilton Head, South Carolina! @ SCTeamTrump # Trump2016 https://www.facebook.com/DonaldTrump/posts/10156475262795725:0 ‚Ä¶pic.twitter.com/L5IAlbsdkw</t>
  </si>
  <si>
    <t>https://twitter.com/realDonaldTrump/status/682291228898115585</t>
  </si>
  <si>
    <t>Thank you Hilton Head, South Carolina! # MakeAmericaGreatAgain # Trump2016pic.twitter.com/TBAD5MeYCE</t>
  </si>
  <si>
    <t>https://twitter.com/realDonaldTrump/status/682297346240167936</t>
  </si>
  <si>
    <t>I'm going to be live with @ ericbolling and @ kimguilfoyle to ring in the New Year 2016. Everybody should tune in to @ foxnews tomorrow night!</t>
  </si>
  <si>
    <t>https://twitter.com/realDonaldTrump/status/682310784563720193</t>
  </si>
  <si>
    <t>Great poll- thank you Nevada! # MakeAmericaGreatAgain # Trump2016pic.twitter.com/9Lr1v6vjJb</t>
  </si>
  <si>
    <t>https://twitter.com/realDonaldTrump/status/682319510251159553</t>
  </si>
  <si>
    <t>A lovely letter from the daughter of the late great John Wayne. Our country could use a John Wayne right now. https://www.facebook.com/DonaldTrump/posts/10156475870665725:0 ‚Ä¶</t>
  </si>
  <si>
    <t>https://twitter.com/realDonaldTrump/status/682413776600174592</t>
  </si>
  <si>
    <t>I predict that dying @ UnionLeader newspaper, which has been run into the ground by publisher "Stinky" Joe McQuaid, will be dead in 2 years!</t>
  </si>
  <si>
    <t>https://twitter.com/realDonaldTrump/status/682414759942184960</t>
  </si>
  <si>
    <t>A GREAT day in South Carolina. Record crowd and fantastic enthusiasm. This is now a movement to MAKE AMERICA GREAT AGAIN!</t>
  </si>
  <si>
    <t>https://twitter.com/realDonaldTrump/status/682426302218014721</t>
  </si>
  <si>
    <t>" @ BentleyforTrump: @ realDonaldTrump ALL OF AMERICA LOVES TRUMP! # TrumpOrNobody2016 # MakeAmericaGreatAgain" Thank you.</t>
  </si>
  <si>
    <t>https://twitter.com/realDonaldTrump/status/682428536855117825</t>
  </si>
  <si>
    <t>. @ JebBush has spent $63,000,000 and is at the bottom of the polls. I have spent almost nothing and am at the top. WIN! @ hughhewitt</t>
  </si>
  <si>
    <t>https://twitter.com/realDonaldTrump/status/682499601195253760</t>
  </si>
  <si>
    <t>"@Trump2016Donald: @ realDonaldTrump @ JebBush @ hughhewitt Patriots for trump! pic.twitter.com/0oBFd9pILR"</t>
  </si>
  <si>
    <t>@Trump2016Donald @ @ @</t>
  </si>
  <si>
    <t>https://twitter.com/realDonaldTrump/status/682499825309478912</t>
  </si>
  <si>
    <t>" @ Luciano031982: @ realDonaldTrump Veterans Love Trump" But I love the VETS even more!</t>
  </si>
  <si>
    <t>https://twitter.com/realDonaldTrump/status/682500655043506176</t>
  </si>
  <si>
    <t>" @ nikkisue69: @ realDonaldTrump @ JebBush @ hughhewitt Jeb is such a lightweight"</t>
  </si>
  <si>
    <t>https://twitter.com/realDonaldTrump/status/682501016454098945</t>
  </si>
  <si>
    <t>" @ ddpick18: @ realDonaldTrump @ JebBush @ hughhewitt I get pissed off every time I see his ads on Fox. Waste of money! Go Trump!" Many do!</t>
  </si>
  <si>
    <t>https://twitter.com/realDonaldTrump/status/682502608834170880</t>
  </si>
  <si>
    <t>People ask, "why do you tweet and re-tweet to millions about @ JebBush when he is so low in the polls?" Because of his big $ hit ads on me!</t>
  </si>
  <si>
    <t>https://twitter.com/realDonaldTrump/status/682504130645127168</t>
  </si>
  <si>
    <t>" @ InsideGym: The Most Influential U.S. Gymnasts Of All Time: http://bit.ly/1ZC5vCS @ NastiaLiukin @ ShawnJohnson @ ASAQ_3" Fantastic Shawn</t>
  </si>
  <si>
    <t>https://twitter.com/realDonaldTrump/status/682505316781654016</t>
  </si>
  <si>
    <t>" @ BretBaier: . @ realDonaldTrump's reaction that @ LindseyGrahamSC is dropping out of the 2016 race. Your thoughts? pic.twitter.com/6VItF0928E"</t>
  </si>
  <si>
    <t>https://twitter.com/realDonaldTrump/status/682508633805041665</t>
  </si>
  <si>
    <t>" @ SenSanders: I have a message for Donald Trump: No, we‚Äôre not going to hate Latinos, we‚Äôre not going to hate Muslims." I fully agree!</t>
  </si>
  <si>
    <t>https://twitter.com/realDonaldTrump/status/682512214427828224</t>
  </si>
  <si>
    <t>" @ stylin1188: Donald Trump is running the most cost-effective presidential campaign in modern history http://fb.me/4fI1VHqCP " Thank you!</t>
  </si>
  <si>
    <t>https://twitter.com/realDonaldTrump/status/682513151431196673</t>
  </si>
  <si>
    <t>" @ wmsolomon: 'On Point' with Gov. Sarah Palin &amp; Donald Trump https://youtu.be/Oeju2SG7UMA "</t>
  </si>
  <si>
    <t>https://twitter.com/realDonaldTrump/status/682514849579057152</t>
  </si>
  <si>
    <t>" @ deggow: Just heard a 25 year old man say "I would rather work for Donald Trump than Bernie Sanders"it's time for me to leave this party."</t>
  </si>
  <si>
    <t>https://twitter.com/realDonaldTrump/status/682516874748375040</t>
  </si>
  <si>
    <t>" @ whispers34: Nevada Poll: Donald Trump 33%, Ted Cruz 20%, Marco Rubio 11%... http://wp.me/p1kzlW-sI8 via @ thelastrefuge2" Great news!</t>
  </si>
  <si>
    <t>https://twitter.com/realDonaldTrump/status/682544630139863040</t>
  </si>
  <si>
    <t># MakeAmericaGreatAgain # Trump2016pic.twitter.com/IEIXos0wh9</t>
  </si>
  <si>
    <t>https://twitter.com/realDonaldTrump/status/682578783912759296</t>
  </si>
  <si>
    <t>I would feel sorry for @ JebBush and how badly he is doing with his campaign other than for the fact he took millions of $'s of hit ads on me</t>
  </si>
  <si>
    <t>https://twitter.com/realDonaldTrump/status/682605293856002048</t>
  </si>
  <si>
    <t>HAPPY BIRTHDAY to my son, @ DonaldJTrumpJr! Very proud of you! # TBT https://www.facebook.com/DonaldTrump/posts/10156478841470725:0 ‚Ä¶pic.twitter.com/nbxPVdarJM</t>
  </si>
  <si>
    <t>https://twitter.com/realDonaldTrump/status/682635132038176770</t>
  </si>
  <si>
    <t>THANK YOU ILLINOIS! Let's not forget to get family &amp; friends- out to VOTE IN 2016! https://www.facebook.com/DonaldTrump/posts/10156479246710725:0 ‚Ä¶pic.twitter.com/dtMAsIq4cf</t>
  </si>
  <si>
    <t>https://twitter.com/realDonaldTrump/status/682700657304989697</t>
  </si>
  <si>
    <t>Do you believe that The State Department, on NEW YEAR'S EVE, just released more of Hillary's e-mails. They just want it all to end. BAD!</t>
  </si>
  <si>
    <t>https://twitter.com/realDonaldTrump/status/682703233492619264</t>
  </si>
  <si>
    <t>I would like to wish everyone A HAPPY AND HEALTHY NEW YEAR. WE MUST ALL WORK TOGETHER TO, FINALLY, MAKE AMERICA SAFE AGAIN AND GREAT AGAIN!</t>
  </si>
  <si>
    <t>https://twitter.com/realDonaldTrump/status/682723973449289728</t>
  </si>
  <si>
    <t>I will be on @ FoxNews live, with members of my family, at 11:50 P.M. We will ring in the New Year together! MAKE AMERICA GREAT AGAIN!</t>
  </si>
  <si>
    <t>https://twitter.com/realDonaldTrump/status/682764544402440192</t>
  </si>
  <si>
    <t>HAPPY NEW YEAR &amp; THANK YOU! https://www.facebook.com/video.php?v=10156480193140725 ‚Ä¶pic.twitter.com/uxUXWJ1Rbv</t>
  </si>
  <si>
    <t>https://twitter.com/realDonaldTrump/status/682792967736848385</t>
  </si>
  <si>
    <t># HappyNewYearAmerica!pic.twitter.com/EeQb8PDrUe</t>
  </si>
  <si>
    <t>https://twitter.com/realDonaldTrump/status/682805320217980929</t>
  </si>
  <si>
    <t>Happy New Year from # MarALago! Thank you to my great family for all of their support.pic.twitter.com/6UsqSiaaj7 ‚Äì bei The Mar-a-lago Club</t>
  </si>
  <si>
    <t>https://twitter.com/realDonaldTrump/status/682805477168779264</t>
  </si>
  <si>
    <t>" @ jallenaip: Hillary said she was in a "Fog of War" as explanation for the lies about Benghazi. No fog allowed in WH. Vote Trump POTUS!"</t>
  </si>
  <si>
    <t>https://twitter.com/realDonaldTrump/status/683037464504745985</t>
  </si>
  <si>
    <t>" @ sprinklermanus: @ CNN @ realDonaldTrump they're spending millions but you're still going to win - go Donald Trump"</t>
  </si>
  <si>
    <t>https://twitter.com/realDonaldTrump/status/683060169677344768</t>
  </si>
  <si>
    <t>Well, the year has officially begun. I have many stops planned and will be working very hard to win so that we can turn our country around!</t>
  </si>
  <si>
    <t>https://twitter.com/realDonaldTrump/status/683060654098530305</t>
  </si>
  <si>
    <t>" @ marie7777777777: @ realDonaldTrump we love u to Trump Family. God bless you."</t>
  </si>
  <si>
    <t>https://twitter.com/realDonaldTrump/status/683061678246903808</t>
  </si>
  <si>
    <t>" @ JodiL792: We are Standing with you! Spreading the Word...Trump for President 2016!! I wake &amp; sleep praying for you &amp; the USA!+Israel2"</t>
  </si>
  <si>
    <t>https://twitter.com/realDonaldTrump/status/683062220490715136</t>
  </si>
  <si>
    <t>" @ MEMEoryHead: I'm one of your biggest fans Mr Trump and I can't wait for you to Make America Great ifAgain! Never forget you have support!"</t>
  </si>
  <si>
    <t>https://twitter.com/realDonaldTrump/status/683062751434899456</t>
  </si>
  <si>
    <t>" @ CASuperrunner: @ georgehenryw Huckabee is a good man...but he needs to get behind @ realDonaldTrump" I agree!</t>
  </si>
  <si>
    <t>https://twitter.com/realDonaldTrump/status/683066224251645953</t>
  </si>
  <si>
    <t>I will be going to Mississippi tomorrow night - hear the crowds are going to be massive! Look forward to it.</t>
  </si>
  <si>
    <t>https://twitter.com/realDonaldTrump/status/683066650627846144</t>
  </si>
  <si>
    <t>" @ codyraymille: I have never been interested in politics but because of you I want to get my political science degree. # trump2016" Great!</t>
  </si>
  <si>
    <t>https://twitter.com/realDonaldTrump/status/683070410993364992</t>
  </si>
  <si>
    <t>The person that Hillary Clinton least wants to run against is, by far, me. It will be the largest voter turnout ever - she will be swamped!</t>
  </si>
  <si>
    <t>https://twitter.com/realDonaldTrump/status/683127297457700864</t>
  </si>
  <si>
    <t>Thank you so much to http://WND.com for naming me the 2015 Man of the Year. This is indeed a great honor for me!</t>
  </si>
  <si>
    <t>https://twitter.com/realDonaldTrump/status/683128636279361537</t>
  </si>
  <si>
    <t># VoteTrump2016 &amp; together we will # MakeAmericaGreatAgain! THANK YOU for your support!pic.twitter.com/bziqUSHnbi</t>
  </si>
  <si>
    <t>https://twitter.com/realDonaldTrump/status/683140004625936384</t>
  </si>
  <si>
    <t>Massive crowds expected in Mississippi tomorrow night. Look forward to it! 2015 IN PHOTOS: https://m.facebook.com/DonaldTrump pic.twitter.com/utrl0UnQau</t>
  </si>
  <si>
    <t>https://twitter.com/realDonaldTrump/status/683259029804695552</t>
  </si>
  <si>
    <t>. @ JebBush is a sad case. A total embarrassment to both himself and his family, he just announced he will continue to spend on Trump hit ads!</t>
  </si>
  <si>
    <t>https://twitter.com/realDonaldTrump/status/683260753810440192</t>
  </si>
  <si>
    <t>. @ JebBush is a low energy "stiff" who should focus his special interest money on the many people ahead of him in the polls. Has no chance!</t>
  </si>
  <si>
    <t>https://twitter.com/realDonaldTrump/status/683277309969694720</t>
  </si>
  <si>
    <t>Hillary Clinton said that it is O.K. to ban Muslims from Israel by building a WALL, but not O.K. to do so in the U.S. We must be vigilant!</t>
  </si>
  <si>
    <t>https://twitter.com/realDonaldTrump/status/683377290282156032</t>
  </si>
  <si>
    <t>Hillary Clinton doesn't have the strength or stamina to be president. Jeb Bush is a low energy individual, but Hillary is not much better!</t>
  </si>
  <si>
    <t>https://twitter.com/realDonaldTrump/status/683378470093746176</t>
  </si>
  <si>
    <t>I hope Bill Clinton starts talking about women's issues so that voters can see what a hypocrite he is and how Hillary abused those women!</t>
  </si>
  <si>
    <t>https://twitter.com/realDonaldTrump/status/683392613869858816</t>
  </si>
  <si>
    <t>When I look at all of the money the special interests and lobbyists are giving to candidates, beware - the candidates are mere puppets $$$$!</t>
  </si>
  <si>
    <t>https://twitter.com/realDonaldTrump/status/683394224184758272</t>
  </si>
  <si>
    <t>Remember, I am self-funding my campaign, the only one in either party. I'm not controlled by lobbyists or special interests-only the U.S.A.!</t>
  </si>
  <si>
    <t>https://twitter.com/realDonaldTrump/status/683418056417251328</t>
  </si>
  <si>
    <t>Heading to Biloxi, Mississippi. Massive crowds expected. Thank you for your support! # VoteTrump2016pic.twitter.com/1VMngEMLzT</t>
  </si>
  <si>
    <t>https://twitter.com/realDonaldTrump/status/683443848639455232</t>
  </si>
  <si>
    <t>Just arrived in Mississippi for the rally. Word is that the crowd is overflowing and massive. Will be an amazing evening!</t>
  </si>
  <si>
    <t>https://twitter.com/realDonaldTrump/status/683509528453869569</t>
  </si>
  <si>
    <t>" @ Granite_Hope: @brandonstinney How can you deny this fact.HillaryClinton and BarackObama are the two people who made # ISIS a big problem"</t>
  </si>
  <si>
    <t>https://twitter.com/realDonaldTrump/status/683511482684936192</t>
  </si>
  <si>
    <t>Thank you # Biloxi, # Mississippi! Remember this night &amp; spread the word to get out &amp; # VoteTrump2016!pic.twitter.com/hfYdkY5DKq</t>
  </si>
  <si>
    <t>https://twitter.com/realDonaldTrump/status/683521456790220800</t>
  </si>
  <si>
    <t>" @ namusca: @ realDonaldTrump @ EricTrump @ DiamondandSilk # Trump is much better than any rock concert! He knows how to fill a stadium."</t>
  </si>
  <si>
    <t>https://twitter.com/realDonaldTrump/status/683521627930365952</t>
  </si>
  <si>
    <t>" @ MMMDigits: Well done # Biloxi....great display of Southern pride and hospitality at @ realDonaldTrump event. Fired up and ready to go!!"</t>
  </si>
  <si>
    <t>https://twitter.com/realDonaldTrump/status/683522343680000000</t>
  </si>
  <si>
    <t>Just returned from Mississippi - a great evening.</t>
  </si>
  <si>
    <t>https://twitter.com/realDonaldTrump/status/683648845033680896</t>
  </si>
  <si>
    <t>Hillary Clinton lied last week when she said ISIS made a D.T. video. The video that ISIS made was about her husband being a degenerate.</t>
  </si>
  <si>
    <t>https://twitter.com/realDonaldTrump/status/683652037800755200</t>
  </si>
  <si>
    <t>Al-Shabbab, not ISIS, just made a video on me - they all will as front-runner &amp; if I speak out against them, which I must. Hillary lied!</t>
  </si>
  <si>
    <t>https://twitter.com/realDonaldTrump/status/683655884547973121</t>
  </si>
  <si>
    <t>Hillary said that guns don't keep you safe. If she really believes that she should demand that her heavily armed bodyguards quickly disarm!</t>
  </si>
  <si>
    <t>https://twitter.com/realDonaldTrump/status/683690682649833476</t>
  </si>
  <si>
    <t>Thank you for your support in Biloxi, MS! Let's ALL get out &amp; VOTE in 2016, so we can # MakeAmericaGreatAgain!pic.twitter.com/RSZF12Kyhn</t>
  </si>
  <si>
    <t>https://twitter.com/realDonaldTrump/status/683708260784967680</t>
  </si>
  <si>
    <t>Does anybody remember when Bill Clinton, in 2008, worked long and hard for Hillary? She LOST! Now Bill is at it again. Just watch.</t>
  </si>
  <si>
    <t>https://twitter.com/realDonaldTrump/status/683712803392323584</t>
  </si>
  <si>
    <t>. @ chucktodd said today on @ meetthepress that "attacking Bill to get to Hillary has never worked before." Wrong - attacked him in '08 &amp; won!</t>
  </si>
  <si>
    <t>https://twitter.com/realDonaldTrump/status/683725499391164416</t>
  </si>
  <si>
    <t>. @ RuthMarcus of the @ washingtonpost was terrible today on Face The Nation.No focus, poor level of concentration-but correct on Hillary lying</t>
  </si>
  <si>
    <t>https://twitter.com/realDonaldTrump/status/683736913631653888</t>
  </si>
  <si>
    <t>" @ TINAHILLSTROM1: @ FoxNews @ KatrinaPierson I love @ piersmorgan &amp; @ realDonaldTrump REAL MEN w/ an opinion Exciting interesting controversial</t>
  </si>
  <si>
    <t>https://twitter.com/realDonaldTrump/status/683738198703509506</t>
  </si>
  <si>
    <t>" @ barbaraslavin1: @ RuthMarcus @ washingtonpost bashing distinguished women journalists won't win you votes" She is 3rd rate, a total dummy!</t>
  </si>
  <si>
    <t>https://twitter.com/realDonaldTrump/status/683739850185543681</t>
  </si>
  <si>
    <t>Iran, with all of the money and all else given to them by Obama, has wanted a way to take over Saudi Arabia &amp; their oil. THEY JUST FOUND IT!</t>
  </si>
  <si>
    <t>https://twitter.com/realDonaldTrump/status/683789635189882881</t>
  </si>
  <si>
    <t>The worst thing Hillary could do is have her husband campaign for her. Just watch.</t>
  </si>
  <si>
    <t>https://twitter.com/realDonaldTrump/status/683789875653513220</t>
  </si>
  <si>
    <t>By the way, Hillary &amp; the MSM forgot to mention that Hillary is in the Al-Shabaab terror video.http://therightscoop.com/media-gleefully-reporting-al-shabab-video-with-trump-ignores-hillary-and-black-lives-matter-are-in-it-too/ ‚Ä¶</t>
  </si>
  <si>
    <t>https://twitter.com/realDonaldTrump/status/683806644124385280</t>
  </si>
  <si>
    <t>"@icareeguns: This # Iowan is voting for @ RealDonaldTrump # IACaucus. Thank you for supporting IOWA! https://twitter.com/chriskyleband/status/683768768129024000 ‚Ä¶" My great honor</t>
  </si>
  <si>
    <t>@icareeguns @</t>
  </si>
  <si>
    <t>https://twitter.com/realDonaldTrump/status/683976902055297025</t>
  </si>
  <si>
    <t>"@RhettRiley1234: Trump only wins with our votes. we must grow Trump nation and do our part. vote. This is our time.</t>
  </si>
  <si>
    <t>https://twitter.com/realDonaldTrump/status/684064699760115712</t>
  </si>
  <si>
    <t>I look forward to being in Lowell, Massachusetts, today. I hear a very big crowd is expected--we will have lots of fun!</t>
  </si>
  <si>
    <t>https://twitter.com/realDonaldTrump/status/684102012141703170</t>
  </si>
  <si>
    <t>Woody Johnson, owner of the NYJets, is @ JebBush‚Äôs finance chairman. If Woody would‚Äôve been w/me, he would‚Äôve been in the playoffs, at least!</t>
  </si>
  <si>
    <t>https://twitter.com/realDonaldTrump/status/684197871009292292</t>
  </si>
  <si>
    <t>The rally in Lowell, Massachusetts, was amazing. 10,000 people going wild. MAKE AMERICA GREAT AGAIN!</t>
  </si>
  <si>
    <t>https://twitter.com/realDonaldTrump/status/684198370349572097</t>
  </si>
  <si>
    <t>" @ troyconway: Now 2-more IT Firms going over seas? There is a huge difference between a global economy and GREED! # MakeAmericaGreatAgain</t>
  </si>
  <si>
    <t>https://twitter.com/realDonaldTrump/status/684199772203397120</t>
  </si>
  <si>
    <t>"@thecybermenace: @ realDonaldTrump Donald Trump hit one out of the ballpark in Lowell, MA tonight"</t>
  </si>
  <si>
    <t>@thecybermenace @</t>
  </si>
  <si>
    <t>https://twitter.com/realDonaldTrump/status/684216070463447040</t>
  </si>
  <si>
    <t>"@samuelghaddad: Wow! Let's hear it for the Factor. Let the truth be known. More are beginning to realize @ realDonaldTrump is the real deal!</t>
  </si>
  <si>
    <t>@samuelghaddad @</t>
  </si>
  <si>
    <t>https://twitter.com/realDonaldTrump/status/684216660933361664</t>
  </si>
  <si>
    <t>" @ Mark98z: @ realDonaldTrump Mr. TRUMP this was your best, most energized one to date. ( and i have watched most of them)... WELL DONE</t>
  </si>
  <si>
    <t>https://twitter.com/realDonaldTrump/status/684216903863250944</t>
  </si>
  <si>
    <t>" @ djw11223: @ realDonaldTrump The crowd was HUGE # MakeAmericaGreatAgain pic.twitter.com/xKq957P6yr"</t>
  </si>
  <si>
    <t>https://twitter.com/realDonaldTrump/status/684216973815844866</t>
  </si>
  <si>
    <t>" @ SalRiccobono: @ realDonaldTrump @ troyconway Donald get big business back and#MAKE AMERICA GREAT AGAIN FOR 2016"</t>
  </si>
  <si>
    <t>#MAKE</t>
  </si>
  <si>
    <t>https://twitter.com/realDonaldTrump/status/684217554861199360</t>
  </si>
  <si>
    <t>" @ iLoveiDevices: @ EdwinRo47796972 @ happyjack225 @ FoxNews @ krauthammer Minimizing dependency on China is crucial.Only Trump talks about that</t>
  </si>
  <si>
    <t>https://twitter.com/realDonaldTrump/status/684218305100525569</t>
  </si>
  <si>
    <t>" @ ghosthunter_lol: Iowa key endorsement for @ realDonaldTrump Can't wait for the Iowa caucus in 4 weeks! # Trump2016 pic.twitter.com/JBfyFrZfFb"</t>
  </si>
  <si>
    <t>https://twitter.com/realDonaldTrump/status/684218836569206784</t>
  </si>
  <si>
    <t>" @ marybnall01: @ realDonaldTrump watched lowell mass speech. Awesome. Great crowd. Make America Great Again!!!!!!"</t>
  </si>
  <si>
    <t>https://twitter.com/realDonaldTrump/status/684219579548041218</t>
  </si>
  <si>
    <t>" @ lilredfrmkokomo: @ realDonaldTrump My Facebook Groups are all voting TRUMP /4000 people! !!" Great!</t>
  </si>
  <si>
    <t>https://twitter.com/realDonaldTrump/status/684417452906774529</t>
  </si>
  <si>
    <t>Wow @ UnionLeader circulation in NH has dropped from 75,000 to around 10‚Äîbad management. No wonder they begged me for ads.</t>
  </si>
  <si>
    <t>https://twitter.com/realDonaldTrump/status/684429853433696258</t>
  </si>
  <si>
    <t>I don‚Äôt know @ SamuelLJackson, to best of my knowledge haven't played golf w/him &amp; think he does too many TV commercials‚Äîboring. Not a fan.</t>
  </si>
  <si>
    <t>https://twitter.com/realDonaldTrump/status/684432562241015808</t>
  </si>
  <si>
    <t>" @ Lucky5713 @ NewDay What's wrong with showing Morocco? Nothing! It illustrates a Point! Duh! Love the video!"</t>
  </si>
  <si>
    <t>https://twitter.com/realDonaldTrump/status/684435524346613765</t>
  </si>
  <si>
    <t>" @ longtalltexan20 @ realDonaldTrump I love it when TRUMP calls out MSM for what they really are! Cams starting to show crowds at rallies!"</t>
  </si>
  <si>
    <t>https://twitter.com/realDonaldTrump/status/684531959939371008</t>
  </si>
  <si>
    <t>I am in New Hampshire. Just received great news from Reuters poll. Thank you for your support!pic.twitter.com/yzp9dGfbce</t>
  </si>
  <si>
    <t>https://twitter.com/realDonaldTrump/status/684562852372426752</t>
  </si>
  <si>
    <t>" @ pearl_brendan: @ dphilbs if @ realDonaldTrump doesn't win, I'm leaving this country # Trump4President"</t>
  </si>
  <si>
    <t>https://twitter.com/realDonaldTrump/status/684563455001636864</t>
  </si>
  <si>
    <t>" @ trumpy17: @ realDonaldTrump gave an AWESOME speech in Claremont tonight!!</t>
  </si>
  <si>
    <t>https://twitter.com/realDonaldTrump/status/684564419557339143</t>
  </si>
  <si>
    <t>" @ RubinsteinNel: @ realDonaldTrump @ pearl_brendan @ dphilbs If Trump doesn't win, we may not be able to recuperate America."</t>
  </si>
  <si>
    <t>https://twitter.com/realDonaldTrump/status/684581112161636352</t>
  </si>
  <si>
    <t>" @ Boazziz: . @ DanScavino Somewhere in that crowd am I. The Gymnasium was electric, the crowd unstoppable &amp; @ realDonaldTrump Kingly."</t>
  </si>
  <si>
    <t>https://twitter.com/realDonaldTrump/status/684581639561822208</t>
  </si>
  <si>
    <t>" @ dantegtmeyer: #ISIS Reportedly Murders Spies Calls # DavidCameron 'Slave of the # WH' Video http://townhall.com/tipsheet/cortneyobrien/2016/01/04/isis-calls-david-cameron-slave-of-the-white-house-in-new-video-n2099576 ‚Ä¶ ARE YOU WELCOME NOW"</t>
  </si>
  <si>
    <t>#ISIS # #</t>
  </si>
  <si>
    <t>https://twitter.com/realDonaldTrump/status/684581798504955904</t>
  </si>
  <si>
    <t>" @ kristopheryan11: @ realDonaldTrump mr trump you were excellent on @ seanhannity tonight" Thank you!</t>
  </si>
  <si>
    <t>https://twitter.com/realDonaldTrump/status/684582462022758400</t>
  </si>
  <si>
    <t>" @ Kacee50: @ realDonaldTrump Women make up the fastest growing market in gun sales. And Hillary wants to take those rights away from women!"</t>
  </si>
  <si>
    <t>https://twitter.com/realDonaldTrump/status/684582854613807104</t>
  </si>
  <si>
    <t>" @ CompresPhyllis: @ seanhannity @ FoxNews I am so glad u are for Trump your program is my favorite. The Don is by far the best"</t>
  </si>
  <si>
    <t>https://twitter.com/realDonaldTrump/status/684584079983915008</t>
  </si>
  <si>
    <t>" @ ArkaysDesign: @ slone @ realDonaldTrump Have to get people of all ages out to vote for Donald Trump!"</t>
  </si>
  <si>
    <t>https://twitter.com/realDonaldTrump/status/684585121039552512</t>
  </si>
  <si>
    <t>" @ becker_berta: @ longtalltexan20 Trump single handedly did what no other politician ever dared to do, attacked the media for all their lies"</t>
  </si>
  <si>
    <t>https://twitter.com/realDonaldTrump/status/684742583520722944</t>
  </si>
  <si>
    <t>Germany is going through massive attacks to its people by the migrants allowed to enter the country. New Years Eve was a disaster. THINK!</t>
  </si>
  <si>
    <t>https://twitter.com/realDonaldTrump/status/684751768522194944</t>
  </si>
  <si>
    <t>HAPPY BIRTHDAY to my son, @ EricTrump! Very proud of you! https://www.facebook.com/DonaldTrump/posts/10156500910690725:0 ‚Ä¶pic.twitter.com/IJzW2NDJyA</t>
  </si>
  <si>
    <t>https://twitter.com/realDonaldTrump/status/684817275430539264</t>
  </si>
  <si>
    <t>I don‚Äôt cheat at golf but @ SamuelLJackson cheats‚Äîwith his game he has no choice‚Äîand stop doing commercials!</t>
  </si>
  <si>
    <t>https://twitter.com/realDonaldTrump/status/684817323333693442</t>
  </si>
  <si>
    <t>Don‚Äôt like @ SamuelLJackson‚Äôs golf swing. Not athletic. I‚Äôve won many club championships. Play him for charity!</t>
  </si>
  <si>
    <t>https://twitter.com/realDonaldTrump/status/684832481414148096</t>
  </si>
  <si>
    <t>Huge crowd expected tomorrow night! VT Police say first come, first serve. Arrive early!</t>
  </si>
  <si>
    <t>https://twitter.com/realDonaldTrump/status/684844313528942599</t>
  </si>
  <si>
    <t>I will be on @ wolfblitzer for a @ CNNSitRoom interview today. Please join us 5PM ET.</t>
  </si>
  <si>
    <t>https://twitter.com/realDonaldTrump/status/684875944352432128</t>
  </si>
  <si>
    <t>Do you believe that @ UnionLeader in NH was demanding ads? Look at enclosed letter from them, just received: https://www.facebook.com/DonaldTrump/posts/10156502334810725:0 ‚Ä¶</t>
  </si>
  <si>
    <t>https://twitter.com/realDonaldTrump/status/685054952754941952</t>
  </si>
  <si>
    <t>The failing @ UnionLeader newspaper in N.H. just sent The Trump Organization a letter asking that we take ads. How stupid, how desperate!</t>
  </si>
  <si>
    <t>https://twitter.com/realDonaldTrump/status/685057265989189632</t>
  </si>
  <si>
    <t>. @ Macys was one of the worst performing stocks on the S&amp;P last year, plunging 46%. Very disloyal company. Another win for Trump! Boycott.</t>
  </si>
  <si>
    <t>https://twitter.com/realDonaldTrump/status/685060524548222976</t>
  </si>
  <si>
    <t>It was a very wise move that Ted Cruz renounced his Canadian citizenship 18 months ago. Senator John McCain is certainly no friend of Ted!</t>
  </si>
  <si>
    <t>https://twitter.com/realDonaldTrump/status/685087910169808896</t>
  </si>
  <si>
    <t>I will be in beautiful Burlington, Vermont, tonight for a rally. Will be great fun. MAKE AMERICA GREAT AGAIN!</t>
  </si>
  <si>
    <t>https://twitter.com/realDonaldTrump/status/685089631973601280</t>
  </si>
  <si>
    <t>Man shot inside Paris police station. Just announced that terror threat is at highest level. Germany is a total mess-big crime. GET SMART!</t>
  </si>
  <si>
    <t>https://twitter.com/realDonaldTrump/status/685130082646626305</t>
  </si>
  <si>
    <t>Massive crowd in VT tonight. Venue not big enough. Officials say NO to outside event and sound system. Arrive early!</t>
  </si>
  <si>
    <t>https://twitter.com/realDonaldTrump/status/685132443393867776</t>
  </si>
  <si>
    <t>. @ SenTedCruz Ted--free legal advice on how to pre-empt the Dems on citizen issue. Go to court now &amp; seek Declaratory Judgment--you will win!</t>
  </si>
  <si>
    <t>https://twitter.com/realDonaldTrump/status/685135364584017920</t>
  </si>
  <si>
    <t>I have an idea for @ JebBush whose campaign is a disaster. Try using your last name and don't be ashamed of it!</t>
  </si>
  <si>
    <t>https://twitter.com/realDonaldTrump/status/685136336920129536</t>
  </si>
  <si>
    <t>https://twitter.com/realDonaldTrump/status/685149937856819200</t>
  </si>
  <si>
    <t>Hillary and her friends! https://www.instagram.com/p/BAPvZ-1GhbP/</t>
  </si>
  <si>
    <t>https://twitter.com/realDonaldTrump/status/685205769030078466</t>
  </si>
  <si>
    <t>The @ TheView @ ABC, once great when headed by @ BarbaraJWalters, is now in total freefall. Whoopi Goldberg is terrible. Very sad!</t>
  </si>
  <si>
    <t>https://twitter.com/realDonaldTrump/status/685205850558980097</t>
  </si>
  <si>
    <t>Joy Behar, who was fired from her last show for lack of ratings, is even worse on @ TheView. We love Barbara!</t>
  </si>
  <si>
    <t>https://twitter.com/realDonaldTrump/status/685207046921269249</t>
  </si>
  <si>
    <t>I'm leaving now for Burlington, Vermont. It will be wild!</t>
  </si>
  <si>
    <t>https://twitter.com/realDonaldTrump/status/685285573943279616</t>
  </si>
  <si>
    <t>We could only get a small fraction of this 25k crowd in. The movement to Make America Great Again is unbelievable!pic.twitter.com/NHPdGm57YJ</t>
  </si>
  <si>
    <t>https://twitter.com/realDonaldTrump/status/685296929656422401</t>
  </si>
  <si>
    <t>Great time in Burlington, Vermont. Crowd was amazing.</t>
  </si>
  <si>
    <t>https://twitter.com/realDonaldTrump/status/685297899887063040</t>
  </si>
  <si>
    <t>" @ hofmannken: DonaldTrump, wish I could attend one of your rallies, none are close enough. Make America Great Again for my Kids.Thank you</t>
  </si>
  <si>
    <t>https://twitter.com/realDonaldTrump/status/685302314740113408</t>
  </si>
  <si>
    <t>" @ LiberatedCit: @ JebBush Key State Florida Poll: Trump 32% Beats # Rubio- # Bush Combined http://bit.ly/1ITGy1D pic.twitter.com/ubJvEeCsom"</t>
  </si>
  <si>
    <t>https://twitter.com/realDonaldTrump/status/685302633897312257</t>
  </si>
  <si>
    <t>" @ pink_sprnva: @ pastormike7 @ thehill I agree with you on this. @ realDonaldTrump won't be good. He will be great!"</t>
  </si>
  <si>
    <t>https://twitter.com/realDonaldTrump/status/685302951821340672</t>
  </si>
  <si>
    <t>" @ rlbenney: @ realDonaldTrump You did great and showed courage going to Burlington. No other GOP candidate would do what you did tonight!"</t>
  </si>
  <si>
    <t>https://twitter.com/realDonaldTrump/status/685490467329425408</t>
  </si>
  <si>
    <t>Hank Greenberg, formerly of AIG, gave $10 million to the @ JebBush campaign 3 months ago. He is not happy, a total waste of money!</t>
  </si>
  <si>
    <t>https://twitter.com/realDonaldTrump/status/685533340074688512</t>
  </si>
  <si>
    <t>Not good news for Jeb Bushhttp://www.huffingtonpost.com/entry/jeb-bush-liked-republicans_568fba2be4b0c8beacf694f4 ‚Ä¶</t>
  </si>
  <si>
    <t>https://twitter.com/realDonaldTrump/status/685571686423461888</t>
  </si>
  <si>
    <t>On my way to South Carolina. Big Crowd--- look forward to it!</t>
  </si>
  <si>
    <t>https://twitter.com/realDonaldTrump/status/685582649679867904</t>
  </si>
  <si>
    <t>I hope all workers demand that their @ Teamsters reps endorse Donald J. Trump. Nobody knows jobs like I do! Don‚Äôt let them sell you out!</t>
  </si>
  <si>
    <t>https://twitter.com/realDonaldTrump/status/685584095120887809</t>
  </si>
  <si>
    <t>Love seeing union &amp; non-union members alike are defecting to Trump. I will create jobs like no one else. Their # Dem leaders can‚Äôt compete!</t>
  </si>
  <si>
    <t>https://twitter.com/realDonaldTrump/status/685590843181416448</t>
  </si>
  <si>
    <t># MakeAmericaGreatAgain # Trump2016pic.twitter.com/3HmclWL9GT</t>
  </si>
  <si>
    <t>https://twitter.com/realDonaldTrump/status/685600012043202560</t>
  </si>
  <si>
    <t># FoxNews Poll - THANK YOU! # MakeAmericaGreatAgain # Trump2016pic.twitter.com/dKuyzLRTZ3</t>
  </si>
  <si>
    <t>https://twitter.com/realDonaldTrump/status/685606815267221504</t>
  </si>
  <si>
    <t>Will be at venue, in wonderful South Carolina, very soon. Big traffic back-up, tremendous crowd! Will be wild.</t>
  </si>
  <si>
    <t>https://twitter.com/realDonaldTrump/status/685644333022851072</t>
  </si>
  <si>
    <t>Great even in SC tonight! Fire Marshall would not let everyone in-- 5,000 turned away. Thank you for coming!</t>
  </si>
  <si>
    <t>https://twitter.com/realDonaldTrump/status/685829026175401984</t>
  </si>
  <si>
    <t>Pat Buchanan gave a fantastic interview this morning on @ CNN - way to go Pat, way ahead of your time!</t>
  </si>
  <si>
    <t>https://twitter.com/realDonaldTrump/status/685829999467872256</t>
  </si>
  <si>
    <t>South Carolina rally last night was so unbelievably exciting (and fun). I am now off to Iowa for two big rallies - packed houses. Love it!</t>
  </si>
  <si>
    <t>https://twitter.com/realDonaldTrump/status/685848940298776577</t>
  </si>
  <si>
    <t>Constitutional law expert # Laurence Tribe of Harvard says "wrong to say it (natural born citizen) is a settled matter-it isn't settled).</t>
  </si>
  <si>
    <t>https://twitter.com/realDonaldTrump/status/685854865998884864</t>
  </si>
  <si>
    <t>Thank you, @ TheFix- Chris Cillizza. It is a true person of character that can change his opinion &amp; do what is right.https://www.washingtonpost.com/news/the-fix/wp/2016/01/09/still-dont-think-donald-trump-can-win-this-chart-should-convince-you/ ‚Ä¶</t>
  </si>
  <si>
    <t>https://twitter.com/realDonaldTrump/status/685855280798674944</t>
  </si>
  <si>
    <t>. @ JonahNRO, watched on @ seanhannity and appreciate your statements --- I have been waiting for them for a long time. Thank you.</t>
  </si>
  <si>
    <t>https://twitter.com/realDonaldTrump/status/685873644308926464</t>
  </si>
  <si>
    <t>Thank you so much. Earnest must have been a great person. http://m.richmond.com/obituaries/article_80ca0100-a435-5a87-814b-03d039e997c2.html?mode=jqm ‚Ä¶pic.twitter.com/2YtLlEwceB</t>
  </si>
  <si>
    <t>https://twitter.com/realDonaldTrump/status/685882755020898304</t>
  </si>
  <si>
    <t>(1/2) Time Magazine has me on the cover this week. David Von Drehle has written one of the best stories I have ever had.</t>
  </si>
  <si>
    <t>https://twitter.com/realDonaldTrump/status/685882772540534785</t>
  </si>
  <si>
    <t>(2/2) David brilliantly tells it like it is -- the real deal! Read it!http://time.com/4170772/the-art-of-the-steal/ ‚Ä¶</t>
  </si>
  <si>
    <t>https://twitter.com/realDonaldTrump/status/685883989039656961</t>
  </si>
  <si>
    <t>I'm protesting the @ UnionLeader from having anything to do w/ ABC debate. Their unethical record doesn't give them the right to be involved!</t>
  </si>
  <si>
    <t>https://twitter.com/realDonaldTrump/status/685977438527078400</t>
  </si>
  <si>
    <t>I will be interviewed by Chris Wallace on Fox tomorrow morning. Tune in!</t>
  </si>
  <si>
    <t>https://twitter.com/realDonaldTrump/status/685977534983462912</t>
  </si>
  <si>
    <t>Will be on Meet the Press with @ ChuckTodd tomorrow morning. Enjoy!</t>
  </si>
  <si>
    <t>https://twitter.com/realDonaldTrump/status/685977617145663492</t>
  </si>
  <si>
    <t>I want to thank the people of Iowa for an unbelievable day. The crowds were amazing. Will be back Tuesday!</t>
  </si>
  <si>
    <t>https://twitter.com/realDonaldTrump/status/686182981891801088</t>
  </si>
  <si>
    <t>" @ redletter99: Trump pummels his opponents - and the press | SunHerald @ realDonaldTrump http://www.sunherald.com/news/politics-government/article52798030.html ‚Ä¶" Thank you!</t>
  </si>
  <si>
    <t>https://twitter.com/realDonaldTrump/status/686252152042336256</t>
  </si>
  <si>
    <t>Yesterday in Iowa was amazing - two speeches in front of two great sold out crowds. They love that I am the only candidate self-funding!</t>
  </si>
  <si>
    <t>https://twitter.com/realDonaldTrump/status/686253395024297984</t>
  </si>
  <si>
    <t>In the just out @ FoxNews Poll, I easily beat Hillary Clinton - and I havn't even focused on her yet. On our way: MAKE AMERICA GREAT AGAIN!</t>
  </si>
  <si>
    <t>https://twitter.com/realDonaldTrump/status/686254121435807744</t>
  </si>
  <si>
    <t>Heading now for Reno, Nevada, for a big rally. Good poll numberd all over!</t>
  </si>
  <si>
    <t>https://twitter.com/realDonaldTrump/status/686280225731293184</t>
  </si>
  <si>
    <t>Remember, get TIME magazine! I am on the cover. Take it out in 4 years and read it again! Just watch...</t>
  </si>
  <si>
    <t>https://twitter.com/realDonaldTrump/status/686292802708320258</t>
  </si>
  <si>
    <t>I am pleased to announce that I had the Union Leader removed from the upcoming debate.http://www.politico.com/blogs/on-media/2016/01/abc-severs-debate-partnership-with-union-leader-217560 ‚Ä¶</t>
  </si>
  <si>
    <t>https://twitter.com/realDonaldTrump/status/686292962846871552</t>
  </si>
  <si>
    <t>If their highly unethical behavior, including begging me for ads, isn‚Äôt questionable enough, they have endorsed a candidate who can‚Äôt win.</t>
  </si>
  <si>
    <t>https://twitter.com/realDonaldTrump/status/686293040496009216</t>
  </si>
  <si>
    <t>This is really unfair and a conflict for all the other candidates. I said it should not be allowed and ABC agreed.</t>
  </si>
  <si>
    <t>https://twitter.com/realDonaldTrump/status/686293133961871360</t>
  </si>
  <si>
    <t>UL has lost all credibility under Joe McQuaid w circulation dropping to record lows. They aren't worthy of representing the great people NH.</t>
  </si>
  <si>
    <t>https://twitter.com/realDonaldTrump/status/686327439870574592</t>
  </si>
  <si>
    <t>Union Leader refuses to comment as to why they were kicked out of the ABC News debate like a dog. For starters, try getting a new publisher!</t>
  </si>
  <si>
    <t>https://twitter.com/realDonaldTrump/status/686337471123197952</t>
  </si>
  <si>
    <t>Thank you to our law enforcement officers! # LESM # Trump2016pic.twitter.com/sfuuVrx33E</t>
  </si>
  <si>
    <t>https://twitter.com/realDonaldTrump/status/686552289516105728</t>
  </si>
  <si>
    <t>Why does @ ThisWeekABC w/ @ GStephanopoulos allow a hater &amp; racist like @ tavissmiley to waste good airtime? @ ABC can do much better than him!</t>
  </si>
  <si>
    <t>https://twitter.com/realDonaldTrump/status/686552786952130560</t>
  </si>
  <si>
    <t>Congratulations to my friend @ TheSlyStallone on winning a # GoldenGlobe. A wonderful guy- who has created something special- well deserved!</t>
  </si>
  <si>
    <t>https://twitter.com/realDonaldTrump/status/686558650576539648</t>
  </si>
  <si>
    <t>Great job on Fox this morning @ KatiePavlich. I am sending out for your book immediately. Thank you very much!</t>
  </si>
  <si>
    <t>https://twitter.com/realDonaldTrump/status/686565549028044800</t>
  </si>
  <si>
    <t>So professional of @ ABC news to throw out the failing @ UnionLeader newspaper from their debate. Paper won't survive, highly unethical!</t>
  </si>
  <si>
    <t>https://twitter.com/realDonaldTrump/status/686573482461794304</t>
  </si>
  <si>
    <t>Just arrived in New Hampshire. Thank you to all of my supporters! # MakeAmericaGreatAgain # Trump2016pic.twitter.com/KSguIhkIwa</t>
  </si>
  <si>
    <t>https://twitter.com/realDonaldTrump/status/686626127213924356</t>
  </si>
  <si>
    <t>Congratulations to @ jdickerson of Face the Nation on his highest ratings in 15 years. 4.6 million people watched my interview! Thank you!</t>
  </si>
  <si>
    <t>https://twitter.com/realDonaldTrump/status/686626351449804803</t>
  </si>
  <si>
    <t>. @ RinglingBros is retiring their elephants-- the circus will never be the same.</t>
  </si>
  <si>
    <t>https://twitter.com/realDonaldTrump/status/686634552748584960</t>
  </si>
  <si>
    <t>New Iowa poll. Thank you! # MakeAmericaGreatAgain # Trump2016pic.twitter.com/19sshZ8dSu</t>
  </si>
  <si>
    <t>https://twitter.com/realDonaldTrump/status/686643969657319426</t>
  </si>
  <si>
    <t>. @ megynkelly recently said that she can‚Äôt be wooed by Trump. She is so average in every way, who the hell wants to woo her!</t>
  </si>
  <si>
    <t>https://twitter.com/realDonaldTrump/status/686682823932153856</t>
  </si>
  <si>
    <t>Will be on @ FallonTonight with @ JimmyFallon on @ NBC at 11:35pmE. Enjoy! # Trump2016pic.twitter.com/Z9zbKfXJqb</t>
  </si>
  <si>
    <t>https://twitter.com/realDonaldTrump/status/686725838746836992</t>
  </si>
  <si>
    <t>Thank you Michael Harrison @ Talkersmagazine for your kind words - greatly appreciated!</t>
  </si>
  <si>
    <t>https://twitter.com/realDonaldTrump/status/686726788144300032</t>
  </si>
  <si>
    <t>. @ MajorCBS Major Garrett of @ CBSNews covers me very inaccurately. Total agenda, bad reporter!</t>
  </si>
  <si>
    <t>https://twitter.com/realDonaldTrump/status/686740083265957889</t>
  </si>
  <si>
    <t>Face The Nation's interview of me was the highest rated show that they have had in 15 years. Congratulations and WOW! @ CBSNews @ jdickerson</t>
  </si>
  <si>
    <t>https://twitter.com/realDonaldTrump/status/686741878579064832</t>
  </si>
  <si>
    <t>Don't forget to watch The Tonight Show with the wonderful @ jimmyfallon at 11:30 P.M. You will not be disappointed! @ NBC</t>
  </si>
  <si>
    <t>https://twitter.com/realDonaldTrump/status/686753035637370881</t>
  </si>
  <si>
    <t>Fantastic job on @ CNN tonight. @ kayleighmcenany is a winner! @ donlemon</t>
  </si>
  <si>
    <t>https://twitter.com/realDonaldTrump/status/686754981161078785</t>
  </si>
  <si>
    <t>" @ CLewandowski_: . @ stuartpstevens --failed "strategist" who can't find clients criticizes winning # TeamTrump. Stop complaining &amp; try winning</t>
  </si>
  <si>
    <t>https://twitter.com/realDonaldTrump/status/686764361600364545</t>
  </si>
  <si>
    <t>. @ stuartpstevens horrible advise to Mitt Romney made victory an impossibility. Don't blame Mitt! Now Stevens can't get a job!</t>
  </si>
  <si>
    <t>https://twitter.com/realDonaldTrump/status/686765292412878849</t>
  </si>
  <si>
    <t>The Tonight Show begins in 5 minutes. Enjoy!</t>
  </si>
  <si>
    <t>https://twitter.com/realDonaldTrump/status/686927355844116480</t>
  </si>
  <si>
    <t>THANK YOU! # Trump2016pic.twitter.com/QmDcCKppEu</t>
  </si>
  <si>
    <t>https://twitter.com/realDonaldTrump/status/686996181268983810</t>
  </si>
  <si>
    <t>On my way to Cedar Falls, Iowa, now. Will be great--I love the people of Iowa!</t>
  </si>
  <si>
    <t>https://twitter.com/realDonaldTrump/status/687008301356322817</t>
  </si>
  <si>
    <t>Such a serious problem for Ted &amp; the GOP. Great doubt, Dems will sue! Let's all work together to solve this problem.https://www.bostonglobe.com/opinion/2016/01/11/through-ted-cruz-constitutional-looking-glass/zvKE6qpF31q2RsvPO9nGoK/story.html ‚Ä¶</t>
  </si>
  <si>
    <t>https://twitter.com/realDonaldTrump/status/687027364933550080</t>
  </si>
  <si>
    <t>Another new Iowa poll just released. Thank you! # IACaucus # FITNpic.twitter.com/RGkrruqpM7</t>
  </si>
  <si>
    <t>https://twitter.com/realDonaldTrump/status/687105848699662336</t>
  </si>
  <si>
    <t>New CBS poll. # Trump2016http://www.cbsnews.com/news/cbsnyt-poll-donald-trump-holds-on-to-top-spot-nationally/ ‚Ä¶</t>
  </si>
  <si>
    <t>https://twitter.com/realDonaldTrump/status/687106714521464833</t>
  </si>
  <si>
    <t>The Iran deal is terrible. Why didn't we get the uranium stockpile - it was sent to Russia. # SOTU</t>
  </si>
  <si>
    <t>https://twitter.com/realDonaldTrump/status/687108096926330880</t>
  </si>
  <si>
    <t>The # SOTU speech is really boring, slow, lethargic - very hard to watch!</t>
  </si>
  <si>
    <t>https://twitter.com/realDonaldTrump/status/687128203031375873</t>
  </si>
  <si>
    <t>Just found out that @ tedcruz is spending a fortune on Iowa push polls negative to me. Not nice, but OK! New polls are great.</t>
  </si>
  <si>
    <t>https://twitter.com/realDonaldTrump/status/687130047422042112</t>
  </si>
  <si>
    <t>The State Of The Union speech was one of the most boring, rambling and non-substantive I have heard in a long time. New leadership fast!</t>
  </si>
  <si>
    <t>https://twitter.com/realDonaldTrump/status/687148683712958464</t>
  </si>
  <si>
    <t>Numerous polls have me beating Hillary Clinton. In a race with her, voter turnout will be the highest in U.S. history-I get most new voters!</t>
  </si>
  <si>
    <t>https://twitter.com/realDonaldTrump/status/687245182127964160</t>
  </si>
  <si>
    <t>Iran toys with U.S. days before we pay them, ridiculously, billions of dollars. Don't release money. We want our hostages back NOW!</t>
  </si>
  <si>
    <t>https://twitter.com/realDonaldTrump/status/687271496012664833</t>
  </si>
  <si>
    <t>Thank you for your support last night, Iowa! # VoteTrump # Trump2016 # IACaucus # FITN # IAPoliticspic.twitter.com/xRvznATrU7</t>
  </si>
  <si>
    <t>https://twitter.com/realDonaldTrump/status/687275646561693698</t>
  </si>
  <si>
    <t>" @ johnkurkosky: @ Carolde @ The_Lady_Colors @DRJAMESCABOT @TamiDurling @ AceofSpadesHQ THIS ELECTION IS ABOUT AMERICAS FUTURE, VOTE TRUMP"</t>
  </si>
  <si>
    <t>@ @ @ @DRJAMESCABOT @TamiDurling @</t>
  </si>
  <si>
    <t>https://twitter.com/realDonaldTrump/status/687279537323782144</t>
  </si>
  <si>
    <t>Sadly, there is no way that Ted Cruz can continue running in the Republican Primary unless he can erase doubt on eligibility. Dems will sue!</t>
  </si>
  <si>
    <t>https://twitter.com/realDonaldTrump/status/687338519732293633</t>
  </si>
  <si>
    <t>My nomination would increase voter turnout. # VoteTrump # MakeAmericaGreatAgain # Trump2016http://www.usatoday.com/story/opinion/2016/01/12/donald-trump-expanding-voter-participation-reagan-democrats-column/78689906/ ‚Ä¶</t>
  </si>
  <si>
    <t>https://twitter.com/realDonaldTrump/status/687338908837908480</t>
  </si>
  <si>
    <t>Thank you! # VoteTrumphttp://www.bloomberg.com/news/articles/2016-01-13/trump-new-favorite-to-take-republican-nomination-betfair-says ‚Ä¶</t>
  </si>
  <si>
    <t>https://twitter.com/realDonaldTrump/status/687353545063030784</t>
  </si>
  <si>
    <t>THANK YOU, IOWA! Highly respected @ OANN @ GravisMarketing poll just released. # VoteTrump # IowaCaucuspic.twitter.com/Ecs9XYXaXL</t>
  </si>
  <si>
    <t>https://twitter.com/realDonaldTrump/status/687360898491625472</t>
  </si>
  <si>
    <t>THANK YOU! # VoteTrumphttp://www.washingtonexaminer.com/poll-trump-nears-50-in-3-way-race-gop-likes-strong-bold-over-conservative/article/2580352 ‚Ä¶</t>
  </si>
  <si>
    <t>https://twitter.com/realDonaldTrump/status/687436400958947328</t>
  </si>
  <si>
    <t>. @ EricTrump- unbelievable job on # FoxNews with @ greta. That was better than I could do! # Trump2016</t>
  </si>
  <si>
    <t>https://twitter.com/realDonaldTrump/status/687490653153050625</t>
  </si>
  <si>
    <t>Why does @ CNN &amp; @ andersoncooper waste airtime by putting failed campaign strategist, Stuart Stevens - who lost BIG for Romney - on the show?</t>
  </si>
  <si>
    <t>https://twitter.com/realDonaldTrump/status/687510877835280384</t>
  </si>
  <si>
    <t>Stuart Stevens is a dumb guy who fails @virtually everything he touches. Romney campaign,his book,etc. Why does @ andersoncooper put him on?</t>
  </si>
  <si>
    <t>@virtually @</t>
  </si>
  <si>
    <t>https://twitter.com/realDonaldTrump/status/687510877847851008</t>
  </si>
  <si>
    <t>Iran humiliated the United States with the capture of our 10 sailors. Horrible pictures &amp; images. We are weak. I will NOT forget!</t>
  </si>
  <si>
    <t>https://twitter.com/realDonaldTrump/status/687511035385909248</t>
  </si>
  <si>
    <t>United States looks more and more like a paper tiger. Won't be that way if I win!</t>
  </si>
  <si>
    <t>https://twitter.com/realDonaldTrump/status/687706466124492800</t>
  </si>
  <si>
    <t>. @ TheBrodyFile: "Trump's appeal to evangelicals is real" # Trump2016 https://www.facebook.com/DonaldTrump/posts/10156529697320725 ‚Ä¶pic.twitter.com/3xdEXZV5Ge</t>
  </si>
  <si>
    <t>https://twitter.com/realDonaldTrump/status/687716042555191296</t>
  </si>
  <si>
    <t>" @ melindaross123: @ FoxNews @ realDonaldTrump There isn't anything Donald Trump says that I don't agree with. Go Trump!"</t>
  </si>
  <si>
    <t>https://twitter.com/realDonaldTrump/status/687716107633950720</t>
  </si>
  <si>
    <t>" @ Bonfiredesigns: Standing with @ realDonaldTrump as he defends our sailors and military and Americans in the USA https://twitter.com/melindaross123/status/687706108807397376 ‚Ä¶"</t>
  </si>
  <si>
    <t>https://twitter.com/realDonaldTrump/status/687717134890307588</t>
  </si>
  <si>
    <t>Do you think Iran would have acted so tough if they were Russian sailors? Our country was humiliated.</t>
  </si>
  <si>
    <t>https://twitter.com/realDonaldTrump/status/687726670862794752</t>
  </si>
  <si>
    <t>" @ wpjenna: Thousands packed into the Pensacola Bay Center to see Donald Trump tonight... pic.twitter.com/K5lIT2p7fL" A fantastic evening!</t>
  </si>
  <si>
    <t>https://twitter.com/realDonaldTrump/status/687726829474562049</t>
  </si>
  <si>
    <t>" @ CLewandowski_: Massive crowd in Pensacola, Florida! Unbelievable! THANK YOU! # VoteTrump pic.twitter.com/9D2tsQaysd"</t>
  </si>
  <si>
    <t>https://twitter.com/realDonaldTrump/status/687727739516891136</t>
  </si>
  <si>
    <t>" @ ameriflames: @ realDonaldTrump @ CLewandowski_ no one wants a Bush or a Clinton, they want a straight shooter like TRUMP!"</t>
  </si>
  <si>
    <t>https://twitter.com/realDonaldTrump/status/687728866698342400</t>
  </si>
  <si>
    <t>"@_BScarb: Enjoyed watching @ realDonaldTrump at his rally yesterday! I've never seen the Bay Center that packed! pic.twitter.com/ZXDKA5TYBo"</t>
  </si>
  <si>
    <t>@_BScarb @</t>
  </si>
  <si>
    <t>https://twitter.com/realDonaldTrump/status/687779981800390656</t>
  </si>
  <si>
    <t>WSJ/NBC Poll: Donald Trump Widens His Lead in Republican Presidential Race. # Trump2016http://www.wsj.com/articles/poll-donald-trump-widens-his-lead-in-republican-presidential-race-1452808842?mod=djemalertPolitics ‚Ä¶</t>
  </si>
  <si>
    <t>https://twitter.com/realDonaldTrump/status/688017079996407808</t>
  </si>
  <si>
    <t>Jeb Bush, who did poorly last night in the debate and whose chances of winning are zero, just got Graham endorsement. Graham quit at O.</t>
  </si>
  <si>
    <t>https://twitter.com/realDonaldTrump/status/688020474744467460</t>
  </si>
  <si>
    <t>Sen. Lindsey Graham embarrassed himself with his failed run for President and now further embarrasses himself with endorsement of Bush.</t>
  </si>
  <si>
    <t>https://twitter.com/realDonaldTrump/status/688084656072298496</t>
  </si>
  <si>
    <t>Top searched candidate by state, as seen in the # GOPDebate media filing center. WE WILL MAKE AMERICA GREAT AGAIN!pic.twitter.com/nwKPRmWFNr</t>
  </si>
  <si>
    <t>https://twitter.com/realDonaldTrump/status/688105040104435712</t>
  </si>
  <si>
    <t>Jusr watched # HarveyPitt on @ TeamCavuto - he was great!</t>
  </si>
  <si>
    <t>https://twitter.com/realDonaldTrump/status/688169779308310529</t>
  </si>
  <si>
    <t>" @ GeraldoRivera @ SenTedCruz got ass kicked by @ realDonaldTrump last night-He offended every New Yorker &amp; has no answer to Natural Born issue</t>
  </si>
  <si>
    <t>https://twitter.com/realDonaldTrump/status/688174117929881601</t>
  </si>
  <si>
    <t>. @ GeraldoRivera Thank you Geraldo for your nice words on @ oreillyfactor tonight. You are a true champion! Thank @ ericbolling - great guy!</t>
  </si>
  <si>
    <t>https://twitter.com/realDonaldTrump/status/688175313348505600</t>
  </si>
  <si>
    <t>Just got back from Iowa - had a great time with amazing people. Will be back soon!</t>
  </si>
  <si>
    <t>https://twitter.com/realDonaldTrump/status/688179414585053184</t>
  </si>
  <si>
    <t>. @ oreillyfactor please explain to the very dumb and failing @ glennbeck that I supported John McCain big league in 2008, not Obama!</t>
  </si>
  <si>
    <t>https://twitter.com/realDonaldTrump/status/688183605491703812</t>
  </si>
  <si>
    <t>. @ FrankLuntz is a total clown. Has zero credibility! @ FoxNews @ megynkelly</t>
  </si>
  <si>
    <t>https://twitter.com/realDonaldTrump/status/688190779773210626</t>
  </si>
  <si>
    <t>More radical Islam attacks today - it never ends! Strengthen the borders, we must be vigilant and smart. No more being politically correct.</t>
  </si>
  <si>
    <t>https://twitter.com/realDonaldTrump/status/688324874604023808</t>
  </si>
  <si>
    <t>Ted Cruz was born in Canada and was a Canadian citizen until 15 months ago. Lawsuits have just been filed with more to follow. I told you so</t>
  </si>
  <si>
    <t>https://twitter.com/realDonaldTrump/status/688327093214662657</t>
  </si>
  <si>
    <t>Ted Cruz said he "didn't know" that he was a Canadian Citizen. He also FORGOT to file his Goldman Sachs Million $ loan papers.Not believable</t>
  </si>
  <si>
    <t>https://twitter.com/realDonaldTrump/status/688328034651361280</t>
  </si>
  <si>
    <t>Was there another loan that Ted Cruz FORGOT to file. Goldman Sachs owns him, he will do anything they demand. Not much of a reformer!</t>
  </si>
  <si>
    <t>https://twitter.com/realDonaldTrump/status/688333063093374976</t>
  </si>
  <si>
    <t>The Ted Cruz wiseguy apology to the people of New York is a disgrace. Remember, his wife's employer, and his lender, is located there!</t>
  </si>
  <si>
    <t>https://twitter.com/realDonaldTrump/status/688334268804804608</t>
  </si>
  <si>
    <t>Oh no, just reported that Ted Cruz didn't report another loan, this one from Citi. Wow, no wonder banks do so well in the U.S. Senate.</t>
  </si>
  <si>
    <t>https://twitter.com/realDonaldTrump/status/688335640925061124</t>
  </si>
  <si>
    <t>Based on the fact that Ted Cruz was born in Canada and is therefore a "natural born Canadian," did he borrow unreported loans from C banks?</t>
  </si>
  <si>
    <t>https://twitter.com/realDonaldTrump/status/688352797251792896</t>
  </si>
  <si>
    <t>Ted Cruz purposely, and illegally, did not list on his personal disclosure form personally guaranteed loans from banks. They own him!</t>
  </si>
  <si>
    <t>https://twitter.com/realDonaldTrump/status/688355751463636992</t>
  </si>
  <si>
    <t>Great new numbers. Thank you! # MakeAmericaGreatAgain # Trump2016 https://www.facebook.com/DonaldTrump/posts/10156536301815725:0 ‚Ä¶pic.twitter.com/GFYNUWWCYn</t>
  </si>
  <si>
    <t>https://twitter.com/realDonaldTrump/status/688393139435008000</t>
  </si>
  <si>
    <t>Ted is the ultimate hypocrite. Says one thing for money, does another for votes.http://mobile.nytimes.com/2015/04/24/us/politics/at-new-york-reception-ted-cruz-is-said-to-strike-different-tone-toward-gays.html?referer= ‚Ä¶</t>
  </si>
  <si>
    <t>https://twitter.com/realDonaldTrump/status/688425749129211905</t>
  </si>
  <si>
    <t>If Ted Cruz is so opposed to gay marriage, why did he accept money from people who espouse gay marriage?</t>
  </si>
  <si>
    <t>https://twitter.com/realDonaldTrump/status/688426156920459264</t>
  </si>
  <si>
    <t>Everybody that loves the people of New York, and all they have been thru, should get hypocrites like Ted Cruz out of politics!</t>
  </si>
  <si>
    <t>https://twitter.com/realDonaldTrump/status/688426349652910080</t>
  </si>
  <si>
    <t>When will @ TedCruz give all the New York based campaign contributions back to the special interests that control him.</t>
  </si>
  <si>
    <t>https://twitter.com/realDonaldTrump/status/688427218901532672</t>
  </si>
  <si>
    <t>Greatly dishonest of @ TedCruz to file a financial disclosure form &amp; not list his lending banks- then pretend he is going to clean up Wall St</t>
  </si>
  <si>
    <t>https://twitter.com/realDonaldTrump/status/688428417235218433</t>
  </si>
  <si>
    <t>Departing NH now- great morning with record crowd in Portsmouth- in a snow storm! Thank you! https://www.facebook.com/DonaldTrump/posts/10156537190420725:0 ‚Ä¶pic.twitter.com/izBMhEZolh</t>
  </si>
  <si>
    <t>https://twitter.com/realDonaldTrump/status/688443772565348352</t>
  </si>
  <si>
    <t>Wow! Ted Cruz received $487K in campaign contributions, $11M from a NY hedge fund mogul, &amp; $1M low int. loan from Goldman Sachs. Hypocrite</t>
  </si>
  <si>
    <t>https://twitter.com/realDonaldTrump/status/688445495174393856</t>
  </si>
  <si>
    <t>Is this the New York that Ted Cruz is talking about &amp; demeaning?pic.twitter.com/rYGX9vazku</t>
  </si>
  <si>
    <t>https://twitter.com/realDonaldTrump/status/688517545293406208</t>
  </si>
  <si>
    <t>Interesting read from Peggy Noonan.pic.twitter.com/jAxIy8xseM</t>
  </si>
  <si>
    <t>https://twitter.com/realDonaldTrump/status/688720409865383936</t>
  </si>
  <si>
    <t>In Iran deal we get 4 prisoners. They get $150 billion, 7 most wanted and many off watch list. This will create great incentive for others!</t>
  </si>
  <si>
    <t>https://twitter.com/realDonaldTrump/status/688743019479171072</t>
  </si>
  <si>
    <t>Iran is going to buy 114 jetliners with a small part of the $150 billion we are giving them...but they won't buy from U.S., rather Airbus!</t>
  </si>
  <si>
    <t>https://twitter.com/realDonaldTrump/status/688779451019210753</t>
  </si>
  <si>
    <t>Big announcement in Ames, Iowa on Tuesday! You will not want to miss this rally! # Trump2016 https://www.facebook.com/DonaldTrump/posts/10156540847600725 ‚Ä¶pic.twitter.com/lErVfowpMX</t>
  </si>
  <si>
    <t>https://twitter.com/realDonaldTrump/status/688827531143806979</t>
  </si>
  <si>
    <t>Far more killed than anticipated in radical Islamic terror attack yesterday. Get tough and smart U.S., or we won't have a country anymore!</t>
  </si>
  <si>
    <t>https://twitter.com/realDonaldTrump/status/688829594472939520</t>
  </si>
  <si>
    <t>I am self-funding my campaign - putting up my own money, not controlled. Cruz is spending $millions on ads paid for by his N.Y. bosses.</t>
  </si>
  <si>
    <t>https://twitter.com/realDonaldTrump/status/688927113903247360</t>
  </si>
  <si>
    <t>" @ pbralick: @ BenKissel great on @ greggutfeld @ GregGutfeldShow @ JoNosuchinsky too" Thank you Ben for your nice comments on debate!</t>
  </si>
  <si>
    <t>https://twitter.com/realDonaldTrump/status/689096917817671682</t>
  </si>
  <si>
    <t>Thank you @ IvankaTrump for the kind words. I am very proud of the role model you are for so many. NH &amp; IA radio ad:https://youtu.be/bOGD9mvzIi4</t>
  </si>
  <si>
    <t>https://twitter.com/realDonaldTrump/status/689097594182725632</t>
  </si>
  <si>
    <t>Just a reminder that Ted Cruz supported liberal Justice John Roberts who gave us # Obamacare.http://www.nationalreview.com/article/214989/right-stuff-ted-cruz ‚Ä¶</t>
  </si>
  <si>
    <t>https://twitter.com/realDonaldTrump/status/689097658976317444</t>
  </si>
  <si>
    <t>Leaving for Liberty University. I'll be speaking today in front of a record crowd. # Trump2016</t>
  </si>
  <si>
    <t>https://twitter.com/realDonaldTrump/status/689142431477010432</t>
  </si>
  <si>
    <t>A great morning with everyone @ LibertyU! Thank you! Off to New Hampshire now. # Trump2016 https://www.facebook.com/DonaldTrump/posts/10156544702880725:0 ‚Ä¶pic.twitter.com/aEMUMqSoWm ‚Äì bei Lynchburg Regional Airport (LYH)</t>
  </si>
  <si>
    <t>https://twitter.com/realDonaldTrump/status/689173145513791488</t>
  </si>
  <si>
    <t>We launched a new series of # Trump2016 videos via Facebook. A new topic everyday! Watch: https://www.facebook.com/DonaldTrump/videos/10156544215695725/ ‚Ä¶pic.twitter.com/52E3LU3W77</t>
  </si>
  <si>
    <t>https://twitter.com/realDonaldTrump/status/689232143818579968</t>
  </si>
  <si>
    <t>I loved being at Liberty University today! Record setting crowd, unbelievable people! Thank you Jerry and Becki!pic.twitter.com/YrLGb7wXyh</t>
  </si>
  <si>
    <t>https://twitter.com/realDonaldTrump/status/689263744443138049</t>
  </si>
  <si>
    <t>Ted Cruz is falling in the polls. He is nervous. People are worried about his place of birth and his failure to report his loans from banks!</t>
  </si>
  <si>
    <t>https://twitter.com/realDonaldTrump/status/689265377872867329</t>
  </si>
  <si>
    <t>I don't think Ted Cruz can even run for President until he can assure Republican voters that being born in Canada is not a problem. Doubt!</t>
  </si>
  <si>
    <t>https://twitter.com/realDonaldTrump/status/689275203151654912</t>
  </si>
  <si>
    <t>". @ TheBrodyFile Exclusive: @ realDonaldTrump Says He Will Protect Evangelicals Better Than @ tedcruz http://www1.cbn.com/thebrodyfile/a ‚Ä¶ # CBNNews #2016"</t>
  </si>
  <si>
    <t>https://twitter.com/realDonaldTrump/status/689292259276226561</t>
  </si>
  <si>
    <t>. @ TheBrodyFile great job on @ AC360. Thank you for the very smart and kind words!</t>
  </si>
  <si>
    <t>https://twitter.com/realDonaldTrump/status/689429603614502913</t>
  </si>
  <si>
    <t>Wow, new polls just out have Trump up and Cruz down - he is a nervous wreck!</t>
  </si>
  <si>
    <t>https://twitter.com/realDonaldTrump/status/689451985557331969</t>
  </si>
  <si>
    <t>. @ tedcruz Conflicting Stances on Birthright Citizenship [14th Amendment] Gives # TeamTrump credit.https://m.youtube.com/watch?feature=youtu.be&amp;v=4zBW8vLnRDY ‚Ä¶</t>
  </si>
  <si>
    <t>https://twitter.com/realDonaldTrump/status/689458393283563524</t>
  </si>
  <si>
    <t>Dope Frank Bruni said I called many people, including Karl Rove, losers-true! I never called my friend @ HowardStern a loser- he‚Äôs a winner!</t>
  </si>
  <si>
    <t>https://twitter.com/realDonaldTrump/status/689458468835569664</t>
  </si>
  <si>
    <t>Really disgusting that the failing New York Times allows dishonest writers to totally fabricate stories.</t>
  </si>
  <si>
    <t>https://twitter.com/realDonaldTrump/status/689463443791880192</t>
  </si>
  <si>
    <t>On my way to Iowa- just received new national poll numbers. Thank you! # MakeAmericaGreatAgain # Trump2016pic.twitter.com/sQ9UEVW4Vp</t>
  </si>
  <si>
    <t>https://twitter.com/realDonaldTrump/status/689466630741463040</t>
  </si>
  <si>
    <t>. @ FreeJesseJames- Just read your complete statement. You are an amazing guy &amp; I really appreciate your words &amp; support. I will see you soon!</t>
  </si>
  <si>
    <t>https://twitter.com/realDonaldTrump/status/689467901582020609</t>
  </si>
  <si>
    <t>Thank you Georgia! I appreciate all of your support. # Trump2016pic.twitter.com/oNbgRpjKDl</t>
  </si>
  <si>
    <t>https://twitter.com/realDonaldTrump/status/689474228907716609</t>
  </si>
  <si>
    <t>Thank you for your strong testimony when welcoming me to Liberty University, yesterday- @ JerryJrFalwell. https://www.youtube.com/watch?v=FVMVkKAHXU4 ‚Ä¶</t>
  </si>
  <si>
    <t>https://twitter.com/realDonaldTrump/status/689482404990361601</t>
  </si>
  <si>
    <t>In the just released SC poll I increased my lead by 4 points since last poll by same firm. Up by 14! Cruz dropped 3.http://www.thestate.com/news/politics-government/politics-columns-blogs/the-buzz/article55176940.html ‚Ä¶</t>
  </si>
  <si>
    <t>https://twitter.com/realDonaldTrump/status/689510460819828736</t>
  </si>
  <si>
    <t>A true honor to receive the endorsement of John Wayne's daughter....read: https://www.facebook.com/DonaldTrump/posts/10156548303850725:0 ‚Ä¶pic.twitter.com/1e6gk0PsQH</t>
  </si>
  <si>
    <t>https://twitter.com/realDonaldTrump/status/689519657414320128</t>
  </si>
  <si>
    <t>Wow, the highly respected Governor of Iowa just stated that "Ted Cruz must be defeated." Big shoker! People do not like Ted.</t>
  </si>
  <si>
    <t>https://twitter.com/realDonaldTrump/status/689576854089404416</t>
  </si>
  <si>
    <t>‚ÄúPalin‚Äôs brand among evangelicals is as gold as the faucets in Trump tower,‚Äù said Ralph Reed, the chairman of the Faith &amp; Freedom Coalition.</t>
  </si>
  <si>
    <t>https://twitter.com/realDonaldTrump/status/689625540722950144</t>
  </si>
  <si>
    <t># Trump2016 # MakeAmericaGreatAgain # ECONOMY - VIDEO: https://www.facebook.com/DonaldTrump/videos/10156546300015725/ ‚Ä¶pic.twitter.com/KsVYviVdc2</t>
  </si>
  <si>
    <t>https://twitter.com/realDonaldTrump/status/689625883913560064</t>
  </si>
  <si>
    <t>Judge Jeanine Slams GOP Establishment: http://insider.foxnews.com/2016/01/18/judge-jeanine-slams-haley-gop-establishment-start-supporting-your-partys-frontrunner ‚Ä¶</t>
  </si>
  <si>
    <t>https://twitter.com/realDonaldTrump/status/689660056489431044</t>
  </si>
  <si>
    <t>I am greatly honored to receive Sarah Palin's endorsement tonight. Video: https://www.facebook.com/DonaldTrump/videos/10156549868870725/ ‚Ä¶pic.twitter.com/bjTPvwM4nW</t>
  </si>
  <si>
    <t>https://twitter.com/realDonaldTrump/status/689768040892792832</t>
  </si>
  <si>
    <t>" @ ron_fournier: President Donald Trump (just getting used to it)" Wow, very nice!</t>
  </si>
  <si>
    <t>https://twitter.com/realDonaldTrump/status/689768331776098304</t>
  </si>
  <si>
    <t>" @ nytimes: Breaking News: Sarah Palin has endorsed Donald Trump in the GOP primary - appeal to Tea Party loyalists http://nyti.ms/1T2ddnW "</t>
  </si>
  <si>
    <t>https://twitter.com/realDonaldTrump/status/689804695221600256</t>
  </si>
  <si>
    <t># MakeAmericaGreatAgain # Trump2016 LIFE CHANGING EXPERIENCE Video: https://www.facebook.com/DonaldTrump/videos/10156549336385725/ ‚Ä¶pic.twitter.com/0bSTLvq7V9</t>
  </si>
  <si>
    <t>https://twitter.com/realDonaldTrump/status/689838094158168064</t>
  </si>
  <si>
    <t>Great rally in Iowa! Such wonderful people. Traveling now with @ SarahPalinUSA to Tulsa- massive crowd expected!pic.twitter.com/gaK4KEbHOh</t>
  </si>
  <si>
    <t>https://twitter.com/realDonaldTrump/status/689913293759115264</t>
  </si>
  <si>
    <t>15K in OK! Had to turn away 5k, but we are coming back soon to take care of them! So much love in the crowd! Thanks!pic.twitter.com/XsOeREiYuA</t>
  </si>
  <si>
    <t>https://twitter.com/realDonaldTrump/status/689941247549640705</t>
  </si>
  <si>
    <t>Thank you, Florida! # Trump2016pic.twitter.com/npcw1AN2ht</t>
  </si>
  <si>
    <t>https://twitter.com/realDonaldTrump/status/689941704342921217</t>
  </si>
  <si>
    <t>Thank you, New Hampshire! # FITN # Trump2016 # NHPoliticspic.twitter.com/3FkMZpaEdR</t>
  </si>
  <si>
    <t>https://twitter.com/realDonaldTrump/status/689955649137016832</t>
  </si>
  <si>
    <t>Bob Dole Warns of ‚ÄòCataclysmic‚Äô Losses With Ted Cruz, and Says Donald Trump Would Do Better via New York Times: https://www.facebook.com/DonaldTrump/posts/10156552826965725 ‚Ä¶</t>
  </si>
  <si>
    <t>https://twitter.com/realDonaldTrump/status/689956187434020865</t>
  </si>
  <si>
    <t>New CNN/WMUR New Hampshire poll just released. Thank you! # FITN # Trump2016pic.twitter.com/sZr9taU20G</t>
  </si>
  <si>
    <t>https://twitter.com/realDonaldTrump/status/690163844618956800</t>
  </si>
  <si>
    <t>" @ AnnCoulter: Trump destroyed Hillary &amp; Sanders moved in. But he didn't destroy her, Trump did. http://nyti.ms/1WtXJcs " So true!</t>
  </si>
  <si>
    <t>https://twitter.com/realDonaldTrump/status/690167662698110976</t>
  </si>
  <si>
    <t>Wacko @ glennbeck is a sad answer to the @ SarahPalinUSA endorsement that Cruz so desperately wanted. Glenn is a failing, crying, lost soul!</t>
  </si>
  <si>
    <t>https://twitter.com/realDonaldTrump/status/690169884597092352</t>
  </si>
  <si>
    <t>" @ NeilTurner_: https://www.youtube.com/watch?v=1FJ6WYtLgbo ‚Ä¶ You're the only candidate we can trust, other candidates are controlled by their donors! # VoteTrump"</t>
  </si>
  <si>
    <t>https://twitter.com/realDonaldTrump/status/690170154672529408</t>
  </si>
  <si>
    <t># MakeAmericaGreatAgain # Trump2016 UNIFYING THE NATION Video: https://www.facebook.com/DonaldTrump/videos/10156553066190725/ ‚Ä¶pic.twitter.com/Md10pL1wn8</t>
  </si>
  <si>
    <t>https://twitter.com/realDonaldTrump/status/690171032150237184</t>
  </si>
  <si>
    <t>" @ bigop1: @ realDonaldTrump @ SarahPalinUSA https://twitter.com/bigop1/status/690167727059816448/photo/1pic.twitter.com/3kYQGqeVyD "</t>
  </si>
  <si>
    <t>https://twitter.com/realDonaldTrump/status/690171403388104704</t>
  </si>
  <si>
    <t>" @ AmericanAsPie: @ glennbeck @ SarahPalinUSA Remember when Glenn gave out gifts to ILLEGAL ALIENS at crossing the border? Me too!"</t>
  </si>
  <si>
    <t>https://twitter.com/realDonaldTrump/status/690173226341691392</t>
  </si>
  <si>
    <t>So sad that @ CNN and many others refused to show the massive crowd at the arena yesterday in Oklahoma. Dishonest reporting!</t>
  </si>
  <si>
    <t>https://twitter.com/realDonaldTrump/status/690176882055114758</t>
  </si>
  <si>
    <t>Sad sack @ JebBush has just done another ad on me, with special interest money, saying I won't beat Hillary - I WILL. But he can't beat me.</t>
  </si>
  <si>
    <t>https://twitter.com/realDonaldTrump/status/690180284189310976</t>
  </si>
  <si>
    <t>Low energy candidate @ JebBush has wasted $80 million on his failed presidential campaign. Millions spent on me. He should go home and relax!</t>
  </si>
  <si>
    <t>https://twitter.com/realDonaldTrump/status/690271688127213568</t>
  </si>
  <si>
    <t>New Day on CNN treats me very badly. @ AlisynCamerota is a disaster. Not going to watch anymore.</t>
  </si>
  <si>
    <t>https://twitter.com/realDonaldTrump/status/690272687168458754</t>
  </si>
  <si>
    <t>Happy birthday to my friend, the great @ jacknicklaus - a totally special guy!</t>
  </si>
  <si>
    <t>https://twitter.com/realDonaldTrump/status/690313350278819840</t>
  </si>
  <si>
    <t>Thank you, Iowa! # Trump2016pic.twitter.com/ryhEheTLqN</t>
  </si>
  <si>
    <t>https://twitter.com/realDonaldTrump/status/690315202261155840</t>
  </si>
  <si>
    <t>Thank you! # Trump2016pic.twitter.com/pcdmyIO1Zt</t>
  </si>
  <si>
    <t>https://twitter.com/realDonaldTrump/status/690315366564626433</t>
  </si>
  <si>
    <t>Thank you, New Hampshire! # Trump2016pic.twitter.com/TG9oZKly4l</t>
  </si>
  <si>
    <t>https://twitter.com/realDonaldTrump/status/690315667636023296</t>
  </si>
  <si>
    <t># Trump2016 # MakeAmericaGreatAgainpic.twitter.com/vfUwGIGjN4</t>
  </si>
  <si>
    <t>https://twitter.com/realDonaldTrump/status/690336644281581568</t>
  </si>
  <si>
    <t>Why does @ Greta have a fired Bushy like dummy, John Sununu on- spewing false info? I will beat Hillary by a lot, she wants no part of Trump.</t>
  </si>
  <si>
    <t>https://twitter.com/realDonaldTrump/status/690337376061788161</t>
  </si>
  <si>
    <t>Thank you, Iowa! # FITN # IACaucus # MakeAmericaGreatAgain # Trump2016pic.twitter.com/wVJldvTSag</t>
  </si>
  <si>
    <t>https://twitter.com/realDonaldTrump/status/690382564494839809</t>
  </si>
  <si>
    <t>National Review is a failing publication that has lost it's way. It's circulation is way down w its influence being at an all time low. Sad!</t>
  </si>
  <si>
    <t>https://twitter.com/realDonaldTrump/status/690382619213742082</t>
  </si>
  <si>
    <t>Very few people read the National Review because it only knows how to criticize, but not how to lead.</t>
  </si>
  <si>
    <t>https://twitter.com/realDonaldTrump/status/690382722162913280</t>
  </si>
  <si>
    <t>The late, great, William F. Buckley would be ashamed of what had happened to his prize, the dying National Review!</t>
  </si>
  <si>
    <t>https://twitter.com/realDonaldTrump/status/690528062190944256</t>
  </si>
  <si>
    <t>Ted Cruz complains about my views on eminent domain, but without it we wouldn't have roads, highways, airports, schools or even pipelines.</t>
  </si>
  <si>
    <t>https://twitter.com/realDonaldTrump/status/690528407117889538</t>
  </si>
  <si>
    <t>" @ realOllieTaylor: Isn't it time we had a president? Let goofy Glen keep Canada Cruz who can't win. The American people have Trump!"</t>
  </si>
  <si>
    <t>https://twitter.com/realDonaldTrump/status/690528526181601281</t>
  </si>
  <si>
    <t>" @ BornToBeGOP: @ realDonaldTrump No sleep for the # TrumpTrain!"</t>
  </si>
  <si>
    <t>https://twitter.com/realDonaldTrump/status/690529122326413314</t>
  </si>
  <si>
    <t>" @ NeilTurner_: @ realDonaldTrump https://www.youtube.com/watch?v=1FJ6WYtLgbo ‚Ä¶ With your help we can # MakeAmericaGreatAgain! # VoteTrump"</t>
  </si>
  <si>
    <t>https://twitter.com/realDonaldTrump/status/690529690205818880</t>
  </si>
  <si>
    <t># TedCruz eligibility to be President not settled law, says Cruz' Constitutional Law Professor, # LaurenceTribe https://twitter.com/eastvillagetwt/status/687843283595309057 ‚Ä¶"</t>
  </si>
  <si>
    <t>https://twitter.com/realDonaldTrump/status/690530164711624705</t>
  </si>
  <si>
    <t>" @ TruBluMajority: # laurencetribe calls Cruz "constitutional hypocrite" on @ WBUR http://wbur.fm/1OSNkVV @ pbsgwen @ charlierose @ jaketapper</t>
  </si>
  <si>
    <t>https://twitter.com/realDonaldTrump/status/690532959363866625</t>
  </si>
  <si>
    <t>Highly respected Constitutional law professor Mary Brigid McManamon has just stated, "Ted Cruz is not eligible to be President." Big problem</t>
  </si>
  <si>
    <t>https://twitter.com/realDonaldTrump/status/690534215478173697</t>
  </si>
  <si>
    <t>" @ D: # MaryBrigidMcManamon, Washington Post: Constitutionally speaking, # Cruz simply isn‚Äôt eligible to be president https://twitter.com/realDonaldTrump/status/688393139435008000 ‚Ä¶"</t>
  </si>
  <si>
    <t>https://twitter.com/realDonaldTrump/status/690534576066719744</t>
  </si>
  <si>
    <t>" @ CyberCiety: # MaryBrigidMcManamon clarified how # CommonLaw is used to interpret meaning of # NaturalBorn # TedCruz pic.twitter.com/5y6SZrTdGr"</t>
  </si>
  <si>
    <t>https://twitter.com/realDonaldTrump/status/690537121916923904</t>
  </si>
  <si>
    <t>" @ MiamiNewTimes: Poll: Trump has more support in Florida than Rubio and Bush combined. http://bit.ly/1niL6oL pic.twitter.com/2tvIaa2aFr"</t>
  </si>
  <si>
    <t>https://twitter.com/realDonaldTrump/status/690540484154896384</t>
  </si>
  <si>
    <t>The failing @ NRO National Review Magazine has just been informed by the Republican National Committee that they cannot participate in debate</t>
  </si>
  <si>
    <t>https://twitter.com/realDonaldTrump/status/690560125916975104</t>
  </si>
  <si>
    <t>After spending $89 million, @ JebBush is at the bottom of the barrel in polls. He is ashamed to use the name "Bush" in ads. Low energy guy!</t>
  </si>
  <si>
    <t>https://twitter.com/realDonaldTrump/status/690560942430523392</t>
  </si>
  <si>
    <t>" @ Lisa_Milicaj: Truth be told, I never heard of The National Review until they "tried" to declare war on you. No worries, you got my vote!"</t>
  </si>
  <si>
    <t>https://twitter.com/realDonaldTrump/status/690562515500032000</t>
  </si>
  <si>
    <t>" @ WhiteGenocideTM: @ realDonaldTrump Poor Jeb. I could've sworn I saw him outside Trump Tower the other day! https://twitter.com/WhiteGenocideTM/status/690560137040400384/photo/1pic.twitter.com/e5uLRubqla "</t>
  </si>
  <si>
    <t>https://twitter.com/realDonaldTrump/status/690585875365756928</t>
  </si>
  <si>
    <t>Wow! This might be my highest #yet! Thank you to my opposition- you are totally ineffective &amp; have been for years!http://www.forbes.com/sites/johnzogby/2016/01/21/new-zogby-poll-trump-leads-cruz-by-32-points-nationwide/#d739c517b32b ‚Ä¶</t>
  </si>
  <si>
    <t>#yet #d739c517b32b</t>
  </si>
  <si>
    <t>https://twitter.com/realDonaldTrump/status/690636948864512000</t>
  </si>
  <si>
    <t>The dying @ NRO National Review has totally given up the fight against Barrack Obama. They have been losing for years. I will beat Hillary!</t>
  </si>
  <si>
    <t>https://twitter.com/realDonaldTrump/status/690641744287760384</t>
  </si>
  <si>
    <t>New Reuters poll! Thank you! # MakeAmericaGreatAgain # Trump2016pic.twitter.com/KDVZoUia4I</t>
  </si>
  <si>
    <t>https://twitter.com/realDonaldTrump/status/690649956634353666</t>
  </si>
  <si>
    <t>"National Black Republican Association Endorses Donald J. Trump" # Trump2016 # MakeAmericaGreatAgain http://blackrepublican.blogspot.com/2016/01/national-black-republican-association.html ‚Ä¶</t>
  </si>
  <si>
    <t>https://twitter.com/realDonaldTrump/status/690656497022337024</t>
  </si>
  <si>
    <t>New National GOP Zogby Poll # MakeAmericaGreatAgain # Trump2016 https://www.facebook.com/DonaldTrump/posts/10156559347565725:0 ‚Ä¶pic.twitter.com/evqFrWKBD1</t>
  </si>
  <si>
    <t>https://twitter.com/realDonaldTrump/status/690669496621633537</t>
  </si>
  <si>
    <t>Leaving Nevada now for Iowa. Things are looking good - great new polls!</t>
  </si>
  <si>
    <t>https://twitter.com/realDonaldTrump/status/690672420433178624</t>
  </si>
  <si>
    <t>Wow! New National Zogby Poll just out:.TRUMP 45. CRUZ 13. RUBIO 8. Big numbers.</t>
  </si>
  <si>
    <t>https://twitter.com/realDonaldTrump/status/690680515800596480</t>
  </si>
  <si>
    <t>Just received the new Fox poll. Thank you, America! # Trump2016pic.twitter.com/QKNineuS8H</t>
  </si>
  <si>
    <t>https://twitter.com/realDonaldTrump/status/690682449387397120</t>
  </si>
  <si>
    <t>The tax scam Washington Post does among the most inaccurate stories of all. Really dishonest reporting.</t>
  </si>
  <si>
    <t>https://twitter.com/realDonaldTrump/status/690682782163447808</t>
  </si>
  <si>
    <t>Rush Limbaugh is great, tells it as he sees it---really honorable guy! Thanks Rush! # Trump2016</t>
  </si>
  <si>
    <t>https://twitter.com/realDonaldTrump/status/690684930259423232</t>
  </si>
  <si>
    <t>Ted Cruz went down big in just released Reuters poll - what's going on? Is it Goldman Sachs/Citi loans or Canada?</t>
  </si>
  <si>
    <t>https://twitter.com/realDonaldTrump/status/690701138899898368</t>
  </si>
  <si>
    <t>Just watched Jeb's ad where he desperately needed mommy to help him. Jeb --- mom can't help you with ISIS, the Chinese or with Putin.</t>
  </si>
  <si>
    <t>https://twitter.com/realDonaldTrump/status/690708660377513984</t>
  </si>
  <si>
    <t>. @ BrentBozell, one of the National Review lightweights, came to my office begging for money like a dog. Why doesn't he say that?</t>
  </si>
  <si>
    <t>https://twitter.com/realDonaldTrump/status/690708850664669185</t>
  </si>
  <si>
    <t>The only reason irrelevant @ GlennBeck doesn't like me is I refused to do his failing show - asked many times. Very few listeners - sad!</t>
  </si>
  <si>
    <t>https://twitter.com/realDonaldTrump/status/690709138884661248</t>
  </si>
  <si>
    <t>Cruz says I supported TARP, which gave $25 million to Goldman Sachs, the bank which loaned him the money he didn't disclose. Puppet!</t>
  </si>
  <si>
    <t>https://twitter.com/realDonaldTrump/status/690716679496679424</t>
  </si>
  <si>
    <t>Cruz did not renounce his Canadian citizenship as a US Senator- only when he started to run for # POTUS. He could be Canadian Prime Minister.</t>
  </si>
  <si>
    <t>https://twitter.com/realDonaldTrump/status/690717760205275136</t>
  </si>
  <si>
    <t>Is Cruz honest? He is in bed w/ Wall St. &amp; is funded by Goldman Sachs/Citi, low interest loans. No legal disclosure &amp; never sold off assets.</t>
  </si>
  <si>
    <t>https://twitter.com/realDonaldTrump/status/690732776920743937</t>
  </si>
  <si>
    <t>A wonderful article by a writer who truly gets it. I am for the people and the people are for me. # Trump2016 http://republicannewswatch.com/wp/?p=13982</t>
  </si>
  <si>
    <t>https://twitter.com/realDonaldTrump/status/690884779693051904</t>
  </si>
  <si>
    <t>"@TheSouthwasRite: @ NRO cancelling my subscription- you people are idiots. @ realDonaldTrump WILL be our next President. # Trump2016 # RNC"</t>
  </si>
  <si>
    <t>@TheSouthwasRite @ @</t>
  </si>
  <si>
    <t>https://twitter.com/realDonaldTrump/status/690889105035538434</t>
  </si>
  <si>
    <t>I am in Iowa. Will be making two speeches today. Good luck to all of the great folks on the East coast. Enjoy the beauty of the storm!</t>
  </si>
  <si>
    <t>https://twitter.com/realDonaldTrump/status/690889964599382016</t>
  </si>
  <si>
    <t>" @ LukeBrinker: One year from today. https://twitter.com/LukeBrinker/status/689793302154055680/photo/1pic.twitter.com/TcN6Z3XwyU "</t>
  </si>
  <si>
    <t>https://twitter.com/realDonaldTrump/status/690890625722396672</t>
  </si>
  <si>
    <t>" @ noamscheiber: Dow down almost 2000 pts since start of year, but still outperforming Wall Street's investment in Jeb. JEB wants Common Core</t>
  </si>
  <si>
    <t>https://twitter.com/realDonaldTrump/status/690896236765806592</t>
  </si>
  <si>
    <t>I will be the greatest job-producing president in American history. # Trump2016 # VoteTrump https://www.facebook.com/DonaldTrump/videos/10156559989840725/ ‚Ä¶pic.twitter.com/oc480lwVQg</t>
  </si>
  <si>
    <t>https://twitter.com/realDonaldTrump/status/690908222249512960</t>
  </si>
  <si>
    <t>. @ AnnCoulter has been amazing. We will win and establish strong borders, we will build a WALL and Mexico will pay. We will be great again!</t>
  </si>
  <si>
    <t>https://twitter.com/realDonaldTrump/status/690912264094781440</t>
  </si>
  <si>
    <t>I am in Iowa watching all of these phony T.V. ads by the other candidates. All bull, politicians are all talk and no action-it won't happen!</t>
  </si>
  <si>
    <t>https://twitter.com/realDonaldTrump/status/690913646117974016</t>
  </si>
  <si>
    <t>Ted Cruz poll numbers are down big. Because he was born in Canada and was, until recently, a Canadian citizen, many believe he cannot run!</t>
  </si>
  <si>
    <t>https://twitter.com/realDonaldTrump/status/690939641617211393</t>
  </si>
  <si>
    <t>Heading to Sioux County, Iowa, where the crowd is amazing. Dr. Robert Jeffress will make the introduction. Make America Great Again!</t>
  </si>
  <si>
    <t>https://twitter.com/realDonaldTrump/status/690940125014917120</t>
  </si>
  <si>
    <t>Based on @ MegynKelly's conflict of interest and bias she should not be allowed to be a moderator of the next debate.</t>
  </si>
  <si>
    <t>https://twitter.com/realDonaldTrump/status/690940712578195457</t>
  </si>
  <si>
    <t>Failing @ GlennBeck lost all credibility. Not only was he fired @FOX, he would have voted for Clinton over McCain.https://www.youtube.com/watch?v=xMKYftaeIJ4 ‚Ä¶</t>
  </si>
  <si>
    <t>https://twitter.com/realDonaldTrump/status/690947906308681729</t>
  </si>
  <si>
    <t>A wonderful story on Iowa voters by @ arappeport of the @ NYTimes.http://www.nytimes.com/politics/first-draft/2016/01/22/donald-trump-challenging-political-correctness-strikes-a-chord/?_r=0 ‚Ä¶</t>
  </si>
  <si>
    <t>https://twitter.com/realDonaldTrump/status/690990909719052288</t>
  </si>
  <si>
    <t>Just left Sioux Center, Iowa. My speech was very well received. Truly great people! Packed house- overflow!</t>
  </si>
  <si>
    <t>https://twitter.com/realDonaldTrump/status/690991290310197248</t>
  </si>
  <si>
    <t>For the great people of Iowa, find your # IACaucus location at http://www.DonaldJTrump.com . So important to vote! # MakeAmericaGreatAgain</t>
  </si>
  <si>
    <t>https://twitter.com/realDonaldTrump/status/690991386011705345</t>
  </si>
  <si>
    <t>Heading now to Pella, Iowa. Big crowd! Remember, Trump is a big buyer of Pella windows. See you soon!</t>
  </si>
  <si>
    <t>https://twitter.com/realDonaldTrump/status/690994502710874112</t>
  </si>
  <si>
    <t>. @ williebosshog such an honor to get your endorsement. You are a fantastic guy! It will not be forgotten. Don and Eric say hello!</t>
  </si>
  <si>
    <t>https://twitter.com/realDonaldTrump/status/691013266584137728</t>
  </si>
  <si>
    <t>I will be on FOX with the great @ JudgeJeanine tonight at 9pm EST! Enjoy! # Trump2016</t>
  </si>
  <si>
    <t>https://twitter.com/realDonaldTrump/status/691041847905390592</t>
  </si>
  <si>
    <t>Just left a great event in Pella. Going to church tomorrow in Muscatine, Iowa.</t>
  </si>
  <si>
    <t>https://twitter.com/realDonaldTrump/status/691068100830040064</t>
  </si>
  <si>
    <t>Serious doubt in Illinois as to whether or not Cruz can run for President. First of many challenges.http://illinoisreview.typepad.com/illinoisreview/2016/01/carson-supporter-files-to-oust-ted-cruz-from-illinois-gop-primary-ballot.html ‚Ä¶</t>
  </si>
  <si>
    <t>https://twitter.com/realDonaldTrump/status/691068215342952448</t>
  </si>
  <si>
    <t>Word is that crying @ GlennBeck left the GOP and doesn't have the right to vote in the Republican primary. Dumb as a rock.</t>
  </si>
  <si>
    <t>https://twitter.com/realDonaldTrump/status/691072793853632512</t>
  </si>
  <si>
    <t>Love making correct predictions. National Review is over. http://theweek.com/articles/451963/national- ‚Ä¶ review-doomed</t>
  </si>
  <si>
    <t>https://twitter.com/realDonaldTrump/status/691180597268520961</t>
  </si>
  <si>
    <t>" @ snoozinglion1: Full Speech: Donald Trump Campaign Rally in Pella IA (1-23-16) https://youtu.be/Xh8-8ZakkMo via @ YouTube One of his best ever"</t>
  </si>
  <si>
    <t>https://twitter.com/realDonaldTrump/status/691180801900175360</t>
  </si>
  <si>
    <t>" @ CarolBurnett3: @ AnnCoulter I just love the way Ann Coulter remembers your acts of kindness Donald Trump....GO Trump we love you"</t>
  </si>
  <si>
    <t>https://twitter.com/realDonaldTrump/status/691186141756674048</t>
  </si>
  <si>
    <t>" @ snoozinglion1: . @ realDonaldTrump Great comment after last rally @ rightside on @ YouTube "Triumph with Trump or lose with Cruz." # Excellent"</t>
  </si>
  <si>
    <t>https://twitter.com/realDonaldTrump/status/691188619457929217</t>
  </si>
  <si>
    <t>" @ noamscheiber: Dow down almost 2000 pts since start of year, but still outperforming Wall Street's investment in Jeb.</t>
  </si>
  <si>
    <t>https://twitter.com/realDonaldTrump/status/691189883939872768</t>
  </si>
  <si>
    <t>" @ deacon6375: @ realDonaldTrump i honestly believe you are the only one who can make # AmericaGreatAgain.</t>
  </si>
  <si>
    <t>https://twitter.com/realDonaldTrump/status/691260700056903681</t>
  </si>
  <si>
    <t>I will be on @ meetthepress this morning at various times across the U.S. @ NBCNews Enjoy!</t>
  </si>
  <si>
    <t>https://twitter.com/realDonaldTrump/status/691262461450715137</t>
  </si>
  <si>
    <t>I will be on Face The Nation this morning at various times across the U.S. @ CBSNews Enjoy!</t>
  </si>
  <si>
    <t>https://twitter.com/realDonaldTrump/status/691276412666261504</t>
  </si>
  <si>
    <t>I will make our Military so big, powerful &amp; strong that no one will mess with us. # Trump2016 https://www.facebook.com/DonaldTrump/videos/10156563262030725/ ‚Ä¶pic.twitter.com/PJECpbmkSE</t>
  </si>
  <si>
    <t>https://twitter.com/realDonaldTrump/status/691287273996886017</t>
  </si>
  <si>
    <t>New Fox News Poll Thank you, Iowa! # Trump2016 # IACaucuspic.twitter.com/aCj0Hq20hV</t>
  </si>
  <si>
    <t>https://twitter.com/realDonaldTrump/status/691366453010939904</t>
  </si>
  <si>
    <t>Fox News Poll Thank you, New Hampshire! # FITN # Trump2016pic.twitter.com/jC1qisBbit</t>
  </si>
  <si>
    <t>https://twitter.com/realDonaldTrump/status/691381497740267524</t>
  </si>
  <si>
    <t>" @ keksec__org: @ realDonaldTrump You said it best! # MakeAmericaGreatAgain https://twitter.com/keksec__org/status/691260716020600833/photo/1pic.twitter.com/z6R6r2gpyK "</t>
  </si>
  <si>
    <t>https://twitter.com/realDonaldTrump/status/691382705217523712</t>
  </si>
  <si>
    <t>" @ NeilTurner_: @ realDonaldTrump https://www.youtube.com/watch?v=1FJ6WYtLgbo ‚Ä¶ It's time we take America back! No more puppet presidents! # VoteTrump" So true!</t>
  </si>
  <si>
    <t>https://twitter.com/realDonaldTrump/status/691383221716656128</t>
  </si>
  <si>
    <t>" @ M0ther0f2kids: @ meetthepress @ NBCNews @ clewandowski Everyone B smart! U know deep down Trump is the ONLY 1 able to best LEAD"</t>
  </si>
  <si>
    <t>https://twitter.com/realDonaldTrump/status/691383618137001984</t>
  </si>
  <si>
    <t>" @ MaryAnn1942: @ realDonaldTrump @ CBSNews ... You are like Superman, everywhere! But I'm keeping up. Great!</t>
  </si>
  <si>
    <t>https://twitter.com/realDonaldTrump/status/691385168679038977</t>
  </si>
  <si>
    <t>" @ JoeNBC: From Canada to Goldman Sachs to the kitchen sink, Trump has picked Cruz apart for 2 weeks. https://www.washingtonpost.com/news/the-fix/wp/2016/01/24/poll-donald-trump-gained-15-points-on-ted-cruz-in-iowa-in-two-weeks/?postshare=2101453660772214&amp;tid=ss_tw ‚Ä¶"</t>
  </si>
  <si>
    <t>https://twitter.com/realDonaldTrump/status/691470996021329920</t>
  </si>
  <si>
    <t>" @ Tuggers56: @ PMgeezer Hillary is so afraid of him. The GOP is afraid of him. The American people embrace him! Let's elect him, DonaldTrump</t>
  </si>
  <si>
    <t>https://twitter.com/realDonaldTrump/status/691471643982614528</t>
  </si>
  <si>
    <t>" @ Knight276: @C4Constitution trump right again # With_Cruz_you_lose! Nobody supports Canuck Cruz # MakeAmericaGreatAgain # trump2016</t>
  </si>
  <si>
    <t>@ @C4Constitution</t>
  </si>
  <si>
    <t>https://twitter.com/realDonaldTrump/status/691472012750016513</t>
  </si>
  <si>
    <t>" @ MrJuuon: # WeAreBernie will be overtaken by # WeWantTrump. We are superior and have more supporters. # makeamericagreatagain # trump."</t>
  </si>
  <si>
    <t>https://twitter.com/realDonaldTrump/status/691472343449870336</t>
  </si>
  <si>
    <t>" @ red77angelluis: @ realDonaldTrump @ NeilTurner_ @ YouTube LET'S GET TRUMP!! GO TRUMP!! USA!USA!"</t>
  </si>
  <si>
    <t>https://twitter.com/realDonaldTrump/status/691472733729902592</t>
  </si>
  <si>
    <t>" @ Rketeltas: Rubio isn't experienced enough to be Commander in Chief. Rubio is a carbon copy of Obama. We need a true leader Vote Trump"</t>
  </si>
  <si>
    <t>https://twitter.com/realDonaldTrump/status/691613075984752640</t>
  </si>
  <si>
    <t>It's time for Ted Cruz to either settle his problem with the FACT that he was born in Canada and was a citizen of Canada, or get out of race</t>
  </si>
  <si>
    <t>https://twitter.com/realDonaldTrump/status/691614582884954113</t>
  </si>
  <si>
    <t>IPSOS/REUTERS POLL Thank you! # Trump2016 # MakeAmericaGreatAgainpic.twitter.com/sbzp75EPSq</t>
  </si>
  <si>
    <t>https://twitter.com/realDonaldTrump/status/691618223800852480</t>
  </si>
  <si>
    <t>I want to win for the people of this great country. The only people I will owe are the voters. # Trump2016 Video: https://www.facebook.com/DonaldTrump/videos/10156563265515725/ ‚Ä¶</t>
  </si>
  <si>
    <t>https://twitter.com/realDonaldTrump/status/691664806374436864</t>
  </si>
  <si>
    <t>I will be on The Situation Room with @ wolfblitzer from 5-7pm est on CNN</t>
  </si>
  <si>
    <t>https://twitter.com/realDonaldTrump/status/691685615415496707</t>
  </si>
  <si>
    <t>Join us in Iowa, tomorrow! # IACaucus # Trump2016 # MakeAmericaGreatAgain 3:00pm: http://www.TrumpMarshalltown.eventbrite.com 7:30pm: http://www.TrumpIowaCity.eventbrite.com</t>
  </si>
  <si>
    <t>https://twitter.com/realDonaldTrump/status/691686778349187072</t>
  </si>
  <si>
    <t>Obama's deal vs. Trump's deals- https://www.instagram.com/p/BA-L4iDGhdN/</t>
  </si>
  <si>
    <t>https://twitter.com/realDonaldTrump/status/691709981171814401</t>
  </si>
  <si>
    <t>Find out where to # VoteTrump on caucus night in Iowa on 2/1/16! # IACaucus # FITN # Trump2016 https://www.facebook.com/DonaldTrump/posts/10156556845290725 ‚Ä¶pic.twitter.com/ocIpo2DInT</t>
  </si>
  <si>
    <t>https://twitter.com/realDonaldTrump/status/691727819039227904</t>
  </si>
  <si>
    <t>I will be on Morning's with Maria on the Fox Business Network tomorrow during the 7am and 8am ET hours.</t>
  </si>
  <si>
    <t>https://twitter.com/realDonaldTrump/status/691739243702554626</t>
  </si>
  <si>
    <t>I will be on @ CNNSitRoom with @ wolfblitzer from 5-7pm est. on @ CNN.</t>
  </si>
  <si>
    <t>https://twitter.com/realDonaldTrump/status/691742501212983296</t>
  </si>
  <si>
    <t>Ted Cruz is a nervous wreck. He is making reckless charges not caring for the truth! His poll #'s are way down!</t>
  </si>
  <si>
    <t>https://twitter.com/realDonaldTrump/status/691743052529012736</t>
  </si>
  <si>
    <t>Cruz going down fast in recent polls- dropping like a rock. Lies never work!</t>
  </si>
  <si>
    <t>https://twitter.com/realDonaldTrump/status/691743513483026432</t>
  </si>
  <si>
    <t>Cruz lies are almost as bad as Jeb's. These politicians will do anything to stay at the trough!</t>
  </si>
  <si>
    <t>https://twitter.com/realDonaldTrump/status/691745796128165888</t>
  </si>
  <si>
    <t>Leaving now for New Hampshire. Big crowd- looking forward to it! # FITN</t>
  </si>
  <si>
    <t>https://twitter.com/realDonaldTrump/status/691765618433998849</t>
  </si>
  <si>
    <t>Phyllis Schlafly‚Äôs Eagle Forum: ‚ÄòNational Review Will Be Defunct In The Next Year‚Äôhttp://www.breitbart.com/big-government/2016/01/25/exclusive-schlaflys-eagle-forum-national-review-will-defunct-next-year/ ‚Ä¶</t>
  </si>
  <si>
    <t>https://twitter.com/realDonaldTrump/status/691770208927752193</t>
  </si>
  <si>
    <t>" @ realDonaldTrump &amp; @ HillaryClinton leading POLLS w/ one week until # IowaCaucus ...MORE on the 2016 elections TONIGHT on @ FoxBusiness 7PM"</t>
  </si>
  <si>
    <t>https://twitter.com/realDonaldTrump/status/691770256268922880</t>
  </si>
  <si>
    <t>Just landed in New Hampshire. Will be at the venue shortly. # FITN</t>
  </si>
  <si>
    <t>https://twitter.com/realDonaldTrump/status/691809933470343169</t>
  </si>
  <si>
    <t>Thank you - Farmington, New Hampshire! # FITN # Trump2016pic.twitter.com/bJ9Z3qZBQu</t>
  </si>
  <si>
    <t>https://twitter.com/realDonaldTrump/status/691836764185608193</t>
  </si>
  <si>
    <t>" @ jdenino1: @ DavidWohl @ realDonaldTrump https://youtu.be/GVU1qvMqk3g BECK wanted to commit suicide after @ ss surgery, clearly is unbalanced!"</t>
  </si>
  <si>
    <t>https://twitter.com/realDonaldTrump/status/691838442536333313</t>
  </si>
  <si>
    <t>" @ KurtSchlichter: My pal @ DavidWohl was just on Megan Kelly's show! He digs Trump. Thank you David, you were great!</t>
  </si>
  <si>
    <t>https://twitter.com/realDonaldTrump/status/691839304377700357</t>
  </si>
  <si>
    <t>" @ Belizediver88: @ CNNSitRoom @ CNN @ megynkelly It will never happen. Fox will drop Kelly if it means no Trump. Nobody will watch w/o Trump."</t>
  </si>
  <si>
    <t>https://twitter.com/realDonaldTrump/status/691839864514461696</t>
  </si>
  <si>
    <t>" @ JackBurtonReflx: @ jdenino1 @ DavidWohl @ ss I listen to Glenn Beck and literally nothing he says makes any sense. Same with The View."</t>
  </si>
  <si>
    <t>https://twitter.com/realDonaldTrump/status/691847162615992320</t>
  </si>
  <si>
    <t>" @ Crusade4Honesty: @ BornToBeGOP @ megynkelly Megan can not contain her bias, it's in every show, Fox owners Saudi Prince agnstT"</t>
  </si>
  <si>
    <t>https://twitter.com/realDonaldTrump/status/691847785222660096</t>
  </si>
  <si>
    <t>" @ DittoPost: @ realDonaldTrump @ Crusade4Honesty @ BornToBeGOP @ megynkelly I believe in Trump!!!"</t>
  </si>
  <si>
    <t>https://twitter.com/realDonaldTrump/status/691848058234146816</t>
  </si>
  <si>
    <t>" @ WhiteJacketPink: @ MyPresidentme @ realDonaldTrump just google glenn beck bio. U can tell no education, very poorly written.</t>
  </si>
  <si>
    <t>https://twitter.com/realDonaldTrump/status/691850438119952385</t>
  </si>
  <si>
    <t>" @ Sharp_Trident: A huge disappointment to see @ megynkelly constantly attack DonaldTrump. It has become almost unbearable to watch her show."</t>
  </si>
  <si>
    <t>https://twitter.com/realDonaldTrump/status/691934371654270976</t>
  </si>
  <si>
    <t>I will be doing @ GMA @ GStephanopoulos this morning at around 7:00. Likewise, I will be doing @ Morning_Joe at around 7:00. Figure it out!</t>
  </si>
  <si>
    <t>https://twitter.com/realDonaldTrump/status/691942336746635264</t>
  </si>
  <si>
    <t>" @ laurencristmann: @ Sharp_Trident @ megynkelly it makes me not wanna watch debate because I know they are going to treat Trump unfair"</t>
  </si>
  <si>
    <t>https://twitter.com/realDonaldTrump/status/691943033663782912</t>
  </si>
  <si>
    <t>I will be interviewed by @ MariaBartiromo on @ MorningsMaria @ FoxBusiness at 7:30 A.M. Enjoy.</t>
  </si>
  <si>
    <t>https://twitter.com/realDonaldTrump/status/691966649973522432</t>
  </si>
  <si>
    <t>"Donald Trump retains national lead in new ABC News/WaPo poll with 37%: http://abcn.ws/1QyqpQY "pic.twitter.com/6Uaecpwqwm</t>
  </si>
  <si>
    <t>https://twitter.com/realDonaldTrump/status/691967215097221120</t>
  </si>
  <si>
    <t>" @ realDonaldTrump hits new heights in national poll at 41%"pic.twitter.com/1Tzszrkh4j</t>
  </si>
  <si>
    <t>https://twitter.com/realDonaldTrump/status/691992417336172544</t>
  </si>
  <si>
    <t>" @ xXFlame: . @ bobvanderplaats Idiot Bob Plaats on CNN is DELUDED! Cruz's favorability ratings are 0%, NO ONE LIKES HIM. VOTE TRUMP INSTEAD!"</t>
  </si>
  <si>
    <t>https://twitter.com/realDonaldTrump/status/691992472889724929</t>
  </si>
  <si>
    <t>" @ AynsFriend: @ bobvanderplaats CRUZ IS DONE @ CNN @ ChrisCuomo"</t>
  </si>
  <si>
    <t>https://twitter.com/realDonaldTrump/status/691992813177847808</t>
  </si>
  <si>
    <t>" @ puttster71: @ bobvanderplaats The next president isn't on ur stage. @ realDonaldTrump is the next president."</t>
  </si>
  <si>
    <t>https://twitter.com/realDonaldTrump/status/692000115800825858</t>
  </si>
  <si>
    <t>I will end common core. It's a disaster. https://www.facebook.com/DonaldTrump/videos/10156570856100725/ ‚Ä¶ # MakeAmericaGreatAgain # Trump2016pic.twitter.com/r0Sc6zm80I</t>
  </si>
  <si>
    <t>https://twitter.com/realDonaldTrump/status/692012875775414273</t>
  </si>
  <si>
    <t>Why doesn't phony @ bobvanderplaats tell his followers all the times he asked for him and his family to stay at my hotels-didn't like paying</t>
  </si>
  <si>
    <t>https://twitter.com/realDonaldTrump/status/692018253678415873</t>
  </si>
  <si>
    <t>For the great people of Iowa, find your # IACaucus location at https://www.donaldjtrump.com/iowa/caucus-finder/ ‚Ä¶ - so important to vote! # MakeAmericaGreatAgain</t>
  </si>
  <si>
    <t>https://twitter.com/realDonaldTrump/status/692025339812380672</t>
  </si>
  <si>
    <t># MakeAmericaGreatAgain # Trump2016https://www.washingtonpost.com/news/post-politics/wp/2016/01/26/evangelical-leader-jerry-falwell-jr-endorses-trump/ ‚Ä¶</t>
  </si>
  <si>
    <t>https://twitter.com/realDonaldTrump/status/692028126189199360</t>
  </si>
  <si>
    <t>Great honor- Rev. Jerry Falwell Jr. of Liberty University, one of the most respected religious leaders in our nation, has just endorsed me!</t>
  </si>
  <si>
    <t>https://twitter.com/realDonaldTrump/status/692045112872820736</t>
  </si>
  <si>
    <t>. @ bobvanderplaats begged me to do an event while asking organizers for $100,000 for himself‚Äîa bad guy!</t>
  </si>
  <si>
    <t>https://twitter.com/realDonaldTrump/status/692045676079874048</t>
  </si>
  <si>
    <t>Should I do the # GOPdebate? https://www.instagram.com/p/BBAvs0rmheW/</t>
  </si>
  <si>
    <t>https://twitter.com/realDonaldTrump/status/692054432905850884</t>
  </si>
  <si>
    <t>Do you think @ SenTedCruz knows about @ bobvanderplaats dealings? Actually, I doubt it!</t>
  </si>
  <si>
    <t>https://twitter.com/realDonaldTrump/status/692072438323113984</t>
  </si>
  <si>
    <t>THANK YOU! # Trump2016 # IACaucus finder: https://www.donaldjtrump.com/iowa/caucus-finder/ ‚Ä¶pic.twitter.com/CxqTh61ssz</t>
  </si>
  <si>
    <t>https://twitter.com/realDonaldTrump/status/692093215944654849</t>
  </si>
  <si>
    <t>"Minorities Line Up Behind Donald Trump" # Trump2016http://mobile.wnd.com/2015/12/minorities-line-up-behind-donald-trump/ ‚Ä¶</t>
  </si>
  <si>
    <t>https://twitter.com/realDonaldTrump/status/692093970034343936</t>
  </si>
  <si>
    <t>"Trump shows complete domination of Facebook conversation"http://www.usatoday.com/story/news/politics/onpolitics/2015/12/28/trump-complete-domination-facebook-conversation/77967664/ ‚Ä¶</t>
  </si>
  <si>
    <t>https://twitter.com/realDonaldTrump/status/692103529947729920</t>
  </si>
  <si>
    <t>Thank you, America! # MakeAmericaGreatAgain # Trump2016pic.twitter.com/7xxWD0au9H</t>
  </si>
  <si>
    <t>https://twitter.com/realDonaldTrump/status/692115662899167236</t>
  </si>
  <si>
    <t>Pathetic attempt by @ foxnews to try and build up ratings for the # GOPDebate. Without me they'd have no ratings!http://www.mediaite.com/online/fox-news-responds-to-trumps-latest-twitter-poll-with-first-rate-trolling/ ‚Ä¶</t>
  </si>
  <si>
    <t>https://twitter.com/realDonaldTrump/status/692171744845664258</t>
  </si>
  <si>
    <t>pic.twitter.com/SmTkLPiBYD</t>
  </si>
  <si>
    <t>https://twitter.com/realDonaldTrump/status/692205512130215938</t>
  </si>
  <si>
    <t>CBS's FACE THE NATION - Posts Largest Audience Since 2001 # Trump2016 # MakeAmericaGreatAgainpic.twitter.com/TzZx97FU1n</t>
  </si>
  <si>
    <t>https://twitter.com/realDonaldTrump/status/692312112115380224</t>
  </si>
  <si>
    <t>I refuse to call Megyn Kelly a bimbo, because that would not be politically correct. Instead I will only call her a lightweight reporter!</t>
  </si>
  <si>
    <t>https://twitter.com/realDonaldTrump/status/692331943132794882</t>
  </si>
  <si>
    <t>The statement put out yesterday by @ FoxNews was a disgrace to good broadcasting and journalism. Who would ever say something so nasty &amp; dumb</t>
  </si>
  <si>
    <t>https://twitter.com/realDonaldTrump/status/692422072967020544</t>
  </si>
  <si>
    <t>Just got to listen to Rush Limbaugh - the guy is fantastic!</t>
  </si>
  <si>
    <t>https://twitter.com/realDonaldTrump/status/692430362966921217</t>
  </si>
  <si>
    <t>Even though I beat him in the first six debates, especially the last one, Ted Cruz wants to debate me again. Can we do it in Canada?</t>
  </si>
  <si>
    <t>https://twitter.com/realDonaldTrump/status/692457315941900288</t>
  </si>
  <si>
    <t>I am self funding my campaign so I do not owe anything to lobbyists &amp; special interests. https://www.facebook.com/DonaldTrump/videos/10156574346040725/ ‚Ä¶pic.twitter.com/5f7zFDiVsN</t>
  </si>
  <si>
    <t>https://twitter.com/realDonaldTrump/status/692467143896604677</t>
  </si>
  <si>
    <t>I will be interviewed on @ oreillyfactor tonight at 8:00 P.M. (Eastern). Enjoy!</t>
  </si>
  <si>
    <t>https://twitter.com/realDonaldTrump/status/692479630931001349</t>
  </si>
  <si>
    <t>It was the childishly written &amp; taunting PR statement by Fox that made me not do the debate, more so than lightweight reporter, @ megynkelly.</t>
  </si>
  <si>
    <t>https://twitter.com/realDonaldTrump/status/692542762445594624</t>
  </si>
  <si>
    <t>Thank you- Lexington, South Carolina! # Trump2016 # MakeAmericaGreatAgain https://www.facebook.com/DonaldTrump/posts/10156578006175725:0 ‚Ä¶pic.twitter.com/upAo2eDDVB</t>
  </si>
  <si>
    <t>https://twitter.com/realDonaldTrump/status/692551355920158722</t>
  </si>
  <si>
    <t>FOX debate advertising rates falling like a rock! Tune into my special event for the Veterans at 9pm EST!</t>
  </si>
  <si>
    <t>https://twitter.com/realDonaldTrump/status/692553019150503937</t>
  </si>
  <si>
    <t>On Greta, 87% of the people said they would not watch the debate if I'm not in it. Wow- what an honor!</t>
  </si>
  <si>
    <t>https://twitter.com/realDonaldTrump/status/692558816592920576</t>
  </si>
  <si>
    <t># Trump2016 # IACaucus Finder: https://www.donaldjtrump.com/iowa/caucus-finder/ ‚Ä¶pic.twitter.com/thNiQh0nY6</t>
  </si>
  <si>
    <t>https://twitter.com/realDonaldTrump/status/692564413811941376</t>
  </si>
  <si>
    <t>" @ creta_r: @ realDonaldTrump Looking forward to watching Donald Trump rally Thursday night on CNN!!"</t>
  </si>
  <si>
    <t>https://twitter.com/realDonaldTrump/status/692672195559067648</t>
  </si>
  <si>
    <t>" @ splashpoint50: @ realDonaldTrump Our ReTrumplican Trump support group of 9500 members say 97% will not watch the debate tonight!"</t>
  </si>
  <si>
    <t>https://twitter.com/realDonaldTrump/status/692672615425691648</t>
  </si>
  <si>
    <t>" @ gene70: @ FireFlyFury @ megynkelly @ realDonaldTrump And this is the bimbo that's asking presidential questions? https://twitter.com/gene70/status/692671948606836736/photo/1pic.twitter.com/oU1uUGnuWb "</t>
  </si>
  <si>
    <t>https://twitter.com/realDonaldTrump/status/692672831386210304</t>
  </si>
  <si>
    <t>" @ HenryOray: @ CNNPolitics @ tedcruz @ realDonaldTrump is fighting corruption. Big donors took over Cruz. No to Donors"</t>
  </si>
  <si>
    <t>https://twitter.com/realDonaldTrump/status/692672982792040448</t>
  </si>
  <si>
    <t>" @ Davejager1: @ creta_r 9 pm channel 70 CNN I will be watching Trump tonight. Want to have a person in the White House that takes no BS."</t>
  </si>
  <si>
    <t>https://twitter.com/realDonaldTrump/status/692673284563935232</t>
  </si>
  <si>
    <t>" @ HaloOneForTrump: @ foxnews takes # YUGE hit on advertising revenues by screwing with @ realDonaldTrump ROFL! https://twitter.com/CJCboi/status/692657846849269764 ‚Ä¶"</t>
  </si>
  <si>
    <t>https://twitter.com/realDonaldTrump/status/692673426402713600</t>
  </si>
  <si>
    <t>" @ CJCboi: @DRJAMESCABOT @ realDonaldTrump @ DanScavino @ Carolde @ PlaysTrumpCard Checked YOUR wallet lately, Mr Ailes?"</t>
  </si>
  <si>
    <t>@ @DRJAMESCABOT @ @ @ @</t>
  </si>
  <si>
    <t>https://twitter.com/realDonaldTrump/status/692673742863011842</t>
  </si>
  <si>
    <t>" @ dukeofbc: @ megynkelly debate Cruz one on one. I would just tell him that you were to busy running for the President of USA, not Canada"</t>
  </si>
  <si>
    <t>https://twitter.com/realDonaldTrump/status/692674198230142976</t>
  </si>
  <si>
    <t>" @ _HankRearden: I respected Cruz ppl until this lie. We're just tired of it from your side. 1949z @ steph93065 https://twitter.com/_HankRearden/status/692532427630235652/photo/1pic.twitter.com/4K3u8JURiH " NO!</t>
  </si>
  <si>
    <t>https://twitter.com/realDonaldTrump/status/692674460181270528</t>
  </si>
  <si>
    <t>" @ Plazzmatic: @ realDonaldTrump @ danpgabriel Sounds like the advertisers want Trump, he knows what he is doing.</t>
  </si>
  <si>
    <t>https://twitter.com/realDonaldTrump/status/692674640645353472</t>
  </si>
  <si>
    <t>" @ Rick_Gobbi: @ realDonaldTrump ...Hold up a mirror so the network cameras show how big the crowd is." GREAT IDEA!</t>
  </si>
  <si>
    <t>https://twitter.com/realDonaldTrump/status/692675094242578432</t>
  </si>
  <si>
    <t>" @ michaelG4NY: new @ nbcnews WSJ poll shows @ realDonaldTrump pulling ahead of @ tedcruz in # Iowa. http://www.nbcnews.com/meet-the-press/trump-strong-three-early-states-clinton-sanders-battle-poll-n505516 ‚Ä¶" Great!</t>
  </si>
  <si>
    <t>https://twitter.com/realDonaldTrump/status/692677570282786816</t>
  </si>
  <si>
    <t>Wow, two candidates called last night and said they want to go to my event tonight at Drake University.</t>
  </si>
  <si>
    <t>https://twitter.com/realDonaldTrump/status/692681024489263104</t>
  </si>
  <si>
    <t>" @ hollywoodJV: @ realDonaldTrump Mr. Trump, why does Cruz hate Canada so much. He should embrace his roots, it's a great country" So true!</t>
  </si>
  <si>
    <t>https://twitter.com/realDonaldTrump/status/692695601419567104</t>
  </si>
  <si>
    <t>" @ laurencristmann: @ realDonaldTrump why do they have so many debates this year?? Also, why is Cruz still allowed to run, he's not eligible"</t>
  </si>
  <si>
    <t>https://twitter.com/realDonaldTrump/status/692698645863518208</t>
  </si>
  <si>
    <t>The "debate" tonight will be a total disaster - low ratings with advertisers and advertising rates dropping like a rock. I hate to see this.</t>
  </si>
  <si>
    <t>https://twitter.com/realDonaldTrump/status/692700474278055936</t>
  </si>
  <si>
    <t>" @ chgardens1: @ mitchellvii Pathetic attempt to bribe @ realDonaldTrump He can't be bought"</t>
  </si>
  <si>
    <t>https://twitter.com/realDonaldTrump/status/692701142803939329</t>
  </si>
  <si>
    <t>" @ BradCross4: @ Drudge_Report_ @ realDonaldTrump https://twitter.com/BradCross4/status/692700333462519809/photo/1pic.twitter.com/Ur1qgG291Z "</t>
  </si>
  <si>
    <t>https://twitter.com/realDonaldTrump/status/692701271405563904</t>
  </si>
  <si>
    <t>" @ rkirchmeyer: So @ megynkelly brings in # MichaelMoore to add credibility in her fight with @ realDonaldTrump? # FoxNews # ROGERAILES"</t>
  </si>
  <si>
    <t>https://twitter.com/realDonaldTrump/status/692708773400449024</t>
  </si>
  <si>
    <t>" @ GmoneyRainmaker: I hope @ CNN has enough bandwidth tonight because not many will be watching @ FoxNews. Watching Trump tonight # GOPDebate"</t>
  </si>
  <si>
    <t>https://twitter.com/realDonaldTrump/status/692724677945483264</t>
  </si>
  <si>
    <t>‚ÄúWhat America Needs: The Case for Trump‚Äù Great new book by the esteemed Jeffrey Lord @JeffJlpa1 Available now. http://www.amazon.com/s/ref=nb_sb_ss_i_2_13?url=search-alias%3Dstripbooks&amp;field-keywords=jeffrey+lord+what+america+needs&amp;sprefix=Jeffrey+Lord+%2Cstripbooks%2C164 ‚Ä¶</t>
  </si>
  <si>
    <t>https://twitter.com/realDonaldTrump/status/692735015428431872</t>
  </si>
  <si>
    <t>Being politically correct takes too much time. We have too much to get done! # Trump2016 https://www.facebook.com/DonaldTrump/videos/10156578576285725/ ‚Ä¶pic.twitter.com/fkgkcVxVo7</t>
  </si>
  <si>
    <t>https://twitter.com/realDonaldTrump/status/692736397120245760</t>
  </si>
  <si>
    <t># Trump2016 # IACaucus Finder: https://www.donaldjtrump.com/iowa/caucus-finder/ ‚Ä¶pic.twitter.com/1vjCHYYlzU</t>
  </si>
  <si>
    <t>https://twitter.com/realDonaldTrump/status/692762083822301186</t>
  </si>
  <si>
    <t>It is my great honor to support our Veterans with you! You can join me now. Thank you! # Trump4Vets http://www.DonaldTrumpForVets.com</t>
  </si>
  <si>
    <t>https://twitter.com/realDonaldTrump/status/692766854453006336</t>
  </si>
  <si>
    <t>Tennessee GOP Poll http://www.MTSUPoll.org Trump 32.7% Cruz 16.5% Carson 6.6% Rubio 5.3% Christie 2.4% Jeb 1.6%</t>
  </si>
  <si>
    <t>https://twitter.com/realDonaldTrump/status/692794133124116480</t>
  </si>
  <si>
    <t>20 Most Anticipated Hotel Openings of 2016: Trump International Hotel, Washington D.C.http://www.forbes.com/sites/forbestravelguide/2016/01/28/20-most-anticipated-hotel-openings-of-2016/#36c1736268da ‚Ä¶</t>
  </si>
  <si>
    <t>#36c1736268da</t>
  </si>
  <si>
    <t>https://twitter.com/realDonaldTrump/status/692797304567369728</t>
  </si>
  <si>
    <t>I hear that @ SenTedCruz‚Äôs $$ man, Robert Mercer, a good man, is very angry because Cruz lied to him about liquidating his (Ted‚Äôs) holdings.?</t>
  </si>
  <si>
    <t>https://twitter.com/realDonaldTrump/status/692840931259625472</t>
  </si>
  <si>
    <t># Trump2016 # IACaucus Finder: https://www.donaldjtrump.com/iowa/caucus-finder/ ‚Ä¶pic.twitter.com/gicaoEOFCC</t>
  </si>
  <si>
    <t>https://twitter.com/realDonaldTrump/status/692844273717219329</t>
  </si>
  <si>
    <t>"Donald Trump Hands Bill O‚ÄôReilly Cable TV Viewership Win"- @ deadline-http://bit.ly/1nBzZra</t>
  </si>
  <si>
    <t>https://twitter.com/realDonaldTrump/status/692864417101287425</t>
  </si>
  <si>
    <t>Watching biased Charles @ krauthammer, a @ FoxNews flunky who didn't know that I won every debate, in particular- the last one. Check polls!</t>
  </si>
  <si>
    <t>https://twitter.com/realDonaldTrump/status/692918726795104256</t>
  </si>
  <si>
    <t>An unbelievable night in Iowa with our great Veterans! We raised $6,000,000.00 while the politicians talked! # GOPDebate</t>
  </si>
  <si>
    <t>https://twitter.com/realDonaldTrump/status/692939547622137856</t>
  </si>
  <si>
    <t>I will take care of the Veterans who have served this country so bravely. # ThankAVet Video: https://www.facebook.com/DonaldTrump/videos/10156581958480725/ ‚Ä¶pic.twitter.com/WMR7jnmsyz</t>
  </si>
  <si>
    <t>https://twitter.com/realDonaldTrump/status/692942626627174400</t>
  </si>
  <si>
    <t>Thank you for the kind words tonight, @ OMAROSA. You were great! See you soon!</t>
  </si>
  <si>
    <t>https://twitter.com/realDonaldTrump/status/692945294833643520</t>
  </si>
  <si>
    <t># IACaucus ‚Ä¢ 2/1/2016 ‚Ä¢ 6:30pm # MakeAmericaGreatAgain! Iowa caucus finder: https://www.donaldjtrump.com/iowa/caucus-finder/ ‚Ä¶ # GOPDebatepic.twitter.com/HLuyCcuLcp</t>
  </si>
  <si>
    <t>https://twitter.com/realDonaldTrump/status/692952864801579013</t>
  </si>
  <si>
    <t>Thank you, America!https://twitter.com/googletrends/status/692933821944176640 ‚Ä¶</t>
  </si>
  <si>
    <t>https://twitter.com/realDonaldTrump/status/692955330213498884</t>
  </si>
  <si>
    <t>Thank you for your support!http://www.usnews.com/news/blogs/run-2016/2016/01/28/with-his-absence-trump-dominates-another-debate ‚Ä¶</t>
  </si>
  <si>
    <t>https://twitter.com/realDonaldTrump/status/693054880622198784</t>
  </si>
  <si>
    <t>Good morning America! Thank you for all of your support in the latest Drudge poll! https://www.facebook.com/DonaldTrump/posts/10156583139705725:0 ‚Ä¶pic.twitter.com/yUTtLnALxy</t>
  </si>
  <si>
    <t>https://twitter.com/realDonaldTrump/status/693056021896519680</t>
  </si>
  <si>
    <t>Thank you for your interest &amp; support during last nights # GOPDebate! # IACaucus finder: https://www.donaldjtrump.com/iowa/caucus-finder/ ‚Ä¶pic.twitter.com/yadQiPC49g</t>
  </si>
  <si>
    <t>https://twitter.com/realDonaldTrump/status/693066810934063104</t>
  </si>
  <si>
    <t>Iowa was amazing last night. The event could not have worked out better. We raised $6,000,000 for our great vets. They were so happy &amp; proud</t>
  </si>
  <si>
    <t>https://twitter.com/realDonaldTrump/status/693067485629825024</t>
  </si>
  <si>
    <t>Getting ready to take off for Nashua, New Hampshire. Big crowd, will be there soon. Fun!</t>
  </si>
  <si>
    <t>https://twitter.com/realDonaldTrump/status/693082003881775104</t>
  </si>
  <si>
    <t>Great Twitter poll- and I wasn't even there. Thank you! # GOPDebatepic.twitter.com/yLJGkoOeBg</t>
  </si>
  <si>
    <t>https://twitter.com/realDonaldTrump/status/693116922808963072</t>
  </si>
  <si>
    <t>Thank you! Mitchell FOX2 Michigan Poll finds Trump holds 3-1 lead over closest GOP opponents. Trump 47% Clinton 43%pic.twitter.com/xpaeV0YzGV</t>
  </si>
  <si>
    <t>https://twitter.com/realDonaldTrump/status/693122207799721985</t>
  </si>
  <si>
    <t>"Every American needs to say 2 simple words to every Vet they meet: THANK YOU!" John Wayne Walding https://www.facebook.com/DonaldTrump/posts/10156584028145725:0 ‚Ä¶</t>
  </si>
  <si>
    <t>https://twitter.com/realDonaldTrump/status/693138448371286016</t>
  </si>
  <si>
    <t>Thank you- Nashua, New Hampshire! # MakeAmericaGreatAgain # Trump2016 https://www.facebook.com/DonaldTrump/posts/10156584214900725:0 ‚Ä¶pic.twitter.com/9h8CgrCXGB</t>
  </si>
  <si>
    <t>https://twitter.com/realDonaldTrump/status/693139866297700352</t>
  </si>
  <si>
    <t>Join me tomorrow in Dubuque, Iowa! # IACaucus # Trump2016https://www.eventbrite.com/e/donald-j-trump-in-dubuque-ia-tickets-21041629079?aff= ‚Ä¶</t>
  </si>
  <si>
    <t>https://twitter.com/realDonaldTrump/status/693144862208757761</t>
  </si>
  <si>
    <t>Thank you, America! # Trump2016 Via @ DRUDGE_REPORTpic.twitter.com/hVa0gJiBNz</t>
  </si>
  <si>
    <t>https://twitter.com/realDonaldTrump/status/693171827363991553</t>
  </si>
  <si>
    <t>They say that if I participated in last night‚Äôs Fox debate, they would have had 12 million more &amp; would have broken the all time record.</t>
  </si>
  <si>
    <t>https://twitter.com/realDonaldTrump/status/693183469967560704</t>
  </si>
  <si>
    <t>Thank you for all of your support Iowa! # MakeAmericaGreatAgain # Trump2016 # IACaucus finder: https://www.donaldjtrump.com/iowa/caucus-finder/ ‚Ä¶pic.twitter.com/fQAxuMe01b</t>
  </si>
  <si>
    <t>https://twitter.com/realDonaldTrump/status/693219967215493121</t>
  </si>
  <si>
    <t>The new e-mail release is a disaster for Hillary Clinton. At a minimum, how can someone with such bad judgement be our next president?</t>
  </si>
  <si>
    <t>https://twitter.com/realDonaldTrump/status/693239943519453184</t>
  </si>
  <si>
    <t>The great State of Nebraska can do much better than @ BenSasse as your Senator. Saw him on @ greta - totally ineffective. Wants paid for pols.</t>
  </si>
  <si>
    <t>https://twitter.com/realDonaldTrump/status/693241143744696320</t>
  </si>
  <si>
    <t>. @ BenSasse looks more like a gym rat than a U.S. Senator. How the hell did he ever get elected? @ greta</t>
  </si>
  <si>
    <t>https://twitter.com/realDonaldTrump/status/693243553271713792</t>
  </si>
  <si>
    <t>Amazing that Ted Cruz can't even get a Senator like @ BenSasse, who is easy, to endorse him. Not one Senator is endorsing Canada Ted!</t>
  </si>
  <si>
    <t>https://twitter.com/realDonaldTrump/status/693245205617758208</t>
  </si>
  <si>
    <t>. @ FoxNews is the only network that does not even mention my very successful event last night. $6,000,000 raised in one hour for our VETS.</t>
  </si>
  <si>
    <t>https://twitter.com/realDonaldTrump/status/693247721453543424</t>
  </si>
  <si>
    <t>. @ oreillyfactor The people of Iowa love the fact that I stuck up for my rights, as I will do for the U.S. Also got $6,000,000 for our VETS!</t>
  </si>
  <si>
    <t>https://twitter.com/realDonaldTrump/status/693250845333389312</t>
  </si>
  <si>
    <t>Looking forward to a great weekend in Iowa! # IACaucus # CaucusForTrump Tickets: http://www.donaldjtrump.com/schedule pic.twitter.com/xZlwspf6xe</t>
  </si>
  <si>
    <t>https://twitter.com/realDonaldTrump/status/693251574898884608</t>
  </si>
  <si>
    <t>" @ classyexplorer: @ oreillyfactor @ DRUDGE So Bill if America was SO LONGING to learn more about candidates why the 50 percent audience loss?"</t>
  </si>
  <si>
    <t>https://twitter.com/realDonaldTrump/status/693252301511901186</t>
  </si>
  <si>
    <t>" @ gigglemitz: @ GeraldoRivera @ FoxNews damn fox is really acting like a baby today. I guess Trump got under their skin - pretty biased!</t>
  </si>
  <si>
    <t>https://twitter.com/realDonaldTrump/status/693263187702059008</t>
  </si>
  <si>
    <t>THANK YOU to all of the incredible volunteers, behind the scenes in Iowa! # CaucusForTrump https://www.facebook.com/DonaldTrump/posts/10156585686910725:0 ‚Ä¶pic.twitter.com/EY0wNYv9XD</t>
  </si>
  <si>
    <t>https://twitter.com/realDonaldTrump/status/693280682534137856</t>
  </si>
  <si>
    <t>Hillary Clinton is a major national security risk. Not presidential material!</t>
  </si>
  <si>
    <t>https://twitter.com/realDonaldTrump/status/693413034044297216</t>
  </si>
  <si>
    <t>I will be in Iowa all day and until Tuesday morning. Finally, after all these years of watching stupidity, we will MAKE AMERICA GREAT AGAIN!</t>
  </si>
  <si>
    <t>https://twitter.com/realDonaldTrump/status/693434873600720897</t>
  </si>
  <si>
    <t>I want to thank evangelical Christians for the warm embrace I've received on the campaign trail. Video: https://www.facebook.com/DonaldTrump/videos/10156583412010725/ ‚Ä¶</t>
  </si>
  <si>
    <t>https://twitter.com/realDonaldTrump/status/693456598346436608</t>
  </si>
  <si>
    <t># IACaucus # CaucusForTrump # iCaucused # iVotedhttps://www.youtube.com/watch?v=_Otk1FRbNR8&amp;feature=youtu.be ‚Ä¶</t>
  </si>
  <si>
    <t>https://twitter.com/realDonaldTrump/status/693471204469035008</t>
  </si>
  <si>
    <t>MAKE AMERICA GREAT AGAIN! # IACaucus # CaucusForTrump http://www.donaldjtrump.com/schedule pic.twitter.com/IrrzLCa2ev</t>
  </si>
  <si>
    <t>https://twitter.com/realDonaldTrump/status/693771408896229378</t>
  </si>
  <si>
    <t>The Cruz campaign issued a dishonest and deceptive get out the vote ad calling voters "in violation." They are now under investigation. Bad!</t>
  </si>
  <si>
    <t>https://twitter.com/realDonaldTrump/status/693773484984434688</t>
  </si>
  <si>
    <t>. @ bobvanderplaats is a total phony and dishonest guy. Asked me for expensive hotel rooms, free (and more). I said pay and he endorsed Cruz!</t>
  </si>
  <si>
    <t>https://twitter.com/realDonaldTrump/status/693774895591763968</t>
  </si>
  <si>
    <t>. @ bobvanderplaats asked me to do an event. The people holding the event called me to say he wanted $100,000 for himself.Phony @ foxandfriends</t>
  </si>
  <si>
    <t>https://twitter.com/realDonaldTrump/status/693776360750190592</t>
  </si>
  <si>
    <t>. @ bobvanderplaats is a total phony and con man. When I wouldn't give him free hotel rooms and much more, he endorsed Cruz. @ foxandfriends</t>
  </si>
  <si>
    <t>https://twitter.com/realDonaldTrump/status/693778147439824896</t>
  </si>
  <si>
    <t>I will be going to church in Iowa this morning with my wife, Melania. After church I will be making two speeches and touring the State!</t>
  </si>
  <si>
    <t>https://twitter.com/realDonaldTrump/status/693782388564865024</t>
  </si>
  <si>
    <t>Ted Cruz is totally unelectable, if he even gets to run (born in Canada). Will loose big to Hillary. Polls show I beat Hillary easily! WIN!</t>
  </si>
  <si>
    <t>https://twitter.com/realDonaldTrump/status/693784955537592320</t>
  </si>
  <si>
    <t>Ted Cruz is in trouble for not reporting his bank borrowing in his very important Financial Disclosure Form. Very low interest loans, scam!</t>
  </si>
  <si>
    <t>https://twitter.com/realDonaldTrump/status/693801552855740416</t>
  </si>
  <si>
    <t>Wow, just saw an ad - Cruz is lying on so many levels. There is nobody more against ObamaCare than me, will repeal &amp; replace. He lies!</t>
  </si>
  <si>
    <t>https://twitter.com/realDonaldTrump/status/693803936965197824</t>
  </si>
  <si>
    <t>By not doing the failed, poorly rated debate, I was able to make the point of not allowing "unfairness" - while raising $6,000,000 for VETS.</t>
  </si>
  <si>
    <t>https://twitter.com/realDonaldTrump/status/693806043407618048</t>
  </si>
  <si>
    <t>If I would have done the last debate, a record would have been set (instead of the poor ratings recieved). Also, VETS got $6,000,000.</t>
  </si>
  <si>
    <t>https://twitter.com/realDonaldTrump/status/693806945505976321</t>
  </si>
  <si>
    <t>I am in Iowa. Will be interviewed on This Week With @ GStephanopoulos this morning. ENJOY!</t>
  </si>
  <si>
    <t>https://twitter.com/realDonaldTrump/status/693807728611893249</t>
  </si>
  <si>
    <t>I will be interviewed on Face The Nation with @ jdickerson this morning. Enjoy!</t>
  </si>
  <si>
    <t>https://twitter.com/realDonaldTrump/status/693832776844378113</t>
  </si>
  <si>
    <t>It is time to take back our country- and MAKE AMERICA GREAT AGAIN! # CaucusForTrump Video: https://www.facebook.com/DonaldTrump/videos/10156591076765725/ ‚Ä¶pic.twitter.com/bJ6a0t9Pv2</t>
  </si>
  <si>
    <t>https://twitter.com/realDonaldTrump/status/693838082282430464</t>
  </si>
  <si>
    <t>So nice to get an endorsement from the founder and owner of Pizza Ranch in Iowa! A great guy and great places! # CaucusForTrump</t>
  </si>
  <si>
    <t>https://twitter.com/realDonaldTrump/status/693866510578651138</t>
  </si>
  <si>
    <t>Watch @ IvankaTrump show you how easy it is to # CaucusForTrump in Iowa! # IACaucus Video: https://www.facebook.com/DonaldTrump/videos/10156587731980725/ ‚Ä¶pic.twitter.com/4Ma5JSkFu7</t>
  </si>
  <si>
    <t>https://twitter.com/realDonaldTrump/status/693902396485799936</t>
  </si>
  <si>
    <t>. @ DonaldJTrumpJr &amp; his wife @ MrsVanessaTrump attended the # SnowflakeGardenBrunch- here w/ Governor @ TerryBranstad.pic.twitter.com/mgLh9Im9QI</t>
  </si>
  <si>
    <t>https://twitter.com/realDonaldTrump/status/693989991953739777</t>
  </si>
  <si>
    <t>Join us! # CaucusForTrump 11am WATERLOO: https://www.eventbrite.com/e/donald-j-trump-in-waterloo-ia-tickets-21034938066 ‚Ä¶ 1:30pm CEDER RAPIDS: https://www.eventbrite.com/e/donald-j-trump-in-cedar-rapids-iowa-tickets-20961131308 ‚Ä¶pic.twitter.com/yyjQ1iFT2x</t>
  </si>
  <si>
    <t>https://twitter.com/realDonaldTrump/status/694149534918651905</t>
  </si>
  <si>
    <t>It all begins today - WE WILL FINALLY TAKE OUR COUNTRY BACK AND MAKE AMERICA GREAT AGAIN!</t>
  </si>
  <si>
    <t>https://twitter.com/realDonaldTrump/status/694551687080644612</t>
  </si>
  <si>
    <t>My experience in Iowa was a great one. I started out with all of the experts saying I couldn't do well there and ended up in 2nd place. Nice</t>
  </si>
  <si>
    <t>https://twitter.com/realDonaldTrump/status/694554471154749440</t>
  </si>
  <si>
    <t>Because I was told I could not do well in Iowa, I spent very little there - a fraction of Cruz &amp; Rubio. Came in a strong second. Great honor</t>
  </si>
  <si>
    <t>https://twitter.com/realDonaldTrump/status/694558166697271297</t>
  </si>
  <si>
    <t>The media has not covered my long-shot great finish in Iowa fairly. Brought in record voters and got second highest vote total in history!</t>
  </si>
  <si>
    <t>https://twitter.com/realDonaldTrump/status/694559410488737793</t>
  </si>
  <si>
    <t>I will be talking about my wonderful experience in Iowa and the simultaneous unfair treatment by the media-later in New Hampshire. Big crowd</t>
  </si>
  <si>
    <t>https://twitter.com/realDonaldTrump/status/694560681090248704</t>
  </si>
  <si>
    <t>I don't believe I have been given any credit by the voters for self-funding my campaign, the only one. I will keep doing, but not worth it!</t>
  </si>
  <si>
    <t>https://twitter.com/realDonaldTrump/status/694600151894212608</t>
  </si>
  <si>
    <t>. @ Morning_Joe @ mikebarnicle on @ realDonaldTrump: He finished 2nd but he made the turn successfully like a pro"</t>
  </si>
  <si>
    <t>https://twitter.com/realDonaldTrump/status/694601530650050560</t>
  </si>
  <si>
    <t>" @ LoreWestphal @ realDonaldTrump You MUST win the Presidency in 2016 !!!"</t>
  </si>
  <si>
    <t>https://twitter.com/realDonaldTrump/status/694602643201744900</t>
  </si>
  <si>
    <t>" @ 93101Dianne @ realDonaldTrump if you can do that well in Iowa then I see you acing it in all other significant states. Momentum is growing"</t>
  </si>
  <si>
    <t>https://twitter.com/realDonaldTrump/status/694603879330287616</t>
  </si>
  <si>
    <t>" @ ellenEspence @ realDonaldTrump Amazing job in Iowa! Cruz just barely won."</t>
  </si>
  <si>
    <t>https://twitter.com/realDonaldTrump/status/694606525835431936</t>
  </si>
  <si>
    <t>" @ restorereality Iowa is meaningless...keep pushing forward, run the table in NH SC NV and Super Tuesday. America needs you! # TrumpTrain"</t>
  </si>
  <si>
    <t>https://twitter.com/realDonaldTrump/status/694607450750717952</t>
  </si>
  <si>
    <t>" @ stephbewitching @ realDonaldTrump All you haters need to realize Trump got the second highest vote in history. And he's never held office!"</t>
  </si>
  <si>
    <t>https://twitter.com/realDonaldTrump/status/694611948940443648</t>
  </si>
  <si>
    <t>Anybody who watched all of Ted Cruz's far too long, rambling, overly flamboyant speech last nite would say that was his Howard Dean moment!</t>
  </si>
  <si>
    <t>https://twitter.com/realDonaldTrump/status/694647454365552640</t>
  </si>
  <si>
    <t>On my way to New Hampshire- expecting a big and spirited crowd! # FITN # Trump2016 https://www.facebook.com/DonaldTrump/posts/10156599412210725:0 ‚Ä¶pic.twitter.com/9Hb7JO3wrZ</t>
  </si>
  <si>
    <t>https://twitter.com/realDonaldTrump/status/694750254378422272</t>
  </si>
  <si>
    <t>Great job on @ donlemon tonight @ kayleighmcenany @ cherijacobus begged us for a job. We said no and she went hostile. A real dummy! @ CNN</t>
  </si>
  <si>
    <t>https://twitter.com/realDonaldTrump/status/694879900256354304</t>
  </si>
  <si>
    <t>Ted Cruz didn't win Iowa, he stole it. That is why all of the polls were so wrong and why he got far more votes than anticipated. Bad!</t>
  </si>
  <si>
    <t>https://twitter.com/realDonaldTrump/status/694882228665507840</t>
  </si>
  <si>
    <t>During primetime of the Iowa Caucus, Cruz put out a release that @ RealBenCarson was quitting the race, and to caucus (or vote) for Cruz.</t>
  </si>
  <si>
    <t>https://twitter.com/realDonaldTrump/status/694884902618165248</t>
  </si>
  <si>
    <t>Many people voted for Cruz over Carson because of this Cruz fraud. Also, Cruz sent out a VOTER VIOLATION certificate to thousands of voters.</t>
  </si>
  <si>
    <t>https://twitter.com/realDonaldTrump/status/694885775431835648</t>
  </si>
  <si>
    <t>The Voter Violation certificate gave poor marks to the unsuspecting voter(grade of F) and told them to clear it up by voting for Cruz. Fraud</t>
  </si>
  <si>
    <t>https://twitter.com/realDonaldTrump/status/694888332099239936</t>
  </si>
  <si>
    <t>And finally, Cruz strongly told thousands of caucusgoers (voters) that Trump was strongly in favor of ObamaCare and "choice" - a total lie!</t>
  </si>
  <si>
    <t>https://twitter.com/realDonaldTrump/status/694890328273346560</t>
  </si>
  <si>
    <t>Based on the fraud committed by Senator Ted Cruz during the Iowa Caucus, either a new election should take place or Cruz results nullified.</t>
  </si>
  <si>
    <t>https://twitter.com/realDonaldTrump/status/694960957928431617</t>
  </si>
  <si>
    <t>I will be interviewed on @ greta at 7:00 P.M. Enjoy! @ FoxNews</t>
  </si>
  <si>
    <t>https://twitter.com/realDonaldTrump/status/694963798273323008</t>
  </si>
  <si>
    <t>This was sent out from Ted Cruz- as Iowans arrived at their caucus sites to vote. # CruzFraudpic.twitter.com/tRM7KUCrSU</t>
  </si>
  <si>
    <t>https://twitter.com/realDonaldTrump/status/694964856609439745</t>
  </si>
  <si>
    <t>The State of Iowa should disqualify Ted Cruz from the most recent election on the basis that he cheated- a total fraud!</t>
  </si>
  <si>
    <t>https://twitter.com/realDonaldTrump/status/694979360441384960</t>
  </si>
  <si>
    <t>Cruz just lied again- I am, and have been totally against # ObamaCare- repeal and replace!</t>
  </si>
  <si>
    <t>https://twitter.com/realDonaldTrump/status/694984821093830656</t>
  </si>
  <si>
    <t>Dr. Ben Carson blasted Ted Cruz for "deceit and dirty tricks and lies."</t>
  </si>
  <si>
    <t>https://twitter.com/realDonaldTrump/status/694984862122561536</t>
  </si>
  <si>
    <t>Thank you New Hampshire! # MakeAmericaGreatAgain # FITNpic.twitter.com/4EFJbQxJGW</t>
  </si>
  <si>
    <t>https://twitter.com/realDonaldTrump/status/694996040349540354</t>
  </si>
  <si>
    <t>Stop the assault on American values. Stand w/ Trump to # MakeAmericaGreatAgain! # VotersSpeak: https://www.facebook.com/DonaldTrump/videos/10156602612915725/ ‚Ä¶pic.twitter.com/c7EHokbLD1</t>
  </si>
  <si>
    <t>https://twitter.com/realDonaldTrump/status/695072233610280960</t>
  </si>
  <si>
    <t>THANK YOU to everyone in Little Rock, Arkansas tonight! A record crowd of 12K. # Trump2016 https://www.facebook.com/DonaldTrump/posts/10156603612740725:0 ‚Ä¶pic.twitter.com/I9WkPN3pWm</t>
  </si>
  <si>
    <t>https://twitter.com/realDonaldTrump/status/695082204100071424</t>
  </si>
  <si>
    <t>Sanders says he wants to run against me because he doesn't want to run against me. He would be so easy to beat!</t>
  </si>
  <si>
    <t>https://twitter.com/realDonaldTrump/status/695133044940759040</t>
  </si>
  <si>
    <t>Thank you @ billoreilly &amp; @ KarlRove. Ted Cruz should be immediately disqualified in Iowa, with each candidate moving up one notch.</t>
  </si>
  <si>
    <t>https://twitter.com/realDonaldTrump/status/695133644562628608</t>
  </si>
  <si>
    <t># ICYMI: @ KarlRove &amp; @ oreillyfactor discuss what Ted Cruz did to the great people of Iowa- as they went to vote. https://youtu.be/ocgEmgXXwF8</t>
  </si>
  <si>
    <t>https://twitter.com/realDonaldTrump/status/695133873139752960</t>
  </si>
  <si>
    <t>. @ oreillyfactor @ KarlRove- as per the show, an even more serious Cruz charge is the fraudulent voter violation certificate sent to everyone.</t>
  </si>
  <si>
    <t>https://twitter.com/realDonaldTrump/status/695134210273775617</t>
  </si>
  <si>
    <t>This is the Cruz voter violation certificate sent to everyone, a misdemeanor at minimum.pic.twitter.com/tMav17UGkf</t>
  </si>
  <si>
    <t>https://twitter.com/realDonaldTrump/status/695252170535477249</t>
  </si>
  <si>
    <t>Politicians are trying to chip away at the 2nd Amendment. I won‚Äôt let them take away our guns! # Trump2016 Watch: https://www.facebook.com/DonaldTrump/videos/10156604838290725/ ‚Ä¶</t>
  </si>
  <si>
    <t>https://twitter.com/realDonaldTrump/status/695278741048684544</t>
  </si>
  <si>
    <t>Taking a helicopter to New Hampshire, boarding now. Amazing activity planned. New UMASS poll, very nice!pic.twitter.com/xFvGE0dRlA</t>
  </si>
  <si>
    <t>https://twitter.com/realDonaldTrump/status/695373506976976901</t>
  </si>
  <si>
    <t>I will be interviewed by Anderson Cooper at 8pm on @ CNN from New Hampshire. Should be very interesting!</t>
  </si>
  <si>
    <t>https://twitter.com/realDonaldTrump/status/695412367136436225</t>
  </si>
  <si>
    <t>Watch @ AC360 on NOW! @ CNN</t>
  </si>
  <si>
    <t>https://twitter.com/realDonaldTrump/status/695425318476083200</t>
  </si>
  <si>
    <t>" @ rkswaney7: @ CNN @ realDonaldTrump I agree. Great businessman. I like your tone tonight! Keep it up &amp; you'll have this Democrats vote."</t>
  </si>
  <si>
    <t>https://twitter.com/realDonaldTrump/status/695646188297699328</t>
  </si>
  <si>
    <t>Join us Monday, February 8th @the Verizon Wireless Arena in Manchester, New Hampshire! # FITN # NHPolitics # Trump2016https://www.eventbrite.com/e/donald-j-trump-in-manchester-nh-tickets-20922675285 ‚Ä¶</t>
  </si>
  <si>
    <t>https://twitter.com/realDonaldTrump/status/695650797615521792</t>
  </si>
  <si>
    <t>Big storm in New Hampshire. Moved my event to Monday. Will be there next four days.</t>
  </si>
  <si>
    <t>https://twitter.com/realDonaldTrump/status/695664927483240448</t>
  </si>
  <si>
    <t>Live Free or Die: A motto for the whole country to follow. # NewHampshire # FITN # VoteTrumpNH https://www.facebook.com/DonaldTrump/videos/10156608890980725/ ‚Ä¶</t>
  </si>
  <si>
    <t>https://twitter.com/realDonaldTrump/status/695705786903830528</t>
  </si>
  <si>
    <t>I very much look forward to tomorrow‚Äôs debate in New Hampshire‚Äîso many things to say, so much at stake. It will be an incredible evening!</t>
  </si>
  <si>
    <t>https://twitter.com/realDonaldTrump/status/695707547395891202</t>
  </si>
  <si>
    <t>Such great support in New Hampshire. So many people are working so hard to # MakeAmericaGreatAgain!</t>
  </si>
  <si>
    <t>https://twitter.com/realDonaldTrump/status/695716589388308480</t>
  </si>
  <si>
    <t>Heading to South Carolina, really big crowd! Will be back in New Hampshire tomorrow. # MakeAmericaGreatAgain</t>
  </si>
  <si>
    <t>https://twitter.com/realDonaldTrump/status/695742029083574274</t>
  </si>
  <si>
    <t>Join me at Clemson University on Wednesday, February 10th! # MakeAmericaGreatAgainhttps://trumpclemson.eventbrite.com</t>
  </si>
  <si>
    <t>https://twitter.com/realDonaldTrump/status/695747007525294084</t>
  </si>
  <si>
    <t>" @ MaryAnn1942: @ realDonaldTrump why vote for Trump? Unlike politicians all talk, Trump‚Äôs talk materializes! He will make America great again</t>
  </si>
  <si>
    <t>https://twitter.com/realDonaldTrump/status/695747401546477568</t>
  </si>
  <si>
    <t>" @ DharmaBum77: Donald Trump loves America! He loves Americans! He loves our Vets! # TrumpSupporters @ realDonaldTrump https://twitter.com/DharmaBum77/status/695726077466054661/photo/1pic.twitter.com/NgcoHRLj2M</t>
  </si>
  <si>
    <t>https://twitter.com/realDonaldTrump/status/695789403374014464</t>
  </si>
  <si>
    <t>Really dumb @ CheriJacobus. Begged my people for a job. Turned her down twice and she went hostile. Major loser, zero credibility!</t>
  </si>
  <si>
    <t>https://twitter.com/realDonaldTrump/status/695791084413317124</t>
  </si>
  <si>
    <t>10,000 people in South Carolina, unbelievable evening! Will be in New Hampshire tomorrow- love it.pic.twitter.com/tF033Yjhu3</t>
  </si>
  <si>
    <t>https://twitter.com/realDonaldTrump/status/695799815939190784</t>
  </si>
  <si>
    <t>I told you so. Our country totally lost control of illegal immigration, even with criminals.http://www.breitbart.com/big-government/2016/02/04/exclusive-immigration-committee-chart-fugitive-criminal-aliens-outnumber-all-new-hampshire-city-populations/ ‚Ä¶</t>
  </si>
  <si>
    <t>https://twitter.com/realDonaldTrump/status/695801946347806721</t>
  </si>
  <si>
    <t>It never ends! https://twitter.com/foxnation/status/695792335708385280 ‚Ä¶</t>
  </si>
  <si>
    <t>https://twitter.com/realDonaldTrump/status/695806716601040896</t>
  </si>
  <si>
    <t>I said this was happening long ago- I will stop this immediately!http://www.washingtonexaminer.com/report-ms-13-foot-soldiers-use-surge-to-cross-border-colonize-new-criminal-territory/article/2582396 ‚Ä¶</t>
  </si>
  <si>
    <t>https://twitter.com/realDonaldTrump/status/695809280587534336</t>
  </si>
  <si>
    <t>Border agent: "We might as well abolish our immigration laws altogether"http://www.washingtonexaminer.com/border-agent-we-might-as-well-abolish-our-immigration-laws-altogether/article/2582401 ‚Ä¶</t>
  </si>
  <si>
    <t>https://twitter.com/realDonaldTrump/status/695810703542845440</t>
  </si>
  <si>
    <t>" @ ericnlin: @ AC360 DonaldTrump: no raise in 8 years, home not worth what I paid for it, healthcare is a joke Obama is a liar. TRUMP 2016"</t>
  </si>
  <si>
    <t>https://twitter.com/realDonaldTrump/status/695810810166317056</t>
  </si>
  <si>
    <t>" @ autumnandews08: @ realDonaldTrump Trump Will WIN the Debate like he has WON ALL the others! He is heads above the rest! # VoteTrump" Thanks!</t>
  </si>
  <si>
    <t>https://twitter.com/realDonaldTrump/status/695817078884929536</t>
  </si>
  <si>
    <t>" @ ukcatwoman52: @ ericnlin @ AC360 all candidates liars. Trump is the only one that speak the truth people need to hear what Trump is saying."</t>
  </si>
  <si>
    <t>https://twitter.com/realDonaldTrump/status/695820186713264128</t>
  </si>
  <si>
    <t>"@billrey16929057: @ seanhannity # Hannity @ realDonaldTrump is the only hope to # MAKEAMERICAGREATAGAIN"</t>
  </si>
  <si>
    <t>@billrey16929057 @ @</t>
  </si>
  <si>
    <t>https://twitter.com/realDonaldTrump/status/695979656617578496</t>
  </si>
  <si>
    <t>Wow, Jeb Bush, whose campaign is a total disaster, had to bring in mommy to take a slap at me. Not nice!</t>
  </si>
  <si>
    <t>https://twitter.com/realDonaldTrump/status/695981303460712448</t>
  </si>
  <si>
    <t>" @ lisabrossman: @ ukcatwoman52 @ ericnlin @ AC360 He is for America! Security for America! Jobs for America! There is no other leader!"</t>
  </si>
  <si>
    <t>https://twitter.com/realDonaldTrump/status/695989902031331333</t>
  </si>
  <si>
    <t>The New Hampshire drug epidemic must stop. If elected POTUS- I will create borders &amp; the drugs will stop pouring in. https://www.facebook.com/DonaldTrump/videos/10156610923070725/ ‚Ä¶</t>
  </si>
  <si>
    <t>https://twitter.com/realDonaldTrump/status/696025012424306690</t>
  </si>
  <si>
    <t>Join me tomorrow in Plymouth, New Hampshire! # FITN # NHPrimaryhttps://www.eventbrite.com/e/donald-j-trump-in-plymouth-nh-tickets-21279836564 ‚Ä¶</t>
  </si>
  <si>
    <t>https://twitter.com/realDonaldTrump/status/696030020372930560</t>
  </si>
  <si>
    <t>" @ Enlighten2881: @ ukcatwoman52 @ ericnlin @ AC360 How come Rubio&amp;Cruz are going to turn America around but did nothing in the Senate for USA?"</t>
  </si>
  <si>
    <t>https://twitter.com/realDonaldTrump/status/696048400081555456</t>
  </si>
  <si>
    <t>" @ big_carsonrocks: AMERICA...Stop being duped...WAKE UP Cruz &amp; Rubio establishment phonies. DonaldTrump only truthful &amp; not owned candidate"</t>
  </si>
  <si>
    <t>https://twitter.com/realDonaldTrump/status/696056207824580608</t>
  </si>
  <si>
    <t>" @ paintonmyjeans: If I owned a big company that was failing, I'd hire DonaldTrump to make it great again-Rubio/Cruz wouldnt be considered"</t>
  </si>
  <si>
    <t>https://twitter.com/realDonaldTrump/status/696061839554318336</t>
  </si>
  <si>
    <t>" @ realOllieTaylor: @ paintonmy: IA caucus hasn't picked nominee in 16 years! Cruz dirty tricks stole it. Trump way ahead in primary states.</t>
  </si>
  <si>
    <t>https://twitter.com/realDonaldTrump/status/696085979560591360</t>
  </si>
  <si>
    <t>I love New Hampshire - will be an exciting evening!</t>
  </si>
  <si>
    <t>https://twitter.com/realDonaldTrump/status/696124722321481728</t>
  </si>
  <si>
    <t>Come join us at the Verizon Wireless Center- Manchester, New Hampshire on 2/8! Register now: http://trumpmanchesternh.eventbrite.com/ pic.twitter.com/zjRpnoV2ih</t>
  </si>
  <si>
    <t>https://twitter.com/realDonaldTrump/status/696217877679108096</t>
  </si>
  <si>
    <t>" @ ABCPolitics: . @ realDonaldTrump led in @ twitter conversation during the # GOPDebate. pic.twitter.com/ZuMwroT8dl"</t>
  </si>
  <si>
    <t>https://twitter.com/realDonaldTrump/status/696218405825810432</t>
  </si>
  <si>
    <t>" @ ABCPolitics: . @ realDonaldTrump dominating @ Google searches throughout # GPLFers. pic.twitter.com/IF35C2jcon"</t>
  </si>
  <si>
    <t>https://twitter.com/realDonaldTrump/status/696218684856074240</t>
  </si>
  <si>
    <t>" @ ABC:DonaldTrump: "The police in this country have done an unbelievable job of keeping law and order." # GOPDebate http://snpy.tv/1SVfssV "</t>
  </si>
  <si>
    <t>https://twitter.com/realDonaldTrump/status/696277390650171392</t>
  </si>
  <si>
    <t>" @ JoeNBC: Cruz really seems out of his element in New Hampshire. It is such a different battlefield then Iowa and the South."</t>
  </si>
  <si>
    <t>https://twitter.com/realDonaldTrump/status/696278368296296448</t>
  </si>
  <si>
    <t>" @ MarkHalperin: My debate report card: Christie A-, Trump A-, Bush B+, Kasich B+, Cruz B, Carson C, Rubio D. Full report cards here.</t>
  </si>
  <si>
    <t>https://twitter.com/realDonaldTrump/status/696278895952273408</t>
  </si>
  <si>
    <t>" @ GOP_Left_Me: @ JoeNBC Donald Trump won that debate hands down, Christi beat up Rubio.</t>
  </si>
  <si>
    <t>https://twitter.com/realDonaldTrump/status/696279000755347457</t>
  </si>
  <si>
    <t>" @ JoeNBC: Cokie Roberts says Donald Trump had a really good night."</t>
  </si>
  <si>
    <t>https://twitter.com/realDonaldTrump/status/696281114269376512</t>
  </si>
  <si>
    <t>" @ JoeNBC: Latest UMass Tracking Poll. NH GOP Trump 35 (+1) Rubio 14 (-1) Cruz 13 (-1) Jeb 10 (+2) Kasich 10 (+2)"</t>
  </si>
  <si>
    <t>https://twitter.com/realDonaldTrump/status/696281532974157824</t>
  </si>
  <si>
    <t>" @ JoeNBC: Trump, Kasich, Jeb and Christie all had good nights."</t>
  </si>
  <si>
    <t>https://twitter.com/realDonaldTrump/status/696283485741383680</t>
  </si>
  <si>
    <t>" @ newtgingrich: Trump hits it out of the park in describing effective deal making"</t>
  </si>
  <si>
    <t>https://twitter.com/realDonaldTrump/status/696283930069172224</t>
  </si>
  <si>
    <t>" @ newtgingrich: Trump shows courage in defending eminent domain as a necessity for construction of infrastructure"</t>
  </si>
  <si>
    <t>https://twitter.com/realDonaldTrump/status/696284792845942785</t>
  </si>
  <si>
    <t>" @ piersmorgan: Jeb Bush was as ineffectual as ever. As always, @ David_Gergen calls it right: Trump held them off. # GOPDebate"</t>
  </si>
  <si>
    <t>https://twitter.com/realDonaldTrump/status/696285038644764673</t>
  </si>
  <si>
    <t>" @ piersmorgan: Trump won that debate. People can huff &amp; puff all they like but he was the best candidate on the night. # GOPDebate</t>
  </si>
  <si>
    <t>https://twitter.com/realDonaldTrump/status/696285462839824384</t>
  </si>
  <si>
    <t>" @ JoeNBC: Trump just talked on MSNBC like a man who knows he had a very good night."</t>
  </si>
  <si>
    <t>https://twitter.com/realDonaldTrump/status/696285674689921024</t>
  </si>
  <si>
    <t>" @ JoeNBC: @ jonkarl: "This has been a great debate for Donald Trump.""</t>
  </si>
  <si>
    <t>https://twitter.com/realDonaldTrump/status/696322405002780676</t>
  </si>
  <si>
    <t>I will be on State of the Union @ CNN with @ jaketapper at 9am. Enjoy!</t>
  </si>
  <si>
    <t>https://twitter.com/realDonaldTrump/status/696328503428575232</t>
  </si>
  <si>
    <t>I am on @ foxandfriends now! Tune in!</t>
  </si>
  <si>
    <t>https://twitter.com/realDonaldTrump/status/696329245866512384</t>
  </si>
  <si>
    <t>I will be on Meet the Press with Chuck Todd on NBC this morning. Enjoy!pic.twitter.com/EIYyfFtnPs</t>
  </si>
  <si>
    <t>https://twitter.com/realDonaldTrump/status/696346322735988736</t>
  </si>
  <si>
    <t>. @ ABCPolitics # GOPDebate # MakeAmericaGreatAgain # FITNpic.twitter.com/jM6wrUGQox</t>
  </si>
  <si>
    <t>https://twitter.com/realDonaldTrump/status/696370121154150400</t>
  </si>
  <si>
    <t>Great to meet everyone while having breakfast @ ChezVachon this morning! # FITN # VoteTrumpNH https://www.facebook.com/DonaldTrump/posts/10156616498145725:0 ‚Ä¶pic.twitter.com/bmZvSmWe7Y</t>
  </si>
  <si>
    <t>https://twitter.com/realDonaldTrump/status/696424442717601792</t>
  </si>
  <si>
    <t>We are going to have a big event at the Verizon Wireless Arena in Manchester, New Hampshire! 5K+! Join us tomorrow:https://www.eventbrite.com/e/donald-j-trump-in-manchester-nh-tickets-20922675285 ‚Ä¶</t>
  </si>
  <si>
    <t>https://twitter.com/realDonaldTrump/status/696428451977433088</t>
  </si>
  <si>
    <t>Thank you Newt!https://twitter.com/newtgingrich/status/696369599818772480 ‚Ä¶</t>
  </si>
  <si>
    <t>https://twitter.com/realDonaldTrump/status/696447301783592961</t>
  </si>
  <si>
    <t>Thank you- Plymouth, New Hampshire! # FITN # NHPrimarypic.twitter.com/1hzn6iZIEw</t>
  </si>
  <si>
    <t>https://twitter.com/realDonaldTrump/status/696463477104365568</t>
  </si>
  <si>
    <t>I am in New Hampshire having a great time! Loved the # GOPDebate last night! Everybody enjoy the Super Bowl. # SuperBowlSunday # SB50</t>
  </si>
  <si>
    <t>https://twitter.com/realDonaldTrump/status/696514666843996160</t>
  </si>
  <si>
    <t>So far the Super Bowl is very boring - not nearly as exciting as politics - MAKE AMERICA GREAT AGAIN!</t>
  </si>
  <si>
    <t>https://twitter.com/realDonaldTrump/status/696665030549487616</t>
  </si>
  <si>
    <t>My two wonderful sons, Don and Eric, will be on @ foxandfriends at 7:02 - now! Enjoy.</t>
  </si>
  <si>
    <t>https://twitter.com/realDonaldTrump/status/696669855416766467</t>
  </si>
  <si>
    <t>Jeb Bush has zero communication skills so he spent a fortune of special interest money on a Super Bowl ad. He is a weak candidate!</t>
  </si>
  <si>
    <t>https://twitter.com/realDonaldTrump/status/696732694135312386</t>
  </si>
  <si>
    <t>Thank you for your support at this mornings Town Hall- in Salem, New Hampshire. # FITN # NHPrimarypic.twitter.com/4m6dabtxCV</t>
  </si>
  <si>
    <t>https://twitter.com/realDonaldTrump/status/696733541313474566</t>
  </si>
  <si>
    <t>Jeb Bush is desperate - strongly in favor of # CommonCore and very weak on illegal immigration.</t>
  </si>
  <si>
    <t>https://twitter.com/realDonaldTrump/status/696734735578615808</t>
  </si>
  <si>
    <t>Everybody is laughing at Jeb Bush-spent $100 million and is at bottom of pack. A pathetic figure!</t>
  </si>
  <si>
    <t>https://twitter.com/realDonaldTrump/status/696763168178204672</t>
  </si>
  <si>
    <t>America needs strong leadership. Politicians can talk but they don‚Äôt get things done. Video: https://www.facebook.com/DonaldTrump/videos/10156620333635725/ ‚Ä¶pic.twitter.com/lBXXyuZAcO</t>
  </si>
  <si>
    <t>https://twitter.com/realDonaldTrump/status/696781378596302848</t>
  </si>
  <si>
    <t>Today's third stop- Londonderry, New Hampshire! Thank you! # FITN # VoteTrumpNHpic.twitter.com/pRpcxaZ7ov</t>
  </si>
  <si>
    <t>https://twitter.com/realDonaldTrump/status/696782375863394304</t>
  </si>
  <si>
    <t>Now that Bush has wasted $120 million of special interest money on his failed campaign, he says he would end super PACs. Sad!</t>
  </si>
  <si>
    <t>https://twitter.com/realDonaldTrump/status/696821227739082757</t>
  </si>
  <si>
    <t># VoteTrumpNH # NHPrimary # FITNhttp://youtu.be/jp3rQ9XKsTg</t>
  </si>
  <si>
    <t>https://twitter.com/realDonaldTrump/status/696881322858573826</t>
  </si>
  <si>
    <t>Thank you, New Hampshire! # FITN # NHPrimary # VoteTrumpNH Voting questions? http://www.donaldjtrump.com/new-hampshire pic.twitter.com/1tZfqVETrX</t>
  </si>
  <si>
    <t>https://twitter.com/realDonaldTrump/status/696908121327980545</t>
  </si>
  <si>
    <t>Thank you, New Hampshire! # FITNpic.twitter.com/uZItWkqQZa</t>
  </si>
  <si>
    <t>https://twitter.com/realDonaldTrump/status/697027290820186112</t>
  </si>
  <si>
    <t>Remember @ JebBush wants COMMON CORE (education from D.C.) and is very weak on ILLEGAL IMMIGRATION ("come as act of love"). Not a leader!</t>
  </si>
  <si>
    <t>https://twitter.com/realDonaldTrump/status/697029254584934400</t>
  </si>
  <si>
    <t>I know the "Governors" and Jeb Bush, who has gone nasty with lies, is by far the weakest of the lot. His family used private eminent domain!</t>
  </si>
  <si>
    <t>https://twitter.com/realDonaldTrump/status/697031343272812544</t>
  </si>
  <si>
    <t>No-one has done more for people with disabilities than me. I have spent many millions of dollars to help out-and am happy to have done so!</t>
  </si>
  <si>
    <t>https://twitter.com/realDonaldTrump/status/697033106608541697</t>
  </si>
  <si>
    <t>The polls are now showing that I am the best to win the GENERAL ELECTION. States that are never in play for Repubs will be won by me. Great!</t>
  </si>
  <si>
    <t>https://twitter.com/realDonaldTrump/status/697050425195941888</t>
  </si>
  <si>
    <t>I will be interviewed on @ foxandfriends at 8:40. A.M. Enjoy!</t>
  </si>
  <si>
    <t>https://twitter.com/realDonaldTrump/status/697051619427397633</t>
  </si>
  <si>
    <t>https://twitter.com/realDonaldTrump/status/697062728582766592</t>
  </si>
  <si>
    <t>Thank you for a great night at the Verizon Wireless Arena- New Hampshire! # VoteTrumpNH # MakeAmericaGreatAgain # FITNpic.twitter.com/pbt7gDaw7y</t>
  </si>
  <si>
    <t>https://twitter.com/realDonaldTrump/status/697065472425123840</t>
  </si>
  <si>
    <t>A message to the great people of New Hampshire on this important day! # VoteTrumpNH Video: https://www.facebook.com/DonaldTrump/videos/10156623696310725/ ‚Ä¶pic.twitter.com/9WwRWnvqiv</t>
  </si>
  <si>
    <t>https://twitter.com/realDonaldTrump/status/697077741640880129</t>
  </si>
  <si>
    <t>You can find your polling locations at: http://www.donaldjtrump.com/new-hampshire # FITN # NHPrimary # VoteTrumpNHpic.twitter.com/8lREIqhIuN</t>
  </si>
  <si>
    <t>https://twitter.com/realDonaldTrump/status/697099208415903744</t>
  </si>
  <si>
    <t>New Hampshire vote today - MAKE AMERICA GREAT AGAIN!</t>
  </si>
  <si>
    <t>https://twitter.com/realDonaldTrump/status/697173206663213057</t>
  </si>
  <si>
    <t>ISIS is making big threats today - no respect for U.S.A. or our "leader" - If I win it will be a very different story,with very fast results</t>
  </si>
  <si>
    <t>https://twitter.com/realDonaldTrump/status/697182075045179392</t>
  </si>
  <si>
    <t>We will immediately repeal and replace ObamaCare - and nobody can do that like me. We will save $'s and have much better healthcare!</t>
  </si>
  <si>
    <t>https://twitter.com/realDonaldTrump/status/697183070357753862</t>
  </si>
  <si>
    <t>We will stop heroin and other drugs from coming into New Hampshire from our open southern border. We will build a WALL and have security.</t>
  </si>
  <si>
    <t>https://twitter.com/realDonaldTrump/status/697263254083489792</t>
  </si>
  <si>
    <t>Thank you, New Hampshire! Departing with my amazing family now! # FITN # NHPrimary https://www.facebook.com/DonaldTrump/posts/10156626180645725:0 ‚Ä¶pic.twitter.com/73aoZk8uMG</t>
  </si>
  <si>
    <t>https://twitter.com/realDonaldTrump/status/697263333959995393</t>
  </si>
  <si>
    <t>Thank you to the people of New Hampshire, I love you! Now, off to South Carolina.</t>
  </si>
  <si>
    <t>https://twitter.com/realDonaldTrump/status/697286805125726208</t>
  </si>
  <si>
    <t>" @ MarkHalperin: My report card grades for the 2 New Hampshire winners: DonaldTrump A: v strong energy/close. BernieSanders B+: went too long</t>
  </si>
  <si>
    <t>https://twitter.com/realDonaldTrump/status/697404309814800385</t>
  </si>
  <si>
    <t>Dopey Mort Zuckerman, owner of the worthless @ NYDailyNews, has a major inferiority complex. Paper will close soon!</t>
  </si>
  <si>
    <t>https://twitter.com/realDonaldTrump/status/697404578019598336</t>
  </si>
  <si>
    <t>Worthless @ NYDailyNews, which dopey Mort Zuckerman, is desperately trying to sell, has no buyer! Liabilities are massive!</t>
  </si>
  <si>
    <t>https://twitter.com/realDonaldTrump/status/697404736211959808</t>
  </si>
  <si>
    <t>Like the worthless @ NYDailyNews, looks like @ politico will be going out of business. Bad reporting- no money, no cred!</t>
  </si>
  <si>
    <t>https://twitter.com/realDonaldTrump/status/697414064763510784</t>
  </si>
  <si>
    <t>Such a great experience in New Hampshire - amazing people! Will be leaving for a big event in South Carolina today.</t>
  </si>
  <si>
    <t>https://twitter.com/realDonaldTrump/status/697440600535203842</t>
  </si>
  <si>
    <t>So funny, Jeb Bush called me a "highly gifted politician and a great entertainer" - I assume that is a compliment!</t>
  </si>
  <si>
    <t>https://twitter.com/realDonaldTrump/status/697568064611561472</t>
  </si>
  <si>
    <t>Big speech tonight in South Carolina - 7:00 P.M. Tremendous crowd!</t>
  </si>
  <si>
    <t>https://twitter.com/realDonaldTrump/status/697594507777482752</t>
  </si>
  <si>
    <t>I was referring to the fact that Jeb Bush wants to keep common core.</t>
  </si>
  <si>
    <t>https://twitter.com/realDonaldTrump/status/697595370940006400</t>
  </si>
  <si>
    <t>" @ HARyder: Which is it @ realDonaldTrump ?Are you planning on getting rid of Common Core or keeping it? Get rid of it fast.</t>
  </si>
  <si>
    <t>https://twitter.com/realDonaldTrump/status/697604044269953025</t>
  </si>
  <si>
    <t>THANK YOU- Clemson, South Carolina! # MakeAmericaGreatAgain # SCPrimarypic.twitter.com/FgACmaFxxc</t>
  </si>
  <si>
    <t>https://twitter.com/realDonaldTrump/status/697613947655086080</t>
  </si>
  <si>
    <t>I have been consistent in my opposition to Common Core. Get rid of Common Core--- keep education local!</t>
  </si>
  <si>
    <t>https://twitter.com/realDonaldTrump/status/697785447771172864</t>
  </si>
  <si>
    <t>There are no buyers for the worthless @ NYDailyNews but little Mort Zuckerman is frantically looking. It is bleeding red ink - a total loser!</t>
  </si>
  <si>
    <t>https://twitter.com/realDonaldTrump/status/697800242553581570</t>
  </si>
  <si>
    <t>Jeb Bush spent more than $40,000,000 in New Hampshire to come in 4 or 5, I spent $3,000,000 to come in 1st. Big difference in capability!</t>
  </si>
  <si>
    <t>https://twitter.com/realDonaldTrump/status/697807321167224832</t>
  </si>
  <si>
    <t>. @ MarkHalperin showed a focus group on @ Morning_Joe me using a very bad word. I never said the word, left an open blank. Please apologize!</t>
  </si>
  <si>
    <t>https://twitter.com/realDonaldTrump/status/697815901190619136</t>
  </si>
  <si>
    <t>Remember, it was the Republican Party, with the help of Conservatives, that made so many promises to their base, BUT DIDN'T KEEP THEM! Hi DT</t>
  </si>
  <si>
    <t>https://twitter.com/realDonaldTrump/status/697825190282182656</t>
  </si>
  <si>
    <t>He (or she) who hesitates is lost: MAKE AMERICA GREAT AGAIN!</t>
  </si>
  <si>
    <t>https://twitter.com/realDonaldTrump/status/697869206893756416</t>
  </si>
  <si>
    <t>Jeb failed as Jeb! He gave up and enlisted Mommy and his brother (who got us into the quicksand of Iraq). Spent $120 million.Weak-no chance!</t>
  </si>
  <si>
    <t>https://twitter.com/realDonaldTrump/status/697882687923752961</t>
  </si>
  <si>
    <t>We are getting reports from many voters that the Cruz people are back to doing very sleazy and dishonest "pushpolls" on me. We are watching!</t>
  </si>
  <si>
    <t>https://twitter.com/realDonaldTrump/status/697919015688278016</t>
  </si>
  <si>
    <t>Heading to Baton Rouge, Louisiana for a speech. Expecting a very large crowd! See you soon. # Trump2016 # MakeAmericaGreatAgain</t>
  </si>
  <si>
    <t>https://twitter.com/realDonaldTrump/status/697922955007893506</t>
  </si>
  <si>
    <t>" @ truthinvest: @ CNN @ tedcruz @ realDonaldTrump Ted Cruz is the definition of sleaze. Just ask @ RealBenCarson"</t>
  </si>
  <si>
    <t>https://twitter.com/realDonaldTrump/status/697944232997294080</t>
  </si>
  <si>
    <t>Cruz caught cold in lie after denial of push polls like lies w/ @ RealBenCarson. How can he preach Christian values?http://www.politico.com/story/2016/02/donald-trump-ted-cruz-south-carolina-push-polls-219158#ixzz3zuAXvW83 ‚Ä¶</t>
  </si>
  <si>
    <t>#ixzz3zuAXvW83</t>
  </si>
  <si>
    <t>https://twitter.com/realDonaldTrump/status/697949869961568256</t>
  </si>
  <si>
    <t>Just landed in Baton Rouge, Louisiana. Reports are out that lines are three quarters of a mile to get in. Wow! # MakeAmericaGreatAgain</t>
  </si>
  <si>
    <t>https://twitter.com/realDonaldTrump/status/697985595554066437</t>
  </si>
  <si>
    <t>THANK YOU- Baton Rouge, Louisiana! WE will # MakeAmericaGreatAgain! # Trump2016pic.twitter.com/XV7EIe7A2l</t>
  </si>
  <si>
    <t>https://twitter.com/realDonaldTrump/status/697996266345795585</t>
  </si>
  <si>
    <t>Weak JEB getting thrown out by management during speech. Do you think he will be this tough on Putin &amp; others?https://www.youtube.com/watch?v=9OE_lHQZGuM ‚Ä¶</t>
  </si>
  <si>
    <t>https://twitter.com/realDonaldTrump/status/697998702477242369</t>
  </si>
  <si>
    <t>Lying Cruz put out a statement, ‚ÄúTrump &amp; Rubio are w/Obama on gay marriage." Cruz is the worst liar, crazy or very dishonest. Perhaps all 3?</t>
  </si>
  <si>
    <t>https://twitter.com/realDonaldTrump/status/698115252844634112</t>
  </si>
  <si>
    <t>How can Ted Cruz be an Evangelical Christian when he lies so much and is so dishonest?</t>
  </si>
  <si>
    <t>https://twitter.com/realDonaldTrump/status/698156678496305152</t>
  </si>
  <si>
    <t>NEVADA! Tomorrow is the deadline to register Republican. Visit: http://www.DonaldJTrump.com/NV Message from @ IvankaTrump: https://www.facebook.com/DonaldTrump/videos/10156633253035725/ ‚Ä¶</t>
  </si>
  <si>
    <t>https://twitter.com/realDonaldTrump/status/698179564107886592</t>
  </si>
  <si>
    <t>The failing @ NYDailyNews, destroyed by little Morty Zuckerman, is preparing to close and save face by going online. It's dead!</t>
  </si>
  <si>
    <t>https://twitter.com/realDonaldTrump/status/698205519383646208</t>
  </si>
  <si>
    <t>You must be registered Republican by February 16th to vote TRUMP in the Florida primary. http://www.DonaldJTrump.com/FL https://amp.twimg.com/v/908e8497-1176-46d7-838f-0cdd44c0b576 ‚Ä¶</t>
  </si>
  <si>
    <t>https://twitter.com/realDonaldTrump/status/698210486437937153</t>
  </si>
  <si>
    <t>Nothing conservative about the Club for Growth coming into my office and demanding a $1M contribution, which naturally, they did not get.</t>
  </si>
  <si>
    <t>https://twitter.com/realDonaldTrump/status/698210543467896832</t>
  </si>
  <si>
    <t>After hearing the news that they would not be able to extort $1M from me, they went hostile w/ a series of incorrect &amp; ill-informed ads.</t>
  </si>
  <si>
    <t>https://twitter.com/realDonaldTrump/status/698219929762398209</t>
  </si>
  <si>
    <t>Lightweight @ JebBush is spending a fortune of special interest against me in SC. False advertising- desperate and sad!</t>
  </si>
  <si>
    <t>https://twitter.com/realDonaldTrump/status/698231571594276866</t>
  </si>
  <si>
    <t>If @ TedCruz doesn‚Äôt clean up his act, stop cheating, &amp; doing negative ads, I have standing to sue him for not being a natural born citizen.</t>
  </si>
  <si>
    <t>https://twitter.com/realDonaldTrump/status/698242702194954240</t>
  </si>
  <si>
    <t>Last time lightweight @ JebBush tried to knock off @ marcorubio he made a total fool of himself. If he doesn't do better this time, he is out!</t>
  </si>
  <si>
    <t>https://twitter.com/realDonaldTrump/status/698254119631507457</t>
  </si>
  <si>
    <t>" @ hillx123: @ tedcruz you have just been put on notice @ realDonaldTrump We Stand with you... # MakeAmericaGreatAgain" Thankyou.</t>
  </si>
  <si>
    <t>https://twitter.com/realDonaldTrump/status/698259611833520129</t>
  </si>
  <si>
    <t>" @ by @ tedcruz good I want to see the court decide what I was always told "natural born" means - born on American soil"</t>
  </si>
  <si>
    <t>https://twitter.com/realDonaldTrump/status/698260813866471424</t>
  </si>
  <si>
    <t>" @ copyover2001: @ realDonaldTrump Do Americans really want a Canadian-born president? First non native born in history?"</t>
  </si>
  <si>
    <t>https://twitter.com/realDonaldTrump/status/698263859753316352</t>
  </si>
  <si>
    <t>Millions of $'s of false ads, paid for by lobbyists-special interests of cheater @ SenTedCruz and sleepy @ JebBush, are now running in S.C.</t>
  </si>
  <si>
    <t>https://twitter.com/realDonaldTrump/status/698283521245319168</t>
  </si>
  <si>
    <t># MakeAmericaGreatAgain!https://twitter.com/gatewaypundit/status/698243988159991808 ‚Ä¶</t>
  </si>
  <si>
    <t>https://twitter.com/realDonaldTrump/status/698303565232623616</t>
  </si>
  <si>
    <t>I will end illegal immigration and protect our borders! We need to MAKE AMERICA SAFE &amp; GREAT AGAIN! # Trump2016https://amp.twimg.com/v/3986d86e-78e8-4510-8265-4918ee2c8f78 ‚Ä¶</t>
  </si>
  <si>
    <t>https://twitter.com/realDonaldTrump/status/698334356079833088</t>
  </si>
  <si>
    <t>11,000 inside venue tonight in Tampa! Broke record set by Elton John in 1988 w/out musical instruments! Another 5,000 outside. Will be back!</t>
  </si>
  <si>
    <t>https://twitter.com/realDonaldTrump/status/698336821349117952</t>
  </si>
  <si>
    <t>When little Morty Zuckerman closes his failing @ NYDailyNews will I at least be given some credit? Will happen soon.</t>
  </si>
  <si>
    <t>https://twitter.com/realDonaldTrump/status/698338315205013504</t>
  </si>
  <si>
    <t>Word is that little Morty Zuckerman‚Äôs @ NYDailyNews loses more than $50 million per year---can that be possible?</t>
  </si>
  <si>
    <t>https://twitter.com/realDonaldTrump/status/698370366369038336</t>
  </si>
  <si>
    <t>Just got back from Tampa. It was an amazing evening with an even more amazing crowd - fantastic people! Will be in South Carolina tomorrow.</t>
  </si>
  <si>
    <t>https://twitter.com/realDonaldTrump/status/698522430847983616</t>
  </si>
  <si>
    <t>I am the only one who can fix this. Very sad. Will not happen under my watch! # MakeAmericaGreatAgainhttp://nypost.com/video/stomach-turning-moment-1400-workers-lost-their-jobs/ ‚Ä¶</t>
  </si>
  <si>
    <t>https://twitter.com/realDonaldTrump/status/698523060350140416</t>
  </si>
  <si>
    <t>" @ jd4160: Nice column by Bill Donahue, head of Catholic League. He's a blue collar New Yorker and gets it http://www.newsmax.com/BillDonohue/trump-election-vote/2016/02/10/id/713649/ ‚Ä¶"</t>
  </si>
  <si>
    <t>https://twitter.com/realDonaldTrump/status/698526221525610496</t>
  </si>
  <si>
    <t>Now an additional 600-700 jobs in America (2,000) being eliminated for move to Mexico- via Hartford Courant.pic.twitter.com/bOIYQLqGRG</t>
  </si>
  <si>
    <t>https://twitter.com/realDonaldTrump/status/698546455309611009</t>
  </si>
  <si>
    <t>The RNC, which is probably not on my side, just illegally put out a fundraising notice saying Trump wants you to contribute to the RNC.</t>
  </si>
  <si>
    <t>https://twitter.com/realDonaldTrump/status/698546735652716545</t>
  </si>
  <si>
    <t>Totally unauthorized, do not pay. I am self funding my campaign! Notice has just been withdrawn. # Trump2016 # MakeAmericaGreatAgain</t>
  </si>
  <si>
    <t>https://twitter.com/realDonaldTrump/status/698548066643800064</t>
  </si>
  <si>
    <t>A very big thank you to Bill Donohue, head of The Catholic League, for the wonderful interview on @ CNN and article in Newsmax! Great insight</t>
  </si>
  <si>
    <t>https://twitter.com/realDonaldTrump/status/698549401082527744</t>
  </si>
  <si>
    <t>" @ Bonfiredesigns: @ StellaDean Let's Get United In America With @ realDonaldTrump pic.twitter.com/a04Hne16Gp"</t>
  </si>
  <si>
    <t>https://twitter.com/realDonaldTrump/status/698549517663260673</t>
  </si>
  <si>
    <t>" @ nellalda: @ DonaldJTrump45 @ realDonaldTrump @ Reince They are all going crazy! We the people do not care at all! We are with Trump!!"</t>
  </si>
  <si>
    <t>https://twitter.com/realDonaldTrump/status/698549889316294663</t>
  </si>
  <si>
    <t>" @ dj4k4000: @ realDonaldTrump @ CNN Trump will be our next POTUS..every American will benefit positivey from this."</t>
  </si>
  <si>
    <t>https://twitter.com/realDonaldTrump/status/698551938531590145</t>
  </si>
  <si>
    <t>"@Elvisfan1976: @ NRSC stop sending me emails asking me to donate and get a free DonaldTrump sticker. I support him and he's self funding!</t>
  </si>
  <si>
    <t>@Elvisfan1976 @</t>
  </si>
  <si>
    <t>https://twitter.com/realDonaldTrump/status/698552709281116160</t>
  </si>
  <si>
    <t>" @ grammies28: @ realDonaldTrump was right! Vote trump! Bring our jobs back. https://twitter.com/conserv_tribune/status/698551761624133632 ‚Ä¶" I told you so, only going to get worse</t>
  </si>
  <si>
    <t>https://twitter.com/realDonaldTrump/status/698557567254056960</t>
  </si>
  <si>
    <t>"Get on Trump's List" email from the RNC was not authorized. I am self funding my campaign! Do not pay. Email: https://www.facebook.com/DonaldTrump/posts/10156638670970725:0 ‚Ä¶</t>
  </si>
  <si>
    <t>https://twitter.com/realDonaldTrump/status/698557683838947329</t>
  </si>
  <si>
    <t>Thank you, South Carolina! We will MAKE AMERICA SAFE &amp; GREAT AGAIN! https://www.facebook.com/DonaldTrump/posts/10156638082135725:0 ‚Ä¶pic.twitter.com/QiO0nwcFSA</t>
  </si>
  <si>
    <t>https://twitter.com/realDonaldTrump/status/698565437844488192</t>
  </si>
  <si>
    <t>" @ wino911: # Trump2016 We know better than to trust the RNC pic.twitter.com/EMcgtK25fE" So cute!</t>
  </si>
  <si>
    <t>https://twitter.com/realDonaldTrump/status/698565809128472576</t>
  </si>
  <si>
    <t>" @ BrandonSawyer84: @ realDonaldTrump will rule # SouthCarolinaPrimary! https://twitter.com/realDonaldTrump/status/698557683838947329 ‚Ä¶"</t>
  </si>
  <si>
    <t>https://twitter.com/realDonaldTrump/status/698588112994353152</t>
  </si>
  <si>
    <t>" @ ThtsWhtKelSaid: I'm fed up w/ DC playing 3 card Monty w/ our tax $'s. It's time we the people play the Trump card, &amp; take back our country</t>
  </si>
  <si>
    <t>https://twitter.com/realDonaldTrump/status/698588558089707520</t>
  </si>
  <si>
    <t>" @ AmFree: # Trump On # Ford, # Carrier, Shipping # Jobs To # Mexico: ‚ÄòI‚Äôm The Only One Who Understands What‚Äôs Going On‚Äô http://www.breitbart.com/big-government/2016/02/12/exclusive-donald-trump-on-ford-carrier-shipping-jobs-to-mexico-im-the-only-one-who-understands-whats-going-on/ ‚Ä¶"</t>
  </si>
  <si>
    <t>https://twitter.com/realDonaldTrump/status/698634582120333314</t>
  </si>
  <si>
    <t>Love the people of South Carolina - look very much forward to the debate tonight.</t>
  </si>
  <si>
    <t>https://twitter.com/realDonaldTrump/status/698636369229385728</t>
  </si>
  <si>
    <t>The totally unexpected loss of Supreme Court Justice Antonin Scalia is a massive setback for the Conservative movement and our COUNTRY!</t>
  </si>
  <si>
    <t>https://twitter.com/realDonaldTrump/status/698658112031604736</t>
  </si>
  <si>
    <t>Wow! Honored to be chosen by the highly respected + accurate Washington &amp; Lee Mock Convention. I hope you are right - I will make you proud!</t>
  </si>
  <si>
    <t>https://twitter.com/realDonaldTrump/status/698660826463539201</t>
  </si>
  <si>
    <t>Nasty Ted Cruz is at it again- same dirty tricks he used w/ @ RealBenCarson- saying I may not be on ballot &amp; I hold liberal positions. LIES!</t>
  </si>
  <si>
    <t>https://twitter.com/realDonaldTrump/status/698661220258357248</t>
  </si>
  <si>
    <t>Ted Cruz is a cheater! He holds the Bible high and then lies and misrepresents the facts!</t>
  </si>
  <si>
    <t>https://twitter.com/realDonaldTrump/status/698677500491075585</t>
  </si>
  <si>
    <t>On the way to the # GOPDebate with my wonderful wife @ MelaniaTrump. https://instagram.com/p/BBv3e4Zmhcu/ pic.twitter.com/f0C429tvHO</t>
  </si>
  <si>
    <t>https://twitter.com/realDonaldTrump/status/698739578002403328</t>
  </si>
  <si>
    <t>Lightweight @ JebBush said tonight he didn't know his family used private eminent domain in Texas- Lie! # GOPDebate</t>
  </si>
  <si>
    <t>https://twitter.com/realDonaldTrump/status/698740358688194560</t>
  </si>
  <si>
    <t>Thank you! I miss my father.https://twitter.com/eustacefash/status/698735409501757440 ‚Ä¶</t>
  </si>
  <si>
    <t>https://twitter.com/realDonaldTrump/status/698742963447451648</t>
  </si>
  <si>
    <t>How can @ JebBush beat Hillary Clinton- if he can't beat anyone else on the # GOPDebate stage with $150M? I am the only one who can!</t>
  </si>
  <si>
    <t>https://twitter.com/realDonaldTrump/status/698751641873444864</t>
  </si>
  <si>
    <t>All polls have me winning debate big- Drudge, TIME, etc. Dopey Charles Krauthammer still nasty. He has zero cred- totally dishonest!</t>
  </si>
  <si>
    <t>https://twitter.com/realDonaldTrump/status/698752909236969472</t>
  </si>
  <si>
    <t># MakeAmericaGreatAgain!pic.twitter.com/Cwp6Ub5GqJ</t>
  </si>
  <si>
    <t>https://twitter.com/realDonaldTrump/status/698755140602499073</t>
  </si>
  <si>
    <t>Hey @ glennbeck- see how I beat your boy Ted- in your own Blaze poll? Your endorsement means nothing! # GOPDebate</t>
  </si>
  <si>
    <t>https://twitter.com/realDonaldTrump/status/698758514559340544</t>
  </si>
  <si>
    <t># GOPDebate # GoogleTrendspic.twitter.com/yVxFubckNs</t>
  </si>
  <si>
    <t>https://twitter.com/realDonaldTrump/status/698837314894766080</t>
  </si>
  <si>
    <t>" @ jeffpaine: @ realDonaldTrump you crushed the debate! Thank you!</t>
  </si>
  <si>
    <t>https://twitter.com/realDonaldTrump/status/698853277706784772</t>
  </si>
  <si>
    <t>Even though every poll, Time, Drudge etc., has me winning the debate by a lot, @ FoxNews only puts negative people on. Biased - a total joke!</t>
  </si>
  <si>
    <t>https://twitter.com/realDonaldTrump/status/698854046447333376</t>
  </si>
  <si>
    <t>" @ autumnandews08: @ realDonaldTrump @ JebBush Jeb is incompetent and will lose, don't waste your energy on that cry baby!"</t>
  </si>
  <si>
    <t>https://twitter.com/realDonaldTrump/status/698882048069652480</t>
  </si>
  <si>
    <t>This shows what a complete &amp; total liar Ted Cruz is- he said he wouldn't have nominated John Roberts. Really?http://www.nationalreview.com/article/214989/right-stuff-ted-cruz ‚Ä¶</t>
  </si>
  <si>
    <t>https://twitter.com/realDonaldTrump/status/698882145297764353</t>
  </si>
  <si>
    <t>I will be on Face the Nation with John Dickerson on CBS this morning. Enjoy!</t>
  </si>
  <si>
    <t>https://twitter.com/realDonaldTrump/status/698921597466472448</t>
  </si>
  <si>
    <t>Thank you for your support! TOGETHER we will MAKE AMERICA GREAT AGAIN! https://www.facebook.com/DonaldTrump/posts/10156642768615725:0 ‚Ä¶pic.twitter.com/VxyuDwZmC9</t>
  </si>
  <si>
    <t>https://twitter.com/realDonaldTrump/status/698973988891009024</t>
  </si>
  <si>
    <t>Loved the debate last night, and almost everyone said I won, but the RNC did a terrible job of ticket distrbution. All donors &amp; special ints</t>
  </si>
  <si>
    <t>https://twitter.com/realDonaldTrump/status/698976776115130369</t>
  </si>
  <si>
    <t>Tickets for future debates should be put out to the general public instead of being given to the lobbyists &amp; special interests - the bosses!</t>
  </si>
  <si>
    <t>https://twitter.com/realDonaldTrump/status/698977598844637185</t>
  </si>
  <si>
    <t>Wow, in the new CBS Poll I went way up into the forties! Thank you!</t>
  </si>
  <si>
    <t>https://twitter.com/realDonaldTrump/status/698990680719360000</t>
  </si>
  <si>
    <t>Ted Cruz, along with Jeb Bush, pushed Justice John Roberts onto the Supreme Court. Roberts could have killed ObamaCare twice, but didn't!</t>
  </si>
  <si>
    <t>https://twitter.com/realDonaldTrump/status/699187712553807872</t>
  </si>
  <si>
    <t>Funny that Jeb(!) didn't want help from his family in his failed campaign and didn't even want to use his last name.Then mommy, now brother!</t>
  </si>
  <si>
    <t>https://twitter.com/realDonaldTrump/status/699207531118383105</t>
  </si>
  <si>
    <t>Jeb Bush and Ted Cruz are not electable presidential candidates, Hillary would destroy them. Ted may not be eligible to run - born in Canada</t>
  </si>
  <si>
    <t>https://twitter.com/realDonaldTrump/status/699230466130513921</t>
  </si>
  <si>
    <t>I will be in South Carolina all week. Saturday is BIG, BIG, BIG! Get out and vote - MAKE AMERICA GREAT AGAIN</t>
  </si>
  <si>
    <t>https://twitter.com/realDonaldTrump/status/699232824990285824</t>
  </si>
  <si>
    <t>Now that George Bush is campaigning for Jeb(!), is he fair game for questions about World Trade Center, Iraq War and eco collapse? Careful!</t>
  </si>
  <si>
    <t>https://twitter.com/realDonaldTrump/status/699283203027292161</t>
  </si>
  <si>
    <t>I'd like to call JEB a liar, but the truth is he has no clue &amp; never revealed that he used Eminent Domain- when criticizing me! (1/2)</t>
  </si>
  <si>
    <t>https://twitter.com/realDonaldTrump/status/699283248506105856</t>
  </si>
  <si>
    <t>Jeb used Eminent Domain &amp; took advantage of a disabled vet in the process. (2/2) http://newswithviews.com/Nelson/kelleigh272.htm ‚Ä¶</t>
  </si>
  <si>
    <t>https://twitter.com/realDonaldTrump/status/699284455282884612</t>
  </si>
  <si>
    <t>JEB is a hypocrite! Used massive private "Eminent Domain" --- Just another clueless politician!http://theconservativetreehouse.com/2016/02/08/governor-jeb-bush-has-a-much-more-serious-eminent-domain-problem-than-donald-trump/ ‚Ä¶</t>
  </si>
  <si>
    <t>https://twitter.com/realDonaldTrump/status/699328126631870465</t>
  </si>
  <si>
    <t>RESPONSE TO THE LIES OF SENATOR CRUZ: http://on.fb.me/1oEy2uj # Trump2016 # VoteTrumpSC</t>
  </si>
  <si>
    <t>https://twitter.com/realDonaldTrump/status/699341413448871936</t>
  </si>
  <si>
    <t>Thank you for your continued support! # MakeAmericaGreatAgainpic.twitter.com/cykncrrSRE</t>
  </si>
  <si>
    <t>https://twitter.com/realDonaldTrump/status/699441442041815040</t>
  </si>
  <si>
    <t>What a night! 10,000 amazing supporters in Greenville, South Carolina! THANK YOU! VOTE on Saturday! # VoteTrumpSCpic.twitter.com/jXYLRDayB7</t>
  </si>
  <si>
    <t>https://twitter.com/realDonaldTrump/status/699447731606130688</t>
  </si>
  <si>
    <t>New South Carolina poll from PPP. Thank you! # VoteTrumpSCpic.twitter.com/6618Oi6vle</t>
  </si>
  <si>
    <t>https://twitter.com/realDonaldTrump/status/699546805143523328</t>
  </si>
  <si>
    <t>Spent the full day at meetings and a major rally yesterday in South Carolina. Great people and spirit. Today will be more of the same.</t>
  </si>
  <si>
    <t>https://twitter.com/realDonaldTrump/status/699554325622886400</t>
  </si>
  <si>
    <t>New PPP Poll just out - Trump up big, Cruz, Rubio and Bush down. The debate results, even with a stacked RNC audience, were wonderful!</t>
  </si>
  <si>
    <t>https://twitter.com/realDonaldTrump/status/699573221633425408</t>
  </si>
  <si>
    <t>Thank you! # MakeAmericaGreatAgainpic.twitter.com/tIBB3BMUvp</t>
  </si>
  <si>
    <t>https://twitter.com/realDonaldTrump/status/699654401481449472</t>
  </si>
  <si>
    <t>Just sat down for a great interview with @PHussionWYFF in Greenville today. Watch at 5pm. An amazing day in South Carolina! # VoteTrumpSC</t>
  </si>
  <si>
    <t>https://twitter.com/realDonaldTrump/status/699659811420553217</t>
  </si>
  <si>
    <t># TeamTrump is thinking of Captain Andrew Maitner. A true American hero. # MaitnerStrong https://www.facebook.com/DonaldTrump/posts/10156650738555725:0 ‚Ä¶pic.twitter.com/uLuDOHEIB2</t>
  </si>
  <si>
    <t>https://twitter.com/realDonaldTrump/status/699702258792034304</t>
  </si>
  <si>
    <t>Thank you to the 2,500+ in North Augusta, South Carolina. Lines down the block! Don't forget to VOTE on Saturday!pic.twitter.com/KayUN9rfIV</t>
  </si>
  <si>
    <t>https://twitter.com/realDonaldTrump/status/699728584575946754</t>
  </si>
  <si>
    <t>Thank you, South Carolina! # MakeAmericaGreatAgain # Trump2016pic.twitter.com/pIDqnY4IL3</t>
  </si>
  <si>
    <t>https://twitter.com/realDonaldTrump/status/699733970158800898</t>
  </si>
  <si>
    <t>Will be interviewed by @ StephenAtHome tonight by phone- a late show first @ CBS @ colbertlateshow. Enjoy! # Colbert # LSSC</t>
  </si>
  <si>
    <t>https://twitter.com/realDonaldTrump/status/699791469532594177</t>
  </si>
  <si>
    <t>Explain to @ brithume and @ megynkelly, who know nothing, that I will beat Hillary and win states (and dem-indie votes) that no other R can!</t>
  </si>
  <si>
    <t>https://twitter.com/realDonaldTrump/status/699793608963198978</t>
  </si>
  <si>
    <t>. @ brithume thinks that when Republicans drop out of the race, someone will pick up ALL of that vote. The fact is I will get much of it!</t>
  </si>
  <si>
    <t>https://twitter.com/realDonaldTrump/status/699794784509108224</t>
  </si>
  <si>
    <t>" @ Good2bqueen67: @ brithume @ megynkelly They're too lame to get it, Sir. When you win the election they'll get it."</t>
  </si>
  <si>
    <t>https://twitter.com/realDonaldTrump/status/699801607177945088</t>
  </si>
  <si>
    <t>Thank you @ kayleighmcenany for your nice words - great knowledge and style! We are doing really well in South Carolina. @ CNN @ donlemon</t>
  </si>
  <si>
    <t>https://twitter.com/realDonaldTrump/status/699802531992629248</t>
  </si>
  <si>
    <t>" @ debdew2: @ brithume @ megynkelly @ DiamondandSilk FOX: TRUMP HATERS R SCARED BECAUSE THEY LOSE - TRUMP IS WINNING pic.twitter.com/6umGLYjWhT"</t>
  </si>
  <si>
    <t>https://twitter.com/realDonaldTrump/status/699805136038846464</t>
  </si>
  <si>
    <t>Why does @ megynkelly devote so much time on her shows to me, almost always negative? Without me her ratings would tank. Get a life Megyn!</t>
  </si>
  <si>
    <t>https://twitter.com/realDonaldTrump/status/699909634279268352</t>
  </si>
  <si>
    <t>" @ ChJLuc91: @ YomasterJon @ RichardTBurnett Scary how smoothly Cruz looks into the camera and lies about Trump, CANT be # POTUS! # Trump2016"</t>
  </si>
  <si>
    <t>https://twitter.com/realDonaldTrump/status/699913243251339265</t>
  </si>
  <si>
    <t>Interesting how President Obama so haltingly said I "would never be president" - This from perhaps the worst president in U.S. history!</t>
  </si>
  <si>
    <t>https://twitter.com/realDonaldTrump/status/699966498819940353</t>
  </si>
  <si>
    <t>. @ lindseygraham, who had zero in his presidential run before dropping out in disgrace- saying the most horrible things about me on @ FoxNews.</t>
  </si>
  <si>
    <t>https://twitter.com/realDonaldTrump/status/699966633918525441</t>
  </si>
  <si>
    <t>I will beat Hillary easily, but Lindsey Graham says I won't, and yet he got zero against me- no cred! Why does FOX put him on?</t>
  </si>
  <si>
    <t>https://twitter.com/realDonaldTrump/status/699968804311470080</t>
  </si>
  <si>
    <t>. @ FoxNews is so biased it is disgusting. They do not want Trump to win. All negative!</t>
  </si>
  <si>
    <t>https://twitter.com/realDonaldTrump/status/699989306333650944</t>
  </si>
  <si>
    <t>Just out Nevada poll shows Jeb Bush at 1%, he should take his dumb mouthpiece, @ LindseyGrahamSC, and just go home.</t>
  </si>
  <si>
    <t>https://twitter.com/realDonaldTrump/status/699989532180135936</t>
  </si>
  <si>
    <t>Jeb Bush just got contact lenses and got rid of the glasses. He wants to look cool, but it's far too late. 1% in Nevada!</t>
  </si>
  <si>
    <t>https://twitter.com/realDonaldTrump/status/699992347115982848</t>
  </si>
  <si>
    <t># MakeAmericaGreatAgain # Trump2016pic.twitter.com/uMLm0Gd3lX</t>
  </si>
  <si>
    <t>https://twitter.com/realDonaldTrump/status/699994606264586242</t>
  </si>
  <si>
    <t>Thank you Nevada! # MakeAmericaGreatAgain # Trump2016pic.twitter.com/n6hGfdCWuv</t>
  </si>
  <si>
    <t>https://twitter.com/realDonaldTrump/status/699995449718153217</t>
  </si>
  <si>
    <t>THANK YOU AMERICA! # MakeAmericaGreatAgain # Trump2016pic.twitter.com/TRrdR0nlpM</t>
  </si>
  <si>
    <t>https://twitter.com/realDonaldTrump/status/700096775454138368</t>
  </si>
  <si>
    <t>Join us tomorrow in Kiawah, South Carolina! # SCPrimary # VoteTrumpSC # Trump2016https://www.eventbrite.com/e/donald-j-trump-in-kiawah-sc-tickets-21634119233 ‚Ä¶</t>
  </si>
  <si>
    <t>https://twitter.com/realDonaldTrump/status/700269643789955074</t>
  </si>
  <si>
    <t>Amazing that while I lead by big numbers in the new Q and and USA Today polls, the the press only wants to report on the phony WSJ/NBC poll.</t>
  </si>
  <si>
    <t>https://twitter.com/realDonaldTrump/status/700271935276634113</t>
  </si>
  <si>
    <t>The just out USA Today National Poll, where I lead by big numbers, shows that in a head to head matchup, I beat both Hillary and Bernie.</t>
  </si>
  <si>
    <t>https://twitter.com/realDonaldTrump/status/700280013107523584</t>
  </si>
  <si>
    <t>I love being in South Carolina. We are leading big in all of the State polls - Saturday is a BIG day. MAKE AMERICA GREAT AGAIN!</t>
  </si>
  <si>
    <t>https://twitter.com/realDonaldTrump/status/700295391842058240</t>
  </si>
  <si>
    <t>New CBS National Poll just out - massive lead for Trump. The Wall Street Journal/NBC Poll is a total joke. No wonder WSJ is doing so badly!</t>
  </si>
  <si>
    <t>https://twitter.com/realDonaldTrump/status/700306531720499201</t>
  </si>
  <si>
    <t>Thank you America! # Trump2016 https://www.facebook.com/DonaldTrump/posts/10156657376720725:0 ‚Ä¶pic.twitter.com/oqv2dSa1ET</t>
  </si>
  <si>
    <t>https://twitter.com/realDonaldTrump/status/700310777681592320</t>
  </si>
  <si>
    <t># MakeAmericaGreatAgain # Trump2016pic.twitter.com/nrcrU08sQ6</t>
  </si>
  <si>
    <t>https://twitter.com/realDonaldTrump/status/700311461734850560</t>
  </si>
  <si>
    <t>Thank you South Carolina! Together, WE WILL MAKE AMERICA GREAT AGAIN! # VoteTrumpSCpic.twitter.com/ZkXPm9lPL1</t>
  </si>
  <si>
    <t>https://twitter.com/realDonaldTrump/status/700320270620454912</t>
  </si>
  <si>
    <t>. @ FoxNews is changing their theme from "fair and balanced" to "unfair and unbalanced." But dying @ WSJ is worse.Their phony poll is a joke!</t>
  </si>
  <si>
    <t>https://twitter.com/realDonaldTrump/status/700321698780991488</t>
  </si>
  <si>
    <t>I agree with Marco Rubio that Ted Cruz is a liar!</t>
  </si>
  <si>
    <t>https://twitter.com/realDonaldTrump/status/700381146392195074</t>
  </si>
  <si>
    <t>Response to the Pope: https://www.facebook.com/DonaldTrump/posts/10156658168535725 ‚Ä¶</t>
  </si>
  <si>
    <t>https://twitter.com/realDonaldTrump/status/700413065595113473</t>
  </si>
  <si>
    <t>Join us tomorrow night in Charleston, South Carolina! # SCPrimary # Trump2016https://www.eventbrite.com/e/donald-j-trump-in-charleston-sc-tickets-21630449256 ‚Ä¶</t>
  </si>
  <si>
    <t>https://twitter.com/realDonaldTrump/status/700413494580084738</t>
  </si>
  <si>
    <t>Join us Saturday night- for the South Carolina Primary Watch Party! # SCPrimary # Trump2016https://www.eventbrite.com/e/donald-j-trump-south-carolina-primary-watch-party-tickets-21731570713 ‚Ä¶</t>
  </si>
  <si>
    <t>https://twitter.com/realDonaldTrump/status/700471960526987265</t>
  </si>
  <si>
    <t>We will MAKE AMERICA SAFE &amp; GREAT AGAIN! # Trump2016 # VoteTrumpSC https://www.facebook.com/DonaldTrump/videos/10156659139295725/ ‚Ä¶pic.twitter.com/3XpJvBZuk5</t>
  </si>
  <si>
    <t>https://twitter.com/realDonaldTrump/status/700472856350691329</t>
  </si>
  <si>
    <t>Tonight I will be on @ FoxNews with @ SeanHannity at 10pm and @ CNN w/ @ AndersonCooper at 10:10pm. Enjoy! # VoteTrumpSC # Trump2016</t>
  </si>
  <si>
    <t>https://twitter.com/realDonaldTrump/status/700562845096804352</t>
  </si>
  <si>
    <t>" @ KathyTravels777: ƒ∫ @ andersoncooper Tonight on CNN @ realDonaldTrump was GREAT. Loved the intimacy of conversation w the people"</t>
  </si>
  <si>
    <t>https://twitter.com/realDonaldTrump/status/700754883125886976</t>
  </si>
  <si>
    <t>Thank you South Carolina! Everyone get out and vote tomorrow! We will # MakeAmericaGreatAgain!pic.twitter.com/Q2qxHINAHo</t>
  </si>
  <si>
    <t>https://twitter.com/realDonaldTrump/status/700755931420823553</t>
  </si>
  <si>
    <t>A message from @ IvankaTrump! # SCPrimary # VoteTrumpSC # MakeAmericaGreatAgain Video: https://www.facebook.com/DonaldTrump/videos/10156655608040725/ ‚Ä¶pic.twitter.com/KEx85mQxEv</t>
  </si>
  <si>
    <t>https://twitter.com/realDonaldTrump/status/700779018405150722</t>
  </si>
  <si>
    <t>I was asked about healthcare by Anderson Cooper &amp; have been consistent- I will repeal all of # ObamaCare, including the mandate, period.</t>
  </si>
  <si>
    <t>https://twitter.com/realDonaldTrump/status/700779139985440769</t>
  </si>
  <si>
    <t>I was referring to a backstop for pre-existing conditions. I will eliminate the law, in its entirety, &amp; replace it w/ something much better.</t>
  </si>
  <si>
    <t>https://twitter.com/realDonaldTrump/status/700779226715316224</t>
  </si>
  <si>
    <t>I will replace it with private plans, health savings accounts, &amp; allow purchasing across state lines. Maximum choice &amp; freedom for consumer.</t>
  </si>
  <si>
    <t>https://twitter.com/realDonaldTrump/status/700779318260195330</t>
  </si>
  <si>
    <t>I‚Äôm self-funding and I am going to take care of the people ‚Äì not the special interests and insurance companies like the other candidates.</t>
  </si>
  <si>
    <t>https://twitter.com/realDonaldTrump/status/700779489907892225</t>
  </si>
  <si>
    <t>Remember, Cruz and Bush gave us Roberts who upheld # ObamaCare twice! I am the only one who will # MAKEAMERICAGREATAGAIN!</t>
  </si>
  <si>
    <t>https://twitter.com/realDonaldTrump/status/700784179076853761</t>
  </si>
  <si>
    <t># MakeAmericaGreatAgain # Trump2016https://twitter.com/joenbc/status/700765535768862722 ‚Ä¶</t>
  </si>
  <si>
    <t>https://twitter.com/realDonaldTrump/status/700784408870182913</t>
  </si>
  <si>
    <t># MakeAmericaGreatAgain # Trump2016pic.twitter.com/6hP6PzPkY5</t>
  </si>
  <si>
    <t>https://twitter.com/realDonaldTrump/status/700787183872057344</t>
  </si>
  <si>
    <t>I have built so many great &amp; complicated projects‚Äì creating tens of thousands of jobs-video: https://www.facebook.com/DonaldTrump/videos/10156655304665725/ ‚Ä¶pic.twitter.com/4Q7oJHKoqV</t>
  </si>
  <si>
    <t>https://twitter.com/realDonaldTrump/status/700795170023825408</t>
  </si>
  <si>
    <t>I use both iPhone &amp; Samsung. If Apple doesn't give info to authorities on the terrorists I'll only be using Samsung until they give info.</t>
  </si>
  <si>
    <t>https://twitter.com/realDonaldTrump/status/700795257181437954</t>
  </si>
  <si>
    <t>Hopefully others will follow suit. Our country needs &amp; should demand security. It is time to get tough &amp; be smart!</t>
  </si>
  <si>
    <t>https://twitter.com/realDonaldTrump/status/700796528844103680</t>
  </si>
  <si>
    <t>Boycott all Apple products until such time as Apple gives cellphone info to authorities regarding radical Islamic terrorist couple from Cal</t>
  </si>
  <si>
    <t>https://twitter.com/realDonaldTrump/status/700799329620140033</t>
  </si>
  <si>
    <t>Just finished two major speeches in South Carolina. Big crowds, great people. Going for a third now!</t>
  </si>
  <si>
    <t>https://twitter.com/realDonaldTrump/status/700799986104029184</t>
  </si>
  <si>
    <t>https://twitter.com/realDonaldTrump/status/701033104605999104</t>
  </si>
  <si>
    <t>" @ dnmiller2000: @ realDonaldTrump I'm a Regan Dem and believe in your message! God bless you and your campaign!"</t>
  </si>
  <si>
    <t>https://twitter.com/realDonaldTrump/status/701033286223572992</t>
  </si>
  <si>
    <t>" @ rwalkerTennesse: # SouthCarolina If you want a job next January @Vote_For_Trump today. @ realDonaldTrump will work for the people."</t>
  </si>
  <si>
    <t>@ @Vote_For_Trump @</t>
  </si>
  <si>
    <t>https://twitter.com/realDonaldTrump/status/701043432354095108</t>
  </si>
  <si>
    <t>Lying # Ted Cruz just (on election day) came out with a sneak and sleazy Robocall. He holds up the Bible but in fact is a true lowlife pol!</t>
  </si>
  <si>
    <t>https://twitter.com/realDonaldTrump/status/701044235764502528</t>
  </si>
  <si>
    <t>" @ Metazip: @ AnnCoulter @ DavidJMadeira TheTrump phenomenon summed up: ‚ÄúLeadership, Fighter and Winner.‚Äù Not a Liar https://twitter.com/IdnewFree/status/700918514375331840 ‚Ä¶"</t>
  </si>
  <si>
    <t>https://twitter.com/realDonaldTrump/status/701044380476375040</t>
  </si>
  <si>
    <t>"@TrumpNewMedia: Get out &amp; # VoteTrump if you don't # VoteTrump NOTHING will change it's that simple! # VoteTrump https://twitter.com/TrumpNewMedia/status/701032816423936001/photo/1pic.twitter.com/0QUSXERSql "</t>
  </si>
  <si>
    <t>https://twitter.com/realDonaldTrump/status/701044871587454976</t>
  </si>
  <si>
    <t>"@FamilyRedsFans: @ FoxNews is really starting to campaign hard for marcorubio. # fairandbalancedmyass" He is weak on illegal immigration!</t>
  </si>
  <si>
    <t>@FamilyRedsFans @</t>
  </si>
  <si>
    <t>https://twitter.com/realDonaldTrump/status/701045567783219201</t>
  </si>
  <si>
    <t>" @ ResisTyr: Mr.Trump...BOTH Cruz AND Rubio are ineligible to be POTUS! It's a SLAM DUNK CASE!! Check it! http://powderedwigsociety.com/eligibility-of-cruz-and-rubio/ ‚Ä¶"</t>
  </si>
  <si>
    <t>https://twitter.com/realDonaldTrump/status/701062516911251456</t>
  </si>
  <si>
    <t>"@TrumpNewMedia: WHY DOES TED CRUZ LIE SO MUCH? LET'S FACE IT TED NEVER CREATED EVEN 1 JOB HIS ENTIRE LIFE! # WATCH: https://www.youtube.com/watch?v=SK5LrA4KR0I ‚Ä¶</t>
  </si>
  <si>
    <t>https://twitter.com/realDonaldTrump/status/701063078071418884</t>
  </si>
  <si>
    <t>" @ Blackan: # SCPrimary @ realDonaldTrump is the only one who will protect American interests. # MakeAmericaGreatAgain https://twitter.com/DanScavino/status/701061251426811905 ‚Ä¶"</t>
  </si>
  <si>
    <t>https://twitter.com/realDonaldTrump/status/701063288193421312</t>
  </si>
  <si>
    <t>" @ BirgitOlsen1: @ realDonaldTrump @ Justice41ca @Vote_For_Trump EVERYBODY ON TWITTER GET OUT TO VOTE FOR TRUMP TODAY IN SOUTH CAROLINA"</t>
  </si>
  <si>
    <t>https://twitter.com/realDonaldTrump/status/701063872615096320</t>
  </si>
  <si>
    <t>"@micah_micahk: @ realDonaldTrump @ blackan @ DanScavino this veteran voted for Trump in TX early voting! pic.twitter.com/DTtUvc59NJ"</t>
  </si>
  <si>
    <t>@micah_micahk @ @ @</t>
  </si>
  <si>
    <t>https://twitter.com/realDonaldTrump/status/701066624800059393</t>
  </si>
  <si>
    <t>I am the only candidate (in many years) who is self-funding his campaign. Lobbyists and $ interests totally control all other candidates!</t>
  </si>
  <si>
    <t>https://twitter.com/realDonaldTrump/status/701078699118989312</t>
  </si>
  <si>
    <t>" @ JoeNBC: Trump expressed concerns months after the Iraq War began, while 60% of Americans still supported the war. pic.twitter.com/YmJBSgPRa7"</t>
  </si>
  <si>
    <t>https://twitter.com/realDonaldTrump/status/701082607782592514</t>
  </si>
  <si>
    <t>" @ Carolyn82471448: @ WayneDupreeShow @ realDonaldTrump All aboard the Trump Train!"</t>
  </si>
  <si>
    <t>https://twitter.com/realDonaldTrump/status/701084443889381377</t>
  </si>
  <si>
    <t>I wonder if President Obama would have attended the funeral of Justice Scalia if it were held in a Mosque? Very sad that he did not go!</t>
  </si>
  <si>
    <t>https://twitter.com/realDonaldTrump/status/701089616825159680</t>
  </si>
  <si>
    <t>Remember that Marco Rubio is very weak on illegal immigration. South Carolina needs strength as illegals and Syrians pour in. Don't allow it</t>
  </si>
  <si>
    <t>https://twitter.com/realDonaldTrump/status/701098843635580928</t>
  </si>
  <si>
    <t>South Carolina voters have the future of our country in their hands. Vote now (today), and MAKE AMERICA GREAT AGAIN!</t>
  </si>
  <si>
    <t>https://twitter.com/realDonaldTrump/status/701162206914879490</t>
  </si>
  <si>
    <t>" @ CarrollKuykend2: This veteran just voted @ realDonaldTrump in the SC primary, let's make America great again!"</t>
  </si>
  <si>
    <t>https://twitter.com/realDonaldTrump/status/701196121759068160</t>
  </si>
  <si>
    <t>People (pundits) gave me no chance in South Carolina. Now it looks like a possible win. I would be happy with a one vote victory! (HOPE)</t>
  </si>
  <si>
    <t>https://twitter.com/realDonaldTrump/status/701240216745603073</t>
  </si>
  <si>
    <t>What a great night. Thank you South Carolina, a special place with truly amazing people! LOVE</t>
  </si>
  <si>
    <t>https://twitter.com/realDonaldTrump/status/701269540844527616</t>
  </si>
  <si>
    <t>"@mikeliberation: This is the best reaction shot I've ever seen lol # Trump2016"pic.twitter.com/jqxI7QoxEY</t>
  </si>
  <si>
    <t>https://twitter.com/realDonaldTrump/status/701363192669331456</t>
  </si>
  <si>
    <t>Thank you @ SarahPalinUSA for your amazing help and support. Big win, leaving now for Atlanta and Nevada.The people of South Carolina got it!</t>
  </si>
  <si>
    <t>https://twitter.com/realDonaldTrump/status/701369894479273984</t>
  </si>
  <si>
    <t>I will be live on all of the major morning talk shows. Enjoy!</t>
  </si>
  <si>
    <t>https://twitter.com/realDonaldTrump/status/701374019644366848</t>
  </si>
  <si>
    <t>The failing @ WSJ Wall Street Journal should fire both its pollster and its Editorial Board. Seldom has a paper been so wrong.Totally biased!</t>
  </si>
  <si>
    <t>https://twitter.com/realDonaldTrump/status/701435508283588608</t>
  </si>
  <si>
    <t>A quote was read from a parody account last night on MSNBC re: Jeb.https://twitter.com/Lawrence/status/701261627065294851 ‚Ä¶</t>
  </si>
  <si>
    <t>https://twitter.com/realDonaldTrump/status/701437415047700482</t>
  </si>
  <si>
    <t>Thank you South Carolina!https://twitter.com/ABC/status/701227042214260736 ‚Ä¶</t>
  </si>
  <si>
    <t>https://twitter.com/realDonaldTrump/status/701558980682891266</t>
  </si>
  <si>
    <t>THANK YOU Atlanta, Georgia! Leaving for Nevada now. Lets MAKE AMERICA SAFE AND GREAT AGAIN! https://www.facebook.com/DonaldTrump/posts/10156671493865725:0 ‚Ä¶pic.twitter.com/WqvxMwJk2S</t>
  </si>
  <si>
    <t>https://twitter.com/realDonaldTrump/status/701743902093504512</t>
  </si>
  <si>
    <t>A number of months ago, I was not expected to win South Carolina,Ted Cruz was, and yet I won in a landslide - every group and category. WIN!</t>
  </si>
  <si>
    <t>https://twitter.com/realDonaldTrump/status/701746070162792448</t>
  </si>
  <si>
    <t>" @ EricTrump: Nevada we are on our way! # VoteTrumpNV # Trump2016 Caucus locator: http://www.donaldjtrump.com/nevada/caucus-finder/ ‚Ä¶ pic.twitter.com/bCRelzywxk"</t>
  </si>
  <si>
    <t>https://twitter.com/realDonaldTrump/status/701750410621497345</t>
  </si>
  <si>
    <t>I am in Las Vegas, at the best hotel (by far), Trump International. I will be working with my wonderful teams and volunteers to WIN Nevada!</t>
  </si>
  <si>
    <t>https://twitter.com/realDonaldTrump/status/701762526158061568</t>
  </si>
  <si>
    <t>The reason that Ted Cruz lost the Evangelicals in S.C. is because he is a world class LIAR, and Evangelicals do not like liars!</t>
  </si>
  <si>
    <t>https://twitter.com/realDonaldTrump/status/701763676378796033</t>
  </si>
  <si>
    <t>" @ gregusp61: You really rocked them hard in S.C. Rubio and Cruz were pummled. So glad Jeb is gone! Next no liar!"</t>
  </si>
  <si>
    <t>https://twitter.com/realDonaldTrump/status/701763900333649920</t>
  </si>
  <si>
    <t>"@1sonny12: @ KSmith233035 @ mitchellvii FLORIDIANS ARE UPSET BECAUSE RUBIO DID NOT DO WHAT HE PROMISED ONCE HE WAS ELECTED! VOTE TRUMP"</t>
  </si>
  <si>
    <t>@1sonny12 @ @</t>
  </si>
  <si>
    <t>https://twitter.com/realDonaldTrump/status/701779181986680832</t>
  </si>
  <si>
    <t>I hear the Rickets family, who own the Chicago Cubs, are secretly spending $'s against me. They better be careful, they have a lot to hide!</t>
  </si>
  <si>
    <t>https://twitter.com/realDonaldTrump/status/701780921163259908</t>
  </si>
  <si>
    <t>" @ ScotMReed: No matter what liar sleazeball @ rickwtyler says about @ tedcruz in Tennessee. We have early voting and @ realDonaldTrump has won.</t>
  </si>
  <si>
    <t>https://twitter.com/realDonaldTrump/status/701781556151517184</t>
  </si>
  <si>
    <t>" @ SandraR677582: @ FLTrumpTeam Florida starts early voting on March 5 extending to March 15. Absentee ballots have been sent out! # Trump2016"</t>
  </si>
  <si>
    <t>https://twitter.com/realDonaldTrump/status/701801713385115648</t>
  </si>
  <si>
    <t>Many people are now saying I won South Carolina because of the last debate. I showed anger and the people of our country are very angry!</t>
  </si>
  <si>
    <t>https://twitter.com/realDonaldTrump/status/701842514760724480</t>
  </si>
  <si>
    <t>Thank you for your endorsement @ paulteutulsr! # BikersForTrump # VoteTrumpNV Video: https://www.facebook.com/DonaldTrump/videos/10156674068880725/ ‚Ä¶pic.twitter.com/56gkQTM7oc</t>
  </si>
  <si>
    <t>https://twitter.com/realDonaldTrump/status/701868541545295872</t>
  </si>
  <si>
    <t>It is so important to audit The Federal Reserve, and yet Ted Cruz missed the vote on the bill that would allow this to be done.</t>
  </si>
  <si>
    <t>https://twitter.com/realDonaldTrump/status/701870081827966976</t>
  </si>
  <si>
    <t>Wow, Ted Cruz falsely suggested Marco Rubio mocked the Bible and was just forced to fire his Communications Director. More dirty tricks!</t>
  </si>
  <si>
    <t>https://twitter.com/realDonaldTrump/status/701871659150548993</t>
  </si>
  <si>
    <t>Ted Cruz has been playing an ad about me that is so ridiculously false - no basis in fact. Take ad down Ted. Biggest liar in politics!</t>
  </si>
  <si>
    <t>https://twitter.com/realDonaldTrump/status/701872910764343296</t>
  </si>
  <si>
    <t>Ted Cruz has now apologized to Marco Rubio and Ben Carson for fraud and dirty tricks. No wonder he has lost Evangelical support!</t>
  </si>
  <si>
    <t>https://twitter.com/realDonaldTrump/status/701875717504536576</t>
  </si>
  <si>
    <t>Just saw the phony ad by Cruz - totally false, more dirty tricks. He got caught in so many lies - is this man crazy?</t>
  </si>
  <si>
    <t>https://twitter.com/realDonaldTrump/status/701876939095543808</t>
  </si>
  <si>
    <t>Ted Cruz should be disqualified from his fraudulent win in Iowa. Weak RNC and Republican leadership probably won't let this happen! Sad.</t>
  </si>
  <si>
    <t>https://twitter.com/realDonaldTrump/status/701924334621716480</t>
  </si>
  <si>
    <t>I will be on @ seanhannity tonight- from Las Vegas, Nevada at 10pmE. Enjoy! # Hannity # Trump2016pic.twitter.com/mx5rxf4oHl</t>
  </si>
  <si>
    <t>https://twitter.com/realDonaldTrump/status/701940652339122176</t>
  </si>
  <si>
    <t>Thank you Illinois! Great news! # VoteTrumpIL on 3/15! Trump 28% Cruz 15% Rubio 14% Kasich 13% Bush 8% Carson 6% Simon Poll/SIU</t>
  </si>
  <si>
    <t>https://twitter.com/realDonaldTrump/status/701941803327426560</t>
  </si>
  <si>
    <t>Just watched the very incompetent Mitt Romney Campaign Strategist, Stuart Stevens. Now I know why Mitt lost so badly. Stevens is a clown!</t>
  </si>
  <si>
    <t>https://twitter.com/realDonaldTrump/status/701941907052634112</t>
  </si>
  <si>
    <t>WOW! Thank you Massachusetts! See you soon. # VoteTrumpMAhttp://bit.ly/1mTZSBnSCAVDJT</t>
  </si>
  <si>
    <t>https://twitter.com/realDonaldTrump/status/701943239054532608</t>
  </si>
  <si>
    <t>Great poll! Thank you North Carolina! # VoteTrumpNC on 3/15! Trump 36% Cruz 18% Rubio 18% Carson 10% Kasich 7% Via @ SurveyUSA</t>
  </si>
  <si>
    <t>https://twitter.com/realDonaldTrump/status/701944029315923968</t>
  </si>
  <si>
    <t>Thank you Michigan! # VoteTrumpMI Trump 35% Kasich 17% Cruz 12% Rubio 12% Carson 9% Via: ARG</t>
  </si>
  <si>
    <t>https://twitter.com/realDonaldTrump/status/701945579333513216</t>
  </si>
  <si>
    <t>Thank you Vermont! # VoteTrumpVThttp://bit.ly/1T2JKMfDSCAVDJT</t>
  </si>
  <si>
    <t>https://twitter.com/realDonaldTrump/status/701954385404760064</t>
  </si>
  <si>
    <t>Great Town Hall tonight at 10:00 P.M. (Eastern) conducted by @ seanhannity on @ FoxNews</t>
  </si>
  <si>
    <t>https://twitter.com/realDonaldTrump/status/701956476571512832</t>
  </si>
  <si>
    <t>A big fat hit job on @ oreillyfactor tonight. A total waste of time to watch, boring and biased. @ brithume said I would never run, a dope!</t>
  </si>
  <si>
    <t>https://twitter.com/realDonaldTrump/status/701957484328583168</t>
  </si>
  <si>
    <t>Ted Cruz said on @ oreillyfactor that illegals sent out of country by my administration would come right back as citizens. Another lie-crazy!</t>
  </si>
  <si>
    <t>https://twitter.com/realDonaldTrump/status/701977550315098113</t>
  </si>
  <si>
    <t>Join me live- now in Las Vegas, Nevada! We will MAKE AMERICA SAFE &amp; GREAT AGAIN! # VoteTrumpNV # NevadaCaucus http://rsbn.tv/live-stream-donald-trump-holds-rally-in-las-vegas-nv-2-22-16/ ‚Ä¶</t>
  </si>
  <si>
    <t>https://twitter.com/realDonaldTrump/status/701999802033111040</t>
  </si>
  <si>
    <t>THANK YOU LAS VEGAS, NEVADA! # NevadaCaucus # VoteTrumpNV https://www.facebook.com/DonaldTrump/posts/10156676695120725:0 ‚Ä¶pic.twitter.com/scdxT24Dye</t>
  </si>
  <si>
    <t>https://twitter.com/realDonaldTrump/status/702140146343280640</t>
  </si>
  <si>
    <t>Ted Cruz only talks tough on immigration now because he did so badly in S.C. He is in favor of amnesty and weak on illegal immigration.</t>
  </si>
  <si>
    <t>https://twitter.com/realDonaldTrump/status/702141081027104769</t>
  </si>
  <si>
    <t>Wow was Ted Cruz disloyal to his very capable director of communication. He used him as a scape goat-fired like a dog! Ted panicked.</t>
  </si>
  <si>
    <t>https://twitter.com/realDonaldTrump/status/702147760926011393</t>
  </si>
  <si>
    <t>Ted Cruz does not have the right "temperment" to be President. Look at the way he totally panicked in firing his director of comm. BAD!</t>
  </si>
  <si>
    <t>https://twitter.com/realDonaldTrump/status/702149896325890048</t>
  </si>
  <si>
    <t>Ted Cruz lifts the Bible high into the air and then lies like a dog-over and over again! The Evangelicals in S.C. figured him out &amp; said no!</t>
  </si>
  <si>
    <t>https://twitter.com/realDonaldTrump/status/702155147695284224</t>
  </si>
  <si>
    <t>" @ Vogelsong1: @ EdRollins gets it. Was just on @ FoxNews explaining how Trump wins the general election." Thank you Ed!</t>
  </si>
  <si>
    <t>https://twitter.com/realDonaldTrump/status/702155553485619200</t>
  </si>
  <si>
    <t>" @ jojo2foxy: TRUMP IS UNSTOPPABLE....HE IS WHAT COMMON SENSE AMERICANS WANT WHETHER REPUBLICAN, INDEPENDENT OR A REAGAN DEMOCRAT.</t>
  </si>
  <si>
    <t>https://twitter.com/realDonaldTrump/status/702157754283130884</t>
  </si>
  <si>
    <t>I am growing the Republican Party tremendously - just look at the numbers, way up! Democrats numbers are significantly down from years past.</t>
  </si>
  <si>
    <t>https://twitter.com/realDonaldTrump/status/702158475091021828</t>
  </si>
  <si>
    <t>" @ StevenMeyers11: @ Vogelsong1 @ EdRollins @ FoxNews Ed Rollins is the only one of those people that understands process &amp; gets it right"</t>
  </si>
  <si>
    <t>https://twitter.com/realDonaldTrump/status/702172591813857280</t>
  </si>
  <si>
    <t>Join us in Sparks, Nevada today! # NevadaCaucus # VoteTrumpNVhttps://www.eventbrite.com/e/donald-j-trump-in-sparks-nv-tickets-21643760069 ‚Ä¶</t>
  </si>
  <si>
    <t>https://twitter.com/realDonaldTrump/status/702178985430503424</t>
  </si>
  <si>
    <t>Unlike the other Republican candidates, I will be in Nevada all day and night - I won't be fleeing, in and out. I love &amp; invest in Nevada!</t>
  </si>
  <si>
    <t>https://twitter.com/realDonaldTrump/status/702180291448680448</t>
  </si>
  <si>
    <t>Wow, great Ohio poll. Shows me leading by 5 points, beating K!</t>
  </si>
  <si>
    <t>https://twitter.com/realDonaldTrump/status/702194423048699905</t>
  </si>
  <si>
    <t>Great. Just reported on @ FoxNews that many people who supported @ JebBush are now supporting me. I knew that would happen, pundits didn't!</t>
  </si>
  <si>
    <t>https://twitter.com/realDonaldTrump/status/702268900562448384</t>
  </si>
  <si>
    <t>Club for Growth is the group that came to my office seeking $1 million dollars. I told them no and now they are doing negative ads.</t>
  </si>
  <si>
    <t>https://twitter.com/realDonaldTrump/status/702270277560852480</t>
  </si>
  <si>
    <t>Thank you Sparks, Nevada! # VoteTrumpNV # NevadaCaucus Finder: https://www.donaldjtrump.com/nevada/caucus-finder/ ‚Ä¶ https://www.facebook.com/DonaldTrump/posts/10156679258630725:0 ‚Ä¶pic.twitter.com/sO5h9LmIMg</t>
  </si>
  <si>
    <t>https://twitter.com/realDonaldTrump/status/702308297886400513</t>
  </si>
  <si>
    <t>My wife Melania will be on @ Morning_Joe tomorrow morning at 8:00. Interviewed by @ morningmika - Enjoy!</t>
  </si>
  <si>
    <t>https://twitter.com/realDonaldTrump/status/702310109100126208</t>
  </si>
  <si>
    <t>GO VOTE FROM NOW TO 8:30 P.M. NEVADA. I WILL BE AT VARIOUS CAUCUS SITES. MAKE AMERICA GREAT AGAIN!</t>
  </si>
  <si>
    <t>https://twitter.com/realDonaldTrump/status/702311041762332672</t>
  </si>
  <si>
    <t>Exclusive interview w/ my wife @ MELANIATRUMP- tomorrow morning @8amE on @ Morning_Joe w/ @ morningmika @ MSNBC. Enjoy!pic.twitter.com/FQSEKWxnwj</t>
  </si>
  <si>
    <t>@ @8amE @ @ @</t>
  </si>
  <si>
    <t>https://twitter.com/realDonaldTrump/status/702312059690622976</t>
  </si>
  <si>
    <t>Make sure you get on the Trump line and are not mislead by the Cruz people. They are bad! BE CAREFUL.</t>
  </si>
  <si>
    <t>https://twitter.com/realDonaldTrump/status/702367612232142848</t>
  </si>
  <si>
    <t>THANK YOU NEVADA! WE WILL MAKE AMERICA SAFE &amp; GREAT AGAIN! https://www.facebook.com/DonaldTrump/posts/10156680424255725:0 ‚Ä¶pic.twitter.com/zVvyVCIaD4</t>
  </si>
  <si>
    <t>https://twitter.com/realDonaldTrump/status/702378896621236224</t>
  </si>
  <si>
    <t>THANK YOU NEVADA! # Trump2016 # MakeAmericaGreatAgain @ Snapchat! Username: realdonaldtrump https://www.snapchat.com/add/realdonaldtrump ‚Ä¶pic.twitter.com/uVBGpXzICo</t>
  </si>
  <si>
    <t>https://twitter.com/realDonaldTrump/status/702484363695370241</t>
  </si>
  <si>
    <t>Melania will be interviewed by @ morningmika on @ Morning_Joe now (8:30 A.M.). ENJOY!</t>
  </si>
  <si>
    <t>https://twitter.com/realDonaldTrump/status/702519153446400000</t>
  </si>
  <si>
    <t>@ MELANIATRUMP did great on television this morning. Poised, smart and strong, with a big heart - so much to offer. We are all proud of you!</t>
  </si>
  <si>
    <t>https://twitter.com/realDonaldTrump/status/702525836948336641</t>
  </si>
  <si>
    <t>Big defeat last night in Nevada for Ted Cruz and Marco Rubio. @ KarlRove on @ FoxNews is working hard to belittle my victory. Rove is sick!</t>
  </si>
  <si>
    <t>https://twitter.com/realDonaldTrump/status/702526610646429696</t>
  </si>
  <si>
    <t>. @ USATODAY Poll and @ QuinnipiacPoll say that I beat both Hillary and Bernie, and I havn't even started on them yet!</t>
  </si>
  <si>
    <t>https://twitter.com/realDonaldTrump/status/702539414224936960</t>
  </si>
  <si>
    <t>I am self funding my campaign &amp; don't owe anybody anything! I only owe it to the American people! # Trump2016 Watch: https://www.facebook.com/DonaldTrump/videos/10156681405075725/ ‚Ä¶</t>
  </si>
  <si>
    <t>https://twitter.com/realDonaldTrump/status/702542084776001537</t>
  </si>
  <si>
    <t>I am in Virginia @ RegentU Presidential forum with Dr. Pat Robertson- beginning now! Watch here: http://www1.cbn.com/cbnnews ‚Äì bei Regent University</t>
  </si>
  <si>
    <t>https://twitter.com/realDonaldTrump/status/702560558269202433</t>
  </si>
  <si>
    <t>In all of television- the only one who said anything bad about last nights landslide victory-- was dopey @ KarlRove. He should be fired!</t>
  </si>
  <si>
    <t>https://twitter.com/realDonaldTrump/status/702561529447763968</t>
  </si>
  <si>
    <t>MAKE AMERICA GREAT AGAIN!pic.twitter.com/IVSR0hmh5g</t>
  </si>
  <si>
    <t>https://twitter.com/realDonaldTrump/status/702608081314816000</t>
  </si>
  <si>
    <t>The polls show that I picked up many Jeb Bush supporters. That is how I got to 46%. When others drop out, I will pick up more. Sad but true</t>
  </si>
  <si>
    <t>https://twitter.com/realDonaldTrump/status/702632410341576704</t>
  </si>
  <si>
    <t>Mitt Romney,who totally blew an election that should have been won and whose tax returns made him look like a fool, is now playing tough guy</t>
  </si>
  <si>
    <t>https://twitter.com/realDonaldTrump/status/702632760368885761</t>
  </si>
  <si>
    <t>" @ Ward_II: Oh great @ MittRomney is doing a @ SenatorReid on @ realDonaldTrump like losing the presidency wasn't enough # Trump2016" He's a fool</t>
  </si>
  <si>
    <t>https://twitter.com/realDonaldTrump/status/702635699594469377</t>
  </si>
  <si>
    <t>When Mitt Romney asked me for my endorsement last time around, he was so awkward and goofy that we all should have known he could not win!</t>
  </si>
  <si>
    <t>https://twitter.com/realDonaldTrump/status/702640425623003136</t>
  </si>
  <si>
    <t>Why would Texans vote for "liar" Ted Cruz when he was born in Canada, lived there for 4 years-and remained a Canadian citizen until recently</t>
  </si>
  <si>
    <t>https://twitter.com/realDonaldTrump/status/702641468398292994</t>
  </si>
  <si>
    <t>When Ted Cruz quits the race and the field begins to clear, I will get most of his votes - no problem!</t>
  </si>
  <si>
    <t>https://twitter.com/realDonaldTrump/status/702661309532409861</t>
  </si>
  <si>
    <t>. @ RepChrisCollins Chris, thank you so much for your wonderful endorsement. I will not let you down! @ CNN</t>
  </si>
  <si>
    <t>https://twitter.com/realDonaldTrump/status/702662052079390721</t>
  </si>
  <si>
    <t>" @ ddpick18: @ realDonaldTrump This Texan will be voting Trump March 1st. Cruz is a fake Texan!"</t>
  </si>
  <si>
    <t>https://twitter.com/realDonaldTrump/status/702668337671708677</t>
  </si>
  <si>
    <t>" @ GriceCindy: That's why we are angry. The Republican Establishment will not support you. You are who the American people want!"</t>
  </si>
  <si>
    <t>https://twitter.com/realDonaldTrump/status/702671227048075264</t>
  </si>
  <si>
    <t>Texas, Georgia &amp; many more VOTE EARLY! This is a movement! # Trump2016 VOTE VIDEO: https://www.facebook.com/DonaldTrump/videos/10156683134825725/ ‚Ä¶pic.twitter.com/o93j0A0BIR</t>
  </si>
  <si>
    <t>https://twitter.com/realDonaldTrump/status/702679486496706564</t>
  </si>
  <si>
    <t>Ted Cruz is lying again. Polls are showing that I do beat Hillary Clinton head to head. Check out http://U.S.A.Today Poll snd Q Poll.</t>
  </si>
  <si>
    <t>https://twitter.com/realDonaldTrump/status/702679818194841600</t>
  </si>
  <si>
    <t>" @ ahernandez85a: @ realdonaldtrump Mr Tough Guy Romney should be backing Trump like Trump backed him last time # NoLoyalty"</t>
  </si>
  <si>
    <t>https://twitter.com/realDonaldTrump/status/702680136513155072</t>
  </si>
  <si>
    <t>" @ HosierN: @ foxnewspolitics A vote for @ tedcruz or @ marcorubio is a vote for corruption, special interests and lobbyists. Trump for POTUS!</t>
  </si>
  <si>
    <t>https://twitter.com/realDonaldTrump/status/702680558057422849</t>
  </si>
  <si>
    <t>" @ Ausbiz: @ realDonaldTrump Trump is so impressive and no other politician has his passion &amp; energy to # MakeAmericaGreatAgain</t>
  </si>
  <si>
    <t>https://twitter.com/realDonaldTrump/status/702680874752540672</t>
  </si>
  <si>
    <t>" @ Stevekwebb: @ realDonaldTrump Love it! @ tedcruz is done. We need someone who is proven. @ realDonaldTrump will make America Great Again"</t>
  </si>
  <si>
    <t>https://twitter.com/realDonaldTrump/status/702685373420474369</t>
  </si>
  <si>
    <t>" @ conservativevin: @ ahernandez85a Romney should have been a tough guy with Obama. He cowered and lost. BADLY! He's not relevant!"</t>
  </si>
  <si>
    <t>https://twitter.com/realDonaldTrump/status/702687277189873664</t>
  </si>
  <si>
    <t>" @ classyexplorer: @ ahernandez85a Romney is a pawn of the Establishment and has no individual thought process. He is jealous of Trump!"</t>
  </si>
  <si>
    <t>https://twitter.com/realDonaldTrump/status/702698194115944448</t>
  </si>
  <si>
    <t>" @ ChatteringTeef: @ BornToBeGOP @ realDonaldTrump @ MittRomney hates to see Trump's success when he was so pathetic</t>
  </si>
  <si>
    <t>https://twitter.com/realDonaldTrump/status/702706412980453380</t>
  </si>
  <si>
    <t>Great new poll. Thank you Texas! # VoteTrump # MakeAmericaGreatAgainhttps://twitter.com/wfaachannel8/status/702663084154888193 ‚Ä¶</t>
  </si>
  <si>
    <t>https://twitter.com/realDonaldTrump/status/702833969537142788</t>
  </si>
  <si>
    <t>Mitt Romney, who was one of the dumbest and worst candidates in the history of Republican politics, is now pushing me on tax returns. Dope!</t>
  </si>
  <si>
    <t>https://twitter.com/realDonaldTrump/status/702887030892658688</t>
  </si>
  <si>
    <t>Why doesn‚Äôt @ MittRomney just endorse @ marcorubio already. Should have done it before NH or Nevada where he had a little sway. Too late now!</t>
  </si>
  <si>
    <t>https://twitter.com/realDonaldTrump/status/702891487776866306</t>
  </si>
  <si>
    <t>Just for your info, tax returns have 0 to do w/ someone‚Äôs net worth. I have already filed my financial statements w/ FEC. They are great!</t>
  </si>
  <si>
    <t>https://twitter.com/realDonaldTrump/status/702894623761498112</t>
  </si>
  <si>
    <t>Signing a recent tax return- isn't this ridiculous?pic.twitter.com/UdwqF4iZIZ</t>
  </si>
  <si>
    <t>https://twitter.com/realDonaldTrump/status/702896239520645121</t>
  </si>
  <si>
    <t>LETS MAKE AMERICA GREAT AGAIN! Schedule &amp; tickets: http://www.donaldjtrump.com/schedule pic.twitter.com/GUQo1TMsMo</t>
  </si>
  <si>
    <t>https://twitter.com/realDonaldTrump/status/702897056181055493</t>
  </si>
  <si>
    <t>I'm going to do what @ MittRomney was totally unable to do- WIN!</t>
  </si>
  <si>
    <t>https://twitter.com/realDonaldTrump/status/702911293813080065</t>
  </si>
  <si>
    <t>Join me in Oklahoma tomorrow night! # MakeYoutubeGreatAgain # Trump2016https://www.eventbrite.com/e/donald-j-trump-in-oklahoma-city-tickets-22063276855 ‚Ä¶</t>
  </si>
  <si>
    <t>https://twitter.com/realDonaldTrump/status/702913398154125312</t>
  </si>
  <si>
    <t>Thank you Illinois! # Trump2016pic.twitter.com/Ol0u2Krkwc</t>
  </si>
  <si>
    <t>https://twitter.com/realDonaldTrump/status/702930575083106304</t>
  </si>
  <si>
    <t>Early on Ted Cruz said that if he didn't win South Carolina, it's over. He didn't win- and lost to me in a landslide!</t>
  </si>
  <si>
    <t>https://twitter.com/realDonaldTrump/status/702953023736250369</t>
  </si>
  <si>
    <t>FMR PRES of Mexico, Vicente Fox horribly used the F word when discussing the wall. He must apologize! If I did that there would be a uproar!</t>
  </si>
  <si>
    <t>https://twitter.com/realDonaldTrump/status/702980499388669953</t>
  </si>
  <si>
    <t>THANK YOU! # MakeAmericaGreatAgain # Trump2016 https://www.facebook.com/DonaldTrump/posts/10156687171790725:0 ‚Ä¶pic.twitter.com/0JCjfbcpJZ</t>
  </si>
  <si>
    <t>https://twitter.com/realDonaldTrump/status/703092155577831424</t>
  </si>
  <si>
    <t>Failed presidential candidate @ MittRomney was made to look like a fool by Senator Harry Reid &amp; didn't release his tax returns until 9/21/12.</t>
  </si>
  <si>
    <t>https://twitter.com/realDonaldTrump/status/703095453496188929</t>
  </si>
  <si>
    <t>Thank you! WE WILL MAKE AMERICA GREAT AGAIN! # Trump2016pic.twitter.com/aht7wYVIUg</t>
  </si>
  <si>
    <t>https://twitter.com/realDonaldTrump/status/703099408271822849</t>
  </si>
  <si>
    <t># MakeAmericaGreatAgain!https://twitter.com/markhalperin/status/703082293091569664 ‚Ä¶</t>
  </si>
  <si>
    <t>https://twitter.com/realDonaldTrump/status/703109705900535808</t>
  </si>
  <si>
    <t>Thank you! # GOPDebate Polls # MakeAmericaGreatAgainpic.twitter.com/At5vOiLCSy</t>
  </si>
  <si>
    <t>https://twitter.com/realDonaldTrump/status/703110347356409856</t>
  </si>
  <si>
    <t># MakeAmericaGreatAgain # Trump2016pic.twitter.com/FvIUXMkrjj</t>
  </si>
  <si>
    <t>https://twitter.com/realDonaldTrump/status/703110934869336065</t>
  </si>
  <si>
    <t>All the online polls have me winning the debate. I really enjoyed the evening. Not easy, but good.http://thehill.com/blogs/ballot-box/presidential-races/270873-trump-leads-post-debate-online-polls ‚Ä¶</t>
  </si>
  <si>
    <t>https://twitter.com/realDonaldTrump/status/703111149764489216</t>
  </si>
  <si>
    <t>Big day in Texas tomorrow! Having a rally in Fort Worth. Tremendous crowd. Will be exciting! # Trump2016https://www.eventbrite.com/e/donald-j-trump-in-fort-worth-tx-tickets-22060100354 ‚Ä¶</t>
  </si>
  <si>
    <t>https://twitter.com/realDonaldTrump/status/703120811918385153</t>
  </si>
  <si>
    <t>" @ morg25016893: @ eventbrite Also, all the things Rubio&amp;Cruz were using for hits, just petty. Trump, clearly the only one w/all the skills."</t>
  </si>
  <si>
    <t>https://twitter.com/realDonaldTrump/status/703121060430901248</t>
  </si>
  <si>
    <t>"@Indies4Trump: Vote Early in the # LoneStarState # SuperTuesday @ realDonaldTrump will # MakeAmericaGreatAgain http://fb.me/94mfDU7t8 "</t>
  </si>
  <si>
    <t>https://twitter.com/realDonaldTrump/status/703121943944237056</t>
  </si>
  <si>
    <t>"@Slytle24: @ davidaxelrod @ realDonaldTrump @ CNN he won almost all polls and Mark Halperin gave him an A-</t>
  </si>
  <si>
    <t>@Slytle24 @ @ @</t>
  </si>
  <si>
    <t>https://twitter.com/realDonaldTrump/status/703194213752528896</t>
  </si>
  <si>
    <t>" @ restorereality: Tonight you proved to America you are the real deal. You took fire from all sides, stayed composed, returned fire and WON!</t>
  </si>
  <si>
    <t>https://twitter.com/realDonaldTrump/status/703194690498088961</t>
  </si>
  <si>
    <t>" @ SkylerDeckard: @ realDonaldTrump "that's because you've never hired anyone to do work before" favorite line from tonights debate."</t>
  </si>
  <si>
    <t>https://twitter.com/realDonaldTrump/status/703195045151682560</t>
  </si>
  <si>
    <t>" @ tdltdltdltdl: Marco Cruz and Ted Rubio (easy to get the two politicians confused) looked like desperate, panicked DC insiders tonight"</t>
  </si>
  <si>
    <t>https://twitter.com/realDonaldTrump/status/703195229181100032</t>
  </si>
  <si>
    <t>"@donell27743094: @ realDonaldTrump trump won the debate. Disgusting Rubio said "peed" - is he still in junior high school."</t>
  </si>
  <si>
    <t>@donell27743094 @</t>
  </si>
  <si>
    <t>https://twitter.com/realDonaldTrump/status/703195301780172800</t>
  </si>
  <si>
    <t>" @ MJP1370: @ realDonaldTrump Cruz talks about Hillary all the time because he knows he can't beat you ! Trump will win Texas !"</t>
  </si>
  <si>
    <t>https://twitter.com/realDonaldTrump/status/703195408747491328</t>
  </si>
  <si>
    <t>"@WaltSeher: @ realDonaldTrump @ morg25016893 @ eventbrite yup 200 Polish immigrants were hired by his contractor not Trump"</t>
  </si>
  <si>
    <t>@WaltSeher @ @ @</t>
  </si>
  <si>
    <t>https://twitter.com/realDonaldTrump/status/703217073724399616</t>
  </si>
  <si>
    <t>I will be making a speech at 12:00 in Fort Worth, Texas. Really big crowd expected. Will be talking about the debate last night-plus, plus!</t>
  </si>
  <si>
    <t>https://twitter.com/realDonaldTrump/status/703218582310641667</t>
  </si>
  <si>
    <t>Have a good chance to win Texas on Tuesday. Cruz is a nasty guy, not one Senate endorsement and, despite talk, gets nothing done. Loser!</t>
  </si>
  <si>
    <t>https://twitter.com/realDonaldTrump/status/703230455546404864</t>
  </si>
  <si>
    <t>Why would the people of Florida vote for Marco Rubio when he defrauded them by agreeing to represent them as their Senator and then quit!</t>
  </si>
  <si>
    <t>https://twitter.com/realDonaldTrump/status/703250152744550400</t>
  </si>
  <si>
    <t>Will be at Fort Worth (Texas) Convention Center at 11:30 A.M. Big crowd - get there early! Big announcement to be made!</t>
  </si>
  <si>
    <t>https://twitter.com/realDonaldTrump/status/703251956198875138</t>
  </si>
  <si>
    <t>Lying Ted Cruz and lightweight choker Marco Rubio teamed up last night in a last ditch effort to stop our great movement. They failed!</t>
  </si>
  <si>
    <t>https://twitter.com/realDonaldTrump/status/703252241487036417</t>
  </si>
  <si>
    <t>Lightweight choker Marco Rubio looks like a little boy on stage. Not presidential material!</t>
  </si>
  <si>
    <t>https://twitter.com/realDonaldTrump/status/703252552641478656</t>
  </si>
  <si>
    <t>Wow, every poll said I won the debate last night. Great honor!</t>
  </si>
  <si>
    <t>https://twitter.com/realDonaldTrump/status/703257866820415488</t>
  </si>
  <si>
    <t>Lightweight Marco Rubio was working hard last night. The problem is, he is a choker, and once a choker, always a choker! Mr. Meltdown.</t>
  </si>
  <si>
    <t>https://twitter.com/realDonaldTrump/status/703321647701307392</t>
  </si>
  <si>
    <t>They don't like Rubio in Florida- he left them high &amp; dry. Doesn't even show up for votes!</t>
  </si>
  <si>
    <t>https://twitter.com/realDonaldTrump/status/703325481265815553</t>
  </si>
  <si>
    <t>Thank you for your support &amp; friendship- Governor @ ChrisChristie! # MakeAmericaGreatAgain # Trump2016pic.twitter.com/jVI6Q6JH18</t>
  </si>
  <si>
    <t>https://twitter.com/realDonaldTrump/status/703326546686115840</t>
  </si>
  <si>
    <t>Never let them see you sweat!pic.twitter.com/qygVFf6JFF</t>
  </si>
  <si>
    <t>https://twitter.com/realDonaldTrump/status/703332298821775360</t>
  </si>
  <si>
    <t>Thank you Texas! 10,000 amazing supporters! # Trump2016 # MakeAmericaGreatAgainpic.twitter.com/T2cBdktPbp</t>
  </si>
  <si>
    <t>https://twitter.com/realDonaldTrump/status/703401239266996225</t>
  </si>
  <si>
    <t>What I would do on my first day in office. # MakeAmericaGreatAgain Watch: https://www.facebook.com/DonaldTrump/videos/10156689716915725/ ‚Ä¶pic.twitter.com/SzdZzYOnDG</t>
  </si>
  <si>
    <t>https://twitter.com/realDonaldTrump/status/703416483653652481</t>
  </si>
  <si>
    <t>" @ donnieboysmith: @ realDonaldTrump in contrast to Rubio and Cruz you look like a giant. They look terribly weak" Thank you!</t>
  </si>
  <si>
    <t>https://twitter.com/realDonaldTrump/status/703442830211964928</t>
  </si>
  <si>
    <t>" @ itsblakec: @ realDonaldTrump Trump is a genius. Rubio and Cruz are not. I want a brilliant mind to run this country."</t>
  </si>
  <si>
    <t>https://twitter.com/realDonaldTrump/status/703444081251254272</t>
  </si>
  <si>
    <t>" @ JerryJrFalwell: A majority of evangelicals believe @ realDonaldTrump is best equipped to save the country. # Greta"</t>
  </si>
  <si>
    <t>https://twitter.com/realDonaldTrump/status/703446072216014848</t>
  </si>
  <si>
    <t>Thank you Pastor Robert Jeffress! # MakeAmericaGreatAgain # Trump2016pic.twitter.com/ndKu8m8RY2</t>
  </si>
  <si>
    <t>https://twitter.com/realDonaldTrump/status/703562075616849920</t>
  </si>
  <si>
    <t>" @ SassyPantsjj: Michigan GOP poll 2/24/2016 Trump 35.5 Rubio 15.0 Cruz 14.3 Kasich 12.8 Carson 8.3 @ realDonaldTrump" Wow!</t>
  </si>
  <si>
    <t>https://twitter.com/realDonaldTrump/status/703567344212160512</t>
  </si>
  <si>
    <t>I will be on @ foxandfriends at 8:30 A.M. Will be talking about lightweight Marco Rubio and lying Ted Cruz!</t>
  </si>
  <si>
    <t>https://twitter.com/realDonaldTrump/status/703596766801756162</t>
  </si>
  <si>
    <t>" @ NeilTurner_: @ realDonaldTrump There's only one real candidate, and it's you! Donors control the other candidates! # VoteTrump" Thank you.</t>
  </si>
  <si>
    <t>https://twitter.com/realDonaldTrump/status/703598661419167744</t>
  </si>
  <si>
    <t>I unfairly get audited by the I.R.S. almost every single year. I have rich friends who never get audited. I wonder why?</t>
  </si>
  <si>
    <t>https://twitter.com/realDonaldTrump/status/703600613897023488</t>
  </si>
  <si>
    <t>Tax experts throughout the media agree that no sane person would give their tax returns during an audit. After the audit, no problem!</t>
  </si>
  <si>
    <t>https://twitter.com/realDonaldTrump/status/703601762876305409</t>
  </si>
  <si>
    <t>I am self-funding my campaign and am therefore not controlled by the lobbyists and special interests like lightweight Rubio or Ted Cruz!</t>
  </si>
  <si>
    <t>https://twitter.com/realDonaldTrump/status/703607992424345602</t>
  </si>
  <si>
    <t>Fun to watch the Democrats working so hard to win the great State of South Carolina when I just won the Republican version - amazing people!</t>
  </si>
  <si>
    <t>https://twitter.com/realDonaldTrump/status/703611696233852929</t>
  </si>
  <si>
    <t>I only wish my wonderful father, Fred, gave me $200 million to start my business like lightweight Rubio says. He didn't - total fabrication!</t>
  </si>
  <si>
    <t>https://twitter.com/realDonaldTrump/status/703612722991075328</t>
  </si>
  <si>
    <t>I started my business with very little and built it into a great company, with some of the best real estate assets in the World. Amazing!</t>
  </si>
  <si>
    <t>https://twitter.com/realDonaldTrump/status/703628555658264576</t>
  </si>
  <si>
    <t>. # RogerStone was just banned by @ CNN - their loss! Tough, loyal guy.</t>
  </si>
  <si>
    <t>https://twitter.com/realDonaldTrump/status/703691273455034369</t>
  </si>
  <si>
    <t>Just watched lightweight Marco Rubio lying to a small crowd about my past record. He is not as smart as Cruz, and may be an even bigger liar</t>
  </si>
  <si>
    <t>https://twitter.com/realDonaldTrump/status/703711236865720320</t>
  </si>
  <si>
    <t>It was an honor to be the Grand Marshall- in the Salute to Israel Parade back in 2004.pic.twitter.com/G7G6HFP0Dh</t>
  </si>
  <si>
    <t>https://twitter.com/realDonaldTrump/status/703715567765737472</t>
  </si>
  <si>
    <t>Incredibly proud of my son @ EricTrump &amp; his efforts on behalf of @ StJude in Memphis, TN. https://www.facebook.com/DonaldTrump/videos/10156691124655725/ ‚Ä¶pic.twitter.com/ZgxukBnQ3k</t>
  </si>
  <si>
    <t>https://twitter.com/realDonaldTrump/status/703764924288409600</t>
  </si>
  <si>
    <t>THANK YOU Arkansas! Get out &amp; # VoteTrump on Tuesday. We will MAKE AMERICA SAFE &amp; GREAT AGAIN!pic.twitter.com/evoiSpn8PX</t>
  </si>
  <si>
    <t>https://twitter.com/realDonaldTrump/status/703777173296046080</t>
  </si>
  <si>
    <t>We need to fix our broken education system! # StopCommonCore # MakeAmericaGreatAgain Video: https://www.facebook.com/DonaldTrump/videos/10156692264830725/ ‚Ä¶pic.twitter.com/S8gQ6cibhC</t>
  </si>
  <si>
    <t>https://twitter.com/realDonaldTrump/status/703888318245773312</t>
  </si>
  <si>
    <t>" @ RonnieMemo: DonaldTrump is a leader. He is a successful person that, like me, isn‚Äôt afraid to tell it like it is." Governor @ ChrisChristie</t>
  </si>
  <si>
    <t>https://twitter.com/realDonaldTrump/status/703894673086095362</t>
  </si>
  <si>
    <t>"@tiarardis: @ FoxNews @ realDonaldTrump @ JudgeJeanine GO TRUMP"</t>
  </si>
  <si>
    <t>@tiarardis @ @ @</t>
  </si>
  <si>
    <t>https://twitter.com/realDonaldTrump/status/703895967439970306</t>
  </si>
  <si>
    <t>" @ sprivitor @ realDonaldTrump Marco 'Amnesty' Rubio is the front man of Amnesty. http://www.nytimes.com/2016/02/28/us/politics/marco-rubio-pushed-for-immigration-reform-with-conservative-media.html?_r=0 ‚Ä¶ # AlwaysTrump # Trump2016 # TrumpTrain</t>
  </si>
  <si>
    <t>https://twitter.com/realDonaldTrump/status/703896353416617984</t>
  </si>
  <si>
    <t>" @ fairess369: It is a sad commentary little boy Marco Rubio can't win in his home state. Floridians despise him as a opportunist phony."</t>
  </si>
  <si>
    <t>https://twitter.com/realDonaldTrump/status/703896507465015296</t>
  </si>
  <si>
    <t>"@JimmyTheSaint09: @ realDonaldTrump @ RonnieMemo @ ChrisChristie anything is better than @ marcorubio"</t>
  </si>
  <si>
    <t>@JimmyTheSaint09 @ @ @ @</t>
  </si>
  <si>
    <t>https://twitter.com/realDonaldTrump/status/703900742961270784</t>
  </si>
  <si>
    <t>" @ ilduce2016: ‚ÄúIt is better to live one day as a lion than 100 years as a sheep.‚Äù ‚Äì @ realDonaldTrump # MakeAmericaGreatAgain"</t>
  </si>
  <si>
    <t>https://twitter.com/realDonaldTrump/status/703901249691901953</t>
  </si>
  <si>
    <t>" @ CharlesHodgson1: A lot more water after this bombshell, Rubio. You are an enemy of America. @ realDonaldTrump https://t.co/TnEnxt5NTDG"</t>
  </si>
  <si>
    <t>https://twitter.com/realDonaldTrump/status/703904675289042945</t>
  </si>
  <si>
    <t>While I hear the Koch brothers are in big financial trouble (oil), word is they have chosen little Marco Rubio, the lightweight from Florida</t>
  </si>
  <si>
    <t>https://twitter.com/realDonaldTrump/status/703915198864887810</t>
  </si>
  <si>
    <t>The Republican Establishment has been pushing for lightweight Senator Marco Rubio to say anything to "hit" Trump.I signed the pledge-careful</t>
  </si>
  <si>
    <t>https://twitter.com/realDonaldTrump/status/703917643930210304</t>
  </si>
  <si>
    <t>While Hillary and I both won South Carolina by big margins, Repubs got far more votes with a massive increase from past cycles.GROWING PARTY</t>
  </si>
  <si>
    <t>https://twitter.com/realDonaldTrump/status/703923471391264768</t>
  </si>
  <si>
    <t>I am the only Republican who will get large numbers of Dems and Indies (crossover). I will also get states that no other Republican can get.</t>
  </si>
  <si>
    <t>https://twitter.com/realDonaldTrump/status/703927132339216384</t>
  </si>
  <si>
    <t>Making a big speech in Alabama today. So many people we had to move to a football stadium! Come and join us!</t>
  </si>
  <si>
    <t>https://twitter.com/realDonaldTrump/status/703974892237135873</t>
  </si>
  <si>
    <t>Little Marco Rubio, the lightweight no show Senator from Florida, is set to be the "puppet" of the special interest Koch brothers. WATCH!</t>
  </si>
  <si>
    <t>https://twitter.com/realDonaldTrump/status/703976101073309697</t>
  </si>
  <si>
    <t># MakeAmericaGreatAgain # Trump2016https://www.eventbrite.com/e/donald-j-trump-in-columbus-oh-tickets-22295028029 ‚Ä¶</t>
  </si>
  <si>
    <t>https://twitter.com/realDonaldTrump/status/703984812105793536</t>
  </si>
  <si>
    <t>Why would the people of Texas support Ted Cruz when he has accomplished absolutely nothing for them. He is another all talk, no action pol!</t>
  </si>
  <si>
    <t>https://twitter.com/realDonaldTrump/status/703996959544250373</t>
  </si>
  <si>
    <t>As I stated at the press conference on Friday regarding David Duke- I disavow.pic.twitter.com/OIXFKPUlz2</t>
  </si>
  <si>
    <t>https://twitter.com/realDonaldTrump/status/704000092840325120</t>
  </si>
  <si>
    <t>Mitt Romney didn't show his tax return until SEPTEMBER 21, 2012, and then only after being humiliated by Harry R! A bad messenger for estab!</t>
  </si>
  <si>
    <t>https://twitter.com/realDonaldTrump/status/704000708236996608</t>
  </si>
  <si>
    <t>Little Marco Rubio, the lightweight no show Senator from Florida is just another Washington politician.pic.twitter.com/NsLrHrqjdx</t>
  </si>
  <si>
    <t>https://twitter.com/realDonaldTrump/status/704001490759725058</t>
  </si>
  <si>
    <t>Lightweight Senator Marco Rubio is polling very poorly in Florida. The people can't stand him for missing so many votes - poor work ethic!</t>
  </si>
  <si>
    <t>https://twitter.com/realDonaldTrump/status/704002523980558336</t>
  </si>
  <si>
    <t>"@EmaGabi23: Rubio was kicking back on his $80k boat he bought with lobbyist money and claimed it was from book sale profit lol"</t>
  </si>
  <si>
    <t>https://twitter.com/realDonaldTrump/status/704014599708876800</t>
  </si>
  <si>
    <t>Little Marco Rubio is just another Washington D.C. politician that is all talk and no action. # RobotRubiopic.twitter.com/HJWJeoZn4o</t>
  </si>
  <si>
    <t>https://twitter.com/realDonaldTrump/status/704019808363352069</t>
  </si>
  <si>
    <t>Little Marco Rubio gave amnesty to criminal aliens guilty of "sex offenses." DISGRACE!http://cis.org/vaughan/senate-bill-rewards-protects-lawbreakers-undermines-law-enforcement ‚Ä¶</t>
  </si>
  <si>
    <t>https://twitter.com/realDonaldTrump/status/704023054813433856</t>
  </si>
  <si>
    <t>Little Marco Rubio treated America's ICE officers "like absolute trash" in order to pass Obama's amnesty.http://www.breitbart.com/big-government/2016/02/19/eve-south-carolina-vote-nations-ice-officers-detail-marco-rubio-betrayed/ ‚Ä¶</t>
  </si>
  <si>
    <t>https://twitter.com/realDonaldTrump/status/704026393865265156</t>
  </si>
  <si>
    <t>Phylis Schlafly: 'Marco Rubio Betrayed Us All'http://mobile.wnd.com/2016/02/schlafly-unloads-on-rubio-he-betrayed-us-all/ ‚Ä¶</t>
  </si>
  <si>
    <t>https://twitter.com/realDonaldTrump/status/704062727082385409</t>
  </si>
  <si>
    <t>I will be making a big surprise announcement to the massive crowd assembled in Huntsville/Madison Alabama! Landing now! # Trump2016</t>
  </si>
  <si>
    <t>https://twitter.com/realDonaldTrump/status/704064261413273601</t>
  </si>
  <si>
    <t>Our law enforcement officers deserve our appreciation for the incredible job they do. Video: https://www.facebook.com/DonaldTrump/videos/10156696078600725/ ‚Ä¶pic.twitter.com/Z0XnapOu84</t>
  </si>
  <si>
    <t>https://twitter.com/realDonaldTrump/status/704100078743625729</t>
  </si>
  <si>
    <t>THANK YOU ALABAMA! 32,000 supporters tonight. Get out &amp; VOTE on Tuesday! WE WILL MAKE AMERICA GREAT AGAIN!pic.twitter.com/rOkldN7dat</t>
  </si>
  <si>
    <t>https://twitter.com/realDonaldTrump/status/704111284095225856</t>
  </si>
  <si>
    <t>Thank you @ SenatorSessions! # MakeAmericaGreatAgain # Trump2016 https://www.facebook.com/DonaldTrump/posts/10156699096370725:0 ‚Ä¶pic.twitter.com/UL6t60TTjP</t>
  </si>
  <si>
    <t>https://twitter.com/realDonaldTrump/status/704284013461180416</t>
  </si>
  <si>
    <t>My sons, Don and Eric, are on @ foxandfriends now 7:35. Great kids, enjoy!</t>
  </si>
  <si>
    <t>https://twitter.com/realDonaldTrump/status/704285794643668992</t>
  </si>
  <si>
    <t>Thank you America! Get out &amp; VOTE tomorrow! # Trump2016 # MakeAmericaGreatAgain https://www.facebook.com/DonaldTrump/posts/10156700735560725 ‚Ä¶pic.twitter.com/XKU8R5b8Lo</t>
  </si>
  <si>
    <t>https://twitter.com/realDonaldTrump/status/704312346706124800</t>
  </si>
  <si>
    <t>Join me in Columbus, Ohio tomorrow! # MakeAmericaGreatAgain # Trump2016https://www.eventbrite.com/e/donald-j-trump-in-columbus-oh-tickets-22295028029 ‚Ä¶</t>
  </si>
  <si>
    <t>https://twitter.com/realDonaldTrump/status/704324651384762368</t>
  </si>
  <si>
    <t>"Hillary could lose to Trump in Democratic New York" # MakeAmericaGreatAgain # Trump2016http://nypost.com/2016/02/28/hillary-could-lose-to-trump-in-democratic-new-york/ ‚Ä¶</t>
  </si>
  <si>
    <t>https://twitter.com/realDonaldTrump/status/704332561296855040</t>
  </si>
  <si>
    <t>I am self funding my campaign and only work for YOU, the American people! # Trump2016 Video: https://www.facebook.com/DonaldTrump/videos/10156699675010725/ ‚Ä¶pic.twitter.com/o0EB479uEF</t>
  </si>
  <si>
    <t>https://twitter.com/realDonaldTrump/status/704339457974132736</t>
  </si>
  <si>
    <t># Trump2016 # TrumpInstagram: https://instagram.com/p/BCYF4O6mhex/ pic.twitter.com/BpKZcISeKi</t>
  </si>
  <si>
    <t>https://twitter.com/realDonaldTrump/status/704342660933427201</t>
  </si>
  <si>
    <t>Governor Alejandro Garc√≠a Padilla said presidential hopeful Sen. Marco Rubio ‚Äúis no friend of Puerto Rico." http://cb.pr/garcia-padilla-rubio-is-no-friend-of-puerto-rico/ ‚Ä¶</t>
  </si>
  <si>
    <t>https://twitter.com/realDonaldTrump/status/704379918222696449</t>
  </si>
  <si>
    <t>My wife @ MELANIATRUMP will be joining @ andersoncooper @ AC360 tonight at 8pmE on @ CNN. Enjoy!pic.twitter.com/aTIXHgK32N</t>
  </si>
  <si>
    <t>https://twitter.com/realDonaldTrump/status/704392435829493764</t>
  </si>
  <si>
    <t>Thank you Virginia! 15,000 amazing supporters! Everyone get out and # VoteTrump tomorrow!pic.twitter.com/Zg0OhOdtkV</t>
  </si>
  <si>
    <t>https://twitter.com/realDonaldTrump/status/704438057202819072</t>
  </si>
  <si>
    <t>Trump University has a 98% approval rating. I could have settled but won't out of principle!</t>
  </si>
  <si>
    <t>https://twitter.com/realDonaldTrump/status/704440884029493248</t>
  </si>
  <si>
    <t>Phony Rubio commercial. I could have settled, but won't out of principle! See student surveys. https://www.donaldjtrump.com/press-releases/donald-j.-trump-demands-retraction-of-misleading-ads-produced-by-marco-rubi ‚Ä¶</t>
  </si>
  <si>
    <t>https://twitter.com/realDonaldTrump/status/704466049912143872</t>
  </si>
  <si>
    <t>Thank you Brian France, Bill Elliott, @ chaseelliott, @ DavidRagan, &amp; @ RyanJNewman! # NASCAR # Trump2016 # VoteTrumphttp://youtu.be/DtUoQiKIJ7E</t>
  </si>
  <si>
    <t>https://twitter.com/realDonaldTrump/status/704481336682266624</t>
  </si>
  <si>
    <t>Great news- Former Mayor of Dallas, Tom Leppert, has just endorsed me! Thank you! Tomorrow is a big day- VOTE! # VoteTrump # SuperTuesday</t>
  </si>
  <si>
    <t>https://twitter.com/realDonaldTrump/status/704482268765622272</t>
  </si>
  <si>
    <t>Thank you Georgia! 15,000 amazing supporters tonight! Everyone get out &amp; # VoteTrump tomorrow! # SuperTuesdaypic.twitter.com/jNA5YON6hA</t>
  </si>
  <si>
    <t>https://twitter.com/realDonaldTrump/status/704626119836901376</t>
  </si>
  <si>
    <t>Got the endorsement of Brian France and @ NASCAR yesterday in Georgia. Also, many of the sports great drivers. Thank you Nascar and Georgia!</t>
  </si>
  <si>
    <t>https://twitter.com/realDonaldTrump/status/704751393991737345</t>
  </si>
  <si>
    <t>The people of South Carolina are embarrassed by Nikki Haley!</t>
  </si>
  <si>
    <t>https://twitter.com/realDonaldTrump/status/704751567094812672</t>
  </si>
  <si>
    <t>Thank you Columbus, Ohio!pic.twitter.com/D0tok8j6jj</t>
  </si>
  <si>
    <t>https://twitter.com/realDonaldTrump/status/704756216157839360</t>
  </si>
  <si>
    <t>https://twitter.com/realDonaldTrump/status/704769025000263682</t>
  </si>
  <si>
    <t>Lets go America! Get out &amp; # VoteTrump! # Trump2016 # MakeAmericaGreatAgain! # SuperTuesday https://www.facebook.com/DonaldTrump/videos/10156703438065725/ ‚Ä¶pic.twitter.com/rGanPzZHmS</t>
  </si>
  <si>
    <t>https://twitter.com/realDonaldTrump/status/704792956507709440</t>
  </si>
  <si>
    <t>Wow! Thank you Louisville, Kentucky! # VoteTrump on 3/5/2016! Lets # MakeAmericaGreatAgain! https://www.facebook.com/DonaldTrump/posts/10156706347280725:0 ‚Ä¶pic.twitter.com/xFwWRrro3l</t>
  </si>
  <si>
    <t>https://twitter.com/realDonaldTrump/status/704818842153971712</t>
  </si>
  <si>
    <t>Thank you Georgia! # SuperTuesday # Trump2016</t>
  </si>
  <si>
    <t>https://twitter.com/realDonaldTrump/status/704834059915104256</t>
  </si>
  <si>
    <t>Thank you Massachusetts! # Trump2016 # SuperTuesday</t>
  </si>
  <si>
    <t>https://twitter.com/realDonaldTrump/status/704834141565657088</t>
  </si>
  <si>
    <t>Thank you Tennessee! # Trump2016 # SuperTuesday</t>
  </si>
  <si>
    <t>https://twitter.com/realDonaldTrump/status/704834185471598592</t>
  </si>
  <si>
    <t>Thank you Alabama! # Trump2016 # SuperTuesday</t>
  </si>
  <si>
    <t>https://twitter.com/realDonaldTrump/status/704846146657722368</t>
  </si>
  <si>
    <t>Thank you Virginia! # Trump2016 # SuperTuesday</t>
  </si>
  <si>
    <t>https://twitter.com/realDonaldTrump/status/704880376892813312</t>
  </si>
  <si>
    <t>Thank you Arkansas! # Trump2016 # SuperTuesday</t>
  </si>
  <si>
    <t>https://twitter.com/realDonaldTrump/status/704895509274693632</t>
  </si>
  <si>
    <t>Thank you Vermont! # Trump2016 # SuperTuesday</t>
  </si>
  <si>
    <t>https://twitter.com/realDonaldTrump/status/705003756543410176</t>
  </si>
  <si>
    <t>" @ danpfeiffer: For the record, most Democrats would much rather face Cruz than Trump" So true!</t>
  </si>
  <si>
    <t>https://twitter.com/realDonaldTrump/status/705005396818305024</t>
  </si>
  <si>
    <t>" @ mikiebarb: "A nearly impossible path to the GOP nomination" for Rubio, says @ apalmerdc: http://www.politico.com/story/2016/03/marco-rubio-super-tuesday-2016-220085#ixzz41iZ9u7clhttp://www.politico.com/story/2016/03/marco-rubio-super-tuesday-2016-220085 ‚Ä¶ ‚Ä¶"</t>
  </si>
  <si>
    <t>#ixzz41iZ9u7clhttp</t>
  </si>
  <si>
    <t>https://twitter.com/realDonaldTrump/status/705005491949314048</t>
  </si>
  <si>
    <t>" @ NorahODonnell: Looks like Rubio won't get any delegates from TX or AL because he didn't meet 20% threshold."</t>
  </si>
  <si>
    <t>https://twitter.com/realDonaldTrump/status/705005540326383616</t>
  </si>
  <si>
    <t>" @ JoeNBC: Marco Rubio just criticized Ted Cruz for underperforming tonight. Wow. # SuperTuesday"</t>
  </si>
  <si>
    <t>https://twitter.com/realDonaldTrump/status/705006030841720832</t>
  </si>
  <si>
    <t>" @ JoeNBC: FOX calls Virginia for Trump. If it holds, it's a big win for Trump and a big setback for Rubio, who needed to win the state.</t>
  </si>
  <si>
    <t>https://twitter.com/realDonaldTrump/status/705088689295245312</t>
  </si>
  <si>
    <t>The special interests and people who control our politicians (puppets) are spending $25 million on misleading and fraudulent T.V. ads on me.</t>
  </si>
  <si>
    <t>https://twitter.com/realDonaldTrump/status/705093158191951872</t>
  </si>
  <si>
    <t>Why would anyone in Florida vote for lightweight Senator Marco Rubio. Check out his credit card scam, his house sale &amp; his no show voting!</t>
  </si>
  <si>
    <t>https://twitter.com/realDonaldTrump/status/705094976376541184</t>
  </si>
  <si>
    <t>Marco Rubio lost big last night. I even beat him in Virginia, where he spent so much time and money. Now his bosses are desperate and angry!</t>
  </si>
  <si>
    <t>https://twitter.com/realDonaldTrump/status/705102512718782465</t>
  </si>
  <si>
    <t>" @ KinnardJan: @ Itsjoeco @ realDonaldTrump I took Trump University class and saved my home!"</t>
  </si>
  <si>
    <t>https://twitter.com/realDonaldTrump/status/705119106052308992</t>
  </si>
  <si>
    <t>My wife @ MELANIATRUMP will be # OnTheRecord w/ @ greta tonight at 7pmE on @ FoxNews. Enjoy! https://www.facebook.com/DonaldTrump/posts/10156710122455725:0 ‚Ä¶pic.twitter.com/Trv1hj9hRI</t>
  </si>
  <si>
    <t>https://twitter.com/realDonaldTrump/status/705148300064907265</t>
  </si>
  <si>
    <t>Why can't the leaders of the Republican Party see that I am bringing in new voters by the millions-we are creating a larger, stronger party!</t>
  </si>
  <si>
    <t>https://twitter.com/realDonaldTrump/status/705149907183738880</t>
  </si>
  <si>
    <t>" @ HavBat22: @ TeamCavuto # KenLangone is 100% correct # NeilCavuto. And u and the rest of u # Fox muppets refuse to HEAR HIM." So true!</t>
  </si>
  <si>
    <t>https://twitter.com/realDonaldTrump/status/705170546003218432</t>
  </si>
  <si>
    <t>. @ CNN poll just hit 49% for Trump. Interesting how my numbers have gone so far up since lightweight Marco Rubio has turned nasty. Love it!</t>
  </si>
  <si>
    <t>https://twitter.com/realDonaldTrump/status/705173204948656129</t>
  </si>
  <si>
    <t>I am going to repeal and replace ObamaCare! Read more about my positions on healthcare reform here: https://www.donaldjtrump.com/positions</t>
  </si>
  <si>
    <t>https://twitter.com/realDonaldTrump/status/705174362530430976</t>
  </si>
  <si>
    <t>Failed Presidential Candidate Mitt Romney is having a news conference tomorrow to criticize me. (1/2)</t>
  </si>
  <si>
    <t>https://twitter.com/realDonaldTrump/status/705174403164860416</t>
  </si>
  <si>
    <t>Just another desperate move by the man who should have easily beaten Barrack Obama. (2/2)</t>
  </si>
  <si>
    <t>https://twitter.com/realDonaldTrump/status/705179512254951424</t>
  </si>
  <si>
    <t>I would love to see the Republican party and everyone get together- and unify. Video: https://www.facebook.com/DonaldTrump/videos/10156710114610725/ ‚Ä¶pic.twitter.com/RT8Gmf6WHL</t>
  </si>
  <si>
    <t>https://twitter.com/realDonaldTrump/status/705213112463577088</t>
  </si>
  <si>
    <t># MakeAmericaGreatAgain # Trump2016 Video: https://www.facebook.com/DonaldTrump/videos/10156711173905725/ ‚Ä¶pic.twitter.com/bHqg1rkFy3</t>
  </si>
  <si>
    <t>https://twitter.com/realDonaldTrump/status/705227593205878784</t>
  </si>
  <si>
    <t>Because of me, the Republican Party has taken in millions of new voters, a record. If they are not careful, they will all leave. Sad!</t>
  </si>
  <si>
    <t>https://twitter.com/realDonaldTrump/status/705229104426176514</t>
  </si>
  <si>
    <t>"@Johnsmi01433966: The establishment doesn't like you because they can't control you and get you to lie to us and keep ripping us off."</t>
  </si>
  <si>
    <t>https://twitter.com/realDonaldTrump/status/705230846249324544</t>
  </si>
  <si>
    <t>Millions of dollars being spent on false TV ads by special interest groups who own Rubio &amp; Cruz.When you see them think of your puppet POLS</t>
  </si>
  <si>
    <t>https://twitter.com/realDonaldTrump/status/705234524012224512</t>
  </si>
  <si>
    <t>Looks like two-time failed candidate Mitt Romney is going to be telling Republicans how to get elected. Not a good messenger!</t>
  </si>
  <si>
    <t>https://twitter.com/realDonaldTrump/status/705235874632638464</t>
  </si>
  <si>
    <t>" @ malski1954: I changed parties to vote for you, no one else measures up to you, The GOPe needs a reality check. Our country is at stake"</t>
  </si>
  <si>
    <t>https://twitter.com/realDonaldTrump/status/705352657234481152</t>
  </si>
  <si>
    <t>Failed candidate Mitt Romney,who ran one of the worst races in presidential history,is working with the establishment to bury a big "R" win!</t>
  </si>
  <si>
    <t>https://twitter.com/realDonaldTrump/status/705354682886201348</t>
  </si>
  <si>
    <t>I have brought millions of people into the Republican Party, while the Dems are going down. Establishment wants to kill this movement!</t>
  </si>
  <si>
    <t>https://twitter.com/realDonaldTrump/status/705357122859614209</t>
  </si>
  <si>
    <t>Why would the great people of Florida vote for a guy who, as a Senator, never even shows up to vote - worst record. Marco Rubio is a joke!</t>
  </si>
  <si>
    <t>https://twitter.com/realDonaldTrump/status/705358901349388289</t>
  </si>
  <si>
    <t>I am the only one who can beat Hillary Clinton. I am not a Mitt Romney, who doesn't know how to win. Hillary wants no part of "Trump"</t>
  </si>
  <si>
    <t>https://twitter.com/realDonaldTrump/status/705362027901009921</t>
  </si>
  <si>
    <t>Why did Mitt Romney BEG me for my endorsement four years ago?</t>
  </si>
  <si>
    <t>https://twitter.com/realDonaldTrump/status/705397628276707328</t>
  </si>
  <si>
    <t>The phony lawsuit against Trump U could have been easily settled by me but I want to go to court. 98% approval rating by students. Easy win</t>
  </si>
  <si>
    <t>https://twitter.com/realDonaldTrump/status/705398891110334465</t>
  </si>
  <si>
    <t>" @ CreativeXwalk: @ realDonaldTrump teaching the GOP how to lose four years ago was not enough. Now Romney wants to do it again."</t>
  </si>
  <si>
    <t>https://twitter.com/realDonaldTrump/status/705399128180789248</t>
  </si>
  <si>
    <t>" @ blt21muttrades: People are just mad that you're doing so good so they are gonna do they're best to stop you. Not gonna happen # MAGA"</t>
  </si>
  <si>
    <t>https://twitter.com/realDonaldTrump/status/705413209365323776</t>
  </si>
  <si>
    <t>Go to Trump Doral in Miami and watch the World Golf Championship! On NOW!</t>
  </si>
  <si>
    <t>https://twitter.com/realDonaldTrump/status/705420338985897984</t>
  </si>
  <si>
    <t>Will miss @ RealBenCarson tonight at the # GOPDebate. I hope all of Ben's followers will join the # TrumpTrain. We will never forget.</t>
  </si>
  <si>
    <t>https://twitter.com/realDonaldTrump/status/705424888945836032</t>
  </si>
  <si>
    <t>On my way to see the great people of Maine. Will be landing in Portland in 2 hours. Look forward to it! # Trump2016</t>
  </si>
  <si>
    <t>https://twitter.com/realDonaldTrump/status/705486546644774912</t>
  </si>
  <si>
    <t>THANK YOU PORTLAND, Maine! # MakeAmericaGreatAgain # Trump2016 https://www.facebook.com/DonaldTrump/posts/10156713672035725:0 ‚Ä¶pic.twitter.com/eKGxNbG6wD</t>
  </si>
  <si>
    <t>https://twitter.com/realDonaldTrump/status/705563410528915457</t>
  </si>
  <si>
    <t>Senator Sessions will serve as the Chairman of my National Security Advisory Committee. https://www.facebook.com/DonaldTrump/posts/10156714551570725:0 ‚Ä¶pic.twitter.com/n83Cbs4jtA</t>
  </si>
  <si>
    <t>https://twitter.com/realDonaldTrump/status/705565746676551680</t>
  </si>
  <si>
    <t>Rubio puts out ad that my pilot was a drug dealer- not true, not my pilot! Guy owned helicopter company- don't think I ever even used.</t>
  </si>
  <si>
    <t>https://twitter.com/realDonaldTrump/status/705611414128500736</t>
  </si>
  <si>
    <t>The Better Business Bureau report, with an A rating for Trump University. # GOPDebate https://www.facebook.com/DonaldTrump/posts/10156715088630725:0 ‚Ä¶pic.twitter.com/1K9u09CFQQ</t>
  </si>
  <si>
    <t>https://twitter.com/realDonaldTrump/status/705624889282068480</t>
  </si>
  <si>
    <t>MY POSITION ON VISAS # MakeAmericaGreatAgain # Trump2016 https://www.donaldjtrump.com/press-releases/donald-j.-trump-position-on-visas ‚Ä¶pic.twitter.com/OLg6N3Ug9U</t>
  </si>
  <si>
    <t>https://twitter.com/realDonaldTrump/status/705727745385435136</t>
  </si>
  <si>
    <t>Thank you America! # Trump2016 https://www.facebook.com/DonaldTrump/posts/10156716236140725:0 ‚Ä¶pic.twitter.com/W1biUNTvFk</t>
  </si>
  <si>
    <t>https://twitter.com/realDonaldTrump/status/705731353308962816</t>
  </si>
  <si>
    <t>" @ AngieSteinberg: GET THAT POS WSJ LIAR FANTASY PUNDIT @ marykissel OFF THE AIR. Blah blah. A real dummy! @ Morning_Joe @ realDonaldTrump</t>
  </si>
  <si>
    <t>https://twitter.com/realDonaldTrump/status/705731821489807364</t>
  </si>
  <si>
    <t>" @ SirHatchporch: Mary Kissel is an SNL character, right? She's not a real person, right? # MorningJoe" She is a major loser - no clue!</t>
  </si>
  <si>
    <t>https://twitter.com/realDonaldTrump/status/705793784093745153</t>
  </si>
  <si>
    <t>Thank you Macomb County, Michigan! # MakeAmericaGreatAgain # Trump2016pic.twitter.com/9TBvy6obcE</t>
  </si>
  <si>
    <t>https://twitter.com/realDonaldTrump/status/705809043034664961</t>
  </si>
  <si>
    <t>U.S. Senator Bob Corker (R-Tenn.) issued the following statement today regarding the 2016 presidential election: https://www.facebook.com/DonaldTrump/posts/10156717280775725 ‚Ä¶</t>
  </si>
  <si>
    <t>https://twitter.com/realDonaldTrump/status/705821213298446337</t>
  </si>
  <si>
    <t># VoteTrumpKS # Trump2016 March 5, 2016 | Wichita, Kansas: https://www.facebook.com/DonaldTrump/posts/10156717396415725 ‚Ä¶pic.twitter.com/Q8eZU9yi6W</t>
  </si>
  <si>
    <t>https://twitter.com/realDonaldTrump/status/705861265202221056</t>
  </si>
  <si>
    <t>Thank you Cadillac, Michigan! # VoteTrumpMI on 3/8/2016. We will MAKE AMERICA GREAT AGAIN! https://www.facebook.com/DonaldTrump/posts/10156717964125725:0 ‚Ä¶pic.twitter.com/94mFPx0EgH</t>
  </si>
  <si>
    <t>https://twitter.com/realDonaldTrump/status/705874162372517888</t>
  </si>
  <si>
    <t>Join me in Wichita, Kansas tomorrow morning! Looking forward to it! # MakeAmericaGreatAgain # Trump2016 https://www.eventbrite.com/e/donald-j-trump-in-wichita-ks-tickets-22581425652 ‚Ä¶</t>
  </si>
  <si>
    <t>https://twitter.com/realDonaldTrump/status/705946245290987520</t>
  </si>
  <si>
    <t>Thank you New Orleans, Louisiana! # MakeAmericaGreatAgain # VoteTrump https://www.facebook.com/DonaldTrump/posts/10156718880920725:0 ‚Ä¶pic.twitter.com/0bf7BOlWEj</t>
  </si>
  <si>
    <t>https://twitter.com/realDonaldTrump/status/705963367647698944</t>
  </si>
  <si>
    <t>Join me in Wichita, Kansas tomorrow morning! Looking forward to it! # MakeAmericaGreatAgain # Trump2016https://www.eventbrite.com/e/donald-j-trump-in-wichita-ks-tickets-22581425652 ‚Ä¶</t>
  </si>
  <si>
    <t>https://twitter.com/realDonaldTrump/status/706104797229780993</t>
  </si>
  <si>
    <t>I am in Kansas. Will be an exciting day. Big speech this morning in Wichita, and then go to caucus. Sorry CPAC (the format was fine!).</t>
  </si>
  <si>
    <t>https://twitter.com/realDonaldTrump/status/706105503202410496</t>
  </si>
  <si>
    <t>Great time last night in Louisiana. Big and energetic crowd. Go out and vote now, polls open. MAKE AMERICA GREAT AGAIN!</t>
  </si>
  <si>
    <t>https://twitter.com/realDonaldTrump/status/706107571401134080</t>
  </si>
  <si>
    <t>For all of today's voters please remember that I am the only candidate that is self funding my campaign, I am not bought and paid for!</t>
  </si>
  <si>
    <t>https://twitter.com/realDonaldTrump/status/706119343289962496</t>
  </si>
  <si>
    <t>Wow, big lines in Kansas.</t>
  </si>
  <si>
    <t>https://twitter.com/realDonaldTrump/status/706127055285391361</t>
  </si>
  <si>
    <t>Will be in Orlando, Florida, this afternoon. 25,000 people expected. This is a movement like our GREAT COUNTRY has never seen before!</t>
  </si>
  <si>
    <t>https://twitter.com/realDonaldTrump/status/706149793697902592</t>
  </si>
  <si>
    <t>Why would anyone in Kentucky listen to failed presidential candidate Rand Paul re: caucus. Made a fool of himself (1%.) KY his 2nd choice!</t>
  </si>
  <si>
    <t>https://twitter.com/realDonaldTrump/status/706150457396170753</t>
  </si>
  <si>
    <t>To the people of Kentucky, Rand Paul didn't want you. Now he runs back due to his presidential failure. # VoteTrump # MakeAmericaGreatAgain</t>
  </si>
  <si>
    <t>https://twitter.com/realDonaldTrump/status/706152166205992960</t>
  </si>
  <si>
    <t>Thank you Kansas! Thousands of people inside- and thousands outside who couldn't get into the hall. Really amazing! # CaucusForTrump</t>
  </si>
  <si>
    <t>https://twitter.com/realDonaldTrump/status/706152400982179845</t>
  </si>
  <si>
    <t>Getting ready to make my speech at # KansasCaucus. A great honor! # MakeAmericaGreatAgain # Trump2016</t>
  </si>
  <si>
    <t>https://twitter.com/realDonaldTrump/status/706153159085821952</t>
  </si>
  <si>
    <t># CaucusForTrump # Trump2016https://twitter.com/daveweigel/status/706138604171620352 ‚Ä¶</t>
  </si>
  <si>
    <t>https://twitter.com/realDonaldTrump/status/706168204259758080</t>
  </si>
  <si>
    <t>Thank you, Kansas! The line going into the Orlando event is over a mile long. Massive crowd expected. Leaving Kansas now, be there soon!</t>
  </si>
  <si>
    <t>https://twitter.com/realDonaldTrump/status/706176828843663360</t>
  </si>
  <si>
    <t>. @ MittRomney was a disaster candidate who had no guts and choked! Romney is a total joke, and everyone knows it!</t>
  </si>
  <si>
    <t>https://twitter.com/realDonaldTrump/status/706179514611724288</t>
  </si>
  <si>
    <t>Romney's failed advisors, like campaign mgr Stuart Stevens are all over TV telling people how to win. But they lost- don't know how to win!</t>
  </si>
  <si>
    <t>https://twitter.com/realDonaldTrump/status/706179933480099840</t>
  </si>
  <si>
    <t>I am watching two clown announcers on @ FoxNews as they try to build up failed presidential candidate # LittleMarco. Fox News is in the bag!</t>
  </si>
  <si>
    <t>https://twitter.com/realDonaldTrump/status/706185049796943873</t>
  </si>
  <si>
    <t>I would love to be at the Cadillac World Golf Championship @ TrumpDoral in Miami- but even more so in Orlando with the # TrumpTrain!</t>
  </si>
  <si>
    <t>https://twitter.com/realDonaldTrump/status/706185780109185024</t>
  </si>
  <si>
    <t>Thank you Willie Robertson! # VoteTrump # MakeAmericaGreatAgainhttps://twitter.com/williebosshog/status/706161592035971073 ‚Ä¶</t>
  </si>
  <si>
    <t>https://twitter.com/realDonaldTrump/status/706188719548723200</t>
  </si>
  <si>
    <t>I will be at the Cadillac World Golf Championship @ TrumpDoral in Miami tomorrow! Rory, Phil, Bubba, Adam, and Dustin all at the top!</t>
  </si>
  <si>
    <t>https://twitter.com/realDonaldTrump/status/706311590321246209</t>
  </si>
  <si>
    <t>Thank you Louisiana! # Trump2016 # SuperSaturday</t>
  </si>
  <si>
    <t>https://twitter.com/realDonaldTrump/status/706325441028689921</t>
  </si>
  <si>
    <t>Thank you Kentucky! # Trump2016 # SuperSaturday</t>
  </si>
  <si>
    <t>https://twitter.com/realDonaldTrump/status/706353772751163392</t>
  </si>
  <si>
    <t>. @ FoxNews is devastated that lightweight Senator Marco Rubio got trounced tonight and is the big loser. I won the two big states, great!</t>
  </si>
  <si>
    <t>https://twitter.com/realDonaldTrump/status/706467532291624960</t>
  </si>
  <si>
    <t>I will be interviewed on @ FaceTheNation this morning. Enjoy! @ jdickerson</t>
  </si>
  <si>
    <t>https://twitter.com/realDonaldTrump/status/706505531364679680</t>
  </si>
  <si>
    <t>FLORIDA: Do not miss this opportunity to # MakeAmericaGreatAgain! Thank you @ IvankaTrump: https://www.facebook.com/DonaldTrump/videos/10156724047250725/ ‚Ä¶pic.twitter.com/7cnWT9RGSr</t>
  </si>
  <si>
    <t>https://twitter.com/realDonaldTrump/status/706530975992381441</t>
  </si>
  <si>
    <t>Thank you Michigan! # Trump2016pic.twitter.com/ttwwvrTjwE</t>
  </si>
  <si>
    <t>https://twitter.com/realDonaldTrump/status/706531140195196932</t>
  </si>
  <si>
    <t>David Brooks, of the New York Times, is closing in on being the dumbest of them all. He doesn‚Äôt have a clue.</t>
  </si>
  <si>
    <t>https://twitter.com/realDonaldTrump/status/706531291018170369</t>
  </si>
  <si>
    <t>Nancy Reagan, the wife of a truly great President, was an amazing woman. She will be missed!</t>
  </si>
  <si>
    <t>https://twitter.com/realDonaldTrump/status/706531628525428744</t>
  </si>
  <si>
    <t>The primary plaintiff in the phony Trump University suit wants to abandon the case. Disgraceful!</t>
  </si>
  <si>
    <t>https://twitter.com/realDonaldTrump/status/706532975782006784</t>
  </si>
  <si>
    <t>Fraud lightweight Marco made a TV ad on TrumpU featuring 2 people who signed these letters: http://www.98percentapproval.com/uploads/Kevin_Scott_Survey.pdf ‚Ä¶ http://www.98percentapproval.com/uploads/Bob_Guillo_Survey.pdf ‚Ä¶</t>
  </si>
  <si>
    <t>https://twitter.com/realDonaldTrump/status/706540601026744321</t>
  </si>
  <si>
    <t>Thank you to @ jdickerson and @ FaceTheNation for a very fair and professional interview this morning. No wonder you are #1 in the ratings!</t>
  </si>
  <si>
    <t>https://twitter.com/realDonaldTrump/status/706543741088067584</t>
  </si>
  <si>
    <t>I am at Trump National Doral-best resort in U.S. Rory and Adam Scott are doing great! Watch on NBC at 3:00 P.M. MAKE AMERICA GREAT AGAIN!</t>
  </si>
  <si>
    <t>https://twitter.com/realDonaldTrump/status/706544678980734976</t>
  </si>
  <si>
    <t>. @ meetthepress and @ chucktodd did a 1 hour hit job on me today ‚Äì totally biased and mostly false. Dishonest media!</t>
  </si>
  <si>
    <t>https://twitter.com/realDonaldTrump/status/706629099217920000</t>
  </si>
  <si>
    <t>" @ ChadRowland3: @ jdickerson @ FaceTheNation A solid interview and a fair one. Great job Mr. Trump. Keep up the good work. # TrumpTrain"</t>
  </si>
  <si>
    <t>https://twitter.com/realDonaldTrump/status/706629785263460352</t>
  </si>
  <si>
    <t>" @ Janetlarose1: @ realDonaldTrump @ FaceTheNation @ jdickerson WASHINGTON VERSUS TRUMP &amp;TRUMPS SUPPORTERS ... # TRUMPDOG"</t>
  </si>
  <si>
    <t>https://twitter.com/realDonaldTrump/status/706674352167772160</t>
  </si>
  <si>
    <t>All of the phony T.V. commercials against me are bought and payed for by SPECIAL INTEREST GROUPS, the bandits that tell your pols what to do</t>
  </si>
  <si>
    <t>https://twitter.com/realDonaldTrump/status/706675395811266560</t>
  </si>
  <si>
    <t>How do you fight millions of dollars of fraudulent commercials pushing for crooked politicians? I will be using Facebook &amp; Twitter. Watch!</t>
  </si>
  <si>
    <t>https://twitter.com/realDonaldTrump/status/706808780600844288</t>
  </si>
  <si>
    <t>Failed presidential candidate Lindsey Graham should respect me. I destroyed his run, brought him from 7% to 0% when he got out. Now nasty!</t>
  </si>
  <si>
    <t>https://twitter.com/realDonaldTrump/status/706812638215303168</t>
  </si>
  <si>
    <t>Lindsey Graham is all over T.V., much like failed 47% candidate Mitt Romney. These nasty, angry, jealous failures have ZERO credibility!</t>
  </si>
  <si>
    <t>https://twitter.com/realDonaldTrump/status/706827555622547456</t>
  </si>
  <si>
    <t>We cannot let the failing REPUBLICAN ESTABLISHMENT, who could not stop Obama (twice), ruin the MOVEMENT with millions of $'s in false ads!</t>
  </si>
  <si>
    <t>https://twitter.com/realDonaldTrump/status/706829345143316480</t>
  </si>
  <si>
    <t>I will be using Facebook and Twitter to expose dishonest lightweight Senator Marco Rubio. A record no-show in Senate, he is scamming Florida</t>
  </si>
  <si>
    <t>https://twitter.com/realDonaldTrump/status/706840633508536320</t>
  </si>
  <si>
    <t>Congratulation to Adam Scott and all of the folks at Trump National Doral on producing a really great WGC Tournament. Amazing finish!</t>
  </si>
  <si>
    <t>https://twitter.com/realDonaldTrump/status/706862721405468672</t>
  </si>
  <si>
    <t>Leaving for North Carolina. Big crowd, will be fun!</t>
  </si>
  <si>
    <t>https://twitter.com/realDonaldTrump/status/706884676263276544</t>
  </si>
  <si>
    <t>Don't believe the millions of dollars of phony television ads by lightweight Rubio and the R establishment. Dishonest people!</t>
  </si>
  <si>
    <t>https://twitter.com/realDonaldTrump/status/706953562316603392</t>
  </si>
  <si>
    <t>It was great being in Michigan. Remember, I am the only presidential candidate who will bring jobs back to the U.S.and protect car industry!</t>
  </si>
  <si>
    <t>https://twitter.com/realDonaldTrump/status/706961650083954688</t>
  </si>
  <si>
    <t>" @ justin_sellers: Setup is underway @ realDonaldTrump rally in Madison. # MSPrimary https://twitter.com/justin_sellers/status/706951345429979139/photo/1pic.twitter.com/1HLgixbqia " Thank you!</t>
  </si>
  <si>
    <t>https://twitter.com/realDonaldTrump/status/706971409818492929</t>
  </si>
  <si>
    <t>Lightweight Senator Marco Rubio features Trump Univ. students in FL. attack ads- who submitted "excellent" reviews.https://www.youtube.com/watch?v=QqfsbQGPLAE ‚Ä¶</t>
  </si>
  <si>
    <t>https://twitter.com/realDonaldTrump/status/706974796509286400</t>
  </si>
  <si>
    <t>Thank you Idaho! I love your potatoes- nobody grows them better. As President, I will protect your market.pic.twitter.com/kqx8un1jnw</t>
  </si>
  <si>
    <t>https://twitter.com/realDonaldTrump/status/706989946268213248</t>
  </si>
  <si>
    <t>New ad concerning lightweight Senator Marco Rubio:https://youtu.be/_pvirKqHy1g</t>
  </si>
  <si>
    <t>https://twitter.com/realDonaldTrump/status/707004752756936704</t>
  </si>
  <si>
    <t>I will be interviewed by @ SeanHannity tonight at 10pm EST on @ FoxNews! Enjoy!</t>
  </si>
  <si>
    <t>https://twitter.com/realDonaldTrump/status/707020422672474112</t>
  </si>
  <si>
    <t>Cruz came to Mississippi, there was nobody there, he left the state. I had a rally in Madison, MS with 10,000! Thank you!</t>
  </si>
  <si>
    <t>https://twitter.com/realDonaldTrump/status/707029354921009152</t>
  </si>
  <si>
    <t>I employ many people in Hawaii at my great hotel in Honolulu. I‚Äôll be there very soon. Vote for me, Hawaii!</t>
  </si>
  <si>
    <t>https://twitter.com/realDonaldTrump/status/707034934804873216</t>
  </si>
  <si>
    <t>Ted Cruz Was For Welcoming Syrian Refugees Before He Was Against Ithttp://www.huffingtonpost.com/entry/ted-cruz-syrian-refugees_us_564d279ae4b031745cefd25f ‚Ä¶</t>
  </si>
  <si>
    <t>https://twitter.com/realDonaldTrump/status/707036759570382849</t>
  </si>
  <si>
    <t>People forget, it was Club for Growth that asked me for $1 million. I said no &amp; they went negative. Extortion! http://bit.ly/1X8uN9v</t>
  </si>
  <si>
    <t>https://twitter.com/realDonaldTrump/status/707037002911375360</t>
  </si>
  <si>
    <t>The Club for Growth is a very dishonest group. They represent conservative values terribly &amp; are bad for America.http://thehill.com/blogs/ballot-box/272013-club-for-growth-action-spends-2-million-on-anti-trump-ads ‚Ä¶</t>
  </si>
  <si>
    <t>https://twitter.com/realDonaldTrump/status/707208682669543425</t>
  </si>
  <si>
    <t>Michigan, Mississippi, Idaho &amp; Hawaii: Get out to VOTE and join the movement today! Video: https://www.facebook.com/DonaldTrump/videos/10156730921700725/ ‚Ä¶pic.twitter.com/ZDbarevYAc</t>
  </si>
  <si>
    <t>https://twitter.com/realDonaldTrump/status/707225181513719808</t>
  </si>
  <si>
    <t>Thank you @ EricTrump!https://twitter.com/erictrump/status/707221776187723776 ‚Ä¶</t>
  </si>
  <si>
    <t>https://twitter.com/realDonaldTrump/status/707225317648240640</t>
  </si>
  <si>
    <t>https://twitter.com/realDonaldTrump/status/707226089496690688</t>
  </si>
  <si>
    <t>" @ EricTrump: Wishing our father tremendous luck in Michigan, Mississippi, Idaho &amp; Hawaii today! Amazing father! https://t.co/cYpx4eC9W @ Q"</t>
  </si>
  <si>
    <t>https://twitter.com/realDonaldTrump/status/707237490780934144</t>
  </si>
  <si>
    <t>Sun Sentinel says: Rubio lacks the experience, work ethic and gravitas needed to be president. HE HAS NOT EARNED YOUR VOTE!</t>
  </si>
  <si>
    <t>https://twitter.com/realDonaldTrump/status/707239753352093696</t>
  </si>
  <si>
    <t>Remember, I am the only one who is self-funding my campaign. All of the other candidates are bought and paid for by special interests!</t>
  </si>
  <si>
    <t>https://twitter.com/realDonaldTrump/status/707258582501302272</t>
  </si>
  <si>
    <t>Mitt Romney had his chance and blew it. Lindsey Graham ran for president, got ZERO, and quit! Why are they now spokesmen against me? Sad!</t>
  </si>
  <si>
    <t>https://twitter.com/realDonaldTrump/status/707259515222278146</t>
  </si>
  <si>
    <t># VoteTrumpMS! # Trump2016http://youtu.be/ryL5ar3RkBc</t>
  </si>
  <si>
    <t>https://twitter.com/realDonaldTrump/status/707259809888915457</t>
  </si>
  <si>
    <t># VoteTrumpMI! # Trump2016https://youtu.be/s84xeuPxNiM</t>
  </si>
  <si>
    <t>https://twitter.com/realDonaldTrump/status/707260748020449280</t>
  </si>
  <si>
    <t># VoteTrumpHI! # Trump2016https://youtu.be/RhNJLFaSRQQ</t>
  </si>
  <si>
    <t>https://twitter.com/realDonaldTrump/status/707261100061020162</t>
  </si>
  <si>
    <t># VoteTrumpID! # Trump2016https://youtu.be/Hf7xmPbEAqE</t>
  </si>
  <si>
    <t>https://twitter.com/realDonaldTrump/status/707262742688882688</t>
  </si>
  <si>
    <t>Hawaii: http://www.donaldjtrump.com/hawaii Idaho: http://www.donaldjtrump.com/idaho Mississippi: http://www.donaldjtrump.com/mississippi Michigan: http://www.donaldjtrump.com/michigan</t>
  </si>
  <si>
    <t>https://twitter.com/realDonaldTrump/status/707309366064578564</t>
  </si>
  <si>
    <t>The negative television commercials about me, paid for by the politicians bosses, are a total # Mediafraud. When you watch, remember!</t>
  </si>
  <si>
    <t>https://twitter.com/realDonaldTrump/status/707353658883706880</t>
  </si>
  <si>
    <t>I hear @ NBCNews / @ WSJ came out with another one of their phony polls. While I am leading, they are totally discredited after last S.C. poll</t>
  </si>
  <si>
    <t>https://twitter.com/realDonaldTrump/status/707354724182441984</t>
  </si>
  <si>
    <t>Word is I am doing very well in Michigan and Mississippi! Wow, and with all that money spent against me! Will be going to Trump Jupiter now!</t>
  </si>
  <si>
    <t>https://twitter.com/realDonaldTrump/status/707373529818386434</t>
  </si>
  <si>
    <t>Thank you America! # Trump2016http://www.usatoday.com/story/news/politics/onpolitics/2016/03/08/poll-mitt-romney-helps-hurts-trump/81478380/ ‚Ä¶</t>
  </si>
  <si>
    <t>https://twitter.com/realDonaldTrump/status/707374051581362176</t>
  </si>
  <si>
    <t>Thank you! # Trump2016pic.twitter.com/WvTkL8mMHY</t>
  </si>
  <si>
    <t>https://twitter.com/realDonaldTrump/status/707377544224509952</t>
  </si>
  <si>
    <t>Thank you Mississippi! # Trump2016</t>
  </si>
  <si>
    <t>https://twitter.com/realDonaldTrump/status/707386022569623552</t>
  </si>
  <si>
    <t>Thank you Michigan! # Trump2016</t>
  </si>
  <si>
    <t>https://twitter.com/realDonaldTrump/status/707415229794275330</t>
  </si>
  <si>
    <t>This was a great evening- I would like to thank everyone for their wonderful support.</t>
  </si>
  <si>
    <t>https://twitter.com/realDonaldTrump/status/707470040954761216</t>
  </si>
  <si>
    <t>Thank you Hawaii! # Trump2016</t>
  </si>
  <si>
    <t>https://twitter.com/realDonaldTrump/status/707683931609550848</t>
  </si>
  <si>
    <t>Phony Club For Growth tried to shake me down for one million dollars, &amp; is now putting out nasty negative ads on me. They are total losers!</t>
  </si>
  <si>
    <t>https://twitter.com/realDonaldTrump/status/707697346646245376</t>
  </si>
  <si>
    <t>Keep lightweight Marco and his friends out of the White House. # MakeAmericaGreatAgain # Trump2016pic.twitter.com/hNkkRx66Hc</t>
  </si>
  <si>
    <t>https://twitter.com/realDonaldTrump/status/707702633260261377</t>
  </si>
  <si>
    <t>Another Dishonest Politician # LightweightSenatorMarcoRubiopic.twitter.com/w7G5vJ511O</t>
  </si>
  <si>
    <t>https://twitter.com/realDonaldTrump/status/708045086135881728</t>
  </si>
  <si>
    <t>Wow, you are all correct about @ FoxNews - totally biased and disgusting reporting.</t>
  </si>
  <si>
    <t>https://twitter.com/realDonaldTrump/status/708158520831553536</t>
  </si>
  <si>
    <t>" @ adriparsonss: @ The_Trump_Train @ realDonaldTrump # Donald Trump is your man America. He is the best!! Vote for him!" Thank you!</t>
  </si>
  <si>
    <t>https://twitter.com/realDonaldTrump/status/708158581363888128</t>
  </si>
  <si>
    <t>Thank you Mark. # GOPDebatehttps://twitter.com/markhalperin/status/708156915277295616 ‚Ä¶</t>
  </si>
  <si>
    <t>https://twitter.com/realDonaldTrump/status/708169684617535489</t>
  </si>
  <si>
    <t>Thank you America! # Trump2016 # MakeAmericaGreatAgainpic.twitter.com/8B0J8Xt3dh</t>
  </si>
  <si>
    <t>https://twitter.com/realDonaldTrump/status/708171902091563009</t>
  </si>
  <si>
    <t>" @ JaredWyand: Let's be clear.. # NeverTrump is about "Never someone we don't own" You either play into it &amp; let them win or vote Trump.</t>
  </si>
  <si>
    <t>https://twitter.com/realDonaldTrump/status/708183163969740800</t>
  </si>
  <si>
    <t>Thank you! # GOPDebatepic.twitter.com/BuJ1YFkjvm</t>
  </si>
  <si>
    <t>https://twitter.com/realDonaldTrump/status/708332792028008448</t>
  </si>
  <si>
    <t>Dr. Ben Carson- I concur. "I believe in God who can change people- he can make any of us better." @ RealBenCarson</t>
  </si>
  <si>
    <t>https://twitter.com/realDonaldTrump/status/708351381678088192</t>
  </si>
  <si>
    <t>pic.twitter.com/ZQ0osiFEJQ</t>
  </si>
  <si>
    <t>https://twitter.com/realDonaldTrump/status/708390521023008769</t>
  </si>
  <si>
    <t>Rumor has it that @ politico is going out of business. Losing too much money. Great news! Likewise, dopey Mort Zuckerman's @ NYDailyNews</t>
  </si>
  <si>
    <t>https://twitter.com/realDonaldTrump/status/708403542009253889</t>
  </si>
  <si>
    <t>Thank you St. Louis, Missouri! # MakeAmericaGreatAgain # Trump2016 https://www.facebook.com/DonaldTrump/posts/10156744558065725:0 ‚Ä¶pic.twitter.com/MxVFHvHfS3</t>
  </si>
  <si>
    <t>https://twitter.com/realDonaldTrump/status/708422379366686721</t>
  </si>
  <si>
    <t>It means so much to me- receiving an endorsement from Phyllis Schlafly. A truly great woman &amp; conservative.pic.twitter.com/11rEMu99qc</t>
  </si>
  <si>
    <t>https://twitter.com/realDonaldTrump/status/708428041232490496</t>
  </si>
  <si>
    <t>Great news! Thank you Governor Ralph DLG Torres! # Trump2016https://twitter.com/jmrhosborne/status/708426135919599618 ‚Ä¶</t>
  </si>
  <si>
    <t>https://twitter.com/realDonaldTrump/status/708472737992409090</t>
  </si>
  <si>
    <t>I just got off the phone with the great people of Guam! Thank you for your support! # VoteTrump today! # Trump2016</t>
  </si>
  <si>
    <t>https://twitter.com/realDonaldTrump/status/708619775153475584</t>
  </si>
  <si>
    <t>The organized group of people, many of them thugs, who shut down our First Amendment rights in Chicago, have totally energized America!</t>
  </si>
  <si>
    <t>https://twitter.com/realDonaldTrump/status/708647560399949825</t>
  </si>
  <si>
    <t>Absentee Governor Kasich voted for NAFTA and NAFTA devastated Ohio - a disaster from which it never recovered. Kasich is good for Mexico!</t>
  </si>
  <si>
    <t>https://twitter.com/realDonaldTrump/status/708658225198006273</t>
  </si>
  <si>
    <t>Ohio had the biggest budget increase in the U.S. If it were not for striking oil, they would be bust! Governor Kasich in favor of TPP fraud!</t>
  </si>
  <si>
    <t>https://twitter.com/realDonaldTrump/status/708662621596213250</t>
  </si>
  <si>
    <t>The rally in Cincinnati is ON. Media put out false reports that it was cancelled. Will be great - love you Ohio!</t>
  </si>
  <si>
    <t>https://twitter.com/realDonaldTrump/status/708667476628922369</t>
  </si>
  <si>
    <t>On my way to Dayton, Ohio. Will be there soon!</t>
  </si>
  <si>
    <t>https://twitter.com/realDonaldTrump/status/708667676768522240</t>
  </si>
  <si>
    <t>https://twitter.com/realDonaldTrump/status/708714838520762369</t>
  </si>
  <si>
    <t>Thank you Dayton, Ohio! 20,000 supporters- largest in airport history! # MakeAmericaGreatAgain # Trump2016pic.twitter.com/ry2p5qGcFt</t>
  </si>
  <si>
    <t>https://twitter.com/realDonaldTrump/status/708714849027497984</t>
  </si>
  <si>
    <t>The rally in Cincinnati is ON. Media put out false reports that it was cancelled! # MakeAmericaGreatAgain # Trump2016</t>
  </si>
  <si>
    <t>https://twitter.com/realDonaldTrump/status/708715781199044609</t>
  </si>
  <si>
    <t>Word is-early voting in FL is very dishonest. Little Marco, his State Chairman, &amp; their minions are working overtime-trying to rig the vote.</t>
  </si>
  <si>
    <t>https://twitter.com/realDonaldTrump/status/708715949138911232</t>
  </si>
  <si>
    <t>We are asking law enforcement to check for dishonest early voting in Florida- on behalf of little Marco Rubio. No way to run a country!</t>
  </si>
  <si>
    <t>https://twitter.com/realDonaldTrump/status/708720448335437824</t>
  </si>
  <si>
    <t>The last person that Hillary or Bernie want to run against is Donald Trump --- and that is fact!</t>
  </si>
  <si>
    <t>https://twitter.com/realDonaldTrump/status/708723421106937857</t>
  </si>
  <si>
    <t>It is Clinton and Sanders people who disrupted my rally in Chicago - and then they say I must talk to my people. Phony politicians!</t>
  </si>
  <si>
    <t>https://twitter.com/realDonaldTrump/status/708749781519212544</t>
  </si>
  <si>
    <t>Just finished my second speech. 20K in Dayton &amp; 25K in Cleveland- perfectly behaved crowd. Thanks- I love you, Ohio!pic.twitter.com/IDmwG5FQsw</t>
  </si>
  <si>
    <t>https://twitter.com/realDonaldTrump/status/708780035516157952</t>
  </si>
  <si>
    <t># EndCommonCore # Trump2016 Video: https://www.facebook.com/DonaldTrump/videos/10156748929285725/ ‚Ä¶pic.twitter.com/RAH45igqJI</t>
  </si>
  <si>
    <t>https://twitter.com/realDonaldTrump/status/708786643512066048</t>
  </si>
  <si>
    <t>Do the people of Ohio know that John Kasich is STRONGLY in favor of Common Core! In other words, education of your children from D.C. No way</t>
  </si>
  <si>
    <t>https://twitter.com/realDonaldTrump/status/708800227994537984</t>
  </si>
  <si>
    <t>USSS did an excellent job stopping the maniac running to the stage. He has ties to ISIS. Should be in jail! https://t.co/tkzbHg7wyD?ssr=true</t>
  </si>
  <si>
    <t>https://twitter.com/realDonaldTrump/status/708857632816287744</t>
  </si>
  <si>
    <t>Wow, Kasich didn't qualify to run in the state of Pennsylvania, not enough signatures. Big problem!</t>
  </si>
  <si>
    <t>https://twitter.com/realDonaldTrump/status/708979864704049152</t>
  </si>
  <si>
    <t>" @ alextrent4: It is repulsive that Trump was assaulted+politicians used that 2 further themselves+2 further victimize Trump! DISGUSTING!!"</t>
  </si>
  <si>
    <t>https://twitter.com/realDonaldTrump/status/708983126601682944</t>
  </si>
  <si>
    <t>Bernie Sanders is lying when he says his disruptors aren't told to go to my events. Be careful Bernie, or my supporters will go to yours!</t>
  </si>
  <si>
    <t>https://twitter.com/realDonaldTrump/status/708985532483837953</t>
  </si>
  <si>
    <t>Ohio Gov.Kasich voted for NAFTA, from which Ohio has never recovered. Now he wants TPP, which will be even worse. Ohio steel and coal dying!</t>
  </si>
  <si>
    <t>https://twitter.com/realDonaldTrump/status/709028677497921537</t>
  </si>
  <si>
    <t>Gov.Kasich of Ohio just stated on a morning show that he doesn't watch politics or anything on television, he only watches the @ GolfChannel</t>
  </si>
  <si>
    <t>https://twitter.com/realDonaldTrump/status/709063098871779328</t>
  </si>
  <si>
    <t>Thank you Kevin. With unification of the party, Republican wins will be massive!http://www.sacbee.com/news/politics-government/capitol-alert/article65283612.html ‚Ä¶</t>
  </si>
  <si>
    <t>https://twitter.com/realDonaldTrump/status/709063220150013952</t>
  </si>
  <si>
    <t>Carly Fiorina- I agree! Ted Cruz is just another politician. All talk- no action!pic.twitter.com/08xkEBD8Be</t>
  </si>
  <si>
    <t>https://twitter.com/realDonaldTrump/status/709083187775979521</t>
  </si>
  <si>
    <t>Because Gov. Kasich cannot run in the state of Pennsylvania-he cannot win the nomination- &amp; should not be allowed to compete in Ohio on Tue.</t>
  </si>
  <si>
    <t>https://twitter.com/realDonaldTrump/status/709089928324489216</t>
  </si>
  <si>
    <t>The failing @ nytimes is truly one of the worst newspapers. They knowingly write lies and never even call to fact check. Really bad people!</t>
  </si>
  <si>
    <t>https://twitter.com/realDonaldTrump/status/709115011487178756</t>
  </si>
  <si>
    <t>LYIN' TEDpic.twitter.com/Q0qXDGCN1l</t>
  </si>
  <si>
    <t>https://twitter.com/realDonaldTrump/status/709170599579545600</t>
  </si>
  <si>
    <t>Just received from @ PeteRose_14. Thank you Pete! # VoteTrump on Tuesday Ohio! # Trump2016 # MakeAmericaGreatAgainpic.twitter.com/UvP03n7dQq</t>
  </si>
  <si>
    <t>https://twitter.com/realDonaldTrump/status/709362309819404289</t>
  </si>
  <si>
    <t>We don't have a country- if we don't have borders. # VoteTrump Video: https://www.facebook.com/DonaldTrump/videos/10156659139295725/ ‚Ä¶pic.twitter.com/oAXBvcKIsr</t>
  </si>
  <si>
    <t>https://twitter.com/realDonaldTrump/status/709399753545670656</t>
  </si>
  <si>
    <t>Look forward to being in Tampa this afternoon. Wonderful crowds. Thank you, Florida!</t>
  </si>
  <si>
    <t>https://twitter.com/realDonaldTrump/status/709422865360297984</t>
  </si>
  <si>
    <t>Leaving the great people of North Carolina. Amazing event. Heading to Tampa now! # VoteTrump</t>
  </si>
  <si>
    <t>https://twitter.com/realDonaldTrump/status/709423676425379841</t>
  </si>
  <si>
    <t>Gov Kasich voted for NAFTA, which devastated Ohio and is now pushing TPP hard- bad for American workers!</t>
  </si>
  <si>
    <t>https://twitter.com/realDonaldTrump/status/709423812681531392</t>
  </si>
  <si>
    <t>Kasich has helped decimate the coal and steel industries in Ohio. I will bring them back! # MakeAmericaGreatAgain</t>
  </si>
  <si>
    <t>https://twitter.com/realDonaldTrump/status/709541660758315009</t>
  </si>
  <si>
    <t>THANK YOU - Youngstown, Ohio! I love you! Get out &amp; # VoteTrump tomorrow. # Trump2016pic.twitter.com/OReGiIS6TF</t>
  </si>
  <si>
    <t>https://twitter.com/realDonaldTrump/status/709547482615816192</t>
  </si>
  <si>
    <t>Sadly, this kind of stuff even happened to Ronald Reagan. There is nothing nice about it! # MakeAmericaGreatAgainpic.twitter.com/jC7cn1v18u</t>
  </si>
  <si>
    <t>https://twitter.com/realDonaldTrump/status/709580469323612160</t>
  </si>
  <si>
    <t>" @ BrazielCarol: @ FoxNews @ realDonaldTrump Who started this mess, the protesters of course . And media made it worse."</t>
  </si>
  <si>
    <t>https://twitter.com/realDonaldTrump/status/709581055926398976</t>
  </si>
  <si>
    <t>"@realwwshelton: @ loudobbsnews I believe that @ realDonaldTrump will be the big winner tomorrow." Thank you!</t>
  </si>
  <si>
    <t>@realwwshelton @ @</t>
  </si>
  <si>
    <t>https://twitter.com/realDonaldTrump/status/709585960992972801</t>
  </si>
  <si>
    <t>"@wh: https://youtu.be/i6PtMGsaKno WOW people are so misinformed on DonaldTrump character! Watch this video! Hillary and Bernie don't come close</t>
  </si>
  <si>
    <t>https://twitter.com/realDonaldTrump/status/709586584560148480</t>
  </si>
  <si>
    <t>" @ mazzei48: @ realDonaldTrump @ BrazielCarol @ FoxNews Listening to interview on replay of @ A Savage Nation # GO DONALD TRUMP !!!!!" Thanks.</t>
  </si>
  <si>
    <t>https://twitter.com/realDonaldTrump/status/709592458401816577</t>
  </si>
  <si>
    <t>Kasich voted for NAFTA, a disaster for Ohio, and now wants the even worse TPP approved. Vote Trump and end this madness!</t>
  </si>
  <si>
    <t>https://twitter.com/realDonaldTrump/status/709595310939643905</t>
  </si>
  <si>
    <t>Rubio is weak on illegal immigration, with the worst voting record in the U.S. Senate in many years. He will never MAKE AMERICA GREAT AGAIN!</t>
  </si>
  <si>
    <t>https://twitter.com/realDonaldTrump/status/709687052384731136</t>
  </si>
  <si>
    <t>I will bring our jobs back to America, fix our military and take care of our vets, end Common Core and ObamaCare, protect 2nd A, build WALL</t>
  </si>
  <si>
    <t>https://twitter.com/realDonaldTrump/status/709690378778230785</t>
  </si>
  <si>
    <t>Please remember, I am the ONLY candidate who is self-funding his campaign. Kasich, Rubio and Cruz are all bought and paid for by lobbyists!</t>
  </si>
  <si>
    <t>https://twitter.com/realDonaldTrump/status/709703632292331522</t>
  </si>
  <si>
    <t>Don't reward Mitt Romney, who let us all down in the last presidential race, by voting for Kasich (who voted for NAFTA, open borders etc.).</t>
  </si>
  <si>
    <t>https://twitter.com/realDonaldTrump/status/709713295180169216</t>
  </si>
  <si>
    <t>Good morning Ohio! Some additional information from my daughter, @ IvankaTrump! # VoteTrump # SuperTuesdayhttps://youtu.be/JprnzR9KsVo</t>
  </si>
  <si>
    <t>https://twitter.com/realDonaldTrump/status/709720456194994176</t>
  </si>
  <si>
    <t>Just in, big news- I have been declared the winner of the CNMI Rep Caucus with 72.8% of the vote! Thank you! # SuperTuesday # VoteTrump</t>
  </si>
  <si>
    <t>https://twitter.com/realDonaldTrump/status/709735250927226880</t>
  </si>
  <si>
    <t>North Carolina lost 300,000 manufacturing jobs and Ohio lost 400,000 since 2000. Going to Mexico etc. NO MORE IF I WIN, WE WILL BRING BACK!</t>
  </si>
  <si>
    <t>https://twitter.com/realDonaldTrump/status/709736764613771264</t>
  </si>
  <si>
    <t># VoteTrump # SuperTuesday Florida Illinois Missouri North Carolina Ohio # TrumpTrain http://bit.ly/1prj4ZoVoteTrump ‚Ä¶pic.twitter.com/kxrn0ev4UF</t>
  </si>
  <si>
    <t>https://twitter.com/realDonaldTrump/status/709754445907759105</t>
  </si>
  <si>
    <t>Watching John Kasich being interviewed - acting so innocent and like such a nice guy. Remember him in second debate, until I put him down.</t>
  </si>
  <si>
    <t>https://twitter.com/realDonaldTrump/status/709756933666967555</t>
  </si>
  <si>
    <t>Ohio is losing jobs to Mexico, now losing Ford (and many others). Kasich is weak on illegal immigration. We need strong borders now!</t>
  </si>
  <si>
    <t>https://twitter.com/realDonaldTrump/status/709772129651265540</t>
  </si>
  <si>
    <t>In presidential voting so far, John Kasich is ZERO for 22. So why would he be a good candidate? Hillary would beat him, I will beat Hillary!</t>
  </si>
  <si>
    <t>https://twitter.com/realDonaldTrump/status/709775232152817664</t>
  </si>
  <si>
    <t>I will bring our jobs back to the U.S., and keep our companies from leaving. Nobody else can do it. Our economy will "sing" again.</t>
  </si>
  <si>
    <t>https://twitter.com/realDonaldTrump/status/709819253977915392</t>
  </si>
  <si>
    <t>A lot of complaints from people saying my name is not on the ballot in various places in Florida? Hope this is false.</t>
  </si>
  <si>
    <t>https://twitter.com/realDonaldTrump/status/709878592189153280</t>
  </si>
  <si>
    <t>Word is that, despite a record amount spent on negative and phony ads, I had a massive victory in Florida. Numbers out soon!</t>
  </si>
  <si>
    <t>https://twitter.com/realDonaldTrump/status/709883604093018113</t>
  </si>
  <si>
    <t>" @ BertShad: Was going to watch @ Foxnews for the primary results but saw @ megynkelly - looks like # CNN tonight"</t>
  </si>
  <si>
    <t>https://twitter.com/realDonaldTrump/status/709885396285579264</t>
  </si>
  <si>
    <t>"@gregens21: @ BertShad @ FoxNews @ megynkelly She's choking on the results! Call her justifiable Kelly. Justifying everything she says."</t>
  </si>
  <si>
    <t>@gregens21 @ @ @</t>
  </si>
  <si>
    <t>https://twitter.com/realDonaldTrump/status/709885620034867200</t>
  </si>
  <si>
    <t>" @ jsconlon11: @ BertShad @ Foxnews @ megynkelly I tried to give them a shot tonight, but they have the whole anti Trump cheerleading team."</t>
  </si>
  <si>
    <t>https://twitter.com/realDonaldTrump/status/709886343309107200</t>
  </si>
  <si>
    <t>" @ J_Styborski: @ realDonaldTrump @gregens21 @ BertShad @ FoxNews @ megynkelly Hayes is looking depressed as well. pic.twitter.com/wUJacOm32h"</t>
  </si>
  <si>
    <t>@ @ @gregens21 @ @ @</t>
  </si>
  <si>
    <t>https://twitter.com/realDonaldTrump/status/709886835628105728</t>
  </si>
  <si>
    <t>" @ SCNAK45: @ megynkelly is trying so hard to bash @ realDonaldTrump it's ridiculous" Don't worry, everyone is wise to Crazy Megyn!</t>
  </si>
  <si>
    <t>https://twitter.com/realDonaldTrump/status/709890544860852224</t>
  </si>
  <si>
    <t>"@DumpFoxNews: @ FoxNews @ megynkelly If media wasn't so biased against Trump, he would've won all of the delegates.</t>
  </si>
  <si>
    <t>@DumpFoxNews @ @</t>
  </si>
  <si>
    <t>https://twitter.com/realDonaldTrump/status/709893207845376004</t>
  </si>
  <si>
    <t>Can't watch Crazy Megyn anymore. Talks about me at 43% but never mentions that there are four people in race. With two people, big &amp; over!</t>
  </si>
  <si>
    <t>https://twitter.com/realDonaldTrump/status/709893235884335106</t>
  </si>
  <si>
    <t>Thank you, Northern Mariana Islands! # SuperTuesday # Trump2016 # MakeAmericaGreatAgainpic.twitter.com/OoP4mls4lp</t>
  </si>
  <si>
    <t>https://twitter.com/realDonaldTrump/status/709893334588919808</t>
  </si>
  <si>
    <t>Thank you, Florida! # SuperTuesday # MakeAmericaGreatAgain # Trump2016pic.twitter.com/nzhnLQXrZg</t>
  </si>
  <si>
    <t>https://twitter.com/realDonaldTrump/status/709894230710337536</t>
  </si>
  <si>
    <t>Watching other networks and local news. Really good night! Crazy @ megynkelly is unwatchable.</t>
  </si>
  <si>
    <t>https://twitter.com/realDonaldTrump/status/709915576173469700</t>
  </si>
  <si>
    <t>Thank you, North Carolina! # Trump2016 # SuperTuesday # MakeAmericaGreatAgainpic.twitter.com/hd4wtDonIB</t>
  </si>
  <si>
    <t>https://twitter.com/realDonaldTrump/status/709919330574725124</t>
  </si>
  <si>
    <t>Thank you Illinois! # SuperTuesday # MakeAmericaGreatAgain # Trump2016pic.twitter.com/vcfstc6Wnb</t>
  </si>
  <si>
    <t>https://twitter.com/realDonaldTrump/status/709930663953231873</t>
  </si>
  <si>
    <t>I only wish my wonderful daughter Tiffany could have been with us at Mar-a-Lago for our great election victory. She is a winner! ‚Äì bei The Mar-a-lago Club</t>
  </si>
  <si>
    <t>https://twitter.com/realDonaldTrump/status/709941293477195776</t>
  </si>
  <si>
    <t>Thank you Marco, I agree!pic.twitter.com/PTfFzFno9p</t>
  </si>
  <si>
    <t>https://twitter.com/realDonaldTrump/status/709976236441935872</t>
  </si>
  <si>
    <t>"@MaryEH428: @ RealBenCarson I thank God you are on board with @ realDonaldTrump to help him and us # MakeAmericaGreatAgain Ty!!"</t>
  </si>
  <si>
    <t>@MaryEH428 @ @</t>
  </si>
  <si>
    <t>https://twitter.com/realDonaldTrump/status/709980217872351232</t>
  </si>
  <si>
    <t>"@lucyric13835428: @ realDonaldTrump @ megynkelly That's funny, I switched to other media too, can't stand her"</t>
  </si>
  <si>
    <t>@lucyric13835428 @ @</t>
  </si>
  <si>
    <t>https://twitter.com/realDonaldTrump/status/710050169505640448</t>
  </si>
  <si>
    <t>Will be interviewed on @ GMA at 7:00 A.M. Big wins last night!</t>
  </si>
  <si>
    <t>https://twitter.com/realDonaldTrump/status/710050536259764226</t>
  </si>
  <si>
    <t>Will be interviewed on @ NewDay on @ CNN at 7:15 A.M.</t>
  </si>
  <si>
    <t>https://twitter.com/realDonaldTrump/status/710066971367190528</t>
  </si>
  <si>
    <t>Will be interviewed on @ Morning_Joe at 7:40. ENJOY!</t>
  </si>
  <si>
    <t>https://twitter.com/realDonaldTrump/status/710073634837176320</t>
  </si>
  <si>
    <t>I will be interviewed on @ foxandfriends at 8:30 A.M. ENJOY!</t>
  </si>
  <si>
    <t>https://twitter.com/realDonaldTrump/status/710074677775966208</t>
  </si>
  <si>
    <t>. @ pastormarkburns You were great last night and we all very much appreciate it! Thank you!</t>
  </si>
  <si>
    <t>https://twitter.com/realDonaldTrump/status/710096863383277568</t>
  </si>
  <si>
    <t>" @ FoxBusiness: . @ RepTomMarino: I think @ realDonaldTrump can beat HillaryClinton. And I'm looking forward to Trump being president.</t>
  </si>
  <si>
    <t>https://twitter.com/realDonaldTrump/status/710097701698936835</t>
  </si>
  <si>
    <t>. @ RepTomMarino Great job on television this morning. Glad to have you on my side!</t>
  </si>
  <si>
    <t>https://twitter.com/realDonaldTrump/status/710138547827769344</t>
  </si>
  <si>
    <t>Is this what we want for a President? https://www.instagram.com/p/BDBS8bYGhWr/</t>
  </si>
  <si>
    <t>https://twitter.com/realDonaldTrump/status/710149837979836416</t>
  </si>
  <si>
    <t>Yesterday was amazing‚Äî5 victories. Lyin‚Äô Ted Cruz had zero. Things are going very well!</t>
  </si>
  <si>
    <t>https://twitter.com/realDonaldTrump/status/710151964726792192</t>
  </si>
  <si>
    <t>In the last 2 weeks, I had $35M of negative ads against me in Florida &amp; I won in a massive landslide.The establishment should save their $$!</t>
  </si>
  <si>
    <t>https://twitter.com/realDonaldTrump/status/710152303966351361</t>
  </si>
  <si>
    <t>Thank you to the Governor of Florida, Rick Scott, for your endorsement. I greatly appreciate your support!</t>
  </si>
  <si>
    <t>https://twitter.com/realDonaldTrump/status/710160479889575938</t>
  </si>
  <si>
    <t>I am making a big speech the night of the @ FoxNews debate, but I wish everyone well. Yesterday was a big day for me with 5 wins!</t>
  </si>
  <si>
    <t>https://twitter.com/realDonaldTrump/status/710177855796350977</t>
  </si>
  <si>
    <t>Wow, just won Missouri!</t>
  </si>
  <si>
    <t>https://twitter.com/realDonaldTrump/status/710214487643693058</t>
  </si>
  <si>
    <t>Thank you, Missouri! # Trump2016pic.twitter.com/iOzGtcBbia</t>
  </si>
  <si>
    <t>https://twitter.com/realDonaldTrump/status/710215733477822465</t>
  </si>
  <si>
    <t>I will be interviewed on The O'Reilly Factor this evening at 8 pm on the Fox News Channel. @ oreillyfactor</t>
  </si>
  <si>
    <t>https://twitter.com/realDonaldTrump/status/710407581899079680</t>
  </si>
  <si>
    <t>Stuart Stevens, the failed campaign manager of Mitt Romney's historic loss, is now telling the Republican Party what to do with Trump. Sad!</t>
  </si>
  <si>
    <t>https://twitter.com/realDonaldTrump/status/710409594204524544</t>
  </si>
  <si>
    <t>Crazy @ megynkelly supposedly had lyin' Ted Cruz on her show last night. Ted is desperate and his lying is getting worse. Ted can't win!</t>
  </si>
  <si>
    <t>https://twitter.com/realDonaldTrump/status/710415602851172352</t>
  </si>
  <si>
    <t>Great news that @ FoxNews has cancelled the additional debate. How many times can the same people ask the same question? I beat Cruz debating</t>
  </si>
  <si>
    <t>https://twitter.com/realDonaldTrump/status/710440524524691456</t>
  </si>
  <si>
    <t>Crazy @ megynkelly is now complaining that @ oreillyfactor did not defend her against me - yet her bad show is a total hit piece on me.Tough!</t>
  </si>
  <si>
    <t>https://twitter.com/realDonaldTrump/status/710442630207901696</t>
  </si>
  <si>
    <t>The reason lyin' Ted Cruz has lost so much of the evangelical vote is that they are very smart and just don't tolerate liars-a big problem!</t>
  </si>
  <si>
    <t>https://twitter.com/realDonaldTrump/status/710452858043416577</t>
  </si>
  <si>
    <t>. @ WSJ Editorial says "Clinton primary vote total is 8,646,551.Trump's is 7,533,692"-a knock. But she had only 3 opponents-I had 16.Apologize</t>
  </si>
  <si>
    <t>https://twitter.com/realDonaldTrump/status/710453513155960834</t>
  </si>
  <si>
    <t>. @ WSJ is bad at math. The good news is, nobody cares what they say in their editorials anymore, especially me!</t>
  </si>
  <si>
    <t>https://twitter.com/realDonaldTrump/status/710456179173040128</t>
  </si>
  <si>
    <t>Please explain to the dummies at the @ WSJ Editorial Board that I love to debate and have won, according to Drudge etc., all 11 of them!</t>
  </si>
  <si>
    <t>https://twitter.com/realDonaldTrump/status/710507173072269314</t>
  </si>
  <si>
    <t>See you in Arizona on Friday and Saturday.https://twitter.com/FoxBusiness/status/710488907121438720 ‚Ä¶</t>
  </si>
  <si>
    <t>https://twitter.com/realDonaldTrump/status/710509591122075648</t>
  </si>
  <si>
    <t>Looking like my 5 victories on Tuesday will be just as good as if I won Ohio. Two more days and Ohio was mine!</t>
  </si>
  <si>
    <t>https://twitter.com/realDonaldTrump/status/710510524031746052</t>
  </si>
  <si>
    <t>Highly overrated &amp; crazy @ megynkelly is always complaining about Trump and yet she devotes her shows to me. Focus on others Megyn!</t>
  </si>
  <si>
    <t>https://twitter.com/realDonaldTrump/status/710534544865239040</t>
  </si>
  <si>
    <t>Who should star in a reboot of Liar Liar- Hillary Clinton or Ted Cruz? Let me know. https://www.instagram.com/p/BDEHPEgmhRv/</t>
  </si>
  <si>
    <t>https://twitter.com/realDonaldTrump/status/710563892687196160</t>
  </si>
  <si>
    <t>https://twitter.com/realDonaldTrump/status/710626092114120708</t>
  </si>
  <si>
    <t>Hillary Clinton has been involved in corruption for most of her professional life!</t>
  </si>
  <si>
    <t>https://twitter.com/realDonaldTrump/status/710857360399400960</t>
  </si>
  <si>
    <t>Join us in Salt Lake City, Utah- tonight! # MakeAmericaGreatAgain # Trump2016http://trumpsaltlakecity.eventbrite.com/</t>
  </si>
  <si>
    <t>https://twitter.com/realDonaldTrump/status/710868991309443072</t>
  </si>
  <si>
    <t>Lyin' Ted Cruz lost all five races on Tuesday-and he was just given the jinx - a Lindsey Graham endorsement. Also backed Jeb. Lindsey got 0!</t>
  </si>
  <si>
    <t>https://twitter.com/realDonaldTrump/status/710904553219219456</t>
  </si>
  <si>
    <t>Senator @ LindseyGrahamSC made horrible statements about @ SenTedCruz ‚Äì and then he endorsed him. No wonder nobody trusts politicians!</t>
  </si>
  <si>
    <t>https://twitter.com/realDonaldTrump/status/710905631008546816</t>
  </si>
  <si>
    <t>. @ EWErickson got fired like a dog from RedState and now he is the one leading opposition against me.</t>
  </si>
  <si>
    <t>https://twitter.com/realDonaldTrump/status/710914741321998336</t>
  </si>
  <si>
    <t>With millions of dollars of negative and phony ads against me by the establishment, my numbers continue to go up. Can anyone explain this?</t>
  </si>
  <si>
    <t>https://twitter.com/realDonaldTrump/status/710918088460517376</t>
  </si>
  <si>
    <t>Club For Growth tried to extort $1,000,000 from me. When I said NO, they went hostile with negative ads. Disgraceful!</t>
  </si>
  <si>
    <t>https://twitter.com/realDonaldTrump/status/710920172106850304</t>
  </si>
  <si>
    <t>Club for Growth letter- trying to extort $1,000,000.00 from me. Remember, I said- NO!pic.twitter.com/suIfdiMg0Q</t>
  </si>
  <si>
    <t>https://twitter.com/realDonaldTrump/status/710920670608236544</t>
  </si>
  <si>
    <t>Going to Salt Lake City, Utah, for a big rally. Lyin' Ted Cruz should not be allowed to win there - Mormons don't like LIARS! I beat Hillary</t>
  </si>
  <si>
    <t>https://twitter.com/realDonaldTrump/status/710923287430357001</t>
  </si>
  <si>
    <t>Failed presidential candidate Mitt Romney, the man who "choked" and let us all down, is now endorsing Lyin' Ted Cruz. This is good for me!</t>
  </si>
  <si>
    <t>https://twitter.com/realDonaldTrump/status/710924053981188096</t>
  </si>
  <si>
    <t>Failed Presidential Candidate Mitt Romney was campaigning with John Kasich &amp; Marco Rubio, and now he is endorsing Ted Cruz. 1/2</t>
  </si>
  <si>
    <t>https://twitter.com/realDonaldTrump/status/710928141112332288</t>
  </si>
  <si>
    <t>Mitt Romney is a mixed up man who doesn't have a clue. No wonder he lost!</t>
  </si>
  <si>
    <t>https://twitter.com/realDonaldTrump/status/710928532461883392</t>
  </si>
  <si>
    <t>Join me tomorrow! # Trump2016 # MakeAmericaGreatAgainhttp://TrumpTucson.Eventbrite.com</t>
  </si>
  <si>
    <t>https://twitter.com/realDonaldTrump/status/710929239269203968</t>
  </si>
  <si>
    <t>Thank you Arizona- I love you! # MakeAmericaGreatAgain # Trump2016pic.twitter.com/fTzaIvTX9b</t>
  </si>
  <si>
    <t>https://twitter.com/realDonaldTrump/status/710947686879531008</t>
  </si>
  <si>
    <t>Everybody should boycott the @ megynkelly show. Never worth watching. Always a hit on Trump! She is sick, &amp; the most overrated person on tv.</t>
  </si>
  <si>
    <t>https://twitter.com/realDonaldTrump/status/710989203388162050</t>
  </si>
  <si>
    <t>Do you believe that Hillary Clinton now wants Obamacare for illegal immigrants? She should spend more time taking care of our great Vets!</t>
  </si>
  <si>
    <t>https://twitter.com/realDonaldTrump/status/710995683860484097</t>
  </si>
  <si>
    <t>I guess I have reached yet another "ceiling" - 49.7%, with four people. My highest Reuters poll yet! Thank you!pic.twitter.com/k5Ft585Arp</t>
  </si>
  <si>
    <t>https://twitter.com/realDonaldTrump/status/711007773052559360</t>
  </si>
  <si>
    <t>Why haven't they released the final Missouri victory for us yet? Could it be because Cruz's guy runs Missouri?</t>
  </si>
  <si>
    <t>https://twitter.com/realDonaldTrump/status/711035391302889472</t>
  </si>
  <si>
    <t>Just leaving Salt Lake City, Utah- fantastic crowd with no interruptions. Love Utah- will be back!</t>
  </si>
  <si>
    <t>https://twitter.com/realDonaldTrump/status/711035814164230145</t>
  </si>
  <si>
    <t>Watching @ loudobbsnews- fantastic show! Has very interesting take on Paul Ryan.</t>
  </si>
  <si>
    <t>https://twitter.com/realDonaldTrump/status/711040837036154880</t>
  </si>
  <si>
    <t>Heading to Phoneix. Will be arriving soon. Tomorrow a big day. Tremendous crowds expected! # Trump2016 # MakeAmericaGreatAgain</t>
  </si>
  <si>
    <t>https://twitter.com/realDonaldTrump/status/711042337158340608</t>
  </si>
  <si>
    <t>While I have never met @ nytdavidbrooks of the NY Times, I consider him one of the dumbest of all pundits- he has no sense of the real world!</t>
  </si>
  <si>
    <t>https://twitter.com/realDonaldTrump/status/711046009992798208</t>
  </si>
  <si>
    <t>Reading @ nytdavidbrooks of the NY Times is a total waste of time, he is a clown with no awareness of the world around him- dummy!</t>
  </si>
  <si>
    <t>https://twitter.com/realDonaldTrump/status/711046719421550592</t>
  </si>
  <si>
    <t>Landing in Phoenix now. Tomorrow's events will be amazing! # Trump2016</t>
  </si>
  <si>
    <t>https://twitter.com/realDonaldTrump/status/711049674782674947</t>
  </si>
  <si>
    <t>Thank you- New York! I love you! # MakeAmericaGreatAgain # Trump2016pic.twitter.com/wyjV9DgdQA</t>
  </si>
  <si>
    <t>https://twitter.com/realDonaldTrump/status/711051718608326658</t>
  </si>
  <si>
    <t>" @ ileanabarkus: @ nytdavidbrooks I totally agree! @ nytdavidbrooks is strictly conceptual and theoretical and has NO COMMONSENSE!"</t>
  </si>
  <si>
    <t>https://twitter.com/realDonaldTrump/status/711084345356738560</t>
  </si>
  <si>
    <t>"@cmichaeld2004: Realistic Trump Poll Numbers translate to the 70 percentile range in a two-man race. Gee, what happened to that 30% ceiling</t>
  </si>
  <si>
    <t>https://twitter.com/realDonaldTrump/status/711085025857372161</t>
  </si>
  <si>
    <t>"@WesleyRickard: Sheriff Joe Arpaio AZ Endorses Donald J Trump for President of the United States # AZ # UT https://twitter.com/WesleyRickard/status/710156998340419585/photo/1pic.twitter.com/4FzcTZIGqE "</t>
  </si>
  <si>
    <t>https://twitter.com/realDonaldTrump/status/711087132052295680</t>
  </si>
  <si>
    <t>" @ Veteran4Trump: Vets For A Strong America Endorses Donald Trump for president; "We've Endorsed Him, We Believe In Him" # Trump2016</t>
  </si>
  <si>
    <t>https://twitter.com/realDonaldTrump/status/711087670412185601</t>
  </si>
  <si>
    <t>" @ grammy620: 1st time I heard # Trump I said "wow". I liked him! I then became a closet # Trump fan. Today? He's the ONLY 1 I will vote for!</t>
  </si>
  <si>
    <t>https://twitter.com/realDonaldTrump/status/711088013560778752</t>
  </si>
  <si>
    <t>" @ AshleyEdam: It's great to see supporters like you along the way...watching Americans come together the past 8 months # voteTrump</t>
  </si>
  <si>
    <t>https://twitter.com/realDonaldTrump/status/711163293365198848</t>
  </si>
  <si>
    <t>" @ Ma1973sk: Actually, no @ FoxNews, @ megynkelly has a sick obsession with Trump. Every day, every show, trashing, negative, hate.</t>
  </si>
  <si>
    <t>https://twitter.com/realDonaldTrump/status/711164130384674816</t>
  </si>
  <si>
    <t>" @ DonaldJTrumpJr: Honored to be in # Utah with retired General Robert C. Oaks. We are so thankful for his support and endorsement here in SLC</t>
  </si>
  <si>
    <t>https://twitter.com/realDonaldTrump/status/711164424971661312</t>
  </si>
  <si>
    <t>"@TeamTrumpAZ: Check out "HANNITY EXCLUSIVE EVENT WITH TRUMP IN PHOENIX, AZ" https://www.eventbrite.com/e/hannity-exclusive-event-with-trump-in-phoenix-az-tickets-23244843954?utm-medium=discovery&amp;utm-campaign=social&amp;utm-content=attendeeshare&amp;aff=estw&amp;utm-source=tw&amp;utm-term=listing ‚Ä¶ @ Eventbrite"</t>
  </si>
  <si>
    <t>@TeamTrumpAZ @</t>
  </si>
  <si>
    <t>https://twitter.com/realDonaldTrump/status/711175267599802368</t>
  </si>
  <si>
    <t>" @ saneplanet: after tonight it is clear! Utah is # TrumpCountry # Utah # Mormon # UtahPrimary # Utah4Trump https://twitter.com/USAforTrump2016/status/711026216095059969 ‚Ä¶"</t>
  </si>
  <si>
    <t>https://twitter.com/realDonaldTrump/status/711209246419845120</t>
  </si>
  <si>
    <t>Crazy @ megynkelly says I don't (won't) go on her show and she still gets good ratings. But almost all of her shows are negative hits on me!</t>
  </si>
  <si>
    <t>https://twitter.com/realDonaldTrump/status/711209847702749184</t>
  </si>
  <si>
    <t>If crazy @ megynkelly didn't cover me so much on her terrible show, her ratings would totally tank. She is so average in so many ways!</t>
  </si>
  <si>
    <t>https://twitter.com/realDonaldTrump/status/711215886909050881</t>
  </si>
  <si>
    <t>Great to be back in Arizona! # MakeAmericaGreatAgain # Trump2016pic.twitter.com/uo287ZGvvQ</t>
  </si>
  <si>
    <t>https://twitter.com/realDonaldTrump/status/711218418775498752</t>
  </si>
  <si>
    <t>Wow, @ CNN ratings are up 75% because it's "all Trump, all the time." The networks are making a fortune off of me! MAKE AMERICA GREAT AGAIN!</t>
  </si>
  <si>
    <t>https://twitter.com/realDonaldTrump/status/711275596626665472</t>
  </si>
  <si>
    <t>THANK YOU ARIZONA! 20,000 amazing supporters! Get out and # VoteTrump on Tuesday. I love you! # MakeAmericaGreatAgainpic.twitter.com/pU5vB1pBO5</t>
  </si>
  <si>
    <t>https://twitter.com/realDonaldTrump/status/711349494701494272</t>
  </si>
  <si>
    <t>. @ DiamondandSilk- Just watched you on # WattersWorld with a large group of people. Everybody loves you- two amazing people! # Trump2016</t>
  </si>
  <si>
    <t>https://twitter.com/realDonaldTrump/status/711350170798178304</t>
  </si>
  <si>
    <t>. @ jessebwatters- Watching your show from Arizona where we just had a big rally. It is fantastic- everybody loves it! # MakeAmericaGreatAgain</t>
  </si>
  <si>
    <t>https://twitter.com/realDonaldTrump/status/711353589394972674</t>
  </si>
  <si>
    <t>. @ AndreaTantaros- You are a true journalistic professional. I so agree with what you say. Keep up the great work! # MakeAmericaGreatAgain</t>
  </si>
  <si>
    <t>https://twitter.com/realDonaldTrump/status/711366483872522240</t>
  </si>
  <si>
    <t>Thank you- Tucson, Arizona! A great afternoon with 6,000 supporters! # VoteTrump on Tuesday! # MakeAmericaGreatAgainpic.twitter.com/CTgYrLnAWV</t>
  </si>
  <si>
    <t>https://twitter.com/realDonaldTrump/status/711388380668493824</t>
  </si>
  <si>
    <t>THANK YOU ARIZONA! Get out and # VoteTrump on Tuesday! # AZPrimary # MakeAmericaGreatAgain # Trump2016pic.twitter.com/5itxkQxrLF</t>
  </si>
  <si>
    <t>https://twitter.com/realDonaldTrump/status/711414965224259586</t>
  </si>
  <si>
    <t>" @ jojo2foxy: TRUMP IS NOT AFRAID OF ANYTHING OR ANYONE - THAT'S THE PRESIDENT USA NEEDS TO UNITE US &amp; KNOCK THE SOCKS OFF OUR ENEMIES!</t>
  </si>
  <si>
    <t>https://twitter.com/realDonaldTrump/status/711418254556852224</t>
  </si>
  <si>
    <t>The rallies in Utah and Arizona were great! Tremendous crowds and spirit. Just returned but will be going back soon.</t>
  </si>
  <si>
    <t>https://twitter.com/realDonaldTrump/status/711520501856866304</t>
  </si>
  <si>
    <t>" @ GStephanopoulos: What‚Äôs @ realDonaldTrump's strategy to secure the GOP nomination? I‚Äôll talk to the Republican front-runner. @ ThisWeekABC."</t>
  </si>
  <si>
    <t>https://twitter.com/realDonaldTrump/status/711521532149895168</t>
  </si>
  <si>
    <t>Will be interviewed on @ ThisWeekABC this morning. Enjoy!</t>
  </si>
  <si>
    <t>https://twitter.com/realDonaldTrump/status/711586556688146434</t>
  </si>
  <si>
    <t>Why is it that the horrendous protesters, who scream, curse punch, shut down roads/doors during my RALLIES, are never blamed by media? SAD!</t>
  </si>
  <si>
    <t>https://twitter.com/realDonaldTrump/status/711626493626093573</t>
  </si>
  <si>
    <t>The protesters blocked a major highway yesterday, delaying entry to my RALLY in Arizona by hours, and the media blames my supporters!</t>
  </si>
  <si>
    <t>https://twitter.com/realDonaldTrump/status/711631122036293632</t>
  </si>
  <si>
    <t>So the highly overrated anchor, @ megynkelly, is allowed to constantly say bad things about me on her show, but I can't fight back? Wrong!</t>
  </si>
  <si>
    <t>https://twitter.com/realDonaldTrump/status/711638301111939072</t>
  </si>
  <si>
    <t>" @ gamzorz: @ megynkelly Dont worry Trump, They are losing thousands of viewers and money. Roger Ailes will be telling Megyn to stop"</t>
  </si>
  <si>
    <t>https://twitter.com/realDonaldTrump/status/711639836810203142</t>
  </si>
  <si>
    <t>Big Republican Dinner tonight at Mar-a-Lago in Palm Beach. I will be there!</t>
  </si>
  <si>
    <t>https://twitter.com/realDonaldTrump/status/711653804983361536</t>
  </si>
  <si>
    <t>Wow, President Obama just landed in Cuba, a big deal, and Raul Castro wasn't even there to greet him. He greeted Pope and others. No respect</t>
  </si>
  <si>
    <t>https://twitter.com/realDonaldTrump/status/711742734508421120</t>
  </si>
  <si>
    <t>" @ BarronG510: @ realDonaldTrump The media is corrupt! We The People are fighting with you."</t>
  </si>
  <si>
    <t>https://twitter.com/realDonaldTrump/status/712235345287516160</t>
  </si>
  <si>
    <t>" @ MyPresidentme: Here's Trump # AIPAC2016 in case anyone missed it. It is a must watch. https://www.youtube.com/watch?v=f3d0LOIMmQQ ‚Ä¶"</t>
  </si>
  <si>
    <t>https://twitter.com/realDonaldTrump/status/712248639947730944</t>
  </si>
  <si>
    <t>Do you all remember how beautiful and safe a place Brussels was. Not anymore, it is from a different world! U.S. must be vigilant and smart!</t>
  </si>
  <si>
    <t>https://twitter.com/realDonaldTrump/status/712291134991691777</t>
  </si>
  <si>
    <t>President Obama looks and sounds so ridiculous making his speech in Cuba, especially in the shadows of Brussels. He is being treated badly!</t>
  </si>
  <si>
    <t>https://twitter.com/realDonaldTrump/status/712291375958659072</t>
  </si>
  <si>
    <t>https://twitter.com/realDonaldTrump/status/712300954775887876</t>
  </si>
  <si>
    <t>I have proven to be far more correct about terrorism than anybody- and it‚Äôs not even close. Hopefully AZ and UT will be voting for me today!</t>
  </si>
  <si>
    <t>https://twitter.com/realDonaldTrump/status/712311921542873088</t>
  </si>
  <si>
    <t>Watch this clip from earlier this year. Time &amp; time again I have been right about terrorism. It‚Äôs time to get tough! https://www.instagram.com/p/BDQvbInGhWM/</t>
  </si>
  <si>
    <t>https://twitter.com/realDonaldTrump/status/712343435387260928</t>
  </si>
  <si>
    <t>My heart &amp; prayers go out to all of the victims of the terrible # Brussels tragedy. This madness must be stopped, and I will stop it.</t>
  </si>
  <si>
    <t>https://twitter.com/realDonaldTrump/status/712351366925180929</t>
  </si>
  <si>
    <t># VoteTrump video: https://www.facebook.com/DonaldTrump/videos/10156808566585725 ‚Ä¶ # AZPrimary # ArizonaPrimary # UtahCaucus # UTCaucus # AmericanSamoapic.twitter.com/bKruyYHFma</t>
  </si>
  <si>
    <t>https://twitter.com/realDonaldTrump/status/712354185988202496</t>
  </si>
  <si>
    <t># ArizonaPrimary message from @ IvankaTrump! # AZPrimary # MakeAmericaGreatAgain # Trump2016https://youtu.be/Er8mxM5qFd4</t>
  </si>
  <si>
    <t>https://twitter.com/realDonaldTrump/status/712357352972939265</t>
  </si>
  <si>
    <t># UtahCaucus message from @ IvankaTrump! # UTCaucus # MakeAmericaGreatAgain # Trump2016https://youtu.be/EcdGYvejQzI</t>
  </si>
  <si>
    <t>https://twitter.com/realDonaldTrump/status/712357600621432832</t>
  </si>
  <si>
    <t>Obama, and all others, have been so weak, and so politically correct, that terror groups are forming and getting stronger! Shame.</t>
  </si>
  <si>
    <t>https://twitter.com/realDonaldTrump/status/712408960918265857</t>
  </si>
  <si>
    <t>Pres. Obama should leave the baseball game in Cuba immediately &amp; get home to Washington- where a # POTUS, under a serious emergency belongs!</t>
  </si>
  <si>
    <t>https://twitter.com/realDonaldTrump/status/712457104515317764</t>
  </si>
  <si>
    <t>Lyin' Ted Cruz just used a picture of Melania from a G.Q. shoot in his ad. Be careful, Lyin' Ted, or I will spill the beans on your wife!</t>
  </si>
  <si>
    <t>https://twitter.com/realDonaldTrump/status/712473816614772736</t>
  </si>
  <si>
    <t>Incompetent Hillary, despite the horrible attack in Brussels today, wants borders to be weak and open-and let the Muslims flow in. No way!</t>
  </si>
  <si>
    <t>https://twitter.com/realDonaldTrump/status/712481536470360064</t>
  </si>
  <si>
    <t>Thank you, Arizona! # Trump2016 # WesternTuesday # TrumpTrainpic.twitter.com/VMCzxrryG8</t>
  </si>
  <si>
    <t>https://twitter.com/realDonaldTrump/status/712484978735448065</t>
  </si>
  <si>
    <t>Much bigger win than anticipated in Arizona. Thank you, I will never forget!</t>
  </si>
  <si>
    <t>https://twitter.com/realDonaldTrump/status/712490195778727936</t>
  </si>
  <si>
    <t>Hopefully the Republican Party can come together and have a big WIN in November, paving the way for many great Supreme Court Justices!</t>
  </si>
  <si>
    <t>https://twitter.com/realDonaldTrump/status/712645789953167360</t>
  </si>
  <si>
    <t>Lyin' Ted Cruz denied that he had anything to do with the G.Q. model photo post of Melania. That's why we call him Lyin' Ted!</t>
  </si>
  <si>
    <t>https://twitter.com/realDonaldTrump/status/712709458187694080</t>
  </si>
  <si>
    <t>Thank you, Arizona! # Trump2016 # MakeAmericaGreatAgain # TrumpTrain http://bit.ly/1Rh3oSDTrumpTrain ‚Ä¶pic.twitter.com/Dgqky0JiHO</t>
  </si>
  <si>
    <t>https://twitter.com/realDonaldTrump/status/712727046913462272</t>
  </si>
  <si>
    <t>Lyin‚Äô Ted Cruz steals foreign policy from me, and lines from Michael Douglas‚Äî just another dishonest politician.</t>
  </si>
  <si>
    <t>https://twitter.com/realDonaldTrump/status/712728075532943361</t>
  </si>
  <si>
    <t>Low energy Jeb Bush just endorsed a man he truly hates, Lyin‚Äô Ted Cruz. Honestly, I can‚Äôt blame Jeb in that I drove him into oblivion!</t>
  </si>
  <si>
    <t>https://twitter.com/realDonaldTrump/status/712729040352882690</t>
  </si>
  <si>
    <t>Just watched Hillary deliver a prepackaged speech on terror. She‚Äôs been in office fighting terror for 20 years- and look where we are!</t>
  </si>
  <si>
    <t>https://twitter.com/realDonaldTrump/status/712729376207540226</t>
  </si>
  <si>
    <t>I will be the best by far in fighting terror. I‚Äôm the only one that was right from the beginning, &amp; now Lyin‚Äô Ted &amp; others are copying me.</t>
  </si>
  <si>
    <t>https://twitter.com/realDonaldTrump/status/712731263929618433</t>
  </si>
  <si>
    <t>I think having Jeb's endorsement hurts Lyin' Ted. Jeb spent more than $150,000,000 and got nothing. I spent a fraction of that and am first!</t>
  </si>
  <si>
    <t>https://twitter.com/realDonaldTrump/status/712748982531977216</t>
  </si>
  <si>
    <t>While I believe I will clinch before Cleveland and get more than 1237 delegates, it is unfair in that there have been so many in the race!</t>
  </si>
  <si>
    <t>https://twitter.com/realDonaldTrump/status/712756995330281473</t>
  </si>
  <si>
    <t>I want to thank @ RealSheriffJoe for all of his help in our historic Arizona win. Could not have done it without you Joe!</t>
  </si>
  <si>
    <t>https://twitter.com/realDonaldTrump/status/712782227747311616</t>
  </si>
  <si>
    <t>https://twitter.com/realDonaldTrump/status/712829601081384962</t>
  </si>
  <si>
    <t>" @ DebraRakestraw: You have over 2M followers more than than @ HillaryClinton. This says something about how America feels. # Trump2016 "</t>
  </si>
  <si>
    <t>https://twitter.com/realDonaldTrump/status/712837228272164864</t>
  </si>
  <si>
    <t>" @ tcsorr: @ jphilman0206 @ realDonaldTrump self-funded and media loves him. Not beholden to masters like @ tedcruz. Who owns Ted?"</t>
  </si>
  <si>
    <t>https://twitter.com/realDonaldTrump/status/712845229674668032</t>
  </si>
  <si>
    <t>" @ Kj11100Me: @ realDonaldTrump Donald Trump will be greater president than Ragan. Trump will set the button for morality,Christianity.</t>
  </si>
  <si>
    <t>https://twitter.com/realDonaldTrump/status/712850174838771712</t>
  </si>
  <si>
    <t>" @ Don_Vito_08: "A picture is worth a thousand words" @ realDonaldTrump # LyingTed # NeverCruz @ MELANIATRUMP pic.twitter.com/5bvVEwMVF8"</t>
  </si>
  <si>
    <t>https://twitter.com/realDonaldTrump/status/712969068396093440</t>
  </si>
  <si>
    <t>N.A.T.O. is obsolete and must be changed to additionally focus on terrorism as well as some of the things it is currently focused on!</t>
  </si>
  <si>
    <t>https://twitter.com/realDonaldTrump/status/712972000927551488</t>
  </si>
  <si>
    <t>We pay a disproportionate share of the cost of N.A.T.O. Why? It is time to renegotiate, and the time is now!</t>
  </si>
  <si>
    <t>https://twitter.com/realDonaldTrump/status/712997502769872897</t>
  </si>
  <si>
    <t>" @ missi51: . @ realDonaldTrump thank God is not a politician, but he's one heck of a fighter who will fight for us, the people."</t>
  </si>
  <si>
    <t>https://twitter.com/realDonaldTrump/status/713003045827780609</t>
  </si>
  <si>
    <t>It is amazing how @ LindseyGrahamSC gets on so many T.V. shows talking negatively about me when I beat him so badly (ZERO) in his pres run!</t>
  </si>
  <si>
    <t>https://twitter.com/realDonaldTrump/status/713004219234709505</t>
  </si>
  <si>
    <t>. @ LindseyGrahamSC and Lyin' Ted Cruz are two politicians who are very much alike - ALL TALK AND NO ACTION! Both talk about ISIS, do nothing!</t>
  </si>
  <si>
    <t>https://twitter.com/realDonaldTrump/status/713006012085760001</t>
  </si>
  <si>
    <t>These politicians like Cruz and Graham, who have watched ISIS and many other problems develop for years, do nothing to make things better!</t>
  </si>
  <si>
    <t>https://twitter.com/realDonaldTrump/status/713006944047534081</t>
  </si>
  <si>
    <t>Remember when I recently said that Brussels is a "hell hole" and a mess and the failing @ nytimes wrote a critical article. I was so right!</t>
  </si>
  <si>
    <t>https://twitter.com/realDonaldTrump/status/713012045214531584</t>
  </si>
  <si>
    <t>It is amazing how often I am right, only to be criticized by the media. Illegal immigration, take the oil, build the wall, Muslims, NATO!</t>
  </si>
  <si>
    <t>https://twitter.com/realDonaldTrump/status/713012937787588609</t>
  </si>
  <si>
    <t>"@TimVincent56: @ LindseyGrahamSC Talkers think about the future, Doers are already building it" # VoteTrump2016 pic.twitter.com/OoB38jypsD"</t>
  </si>
  <si>
    <t>@TimVincent56 @</t>
  </si>
  <si>
    <t>https://twitter.com/realDonaldTrump/status/713014127061544961</t>
  </si>
  <si>
    <t>Hillary Clinton has been working on solving the terrorism problem for years. TIME FOR A CHANGE, I WILL SOLVE - AND FAST!</t>
  </si>
  <si>
    <t>https://twitter.com/realDonaldTrump/status/713025973751529472</t>
  </si>
  <si>
    <t>. @ TheView T.V. show, which is failing so badly that it will soon be taken off thr air, is constantly asking me to go on. I TELL THEM "NO"</t>
  </si>
  <si>
    <t>https://twitter.com/realDonaldTrump/status/713027407742177280</t>
  </si>
  <si>
    <t>Explain how the women on The View, which is a total disaster since the great Barbara Walters left, ever got their jobs. @ abc is wasting time</t>
  </si>
  <si>
    <t>https://twitter.com/realDonaldTrump/status/713029867810463744</t>
  </si>
  <si>
    <t>" @ Doctor_S_Freud: @ TheView They're all brain-dead puppets with skeletons in their closet. I say you go on and destroy them all" A dead show</t>
  </si>
  <si>
    <t>https://twitter.com/realDonaldTrump/status/713030660475240448</t>
  </si>
  <si>
    <t>Just announced that as many as 5000 ISIS fighters have infiltrated Europe. Also, many in U.S. I TOLD YOU SO! I alone can fix this problem!</t>
  </si>
  <si>
    <t>https://twitter.com/realDonaldTrump/status/713031504415338497</t>
  </si>
  <si>
    <t>Europe and the U.S. must immediately stop taking in people from Syria. This will be the destruction of civilization as we know it! So sad!</t>
  </si>
  <si>
    <t>https://twitter.com/realDonaldTrump/status/713032429297078274</t>
  </si>
  <si>
    <t>" @ NeilTurner_: @ realDonaldTrump Cruz &amp; Rubio are scared! WATCH -&gt; https://www.youtube.com/watch?v=Xt4oRhINk2E ‚Ä¶ https://twitter.com/NeilTurner_/status/713029877234950144/photo/1pic.twitter.com/W2r6mOzgkb "</t>
  </si>
  <si>
    <t>https://twitter.com/realDonaldTrump/status/713033155989610496</t>
  </si>
  <si>
    <t>Endorsements for Lyin' Ted Cruz- https://www.instagram.com/p/BDV28yimhQp/</t>
  </si>
  <si>
    <t>https://twitter.com/realDonaldTrump/status/713066424563052544</t>
  </si>
  <si>
    <t>MAKE AMERICA GREAT AGAIN!pic.twitter.com/PHgrT1Nl27</t>
  </si>
  <si>
    <t>https://twitter.com/realDonaldTrump/status/713120275299229697</t>
  </si>
  <si>
    <t>Just won a big federal lawsuit similar in certain ways to the Trump U case but the press refuses to write about it. If I lost-monster story!</t>
  </si>
  <si>
    <t>https://twitter.com/realDonaldTrump/status/713131098969083904</t>
  </si>
  <si>
    <t>I didn't start the fight with Lyin'Ted Cruz over the GQ cover pic of Melania, he did. He knew the PAC was putting it out - hence, Lyin' Ted!</t>
  </si>
  <si>
    <t>https://twitter.com/realDonaldTrump/status/713133907567329285</t>
  </si>
  <si>
    <t>Wow, just released that $67 million in negative ads was spent on me. How am I still number one - by a lot?</t>
  </si>
  <si>
    <t>https://twitter.com/realDonaldTrump/status/713471400082874368</t>
  </si>
  <si>
    <t>" @ 11phenomenon: # LyingTed blames @ realDonaldTrump for so many things I am starting to think he is having a mental health crisis."</t>
  </si>
  <si>
    <t>https://twitter.com/realDonaldTrump/status/713556905550069761</t>
  </si>
  <si>
    <t>Top suspect in Paris massacre, Salah Abdeslam, who also knew of the Brussels attack, is no longer talking. Weak leaders, ridiculous laws!</t>
  </si>
  <si>
    <t>https://twitter.com/realDonaldTrump/status/713558033129930752</t>
  </si>
  <si>
    <t>" @ theAgeofLeo: Your instincts on foreign policy &amp; terrorism have been better than all of these so called experienced politicians combined."</t>
  </si>
  <si>
    <t>https://twitter.com/realDonaldTrump/status/713558941662322688</t>
  </si>
  <si>
    <t>" @ stanColtrane: Turns out @ glennbeck was wrong. @ realDonaldTrump had nothing to do with it http://tinyurl.com/zlgr58e "</t>
  </si>
  <si>
    <t>https://twitter.com/realDonaldTrump/status/713675903797174272</t>
  </si>
  <si>
    <t>" @ SpartanMaker: Let me help you Trumpophobes with math: Trump: ($10.3B-$1.2M 74' equity)/1.2M = 858,233%. S&amp;P: 1314.5% # Derp"</t>
  </si>
  <si>
    <t>https://twitter.com/realDonaldTrump/status/713676890750509056</t>
  </si>
  <si>
    <t>" @ Tytan01: Dear @ CNN, after doing a quick Google &amp; Twitter search there are over 15,000 women's groups supporting DonaldTrump. Stop Lying."</t>
  </si>
  <si>
    <t>https://twitter.com/realDonaldTrump/status/713687943278424064</t>
  </si>
  <si>
    <t>" @ pattiandsammi: @gullakhta99 @ realDonaldTrump @ Tytan01 @ CNN WOMEN LOVE TRUMP. TRUMP'S EXECS PREDOMINANTLY FEMALE. # WOMEN4TRUMP"</t>
  </si>
  <si>
    <t>@ @gullakhta99 @ @ @</t>
  </si>
  <si>
    <t>https://twitter.com/realDonaldTrump/status/713747213801938946</t>
  </si>
  <si>
    <t>The media is so after me on women Wow, this is a tough business. Nobody has more respect for women than Donald Trump!</t>
  </si>
  <si>
    <t>https://twitter.com/realDonaldTrump/status/713803130417324032</t>
  </si>
  <si>
    <t>The press is going out of their way to convince people that I do not like or respect women, when they know that it is just the opposite!</t>
  </si>
  <si>
    <t>https://twitter.com/realDonaldTrump/status/713806176274804736</t>
  </si>
  <si>
    <t>Lyin' Ted Cruz is now trying to convince prople that his problems with The National Enq.were caused by me. I had NOTHING to do with story!</t>
  </si>
  <si>
    <t>https://twitter.com/realDonaldTrump/status/713807872388440069</t>
  </si>
  <si>
    <t>Nobody will protect our Nation like Donald J. Trump. Our military will be greatly strengthened and our borders will be strong. Illegals out!</t>
  </si>
  <si>
    <t>https://twitter.com/realDonaldTrump/status/713809729764589568</t>
  </si>
  <si>
    <t>Wisconsin's economy is doing poorly and like everywhere else in U.S., jobs are leaving. I will make our economy strong again - bring in jobs</t>
  </si>
  <si>
    <t>https://twitter.com/realDonaldTrump/status/713820823665119232</t>
  </si>
  <si>
    <t>Don't believe the @ FoxNews Polls, they are just another phony hit job on me. I will beat Hillary Clinton easily in the General Election.</t>
  </si>
  <si>
    <t>https://twitter.com/realDonaldTrump/status/713821835402616833</t>
  </si>
  <si>
    <t>Remember, I am the only candidate who is self-funding. While I am given little credit for this by the voters, I am not bought like others!</t>
  </si>
  <si>
    <t>https://twitter.com/realDonaldTrump/status/714075020113240066</t>
  </si>
  <si>
    <t>I am interviewed on This Week on @ ABC this morning. Enjoy!</t>
  </si>
  <si>
    <t>https://twitter.com/realDonaldTrump/status/714093135857631232</t>
  </si>
  <si>
    <t>Wow, sleepy eyes @ chucktodd is at it again. He is do totally biased. The things I am saying are correct. - far better vision than the others</t>
  </si>
  <si>
    <t>https://twitter.com/realDonaldTrump/status/714095595888238592</t>
  </si>
  <si>
    <t>My statement on NATO being obsolete and disproportionately too expensive (and unfair) for the U.S. are now, finally, receiving plaudits!</t>
  </si>
  <si>
    <t>https://twitter.com/realDonaldTrump/status/714175472557424640</t>
  </si>
  <si>
    <t>Happy Easter to all, have a great day!</t>
  </si>
  <si>
    <t>https://twitter.com/realDonaldTrump/status/714189569793646597</t>
  </si>
  <si>
    <t>Another radical Islamic attack, this time in Pakistan, targeting Christian women &amp; children. At least 67 dead,400 injured. I alone can solve</t>
  </si>
  <si>
    <t>https://twitter.com/realDonaldTrump/status/714194279409848320</t>
  </si>
  <si>
    <t>Why can't the pundits be honest? Hopefully we are all looking for a strong and great country again. I will make it strong and great! JOBS!</t>
  </si>
  <si>
    <t>https://twitter.com/realDonaldTrump/status/714198237675003904</t>
  </si>
  <si>
    <t>Just to show you how unfair Republican primary politics can be, I won the State of Louisiana and get less delegates than Cruz-Lawsuit coming</t>
  </si>
  <si>
    <t>https://twitter.com/realDonaldTrump/status/714214633016573953</t>
  </si>
  <si>
    <t>See Lyin' Ted, even the @ DailyBeast (no fan of mine) says this story came from Rubio, not Trump!pic.twitter.com/Okc8XajVnz</t>
  </si>
  <si>
    <t>https://twitter.com/realDonaldTrump/status/714260201927520256</t>
  </si>
  <si>
    <t>The United States cannot continue to make such bad, one-sided trade deals. There are only so many jobs we can give up. No more!</t>
  </si>
  <si>
    <t>https://twitter.com/realDonaldTrump/status/714264864575922177</t>
  </si>
  <si>
    <t>"@VictorConkle: # WIPrimary @ realDonaldTrump will defeat ISIS and # MakeAmericaGreatAgain https://twitter.com/wsj/status/714242249857609728 ‚Ä¶"</t>
  </si>
  <si>
    <t>@VictorConkle @</t>
  </si>
  <si>
    <t>https://twitter.com/realDonaldTrump/status/714411420104925184</t>
  </si>
  <si>
    <t>I will be interviewed on @ foxandfriends at 7:30. Things are looking good, had a great Easter-look forward to spending the week in Wisconsin!</t>
  </si>
  <si>
    <t>https://twitter.com/realDonaldTrump/status/714423264039317505</t>
  </si>
  <si>
    <t>" @ nellalda: @ realDonaldTrump We stand by Trump 100%" Thank you!</t>
  </si>
  <si>
    <t>https://twitter.com/realDonaldTrump/status/714463489503404032</t>
  </si>
  <si>
    <t>"Kirsten Powers: Anti- Trump Operative was Aggressively Shopping Cruz Story" via the Gateway Pundit:http://www.thegatewaypundit.com/2016/03/kirsten-powers-anti-trump-operative-aggressively-shopping-cruz-sex-scandal-video/ ‚Ä¶</t>
  </si>
  <si>
    <t>https://twitter.com/realDonaldTrump/status/714503667261562880</t>
  </si>
  <si>
    <t>A detainee released from Gitmo has killed an American. When will our so-called "leaders" ever learn!</t>
  </si>
  <si>
    <t>https://twitter.com/realDonaldTrump/status/714577392367443970</t>
  </si>
  <si>
    <t>Ted Cruz is incensed that I want to refocus NATO on terrorism, as well as current mission, but also want others to PAY FAIR SHARE, a must!</t>
  </si>
  <si>
    <t>https://twitter.com/realDonaldTrump/status/714578358022090752</t>
  </si>
  <si>
    <t>" @ wolfblitzer: Campaign-to-date popular GOP totals: @ realDonaldTrump 7,546,980; @ tedcruz 5,481,737; @ JohnKasich 2,724,749" A BIG DIFFERENCE</t>
  </si>
  <si>
    <t>https://twitter.com/realDonaldTrump/status/714581379351252996</t>
  </si>
  <si>
    <t>Just released that international gangs are all over our cities. This will end when I am President!</t>
  </si>
  <si>
    <t>https://twitter.com/realDonaldTrump/status/714581499362803713</t>
  </si>
  <si>
    <t>" @ PaulaDuvall2: Cruz will say anything that is contrary to what you have to say. If you're for Motherhood, he'll be against it!"</t>
  </si>
  <si>
    <t>https://twitter.com/realDonaldTrump/status/714591260791713792</t>
  </si>
  <si>
    <t>After the way I beat Gov. Scott Walker (and Jeb, Rand, Marco and all others) in the Presidential Primaries, no way he would ever endorse me!</t>
  </si>
  <si>
    <t>https://twitter.com/realDonaldTrump/status/714617467839111173</t>
  </si>
  <si>
    <t>Lyin'Ted Cruz is weak &amp; losing big, so now he wants to debate again. But, according to Drudge,Time and on-line polls, I have won all debates</t>
  </si>
  <si>
    <t>https://twitter.com/realDonaldTrump/status/714619106151030784</t>
  </si>
  <si>
    <t>Lyin' Ted, I have already beaten you in all debates, and am way ahead of you in votes and delegates. You should focus on jobs &amp; illegal imm!</t>
  </si>
  <si>
    <t>https://twitter.com/realDonaldTrump/status/714619931938197504</t>
  </si>
  <si>
    <t>We need to secure our borders ASAP. No games, we must be smart, tough and vigilant. MAKE AMERICA GREAT AGAIN &amp; MAKE AMERICA STRONG AGAIN!</t>
  </si>
  <si>
    <t>https://twitter.com/realDonaldTrump/status/714807977052610569</t>
  </si>
  <si>
    <t>Wow, @ CNN has nothing but my opponents on their shows. Really one-sided and unfair reporting. Maybe I shouldn't do their town-hall tonight!</t>
  </si>
  <si>
    <t>https://twitter.com/realDonaldTrump/status/714818473382248448</t>
  </si>
  <si>
    <t>I have millions more votes/hundreds more dels than Cruz or Kasich, and yet am not being treated properly by the Republican Party or the RNC.</t>
  </si>
  <si>
    <t>https://twitter.com/realDonaldTrump/status/714825845504942080</t>
  </si>
  <si>
    <t>How come the @ TODAYshow &amp; @ chucktodd show the new @ NBCNews Poll for Hillary vs Bernie but do not show the SAME poll where I am killing Cruz?</t>
  </si>
  <si>
    <t>https://twitter.com/realDonaldTrump/status/714855025055514624</t>
  </si>
  <si>
    <t>Wow, Corey Lewandowski, my campaign manager and a very decent man, was just charged with assaulting a reporter. Look at tapes-nothing there!</t>
  </si>
  <si>
    <t>https://twitter.com/realDonaldTrump/status/714855791199719424</t>
  </si>
  <si>
    <t>Why aren't people looking at this reporters earliest statement as to what happened, that is before she found out the episode was on tape?</t>
  </si>
  <si>
    <t>https://twitter.com/realDonaldTrump/status/714891184867508224</t>
  </si>
  <si>
    <t>Victory press conference was over. Why is she allowed to grab me and shout questions? Can I press charges?pic.twitter.com/qbW2RjkINX</t>
  </si>
  <si>
    <t>https://twitter.com/realDonaldTrump/status/714894618333212675</t>
  </si>
  <si>
    <t>This was the reporters statement- when she found out there was tape from my facility, she changed her tune.pic.twitter.com/N5815RS1At</t>
  </si>
  <si>
    <t>https://twitter.com/realDonaldTrump/status/714898756420939780</t>
  </si>
  <si>
    <t>Why is this reporter touching me as I leave news conference? What is in her hand??pic.twitter.com/HQB8dl0fhn</t>
  </si>
  <si>
    <t>https://twitter.com/realDonaldTrump/status/714899439706574848</t>
  </si>
  <si>
    <t>MAKE AMERICA GREAT AGAIN!http://cnn.it/1PBVj5u</t>
  </si>
  <si>
    <t>https://twitter.com/realDonaldTrump/status/714911110575562753</t>
  </si>
  <si>
    <t>Thank you! # MakeAmericaGreatAgainpic.twitter.com/sVUWI7JoGn</t>
  </si>
  <si>
    <t>https://twitter.com/realDonaldTrump/status/714925079247847424</t>
  </si>
  <si>
    <t>Trump defends campaign manager charged for bruising a reporter:http://dailym.ai/1V15tU3</t>
  </si>
  <si>
    <t>https://twitter.com/realDonaldTrump/status/714926538714660866</t>
  </si>
  <si>
    <t>Thank you! # Trump2016pic.twitter.com/ZWZkHrtRQN</t>
  </si>
  <si>
    <t>https://twitter.com/realDonaldTrump/status/714967208439451650</t>
  </si>
  <si>
    <t>Final #'s just announced in the GREAT State of MO. TRUMP WINS! New certified #'s show a 365 vote increase for me- @least 12 more delegates!</t>
  </si>
  <si>
    <t>https://twitter.com/realDonaldTrump/status/715013260462960642</t>
  </si>
  <si>
    <t>. @ DavidGregory got thrown off of TV by NBC, fired like a dog! Now he is on @ CNN being nasty to me. Not nice!</t>
  </si>
  <si>
    <t>https://twitter.com/realDonaldTrump/status/715216002347360256</t>
  </si>
  <si>
    <t>THANK YOU, NEW YORK! # MakeAmericaGreatAgain # Trump2016 https://www.facebook.com/DonaldTrump/posts/10156861405690725:0 ‚Ä¶pic.twitter.com/fSgpKjwk2q</t>
  </si>
  <si>
    <t>https://twitter.com/realDonaldTrump/status/715223526635094016</t>
  </si>
  <si>
    <t>Please keep your thoughts &amp; prayers with Melissa Young- Miss Wisconsin 2005.http://www.cnn.com/2016/03/30/politics/trump-miss-wisconsin-emotional-moment/index.html?sr=twCNN033016trump-miss-wisconsin-emotional-moment0214PMStoryLink&amp;linkId=22869280 ‚Ä¶</t>
  </si>
  <si>
    <t>https://twitter.com/realDonaldTrump/status/715286909824663552</t>
  </si>
  <si>
    <t>Congratulations to @ CNN for having the wisdom to pick TRUMP! # MakeAmericaGreatAgain # Trump2016pic.twitter.com/Up8DhQulZ4</t>
  </si>
  <si>
    <t>https://twitter.com/realDonaldTrump/status/715291320563146752</t>
  </si>
  <si>
    <t>Thank you- Appleton, Wisconsin! # WIPrimary # Trump2016 https://www.facebook.com/DonaldTrump/posts/10156862675620725:0 ‚Ä¶pic.twitter.com/klUNUV2J5S</t>
  </si>
  <si>
    <t>https://twitter.com/realDonaldTrump/status/715369991214866432</t>
  </si>
  <si>
    <t>"@Gearssuxs: @ loudobbsnews @ realDonaldTrump I'm a democrat and switch over to republican just to vote for trump in the primary." Great!</t>
  </si>
  <si>
    <t>@Gearssuxs @ @</t>
  </si>
  <si>
    <t>https://twitter.com/realDonaldTrump/status/715372505486245888</t>
  </si>
  <si>
    <t>" @ susanbirchfiel1: Nothing you say will change my mind! Woman for @ realDonaldTrump https://twitter.com/Carolde/status/715345677409259520 ‚Ä¶"</t>
  </si>
  <si>
    <t>https://twitter.com/realDonaldTrump/status/715536209385115649</t>
  </si>
  <si>
    <t>The Trump Doctrine: Peace Through Strength. # Trump2016 https://www.facebook.com/DonaldTrump/posts/10156866194350725 ‚Ä¶pic.twitter.com/tr1ILOoLUb</t>
  </si>
  <si>
    <t>https://twitter.com/realDonaldTrump/status/715616148335759360</t>
  </si>
  <si>
    <t>Just had a very nice meeting with @ Reince Priebus and the @ GOP. Looking forward to bringing the Party together --- and it will happen!</t>
  </si>
  <si>
    <t>https://twitter.com/realDonaldTrump/status/715636703369691136</t>
  </si>
  <si>
    <t>THANK YOU, WISCONSIN! # VoteTrump next Tuesday, April 5th! # WIPrimary http://bit.ly/1RswyojVoteTrumpWI ‚Ä¶pic.twitter.com/IOBhOXeBiN</t>
  </si>
  <si>
    <t>https://twitter.com/realDonaldTrump/status/715664091893731329</t>
  </si>
  <si>
    <t>THANK YOU, AMERICA! # Trump2016 # MakeAmericaGreatAgain http://bit.ly/1RQ7R0hGOPNationalPoll ‚Ä¶pic.twitter.com/uJnmDnvkUv</t>
  </si>
  <si>
    <t>https://twitter.com/realDonaldTrump/status/715668280153911296</t>
  </si>
  <si>
    <t>THANK YOU, NEW YORK! # Trump2016https://twitter.com/foxnews/status/715661314132017152 ‚Ä¶</t>
  </si>
  <si>
    <t>https://twitter.com/realDonaldTrump/status/715725628465680386</t>
  </si>
  <si>
    <t># MakeAmericaGreatAgain # Trump2016 https://instagram.com/p/BDo-7SimhUn/ pic.twitter.com/VlMynYN3sd</t>
  </si>
  <si>
    <t>https://twitter.com/realDonaldTrump/status/715756428447858688</t>
  </si>
  <si>
    <t>The Club For Growth,which asked me for $1,000,000 in an extortion attempt, just put up a Wisconsin ad with incorrect math.What a dumb group!</t>
  </si>
  <si>
    <t>https://twitter.com/realDonaldTrump/status/715758039836594176</t>
  </si>
  <si>
    <t>The Club For Growth said in their ad that 465 delegates (Cruz) plus 143 delegates (Kasich) is more than my 739 delegates. Try again!</t>
  </si>
  <si>
    <t>https://twitter.com/realDonaldTrump/status/715907761926750208</t>
  </si>
  <si>
    <t>The National Border Patrol Council (NBPC) said that our open border is the biggest physical &amp; economic threat facing the American people!</t>
  </si>
  <si>
    <t>https://twitter.com/realDonaldTrump/status/715907894584197120</t>
  </si>
  <si>
    <t>For the 1st time in American history, America‚Äôs 16,500 border patrol agents have issue a presidential primary endorsement‚Äîme! Thank you.</t>
  </si>
  <si>
    <t>https://twitter.com/realDonaldTrump/status/715973328868085761</t>
  </si>
  <si>
    <t>Does anybody like Lyin' Ted? https://www.instagram.com/p/BDqwFr_GhZJ/</t>
  </si>
  <si>
    <t>https://twitter.com/realDonaldTrump/status/715980291672829953</t>
  </si>
  <si>
    <t>My new radio ad, airing today in Wisconsin! See you soon! # WIPrimary # Trump2016 http://www.donaldjtrump.com/media/make-america-great-again-radio-spot ‚Ä¶</t>
  </si>
  <si>
    <t>https://twitter.com/realDonaldTrump/status/716019755682045952</t>
  </si>
  <si>
    <t>We must build a great wall between Mexico and the United States!http://www.dailymail.co.uk/news/article-3518397/Moment-two-drugs-smugglers-filmed-news-crew-sneaking-U-S-scaling-Arizona-border-fence.html ‚Ä¶</t>
  </si>
  <si>
    <t>https://twitter.com/realDonaldTrump/status/716020373045841920</t>
  </si>
  <si>
    <t>Can you believe that Ted Cruz, who has been killing our country on trade for so long, just put out a Wisconsin ad talking about trade?</t>
  </si>
  <si>
    <t>https://twitter.com/realDonaldTrump/status/716031548382773248</t>
  </si>
  <si>
    <t>MAKE AMERICA GREAT AGAIN!https://today.yougov.com/news/2016/03/31/trump-still-leads/ ‚Ä¶</t>
  </si>
  <si>
    <t>https://twitter.com/realDonaldTrump/status/716078699175682053</t>
  </si>
  <si>
    <t>Is it possible for @ megynkelly to cover anyone but Donald Trump on her terrible show. She totally misrepresents my words and positions! BAD.</t>
  </si>
  <si>
    <t>https://twitter.com/realDonaldTrump/status/716085112610426880</t>
  </si>
  <si>
    <t>If @ megynkelly stopped covering me on her show, her ratings would drop like a rock! My h to h interview with @ AC360 beat her by millions!</t>
  </si>
  <si>
    <t>https://twitter.com/realDonaldTrump/status/716088246258651136</t>
  </si>
  <si>
    <t>I will be in Wisconsin until the election. Jobs, trade and immigration will be big factors. I will bring jobs back home - make great deals!</t>
  </si>
  <si>
    <t>https://twitter.com/realDonaldTrump/status/716222480738869248</t>
  </si>
  <si>
    <t>Wisconsin has suffered a great loss of jobs and trade, but if I win, all of the bad things happening in the U.S. will be rapidly reversed!</t>
  </si>
  <si>
    <t>https://twitter.com/realDonaldTrump/status/716344003789266944</t>
  </si>
  <si>
    <t>Join me on Monday, April 4th in Milwaukee! # WIPrimary # Trump2016 Tickets: https://www.donaldjtrump.com/schedule/register/milwaukee-wi/ ‚Ä¶pic.twitter.com/F7P4s6oAzN</t>
  </si>
  <si>
    <t>https://twitter.com/realDonaldTrump/status/716359318828769280</t>
  </si>
  <si>
    <t>Great honor to have @ GOP General Counsel, # JohnRyder as a Trump delegate in TN. RNC meeting well worth it! Unifying the party!</t>
  </si>
  <si>
    <t>https://twitter.com/realDonaldTrump/status/716362171404435458</t>
  </si>
  <si>
    <t>. @ HeyTammyBruce- Thank you for your nice words on Fox today. They never use my full statements on nuclear, which you would agree with!</t>
  </si>
  <si>
    <t>https://twitter.com/realDonaldTrump/status/716362367119069185</t>
  </si>
  <si>
    <t>. @ FoxNews should be ashamed for allowing experts to explain how to make a nuclear attack!</t>
  </si>
  <si>
    <t>https://twitter.com/realDonaldTrump/status/716412682581053440</t>
  </si>
  <si>
    <t>A GREAT DAY IN WISCONSIN! Thank you # Racine &amp; # Wausau! Just arrived in # EauClaire! # Trump2016 # WIPrimary # TrumpTrainpic.twitter.com/a0iKqNepD5</t>
  </si>
  <si>
    <t>https://twitter.com/realDonaldTrump/status/716462678802345984</t>
  </si>
  <si>
    <t>I will be interviewed by @ jdickerson on @ FaceTheNation tomorrow morning. Enjoy! # Trump2016</t>
  </si>
  <si>
    <t>https://twitter.com/realDonaldTrump/status/716464023273910273</t>
  </si>
  <si>
    <t>Thank you Eau Claire, Wisconsin. # VoteTrump on Tuesday, April 5th! MAKE AMERICA GREAT AGAIN!pic.twitter.com/JI5JqwHnMC</t>
  </si>
  <si>
    <t>https://twitter.com/realDonaldTrump/status/716590192413507584</t>
  </si>
  <si>
    <t>" @ FaceTheNation: Tune in for our sit-down interview with Republican frontrunner @ realDonaldTrump! pic.twitter.com/oVm8ozIC8h"</t>
  </si>
  <si>
    <t>https://twitter.com/realDonaldTrump/status/716600252934041601</t>
  </si>
  <si>
    <t>I will be on @ FoxNewsSunday with Chris Wallace this morning. Enjoy!</t>
  </si>
  <si>
    <t>https://twitter.com/realDonaldTrump/status/716620675071537152</t>
  </si>
  <si>
    <t>" @ Wheels155: @ CNN is reviewing the week,but majority of the show about @ realDonaldTrump cuz there would be 0.0 ratings if not. Media's a JOKE</t>
  </si>
  <si>
    <t>https://twitter.com/realDonaldTrump/status/716621438535471104</t>
  </si>
  <si>
    <t>" @ Margee11: # WISCONSIN VOTE SMART @ tedcruz RECORDS R SEALED.. WHAT IS HE HIDING? SAVE AMERICA W/ @ realDonaldTrump pic.twitter.com/kMuAoGF99S"</t>
  </si>
  <si>
    <t>https://twitter.com/realDonaldTrump/status/716621639564324865</t>
  </si>
  <si>
    <t>" @ 007cigarjoe: # MakeAmericaGreatAgain # Trump2016 @ realDonaldTrump IS THE ONLY DEAL !!! https://twitter.com/cindyboyenga/status/716608586135285762 ‚Ä¶"</t>
  </si>
  <si>
    <t>https://twitter.com/realDonaldTrump/status/716622947901915136</t>
  </si>
  <si>
    <t>Thank you! # Trump2016 # WIPrimarypic.twitter.com/alx0AY6E8J</t>
  </si>
  <si>
    <t>https://twitter.com/realDonaldTrump/status/716639648873844740</t>
  </si>
  <si>
    <t>" @ GOPjenna: "I don't care about the game, I care about the PEOPLE." And that's exactly why WE THE PEOPLE love you so much! # Trump2016"</t>
  </si>
  <si>
    <t>https://twitter.com/realDonaldTrump/status/716683752227913728</t>
  </si>
  <si>
    <t>Thank you New York, and Pennsylvania! # MakeAmericaGreatAgain # Trump2016pic.twitter.com/sziCGsvGbz</t>
  </si>
  <si>
    <t>https://twitter.com/realDonaldTrump/status/716688097237458945</t>
  </si>
  <si>
    <t>Thank you Miss Katie's Diner! # MakeAmericaGreatAgain # Trump2016 https://www.facebook.com/DonaldTrump/posts/10156881962720725:0 ‚Ä¶pic.twitter.com/uTSIiVqPkT</t>
  </si>
  <si>
    <t>https://twitter.com/realDonaldTrump/status/716727859876917248</t>
  </si>
  <si>
    <t>I will be in Milwaukee, Wisconsin- tomorrow at 7pmE with @ MELANIATRUMP. Join us! # WIPrimary # Trump2016 https://www.donaldjtrump.com/schedule/register/milwaukee-wi/ ‚Ä¶</t>
  </si>
  <si>
    <t>https://twitter.com/realDonaldTrump/status/716774329837420544</t>
  </si>
  <si>
    <t>Congratulations to @ gohermie for winning the @ ShellHouOpen. We are all proud of you @ TNGCBedminster &amp; all @ TrumpGolf clubs! Great going!</t>
  </si>
  <si>
    <t>https://twitter.com/realDonaldTrump/status/716780878777556994</t>
  </si>
  <si>
    <t>I am on @ FoxNews with @ greta doing a town hall, from Wisconsin- now! Enjoy! # MakeAmericaGreatAgain # Trump2016</t>
  </si>
  <si>
    <t>https://twitter.com/realDonaldTrump/status/716811670031581185</t>
  </si>
  <si>
    <t>A great night in West Allis, Wisconsin! Thank you! # VoteTrumpWI # WIPrimary https://www.facebook.com/DonaldTrump/posts/10156883852800725:0 ‚Ä¶pic.twitter.com/syGyqtOebs</t>
  </si>
  <si>
    <t>https://twitter.com/realDonaldTrump/status/716826069777645568</t>
  </si>
  <si>
    <t>A great day in Wisconsin, many stops, many great people! Melania is joining me on Monday. Big crowds. MAKE AMERICA GREAT AGAIN!</t>
  </si>
  <si>
    <t>https://twitter.com/realDonaldTrump/status/717027537990365186</t>
  </si>
  <si>
    <t>Just departing La Crosse, Wisconsin. Thank you! # Trump2016 # WIPrimary https://www.facebook.com/DonaldTrump/posts/10156886597880725:0 ‚Ä¶pic.twitter.com/7umXgUjEzi</t>
  </si>
  <si>
    <t>https://twitter.com/realDonaldTrump/status/717050067840929792</t>
  </si>
  <si>
    <t>Congratulations Jim Herman! We are all proud of you @ TrumpGolf!http://www.usatoday.com/story/sports/golf/2016/04/03/donald-trump-ex-employee-jim-herman-wins-shell-houston-open-golf/82596480/ ‚Ä¶</t>
  </si>
  <si>
    <t>https://twitter.com/realDonaldTrump/status/717088318068891648</t>
  </si>
  <si>
    <t>Will be interviewed on @ SeanHannity on @ FoxNews from # Wisconsin tonight. My wife, Melania, will join me for the entire show.</t>
  </si>
  <si>
    <t>https://twitter.com/realDonaldTrump/status/717092823326064640</t>
  </si>
  <si>
    <t>Wow, great news from Wisconsin. Just made two speeches there with a big one coming tonight. Thank you!https://twitter.com/howardkurtz/status/717058440942628864 ‚Ä¶</t>
  </si>
  <si>
    <t>https://twitter.com/realDonaldTrump/status/717096171068661761</t>
  </si>
  <si>
    <t>Leaving Superior, Wisconsin now. Thank you! # Trump2016 # WIPrimary https://www.facebook.com/DonaldTrump/posts/10156887510055725:0 ‚Ä¶pic.twitter.com/2C4HEwrTQF</t>
  </si>
  <si>
    <t>https://twitter.com/realDonaldTrump/status/717140417469349888</t>
  </si>
  <si>
    <t>MAKE AMERICA GREAT AGAIN!https://amp.twimg.com/v/7f4041fa-7f0a-490f-adb8-32b060a9c8a0 ‚Ä¶</t>
  </si>
  <si>
    <t>https://twitter.com/realDonaldTrump/status/717158349008011264</t>
  </si>
  <si>
    <t>I will be on @ SeanHannity @ FoxNews- tonight at 10pmE w/ @ MELANIATRUMP, from Wisconsin. Enjoy! # WIPrimary # Trump2016pic.twitter.com/znfxf2wyrr</t>
  </si>
  <si>
    <t>https://twitter.com/realDonaldTrump/status/717170068430397440</t>
  </si>
  <si>
    <t>"@vikkideiter: Something VERY close to my heart. I'm a NAVY VET! I love @ realDonaldTrump's VETERANS ADMINISTRATION REFORMS.</t>
  </si>
  <si>
    <t>@vikkideiter @</t>
  </si>
  <si>
    <t>https://twitter.com/realDonaldTrump/status/717189147497091072</t>
  </si>
  <si>
    <t>" @ FoxNews: @ ScottBaio: " # DonaldTrump is the only guy, I think, that has the will &amp; the nerve to attack &amp; to fight."https://amp.twimg.com/v/4287e37d-b2b2-4e08-9b04-cbad8d0c6617 ‚Ä¶</t>
  </si>
  <si>
    <t>https://twitter.com/realDonaldTrump/status/717192412213420032</t>
  </si>
  <si>
    <t>MAKE AMERICA GREAT AGAIN!https://amp.twimg.com/v/1c9fb570-e49e-45e0-82dd-0f9f9c80f13f ‚Ä¶</t>
  </si>
  <si>
    <t>https://twitter.com/realDonaldTrump/status/717321031321432064</t>
  </si>
  <si>
    <t>Good morning Wisconsin! The polls are now open! # VoteTrump today &amp; we will MakeAmericaGreatAgain!http://bit.ly/1Vt2jbScavWI</t>
  </si>
  <si>
    <t>https://twitter.com/realDonaldTrump/status/717395599633563648</t>
  </si>
  <si>
    <t>Wisconsin, we will MAKE AMERICA GREAT AGAIN!</t>
  </si>
  <si>
    <t>https://twitter.com/realDonaldTrump/status/717400207898591232</t>
  </si>
  <si>
    <t>" @ roadsho: Challenge to all WI gun owners. Vote @ realDonaldTrump.The only candidate that will protect your rights!https://twitter.com/MikeSuppa/status/717395747201802240 ‚Ä¶</t>
  </si>
  <si>
    <t>https://twitter.com/realDonaldTrump/status/717433113882787840</t>
  </si>
  <si>
    <t>Wow, @ Politico is in total disarray with almost everybody quitting. Good news -- bad, dishonest journalists!https://www.washingtonpost.com/lifestyle/style/politicos-senior-managers-beat-an-early-retreat/2016/04/04/23599956-fa9d-11e5-886f-a037dba38301_story.html ‚Ä¶</t>
  </si>
  <si>
    <t>https://twitter.com/realDonaldTrump/status/717483825446707200</t>
  </si>
  <si>
    <t>Still time to get out and VOTE! # WIPrimary # Trump2016 # MAGApic.twitter.com/HjnGrR25Vf</t>
  </si>
  <si>
    <t>https://twitter.com/realDonaldTrump/status/717753959176396801</t>
  </si>
  <si>
    <t>It is so great to be back home! Looking forward to a great rally tonight in Bethpage, Long Island!</t>
  </si>
  <si>
    <t>https://twitter.com/realDonaldTrump/status/717872177782124545</t>
  </si>
  <si>
    <t>I was not scheduled to be on the @ oreillyfactor. Pure fiction!</t>
  </si>
  <si>
    <t>https://twitter.com/realDonaldTrump/status/717872274569822208</t>
  </si>
  <si>
    <t>Unbelievable evening. Just made a speech in front 17,000 amazing New Yorkers in Bethpage, Long Island--- great to be home!</t>
  </si>
  <si>
    <t>https://twitter.com/realDonaldTrump/status/717910383491751936</t>
  </si>
  <si>
    <t># MakeAmericaGreatAgain # Trump2016pic.twitter.com/hjygbNsxee</t>
  </si>
  <si>
    <t>https://twitter.com/realDonaldTrump/status/718159369033162752</t>
  </si>
  <si>
    <t>Ted Cruz attacked New Yorkers and New York values- we don't forget! https://www.instagram.com/p/BD6SKImGhQt/</t>
  </si>
  <si>
    <t>https://twitter.com/realDonaldTrump/status/718259314197164034</t>
  </si>
  <si>
    <t>" @ gracefulme3: @ seanhannity @ tedcruz @ realDonaldTrump Cruz is hated in New York. He should go home - no place for a phony"</t>
  </si>
  <si>
    <t>https://twitter.com/realDonaldTrump/status/718268624012754944</t>
  </si>
  <si>
    <t>" @ Genie115: # MakeAmericaGreatAgain we can only do that with @ realDonaldTrump RT https://twitter.com/Genie115/status/718262802100666370/photo/1pic.twitter.com/RViAgxoa4t "</t>
  </si>
  <si>
    <t>https://twitter.com/realDonaldTrump/status/718268906176122881</t>
  </si>
  <si>
    <t>" @ Keeblerqueen: @ RealRudyGiulian @ realDonaldTrump Thanks Rudy!!! Trump will be a great president!!"</t>
  </si>
  <si>
    <t>https://twitter.com/realDonaldTrump/status/718269255872081922</t>
  </si>
  <si>
    <t>" @ DiCristo13: @ realDonaldTrump let's have the policy speeches on immigration, economy, foreign policy, and NATO! pic.twitter.com/Uuit2hWmhW"</t>
  </si>
  <si>
    <t>https://twitter.com/realDonaldTrump/status/718269634814865410</t>
  </si>
  <si>
    <t>"@iamDaveK: @ realDonaldTrump first WWE Hall of Famer to become president?"</t>
  </si>
  <si>
    <t>@iamDaveK @</t>
  </si>
  <si>
    <t>https://twitter.com/realDonaldTrump/status/718408900375154688</t>
  </si>
  <si>
    <t>So great to be in New York. Catching up on many things (remember, I am still running a major business while I campaign) and loving it!</t>
  </si>
  <si>
    <t>https://twitter.com/realDonaldTrump/status/718409541273194497</t>
  </si>
  <si>
    <t>" @ WPayton344: @ PaulManafort Great Interview on CNN-Being from CT- I am thrilled you are part of this Team-GO TRUMP!"</t>
  </si>
  <si>
    <t>https://twitter.com/realDonaldTrump/status/718410250437705729</t>
  </si>
  <si>
    <t>" @ glozee1: Great interview with @ PaulManafort on @ CNN regarding @ realDonaldTrump path to victory # NewDay # MakeAmericaGreatAgain @ DanScavino"</t>
  </si>
  <si>
    <t>https://twitter.com/realDonaldTrump/status/718410936562925568</t>
  </si>
  <si>
    <t>"@R_U_OK_UK: @ realDonaldTrump @ glozee1 @ PaulManafort @ CNN @ DanScavino Vote trump to save the west. Don't become like Europe - # WakeUpAmerica</t>
  </si>
  <si>
    <t>@R_U_OK_UK @ @ @ @ @</t>
  </si>
  <si>
    <t>https://twitter.com/realDonaldTrump/status/718516815782088704</t>
  </si>
  <si>
    <t>Jennifer is a terrific person.https://twitter.com/jbierm292/status/718494597064847360 ‚Ä¶</t>
  </si>
  <si>
    <t>https://twitter.com/realDonaldTrump/status/718518072861192192</t>
  </si>
  <si>
    <t>Looks like I was right about NATO. I had no doubt.http://foreignpolicy.com/2016/04/06/senators-slam-nato-free-riders-in-closed-door-meeting-with-secretary-general/ ‚Ä¶</t>
  </si>
  <si>
    <t>https://twitter.com/realDonaldTrump/status/718530443272970240</t>
  </si>
  <si>
    <t>Nobody beats me on National Security.http://www.newsmax.com/Newsfront/newsmax-fabrizio-pool-donald-trump/2016/03/23/id/720556/ ‚Ä¶</t>
  </si>
  <si>
    <t>https://twitter.com/realDonaldTrump/status/718546390390071296</t>
  </si>
  <si>
    <t>‚ÄúDonald Trump‚ÄîThe Disrupter‚Äù will air on @ FoxNews Saturday night and Sunday night at 8 PM ET. Anchored by @ BretBaier. @ johnrobertsFox</t>
  </si>
  <si>
    <t>https://twitter.com/realDonaldTrump/status/718617242422939649</t>
  </si>
  <si>
    <t>" @ Cam: Reports are RNC has received +1 million postcards so far! If I get more info on ##I'll post @ AnnCoulter https://twitter.com/Campaign_Trump/status/718572490981646336/photo/1pic.twitter.com/yhyWihDdMq "</t>
  </si>
  <si>
    <t># #I</t>
  </si>
  <si>
    <t>https://twitter.com/realDonaldTrump/status/718618061683703808</t>
  </si>
  <si>
    <t>" @ kirstiealley: HELLO BOYS! this is my formal endorsement of @ realDonaldTrump &amp; I'm a woman! (last I checked) And Rudy, U R amazing!</t>
  </si>
  <si>
    <t>https://twitter.com/realDonaldTrump/status/718626552704077824</t>
  </si>
  <si>
    <t>" @ RepMartinDaniel: We support you # HaileyPuckett. You will go far in life. Smart and courageous!</t>
  </si>
  <si>
    <t>https://twitter.com/realDonaldTrump/status/718627523417010178</t>
  </si>
  <si>
    <t>" @ redneckgp: All you haters out there, STOP trashing the only candidate @ realDonaldTrump that will put ALL OF YOU &amp; AMERICA FIRST # trump"</t>
  </si>
  <si>
    <t>https://twitter.com/realDonaldTrump/status/718627776178360323</t>
  </si>
  <si>
    <t>"@RepaloneLori: @ realDonaldTrump @ kirstiealley we love you and know you will do an awesome job! Saw you in bethpage !! " Thank you.</t>
  </si>
  <si>
    <t>@RepaloneLori @ @</t>
  </si>
  <si>
    <t>https://twitter.com/realDonaldTrump/status/718628272188309505</t>
  </si>
  <si>
    <t>" @ lilrachiepoo: @ realDonaldTrump Thank you, Mr. Trump, for your personal and financial sacrifices in this journey to # MAKEAMERICAGREATAGAIN"</t>
  </si>
  <si>
    <t>https://twitter.com/realDonaldTrump/status/718632666057285632</t>
  </si>
  <si>
    <t>" @ AlexNightrasor: @ realDonaldTrump @ lilrachiepoo Trump will be our best president since Reagan!</t>
  </si>
  <si>
    <t>https://twitter.com/realDonaldTrump/status/718634255107166208</t>
  </si>
  <si>
    <t>" @ DnGLax: Yes! Thank U 4 coming to LI! It was a thrill 2 B part of it! U will get the job done! # MakeAmericaGreatAgain # trump2016 "</t>
  </si>
  <si>
    <t>https://twitter.com/realDonaldTrump/status/718636301587771392</t>
  </si>
  <si>
    <t>Isn't it a shame that the person who will have by far the most delegates and many millions more votes than anyone else, me, still must fight</t>
  </si>
  <si>
    <t>https://twitter.com/realDonaldTrump/status/718761006068051968</t>
  </si>
  <si>
    <t>Bernie Sanders says that Hillary Clinton is unqualified to be president. Based on her decision making ability, I can go along with that!</t>
  </si>
  <si>
    <t>https://twitter.com/realDonaldTrump/status/718766507199766528</t>
  </si>
  <si>
    <t>" @ gene70: @ realDonaldTrump Fugedaboudit!!! The woman in New York love Donald Trump!!! https://twitter.com/gene70/status/718764775455473664/photo/1pic.twitter.com/ZcfT90hGEX "</t>
  </si>
  <si>
    <t>https://twitter.com/realDonaldTrump/status/718771185757077504</t>
  </si>
  <si>
    <t>" @ gene70: @ realDonaldTrump The Real Person Of The Year! https://twitter.com/gene70/status/717687239334096896/photo/1pic.twitter.com/3yFUZALNVn " Wow!</t>
  </si>
  <si>
    <t>https://twitter.com/realDonaldTrump/status/718913705111613440</t>
  </si>
  <si>
    <t>A great honor to visit the 9/11 Memorial Museum with my wife, @ MELANIATRUMP, today. # NewYorkValuespic.twitter.com/eKCEWRD0Ro</t>
  </si>
  <si>
    <t>https://twitter.com/realDonaldTrump/status/718992948193570816</t>
  </si>
  <si>
    <t>" @ vivhall3: @ realDonaldTrump here your delegate replaced at CO GOP convention. https://www.facebook.com/larry.lindseyphd/videos/10206020703413100/ ‚Ä¶" Very sad!</t>
  </si>
  <si>
    <t>https://twitter.com/realDonaldTrump/status/718993345197027328</t>
  </si>
  <si>
    <t>" @ Theresa_Cali: Poll shows @ realDonaldTrump leads among registered Republican women with 44%. pic.twitter.com/yQmh3iSPBY" Thank you!</t>
  </si>
  <si>
    <t>https://twitter.com/realDonaldTrump/status/718993739348361216</t>
  </si>
  <si>
    <t>" @ PennyHicks13: @ Carolde @ kisster1 @ FoxNews Your tax and economic plans are second to none! http://donaldjtrump.com Media shld report.</t>
  </si>
  <si>
    <t>https://twitter.com/realDonaldTrump/status/718996943100375040</t>
  </si>
  <si>
    <t>" @ Kids123Nicholas: @ gqforbes @ RepTomMarino @ realDonaldTrump.Lets get it done Philadelphia Pa.Make Trump your pick for president now.</t>
  </si>
  <si>
    <t>https://twitter.com/realDonaldTrump/status/718997528923021312</t>
  </si>
  <si>
    <t>" @ Mutual408Grace: @ realDonaldTrump @ gene70 California women love Mr Trump too. Will make it happen in New York on April 19. Go out &amp; vote."</t>
  </si>
  <si>
    <t>https://twitter.com/realDonaldTrump/status/718997676747067392</t>
  </si>
  <si>
    <t>" @ governor_savage: @ realDonaldTrump is the only person who can save us from this corrupt political mess. # MakeAmericaGreatAgain"</t>
  </si>
  <si>
    <t>https://twitter.com/realDonaldTrump/status/718998170315976708</t>
  </si>
  <si>
    <t>" @ AnnCoulter: GOP is trying to steal nomination from the winner (Trump) not block an insurgent catching up 2 frontrunner (Sanders).</t>
  </si>
  <si>
    <t>https://twitter.com/realDonaldTrump/status/718998304810512385</t>
  </si>
  <si>
    <t>" @ metalmom888: @ Theresa_Cali If the GOP screws Trump, his millions will walk from the GOP never to return! They better think long and hard"</t>
  </si>
  <si>
    <t>https://twitter.com/realDonaldTrump/status/718999512283484160</t>
  </si>
  <si>
    <t>" @ becker_berta: @ vivhall3 @ Reince Millions more will burn their Republican registration if GOP continues to subvert the will of the people."</t>
  </si>
  <si>
    <t>https://twitter.com/realDonaldTrump/status/719001329759363072</t>
  </si>
  <si>
    <t>" @ jlopez05391: @ realDonaldTrump Rochester loves you! See you tomorrow! # MakeAmericaGreatAgain # Trump2016 # TrumpTrain" A big crowd!</t>
  </si>
  <si>
    <t>https://twitter.com/realDonaldTrump/status/719124172903997441</t>
  </si>
  <si>
    <t>" @ getreal1234: @ realDonaldTrump @ Kids123Nicholas @ gqforbes @ RepTomMarino let's go Pa he has my vote Go Trump"</t>
  </si>
  <si>
    <t>https://twitter.com/realDonaldTrump/status/719125225728827396</t>
  </si>
  <si>
    <t>"@agentvf: New Jersey Man Joseph Hornick Willing to Go to Jail for Flying Trump Flag - Breitbart http://bit.ly/23iu6BT @ Q102Philly"</t>
  </si>
  <si>
    <t>https://twitter.com/realDonaldTrump/status/719158083684069376</t>
  </si>
  <si>
    <t>The @ nytimes purposely covers me so inaccurately. I want other nations to pay the U.S. for our defense of them. We are the suckers-no more!</t>
  </si>
  <si>
    <t>https://twitter.com/realDonaldTrump/status/719159990834081794</t>
  </si>
  <si>
    <t>I win a state in votes and then get non-representative delegates because they are offered all sorts of goodies by Cruz campaign. Bad system!</t>
  </si>
  <si>
    <t>https://twitter.com/realDonaldTrump/status/719244517929578496</t>
  </si>
  <si>
    <t># MakeAmericaGreatAgain # Trump2016http://www.thegatewaypundit.com/2016/04/despite-media-smear-trump-unfavorable-rating-rivals-reagans-1980/ ‚Ä¶</t>
  </si>
  <si>
    <t>https://twitter.com/realDonaldTrump/status/719321288301486081</t>
  </si>
  <si>
    <t>How is it possible that the people of the great State of Colorado never got to vote in the Republican Primary? Great anger - totally unfair!</t>
  </si>
  <si>
    <t>https://twitter.com/realDonaldTrump/status/719326834538778625</t>
  </si>
  <si>
    <t>The people of Colorado had their vote taken away from them by the phony politicians. Biggest story in politics. This will not be allowed!</t>
  </si>
  <si>
    <t>https://twitter.com/realDonaldTrump/status/719476340576100353</t>
  </si>
  <si>
    <t>I will be interviewed on @ foxandfriends at 7:00 A.M. Enjoy!</t>
  </si>
  <si>
    <t>https://twitter.com/realDonaldTrump/status/719484455556161538</t>
  </si>
  <si>
    <t>" @ TimeHasCome1: @ WayneDupreeShow @ThePatriot143 Trump needs to hold a massive protest rally in Colorado. He'd get 100k &amp; own the news cycle"</t>
  </si>
  <si>
    <t>https://twitter.com/realDonaldTrump/status/719484713182838784</t>
  </si>
  <si>
    <t>" @ autoprofessor17: @ realDonaldTrump Great job on Fox n Friends this morning. Very well spoken and presidential. # TrumpTrain"</t>
  </si>
  <si>
    <t>https://twitter.com/realDonaldTrump/status/719484822834581504</t>
  </si>
  <si>
    <t>" @ WVTTS1017: @ realDonaldTrump just listened to you on fox. I love you so much." Thank you!</t>
  </si>
  <si>
    <t>https://twitter.com/realDonaldTrump/status/719500540657459201</t>
  </si>
  <si>
    <t>" @ AnnesLimo: @ realDonaldTrump @ WVTTS1017 Thanks for Rochester rally." Great people, thank you!</t>
  </si>
  <si>
    <t>https://twitter.com/realDonaldTrump/status/719548022871482370</t>
  </si>
  <si>
    <t>This is happening all over our country‚Äîgreat people being disenfranchised by politicians. Repub party is in trouble! https://www.youtube.com/watch?v=KrqLQK7ecNE ‚Ä¶</t>
  </si>
  <si>
    <t>https://twitter.com/realDonaldTrump/status/719626295248863232</t>
  </si>
  <si>
    <t>Colorado Trump Delegates Scratched from Ballots at GOP Conventionhttp://www.thegatewaypundit.com/2016/04/disgusting-colorado-trump-delegate-scratched-list-gop-convention-cruzers-take-delegates/ ‚Ä¶</t>
  </si>
  <si>
    <t>https://twitter.com/realDonaldTrump/status/719630780499128320</t>
  </si>
  <si>
    <t>Why does the liberal media think Bill O'Reilly ( @ oreillyfactor) is a complete and total vulgarian? I don't think so!</t>
  </si>
  <si>
    <t>https://twitter.com/realDonaldTrump/status/719630850716000257</t>
  </si>
  <si>
    <t>Leaving for Albany, New York now, massive crowd expected. Very exciting!</t>
  </si>
  <si>
    <t>https://twitter.com/realDonaldTrump/status/719648132225699840</t>
  </si>
  <si>
    <t>A very interesting piece, by a very good writer, @ KirstenPowers of @ USATODAY and @ FoxNews.http://www.usatoday.com/story/opinion/2016/04/11/donald-trump-interview-elections-2016-ayn-rand-vp-pick-politics-column/82899566/ ‚Ä¶</t>
  </si>
  <si>
    <t>https://twitter.com/realDonaldTrump/status/719658640848723968</t>
  </si>
  <si>
    <t>Tune in &amp; join me live in Albany, New York! 7pmE start time! I love you New York! # Trump2016 # TrumpTrain http://rsbn.tv/live-stream-donald-trump-rally-in-albany-ny-4-11-16/ ‚Ä¶</t>
  </si>
  <si>
    <t>https://twitter.com/realDonaldTrump/status/719662034573504517</t>
  </si>
  <si>
    <t>Join me in Rome, NY- tomorrow! # Trump2016 # NYPrimary Tickets available: https://www.donaldjtrump.com/schedule/register/rome-ny/ ‚Ä¶</t>
  </si>
  <si>
    <t>https://twitter.com/realDonaldTrump/status/719699403435585537</t>
  </si>
  <si>
    <t>Thank you Albany, New York! # MakeAmericaGreatAgain # Trump2016 http://bit.ly/1qLxcnmNewYorkValues ‚Ä¶pic.twitter.com/WcItUuxej8</t>
  </si>
  <si>
    <t>https://twitter.com/realDonaldTrump/status/719830679765270528</t>
  </si>
  <si>
    <t>WOW, great new poll- New York! Thank you for your support! # Trump2016 # NewYorkValues https://www.facebook.com/DonaldTrump/posts/10156919403295725:0 ‚Ä¶pic.twitter.com/WSVmdI8vfZ</t>
  </si>
  <si>
    <t>https://twitter.com/realDonaldTrump/status/719918725936373761</t>
  </si>
  <si>
    <t>Missouri just confirmed # Trump2016 as the official winner- with an additional 12 delegates. # MakeAmericaGreatAgainpic.twitter.com/AVTkCAne5w</t>
  </si>
  <si>
    <t>https://twitter.com/realDonaldTrump/status/719920610210615296</t>
  </si>
  <si>
    <t>THANK YOU California, Maryland, New York, and Pennsylvania! See you soon! # MakeAmericaGreatAgain # Trump2016pic.twitter.com/2lyqnMRIGq</t>
  </si>
  <si>
    <t>https://twitter.com/realDonaldTrump/status/720012484174811136</t>
  </si>
  <si>
    <t>I LOVE NEW YORK! # NewYorkValues http://www.donaldjtrump.com/media/new-york-values-radio-spot ‚Ä¶</t>
  </si>
  <si>
    <t>https://twitter.com/realDonaldTrump/status/720097594207268864</t>
  </si>
  <si>
    <t>Great to be on @ andersoncooper tonight with my wonderful family. Will be rebroadcast at 12:00 A.M. (EASTERN).</t>
  </si>
  <si>
    <t>https://twitter.com/realDonaldTrump/status/720116836617072641</t>
  </si>
  <si>
    <t># MakeAmericaGreatAgain # Trump2016https://twitter.com/cnn/status/720070008450232320 ‚Ä¶</t>
  </si>
  <si>
    <t>https://twitter.com/realDonaldTrump/status/720117231821156352</t>
  </si>
  <si>
    <t># MakeAmericaGreatAgain # Trump2016https://twitter.com/cnn/status/720065686815514624 ‚Ä¶</t>
  </si>
  <si>
    <t>https://twitter.com/realDonaldTrump/status/720247344197820416</t>
  </si>
  <si>
    <t>Join me in Pittsburgh- tonight at 7pmE! # Trump2016 # TrumpTrain Tickets: https://www.donaldjtrump.com/schedule/register/pittsburgh-pa/ ‚Ä¶</t>
  </si>
  <si>
    <t>https://twitter.com/realDonaldTrump/status/720417893696040960</t>
  </si>
  <si>
    <t>Will be interviewed by @ SeanHannity on @ FoxNews tonight at 10pm from Pennsylvania. Enjoy! # Trump2016pic.twitter.com/8IJ40zKS90</t>
  </si>
  <si>
    <t>https://twitter.com/realDonaldTrump/status/720458178698338304</t>
  </si>
  <si>
    <t>Biggest story in politics is now happening in the great State of Colorado where over one million people have been precluded from voting!</t>
  </si>
  <si>
    <t>https://twitter.com/realDonaldTrump/status/720460065958989827</t>
  </si>
  <si>
    <t>The rules DID CHANGE in Colorado shortly after I entered the race in June because the pols and their bosses knew I would win with the voters</t>
  </si>
  <si>
    <t>https://twitter.com/realDonaldTrump/status/720464540375375873</t>
  </si>
  <si>
    <t>Big protest march in Colorado on Friday afternoon! Don't let the bosses take your vote!</t>
  </si>
  <si>
    <t>https://twitter.com/realDonaldTrump/status/720473496187498496</t>
  </si>
  <si>
    <t>Thank you Pittsburgh, Pennsylvania! # MakeAmericaGreatAgain # Trump2016pic.twitter.com/7WHS3vbXSw</t>
  </si>
  <si>
    <t>https://twitter.com/realDonaldTrump/status/720671808861696003</t>
  </si>
  <si>
    <t>Join me on Saturday- in Syracuse, New York! # NYPrimary # Trump2016 https://www.donaldjtrump.com/schedule/register/syracuse-ny/ ‚Ä¶pic.twitter.com/yfJZUlDdCM</t>
  </si>
  <si>
    <t>https://twitter.com/realDonaldTrump/status/720821603064524800</t>
  </si>
  <si>
    <t>MAKE AMERICA GREAT AGAIN!http://www.wsj.com/articles/let-me-ask-america-a-question-1460675882 ‚Ä¶</t>
  </si>
  <si>
    <t>https://twitter.com/realDonaldTrump/status/721083678387003396</t>
  </si>
  <si>
    <t>Thank you America! # Trump2016pic.twitter.com/PTKkrLeuCB</t>
  </si>
  <si>
    <t>https://twitter.com/realDonaldTrump/status/721093904527925249</t>
  </si>
  <si>
    <t>Thank you, @ NYPost! # Trump2016http://nypost.com/2016/04/14/the-post-endorses-donald-trump/?utm_source=twitter&amp;utm_medium=site%20buttons&amp;utm_campaign=site%20buttons ‚Ä¶</t>
  </si>
  <si>
    <t>https://twitter.com/realDonaldTrump/status/721140843525050369</t>
  </si>
  <si>
    <t>Join me this weekend! # NYPrimary 4/16: SYRACUSE - NOON http://bit.ly/1SHXHcqSYRACUSE 4/16: WATERTOWN - 3pm http://bit.ly/23DgxgIWATERTOWN ‚Ä¶ # Trump2016</t>
  </si>
  <si>
    <t>https://twitter.com/realDonaldTrump/status/721144689647316992</t>
  </si>
  <si>
    <t>" @ Bubble709_: @ realDonaldTrump Praying for your family and your win in New York." Thank you!</t>
  </si>
  <si>
    <t>https://twitter.com/realDonaldTrump/status/721144953192247296</t>
  </si>
  <si>
    <t>" @ wdct8110: @ realDonaldTrump We love you Donald ! Finally someone who actually cares about us .. !! pic.twitter.com/BKoQu1mm4A"</t>
  </si>
  <si>
    <t>https://twitter.com/realDonaldTrump/status/721145563970936833</t>
  </si>
  <si>
    <t>" @ herb_stamper: @ JackoffJosh711 @ SenFrankNiceley @ FoxNews @ WSJ we are becoming a third world country because of jerks like him" Great!</t>
  </si>
  <si>
    <t>https://twitter.com/realDonaldTrump/status/721306189867413504</t>
  </si>
  <si>
    <t>" @ dmharvey89: @ realDonaldTrump @ wdct8110 I just voted for @ realDonaldTrump in Indiana. Everyone I talk to was following suit!" Fantastic!</t>
  </si>
  <si>
    <t>https://twitter.com/realDonaldTrump/status/721307257472999424</t>
  </si>
  <si>
    <t>I will be interviewed on @ foxandfriends at 9:00 A.M. I will be talking about the rigged and boss controlled Republican primaries!</t>
  </si>
  <si>
    <t>https://twitter.com/realDonaldTrump/status/721344559205244928</t>
  </si>
  <si>
    <t># ICYMI: @ foxandfriends this morning.https://amp.twimg.com/v/cda4ea25-c76c-465c-b359-c9246d894857 ‚Ä¶</t>
  </si>
  <si>
    <t>https://twitter.com/realDonaldTrump/status/721371631118127104</t>
  </si>
  <si>
    <t>Just arrived in Syracuse, NY. Big crowd, great place! We will bring back the desperately needed jobs. # NYPrimarypic.twitter.com/vOEQDsEAKC</t>
  </si>
  <si>
    <t>https://twitter.com/realDonaldTrump/status/721401779276144640</t>
  </si>
  <si>
    <t>THANK YOU, SYRACUSE! # NYPrimary http://bit.ly/1p7dR7xSYRACUSE https://twitter.com/wpjenna/status/721374353812795392 ‚Ä¶</t>
  </si>
  <si>
    <t>https://twitter.com/realDonaldTrump/status/721450040552722433</t>
  </si>
  <si>
    <t>" @ Trump_Supporter: "Trump Holds 66% Favorable Rating in New York ‚Äì Leads Hillary Clinton by 19pts in Empire...http://ln.is/thegatewaypundit.com/67sZu ‚Ä¶</t>
  </si>
  <si>
    <t>https://twitter.com/realDonaldTrump/status/721450217384579076</t>
  </si>
  <si>
    <t>" @ Trumptbird: Dear I'm starting to believe that you're actually going to WIN! # Trump2016 # presidenttrump # primary pic.twitter.com/l7IcxN64gz"</t>
  </si>
  <si>
    <t>https://twitter.com/realDonaldTrump/status/721450634520584192</t>
  </si>
  <si>
    <t>" @ AshleyEdam: New CBS Poll shows defections from Cruz's core supporters &amp; increased support for @ realDonaldTrump ...Not surprising."</t>
  </si>
  <si>
    <t>https://twitter.com/realDonaldTrump/status/721458878622363648</t>
  </si>
  <si>
    <t>" @ Ollie_621: @ FoxNews @ realDonaldTrump I think it's more like 64%. # VoteTrumpNY # MakeAmericaGreatAgain!</t>
  </si>
  <si>
    <t>https://twitter.com/realDonaldTrump/status/721485578278203397</t>
  </si>
  <si>
    <t>Will be on Hannity tonight. Rebroadcast of town hall from Pittsburgh, PA. 8:00pm on FOX. Enjoy! # Trump2016pic.twitter.com/ZhaxXnAohm</t>
  </si>
  <si>
    <t>https://twitter.com/realDonaldTrump/status/721491758236962816</t>
  </si>
  <si>
    <t>See you tomorrow Dutchess County, New York! # NYPrimary # TrumpTrain http://bit.ly/23DhgytDUTCHESS pic.twitter.com/caMLixZfda</t>
  </si>
  <si>
    <t>https://twitter.com/realDonaldTrump/status/721495328097042432</t>
  </si>
  <si>
    <t>Thank you California, Connecticut, Maryland, and Pennsylvania! # MakeAmericaGreatAgain # Trump2016pic.twitter.com/pwFFHyzSE6</t>
  </si>
  <si>
    <t>https://twitter.com/realDonaldTrump/status/721531225916223488</t>
  </si>
  <si>
    <t># MakeAmericaGreatAgain # NYPrimaryhttp://bit.ly/1XCcKzwNewYorkValues ‚Ä¶</t>
  </si>
  <si>
    <t>https://twitter.com/realDonaldTrump/status/721691854849318912</t>
  </si>
  <si>
    <t>I'll be in one of my favorite places this morning, Staten Island. Big crowd, will be fun!</t>
  </si>
  <si>
    <t>https://twitter.com/realDonaldTrump/status/721693297429901312</t>
  </si>
  <si>
    <t>Lyin' Ted Cruz will never be able to beat Hillary. Despite a rigged delegate system, I am hundreds of delegates ahead of him.</t>
  </si>
  <si>
    <t>https://twitter.com/realDonaldTrump/status/721694330805755904</t>
  </si>
  <si>
    <t>Lyin' Ted Cruz can't get votes (I am millions ahead of him) so he has to get his delegates from the Republican bosses. It won't work!</t>
  </si>
  <si>
    <t>https://twitter.com/realDonaldTrump/status/721695114943442946</t>
  </si>
  <si>
    <t>Crooked Hillary Clinton is spending a fortune on ads against me. I am the one person she doesn't want to run against. Will be such fun!</t>
  </si>
  <si>
    <t>https://twitter.com/realDonaldTrump/status/721708342838747136</t>
  </si>
  <si>
    <t>I would have millions of votes more than Hillary except for the fact that I had 17 opponents and she just had a socialist named Bernie!</t>
  </si>
  <si>
    <t>https://twitter.com/realDonaldTrump/status/721805701325172736</t>
  </si>
  <si>
    <t>Thank you, California! Will see you soon! # MakeAmericaGreatAgain http://bit.ly/1SM1rKdCALIFORNIA ‚Ä¶pic.twitter.com/5rk1U4dQ7r</t>
  </si>
  <si>
    <t>https://twitter.com/realDonaldTrump/status/721836860356628482</t>
  </si>
  <si>
    <t>Thank you for today's endorsement, New York Veteran Police Association! # NewYorkValues https://www.facebook.com/DonaldTrump/posts/10156940562995725:0 ‚Ä¶pic.twitter.com/ZQHmkBDUnA</t>
  </si>
  <si>
    <t>https://twitter.com/realDonaldTrump/status/721987186732703744</t>
  </si>
  <si>
    <t>" @ DiamondandSilk: . @ realDonaldTrump is who we need 2 fix this corrupted, rigged system. 4 no Profit, Under budget &amp; ahead of schedule.</t>
  </si>
  <si>
    <t>https://twitter.com/realDonaldTrump/status/722016321119121409</t>
  </si>
  <si>
    <t>Lyin' Ted Cruz can't win with the voters so he has to sell himself to the bosses-I am millions of VOTES ahead! Hillary would destroy him &amp; K</t>
  </si>
  <si>
    <t>https://twitter.com/realDonaldTrump/status/722017428520243201</t>
  </si>
  <si>
    <t>Kasich only looks O.K. in polls against Hillary because nobody views him as a threat and therefore have placed ZERO negative ads against him</t>
  </si>
  <si>
    <t>https://twitter.com/realDonaldTrump/status/722120138057740288</t>
  </si>
  <si>
    <t>New York, we will make America great again! https://www.instagram.com/p/BEWcFR7mhXE/</t>
  </si>
  <si>
    <t>https://twitter.com/realDonaldTrump/status/722181629528141824</t>
  </si>
  <si>
    <t>Lyin‚Äô Ted Cruz even voted against Superstorm Sandy aid and September 11th help. So many New Yorkers devastated. Cruz hates New York!</t>
  </si>
  <si>
    <t>https://twitter.com/realDonaldTrump/status/722264735966748672</t>
  </si>
  <si>
    <t># MakeAmericaGreatAgain # NYPrimaryhttps://amp.twimg.com/v/5e7abd5b-a30e-4df9-a2b7-df838b315197 ‚Ä¶</t>
  </si>
  <si>
    <t>https://twitter.com/realDonaldTrump/status/722266479660556289</t>
  </si>
  <si>
    <t>Thank you Buffalo! # NYPrimary http://bit.ly/20SsGJwBUFFALO pic.twitter.com/4ujDuOvLPj</t>
  </si>
  <si>
    <t>https://twitter.com/realDonaldTrump/status/722379509060788224</t>
  </si>
  <si>
    <t>I am on @ foxandfriends at 7:00 A.M. ENJOY!</t>
  </si>
  <si>
    <t>https://twitter.com/realDonaldTrump/status/722397728475582465</t>
  </si>
  <si>
    <t>A big day for New York and for our COUNTRY! MAKE AMERICA GREAT AGAIN!</t>
  </si>
  <si>
    <t>https://twitter.com/realDonaldTrump/status/722443916742639617</t>
  </si>
  <si>
    <t>Thank you Eric!https://twitter.com/erictrump/status/722393378621636608 ‚Ä¶</t>
  </si>
  <si>
    <t>https://twitter.com/realDonaldTrump/status/722455189911953409</t>
  </si>
  <si>
    <t>Join me in Indianapolis, Indiana tomorrow at 3pm! # Trump2016 # MakeAmericaGreatAgain Tickets: https://www.donaldjtrump.com/schedule/register/indianapolis-in/ ‚Ä¶pic.twitter.com/JBNYtk3FyE</t>
  </si>
  <si>
    <t>https://twitter.com/realDonaldTrump/status/722471042367778816</t>
  </si>
  <si>
    <t># ICYMI: # Trump2016 closing speech in Buffalo, New York! # VoteTrumpNY https://amp.twimg.com/v/3c7e0a20-7ce3-4959-a4f3-d8b40a036183 ‚Ä¶</t>
  </si>
  <si>
    <t>https://twitter.com/realDonaldTrump/status/722483180826181633</t>
  </si>
  <si>
    <t>LETS GO AMERICA! Time to take back our country, and # MakeAmericaGreatAgain Watch video &amp; go # VoteTrump! https://amp.twimg.com/v/d523fbd9-3896-4c07-8043-eb51b2a92bab ‚Ä¶</t>
  </si>
  <si>
    <t>https://twitter.com/realDonaldTrump/status/722489659117420544</t>
  </si>
  <si>
    <t># MakeAmericaGreatAgain # Trump2016 https://amp.twimg.com/v/5e7abd5b-a30e-4df9-a2b7-df838b315197 ‚Ä¶</t>
  </si>
  <si>
    <t>https://twitter.com/realDonaldTrump/status/722501079297048576</t>
  </si>
  <si>
    <t>Who did the House Task Force on Urgent Fiscal Issues call- when America needed HELP?https://amp.twimg.com/v/6d5ebafa-67c0-48ea-b4e6-82928b5c5851 ‚Ä¶</t>
  </si>
  <si>
    <t>https://twitter.com/realDonaldTrump/status/722511721257181184</t>
  </si>
  <si>
    <t>1988 with Oprah- discussing why I would never rule out a run for # POTUS. # Trump2016 # VoteTrumpNY # PrimaryDayhttps://amp.twimg.com/v/fb53268b-d720-4246-8b62-9d0961a0f38d ‚Ä¶</t>
  </si>
  <si>
    <t>https://twitter.com/realDonaldTrump/status/722528613690654724</t>
  </si>
  <si>
    <t>Discussing # NewYorkValues in Buffalo last night- on the eve of the # NYPrimary. LETS GO NY! # VoteTrumphttps://amp.twimg.com/v/698f8136-27e5-47f9-b2b5-f31c96481a9d ‚Ä¶</t>
  </si>
  <si>
    <t>https://twitter.com/realDonaldTrump/status/722545371809980417</t>
  </si>
  <si>
    <t>Polls close in 3 hours! Everyone get out and VOTE! # Trump2016 # MakeAmericaGreatAgainhttps://amp.twimg.com/v/55ee1aec-e880-4566-9731-afbd85a7e057 ‚Ä¶</t>
  </si>
  <si>
    <t>https://twitter.com/realDonaldTrump/status/722573028677304320</t>
  </si>
  <si>
    <t>"@kdk144: @ realDonaldTrump Everybody is "In A New York State of Mind" now!"</t>
  </si>
  <si>
    <t>@kdk144 @</t>
  </si>
  <si>
    <t>https://twitter.com/realDonaldTrump/status/722573329400520704</t>
  </si>
  <si>
    <t>" @ keksec__org: @ realDonaldTrump Your policies will make this state and country great again! # MakeAmericaGreatAgain https://twitter.com/keksec__org/status/722573037426581505/photo/1pic.twitter.com/SWxV3YCbqb "</t>
  </si>
  <si>
    <t>https://twitter.com/realDonaldTrump/status/722576418752892928</t>
  </si>
  <si>
    <t>" @ GreenSkyDeb: Look everybody, DonaldTrump will win it on the first ballot so keep praying!!! # TrumpTrain # Trump2016 # MakeAmericaGreatAgain"</t>
  </si>
  <si>
    <t>https://twitter.com/realDonaldTrump/status/722589315923054592</t>
  </si>
  <si>
    <t>. @ CNN is so negative it is impossible to watch. Terrible panel, angry haters. Bill O @ oreillyfactor said such an amazing thing about me!</t>
  </si>
  <si>
    <t>https://twitter.com/realDonaldTrump/status/722592772096724997</t>
  </si>
  <si>
    <t>Thank you New York! I love you! # MakeAmericaGreatAgain # Trump2016pic.twitter.com/T1J0aUwMXl ‚Äì bei Trump Tower</t>
  </si>
  <si>
    <t>https://twitter.com/realDonaldTrump/status/722626421231890432</t>
  </si>
  <si>
    <t>Thank you New York, I will never forget!</t>
  </si>
  <si>
    <t>https://twitter.com/realDonaldTrump/status/722628702748688385</t>
  </si>
  <si>
    <t>" @ bigop1: @ realDonaldTrump @ CNN @ oreillyfactor https://twitter.com/bigop1/status/722589372168695808/photo/1pic.twitter.com/vXiQru6HIE " Wow, really nice!</t>
  </si>
  <si>
    <t>https://twitter.com/realDonaldTrump/status/722635529708285952</t>
  </si>
  <si>
    <t>MAKE AMERICA GREAT AGAIN!https://youtu.be/-8hF1vh5k2Y</t>
  </si>
  <si>
    <t>https://twitter.com/realDonaldTrump/status/722767517349978112</t>
  </si>
  <si>
    <t>Ted Cruz is mathematically out of winning the race. Now all he can do is be a spoiler, never a nice thing to do. I will beat Hillary!</t>
  </si>
  <si>
    <t>https://twitter.com/realDonaldTrump/status/722802795720634368</t>
  </si>
  <si>
    <t>Off to Indiana! # Trump2016pic.twitter.com/zqUdaaSaXD</t>
  </si>
  <si>
    <t>https://twitter.com/realDonaldTrump/status/722818508665454593</t>
  </si>
  <si>
    <t># Trump360 Watch this 360 video of my speech last night at Trump Tower-https://youtu.be/jHiLFECJWXc</t>
  </si>
  <si>
    <t>https://twitter.com/realDonaldTrump/status/722920297393995776</t>
  </si>
  <si>
    <t>Thank you Indiana! Will be back soon! # Trump2016 # MakeAmericaGreatAgainpic.twitter.com/pxvSL8cs3B</t>
  </si>
  <si>
    <t>https://twitter.com/realDonaldTrump/status/722967660833722369</t>
  </si>
  <si>
    <t>Had a meeting with the terrific @ GovPenceIN of Indiana. So excited to campaign in his wonderful state!pic.twitter.com/73uCyV6ql4</t>
  </si>
  <si>
    <t>https://twitter.com/realDonaldTrump/status/722967703313612802</t>
  </si>
  <si>
    <t>We are going to bring steel and manufacturing back to Indiana!</t>
  </si>
  <si>
    <t>https://twitter.com/realDonaldTrump/status/722974716395425793</t>
  </si>
  <si>
    <t>Thank you Maryland- what a great way to conclude the day! Will be back soon. # Trump2016 https://www.facebook.com/DonaldTrump/posts/10156952559355725:0 ‚Ä¶pic.twitter.com/JbJYYpEsmo</t>
  </si>
  <si>
    <t>https://twitter.com/realDonaldTrump/status/723092613457448960</t>
  </si>
  <si>
    <t>I will be doing the @ TODAYshow with my wife, Melania, and the rest of my family in a major Town Hall. Hopefully, it will be fun! Enjoy.7A.M.</t>
  </si>
  <si>
    <t>https://twitter.com/realDonaldTrump/status/723094439485399040</t>
  </si>
  <si>
    <t>Senator Ted Cruz has been MATHEMATICALLY ELIMINATED from race. He said Kasich should get out for same reason. I think both should get out!</t>
  </si>
  <si>
    <t>https://twitter.com/realDonaldTrump/status/723266899275091969</t>
  </si>
  <si>
    <t>Both Ted Cruz and John Kasich have no path to victory. They should both drop out of the race so that the Republican Party can unify!</t>
  </si>
  <si>
    <t>https://twitter.com/realDonaldTrump/status/723274222907301888</t>
  </si>
  <si>
    <t>Cruz said Kasich should leave because he couldn't get to 1237. Now he can't get to 1237. Drop out LYIN' Ted.</t>
  </si>
  <si>
    <t>https://twitter.com/realDonaldTrump/status/723526822424678400</t>
  </si>
  <si>
    <t>I met Prince on numerous occasions. He was an amazing talent and wonderful guy. He will be greatly missed!</t>
  </si>
  <si>
    <t>https://twitter.com/realDonaldTrump/status/723565939162275840</t>
  </si>
  <si>
    <t>Thank you for the incredible support, Maryland! This is a movement! # MakeAmericaGreatAgain # Trump2016pic.twitter.com/Uyq4sTYb0l</t>
  </si>
  <si>
    <t>https://twitter.com/realDonaldTrump/status/723637770758033409</t>
  </si>
  <si>
    <t>Thank you, @ DonaldJTrumpJr! # Trump2016 # MakeAmericaGreatAgain http://bit.ly/1VrcqzcDonaldTrumpJr ‚Ä¶pic.twitter.com/0NQLzbwuFo</t>
  </si>
  <si>
    <t>https://twitter.com/realDonaldTrump/status/723655961999736833</t>
  </si>
  <si>
    <t>Thank you California! See you soon! # MakeAmericaGreatAgain # Trump2016 http://bit.ly/23P8PqaCALIFORNIA ‚Ä¶pic.twitter.com/8rqI4mQ3Tw</t>
  </si>
  <si>
    <t>https://twitter.com/realDonaldTrump/status/723663455748763649</t>
  </si>
  <si>
    <t>Thank you Indiana! Was great seeing everyone on Wednesday! I will be back soon! # Trump2016 http://bit.ly/23PbVEnINDIANA pic.twitter.com/62DKEm5XVm</t>
  </si>
  <si>
    <t>https://twitter.com/realDonaldTrump/status/723682291843780608</t>
  </si>
  <si>
    <t>Thank you Pennsylvania! # Trump2016 http://bit.ly/1SC8ZWlPENNSYLVANIA ‚Ä¶pic.twitter.com/ie23QdsVTe</t>
  </si>
  <si>
    <t>https://twitter.com/realDonaldTrump/status/723853244238278656</t>
  </si>
  <si>
    <t>Will be spending the day campaigning in Connecticut, another state where jobs are being stolen by other countries. I will stop this fast!</t>
  </si>
  <si>
    <t>https://twitter.com/realDonaldTrump/status/723873688001589249</t>
  </si>
  <si>
    <t>Pennsylvania: Cast your vote for Trump for POTUS &amp; ALSO vote for the TRUMP DELEGATES in your congressional district!pic.twitter.com/1utaLLMfUa</t>
  </si>
  <si>
    <t>https://twitter.com/realDonaldTrump/status/723885342743494659</t>
  </si>
  <si>
    <t># MakeAmericaGreatAgain Video: https://www.facebook.com/DonaldTrump/videos/10156960039970725/ ‚Ä¶pic.twitter.com/aGUHmO98Xm</t>
  </si>
  <si>
    <t>https://twitter.com/realDonaldTrump/status/723906843865698306</t>
  </si>
  <si>
    <t>Thank you Waterbury, Connecticut! # MakeAmericaGreatAgain # Trump2016 http://bit.ly/1NpjgmdWATERBURY ‚Ä¶pic.twitter.com/OoQAAKWUUq</t>
  </si>
  <si>
    <t>https://twitter.com/realDonaldTrump/status/723956432991850498</t>
  </si>
  <si>
    <t>Thank you Bridgeport, Connecticut! # MakeAmericaGreatAgain # Trump2016 http://bit.ly/1SWXiDlBRIDGEPORT ‚Ä¶pic.twitter.com/qcuDCyBzCN</t>
  </si>
  <si>
    <t>https://twitter.com/realDonaldTrump/status/723957355495473152</t>
  </si>
  <si>
    <t>Thank you Delaware! # Trump2016 # MakeAmericaGreatAgain # TrumpTrain http://bit.ly/23QSsDhDELAWARE pic.twitter.com/ofhbM9bcOI</t>
  </si>
  <si>
    <t>https://twitter.com/realDonaldTrump/status/723972167893966848</t>
  </si>
  <si>
    <t>Lynne Ryan -- just read your great story in the NY Times -- I am proud of you. Thanks!pic.twitter.com/zVmhYsd4ir</t>
  </si>
  <si>
    <t>https://twitter.com/realDonaldTrump/status/724039081420808192</t>
  </si>
  <si>
    <t>Congratulations to @ seanhannity on his great ratings and ratings increase as reported by the @ AP today. Amazing job!</t>
  </si>
  <si>
    <t>https://twitter.com/realDonaldTrump/status/724050713953861632</t>
  </si>
  <si>
    <t>I had a great day campaigning in Connecticut. Looking for a big vote on Tuesday!</t>
  </si>
  <si>
    <t>https://twitter.com/realDonaldTrump/status/724052308661772288</t>
  </si>
  <si>
    <t>As soon as John Kasich is hit with negative ads, he will drop like a rock in the polls against Crooked Hillary Clinton. I will win!</t>
  </si>
  <si>
    <t>https://twitter.com/realDonaldTrump/status/724055614498955265</t>
  </si>
  <si>
    <t>. @ Borisep was great on @ JudgeJeanine tonight. Very smart commentary that will prove to be correct!</t>
  </si>
  <si>
    <t>https://twitter.com/realDonaldTrump/status/724236172181049344</t>
  </si>
  <si>
    <t>. @ AndreBauer Great job and advice on @ CNN @ jaketapper Thank you!</t>
  </si>
  <si>
    <t>https://twitter.com/realDonaldTrump/status/724236857777762304</t>
  </si>
  <si>
    <t>I will be in Maryland this afternoon for a major rally. Things are looking good for Tuesday!</t>
  </si>
  <si>
    <t>https://twitter.com/realDonaldTrump/status/724237406837334016</t>
  </si>
  <si>
    <t>" @ newtgingrich: # NYPrimary turned Trump from frontrunner into presumptive # GOP nominee http://bit.ly/1TlQDWw pic.twitter.com/iNolBfFFRF"</t>
  </si>
  <si>
    <t>https://twitter.com/realDonaldTrump/status/724237889886904320</t>
  </si>
  <si>
    <t>" @ DiamondandSilk: . @ DonaldJTrumpJr awesome job on @ CNNSotu. DonaldTrump has integrity &amp; he refuses 2 play the game call "Delegate Bribery"</t>
  </si>
  <si>
    <t>https://twitter.com/realDonaldTrump/status/724409389570994176</t>
  </si>
  <si>
    <t>I am happy to hear how badly the @ nytimes is doing. It is a seriously failing paper with readership which is way down. Becoming irrelevant!</t>
  </si>
  <si>
    <t>https://twitter.com/realDonaldTrump/status/724442801933565952</t>
  </si>
  <si>
    <t>Wow, just announced that Lyin' Ted and Kasich are going to collude in order to keep me from getting the Republican nomination. DESPERATION!</t>
  </si>
  <si>
    <t>https://twitter.com/realDonaldTrump/status/724445148910915584</t>
  </si>
  <si>
    <t>Lyin' Ted and Kasich are mathematically dead and totally desperate. Their donors &amp; special interest groups are not happy with them. Sad!</t>
  </si>
  <si>
    <t>https://twitter.com/realDonaldTrump/status/724567219062059008</t>
  </si>
  <si>
    <t>Lyin' Ted Cruz and 1 for 38 Kasich are unable to beat me on their own so they have to team up (collusion) in a two on one. Shows weakness!</t>
  </si>
  <si>
    <t>https://twitter.com/realDonaldTrump/status/724568416338759680</t>
  </si>
  <si>
    <t>Shows how weak and desperate Lyin' Ted is when he has to team up with a guy who openly can't stand him and is only 1 win and 38 losses.</t>
  </si>
  <si>
    <t>https://twitter.com/realDonaldTrump/status/724633058398375936</t>
  </si>
  <si>
    <t>Kasich just announced that he wants the people of Indiana to vote for him. Typical politician - can't make a deal work.</t>
  </si>
  <si>
    <t>https://twitter.com/realDonaldTrump/status/724633177692725254</t>
  </si>
  <si>
    <t>On the way to the great state of Rhode Island- big rally. Then to Pennsylvania for rest of day and night!</t>
  </si>
  <si>
    <t>https://twitter.com/realDonaldTrump/status/724718355102478336</t>
  </si>
  <si>
    <t>Thank you Warwick, Rhode Island! # RIPrimary # VoteTrump http://bit.ly/1MU07JhWARWICK pic.twitter.com/GU3p28VMe0</t>
  </si>
  <si>
    <t>https://twitter.com/realDonaldTrump/status/724721256969441280</t>
  </si>
  <si>
    <t>Thank you West Chester, Pennsylvania! # PAPrimary # VoteTrump http://bit.ly/1MU1XKnPENNSYLVANIA ‚Ä¶pic.twitter.com/CF9SYBqka7</t>
  </si>
  <si>
    <t>https://twitter.com/realDonaldTrump/status/724722427297673217</t>
  </si>
  <si>
    <t>Passing what was once a vibrant manufacturing area in Pennsylvania. So sad! # MakeAmericaGreatAgainpic.twitter.com/RYWjgPh9Ja</t>
  </si>
  <si>
    <t>https://twitter.com/realDonaldTrump/status/724772013219405824</t>
  </si>
  <si>
    <t>Get out and VOTE tomorrow! We will MAKE AMERICA GREAT AGAIN! # CTPrimary # DEPrimary # MDPrimary # PAPrimary # RIPrimaryhttps://amp.twimg.com/v/0d2e05e9-788c-4590-a924-ff24a0ce57cf ‚Ä¶</t>
  </si>
  <si>
    <t>https://twitter.com/realDonaldTrump/status/724778089830580224</t>
  </si>
  <si>
    <t>Thank you Wilkes-Barre, Pennsylvania! # MakeAmericaGreatAgain # Trump2016https://amp.twimg.com/v/5df2d607-312a-4aa5-bb38-5b71708e135e ‚Ä¶</t>
  </si>
  <si>
    <t>https://twitter.com/realDonaldTrump/status/724911563405189121</t>
  </si>
  <si>
    <t>The Cruz-Kasich pact is under great strain. This joke of a deal is falling apart, not being honored and almost dead. Very dumb!</t>
  </si>
  <si>
    <t>https://twitter.com/realDonaldTrump/status/724942956306771968</t>
  </si>
  <si>
    <t>MAKE AMERICA GREAT AGAIN! http://bit.ly/1VzIdekVOTETRUMP ‚Ä¶pic.twitter.com/2XWN52IpH2</t>
  </si>
  <si>
    <t>https://twitter.com/realDonaldTrump/status/724954532522917888</t>
  </si>
  <si>
    <t>Thank you @ DonaldJTrumpJr &amp; @ EricTrump. # Trump2016https://amp.twimg.com/v/516d6731-e8fd-4b0f-a3ac-6ca81569d8e6 ‚Ä¶</t>
  </si>
  <si>
    <t>https://twitter.com/realDonaldTrump/status/724993336000532480</t>
  </si>
  <si>
    <t>Bernie Sanders has been treated terribly by the Democrats‚Äîboth with delegates &amp; otherwise. He should show them, and run as an Independent!</t>
  </si>
  <si>
    <t>https://twitter.com/realDonaldTrump/status/724996031033806849</t>
  </si>
  <si>
    <t>Thank you for the incredible support- Melania, Barron, Ivanka, Jared, Tiffany, Don, Vanessa, Eric, and Lara!https://amp.twimg.com/v/8cf855d0-3178-4cd9-be2b-ddf1c4263dfa ‚Ä¶</t>
  </si>
  <si>
    <t>https://twitter.com/realDonaldTrump/status/725017409132855296</t>
  </si>
  <si>
    <t>How bad is the New York Times‚Äîthe most inaccurate coverage constantly. Always trying to belittle. Paper has lost its way!</t>
  </si>
  <si>
    <t>https://twitter.com/realDonaldTrump/status/725022169806327808</t>
  </si>
  <si>
    <t>Lets go Pennsylvania! # VoteTrumppic.twitter.com/TWQM8AV9p4</t>
  </si>
  <si>
    <t>https://twitter.com/realDonaldTrump/status/725022546328969216</t>
  </si>
  <si>
    <t>Six hours left to # VoteTrump Connecticut!pic.twitter.com/U1kbLMwhNI</t>
  </si>
  <si>
    <t>https://twitter.com/realDonaldTrump/status/725022988026925058</t>
  </si>
  <si>
    <t>Thank you for a great day yesterday, Rhode Island! # VoteTrumppic.twitter.com/nAlgNIIdyo</t>
  </si>
  <si>
    <t>https://twitter.com/realDonaldTrump/status/725024671293423616</t>
  </si>
  <si>
    <t>You have until 8pm to # VoteTrump, Delaware!pic.twitter.com/GYeV6m1qOn</t>
  </si>
  <si>
    <t>https://twitter.com/realDonaldTrump/status/725024710086524929</t>
  </si>
  <si>
    <t>Lets # MakeAmericaGreatAgain, Maryland! # VoteTrumppic.twitter.com/ZttNAmk1QS</t>
  </si>
  <si>
    <t>https://twitter.com/realDonaldTrump/status/725050631250173952</t>
  </si>
  <si>
    <t>Thank you America! # Trump2016pic.twitter.com/KL7VZbM1jP</t>
  </si>
  <si>
    <t>https://twitter.com/realDonaldTrump/status/725114320993017858</t>
  </si>
  <si>
    <t>Thank you Maryland! # Trump2016pic.twitter.com/hH3h6bRMIs ‚Äì bei Trump Tower</t>
  </si>
  <si>
    <t>https://twitter.com/realDonaldTrump/status/725115824206450688</t>
  </si>
  <si>
    <t>Thank you Pennsylvania! # Trump2016pic.twitter.com/mucxspuHnV ‚Äì bei Trump Tower</t>
  </si>
  <si>
    <t>https://twitter.com/realDonaldTrump/status/725116992907259904</t>
  </si>
  <si>
    <t>Thank you Connecticut! # Trump2016pic.twitter.com/3GGoVXSZSf ‚Äì bei Trump Tower</t>
  </si>
  <si>
    <t>https://twitter.com/realDonaldTrump/status/725119398881665026</t>
  </si>
  <si>
    <t>Thank you Rhode Island! # Trump2016pic.twitter.com/EzCvm7yc0Y ‚Äì bei Trump Tower</t>
  </si>
  <si>
    <t>https://twitter.com/realDonaldTrump/status/725128021473132546</t>
  </si>
  <si>
    <t>Thank you Delaware! # Trump2016pic.twitter.com/FeXThmUWuo</t>
  </si>
  <si>
    <t>https://twitter.com/realDonaldTrump/status/725377800954220545</t>
  </si>
  <si>
    <t>Thank you!https://twitter.com/ladybugs96/status/725376595268001793 ‚Ä¶</t>
  </si>
  <si>
    <t>https://twitter.com/realDonaldTrump/status/725378591567941632</t>
  </si>
  <si>
    <t>Thank you! WE will MAKE AMERICA GREAT AGAIN!https://twitter.com/lindasuhler/status/725373124162670592 ‚Ä¶</t>
  </si>
  <si>
    <t>https://twitter.com/realDonaldTrump/status/725380639269228544</t>
  </si>
  <si>
    <t>Thanks Dave! https://twitter.com/dave_els/status/725377702207852550 ‚Ä¶</t>
  </si>
  <si>
    <t>https://twitter.com/realDonaldTrump/status/725392976525037570</t>
  </si>
  <si>
    <t>Thank you Newt!https://twitter.com/newtgingrich/status/725385832111214593 ‚Ä¶</t>
  </si>
  <si>
    <t>https://twitter.com/realDonaldTrump/status/725396879723384832</t>
  </si>
  <si>
    <t>Agreed!pic.twitter.com/biyldP3CIw</t>
  </si>
  <si>
    <t>https://twitter.com/realDonaldTrump/status/725419855265026048</t>
  </si>
  <si>
    <t>THANK YOU Connecticut, Delaware, Maryland, Pennsylvania, and Rhode Island! # MakeAmericaGreatAgainpic.twitter.com/MGKh77wQt8</t>
  </si>
  <si>
    <t>https://twitter.com/realDonaldTrump/status/725448150547349504</t>
  </si>
  <si>
    <t>Join me on @ greta- from Indianapolis, Indiana at 7pmE! Enjoy! # Trump2016https://amp.twimg.com/v/50194f7e-73b8-478b-8b9c-a43897e773bf ‚Ä¶</t>
  </si>
  <si>
    <t>https://twitter.com/realDonaldTrump/status/725501700933586946</t>
  </si>
  <si>
    <t>Thank you for the endorsement, Coach Bobby Knight! I will never forget it! https://www.facebook.com/DonaldTrump/posts/10156977481470725:0 ‚Ä¶pic.twitter.com/MpRtRwv51u</t>
  </si>
  <si>
    <t>https://twitter.com/realDonaldTrump/status/725502314736422918</t>
  </si>
  <si>
    <t>Thank you Laura!https://twitter.com/ingrahamangle/status/725393291785715712 ‚Ä¶</t>
  </si>
  <si>
    <t>https://twitter.com/realDonaldTrump/status/725524257883697152</t>
  </si>
  <si>
    <t>I am in Indiana where we just had a great rally. Fantastic people! Staying at a Holiday Inn Express - new and clean, not bad!</t>
  </si>
  <si>
    <t>https://twitter.com/realDonaldTrump/status/725532457756405760</t>
  </si>
  <si>
    <t>Getting the strong endorsement of the great coach, Bobby Knight, has been a highlight of my stay in Indiana. Big speech tomorrow with Bobby!</t>
  </si>
  <si>
    <t>https://twitter.com/realDonaldTrump/status/725535327927042048</t>
  </si>
  <si>
    <t>"@AnnetteJeanne: I cried when they said you made a clean sweep of all 5 states. I was SO HAPPY! I really adore you Mr. Trump, so much."</t>
  </si>
  <si>
    <t>https://twitter.com/realDonaldTrump/status/725636069010579457</t>
  </si>
  <si>
    <t>Thank you to all for the wonderful reviews of my foreign policy speech. I will soon be speaking in great detail on numerous other topics!</t>
  </si>
  <si>
    <t>https://twitter.com/realDonaldTrump/status/725637460504510464</t>
  </si>
  <si>
    <t>I will be interviewed on the @ TODAYshow at 7:00 A.M. this morning. Enjoy!</t>
  </si>
  <si>
    <t>https://twitter.com/realDonaldTrump/status/725648706385633280</t>
  </si>
  <si>
    <t>Lyin' Ted Cruz, who can never beat Hillary Clinton and has NO path to victory, has chosen a V.P.candidate who failed badly in her own effort</t>
  </si>
  <si>
    <t>https://twitter.com/realDonaldTrump/status/725659482819297280</t>
  </si>
  <si>
    <t>I will be in Evansville, Indiana, with the great Bobby Knight (who last night endorsed me) at 12:00 this afternoon. See you there!</t>
  </si>
  <si>
    <t>https://twitter.com/realDonaldTrump/status/725677423195512833</t>
  </si>
  <si>
    <t>So many false and phony T.V. commercials being broadcast in Indiana. Reminds me of Florida where thousands were put up-I won in a landslide!</t>
  </si>
  <si>
    <t>https://twitter.com/realDonaldTrump/status/725722027173249024</t>
  </si>
  <si>
    <t>Heading to rally with Bobby now! See you soon!pic.twitter.com/dWSSOEctZn</t>
  </si>
  <si>
    <t>https://twitter.com/realDonaldTrump/status/725796339255267328</t>
  </si>
  <si>
    <t>Thank you Evansville, Indiana! # MakeAmericaGreatAgainpic.twitter.com/Fn8ClNjUtr</t>
  </si>
  <si>
    <t>https://twitter.com/realDonaldTrump/status/725817204743217152</t>
  </si>
  <si>
    <t># MakeAmericaGreatAgainpic.twitter.com/53qHBKs7yA</t>
  </si>
  <si>
    <t>https://twitter.com/realDonaldTrump/status/725824909151199232</t>
  </si>
  <si>
    <t># MakeAmericaGreatAgain # Trump2016pic.twitter.com/ZHM5w7jnss</t>
  </si>
  <si>
    <t>https://twitter.com/realDonaldTrump/status/725847301172776960</t>
  </si>
  <si>
    <t>I will be interviewed on @ foxandfriends with the legendary Coach Bobby Knight- tomorrow morning. Enjoy! # INDPrimarypic.twitter.com/c9WVhfyMzs</t>
  </si>
  <si>
    <t>https://twitter.com/realDonaldTrump/status/725899554273423360</t>
  </si>
  <si>
    <t>New York Yankees President, Randy Levine: 'End of the Republican Party' If Donald Trump Not Nominated.http://www.newsmax.com/Newsmax-Tv/randy-levine-new-york-yankees-end-republican/2016/04/28/id/726336/ ‚Ä¶</t>
  </si>
  <si>
    <t>https://twitter.com/realDonaldTrump/status/725903475133947904</t>
  </si>
  <si>
    <t>Thank you Costa Mesa, California! 31,000 people tonight with thousands turned away. I will be back! # Trump2016pic.twitter.com/4P0tzvZn0e</t>
  </si>
  <si>
    <t>https://twitter.com/realDonaldTrump/status/726008645473824768</t>
  </si>
  <si>
    <t>Wow, the ridiculous deal made between Lyin'Ted Cruz and 1 for 42 John Kasich has just blown up. What a dumb deal - dead on arrival!</t>
  </si>
  <si>
    <t>https://twitter.com/realDonaldTrump/status/726045073775828992</t>
  </si>
  <si>
    <t>Crooked Hillary Clinton, perhaps the most dishonest person to have ever run for the presidency, is also one of the all time great enablers!</t>
  </si>
  <si>
    <t>https://twitter.com/realDonaldTrump/status/726079789182808065</t>
  </si>
  <si>
    <t>Thank you Indiana! # Trump2016pic.twitter.com/WAuI0nRNzX</t>
  </si>
  <si>
    <t>https://twitter.com/realDonaldTrump/status/726115856053211136</t>
  </si>
  <si>
    <t>We are now at 1001 delegates. We will win on the first ballot and are not wasting time and effort on other ballots because system is rigged!</t>
  </si>
  <si>
    <t>https://twitter.com/realDonaldTrump/status/726246693759496192</t>
  </si>
  <si>
    <t>. @ AC360 Anderson, so amazing. Your mother is, and always has been, an incredible woman!</t>
  </si>
  <si>
    <t>https://twitter.com/realDonaldTrump/status/726403534380478464</t>
  </si>
  <si>
    <t>The "protesters" in California were thugs and criminals. Many are professionals. They should be dealt with strongly by law enforcement!</t>
  </si>
  <si>
    <t>https://twitter.com/realDonaldTrump/status/726439344072962049</t>
  </si>
  <si>
    <t>" @ LexingtonBobby: @ FoxNews @ tedcruz @ realDonaldTrump https://twitter.com/LexingtonBobby/status/726403573555302400/photo/1pic.twitter.com/uhDlyi82Ua "</t>
  </si>
  <si>
    <t>https://twitter.com/realDonaldTrump/status/726461507601612800</t>
  </si>
  <si>
    <t>The economy is bad and getting worse-almost ZERO growth this quarter. Nobody can beat me on the economy (and jobs). MAKE AMERICA GREAT AGAIN</t>
  </si>
  <si>
    <t>https://twitter.com/realDonaldTrump/status/726514136838975494</t>
  </si>
  <si>
    <t>Trump locks down Delaware GOP delegates. # Trump2016 # MAGAhttp://www.delawareonline.com/story/news/politics/2016/04/30/trump-locks-down-state-gop-convention/83712702/?from=global&amp;sessionKey=&amp;autologin= ‚Ä¶</t>
  </si>
  <si>
    <t>https://twitter.com/realDonaldTrump/status/726555060306595841</t>
  </si>
  <si>
    <t>Thank you @ MikeOzanian for the nice comments on @ FoxNews today. Great job!</t>
  </si>
  <si>
    <t>https://twitter.com/realDonaldTrump/status/726609734653104129</t>
  </si>
  <si>
    <t>I will be in Indiana on Sunday and Monday at four MAKE AMERICA GREAT AGAIN rallies. See you there!</t>
  </si>
  <si>
    <t>https://twitter.com/realDonaldTrump/status/726773001430163456</t>
  </si>
  <si>
    <t>Thank you Indiana! # Trump2016pic.twitter.com/shPWexfkVX</t>
  </si>
  <si>
    <t>https://twitter.com/realDonaldTrump/status/726800215718645760</t>
  </si>
  <si>
    <t>I watched Sen. Graham @ FaceTheNation. Why don't they say that I ran him out of the race like a little boy, and in the end he had no support?</t>
  </si>
  <si>
    <t>https://twitter.com/realDonaldTrump/status/726806071210303488</t>
  </si>
  <si>
    <t>Will be in Terre Haute, Indiana in a short while -- big rally! See you soon!</t>
  </si>
  <si>
    <t>https://twitter.com/realDonaldTrump/status/726810772555350016</t>
  </si>
  <si>
    <t>I am on @ FoxNewsSunday with Chris Wallace- his 20th year anniversary with # FNS, throughout the day. Enjoy!pic.twitter.com/hDzdDpZiRx</t>
  </si>
  <si>
    <t>https://twitter.com/realDonaldTrump/status/726865339947073536</t>
  </si>
  <si>
    <t>. @ KarlRove is a failed Jeb Bushy. Never says anything good &amp; never will, even after I beat Hillary. Shouldn't be on the air!</t>
  </si>
  <si>
    <t>https://twitter.com/realDonaldTrump/status/726886198027935745</t>
  </si>
  <si>
    <t>Thank you Terre Haute, Indiana! # MakeAmericaGreatAgainpic.twitter.com/O6ELhlae3h</t>
  </si>
  <si>
    <t>https://twitter.com/realDonaldTrump/status/726886687276699648</t>
  </si>
  <si>
    <t>Thank you Fort Wayne, Indiana! # Trump2016 # INPrimarypic.twitter.com/mDGrmMmk5T</t>
  </si>
  <si>
    <t>https://twitter.com/realDonaldTrump/status/726918444931776512</t>
  </si>
  <si>
    <t>Join me in Carmel, Indiana- tomorrow at 4pm! # INPrimary https://www.donaldjtrump.com/schedule/register/carmel-in/ ‚Ä¶pic.twitter.com/ZiofZ2D6ck</t>
  </si>
  <si>
    <t>https://twitter.com/realDonaldTrump/status/727085972278677504</t>
  </si>
  <si>
    <t>I will be interviewed on @ CNN @ NewDay at 7:30 A.M. Enjoy!</t>
  </si>
  <si>
    <t>https://twitter.com/realDonaldTrump/status/727093442325680128</t>
  </si>
  <si>
    <t>Crooked Hillary Clinton said she is used to "dealing with men who get off the reservation." Actually, she has done poorly with such men!</t>
  </si>
  <si>
    <t>https://twitter.com/realDonaldTrump/status/727095549703364608</t>
  </si>
  <si>
    <t>Gov Mike Pence has just stated that Donald Trump has taken a strong stance on Hoosier jobs, and he thanks me! I will bring back jobs to USA.</t>
  </si>
  <si>
    <t>https://twitter.com/realDonaldTrump/status/727137190967435265</t>
  </si>
  <si>
    <t>Everybody is talking about the protesters burning the American flags and proudly waving Mexican flags. I want America First - so do voters!</t>
  </si>
  <si>
    <t>https://twitter.com/realDonaldTrump/status/727142563010891776</t>
  </si>
  <si>
    <t>I will be campaigning in Indiana all day. Things are looking great, and the support of Bobby Knight has been so amazing. Today will be fun!</t>
  </si>
  <si>
    <t>https://twitter.com/realDonaldTrump/status/727169840776118272</t>
  </si>
  <si>
    <t>I will defeat Crooked Hillary Clinton on 11/8/2016. # Trump2016 # MakeAmericaGreatAgainpic.twitter.com/HtwD1FGn9e</t>
  </si>
  <si>
    <t>https://twitter.com/realDonaldTrump/status/727225626575421440</t>
  </si>
  <si>
    <t>Honored to have received the endorsement of Lou Holtz - a great guy! # INPrimary # Trump2016pic.twitter.com/AeGyODb37O</t>
  </si>
  <si>
    <t>https://twitter.com/realDonaldTrump/status/727252046286450689</t>
  </si>
  <si>
    <t>Thank you Carmel, Indiana! Get out &amp; # VoteTrump tomorrow! # INPrimary # MakeAmericaGreatAgainpic.twitter.com/j07c4oYryG</t>
  </si>
  <si>
    <t>https://twitter.com/realDonaldTrump/status/727253907567726592</t>
  </si>
  <si>
    <t>THANK YOU AMERICA! # MakeAmericaGreatAgainpic.twitter.com/PvhGP2HmbN</t>
  </si>
  <si>
    <t>https://twitter.com/realDonaldTrump/status/727255495996788743</t>
  </si>
  <si>
    <t>Will be interviewed on @ seanhannity tonight at 10pmE. Enjoy! # INPrimary</t>
  </si>
  <si>
    <t>https://twitter.com/realDonaldTrump/status/727262413968519168</t>
  </si>
  <si>
    <t>Will be in South Bend, Indiana in a short while -- big rally! See you soon!</t>
  </si>
  <si>
    <t>https://twitter.com/realDonaldTrump/status/727319608663875585</t>
  </si>
  <si>
    <t>Thank you South Bend, Indiana! Everyone get out &amp; # VoteTrump tomorrow! # INPrimary https://instagram.com/p/BE7YHv1mhRR/ pic.twitter.com/xEBlvGrny1</t>
  </si>
  <si>
    <t>https://twitter.com/realDonaldTrump/status/727458676211113984</t>
  </si>
  <si>
    <t>MAKE AMERICA GREAT AGAIN! # INPrimary # VoteTrumphttps://amp.twimg.com/v/598fcd12-9666-4834-a9d6-f4549de038e8 ‚Ä¶</t>
  </si>
  <si>
    <t>https://twitter.com/realDonaldTrump/status/727503555083558912</t>
  </si>
  <si>
    <t>MAKE AMERICA GREAT AGAIN! # INPrimary # VoteTrump https://instagram.com/p/BE8rv_amhc4/ pic.twitter.com/YPwDZ8Irch</t>
  </si>
  <si>
    <t>https://twitter.com/realDonaldTrump/status/727518466891239424</t>
  </si>
  <si>
    <t>MAKE AMERICA GREAT AGAIN! # Trump2016 # VoteTrumppic.twitter.com/OKaL5UI4oJ</t>
  </si>
  <si>
    <t>https://twitter.com/realDonaldTrump/status/727521055728885761</t>
  </si>
  <si>
    <t>Thank you America! # Trump2016 https://www.facebook.com/DonaldTrump/posts/10156999573740725:0 ‚Ä¶pic.twitter.com/Hkt3YNccb0</t>
  </si>
  <si>
    <t>https://twitter.com/realDonaldTrump/status/727540765765828609</t>
  </si>
  <si>
    <t>Polls close at 6pm! # INPrimary # Trump2016 # VoteTrumphttps://amp.twimg.com/v/1f0e3470-f030-47fc-8066-5c73447e2858 ‚Ä¶</t>
  </si>
  <si>
    <t>https://twitter.com/realDonaldTrump/status/727565652253392897</t>
  </si>
  <si>
    <t>MAKE AMERICA GREAT AGAIN! # INPrimary # VoteTrumphttps://amp.twimg.com/v/041ccb32-8615-4305-a4e7-daa2b932ed7e ‚Ä¶</t>
  </si>
  <si>
    <t>https://twitter.com/realDonaldTrump/status/727634574298255361</t>
  </si>
  <si>
    <t>Wow, Lyin' Ted Cruz really went wacko today. Made all sorts of crazy charges. Can't function under pressure - not very presidential. Sad!</t>
  </si>
  <si>
    <t>https://twitter.com/realDonaldTrump/status/727636035149139968</t>
  </si>
  <si>
    <t>Lyin' Ted Cruz consistently said that he will, and must, win Indiana. If he doesn't he should drop out of the race-stop wasting time &amp; money</t>
  </si>
  <si>
    <t>https://twitter.com/realDonaldTrump/status/727637487871479808</t>
  </si>
  <si>
    <t>Thank you Indiana! # Trump2016 # MakeAmericaGreatAgainpic.twitter.com/G4JlShRA6I</t>
  </si>
  <si>
    <t>https://twitter.com/realDonaldTrump/status/727643544190636034</t>
  </si>
  <si>
    <t>Thank you Indiana, we were just projected to be the winner. We have won in every category. You are very special people-I will never forget!</t>
  </si>
  <si>
    <t>https://twitter.com/realDonaldTrump/status/727709529358671873</t>
  </si>
  <si>
    <t>. @ oreillyfactor Please correct, I WON Virginia!</t>
  </si>
  <si>
    <t>https://twitter.com/realDonaldTrump/status/727791165341356032</t>
  </si>
  <si>
    <t>What a great evening we had. So interesting that Sanders beat Crooked Hillary. The dysfunctional system is totally rigged against him!</t>
  </si>
  <si>
    <t>https://twitter.com/realDonaldTrump/status/727796025247846400</t>
  </si>
  <si>
    <t>I would rather run against Crooked Hillary Clinton than Bernie Sanders and that will happen because the books are cooked against Bernie!</t>
  </si>
  <si>
    <t>https://twitter.com/realDonaldTrump/status/727801034551087104</t>
  </si>
  <si>
    <t>I will be interviewed on @ Morning_Joe at 6:15 A.M. Enjoy!</t>
  </si>
  <si>
    <t>https://twitter.com/realDonaldTrump/status/727802350061158400</t>
  </si>
  <si>
    <t>I will be interviewed on @ TODAYshow and Good Morning America at 7:00 A.M.</t>
  </si>
  <si>
    <t>https://twitter.com/realDonaldTrump/status/727803179816062976</t>
  </si>
  <si>
    <t>I will be interviewed on @ foxandfriends at 7:30 A.M. Enjoy!</t>
  </si>
  <si>
    <t>https://twitter.com/realDonaldTrump/status/727898352965259268</t>
  </si>
  <si>
    <t>Join me in Charleston, WV - tomorrow! https://www.donaldjtrump.com/schedule</t>
  </si>
  <si>
    <t>https://twitter.com/realDonaldTrump/status/728230182981611520</t>
  </si>
  <si>
    <t>Many reports that I will be attending the Alvarez/Khan fight this weekend in Vegas. Totally untrue! Unfortunately I have other plans.</t>
  </si>
  <si>
    <t>https://twitter.com/realDonaldTrump/status/728292625850208256</t>
  </si>
  <si>
    <t>I will be interviewed by @ BretBaier @ SpecialReport at 6pm ET tonight @ FoxNews</t>
  </si>
  <si>
    <t>https://twitter.com/realDonaldTrump/status/728297587418247168</t>
  </si>
  <si>
    <t>Happy # CincoDeMayo! The best taco bowls are made in Trump Tower Grill. I love Hispanics! https://www.facebook.com/DonaldTrump/posts/10157008375200725:0 ‚Ä¶pic.twitter.com/k01Mc6CuDI</t>
  </si>
  <si>
    <t>https://twitter.com/realDonaldTrump/status/728305900415533056</t>
  </si>
  <si>
    <t>Bernie Sanders has been treated terribly by the Democrats‚Äîboth with delegates &amp; otherwise. He should show them, &amp; run as an Independent.</t>
  </si>
  <si>
    <t>https://twitter.com/realDonaldTrump/status/728365792077742080</t>
  </si>
  <si>
    <t>Join me tomorrow! # Trump2016 # MakeAmericaGreatAgain Omaha, Nebraska: https://www.donaldjtrump.com/schedule/register/omaha-nebraska/ ‚Ä¶ Eugene, Oregon: https://www.donaldjtrump.com/schedule/register/eugene-oregon/ ‚Ä¶</t>
  </si>
  <si>
    <t>https://twitter.com/realDonaldTrump/status/728403179214376960</t>
  </si>
  <si>
    <t>Can you believe Crooked Hillary said, "We are going to put a whole lot of coal miners&amp;coal companies out of business." She then apologized.</t>
  </si>
  <si>
    <t>https://twitter.com/realDonaldTrump/status/728423832848044032</t>
  </si>
  <si>
    <t>Thank you West Virginia. Let's keep it going. Go out and vote on Tuesday - we will win big. # Trump2016</t>
  </si>
  <si>
    <t>https://twitter.com/realDonaldTrump/status/728528466765844480</t>
  </si>
  <si>
    <t>Unlike crooked Hillary Clinton, who wants to destroy all miners, I want wages to go up in America. We will do so by bringing back jobs!</t>
  </si>
  <si>
    <t>https://twitter.com/realDonaldTrump/status/728529524468682754</t>
  </si>
  <si>
    <t>Governor Rick Perry said "Donald Trump is one of the most talented people running for the Presidency I've ever seen." Thank you Rick!</t>
  </si>
  <si>
    <t>https://twitter.com/realDonaldTrump/status/728552471677775872</t>
  </si>
  <si>
    <t>" @ Ausbiz: Many would say that you are the only talented person running for the top job this time! # MakeAmericaGreatAgain # TrumpTrain"</t>
  </si>
  <si>
    <t>https://twitter.com/realDonaldTrump/status/728557074163060736</t>
  </si>
  <si>
    <t>Paul Ryan said that I inherited something very special, the Republican Party. Wrong, I didn't inherit it, I won it with millions of voters!</t>
  </si>
  <si>
    <t>https://twitter.com/realDonaldTrump/status/728564631313190912</t>
  </si>
  <si>
    <t>Crooked Hillary has ZERO leadership ability. As Bernie Sanders says, she has bad judgement. Constantly playing the women's card - it is sad!</t>
  </si>
  <si>
    <t>https://twitter.com/realDonaldTrump/status/728617415332999171</t>
  </si>
  <si>
    <t>Thank you to teachers across America! When I become POTUS we will make education a far more important component of our life than it is now.</t>
  </si>
  <si>
    <t>https://twitter.com/realDonaldTrump/status/728646402985869312</t>
  </si>
  <si>
    <t>Joe Scarborough initially endorsed Jeb Bush and Jeb crashed, then John Kasich and that didn't work. Not much power or insight!</t>
  </si>
  <si>
    <t>https://twitter.com/realDonaldTrump/status/728651908563517440</t>
  </si>
  <si>
    <t>I hear @ JoeNBC of rapidly fading @ Morning_Joe is pushing hard for a third party candidate to run. This will guarantee a Crooked Hillary win.</t>
  </si>
  <si>
    <t>https://twitter.com/realDonaldTrump/status/728691238166220801</t>
  </si>
  <si>
    <t>Response to @ LindseyGrahamSC: http://bit.ly/1QUjCfyGrahamResponse ‚Ä¶</t>
  </si>
  <si>
    <t>https://twitter.com/realDonaldTrump/status/728725020109877248</t>
  </si>
  <si>
    <t>I hope corrupt Hillary Clinton chooses goofy Elizabeth Warren as her running mate. I will defeat them both.</t>
  </si>
  <si>
    <t>https://twitter.com/realDonaldTrump/status/728725098409164801</t>
  </si>
  <si>
    <t>Let‚Äôs properly check goofy Elizabeth Warren‚Äôs records to see if she is Native American. I say she‚Äôs a fraud!</t>
  </si>
  <si>
    <t>https://twitter.com/realDonaldTrump/status/728725179074023425</t>
  </si>
  <si>
    <t>Goofy Elizabeth Warren, Hillary Clinton‚Äôs flunky, has a career that is totally based on a lie. She is not Native American.</t>
  </si>
  <si>
    <t>https://twitter.com/realDonaldTrump/status/728739851823153152</t>
  </si>
  <si>
    <t>Just met with courageous family of Sarah Root in Nebraska. Sarah was horribly killed by illegal immigrant, but leaves behind amazing legacy.</t>
  </si>
  <si>
    <t>https://twitter.com/realDonaldTrump/status/728740257512992768</t>
  </si>
  <si>
    <t>Crooked Hillary Clinton wants completely open borders. Millions of Democrats will run from her over this and support me.</t>
  </si>
  <si>
    <t>https://twitter.com/realDonaldTrump/status/728777556804153346</t>
  </si>
  <si>
    <t>Goofy Elizabeth Warren and her phony Native American heritage are on a Twitter rant. She is too easy! I'm driving her nuts.</t>
  </si>
  <si>
    <t>https://twitter.com/realDonaldTrump/status/728777599560892416</t>
  </si>
  <si>
    <t>Goofy Elizabeth Warren is weak and ineffective. Does nothing. All talk, no action -- maybe her Native American name?</t>
  </si>
  <si>
    <t>https://twitter.com/realDonaldTrump/status/728971726533578753</t>
  </si>
  <si>
    <t>Join me in Washington today! Spokane tickets: http://bit.ly/1QUVzx2SPOKANE Lynden tickets: http://bit.ly/272P0V4LYNDEN pic.twitter.com/C7HhNvO01T</t>
  </si>
  <si>
    <t>https://twitter.com/realDonaldTrump/status/728974420807581696</t>
  </si>
  <si>
    <t>I am going to keep our jobs in the U.S., and totally rebuild our crumbling infrastructure. Crooked Hillary has no clue! @ Teamsters</t>
  </si>
  <si>
    <t>https://twitter.com/realDonaldTrump/status/728976091428233216</t>
  </si>
  <si>
    <t>I am honored that the great men and women of the @ Teamsters have created a movement from within called Teamsters for Trump! Thank you.</t>
  </si>
  <si>
    <t>https://twitter.com/realDonaldTrump/status/729004564075012096</t>
  </si>
  <si>
    <t>Remember when the two failed presidential candidates, Lindsey Graham and Jeb Bush, signed a binding PLEDGE? They broke the deal, no honor!</t>
  </si>
  <si>
    <t>https://twitter.com/realDonaldTrump/status/729121112148353025</t>
  </si>
  <si>
    <t>.@EdGoeas thank you for your support tonight on @ JudgeJeanine.</t>
  </si>
  <si>
    <t>@EdGoeas @</t>
  </si>
  <si>
    <t>https://twitter.com/realDonaldTrump/status/729188558200786944</t>
  </si>
  <si>
    <t>" @ matandsher: I want a leader that will shoot straight with us. The politicians can't. @ realDonaldTrump will give his all for us!</t>
  </si>
  <si>
    <t>https://twitter.com/realDonaldTrump/status/729291290848956416</t>
  </si>
  <si>
    <t># HappyMothersDay! https://www.facebook.com/DonaldTrump/posts/10157017995990725:0 ‚Ä¶pic.twitter.com/BVSHiG2iPA</t>
  </si>
  <si>
    <t>https://twitter.com/realDonaldTrump/status/729301192325668864</t>
  </si>
  <si>
    <t>I will be interviewed on This Week with George S this morning. Enjoy!</t>
  </si>
  <si>
    <t>https://twitter.com/realDonaldTrump/status/729301847031349250</t>
  </si>
  <si>
    <t>I will be interviewed on @ meetthepress this morning. Enjoy!</t>
  </si>
  <si>
    <t>https://twitter.com/realDonaldTrump/status/729332727665790976</t>
  </si>
  <si>
    <t>. @ KellyannePolls Kellyanne, you were fantastic on @ meetthepress today. Keep going - I will win for the people. MAKE AMERICA GREAT AGAIN!</t>
  </si>
  <si>
    <t>https://twitter.com/realDonaldTrump/status/729404337164783617</t>
  </si>
  <si>
    <t>Crooked Hillary just can't close the deal with Bernie. It will be the same way with ISIS, and China on trade, and Mexico at the border. Bad!</t>
  </si>
  <si>
    <t>https://twitter.com/realDonaldTrump/status/729492093522067456</t>
  </si>
  <si>
    <t>On @ seanhannity show @ FoxNews now. ENJOY!</t>
  </si>
  <si>
    <t>https://twitter.com/realDonaldTrump/status/729604845716516864</t>
  </si>
  <si>
    <t>I will win the election against Crooked Hillary despite the people in the Republican Party that are currently and selfishly opposed to me!</t>
  </si>
  <si>
    <t>https://twitter.com/realDonaldTrump/status/729605529417465856</t>
  </si>
  <si>
    <t>I will be interviewed on @ NewDay @ CNN at 7:00 A.M.</t>
  </si>
  <si>
    <t>https://twitter.com/realDonaldTrump/status/729609208853897216</t>
  </si>
  <si>
    <t>" @ mathewjmari: On @ FaceTheNation # MattSchlapp was on the ball &amp; # jenniferrubin is in a time warped stupor. @ realDonaldTrump will EXPAND # GOP</t>
  </si>
  <si>
    <t>https://twitter.com/realDonaldTrump/status/729613336191586304</t>
  </si>
  <si>
    <t>. @ drmoore Russell Moore is truly a terrible representative of Evangelicals and all of the good they stand for. A nasty guy with no heart!</t>
  </si>
  <si>
    <t>https://twitter.com/realDonaldTrump/status/729618676748570625</t>
  </si>
  <si>
    <t>I will be interviewed on @ CNN at 7:00 A.M.</t>
  </si>
  <si>
    <t>https://twitter.com/realDonaldTrump/status/729621735717351424</t>
  </si>
  <si>
    <t>Wow, I hear @ Morning_Joe has gone really hostile ever since I said I won't do or watch the show anymore.They misrepresent my positions!</t>
  </si>
  <si>
    <t>https://twitter.com/realDonaldTrump/status/729633186913882113</t>
  </si>
  <si>
    <t>" @ RichBooth6: @ realDonaldTrump @ CNN good interview Mr. Trump. You set the facts straight." Thank you.</t>
  </si>
  <si>
    <t>https://twitter.com/realDonaldTrump/status/729635334116544512</t>
  </si>
  <si>
    <t>Will be interviewed by @ MariaBartiromo on @ FoxBizAlert at 7:30 A.M. Enjoy!</t>
  </si>
  <si>
    <t>https://twitter.com/realDonaldTrump/status/729643519846055936</t>
  </si>
  <si>
    <t>"@NathanDWilsonFL: @ MariaBartiromo you had a great interview with Donald today! I started watching your show due to Donald Trump.</t>
  </si>
  <si>
    <t>@NathanDWilsonFL @</t>
  </si>
  <si>
    <t>https://twitter.com/realDonaldTrump/status/729645861089775616</t>
  </si>
  <si>
    <t>" @ daybastrop @ foxandfriends @ BretBaier The liars that signed the pledge and now won't support @ realDonaldTrump IS the reason they are losers</t>
  </si>
  <si>
    <t>https://twitter.com/realDonaldTrump/status/729646520568524802</t>
  </si>
  <si>
    <t>" @ Valdosta_Monkey: @ ChrisCuomo @ realDonaldTrump Is Chris serious, lying or misinformed? Bill Clinton signed NAFTA pic.twitter.com/dFDvYQrN1v"</t>
  </si>
  <si>
    <t>https://twitter.com/realDonaldTrump/status/729690751781748736</t>
  </si>
  <si>
    <t># WVPrimary # VoteTrump # Trump2016 http://www.donaldjtrump.com/west-virginia https://amp.twimg.com/v/31bd47b6-f72b-4e3d-9954-6e0633adbfcf ‚Ä¶</t>
  </si>
  <si>
    <t>https://twitter.com/realDonaldTrump/status/729691263092543488</t>
  </si>
  <si>
    <t># NEPrimary # VoteTrump # Trump2016 http://www.donaldjtrump.com/nebraska https://amp.twimg.com/v/263a6b94-daa4-45fb-a257-0f785d7dccd3 ‚Ä¶</t>
  </si>
  <si>
    <t>https://twitter.com/realDonaldTrump/status/729716712124362754</t>
  </si>
  <si>
    <t>Crooked Hillary Clinton says that she got more primary votes than Donald Trump. But I had 17 people to beat‚Äîshe had one!</t>
  </si>
  <si>
    <t>https://twitter.com/realDonaldTrump/status/729717006749052928</t>
  </si>
  <si>
    <t>If I only had 1 person running against me in the primaries like Hillary Clinton, I would have gotten 10 million more votes than she did!</t>
  </si>
  <si>
    <t>https://twitter.com/realDonaldTrump/status/729717317467246592</t>
  </si>
  <si>
    <t>I will have set the all time record in primary votes in the Republican party --despite having to compete against 17 other people!</t>
  </si>
  <si>
    <t>https://twitter.com/realDonaldTrump/status/729722941521469442</t>
  </si>
  <si>
    <t>I am lowering taxes far more than any other candidate. Any negotiated increase by Congress to my proposal would still be lower than current!</t>
  </si>
  <si>
    <t>https://twitter.com/realDonaldTrump/status/729775453704179713</t>
  </si>
  <si>
    <t>Thank you Jason Greenblatt @JasonDovEsq "For Our Children: Let's Elect Donald Trump"https://medium.com/@jgreenblatt/for-our-children-lets-elect-donald-trump-b6f0d089377e#.b3fxz3gur ‚Ä¶</t>
  </si>
  <si>
    <t>https://twitter.com/realDonaldTrump/status/729857410446336000</t>
  </si>
  <si>
    <t>" @ RedRising11: I am a woman &amp; I JUST VOTED FOR @ realDonaldTrump # NebraskaPrimary # Trump2016 # TrumpForPresident pic.twitter.com/zgzwxQ92wZ"</t>
  </si>
  <si>
    <t>https://twitter.com/realDonaldTrump/status/729979461404340224</t>
  </si>
  <si>
    <t>Get out and vote West Virginia, we will MAKE AMERICA GREAT AGAIN!</t>
  </si>
  <si>
    <t>https://twitter.com/realDonaldTrump/status/729981270328000512</t>
  </si>
  <si>
    <t>Get out and vote Nebraska, we will MAKE AMERICA GREAT AGAIN!</t>
  </si>
  <si>
    <t>https://twitter.com/realDonaldTrump/status/729997397884047360</t>
  </si>
  <si>
    <t>. # RepMikeKelly Great job on @ foxandfriends this morning. Thank you for the nice words!</t>
  </si>
  <si>
    <t>https://twitter.com/realDonaldTrump/status/730018836808933376</t>
  </si>
  <si>
    <t>Why does the media, with a strong push from Crooked Hillary, keep pushing the false narrative that I want to raise taxes. Exactly opposite!</t>
  </si>
  <si>
    <t>https://twitter.com/realDonaldTrump/status/730034041760690176</t>
  </si>
  <si>
    <t>It was Rosie O'Donnell who ate the cake in the vicious Hillary commercial about me, not Crooked Hillary! @ marthamaccallum</t>
  </si>
  <si>
    <t>https://twitter.com/realDonaldTrump/status/730035627945775104</t>
  </si>
  <si>
    <t>It is only the people that were never asked to be VP that tell the press that they will not take the position.</t>
  </si>
  <si>
    <t>https://twitter.com/realDonaldTrump/status/730054583700078592</t>
  </si>
  <si>
    <t>NEBRASKA # VoteTrump TODAY! # MakeAmericaGreatAgain # Trump2016https://amp.twimg.com/v/ad8daeae-d04b-4c6f-a6c5-c84db749480a ‚Ä¶</t>
  </si>
  <si>
    <t>https://twitter.com/realDonaldTrump/status/730054891897536514</t>
  </si>
  <si>
    <t>WEST VIRGINIA # VoteTrump TODAY! # MakeAmericaGreatAgain # Trump2016pic.twitter.com/pndaZjsruy</t>
  </si>
  <si>
    <t>https://twitter.com/realDonaldTrump/status/730059920280793088</t>
  </si>
  <si>
    <t>Via @ JTAnews and Jason Greenblatt "Donald Trump is a Visionary With Talents Our Country Needs" @JasonDovEsqhttp://www.jta.org/2016/04/18/news-opinion/politics/donald-trump-is-a-visionary-with-talents-our-country-needs ‚Ä¶</t>
  </si>
  <si>
    <t>https://twitter.com/realDonaldTrump/status/730069558132932609</t>
  </si>
  <si>
    <t>I look very much forward to meeting w/Paul Ryan &amp; the GOP Party Leadership on Thurs in DC. Together, we will beat the Dems at all levels!</t>
  </si>
  <si>
    <t>https://twitter.com/realDonaldTrump/status/730083435147055104</t>
  </si>
  <si>
    <t>It was so great being in Nebraska last week. Today is the big day--get out and vote!</t>
  </si>
  <si>
    <t>https://twitter.com/realDonaldTrump/status/730089913778065408</t>
  </si>
  <si>
    <t>Hillary has bad judgment! https://www.instagram.com/p/BFPCtFfmhWB/</t>
  </si>
  <si>
    <t>https://twitter.com/realDonaldTrump/status/730118084040724482</t>
  </si>
  <si>
    <t>The Clintons spend millions on negative ads on me &amp; I can‚Äôt tell the truth about her husband? Don‚Äôt feel sorry for crooked Hillary!</t>
  </si>
  <si>
    <t>https://twitter.com/realDonaldTrump/status/730187041825120257</t>
  </si>
  <si>
    <t>Thank you West Virginia! # MakeAmericaGreatAgain # Trump2016pic.twitter.com/iCGcF21fWY</t>
  </si>
  <si>
    <t>https://twitter.com/realDonaldTrump/status/730201866416607233</t>
  </si>
  <si>
    <t>Thank you Nebraska! # MakeAmericaGreatAgain # Trump2016pic.twitter.com/RRma61oisz</t>
  </si>
  <si>
    <t>https://twitter.com/realDonaldTrump/status/730342411835195393</t>
  </si>
  <si>
    <t>Big wins in West Virginia and Nebraska. Get ready for November - Crooked Hillary, who is looking very bad against Crazy Bernie, will lose!</t>
  </si>
  <si>
    <t>https://twitter.com/realDonaldTrump/status/730343346204508160</t>
  </si>
  <si>
    <t>I don't want to hit Crazy Bernie Sanders too hard yet because I love watching what he is doing to Crooked Hillary. His time will come!</t>
  </si>
  <si>
    <t>https://twitter.com/realDonaldTrump/status/730401662574182405</t>
  </si>
  <si>
    <t>Goofy Elizabeth Warren has been one of the least effective Senators in the entire U.S. Senate. She has done nothing!</t>
  </si>
  <si>
    <t>https://twitter.com/realDonaldTrump/status/730445388856098817</t>
  </si>
  <si>
    <t>Goofy Elizabeth Warren didn‚Äôt have the guts to run for POTUS. Her phony Native American heritage stops that and VP cold.</t>
  </si>
  <si>
    <t>https://twitter.com/realDonaldTrump/status/730453302287142913</t>
  </si>
  <si>
    <t># MakeAmericaGreatAgain # Trump2016pic.twitter.com/CLhqgybbYR</t>
  </si>
  <si>
    <t>https://twitter.com/realDonaldTrump/status/730474838012366849</t>
  </si>
  <si>
    <t>Thanks Piers.https://twitter.com/piersmorgan/status/730465526993039360 ‚Ä¶</t>
  </si>
  <si>
    <t>https://twitter.com/realDonaldTrump/status/730477118786801669</t>
  </si>
  <si>
    <t>If the people of Massachusetts found out what an ineffective Senator goofy Elizabeth Warren has been, she would lose!</t>
  </si>
  <si>
    <t>https://twitter.com/realDonaldTrump/status/730482068753424385</t>
  </si>
  <si>
    <t>Goofy Elizabeth Warren is now using the woman‚Äôs card like her friend crooked Hillary. See her dumb tweet ‚Äúwhen a woman stands up to you‚Ä¶‚Äù</t>
  </si>
  <si>
    <t>https://twitter.com/realDonaldTrump/status/730488544700010496</t>
  </si>
  <si>
    <t>Our Native American Senator, goofy Elizabeth Warren, couldn‚Äôt care less about the American worker‚Ä¶does nothing to help!</t>
  </si>
  <si>
    <t>https://twitter.com/realDonaldTrump/status/730493295550468096</t>
  </si>
  <si>
    <t>Goofy Elizabeth Warren lied when she says I want to abolish the Federal Minimum Wage. See media‚Äîasking for increase!</t>
  </si>
  <si>
    <t>https://twitter.com/realDonaldTrump/status/730498173492445184</t>
  </si>
  <si>
    <t>Isn‚Äôt it funny when a failed Senator like goofy Elizabeth Warren can spend a whole day tweeting about Trump &amp; gets nothing done in Senate?</t>
  </si>
  <si>
    <t>https://twitter.com/realDonaldTrump/status/730500562022760448</t>
  </si>
  <si>
    <t>In interview I told @ AP that my taxes are under routine audit and I would release my tax returns when audit is complete, not after election!</t>
  </si>
  <si>
    <t>https://twitter.com/realDonaldTrump/status/730504511291265024</t>
  </si>
  <si>
    <t>If it were up to goofy Elizabeth Warren, we‚Äôd have no jobs in America‚Äîshe doesn‚Äôt have a clue.</t>
  </si>
  <si>
    <t>https://twitter.com/realDonaldTrump/status/730823012463742976</t>
  </si>
  <si>
    <t>Great day in D.C. with @ SpeakerRyan and Republican leadership. Things working out really well! # Trump2016pic.twitter.com/hfHY9MdAc7</t>
  </si>
  <si>
    <t>https://twitter.com/realDonaldTrump/status/730840541248819203</t>
  </si>
  <si>
    <t>Great meeting with @ SenateMajLdr Mitch McConnell and Republican leaders in D.C. # Trump2016pic.twitter.com/R0NuOrZISX</t>
  </si>
  <si>
    <t>https://twitter.com/realDonaldTrump/status/730948897435176961</t>
  </si>
  <si>
    <t>Senator Lindsey Graham called me yesterday, very much to my surprise, and we had a very interesting talk about national security, and more!</t>
  </si>
  <si>
    <t>https://twitter.com/realDonaldTrump/status/731192363809394688</t>
  </si>
  <si>
    <t>. @ thehill Your story about me &amp; the carbon tax is absolutely incorrect‚Äîit is just the opposite. I will not support or endorse a carbon tax!</t>
  </si>
  <si>
    <t>https://twitter.com/realDonaldTrump/status/731220438530052096</t>
  </si>
  <si>
    <t>An incredible honor to receive the endorsement of a person I have such tremendous respect for. Thank you, Sheldon!https://www.washingtonpost.com/opinions/sheldon-adelson-i-endorse-donald-trump-for-president/2016/05/12/ea89d7f0-17a0-11e6-aa55-670cabef46e0_story.html ‚Ä¶</t>
  </si>
  <si>
    <t>https://twitter.com/realDonaldTrump/status/731288678451019776</t>
  </si>
  <si>
    <t>If Crooked Hillary Clinton can't close the deal on Crazy Bernie, how is she going to take on China, Russia, ISIS and all of the others?</t>
  </si>
  <si>
    <t>https://twitter.com/realDonaldTrump/status/731501778873749505</t>
  </si>
  <si>
    <t>Great new poll- thank you!pic.twitter.com/ytzesbCZas</t>
  </si>
  <si>
    <t>https://twitter.com/realDonaldTrump/status/731503361774768129</t>
  </si>
  <si>
    <t>Wow, @ CNN is really working hard to make me look as bad as possible. Very unprofessional. Hurting in ratings - bad television!</t>
  </si>
  <si>
    <t>https://twitter.com/realDonaldTrump/status/731666958979112960</t>
  </si>
  <si>
    <t>" @ stranahan: Sheldon Adelson Pledges $100 Million to Elect Trump President - Breitbart http://www.breitbart.com/2016-presidential-race/2016/05/14/sheldon-adelson-poised-give-donald-trump-donation-boost/ ‚Ä¶"</t>
  </si>
  <si>
    <t>https://twitter.com/realDonaldTrump/status/731798661580111872</t>
  </si>
  <si>
    <t>Thank you for the nice words this morning @ KellyRiddell. Well delivered and totally logical! @ CNN @ FoxNews</t>
  </si>
  <si>
    <t>https://twitter.com/realDonaldTrump/status/731800205188796419</t>
  </si>
  <si>
    <t>The failing @ nytimes wrote yet another hit piece on me. All are impressed with how nicely I have treated women, they found nothing. A joke!</t>
  </si>
  <si>
    <t>https://twitter.com/realDonaldTrump/status/731801374325776384</t>
  </si>
  <si>
    <t>" @ QueenCharlotteO: @ realDonaldTrump @ nytimes I'm a women &amp; I 100% support @ realDonaldTrump &amp; I have since the beginning. Thank you!</t>
  </si>
  <si>
    <t>https://twitter.com/realDonaldTrump/status/731801917379219456</t>
  </si>
  <si>
    <t>" @ MrTohNey: Leicester &amp; DonaldTrump seem to have the same trajectory, both were written off, but they keep scaling the heights. History?</t>
  </si>
  <si>
    <t>https://twitter.com/realDonaldTrump/status/731802331923263488</t>
  </si>
  <si>
    <t>" @ DistlerJoyce: @ realDonaldTrump @ nytimes OHIO WOMEN FOR TRUMP https://twitter.com/DistlerJoyce/status/731800493345939456/photo/1pic.twitter.com/wpxojJnjbb "</t>
  </si>
  <si>
    <t>https://twitter.com/realDonaldTrump/status/731804642368212992</t>
  </si>
  <si>
    <t>Everyone is laughing at the @ nytimes for the lame hit piece they did on me and women.I gave them many names of women I helped-refused to use</t>
  </si>
  <si>
    <t>https://twitter.com/realDonaldTrump/status/731805070669557761</t>
  </si>
  <si>
    <t>"@tzard000: @ realDonaldTrump @ nytimes Everyone continues to pile onto Donald, but they can NEVER take away our votes!" Thank you!</t>
  </si>
  <si>
    <t>@tzard000 @ @</t>
  </si>
  <si>
    <t>https://twitter.com/realDonaldTrump/status/731805331425218560</t>
  </si>
  <si>
    <t>" @ TakingIt_Back: @ nytimes keep shining....the ppl will not let the media dim your light...we no longer believe them! # Trump2016" Thanks.</t>
  </si>
  <si>
    <t>https://twitter.com/realDonaldTrump/status/731809410578808832</t>
  </si>
  <si>
    <t>Why doesn't the failing @ nytimes write the real story on the Clintons and women? The media is TOTALLY dishonest!</t>
  </si>
  <si>
    <t>https://twitter.com/realDonaldTrump/status/731923681522397184</t>
  </si>
  <si>
    <t>Wow, I have had so many calls from high ranking people laughing at the stupidity of the failing @ nytimes piece. Massive front page for that!</t>
  </si>
  <si>
    <t>https://twitter.com/realDonaldTrump/status/731924988060651520</t>
  </si>
  <si>
    <t>Why did the failing @ nytimes refuse to use any of the names given to them that I was so proud to have helped with their careers. DISHONEST!</t>
  </si>
  <si>
    <t>https://twitter.com/realDonaldTrump/status/731928825500717057</t>
  </si>
  <si>
    <t>The media is really on a witch-hunt against me. False reporting, and plenty of it - but we will prevail!</t>
  </si>
  <si>
    <t>https://twitter.com/realDonaldTrump/status/731959001143988229</t>
  </si>
  <si>
    <t>Thank you Georgia! See you soon! # Trump2016pic.twitter.com/8yFd6qA4rD</t>
  </si>
  <si>
    <t>https://twitter.com/realDonaldTrump/status/732019210185003009</t>
  </si>
  <si>
    <t>The @ washingtonpost report on potential VP candidates is wrong. Marco Rubio and most others mentioned are NOT under consideration.</t>
  </si>
  <si>
    <t>https://twitter.com/realDonaldTrump/status/732033604709191680</t>
  </si>
  <si>
    <t>Great new poll- thank you! # MakeAmericaGreatAgain # Trump2016pic.twitter.com/SZyZ8GkF23</t>
  </si>
  <si>
    <t>https://twitter.com/realDonaldTrump/status/732148805118885889</t>
  </si>
  <si>
    <t>Bernie Sanders is being treated very badly by the Dems. The system is rigged against him. He should run as an independent! Run Bernie, run.</t>
  </si>
  <si>
    <t>https://twitter.com/realDonaldTrump/status/732163930236260352</t>
  </si>
  <si>
    <t>That was an amazing interview on @ foxandfriends - I hope the rest of the media picks it up to show how totally dishonest the @ nytimes is!</t>
  </si>
  <si>
    <t>https://twitter.com/realDonaldTrump/status/732196260636151808</t>
  </si>
  <si>
    <t>The @ nytimes is so dishonest. Their hit piece cover story on me yesterday was just blown up by Rowanne Brewer, who said it was a lie!</t>
  </si>
  <si>
    <t>https://twitter.com/realDonaldTrump/status/732197065820913668</t>
  </si>
  <si>
    <t>Wow, Rowanne Brewer, the most prominently depicted woman in the failing @ nytimes story yesterday, was on @ foxandfriends saying Times lied</t>
  </si>
  <si>
    <t>https://twitter.com/realDonaldTrump/status/732200012457906176</t>
  </si>
  <si>
    <t>A political commentator for @ cnn, which I no longer watch, said "Trump showed some weakness in the Repub Primaries." I set all-time record!</t>
  </si>
  <si>
    <t>https://twitter.com/realDonaldTrump/status/732230384071680001</t>
  </si>
  <si>
    <t>With the coming forward today of the woman central to the failing @ nytimes hit piece on me, we have exposed the article as a fraud!</t>
  </si>
  <si>
    <t>https://twitter.com/realDonaldTrump/status/732274340188852224</t>
  </si>
  <si>
    <t>Thank you, Anthony @ Scaramucci @ WSJ "The Entrepreneur's Case for Trump"http://www.wsj.com/articles/the-entrepreneurs-case-for-trump-1463344997?mod=trending_now_ ‚Ä¶</t>
  </si>
  <si>
    <t>https://twitter.com/realDonaldTrump/status/732327433957953537</t>
  </si>
  <si>
    <t>Rowanne Brewer, the most prominently depicted woman in the failing @ nytimes story yesterday joined @ foxandfriends.https://amp.twimg.com/v/ebf3185d-9258-407b-a53a-a92289f9e7fb ‚Ä¶</t>
  </si>
  <si>
    <t>https://twitter.com/realDonaldTrump/status/732333025325928448</t>
  </si>
  <si>
    <t>The failing @ nytimes is greatly embarrassed by the totally dishonest story they did on my relationship with women.</t>
  </si>
  <si>
    <t>https://twitter.com/realDonaldTrump/status/732333137326444544</t>
  </si>
  <si>
    <t>No wonder the @ nytimes is failing‚Äîwho can believe what they write after the false, malicious &amp; libelous story they did on me.</t>
  </si>
  <si>
    <t>https://twitter.com/realDonaldTrump/status/732333383024582661</t>
  </si>
  <si>
    <t>Over 50 women were interviewed by the @ nytimes yet they only wrote about 6. That‚Äôs because there were so many positive statements.</t>
  </si>
  <si>
    <t>https://twitter.com/realDonaldTrump/status/732333772587302912</t>
  </si>
  <si>
    <t>The writer of the now proven false story in the @ nytimes, Michael Barbaro, who was interviewed on CBS this morning, was unable to respond.</t>
  </si>
  <si>
    <t>https://twitter.com/realDonaldTrump/status/732377163505225728</t>
  </si>
  <si>
    <t>"In politics, and in life, ignorance is not a virtue." This is a primary reason that President Obama is the worst president in U.S. history!</t>
  </si>
  <si>
    <t>https://twitter.com/realDonaldTrump/status/732417001965137920</t>
  </si>
  <si>
    <t>I gave a woman named Barbara Res a top N.Y. construction job, when that was unheard of, and now she is nasty. So much for a nice thank you!</t>
  </si>
  <si>
    <t>https://twitter.com/realDonaldTrump/status/732421072037892101</t>
  </si>
  <si>
    <t>What Barbara Res does not say is that she would call my company endlessly, and for years, trying to come back. I said no.</t>
  </si>
  <si>
    <t>https://twitter.com/realDonaldTrump/status/732430605548437504</t>
  </si>
  <si>
    <t>" @ AprilLaJune: OREGON votes today! Go vote for @ realDonaldTrump and kick it BIG TIME! https://twitter.com/AprilLaJune/status/732427411103457282/photo/1pic.twitter.com/SLYwyM8w1D "</t>
  </si>
  <si>
    <t>https://twitter.com/realDonaldTrump/status/732533409285865473</t>
  </si>
  <si>
    <t>Wow, 30,000 e-mails were deleted by Crooked Hillary Clinton. She said they had to do with a wedding reception. Liar! How can she run?</t>
  </si>
  <si>
    <t>https://twitter.com/realDonaldTrump/status/732535400498143232</t>
  </si>
  <si>
    <t>The pathetic new hit ad against me misrepresents the final line. "You can tell them to go BLANK themselves" - was about China, NOT WOMEN!</t>
  </si>
  <si>
    <t>https://twitter.com/realDonaldTrump/status/732537744195522560</t>
  </si>
  <si>
    <t>Crooked Hillary Clinton put out an ad where I am misquoted on women. Can't believe she would misrepresent the facts! My hit was on China</t>
  </si>
  <si>
    <t>https://twitter.com/realDonaldTrump/status/732539159659859968</t>
  </si>
  <si>
    <t>Oregon is voting today. Keep the big numbers going - VOTE TRUMP! MAKE AMERICA GREAT AGAIN!</t>
  </si>
  <si>
    <t>https://twitter.com/realDonaldTrump/status/732540713678819328</t>
  </si>
  <si>
    <t>Amazing that Crooked Hillary can do a hit ad on me concerning women when her husband was the WORST abuser of woman in U.S. political history</t>
  </si>
  <si>
    <t>https://twitter.com/realDonaldTrump/status/732549197539446784</t>
  </si>
  <si>
    <t>Crooked Hillary can't close the deal with Bernie Sanders. Will be another bad day for her!</t>
  </si>
  <si>
    <t>https://twitter.com/realDonaldTrump/status/732570904094347265</t>
  </si>
  <si>
    <t># VoteTrump at clerk's offices &amp; 185 ballot drop boxes in # ORPrimary! Closes at 8pm! http://bit.ly/1TXfrExVoteTRUMP ‚Ä¶https://amp.twimg.com/v/b53a4f3e-1861-4ad8-9542-46fa22e9a0fb ‚Ä¶</t>
  </si>
  <si>
    <t>https://twitter.com/realDonaldTrump/status/732575682367258624</t>
  </si>
  <si>
    <t>Crooked Hillary said her husband is going to be in charge of the economy.If so, he should run,not her.Will he bring the "energizer" to D.C.?</t>
  </si>
  <si>
    <t>https://twitter.com/realDonaldTrump/status/732576889538260992</t>
  </si>
  <si>
    <t>How can Crooked Hillary put her husband in charge of the economy when he was responsible for NAFTA, the worst economic deal in U.S. history?</t>
  </si>
  <si>
    <t>https://twitter.com/realDonaldTrump/status/732592935980695558</t>
  </si>
  <si>
    <t>I look forward to watching @ megynkelly tonight, 8 PM ET. It will be interesting to see how she treats me‚ÄîI think she will be very fair.</t>
  </si>
  <si>
    <t>https://twitter.com/realDonaldTrump/status/732681922644725760</t>
  </si>
  <si>
    <t>I will be live tweeting my interview with @ megynkelly on the Fox Network tonight at 8! Enjoy!pic.twitter.com/nlJssZeIWm</t>
  </si>
  <si>
    <t>https://twitter.com/realDonaldTrump/status/732716604027502592</t>
  </si>
  <si>
    <t>Do you think Crooked Hillary will finally close the deal? If she can't win Kentucky, she should drop out of race. System rigged!</t>
  </si>
  <si>
    <t>https://twitter.com/realDonaldTrump/status/732717975090909185</t>
  </si>
  <si>
    <t>Wall Street paid for ad is a fraud, just like Crooked Hillary! Their main line had nothing to do with women, and they knew it. Apologize?</t>
  </si>
  <si>
    <t>https://twitter.com/realDonaldTrump/status/732719796077383680</t>
  </si>
  <si>
    <t>I will be live tweeting @ megynkelly Show in 10 minutes. Should be interesting. Will be on Fox Network! ENJOY!</t>
  </si>
  <si>
    <t>https://twitter.com/realDonaldTrump/status/732724066122104832</t>
  </si>
  <si>
    <t>" @ TrumpTrainRider: . @ realDonaldTrump Watching you on Fox with @ megynkelly now. Can't wait to hear what you two talked about."</t>
  </si>
  <si>
    <t>https://twitter.com/realDonaldTrump/status/732726105837277184</t>
  </si>
  <si>
    <t>" @ xGodfatherxzx: @ realDonaldTrump amazing on Megan Kelly" Thanks.</t>
  </si>
  <si>
    <t>https://twitter.com/realDonaldTrump/status/732726338147258370</t>
  </si>
  <si>
    <t>" @ ragdollive: @ megynkelly @ realDonaldTrump what's with the soft wimpy questions?!? It's not a therapy session ..!!" Not really soft at all!</t>
  </si>
  <si>
    <t>https://twitter.com/realDonaldTrump/status/732729090696957954</t>
  </si>
  <si>
    <t>" @ manakoa:DonaldTrump, you are fearless! This interview shows you are the Leader we need. @ megynkelly is a tough interview! Respect to both"</t>
  </si>
  <si>
    <t>https://twitter.com/realDonaldTrump/status/732729332917997568</t>
  </si>
  <si>
    <t>" @ wesleyfelixpsi: @ realDonaldTrump speaks from the heart 4 all of America.His intention is for a positive future 4 all. @ FoxNews @ megynkelly</t>
  </si>
  <si>
    <t>https://twitter.com/realDonaldTrump/status/732729619061821440</t>
  </si>
  <si>
    <t>" @ HFFoundation4: @ realDonaldTrump One thing we know for sure @ BernieSanders supporters will turn to # Trump - absolutely not @ HillaryClinton"</t>
  </si>
  <si>
    <t>https://twitter.com/realDonaldTrump/status/732729747336269824</t>
  </si>
  <si>
    <t>" @ longbyfive: @ realDonaldTrump great interview with @ megynkelly !" Thanks.</t>
  </si>
  <si>
    <t>https://twitter.com/realDonaldTrump/status/732730463735943169</t>
  </si>
  <si>
    <t>" @ SandraR67758219: @ realDonaldTrump You are a fighter and we LOVE that about you! Don't listen to these people who want you to change!"</t>
  </si>
  <si>
    <t>https://twitter.com/realDonaldTrump/status/732730584695463936</t>
  </si>
  <si>
    <t>" @ gerriweth: @ megynkelly @ realDonaldTrump Made me feel good to hear you both so gracious. Great job"</t>
  </si>
  <si>
    <t>https://twitter.com/realDonaldTrump/status/732730840162144256</t>
  </si>
  <si>
    <t>" @ curtandkaren: Kudos to @ megynkelly and @ realDonaldTrump for rising above the drama and coming together. Very respectful and classy "</t>
  </si>
  <si>
    <t>https://twitter.com/realDonaldTrump/status/732731153556312064</t>
  </si>
  <si>
    <t>" @ LADYJOANNE: @ megynkelly @ realDonaldTrump we need Trump more then ever Megan Please don't lose it for America for us!"</t>
  </si>
  <si>
    <t>https://twitter.com/realDonaldTrump/status/732731343503790080</t>
  </si>
  <si>
    <t>" @ LADYJOANNE: @ megynkelly @ realDonaldTrump we need Trump more then ever Megyn. Thanks.</t>
  </si>
  <si>
    <t>https://twitter.com/realDonaldTrump/status/732731735897702400</t>
  </si>
  <si>
    <t>" @ FrankDallasAgg: @ megynkelly @ realDonaldTrump Trump is a great man and is FIGHTING for We The People!"</t>
  </si>
  <si>
    <t>https://twitter.com/realDonaldTrump/status/732732606765240321</t>
  </si>
  <si>
    <t>" @ jlund04: @ megynkelly @ realDonaldTrump it was refreshing to see you both in a different light. Well done."</t>
  </si>
  <si>
    <t>https://twitter.com/realDonaldTrump/status/732732712268746753</t>
  </si>
  <si>
    <t>" @ johnkirtley: @ megynkelly @ realDonaldTrump # MakeAmericaGreatAgain Thank you for this discourse. Wounds have been healed. Great job!"</t>
  </si>
  <si>
    <t>https://twitter.com/realDonaldTrump/status/732732783605469184</t>
  </si>
  <si>
    <t>" @ KaceyIlliot1669: @ realDonaldTrump We actually really do love you!" Great!</t>
  </si>
  <si>
    <t>https://twitter.com/realDonaldTrump/status/732733059955601408</t>
  </si>
  <si>
    <t>" @ Janik1968: @ realDonaldTrump @ SpeakerRyan Watched the Megan Kelly special and I must say..it was very well done on both their parts"</t>
  </si>
  <si>
    <t>https://twitter.com/realDonaldTrump/status/732733300763037696</t>
  </si>
  <si>
    <t>" @ ladytsbrug: Lovely interview, Mr. Trump! @ realDonaldTrump" Thanks.</t>
  </si>
  <si>
    <t>https://twitter.com/realDonaldTrump/status/732733386041647104</t>
  </si>
  <si>
    <t>" @ markgruber1960: @ megynkelly @ realDonaldTrump That's why he is so successful. He is driven to succeed" True!</t>
  </si>
  <si>
    <t>https://twitter.com/realDonaldTrump/status/732733747586469888</t>
  </si>
  <si>
    <t>" @ johnjohnlacca: Donald u have done a terrific job so far on the interview. Cannot wait until u r president # MegynKellyPresents</t>
  </si>
  <si>
    <t>https://twitter.com/realDonaldTrump/status/732734199678050304</t>
  </si>
  <si>
    <t>" @ svhlevi: @ DiamondandSilk @ realJeffreyLord @ realDonaldTrump @ CNN and we love you Diamond and Silk" I do also!</t>
  </si>
  <si>
    <t>https://twitter.com/realDonaldTrump/status/732734411398119424</t>
  </si>
  <si>
    <t>" @ CostaKenneth: @ megynkelly @ realDonaldTrump Great interview Megyn"</t>
  </si>
  <si>
    <t>https://twitter.com/realDonaldTrump/status/732734623285927936</t>
  </si>
  <si>
    <t>"@thydanielflores: . @ megynkelly @ realDonaldTrump Best interview that I have ever seen.</t>
  </si>
  <si>
    <t>@thydanielflores @ @</t>
  </si>
  <si>
    <t>https://twitter.com/realDonaldTrump/status/732735764585406465</t>
  </si>
  <si>
    <t>I like Michael Douglas!</t>
  </si>
  <si>
    <t>https://twitter.com/realDonaldTrump/status/732736485661769732</t>
  </si>
  <si>
    <t>" @ mai_Ttag: Great interview! Happy you had a chance to show the other side of you. Never change, never forget you are our messenger!"</t>
  </si>
  <si>
    <t>https://twitter.com/realDonaldTrump/status/732736605954428933</t>
  </si>
  <si>
    <t>" @ jrector34: @ realDonaldTrump Amazing job"</t>
  </si>
  <si>
    <t>https://twitter.com/realDonaldTrump/status/732736781351849989</t>
  </si>
  <si>
    <t>Will go back on for a final question now!</t>
  </si>
  <si>
    <t>https://twitter.com/realDonaldTrump/status/732738568725094402</t>
  </si>
  <si>
    <t>Well, that is it. Well done Megyn --- and they all lived happily ever after! Now let us all see how "THE MOVEMENT" does in Oregon tonight!</t>
  </si>
  <si>
    <t>https://twitter.com/realDonaldTrump/status/732746916337975296</t>
  </si>
  <si>
    <t>" @ COWBOYSFORTRUMP: @ ChristiChat @ Rockprincess818 @ realDonaldTrump That man is a pillar of strength and will be perfect as our next president</t>
  </si>
  <si>
    <t>https://twitter.com/realDonaldTrump/status/732749934903087104</t>
  </si>
  <si>
    <t>I can't believe that @ CNN would allow the very nice Jeffrey Lord to be savaged by a panel of seven Trump haters. 7 to 1 - Don't watch CNN!</t>
  </si>
  <si>
    <t>https://twitter.com/realDonaldTrump/status/732751047022628865</t>
  </si>
  <si>
    <t>I look so forward to debating Crooked Hillary Clinton! Democrat Primaries are rigged, e-mail investigation is rigged - so time to get it on!</t>
  </si>
  <si>
    <t>https://twitter.com/realDonaldTrump/status/732756302447968257</t>
  </si>
  <si>
    <t>" @ michael_favreau: @JIS3 @ realDonaldTrump He will destroy Hillary but why give CNN record breaking ratings CNN can go to hell. Trump 2016"</t>
  </si>
  <si>
    <t>@ @JIS3 @</t>
  </si>
  <si>
    <t>https://twitter.com/realDonaldTrump/status/732762160842039296</t>
  </si>
  <si>
    <t>Michael Barbaro, the author of the now discredited @ nytimes hit piece on me with women, has in past tweeted badly about me. He should resign</t>
  </si>
  <si>
    <t>https://twitter.com/realDonaldTrump/status/732762774745559041</t>
  </si>
  <si>
    <t>" @ sandrajeanne48: No way I believe Trump at 70% disapproval with women. Went to 3 rallies. At least 1/2 women. MSM LIES @ TheFive"</t>
  </si>
  <si>
    <t>https://twitter.com/realDonaldTrump/status/732762977825349632</t>
  </si>
  <si>
    <t>" @ LouDobbs: Hillary Just Handed @ realDonaldTrump a Huge Gift: Promising to Put Bubba in Charge of the Economy! # MakeAmericaGreatAgain!</t>
  </si>
  <si>
    <t>https://twitter.com/realDonaldTrump/status/732771469281927169</t>
  </si>
  <si>
    <t>Thank you Oregon! # Trump2016 # MakeAmericaGreatAgainpic.twitter.com/hK1yqlp9ca</t>
  </si>
  <si>
    <t>https://twitter.com/realDonaldTrump/status/732773906889736192</t>
  </si>
  <si>
    <t>Congratulations to THE MOVEMENT, we have just won THE GREAT STATE OF OREGON. The vote percentage is even higher than anticipated! Thank you.</t>
  </si>
  <si>
    <t>https://twitter.com/realDonaldTrump/status/732779353566760960</t>
  </si>
  <si>
    <t>" @ MagicMetalNinja: The Trump movement will not be stopped. We support Trump because he is a true American looking out for # AmericaFIRST."</t>
  </si>
  <si>
    <t>https://twitter.com/realDonaldTrump/status/732783552513880064</t>
  </si>
  <si>
    <t>" @ ShoneeP: @ realDonaldTrump Trump for President! Bernie is a joke, knows nothing - and Hillary is yesterday's and today's nightmare"</t>
  </si>
  <si>
    <t>https://twitter.com/realDonaldTrump/status/732788306237345794</t>
  </si>
  <si>
    <t>Paul Begala, the dopey @ CNN flunky and head of the Pro-Hillary Clinton Super PAC, has knowingly committed fraud in his first ad against me.</t>
  </si>
  <si>
    <t>https://twitter.com/realDonaldTrump/status/732893573365010432</t>
  </si>
  <si>
    <t>Bernie Sanders is being treated very badly by the Democrats - the system is rigged against him. Many of his disenfranchised fans are for me!</t>
  </si>
  <si>
    <t>https://twitter.com/realDonaldTrump/status/732973805354819586</t>
  </si>
  <si>
    <t>Why did Clinton supporter @ AlisonForKY declare Crooked Hillary winner in KY when AP hasn't even called the race?</t>
  </si>
  <si>
    <t>https://twitter.com/realDonaldTrump/status/732988705531650048</t>
  </si>
  <si>
    <t>Thank you Arizona! See you soon! # MakeAmericaGreatAgainpic.twitter.com/IC3pe5lRAS</t>
  </si>
  <si>
    <t>https://twitter.com/realDonaldTrump/status/732990965426888705</t>
  </si>
  <si>
    <t>Thank you Louisiana! # Trump2016pic.twitter.com/u8hhrRRFMp</t>
  </si>
  <si>
    <t>https://twitter.com/realDonaldTrump/status/733073344661061632</t>
  </si>
  <si>
    <t># MakeAmericaGreatAgain # Trump2016 http://bit.ly/1R9vMkzFoxNewsPoll ‚Ä¶pic.twitter.com/YZAdAndKXv</t>
  </si>
  <si>
    <t>https://twitter.com/realDonaldTrump/status/733113480207798272</t>
  </si>
  <si>
    <t>Some low-life journalist claims that I "made a pass" at her 29 years ago. Never happened! Like the @ nytimes story which has become a joke!</t>
  </si>
  <si>
    <t>https://twitter.com/realDonaldTrump/status/733128160603168768</t>
  </si>
  <si>
    <t>My list of potential U.S. Supreme Court Justices was very well recieved. During the next number of weeks I may be adding to the list!</t>
  </si>
  <si>
    <t>https://twitter.com/realDonaldTrump/status/733242745385537536</t>
  </si>
  <si>
    <t>Looks like yet another terrorist attack. Airplane departed from Paris. When will we get tough, smart and vigilant? Great hate and sickness!</t>
  </si>
  <si>
    <t>https://twitter.com/realDonaldTrump/status/733348895615528960</t>
  </si>
  <si>
    <t>How quality a woman is Rowanne Brewer Lane to have exposed the @ nytimes as a disgusting fraud? Thank you Rowanne.</t>
  </si>
  <si>
    <t>https://twitter.com/realDonaldTrump/status/733380950059581440</t>
  </si>
  <si>
    <t>Thank you @ LtStevenLRogers. We will respond to terrorism with strength in 2017!https://amp.twimg.com/v/55610e7e-e370-4f5e-a031-0098a264184d ‚Ä¶</t>
  </si>
  <si>
    <t>https://twitter.com/realDonaldTrump/status/733593259423862785</t>
  </si>
  <si>
    <t>I said that Crooked Hillary Clinton is "not qualified" to be president because she has "very bad judgement" - Bernie said the same thing!</t>
  </si>
  <si>
    <t>https://twitter.com/realDonaldTrump/status/733594906447372292</t>
  </si>
  <si>
    <t>Crooked Hillary has zero imagination and even less stamina. ISIS, China, Russia and all would love for her to be president. 4 more years!</t>
  </si>
  <si>
    <t>https://twitter.com/realDonaldTrump/status/733597831261499392</t>
  </si>
  <si>
    <t>Look where the world is today, a total mess, and ISIS is still running around wild. I can fix it fast, Hillary has no chance!</t>
  </si>
  <si>
    <t>https://twitter.com/realDonaldTrump/status/733600358501625857</t>
  </si>
  <si>
    <t>Crooked Hillary Clinton looks presidential? I don't think so! Four more years of Obama and our country will never come back. ISIS LAUGHS!</t>
  </si>
  <si>
    <t>https://twitter.com/realDonaldTrump/status/733604767612710912</t>
  </si>
  <si>
    <t>Crooked Hillary can't even close the deal with Bernie - and the Dems have it rigged in favor of Hillary. Four more years of this? No way!</t>
  </si>
  <si>
    <t>https://twitter.com/realDonaldTrump/status/733666112563519489</t>
  </si>
  <si>
    <t>"A Call for Unity" by Jason Greenblatt @JasonDovEsqhttps://medium.com/@jgreenblatt/a-call-for-unity-2e7a33eceef3#.k45jbtw9t ‚Ä¶</t>
  </si>
  <si>
    <t>https://twitter.com/realDonaldTrump/status/733677446235623425</t>
  </si>
  <si>
    <t>I am on my way! See you all soon!https://twitter.com/nra/status/733656029322457088 ‚Ä¶</t>
  </si>
  <si>
    <t>https://twitter.com/realDonaldTrump/status/733682878278696960</t>
  </si>
  <si>
    <t>Crooked Hillary Clinton- discussing the # SecondAmendment at a private event. # 2A cc: @ NRApic.twitter.com/vV31Pbpkmn</t>
  </si>
  <si>
    <t>https://twitter.com/realDonaldTrump/status/733691067829215232</t>
  </si>
  <si>
    <t>Thanks @ piersmorgan! "Trump is the most unpredictable, extraordinary, entertaining&amp;massively popular candidate this country has ever seen."</t>
  </si>
  <si>
    <t>https://twitter.com/realDonaldTrump/status/733691591198703616</t>
  </si>
  <si>
    <t>Failing @ NYTimes will always take a good story about me and make it bad. Every article is unfair and biased. Very sad!</t>
  </si>
  <si>
    <t>https://twitter.com/realDonaldTrump/status/733750845280522242</t>
  </si>
  <si>
    <t>Thank you! An honor to be the first candidate ever endorsed by the @ NRA- prior to @ GOPconvention! # Trump2016 # 2Ahttps://twitter.com/nra/status/733731153719525377 ‚Ä¶</t>
  </si>
  <si>
    <t>https://twitter.com/realDonaldTrump/status/733778244076507136</t>
  </si>
  <si>
    <t>Great day in Kentucky with Wayne LaPierre, Chris Cox &amp; the @ NRA! # MakeAmericaGreatAgain # Trump2016pic.twitter.com/aJ7s0aqqj0</t>
  </si>
  <si>
    <t>https://twitter.com/realDonaldTrump/status/733791992564617216</t>
  </si>
  <si>
    <t>Thank you for your wonderful endorsement today @ TGowdySC. It means a great deal to me. We will not disappoint! # Trump2016</t>
  </si>
  <si>
    <t>https://twitter.com/realDonaldTrump/status/733801387952340992</t>
  </si>
  <si>
    <t>" @ montgomeriefdn: @ TrumpTurnberry Best Links Course in Britain. Ailsa Course opens June '16 Can't wait to play it pic.twitter.com/HnQbj3ipuS"</t>
  </si>
  <si>
    <t>https://twitter.com/realDonaldTrump/status/733803565060345856</t>
  </si>
  <si>
    <t>@ montgomeriefdn Colin, great to have you at Trump Turnberry. So proud of you and your GREAT playing! You made winning MAJORS look easy!</t>
  </si>
  <si>
    <t>https://twitter.com/realDonaldTrump/status/733820785157132288</t>
  </si>
  <si>
    <t>Thank you @ TheTodaysGolfer for the wonderful statement that "the new par 3 9th hole @ Trump Turnberry could be the most dramatic in Britain."</t>
  </si>
  <si>
    <t>https://twitter.com/realDonaldTrump/status/733837704312410112</t>
  </si>
  <si>
    <t>Crooked Hillary Clinton wants to essentially abolish the 2nd Amendment. No gun owner can ever vote for Clinton!</t>
  </si>
  <si>
    <t>https://twitter.com/realDonaldTrump/status/733838909805887488</t>
  </si>
  <si>
    <t>Crooked Hillary is spending tremendous amounts of Wall Street money on false ads against me. She is a very dishonest person!</t>
  </si>
  <si>
    <t>https://twitter.com/realDonaldTrump/status/733974704445358080</t>
  </si>
  <si>
    <t>While our wonderful president was out playing golf all day, the TSA is falling apart, just like our government! Airports a total disaster!</t>
  </si>
  <si>
    <t>https://twitter.com/realDonaldTrump/status/734003305819570176</t>
  </si>
  <si>
    <t>Crooked Hillary wants to get rid of all guns and yet she is surrounded by bodyguards who are fully armed. No more guns to protect Hillary!</t>
  </si>
  <si>
    <t>https://twitter.com/realDonaldTrump/status/734014390731673600</t>
  </si>
  <si>
    <t>" @ RBacliff: Hillary wants to rip the guns out of America's hands. No guns = no protection. Get on # TrumpTrain &amp; join @ NRA to stop her."</t>
  </si>
  <si>
    <t>https://twitter.com/realDonaldTrump/status/734053246734499840</t>
  </si>
  <si>
    <t>. @ CNN is so negative, getting even worse as I get closer. Just had two anti-Trump losers with zero rebuttal from my team. Turning off!</t>
  </si>
  <si>
    <t>https://twitter.com/realDonaldTrump/status/734066397425307648</t>
  </si>
  <si>
    <t>MAKE AMERICA GREAT AGAIN!pic.twitter.com/MAZK5bdZuD</t>
  </si>
  <si>
    <t>https://twitter.com/realDonaldTrump/status/734066896794963968</t>
  </si>
  <si>
    <t>Crooked Hillary Clintons foreign interventions unleashed ISIS in Syria, Iraq and Libya. She is reckless and dangerous!</t>
  </si>
  <si>
    <t>https://twitter.com/realDonaldTrump/status/734114828529307648</t>
  </si>
  <si>
    <t>Thank you to all of the men and women who have served our country. You are our true heroes! # ArmedForcesDaypic.twitter.com/A3Wus0cRIO</t>
  </si>
  <si>
    <t>https://twitter.com/realDonaldTrump/status/734228313695236100</t>
  </si>
  <si>
    <t>"@dubilujane: I trust @ realDonaldTrump more anyone ever to protect America.He WILL do the right thing for the U.S.A, without a doubt.</t>
  </si>
  <si>
    <t>@dubilujane @</t>
  </si>
  <si>
    <t>https://twitter.com/realDonaldTrump/status/734231223002894337</t>
  </si>
  <si>
    <t>Crooked Hillary said that I want guns brought into the school classroom. Wrong!</t>
  </si>
  <si>
    <t>https://twitter.com/realDonaldTrump/status/734365143635759104</t>
  </si>
  <si>
    <t>Hillary Clinton is not qualified to be president because her judgement has been proven to be so bad! Would be four more years of stupidity!</t>
  </si>
  <si>
    <t>https://twitter.com/realDonaldTrump/status/734395329588670465</t>
  </si>
  <si>
    <t>Why do the networks continue to put dopey @ BillKristol on panels when he has called every single shot about me wrong for 2 yrs?</t>
  </si>
  <si>
    <t>https://twitter.com/realDonaldTrump/status/734468142303305728</t>
  </si>
  <si>
    <t>How can Crooked Hillary say she cares about women when she is silent on radical Islam, which horribly oppresses women?</t>
  </si>
  <si>
    <t>https://twitter.com/realDonaldTrump/status/734468447829004288</t>
  </si>
  <si>
    <t>Crooked Hillary wants a radical 500% increase in Syrian refugees. We can‚Äôt allow this. Time to get smart and protect America!</t>
  </si>
  <si>
    <t>https://twitter.com/realDonaldTrump/status/734470625767620609</t>
  </si>
  <si>
    <t>Join me on Wednesday, May 25th at the Anaheim Convention Center! # Trump2016 # MAGA Tickets: http://bit.ly/20nwDoeANAHEIM pic.twitter.com/xGkVbxTamz</t>
  </si>
  <si>
    <t>https://twitter.com/realDonaldTrump/status/734482099793711104</t>
  </si>
  <si>
    <t>Bernie Sanders is continuing his quest because he believes that Crooked Hillary Clinton will be forced out of the race - e-mail scandal!</t>
  </si>
  <si>
    <t>https://twitter.com/realDonaldTrump/status/734485185148944384</t>
  </si>
  <si>
    <t>The American people are sick and tired of not being able to lead normal lives and to constantly be on the lookout for terror and terrorists!</t>
  </si>
  <si>
    <t>https://twitter.com/realDonaldTrump/status/734517899960934400</t>
  </si>
  <si>
    <t>Thank you America! # Trump2016pic.twitter.com/xfINxdRNiQ</t>
  </si>
  <si>
    <t>https://twitter.com/realDonaldTrump/status/734742416494845952</t>
  </si>
  <si>
    <t>In trade, military and EVERYTHING else, it will be AMERICA FIRST! This will quickly lead to our ultimate goal: MAKE AMERICA GREAT AGAIN!</t>
  </si>
  <si>
    <t>https://twitter.com/realDonaldTrump/status/734768900282454016</t>
  </si>
  <si>
    <t>Is Hillary really protecting women? https://www.instagram.com/p/BFwTioiGhQj/</t>
  </si>
  <si>
    <t>https://twitter.com/realDonaldTrump/status/734794856564936705</t>
  </si>
  <si>
    <t>Obama‚Äôs VA Secretary just said we shouldn't measure wait times. Hillary says VA problems are not ‚Äòwidespread.‚Äô I will take care of our vets!</t>
  </si>
  <si>
    <t>https://twitter.com/realDonaldTrump/status/734892328637325312</t>
  </si>
  <si>
    <t>I will be interviewed on @ oreillyfactor at 8:00 P.M. Enjoy!</t>
  </si>
  <si>
    <t>https://twitter.com/realDonaldTrump/status/734903156589645824</t>
  </si>
  <si>
    <t>Join me in California or Montana! 5/25/16: Anaheim, California http://bit.ly/20nwDoeANAHEIM 5/26/16: Billings, Montana http://bit.ly/22mHf8nMONTANA</t>
  </si>
  <si>
    <t>https://twitter.com/realDonaldTrump/status/734936659851128832</t>
  </si>
  <si>
    <t>While under no obligation to do so, I have raised between 5 &amp; 6 million dollars, including 1million dollars from me, for our VETERANS. Nice!</t>
  </si>
  <si>
    <t>https://twitter.com/realDonaldTrump/status/734938503541325825</t>
  </si>
  <si>
    <t>Much of the money I have raised for our veterans has already been distributed, with the rest to go shortly to various other veteran groups.</t>
  </si>
  <si>
    <t>https://twitter.com/realDonaldTrump/status/734939680278519809</t>
  </si>
  <si>
    <t>Amazingly, with all of the money I have raised for the vets, I have got nothing but bad publicity from the dishonest and disgusting media.</t>
  </si>
  <si>
    <t>https://twitter.com/realDonaldTrump/status/735058192862969856</t>
  </si>
  <si>
    <t>I just released my financial disclosure forms, the largest numbers in the history of the F.E.C. Even the dishonest media thinks great!</t>
  </si>
  <si>
    <t>https://twitter.com/realDonaldTrump/status/735073508124983298</t>
  </si>
  <si>
    <t>Crooked Hillary Clinton overregulates, overtaxes and doesn't care about jobs. Most importantly, she suffers from plain old bad judgement!</t>
  </si>
  <si>
    <t>https://twitter.com/realDonaldTrump/status/735117032060899328</t>
  </si>
  <si>
    <t>A great new book has been written about Crooked Hillary. Read it &amp; you will never be able to vote for her. @ Ed_Kleinhttp://www.amazon.com/Unlikeable-Problem-Hillary-Edward-Klein/dp/1621573788 ‚Ä¶</t>
  </si>
  <si>
    <t>https://twitter.com/realDonaldTrump/status/735124106476195841</t>
  </si>
  <si>
    <t>A wonderfully written article concerning Israel by @JasonDovEsqhttp://blogs.timesofisrael.com/a-trump-presidency-means-a-safer-israel/ ‚Ä¶</t>
  </si>
  <si>
    <t>https://twitter.com/realDonaldTrump/status/735125552064024577</t>
  </si>
  <si>
    <t>A suggestion for the dishonest media- https://www.instagram.com/p/BFy12zpmhc9/</t>
  </si>
  <si>
    <t>https://twitter.com/realDonaldTrump/status/735213812484345857</t>
  </si>
  <si>
    <t>Thank you @ DailyMail- for setting the failing @ NYTimes story straight. This is what the NYT's should have written!http://www.dailymail.co.uk/news/article-3607052/The-sexist-boss-Trump-critic-Barbara-Res-REALLY-thought-turned-Donald-got-rid-refused-hire-back.html ‚Ä¶</t>
  </si>
  <si>
    <t>https://twitter.com/realDonaldTrump/status/735267332927279107</t>
  </si>
  <si>
    <t>After raising, w/ no obligation, almost $6M for Vets, I couldn't believe protesters formed @Trump Tower. JUST OUT- SENT BY CROOKED HILLARY!</t>
  </si>
  <si>
    <t>https://twitter.com/realDonaldTrump/status/735267499269226496</t>
  </si>
  <si>
    <t>Great honor to receive today's endorsement of @ RickSantorum. Really nice! # Trump2016</t>
  </si>
  <si>
    <t>https://twitter.com/realDonaldTrump/status/735311006826700800</t>
  </si>
  <si>
    <t>Thank you Washington! # Trump2016 # MakeAmericaGreatAgainpic.twitter.com/v9glTwj6gy</t>
  </si>
  <si>
    <t>https://twitter.com/realDonaldTrump/status/735337786757238785</t>
  </si>
  <si>
    <t>Great rally in New Mexico, amazing crowd! Now in L.A. Big rally in Anaheim.</t>
  </si>
  <si>
    <t>https://twitter.com/realDonaldTrump/status/735344013499326465</t>
  </si>
  <si>
    <t>@elizabethforma Goofy Elizabeth Warren, sometimes referred to as Pocahontas because she faked the fact she is native American, is a lowlife!</t>
  </si>
  <si>
    <t>https://twitter.com/realDonaldTrump/status/735345023563247617</t>
  </si>
  <si>
    <t>" @ tcloer11: @ realDonaldTrump Great job! Make America Great Again!"</t>
  </si>
  <si>
    <t>https://twitter.com/realDonaldTrump/status/735345057587417089</t>
  </si>
  <si>
    <t>" @ jknatter: @ realDonaldTrump # TrumpTrain"</t>
  </si>
  <si>
    <t>https://twitter.com/realDonaldTrump/status/735345354992975873</t>
  </si>
  <si>
    <t>" @ oasisupernova: @ realDonaldTrump UP TO 8.4 MILLION FOLLOWERS. CAN'T STOP THE # TrumpTrain # MakeAmericaGreatAgain"</t>
  </si>
  <si>
    <t>https://twitter.com/realDonaldTrump/status/735345398437556225</t>
  </si>
  <si>
    <t>" @ DeepakS76435750: @ realDonaldTrump congratulations from India"</t>
  </si>
  <si>
    <t>https://twitter.com/realDonaldTrump/status/735345952756801536</t>
  </si>
  <si>
    <t>"@PiperSul: Great speech tonight Mr.Trump! Good Luck in California! Thank you.</t>
  </si>
  <si>
    <t>https://twitter.com/realDonaldTrump/status/735345985455554560</t>
  </si>
  <si>
    <t>" @ buiIdthewall: @ realDonaldTrump high energy!"</t>
  </si>
  <si>
    <t>https://twitter.com/realDonaldTrump/status/735346597303816192</t>
  </si>
  <si>
    <t>" @ gordonsr1052: Washington, BIG Thank You for supporting Trump! We are all going to help Trump Make America Great Again! Trump2016!"</t>
  </si>
  <si>
    <t>https://twitter.com/realDonaldTrump/status/735444721716199424</t>
  </si>
  <si>
    <t>@elizabethforma Goofy Elizabeth Warren, sometimes known as Pocahontas, bought foreclosed housing and made a quick killing. Total hypocrite!</t>
  </si>
  <si>
    <t>https://twitter.com/realDonaldTrump/status/735448311914602496</t>
  </si>
  <si>
    <t>Goofy Senator Elizabeth Warren @elizabethforma has done less in the U.S. Senate than practically any other senator. All talk, no action!</t>
  </si>
  <si>
    <t>https://twitter.com/realDonaldTrump/status/735459144287719425</t>
  </si>
  <si>
    <t>Crooked Hillary Clinton just can't close the deal with Bernie. I had to knock out 16 very good and smart candidates. Hillary doesn't have it</t>
  </si>
  <si>
    <t>https://twitter.com/realDonaldTrump/status/735465352436408320</t>
  </si>
  <si>
    <t>The protesters in New Mexico were thugs who were flying the Mexican flag. The rally inside was big and beautiful, but outside, criminals!</t>
  </si>
  <si>
    <t>https://twitter.com/realDonaldTrump/status/735541674793783297</t>
  </si>
  <si>
    <t>Thank you Washington! Honored to say, on behalf of our great movement, we have broken the all time record for votes in GOP primary history.</t>
  </si>
  <si>
    <t>https://twitter.com/realDonaldTrump/status/735611127531347969</t>
  </si>
  <si>
    <t>Thank you Anaheim, California! # Trump2016pic.twitter.com/AEShamhNVS</t>
  </si>
  <si>
    <t>https://twitter.com/realDonaldTrump/status/735822406514675712</t>
  </si>
  <si>
    <t>The Inspector General's report on Crooked Hillary Clinton is a disaster. Such bad judgement and temperament cannot be allowed in the W.H.</t>
  </si>
  <si>
    <t>https://twitter.com/realDonaldTrump/status/735871869581205504</t>
  </si>
  <si>
    <t>. @ kimguilfoyle- just watched you on @ OutnumberedFNC- thank you!</t>
  </si>
  <si>
    <t>https://twitter.com/realDonaldTrump/status/735908158330130432</t>
  </si>
  <si>
    <t>Thank you Mr. &amp; Mrs. @ TomBarrackJr for the wonderful and magical evening last night. It will not be forgotten. # Trump2016</t>
  </si>
  <si>
    <t>https://twitter.com/realDonaldTrump/status/735942401165033477</t>
  </si>
  <si>
    <t>I find it offensive that Goofy Elizabeth Warren, sometimes referred to as Pocahontas, pretended to be Native American to get in Harvard.</t>
  </si>
  <si>
    <t>https://twitter.com/realDonaldTrump/status/735945699834007552</t>
  </si>
  <si>
    <t>Thank you! # Trump2016 http://bigstory.ap.org/article/a382673514394788b45cfc109d0febe4/mister-1237-north-dakota-delegate-puts-trump-over-top ‚Ä¶</t>
  </si>
  <si>
    <t>https://twitter.com/realDonaldTrump/status/735946241322799105</t>
  </si>
  <si>
    <t>Celebrating 1237! # Trump2016 https://instagram.com/p/BF4raEHmhag/</t>
  </si>
  <si>
    <t>https://twitter.com/realDonaldTrump/status/735959405565378560</t>
  </si>
  <si>
    <t>My wife @ MELANIATRUMP, and my children will be featured on @ FoxNews with @ Greta- 7pmE. Enjoy! # MeetTheTrumps # Trump2016</t>
  </si>
  <si>
    <t>https://twitter.com/realDonaldTrump/status/735968169001684992</t>
  </si>
  <si>
    <t>Today we, together, won the Republican Nomination for President! https://www.instagram.com/p/BF41LOUmhRp/</t>
  </si>
  <si>
    <t>https://twitter.com/realDonaldTrump/status/736016335197458434</t>
  </si>
  <si>
    <t>Poll data shows that @ marcorubio does by far the best in holding onto his Senate seat in Florida. Important to keep the MAJORITY. Run Marco!</t>
  </si>
  <si>
    <t>https://twitter.com/realDonaldTrump/status/736197797314101248</t>
  </si>
  <si>
    <t>AN AMERICA FIRST ENERGY PLAN # MakeAmericaGreatAgain # Trump2016 https://www.donaldjtrump.com/press-releases/an-america-first-energy-plan ‚Ä¶pic.twitter.com/WjI8Rx11no</t>
  </si>
  <si>
    <t>https://twitter.com/realDonaldTrump/status/736249593352966144</t>
  </si>
  <si>
    <t>Bill O'Reilly doing a major special on @ OreillyFactor tonight- @ FoxNews at 8pmE. Watch it, should be good! # Trump2016</t>
  </si>
  <si>
    <t>https://twitter.com/realDonaldTrump/status/736336010808688640</t>
  </si>
  <si>
    <t>I am on @ oreillyfactor tonight, a big special. @ FoxNews at 8:00 P.M. ENJOY!</t>
  </si>
  <si>
    <t>https://twitter.com/realDonaldTrump/status/736336185086222336</t>
  </si>
  <si>
    <t>Wow- 25,000 in San Diego, California! Thank you!! # Trump2016pic.twitter.com/1NRj3zCuui</t>
  </si>
  <si>
    <t>https://twitter.com/realDonaldTrump/status/736381305785581568</t>
  </si>
  <si>
    <t>Thank you @ BillyJoel- many friends just told me you gave a very kind shoutout at MSG. Appreciate it- love your music!</t>
  </si>
  <si>
    <t>https://twitter.com/realDonaldTrump/status/736388616214220801</t>
  </si>
  <si>
    <t>. @ SanDiegoPD- Fantastic job on handling the thugs who tried to disrupt our very peaceful and well attended rally. Greatly appreciated!</t>
  </si>
  <si>
    <t>https://twitter.com/realDonaldTrump/status/736410143378792448</t>
  </si>
  <si>
    <t>Obama administration fails to screen Syrian refugees' social media accounts:http://m.washingtontimes.com/news/2016/apr/26/obama-administration-fails-to-screen-syrian-refuge/ ‚Ä¶</t>
  </si>
  <si>
    <t>https://twitter.com/realDonaldTrump/status/736441853097218048</t>
  </si>
  <si>
    <t>Great rally in Fresno, California- great crowd! Thank you! # Trump2016pic.twitter.com/TVSPvxOmve</t>
  </si>
  <si>
    <t>https://twitter.com/realDonaldTrump/status/736554410361409536</t>
  </si>
  <si>
    <t>The U.S. has 69 treaties with other countries where we would have to defend them and their borders. How nice, but what do we get? NOT ENOUGH</t>
  </si>
  <si>
    <t>https://twitter.com/realDonaldTrump/status/736569533738156036</t>
  </si>
  <si>
    <t>I (we) broke the all-time record for most votes gotten in a Republican Primary - by a lot - and with many states left to go! Thank you.</t>
  </si>
  <si>
    <t>https://twitter.com/realDonaldTrump/status/736655375911530498</t>
  </si>
  <si>
    <t>The failing @ nytimes wrote a story about my management style &amp; that I don't have many people. I have 73, Hillary has 800- &amp; I'm beating her.</t>
  </si>
  <si>
    <t>https://twitter.com/realDonaldTrump/status/736655448993107968</t>
  </si>
  <si>
    <t>The media is on a new phony kick about my management style. I spend much less money &amp; get much better results! What we need as Prez!</t>
  </si>
  <si>
    <t>https://twitter.com/realDonaldTrump/status/736655485814857728</t>
  </si>
  <si>
    <t>I am always on the front page of the failing @ nytimes, but when I won the GOP nomination, I'm in the back of the paper. Very dishonest!</t>
  </si>
  <si>
    <t>https://twitter.com/realDonaldTrump/status/736671884247478272</t>
  </si>
  <si>
    <t>Don't believe the biased and phony media quoting people who work for my campaign. The only quote that matters is a quote from me!</t>
  </si>
  <si>
    <t>https://twitter.com/realDonaldTrump/status/736672123012427776</t>
  </si>
  <si>
    <t>Does President Obama ever discuss the sneak attack on Pearl Harbor while he's in Japan? Thousands of American lives lost. # MDW</t>
  </si>
  <si>
    <t>https://twitter.com/realDonaldTrump/status/736875933999697920</t>
  </si>
  <si>
    <t>Honor Memorial Day by thinking of and respecting all of the great men and women that gave their lives for us and our country! We love them.</t>
  </si>
  <si>
    <t>https://twitter.com/realDonaldTrump/status/736961734167146496</t>
  </si>
  <si>
    <t>Heading to D.C. to see and hear ROLLING THUNDER. Amazing people that LOVE OUR COUNTRY. Great spirit!</t>
  </si>
  <si>
    <t>https://twitter.com/realDonaldTrump/status/737036608915034112</t>
  </si>
  <si>
    <t>Good news is that my campaign has perhaps more cash than any campaign in the history of politics- b/c I stand 100% behind everything we do.</t>
  </si>
  <si>
    <t>https://twitter.com/realDonaldTrump/status/737054226833149952</t>
  </si>
  <si>
    <t>Bill Kristol has been wrong for 2yrs-an embarrassed loser, but if the GOP can't control their own, then they are not a party. Be tough, R's!</t>
  </si>
  <si>
    <t>https://twitter.com/realDonaldTrump/status/737055532960223233</t>
  </si>
  <si>
    <t>The Republican Party has to be smart &amp; strong if it wants to win in November. Can't allow lightweights to set up a spoiler Indie candidate!</t>
  </si>
  <si>
    <t>https://twitter.com/realDonaldTrump/status/737056428452630528</t>
  </si>
  <si>
    <t>If dummy Bill Kristol actually does get a spoiler to run as an Independent, say good bye to the Supreme Court!</t>
  </si>
  <si>
    <t>https://twitter.com/realDonaldTrump/status/737232540436664320</t>
  </si>
  <si>
    <t>Obama says a WALL at our southern border won't enhance our security (wrong) and yet he now wants to build a much bigger wall (fence) at W.H.</t>
  </si>
  <si>
    <t>https://twitter.com/realDonaldTrump/status/737237313034563585</t>
  </si>
  <si>
    <t>In getting the endorsement of the 16,500 Border Patrol Agents (thank you), the statement was made that the WALL was very necessary!</t>
  </si>
  <si>
    <t>https://twitter.com/realDonaldTrump/status/737238518775320576</t>
  </si>
  <si>
    <t>The endorsement of me by the 16,500 Border Patrol Agents was the first time that they ever endorsed a presidential candidate. Nice!</t>
  </si>
  <si>
    <t>https://twitter.com/realDonaldTrump/status/737239685295181824</t>
  </si>
  <si>
    <t>"@TeaPartyNevada: # Trump2016 "Illegals are taken care of better than our veterans." http://dailym.ai/27YaPWn pic.twitter.com/1cEZ8wG7Cy"</t>
  </si>
  <si>
    <t>https://twitter.com/realDonaldTrump/status/737241411465170944</t>
  </si>
  <si>
    <t>" @ ScottWRasmussen: Donald Trump and Bikers Share Affection at Rolling Thunder Rally http://nyti.ms/1NXyK1v " A great day in D.C.!</t>
  </si>
  <si>
    <t>https://twitter.com/realDonaldTrump/status/737242018687164416</t>
  </si>
  <si>
    <t>" @ MariaErnandez3b: Trump Supports Rolling Thunder Rally # TRUMP STRONG pic.twitter.com/pfVXQ8NdZu" So true, and remember the M.I.A.'s!</t>
  </si>
  <si>
    <t>https://twitter.com/realDonaldTrump/status/737242189055594496</t>
  </si>
  <si>
    <t>" @ FrankyLamouche: how many of donald's rolling thunder brigade will sign up and go to war for him in the middle east."</t>
  </si>
  <si>
    <t>https://twitter.com/realDonaldTrump/status/737242308261842945</t>
  </si>
  <si>
    <t>" @ NBCDFW: Trump rallies veterans at annual Rolling Thunder Gathering http://on.nbcdfw.com/ktSIwa2 pic.twitter.com/RCDeLvHQqD"</t>
  </si>
  <si>
    <t>https://twitter.com/realDonaldTrump/status/737243856144629760</t>
  </si>
  <si>
    <t>Have a great Memorial Day and remember that we will soon MAKE AMERICA GREAT AGAIN!</t>
  </si>
  <si>
    <t>https://twitter.com/realDonaldTrump/status/737376356795875330</t>
  </si>
  <si>
    <t>I would have had millions of votes more in the primaries (than Crooked Hillary) if I only had one opponent, instead of sixteen. Broke record</t>
  </si>
  <si>
    <t>https://twitter.com/realDonaldTrump/status/737376803514286081</t>
  </si>
  <si>
    <t>I hope everyone had a great Memorial Day!</t>
  </si>
  <si>
    <t>https://twitter.com/realDonaldTrump/status/737399475509985280</t>
  </si>
  <si>
    <t>I have a judge in the Trump University civil case, Gonzalo Curiel (San Diego), who is very unfair. An Obama pick. Totally biased-hates Trump</t>
  </si>
  <si>
    <t>https://twitter.com/realDonaldTrump/status/737402123453878272</t>
  </si>
  <si>
    <t>I should have easily won the Trump University case on summary judgement but have a judge, Gonzalo Curiel, who is totally biased against me.</t>
  </si>
  <si>
    <t>https://twitter.com/realDonaldTrump/status/737596690257969152</t>
  </si>
  <si>
    <t>So many great things happening - new poll numbers looking good! News conference at 11:00 A.M. today, Trump Tower!</t>
  </si>
  <si>
    <t>https://twitter.com/realDonaldTrump/status/737610159459991552</t>
  </si>
  <si>
    <t>I have raised/given a tremendous amount of money to our great VETERANS, and have got nothing but bad publicity for doing so. Watch!</t>
  </si>
  <si>
    <t>https://twitter.com/realDonaldTrump/status/737688582849171456</t>
  </si>
  <si>
    <t>Just finished a press conference in Trump Tower wherein I gave information on which VETERANS groups got the $5,600,000 that I raised/gave!</t>
  </si>
  <si>
    <t>https://twitter.com/realDonaldTrump/status/737689416811073536</t>
  </si>
  <si>
    <t>So many veterans groups are beyond happy with all of the money I raised/gave! It was my great honor - they do an amazing job.</t>
  </si>
  <si>
    <t>https://twitter.com/realDonaldTrump/status/737753549564694528</t>
  </si>
  <si>
    <t>Join me in Sacramento, California-tomorrow evening @7pm! # Trump2016 http://bit.ly/22wd27rSACRAMENTO ‚Ä¶pic.twitter.com/km0rRYSDnO</t>
  </si>
  <si>
    <t>@7pm</t>
  </si>
  <si>
    <t>https://twitter.com/realDonaldTrump/status/737778668785766404</t>
  </si>
  <si>
    <t>I will be interviewed on @ seanhannity tonight at 10pmE on @ FoxNews. Enjoy!</t>
  </si>
  <si>
    <t>https://twitter.com/realDonaldTrump/status/737784398515441664</t>
  </si>
  <si>
    <t>Katie Couric, the third rate reporter, who has been largely forgotten, should be ashamed of herself for the fraudulent editing of her doc.</t>
  </si>
  <si>
    <t>https://twitter.com/realDonaldTrump/status/737785114239864832</t>
  </si>
  <si>
    <t>I am getting great credit for my press conference today. Crooked Hillary should be admonished for not having a press conference in 179 days.</t>
  </si>
  <si>
    <t>https://twitter.com/realDonaldTrump/status/737785345459113985</t>
  </si>
  <si>
    <t>Congratulations to @ seanhannity on his tremendous increase in television ratings. Speaking of ratings- I will be on his show tonight @10pE.</t>
  </si>
  <si>
    <t>@ @10pE</t>
  </si>
  <si>
    <t>https://twitter.com/realDonaldTrump/status/737996614573260800</t>
  </si>
  <si>
    <t>So I raised/gave $5,600,000 for the veterans and the media makes me look bad! They do anything to belittle - totally biased.</t>
  </si>
  <si>
    <t>https://twitter.com/realDonaldTrump/status/738109521952833536</t>
  </si>
  <si>
    <t>Join me in San Jose, California- tomorrow evening at 7pm! # MakeAmericaGreatAgain # Trump2016 http://bit.ly/1ZdWSh0SANJOSE pic.twitter.com/Uds8OdH3A4</t>
  </si>
  <si>
    <t>https://twitter.com/realDonaldTrump/status/738132164399636480</t>
  </si>
  <si>
    <t>Crooked Hillary Clinton is a fraud who has put the public and country at risk by her illegal and very stupid use of e-mails. Many missing!</t>
  </si>
  <si>
    <t>https://twitter.com/realDonaldTrump/status/738163472865759232</t>
  </si>
  <si>
    <t>Same failing @ nytimes "reporter" who wrote discredited women's story last week wrote another terrible story on me today- will never learn!</t>
  </si>
  <si>
    <t>https://twitter.com/realDonaldTrump/status/738233323344920576</t>
  </si>
  <si>
    <t>Thank you Sacramento, California! # MakeAmericaGreatAgainpic.twitter.com/t75Zxn9L6f</t>
  </si>
  <si>
    <t>https://twitter.com/realDonaldTrump/status/738236517949181952</t>
  </si>
  <si>
    <t>" @ SCPioneer: @ stockdaleism @ JamesRosenFNC @ FoxNews @ realDonaldTrump Not for slackers! Happy w/courses I took." Thanks.</t>
  </si>
  <si>
    <t>https://twitter.com/realDonaldTrump/status/738236891091238913</t>
  </si>
  <si>
    <t>" @ HaloDad22: @ realDonaldTrump I already voted for you! My wife did as well! I represent # Teachers4Trump! We represent # CA4Trump! # NeverDems</t>
  </si>
  <si>
    <t>https://twitter.com/realDonaldTrump/status/738385522301624323</t>
  </si>
  <si>
    <t>Crooked Hillary Clinton has zero natural talent - she should not be president. Her temperament is bad and her decision making ability-zilch!</t>
  </si>
  <si>
    <t>https://twitter.com/realDonaldTrump/status/738387288372051969</t>
  </si>
  <si>
    <t>Bernie Sanders was right when he said that Crooked Hillary Clinton was not qualified to be president because she suffers from BAD judgement!</t>
  </si>
  <si>
    <t>https://twitter.com/realDonaldTrump/status/738399082813620224</t>
  </si>
  <si>
    <t>Do you ever notice that @ CNN gives me very little proper representation on my policies. Just watched-nobody knew anything about my foreign P</t>
  </si>
  <si>
    <t>https://twitter.com/realDonaldTrump/status/738407796606013444</t>
  </si>
  <si>
    <t>Wow, USA Today did todays cover story on my record in lawsuits. Verdict: 450 wins, 38 losses. Isn't that what you want for your president?</t>
  </si>
  <si>
    <t>https://twitter.com/realDonaldTrump/status/738409191526662144</t>
  </si>
  <si>
    <t>Join me in San Jose, California- tonight! # MakeAmericaGreatAgain # Trump2016 Tickets: http://bit.ly/1ZdWSh0SANJOSE pic.twitter.com/OrEhKJZ5Rd</t>
  </si>
  <si>
    <t>https://twitter.com/realDonaldTrump/status/738412068181676032</t>
  </si>
  <si>
    <t>With all of the Crooked Hillary Clinton's foreign policy experience, she has made so many mistakes - and I mean real monsters! No more HRC.</t>
  </si>
  <si>
    <t>https://twitter.com/realDonaldTrump/status/738413456118841345</t>
  </si>
  <si>
    <t>Even though I have a very biased and unfair judge in the Trump U civil case in San Diego, I have thousands of great reviews &amp; will win case!</t>
  </si>
  <si>
    <t>https://twitter.com/realDonaldTrump/status/738415541203832832</t>
  </si>
  <si>
    <t>After the litigation is disposed of and the case won, I have instructed my execs to open Trump U(?), so much interest in it! I will be pres.</t>
  </si>
  <si>
    <t>https://twitter.com/realDonaldTrump/status/738416510092357632</t>
  </si>
  <si>
    <t>Crooked Hillary Clinton, who I would love to call Lyin' Hillary, is getting ready to totally misrepresent my foreign policy positions.</t>
  </si>
  <si>
    <t>https://twitter.com/realDonaldTrump/status/738448988517453824</t>
  </si>
  <si>
    <t>Crooked Hillary no longer has credibility - too much failure in office. People will not allow another four years of incompetence!</t>
  </si>
  <si>
    <t>https://twitter.com/realDonaldTrump/status/738449664752553984</t>
  </si>
  <si>
    <t>Bad performance by Crooked Hillary Clinton! Reading poorly from the telepromter! She doesn't even look presidential!</t>
  </si>
  <si>
    <t>https://twitter.com/realDonaldTrump/status/738478522813972480</t>
  </si>
  <si>
    <t>So great to have the endorsement and support of Paul Ryan. We will both be working very hard to Make America Great Again!</t>
  </si>
  <si>
    <t>https://twitter.com/realDonaldTrump/status/738494609597157376</t>
  </si>
  <si>
    <t>A 60% increase in Texas Blue Cross/Blue Shield through ObamaCare. I told you so, there is panic and anger as healthcare costs explode!</t>
  </si>
  <si>
    <t>https://twitter.com/realDonaldTrump/status/738495114532638720</t>
  </si>
  <si>
    <t>"@free_SA_BD: @ realDonaldTrump A vote for Trump is a vote to restore our great country."</t>
  </si>
  <si>
    <t>@free_SA_BD @</t>
  </si>
  <si>
    <t>https://twitter.com/realDonaldTrump/status/738495529005420544</t>
  </si>
  <si>
    <t>" @ TaylorEdwards99: THIS IS @ POTUS'S LEGACY! AN ABSOLUTE DISASTER!!! WE NEED @ realDonaldTrump NOW!! # MAGA # TRUMP2016pic.twitter.com/lBgZJg0zd1</t>
  </si>
  <si>
    <t>https://twitter.com/realDonaldTrump/status/738495995583987712</t>
  </si>
  <si>
    <t>" @ Valenti317: @ realDonaldTrump she's a criminal and you're the only person that can stop her."</t>
  </si>
  <si>
    <t>https://twitter.com/realDonaldTrump/status/738496464448430080</t>
  </si>
  <si>
    <t>" @ RobertMordica: @ realDonaldTrump Only Trump can save America. Right leader at the right time." THANK YOU!</t>
  </si>
  <si>
    <t>https://twitter.com/realDonaldTrump/status/738539023669465094</t>
  </si>
  <si>
    <t>. @ Natalie_Gulbis- Thank you for the nice piece in @ SInow / @ Golf_com. Keep up the great work!http://www.golf.com/tour-and-news/natalie-gulbis-donald-trump-i-know ‚Ä¶</t>
  </si>
  <si>
    <t>https://twitter.com/realDonaldTrump/status/738575670771486721</t>
  </si>
  <si>
    <t>Join me in Redding, California- tomorrow at 1:00pm. # Trump2016 Tickets: http://bit.ly/1UjPRxlREDDING</t>
  </si>
  <si>
    <t>https://twitter.com/realDonaldTrump/status/738575853261574144</t>
  </si>
  <si>
    <t>On June 22- I will be going to Scotland to celebrate the opening of the newly renovated @ TrumpTurnberry Resort, the worlds best.</t>
  </si>
  <si>
    <t>https://twitter.com/realDonaldTrump/status/738576209726955524</t>
  </si>
  <si>
    <t>After @ TrumpTurnberry I will be visiting Aberdeen, the oil capital of Europe, to see my great club, @ TrumpScotland.</t>
  </si>
  <si>
    <t>https://twitter.com/realDonaldTrump/status/738576553508929536</t>
  </si>
  <si>
    <t>After @ TrumpScotland, I will visit @ TrumpDoonbeg in Ireland, the magnificent resort fronting on the Atlantic Ocean.</t>
  </si>
  <si>
    <t>https://twitter.com/realDonaldTrump/status/738576654176387072</t>
  </si>
  <si>
    <t>Then, on June 25th- back to the USA to MAKE AMERICA GREAT AGAIN!</t>
  </si>
  <si>
    <t>https://twitter.com/realDonaldTrump/status/738598954468659200</t>
  </si>
  <si>
    <t>"@Crz4basball: @ JudgeJeanine @ realDonaldTrump Looks like several legal Hispanics supporting Trump! They know he will be good for them too."</t>
  </si>
  <si>
    <t>@Crz4basball @ @</t>
  </si>
  <si>
    <t>https://twitter.com/realDonaldTrump/status/738599744759431168</t>
  </si>
  <si>
    <t>" @ angeloftruth11: Clinton says Trump is dangerous. Who's the one who killed 4 Americans in Benghazi? http://reut.rs/22z6Sn4 "</t>
  </si>
  <si>
    <t>https://twitter.com/realDonaldTrump/status/738601935771570180</t>
  </si>
  <si>
    <t>" @ LiliannyLeebou: I think the first female president of the USA will be @ IvankaTrump a beautiful intelligent young genuine successful lady!"</t>
  </si>
  <si>
    <t>https://twitter.com/realDonaldTrump/status/738602229100224513</t>
  </si>
  <si>
    <t>" @ fivestarr6028: Yes! Hubby and I voted 4 @ realDonaldTrump already! https://twitter.com/elianabenador/status/738521418548281344 ‚Ä¶" Thank you.</t>
  </si>
  <si>
    <t>https://twitter.com/realDonaldTrump/status/738711092252155904</t>
  </si>
  <si>
    <t>Terrible jobs report just reported. Only 38,000 jobs added. Bombshell!</t>
  </si>
  <si>
    <t>https://twitter.com/realDonaldTrump/status/738712803775631361</t>
  </si>
  <si>
    <t>Rally last night in San Jose was great. Tremendous love and enthusiasm in the hall. Big crowd. Outside, small group of thugs burned Am flag!</t>
  </si>
  <si>
    <t>https://twitter.com/realDonaldTrump/status/738718346045063168</t>
  </si>
  <si>
    <t>I don't watch or do @ Morning_Joe anymore. Small audience, low ratings! I hear Mika has gone wild with hate. Joe is Joe. They lost their way!</t>
  </si>
  <si>
    <t>https://twitter.com/realDonaldTrump/status/738720347239809024</t>
  </si>
  <si>
    <t>In Crooked Hillary's telepromter speech yesterday, she made up things that I said or believe but have no basis in fact. Not honest!</t>
  </si>
  <si>
    <t>https://twitter.com/realDonaldTrump/status/738762615334174720</t>
  </si>
  <si>
    <t>"I'm a former chief of police in a border town. I'm Hispanic, I'm proud to be Hispanic and I'm 100% behind Trump."http://www.cbsnews.com/news/donald-trump-nuestro-amigo-latino-voters/ ‚Ä¶</t>
  </si>
  <si>
    <t>https://twitter.com/realDonaldTrump/status/738808292550397953</t>
  </si>
  <si>
    <t>So much interest in my visit to Scotland! I greatly look forward to attending the opening event @ TrumpTurnberry- taking place on June 24th.</t>
  </si>
  <si>
    <t>https://twitter.com/realDonaldTrump/status/738809335841595392</t>
  </si>
  <si>
    <t>Great evening in San Jose other than the thugs. My supporters are far tougher if they want to be, but fortunately they are not hostile.</t>
  </si>
  <si>
    <t>https://twitter.com/realDonaldTrump/status/738858013419835392</t>
  </si>
  <si>
    <t>Thank you Redding, California! # MakeAmericaGreatAgain # CAPrimarypic.twitter.com/nFiydpTpPn</t>
  </si>
  <si>
    <t>https://twitter.com/realDonaldTrump/status/738950669927886848</t>
  </si>
  <si>
    <t>Muhammad Ali is dead at 74! A truly great champion and a wonderful guy. He will be missed by all!</t>
  </si>
  <si>
    <t>https://twitter.com/realDonaldTrump/status/739076181484576768</t>
  </si>
  <si>
    <t>" @ rapidcraft: Here‚Äôs The HILLARY UNIVERSITY Scandal No One In The Media Is Talking About https://shar.es/1J0NyV @ realDonaldTrump"</t>
  </si>
  <si>
    <t>https://twitter.com/realDonaldTrump/status/739076562876829696</t>
  </si>
  <si>
    <t>" @ Don_Vito_08: Thank You Mr. Trump for Standing up for Our Country! # VoteTrump2016 JOIN ME ON THE # TrumpTrain https://twitter.com/Don_Vito_08/status/739075864793653248/photo/1pic.twitter.com/zgopGvSEen "</t>
  </si>
  <si>
    <t>https://twitter.com/realDonaldTrump/status/739080401747120128</t>
  </si>
  <si>
    <t>Many of the thugs that attacked the peaceful Trump supporters in San Jose were illegals. They burned the American flag and laughed at police</t>
  </si>
  <si>
    <t>https://twitter.com/realDonaldTrump/status/739082059348619264</t>
  </si>
  <si>
    <t>The Mayor of San Jose did a terrible job of ordering the protection of innocent people. The thugs were lucky supporters remained peaceful!</t>
  </si>
  <si>
    <t>https://twitter.com/realDonaldTrump/status/739082885857173505</t>
  </si>
  <si>
    <t>We just had the worst jobs report since 2010.</t>
  </si>
  <si>
    <t>https://twitter.com/realDonaldTrump/status/739206145072594944</t>
  </si>
  <si>
    <t>Thank you Attorney General Gonzales, so many people feel this way.http://thehill.com/blogs/ballot-box/presidential-races/282222-former-bush-ag-trump-right-to-challenge-judges-fairness ‚Ä¶</t>
  </si>
  <si>
    <t>https://twitter.com/realDonaldTrump/status/739242726181462016</t>
  </si>
  <si>
    <t>" @ sareed59: Our ineffective # POTUS has to make a speech in # Elkhart to make everything look great. Mr. Trump # MakeAmericaGreatAgain"</t>
  </si>
  <si>
    <t>https://twitter.com/realDonaldTrump/status/739571700392722432</t>
  </si>
  <si>
    <t>The Clinton News Network, sometimes referred to as @ CNN, is getting more and more biased.They act so indignant-hear them behind closed doors</t>
  </si>
  <si>
    <t>https://twitter.com/realDonaldTrump/status/739576535561162752</t>
  </si>
  <si>
    <t>I am watching @ CNN very little lately because they are so biased against me. Shows are predictable garbage! CNN and MSM is one big lie!</t>
  </si>
  <si>
    <t>https://twitter.com/realDonaldTrump/status/739581318699352066</t>
  </si>
  <si>
    <t>Hillary Clinton is unfit to be president. She has bad judgement, poor leadership skills and a very bad and destructive track record. Change!</t>
  </si>
  <si>
    <t>https://twitter.com/realDonaldTrump/status/739779845572448256</t>
  </si>
  <si>
    <t>People like @ KatyTurNBC report on my campaign, but have zero access. They say what they want without any knowledge.True of so much of media!</t>
  </si>
  <si>
    <t>https://twitter.com/realDonaldTrump/status/739803054476775424</t>
  </si>
  <si>
    <t>Just like I have been able to spend far less money than others on the campaign and finish #1, so too should our country. We can be great!</t>
  </si>
  <si>
    <t>https://twitter.com/realDonaldTrump/status/739807883521630208</t>
  </si>
  <si>
    <t>Crooked Hillary Clinton has not held a news conference in more than 7 months. Her record is so bad she is unable to answer tough questions!</t>
  </si>
  <si>
    <t>https://twitter.com/realDonaldTrump/status/739810044150190080</t>
  </si>
  <si>
    <t>Crooked Hillary is being badly criticized (for a Wall Street paid for ad) by PolitiFact for a false ad on me on women. She is a total fraud!</t>
  </si>
  <si>
    <t>https://twitter.com/realDonaldTrump/status/739814823689605120</t>
  </si>
  <si>
    <t>A massive blow to Obama's message - only 38,000 new jobs for month in just issued jobs report. That's REALLY bad!</t>
  </si>
  <si>
    <t>https://twitter.com/realDonaldTrump/status/739816997345755136</t>
  </si>
  <si>
    <t>I am getting bad marks from certain pundits because I have a small campaign staff. But small is good, flexible, save money and number one!</t>
  </si>
  <si>
    <t>https://twitter.com/realDonaldTrump/status/739826625546752000</t>
  </si>
  <si>
    <t>Remembering the fallen heroes on # DDay - June 6, 1944.pic.twitter.com/od7vsDMlHY</t>
  </si>
  <si>
    <t>https://twitter.com/realDonaldTrump/status/739857123329335298</t>
  </si>
  <si>
    <t>Thank you Diamond and Silk!https://twitter.com/DiamondandSilk/status/739837584038301696 ‚Ä¶</t>
  </si>
  <si>
    <t>https://twitter.com/realDonaldTrump/status/739934090690998272</t>
  </si>
  <si>
    <t>See, when I said NATO was obsolete because of no terrorism protection, they made the change without giving me credit.http://www.wsj.com/articles/nato-considers-new-intelligence-chief-post-1464968453 ‚Ä¶</t>
  </si>
  <si>
    <t>https://twitter.com/realDonaldTrump/status/739998110915678208</t>
  </si>
  <si>
    <t>A former Secret Service Agent for President Clinton excoriates Crooked Hillary describing her as ERRATIC &amp; VIOLENT. Bad temperament for pres</t>
  </si>
  <si>
    <t>https://twitter.com/realDonaldTrump/status/740005642228862981</t>
  </si>
  <si>
    <t>In just out book, Secret Service Agent Gary Byrne doesn't believe that Crooked Hillary has the temperament or integrity to be the president!</t>
  </si>
  <si>
    <t>https://twitter.com/realDonaldTrump/status/740313748825505792</t>
  </si>
  <si>
    <t>Thank you! Together we will # MakeAmericaGreatAgain!pic.twitter.com/7Jk6voyzue</t>
  </si>
  <si>
    <t>https://twitter.com/realDonaldTrump/status/740330660372619265</t>
  </si>
  <si>
    <t>I will be interviewed tonight on @ seanhannity - Enjoy! 10:00 P.M.</t>
  </si>
  <si>
    <t>https://twitter.com/realDonaldTrump/status/740343009074634752</t>
  </si>
  <si>
    <t>I will be speaking about our great journey to the Republican nomination at 9:00 P.M. The movement toward a country that WINS again continues</t>
  </si>
  <si>
    <t>https://twitter.com/realDonaldTrump/status/740380953722421249</t>
  </si>
  <si>
    <t>Thank you Montana! # Trump2016 https://www.facebook.com/DonaldTrump/posts/10157139281305725:0 ‚Ä¶pic.twitter.com/PyHiy7vjO6</t>
  </si>
  <si>
    <t>https://twitter.com/realDonaldTrump/status/740383281603039232</t>
  </si>
  <si>
    <t>Thank you New Jersey! # Trump2016 https://instagram.com/p/BGYMp4uGhWd/ pic.twitter.com/MyJMOKdpJ9</t>
  </si>
  <si>
    <t>https://twitter.com/realDonaldTrump/status/740385872089120768</t>
  </si>
  <si>
    <t>Thank you South Dakota! # Trump2016 https://www.facebook.com/DonaldTrump/posts/10157139363145725:0 ‚Ä¶pic.twitter.com/pNqwOrY0ZB</t>
  </si>
  <si>
    <t>https://twitter.com/realDonaldTrump/status/740387780719747072</t>
  </si>
  <si>
    <t>Thank you New Mexico! # Trump2016 https://www.facebook.com/DonaldTrump/posts/10157139384175725:0 ‚Ä¶pic.twitter.com/osWzVxNkJx</t>
  </si>
  <si>
    <t>https://twitter.com/realDonaldTrump/status/740392765662629888</t>
  </si>
  <si>
    <t>Thank you California! # Trump2016 https://www.facebook.com/DonaldTrump/posts/10157139440985725:0 ‚Ä¶pic.twitter.com/H6D25S1TR5</t>
  </si>
  <si>
    <t>https://twitter.com/realDonaldTrump/status/740509507814600704</t>
  </si>
  <si>
    <t>" @ DjD_Thunder: Standing by @ realDonaldTrump all the way to the White House! pic.twitter.com/z4X1o5xHBh"</t>
  </si>
  <si>
    <t>https://twitter.com/realDonaldTrump/status/740510072678326273</t>
  </si>
  <si>
    <t>" @ WolfStopper: Gee ... Does this make @ realDonaldTrump right one more time? https://twitter.com/BreitbartLondon/status/740507193103912961 ‚Ä¶"</t>
  </si>
  <si>
    <t>https://twitter.com/realDonaldTrump/status/740511746503364608</t>
  </si>
  <si>
    <t>Thank you to all for your wonderful comments on my speech. I could feel the electricity in thr air. Great reviews - most votes ever recieved</t>
  </si>
  <si>
    <t>https://twitter.com/realDonaldTrump/status/740513939574951936</t>
  </si>
  <si>
    <t>" @ southpaw816: @ SenSanders fans, greatest way to get even with her Highness - vote for @ realDonaldTrump, at least you'll have a job.</t>
  </si>
  <si>
    <t>https://twitter.com/realDonaldTrump/status/740515952454959104</t>
  </si>
  <si>
    <t>Nobody is watching @ Morning_Joe anymore. Gone off the deep end - bad ratings. You won't believe what I am watching now!</t>
  </si>
  <si>
    <t>https://twitter.com/realDonaldTrump/status/740516296291459072</t>
  </si>
  <si>
    <t>" @ JoeDeFranco: Top RINO hack for MSNBC Joey Scarborough on the air and calling the next President Trump a racist and bigot. Shame on you"</t>
  </si>
  <si>
    <t>https://twitter.com/realDonaldTrump/status/740516693030637568</t>
  </si>
  <si>
    <t>" @ jimhewitt: . @ FrankCaliendo doing @ realDonaldTrump on @ MikeAndMike is awesome. "Number one presidency of all time"</t>
  </si>
  <si>
    <t>https://twitter.com/realDonaldTrump/status/740517144115478528</t>
  </si>
  <si>
    <t>" @ sara_wejesa: @ realDonaldTrump Great speach!!!!!!!" Thanks!</t>
  </si>
  <si>
    <t>https://twitter.com/realDonaldTrump/status/740517366551969792</t>
  </si>
  <si>
    <t>" @ mariadaq: HISTORIC!! what's historic is OUR national debt, record unemployment, &amp;pocketbook crisis!THE PEOPLE NEED TRUMP2 make USA RICH!"</t>
  </si>
  <si>
    <t>https://twitter.com/realDonaldTrump/status/740524891108200448</t>
  </si>
  <si>
    <t>"@lovusa4: @ RichardWeaving Why @ foxandfriends @ NewDay WHERE IS THE REPORTING @ realDonaldTrump &lt;MOST VOTES FOR PRESIDENT IN HISTORY OF USA"</t>
  </si>
  <si>
    <t>@lovusa4 @ @ @ @</t>
  </si>
  <si>
    <t>https://twitter.com/realDonaldTrump/status/740641413335908352</t>
  </si>
  <si>
    <t>MAKE AMERICA GREAT AGAIN! # AmericaFirst # Trump2016https://amp.twimg.com/v/8e763c35-d35d-4c6b-bf41-a527ab4cfb64 ‚Ä¶</t>
  </si>
  <si>
    <t>https://twitter.com/realDonaldTrump/status/740707234968113152</t>
  </si>
  <si>
    <t>" @ setfire2flames: Senator Sanders spent more than @ realDonaldTrump yet lost."</t>
  </si>
  <si>
    <t>https://twitter.com/realDonaldTrump/status/740707325590274049</t>
  </si>
  <si>
    <t>" @ nauthizjane: @ realDonaldTrump Congratulations Mr. Trump." Thank you!</t>
  </si>
  <si>
    <t>https://twitter.com/realDonaldTrump/status/740708673694076928</t>
  </si>
  <si>
    <t>I would have had many millions of votes more than Crooked Hillary Clinton except for the fact that I had 16 opponents, she had one!</t>
  </si>
  <si>
    <t>https://twitter.com/realDonaldTrump/status/740709235927977989</t>
  </si>
  <si>
    <t>"@Dale_Dangler: @ realDonaldTrump You will be the greatest president the world has ever seen" Thanks.</t>
  </si>
  <si>
    <t>@Dale_Dangler @</t>
  </si>
  <si>
    <t>https://twitter.com/realDonaldTrump/status/740710011136028672</t>
  </si>
  <si>
    <t>" @ mabynshingleton: JohnKasich, the VOTERS have spoken.We want @ realDonaldTrump. You AGREED to support NOMINEE. Get on board or leave @ GOP"</t>
  </si>
  <si>
    <t>https://twitter.com/realDonaldTrump/status/740721589709328385</t>
  </si>
  <si>
    <t>Bernie Sanders must really dislike Crooked Hillary after the way she played him. Many of his supporters, because of trade, will come to me.</t>
  </si>
  <si>
    <t>https://twitter.com/realDonaldTrump/status/740722436065353728</t>
  </si>
  <si>
    <t>" @ KathyCeurter: @ realDonaldTrump please Mr.Trump make @SenatorJeffSessions your VP. He is a perfect running mate." He is a great guy!</t>
  </si>
  <si>
    <t>https://twitter.com/realDonaldTrump/status/740879092141182976</t>
  </si>
  <si>
    <t>As expected, the media is very much against me. Their dishonesty is amazing but, just like our big wins in the primaries, we will win!</t>
  </si>
  <si>
    <t>https://twitter.com/realDonaldTrump/status/740883494117728256</t>
  </si>
  <si>
    <t>Crooked Hillary Clinton will be a disaster on jobs, the economy, trade, healthcare, the military, guns and just about all else. Obama plus!</t>
  </si>
  <si>
    <t>https://twitter.com/realDonaldTrump/status/740972317191352320</t>
  </si>
  <si>
    <t>Obama just endorsed Crooked Hillary. He wants four more years of Obama‚Äîbut nobody else does!</t>
  </si>
  <si>
    <t>https://twitter.com/realDonaldTrump/status/740988538464948224</t>
  </si>
  <si>
    <t>A message of condolences and support regarding the terrorist attacks in Tel Aviv: http://bit.ly/1YgDnwmTelAvivMessage ‚Ä¶</t>
  </si>
  <si>
    <t>https://twitter.com/realDonaldTrump/status/741007091947556864</t>
  </si>
  <si>
    <t>How long did it take your staff of 823 people to think that up--and where are your 33,000 emails that you deleted?https://twitter.com/hillaryclinton/status/740973710593654784 ‚Ä¶</t>
  </si>
  <si>
    <t>https://twitter.com/realDonaldTrump/status/741015811960229893</t>
  </si>
  <si>
    <t>Thank you Roseanne, very much appreciated.http://thehill.com/blogs/blog-briefing-room/news/282864-roseanne-barr-we-would-be-so-lucky-if-trump-won ‚Ä¶</t>
  </si>
  <si>
    <t>https://twitter.com/realDonaldTrump/status/741094899664093184</t>
  </si>
  <si>
    <t>Join me! # Trump2016 6/10: Richmond http://bit.ly/24CqaabVIRGINIA 6/11: Tampa http://bit.ly/218EcgcFLORIDA 6/11: Pittsburgh http://bit.ly/1tlGuksPENNSYLVANIA ‚Ä¶</t>
  </si>
  <si>
    <t>https://twitter.com/realDonaldTrump/status/741095312601812992</t>
  </si>
  <si>
    <t>" @ FreemarketSara: Trump's Historic 13 Million Primary Votes - A Record ... Congratulations @ realDonaldTrump pic.twitter.com/zdOEle8wOL"</t>
  </si>
  <si>
    <t>https://twitter.com/realDonaldTrump/status/741240449906663424</t>
  </si>
  <si>
    <t>Pocahontas is at it again! Goofy Elizabeth Warren, one of the least productive U.S. Senators, has a nasty mouth. Hope she is V.P. choice.</t>
  </si>
  <si>
    <t>https://twitter.com/realDonaldTrump/status/741243519822626816</t>
  </si>
  <si>
    <t>" @ FoxNews: . @ JamesRosenFNC: "Never before has a president endorsed someone under investigation by @ TheJusticeDept."pic.twitter.com/fX5bs8fzac</t>
  </si>
  <si>
    <t>https://twitter.com/realDonaldTrump/status/741244493127618560</t>
  </si>
  <si>
    <t>" @ Ausbiz: RECORD 14 million primary votes/beat 16 opponents/financed own campaign. You will be a great POTUS &amp; # MakeAmericaGreatAgain"</t>
  </si>
  <si>
    <t>https://twitter.com/realDonaldTrump/status/741257031722622976</t>
  </si>
  <si>
    <t>Join me! 6/10: Richmond, VA - 8pm 6/11: Tampa, FL - 11am 6/11: Pittsburgh, PA - 3pm 6/13: Portsmouth, NH - 2:30pm https://www.donaldjtrump.com/schedule</t>
  </si>
  <si>
    <t>https://twitter.com/realDonaldTrump/status/741286391200505857</t>
  </si>
  <si>
    <t>The great boxing promoter, Don King, just endorsed me. Nice!</t>
  </si>
  <si>
    <t>https://twitter.com/realDonaldTrump/status/741292912894431232</t>
  </si>
  <si>
    <t>"Donald Trump Plans To Continue GOP Legacy Of Leading On Women‚Äôs, Civil Rights Against Racist, Sexist Democrats"http://www.breitbart.com/2016-presidential-race/2016/06/10/exclusive-donald-trump-plans-continue-gop-legacy-leading-womens-civil-rights-racist-sexist-democrats/ ‚Ä¶</t>
  </si>
  <si>
    <t>https://twitter.com/realDonaldTrump/status/741297855168716801</t>
  </si>
  <si>
    <t>Heading to D.C. to speak at Faith and Freedom Coalition and visit OPO.</t>
  </si>
  <si>
    <t>https://twitter.com/realDonaldTrump/status/741301954324910080</t>
  </si>
  <si>
    <t>2004 VIDEO: Pocahontas describing Crooked Hillary Clinton as a Corporate Donor Puppet. Time for change! # Trump2016http://truthfeed.com/shock-video-2004-elizabeth-warren-describes-hillary-as-a-corporate-donor-puppet/6677/ ‚Ä¶</t>
  </si>
  <si>
    <t>https://twitter.com/realDonaldTrump/status/741311272818475008</t>
  </si>
  <si>
    <t>I rarely agree with President Obama- however he is 100% correct about Crooked Hillary Clinton. Great ad!https://amp.twimg.com/v/00d3ec5a-8ed2-4ad1-b5bb-df95de668bae ‚Ä¶</t>
  </si>
  <si>
    <t>https://twitter.com/realDonaldTrump/status/741351028273086464</t>
  </si>
  <si>
    <t># FlashbackFriday # CrookedHillarypic.twitter.com/pvrBb7v4NG</t>
  </si>
  <si>
    <t>https://twitter.com/realDonaldTrump/status/741369263525662721</t>
  </si>
  <si>
    <t>Heading to Richmond, Virginia now. Join me tonight! # Trump2016 Tickets: http://bit.ly/24CqaabVIRGINIA</t>
  </si>
  <si>
    <t>https://twitter.com/realDonaldTrump/status/741380579313098752</t>
  </si>
  <si>
    <t>Thank you @ FaithandFreedom Coalition! An honor joining you today- to discuss our shared values. # RTM2016 # Trump2016pic.twitter.com/Ye6IhOW6ZM</t>
  </si>
  <si>
    <t>https://twitter.com/realDonaldTrump/status/741487809576439811</t>
  </si>
  <si>
    <t>Thank you Richmond, Virginia! # Trump2016pic.twitter.com/SxU4yzCLQf</t>
  </si>
  <si>
    <t>https://twitter.com/realDonaldTrump/status/741590381503086592</t>
  </si>
  <si>
    <t>Mitt Romney had his chance to beat a failed president but he choked like a dog. Now he calls me racist-but I am least racist person there is</t>
  </si>
  <si>
    <t>https://twitter.com/realDonaldTrump/status/741600981251657728</t>
  </si>
  <si>
    <t>Don King, and so many other African Americans who know me well and endorsed me, would not have done so if they thought I was a racist!</t>
  </si>
  <si>
    <t>https://twitter.com/realDonaldTrump/status/741645740884303872</t>
  </si>
  <si>
    <t>In Tampa, Florida- thank you to all of our outstanding volunteers who want to # MakeAmericaGreatAgain!pic.twitter.com/04qqpGylT7</t>
  </si>
  <si>
    <t>https://twitter.com/realDonaldTrump/status/741696814194274304</t>
  </si>
  <si>
    <t>Sad case- @ USATODAY did article saying I don't pay bills- false, only don't pay when work is shoddy, bad, or not done! They should do same!</t>
  </si>
  <si>
    <t>https://twitter.com/realDonaldTrump/status/741744258655387648</t>
  </si>
  <si>
    <t>Thank you Tampa, Florida! # AmericaFirst # TrumpTrainpic.twitter.com/fY4QVoSSfj</t>
  </si>
  <si>
    <t>https://twitter.com/realDonaldTrump/status/741744918205501441</t>
  </si>
  <si>
    <t>Thank you to our amazing law enforcement officers! # AmericaFirstpic.twitter.com/qWaTT9jsQD</t>
  </si>
  <si>
    <t>https://twitter.com/realDonaldTrump/status/741754548004458496</t>
  </si>
  <si>
    <t>Thank you Pittsburgh, Pennsylvania! Will be back soon! # AmericaFirstpic.twitter.com/ttLMgInkdA</t>
  </si>
  <si>
    <t>https://twitter.com/realDonaldTrump/status/741760896775663616</t>
  </si>
  <si>
    <t>Join me on Tuesday- in Greensboro, North Carolina! # Trump2016 # AmericaFirst http://bit.ly/1Xg2j0YNC</t>
  </si>
  <si>
    <t>https://twitter.com/realDonaldTrump/status/741760911044685824</t>
  </si>
  <si>
    <t>Riley Rone was a great young man. We will miss him dearly.pic.twitter.com/R0tm44nMao</t>
  </si>
  <si>
    <t>https://twitter.com/realDonaldTrump/status/741774067368402945</t>
  </si>
  <si>
    <t>Goofy Elizabeth Warren, sometimes referred to as Pocahontas, pretended to be a Native American in order to advance her career. Very racist!</t>
  </si>
  <si>
    <t>https://twitter.com/realDonaldTrump/status/741965111968075776</t>
  </si>
  <si>
    <t>Really bad shooting in Orlando. Police investigating possible terrorism. Many people dead and wounded.</t>
  </si>
  <si>
    <t>https://twitter.com/realDonaldTrump/status/741988371174699009</t>
  </si>
  <si>
    <t>Clinton made a false ad about me where I was imitating a reporter GROVELING after he changed his story. I would NEVER mock disabled. Shame!</t>
  </si>
  <si>
    <t>https://twitter.com/realDonaldTrump/status/742019961946791939</t>
  </si>
  <si>
    <t>Horrific incident in FL. Praying for all the victims &amp; their families. When will this stop? When will we get tough, smart &amp; vigilant?</t>
  </si>
  <si>
    <t>https://twitter.com/realDonaldTrump/status/742034549232766976</t>
  </si>
  <si>
    <t>Appreciate the congrats for being right on radical Islamic terrorism, I don't want congrats, I want toughness &amp; vigilance. We must be smart!</t>
  </si>
  <si>
    <t>https://twitter.com/realDonaldTrump/status/742053354189299712</t>
  </si>
  <si>
    <t>Is President Obama going to finally mention the words radical Islamic terrorism? If he doesn't he should immediately resign in disgrace!</t>
  </si>
  <si>
    <t>https://twitter.com/realDonaldTrump/status/742066996767031296</t>
  </si>
  <si>
    <t>Reporting that Orlando killer shouted "Allah hu Akbar!" as he slaughtered clubgoers. 2nd man arrested in LA with rifles near Gay parade.</t>
  </si>
  <si>
    <t>https://twitter.com/realDonaldTrump/status/742069634652835841</t>
  </si>
  <si>
    <t>" @ WandaWalls20: @ realDonaldTrump Please make us safe. We cannot have Hillary as president. We will be in so much trouble.</t>
  </si>
  <si>
    <t>https://twitter.com/realDonaldTrump/status/742096033207844864</t>
  </si>
  <si>
    <t>What has happened in Orlando is just the beginning. Our leadership is weak and ineffective. I called it and asked for the ban. Must be tough</t>
  </si>
  <si>
    <t>https://twitter.com/realDonaldTrump/status/742370798850199552</t>
  </si>
  <si>
    <t>I have been hitting Obama and Crooked Hillary hard on not using the term Radical Islamic Terror. Hillary just broke-said she would now use!</t>
  </si>
  <si>
    <t>https://twitter.com/realDonaldTrump/status/742371820867878913</t>
  </si>
  <si>
    <t>I will be going to New Hampshire today, home of my first primary victory, to discuss terror and the horrible events of yesterday. 2:30 P.M.</t>
  </si>
  <si>
    <t>https://twitter.com/realDonaldTrump/status/742373042140123137</t>
  </si>
  <si>
    <t>I am watching @ FoxNews and how fairly they are treating me and my words, and @ CNN, and the total distortion of my words and what I am saying</t>
  </si>
  <si>
    <t>https://twitter.com/realDonaldTrump/status/742418415047090176</t>
  </si>
  <si>
    <t>Congratulations to the 2016 # StanleyCup Champions, Pittsburgh @ Penguins!</t>
  </si>
  <si>
    <t>https://twitter.com/realDonaldTrump/status/742437914731286530</t>
  </si>
  <si>
    <t>TERRORISM, IMMIGRATION, AND NATIONAL SECURITY SPEECH- TRANSCRIPT: http://bit.ly/1OlXbfwNHSpeech pic.twitter.com/T7yHSdCeU8 ‚Äì bei Saint Anselm College</t>
  </si>
  <si>
    <t>https://twitter.com/realDonaldTrump/status/742455297059475456</t>
  </si>
  <si>
    <t>I am no fan of President Obama, but to show you how dishonest the phony Washington Post is: https://www.facebook.com/DonaldTrump/posts/10157164046265725 ‚Ä¶</t>
  </si>
  <si>
    <t>https://twitter.com/realDonaldTrump/status/742456254837215232</t>
  </si>
  <si>
    <t>Based on the incredibly inaccurate coverage and reporting of the record setting Trump campaign, we are hereby: https://www.facebook.com/DonaldTrump/posts/10157164117925725 ‚Ä¶</t>
  </si>
  <si>
    <t>https://twitter.com/realDonaldTrump/status/742464168482201602</t>
  </si>
  <si>
    <t>In my speech on protecting America I spoke about a temporary ban, which includes suspending immigration from nations tied to Islamic terror.</t>
  </si>
  <si>
    <t>https://twitter.com/realDonaldTrump/status/742464647878561794</t>
  </si>
  <si>
    <t>I thought people weren‚Äôt celebrating? They were cheering all over, even this savage from Orlando. I was right.http://nypost.com/2016/06/13/orlando-killer-cheered-911-attacks-former-classmates-say/ ‚Ä¶</t>
  </si>
  <si>
    <t>https://twitter.com/realDonaldTrump/status/742469778560929793</t>
  </si>
  <si>
    <t>Saudi Arabia and many of the countries that gave vast amounts of money to the Clinton Foundation- cont'd: https://www.facebook.com/DonaldTrump/posts/10157164318560725 ‚Ä¶</t>
  </si>
  <si>
    <t>https://twitter.com/realDonaldTrump/status/742470476824477696</t>
  </si>
  <si>
    <t>Crooked Hillary says we must call on Saudi Arabia and other countries to stop funding hate. I am calling on- cont'd: https://www.facebook.com/DonaldTrump/posts/10157164335365725 ‚Ä¶</t>
  </si>
  <si>
    <t>https://twitter.com/realDonaldTrump/status/742512112614944768</t>
  </si>
  <si>
    <t>Join me in Atlanta on Wednesday- at noon! # Trump2016 Tickets: http://bit.ly/1UMAzxeATLANTA pic.twitter.com/cyARlHSEFU</t>
  </si>
  <si>
    <t>https://twitter.com/realDonaldTrump/status/742694780933656576</t>
  </si>
  <si>
    <t>American must now get very tough, very smart and very vigilant. We cannot admit people into our country without extraordinary screening.</t>
  </si>
  <si>
    <t>https://twitter.com/realDonaldTrump/status/742695148241313792</t>
  </si>
  <si>
    <t>AMERICA FIRST!</t>
  </si>
  <si>
    <t>https://twitter.com/realDonaldTrump/status/742771576039460864</t>
  </si>
  <si>
    <t>Thank you to the LGBT community! I will fight for you while Hillary brings in more people that will threaten your freedoms and beliefs.</t>
  </si>
  <si>
    <t>https://twitter.com/realDonaldTrump/status/742781133197299712</t>
  </si>
  <si>
    <t>HAPPY 241st BIRTHDAY to the @ USArmy! THANK YOU!pic.twitter.com/mXsxkfcstC</t>
  </si>
  <si>
    <t>https://twitter.com/realDonaldTrump/status/742785878679007232</t>
  </si>
  <si>
    <t>TONIGHT! NORTH CAROLINA: http://bit.ly/1Xg2j0yGREENSBORO ‚Ä¶ WEDNESDAY! GEORGIA: http://bit.ly/1UMAzxeATLANTA SATURDAY! NEVADA: http://bit.ly/1UiavupVEGAS</t>
  </si>
  <si>
    <t>https://twitter.com/realDonaldTrump/status/742909628338601985</t>
  </si>
  <si>
    <t>Thank you Greensboro, North Carolina! Will be back soon! # AmericaFirstpic.twitter.com/R29WMGNLGG</t>
  </si>
  <si>
    <t>https://twitter.com/realDonaldTrump/status/743075154507489280</t>
  </si>
  <si>
    <t>An: Media fell all over themselves criticizing what DonaldTrump "may have insinuated about @ POTUS." But he's right:http://bit.ly/1tpAFlM</t>
  </si>
  <si>
    <t>https://twitter.com/realDonaldTrump/status/743076652662431744</t>
  </si>
  <si>
    <t>The press is so totally biased that we have no choice but to take our tough but fair and smart message directly to the people!</t>
  </si>
  <si>
    <t>https://twitter.com/realDonaldTrump/status/743078235408195584</t>
  </si>
  <si>
    <t>I will be meeting with the NRA, who has endorsed me, about not allowing people on the terrorist watch list, or the no fly list, to buy guns.</t>
  </si>
  <si>
    <t>https://twitter.com/realDonaldTrump/status/743172421654568960</t>
  </si>
  <si>
    <t>Thank you Atlanta, Georgia! Will be back soon! # AmericaFirstpic.twitter.com/cVJvfcoGOt</t>
  </si>
  <si>
    <t>https://twitter.com/realDonaldTrump/status/743184492907610112</t>
  </si>
  <si>
    <t>Join me in Dallas, Texas on Thursday! # AmericaFirst # Trump2016 http://bit.ly/1S5DugkDALLAS pic.twitter.com/c7sCbHDAQh</t>
  </si>
  <si>
    <t>https://twitter.com/realDonaldTrump/status/743192668017205249</t>
  </si>
  <si>
    <t>Finally an accurate story from the Washington Post!https://www.washingtonpost.com/blogs/erik-wemple/wp/2016/06/15/the-trump-effect-cable-news-viewership-and-profits-surge-in-2015/?wpisrc=nl_popns&amp;wpmm=1 ‚Ä¶</t>
  </si>
  <si>
    <t>https://twitter.com/realDonaldTrump/status/743213971122044928</t>
  </si>
  <si>
    <t>I will be interviewed on @ greta at 7:00 P.M. @ FoxNews</t>
  </si>
  <si>
    <t>https://twitter.com/realDonaldTrump/status/743271067238674432</t>
  </si>
  <si>
    <t>" @ realericjallen: @ realDonaldTrump is a Common Sense Conservative! President Trump=Competence, Safety, Unity, &amp; US JOBS, JOBS, JOB.</t>
  </si>
  <si>
    <t>https://twitter.com/realDonaldTrump/status/743485792585146368</t>
  </si>
  <si>
    <t>McAllen, Texas- 8 miles from U.S. - Mexico border. # Trump2016 Video: http://bit.ly/1tyCnlcTrumpSupporters ‚Ä¶pic.twitter.com/dKBTP1QjH3</t>
  </si>
  <si>
    <t>https://twitter.com/realDonaldTrump/status/743486962670141440</t>
  </si>
  <si>
    <t>The trade deficit rose to a 7yr high thanks to horrible trade policies Clinton supports. I will fix it fast- JOBS! http://apne.ws/28HjJYz</t>
  </si>
  <si>
    <t>https://twitter.com/realDonaldTrump/status/743488055240196096</t>
  </si>
  <si>
    <t>"Donald Trumps Speech Is a Game Changer." https://www.facebook.com/DonaldTrump/posts/10157169523180725 ‚Ä¶pic.twitter.com/J777QHdYa3</t>
  </si>
  <si>
    <t>https://twitter.com/realDonaldTrump/status/743522630230228993</t>
  </si>
  <si>
    <t>Join me in Houston, Texas tomorrow night at 7pm! Tickets: https://www.donaldjtrump.com/schedule/register/houston-tx/ ‚Ä¶pic.twitter.com/Yd3f8xLpPl</t>
  </si>
  <si>
    <t>https://twitter.com/realDonaldTrump/status/743543327467810817</t>
  </si>
  <si>
    <t>Houston, TX: https://www.donaldjtrump.com/schedule/register/houston-tx/ ‚Ä¶ Las Vegas, NV https://www.donaldjtrump.com/schedule/register/las-vegas-nv2/ ‚Ä¶ Phoenix, AZ: https://www.donaldjtrump.com/schedule/register/phoenix-az/ ‚Ä¶pic.twitter.com/2ToWwthEeF</t>
  </si>
  <si>
    <t>https://twitter.com/realDonaldTrump/status/743628318402961408</t>
  </si>
  <si>
    <t>Thank you Dallas, Texas! https://www.facebook.com/DonaldTrump/posts/10157177470730725:0 ‚Ä¶pic.twitter.com/2iYArmM7oN</t>
  </si>
  <si>
    <t>https://twitter.com/realDonaldTrump/status/743747439954264065</t>
  </si>
  <si>
    <t>" @ VoteTrumpMAGA: The media attack on @ realDonaldTrump is relentless. They are desperate. But, they keep # Trump in the news - a good thing.</t>
  </si>
  <si>
    <t>https://twitter.com/realDonaldTrump/status/743761349910487043</t>
  </si>
  <si>
    <t>Amazing crowd last night in Dallas - more spirit and passion than ever before. Today, all over the great State of Texas!</t>
  </si>
  <si>
    <t>https://twitter.com/realDonaldTrump/status/743765281898536960</t>
  </si>
  <si>
    <t>People very unhappy with Crooked Hillary and Obama on JOBS and SAFETY! Biggest trade deficit in many years! More attacks will follow Orlando</t>
  </si>
  <si>
    <t>https://twitter.com/realDonaldTrump/status/743766155093934080</t>
  </si>
  <si>
    <t>MAKE AMERICA GREAT AGAIN! MAKE AMERICA SAFE AGAIN!</t>
  </si>
  <si>
    <t>https://twitter.com/realDonaldTrump/status/743852552257626112</t>
  </si>
  <si>
    <t>THANK YOU! # AmericaFirstpic.twitter.com/qp07UfnnjM</t>
  </si>
  <si>
    <t>https://twitter.com/realDonaldTrump/status/743914866063212544</t>
  </si>
  <si>
    <t>Join me in Phoenix, Arizona tomorrow at 4pm! # Trump2016 # AmericaFirst https://www.donaldjtrump.com/schedule/register/phoenix-az/ ‚Ä¶pic.twitter.com/B51r30Mazd</t>
  </si>
  <si>
    <t>https://twitter.com/realDonaldTrump/status/743947386720923648</t>
  </si>
  <si>
    <t>Thank you @ DallasPD!https://twitter.com/dallaspd/status/743897962858741762 ‚Ä¶</t>
  </si>
  <si>
    <t>https://twitter.com/realDonaldTrump/status/743954307351908354</t>
  </si>
  <si>
    <t>Thank you- on my way!https://twitter.com/jimdalrympleii/status/743940933410914304 ‚Ä¶</t>
  </si>
  <si>
    <t>https://twitter.com/realDonaldTrump/status/743955253226135552</t>
  </si>
  <si>
    <t>The convention in Cleveland will be amazing!https://twitter.com/seanspicer/status/743936610371256320 ‚Ä¶</t>
  </si>
  <si>
    <t>https://twitter.com/realDonaldTrump/status/743955609851068417</t>
  </si>
  <si>
    <t>Thank you! # AmericaFirst https://twitter.com/tracyabc13/status/743924338701676544 ‚Ä¶</t>
  </si>
  <si>
    <t>https://twitter.com/realDonaldTrump/status/743997751734657024</t>
  </si>
  <si>
    <t>Thank you Houston, Texas! # AmericaFirst # Trump2016 https://instagram.com/p/BGx4m15mhUu/</t>
  </si>
  <si>
    <t>https://twitter.com/realDonaldTrump/status/744218749822083072</t>
  </si>
  <si>
    <t>Join me in Phoenix, Arizona today at 4pm! # Trump2016 # AmericaFirst https://www.donaldjtrump.com/schedule/register/phoenix-az/ ‚Ä¶pic.twitter.com/hSaIurAfvD</t>
  </si>
  <si>
    <t>https://twitter.com/realDonaldTrump/status/744225952465489920</t>
  </si>
  <si>
    <t>In Las Vegas, getting ready to speak!</t>
  </si>
  <si>
    <t>https://twitter.com/realDonaldTrump/status/744253170218524672</t>
  </si>
  <si>
    <t>Thank you Las Vegas, Nevada! # Trump2016 # AmericaFirst https://www.facebook.com/DonaldTrump/posts/10157185637660725:0 ‚Ä¶pic.twitter.com/m1EIra7YMU</t>
  </si>
  <si>
    <t>https://twitter.com/realDonaldTrump/status/744260469431513088</t>
  </si>
  <si>
    <t>MAKE AMERICA GREAT AGAIN! MAKE AMERICA SAFE AGAIN! # Trump2016 # AmericaFirstpic.twitter.com/vN4K8FvQNT ‚Äì bei Cirque du Soleil - Mystere At Treasure Island</t>
  </si>
  <si>
    <t>https://twitter.com/realDonaldTrump/status/744336626411700227</t>
  </si>
  <si>
    <t>I love you Arizona! Thank you! # Trump2016 # AmericaFirstpic.twitter.com/QuTsSmeVdO</t>
  </si>
  <si>
    <t>https://twitter.com/realDonaldTrump/status/744341058109247488</t>
  </si>
  <si>
    <t>See you soon Arizona! # Trump2016pic.twitter.com/W4z2eW5ay4</t>
  </si>
  <si>
    <t>https://twitter.com/realDonaldTrump/status/744355251365511169</t>
  </si>
  <si>
    <t>Donald Trump's Speech Is a Game Changer. # Trump2016 https://www.facebook.com/DonaldTrump/posts/10157169523180725 ‚Ä¶pic.twitter.com/dIK3IyrYGC</t>
  </si>
  <si>
    <t>https://twitter.com/realDonaldTrump/status/744363535635996672</t>
  </si>
  <si>
    <t>How can the NY Times show an empty room hours before my speech even started when they knew it was going to be packed? So totally dishonest!</t>
  </si>
  <si>
    <t>https://twitter.com/realDonaldTrump/status/744364393962569728</t>
  </si>
  <si>
    <t>Yesterday's failing @ NYTimes fraudulently shows an empty room prior to my speech, when in fact, it was packed!pic.twitter.com/iFuf8MdTEH</t>
  </si>
  <si>
    <t>https://twitter.com/realDonaldTrump/status/744519497764184064</t>
  </si>
  <si>
    <t>" @ bfraser747: Watch out HillaryClinton Support @ realDonaldTrump # MakeAmericaGreatAgain pic.twitter.com/UTYOLo7wGF"</t>
  </si>
  <si>
    <t>https://twitter.com/realDonaldTrump/status/744701872456536064</t>
  </si>
  <si>
    <t>. @ DJohnsonPGA We are so proud of you Dustin. Your reaction under pressure was amazing. First of many Majors. You are a true CHAMPION!</t>
  </si>
  <si>
    <t>https://twitter.com/realDonaldTrump/status/744838252369043456</t>
  </si>
  <si>
    <t>When I said that if, within the Orlando club, you had some people with guns, I was obviously talking about additional guards or employees</t>
  </si>
  <si>
    <t>https://twitter.com/realDonaldTrump/status/745204320593940480</t>
  </si>
  <si>
    <t>Crooked Hillary Clinton is totally unfit to be our president-really bad judgement and a temperament, according to new book, which is a mess!</t>
  </si>
  <si>
    <t>https://twitter.com/realDonaldTrump/status/745260520282951681</t>
  </si>
  <si>
    <t>I will be making a big speech tomorrow to discuss the failed policies and bad judgment of Crooked Hillary Clinton.</t>
  </si>
  <si>
    <t>https://twitter.com/realDonaldTrump/status/745294375584956416</t>
  </si>
  <si>
    <t>Hillary says this election is about judgment. She's right. Her judgement has killed thousands, unleashed ISIS and wrecked the economy.</t>
  </si>
  <si>
    <t>https://twitter.com/realDonaldTrump/status/745294739092684800</t>
  </si>
  <si>
    <t>Hillary Clinton surged the trade deficit with China 40% as Secretary of State, costing Americans millions of jobs.</t>
  </si>
  <si>
    <t>https://twitter.com/realDonaldTrump/status/745295914076672001</t>
  </si>
  <si>
    <t>How can Hillary run the economy when she can't even send emails without putting entire nation at risk?</t>
  </si>
  <si>
    <t>https://twitter.com/realDonaldTrump/status/745296338758270976</t>
  </si>
  <si>
    <t>Hillary Clinton's open borders immigration policies will drive down wages for all Americans - and make everyone less safe.</t>
  </si>
  <si>
    <t>https://twitter.com/realDonaldTrump/status/745298514096308225</t>
  </si>
  <si>
    <t>Obama-Clinton inherited $10T in debt and turned it into nearly $20T. They have bankrupted‚Ä¶ https://www.instagram.com/p/BG7IYzumhZw/</t>
  </si>
  <si>
    <t>https://twitter.com/realDonaldTrump/status/745299161130635264</t>
  </si>
  <si>
    <t>I am "the king of debt."That has been great for me as a businessman, but is bad for the country. I made a fortune off of debt, will fix U.S.</t>
  </si>
  <si>
    <t>https://twitter.com/realDonaldTrump/status/745304333483393024</t>
  </si>
  <si>
    <t>Hillary took money and did favors for regimes that enslave women and murder gays.</t>
  </si>
  <si>
    <t>https://twitter.com/realDonaldTrump/status/745304731346702336</t>
  </si>
  <si>
    <t>If you want to know about Hillary Clinton's honesty &amp; judgment, ask the family of Ambassador Stevens.</t>
  </si>
  <si>
    <t>https://twitter.com/realDonaldTrump/status/745305119256875008</t>
  </si>
  <si>
    <t>Hillary defrauded America as Secy of State. She used it as a personal hedge fund to get herself rich! Corrupt, dangerous, dishonest.</t>
  </si>
  <si>
    <t>https://twitter.com/realDonaldTrump/status/745356618125152256</t>
  </si>
  <si>
    <t>I will be interviewed by @ LouDobbs tonight on @ FoxBusiness 7pm ET</t>
  </si>
  <si>
    <t>https://twitter.com/realDonaldTrump/status/745455382882033664</t>
  </si>
  <si>
    <t>Crooked Hillary refuses to say that she will be raising taxes beyond belief! She will be a disaster for jobs and the economy!</t>
  </si>
  <si>
    <t>https://twitter.com/realDonaldTrump/status/745463436188934145</t>
  </si>
  <si>
    <t>" @ chrisboydbrew: @ LouDobbs @ realDonaldTrump @ FoxBusiness.. Saw your interview.You are the best! Great questions, great answers" Lou is great</t>
  </si>
  <si>
    <t>https://twitter.com/realDonaldTrump/status/745693029089034240</t>
  </si>
  <si>
    <t>Hillary says things can't change. I say they have to change. It's a choice between Americanism and her corrupt globalism. # Imwithyou</t>
  </si>
  <si>
    <t>https://twitter.com/realDonaldTrump/status/745693121095303168</t>
  </si>
  <si>
    <t># Imwithyoupic.twitter.com/iY4K7Wcw3C</t>
  </si>
  <si>
    <t>https://twitter.com/realDonaldTrump/status/745733029289615361</t>
  </si>
  <si>
    <t># Imwithyou http://bit.ly/28QBVdh pic.twitter.com/5EZ7X1ZZKh</t>
  </si>
  <si>
    <t>https://twitter.com/realDonaldTrump/status/745804574699692032</t>
  </si>
  <si>
    <t>" @ justininglv: @ realDonaldTrump great speech today!! It's all about America and that's why you will become president!!!!" Thank you.</t>
  </si>
  <si>
    <t>https://twitter.com/realDonaldTrump/status/745805112732430337</t>
  </si>
  <si>
    <t>" @ 1lion: brilliant 3 word response to Hillary's 'I'm With You' slogan http://bit.ly/28PIJre @ realDonaldTrump https://twitter.com/seanhannity/status/745651421874393088 ‚Ä¶"</t>
  </si>
  <si>
    <t>https://twitter.com/realDonaldTrump/status/745821138773774341</t>
  </si>
  <si>
    <t>"@AllegrettiVicki: You have great children, future presidents...and we all see were raised right and out there for their father." Thank you.</t>
  </si>
  <si>
    <t>https://twitter.com/realDonaldTrump/status/745967990236143616</t>
  </si>
  <si>
    <t>Thank you to Donald Rumsfeld for the endorsement. Very much appreciated. Clinton's conduct has been "disqualifying."</t>
  </si>
  <si>
    <t>https://twitter.com/realDonaldTrump/status/745969049943875585</t>
  </si>
  <si>
    <t>"Hillary Clinton may be the most corrupt person ever to seek the presidency." -- Donald J. Trump</t>
  </si>
  <si>
    <t>https://twitter.com/realDonaldTrump/status/745969778267926532</t>
  </si>
  <si>
    <t>ISIS threatens us today because of the decisions Hillary Clinton has made along with President Obama." -- Donald J. Trump</t>
  </si>
  <si>
    <t>https://twitter.com/realDonaldTrump/status/746026900502487040</t>
  </si>
  <si>
    <t>Hillary Lies to Benghazi Families # CrookedHillary https://www.lyingcrookedhillary.com/lie/hillary-lies-to-benghazi-families/ ‚Ä¶</t>
  </si>
  <si>
    <t>https://twitter.com/realDonaldTrump/status/746042076211593216</t>
  </si>
  <si>
    <t>SC has kept us safe from exec amnesty--for now. But Hillary has pledged to expand it, taking jobs from Hispanic &amp; African-American workers.</t>
  </si>
  <si>
    <t>https://twitter.com/realDonaldTrump/status/746044729343741956</t>
  </si>
  <si>
    <t>Hillary Clinton‚Äôs open borders are tearing American families apart. I am going to make our country Safe Again for all Americans. # Imwithyou</t>
  </si>
  <si>
    <t>https://twitter.com/realDonaldTrump/status/746047705709961216</t>
  </si>
  <si>
    <t>Obama &amp; Clinton should stop meeting with special interests, &amp; start meeting with the victims of illegal immigration.</t>
  </si>
  <si>
    <t>https://twitter.com/realDonaldTrump/status/746052286640689157</t>
  </si>
  <si>
    <t>On immigration, I‚Äôm consulting with our immigration officers &amp; our wage-earners. Hillary Clinton is consulting with Wall Street.</t>
  </si>
  <si>
    <t>https://twitter.com/realDonaldTrump/status/746057926800977920</t>
  </si>
  <si>
    <t>Our inner cities have been left behind. We will never have the resources to support our people if we have an open border.</t>
  </si>
  <si>
    <t>https://twitter.com/realDonaldTrump/status/746063926597672960</t>
  </si>
  <si>
    <t>CNN, which is totally biased in favor of Clinton, should apologize. They knew they were wrong.http://www.breitbart.com/2016-presidential-race/2016/06/23/cnns-tom-foreman-caught-lying-in-trump-refugees-fact-check/ ‚Ä¶</t>
  </si>
  <si>
    <t>https://twitter.com/realDonaldTrump/status/746064216373731328</t>
  </si>
  <si>
    <t>Here is another CNN lie. The Clinton News Network is losing all credibility. I‚Äôm not watching it much anymore.http://www.breitbart.com/big-journalism/2016/06/23/cnns-clinton-cash-fact-check-ends-embarrassment-cristina-alesci-laurie-frankel/ ‚Ä¶</t>
  </si>
  <si>
    <t>https://twitter.com/realDonaldTrump/status/746072493950107650</t>
  </si>
  <si>
    <t>Read my full statement here on the Supreme Court's executive amnesty decision # imwithyou https://www.donaldjtrump.com/press-releases/donald-j.-trump-statement-on-executive-amnesty-ruling ‚Ä¶</t>
  </si>
  <si>
    <t>https://twitter.com/realDonaldTrump/status/746094507201077248</t>
  </si>
  <si>
    <t>Meet the amazing mother whose letter I read during my speech. She lost her son to policies supported by Clinton.http://www.breitbart.com/2016-presidential-race/2016/06/22/momsaysclintonscampaignspewshate/ ‚Ä¶</t>
  </si>
  <si>
    <t>https://twitter.com/realDonaldTrump/status/746144027616120833</t>
  </si>
  <si>
    <t>Leaving now for a one night trip to Scotland in order to be at the Grand Opening of my great Turnberry Resort. Will be back on Sat. night!</t>
  </si>
  <si>
    <t>https://twitter.com/realDonaldTrump/status/746145338608713728</t>
  </si>
  <si>
    <t>Congratulations to my son, Eric, on the fantastic job he has done in rebuilding Turnberry, and its great Ailsa Course. Always support kids!</t>
  </si>
  <si>
    <t>https://twitter.com/realDonaldTrump/status/746272130992644096</t>
  </si>
  <si>
    <t>Just arrived in Scotland. Place is going wild over the vote. They took their country back, just like we will take America back. No games!</t>
  </si>
  <si>
    <t>https://twitter.com/realDonaldTrump/status/746273866322829312</t>
  </si>
  <si>
    <t>Statement Regarding British Referendum on E.U. Membership https://www.facebook.com/DonaldTrump/posts/10157213077740725 ‚Ä¶</t>
  </si>
  <si>
    <t>https://twitter.com/realDonaldTrump/status/746273889160957952</t>
  </si>
  <si>
    <t>Getting ready to open the magnificent Turnberry in Scotland. What a great day, especially when added to the brave &amp; brilliant vote.</t>
  </si>
  <si>
    <t>https://twitter.com/realDonaldTrump/status/746289394231828480</t>
  </si>
  <si>
    <t>Self-determination is the sacred right of all free people's, and the people of the UK have exercised that right for all the world to see.</t>
  </si>
  <si>
    <t>https://twitter.com/realDonaldTrump/status/746289768707698688</t>
  </si>
  <si>
    <t>America is proud to stand shoulder-to-shoulder w/a free &amp; ind UK. We stand together as friends, as allies, &amp; as a people w/a shared history.</t>
  </si>
  <si>
    <t>https://twitter.com/realDonaldTrump/status/746414797416243200</t>
  </si>
  <si>
    <t>New Government data by the Center for Immigration Studies shows more than 3M new legal &amp; illegal immigrants settled..https://www.facebook.com/DonaldTrump/posts/10157214830260725 ‚Ä¶</t>
  </si>
  <si>
    <t>https://twitter.com/realDonaldTrump/status/746415333741756418</t>
  </si>
  <si>
    <t>I want all Americans to succeed together. President Obama's illegal executive amnesty undermines job prospects for...https://www.facebook.com/DonaldTrump/posts/10157210293405725 ‚Ä¶</t>
  </si>
  <si>
    <t>https://twitter.com/realDonaldTrump/status/746453765935366144</t>
  </si>
  <si>
    <t>Crooked Hillary called it totally wrong on BREXIT - she went with Obama - and now she is saying we need her to lead. She would be a disaster</t>
  </si>
  <si>
    <t>https://twitter.com/realDonaldTrump/status/746456564337344512</t>
  </si>
  <si>
    <t>The opening of Trump Turnberry in Scotland was a big success. Good timing, I was here for BREXIT. Very exciting news conference today!</t>
  </si>
  <si>
    <t>https://twitter.com/realDonaldTrump/status/746458701565988864</t>
  </si>
  <si>
    <t>Many people are equating BREXIT, and what is going on in Great Britain, with what is happening in the U.S. People want their country back!</t>
  </si>
  <si>
    <t>https://twitter.com/realDonaldTrump/status/746465982026289152</t>
  </si>
  <si>
    <t>" @ DarrenWaggener: @ realDonaldTrump What has happened in the UK in the last 12 hours is exactly what will happen in November..vote TRUMP 2016</t>
  </si>
  <si>
    <t>https://twitter.com/realDonaldTrump/status/746470769862017024</t>
  </si>
  <si>
    <t>" @ Jolena3: @ realDonaldTrump And we will get it back once we have President Trump! Can't wait!"</t>
  </si>
  <si>
    <t>https://twitter.com/realDonaldTrump/status/746560976921706500</t>
  </si>
  <si>
    <t>Thoughts and prayers are with everyone in West Virginia- dealing with the devastating floods. # ImWithYou</t>
  </si>
  <si>
    <t>https://twitter.com/realDonaldTrump/status/746674420605980672</t>
  </si>
  <si>
    <t>So funny, Crooked Hillary called BREXIT so incorrectly, and now she says that she is the one to deal with the U.K. All talk, no action!</t>
  </si>
  <si>
    <t>https://twitter.com/realDonaldTrump/status/746718385828859904</t>
  </si>
  <si>
    <t>Arriving @ TrumpScotland with @ DonaldJTrumpJr &amp; @ EricTrump. Back to New York tonight. Video: https://www.facebook.com/DonaldTrump/videos/10157219372685725/ ‚Ä¶</t>
  </si>
  <si>
    <t>https://twitter.com/realDonaldTrump/status/746721493061632000</t>
  </si>
  <si>
    <t>On the 13th tee box @ TrumpScotland with my grand daughter, Kai! @ DonaldJTrumpJr https://instagram.com/p/BHFO7q0Dg6m/</t>
  </si>
  <si>
    <t>https://twitter.com/realDonaldTrump/status/746734772928528384</t>
  </si>
  <si>
    <t>Thank you to everyone who came out &amp; joined us @ TrumpTurnberry yesterday! @ EricTrump @ IvankaTrump @ DonaldJTrumpJrpic.twitter.com/hQ1JTMrUtG</t>
  </si>
  <si>
    <t>https://twitter.com/realDonaldTrump/status/746895065591783424</t>
  </si>
  <si>
    <t>We must suspend immigration from regions linked with terrorism until a proven vetting method is in place.</t>
  </si>
  <si>
    <t>https://twitter.com/realDonaldTrump/status/746895252884164608</t>
  </si>
  <si>
    <t>We only want to admit those who love our people and support our values. # AmericaFirst</t>
  </si>
  <si>
    <t>https://twitter.com/realDonaldTrump/status/746895602798178304</t>
  </si>
  <si>
    <t>I have never liked the media term 'mass deportation' -- but we must enforce the laws of the land!</t>
  </si>
  <si>
    <t>https://twitter.com/realDonaldTrump/status/746895785338544128</t>
  </si>
  <si>
    <t>Obama has blocked ICE officers and BP from doing their jobs. That ends when I am President!</t>
  </si>
  <si>
    <t>https://twitter.com/realDonaldTrump/status/746908869134262272</t>
  </si>
  <si>
    <t>Just landed in New York - a one night stay in Scotland. Turnberry came out magnificently. My son, Eric, did a great job - under budget!</t>
  </si>
  <si>
    <t>https://twitter.com/realDonaldTrump/status/747027629652443136</t>
  </si>
  <si>
    <t>George Will, one of the most overrated political pundits (who lost his way long ago), has left the Republican Party.He's made many bad calls</t>
  </si>
  <si>
    <t>https://twitter.com/realDonaldTrump/status/747029963702996992</t>
  </si>
  <si>
    <t>Crooked Hillary Clinton, who called BREXIT 100% wrong (along with Obama), is now spending Wall Street money on an ad on my correct call.</t>
  </si>
  <si>
    <t>https://twitter.com/realDonaldTrump/status/747030708678430720</t>
  </si>
  <si>
    <t>Clinton is trying to wash away her bad judgement call on BREXIT with big dollar ads. Disgraceful!</t>
  </si>
  <si>
    <t>https://twitter.com/realDonaldTrump/status/747098691492786176</t>
  </si>
  <si>
    <t>Crooked Hillary just took a major ad of me playing golf at Turnberry. Shows me hitting shot, but I never did = lie! Was there to support son</t>
  </si>
  <si>
    <t>https://twitter.com/realDonaldTrump/status/747102432862273536</t>
  </si>
  <si>
    <t>The @ ABC poll sample is heavy on Democrats. Very dishonest - why would they do that? Other polls good!</t>
  </si>
  <si>
    <t>https://twitter.com/realDonaldTrump/status/747105049352888320</t>
  </si>
  <si>
    <t>Top 50 Facts About Crooked Hillary Clinton From Trump 'Stakes Of The Election' Address: https://assets.donaldjtrump.com/ClintonFacts.pdf ‚Ä¶</t>
  </si>
  <si>
    <t>https://twitter.com/realDonaldTrump/status/747178078682644480</t>
  </si>
  <si>
    <t>People in our country want borders, and without them the old line pols like Crooked Hillary will not win. It is time for CHANGE -- and JOBS!</t>
  </si>
  <si>
    <t>https://twitter.com/realDonaldTrump/status/747190075344162817</t>
  </si>
  <si>
    <t>Hillary Clinton is not a change agent, just the same old status quo! She is spending a fortune, I am spending very little. Close in polls!</t>
  </si>
  <si>
    <t>https://twitter.com/realDonaldTrump/status/747191624535511040</t>
  </si>
  <si>
    <t>Crooked Hillary Clinton got Brexit wrong. I said LEAVE will win. She has no sense of markets and such bad judgement. Only a question of time</t>
  </si>
  <si>
    <t>https://twitter.com/realDonaldTrump/status/747194865633595392</t>
  </si>
  <si>
    <t>Crooked Hillary Attacks Foreign Government Donations - While Ignoring Her Own: https://www.facebook.com/DonaldTrump/posts/10157225458500725:0 ‚Ä¶</t>
  </si>
  <si>
    <t>https://twitter.com/realDonaldTrump/status/747206160806219776</t>
  </si>
  <si>
    <t>The "dirty" poll done by @ ABC @ washingtonpost is a disgrace. Even they admit that many more Democrats were polled. Other polls were good.</t>
  </si>
  <si>
    <t>https://twitter.com/realDonaldTrump/status/747208970201333760</t>
  </si>
  <si>
    <t>" @ JimVitari: @ ABC @ washingtonpost we know they're fake just like poles during primary. I'm sure u will crush # CrookedHillary in general"</t>
  </si>
  <si>
    <t>https://twitter.com/realDonaldTrump/status/747227503329173505</t>
  </si>
  <si>
    <t>"@brazosboys: Hillary read "sigh" off the Teleprompter, She's so fake she has to be told how to feel: https://youtu.be/iYUQtxXZPsk @ FoxNews</t>
  </si>
  <si>
    <t>@brazosboys @</t>
  </si>
  <si>
    <t>https://twitter.com/realDonaldTrump/status/747240949370261504</t>
  </si>
  <si>
    <t>" @ w4djt: "Under a Trump presidency, America will make brilliant new trade deals!" ‚ÄîDonald Trump # dtmag https://twitter.com/w4djt/status/747237431129346048/photo/1pic.twitter.com/NpYI9i4iSG "</t>
  </si>
  <si>
    <t>https://twitter.com/realDonaldTrump/status/747241330552737793</t>
  </si>
  <si>
    <t>" @ LindaSuhler: Trump voters don't scare or back down. Our numbers are growing &amp; we're taking our country BACK. # Trump2016 # MAGA</t>
  </si>
  <si>
    <t>https://twitter.com/realDonaldTrump/status/747415955400196096</t>
  </si>
  <si>
    <t>Crooked Hillary is wheeling out one of the least productive senators in the U.S. Senate, goofy Elizabeth Warren, who lied on heritage.</t>
  </si>
  <si>
    <t>https://twitter.com/realDonaldTrump/status/747418754255052802</t>
  </si>
  <si>
    <t>The media is unrelenting. They will only go with and report a story in a negative light. I called Brexit (Hillary was wrong), watch November</t>
  </si>
  <si>
    <t>https://twitter.com/realDonaldTrump/status/747424042181791744</t>
  </si>
  <si>
    <t>. @ CNN is all negative when it comes to me. I don't watch it anymore.</t>
  </si>
  <si>
    <t>https://twitter.com/realDonaldTrump/status/747872257872125952</t>
  </si>
  <si>
    <t>" @ GovBrewer: I'll be a guest today on Making Money with @ cvpayne on @Fox Business 6 PM ET / 3 PM PT Discussing @ realDonaldTrump. Tune in!"</t>
  </si>
  <si>
    <t>@ @ @Fox @</t>
  </si>
  <si>
    <t>https://twitter.com/realDonaldTrump/status/747873024515407872</t>
  </si>
  <si>
    <t>" @ vegas_sports: Good for @ realDonaldTrump he's smart on business. Maybe If corporations weren't overtaxed they would stay. Voting for # Trump</t>
  </si>
  <si>
    <t>https://twitter.com/realDonaldTrump/status/747873311531614208</t>
  </si>
  <si>
    <t>" @ Patricia_Graf: @ GovBrewer @ cvpayne let's get Trump supporters out in massive numbers and make America Great Again - create jobs"</t>
  </si>
  <si>
    <t>https://twitter.com/realDonaldTrump/status/747873381077356545</t>
  </si>
  <si>
    <t>" @ arnold_ziffel: @ AnnCoulter also can't help but notice the stock market's reaction as @ realDonaldTrump was speaking. # UPUPUP"</t>
  </si>
  <si>
    <t>https://twitter.com/realDonaldTrump/status/747873880103059457</t>
  </si>
  <si>
    <t>" @ bluedogdemky: @ CWAUnion @ iowa_trump @ RichardTrumka @ AFLCIO This is why I would think the unions would support @ realDonaldTrump for # POTUS"</t>
  </si>
  <si>
    <t>https://twitter.com/realDonaldTrump/status/747874261583470592</t>
  </si>
  <si>
    <t>" @ kridan1: Canceled cable - sick of their bad coverage of you and the fawning over Clinton ... Listened to your great speech on YouTube"</t>
  </si>
  <si>
    <t>https://twitter.com/realDonaldTrump/status/747874856130183168</t>
  </si>
  <si>
    <t>Check it out - 2nd video on Lying Crooked Hillary is now online! Watch it here: https://www.lyingcrookedhillary.com/lie/clinton-lies-about-classified-material-on-her-secret-server ‚Ä¶ # CrookedHillary # Trump2016</t>
  </si>
  <si>
    <t>https://twitter.com/realDonaldTrump/status/747888354126069761</t>
  </si>
  <si>
    <t>Benghazi is just another Hillary Clinton failure. It just never seems to work the way it's supposed to with Clinton.</t>
  </si>
  <si>
    <t>https://twitter.com/realDonaldTrump/status/747888895581372416</t>
  </si>
  <si>
    <t>Hillary Clinton‚Äôs Presidency would be catastrophic for the future of our country. She is ill-fit with bad judgment.</t>
  </si>
  <si>
    <t>https://twitter.com/realDonaldTrump/status/747899586593890309</t>
  </si>
  <si>
    <t>Yet another terrorist attack, this time in Turkey. Will the world ever realize what is going on? So sad.</t>
  </si>
  <si>
    <t>https://twitter.com/realDonaldTrump/status/747900114363092992</t>
  </si>
  <si>
    <t>We must do everything possible to keep this horrible terrorism outside the United States.</t>
  </si>
  <si>
    <t>https://twitter.com/realDonaldTrump/status/747950659111006208</t>
  </si>
  <si>
    <t>" @ jtsbk: @ AllenWest thanks for sharing Eric we need @ realDonaldTrump now as this administration is incapable of keeping our country safe"</t>
  </si>
  <si>
    <t>https://twitter.com/realDonaldTrump/status/747986907162877952</t>
  </si>
  <si>
    <t>Iron Mike Tyson was not asked to speak at the Convention though I'm sure he would do a good job if he was. The media makes everything up!</t>
  </si>
  <si>
    <t>https://twitter.com/realDonaldTrump/status/748141420528140288</t>
  </si>
  <si>
    <t>The @ USCHAMBER must fight harder for the American worker. China, and many others, are taking advantage of U.S. with our terrible trade pacts</t>
  </si>
  <si>
    <t>https://twitter.com/realDonaldTrump/status/748142709932756992</t>
  </si>
  <si>
    <t>Why would the USChamber be upset by the fact that I want to negotiate better and stronger trade deals or that I want penalties for cheaters?</t>
  </si>
  <si>
    <t>https://twitter.com/realDonaldTrump/status/748163517455413248</t>
  </si>
  <si>
    <t>Just watched Senator John Barrasso on @ FoxNews - He was great! Thank you John.</t>
  </si>
  <si>
    <t>https://twitter.com/realDonaldTrump/status/748163921383723008</t>
  </si>
  <si>
    <t>New Q poll out- we are going to win the whole deal- and MAKE AMERICA GREAT AGAIN! # Trump2016pic.twitter.com/dL5ahNcwZb</t>
  </si>
  <si>
    <t>https://twitter.com/realDonaldTrump/status/748166232298381312</t>
  </si>
  <si>
    <t>Will be in Bangor, Maine today! Join me- 4pmE at the Cross Insurance Center! https://www.donaldjtrump.com/schedule/register/bangor-me/ ‚Ä¶pic.twitter.com/7LAPewxE05</t>
  </si>
  <si>
    <t>https://twitter.com/realDonaldTrump/status/748219891577131010</t>
  </si>
  <si>
    <t>ISIS exploded on Hillary Clinton's watch- she's done nothing about it and never will. Not capable!</t>
  </si>
  <si>
    <t>https://twitter.com/realDonaldTrump/status/748289375801323520</t>
  </si>
  <si>
    <t>I will be on @ oreillyfactor at 8:00 P.M. Enjoy!</t>
  </si>
  <si>
    <t>https://twitter.com/realDonaldTrump/status/748331931616579585</t>
  </si>
  <si>
    <t>" @ Gengm7: @ jakeda @ realDonaldTrump As of April this year, Hillary had spent $264,000,000 on her campaign Mr.Trump $55,000,000. self funding"</t>
  </si>
  <si>
    <t>https://twitter.com/realDonaldTrump/status/748343042994733056</t>
  </si>
  <si>
    <t>Tremendous day in Massachusetts and Maine. Thank you to everyone for making it so special!</t>
  </si>
  <si>
    <t>https://twitter.com/realDonaldTrump/status/748345210372038656</t>
  </si>
  <si>
    <t>For reasons only they can explain, the @ USChamber wants to continue our bad trade deals rather than renegotiating and making them better.</t>
  </si>
  <si>
    <t>https://twitter.com/realDonaldTrump/status/748528593634992128</t>
  </si>
  <si>
    <t>The story with Hillary will never change.https://www.washingtonpost.com/news/the-fix/wp/2016/06/28/hillary-clintons-email-story-continues-to-get-harder-and-harder-to-believe/ ‚Ä¶</t>
  </si>
  <si>
    <t>https://twitter.com/realDonaldTrump/status/748569874042064900</t>
  </si>
  <si>
    <t>New book by @ ericbolling is absolutely terrific and a must read! # WakeUpAmerica</t>
  </si>
  <si>
    <t>https://twitter.com/realDonaldTrump/status/748590222988947457</t>
  </si>
  <si>
    <t>Why would college graduates want Crooked Hillary as their President? She will destroy them!http://www.breitbart.com/2016-presidential-race/2016/06/28/graduates-staple-green-cards-hillary-clinton/ ‚Ä¶</t>
  </si>
  <si>
    <t>https://twitter.com/realDonaldTrump/status/748599094252273664</t>
  </si>
  <si>
    <t>One of the reasons Hillary hid her emails was so the public wouldn't see how she got rich- selling out America. http://hosted.ap.org/dynamic/stories/U/US_CLINTON_EMAILS?SITE=AP&amp;SECTION=HOME&amp;TEMPLATE=DEFAULT&amp;CTIME=2016-06-29-17-38-07 ‚Ä¶</t>
  </si>
  <si>
    <t>https://twitter.com/realDonaldTrump/status/748599438034206720</t>
  </si>
  <si>
    <t>The very dishonest @ NBCNews refuses to accept the fact that I have forgiven my $50 million loan to my campaign. Done deal!</t>
  </si>
  <si>
    <t>https://twitter.com/realDonaldTrump/status/748599572230975492</t>
  </si>
  <si>
    <t>I have self funded my winning primary campaign with an approx. $50 million loan. I have totally terminated the loan!</t>
  </si>
  <si>
    <t>https://twitter.com/realDonaldTrump/status/748599711792234496</t>
  </si>
  <si>
    <t>The reason I put up approximately $50 million for my successful primary campaign is very simple, I want to MAKE AMERICA GREAT AGAIN!</t>
  </si>
  <si>
    <t>https://twitter.com/realDonaldTrump/status/748647669707350016</t>
  </si>
  <si>
    <t>I will be interviewed by @ SeanHannity tonight at 10pm on FOX! Enjoy!</t>
  </si>
  <si>
    <t>https://twitter.com/realDonaldTrump/status/748712661764804608</t>
  </si>
  <si>
    <t># ThrowbackThursday # Trump2016https://amp.twimg.com/v/85615957-7a37-4b85-b74b-bef9cef779f1 ‚Ä¶</t>
  </si>
  <si>
    <t>https://twitter.com/realDonaldTrump/status/748851569190318080</t>
  </si>
  <si>
    <t>As Bernie Sanders said, Hillary Clinton has bad judgement. Bill's meeting was probably initiated and demanded by Hillary!</t>
  </si>
  <si>
    <t>https://twitter.com/realDonaldTrump/status/748851673313873920</t>
  </si>
  <si>
    <t>Bill Clinton's meeting was a total secret. Nobody was to know about it but he was caught by a local reporter.</t>
  </si>
  <si>
    <t>https://twitter.com/realDonaldTrump/status/748851849185243136</t>
  </si>
  <si>
    <t>Take a look at what happened w/ Bill Clinton. The system is totally rigged. Does anybody really believe that meeting was just a coincidence?</t>
  </si>
  <si>
    <t>https://twitter.com/realDonaldTrump/status/748869825208913921</t>
  </si>
  <si>
    <t>. @ TraceAdkins great job on FOX this morning. Keep up the good work!</t>
  </si>
  <si>
    <t>https://twitter.com/realDonaldTrump/status/748871858553024512</t>
  </si>
  <si>
    <t>Horrible killing of a 13 year old American girl at her home in Israel by a Palestinian terrorist. We must get tough. http://bit.ly/299PfhoStatement ‚Ä¶</t>
  </si>
  <si>
    <t>https://twitter.com/realDonaldTrump/status/748906952713875456</t>
  </si>
  <si>
    <t>Yet another terrorist attack today in Israel -- a father, shot at by a Palestinian terrorist, was killed while: http://bit.ly/29xZpgbIsrael</t>
  </si>
  <si>
    <t>https://twitter.com/realDonaldTrump/status/748920081942327296</t>
  </si>
  <si>
    <t>These crimes won't be happening if I'm elected POTUS. Killer should have never been here. # AmericaFirsthttp://www.thegatewaypundit.com/2016/07/oregon-killer-shot-dead-3-people-deported-6-times/#st_refDomain=t.co&amp;st_refQuery=/h7m3WSKGlO ‚Ä¶</t>
  </si>
  <si>
    <t># #st_refDomain</t>
  </si>
  <si>
    <t>https://twitter.com/realDonaldTrump/status/748926103931150336</t>
  </si>
  <si>
    <t>Thank you for your support! We will MAKE AMERICA SAFE AND GREAT AGAIN! # ImWithYou # AmericaFirstpic.twitter.com/ravfFT5UBE</t>
  </si>
  <si>
    <t>https://twitter.com/realDonaldTrump/status/748966167549603840</t>
  </si>
  <si>
    <t>Thank you for inviting me to the Western Conservative Summit in Colorado! # ImWithYou # WCS16 https://www.facebook.com/DonaldTrump/posts/10157246984980725:0 ‚Ä¶pic.twitter.com/QDQhRRuBbG</t>
  </si>
  <si>
    <t>https://twitter.com/realDonaldTrump/status/749049896431415296</t>
  </si>
  <si>
    <t>Just returned from Colorado. Amazing crowd!</t>
  </si>
  <si>
    <t>https://twitter.com/realDonaldTrump/status/749052325130534912</t>
  </si>
  <si>
    <t>When you can't say it - or see it -- you can't fix it. We will MAKE AMERICA SAFE AGAIN! # ImWithYou # AmericaFirst https://www.facebook.com/DonaldTrump/posts/10157247675605725:0 ‚Ä¶</t>
  </si>
  <si>
    <t>https://twitter.com/realDonaldTrump/status/749208070505586688</t>
  </si>
  <si>
    <t>Just read in the failing @ nytimes that I was not aware "the event had to be held in Cleveland" - a total lie. These people are sick!</t>
  </si>
  <si>
    <t>https://twitter.com/realDonaldTrump/status/749209816732672000</t>
  </si>
  <si>
    <t>The speakers slots at the Republican Convention are totally filled, with a long waiting list of those that want to speak - Wednesday release</t>
  </si>
  <si>
    <t>https://twitter.com/realDonaldTrump/status/749237508916056064</t>
  </si>
  <si>
    <t># AmericaFirst # ImWithYoupic.twitter.com/iEcnnlJ728</t>
  </si>
  <si>
    <t>https://twitter.com/realDonaldTrump/status/749240145442922496</t>
  </si>
  <si>
    <t>The # 2A to our Constitution is clear. The right of the people to keep &amp; bear Arms shall not be infringed upon.pic.twitter.com/sqe12D0MBJ</t>
  </si>
  <si>
    <t>https://twitter.com/realDonaldTrump/status/749261175968436224</t>
  </si>
  <si>
    <t>Crooked Hillary -- Makes History! # ImWithYou # AmericaFirstpic.twitter.com/PKQhYhMmIX</t>
  </si>
  <si>
    <t>https://twitter.com/realDonaldTrump/status/749261242137710592</t>
  </si>
  <si>
    <t>If I become the next POTUS- they will not be ignoring! # AmericaFirsthttp://m.washingtontimes.com/news/2016/jul/1/nearly-1-million-immigrants-ignoring-deportation/ ‚Ä¶</t>
  </si>
  <si>
    <t>https://twitter.com/realDonaldTrump/status/749262206672445441</t>
  </si>
  <si>
    <t>Thank you! # AmericaFirstpic.twitter.com/MYG45LxGmH</t>
  </si>
  <si>
    <t>https://twitter.com/realDonaldTrump/status/749264383990194176</t>
  </si>
  <si>
    <t>Thank you for your support! # AmericaFirst # LeadRight2016https://twitter.com/richrdhernandez/status/746791839861252096 ‚Ä¶</t>
  </si>
  <si>
    <t>https://twitter.com/realDonaldTrump/status/749264697233383424</t>
  </si>
  <si>
    <t>Thank you @ greta. # ImWithYoupic.twitter.com/SLdqNhD4Tm</t>
  </si>
  <si>
    <t>https://twitter.com/realDonaldTrump/status/749341789102960640</t>
  </si>
  <si>
    <t>It is impossible for the FBI not to recommend criminal charges against Hillary Clinton. What she did was wrong! What Bill did was stupid!</t>
  </si>
  <si>
    <t>https://twitter.com/realDonaldTrump/status/749350193095667713</t>
  </si>
  <si>
    <t>It was just announced-by sources-that no charges will be brought against Crooked Hillary Clinton. Like I said, the system is totally rigged!</t>
  </si>
  <si>
    <t>https://twitter.com/realDonaldTrump/status/749659173353299968</t>
  </si>
  <si>
    <t>Just watched @ meetthepress and how totally biased against me Chuck Todd, and the entire show, is against me.The good news-the people get it!</t>
  </si>
  <si>
    <t>https://twitter.com/realDonaldTrump/status/749698321074180096</t>
  </si>
  <si>
    <t>Only a fool would believe that the meeting between Bill Clinton and the U.S.A.G. was not arranged or that Crooked Hillary did not know.</t>
  </si>
  <si>
    <t>https://twitter.com/realDonaldTrump/status/749699315367612416</t>
  </si>
  <si>
    <t>Crooked Hillary Clinton knew that her husband wanted to meet with the U.S.A.G. to work out a deal. The system is totally rigged &amp; corrupt!</t>
  </si>
  <si>
    <t>https://twitter.com/realDonaldTrump/status/749706242579247105</t>
  </si>
  <si>
    <t>On Saturday a great man, Elie Wiesel, passed away.The world is a better place because of him and his belief that good can triumph over evil!</t>
  </si>
  <si>
    <t>https://twitter.com/realDonaldTrump/status/749709462974435329</t>
  </si>
  <si>
    <t>"THE SYSTEM IS RIGGED!"</t>
  </si>
  <si>
    <t>https://twitter.com/realDonaldTrump/status/749718947973529600</t>
  </si>
  <si>
    <t>Does anybody really believe that Bill Clinton and the U.S.A.G. talked only about "grandkids" and golf for 37 minutes in plane on tarmac?</t>
  </si>
  <si>
    <t>https://twitter.com/realDonaldTrump/status/749720224220475393</t>
  </si>
  <si>
    <t>The SECRET meeting between Bill Clinton and the U.S.A.G. in back of closed plane was heightened with FBI shouting "go away, no pictures."</t>
  </si>
  <si>
    <t>https://twitter.com/realDonaldTrump/status/749721116911034368</t>
  </si>
  <si>
    <t>I believe that Crooked Hillary sent Bill to have the meeting with the U.S.A.G. So Bill is not in trouble with H except that he got caught!</t>
  </si>
  <si>
    <t>https://twitter.com/realDonaldTrump/status/749929565661884417</t>
  </si>
  <si>
    <t>In Bangladesh, hostages were immediately killed by ISIS terrorists if they were unable to cite a verse from the Koran. 20 were killed!</t>
  </si>
  <si>
    <t>https://twitter.com/realDonaldTrump/status/749934450868387840</t>
  </si>
  <si>
    <t>The third mass attack (slaughter) in days by ISIS. 200 dead in Baghdad, worst in many years. We do not have leadership that can stop this!</t>
  </si>
  <si>
    <t>https://twitter.com/realDonaldTrump/status/749935837748596736</t>
  </si>
  <si>
    <t>Crooked Hillary will NEVER be able to handle the complexities and danger of ISIS - it will just go on forever. We need change!</t>
  </si>
  <si>
    <t>https://twitter.com/realDonaldTrump/status/749959090210832386</t>
  </si>
  <si>
    <t>Happy 4th of July! # Trump2016 # AmericaFirst https://www.facebook.com/DonaldTrump/videos/10157254332085725/ ‚Ä¶pic.twitter.com/YhHyQjwJW6</t>
  </si>
  <si>
    <t>https://twitter.com/realDonaldTrump/status/749961528422625281</t>
  </si>
  <si>
    <t>Dishonest media is trying their absolute best to depict a star in a tweet as the Star of David rather than a Sheriff's Star, or plain star!</t>
  </si>
  <si>
    <t>https://twitter.com/realDonaldTrump/status/749965127278034944</t>
  </si>
  <si>
    <t>Senator Tom Cotton was great on Meet the Press yesterday. Despite a totally one-sided interview by Chuck Todd, the end result was solid!</t>
  </si>
  <si>
    <t>https://twitter.com/realDonaldTrump/status/749968796618817538</t>
  </si>
  <si>
    <t>Spent time with Indiana Governor Mike Pence and family yesterday. Very impressed, great people!</t>
  </si>
  <si>
    <t>https://twitter.com/realDonaldTrump/status/749970824766091264</t>
  </si>
  <si>
    <t>I look forward to meeting @ joniernst today in New Jersey. She has done a great job as Senator of Iowa!</t>
  </si>
  <si>
    <t>https://twitter.com/realDonaldTrump/status/749972298086645760</t>
  </si>
  <si>
    <t>The only people who are not interested in being the V.P. pick are the people who have not been asked!</t>
  </si>
  <si>
    <t>https://twitter.com/realDonaldTrump/status/749987869452828672</t>
  </si>
  <si>
    <t>Crooked Hillary Clinton is "guilty as hell" but the system is totally rigged and corrupt! Where are the 33,000 missing e-mails?</t>
  </si>
  <si>
    <t>https://twitter.com/realDonaldTrump/status/749989709275885568</t>
  </si>
  <si>
    <t>With Hillary and Obama, the terrorist attacks will only get worse. Politically correct fools, won't even call it what it is - RADICAL ISLAM!</t>
  </si>
  <si>
    <t>https://twitter.com/realDonaldTrump/status/750094399456026624</t>
  </si>
  <si>
    <t>Why is President Obama allowed to use Air Force One on the campaign trail with Crooked Hillary? She is flying with him tomorrow. Who pays?</t>
  </si>
  <si>
    <t>https://twitter.com/realDonaldTrump/status/750101826821877760</t>
  </si>
  <si>
    <t>On @ FoxNews at 7:00 P.M. "Special: Meet the Trumps" Hope you enjoy!</t>
  </si>
  <si>
    <t>https://twitter.com/realDonaldTrump/status/750286846534582272</t>
  </si>
  <si>
    <t>Taxpayers are paying a fortune for the use of Air Force One on the campaign trail by President Obama and Crooked Hillary. A total disgrace!</t>
  </si>
  <si>
    <t>https://twitter.com/realDonaldTrump/status/750299631792291840</t>
  </si>
  <si>
    <t>It was great spending time with @ joniernst yesterday. She has done a fantastic job for the people of Iowa and U.S. Will see her again!</t>
  </si>
  <si>
    <t>https://twitter.com/realDonaldTrump/status/750352884106223616</t>
  </si>
  <si>
    <t>The system is rigged. General Petraeus got in trouble for far less. Very very unfair! As usual, bad judgment.</t>
  </si>
  <si>
    <t>https://twitter.com/realDonaldTrump/status/750353319084843008</t>
  </si>
  <si>
    <t>FBI director said Crooked Hillary compromised our national security. No charges. Wow! # RiggedSystem</t>
  </si>
  <si>
    <t>https://twitter.com/realDonaldTrump/status/750397898861445120</t>
  </si>
  <si>
    <t>Looking forward to meeting with @ SenBobCorker in a little while. We will be traveling to North Carolina together today.</t>
  </si>
  <si>
    <t>https://twitter.com/realDonaldTrump/status/750492628362334208</t>
  </si>
  <si>
    <t>My son, @ EricTrump will be interviewed by @ SeanHannity tonight at 10pm on @ FoxNews. Enjoy!</t>
  </si>
  <si>
    <t>https://twitter.com/realDonaldTrump/status/750514941753434113</t>
  </si>
  <si>
    <t>I will be interviewed by @ oreillyfactor tonight on @ FoxNews at 11pm. Enjoy!</t>
  </si>
  <si>
    <t>https://twitter.com/realDonaldTrump/status/750545570293506048</t>
  </si>
  <si>
    <t>Raised a lot of money for the Republican Party. There will be a big gasp when the figures are announced in the morning. Lots of support! Win</t>
  </si>
  <si>
    <t>https://twitter.com/realDonaldTrump/status/750547338817638401</t>
  </si>
  <si>
    <t>I don't think the voters will forget the rigged system that allowed Crooked Hillary to get away with "murder." Come November 8, she's out!</t>
  </si>
  <si>
    <t>https://twitter.com/realDonaldTrump/status/750548959240843265</t>
  </si>
  <si>
    <t>Crooked Hillary Clinton is unfit to serve as President of the U.S. Her temperament is weak and her opponents are strong. BAD JUDGEMENT!</t>
  </si>
  <si>
    <t>https://twitter.com/realDonaldTrump/status/750648675186147328</t>
  </si>
  <si>
    <t>Crooked Hillary Clinton and her team "were extremely careless in their handling of very sensitive, highly classified information." Not fit!</t>
  </si>
  <si>
    <t>https://twitter.com/realDonaldTrump/status/750650894040064000</t>
  </si>
  <si>
    <t>Crooked Hillary has once again been proven to be a person who is dishonest, incompetent and of very bad judgement.</t>
  </si>
  <si>
    <t>https://twitter.com/realDonaldTrump/status/750663349025767424</t>
  </si>
  <si>
    <t>The rigged system may have helped Hillary Clinton escape criminal charges, but...https://www.facebook.com/DonaldTrump/videos/10157263351880725/ ‚Ä¶pic.twitter.com/8CBSfNpl2l</t>
  </si>
  <si>
    <t>https://twitter.com/realDonaldTrump/status/750668480559607808</t>
  </si>
  <si>
    <t>Crooked Hillary Clinton lied to the FBI and to the people of our country. She is sooooo guilty. But watch, her time will come!</t>
  </si>
  <si>
    <t>https://twitter.com/realDonaldTrump/status/750677864379453440</t>
  </si>
  <si>
    <t>I made a lot of money in Atlantic City and left 7 years ago, great timing (as all know). Pols made big mistakes, now many bankruptcies.</t>
  </si>
  <si>
    <t>https://twitter.com/realDonaldTrump/status/750678866532990977</t>
  </si>
  <si>
    <t>Hillary Clinton should ask why the Democrat pols in Atlantic City made all the wrong moves - Convention Center, Airport - and destroyed City</t>
  </si>
  <si>
    <t>https://twitter.com/realDonaldTrump/status/750681915565477888</t>
  </si>
  <si>
    <t>Even the once great Caesars is bankrupt in A.C. Others to follow. Ask the Democrat City Council what happened to Atlantic City.</t>
  </si>
  <si>
    <t>https://twitter.com/realDonaldTrump/status/750691056551878656</t>
  </si>
  <si>
    <t>Sleepy eyes Chuck Todd, a man with so little touch for politics, is at it again.He could not have watched my standing ovation speech in N.C.</t>
  </si>
  <si>
    <t>https://twitter.com/realDonaldTrump/status/750692436687585280</t>
  </si>
  <si>
    <t>I have over seven million hits on social media re Crooked Hillary Clinton. Check it out Sleepy Eyes, @ MarkHalperin @ NBCPolitics</t>
  </si>
  <si>
    <t>https://twitter.com/realDonaldTrump/status/750714064574218245</t>
  </si>
  <si>
    <t>Convention speaker schedule to be released tomorrow. Let today be devoted to Crooked Hillary and the rigged system under which we live.</t>
  </si>
  <si>
    <t>https://twitter.com/realDonaldTrump/status/750811268219543552</t>
  </si>
  <si>
    <t>To all of my twitter followers, please contribute whatever you can to the campaign. We must beat Crooked Hillary.https://secure.donaldjtrump.com/donate?utm_campaign=djt_direct_pro_djt&amp;utm_medium=social&amp;utm_source=djt_twitter ‚Ä¶</t>
  </si>
  <si>
    <t>https://twitter.com/realDonaldTrump/status/750865499660091393</t>
  </si>
  <si>
    <t>Where is the outrage for this Disney book? Is this the 'Star of David' also? Dishonest media! # Frozenpic.twitter.com/4LJBpSm8xa</t>
  </si>
  <si>
    <t>https://twitter.com/realDonaldTrump/status/751016366925344768</t>
  </si>
  <si>
    <t>Great being in Cincinnati, Ohio last night- thank you! Off to Washington D.C. now. # Trump2016 # AmericaFirstpic.twitter.com/sryJgRyd56</t>
  </si>
  <si>
    <t>https://twitter.com/realDonaldTrump/status/751115433273688064</t>
  </si>
  <si>
    <t>Just leaving D.C. Had great meetings with Republicans in the House and Senate. Very interesting day! These are people who love our country!</t>
  </si>
  <si>
    <t>https://twitter.com/realDonaldTrump/status/751145002147966976</t>
  </si>
  <si>
    <t>Thank you Rep. Collins! # Trump2016https://twitter.com/emilymiller/status/751053093421232129 ‚Ä¶</t>
  </si>
  <si>
    <t>https://twitter.com/realDonaldTrump/status/751145333107879936</t>
  </si>
  <si>
    <t># MakeAmericaGreatAgainhttps://twitter.com/emilymiller/status/751061089522036736 ‚Ä¶</t>
  </si>
  <si>
    <t>https://twitter.com/realDonaldTrump/status/751146264956395521</t>
  </si>
  <si>
    <t>Thank you Speaker @ PRyan! # AmericaFirst # Trump2016https://twitter.com/pryan/status/751072547316330496 ‚Ä¶</t>
  </si>
  <si>
    <t>https://twitter.com/realDonaldTrump/status/751232353129955328</t>
  </si>
  <si>
    <t>After today, Crooked Hillary can officially be called Lyin' Crooked Hillary.</t>
  </si>
  <si>
    <t>https://twitter.com/realDonaldTrump/status/751370918027489280</t>
  </si>
  <si>
    <t>Prayers and condolences to all of the families who are so thoroughly devastated by the horrors we are all watching take place in our country</t>
  </si>
  <si>
    <t>https://twitter.com/realDonaldTrump/status/751405672877744128</t>
  </si>
  <si>
    <t>Last night's horrific execution-style shootings of 12 Dallas law enforcement officers...https://www.facebook.com/DonaldTrump/posts/10157277205810725 ‚Ä¶</t>
  </si>
  <si>
    <t>https://twitter.com/realDonaldTrump/status/751423658627829760</t>
  </si>
  <si>
    <t>Due to the horrific events taking place in our country, I have decided to postpone my speech on economic opportunity- today in Miami.</t>
  </si>
  <si>
    <t>https://twitter.com/realDonaldTrump/status/751529041988116485</t>
  </si>
  <si>
    <t>Isn't it sad that on a day of national tragedy Hillary Clinton is answering softball questions about her email lies on @ CNN?</t>
  </si>
  <si>
    <t>https://twitter.com/realDonaldTrump/status/751558217075945476</t>
  </si>
  <si>
    <t>MAKE AMERICA SAFE AGAIN! https://www.facebook.com/DonaldTrump/videos/10157280014500725/ ‚Ä¶pic.twitter.com/P0GleHEmJy</t>
  </si>
  <si>
    <t>https://twitter.com/realDonaldTrump/status/751797800690708480</t>
  </si>
  <si>
    <t>Way to go @ serenawilliams - you are a true champion. Proud of you!</t>
  </si>
  <si>
    <t>https://twitter.com/realDonaldTrump/status/751889266934964224</t>
  </si>
  <si>
    <t>New poll - thank you! # Trump2016 https://www.facebook.com/DonaldTrump/posts/10157283903165725:0 ‚Ä¶pic.twitter.com/WmqvcYG4r3</t>
  </si>
  <si>
    <t>https://twitter.com/realDonaldTrump/status/752110630031749120</t>
  </si>
  <si>
    <t>Look what is happening to our country under the WEAK leadership of Obama and people like Crooked Hillary Clinton. We are a divided nation!</t>
  </si>
  <si>
    <t>https://twitter.com/realDonaldTrump/status/752207752852832256</t>
  </si>
  <si>
    <t>President Obama thinks the nation is not as divided as people think. He is living in a world of the make believe!</t>
  </si>
  <si>
    <t>https://twitter.com/realDonaldTrump/status/752211419634933760</t>
  </si>
  <si>
    <t>The media is so dishonest. If I make a statement, they twist it and turn it to make it sound bad or foolish.They think the public is stupid!</t>
  </si>
  <si>
    <t>https://twitter.com/realDonaldTrump/status/752215352122208256</t>
  </si>
  <si>
    <t>I heard that the underachieving John King of @ CNN on Inside Politics was one hour of lies. Happily, few people are watching - dead network!</t>
  </si>
  <si>
    <t>https://twitter.com/realDonaldTrump/status/752471941416620033</t>
  </si>
  <si>
    <t>Join me in Westfield, Indiana- tomorrow night at 7:30pm! # Trump2016 Tickets: https://www.donaldjtrump.com/schedule/register/westfield-in/ ‚Ä¶pic.twitter.com/Rq6YRHlpib</t>
  </si>
  <si>
    <t>https://twitter.com/realDonaldTrump/status/752591157641744384</t>
  </si>
  <si>
    <t>Thoughts and prayers with the victims, and their families- along with everyone at the Berrien County Courthouse in St. Joseph, Michigan.</t>
  </si>
  <si>
    <t>https://twitter.com/realDonaldTrump/status/752618593196597248</t>
  </si>
  <si>
    <t>Great poll- Florida! Thank you!pic.twitter.com/4FuPpL5WOM</t>
  </si>
  <si>
    <t>https://twitter.com/realDonaldTrump/status/752628125389955073</t>
  </si>
  <si>
    <t>Speech on Veterans' Reform: http://bit.ly/29tVzgxVeteransReform ‚Ä¶</t>
  </si>
  <si>
    <t>https://twitter.com/realDonaldTrump/status/752667913820209152</t>
  </si>
  <si>
    <t>Senior United States District Judge Robert E. Payne today ruled in favor of Trump campaign delegates who had argued..https://www.facebook.com/DonaldTrump/posts/10157294436575725 ‚Ä¶</t>
  </si>
  <si>
    <t>https://twitter.com/realDonaldTrump/status/752686998826131456</t>
  </si>
  <si>
    <t># MakeAmericaGreatAgain # ImWithYou https://www.donaldjtrump.com/press-releases/donald-j.-trump-america-first-means-veterans-first ‚Ä¶pic.twitter.com/roVn7pAVfy</t>
  </si>
  <si>
    <t>https://twitter.com/realDonaldTrump/status/752834632907943936</t>
  </si>
  <si>
    <t>Crime is out of control, and rapidly getting worse. Look what is going on in Chicago and our inner cities. Not good!</t>
  </si>
  <si>
    <t>https://twitter.com/realDonaldTrump/status/752848856317059073</t>
  </si>
  <si>
    <t>For too many years, our inner cities have been left behind. I am going to deliver jobs, safety and protection for those in need.</t>
  </si>
  <si>
    <t>https://twitter.com/realDonaldTrump/status/752849315094298624</t>
  </si>
  <si>
    <t>This election is a choice between law, order &amp; safety - or chaos, crime &amp; violence. I will make America safe again for everyone. # ImWithYou</t>
  </si>
  <si>
    <t>https://twitter.com/realDonaldTrump/status/752859250628648962</t>
  </si>
  <si>
    <t>Bernie Sanders, who has lost most of his leverage, has totally sold out to Crooked Hillary Clinton. He will endorse her today - fans angry!</t>
  </si>
  <si>
    <t>https://twitter.com/realDonaldTrump/status/752860045084241920</t>
  </si>
  <si>
    <t>I am somewhat surprised that Bernie Sanders was not true to himself and his supporters. They are not happy that he is selling out!</t>
  </si>
  <si>
    <t>https://twitter.com/realDonaldTrump/status/752906803810279424</t>
  </si>
  <si>
    <t># CrookedHillary is not qualified!https://amp.twimg.com/v/d7bf0fb1-2370-42df-ab63-2da48f53daef ‚Ä¶</t>
  </si>
  <si>
    <t>https://twitter.com/realDonaldTrump/status/752910855939952640</t>
  </si>
  <si>
    <t>Bernie Sanders endorsing Crooked Hillary Clinton is like Occupy Wall Street endorsing Goldman Sachs.</t>
  </si>
  <si>
    <t>https://twitter.com/realDonaldTrump/status/752911332756840448</t>
  </si>
  <si>
    <t>Bernie sanders has abandoned his supporters by endorsing pro-war pro-TPP pro-Wall Street Crooked Hillary Clinton.</t>
  </si>
  <si>
    <t>https://twitter.com/realDonaldTrump/status/752911479251296258</t>
  </si>
  <si>
    <t>To all the Bernie voters who want to stop bad trade deals &amp; global special interests, we welcome you with open arms. People first.</t>
  </si>
  <si>
    <t>https://twitter.com/realDonaldTrump/status/752973319675273218</t>
  </si>
  <si>
    <t>The American people agree. No free pass for # CrookedHillary!pic.twitter.com/lTjLVKkzh1</t>
  </si>
  <si>
    <t>https://twitter.com/realDonaldTrump/status/752985826993332224</t>
  </si>
  <si>
    <t>I will be interviewed by @ oreillyfactor tonight on @ FoxNews at 8pm. Enjoy!</t>
  </si>
  <si>
    <t>https://twitter.com/realDonaldTrump/status/752990888171831296</t>
  </si>
  <si>
    <t>Thank you Iowa- see you soon! # Trump2016 # ImWithYou https://www.facebook.com/DonaldTrump/posts/10157298677315725:0 ‚Ä¶pic.twitter.com/PE1jdqZysc</t>
  </si>
  <si>
    <t>https://twitter.com/realDonaldTrump/status/753063644578144260</t>
  </si>
  <si>
    <t>THANK YOU INDIANA! # Trump2016pic.twitter.com/Jmkah9wGaA</t>
  </si>
  <si>
    <t>https://twitter.com/realDonaldTrump/status/753090242203283457</t>
  </si>
  <si>
    <t>Justice Ginsburg of the U.S. Supreme Court has embarrassed all by making very dumb political statements about me. Her mind is shot - resign!</t>
  </si>
  <si>
    <t>https://twitter.com/realDonaldTrump/status/753205648154767360</t>
  </si>
  <si>
    <t>Thank you! # ImWithYoupic.twitter.com/6XkUQ0W4QS</t>
  </si>
  <si>
    <t>https://twitter.com/realDonaldTrump/status/753209883202351104</t>
  </si>
  <si>
    <t>Thank you Florida, Ohio, and Pennsylvania! # CrookedHillary is not qualified. # ImWithYoupic.twitter.com/M1yzgyeEdY</t>
  </si>
  <si>
    <t>https://twitter.com/realDonaldTrump/status/753338900647665664</t>
  </si>
  <si>
    <t># CrookedHillary is outspending me by a combined 31 to 1 in Florida, Ohio, &amp; Pennsylvania. I haven't started yet!pic.twitter.com/BcoPrwqFMe</t>
  </si>
  <si>
    <t>https://twitter.com/realDonaldTrump/status/753347448743964672</t>
  </si>
  <si>
    <t>New GOP platform now includes language that supports the border wall. We will build the wall and MAKE AMERICA SAFE AGAIN!</t>
  </si>
  <si>
    <t>https://twitter.com/realDonaldTrump/status/753349629870084096</t>
  </si>
  <si>
    <t>The Republican platform is most pro-Israel of all time!</t>
  </si>
  <si>
    <t>https://twitter.com/realDonaldTrump/status/753349911983235072</t>
  </si>
  <si>
    <t>Is President Obama trying to destroy Israel with all his bad moves? Think about it and let me know!</t>
  </si>
  <si>
    <t>https://twitter.com/realDonaldTrump/status/753351063407767554</t>
  </si>
  <si>
    <t>Lyin' Crooked Hillary's email stories all have one thing in common.pic.twitter.com/teoVCYXKOR</t>
  </si>
  <si>
    <t>https://twitter.com/realDonaldTrump/status/753353259411054592</t>
  </si>
  <si>
    <t>Despite spending $500k a day on TV ads alone # CrookedHillary falls flat in nationwide @ QuinnipiacPoll. Having ZERO impact. Sad!!</t>
  </si>
  <si>
    <t>https://twitter.com/realDonaldTrump/status/753353898472017920</t>
  </si>
  <si>
    <t>Voters understand that Crooked Hillary's negative ads are not true- just like her email lies and her other fraudulent activity.</t>
  </si>
  <si>
    <t>https://twitter.com/realDonaldTrump/status/753354233311731712</t>
  </si>
  <si>
    <t>On my way to San Diego to raise money for the Republican Party. I am spending a lot myself and also helping others.</t>
  </si>
  <si>
    <t>https://twitter.com/realDonaldTrump/status/753354905897668608</t>
  </si>
  <si>
    <t>Is Supreme Court Justice Ruth Bader Ginsburg going to apologize to me for her misconduct? Big mistake by an incompetent judge!</t>
  </si>
  <si>
    <t>https://twitter.com/realDonaldTrump/status/753355262363181056</t>
  </si>
  <si>
    <t>Even the @ NYTimes and @ WashingtonPost Editorial Boards condemned Justice Ginsburg for her ethical and legal breach. What was she thinking?</t>
  </si>
  <si>
    <t>https://twitter.com/realDonaldTrump/status/753355507721646080</t>
  </si>
  <si>
    <t>If I win the Presidency, we will swamp Justice Ginsburg with real judges and real legal opinions!</t>
  </si>
  <si>
    <t>https://twitter.com/realDonaldTrump/status/753398572515725312</t>
  </si>
  <si>
    <t>I will be making the announcement of my Vice Presidential pick on Friday at 11am in Manhattan. Details to follow.</t>
  </si>
  <si>
    <t>https://twitter.com/realDonaldTrump/status/753580257895211008</t>
  </si>
  <si>
    <t>Great new poll- thank you America! # Trump2016 # ImWithYoupic.twitter.com/aVH9c5QRwc</t>
  </si>
  <si>
    <t>https://twitter.com/realDonaldTrump/status/753603401854881793</t>
  </si>
  <si>
    <t>Another new poll. Thank you for your support! Join the MOVEMENT today! # ImWithYou http://www.DonaldJTrump.com pic.twitter.com/miT4atHxQz</t>
  </si>
  <si>
    <t>https://twitter.com/realDonaldTrump/status/753641197588152320</t>
  </si>
  <si>
    <t>I employ many people in the State of Virginia - JOBS, JOBS, JOBS! Crooked Hillary will sell us out, just like her husband did with NAFTA.</t>
  </si>
  <si>
    <t>https://twitter.com/realDonaldTrump/status/753720863606775809</t>
  </si>
  <si>
    <t>Another horrific attack, this time in Nice, France. Many dead and injured. When will we learn? It is only getting worse.</t>
  </si>
  <si>
    <t>https://twitter.com/realDonaldTrump/status/753728269019549696</t>
  </si>
  <si>
    <t>In light of the horrible attack in Nice, France, I have postponed tomorrow's news conference concerning my Vice Presidential announcement.</t>
  </si>
  <si>
    <t>https://twitter.com/realDonaldTrump/status/753750790590828544</t>
  </si>
  <si>
    <t>My prayers and condolences to the victims and families of the terrible tragedy in Nice, France. We are with you in every way!</t>
  </si>
  <si>
    <t>https://twitter.com/realDonaldTrump/status/753960134422900736</t>
  </si>
  <si>
    <t># NeverTrump is never more. They were crushed last night in Cleveland at Rules Committee by a vote of 87-12. MAKE AMERICA GREAT AGAIN!</t>
  </si>
  <si>
    <t>https://twitter.com/realDonaldTrump/status/753962659293396992</t>
  </si>
  <si>
    <t>Four more years of weakness with a Crooked Hillary Administration is not acceptable. Look what has happened to the world with O &amp; Hillary!</t>
  </si>
  <si>
    <t>https://twitter.com/realDonaldTrump/status/753965070003109888</t>
  </si>
  <si>
    <t>I am pleased to announce that I have chosen Governor Mike Pence as my Vice Presidential running mate. News conference tomorrow at 11:00 A.M.</t>
  </si>
  <si>
    <t>https://twitter.com/realDonaldTrump/status/754136526087487488</t>
  </si>
  <si>
    <t>Look forward to Governor Mike Pence V.P. introduction tomorrow in New York City.</t>
  </si>
  <si>
    <t>https://twitter.com/realDonaldTrump/status/754291925616852992</t>
  </si>
  <si>
    <t>Look forward to introducing Governor Mike Pence (who has done a spectacular job in the great State of Indiana). My first choice from start!</t>
  </si>
  <si>
    <t>https://twitter.com/realDonaldTrump/status/754301737431928832</t>
  </si>
  <si>
    <t>Crooked Hillary is spending big Wall Street money on ads saying I don't have foreign policy experience, yet look what her policies have done</t>
  </si>
  <si>
    <t>https://twitter.com/realDonaldTrump/status/754303051389861888</t>
  </si>
  <si>
    <t>Crooked Hillary, who embarrassed herself and the country with her e-mail lies, has been a DISASTER on foreign policy. Look what's happening!</t>
  </si>
  <si>
    <t>https://twitter.com/realDonaldTrump/status/754304371186405376</t>
  </si>
  <si>
    <t>Very sad that a person who has made so many mistakes, Crooked Hillary Clinton, can put out such false and vicious ads with her phony money!</t>
  </si>
  <si>
    <t>https://twitter.com/realDonaldTrump/status/754305404302139392</t>
  </si>
  <si>
    <t>Crooked Hillary Clinton is bought and paid for by Wall Street, lobbyists and special interests. She will sell our country down the tubes!</t>
  </si>
  <si>
    <t>https://twitter.com/realDonaldTrump/status/754348235951661056</t>
  </si>
  <si>
    <t>Thank you! # TrumpPence16pic.twitter.com/RHprMCsGT6</t>
  </si>
  <si>
    <t>https://twitter.com/realDonaldTrump/status/754514805264973824</t>
  </si>
  <si>
    <t>Thank you to Chris Cox and Bikers for Trump - Your support has been amazing. I will never forget. MAKE AMERICA GREAT AGAIN!</t>
  </si>
  <si>
    <t>https://twitter.com/realDonaldTrump/status/754516280615501824</t>
  </si>
  <si>
    <t>" @ TrumpDoonbeg: Great news! We've been nominated for Ireland's Best Golf Hotel 2016.We would appreciate your vote! http://worldgolfawards.com/vote/trump-international-golf-links-hotel-doonbeg-2016 ‚Ä¶"</t>
  </si>
  <si>
    <t>https://twitter.com/realDonaldTrump/status/754520788917780482</t>
  </si>
  <si>
    <t>Thank you to Jack Morgan, Tamara Neo, Cheryl Ann Kraft and all of my friends and supporters in Virginia. GREAT JOB!</t>
  </si>
  <si>
    <t>https://twitter.com/realDonaldTrump/status/754530019200884737</t>
  </si>
  <si>
    <t>Goofy Elizabeth Warren, who may be the least productive Senator in the U.S. Senate, must prove she is not a fraud. Without the con it's over</t>
  </si>
  <si>
    <t>https://twitter.com/realDonaldTrump/status/754530838386208768</t>
  </si>
  <si>
    <t>We are going to have a great time in Cleveland. Will lead to special results for our country. We will Make America Great Again!</t>
  </si>
  <si>
    <t>https://twitter.com/realDonaldTrump/status/754645662357159936</t>
  </si>
  <si>
    <t>As the days and weeks go by, we see what a total mess our country (and world) is in - Crooked Hillary Clinton led Obama into bad decisions!</t>
  </si>
  <si>
    <t>https://twitter.com/realDonaldTrump/status/754648419151511552</t>
  </si>
  <si>
    <t>It doesn't matter that Crooked Hillary has experience, look at all of the bad decisions she has made. Bernie said she has bad judgement!</t>
  </si>
  <si>
    <t>https://twitter.com/realDonaldTrump/status/754650547932758016</t>
  </si>
  <si>
    <t>I hope that Crooked Hillary picks Goofy Elizabeth Warren, sometimes referred to as Pocahontas, as her V.P. Then we can litigate her fraud!</t>
  </si>
  <si>
    <t>https://twitter.com/realDonaldTrump/status/754652888752910336</t>
  </si>
  <si>
    <t>If Goofy Elizabeth Warren, a very weak Senator, didn't lie about her heritage (being Native American) she would be nothing today. Pick her H</t>
  </si>
  <si>
    <t>https://twitter.com/realDonaldTrump/status/754662980164386816</t>
  </si>
  <si>
    <t>. @ FoxNews is much better, and far more truthful, than @ CNN, which is all negative. Guests are stacked for Crooked Hillary! I don't watch.</t>
  </si>
  <si>
    <t>https://twitter.com/realDonaldTrump/status/754664207799451648</t>
  </si>
  <si>
    <t>The ratings at @ FoxNews blow away the ratings of @ CNN - not even close. That's because CNN is the Clinton News Network and people don't like</t>
  </si>
  <si>
    <t>https://twitter.com/realDonaldTrump/status/754730058913308673</t>
  </si>
  <si>
    <t>We grieve for the officers killed in Baton Rouge today. How many law enforcement and people have to... https://www.facebook.com/DonaldTrump/posts/10157324504140725 ‚Ä¶</t>
  </si>
  <si>
    <t>https://twitter.com/realDonaldTrump/status/754744188856565760</t>
  </si>
  <si>
    <t>We are TRYING to fight ISIS, and now our own people are killing our police. Our country is divided and out of control. The world is watching</t>
  </si>
  <si>
    <t>https://twitter.com/realDonaldTrump/status/754747397700485120</t>
  </si>
  <si>
    <t>I will be on @ 60Minutes tonight at 7:00 P.M. with Mike Pence talking about LAW AND ORDER and many other subjects! Bad times for divided USA!</t>
  </si>
  <si>
    <t>https://twitter.com/realDonaldTrump/status/754747849737461760</t>
  </si>
  <si>
    <t>" @ 60Minutes: DonaldTrump and his running mate @ Mike_Pence to appear on # 60Minutes in first joint interview. CBS http://cbsn.ws/29QEyKD "</t>
  </si>
  <si>
    <t>https://twitter.com/realDonaldTrump/status/754788362368741376</t>
  </si>
  <si>
    <t>Our country is totally divided and our enemies are watching. We are not looking good, we are not looking smart, we are not looking tough!</t>
  </si>
  <si>
    <t>https://twitter.com/realDonaldTrump/status/754789482621243392</t>
  </si>
  <si>
    <t>President Obama just had a news conference, but he doesn't have a clue. Our country is a divided crime scene, and it will only get worse!</t>
  </si>
  <si>
    <t>https://twitter.com/realDonaldTrump/status/755087399286411266</t>
  </si>
  <si>
    <t>Thank you Mahoning County, Ohio! See you soon! # MakeAmericaSafeAgain https://www.facebook.com/DonaldTrump/posts/10157329790520725 ‚Ä¶pic.twitter.com/iFdqRvaL3q</t>
  </si>
  <si>
    <t>https://twitter.com/realDonaldTrump/status/755091783013507072</t>
  </si>
  <si>
    <t>Looking forward to being at the convention tonight to watch all of the wonderful speakers including my wife, Melania. Place looks beautiful!</t>
  </si>
  <si>
    <t>https://twitter.com/realDonaldTrump/status/755142098190475265</t>
  </si>
  <si>
    <t>. @ CNN is the worst.They go to their dumb, one-sided panels when a podium speaker is for Trump! VAST MAJORITY want: Make America Great Again!</t>
  </si>
  <si>
    <t>https://twitter.com/realDonaldTrump/status/755143081666744320</t>
  </si>
  <si>
    <t>Networks other than low ratings @ CNN have been very fair and exciting!</t>
  </si>
  <si>
    <t>https://twitter.com/realDonaldTrump/status/755176368783187969</t>
  </si>
  <si>
    <t># MakeAmericaSafeAgain! # GOPConvention # RNCinCLE https://www.facebook.com/DonaldTrump/posts/10157331528640725:0 ‚Ä¶pic.twitter.com/Kvq6r6WkQ1</t>
  </si>
  <si>
    <t>https://twitter.com/realDonaldTrump/status/755195907658883072</t>
  </si>
  <si>
    <t>Will be on @ OreillyFactor tonight at 8:30pm @ FoxNews- prior to Melania's speech at the # GOPConvention. Tune in- she will do great! # RNCinCLE</t>
  </si>
  <si>
    <t>https://twitter.com/realDonaldTrump/status/755254384062263296</t>
  </si>
  <si>
    <t>It was truly an honor to introduce my wife, Melania. Her speech and demeanor were absolutely incredible. Very proud! # GOPConvention</t>
  </si>
  <si>
    <t>https://twitter.com/realDonaldTrump/status/755395950089211904</t>
  </si>
  <si>
    <t>"@RoxaneTancredi: Democrats are coming to TRUMP. I used to be proud of the dem party. No more It is crooked and not for the people."</t>
  </si>
  <si>
    <t>https://twitter.com/realDonaldTrump/status/755486029742641152</t>
  </si>
  <si>
    <t># MakeAmericaWorkAgain # TrumpPence16 # RNCinCLE https://instagram.com/p/BIDg4y7DVM5/ pic.twitter.com/5Kv03luMZW</t>
  </si>
  <si>
    <t>https://twitter.com/realDonaldTrump/status/755502053003190273</t>
  </si>
  <si>
    <t># MakeAmericaWorkAgain # TrumpPence16 # RNCinCLE https://www.facebook.com/DonaldTrump/posts/10157337060605725:0 ‚Ä¶pic.twitter.com/mYBjp03XYf</t>
  </si>
  <si>
    <t>https://twitter.com/realDonaldTrump/status/755525857456844800</t>
  </si>
  <si>
    <t>The ROLL CALL is beginning at the Republican National Convention. Very exciting!</t>
  </si>
  <si>
    <t>https://twitter.com/realDonaldTrump/status/755551039244341253</t>
  </si>
  <si>
    <t>Such a great honor to be the Republican Nominee for President of the United States. I will work hard and never let you down! AMERICA FIRST!</t>
  </si>
  <si>
    <t>https://twitter.com/realDonaldTrump/status/755708398537154560</t>
  </si>
  <si>
    <t>Congratulations to my children, Don and Tiffany, on having done a fantastic job last night. I am very proud of you!</t>
  </si>
  <si>
    <t>https://twitter.com/realDonaldTrump/status/755746062204280833</t>
  </si>
  <si>
    <t>Bill Hemmer of @ FoxNews was very nice in explaining the excitement and energy in the arena. More than in past years.</t>
  </si>
  <si>
    <t>https://twitter.com/realDonaldTrump/status/755747074939949056</t>
  </si>
  <si>
    <t>In November, I think the people of Ohio will remember that the Republicans picked Cleveland instead of going to another state. Jobs!</t>
  </si>
  <si>
    <t>https://twitter.com/realDonaldTrump/status/755787159735570432</t>
  </si>
  <si>
    <t>Good news is Melania's speech got more publicity than any in the history of politics especially if you believe that all press is good press!</t>
  </si>
  <si>
    <t>https://twitter.com/realDonaldTrump/status/755788382618390529</t>
  </si>
  <si>
    <t>The media is spending more time doing a forensic analysis of Melania's speech than the FBI spent on Hillary's emails.</t>
  </si>
  <si>
    <t>https://twitter.com/realDonaldTrump/status/755810077307727872</t>
  </si>
  <si>
    <t>STATEMENT ON MELANIA SPEECH https://www.donaldjtrump.com/press-releases/statement-on-melania-trump-speech1 ‚Ä¶</t>
  </si>
  <si>
    <t>https://twitter.com/realDonaldTrump/status/755836720197795840</t>
  </si>
  <si>
    <t>John Kasich was never asked by me to be V.P. Just arrived in Cleveland - will be a great two days!</t>
  </si>
  <si>
    <t>https://twitter.com/realDonaldTrump/status/755912497643806720</t>
  </si>
  <si>
    <t>Watching the # GOPConvention # AmericaFirst # RNCinCLE</t>
  </si>
  <si>
    <t>https://twitter.com/realDonaldTrump/status/755927861878460417</t>
  </si>
  <si>
    <t># AmericaFirst # RNCinCLEhttps://amp.twimg.com/v/5731b890-d255-437a-b840-6ee56de03480 ‚Ä¶</t>
  </si>
  <si>
    <t>https://twitter.com/realDonaldTrump/status/755932444310724608</t>
  </si>
  <si>
    <t>Thank you @ IngrahamAngle! # AmericaFirstpic.twitter.com/cv3I3xRSOK</t>
  </si>
  <si>
    <t>https://twitter.com/realDonaldTrump/status/755936439993589761</t>
  </si>
  <si>
    <t>Thank you to Governor @ ScottWalker for such warm support. Great speech!</t>
  </si>
  <si>
    <t>https://twitter.com/realDonaldTrump/status/755944618802286592</t>
  </si>
  <si>
    <t>Thank you @ ScottWalker! # AmericaFirst # RNCinCLEpic.twitter.com/k2Poy3gGvQ</t>
  </si>
  <si>
    <t>https://twitter.com/realDonaldTrump/status/755954295728541696</t>
  </si>
  <si>
    <t>Great job @ EricTrump! Proud of you! # AmericaFirst # RNCinCLE https://instagram.com/p/BIG07aSjE67/ pic.twitter.com/946U6bgREQ</t>
  </si>
  <si>
    <t>https://twitter.com/realDonaldTrump/status/755972015249645568</t>
  </si>
  <si>
    <t>Wow, Ted Cruz got booed off the stage, didn't honor the pledge! I saw his speech two hours early but let him speak anyway. No big deal!</t>
  </si>
  <si>
    <t>https://twitter.com/realDonaldTrump/status/755972980069376000</t>
  </si>
  <si>
    <t>Our next Vice President of the United States of America, Gov. @ Mike_Pence! # GOPinCLE # GOPConvention # AmericaFirstpic.twitter.com/TZT3XcKp1c</t>
  </si>
  <si>
    <t>https://twitter.com/realDonaldTrump/status/755973944054681600</t>
  </si>
  <si>
    <t>. @ mike_pence was fantastic tonight. Will be a great V.P.</t>
  </si>
  <si>
    <t>https://twitter.com/realDonaldTrump/status/755974701172817920</t>
  </si>
  <si>
    <t>Arena was packed, totally electric!</t>
  </si>
  <si>
    <t>https://twitter.com/realDonaldTrump/status/755975695940001792</t>
  </si>
  <si>
    <t>MAKE AMERICA GREAT AGAIN!pic.twitter.com/qL9rjb7OsD</t>
  </si>
  <si>
    <t>https://twitter.com/realDonaldTrump/status/755983654728245248</t>
  </si>
  <si>
    <t>Great job @ EricTrump! Proud of you! # AmericaFirst # RNCinCLEpic.twitter.com/S7IHXDrmsJ</t>
  </si>
  <si>
    <t>https://twitter.com/realDonaldTrump/status/756105919470116864</t>
  </si>
  <si>
    <t>I am soooo proud of my children, Don, Eric and Tiffany - their speeches, under enormous pressure, were incredible. Ivanka intros me tonight!</t>
  </si>
  <si>
    <t>https://twitter.com/realDonaldTrump/status/756129793054220288</t>
  </si>
  <si>
    <t>Ted Cruz talks about the Constitution but doesn't say that if the Dems win the Presidency, the new JUSTICES appointed will destroy us all!</t>
  </si>
  <si>
    <t>https://twitter.com/realDonaldTrump/status/756138994728071168</t>
  </si>
  <si>
    <t>Other than a small group of people who have suffered massive and embarrassing losses, the party is VERY united. Great love in the arena!</t>
  </si>
  <si>
    <t>https://twitter.com/realDonaldTrump/status/756140881862766594</t>
  </si>
  <si>
    <t>Great job @ IvankaTrump! # RNCinCLEhttps://amp.twimg.com/v/7e0ddccc-5312-4efd-a15d-e58e64b16d3d ‚Ä¶</t>
  </si>
  <si>
    <t>https://twitter.com/realDonaldTrump/status/756171983407243264</t>
  </si>
  <si>
    <t>Thank you @ DonaldJTrumpJr. Proud of you! # RNCinCLE # TrumpPence2016pic.twitter.com/gobSNWughP</t>
  </si>
  <si>
    <t>https://twitter.com/realDonaldTrump/status/756216362784161792</t>
  </si>
  <si>
    <t>This is a MOVEMENT! # RNCinCLEpic.twitter.com/bdox6JcrAp</t>
  </si>
  <si>
    <t>https://twitter.com/realDonaldTrump/status/756308357804335106</t>
  </si>
  <si>
    <t>You can watch 360 video live from the podium! https://youtu.be/BXmqiESZYp0 # RNCinCLE # TrumpIsWithYou # MakeAmericaGreatAgain</t>
  </si>
  <si>
    <t>https://twitter.com/realDonaldTrump/status/756338260230623232</t>
  </si>
  <si>
    <t>FORMAL ACCEPTANCE OF THE NOMINATION! # TrumpPence16pic.twitter.com/E6ZtVjSQZa ‚Äì bei Quicken Loans Arena</t>
  </si>
  <si>
    <t>https://twitter.com/realDonaldTrump/status/756355884956127232</t>
  </si>
  <si>
    <t>MAKE AMERICA SAFE AND GREAT AGAIN! # RNCinCLE http://www.snappytv.com/tc/2419034/1240815 ‚Ä¶ ‚Äì bei Quicken Loans</t>
  </si>
  <si>
    <t>https://twitter.com/realDonaldTrump/status/756475847004057601</t>
  </si>
  <si>
    <t>What a great four days in Cleveland. So proud of the great job done by the RNC and all. The police and Secret Service were fantastic!</t>
  </si>
  <si>
    <t>https://twitter.com/realDonaldTrump/status/756477153986895872</t>
  </si>
  <si>
    <t>Thank you Cleveland. We love you and will be back many times!</t>
  </si>
  <si>
    <t>https://twitter.com/realDonaldTrump/status/756490485116575744</t>
  </si>
  <si>
    <t>One of the best produced, including the incredible stage &amp; set, in the history of conventions. Great unity! Big T.V. ratings! @ KarlRove</t>
  </si>
  <si>
    <t>https://twitter.com/realDonaldTrump/status/756625700539465728</t>
  </si>
  <si>
    <t>Another attack, this time in Germany. Many killed. God bless the people of Munich.</t>
  </si>
  <si>
    <t>https://twitter.com/realDonaldTrump/status/756691116464959488</t>
  </si>
  <si>
    <t>Is it the same Kaine that took hundreds of thousands of dollars in gifts while Governor of Virginia and didn't get indicted while Bob M did?</t>
  </si>
  <si>
    <t>https://twitter.com/realDonaldTrump/status/756697615509688320</t>
  </si>
  <si>
    <t>I highly recommend the just out book - THE FIELD OF FIGHT - by General Michael Flynn. How to defeat radical Islam.</t>
  </si>
  <si>
    <t>https://twitter.com/realDonaldTrump/status/756699517534212100</t>
  </si>
  <si>
    <t>" @ Theresa_Cali: @ realDonaldTrump General Michael Flynn will make a great Secretary of Defense when you become POTUS! # MakeAmericaSafeAgain"</t>
  </si>
  <si>
    <t>https://twitter.com/realDonaldTrump/status/756798838900396032</t>
  </si>
  <si>
    <t>The Bernie Sanders supporters are furious with the choice of Tim Kaine, who represents the opposite of what Bernie stands for. Philly fight?</t>
  </si>
  <si>
    <t>https://twitter.com/realDonaldTrump/status/756799923648102400</t>
  </si>
  <si>
    <t>Tim Kaine is, and always has been, owned by the banks. Bernie supporters are outraged, was their last choice. Bernie fought for nothing!</t>
  </si>
  <si>
    <t>https://twitter.com/realDonaldTrump/status/756801575193042944</t>
  </si>
  <si>
    <t>Pocahontas wanted V.P. slot so badly but wasn't chosen because she has done nothing in the Senate. Also, Crooked Hillary hates her!</t>
  </si>
  <si>
    <t>https://twitter.com/realDonaldTrump/status/756804886038192128</t>
  </si>
  <si>
    <t>Leaked e-mails of DNC show plans to destroy Bernie Sanders. Mock his heritage and much more. On-line from Wikileakes, really vicious. RIGGED</t>
  </si>
  <si>
    <t>https://twitter.com/realDonaldTrump/status/756864330054893568</t>
  </si>
  <si>
    <t>Crooked Hillary Clinton has destroyed jobs and manufacturing in Pennsylvania. Against steelworkers and miners. Husband signed NAFTA.</t>
  </si>
  <si>
    <t>https://twitter.com/realDonaldTrump/status/756866912848584704</t>
  </si>
  <si>
    <t>Funny that the Democrats would have their convention in Pennsylvania where her husband and her killed so many jobs. I will bring jobs back!</t>
  </si>
  <si>
    <t>https://twitter.com/realDonaldTrump/status/756875689924694016</t>
  </si>
  <si>
    <t>Tim Kaine has been praising the Trans Pacific Partnership and has been pushing hard to get it approved. Job killer!</t>
  </si>
  <si>
    <t>https://twitter.com/realDonaldTrump/status/756883131685273605</t>
  </si>
  <si>
    <t>I will bring jobs back and get wages up. People haven't had a real wage increase in almost twenty years. Clinton killed jobs!</t>
  </si>
  <si>
    <t>https://twitter.com/realDonaldTrump/status/756952917152784384</t>
  </si>
  <si>
    <t>Just saw Crooked Hillary and Tim Kaine together. ISIS and our other enemies are drooling. They don't look presidential to me!</t>
  </si>
  <si>
    <t>https://twitter.com/realDonaldTrump/status/756962332228612096</t>
  </si>
  <si>
    <t>The Wikileaks e-mail release today was so bad to Sanders that it will make it impossible for him to support her, unless he is a fraud!</t>
  </si>
  <si>
    <t>https://twitter.com/realDonaldTrump/status/756973646216884225</t>
  </si>
  <si>
    <t>Thank you to everyone for the wonderful reviews of my speech on Thursday night. From the heart!</t>
  </si>
  <si>
    <t>https://twitter.com/realDonaldTrump/status/756974970312462336</t>
  </si>
  <si>
    <t>" @ OliMauritania: @ realDonaldTrump Kaine supported the stupidest deal in the history of deals http://www.breitbart.com/big-government/2016/07/22/tim-kaine-boycotted-netanyahus-iran-deal-speech/ ‚Ä¶ # HillaryKaine2016"</t>
  </si>
  <si>
    <t>https://twitter.com/realDonaldTrump/status/756975589110779904</t>
  </si>
  <si>
    <t>"@NancyNielsenn: @ realDonaldTrump Dinesh D'Sousa Hillary's America. see it"</t>
  </si>
  <si>
    <t>@NancyNielsenn @</t>
  </si>
  <si>
    <t>https://twitter.com/realDonaldTrump/status/757012114460569604</t>
  </si>
  <si>
    <t># MakeAmericaGreatAgain # TrumpPence16pic.twitter.com/gCzHX1nyxD</t>
  </si>
  <si>
    <t>https://twitter.com/realDonaldTrump/status/757172536882913280</t>
  </si>
  <si>
    <t>The Crooked Hillary V.P. choice is VERY disrespectful to Bernie Sanders and all of his supporters. Just another case of BAD JUDGEMENT by H!</t>
  </si>
  <si>
    <t>https://twitter.com/realDonaldTrump/status/757174767547977728</t>
  </si>
  <si>
    <t>Bernie Sanders started off strong, but with the selection of Kaine for V.P., is ending really weak. So much for a movement! TOTAL DISRESPECT</t>
  </si>
  <si>
    <t>https://twitter.com/realDonaldTrump/status/757182723089895424</t>
  </si>
  <si>
    <t>Wow, President Obama's brother, Malik, just announced that he is voting for me. Was probably treated badly by president-like everybody else!</t>
  </si>
  <si>
    <t>https://twitter.com/realDonaldTrump/status/757187537681154048</t>
  </si>
  <si>
    <t>Looks like the Bernie people will fight. If not, their BLOOD, SWEAT AND TEARS was a total waste of time. Kaine stands for opposite!</t>
  </si>
  <si>
    <t>https://twitter.com/realDonaldTrump/status/757191160481873920</t>
  </si>
  <si>
    <t>An analysis showed that Bernie Sanders would have won the Democratic nomination if it were not for the Super Delegates.</t>
  </si>
  <si>
    <t>https://twitter.com/realDonaldTrump/status/757205678821928960</t>
  </si>
  <si>
    <t>There is no longer a Bernie Sanders "political revolution." He is turning out to be a weak and somewhat pathetic figure,wants it all to end!</t>
  </si>
  <si>
    <t>https://twitter.com/realDonaldTrump/status/757206444148158464</t>
  </si>
  <si>
    <t>Sorry folks, but Bernie Sanders is exhausted, just can't go on any longer. He is trying to dismiss the new e-mails and DNC disrespect. SAD!</t>
  </si>
  <si>
    <t>https://twitter.com/realDonaldTrump/status/757309616254545920</t>
  </si>
  <si>
    <t>Today proves what I have always known, that @ Reince Priebus is the tough one and the smart one, not Debbie Wasserman Shultz ( @ DWStweets.)</t>
  </si>
  <si>
    <t>https://twitter.com/realDonaldTrump/status/757311921095925760</t>
  </si>
  <si>
    <t>I always said that Debbie Wasserman Schultz was overrated. The Dems Convention is cracking up and Bernie is exhausted, no energy left!</t>
  </si>
  <si>
    <t>https://twitter.com/realDonaldTrump/status/757315800466272256</t>
  </si>
  <si>
    <t>The @ CNN panels are so one sided, almost all against Trump. @ FoxNews is so much better and the ratings are much higher. Don't watch CNN!</t>
  </si>
  <si>
    <t>https://twitter.com/realDonaldTrump/status/757332905047752704</t>
  </si>
  <si>
    <t>If the Republican Convention had blown up with e-mails, resignation of boss and the beat down of a big player. (Bernie), media would go wild</t>
  </si>
  <si>
    <t>https://twitter.com/realDonaldTrump/status/757335224397225984</t>
  </si>
  <si>
    <t>Crooked Hillary Clinton was not at all loyal to the person in her rigged system that pushed her over the top, DWS. Too bad Bernie flamed out</t>
  </si>
  <si>
    <t>https://twitter.com/realDonaldTrump/status/757336511436075008</t>
  </si>
  <si>
    <t>Even though Bernie Sanders has lost his energy and his strength, I don't believe that his supporters will let Crooked Hillary off the hook!</t>
  </si>
  <si>
    <t>https://twitter.com/realDonaldTrump/status/757338816487235584</t>
  </si>
  <si>
    <t>The Democrats are in a total meltdown but the biased media will say how great they are doing! E-mails say the rigged system is alive &amp; well!</t>
  </si>
  <si>
    <t>https://twitter.com/realDonaldTrump/status/757343025983057922</t>
  </si>
  <si>
    <t>The highly neurotic Debbie Wasserman Schultz is angry that, after stealing and cheating her way to a Crooked Hillary victory, she's out!</t>
  </si>
  <si>
    <t>https://twitter.com/realDonaldTrump/status/757361504895246336</t>
  </si>
  <si>
    <t>The ratings for the Republican National Convention were very good, but for the final night, my speech, great. Thank you!</t>
  </si>
  <si>
    <t>https://twitter.com/realDonaldTrump/status/757364534873128960</t>
  </si>
  <si>
    <t>Watched Crooked Hillary Clinton and Tim Kaine on 60 Minutes. No way they are going to fix America's problems. ISIS &amp; all others laughing!</t>
  </si>
  <si>
    <t>https://twitter.com/realDonaldTrump/status/757538729170964481</t>
  </si>
  <si>
    <t>The new joke in town is that Russia leaked the disastrous DNC e-mails, which should never have been written (stupid), because Putin likes me</t>
  </si>
  <si>
    <t>https://twitter.com/realDonaldTrump/status/757545252026712064</t>
  </si>
  <si>
    <t>How much BAD JUDGEMENT was on display by the people in DNC in writing those really dumb e-mails, using even religion, against Bernie!</t>
  </si>
  <si>
    <t>https://twitter.com/realDonaldTrump/status/757546442240167936</t>
  </si>
  <si>
    <t>Hillary was involved in the e-mail scandal because she is the only one with judgement so bad that such a thing could have happened!</t>
  </si>
  <si>
    <t>https://twitter.com/realDonaldTrump/status/757552713873891328</t>
  </si>
  <si>
    <t>Thank you! # MakeAmericaGreatAgainpic.twitter.com/Pzs9uwgzam</t>
  </si>
  <si>
    <t>https://twitter.com/realDonaldTrump/status/757552876348645377</t>
  </si>
  <si>
    <t>If Bernie Sanders, after seeing the just released e-mails, continues to look exhausted and done, then his legacy will never be the same.</t>
  </si>
  <si>
    <t>https://twitter.com/realDonaldTrump/status/757565892146454532</t>
  </si>
  <si>
    <t>Crooked Hillary Clinton knew everything that her "servant" was doing at the DNC - they just got caught, that's all! They laughed at Bernie.</t>
  </si>
  <si>
    <t>https://twitter.com/realDonaldTrump/status/757571837463240704</t>
  </si>
  <si>
    <t>Here we go again with another Clinton scandal, and e-mails yet (can you believe). Crooked Hillary knew the fix was in, B never had a chance!</t>
  </si>
  <si>
    <t>https://twitter.com/realDonaldTrump/status/757573051215147008</t>
  </si>
  <si>
    <t>Wow, the Republican Convention went so smoothly compared to the Dems total mess. But fear not, the dishonest media will find a good spinnnn!</t>
  </si>
  <si>
    <t>https://twitter.com/realDonaldTrump/status/757576490213146624</t>
  </si>
  <si>
    <t>The State of Florida is so embarrassed by the antics of Crooked Hillary Clinton and Debbie Wasserman Schultz that they will vote for CHANGE!</t>
  </si>
  <si>
    <t>https://twitter.com/realDonaldTrump/status/757577508346888192</t>
  </si>
  <si>
    <t>Great POLL numbers are coming out all over. People don't want another four years of Obama, and Crooked Hillary would be even worse. # MAGA</t>
  </si>
  <si>
    <t>https://twitter.com/realDonaldTrump/status/757618048664829952</t>
  </si>
  <si>
    <t># MakeAmericaGreatAgain https://www.facebook.com/DonaldTrump/posts/10157368945620725:0 ‚Ä¶pic.twitter.com/3ji7a14GSw</t>
  </si>
  <si>
    <t>https://twitter.com/realDonaldTrump/status/757650904896139264</t>
  </si>
  <si>
    <t>MAKE AMERICA SAFE AND GREAT AGAIN! # TrumpPence16 https://www.facebook.com/DonaldTrump/posts/10157369699375725:0 ‚Ä¶pic.twitter.com/cptBaZbV1v</t>
  </si>
  <si>
    <t>https://twitter.com/realDonaldTrump/status/757687988189065216</t>
  </si>
  <si>
    <t>Thank you Roanoke, Virginia- be back soon! # TrumpPence16 https://www.facebook.com/DonaldTrump/posts/10157370422355725:0 ‚Ä¶pic.twitter.com/HwqI2iGPDu</t>
  </si>
  <si>
    <t>https://twitter.com/realDonaldTrump/status/757688331597668353</t>
  </si>
  <si>
    <t>Thank you OHIO! # TrumpPence16 https://www.facebook.com/DonaldTrump/posts/10157370239030725:0 ‚Ä¶pic.twitter.com/WPMBkYjuIm</t>
  </si>
  <si>
    <t>https://twitter.com/realDonaldTrump/status/757690132111777792</t>
  </si>
  <si>
    <t>Clinton betrayed Bernie voters. Kaine supports TPP, is in pocket of Wall Street, and backed Iraq War.</t>
  </si>
  <si>
    <t>https://twitter.com/realDonaldTrump/status/757690343181737984</t>
  </si>
  <si>
    <t>While Bernie has totally given up on his fight for the people, we welcome all voters who want a better future for our workers.</t>
  </si>
  <si>
    <t>https://twitter.com/realDonaldTrump/status/757693383481626624</t>
  </si>
  <si>
    <t>Hard to believe that Bernie Sanders has done such a complete fold. He got NOTHING for all of the time, energy and money. The V.P. a joke!</t>
  </si>
  <si>
    <t>https://twitter.com/realDonaldTrump/status/757696233427312640</t>
  </si>
  <si>
    <t>I was at @ FoxNews and met Juan Williams in passing. He asked if he could have pictures taken with me. I said fine. He then trashes on air!</t>
  </si>
  <si>
    <t>https://twitter.com/realDonaldTrump/status/757760973419712512</t>
  </si>
  <si>
    <t>If Cory Booker is the future of the Democratic Party, they have no future! I know more about Cory than he knows about himself.</t>
  </si>
  <si>
    <t>https://twitter.com/realDonaldTrump/status/757773671545044992</t>
  </si>
  <si>
    <t>Sad to watch Bernie Sanders abandon his revolution. We welcome all voters who want to fix our rigged system and bring back our jobs.</t>
  </si>
  <si>
    <t>https://twitter.com/realDonaldTrump/status/757775689525309440</t>
  </si>
  <si>
    <t>Elizabeth Warren, often referred to as Pocahontas, just misrepresented me and spoke glowingly about Crooked Hillary, who she always hated!</t>
  </si>
  <si>
    <t>https://twitter.com/realDonaldTrump/status/757777369272815617</t>
  </si>
  <si>
    <t>Bernie Sanders totally sold out to Crooked Hillary Clinton. All of that work, energy and money, and nothing to show for it! Waste of time.</t>
  </si>
  <si>
    <t>https://twitter.com/realDonaldTrump/status/757916962269704192</t>
  </si>
  <si>
    <t>Funny, if you listen to @ FoxNews, the Democrats did not have a good day. If you listen to the other two, they are fawning. What a difference</t>
  </si>
  <si>
    <t>https://twitter.com/realDonaldTrump/status/757918002339778560</t>
  </si>
  <si>
    <t>Why aren't the Democrats speaking about ISIS, bad trade deals, broken borders, police and law and order. The Republican Convention was great</t>
  </si>
  <si>
    <t>https://twitter.com/realDonaldTrump/status/757919034755076096</t>
  </si>
  <si>
    <t>Pocahontas bombed last night! Sad to watch.</t>
  </si>
  <si>
    <t>https://twitter.com/realDonaldTrump/status/757994830110658560</t>
  </si>
  <si>
    <t>Join us tomorrow in Scranton, Pennsylvania at 3pm! # TrumpPence16 # MAGA Tickets: http://bit.ly/2aetcdrTrumpPencePA ‚Ä¶pic.twitter.com/7zMKhhMmhp</t>
  </si>
  <si>
    <t>https://twitter.com/realDonaldTrump/status/757997327269306369</t>
  </si>
  <si>
    <t>Join us in Toledo, Ohio- tomorrow night at 8pm! # TrumpPence16 # MAGA Tickets: http://bit.ly/2aetvp7TrumpPenceOH ‚Ä¶pic.twitter.com/zmGZauCnQF</t>
  </si>
  <si>
    <t>https://twitter.com/realDonaldTrump/status/758004154417553409</t>
  </si>
  <si>
    <t>Thank you New Hampshire! # MakeAmericaGreatAgainpic.twitter.com/KRCdV77BQp</t>
  </si>
  <si>
    <t>https://twitter.com/realDonaldTrump/status/758020997383684096</t>
  </si>
  <si>
    <t>The invention of email has proven to be a very bad thing for Crooked Hillary in that it has proven her to be both incompetent and a liar!</t>
  </si>
  <si>
    <t>https://twitter.com/realDonaldTrump/status/758021060503756804</t>
  </si>
  <si>
    <t>Bernie's exhausted, he just wants to shut down and go home to bed!</t>
  </si>
  <si>
    <t>https://twitter.com/realDonaldTrump/status/758026136299397120</t>
  </si>
  <si>
    <t>Dems don't want to talk ISIS b/c Hillary's foreign interventions unleashed ISIS &amp; her refugee plans make it easier for them to come here.</t>
  </si>
  <si>
    <t>https://twitter.com/realDonaldTrump/status/758071264128806912</t>
  </si>
  <si>
    <t>In order to try and deflect the horror and stupidity of the Wikileakes disaster, the Dems said maybe it is Russia dealing with Trump. Crazy!</t>
  </si>
  <si>
    <t>https://twitter.com/realDonaldTrump/status/758071952498159616</t>
  </si>
  <si>
    <t>For the record, I have ZERO investments in Russia.</t>
  </si>
  <si>
    <t>https://twitter.com/realDonaldTrump/status/758117640200187905</t>
  </si>
  <si>
    <t>You have no idea what my strategy on ISIS is, and neither does ISIS (a good thing). Please get your facts straight - thanks. @ megynkelly</t>
  </si>
  <si>
    <t>https://twitter.com/realDonaldTrump/status/758120321845235712</t>
  </si>
  <si>
    <t>No matter what Bill Clinton says and no matter how well he says it, the phony media will exclaim it to be incredible. Highly overrated!</t>
  </si>
  <si>
    <t>https://twitter.com/realDonaldTrump/status/758121939365982208</t>
  </si>
  <si>
    <t>I hate to say it, but the Republican Convention was far more interesting (with a much more beautiful set) than the Democratic Convention!</t>
  </si>
  <si>
    <t>https://twitter.com/realDonaldTrump/status/758122684798607360</t>
  </si>
  <si>
    <t>Many of Bernie's supporters have left the arena. Did Bernie go home and go to sleep?</t>
  </si>
  <si>
    <t>https://twitter.com/realDonaldTrump/status/758135085820416000</t>
  </si>
  <si>
    <t>Just like I have warned from the beginning, Crooked Hillary Clinton will betray you on the TPP.http://www.politico.com/story/2016/07/terry-mcauliffe-hillary-clinton-tpp-trade-226253 ‚Ä¶</t>
  </si>
  <si>
    <t>https://twitter.com/realDonaldTrump/status/758233935230959617</t>
  </si>
  <si>
    <t>As I have been saying, Crooked Hillary will approve the job killing TPP after the election, despite her statements to the contrary: top adv.</t>
  </si>
  <si>
    <t>https://twitter.com/realDonaldTrump/status/758236300554174465</t>
  </si>
  <si>
    <t>Funny how the failing @ nytimes is pushing Dems narrative that Russia is working for me because Putin said "Trump is a genius." America 1st!</t>
  </si>
  <si>
    <t>https://twitter.com/realDonaldTrump/status/758238226180083712</t>
  </si>
  <si>
    <t>The Democratic Convention has paid ZERO respect to the great police and law enforcement professionals of our country. No recognition - SAD!</t>
  </si>
  <si>
    <t>https://twitter.com/realDonaldTrump/status/758240929564258305</t>
  </si>
  <si>
    <t>Hopefully the violent and vicious killing by ISIS of a beloved French priest is causing people to start thinking rationally. Get tough!</t>
  </si>
  <si>
    <t>https://twitter.com/realDonaldTrump/status/758242674646323200</t>
  </si>
  <si>
    <t>Crooked Hillary Clinton wants to flood our country with Syrian immigrants that we know little or nothing about. The danger is massive. NO!</t>
  </si>
  <si>
    <t>https://twitter.com/realDonaldTrump/status/758285141982711808</t>
  </si>
  <si>
    <t>Our not very bright Vice President, Joe Biden, just stated that I wanted to "carpet bomb" the enemy. Sorry Joe, that was Ted Cruz!</t>
  </si>
  <si>
    <t>https://twitter.com/realDonaldTrump/status/758286077400580096</t>
  </si>
  <si>
    <t>Not one American flag on the massive stage at the Democratic National Convention until people started complaining-then a small one. Pathetic</t>
  </si>
  <si>
    <t>https://twitter.com/realDonaldTrump/status/758331893809090560</t>
  </si>
  <si>
    <t>Join our next Vice President, @ Mike_Pence in Wisconsin tonight &amp; Michigan Thursday! MI: https://www.donaldjtrump.com/schedule/register/waukesha-wi/ ‚Ä¶ WI: https://www.donaldjtrump.com/schedule/register/grand-rapids-mi1/ ‚Ä¶</t>
  </si>
  <si>
    <t>https://twitter.com/realDonaldTrump/status/758335147183788032</t>
  </si>
  <si>
    <t>If Russia or any other country or person has Hillary Clinton's 33,000 illegally deleted emails, perhaps they should share them with the FBI!</t>
  </si>
  <si>
    <t>https://twitter.com/realDonaldTrump/status/758350470402408449</t>
  </si>
  <si>
    <t>Great new poll - thank you! # MakeAmericaGreatAgainpic.twitter.com/mXovx0TLPC</t>
  </si>
  <si>
    <t>https://twitter.com/realDonaldTrump/status/758367154232320000</t>
  </si>
  <si>
    <t>"Trump right: Illegal families crossing border set to double, 51,152 so far"http://bit.ly/2aeaiwaTrumpPence16 ‚Ä¶</t>
  </si>
  <si>
    <t>https://twitter.com/realDonaldTrump/status/758380358874247168</t>
  </si>
  <si>
    <t>Thank you to our amazing law enforcement officers! # MAGApic.twitter.com/UEZorOQhTw</t>
  </si>
  <si>
    <t>https://twitter.com/realDonaldTrump/status/758421383063961604</t>
  </si>
  <si>
    <t>Thank you Pennsylvania! # MakeAmericaGreatAgain https://www.facebook.com/DonaldTrump/posts/10157382674030725:0 ‚Ä¶pic.twitter.com/bbroAGTdMw</t>
  </si>
  <si>
    <t>https://twitter.com/realDonaldTrump/status/758422125254471680</t>
  </si>
  <si>
    <t># CrookedHillarypic.twitter.com/lwi9gqDEHE</t>
  </si>
  <si>
    <t>https://twitter.com/realDonaldTrump/status/758452289376022529</t>
  </si>
  <si>
    <t>Join me live in Toledo, Ohio! # MakeAmericaGreatAgainhttp://youtu.be/vcb_VzvM3Vw</t>
  </si>
  <si>
    <t>https://twitter.com/realDonaldTrump/status/758491947409481728</t>
  </si>
  <si>
    <t>Shooting deaths of police officers up 78% this year. We must restore law and order and protect our great law enforcement officers!</t>
  </si>
  <si>
    <t>https://twitter.com/realDonaldTrump/status/758492727583576064</t>
  </si>
  <si>
    <t>Our country does not feel 'great already' to the millions of wonderful people living in poverty, violence and despair.</t>
  </si>
  <si>
    <t>https://twitter.com/realDonaldTrump/status/758511494669664256</t>
  </si>
  <si>
    <t>" @ DavidWohl: Barack is offended that @ realDonaldTrump will demand that # NATO allies pay their fair share. # DemsInPhilly"</t>
  </si>
  <si>
    <t>https://twitter.com/realDonaldTrump/status/758512401629192192</t>
  </si>
  <si>
    <t>" @ trumplican2016: @ realDonaldTrump @ DavidWohl stay the course mr trump your message is resonating with the PEOPLE"</t>
  </si>
  <si>
    <t>https://twitter.com/realDonaldTrump/status/758680707979943937</t>
  </si>
  <si>
    <t>President Obama spoke last night about a world that doesn‚Äôt exist. 70% of the people think our country is going in the wrong direction. # DNC</t>
  </si>
  <si>
    <t>https://twitter.com/realDonaldTrump/status/758731880183193601</t>
  </si>
  <si>
    <t>" @ LallyRay: Poll: Donald Trump Sees 17-Point Positive Swing in Two Weeks - Breitbart http://www.breitbart.com/2016-presidential-race/2016/07/28/poll-trump-gains-17-point-swing-two-weeks-clinton/ ‚Ä¶ @ realdonaldtrump" Great!</t>
  </si>
  <si>
    <t>https://twitter.com/realDonaldTrump/status/758732782348623874</t>
  </si>
  <si>
    <t>Bernie caved! https://www.instagram.com/p/BIalBvcjIQQ/</t>
  </si>
  <si>
    <t>https://twitter.com/realDonaldTrump/status/758761521317023744</t>
  </si>
  <si>
    <t>AMERICA'S FUTURE https://www.facebook.com/DonaldTrump/posts/10157388173350725 ‚Ä¶</t>
  </si>
  <si>
    <t>https://twitter.com/realDonaldTrump/status/758761945910669312</t>
  </si>
  <si>
    <t>A vote for Clinton-Kaine is a vote for TPP, NAFTA, high taxes, radical regulation, and massive influx of refugees.</t>
  </si>
  <si>
    <t>https://twitter.com/realDonaldTrump/status/758768028595032064</t>
  </si>
  <si>
    <t>Median household income is down for the middle class since Obama took office. It will only go further down under Clinton.</t>
  </si>
  <si>
    <t>https://twitter.com/realDonaldTrump/status/758771144140820481</t>
  </si>
  <si>
    <t>Great to be back in Iowa! # TBT with @ JerryJrFalwell joining me in Davenport- this past winter. # MAGApic.twitter.com/A5IF0QHnic</t>
  </si>
  <si>
    <t>https://twitter.com/realDonaldTrump/status/758778607489708032</t>
  </si>
  <si>
    <t>"Dems warn not to underestimate Trump's potential win"http://nypost.com/2016/07/25/dems-warn-not-to-underestimate-trumps-potential-to-win/ ‚Ä¶</t>
  </si>
  <si>
    <t>https://twitter.com/realDonaldTrump/status/758802697763958784</t>
  </si>
  <si>
    <t># CrookedHillarypic.twitter.com/JeXFnO6e3s</t>
  </si>
  <si>
    <t>https://twitter.com/realDonaldTrump/status/758851150175055874</t>
  </si>
  <si>
    <t>Departing now - thank you Cedar Rapids, Iowa. This is a MOVEMENT!pic.twitter.com/ezrqVqPtta</t>
  </si>
  <si>
    <t>https://twitter.com/realDonaldTrump/status/758871653547806724</t>
  </si>
  <si>
    <t>Hillary's refusal to mention Radical Islam, as she pushes a 550% increase in refugees, is more proof that she is unfit to lead the country.</t>
  </si>
  <si>
    <t>https://twitter.com/realDonaldTrump/status/758872422028148740</t>
  </si>
  <si>
    <t>Our way of life is under threat by Radical Islam and Hillary Clinton cannot even bring herself to say the words.</t>
  </si>
  <si>
    <t>https://twitter.com/realDonaldTrump/status/758872873234681860</t>
  </si>
  <si>
    <t>Hillary will never reform Wall Street. She is owned by Wall Street!</t>
  </si>
  <si>
    <t>https://twitter.com/realDonaldTrump/status/758873275044798464</t>
  </si>
  <si>
    <t>Hillary's vision is a borderless world where working people have no power, no jobs, no safety.</t>
  </si>
  <si>
    <t>https://twitter.com/realDonaldTrump/status/758873961425805312</t>
  </si>
  <si>
    <t>Hillary's wars in the Middle East have unleashed destruction, terrorism and ISIS across the world.</t>
  </si>
  <si>
    <t>https://twitter.com/realDonaldTrump/status/758874457142284288</t>
  </si>
  <si>
    <t>No one has worse judgement than Hillary Clinton - corruption and devastation follows her wherever she goes.</t>
  </si>
  <si>
    <t>https://twitter.com/realDonaldTrump/status/759005597899436032</t>
  </si>
  <si>
    <t>The media coverage this morning of the very average Clinton speech and Convention is a joke. @ CNN and the little watched @ Morning_Joe = SAD!</t>
  </si>
  <si>
    <t>https://twitter.com/realDonaldTrump/status/759008377577967616</t>
  </si>
  <si>
    <t>Crooked Hillary Clinton made up facts about me, and "forgot" to mention the many problems of our country, in her very average scream!</t>
  </si>
  <si>
    <t>https://twitter.com/realDonaldTrump/status/759013889761697794</t>
  </si>
  <si>
    <t>Two policemen just shot in San Diego, one dead. It is only getting worse. People want LAW AND ORDER!</t>
  </si>
  <si>
    <t>https://twitter.com/realDonaldTrump/status/759013928315686917</t>
  </si>
  <si>
    <t>CAMPAIGN STATEMENT: https://www.facebook.com/DonaldTrump/posts/10157391345450725 ‚Ä¶</t>
  </si>
  <si>
    <t>https://twitter.com/realDonaldTrump/status/759014707277598720</t>
  </si>
  <si>
    <t>" @ AnnCoulter: "I believe in science" Dem code for "we're shutting down coal mines, steel plants and any other remaining manufacturing""</t>
  </si>
  <si>
    <t>https://twitter.com/realDonaldTrump/status/759017481633542145</t>
  </si>
  <si>
    <t>Join @ mike_pence at the University of Northwestern Ohio- tonight at 7pm. Tickets: https://www.donaldjtrump.com/schedule/register/lima-oh/ ‚Ä¶</t>
  </si>
  <si>
    <t>https://twitter.com/realDonaldTrump/status/759021886055387136</t>
  </si>
  <si>
    <t>Crooked Hillary Clinton mentioned me 22 times in her very long and very boring speech. Many of her statements were lies and fabrications!</t>
  </si>
  <si>
    <t>https://twitter.com/realDonaldTrump/status/759024055123009536</t>
  </si>
  <si>
    <t>General John Allen, who I never met but spoke against me last night, failed badly in his fight against ISIS. His record = BAD # NeverHillary</t>
  </si>
  <si>
    <t>https://twitter.com/realDonaldTrump/status/759025610249216000</t>
  </si>
  <si>
    <t>"Little" Michael Bloomberg, who never had the guts to run for president, knows nothing about me. His last term as Mayor was a disaster!</t>
  </si>
  <si>
    <t>https://twitter.com/realDonaldTrump/status/759027356434518016</t>
  </si>
  <si>
    <t>If Michael Bloomberg ran again for Mayor of New York, he wouldn't get 10% of the vote - they would run him out of town! # NeverHillary</t>
  </si>
  <si>
    <t>https://twitter.com/realDonaldTrump/status/759029315006705664</t>
  </si>
  <si>
    <t>Crooked Hillary said that I "couldn't handle the rough and tumble of a political campaign." Really,I just beat 16 people and am beating her!</t>
  </si>
  <si>
    <t>https://twitter.com/realDonaldTrump/status/759064533814038528</t>
  </si>
  <si>
    <t>Thank you! Facebook: https://www.facebook.com/DonaldTrump/posts/10157391232965725:0 ‚Ä¶ Instagram: https://instagram.com/p/BIc8Oz2DCCo/ pic.twitter.com/Pw7GS8R9Gg</t>
  </si>
  <si>
    <t>https://twitter.com/realDonaldTrump/status/759070106546638849</t>
  </si>
  <si>
    <t>The dishonest media didn't mention that Bernie Sanders was very angry looking during Crooked's speech. He wishes he didn't make that deal!</t>
  </si>
  <si>
    <t>https://twitter.com/realDonaldTrump/status/759070976181084160</t>
  </si>
  <si>
    <t>In Hillary Clinton's America - things get worse. # TrumpPence16pic.twitter.com/WdHbnhhCbW</t>
  </si>
  <si>
    <t>https://twitter.com/realDonaldTrump/status/759071976182861824</t>
  </si>
  <si>
    <t>Wow, my campaign is hearing from more and more Bernie supporters that they will NEVER support Crooked Hillary. She sold them out, V.P. pick!</t>
  </si>
  <si>
    <t>https://twitter.com/realDonaldTrump/status/759082026687352834</t>
  </si>
  <si>
    <t>I am watching Crooked Hillary speak. Same old stuff, our country needs change!</t>
  </si>
  <si>
    <t>https://twitter.com/realDonaldTrump/status/759084522705068032</t>
  </si>
  <si>
    <t>What Bernie Sanders really thinks of Crooked Hillary Clinton.pic.twitter.com/VgMaAsZBep</t>
  </si>
  <si>
    <t>https://twitter.com/realDonaldTrump/status/759088844683608064</t>
  </si>
  <si>
    <t>Join me in Colorado Springs at 2pm- or in Denver tonight at 7pm! Colorado Springs: https://www.donaldjtrump.com/schedule/register/colorado-springs-co/ ‚Ä¶ Denver: https://www.donaldjtrump.com/schedule/register/denver-co1/ ‚Ä¶</t>
  </si>
  <si>
    <t>https://twitter.com/realDonaldTrump/status/759093740497764353</t>
  </si>
  <si>
    <t>Even Bill is tired of the lies, SAD! https://www.instagram.com/p/BIdHmRbjEp0/</t>
  </si>
  <si>
    <t>https://twitter.com/realDonaldTrump/status/759117301517996032</t>
  </si>
  <si>
    <t>"Only a Reagan or a Trump-like figure in the White House will achieve this goal."http://www.cnbc.com/2016/07/29/we-need-a-tough-negotiator-like-trump-to-fix-us-trade-policy-commentary.html ‚Ä¶</t>
  </si>
  <si>
    <t>https://twitter.com/realDonaldTrump/status/759152897602916352</t>
  </si>
  <si>
    <t>Thank you Colorado Springs. Get out &amp; VOTE # TrumpPence16 in November!pic.twitter.com/wK02fWzJey</t>
  </si>
  <si>
    <t>https://twitter.com/realDonaldTrump/status/759185456818860032</t>
  </si>
  <si>
    <t>Thank you to the amazing law enforcement officers in Colorado! # MakeAmericaGreatAgain # LESMpic.twitter.com/glxTQYAQiN</t>
  </si>
  <si>
    <t>https://twitter.com/realDonaldTrump/status/759191265988653056</t>
  </si>
  <si>
    <t>Hillary Clinton should not be given national security briefings in that she is a lose cannon with extraordinarily bad judgement &amp; insticts.</t>
  </si>
  <si>
    <t>https://twitter.com/realDonaldTrump/status/759192213234393088</t>
  </si>
  <si>
    <t># CrookedHillary Job Applicationpic.twitter.com/CKXkAlGSiV</t>
  </si>
  <si>
    <t>https://twitter.com/realDonaldTrump/status/759222916387069952</t>
  </si>
  <si>
    <t>As usual, Hillary &amp; the Dems are trying to rig the debates so 2 are up against major NFL games. Same as last time w/ Bernie. Unacceptable!</t>
  </si>
  <si>
    <t>https://twitter.com/realDonaldTrump/status/759227755494072320</t>
  </si>
  <si>
    <t>Thank you Denver, Colorado! # MakeAmericaGreatAgain!pic.twitter.com/1KHrLdkOyW</t>
  </si>
  <si>
    <t>https://twitter.com/realDonaldTrump/status/759282300135809024</t>
  </si>
  <si>
    <t>" @ patrioticpepe: @ realDonaldTrump ONLY TRUMP CAN UNITE AMERICA AND FIX OBAMA'S MISTAKES!!! # Trump2016 https://twitter.com/patrioticpepe/status/759021890107166721/photo/1pic.twitter.com/yB72Bm2muM "</t>
  </si>
  <si>
    <t>https://twitter.com/realDonaldTrump/status/759371377002553344</t>
  </si>
  <si>
    <t>Colorado was amazing yesterday! So much support. Our tax, trade and energy reforms will bring great jobs to Colorado and the whole country.</t>
  </si>
  <si>
    <t>https://twitter.com/realDonaldTrump/status/759371648764108801</t>
  </si>
  <si>
    <t>Hillary can never win over Bernie supporters. Her foreign wars, NAFTA/TPP support &amp; Wall Street ties are driving away millions of votes.</t>
  </si>
  <si>
    <t>https://twitter.com/realDonaldTrump/status/759372422692954112</t>
  </si>
  <si>
    <t>We are suffering through the worst long-term unemployment in the last 70 years. I want change - Crooked Hillary Clinton does not.</t>
  </si>
  <si>
    <t>https://twitter.com/realDonaldTrump/status/759381869267980288</t>
  </si>
  <si>
    <t>American homeownership rate in Q2 2016 was 62.9% - lowest rate in 51yrs. WE will bring back the 'American Dream!'pic.twitter.com/yI4Q8FHRjp</t>
  </si>
  <si>
    <t>https://twitter.com/realDonaldTrump/status/759389559385952257</t>
  </si>
  <si>
    <t>Join me Monday in Columbus, Ohio &amp; Harrisburg, Pennsylvania! # MAGA 3pm in OH: https://www.donaldjtrump.com/schedule/register/columbus-oh1/ ‚Ä¶ 7pm in PA: https://www.donaldjtrump.com/schedule/register/harrisburg-pa1/ ‚Ä¶</t>
  </si>
  <si>
    <t>https://twitter.com/realDonaldTrump/status/759393092554424320</t>
  </si>
  <si>
    <t>While I am in OH &amp; PA - you can also join @ Mike_Pence in Nevada on Mon! Carson City: https://www.donaldjtrump.com/schedule/register/carson-city-nv/ ‚Ä¶ Reno: https://www.donaldjtrump.com/schedule/register/reno-nv1/ ‚Ä¶</t>
  </si>
  <si>
    <t>https://twitter.com/realDonaldTrump/status/759425642723246084</t>
  </si>
  <si>
    <t>Just got back from Colorado. The love and enthusiasm at two rallies was incredible. Big crowds!</t>
  </si>
  <si>
    <t>https://twitter.com/realDonaldTrump/status/759450053379579905</t>
  </si>
  <si>
    <t>Violent crime is rising across the United States, yet the DNC convention ignored it. Crime reduction will be one of my top priorities.</t>
  </si>
  <si>
    <t>https://twitter.com/realDonaldTrump/status/759450265208651776</t>
  </si>
  <si>
    <t>Crooked Hillary Clinton is soft on crime, supports open borders, and wants massive tax hikes. A formula for disaster!</t>
  </si>
  <si>
    <t>https://twitter.com/realDonaldTrump/status/759457253925785604</t>
  </si>
  <si>
    <t># CrookedHillarypic.twitter.com/xyoPFJmByp</t>
  </si>
  <si>
    <t>https://twitter.com/realDonaldTrump/status/759477522232901632</t>
  </si>
  <si>
    <t>Why doesn't the media want to report that on the two "Big Thursdays" when Crooked Hillary and I made our speeches - Republican's won ratings</t>
  </si>
  <si>
    <t>https://twitter.com/realDonaldTrump/status/759479059046883328</t>
  </si>
  <si>
    <t>I turned down a meeting with Charles and David Koch. Much better for them to meet with the puppets of politics, they will do much better!</t>
  </si>
  <si>
    <t>https://twitter.com/realDonaldTrump/status/759506712516784128</t>
  </si>
  <si>
    <t>Word is that Crooked Hillary has very small and unenthusiastic crowds in Pennsylvania. Perhaps it is because her husband signed NAFTA?</t>
  </si>
  <si>
    <t>https://twitter.com/realDonaldTrump/status/759507812963737600</t>
  </si>
  <si>
    <t># CrookedHillary = Obama's third term, which would be terrible news for our economic growth - seen below.pic.twitter.com/y9WJoUaaql</t>
  </si>
  <si>
    <t>https://twitter.com/realDonaldTrump/status/759509936002957314</t>
  </si>
  <si>
    <t>Crooked's stop in Johnstown, Pennsylvania, where jobs have been absolutely decimated by dumb politicians, drew less than 200 - with Bill, VP</t>
  </si>
  <si>
    <t>https://twitter.com/realDonaldTrump/status/759512042906587137</t>
  </si>
  <si>
    <t>The "Rust Belt" was created by politicians like the Clintons who allowed our jobs to be stolen from us by other countries like Mexico. END!</t>
  </si>
  <si>
    <t>https://twitter.com/realDonaldTrump/status/759513644258525184</t>
  </si>
  <si>
    <t>Wow, NATO's top commander just announced that he agrees with me that alliance members must PAY THEIR BILLS. This is a general I will like!</t>
  </si>
  <si>
    <t>https://twitter.com/realDonaldTrump/status/759515080010719232</t>
  </si>
  <si>
    <t>NATO commander agrees members should pay up via @ dcexaminer:http://www.washingtonexaminer.com/nato-commander-agrees-members-should-pay-up/article/2598183?custom_click=rss ‚Ä¶</t>
  </si>
  <si>
    <t>https://twitter.com/realDonaldTrump/status/759516008272932864</t>
  </si>
  <si>
    <t>Can you imagine if I had the small crowds that Hillary is drawing today in Pennsylvania. It would be a major media event! @ CNN @ FoxNews</t>
  </si>
  <si>
    <t>https://twitter.com/realDonaldTrump/status/759524001613918208</t>
  </si>
  <si>
    <t>Thank you to all of the television viewers that made my speech at the Republican National Convention #1 over Crooked Hillary and DEMS.</t>
  </si>
  <si>
    <t>https://twitter.com/realDonaldTrump/status/759592590106849280</t>
  </si>
  <si>
    <t>Nielson Media Research final numbers on ACCEPTANCE SPEECH: TRUMP 32.2 MILLION. CLINTON 27.8 MILLION. Thank you!</t>
  </si>
  <si>
    <t>https://twitter.com/realDonaldTrump/status/759734698415312897</t>
  </si>
  <si>
    <t>Captain Khan, killed 12 years ago, was a hero, but this is about RADICAL ISLAMIC TERROR and the weakness of our "leaders" to eradicate it!</t>
  </si>
  <si>
    <t>https://twitter.com/realDonaldTrump/status/759743648573435905</t>
  </si>
  <si>
    <t>I was viciously attacked by Mr. Khan at the Democratic Convention. Am I not allowed to respond? Hillary voted for the Iraq war, not me!</t>
  </si>
  <si>
    <t>https://twitter.com/realDonaldTrump/status/759843323909668865</t>
  </si>
  <si>
    <t>The dishonest media is fawning over the Democratic Convention. I wonder why, then, my speech had millions of more viewers than Crooked H?</t>
  </si>
  <si>
    <t>https://twitter.com/realDonaldTrump/status/759848885900763141</t>
  </si>
  <si>
    <t>" @ RealJamesWoods: Without absolutely OWNING the liberal media, HillaryClinton wouldn't stand a chance. # VoterFraud and # MSM her only hope."</t>
  </si>
  <si>
    <t>https://twitter.com/realDonaldTrump/status/759915863600304128</t>
  </si>
  <si>
    <t>Wow, it is unbelievable how distorted, one-sided and biased the media is against us. The failing @ nytimes is a joke. @ CNN is laughable!</t>
  </si>
  <si>
    <t>https://twitter.com/realDonaldTrump/status/760070280932982784</t>
  </si>
  <si>
    <t>Mr. Khan, who does not know me, viciously attacked me from the stage of the DNC and is now all over T.V. doing the same - Nice!</t>
  </si>
  <si>
    <t>https://twitter.com/realDonaldTrump/status/760074526059270144</t>
  </si>
  <si>
    <t>This story is not about Mr. Khan, who is all over the place doing interviews, but rather RADICAL ISLAMIC TERRORISM and the U.S. Get smart!</t>
  </si>
  <si>
    <t>https://twitter.com/realDonaldTrump/status/760095370185674752</t>
  </si>
  <si>
    <t>When I said in an interview that Putin is "not going into Ukraine, you can mark it down," I am saying if I am President. Already in Crimea!</t>
  </si>
  <si>
    <t>https://twitter.com/realDonaldTrump/status/760098514319835136</t>
  </si>
  <si>
    <t>So with all of the Obama tough talk on Russia and the Ukraine, they have already taken Crimea and continue to push. That's what I said!</t>
  </si>
  <si>
    <t>https://twitter.com/realDonaldTrump/status/760125021280960512</t>
  </si>
  <si>
    <t># CrookedHillaryhttp://www.dailymail.co.uk/news/article-3718137/Hillary-Clinton-slapped-dreaded-Four-Pinocchios-rating-false-claim-FBI-director-said-told-truth-classified-emails.html ‚Ä¶</t>
  </si>
  <si>
    <t>https://twitter.com/realDonaldTrump/status/760126146830794753</t>
  </si>
  <si>
    <t>Join Governor Mike Pence in Reno, Nevada- tonight at 7pm! Tickets available at: https://www.donaldjtrump.com/schedule/register/reno-nv1/ ‚Ä¶</t>
  </si>
  <si>
    <t>https://twitter.com/realDonaldTrump/status/760184028293173248</t>
  </si>
  <si>
    <t>CNN will soon be the least trusted name in news if they continue to be the press shop for Hillary Clinton.</t>
  </si>
  <si>
    <t>https://twitter.com/realDonaldTrump/status/760184176591208448</t>
  </si>
  <si>
    <t>CNN anchors are completely out of touch with everyday people worried about rising crime, failing schools and vanishing jobs.</t>
  </si>
  <si>
    <t>https://twitter.com/realDonaldTrump/status/760184336603811842</t>
  </si>
  <si>
    <t>When will we see stories from CNN on Clinton Foundation corruption and Hillary's pay-for-play at State Department?</t>
  </si>
  <si>
    <t>https://twitter.com/realDonaldTrump/status/760184664468418560</t>
  </si>
  <si>
    <t>Will CNN send its cameras to the border to show the massive unreported crisis now unfolding -- or are they worried it will hurt Hillary?</t>
  </si>
  <si>
    <t>https://twitter.com/realDonaldTrump/status/760185067054465024</t>
  </si>
  <si>
    <t>The people who support Hillary sit behind CNN anchor chairs, or headline fundraisers - those disconnected from real life.</t>
  </si>
  <si>
    <t>https://twitter.com/realDonaldTrump/status/760185303483187201</t>
  </si>
  <si>
    <t>People believe CNN these days almost as little as they believe Hillary....that's really saying something!</t>
  </si>
  <si>
    <t>https://twitter.com/realDonaldTrump/status/760213628926779392</t>
  </si>
  <si>
    <t>Thank you Oklahoma &amp; Virginia! # MakeAmericaGreatAgain # ImWithYoupic.twitter.com/WUdY7feRvV</t>
  </si>
  <si>
    <t>https://twitter.com/realDonaldTrump/status/760214225830772737</t>
  </si>
  <si>
    <t>Thank you Columbus, Ohio! I will be back soon. # ImWithYou # MAGApic.twitter.com/vMf1EPJp4r</t>
  </si>
  <si>
    <t>https://twitter.com/realDonaldTrump/status/760229355784138752</t>
  </si>
  <si>
    <t>Crooked Hillary Clinton is 100% owned by her donors. # ImWithYou # MAGApic.twitter.com/iYM3CCWS2z</t>
  </si>
  <si>
    <t>https://twitter.com/realDonaldTrump/status/760245342231158785</t>
  </si>
  <si>
    <t>Hillary, whose decisions have led to the deaths of many, accepted $ from a business linked to ISIS. Silence at CNN.http://www.thegatewaypundit.com/2016/08/wikileaks-hillary/ ‚Ä¶</t>
  </si>
  <si>
    <t>https://twitter.com/realDonaldTrump/status/760246732152311808</t>
  </si>
  <si>
    <t>Hillary Clinton raked in money from regimes that horribly oppress women and gays &amp; refuses to speak out against Radical Islam.</t>
  </si>
  <si>
    <t>https://twitter.com/realDonaldTrump/status/760246898095775744</t>
  </si>
  <si>
    <t>When will CNN do a segment on Hillary‚Äôs plan to increase Syrian refugees 550% and how much it will cost?</t>
  </si>
  <si>
    <t>https://twitter.com/realDonaldTrump/status/760247348673077248</t>
  </si>
  <si>
    <t>During the GOP convention, CNN cut away from the victims of illegal immigrant violence. They don‚Äôt want them heard.http://www.breitbart.com/big-journalism/2016/07/19/republican-national-convention-cnn-victims-illegal-aliens/ ‚Ä¶</t>
  </si>
  <si>
    <t>https://twitter.com/realDonaldTrump/status/760249495754006528</t>
  </si>
  <si>
    <t>Join me in Florida on Wednesday! Daytona &amp; Jacksonville: Daytona | 3pm- https://www.donaldjtrump.com/schedule/register/daytona-beach-fl/ ‚Ä¶ Jacksonville | 7pm- https://www.donaldjtrump.com/schedule/register/jacksonville-fl/ ‚Ä¶</t>
  </si>
  <si>
    <t>https://twitter.com/realDonaldTrump/status/760255085561597952</t>
  </si>
  <si>
    <t>Thanks to @ pnehlen for your kind words, very much appreciated.</t>
  </si>
  <si>
    <t>https://twitter.com/realDonaldTrump/status/760287440435187712</t>
  </si>
  <si>
    <t>Vast numbers of manufacturing jobs in Pennsylvania have moved to Mexico and other countries. That will end when I win!</t>
  </si>
  <si>
    <t>https://twitter.com/realDonaldTrump/status/760293742381244416</t>
  </si>
  <si>
    <t>Just leaving Mechanicsburg, PA. Incredible crowd-- so enthusiastic! Will be back soon. # MAGApic.twitter.com/RbuXfDZ5w9</t>
  </si>
  <si>
    <t>https://twitter.com/realDonaldTrump/status/760299757206208512</t>
  </si>
  <si>
    <t>Great afternoon in Ohio &amp; a great evening in Pennsylvania - departing now. See you tomorrow Virginia!pic.twitter.com/jQTQYBFpdb</t>
  </si>
  <si>
    <t>https://twitter.com/realDonaldTrump/status/760420894271471620</t>
  </si>
  <si>
    <t>The Washington Post calls out # CrookedHillary for what she REALLY is. A PATHOLOGICAL LIAR! Watch that nose grow!pic.twitter.com/FsrUGByuuD</t>
  </si>
  <si>
    <t>https://twitter.com/realDonaldTrump/status/760519847461658624</t>
  </si>
  <si>
    <t>Thank you Virginia! # ImWithYoupic.twitter.com/9inCh1BVwM</t>
  </si>
  <si>
    <t>https://twitter.com/realDonaldTrump/status/760532443061420033</t>
  </si>
  <si>
    <t>STATEMENT IN RESPONSE TO PRESIDENT OBAMA'S FAILED LEADERSHIP: http://bit.ly/2aNb6apDJTStatement ‚Ä¶</t>
  </si>
  <si>
    <t>https://twitter.com/realDonaldTrump/status/760535661699035136</t>
  </si>
  <si>
    <t>Join me in Florida tomorrow! # MakeAmericaGreatAgain Daytona | 3pm- http://bit.ly/2apZfbvDAYTONA Jacksonville | 7pm- http://bit.ly/2aq0jQ3JACKSONVILLE ‚Ä¶</t>
  </si>
  <si>
    <t>https://twitter.com/realDonaldTrump/status/760538951581130754</t>
  </si>
  <si>
    <t># CrookedHillarypic.twitter.com/xe0I0EmxMa</t>
  </si>
  <si>
    <t>https://twitter.com/realDonaldTrump/status/760542646888652804</t>
  </si>
  <si>
    <t># ICYMI: John Podesta‚Äôs Brother Pocketed $180,000 from Putin‚Äôs Uranium Company: https://www.facebook.com/DonaldTrump/posts/10157422221965725 ‚Ä¶pic.twitter.com/I5fF3didZs</t>
  </si>
  <si>
    <t>https://twitter.com/realDonaldTrump/status/760552601356267520</t>
  </si>
  <si>
    <t>President Obama will go down as perhaps the worst president in the history of the United States!</t>
  </si>
  <si>
    <t>https://twitter.com/realDonaldTrump/status/760560366447370241</t>
  </si>
  <si>
    <t>Report raises questions about ‚ÄòClinton Cash‚Äô from Russians during ‚Äòreset'http://nypost.com/2016/07/31/report-raises-questions-about-clinton-cash-from-russians-during-reset/ ‚Ä¶</t>
  </si>
  <si>
    <t>https://twitter.com/realDonaldTrump/status/760594155835887616</t>
  </si>
  <si>
    <t>My daughter @ IvankaTrump will be on @ Greta tonight at 7pm. Enjoy!pic.twitter.com/QySC5PLFMy</t>
  </si>
  <si>
    <t>https://twitter.com/realDonaldTrump/status/760669268539301889</t>
  </si>
  <si>
    <t>Great day in Virginia. Crowd was fantastic!</t>
  </si>
  <si>
    <t>https://twitter.com/realDonaldTrump/status/760765818917515264</t>
  </si>
  <si>
    <t>There is great unity in my campaign, perhaps greater than ever before. I want to thank everyone for your tremendous support. Beat Crooked H!</t>
  </si>
  <si>
    <t>https://twitter.com/realDonaldTrump/status/760783130978648064</t>
  </si>
  <si>
    <t>Our incompetent Secretary of State, Hillary Clinton, was the one who started talks to give 400 million dollars, in cash, to Iran. Scandal!</t>
  </si>
  <si>
    <t>https://twitter.com/realDonaldTrump/status/760957697579708416</t>
  </si>
  <si>
    <t>THANK YOU Daytona Beach, Florida! # MakeAmericaGreatAgainpic.twitter.com/IAcLfXe463</t>
  </si>
  <si>
    <t>https://twitter.com/realDonaldTrump/status/760960985524043777</t>
  </si>
  <si>
    <t>Thank you to the amazing law enforcement officers today- in Daytona Beach, Florida! # LESM # MAGApic.twitter.com/QoxJf4Xzbc</t>
  </si>
  <si>
    <t>https://twitter.com/realDonaldTrump/status/760976212068106240</t>
  </si>
  <si>
    <t>Thank you for your support of my candidacy! # MAGA # ImWithYou http://bit.ly/2aRqNxjThankYou</t>
  </si>
  <si>
    <t>https://twitter.com/realDonaldTrump/status/761025834350018561</t>
  </si>
  <si>
    <t>Thank you Jacksonville, Florida! # MakeAmericaGreatAgain https://www.facebook.com/DonaldTrump/posts/10157433142040725:0 ‚Ä¶pic.twitter.com/VSnBoQYoZs</t>
  </si>
  <si>
    <t>https://twitter.com/realDonaldTrump/status/761219396635361280</t>
  </si>
  <si>
    <t>Looking forward to IA &amp; WI with Gov. Pence, tomorrow. Join us! # MAGA http://bit.ly/2aLiY9zDesMoines ‚Ä¶ http://bit.ly/2axymdaGreenBay pic.twitter.com/0Ei3EdQdXB</t>
  </si>
  <si>
    <t>https://twitter.com/realDonaldTrump/status/761279538106097664</t>
  </si>
  <si>
    <t>Great meeting all of you. This group knocked on 50K doors &amp; counting here in Maine, thank you! @ MaineGOPhttps://twitter.com/garrettmason/status/761277330543239168 ‚Ä¶</t>
  </si>
  <si>
    <t>https://twitter.com/realDonaldTrump/status/761281473492189184</t>
  </si>
  <si>
    <t>Happy 226th Birthday to the United States Coast Guard. Thank you @ USCG! # CoastGuardDaypic.twitter.com/hr4O8Xgq2R</t>
  </si>
  <si>
    <t>https://twitter.com/realDonaldTrump/status/761331433810132992</t>
  </si>
  <si>
    <t>Thank you Portland, Maine! # MakeAmericaGreatAgain https://instagram.com/p/BIs_qmQjnRA/ pic.twitter.com/RhblAXkNPw</t>
  </si>
  <si>
    <t>https://twitter.com/realDonaldTrump/status/761385317169496064</t>
  </si>
  <si>
    <t>See you tomorrow w/ Gov. @ Mike_Pence, Iowa &amp; Wisconsin! 3pm- http://bit.ly/2aLiY9zDesMoines ‚Ä¶ 7pm- http://bit.ly/2axymdaGreenBay pic.twitter.com/UODSMp0oTo</t>
  </si>
  <si>
    <t>https://twitter.com/realDonaldTrump/status/761385812390977536</t>
  </si>
  <si>
    <t>President Obama should ask the DNC about how they rigged the election against Bernie.</t>
  </si>
  <si>
    <t>https://twitter.com/realDonaldTrump/status/761386025323225088</t>
  </si>
  <si>
    <t>Obama's disastrous judgment gave us ISIS, rise of Iran, and the worst economic numbers since the Great Depression!</t>
  </si>
  <si>
    <t>https://twitter.com/realDonaldTrump/status/761386080272875520</t>
  </si>
  <si>
    <t>President Obama refuses to answer question about Iran terror funding. I won't dodge questions as your President. http://ntknetwork.com/obama-spends-7-minutes-dodging-on-whether-iran-will-use-400-million-to-fund-terrorism/ ‚Ä¶</t>
  </si>
  <si>
    <t>https://twitter.com/realDonaldTrump/status/761511930238496772</t>
  </si>
  <si>
    <t>The plane I saw on television was the hostage plane in Geneva, Switzerland, not the plane carrying $400 million in cash going to Iran!</t>
  </si>
  <si>
    <t>https://twitter.com/realDonaldTrump/status/761549461893984256</t>
  </si>
  <si>
    <t>Hillary Clinton has bad judgment and is unfit to serve as President. http://bit.ly/2aDkmmiDJTFB</t>
  </si>
  <si>
    <t>https://twitter.com/realDonaldTrump/status/761653875413618689</t>
  </si>
  <si>
    <t># MakeAmericaSafeAgainpic.twitter.com/5yuLKyh8Q6</t>
  </si>
  <si>
    <t>https://twitter.com/realDonaldTrump/status/761693803120041986</t>
  </si>
  <si>
    <t>Thank you Des Moines, Iowa! Governor @ Mike_Pence and I appreciate your support! # MAGA # TrumpTrainpic.twitter.com/gr6tGqqmcm</t>
  </si>
  <si>
    <t>https://twitter.com/realDonaldTrump/status/761711856457125888</t>
  </si>
  <si>
    <t>DON'T LET HILLARY CLINTON DO IT AGAIN! # TrumpPence16https://amp.twimg.com/v/42d9c3c3-e924-4a5b-b8a9-540ec3d21654 ‚Ä¶</t>
  </si>
  <si>
    <t>https://twitter.com/realDonaldTrump/status/761754898602061824</t>
  </si>
  <si>
    <t>Thank you Green Bay, Wisconsin! Governor @ Mike_Pence and I will be back soon. # TrumpPence16 # MAGApic.twitter.com/qsYbyrm3UR</t>
  </si>
  <si>
    <t>https://twitter.com/realDonaldTrump/status/761757988516401153</t>
  </si>
  <si>
    <t>'Trump is right about violent crime: It‚Äôs on the rise in major cities'https://www.washingtonpost.com/opinions/trump-is-right-about-violent-crime-its-on-the-rise-in-major-cities/2016/08/05/3cf6b55e-5b11-11e6-9aee-8075993d73a2_story.html ‚Ä¶</t>
  </si>
  <si>
    <t>https://twitter.com/realDonaldTrump/status/761773576101953536</t>
  </si>
  <si>
    <t>Good luck # TeamUSA # OpeningCeremony # Rio2016pic.twitter.com/mS8qsQpJPh</t>
  </si>
  <si>
    <t>https://twitter.com/realDonaldTrump/status/761892829434183684</t>
  </si>
  <si>
    <t>Hillary Clinton is being badly criticized for her poor performance in answering questions. Let us all see what happens!</t>
  </si>
  <si>
    <t>https://twitter.com/realDonaldTrump/status/761931010548305920</t>
  </si>
  <si>
    <t>Crooked Hillary said loudly, and for the world to see, that she "SHORT CIRCUITED" when answering a question on her e-mails. Very dangerous!</t>
  </si>
  <si>
    <t>https://twitter.com/realDonaldTrump/status/761936929902452740</t>
  </si>
  <si>
    <t>Anybody whose mind "SHORT CIRCUITS" is not fit to be our president! Look up the word "BRAINWASHED."</t>
  </si>
  <si>
    <t>https://twitter.com/realDonaldTrump/status/761988164382756864</t>
  </si>
  <si>
    <t>Heading to New Hampshire - will be talking about Hillary saying her brain SHORT CIRCUITED, and other things!</t>
  </si>
  <si>
    <t>https://twitter.com/realDonaldTrump/status/762016426102296576</t>
  </si>
  <si>
    <t># CrookedHillary is not fit to be our next president! # TrumpPence16 https://www.facebook.com/DonaldTrump/videos/10157449657485725/ ‚Ä¶</t>
  </si>
  <si>
    <t>https://twitter.com/realDonaldTrump/status/762104411707568128</t>
  </si>
  <si>
    <t>I am not just running against Crooked Hillary Clinton, I am running against the very dishonest and totally biased media - but I will win!</t>
  </si>
  <si>
    <t>https://twitter.com/realDonaldTrump/status/762106904436961280</t>
  </si>
  <si>
    <t>. @ Larry_Kudlow - 'Donald Trump Is the middle-class growth candidate'http://www.cnbc.com/2016/08/06/kudlow-donald-trump-is-the-middle-class-growth-candidate.html ‚Ä¶</t>
  </si>
  <si>
    <t>https://twitter.com/realDonaldTrump/status/762110918721310721</t>
  </si>
  <si>
    <t>Thank you Windham, New Hampshire! # TrumpPence16 # MAGApic.twitter.com/ZL4Q01Q49s</t>
  </si>
  <si>
    <t>https://twitter.com/realDonaldTrump/status/762284533341417472</t>
  </si>
  <si>
    <t>I see where Mayor Stephanie Rawlings-Blake of Baltimore is pushing Crooked hard. Look at the job she has done in Baltimore. She is a joke!</t>
  </si>
  <si>
    <t>https://twitter.com/realDonaldTrump/status/762400869858115588</t>
  </si>
  <si>
    <t>The media is going crazy. They totally distort so many things on purpose. Crimea, nuclear, "the baby" and so much more. Very dishonest!</t>
  </si>
  <si>
    <t>https://twitter.com/realDonaldTrump/status/762425371874557952</t>
  </si>
  <si>
    <t>Michael Morell, the lightweight former Acting Director of C.I.A., and a man who has made serious bad calls, is a total Clinton flunky!</t>
  </si>
  <si>
    <t>https://twitter.com/realDonaldTrump/status/762439658911338496</t>
  </si>
  <si>
    <t># ICYMI: "Will Media Apologize to Trump?"http://www.thegatewaypundit.com/2016/08/will-media-apologize-trump-mother-crying-baby-rally-speaks/ ‚Ä¶</t>
  </si>
  <si>
    <t>https://twitter.com/realDonaldTrump/status/762641595439190016</t>
  </si>
  <si>
    <t>Join me in Fayetteville, North Carolina tomorrow evening at 6pm. Tickets now available at: https://www.donaldjtrump.com/schedule/register/fayetteville-nc1/ ‚Ä¶</t>
  </si>
  <si>
    <t>https://twitter.com/realDonaldTrump/status/762669882571980801</t>
  </si>
  <si>
    <t>My economic policy speech will be carried live at 12:15 P.M. Enjoy!</t>
  </si>
  <si>
    <t>https://twitter.com/realDonaldTrump/status/762771974657495041</t>
  </si>
  <si>
    <t>Thank you Alex!https://twitter.com/mooneyforwv/status/762718855282163712 ‚Ä¶</t>
  </si>
  <si>
    <t>https://twitter.com/realDonaldTrump/status/762773468479889409</t>
  </si>
  <si>
    <t>Thank you!https://twitter.com/reprwilliams/status/762732609415905280 ‚Ä¶</t>
  </si>
  <si>
    <t>https://twitter.com/realDonaldTrump/status/762774321580367872</t>
  </si>
  <si>
    <t>Thank you @ NFIB- together we will # MakeAmericaGreatAgain!https://twitter.com/nfib/status/762740884333031425 ‚Ä¶</t>
  </si>
  <si>
    <t>https://twitter.com/realDonaldTrump/status/762775525756514304</t>
  </si>
  <si>
    <t>Thank you @ RepLouBarletta! https://www.facebook.com/loujbarletta/posts/10153672527586302 ‚Ä¶pic.twitter.com/eKtSXUw51R</t>
  </si>
  <si>
    <t>https://twitter.com/realDonaldTrump/status/762776440681095169</t>
  </si>
  <si>
    <t>Thank you Senator David Perdue! http://bit.ly/2b9idkbSenPerdue ‚Ä¶pic.twitter.com/LmfiGByFPb</t>
  </si>
  <si>
    <t>https://twitter.com/realDonaldTrump/status/762777166476025856</t>
  </si>
  <si>
    <t>Thank you Congressman Steven Palazzo! https://www.facebook.com/palazzoforcongress/posts/10154473297477835 ‚Ä¶pic.twitter.com/XGSIJJQiGJ</t>
  </si>
  <si>
    <t>https://twitter.com/realDonaldTrump/status/762781418778791936</t>
  </si>
  <si>
    <t>Thank you Newt!https://twitter.com/newtgingrich/status/762739520567738368 ‚Ä¶</t>
  </si>
  <si>
    <t>https://twitter.com/realDonaldTrump/status/762781826549030912</t>
  </si>
  <si>
    <t>Many people are saying that the Iranians killed the scientist who helped the U.S. because of Hillary Clinton's hacked emails.</t>
  </si>
  <si>
    <t>https://twitter.com/realDonaldTrump/status/762790167732035585</t>
  </si>
  <si>
    <t>'As Senator Clinton promised 200,000 jobs in Upstate New York - her efforts fell flat.' https://www.facebook.com/DonaldTrump/posts/10157458402275725 ‚Ä¶pic.twitter.com/i5S3mtJWpe</t>
  </si>
  <si>
    <t>https://twitter.com/realDonaldTrump/status/762842126900015105</t>
  </si>
  <si>
    <t>Being in Detroit today was wonderful. Quick stop in Ohio to meet with some of our great supporters. Just got back home!</t>
  </si>
  <si>
    <t>https://twitter.com/realDonaldTrump/status/762974889275953152</t>
  </si>
  <si>
    <t>Will be interviewed on @ foxandfriends now!</t>
  </si>
  <si>
    <t>https://twitter.com/realDonaldTrump/status/762981606755856384</t>
  </si>
  <si>
    <t>I am running against the Washington insiders, just like I did in the Republican Primaries. These are the people that have made U.S. a mess!</t>
  </si>
  <si>
    <t>https://twitter.com/realDonaldTrump/status/762982142783676416</t>
  </si>
  <si>
    <t>" @ sprts08: @ realDonaldTrump @ foxandfriends great interview.....all solid points on our economy TRUMP2016"</t>
  </si>
  <si>
    <t>https://twitter.com/realDonaldTrump/status/762982360853905408</t>
  </si>
  <si>
    <t>" @ LinHen23: @ foxandfriends Loved Trump's answers to voters questions this morning! Trump's economic plan will help # MAGA # NeverHillary"</t>
  </si>
  <si>
    <t>https://twitter.com/realDonaldTrump/status/763119571309998083</t>
  </si>
  <si>
    <t>Thank you Wilmington, North Carolina! # MakeAmericaGreatAgainpic.twitter.com/ZnnaSPF5or</t>
  </si>
  <si>
    <t>https://twitter.com/realDonaldTrump/status/763167345405784064</t>
  </si>
  <si>
    <t>Thank you @ SenatorFischer! # TrumpPence16 http://www.kvnonews.com/2016/08/senator-deb-fischer-support-trump/ ‚Ä¶</t>
  </si>
  <si>
    <t>https://twitter.com/realDonaldTrump/status/763167671974232064</t>
  </si>
  <si>
    <t>Thank you Senator @ ChuckGrassley! # TrumpPence16https://www.radioiowa.com/2016/08/09/grassley-stay-firm-in-his-support-of-donald-trump/ ‚Ä¶</t>
  </si>
  <si>
    <t>https://twitter.com/realDonaldTrump/status/763180978588221440</t>
  </si>
  <si>
    <t>When is the media going to talk about Hillary's policies that have gotten people killed, like Libya, open borders, and maybe her emails?</t>
  </si>
  <si>
    <t>https://twitter.com/realDonaldTrump/status/763198483927011329</t>
  </si>
  <si>
    <t>Media desperate to distract from Clinton's anti-2A stance. I said pro-2A citizens must organize and get out vote to save our Constitution!</t>
  </si>
  <si>
    <t>https://twitter.com/realDonaldTrump/status/763385288295055360</t>
  </si>
  <si>
    <t>" @ dbongino: ‚ÄòNow cut off my mic!‚Äô Bongino refuses to be bullied by Don Lemon over Trump, 2nd Amendment ‚Äì HEATED! http://www.bizpacreview.com/2016/08/09/now-cut-off-mic-bongino-refuses-bullied-don-lemon-trump-2nd-amendment-heated-376846 ‚Ä¶"</t>
  </si>
  <si>
    <t>https://twitter.com/realDonaldTrump/status/763391459110313984</t>
  </si>
  <si>
    <t>. @ dbongino You were fantastic in defending both the Second Amendment and me last night on @ CNN. Don Lemon is a lightweight - dumb as a rock</t>
  </si>
  <si>
    <t>https://twitter.com/realDonaldTrump/status/763398630812311552</t>
  </si>
  <si>
    <t>Morning Joe's weakness is its low ratings. I don't watch anymore but I heard he went wild against Rudy Giuliani and # 2A - sad &amp; irrelevant!</t>
  </si>
  <si>
    <t>https://twitter.com/realDonaldTrump/status/763430568721784833</t>
  </si>
  <si>
    <t>My thoughts and prayers are with the two police officers shot in Sebastian County, Arkansas. # LESM</t>
  </si>
  <si>
    <t>https://twitter.com/realDonaldTrump/status/763433452893011969</t>
  </si>
  <si>
    <t>I will be interviewed on @ greta tonight at 7pm. Enjoy!pic.twitter.com/9yicUxd87D ‚Äì bei Peterbilt</t>
  </si>
  <si>
    <t>https://twitter.com/realDonaldTrump/status/763474491183816704</t>
  </si>
  <si>
    <t>Great meeting w/ coal miners &amp; leaders from the Virginia coal industry- thank you! # MAGA https://www.facebook.com/DonaldTrump/posts/10157471877690725:0 ‚Ä¶pic.twitter.com/32gdX684ew</t>
  </si>
  <si>
    <t>https://twitter.com/realDonaldTrump/status/763477408909500416</t>
  </si>
  <si>
    <t>No such meeting or conversation ever happened - a made up story by "low ratings" @ CNN.</t>
  </si>
  <si>
    <t>https://twitter.com/realDonaldTrump/status/763481802254249984</t>
  </si>
  <si>
    <t>Thank you Abingdon, Virginia! # MakeAmericaGreatAgain https://www.facebook.com/DonaldTrump/posts/10157472447805725:0 ‚Ä¶pic.twitter.com/RQUKD6sjno</t>
  </si>
  <si>
    <t>https://twitter.com/realDonaldTrump/status/763516489865523200</t>
  </si>
  <si>
    <t># MakeAmericaGreatAgain!pic.twitter.com/8rWz6p1Ged</t>
  </si>
  <si>
    <t>https://twitter.com/realDonaldTrump/status/763519444576370688</t>
  </si>
  <si>
    <t>" @ DSF2020: Really admire your determination: Working so hard for all Americans n daily having to defend yourself from a biased Media."</t>
  </si>
  <si>
    <t>https://twitter.com/realDonaldTrump/status/763519861406531584</t>
  </si>
  <si>
    <t>Reuters just announced that Secret Service never spoke to me or my campaign. Made up story by @ CNN is a hoax. Totally dishonest.</t>
  </si>
  <si>
    <t>https://twitter.com/realDonaldTrump/status/763557327295438848</t>
  </si>
  <si>
    <t>Great job today by the NYPD in protecting the people and saving the climber.</t>
  </si>
  <si>
    <t>https://twitter.com/realDonaldTrump/status/763558559833591809</t>
  </si>
  <si>
    <t>Thank you Fort Lauderdale, Florida. # MakeAmericaGreatAgainpic.twitter.com/cjivzdRpU1</t>
  </si>
  <si>
    <t>https://twitter.com/realDonaldTrump/status/763740672012738561</t>
  </si>
  <si>
    <t>This is no surprise. Constant phony reporting from failing @ CNN turns everyone off. The American people get it! http://www.adweek.com/tvnewser/scoreboard-tuesday-august-9/301887 ‚Ä¶</t>
  </si>
  <si>
    <t>https://twitter.com/realDonaldTrump/status/763857902490836992</t>
  </si>
  <si>
    <t>Will be doing @ oreillyfactor tonight at 8pm. Enjoy!</t>
  </si>
  <si>
    <t>https://twitter.com/realDonaldTrump/status/763947916184522754</t>
  </si>
  <si>
    <t>" @ SheriffClarke: http://link.foreignpolicy.com/click/7366579.289159/aHR0cDovL2ZvcmVpZ25wb2xpY3kuY29tLzIwMTYvMDgvMTEvc2NhdGhpbmctaG91c2UtaW50ZWwtcmVwb3J0LW9uLWlzaXMtZnVlbHMtdHJ1bXBzLWF0dGFjay8/5676b4f7e9a8a2163b8b52daB3c8427e0 ‚Ä¶ Everything coming from this administration is a lie. Only @ realDonaldTrump will change it"</t>
  </si>
  <si>
    <t>https://twitter.com/realDonaldTrump/status/763949723833118721</t>
  </si>
  <si>
    <t>" @ elsolarverde: THE CORRUPT MEDIA CREATS CONTROVERSY AGAINST @ realDonaldTrump TO AVOID ISSUES ABOUT HillaryClinton pic.twitter.com/RW5UcWLfA8"</t>
  </si>
  <si>
    <t>https://twitter.com/realDonaldTrump/status/763950742755434498</t>
  </si>
  <si>
    <t>" @ EnemyWithinn: @ realDonaldTrump @ elsolarverde @ nytimes People gotta stop believing media lies about Trump." That would indeed be nice!</t>
  </si>
  <si>
    <t>https://twitter.com/realDonaldTrump/status/764045345332396032</t>
  </si>
  <si>
    <t>Ratings challenged @ CNN reports so seriously that I call President Obama (and Clinton) "the founder" of ISIS, &amp; MVP. THEY DON'T GET SARCASM?</t>
  </si>
  <si>
    <t>https://twitter.com/realDonaldTrump/status/764053208394182656</t>
  </si>
  <si>
    <t>" @ laurencristmann: Thank you for coming to Pennsylvania today. I will be there with @ C_Lynne_Ryan your 3rd CD delegate at 2 pm"</t>
  </si>
  <si>
    <t>https://twitter.com/realDonaldTrump/status/764055793951834114</t>
  </si>
  <si>
    <t>A massive tax increase will be necessary to fund Crooked Hillary Clinton's agenda. What a terrible (and boring) rollout that was yesterday!</t>
  </si>
  <si>
    <t>https://twitter.com/realDonaldTrump/status/764064821000056832</t>
  </si>
  <si>
    <t>I love watching these poor, pathetic people (pundits) on television working so hard and so seriously to try and figure me out. They can't!</t>
  </si>
  <si>
    <t>https://twitter.com/realDonaldTrump/status/764084294704697344</t>
  </si>
  <si>
    <t>ISIS gained tremendous strength during Hillary Clinton's term as Secretary of State. When will the dishonest media report the facts!</t>
  </si>
  <si>
    <t>https://twitter.com/realDonaldTrump/status/764153606765412352</t>
  </si>
  <si>
    <t>Unbelievable support in Florida last night - thank you! # MAGApic.twitter.com/WNDAagFRRS</t>
  </si>
  <si>
    <t>https://twitter.com/realDonaldTrump/status/764186768522420224</t>
  </si>
  <si>
    <t>Thank you Erie, Pennsylvania! Together we will # MakeAmericaGreatAgain!pic.twitter.com/5hZp7PnRoT</t>
  </si>
  <si>
    <t>https://twitter.com/realDonaldTrump/status/764254551822196737</t>
  </si>
  <si>
    <t>Will be on @ seanhannity tonight at 10pm, hosted by @ GovMikeHuckabee. Enjoy!</t>
  </si>
  <si>
    <t>https://twitter.com/realDonaldTrump/status/764529295901528064</t>
  </si>
  <si>
    <t>The failing @ nytimes has become a newspaper of fiction. Their stories about me always quote non-existent unnamed sources. Very dishonest!</t>
  </si>
  <si>
    <t>https://twitter.com/realDonaldTrump/status/764531827168186369</t>
  </si>
  <si>
    <t>I am truly enjoying myself while running for president. The people of our country are amazing - great numbers on November 8th!</t>
  </si>
  <si>
    <t>https://twitter.com/realDonaldTrump/status/764546914683682817</t>
  </si>
  <si>
    <t>" @ willspeakout: Thank you for all that you are doing for us! You campaign endlessly and have spent millions.We love you! # TrumpTrain" Thanks</t>
  </si>
  <si>
    <t>https://twitter.com/realDonaldTrump/status/764552764177481728</t>
  </si>
  <si>
    <t>We now have confirmation as to one reason Crooked H wanted to be sure that nobody saw her e-mails - PAY-FOR-PLAY. How can she run for Pres.</t>
  </si>
  <si>
    <t>https://twitter.com/realDonaldTrump/status/764553088204214272</t>
  </si>
  <si>
    <t>" @ need2knowu: @ willspeakout yes you are my hero I admire you for laying down your glorious luxurious life to get beat up for America!!!"</t>
  </si>
  <si>
    <t>https://twitter.com/realDonaldTrump/status/764553771879899137</t>
  </si>
  <si>
    <t>" @ PaulaDuvall2: We're all enjoying you, as well, Mr. T.! You've inspired Hope and a Positive Spirit throughout America! God bless you!" Nice</t>
  </si>
  <si>
    <t>https://twitter.com/realDonaldTrump/status/764554121324204033</t>
  </si>
  <si>
    <t>"@zulu_out: You are a man for the people because you know what it is like to be among the people # MakeAmericaGreatAgain # USA Loves U" Thanks</t>
  </si>
  <si>
    <t>https://twitter.com/realDonaldTrump/status/764799933325144064</t>
  </si>
  <si>
    <t>The failing @ nytimes talks about anonymous sources and meetings that never happened. Their reporting is fiction. The media protects Hillary!</t>
  </si>
  <si>
    <t>https://twitter.com/realDonaldTrump/status/764801590415024128</t>
  </si>
  <si>
    <t>The failing @ nytimes, which never spoke to me, keeps saying that I am saying to advisers that I will change. False, I am who I am-never said</t>
  </si>
  <si>
    <t>https://twitter.com/realDonaldTrump/status/764803159692836864</t>
  </si>
  <si>
    <t>If the disgusting and corrupt media covered me honestly and didn't put false meaning into the words I say, I would be beating Hillary by 20%</t>
  </si>
  <si>
    <t>https://twitter.com/realDonaldTrump/status/764805340823248896</t>
  </si>
  <si>
    <t>My rallies are not covered properly by the media. They never discuss the real message and never show crowd size or enthusiasm.</t>
  </si>
  <si>
    <t>https://twitter.com/realDonaldTrump/status/764866887511572480</t>
  </si>
  <si>
    <t>Crooked Hillary Clinton is being protected by the media. She is not a talented person or politician. The dishonest media refuses to expose!</t>
  </si>
  <si>
    <t>https://twitter.com/realDonaldTrump/status/764867963845484545</t>
  </si>
  <si>
    <t>I am not only fighting Crooked Hillary, I am fighting the dishonest and corrupt media and her government protection process. People get it!</t>
  </si>
  <si>
    <t>https://twitter.com/realDonaldTrump/status/764870785634799617</t>
  </si>
  <si>
    <t>It is not "freedom of the press" when newspapers and others are allowed to say and write whatever they want even if it is completely false!</t>
  </si>
  <si>
    <t>https://twitter.com/realDonaldTrump/status/764974286931169285</t>
  </si>
  <si>
    <t>I have always been the same person-remain true to self.The media wants me to change but it would be very dishonest to supporters to do so!</t>
  </si>
  <si>
    <t>https://twitter.com/realDonaldTrump/status/764976828914237440</t>
  </si>
  <si>
    <t>"Stay on message" is the chant. I always do - trade, jobs, military, vets, 2nd A, repeal Ocare, borders, etc - but media misrepresents!</t>
  </si>
  <si>
    <t>https://twitter.com/realDonaldTrump/status/764998650598686721</t>
  </si>
  <si>
    <t>Certain Republicans who have lost to me would rather save face by fighting me than see the U.S.Supreme Court get proper appointments. Sad!</t>
  </si>
  <si>
    <t>https://twitter.com/realDonaldTrump/status/765269114973720576</t>
  </si>
  <si>
    <t># MakeAmericaSafeAgain https://www.donaldjtrump.com/press-releases/donald-j.-trump-addresses-radical-islam-and-the-age-of-terror ‚Ä¶</t>
  </si>
  <si>
    <t>https://twitter.com/realDonaldTrump/status/765283490887790592</t>
  </si>
  <si>
    <t>"CLINTON REFUGEE PLAN COULD BRING IN 620,000 REFUGEES IN FIRST TERM AT LIFETIME COST OF OVER $400 BILLION." http://www.sessions.senate.gov/public/index.cfm/2016/6/clinton-refugee-plan-could-bring-in-620-000-refugees-in-first-term-at-lifetime-cost-of-over-400-billion ‚Ä¶</t>
  </si>
  <si>
    <t>https://twitter.com/realDonaldTrump/status/765284051938926592</t>
  </si>
  <si>
    <t># AmericasMerkelpic.twitter.com/QFRs4bEUC1</t>
  </si>
  <si>
    <t>https://twitter.com/realDonaldTrump/status/765623972234948608</t>
  </si>
  <si>
    <t>Another health insurer is pulling back due to 'persistent financial losses on # Obamacare plans.' Only the beginning!http://www.nbcnews.com/business/business-news/aetna-pulls-back-obamacare-health-insurance-plans-2017-n631656 ‚Ä¶</t>
  </si>
  <si>
    <t>https://twitter.com/realDonaldTrump/status/765629939811020802</t>
  </si>
  <si>
    <t>'It's just a 2-point race, Clinton 38%, Trump 36%'http://www.washingtonexaminer.com/pow-its-just-a-2-point-race-clinton-38-trump-36/article/2599471 ‚Ä¶</t>
  </si>
  <si>
    <t>https://twitter.com/realDonaldTrump/status/765679267086684161</t>
  </si>
  <si>
    <t>This is my pledge to the American people: http://bit.ly/2bEoRchPledge</t>
  </si>
  <si>
    <t>https://twitter.com/realDonaldTrump/status/765688915932045313</t>
  </si>
  <si>
    <t>Just as we won the Cold War, in part, by exposing the evils of communism and the virtues of free markets.... Cont: https://www.facebook.com/DonaldTrump/posts/10157509540605725 ‚Ä¶</t>
  </si>
  <si>
    <t>https://twitter.com/realDonaldTrump/status/765726909925851136</t>
  </si>
  <si>
    <t>Will be on @ SeanHannity tonight at 10pmE - delivering an important speech live from Wisconsin. # MakeAmericaGreatAgain</t>
  </si>
  <si>
    <t>https://twitter.com/realDonaldTrump/status/765765603743391744</t>
  </si>
  <si>
    <t># LawandOrder # ImWithYou Transcript: http://bit.ly/2aY3nhyLawandOrder ‚Ä¶</t>
  </si>
  <si>
    <t>https://twitter.com/realDonaldTrump/status/765769891278381056</t>
  </si>
  <si>
    <t># LawandOrder # ImWithYou Video: http://bit.ly/2aY5q8oImWithYou ‚Ä¶pic.twitter.com/qqSfOfgdap</t>
  </si>
  <si>
    <t>https://twitter.com/realDonaldTrump/status/765902170084483073</t>
  </si>
  <si>
    <t>Join me in North Carolina - tomorrow at 7:30pm! # ImWithYou Tickets: http://bit.ly/2bGMAZmNC</t>
  </si>
  <si>
    <t>https://twitter.com/realDonaldTrump/status/765950471160954884</t>
  </si>
  <si>
    <t>Thank you Governor @ ScottWalker &amp; @ GOP Chairman @ Reince Priebus. # MakeAmericaGreatAgain # ImWithYouhttps://amp.twimg.com/v/f7054104-4965-4a99-934f-a0cbed956ee3 ‚Ä¶</t>
  </si>
  <si>
    <t>https://twitter.com/realDonaldTrump/status/765953073072058368</t>
  </si>
  <si>
    <t># MakeAmericaSafeAgain # ImWithYouhttps://amp.twimg.com/v/fcae1c85-517c-463b-9a37-7eb8a143fa79 ‚Ä¶</t>
  </si>
  <si>
    <t>https://twitter.com/realDonaldTrump/status/765955844055760896</t>
  </si>
  <si>
    <t>A vote for Hillary Clinton is a vote for another generation of poverty, high crime, &amp; lost opportunities. # ImWithYouhttps://amp.twimg.com/v/d4fc15a4-b04b-48cc-85a8-fbdf61211602 ‚Ä¶</t>
  </si>
  <si>
    <t>https://twitter.com/realDonaldTrump/status/766002945485864961</t>
  </si>
  <si>
    <t>We will repeal &amp; replace # Obamacare, which has caused soaring double-digit premium increases. It is a disaster!https://amp.twimg.com/v/ddb1eaf1-bdc5-44b3-b090-dc20494568f7 ‚Ä¶</t>
  </si>
  <si>
    <t>https://twitter.com/realDonaldTrump/status/766028026987491328</t>
  </si>
  <si>
    <t>We are going to make this a government of the people once again! # MakeAmericaGreatAgain # ImWithYouhttps://amp.twimg.com/v/4586e62b-3a35-479d-a65d-f984df338175 ‚Ä¶</t>
  </si>
  <si>
    <t>https://twitter.com/realDonaldTrump/status/766038151206936576</t>
  </si>
  <si>
    <t>Will be participating in a town hall event- hosted by @ SeanHannity tonight at 10pmE on @ FoxNews. Enjoy!pic.twitter.com/7nReqYM7FF</t>
  </si>
  <si>
    <t>https://twitter.com/realDonaldTrump/status/766082563064623105</t>
  </si>
  <si>
    <t>I will be doing a Town Hall tonight at 10:00 P.M. on @ seanhannity - @ FoxNews</t>
  </si>
  <si>
    <t>https://twitter.com/realDonaldTrump/status/766246213079498752</t>
  </si>
  <si>
    <t>They will soon be calling me MR. BREXIT!</t>
  </si>
  <si>
    <t>https://twitter.com/realDonaldTrump/status/766378021355921408</t>
  </si>
  <si>
    <t># CrookedHillary # ThrowbackThursdaypic.twitter.com/v8J0r64J7h</t>
  </si>
  <si>
    <t>https://twitter.com/realDonaldTrump/status/766432970441945088</t>
  </si>
  <si>
    <t>Together, we will MAKE AMERICA GREAT AGAIN!https://morningconsult.com/2016/08/18/american-immigrants-back-trump-ideological-test-poll-shows/ ‚Ä¶</t>
  </si>
  <si>
    <t>https://twitter.com/realDonaldTrump/status/766437671652556800</t>
  </si>
  <si>
    <t>Thank you Charlotte, North Carolina! # MakeAmericaGreatAgain https://www.facebook.com/DonaldTrump/posts/10157522097930725 ‚Ä¶</t>
  </si>
  <si>
    <t>https://twitter.com/realDonaldTrump/status/766585563805802497</t>
  </si>
  <si>
    <t>We are one nation. When one state hurts, we all hurt. We must all work together - to lift each other up.pic.twitter.com/XoDkW5X3Wy</t>
  </si>
  <si>
    <t>https://twitter.com/realDonaldTrump/status/766616361720246272</t>
  </si>
  <si>
    <t>Thank you to NC for last evenings great reception. The speech was a great success. Heading now to Louisiana &amp; another speech tonight in MI.</t>
  </si>
  <si>
    <t>https://twitter.com/realDonaldTrump/status/766616610975182848</t>
  </si>
  <si>
    <t>The reporting at the failing @ nytimes gets worse and worse by the day. Fortunately, it is a dying newspaper.</t>
  </si>
  <si>
    <t>https://twitter.com/realDonaldTrump/status/766627569110249472</t>
  </si>
  <si>
    <t>Thank you to everyone for all of the nice comments, by Twitter, pundits and otherwise for my speech last night.</t>
  </si>
  <si>
    <t>https://twitter.com/realDonaldTrump/status/766629517083414528</t>
  </si>
  <si>
    <t>Great job by @ EricTrump on interview with @ BillHemmer on @ FoxNews. # ImWithYou # TrumpTrain</t>
  </si>
  <si>
    <t>https://twitter.com/realDonaldTrump/status/766760721115938816</t>
  </si>
  <si>
    <t>Thank you Michigan. This is a MOVEMENT. We are going to MAKE AMERICA SAFE AND GREAT AGAIN! # TrumpPence16pic.twitter.com/vP3eqF3Zbb</t>
  </si>
  <si>
    <t>https://twitter.com/realDonaldTrump/status/766791143291916288</t>
  </si>
  <si>
    <t># WheresHillary? Sleeping!!!!!</t>
  </si>
  <si>
    <t>https://twitter.com/realDonaldTrump/status/766801978085117952</t>
  </si>
  <si>
    <t>We are one nation. When one hurts, we all hurt. We must all work together-to lift each other up. # StandWithLouisianapic.twitter.com/Ob7J2oBWhq</t>
  </si>
  <si>
    <t>https://twitter.com/realDonaldTrump/status/766805485466988544</t>
  </si>
  <si>
    <t>. @ Franklin_Graham @ BillyNungesser @ SamaritansPurse- so humbled by my time w/ you. You are in our thoughts &amp; prayers.pic.twitter.com/I6xGsEzlwv</t>
  </si>
  <si>
    <t>https://twitter.com/realDonaldTrump/status/766863067858759681</t>
  </si>
  <si>
    <t>" @ CatOnGlass: 200,000 new followers for @ realDonaldTrump. From 10,800,000 to 11,000,000, All in the last ten days or so! # MAGA # AlwaysTrump</t>
  </si>
  <si>
    <t>https://twitter.com/realDonaldTrump/status/767052374934421506</t>
  </si>
  <si>
    <t>Thank you @ JerryJrFalwell- will see you soon. # TrumpPence16https://www.washingtonpost.com/opinions/jerry-falwell-jr-trump-is-the-churchillian-leader-we-need/2016/08/19/b1ff79e0-64b1-11e6-be4e-23fc4d4d12b4_story.html?utm_term=.9a231e4faa1b# ‚Ä¶</t>
  </si>
  <si>
    <t>https://twitter.com/realDonaldTrump/status/767133459148054528</t>
  </si>
  <si>
    <t>Just leaving Virginia - really big crowd, great enthusiasm!</t>
  </si>
  <si>
    <t>https://twitter.com/realDonaldTrump/status/767134774687330304</t>
  </si>
  <si>
    <t>Will be interviewed on @ JudgeJeanine at 9:00 P.M. Enjoy!</t>
  </si>
  <si>
    <t>https://twitter.com/realDonaldTrump/status/767135128950898689</t>
  </si>
  <si>
    <t>Will be back soon Virginia. We are going to MAKE AMERICA GREAT AGAIN! # TrumpPence16pic.twitter.com/IU4JPSi0rZ</t>
  </si>
  <si>
    <t>https://twitter.com/realDonaldTrump/status/767137098679853056</t>
  </si>
  <si>
    <t>We will bring America together as ONE country again ‚Äì united as Americans in common purpose and common dreams. # MAGA</t>
  </si>
  <si>
    <t>https://twitter.com/realDonaldTrump/status/767149739418804228</t>
  </si>
  <si>
    <t>" @ J58golf: @ realDonaldTrump been a great week. More of the same will get you in the white house!"</t>
  </si>
  <si>
    <t>https://twitter.com/realDonaldTrump/status/767149890464018433</t>
  </si>
  <si>
    <t>" @ EyeCandyTMGayle: @ realDonaldTrump please oh please take the CHARLOTTE NC speech ACROSS the swing states .... sooo powerful" Good!</t>
  </si>
  <si>
    <t>https://twitter.com/realDonaldTrump/status/767150340726779904</t>
  </si>
  <si>
    <t>Together, we are going to MAKE AMERICA SAFE AND GREAT AGAIN!http://www.breitbart.com/2016-presidential-race/2016/08/20/la-times-poll-trump-takes-half-point-lead-clinton/ ‚Ä¶</t>
  </si>
  <si>
    <t>https://twitter.com/realDonaldTrump/status/767505383430782976</t>
  </si>
  <si>
    <t>I have been drawing very big and enthusiastic crowds, but the media refuses to show or discuss them. Something very big is happening!</t>
  </si>
  <si>
    <t>https://twitter.com/realDonaldTrump/status/767520065608613888</t>
  </si>
  <si>
    <t>Crooked Hillary is flooding the airwaves with false and misleading ads - all paid for by her bosses on Wall Street. Media is protecting her!</t>
  </si>
  <si>
    <t>https://twitter.com/realDonaldTrump/status/767528750749810688</t>
  </si>
  <si>
    <t>I heard that @ Morning_Joe was very nice on Friday but that little Donny D, a big failure in TV (&amp; someone I helped), was nasty. Irrelevant!</t>
  </si>
  <si>
    <t>https://twitter.com/realDonaldTrump/status/767531507665756160</t>
  </si>
  <si>
    <t>" @ Jimbos2002: @ Morning_Joe Video: Hillary referring to blacks as super predators that need to be brought to heel. https://m.youtube.com/watch?v=ALXulk0T8cg ‚Ä¶"</t>
  </si>
  <si>
    <t>https://twitter.com/realDonaldTrump/status/767532557235806208</t>
  </si>
  <si>
    <t>" @ SinAbunz_TM: @ realDonaldTrump TRUMP VICTORY IN NOVEMBER! # MAGA # TrumpPence16"</t>
  </si>
  <si>
    <t>https://twitter.com/realDonaldTrump/status/767532993686765569</t>
  </si>
  <si>
    <t>" @ 55Lidsville: # TeamTrump @ KellyannePolls You need to show the crowds at the rallies use Periscope! Show HC's 139 YT viewers vs DT 38K"</t>
  </si>
  <si>
    <t>https://twitter.com/realDonaldTrump/status/767536943353696256</t>
  </si>
  <si>
    <t>" @ Brainykid2010: @ shl @ realDonaldTrump The ad was actually very good!"</t>
  </si>
  <si>
    <t>https://twitter.com/realDonaldTrump/status/767679356466520064</t>
  </si>
  <si>
    <t>" @ realbill2016: @ realDonaldTrump @ Brainykid2010 @ shl Trump leading LA Times poll pic.twitter.com/908uLXCIWz"</t>
  </si>
  <si>
    <t>https://twitter.com/realDonaldTrump/status/767683204039974912</t>
  </si>
  <si>
    <t>Tried watching low-rated @ Morning_Joe this morning, unwatchable! @ morningmika is off the wall, a neurotic and not very bright mess!</t>
  </si>
  <si>
    <t>https://twitter.com/realDonaldTrump/status/767685048703279104</t>
  </si>
  <si>
    <t>Some day, when things calm down, I'll tell the real story of @ JoeNBC and his very insecure long-time girlfriend, @ morningmika. Two clowns!</t>
  </si>
  <si>
    <t>https://twitter.com/realDonaldTrump/status/767700760113086465</t>
  </si>
  <si>
    <t>Will be interviewed on @ foxandfriends at 8:30 A.M. Eastern. ENJOY!</t>
  </si>
  <si>
    <t>https://twitter.com/realDonaldTrump/status/767706807619969025</t>
  </si>
  <si>
    <t>Statement on Clinton Foundation: https://www.facebook.com/DonaldTrump/posts/10157542172590725 ‚Ä¶</t>
  </si>
  <si>
    <t>https://twitter.com/realDonaldTrump/status/767830376735735808</t>
  </si>
  <si>
    <t>Great meeting with active &amp; retired law enforcement officers- at the Fraternal Order of Police lodge in Akron, Ohio.pic.twitter.com/EUWhDC644R</t>
  </si>
  <si>
    <t>https://twitter.com/realDonaldTrump/status/767870642716831744</t>
  </si>
  <si>
    <t>Just leaving Akron, Ohio, after a packed rally. Amazing people! Going now to Texas.</t>
  </si>
  <si>
    <t>https://twitter.com/realDonaldTrump/status/767888297125355521</t>
  </si>
  <si>
    <t>. @ AnnCoulter's new book, 'In Trump We Trust, comes out tomorrow. People are saying it's terrific - knowing Ann I am sure it is!</t>
  </si>
  <si>
    <t>https://twitter.com/realDonaldTrump/status/767889674530594816</t>
  </si>
  <si>
    <t>The @ WashingtonPost quickly put together a hit job book on me- comprised of copies of some of their inaccurate stories. Don't buy, boring!</t>
  </si>
  <si>
    <t>https://twitter.com/realDonaldTrump/status/768069472464666624</t>
  </si>
  <si>
    <t>I am now in Texas doing a big fundraiser for the Republican Party and a @ FoxNews Special on the BORDER and with victims of border crime!</t>
  </si>
  <si>
    <t>https://twitter.com/realDonaldTrump/status/768083669550366720</t>
  </si>
  <si>
    <t>It is being reported by virtually everyone, and is a fact, that the media pile on against me is the worst in American political history!</t>
  </si>
  <si>
    <t>https://twitter.com/realDonaldTrump/status/768097204376510464</t>
  </si>
  <si>
    <t>Hillary Clinton strongly stated that there was "absolutely no connection" between her private work and that of The State Department. LIE!</t>
  </si>
  <si>
    <t>https://twitter.com/realDonaldTrump/status/768119463421943808</t>
  </si>
  <si>
    <t>President Obama should have gone to Louisiana days ago, instead of golfing. Too little, too late!</t>
  </si>
  <si>
    <t>https://twitter.com/realDonaldTrump/status/768125054584393729</t>
  </si>
  <si>
    <t>Join me in Tampa, Florida- tomorrow at 1pmE! Tickets: https://www.donaldjtrump.com/schedule/register/tampa-fl3/ ‚Ä¶pic.twitter.com/lLyaW6nxsP</t>
  </si>
  <si>
    <t>https://twitter.com/realDonaldTrump/status/768196613680398336</t>
  </si>
  <si>
    <t>In Austin, Texas with some of our amazing Border Patrol Agents. I will not let them down! https://instagram.com/p/BJdya79DXOF/ pic.twitter.com/7ImVH69fNb</t>
  </si>
  <si>
    <t>https://twitter.com/realDonaldTrump/status/768239855310471168</t>
  </si>
  <si>
    <t>Will be participating in a Town Hall tonight on @ SeanHannity at 10pmE from Austin, Texas. Enjoy!pic.twitter.com/8ZBneb0pGk</t>
  </si>
  <si>
    <t>https://twitter.com/realDonaldTrump/status/768280756682690562</t>
  </si>
  <si>
    <t>Thank you Travis County, Texas! # MakeAmericaGreatAgainpic.twitter.com/ZBnYzNb0eo</t>
  </si>
  <si>
    <t>https://twitter.com/realDonaldTrump/status/768448216744488960</t>
  </si>
  <si>
    <t>My thoughts and prayers are with the victims and families of those affected by two powerful earthquakes in Italy and Myanmar.</t>
  </si>
  <si>
    <t>https://twitter.com/realDonaldTrump/status/768467755339223040</t>
  </si>
  <si>
    <t>I will not let the families of The Remembrance Project down! # MakeAmericaSafeAgain http://www.TheRemembranceProject.org https://amp.twimg.com/v/db1dc4a1-ae43-4da4-8c32-f84a5e5e6223 ‚Ä¶</t>
  </si>
  <si>
    <t>https://twitter.com/realDonaldTrump/status/768488555828183040</t>
  </si>
  <si>
    <t>Great new poll Florida - thank you! # MakeAmericaGreatAgainpic.twitter.com/7TKpe388Bc</t>
  </si>
  <si>
    <t>https://twitter.com/realDonaldTrump/status/768499164967739392</t>
  </si>
  <si>
    <t>New national poll released. Join the MOVEMENT &amp; together we will # MakeAmericaGreatAgain! http://www.DonaldJTrump.com pic.twitter.com/rnU1fkn274</t>
  </si>
  <si>
    <t>https://twitter.com/realDonaldTrump/status/768561716149915648</t>
  </si>
  <si>
    <t>A great afternoon in Tampa, Florida. Thank you! # TrumpPence16pic.twitter.com/K5MBAcnfR1</t>
  </si>
  <si>
    <t>https://twitter.com/realDonaldTrump/status/768578478266458113</t>
  </si>
  <si>
    <t>Thank you for your support! # AmericaFirst # ImWithYoupic.twitter.com/N8FShwYt2g</t>
  </si>
  <si>
    <t>https://twitter.com/realDonaldTrump/status/768600125413273600</t>
  </si>
  <si>
    <t>Will be on # Hannity @10pE @ FoxNews- discussing various subjects including immigration-if elected, we will # BuildTheWall &amp; enforce our laws!</t>
  </si>
  <si>
    <t>@10pE @</t>
  </si>
  <si>
    <t>https://twitter.com/realDonaldTrump/status/768623966713999360</t>
  </si>
  <si>
    <t>Great Governor @ Mike_Pence is in Indiana to help lead the relief efforts after tornadoes struck. True leadership.</t>
  </si>
  <si>
    <t>https://twitter.com/realDonaldTrump/status/768624405777944576</t>
  </si>
  <si>
    <t>Thoughts and prayers to the great people of Indiana. You will prevail!</t>
  </si>
  <si>
    <t>https://twitter.com/realDonaldTrump/status/768667720149762048</t>
  </si>
  <si>
    <t>" @ Trump_Videos: . @ Nigel_Farage of the # brexit fame - We CAN do this! We can # MAGA with @ realDonaldTrump https://youtu.be/gSBDTfTfmJ8 "</t>
  </si>
  <si>
    <t>https://twitter.com/realDonaldTrump/status/768788761635356672</t>
  </si>
  <si>
    <t>Poll numbers are starting to look very good. Leading in Florida @ CNN Arizona and big jump in Utah. All numbers rising, national way up. Wow!</t>
  </si>
  <si>
    <t>https://twitter.com/realDonaldTrump/status/768791265811062788</t>
  </si>
  <si>
    <t>So many in the African-American community are doing so badly, poverty and crime way up, employment and jobs way down: I will fix it, promise</t>
  </si>
  <si>
    <t>https://twitter.com/realDonaldTrump/status/768903697166368769</t>
  </si>
  <si>
    <t>Just watched recap of # CrookedHillary's speech. Very short and lies. She is the only one fear-mongering!</t>
  </si>
  <si>
    <t>https://twitter.com/realDonaldTrump/status/768904362211086336</t>
  </si>
  <si>
    <t>Hillary Clinton's short speech is pandering to the worst instincts in our society. She should be ashamed of herself!</t>
  </si>
  <si>
    <t>https://twitter.com/realDonaldTrump/status/768912241349517312</t>
  </si>
  <si>
    <t>Hillary Clinton is using race-baiting to try to get African-American voters- but they know she is all talk and NO ACTION!</t>
  </si>
  <si>
    <t>https://twitter.com/realDonaldTrump/status/768922208987127808</t>
  </si>
  <si>
    <t>HRC is using the oldest play in the Dem playbook- when their policies fail, they are left w/this one tired argument! http://www.snappytv.com/tc/2673821</t>
  </si>
  <si>
    <t>https://twitter.com/realDonaldTrump/status/769001435484688384</t>
  </si>
  <si>
    <t>Hillary Clinton only knows how to make a speech when it is a hit on me. No policy, and always very short (stamina). Media gives her a pass!</t>
  </si>
  <si>
    <t>https://twitter.com/realDonaldTrump/status/769002724218118144</t>
  </si>
  <si>
    <t>CLINTON CORRUPTION AND HER SABOTAGE OF THE INNER CITIES. Full speech transcript: https://www.facebook.com/DonaldTrump/posts/10157565569645725 ‚Ä¶</t>
  </si>
  <si>
    <t>https://twitter.com/realDonaldTrump/status/769003073943457792</t>
  </si>
  <si>
    <t>" @ foxnation: Flashback: Hillary Clinton Praised Former KKK Member Robert Byrd as 'Friend and Mentor': http://bit.ly/2bmuqej "</t>
  </si>
  <si>
    <t>https://twitter.com/realDonaldTrump/status/769003323856867328</t>
  </si>
  <si>
    <t>" @ DonaldJTrumpJr: Company Gouging Price Of EpiPens Is A Clinton Foundation Donor And Partner http://dailycaller.com/2016/08/24/company-gouging-price-of-epipens-is-a-clinton-foundation-donor-and-partner/ ‚Ä¶ via dailycaller"</t>
  </si>
  <si>
    <t>https://twitter.com/realDonaldTrump/status/769006162926669824</t>
  </si>
  <si>
    <t>"Hillary Clinton needs to address the racist undertones of her 2008 campaign." # FlashbackFridaypic.twitter.com/MJQp0rcnzH</t>
  </si>
  <si>
    <t>https://twitter.com/realDonaldTrump/status/769021525638930437</t>
  </si>
  <si>
    <t>" @ Lewenskimo: Your opponent has run out of ideas, now resorts to personal attacks on you. Every Amercan knows, you represent HOPE!!"</t>
  </si>
  <si>
    <t>https://twitter.com/realDonaldTrump/status/769143845892136960</t>
  </si>
  <si>
    <t>The Clinton's are the real predators... https://instagram.com/p/BJkj25RD44E/</t>
  </si>
  <si>
    <t>https://twitter.com/realDonaldTrump/status/769170204941164544</t>
  </si>
  <si>
    <t>Crooked Hillary will NEVER be able to solve the problems of poverty, education and safety within the African-American &amp; Hispanic communities</t>
  </si>
  <si>
    <t>https://twitter.com/realDonaldTrump/status/769177810678067200</t>
  </si>
  <si>
    <t>What do African-Americans and Hispanics have to lose by going with me. Look at the poverty, crime and educational statistics. I will fix it!</t>
  </si>
  <si>
    <t>https://twitter.com/realDonaldTrump/status/769185155198124032</t>
  </si>
  <si>
    <t>Wonderful @ pastormarkburns was attacked viciously and unfairly on @ MSNBC by crazy @ morningmika on low ratings @ Morning_Joe. Apologize!</t>
  </si>
  <si>
    <t>https://twitter.com/realDonaldTrump/status/769203012250112006</t>
  </si>
  <si>
    <t>I am very proud to have brought the subject of illegal immigration back into the discussion. Such a big problem for our country-I will solve</t>
  </si>
  <si>
    <t>https://twitter.com/realDonaldTrump/status/769221405820923905</t>
  </si>
  <si>
    <t>How quickly people forget that Crooked Hillary called African-American youth "SUPER PREDATORS" - Has she apologized?</t>
  </si>
  <si>
    <t>https://twitter.com/realDonaldTrump/status/769252637350866946</t>
  </si>
  <si>
    <t>"Hillary Clinton Deleted Emails Using Program Intended To Prevent Recovery" # CrookedHillaryhttp://dailycaller.com/2016/08/25/hillary-clinton-deleted-emails-using-program-intended-to-prevent-recovery/ ‚Ä¶</t>
  </si>
  <si>
    <t>https://twitter.com/realDonaldTrump/status/769253422549786628</t>
  </si>
  <si>
    <t>Meet the ‚ÄòTrumpocrats‚Äô: Lifelong Democrats Breaking w/ Party Over Hillary to Support Donald Trump for President:http://www.breitbart.com/2016-presidential-race/2016/08/23/meet-trumpocrats-lifelong-democrats-breaking-party-hillary-clinton-support-donald-trump-president/ ‚Ä¶</t>
  </si>
  <si>
    <t>https://twitter.com/realDonaldTrump/status/769254655939321857</t>
  </si>
  <si>
    <t>Army training slide lists Hillary Clinton as insider threat:http://www.washingtonexaminer.com/army-slide-lists-clinton-as-insider-threat/article/2599956 ‚Ä¶</t>
  </si>
  <si>
    <t>https://twitter.com/realDonaldTrump/status/769308316350623744</t>
  </si>
  <si>
    <t>I will be interviewed by @ kimguilfoyle at 7pm on @ FoxNews. # Enjoy!</t>
  </si>
  <si>
    <t>https://twitter.com/realDonaldTrump/status/769311305480024065</t>
  </si>
  <si>
    <t>Thank you @ TeamTrump Florida. Keep me updated, and lets get those 100,000 registered voters! # MakeAmericaGreatAgain https://twitter.com/trumpflorida16/status/768933465685458950 ‚Ä¶</t>
  </si>
  <si>
    <t>https://twitter.com/realDonaldTrump/status/769322071297888257</t>
  </si>
  <si>
    <t>Will be in Phoenix, Arizona on Wednesday. Changing venue to much larger one. Demand is unreal. Polls looking great! # ImWithYou</t>
  </si>
  <si>
    <t>https://twitter.com/realDonaldTrump/status/769323472048623616</t>
  </si>
  <si>
    <t>Join us via our new # AmericaFirst APP! # TrumpPence16 https://www.donaldjtrump.com/press-releases/trump-campaign-debuts-the-america-first-app1 ‚Ä¶pic.twitter.com/0angXB2BrI</t>
  </si>
  <si>
    <t>https://twitter.com/realDonaldTrump/status/769331841316687873</t>
  </si>
  <si>
    <t>New polls - join the MOVEMENT today. http://www.DonaldJTrump.com # ImWithYoupic.twitter.com/numII7W99T</t>
  </si>
  <si>
    <t>https://twitter.com/realDonaldTrump/status/769539271678013440</t>
  </si>
  <si>
    <t>Heroin overdoses are taking over our children and others in the MIDWEST. Coming in from our southern border. We need strong border &amp; WALL!</t>
  </si>
  <si>
    <t>https://twitter.com/realDonaldTrump/status/769552592158412800</t>
  </si>
  <si>
    <t>" @ DiamondandSilk: Crooked Hillary getting desperate. On TV bashing Trump. @ CNN, she forgot how she said a KKK member was her mentor.</t>
  </si>
  <si>
    <t>https://twitter.com/realDonaldTrump/status/769554782151331840</t>
  </si>
  <si>
    <t>"@GoldJazz559: # BlackMenForBernie Leader: # Hillary2016 ‚ÄòNo Regard For Black Race‚Äô http://dailycaller.com/2016/06/06/black-men-for-bernie-leader-hillary-has-no-regard-for-the-black-race/ ‚Ä¶ via @ dailycaller # BlacksForTrump</t>
  </si>
  <si>
    <t>@GoldJazz559 @</t>
  </si>
  <si>
    <t>https://twitter.com/realDonaldTrump/status/769571710924263424</t>
  </si>
  <si>
    <t>Dwyane Wade's cousin was just shot and killed walking her baby in Chicago. Just what I have been saying. African-Americans will VOTE TRUMP!</t>
  </si>
  <si>
    <t>https://twitter.com/realDonaldTrump/status/769592508879892480</t>
  </si>
  <si>
    <t>My condolences to Dwyane Wade and his family, on the loss of Nykea Aldridge. They are in my thoughts and prayers.</t>
  </si>
  <si>
    <t>https://twitter.com/realDonaldTrump/status/769607369869266944</t>
  </si>
  <si>
    <t>Just landed in Iowa to attend a great event in honor of wonderful Senator @ JoniErnst. Look forward to being with all of my friends.</t>
  </si>
  <si>
    <t>https://twitter.com/realDonaldTrump/status/769647461459632128</t>
  </si>
  <si>
    <t>Thank you Iowa! # ImWithYoupic.twitter.com/3BIF6jBTkk</t>
  </si>
  <si>
    <t>https://twitter.com/realDonaldTrump/status/769718184836472832</t>
  </si>
  <si>
    <t>It was an honor to have the amazing Root family join me in Iowa. I have been so inspired by their courage &amp; bravery.https://amp.twimg.com/v/d96463a2-c8f5-42a3-8865-065ba39beb30 ‚Ä¶</t>
  </si>
  <si>
    <t>https://twitter.com/realDonaldTrump/status/769724556949020672</t>
  </si>
  <si>
    <t>NATIONAL DEBT January 2009 = $10.6 TRILLION August 2016 = $19.4 TRILLIONpic.twitter.com/dKAVaLfGAJ</t>
  </si>
  <si>
    <t>https://twitter.com/realDonaldTrump/status/769740626497679360</t>
  </si>
  <si>
    <t>" @ LindaHarden: @ realDonaldTrump America loves Trump and @ mike_pence -- praying for you every day. Stay strong. # TrumpPence2016 # NeverHillary</t>
  </si>
  <si>
    <t>https://twitter.com/realDonaldTrump/status/769897797319532544</t>
  </si>
  <si>
    <t>Join me Tuesday in Everett, Washington at the Xfinity Arena! Tickets: https://www.donaldjtrump.com/schedule/register/everett-wa/ ‚Ä¶pic.twitter.com/sn08gnd0lq</t>
  </si>
  <si>
    <t>https://twitter.com/realDonaldTrump/status/769898524439896064</t>
  </si>
  <si>
    <t>Thank you Arizona! # VoteTrumppic.twitter.com/v8VLxdd0fO</t>
  </si>
  <si>
    <t>https://twitter.com/realDonaldTrump/status/770021252002119680</t>
  </si>
  <si>
    <t>Today is the 53rd anniversary of the March on Washington - today we honor the enduring fight for justice, equality and opportunity.</t>
  </si>
  <si>
    <t>https://twitter.com/realDonaldTrump/status/770039317142069248</t>
  </si>
  <si>
    <t>I think that both candidates, Crooked Hillary and myself, should release detailed medical records. I have no problem in doing so! Hillary?</t>
  </si>
  <si>
    <t>https://twitter.com/realDonaldTrump/status/770040258796855296</t>
  </si>
  <si>
    <t>I will be making a major speech on ILLEGAL IMMIGRATION on Wednesday in the GREAT State of Arizona. Big crowds, looking for a larger venue.</t>
  </si>
  <si>
    <t>https://twitter.com/realDonaldTrump/status/770245313345052673</t>
  </si>
  <si>
    <t>Look how bad it is getting! How much more crime, how many more shootings, will it take for African-Americans and Latinos to vote Trump=SAFE!</t>
  </si>
  <si>
    <t>https://twitter.com/realDonaldTrump/status/770247094439469058</t>
  </si>
  <si>
    <t>Inner-city crime is reaching record levels. African-Americans will vote for Trump because they know I will stop the slaughter going on!</t>
  </si>
  <si>
    <t>https://twitter.com/realDonaldTrump/status/770248186241900544</t>
  </si>
  <si>
    <t>" @ Patrici: Crowd at Trump Rally in Akron, Ohio is a Sea of Women, Minorities, Independents, Dems https://shar.es/1w66Vf via @ gatewaypundit</t>
  </si>
  <si>
    <t>https://twitter.com/realDonaldTrump/status/770248548571021312</t>
  </si>
  <si>
    <t>" @ RhondaR: Thank-You Clarence Henderson for telling @ cnn you know racism &amp; it's not DonaldTrump http://www.breitbart.com/video/2016/08/28/civil-rights-leader-clarence-henderson-backs-trump-america-is-a-business/ ‚Ä¶ via @ BreitbartNews"</t>
  </si>
  <si>
    <t>https://twitter.com/realDonaldTrump/status/770249086255661056</t>
  </si>
  <si>
    <t>" @ PMNOrlando: @ realDonaldTrump I know of NO ONE voting for Crooked Hillary! Her rallies are held in (blank) &amp; she still has room.</t>
  </si>
  <si>
    <t>https://twitter.com/realDonaldTrump/status/770250409843777536</t>
  </si>
  <si>
    <t>Does anyone know that Crooked Hillary, who tried so hard, was unable to pass the Bar Exams in Washington D.C. She was forced to go elsewhere</t>
  </si>
  <si>
    <t>https://twitter.com/realDonaldTrump/status/770252177512230912</t>
  </si>
  <si>
    <t>Crooked Hillary's brainpower is highly overrated.Probably why her decision making is so bad or, as stated by Bernie S, she has BAD JUDGEMENT</t>
  </si>
  <si>
    <t>https://twitter.com/realDonaldTrump/status/770253550639251456</t>
  </si>
  <si>
    <t>Now that African-Americans are seeing what a bad job Hillary type policy and management has done to the inner-cities, they want TRUMP!</t>
  </si>
  <si>
    <t>https://twitter.com/realDonaldTrump/status/770330631783972868</t>
  </si>
  <si>
    <t># CrookedHillarypic.twitter.com/vXhcC8PaPy</t>
  </si>
  <si>
    <t>https://twitter.com/realDonaldTrump/status/770381482229657602</t>
  </si>
  <si>
    <t>We will repeal and replace the horrible disaster known as # Obamacare!pic.twitter.com/YzRTPrqrNC</t>
  </si>
  <si>
    <t>https://twitter.com/realDonaldTrump/status/770401822121005056</t>
  </si>
  <si>
    <t># MakeAmericaGreatAgain # ImWithYoupic.twitter.com/IoYMdjvWHf</t>
  </si>
  <si>
    <t>https://twitter.com/realDonaldTrump/status/770414693869649921</t>
  </si>
  <si>
    <t>Join me this Wednesday in Phoenix, Arizona at 6pm! # ImWithYou Tickets: https://www.donaldjtrump.com/schedule/register/phoenix-az2/ ‚Ä¶pic.twitter.com/VwKnxo1TNQ</t>
  </si>
  <si>
    <t>https://twitter.com/realDonaldTrump/status/770417590351040513</t>
  </si>
  <si>
    <t>Join me this Thursday in Wilmington, Ohio at noon! # ImWithYou Tickets: https://www.donaldjtrump.com/schedule/register/wilmington-oh/ ‚Ä¶pic.twitter.com/fDAJl5wVGe</t>
  </si>
  <si>
    <t>https://twitter.com/realDonaldTrump/status/770568584443539456</t>
  </si>
  <si>
    <t>From day one I said that I was going to build a great wall on the SOUTHERN BORDER, and much more. Stop illegal immigration. Watch Wednesday!</t>
  </si>
  <si>
    <t>https://twitter.com/realDonaldTrump/status/770573355191631873</t>
  </si>
  <si>
    <t>" @ meequalsfree: Looking forward to seeing you again! Everett to be a packed house! @ realDonaldTrump @ mike_pence"</t>
  </si>
  <si>
    <t>https://twitter.com/realDonaldTrump/status/770724546454417408</t>
  </si>
  <si>
    <t>Thank you America! # MAGA https://instagram.com/p/BJvyloZD0yo/ pic.twitter.com/ePJW9jLckM</t>
  </si>
  <si>
    <t>https://twitter.com/realDonaldTrump/status/770771735092142080</t>
  </si>
  <si>
    <t>Thank you North Carolina! # MAGApic.twitter.com/1oWrFnHe0u</t>
  </si>
  <si>
    <t>https://twitter.com/realDonaldTrump/status/770811688966770689</t>
  </si>
  <si>
    <t>I have accepted the invitation of President Enrique Pena Nieto, of Mexico, and look very much forward to meeting him tomorrow.</t>
  </si>
  <si>
    <t>https://twitter.com/realDonaldTrump/status/770832664303587328</t>
  </si>
  <si>
    <t>Thank you Washington! Together, WE will MAKE AMERICA SAFE AND GREAT AGAIN! # ImWithYou # AmericaFirstpic.twitter.com/CWDQnISYH4</t>
  </si>
  <si>
    <t>https://twitter.com/realDonaldTrump/status/770971306766381056</t>
  </si>
  <si>
    <t>Former President Vicente Fox, who is railing against my visit to Mexico today, also invited me when he apologized for using the "f bomb."</t>
  </si>
  <si>
    <t>https://twitter.com/realDonaldTrump/status/771145576381427712</t>
  </si>
  <si>
    <t>Hillary Clinton didn't go to Louisiana, and now she didn't go to Mexico. She doesn't have the drive or stamina to MAKE AMERICA GREAT AGAIN!</t>
  </si>
  <si>
    <t>https://twitter.com/realDonaldTrump/status/771146302134423552</t>
  </si>
  <si>
    <t>Great trip to Mexico today - wonderful leadership and high quality people! Look forward to our next meeting.</t>
  </si>
  <si>
    <t>https://twitter.com/realDonaldTrump/status/771150050940497920</t>
  </si>
  <si>
    <t>Just arrived in Arizona! # ImWithYou https://www.facebook.com/DonaldTrump/posts/10157608417635725:0 ‚Ä¶</t>
  </si>
  <si>
    <t>https://twitter.com/realDonaldTrump/status/771210555822477313</t>
  </si>
  <si>
    <t>Mexico will pay for the wall - 100%! # MakeAmericaGreatAgain # ImWithYou http://www.snappytv.com/tc/2711677</t>
  </si>
  <si>
    <t>https://twitter.com/realDonaldTrump/status/771210697552166913</t>
  </si>
  <si>
    <t>There will be no amnesty! # MakeAmericaGreatAgain # ImWithYouhttp://www.snappytv.com/tc/2711865</t>
  </si>
  <si>
    <t>https://twitter.com/realDonaldTrump/status/771212706275741696</t>
  </si>
  <si>
    <t>Hillary Clinton doesn't have the strength or the stamina to MAKE AMERICA GREAT AGAIN! # AmericaFirst http://www.snappytv.com/tc/2711885</t>
  </si>
  <si>
    <t>https://twitter.com/realDonaldTrump/status/771212757517557760</t>
  </si>
  <si>
    <t>Under a Trump administration, it's called # AmericaFirst! # ImWithYouhttp://www.snappytv.com/tc/2711850</t>
  </si>
  <si>
    <t>https://twitter.com/realDonaldTrump/status/771294347501461504</t>
  </si>
  <si>
    <t>Mexico will pay for the wall!</t>
  </si>
  <si>
    <t>https://twitter.com/realDonaldTrump/status/771296597963661312</t>
  </si>
  <si>
    <t>Thank you to @ foxandfriends for the great review of the speech on immigration last night. Thank you also to the great people of Arizona!</t>
  </si>
  <si>
    <t>https://twitter.com/realDonaldTrump/status/771298236376178688</t>
  </si>
  <si>
    <t>Poll numbers way up - making big progress!</t>
  </si>
  <si>
    <t>https://twitter.com/realDonaldTrump/status/771352519457005568</t>
  </si>
  <si>
    <t>Thank you for having me this morning @ AmericanLegion. I enjoyed my time with everyone! # ALConvention2016pic.twitter.com/19TZEi6EbB</t>
  </si>
  <si>
    <t>https://twitter.com/realDonaldTrump/status/771393537900503040</t>
  </si>
  <si>
    <t>I am promising you a new legacy for America. We're going to create a new American future. Thank you OHIO! # ImWithYoupic.twitter.com/TUgccsxvoy</t>
  </si>
  <si>
    <t>https://twitter.com/realDonaldTrump/status/771481226578460672</t>
  </si>
  <si>
    <t>I will be interviewed by @ ericbolling tonight at 8pm on the @ oreillyfactor. Enjoy!</t>
  </si>
  <si>
    <t>https://twitter.com/realDonaldTrump/status/771686352438042624</t>
  </si>
  <si>
    <t>Just heard that crazy and very dumb @ morningmika had a mental breakdown while talking about me on the low ratings @ Morning_Joe. Joe a mess!</t>
  </si>
  <si>
    <t>https://twitter.com/realDonaldTrump/status/771687247951298560</t>
  </si>
  <si>
    <t>People will be very surprised by our ground game on Nov. 8. We have an army of volunteers and people with GREAT SPIRIT! They want to # MAGA!</t>
  </si>
  <si>
    <t>https://twitter.com/realDonaldTrump/status/771688054344089601</t>
  </si>
  <si>
    <t>I visited our Trump Tower campaign headquarters last night, after returning from Ohio and Arizona, and it was packed with great pros - WIN!</t>
  </si>
  <si>
    <t>https://twitter.com/realDonaldTrump/status/771753541698523136</t>
  </si>
  <si>
    <t>Great new poll Iowa - thank you! # MakeAmericaGreatAgain # ImWithYoupic.twitter.com/7hupah1RQN</t>
  </si>
  <si>
    <t>https://twitter.com/realDonaldTrump/status/771854023544549377</t>
  </si>
  <si>
    <t># AmericaFirst # ImWithYoupic.twitter.com/Gtl7DyQkzt</t>
  </si>
  <si>
    <t>https://twitter.com/realDonaldTrump/status/772036179420127232</t>
  </si>
  <si>
    <t># ImWithYoupic.twitter.com/I8dHzezmY4</t>
  </si>
  <si>
    <t>https://twitter.com/realDonaldTrump/status/772123965938597888</t>
  </si>
  <si>
    <t>Thank you Great Faith Ministries International, Bishop Wayne T. Jackson, and Detroit! http://www.snappytv.com/tc/2727709</t>
  </si>
  <si>
    <t>https://twitter.com/realDonaldTrump/status/772166085974130697</t>
  </si>
  <si>
    <t>I am returning to the Pensacola Bay Center in Florida- Friday, 9/9/16 at 7pm. Join me! https://www.donaldjtrump.com/schedule/register/pensacola-fl1/ ‚Ä¶pic.twitter.com/wAePlfS0JL</t>
  </si>
  <si>
    <t>https://twitter.com/realDonaldTrump/status/772170704687099904</t>
  </si>
  <si>
    <t>Great visit to Detroit church, fantastic reception, and all @ CNN talks about is a small protest outside. Inside a large and wonderful crowd!</t>
  </si>
  <si>
    <t>https://twitter.com/realDonaldTrump/status/772171469476552704</t>
  </si>
  <si>
    <t>. @ CNN is so disgusting in their bias, but they are having a hard time promoting Crooked Hillary in light of the new e-mail scandals.</t>
  </si>
  <si>
    <t>https://twitter.com/realDonaldTrump/status/772417922279043073</t>
  </si>
  <si>
    <t>Wow, the failing @ nytimes has not reported properly on Crooked's FBI release. They are at the back of the pack - no longer a credible source</t>
  </si>
  <si>
    <t>https://twitter.com/realDonaldTrump/status/772465330740404225</t>
  </si>
  <si>
    <t>Crooked Hillary's V.P. pick said this morning that I was not aware that Russia took over Crimea. A total lie - and taken over during O term!</t>
  </si>
  <si>
    <t>https://twitter.com/realDonaldTrump/status/772467120114397184</t>
  </si>
  <si>
    <t>" @ AnneBellar: @ realDonaldTrump @ CNN CNN is so biased. Never ever watch them. Trump 2016!!"</t>
  </si>
  <si>
    <t>https://twitter.com/realDonaldTrump/status/772556213313765377</t>
  </si>
  <si>
    <t>The Republican Party needs strong and committed leaders, not weak people such as @ JeffFlake, if it is going to stop illegal immigration.</t>
  </si>
  <si>
    <t>https://twitter.com/realDonaldTrump/status/772571293438840832</t>
  </si>
  <si>
    <t>The Great State of Arizona, where I just had a massive rally (amazing people), has a very weak and ineffective Senator, Jeff Flake. Sad!</t>
  </si>
  <si>
    <t>https://twitter.com/realDonaldTrump/status/772574369633763329</t>
  </si>
  <si>
    <t>The polls are close so Crooked Hillary is getting out of bed and will campaign tomorrow.Why did she hammer 13 devices and acid-wash e-mails?</t>
  </si>
  <si>
    <t>https://twitter.com/realDonaldTrump/status/772576650718482432</t>
  </si>
  <si>
    <t>To the African-American community: The Democrats have failed you for fifty years, high crime, poor schools, no jobs. I will fix it, VOTE "T"</t>
  </si>
  <si>
    <t>https://twitter.com/realDonaldTrump/status/772582467601588224</t>
  </si>
  <si>
    <t>Lyin' Hillary Clinton told the FBI that she did not know the "C" markings on documents stood for CLASSIFIED. How can this be happening?</t>
  </si>
  <si>
    <t>https://twitter.com/realDonaldTrump/status/772606281576280064</t>
  </si>
  <si>
    <t>" @ CherNuna: @ realDonaldTrump It defies belief the Web of Lies Hillary is spinning! One excuse after another. Then it's this, then it's that.</t>
  </si>
  <si>
    <t>https://twitter.com/realDonaldTrump/status/772607185851408387</t>
  </si>
  <si>
    <t>" @ lblackvelvet: @ realDonaldTrump We need to show Americans that Hillary will KILL our Country !! Vote for Trump !!"</t>
  </si>
  <si>
    <t>https://twitter.com/realDonaldTrump/status/772607833275830272</t>
  </si>
  <si>
    <t>" @ ronnieclemmons: @ ChrisCJackson @ TakouiS @ realDonaldTrump Trump now leads her by 2 - get real, she will lose big"</t>
  </si>
  <si>
    <t>https://twitter.com/realDonaldTrump/status/772645091802480640</t>
  </si>
  <si>
    <t>" @ tweak626: I'm at a biker rally in Perry, Kansas...and everyone is a @ realDonaldTrump fan. Love it."</t>
  </si>
  <si>
    <t>https://twitter.com/realDonaldTrump/status/772645423097995264</t>
  </si>
  <si>
    <t>" @ OSPREY675: @ Miami4Trump I followed you because you are a patriot &amp; support @ realDonaldTrump, as do I. # MAGA by sticking together.</t>
  </si>
  <si>
    <t>https://twitter.com/realDonaldTrump/status/772793658072559616</t>
  </si>
  <si>
    <t>President Obama &amp; Putin fail to reach deal on Syria - so what else is new? Obama is not a natural deal maker. Only makes bad deals!</t>
  </si>
  <si>
    <t>https://twitter.com/realDonaldTrump/status/772797202922082304</t>
  </si>
  <si>
    <t>Can you believe that the Chinese would not give Obama the proper stairway to get off his plane - fight on tarmac!http://nypost.com/2016/09/03/this-is-our-country-tempers-flare-as-obama-arrives-in-china/ ‚Ä¶</t>
  </si>
  <si>
    <t>https://twitter.com/realDonaldTrump/status/772798809508372480</t>
  </si>
  <si>
    <t># LaborDay # AmericaFirst Video: https://www.facebook.com/DonaldTrump/videos/10157627283230725/ ‚Ä¶pic.twitter.com/ZqRtbV4KRI</t>
  </si>
  <si>
    <t>https://twitter.com/realDonaldTrump/status/772840545668493312</t>
  </si>
  <si>
    <t>Thank you American Legion Post 610- for hosting @ Mike_Pence &amp; I for a roundtable with labor leaders. # LaborDay # MAGApic.twitter.com/r0cwJlV38L</t>
  </si>
  <si>
    <t>https://twitter.com/realDonaldTrump/status/772863407620034560</t>
  </si>
  <si>
    <t>Heading to Youngstown, Ohio now- some great polls. # AmericaFirstpic.twitter.com/cGwDLSOFUt</t>
  </si>
  <si>
    <t>https://twitter.com/realDonaldTrump/status/772928797419143168</t>
  </si>
  <si>
    <t>Thank you Ohio! # AmericaFirstpic.twitter.com/p68GAJdhwu</t>
  </si>
  <si>
    <t>https://twitter.com/realDonaldTrump/status/773113752271060992</t>
  </si>
  <si>
    <t>The truly great Phyllis Schlafly, who honored me with her strong endorsement for president, has passed away at 92. She was very special!</t>
  </si>
  <si>
    <t>https://twitter.com/realDonaldTrump/status/773116580733587456</t>
  </si>
  <si>
    <t>China wouldn't provide a red carpet stairway from Air Force One and then Philippines President calls Obama "the son of a whore." Terrible!</t>
  </si>
  <si>
    <t>https://twitter.com/realDonaldTrump/status/773140702972801024</t>
  </si>
  <si>
    <t>As a tribute to the late, great Phyllis Schlafly, I hope everybody can go out and get her latest book, THE CONSERVATIVE CASE FOR TRUMP.</t>
  </si>
  <si>
    <t>https://twitter.com/realDonaldTrump/status/773140953133641729</t>
  </si>
  <si>
    <t>Thank you! # AmericaFirstpic.twitter.com/6v4C8ykDVl</t>
  </si>
  <si>
    <t>https://twitter.com/realDonaldTrump/status/773145023319867392</t>
  </si>
  <si>
    <t>" @ Ler: Message for undecided voters: Please wake up and vote DonaldTrump now! Trump/Pence very important save our America before too late!"</t>
  </si>
  <si>
    <t>https://twitter.com/realDonaldTrump/status/773181751749402624</t>
  </si>
  <si>
    <t>Mainstream media never covered Hillary‚Äôs massive ‚Äúhacking‚Äù or coughing attack, yet it is #1 trending. What‚Äôs up?</t>
  </si>
  <si>
    <t>https://twitter.com/realDonaldTrump/status/773206341296979972</t>
  </si>
  <si>
    <t>Thank you! # VoteTrump # ImWithYoupic.twitter.com/SCEq9LqTTj</t>
  </si>
  <si>
    <t>https://twitter.com/realDonaldTrump/status/773218706084290565</t>
  </si>
  <si>
    <t>Join me in Pensacola, Florida this Friday at 7pm! # VoteTrump https://www.donaldjtrump.com/schedule/register/pensacola-fl1/ ‚Ä¶pic.twitter.com/0ciDCuoFeO</t>
  </si>
  <si>
    <t>https://twitter.com/realDonaldTrump/status/773250022045548544</t>
  </si>
  <si>
    <t>Thank you to all of our amazing military families, service members, and veterans. # ImWithYoupic.twitter.com/RmQJt0Wxcq</t>
  </si>
  <si>
    <t>https://twitter.com/realDonaldTrump/status/773281879848062976</t>
  </si>
  <si>
    <t>Great meeting with military spouses in Virginia- joined by @ IvankaTrump, @ LaraLeaTrump, @ GenFlynn &amp; @ MayorRGiuliani.pic.twitter.com/00GNH9nLet</t>
  </si>
  <si>
    <t>https://twitter.com/realDonaldTrump/status/773318106630463488</t>
  </si>
  <si>
    <t>Thank you North Carolina- get out &amp; # VoteTrump on 11/8/2016! # MakeAmericaGreatAgainpic.twitter.com/HX2LRYs4Vq</t>
  </si>
  <si>
    <t>https://twitter.com/realDonaldTrump/status/773330142785630208</t>
  </si>
  <si>
    <t>I will be interviewed on @ oreillyfactor tonight at 11pmE @ FoxNews. Enjoy!</t>
  </si>
  <si>
    <t>https://twitter.com/realDonaldTrump/status/773375897554526208</t>
  </si>
  <si>
    <t>" @ adhd_fa:Kudos to @ PARISDENNARD for standing up to CNN's attempt to bully you and shout you down for defending @ realDonaldTrump # media bias</t>
  </si>
  <si>
    <t>https://twitter.com/realDonaldTrump/status/773539317377478657</t>
  </si>
  <si>
    <t>'Donald Trump leads Hillary Clinton by 19 points among military, veteran voters: poll' # AmericaFirst # MAGAhttp://m.washingtontimes.com/news/2016/sep/7/donald-trump-leads-hillary-clinton-19-points-among/ ‚Ä¶</t>
  </si>
  <si>
    <t>https://twitter.com/realDonaldTrump/status/773584728276475905</t>
  </si>
  <si>
    <t># AmericaFirst!pic.twitter.com/fQGxwAjXD7</t>
  </si>
  <si>
    <t>https://twitter.com/realDonaldTrump/status/773617820944961536</t>
  </si>
  <si>
    <t>Wow - thank you Pensacola, FL. See you Friday at 7pm -- join me! http://bit.ly/2ciou6wFLORIDA pic.twitter.com/LYmpRyY0Hq</t>
  </si>
  <si>
    <t>https://twitter.com/realDonaldTrump/status/773643843476611072</t>
  </si>
  <si>
    <t>Thank you Peter - if elected, I will think big for our country &amp; never let the American people down! # AmericaFirsthttps://www.washingtonpost.com/opinions/peter-thiel-trump-has-taught-us-this-years-most-important-political-lesson/2016/09/06/84df8182-738c-11e6-8149-b8d05321db62_story.html?postshare=541473247265202&amp;tid=ss_tw ‚Ä¶</t>
  </si>
  <si>
    <t>https://twitter.com/realDonaldTrump/status/773733162245582849</t>
  </si>
  <si>
    <t>Thank you to our fantastic veterans. The reviews and polls from almost everyone of my Commander-in-Chief presentation were great. Nice!</t>
  </si>
  <si>
    <t>https://twitter.com/realDonaldTrump/status/773823089331277824</t>
  </si>
  <si>
    <t>Thank you America - great # CommanderInChiefForum polls!pic.twitter.com/Rcu6KaRGCB</t>
  </si>
  <si>
    <t>https://twitter.com/realDonaldTrump/status/773833021837438977</t>
  </si>
  <si>
    <t>Thank you to @ foxandfriends for the nice reviews of last night.</t>
  </si>
  <si>
    <t>https://twitter.com/realDonaldTrump/status/773834064465920000</t>
  </si>
  <si>
    <t>COMING UP @ GenFlynn @ newtgingrich on @ foxandfriends</t>
  </si>
  <si>
    <t>https://twitter.com/realDonaldTrump/status/773836389943246848</t>
  </si>
  <si>
    <t>Wow, reviews are in - THANK YOU!</t>
  </si>
  <si>
    <t>https://twitter.com/realDonaldTrump/status/773855962528620548</t>
  </si>
  <si>
    <t>"A rough night for Hillary Clinton" ABC News.</t>
  </si>
  <si>
    <t>https://twitter.com/realDonaldTrump/status/773903163296473088</t>
  </si>
  <si>
    <t>Hillary just gave a disastrous news conference on the tarmac to make up for poor performance last night. She's being decimated by the media!</t>
  </si>
  <si>
    <t>https://twitter.com/realDonaldTrump/status/773920230192054272</t>
  </si>
  <si>
    <t>Hillary Clinton answered email questions differently last night than she has in the past. She is totally confused. Unfit to serve as # POTUS.</t>
  </si>
  <si>
    <t>https://twitter.com/realDonaldTrump/status/773948120069615616</t>
  </si>
  <si>
    <t>Mexico has lost a brilliant finance minister and wonderful man who I know is highly respected by President Pe√±a Nieto.</t>
  </si>
  <si>
    <t>https://twitter.com/realDonaldTrump/status/773948271140016128</t>
  </si>
  <si>
    <t>With Luis, Mexico and the United States would have made wonderful deals together - where both Mexico and the US would have benefitted.</t>
  </si>
  <si>
    <t>https://twitter.com/realDonaldTrump/status/773972305642913792</t>
  </si>
  <si>
    <t>Last nights results - in poll taken by NBC. # AmericaFirst # ImWithYoupic.twitter.com/sCOnny1fl3</t>
  </si>
  <si>
    <t>https://twitter.com/realDonaldTrump/status/774033670239760384</t>
  </si>
  <si>
    <t>More poll results from last nights Commander-in-Chief Forum. # AmericaFirst # TrumpTrainpic.twitter.com/FxyBL6fO1h</t>
  </si>
  <si>
    <t>https://twitter.com/realDonaldTrump/status/774044548293074944</t>
  </si>
  <si>
    <t>It wasn't Matt Lauer that hurt Hillary last night. It was her very dumb answer about emails &amp; the veteran who said she should be in jail.</t>
  </si>
  <si>
    <t>https://twitter.com/realDonaldTrump/status/774064919633428480</t>
  </si>
  <si>
    <t>Final poll results from NBC on last nights Commander-in-Chief Forum. Thank you! # ImWithYou # MAGApic.twitter.com/C5ipaxUN7B</t>
  </si>
  <si>
    <t>https://twitter.com/realDonaldTrump/status/774097705513517057</t>
  </si>
  <si>
    <t>The documentary of me that @ CNN just aired is a total waste of time. I don't even know many of the people who spoke about me. A joke!</t>
  </si>
  <si>
    <t>https://twitter.com/realDonaldTrump/status/774255510191239170</t>
  </si>
  <si>
    <t>. @ CNN is unwatchable. Their news on me is fiction. They are a disgrace to the broadcasting industry and an arm of the Clinton campaign.</t>
  </si>
  <si>
    <t>https://twitter.com/realDonaldTrump/status/774256782290128896</t>
  </si>
  <si>
    <t>Jeff Zucker failed @ NBC and he is now failing @ CNN.</t>
  </si>
  <si>
    <t>https://twitter.com/realDonaldTrump/status/774299479155544064</t>
  </si>
  <si>
    <t>Henry McMaster, Lt. Governor of South Carolina who endorsed me, beat failed @ CNN announcer Bakari Sellers, so badly. Funny!</t>
  </si>
  <si>
    <t>https://twitter.com/realDonaldTrump/status/774354404162039808</t>
  </si>
  <si>
    <t>MAKE AMERICA GREAT AGAIN! # AmericaFirst # ImWithYoupic.twitter.com/JIlNW7myEN</t>
  </si>
  <si>
    <t>https://twitter.com/realDonaldTrump/status/774385288948817920</t>
  </si>
  <si>
    <t>Great honor to be endorsed by popular &amp; successful @ gov_gilmore of VA. A state that I very much want to win-THX Jim!pic.twitter.com/x4Y1TAFHvn</t>
  </si>
  <si>
    <t>https://twitter.com/realDonaldTrump/status/774386793038778368</t>
  </si>
  <si>
    <t>Thank you Ohio. Together, we will MAKE AMERICA GREAT AGAIN! http://www.DonaldJTrump.com pic.twitter.com/n026nE4XIp</t>
  </si>
  <si>
    <t>https://twitter.com/realDonaldTrump/status/774399833733947393</t>
  </si>
  <si>
    <t>Will be delivering a major speech tonight - live on @ oreillyfactor at 8:10pm from Pensacola, Florida.</t>
  </si>
  <si>
    <t>https://twitter.com/realDonaldTrump/status/774435151975747584</t>
  </si>
  <si>
    <t>Thank you Florida - we are going to MAKE AMERICA GREAT AGAIN! Join us: http://www.DonaldJTrump.com . # AmericaFirstpic.twitter.com/vzKtRxzvwv</t>
  </si>
  <si>
    <t>https://twitter.com/realDonaldTrump/status/774484342030602240</t>
  </si>
  <si>
    <t>Dummy writer @ tonyschwartz, who wanted to do a second book with me for years (I said no), is now a hostile basket case who feels jilted!</t>
  </si>
  <si>
    <t>https://twitter.com/realDonaldTrump/status/774487060384276480</t>
  </si>
  <si>
    <t>I havn't seen @ tonyschwartz in many years, he hardly knows me. Never liked his style. Super lib, Crooked H supporter. Irrelevant dope!</t>
  </si>
  <si>
    <t>https://twitter.com/realDonaldTrump/status/774491376906100736</t>
  </si>
  <si>
    <t>Just returned from Pensacola, Florida, where the crowd was incredible.</t>
  </si>
  <si>
    <t>https://twitter.com/realDonaldTrump/status/774585883165093888</t>
  </si>
  <si>
    <t>" @ Stvzbnk: Just Watched @ tonyschwartz. Obviously Tony is a Total Whack Job @ realDonaldTrump"</t>
  </si>
  <si>
    <t>https://twitter.com/realDonaldTrump/status/774589019929866240</t>
  </si>
  <si>
    <t>Will be in Missouri today with Melania for the funeral of a wonderful and truly respected woman, Phyllis S!</t>
  </si>
  <si>
    <t>https://twitter.com/realDonaldTrump/status/774590070355529728</t>
  </si>
  <si>
    <t>Wow, Hillary Clinton was SO INSULTING to my supporters, millions of amazing, hard working people. I think it will cost her at the Polls!</t>
  </si>
  <si>
    <t>https://twitter.com/realDonaldTrump/status/774637168769830912</t>
  </si>
  <si>
    <t>Really sad that Republicans would allow themselves to be used in a Clinton ad. Lindsey Graham, Romney, Flake, Sass. SUPREME COURT, REMEMBER!</t>
  </si>
  <si>
    <t>https://twitter.com/realDonaldTrump/status/774673449885192192</t>
  </si>
  <si>
    <t>While Hillary said horrible things about my supporters, and while many of her supporters will never vote for me, I still respect them all!</t>
  </si>
  <si>
    <t>https://twitter.com/realDonaldTrump/status/774753598970466304</t>
  </si>
  <si>
    <t>Hillary Clinton just had her 47% moment. What a terrible thing she said about so many great Americans!</t>
  </si>
  <si>
    <t>https://twitter.com/realDonaldTrump/status/774778026479513600</t>
  </si>
  <si>
    <t>The seriously failing @ nytimes, despite so much winning and poll numbers that will soon put me in first place, only writes dishonest hits!</t>
  </si>
  <si>
    <t>https://twitter.com/realDonaldTrump/status/775024731883991040</t>
  </si>
  <si>
    <t># NeverForget http://bit.ly/2cvN2jv9DT911</t>
  </si>
  <si>
    <t>https://twitter.com/realDonaldTrump/status/775275158340853760</t>
  </si>
  <si>
    <t>https://twitter.com/realDonaldTrump/status/775293160838819841</t>
  </si>
  <si>
    <t>Will be on @ CNBC at @ 7:22. Enjoy!</t>
  </si>
  <si>
    <t>https://twitter.com/realDonaldTrump/status/775361266001084416</t>
  </si>
  <si>
    <t>Stopped by @ TrumpDC to thank all of the tremendous men &amp; women for their hard work!pic.twitter.com/oGcJL4N454</t>
  </si>
  <si>
    <t>https://twitter.com/realDonaldTrump/status/775492989175160836</t>
  </si>
  <si>
    <t>Just got back from Asheville, North Carolina, where we had a massive rally. The spirit of the crowd was unbelievable. Thank you! # MAGA</t>
  </si>
  <si>
    <t>https://twitter.com/realDonaldTrump/status/775496470816514048</t>
  </si>
  <si>
    <t>" @ brimyers813: Saw ur speech on Twitter. U give me hope and optimism. I feel as though I am in the room with u. I pray 4 ur/our success."</t>
  </si>
  <si>
    <t>https://twitter.com/realDonaldTrump/status/775534440240013312</t>
  </si>
  <si>
    <t>Join me in Clive, Iowa tomorrow at noon! # AmericaFirst # MAGA Tickets: https://www.donaldjtrump.com/schedule/register/des-moines-ia3/ ‚Ä¶pic.twitter.com/l17uzRPyLs</t>
  </si>
  <si>
    <t>https://twitter.com/realDonaldTrump/status/775683959061708800</t>
  </si>
  <si>
    <t>Heading to Iowa- join me today at noon! # MakeAmericaGreatAgain Tickets: https://www.donaldjtrump.com/schedule/register/des-moines-ia3/ ‚Ä¶pic.twitter.com/QyR2MDYYbZ</t>
  </si>
  <si>
    <t>https://twitter.com/realDonaldTrump/status/775710725926952961</t>
  </si>
  <si>
    <t>Join us today! Together, we will # MakeAmericaGreatAgain! http://bit.ly/2ctkuf7TeamTrump ‚Ä¶pic.twitter.com/e3KQfBR2K8</t>
  </si>
  <si>
    <t>https://twitter.com/realDonaldTrump/status/775781315081740289</t>
  </si>
  <si>
    <t>Thank you Clive, Iowa! https://instagram.com/p/BKTuSiHj0hP/</t>
  </si>
  <si>
    <t>https://twitter.com/realDonaldTrump/status/775818716596477952</t>
  </si>
  <si>
    <t># ImWithYou # AmericaFirstpic.twitter.com/Ne4pI7FyU7</t>
  </si>
  <si>
    <t>https://twitter.com/realDonaldTrump/status/775883010508029953</t>
  </si>
  <si>
    <t>CHILD CARE REFORMS THAT WILL MAKE AMERICA GREAT AGAIN! Transcript: http://bit.ly/2c9namgDJTChildcareReform ‚Ä¶ https://mobile.twitter.com/ABC/status/775876999055224832/video/1 ‚Ä¶pic.twitter.com/j389Quo4bg</t>
  </si>
  <si>
    <t>https://twitter.com/realDonaldTrump/status/775887550506536960</t>
  </si>
  <si>
    <t>Thank you @ RepReneeEllmers! https://www.donaldjtrump.com/press-releases/rep.ellmersapplauds-donald-j.-trumps-innovative-child-care-proposal ‚Ä¶pic.twitter.com/rzEw8pQhds</t>
  </si>
  <si>
    <t>https://twitter.com/realDonaldTrump/status/775888025213599744</t>
  </si>
  <si>
    <t>Thank you Rep. @ MarshaBlackburn! https://www.donaldjtrump.com/press-releases/rep.-blackburn-applauds-donald-j.-trumps-innovative-child-care-proposal ‚Ä¶pic.twitter.com/9gAk0FWqZ8</t>
  </si>
  <si>
    <t>https://twitter.com/realDonaldTrump/status/775888611615080448</t>
  </si>
  <si>
    <t>Thank you Rep. @ CynthiaLummis! https://www.donaldjtrump.com/press-releases/rep.-lummisapplauds-donald-j.-trumps-innovative-child-care-proposal ‚Ä¶pic.twitter.com/PLUKlsPXPR</t>
  </si>
  <si>
    <t>https://twitter.com/realDonaldTrump/status/775894243143483392</t>
  </si>
  <si>
    <t>Why isn't President Obama working instead of campaigning for Hillary Clinton?</t>
  </si>
  <si>
    <t>https://twitter.com/realDonaldTrump/status/775897251533160448</t>
  </si>
  <si>
    <t>Russia took Crimea during the so-called Obama years. Who wouldn't know this and why does Obama get a free pass?</t>
  </si>
  <si>
    <t>https://twitter.com/realDonaldTrump/status/776053900780695553</t>
  </si>
  <si>
    <t>Thank you Ohio - see you tonight!pic.twitter.com/0DyHkzzWvj</t>
  </si>
  <si>
    <t>https://twitter.com/realDonaldTrump/status/776058538137452548</t>
  </si>
  <si>
    <t>Great poll Florida - thank you! # ImWithYou # AmericaFirstpic.twitter.com/6Odle7j1hd</t>
  </si>
  <si>
    <t>https://twitter.com/realDonaldTrump/status/776101877805158400</t>
  </si>
  <si>
    <t>Thank you @ ATFD17! # ImWithYou Video: https://www.facebook.com/DonaldTrump/posts/10157690605840725 ‚Ä¶</t>
  </si>
  <si>
    <t>https://twitter.com/realDonaldTrump/status/776160185337413632</t>
  </si>
  <si>
    <t>Thank you Florida- can't wait to see you Friday in Miami! Join me: http://bit.ly/2cIUUroMIAMI pic.twitter.com/JxsWXz05T9</t>
  </si>
  <si>
    <t>https://twitter.com/realDonaldTrump/status/776169656080039936</t>
  </si>
  <si>
    <t>Thank you Ohio! Just landed in Canton for a rally at the Civic Center. Join me at 7pm: https://www.donaldjtrump.com/schedule/register/canton-oh/ ‚Ä¶pic.twitter.com/UtCRxykurW</t>
  </si>
  <si>
    <t>https://twitter.com/realDonaldTrump/status/776213027989426176</t>
  </si>
  <si>
    <t>Honor to have been interviewed by the very wonderful @ bishopwtjackson in Detroit last week - tune in at 9pmE. Enjoy!https://twitter.com/impacttvnetwork/status/776108316770664448 ‚Ä¶</t>
  </si>
  <si>
    <t>https://twitter.com/realDonaldTrump/status/776223340595937280</t>
  </si>
  <si>
    <t>Great evening in Canton, Ohio-thank you! We are going to MAKE AMERICA GREAT AGAIN! Join us: http://www.DonaldJTrump.com pic.twitter.com/4MvwUj9eX9</t>
  </si>
  <si>
    <t>https://twitter.com/realDonaldTrump/status/776247579600453632</t>
  </si>
  <si>
    <t>Great poll out of Nevada- thank you! See you soon. # MAGA # AmericaFirst http://www.DonaldJTrump.com pic.twitter.com/27sR3MjjXc</t>
  </si>
  <si>
    <t>https://twitter.com/realDonaldTrump/status/776254365627719680</t>
  </si>
  <si>
    <t>I will be interviewed on @ foxandfriends tomorrow at 7am. Enjoy!</t>
  </si>
  <si>
    <t>https://twitter.com/realDonaldTrump/status/776269061823074304</t>
  </si>
  <si>
    <t>I was never a fan of Colin Powell after his weak understanding of weapons of mass destruction in Iraq = disaster. We can do much better!</t>
  </si>
  <si>
    <t>https://twitter.com/realDonaldTrump/status/776270376846422017</t>
  </si>
  <si>
    <t>"@ghfanlovessonny: @ realDonaldTrump you have my vote in Pennsylvania. Trump 2016" Thank you!</t>
  </si>
  <si>
    <t>@ghfanlovessonny @</t>
  </si>
  <si>
    <t>https://twitter.com/realDonaldTrump/status/776372090068955136</t>
  </si>
  <si>
    <t>Will be on @ foxandfriends at 7:00 A.M. Enjoy!</t>
  </si>
  <si>
    <t>https://twitter.com/realDonaldTrump/status/776428916303138816</t>
  </si>
  <si>
    <t>Thank you for having me! I enjoyed the tour and spending time with everyone. See you soon. # MAGAhttps://twitter.com/profootballhof/status/776210913812701184 ‚Ä¶</t>
  </si>
  <si>
    <t>https://twitter.com/realDonaldTrump/status/776432922450616320</t>
  </si>
  <si>
    <t>Thank you to all of our law enforcement officers - across America! # LESM # MAGA https://instagram.com/p/BKXDNPCDZKx/ pic.twitter.com/4MTmR8kXVb</t>
  </si>
  <si>
    <t>https://twitter.com/realDonaldTrump/status/776445262420123648</t>
  </si>
  <si>
    <t>Thank you @ JerryJrFalwell!https://twitter.com/jerryjrfalwell/status/776256142112460803 ‚Ä¶</t>
  </si>
  <si>
    <t>https://twitter.com/realDonaldTrump/status/776468635955130368</t>
  </si>
  <si>
    <t>Full transcript of economic plan- delivered to the Economic Club of New York. # MAGA https://www.facebook.com/DonaldTrump/posts/10157698735525725:0 ‚Ä¶pic.twitter.com/Fsy1diPWjU</t>
  </si>
  <si>
    <t>https://twitter.com/realDonaldTrump/status/776528966668652544</t>
  </si>
  <si>
    <t>I will be interviewed by @ jessebwatters on @ oreillyfactor tonight at 8pm. Enjoy!</t>
  </si>
  <si>
    <t>https://twitter.com/realDonaldTrump/status/776551473475887104</t>
  </si>
  <si>
    <t>Will be joining @ jimmyfallon on @ FallonTonight at 11:35pmE tonight. Enjoy! ‚Äì bei NBC Studio Tour</t>
  </si>
  <si>
    <t>https://twitter.com/realDonaldTrump/status/776552722195705857</t>
  </si>
  <si>
    <t>Instead of driving jobs and wealth away, AMERICA will become the WORLD'S great magnet for innovation &amp; job creation!pic.twitter.com/cvu20ZQSVJ</t>
  </si>
  <si>
    <t>https://twitter.com/realDonaldTrump/status/776611024996823040</t>
  </si>
  <si>
    <t>" @ jimmyfallon: Tonight: @ realDonaldTrump, @ normmacdonald, a performance by Kiiara,and your funniest # MyTeacherIsWeird tweets. # FallonTonight</t>
  </si>
  <si>
    <t>https://twitter.com/realDonaldTrump/status/776612349079855104</t>
  </si>
  <si>
    <t>" @ AK_TWEET: # TheDonald's hair gets the # JimmyFallon treatment on # TheTonightShow # TrumpPence16 pic.twitter.com/0RRPbfIgXH" So true!</t>
  </si>
  <si>
    <t>https://twitter.com/realDonaldTrump/status/776624517087133696</t>
  </si>
  <si>
    <t>Thank you for a great evening - Laconia, New Hampshire -- will be back soon! # AmericaFirst http://www.DonaldJTrump.com pic.twitter.com/QWbYm2lY7B</t>
  </si>
  <si>
    <t>https://twitter.com/realDonaldTrump/status/776773380414537728</t>
  </si>
  <si>
    <t>I am now going to the brand new Trump International, Hotel D.C. for a major statement.</t>
  </si>
  <si>
    <t>https://twitter.com/realDonaldTrump/status/776842647294009344</t>
  </si>
  <si>
    <t>I am truly honored and grateful for receiving SO much support from our American heroes...http://bit.ly/2csHFXf pic.twitter.com/JJQncd3zhf</t>
  </si>
  <si>
    <t>https://twitter.com/realDonaldTrump/status/776888753499561984</t>
  </si>
  <si>
    <t>Great parade in The Villages- I love you all. We will # MAGA. Thank you for the incredible support-I will not forget!pic.twitter.com/5qTDijU3hn</t>
  </si>
  <si>
    <t>https://twitter.com/realDonaldTrump/status/776952133358751744</t>
  </si>
  <si>
    <t>Just leaving Miami for Houston, Oklahoma and Colorado. Miami crowd was fantastic!</t>
  </si>
  <si>
    <t>https://twitter.com/realDonaldTrump/status/776998082936315904</t>
  </si>
  <si>
    <t>Just arrived in Texas - have been informed two @ fortworthpd officers have been shot. My thoughts and prayers are with them.</t>
  </si>
  <si>
    <t>https://twitter.com/realDonaldTrump/status/777004964409335808</t>
  </si>
  <si>
    <t>A very interesting take from @ KatiePavlich:http://townhall.com/tipsheet/katiepavlich/2016/09/16/trumps-most-brilliant-campaign-move-yet-n2219004 ‚Ä¶</t>
  </si>
  <si>
    <t>https://twitter.com/realDonaldTrump/status/777013142526185473</t>
  </si>
  <si>
    <t>"Donald Trump‚Äôs birther event is the greatest trick he‚Äôs ever pulled"http://wapo.st/2cQoAQC</t>
  </si>
  <si>
    <t>https://twitter.com/realDonaldTrump/status/777015676586172417</t>
  </si>
  <si>
    <t>My thoughts and prayers go out to the @ PhillyPolice &amp; @ Penn police officers- in Philadelphia.http://abc7news.com/news/2-police-officers-shot-in-west-philadelphia;-suspect-dead-/1515355/?utm_source=dlvr.it&amp;utm_medium=twitter ‚Ä¶</t>
  </si>
  <si>
    <t>https://twitter.com/realDonaldTrump/status/777022559367770112</t>
  </si>
  <si>
    <t>Crooked Hillary wants to take your 2nd Amendment rights away. Will guns be taken from her heavily armed Secret Service detail? Maybe not!</t>
  </si>
  <si>
    <t>https://twitter.com/realDonaldTrump/status/777112789672341504</t>
  </si>
  <si>
    <t>I never met former Defense Secretary Robert Gates. He knows nothing about me. But look at the results under his guidance - a total disaster!</t>
  </si>
  <si>
    <t>https://twitter.com/realDonaldTrump/status/777133433915002880</t>
  </si>
  <si>
    <t>. @ CNN just doesn't get it, and that's why their ratings are so low - and getting worse. Boring anti-Trump panelists, mostly losers in life!</t>
  </si>
  <si>
    <t>https://twitter.com/realDonaldTrump/status/777197604887113728</t>
  </si>
  <si>
    <t>Wacky @ NYTimesDowd, who hardly knows me, makes up things that I never said for her boring interviews and column. A neurotic dope!</t>
  </si>
  <si>
    <t>https://twitter.com/realDonaldTrump/status/777197786039103488</t>
  </si>
  <si>
    <t>Crazy Maureen Dowd, the wacky columnist for the failing @ nytimes, pretends she knows me well--wrong!</t>
  </si>
  <si>
    <t>https://twitter.com/realDonaldTrump/status/777260548991819776</t>
  </si>
  <si>
    <t>The failing @ nytimes has gone nuts that Crooked Hillary is doing so badly. They are willing to say anything, has become a laughingstock rag!</t>
  </si>
  <si>
    <t>https://twitter.com/realDonaldTrump/status/777280259875975169</t>
  </si>
  <si>
    <t>My lawyers want to sue the failing @ nytimes so badly for irresponsible intent. I said no (for now), but they are watching. Really disgusting</t>
  </si>
  <si>
    <t>https://twitter.com/realDonaldTrump/status/777281927841587200</t>
  </si>
  <si>
    <t>Heading to Colorado for a big rally. Massive crowd, great people! Will be there soon - the polls are looking good.</t>
  </si>
  <si>
    <t>https://twitter.com/realDonaldTrump/status/777284744253812740</t>
  </si>
  <si>
    <t>Never met but never liked dopey Robert Gates. Look at the mess the U.S. is in. Always speaks badly of his many bosses, including Obama.</t>
  </si>
  <si>
    <t>https://twitter.com/realDonaldTrump/status/777494113834917888</t>
  </si>
  <si>
    <t>I would like to express my warmest regards, best wishes and condolences to all of the families and victims of the horrible bombing in NYC.</t>
  </si>
  <si>
    <t>https://twitter.com/realDonaldTrump/status/777616135856545792</t>
  </si>
  <si>
    <t>HAPPY BIRTHDAY - to the United States Air Force!!pic.twitter.com/5Gwi1M5R2t</t>
  </si>
  <si>
    <t>https://twitter.com/realDonaldTrump/status/777696356211326976</t>
  </si>
  <si>
    <t>Under the leadership of Obama &amp; Clinton, Americans have experienced more attacks at home than victories abroad. Time to change the playbook!</t>
  </si>
  <si>
    <t>https://twitter.com/realDonaldTrump/status/777696726933180416</t>
  </si>
  <si>
    <t>Terrible attacks in NY, NJ and MN this weekend. Thinking of victims, their families and all Americans! We need to be strong!</t>
  </si>
  <si>
    <t>https://twitter.com/realDonaldTrump/status/777825186758418432</t>
  </si>
  <si>
    <t>Will be on @ foxandfriends at 7:02 A.M. Enjoy.</t>
  </si>
  <si>
    <t>https://twitter.com/realDonaldTrump/status/777843428449251328</t>
  </si>
  <si>
    <t>" @ AngPiazza: @ foxandfriends @ realDonaldTrump he's the ONLY candidate that will keep us safe!"</t>
  </si>
  <si>
    <t>https://twitter.com/realDonaldTrump/status/777846568741441536</t>
  </si>
  <si>
    <t>" @ TarukMatuk: @ CNN @ FoxNews @ realDonaldTrump @ RogerRice10 Refugees from Syria over 10k plus more coming. Lots young males, poorly vetted.</t>
  </si>
  <si>
    <t>https://twitter.com/realDonaldTrump/status/777908242538196992</t>
  </si>
  <si>
    <t>Great job once again by law enforcement! We are proud of them and should embrace them - without them, we don't have a country!</t>
  </si>
  <si>
    <t>https://twitter.com/realDonaldTrump/status/777910435425226753</t>
  </si>
  <si>
    <t>Once again someone we were told is ok turns out to be a terrorist who wants to destroy our country &amp; its people- how did he get thru system?</t>
  </si>
  <si>
    <t>https://twitter.com/realDonaldTrump/status/777913567676866560</t>
  </si>
  <si>
    <t>Hillary Clinton's weakness while she was Secretary of State, has emboldened terrorists all over the world..cont: http://bit.ly/2cNwnwE</t>
  </si>
  <si>
    <t>https://twitter.com/realDonaldTrump/status/777958440211771392</t>
  </si>
  <si>
    <t>Philly FOP Chief On Presidential Endorsement: Clinton ‚ÄòBlew The Police Off'http://philadelphia.cbslocal.com/2016/09/19/philly-fop-chief-on-presidential-endorsment-clinton-blew-the-police-off/ ‚Ä¶</t>
  </si>
  <si>
    <t>https://twitter.com/realDonaldTrump/status/778024608733749249</t>
  </si>
  <si>
    <t>I will be interviewed on the @ oreillyfactor - tonight from Florida, now. Enjoy!</t>
  </si>
  <si>
    <t>https://twitter.com/realDonaldTrump/status/778025630956912640</t>
  </si>
  <si>
    <t>Together, we will MAKE AMERICA SAFE AND GREAT AGAIN! # ImWithYou # AmericaFirstpic.twitter.com/XhwUGw0v2H</t>
  </si>
  <si>
    <t>https://twitter.com/realDonaldTrump/status/778027605572329472</t>
  </si>
  <si>
    <t>Amazing rally in Florida - this is a MOVEMENT! Join us today at http://www.DonaldJTrump.com .pic.twitter.com/BF1IqPXNho</t>
  </si>
  <si>
    <t>https://twitter.com/realDonaldTrump/status/778202693215068161</t>
  </si>
  <si>
    <t>Crooked Hillary has been fighting ISIS, or whatever she has been doing, for years. Now she has new ideas. It is time for change.</t>
  </si>
  <si>
    <t>https://twitter.com/realDonaldTrump/status/778229686769967104</t>
  </si>
  <si>
    <t>Thank you Georgia! # AmericaFirst # MakeAmericaGreatAgain http://www.DonaldJTrump.com pic.twitter.com/y01qpON7h7</t>
  </si>
  <si>
    <t>https://twitter.com/realDonaldTrump/status/778229963216519168</t>
  </si>
  <si>
    <t>Thank you Nevada! # AmericaFirst # MakeAmericaGreatAgain http://www.DonaldJTrump.com pic.twitter.com/RJqHgq2Rn0</t>
  </si>
  <si>
    <t>https://twitter.com/realDonaldTrump/status/778237485402980352</t>
  </si>
  <si>
    <t>Do people notice Hillary is copying my airplane rallies - she puts the plane behind her like I have been doing from the beginning.</t>
  </si>
  <si>
    <t>https://twitter.com/realDonaldTrump/status/778237787355111424</t>
  </si>
  <si>
    <t>Heading to North Carolina for two big rallies. Will be there soon. We will bring jobs back where they belong!</t>
  </si>
  <si>
    <t>https://twitter.com/realDonaldTrump/status/778238281196662784</t>
  </si>
  <si>
    <t>Hillary Clinton is taking the day off again, she needs the rest. Sleep well Hillary - see you at the debate!</t>
  </si>
  <si>
    <t>https://twitter.com/realDonaldTrump/status/778331181083418624</t>
  </si>
  <si>
    <t>Thank you High Point, NC! I will fight for every neglected part of this nation &amp; I will fight to bring us together as one American people!pic.twitter.com/BJh3D5sU3h</t>
  </si>
  <si>
    <t>https://twitter.com/realDonaldTrump/status/778385212505989120</t>
  </si>
  <si>
    <t>Thank you Kenansville, North Carolina! Remember- on November 8th, that special interest gravy train is coming to a very abrupt end! # MAGApic.twitter.com/DFzuUrWogB</t>
  </si>
  <si>
    <t>https://twitter.com/realDonaldTrump/status/778553790568001540</t>
  </si>
  <si>
    <t>It is a MOVEMENT - not a campaign. Leaving the past behind, changing our future. Together, we will MAKE AMERICA SAFE AND GREAT AGAIN!pic.twitter.com/9uRE3tpo4l</t>
  </si>
  <si>
    <t>https://twitter.com/realDonaldTrump/status/778584630396129281</t>
  </si>
  <si>
    <t>The situations in Tulsa and Charlotte are tragic. We must come together to make America safe again.</t>
  </si>
  <si>
    <t>https://twitter.com/realDonaldTrump/status/778585375174451200</t>
  </si>
  <si>
    <t>Hopefully the violence &amp; unrest in Charlotte will come to an immediate end. To those injured, get well soon. We need unity &amp; leadership.</t>
  </si>
  <si>
    <t>https://twitter.com/realDonaldTrump/status/778701067588472832</t>
  </si>
  <si>
    <t>Thank you Toledo, Ohio! It is so important for you to get out and VOTE on November 8, 2016! Lets MAKE AMERICA SAFE AND GREAT AGAIN!pic.twitter.com/B8UVgfgRnQ</t>
  </si>
  <si>
    <t>https://twitter.com/realDonaldTrump/status/778724315244040194</t>
  </si>
  <si>
    <t>Great new polls! Thank you Nevada, North Carolina &amp; Ohio. Join the MOVEMENT today &amp; lets # MAGA! http://www.DonaldJTrump.com pic.twitter.com/NnHAEe8Daz</t>
  </si>
  <si>
    <t>https://twitter.com/realDonaldTrump/status/778758058394738689</t>
  </si>
  <si>
    <t>. @ YoungDems4Trump Thank you!</t>
  </si>
  <si>
    <t>https://twitter.com/realDonaldTrump/status/778759324491538432</t>
  </si>
  <si>
    <t>"@ThAllenSBoucher: @ DiamondandSilk @ realDonaldTrump @ seanhannity I love those beautiful gals." D + S = Two amazing women!</t>
  </si>
  <si>
    <t>@ThAllenSBoucher @ @ @</t>
  </si>
  <si>
    <t>https://twitter.com/realDonaldTrump/status/778760237629210624</t>
  </si>
  <si>
    <t>I will be interviewed from Cleveland, Ohio, on @ seanhannity - Tonight at 10:00 P.M. Enjoy!</t>
  </si>
  <si>
    <t>https://twitter.com/realDonaldTrump/status/778912230633005056</t>
  </si>
  <si>
    <t>Will be on @ foxandfriends now.</t>
  </si>
  <si>
    <t>https://twitter.com/realDonaldTrump/status/778968533749338112</t>
  </si>
  <si>
    <t>Join me in Roanoke, Virginia on Saturday evening at 6pm! # MAGA https://www.donaldjtrump.com/schedule/register/roanoke-va1/ ‚Ä¶</t>
  </si>
  <si>
    <t>https://twitter.com/realDonaldTrump/status/779127602988650498</t>
  </si>
  <si>
    <t>This is more than a campaign- it is a movement. # MakeAmericaGreatAgain SIGN UP TODAY &amp; WE WILL WIN!https://www.donaldjtrump.com/volunteer</t>
  </si>
  <si>
    <t>https://twitter.com/realDonaldTrump/status/779140534753435648</t>
  </si>
  <si>
    <t>Spoke with Governor @ PatMcCroryNC of North Carolina today. He is doing a tremendous job under tough circumstances.</t>
  </si>
  <si>
    <t>https://twitter.com/realDonaldTrump/status/779349049778601984</t>
  </si>
  <si>
    <t>Tomorrow's the day! Knock on doors and make calls with us on National Day of Action! # TrumpTrain # MAGA http://gop.cm/nv5vmm pic.twitter.com/iYMMLhXYZu</t>
  </si>
  <si>
    <t>https://twitter.com/realDonaldTrump/status/779371482329837568</t>
  </si>
  <si>
    <t>Hillary Clinton just lost every Republican she ever had, including Never Trump, all farmers &amp; sm. biz, by saying she‚Äôll tax estates at 65%.</t>
  </si>
  <si>
    <t>https://twitter.com/realDonaldTrump/status/779372844513947648</t>
  </si>
  <si>
    <t>'How Trump Would Stimulate the U.S. Economy'https://www.washingtonpost.com/opinions/how-trump-would-stimulate-the-us-economy/2016/09/23/b889458e-80ef-11e6-b002-307601806392_story.html?utm_term=.e8053b6cc3b7 ‚Ä¶</t>
  </si>
  <si>
    <t>https://twitter.com/realDonaldTrump/status/779413482882162688</t>
  </si>
  <si>
    <t>Join me in Roanoke, Virginia tomorrow at the Berglund Center- Coliseum ~ 6pm! Tickets available at: https://www.donaldjtrump.com/schedule/register/roanoke-va1/ ‚Ä¶pic.twitter.com/p3RyWOmHfs</t>
  </si>
  <si>
    <t>https://twitter.com/realDonaldTrump/status/779503099492831233</t>
  </si>
  <si>
    <t>Crooked Hillary's bad judgement forced her to announce that she would go to Charlotte on Saturday to grandstand. Dem pols said no way, dumb!</t>
  </si>
  <si>
    <t>https://twitter.com/realDonaldTrump/status/779638140810194944</t>
  </si>
  <si>
    <t>Today is the day! Knock on doors and make calls with us on National Day of Action! # TrumpTrain # MAGA http://gop.cm/nv5vmm pic.twitter.com/4UFXDuj5vy</t>
  </si>
  <si>
    <t>https://twitter.com/realDonaldTrump/status/779660413000617985</t>
  </si>
  <si>
    <t>The @ SenTedCruz endorsement was a wonderful surprise. I greatly appreciate his support! We will have a tremendous victory on November 8th.</t>
  </si>
  <si>
    <t>https://twitter.com/realDonaldTrump/status/779662636770353152</t>
  </si>
  <si>
    <t>" @ KellyannePolls: Trump is headed for a win, says professor who has predicted 30 years of presidential outcomes http://wpo.st/hQg-2 "</t>
  </si>
  <si>
    <t>https://twitter.com/realDonaldTrump/status/779684468814667777</t>
  </si>
  <si>
    <t>Will be back in Virginia tonight- for a 6pm rally at the Berglund Center in Roanoke. Join me! Tickets: https://www.donaldjtrump.com/schedule/register/roanoke-va1/ ‚Ä¶pic.twitter.com/V2ckDv0YwT</t>
  </si>
  <si>
    <t>https://twitter.com/realDonaldTrump/status/779729180334387200</t>
  </si>
  <si>
    <t>If dopey Mark Cuban of failed Benefactor fame wants to sit in the front row, perhaps I will put Gennifer Flowers right alongside of him!</t>
  </si>
  <si>
    <t>https://twitter.com/realDonaldTrump/status/779827513375780864</t>
  </si>
  <si>
    <t>Thank you Roanoke, Virginia - this a MOVEMENT - join us today! Sign up: http://gop.cm/nv5vmm # AmericaFirst # ImWithYoupic.twitter.com/0PRoAfs4eQ</t>
  </si>
  <si>
    <t>https://twitter.com/realDonaldTrump/status/780021651962462208</t>
  </si>
  <si>
    <t>Many on the team and staff of Bernie Sanders have been treated badly by the Hillary Clinton campaign - and they like Trump on trade, a lot!</t>
  </si>
  <si>
    <t>https://twitter.com/realDonaldTrump/status/780030282854432768</t>
  </si>
  <si>
    <t>Bernie Sanders gave Hillary the Dem nomination when he gave up on the e-mails. That issue has only gotten bigger!</t>
  </si>
  <si>
    <t>https://twitter.com/realDonaldTrump/status/780034352604405760</t>
  </si>
  <si>
    <t>Looking forward to my meeting with Benjamin Netanyahu in Trump Tower at 10:00 A.M.</t>
  </si>
  <si>
    <t>https://twitter.com/realDonaldTrump/status/780108403326775297</t>
  </si>
  <si>
    <t>Readout of my meeting with Israeli Prime Minister Benjamin Netanyahu: https://www.facebook.com/DonaldTrump/posts/10157759149590725:0 ‚Ä¶pic.twitter.com/6KDPrQxSED</t>
  </si>
  <si>
    <t>https://twitter.com/realDonaldTrump/status/780199873979219968</t>
  </si>
  <si>
    <t>Five people killed in Washington State by a Middle Eastern immigrant. Many people died this weekend in Ohio from drug overdoses. N.C. riots!</t>
  </si>
  <si>
    <t>https://twitter.com/realDonaldTrump/status/780213717082529792</t>
  </si>
  <si>
    <t>Really sad news: The great Arnold Palmer, the "King," has died. There was no-one like him - a true champion! He will be truly missed.</t>
  </si>
  <si>
    <t>https://twitter.com/realDonaldTrump/status/780377077518364673</t>
  </si>
  <si>
    <t>New national Bloomberg poll just released - thank you! Join the MOVEMENT: http://www.DonaldJTrump.com . # TrumpTrain # MAGApic.twitter.com/4kQX4pmt0I</t>
  </si>
  <si>
    <t>https://twitter.com/realDonaldTrump/status/780535389853458432</t>
  </si>
  <si>
    <t>My team of deplorables will be managing my Twitter account for this evenings debate. Tune in! # DebateNight # TrumpPence16</t>
  </si>
  <si>
    <t>https://twitter.com/realDonaldTrump/status/780569413321789440</t>
  </si>
  <si>
    <t>Why isn't Hillary Clinton 50 points ahead? # DebateNightpic.twitter.com/iux7icIkaT</t>
  </si>
  <si>
    <t>https://twitter.com/realDonaldTrump/status/780577426657120258</t>
  </si>
  <si>
    <t>. @ HillaryClinton and Obama policies increased debt by $9trillion over the last 8 years</t>
  </si>
  <si>
    <t>https://twitter.com/realDonaldTrump/status/780578636294459392</t>
  </si>
  <si>
    <t>. @ HillaryClinton channels John Kerry on trade: she was for bad trade deals before she was against them. # TPP # Debates2016</t>
  </si>
  <si>
    <t>https://twitter.com/realDonaldTrump/status/780579728964980736</t>
  </si>
  <si>
    <t>Instead of driving jobs and wealth away, AMERICA will become the world's great magnet for innovation and job creation. # DebateNightpic.twitter.com/joA9Jc0cdm ‚Äì bei Hofstra University</t>
  </si>
  <si>
    <t>https://twitter.com/realDonaldTrump/status/780579923295600640</t>
  </si>
  <si>
    <t>. @ HillaryClinton has been part of the rigged DC system for 30 years? Why would we take policy advice from her? # Debates2016</t>
  </si>
  <si>
    <t>https://twitter.com/realDonaldTrump/status/780580825234415616</t>
  </si>
  <si>
    <t>A Clinton economy = more taxes and more spending! # DebateNightpic.twitter.com/oFlaAhrwe5 ‚Äì bei Hofstra University</t>
  </si>
  <si>
    <t>https://twitter.com/realDonaldTrump/status/780581215820591104</t>
  </si>
  <si>
    <t>HILLARY'S BAD TAX HABIT!pic.twitter.com/x3FBy8Hdq2</t>
  </si>
  <si>
    <t>https://twitter.com/realDonaldTrump/status/780581933176778752</t>
  </si>
  <si>
    <t>This is the simple fact about @ HillaryClinton: she is a typical politician - all talk, no action. # Debates2016</t>
  </si>
  <si>
    <t>https://twitter.com/realDonaldTrump/status/780585742850555904</t>
  </si>
  <si>
    <t>I will stand with police and protect ALL Americans! # Debates2016 # MAGApic.twitter.com/CX4oEWgEMp</t>
  </si>
  <si>
    <t>https://twitter.com/realDonaldTrump/status/780592744355893248</t>
  </si>
  <si>
    <t>. @ HillaryClinton's 2008 Campaign And Supporters Trafficked In Rumors About Obama's Heritage # DebateNight http://bit.ly/2dc3mNo ‚Äì bei Hofstra University</t>
  </si>
  <si>
    <t>https://twitter.com/realDonaldTrump/status/780593298247483392</t>
  </si>
  <si>
    <t>Hillary Clinton is the only candidate on stage who voted for the Iraq War. # Debates2016 # MAGA https://www.donaldjtrump.com/press-releases/hillary-clinton-is-the-only-candidate-on-stage-to-vote-for-iraq-war ‚Ä¶</t>
  </si>
  <si>
    <t>https://twitter.com/realDonaldTrump/status/780594362862362624</t>
  </si>
  <si>
    <t>Hillary Clinton failed all over the world. LIBYA SYRIA IRAN IRAQ ASIA PIVOT RUSSIAN RESET BENGHAZI # DebateNightpic.twitter.com/e70AtE6lNR ‚Äì bei Hofstra University</t>
  </si>
  <si>
    <t>https://twitter.com/realDonaldTrump/status/780594918616162304</t>
  </si>
  <si>
    <t>Russia has more warheads than ever, N Korea is testing nukes, and Iran got a sweetheart deal to keep theirs. Thanks, @ HillaryClinton.</t>
  </si>
  <si>
    <t>https://twitter.com/realDonaldTrump/status/780596871102201856</t>
  </si>
  <si>
    <t>. @ HillaryClinton - Obama # ISIS Strategy Has Allowed It To Expand To Become A Global Threat # DebateNight http://bit.ly/2cYItFY ‚Äì bei Hofstra University</t>
  </si>
  <si>
    <t>https://twitter.com/realDonaldTrump/status/780597941979480064</t>
  </si>
  <si>
    <t>Nothing on emails. Nothing on the corrupt Clinton Foundation. And nothing on # Benghazi. # Debates2016 # debatenight</t>
  </si>
  <si>
    <t>https://twitter.com/realDonaldTrump/status/780598541441912832</t>
  </si>
  <si>
    <t>. @ HillaryClinton‚Äôs Nuclear Agreement Paved The Way For The $400 Million Ransom Payment # DebateNight https://www.donaldjtrump.com/press-releases/clintons-nuclear-agreement-paved-the-way-for-the-400-million-ransom-payment ‚Ä¶</t>
  </si>
  <si>
    <t>https://twitter.com/realDonaldTrump/status/780617562476441601</t>
  </si>
  <si>
    <t>Thank you Senator @ TedCruz! # Debates2016 # MAGApic.twitter.com/cgO6109USJ</t>
  </si>
  <si>
    <t>https://twitter.com/realDonaldTrump/status/780618351601192960</t>
  </si>
  <si>
    <t>Thank you Governor @ Mike_Pence! Lets MAKE AMERICA SAFE AND GREAT AGAIN with the American people. # AmericaFirst # Debates2016https://twitter.com/mike_pence/status/780615043809435649 ‚Ä¶</t>
  </si>
  <si>
    <t>https://twitter.com/realDonaldTrump/status/780618680338178048</t>
  </si>
  <si>
    <t>Thank you Governor @ TerryBranstad! # AmericaFirst # Debates2016https://twitter.com/teamtrump/status/780603926949363712 ‚Ä¶</t>
  </si>
  <si>
    <t>https://twitter.com/realDonaldTrump/status/780626558176333824</t>
  </si>
  <si>
    <t>Wow, did great in the debate polls (except for @ CNN - which I don't watch). Thank you!</t>
  </si>
  <si>
    <t>https://twitter.com/realDonaldTrump/status/780637633890451456</t>
  </si>
  <si>
    <t>. @ newtgingrich just said "a historic victory for Trump." NICE!</t>
  </si>
  <si>
    <t>https://twitter.com/realDonaldTrump/status/780642262921441280</t>
  </si>
  <si>
    <t>TIME # DebateNight poll - over 800,000 votes. Thank you! # AmericaFirst # MAGApic.twitter.com/bTPX9E0wKu</t>
  </si>
  <si>
    <t>https://twitter.com/realDonaldTrump/status/780644145492877312</t>
  </si>
  <si>
    <t>Thank you! CNBC # DebateNight poll with over 400,000 votes. Trump 61% Clinton 39% # AmericaFirst # ImWithYou https://instagram.com/p/BK2RrsHjTDR/ pic.twitter.com/lgu6tOkYCP</t>
  </si>
  <si>
    <t>https://twitter.com/realDonaldTrump/status/780646830090641408</t>
  </si>
  <si>
    <t>. @ DRUDGE_REPORT's First Presidential Debate Poll: Trump: 80% Clinton: 20% Join the MOVEMENT today &amp; lets # MAGA! http://www.DonaldJTrump.com pic.twitter.com/jV2pwNjWC2</t>
  </si>
  <si>
    <t>https://twitter.com/realDonaldTrump/status/780656338628145153</t>
  </si>
  <si>
    <t>Thank you! Four new # DebateNight polls with the MOVEMENT winning. Together, we will MAKE AMERICA SAFE &amp; GREAT AGAIN! http://www.DonaldJTrump.com pic.twitter.com/Yl2XShopEv</t>
  </si>
  <si>
    <t>https://twitter.com/realDonaldTrump/status/780719876335894528</t>
  </si>
  <si>
    <t>Great debate poll numbers - I will be on @ foxandfriends at 7:00 to discuss. Enjoy!</t>
  </si>
  <si>
    <t>https://twitter.com/realDonaldTrump/status/780752274020761601</t>
  </si>
  <si>
    <t>I really enjoyed the debate last night.Crooked Hillary says she is going to do so many things.Why hasn't she done them in her last 30 years?</t>
  </si>
  <si>
    <t>https://twitter.com/realDonaldTrump/status/780752731418009600</t>
  </si>
  <si>
    <t>'How Trump won over a bar full of undecideds and Democrats'http://nypost.com/2016/09/26/the-best-debate-takes-come-from-inside-the-bar/ ‚Ä¶</t>
  </si>
  <si>
    <t>https://twitter.com/realDonaldTrump/status/780757611914391552</t>
  </si>
  <si>
    <t>I won every poll from last nights Presidential Debate - except for the little watched @ CNN poll.</t>
  </si>
  <si>
    <t>https://twitter.com/realDonaldTrump/status/780758306239512577</t>
  </si>
  <si>
    <t>The #1 trend on Twitter right now is # TrumpWon - thank you!</t>
  </si>
  <si>
    <t>https://twitter.com/realDonaldTrump/status/780766220618436608</t>
  </si>
  <si>
    <t>'True blue-collar billionaire Donald Trump shows Hillary Clinton is out of touch'http://www.bostonherald.com/news/columnists/tom_shattuck/2016/09/shattuck_true_blue_collar_billionaire_donald_trump_shows ‚Ä¶</t>
  </si>
  <si>
    <t>https://twitter.com/realDonaldTrump/status/780781327050235905</t>
  </si>
  <si>
    <t>Hillary's been failing for 30 years in not getting the job done - it will never change.</t>
  </si>
  <si>
    <t>https://twitter.com/realDonaldTrump/status/780781898071207940</t>
  </si>
  <si>
    <t>Thank you! # TrumpWon # MAGAhttp://www.dailymail.co.uk/news/article-3809204/Most-snap-polls-Trump-winning-debate-landslide.html ‚Ä¶</t>
  </si>
  <si>
    <t>https://twitter.com/realDonaldTrump/status/780783037743267840</t>
  </si>
  <si>
    <t>'U.S. Murders Increased 10.8% in 2015' via @ WSJ:http://www.wsj.com/articles/murders-in-the-u-s-rose-in-2015-1474897888 ‚Ä¶</t>
  </si>
  <si>
    <t>https://twitter.com/realDonaldTrump/status/780796008854876160</t>
  </si>
  <si>
    <t>Such a great honor. Final debate polls are in - and the MOVEMENT wins! # AmericaFirst # MAGA # ImWithYou http://www.DonaldJTrump.com pic.twitter.com/sfCEE3I5pF</t>
  </si>
  <si>
    <t>https://twitter.com/realDonaldTrump/status/780813996739981316</t>
  </si>
  <si>
    <t>Thank you for your endorsement, @ GovernorSununu. # MAGA https://www.donaldjtrump.com/press-releases/john-h.-sununu-endorses-donald-j.-trump ‚Ä¶</t>
  </si>
  <si>
    <t>https://twitter.com/realDonaldTrump/status/780826236213927937</t>
  </si>
  <si>
    <t>Well, now they're saying that I not only won the NBC Presidential Forum, but last night the big debate. Nice!</t>
  </si>
  <si>
    <t>https://twitter.com/realDonaldTrump/status/780853860135006211</t>
  </si>
  <si>
    <t>In the last 24 hrs. we have raised over $13M from online donations and National Call Day, and we‚Äôre still going! Thank you America! # MAGA</t>
  </si>
  <si>
    <t>https://twitter.com/realDonaldTrump/status/780859319319400448</t>
  </si>
  <si>
    <t>Great afternoon in Little Havana with Hispanic community leaders. Thank you for your support! # ImWithYoupic.twitter.com/vxWZ2tyJTF</t>
  </si>
  <si>
    <t>https://twitter.com/realDonaldTrump/status/780861171238834176</t>
  </si>
  <si>
    <t>'CNBC, Time magazine online polls say Donald Trump won the first presidential debate' via @ WashTimes. # MAGAhttp://m.washingtontimes.com/news/2016/sep/27/cnbc-time-magazine-online-polls-say-donald-trump-w/ ‚Ä¶</t>
  </si>
  <si>
    <t>https://twitter.com/realDonaldTrump/status/780863218646474757</t>
  </si>
  <si>
    <t>Hillary Clinton's Campaign Continues To Make False Claims About Foundation Disclosure: http://bit.ly/2d4cDe8</t>
  </si>
  <si>
    <t>https://twitter.com/realDonaldTrump/status/780876760086880256</t>
  </si>
  <si>
    <t>Once again, we will have a government of, by and for the people. Join the MOVEMENT today! http://bit.ly/2dxrgjaMOVEMENT pic.twitter.com/uYwJrtZkAe</t>
  </si>
  <si>
    <t>https://twitter.com/realDonaldTrump/status/780893126605037568</t>
  </si>
  <si>
    <t>Join me for a 3pm rally - tomorrow at the Mid-America Center in Council Bluffs, Iowa! Tickets: https://www.donaldjtrump.com/schedule/register/council-bluffs-ia3/ ‚Ä¶pic.twitter.com/KPrddWxafZ</t>
  </si>
  <si>
    <t>https://twitter.com/realDonaldTrump/status/780935820299599872</t>
  </si>
  <si>
    <t>Unbelievable evening in Melbourne, Florida w/ 15,000 supporters- and an additional 12,000 who could not get in. Thank you! # TrumpTrain # MAGApic.twitter.com/2N3Xq7AGmx ‚Äì bei Orlando Sanford International Airport (SFB)</t>
  </si>
  <si>
    <t>https://twitter.com/realDonaldTrump/status/780954455504199680</t>
  </si>
  <si>
    <t>My supporters are the best! $18 million from hard-working people who KNOW what we can be again! Shatter the record:http://bit.ly/shatterrecords</t>
  </si>
  <si>
    <t>https://twitter.com/realDonaldTrump/status/781111479974199296</t>
  </si>
  <si>
    <t>Every on-line poll, Time Magazine, Drudge etc., has me winning the debate. Thank you to Fox &amp; Friends for so reporting!</t>
  </si>
  <si>
    <t>https://twitter.com/realDonaldTrump/status/781166581963296768</t>
  </si>
  <si>
    <t>Join me in Council Bluffs, Iowa- today at 3pm! # MakeAmericaGreatAgain Tickets: https://www.donaldjtrump.com/schedule/register/council-bluffs-ia3/ ‚Ä¶</t>
  </si>
  <si>
    <t>https://twitter.com/realDonaldTrump/status/781183298110230528</t>
  </si>
  <si>
    <t>Melania and I extend our deepest condolences to the family of Shimon Peres...http://bit.ly/2dahkw1DJTFacebook ‚Ä¶</t>
  </si>
  <si>
    <t>https://twitter.com/realDonaldTrump/status/781186755177308165</t>
  </si>
  <si>
    <t>An honor to meet with the Polish American Congress in Chicago this morning! # ImWithYou Video: http://bit.ly/2dah1e7TrumpFBLive ‚Ä¶pic.twitter.com/JicEHx6nIe</t>
  </si>
  <si>
    <t>https://twitter.com/realDonaldTrump/status/781265981675036672</t>
  </si>
  <si>
    <t>Thank you Council Bluffs, Iowa! Will be back soon. Remember- everything you need to know about Hillary -- just # FollowTheMoney.pic.twitter.com/Z6FQ3aXdEA</t>
  </si>
  <si>
    <t>https://twitter.com/realDonaldTrump/status/781280866634964992</t>
  </si>
  <si>
    <t>Join me live in Waukesha, Wisconsin for an 8pmE rally! # AmericaFirst # MAGA https://www.facebook.com/DonaldTrump/posts/10157785229045725 ‚Ä¶</t>
  </si>
  <si>
    <t>https://twitter.com/realDonaldTrump/status/781282739026735105</t>
  </si>
  <si>
    <t>Joining @ oreillyfactor from Waukesha, Wisconsin - now, live! Enjoy!</t>
  </si>
  <si>
    <t>https://twitter.com/realDonaldTrump/status/781325613189754880</t>
  </si>
  <si>
    <t>Thank you Waukesha, Wisconsin! Full transcript of my speech, # FollowTheMoney: http://bit.ly/2cMpbnvFollowTheMoney ‚Ä¶pic.twitter.com/WdKK6nJCZW ‚Äì bei Waukesha County Airport (UES)</t>
  </si>
  <si>
    <t>https://twitter.com/realDonaldTrump/status/781333457477758976</t>
  </si>
  <si>
    <t>Join me in Bedford, New Hampshire- tomorrow at 3:00pm. Can't wait to see everyone! # AmericaFirst # MAGA https://www.donaldjtrump.com/schedule/register/bedford-nh/ ‚Ä¶pic.twitter.com/zBtYfuqMmK</t>
  </si>
  <si>
    <t>https://twitter.com/realDonaldTrump/status/781338220609073152</t>
  </si>
  <si>
    <t>Will be in Novi, Michigan this Friday at 5:00pm. Join the MOVEMENT! Tickets available at: https://www.donaldjtrump.com/schedule/register/novi-mi/ ‚Ä¶ # AmericaFirst # TrumpTrainpic.twitter.com/4V2bDNXF4n</t>
  </si>
  <si>
    <t>https://twitter.com/realDonaldTrump/status/781555624446418944</t>
  </si>
  <si>
    <t>My condolences to those involved in today's horrible accident in NJ and my deepest gratitude to all of the amazing first responders.</t>
  </si>
  <si>
    <t>https://twitter.com/realDonaldTrump/status/781573427417128960</t>
  </si>
  <si>
    <t>Join me in Manheim, Pennsylvania on Saturday at 7pm! # TrumpRally Tickets: https://www.donaldjtrump.com/schedule/register/manheim-pa/ ‚Ä¶pic.twitter.com/LNWQZ9yUJy</t>
  </si>
  <si>
    <t>https://twitter.com/realDonaldTrump/status/781608228710785024</t>
  </si>
  <si>
    <t>Thank you for joining me this afternoon, New Hampshire! Will be back soon. # FollowTheMoney Speech transcript: https://www.facebook.com/DonaldTrump/posts/10157791494485725:0 ‚Ä¶pic.twitter.com/5hNrpkXEJS</t>
  </si>
  <si>
    <t>https://twitter.com/realDonaldTrump/status/781619038699094016</t>
  </si>
  <si>
    <t>While Hillary profits off the rigged system, I am fighting for you! Remember the simple phrase: # FollowTheMoney https://www.facebook.com/DonaldTrump/videos/10157784190830725/ ‚Ä¶pic.twitter.com/rJXAzsaIwI</t>
  </si>
  <si>
    <t>https://twitter.com/realDonaldTrump/status/781678954570735616</t>
  </si>
  <si>
    <t>Wow, did you see how badly @ CNN (Clinton News Network) is doing in the ratings. With people like @ donlemon, who could expect any more?</t>
  </si>
  <si>
    <t>https://twitter.com/realDonaldTrump/status/781755469488615424</t>
  </si>
  <si>
    <t>Anytime you see a story about me or my campaign saying "sources said," DO NOT believe it. There are no sources, they are just made up lies!</t>
  </si>
  <si>
    <t>https://twitter.com/realDonaldTrump/status/781784161044553728</t>
  </si>
  <si>
    <t>Wow, Crooked Hillary was duped and used by my worst Miss U. Hillary floated her as an "angel" without checking her past, which is terrible!</t>
  </si>
  <si>
    <t>https://twitter.com/realDonaldTrump/status/781785509639118848</t>
  </si>
  <si>
    <t>Using Alicia M in the debate as a paragon of virtue just shows that Crooked Hillary suffers from BAD JUDGEMENT! Hillary was set up by a con.</t>
  </si>
  <si>
    <t>https://twitter.com/realDonaldTrump/status/781788223055994880</t>
  </si>
  <si>
    <t>Did Crooked Hillary help disgusting (check out sex tape and past) Alicia M become a U.S. citizen so she could use her in the debate?</t>
  </si>
  <si>
    <t>https://twitter.com/realDonaldTrump/status/781838706030313472</t>
  </si>
  <si>
    <t>Remember, don't believe "sources said" by the VERY dishonest media. If they don't name the sources, the sources don't exist.</t>
  </si>
  <si>
    <t>https://twitter.com/realDonaldTrump/status/781861632167256064</t>
  </si>
  <si>
    <t>The people are really smart in cancelling subscriptions to the Dallas &amp; Arizona papers &amp; now USA Today will lose readers! The people get it!</t>
  </si>
  <si>
    <t>https://twitter.com/realDonaldTrump/status/781922648645185536</t>
  </si>
  <si>
    <t>Why isn't Hillary 50 points ahead? Maybe it's the email scandal, policies that spread ISIS, or calling millions of Americans deplorables!pic.twitter.com/cvaMSAnAnE</t>
  </si>
  <si>
    <t>https://twitter.com/realDonaldTrump/status/781926033159249920</t>
  </si>
  <si>
    <t>For those few people knocking me for tweeting at three o'clock in the morning, at least you know I will be there, awake, to answer the call!</t>
  </si>
  <si>
    <t>https://twitter.com/realDonaldTrump/status/781947646319665152</t>
  </si>
  <si>
    <t>Join me in Pueblo, Colorado on Monday afternoon at 3pm! # TrumpRally http://bit.ly/2d1X55mCOLORADO</t>
  </si>
  <si>
    <t>https://twitter.com/realDonaldTrump/status/781949464152006657</t>
  </si>
  <si>
    <t>Thank you for your support - on my way now! See you soon. # TrumpTrainhttps://twitter.com/rsbnetwork/status/781935134400471041 ‚Ä¶</t>
  </si>
  <si>
    <t>https://twitter.com/realDonaldTrump/status/781992481160323072</t>
  </si>
  <si>
    <t>Thank you Novi, Michigan! Get out and VOTE # TrumpPence16 on 11/8. Together, WE WILL MAKE AMERICA GREAT AGAIN! # AmericaFirstpic.twitter.com/Loz1biPhhs</t>
  </si>
  <si>
    <t>https://twitter.com/realDonaldTrump/status/782020266771812352</t>
  </si>
  <si>
    <t>I believe in # AmericaFirst and that means FAMILY FIRST! My childcare plan reflects the needs of modern working-class families. # ImWithYoupic.twitter.com/K2Mc41OfAT</t>
  </si>
  <si>
    <t>https://twitter.com/realDonaldTrump/status/782264189574377472</t>
  </si>
  <si>
    <t>Crooked H is nasty to Sanders supporters behind closed doors. Owned by Wall St and Politicians, HRC is not with you.http://www.politico.com/story/2016/09/hillary-clinton-bernie-sanders-supporters-audio-leak-228997 ‚Ä¶</t>
  </si>
  <si>
    <t>https://twitter.com/realDonaldTrump/status/782313153308884992</t>
  </si>
  <si>
    <t>I won the debate if you decide without watching the totally one-sided "spin" that followed. This despite the really bad microphone.</t>
  </si>
  <si>
    <t>https://twitter.com/realDonaldTrump/status/782321125984436224</t>
  </si>
  <si>
    <t>The so-called Commission on Presidential Debates admitted to us that the DJT audio &amp; sound level was very bad. So why didn't they fix it?</t>
  </si>
  <si>
    <t>https://twitter.com/realDonaldTrump/status/782330717539803136</t>
  </si>
  <si>
    <t>Wow, just saw the really bad @ CNN ratings. People don't want to watch bad product that only builds up Crooked Hillary.</t>
  </si>
  <si>
    <t>https://twitter.com/realDonaldTrump/status/782331741369462784</t>
  </si>
  <si>
    <t>Heading to Pennsylvania for a big rally tonight. We will MAKE AMERICA GREAT AGAIN!</t>
  </si>
  <si>
    <t>https://twitter.com/realDonaldTrump/status/782541307168391168</t>
  </si>
  <si>
    <t>I know our complex tax laws better than anyone who has ever run for president and am the only one who can fix them. # failing@nytimes</t>
  </si>
  <si>
    <t>https://twitter.com/realDonaldTrump/status/782544407593619457</t>
  </si>
  <si>
    <t>I have created tens of thousands of jobs and will bring back great American prosperity. Hillary has only created jobs at the FBI and DOJ!</t>
  </si>
  <si>
    <t>https://twitter.com/realDonaldTrump/status/782553353242841088</t>
  </si>
  <si>
    <t>" @ trumplican2016: . @ realDonaldTrump There will be MASSIVE turnout for you, Mr. Trump - These polls don't register the pulse of the PEOPLE!</t>
  </si>
  <si>
    <t>https://twitter.com/realDonaldTrump/status/782698760514207744</t>
  </si>
  <si>
    <t>Bernie should pull his endorsement of Crooked Hillary after she decieved him and then attacked him and his supporters.</t>
  </si>
  <si>
    <t>https://twitter.com/realDonaldTrump/status/782701472685420544</t>
  </si>
  <si>
    <t>Melania and I extend our warmest greetings to those observing Rosh Hashanah here in the United States, in Israel, and around the world.</t>
  </si>
  <si>
    <t>https://twitter.com/realDonaldTrump/status/782728287718150144</t>
  </si>
  <si>
    <t>Just announced that Iraq (U.S.) is preparing for battle to reclaim Mosul. Why do they have to announce this? Makes mission much harder!</t>
  </si>
  <si>
    <t>https://twitter.com/realDonaldTrump/status/782946021957599232</t>
  </si>
  <si>
    <t>Join me in Henderson, Nevada on Wednesday at 11:30am! # MAGA Tickets: https://www.donaldjtrump.com/schedule/register/henderson-nv1/ ‚Ä¶</t>
  </si>
  <si>
    <t>https://twitter.com/realDonaldTrump/status/783059449128759296</t>
  </si>
  <si>
    <t>Thank you Pueblo, Colorado! # TrumpRally # AmericaFirst http://www.DonaldJTrump.com pic.twitter.com/rFAf7xYNhy</t>
  </si>
  <si>
    <t>https://twitter.com/realDonaldTrump/status/783065029172088832</t>
  </si>
  <si>
    <t>We must bring the truth directly to hard-working Americans who want to take our country back. # BigLeagueTruth http://www.BigLeagueTruth.com pic.twitter.com/qM4zwgYtce</t>
  </si>
  <si>
    <t>https://twitter.com/realDonaldTrump/status/783129603363659776</t>
  </si>
  <si>
    <t>Thank you Colorado! # MAGA http://www.DonaldJTrump.com https://instagram.com/p/BLH1nOIDSyu/ pic.twitter.com/wIGNtKPA2X</t>
  </si>
  <si>
    <t>https://twitter.com/realDonaldTrump/status/783149570721144832</t>
  </si>
  <si>
    <t>Join me in Reno, Nevada on Wednesday at 3:30pm at the Reno-Sparks Convention Center! # MAGA Tickets: https://www.donaldjtrump.com/schedule/register/reno-nv2/ ‚Ä¶pic.twitter.com/rys0Qu5Tw8</t>
  </si>
  <si>
    <t>https://twitter.com/realDonaldTrump/status/783390310969651200</t>
  </si>
  <si>
    <t>Join me in Reno, Nevada tomorrow at 3:30pm! # AmericaFirst # MAGA Tickets: https://www.donaldjtrump.com/schedule/register/reno-nv2/ ‚Ä¶</t>
  </si>
  <si>
    <t>https://twitter.com/realDonaldTrump/status/783391423663964160</t>
  </si>
  <si>
    <t>I will be watching the great Governor @ Mike_Pence and live tweeting the VP debate tonight starting at 8:30pm est! Enjoy!</t>
  </si>
  <si>
    <t>https://twitter.com/realDonaldTrump/status/783393314309484544</t>
  </si>
  <si>
    <t>My childcare plan makes a difference for working families - more money, more freedom. # AmericaFirst means # FamilyFirst!pic.twitter.com/MO6i0RSUbp</t>
  </si>
  <si>
    <t>https://twitter.com/realDonaldTrump/status/783436108176629760</t>
  </si>
  <si>
    <t>Thank you ARIZONA! This is a MOVEMENT like nobody has ever seen before. Together, we are going to MAKE AMERICA SAFE AND GREAT AGAIN!pic.twitter.com/iB2oYbFOaZ</t>
  </si>
  <si>
    <t>https://twitter.com/realDonaldTrump/status/783452759462850560</t>
  </si>
  <si>
    <t>Join the MOVEMENT! http://www.DonaldJTrump.com pic.twitter.com/BS5JLelPJd</t>
  </si>
  <si>
    <t>https://twitter.com/realDonaldTrump/status/783455640643514368</t>
  </si>
  <si>
    <t>Wow, did you just hear Bill Clinton's statement on how bad ObamaCare is. Hillary not happy. As I have been saying, REPEAL AND REPLACE!</t>
  </si>
  <si>
    <t>https://twitter.com/realDonaldTrump/status/783459936361512960</t>
  </si>
  <si>
    <t>Wow, @ CNN is so negative. Their panel is a joke, biased and very dumb. I'm turning to @ FoxNews where we get a fair shake! Mike will do great</t>
  </si>
  <si>
    <t>https://twitter.com/realDonaldTrump/status/783461358436089856</t>
  </si>
  <si>
    <t>I will be live-tweeting the V.P. Debate. Very exciting! MAKE AMERICA GREAT AGAIN!</t>
  </si>
  <si>
    <t>https://twitter.com/realDonaldTrump/status/783472068796911616</t>
  </si>
  <si>
    <t>Here we go - Enjoy!</t>
  </si>
  <si>
    <t>https://twitter.com/realDonaldTrump/status/783473247694102528</t>
  </si>
  <si>
    <t>Both are looking good! Now we begin!</t>
  </si>
  <si>
    <t>https://twitter.com/realDonaldTrump/status/783473285535150080</t>
  </si>
  <si>
    <t>. @ megynkelly- I am in Nevada. Sorry to inform you Kellyanne is in the audience. Better luck next time.</t>
  </si>
  <si>
    <t>https://twitter.com/realDonaldTrump/status/783474976842059777</t>
  </si>
  <si>
    <t>" @ RoadkingL: @ mike_pence Wow, Kaine couldn't go 12 seconds without a lie. Marines and military are scared of the liar running. # bengazi"</t>
  </si>
  <si>
    <t>https://twitter.com/realDonaldTrump/status/783475635712765952</t>
  </si>
  <si>
    <t>" @ lainey34210: @ realDonaldTrump Great opening Pence"</t>
  </si>
  <si>
    <t>https://twitter.com/realDonaldTrump/status/783475795238858752</t>
  </si>
  <si>
    <t>" @ Susiesentinel: # pence is so much more likeable than Kaine # cbsnews @ realDonaldTrump"</t>
  </si>
  <si>
    <t>https://twitter.com/realDonaldTrump/status/783477336645566464</t>
  </si>
  <si>
    <t>" @ bigdog_joey: @ realDonaldTrump @ timkaine is so angry. Our @ mike_pence looks great. kaine can't defend all those lies # makeamericagreatagain</t>
  </si>
  <si>
    <t>https://twitter.com/realDonaldTrump/status/783478348848574465</t>
  </si>
  <si>
    <t>" @ elisac006: @ nycmia @ realDonaldTrump I agree. Kaine looks like a fool!!"</t>
  </si>
  <si>
    <t>https://twitter.com/realDonaldTrump/status/783478918087004160</t>
  </si>
  <si>
    <t>" @ Jnelson52722: @ realDonaldTrump @ Susiesentinel Kaine looks like an evil crook out of the Batman movies"</t>
  </si>
  <si>
    <t>https://twitter.com/realDonaldTrump/status/783479122555080704</t>
  </si>
  <si>
    <t>" @ TeamTrump: . @ mike_pence &amp; @ realDonaldTrump are PROVEN job creators and are prepared to bring JOBS BACK to the American people!</t>
  </si>
  <si>
    <t>https://twitter.com/realDonaldTrump/status/783479483873583105</t>
  </si>
  <si>
    <t>. @ mike_pence is doing a great job - so far, no contest!</t>
  </si>
  <si>
    <t>https://twitter.com/realDonaldTrump/status/783480144614658048</t>
  </si>
  <si>
    <t>" @ ARSenMissyIrvin: I want a "you're fired" president with people in Govt who are WASTING my tax $'s. @ realDonaldTrump"</t>
  </si>
  <si>
    <t>https://twitter.com/realDonaldTrump/status/783480283752390656</t>
  </si>
  <si>
    <t>" @ carol_lcnixon67: @ realDonaldTrump Kaine says Hillary and he have plans. She could care less what Kaine thinks."</t>
  </si>
  <si>
    <t>https://twitter.com/realDonaldTrump/status/783480517089828866</t>
  </si>
  <si>
    <t>"@ifdanyt: @ realDonaldTrump Loving @ mike_pence he's so likeable and sensible. Kaine is just talking bull!</t>
  </si>
  <si>
    <t>@ifdanyt @ @</t>
  </si>
  <si>
    <t>https://twitter.com/realDonaldTrump/status/783480600724328448</t>
  </si>
  <si>
    <t>" @ bcuzimdamomma: @FreeDavidKing No she only gets # Americans killed # Benghazi - we need @ realDonaldTrump # MAGA"</t>
  </si>
  <si>
    <t>@ @FreeDavidKing @</t>
  </si>
  <si>
    <t>https://twitter.com/realDonaldTrump/status/783480681229799424</t>
  </si>
  <si>
    <t>" @ aldonturnaolco1: @ FrankLuntz @ marthamaccallum @ realDonaldTrump good!!"</t>
  </si>
  <si>
    <t>https://twitter.com/realDonaldTrump/status/783480766231552000</t>
  </si>
  <si>
    <t>. @ timkaine oversaw unemployment INCREASE by 179,249 while @ mike_pence DECREASED unemployment in Indiana by 113,826. # BigLeagueTruthpic.twitter.com/ksg9MQjA6R</t>
  </si>
  <si>
    <t>https://twitter.com/realDonaldTrump/status/783481240108146688</t>
  </si>
  <si>
    <t>" @ GeeVeeM: @ realDonaldTrump @ Susiesentinel Pence is so prepared! He did his homework to outperform Kaine."</t>
  </si>
  <si>
    <t>https://twitter.com/realDonaldTrump/status/783483379966554114</t>
  </si>
  <si>
    <t>. @ HillaryClinton Sneers At Millions Of Average Americans. http://bit.ly/2dtH6yD # VPDebate # BigLeagueTruth</t>
  </si>
  <si>
    <t>https://twitter.com/realDonaldTrump/status/783484550861037568</t>
  </si>
  <si>
    <t>I agree Mike - thank you to all of our law enforcement officers! # VPDebate "Police officers are the best of us..." @ Mike_Pence</t>
  </si>
  <si>
    <t>https://twitter.com/realDonaldTrump/status/783485003795529728</t>
  </si>
  <si>
    <t>WHAT THEY ARE SAYING ABOUT MIKE PENCE ‚ÄúDOMINATING‚Äù THE DEBATE: http://bit.ly/2dIenoy # VPDebate</t>
  </si>
  <si>
    <t>https://twitter.com/realDonaldTrump/status/783485391084978176</t>
  </si>
  <si>
    <t>. @ mike_pence and I will defeat # ISIS. http://bit.ly/2dI98dg # VPDebate</t>
  </si>
  <si>
    <t>https://twitter.com/realDonaldTrump/status/783488370110451712</t>
  </si>
  <si>
    <t>CLINTON‚ÄôS FLAILING SYRIA POLICY WAS JUDGED A FAILURE: http://bit.ly/2ddb08P # VPDebate</t>
  </si>
  <si>
    <t>https://twitter.com/realDonaldTrump/status/783489376651137025</t>
  </si>
  <si>
    <t>. @ timkaine is the ANTI-DEFENSE SENATOR. # VPDebate # BigLeagueTruthhttps://twitter.com/gop/status/783487781859385345 ‚Ä¶</t>
  </si>
  <si>
    <t>https://twitter.com/realDonaldTrump/status/783489985718517760</t>
  </si>
  <si>
    <t>ICYMI: PENCE: I RAN A STATE THAT WORKED; KAINE RAN A STATE THAT FAILED. http://bit.ly/2dHIYSr</t>
  </si>
  <si>
    <t>https://twitter.com/realDonaldTrump/status/783490308818337796</t>
  </si>
  <si>
    <t>. @ timkaine is wrong for defense: http://bit.ly/2dqWnS7 # BigLeagueTruth # VPDebate</t>
  </si>
  <si>
    <t>https://twitter.com/realDonaldTrump/status/783490731964981248</t>
  </si>
  <si>
    <t>Sanctions Relief From Clinton-Obama Iran Nuclear Deal Likely Go to Terrorists: http://bit.ly/2dqaJVp # BigLeagueTruth # VPDebate</t>
  </si>
  <si>
    <t>https://twitter.com/realDonaldTrump/status/783490959027732484</t>
  </si>
  <si>
    <t>CLINTON‚ÄôS CLOSE TIES TO PUTIN DESERVE SCRUTINY: http://bit.ly/2dvfUPV # VPDebate</t>
  </si>
  <si>
    <t>https://twitter.com/realDonaldTrump/status/783491875885813761</t>
  </si>
  <si>
    <t>CLINTON IS WEAK ON NORTH KOREA: http://bit.ly/2dPSxnn # VPDebate</t>
  </si>
  <si>
    <t>https://twitter.com/realDonaldTrump/status/783492506319069184</t>
  </si>
  <si>
    <t>. @ HillaryClinton‚Äôs Careless Use Of A Secret Server Put National Security At Risk: http://bit.ly/2dQA5aL # VPDebate # BigLeagueTruth</t>
  </si>
  <si>
    <t>https://twitter.com/realDonaldTrump/status/783492660128419840</t>
  </si>
  <si>
    <t>" @ FLifeforce: @ _CFJ_ @vine That is a reason to NOT Vote for Hillary Clinton. Vote for Liberty! Vote for @ realDonaldTrump"</t>
  </si>
  <si>
    <t>@ @ @vine @</t>
  </si>
  <si>
    <t>https://twitter.com/realDonaldTrump/status/783493582803972096</t>
  </si>
  <si>
    <t>Clinton‚Äôs Top Aides Were Mired In Conflict Of Interest At The State Department: http://bit.ly/2dvfRDu # VPDebate # BigLeagueTruth</t>
  </si>
  <si>
    <t>https://twitter.com/realDonaldTrump/status/783493739486416896</t>
  </si>
  <si>
    <t>" @ Gsimmons03Ginny: @ realDonaldTrump ..Kaine is awful, Trump and Pence are the ticket..no more lies, we are ready to see America Great Again!</t>
  </si>
  <si>
    <t>https://twitter.com/realDonaldTrump/status/783494014276218884</t>
  </si>
  <si>
    <t>" @ AnyoneTennis: @ timkaine Cannot believe how often the moderator interrupts # Pence vs the other guy...so obvious @ FoxNews" So true!</t>
  </si>
  <si>
    <t>https://twitter.com/realDonaldTrump/status/783495937708527616</t>
  </si>
  <si>
    <t>Mike Pence won big. We should all be proud of Mike!</t>
  </si>
  <si>
    <t>https://twitter.com/realDonaldTrump/status/783660227530862592</t>
  </si>
  <si>
    <t>The constant interruptions last night by Tim Kaine should not have been allowed. Mike Pence won big!</t>
  </si>
  <si>
    <t>https://twitter.com/realDonaldTrump/status/783738595987169280</t>
  </si>
  <si>
    <t>Beautiful morning- thank you @ ICLV!pic.twitter.com/xzJhrLgjHP</t>
  </si>
  <si>
    <t>https://twitter.com/realDonaldTrump/status/783741835420110848</t>
  </si>
  <si>
    <t>About to begin a rally here in Henderson, Nevada. New Reuters poll just out- thank you! Join the MOVEMENT: http://www.DonaldJTrump.com pic.twitter.com/64agtVBtkh ‚Äì bei Henderson Pavilion</t>
  </si>
  <si>
    <t>https://twitter.com/realDonaldTrump/status/783776670339641344</t>
  </si>
  <si>
    <t>Thank you Henderson, NV. This is a MOVEMENT like never seen before! Watch some of the rally via my Facebook page: http://bit.ly/2dFAezqNEVADAVideo ‚Ä¶pic.twitter.com/mmNvjJUH4Q</t>
  </si>
  <si>
    <t>https://twitter.com/realDonaldTrump/status/783778741646270464</t>
  </si>
  <si>
    <t>Bill Clinton is right: Obamacare is 'crazy', 'doesn't work' and 'doesn't make sense'. Thanks Bill for telling the truth.</t>
  </si>
  <si>
    <t>https://twitter.com/realDonaldTrump/status/783779512425119744</t>
  </si>
  <si>
    <t>Thank you @ SenJohnMcCain for your kind remarks on the important issue of PTSD and the dishonest media. Great to be in Arizona yesterday!</t>
  </si>
  <si>
    <t>https://twitter.com/realDonaldTrump/status/783789606663778304</t>
  </si>
  <si>
    <t>'Small business says Trump is their pick for president'http://www.cnbc.com/2016/10/05/small-business-says-trump-is-their-pick-for-president.html ‚Ä¶</t>
  </si>
  <si>
    <t>https://twitter.com/realDonaldTrump/status/783803377977135104</t>
  </si>
  <si>
    <t>EARLY VOTING: MN &amp; IA already underway, more states coming up in the next week: OH, ME, AZ, IN ‚Äî check w/local officials for details &amp; VOTE!</t>
  </si>
  <si>
    <t>https://twitter.com/realDonaldTrump/status/783803924050350080</t>
  </si>
  <si>
    <t>Thank you South Carolina! Everyone has to get out and VOTE on 11/8/16. # MakeAmericaGreatAgain http://www.DonaldJTrump.com pic.twitter.com/sEWZGogAzr</t>
  </si>
  <si>
    <t>https://twitter.com/realDonaldTrump/status/783808918824681472</t>
  </si>
  <si>
    <t>Reuters polling just out- thank you! # MakeAmericaGreatAgainpic.twitter.com/UMY6kOiSTu</t>
  </si>
  <si>
    <t>https://twitter.com/realDonaldTrump/status/783838014363623424</t>
  </si>
  <si>
    <t>Amazing rally in Reno, Nevada- thank you. Make sure you get out on 11/8 &amp; VOTE # TrumpPence16. Together, we will put # AmericaFirst &amp; # MAGA!pic.twitter.com/grCeHcSfw3</t>
  </si>
  <si>
    <t>https://twitter.com/realDonaldTrump/status/783842408949841921</t>
  </si>
  <si>
    <t>Such a great honor!http://dailycaller.com/2016/10/05/three-largest-police-unions-endorse-trump-in-crucial-battleground-state/ ‚Ä¶</t>
  </si>
  <si>
    <t>https://twitter.com/realDonaldTrump/status/783847514088824832</t>
  </si>
  <si>
    <t>Nation's Immigration And Customs Enforcement Officers (ICE) Make First-Ever Presidential Endorsement: http://bit.ly/2dMMzucICE</t>
  </si>
  <si>
    <t>https://twitter.com/realDonaldTrump/status/783880036172623873</t>
  </si>
  <si>
    <t>Pennsylvania poll just released. Two rallies there on Mon- join me! Ambridge: https://www.donaldjtrump.com/schedule/register/ambridge-pa/ ‚Ä¶ Wilkes-Barre: https://www.donaldjtrump.com/schedule/register/wilkes-barre-pa1/ ‚Ä¶pic.twitter.com/iYixfg6VEl</t>
  </si>
  <si>
    <t>https://twitter.com/realDonaldTrump/status/783881566510546944</t>
  </si>
  <si>
    <t>New Virginia poll- thank you! We are going to show the whole world that America is back ‚Äì BIGGER, and BETTER, and STRONGER than ever before!pic.twitter.com/r7prlnHZhP</t>
  </si>
  <si>
    <t>https://twitter.com/realDonaldTrump/status/783885674575491073</t>
  </si>
  <si>
    <t>Praying for everyone in Florida. Hoping the hurricane dissipates, but in any event, please be careful.</t>
  </si>
  <si>
    <t>https://twitter.com/realDonaldTrump/status/784132532073881600</t>
  </si>
  <si>
    <t>Volunteer to be a Trump Election Observer. Sign up today! # MakeAmericaGreatAgain https://www.donaldjtrump.com/lp/volunteer-to-be-a-trump-election-observer ‚Ä¶</t>
  </si>
  <si>
    <t>https://twitter.com/realDonaldTrump/status/784133078969090049</t>
  </si>
  <si>
    <t>'Donald Trump: A President for All Americans'http://www.foxbusiness.com/politics/2016/10/05/donald-trump-president-for-all-americans.html ‚Ä¶</t>
  </si>
  <si>
    <t>https://twitter.com/realDonaldTrump/status/784149222870351872</t>
  </si>
  <si>
    <t>VOTE # TrumpPence16 on 11/8/16!pic.twitter.com/12zAk8VmgK</t>
  </si>
  <si>
    <t>https://twitter.com/realDonaldTrump/status/784150639689490432</t>
  </si>
  <si>
    <t>Thank you Tennessee! # MAGApic.twitter.com/OoDFmerQ5B</t>
  </si>
  <si>
    <t>https://twitter.com/realDonaldTrump/status/784164902780882944</t>
  </si>
  <si>
    <t>New National Rasmussen Poll:pic.twitter.com/BnAveA5OuP</t>
  </si>
  <si>
    <t>https://twitter.com/realDonaldTrump/status/784216198259085312</t>
  </si>
  <si>
    <t>" @ kevcirilli: Trump speaking in exact same tone he did in Waterville Valley on 12/1. The night I first realized he was gonna be GOP nominee"</t>
  </si>
  <si>
    <t>https://twitter.com/realDonaldTrump/status/784227699321634817</t>
  </si>
  <si>
    <t>Thoughts &amp; prayers with the millions of people in the path of Hurricane Matthew. Look out for neighbors, and listen to your local officials.pic.twitter.com/6MoZdcmYmT</t>
  </si>
  <si>
    <t>https://twitter.com/realDonaldTrump/status/784609194234306560</t>
  </si>
  <si>
    <t>Here is my statement.pic.twitter.com/WAZiGoQqMQ</t>
  </si>
  <si>
    <t>https://twitter.com/realDonaldTrump/status/784767399442653184</t>
  </si>
  <si>
    <t>Certainly has been an interesting 24 hours!</t>
  </si>
  <si>
    <t>https://twitter.com/realDonaldTrump/status/784840992734064641</t>
  </si>
  <si>
    <t>The media and establishment want me out of the race so badly - I WILL NEVER DROP OUT OF THE RACE, WILL NEVER LET MY SUPPORTERS DOWN! # MAGA</t>
  </si>
  <si>
    <t>https://twitter.com/realDonaldTrump/status/784916001783709696</t>
  </si>
  <si>
    <t>Thank you to my great supporters in Wisconsin. I heard that the crowd and enthusiasm was unreal!</t>
  </si>
  <si>
    <t>https://twitter.com/realDonaldTrump/status/785102728334893056</t>
  </si>
  <si>
    <t>Tremendous support (except for some Republican "leadership"). Thank you.</t>
  </si>
  <si>
    <t>https://twitter.com/realDonaldTrump/status/785106800572063744</t>
  </si>
  <si>
    <t>EXCLUSIVE ‚Äî Video Interview: Bill Clinton Accuser Juanita Broaddrick Relives Brutal Rapes:http://www.breitbart.com/2016-presidential-race/2016/10/09/breitbart-news-exclusive-video-interview-bill-clinton-accuser-juanita-broaddrick-breaks-describing-brutal-rapes/ ‚Ä¶</t>
  </si>
  <si>
    <t>https://twitter.com/realDonaldTrump/status/785118003696373762</t>
  </si>
  <si>
    <t>" @ Jodygirl1010: @ realDonaldTrump I am a woman who continues to support &amp; stand with # Trump! # dtmag pic.twitter.com/nFmY3FJuEf" Thank you.</t>
  </si>
  <si>
    <t>https://twitter.com/realDonaldTrump/status/785118235452665856</t>
  </si>
  <si>
    <t>" @ eericmyers: @ realDonaldTrump "Republican leadership" should have only one job: Help elect the nominee we voted for, Donald J. Trump."</t>
  </si>
  <si>
    <t>https://twitter.com/realDonaldTrump/status/785118470753095680</t>
  </si>
  <si>
    <t>" @ CharleneOsbor17: @ realDonaldTrump politicians don't count. It's the people. We are behind trump all the way to White House."</t>
  </si>
  <si>
    <t>https://twitter.com/realDonaldTrump/status/785118735543767040</t>
  </si>
  <si>
    <t>" @ maidaa17: @ realDonaldTrump GOP traitors! Not supporting U is voting for her, destroying America.</t>
  </si>
  <si>
    <t>https://twitter.com/realDonaldTrump/status/785118941974757376</t>
  </si>
  <si>
    <t>" @ HenryLeledog: @ realDonaldTrump This Black Democrat is on the "TRUMP TRAIN"!!"</t>
  </si>
  <si>
    <t>https://twitter.com/realDonaldTrump/status/785120729364922369</t>
  </si>
  <si>
    <t>So many self-righteous hypocrites. Watch their poll numbers - and elections - go down!</t>
  </si>
  <si>
    <t>https://twitter.com/realDonaldTrump/status/785148463868735488</t>
  </si>
  <si>
    <t>LA Times- USC Dornsife Sunday Poll: Donald Trump Retains 2 Point Lead Over Hillary:http://www.thegatewaypundit.com/2016/10/la-times-usc-dornsife-sunday-poll-donald-trump-retains-2-point-lead-hillary/ ‚Ä¶</t>
  </si>
  <si>
    <t>https://twitter.com/realDonaldTrump/status/785167148150820864</t>
  </si>
  <si>
    <t>Exclusive Video‚ÄìBroaddrick, Willey, Jones to Bill's Defenders: ‚ÄòThese Are Crimes,‚Äô ‚ÄòTerrified‚Äô of ‚ÄòEnabler‚Äô Hillaryhttp://www.breitbart.com/2016-presidential-race/2016/10/09/juanita-broaddrick-kathleen-willey-paula-jones-bill-clinton-sexual-assault/ ‚Ä¶</t>
  </si>
  <si>
    <t>https://twitter.com/realDonaldTrump/status/785245066881216512</t>
  </si>
  <si>
    <t>The Palestinian terror attack today reminds the world of the grievous perils facing Israeli citizens....continued: https://www.facebook.com/DonaldTrump/posts/10157856656835725 ‚Ä¶</t>
  </si>
  <si>
    <t>https://twitter.com/realDonaldTrump/status/785260151099961345</t>
  </si>
  <si>
    <t>Join me on # FacebookLive as I conclude my final # debate preparations. https://www.facebook.com/DonaldTrump/videos/10157857037430725/ ‚Ä¶</t>
  </si>
  <si>
    <t>https://twitter.com/realDonaldTrump/status/785274843042230280</t>
  </si>
  <si>
    <t>My team of deplorables will be taking over my Twitter account for tonight's # debate # MakeAmericaGreatAgain</t>
  </si>
  <si>
    <t>https://twitter.com/realDonaldTrump/status/785286584950198272</t>
  </si>
  <si>
    <t>It‚Äôs this simple. ‚ÄúMake America Great Again.‚Äù # debate # BigLeagueTruth</t>
  </si>
  <si>
    <t>https://twitter.com/realDonaldTrump/status/785286990153543681</t>
  </si>
  <si>
    <t>I‚Äôm not proud of my locker room talk. But this world has serious problems. We need serious leaders. # debate # BigLeagueTruth</t>
  </si>
  <si>
    <t>https://twitter.com/realDonaldTrump/status/785289587157504000</t>
  </si>
  <si>
    <t>There‚Äôs never been anyone more abusive to women in politics than Bill Clinton.My words were unfortunate-the Clintons‚Äô actions were far worse</t>
  </si>
  <si>
    <t>https://twitter.com/realDonaldTrump/status/785289945837629440</t>
  </si>
  <si>
    <t>Donald J. Trump's History Of Empowering Women # BigLeagueTruth https://www.donaldjtrump.com/press-releases/donald-trumps-history-of-empowering-women ‚Ä¶</t>
  </si>
  <si>
    <t>https://twitter.com/realDonaldTrump/status/785290517835841536</t>
  </si>
  <si>
    <t>If I win-I am going to instruct my AG to get a special prosecutor to look into your situation bc there's never been anything like your lies.</t>
  </si>
  <si>
    <t>https://twitter.com/realDonaldTrump/status/785290904093491200</t>
  </si>
  <si>
    <t>Basically nothing Hillary has said about her secret server has been true. # CrookedHillary</t>
  </si>
  <si>
    <t>https://twitter.com/realDonaldTrump/status/785291077649588226</t>
  </si>
  <si>
    <t>Hillary‚Äôs 33,000 deleted emails about her daughter‚Äôs wedding. That‚Äôs a lot of wedding emails. # debate</t>
  </si>
  <si>
    <t>https://twitter.com/realDonaldTrump/status/785291193194254336</t>
  </si>
  <si>
    <t>ATTN: @ HillaryClinton - Why did five of your staffers need FBI IMMUNITY?! # BigLeagueTruth # Debates</t>
  </si>
  <si>
    <t>https://twitter.com/realDonaldTrump/status/785291804816052225</t>
  </si>
  <si>
    <t>Obama and Clinton told the same lie to sell # ObamaCare. # Debates2016pic.twitter.com/vhOLtHrR66</t>
  </si>
  <si>
    <t>https://twitter.com/realDonaldTrump/status/785292623623905280</t>
  </si>
  <si>
    <t>We must repeal Obamacare and replace it with a much more competitive, comprehensive, affordable system. # debate # MAGA</t>
  </si>
  <si>
    <t>https://twitter.com/realDonaldTrump/status/785292868915236868</t>
  </si>
  <si>
    <t>. @ HillaryClinton : Bill ‚Äúclarified‚Äù what he meant when calling Obamacare a ‚Äúdisaster.‚Äù Actually ‚Äúdisaster‚Äù is pretty clear. # Debate</t>
  </si>
  <si>
    <t>https://twitter.com/realDonaldTrump/status/785293229390454784</t>
  </si>
  <si>
    <t>. @ HillaryClinton is NOT above the law! # Debates2016pic.twitter.com/4arYZcGgYZ</t>
  </si>
  <si>
    <t>https://twitter.com/realDonaldTrump/status/785294546326417408</t>
  </si>
  <si>
    <t># CrookedHillary has FAILED all over the world! Ùè∞Ä # BigLeagueTruth # Debates2016pic.twitter.com/dalk9JKcFg</t>
  </si>
  <si>
    <t>https://twitter.com/realDonaldTrump/status/785295100674998272</t>
  </si>
  <si>
    <t>. @ HillaryClinton # ICYMI- "WE ARE NOT IN A NARRATIVE FIGHT." @ Mike_Pence # MAGApic.twitter.com/FUQzXlyPwY</t>
  </si>
  <si>
    <t>https://twitter.com/realDonaldTrump/status/785295867863568384</t>
  </si>
  <si>
    <t>. @ HillaryClinton - ITS CALLED EXTREME VETTING! # Debates2016pic.twitter.com/ueq7cbOg9Y</t>
  </si>
  <si>
    <t>https://twitter.com/realDonaldTrump/status/785296272890662912</t>
  </si>
  <si>
    <t>I hope when the MSM runs its ‚Äúinterruption counters‚Äù they consider the #of times the moderators interrupted me compared to Hillary. # Debatepic.twitter.com/R0Yuh3pX9O</t>
  </si>
  <si>
    <t>#of #</t>
  </si>
  <si>
    <t>https://twitter.com/realDonaldTrump/status/785296480672382979</t>
  </si>
  <si>
    <t>Hypocrite! @ HillaryClinton claims she needs a ‚Äúpublic and a private stance‚Äù in discussions with Wall Street banks. # Debate</t>
  </si>
  <si>
    <t>https://twitter.com/realDonaldTrump/status/785296681847906306</t>
  </si>
  <si>
    <t>"YOU NEED BOTH A PUBLIC AND A PRIVATE POSITION" @ HillaryClinton # Debates2016pic.twitter.com/oI2qi2HAdO</t>
  </si>
  <si>
    <t>https://twitter.com/realDonaldTrump/status/785298212513021953</t>
  </si>
  <si>
    <t>We're going to cut taxes BIG LEAGUE for the middle class. She's raising your taxes and I'm lowering your taxes! https://www.donaldjtrump.com/press-releases/clintons-tax-agenda-promises-to-harm-the-u.s.-economy ‚Ä¶</t>
  </si>
  <si>
    <t>https://twitter.com/realDonaldTrump/status/785298936751882240</t>
  </si>
  <si>
    <t>History lesson: There‚Äôs a big difference between Hillary Clinton and Abraham Lincoln. For one, his nickname is Honest Abe. # RattledHillarypic.twitter.com/A2RESNihb4</t>
  </si>
  <si>
    <t>https://twitter.com/realDonaldTrump/status/785300490716348416</t>
  </si>
  <si>
    <t>Here are Hillary Clinton's "accomplishments" at the State Department. # Debates2016 # RattledHillarypic.twitter.com/iouuqXYAdq</t>
  </si>
  <si>
    <t>https://twitter.com/realDonaldTrump/status/785300814051041281</t>
  </si>
  <si>
    <t>The world is most peaceful, and most prosperous when America is strongest.pic.twitter.com/Y2Dx7xyBBs</t>
  </si>
  <si>
    <t>https://twitter.com/realDonaldTrump/status/785301286816210944</t>
  </si>
  <si>
    <t>This is the definition of ransom pic.twitter.com/370piI2JLp</t>
  </si>
  <si>
    <t>https://twitter.com/realDonaldTrump/status/785301685157695492</t>
  </si>
  <si>
    <t>We cannot let this evil continue! # Debates2016pic.twitter.com/f6BxYyRJID</t>
  </si>
  <si>
    <t>https://twitter.com/realDonaldTrump/status/785302681560748033</t>
  </si>
  <si>
    <t>In my administration, EVERY American will be treated equally, protected equally, and honored equally # Debate # BigLeagueTruth</t>
  </si>
  <si>
    <t>https://twitter.com/realDonaldTrump/status/785303494551044097</t>
  </si>
  <si>
    <t>FACT on ‚Äúred line‚Äù in Syria: HRC "I wasn‚Äôt there." Fact: line drawn in Aug ‚Äô12. HRC Secy of State til Feb ‚Äô13.http://theatln.tc/2ehyZYB</t>
  </si>
  <si>
    <t>https://twitter.com/realDonaldTrump/status/785303736868560897</t>
  </si>
  <si>
    <t>If @ HillaryClinton is president, she‚Äôll be all talk and nothing will get done. # Debate # BigLeagueTruth</t>
  </si>
  <si>
    <t>https://twitter.com/realDonaldTrump/status/785303987700527104</t>
  </si>
  <si>
    <t>We agree @ POTUS- "SHE'LL (Hillary Clinton) SAY ANYTHING &amp; CHANGE NOTHING. IT'S TIME TO TURN THE PAGE" -President Obama</t>
  </si>
  <si>
    <t>https://twitter.com/realDonaldTrump/status/785304300364922880</t>
  </si>
  <si>
    <t>This country cannot take four more years of Barack Obama! # Debate</t>
  </si>
  <si>
    <t>https://twitter.com/realDonaldTrump/status/785304682960916480</t>
  </si>
  <si>
    <t>@ AC360: ‚ÄúHow can you unite a country if you‚Äôve written off tens of millions of Americans?‚Äù # Deplorables # BigLeagueTruth # Debate</t>
  </si>
  <si>
    <t>https://twitter.com/realDonaldTrump/status/785305058757971968</t>
  </si>
  <si>
    <t>Our country has the slowest growth since 1929. # BigLeagueTruth # debate</t>
  </si>
  <si>
    <t>https://twitter.com/realDonaldTrump/status/785306429250998272</t>
  </si>
  <si>
    <t>Hypocrite: @ HillaryClinton is the single biggest beneficiary of Citizens United in history, by far. # debate # bigleaguetruth</t>
  </si>
  <si>
    <t>https://twitter.com/realDonaldTrump/status/785306782033907713</t>
  </si>
  <si>
    <t>MY PRO-GROWTH Econ Plan: Eliminate excessive regulations! Lean government! Lower taxes! # Debates # BigLeagueTruthpic.twitter.com/JLiycYj6Ob</t>
  </si>
  <si>
    <t>https://twitter.com/realDonaldTrump/status/785323809062653952</t>
  </si>
  <si>
    <t>Thank you St. Louis, Missouri! # MakeAmericaGreatAgain https://instagram.com/p/BLXhklOj69p/ pic.twitter.com/wBmVxf1a9D</t>
  </si>
  <si>
    <t>https://twitter.com/realDonaldTrump/status/785527400528568320</t>
  </si>
  <si>
    <t>Thank you for all of the great comments on the debate last night. Very exciting!</t>
  </si>
  <si>
    <t>https://twitter.com/realDonaldTrump/status/785530928256933888</t>
  </si>
  <si>
    <t>Paul Ryan should spend more time on balancing the budget, jobs and illegal immigration and not waste his time on fighting Republican nominee</t>
  </si>
  <si>
    <t>https://twitter.com/realDonaldTrump/status/785559022082658305</t>
  </si>
  <si>
    <t>CNN is the worst - fortunately they have bad ratings because everyone knows they are biased.https://twitter.com/danscavino/status/785385324000182272 ‚Ä¶</t>
  </si>
  <si>
    <t>https://twitter.com/realDonaldTrump/status/785561269571026946</t>
  </si>
  <si>
    <t>Debate polls look great - thank you! # MAGA # AmericaFirstpic.twitter.com/4peQ3Sswdz</t>
  </si>
  <si>
    <t>https://twitter.com/realDonaldTrump/status/785563318652178432</t>
  </si>
  <si>
    <t>Wow, @ CNN got caught fixing their "focus group" in order to make Crooked Hillary look better. Really pathetic and totally dishonest!</t>
  </si>
  <si>
    <t>https://twitter.com/realDonaldTrump/status/785608815962099712</t>
  </si>
  <si>
    <t>Is this really America? Terrible!pic.twitter.com/WiwC61PIFu</t>
  </si>
  <si>
    <t>https://twitter.com/realDonaldTrump/status/785654535234531329</t>
  </si>
  <si>
    <t>Thank you Pennsylvania. This is a MOVEMENT like we have never seen before! # VoteTrumpPence16 on 11/8/16- together, we will # MAGA!pic.twitter.com/vS64Cuvczc</t>
  </si>
  <si>
    <t>https://twitter.com/realDonaldTrump/status/785816454042124288</t>
  </si>
  <si>
    <t>Despite winning the second debate in a landslide (every poll), it is hard to do well when Paul Ryan and others give zero support!</t>
  </si>
  <si>
    <t>https://twitter.com/realDonaldTrump/status/785828772423561216</t>
  </si>
  <si>
    <t>Our very weak and ineffective leader, Paul Ryan, had a bad conference call where his members went wild at his disloyalty.</t>
  </si>
  <si>
    <t>https://twitter.com/realDonaldTrump/status/785842546878578688</t>
  </si>
  <si>
    <t>It is so nice that the shackles have been taken off me and I can now fight for America the way I want to.</t>
  </si>
  <si>
    <t>https://twitter.com/realDonaldTrump/status/785846205750337537</t>
  </si>
  <si>
    <t>With the exception of cheating Bernie out of the nom the Dems have always proven to be far more loyal to each other than the Republicans!</t>
  </si>
  <si>
    <t>https://twitter.com/realDonaldTrump/status/785854588654092290</t>
  </si>
  <si>
    <t>Disloyal R's are far more difficult than Crooked Hillary. They come at you from all sides. They don‚Äôt know how to win - I will teach them!</t>
  </si>
  <si>
    <t>https://twitter.com/realDonaldTrump/status/785863826361184257</t>
  </si>
  <si>
    <t>Wow. Unbelievable.https://twitter.com/tom_winter/status/785845815373856768 ‚Ä¶</t>
  </si>
  <si>
    <t>https://twitter.com/realDonaldTrump/status/785885793340448769</t>
  </si>
  <si>
    <t>The very foul mouthed Sen. John McCain begged for my support during his primary (I gave, he won), then dropped me over locker room remarks!</t>
  </si>
  <si>
    <t>https://twitter.com/realDonaldTrump/status/785890855760465920</t>
  </si>
  <si>
    <t>In Texas now, leaving soon for BIG rally in Florida!</t>
  </si>
  <si>
    <t>https://twitter.com/realDonaldTrump/status/785898532645502980</t>
  </si>
  <si>
    <t>I hope people are looking at the disgraceful behavior of Hillary Clinton as exposed by WikiLeaks. She is unfit to run.</t>
  </si>
  <si>
    <t>https://twitter.com/realDonaldTrump/status/785910334427058177</t>
  </si>
  <si>
    <t>Crooked's State Dept gave special attention to "Friends of Bill" after the Haiti Earthquake. Unbelievable!http://abcn.ws/2d5mmzH</t>
  </si>
  <si>
    <t>https://twitter.com/realDonaldTrump/status/785913754194104320</t>
  </si>
  <si>
    <t>DON'T LET HER FOOL US AGAIN.pic.twitter.com/3QSoADFh7S</t>
  </si>
  <si>
    <t>https://twitter.com/realDonaldTrump/status/785947219216125952</t>
  </si>
  <si>
    <t>VOTER REGISTRATION DEADLINES TODAY. You can register now at: http://VOTE.GOP and get out to # VoteTrumpPence2016! # MAGApic.twitter.com/7Y3kuTELyt</t>
  </si>
  <si>
    <t>https://twitter.com/realDonaldTrump/status/785957064480653313</t>
  </si>
  <si>
    <t>Thank you Texas! If you haven't registered to VOTE- today is your last day. Go to: http://VOTE.GOP &amp; get out on 11/8/16 to # MAGA!pic.twitter.com/KlRx4GoO64</t>
  </si>
  <si>
    <t>https://twitter.com/realDonaldTrump/status/785979396620324865</t>
  </si>
  <si>
    <t>Wow, @ CNN Town Hall questions were given to Crooked Hillary Clinton in advance of big debates against Bernie Sanders. Hillary &amp; CNN FRAUD!</t>
  </si>
  <si>
    <t>https://twitter.com/realDonaldTrump/status/786007502639038464</t>
  </si>
  <si>
    <t>Join me Thursday in Florida &amp; Ohio! West Palm Beach, FL at noon: https://www.donaldjtrump.com/schedule/register/west-palm-beach-fl/ ‚Ä¶ Cincinnati, OH this 7:30pm: https://www.donaldjtrump.com/schedule/register/cincinnati-oh2/# ‚Ä¶</t>
  </si>
  <si>
    <t>https://twitter.com/realDonaldTrump/status/786054986534969344</t>
  </si>
  <si>
    <t>Thank you Florida- a MOVEMENT that has never been seen before and will never be seen again. Lets get out &amp; # VoteTrumpPence16 on 11/8! # MAGApic.twitter.com/e90a2AL7vO</t>
  </si>
  <si>
    <t>https://twitter.com/realDonaldTrump/status/786189446274248704</t>
  </si>
  <si>
    <t>Crooked Hillary Clinton likes to talk about the things she will do but she has been there for 30 years - why didn't she do them?</t>
  </si>
  <si>
    <t>https://twitter.com/realDonaldTrump/status/786201435486781440</t>
  </si>
  <si>
    <t>Very little pick-up by the dishonest media of incredible information provided by WikiLeaks. So dishonest! Rigged system!</t>
  </si>
  <si>
    <t>https://twitter.com/realDonaldTrump/status/786204978629185536</t>
  </si>
  <si>
    <t>PAY TO PLAY POLITICS. # CrookedHillarypic.twitter.com/wjsl8ITVvk</t>
  </si>
  <si>
    <t>https://twitter.com/realDonaldTrump/status/786285509668696065</t>
  </si>
  <si>
    <t>The people of Cuba have struggled too long. Will reverse Obama's Executive Orders and concessions towards Cuba until freedoms are restored.</t>
  </si>
  <si>
    <t>https://twitter.com/realDonaldTrump/status/786310855843512320</t>
  </si>
  <si>
    <t>The MOVEMENT in Lakeland, Florida. Voter registration extended to 10/18. REGISTER ASAP @http://VOTE.GOP &amp; get out to VOTE on 11/8!pic.twitter.com/BROFXGSpjw</t>
  </si>
  <si>
    <t>https://twitter.com/realDonaldTrump/status/786340623804751872</t>
  </si>
  <si>
    <t>I will be in Cincinnati, Ohio tomorrow night at 7:30pm- join me! # OhioVotesEarly # VoteTrumpPence16 Tickets: https://www.donaldjtrump.com/schedule/register/cincinnati-oh2/ ‚Ä¶pic.twitter.com/XUFuGc4Fg5</t>
  </si>
  <si>
    <t>https://twitter.com/realDonaldTrump/status/786554517680693248</t>
  </si>
  <si>
    <t>Why didn't the writer of the twelve year old article in People Magazine mention the "incident" in her story. Because it did not happen!</t>
  </si>
  <si>
    <t>https://twitter.com/realDonaldTrump/status/786560925113266176</t>
  </si>
  <si>
    <t>The phony story in the failing @ nytimes is a TOTAL FABRICATION. Written by same people as last discredited story on women. WATCH!</t>
  </si>
  <si>
    <t>https://twitter.com/realDonaldTrump/status/786565208663785476</t>
  </si>
  <si>
    <t>Join me in Ohio &amp; Maine! Cincinnati, Ohio- tonight @7:30pm: https://www.donaldjtrump.com/schedule/register/cincinnati-oh2/ ‚Ä¶ Bangor, Maine - Saturday @3pm: https://www.donaldjtrump.com/schedule/register/bangor-me1/ ‚Ä¶pic.twitter.com/mRwnb6vqCj</t>
  </si>
  <si>
    <t>@7 @3pm</t>
  </si>
  <si>
    <t>https://twitter.com/realDonaldTrump/status/786589172911964161</t>
  </si>
  <si>
    <t>Thank you! # MAGA # AmericaFirstpic.twitter.com/fG313wjlKm</t>
  </si>
  <si>
    <t>https://twitter.com/realDonaldTrump/status/786589454991499264</t>
  </si>
  <si>
    <t>I am making a major speech in West Palm Beach, Florida at noon. Tune in!</t>
  </si>
  <si>
    <t>https://twitter.com/realDonaldTrump/status/786658827429154816</t>
  </si>
  <si>
    <t>Just left a great rally in Florida - now heading to Ohio for two more. Will be there soon.</t>
  </si>
  <si>
    <t>https://twitter.com/realDonaldTrump/status/786691718062235649</t>
  </si>
  <si>
    <t>Great event in Columbus- taking off for Cincinnati now. Great new Ohio poll out- thank you! OHIO NBC/WSJ/MARIST POLL Trump 42% Clinton 41%</t>
  </si>
  <si>
    <t>https://twitter.com/realDonaldTrump/status/786700864752914433</t>
  </si>
  <si>
    <t>Dem Gov. of MN. just announced that the Affordable Care Act (Obamacare) is no longer affordable. I've been saying this for years- disaster!</t>
  </si>
  <si>
    <t>https://twitter.com/realDonaldTrump/status/786710113163812864</t>
  </si>
  <si>
    <t>Join me in Greensboro, North Carolina tomorrow at 2:00pm! # TrumpRally https://www.donaldjtrump.com/schedule/register/greensboro-nc1/ ‚Ä¶pic.twitter.com/dRra2AqayJ</t>
  </si>
  <si>
    <t>https://twitter.com/realDonaldTrump/status/786716631644897280</t>
  </si>
  <si>
    <t>Join me live in Cincinnati, Ohio! # TrumpRally # MAGA https://www.facebook.com/DonaldTrump/videos/10157884961280725/ ‚Ä¶</t>
  </si>
  <si>
    <t>https://twitter.com/realDonaldTrump/status/786737820669009921</t>
  </si>
  <si>
    <t>Thank you to our U.S. Navy for protecting our country, both in times of peace &amp; war. Together, WE WILL MAKE AMERICA SAFE &amp; GREAT AGAIN!pic.twitter.com/PGO6uuFXL6</t>
  </si>
  <si>
    <t>https://twitter.com/realDonaldTrump/status/786950598826532864</t>
  </si>
  <si>
    <t>WHAT THEY ARE SAYING ABOUT THE CLINTON CAMPAIGN‚ÄôS ANTI-CATHOLIC BIGOTRY: http://bit.ly/2dcbtvkCrooked</t>
  </si>
  <si>
    <t>https://twitter.com/realDonaldTrump/status/787012170630455297</t>
  </si>
  <si>
    <t>Thank you for your support Greensboro, North Carolina. Next stop - Charlotte! # MAGA http://www.DonaldJTrump.com pic.twitter.com/jjde4W1hz2</t>
  </si>
  <si>
    <t>https://twitter.com/realDonaldTrump/status/787025537483046913</t>
  </si>
  <si>
    <t>Make sure you're registered to vote! Let's # MakeAmericaGreatAgain! We can't afford more years of FAILURE! All info: http://VOTE.GOP pic.twitter.com/FkkGYNLs1V</t>
  </si>
  <si>
    <t>https://twitter.com/realDonaldTrump/status/787099202291634177</t>
  </si>
  <si>
    <t>Thank you Charlotte, North Carolina! We are going to have an AMAZING victory on November 8th...because this is all about the people! # MAGApic.twitter.com/WPgEuijDOJ</t>
  </si>
  <si>
    <t>https://twitter.com/realDonaldTrump/status/787127225581707265</t>
  </si>
  <si>
    <t>Thank you @ TrumpWomensTour! # MakeAmericaGreatAgainpic.twitter.com/R4oxaHpsAB</t>
  </si>
  <si>
    <t>https://twitter.com/realDonaldTrump/status/787244543003467776</t>
  </si>
  <si>
    <t>100% fabricated and made-up charges, pushed strongly by the media and the Clinton Campaign, may poison the minds of the American Voter. FIX!</t>
  </si>
  <si>
    <t>https://twitter.com/realDonaldTrump/status/787258211283918848</t>
  </si>
  <si>
    <t>This election is being rigged by the media pushing false and unsubstantiated charges, and outright lies, in order to elect Crooked Hillary!</t>
  </si>
  <si>
    <t>https://twitter.com/realDonaldTrump/status/787266044213723138</t>
  </si>
  <si>
    <t>Will be in Bangor, Maine today at 3pm- join me! # MAGA Tickets: https://www.donaldjtrump.com/schedule/register/bangor-me1/ ‚Ä¶pic.twitter.com/5TN2wvnR7J</t>
  </si>
  <si>
    <t>https://twitter.com/realDonaldTrump/status/787267564405653505</t>
  </si>
  <si>
    <t>Hillary Clinton should have been prosecuted and should be in jail. Instead she is running for president in what looks like a rigged election</t>
  </si>
  <si>
    <t>https://twitter.com/realDonaldTrump/status/787320326573228032</t>
  </si>
  <si>
    <t>The truth is a beautiful weapon.https://twitter.com/teamtrump/status/787125285401624576 ‚Ä¶</t>
  </si>
  <si>
    <t>https://twitter.com/realDonaldTrump/status/787320961934688257</t>
  </si>
  <si>
    <t>Landing in New Hampshire soon to talk about the massive drug problem there, and all over the country.</t>
  </si>
  <si>
    <t>https://twitter.com/realDonaldTrump/status/787355131062943744</t>
  </si>
  <si>
    <t>The MOVEMENT in Portsmouth, New Hampshire w/ 7K supporters. THANK YOU! This is the biggest election of our lifetime- get out &amp; VOTE on 11/8!pic.twitter.com/6UwL1fJWLo</t>
  </si>
  <si>
    <t>https://twitter.com/realDonaldTrump/status/787359730465329152</t>
  </si>
  <si>
    <t>Nothing ever happened with any of these women. Totally made up nonsense to steal the election. Nobody has more respect for women than me!</t>
  </si>
  <si>
    <t>https://twitter.com/realDonaldTrump/status/787425145489072128</t>
  </si>
  <si>
    <t>The failing @ nytimes reporters don't even call us anymore, they just write whatever they want to write, making up sources along the way!</t>
  </si>
  <si>
    <t>https://twitter.com/realDonaldTrump/status/787430717387055105</t>
  </si>
  <si>
    <t>Thank you Bangor, Maine! Get out &amp; # VoteTrumpPence16 on 11/8/16- and together we will MAKE AMERICA SAFE AND GREAT AGAIN!pic.twitter.com/BafUd899CI</t>
  </si>
  <si>
    <t>https://twitter.com/realDonaldTrump/status/787443714239164416</t>
  </si>
  <si>
    <t>A great day in New Hampshire and Maine. Fantastic crowds and energy! # MAGA</t>
  </si>
  <si>
    <t>https://twitter.com/realDonaldTrump/status/787443829146353664</t>
  </si>
  <si>
    <t>Thank you for sharing Amy. https://twitter.com/amithacolley/status/787425945665802240 ‚Ä¶</t>
  </si>
  <si>
    <t>https://twitter.com/realDonaldTrump/status/787444478512603136</t>
  </si>
  <si>
    <t>" @ davidshiloach: @ realDonaldTrump Go Mr. Trump! Israel is behind you!"</t>
  </si>
  <si>
    <t>https://twitter.com/realDonaldTrump/status/787612552654155776</t>
  </si>
  <si>
    <t>Watched Saturday Night Live hit job on me.Time to retire the boring and unfunny show. Alec Baldwin portrayal stinks. Media rigging election!</t>
  </si>
  <si>
    <t>https://twitter.com/realDonaldTrump/status/787618207444131840</t>
  </si>
  <si>
    <t>Polls close, but can you believe I lost large numbers of women voters based on made up events THAT NEVER HAPPENED. Media rigging election!</t>
  </si>
  <si>
    <t>https://twitter.com/realDonaldTrump/status/787632098794467328</t>
  </si>
  <si>
    <t>Election is being rigged by the media, in a coordinated effort with the Clinton campaign, by putting stories that never happened into news!</t>
  </si>
  <si>
    <t>https://twitter.com/realDonaldTrump/status/787642321072513024</t>
  </si>
  <si>
    <t>They let Crooked &amp; the Gang off the hook for the crime, but it looks like the cover-up is just as bad. Unbelievable!http://www.weeklystandard.com/an-attempted-hillary-email-coverup/article/2004907 ‚Ä¶</t>
  </si>
  <si>
    <t>https://twitter.com/realDonaldTrump/status/787643017234636800</t>
  </si>
  <si>
    <t>A country that Crooked Hillary says has funded ISIS also gave Wild Bill $1 million for his birthday? SO CORRUPT!http://www.washingtontimes.com/news/2016/oct/14/seven-more-hillary-clinton-scandals-exposed-wikile/ ‚Ä¶</t>
  </si>
  <si>
    <t>https://twitter.com/realDonaldTrump/status/787686322001612800</t>
  </si>
  <si>
    <t>Hillary's staff thought her email scandal might just blow over. Who would trust these people with national security? http://bigstory.ap.org/article/2e8afe2cdaca4ef0be159f263ae7d85d/leaks-show-clinton-inner-circle-grappling-email-issue ‚Ä¶</t>
  </si>
  <si>
    <t>https://twitter.com/realDonaldTrump/status/787686533209939968</t>
  </si>
  <si>
    <t>We've all wondered how Hillary avoided prosecution for her email scheme. Wikileaks may have found the answer. Obama!http://www.nationalreview.com/article/441115/hillary-clinton-barack-obama-emails-wikileaks-john-podesta-concern ‚Ä¶</t>
  </si>
  <si>
    <t>https://twitter.com/realDonaldTrump/status/787699930718695425</t>
  </si>
  <si>
    <t>The election is absolutely being rigged by the dishonest and distorted media pushing Crooked Hillary - but also at many polling places - SAD</t>
  </si>
  <si>
    <t>https://twitter.com/realDonaldTrump/status/787736416671367168</t>
  </si>
  <si>
    <t>‚ÄúThe vast majority felt she should be prosecuted..." -- even senior FBI officials thought Crooked was guilty.http://www.foxnews.com/politics/2016/10/13/fbi-doj-roiled-by-comey-lynch-decision-to-let-clinton-slide-by-on-emails-says-insider.html ‚Ä¶</t>
  </si>
  <si>
    <t>https://twitter.com/realDonaldTrump/status/787748349898264576</t>
  </si>
  <si>
    <t>Join me in Wisconsin tomorrow or Colorado on Tuesday! Green Bay- 6pm https://www.donaldjtrump.com/schedule/register/green-bay-wi1/ ‚Ä¶ Colorado Springs- 1pm https://www.donaldjtrump.com/schedule/register/colorado-springs-co4/ ‚Ä¶pic.twitter.com/ykDqnCJstK</t>
  </si>
  <si>
    <t>https://twitter.com/realDonaldTrump/status/787756849453989889</t>
  </si>
  <si>
    <t>The Democrats have a corrupt political machine pushing crooked Hillary Clinton. We have Paul Ryan, always fighting the Republican nominee!</t>
  </si>
  <si>
    <t>https://twitter.com/realDonaldTrump/status/787758668565581824</t>
  </si>
  <si>
    <t>Paul Ryan, a man who doesn't know how to win (including failed run four years ago), must start focusing on the budget, military, vets etc.</t>
  </si>
  <si>
    <t>https://twitter.com/realDonaldTrump/status/787760670590791680</t>
  </si>
  <si>
    <t>Finally, in the new ABC News/Washington Post Poll, Hillary Clinton is down 11 points with WOMEN VOTERS and the election is close at 47-43!</t>
  </si>
  <si>
    <t>https://twitter.com/realDonaldTrump/status/787779039079624704</t>
  </si>
  <si>
    <t>Wow, interview released by Wikileakes shows "quid pro quo" in Crooked Hillary e-mail probe.Such a dishonest person - &amp; Paul Ryan does zilch!</t>
  </si>
  <si>
    <t>https://twitter.com/realDonaldTrump/status/787782613633208320</t>
  </si>
  <si>
    <t>Animals representing Hillary Clinton and Dems in North Carolina just firebombed our office in Orange County because we are winning @ NCGOP</t>
  </si>
  <si>
    <t>https://twitter.com/realDonaldTrump/status/787783828358258688</t>
  </si>
  <si>
    <t>ALL SAFE IN ORANGE COUNTY, NORTH CAROLINA. With you all the way, will never forget. Now we have to win. Proud of you all! @ NCGOP</t>
  </si>
  <si>
    <t>https://twitter.com/realDonaldTrump/status/787990502415167488</t>
  </si>
  <si>
    <t>Can't believe these totally phoney stories, 100% made up by women (many already proven false) and pushed big time by press, have impact!</t>
  </si>
  <si>
    <t>https://twitter.com/realDonaldTrump/status/787991439196229632</t>
  </si>
  <si>
    <t>" @ MarkSimoneNY: Watch Joe Biden's Long History Of Grabbing, Kissing and Groping Women Who Are Cringing: http://710wor.iheart.com/onair/mark-simone-52176/watch-joe-bidens-long-history-of-13133819/#ixzz4NJ5E8GFG ‚Ä¶"</t>
  </si>
  <si>
    <t>#ixzz4NJ5E8GFG</t>
  </si>
  <si>
    <t>https://twitter.com/realDonaldTrump/status/787992753829478400</t>
  </si>
  <si>
    <t>" @ PrisonPlanet: Trump accuser praised him in an email as recently as April! This is all yet another hoax. http://dailycaller.com/2016/10/15/trump-sexual-assault-accuser-sent-glowing-email-to-his-assistant-in-april/ ‚Ä¶" Terrible</t>
  </si>
  <si>
    <t>https://twitter.com/realDonaldTrump/status/787993803504414720</t>
  </si>
  <si>
    <t>" @ RosieGray: Peter Thiel chooses now to give $1.25mil in support of Trump http://www.nytimes.com/2016/10/16/technology/peter-thiel-donald-j-trump.html?partner=rss&amp;emc=rss&amp;smid=tw-nytimes&amp;smtyp=cur ‚Ä¶"</t>
  </si>
  <si>
    <t>https://twitter.com/realDonaldTrump/status/787995025527410688</t>
  </si>
  <si>
    <t>Of course there is large scale voter fraud happening on and before election day. Why do Republican leaders deny what is going on? So naive!</t>
  </si>
  <si>
    <t>https://twitter.com/realDonaldTrump/status/787995512448380928</t>
  </si>
  <si>
    <t>We have all got to come together and win this election. We can't have four more years of Obama (or worse!).</t>
  </si>
  <si>
    <t>https://twitter.com/realDonaldTrump/status/788031447932215300</t>
  </si>
  <si>
    <t>WikiLeaks proves even the Clinton campaign knew Crooked mishandled classified info, but no one gets charged? RIGGED!http://www.bloomberg.com/politics/articles/2016-10-13/clinton-aides-sought-to-deny-any-classified-data-wikileaks ‚Ä¶</t>
  </si>
  <si>
    <t>https://twitter.com/realDonaldTrump/status/788036918764269568</t>
  </si>
  <si>
    <t>Unbelievable.https://twitter.com/tom_winter/status/788032222636965889 ‚Ä¶</t>
  </si>
  <si>
    <t>https://twitter.com/realDonaldTrump/status/788037987556794368</t>
  </si>
  <si>
    <t>Voter fraud! Crooked Hillary Clinton even got the questions to a debate, and nobody says a word. Can you imagine if I got the questions?</t>
  </si>
  <si>
    <t>https://twitter.com/realDonaldTrump/status/788050035539865600</t>
  </si>
  <si>
    <t>Wow, new polls just came out from @ CNN Great numbers, especially after total media hit job. Leading Ohio 48 - 44.</t>
  </si>
  <si>
    <t>https://twitter.com/realDonaldTrump/status/788095098902962176</t>
  </si>
  <si>
    <t>"State Department official accused of offering 'quid pro quo' in Clinton email scandal"http://www.politico.com/story/2016/10/fbi-state-department-clinton-email-229880 ‚Ä¶</t>
  </si>
  <si>
    <t>https://twitter.com/realDonaldTrump/status/788098066075230208</t>
  </si>
  <si>
    <t>"Journalists shower Hillary Clinton with campaign cash" https://www.publicintegrity.org/2016/10/17/20330/journalists-shower-hillary-clinton-campaign-cash ‚Ä¶pic.twitter.com/NsWbJN01Uu</t>
  </si>
  <si>
    <t>https://twitter.com/realDonaldTrump/status/788100107220709376</t>
  </si>
  <si>
    <t>New polls are good because the media has deceived the public by putting women front and center with made-up stories and lies, and got caught</t>
  </si>
  <si>
    <t>https://twitter.com/realDonaldTrump/status/788123233442824192</t>
  </si>
  <si>
    <t>Crooked Hillary colluded w/FBI and DOJ and media is covering up to protect her. It's a # RiggedSystem! Our country deserves better!pic.twitter.com/n2NpH3zmcy</t>
  </si>
  <si>
    <t>https://twitter.com/realDonaldTrump/status/788132030429233153</t>
  </si>
  <si>
    <t>Join me in Colorado Springs, Colorado tomorrow at 1:00pm! # MAGA Tickets: https://www.donaldjtrump.com/schedule/register/colorado-springs-co4/ ‚Ä¶</t>
  </si>
  <si>
    <t>https://twitter.com/realDonaldTrump/status/788133616593276928</t>
  </si>
  <si>
    <t>Trump Virginia Office Announces Statewide TV Ad Strategy and Leadership Team: https://www.donaldjtrump.com/press-releases/trump-campaign-announces-virginia-leadership-team ‚Ä¶pic.twitter.com/JUBRu4mqCE</t>
  </si>
  <si>
    <t>https://twitter.com/realDonaldTrump/status/788138062853332997</t>
  </si>
  <si>
    <t>I will sign the first bill to repeal # Obamacare and give Americans many choices and much lower rates!</t>
  </si>
  <si>
    <t>https://twitter.com/realDonaldTrump/status/788144305701548032</t>
  </si>
  <si>
    <t>My wife, Melania, will be interviewed tonight at 8:00pm by Anderson Cooper on @ CNN. I have no doubt she will do very well. Enjoy!</t>
  </si>
  <si>
    <t>https://twitter.com/realDonaldTrump/status/788149137820614657</t>
  </si>
  <si>
    <t>Yet more evidence of a media-rigged election:http://www.lifezette.com/polizette/wikileaks-politico-reporter-asked-podesta-edit-story/ ‚Ä¶</t>
  </si>
  <si>
    <t>https://twitter.com/realDonaldTrump/status/788150475258343424</t>
  </si>
  <si>
    <t>Get rich quick! Crooked Hillary Clinton's pay to play guide:pic.twitter.com/uKh5sCFfrv</t>
  </si>
  <si>
    <t>https://twitter.com/realDonaldTrump/status/788193441733808128</t>
  </si>
  <si>
    <t>EXCLUSIVE: FBI Agents Say Comey ‚ÄòStood In The Way‚Äô Of Clinton Email Investigation:http://dailycaller.com/2016/10/17/exclusive-fbi-agents-say-comey-stood-in-the-way-of-clinton-email-investigation/#ixzz4NOfCXizH ‚Ä¶</t>
  </si>
  <si>
    <t>#ixzz4NOfCXizH</t>
  </si>
  <si>
    <t>https://twitter.com/realDonaldTrump/status/788193776577675264</t>
  </si>
  <si>
    <t>Donald J. Trump Ethics Reform Plan For Washington D.C. https://www.donaldjtrump.com/press-releases/trump-details-ethics-reform-p ‚Ä¶</t>
  </si>
  <si>
    <t>https://twitter.com/realDonaldTrump/status/788199901209452544</t>
  </si>
  <si>
    <t>Great night in WI. I‚Äôm going to fight for every person in this country who believes government should serve the PEOPLE -- not the donors!pic.twitter.com/aC6fbm0hW2</t>
  </si>
  <si>
    <t>https://twitter.com/realDonaldTrump/status/788342075582328832</t>
  </si>
  <si>
    <t>" @ THEREALMOGUL: 41% of American voters believe the election could be "stolen" from DonaldTrump due to widespread voter fraud. - Politico"</t>
  </si>
  <si>
    <t>https://twitter.com/realDonaldTrump/status/788402585816276992</t>
  </si>
  <si>
    <t>I will Make Our Government Honest Again -- believe me. But first, I'm going to have to # DrainTheSwamp in DC. https://www.donaldjtrump.com/press-releases/donald-j.-trumps-five-point-plan-for-ethics-reform ‚Ä¶</t>
  </si>
  <si>
    <t>https://twitter.com/realDonaldTrump/status/788402786970939392</t>
  </si>
  <si>
    <t>Pay-to-play. Collusion. Cover-ups. And now bribery? So CROOKED. I will # DrainTheSwamp.https://nypost.com/2016/10/17/state-department-brokered-deal-with-fbi-to-declassify-clinton-emails/ ‚Ä¶</t>
  </si>
  <si>
    <t>https://twitter.com/realDonaldTrump/status/788403448593002496</t>
  </si>
  <si>
    <t>If we let Crooked run the govt, history will remember 2017 as the year America lost its independence. # DrainTheSwamphttps://www.lifezette.com/polizette/trump-time-drain-swamp-washington/ ‚Ä¶</t>
  </si>
  <si>
    <t>https://twitter.com/realDonaldTrump/status/788440948275421184</t>
  </si>
  <si>
    <t>Hillary‚Äôs Aides Urged Her to Take Foreign Lobbyist Donation And Deal With Attacks: http://newsninja2012.com/wikileaks-hillarys-aides-urged-her-to-take-foreign-lobbyist-donation-and-deal-with-attacks/?utm_content=buffer5d6bb&amp;utm_medium=social&amp;utm_source=twitter.com&amp;utm_campaign=buffer ‚Ä¶</t>
  </si>
  <si>
    <t>https://twitter.com/realDonaldTrump/status/788450384809340928</t>
  </si>
  <si>
    <t>FL, KS, ME, MD, MN, NJ, OR &amp; WV! It's the LAST DAY to mail in voter reg forms. Get the forms at http://VOTE.GOP so we can # MAGA!pic.twitter.com/NndExJrXam</t>
  </si>
  <si>
    <t>https://twitter.com/realDonaldTrump/status/788468036541874176</t>
  </si>
  <si>
    <t>Thank you Colorado Springs. If I‚Äôm elected President I am going to keep Radical Islamic Terrorists out of our country! # DrainTheSwamppic.twitter.com/Te4gCaosDz</t>
  </si>
  <si>
    <t>https://twitter.com/realDonaldTrump/status/788495515021299713</t>
  </si>
  <si>
    <t>'Trump rally disrupter was once on Clinton's payroll'http://nypost.com/2016/10/18/trump-rally-disrupter-was-once-on-clinton-campaigns-payroll/ ‚Ä¶</t>
  </si>
  <si>
    <t>https://twitter.com/realDonaldTrump/status/788538003836678144</t>
  </si>
  <si>
    <t>'Clinton Campaign Tried to Limit Damage From Classified Info on Email Server' # DrainTheSwamphttp://freebeacon.com/politics/clinton-campaign-tried-limit-damage-classified-info-email-server/ ‚Ä¶</t>
  </si>
  <si>
    <t>https://twitter.com/realDonaldTrump/status/788538743950938112</t>
  </si>
  <si>
    <t>Hillary is the most corrupt person to ever run for the presidency of the United States. # DrainTheSwamppic.twitter.com/xA3YO8YzCq</t>
  </si>
  <si>
    <t>https://twitter.com/realDonaldTrump/status/788543616926912512</t>
  </si>
  <si>
    <t>Time to # DrainTheSwamp in Washington, D.C. and VOTE # TrumpPence16 on 11/8/2016. Together, we will MAKE AMERICA SAFE AND GREAT AGAIN!pic.twitter.com/1JCHmBuCRF</t>
  </si>
  <si>
    <t>https://twitter.com/realDonaldTrump/status/788545364664070144</t>
  </si>
  <si>
    <t># DrainTheSwamphttp://thehill.com/blogs/pundits-blog/presidential-campaign/301513-from-libya-to-orlando-following-hillarys-scorched ‚Ä¶</t>
  </si>
  <si>
    <t>https://twitter.com/realDonaldTrump/status/788552360326893568</t>
  </si>
  <si>
    <t>‚ÄòFood Groups‚Äô ‚Äì Emails Show Clinton Campaign Organized Potential VPs By Race And Gender:http://dailycaller.com/2016/10/18/food-groups-emails-show-clinton-campaign-organized-potential-vps-by-race-and-gender/#ixzz4NURlQGZ7 ‚Ä¶</t>
  </si>
  <si>
    <t>#ixzz4NURlQGZ7</t>
  </si>
  <si>
    <t>https://twitter.com/realDonaldTrump/status/788765196584038400</t>
  </si>
  <si>
    <t>It is time to # DrainTheSwamp!http://thehill.com/business-a-lobbying/business-a-lobbying/301392-lobbyists-rain-cash-on-clinton ‚Ä¶</t>
  </si>
  <si>
    <t>https://twitter.com/realDonaldTrump/status/788786220671176704</t>
  </si>
  <si>
    <t>More Anti-Catholic Emails From Team Clinton: http://gop.cm/5Y3g7j pic.twitter.com/f8Z7olUvlM</t>
  </si>
  <si>
    <t>https://twitter.com/realDonaldTrump/status/788786885015457792</t>
  </si>
  <si>
    <t>The State Department's 'shadow government' # DrainTheSwamphttp://nypost.com/2016/10/17/the-state-departments-shadow-government/ ‚Ä¶</t>
  </si>
  <si>
    <t>https://twitter.com/realDonaldTrump/status/788803222496346112</t>
  </si>
  <si>
    <t>'Scandals surround Clinton's gatekeeper at State' # DrainTheSwamphttp://www.washingtonexaminer.com/scandals-surround-hillary-clintons-gatekeeper-at-state/article/2604934 ‚Ä¶</t>
  </si>
  <si>
    <t>https://twitter.com/realDonaldTrump/status/788803495507832833</t>
  </si>
  <si>
    <t>'State works hard, and illegally, for Clinton' # DrainTheSwamphttp://www.washingtonexaminer.com/state-works-hard-and-illegally-for-clinton/article/2604917 ‚Ä¶</t>
  </si>
  <si>
    <t>https://twitter.com/realDonaldTrump/status/788804579106226176</t>
  </si>
  <si>
    <t>'Dem Operative Who Oversaw Trump Rally Agitators Visited White House 342 Times' # DrainTheSwamphttp://dailycaller.com/2016/10/18/exposed-dem-operative-who-oversaw-trump-rally-agitators-visited-white-house-342-times/#ixzz4NYWeNY7o ‚Ä¶</t>
  </si>
  <si>
    <t># #ixzz4NYWeNY7o</t>
  </si>
  <si>
    <t>https://twitter.com/realDonaldTrump/status/788819370919157760</t>
  </si>
  <si>
    <t>'Top Hillary Adviser Mocked, Plotted Attacks on Pro-Sanders Civil Rights Leader' # DrainTheSwamphttp://freebeacon.com/politics/top-hillary-adviser-mocked-plotted-attacks-pro-sanders-civil-rights-leader/ ‚Ä¶</t>
  </si>
  <si>
    <t>https://twitter.com/realDonaldTrump/status/788824835019255808</t>
  </si>
  <si>
    <t>Join me in Delaware, Ohio tomorrow at 12:30pm! # DrainTheSwamp Tickets: https://www.donaldjtrump.com/schedule/register/delaware-oh/ ‚Ä¶pic.twitter.com/Zd1KjzlCtJ</t>
  </si>
  <si>
    <t>https://twitter.com/realDonaldTrump/status/788831347036917760</t>
  </si>
  <si>
    <t>'Hillary Clinton Deleted Emails With Her Email Server Technician'http://dailycaller.com/2016/10/19/hillary-clinton-deleted-emails-with-her-email-server-technician/ ‚Ä¶</t>
  </si>
  <si>
    <t>https://twitter.com/realDonaldTrump/status/788852833810427905</t>
  </si>
  <si>
    <t>Obamacare premiums increasing 33% in Pennsylvania - a complete disaster. It must be repealed and replaced! # DrainTheSwamppic.twitter.com/mc86Fcjzx8</t>
  </si>
  <si>
    <t>https://twitter.com/realDonaldTrump/status/788853838191075328</t>
  </si>
  <si>
    <t>I am going to expand the definition of LOBBYIST - so we close all the LOOPHOLES! # DrainTheSwamppic.twitter.com/PBPrrEnfSK</t>
  </si>
  <si>
    <t>https://twitter.com/realDonaldTrump/status/788854422105235456</t>
  </si>
  <si>
    <t>I will issue a lifetime ban against senior executive branch officials lobbying on behalf of a FOREIGN GOVERNMENT! # DrainTheSwamppic.twitter.com/g5NrUrzHTt</t>
  </si>
  <si>
    <t>https://twitter.com/realDonaldTrump/status/788865913822916608</t>
  </si>
  <si>
    <t>Join my team tonight at 8:30pmE! http://www.Facebook.com/DonaldTrump https://twitter.com/danscavino/status/788809859751747584 ‚Ä¶</t>
  </si>
  <si>
    <t>https://twitter.com/realDonaldTrump/status/788866344733114368</t>
  </si>
  <si>
    <t>'Over 250,000 to Lose Health Insurance in Battleground North Carolina Due to # Obamacare'http://www.breitbart.com/big-government/2016/10/16/250000-lose-health-insurance-battleground-north-carolina-due-obamacare/ ‚Ä¶</t>
  </si>
  <si>
    <t>https://twitter.com/realDonaldTrump/status/788876733332062208</t>
  </si>
  <si>
    <t>UNBELIEVABLE! Clinton campaign contractor caught in voter-fraud video is a felon who visited White House 342 times:http://www.dailymail.co.uk/news/article-3852710/Clinton-campaign-contractor-caught-voter-fraud-video-sting-felon-visited-White-House-342-times-including-meeting-OVAL-OFFICE-Obama-s-spokesman-won-t-defend-him.html ‚Ä¶</t>
  </si>
  <si>
    <t>https://twitter.com/realDonaldTrump/status/788904702528229376</t>
  </si>
  <si>
    <t>I will be handing over my Twitter account to my team of deplorables for tonight's # debate # MakeAmericaGreatAgain</t>
  </si>
  <si>
    <t>https://twitter.com/realDonaldTrump/status/788906847906304004</t>
  </si>
  <si>
    <t>Tune in at http://donaldjtrump.com and get the word out # BigLeagueTruth # Debate Help us spread the TRUTH, stop the LIES!pic.twitter.com/vTRPhRijmw</t>
  </si>
  <si>
    <t>https://twitter.com/realDonaldTrump/status/788907319434158080</t>
  </si>
  <si>
    <t>This is an incredible MOVEMENT- WE are going to take our country BACK! # November8th # BigLeagueTruth # Debatepic.twitter.com/BT4VgYTkBr ‚Äì bei University of Nevada, Las Vegas</t>
  </si>
  <si>
    <t>https://twitter.com/realDonaldTrump/status/788908831304654848</t>
  </si>
  <si>
    <t>Ready to lead. Ready to Make America Great Again. # Debate # MAGA</t>
  </si>
  <si>
    <t>https://twitter.com/realDonaldTrump/status/788909516775567360</t>
  </si>
  <si>
    <t>Hillary Clinton wants to create the most liberal Supreme Court in history # debate # DrainTheSwamppic.twitter.com/fKJBNXvluh</t>
  </si>
  <si>
    <t>https://twitter.com/realDonaldTrump/status/788910201755742208</t>
  </si>
  <si>
    <t>The 2nd Amendment is under siege. We need SCOTUS judges who will uphold the US Constitution. # Debate # BigLeagueTruth</t>
  </si>
  <si>
    <t>https://twitter.com/realDonaldTrump/status/788910896026357761</t>
  </si>
  <si>
    <t>. @ HillaryClinton lists litany of ways she plans to restrict gun rights. 2A will not survive a Hillary presidency. # Debate # BigLeagueTruth</t>
  </si>
  <si>
    <t>https://twitter.com/realDonaldTrump/status/788911161605443584</t>
  </si>
  <si>
    <t>It is so imperative that we have the right justices. # DrainTheSwamp # Debates # BigLeagueTruthpic.twitter.com/RHryqijTlu</t>
  </si>
  <si>
    <t>https://twitter.com/realDonaldTrump/status/788912156234227712</t>
  </si>
  <si>
    <t># SecondAmendment # 2A # Debatespic.twitter.com/QbOaf8Dlhs ‚Äì bei University of Nevada, Las Vegas</t>
  </si>
  <si>
    <t>https://twitter.com/realDonaldTrump/status/788913202474000384</t>
  </si>
  <si>
    <t>Drugs are pouring into this country. If we have no border, we have no country. That‚Äôs why ICE endorsed me. # Debate # BigLeagueTruth</t>
  </si>
  <si>
    <t>https://twitter.com/realDonaldTrump/status/788913356656652289</t>
  </si>
  <si>
    <t>Hillary Clinton will use American tax dollars to provide amnesty for thousands of illegals. I will put # AmericaFirst! # BigLeagueTruthpic.twitter.com/nudgLtspyJ</t>
  </si>
  <si>
    <t>https://twitter.com/realDonaldTrump/status/788913564765478913</t>
  </si>
  <si>
    <t>One of my first acts as President will be to deport the drug lords and then secure the border. # Debate # MAGA</t>
  </si>
  <si>
    <t>https://twitter.com/realDonaldTrump/status/788913709313699840</t>
  </si>
  <si>
    <t>Plain &amp; Simple: We should only admit into this country those who share our VALUES and RESPECT our people.pic.twitter.com/TlJo8dtVjZ</t>
  </si>
  <si>
    <t>https://twitter.com/realDonaldTrump/status/788914665136922624</t>
  </si>
  <si>
    <t>Hillary is too weak to lead on border security-no solutions, no ideas, no credibility.She supported NAFTA, worst deal in US history. # Debate</t>
  </si>
  <si>
    <t>https://twitter.com/realDonaldTrump/status/788914805583208449</t>
  </si>
  <si>
    <t>TRUMP &amp; CLINTON ON IMMIGRATION # Debate # BigLeagueTruthpic.twitter.com/OP4c7Jc8Ad</t>
  </si>
  <si>
    <t>https://twitter.com/realDonaldTrump/status/788914975779663872</t>
  </si>
  <si>
    <t>Moderator: Hillary paid $225,000 by a Brazilian bank for a speech that called for ‚Äúopen borders.‚Äù That‚Äôs a quote! # Debate # BigLeagueTruth</t>
  </si>
  <si>
    <t>https://twitter.com/realDonaldTrump/status/788915831094677507</t>
  </si>
  <si>
    <t>Hey @ POTUS - WE AGREE! # BigLeagueTruth # DrainTheSwamppic.twitter.com/WnofYy60fc ‚Äì bei University of Nevada, Las Vegas</t>
  </si>
  <si>
    <t>https://twitter.com/realDonaldTrump/status/788916346432000000</t>
  </si>
  <si>
    <t>Hillary has called for 550% more Syrian immigrants, but won‚Äôt even mention ‚Äúradical Islamic terrorists.‚Äù # Debate # BigLeagueTruthpic.twitter.com/DggR0QjRSk</t>
  </si>
  <si>
    <t>https://twitter.com/realDonaldTrump/status/788917052337557505</t>
  </si>
  <si>
    <t>. @ HillaryClinton- you have failed, failed, and failed. # BigLeagueTruth Time to # DrainTheSwamp!pic.twitter.com/c2EiyU8XKK ‚Äì bei University of Nevada, Las Vegas</t>
  </si>
  <si>
    <t>https://twitter.com/realDonaldTrump/status/788917347826278404</t>
  </si>
  <si>
    <t>Moderator: Hillary plan calls for more regulation and more government spending. # Debate # BigLeagueTruth</t>
  </si>
  <si>
    <t>https://twitter.com/realDonaldTrump/status/788917524322627585</t>
  </si>
  <si>
    <t>. @ HillaryClinton has been a foreign policy DISASTER for the American people. I will # MakeAmericaStrongAgain # Debate # BigLeagueTruthpic.twitter.com/XeXXV18Nco</t>
  </si>
  <si>
    <t>https://twitter.com/realDonaldTrump/status/788917570317320192</t>
  </si>
  <si>
    <t>. @ HillaryClinton talking about jobs? Remember what she promised upstate New York. # BigLeagueTruth # Debatespic.twitter.com/SmjNuHi7XB ‚Äì bei University of Nevada, Las Vegas</t>
  </si>
  <si>
    <t>https://twitter.com/realDonaldTrump/status/788918380082319360</t>
  </si>
  <si>
    <t>. @ HillaryClinton's tax hikes will CRUSH our economy. I will cut taxes -- BIG LEAGUE. https://www.donaldjtrump.com/press-releases/clintons-tax-agenda-promises-to-harm-the-u.s.-economy2 ‚Ä¶pic.twitter.com/NgMDP4wilI</t>
  </si>
  <si>
    <t>https://twitter.com/realDonaldTrump/status/788918790624948224</t>
  </si>
  <si>
    <t># BigLeagueTruthpic.twitter.com/jhDLwFez3v</t>
  </si>
  <si>
    <t>https://twitter.com/realDonaldTrump/status/788918810040344576</t>
  </si>
  <si>
    <t>This is what we can expect from # CrookedHillary. More Taxes. More Spending. # BigLeageTruth # DrainTheSwamp # Debatespic.twitter.com/5yxnt0gNUF ‚Äì bei University of Nevada, Las Vegas</t>
  </si>
  <si>
    <t>https://twitter.com/realDonaldTrump/status/788919099275390976</t>
  </si>
  <si>
    <t>I will renegotiate NAFTA. If I can‚Äôt make a great deal, we‚Äôre going to tear it up. We‚Äôre going to get this economy running again. # Debate</t>
  </si>
  <si>
    <t>https://twitter.com/realDonaldTrump/status/788919388850094080</t>
  </si>
  <si>
    <t>THE CHOICE IS CLEAR! # BigLeagueTruth # DrainTheSwamppic.twitter.com/kGx88PEpmX ‚Äì bei University of Nevada, Las Vegas</t>
  </si>
  <si>
    <t>https://twitter.com/realDonaldTrump/status/788919918007758849</t>
  </si>
  <si>
    <t># CrookedHillary gives Obama an ‚ÄúA‚Äù for an economic recovery that‚Äôs the slowest since WWII... # BigLeagueTruth # DrainTheSwamppic.twitter.com/mNcTzoMFhB ‚Äì bei University of Nevada, Las Vegas</t>
  </si>
  <si>
    <t>https://twitter.com/realDonaldTrump/status/788920252931280896</t>
  </si>
  <si>
    <t>. @ HillaryClinton has been doing this for THIRTY YEARS....where has she been? # BigLeagueTruth ‚Äì bei University of Nevada, Las Vegas</t>
  </si>
  <si>
    <t>https://twitter.com/realDonaldTrump/status/788920482238038016</t>
  </si>
  <si>
    <t>Crooked Hillary has never created a job in her life. We will create 25 million jobs. Think she can do that? Not a chance. # BigLeagueTruthpic.twitter.com/V8WGjAIyKV</t>
  </si>
  <si>
    <t>https://twitter.com/realDonaldTrump/status/788920628535435265</t>
  </si>
  <si>
    <t>Our country is stagnant. We‚Äôve lost jobs and business. We don‚Äôt make things anymore b/c of the bill Hillary‚Äôs husband signed and she blessed</t>
  </si>
  <si>
    <t>https://twitter.com/realDonaldTrump/status/788921604130562052</t>
  </si>
  <si>
    <t>Brought to you by @ HillaryClinton &amp; her campaign- in Chicago, Illinois. # BigLeagueTruth # DrainTheSwamppic.twitter.com/10iUBOcECp ‚Äì bei University of Nevada, Las Vegas</t>
  </si>
  <si>
    <t>https://twitter.com/realDonaldTrump/status/788921683629400064</t>
  </si>
  <si>
    <t># CrookedHillary is nothing more than a Wall Street PUPPET! # BigLeagueTruth # Debatepic.twitter.com/skhBWG6AQ3</t>
  </si>
  <si>
    <t>https://twitter.com/realDonaldTrump/status/788921907835830272</t>
  </si>
  <si>
    <t>Crooked's camp incited violence at my rallies. These incidents weren't "spontaneous" - like she claimed in Benghazi!http://dailycaller.com/2016/10/17/hidden-camera-video-shows-democrats-sent-agitators-to-trump-rallies/ ‚Ä¶</t>
  </si>
  <si>
    <t>https://twitter.com/realDonaldTrump/status/788921932523593728</t>
  </si>
  <si>
    <t>I will do more in the first 30 days in office than Hillary has done in the last 30 years! # Debate # BigLeagueTruthpic.twitter.com/tuNQePu8Vk ‚Äì bei University of Nevada, Las Vegas</t>
  </si>
  <si>
    <t>https://twitter.com/realDonaldTrump/status/788922326729367552</t>
  </si>
  <si>
    <t>She'll say anything and change NOTHING! # MAGA # BigLeagueTruthpic.twitter.com/6E767Uw6Dj</t>
  </si>
  <si>
    <t>https://twitter.com/realDonaldTrump/status/788922462733869056</t>
  </si>
  <si>
    <t>. @ HillaryClinton loves to lie. America has had enough of the CLINTON'S! It is time to # DrainTheSwamp! Debatespic.twitter.com/3Mz4T7qTTR</t>
  </si>
  <si>
    <t>https://twitter.com/realDonaldTrump/status/788923253473419264</t>
  </si>
  <si>
    <t>Moderator: ‚ÄúRespectfully, you won‚Äôt answer the pay-to-play question.‚Äù # Debate # BigLeagueTruth</t>
  </si>
  <si>
    <t>https://twitter.com/realDonaldTrump/status/788923410353008640</t>
  </si>
  <si>
    <t>Crooked @ HillaryClinton's foundation is a CRIMINAL ENTERPRISE. Time to # DrainTheSwamp! https://www.donaldjtrump.com/press-releases/pay-to-play-clintons-state-department ‚Ä¶ # BigLeagueTruth # Debate</t>
  </si>
  <si>
    <t>https://twitter.com/realDonaldTrump/status/788924731541958656</t>
  </si>
  <si>
    <t>Crooked‚Äôs top aides were MIRED in massive conflicts of interests at the State Dept. We MUST # DrainTheSwamp http://www.donaldjtrump.com/press-releases/clintons-top-aides-were-mired-in-conflict-of-interest-at-the-state-dep ‚Ä¶ # Debate</t>
  </si>
  <si>
    <t>https://twitter.com/realDonaldTrump/status/788925593051992065</t>
  </si>
  <si>
    <t>You should give the money back @ HillaryClinton! # DrainTheSwamphttps://twitter.com/foxnews/status/788923395018625025 ‚Ä¶ ‚Äì bei University of Nevada, Las Vegas</t>
  </si>
  <si>
    <t>https://twitter.com/realDonaldTrump/status/788926328976187392</t>
  </si>
  <si>
    <t>Hillary says "take back Mosul?" We would have NEVER lost Mosul- if it wasn't for # CrookedHillary. # DrainTheSwamppic.twitter.com/TmsY0ApFLQ ‚Äì bei University of Nevada, Las Vegas</t>
  </si>
  <si>
    <t>https://twitter.com/realDonaldTrump/status/788926818162139136</t>
  </si>
  <si>
    <t>HILLARY FAILED ALL OVER THE WORLD. # BigLeagueTruth LIBYA SYRIA IRAN IRAQ ASIA PIVOT RUSSIAN RESET BENGHAZI # DrainTheSwamppic.twitter.com/9vEKQ1A3L0 ‚Äì bei University of Nevada, Las Vegas</t>
  </si>
  <si>
    <t>https://twitter.com/realDonaldTrump/status/788927558288969729</t>
  </si>
  <si>
    <t>Bernie Sanders on HRC: Bad Judgement. John Podesta on HRC: Bad Instincts. # BigLeagueTruth # Debate</t>
  </si>
  <si>
    <t>https://twitter.com/realDonaldTrump/status/788928050008207360</t>
  </si>
  <si>
    <t># BigLeagueTruth # DrainTheSwamppic.twitter.com/eoBiXFPc5f ‚Äì bei University of Nevada, Las Vegas</t>
  </si>
  <si>
    <t>https://twitter.com/realDonaldTrump/status/788928106950070272</t>
  </si>
  <si>
    <t>I opposed going into Iraq. Hillary voted for it. As with everything else she's supported, it was a DISASTER. https://www.donaldjtrump.com/press-releases/hillary-clinton-is-the-only-candidate-on-stage-to-vote-for-iraq-war ‚Ä¶</t>
  </si>
  <si>
    <t>https://twitter.com/realDonaldTrump/status/788929328696348674</t>
  </si>
  <si>
    <t>After Crooked @ HillaryClinton allowed ISIS to rise, she now claims she'll defeat them? LAUGHABLE! Here's my plan: https://www.donaldjtrump.com/policies/foreign-policy-and-defeating-isis/ ‚Ä¶</t>
  </si>
  <si>
    <t>https://twitter.com/realDonaldTrump/status/788929609458823168</t>
  </si>
  <si>
    <t>I WILL DEFEAT ISIS. THEY HAVE BEEN AROUND TOO LONG! What has our leadership been doing? # DrainTheSwamppic.twitter.com/tU0iW3Gi9v ‚Äì bei University of Nevada, Las Vegas</t>
  </si>
  <si>
    <t>https://twitter.com/realDonaldTrump/status/788929804351385600</t>
  </si>
  <si>
    <t>USA has the greatest business people in the world but we let political hacks negotiate our deals. We need change! # BigLeagueTruth # Debate</t>
  </si>
  <si>
    <t>https://twitter.com/realDonaldTrump/status/788930105976299521</t>
  </si>
  <si>
    <t>Together we can save American JOBS, American LIVES, and AMERICAN FUTURES! # Debatespic.twitter.com/2Yfd0Omn4X ‚Äì bei University of Nevada, Las Vegas</t>
  </si>
  <si>
    <t>https://twitter.com/realDonaldTrump/status/788930515520724992</t>
  </si>
  <si>
    <t>The economy cannot take four more years of these same failed policies. # BigLeagueTruth # DrainTheSwamppic.twitter.com/o8g2E5xXy6 ‚Äì bei University of Nevada, Las Vegas</t>
  </si>
  <si>
    <t>https://twitter.com/realDonaldTrump/status/788930678255517696</t>
  </si>
  <si>
    <t>ISIS has infiltrated countries all over Europe by posing as refugees, and @ HillaryClinton will allow it to happen here, too! # BigLeagueTruthpic.twitter.com/U5hDdIc4rC</t>
  </si>
  <si>
    <t>https://twitter.com/realDonaldTrump/status/788930977301090304</t>
  </si>
  <si>
    <t>We have to repeal &amp; replace # Obamacare! Look at what is doing to people! # DrainTheSwamppic.twitter.com/fsv7P11mWV ‚Äì bei University of Nevada, Las Vegas</t>
  </si>
  <si>
    <t>https://twitter.com/realDonaldTrump/status/788931248672563200</t>
  </si>
  <si>
    <t>HILLARY'S HEALTH CARE POLICIES # DrainTheSwamp # Debatepic.twitter.com/t1Sr8dk2Xi ‚Äì bei University of Nevada, Las Vegas</t>
  </si>
  <si>
    <t>https://twitter.com/realDonaldTrump/status/788932604460347392</t>
  </si>
  <si>
    <t>I started this campaign to Make America Great Again. That‚Äôs what I‚Äôm going to do. # MAGA # debate</t>
  </si>
  <si>
    <t>https://twitter.com/realDonaldTrump/status/788932848317116416</t>
  </si>
  <si>
    <t>We cannot take four more years of Barack Obama and that‚Äôs what you‚Äôll get if you vote for Hillary. # BigLeagueTruth</t>
  </si>
  <si>
    <t>https://twitter.com/realDonaldTrump/status/788934601506889728</t>
  </si>
  <si>
    <t>The era of division is coming to an end. We will create a new future of # AmericanUnity. First, we need to # DrainTheSwamp! # Debatespic.twitter.com/DHPBb7IR91 ‚Äì bei University of Nevada, Las Vegas</t>
  </si>
  <si>
    <t>https://twitter.com/realDonaldTrump/status/788935685088477185</t>
  </si>
  <si>
    <t>Join my team over on my Facebook page- live now! # Debates https://www.facebook.com/DonaldTrump/videos/10157932697660725/ ‚Ä¶pic.twitter.com/5v1tWzHrxq</t>
  </si>
  <si>
    <t>https://twitter.com/realDonaldTrump/status/788937644642213888</t>
  </si>
  <si>
    <t>That was really exciting. Made all of my points. MAKE AMERICA GREAT AGAIN!</t>
  </si>
  <si>
    <t>https://twitter.com/realDonaldTrump/status/788954581346779136</t>
  </si>
  <si>
    <t>Great poll - thank you America! Once we # DrainTheSwamp, together we will # MAGA # Debatepic.twitter.com/SvcjmrsHKD</t>
  </si>
  <si>
    <t>https://twitter.com/realDonaldTrump/status/788955427975393281</t>
  </si>
  <si>
    <t>Join the MOVEMENT to # MAGA! http://www.DonaldJTrump.com https://twitter.com/frankluntz/status/788930109457637378 ‚Ä¶</t>
  </si>
  <si>
    <t>https://twitter.com/realDonaldTrump/status/788957439542587392</t>
  </si>
  <si>
    <t>The Washington Times Presidential Debate Poll: TRUMP 77% (18,290) CLINTON 17% (4,100) # DrainTheSwamp # Debatepic.twitter.com/wsgsf5nv6H</t>
  </si>
  <si>
    <t>https://twitter.com/realDonaldTrump/status/788959791179767808</t>
  </si>
  <si>
    <t>Totally dishonest Donna Brazile chokes on the truth. Highly illegal! Watch: https://m.facebook.com/DonaldTrump/videos/10157934436595725/ ‚Ä¶pic.twitter.com/FYoRo6MUjX</t>
  </si>
  <si>
    <t>https://twitter.com/realDonaldTrump/status/789001728632946688</t>
  </si>
  <si>
    <t>Just landed in Ohio. Thank you America- I am honored to win the final debate for our MOVEMENT. It is time to # DrainTheSwamp &amp; # MAGA!pic.twitter.com/NjCm5W9o0x</t>
  </si>
  <si>
    <t>https://twitter.com/realDonaldTrump/status/789095747635572736</t>
  </si>
  <si>
    <t>Thank you America! # MAGA Rasmussen National Poll Donald Trump 43% Hillary Clinton 40%pic.twitter.com/n4eZ3qpcjg</t>
  </si>
  <si>
    <t>https://twitter.com/realDonaldTrump/status/789117930801926148</t>
  </si>
  <si>
    <t>Why didn't Hillary Clinton announce that she was inappropriately given the debate questions - she secretly used them! Crooked Hillary.</t>
  </si>
  <si>
    <t>https://twitter.com/realDonaldTrump/status/789132223479947264</t>
  </si>
  <si>
    <t>If elected POTUS - I will stop RADICAL ISLAMIC TERRORISM in this country! In order to do this, we need to # DrainTheSwamp!pic.twitter.com/hfrRusrTy0</t>
  </si>
  <si>
    <t>https://twitter.com/realDonaldTrump/status/789157526378012672</t>
  </si>
  <si>
    <t>Thank you Delaware County, Ohio! Remember- either we WIN this election, or we are going to LOSE this country! # DrainTheSwamp # TrumpPence16pic.twitter.com/0Z5x5mhEE0 ‚Äì bei Delaware County Fairgrounds</t>
  </si>
  <si>
    <t>https://twitter.com/realDonaldTrump/status/789170710270742528</t>
  </si>
  <si>
    <t>Want access to Crooked Hillary? Don't forget - it's going to cost you! # DrainTheSwamp # PayToPlaypic.twitter.com/qjMBZkEnK9</t>
  </si>
  <si>
    <t>https://twitter.com/realDonaldTrump/status/789192376002551810</t>
  </si>
  <si>
    <t># ICYMI - OHIO RALLY! Watch here: https://www.facebook.com/DonaldTrump/videos/10157937570415725/ ‚Ä¶pic.twitter.com/fpShHiXI31 ‚Äì bei Delaware County Fairgrounds</t>
  </si>
  <si>
    <t>https://twitter.com/realDonaldTrump/status/789192459179790337</t>
  </si>
  <si>
    <t>UPCOMING RALLIES - JOIN ME! TOMORROW Fletcher, NC @12pm. https://www.donaldjtrump.com/schedule/register/fletcher-nc1/ ‚Ä¶ SATURDAY Cleveland, OH @7pm. https://www.donaldjtrump.com/schedule/register/cleveland-oh3/ ‚Ä¶</t>
  </si>
  <si>
    <t>@12pm @7pm</t>
  </si>
  <si>
    <t>https://twitter.com/realDonaldTrump/status/789196063819390976</t>
  </si>
  <si>
    <t>'Trump won the third debate'https://www.washingtonpost.com/blogs/post-partisan/wp/2016/10/19/trump-won-tonights-debate/?utm_term=.db187b0862de ‚Ä¶</t>
  </si>
  <si>
    <t>https://twitter.com/realDonaldTrump/status/789201022442962944</t>
  </si>
  <si>
    <t>Crooked took MILLIONS from oppressive ME countries. Will she give the $$$ back? Probably not. Don't forget her slogan -- "TAKE THE MONEY!"pic.twitter.com/qLAc6T3lgG</t>
  </si>
  <si>
    <t>https://twitter.com/realDonaldTrump/status/789202030493634560</t>
  </si>
  <si>
    <t>Crooked Hillary promised 200k jobs in NY and FAILED. We'll create 25M jobs when I'm president, and I will DELIVER!https://www.washingtonpost.com/world/national-security/as-senator-clinton-promised-200000-jobs-in-upstate-new-york-her-efforts-fell-flat/2016/08/07/339d3384-58d2-11e6-831d-0324760ca856_story.html ‚Ä¶</t>
  </si>
  <si>
    <t>https://twitter.com/realDonaldTrump/status/789224624320028672</t>
  </si>
  <si>
    <t>In addition to those without health coverage- those that have disastrous # Obamacare are seeing MASSIVE PREMIUM INCREASES. Repeal &amp; replace!https://twitter.com/teamtrump/status/789209913713188865 ‚Ä¶</t>
  </si>
  <si>
    <t>https://twitter.com/realDonaldTrump/status/789226753831075841</t>
  </si>
  <si>
    <t>Hillary &amp; Obama's Broken Promises. # RepealObamacarepic.twitter.com/oz24r2xW7G</t>
  </si>
  <si>
    <t>https://twitter.com/realDonaldTrump/status/789487320290430976</t>
  </si>
  <si>
    <t>Huma calls it a "MESS," the rest of us call it CORRUPT! WikiLeaks catches Crooked in the act - again. # DrainTheSwamphttp://dailycaller.com/2016/10/20/wikileaks-hillary-got-12-million-for-clinton-charity-as-quid-pro-quo-for-morocco-meeting/ ‚Ä¶</t>
  </si>
  <si>
    <t>https://twitter.com/realDonaldTrump/status/789520268972601344</t>
  </si>
  <si>
    <t>The results are in on the final debate and it is almost unanimous, I WON! Thank you, these are very exciting times.</t>
  </si>
  <si>
    <t>https://twitter.com/realDonaldTrump/status/789522551462428672</t>
  </si>
  <si>
    <t>Great crowd in Fletcher, North Carolina- thank you! Heading to Johnstown, Pennsylvania now! Get out on November 8th and # VoteTrumpPence16!pic.twitter.com/3ee0tk8A8t</t>
  </si>
  <si>
    <t>https://twitter.com/realDonaldTrump/status/789540253791059974</t>
  </si>
  <si>
    <t># CrookedHillary ‚Äúwas at center of negotiating $12M commitment from King Mohammed VI of Morocco‚Äù to Clinton Fdn.http://www.foxnews.com/politics/2016/10/20/abedin-implicated-clinton-in-foundation-trade-off-with-morocco-amid-12-million-commitment.html ‚Ä¶</t>
  </si>
  <si>
    <t>https://twitter.com/realDonaldTrump/status/789541345216036864</t>
  </si>
  <si>
    <t>A top Clinton Foundation official said he could name ‚Äú500 different examples‚Äù of conflicts of interest.http://www.bloomberg.com/politics/articles/2016-10-20/clinton-foundation-aide-said-to-have-cited-conflicts-of-interest ‚Ä¶</t>
  </si>
  <si>
    <t>https://twitter.com/realDonaldTrump/status/789573953144680448</t>
  </si>
  <si>
    <t>Great crowd in Johnstown, Pennsylvania- thank you. Get out &amp; VOTE on 11/8! Watch the MOVEMENT in PA. this afternoon: https://www.facebook.com/DonaldTrump/videos/10157945368585725/ ‚Ä¶pic.twitter.com/DdsC6nq2sI ‚Äì bei Cambria County War Memorial</t>
  </si>
  <si>
    <t>https://twitter.com/realDonaldTrump/status/789589818581848064</t>
  </si>
  <si>
    <t>VERY IRONIC: "In 2010 video, Clinton lectured underlings on cybersecurity and guarding ‚Äòsensitive information‚Äô" http://www.mediaite.com/tv/in-2010-video-clinton-lectured-underlings-on-cybersecurity-and-guarding-sensitive-information/ ‚Ä¶</t>
  </si>
  <si>
    <t>https://twitter.com/realDonaldTrump/status/789590785733918721</t>
  </si>
  <si>
    <t>'Clinton Campaign And Harry Reid Worked With New York Times To Smear State Dept Watchdog' Time to # DrainTheSwamp!http://dailycaller.com/2016/10/20/clinton-campaign-and-harry-reid-worked-with-nyt-to-smear-state-dept-watchdog/ ‚Ä¶</t>
  </si>
  <si>
    <t>https://twitter.com/realDonaldTrump/status/789594671387447297</t>
  </si>
  <si>
    <t>"{Crooked Hillary Clinton} created this mess, and she knows it." # DrainTheSwamp http://fxn.ws/2esXyzt pic.twitter.com/sjwkuq3nkk</t>
  </si>
  <si>
    <t>https://twitter.com/realDonaldTrump/status/789596138462650372</t>
  </si>
  <si>
    <t>Donna Brazile Shreds Obama Economy - Acting DNC chair says 'people are more in despair about how things are'http://www.lifezette.com/polizette/wikileaks-donna-brazile-shreds-obama-economy/ ‚Ä¶</t>
  </si>
  <si>
    <t>https://twitter.com/realDonaldTrump/status/789598795315150853</t>
  </si>
  <si>
    <t>WikiLeaks reveals Clinton camp‚Äôs work with ‚ÄòVERY friendly and malleable reporters‚Äô # DrainTheSwamp # CrookedHillaryhttp://m.washingtontimes.com/news/2016/oct/21/wikileaks-reveals-hillary-clinton-camps-work-with-/ ‚Ä¶</t>
  </si>
  <si>
    <t>https://twitter.com/realDonaldTrump/status/789599646821806085</t>
  </si>
  <si>
    <t># CrookedHillary sending U.S. intelligence info. to Podesta‚Äôs hacked email is ‚Äòunquestionably an OPSEC violation‚Äôhttp://dailycaller.com/2016/10/21/unquestionably-an-opsec-violation-clinton-sent-us-operations-info-to-podestas-hacked-email/ ‚Ä¶</t>
  </si>
  <si>
    <t>https://twitter.com/realDonaldTrump/status/789631866714386432</t>
  </si>
  <si>
    <t>Thank you to the great crowd of supporters in Newtown, Pennsylvania. Get out &amp; VOTE on 11/8/16. Lets # MAGA! Watch: https://www.facebook.com/DonaldTrump/videos/10157946929405725/ ‚Ä¶pic.twitter.com/3PptVcow50</t>
  </si>
  <si>
    <t>https://twitter.com/realDonaldTrump/status/789657808052621313</t>
  </si>
  <si>
    <t>Governor @ Mike_Pence and I will be in Cleveland, Ohio tomorrow night at 7pm - join us! # MAGA Tickets: https://www.donaldjtrump.com/schedule/register/cleveland-oh3/ ‚Ä¶pic.twitter.com/5lhrb7POGl</t>
  </si>
  <si>
    <t>https://twitter.com/realDonaldTrump/status/789668492480016384</t>
  </si>
  <si>
    <t>Just returned from Pennsylvania where we will be bringing back their jobs. Amazing crowd. Will be going back tomorrow, to Gettysburg!</t>
  </si>
  <si>
    <t>https://twitter.com/realDonaldTrump/status/789671091182632960</t>
  </si>
  <si>
    <t>The media refuses to talk about the three new national polls that have me in first place. Biggest crowds ever - watch what happens!</t>
  </si>
  <si>
    <t>https://twitter.com/realDonaldTrump/status/789792240390533124</t>
  </si>
  <si>
    <t>" @ jensen4law: Best way to pay Hillary back for what she did to @ BernieSanders # DNCleak is a DonaldTrump LANDSLIDE https://twitter.com/youngdems4trump/status/789672574275813376 ‚Ä¶"</t>
  </si>
  <si>
    <t>https://twitter.com/realDonaldTrump/status/789792909969195009</t>
  </si>
  <si>
    <t>" @ AZTRUMPTRAIN: I # Voted for DonaldTrump! # Arizona ‚òâ # Economy # Immigration # Jobs # Veterans # BorderControl # Trade‚Ä¶ https://twitter.com/i/web/status/789697364193742848 ‚Ä¶"</t>
  </si>
  <si>
    <t>https://twitter.com/realDonaldTrump/status/789828981197602816</t>
  </si>
  <si>
    <t>Will be in Cleveland, Ohio w/ @ mike_pence tonight- join us: https://www.donaldjtrump.com/schedule/register/cleveland-oh3/ ‚Ä¶ Naples, Florida-tomorrow @6pm: https://www.donaldjtrump.com/schedule/register/naples-fl/ ‚Ä¶</t>
  </si>
  <si>
    <t>@ @6pm</t>
  </si>
  <si>
    <t>https://twitter.com/realDonaldTrump/status/789833922590957568</t>
  </si>
  <si>
    <t>Landing in Pennsylvania now. Great new poll this morning, thank you. Lets # DrainTheSwamp and # MakeAmericaGreatAgain! TRUMP 42% CLINTON 40%pic.twitter.com/RJlGk6YiX4</t>
  </si>
  <si>
    <t>https://twitter.com/realDonaldTrump/status/789886518303330304</t>
  </si>
  <si>
    <t>Thank you Gettysburg, Pennsylvania! # DrainTheSwamphttps://twitter.com/foxnews/status/789877206004617216 ‚Ä¶</t>
  </si>
  <si>
    <t>https://twitter.com/realDonaldTrump/status/789887588178006017</t>
  </si>
  <si>
    <t>Crooked Hillary Clinton Tops Middle East Forum‚Äôs ‚ÄòIslamist Money List'http://www.breitbart.com/big-government/2016/10/21/hillary-clinton-tops-middle-east-forums-islamist-money-list/ ‚Ä¶</t>
  </si>
  <si>
    <t>https://twitter.com/realDonaldTrump/status/789893765397897216</t>
  </si>
  <si>
    <t>Change has to come from outside our very broken system. # MAGApic.twitter.com/OH9Lvo3R7K</t>
  </si>
  <si>
    <t>https://twitter.com/realDonaldTrump/status/789899250834534400</t>
  </si>
  <si>
    <t>Today I introduced my Contract with the American Voter - our economy will be STRONG &amp; our people will be SAFE. https://www.donaldjtrump.com/press-releases/donald-j.-trump-delivers-groundbreaking-contract-for-the-american-vote1 ‚Ä¶pic.twitter.com/bS6iQTHJLF</t>
  </si>
  <si>
    <t>https://twitter.com/realDonaldTrump/status/789917911821520898</t>
  </si>
  <si>
    <t>In order to # DrainTheSwamp &amp; create a new GOVERNMENT of, by, &amp; for the PEOPLE, I need your VOTE! Go to http://VOTE.GOP - LET'S # MAGA!</t>
  </si>
  <si>
    <t>https://twitter.com/realDonaldTrump/status/789936850051932161</t>
  </si>
  <si>
    <t>Unbelievable crowd of supporters in Virginia Beach, Virginia. Thank you! Next stop - Cleveland, Ohio. # DrainTheSwamp http://VOTE.GOP pic.twitter.com/8xRyu9YIf1</t>
  </si>
  <si>
    <t>https://twitter.com/realDonaldTrump/status/789943092564652032</t>
  </si>
  <si>
    <t>Hillary Clinton: 'Architect of failure' # DrainTheSwamp # CrookedHillaryhttp://www.washingtonexaminer.com/hillary-clinton-architect-of-failure/article/2605268#.WAvTt0wbzRA.twitter ‚Ä¶</t>
  </si>
  <si>
    <t>https://twitter.com/realDonaldTrump/status/789966670630715394</t>
  </si>
  <si>
    <t>Just arrived in Cleveland, Ohio- join Governor @ Mike_Pence and I now, LIVE via: http://bit.ly/2dYXztrOHIOLive ‚Äì bei Cleveland I-X Exhibition and Convention Center</t>
  </si>
  <si>
    <t>https://twitter.com/realDonaldTrump/status/790011110984445952</t>
  </si>
  <si>
    <t>'Huma Abedin told Clinton her secret email account caused problems'http://m.washingtontimes.com/news/2016/oct/21/more-clinton-classified-email-emerges/ ‚Ä¶</t>
  </si>
  <si>
    <t>https://twitter.com/realDonaldTrump/status/790015269074792448</t>
  </si>
  <si>
    <t>'Trump lays out policies for first 100 days in White House'http://nypost.com/2016/10/22/trump-lays-out-policies-for-first-100-days-of-white-house/ ‚Ä¶</t>
  </si>
  <si>
    <t>https://twitter.com/realDonaldTrump/status/790016528011890688</t>
  </si>
  <si>
    <t>WikiLeaks: 'Clinton-Kaine Even Lied About Timing of Veep Pick'http://www.lifezette.com/polizette/wikileaks-kaine-clinton-lied-vp-selection/ ‚Ä¶</t>
  </si>
  <si>
    <t>https://twitter.com/realDonaldTrump/status/790025084870287360</t>
  </si>
  <si>
    <t>Thank you for the massive turnout tonight- Cleveland, Ohio! Get out &amp; VOTE # TrumpPence16 on 11/8. Watch rally here: https://www.facebook.com/DonaldTrump/videos/10157952895095725/ ‚Ä¶pic.twitter.com/xSws2vGWNG</t>
  </si>
  <si>
    <t>https://twitter.com/realDonaldTrump/status/790174395985788929</t>
  </si>
  <si>
    <t>"If you can't run your own house you certainly can't run the White House" A statement made by Mrs. Obama about Crooked Hillary Clinton</t>
  </si>
  <si>
    <t>https://twitter.com/realDonaldTrump/status/790192053489729538</t>
  </si>
  <si>
    <t>Well, Iran has done it again. Taken two of our people and asking for a fortune for their release. This doesn't happen if I'm president!</t>
  </si>
  <si>
    <t>https://twitter.com/realDonaldTrump/status/790227242500644864</t>
  </si>
  <si>
    <t>Thank you Las Vegas Review Journal! EDITORIAL: 'Donald Trump for president' https://shar.es/1E9NsO via @ reviewjournal</t>
  </si>
  <si>
    <t>https://twitter.com/realDonaldTrump/status/790228805986217985</t>
  </si>
  <si>
    <t>Former Prosecutor: The Clintons Are So Corrupt, Everything ‚ÄòThey Touch Turns To Molten Lead‚Äôhttp://dailycaller.com/2016/10/22/former-prosecutor-the-clintons-are-so-corrupt-everything-they-touch-turns-to-molten-lead-video/#ixzz4NvVWFrs ‚Ä¶</t>
  </si>
  <si>
    <t>#ixzz4NvVWFrs</t>
  </si>
  <si>
    <t>https://twitter.com/realDonaldTrump/status/790229932341354496</t>
  </si>
  <si>
    <t>Remember - get out on November 8th &amp; VOTE # TrumpPence16. It is time to # DrainTheSwamp -- this is our last chance!http://www.investors.com/politics/trump-up-2-points-nationwide-while-clinton-campaigns-as-if-the-race-is-already-won-ibdtipp-poll/ ‚Ä¶</t>
  </si>
  <si>
    <t>https://twitter.com/realDonaldTrump/status/790250615398133760</t>
  </si>
  <si>
    <t>Join me in Naples, Florida this evening at 6:00pm! Tickets: https://www.donaldjtrump.com/schedule/register/naples-fl/ ‚Ä¶pic.twitter.com/g9LBxI1dJ8</t>
  </si>
  <si>
    <t>https://twitter.com/realDonaldTrump/status/790268732354461696</t>
  </si>
  <si>
    <t># CrookedHillary # PayToPlaypic.twitter.com/BT1Nv0ZMYg</t>
  </si>
  <si>
    <t>https://twitter.com/realDonaldTrump/status/790337063489040384</t>
  </si>
  <si>
    <t>The attack on Mosul is turning out to be a total disaster. We gave them months of notice. U.S. is looking so dumb. VOTE TRUMP and WIN AGAIN!</t>
  </si>
  <si>
    <t>https://twitter.com/realDonaldTrump/status/790343447987314692</t>
  </si>
  <si>
    <t>Thank you Naples, Florida! Get out and VOTE # TrumpPence16 on 11/8. Lets # MakeAmericaGreatAgain! Full Naples rally: https://www.facebook.com/DonaldTrump/videos/10157958946770725/ ‚Ä¶pic.twitter.com/kpEIfcSVG6</t>
  </si>
  <si>
    <t>https://twitter.com/realDonaldTrump/status/790343997814403072</t>
  </si>
  <si>
    <t>'Clinton Charity Got Up To $56 Million From Nations That Are Anti-Women, Gays' # CrookedHillaryhttp://dailycaller.com/2016/10/20/clinton-charity-got-up-to-56-million-from-nations-that-are-anti-women-gays/#ixzz4NxMX6wTv ‚Ä¶</t>
  </si>
  <si>
    <t># #ixzz4NxMX6wTv</t>
  </si>
  <si>
    <t>https://twitter.com/realDonaldTrump/status/790378549395988480</t>
  </si>
  <si>
    <t>'Clinton Ally Aided Campaign of FBI Official‚Äôs Wife'http://www.wsj.com/articles/clinton-ally-aids-campaign-of-fbi-officials-wife-1477266114 ‚Ä¶</t>
  </si>
  <si>
    <t>https://twitter.com/realDonaldTrump/status/790523240351498241</t>
  </si>
  <si>
    <t>Wow, just came out on secret tape that Crooked Hillary wants to take in as many Syrians as possible. We cannot let this happen - ISIS!</t>
  </si>
  <si>
    <t>https://twitter.com/realDonaldTrump/status/790534428942622721</t>
  </si>
  <si>
    <t>Major story that the Dems are making up phony polls in order to suppress the the Trump . We are going to WIN!</t>
  </si>
  <si>
    <t>https://twitter.com/realDonaldTrump/status/790539740118446080</t>
  </si>
  <si>
    <t>Why has nobody asked Kaine about the horrible views emanated on WikiLeaks about Catholics? Media in the tank for Clinton but Trump will win!</t>
  </si>
  <si>
    <t>https://twitter.com/realDonaldTrump/status/790557856806371328</t>
  </si>
  <si>
    <t>We are winning and the press is refusing to report it. Don't let them fool you- get out and vote! # DrainTheSwamp on November 8th!</t>
  </si>
  <si>
    <t>https://twitter.com/realDonaldTrump/status/790565076159922177</t>
  </si>
  <si>
    <t>Get out to VOTE on 11/8/2016- and we will # DrainTheSwamp! RASMUSSEN NATIONAL Trump 43% Clinton 41%pic.twitter.com/jIOR7Bq816</t>
  </si>
  <si>
    <t>https://twitter.com/realDonaldTrump/status/790582555871326208</t>
  </si>
  <si>
    <t>Departing Farmers Round Table in Boynton Beach, Florida. Get out &amp; VOTE- lets # MAGA! EARLY VOTING BY FL. COUNTY: http://dos.myflorida.com/elections/for-voters/voting/early-voting/ ‚Ä¶pic.twitter.com/GSuG96U6Dd</t>
  </si>
  <si>
    <t>https://twitter.com/realDonaldTrump/status/790584855150997504</t>
  </si>
  <si>
    <t>'The Clinton Foundation‚Äôs Most Questionable Foreign Donations' # PayToPlay # DrainTheSwamphttp://dailycaller.com/2016/10/23/heres-a-dirty-laundry-list-of-the-clinton-foundations-most-questionable-foreign-donations/#ixzz4O1FJvi7f ‚Ä¶</t>
  </si>
  <si>
    <t># # #ixzz4O1FJvi7f</t>
  </si>
  <si>
    <t>https://twitter.com/realDonaldTrump/status/790592685144846336</t>
  </si>
  <si>
    <t>Leaving West Palm Beach, Florida now - heading to St. Augustine for a 3pm rally. Will be in Tampa at 7pm - join me: https://www.donaldjtrump.com/schedule/register/tampa-fl4/ ‚Ä¶pic.twitter.com/GlH9r2NjkV ‚Äì bei Palm Beach International Airport (PBI)</t>
  </si>
  <si>
    <t>https://twitter.com/realDonaldTrump/status/790593186787840000</t>
  </si>
  <si>
    <t>'Hillary Clinton Had Gun Control Supporters Planted In Town Hall Audience'http://www.breitbart.com/wikileaks/2016/10/23/wikileaks-hillary-gun-control-supporters-planted-town-hall-audience/ ‚Ä¶ ‚Äì bei Palm Beach International Airport (PBI)</t>
  </si>
  <si>
    <t>https://twitter.com/realDonaldTrump/status/790621559920615424</t>
  </si>
  <si>
    <t>Honored to receive an endorsement from @ SJSOPIO - thank you! Together, we are going to MAKE AMERICA SAFE &amp; GREAT AGAIN! # LESM # MAGApic.twitter.com/lKKuu10jn1</t>
  </si>
  <si>
    <t>https://twitter.com/realDonaldTrump/status/790629257546379264</t>
  </si>
  <si>
    <t>Join me LIVE on my Facebook page in St. Augustine, Florida! Lets # DrainTheSwamp &amp; MAKE AMERICA GREAT AGAIN! https://www.facebook.com/DonaldTrump/videos/10157965289060725/ ‚Ä¶pic.twitter.com/yMynXvudwM ‚Äì bei St. Augustine Amphitheatre</t>
  </si>
  <si>
    <t>https://twitter.com/realDonaldTrump/status/790654003981918208</t>
  </si>
  <si>
    <t>THANK YOU St. Augustine, Florida! Get out and VOTE! Join the MOVEMENT - and lets # DrainTheSwamp! Off to Tampa now! # AmericaFirstpic.twitter.com/oP11CEOH3p ‚Äì bei Northeast Florida Regional Airport / St. Augustine Airport (SGJ)</t>
  </si>
  <si>
    <t>https://twitter.com/realDonaldTrump/status/790662999841333249</t>
  </si>
  <si>
    <t>Join me tomorrow in Sanford or Tallahassee, Florida! Sanford at 3pm: https://www.donaldjtrump.com/schedule/register/sanford-fl/ ‚Ä¶ Tallahassee at 6pm: https://www.donaldjtrump.com/schedule/register/tallahassee-fl/ ‚Ä¶</t>
  </si>
  <si>
    <t>https://twitter.com/realDonaldTrump/status/790671814276083712</t>
  </si>
  <si>
    <t>'Democratic operative caught on camera: Hillary PERSONALLY ordered 'Donald Duck' troll campaign that broke the law'http://www.dailymail.co.uk/news/article-3867558/Democratic-operative-caught-camera-Hillary-PERSONALLY-ordered-Donald-Duck-troll-campaign-broke-law-coordinating-tax-exempt-pressure-group.html ‚Ä¶</t>
  </si>
  <si>
    <t>https://twitter.com/realDonaldTrump/status/790672365466316800</t>
  </si>
  <si>
    <t>Peter Navarro: 'Trump the Bull vs. Clinton the Bear' # DrainTheSwamphttp://www.foxnews.com/opinion/2016/10/24/peter-navarro-trump-bull-vs-clinton-bear.html?platform=hootsuite ‚Ä¶</t>
  </si>
  <si>
    <t>https://twitter.com/realDonaldTrump/status/790712761407926272</t>
  </si>
  <si>
    <t>My contract with the American voter will restore honesty, accountability &amp; CHANGE to Washington! # DrainTheSwamppic.twitter.com/sbVwctT1Sj</t>
  </si>
  <si>
    <t>https://twitter.com/realDonaldTrump/status/790726388978515968</t>
  </si>
  <si>
    <t>Thank you Bobby Bowden for the intro tonight and your support! I hope I can do as well for Florida as you have done!pic.twitter.com/Vx5iltoaXj</t>
  </si>
  <si>
    <t>https://twitter.com/realDonaldTrump/status/790730455129714688</t>
  </si>
  <si>
    <t>Record crowd in Tampa, Florida- thank you! We will WIN FLORIDA, # DrainTheSwamp in Washington D.C. and MAKE AMERICA GREAT AGAIN!pic.twitter.com/gjifLddB3d</t>
  </si>
  <si>
    <t>https://twitter.com/realDonaldTrump/status/790923701193768960</t>
  </si>
  <si>
    <t>As election looms, some bad news for Clinton, Democrats:http://www.mcclatchydc.com/news/politics-government/election/article110299617.html ‚Ä¶</t>
  </si>
  <si>
    <t>https://twitter.com/realDonaldTrump/status/790924363348541445</t>
  </si>
  <si>
    <t># Obamacare premiums are about to SKYROCKET --- again. Crooked H will only make it worse. We will repeal &amp; replace!http://money.cnn.com/2016/10/24/news/economy/obamacare-premiums/ ‚Ä¶</t>
  </si>
  <si>
    <t>https://twitter.com/realDonaldTrump/status/790925669937123328</t>
  </si>
  <si>
    <t>Key Obamacare premiums to jump 25% next year:http://www.politico.com/story/2016/10/hhs-benchmark-obamacare-premiums-jump-25-percent-next-year-230263#ixzz4O6kO7znL ‚Ä¶</t>
  </si>
  <si>
    <t>#ixzz4O6kO7znL</t>
  </si>
  <si>
    <t>https://twitter.com/realDonaldTrump/status/790927104921767940</t>
  </si>
  <si>
    <t>Get out and vote! I am your voice and I will fight for you! We will make America great again!http://www.foxnews.com/politics/2016/10/25/early-voting-suggests-tight-race-in-key-states-despite-clinton-camp-boast.html ‚Ä¶</t>
  </si>
  <si>
    <t>https://twitter.com/realDonaldTrump/status/790936027871477764</t>
  </si>
  <si>
    <t># ObamacareFailpic.twitter.com/Mb0YW1rg6g</t>
  </si>
  <si>
    <t>https://twitter.com/realDonaldTrump/status/790936360953716736</t>
  </si>
  <si>
    <t># ObamacareFailhttp://thehill.com/policy/healthcare/302554-obamacare-hikes-leave-dems-exposed ‚Ä¶</t>
  </si>
  <si>
    <t>https://twitter.com/realDonaldTrump/status/790936603590033408</t>
  </si>
  <si>
    <t>Obamacare is a disaster! Time to repeal &amp; replace! # ObamacareFailhttp://www.washingtonexaminer.com/press-grudgingly-admit-obamacare-hikes/article/2605465#.WA9nDF3Y4rU.twitter ‚Ä¶</t>
  </si>
  <si>
    <t>https://twitter.com/realDonaldTrump/status/790948782288596992</t>
  </si>
  <si>
    <t># ObamacareFailpic.twitter.com/90Aixp25Oc</t>
  </si>
  <si>
    <t>https://twitter.com/realDonaldTrump/status/790951230906458113</t>
  </si>
  <si>
    <t>Obamacare is a disaster - as I've been saying from the beginning. Time to repeal &amp; replace! # ObamacareFailpic.twitter.com/5CvoMbVceT</t>
  </si>
  <si>
    <t>https://twitter.com/realDonaldTrump/status/790983039056769024</t>
  </si>
  <si>
    <t>Truly honored to receive the first ever presidential endorsement from the Bay of Pigs Veterans Association. # MAGA # ImWithYoupic.twitter.com/U7xVj1ajMs</t>
  </si>
  <si>
    <t>https://twitter.com/realDonaldTrump/status/791017424426504192</t>
  </si>
  <si>
    <t>Obamacare is a disaster. Rates going through the sky - ready to explode. I will fix it. Hillary can't! # ObamacareFailed</t>
  </si>
  <si>
    <t>https://twitter.com/realDonaldTrump/status/791022438486343680</t>
  </si>
  <si>
    <t>'Obama Warned Of Rigged Elections In 2008.' Time to # DrainTheSwamp http://bit.ly/2dGeiObama2008 pic.twitter.com/7mIkwAHTuV</t>
  </si>
  <si>
    <t>https://twitter.com/realDonaldTrump/status/791030789001605126</t>
  </si>
  <si>
    <t>Get your ballots in Colorado - I will see you soon -- and we will win! # MakeAmericaGreatAgainpic.twitter.com/oDLvZg7MLk</t>
  </si>
  <si>
    <t>https://twitter.com/realDonaldTrump/status/791035128176844800</t>
  </si>
  <si>
    <t>I have met &amp; spent a lot of time with families @The Remembrance Project. I will fight for them everyday! # ImWithYou http://www.theremembranceproject.org/about-us.html pic.twitter.com/lEiiWsNoBC</t>
  </si>
  <si>
    <t>https://twitter.com/realDonaldTrump/status/791037075030179840</t>
  </si>
  <si>
    <t>REPEAL AND REPLACE!!! # ObamaCareInThreeWords</t>
  </si>
  <si>
    <t>https://twitter.com/realDonaldTrump/status/791043842124439552</t>
  </si>
  <si>
    <t>Thank you Sanford, Florida. Get out &amp; VOTE # TrumpPence16! # ICYMI- watch this afternoons rally here: https://www.facebook.com/DonaldTrump/videos/10157973171305725/ ‚Ä¶pic.twitter.com/cwGqKECVtX</t>
  </si>
  <si>
    <t>https://twitter.com/realDonaldTrump/status/791059759663288321</t>
  </si>
  <si>
    <t>Thank you Tallahassee, Florida! A beautiful evening with the MOVEMENT! Get out &amp; VOTE! # ICYMI- watch here: https://www.facebook.com/DonaldTrump/videos/10157973074675725/ ‚Ä¶</t>
  </si>
  <si>
    <t>https://twitter.com/realDonaldTrump/status/791233632593739776</t>
  </si>
  <si>
    <t>REPEAL AND REPLACE OBAMACARE!</t>
  </si>
  <si>
    <t>https://twitter.com/realDonaldTrump/status/791351142760321024</t>
  </si>
  <si>
    <t>JOIN ME IN OHIO TOMORROW! Springfield-1pm: https://www.donaldjtrump.com/schedule/register/springfield-oh/ ‚Ä¶ Toledo-4pm: https://www.donaldjtrump.com/schedule/register/toledo-oh2/ ‚Ä¶ Geneva-7pm: https://www.donaldjtrump.com/schedule/register/geneva-o ‚Ä¶pic.twitter.com/Qfq8CvTzBG ‚Äì bei Ronald Reagan Washington National Airport (DCA)</t>
  </si>
  <si>
    <t>https://twitter.com/realDonaldTrump/status/791398814049456128</t>
  </si>
  <si>
    <t>Hillary said she was under sniper fire (while surrounded by USSS.) Turned out to be a total lie. She is not fit to lead our country.pic.twitter.com/g5kCwxxUbK</t>
  </si>
  <si>
    <t>https://twitter.com/realDonaldTrump/status/791457576030535680</t>
  </si>
  <si>
    <t>Thank you Charlotte, North Carolina. Great afternoon! # ICYMI - I delivered a speech on urban renewal. Full speech: https://www.facebook.com/DonaldTrump/videos/10157980288935725/ ‚Ä¶pic.twitter.com/pWIzcZObVG</t>
  </si>
  <si>
    <t>https://twitter.com/realDonaldTrump/status/791458860930392065</t>
  </si>
  <si>
    <t>Beautiful evening in Kinston, North Carolina - thank you! Get out and VOTE!! You can watch tonight's rally here: https://www.facebook.com/DonaldTrump/videos/10157984269835725/ ‚Ä¶pic.twitter.com/dv8amARoTU</t>
  </si>
  <si>
    <t>https://twitter.com/realDonaldTrump/status/791614912833449984</t>
  </si>
  <si>
    <t>Obamacare is a disaster. We must REPEAL &amp; REPLACE. Tired of the lies, and want to # DrainTheSwamp? Get out &amp; VOTE # TrumpPence16 &amp; lets # MAGA!pic.twitter.com/IO5fwVHLeT</t>
  </si>
  <si>
    <t>https://twitter.com/realDonaldTrump/status/791625798792974336</t>
  </si>
  <si>
    <t>A lot of call-ins about vote flipping at the voting booths in Texas. People are not happy. BIG lines. What is going on?</t>
  </si>
  <si>
    <t>https://twitter.com/realDonaldTrump/status/791642669256769536</t>
  </si>
  <si>
    <t>'WikiLeaks Drip-Drop Releases Prove One Thing: There's No Nov. 8 Deadline on Clinton's Dishonesty and Scandals' http://nation.foxnews.com/2016/10/27/wikileaks-drip-drop-releases-prove-one-thing-theres-no-nov-8-deadline-clintons-dishonesty ‚Ä¶</t>
  </si>
  <si>
    <t>https://twitter.com/realDonaldTrump/status/791643269109350400</t>
  </si>
  <si>
    <t>Ron Fournier: "Clinton Used Secret Server To Protect # CircleOfEnrichment‚Äùhttps://m.youtube.com/watch?feature=youtu.be&amp;v=droqK2or8Bs ‚Ä¶</t>
  </si>
  <si>
    <t>https://twitter.com/realDonaldTrump/status/791643789609865216</t>
  </si>
  <si>
    <t>"Clinton Foundation‚Äôs Fundraisers Pressed Donors to Steer Business to Former President"http://www.wsj.com/articles/clinton-foundations-fundraisers-pressed-donors-to-steer-business-to-former-president-1477527597 ‚Ä¶</t>
  </si>
  <si>
    <t>https://twitter.com/realDonaldTrump/status/791648893725450240</t>
  </si>
  <si>
    <t>I agree, @ MMFlint- To all Americans, I see you &amp; I hear you. I am your voice. Vote to # DrainTheSwamp w/ me on 11/8. https://m.youtube.com/watch?v=pADHLsECWxY ‚Ä¶</t>
  </si>
  <si>
    <t>https://twitter.com/realDonaldTrump/status/791651860889427968</t>
  </si>
  <si>
    <t>JOIN ME! # MAGA TODAY: Springfield, OH Toledo, OH Geneva, OH FRIDAY: Manchester, NH Lisbon, ME Cedar Rapids, IA https://www.donaldjtrump.com/schedule</t>
  </si>
  <si>
    <t>https://twitter.com/realDonaldTrump/status/791653174994202624</t>
  </si>
  <si>
    <t>Inside ‚ÄòBill Clinton Inc.‚Äô: Hacked memo reveals intersection of charity and personal income. # DrainTheSwamp!https://www.washingtonpost.com/politics/inside-bill-clinton-inc-hacked-memo-reveals-intersection-of-charity-and-personal-income/2016/10/26/3bf84bba-9b92-11e6-b3c9-f662adaa0048_story.html ‚Ä¶</t>
  </si>
  <si>
    <t>https://twitter.com/realDonaldTrump/status/791697302519947264</t>
  </si>
  <si>
    <t>Join me live in Springfield, Ohio! https://www.facebook.com/DonaldTrump/videos/10157990081530725/ ‚Ä¶</t>
  </si>
  <si>
    <t>https://twitter.com/realDonaldTrump/status/791722658358439936</t>
  </si>
  <si>
    <t>Thank you Springfield, Ohio. Get out and # VoteTrumpPence16! # ICYMI - watch here: https://www.facebook.com/DonaldTrump/videos/10157991657715725/ ‚Ä¶ # MakeAmericaGreatAgainpic.twitter.com/HlAL9uP43i ‚Äì bei Springfield, Ohio</t>
  </si>
  <si>
    <t>https://twitter.com/realDonaldTrump/status/791738173462310912</t>
  </si>
  <si>
    <t># ICYMI: I agree- To all Americans, I see you &amp; I hear you. I am your voice. Vote to # DrainTheSwamp with me on 11/8. https://www.facebook.com/DonaldTrump/videos/10157990104410725/ ‚Ä¶pic.twitter.com/hypGfcOYTY</t>
  </si>
  <si>
    <t>https://twitter.com/realDonaldTrump/status/791746832686682112</t>
  </si>
  <si>
    <t>Join me in Cedar Rapids, Iowa tomorrow at 7:00pm! # MAGA https://www.donaldjtrump.com/schedule/register/cedar-rapids-ia4/ ‚Ä¶pic.twitter.com/CniHGkjp0v</t>
  </si>
  <si>
    <t>https://twitter.com/realDonaldTrump/status/791748254991912960</t>
  </si>
  <si>
    <t>Join me live in Toledo, Ohio. Time to # DrainTheSwamp &amp; # MAGA! https://www.facebook.com/DonaldTrump/videos/10157991985830725/ ‚Ä¶</t>
  </si>
  <si>
    <t>https://twitter.com/realDonaldTrump/status/791762650195632128</t>
  </si>
  <si>
    <t>I delivered a speech in Charlotte, North Carolina yesterday. I appreciate all of the feedback &amp; support. Lets # MAGA! http://bit.ly/2eLk8p2Charlotte ‚Ä¶pic.twitter.com/Obj1B6ZqDP</t>
  </si>
  <si>
    <t>https://twitter.com/realDonaldTrump/status/791767413465419777</t>
  </si>
  <si>
    <t>I will be interviewed on @ oreillyfactor tonight at 8:00 P.M. Enjoy!</t>
  </si>
  <si>
    <t>https://twitter.com/realDonaldTrump/status/791768269615169538</t>
  </si>
  <si>
    <t>" @ KeithRowland: People in Arizona just got a taste of Obamacare with a 116% increase in premiums. @ realDonaldTrump" Repeal and replace!</t>
  </si>
  <si>
    <t>https://twitter.com/realDonaldTrump/status/791770795165057025</t>
  </si>
  <si>
    <t>Crooked Hillary launched her political career by letting terrorists off the hook. # DrainTheSwamp http://freebeacon.com/politics/trump-ad-clinton-launched-political-career-pardoning-puerto-rican-terrorists/ ‚Ä¶pic.twitter.com/vAsn25cdbK</t>
  </si>
  <si>
    <t>https://twitter.com/realDonaldTrump/status/791795308162408448</t>
  </si>
  <si>
    <t>Join @ TeamTrump on Facebook &amp; watch tonight's rally from Geneva, Ohio- our 3rd rally of the day. # AmericaFirst # MAGA http://www.Facebook.com/DonaldTrump</t>
  </si>
  <si>
    <t>https://twitter.com/realDonaldTrump/status/791818552600821761</t>
  </si>
  <si>
    <t>Thank you Geneva, Ohio. If I am elected President, I am going to keep RADICAL ISLAMIC TERRORISTS OUT of our country! # MakeAmericaSafeAgainpic.twitter.com/lJ3MoRDEgO</t>
  </si>
  <si>
    <t>https://twitter.com/realDonaldTrump/status/792024896616407040</t>
  </si>
  <si>
    <t>" @ Jmoschetti1363: @ Johnatsrs1949 FBI must be outraged that their hands r tied she has no regard or t secret service, FBI, or (Dallas)police"</t>
  </si>
  <si>
    <t>https://twitter.com/realDonaldTrump/status/792027901126406144</t>
  </si>
  <si>
    <t>Join me tonight in Cedar Rapids, Iowa at 7pm: https://www.donaldjtrump.com/schedule/register/cedar-rapids-ia4/ ‚Ä¶ Phoenix, Arizona tomorrow night at 3pm: https://www.donaldjtrump.com/schedule/register/phoenix-az3/ ‚Ä¶</t>
  </si>
  <si>
    <t>https://twitter.com/realDonaldTrump/status/792031499075944448</t>
  </si>
  <si>
    <t>If my people said the things about me that Podesta &amp; Hillary's people said about her, I would fire them out of self respect. "Bad instincts"</t>
  </si>
  <si>
    <t>https://twitter.com/realDonaldTrump/status/792049535195439104</t>
  </si>
  <si>
    <t>Heading to New Hampshire. Will be talking about the disaster known as ObamaCare!</t>
  </si>
  <si>
    <t>https://twitter.com/realDonaldTrump/status/792054354991800320</t>
  </si>
  <si>
    <t>Just out: Neera Tanden, Hillary Clinton adviser said, ‚ÄúIsrael is depressing.‚Äù I think Israel is inspiring!</t>
  </si>
  <si>
    <t>https://twitter.com/realDonaldTrump/status/792083605405171712</t>
  </si>
  <si>
    <t>We must not let # CrookedHillary take her CRIMINAL SCHEME into the Oval Office. # DrainTheSwamppic.twitter.com/GtPkj4xIz6</t>
  </si>
  <si>
    <t>https://twitter.com/realDonaldTrump/status/792176315478609920</t>
  </si>
  <si>
    <t>Just landed in Iowa - speaking soon!</t>
  </si>
  <si>
    <t>https://twitter.com/realDonaldTrump/status/792176856086622208</t>
  </si>
  <si>
    <t>" @ piersmorgan: BOMBSHELL: FBI reopening its investigation into HillaryClinton's email server after new discovery!</t>
  </si>
  <si>
    <t>https://twitter.com/realDonaldTrump/status/792215485941186560</t>
  </si>
  <si>
    <t>Thank you Maine, New Hampshire and Iowa. The waiting is OVER! The time for change is NOW! We are going to # DrainTheSwamp &amp; # MAGA! # ImWithYoupic.twitter.com/wBVNBQJN5F</t>
  </si>
  <si>
    <t>https://twitter.com/realDonaldTrump/status/792217215114342400</t>
  </si>
  <si>
    <t>Join me in Colorado at 12pm tomorrow - or Arizona at 3pm! TICKETS: Golden: https://www.donaldjtrump.com/schedule/register/golden-co/ ‚Ä¶ Phoenix: https://www.donaldjtrump.com/schedule/register/phoenix-az3/ ‚Ä¶pic.twitter.com/fyychVfsxr</t>
  </si>
  <si>
    <t>https://twitter.com/realDonaldTrump/status/792352376828993538</t>
  </si>
  <si>
    <t>I am in Colorado - big day planned - but nothing can be as big as yesterday!</t>
  </si>
  <si>
    <t>https://twitter.com/realDonaldTrump/status/792389892298780672</t>
  </si>
  <si>
    <t>"@DeplorableCBTP: "In my mind, # DonaldTrump is the only way out of this mess." - # PhilRobertson of TV's # DuckDynasty" Thank you Phil!</t>
  </si>
  <si>
    <t>https://twitter.com/realDonaldTrump/status/792409386073202688</t>
  </si>
  <si>
    <t>Tomorrow! Las Vegas, NV- 11a: https://www.donaldjtrump.com/schedule/register/las-vegas-nv4/ ‚Ä¶ Greeley, CO- 4p: https://www.donaldjtrump.com/schedule/register/greeley-co/ ‚Ä¶ Albuquerque, NM- 7p: https://www.donaldjtrump.com/schedule/register/albuquerque-nm2/ ‚Ä¶</t>
  </si>
  <si>
    <t>https://twitter.com/realDonaldTrump/status/792411187547734016</t>
  </si>
  <si>
    <t># ObamacareFailpic.twitter.com/iusXk4n9w7</t>
  </si>
  <si>
    <t>https://twitter.com/realDonaldTrump/status/792455164615544832</t>
  </si>
  <si>
    <t>Departing Golden, CO. for Arizona now - after an unbelievable rally. Watch here: http://bit.ly/2f3wsxwInside Overflow:http://bit.ly/2f3wTb6Outside</t>
  </si>
  <si>
    <t>https://twitter.com/realDonaldTrump/status/792456539151806464</t>
  </si>
  <si>
    <t>So nice - great Americans outside Trump Tower right now. Thank you!pic.twitter.com/34ATTgICTz</t>
  </si>
  <si>
    <t>https://twitter.com/realDonaldTrump/status/792537371291987968</t>
  </si>
  <si>
    <t>THANK YOU Phoenix, Arizona! Time for new POWERFUL leadership. Just imagine what WE can accomplish in our first 100 days! # DrainTheSwamppic.twitter.com/0PsRXMXShU</t>
  </si>
  <si>
    <t>https://twitter.com/realDonaldTrump/status/792540629548933120</t>
  </si>
  <si>
    <t>Great day in Colorado &amp; Arizona. Will be in Nevada, Colorado and New Mexico tomorrow - join me! Tickets: https://www.donaldjtrump.com/schedule pic.twitter.com/IAuoAchEvy</t>
  </si>
  <si>
    <t>https://twitter.com/realDonaldTrump/status/792726526127067136</t>
  </si>
  <si>
    <t>We are now leading in many polls, and many of these were taken before the criminal investigation announcement on Friday - great in states!</t>
  </si>
  <si>
    <t>https://twitter.com/realDonaldTrump/status/792728791743291392</t>
  </si>
  <si>
    <t>Hillary and the Dems loved and praised FBI Director Comey just a few days ago. Original evidence was overwhelming, should not have delayed!</t>
  </si>
  <si>
    <t>https://twitter.com/realDonaldTrump/status/792734426912337920</t>
  </si>
  <si>
    <t>Wow, Twitter, Google and Facebook are burying the FBI criminal investigation of Clinton. Very dishonest media!</t>
  </si>
  <si>
    <t>https://twitter.com/realDonaldTrump/status/792787872789045248</t>
  </si>
  <si>
    <t>See you tomorrow Michigan! Grand Rapids, MI tomorrow at noon: https://www.donaldjtrump.com/schedule/register/grand-rapids-mi2/ ‚Ä¶ Warren, MI tomorrow at 3pm: https://www.donaldjtrump.com/schedule/register/warren-mi1/ ‚Ä¶pic.twitter.com/b2rESr9mHi</t>
  </si>
  <si>
    <t>https://twitter.com/realDonaldTrump/status/792804645542305792</t>
  </si>
  <si>
    <t>Thank you Las Vegas, Nevada- I love you! Departing for Greeley, Colorado now. Get out &amp; VOTE! # ICYMI- watch here: https://www.facebook.com/DonaldTrump/videos/10158015875825725/ ‚Ä¶pic.twitter.com/rSue79mIls ‚Äì bei Sands Convention Center</t>
  </si>
  <si>
    <t>https://twitter.com/realDonaldTrump/status/792868471734345728</t>
  </si>
  <si>
    <t>Thank you Greeley, CO! REAL change means restoring honesty to the govt. Our plan will END govt. corruption! Watch: https://www.facebook.com/DonaldTrump/videos/10158017552765725/ ‚Ä¶pic.twitter.com/Pf4JSPsmWq</t>
  </si>
  <si>
    <t>https://twitter.com/realDonaldTrump/status/792869550593146880</t>
  </si>
  <si>
    <t>" @ slh: I follow Mr.Trump at all of his rallies by watching them on http://www.rsbn.tv/trump . He is a lion-hearted warrior, who inspires hope</t>
  </si>
  <si>
    <t>https://twitter.com/realDonaldTrump/status/792922071437287428</t>
  </si>
  <si>
    <t>Beautiful rally in Albuquerque, New Mexico this evening - thank you. Get out &amp; VOTE! # DrainTheSwamp Watch rally: https://www.facebook.com/DonaldTrump/videos/10158018669815725/ ‚Ä¶pic.twitter.com/cfOfoI8m7h</t>
  </si>
  <si>
    <t>https://twitter.com/realDonaldTrump/status/792939101494337540</t>
  </si>
  <si>
    <t>Join me tomorrow in Michigan! Grand Rapids at 12pm: https://www.donaldjtrump.com/schedule/register/grand-rapids-mi2/ ‚Ä¶ Warren at 3pm: https://www.donaldjtrump.com/schedule/register/warren-mi1/ ‚Ä¶pic.twitter.com/iyXwiP0rvd</t>
  </si>
  <si>
    <t>https://twitter.com/realDonaldTrump/status/793120426541056000</t>
  </si>
  <si>
    <t>'Hillary's Two Official Favors To Morocco Resulted In $28 Million For Clinton Foundation' # DrainTheSwamphttp://dailycaller.com/2016/10/31/hillarys-two-official-favors-to-morocco-resulted-in-28-million-for-clinton-foundation/ ‚Ä¶</t>
  </si>
  <si>
    <t>https://twitter.com/realDonaldTrump/status/793129964476436480</t>
  </si>
  <si>
    <t>Legendary basketball coach Bobby Knight who has 900+ wins, many championships and a gold medal will be introducing me in Michigan shortly.pic.twitter.com/RZUYpuS5yG</t>
  </si>
  <si>
    <t>https://twitter.com/realDonaldTrump/status/793155579019681792</t>
  </si>
  <si>
    <t>$25 Million+ raised online in just one week! RECORD WEEK. # DrainTheSwamp Today we set a bigger record. Contribute &gt;http://bit.ly/finalmonth</t>
  </si>
  <si>
    <t>https://twitter.com/realDonaldTrump/status/793165820889358338</t>
  </si>
  <si>
    <t>Thank you Grand Rapids, Michigan! # ICYMI- watch: https://www.facebook.com/DonaldTrump/videos/10158023562820725/ ‚Ä¶pic.twitter.com/gN7BYfLD9K</t>
  </si>
  <si>
    <t>https://twitter.com/realDonaldTrump/status/793167761509851137</t>
  </si>
  <si>
    <t># ObamacareFail # HillarycareFailpic.twitter.com/gaXOWVI0Xa</t>
  </si>
  <si>
    <t>https://twitter.com/realDonaldTrump/status/793193310219272198</t>
  </si>
  <si>
    <t>Wow! I hear you Warren, Michigan. Streaming live - join us America. It is time to DRAIN THE SWAMP! Watch: https://www.facebook.com/DonaldTrump/videos/10158027399210725/ ‚Ä¶</t>
  </si>
  <si>
    <t>https://twitter.com/realDonaldTrump/status/793400131525677056</t>
  </si>
  <si>
    <t>Look at the way Crooked Hillary is handling the e-mail case and the total mess she is in. She is unfit to be president. Bad judgement!</t>
  </si>
  <si>
    <t>https://twitter.com/realDonaldTrump/status/793421274043285504</t>
  </si>
  <si>
    <t>Wow, now leading in @ ABC / @ washingtonpost Poll 46 to 45. Gone up 12 points in two weeks, mostly before the Crooked Hillary blow-up!</t>
  </si>
  <si>
    <t>https://twitter.com/realDonaldTrump/status/793422633111023616</t>
  </si>
  <si>
    <t>Crooked Hillary should not be allowed to run for president. She deleted 33,000 e-mails AFTER getting a subpoena from U.S. Congress. RIGGED!</t>
  </si>
  <si>
    <t>https://twitter.com/realDonaldTrump/status/793446442031575040</t>
  </si>
  <si>
    <t>JOIN ME TOMORROW IN FLORIDA! MIAMI‚Ä¢12pm https://www.donaldjtrump.com/schedule/register/miami-fl3/ ‚Ä¶ ORLANDO‚Ä¢4pm https://www.donaldjtrump.com/schedule/register/orlando-fl1/ ‚Ä¶ PENSACOLA‚Ä¢7pm https://www.donaldjtrump.com/schedule/register/pensacola-fl3/ ‚Ä¶pic.twitter.com/1cfccp8lVb</t>
  </si>
  <si>
    <t>https://twitter.com/realDonaldTrump/status/793456094198759424</t>
  </si>
  <si>
    <t>So terrible that Crooked didn't report she got the debate questions from Donna Brazile, if that were me it would have been front page news!</t>
  </si>
  <si>
    <t>https://twitter.com/realDonaldTrump/status/793503948313419776</t>
  </si>
  <si>
    <t># ICYMI: Governor @ mike_pence and I were in Valley Forge, Pennsylvania today. You can watch it here: https://www.facebook.com/DonaldTrump/posts/10158034483755725 ‚Ä¶pic.twitter.com/zNMU7xr8B0</t>
  </si>
  <si>
    <t>https://twitter.com/realDonaldTrump/status/793524189240188928</t>
  </si>
  <si>
    <t>. @ DarrellIssa is a very good man. Help him win his congressional seat in California.</t>
  </si>
  <si>
    <t>https://twitter.com/realDonaldTrump/status/793562183573442560</t>
  </si>
  <si>
    <t>'Kept me out of jail': Top DOJ official involved in Clinton probe represented her campaign chairman:http://www.foxnews.com/politics/2016/11/01/kept-me-out-jail-top-doj-official-involved-in-clinton-probe-represented-her-campaign-chairman.html ‚Ä¶</t>
  </si>
  <si>
    <t>https://twitter.com/realDonaldTrump/status/793562498100178945</t>
  </si>
  <si>
    <t>Trump promises special session to repeal Obamacare:http://www.washingtonexaminer.com/trump-promises-special-session-to-repeal-obamacare/article/2606172?custom_click=rss ‚Ä¶</t>
  </si>
  <si>
    <t>https://twitter.com/realDonaldTrump/status/793563282854383617</t>
  </si>
  <si>
    <t>Hillary Advisers Wanted Her To Avoid Supporting Israel When Talking To Democrats:http://dailycaller.com/2016/11/01/hillary-advisers-wanted-her-to-avoid-supporting-israel-when-talking-to-democrats/#ixzz4OnJE8InA ‚Ä¶</t>
  </si>
  <si>
    <t>#ixzz4OnJE8InA</t>
  </si>
  <si>
    <t>https://twitter.com/realDonaldTrump/status/793565506431168512</t>
  </si>
  <si>
    <t>Mika Brzezinski: Dem Criticism of Comey Reinforcing Idea ‚ÄòThere‚Äôs Something There' http://freebeacon.com/politics/brzezinski-dem-criticism-comey-reinforcing-idea-theres-something-there/ ‚Ä¶pic.twitter.com/QIDBiDpat8</t>
  </si>
  <si>
    <t>https://twitter.com/realDonaldTrump/status/793569883409657856</t>
  </si>
  <si>
    <t>'Podesta urged Clinton team to hand over emails after use of private server emerged'http://nypost.com/2016/11/01/clinton-campaign-chair-told-aide-to-dump-all-those-emails-after-report-surfaced/ ‚Ä¶</t>
  </si>
  <si>
    <t>https://twitter.com/realDonaldTrump/status/793572802729086976</t>
  </si>
  <si>
    <t>WikiLeaks emails reveal Podesta urging Clinton camp to 'dump' emails. Time to # DrainTheSwamp!http://www.washingtontimes.com/news/2016/nov/1/wikileaks-emails-reveal-john-podesta-urging-hillar/ ‚Ä¶</t>
  </si>
  <si>
    <t>https://twitter.com/realDonaldTrump/status/793611795156111360</t>
  </si>
  <si>
    <t>Thank you for your incredible support Wisconsin and Governor @ ScottWalker! It is time to # DrainTheSwamp &amp; # MAGA! https://www.facebook.com/DonaldTrump/videos/10158036981695725/ ‚Ä¶pic.twitter.com/Le6A3KXva5</t>
  </si>
  <si>
    <t>https://twitter.com/realDonaldTrump/status/793659710054498304</t>
  </si>
  <si>
    <t>Join me in Florida tomorrow! MIAMI‚Ä¢12pm https://www.donaldjtrump.com/schedule/register/miami-fl3/ ‚Ä¶ ORLANDO‚Ä¢4pm https://www.donaldjtrump.com/schedule/register/orlando-fl1/ ‚Ä¶ PENSACOLA‚Ä¢7pm https://www.donaldjtrump.com/schedule/register/pensacola-fl3/ ‚Ä¶pic.twitter.com/RwlGsWLDjs</t>
  </si>
  <si>
    <t>https://twitter.com/realDonaldTrump/status/793763567837253633</t>
  </si>
  <si>
    <t>You can change your vote in six states. So, now that you see that Hillary was a big mistake, change your vote to MAKE AMERICA GREAT AGAIN!</t>
  </si>
  <si>
    <t>https://twitter.com/realDonaldTrump/status/793769750056677376</t>
  </si>
  <si>
    <t>I am going to repeal and replace ObamaCare. We will have MUCH less expensive and MUCH better healthcare. With Hillary, costs will triple!</t>
  </si>
  <si>
    <t>https://twitter.com/realDonaldTrump/status/793796754193936385</t>
  </si>
  <si>
    <t>Crooked Hillary Clinton deleted 33,000 e-mails AFTER they were subpoenaed by the United States Congress. Guilty - cannot run. Rigged system!</t>
  </si>
  <si>
    <t>https://twitter.com/realDonaldTrump/status/793802617428160513</t>
  </si>
  <si>
    <t>" @ Ravenrantz: # Billygraham's grand daughter # SupportsTrump https://twitter.com/foxandfriends/status/793794278262607873 ‚Ä¶" So nice, thank you Cissy Graham Lynch!!!!</t>
  </si>
  <si>
    <t>https://twitter.com/realDonaldTrump/status/793804514583252992</t>
  </si>
  <si>
    <t>" @ PYNance: Evangelical women live at # trumptower @ pdpryor1 @ CissieGLynch @ SaysGabrielle pic.twitter.com/k5kGXPR2WA"</t>
  </si>
  <si>
    <t>https://twitter.com/realDonaldTrump/status/793824247168765952</t>
  </si>
  <si>
    <t>Praying for the families of the two Iowa police who were ambushed this morning. An attack on those who keep us safe is an attack on us all.</t>
  </si>
  <si>
    <t>https://twitter.com/realDonaldTrump/status/793864122987323393</t>
  </si>
  <si>
    <t>Thank you Miami! In 6 days, we are going to WIN the GREAT STATE of FLORIDA - and we are going to win back the White House! # VOTE!pic.twitter.com/OYp9aIoZaX</t>
  </si>
  <si>
    <t>https://twitter.com/realDonaldTrump/status/793889694064967680</t>
  </si>
  <si>
    <t>"It pays to have friends in high places- like the Justice Department. Clearly the Clintons do." # DrainTheSwamp!http://www.bostonherald.com/opinion/editorials/2016/11/editorial_inside_player_at_justice ‚Ä¶</t>
  </si>
  <si>
    <t>https://twitter.com/realDonaldTrump/status/793890059510505472</t>
  </si>
  <si>
    <t>Clinton camp fumed when surrogate told supporters Clinton planned to betray labor on TPP post-election:http://freebeacon.com/uncategorized/clinton-surrogate-told-supporters-clinton-planned-betrayal-tpp/ ‚Ä¶</t>
  </si>
  <si>
    <t>https://twitter.com/realDonaldTrump/status/793892802040041472</t>
  </si>
  <si>
    <t>After decades of lies and scandal, Crooked Hillary's corruption is closing in. # DrainTheSwamp!pic.twitter.com/YivCacmkKq</t>
  </si>
  <si>
    <t>https://twitter.com/realDonaldTrump/status/793928267250171904</t>
  </si>
  <si>
    <t>Thank you Orlando, Florida! We are just six days away from delivering justice for every forgotten man, woman and child in this country!pic.twitter.com/s4NR23uodt</t>
  </si>
  <si>
    <t>https://twitter.com/realDonaldTrump/status/793959470585913345</t>
  </si>
  <si>
    <t># MakeAmericaGreatAgain # 6Dayspic.twitter.com/eHTGIEpFsm</t>
  </si>
  <si>
    <t>https://twitter.com/realDonaldTrump/status/794025263604625409</t>
  </si>
  <si>
    <t>Thank you Arlene! We will MAKE AMERICA SAFE AND GREAT AGAIN! # ImWithYou # DrainTheSwamphttp://www.wjhg.com/content/news/94-Year-old-goes-the-extra-mile-for-Donald-Trump-399739221.html ‚Ä¶</t>
  </si>
  <si>
    <t>https://twitter.com/realDonaldTrump/status/794154017983238145</t>
  </si>
  <si>
    <t>My wife, Melania, will be speaking in Pennsylvania this afternoon. So exciting, big crowds! I will be watching from North Carolina.</t>
  </si>
  <si>
    <t>https://twitter.com/realDonaldTrump/status/794155725152980992</t>
  </si>
  <si>
    <t>ObamaCare is a total disaster. Hillary Clinton wants to save it by making it even more expensive. Doesn't work, I will REPEAL AND REPLACE!</t>
  </si>
  <si>
    <t>https://twitter.com/realDonaldTrump/status/794197242471124992</t>
  </si>
  <si>
    <t>Looking at Air Force One @MIA. Why is he campaigning instead of creating jobs &amp; fixing Obamacare? Get back to work for the American people!</t>
  </si>
  <si>
    <t>https://twitter.com/realDonaldTrump/status/794259252613414915</t>
  </si>
  <si>
    <t>Watching my beautiful wife, Melania, speak about our love of country and family. We will make you all very proud. https://instagram.com/p/BMXBCL7jNfE/ pic.twitter.com/s1MoWKROTt</t>
  </si>
  <si>
    <t>https://twitter.com/realDonaldTrump/status/794281211963338752</t>
  </si>
  <si>
    <t>Thank you Concord, North Carolina! When WE win on November 8th, we are going to Washington, D.C. and we are going to # DrainTheSwamp!pic.twitter.com/EpnUScWZ7b</t>
  </si>
  <si>
    <t>https://twitter.com/realDonaldTrump/status/794281898570825728</t>
  </si>
  <si>
    <t># CrookedHillary is unfit to serve.pic.twitter.com/bSuGvInNF1</t>
  </si>
  <si>
    <t>https://twitter.com/realDonaldTrump/status/794290058685661184</t>
  </si>
  <si>
    <t>Join me in Wilmington, Ohio tomorrow at 4:00pm! It is time to # DrainTheSwamp! Tickets: https://www.donaldjtrump.com/schedule/register/wilmington-oh1/ ‚Ä¶pic.twitter.com/sb5irRxjxJ</t>
  </si>
  <si>
    <t>https://twitter.com/realDonaldTrump/status/794367345359732740</t>
  </si>
  <si>
    <t>There is no challenge too great, no dream outside of our reach! Thank you Selma, North Carolina! # ICYMI, watch here: https://www.facebook.com/DonaldTrump/videos/10158050611675725/ ‚Ä¶pic.twitter.com/eBLHZn5KOK</t>
  </si>
  <si>
    <t>https://twitter.com/realDonaldTrump/status/794562979652128772</t>
  </si>
  <si>
    <t>Join me today in Wilmington, Ohio at 4pm: https://www.donaldjtrump.com/schedule/register/wilmington-oh1/ ‚Ä¶ Tomorrow- Tampa, Florida at 10am: https://www.donaldjtrump.com/schedule/register/tampa-fl5/ ‚Ä¶</t>
  </si>
  <si>
    <t>https://twitter.com/realDonaldTrump/status/794574267878928384</t>
  </si>
  <si>
    <t>"The Clinton Campaign at Obama Justice" # DrainTheSwamphttp://www.wsj.com/articles/the-clinton-campaign-at-obama-justice-1478216727 ‚Ä¶</t>
  </si>
  <si>
    <t>https://twitter.com/realDonaldTrump/status/794577092453212160</t>
  </si>
  <si>
    <t>Clinton Aides: ‚ÄòDefinitely‚Äô Not Releasing Some HRC Emails:http://dailycaller.com/2016/11/03/clinton-aides-definitely-not-releasing-some-hrc-emails/#ixzz4P3fHzuxE ‚Ä¶</t>
  </si>
  <si>
    <t>#ixzz4P3fHzuxE</t>
  </si>
  <si>
    <t>https://twitter.com/realDonaldTrump/status/794611850499489793</t>
  </si>
  <si>
    <t>Thank you NH! We will end illegal immigration, stop the drugs, deport all criminal aliens&amp;save American lives! Watch http://bit.ly/2embjxvNH pic.twitter.com/jBeQEMLyth</t>
  </si>
  <si>
    <t>https://twitter.com/realDonaldTrump/status/794614251709169664</t>
  </si>
  <si>
    <t>'ICE OFFICERS WARN HILLARY IMMIGRATION PLAN WILL UNLEASH GANGS, CARTELS &amp; DRUG VIOLENCE NATIONWIDE' https://www.donaldjtrump.com/press-releases/ice-union-statement-in-support-of-trumps-immigration-plan ‚Ä¶pic.twitter.com/4viaN8jJG8</t>
  </si>
  <si>
    <t>https://twitter.com/realDonaldTrump/status/794617042888491008</t>
  </si>
  <si>
    <t>If Obama worked as hard on straightening out our country as he has trying to protect and elect Hillary, we would all be much better off!</t>
  </si>
  <si>
    <t>https://twitter.com/realDonaldTrump/status/794638650382368768</t>
  </si>
  <si>
    <t>Join me live in Wilmington, Ohio! https://www.facebook.com/DonaldTrump/posts/10158057072840725 ‚Ä¶</t>
  </si>
  <si>
    <t>https://twitter.com/realDonaldTrump/status/794679364289986560</t>
  </si>
  <si>
    <t>Thank you Ohio! VOTE so we can replace Obamacare and save healthcare for every family in the United States! Watch: https://www.facebook.com/DonaldTrump/posts/10158057072840725 ‚Ä¶pic.twitter.com/uxBVvxhCVg</t>
  </si>
  <si>
    <t>https://twitter.com/realDonaldTrump/status/794683513853382656</t>
  </si>
  <si>
    <t>The only thing that can stop this corrupt machine is YOU. The only force strong enough to save our country is US. # VoteTrumpPence16pic.twitter.com/KhEU0u9D8Q</t>
  </si>
  <si>
    <t>https://twitter.com/realDonaldTrump/status/794688416663437312</t>
  </si>
  <si>
    <t>Join me live in Hershey, Pennsylvania! # MakeAmericaGreatAgain LIVE: http://bit.ly/2fMJnrmHersheyPA ‚Ä¶pic.twitter.com/JWfGI1vlwW</t>
  </si>
  <si>
    <t>https://twitter.com/realDonaldTrump/status/794690094594740224</t>
  </si>
  <si>
    <t>Join me in Denver, Colorado tomorrow at 9:30pm! Tickets: https://www.donaldjtrump.com/schedule/register/denver-co3/ ‚Ä¶</t>
  </si>
  <si>
    <t>https://twitter.com/realDonaldTrump/status/794734211559292928</t>
  </si>
  <si>
    <t>Thank you Hershey, Pennsylvania. Get out &amp; VOTE on November 8th &amp; we will # MAGA! # RallyForRiley # ICYMI, watch here: http://bit.ly/2fMJnrmHersheyPA ‚Ä¶pic.twitter.com/lLxAN6VZNo</t>
  </si>
  <si>
    <t>https://twitter.com/realDonaldTrump/status/794895332941381633</t>
  </si>
  <si>
    <t>https://twitter.com/realDonaldTrump/status/794943632176451584</t>
  </si>
  <si>
    <t>Join me in Denver, Colorado tonight at 9:30pm: https://www.donaldjtrump.com/schedule/register/denver-co3/ ‚Ä¶ NEW- Scranton, Pennsylvania Monday @5:30pm: https://www.donaldjtrump.com/schedule/register/scranton-pa2/ ‚Ä¶</t>
  </si>
  <si>
    <t>https://twitter.com/realDonaldTrump/status/794994280829952000</t>
  </si>
  <si>
    <t>Thank you for the incredible support this morning Tampa, Florida! # ICYMI- watch here: https://www.facebook.com/DonaldTrump/videos/10158062116155725/ ‚Ä¶pic.twitter.com/1GscFNaV4L</t>
  </si>
  <si>
    <t>https://twitter.com/realDonaldTrump/status/794996097370427392</t>
  </si>
  <si>
    <t>Thank you Wilmington, North Carolina. We are 3 days away from the CHANGE you've been waiting for your entire life! # MAGA # VoteTrumpPence16!pic.twitter.com/QIlz0PmLV9</t>
  </si>
  <si>
    <t>https://twitter.com/realDonaldTrump/status/795014711716757504</t>
  </si>
  <si>
    <t>Watch Coach Mike Ditka- a great guy and supporter tonight at 8pmE on # WattersWorld with @ jessebwatters @ FoxNews.</t>
  </si>
  <si>
    <t>https://twitter.com/realDonaldTrump/status/795017350688935936</t>
  </si>
  <si>
    <t>‚ÄòMust Act Immediately‚Äô: Clinton Charity Lawyer Told Execs They Were Breaking The Lawhttp://dailycaller.com/2016/11/05/must-act-immediately-clinton-charity-lawyer-told-execs-they-were-breaking-the-law/ ‚Ä¶</t>
  </si>
  <si>
    <t>https://twitter.com/realDonaldTrump/status/795017781423067136</t>
  </si>
  <si>
    <t>Top Clinton Aides Bemoan Campaign ‚ÄòAll Tactics,‚Äô No Vision:http://www.lifezette.com/polizette/wikileaks-top-clinton-aides-bemoan-campaign-tactics-no-vision/ ‚Ä¶</t>
  </si>
  <si>
    <t>https://twitter.com/realDonaldTrump/status/795019500345233408</t>
  </si>
  <si>
    <t># DrainTheSwamp!http://ijr.com/wildfire/2016/11/729300-homeland-security-committee-chairman-takes-hillary-clintons-scandal-to-highest-level-its-treason/ ‚Ä¶</t>
  </si>
  <si>
    <t>https://twitter.com/realDonaldTrump/status/795057936565313536</t>
  </si>
  <si>
    <t>JOIN ME TOMORROW! MINNESOTA ‚Ä¢ 2pm https://www.donaldjtrump.com/schedule/register/minneapolis-mn/ ‚Ä¶ MICHIGAN ‚Ä¢ 6pm https://www.donaldjtrump.com/schedule/register/sterling-heights-mi/ ‚Ä¶ VIRGINIA ‚Ä¢ 9:30pm https://www.donaldjtrump.com/schedule/register/leesburg-va/ ‚Ä¶pic.twitter.com/v4HF2UIIfP</t>
  </si>
  <si>
    <t>https://twitter.com/realDonaldTrump/status/795058179168055296</t>
  </si>
  <si>
    <t>Join me live in Reno, Nevada! http://bit.ly/2fcz3wnRENO pic.twitter.com/EPqRXHa1CM</t>
  </si>
  <si>
    <t>https://twitter.com/realDonaldTrump/status/795084117192810496</t>
  </si>
  <si>
    <t>Thank you Reno, Nevada. NOTHING will stop us in our quest to MAKE AMERICA SAFE AND GREAT AGAIN! # AmericaFirst https://www.donaldjtrump.com/press-releases/donald-j.-trump-statement13 ‚Ä¶pic.twitter.com/OoM3hsDWS1</t>
  </si>
  <si>
    <t>https://twitter.com/realDonaldTrump/status/795145824586137600</t>
  </si>
  <si>
    <t>Great night in Denver, Colorado- thank you! Together, we will MAKE AMERICA GREAT AGAIN! # ICYMI watch rally here: https://www.facebook.com/DonaldTrump/videos/10158066779845725/ ‚Ä¶pic.twitter.com/nGcRi3laqa</t>
  </si>
  <si>
    <t>https://twitter.com/realDonaldTrump/status/795311315304714242</t>
  </si>
  <si>
    <t>Van Jones: ‚ÄòThere Is A Crack in the Blue Wall‚Äô ‚Äî It Has to Do With Trade:http://www.breitbart.com/video/2016/11/06/van-jones-crack-blue-wall/ ‚Ä¶</t>
  </si>
  <si>
    <t>https://twitter.com/realDonaldTrump/status/795346759119736832</t>
  </si>
  <si>
    <t>Thank you Iowa - Get out &amp; # VoteTrumpPence16! http://VOTE.GOP pic.twitter.com/QsukELQmKb ‚Äì bei Sioux City Gateway Airport (SUX)</t>
  </si>
  <si>
    <t>https://twitter.com/realDonaldTrump/status/795402627701964800</t>
  </si>
  <si>
    <t>MONDAY - 11/7/2016 Scranton, Pennsylvania at 5:30pm. https://www.donaldjtrump.com/schedule/register/scranton-pa2/ ‚Ä¶ Grand Rapids, Michigan at 11pm. https://www.donaldjtrump.com/schedule/register/grand-rapids-mi3/ ‚Ä¶pic.twitter.com/AWHDdPfjux</t>
  </si>
  <si>
    <t>https://twitter.com/realDonaldTrump/status/795411058357837825</t>
  </si>
  <si>
    <t>Thank you Minnesota! It is time to # DrainTheSwamp &amp; # MAGA! # ICYMI- watch: https://www.facebook.com/DonaldTrump/videos/10158071461455725/ ‚Ä¶pic.twitter.com/e8SaXiJrxj</t>
  </si>
  <si>
    <t>https://twitter.com/realDonaldTrump/status/795417907476000768</t>
  </si>
  <si>
    <t>Our American comeback story begins 11/8/16. Together, we will MAKE AMERICA SAFE &amp; GREAT again for everyone! Watch: https://www.facebook.com/DonaldTrump/videos/10158072146545725/ ‚Ä¶pic.twitter.com/fjKEkQEmOv</t>
  </si>
  <si>
    <t>https://twitter.com/realDonaldTrump/status/795443728282505216</t>
  </si>
  <si>
    <t>Thank you Michigan! This is a MOVEMENT that will never be seen again- it's our last chance to # DrainTheSwamp! Watch: https://www.facebook.com/DonaldTrump/videos/10158072699325725/ ‚Ä¶pic.twitter.com/Fd11eK876G</t>
  </si>
  <si>
    <t>https://twitter.com/realDonaldTrump/status/795479521520717825</t>
  </si>
  <si>
    <t>Thank you Pennsylvania- I am forever grateful for your amazing support. Lets MAKE AMERICA GREAT AGAIN! # MAGA http://VOTE.GOP pic.twitter.com/Q8PXiktPqD</t>
  </si>
  <si>
    <t>https://twitter.com/realDonaldTrump/status/795515037632921601</t>
  </si>
  <si>
    <t>Thank you for you support Virginia! In ONE DAY - get out and # VoteTrumpPence16! # ICYMI: https://www.facebook.com/DonaldTrump/videos/10158074771180725/ ‚Ä¶pic.twitter.com/WOsEcjM8sm</t>
  </si>
  <si>
    <t>https://twitter.com/realDonaldTrump/status/795674761309417472</t>
  </si>
  <si>
    <t>Starting tomorrow it's going to be # AmericaFirst! Thank you for a great morning Sarasota, Florida! Watch here: https://www.facebook.com/DonaldTrump/videos/10158077455590725/ ‚Ä¶pic.twitter.com/p6f2TRwbLB ‚Äì bei Sarasota-Bradenton International Airport (SRQ)</t>
  </si>
  <si>
    <t>https://twitter.com/realDonaldTrump/status/795709959245856768</t>
  </si>
  <si>
    <t>Just landed in North Carolina- heading to the J.S. Dorton Arena. See you all soon! Lets # MakeAmericaGreatAgain!pic.twitter.com/EUo0keWX1Y</t>
  </si>
  <si>
    <t>https://twitter.com/realDonaldTrump/status/795710386855088129</t>
  </si>
  <si>
    <t>On my way!https://twitter.com/teamtrump/status/795705755005571072 ‚Ä¶</t>
  </si>
  <si>
    <t>https://twitter.com/realDonaldTrump/status/795733366842806272</t>
  </si>
  <si>
    <t>I love you North Carolina- thank you for your amazing support! Get out and http://VOTE.GOP tomorrow! Watch: https://www.facebook.com/DonaldTrump/videos/10158078712110725/ ‚Ä¶pic.twitter.com/ws5EXUjT2h</t>
  </si>
  <si>
    <t>https://twitter.com/realDonaldTrump/status/795740720388866048</t>
  </si>
  <si>
    <t>'Why Trump'http://www.realclearpolitics.com/articles/2016/11/07/why_trump_132272.html ‚Ä¶</t>
  </si>
  <si>
    <t>https://twitter.com/realDonaldTrump/status/795741423756840960</t>
  </si>
  <si>
    <t>'What I Like About Trump ... and Why You Need to Vote for Him' http://m.townhall.com/columnists/arthurschaper/2016/11/07/what-i-like-about-trump--and-why-you-need-to-vote-for-him-n2242246 ‚Ä¶</t>
  </si>
  <si>
    <t>https://twitter.com/realDonaldTrump/status/795741975022604293</t>
  </si>
  <si>
    <t>'America must decide between failed policies or fresh perspective, a corrupt system or an outsider'http://www.lifezette.com/polizette/trump-is-the-safe-smart-choice-for-change/ ‚Ä¶</t>
  </si>
  <si>
    <t>https://twitter.com/realDonaldTrump/status/795753162623815680</t>
  </si>
  <si>
    <t>Hey Missouri let's defeat Crooked Hillary &amp; @ koster4missouri! Koster supports Obamacare &amp; amnesty! Vote outsider Navy SEAL @ EricGreitens!</t>
  </si>
  <si>
    <t>https://twitter.com/realDonaldTrump/status/795770006306861057</t>
  </si>
  <si>
    <t>LIVE on # Periscope: Join me for a few minutes in Pennsylvania. Get out &amp; VOTE tomorrow. LETS # MAGA!!https://www.pscp.tv/w/au-0MDEyMzE3NDF8MXlvS01EQmFNYmx4UXtaU1dFdbs2hR83RLldPOOt9N_C3W-1tUxAlJep-jBY ‚Ä¶</t>
  </si>
  <si>
    <t>https://twitter.com/realDonaldTrump/status/795779987152523264</t>
  </si>
  <si>
    <t>Thank you Pennsylvania! Going to New Hampshire now and on to Michigan. Watch PA rally here: https://www.facebook.com/DonaldTrump/videos/10158079260770725/ ‚Ä¶ The big vote tomorrow!pic.twitter.com/E2t1C7dmYj</t>
  </si>
  <si>
    <t>https://twitter.com/realDonaldTrump/status/795781945607278592</t>
  </si>
  <si>
    <t>Today in Florida, I pledged to stand with the people of Cuba and Venezuela in their fight against oppression- cont: https://www.facebook.com/DonaldTrump/posts/10158080188865725 ‚Ä¶ ‚Äì bei Wilkes-Barre/Scranton International Airport (AVP)</t>
  </si>
  <si>
    <t>https://twitter.com/realDonaldTrump/status/795782371895349250</t>
  </si>
  <si>
    <t>Big news to share in New Hampshire tonight! Polls looking great! See you soon. ‚Äì bei Wilkes-Barre/Scranton International Airport (AVP)</t>
  </si>
  <si>
    <t>https://twitter.com/realDonaldTrump/status/795834203430645760</t>
  </si>
  <si>
    <t>Unbelievable evening in New Hampshire - THANK YOU! Flying to Grand Rapids, Michigan now. Watch NH rally here: http://bit.ly/2fzummrNewHampshire ‚Ä¶pic.twitter.com/cdRfnxIZqj</t>
  </si>
  <si>
    <t>https://twitter.com/realDonaldTrump/status/795879172795203584</t>
  </si>
  <si>
    <t>Today we are going to win the great state of MICHIGAN and we are going to WIN back the White House! Thank you MI! https://www.facebook.com/DonaldTrump/videos/10158081600190725/ ‚Ä¶pic.twitter.com/4tRB8VlJXT ‚Äì bei Gerald R. Ford International Airport (GRR)</t>
  </si>
  <si>
    <t>https://twitter.com/realDonaldTrump/status/795954831718498305</t>
  </si>
  <si>
    <t>TODAY WE MAKE AMERICA GREAT AGAIN!</t>
  </si>
  <si>
    <t>https://twitter.com/realDonaldTrump/status/796029413318082560</t>
  </si>
  <si>
    <t>VOTE TODAY! Go to http://vote.gop to find your polling location. We are going to Make America Great Again! # VoteTrump # ElectionDaypic.twitter.com/SH5NJYjeGE</t>
  </si>
  <si>
    <t>https://twitter.com/realDonaldTrump/status/796050609254395905</t>
  </si>
  <si>
    <t>We need your vote. Go to the POLLS! Let's continue this MOVEMENT! Find your poll location: https://vote.gop # ElectionDay # VoteTrumppic.twitter.com/9hdO88iLdE</t>
  </si>
  <si>
    <t>https://twitter.com/realDonaldTrump/status/796055597594578944</t>
  </si>
  <si>
    <t># ElectionDay http://vote.gop pic.twitter.com/FZhOncih21</t>
  </si>
  <si>
    <t>https://twitter.com/realDonaldTrump/status/796099494442057728</t>
  </si>
  <si>
    <t>I will be watching the election results from Trump Tower in Manhattan with my family and friends. Very exciting!</t>
  </si>
  <si>
    <t>https://twitter.com/realDonaldTrump/status/796102093727793152</t>
  </si>
  <si>
    <t>Just out according to @ CNN: "Utah officials report voting machine problems across entire country"</t>
  </si>
  <si>
    <t>https://twitter.com/realDonaldTrump/status/796102830352465921</t>
  </si>
  <si>
    <t>Don't let up, keep getting out to vote - this election is FAR FROM OVER! We are doing well but there is much time left. GO FLORIDA!</t>
  </si>
  <si>
    <t>https://twitter.com/realDonaldTrump/status/796126077647196160</t>
  </si>
  <si>
    <t>Still time to # VoteTrump! # iVoted # ElectionNightpic.twitter.com/UZtYAY1Ba6 ‚Äì bei Trump Tower</t>
  </si>
  <si>
    <t>https://twitter.com/realDonaldTrump/status/796182637622816768</t>
  </si>
  <si>
    <t>Watching the returns at 9:45pm. # ElectionNight # MAGApic.twitter.com/HfuJeRZbod ‚Äì bei Trump Tower</t>
  </si>
  <si>
    <t>https://twitter.com/realDonaldTrump/status/796315640307060738</t>
  </si>
  <si>
    <t>Such a beautiful and important evening! The forgotten man and woman will never be forgotten again. We will all come together as never before</t>
  </si>
  <si>
    <t>https://twitter.com/realDonaldTrump/status/796797436752707585</t>
  </si>
  <si>
    <t>Happy 241st birthday to the U.S. Marine Corps! Thank you for your service!!pic.twitter.com/Lz2dhrXzo4</t>
  </si>
  <si>
    <t>https://twitter.com/realDonaldTrump/status/796897928048766976</t>
  </si>
  <si>
    <t>A fantastic day in D.C. Met with President Obama for first time. Really good meeting, great chemistry. Melania liked Mrs. O a lot!</t>
  </si>
  <si>
    <t>https://twitter.com/realDonaldTrump/status/796900183955095552</t>
  </si>
  <si>
    <t>Just had a very open and successful presidential election. Now professional protesters, incited by the media, are protesting. Very unfair!</t>
  </si>
  <si>
    <t>https://twitter.com/realDonaldTrump/status/797034721075228672</t>
  </si>
  <si>
    <t>Love the fact that the small groups of protesters last night have passion for our great country. We will all come together and be proud!</t>
  </si>
  <si>
    <t>https://twitter.com/realDonaldTrump/status/797069763801387008</t>
  </si>
  <si>
    <t>Busy day planned in New York. Will soon be making some very important decisions on the people who will be running our government!</t>
  </si>
  <si>
    <t>https://twitter.com/realDonaldTrump/status/797098212599496704</t>
  </si>
  <si>
    <t>Today we express our deepest gratitude to all those who have served in our armed forces. # ThankAVetpic.twitter.com/wPk7QWpK8Z</t>
  </si>
  <si>
    <t>https://twitter.com/realDonaldTrump/status/797455295928791040</t>
  </si>
  <si>
    <t>This will prove to be a great time in the lives of ALL Americans. We will unite and we will win, win, win!</t>
  </si>
  <si>
    <t>https://twitter.com/realDonaldTrump/status/797805407179866112</t>
  </si>
  <si>
    <t>Wow, the @ nytimes is losing thousands of subscribers because of their very poor and highly inaccurate coverage of the "Trump phenomena"</t>
  </si>
  <si>
    <t>https://twitter.com/realDonaldTrump/status/797812048805695488</t>
  </si>
  <si>
    <t>The @ nytimes sent a letter to their subscribers apologizing for their BAD coverage of me. I wonder if it will change - doubt it?</t>
  </si>
  <si>
    <t>https://twitter.com/realDonaldTrump/status/797812630312382464</t>
  </si>
  <si>
    <t>Mitt Romney called to congratulate me on the win. Very nice!</t>
  </si>
  <si>
    <t>https://twitter.com/realDonaldTrump/status/797822192931262470</t>
  </si>
  <si>
    <t>Jeb Bush, George W and George H.W. all called to express their best wishes on the win. Very nice!</t>
  </si>
  <si>
    <t>https://twitter.com/realDonaldTrump/status/797823553244712960</t>
  </si>
  <si>
    <t>Governor John Kasich of the GREAT, GREAT, GREAT State of Ohio called to congratulate me on the win. The people of Ohio were incredible!</t>
  </si>
  <si>
    <t>https://twitter.com/realDonaldTrump/status/797832229800050688</t>
  </si>
  <si>
    <t>The @ nytimes states today that DJT believes "more countries should acquire nuclear weapons." How dishonest are they. I never said this!</t>
  </si>
  <si>
    <t>https://twitter.com/realDonaldTrump/status/797839801735114752</t>
  </si>
  <si>
    <t>I will be interviewed on @ 60Minutes tonight after the NFL game - 7:00 P.M. Enjoy!</t>
  </si>
  <si>
    <t>https://twitter.com/realDonaldTrump/status/797873313561198593</t>
  </si>
  <si>
    <t>The debates, especially the second and third, plus speeches and intensity of the large rallies, plus OUR GREAT SUPPORTERS, gave us the win!</t>
  </si>
  <si>
    <t>https://twitter.com/realDonaldTrump/status/798519600413601792</t>
  </si>
  <si>
    <t>If the election were based on total popular vote I would have campaigned in N.Y. Florida and California and won even bigger and more easily</t>
  </si>
  <si>
    <t>https://twitter.com/realDonaldTrump/status/798521053551140864</t>
  </si>
  <si>
    <t>The Electoral College is actually genius in that it brings all states, including the smaller ones, into play. Campaigning is much different!</t>
  </si>
  <si>
    <t>https://twitter.com/realDonaldTrump/status/798721142525665280</t>
  </si>
  <si>
    <t>Very organized process taking place as I decide on Cabinet and many other positions. I am the only one who knows who the finalists are!</t>
  </si>
  <si>
    <t>https://twitter.com/realDonaldTrump/status/798850338384023552</t>
  </si>
  <si>
    <t>I am not trying to get "top level security clearance" for my children. This was a typically false news story.</t>
  </si>
  <si>
    <t>https://twitter.com/realDonaldTrump/status/798861300453539840</t>
  </si>
  <si>
    <t>The failing @ nytimes story is so totally wrong on transition. It is going so smoothly. Also, I have spoken to many foreign leaders.</t>
  </si>
  <si>
    <t>https://twitter.com/realDonaldTrump/status/798862483255652352</t>
  </si>
  <si>
    <t>I have recieved and taken calls from many foreign leaders despite what the failing @ nytimes said. Russia, U.K., China, Saudi Arabia, Japan,</t>
  </si>
  <si>
    <t>https://twitter.com/realDonaldTrump/status/798864532433211392</t>
  </si>
  <si>
    <t>Australia, New Zealand, and more. I am always available to them. @ nytimes is just upset that they looked like fools in their coverage of me.</t>
  </si>
  <si>
    <t>https://twitter.com/realDonaldTrump/status/799232214793760768</t>
  </si>
  <si>
    <t>My transition team, which is working long hours and doing a fantastic job, will be seeing many great candidates today. # MAGA</t>
  </si>
  <si>
    <t>https://twitter.com/realDonaldTrump/status/799432403727028224</t>
  </si>
  <si>
    <t>Just got a call from my friend Bill Ford, Chairman of Ford, who advised me that he will be keeping the Lincoln plant in Kentucky - no Mexico</t>
  </si>
  <si>
    <t>https://twitter.com/realDonaldTrump/status/799435824622252032</t>
  </si>
  <si>
    <t>I worked hard with Bill Ford to keep the Lincoln plant in Kentucky. I owed it to the great State of Kentucky for their confidence in me!</t>
  </si>
  <si>
    <t>https://twitter.com/realDonaldTrump/status/799742847310319616</t>
  </si>
  <si>
    <t>Will be working all weekend in choosing the great men and women who will be helping to MAKE AMERICA GREAT AGAIN!</t>
  </si>
  <si>
    <t>https://twitter.com/realDonaldTrump/status/799969130237542400</t>
  </si>
  <si>
    <t>I settled the Trump University lawsuit for a small fraction of the potential award because as President I have to focus on our country.</t>
  </si>
  <si>
    <t>https://twitter.com/realDonaldTrump/status/799970371705380864</t>
  </si>
  <si>
    <t>The ONLY bad thing about winning the Presidency is that I did not have the time to go through a long but winning trial on Trump U. Too bad!</t>
  </si>
  <si>
    <t>https://twitter.com/realDonaldTrump/status/799972624713420804</t>
  </si>
  <si>
    <t>Our wonderful future V.P. Mike Pence was harassed last night at the theater by the cast of Hamilton, cameras blazing.This should not happen!</t>
  </si>
  <si>
    <t>https://twitter.com/realDonaldTrump/status/799974635274194947</t>
  </si>
  <si>
    <t>The Theater must always be a safe and special place.The cast of Hamilton was very rude last night to a very good man, Mike Pence. Apologize!</t>
  </si>
  <si>
    <t>https://twitter.com/realDonaldTrump/status/800298286204723200</t>
  </si>
  <si>
    <t>The cast and producers of Hamilton, which I hear is highly overrated, should immediately apologize to Mike Pence for their terrible behavior</t>
  </si>
  <si>
    <t>https://twitter.com/realDonaldTrump/status/800303776615854080</t>
  </si>
  <si>
    <t>Numerous patriots will be coming to Bedminster today as I continue to fill out the various positions necessary to MAKE AMERICA GREAT AGAIN!</t>
  </si>
  <si>
    <t>https://twitter.com/realDonaldTrump/status/800329364986626048</t>
  </si>
  <si>
    <t>I watched parts of @ nbcsnl Saturday Night Live last night. It is a totally one-sided, biased show - nothing funny at all. Equal time for us?</t>
  </si>
  <si>
    <t>https://twitter.com/realDonaldTrump/status/800332639844659201</t>
  </si>
  <si>
    <t>General James "Mad Dog" Mattis, who is being considered for Secretary of Defense, was very impressive yesterday. A true General's General!</t>
  </si>
  <si>
    <t>https://twitter.com/realDonaldTrump/status/800339165829283840</t>
  </si>
  <si>
    <t>I have always had a good relationship with Chuck Schumer. He is far smarter than Harry R and has the ability to get things done. Good news!</t>
  </si>
  <si>
    <t>https://twitter.com/realDonaldTrump/status/800850810490023937</t>
  </si>
  <si>
    <t>. @ transition2017 update and policy plans for the first 100 days.pic.twitter.com/HTgPXfPWeJ</t>
  </si>
  <si>
    <t>https://twitter.com/realDonaldTrump/status/800885097775955974</t>
  </si>
  <si>
    <t>Prior to the election it was well known that I have interests in properties all over the world.Only the crooked media makes this a big deal!</t>
  </si>
  <si>
    <t>https://twitter.com/realDonaldTrump/status/800887087780294656</t>
  </si>
  <si>
    <t>Many people would like to see @ Nigel_Farage represent Great Britain as their Ambassador to the United States. He would do a great job!</t>
  </si>
  <si>
    <t>https://twitter.com/realDonaldTrump/status/801021596228091905</t>
  </si>
  <si>
    <t>I cancelled today's meeting with the failing @ nytimes when the terms and conditions of the meeting were changed at the last moment. Not nice</t>
  </si>
  <si>
    <t>https://twitter.com/realDonaldTrump/status/801025256487940096</t>
  </si>
  <si>
    <t>Perhaps a new meeting will be set up with the @ nytimes. In the meantime they continue to cover me inaccurately and with a nasty tone!</t>
  </si>
  <si>
    <t>https://twitter.com/realDonaldTrump/status/801026635579424768</t>
  </si>
  <si>
    <t>The failing @ nytimes just announced that complaints about them are at a 15 year high. I can fully understand that - but why announce?</t>
  </si>
  <si>
    <t>https://twitter.com/realDonaldTrump/status/801029194906038272</t>
  </si>
  <si>
    <t>Great meetings will take place today at Trump Tower concerning the formation of the people who will run our government for the next 8 years.</t>
  </si>
  <si>
    <t>https://twitter.com/realDonaldTrump/status/801057215226544128</t>
  </si>
  <si>
    <t>'President-elect Donald J. Trump's CIA Director Garners Praise' http://bit.ly/2gghLjvPOMPEO pic.twitter.com/MrPaG7OziQ</t>
  </si>
  <si>
    <t>https://twitter.com/realDonaldTrump/status/801057586162319360</t>
  </si>
  <si>
    <t>'Jeff Sessions, a Fitting Selection for Attorney General'http://www.nationalreview.com/article/442334/jeff-sessions-attorney-general-justice-department-trump-administration ‚Ä¶</t>
  </si>
  <si>
    <t>https://twitter.com/realDonaldTrump/status/801087976889520128</t>
  </si>
  <si>
    <t>The meeting with the @ nytimes is back on at 12:30 today. Look forward to it!</t>
  </si>
  <si>
    <t>https://twitter.com/realDonaldTrump/status/801110690387857408</t>
  </si>
  <si>
    <t>I am seriously considering Dr. Ben Carson as the head of HUD. I've gotten to know him well--he's a greatly talented person who loves people!</t>
  </si>
  <si>
    <t>https://twitter.com/realDonaldTrump/status/801219908910469120</t>
  </si>
  <si>
    <t>Bus crash in Tennessee so sad &amp; so terrible. Condolences to all family members and loved ones. These beautiful children will be remembered!</t>
  </si>
  <si>
    <t>https://twitter.com/realDonaldTrump/status/801610648010575872</t>
  </si>
  <si>
    <t>Let us give thanks for all that we have, and let us boldly face the exciting new frontiers that lie ahead. Happy Thanksgiving.pic.twitter.com/yH6LYdS2ts</t>
  </si>
  <si>
    <t>https://twitter.com/realDonaldTrump/status/801629061831331840</t>
  </si>
  <si>
    <t>Happy Thanksgiving to everyone. We will, together, MAKE AMERICA GREAT AGAIN!</t>
  </si>
  <si>
    <t>https://twitter.com/realDonaldTrump/status/801805564577808385</t>
  </si>
  <si>
    <t>I am working hard, even on Thanksgiving, trying to get Carrier A.C. Company to stay in the U.S. (Indiana). MAKING PROGRESS - Will know soon!</t>
  </si>
  <si>
    <t>https://twitter.com/realDonaldTrump/status/802499192237080576</t>
  </si>
  <si>
    <t>Fidel Castro is dead!</t>
  </si>
  <si>
    <t>https://twitter.com/realDonaldTrump/status/802671162383802368</t>
  </si>
  <si>
    <t>The Green Party scam to fill up their coffers by asking for impossible recounts is now being joined by the badly defeated &amp; demoralized Dems</t>
  </si>
  <si>
    <t>https://twitter.com/realDonaldTrump/status/802723588759375873</t>
  </si>
  <si>
    <t>The Democrats, when they incorrectly thought they were going to win, asked that the election night tabulation be accepted. Not so anymore!</t>
  </si>
  <si>
    <t>https://twitter.com/realDonaldTrump/status/802849330176659456</t>
  </si>
  <si>
    <t>Hillary Clinton conceded the election when she called me just prior to the victory speech and after the results were in. Nothing will change</t>
  </si>
  <si>
    <t>https://twitter.com/realDonaldTrump/status/802858273284255744</t>
  </si>
  <si>
    <t>Hillary's debate answer on delay: "That is horrifying. That is not the way our democracy works. Been around for 240 years. We've had free --</t>
  </si>
  <si>
    <t>https://twitter.com/realDonaldTrump/status/802859802749784064</t>
  </si>
  <si>
    <t>and fair elections. We've accepted the outcomes when we may not have liked them, and that is what must be expected of anyone standing on a -</t>
  </si>
  <si>
    <t>https://twitter.com/realDonaldTrump/status/802861553905238017</t>
  </si>
  <si>
    <t>during a general election. I, for one, am appalled that somebody that is the nominee of one of our two major parties would take that kind --</t>
  </si>
  <si>
    <t>https://twitter.com/realDonaldTrump/status/802864075822788608</t>
  </si>
  <si>
    <t>of position." Then, separately she stated, "He said something truly horrifying ... he refused to say that he would respect the results of --</t>
  </si>
  <si>
    <t>https://twitter.com/realDonaldTrump/status/802865382490968064</t>
  </si>
  <si>
    <t>this election. That is a direct threat to our democracy." She then said, "We have to accept the results and look to the future, Donald --</t>
  </si>
  <si>
    <t>https://twitter.com/realDonaldTrump/status/802866941820071937</t>
  </si>
  <si>
    <t>Trump is going to be our President. We owe him an open mind and the chance to lead." So much time and money will be spent - same result! Sad</t>
  </si>
  <si>
    <t>https://twitter.com/realDonaldTrump/status/802972944532209664</t>
  </si>
  <si>
    <t>In addition to winning the Electoral College in a landslide, I won the popular vote if you deduct the millions of people who voted illegally</t>
  </si>
  <si>
    <t>https://twitter.com/realDonaldTrump/status/802973848022847489</t>
  </si>
  <si>
    <t>It would have been much easier for me to win the so-called popular vote than the Electoral College in that I would only campaign in 3 or 4--</t>
  </si>
  <si>
    <t>https://twitter.com/realDonaldTrump/status/802975667197386752</t>
  </si>
  <si>
    <t>states instead of the 15 states that I visited. I would have won even more easily and convincingly (but smaller states are forgotten)!</t>
  </si>
  <si>
    <t>https://twitter.com/realDonaldTrump/status/803033642545115140</t>
  </si>
  <si>
    <t>Serious voter fraud in Virginia, New Hampshire and California - so why isn't the media reporting on this? Serious bias - big problem!</t>
  </si>
  <si>
    <t>https://twitter.com/realDonaldTrump/status/803237535178772481</t>
  </si>
  <si>
    <t>If Cuba is unwilling to make a better deal for the Cuban people, the Cuban/American people and the U.S. as a whole, I will terminate deal.</t>
  </si>
  <si>
    <t>https://twitter.com/realDonaldTrump/status/803343150907617284</t>
  </si>
  <si>
    <t>Just met with General Petraeus--was very impressed!</t>
  </si>
  <si>
    <t>https://twitter.com/realDonaldTrump/status/803421742815412224</t>
  </si>
  <si>
    <t>" @ HighonHillcrest: @ jeffzeleny what PROOF do u have DonaldTrump did not suffer from millions of FRAUD votes? Journalist? Do your job! @ CNN"</t>
  </si>
  <si>
    <t>https://twitter.com/realDonaldTrump/status/803422200594309120</t>
  </si>
  <si>
    <t>" @ JoeBowman12: @ jeffzeleny just another generic CNN part time wannabe journalist !" @ CNN still doesn't get it. They will never learn!</t>
  </si>
  <si>
    <t>https://twitter.com/realDonaldTrump/status/803423203620245504</t>
  </si>
  <si>
    <t>" @ FiIibuster: @ jeffzeleny Pathetic - you have no sufficient evidence that Donald Trump did not suffer from voter fraud, shame! Bad reporter.</t>
  </si>
  <si>
    <t>https://twitter.com/realDonaldTrump/status/803423503978532864</t>
  </si>
  <si>
    <t>" @ sdcritic: @ HighonHillcrest @ jeffzeleny @ CNN There is NO QUESTION THAT # voterfraud did take place, and in favor of # CorruptHillary !"</t>
  </si>
  <si>
    <t>https://twitter.com/realDonaldTrump/status/803434300846862336</t>
  </si>
  <si>
    <t>. @ CNN is so embarrassed by their total (100%) support of Hillary Clinton, and yet her loss in a landslide, that they don't know what to do.</t>
  </si>
  <si>
    <t>https://twitter.com/realDonaldTrump/status/803558077144399873</t>
  </si>
  <si>
    <t>The Great State of Michigan was just certified as a Trump WIN giving all of our MAKE AMERICA GREAT AGAIN supporters another victory - 306!</t>
  </si>
  <si>
    <t>https://twitter.com/realDonaldTrump/status/803562827776720896</t>
  </si>
  <si>
    <t>I thought that @ CNN would get better after they failed so badly in their support of Hillary Clinton however, since election, they are worse!</t>
  </si>
  <si>
    <t>https://twitter.com/realDonaldTrump/status/803567993036754944</t>
  </si>
  <si>
    <t>Nobody should be allowed to burn the American flag - if they do, there must be consequences - perhaps loss of citizenship or year in jail!</t>
  </si>
  <si>
    <t>https://twitter.com/realDonaldTrump/status/803692055897788424</t>
  </si>
  <si>
    <t>My thoughts and prayers are with the great people of Tennessee during these terrible wildfires. Stay safe!</t>
  </si>
  <si>
    <t>https://twitter.com/realDonaldTrump/status/803704881278230528</t>
  </si>
  <si>
    <t>'President-Elect Donald J. Trump Intends to Nominate Congressman Tom Price and Seema Verma.' http://bit.ly/2fIWEgpTeamTrump ‚Ä¶pic.twitter.com/twIgAKJs3s</t>
  </si>
  <si>
    <t>https://twitter.com/realDonaldTrump/status/803744769566339072</t>
  </si>
  <si>
    <t>'President-Elect Donald J. Trump Nominates Elaine Chao as Secretary of the Department of Transportation' http://bit.ly/2gDBBRgTransportation ‚Ä¶</t>
  </si>
  <si>
    <t>https://twitter.com/realDonaldTrump/status/803805823503925250</t>
  </si>
  <si>
    <t>I will be going to Indiana on Thursday to make a major announcement concerning Carrier A.C. staying in Indianapolis. Great deal for workers!</t>
  </si>
  <si>
    <t>https://twitter.com/realDonaldTrump/status/803808454620094465</t>
  </si>
  <si>
    <t>Big day on Thursday for Indiana and the great workers of that wonderful state.We will keep our companies and jobs in the U.S. Thanks Carrier</t>
  </si>
  <si>
    <t>https://twitter.com/realDonaldTrump/status/803921522784092160</t>
  </si>
  <si>
    <t>ISIS is taking credit for the terrible stabbing attack at Ohio State University by a Somali refugee who should not have been in our country.</t>
  </si>
  <si>
    <t>https://twitter.com/realDonaldTrump/status/803926488579973120</t>
  </si>
  <si>
    <t>I will be holding a major news conference in New York City with my children on December 15 to discuss the fact that I will be leaving my ...</t>
  </si>
  <si>
    <t>https://twitter.com/realDonaldTrump/status/803927774784344064</t>
  </si>
  <si>
    <t>great business in total in order to fully focus on running the country in order to MAKE AMERICA GREAT AGAIN! While I am not mandated to ....</t>
  </si>
  <si>
    <t>https://twitter.com/realDonaldTrump/status/803930240661811200</t>
  </si>
  <si>
    <t>do this under the law, I feel it is visually important, as President, to in no way have a conflict of interest with my various businesses..</t>
  </si>
  <si>
    <t>https://twitter.com/realDonaldTrump/status/803931490514075648</t>
  </si>
  <si>
    <t>Hence, legal documents are being crafted which take me completely out of business operations. The Presidency is a far more important task!</t>
  </si>
  <si>
    <t>https://twitter.com/realDonaldTrump/status/803982850081099776</t>
  </si>
  <si>
    <t>Join me in Cincinnati, Ohio tomorrow evening at 7:00pm. I am grateful for all of your support. THANK YOU! Tickets: https://www.facebook.com/DonaldTrump/posts/10158207729460725:0 ‚Ä¶pic.twitter.com/flwHDZV6Pf</t>
  </si>
  <si>
    <t>https://twitter.com/realDonaldTrump/status/803997374016167936</t>
  </si>
  <si>
    <t>'President-elect Donald J. Trump today announced his intent to nominate Steven Mnuchin, Wilbur Ross &amp; Todd Ricketts' https://www.facebook.com/DonaldTrump/posts/10158207891610725:0 ‚Ä¶pic.twitter.com/G9ToTxedjB</t>
  </si>
  <si>
    <t>https://twitter.com/realDonaldTrump/status/804052438546317312</t>
  </si>
  <si>
    <t>'Donald Trump is already helping the working class'http://nypost.com/2016/11/30/donald-trump-is-already-helping-the-working-class/ ‚Ä¶</t>
  </si>
  <si>
    <t>https://twitter.com/realDonaldTrump/status/804170300908781570</t>
  </si>
  <si>
    <t>Look forward to going to Indiana tomorrow in order to be with the great workers of Carrier. They will sell many air conditioners!</t>
  </si>
  <si>
    <t>https://twitter.com/realDonaldTrump/status/804333718999539712</t>
  </si>
  <si>
    <t>My thoughts and prayers are with those affected by the tragic storms and tornadoes in the Southeastern United States. Stay safe!</t>
  </si>
  <si>
    <t>https://twitter.com/realDonaldTrump/status/804333771021570048</t>
  </si>
  <si>
    <t>Getting ready to leave for the Great State of Indiana and meet the hard working and wonderful people of Carrier A.C.</t>
  </si>
  <si>
    <t>https://twitter.com/realDonaldTrump/status/804458095569158144</t>
  </si>
  <si>
    <t>Heading to U.S. Bank Arena in Cincinnati, Ohio for a 7pm rally. Join me! Tickets: https://www.donaldjtrump.com/schedule/register/cincinnati-oh3/ ‚Ä¶</t>
  </si>
  <si>
    <t>https://twitter.com/realDonaldTrump/status/804516764562374656</t>
  </si>
  <si>
    <t>Thank you Ohio! Together, we made history ‚Äì and now, the real work begins. America will start winning again! # AmericaFirstpic.twitter.com/kDRQgmmlZR</t>
  </si>
  <si>
    <t>https://twitter.com/realDonaldTrump/status/804848711599882240</t>
  </si>
  <si>
    <t>The President of Taiwan CALLED ME today to wish me congratulations on winning the Presidency. Thank you!</t>
  </si>
  <si>
    <t>https://twitter.com/realDonaldTrump/status/804863098138005504</t>
  </si>
  <si>
    <t>Interesting how the U.S. sells Taiwan billions of dollars of military equipment but I should not accept a congratulatory call.</t>
  </si>
  <si>
    <t>https://twitter.com/realDonaldTrump/status/804884532671430658</t>
  </si>
  <si>
    <t>Rexnord of Indiana is moving to Mexico and rather viciously firing all of its 300 workers. This is happening all over our country. No more!</t>
  </si>
  <si>
    <t>https://twitter.com/realDonaldTrump/status/805088569765359616</t>
  </si>
  <si>
    <t>" @ TigerWoods: Can‚Äôt wait to get back out there and mix it up with the boys. ‚ÄìTW # heroworldchallenge" Great to have you back Tiger - Special!</t>
  </si>
  <si>
    <t>https://twitter.com/realDonaldTrump/status/805126876779913216</t>
  </si>
  <si>
    <t>State Treasurer John Kennedy is my choice for US Senator from Louisiana. Early voting today; election next Saturday.</t>
  </si>
  <si>
    <t>https://twitter.com/realDonaldTrump/status/805127720749383680</t>
  </si>
  <si>
    <t>Our great VPE, @ mike_pence, is in Louisiana campaigning for John Kennedy for US Senate. John will be a tremendous help to us in Washington.</t>
  </si>
  <si>
    <t>https://twitter.com/realDonaldTrump/status/805278955150471168</t>
  </si>
  <si>
    <t>Just tried watching Saturday Night Live - unwatchable! Totally biased, not funny and the Baldwin impersonation just can't get any worse. Sad</t>
  </si>
  <si>
    <t>https://twitter.com/realDonaldTrump/status/805376548882776064</t>
  </si>
  <si>
    <t>The U.S. is going to substantialy reduce taxes and regulations on businesses, but any business that leaves our country for another country,</t>
  </si>
  <si>
    <t>https://twitter.com/realDonaldTrump/status/805378393537658880</t>
  </si>
  <si>
    <t>fires its employees, builds a new factory or plant in the other country, and then thinks it will sell its product back into the U.S. ......</t>
  </si>
  <si>
    <t>https://twitter.com/realDonaldTrump/status/805380553008680961</t>
  </si>
  <si>
    <t>without retribution or consequence, is WRONG! There will be a tax on our soon to be strong border of 35% for these companies ......</t>
  </si>
  <si>
    <t>https://twitter.com/realDonaldTrump/status/805382541343653888</t>
  </si>
  <si>
    <t>wanting to sell their product, cars, A.C. units etc., back across the border. This tax will make leaving financially difficult, but.....</t>
  </si>
  <si>
    <t>https://twitter.com/realDonaldTrump/status/805386422807105536</t>
  </si>
  <si>
    <t>these companies are able to move between all 50 states, with no tax or tariff being charged. Please be forewarned prior to making a very ...</t>
  </si>
  <si>
    <t>https://twitter.com/realDonaldTrump/status/805387038048612356</t>
  </si>
  <si>
    <t>expensive mistake! THE UNITED STATES IS OPEN FOR BUSINESS</t>
  </si>
  <si>
    <t>https://twitter.com/realDonaldTrump/status/805486509914779649</t>
  </si>
  <si>
    <t>The Green Party just dropped its recount suit in Pennsylvania and is losing votes in Wisconsin recount. Just a Stein scam to raise money!</t>
  </si>
  <si>
    <t>https://twitter.com/realDonaldTrump/status/805528947190616065</t>
  </si>
  <si>
    <t>. @ FoxNews will be re-running "Objectified: Donald Trump," the ratings hit produced by the great Harvey Levin of TMZ, at 8:00 P.M. Enjoy!</t>
  </si>
  <si>
    <t>https://twitter.com/realDonaldTrump/status/805538149157969924</t>
  </si>
  <si>
    <t>Did China ask us if it was OK to devalue their currency (making it hard for our companies to compete), heavily tax our products going into..</t>
  </si>
  <si>
    <t>https://twitter.com/realDonaldTrump/status/805539770864693253</t>
  </si>
  <si>
    <t>their country (the U.S. doesn't tax them) or to build a massive military complex in the middle of the South China Sea? I don't think so!</t>
  </si>
  <si>
    <t>https://twitter.com/realDonaldTrump/status/805772007220645888</t>
  </si>
  <si>
    <t>I am thrilled to nominate Dr. @ RealBenCarson as our next Secretary of the US Dept. of Housing and Urban Development: https://www.facebook.com/DonaldTrump/posts/10158231301535725:0 ‚Ä¶pic.twitter.com/1D9NXlHc2b</t>
  </si>
  <si>
    <t>https://twitter.com/realDonaldTrump/status/805804034309427200</t>
  </si>
  <si>
    <t>If the press would cover me accurately &amp; honorably, I would have far less reason to "tweet." Sadly, I don't know if that will ever happen!</t>
  </si>
  <si>
    <t>https://twitter.com/realDonaldTrump/status/805911307270713348</t>
  </si>
  <si>
    <t># ThankYouTour2016 12/6- North Carolina http://bit.ly/2gZxU8oNorthCarolina ‚Ä¶ 12/8- Iowa http://bit.ly/2gZHk4dIowa 12/9- Michigan http://bit.ly/2gZJwzuMichigan pic.twitter.com/QKGpE52Ukg ‚Äì bei Trump Tower</t>
  </si>
  <si>
    <t>https://twitter.com/realDonaldTrump/status/806134244384899072</t>
  </si>
  <si>
    <t>Boeing is building a brand new 747 Air Force One for future presidents, but costs are out of control, more than $4 billion. Cancel order!</t>
  </si>
  <si>
    <t>https://twitter.com/realDonaldTrump/status/806177746397306883</t>
  </si>
  <si>
    <t>Join me tonight in Fayetteville, North Carolina at 7pm! # ThankYouTour2016 Tickets: http://bit.ly/2gZxU8oNorthCarolina ‚Ä¶pic.twitter.com/KoZCE7JeG7 ‚Äì bei Trump Tower</t>
  </si>
  <si>
    <t>https://twitter.com/realDonaldTrump/status/806214078465245185</t>
  </si>
  <si>
    <t>Masa (SoftBank) of Japan has agreed to invest $50 billion in the U.S. toward businesses and 50,000 new jobs....</t>
  </si>
  <si>
    <t>https://twitter.com/realDonaldTrump/status/806214236053667842</t>
  </si>
  <si>
    <t>Masa said he would never do this had we (Trump) not won the election!</t>
  </si>
  <si>
    <t>https://twitter.com/realDonaldTrump/status/806246271405162500</t>
  </si>
  <si>
    <t>Departing New York with General James 'Mad Dog' Mattis for tonight's rally in Fayetteville, North Carolina! See you soon! # ThankYouTour2016pic.twitter.com/gvRkQkwblE</t>
  </si>
  <si>
    <t>https://twitter.com/realDonaldTrump/status/806340792247795715</t>
  </si>
  <si>
    <t>A great night in Fayetteville, North Carolina. Thank you! # ICYMI watch here: http://bit.ly/2giIk1rFAYETTEVILLE ‚Ä¶pic.twitter.com/EF9xRWmciA</t>
  </si>
  <si>
    <t>https://twitter.com/realDonaldTrump/status/806473064703725568</t>
  </si>
  <si>
    <t>I will be interviewed on the @ TODAYshow at 7:30. Enjoy!</t>
  </si>
  <si>
    <t>https://twitter.com/realDonaldTrump/status/806568460620857349</t>
  </si>
  <si>
    <t>We pause today to remember the 2,403 American heroes who selflessly gave their lives at Pearl Harbor 75 years ago... https://www.facebook.com/DonaldTrump/posts/10158244280375725 ‚Ä¶</t>
  </si>
  <si>
    <t>https://twitter.com/realDonaldTrump/status/806583438748815361</t>
  </si>
  <si>
    <t>Join me tomorrow in Des Moines, Iowa with Vice President-Elect @ mike_pence - at 7:00pm! # ThankYouTour2016 # MAGA http://bit.ly/2gZHk4dIowa pic.twitter.com/GONlD0i11O ‚Äì bei Trump Tower</t>
  </si>
  <si>
    <t>https://twitter.com/realDonaldTrump/status/806660011904614408</t>
  </si>
  <si>
    <t>Chuck Jones, who is President of United Steelworkers 1999, has done a terrible job representing workers. No wonder companies flee country!</t>
  </si>
  <si>
    <t>https://twitter.com/realDonaldTrump/status/806678853305384960</t>
  </si>
  <si>
    <t>If United Steelworkers 1999 was any good, they would have kept those jobs in Indiana. Spend more time working-less time talking. Reduce dues</t>
  </si>
  <si>
    <t>https://twitter.com/realDonaldTrump/status/806970576359325696</t>
  </si>
  <si>
    <t>Today we lost a great pioneer of air and space in John Glenn. He was a hero and inspired generations of future explorers. He will be missed.</t>
  </si>
  <si>
    <t>https://twitter.com/realDonaldTrump/status/806995622117122048</t>
  </si>
  <si>
    <t>On my way to Des Moines, Iowa- will see you soon with @ mike_pence. Join us! Tickets: http://bit.ly/2gZHk4dIowa # ThankYouTour2016</t>
  </si>
  <si>
    <t>https://twitter.com/realDonaldTrump/status/806999846674698240</t>
  </si>
  <si>
    <t>Join me tomorrow! # MAGA 10am- Baton Rouge, LA. Tickets: http://bit.ly/2haqQ9dLouisiana ‚Ä¶ 7pm- Grand Rapids, MI. Tickets: http://bit.ly/2gZJwzuMichigan</t>
  </si>
  <si>
    <t>https://twitter.com/realDonaldTrump/status/807057700857188355</t>
  </si>
  <si>
    <t>THANK YOU IOWA! # ThankYouTour2016pic.twitter.com/v6EB2OQMeO ‚Äì bei Des Moines International Airport (DSM)</t>
  </si>
  <si>
    <t>https://twitter.com/realDonaldTrump/status/807309464705630208</t>
  </si>
  <si>
    <t>Join me live in Louisiana! Tomorrow, we need you to go to the polls &amp; send John Kennedy to the U.S. Senate. https://www.facebook.com/DonaldTrump/videos/10158266355460725/ ‚Ä¶</t>
  </si>
  <si>
    <t>https://twitter.com/realDonaldTrump/status/807347429062443009</t>
  </si>
  <si>
    <t>Thank you Louisiana! Get out &amp; vote for John Kennedy tomorrow. Electing Kennedy will help enact our agenda on behalf of the people.pic.twitter.com/5Fzamedm1F</t>
  </si>
  <si>
    <t>https://twitter.com/realDonaldTrump/status/807427326522884096</t>
  </si>
  <si>
    <t>Thank you Michigan. We are going to bring back your jobs &amp; together, we will MAKE AMERICA GREAT AGAIN! Watch: http://bit.ly/2guG3krMICHIGAN pic.twitter.com/JjhIdFXCGV</t>
  </si>
  <si>
    <t>https://twitter.com/realDonaldTrump/status/807545243608420352</t>
  </si>
  <si>
    <t>. @ RudyGiuliani, one of the finest people I know and a former GREAT Mayor of N.Y.C., just took himself out of consideration for "State".</t>
  </si>
  <si>
    <t>https://twitter.com/realDonaldTrump/status/807547249681166336</t>
  </si>
  <si>
    <t>I have NOTHING to do with The Apprentice except for fact that I conceived it with Mark B &amp; have a big stake in it. Will devote ZERO TIME!</t>
  </si>
  <si>
    <t>https://twitter.com/realDonaldTrump/status/807565127021109252</t>
  </si>
  <si>
    <t>As a show of support for our Armed Forces, I will be going to The Army-Navy Game today. Looking forward to it, should be fun!</t>
  </si>
  <si>
    <t>https://twitter.com/realDonaldTrump/status/807588632877998081</t>
  </si>
  <si>
    <t>Reports by @ CNN that I will be working on The Apprentice during my Presidency, even part time, are ridiculous &amp; untrue - FAKE NEWS!</t>
  </si>
  <si>
    <t>https://twitter.com/realDonaldTrump/status/807589280071684096</t>
  </si>
  <si>
    <t>A very interesting read. Unfortunately, so much is true.https://www.washingtonpost.com/investigations/pentagon-buries-evidence-of-125-billion-in-bureaucratic-waste/2016/12/05/e0668c76-9af6-11e6-a0ed-ab0774c1eaa5_story.html?utm_term=.7765826ffbc7 ‚Ä¶</t>
  </si>
  <si>
    <t>https://twitter.com/realDonaldTrump/status/807663477322027008</t>
  </si>
  <si>
    <t>October 2015 - thanks Chris Wallace @ FoxNewsSunday!https://vine.co/v/e9vHVIMn5Al</t>
  </si>
  <si>
    <t>https://twitter.com/realDonaldTrump/status/807932020236124160</t>
  </si>
  <si>
    <t>I will be interviewed today on Fox News Sunday with Chris Wallace at 10:00 (Eastern) Network. ENJOY!</t>
  </si>
  <si>
    <t>https://twitter.com/realDonaldTrump/status/807935995316408322</t>
  </si>
  <si>
    <t>Being at the Army - Navy Game was fantastic. There is nothing like the spirit in that stadium. A wonderful experience, and congrats to Army!</t>
  </si>
  <si>
    <t>https://twitter.com/realDonaldTrump/status/807945982633709570</t>
  </si>
  <si>
    <t>I spent Friday campaigning with John Kennedy, of the Great State of Louisiana, for the U.S.Senate. The election is over - JOHN WON!</t>
  </si>
  <si>
    <t>https://twitter.com/realDonaldTrump/status/807970490635743237</t>
  </si>
  <si>
    <t>Whether I choose him or not for "State"- Rex Tillerson, the Chairman &amp; CEO of ExxonMobil, is a world class player and dealmaker. Stay tuned!</t>
  </si>
  <si>
    <t>https://twitter.com/realDonaldTrump/status/808107215492091904</t>
  </si>
  <si>
    <t>Will be interviewed on @ FoxNews at 10:00 P.M. Enjoy!</t>
  </si>
  <si>
    <t>https://twitter.com/realDonaldTrump/status/808114703922843649</t>
  </si>
  <si>
    <t>Just watched @ NBCNightlyNews - So biased, inaccurate and bad, point after point. Just can't get much worse, although @ CNN is right up there!</t>
  </si>
  <si>
    <t>https://twitter.com/realDonaldTrump/status/808299841147248640</t>
  </si>
  <si>
    <t>Can you imagine if the election results were the opposite and WE tried to play the Russia/CIA card. It would be called conspiracy theory!</t>
  </si>
  <si>
    <t>https://twitter.com/realDonaldTrump/status/808300706914594816</t>
  </si>
  <si>
    <t>Unless you catch "hackers" in the act, it is very hard to determine who was doing the hacking. Why wasn't this brought up before election?</t>
  </si>
  <si>
    <t>https://twitter.com/realDonaldTrump/status/808301935728230404</t>
  </si>
  <si>
    <t>The F-35 program and cost is out of control. Billions of dollars can and will be saved on military (and other) purchases after January 20th.</t>
  </si>
  <si>
    <t>https://twitter.com/realDonaldTrump/status/808437742904418304</t>
  </si>
  <si>
    <t># ThankYouTour2016 Tue: West Allis, WI. Thur: Hershey, PA. Fri: Orlando, FL. Sat: Mobile, AL. Tickets: https://www.donaldjtrump.com/schedule pic.twitter.com/Wi7bV2JDXY ‚Äì bei Trump Tower</t>
  </si>
  <si>
    <t>https://twitter.com/realDonaldTrump/status/808456602076545025</t>
  </si>
  <si>
    <t>The final Wisconsin vote is in and guess what - we just picked up an additional 131 votes. The Dems and Green Party can now rest. Scam!</t>
  </si>
  <si>
    <t>https://twitter.com/realDonaldTrump/status/808469755749339136</t>
  </si>
  <si>
    <t>I will be making my announcement on the next Secretary of State tomorrow morning.</t>
  </si>
  <si>
    <t>https://twitter.com/realDonaldTrump/status/808528428123254785</t>
  </si>
  <si>
    <t>Even though I am not mandated by law to do so, I will be leaving my busineses before January 20th so that I can focus full time on the......</t>
  </si>
  <si>
    <t>https://twitter.com/realDonaldTrump/status/808529888630239232</t>
  </si>
  <si>
    <t>Presidency. Two of my children, Don and Eric, plus executives, will manage them. No new deals will be done during my term(s) in office.</t>
  </si>
  <si>
    <t>https://twitter.com/realDonaldTrump/status/808532286664822784</t>
  </si>
  <si>
    <t>I will hold a press conference in the near future to discuss the business, Cabinet picks and all other topics of interest. Busy times!</t>
  </si>
  <si>
    <t>https://twitter.com/realDonaldTrump/status/808638507161882624</t>
  </si>
  <si>
    <t>I have chosen one of the truly great business leaders of the world, Rex Tillerson, Chairman and CEO of ExxonMobil, to be Secretary of State.</t>
  </si>
  <si>
    <t>https://twitter.com/realDonaldTrump/status/808642018612310016</t>
  </si>
  <si>
    <t>Wisconsin and Pennsylvania have just certified my wins in those states. I actually picked up additional votes!</t>
  </si>
  <si>
    <t>https://twitter.com/realDonaldTrump/status/808653723639697408</t>
  </si>
  <si>
    <t>The thing I like best about Rex Tillerson is that he has vast experience at dealing successfully with all types of foreign governments.</t>
  </si>
  <si>
    <t>https://twitter.com/realDonaldTrump/status/808787048144453632</t>
  </si>
  <si>
    <t>Join me this Saturday at Ladd‚ÄìPeebles Stadium in Mobile, Alabama! # ThankYouTour2016 Tickets: http://bit.ly/2gpwhwcALABAMA pic.twitter.com/2aXHTRyNT3</t>
  </si>
  <si>
    <t>https://twitter.com/realDonaldTrump/status/808881429715316737</t>
  </si>
  <si>
    <t>Thank you Wisconsin! My Administration will be focused on three very important words: jobs, jobs, jobs! Watch: http://bit.ly/2gJ2K4pWisconsinLive ‚Ä¶pic.twitter.com/87TyY7CG0X</t>
  </si>
  <si>
    <t>https://twitter.com/realDonaldTrump/status/809097603010981888</t>
  </si>
  <si>
    <t>. @ BillGates and @ JimBrownNFL32 in my Trump Tower office yesterday- two great guys!pic.twitter.com/4PjSOEU5y9</t>
  </si>
  <si>
    <t>https://twitter.com/realDonaldTrump/status/809383989018497024</t>
  </si>
  <si>
    <t>Has anyone looked at the really poor numbers of @ VanityFair Magazine. Way down, big trouble, dead! Graydon Carter, no talent, will be out!</t>
  </si>
  <si>
    <t>https://twitter.com/realDonaldTrump/status/809384826193276928</t>
  </si>
  <si>
    <t>Thank you to Time Magazine and Financial Times for naming me "Person of the Year" - a great honor!</t>
  </si>
  <si>
    <t>https://twitter.com/realDonaldTrump/status/809389774066814976</t>
  </si>
  <si>
    <t>The media tries so hard to make my move to the White House, as it pertains to my business, so complex - when actually it isn't!</t>
  </si>
  <si>
    <t>https://twitter.com/realDonaldTrump/status/809403760099422208</t>
  </si>
  <si>
    <t>If Russia, or some other entity, was hacking, why did the White House wait so long to act? Why did they only complain after Hillary lost?</t>
  </si>
  <si>
    <t>https://twitter.com/realDonaldTrump/status/809525257371578369</t>
  </si>
  <si>
    <t>Join me in Mobile, Alabama on Sat. at 3pm! # ThankYouTour2016 Tickets: http://bit.ly/2gpwhwcALABAMA pic.twitter.com/opKrWO4k0C</t>
  </si>
  <si>
    <t>https://twitter.com/realDonaldTrump/status/809571983428120577</t>
  </si>
  <si>
    <t>Thank you Pennsylvania! Together, we are going to MAKE AMERICA GREAT AGAIN! Watch here: https://www.facebook.com/DonaldTrump/videos/10158305240145725/ ‚Ä¶ # ThankYouTour2016pic.twitter.com/Odd2JSTvkn</t>
  </si>
  <si>
    <t>https://twitter.com/realDonaldTrump/status/809717035353722880</t>
  </si>
  <si>
    <t>Are we talking about the same cyberattack where it was revealed that head of the DNC illegally gave Hillary the questions to the debate?</t>
  </si>
  <si>
    <t>https://twitter.com/realDonaldTrump/status/809790978332786689</t>
  </si>
  <si>
    <t>Well, we all did it, together! I hope the "MOVEMENT" fans will go to D.C. on Jan 20th for the swearing in. Let's set the all time record!</t>
  </si>
  <si>
    <t>https://twitter.com/realDonaldTrump/status/809803893920165892</t>
  </si>
  <si>
    <t># ThankYouTour2016 Tonight- Orlando, Florida Tickets: http://bit.ly/2gpz8goFLORIDA Tomorrow- Mobile, Alabama Tickets: http://bit.ly/2gpwhwcALABAMA pic.twitter.com/udCCmET1jU ‚Äì bei Trump Tower</t>
  </si>
  <si>
    <t>https://twitter.com/realDonaldTrump/status/809969373754654721</t>
  </si>
  <si>
    <t>Thank you Florida. My Administration will follow two simple rules: BUY AMERICAN and HIRE AMERICAN! # ICYMI- Watch: https://www.facebook.com/DonaldTrump/videos/10158310632295725/ ‚Ä¶pic.twitter.com/OawesIeUjB</t>
  </si>
  <si>
    <t>https://twitter.com/realDonaldTrump/status/810108542921408512</t>
  </si>
  <si>
    <t>Last night in Orlando, Florida, was incredible - massive crowd - THANK YOU FLORIDA! Today at 3:00 P.M. I will be in Alabama for last rally!</t>
  </si>
  <si>
    <t>https://twitter.com/realDonaldTrump/status/810109131537481728</t>
  </si>
  <si>
    <t>" @ EazyMF_E: @ realDonaldTrump Many people are now saying you will be an extremely successful president! # MakeAmericaGreatAgain" Thank you!</t>
  </si>
  <si>
    <t>https://twitter.com/realDonaldTrump/status/810112407309844480</t>
  </si>
  <si>
    <t>Mobile, Alabama today at 3:00 P.M. Last rally of the year - "THANK YOU ALABAMA AND THE SOUTH" Biggest of all crowds expected, see you there!</t>
  </si>
  <si>
    <t>https://twitter.com/realDonaldTrump/status/810121703288410112</t>
  </si>
  <si>
    <t>China steals United States Navy research drone in international waters - rips it out of water and takes it to China in unprecedented act.</t>
  </si>
  <si>
    <t>https://twitter.com/realDonaldTrump/status/810276411177107456</t>
  </si>
  <si>
    <t>Thank you Alabama! From now on, it‚Äôs going to be # AmericaFirst. Our goal is to bring back that wonderful phrase: # MadeInTheUSA!pic.twitter.com/O3RBYD2dT3</t>
  </si>
  <si>
    <t>https://twitter.com/realDonaldTrump/status/810288321880555520</t>
  </si>
  <si>
    <t>We should tell China that we don't want the drone they stole back.- let them keep it!</t>
  </si>
  <si>
    <t>https://twitter.com/realDonaldTrump/status/810604216771284992</t>
  </si>
  <si>
    <t>If my many supporters acted and threatened people like those who lost the election are doing, they would be scorned &amp; called terrible names!</t>
  </si>
  <si>
    <t>https://twitter.com/realDonaldTrump/status/810988379051610112</t>
  </si>
  <si>
    <t>Today there were terror attacks in Turkey, Switzerland and Germany - and it is only getting worse. The civilized world must change thinking!</t>
  </si>
  <si>
    <t>https://twitter.com/realDonaldTrump/status/810996052241293312</t>
  </si>
  <si>
    <t>We did it! Thank you to all of my great supporters, we just officially won the election (despite all of the distorted and inaccurate media).</t>
  </si>
  <si>
    <t>https://twitter.com/realDonaldTrump/status/811039925571354624</t>
  </si>
  <si>
    <t>" @ Franklin_Graham: Congratulations to President-elect @ realDonaldTrump--the electoral votes are in and it's official." Thank you Franklin!</t>
  </si>
  <si>
    <t>https://twitter.com/realDonaldTrump/status/811041034323054592</t>
  </si>
  <si>
    <t>" @ mike_pence: Congratulations to @ RealDonaldTrump; officially elected President of the United States today by the Electoral College!"</t>
  </si>
  <si>
    <t>https://twitter.com/realDonaldTrump/status/811195441710764032</t>
  </si>
  <si>
    <t>Bill Clinton stated that I called him after the election. Wrong, he called me (with a very nice congratulations). He "doesn't know much" ...</t>
  </si>
  <si>
    <t>https://twitter.com/realDonaldTrump/status/811196778779463684</t>
  </si>
  <si>
    <t>especially how to get people, even with an unlimited budget, out to vote in the vital swing states ( and more). They focused on wrong states</t>
  </si>
  <si>
    <t>https://twitter.com/realDonaldTrump/status/811307169043849216</t>
  </si>
  <si>
    <t>Yes, it is true - Carlos Slim, the great businessman from Mexico, called me about getting together for a meeting. We met, HE IS A GREAT GUY!</t>
  </si>
  <si>
    <t>https://twitter.com/realDonaldTrump/status/811560662853939200</t>
  </si>
  <si>
    <t>Campaigning to win the Electoral College is much more difficult &amp; sophisticated than the popular vote. Hillary focused on the wrong states!</t>
  </si>
  <si>
    <t>https://twitter.com/realDonaldTrump/status/811562990285848576</t>
  </si>
  <si>
    <t>I would have done even better in the election, if that is possible, if the winner was based on popular vote - but would campaign differently</t>
  </si>
  <si>
    <t>https://twitter.com/realDonaldTrump/status/811564284706689024</t>
  </si>
  <si>
    <t>I have not heard any of the pundits or commentators discussing the fact that I spent FAR LESS MONEY on the win than Hillary on the loss!</t>
  </si>
  <si>
    <t>https://twitter.com/realDonaldTrump/status/811778176120668160</t>
  </si>
  <si>
    <t>I met some really great Air Force GENERALS and Navy ADMIRALS today, talking about airplane capability and pricing. Very impressive people!</t>
  </si>
  <si>
    <t>https://twitter.com/realDonaldTrump/status/811928543366148096</t>
  </si>
  <si>
    <t>The resolution being considered at the United Nations Security Council regarding Israel should be vetoed....cont: https://www.facebook.com/DonaldTrump/posts/10158338539250725 ‚Ä¶</t>
  </si>
  <si>
    <t>https://twitter.com/realDonaldTrump/status/811975049431416832</t>
  </si>
  <si>
    <t>Someone incorrectly stated that the phrase "DRAIN THE SWAMP" was no longer being used by me. Actually, we will always be trying to DTS.</t>
  </si>
  <si>
    <t>https://twitter.com/realDonaldTrump/status/811977223326625792</t>
  </si>
  <si>
    <t>The United States must greatly strengthen and expand its nuclear capability until such time as the world comes to its senses regarding nukes</t>
  </si>
  <si>
    <t>https://twitter.com/realDonaldTrump/status/812061677160202240</t>
  </si>
  <si>
    <t>Based on the tremendous cost and cost overruns of the Lockheed Martin F-35, I have asked Boeing to price-out a comparable F-18 Super Hornet!</t>
  </si>
  <si>
    <t>https://twitter.com/realDonaldTrump/status/812115501791006720</t>
  </si>
  <si>
    <t>The so-called "A" list celebrities are all wanting tixs to the inauguration, but look what they did for Hillary, NOTHING. I want the PEOPLE!</t>
  </si>
  <si>
    <t>https://twitter.com/realDonaldTrump/status/812264762981675008</t>
  </si>
  <si>
    <t>My wonderful son, Eric, will no longer be allowed to raise money for children with cancer because of a possible conflict of interest with...</t>
  </si>
  <si>
    <t>https://twitter.com/realDonaldTrump/status/812266152684650496</t>
  </si>
  <si>
    <t>my presidency. Isn't this a ridiculous shame? He loves these kids, has raised millions of dollars for them, and now must stop. Wrong answer!</t>
  </si>
  <si>
    <t>https://twitter.com/realDonaldTrump/status/812390964740427776</t>
  </si>
  <si>
    <t>As to the U.N., things will be different after Jan. 20th.</t>
  </si>
  <si>
    <t>https://twitter.com/realDonaldTrump/status/812406855469252608</t>
  </si>
  <si>
    <t>The terrorist who killed so many people in Germany said just before crime, "by God's will we will slaughter you pigs, I swear, we will......</t>
  </si>
  <si>
    <t>https://twitter.com/realDonaldTrump/status/812408189492797442</t>
  </si>
  <si>
    <t>slaughter you. This is a purely religious threat, which turned into reality. Such hatred! When will the U.S., and all countries, fight back?</t>
  </si>
  <si>
    <t>https://twitter.com/realDonaldTrump/status/812450976670121985</t>
  </si>
  <si>
    <t>Vladimir Putin said today about Hillary and Dems: "In my opinion, it is humiliating. One must be able to lose with dignity." So true!</t>
  </si>
  <si>
    <t>https://twitter.com/realDonaldTrump/status/812764662500622336</t>
  </si>
  <si>
    <t>. @ NBCNews purposely left out this part of my nuclear qoute: "until such time as the world comes to its senses regarding nukes." Dishonest!</t>
  </si>
  <si>
    <t>https://twitter.com/realDonaldTrump/status/812773204561379330</t>
  </si>
  <si>
    <t>The big loss yesterday for Israel in the United Nations will make it much harder to negotiate peace.Too bad, but we will get it done anyway!</t>
  </si>
  <si>
    <t>https://twitter.com/realDonaldTrump/status/812775995837218816</t>
  </si>
  <si>
    <t>Happy # Hanukkahpic.twitter.com/UvZwtykV1E</t>
  </si>
  <si>
    <t>https://twitter.com/realDonaldTrump/status/813003030186622976</t>
  </si>
  <si>
    <t># MerryChristmaspic.twitter.com/5GgDmJrGMS</t>
  </si>
  <si>
    <t>https://twitter.com/realDonaldTrump/status/813079058896535552</t>
  </si>
  <si>
    <t>Merry Christmas and a very, very, very , very Happy New Year to everyone!</t>
  </si>
  <si>
    <t>https://twitter.com/realDonaldTrump/status/813498739923054593</t>
  </si>
  <si>
    <t>President Obama said that he thinks he would have won against me. He should say that but I say NO WAY! - jobs leaving, ISIS, OCare, etc.</t>
  </si>
  <si>
    <t>https://twitter.com/realDonaldTrump/status/813500123053490176</t>
  </si>
  <si>
    <t>The United Nations has such great potential but right now it is just a club for people to get together, talk and have a good time. So sad!</t>
  </si>
  <si>
    <t>https://twitter.com/realDonaldTrump/status/813527932165558273</t>
  </si>
  <si>
    <t>The world was gloomy before I won - there was no hope. Now the market is up nearly 10% and Christmas spending is over a trillion dollars!</t>
  </si>
  <si>
    <t>https://twitter.com/realDonaldTrump/status/813578484572450816</t>
  </si>
  <si>
    <t>I gave millions of dollars to DJT Foundation, raised or recieved millions more, ALL of which is given to charity, and media won't report!</t>
  </si>
  <si>
    <t>https://twitter.com/realDonaldTrump/status/813581917215977473</t>
  </si>
  <si>
    <t>The DJT Foundation, unlike most foundations, never paid fees, rent, salaries or any expenses. 100% of money goes to wonderful charities!</t>
  </si>
  <si>
    <t>https://twitter.com/realDonaldTrump/status/813865160163098628</t>
  </si>
  <si>
    <t>President Obama campaigned hard (and personally) in the very important swing states, and lost.The voters wanted to MAKE AMERICA GREAT AGAIN!</t>
  </si>
  <si>
    <t>https://twitter.com/realDonaldTrump/status/813945096269860866</t>
  </si>
  <si>
    <t>The U.S. Consumer Confidence Index for December surged nearly four points to 113.7, THE HIGHEST LEVEL IN MORE THAN 15 YEARS! Thanks Donald!</t>
  </si>
  <si>
    <t>https://twitter.com/realDonaldTrump/status/814110460761018368</t>
  </si>
  <si>
    <t>Doing my best to disregard the many inflammatory President O statements and roadblocks.Thought it was going to be a smooth transition - NOT!</t>
  </si>
  <si>
    <t>https://twitter.com/realDonaldTrump/status/814113616110751744</t>
  </si>
  <si>
    <t>We cannot continue to let Israel be treated with such total disdain and disrespect. They used to have a great friend in the U.S., but.......</t>
  </si>
  <si>
    <t>https://twitter.com/realDonaldTrump/status/814114980983427073</t>
  </si>
  <si>
    <t>not anymore. The beginning of the end was the horrible Iran deal, and now this (U.N.)! Stay strong Israel, January 20th is fast approaching!</t>
  </si>
  <si>
    <t>https://twitter.com/realDonaldTrump/status/814231064847728640</t>
  </si>
  <si>
    <t>'Economists say Trump delivered hope'http://www.politico.com/story/2016/12/donald-trump-economy-consumer-confidence-233011 ‚Ä¶</t>
  </si>
  <si>
    <t>https://twitter.com/realDonaldTrump/status/814484710025994241</t>
  </si>
  <si>
    <t>My Administration will follow two simple rules: https://instagram.com/p/BOmuafXjnVB/</t>
  </si>
  <si>
    <t>https://twitter.com/realDonaldTrump/status/814919370711461890</t>
  </si>
  <si>
    <t>Great move on delay (by V. Putin) - I always knew he was very smart!</t>
  </si>
  <si>
    <t>https://twitter.com/realDonaldTrump/status/814920722208296960</t>
  </si>
  <si>
    <t>Join @ AmerIcan32, founded by Hall of Fame legend @ JimBrownNFL32 on 1/19/2017 in Washington, D.C. http://www.amer-i-can.org pic.twitter.com/XwSmQVFuoM</t>
  </si>
  <si>
    <t>https://twitter.com/realDonaldTrump/status/814958820980039681</t>
  </si>
  <si>
    <t>Russians are playing @ CNN and @ NBCNews for such fools - funny to watch, they don't have a clue! @ FoxNews totally gets it!</t>
  </si>
  <si>
    <t>https://twitter.com/realDonaldTrump/status/815185071317676033</t>
  </si>
  <si>
    <t>Happy New Year to all, including to my many enemies and those who have fought me and lost so badly they just don't know what to do. Love!</t>
  </si>
  <si>
    <t>https://twitter.com/realDonaldTrump/status/815270850916208644</t>
  </si>
  <si>
    <t>Happy Birthday @ DonaldJTrumpJr! https://instagram.com/p/BOsTV57jZ_b/</t>
  </si>
  <si>
    <t>https://twitter.com/realDonaldTrump/status/815422340540547073</t>
  </si>
  <si>
    <t>TO ALL AMERICANS- # HappyNewYear &amp; many blessings to you all! Looking forward to a wonderful &amp; prosperous 2017 as we work together to # MAGApic.twitter.com/UaBFaoDYHe</t>
  </si>
  <si>
    <t>https://twitter.com/realDonaldTrump/status/815930688889352192</t>
  </si>
  <si>
    <t>Well, the New Year begins. We will, together, MAKE AMERICA GREAT AGAIN!</t>
  </si>
  <si>
    <t>https://twitter.com/realDonaldTrump/status/815973752785793024</t>
  </si>
  <si>
    <t>Chicago murder rate is record setting - 4,331 shooting victims with 762 murders in 2016. If Mayor can't do it he must ask for Federal help!</t>
  </si>
  <si>
    <t>https://twitter.com/realDonaldTrump/status/815989154555297792</t>
  </si>
  <si>
    <t>@ CNN just released a book called "Unprecedented" which explores the 2016 race &amp; victory. Hope it does well but used worst cover photo of me!</t>
  </si>
  <si>
    <t>https://twitter.com/realDonaldTrump/status/815990335318982656</t>
  </si>
  <si>
    <t>Various media outlets and pundits say that I thought I was going to lose the election. Wrong, it all came together in the last week and.....</t>
  </si>
  <si>
    <t>https://twitter.com/realDonaldTrump/status/815992069412057088</t>
  </si>
  <si>
    <t>I thought and felt I would win big, easily over the fabled 270 (306). When they cancelled fireworks, they knew, and so did I.</t>
  </si>
  <si>
    <t>https://twitter.com/realDonaldTrump/status/816057920223846400</t>
  </si>
  <si>
    <t>North Korea just stated that it is in the final stages of developing a nuclear weapon capable of reaching parts of the U.S. It won't happen!</t>
  </si>
  <si>
    <t>https://twitter.com/realDonaldTrump/status/816068355555815424</t>
  </si>
  <si>
    <t>China has been taking out massive amounts of money &amp; wealth from the U.S. in totally one-sided trade, but won't help with North Korea. Nice!</t>
  </si>
  <si>
    <t>https://twitter.com/realDonaldTrump/status/816260343391514624</t>
  </si>
  <si>
    <t>General Motors is sending Mexican made model of Chevy Cruze to U.S. car dealers-tax free across border. Make in U.S.A.or pay big border tax!</t>
  </si>
  <si>
    <t>https://twitter.com/realDonaldTrump/status/816264484629184513</t>
  </si>
  <si>
    <t>People must remember that ObamaCare just doesn't work, and it is not affordable - 116% increases (Arizona). Bill Clinton called it "CRAZY"</t>
  </si>
  <si>
    <t>https://twitter.com/realDonaldTrump/status/816265668958031872</t>
  </si>
  <si>
    <t>The Democrat Governor.of Minnesota said "The Affordable Care Act (ObamaCare) is no longer affordable!" - And, it is lousy healthcare.</t>
  </si>
  <si>
    <t>https://twitter.com/realDonaldTrump/status/816298944456232960</t>
  </si>
  <si>
    <t>With all that Congress has to work on, do they really have to make the weakening of the Independent Ethics Watchdog, as unfair as it</t>
  </si>
  <si>
    <t>https://twitter.com/realDonaldTrump/status/816300003442495488</t>
  </si>
  <si>
    <t>........may be, their number one act and priority. Focus on tax reform, healthcare and so many other things of far greater importance! # DTS</t>
  </si>
  <si>
    <t>https://twitter.com/realDonaldTrump/status/816324295781740544</t>
  </si>
  <si>
    <t>" @ DanScavino: Ford to scrap Mexico plant, invest in Michigan due to Trump policies"http://www.foxnews.com/politics/2017/01/03/ford-to-scrap-mexico-plant-invest-in-michigan-due-to-trump-policies.html ‚Ä¶</t>
  </si>
  <si>
    <t>https://twitter.com/realDonaldTrump/status/816328314759606272</t>
  </si>
  <si>
    <t>Instead of driving jobs and wealth away, AMERICA will become the world's great magnet for INNOVATION &amp; JOB CREATION. https://instagram.com/p/BOz0xbXD74D/ ‚Äì bei Trump Tower</t>
  </si>
  <si>
    <t>https://twitter.com/realDonaldTrump/status/816333480409833472</t>
  </si>
  <si>
    <t>There should be no further releases from Gitmo. These are extremely dangerous people and should not be allowed back onto the battlefield.</t>
  </si>
  <si>
    <t>https://twitter.com/realDonaldTrump/status/816354639859871745</t>
  </si>
  <si>
    <t>"Trump is already delivering the jobs he promised America"http://nypost.com/2017/01/01/trump-is-already-delivering-the-jobs-he-promised-america/ ‚Ä¶ ‚Äì bei Trump Tower</t>
  </si>
  <si>
    <t>https://twitter.com/realDonaldTrump/status/816433590892429312</t>
  </si>
  <si>
    <t>I will be having a general news conference on JANUARY ELEVENTH in N.Y.C. Thank you.</t>
  </si>
  <si>
    <t>https://twitter.com/realDonaldTrump/status/816452807024840704</t>
  </si>
  <si>
    <t>The "Intelligence" briefing on so-called "Russian hacking" was delayed until Friday, perhaps more time needed to build a case. Very strange!</t>
  </si>
  <si>
    <t>https://twitter.com/realDonaldTrump/status/816620855958601730</t>
  </si>
  <si>
    <t>Julian Assange said "a 14 year old could have hacked Podesta" - why was DNC so careless? Also said Russians did not give him the info!</t>
  </si>
  <si>
    <t>https://twitter.com/realDonaldTrump/status/816632793862176769</t>
  </si>
  <si>
    <t>" @ FoxNews: Julian Assange on U.S. media coverage: ‚ÄúIt‚Äôs very dishonest.‚Äù # Hannity pic.twitter.com/ADcPRQifH9" More dishonest than anyone knows</t>
  </si>
  <si>
    <t>https://twitter.com/realDonaldTrump/status/816635078067490816</t>
  </si>
  <si>
    <t>Thank you to Ford for scrapping a new plant in Mexico and creating 700 new jobs in the U.S. This is just the beginning - much more to follow</t>
  </si>
  <si>
    <t>https://twitter.com/realDonaldTrump/status/816637064708030464</t>
  </si>
  <si>
    <t>Somebody hacked the DNC but why did they not have "hacking defense" like the RNC has and why have they not responded to the terrible......</t>
  </si>
  <si>
    <t>https://twitter.com/realDonaldTrump/status/816638194468999169</t>
  </si>
  <si>
    <t>things they did and said (like giving the questions to the debate to H). A total double standard! Media, as usual, gave them a pass.</t>
  </si>
  <si>
    <t>https://twitter.com/realDonaldTrump/status/816644321768312832</t>
  </si>
  <si>
    <t>Republicans must be careful in that the Dems own the failed ObamaCare disaster, with its poor coverage and massive premium increases......</t>
  </si>
  <si>
    <t>https://twitter.com/realDonaldTrump/status/816645831659061248</t>
  </si>
  <si>
    <t>like the 116% hike in Arizona. Also, deductibles are so high that it is practically useless. Don't let the Schumer clowns out of this web...</t>
  </si>
  <si>
    <t>https://twitter.com/realDonaldTrump/status/816652088662958082</t>
  </si>
  <si>
    <t>massive increases of ObamaCare will take place this year and Dems are to blame for the mess. It will fall of its own weight - be careful!</t>
  </si>
  <si>
    <t>https://twitter.com/realDonaldTrump/status/816718880731234304</t>
  </si>
  <si>
    <t>Jackie Evancho's album sales have skyrocketed after announcing her Inauguration performance.Some people just don't understand the "Movement"</t>
  </si>
  <si>
    <t>https://twitter.com/realDonaldTrump/status/816977032433270784</t>
  </si>
  <si>
    <t>The Democrats, lead by head clown Chuck Schumer, know how bad ObamaCare is and what a mess they are in. Instead of working to fix it, they..</t>
  </si>
  <si>
    <t>https://twitter.com/realDonaldTrump/status/816977937731878912</t>
  </si>
  <si>
    <t>...do the typical political thing and BLAME. The fact is ObamaCare was a lie from the beginning."Keep you doctor, keep your plan!" It is....</t>
  </si>
  <si>
    <t>https://twitter.com/realDonaldTrump/status/816979231217483776</t>
  </si>
  <si>
    <t>...time for Republicans &amp; Democrats to get together and come up with a healthcare plan that really works - much less expensive &amp; FAR BETTER!</t>
  </si>
  <si>
    <t>https://twitter.com/realDonaldTrump/status/816999062562107392</t>
  </si>
  <si>
    <t>The dishonest media likes saying that I am in Agreement with Julian Assange - wrong. I simply state what he states, it is for the people....</t>
  </si>
  <si>
    <t>https://twitter.com/realDonaldTrump/status/817004210529116160</t>
  </si>
  <si>
    <t>to make up their own minds as to the truth. The media lies to make it look like I am against "Intelligence" when in fact I am a big fan!</t>
  </si>
  <si>
    <t>https://twitter.com/realDonaldTrump/status/817071792711942145</t>
  </si>
  <si>
    <t>Toyota Motor said will build a new plant in Baja, Mexico, to build Corolla cars for U.S. NO WAY! Build plant in U.S. or pay big border tax.</t>
  </si>
  <si>
    <t>https://twitter.com/realDonaldTrump/status/817164923843280896</t>
  </si>
  <si>
    <t>How did NBC get "an exclusive look into the top secret report he (Obama) was presented?" Who gave them this report and why? Politics!</t>
  </si>
  <si>
    <t>https://twitter.com/realDonaldTrump/status/817166353266262016</t>
  </si>
  <si>
    <t>The Democratic National Committee would not allow the FBI to study or see its computer info after it was supposedly hacked by Russia......</t>
  </si>
  <si>
    <t>https://twitter.com/realDonaldTrump/status/817168818539757568</t>
  </si>
  <si>
    <t>So how and why are they so sure about hacking if they never even requested an examination of the computer servers? What is going on?</t>
  </si>
  <si>
    <t>https://twitter.com/realDonaldTrump/status/817329823374831617</t>
  </si>
  <si>
    <t>The dishonest media does not report that any money spent on building the Great Wall (for sake of speed), will be paid back by Mexico later!</t>
  </si>
  <si>
    <t>https://twitter.com/realDonaldTrump/status/817334794958807042</t>
  </si>
  <si>
    <t>Hillary and the Dems were never going to beat the PASSION of my voters. They saw what was happening in the last two weeks before the......</t>
  </si>
  <si>
    <t>https://twitter.com/realDonaldTrump/status/817336355193753600</t>
  </si>
  <si>
    <t>and knew they were in big trouble - which is why they cancelled their big fireworks at the last minute.THEY SAW A MOVEMENT LIKE NEVER BEFORE</t>
  </si>
  <si>
    <t>https://twitter.com/realDonaldTrump/status/817341196251070464</t>
  </si>
  <si>
    <t>Hopefully, all supporters, and those who want to MAKE AMERICA GREAT AGAIN, will go to D.C. on January 20th. It will be a GREAT SHOW!</t>
  </si>
  <si>
    <t>https://twitter.com/realDonaldTrump/status/817348644647108609</t>
  </si>
  <si>
    <t>Wow, the ratings are in and Arnold Schwarzenegger got "swamped" (or destroyed) by comparison to the ratings machine, DJT. So much for....</t>
  </si>
  <si>
    <t>https://twitter.com/realDonaldTrump/status/817350726800306177</t>
  </si>
  <si>
    <t>being a movie star-and that was season 1 compared to season 14. Now compare him to my season 1. But who cares, he supported Kasich &amp; Hillary</t>
  </si>
  <si>
    <t>https://twitter.com/realDonaldTrump/status/817374875962769408</t>
  </si>
  <si>
    <t>Anna Wintour came to my office at Trump Tower to ask me to meet with the editors of Conde Nast &amp; Steven Newhouse, a friend. Will go this AM.</t>
  </si>
  <si>
    <t>https://twitter.com/realDonaldTrump/status/817413321058029568</t>
  </si>
  <si>
    <t>I am asking the chairs of the House and Senate committees to investigate top secret intelligence shared with NBC prior to me seeing it.</t>
  </si>
  <si>
    <t>https://twitter.com/realDonaldTrump/status/817453219613917185</t>
  </si>
  <si>
    <t>Monitoring the terrible situation in Florida. Just spoke to Governor Scott. Thoughts and prayers for all. Stay safe!</t>
  </si>
  <si>
    <t>https://twitter.com/realDonaldTrump/status/817522928862502913</t>
  </si>
  <si>
    <t>Happy Birthday @ EricTrump! https://www.facebook.com/DonaldTrump/posts/10158426170160725:0 ‚Ä¶</t>
  </si>
  <si>
    <t>https://twitter.com/realDonaldTrump/status/817579925771341825</t>
  </si>
  <si>
    <t>Gross negligence by the Democratic National Committee allowed hacking to take place.The Republican National Committee had strong defense!</t>
  </si>
  <si>
    <t>https://twitter.com/realDonaldTrump/status/817701436096126977</t>
  </si>
  <si>
    <t>Intelligence stated very strongly there was absolutely no evidence that hacking affected the election results. Voting machines not touched!</t>
  </si>
  <si>
    <t>https://twitter.com/realDonaldTrump/status/817703208567078913</t>
  </si>
  <si>
    <t>Only reason the hacking of the poorly defended DNC is discussed is that the loss by the Dems was so big that they are totally embarrassed!</t>
  </si>
  <si>
    <t>https://twitter.com/realDonaldTrump/status/817748207694467072</t>
  </si>
  <si>
    <t>Having a good relationship with Russia is a good thing, not a bad thing. Only "stupid" people, or fools, would think that it is bad! We.....</t>
  </si>
  <si>
    <t>https://twitter.com/realDonaldTrump/status/817750330196819968</t>
  </si>
  <si>
    <t>have enough problems around the world without yet another one. When I am President, Russia will respect us far more than they do now and....</t>
  </si>
  <si>
    <t>https://twitter.com/realDonaldTrump/status/817753083707015168</t>
  </si>
  <si>
    <t>both countries will, perhaps, work together to solve some of the many great and pressing problems and issues of the WORLD!</t>
  </si>
  <si>
    <t>https://twitter.com/realDonaldTrump/status/817882028272128001</t>
  </si>
  <si>
    <t>Congratulation to Jane Timken on her major upset victory in becoming the Ohio Republican Party Chair. Jane is a loyal Trump supporter &amp; star</t>
  </si>
  <si>
    <t>https://twitter.com/realDonaldTrump/status/817915516018892805</t>
  </si>
  <si>
    <t>I look very much forward to meeting Prime Minister Theresa May in Washington in the Spring. Britain, a longtime U.S. ally, is very special!</t>
  </si>
  <si>
    <t>https://twitter.com/realDonaldTrump/status/818134360712953858</t>
  </si>
  <si>
    <t>" @ KellyannePolls: Welcome to President and Mrs. Bush. http://thehill.com/blogs/blog-briefing-room/news/312525-george-w-bush-to-attend-trumps-inauguration#.WGvveimVlvw.twitter ‚Ä¶" Very nice!</t>
  </si>
  <si>
    <t>https://twitter.com/realDonaldTrump/status/818134981344165888</t>
  </si>
  <si>
    <t>" @ FoxNews: "We certainly don‚Äôt want intelligence interfering with politics and we don‚Äôt want politics interfe‚Ä¶ https://twitter.com/i/web/status/817542630682796033 ‚Ä¶"</t>
  </si>
  <si>
    <t>https://twitter.com/realDonaldTrump/status/818136714396975104</t>
  </si>
  <si>
    <t>Kellyanne Conway went to @ MeetThePress this morning for an interview with @ chucktodd. Dishonest media cut out 9 of her 10 minutes. Terrible!</t>
  </si>
  <si>
    <t>https://twitter.com/realDonaldTrump/status/818169485169410048</t>
  </si>
  <si>
    <t>Before I, or anyone, saw the classified and/or highly confidential hacking intelligence report, it was leaked out to @ NBCNews. So serious!</t>
  </si>
  <si>
    <t>https://twitter.com/realDonaldTrump/status/818307689323368448</t>
  </si>
  <si>
    <t>Dishonest media says Mexico won't be paying for the wall if they pay a little later so the wall can be built more quickly. Media is fake!</t>
  </si>
  <si>
    <t>https://twitter.com/realDonaldTrump/status/818416446527172608</t>
  </si>
  <si>
    <t>Rupert Murdoch is a great guy who likes me much better as a very successful candidate than he ever did as a very successful developer!</t>
  </si>
  <si>
    <t>https://twitter.com/realDonaldTrump/status/818419002548568064</t>
  </si>
  <si>
    <t>Meryl Streep, one of the most over-rated actresses in Hollywood, doesn't know me but attacked last night at the Golden Globes. She is a.....</t>
  </si>
  <si>
    <t>https://twitter.com/realDonaldTrump/status/818421066859167746</t>
  </si>
  <si>
    <t>Hillary flunky who lost big. For the 100th time, I never "mocked" a disabled reporter (would never do that) but simply showed him.......</t>
  </si>
  <si>
    <t>https://twitter.com/realDonaldTrump/status/818422930157830144</t>
  </si>
  <si>
    <t>"groveling" when he totally changed a 16 year old story that he had written in order to make me look bad. Just more very dishonest media!</t>
  </si>
  <si>
    <t>https://twitter.com/realDonaldTrump/status/818460862675558400</t>
  </si>
  <si>
    <t>It's finally happening - Fiat Chrysler just announced plans to invest $1BILLION in Michigan and Ohio plants, adding 2000 jobs. This after...</t>
  </si>
  <si>
    <t>https://twitter.com/realDonaldTrump/status/818461467766824961</t>
  </si>
  <si>
    <t>Ford said last week that it will expand in Michigan and U.S. instead of building a BILLION dollar plant in Mexico. Thank you Ford &amp; Fiat C!</t>
  </si>
  <si>
    <t>https://twitter.com/realDonaldTrump/status/818586286034485250</t>
  </si>
  <si>
    <t>An old picture with Nancy and Ronald Reagan.pic.twitter.com/8kvQ1PzPAf</t>
  </si>
  <si>
    <t>https://twitter.com/realDonaldTrump/status/818643528905621504</t>
  </si>
  <si>
    <t>Thank you to all of the men and women who protect &amp; serve our communities 24/7/365! # LawEnforcementAppreciationDay https://www.facebook.com/DonaldTrump/posts/10158443103370725:0 ‚Ä¶pic.twitter.com/ySRNaF9Nvz</t>
  </si>
  <si>
    <t>https://twitter.com/realDonaldTrump/status/818841421364989952</t>
  </si>
  <si>
    <t>'U.S. Small-Business Optimism Index Surges by Most Since 1980'https://www.bloomberg.com/news/articles/2017-01-10/u-s-small-business-optimism-index-surges-by-most-since-1980 ‚Ä¶</t>
  </si>
  <si>
    <t>https://twitter.com/realDonaldTrump/status/818922995980845056</t>
  </si>
  <si>
    <t>'Small business optimism soars after Trump election'http://www.cnbc.com/2017/01/10/small-business-optimism-soars-after-trump-election.html ‚Ä¶ ‚Äì bei Trump Tower</t>
  </si>
  <si>
    <t>https://twitter.com/realDonaldTrump/status/818948254943604736</t>
  </si>
  <si>
    <t>'Trump Helps Lift Small Business Confidence to 12-Yr. High' http://bit.ly/2j5gad2FOXBusiness ‚Ä¶pic.twitter.com/CWAvJ4fRdx ‚Äì bei Trump Tower</t>
  </si>
  <si>
    <t>https://twitter.com/realDonaldTrump/status/818990655418617856</t>
  </si>
  <si>
    <t>FAKE NEWS - A TOTAL POLITICAL WITCH HUNT!</t>
  </si>
  <si>
    <t>https://twitter.com/realDonaldTrump/status/819000924207251456</t>
  </si>
  <si>
    <t>'BuzzFeed Runs Unverifiable Trump-Russia Claims' # FakeNewshttp://www.lifezette.com/polizette/buzzfeed-runs-error-laden-unverifiable-trump-russia-claim/ ‚Ä¶</t>
  </si>
  <si>
    <t>https://twitter.com/realDonaldTrump/status/819155311793700865</t>
  </si>
  <si>
    <t>Russia just said the unverified report paid for by political opponents is "A COMPLETE AND TOTAL FABRICATION, UTTER NONSENSE." Very unfair!</t>
  </si>
  <si>
    <t>https://twitter.com/realDonaldTrump/status/819159806489591809</t>
  </si>
  <si>
    <t>Russia has never tried to use leverage over me. I HAVE NOTHING TO DO WITH RUSSIA - NO DEALS, NO LOANS, NO NOTHING!</t>
  </si>
  <si>
    <t>https://twitter.com/realDonaldTrump/status/819162968592183298</t>
  </si>
  <si>
    <t>I win an election easily, a great "movement" is verified, and crooked opponents try to belittle our victory with FAKE NEWS. A sorry state!</t>
  </si>
  <si>
    <t>https://twitter.com/realDonaldTrump/status/819164172781060096</t>
  </si>
  <si>
    <t>Intelligence agencies should never have allowed this fake news to "leak" into the public. One last shot at me.Are we living in Nazi Germany?</t>
  </si>
  <si>
    <t>https://twitter.com/realDonaldTrump/status/819393877174087682</t>
  </si>
  <si>
    <t>We had a great News Conference at Trump Tower today. A couple of FAKE NEWS organizations were there but the people truly get what's going on</t>
  </si>
  <si>
    <t>https://twitter.com/realDonaldTrump/status/819399723924803585</t>
  </si>
  <si>
    <t>" @ zhu_amy3: @ realDonaldTrump It's Morning in America again!!! Thank you President-Elect Donald Trump!!! So proud of you!!!!" THANKS!</t>
  </si>
  <si>
    <t>https://twitter.com/realDonaldTrump/status/819520238446411777</t>
  </si>
  <si>
    <t>James Clapper called me yesterday to denounce the false and fictitious report that was illegally circulated. Made up, phony facts.Too bad!</t>
  </si>
  <si>
    <t>https://twitter.com/realDonaldTrump/status/819541997325316096</t>
  </si>
  <si>
    <t>Thank you to Linda Bean of L.L.Bean for your great support and courage. People will support you even more now. Buy L.L.Bean. @ LBPerfectMaine</t>
  </si>
  <si>
    <t>https://twitter.com/realDonaldTrump/status/819550083742109696</t>
  </si>
  <si>
    <t>. @ CNN is in a total meltdown with their FAKE NEWS because their ratings are tanking since election and their credibility will soon be gone!</t>
  </si>
  <si>
    <t>https://twitter.com/realDonaldTrump/status/819600124133474307</t>
  </si>
  <si>
    <t>Congrats to the Senate for taking the first step to # RepealObamacare- now it's onto the House! ‚Äì bei Trump Tower</t>
  </si>
  <si>
    <t>https://twitter.com/realDonaldTrump/status/819858926455967744</t>
  </si>
  <si>
    <t>All of my Cabinet nominee are looking good and doing a great job. I want them to be themselves and express their own thoughts, not mine!</t>
  </si>
  <si>
    <t>https://twitter.com/realDonaldTrump/status/819863039902097408</t>
  </si>
  <si>
    <t>It now turns out that the phony allegations against me were put together by my political opponents and a failed spy afraid of being sued....</t>
  </si>
  <si>
    <t>https://twitter.com/realDonaldTrump/status/819864373988573184</t>
  </si>
  <si>
    <t>Totally made up facts by sleazebag political operatives, both Democrats and Republicans - FAKE NEWS! Russia says nothing exists. Probably...</t>
  </si>
  <si>
    <t>https://twitter.com/realDonaldTrump/status/819865802849587200</t>
  </si>
  <si>
    <t>released by "Intelligence" even knowing there is no proof, and never will be. My people will have a full report on hacking within 90 days!</t>
  </si>
  <si>
    <t>https://twitter.com/realDonaldTrump/status/819867246352801792</t>
  </si>
  <si>
    <t>What are Hillary Clinton's people complaining about with respect to the F.B.I. Based on the information they had she should never.....</t>
  </si>
  <si>
    <t>https://twitter.com/realDonaldTrump/status/819868066364461058</t>
  </si>
  <si>
    <t>have been allowed to run - guilty as hell. They were VERY nice to her. She lost because she campaigned in the wrong states - no enthusiasm!</t>
  </si>
  <si>
    <t>https://twitter.com/realDonaldTrump/status/819869953692155904</t>
  </si>
  <si>
    <t>The "Unaffordable" Care Act will soon be history!</t>
  </si>
  <si>
    <t>https://twitter.com/realDonaldTrump/status/819962894616064001</t>
  </si>
  <si>
    <t>A beautiful funeral today for a real NYC hero, Detective Steven McDonald. Our law enforcement community has my complete and total support.</t>
  </si>
  <si>
    <t>https://twitter.com/realDonaldTrump/status/820251730407473153</t>
  </si>
  <si>
    <t>Congressman John Lewis should spend more time on fixing and helping his district, which is in horrible shape and falling apart (not to......</t>
  </si>
  <si>
    <t>https://twitter.com/realDonaldTrump/status/820255947956383744</t>
  </si>
  <si>
    <t>mention crime infested) rather than falsely complaining about the election results. All talk, talk, talk - no action or results. Sad!</t>
  </si>
  <si>
    <t>https://twitter.com/realDonaldTrump/status/820257714362314753</t>
  </si>
  <si>
    <t>INTELLIGENCE INSIDERS NOW CLAIM THE TRUMP DOSSIER IS "A COMPLETE FRAUD!" @ OANN</t>
  </si>
  <si>
    <t>https://twitter.com/realDonaldTrump/status/820425770925338624</t>
  </si>
  <si>
    <t>Congressman John Lewis should finally focus on the burning and crime infested inner-cities of the U.S. I can use all the help I can get!</t>
  </si>
  <si>
    <t>https://twitter.com/realDonaldTrump/status/820450166331346944</t>
  </si>
  <si>
    <t>Inauguration Day is turning out to be even bigger than expected. January 20th, Washington D.C. Have fun!</t>
  </si>
  <si>
    <t>https://twitter.com/realDonaldTrump/status/820631495660408835</t>
  </si>
  <si>
    <t>The Democrats are most angry that so many Obama Democrats voted for me. With all of the jobs I am bringing back to our Nation, that number..</t>
  </si>
  <si>
    <t>https://twitter.com/realDonaldTrump/status/820632299037409280</t>
  </si>
  <si>
    <t>will only get higher. Car companies and others, if they want to do business in our country, have to start making things here again. WIN!</t>
  </si>
  <si>
    <t>https://twitter.com/realDonaldTrump/status/820707210565132288</t>
  </si>
  <si>
    <t>For many years our country has been divided, angry and untrusting. Many say it will never change, the hatred is too deep. IT WILL CHANGE!!!!</t>
  </si>
  <si>
    <t>https://twitter.com/realDonaldTrump/status/820723387995717632</t>
  </si>
  <si>
    <t>Thank you to Bob Woodward who said, "That is a garbage document...it never should have been presented...Trump's right to be upset (angry)...</t>
  </si>
  <si>
    <t>https://twitter.com/realDonaldTrump/status/820725491812487170</t>
  </si>
  <si>
    <t>about that...Those Intelligence chiefs made a mistake here, &amp; when people make mistakes, they should APOLOGIZE." Media should also apologize</t>
  </si>
  <si>
    <t>https://twitter.com/realDonaldTrump/status/820764134857969666</t>
  </si>
  <si>
    <t>. @ NBCNews is bad but Saturday Night Live is the worst of NBC. Not funny, cast is terrible, always a complete hit job. Really bad television!</t>
  </si>
  <si>
    <t>https://twitter.com/realDonaldTrump/status/820786730257285120</t>
  </si>
  <si>
    <t>. @ FoxNews "Outgoing CIA Chief, John Brennan, blasts Pres-Elect Trump on Russia threat. Does not fully understand." Oh really, couldn't do...</t>
  </si>
  <si>
    <t>https://twitter.com/realDonaldTrump/status/820789938887294977</t>
  </si>
  <si>
    <t>much worse - just look at Syria (red line), Crimea, Ukraine and the build-up of Russian nukes. Not good! Was this the leaker of Fake News?</t>
  </si>
  <si>
    <t>https://twitter.com/realDonaldTrump/status/820992721120854016</t>
  </si>
  <si>
    <t>Celebrate Martin Luther King Day and all of the many wonderful things that he stood for. Honor him for being the great man that he was!</t>
  </si>
  <si>
    <t>https://twitter.com/realDonaldTrump/status/821170750983995392</t>
  </si>
  <si>
    <t>" @ levisteveholt: @ realDonaldTrump I appreciate your use of Twitter to keep us informed and maintain transparency." Very dishonest media!</t>
  </si>
  <si>
    <t>https://twitter.com/realDonaldTrump/status/821172595869577220</t>
  </si>
  <si>
    <t>At 9:00 P.M. @ CNN, of all places, is doing a Special Report on my daughter, Ivanka. Considering it is CNN, can't imagine it will be great!</t>
  </si>
  <si>
    <t>https://twitter.com/realDonaldTrump/status/821177307708661761</t>
  </si>
  <si>
    <t>" @ drgoodspine: @ realDonaldTrump @ Ivanka Trump is great, a woman with real character and class."</t>
  </si>
  <si>
    <t>https://twitter.com/realDonaldTrump/status/821342600322043905</t>
  </si>
  <si>
    <t>People are pouring into Washington in record numbers. Bikers for Trump are on their way. It will be a great Thursday, Friday and Saturday!</t>
  </si>
  <si>
    <t>https://twitter.com/realDonaldTrump/status/821344302651555840</t>
  </si>
  <si>
    <t>The same people who did the phony election polls, and were so wrong, are now doing approval rating polls. They are rigged just like before.</t>
  </si>
  <si>
    <t>https://twitter.com/realDonaldTrump/status/821364027506966532</t>
  </si>
  <si>
    <t>With all of the jobs I am bringing back into the U.S. (even before taking office), with all of the new auto plants coming back into our.....</t>
  </si>
  <si>
    <t>https://twitter.com/realDonaldTrump/status/821365569366671360</t>
  </si>
  <si>
    <t>country and with the massive cost reductions I have negotiated on military purchases and more, I believe the people are seeing "big stuff."</t>
  </si>
  <si>
    <t>https://twitter.com/realDonaldTrump/status/821368088935432196</t>
  </si>
  <si>
    <t>John Lewis said about my inauguration, "It will be the first one that I've missed." WRONG (or lie)! He boycotted Bush 43 also because he...</t>
  </si>
  <si>
    <t>https://twitter.com/realDonaldTrump/status/821369651968012288</t>
  </si>
  <si>
    <t>"thought it would be hypocritical to attend Bush's swearing-in....he doesn't believe Bush is the true elected president." Sound familiar! WP</t>
  </si>
  <si>
    <t>https://twitter.com/realDonaldTrump/status/821410947864653825</t>
  </si>
  <si>
    <t>"How Trump Won--And How The Media Missed It"http://www.breitbart.com/big-journalism/2017/01/16/media-covered-trump-without-listening-voters/ ‚Ä¶</t>
  </si>
  <si>
    <t>https://twitter.com/realDonaldTrump/status/821415698278875137</t>
  </si>
  <si>
    <t>Thank you to General Motors and Walmart for starting the big jobs push back into the U.S.!</t>
  </si>
  <si>
    <t>https://twitter.com/realDonaldTrump/status/821686928680583169</t>
  </si>
  <si>
    <t>Will be interviewed by @ ainsleyearhardt on @ foxandfriends - Enjoy!</t>
  </si>
  <si>
    <t>https://twitter.com/realDonaldTrump/status/821697182235496450</t>
  </si>
  <si>
    <t>Totally biased @ NBCNews went out of its way to say that the big announcement from Ford, G.M., Lockheed &amp; others that jobs are coming back...</t>
  </si>
  <si>
    <t>https://twitter.com/realDonaldTrump/status/821699672687448064</t>
  </si>
  <si>
    <t>to the U.S., but had nothing to do with TRUMP, is more FAKE NEWS. Ask top CEO's of those companies for real facts. Came back because of me!</t>
  </si>
  <si>
    <t>https://twitter.com/realDonaldTrump/status/821703902940827648</t>
  </si>
  <si>
    <t>"Bayer AG has pledged to add U.S. jobs and investments after meeting with President-elect Donald Trump, the latest in a string..." @ WSJ</t>
  </si>
  <si>
    <t>https://twitter.com/realDonaldTrump/status/821705440178348033</t>
  </si>
  <si>
    <t>No wonder the Today Show on biased @ NBC is doing so badly compared to its glorious past. Little credibility!</t>
  </si>
  <si>
    <t>https://twitter.com/realDonaldTrump/status/821719763214880769</t>
  </si>
  <si>
    <t>. @ TheAlabamaBand was great last night in D.C. playing for 147 Diplomats and Ambassadors from countries around the world. Thanks Alabama!</t>
  </si>
  <si>
    <t>https://twitter.com/realDonaldTrump/status/821772494864580614</t>
  </si>
  <si>
    <t>Writing my inaugural address at the Winter White House, Mar-a-Lago, three weeks ago. Looking forward to Friday. # Inaugurationpic.twitter.com/S701FdTCQu</t>
  </si>
  <si>
    <t>https://twitter.com/realDonaldTrump/status/821844875268255744</t>
  </si>
  <si>
    <t>Looking forward to a speedy recovery for George and Barbara Bush, both hospitalized. Thank you for your wonderful letter!</t>
  </si>
  <si>
    <t>https://twitter.com/realDonaldTrump/status/821898525432811520</t>
  </si>
  <si>
    <t>Great seeing @ TheLeeGreenwood and Kimberly at this evenings VP dinner! # GodBlessTheUSApic.twitter.com/SxVmaWvOFT</t>
  </si>
  <si>
    <t>https://twitter.com/realDonaldTrump/status/821930600290521089</t>
  </si>
  <si>
    <t>Thank you to our amazing Wounded Warriors for their service. It was an honor to be with them tonight in D.C. # Heroes https://www.facebook.com/DonaldTrump/posts/10158502102660725:0 ‚Ä¶pic.twitter.com/wFXlWQ0XRr</t>
  </si>
  <si>
    <t>https://twitter.com/realDonaldTrump/status/822064153426857984</t>
  </si>
  <si>
    <t>"It wasn't Donald Trump that divided this country, this country has been divided for a long time!" Stated today by Reverend Franklin Graham.</t>
  </si>
  <si>
    <t>https://twitter.com/realDonaldTrump/status/822066132307808256</t>
  </si>
  <si>
    <t>Getting ready to leave for Washington, D.C. The journey begins and I will be working and fighting very hard to make it a great journey for..</t>
  </si>
  <si>
    <t>https://twitter.com/realDonaldTrump/status/822066653953458177</t>
  </si>
  <si>
    <t>the American people. I have no doubt that we will, together, MAKE AMERICA GREAT AGAIN!</t>
  </si>
  <si>
    <t>https://twitter.com/realDonaldTrump/status/822175285151928320</t>
  </si>
  <si>
    <t>On my way! # Inauguration2017https://twitter.com/trumpinaugural/status/822142520473829377 ‚Ä¶</t>
  </si>
  <si>
    <t>https://twitter.com/realDonaldTrump/status/822176438627536897</t>
  </si>
  <si>
    <t>Great Concert at 4:00 P.M. today at Lincoln Memorial. Enjoy!</t>
  </si>
  <si>
    <t>https://twitter.com/realDonaldTrump/status/822177206633955328</t>
  </si>
  <si>
    <t>Join me at 4pm over at the Lincoln Memorial with my family! # Inauguration2017https://twitter.com/trumpinaugural/status/822161617425203203 ‚Ä¶</t>
  </si>
  <si>
    <t>https://twitter.com/realDonaldTrump/status/822242449053614081</t>
  </si>
  <si>
    <t>Thank you for joining us at the Lincoln Memorial tonight- a very special evening! Together, we are going to MAKE AMERICA GREAT AGAIN!pic.twitter.com/5d774OCx5o</t>
  </si>
  <si>
    <t>https://twitter.com/realDonaldTrump/status/822298747421986828</t>
  </si>
  <si>
    <t>Thank you for a wonderful evening in Washington, D.C. # Inaugurationpic.twitter.com/a6xpFQTHj5</t>
  </si>
  <si>
    <t>https://twitter.com/realDonaldTrump/status/822421390125043713</t>
  </si>
  <si>
    <t>It all begins today! I will see you at 11:00 A.M. for the swearing-in. THE MOVEMENT CONTINUES - THE WORK BEGINS!</t>
  </si>
  <si>
    <t>https://twitter.com/realDonaldTrump/status/822501803615014918</t>
  </si>
  <si>
    <t>Today we are not merely transferring power from one Administration to another, or from one party to another ‚Äì but we are transferring...</t>
  </si>
  <si>
    <t>https://twitter.com/realDonaldTrump/status/822501939267141634</t>
  </si>
  <si>
    <t>power from Washington, D.C. and giving it back to you, the American People. # InaugurationDay</t>
  </si>
  <si>
    <t>https://twitter.com/realDonaldTrump/status/822502135233384448</t>
  </si>
  <si>
    <t>What truly matters is not which party controls our government, but whether our government is controlled by the people.</t>
  </si>
  <si>
    <t>https://twitter.com/realDonaldTrump/status/822502270503972872</t>
  </si>
  <si>
    <t>January 20th 2017, will be remembered as the day the people became the rulers of this nation again.</t>
  </si>
  <si>
    <t>https://twitter.com/realDonaldTrump/status/822502450007515137</t>
  </si>
  <si>
    <t>The forgotten men and women of our country will be forgotten no longer. From this moment on, it‚Äôs going to be # AmericaFirst</t>
  </si>
  <si>
    <t>https://twitter.com/realDonaldTrump/status/822502601304526848</t>
  </si>
  <si>
    <t>We will bring back our jobs. We will bring back our borders. We will bring back our wealth - and we will bring back our dreams!</t>
  </si>
  <si>
    <t>https://twitter.com/realDonaldTrump/status/822502887477673984</t>
  </si>
  <si>
    <t>We will follow two simple rules: BUY AMERICAN &amp; HIRE AMERICAN! # InaugurationDay # MAGA</t>
  </si>
  <si>
    <t>https://twitter.com/realDonaldTrump/status/822503558369181697</t>
  </si>
  <si>
    <t>It is time to remember that...https://www.facebook.com/DonaldTrump/posts/10158510858055725 ‚Ä¶</t>
  </si>
  <si>
    <t>https://twitter.com/realDonaldTrump/status/822504142178500608</t>
  </si>
  <si>
    <t>So to all Americans, in every city near and far, small and large, from mountain to mountain...https://www.facebook.com/DonaldTrump/posts/10158510880180725 ‚Ä¶</t>
  </si>
  <si>
    <t>https://twitter.com/realDonaldTrump/status/822507434396753921</t>
  </si>
  <si>
    <t>TO ALL AMERICANS https://www.facebook.com/DonaldTrump/posts/10158510987625725 ‚Ä¶</t>
  </si>
  <si>
    <t>https://twitter.com/realDonaldTrump/status/822669114237943808</t>
  </si>
  <si>
    <t>THANK YOU for another wonderful evening in Washington, D.C. TOGETHER, we will MAKE AMERICA GREAT AGAINpic.twitter.com/V3aoj9RUh4</t>
  </si>
  <si>
    <t>https://twitter.com/realDonaldTrump/status/822774162011910144</t>
  </si>
  <si>
    <t>A fantastic day and evening in Washington D.C.Thank you to @ FoxNews and so many other news outlets for the GREAT reviews of the speech!</t>
  </si>
  <si>
    <t>https://twitter.com/realDonaldTrump/status/823146987117772800</t>
  </si>
  <si>
    <t>Had a great meeting at CIA Headquarters yesterday, packed house, paid great respect to Wall, long standing ovations, amazing people. WIN!</t>
  </si>
  <si>
    <t>https://twitter.com/realDonaldTrump/status/823150055418920960</t>
  </si>
  <si>
    <t>Watched protests yesterday but was under the impression that we just had an election! Why didn't these people vote? Celebs hurt cause badly.</t>
  </si>
  <si>
    <t>https://twitter.com/realDonaldTrump/status/823151124815507460</t>
  </si>
  <si>
    <t>Wow, television ratings just out: 31 million people watched the Inauguration, 11 million more than the very good ratings from 4 years ago!</t>
  </si>
  <si>
    <t>https://twitter.com/realDonaldTrump/status/823174199036542980</t>
  </si>
  <si>
    <t>Peaceful protests are a hallmark of our democracy. Even if I don't always agree, I recognize the rights of people to express their views.</t>
  </si>
  <si>
    <t>https://twitter.com/realDonaldTrump/status/823495059010109440</t>
  </si>
  <si>
    <t>Busy week planned with a heavy focus on jobs and national security. Top executives coming in at 9:00 A.M. to talk manufacturing in America.</t>
  </si>
  <si>
    <t>https://twitter.com/realDonaldTrump/status/823850781946343427</t>
  </si>
  <si>
    <t>Will be meeting at 9:00 with top automobile executives concerning jobs in America. I want new plants to be built here for cars sold here!</t>
  </si>
  <si>
    <t>https://twitter.com/realDonaldTrump/status/823937936056008704</t>
  </si>
  <si>
    <t>A photo delivered yesterday that will be displayed in the upper/lower press hall. Thank you Abbas!pic.twitter.com/Uzp0ivvRp0</t>
  </si>
  <si>
    <t>https://twitter.com/realDonaldTrump/status/823939422743830528</t>
  </si>
  <si>
    <t>Great meeting with automobile industry leaders at the @ WhiteHouse this morning. Together, we will # MAGA!pic.twitter.com/OXdiLOkGsZ</t>
  </si>
  <si>
    <t>https://twitter.com/realDonaldTrump/status/823950814163140609</t>
  </si>
  <si>
    <t>Signing orders to move forward with the construction of the Keystone XL and Dakota Access pipelines in the Oval Office.pic.twitter.com/OErGmbBvYK ‚Äì bei The Oval Office</t>
  </si>
  <si>
    <t>https://twitter.com/realDonaldTrump/status/824055927200423936</t>
  </si>
  <si>
    <t>Great meeting with Ford CEO Mark Fields and General Motors CEO Mary Barra at the @ WhiteHouse today.pic.twitter.com/T0eIgO6LP8</t>
  </si>
  <si>
    <t>https://twitter.com/realDonaldTrump/status/824078417213747200</t>
  </si>
  <si>
    <t>Congratulations to @ FoxNews for being number one in inauguration ratings. They were many times higher than FAKE NEWS @ CNN - public is smart!</t>
  </si>
  <si>
    <t>https://twitter.com/realDonaldTrump/status/824080766288228352</t>
  </si>
  <si>
    <t>If Chicago doesn't fix the horrible "carnage" going on, 228 shootings in 2017 with 42 killings (up 24% from 2016), I will send in the Feds!</t>
  </si>
  <si>
    <t>https://twitter.com/realDonaldTrump/status/824083821889015809</t>
  </si>
  <si>
    <t>Big day planned on NATIONAL SECURITY tomorrow. Among many other things, we will build the wall!</t>
  </si>
  <si>
    <t>https://twitter.com/realDonaldTrump/status/824227824903090176</t>
  </si>
  <si>
    <t>I will be asking for a major investigation into VOTER FRAUD, including those registered to vote in two states, those who are illegal and....</t>
  </si>
  <si>
    <t>https://twitter.com/realDonaldTrump/status/824228768227217408</t>
  </si>
  <si>
    <t>even, those registered to vote who are dead (and many for a long time). Depending on results, we will strengthen up voting procedures!</t>
  </si>
  <si>
    <t>https://twitter.com/realDonaldTrump/status/824229586091307008</t>
  </si>
  <si>
    <t>I will be making my Supreme Court pick on Thursday of next week.Thank you!</t>
  </si>
  <si>
    <t>https://twitter.com/realDonaldTrump/status/824377804590563339</t>
  </si>
  <si>
    <t>I will be interviewed by @ DavidMuir tonight at 10 o'clock on @ ABC. Will be my first interview from the White House. Enjoy!pic.twitter.com/okiZ8ZeDgz ‚Äì bei The White House</t>
  </si>
  <si>
    <t>https://twitter.com/realDonaldTrump/status/824407390674157568</t>
  </si>
  <si>
    <t>Beginning today, the United States of America gets back control of its borders. Full speech from today @ DHSgov: http://bit.ly/2jSZomhDHS pic.twitter.com/48iZam5Fai</t>
  </si>
  <si>
    <t>https://twitter.com/realDonaldTrump/status/824440456813707265</t>
  </si>
  <si>
    <t>As your President, I have no higher duty than to protect the lives of the American people.pic.twitter.com/o7YNUNwb8f</t>
  </si>
  <si>
    <t>https://twitter.com/realDonaldTrump/status/824448156935081984</t>
  </si>
  <si>
    <t>" @ romoabcnews: . @ DavidMuir first @ POTUS interview since taking office. Tonight on @ ABCWorldNews @ ABC2020 tonight. pic.twitter.com/I4Vz1mRdBK"</t>
  </si>
  <si>
    <t>https://twitter.com/realDonaldTrump/status/824448880993509376</t>
  </si>
  <si>
    <t>Interview with David Muir of @ ABC News in 10 minutes. Enjoy!</t>
  </si>
  <si>
    <t>https://twitter.com/realDonaldTrump/status/824573698774601729</t>
  </si>
  <si>
    <t>Ungrateful TRAITOR Chelsea Manning, who should never have been released from prison, is now calling President Obama a weak leader. Terrible!</t>
  </si>
  <si>
    <t>https://twitter.com/realDonaldTrump/status/824615820391305216</t>
  </si>
  <si>
    <t>The U.S. has a 60 billion dollar trade deficit with Mexico. It has been a one-sided deal from the beginning of NAFTA with massive numbers...</t>
  </si>
  <si>
    <t>https://twitter.com/realDonaldTrump/status/824616644370714627</t>
  </si>
  <si>
    <t>of jobs and companies lost. If Mexico is unwilling to pay for the badly needed wall, then it would be better to cancel the upcoming meeting.</t>
  </si>
  <si>
    <t>https://twitter.com/realDonaldTrump/status/824698743630995457</t>
  </si>
  <si>
    <t>Spoke at the Congressional @ GOP Retreat in Philadelphia, PA. this afternoon w/ @ VP, @ SenateMajLdr, @ SpeakerRyan. Thank you for your support!pic.twitter.com/DEv2DnksDc</t>
  </si>
  <si>
    <t>https://twitter.com/realDonaldTrump/status/824765229527605248</t>
  </si>
  <si>
    <t>Will be interviewed by @ SeanHannity on @ FoxNews at 10:00pm tonight. Enjoy!</t>
  </si>
  <si>
    <t>https://twitter.com/realDonaldTrump/status/824767281146245120</t>
  </si>
  <si>
    <t>Miami-Dade Mayor drops sanctuary policy. Right decision. Strong!http://www.miamiherald.com/news/local/community/miami-dade/article128984759.html ‚Ä¶</t>
  </si>
  <si>
    <t>https://twitter.com/realDonaldTrump/status/824968416486387713</t>
  </si>
  <si>
    <t>Look forward to seeing final results of VoteStand. Gregg Phillips and crew say at least 3,000,000 votes were illegal. We must do better!</t>
  </si>
  <si>
    <t>https://twitter.com/realDonaldTrump/status/824970003153842176</t>
  </si>
  <si>
    <t>Mexico has taken advantage of the U.S. for long enough. Massive trade deficits &amp; little help on the very weak border must change, NOW!</t>
  </si>
  <si>
    <t>https://twitter.com/realDonaldTrump/status/825017279209410561</t>
  </si>
  <si>
    <t>The # MarchForLife is so important. To all of you marching --- you have my full support!</t>
  </si>
  <si>
    <t>https://twitter.com/realDonaldTrump/status/825018149397463040</t>
  </si>
  <si>
    <t>. @ VP Mike Pence will be speaking at today's # MarchForLife -- You have our full support!https://twitter.com/vp/status/824757313441525761 ‚Ä¶</t>
  </si>
  <si>
    <t>https://twitter.com/realDonaldTrump/status/825075972659613696</t>
  </si>
  <si>
    <t>Statement on International Holocaust Remembrance Day:https://www.whitehouse.gov/the-press-office/2017/01/27/statement-president-international-holocaust-remembrance-day ‚Ä¶</t>
  </si>
  <si>
    <t>https://twitter.com/realDonaldTrump/status/825101272982355968</t>
  </si>
  <si>
    <t>Congratulations Secretary Mattis!pic.twitter.com/mkuhbegzqS ‚Äì bei The Pentagon</t>
  </si>
  <si>
    <t>https://twitter.com/realDonaldTrump/status/825127844066054144</t>
  </si>
  <si>
    <t>I promise that our administration will ALWAYS have your back. We will ALWAYS be with you!pic.twitter.com/D0aOWhOH4X</t>
  </si>
  <si>
    <t>https://twitter.com/realDonaldTrump/status/825328817833123840</t>
  </si>
  <si>
    <t>The failing @ nytimes has been wrong about me from the very beginning. Said I would lose the primaries, then the general election. FAKE NEWS!</t>
  </si>
  <si>
    <t>https://twitter.com/realDonaldTrump/status/825329757646618624</t>
  </si>
  <si>
    <t>Thr coverage about me in the @ nytimes and the @ washingtonpost gas been so false and angry that the times actually apologized to its.....</t>
  </si>
  <si>
    <t>https://twitter.com/realDonaldTrump/status/825331665509691393</t>
  </si>
  <si>
    <t>...dwindling subscribers and readers.They got me wrong right from the beginning and still have not changed course, and never will. DISHONEST</t>
  </si>
  <si>
    <t>https://twitter.com/realDonaldTrump/status/825368580325773312</t>
  </si>
  <si>
    <t>Today, we remember the crew of the Space Shuttle Challenger, 31 years later. # NeverForgetpic.twitter.com/OhshQsFRfl</t>
  </si>
  <si>
    <t>https://twitter.com/realDonaldTrump/status/825690087857995776</t>
  </si>
  <si>
    <t>Somebody with aptitude and conviction should buy the FAKE NEWS and failing @ nytimes and either run it correctly or let it fold with dignity!</t>
  </si>
  <si>
    <t>https://twitter.com/realDonaldTrump/status/825692045532618753</t>
  </si>
  <si>
    <t>Our country needs strong borders and extreme vetting, NOW. Look what is happening all over Europe and, indeed, the world - a horrible mess!</t>
  </si>
  <si>
    <t>https://twitter.com/realDonaldTrump/status/825721153142521858</t>
  </si>
  <si>
    <t>Christians in the Middle-East have been executed in large numbers. We cannot allow this horror to continue!</t>
  </si>
  <si>
    <t>https://twitter.com/realDonaldTrump/status/825822320128303110</t>
  </si>
  <si>
    <t>The joint statement of former presidential candidates John McCain &amp; Lindsey Graham is wrong - they are sadly weak on immigration. The two...</t>
  </si>
  <si>
    <t>https://twitter.com/realDonaldTrump/status/825823217025691648</t>
  </si>
  <si>
    <t>...Senators should focus their energies on ISIS, illegal immigration and border security instead of always looking to start World War III.</t>
  </si>
  <si>
    <t>https://twitter.com/realDonaldTrump/status/825848204633731074</t>
  </si>
  <si>
    <t>Statement Regarding Recent Executive Order Concerning Extreme Vetting: https://www.facebook.com/DonaldTrump/posts/10158567643610725 ‚Ä¶</t>
  </si>
  <si>
    <t>https://twitter.com/realDonaldTrump/status/825850987348914184</t>
  </si>
  <si>
    <t>I will be interviewed by @ TheBrodyFile on @ CBNNews tonight at 11pm. Enjoy!</t>
  </si>
  <si>
    <t>https://twitter.com/realDonaldTrump/status/826041397232943104</t>
  </si>
  <si>
    <t>Only 109 people out of 325,000 were detained and held for questioning. Big problems at airports were caused by Delta computer outage,.....</t>
  </si>
  <si>
    <t>https://twitter.com/realDonaldTrump/status/826042483155013632</t>
  </si>
  <si>
    <t>protesters and the tears of Senator Schumer. Secretary Kelly said that all is going well with very few problems. MAKE AMERICA SAFE AGAIN!</t>
  </si>
  <si>
    <t>https://twitter.com/realDonaldTrump/status/826044059647107073</t>
  </si>
  <si>
    <t>There is nothing nice about searching for terrorists before they can enter our country. This was a big part of my campaign. Study the world!</t>
  </si>
  <si>
    <t>https://twitter.com/realDonaldTrump/status/826060143825666051</t>
  </si>
  <si>
    <t>If the ban were announced with a one week notice, the "bad" would rush into our country during that week. A lot of bad "dudes" out there!</t>
  </si>
  <si>
    <t>https://twitter.com/realDonaldTrump/status/826063267760046080</t>
  </si>
  <si>
    <t>I have made my decision on who I will nominate for The United States Supreme Court. It will be announced live on Tuesday at 8:00 P.M. (W.H.)</t>
  </si>
  <si>
    <t>https://twitter.com/realDonaldTrump/status/826073437735100418</t>
  </si>
  <si>
    <t>Where was all the outrage from Democrats and the opposition party (the media) when our jobs were fleeing our country?</t>
  </si>
  <si>
    <t>https://twitter.com/realDonaldTrump/status/826175120238604288</t>
  </si>
  <si>
    <t>The American dream is back. We‚Äôre going to create an environment for small business like we haven‚Äôt had in many, many decades!pic.twitter.com/ZuJNaN6z8b</t>
  </si>
  <si>
    <t>https://twitter.com/realDonaldTrump/status/826229971584708608</t>
  </si>
  <si>
    <t>The Democrats are delaying my cabinet picks for purely political reasons. They have nothing going but to obstruct. Now have an Obama A.G.</t>
  </si>
  <si>
    <t>https://twitter.com/realDonaldTrump/status/826390034693623809</t>
  </si>
  <si>
    <t>Nancy Pelosi and Fake Tears Chuck Schumer held a rally at the steps of The Supreme Court and mic did not work (a mess)-just like Dem party!</t>
  </si>
  <si>
    <t>https://twitter.com/realDonaldTrump/status/826391334248407040</t>
  </si>
  <si>
    <t>When will the Democrats give us our Attorney General and rest of Cabinet! They should be ashamed of themselves! No wonder D.C. doesn't work!</t>
  </si>
  <si>
    <t>https://twitter.com/realDonaldTrump/status/826588658304217088</t>
  </si>
  <si>
    <t>Getting ready to deliver a VERY IMPORTANT DECISION! 8:00 P.M.</t>
  </si>
  <si>
    <t>https://twitter.com/realDonaldTrump/status/826596187453153281</t>
  </si>
  <si>
    <t>Join me live from the @ WhiteHouse. https://www.facebook.com/POTUS/videos/1240366106032827/ ‚Ä¶</t>
  </si>
  <si>
    <t>https://twitter.com/realDonaldTrump/status/826637556787838976</t>
  </si>
  <si>
    <t>Hope you like my nomination of Judge Neil Gorsuch for the United States Supreme Court. He is a good and brilliant man, respected by all.</t>
  </si>
  <si>
    <t>https://twitter.com/realDonaldTrump/status/826774668245946368</t>
  </si>
  <si>
    <t>Everybody is arguing whether or not it is a BAN. Call it what you want, it is about keeping bad people (with bad intentions) out of country!</t>
  </si>
  <si>
    <t>https://twitter.com/realDonaldTrump/status/826990079738540033</t>
  </si>
  <si>
    <t>Iran is rapidly taking over more and more of Iraq even after the U.S. has squandered three trillion dollars there. Obvious long ago!</t>
  </si>
  <si>
    <t>https://twitter.com/realDonaldTrump/status/827002559122567168</t>
  </si>
  <si>
    <t>Do you believe it? The Obama Administration agreed to take thousands of illegal immigrants from Australia. Why? I will study this dumb deal!</t>
  </si>
  <si>
    <t>https://twitter.com/realDonaldTrump/status/827112633224544256</t>
  </si>
  <si>
    <t>If U.C. Berkeley does not allow free speech and practices violence on innocent people with a different point of view - NO FEDERAL FUNDS?</t>
  </si>
  <si>
    <t>https://twitter.com/realDonaldTrump/status/827113926517194757</t>
  </si>
  <si>
    <t>Congratulations to Rex Tillerson on being sworn in as our new Secretary of State. He will be a star!</t>
  </si>
  <si>
    <t>https://twitter.com/realDonaldTrump/status/827115768202534913</t>
  </si>
  <si>
    <t>Attending Chief Ryan Owens' Dignified Transfer yesterday with my daughter Ivanka was my great honor. To a great and brave man - thank you!</t>
  </si>
  <si>
    <t>https://twitter.com/realDonaldTrump/status/827118012784373760</t>
  </si>
  <si>
    <t>Iran has been formally PUT ON NOTICE for firing a ballistic missile.Should have been thankful for the terrible deal the U.S. made with them!</t>
  </si>
  <si>
    <t>https://twitter.com/realDonaldTrump/status/827119326880813056</t>
  </si>
  <si>
    <t>Iran was on its last legs and ready to collapse until the U.S. came along and gave it a life-line in the form of the Iran Deal: $150 billion</t>
  </si>
  <si>
    <t>https://twitter.com/realDonaldTrump/status/827207267632164868</t>
  </si>
  <si>
    <t>Thank you, @ Samsung! We would love to have you! https://www.axios.com/trump-effect-samsung-may-build-u-s-factory-2233101986.html ‚Ä¶</t>
  </si>
  <si>
    <t>https://twitter.com/realDonaldTrump/status/827477947154063361</t>
  </si>
  <si>
    <t>Yes, Arnold Schwarzenegger did a really bad job as Governor of California and even worse on the Apprentice...but at least he tried hard!</t>
  </si>
  <si>
    <t>https://twitter.com/realDonaldTrump/status/827478751931924480</t>
  </si>
  <si>
    <t>Iran is playing with fire - they don't appreciate how "kind" President Obama was to them. Not me!</t>
  </si>
  <si>
    <t>https://twitter.com/realDonaldTrump/status/827480386120929280</t>
  </si>
  <si>
    <t>Thank you to Prime Minister of Australia for telling the truth about our very civil conversation that FAKE NEWS media lied about. Very nice!</t>
  </si>
  <si>
    <t>https://twitter.com/realDonaldTrump/status/827482059438432260</t>
  </si>
  <si>
    <t>Meeting with biggest business leaders this morning. Good jobs are coming back to U.S., health care and tax bills are being crafted NOW!</t>
  </si>
  <si>
    <t>https://twitter.com/realDonaldTrump/status/827483841589891073</t>
  </si>
  <si>
    <t>Professional anarchists, thugs and paid protesters are proving the point of the millions of people who voted to MAKE AMERICA GREAT AGAIN!</t>
  </si>
  <si>
    <t>https://twitter.com/realDonaldTrump/status/827499871011819520</t>
  </si>
  <si>
    <t>A new radical Islamic terrorist has just attacked in Louvre Museum in Paris. Tourists were locked down. France on edge again. GET SMART U.S.</t>
  </si>
  <si>
    <t>https://twitter.com/realDonaldTrump/status/827655062835052544</t>
  </si>
  <si>
    <t>We must keep "evil" out of our country!</t>
  </si>
  <si>
    <t>https://twitter.com/realDonaldTrump/status/827715246135574530</t>
  </si>
  <si>
    <t>Countries charge U.S. companies taxes or tariffs while the U.S. charges them nothing or little.We should charge them SAME as they charge us!</t>
  </si>
  <si>
    <t>https://twitter.com/realDonaldTrump/status/827864176043376640</t>
  </si>
  <si>
    <t>When a country is no longer able to say who can, and who cannot , come in &amp; out, especially for reasons of safety &amp;.security - big trouble!</t>
  </si>
  <si>
    <t>https://twitter.com/realDonaldTrump/status/827865957750161408</t>
  </si>
  <si>
    <t>Interesting that certain Middle-Eastern countries agree with the ban. They know if certain people are allowed in it's death &amp; destruction!</t>
  </si>
  <si>
    <t>https://twitter.com/realDonaldTrump/status/827867311054974976</t>
  </si>
  <si>
    <t>The opinion of this so-called judge, which essentially takes law-enforcement away from our country, is ridiculous and will be overturned!</t>
  </si>
  <si>
    <t>https://twitter.com/realDonaldTrump/status/827874208021639168</t>
  </si>
  <si>
    <t>After being forced to apologize for its bad and inaccurate coverage of me after winning the election, the FAKE NEWS @ nytimes is still lost!</t>
  </si>
  <si>
    <t>https://twitter.com/realDonaldTrump/status/827885966509604865</t>
  </si>
  <si>
    <t>https://twitter.com/realDonaldTrump/status/827981079042805761</t>
  </si>
  <si>
    <t>What is our country coming to when a judge can halt a Homeland Security travel ban and anyone, even with bad intentions, can come into U.S.?</t>
  </si>
  <si>
    <t>https://twitter.com/realDonaldTrump/status/827996357252243456</t>
  </si>
  <si>
    <t>Because the ban was lifted by a judge, many very bad and dangerous people may be pouring into our country. A terrible decision</t>
  </si>
  <si>
    <t>https://twitter.com/realDonaldTrump/status/828024835670413312</t>
  </si>
  <si>
    <t>Why aren't the lawyers looking at and using the Federal Court decision in Boston, which is at conflict with ridiculous lift ban decision?</t>
  </si>
  <si>
    <t>https://twitter.com/realDonaldTrump/status/828039143318024194</t>
  </si>
  <si>
    <t>Interview with @ oreillyfactor on Fox Network - 4:00 P.M. (prior to Super Bowl). Enjoy!</t>
  </si>
  <si>
    <t>https://twitter.com/realDonaldTrump/status/828042506851934209</t>
  </si>
  <si>
    <t>The judge opens up our country to potential terrorists and others that do not have our best interests at heart. Bad people are very happy!</t>
  </si>
  <si>
    <t>https://twitter.com/realDonaldTrump/status/828342202174668800</t>
  </si>
  <si>
    <t>Just cannot believe a judge would put our country in such peril. If something happens blame him and court system. People pouring in. Bad!</t>
  </si>
  <si>
    <t>https://twitter.com/realDonaldTrump/status/828343072840900610</t>
  </si>
  <si>
    <t>I have instructed Homeland Security to check people coming into our country VERY CAREFULLY. The courts are making the job very difficult!</t>
  </si>
  <si>
    <t>https://twitter.com/realDonaldTrump/status/828375073006444544</t>
  </si>
  <si>
    <t>Enjoy the # SuperBowl and then we continue: MAKE AMERICA GREAT AGAIN!</t>
  </si>
  <si>
    <t>https://twitter.com/realDonaldTrump/status/828447350200926212</t>
  </si>
  <si>
    <t>What an amazing comeback and win by the Patriots. Tom Brady, Bob Kraft and Coach B are total winners. Wow!</t>
  </si>
  <si>
    <t>https://twitter.com/realDonaldTrump/status/828574430800539648</t>
  </si>
  <si>
    <t>Any negative polls are fake news, just like the CNN, ABC, NBC polls in the election. Sorry, people want border security and extreme vetting.</t>
  </si>
  <si>
    <t>https://twitter.com/realDonaldTrump/status/828575949268606977</t>
  </si>
  <si>
    <t>I call my own shots, largely based on an accumulation of data, and everyone knows it. Some FAKE NEWS media, in order to marginalize, lies!</t>
  </si>
  <si>
    <t>https://twitter.com/realDonaldTrump/status/828642511698669569</t>
  </si>
  <si>
    <t>The failing @ nytimes writes total fiction concerning me. They have gotten it wrong for two years, and now are making up stories &amp; sources!</t>
  </si>
  <si>
    <t>https://twitter.com/realDonaldTrump/status/828748574255091714</t>
  </si>
  <si>
    <t>An extended interview from the Super Bowl with @ oreillyfactor airs tonight at 8:00 P.M. Enjoy!pic.twitter.com/kZdHqaNTVR</t>
  </si>
  <si>
    <t>https://twitter.com/realDonaldTrump/status/828793887275761665</t>
  </si>
  <si>
    <t>The failing @ nytimes was forced to apologize to its subscribers for the poor reporting it did on my election win. Now they are worse!</t>
  </si>
  <si>
    <t>https://twitter.com/realDonaldTrump/status/828797801630937089</t>
  </si>
  <si>
    <t>The threat from radical Islamic terrorism is very real, just look at what is happening in Europe and the Middle-East. Courts must act fast!</t>
  </si>
  <si>
    <t>https://twitter.com/realDonaldTrump/status/828939235499638784</t>
  </si>
  <si>
    <t>I don't know Putin, have no deals in Russia, and the haters are going crazy - yet Obama can make a deal with Iran, #1 in terror, no problem!</t>
  </si>
  <si>
    <t>https://twitter.com/realDonaldTrump/status/829003091735359488</t>
  </si>
  <si>
    <t>An honor having the National Sheriffs' Assoc. join me at the @ WhiteHouse. Incredible men &amp; women who protect &amp; serve 24/7/365. THANK YOU!!pic.twitter.com/9EMTnH0OrF</t>
  </si>
  <si>
    <t>https://twitter.com/realDonaldTrump/status/829133645055135750</t>
  </si>
  <si>
    <t>It is a disgrace that my full Cabinet is still not in place, the longest such delay in the history of our country. Obstruction by Democrats!</t>
  </si>
  <si>
    <t>https://twitter.com/realDonaldTrump/status/829299566344359936</t>
  </si>
  <si>
    <t>If the U.S. does not win this case as it so obviously should, we can never have the security and safety to which we are entitled. Politics!</t>
  </si>
  <si>
    <t>https://twitter.com/realDonaldTrump/status/829315036329963521</t>
  </si>
  <si>
    <t>I will be speaking at 9:00 A.M. today to Police Chiefs and Sheriffs and will be discussing the horrible, dangerous and wrong decision.......</t>
  </si>
  <si>
    <t>https://twitter.com/realDonaldTrump/status/829349943613734912</t>
  </si>
  <si>
    <t>Thank you to our great Police Chiefs &amp; Sheriffs for your leadership &amp; service. You have a true friend in the @ WhiteHouse. We support you!pic.twitter.com/niwuK5rgXR</t>
  </si>
  <si>
    <t>https://twitter.com/realDonaldTrump/status/829356871848951809</t>
  </si>
  <si>
    <t>My daughter Ivanka has been treated so unfairly by @ Nordstrom. She is a great person -- always pushing me to do the right thing! Terrible!</t>
  </si>
  <si>
    <t>https://twitter.com/realDonaldTrump/status/829357626798530561</t>
  </si>
  <si>
    <t>'16 Fake News Stories Reporters Have Run Since Trump Won'http://thefederalist.com/2017/02/06/16-fake-news-stories-reporters-have-run-since-trump-won/ ‚Ä¶</t>
  </si>
  <si>
    <t>https://twitter.com/realDonaldTrump/status/829384587482656768</t>
  </si>
  <si>
    <t>Big increase in traffic into our country from certain areas, while our people are far more vulnerable, as we wait for what should be EASY D!</t>
  </si>
  <si>
    <t>https://twitter.com/realDonaldTrump/status/829410107406614534</t>
  </si>
  <si>
    <t>Thank you Brian Krzanich, CEO of @ Intel. A great investment ($7 BILLION) in American INNOVATION and JOBS! # AmericaFirstpic.twitter.com/76lAiSSQ1l</t>
  </si>
  <si>
    <t>https://twitter.com/realDonaldTrump/status/829414457126313986</t>
  </si>
  <si>
    <t>'Immigration Ban Is One Of Trump's Most Popular Orders So Far'pic.twitter.com/wAelwuQ4BE</t>
  </si>
  <si>
    <t>https://twitter.com/realDonaldTrump/status/829446266111287305</t>
  </si>
  <si>
    <t>'Majority in Leading EU Nations Support Trump-Style Travel Ban' Poll of more than 10,000 people in 10 countries...http://bit.ly/2k4fvqgEUPoll</t>
  </si>
  <si>
    <t>https://twitter.com/realDonaldTrump/status/829451566000242688</t>
  </si>
  <si>
    <t>'Trump administration seen as more truthful than news media'http://bit.ly/2k4b0imEmersonPoll ‚Ä¶</t>
  </si>
  <si>
    <t>https://twitter.com/realDonaldTrump/status/829496507841789952</t>
  </si>
  <si>
    <t>Congratulations to our new Attorney General, @ SenatorSessions!pic.twitter.com/e0buP1K83z</t>
  </si>
  <si>
    <t>https://twitter.com/realDonaldTrump/status/829660612452036608</t>
  </si>
  <si>
    <t>Sen.Richard Blumenthal, who never fought in Vietnam when he said for years he had (major lie),now misrepresents what Judge Gorsuch told him?</t>
  </si>
  <si>
    <t>https://twitter.com/realDonaldTrump/status/829681034564341760</t>
  </si>
  <si>
    <t>Chris Cuomo, in his interview with Sen. Blumenthal, never asked him about his long-term lie about his brave "service" in Vietnam. FAKE NEWS!</t>
  </si>
  <si>
    <t>https://twitter.com/realDonaldTrump/status/829682794951475200</t>
  </si>
  <si>
    <t>Sen. McCain should not be talking about the success or failure of a mission to the media. Only emboldens the enemy! He's been losing so....</t>
  </si>
  <si>
    <t>https://twitter.com/realDonaldTrump/status/829684271812067328</t>
  </si>
  <si>
    <t>...long he doesn't know how to win anymore, just look at the mess our country is in - bogged down in conflict all over the place. Our hero..</t>
  </si>
  <si>
    <t>https://twitter.com/realDonaldTrump/status/829689436279603206</t>
  </si>
  <si>
    <t>..Ryan died on a winning mission ( according to General Mattis), not a "failure." Time for the U.S. to get smart and start winning again!</t>
  </si>
  <si>
    <t>https://twitter.com/realDonaldTrump/status/829721019720015872</t>
  </si>
  <si>
    <t>Join us live in the Oval Office for the swearing in of our new Attorney General, @ SenatorSessions! LIVE: http://bit.ly/2kqq2f0Sessions pic.twitter.com/0PEcB2B4Pf</t>
  </si>
  <si>
    <t>https://twitter.com/realDonaldTrump/status/829836231802515457</t>
  </si>
  <si>
    <t>SEE YOU IN COURT, THE SECURITY OF OUR NATION IS AT STAKE!</t>
  </si>
  <si>
    <t>https://twitter.com/realDonaldTrump/status/830042498806460417</t>
  </si>
  <si>
    <t>LAWFARE: "Remarkably, in the entire opinion, the panel did not bother even to cite this (the) statute." A disgraceful decision!</t>
  </si>
  <si>
    <t>https://twitter.com/realDonaldTrump/status/830047626414477312</t>
  </si>
  <si>
    <t>The failing @ nytimes does major FAKE NEWS China story saying "Mr.Xi has not spoken to Mr. Trump since Nov.14." We spoke at length yesterday!</t>
  </si>
  <si>
    <t>https://twitter.com/realDonaldTrump/status/830195857530183684</t>
  </si>
  <si>
    <t>Heading to Joint Base Andrews on # MarineOne with Prime Minister Shinz≈ç earlier today.pic.twitter.com/4JFhyYdeHO</t>
  </si>
  <si>
    <t>https://twitter.com/realDonaldTrump/status/830389130311921667</t>
  </si>
  <si>
    <t>Our legal system is broken! "77% of refugees allowed into U.S. since travel reprieve hail from seven suspect countries." (WT) SO DANGEROUS!</t>
  </si>
  <si>
    <t>https://twitter.com/realDonaldTrump/status/830405706255912960</t>
  </si>
  <si>
    <t>I am reading that the great border WALL will cost more than the government originally thought, but I have not gotten involved in the.....</t>
  </si>
  <si>
    <t>https://twitter.com/realDonaldTrump/status/830407172747988992</t>
  </si>
  <si>
    <t>...design or negotiations yet. When I do, just like with the F-35 FighterJet or the Air Force One Program, price will come WAY DOWN!</t>
  </si>
  <si>
    <t>https://twitter.com/realDonaldTrump/status/830409522397184000</t>
  </si>
  <si>
    <t>Melania and I are hosting Japanese Prime Minister Shinzo Abe and Mrs. Abe at Mar-a-Lago in Palm Beach, Fla. They are a wonderful couple!</t>
  </si>
  <si>
    <t>https://twitter.com/realDonaldTrump/status/830483672096768001</t>
  </si>
  <si>
    <t>Having a great time hosting Prime Minister Shinzo Abe in the United States! https://www.facebook.com/DonaldTrump/posts/10158635419120725:0 ‚Ä¶ https://instagram.com/p/BQYZ8n8Dtty/ pic.twitter.com/smGrnWakWQ</t>
  </si>
  <si>
    <t>https://twitter.com/realDonaldTrump/status/830552079240409089</t>
  </si>
  <si>
    <t>I am so proud of my daughter Ivanka. To be abused and treated so badly by the media, and to still hold her head so high, is truly wonderful!</t>
  </si>
  <si>
    <t>https://twitter.com/realDonaldTrump/status/830555911559249926</t>
  </si>
  <si>
    <t>Played golf today with Prime Minister Abe of Japan and @ TheBig_Easy, Ernie Els, and had a great time. Japan is very well represented!</t>
  </si>
  <si>
    <t>https://twitter.com/realDonaldTrump/status/830558065715998726</t>
  </si>
  <si>
    <t>A working dinner tonight with Prime Minister Abe of Japan, and his representatives, at the Winter White House (Mar-a-Lago). Very good talks!</t>
  </si>
  <si>
    <t>https://twitter.com/realDonaldTrump/status/830643095150657536</t>
  </si>
  <si>
    <t># ICYMI: Joint Statement with Prime Minister Shinzo Abe on North Korea.pic.twitter.com/qEC87FKB1D</t>
  </si>
  <si>
    <t>https://twitter.com/realDonaldTrump/status/830741932099960834</t>
  </si>
  <si>
    <t>The crackdown on illegal criminals is merely the keeping of my campaign promise. Gang members, drug dealers &amp; others are being removed!</t>
  </si>
  <si>
    <t>https://twitter.com/realDonaldTrump/status/830747067379232769</t>
  </si>
  <si>
    <t>72% of refugees admitted into U.S. (2/3 -2/11) during COURT BREAKDOWN are from 7 countries: SYRIA, IRAQ, SOMALIA, IRAN, SUDAN, LIBYA &amp; YEMEN</t>
  </si>
  <si>
    <t>https://twitter.com/realDonaldTrump/status/830751875578355713</t>
  </si>
  <si>
    <t>While on FAKE NEWS @ CNN, Bernie Sanders was cut off for using the term fake news to describe the network. They said technical difficulties!</t>
  </si>
  <si>
    <t>https://twitter.com/realDonaldTrump/status/830764596235485188</t>
  </si>
  <si>
    <t>After two days of very productive talks, Prime Minister Abe is heading back to Japan. L</t>
  </si>
  <si>
    <t>https://twitter.com/realDonaldTrump/status/830769247185952772</t>
  </si>
  <si>
    <t>I know Mark Cuban well. He backed me big-time but I wasn't interested in taking all of his calls.He's not smart enough to run for president!</t>
  </si>
  <si>
    <t>https://twitter.com/realDonaldTrump/status/830804130692268032</t>
  </si>
  <si>
    <t>Congratulations Stephen Miller- on representing me this morning on the various Sunday morning shows. Great job!</t>
  </si>
  <si>
    <t>https://twitter.com/realDonaldTrump/status/830904083519242241</t>
  </si>
  <si>
    <t>Just leaving Florida. Big crowds of enthusiastic supporters lining the road that the FAKE NEWS media refuses to mention. Very dishonest!</t>
  </si>
  <si>
    <t>https://twitter.com/realDonaldTrump/status/831169341358014475</t>
  </si>
  <si>
    <t>Today I will meet with Canadian PM Trudeau and a group of leading business women to discuss women in the workforce. http://bigstory.ap.org/article/37dab25b8da74902b3fa4076030febe0/trump-trudeau-discuss-women-workforce ‚Ä¶</t>
  </si>
  <si>
    <t>https://twitter.com/realDonaldTrump/status/831185943482793986</t>
  </si>
  <si>
    <t>Welcome to the @ WhiteHouse Prime Minister @ JustinTrudeau!pic.twitter.com/WKgF8Zo9ri</t>
  </si>
  <si>
    <t>https://twitter.com/realDonaldTrump/status/831214091993751552</t>
  </si>
  <si>
    <t>Wonderful meeting with Canadian PM @ JustinTrudeau and a group of leading CEO's &amp; business women from Canadaand the United Statespic.twitter.com/Rxr31QpxMK</t>
  </si>
  <si>
    <t>https://twitter.com/realDonaldTrump/status/831336432073658368</t>
  </si>
  <si>
    <t>Congratulations Treasury Secretary Steven Mnuchin! # ICYMI- watch here: https://www.facebook.com/DonaldTrump/posts/10158646970740725 ‚Ä¶pic.twitter.com/K8tWLlXiYK</t>
  </si>
  <si>
    <t>https://twitter.com/realDonaldTrump/status/831344902990655489</t>
  </si>
  <si>
    <t>Congratulations to our new # VASecretary Dr. David Shulkin. Time to take care of Veterans who have fought to protect our country!pic.twitter.com/Mit3wx3yae</t>
  </si>
  <si>
    <t>https://twitter.com/realDonaldTrump/status/831510532318429184</t>
  </si>
  <si>
    <t>The real story here is why are there so many illegal leaks coming out of Washington? Will these leaks be happening as I deal on N.Korea etc?</t>
  </si>
  <si>
    <t>https://twitter.com/realDonaldTrump/status/831599387906301952</t>
  </si>
  <si>
    <t>Great parent-teacher listening session this morning with @ VP Pence &amp; @ usedgov Secretary @ BetsyDeVos. Watch: https://www.youtube.com/watch?v=opufN8wWBoo ‚Ä¶pic.twitter.com/QJnq4SSXlq</t>
  </si>
  <si>
    <t>https://twitter.com/realDonaldTrump/status/831621079747723264</t>
  </si>
  <si>
    <t>'Remarks by President Trump at Signing of H.J. Resolution 41' https://www.whitehouse.gov/the-press-office/2017/02/14/remarks-president-trump-signing-hj-resolution-41 ‚Ä¶pic.twitter.com/yGDDTKm9Br</t>
  </si>
  <si>
    <t>https://twitter.com/realDonaldTrump/status/831636777110757377</t>
  </si>
  <si>
    <t>Obamacare continues to fail. Humana to pull out in 2018. Will repeal, replace &amp; save healthcare for ALL Americans.https://origin-nyi.thehill.com/policy/healthcare/319538-humana-to-drop-out-of-obamacare-marketplace-at-end-of-2017 ‚Ä¶</t>
  </si>
  <si>
    <t>https://twitter.com/realDonaldTrump/status/831830548565852160</t>
  </si>
  <si>
    <t>The fake news media is going crazy with their conspiracy theories and blind hatred. @ MSNBC &amp; @ CNN are unwatchable. @ foxandfriends is great!</t>
  </si>
  <si>
    <t>https://twitter.com/realDonaldTrump/status/831837514226921472</t>
  </si>
  <si>
    <t>This Russian connection non-sense is merely an attempt to cover-up the many mistakes made in Hillary Clinton's losing campaign.</t>
  </si>
  <si>
    <t>https://twitter.com/realDonaldTrump/status/831840306161123328</t>
  </si>
  <si>
    <t>Information is being illegally given to the failing @ nytimes &amp; @ washingtonpost by the intelligence community (NSA and FBI?).Just like Russia</t>
  </si>
  <si>
    <t>https://twitter.com/realDonaldTrump/status/831842652085686273</t>
  </si>
  <si>
    <t>Thank you to Eli Lake of The Bloomberg View - "The NSA &amp; FBI...should not interfere in our politics...and is" Very serious situation for USA</t>
  </si>
  <si>
    <t>https://twitter.com/realDonaldTrump/status/831846101179314177</t>
  </si>
  <si>
    <t>Crimea was TAKEN by Russia during the Obama Administration. Was Obama too soft on Russia?</t>
  </si>
  <si>
    <t>https://twitter.com/realDonaldTrump/status/831853862281699331</t>
  </si>
  <si>
    <t>The real scandal here is that classified information is illegally given out by "intelligence" like candy. Very un-American!</t>
  </si>
  <si>
    <t>https://twitter.com/realDonaldTrump/status/831904516316479489</t>
  </si>
  <si>
    <t>Great listening session with CEO's of the Retail Industry Leaders Association this morning!pic.twitter.com/sy6xJcWfcF</t>
  </si>
  <si>
    <t>https://twitter.com/realDonaldTrump/status/831945670324060164</t>
  </si>
  <si>
    <t>Welcome to the United States, @ IsraeliPM Benjamin &amp; Sara! # ICYMIJoint Press Conference: https://www.facebook.com/DonaldTrump/posts/10158654390690725 ‚Ä¶pic.twitter.com/bH60nBL5FP</t>
  </si>
  <si>
    <t>https://twitter.com/realDonaldTrump/status/831952535544070145</t>
  </si>
  <si>
    <t>Join me in Florida this Saturday at 5pm for a rally at the Orlando-Melbourne International Airport! Tickets: http://bit.ly/2lQarqaFLORIDA pic.twitter.com/GDhO6GGxwt</t>
  </si>
  <si>
    <t>https://twitter.com/realDonaldTrump/status/831979921555742732</t>
  </si>
  <si>
    <t>Aetna CEO: Obamacare in 'Death Spiral' # RepealAndReplacehttps://www.bloomberg.com/news/articles/2017-02-15/aetna-ceo-says-obamacare-in-a-death-spiral-with-sick-customers ‚Ä¶</t>
  </si>
  <si>
    <t>https://twitter.com/realDonaldTrump/status/832016501657968640</t>
  </si>
  <si>
    <t>Venezuela should allow Leopoldo Lopez, a political prisoner &amp; husband of @ liliantintori (just met w/ @ marcorubio) out of prison immediately.pic.twitter.com/bt8Xhdo7al</t>
  </si>
  <si>
    <t>https://twitter.com/realDonaldTrump/status/832191485701451777</t>
  </si>
  <si>
    <t>Stock market hits new high with longest winning streak in decades. Great level of confidence and optimism - even before tax plan rollout!</t>
  </si>
  <si>
    <t>https://twitter.com/realDonaldTrump/status/832197515248275456</t>
  </si>
  <si>
    <t>Leaking, and even illegal classified leaking, has been a big problem in Washington for years. Failing @ nytimes (and others) must apologize!</t>
  </si>
  <si>
    <t>https://twitter.com/realDonaldTrump/status/832198588201594880</t>
  </si>
  <si>
    <t>The spotlight has finally been put on the low-life leakers! They will be caught!</t>
  </si>
  <si>
    <t>https://twitter.com/realDonaldTrump/status/832230758299340800</t>
  </si>
  <si>
    <t>FAKE NEWS media, which makes up stories and "sources," is far more effective than the discredited Democrats - but they are fading fast!</t>
  </si>
  <si>
    <t>https://twitter.com/realDonaldTrump/status/832238070460186625</t>
  </si>
  <si>
    <t>The Democrats had to come up with a story as to why they lost the election, and so badly (306), so they made up a story - RUSSIA. Fake news!</t>
  </si>
  <si>
    <t>https://twitter.com/realDonaldTrump/status/832375230274400256</t>
  </si>
  <si>
    <t>'Trump signs bill undoing Obama coal mining rule'http://thehill.com/policy/energy-environment/319938-trump-signs-bill-undoing-obama-coal-mining-rule ‚Ä¶</t>
  </si>
  <si>
    <t>https://twitter.com/realDonaldTrump/status/832533430168608768</t>
  </si>
  <si>
    <t>Despite the long delays by the Democrats in finally approving Dr. Tom Price, the repeal and replacement of ObamaCare is moving fast!</t>
  </si>
  <si>
    <t>https://twitter.com/realDonaldTrump/status/832554772318322688</t>
  </si>
  <si>
    <t>Going to Charleston, South Carolina, in order to spend time with Boeing and talk jobs! Look forward to it.</t>
  </si>
  <si>
    <t>https://twitter.com/realDonaldTrump/status/832555987299082242</t>
  </si>
  <si>
    <t>Thank you for all of the nice statements on the Press Conference yesterday. Rush Limbaugh said one of greatest ever. Fake media not happy!</t>
  </si>
  <si>
    <t>https://twitter.com/realDonaldTrump/status/832579442790772736</t>
  </si>
  <si>
    <t>General Keith Kellogg, who I have known for a long time, is very much in play for NSA - as are three others.</t>
  </si>
  <si>
    <t>https://twitter.com/realDonaldTrump/status/832614137586933760</t>
  </si>
  <si>
    <t>Join me at 11:00am: Watch here: http://45.wh.gov/XYQXNw pic.twitter.com/UzndIjIqjM</t>
  </si>
  <si>
    <t>https://twitter.com/realDonaldTrump/status/832708293516632065</t>
  </si>
  <si>
    <t>The FAKE NEWS media (failing @ nytimes, @ NBCNews, @ ABC, @ CBS, @ CNN) is not my enemy, it is the enemy of the American People!</t>
  </si>
  <si>
    <t>https://twitter.com/realDonaldTrump/status/832730328108134402</t>
  </si>
  <si>
    <t>"One of the most effective press conferences I've ever seen!" says Rush Limbaugh. Many agree.Yet FAKE MEDIA calls it differently! Dishonest</t>
  </si>
  <si>
    <t>https://twitter.com/realDonaldTrump/status/832742165436579840</t>
  </si>
  <si>
    <t>Looking forward to the Florida rally tomorrow. Big crowd expected!</t>
  </si>
  <si>
    <t>https://twitter.com/realDonaldTrump/status/832945737625387008</t>
  </si>
  <si>
    <t>Don't believe the main stream (fake news) media.The White House is running VERY WELL. I inherited a MESS and am in the process of fixing it.</t>
  </si>
  <si>
    <t>https://twitter.com/realDonaldTrump/status/832950628750127106</t>
  </si>
  <si>
    <t>Will be having many meetings this weekend at The Southern White House. Big 5:00 P.M. speech in Melbourne, Florida. A lot to talk about!</t>
  </si>
  <si>
    <t>https://twitter.com/realDonaldTrump/status/833435244451753984</t>
  </si>
  <si>
    <t>My statement as to what's happening in Sweden was in reference to a story that was broadcast on @ FoxNews concerning immigrants &amp; Sweden.</t>
  </si>
  <si>
    <t>https://twitter.com/realDonaldTrump/status/833681539997253636</t>
  </si>
  <si>
    <t>Give the public a break - The FAKE NEWS media is trying to say that large scale immigration in Sweden is working out just beautifully. NOT!</t>
  </si>
  <si>
    <t>https://twitter.com/realDonaldTrump/status/833686030679207936</t>
  </si>
  <si>
    <t>HAPPY PRESIDENTS DAY - MAKE AMERICA GREAT AGAIN!</t>
  </si>
  <si>
    <t>https://twitter.com/realDonaldTrump/status/833783438922629125</t>
  </si>
  <si>
    <t>Just named General H.R. McMaster National Security Advisor.</t>
  </si>
  <si>
    <t>https://twitter.com/realDonaldTrump/status/833838311315763200</t>
  </si>
  <si>
    <t>Congratulations to our new National Security Advisor, General H.R. McMaster. Video: https://www.facebook.com/DonaldTrump/videos/10158684611165725/ ‚Ä¶pic.twitter.com/VBXcJ1b6Pv</t>
  </si>
  <si>
    <t>https://twitter.com/realDonaldTrump/status/834142323881684993</t>
  </si>
  <si>
    <t>'Americans overwhelmingly oppose sanctuary cities'http://thehill.com/homenews/administration/320487-poll-americans-overwhelmingly-oppose-sanctuary-cities ‚Ä¶</t>
  </si>
  <si>
    <t>https://twitter.com/realDonaldTrump/status/834181712783560705</t>
  </si>
  <si>
    <t>The so-called angry crowds in home districts of some Republicans are actually, in numerous cases, planned out by liberal activists. Sad!</t>
  </si>
  <si>
    <t>https://twitter.com/realDonaldTrump/status/834377364947816448</t>
  </si>
  <si>
    <t>One thing I will say about Rep. Keith Ellison, in his fight to lead the DNC, is that he was the one who predicted early that I would win!</t>
  </si>
  <si>
    <t>https://twitter.com/realDonaldTrump/status/834384982495940613</t>
  </si>
  <si>
    <t>Very much enjoyed my tour of the Smithsonian's National Museum of African American History and Culture...A great job done by amazing people!</t>
  </si>
  <si>
    <t>https://twitter.com/realDonaldTrump/status/834899071982841856</t>
  </si>
  <si>
    <t>'S&amp;P 500 Edges Higher After Trump Renews Jobs Pledge'http://www.foxbusiness.com/markets/2017/02/23/s-p-500-edges-higher-after-trump-renews-jobs-pledge.html ‚Ä¶</t>
  </si>
  <si>
    <t>https://twitter.com/realDonaldTrump/status/834916167177371648</t>
  </si>
  <si>
    <t>Seven people shot and killed yesterday in Chicago. What is going on there - totally out of control. Chicago needs help!</t>
  </si>
  <si>
    <t>https://twitter.com/realDonaldTrump/status/834917440450609152</t>
  </si>
  <si>
    <t>Big interview tonight by Henry Kravis at The Business Council of Washington. Looking forward to it!</t>
  </si>
  <si>
    <t>https://twitter.com/realDonaldTrump/status/835104946034991106</t>
  </si>
  <si>
    <t>The FBI is totally unable to stop the national security "leakers" that have permeated our government for a long time. They can't even......</t>
  </si>
  <si>
    <t>https://twitter.com/realDonaldTrump/status/835106143462703104</t>
  </si>
  <si>
    <t>find the leakers within the FBI itself. Classified information is being given to media that could have a devastating effect on U.S. FIND NOW</t>
  </si>
  <si>
    <t>https://twitter.com/realDonaldTrump/status/835124485632180224</t>
  </si>
  <si>
    <t>Going to CPAC!</t>
  </si>
  <si>
    <t>https://twitter.com/realDonaldTrump/status/835173525522624512</t>
  </si>
  <si>
    <t>Trump vows to fight 'epidemic' of human trafficking http://bigstory.ap.org/article/9517fb5ec44e4e93a275cc0722abd6a1/trump-vows-fight-epidemic-human-trafficking ‚Ä¶</t>
  </si>
  <si>
    <t>https://twitter.com/realDonaldTrump/status/835325771858251776</t>
  </si>
  <si>
    <t>FAKE NEWS media knowingly doesn't tell the truth. A great danger to our country. The failing @ nytimes has become a joke. Likewise @ CNN. Sad!</t>
  </si>
  <si>
    <t>https://twitter.com/realDonaldTrump/status/835465719970217984</t>
  </si>
  <si>
    <t>Maybe the millions of people who voted to MAKE AMERICA GREAT AGAIN should have their own rally. It would be the biggest of them all!</t>
  </si>
  <si>
    <t>https://twitter.com/realDonaldTrump/status/835479283699224576</t>
  </si>
  <si>
    <t>The media has not reported that the National Debt in my first month went down by $12 billion vs a $200 billion increase in Obama first mo.</t>
  </si>
  <si>
    <t>https://twitter.com/realDonaldTrump/status/835481237879926784</t>
  </si>
  <si>
    <t>Great optimism for future of U.S. business, AND JOBS, with the DOW having an 11th straight record close. Big tax &amp; regulation cuts coming!</t>
  </si>
  <si>
    <t>https://twitter.com/realDonaldTrump/status/835553050530099200</t>
  </si>
  <si>
    <t>Weekly Address from @ WhiteHouse: http://45.wh.gov/Z6FYHt pic.twitter.com/7eF6aC6kEC</t>
  </si>
  <si>
    <t>https://twitter.com/realDonaldTrump/status/835608648625836032</t>
  </si>
  <si>
    <t>I will not be attending the White House Correspondents' Association Dinner this year. Please wish everyone well and have a great evening!</t>
  </si>
  <si>
    <t>https://twitter.com/realDonaldTrump/status/835610917568200705</t>
  </si>
  <si>
    <t>Congratulations to Thomas Perez, who has just been named Chairman of the DNC. I could not be happier for him, or for the Republican Party!</t>
  </si>
  <si>
    <t>https://twitter.com/realDonaldTrump/status/835814988686233601</t>
  </si>
  <si>
    <t>The race for DNC Chairman was, of course, totally "rigged." Bernie's guy, like Bernie himself, never had a chance. Clinton demanded Perez!</t>
  </si>
  <si>
    <t>https://twitter.com/realDonaldTrump/status/835817351178301440</t>
  </si>
  <si>
    <t>For first time the failing @ nytimes will take an ad (a bad one) to help save its failing reputation. Try reporting accurately &amp; fairly!</t>
  </si>
  <si>
    <t>https://twitter.com/realDonaldTrump/status/835916511944523777</t>
  </si>
  <si>
    <t>Russia talk is FAKE NEWS put out by the Dems, and played up by the media, in order to mask the big election defeat and the illegal leaks!</t>
  </si>
  <si>
    <t>https://twitter.com/realDonaldTrump/status/835946001873657858</t>
  </si>
  <si>
    <t>Big dinner with Governors tonight at White House. Much to be discussed, including healthcare.</t>
  </si>
  <si>
    <t>https://twitter.com/realDonaldTrump/status/836261209540288513</t>
  </si>
  <si>
    <t>Great meeting with CEOs of leading U.S. health insurance companies who provide great healthcare to the American people.pic.twitter.com/s2NMVMvQq3</t>
  </si>
  <si>
    <t>https://twitter.com/realDonaldTrump/status/836332166728527872</t>
  </si>
  <si>
    <t>GOP now viewed more favorably than Dems, in Trump era (per NBC/WSJ poll) via @ HotlineJosh:https://www.scribd.com/document/340335355/17057-NBCWSJ-February-Poll ‚Ä¶</t>
  </si>
  <si>
    <t>https://twitter.com/realDonaldTrump/status/836406328369242113</t>
  </si>
  <si>
    <t>I will be interviewed on @ foxandfriends at 6:00 A.M. Enjoy!</t>
  </si>
  <si>
    <t>https://twitter.com/realDonaldTrump/status/836750538943377408</t>
  </si>
  <si>
    <t>Join me live at 9:00 P.M. # JointAddress http://45.wh.gov/eXTTGS pic.twitter.com/gTtK3vJmkU</t>
  </si>
  <si>
    <t>https://twitter.com/realDonaldTrump/status/836753422271582208</t>
  </si>
  <si>
    <t># JointSession # MAGA https://twitter.com/i/live/829062103558352897 ‚Ä¶</t>
  </si>
  <si>
    <t>https://twitter.com/realDonaldTrump/status/836933725602656256</t>
  </si>
  <si>
    <t>THANK YOU!</t>
  </si>
  <si>
    <t>https://twitter.com/realDonaldTrump/status/837256338203881472</t>
  </si>
  <si>
    <t>Since November 8th, Election Day, the Stock Market has posted $3.2 trillion in GAINS and consumer confidence is at a 15 year high. Jobs!</t>
  </si>
  <si>
    <t>https://twitter.com/realDonaldTrump/status/837488402438176769</t>
  </si>
  <si>
    <t>Jeff Sessions is an honest man. He did not say anything wrong. He could have stated his response more accurately, but it was clearly not....</t>
  </si>
  <si>
    <t>https://twitter.com/realDonaldTrump/status/837489578193846278</t>
  </si>
  <si>
    <t>...intentional. This whole narrative is a way of saving face for Democrats losing an election that everyone thought they were supposed.....</t>
  </si>
  <si>
    <t>https://twitter.com/realDonaldTrump/status/837491607171629057</t>
  </si>
  <si>
    <t>...to win. The Democrats are overplaying their hand. They lost the election, and now they have lost their grip on reality. The real story...</t>
  </si>
  <si>
    <t>https://twitter.com/realDonaldTrump/status/837492425283219458</t>
  </si>
  <si>
    <t>...is all of the illegal leaks of classified and other information. It is a total "witch hunt!"</t>
  </si>
  <si>
    <t>https://twitter.com/realDonaldTrump/status/837633820417482754</t>
  </si>
  <si>
    <t>Nick Adams new book, Green Card Warrior, is a must read. The merit-based system is the way to go. Canada, Australia! @ foxandfriends</t>
  </si>
  <si>
    <t>https://twitter.com/realDonaldTrump/status/837638488656920576</t>
  </si>
  <si>
    <t>It is so pathetic that the Dems have still not approved my full Cabinet.</t>
  </si>
  <si>
    <t>https://twitter.com/realDonaldTrump/status/837704599704375296</t>
  </si>
  <si>
    <t>Weekly Address Join me here: http://45.wh.gov/zPTKbq pic.twitter.com/EnyXYeqgcp</t>
  </si>
  <si>
    <t>https://twitter.com/realDonaldTrump/status/837722869106880517</t>
  </si>
  <si>
    <t>We should start an immediate investigation into @ SenSchumer and his ties to Russia and Putin. A total hypocrite!pic.twitter.com/Ik3yqjHzsA</t>
  </si>
  <si>
    <t>https://twitter.com/realDonaldTrump/status/837766616603586560</t>
  </si>
  <si>
    <t>We must fix our education system for our kids to Make America Great Again. Wonderful day at Saint Andrew in Orlando.pic.twitter.com/OTJaHcvLzf</t>
  </si>
  <si>
    <t>https://twitter.com/realDonaldTrump/status/837770149767827456</t>
  </si>
  <si>
    <t>I hereby demand a second investigation, after Schumer, of Pelosi for her close ties to Russia, and lying about it.http://www.politico.com/story/2017/03/nancy-pelosi-sergey-kislyak-meeting-235653 ‚Ä¶</t>
  </si>
  <si>
    <t>https://twitter.com/realDonaldTrump/status/837787963027144706</t>
  </si>
  <si>
    <t>MAKE AMERICA GREAT AGAIN!pic.twitter.com/kuQiZDz4rA</t>
  </si>
  <si>
    <t>https://twitter.com/realDonaldTrump/status/837987684660412416</t>
  </si>
  <si>
    <t>The first meeting Jeff Sessions had with the Russian Amb was set up by the Obama Administration under education program for 100 Ambs......</t>
  </si>
  <si>
    <t>https://twitter.com/realDonaldTrump/status/837989835818287106</t>
  </si>
  <si>
    <t>Terrible! Just found out that Obama had my "wires tapped" in Trump Tower just before the victory. Nothing found. This is McCarthyism!</t>
  </si>
  <si>
    <t>https://twitter.com/realDonaldTrump/status/837991759045079040</t>
  </si>
  <si>
    <t>Just out: The same Russian Ambassador that met Jeff Sessions visited the Obama White House 22 times, and 4 times last year alone.</t>
  </si>
  <si>
    <t>https://twitter.com/realDonaldTrump/status/837993273679560704</t>
  </si>
  <si>
    <t>Is it legal for a sitting President to be "wire tapping" a race for president prior to an election? Turned down by court earlier. A NEW LOW!</t>
  </si>
  <si>
    <t>https://twitter.com/realDonaldTrump/status/837994257566863360</t>
  </si>
  <si>
    <t>I'd bet a good lawyer could make a great case out of the fact that President Obama was tapping my phones in October, just prior to Election!</t>
  </si>
  <si>
    <t>https://twitter.com/realDonaldTrump/status/837996746236182529</t>
  </si>
  <si>
    <t>How low has President Obama gone to tapp my phones during the very sacred election process. This is Nixon/Watergate. Bad (or sick) guy!</t>
  </si>
  <si>
    <t>https://twitter.com/realDonaldTrump/status/838016045222854656</t>
  </si>
  <si>
    <t>Arnold Schwarzenegger isn't voluntarily leaving the Apprentice, he was fired by his bad (pathetic) ratings, not by me. Sad end to great show</t>
  </si>
  <si>
    <t>https://twitter.com/realDonaldTrump/status/838351476401520640</t>
  </si>
  <si>
    <t>Is it true the DNC would not allow the FBI access to check server or other equipment after learning it was hacked? Can that be possible?</t>
  </si>
  <si>
    <t>https://twitter.com/realDonaldTrump/status/838353481526312961</t>
  </si>
  <si>
    <t>Who was it that secretly said to Russian President, "Tell Vladimir that after the election I'll have more flexibility?" @ foxandfriends</t>
  </si>
  <si>
    <t>https://twitter.com/realDonaldTrump/status/838441522546769923</t>
  </si>
  <si>
    <t>Thank you for the great rallies all across the country. Tremendous support. Make America Great Again!</t>
  </si>
  <si>
    <t>https://twitter.com/realDonaldTrump/status/838861512999649286</t>
  </si>
  <si>
    <t>'President Trump Congratulates Exxon Mobil for Job-Creating Investment Program' https://www.whitehouse.gov/the-press-office/2017/03/06/president-trump-congratulates-exxon-mobil-job-creating-investment ‚Ä¶</t>
  </si>
  <si>
    <t>https://twitter.com/realDonaldTrump/status/838862312685637640</t>
  </si>
  <si>
    <t>45,000 construction &amp; manufacturing jobs in the U.S. Gulf Coast region. $20 billion investment. We are already winning again, America!</t>
  </si>
  <si>
    <t>https://twitter.com/realDonaldTrump/status/838899465390018560</t>
  </si>
  <si>
    <t>There is an incredible spirit of optimism sweeping the country right now‚Äîwe're bringing back the JOBS!pic.twitter.com/BNSLvKiEVj</t>
  </si>
  <si>
    <t>https://twitter.com/realDonaldTrump/status/838959869772328960</t>
  </si>
  <si>
    <t>Buy American &amp; hire American are the principles at the core of my agenda, which is: JOBS, JOBS, JOBS! Thank you @ exxonmobil.</t>
  </si>
  <si>
    <t>https://twitter.com/realDonaldTrump/status/838960097674002432</t>
  </si>
  <si>
    <t>Thank you to @ exxonmobil for your $20 billion investment that is creating more than 45,000 manufacturing &amp; construction jobs in the USA!</t>
  </si>
  <si>
    <t>https://twitter.com/realDonaldTrump/status/839084268991229952</t>
  </si>
  <si>
    <t>122 vicious prisoners, released by the Obama Administration from Gitmo, have returned to the battlefield. Just another terrible decision!</t>
  </si>
  <si>
    <t>https://twitter.com/realDonaldTrump/status/839086723552411648</t>
  </si>
  <si>
    <t>Our wonderful new Healthcare Bill is now out for review and negotiation. ObamaCare is a complete and total disaster - is imploding fast!</t>
  </si>
  <si>
    <t>https://twitter.com/realDonaldTrump/status/839101660886614016</t>
  </si>
  <si>
    <t>For eight years Russia "ran over" President Obama, got stronger and stronger, picked-off Crimea and added missiles. Weak! @ foxandfriends</t>
  </si>
  <si>
    <t>https://twitter.com/realDonaldTrump/status/839108868584124417</t>
  </si>
  <si>
    <t>Don't worry, getting rid of state lines, which will promote competition, will be in phase 2 &amp; 3 of healthcare rollout. @ foxandfriends</t>
  </si>
  <si>
    <t>https://twitter.com/realDonaldTrump/status/839110000870109184</t>
  </si>
  <si>
    <t>I am working on a new system where there will be competition in the Drug Industry. Pricing for the American people will come way down!</t>
  </si>
  <si>
    <t>https://twitter.com/realDonaldTrump/status/839116941956640768</t>
  </si>
  <si>
    <t>Don't let the FAKE NEWS tell you that there is big infighting in the Trump Admin. We are getting along great, and getting major things done!</t>
  </si>
  <si>
    <t>https://twitter.com/realDonaldTrump/status/839268048313929729</t>
  </si>
  <si>
    <t>I feel sure that my friend @ RandPaul will come along with the new and great health care program because he knows Obamacare is a disaster!</t>
  </si>
  <si>
    <t>https://twitter.com/realDonaldTrump/status/839433678275153921</t>
  </si>
  <si>
    <t>I have tremendous respect for women and the many roles they serve that are vital to the fabric of our society and our economy.</t>
  </si>
  <si>
    <t>https://twitter.com/realDonaldTrump/status/839433951957696513</t>
  </si>
  <si>
    <t>On International Women's Day, join me in honoring the critical role of women here in America &amp; around the world.</t>
  </si>
  <si>
    <t>https://twitter.com/realDonaldTrump/status/839448469374894080</t>
  </si>
  <si>
    <t>LinkedIn Workforce Report: January and February were the strongest consecutive months for hiring since August and September 2015</t>
  </si>
  <si>
    <t>https://twitter.com/realDonaldTrump/status/839624377826230272</t>
  </si>
  <si>
    <t>Met with @ RepCummings today at the @ WhiteHouse. Great discussion!</t>
  </si>
  <si>
    <t>https://twitter.com/realDonaldTrump/status/839625347524096000</t>
  </si>
  <si>
    <t>Great news. We are only just beginning. Together, we are going to # MAGA! https://instagram.com/p/BRZROKmg-st/ pic.twitter.com/K7yeBZsf6r</t>
  </si>
  <si>
    <t>https://twitter.com/realDonaldTrump/status/839883804315684864</t>
  </si>
  <si>
    <t>Despite what you hear in the press, healthcare is coming along great. We are talking to many groups and it will end in a beautiful picture!</t>
  </si>
  <si>
    <t>https://twitter.com/realDonaldTrump/status/839968149890076672</t>
  </si>
  <si>
    <t>'U.S. Consumer Comfort Just Reached Its Highest Level in a Decade' https://www.bloomberg.com/amp/news/articles/2017-03-09/u-s-consumer-comfort-reaches-decade-high-on-economic-optimism ‚Ä¶pic.twitter.com/xC0piRa6eP</t>
  </si>
  <si>
    <t>https://twitter.com/realDonaldTrump/status/839976956703748096</t>
  </si>
  <si>
    <t>Honored to meet this years @ SenateYouth delegates w/ @ VP Pence in the East Room of the @ WhiteHouse. Congratulations! http://www.USSenateYouth.org pic.twitter.com/WJc3gh7whC</t>
  </si>
  <si>
    <t>https://twitter.com/realDonaldTrump/status/840225958854561792</t>
  </si>
  <si>
    <t>Weekly Address - 11:00 A.M. at the @ WhiteHouse! # MAGA http://45.wh.gov/hcdvxr pic.twitter.com/Gb8iTGzb6j</t>
  </si>
  <si>
    <t>https://twitter.com/realDonaldTrump/status/840572799202783233</t>
  </si>
  <si>
    <t>We are making great progress with healthcare. ObamaCare is imploding and will only get worse. Republicans coming together to get job done!</t>
  </si>
  <si>
    <t>https://twitter.com/realDonaldTrump/status/841270741060464648</t>
  </si>
  <si>
    <t>It is amazing how rude much of the media is to my very hard working representatives. Be nice, you will do much better!</t>
  </si>
  <si>
    <t>https://twitter.com/realDonaldTrump/status/841275470796738560</t>
  </si>
  <si>
    <t>ObamaCare is imploding. It is a disaster and 2017 will be the worst year yet, by far! Republicans will come together and save the day.</t>
  </si>
  <si>
    <t>https://twitter.com/realDonaldTrump/status/841338126316511233</t>
  </si>
  <si>
    <t>Healthcare listening session w/ @ VP &amp; @ SecPriceMD. Watch: http://45.wh.gov/wmwewc # ReadTheBill: http://housegop.leadpages.co/healthcare/ # RepealAndReplacepic.twitter.com/35ym2Mwb9h</t>
  </si>
  <si>
    <t>https://twitter.com/realDonaldTrump/status/841392683625172992</t>
  </si>
  <si>
    <t>Proud to welcome our great Cabinet this afternoon for our first meeting. Unfortunately 4 seats were empty because Senate Dems are delaying!pic.twitter.com/mykytxPkD9</t>
  </si>
  <si>
    <t>https://twitter.com/realDonaldTrump/status/841422186573369345</t>
  </si>
  <si>
    <t>Meeting w/ Washington, D.C. @ MayorBowser and Metro GM Paul Wiedefeld about incoming winter storm preparations here in D.C. Everyone be safe!pic.twitter.com/E69Jb0vycu</t>
  </si>
  <si>
    <t>https://twitter.com/realDonaldTrump/status/841665325682827265</t>
  </si>
  <si>
    <t>JOBS, JOBS, JOBS!pic.twitter.com/wAkQMKdPXA</t>
  </si>
  <si>
    <t>https://twitter.com/realDonaldTrump/status/841683431398469632</t>
  </si>
  <si>
    <t>Great optimism in America ‚Äì and the results will be even better!https://www.bloomberg.com/news/articles/2017-03-14/ceo-optimism-rises-by-most-since-2009-business-roundtable ‚Ä¶</t>
  </si>
  <si>
    <t>https://twitter.com/realDonaldTrump/status/841966077005463553</t>
  </si>
  <si>
    <t>Does anybody really believe that a reporter, who nobody ever heard of, "went to his mailbox" and found my tax returns? @ NBCNews FAKE NEWS!</t>
  </si>
  <si>
    <t>https://twitter.com/realDonaldTrump/status/841967881516679168</t>
  </si>
  <si>
    <t>Can you imagine what the outcry would be if @ SnoopDogg, failing career and all, had aimed and fired the gun at President Obama? Jail time!</t>
  </si>
  <si>
    <t>https://twitter.com/realDonaldTrump/status/841970726341074945</t>
  </si>
  <si>
    <t>Will be going to Detroit, Michigan (love), today for a big meeting on bringing back car production to State &amp; U.S. Already happening!</t>
  </si>
  <si>
    <t>https://twitter.com/realDonaldTrump/status/841974528683192320</t>
  </si>
  <si>
    <t>Looking forward to a big rally in Nashville, Tennessee, tonight. Big crowd of great people expected. Will be fun!</t>
  </si>
  <si>
    <t>https://twitter.com/realDonaldTrump/status/841985915778142209</t>
  </si>
  <si>
    <t>CEO's most optimistic since 2009. It will only get better as we continue to slash unnecessary regulations and when we begin our big tax cut!</t>
  </si>
  <si>
    <t>https://twitter.com/realDonaldTrump/status/842117164144431104</t>
  </si>
  <si>
    <t>I will be interviewed by @ TuckerCarlson tonight at 9:00 P.M. on @ FoxNews. Enjoy!</t>
  </si>
  <si>
    <t>https://twitter.com/realDonaldTrump/status/842154802058543105</t>
  </si>
  <si>
    <t>Thank you Andrew Jackson! # POTUS7 # USApic.twitter.com/GToWsWXiNv</t>
  </si>
  <si>
    <t>https://twitter.com/realDonaldTrump/status/842164356297175040</t>
  </si>
  <si>
    <t>In Nashville, Tennessee! Lets MAKE AMERICA GREAT AGAIN!pic.twitter.com/m5UR4vv6UH</t>
  </si>
  <si>
    <t>https://twitter.com/realDonaldTrump/status/842229104434913280</t>
  </si>
  <si>
    <t>Thank you Nashville, Tennessee!pic.twitter.com/6snvQ0DzXN</t>
  </si>
  <si>
    <t>https://twitter.com/realDonaldTrump/status/842403173742579714</t>
  </si>
  <si>
    <t>A budget that puts # AmericaFirst must make safety its no. 1 priority‚Äîwithout safety there can be no prosperity: http://45.wh.gov/NF9wr4</t>
  </si>
  <si>
    <t>https://twitter.com/realDonaldTrump/status/842467917639913472</t>
  </si>
  <si>
    <t>An honor to welcome the Taoiseach of Ireland, @ EndaKennyTD to the @ WhiteHouse today with @ VP Pence. pic.twitter.com/J3iTl2iSiQ</t>
  </si>
  <si>
    <t>https://twitter.com/realDonaldTrump/status/842494190990901248</t>
  </si>
  <si>
    <t>Great progress on healthcare. Improvements being made - Republicans coming together!</t>
  </si>
  <si>
    <t>https://twitter.com/realDonaldTrump/status/842506649122279425</t>
  </si>
  <si>
    <t>My representatives had a great meeting w/ the Hispanic Chamber of Commerce at the WH today. Look forward to tremendous growth &amp; future mtgs!</t>
  </si>
  <si>
    <t>https://twitter.com/realDonaldTrump/status/842710123852320770</t>
  </si>
  <si>
    <t>Happy L√° Fheile Phadraig to all of my great Irish friends!</t>
  </si>
  <si>
    <t>https://twitter.com/realDonaldTrump/status/842724011234791424</t>
  </si>
  <si>
    <t>North Korea is behaving very badly. They have been "playing" the United States for years. China has done little to help!</t>
  </si>
  <si>
    <t>https://twitter.com/realDonaldTrump/status/842739155230740481</t>
  </si>
  <si>
    <t>"The President Changed. So Has Small Businesses' Confidence"https://mobile.nytimes.com/2017/03/12/business/dealbook/small-business-confidence-trump.amp.html ‚Ä¶</t>
  </si>
  <si>
    <t>https://twitter.com/realDonaldTrump/status/842762240184999936</t>
  </si>
  <si>
    <t>Great meeting with the @ RepublicanStudy Committee this morning at the @ WhiteHouse!pic.twitter.com/8Y2UoHoYaY</t>
  </si>
  <si>
    <t>https://twitter.com/realDonaldTrump/status/843088518339612673</t>
  </si>
  <si>
    <t>Despite what you have heard from the FAKE NEWS, I had a GREAT meeting with German Chancellor Angela Merkel. Nevertheless, Germany owes.....</t>
  </si>
  <si>
    <t>https://twitter.com/realDonaldTrump/status/843090516283723776</t>
  </si>
  <si>
    <t>...vast sums of money to NATO &amp; the United States must be paid more for the powerful, and very expensive, defense it provides to Germany!</t>
  </si>
  <si>
    <t>https://twitter.com/realDonaldTrump/status/843557782666317826</t>
  </si>
  <si>
    <t># ICYMI: Weekly Address http://45.wh.gov/Jjp2ki pic.twitter.com/dTGZLvlsGv</t>
  </si>
  <si>
    <t>https://twitter.com/realDonaldTrump/status/843772976151642112</t>
  </si>
  <si>
    <t>James Clapper and others stated that there is no evidence Potus colluded with Russia. This story is FAKE NEWS and everyone knows it!</t>
  </si>
  <si>
    <t>https://twitter.com/realDonaldTrump/status/843776582825267201</t>
  </si>
  <si>
    <t>The Democrats made up and pushed the Russian story as an excuse for running a terrible campaign. Big advantage in Electoral College &amp; lost!</t>
  </si>
  <si>
    <t>https://twitter.com/realDonaldTrump/status/843779892776964097</t>
  </si>
  <si>
    <t>The real story that Congress, the FBI and all others should be looking into is the leaking of Classified information. Must find leaker now!</t>
  </si>
  <si>
    <t>https://twitter.com/realDonaldTrump/status/843803115044454402</t>
  </si>
  <si>
    <t>Just heard Fake News CNN is doing polls again despite the fact that their election polls were a WAY OFF disaster. Much higher ratings at Fox</t>
  </si>
  <si>
    <t>https://twitter.com/realDonaldTrump/status/843813078076719107</t>
  </si>
  <si>
    <t>What about all of the contact with the Clinton campaign and the Russians? Also, is it true that the DNC would not let the FBI in to look?</t>
  </si>
  <si>
    <t>https://twitter.com/realDonaldTrump/status/843873596963459072</t>
  </si>
  <si>
    <t>Congratulations Eric &amp; Lara. Very proud and happy for the two of you!https://twitter.com/erictrump/status/843854763825528832 ‚Ä¶</t>
  </si>
  <si>
    <t>https://twitter.com/realDonaldTrump/status/843961248811225089</t>
  </si>
  <si>
    <t>Thank you Louisville, Kentucky- on my way! # MAGApic.twitter.com/3QsBsib6kt</t>
  </si>
  <si>
    <t>https://twitter.com/realDonaldTrump/status/844010257454153729</t>
  </si>
  <si>
    <t>Thank you Louisville, Kentucky. Together, we will MAKE AMERICA SAFE AND GREAT AGAIN!pic.twitter.com/qGgWEWUvek</t>
  </si>
  <si>
    <t>https://twitter.com/realDonaldTrump/status/844232766711648256</t>
  </si>
  <si>
    <t>Joined the @ HouseGOP Conference this morning at the U.S. Capitol. http://PassTheBill.GOP # PassTheBill # MAGAhttps://instagram.com/p/BR6GSLlALhD/ pic.twitter.com/QCeRv9eHaE</t>
  </si>
  <si>
    <t>https://twitter.com/realDonaldTrump/status/844240534562594817</t>
  </si>
  <si>
    <t>Honored to sign S.442 today. With this legislation, we support @ NASA's scientists, engineers, and astronauts in their pursuit of discovery!pic.twitter.com/9W37qQ0GVf</t>
  </si>
  <si>
    <t>https://twitter.com/realDonaldTrump/status/844250273740738562</t>
  </si>
  <si>
    <t>Today on # NationalAgDay, we honor our great American farmers &amp; ranchers. Their hard work &amp; dedication are ingrained in our nation's fabric.pic.twitter.com/HG9BGCmSmc</t>
  </si>
  <si>
    <t>https://twitter.com/realDonaldTrump/status/844536536930619393</t>
  </si>
  <si>
    <t>Big day for healthcare. Working hard!</t>
  </si>
  <si>
    <t>https://twitter.com/realDonaldTrump/status/844723847094026242</t>
  </si>
  <si>
    <t>Spoke to U.K. Prime Minister Theresa May today to offer condolences on the terrorist attack in London. She is strong and doing very well.</t>
  </si>
  <si>
    <t>https://twitter.com/realDonaldTrump/status/844886082663698436</t>
  </si>
  <si>
    <t>Just watched the totally biased and fake news reports of the so-called Russia story on NBC and ABC. Such dishonesty!</t>
  </si>
  <si>
    <t>https://twitter.com/realDonaldTrump/status/844930836663357440</t>
  </si>
  <si>
    <t>A great American, Kurt Cochran, was killed in the London terror attack. My prayers and condolences are with his family and friends.</t>
  </si>
  <si>
    <t>https://twitter.com/realDonaldTrump/status/844943801848414209</t>
  </si>
  <si>
    <t>We are taking action to # RepealANDReplace # Obamacare! Contact your Rep &amp; tell them you support # AHCA. # PassTheBill http://45.wh.gov/Rame8F pic.twitter.com/C7snoRafPI</t>
  </si>
  <si>
    <t>https://twitter.com/realDonaldTrump/status/845037368386207746</t>
  </si>
  <si>
    <t>It was an honor to welcome so many truckers and trucking industry leaders to the @ WhiteHouse today!pic.twitter.com/M1veooVBNE</t>
  </si>
  <si>
    <t>https://twitter.com/realDonaldTrump/status/845247455868391425</t>
  </si>
  <si>
    <t>After seven horrible years of ObamaCare (skyrocketing premiums &amp; deductibles, bad healthcare), this is finally your chance for a great plan!</t>
  </si>
  <si>
    <t>https://twitter.com/realDonaldTrump/status/845249587178819584</t>
  </si>
  <si>
    <t>The irony is that the Freedom Caucus, which is very pro-life and against Planned Parenthood, allows P.P. to continue if they stop this plan!</t>
  </si>
  <si>
    <t>https://twitter.com/realDonaldTrump/status/845320243614547968</t>
  </si>
  <si>
    <t>Today, I was pleased to announce the official approval of the presidential permit for the # KeystonePipeline. A great day for American jobs!pic.twitter.com/5ga6XmpStG</t>
  </si>
  <si>
    <t>https://twitter.com/realDonaldTrump/status/845334323045765121</t>
  </si>
  <si>
    <t>Today, I was thrilled to announce a commitment of $25 BILLION &amp; 20K AMERICAN JOBS over the next 4 years. THANK YOU Charter Communications!pic.twitter.com/PLxUmXVl0h</t>
  </si>
  <si>
    <t>https://twitter.com/realDonaldTrump/status/845628655493677056</t>
  </si>
  <si>
    <t>Happy # MedalOfHonorDay to our heroes! https://www.whitehouse.gov/the-press-office/2017/03/24/remarks-president-meeting-medal-honor-recipients ‚Ä¶pic.twitter.com/Sw5ea1OwUf</t>
  </si>
  <si>
    <t>https://twitter.com/realDonaldTrump/status/845645916732358656</t>
  </si>
  <si>
    <t>ObamaCare will explode and we will all get together and piece together a great healthcare plan for THE PEOPLE. Do not worry!</t>
  </si>
  <si>
    <t>https://twitter.com/realDonaldTrump/status/845646761704243200</t>
  </si>
  <si>
    <t>Watch @ JudgeJeanine on @ FoxNews tonight at 9:00 P.M.</t>
  </si>
  <si>
    <t>https://twitter.com/realDonaldTrump/status/845766504608120833</t>
  </si>
  <si>
    <t>Thanks you for all of the Trump Rallies today. Amazing support. We will all MAKE AMERICA GREAT AGAIN!</t>
  </si>
  <si>
    <t>https://twitter.com/realDonaldTrump/status/845974102619906048</t>
  </si>
  <si>
    <t>Democrats are smiling in D.C. that the Freedom Caucus, with the help of Club For Growth and Heritage, have saved Planned Parenthood &amp; Ocare!</t>
  </si>
  <si>
    <t>https://twitter.com/realDonaldTrump/status/846166053663191040</t>
  </si>
  <si>
    <t>General Kelly is doing a great job at the border. Numbers are way down. Many are not even trying to come in anymore.</t>
  </si>
  <si>
    <t>https://twitter.com/realDonaldTrump/status/846533818811080704</t>
  </si>
  <si>
    <t>Why isn't the House Intelligence Committee looking into the Bill &amp; Hillary deal that allowed big Uranium to go to Russia, Russian speech....</t>
  </si>
  <si>
    <t>https://twitter.com/realDonaldTrump/status/846536212362018816</t>
  </si>
  <si>
    <t>...money to Bill, the Hillary Russian "reset," praise of Russia by Hillary, or Podesta Russian Company. Trump Russia story is a hoax. # MAGA!</t>
  </si>
  <si>
    <t>https://twitter.com/realDonaldTrump/status/846537639167713281</t>
  </si>
  <si>
    <t>The Republican House Freedom Caucus was able to snatch defeat from the jaws of victory. After so many bad years they were ready for a win!</t>
  </si>
  <si>
    <t>https://twitter.com/realDonaldTrump/status/846543183223963649</t>
  </si>
  <si>
    <t>The Democrats will make a deal with me on healthcare as soon as ObamaCare folds - not long. Do not worry, we are in very good shape!</t>
  </si>
  <si>
    <t>https://twitter.com/realDonaldTrump/status/846672219073863681</t>
  </si>
  <si>
    <t>Big announcement by Ford today. Major investment to be made in three Michigan plants. Car companies coming back to U.S. JOBS! JOBS! JOBS!</t>
  </si>
  <si>
    <t>https://twitter.com/realDonaldTrump/status/846682464215076866</t>
  </si>
  <si>
    <t>Watch @ foxandfriends now on Podesta and Russia!</t>
  </si>
  <si>
    <t>https://twitter.com/realDonaldTrump/status/846745288735887360</t>
  </si>
  <si>
    <t>The failing @ NYTimes would do much better if they were honest!http://nypost.com/2017/03/27/the-new-york-times-ongoing-dishonesty-only-helps-trump/ ‚Ä¶</t>
  </si>
  <si>
    <t>https://twitter.com/realDonaldTrump/status/846828561491202048</t>
  </si>
  <si>
    <t>It was an honor to welcome @ GLFOP to the @ WhiteHouse today with @ VP Pence &amp; Attorney General Sessions. THANK YOU for all you do 24/7/365!pic.twitter.com/UOKsiqMpsx</t>
  </si>
  <si>
    <t>https://twitter.com/realDonaldTrump/status/846841493952319489</t>
  </si>
  <si>
    <t>A NEW ERA IN AMERICAN ENERGY! # MadeInTheUSA Watch here: https://youtu.be/OdkThe_O50M pic.twitter.com/XT12jqoIqj</t>
  </si>
  <si>
    <t>https://twitter.com/realDonaldTrump/status/846854703183020032</t>
  </si>
  <si>
    <t>Why doesn't Fake News talk about Podesta ties to Russia as covered by @ FoxNews or money from Russia to Clinton - sale of Uranium?</t>
  </si>
  <si>
    <t>https://twitter.com/realDonaldTrump/status/847056211006631936</t>
  </si>
  <si>
    <t>Remember when the failing @ nytimes apologized to its subscribers, right after the election, because their coverage was so wrong. Now worse!</t>
  </si>
  <si>
    <t>https://twitter.com/realDonaldTrump/status/847061031293779969</t>
  </si>
  <si>
    <t>If the people of our great country could only see how viciously and inaccurately my administration is covered by certain media!</t>
  </si>
  <si>
    <t>https://twitter.com/realDonaldTrump/status/847201455165624320</t>
  </si>
  <si>
    <t>Today's EO established a commission on combating drug addiction and the opioid crisis. Watch listening sessionhttps://youtu.be/e27pzcJdD8E pic.twitter.com/NZ3oSk2AJP</t>
  </si>
  <si>
    <t>https://twitter.com/realDonaldTrump/status/847236476815511552</t>
  </si>
  <si>
    <t>. @ FLOTUS Melania and I were honored to stop by the Women's Empowerment Panel this afternoon at the @ WhiteHouse. http://45.wh.gov/5v2Pc1 pic.twitter.com/rurW4hWcKP</t>
  </si>
  <si>
    <t>https://twitter.com/realDonaldTrump/status/847270189171228672</t>
  </si>
  <si>
    <t>Today we honored our true American heroes on the first-ever National Vietnam War Veterans Day. # ThankAVeteran https://www.whitehouse.gov/the-press-office/2017/03/28/president-donald-j-trump-signs-s-305-law ‚Ä¶pic.twitter.com/BY44VFuY7K</t>
  </si>
  <si>
    <t>https://twitter.com/realDonaldTrump/status/847435163143454723</t>
  </si>
  <si>
    <t>The Freedom Caucus will hurt the entire Republican agenda if they don't get on the team, &amp; fast. We must fight them, &amp; Dems, in 2018!</t>
  </si>
  <si>
    <t>https://twitter.com/realDonaldTrump/status/847455180912181249</t>
  </si>
  <si>
    <t>The failing @ nytimes has disgraced the media world. Gotten me wrong for two solid years. Change libel laws?http://nypost.com/2017/03/27/the-new-york-times-ongoing-dishonesty-only-helps-trump/amp/ ‚Ä¶</t>
  </si>
  <si>
    <t>https://twitter.com/realDonaldTrump/status/847558426557337600</t>
  </si>
  <si>
    <t>Great op-ed from @ RepKenBuck. Looks like some in the Freedom Caucus are helping me end # Obamacare.http://thehill.com/blogs/congress-blog/healthcare/326424-governing-means-supporting-ahca ‚Ä¶</t>
  </si>
  <si>
    <t>https://twitter.com/realDonaldTrump/status/847559239149158401</t>
  </si>
  <si>
    <t>If @ RepMarkMeadows, @ Jim_Jordan and @ Raul_Labrador would get on board we would have both great healthcare and massive tax cuts &amp; reform.</t>
  </si>
  <si>
    <t>https://twitter.com/realDonaldTrump/status/847559519085379584</t>
  </si>
  <si>
    <t>Where are @ RepMarkMeadows, @ Jim_Jordan and @ Raul_Labrador? # RepealANDReplace # Obamacare</t>
  </si>
  <si>
    <t>https://twitter.com/realDonaldTrump/status/847573220417044480</t>
  </si>
  <si>
    <t>The meeting next week with China will be a very difficult one in that we can no longer have massive trade deficits...</t>
  </si>
  <si>
    <t>https://twitter.com/realDonaldTrump/status/847573358912974849</t>
  </si>
  <si>
    <t>...and job losses. American companies must be prepared to look at other alternatives.</t>
  </si>
  <si>
    <t>https://twitter.com/realDonaldTrump/status/847625389908217856</t>
  </si>
  <si>
    <t>Only by enlisting the full potential of women in our society will we be truly able to # MakeAmericaGreatAgain https://instagram.com/p/BSSNAoMAci3/ pic.twitter.com/tcXorZfdea</t>
  </si>
  <si>
    <t>https://twitter.com/realDonaldTrump/status/847766558520856578</t>
  </si>
  <si>
    <t>Mike Flynn should ask for immunity in that this is a witch hunt (excuse for big election loss), by media &amp; Dems, of historic proportion!</t>
  </si>
  <si>
    <t>https://twitter.com/realDonaldTrump/status/847819720418111488</t>
  </si>
  <si>
    <t>It was an honor to welcome the Prime Minister of Denmark, Lars L√∏kke Rasmussen { @ larsloekke} to the @ WhiteHouse yesterday!pic.twitter.com/3OKvdfvuyk</t>
  </si>
  <si>
    <t>https://twitter.com/realDonaldTrump/status/847863243200753666</t>
  </si>
  <si>
    <t>Great meeting with a wonderful woman today, former Secretary of State, Condoleezza Rice! # USApic.twitter.com/ZuriIC3YwG</t>
  </si>
  <si>
    <t>https://twitter.com/realDonaldTrump/status/847867380562894848</t>
  </si>
  <si>
    <t># ConfirmGorsuch # SCOTUSpic.twitter.com/WkqHYMcYa3</t>
  </si>
  <si>
    <t>https://twitter.com/realDonaldTrump/status/847878820220858369</t>
  </si>
  <si>
    <t>It is an exciting time for our country! # WeeklyAddress # ConfirmGorsuchpic.twitter.com/tP4bkvTOBq</t>
  </si>
  <si>
    <t>https://twitter.com/realDonaldTrump/status/847895524632129536</t>
  </si>
  <si>
    <t>'Trump Celebrates American Manufacturing Survey Showing Highest Level of Optimism in 20 Years' http://45.wh.gov/o6bLge pic.twitter.com/r3rILZyTJP</t>
  </si>
  <si>
    <t>https://twitter.com/realDonaldTrump/status/847924397180583937</t>
  </si>
  <si>
    <t>We are going to defend our industry &amp; create a level playing field for the American worker. It is time to put # AmericaFirst &amp; # MAGA!pic.twitter.com/GUWx7JqvCi</t>
  </si>
  <si>
    <t>https://twitter.com/realDonaldTrump/status/848153860602507264</t>
  </si>
  <si>
    <t>When will Sleepy Eyes Chuck Todd and @ NBCNews start talking about the Obama SURVEILLANCE SCANDAL and stop with the Fake Trump/Russia story?</t>
  </si>
  <si>
    <t>https://twitter.com/realDonaldTrump/status/848158641056362496</t>
  </si>
  <si>
    <t>It is the same Fake News Media that said there is "no path to victory for Trump" that is now pushing the phony Russia story. A total scam!</t>
  </si>
  <si>
    <t>https://twitter.com/realDonaldTrump/status/848203201094483972</t>
  </si>
  <si>
    <t>The failing @ nytimes finally gets it - "In places where no insurance company offers plans, there will be no way for ObamaCare customers to..</t>
  </si>
  <si>
    <t>https://twitter.com/realDonaldTrump/status/848204870876356608</t>
  </si>
  <si>
    <t>...use subsidies to buy health plans." In other words, Ocare is dead. Good things will happen, however, either with Republicans or Dems.</t>
  </si>
  <si>
    <t>https://twitter.com/realDonaldTrump/status/848216035153121285</t>
  </si>
  <si>
    <t>Wow, @ FoxNews just reporting big news. Source: "Official behind unmasking is high up. Known Intel official is responsible. Some unmasked....</t>
  </si>
  <si>
    <t>https://twitter.com/realDonaldTrump/status/848219027659010051</t>
  </si>
  <si>
    <t>..not associated with Russia. Trump team spied on before he was nominated." If this is true, does not get much bigger. Would be sad for U.S.</t>
  </si>
  <si>
    <t>https://twitter.com/realDonaldTrump/status/848299191646515202</t>
  </si>
  <si>
    <t>Thank you @ JCLayfield -- will get even better as my Administration continues to put # AmericaFirstpic.twitter.com/AQQzmt10x7</t>
  </si>
  <si>
    <t>https://twitter.com/realDonaldTrump/status/848519587675201538</t>
  </si>
  <si>
    <t>Anybody (especially Fake News media) who thinks that Repeal &amp; Replace of ObamaCare is dead does not know the love and strength in R Party!</t>
  </si>
  <si>
    <t>https://twitter.com/realDonaldTrump/status/848521325480202240</t>
  </si>
  <si>
    <t>Talks on Repealing and Replacing ObamaCare are, and have been, going on, and will continue until such time as a deal is hopefully struck.</t>
  </si>
  <si>
    <t>https://twitter.com/realDonaldTrump/status/848529014667055105</t>
  </si>
  <si>
    <t>The real story turns out to be SURVEILLANCE and LEAKING! Find the leakers.</t>
  </si>
  <si>
    <t>https://twitter.com/realDonaldTrump/status/848701201315188736</t>
  </si>
  <si>
    <t>Melania and I are honored to light up the @ WhiteHouse this evening, for # WorldAutismAwarenessDay. Join us &amp; # LIUB. http://45.wh.gov/TE8ak1 pic.twitter.com/7zzwSwBdZK</t>
  </si>
  <si>
    <t>https://twitter.com/realDonaldTrump/status/848841326183534594</t>
  </si>
  <si>
    <t>Such amazing reporting on unmasking and the crooked scheme against us by @ foxandfriends. "Spied on before nomination." The real story.</t>
  </si>
  <si>
    <t>https://twitter.com/realDonaldTrump/status/848856822312292354</t>
  </si>
  <si>
    <t>Was the brother of John Podesta paid big money to get the sanctions on Russia lifted? Did Hillary know?</t>
  </si>
  <si>
    <t>https://twitter.com/realDonaldTrump/status/848857910297980928</t>
  </si>
  <si>
    <t>Did Hillary Clinton ever apologize for receiving the answers to the debate? Just asking!</t>
  </si>
  <si>
    <t>https://twitter.com/realDonaldTrump/status/848880519458717698</t>
  </si>
  <si>
    <t>. @ FoxNews from multiple sources: "There was electronic surveillance of Trump, and people close to Trump. This is unprecedented." @ FBI</t>
  </si>
  <si>
    <t>https://twitter.com/realDonaldTrump/status/848928217138384896</t>
  </si>
  <si>
    <t>Getting ready to meet President al-Sisi of Egypt. On behalf of the United States, I look forward to a long and wonderful relationship.</t>
  </si>
  <si>
    <t>https://twitter.com/realDonaldTrump/status/848957498040217603</t>
  </si>
  <si>
    <t>Looking forward to hosting our heroes from the Wounded Warrior Project ( @ WWP) Soldier Ride to the @ WhiteHouse on Thursday!pic.twitter.com/CkN50HPgeo</t>
  </si>
  <si>
    <t>https://twitter.com/realDonaldTrump/status/848983209580822529</t>
  </si>
  <si>
    <t>It was an honor to welcome President Al Sisi of Egypt to the @ WhiteHouse as we renew the historic partnership between the U.S. and Egypt.pic.twitter.com/HE0ryjEFb6</t>
  </si>
  <si>
    <t>https://twitter.com/realDonaldTrump/status/849330281412792320</t>
  </si>
  <si>
    <t>. @ WhiteHouse # CEOTownHall http://45.WH.Gov/iQXunx pic.twitter.com/XHfQ6zmF2H</t>
  </si>
  <si>
    <t>https://twitter.com/realDonaldTrump/status/849345573509574665</t>
  </si>
  <si>
    <t>Thank you Sean McGarvey &amp; the entire Governing Board of Presidents for honoring me w/an invite to speak. # NABTU2017 http://45.WH.Gov/pqxHvm pic.twitter.com/j0CRhiyvDu</t>
  </si>
  <si>
    <t>https://twitter.com/realDonaldTrump/status/849366930133839872</t>
  </si>
  <si>
    <t>Great to talk jobs with # NABTU2017. Tremendous spirit &amp; optimism - we will deliver!http://thehill.com/policy/transportation/327248-trump-promises-to-rebuild-country-in-speech-to-construction-workers ‚Ä¶</t>
  </si>
  <si>
    <t>https://twitter.com/realDonaldTrump/status/849732911377117185</t>
  </si>
  <si>
    <t>I am deeply committed to preserving our strong relationship &amp; to strengthening America's long-standing support for Jordan. @ KingAbdullahII.pic.twitter.com/ogzxuZ7kla</t>
  </si>
  <si>
    <t>https://twitter.com/realDonaldTrump/status/849807049118625792</t>
  </si>
  <si>
    <t>JOBS, JOBS, JOBS! https://instagram.com/p/BShtQnLgquy/ pic.twitter.com/B5Qbn6llzE</t>
  </si>
  <si>
    <t>https://twitter.com/realDonaldTrump/status/850053194923298816</t>
  </si>
  <si>
    <t>It was an honor to host our American heroes from the @ WWP # SoldierRideDC at the @ WhiteHouse today with @ FLOTUS, @ VP and @ SecondLady. # USApic.twitter.com/puVTKwUfRp</t>
  </si>
  <si>
    <t>https://twitter.com/realDonaldTrump/status/850722648883638272</t>
  </si>
  <si>
    <t>It was a great honor to have President Xi Jinping and Madame Peng Liyuan of China as our guests in the United States. Tremendous...</t>
  </si>
  <si>
    <t>https://twitter.com/realDonaldTrump/status/850722694958075905</t>
  </si>
  <si>
    <t>...goodwill and friendship was formed, but only time will tell on trade.</t>
  </si>
  <si>
    <t>https://twitter.com/realDonaldTrump/status/850723509370327040</t>
  </si>
  <si>
    <t>Congratulations to our great military men and women for representing the United States, and the world, so well in the Syria attack.</t>
  </si>
  <si>
    <t>https://twitter.com/realDonaldTrump/status/850785347038576640</t>
  </si>
  <si>
    <t>The reason you don't generally hit runways is that they are easy and inexpensive to quickly fix (fill in and top)!</t>
  </si>
  <si>
    <t>https://twitter.com/realDonaldTrump/status/850800045012201473</t>
  </si>
  <si>
    <t>Judge Gorsuch will be sworn in at the Rose Garden of the White House on Monday at 11:00 A.M. He will be a great Justice. Very proud of him!</t>
  </si>
  <si>
    <t>https://twitter.com/realDonaldTrump/status/851092500056072198</t>
  </si>
  <si>
    <t>So sad to hear of the terrorist attack in Egypt. U.S. strongly condemns. I have great...</t>
  </si>
  <si>
    <t>https://twitter.com/realDonaldTrump/status/851092618754891781</t>
  </si>
  <si>
    <t>...confidence that President Al Sisi will handle situation properly.</t>
  </si>
  <si>
    <t>https://twitter.com/realDonaldTrump/status/851247294854856706</t>
  </si>
  <si>
    <t>Thank you @ USNavy! # USAhttps://twitter.com/usnavy/status/851227376826634243 ‚Ä¶</t>
  </si>
  <si>
    <t>https://twitter.com/realDonaldTrump/status/851555178910064640</t>
  </si>
  <si>
    <t>Congratulations to Justice Neil Gorsuch on his elevation to the United States Supreme Court. A great day for America! # SCOTUSpic.twitter.com/8KGFSk8BFj</t>
  </si>
  <si>
    <t>https://twitter.com/realDonaldTrump/status/851584729400979456</t>
  </si>
  <si>
    <t>Happy Passover to everyone celebrating in the United States of America, Israel, and around the world. # ChagSameach</t>
  </si>
  <si>
    <t>https://twitter.com/realDonaldTrump/status/851766546825347076</t>
  </si>
  <si>
    <t>I explained to the President of China that a trade deal with the U.S. will be far better for them if they solve the North Korean problem!</t>
  </si>
  <si>
    <t>https://twitter.com/realDonaldTrump/status/851767718248361986</t>
  </si>
  <si>
    <t>North Korea is looking for trouble. If China decides to help, that would be great. If not, we will solve the problem without them! U.S.A.</t>
  </si>
  <si>
    <t>https://twitter.com/realDonaldTrump/status/851781714028494849</t>
  </si>
  <si>
    <t>Ron Estes is running TODAY for Congress in the Great State of Kansas. A wonderful guy, I need his help on Healthcare &amp; Tax Cuts (Reform).</t>
  </si>
  <si>
    <t>https://twitter.com/realDonaldTrump/status/851894518014238720</t>
  </si>
  <si>
    <t>Great Strategic &amp; Policy CEO Forum today with my Cabinet Secretaries and top CEO's from around the United States. # AmericaFirstpic.twitter.com/14a2BRy99j</t>
  </si>
  <si>
    <t>https://twitter.com/realDonaldTrump/status/851997299454742528</t>
  </si>
  <si>
    <t>I will be interviewed by @ MariaBartiromo at 6:00 A.M. @ FoxBusiness. Enjoy!</t>
  </si>
  <si>
    <t>https://twitter.com/realDonaldTrump/status/852134796436398086</t>
  </si>
  <si>
    <t>Had a very good call last night with the President of China concerning the menace of North Korea.</t>
  </si>
  <si>
    <t>https://twitter.com/realDonaldTrump/status/852138509355933697</t>
  </si>
  <si>
    <t>Great win in Kansas last night for Ron Estes, easily winning the Congressional race against the Dems, who spent heavily &amp; predicted victory!</t>
  </si>
  <si>
    <t>https://twitter.com/realDonaldTrump/status/852277347587952640</t>
  </si>
  <si>
    <t>Great meeting w/ NATO Sec. Gen. We agreed on the importance of getting countries to pay their fair share &amp; focus on the threat of terrorism.pic.twitter.com/e3ACOOOb0y</t>
  </si>
  <si>
    <t>https://twitter.com/realDonaldTrump/status/852297762599313409</t>
  </si>
  <si>
    <t>Economic confidence is soaring as we unleash the power of private sector job creation and stand up for the American Workers. # AmericaFirst</t>
  </si>
  <si>
    <t>https://twitter.com/realDonaldTrump/status/852297935219982336</t>
  </si>
  <si>
    <t>One by one we are keeping our promises - on the border, on energy, on jobs, on regulations. Big changes are happening!</t>
  </si>
  <si>
    <t>https://twitter.com/realDonaldTrump/status/852318522139168769</t>
  </si>
  <si>
    <t>Jobs are returning, illegal immigration is plummeting, law, order and justice are being restored. We are truly making America great again!</t>
  </si>
  <si>
    <t>https://twitter.com/realDonaldTrump/status/852508752142114816</t>
  </si>
  <si>
    <t>I have great confidence that China will properly deal with North Korea. If they are unable to do so, the U.S., with its allies, will! U.S.A.</t>
  </si>
  <si>
    <t>https://twitter.com/realDonaldTrump/status/852510810287075329</t>
  </si>
  <si>
    <t>Things will work out fine between the U.S.A. and Russia. At the right time everyone will come to their senses &amp; there will be lasting peace!</t>
  </si>
  <si>
    <t>https://twitter.com/realDonaldTrump/status/852602568433950720</t>
  </si>
  <si>
    <t>It was a great honor to welcome Atlanta's heroic first responders to the White House this afternoon!pic.twitter.com/ZtC14AJ0xs</t>
  </si>
  <si>
    <t>https://twitter.com/realDonaldTrump/status/852985162870738944</t>
  </si>
  <si>
    <t>Weekly Address- http://45.wh.gov/yaWaiv pic.twitter.com/B2NQzj53ft</t>
  </si>
  <si>
    <t>https://twitter.com/realDonaldTrump/status/853583417916755968</t>
  </si>
  <si>
    <t>Why would I call China a currency manipulator when they are working with us on the North Korean problem? We will see what happens!</t>
  </si>
  <si>
    <t>https://twitter.com/realDonaldTrump/status/853584968047636480</t>
  </si>
  <si>
    <t>Happy Easter to everyone!</t>
  </si>
  <si>
    <t>https://twitter.com/realDonaldTrump/status/853595628655587334</t>
  </si>
  <si>
    <t>I did what was an almost an impossible thing to do for a Republican-easily won the Electoral College! Now Tax Returns are brought up again?</t>
  </si>
  <si>
    <t>https://twitter.com/realDonaldTrump/status/853597199619543041</t>
  </si>
  <si>
    <t>Someone should look into who paid for the small organized rallies yesterday. The election is over!</t>
  </si>
  <si>
    <t>https://twitter.com/realDonaldTrump/status/853604334944354305</t>
  </si>
  <si>
    <t>Our military is building and is rapidly becoming stronger than ever before. Frankly, we have no choice!</t>
  </si>
  <si>
    <t>https://twitter.com/realDonaldTrump/status/853771244579282944</t>
  </si>
  <si>
    <t>The recent Kansas election (Congress) was a really big media event, until the Republicans won. Now they play the same game with Georgia-BAD!</t>
  </si>
  <si>
    <t>https://twitter.com/realDonaldTrump/status/853942936337350656</t>
  </si>
  <si>
    <t>"The first 90 days of my presidency has exposed the total failure of the last eight years of foreign policy!" So true. @ foxandfriends</t>
  </si>
  <si>
    <t>https://twitter.com/realDonaldTrump/status/853944453538750464</t>
  </si>
  <si>
    <t>A great book for your reading enjoyment: "REASONS TO VOTE FOR DEMOCRATS" by Michael J. Knowles.</t>
  </si>
  <si>
    <t>https://twitter.com/realDonaldTrump/status/853945633903923200</t>
  </si>
  <si>
    <t>The Fake Media (not Real Media) has gotten even worse since the election. Every story is badly slanted. We have to hold them to the truth!</t>
  </si>
  <si>
    <t>https://twitter.com/realDonaldTrump/status/853964023846588420</t>
  </si>
  <si>
    <t>The super Liberal Democrat in the Georgia Congressioal race tomorrow wants to protect criminals, allow illegal immigration and raise taxes!</t>
  </si>
  <si>
    <t>https://twitter.com/realDonaldTrump/status/854101790886948866</t>
  </si>
  <si>
    <t>TRUMP APPROVAL HITS 50% http://m.rasmussenreports.com/public_content/politics/political_updates/prez_track_apr17 ‚Ä¶</t>
  </si>
  <si>
    <t>https://twitter.com/realDonaldTrump/status/854102644394254341</t>
  </si>
  <si>
    <t>See you tomorrow Wisconsin! 'Trump spurs small-business optimism in Milwaukee area'http://www.jsonline.com/story/money/business/2017/04/16/trump-spurs-small-business-optimism-milwaukee-area/100381628/ ‚Ä¶</t>
  </si>
  <si>
    <t>https://twitter.com/realDonaldTrump/status/854157191053553666</t>
  </si>
  <si>
    <t>With eleven Republican candidates running in Georgia (on Tuesday) for Congress, a runoff will be a win. Vote "R" for lower taxes &amp; safety!</t>
  </si>
  <si>
    <t>https://twitter.com/realDonaldTrump/status/854268119774367745</t>
  </si>
  <si>
    <t>The weak illegal immigration policies of the Obama Admin. allowed bad MS 13 gangs to form in cities across U.S. We are removing them fast!</t>
  </si>
  <si>
    <t>https://twitter.com/realDonaldTrump/status/854270321620287490</t>
  </si>
  <si>
    <t>I will be interviewed on @ foxandfriends by @ ainsleyearhardt starting at 6:00 A.M. Enjoy!</t>
  </si>
  <si>
    <t>https://twitter.com/realDonaldTrump/status/854283110191685634</t>
  </si>
  <si>
    <t>Democrat Jon Ossoff would be a disaster in Congress. VERY weak on crime and illegal immigration, bad for jobs and wants higher taxes. Say NO</t>
  </si>
  <si>
    <t>https://twitter.com/realDonaldTrump/status/854284952539725828</t>
  </si>
  <si>
    <t>Republicans must get out today and VOTE in Georgia 6. Force runoff and easy win! Dem Ossoff will raise your taxes-very bad on crime &amp; 2nd A.</t>
  </si>
  <si>
    <t>https://twitter.com/realDonaldTrump/status/854433960566431746</t>
  </si>
  <si>
    <t>Just learned that Jon @ Ossoff, who is running for Congress in Georgia, doesn't even live in the district. Republicans, get out and vote!</t>
  </si>
  <si>
    <t>https://twitter.com/realDonaldTrump/status/854438452661809152</t>
  </si>
  <si>
    <t># BuyAmericanHireAmerican Watchhttp://45.wh.gov/npcpYM pic.twitter.com/rf9aivVb7g</t>
  </si>
  <si>
    <t>https://twitter.com/realDonaldTrump/status/854547423464759296</t>
  </si>
  <si>
    <t>Despite major outside money, FAKE media support and eleven Republican candidates, BIG "R" win with runoff in Georgia. Glad to be of help!</t>
  </si>
  <si>
    <t>https://twitter.com/realDonaldTrump/status/854676780527079425</t>
  </si>
  <si>
    <t>Dems failed in Kansas and are now failing in Georgia. Great job Karen Handel! It is now Hollywood vs. Georgia on June 20th.</t>
  </si>
  <si>
    <t>https://twitter.com/realDonaldTrump/status/854749300114546688</t>
  </si>
  <si>
    <t># BuyAmericanHireAmericanpic.twitter.com/JPEXQTVR1E</t>
  </si>
  <si>
    <t>https://twitter.com/realDonaldTrump/status/854793411110588418</t>
  </si>
  <si>
    <t>Today I signed the Veterans (OUR HEROES) Choice Program Extension &amp; Improvement Act @the @ WhiteHouse. # S544 Watchhttp://45.wh.gov/7x5n53 pic.twitter.com/pdZOuyyE67</t>
  </si>
  <si>
    <t>@the @</t>
  </si>
  <si>
    <t>https://twitter.com/realDonaldTrump/status/854870777287634944</t>
  </si>
  <si>
    <t>A great honor to host the @ SuperBowl Champion New England @ Patriots at the White House today. Congratulations! https://www.whitehouse.gov/the-press-office/2017/04/19/remarks-president-trump-welcoming-super-bowl-li-champions-new-england ‚Ä¶pic.twitter.com/wXLsO4AZMr</t>
  </si>
  <si>
    <t>https://twitter.com/realDonaldTrump/status/855055509455593472</t>
  </si>
  <si>
    <t>Failing @ nytimes, which has been calling me wrong for two years, just got caught in a big lie concerning New England Patriots visit to W.H.</t>
  </si>
  <si>
    <t>https://twitter.com/realDonaldTrump/status/855142466034556928</t>
  </si>
  <si>
    <t>We're going to use American steel, we're going to use American labor, we are going to come first in all deals. http://45.wh.gov/7xvM2D pic.twitter.com/yC5ZuVavxK</t>
  </si>
  <si>
    <t>https://twitter.com/realDonaldTrump/status/855172998747348998</t>
  </si>
  <si>
    <t>A great honor to host PM Paolo Gentiloni of Italy at the White House this afternoon! # ICYMI- Joint Press Conference: http://45.wh.gov/32jE1S pic.twitter.com/s6ZwJJiWbQ</t>
  </si>
  <si>
    <t>https://twitter.com/realDonaldTrump/status/855368516920332289</t>
  </si>
  <si>
    <t>Another terrorist attack in Paris. The people of France will not take much more of this. Will have a big effect on presidential election!</t>
  </si>
  <si>
    <t>https://twitter.com/realDonaldTrump/status/855373184861962240</t>
  </si>
  <si>
    <t>No matter how much I accomplish during the ridiculous standard of the first 100 days, &amp; it has been a lot (including S.C.), media will kill!</t>
  </si>
  <si>
    <t>https://twitter.com/realDonaldTrump/status/855406847200768000</t>
  </si>
  <si>
    <t>China is very much the economic lifeline to North Korea so, while nothing is easy, if they want to solve the North Korean problem, they will</t>
  </si>
  <si>
    <t>https://twitter.com/realDonaldTrump/status/855517053238870019</t>
  </si>
  <si>
    <t>WELCOME HOME, AYA! # GodBlessTheUSApic.twitter.com/CR4I8dvunc</t>
  </si>
  <si>
    <t>https://twitter.com/realDonaldTrump/status/855582764418162690</t>
  </si>
  <si>
    <t>'Presidential Executive Order on Identifying and Reducing Tax Regulatory Burdens' Executive Order: http://45.wh.gov/HirRFJ pic.twitter.com/6p0vtWh4Xy</t>
  </si>
  <si>
    <t>https://twitter.com/realDonaldTrump/status/855626715707650048</t>
  </si>
  <si>
    <t>After 5 SB victories since 2002, it was my honor to give Bob Kraft, Coach Belichick, and the players their first tour of the WH Residence.pic.twitter.com/axmdkTmNtF</t>
  </si>
  <si>
    <t>https://twitter.com/realDonaldTrump/status/855814859069558784</t>
  </si>
  <si>
    <t>Getting ready to visit Walter Reed Medical Center with Melania. Looking forward to seeing our bravest and greatest Americans!</t>
  </si>
  <si>
    <t>https://twitter.com/realDonaldTrump/status/855816071663812608</t>
  </si>
  <si>
    <t>Next Saturday night I will be holding a BIG rally in Pennsylvania. Look forward to it!</t>
  </si>
  <si>
    <t>https://twitter.com/realDonaldTrump/status/855817226078879748</t>
  </si>
  <si>
    <t>Big TAX REFORM AND TAX REDUCTION will be announced next Wednesday.</t>
  </si>
  <si>
    <t>https://twitter.com/realDonaldTrump/status/855859245023211520</t>
  </si>
  <si>
    <t>Today on Earth Day, we celebrate our beautiful forests, lakes and land. We stand committed to preserving the natural beauty of our nation.</t>
  </si>
  <si>
    <t>https://twitter.com/realDonaldTrump/status/855901315305795584</t>
  </si>
  <si>
    <t>I am committed to keeping our air and water clean but always remember that economic growth enhances environmental protection. Jobs matter!</t>
  </si>
  <si>
    <t>https://twitter.com/realDonaldTrump/status/856146924705120256</t>
  </si>
  <si>
    <t>Very interesting election currently taking place in France.</t>
  </si>
  <si>
    <t>https://twitter.com/realDonaldTrump/status/856147612952612864</t>
  </si>
  <si>
    <t>Thank you Lake Worth, Florida. @ foxandfriends</t>
  </si>
  <si>
    <t>https://twitter.com/realDonaldTrump/status/856150719656755200</t>
  </si>
  <si>
    <t>ObamaCare is in serious trouble. The Dems need big money to keep it going - otherwise it dies far sooner than anyone would have thought.</t>
  </si>
  <si>
    <t>https://twitter.com/realDonaldTrump/status/856171332521820165</t>
  </si>
  <si>
    <t>The Democrats don't want money from budget going to border wall despite the fact that it will stop drugs and very bad MS 13 gang members.</t>
  </si>
  <si>
    <t>https://twitter.com/realDonaldTrump/status/856172056932700164</t>
  </si>
  <si>
    <t>Eventually, but at a later date so we can get started early, Mexico will be paying, in some form, for the badly needed border wall.</t>
  </si>
  <si>
    <t>https://twitter.com/realDonaldTrump/status/856233279841849344</t>
  </si>
  <si>
    <t>New polls out today are very good considering that much of the media is FAKE and almost always negative. Would still beat Hillary in .....</t>
  </si>
  <si>
    <t>https://twitter.com/realDonaldTrump/status/856234989591121922</t>
  </si>
  <si>
    <t>...popular vote. ABC News/Washington Post Poll (wrong big on election) said almost all stand by their vote on me &amp; 53% said strong leader.</t>
  </si>
  <si>
    <t>https://twitter.com/realDonaldTrump/status/856481786938916865</t>
  </si>
  <si>
    <t>The two fake news polls released yesterday, ABC &amp; NBC, while containing some very positive info, were totally wrong in General E. Watch!</t>
  </si>
  <si>
    <t>https://twitter.com/realDonaldTrump/status/856484873133060101</t>
  </si>
  <si>
    <t>The Wall is a very important tool in stopping drugs from pouring into our country and poisoning our youth (and many others)! If</t>
  </si>
  <si>
    <t>https://twitter.com/realDonaldTrump/status/856531163799859201</t>
  </si>
  <si>
    <t>....the wall is not built, which it will be, the drug situation will NEVER be fixed the way it should be! # BuildTheWall</t>
  </si>
  <si>
    <t>https://twitter.com/realDonaldTrump/status/856556220911681539</t>
  </si>
  <si>
    <t>Join me in congratulating @ NASA's @ AstroPeggy by using the hashtag # CongratsPeggy! Earlier today: http://45.wh.gov/YBZbAo pic.twitter.com/8AcmargFGP</t>
  </si>
  <si>
    <t>https://twitter.com/realDonaldTrump/status/856557986474491904</t>
  </si>
  <si>
    <t>If our healthcare plan is approved, you will see real healthcare and premiums will start tumbling down. ObamaCare is in a death spiral!</t>
  </si>
  <si>
    <t>https://twitter.com/realDonaldTrump/status/856606707463725057</t>
  </si>
  <si>
    <t>Today, I signed the Holocaust Remembrance Proclamation: https://www.facebook.com/DonaldTrump/posts/10159027593260725 ‚Ä¶ # ICYMI- My statement last night at the @ WorldJewishCong.pic.twitter.com/7vQWsGJC2F</t>
  </si>
  <si>
    <t>https://twitter.com/realDonaldTrump/status/856830933709750272</t>
  </si>
  <si>
    <t>Proud of @ IvankaTrump for her leadership on these important issues. Looking forward to hearing her speak at the W20!https://www.ft.com/content/4d028aae-28f2-11e7-bc4b-5528796fe35c?accessToken=zwAAAVulCgEgkc9NAoquKPIR59O8S1UoeW_jXA.MEYCIQDo7n1B6DRFfoNghad5hu27qKJp_kNnHuwgcZrwlShquQIhAOgwEKdMfkR6Q8aQW6IjBzEDTh04cx985L8ETZq8Oo8u&amp;sharetype=gift ‚Ä¶</t>
  </si>
  <si>
    <t>https://twitter.com/realDonaldTrump/status/856847826663460865</t>
  </si>
  <si>
    <t>Canada has made business for our dairy farmers in Wisconsin and other border states very difficult. We will not stand for this. Watch!</t>
  </si>
  <si>
    <t>https://twitter.com/realDonaldTrump/status/856849388026687492</t>
  </si>
  <si>
    <t>Don't let the fake media tell you that I have changed my position on the WALL. It will get built and help stop drugs, human trafficking etc.</t>
  </si>
  <si>
    <t>https://twitter.com/realDonaldTrump/status/856928555179143168</t>
  </si>
  <si>
    <t>Remarks at the United States Holocaust Memorial Museum's National Days of Remembrance. Full remarks: http://45.wh.gov/JNe7BJ pic.twitter.com/2jbPkN5j4E</t>
  </si>
  <si>
    <t>https://twitter.com/realDonaldTrump/status/857014413081137154</t>
  </si>
  <si>
    <t>'Presidential Executive Order on Promoting Agriculture and Rural Prosperity in America' Executive Order: http://45.wh.gov/UDWud3 pic.twitter.com/cpwTMWgRme</t>
  </si>
  <si>
    <t>https://twitter.com/realDonaldTrump/status/857177434210304001</t>
  </si>
  <si>
    <t>First the Ninth Circuit rules against the ban &amp; now it hits again on sanctuary cities-both ridiculous rulings. See you in the Supreme Court!</t>
  </si>
  <si>
    <t>https://twitter.com/realDonaldTrump/status/857180178736459776</t>
  </si>
  <si>
    <t>Out of our very big country, with many choices, does everyone notice that both the "ban" case and now the "sanctuary" case is brought in ...</t>
  </si>
  <si>
    <t>https://twitter.com/realDonaldTrump/status/857182179469774848</t>
  </si>
  <si>
    <t>...the Ninth Circuit, which has a terrible record of being overturned (close to 80%). They used to call this "judge shopping!" Messy system.</t>
  </si>
  <si>
    <t>https://twitter.com/realDonaldTrump/status/857185261029126144</t>
  </si>
  <si>
    <t>The U.S. recorded its slowest economic growth in five years (2016). GDP up only 1.6%. Trade deficits hurt the economy very badly.</t>
  </si>
  <si>
    <t>https://twitter.com/realDonaldTrump/status/857246245672366081</t>
  </si>
  <si>
    <t>HAPPY BIRTHDAY to our @ FLOTUS, Melania! http://45.wh.gov/9zVkh6 pic.twitter.com/np7KYHglSv</t>
  </si>
  <si>
    <t>https://twitter.com/realDonaldTrump/status/857295731929034753</t>
  </si>
  <si>
    <t>Today, I signed an Executive Order @the U.S. Dept. of @ Interior: 'Review of Designations Under the Antiquities Act' http://45.wh.gov/sEyoN8 pic.twitter.com/wpqghLqqiF</t>
  </si>
  <si>
    <t>https://twitter.com/realDonaldTrump/status/857335793261568000</t>
  </si>
  <si>
    <t>Today, I signed an Executive Order on Enforcing Statutory Prohibitions on Federal Control of Education. EO: http://45.wh.gov/hpoJya pic.twitter.com/yO6tRcbkXD</t>
  </si>
  <si>
    <t>https://twitter.com/realDonaldTrump/status/857360510534209536</t>
  </si>
  <si>
    <t>A great great honor to welcome &amp; recognize the National Teacher of the Year, as well as the Teacher of the Year from each State &amp; territory!pic.twitter.com/jGgfNWwy3c</t>
  </si>
  <si>
    <t>https://twitter.com/realDonaldTrump/status/857370270776086528</t>
  </si>
  <si>
    <t>Democrats are trying to bail out insurance companies from disastrous # ObamaCare, and Puerto Rico with your tax dollars. Sad!</t>
  </si>
  <si>
    <t>https://twitter.com/realDonaldTrump/status/857552956836786177</t>
  </si>
  <si>
    <t>I received calls from the President of Mexico and the Prime Minister of Canada asking to renegotiate NAFTA rather than terminate. I agreed..</t>
  </si>
  <si>
    <t>https://twitter.com/realDonaldTrump/status/857555256003227648</t>
  </si>
  <si>
    <t>...subject to the fact that if we do not reach a fair deal for all, we will then terminate NAFTA. Relationships are good-deal very possible!</t>
  </si>
  <si>
    <t>https://twitter.com/realDonaldTrump/status/857557522584088576</t>
  </si>
  <si>
    <t>The Democrats want to shut government if we don't bail out Puerto Rico and give billions to their insurance companies for OCare failure. NO!</t>
  </si>
  <si>
    <t>https://twitter.com/realDonaldTrump/status/857604537003200512</t>
  </si>
  <si>
    <t>I want to help our miners while the Democrats are blocking their healthcare.</t>
  </si>
  <si>
    <t>https://twitter.com/realDonaldTrump/status/857604623531749376</t>
  </si>
  <si>
    <t>I promise to rebuild our military and secure our border. Democrats want to shut down the government. Politics!</t>
  </si>
  <si>
    <t>https://twitter.com/realDonaldTrump/status/857604709829529601</t>
  </si>
  <si>
    <t>What's more important? Rebuilding our military - or bailing out insurance companies? Ask the Democrats.</t>
  </si>
  <si>
    <t>https://twitter.com/realDonaldTrump/status/857604808676708353</t>
  </si>
  <si>
    <t>Democrats jeopardizing the safety of our troops to bail out their donors from insurance companies. It is time to put # AmericaFirst</t>
  </si>
  <si>
    <t>https://twitter.com/realDonaldTrump/status/857605018266062848</t>
  </si>
  <si>
    <t>Democrats used to support border security ‚Äî now they want illegals to pour through our borders.</t>
  </si>
  <si>
    <t>https://twitter.com/realDonaldTrump/status/857605104417026049</t>
  </si>
  <si>
    <t>As families prepare for summer vacations in our National Parks - Democrats threaten to close them and shut down the government. Terrible!</t>
  </si>
  <si>
    <t>https://twitter.com/realDonaldTrump/status/857670562478518273</t>
  </si>
  <si>
    <t>. @ FLOTUS Melania and I were honored to welcome Argentina President @ MauricioMacri and First Lady Juliana Awada to the @ WhiteHouse todaypic.twitter.com/9cuZJ9egg0</t>
  </si>
  <si>
    <t>https://twitter.com/realDonaldTrump/status/857711651952500737</t>
  </si>
  <si>
    <t>Presidential Memorandum for the @ CommerceGov, @ SecretaryRoss re: Aluminum Imports and Threats to National Security: http://45.wh.gov/rGqJES pic.twitter.com/u1OXeE8RZj</t>
  </si>
  <si>
    <t>https://twitter.com/realDonaldTrump/status/857726884045496325</t>
  </si>
  <si>
    <t>Today, I signed an Executive Order on Improving Accountability and Whistleblower Protection at the @ DeptVetAffairs: http://45.wh.gov/GSrvb2 pic.twitter.com/wdhI92TCvW</t>
  </si>
  <si>
    <t>https://twitter.com/realDonaldTrump/status/857931397562085376</t>
  </si>
  <si>
    <t>We are making tremendous progress with the V. A. There has never been so much done so quickly, and we have just started. We love our VETS!</t>
  </si>
  <si>
    <t>https://twitter.com/realDonaldTrump/status/858086278037950464</t>
  </si>
  <si>
    <t>I will be interviewed by @ MarthaMaccallum on @ FoxNews tonight at 7pm. Enjoy!</t>
  </si>
  <si>
    <t>https://twitter.com/realDonaldTrump/status/858100088253669376</t>
  </si>
  <si>
    <t>North Korea disrespected the wishes of China &amp; its highly respected President when it launched, though unsuccessfully, a missile today. Bad!</t>
  </si>
  <si>
    <t>https://twitter.com/realDonaldTrump/status/858148882756325379</t>
  </si>
  <si>
    <t>. @ LouDobbs just stated that "President Trump's successes are unmatched in recent presidential history" Thank you Lou!</t>
  </si>
  <si>
    <t>https://twitter.com/realDonaldTrump/status/858343980823703553</t>
  </si>
  <si>
    <t>Looking forward to RALLY in the Great State of Pennsylvania tonight at 7:30. Big crowd, big energy!</t>
  </si>
  <si>
    <t>https://twitter.com/realDonaldTrump/status/858375278686613504</t>
  </si>
  <si>
    <t>Mainstream (FAKE) media refuses to state our long list of achievements, including 28 legislative signings, strong borders &amp; great optimism!</t>
  </si>
  <si>
    <t>https://twitter.com/realDonaldTrump/status/858645405252374528</t>
  </si>
  <si>
    <t>I will be interviewed on @ FaceTheNation this morning at 10:00 A.M. Have a great day!</t>
  </si>
  <si>
    <t>https://twitter.com/realDonaldTrump/status/858653541094879232</t>
  </si>
  <si>
    <t>Big excitement last night in the Great State of Pennsylvania! Fantastic crowd and people. MAKE AMERICA GREAT AGAIN!</t>
  </si>
  <si>
    <t>https://twitter.com/realDonaldTrump/status/858654431956672512</t>
  </si>
  <si>
    <t>The Democrats, without a leader, have become the party of obstruction.They are only interested in themselves and not in what's best for U.S.</t>
  </si>
  <si>
    <t>https://twitter.com/realDonaldTrump/status/858659215451271168</t>
  </si>
  <si>
    <t>You can't compare anything to ObamaCare because ObamaCare is dead. Dems want billions to go to Insurance Companies to bail out donors....New</t>
  </si>
  <si>
    <t>https://twitter.com/realDonaldTrump/status/858660413873025024</t>
  </si>
  <si>
    <t>...healthcare plan is on its way. Will have much lower premiums &amp; deductibles while at the same time taking care of pre-existing conditions!</t>
  </si>
  <si>
    <t>https://twitter.com/realDonaldTrump/status/859127705366921216</t>
  </si>
  <si>
    <t>This month we celebrate the contributions of Asian Americans &amp; Pacific Islanders that enrich our Nation. https://www.whitehouse.gov/the-press-office/2017/04/28/president-donald-j-trump-proclaims-may-2017-asian-american-and-pacific ‚Ä¶</t>
  </si>
  <si>
    <t>https://twitter.com/realDonaldTrump/status/859143061678501892</t>
  </si>
  <si>
    <t># ICYMI- On Saturday I signed two EO's to help keep jobs &amp; wealth in our country. EO1: http://45.wh.gov/kePKzK EO2: http://45.wh.gov/foum7U pic.twitter.com/1IZnxAXUGU</t>
  </si>
  <si>
    <t>https://twitter.com/realDonaldTrump/status/859209801175269376</t>
  </si>
  <si>
    <t>President Andrew Jackson, who died 16 years before the Civil War started, saw it coming and was angry. Would never have let it happen!</t>
  </si>
  <si>
    <t>https://twitter.com/realDonaldTrump/status/859392449181093888</t>
  </si>
  <si>
    <t>The reason for the plan negotiated between the Republicans and Democrats is that we need 60 votes in the Senate which are not there! We....</t>
  </si>
  <si>
    <t>https://twitter.com/realDonaldTrump/status/859393829505552385</t>
  </si>
  <si>
    <t>either elect more Republican Senators in 2018 or change the rules now to 51%. Our country needs a good "shutdown" in September to fix mess!</t>
  </si>
  <si>
    <t>https://twitter.com/realDonaldTrump/status/859514893418082310</t>
  </si>
  <si>
    <t>Congratulations to the winners of the Commander-in-Chief's Trophy, the great Air Force Falcons! Watch: http://45.wh.gov/g7r7ei pic.twitter.com/8ZZzZgqGp3</t>
  </si>
  <si>
    <t>https://twitter.com/realDonaldTrump/status/859601184285491201</t>
  </si>
  <si>
    <t>FBI Director Comey was the best thing that ever happened to Hillary Clinton in that he gave her a free pass for many bad deeds! The phony...</t>
  </si>
  <si>
    <t>https://twitter.com/realDonaldTrump/status/859604996236742656</t>
  </si>
  <si>
    <t>...Trump/Russia story was an excuse used by the Democrats as justification for losing the election. Perhaps Trump just ran a great campaign?</t>
  </si>
  <si>
    <t>https://twitter.com/realDonaldTrump/status/859874689442775045</t>
  </si>
  <si>
    <t>It was an honor to stop by a # SchoolChoice event hosted by @ VP Pence and @ usedgov Secretary @ BetsyDeVosED at the @ WhiteHouse today.pic.twitter.com/XmntwbMXBQ</t>
  </si>
  <si>
    <t>https://twitter.com/realDonaldTrump/status/860081707315232771</t>
  </si>
  <si>
    <t>Susan Rice, the former National Security Advisor to President Obama, is refusing to testify before a Senate Subcommittee next week on.....</t>
  </si>
  <si>
    <t>https://twitter.com/realDonaldTrump/status/860083874893897728</t>
  </si>
  <si>
    <t>...allegations of unmasking Trump transition officials. Not good!</t>
  </si>
  <si>
    <t>https://twitter.com/realDonaldTrump/status/860087334519414784</t>
  </si>
  <si>
    <t>The Fake News media is officially out of control. They will do or say anything in order to get attention - never been a time like this!</t>
  </si>
  <si>
    <t>https://twitter.com/realDonaldTrump/status/860088511202029569</t>
  </si>
  <si>
    <t>Congratulations to @ foxandfriends on its unbelievable ratings hike.</t>
  </si>
  <si>
    <t>https://twitter.com/realDonaldTrump/status/860108914624532480</t>
  </si>
  <si>
    <t>Death spiral! 'Aetna will exit Obamacare markets in VA in 2018, citing expected losses on INDV plans this year'http://www.cnbc.com/2017/05/03/aetna-will-exit-obamacare-markets-in-virginia-in-2018.html ‚Ä¶</t>
  </si>
  <si>
    <t>https://twitter.com/realDonaldTrump/status/860153543151542272</t>
  </si>
  <si>
    <t>Beautiful evening with Religious Leaders here at the WH last night. Join us now for a # NationalDayofPrayer, LIVE: http://45.wh.gov/VJAg7f pic.twitter.com/Yj4x47FFT7 ‚Äì bei The Oval Office</t>
  </si>
  <si>
    <t>https://twitter.com/realDonaldTrump/status/860188065758838785</t>
  </si>
  <si>
    <t>I am watching the Democrats trying to defend the "you can keep you doctor, you can keep your plan &amp; premiums will go down" ObamaCare lie."</t>
  </si>
  <si>
    <t>https://twitter.com/realDonaldTrump/status/860191508619722752</t>
  </si>
  <si>
    <t>Insurance companies are fleeing ObamaCare - it is dead. Our healthcare plan will lower premiums &amp; deductibles - and be great healthcare!</t>
  </si>
  <si>
    <t>https://twitter.com/realDonaldTrump/status/860194183797243904</t>
  </si>
  <si>
    <t>If victorious, Republicans will be having a big press conference at the beautiful Rose Garden of the White House immediately after vote!</t>
  </si>
  <si>
    <t>https://twitter.com/realDonaldTrump/status/860326946147840001</t>
  </si>
  <si>
    <t>It was a GREAT day for the United States of America! This is a great plan that is a repeal &amp; replace of ObamaCare. Make no mistake about it.pic.twitter.com/fYtghBlXxS</t>
  </si>
  <si>
    <t>https://twitter.com/realDonaldTrump/status/860377543878348800</t>
  </si>
  <si>
    <t>An honor to welcome PM of Australia, @ TurnbullMalcolm to America &amp; join him in marking the 75th Anniversary of the Battle of the Coral Sea.pic.twitter.com/uvkxLWNBpV</t>
  </si>
  <si>
    <t>https://twitter.com/realDonaldTrump/status/860477328882905089</t>
  </si>
  <si>
    <t>Big win in the House - very exciting! But when everything comes together with the inclusion of Phase 2, we will have truly great healthcare!</t>
  </si>
  <si>
    <t>https://twitter.com/realDonaldTrump/status/860479885566980096</t>
  </si>
  <si>
    <t>Rather than causing a big disruption in N.Y.C., I will be working out of my home in Bedminster, N.J. this weekend. Also saves country money!</t>
  </si>
  <si>
    <t>https://twitter.com/realDonaldTrump/status/860573284462669824</t>
  </si>
  <si>
    <t>Of course the Australians have better healthcare than we do --everybody does. ObamaCare is dead! But our healthcare will soon be great.</t>
  </si>
  <si>
    <t>https://twitter.com/realDonaldTrump/status/860577873060651008</t>
  </si>
  <si>
    <t>JOBS, JOBS, JOBS!pic.twitter.com/UR0eetSEnO</t>
  </si>
  <si>
    <t>https://twitter.com/realDonaldTrump/status/860580764944969728</t>
  </si>
  <si>
    <t># WeeklyAddresspic.twitter.com/4qckKpbtCR</t>
  </si>
  <si>
    <t>https://twitter.com/realDonaldTrump/status/860635815277453313</t>
  </si>
  <si>
    <t>Wow,the Fake News media did everything in its power to make the Republican Healthcare victory look as bad as possible.Far better than Ocare!</t>
  </si>
  <si>
    <t>https://twitter.com/realDonaldTrump/status/860637673744195584</t>
  </si>
  <si>
    <t>Why is it that the Fake News rarely reports Ocare is on its last legs and that insurance companies are fleeing for their lives? It's dead!</t>
  </si>
  <si>
    <t>https://twitter.com/realDonaldTrump/status/860638890570416132</t>
  </si>
  <si>
    <t>Great jobs report today - It is all beginning to work!</t>
  </si>
  <si>
    <t>https://twitter.com/realDonaldTrump/status/860987464114110465</t>
  </si>
  <si>
    <t>The reason I am staying in Bedminster, N. J., a beautiful community, is that staying in NYC is much more expensive and disruptive. Meetings!</t>
  </si>
  <si>
    <t>https://twitter.com/realDonaldTrump/status/861177649179373569</t>
  </si>
  <si>
    <t>When will the Fake Media ask about the Dems dealings with Russia &amp; why the DNC wouldn't allow the FBI to check their server or investigate?</t>
  </si>
  <si>
    <t>https://twitter.com/realDonaldTrump/status/861201362834665472</t>
  </si>
  <si>
    <t>Republican Senators will not let the American people down! ObamaCare premiums and deductibles are way up - it was a lie and it is dead!</t>
  </si>
  <si>
    <t>https://twitter.com/realDonaldTrump/status/861300169438113793</t>
  </si>
  <si>
    <t>Congratulations to Emmanuel Macron on his big win today as the next President of France. I look very much forward to working with him!</t>
  </si>
  <si>
    <t>https://twitter.com/realDonaldTrump/status/861354654856249344</t>
  </si>
  <si>
    <t>Rexnord of Indiana made a deal during the Obama Administration to move to Mexico. Fired their employees. Tax product big that's sold in U.S.</t>
  </si>
  <si>
    <t>https://twitter.com/realDonaldTrump/status/861544307043467264</t>
  </si>
  <si>
    <t>Congratulations to @ PGA_JohnDaly on his big win yesterday. John is a great guy who never gave up - and now a winner again!</t>
  </si>
  <si>
    <t>https://twitter.com/realDonaldTrump/status/861550676505219073</t>
  </si>
  <si>
    <t>General Flynn was given the highest security clearance by the Obama Administration - but the Fake News seldom likes talking about that.</t>
  </si>
  <si>
    <t>https://twitter.com/realDonaldTrump/status/861592420043157504</t>
  </si>
  <si>
    <t>Ask Sally Yates, under oath, if she knows how classified information got into the newspapers soon after she explained it to W.H. Counsel.</t>
  </si>
  <si>
    <t>https://twitter.com/realDonaldTrump/status/861637456281690113</t>
  </si>
  <si>
    <t>Honored to welcome Georgia Prime Minister, Giorgi Kvirikashvili to the @ WhiteHouse today with @ VP Mike Pence. https://instagram.com/p/BT1xH1ngciK/ pic.twitter.com/FnKkuWLFDp</t>
  </si>
  <si>
    <t>https://twitter.com/realDonaldTrump/status/861712617299210240</t>
  </si>
  <si>
    <t>Director Clapper reiterated what everybody, including the fake media already knows- there is "no evidence" of collusion w/ Russia and Trump.</t>
  </si>
  <si>
    <t>https://twitter.com/realDonaldTrump/status/861713233786404864</t>
  </si>
  <si>
    <t>Sally Yates made the fake media extremely unhappy today --- she said nothing but old news!</t>
  </si>
  <si>
    <t>https://twitter.com/realDonaldTrump/status/861713823505494016</t>
  </si>
  <si>
    <t>The Russia-Trump collusion story is a total hoax, when will this taxpayer funded charade end?</t>
  </si>
  <si>
    <t>https://twitter.com/realDonaldTrump/status/861715019674910721</t>
  </si>
  <si>
    <t>Biggest story today between Clapper &amp; Yates is on surveillance. Why doesn't the media report on this? # FakeNews!</t>
  </si>
  <si>
    <t>https://twitter.com/realDonaldTrump/status/861993986436866049</t>
  </si>
  <si>
    <t>It was an honor to welcome the Teachers of the Year to the WH last month. Today, we honor and thank all teachers! # NationalTeachersDaypic.twitter.com/0gj8TIRa5y</t>
  </si>
  <si>
    <t>https://twitter.com/realDonaldTrump/status/862059314277748736</t>
  </si>
  <si>
    <t>'Manufacturing openings, hires rise to highest levels of the recovery'http://www.washingtonexaminer.com/manufacturing-openings-hires-rise-to-highest-levels-of-the-recovery/article/2622515 ‚Ä¶</t>
  </si>
  <si>
    <t>https://twitter.com/realDonaldTrump/status/862135824745467905</t>
  </si>
  <si>
    <t>Cryin' Chuck Schumer stated recently, "I do not have confidence in him (James Comey) any longer." Then acts so indignant. # draintheswamp</t>
  </si>
  <si>
    <t>https://twitter.com/realDonaldTrump/status/862263649821503489</t>
  </si>
  <si>
    <t>The Democrats have said some of the worst things about James Comey, including the fact that he should be fired, but now they play so sad!</t>
  </si>
  <si>
    <t>https://twitter.com/realDonaldTrump/status/862265729718128641</t>
  </si>
  <si>
    <t>James Comey will be replaced by someone who will do a far better job, bringing back the spirit and prestige of the FBI.</t>
  </si>
  <si>
    <t>https://twitter.com/realDonaldTrump/status/862267781336752128</t>
  </si>
  <si>
    <t>Comey lost the confidence of almost everyone in Washington, Republican and Democrat alike. When things calm down, they will be thanking me!</t>
  </si>
  <si>
    <t>https://twitter.com/realDonaldTrump/status/862282202188566529</t>
  </si>
  <si>
    <t>Watching Senator Richard Blumenthal speak of Comey is a joke. "Richie" devised one of the greatest military frauds in U.S. history. For....</t>
  </si>
  <si>
    <t>https://twitter.com/realDonaldTrump/status/862283792559616000</t>
  </si>
  <si>
    <t>years, as a pol in Connecticut, Blumenthal would talk of his great bravery and conquests in Vietnam - except he was never there. When....</t>
  </si>
  <si>
    <t>https://twitter.com/realDonaldTrump/status/862286091759611905</t>
  </si>
  <si>
    <t>caught, he cried like a baby and begged for forgiveness...and now he is judge &amp; jury. He should be the one who is investigated for his acts.</t>
  </si>
  <si>
    <t>https://twitter.com/realDonaldTrump/status/862290442129461249</t>
  </si>
  <si>
    <t>The Roger Stone report on @ CNN is false - Fake News. Have not spoken to Roger in a long time - had nothing to do with my decision.</t>
  </si>
  <si>
    <t>https://twitter.com/realDonaldTrump/status/862387734492663808</t>
  </si>
  <si>
    <t>Dems have been complaining for months &amp; months about Dir. Comey. Now that he has been fired they PRETEND to be aggrieved. Phony hypocrites!</t>
  </si>
  <si>
    <t>https://twitter.com/realDonaldTrump/status/862460991451344896</t>
  </si>
  <si>
    <t>The Democrats should be ashamed. This is a disgrace! # DrainTheSwamppic.twitter.com/UfbKEECm2V</t>
  </si>
  <si>
    <t>https://twitter.com/realDonaldTrump/status/862752672683839488</t>
  </si>
  <si>
    <t>'Presidential Executive Order on Strengthening the Cybersecurity of Federal Networks and Critical Infrastructure' http://45.wh.gov/fd42sg pic.twitter.com/cb05pVE1zj</t>
  </si>
  <si>
    <t>https://twitter.com/realDonaldTrump/status/862753016193089536</t>
  </si>
  <si>
    <t>'Presidential Executive Order on the Establishment of Presidential Advisory Commission on Election Integrity' http://45.wh.gov/g3PRF1 pic.twitter.com/zfu80enoWH</t>
  </si>
  <si>
    <t>https://twitter.com/realDonaldTrump/status/862758098892619780</t>
  </si>
  <si>
    <t>We finally agree on something Rosie.https://twitter.com/rosie/status/811352134256037889 ‚Ä¶</t>
  </si>
  <si>
    <t>https://twitter.com/realDonaldTrump/status/862767872879325185</t>
  </si>
  <si>
    <t>Russia must be laughing up their sleeves watching as the U.S. tears itself apart over a Democrat EXCUSE for losing the election.</t>
  </si>
  <si>
    <t>https://twitter.com/realDonaldTrump/status/862788002594127873</t>
  </si>
  <si>
    <t>Yesterday, on the same day- I had meetings with Russian Foreign Minister Sergei Lavrov and the FM of Ukraine, Pavlo Klimkin. # LetsMakePeace!pic.twitter.com/SPiIrJqI6G</t>
  </si>
  <si>
    <t>https://twitter.com/realDonaldTrump/status/862998775731818496</t>
  </si>
  <si>
    <t>Again, the story that there was collusion between the Russians &amp; Trump campaign was fabricated by Dems as an excuse for losing the election.</t>
  </si>
  <si>
    <t>https://twitter.com/realDonaldTrump/status/862999243560288256</t>
  </si>
  <si>
    <t>The Fake Media is working overtime today!</t>
  </si>
  <si>
    <t>https://twitter.com/realDonaldTrump/status/863000553265270786</t>
  </si>
  <si>
    <t>As a very active President with lots of things happening, it is not possible for my surrogates to stand at podium with perfect accuracy!....</t>
  </si>
  <si>
    <t>https://twitter.com/realDonaldTrump/status/863002719400976384</t>
  </si>
  <si>
    <t>...Maybe the best thing to do would be to cancel all future "press briefings" and hand out written responses for the sake of accuracy???</t>
  </si>
  <si>
    <t>https://twitter.com/realDonaldTrump/status/863007411132649473</t>
  </si>
  <si>
    <t>James Comey better hope that there are no "tapes" of our conversations before he starts leaking to the press!</t>
  </si>
  <si>
    <t>https://twitter.com/realDonaldTrump/status/863014620516233216</t>
  </si>
  <si>
    <t>When James Clapper himself, and virtually everyone else with knowledge of the witch hunt, says there is no collusion, when does it end?</t>
  </si>
  <si>
    <t>https://twitter.com/realDonaldTrump/status/863020954427043840</t>
  </si>
  <si>
    <t>China just agreed that the U.S. will be allowed to sell beef, and other major products, into China once again. This is REAL news!</t>
  </si>
  <si>
    <t>https://twitter.com/realDonaldTrump/status/863139099825364994</t>
  </si>
  <si>
    <t>Today, @ FLOTUS hosted a Military Mother's Day Event in the East Room of the WH. It was an honor to stop by, say hello, &amp; introduce Melania!pic.twitter.com/0pVUUvf2vy</t>
  </si>
  <si>
    <t>https://twitter.com/realDonaldTrump/status/863140961114886144</t>
  </si>
  <si>
    <t>Today, I welcomed the Victory Christian Center School. Good luck @the Team America Rocketry Challenge! # TARC Watch: http://45.wh.gov/Bvi5d1 pic.twitter.com/zXBBhz7qcV</t>
  </si>
  <si>
    <t>https://twitter.com/realDonaldTrump/status/863194069891031041</t>
  </si>
  <si>
    <t># WeeklyAddress http://45.wh.gov/GrYott pic.twitter.com/1iW7tVVNCH</t>
  </si>
  <si>
    <t>https://twitter.com/realDonaldTrump/status/863452412459307009</t>
  </si>
  <si>
    <t>Will be interviewed by @ JudgeJeanine on @ FoxNews at 9:00 P.M. (Saturday night). Enjoy!</t>
  </si>
  <si>
    <t>https://twitter.com/realDonaldTrump/status/863468271668002817</t>
  </si>
  <si>
    <t>I was thrilled to be back @ LibertyU. Congratulations to the Class of 2017! This is your day, and you've earned it. http://45.wh.gov/yC4dRy pic.twitter.com/qlHWvskrFb</t>
  </si>
  <si>
    <t>https://twitter.com/realDonaldTrump/status/863774341921742848</t>
  </si>
  <si>
    <t>Wishing @ FLOTUS Melania and all of the great mothers out there a wonderful day ahead with family and friends! Happy # MothersDay</t>
  </si>
  <si>
    <t>https://twitter.com/realDonaldTrump/status/864207293289771012</t>
  </si>
  <si>
    <t>Today, I delivered remarks at the 36th Annual National Peace Officers' Memorial Service. # NationalPoliceWeek Watch: http://45.wh.gov/bLxeyb pic.twitter.com/lAE9aXLuW4</t>
  </si>
  <si>
    <t>https://twitter.com/realDonaldTrump/status/864296272844529664</t>
  </si>
  <si>
    <t># PeaceOfficersMemorialDay and # PoliceWeek Proclamation: https://www.whitehouse.gov/the-press-office/2017/05/15/president-donald-j-trump-proclaims-may-15-2017-peace-officers-memorial ‚Ä¶pic.twitter.com/UMJ6hklx4a</t>
  </si>
  <si>
    <t>https://twitter.com/realDonaldTrump/status/864436162567471104</t>
  </si>
  <si>
    <t>As President I wanted to share with Russia (at an openly scheduled W.H. meeting) which I have the absolute right to do, facts pertaining....</t>
  </si>
  <si>
    <t>https://twitter.com/realDonaldTrump/status/864438529472049152</t>
  </si>
  <si>
    <t>...to terrorism and airline flight safety. Humanitarian reasons, plus I want Russia to greatly step up their fight against ISIS &amp; terrorism.</t>
  </si>
  <si>
    <t>https://twitter.com/realDonaldTrump/status/864452996129853444</t>
  </si>
  <si>
    <t>I have been asking Director Comey &amp; others, from the beginning of my administration, to find the LEAKERS in the intelligence community.....</t>
  </si>
  <si>
    <t>https://twitter.com/realDonaldTrump/status/864511331029921792</t>
  </si>
  <si>
    <t>'U.S. Industrial Production Surged in April'https://www.wsj.com/articles/u-s-industrial-production-surged-in-april-1494940961 ‚Ä¶</t>
  </si>
  <si>
    <t>https://twitter.com/realDonaldTrump/status/864565791076872192</t>
  </si>
  <si>
    <t>It was a great honor to welcome the President of Turkey, Recep Tayyip Erdoƒüan, to the @ WhiteHouse today!pic.twitter.com/4BWjOCgnNv</t>
  </si>
  <si>
    <t>https://twitter.com/realDonaldTrump/status/864942610191978496</t>
  </si>
  <si>
    <t>It was my great honor to deliver the # CGACommencement17 at the @ USCGAcademy. CONGRATULATIONS to the Class of 2017! http://45.wh.gov/bbR882 pic.twitter.com/mBQsOW7suU</t>
  </si>
  <si>
    <t>https://twitter.com/realDonaldTrump/status/865173176854204416</t>
  </si>
  <si>
    <t>This is the single greatest witch hunt of a politician in American history!</t>
  </si>
  <si>
    <t>https://twitter.com/realDonaldTrump/status/865207118785372160</t>
  </si>
  <si>
    <t>With all of the illegal acts that took place in the Clinton campaign &amp; Obama Administration, there was never a special counsel appointed!</t>
  </si>
  <si>
    <t>https://twitter.com/realDonaldTrump/status/865337513245913089</t>
  </si>
  <si>
    <t>A great honor to welcome President Juan Manuel Santos of Colombia to the White House today! Joint Press Confhttp://45.wh.gov/C7xivQ pic.twitter.com/dPZ6DoVBph</t>
  </si>
  <si>
    <t>https://twitter.com/realDonaldTrump/status/865387523371143168</t>
  </si>
  <si>
    <t>"President Donald J. Trump Proclaims 5/14/2017 through 5/20/2017 as # PoliceWeek" Proclamationhttp://45.wh.gov/sLr2xt # ThankACop # LESMpic.twitter.com/r5n8EfMCI0</t>
  </si>
  <si>
    <t>https://twitter.com/realDonaldTrump/status/865573793531478017</t>
  </si>
  <si>
    <t>Getting ready for my big foreign trip. Will be strongly protecting American interests - that's what I like to do!</t>
  </si>
  <si>
    <t>https://twitter.com/realDonaldTrump/status/865692565454106624</t>
  </si>
  <si>
    <t># WeeklyAddress http://45.wh.gov/3Kq9Fe pic.twitter.com/HIQoFuc5cy</t>
  </si>
  <si>
    <t>https://twitter.com/realDonaldTrump/status/865865814099939328</t>
  </si>
  <si>
    <t>Great to be in Riyadh, Saudi Arabia. Looking forward to the afternoon and evening ahead. # POTUSAbroadpic.twitter.com/JJOra0KfyR</t>
  </si>
  <si>
    <t>https://twitter.com/realDonaldTrump/status/865957909565366272</t>
  </si>
  <si>
    <t>Thank you to the BRAVE servicemen &amp; women who have served, and continue to serve the United States- our true HEROES! # ArmedForcesDayhttps://twitter.com/deptofdefense/status/865900236392210432 ‚Ä¶</t>
  </si>
  <si>
    <t>https://twitter.com/realDonaldTrump/status/866334629036384256</t>
  </si>
  <si>
    <t>Speech transcript at Arab Islamic American Summit https://www.facebook.com/DonaldTrump/posts/10159172888005725 ‚Ä¶ Replay https://www.facebook.com/DonaldTrump/posts/10159173060090725 ‚Ä¶ # RiyadhSummit # POTUSAbroad</t>
  </si>
  <si>
    <t>https://twitter.com/realDonaldTrump/status/866411249092902912</t>
  </si>
  <si>
    <t># RiyadhSummit # POTUSAbroadpic.twitter.com/WdDEOiV6oS</t>
  </si>
  <si>
    <t>https://twitter.com/realDonaldTrump/status/866749195297976320</t>
  </si>
  <si>
    <t>Prime Minister @ Netanyahu and @ PresidentRuvi- on behalf of @ FLOTUS Melania and myself, thank you for the invitation to join you today! pic.twitter.com/65npSnfS2E</t>
  </si>
  <si>
    <t>https://twitter.com/realDonaldTrump/status/866988278184116224</t>
  </si>
  <si>
    <t>We stand in absolute solidarity with the people of the United Kingdom.pic.twitter.com/X6fUUxxYXE</t>
  </si>
  <si>
    <t>https://twitter.com/realDonaldTrump/status/867043258932875264</t>
  </si>
  <si>
    <t>Thank you for such a wonderful and unforgettable visit, Prime Minister @ Netanyahu and @ PresidentRuvi.</t>
  </si>
  <si>
    <t>https://twitter.com/realDonaldTrump/status/867044286352809984</t>
  </si>
  <si>
    <t>Israel, Saudi Arabia and the Middle East were great. Trying hard for PEACE. Doing well. Heading to Vatican &amp; Pope, then # G7 and # NATO.</t>
  </si>
  <si>
    <t>https://twitter.com/realDonaldTrump/status/867047119974170625</t>
  </si>
  <si>
    <t>All civilized nations must join together to protect human life and the sacred right of our citizens to live in safety and in peace.</t>
  </si>
  <si>
    <t>https://twitter.com/realDonaldTrump/status/867354520526872576</t>
  </si>
  <si>
    <t>Honor of a lifetime to meet His Holiness Pope Francis. I leave the Vatican more determined than ever to pursue PEACE in our world.pic.twitter.com/JzJDy7pllI</t>
  </si>
  <si>
    <t>https://twitter.com/realDonaldTrump/status/867473100434161664</t>
  </si>
  <si>
    <t>Thank you for the warm welcome to Brussels, Belgium this afternoon!https://twitter.com/monarchiebe/status/867430244504006660 ‚Ä¶</t>
  </si>
  <si>
    <t>https://twitter.com/realDonaldTrump/status/867801005018230786</t>
  </si>
  <si>
    <t>Today's ceremony is a day for both remembrance and resolve. # NATOMeeting # NATOpic.twitter.com/YNZV3bTekB</t>
  </si>
  <si>
    <t>https://twitter.com/realDonaldTrump/status/867834190078906370</t>
  </si>
  <si>
    <t>Thank you for your support. Together, we will MAKE AMERICA SAFE AND GREAT AGAIN! # POTUSAbroad # USApic.twitter.com/42vCwr5GkA</t>
  </si>
  <si>
    <t>https://twitter.com/realDonaldTrump/status/867874154497937408</t>
  </si>
  <si>
    <t>Just arrived in Taormina with @ FLOTUS Melania. # G7Summit # USApic.twitter.com/l7aXolKBiK</t>
  </si>
  <si>
    <t>https://twitter.com/realDonaldTrump/status/868047480847568896</t>
  </si>
  <si>
    <t>Just arrived in Italy for the G7. Trip has been very successful. We made and saved the USA many billions of dollars and millions of jobs.</t>
  </si>
  <si>
    <t>https://twitter.com/realDonaldTrump/status/868047612301148160</t>
  </si>
  <si>
    <t>Getting ready to engage G7 leaders on many issues including economic growth, terrorism, and security.</t>
  </si>
  <si>
    <t>https://twitter.com/realDonaldTrump/status/868201805934678017</t>
  </si>
  <si>
    <t>Terrorists are engaged in a war against civilization- it is up to all who value life to confront &amp; defeat this evilhttp://45.wh.gov/ard1ny</t>
  </si>
  <si>
    <t>https://twitter.com/realDonaldTrump/status/868205058743250944</t>
  </si>
  <si>
    <t>On behalf of @ FLOTUS Melania and myself, thank you for a wonderful dinner and evening, President Sergio Mattarella. # G7Taorminapic.twitter.com/BbKMB8jKRG</t>
  </si>
  <si>
    <t>https://twitter.com/realDonaldTrump/status/868406076995235840</t>
  </si>
  <si>
    <t>Big G7 meetings today. Lots of very important matters under discussion. First on the list, of course, is terrorism. # G7Taormina</t>
  </si>
  <si>
    <t>https://twitter.com/realDonaldTrump/status/868407229380268033</t>
  </si>
  <si>
    <t>Many NATO countries have agreed to step up payments considerably, as they should. Money is beginning to pour in- NATO will be much stronger.</t>
  </si>
  <si>
    <t>https://twitter.com/realDonaldTrump/status/868441116726710272</t>
  </si>
  <si>
    <t>I will make my final decision on the Paris Accord next week!</t>
  </si>
  <si>
    <t>https://twitter.com/realDonaldTrump/status/868501243823575040</t>
  </si>
  <si>
    <t>Just left the # G7Summit. Had great meetings on everything, especially on trade where....</t>
  </si>
  <si>
    <t>https://twitter.com/realDonaldTrump/status/868501423566315520</t>
  </si>
  <si>
    <t>...."we push for the removal of all trade-distorting practices....to foster a truly level playing field."</t>
  </si>
  <si>
    <t>https://twitter.com/realDonaldTrump/status/868502563347451904</t>
  </si>
  <si>
    <t>I look forward to reading the @ CommerceGov 232 analysis of steel and aluminum- to be released in June. Will take major action if necessary.</t>
  </si>
  <si>
    <t>https://twitter.com/realDonaldTrump/status/868517059407335424</t>
  </si>
  <si>
    <t>Bringing hundreds of billions of dollars back to the U.S.A. from the Middle East - which will mean JOBS, JOBS, JOBS!</t>
  </si>
  <si>
    <t>https://twitter.com/realDonaldTrump/status/868799536420065281</t>
  </si>
  <si>
    <t>Big win in Montana for Republicans!</t>
  </si>
  <si>
    <t>https://twitter.com/realDonaldTrump/status/868801710038372352</t>
  </si>
  <si>
    <t>Just returned from Europe. Trip was a great success for America. Hard work but big results!</t>
  </si>
  <si>
    <t>https://twitter.com/realDonaldTrump/status/868807327130025984</t>
  </si>
  <si>
    <t>It is my opinion that many of the leaks coming out of the White House are fabricated lies made up by the # FakeNews media.</t>
  </si>
  <si>
    <t>https://twitter.com/realDonaldTrump/status/868807754231820291</t>
  </si>
  <si>
    <t>Whenever you see the words 'sources say' in the fake news media, and they don't mention names....</t>
  </si>
  <si>
    <t>https://twitter.com/realDonaldTrump/status/868810404335673344</t>
  </si>
  <si>
    <t>....it is very possible that those sources don't exist but are made up by fake news writers. # FakeNews is the enemy!</t>
  </si>
  <si>
    <t>https://twitter.com/realDonaldTrump/status/868810522942164993</t>
  </si>
  <si>
    <t>Does anyone notice how the Montana Congressional race was such a big deal to Dems &amp; Fake News until the Republican won? V was poorly covered</t>
  </si>
  <si>
    <t>https://twitter.com/realDonaldTrump/status/868840252227674113</t>
  </si>
  <si>
    <t>British Prime Minister May was very angry that the info the U.K. gave to U.S. about Manchester was leaked. Gave me full details!</t>
  </si>
  <si>
    <t>https://twitter.com/realDonaldTrump/status/868979531641741313</t>
  </si>
  <si>
    <t>I suggest that we add more dollars to Healthcare and make it the best anywhere. ObamaCare is dead - the Republicans will do much better!</t>
  </si>
  <si>
    <t>https://twitter.com/realDonaldTrump/status/868981969664843777</t>
  </si>
  <si>
    <t>The massive TAX CUTS/REFORM that I have submitted is moving along in the process very well, actually ahead of schedule. Big benefits to all!</t>
  </si>
  <si>
    <t>https://twitter.com/realDonaldTrump/status/868985285207629825</t>
  </si>
  <si>
    <t>The Fake News Media works hard at disparaging &amp; demeaning my use of social media because they don't want America to hear the real story!</t>
  </si>
  <si>
    <t>https://twitter.com/realDonaldTrump/status/869164414662049793</t>
  </si>
  <si>
    <t>Honoring the men and women who made the ultimate sacrifice in service to America. Home of the free, because of the brave. # MemorialDay</t>
  </si>
  <si>
    <t>https://twitter.com/realDonaldTrump/status/869166145894535169</t>
  </si>
  <si>
    <t>North Korea has shown great disrespect for their neighbor, China, by shooting off yet another ballistic missile...but China is trying hard!</t>
  </si>
  <si>
    <t>https://twitter.com/realDonaldTrump/status/869170351049240576</t>
  </si>
  <si>
    <t>Today we remember the men and women who made the ultimate sacrifice in serving. Thank you, God bless your families &amp; God bless the USA!</t>
  </si>
  <si>
    <t>https://twitter.com/realDonaldTrump/status/869170615881793536</t>
  </si>
  <si>
    <t>I look forward to paying my respects to our brave men and women on this Memorial Day at Arlington National Cemetery later this morning.</t>
  </si>
  <si>
    <t>https://twitter.com/realDonaldTrump/status/869503804307275776</t>
  </si>
  <si>
    <t>We have a MASSIVE trade deficit with Germany, plus they pay FAR LESS than they should on NATO &amp; military. Very bad for U.S. This will change</t>
  </si>
  <si>
    <t>https://twitter.com/realDonaldTrump/status/869509894688387072</t>
  </si>
  <si>
    <t>Russian officials must be laughing at the U.S. &amp; how a lame excuse for why the Dems lost the election has taken over the Fake News.</t>
  </si>
  <si>
    <t>https://twitter.com/realDonaldTrump/status/869553853750013953</t>
  </si>
  <si>
    <t>The U.S. Senate should switch to 51 votes, immediately, and get Healthcare and TAX CUTS approved, fast and easy. Dems would do it, no doubt!</t>
  </si>
  <si>
    <t>https://twitter.com/realDonaldTrump/status/869858333477523458</t>
  </si>
  <si>
    <t>Who can figure out the true meaning of "covfefe" ??? Enjoy!</t>
  </si>
  <si>
    <t>https://twitter.com/realDonaldTrump/status/869865463584620544</t>
  </si>
  <si>
    <t>So now it is reported that the Democrats, who have excoriated Carter Page about Russia, don't want him to testify. He blows away their....</t>
  </si>
  <si>
    <t>https://twitter.com/realDonaldTrump/status/869867413776601088</t>
  </si>
  <si>
    <t>...case against him &amp; now wants to clear his name by showing "the false or misleading testimony by James Comey, John Brennan..." Witch Hunt!</t>
  </si>
  <si>
    <t>https://twitter.com/realDonaldTrump/status/869874798087819264</t>
  </si>
  <si>
    <t>Kathy Griffin should be ashamed of herself. My children, especially my 11 year old son, Barron, are having a hard time with this. Sick!</t>
  </si>
  <si>
    <t>https://twitter.com/realDonaldTrump/status/869902591005741056</t>
  </si>
  <si>
    <t>Hopefully Republican Senators, good people all, can quickly get together and pass a new (repeal &amp; replace) HEALTHCARE bill. Add saved $'s.</t>
  </si>
  <si>
    <t>https://twitter.com/realDonaldTrump/status/869903459511918592</t>
  </si>
  <si>
    <t>I will be announcing my decision on the Paris Accord over the next few days. MAKE AMERICA GREAT AGAIN!</t>
  </si>
  <si>
    <t>https://twitter.com/realDonaldTrump/status/870008165827575808</t>
  </si>
  <si>
    <t>We traveled the world to strengthen long-standing alliances, and to form new partnerships. See more at: http://45.wh.gov/tnmVr7 pic.twitter.com/MTBIa44MEp</t>
  </si>
  <si>
    <t>https://twitter.com/realDonaldTrump/status/870035383458963456</t>
  </si>
  <si>
    <t>It was an honor to welcome the Prime Minister of Vietnam, Nguy·ªÖn Xu√¢n Ph√∫c to the @ WhiteHouse this afternoon.pic.twitter.com/6YbrIvJUCY</t>
  </si>
  <si>
    <t>https://twitter.com/realDonaldTrump/status/870077441401905152</t>
  </si>
  <si>
    <t>Crooked Hillary Clinton now blames everybody but herself, refuses to say she was a terrible candidate. Hits Facebook &amp; even Dems &amp; DNC.</t>
  </si>
  <si>
    <t>https://twitter.com/realDonaldTrump/status/870083798981111808</t>
  </si>
  <si>
    <t>I will be announcing my decision on Paris Accord, Thursday at 3:00 P.M. The White House Rose Garden. MAKE AMERICA GREAT AGAIN!</t>
  </si>
  <si>
    <t>https://twitter.com/realDonaldTrump/status/870234811616677889</t>
  </si>
  <si>
    <t>The big story is the "unmasking and surveillance" of people that took place during the Obama Administration.</t>
  </si>
  <si>
    <t>https://twitter.com/realDonaldTrump/status/870355056327000065</t>
  </si>
  <si>
    <t>Join me live at the @ WhiteHouse. http://45.wh.gov/hFPD8j pic.twitter.com/sjb5VHLHYH</t>
  </si>
  <si>
    <t>https://twitter.com/realDonaldTrump/status/870412262900740096</t>
  </si>
  <si>
    <t>My job as President is to do everything within my power to give America a level playing field. # AmericaFirst http://45.wh.gov/hFPD8j pic.twitter.com/2Lg8gxxXxV</t>
  </si>
  <si>
    <t>https://twitter.com/realDonaldTrump/status/870445001125355522</t>
  </si>
  <si>
    <t>https://twitter.com/realDonaldTrump/status/870709271477932032</t>
  </si>
  <si>
    <t># MakeAmericaGreatAgainhttps://twitter.com/i/moments/870659074815393795 ‚Ä¶</t>
  </si>
  <si>
    <t>https://twitter.com/realDonaldTrump/status/871087981225926656</t>
  </si>
  <si>
    <t># WeeklyAddresspic.twitter.com/DNzRZiKxhd</t>
  </si>
  <si>
    <t>https://twitter.com/realDonaldTrump/status/871143765473406976</t>
  </si>
  <si>
    <t>We need to be smart, vigilant and tough. We need the courts to give us back our rights. We need the Travel Ban as an extra level of safety!</t>
  </si>
  <si>
    <t>https://twitter.com/realDonaldTrump/status/871145660036378624</t>
  </si>
  <si>
    <t>Whatever the United States can do to help out in London and the U. K., we will be there - WE ARE WITH YOU. GOD BLESS!</t>
  </si>
  <si>
    <t>https://twitter.com/realDonaldTrump/status/871325606901895168</t>
  </si>
  <si>
    <t>We must stop being politically correct and get down to the business of security for our people. If we don't get smart it will only get worse</t>
  </si>
  <si>
    <t>https://twitter.com/realDonaldTrump/status/871328428963901440</t>
  </si>
  <si>
    <t>At least 7 dead and 48 wounded in terror attack and Mayor of London says there is "no reason to be alarmed!"</t>
  </si>
  <si>
    <t>https://twitter.com/realDonaldTrump/status/871331574649901056</t>
  </si>
  <si>
    <t>Do you notice we are not having a gun debate right now? That's because they used knives and a truck!</t>
  </si>
  <si>
    <t>https://twitter.com/realDonaldTrump/status/871674214356484096</t>
  </si>
  <si>
    <t>People, the lawyers and the courts can call it whatever they want, but I am calling it what we need and what it is, a TRAVEL BAN!</t>
  </si>
  <si>
    <t>https://twitter.com/realDonaldTrump/status/871675245043888128</t>
  </si>
  <si>
    <t>The Justice Dept. should have stayed with the original Travel Ban, not the watered down, politically correct version they submitted to S.C.</t>
  </si>
  <si>
    <t>https://twitter.com/realDonaldTrump/status/871677472202477568</t>
  </si>
  <si>
    <t>The Justice Dept. should ask for an expedited hearing of the watered down Travel Ban before the Supreme Court - &amp; seek much tougher version!</t>
  </si>
  <si>
    <t>https://twitter.com/realDonaldTrump/status/871679061847879682</t>
  </si>
  <si>
    <t>In any event we are EXTREME VETTING people coming into the U.S. in order to help keep our country safe. The courts are slow and political!</t>
  </si>
  <si>
    <t>https://twitter.com/realDonaldTrump/status/871722020278587393</t>
  </si>
  <si>
    <t>. @ foxandfriends Dems are taking forever to approve my people, including Ambassadors. They are nothing but OBSTRUCTIONISTS! Want approvals.</t>
  </si>
  <si>
    <t>https://twitter.com/realDonaldTrump/status/871725780535062528</t>
  </si>
  <si>
    <t>Pathetic excuse by London Mayor Sadiq Khan who had to think fast on his "no reason to be alarmed" statement. MSM is working hard to sell it!</t>
  </si>
  <si>
    <t>https://twitter.com/realDonaldTrump/status/871830255396192256</t>
  </si>
  <si>
    <t>. @ SecShulkin's decision is one of the biggest wins for our VETERANS in decades. Our HEROES deserve the best! http://45.wh.gov/tnGqdu pic.twitter.com/yuIg5na5KQ</t>
  </si>
  <si>
    <t>https://twitter.com/realDonaldTrump/status/871840367070412800</t>
  </si>
  <si>
    <t>Today, I announced an Air Traffic Control Initiative to take American air travel into the future - finally! http://45.wh.gov/pmRJsy pic.twitter.com/CtfqTxF2fp</t>
  </si>
  <si>
    <t>https://twitter.com/realDonaldTrump/status/871899511525961728</t>
  </si>
  <si>
    <t>That's right, we need a TRAVEL BAN for certain DANGEROUS countries, not some politically correct term that won't help us protect our people!</t>
  </si>
  <si>
    <t>https://twitter.com/realDonaldTrump/status/872043300949295104</t>
  </si>
  <si>
    <t>Big meeting today with Republican leadership concerning Tax Cuts and Healthcare. We are all pushing hard - must get it right!</t>
  </si>
  <si>
    <t>https://twitter.com/realDonaldTrump/status/872059997429022722</t>
  </si>
  <si>
    <t>The FAKE MSM is working so hard trying to get me not to use Social Media. They hate that I can get the honest and unfiltered message out.</t>
  </si>
  <si>
    <t>https://twitter.com/realDonaldTrump/status/872062159789985792</t>
  </si>
  <si>
    <t>During my recent trip to the Middle East I stated that there can no longer be funding of Radical Ideology. Leaders pointed to Qatar - look!</t>
  </si>
  <si>
    <t>https://twitter.com/realDonaldTrump/status/872064426568036353</t>
  </si>
  <si>
    <t>Sorry folks, but if I would have relied on the Fake News of CNN, NBC, ABC, CBS, washpost or nytimes, I would have had ZERO chance winning WH</t>
  </si>
  <si>
    <t>https://twitter.com/realDonaldTrump/status/872084870620520448</t>
  </si>
  <si>
    <t>So good to see the Saudi Arabia visit with the King and 50 countries already paying off. They said they would take a hard line on funding...</t>
  </si>
  <si>
    <t>https://twitter.com/realDonaldTrump/status/872086906804240384</t>
  </si>
  <si>
    <t>...extremism, and all reference was pointing to Qatar. Perhaps this will be the beginning of the end to the horror of terrorism!</t>
  </si>
  <si>
    <t>https://twitter.com/realDonaldTrump/status/872147965451882496</t>
  </si>
  <si>
    <t>Today we remember the courage and bravery of our troops that stormed the beaches of Normandy 73 years ago. # DDay # Heroespic.twitter.com/PtGQj3J2cS</t>
  </si>
  <si>
    <t>https://twitter.com/realDonaldTrump/status/872243414930264065</t>
  </si>
  <si>
    <t>Great meeting with @ HouseGOP and @ SenateGOP leaders, including @ SpeakerRyan, @ SenateMajLdr, @ GOPLeader, @ JohnCornyn &amp; @ SteveScalise. # USApic.twitter.com/sWKwu3xe2i</t>
  </si>
  <si>
    <t>https://twitter.com/realDonaldTrump/status/872253002266161153</t>
  </si>
  <si>
    <t># ICYMI: Announcement of Air Traffic Control Initiative Watchhttps://instagram.com/p/BVBMBUlgO74/</t>
  </si>
  <si>
    <t>https://twitter.com/realDonaldTrump/status/872258719404482561</t>
  </si>
  <si>
    <t>Senate passed the VA Accountability Act. The House should get this bill to my desk ASAP! We can‚Äôt tolerate substandard care for our vets.</t>
  </si>
  <si>
    <t>https://twitter.com/realDonaldTrump/status/872419018799550464</t>
  </si>
  <si>
    <t>I will be nominating Christopher A. Wray, a man of impeccable credentials, to be the new Director of the FBI. Details to follow.</t>
  </si>
  <si>
    <t>https://twitter.com/realDonaldTrump/status/872427222392504320</t>
  </si>
  <si>
    <t>Getting ready to leave for Cincinnati, in the GREAT STATE of OHIO, to meet with ObamaCare victims and talk Healthcare &amp; also Infrastructure!</t>
  </si>
  <si>
    <t>https://twitter.com/realDonaldTrump/status/873120139222306817</t>
  </si>
  <si>
    <t>Despite so many false statements and lies, total and complete vindication...and WOW, Comey is a leaker!</t>
  </si>
  <si>
    <t>https://twitter.com/realDonaldTrump/status/873131235614347264</t>
  </si>
  <si>
    <t>Great reporting by @ foxandfriends and so many others. Thank you!</t>
  </si>
  <si>
    <t>https://twitter.com/realDonaldTrump/status/873183401620230144</t>
  </si>
  <si>
    <t>Congratulations to Jeb Hensarling &amp; Republicans on successful House vote to repeal major parts of the 2010 Dodd-Frank financial law. GROWTH!</t>
  </si>
  <si>
    <t>https://twitter.com/realDonaldTrump/status/873245481488535554</t>
  </si>
  <si>
    <t>An honor to join the @ FaithandFreedom Coalition yesterday. In America, we don't worship government. We worship God. # FaithandFreedompic.twitter.com/kijEWhmRcq</t>
  </si>
  <si>
    <t>https://twitter.com/realDonaldTrump/status/873250570508922880</t>
  </si>
  <si>
    <t>A great honor to host and welcome leaders from around America to the @ WhiteHouse Infrastructure Summit. # InfrastructureWeekpic.twitter.com/76oAJyf1cC</t>
  </si>
  <si>
    <t>https://twitter.com/realDonaldTrump/status/873311842956914688</t>
  </si>
  <si>
    <t>It is time to rebuild OUR country, to bring back OUR jobs, to restore OUR dreams, &amp; yes, to put # AmericaFirst! TY Ohio! # InfrastructureWeekpic.twitter.com/4hGHviYqoR</t>
  </si>
  <si>
    <t>https://twitter.com/realDonaldTrump/status/873353586025132038</t>
  </si>
  <si>
    <t>Time to start building in our country, with American workers &amp; with American iron, aluminum &amp; steel. It is time to put # AmericaFirstpic.twitter.com/R997QhXvX3</t>
  </si>
  <si>
    <t>https://twitter.com/realDonaldTrump/status/873643935993708544</t>
  </si>
  <si>
    <t>America is going to build again. Under budget and ahead of schedule. Time to put # AmericaFirst! # InfrastructureWeek http://45.wh.gov/4c9KRY pic.twitter.com/gfzFXGmYhU</t>
  </si>
  <si>
    <t>https://twitter.com/realDonaldTrump/status/873878061778907137</t>
  </si>
  <si>
    <t>The # FakeNews MSM doesn't report the great economic news since Election Day. # DOW up 16%. # NASDAQ up 19.5%. Drilling &amp; energy sector...</t>
  </si>
  <si>
    <t>https://twitter.com/realDonaldTrump/status/873878232264822784</t>
  </si>
  <si>
    <t>...way up. Regulations way down. 600,000+ new jobs added. Unemployment down to 4.3%. Business and economic enthusiasm way up- record levels!</t>
  </si>
  <si>
    <t>https://twitter.com/realDonaldTrump/status/873879934040780801</t>
  </si>
  <si>
    <t>I believe the James Comey leaks will be far more prevalent than anyone ever thought possible. Totally illegal? Very 'cowardly!'</t>
  </si>
  <si>
    <t>https://twitter.com/realDonaldTrump/status/873884774041079808</t>
  </si>
  <si>
    <t>The Democrats have no message, not on economics, not on taxes, not on jobs, not on failing # Obamacare. They are only OBSTRUCTIONISTS!</t>
  </si>
  <si>
    <t>https://twitter.com/realDonaldTrump/status/874084433460154368</t>
  </si>
  <si>
    <t>My daughter, Ivanka, will be on @ foxandfriends tomorrow morning. Enjoy!</t>
  </si>
  <si>
    <t>https://twitter.com/realDonaldTrump/status/874087477807599616</t>
  </si>
  <si>
    <t>Great numbers on the economy. All of our work, including the passage of many bills &amp; regulation killing Executive Orders, now kicking in!</t>
  </si>
  <si>
    <t>https://twitter.com/realDonaldTrump/status/874218586155479040</t>
  </si>
  <si>
    <t>Ivanka on @ foxandfriends now!</t>
  </si>
  <si>
    <t>https://twitter.com/realDonaldTrump/status/874309930232184833</t>
  </si>
  <si>
    <t>We will NEVER FORGET the victims who lost their lives one year ago today in the horrific # PulseNightClub shooting. # OrlandoUnitedDaypic.twitter.com/OFFUVAFBJM</t>
  </si>
  <si>
    <t>https://twitter.com/realDonaldTrump/status/874325287143604224</t>
  </si>
  <si>
    <t>Congratulations! 'First New Coal Mine of Trump Era Opens in Pennsylvania' http://insider.foxnews.com/2017/06/10/new-coal-mine-donald-trump-pennsylvania-fossil-fuels-regulations ‚Ä¶</t>
  </si>
  <si>
    <t>https://twitter.com/realDonaldTrump/status/874373283919089664</t>
  </si>
  <si>
    <t>Finally held our first full @ Cabinet meeting today. With this great team, we can restore American prosperity and bring real change to D.C.pic.twitter.com/2M9PiKjCSH</t>
  </si>
  <si>
    <t>https://twitter.com/realDonaldTrump/status/874418514240688129</t>
  </si>
  <si>
    <t>Congratulations to the 2016 @ ClemsonFB Tigers! Full ceremony: http://45.wh.gov/GwaHfE # NationalChampionspic.twitter.com/F23NZoX2BI</t>
  </si>
  <si>
    <t>https://twitter.com/realDonaldTrump/status/874576057579565056</t>
  </si>
  <si>
    <t>The Fake News Media has never been so wrong or so dirty. Purposely incorrect stories and phony sources to meet their agenda of hate. Sad!</t>
  </si>
  <si>
    <t>https://twitter.com/realDonaldTrump/status/874578159676665857</t>
  </si>
  <si>
    <t>Well, as predicted, the 9th Circuit did it again - Ruled against the TRAVEL BAN at such a dangerous time in the history of our country. S.C.</t>
  </si>
  <si>
    <t>https://twitter.com/realDonaldTrump/status/874608587473080320</t>
  </si>
  <si>
    <t>A.G. Lynch made law enforcement decisions for political purposes...gave Hillary Clinton a free pass and protection. Totally illegal!</t>
  </si>
  <si>
    <t>https://twitter.com/realDonaldTrump/status/874609480301936640</t>
  </si>
  <si>
    <t>Fake News is at an all time high. Where is their apology to me for all of the incorrect stories???</t>
  </si>
  <si>
    <t>https://twitter.com/realDonaldTrump/status/874619861019840512</t>
  </si>
  <si>
    <t>Heading to the Great State of Wisconsin to talk about JOBS, JOBS, JOBS! Big progress being made as the Real News is reporting.</t>
  </si>
  <si>
    <t>https://twitter.com/realDonaldTrump/status/874626492310978564</t>
  </si>
  <si>
    <t>2 million more people just dropped out of ObamaCare. It is in a death spiral. Obstructionist Democrats gave up, have no answer = resist!</t>
  </si>
  <si>
    <t>https://twitter.com/realDonaldTrump/status/874728484475744257</t>
  </si>
  <si>
    <t>Just arrived in Wisconsin to discuss JOBS, JOBS, JOBS! # MAGApic.twitter.com/lEJ9S817yb</t>
  </si>
  <si>
    <t>https://twitter.com/realDonaldTrump/status/874767922295705600</t>
  </si>
  <si>
    <t>The passage of the @ DeptVetAffairs Accountability and Whistleblower Protection Act is GREAT news for veterans! I look forward to signing it!pic.twitter.com/xNSEW7N3zd</t>
  </si>
  <si>
    <t>https://twitter.com/realDonaldTrump/status/874822136782880768</t>
  </si>
  <si>
    <t>Just got back from Wisconsin. Great day, great people!</t>
  </si>
  <si>
    <t>https://twitter.com/realDonaldTrump/status/874971795362897921</t>
  </si>
  <si>
    <t>Rep. Steve Scalise of Louisiana, a true friend and patriot, was badly injured but will fully recover. Our thoughts and prayers are with him.</t>
  </si>
  <si>
    <t>https://twitter.com/realDonaldTrump/status/874991696186142721</t>
  </si>
  <si>
    <t>Happy birthday to U.S. ARMY and our soldiers. Thank you for your bravery, sacrifices, &amp; dedication. Proud to be your Commander-in-Chief!</t>
  </si>
  <si>
    <t>https://twitter.com/realDonaldTrump/status/875166406417010688</t>
  </si>
  <si>
    <t>Just left hospital. Rep. Steve Scalise, one of the truly great people, is in very tough shape - but he is a real fighter. Pray for Steve!</t>
  </si>
  <si>
    <t>https://twitter.com/realDonaldTrump/status/875305788708974592</t>
  </si>
  <si>
    <t>They made up a phony collusion with the Russians story, found zero proof, so now they go for obstruction of justice on the phony story. Nice</t>
  </si>
  <si>
    <t>https://twitter.com/realDonaldTrump/status/875321478849363968</t>
  </si>
  <si>
    <t>You are witnessing the single greatest WITCH HUNT in American political history - led by some very bad and conflicted people! # MAGA</t>
  </si>
  <si>
    <t>https://twitter.com/realDonaldTrump/status/875438639823675392</t>
  </si>
  <si>
    <t>Why is that Hillary Clintons family and Dems dealings with Russia are not looked at, but my non-dealings are?</t>
  </si>
  <si>
    <t>https://twitter.com/realDonaldTrump/status/875441788110110727</t>
  </si>
  <si>
    <t>Crooked H destroyed phones w/ hammer, 'bleached' emails, &amp; had husband meet w/AG days before she was cleared- &amp; they talk about obstruction?</t>
  </si>
  <si>
    <t>https://twitter.com/realDonaldTrump/status/875468769212149760</t>
  </si>
  <si>
    <t>Thank you Wisconsin! Tuesday was a great success for # WorkforceWeek at @ WCTC w/ @ IvankaTrump &amp; @ GovWalker. Remarks: http://45.wh.gov/BXYooL pic.twitter.com/iZE69VfhgX</t>
  </si>
  <si>
    <t>https://twitter.com/realDonaldTrump/status/875500520840060928</t>
  </si>
  <si>
    <t># CongressionalBaseballGamepic.twitter.com/u8InOJTf6D</t>
  </si>
  <si>
    <t>https://twitter.com/realDonaldTrump/status/875682853585129472</t>
  </si>
  <si>
    <t>After 7 months of investigations &amp; committee hearings about my "collusion with the Russians," nobody has been able to show any proof. Sad!</t>
  </si>
  <si>
    <t>https://twitter.com/realDonaldTrump/status/875690204564258816</t>
  </si>
  <si>
    <t>The Fake News Media hates when I use what has turned out to be my very powerful Social Media - over 100 million people! I can go around them</t>
  </si>
  <si>
    <t>https://twitter.com/realDonaldTrump/status/875698062030778368</t>
  </si>
  <si>
    <t>Despite the phony Witch Hunt going on in America, the economic &amp; jobs numbers are great. Regulations way down, jobs and enthusiasm way up!</t>
  </si>
  <si>
    <t>https://twitter.com/realDonaldTrump/status/875701471999864833</t>
  </si>
  <si>
    <t>I am being investigated for firing the FBI Director by the man who told me to fire the FBI Director! Witch Hunt</t>
  </si>
  <si>
    <t>https://twitter.com/realDonaldTrump/status/875732813278048256</t>
  </si>
  <si>
    <t>Great news! # MAGApic.twitter.com/pirHR7lAyT</t>
  </si>
  <si>
    <t>https://twitter.com/realDonaldTrump/status/875840132238032897</t>
  </si>
  <si>
    <t>"Remarks by President Trump on the Policy of the U.S.A. Towards Cuba" Video: http://45.wh.gov/1SEWqn Transcript: http://45.wh.gov/Cp1AFq pic.twitter.com/Hq7TcTl8QG</t>
  </si>
  <si>
    <t>https://twitter.com/realDonaldTrump/status/875843513761583104</t>
  </si>
  <si>
    <t>"National Security Presidential Memorandum on Strengthening the Policy of the United States Toward Cuba" Memorandumhttp://45.wh.gov/of9ceK pic.twitter.com/o5MhFdKCJL</t>
  </si>
  <si>
    <t>https://twitter.com/realDonaldTrump/status/875888258407858176</t>
  </si>
  <si>
    <t>Back from Miami where my Cuban/American friends are very happy with what I signed today. Another campaign promise that I did not forget!</t>
  </si>
  <si>
    <t>https://twitter.com/realDonaldTrump/status/876079184417882116</t>
  </si>
  <si>
    <t>Thoughts and prayers with the sailors of USS Fitzgerald and their families. Thank you to our Japanese allies for their assistance.https://twitter.com/us7thfleet/status/876013519954628608 ‚Ä¶</t>
  </si>
  <si>
    <t>https://twitter.com/realDonaldTrump/status/876388733607694336</t>
  </si>
  <si>
    <t>The MAKE AMERICA GREAT AGAIN agenda is doing very well despite the distraction of the Witch Hunt. Many new jobs, high business enthusiasm,..</t>
  </si>
  <si>
    <t>https://twitter.com/realDonaldTrump/status/876390681056600066</t>
  </si>
  <si>
    <t>...massive regulation cuts, 36 new legislative bills signed, great new S.C.Justice, and Infrastructure, Healthcare and Tax Cuts in works!</t>
  </si>
  <si>
    <t>https://twitter.com/realDonaldTrump/status/876394578777174021</t>
  </si>
  <si>
    <t>The new Rasmussen Poll, one of the most accurate in the 2016 Election, just out with a Trump 50% Approval Rating.That's higher than O's #'s!</t>
  </si>
  <si>
    <t>https://twitter.com/realDonaldTrump/status/876558049565188096</t>
  </si>
  <si>
    <t>Camp David is a very special place. An honor to have spent the weekend there. Military runs it so well and are so proud of what they do!</t>
  </si>
  <si>
    <t>https://twitter.com/realDonaldTrump/status/876778344636928000</t>
  </si>
  <si>
    <t>The Dems want to stop tax cuts, good healthcare and Border Security.Their ObamaCare is dead with 100% increases in P's. Vote now for Karen H</t>
  </si>
  <si>
    <t>https://twitter.com/realDonaldTrump/status/876896144944762880</t>
  </si>
  <si>
    <t>My heartfelt thoughts and prayers are with the 7 @ USNavy sailors of the # USSFitzgerald and their families. http://www.navy.mil/submit/display.asp?story_id=101102 ‚Ä¶pic.twitter.com/uDbkXoBtkZ</t>
  </si>
  <si>
    <t>https://twitter.com/realDonaldTrump/status/876899176562524160</t>
  </si>
  <si>
    <t>Ralph Norman, who is running for Congress in SC's 5th District, will be a fantastic help to me in cutting taxes, and....</t>
  </si>
  <si>
    <t>https://twitter.com/realDonaldTrump/status/876899250071904256</t>
  </si>
  <si>
    <t>....getting great border security and healthcare. # VoteRalphNorman tomorrow!</t>
  </si>
  <si>
    <t>https://twitter.com/realDonaldTrump/status/876900944444837890</t>
  </si>
  <si>
    <t>Karen Handel's opponent in # GA06 can't even vote in the district he wants to represent....</t>
  </si>
  <si>
    <t>https://twitter.com/realDonaldTrump/status/876901304207069185</t>
  </si>
  <si>
    <t>....because he doesn't even live there! He wants to raise taxes and kill healthcare. On Tuesday, # VoteKarenHandel.</t>
  </si>
  <si>
    <t>https://twitter.com/realDonaldTrump/status/876921011668738050</t>
  </si>
  <si>
    <t>It was my great honor to welcome President @ JC_Varela &amp; Mrs. Varela from Panama this afternoon. http://45.wh.gov/3pbEFq pic.twitter.com/d10LocQYXA</t>
  </si>
  <si>
    <t>https://twitter.com/realDonaldTrump/status/876948721468141573</t>
  </si>
  <si>
    <t>Melania and I offer our deepest condolences to the family of Otto Warmbier. Full statement: https://www.whitehouse.gov/the-press-office/2017/06/19/statement-president-donald-j-trump-passing-otto-warmbier ‚Ä¶pic.twitter.com/EhrP4BiJeB</t>
  </si>
  <si>
    <t>https://twitter.com/realDonaldTrump/status/876964061027684352</t>
  </si>
  <si>
    <t>Big day tomorrow in Georgia and South Carolina. ObamaCare is dead. Dems want to raise taxes big! They can only obstruct, no ideas. Vote "R"</t>
  </si>
  <si>
    <t>https://twitter.com/realDonaldTrump/status/877101173412638720</t>
  </si>
  <si>
    <t>Democrat Jon Ossoff, who wants to raise your taxes to the highest level and is weak on crime and security, doesn't even live in district.</t>
  </si>
  <si>
    <t>https://twitter.com/realDonaldTrump/status/877104262463008771</t>
  </si>
  <si>
    <t>KAREN HANDEL FOR CONGRESS. She will fight for lower taxes, great healthcare strong security-a hard worker who will never give up! VOTE TODAY</t>
  </si>
  <si>
    <t>https://twitter.com/realDonaldTrump/status/877204691851108353</t>
  </si>
  <si>
    <t>The U.S. once again condemns the brutality of the North Korean regime as we mourn its latest victim. Video: https://instagram.com/p/BVkTvCqAHLI/</t>
  </si>
  <si>
    <t>https://twitter.com/realDonaldTrump/status/877234140483121152</t>
  </si>
  <si>
    <t>While I greatly appreciate the efforts of President Xi &amp; China to help with North Korea, it has not worked out. At least I know China tried!</t>
  </si>
  <si>
    <t>https://twitter.com/realDonaldTrump/status/877341043171241984</t>
  </si>
  <si>
    <t>It was a great honor to welcome President Petro Poroshenko of Ukraine to the @ WhiteHouse today with @ VP Pence. http://45.wh.gov/zfnsbA pic.twitter.com/pVxf87Cl04</t>
  </si>
  <si>
    <t>https://twitter.com/realDonaldTrump/status/877350761742688256</t>
  </si>
  <si>
    <t>Things are looking great for Karen H!</t>
  </si>
  <si>
    <t>https://twitter.com/realDonaldTrump/status/877353797760286720</t>
  </si>
  <si>
    <t>Thank you @ FoxNews "Huge win for President Trump and GOP in Georgia Congressional Special Election."</t>
  </si>
  <si>
    <t>https://twitter.com/realDonaldTrump/status/877355739383287808</t>
  </si>
  <si>
    <t>Congratulations to Karen Handel on her big win in Georgia 6th. Fantastic job, we are all very proud of you!</t>
  </si>
  <si>
    <t>https://twitter.com/realDonaldTrump/status/877363446530007040</t>
  </si>
  <si>
    <t>Ralph Norman ran a fantastic race to win in the Great State of South Carolina's 5th District. We are all honored by your success tonight!</t>
  </si>
  <si>
    <t>https://twitter.com/realDonaldTrump/status/877372660455546880</t>
  </si>
  <si>
    <t>Well, the Special Elections are over and those that want to MAKE AMERICA GREAT AGAIN are 5 and O! All the Fake News, all the money spent = 0</t>
  </si>
  <si>
    <t>https://twitter.com/realDonaldTrump/status/877474368661618688</t>
  </si>
  <si>
    <t>Democrats would do much better as a party if they got together with Republicans on Healthcare,Tax Cuts,Security. Obstruction doesn't work!</t>
  </si>
  <si>
    <t>https://twitter.com/realDonaldTrump/status/877663648713330688</t>
  </si>
  <si>
    <t>Just landed in Iowa. See everyone soon! # MAGA</t>
  </si>
  <si>
    <t>https://twitter.com/realDonaldTrump/status/877674738364989440</t>
  </si>
  <si>
    <t>Thank you Kirkwood Community College. Heading to the U.S. Cellular Center now for an 8pmE MAKE AMERICA GREAT AGAIN RALLY!pic.twitter.com/J0elAr2aKJ</t>
  </si>
  <si>
    <t>https://twitter.com/realDonaldTrump/status/877846483021602816</t>
  </si>
  <si>
    <t>Great night in Iowa - special people. Thank you!</t>
  </si>
  <si>
    <t>https://twitter.com/realDonaldTrump/status/877878375045447680</t>
  </si>
  <si>
    <t>Former Homeland Security Advisor Jeh Johnson is latest top intelligence official to state there was no grand scheme between Trump &amp; Russia.</t>
  </si>
  <si>
    <t>https://twitter.com/realDonaldTrump/status/877879361130688512</t>
  </si>
  <si>
    <t>By the way, if Russia was working so hard on the 2016 Election, it all took place during the Obama Admin. Why didn't they stop them?</t>
  </si>
  <si>
    <t>https://twitter.com/realDonaldTrump/status/877889199353077760</t>
  </si>
  <si>
    <t>...Why did Democratic National Committee turn down the DHS offer to protect against hacks (long prior to election). It's all a big Dem HOAX!</t>
  </si>
  <si>
    <t>https://twitter.com/realDonaldTrump/status/877891129194102785</t>
  </si>
  <si>
    <t>...Why did the DNC REFUSE to turn over its Server to the FBI, and still hasn't? It's all a big Dem scam and excuse for losing the election!</t>
  </si>
  <si>
    <t>https://twitter.com/realDonaldTrump/status/877892883352702976</t>
  </si>
  <si>
    <t>I certainly hope the Democrats do not force Nancy P out. That would be very bad for the Republican Party - and please let Cryin' Chuck stay!</t>
  </si>
  <si>
    <t>https://twitter.com/realDonaldTrump/status/877932907137966080</t>
  </si>
  <si>
    <t>With all of the recently reported electronic surveillance, intercepts, unmasking and illegal leaking of information, I have no idea...</t>
  </si>
  <si>
    <t>https://twitter.com/realDonaldTrump/status/877932956458795008</t>
  </si>
  <si>
    <t>...whether there are "tapes" or recordings of my conversations with James Comey, but I did not make, and do not have, any such recordings.</t>
  </si>
  <si>
    <t>https://twitter.com/realDonaldTrump/status/878006964072189952</t>
  </si>
  <si>
    <t>As promised, our campaign against the MS-13 gang continues. " @ ICEgov Busts 39 MS-13 Members in New York Operation" http://45.wh.gov/KcQ99a</t>
  </si>
  <si>
    <t>https://twitter.com/realDonaldTrump/status/878013639613186049</t>
  </si>
  <si>
    <t>Mexico was just ranked the second deadliest country in the world, after only Syria. Drug trade is largely the cause. We will BUILD THE WALL!</t>
  </si>
  <si>
    <t>https://twitter.com/realDonaldTrump/status/878019881353871360</t>
  </si>
  <si>
    <t>I am very supportive of the Senate # HealthcareBill. Look forward to making it really special! Remember, ObamaCare is dead.</t>
  </si>
  <si>
    <t>https://twitter.com/realDonaldTrump/status/878027873650475008</t>
  </si>
  <si>
    <t>Together, we are going to MAKE AMERICA GREAT AGAIN! # AmericaFirstpic.twitter.com/MVJbs44AtR</t>
  </si>
  <si>
    <t>https://twitter.com/realDonaldTrump/status/878031806506848256</t>
  </si>
  <si>
    <t>We're all thinking of you @ SteveScalise! # TeamScalisepic.twitter.com/Yqf6exhm7x</t>
  </si>
  <si>
    <t>https://twitter.com/realDonaldTrump/status/878078560715538432</t>
  </si>
  <si>
    <t>. @ FLOTUS &amp; I were honored to host our first WH Congressional Picnic. A wonderful evening &amp; tradition. @ MarineBand: https://instagram.com/p/BVqg74VALMw/ pic.twitter.com/tjc7nm54j8</t>
  </si>
  <si>
    <t>https://twitter.com/realDonaldTrump/status/878192867847675904</t>
  </si>
  <si>
    <t>Will be on @ foxandfriends. Enjoy!</t>
  </si>
  <si>
    <t>https://twitter.com/realDonaldTrump/status/878200921980891136</t>
  </si>
  <si>
    <t>I've helped pass and signed 38 Legislative Bills, mostly with no Democratic support, and gotten rid of massive amounts of regulations. Nice!</t>
  </si>
  <si>
    <t>https://twitter.com/realDonaldTrump/status/878341007103987712</t>
  </si>
  <si>
    <t>Today, it was a tremendous honor for me to sign the # VAaccountability Act into law, delivering my campaign promise to our # AmericanHeroes!pic.twitter.com/uNpp8CLYVz</t>
  </si>
  <si>
    <t>https://twitter.com/realDonaldTrump/status/878365166538285057</t>
  </si>
  <si>
    <t>WEEKLY ADDRESSpic.twitter.com/P1f12i9Gvt</t>
  </si>
  <si>
    <t>https://twitter.com/realDonaldTrump/status/878413313188802560</t>
  </si>
  <si>
    <t>Just out: The Obama Administration knew far in advance of November 8th about election meddling by Russia. Did nothing about it. WHY?</t>
  </si>
  <si>
    <t>https://twitter.com/realDonaldTrump/status/878596457741287424</t>
  </si>
  <si>
    <t>Democrats slam GOP healthcare proposal as Obamacare premiums &amp; deductibles increase by over 100%. Remember keep your doctor, keep your plan?</t>
  </si>
  <si>
    <t>https://twitter.com/realDonaldTrump/status/878711517537083392</t>
  </si>
  <si>
    <t>Since the Obama Administration was told way before the 2016 Election that the Russians were meddling, why no action? Focus on them, not T!</t>
  </si>
  <si>
    <t>https://twitter.com/realDonaldTrump/status/878715504063643648</t>
  </si>
  <si>
    <t>Obama Administration official said they "choked" when it came to acting on Russian meddling of election. They didn't want to hurt Hillary?</t>
  </si>
  <si>
    <t>https://twitter.com/realDonaldTrump/status/878717095701336064</t>
  </si>
  <si>
    <t>I cannot imagine that these very fine Republican Senators would allow the American people to suffer a broken ObamaCare any longer!</t>
  </si>
  <si>
    <t>https://twitter.com/realDonaldTrump/status/878725385235701761</t>
  </si>
  <si>
    <t>https://twitter.com/realDonaldTrump/status/878946025662296064</t>
  </si>
  <si>
    <t>Hillary Clinton colluded with the Democratic Party in order to beat Crazy Bernie Sanders. Is she allowed to so collude? Unfair to Bernie!</t>
  </si>
  <si>
    <t>https://twitter.com/realDonaldTrump/status/879315860178993152</t>
  </si>
  <si>
    <t>The Democrats have become nothing but OBSTRUCTIONISTS, they have no policies or ideas. All they do is delay and complain.They own ObamaCare!</t>
  </si>
  <si>
    <t>https://twitter.com/realDonaldTrump/status/879317636164841474</t>
  </si>
  <si>
    <t>The reason that President Obama did NOTHING about Russia after being notified by the CIA of meddling is that he expected Clinton would win..</t>
  </si>
  <si>
    <t>https://twitter.com/realDonaldTrump/status/879320905608044544</t>
  </si>
  <si>
    <t>...and did not want to "rock the boat." He didn't "choke," he colluded or obstructed, and it did the Dems and Crooked Hillary no good.</t>
  </si>
  <si>
    <t>https://twitter.com/realDonaldTrump/status/879323238425395200</t>
  </si>
  <si>
    <t>The real story is that President Obama did NOTHING after being informed in August about Russian meddling. With 4 months looking at Russia...</t>
  </si>
  <si>
    <t>https://twitter.com/realDonaldTrump/status/879324620159160322</t>
  </si>
  <si>
    <t>..under a magnifying glass, they have zero "tapes" of T people colluding. There is no collusion &amp; no obstruction. I should be given apology!</t>
  </si>
  <si>
    <t>https://twitter.com/realDonaldTrump/status/879326984794517507</t>
  </si>
  <si>
    <t>Republican Senators are working very hard to get there, with no help from the Democrats. Not easy! Perhaps just let OCare crash &amp; burn!</t>
  </si>
  <si>
    <t>https://twitter.com/realDonaldTrump/status/879405223399350272</t>
  </si>
  <si>
    <t>Very grateful for the 9-O decision from the U. S. Supreme Court. We must keep America SAFE!</t>
  </si>
  <si>
    <t>https://twitter.com/realDonaldTrump/status/879525817361068032</t>
  </si>
  <si>
    <t>From @ FoxNews "Bombshell: In 2016, Obama dismissed idea that anyone could rig an American election." Check out his statement - Witch Hunt!</t>
  </si>
  <si>
    <t>https://twitter.com/realDonaldTrump/status/879527520957325314</t>
  </si>
  <si>
    <t>Great day for America's future Security and Safety, courtesy of the U.S. Supreme Court. I will keep fighting for the American people, &amp; WIN!</t>
  </si>
  <si>
    <t>https://twitter.com/realDonaldTrump/status/879648931172556802</t>
  </si>
  <si>
    <t>Wow, CNN had to retract big story on "Russia," with 3 employees forced to resign. What about all the other phony stories they do? FAKE NEWS!</t>
  </si>
  <si>
    <t>https://twitter.com/realDonaldTrump/status/879678356450676736</t>
  </si>
  <si>
    <t>Fake News CNN is looking at big management changes now that they got caught falsely pushing their phony Russian stories. Ratings way down!</t>
  </si>
  <si>
    <t>https://twitter.com/realDonaldTrump/status/879682547235651584</t>
  </si>
  <si>
    <t>So they caught Fake News CNN cold, but what about NBC, CBS &amp; ABC? What about the failing @ nytimes &amp; @ washingtonpost? They are all Fake News!</t>
  </si>
  <si>
    <t>https://twitter.com/realDonaldTrump/status/879827411008974852</t>
  </si>
  <si>
    <t>With ZERO Democrats to help, and a failed, expensive and dangerous ObamaCare as the Dems legacy, the Republican Senators are working hard!</t>
  </si>
  <si>
    <t>https://twitter.com/realDonaldTrump/status/879828637733793793</t>
  </si>
  <si>
    <t>I just finished a great meeting with the Republican Senators concerning HealthCare. They really want to get it right, unlike OCare!</t>
  </si>
  <si>
    <t>https://twitter.com/realDonaldTrump/status/880015261004435456</t>
  </si>
  <si>
    <t>The failing @ nytimes writes false story after false story about me. They don't even call to verify the facts of a story. A Fake News Joke!</t>
  </si>
  <si>
    <t>https://twitter.com/realDonaldTrump/status/880017678978736129</t>
  </si>
  <si>
    <t>Some of the Fake News Media likes to say that I am not totally engaged in healthcare. Wrong, I know the subject well &amp; want victory for U.S.</t>
  </si>
  <si>
    <t>https://twitter.com/realDonaldTrump/status/880049704620494848</t>
  </si>
  <si>
    <t>The # AmazonWashingtonPost, sometimes referred to as the guardian of Amazon not paying internet taxes (which they should) is FAKE NEWS!</t>
  </si>
  <si>
    <t>https://twitter.com/realDonaldTrump/status/880158771762286592</t>
  </si>
  <si>
    <t># ICYMI- on Monday, I had the great honor of welcoming India's Prime Minister @ narendramodi to the WH. Full Remarks: http://45.wh.gov/9BuVYJ pic.twitter.com/T9l3ggNX3T</t>
  </si>
  <si>
    <t>https://twitter.com/realDonaldTrump/status/880170602690215936</t>
  </si>
  <si>
    <t>It was my great honor to welcome the 2016 World Series Champion Chicago @ Cubs to the @ WhiteHouse this afternoon. Congratulations!pic.twitter.com/ZZl3GrFFU9</t>
  </si>
  <si>
    <t>https://twitter.com/realDonaldTrump/status/880172859108331520</t>
  </si>
  <si>
    <t>Today, I hosted an immigration roundtable ahead of two votes taking place in Congress tomorrow. Watch and read more: http://45.wh.gov/c29Hgn pic.twitter.com/sUFKh66jg5</t>
  </si>
  <si>
    <t>https://twitter.com/realDonaldTrump/status/880175585418465284</t>
  </si>
  <si>
    <t>Democrats purposely misstated Medicaid under new Senate bill - actually goes up.pic.twitter.com/necCt4K6UH</t>
  </si>
  <si>
    <t>https://twitter.com/realDonaldTrump/status/880192282254872576</t>
  </si>
  <si>
    <t>From my first day in office, we‚Äôve taken swift action to lift the crushing restrictions on American energy. Remarks: http://45.wh.gov/3gNz79 pic.twitter.com/LMhTUQr50A</t>
  </si>
  <si>
    <t>https://twitter.com/realDonaldTrump/status/880242238000955392</t>
  </si>
  <si>
    <t>Tomorrow the House votes on # KatesLaw &amp; No Sanctuary For Criminals Act. Lawmakers must vote to put American safety first! # SaveAmericanLivespic.twitter.com/H4LTqvosnY</t>
  </si>
  <si>
    <t>https://twitter.com/realDonaldTrump/status/880402366373269504</t>
  </si>
  <si>
    <t>New Sugar deal negotiated with Mexico is a very good one for both Mexico and the U.S. Had no deal for many years which hurt U.S. badly.</t>
  </si>
  <si>
    <t>https://twitter.com/realDonaldTrump/status/880408582310776832</t>
  </si>
  <si>
    <t>I heard poorly rated @ Morning_Joe speaks badly of me (don't watch anymore). Then how come low I.Q. Crazy Mika, along with Psycho Joe, came..</t>
  </si>
  <si>
    <t>https://twitter.com/realDonaldTrump/status/880410114456465411</t>
  </si>
  <si>
    <t>...to Mar-a-Lago 3 nights in a row around New Year's Eve, and insisted on joining me. She was bleeding badly from a face-lift. I said no!</t>
  </si>
  <si>
    <t>https://twitter.com/realDonaldTrump/status/880469342835666944</t>
  </si>
  <si>
    <t>Today, the House votes on two crucial bills: # NoSanctuaryForCriminalsAct # KatesLaw Pass these bills &amp; lets MAKE AMERICA SAFE AGAINpic.twitter.com/kTsCQOQ8Pz</t>
  </si>
  <si>
    <t>https://twitter.com/realDonaldTrump/status/880489358431850496</t>
  </si>
  <si>
    <t>MAKE AMERICA SAFE AGAIN! # NoSanctuaryForCriminalsAct # KatesLaw # SaveAmericanLiveshttps://twitter.com/i/moments/880471268608413697 ‚Ä¶</t>
  </si>
  <si>
    <t>https://twitter.com/realDonaldTrump/status/880508977590697984</t>
  </si>
  <si>
    <t>Join me LIVE with @ VP, @ SecretaryPerry, @ SecretaryZinke and @EPAScottPruitt. # UnleashingAmericanEnergyhttp://45.wh.gov/LuJCmH</t>
  </si>
  <si>
    <t>https://twitter.com/realDonaldTrump/status/880534684479897600</t>
  </si>
  <si>
    <t>"Mattis Says Trump‚Äôs Warning Stopped Chemical Weapons Attack In Syria"http://dailycaller.com/2017/06/28/mattis-says-trumps-warning-stopped-chemical-weapons-attack-in-syria/ ‚Ä¶</t>
  </si>
  <si>
    <t>https://twitter.com/realDonaldTrump/status/880540637358981120</t>
  </si>
  <si>
    <t>Good news, House just passed # KatesLaw. Hopefully Senate will follow.</t>
  </si>
  <si>
    <t>https://twitter.com/realDonaldTrump/status/880553561008078848</t>
  </si>
  <si>
    <t>Good news out of the House with the passing of 'No Sanctuary for Criminals Act.' Hopefully Senate will follow.</t>
  </si>
  <si>
    <t>https://twitter.com/realDonaldTrump/status/880559961855729664</t>
  </si>
  <si>
    <t>Statement on House Passage of Kate‚Äôs Law and No Sanctuary for Criminals Act.http://45.wh.gov/PdWCQa</t>
  </si>
  <si>
    <t>https://twitter.com/realDonaldTrump/status/880563788705148928</t>
  </si>
  <si>
    <t>When it comes to the future of America‚Äôs energy needs, we will FIND IT, we will DREAM IT, and we will BUILD IT. # EnergyWeekpic.twitter.com/ZLfRNUIURE</t>
  </si>
  <si>
    <t>https://twitter.com/realDonaldTrump/status/880564232588107779</t>
  </si>
  <si>
    <t>Our new American Energy Policy will unlock MILLIONS of jobs &amp; TRILLIONS in wealth. We are on the cusp of a true energy REVOLUTION.pic.twitter.com/Up9WkJnYgw</t>
  </si>
  <si>
    <t>https://twitter.com/realDonaldTrump/status/880602793341591552</t>
  </si>
  <si>
    <t>Just finished a very good meeting with the President of South Korea. Many subjects discussed including North Korea and new trade deal!</t>
  </si>
  <si>
    <t>https://twitter.com/realDonaldTrump/status/880737163247267840</t>
  </si>
  <si>
    <t>If Republican Senators are unable to pass what they are working on now, they should immediately REPEAL, and then REPLACE at a later date!</t>
  </si>
  <si>
    <t>https://twitter.com/realDonaldTrump/status/880739852286918656</t>
  </si>
  <si>
    <t>Crime and killings in Chicago have reached such epidemic proportions that I am sending in Federal help. 1714 shootings in Chicago this year!</t>
  </si>
  <si>
    <t>https://twitter.com/realDonaldTrump/status/880771685460344832</t>
  </si>
  <si>
    <t>Watched low rated @ Morning_Joe for first time in long time. FAKE NEWS. He called me to stop a National Enquirer article. I said no! Bad show</t>
  </si>
  <si>
    <t>https://twitter.com/realDonaldTrump/status/880853246126022656</t>
  </si>
  <si>
    <t>I am encouraged by President Moon's assurances that he will work to level the playing field for American workers, businesses, &amp; automakers.pic.twitter.com/DfsTyS4KUo</t>
  </si>
  <si>
    <t>https://twitter.com/realDonaldTrump/status/880892632142143490</t>
  </si>
  <si>
    <t>The era of strategic patience with the North Korea regime has failed. That patience is over. We are working closely with....pic.twitter.com/nCZ51HnIdx</t>
  </si>
  <si>
    <t>https://twitter.com/realDonaldTrump/status/880919871353217024</t>
  </si>
  <si>
    <t>America will THINK BIG once again. We will inspire millions of children to carry on the proud tradition of American space leadership!pic.twitter.com/mmqQs93l9F</t>
  </si>
  <si>
    <t>https://twitter.com/realDonaldTrump/status/881131368520056832</t>
  </si>
  <si>
    <t>Happy Canada Day to all of the great people of Canada and to your Prime Minister and my new found friend @ JustinTrudeau. # Canada150</t>
  </si>
  <si>
    <t>https://twitter.com/realDonaldTrump/status/881135264441257984</t>
  </si>
  <si>
    <t>Word is that @ Greta Van Susteren was let go by her out of control bosses at @ NBC &amp; @ Comcast because she refused to go along w/ 'Trump hate!'</t>
  </si>
  <si>
    <t>https://twitter.com/realDonaldTrump/status/881137079958241280</t>
  </si>
  <si>
    <t>Numerous states are refusing to give information to the very distinguished VOTER FRAUD PANEL. What are they trying to hide?</t>
  </si>
  <si>
    <t>https://twitter.com/realDonaldTrump/status/881138485905772549</t>
  </si>
  <si>
    <t>I am extremely pleased to see that @ CNN has finally been exposed as # FakeNews and garbage journalism. It's about time!</t>
  </si>
  <si>
    <t>https://twitter.com/realDonaldTrump/status/881140479454310401</t>
  </si>
  <si>
    <t>Crazy Joe Scarborough and dumb as a rock Mika are not bad people, but their low rated show is dominated by their NBC bosses. Too bad!</t>
  </si>
  <si>
    <t>https://twitter.com/realDonaldTrump/status/881256428626956288</t>
  </si>
  <si>
    <t>Weekly Address # KatesLaw # NoSanctuaryForCriminalsAct Statement: http://45.wh.gov/htqSZH pic.twitter.com/00mao6Vk7R</t>
  </si>
  <si>
    <t>https://twitter.com/realDonaldTrump/status/881265792700035073</t>
  </si>
  <si>
    <t>Getting rdy to leave for tonight's Celebrate Freedom Concert honoring our GREAT VETERANS w/ so many of my evangelical friends. See you soon!pic.twitter.com/IX30uLw0ka</t>
  </si>
  <si>
    <t>https://twitter.com/realDonaldTrump/status/881271748280365056</t>
  </si>
  <si>
    <t>The FAKE &amp; FRAUDULENT NEWS MEDIA is working hard to convince Republicans and others I should not use social media - but remember, I won....</t>
  </si>
  <si>
    <t>https://twitter.com/realDonaldTrump/status/881271809433374721</t>
  </si>
  <si>
    <t>....the 2016 election with interviews, speeches and social media. I had to beat # FakeNews, and did. We will continue to WIN!</t>
  </si>
  <si>
    <t>https://twitter.com/realDonaldTrump/status/881273362454118400</t>
  </si>
  <si>
    <t>I am thinking about changing the name # FakeNews CNN to # FraudNewsCNN!</t>
  </si>
  <si>
    <t>https://twitter.com/realDonaldTrump/status/881281755017355264</t>
  </si>
  <si>
    <t>My use of social media is not Presidential - it‚Äôs MODERN DAY PRESIDENTIAL. Make America Great Again!</t>
  </si>
  <si>
    <t>https://twitter.com/realDonaldTrump/status/881373634585079808</t>
  </si>
  <si>
    <t>We will always take care of our GREAT VETERANS. You have shed your blood, poured your love, and bared your soul, in defense of our country.pic.twitter.com/RRTR0MrR9L</t>
  </si>
  <si>
    <t>https://twitter.com/realDonaldTrump/status/881503147168071680</t>
  </si>
  <si>
    <t># FraudNewsCNN # FNNpic.twitter.com/WYUnHjjUjg</t>
  </si>
  <si>
    <t>https://twitter.com/realDonaldTrump/status/881604490041995271</t>
  </si>
  <si>
    <t>The dishonest media will NEVER keep us from accomplishing our objectives on behalf of our GREAT AMERICAN PEOPLE! # AmericaFirstpic.twitter.com/jSciqzAs6G</t>
  </si>
  <si>
    <t>https://twitter.com/realDonaldTrump/status/881662619282702338</t>
  </si>
  <si>
    <t>Stock Market at all time high, unemployment at lowest level in years (wages will start going up) and our base has never been stronger!</t>
  </si>
  <si>
    <t>https://twitter.com/realDonaldTrump/status/881697281233354753</t>
  </si>
  <si>
    <t>America's men &amp; women in uniform is the story of FREEDOM overcoming OPPRESSION, the STRONG protecting the WEAK, &amp; GOOD defeating EVIL! USApic.twitter.com/Gu3f8DCO3o</t>
  </si>
  <si>
    <t>https://twitter.com/realDonaldTrump/status/881830110114009089</t>
  </si>
  <si>
    <t>Will be speaking with Germany and France this morning.</t>
  </si>
  <si>
    <t>https://twitter.com/realDonaldTrump/status/881834692282109953</t>
  </si>
  <si>
    <t>Spoke yesterday with the King of Saudi Arabia about peace in the Middle-East. Interesting things are happening!</t>
  </si>
  <si>
    <t>https://twitter.com/realDonaldTrump/status/881839523126272000</t>
  </si>
  <si>
    <t>Will be speaking with Italy this morning!</t>
  </si>
  <si>
    <t>https://twitter.com/realDonaldTrump/status/881847676232503297</t>
  </si>
  <si>
    <t>At some point the Fake News will be forced to discuss our great jobs numbers, strong economy, success with ISIS, the border &amp; so much else!</t>
  </si>
  <si>
    <t>https://twitter.com/realDonaldTrump/status/881875263700783104</t>
  </si>
  <si>
    <t>If we can help little # CharlieGard, as per our friends in the U.K. and the Pope, we would be delighted to do so.</t>
  </si>
  <si>
    <t>https://twitter.com/realDonaldTrump/status/881976958556549120</t>
  </si>
  <si>
    <t>Thank you to Shawn Steel for the nice words on @ FoxNews.</t>
  </si>
  <si>
    <t>https://twitter.com/realDonaldTrump/status/881979394373406720</t>
  </si>
  <si>
    <t>Really great numbers on jobs &amp; the economy! Things are starting to kick in now, and we have just begun! Don't like steel &amp; aluminum dumping!</t>
  </si>
  <si>
    <t>https://twitter.com/realDonaldTrump/status/881983493533822976</t>
  </si>
  <si>
    <t>Dow hit a new intraday all-time high! I wonder whether or not the Fake News Media will so report?</t>
  </si>
  <si>
    <t>https://twitter.com/realDonaldTrump/status/882061157900718081</t>
  </si>
  <si>
    <t>North Korea has just launched another missile. Does this guy have anything better to do with his life? Hard to believe that South Korea.....</t>
  </si>
  <si>
    <t>https://twitter.com/realDonaldTrump/status/882062572081512449</t>
  </si>
  <si>
    <t>....and Japan will put up with this much longer. Perhaps China will put a heavy move on North Korea and end this nonsense once and for all!</t>
  </si>
  <si>
    <t>https://twitter.com/realDonaldTrump/status/882186896285282304</t>
  </si>
  <si>
    <t># HappyIndependenceDay # July4 # USApic.twitter.com/NsFslPEFrp</t>
  </si>
  <si>
    <t>https://twitter.com/realDonaldTrump/status/882325456162361344</t>
  </si>
  <si>
    <t>Getting ready to celebrate the 4th of July with a big crowd at the White House. Happy 4th to everyone. Our country will grow and prosper!</t>
  </si>
  <si>
    <t>https://twitter.com/realDonaldTrump/status/882327018070790144</t>
  </si>
  <si>
    <t>Gas prices are the lowest in the U.S. in over ten years! I would like to see them go even lower.</t>
  </si>
  <si>
    <t>https://twitter.com/realDonaldTrump/status/882423634639425536</t>
  </si>
  <si>
    <t># HappyIndependenceDay # USApic.twitter.com/9pfqnRsh1Z</t>
  </si>
  <si>
    <t>https://twitter.com/realDonaldTrump/status/882552631905988609</t>
  </si>
  <si>
    <t>Getting ready to leave for Poland, after which I will travel to Germany for the G-20. Will be back on Saturday.</t>
  </si>
  <si>
    <t>https://twitter.com/realDonaldTrump/status/882558219285131265</t>
  </si>
  <si>
    <t>The United States made some of the worst Trade Deals in world history.Why should we continue these deals with countries that do not help us?</t>
  </si>
  <si>
    <t>https://twitter.com/realDonaldTrump/status/882560030884716544</t>
  </si>
  <si>
    <t>Trade between China and North Korea grew almost 40% in the first quarter. So much for China working with us - but we had to give it a try!</t>
  </si>
  <si>
    <t>https://twitter.com/realDonaldTrump/status/882741809931309056</t>
  </si>
  <si>
    <t>Congratulations to the dedicated professionals of the USSS as they celebrate their 152nd anniversary. Thank you! https://www.whitehouse.gov/the-press-office/2017/07/05/statement-president-donald-j-trump-united-states-secret-service-152nd ‚Ä¶pic.twitter.com/BcB3wLjILg</t>
  </si>
  <si>
    <t>https://twitter.com/realDonaldTrump/status/882962893288882176</t>
  </si>
  <si>
    <t>On behalf of @ FLOTUS Melania and myself, thank you Poland! # ICYMI, watch here http://45.wh.gov/TphMP6 # POTUSinPolandpic.twitter.com/ylU3wLZV2H</t>
  </si>
  <si>
    <t>https://twitter.com/realDonaldTrump/status/882993144194838528</t>
  </si>
  <si>
    <t>America is proud to stand shoulder-to-shoulder with Poland in the fight to eradicate the evils of terrorism and extremism. # POTUSinPolandpic.twitter.com/MHxRmVvtsh</t>
  </si>
  <si>
    <t>https://twitter.com/realDonaldTrump/status/883012994145280000</t>
  </si>
  <si>
    <t>THE WEST WILL NEVER BE BROKEN. Our values will PREVAIL. Our people will THRIVE and our civilization will TRIUMPH!pic.twitter.com/sozuVgdp5T</t>
  </si>
  <si>
    <t>https://twitter.com/realDonaldTrump/status/883064346519187456</t>
  </si>
  <si>
    <t>A strong Poland is a blessing to the nations of Europe, and a strong Europe is a blessing to the West, and to the world.pic.twitter.com/vHzPwMtJSm</t>
  </si>
  <si>
    <t>https://twitter.com/realDonaldTrump/status/883218784663818241</t>
  </si>
  <si>
    <t>My experience yesterday in Poland was a great one. Thank you to everyone, including the haters, for the great reviews of the speech!</t>
  </si>
  <si>
    <t>https://twitter.com/realDonaldTrump/status/883220875444715520</t>
  </si>
  <si>
    <t>After Poland had a great meeting with Chancellor Merkel and then with PM Shinz≈ç Abe of Japan &amp; President Moon of South Korea.</t>
  </si>
  <si>
    <t>https://twitter.com/realDonaldTrump/status/883229270943911936</t>
  </si>
  <si>
    <t>Everyone here is talking about why John Podesta refused to give the DNC server to the FBI and the CIA. Disgraceful!</t>
  </si>
  <si>
    <t>https://twitter.com/realDonaldTrump/status/883229754077392896</t>
  </si>
  <si>
    <t>I look forward to all meetings today with world leaders, including my meeting with Vladimir Putin. Much to discuss. # G20Summit # USA</t>
  </si>
  <si>
    <t>https://twitter.com/realDonaldTrump/status/883230130885324802</t>
  </si>
  <si>
    <t>I will represent our country well and fight for its interests! Fake News Media will never cover me accurately but who cares! We will # MAGA!</t>
  </si>
  <si>
    <t>https://twitter.com/realDonaldTrump/status/883444736849305600</t>
  </si>
  <si>
    <t>Thank you! ‚ÄúTrump‚Äôs Defining Speech‚Äù WSJ Editorial: http://45.wh.gov/gSYLnz pic.twitter.com/T0R4u4IHDJ</t>
  </si>
  <si>
    <t>https://twitter.com/realDonaldTrump/status/883469033059864578</t>
  </si>
  <si>
    <t>Great first day with world leaders at the # G20Summit here in Hamburg, Germany. Looking forward to day two! # USApic.twitter.com/bLKgZKQemw</t>
  </si>
  <si>
    <t>https://twitter.com/realDonaldTrump/status/883751888491098112</t>
  </si>
  <si>
    <t>We will fight the # FakeNews with you!https://twitter.com/andrzejduda/status/883079296440573956 ‚Ä¶</t>
  </si>
  <si>
    <t>https://twitter.com/realDonaldTrump/status/883752778379792386</t>
  </si>
  <si>
    <t>The # G20Summit was a wonderful success and carried out beautifully by Chancellor Angela Merkel. Thank you!</t>
  </si>
  <si>
    <t>https://twitter.com/realDonaldTrump/status/883760134333378561</t>
  </si>
  <si>
    <t>Law enforcement &amp; military did a spectacular job in Hamburg. Everybody felt totally safe despite the anarchists. @ PolizeiHamburg # G20Summit</t>
  </si>
  <si>
    <t>https://twitter.com/realDonaldTrump/status/883761448064864257</t>
  </si>
  <si>
    <t>Leaving Hamburg for Washington, D.C. and the WH. Just left China‚Äôs President Xi where we had an excellent meeting on trade &amp; North Korea.</t>
  </si>
  <si>
    <t>https://twitter.com/realDonaldTrump/status/883845492790235136</t>
  </si>
  <si>
    <t>Thank you @ SenatorDole, very kind!pic.twitter.com/cXrYiK46Qq</t>
  </si>
  <si>
    <t>https://twitter.com/realDonaldTrump/status/884008221970763776</t>
  </si>
  <si>
    <t>The G 20 Summit was a great success for the U.S. - Explained that the U.S. must fix the many bad trade deals it has made. Will get done!</t>
  </si>
  <si>
    <t>https://twitter.com/realDonaldTrump/status/884012097805406208</t>
  </si>
  <si>
    <t>I strongly pressed President Putin twice about Russian meddling in our election. He vehemently denied it. I've already given my opinion.....</t>
  </si>
  <si>
    <t>https://twitter.com/realDonaldTrump/status/884013689736769536</t>
  </si>
  <si>
    <t>...We negotiated a ceasefire in parts of Syria which will save lives. Now it is time to move forward in working constructively with Russia!</t>
  </si>
  <si>
    <t>https://twitter.com/realDonaldTrump/status/884016887692234753</t>
  </si>
  <si>
    <t>Putin &amp; I discussed forming an impenetrable Cyber Security unit so that election hacking, &amp; many other negative things, will be guarded..</t>
  </si>
  <si>
    <t>https://twitter.com/realDonaldTrump/status/884018776391503872</t>
  </si>
  <si>
    <t>...and safe. Questions were asked about why the CIA &amp; FBI had to ask the DNC 13 times for their SERVER, and were rejected, still don't....</t>
  </si>
  <si>
    <t>https://twitter.com/realDonaldTrump/status/884020939264073728</t>
  </si>
  <si>
    <t>...have it. Fake News said 17 intel agencies when actually 4 (had to apologize). Why did Obama do NOTHING when he had info before election?</t>
  </si>
  <si>
    <t>https://twitter.com/realDonaldTrump/status/884027201804488704</t>
  </si>
  <si>
    <t>Sanctions were not discussed at my meeting with President Putin. Nothing will be done until the Ukrainian &amp; Syrian problems are solved!</t>
  </si>
  <si>
    <t>https://twitter.com/realDonaldTrump/status/884033889613828096</t>
  </si>
  <si>
    <t>MAKE AMERICA GREAT AGAIN!pic.twitter.com/NVDVRrWLs4</t>
  </si>
  <si>
    <t>https://twitter.com/realDonaldTrump/status/884141905436696576</t>
  </si>
  <si>
    <t>For years, even as a "civilian," I listened as Republicans pushed the Repeal and Replace of ObamaCare. Now they finally have their chance!</t>
  </si>
  <si>
    <t>https://twitter.com/realDonaldTrump/status/884142582191849474</t>
  </si>
  <si>
    <t>Syrian ceasefire seems to be holding. Many lives can be saved. Came out of meeting. Good!</t>
  </si>
  <si>
    <t>https://twitter.com/realDonaldTrump/status/884211874518192128</t>
  </si>
  <si>
    <t>The fact that President Putin and I discussed a Cyber Security unit doesn't mean I think it can happen. It can't-but a ceasefire can,&amp; did!</t>
  </si>
  <si>
    <t>https://twitter.com/realDonaldTrump/status/884361623514656769</t>
  </si>
  <si>
    <t>James Comey leaked CLASSIFIED INFORMATION to the media. That is so illegal!</t>
  </si>
  <si>
    <t>https://twitter.com/realDonaldTrump/status/884363456849342464</t>
  </si>
  <si>
    <t>I cannot imagine that Congress would dare to leave Washington without a beautiful new HealthCare bill fully approved and ready to go!</t>
  </si>
  <si>
    <t>https://twitter.com/realDonaldTrump/status/884374529660903424</t>
  </si>
  <si>
    <t>When I left Conference Room for short meetings with Japan and other countries, I asked Ivanka to hold seat. Very standard. Angela M agrees!</t>
  </si>
  <si>
    <t>https://twitter.com/realDonaldTrump/status/884378624660582405</t>
  </si>
  <si>
    <t>If Chelsea Clinton were asked to hold the seat for her mother,as her mother gave our country away, the Fake News would say CHELSEA FOR PRES!</t>
  </si>
  <si>
    <t>https://twitter.com/realDonaldTrump/status/884728971530829824</t>
  </si>
  <si>
    <t>The Senate Democrats have only confirmed 48 of 197 Presidential Nominees. They can't win so all they do is slow things down &amp; obstruct!</t>
  </si>
  <si>
    <t>https://twitter.com/realDonaldTrump/status/884740553040175104</t>
  </si>
  <si>
    <t>Working hard to get the Olympics for the United States (L.A.). Stay tuned!</t>
  </si>
  <si>
    <t>https://twitter.com/realDonaldTrump/status/884746435039768576</t>
  </si>
  <si>
    <t>Marine Plane crash in Mississippi is heartbreaking. Melania and I send our deepest condolences to all!</t>
  </si>
  <si>
    <t>https://twitter.com/realDonaldTrump/status/884750055776948225</t>
  </si>
  <si>
    <t>Big wins against ISIS!</t>
  </si>
  <si>
    <t>https://twitter.com/realDonaldTrump/status/884931352201756672</t>
  </si>
  <si>
    <t>My son, Donald, will be interviewed by @ seanhannity tonight at 10:00 P.M. He is a great person who loves our country!</t>
  </si>
  <si>
    <t>https://twitter.com/realDonaldTrump/status/885081181980590084</t>
  </si>
  <si>
    <t>My son Donald did a good job last night. He was open, transparent and innocent. This is the greatest Witch Hunt in political history. Sad!</t>
  </si>
  <si>
    <t>https://twitter.com/realDonaldTrump/status/885084555421634561</t>
  </si>
  <si>
    <t>Remember, when you hear the words "sources say" from the Fake Media, often times those sources are made up and do not exist.</t>
  </si>
  <si>
    <t>https://twitter.com/realDonaldTrump/status/885092844511387654</t>
  </si>
  <si>
    <t>ISIS is on the run &amp; will soon be wiped out of Syria &amp; Iraq, illegal border crossings are way down (75%) &amp; MS 13 gangs are being removed.</t>
  </si>
  <si>
    <t>https://twitter.com/realDonaldTrump/status/885109663217352704</t>
  </si>
  <si>
    <t>. @ WashTimes states "Democrats have willfully used Moscow disinformation to influence the presidential election against Donald Trump."</t>
  </si>
  <si>
    <t>https://twitter.com/realDonaldTrump/status/885128373441355777</t>
  </si>
  <si>
    <t>Why aren't the same standards placed on the Democrats. Look what Hillary Clinton may have gotten away with. Disgraceful!</t>
  </si>
  <si>
    <t>https://twitter.com/realDonaldTrump/status/885131482397908992</t>
  </si>
  <si>
    <t>The W.H. is functioning perfectly, focused on HealthCare, Tax Cuts/Reform &amp; many other things. I have very little time for watching T.V.</t>
  </si>
  <si>
    <t>https://twitter.com/realDonaldTrump/status/885232527656538113</t>
  </si>
  <si>
    <t>"After 14 years, U.S. beef hits Chinese market. Trade deal an exciting opportunity for agriculture."http://www.thegazette.com/subject/news/business/agriculture/after-14-years-us-beef-hits-chinese-market-20170627 ‚Ä¶</t>
  </si>
  <si>
    <t>https://twitter.com/realDonaldTrump/status/885266492765466625</t>
  </si>
  <si>
    <t>Getting rdy to leave for France @the invitation of President Macron to celebrate &amp; honor Bastille Day and 100yrs since U.S. entry into WWI.</t>
  </si>
  <si>
    <t>https://twitter.com/realDonaldTrump/status/885274148012011520</t>
  </si>
  <si>
    <t>Stock market hits another high with spirit and enthusiasm so positive. Jobs outlook looking very good! # MAGApic.twitter.com/Vwxsb2vWGe</t>
  </si>
  <si>
    <t>https://twitter.com/realDonaldTrump/status/885275592681295872</t>
  </si>
  <si>
    <t>JOBS, JOBS, JOBS! # MAGApic.twitter.com/HScS4Y9ZJK</t>
  </si>
  <si>
    <t>https://twitter.com/realDonaldTrump/status/885278633014812673</t>
  </si>
  <si>
    <t>Big WIN today for building the wall. It will secure the border &amp; save lives. Now the full House &amp; Senate must act! http://45.wh.gov/5L8g1q pic.twitter.com/xhiknXko70</t>
  </si>
  <si>
    <t>https://twitter.com/realDonaldTrump/status/885410010167226370</t>
  </si>
  <si>
    <t>Just landed in Paris, France with @ FLOTUS Melania.pic.twitter.com/knULGOQF1K</t>
  </si>
  <si>
    <t>https://twitter.com/realDonaldTrump/status/885481504780013568</t>
  </si>
  <si>
    <t>Melania and I were thrilled to join the dedicated men and women of the @ USEmbassyFrance, members of the U.S. Military and their families.pic.twitter.com/ZSdsJ0Bsbl</t>
  </si>
  <si>
    <t>https://twitter.com/realDonaldTrump/status/885570979975639040</t>
  </si>
  <si>
    <t>President @ EmmanuelMacron, Thank you for the beautiful welcome ceremony at Les Invalides today!pic.twitter.com/RKir1GcRrB</t>
  </si>
  <si>
    <t>https://twitter.com/realDonaldTrump/status/885579818875670528</t>
  </si>
  <si>
    <t>Great bilateral meetings at √âlys√©e Palace w/ President @ EmmanuelMacron. The friendship between our two nations and ourselves is unbreakable.pic.twitter.com/IOSoC0MdPv</t>
  </si>
  <si>
    <t>https://twitter.com/realDonaldTrump/status/885769944482414593</t>
  </si>
  <si>
    <t>Great evening with President @ EmmanuelMacron &amp; Mrs. Macron. Went to Eiffel Tower for dinner. Relationship with France stronger than ever.pic.twitter.com/ib1pdUYoEU</t>
  </si>
  <si>
    <t>https://twitter.com/realDonaldTrump/status/885770227514052608</t>
  </si>
  <si>
    <t>Republicans Senators are working hard to get their failed ObamaCare replacement approved. I will be at my desk, pen in hand!</t>
  </si>
  <si>
    <t>https://twitter.com/realDonaldTrump/status/885772254017187840</t>
  </si>
  <si>
    <t>So impt Rep Senators, under leadership of @ SenateMajLdr McConnell get healthcare plan approved. After 7yrs of O'Care disaster, must happen!</t>
  </si>
  <si>
    <t>https://twitter.com/realDonaldTrump/status/885772727315030020</t>
  </si>
  <si>
    <t>After all of these years of suffering thru ObamaCare, Republican Senators must come through as they have promised!</t>
  </si>
  <si>
    <t>https://twitter.com/realDonaldTrump/status/885773130723205120</t>
  </si>
  <si>
    <t>. @ VP Mike Pence is working hard on HealthCare and getting our wonderful Republican Senators to do what is right for the people.</t>
  </si>
  <si>
    <t>https://twitter.com/realDonaldTrump/status/885817217455140864</t>
  </si>
  <si>
    <t>It was a great honor to represent the United States at the magnificent # BastilleDay parade. Congratulations President @ EmmanuelMacron!pic.twitter.com/1J4vZiy98y</t>
  </si>
  <si>
    <t>https://twitter.com/realDonaldTrump/status/885856351557210112</t>
  </si>
  <si>
    <t>The United States mourns for the victims of Nice, France. We pledge our solidarity with France against terror. pic.twitter.com/7irbz08oT3</t>
  </si>
  <si>
    <t>https://twitter.com/realDonaldTrump/status/885858247277727746</t>
  </si>
  <si>
    <t>Great conversations with President @ EmmanuelMacron and his representatives on trade, military and security.</t>
  </si>
  <si>
    <t>https://twitter.com/realDonaldTrump/status/885865609971605508</t>
  </si>
  <si>
    <t>Left Paris for U.S.A. Will be heading to New Jersey and attending the # USWomensOpen, their most important tournament, this afternoon.</t>
  </si>
  <si>
    <t>https://twitter.com/realDonaldTrump/status/885988016912838656</t>
  </si>
  <si>
    <t>Just landed from Paris, France. It was an incredible visit with President @ EmmanuelMacron. A lot discussed and accomplished in two days!</t>
  </si>
  <si>
    <t>https://twitter.com/realDonaldTrump/status/885992108565291008</t>
  </si>
  <si>
    <t>President @ EmmanuelMacron, Thank you for inviting Melania and myself to such a historic celebration in France. # BastilleDay # 14juilletpic.twitter.com/KZjJQOo0H1</t>
  </si>
  <si>
    <t>https://twitter.com/realDonaldTrump/status/886036222308757504</t>
  </si>
  <si>
    <t>Honored to serve as Commander-in-Chief to the courageous men and women of our U.S. Armed Forces. A grateful nation thanks you!pic.twitter.com/wERNV7J4oO</t>
  </si>
  <si>
    <t>https://twitter.com/realDonaldTrump/status/886058483392622592</t>
  </si>
  <si>
    <t>I will be at the @ USGA # USWomensOpen in Bedminster, NJ tomorrow. Big crowds expected &amp; the women are playing great-should be very exciting!</t>
  </si>
  <si>
    <t>https://twitter.com/realDonaldTrump/status/886259363412926464</t>
  </si>
  <si>
    <t>Stock Market at new all-time high! Working on new trade deals that will be great for U.S. and its workers!</t>
  </si>
  <si>
    <t>https://twitter.com/realDonaldTrump/status/886261674029854721</t>
  </si>
  <si>
    <t>Stock Market hit another all-time high yesterday - despite the Russian hoax story! Also, jobs numbers are starting to look very good!</t>
  </si>
  <si>
    <t>https://twitter.com/realDonaldTrump/status/886262474277888002</t>
  </si>
  <si>
    <t>Will be at the Women's U.S. Open today!</t>
  </si>
  <si>
    <t>https://twitter.com/realDonaldTrump/status/886283456644251652</t>
  </si>
  <si>
    <t>Next week the Senate is going to vote on legislation to save Americans from the ObamaCare DISASTER. # WeeklyAddresspic.twitter.com/xjVDkgo1NK</t>
  </si>
  <si>
    <t>https://twitter.com/realDonaldTrump/status/886319322154586112</t>
  </si>
  <si>
    <t>MAKE AMERICA GREAT AGAIN!pic.twitter.com/3eYF3nir4B</t>
  </si>
  <si>
    <t>https://twitter.com/realDonaldTrump/status/886321948275429381</t>
  </si>
  <si>
    <t>Just got to the # USWomensOpen in Bedminster, New Jersey. People are really happy with record high stock market - up over 17% since election!</t>
  </si>
  <si>
    <t>https://twitter.com/realDonaldTrump/status/886421324637380609</t>
  </si>
  <si>
    <t>The women played great today at the @ USGA # USWomensOpen I look forward to being there tomorrow for the final round!pic.twitter.com/2oWyptgfIY</t>
  </si>
  <si>
    <t>https://twitter.com/realDonaldTrump/status/886534810575020032</t>
  </si>
  <si>
    <t>HillaryClinton can illegally get the questions to the Debate &amp; delete 33,000 emails but my son Don is being scorned by the Fake News Media?</t>
  </si>
  <si>
    <t>https://twitter.com/realDonaldTrump/status/886538703547621376</t>
  </si>
  <si>
    <t>Thank you to all of the supporters, who far out-numbered the protesters, yesterday at the Women's U.S. Open. Very cool!</t>
  </si>
  <si>
    <t>https://twitter.com/realDonaldTrump/status/886541955311816705</t>
  </si>
  <si>
    <t>Thank you to former campaign adviser Michael Caputo for saying so powerfully that there was no Russian collusion in our winning campaign.</t>
  </si>
  <si>
    <t>https://twitter.com/realDonaldTrump/status/886544734788997125</t>
  </si>
  <si>
    <t>With all of its phony unnamed sources &amp; highly slanted &amp; even fraudulent reporting, # Fake News is DISTORTING DEMOCRACY in our country!</t>
  </si>
  <si>
    <t>https://twitter.com/realDonaldTrump/status/886588838902206464</t>
  </si>
  <si>
    <t>The ABC/Washington Post Poll, even though almost 40% is not bad at this time, was just about the most inaccurate poll around election time!</t>
  </si>
  <si>
    <t>https://twitter.com/realDonaldTrump/status/886635676787232768</t>
  </si>
  <si>
    <t>The # USSJohnFinn will provide essential capabilities to keep America safe. Our sailors are the best anywhere in the world. Congratulations!pic.twitter.com/yTnMwSh1Kg</t>
  </si>
  <si>
    <t>https://twitter.com/realDonaldTrump/status/886691926233239556</t>
  </si>
  <si>
    <t>I am at the @ USGA # USWomensOpen. An amateur player is co-leading for the first time in many decades - very exciting!</t>
  </si>
  <si>
    <t>https://twitter.com/realDonaldTrump/status/886742955251335168</t>
  </si>
  <si>
    <t>Congratulations to Sung Hyun Park on winning the 2017 @ USGA # USWomensOpen</t>
  </si>
  <si>
    <t>https://twitter.com/realDonaldTrump/status/886743367815766021</t>
  </si>
  <si>
    <t>Heading back to Washington, D.C. Much will be accomplished this week on trade, the military and security!</t>
  </si>
  <si>
    <t>https://twitter.com/realDonaldTrump/status/886950594220568576</t>
  </si>
  <si>
    <t>Most politicians would have gone to a meeting like the one Don jr attended in order to get info on an opponent. That's politics!</t>
  </si>
  <si>
    <t>https://twitter.com/realDonaldTrump/status/887134287350439936</t>
  </si>
  <si>
    <t>Republicans should just REPEAL failing ObamaCare now &amp; work on a new Healthcare Plan that will start from a clean slate. Dems will join in!</t>
  </si>
  <si>
    <t>https://twitter.com/realDonaldTrump/status/887279050263285761</t>
  </si>
  <si>
    <t>We were let down by all of the Democrats and a few Republicans. Most Republicans were loyal, terrific &amp; worked really hard. We will return!</t>
  </si>
  <si>
    <t>https://twitter.com/realDonaldTrump/status/887280380423938048</t>
  </si>
  <si>
    <t>As I have always said, let ObamaCare fail and then come together and do a great healthcare plan. Stay tuned!</t>
  </si>
  <si>
    <t>https://twitter.com/realDonaldTrump/status/887299895803203584</t>
  </si>
  <si>
    <t>With only a very small majority, the Republicans in the House &amp; Senate need more victories next year since Dems totally obstruct, no votes!</t>
  </si>
  <si>
    <t>https://twitter.com/realDonaldTrump/status/887302632687251456</t>
  </si>
  <si>
    <t>The Senate must go to a 51 vote majority instead of current 60 votes. Even parts of full Repeal need 60. 8 Dems control Senate. Crazy!</t>
  </si>
  <si>
    <t>https://twitter.com/realDonaldTrump/status/887475373981696000</t>
  </si>
  <si>
    <t>Fake News story of secret dinner with Putin is "sick." All G 20 leaders, and spouses, were invited by the Chancellor of Germany. Press knew!</t>
  </si>
  <si>
    <t>https://twitter.com/realDonaldTrump/status/887477071160762369</t>
  </si>
  <si>
    <t>The Fake News is becoming more and more dishonest! Even a dinner arranged for top 20 leaders in Germany is made to look sinister!</t>
  </si>
  <si>
    <t>https://twitter.com/realDonaldTrump/status/887650824515661824</t>
  </si>
  <si>
    <t>I will be having lunch at the White House today with Republican Senators concerning healthcare. They MUST keep their promise to America!</t>
  </si>
  <si>
    <t>https://twitter.com/realDonaldTrump/status/887654816507408384</t>
  </si>
  <si>
    <t>The Republicans never discuss how good their healthcare bill is, &amp; it will get even better at lunchtime.The Dems scream death as OCare dies!</t>
  </si>
  <si>
    <t>https://twitter.com/realDonaldTrump/status/887862941109940225</t>
  </si>
  <si>
    <t>Melania and I send our thoughts and prayers to Senator McCain, Cindy, and their entire family. Get well soon. https://www.whitehouse.gov/the-press-office/2017/07/19/statement-president-donald-j-trump ‚Ä¶</t>
  </si>
  <si>
    <t>https://twitter.com/realDonaldTrump/status/888088029428150272</t>
  </si>
  <si>
    <t>Departing The Pentagon after meetings with @ VP Pence, Secretary James Mattis, and our great teams. # MAGApic.twitter.com/5d1MSzhjQS</t>
  </si>
  <si>
    <t>https://twitter.com/realDonaldTrump/status/888128621784838144</t>
  </si>
  <si>
    <t>I am asking all citizens to believe in yourselves, believe in your future, and believe, once more, in America. # AmericaFirstpic.twitter.com/NOnhJyWp4J</t>
  </si>
  <si>
    <t>https://twitter.com/realDonaldTrump/status/888240051599134721</t>
  </si>
  <si>
    <t>Billions of dollars in investments &amp; thousands of new jobs in America! An initiative via Corning, Merck &amp; Pfizer: http://45.wh.gov/jKxBRE pic.twitter.com/5VtMfuY3PM</t>
  </si>
  <si>
    <t>https://twitter.com/realDonaldTrump/status/888393378970439682</t>
  </si>
  <si>
    <t># MadeInAmerica http://45.wh.gov/9iiQxw pic.twitter.com/VfIrc5Xssx</t>
  </si>
  <si>
    <t>https://twitter.com/realDonaldTrump/status/888420461075476480</t>
  </si>
  <si>
    <t>"Six months in - it is the hope of GROWTHthat is making AmericaFOUR TRILLION DOLLARSRICHER." -Stuart @ VarneyCo https://instagram.com/p/BWz90ClgzNv/ pic.twitter.com/x9MeUzDom6</t>
  </si>
  <si>
    <t>https://twitter.com/realDonaldTrump/status/888429879603191811</t>
  </si>
  <si>
    <t>ICYMI- This week we hosted a # MadeInAmerica event, right here at the @ WhiteHouse! If it is MADE IN AMERICA, it is the BEST! USApic.twitter.com/q4vB9GdE5y</t>
  </si>
  <si>
    <t>https://twitter.com/realDonaldTrump/status/888478670502932480</t>
  </si>
  <si>
    <t>Manufacturers‚Äô record-high optimism reported in the 1st qtr has carried into the 2nd qtr of 2017 via @ ShopFloorNAM: http://45.wh.gov/ZtRRMt pic.twitter.com/WHZtcAxhRQ</t>
  </si>
  <si>
    <t>https://twitter.com/realDonaldTrump/status/888530948811366400</t>
  </si>
  <si>
    <t>Today, it was my privilege to welcome survivors of the # USSArizona to the @ WhiteHouse. # HonorThem Remarks: http://45.wh.gov/4tYXA7 pic.twitter.com/6IPmbqVi10</t>
  </si>
  <si>
    <t>https://twitter.com/realDonaldTrump/status/888575966259314691</t>
  </si>
  <si>
    <t>Sean Spicer is a wonderful person who took tremendous abuse from the Fake News Media - but his future is bright!</t>
  </si>
  <si>
    <t>https://twitter.com/realDonaldTrump/status/888708453560184832</t>
  </si>
  <si>
    <t>A new INTELLIGENCE LEAK from the Amazon Washington Post,this time against A.G. Jeff Sessions.These illegal leaks, like Comey's, must stop!</t>
  </si>
  <si>
    <t>https://twitter.com/realDonaldTrump/status/888711488717934592</t>
  </si>
  <si>
    <t>The Failing New York Times foiled U.S. attempt to kill the single most wanted terrorist,Al-Baghdadi.Their sick agenda over National Security</t>
  </si>
  <si>
    <t>https://twitter.com/realDonaldTrump/status/888713231065391104</t>
  </si>
  <si>
    <t>This morning I will be going to the Commissioning Ceremony for the largest aircraft carrier in the world, The Gerald R. Ford. Norfolk, Va.</t>
  </si>
  <si>
    <t>https://twitter.com/realDonaldTrump/status/888724194820857857</t>
  </si>
  <si>
    <t>While all agree the U. S. President has the complete power to pardon, why think of that when only crime so far is LEAKS against us.FAKE NEWS</t>
  </si>
  <si>
    <t>https://twitter.com/realDonaldTrump/status/888726438265966592</t>
  </si>
  <si>
    <t>So many people are asking why isn't the A.G. or Special Council looking at the many Hillary Clinton or Comey crimes. 33,000 e-mails deleted?</t>
  </si>
  <si>
    <t>https://twitter.com/realDonaldTrump/status/888727293346156546</t>
  </si>
  <si>
    <t>...What about all of the Clinton ties to Russia, including Podesta Company, Uranium deal, Russian Reset, big dollar speeches etc.</t>
  </si>
  <si>
    <t>https://twitter.com/realDonaldTrump/status/888730468732067841</t>
  </si>
  <si>
    <t>My son Donald openly gave his e-mails to the media &amp; authorities whereas Crooked Hillary Clinton deleted (&amp; acid washed) her 33,000 e-mails!</t>
  </si>
  <si>
    <t>https://twitter.com/realDonaldTrump/status/888733031875346432</t>
  </si>
  <si>
    <t>In all fairness to Anthony Scaramucci, he wanted to endorse me 1st, before the Republican Primaries started, but didn't think I was running!</t>
  </si>
  <si>
    <t>https://twitter.com/realDonaldTrump/status/888734848550043648</t>
  </si>
  <si>
    <t>The Republican Senators must step up to the plate and, after 7 years, vote to Repeal and Replace. Next, Tax Reform and Infrastructure. WIN!</t>
  </si>
  <si>
    <t>https://twitter.com/realDonaldTrump/status/888736256145985536</t>
  </si>
  <si>
    <t>ObamaCare is dead and the Democrats are obstructionists, no ideas or votes, only obstruction. It is solely up to the 52 Republican Senators!</t>
  </si>
  <si>
    <t>https://twitter.com/realDonaldTrump/status/888771440014749697</t>
  </si>
  <si>
    <t>Join me live for the commissioning ceremony of the USS Gerald R. Ford! http://45.wh.gov/ZYAdgY # USApic.twitter.com/PrVceEmPOB</t>
  </si>
  <si>
    <t>https://twitter.com/realDonaldTrump/status/888841724759597057</t>
  </si>
  <si>
    <t>A ship is only as good as the people who serve on it ‚Äî and the AMERICAN SAILOR is the BEST in the world. @ USNavy # USSGeraldRFordpic.twitter.com/YmiTLXcCEh</t>
  </si>
  <si>
    <t>https://twitter.com/realDonaldTrump/status/888895687865380864</t>
  </si>
  <si>
    <t>American steel &amp; American hands have constructed a 100,000 ton message to the world: American MIGHT IS SECOND TO NONE! # USSGeraldRFord # USApic.twitter.com/Pibf37Eybg</t>
  </si>
  <si>
    <t>https://twitter.com/realDonaldTrump/status/888924192573235201</t>
  </si>
  <si>
    <t>To every PATRIOT who will serve on the # USSGeraldRFord: Keep the watch Protect her Defend her LOVE HER Good Luck &amp; Godspeed!pic.twitter.com/shcz5GQkCh</t>
  </si>
  <si>
    <t>https://twitter.com/realDonaldTrump/status/889215815022727168</t>
  </si>
  <si>
    <t>As the phony Russian Witch Hunt continues, two groups are laughing at this excuse for a lost election taking hold, Democrats and Russians!</t>
  </si>
  <si>
    <t>https://twitter.com/realDonaldTrump/status/889217183930351621</t>
  </si>
  <si>
    <t>It's very sad that Republicans, even some that were carried over the line on my back, do very little to protect their President.</t>
  </si>
  <si>
    <t>https://twitter.com/realDonaldTrump/status/889273320574783489</t>
  </si>
  <si>
    <t>It's hard to read the Failing New York Times or the Amazon Washington Post because every story/opinion, even if should be positive, is bad!</t>
  </si>
  <si>
    <t>https://twitter.com/realDonaldTrump/status/889274373689028609</t>
  </si>
  <si>
    <t>If Republicans don't Repeal and Replace the disastrous ObamaCare, the repercussions will be far greater than any of them understand!</t>
  </si>
  <si>
    <t>https://twitter.com/realDonaldTrump/status/889279880336166914</t>
  </si>
  <si>
    <t>Thank you to @ LOUDOBBS for giving the first six months of the Trump Administration an A+. S.C.,reg cutting,Stock M, jobs,border etc. = TRUE!</t>
  </si>
  <si>
    <t>https://twitter.com/realDonaldTrump/status/889435104841523201</t>
  </si>
  <si>
    <t>Drain the Swamp should be changed to Drain the Sewer - it's actually much worse than anyone ever thought, and it begins with the Fake News!</t>
  </si>
  <si>
    <t>https://twitter.com/realDonaldTrump/status/889438168721874944</t>
  </si>
  <si>
    <t>After 1 year of investigation with Zero evidence being found, Chuck Schumer just stated that "Democrats should blame ourselves,not Russia."</t>
  </si>
  <si>
    <t>https://twitter.com/realDonaldTrump/status/889467610332528641</t>
  </si>
  <si>
    <t>So why aren't the Committees and investigators, and of course our beleaguered A.G., looking into Crooked Hillarys crimes &amp; Russia relations?</t>
  </si>
  <si>
    <t>https://twitter.com/realDonaldTrump/status/889473486506385409</t>
  </si>
  <si>
    <t>Sleazy Adam Schiff, the totally biased Congressman looking into "Russia," spends all of his time on television pushing the Dem loss excuse!</t>
  </si>
  <si>
    <t>https://twitter.com/realDonaldTrump/status/889474780356915206</t>
  </si>
  <si>
    <t>Republicans have a last chance to do the right thing on Repeal &amp; Replace after years of talking &amp; campaigning on it.</t>
  </si>
  <si>
    <t>https://twitter.com/realDonaldTrump/status/889579795176181761</t>
  </si>
  <si>
    <t>Arriving at Joint Base Andrews with @ SecretaryPerry, @ SecretaryZinke, and @ SecPriceMD.....https://www.pscp.tv/w/bET7MDEyMzE3NDF8MXlwS2Rsek9rT0xLV_x3_XnsKc_UJsJyrpNIioPSuUq_gF8aFXYM8CruZ4vf ‚Ä¶</t>
  </si>
  <si>
    <t>https://twitter.com/realDonaldTrump/status/889599425458327552</t>
  </si>
  <si>
    <t>Any senator who votes against starting debate is telling America that you are fine w/ the # OCareNightmare! Remarks: http://45.wh.gov/Nn9Wsz pic.twitter.com/DI7e78hr6N</t>
  </si>
  <si>
    <t>https://twitter.com/realDonaldTrump/status/889654862379589633</t>
  </si>
  <si>
    <t># 2017Jambo- Remember your duty. Honor your history. Take care of the people God puts into your life ‚Äì and LOVE &amp; CHERISH your country!pic.twitter.com/DnNYxGJm4I</t>
  </si>
  <si>
    <t>https://twitter.com/realDonaldTrump/status/889672374458646528</t>
  </si>
  <si>
    <t>The Amazon Washington Post fabricated the facts on my ending massive, dangerous, and wasteful payments to Syrian rebels fighting Assad.....</t>
  </si>
  <si>
    <t>https://twitter.com/realDonaldTrump/status/889673743873843200</t>
  </si>
  <si>
    <t>So many stories about me in the @ washingtonpost are Fake News. They are as bad as ratings challenged @ CNN. Lobbyist for Amazon and taxes?</t>
  </si>
  <si>
    <t>https://twitter.com/realDonaldTrump/status/889675644396867584</t>
  </si>
  <si>
    <t>Is Fake News Washington Post being used as a lobbyist weapon against Congress to keep Politicians from looking into Amazon no-tax monopoly?</t>
  </si>
  <si>
    <t>https://twitter.com/realDonaldTrump/status/889788202172780544</t>
  </si>
  <si>
    <t>Ukrainian efforts to sabotage Trump campaign - "quietly working to boost Clinton." So where is the investigation A.G. @ seanhannity</t>
  </si>
  <si>
    <t>https://twitter.com/realDonaldTrump/status/889790429398528000</t>
  </si>
  <si>
    <t>Attorney General Jeff Sessions has taken a VERY weak position on Hillary Clinton crimes (where are E-mails &amp; DNC server) &amp; Intel leakers!</t>
  </si>
  <si>
    <t>https://twitter.com/realDonaldTrump/status/889792764363276288</t>
  </si>
  <si>
    <t>Problem is that the acting head of the FBI &amp; the person in charge of the Hillary investigation, Andrew McCabe, got $700,000 from H for wife!</t>
  </si>
  <si>
    <t>https://twitter.com/realDonaldTrump/status/889794300913045508</t>
  </si>
  <si>
    <t>Big day for HealthCare. After 7 years of talking, we will soon see whether or not Republicans are willing to step up to the plate!</t>
  </si>
  <si>
    <t>https://twitter.com/realDonaldTrump/status/889796918615920640</t>
  </si>
  <si>
    <t>ObamaCare is torturing the American People.The Democrats have fooled the people long enough. Repeal or Repeal &amp; Replace! I have pen in hand.</t>
  </si>
  <si>
    <t>https://twitter.com/realDonaldTrump/status/889798407228989441</t>
  </si>
  <si>
    <t>So great that John McCain is coming back to vote. Brave - American hero! Thank you John.</t>
  </si>
  <si>
    <t>https://twitter.com/realDonaldTrump/status/889800510106107904</t>
  </si>
  <si>
    <t>Jared Kushner did very well yesterday in proving he did not collude with the Russians. Witch Hunt. Next up, 11 year old Barron Trump!</t>
  </si>
  <si>
    <t>https://twitter.com/realDonaldTrump/status/889821674987761664</t>
  </si>
  <si>
    <t>Working on major Trade Deal with the United Kingdom. Could be very big &amp; exciting. JOBS! The E.U. is very protectionist with the U.S. STOP!</t>
  </si>
  <si>
    <t>https://twitter.com/realDonaldTrump/status/889822411356602369</t>
  </si>
  <si>
    <t>This will be a very interesting day for HealthCare.The Dems are obstructionists but the Republicans can have a great victory for the people!</t>
  </si>
  <si>
    <t>https://twitter.com/realDonaldTrump/status/889824817473605632</t>
  </si>
  <si>
    <t>Will be traveling to the Great State of Ohio tonight. Big crowd expected. See you there!</t>
  </si>
  <si>
    <t>https://twitter.com/realDonaldTrump/status/889867842186649600</t>
  </si>
  <si>
    <t>The American people have waited long enough. There has been enough talk and no action for seven years. Now is the time for action!pic.twitter.com/VdTiYL0Ua7</t>
  </si>
  <si>
    <t>https://twitter.com/realDonaldTrump/status/889871789198802944</t>
  </si>
  <si>
    <t>"America's Labor Market Continues to Boom" JOBS, JOBS, JOBS!pic.twitter.com/LuOaR1Iz2e</t>
  </si>
  <si>
    <t>https://twitter.com/realDonaldTrump/status/889925142675062784</t>
  </si>
  <si>
    <t>Joint Press Conference with Prime Minister Saad Hariri of Lebanon beginning shortly. Join us live! http://45.wh.gov/73Tx7G pic.twitter.com/JHVHKgrPOY</t>
  </si>
  <si>
    <t>https://twitter.com/realDonaldTrump/status/889929412539543552</t>
  </si>
  <si>
    <t>. @ SenJohnMcCain-Thank you for coming to D.C. for such a vital vote. Congrats to all Rep. We can now deliver grt healthcare to all Americans!</t>
  </si>
  <si>
    <t>https://twitter.com/realDonaldTrump/status/889972487844491265</t>
  </si>
  <si>
    <t>Just arrived in Youngstown, Ohio with @ FLOTUS Melania! # MakeAmericaGreatAgain https://instagram.com/p/BW_FcdAgYPS/ pic.twitter.com/jWX9yBlX8z</t>
  </si>
  <si>
    <t>https://twitter.com/realDonaldTrump/status/890060370861334529</t>
  </si>
  <si>
    <t>It was my great honor to join our wonderful Veterans at AMVETS Post 44 in Youngstown, Ohio this evening. A grateful nation salutes you!pic.twitter.com/RxobYHP1oR</t>
  </si>
  <si>
    <t>https://twitter.com/realDonaldTrump/status/890069204082151424</t>
  </si>
  <si>
    <t>People of Ohio are fantastic. Thank you so much. What an evening!pic.twitter.com/KM0zoaULYH</t>
  </si>
  <si>
    <t>https://twitter.com/realDonaldTrump/status/890162144884514820</t>
  </si>
  <si>
    <t>The crowd in Ohio was amazing last night - broke all records. We all had a great time in a great State. Will be back soon!</t>
  </si>
  <si>
    <t>https://twitter.com/realDonaldTrump/status/890168183079960576</t>
  </si>
  <si>
    <t>Senator @ lisamurkowski of the Great State of Alaska really let the Republicans, and our country, down yesterday. Too bad!</t>
  </si>
  <si>
    <t>https://twitter.com/realDonaldTrump/status/890193981585444864</t>
  </si>
  <si>
    <t>After consultation with my Generals and military experts, please be advised that the United States Government will not accept or allow......</t>
  </si>
  <si>
    <t>https://twitter.com/realDonaldTrump/status/890196164313833472</t>
  </si>
  <si>
    <t>....Transgender individuals to serve in any capacity in the U.S. Military. Our military must be focused on decisive and overwhelming.....</t>
  </si>
  <si>
    <t>https://twitter.com/realDonaldTrump/status/890197095151546369</t>
  </si>
  <si>
    <t>....victory and cannot be burdened with the tremendous medical costs and disruption that transgender in the military would entail. Thank you</t>
  </si>
  <si>
    <t>https://twitter.com/realDonaldTrump/status/890207082926022656</t>
  </si>
  <si>
    <t>Why didn't A.G. Sessions replace Acting FBI Director Andrew McCabe, a Comey friend who was in charge of Clinton investigation but got....</t>
  </si>
  <si>
    <t>https://twitter.com/realDonaldTrump/status/890208319566229504</t>
  </si>
  <si>
    <t>...big dollars ($700,000) for his wife's political run from Hillary Clinton and her representatives. Drain the Swamp!</t>
  </si>
  <si>
    <t>https://twitter.com/realDonaldTrump/status/890260758050856961</t>
  </si>
  <si>
    <t>IN AMERICA WE DON'T WORSHIP GOVERNMENT - WE WORSHIP GOD!http://45.wh.gov/POTUSInsta</t>
  </si>
  <si>
    <t>https://twitter.com/realDonaldTrump/status/890314337696579584</t>
  </si>
  <si>
    <t>Congratulations to Boys and Girls Nation. It was my great honor to welcome you to the WH today! Full Remarks: http://45.wh.gov/c4pp6K pic.twitter.com/U6tfV93dDG</t>
  </si>
  <si>
    <t>https://twitter.com/realDonaldTrump/status/890361489126805504</t>
  </si>
  <si>
    <t>Thank you Foxconn, for investing $10 BILLION DOLLARS with the potential for up to 13K new jobs in Wisconsin! MadeInTheUSApic.twitter.com/jJghVeb63s</t>
  </si>
  <si>
    <t>https://twitter.com/realDonaldTrump/status/890524387773997056</t>
  </si>
  <si>
    <t>Wow, the Failing @ nytimes said about @ foxandfriends "....the most powerful T.V. show in America."</t>
  </si>
  <si>
    <t>https://twitter.com/realDonaldTrump/status/890533442135502849</t>
  </si>
  <si>
    <t>Come on Republican Senators, you can do it on Healthcare. After 7 years, this is your chance to shine! Don't let the American people down!</t>
  </si>
  <si>
    <t>https://twitter.com/realDonaldTrump/status/890566339462672385</t>
  </si>
  <si>
    <t>"One of the things that has been lost in the politics of this situation is that the Russians collected and spread negative information.....</t>
  </si>
  <si>
    <t>https://twitter.com/realDonaldTrump/status/890568797941362690</t>
  </si>
  <si>
    <t>...about then candidate Trump." Catherine Herridge @ FoxNews. So why doesn't Fake News report this? Witch Hunt! Purposely phony reporting.</t>
  </si>
  <si>
    <t>https://twitter.com/realDonaldTrump/status/890642377131515904</t>
  </si>
  <si>
    <t>Big progress being made in ridding our country of MS-13 gang members and gang members in general. MAKE AMERICA SAFE AGAIN!</t>
  </si>
  <si>
    <t>https://twitter.com/realDonaldTrump/status/890650237060120576</t>
  </si>
  <si>
    <t>Join me live as we recognize the first responders to the June 14th shooting involving @ SteveScalise. # TeamScalise http://45.wh.gov/BGTGF3 pic.twitter.com/6OCn9JfMAG</t>
  </si>
  <si>
    <t>https://twitter.com/realDonaldTrump/status/890687451156631555</t>
  </si>
  <si>
    <t>Today, we gathered in the East Room to pay tribute to the HEROES whose courageous actions under fire saved so many lives in Alexandria, VA.pic.twitter.com/it52TkLsye</t>
  </si>
  <si>
    <t>https://twitter.com/realDonaldTrump/status/890705628716466176</t>
  </si>
  <si>
    <t>It was my great HONOR to present our nation's highest award for a public safety officer - THE MEDAL OF VALOR to FIVE AMERICAN HEROES!pic.twitter.com/j7ceXuBZ3f</t>
  </si>
  <si>
    <t>https://twitter.com/realDonaldTrump/status/890764622852173826</t>
  </si>
  <si>
    <t>Go Republican Senators, Go! Get there after waiting for 7 years. Give America great healthcare!</t>
  </si>
  <si>
    <t>https://twitter.com/realDonaldTrump/status/890820505330212864</t>
  </si>
  <si>
    <t>3 Republicans and 48 Democrats let the American people down. As I said from the beginning, let ObamaCare implode, then deal. Watch!</t>
  </si>
  <si>
    <t>https://twitter.com/realDonaldTrump/status/890931465885798400</t>
  </si>
  <si>
    <t>If Republicans are going to pass great future legislation in the Senate, they must immediately go to a 51 vote majority, not senseless 60...</t>
  </si>
  <si>
    <t>https://twitter.com/realDonaldTrump/status/890935044474380288</t>
  </si>
  <si>
    <t>...Even though parts of healthcare could pass at 51, some really good things need 60. So many great future bills &amp; budgets need 60 votes....</t>
  </si>
  <si>
    <t>https://twitter.com/realDonaldTrump/status/890968428370153472</t>
  </si>
  <si>
    <t>We will always ENFORCE our laws, PROTECT our borders, and SUPPORT our police! # LESM Harrisburg, Pennsylvania # FlashbackFriday # MS13pic.twitter.com/79Tskiv69j</t>
  </si>
  <si>
    <t>https://twitter.com/realDonaldTrump/status/890971233159962624</t>
  </si>
  <si>
    <t>Departing for Long Island now. An area under siege from # MS13 gang members. We will not rest until # MS13 is eradicated. # LESMpic.twitter.com/GsgbBUXyHS</t>
  </si>
  <si>
    <t>https://twitter.com/realDonaldTrump/status/891038014314598400</t>
  </si>
  <si>
    <t>I am pleased to inform you that I have just named General/Secretary John F Kelly as White House Chief of Staff. He is a Great American....</t>
  </si>
  <si>
    <t>https://twitter.com/realDonaldTrump/status/891039237319143424</t>
  </si>
  <si>
    <t>...and a Great Leader. John has also done a spectacular job at Homeland Security. He has been a true star of my Administration</t>
  </si>
  <si>
    <t>https://twitter.com/realDonaldTrump/status/891040645581873152</t>
  </si>
  <si>
    <t>I would like to thank Reince Priebus for his service and dedication to his country. We accomplished a lot together and I am proud of him!</t>
  </si>
  <si>
    <t>https://twitter.com/realDonaldTrump/status/891087485111087104</t>
  </si>
  <si>
    <t>We will defend our country, protect our communities and put the safety of the AMERICAN PEOPLE FIRST! Replay: http://45.wh.gov/22R5jN pic.twitter.com/0NGiIhGY18</t>
  </si>
  <si>
    <t>https://twitter.com/realDonaldTrump/status/891253798500487168</t>
  </si>
  <si>
    <t>In other words, Russia was against Trump in the 2016 Election - and why not, I want strong military &amp; low oil prices. Witch Hunt!https://twitter.com/foxandfriends/status/890848095424180225 ‚Ä¶</t>
  </si>
  <si>
    <t>https://twitter.com/realDonaldTrump/status/891257113565163520</t>
  </si>
  <si>
    <t>Republican Senate must get rid of 60 vote NOW! It is killing the R Party, allows 8 Dems to control country. 200 Bills sit in Senate. A JOKE!</t>
  </si>
  <si>
    <t>https://twitter.com/realDonaldTrump/status/891259245106278400</t>
  </si>
  <si>
    <t>The very outdated filibuster rule must go. Budget reconciliation is killing R's in Senate. Mitch M, go to 51 Votes NOW and WIN. IT'S TIME!</t>
  </si>
  <si>
    <t>https://twitter.com/realDonaldTrump/status/891260230876659713</t>
  </si>
  <si>
    <t>Republicans in the Senate will NEVER win if they don't go to a 51 vote majority NOW. They look like fools and are just wasting time......</t>
  </si>
  <si>
    <t>https://twitter.com/realDonaldTrump/status/891261878005092353</t>
  </si>
  <si>
    <t>....8 Dems totally control the U.S. Senate. Many great Republican bills will never pass, like Kate's Law and complete Healthcare. Get smart!</t>
  </si>
  <si>
    <t>https://twitter.com/realDonaldTrump/status/891263843908947969</t>
  </si>
  <si>
    <t>If the Senate Democrats ever got the chance, they would switch to a 51 majority vote in first minute. They are laughing at R's. MAKE CHANGE!</t>
  </si>
  <si>
    <t>https://twitter.com/realDonaldTrump/status/891332290474848257</t>
  </si>
  <si>
    <t>After seven years of "talking" Repeal &amp; Replace, the people of our great country are still being forced to live with imploding ObamaCare!</t>
  </si>
  <si>
    <t>https://twitter.com/realDonaldTrump/status/891334415347060736</t>
  </si>
  <si>
    <t>If a new HealthCare Bill is not approved quickly, BAILOUTS for Insurance Companies and BAILOUTS for Members of Congress will end very soon!</t>
  </si>
  <si>
    <t>https://twitter.com/realDonaldTrump/status/891343645529567232</t>
  </si>
  <si>
    <t>U.S. Stock Market up almost 20% since Election!</t>
  </si>
  <si>
    <t>https://twitter.com/realDonaldTrump/status/891397134662193152</t>
  </si>
  <si>
    <t>Unless the Republican Senators are total quitters, Repeal &amp; Replace is not dead! Demand another vote before voting on any other bill!</t>
  </si>
  <si>
    <t>https://twitter.com/realDonaldTrump/status/891437168798965761</t>
  </si>
  <si>
    <t>I love reading about all of the "geniuses" who were so instrumental in my election success. Problem is, most don't exist. # Fake News! MAGA</t>
  </si>
  <si>
    <t>https://twitter.com/realDonaldTrump/status/891440474132795392</t>
  </si>
  <si>
    <t>I am very disappointed in China. Our foolish past leaders have allowed them to make hundreds of billions of dollars a year in trade, yet...</t>
  </si>
  <si>
    <t>https://twitter.com/realDonaldTrump/status/891442016294494209</t>
  </si>
  <si>
    <t>...they do NOTHING for us with North Korea, just talk. We will no longer allow this to continue. China could easily solve this problem!</t>
  </si>
  <si>
    <t>https://twitter.com/realDonaldTrump/status/891623821702295552</t>
  </si>
  <si>
    <t>Don't give up Republican Senators, the World is watching: Repeal &amp; Replace...and go to 51 votes (nuke option), get Cross State Lines &amp; more.</t>
  </si>
  <si>
    <t>https://twitter.com/realDonaldTrump/status/891996053611917312</t>
  </si>
  <si>
    <t>If ObamaCare is hurting people, &amp; it is, why shouldn't it hurt the insurance companies &amp; why should Congress not be paying what public pays?</t>
  </si>
  <si>
    <t>https://twitter.com/realDonaldTrump/status/891998881009061888</t>
  </si>
  <si>
    <t>Highest Stock Market EVER, best economic numbers in years, unemployment lowest in 17 years, wages raising, border secure, S.C.: No WH chaos!</t>
  </si>
  <si>
    <t>https://twitter.com/realDonaldTrump/status/892147656319004672</t>
  </si>
  <si>
    <t>A great day at the White House!</t>
  </si>
  <si>
    <t>https://twitter.com/realDonaldTrump/status/892366646542782464</t>
  </si>
  <si>
    <t>Stock Market could hit all-time high (again) 22,000 today. Was 18,000 only 6 months ago on Election Day. Mainstream media seldom mentions!</t>
  </si>
  <si>
    <t>https://twitter.com/realDonaldTrump/status/892370324616089600</t>
  </si>
  <si>
    <t>"Corporations have NEVER made as much money as they are making now." Thank you Stuart Varney @ foxandfriends Jobs are starting to roar,watch!</t>
  </si>
  <si>
    <t>https://twitter.com/realDonaldTrump/status/892383242535481344</t>
  </si>
  <si>
    <t>Only the Fake News Media and Trump enemies want me to stop using Social Media (110 million people). Only way for me to get the truth out!</t>
  </si>
  <si>
    <t>https://twitter.com/realDonaldTrump/status/892741272259133441</t>
  </si>
  <si>
    <t>Small business owners are the DREAMERS &amp; INNOVATORS who are powering us into the future! Read more and watch here: http://45.wh.gov/WDsEwH pic.twitter.com/TJn5x6HrFG</t>
  </si>
  <si>
    <t>https://twitter.com/realDonaldTrump/status/892749228291874816</t>
  </si>
  <si>
    <t>It was my great honor to pay tribute to a VET who went above &amp; beyond the call of duty to PROTECT our COMRADES, our COUNTRY, &amp; OUR FREEDOM!pic.twitter.com/YS6y1WR30G</t>
  </si>
  <si>
    <t>https://twitter.com/realDonaldTrump/status/892782712322437120</t>
  </si>
  <si>
    <t>"Why the Rust Belt just gave Donald Trump a hero's welcome"http://nypost.com/2017/07/25/why-the-rust-belt-just-gave-donald-trump-a-heros-welcome/ ‚Ä¶</t>
  </si>
  <si>
    <t>https://twitter.com/realDonaldTrump/status/892814520942460928</t>
  </si>
  <si>
    <t>I campaigned on creating a merit-based immigration system that protects U.S. workers &amp; taxpayers. Watch: http://45.wh.gov/tWHYU1 # RAISEActpic.twitter.com/zCFK5OfYnB</t>
  </si>
  <si>
    <t>https://twitter.com/realDonaldTrump/status/892920397162848257</t>
  </si>
  <si>
    <t>I love the White House, one of the most beautiful buildings (homes) I have ever seen. But Fake News said I called it a dump - TOTALLY UNTRUE</t>
  </si>
  <si>
    <t>https://twitter.com/realDonaldTrump/status/893081237082001409</t>
  </si>
  <si>
    <t>Business is looking better than ever with business enthusiasm at record levels. Stock Market at an all-time high. That doesn't just happen!</t>
  </si>
  <si>
    <t>https://twitter.com/realDonaldTrump/status/893082107081244672</t>
  </si>
  <si>
    <t>I am continuing to get rid of costly and unnecessary regulations. Much work left to do but effect will be great! Business &amp; jobs will grow.</t>
  </si>
  <si>
    <t>https://twitter.com/realDonaldTrump/status/893083735633129472</t>
  </si>
  <si>
    <t>Our relationship with Russia is at an all-time &amp; very dangerous low. You can thank Congress, the same people that can't even give us HCare!</t>
  </si>
  <si>
    <t>https://twitter.com/realDonaldTrump/status/893140445294940160</t>
  </si>
  <si>
    <t>See you tonight Huntington, West Virginia! # MakeAmericaGreatAgain Tickets: http://www.DonaldJ.Trump.com pic.twitter.com/obtDsdV94t</t>
  </si>
  <si>
    <t>https://twitter.com/realDonaldTrump/status/893170489820151808</t>
  </si>
  <si>
    <t>Today, I announced another historic breakthrough for the VA. We are working tirelessly to keep our promises to our GREAT VETERANS! # USApic.twitter.com/LexSINeM1J</t>
  </si>
  <si>
    <t>https://twitter.com/realDonaldTrump/status/893186623193718784</t>
  </si>
  <si>
    <t>Our GREAT VETERANS can now connect w/ their VA healthcare team from anywhere, using # VAVideoConnect - available at: http://mobile.va.gov/appstore .pic.twitter.com/Dmq4htSps9</t>
  </si>
  <si>
    <t>https://twitter.com/realDonaldTrump/status/893243147580473344</t>
  </si>
  <si>
    <t>Just arrived in West Virginia for a MAKE AMERICA GREAT AGAIN rally in Huntington at 7:00pmE. Massive crowd expected - tune in! # MAGA</t>
  </si>
  <si>
    <t>https://twitter.com/realDonaldTrump/status/893325503020642305</t>
  </si>
  <si>
    <t>Thank you West Virginia! All across the country, Americans of every kind are coming together w/one simple goal: to MAKE AMERICA GREAT AGAIN!pic.twitter.com/thRh7htVbH</t>
  </si>
  <si>
    <t>https://twitter.com/realDonaldTrump/status/893411790868160514</t>
  </si>
  <si>
    <t>Toyota &amp; Mazda to build a new $1.6B plant here in the U.S.A. and create 4K new American jobs. A great investment in American manufacturing!</t>
  </si>
  <si>
    <t>https://twitter.com/realDonaldTrump/status/893416615504748544</t>
  </si>
  <si>
    <t>....and don't forget that Foxconn will be spending up to 10 billion dollars on a top of the line plant/plants in Wisconsin.</t>
  </si>
  <si>
    <t>https://twitter.com/realDonaldTrump/status/893417795614121985</t>
  </si>
  <si>
    <t>Consumer confidence is at a 16 year high....and for good reason. Much more regulation "busting" to come. Working hard on tax cuts &amp; reform!</t>
  </si>
  <si>
    <t>https://twitter.com/realDonaldTrump/status/893420123641479168</t>
  </si>
  <si>
    <t>West Virginia was incredible last night. Crowds and enthusiasm were beyond, GDP at 3%, wow!Dem Governor became a Republican last night.</t>
  </si>
  <si>
    <t>https://twitter.com/realDonaldTrump/status/893452922427715584</t>
  </si>
  <si>
    <t>Excellent Jobs Numbers just released - and I have only just begun. Many job stifling regulations continue to fall. Movement back to USA!</t>
  </si>
  <si>
    <t>https://twitter.com/realDonaldTrump/status/893498883090907137</t>
  </si>
  <si>
    <t>No matter the mission, the brave men &amp; women of our @ USCG proudly answer the call to serve 24/7/365. THANK YOU and HAPPY BIRTHDAY! # CG227pic.twitter.com/GY555t0vzN</t>
  </si>
  <si>
    <t>https://twitter.com/realDonaldTrump/status/893587008312016896</t>
  </si>
  <si>
    <t>Great work being done by @ FEMA @ DHSgov w/state &amp; local leaders to prepare for hurricane season. Preparedness is an investment in our future!pic.twitter.com/e4rbchY3zM</t>
  </si>
  <si>
    <t>https://twitter.com/realDonaldTrump/status/893864420539068417</t>
  </si>
  <si>
    <t>Prosperity is coming back to our shores because we are putting America WORKERS and FAMILIES first. # AmericaFirstpic.twitter.com/4kTc6Om308</t>
  </si>
  <si>
    <t>https://twitter.com/realDonaldTrump/status/893957896190533632</t>
  </si>
  <si>
    <t>"Under Trump, gains against # ISIS have dramatically accelerated"https://www.washingtonpost.com/world/national-security/under-trump-gains-against-isis-have-dramatically-accelerated/2017/08/04/8ad29d40-7958-11e7-8f39-eeb7d3a2d304_story.html?utm_term=.36a5f1e5d94f ‚Ä¶</t>
  </si>
  <si>
    <t>https://twitter.com/realDonaldTrump/status/893964041630212098</t>
  </si>
  <si>
    <t>Working in Bedminster, N.J., as long planned construction is being done at the White House. This is not a vacation - meetings and calls!</t>
  </si>
  <si>
    <t>https://twitter.com/realDonaldTrump/status/893965986566733824</t>
  </si>
  <si>
    <t>The United Nations Security Council just voted 15-0 to sanction North Korea. China and Russia voted with us. Very big financial impact!</t>
  </si>
  <si>
    <t>https://twitter.com/realDonaldTrump/status/893969438139191296</t>
  </si>
  <si>
    <t>After many years of LEAKS going on in Washington, it is great to see the A.G. taking action! For National Security, the tougher the better!</t>
  </si>
  <si>
    <t>https://twitter.com/realDonaldTrump/status/893973466508079104</t>
  </si>
  <si>
    <t>United Nations Resolution is the single largest economic sanctions package ever on North Korea. Over one billion dollars in cost to N.K.</t>
  </si>
  <si>
    <t>https://twitter.com/realDonaldTrump/status/894185208924262401</t>
  </si>
  <si>
    <t>MAKE AMERICA GREAT AGAIN!pic.twitter.com/g4ELhh9joH</t>
  </si>
  <si>
    <t>https://twitter.com/realDonaldTrump/status/894367017054208001</t>
  </si>
  <si>
    <t>The Fake News refuses to report the success of the first 6 months: S.C., surging economy &amp; jobs,border &amp; military security,ISIS &amp; MS-13 etc.</t>
  </si>
  <si>
    <t>https://twitter.com/realDonaldTrump/status/894368024765059073</t>
  </si>
  <si>
    <t>Just completed call with President Moon of South Korea. Very happy and impressed with 15-0 United Nations vote on North Korea sanctions.</t>
  </si>
  <si>
    <t>https://twitter.com/realDonaldTrump/status/894508048844279809</t>
  </si>
  <si>
    <t>The failing @ nytimes, which has made every wrong prediction about me including my big election win (apologized), is totally inept!</t>
  </si>
  <si>
    <t>https://twitter.com/realDonaldTrump/status/894512983384129536</t>
  </si>
  <si>
    <t>The Trump base is far bigger &amp; stronger than ever before (despite some phony Fake News polling). Look at rallies in Penn, Iowa, Ohio.......</t>
  </si>
  <si>
    <t>https://twitter.com/realDonaldTrump/status/894514535062790144</t>
  </si>
  <si>
    <t>...and West Virginia. The fact is the Fake News Russian collusion story, record Stock Market, border security, military strength, jobs.....</t>
  </si>
  <si>
    <t>https://twitter.com/realDonaldTrump/status/894515865802223616</t>
  </si>
  <si>
    <t>... Supreme Court pick, economic enthusiasm, deregulation &amp; so much more have driven the Trump base even closer together. Will never change!</t>
  </si>
  <si>
    <t>https://twitter.com/realDonaldTrump/status/894518002795900928</t>
  </si>
  <si>
    <t>Hard to believe that with 24/7 # Fake News on CNN, ABC, NBC, CBS, NYTIMES &amp; WAPO, the Trump base is getting stronger!</t>
  </si>
  <si>
    <t>https://twitter.com/realDonaldTrump/status/894521737534197762</t>
  </si>
  <si>
    <t>Working hard from New Jersey while White House goes through long planned renovation. Going to New York next week for more meetings.</t>
  </si>
  <si>
    <t>https://twitter.com/realDonaldTrump/status/894525428236464128</t>
  </si>
  <si>
    <t>Interesting to watch Senator Richard Blumenthal of Connecticut talking about hoax Russian collusion when he was a phony Vietnam con artist!</t>
  </si>
  <si>
    <t>https://twitter.com/realDonaldTrump/status/894526670836781056</t>
  </si>
  <si>
    <t>Never in U.S.history has anyone lied or defrauded voters like Senator Richard Blumenthal. He told stories about his Vietnam battles and....</t>
  </si>
  <si>
    <t>https://twitter.com/realDonaldTrump/status/894528885701971970</t>
  </si>
  <si>
    <t>...conquests, how brave he was, and it was all a lie. He cried like a baby and begged for forgiveness like a child. Now he judges collusion?</t>
  </si>
  <si>
    <t>https://twitter.com/realDonaldTrump/status/894620077634592769</t>
  </si>
  <si>
    <t>On # PurpleHeartDayI thank all the brave men and women who have sacrificed in battle for this GREAT NATION! # USApic.twitter.com/QmfdLSLp6p</t>
  </si>
  <si>
    <t>https://twitter.com/realDonaldTrump/status/894653195112378368</t>
  </si>
  <si>
    <t>The Fake News Media will not talk about the importance of the United Nations Security Council's 15-0 vote in favor of sanctions on N. Korea!</t>
  </si>
  <si>
    <t>https://twitter.com/realDonaldTrump/status/894659355324424192</t>
  </si>
  <si>
    <t>How much longer will the failing nytimes, with its big losses and massive unfunded liability (and non-existent sources), remain in business?</t>
  </si>
  <si>
    <t>https://twitter.com/realDonaldTrump/status/894661651760377856</t>
  </si>
  <si>
    <t>I think Senator Blumenthal should take a nice long vacation in Vietnam, where he lied about his service, so he can at least say he was there</t>
  </si>
  <si>
    <t>https://twitter.com/realDonaldTrump/status/894878812063846400</t>
  </si>
  <si>
    <t>I will be holding a major briefing on the Opioid crisis, a major problem for our country, today at 3:00 P.M. in Bedminster, N.J.</t>
  </si>
  <si>
    <t>https://twitter.com/realDonaldTrump/status/894880193839497216</t>
  </si>
  <si>
    <t>After many years of failure,countries are coming together to finally address the dangers posed by North Korea. We must be tough &amp; decisive!</t>
  </si>
  <si>
    <t>https://twitter.com/realDonaldTrump/status/894981661926068228</t>
  </si>
  <si>
    <t>E-mails show that the AmazonWashingtonPost and the FailingNewYorkTimes were reluctant to cover the Clinton/Lynch secret meeting in plane.</t>
  </si>
  <si>
    <t>https://twitter.com/realDonaldTrump/status/894984126582972416</t>
  </si>
  <si>
    <t>After 200 days, rarely has any Administration achieved what we have achieved..not even close! Don't believe the Fake News Suppression Polls!</t>
  </si>
  <si>
    <t>https://twitter.com/realDonaldTrump/status/895091395379245056</t>
  </si>
  <si>
    <t>Senator Luther Strange has done a great job representing the people of the Great State of Alabama. He has my complete and total endorsement!</t>
  </si>
  <si>
    <t>https://twitter.com/realDonaldTrump/status/895252459152711680</t>
  </si>
  <si>
    <t>My first order as President was to renovate and modernize our nuclear arsenal. It is now far stronger and more powerful than ever before....</t>
  </si>
  <si>
    <t>https://twitter.com/realDonaldTrump/status/895254168570605568</t>
  </si>
  <si>
    <t>...Hopefully we will never have to use this power, but there will never be a time that we are not the most powerful nation in the world!</t>
  </si>
  <si>
    <t>https://twitter.com/realDonaldTrump/status/895347654431035393</t>
  </si>
  <si>
    <t>Senator Mitch McConnell said I had "excessive expectations," but I don't think so. After 7 years of hearing Repeal &amp; Replace, why not done?</t>
  </si>
  <si>
    <t>https://twitter.com/realDonaldTrump/status/895398465290723329</t>
  </si>
  <si>
    <t># GodBlessTheUSApic.twitter.com/Fkq2gJQOKk</t>
  </si>
  <si>
    <t>https://twitter.com/realDonaldTrump/status/895599179522650112</t>
  </si>
  <si>
    <t>Can you believe that Mitch McConnell, who has screamed Repeal &amp; Replace for 7 years, couldn't get it done. Must Repeal &amp; Replace ObamaCare!</t>
  </si>
  <si>
    <t>https://twitter.com/realDonaldTrump/status/895686351529672704</t>
  </si>
  <si>
    <t>Mitch, get back to work and put Repeal &amp; Replace, Tax Reform &amp; Cuts and a great Infrastructure Bill on my desk for signing. You can do it!</t>
  </si>
  <si>
    <t>https://twitter.com/realDonaldTrump/status/895741164103639042</t>
  </si>
  <si>
    <t>. @ IvankaTrump will lead the U.S. delegation to India this fall, supporting women‚Äôs entrepreneurship globally. # GES2017 @ narendramodi</t>
  </si>
  <si>
    <t>https://twitter.com/realDonaldTrump/status/895794792747216896</t>
  </si>
  <si>
    <t>"Trump approval rebounds to 45%, surges among Hispanics, union homes, men"http://www.washingtonexaminer.com/trump-approval-rebounds-to-45-surges-among-hispanics-union-homes-men/article/2630910 ‚Ä¶</t>
  </si>
  <si>
    <t>https://twitter.com/realDonaldTrump/status/895970429734711298</t>
  </si>
  <si>
    <t>Military solutions are now fully in place,locked and loaded,should North Korea act unwisely. Hopefully Kim Jong Un will find another path!</t>
  </si>
  <si>
    <t>https://twitter.com/realDonaldTrump/status/896076107094474752</t>
  </si>
  <si>
    <t>We want to make sure that we have the workforce development programs we need to ensure these jobs are.... http://45.wh.gov/Aj7kQA</t>
  </si>
  <si>
    <t>https://twitter.com/realDonaldTrump/status/896109655574708224</t>
  </si>
  <si>
    <t>"Consumer Comfort Reaches 16-Year High on U.S. Economic Optimism" via Bloombergpic.twitter.com/X6KdszrxsS</t>
  </si>
  <si>
    <t>https://twitter.com/realDonaldTrump/status/896124861571112960</t>
  </si>
  <si>
    <t>As promised on the campaign trail, we will provide opportunity for Americans to gain skills needed to succeed &amp; thrive as the economy grows!pic.twitter.com/ZycW4PPcU5</t>
  </si>
  <si>
    <t>https://twitter.com/realDonaldTrump/status/896191069733265408</t>
  </si>
  <si>
    <t>Press Conference - Following National Security Briefing in Bedminster, New Jersey. http://45.wh.gov/NationalSecurityPressConf ‚Ä¶pic.twitter.com/H1Zi5XRKEo</t>
  </si>
  <si>
    <t>https://twitter.com/realDonaldTrump/status/896420822780444672</t>
  </si>
  <si>
    <t>We ALL must be united &amp; condemn all that hate stands for. There is no place for this kind of violence in America. Lets come together as one!</t>
  </si>
  <si>
    <t>https://twitter.com/realDonaldTrump/status/896431205549318144</t>
  </si>
  <si>
    <t>Am in Bedminster for meetings &amp; press conference on V.A. &amp; all that we have done, and are doing, to make it better-but Charlottesville sad!</t>
  </si>
  <si>
    <t>https://twitter.com/realDonaldTrump/status/896452967741747200</t>
  </si>
  <si>
    <t>Join me live from Bedminster, New Jersey: http://45.wh.gov/5HJcB8</t>
  </si>
  <si>
    <t>https://twitter.com/realDonaldTrump/status/896467135391596544</t>
  </si>
  <si>
    <t>What is vital now is a swift restoration of law and order and the protection of innocent lives. # Charlottesvillepic.twitter.com/DB22fgnu6L</t>
  </si>
  <si>
    <t>https://twitter.com/realDonaldTrump/status/896481262776360960</t>
  </si>
  <si>
    <t>We must remember this truth: No matter our color, creed, religion or political party, we are ALL AMERICANS FIRST.pic.twitter.com/FesMiQSKKn</t>
  </si>
  <si>
    <t>https://twitter.com/realDonaldTrump/status/896488914877165569</t>
  </si>
  <si>
    <t>We will continue to follow developments in Charlottesville, and will provide whatever assistance is needed. We are ready, willing and able.pic.twitter.com/mCTYBgUePi</t>
  </si>
  <si>
    <t>https://twitter.com/realDonaldTrump/status/896504109670567936</t>
  </si>
  <si>
    <t>Deepest condolences to the families &amp; fellow officers of the VA State Police who died today. You're all among the best this nation produces.</t>
  </si>
  <si>
    <t>https://twitter.com/realDonaldTrump/status/896512981319790592</t>
  </si>
  <si>
    <t>Condolences to the family of the young woman killed today, and best regards to all of those injured, in Charlottesville, Virginia. So sad!</t>
  </si>
  <si>
    <t>https://twitter.com/realDonaldTrump/status/897041646659014657</t>
  </si>
  <si>
    <t>Heading to Washington this morning. Much work to do. Focus on trade and military. # MAGA</t>
  </si>
  <si>
    <t>https://twitter.com/realDonaldTrump/status/897044700124909569</t>
  </si>
  <si>
    <t>Luther Strange of the Great State of Alabama has my endorsement. He is strong on Border &amp; Wall, the military, tax cuts &amp; law enforcement.</t>
  </si>
  <si>
    <t>https://twitter.com/realDonaldTrump/status/897048688639574016</t>
  </si>
  <si>
    <t>The Obstructionist Democrats have given us (or not fixed) some of the worst trade deals in World History. I am changing that fast!</t>
  </si>
  <si>
    <t>https://twitter.com/realDonaldTrump/status/897079051277537280</t>
  </si>
  <si>
    <t>Now that Ken Frazier of Merck Pharma has resigned from President's Manufacturing Council,he will have more time to LOWER RIPOFF DRUG PRICES!</t>
  </si>
  <si>
    <t>https://twitter.com/realDonaldTrump/status/897218560937922564</t>
  </si>
  <si>
    <t>. @ Merck Pharma is a leader in higher &amp; higher drug prices while at the same time taking jobs out of the U.S. Bring jobs back &amp; LOWER PRICES!</t>
  </si>
  <si>
    <t>https://twitter.com/realDonaldTrump/status/897220584211439616</t>
  </si>
  <si>
    <t>Big day in Washington, D.C., even though White House &amp; Oval Office are being renovated. Great trade deals coming for American workers!</t>
  </si>
  <si>
    <t>https://twitter.com/realDonaldTrump/status/897221868784168960</t>
  </si>
  <si>
    <t>Leaving for New York City and meetings on military purchases and trade.</t>
  </si>
  <si>
    <t>https://twitter.com/realDonaldTrump/status/897223558073602049</t>
  </si>
  <si>
    <t>Made additional remarks on Charlottesville and realize once again that the # Fake News Media will never be satisfied...truly bad people!</t>
  </si>
  <si>
    <t>https://twitter.com/realDonaldTrump/status/897293484884979712</t>
  </si>
  <si>
    <t>Feels good to be home after seven months, but the White House is very special, there is no place like it... and the U.S. is really my home!</t>
  </si>
  <si>
    <t>https://twitter.com/realDonaldTrump/status/897405235924275200</t>
  </si>
  <si>
    <t>Senator Luther Strange, who is doing a great job for the people of Alabama, will be on @ foxandfriends at 7:15. Tough on crime, borders etc.</t>
  </si>
  <si>
    <t>https://twitter.com/realDonaldTrump/status/897411177583702016</t>
  </si>
  <si>
    <t>According to report just out, President Obama knew about Russian interference 3 years ago but he didn't want to anger Russia!</t>
  </si>
  <si>
    <t>https://twitter.com/realDonaldTrump/status/897429670278385664</t>
  </si>
  <si>
    <t>Big day in Alabama. Vote for Luther Strange, he will be great!</t>
  </si>
  <si>
    <t>https://twitter.com/realDonaldTrump/status/897478270442143744</t>
  </si>
  <si>
    <t>For every CEO that drops out of the Manufacturing Council, I have many to take their place. Grandstanders should not have gone on. JOBS!</t>
  </si>
  <si>
    <t>https://twitter.com/realDonaldTrump/status/897763049226084352</t>
  </si>
  <si>
    <t>Amazon is doing great damage to tax paying retailers. Towns, cities and states throughout the U.S. are being hurt - many jobs being lost!</t>
  </si>
  <si>
    <t>https://twitter.com/realDonaldTrump/status/897764432369070080</t>
  </si>
  <si>
    <t>Congratulation to Roy Moore and Luther Strange for being the final two and heading into a September runoff in Alabama. Exciting race!</t>
  </si>
  <si>
    <t>https://twitter.com/realDonaldTrump/status/897782776468000768</t>
  </si>
  <si>
    <t>Congratulations John!https://twitter.com/foxandfriends/status/897773437254418432 ‚Ä¶</t>
  </si>
  <si>
    <t>https://twitter.com/realDonaldTrump/status/897784898865553409</t>
  </si>
  <si>
    <t>Kim Jong Un of North Korea made a very wise and well reasoned decision. The alternative would have been both catastrophic and unacceptable!</t>
  </si>
  <si>
    <t>https://twitter.com/realDonaldTrump/status/897799882802704385</t>
  </si>
  <si>
    <t>https://twitter.com/realDonaldTrump/status/897833223501344769</t>
  </si>
  <si>
    <t>Wow, Senator Luther Strange picked up a lot of additional support since my endorsement. Now in September runoff. Strong on Wall &amp; Crime!</t>
  </si>
  <si>
    <t>https://twitter.com/realDonaldTrump/status/897834894822342656</t>
  </si>
  <si>
    <t>Memorial service today for beautiful and incredible Heather Heyer, a truly special young woman. She will be long remembered by all!</t>
  </si>
  <si>
    <t>https://twitter.com/realDonaldTrump/status/897869174323728385</t>
  </si>
  <si>
    <t>Rather than putting pressure on the businesspeople of the Manufacturing Council &amp; Strategy &amp; Policy Forum, I am ending both. Thank you all!</t>
  </si>
  <si>
    <t>https://twitter.com/realDonaldTrump/status/897908198098706433</t>
  </si>
  <si>
    <t>Just landed in Bedminster, New Jersey. # MAGA https://instagram.com/p/BX3e7vmHG9R/</t>
  </si>
  <si>
    <t>https://twitter.com/realDonaldTrump/status/897934811909636096</t>
  </si>
  <si>
    <t>Today in Bedminster I signed the Harry W. Colmery Veterans Educational Assistance Act of 2017, joined by @ DeptVetAffairs @ SecShulkin.pic.twitter.com/oMUIZ8X7oB</t>
  </si>
  <si>
    <t>https://twitter.com/realDonaldTrump/status/897974118959783937</t>
  </si>
  <si>
    <t>Join me at 7:00 P.M. on Tuesday, August 22nd in Phoenix, Arizona at the Phoenix Convention Center! Tickets at: https://www.donaldjtrump.com/rallies/phoenix-az ‚Ä¶pic.twitter.com/5ua74dlVtq</t>
  </si>
  <si>
    <t>https://twitter.com/realDonaldTrump/status/898015350914138112</t>
  </si>
  <si>
    <t>THANK YOU @ MayorGimenez for following the RULE OF LAW! Sanctuary cities make our country LESS SAFE! Full remarks: https://www.facebook.com/DonaldTrump/videos/10159677763575725/ ‚Ä¶pic.twitter.com/vD3BB3hyti</t>
  </si>
  <si>
    <t>https://twitter.com/realDonaldTrump/status/898127175525728256</t>
  </si>
  <si>
    <t>Publicity seeking Lindsey Graham falsely stated that I said there is moral equivalency between the KKK, neo-Nazis &amp; white supremacists......</t>
  </si>
  <si>
    <t>https://twitter.com/realDonaldTrump/status/898128290698989568</t>
  </si>
  <si>
    <t>...and people like Ms. Heyer. Such a disgusting lie. He just can't forget his election trouncing.The people of South Carolina will remember!</t>
  </si>
  <si>
    <t>https://twitter.com/realDonaldTrump/status/898130328916824064</t>
  </si>
  <si>
    <t>The public is learning (even more so) how dishonest the Fake News is. They totally misrepresent what I say about hate, bigotry etc. Shame!</t>
  </si>
  <si>
    <t>https://twitter.com/realDonaldTrump/status/898136462385979392</t>
  </si>
  <si>
    <t>Great to see that Dr. Kelli Ward is running against Flake Jeff Flake, who is WEAK on borders, crime and a non-factor in Senate. He's toxic!</t>
  </si>
  <si>
    <t>https://twitter.com/realDonaldTrump/status/898167282727366656</t>
  </si>
  <si>
    <t>Many meetings today in Bedminster including with Secretary Linda M and Small Business. Job numbers are looking great!</t>
  </si>
  <si>
    <t>https://twitter.com/realDonaldTrump/status/898169407213645824</t>
  </si>
  <si>
    <t>Sad to see the history and culture of our great country being ripped apart with the removal of our beautiful statues and monuments. You.....</t>
  </si>
  <si>
    <t>https://twitter.com/realDonaldTrump/status/898171544236687361</t>
  </si>
  <si>
    <t>...can't change history, but you can learn from it. Robert E Lee, Stonewall Jackson - who's next, Washington, Jefferson? So foolish! Also...</t>
  </si>
  <si>
    <t>https://twitter.com/realDonaldTrump/status/898172999945392131</t>
  </si>
  <si>
    <t>...the beauty that is being taken out of our cities, towns and parks will be greatly missed and never able to be comparably replaced!</t>
  </si>
  <si>
    <t>https://twitter.com/realDonaldTrump/status/898243270169563136</t>
  </si>
  <si>
    <t>The United States condemns the terror attack in Barcelona, Spain, and will do whatever is necessary to help. Be tough &amp; strong, we love you!</t>
  </si>
  <si>
    <t>https://twitter.com/realDonaldTrump/status/898254409511129088</t>
  </si>
  <si>
    <t>Study what General Pershing of the United States did to terrorists when caught. There was no more Radical Islamic Terror for 35 years!</t>
  </si>
  <si>
    <t>https://twitter.com/realDonaldTrump/status/898522732672933890</t>
  </si>
  <si>
    <t>Homeland Security and law enforcement are on alert &amp; closely watching for any sign of trouble. Our borders are far tougher than ever before!</t>
  </si>
  <si>
    <t>https://twitter.com/realDonaldTrump/status/898528795308642304</t>
  </si>
  <si>
    <t>The Obstructionist Democrats make Security for our country very difficult. They use the courts and associated delay at all times. Must stop!</t>
  </si>
  <si>
    <t>https://twitter.com/realDonaldTrump/status/898531481185689600</t>
  </si>
  <si>
    <t>Radical Islamic Terrorism must be stopped by whatever means necessary! The courts must give us back our protective rights. Have to be tough!</t>
  </si>
  <si>
    <t>https://twitter.com/realDonaldTrump/status/898547379451740160</t>
  </si>
  <si>
    <t>Heading to Camp David for major meeting on National Security, the Border and the Military (which we are rapidly building to strongest ever).</t>
  </si>
  <si>
    <t>https://twitter.com/realDonaldTrump/status/898567378988015616</t>
  </si>
  <si>
    <t>I have directed that U.S. Cyber Command be elevated to the status of a Unified Combatant Command focused on....cont:http://45.wh.gov/CyberCommand</t>
  </si>
  <si>
    <t>https://twitter.com/realDonaldTrump/status/898685249726578688</t>
  </si>
  <si>
    <t>Just returned to Bedminster, NJ from Camp David. GREAT meeting on National Security, the Border and the Military! # MAGApic.twitter.com/Hjmcnnse9j</t>
  </si>
  <si>
    <t>https://twitter.com/realDonaldTrump/status/898718902200418306</t>
  </si>
  <si>
    <t>Today, I signed the Global War on Terrorism War Memorial Act ( # HR873.) The bill authorizes....conthttps://www.facebook.com/DonaldTrump/posts/10159689109710725 ‚Ä¶pic.twitter.com/re6n0MS0cj</t>
  </si>
  <si>
    <t>https://twitter.com/realDonaldTrump/status/898771262453026816</t>
  </si>
  <si>
    <t>My thoughts and prayers are with the @ KissimmeePolice and their loved ones. We are with you! # LESM</t>
  </si>
  <si>
    <t>https://twitter.com/realDonaldTrump/status/898870621584596993</t>
  </si>
  <si>
    <t>I want to thank Steve Bannon for his service. He came to the campaign during my run against Crooked Hillary Clinton - it was great! Thanks S</t>
  </si>
  <si>
    <t>https://twitter.com/realDonaldTrump/status/898874064722427904</t>
  </si>
  <si>
    <t>Important day spent at Camp David with our very talented Generals and military leaders. Many decisions made, including on Afghanistan.</t>
  </si>
  <si>
    <t>https://twitter.com/realDonaldTrump/status/898964640817983488</t>
  </si>
  <si>
    <t>Steve Bannon will be a tough and smart new voice at @ BreitbartNews...maybe even better than ever before. Fake News needs the competition!</t>
  </si>
  <si>
    <t>https://twitter.com/realDonaldTrump/status/898988632551370753</t>
  </si>
  <si>
    <t>Looks like many anti-police agitators in Boston. Police are looking tough and smart! Thank you.</t>
  </si>
  <si>
    <t>https://twitter.com/realDonaldTrump/status/898990321387925504</t>
  </si>
  <si>
    <t>Great job by all law enforcement officers and Boston Mayor @ Marty_Walsh.</t>
  </si>
  <si>
    <t>https://twitter.com/realDonaldTrump/status/899008381226299392</t>
  </si>
  <si>
    <t>Our great country has been divided for decades. Sometimes you need protest in order to heal, &amp; we will heal, &amp; be stronger than ever before!</t>
  </si>
  <si>
    <t>https://twitter.com/realDonaldTrump/status/899008521726861312</t>
  </si>
  <si>
    <t>I want to applaud the many protestors in Boston who are speaking out against bigotry and hate. Our country will soon come together as one!</t>
  </si>
  <si>
    <t>https://twitter.com/realDonaldTrump/status/899411254061694979</t>
  </si>
  <si>
    <t>Heading back to Washington after working hard and watching some of the worst and most dishonest Fake News reporting I have ever seen!</t>
  </si>
  <si>
    <t>https://twitter.com/realDonaldTrump/status/899466340238491648</t>
  </si>
  <si>
    <t>Thoughts &amp; prayers are w/ our @ USNavy sailors aboard the # USSJohnSMcCain where search &amp; rescue efforts are underway.http://www.cpf.navy.mil/news.aspx/130185 ‚Ä¶</t>
  </si>
  <si>
    <t>https://twitter.com/realDonaldTrump/status/899623926082535425</t>
  </si>
  <si>
    <t>Jerry Falwell of Liberty University was fantastic on @ foxandfriends. The Fake News should listen to what he had to say. Thanks Jerry!</t>
  </si>
  <si>
    <t>https://twitter.com/realDonaldTrump/status/899625157421039616</t>
  </si>
  <si>
    <t>Thank you, the very dishonest Fake News Media is out of control! https://twitter.com/aroliso/status/899623930503233536 ‚Ä¶</t>
  </si>
  <si>
    <t>https://twitter.com/realDonaldTrump/status/899798313997926401</t>
  </si>
  <si>
    <t>Join me live from Fort Myer in Arlington, Virginia. http://45.wh.gov/FortMyer</t>
  </si>
  <si>
    <t>https://twitter.com/realDonaldTrump/status/899833714363949056</t>
  </si>
  <si>
    <t>Thank you to the men and women of Fort Myer, and every member of the U.S. Military at home and abroad. # USApic.twitter.com/ticezYKkhz</t>
  </si>
  <si>
    <t>https://twitter.com/realDonaldTrump/status/899841094761848832</t>
  </si>
  <si>
    <t>Address to the Nation Full Video &amp; Transcript: https://www.facebook.com/DonaldTrump/videos/10159704959520725/ ‚Ä¶pic.twitter.com/6ly3fNatiX</t>
  </si>
  <si>
    <t>https://twitter.com/realDonaldTrump/status/899945866991206400</t>
  </si>
  <si>
    <t>Was with great people last night in Fort Myer, Virginia. The future of our country is strong!</t>
  </si>
  <si>
    <t>https://twitter.com/realDonaldTrump/status/900074005205528578</t>
  </si>
  <si>
    <t>We pray for our fallen heroes who died while serving our country in the @ USNavy aboard the # USSJohnSMcCain, and their families.pic.twitter.com/t3kD8qj9Mt</t>
  </si>
  <si>
    <t>https://twitter.com/realDonaldTrump/status/900086092107571200</t>
  </si>
  <si>
    <t>See you at 7:00 P.M. tonight Phoenix, Arizona! # MAGA Tickets: https://www.donaldjtrump.com/rallies/phoenix-az ‚Ä¶pic.twitter.com/1w3LVkpESE</t>
  </si>
  <si>
    <t>https://twitter.com/realDonaldTrump/status/900133498723237888</t>
  </si>
  <si>
    <t>We will push onward to victory w/hope in our hearts, courage in our souls &amp; everlasting pride in each &amp; every one of you. God Bless America.pic.twitter.com/44QYFSq07a</t>
  </si>
  <si>
    <t>https://twitter.com/realDonaldTrump/status/900150814081036288</t>
  </si>
  <si>
    <t>THANK YOU to all of the great men and women at the U.S. Customs and Border Protection facility in Yuma, Arizona &amp; around the United States!pic.twitter.com/tjFx8XjhDz</t>
  </si>
  <si>
    <t>https://twitter.com/realDonaldTrump/status/900225712522657792</t>
  </si>
  <si>
    <t>Thank you Arizona. Beautiful turnout of 15,000 in Phoenix tonight! Full coverage of rally via my Facebook at: https://www.facebook.com/DonaldTrump/videos/10159709733805725/ ‚Ä¶pic.twitter.com/WT4D9Vsen1</t>
  </si>
  <si>
    <t>https://twitter.com/realDonaldTrump/status/900229323801735168</t>
  </si>
  <si>
    <t>Not only does the media give a platform to hate groups, but the media turns a blind eye to the gang violence on our streets!pic.twitter.com/Mau0B1qYIP</t>
  </si>
  <si>
    <t>https://twitter.com/realDonaldTrump/status/900236323893673984</t>
  </si>
  <si>
    <t># DrainTheSwamp # PhoenixRallypic.twitter.com/o7S6xoCBiC</t>
  </si>
  <si>
    <t>https://twitter.com/realDonaldTrump/status/900251514324647936</t>
  </si>
  <si>
    <t>MAKE AMERICA GREAT AGAIN!pic.twitter.com/RzePiucV3h</t>
  </si>
  <si>
    <t>https://twitter.com/realDonaldTrump/status/900346953120141312</t>
  </si>
  <si>
    <t>Phoenix crowd last night was amazing - a packed house. I love the Great State of Arizona. Not a fan of Jeff Flake, weak on crime &amp; border!</t>
  </si>
  <si>
    <t>https://twitter.com/realDonaldTrump/status/900352052068401154</t>
  </si>
  <si>
    <t>Last night in Phoenix I read the things from my statements on Charlottesville that the Fake News Media didn't cover fairly. People got it!</t>
  </si>
  <si>
    <t>https://twitter.com/realDonaldTrump/status/900354657133801474</t>
  </si>
  <si>
    <t>If Republican Senate doesn't get rid of the Filibuster Rule &amp; go to a simple majority, which the Dems would do, they are just wasting time!</t>
  </si>
  <si>
    <t>https://twitter.com/realDonaldTrump/status/900435023517499392</t>
  </si>
  <si>
    <t>As long as we have faith in each other and confidence in our values, then there is no challenge too great for us to conquer! # ALConv2017pic.twitter.com/tsIAgHbFM7</t>
  </si>
  <si>
    <t>https://twitter.com/realDonaldTrump/status/900488148194516992</t>
  </si>
  <si>
    <t>A great honor to sign the Veterans Appeals Improvement &amp; Modernization Act into law w/ @ AmericanLegion @ SecShulkin. http://45.wh.gov/9y3Pcw pic.twitter.com/bICsRm1tQx</t>
  </si>
  <si>
    <t>https://twitter.com/realDonaldTrump/status/900521251768213505</t>
  </si>
  <si>
    <t>Donald E. Ballard, on behalf of the people of the United States, THANK YOU for your courageous service. YOU INSPIRE US ALL! # ALConv2017pic.twitter.com/46m20cJkLB</t>
  </si>
  <si>
    <t>https://twitter.com/realDonaldTrump/status/900694112940290049</t>
  </si>
  <si>
    <t>I requested that Mitch M &amp; Paul R tie the Debt Ceiling legislation into the popular V.A. Bill (which just passed) for easy approval. They...</t>
  </si>
  <si>
    <t>https://twitter.com/realDonaldTrump/status/900695448465399809</t>
  </si>
  <si>
    <t>...didn't do it so now we have a big deal with Dems holding them up (as usual) on Debt Ceiling approval. Could have been so easy-now a mess!</t>
  </si>
  <si>
    <t>https://twitter.com/realDonaldTrump/status/900706146943717377</t>
  </si>
  <si>
    <t>The Fake News is now complaining about my different types of back to back speeches. Well, there was Afghanistan (somber), the big Rally.....</t>
  </si>
  <si>
    <t>https://twitter.com/realDonaldTrump/status/900708017909506048</t>
  </si>
  <si>
    <t>..(enthusiastic, dynamic and fun) and the American Legion - V.A. (respectful and strong). Too bad the Dems have no one who can change tones!</t>
  </si>
  <si>
    <t>https://twitter.com/realDonaldTrump/status/900708110330978304</t>
  </si>
  <si>
    <t>James Clapper, who famously got caught lying to Congress, is now an authority on Donald Trump. Will he show you his beautiful letter to me?</t>
  </si>
  <si>
    <t>https://twitter.com/realDonaldTrump/status/900714982823821313</t>
  </si>
  <si>
    <t>The only problem I have with Mitch McConnell is that, after hearing Repeal &amp; Replace for 7 years, he failed!That should NEVER have happened!</t>
  </si>
  <si>
    <t>https://twitter.com/realDonaldTrump/status/900768072503623680</t>
  </si>
  <si>
    <t>On Tuesday, I visited with the incredible men &amp; women of @ ICEgov &amp; @ DHSgov Border Patrol in Yuma, AZ. Thank you. We respect &amp; cherish you!pic.twitter.com/KSQddGqWzJ</t>
  </si>
  <si>
    <t>https://twitter.com/realDonaldTrump/status/900802642779267077</t>
  </si>
  <si>
    <t>As # HurricaneHarvey intensifies - remember to # PlanAhead. http://www.hurricanes.gov http://www.ready.gov http://www.fema.gov pic.twitter.com/tpXmOK70ug</t>
  </si>
  <si>
    <t>https://twitter.com/realDonaldTrump/status/900875799292776448</t>
  </si>
  <si>
    <t>A GREAT HONOR to spend time with our BRAVE HEROES at the @ USMC Air Station Yuma. THANK YOU for your service to the United States of America!pic.twitter.com/4lJ94nxODu</t>
  </si>
  <si>
    <t>https://twitter.com/realDonaldTrump/status/901029770401546243</t>
  </si>
  <si>
    <t>If Senate Republicans don't get rid of the Filibuster Rule and go to a 51% majority, few bills will be passed. 8 Dems control the Senate!</t>
  </si>
  <si>
    <t>https://twitter.com/realDonaldTrump/status/901031532164468736</t>
  </si>
  <si>
    <t>General John Kelly is doing a fantastic job as Chief of Staff. There is tremendous spirit and talent in the W.H. Don't believe the Fake News</t>
  </si>
  <si>
    <t>https://twitter.com/realDonaldTrump/status/901032475111116800</t>
  </si>
  <si>
    <t>Few, if any, Administrations have done more in just 7 months than the Trump A. Bills passed, regulations killed, border, military, ISIS, SC!</t>
  </si>
  <si>
    <t>https://twitter.com/realDonaldTrump/status/901044579750825985</t>
  </si>
  <si>
    <t>Nick Adams, "Retaking America" "Best things of this presidency aren't reported about. Convinced this will be perhaps best presidency ever."</t>
  </si>
  <si>
    <t>https://twitter.com/realDonaldTrump/status/901057864516734978</t>
  </si>
  <si>
    <t>Strange statement by Bob Corker considering that he is constantly asking me whether or not he should run again in '18. Tennessee not happy!</t>
  </si>
  <si>
    <t>https://twitter.com/realDonaldTrump/status/901108572041433089</t>
  </si>
  <si>
    <t>I have spoken w/ @ GovAbbott of Texas and @ LouisianaGov Edwards. Closely monitoring # HurricaneHarvey developments &amp; here to assist as needed.</t>
  </si>
  <si>
    <t>https://twitter.com/realDonaldTrump/status/901112569322237952</t>
  </si>
  <si>
    <t>Received a # HurricaneHarvey briefing this morning from Acting @ DHSgov Secretary Elaine Duke, @FEMA_Brock, @ TomBossert45 and COS John Kelly.pic.twitter.com/cnkRZd6D6Z</t>
  </si>
  <si>
    <t>@ @FEMA_Brock @</t>
  </si>
  <si>
    <t>https://twitter.com/realDonaldTrump/status/901161964994539520</t>
  </si>
  <si>
    <t>I encourage everyone in the path of # HurricaneHarvey to heed the advice &amp; orders of their local and state officials.https://twitter.com/i/moments/901133037894864896 ‚Ä¶</t>
  </si>
  <si>
    <t>https://twitter.com/realDonaldTrump/status/901188228174184448</t>
  </si>
  <si>
    <t>Just arrived at Camp David where I am closely watching the path and doings of Hurricane Harvey, as it strengthens to a Category 3. BE SAFE!</t>
  </si>
  <si>
    <t>https://twitter.com/realDonaldTrump/status/901190479798312961</t>
  </si>
  <si>
    <t>Just arrived at Camp David, where I am monitoring the path and doings of Hurricane Harvey (as it strengthens to a Class 3). 125 MPH winds!</t>
  </si>
  <si>
    <t>https://twitter.com/realDonaldTrump/status/901205593054162945</t>
  </si>
  <si>
    <t>Storm turned Hurricane is getting much bigger and more powerful than projected. Federal Government is on site and ready to respond. Be safe!</t>
  </si>
  <si>
    <t>https://twitter.com/realDonaldTrump/status/901259509632573440</t>
  </si>
  <si>
    <t>At the request of the Governor of Texas, I have signed the Disaster Proclamation, which unleashes the full force of government help!</t>
  </si>
  <si>
    <t>https://twitter.com/realDonaldTrump/status/901263061511794688</t>
  </si>
  <si>
    <t>I am pleased to inform you that I have just granted a full Pardon to 85 year old American patriot Sheriff Joe Arpaio. He kept Arizona safe!</t>
  </si>
  <si>
    <t>https://twitter.com/realDonaldTrump/status/901305065885114368</t>
  </si>
  <si>
    <t>We will remain fully engaged w/ open lines of communication as # HurricaneHarvey makes landfall. America is w/ you! @ GovAbbott @ FEMA @ DHSgovpic.twitter.com/PryIqRxgLr</t>
  </si>
  <si>
    <t>https://twitter.com/realDonaldTrump/status/901404330024218624</t>
  </si>
  <si>
    <t>You are doing a great job - the world is watching! Be safe.https://twitter.com/fema_brock/status/901090547665907712 ‚Ä¶</t>
  </si>
  <si>
    <t>https://twitter.com/realDonaldTrump/status/901407059547226112</t>
  </si>
  <si>
    <t>. @ ChuckGrassley - got your message loud and clear. We have fantastic people on the ground, got there long before # Harvey. So far, so good!</t>
  </si>
  <si>
    <t>https://twitter.com/realDonaldTrump/status/901411986302488576</t>
  </si>
  <si>
    <t>Closely monitoring # HurricaneHarvey from Camp David. We are leaving nothing to chance. City, State and Federal Govs. working great together!</t>
  </si>
  <si>
    <t>https://twitter.com/realDonaldTrump/status/901531320052051971</t>
  </si>
  <si>
    <t>THANK YOU to all of the great volunteers helping out with # HurricaneHarvey relief in Texas!https://twitter.com/safoodbank/status/901528487445639168 ‚Ä¶</t>
  </si>
  <si>
    <t>https://twitter.com/realDonaldTrump/status/901579350662938624</t>
  </si>
  <si>
    <t>Wonderful coordination between Federal, State and Local Governments in the Great State of Texas - TEAMWORK! Record setting rainfall.</t>
  </si>
  <si>
    <t>https://twitter.com/realDonaldTrump/status/901772550405070848</t>
  </si>
  <si>
    <t>A great book by a great guy, highly recommended!https://twitter.com/sheriffclarke/status/847190375848710145 ‚Ä¶</t>
  </si>
  <si>
    <t>https://twitter.com/realDonaldTrump/status/901777333513854976</t>
  </si>
  <si>
    <t>Great coordination between agencies at all levels of government. Continuing rains and flash floods are being dealt with. Thousands rescued.</t>
  </si>
  <si>
    <t>https://twitter.com/realDonaldTrump/status/901782823522185218</t>
  </si>
  <si>
    <t>Many people are now saying that this is the worst storm/hurricane they have ever seen. Good news is that we have great talent on the ground.</t>
  </si>
  <si>
    <t>https://twitter.com/realDonaldTrump/status/901791391130554370</t>
  </si>
  <si>
    <t>I will be going to Texas as soon as that trip can be made without causing disruption. The focus must be life and safety.</t>
  </si>
  <si>
    <t>https://twitter.com/realDonaldTrump/status/901795255086968833</t>
  </si>
  <si>
    <t>I will also be going to a wonderful state, Missouri, that I won by a lot in '16. Dem C.M. is opposed to big tax cuts. Republican will win S!</t>
  </si>
  <si>
    <t>https://twitter.com/realDonaldTrump/status/901797906046439426</t>
  </si>
  <si>
    <t>Wow - Now experts are calling # Harvey a once in 500 year flood! We have an all out effort going, and going well!</t>
  </si>
  <si>
    <t>https://twitter.com/realDonaldTrump/status/901802524981817344</t>
  </si>
  <si>
    <t>With Mexico being one of the highest crime Nations in the world, we must have THE WALL. Mexico will pay for it through reimbursement/other.</t>
  </si>
  <si>
    <t>https://twitter.com/realDonaldTrump/status/901804388649500672</t>
  </si>
  <si>
    <t>We are in the NAFTA (worst trade deal ever made) renegotiation process with Mexico &amp; Canada.Both being very difficult,may have to terminate?</t>
  </si>
  <si>
    <t>https://twitter.com/realDonaldTrump/status/901814456505831424</t>
  </si>
  <si>
    <t>Going to a Cabinet Meeting (tele-conference) at 11:00 A.M. on # Harvey. Even experts have said they've never seen one like this!</t>
  </si>
  <si>
    <t>https://twitter.com/realDonaldTrump/status/901816453736919040</t>
  </si>
  <si>
    <t>Major rescue operations underway!</t>
  </si>
  <si>
    <t>https://twitter.com/realDonaldTrump/status/901942677461229569</t>
  </si>
  <si>
    <t>HISTORIC rainfall in Houston, and all over Texas. Floods are unprecedented, and more rain coming. Spirit of the people is incredible.Thanks!</t>
  </si>
  <si>
    <t>https://twitter.com/realDonaldTrump/status/902503724274331653</t>
  </si>
  <si>
    <t>Leaving now for Texas!</t>
  </si>
  <si>
    <t>https://twitter.com/realDonaldTrump/status/902507855584092160</t>
  </si>
  <si>
    <t>. @ foxandfriends We are not looking to fill all of those positions. Don't need many of them - reduce size of government. @ IngrahamAngle</t>
  </si>
  <si>
    <t>https://twitter.com/realDonaldTrump/status/902875515534626817</t>
  </si>
  <si>
    <t>The U.S. has been talking to North Korea, and paying them extortion money, for 25 years. Talking is not the answer!</t>
  </si>
  <si>
    <t>https://twitter.com/realDonaldTrump/status/902881712010653697</t>
  </si>
  <si>
    <t>After witnessing first hand the horror &amp; devastation caused by Hurricane Harvey,my heart goes out even more so to the great people of Texas!</t>
  </si>
  <si>
    <t>https://twitter.com/realDonaldTrump/status/902885560552960000</t>
  </si>
  <si>
    <t>After reading the false reporting and even ferocious anger in some dying magazines, it makes me wonder, WHY? All I want to do is # MAGA!</t>
  </si>
  <si>
    <t>https://twitter.com/realDonaldTrump/status/902889225061896196</t>
  </si>
  <si>
    <t>Will be leaving for Missouri soon for a speech on tax cuts and tax reform - so badly needed!</t>
  </si>
  <si>
    <t>https://twitter.com/realDonaldTrump/status/902978901223366656</t>
  </si>
  <si>
    <t>Texas &amp; Louisiana: We are w/ you today, we are w/ you tomorrow, &amp; we will be w/ you EVERY SINGLE DAY AFTER, to restore, recover, &amp; REBUILD!pic.twitter.com/YQb82K2VSB</t>
  </si>
  <si>
    <t>https://twitter.com/realDonaldTrump/status/903059975437733888</t>
  </si>
  <si>
    <t>First responders have been doing heroic work. Their courage &amp; devotion has saved countless lives ‚Äì they represent the very best of America!pic.twitter.com/I0gvCQLTKO</t>
  </si>
  <si>
    <t>https://twitter.com/realDonaldTrump/status/903348312421670912</t>
  </si>
  <si>
    <t>THANK YOU to all of the incredible HEROES in Texas. America is with you! # TexasStronghttps://twitter.com/i/moments/903314408394199041 ‚Ä¶</t>
  </si>
  <si>
    <t>https://twitter.com/realDonaldTrump/status/903587428488839170</t>
  </si>
  <si>
    <t>Wow, looks like James Comey exonerated Hillary Clinton long before the investigation was over...and so much more. A rigged system!</t>
  </si>
  <si>
    <t>https://twitter.com/realDonaldTrump/status/903597166249246720</t>
  </si>
  <si>
    <t>General John Kelly is doing a great job as Chief of Staff. I could not be happier or more impressed - and this Administration continues to..</t>
  </si>
  <si>
    <t>https://twitter.com/realDonaldTrump/status/903600265420578819</t>
  </si>
  <si>
    <t>...get things done at a record clip. Many big decisions to be made over the coming days and weeks. AMERICA FIRST!</t>
  </si>
  <si>
    <t>https://twitter.com/realDonaldTrump/status/903603043714957312</t>
  </si>
  <si>
    <t>Texas is healing fast thanks to all of the great men &amp; women who have been working so hard. But still so much to do. Will be back tomorrow!</t>
  </si>
  <si>
    <t>https://twitter.com/realDonaldTrump/status/903705867891204096</t>
  </si>
  <si>
    <t>'President Donald J. Trump Proclaims September 3, 2017, as a National Day of Prayer' # HurricaneHarvey # PrayForTexas http://45.wh.gov/PrayForTexas pic.twitter.com/MpLB7WpxfT</t>
  </si>
  <si>
    <t>https://twitter.com/realDonaldTrump/status/903766326631698432</t>
  </si>
  <si>
    <t>Stock Market up 5 months in a row!</t>
  </si>
  <si>
    <t>https://twitter.com/realDonaldTrump/status/903770196388831233</t>
  </si>
  <si>
    <t>I will be going to Texas and Louisiana tomorrow with First Lady. Great progress being made! Spending weekend working at White House.</t>
  </si>
  <si>
    <t>https://twitter.com/realDonaldTrump/status/903778130850131970</t>
  </si>
  <si>
    <t>On behalf of @ FLOTUS Melania &amp; myself, THANK YOU for today's update &amp; GREAT WORK! # SouthernBaptist @ SendRelief, @ RedCross &amp; @ SalvationArmyUSpic.twitter.com/DLgFNiCxN2</t>
  </si>
  <si>
    <t>https://twitter.com/realDonaldTrump/status/903980484966752257</t>
  </si>
  <si>
    <t>Departing for Texas and Louisiana with @ FLOTUS Melania right now @JBA_NAFW. We will see you soon. America is with you!pic.twitter.com/z3bHVdJVPr</t>
  </si>
  <si>
    <t>https://twitter.com/realDonaldTrump/status/904025340049285121</t>
  </si>
  <si>
    <t>TEXAS: We are with you today, we are with you tomorrow, and we will be with you EVERY SINGLE DAY AFTER, to restore, recover, and REBUILD!pic.twitter.com/p1Fh8jmmFA</t>
  </si>
  <si>
    <t>https://twitter.com/realDonaldTrump/status/904160894661296130</t>
  </si>
  <si>
    <t>Together, we will prevail in the GREAT state of Texas. We love you! GOD BLESS TEXAS &amp; GOD BLESS THE USApic.twitter.com/1rzmEenQIb</t>
  </si>
  <si>
    <t>https://twitter.com/realDonaldTrump/status/904174851627286530</t>
  </si>
  <si>
    <t>The Manufacturing Index rose to 59%, the highest level since early 2011 - and we can do much better!</t>
  </si>
  <si>
    <t>https://twitter.com/realDonaldTrump/status/904176553621307396</t>
  </si>
  <si>
    <t>Just got back to the White House from the Great States of Texas and Louisiana, where things are going well. Such cooperation &amp; coordination!</t>
  </si>
  <si>
    <t>https://twitter.com/realDonaldTrump/status/904177758489776129</t>
  </si>
  <si>
    <t>Remember, Sunday is National Prayer Day (by Presidential Proclamation)!</t>
  </si>
  <si>
    <t>https://twitter.com/realDonaldTrump/status/904211620896886785</t>
  </si>
  <si>
    <t>So much SPIRIT in LA! Thank you to all of our HEREOS who saved many lives. An honor to spend time w/ @ NationalGuard, # LEOs &amp; the # CajunNavy!pic.twitter.com/7PEtSL6RKF</t>
  </si>
  <si>
    <t>https://twitter.com/realDonaldTrump/status/904305644651634688</t>
  </si>
  <si>
    <t>North Korea has conducted a major Nuclear Test. Their words and actions continue to be very hostile and dangerous to the United States.....</t>
  </si>
  <si>
    <t>https://twitter.com/realDonaldTrump/status/904307898213433344</t>
  </si>
  <si>
    <t>..North Korea is a rogue nation which has become a great threat and embarrassment to China, which is trying to help but with little success.</t>
  </si>
  <si>
    <t>https://twitter.com/realDonaldTrump/status/904309527381716992</t>
  </si>
  <si>
    <t>South Korea is finding, as I have told them, that their talk of appeasement with North Korea will not work, they only understand one thing!</t>
  </si>
  <si>
    <t>https://twitter.com/realDonaldTrump/status/904375314830249984</t>
  </si>
  <si>
    <t>I will be meeting General Kelly, General Mattis and other military leaders at the White House to discuss North Korea. Thank you.</t>
  </si>
  <si>
    <t>https://twitter.com/realDonaldTrump/status/904377075049656322</t>
  </si>
  <si>
    <t>The United States is considering, in addition to other options, stopping all trade with any country doing business with North Korea.</t>
  </si>
  <si>
    <t>https://twitter.com/realDonaldTrump/status/904745562771259392</t>
  </si>
  <si>
    <t>We are building our future with American hands, American labor, American iron, aluminum and steel. Happy # LaborDay!pic.twitter.com/lyvtNfQ5IO</t>
  </si>
  <si>
    <t>https://twitter.com/realDonaldTrump/status/904899243906879488</t>
  </si>
  <si>
    <t>Big week coming up!</t>
  </si>
  <si>
    <t>https://twitter.com/realDonaldTrump/status/905038986883850240</t>
  </si>
  <si>
    <t>Congress, get ready to do your job - DACA!</t>
  </si>
  <si>
    <t>https://twitter.com/realDonaldTrump/status/905047095488516098</t>
  </si>
  <si>
    <t>I am allowing Japan &amp; South Korea to buy a substantially increased amount of highly sophisticated military equipment from the United States.</t>
  </si>
  <si>
    <t>https://twitter.com/realDonaldTrump/status/905170032229056512</t>
  </si>
  <si>
    <t>I look forward to working w/ D's + R's in Congress to address immigration reform in a way that puts hardworking citizens of our country 1st.</t>
  </si>
  <si>
    <t>https://twitter.com/realDonaldTrump/status/905228667336499200</t>
  </si>
  <si>
    <t>Congress now has 6 months to legalize DACA (something the Obama Administration was unable to do). If they can't, I will revisit this issue!</t>
  </si>
  <si>
    <t>https://twitter.com/realDonaldTrump/status/905381817695526912</t>
  </si>
  <si>
    <t>Will be going to North Dakota today to discuss tax reform and tax cuts. We are the highest taxed nation in the world - that will change.</t>
  </si>
  <si>
    <t>https://twitter.com/realDonaldTrump/status/905383039517282304</t>
  </si>
  <si>
    <t>Watching Hurricane closely. My team, which has done, and is doing, such a good job in Texas, is already in Florida. No rest for the weary!</t>
  </si>
  <si>
    <t>https://twitter.com/realDonaldTrump/status/905383515302264832</t>
  </si>
  <si>
    <t>Hurricane looks like largest ever recorded in the Atlantic!</t>
  </si>
  <si>
    <t>https://twitter.com/realDonaldTrump/status/905488897186172928</t>
  </si>
  <si>
    <t>'President Donald J. Trump Approves Emergency Declarations' http://45.wh.gov/Florida http://45.wh.gov/PuertoRico http://45.wh.gov/USVirginIslands pic.twitter.com/qoJOM54Gy8</t>
  </si>
  <si>
    <t>https://twitter.com/realDonaldTrump/status/905512462971232257</t>
  </si>
  <si>
    <t>Just spoke w/ Governors Rick Scott of Florida, Kenneth Mapp of the U.S. Virgin Islands &amp; Ricardo Rossell√≥ of Puerto Rico. WE ARE W/ YOU ALL!pic.twitter.com/k92cslgKFa</t>
  </si>
  <si>
    <t>https://twitter.com/realDonaldTrump/status/905571513398693888</t>
  </si>
  <si>
    <t>Wonderful to be in North Dakota with the incredible hardworking men &amp; women @the Andeavor Refinery. Full remarks: http://45.wh.gov/POTUSNorthDakota ‚Ä¶pic.twitter.com/fV9R9gJxDS</t>
  </si>
  <si>
    <t>https://twitter.com/realDonaldTrump/status/905582435538219011</t>
  </si>
  <si>
    <t>Thank you for joining me in Mandan, ND Gov. @ DougBurgum, Lt. Gov. @ BrentSanfordND, @ SenJohnHoeven, @RepKevinCramer &amp; @ SenatorHeitkamp.pic.twitter.com/8nIvtHvpu6</t>
  </si>
  <si>
    <t>@ @ @ @RepKevinCramer @</t>
  </si>
  <si>
    <t>https://twitter.com/realDonaldTrump/status/905586115440242689</t>
  </si>
  <si>
    <t>If we want to renew our PROSPERITY, restore OPPORTUNITY, &amp; re-establish our economic DOMINANCE, then we need tax reform that is pro-growth..pic.twitter.com/9NzLg2Qzpo</t>
  </si>
  <si>
    <t>https://twitter.com/realDonaldTrump/status/905603224379559936</t>
  </si>
  <si>
    <t>We want our companies to hire &amp; grow in AMERICA, to raise wages for AMERICAN workers, &amp; to help rebuild our AMERICAN cities &amp; towns! # USApic.twitter.com/sglubjcbW4</t>
  </si>
  <si>
    <t>https://twitter.com/realDonaldTrump/status/905770927526432768</t>
  </si>
  <si>
    <t>Hurricane Irma is raging but we have great teams of talented and brave people already in place and ready to help. Be careful, be safe! # FEMA</t>
  </si>
  <si>
    <t>https://twitter.com/realDonaldTrump/status/905775458557538304</t>
  </si>
  <si>
    <t>Thank you, our great honor!https://twitter.com/gop/status/905541896738672641 ‚Ä¶</t>
  </si>
  <si>
    <t>https://twitter.com/realDonaldTrump/status/905788459301908480</t>
  </si>
  <si>
    <t>For all of those (DACA) that are concerned about your status during the 6 month period, you have nothing to worry about - No action!</t>
  </si>
  <si>
    <t>https://twitter.com/realDonaldTrump/status/905856569329504256</t>
  </si>
  <si>
    <t>Welcome to the @ WhiteHouse, Amir Sabah al-Ahmed al-Jaber al-Sabah of Kuwait! Joint press conference coming up soon: http://45.wh.gov/JointPressConf pic.twitter.com/lfRa4AATaM</t>
  </si>
  <si>
    <t>https://twitter.com/realDonaldTrump/status/905880546185814016</t>
  </si>
  <si>
    <t>Together, we will show the world that the forces of destruction and extremism are NO MATCH for the BLESSINGS of PROSPERITY and PEACE!pic.twitter.com/aL6In83eWK</t>
  </si>
  <si>
    <t>https://twitter.com/realDonaldTrump/status/905888075749974016</t>
  </si>
  <si>
    <t>During my trip to Saudi Arabia, I spoke to the leaders of more than 50 Arab &amp; Muslim nations about the need to confront our shared enemies..pic.twitter.com/8oeAQfIeX8</t>
  </si>
  <si>
    <t>https://twitter.com/realDonaldTrump/status/905958330815926276</t>
  </si>
  <si>
    <t>I encourage EVERYONE in the path of # HurricaneIrma to heed the advice and orders of local &amp; state officials!https://twitter.com/i/moments/905937890844270592 ‚Ä¶</t>
  </si>
  <si>
    <t>https://twitter.com/realDonaldTrump/status/905967331662319617</t>
  </si>
  <si>
    <t>We will confront ANY challenge, no matter how strong the winds or high the water. I‚Äôm proud to stand with Presidents for # OneAmericaAppeal.</t>
  </si>
  <si>
    <t>https://twitter.com/realDonaldTrump/status/906133573400481792</t>
  </si>
  <si>
    <t>Hurricane Irma is of epic proportion, perhaps bigger than we have ever seen. Be safe and get out of its way,if possible. Federal G is ready!</t>
  </si>
  <si>
    <t>https://twitter.com/realDonaldTrump/status/906134333467045888</t>
  </si>
  <si>
    <t>Our incredible U.S. Coast Guard saved more than 15,000 lives last week with Harvey. Irma could be even tougher. We love our Coast Guard!</t>
  </si>
  <si>
    <t>https://twitter.com/realDonaldTrump/status/906135414498631680</t>
  </si>
  <si>
    <t>Republicans, sorry, but I've been hearing about Repeal &amp; Replace for 7 years, didn't happen! Even worse, the Senate Filibuster Rule will....</t>
  </si>
  <si>
    <t>https://twitter.com/realDonaldTrump/status/906136682952568832</t>
  </si>
  <si>
    <t>...never allow the Republicans to pass even great legislation. 8 Dems control - will rarely get 60 (vs. 51) votes. It is a Repub Death Wish!</t>
  </si>
  <si>
    <t>https://twitter.com/realDonaldTrump/status/906139352580972544</t>
  </si>
  <si>
    <t>Republicans must start the Tax Reform/Tax Cut legislation ASAP. Don't wait until the end of September. Needed now more than ever. Hurry!</t>
  </si>
  <si>
    <t>https://twitter.com/realDonaldTrump/status/906170854362447875</t>
  </si>
  <si>
    <t>A message to my fellow Americans # IrmaHurricane2017 https://instagram.com/p/BYyKoiDA2Kv/ https://www.facebook.com/DonaldTrump/videos/10159801166360725/ ‚Ä¶pic.twitter.com/HCQ9kmKc4E</t>
  </si>
  <si>
    <t>https://twitter.com/realDonaldTrump/status/906320446882271232</t>
  </si>
  <si>
    <t>Churches in Texas should be entitled to reimbursement from FEMA Relief Funds for helping victims of Hurricane Harvey (just like others).</t>
  </si>
  <si>
    <t>https://twitter.com/realDonaldTrump/status/906543198599876608</t>
  </si>
  <si>
    <t>FLORIDA- Visit http://FloridaDisaster.org/info to find shelters, road closures, &amp; evacuation routes. Helpful Twitter list: http://45.wh.gov/HurricaneIrmaFeed ‚Ä¶pic.twitter.com/ncnuqCeB5K</t>
  </si>
  <si>
    <t>https://twitter.com/realDonaldTrump/status/906634384702291968</t>
  </si>
  <si>
    <t>This is a storm of enormous destructive power, and I ask everyone in the storm‚Äôs path to heed ALL instructions from government officials.pic.twitter.com/nJfM2Sdme1</t>
  </si>
  <si>
    <t>https://twitter.com/realDonaldTrump/status/906669500984041472</t>
  </si>
  <si>
    <t>Heed the advice of @FLGovScott! "If you're in an evacuation zone, you need to get to a shelter...there's not many hours left." Gov. Scottpic.twitter.com/92W8ViNMUK</t>
  </si>
  <si>
    <t>https://twitter.com/realDonaldTrump/status/906712991940399104</t>
  </si>
  <si>
    <t>The U.S. Coast Guard, FEMA and all Federal and State brave people are ready. Here comes Irma. God bless everyone!</t>
  </si>
  <si>
    <t>https://twitter.com/realDonaldTrump/status/907303264458362880</t>
  </si>
  <si>
    <t># NeverForgetpic.twitter.com/rmQ1a5bDon</t>
  </si>
  <si>
    <t>https://twitter.com/realDonaldTrump/status/907311779331690496</t>
  </si>
  <si>
    <t>May God Forever Bless the United States of America. # NeverForget911pic.twitter.com/erycJgj23r</t>
  </si>
  <si>
    <t>https://twitter.com/realDonaldTrump/status/907588803161939968</t>
  </si>
  <si>
    <t>Fascinating to watch people writing books and major articles about me and yet they know nothing about me &amp; have zero access. # FAKE NEWS!</t>
  </si>
  <si>
    <t>https://twitter.com/realDonaldTrump/status/907592460070768641</t>
  </si>
  <si>
    <t>The devastation left by Hurricane Irma was far greater, at least in certain locations,than anyone thought - but amazing people working hard!</t>
  </si>
  <si>
    <t>https://twitter.com/realDonaldTrump/status/907675638055743489</t>
  </si>
  <si>
    <t>Congratulations to Eric &amp; Lara on the birth of their son, Eric "Luke" Trump this morning!https://twitter.com/erictrump/status/907638997182242816 ‚Ä¶</t>
  </si>
  <si>
    <t>https://twitter.com/realDonaldTrump/status/907698529606541312</t>
  </si>
  <si>
    <t>It was a great honor to welcome Prime Minister Najib Abdul Razak of Malaysia and his distinguished delegation to the @ WhiteHouse today!pic.twitter.com/3pWrBOh8dG</t>
  </si>
  <si>
    <t>https://twitter.com/realDonaldTrump/status/907928888587808768</t>
  </si>
  <si>
    <t>The approval process for the biggest Tax Cut &amp; Tax Reform package in the history of our country will soon begin. Move fast Congress!</t>
  </si>
  <si>
    <t>https://twitter.com/realDonaldTrump/status/907930425657626624</t>
  </si>
  <si>
    <t>I will be traveling to Florida tomorrow to meet with our great Coast Guard, FEMA and many of the brave first responders &amp; others.</t>
  </si>
  <si>
    <t>https://twitter.com/realDonaldTrump/status/907946177022369792</t>
  </si>
  <si>
    <t>With Irma and Harvey devastation, Tax Cuts and Tax Reform is needed more than ever before. Go Congress, go!</t>
  </si>
  <si>
    <t>https://twitter.com/realDonaldTrump/status/908154067658174469</t>
  </si>
  <si>
    <t>China has a business tax rate of 15%. We should do everything possible to match them in order to win with our economy. Jobs and wages!</t>
  </si>
  <si>
    <t>https://twitter.com/realDonaldTrump/status/908160218995068928</t>
  </si>
  <si>
    <t>Crooked Hillary Clinton blames everybody (and every thing) but herself for her election loss. She lost the debates and lost her direction!</t>
  </si>
  <si>
    <t>https://twitter.com/realDonaldTrump/status/908161523180285953</t>
  </si>
  <si>
    <t>The "deplorables" came back to haunt Hillary.They expressed their feelings loud and clear. She spent big money but, in the end, had no game!</t>
  </si>
  <si>
    <t>https://twitter.com/realDonaldTrump/status/908272007011282944</t>
  </si>
  <si>
    <t>No deal was made last night on DACA. Massive border security would have to be agreed to in exchange for consent. Would be subject to vote.</t>
  </si>
  <si>
    <t>https://twitter.com/realDonaldTrump/status/908274366739345409</t>
  </si>
  <si>
    <t>The WALL, which is already under construction in the form of new renovation of old and existing fences and walls, will continue to be built.</t>
  </si>
  <si>
    <t>https://twitter.com/realDonaldTrump/status/908276308265795585</t>
  </si>
  <si>
    <t>Does anybody really want to throw out good, educated and accomplished young people who have jobs, some serving in the military? Really!.....</t>
  </si>
  <si>
    <t>https://twitter.com/realDonaldTrump/status/908278070611779585</t>
  </si>
  <si>
    <t>...They have been in our country for many years through no fault of their own - brought in by parents at young age. Plus BIG border security</t>
  </si>
  <si>
    <t>https://twitter.com/realDonaldTrump/status/908285679335034880</t>
  </si>
  <si>
    <t>Am leaving now for Florida to see our GREAT first responders and to thank the U.S. Coast Guard, FEMA etc. A real disaster, much work to do!</t>
  </si>
  <si>
    <t>https://twitter.com/realDonaldTrump/status/908406085308096512</t>
  </si>
  <si>
    <t>Just left Florida for D.C. The people and spirit in THAT GREAT STATE is unbelievable. Damage horrific but will be better than ever!</t>
  </si>
  <si>
    <t>https://twitter.com/realDonaldTrump/status/908409572943126528</t>
  </si>
  <si>
    <t>Spoke to President of Mexico to give condolences on terrible earthquake. Unable to reach for 3 days b/c of his cell phone reception at site.</t>
  </si>
  <si>
    <t>https://twitter.com/realDonaldTrump/status/908413019050463232</t>
  </si>
  <si>
    <t>Bernie Sanders is pushing hard for a single payer healthcare plan - a curse on the U.S. &amp; its people...</t>
  </si>
  <si>
    <t>https://twitter.com/realDonaldTrump/status/908413134196572161</t>
  </si>
  <si>
    <t>...I told Republicans to approve healthcare fast or this would happen. But don't worry, I will veto because I love our country &amp; its people.</t>
  </si>
  <si>
    <t>https://twitter.com/realDonaldTrump/status/908438028980490240</t>
  </si>
  <si>
    <t>WE ARE WITH YOU FLORIDA! Emergency Information 1-800-342-3557 http://www.FloridaDisaster.org/info Volunteer 1-800-FL-HELP-1 http://www.VolunteerFlorida.org pic.twitter.com/2Jj85weO1U</t>
  </si>
  <si>
    <t>https://twitter.com/realDonaldTrump/status/908494344008749056</t>
  </si>
  <si>
    <t>FLORIDA- Just like TX, WE are w/you today, we are w/you tomorrow, &amp; we will be w/you EVERY SINGLE DAY AFTER, to RESTORE, RECOVER, &amp; REBUILD!pic.twitter.com/phRMudujxJ</t>
  </si>
  <si>
    <t>https://twitter.com/realDonaldTrump/status/908640949605163010</t>
  </si>
  <si>
    <t>With the ridiculous Filibuster Rule in the Senate, Republicans need 60 votes to pass legislation, rather than 51. Can't get votes, END NOW!</t>
  </si>
  <si>
    <t>https://twitter.com/realDonaldTrump/status/908642277987356673</t>
  </si>
  <si>
    <t>Another attack in London by a loser terrorist.These are sick and demented people who were in the sights of Scotland Yard. Must be proactive!</t>
  </si>
  <si>
    <t>https://twitter.com/realDonaldTrump/status/908643633901039617</t>
  </si>
  <si>
    <t>Loser terrorists must be dealt with in a much tougher manner.The internet is their main recruitment tool which we must cut off &amp; use better!</t>
  </si>
  <si>
    <t>https://twitter.com/realDonaldTrump/status/908645126146265090</t>
  </si>
  <si>
    <t>The travel ban into the United States should be far larger, tougher and more specific-but stupidly, that would not be politically correct!</t>
  </si>
  <si>
    <t>https://twitter.com/realDonaldTrump/status/908646582807089152</t>
  </si>
  <si>
    <t>We have made more progress in the last nine months against ISIS than the Obama Administration has made in 8 years.Must be proactive &amp; nasty!</t>
  </si>
  <si>
    <t>https://twitter.com/realDonaldTrump/status/908651641943003136</t>
  </si>
  <si>
    <t>ESPN is paying a really big price for its politics (and bad programming). People are dumping it in RECORD numbers. Apologize for untruth!</t>
  </si>
  <si>
    <t>https://twitter.com/realDonaldTrump/status/908676979561570304</t>
  </si>
  <si>
    <t>CHAIN MIGRATION cannot be allowed to be part of any legislation on Immigration!</t>
  </si>
  <si>
    <t>https://twitter.com/realDonaldTrump/status/908724382440284160</t>
  </si>
  <si>
    <t>WEEKLY ADDRESSpic.twitter.com/MsaLA9POAt</t>
  </si>
  <si>
    <t>https://twitter.com/realDonaldTrump/status/908734537311678464</t>
  </si>
  <si>
    <t>Frank ‚ÄúFX‚Äù Giaccio- On behalf of @ FLOTUS Melania &amp; myself, THANK YOU for doing a GREAT job this morning! @ NatlParkService gives you an A+!pic.twitter.com/135DxuapUI</t>
  </si>
  <si>
    <t>https://twitter.com/realDonaldTrump/status/908768057140629506</t>
  </si>
  <si>
    <t>NEVER forget our HEROES held prisoner or who have gone missing in action while serving their country. Proclamation: http://45.wh.gov/POWMIARecognitionDay ‚Ä¶pic.twitter.com/yZTr7rlpTV</t>
  </si>
  <si>
    <t>https://twitter.com/realDonaldTrump/status/908796281002307584</t>
  </si>
  <si>
    <t>Our hearts &amp; prayers go out to the people of London, who suffered a vicious terrorist attack....pic.twitter.com/Q2hTBV2l5t</t>
  </si>
  <si>
    <t>https://twitter.com/realDonaldTrump/status/908827394856947712</t>
  </si>
  <si>
    <t>We will defend our people, our nations and our civilization from all who dare to threaten our way of life...cont: https://www.facebook.com/DonaldTrump/posts/10159843256785725 ‚Ä¶pic.twitter.com/sIiAuxL3OE</t>
  </si>
  <si>
    <t>https://twitter.com/realDonaldTrump/status/908841360131743744</t>
  </si>
  <si>
    <t>HAPPY 70th BIRTHDAY to the @ USAirForce! The American people are eternally grateful. Thank you for keeping America PROUD, STRONG and FREE!pic.twitter.com/DYxkh3gj0R</t>
  </si>
  <si>
    <t>https://twitter.com/realDonaldTrump/status/909185223887347712</t>
  </si>
  <si>
    <t>A great deal of good things happening for our country. Jobs and Stock Market at all time highs, and I believe will be getting even better!</t>
  </si>
  <si>
    <t>https://twitter.com/realDonaldTrump/status/909191177810915328</t>
  </si>
  <si>
    <t>I will be in Huntsville, Alabama, on Saturday night to support Luther Strange for Senate. "Big Luther" is a great guy who gets things done!</t>
  </si>
  <si>
    <t>https://twitter.com/realDonaldTrump/status/909381488445190145</t>
  </si>
  <si>
    <t>Attorney General Bill Schuette will be a fantastic Governor for the great State of Michigan. I am bringing back your jobs and Bill will help</t>
  </si>
  <si>
    <t>https://twitter.com/realDonaldTrump/status/909384837018112000</t>
  </si>
  <si>
    <t>I spoke with President Moon of South Korea last night. Asked him how Rocket Man is doing. Long gas lines forming in North Korea. Too bad!</t>
  </si>
  <si>
    <t>https://twitter.com/realDonaldTrump/status/909385782275788800</t>
  </si>
  <si>
    <t>Thank you!https://twitter.com/glamourizes/status/909385022469062657 ‚Ä¶</t>
  </si>
  <si>
    <t>https://twitter.com/realDonaldTrump/status/909393531143380992</t>
  </si>
  <si>
    <t>My great honor!https://twitter.com/dcexaminer/status/909190439265341440 ‚Ä¶</t>
  </si>
  <si>
    <t>https://twitter.com/realDonaldTrump/status/909401572341370881</t>
  </si>
  <si>
    <t>Important meetings and calls scheduled for today. Military and economy are getting stronger by the day, and our enemies know it. # MAGA</t>
  </si>
  <si>
    <t>https://twitter.com/realDonaldTrump/status/909767654432526336</t>
  </si>
  <si>
    <t>Happy 70th Birthday @ USAirForce!pic.twitter.com/snkXO40vXM</t>
  </si>
  <si>
    <t>https://twitter.com/realDonaldTrump/status/909768037787717633</t>
  </si>
  <si>
    <t>Happy 70th Birthday @ CIA!pic.twitter.com/CU3gOZMf7J</t>
  </si>
  <si>
    <t>https://twitter.com/realDonaldTrump/status/909818335130525697</t>
  </si>
  <si>
    <t>We commend SG @ AntonioGuterres &amp; his call for the UN to focus more on people &amp; less on bureaucracy. # USAatUNGA # UNGA http://45.wh.gov/K2mggs pic.twitter.com/UQn6RrC9Xw</t>
  </si>
  <si>
    <t>https://twitter.com/realDonaldTrump/status/909823695299981313</t>
  </si>
  <si>
    <t>Looking forward to meeting with Prime Minister @ Netanyahu shortly. Peace in the Middle East would be a truly great legacy for ALL people!</t>
  </si>
  <si>
    <t>https://twitter.com/realDonaldTrump/status/909922763774861314</t>
  </si>
  <si>
    <t>Such an honor to have my good friend, Israel PM @ Netanyahu, join us w/ his delegation in NYC this afternoon. # UNGA http://45.wh.gov/Israel pic.twitter.com/jwU4e8Yk8A</t>
  </si>
  <si>
    <t>https://twitter.com/realDonaldTrump/status/909975689838731264</t>
  </si>
  <si>
    <t>It was a great honor to be with President @ EmmanuelMacron of France this afternoon with his delegation. Great bilateral meeting! # UNGApic.twitter.com/HnxDDU5d5F</t>
  </si>
  <si>
    <t>https://twitter.com/realDonaldTrump/status/909995135009804288</t>
  </si>
  <si>
    <t>We call for the full restoration of democracy and political freedoms in Venezuela, and we want it to happen very, very soon!pic.twitter.com/bMJDOtAesl</t>
  </si>
  <si>
    <t>https://twitter.com/realDonaldTrump/status/910002272825831425</t>
  </si>
  <si>
    <t># USAatUNGA # UNGApic.twitter.com/MjIJ7HG3eU</t>
  </si>
  <si>
    <t>https://twitter.com/realDonaldTrump/status/910101538336583680</t>
  </si>
  <si>
    <t>Big day at the United Nations - many good things, and some tricky ones, happening. We have a great team. Big speech at 10:00 A.M.</t>
  </si>
  <si>
    <t>https://twitter.com/realDonaldTrump/status/910192375267561472</t>
  </si>
  <si>
    <t>Thehas great strength &amp; patience, but if it is forced to defend itself or its allies, we will have no choice but to totally destroy # NoKo.pic.twitter.com/P4vAanXvgm</t>
  </si>
  <si>
    <t>https://twitter.com/realDonaldTrump/status/910219338044657664</t>
  </si>
  <si>
    <t>As President of the United States of America, I will ALWAYS put # AmericaFirst # UNGA Full remarks: http://45.wh.gov/wkGxNw pic.twitter.com/XrtpAWwuCn</t>
  </si>
  <si>
    <t>https://twitter.com/realDonaldTrump/status/910233418474098688</t>
  </si>
  <si>
    <t>God bless the people of Mexico City. We are with you and will be there for you.</t>
  </si>
  <si>
    <t>https://twitter.com/realDonaldTrump/status/910263274918367236</t>
  </si>
  <si>
    <t>It was a great honor to have spoken before the countries of the world at the United Nations. # USAatUNGA # UNGA https://instagram.com/p/BZPRctNg-5U/ pic.twitter.com/6Hu3AeUp58</t>
  </si>
  <si>
    <t>https://twitter.com/realDonaldTrump/status/910312303635116033</t>
  </si>
  <si>
    <t>The true question for the @ UN... https://instagram.com/p/BZPnyKZAIA5/</t>
  </si>
  <si>
    <t>https://twitter.com/realDonaldTrump/status/910328626075389952</t>
  </si>
  <si>
    <t>Puerto Rico being hit hard by new monster Hurricane. Be careful, our hearts are with you- will be there to help!</t>
  </si>
  <si>
    <t>https://twitter.com/realDonaldTrump/status/910330501411590146</t>
  </si>
  <si>
    <t>A great and important day at the United Nations.Met with leaders of many nations who agree with much (or all) of what I stated in my speech!</t>
  </si>
  <si>
    <t>https://twitter.com/realDonaldTrump/status/910332992756834304</t>
  </si>
  <si>
    <t>I was saddened to see how bad the ratings were on the Emmys last night - the worst ever. Smartest people of them all are the "DEPLORABLES."</t>
  </si>
  <si>
    <t>https://twitter.com/realDonaldTrump/status/910447064944955392</t>
  </si>
  <si>
    <t>Big meetings today at the United Nations. So many interesting leaders. America First will MAKE AMERICA GREAT AGAIN!</t>
  </si>
  <si>
    <t>https://twitter.com/realDonaldTrump/status/910453612630900736</t>
  </si>
  <si>
    <t>After allowing North Korea to research and build Nukes while Secretary of State (Bill C also), Crooked Hillary now criticizes.</t>
  </si>
  <si>
    <t>https://twitter.com/realDonaldTrump/status/910454516557983744</t>
  </si>
  <si>
    <t>The world is noticing, thanks!https://twitter.com/glamourizes/status/910447203864403968 ‚Ä¶</t>
  </si>
  <si>
    <t>https://twitter.com/realDonaldTrump/status/910458657179086848</t>
  </si>
  <si>
    <t>Thank you @ foxandfriends - great show!</t>
  </si>
  <si>
    <t>https://twitter.com/realDonaldTrump/status/910476107287269376</t>
  </si>
  <si>
    <t>Rand Paul is a friend of mine but he is such a negative force when it comes to fixing healthcare. Graham-Cassidy Bill is GREAT! Ends Ocare!</t>
  </si>
  <si>
    <t>https://twitter.com/realDonaldTrump/status/910477734635286528</t>
  </si>
  <si>
    <t>I hope Republican Senators will vote for Graham-Cassidy and fulfill their promise to Repeal &amp; Replace ObamaCare. Money direct to States!</t>
  </si>
  <si>
    <t>https://twitter.com/realDonaldTrump/status/910480918816739328</t>
  </si>
  <si>
    <t>Looking forward to Friday night in the Great State of Alabama. I am supporting "Big" Luther Strange because he was so loyal &amp; helpful to me!</t>
  </si>
  <si>
    <t>https://twitter.com/realDonaldTrump/status/910524897515905025</t>
  </si>
  <si>
    <t>It was a great honor to be with King Abdullah II of Jordan and his delegation this morning. We had a GREAT bilateral meeting!pic.twitter.com/6tYDHswKa3</t>
  </si>
  <si>
    <t>https://twitter.com/realDonaldTrump/status/910551350408241152</t>
  </si>
  <si>
    <t>Honored to meet w/ Pres Abbas from the Palestinian Authority &amp; his delegation, who have been working hard w/everybody involved toward peace.pic.twitter.com/4E8awDkX93</t>
  </si>
  <si>
    <t>https://twitter.com/realDonaldTrump/status/910580644597649409</t>
  </si>
  <si>
    <t>Honored to host a luncheon for African leaders this afternoon. Great discussions on the challenges &amp; opportunities facing our nations today.pic.twitter.com/AbnBJtKCAI</t>
  </si>
  <si>
    <t>https://twitter.com/realDonaldTrump/status/910632095088889857</t>
  </si>
  <si>
    <t>On behalf of all Americans, I want to wish Jewish families many blessings in the New Year. http://45.wh.gov/BNJys9 pic.twitter.com/iYG1G8GaLN</t>
  </si>
  <si>
    <t>https://twitter.com/realDonaldTrump/status/910635327672512512</t>
  </si>
  <si>
    <t>Alabama is sooo lucky to have a candidate like "Big" Luther Strange. Smart, tough on crime, borders &amp; trade, loves Vets &amp; Military. Tuesday!</t>
  </si>
  <si>
    <t>https://twitter.com/realDonaldTrump/status/910641701064204288</t>
  </si>
  <si>
    <t>I would not sign Graham-Cassidy if it did not include coverage of pre-existing conditions. It does! A great Bill. Repeal &amp; Replace.</t>
  </si>
  <si>
    <t>https://twitter.com/realDonaldTrump/status/910665452048838661</t>
  </si>
  <si>
    <t>The NRA strongly endorses Luther Strange for Senator of Alabama.That means all gun owners should vote for Big Luther. He won't let you down!</t>
  </si>
  <si>
    <t>https://twitter.com/realDonaldTrump/status/910671525543645185</t>
  </si>
  <si>
    <t>Senator (Doctor) Bill Cassidy is a class act who really cares about people and their Health(care), he doesn't lie-just wants to help people!</t>
  </si>
  <si>
    <t>https://twitter.com/realDonaldTrump/status/910703407555600386</t>
  </si>
  <si>
    <t>Governor @ RicardoRossello- We are with you and the people of Puerto Rico. Stay safe! # PRStrong</t>
  </si>
  <si>
    <t>https://twitter.com/realDonaldTrump/status/910885156373721092</t>
  </si>
  <si>
    <t>It was a pleasure to have President Ashraf Ghani of Afghanistan with us this morning! # USAatUNGA # UNGApic.twitter.com/HOEVfnMn14</t>
  </si>
  <si>
    <t>https://twitter.com/realDonaldTrump/status/910885755320459264</t>
  </si>
  <si>
    <t>It was wonderful to have President Petro Poroshenko of Ukraine with us in New York City today. # UNGA https://www.facebook.com/DonaldTrump/videos/10159874947865725/ ‚Ä¶pic.twitter.com/GpkERy8WiP</t>
  </si>
  <si>
    <t>https://twitter.com/realDonaldTrump/status/910898047931912192</t>
  </si>
  <si>
    <t>It was a great privilege to meet with President Moon of South Korea. Stay tuned! # UNGApic.twitter.com/7xYDO5ddUm</t>
  </si>
  <si>
    <t>https://twitter.com/realDonaldTrump/status/910926223684931585</t>
  </si>
  <si>
    <t>Today, I announced a new Executive Order with re: to North Korea. We must all do our part to ensure the complete denuclearization of # NoKo.pic.twitter.com/igjOSM7N7h</t>
  </si>
  <si>
    <t>https://twitter.com/realDonaldTrump/status/910992971620864004</t>
  </si>
  <si>
    <t>Senator Luther Strange has gone up a lot in the polls since I endorsed him a month ago. Now a close runoff. He will be great in D.C.</t>
  </si>
  <si>
    <t>https://twitter.com/realDonaldTrump/status/910993665568526337</t>
  </si>
  <si>
    <t>A big day for the U.S. at the United Nations!</t>
  </si>
  <si>
    <t>https://twitter.com/realDonaldTrump/status/911173124976193536</t>
  </si>
  <si>
    <t>Rand Paul, or whoever votes against Hcare Bill, will forever (future political campaigns) be known as "the Republican who saved ObamaCare."</t>
  </si>
  <si>
    <t>https://twitter.com/realDonaldTrump/status/911175246853664768</t>
  </si>
  <si>
    <t>Kim Jong Un of North Korea, who is obviously a madman who doesn't mind starving or killing his people, will be tested like never before!</t>
  </si>
  <si>
    <t>https://twitter.com/realDonaldTrump/status/911175765718421504</t>
  </si>
  <si>
    <t>Thank you!https://twitter.com/charliekirk11/status/910259494097244161 ‚Ä¶</t>
  </si>
  <si>
    <t>https://twitter.com/realDonaldTrump/status/911179462745710593</t>
  </si>
  <si>
    <t>The Russia hoax continues, now it's ads on Facebook. What about the totally biased and dishonest Media coverage in favor of Crooked Hillary?</t>
  </si>
  <si>
    <t>https://twitter.com/realDonaldTrump/status/911189860769255424</t>
  </si>
  <si>
    <t>The greatest influence over our election was the Fake News Media "screaming" for Crooked Hillary Clinton. Next, she was a bad candidate!</t>
  </si>
  <si>
    <t>https://twitter.com/realDonaldTrump/status/911193223921635335</t>
  </si>
  <si>
    <t>Will be in Alabama tonight. Luther Strange has gained mightily since my endorsement, but will be very close. He loves Alabama, and so do I!</t>
  </si>
  <si>
    <t>https://twitter.com/realDonaldTrump/status/911265133279809536</t>
  </si>
  <si>
    <t># USAatUNGA # UNGApic.twitter.com/miT2Lj7Q90</t>
  </si>
  <si>
    <t>https://twitter.com/realDonaldTrump/status/911287725847908352</t>
  </si>
  <si>
    <t>Thank you to Doug Parker and American Airlines for all of the help you have given to the U.S. with Hurricane flights. Fantastic job!</t>
  </si>
  <si>
    <t>https://twitter.com/realDonaldTrump/status/911338971250216960</t>
  </si>
  <si>
    <t>Heading to Alabama now, big crowd!</t>
  </si>
  <si>
    <t>https://twitter.com/realDonaldTrump/status/911541328013676544</t>
  </si>
  <si>
    <t>John McCain never had any intention of voting for this Bill, which his Governor loves. He campaigned on Repeal &amp; Replace. Let Arizona down!</t>
  </si>
  <si>
    <t>https://twitter.com/realDonaldTrump/status/911543222731706368</t>
  </si>
  <si>
    <t>Arizona had a 116% increase in ObamaCare premiums last year, with deductibles very high. Chuck Schumer sold John McCain a bill of goods. Sad</t>
  </si>
  <si>
    <t>https://twitter.com/realDonaldTrump/status/911545480651378689</t>
  </si>
  <si>
    <t>Large Block Grants to States is a good thing to do. Better control &amp; management. Great for Arizona. McCain let his best friend L.G. down!</t>
  </si>
  <si>
    <t>https://twitter.com/realDonaldTrump/status/911546774267006976</t>
  </si>
  <si>
    <t>I know Rand Paul and I think he may find a way to get there for the good of the Party!</t>
  </si>
  <si>
    <t>https://twitter.com/realDonaldTrump/status/911549099752804357</t>
  </si>
  <si>
    <t>Alaska had a 200% plus increase in premiums under ObamaCare, worst in the country. Deductibles high, people angry! Lisa M comes through.</t>
  </si>
  <si>
    <t>https://twitter.com/realDonaldTrump/status/911549980946714624</t>
  </si>
  <si>
    <t>It was great being with Luther Strange last night in Alabama. What great people, what a crowd! Vote Luther on Tuesday.</t>
  </si>
  <si>
    <t>https://twitter.com/realDonaldTrump/status/911572182060453893</t>
  </si>
  <si>
    <t>Going to the White House is considered a great honor for a championship team.Stephen Curry is hesitating,therefore invitation is withdrawn!</t>
  </si>
  <si>
    <t>https://twitter.com/realDonaldTrump/status/911654184918880260</t>
  </si>
  <si>
    <t>If a player wants the privilege of making millions of dollars in the NFL,or other leagues, he or she should not be allowed to disrespect....</t>
  </si>
  <si>
    <t>https://twitter.com/realDonaldTrump/status/911655987857281024</t>
  </si>
  <si>
    <t>...our Great American Flag (or Country) and should stand for the National Anthem. If not, YOU'RE FIRED. Find something else to do!</t>
  </si>
  <si>
    <t>https://twitter.com/realDonaldTrump/status/911700914997792769</t>
  </si>
  <si>
    <t>Very proud of our incredible First Lady ( @ FLOTUS.) She is a truly great representative for our country!pic.twitter.com/yFv0WIjgby</t>
  </si>
  <si>
    <t>https://twitter.com/realDonaldTrump/status/911711539815702529</t>
  </si>
  <si>
    <t>Iran just test-fired a Ballistic Missile capable of reaching Israel.They are also working with North Korea.Not much of an agreement we have!</t>
  </si>
  <si>
    <t>https://twitter.com/realDonaldTrump/status/911717004222091264</t>
  </si>
  <si>
    <t>Democrats are laughingly saying that McCain had a "moment of courage." Tell that to the people of Arizona who were deceived. 116% increase!</t>
  </si>
  <si>
    <t>https://twitter.com/realDonaldTrump/status/911718138747727872</t>
  </si>
  <si>
    <t>Roger Goodell of NFL just put out a statement trying to justify the total disrespect certain players show to our country.Tell them to stand!</t>
  </si>
  <si>
    <t>https://twitter.com/realDonaldTrump/status/911789314169823232</t>
  </si>
  <si>
    <t>Just heard Foreign Minister of North Korea speak at U.N. If he echoes thoughts of Little Rocket Man, they won't be around much longer!</t>
  </si>
  <si>
    <t>https://twitter.com/realDonaldTrump/status/911904261553950720</t>
  </si>
  <si>
    <t>If NFL fans refuse to go to games until players stop disrespecting our Flag &amp; Country, you will see change take place fast. Fire or suspend!</t>
  </si>
  <si>
    <t>https://twitter.com/realDonaldTrump/status/911911385176723457</t>
  </si>
  <si>
    <t>...NFL attendance and ratings are WAY DOWN. Boring games yes, but many stay away because they love our country. League should back U.S.</t>
  </si>
  <si>
    <t>https://twitter.com/realDonaldTrump/status/912018945158402049</t>
  </si>
  <si>
    <t>Great solidarity for our National Anthem and for our Country. Standing with locked arms is good, kneeling is not acceptable. Bad ratings!</t>
  </si>
  <si>
    <t>https://twitter.com/realDonaldTrump/status/912019957243883520</t>
  </si>
  <si>
    <t>Please to inform that the Champion Pittsburgh Penguins of the NHL will be joining me at the White House for Ceremony. Great team!</t>
  </si>
  <si>
    <t>https://twitter.com/realDonaldTrump/status/912037003923005440</t>
  </si>
  <si>
    <t>Courageous Patriots have fought and died for our great American Flag --- we MUST honor and respect it! MAKE AMERICA GREAT AGAIN!</t>
  </si>
  <si>
    <t>https://twitter.com/realDonaldTrump/status/912079629648883712</t>
  </si>
  <si>
    <t>Alaska, Arizona, Maine and Kentucky are big winners in the Healthcare proposal. 7 years of Repeal &amp; Replace and some Senators not there.</t>
  </si>
  <si>
    <t>https://twitter.com/realDonaldTrump/status/912080538755846144</t>
  </si>
  <si>
    <t>Sports fans should never condone players that do not stand proud for their National Anthem or their Country. NFL should change policy!</t>
  </si>
  <si>
    <t>https://twitter.com/realDonaldTrump/status/912101775221706752</t>
  </si>
  <si>
    <t>Making America Safe is my number one priority. We will not admit those into our country we cannot safely vet.https://www.whitehouse.gov/the-press-office/2017/09/24/enhancing-vetting-capabilities-and-processes-detecting-attempted-entry ‚Ä¶</t>
  </si>
  <si>
    <t>https://twitter.com/realDonaldTrump/status/912276850793213952</t>
  </si>
  <si>
    <t>So proud of NASCAR and its supporters and fans. They won't put up with disrespecting our Country or our Flag - they said it loud and clear!</t>
  </si>
  <si>
    <t>https://twitter.com/realDonaldTrump/status/912278438127525888</t>
  </si>
  <si>
    <t>Many people booed the players who kneeled yesterday (which was a small percentage of total). These are fans who demand respect for our Flag!</t>
  </si>
  <si>
    <t>https://twitter.com/realDonaldTrump/status/912280282224525312</t>
  </si>
  <si>
    <t>The issue of kneeling has nothing to do with race. It is about respect for our Country, Flag and National Anthem. NFL must respect this!</t>
  </si>
  <si>
    <t>https://twitter.com/realDonaldTrump/status/912281550712135680</t>
  </si>
  <si>
    <t>The White House never looked more beautiful than it did returning last night. Important meetings taking place today. Big tax cuts &amp; reform.</t>
  </si>
  <si>
    <t>https://twitter.com/realDonaldTrump/status/912301271817838593</t>
  </si>
  <si>
    <t># StandForOurAnthem</t>
  </si>
  <si>
    <t>https://twitter.com/realDonaldTrump/status/912443217227976704</t>
  </si>
  <si>
    <t>. @ CNN is # FakeNews. Just reported COS (John Kelly) was opposed to my stance on NFL players disrespecting FLAG, ANTHEM, COUNTRY. Total lie!</t>
  </si>
  <si>
    <t>https://twitter.com/realDonaldTrump/status/912443607084404736</t>
  </si>
  <si>
    <t>General John Kelly totally agrees w/ my stance on NFL players and the fact that they should not be disrespecting our FLAG or GREAT COUNTRY!</t>
  </si>
  <si>
    <t>https://twitter.com/realDonaldTrump/status/912443924979077120</t>
  </si>
  <si>
    <t>Tremendous backlash against the NFL and its players for disrespect of our Country. # StandForOurAnthem</t>
  </si>
  <si>
    <t>https://twitter.com/realDonaldTrump/status/912478274508423168</t>
  </si>
  <si>
    <t>Texas &amp; Florida are doing great but Puerto Rico, which was already suffering from broken infrastructure &amp; massive debt, is in deep trouble..</t>
  </si>
  <si>
    <t>https://twitter.com/realDonaldTrump/status/912479500511965184</t>
  </si>
  <si>
    <t>...It's old electrical grid, which was in terrible shape, was devastated. Much of the Island was destroyed, with billions of dollars....</t>
  </si>
  <si>
    <t>https://twitter.com/realDonaldTrump/status/912481556127780865</t>
  </si>
  <si>
    <t>...owed to Wall Street and the banks which, sadly, must be dealt with. Food, water and medical are top priorities - and doing well. # FEMA</t>
  </si>
  <si>
    <t>https://twitter.com/realDonaldTrump/status/912487929783754755</t>
  </si>
  <si>
    <t>A few of the many clips of John McCain talking about Repealing &amp; Replacing O'Care. My oh my has he changed-complete turn from years of talk!pic.twitter.com/t9cXG2Io86</t>
  </si>
  <si>
    <t>https://twitter.com/realDonaldTrump/status/912624892239077376</t>
  </si>
  <si>
    <t>Ratings for NFL football are way down except before game starts, when people tune in to see whether or not our country will be disrespected!</t>
  </si>
  <si>
    <t>https://twitter.com/realDonaldTrump/status/912626731357540353</t>
  </si>
  <si>
    <t>The booing at the NFL football game last night, when the entire Dallas team dropped to its knees, was loudest I have ever heard. Great anger</t>
  </si>
  <si>
    <t>https://twitter.com/realDonaldTrump/status/912629775629418501</t>
  </si>
  <si>
    <t>But while Dallas dropped to its knees as a team, they all stood up for our National Anthem. Big progress being made-we all love our country!</t>
  </si>
  <si>
    <t>https://twitter.com/realDonaldTrump/status/912636538156146688</t>
  </si>
  <si>
    <t>Great interview on @ foxandfriends with the parents of Otto Warmbier: 1994 - 2017. Otto was tortured beyond belief by North Korea.</t>
  </si>
  <si>
    <t>https://twitter.com/realDonaldTrump/status/912651215997202432</t>
  </si>
  <si>
    <t>Thank you to Carmen Yulin Cruz, the Mayor of San Juan, for your kind words on FEMA etc.We are working hard. Much food and water there/on way</t>
  </si>
  <si>
    <t>https://twitter.com/realDonaldTrump/status/912664574461120512</t>
  </si>
  <si>
    <t>The NFL has all sorts of rules and regulations. The only way out for them is to set a rule that you can't kneel during our National Anthem!</t>
  </si>
  <si>
    <t>https://twitter.com/realDonaldTrump/status/912711807709667331</t>
  </si>
  <si>
    <t>Honored to welcome Republican and Democrat members of the House Ways and Means Committee to the White House today! # USApic.twitter.com/nWnX9CDP0d</t>
  </si>
  <si>
    <t>https://twitter.com/realDonaldTrump/status/912779672257261569</t>
  </si>
  <si>
    <t>Heading over to the @ UN to meet with Ambassador @ NikkiHaley and all of her great representatives! # USA</t>
  </si>
  <si>
    <t>https://twitter.com/realDonaldTrump/status/912792478096302080</t>
  </si>
  <si>
    <t>America's hearts &amp; prayers are with the people of # PuertoRico &amp; the # USVI. We will get through this - and we will get through this TOGETHER!pic.twitter.com/NcmsF4Fqpr</t>
  </si>
  <si>
    <t>https://twitter.com/realDonaldTrump/status/912807096885723137</t>
  </si>
  <si>
    <t>I want to express our support and extend our prayers to all those affected by the vile terror attack in Spain last month. pic.twitter.com/5mT0QXFlnL</t>
  </si>
  <si>
    <t>https://twitter.com/realDonaldTrump/status/912809860965613568</t>
  </si>
  <si>
    <t>It was an honor to welcome President @ MarianoraJoy of Spain. Thank you for standing w/ us in our efforts to isolate the brutal # NoKo regime.pic.twitter.com/43U4T34JgF</t>
  </si>
  <si>
    <t>https://twitter.com/realDonaldTrump/status/912825663694016522</t>
  </si>
  <si>
    <t>Thank you to our wonderful team @ USUN and their families. Keep up the GREAT work! # USApic.twitter.com/s7KhlSMEqY</t>
  </si>
  <si>
    <t>https://twitter.com/realDonaldTrump/status/912836917296877569</t>
  </si>
  <si>
    <t>70 years ago today, the National Security Council met for the first time. Great history of advising Presidents-then &amp; now! Thanks NSC Staff!</t>
  </si>
  <si>
    <t>https://twitter.com/realDonaldTrump/status/912848241535971331</t>
  </si>
  <si>
    <t>Even Usain Bolt from Jamaica, one of the greatest runners and athletes of all time, showed RESPECT for our National Anthem! pic.twitter.com/zkenuAP9RS</t>
  </si>
  <si>
    <t>https://twitter.com/realDonaldTrump/status/912863676792786946</t>
  </si>
  <si>
    <t>Congratulations to Roy Moore on his Republican Primary win in Alabama. Luther Strange started way back &amp; ran a good race. Roy, WIN in Dec!</t>
  </si>
  <si>
    <t>https://twitter.com/realDonaldTrump/status/912994446219898880</t>
  </si>
  <si>
    <t>Spoke to Roy Moore of Alabama last night for the first time. Sounds like a really great guy who ran a fantastic race. He will help to # MAGA!</t>
  </si>
  <si>
    <t>https://twitter.com/realDonaldTrump/status/912997506900021248</t>
  </si>
  <si>
    <t>Spoke to Jerry Jones of the Dallas Cowboys yesterday. Jerry is a winner who knows how to get things done. Players will stand for Country!</t>
  </si>
  <si>
    <t>https://twitter.com/realDonaldTrump/status/913003340451188737</t>
  </si>
  <si>
    <t>With one Yes vote in hospital &amp; very positive signs from Alaska and two others (McCain is out), we have the HCare Vote, but not for Friday!</t>
  </si>
  <si>
    <t>https://twitter.com/realDonaldTrump/status/913004378486984704</t>
  </si>
  <si>
    <t>We will have the votes for Healthcare but not for the reconciliation deadline of Friday, after which we need 60. Get rid of Filibuster Rule!</t>
  </si>
  <si>
    <t>https://twitter.com/realDonaldTrump/status/913034591879024640</t>
  </si>
  <si>
    <t>Facebook was always anti-Trump.The Networks were always anti-Trump hence,Fake News, @ nytimes(apologized) &amp; @ WaPo were anti-Trump. Collusion?</t>
  </si>
  <si>
    <t>https://twitter.com/realDonaldTrump/status/913035855509491712</t>
  </si>
  <si>
    <t>..But the people were Pro-Trump! Virtually no President has accomplished what we have accomplished in the first 9 months-and economy roaring</t>
  </si>
  <si>
    <t>https://twitter.com/realDonaldTrump/status/913117797231857664</t>
  </si>
  <si>
    <t>Just arrived in Indianapolis, Indiana to make an announcement on # TaxReform! Together, we are going to MAKE AMERICA GREAT AGAIN!pic.twitter.com/Dy9UwhkWHL</t>
  </si>
  <si>
    <t>https://twitter.com/realDonaldTrump/status/913187235452690432</t>
  </si>
  <si>
    <t>This is the right TAX CUT @the RIGHT TIME. We will ALL succeed &amp; grow TOGETHER ‚Äì as one team, one people, &amp; one American family. # TaxReformpic.twitter.com/rtLWANJjIQ</t>
  </si>
  <si>
    <t>https://twitter.com/realDonaldTrump/status/913220484640182272</t>
  </si>
  <si>
    <t>It is time to take care of OUR people, to rebuild OUR NATION, and to fight for OUR GREAT AMERICAN WORKERS! # TaxReform # USApic.twitter.com/LsZvHg3got</t>
  </si>
  <si>
    <t>https://twitter.com/realDonaldTrump/status/913371663789625344</t>
  </si>
  <si>
    <t>Democrats don't want massive tax cuts - how does that win elections? Great reviews for Tax Cut and Reform Bill.</t>
  </si>
  <si>
    <t>https://twitter.com/realDonaldTrump/status/913403237033742336</t>
  </si>
  <si>
    <t>The electric power grid in Puerto Rico is totally shot. Large numbers of generators are now on Island. Food and water on site.</t>
  </si>
  <si>
    <t>https://twitter.com/realDonaldTrump/status/913488283321159680</t>
  </si>
  <si>
    <t>Welcome back @ SteveScalise! # TeamScalisepic.twitter.com/CoRed8rfL2</t>
  </si>
  <si>
    <t>https://twitter.com/realDonaldTrump/status/913549374227181568</t>
  </si>
  <si>
    <t>FEMA &amp; First Responders are doing a GREAT job in Puerto Rico. Massive food &amp; water delivered. Docks &amp; electric grid dead. Locals trying....</t>
  </si>
  <si>
    <t>https://twitter.com/realDonaldTrump/status/913550237377138688</t>
  </si>
  <si>
    <t>...really hard to help but many have lost their homes. Military is now on site and I will be there Tuesday. Wish press would treat fairly!</t>
  </si>
  <si>
    <t>https://twitter.com/realDonaldTrump/status/913554705816711168</t>
  </si>
  <si>
    <t>Puerto Rico is devastated. Phone system, electric grid many roads, gone. FEMA and First Responders are amazing. Governor said "great job!"</t>
  </si>
  <si>
    <t>https://twitter.com/realDonaldTrump/status/913589799411490817</t>
  </si>
  <si>
    <t>GDP was revised upward to 3.1 for last quarter. Many people thought it would be years before that happened. We have just begun!</t>
  </si>
  <si>
    <t>https://twitter.com/realDonaldTrump/status/913723771336392704</t>
  </si>
  <si>
    <t>Puerto Rico Governor Ricardo Rossello just stated: "The Administration and the President, every time we've spoken, they've delivered......</t>
  </si>
  <si>
    <t>https://twitter.com/realDonaldTrump/status/913724766208610304</t>
  </si>
  <si>
    <t>...The fact is that Puerto Rico has been destroyed by two hurricanes. Big decisions will have to be made as to the cost of its rebuilding!</t>
  </si>
  <si>
    <t>https://twitter.com/realDonaldTrump/status/913757869627133953</t>
  </si>
  <si>
    <t>Thank you to FEMA, our great Military &amp; all First Responders who are working so hard,against terrible odds,in Puerto Rico. See you Tuesday!</t>
  </si>
  <si>
    <t>https://twitter.com/realDonaldTrump/status/913760243770896389</t>
  </si>
  <si>
    <t>RECORD HIGH FOR S &amp; P 500!</t>
  </si>
  <si>
    <t>https://twitter.com/realDonaldTrump/status/913821956625059840</t>
  </si>
  <si>
    <t>This week we came one step closer to reaching the goal of aligning the skills taught in our nation‚Äôs classrooms with the jobs of the future.pic.twitter.com/9s1ggeIJJ5</t>
  </si>
  <si>
    <t>https://twitter.com/realDonaldTrump/status/913856413541138432</t>
  </si>
  <si>
    <t>Thank you @ ShopFloorNAM. An honor to be with you today. Great news! Manufacturers report record-high economic optimism in 2017. # TaxReformpic.twitter.com/4sgMWGotOF</t>
  </si>
  <si>
    <t>https://twitter.com/realDonaldTrump/status/913888647631577088</t>
  </si>
  <si>
    <t>My thoughts are with all those observing Yom Kippur, the holiest day of the Jewish year.pic.twitter.com/0LuZCZl29D</t>
  </si>
  <si>
    <t>https://twitter.com/realDonaldTrump/status/913892019847778305</t>
  </si>
  <si>
    <t>Join me for my # WeeklyAddress http://45.wh.gov/WeeklyAddress pic.twitter.com/NnM2jOkEs0</t>
  </si>
  <si>
    <t>https://twitter.com/realDonaldTrump/status/913902084461916161</t>
  </si>
  <si>
    <t>THANK YOU to the amazing Indianapolis Metropolitan Police Department and all law enforcement officers, for all you do 24/7/365! # LESMpic.twitter.com/XFqxbMBEbP</t>
  </si>
  <si>
    <t>https://twitter.com/realDonaldTrump/status/914087234869047296</t>
  </si>
  <si>
    <t>The Mayor of San Juan, who was very complimentary only a few days ago, has now been told by the Democrats that you must be nasty to Trump.</t>
  </si>
  <si>
    <t>https://twitter.com/realDonaldTrump/status/914089003745468417</t>
  </si>
  <si>
    <t>...Such poor leadership ability by the Mayor of San Juan, and others in Puerto Rico, who are not able to get their workers to help. They....</t>
  </si>
  <si>
    <t>https://twitter.com/realDonaldTrump/status/914089888596754434</t>
  </si>
  <si>
    <t>...want everything to be done for them when it should be a community effort. 10,000 Federal workers now on Island doing a fantastic job.</t>
  </si>
  <si>
    <t>https://twitter.com/realDonaldTrump/status/914090947180470272</t>
  </si>
  <si>
    <t>The military and first responders, despite no electric, roads, phones etc., have done an amazing job. Puerto Rico was totally destroyed.</t>
  </si>
  <si>
    <t>https://twitter.com/realDonaldTrump/status/914094625488502784</t>
  </si>
  <si>
    <t>Fake News CNN and NBC are going out of their way to disparage our great First Responders as a way to "get Trump." Not fair to FR or effort!</t>
  </si>
  <si>
    <t>https://twitter.com/realDonaldTrump/status/914096428879933440</t>
  </si>
  <si>
    <t>I will be going to Puerto Rico on Tuesday with Melania. Will hopefully be able to stop at the U.S. Virgin Islands (people working hard).</t>
  </si>
  <si>
    <t>https://twitter.com/realDonaldTrump/status/914099295963553792</t>
  </si>
  <si>
    <t>The Fake News Networks are working overtime in Puerto Rico doing their best to take the spirit away from our soldiers and first R's. Shame!</t>
  </si>
  <si>
    <t>https://twitter.com/realDonaldTrump/status/914189344533024768</t>
  </si>
  <si>
    <t>Despite the Fake News Media in conjunction with the Dems, an amazing job is being done in Puerto Rico. Great people!</t>
  </si>
  <si>
    <t>https://twitter.com/realDonaldTrump/status/914208123564494850</t>
  </si>
  <si>
    <t>The Governor of Puerto Rico, Ricardo Rossello, is a great guy and leader who is really working hard. Thank you Ricky!</t>
  </si>
  <si>
    <t>https://twitter.com/realDonaldTrump/status/914210813237489666</t>
  </si>
  <si>
    <t>Just spoke to Governor Kenneth Mapp of the U.S. Virgin Islands who stated that # FEMA and Military are doing a GREAT job! Thank you Governor!</t>
  </si>
  <si>
    <t>https://twitter.com/realDonaldTrump/status/914214237584674816</t>
  </si>
  <si>
    <t>Congresswoman Jennifer Gonzalez-Colon of Puerto Rico has been wonderful to deal with and a great representative of the people. Thank you!</t>
  </si>
  <si>
    <t>https://twitter.com/realDonaldTrump/status/914216744385904640</t>
  </si>
  <si>
    <t>To the people of Puerto Rico: Do not believe the # FakeNews! # PRStrong</t>
  </si>
  <si>
    <t>https://twitter.com/realDonaldTrump/status/914217117695795201</t>
  </si>
  <si>
    <t>My Administration, Governor @ RicardoRossello, and many others are working together to help the people of Puerto Rico in every way...</t>
  </si>
  <si>
    <t>https://twitter.com/realDonaldTrump/status/914217477495717889</t>
  </si>
  <si>
    <t>...... # FakeNews critics are working overtime, but we're getting great marks from the people that truly matter! # PRStrong</t>
  </si>
  <si>
    <t>https://twitter.com/realDonaldTrump/status/914217658517737472</t>
  </si>
  <si>
    <t>We must all be united in offering assistance to everyone suffering in Puerto Rico and elsewhere in the wake of this terrible disaster.</t>
  </si>
  <si>
    <t>https://twitter.com/realDonaldTrump/status/914227642131509248</t>
  </si>
  <si>
    <t>Results of recovery efforts will speak much louder than complaints by San Juan Mayor. Doing everything we can to help great people of PR!</t>
  </si>
  <si>
    <t>https://twitter.com/realDonaldTrump/status/914252271982178306</t>
  </si>
  <si>
    <t>I will be in PR on Tues. to further ensure we continue doing everything possible to assist &amp; support the people in their time of great need.</t>
  </si>
  <si>
    <t>https://twitter.com/realDonaldTrump/status/914255264282480640</t>
  </si>
  <si>
    <t>Very important that NFL players STAND tomorrow, and always, for the playing of our National Anthem. Respect our Flag and our Country!</t>
  </si>
  <si>
    <t>https://twitter.com/realDonaldTrump/status/914260261304860672</t>
  </si>
  <si>
    <t>Because of # FakeNews my people are not getting the credit they deserve for doing a great job. As seen here, they are ALL doing a GREAT JOB!pic.twitter.com/1ltW2t3rwy</t>
  </si>
  <si>
    <t>https://twitter.com/realDonaldTrump/status/914269704440737792</t>
  </si>
  <si>
    <t>In analyzing the Alabama Primary race,FAKE NEWS always fails to mention that the candidate I endorsed went up MANY points after endorsement!</t>
  </si>
  <si>
    <t>https://twitter.com/realDonaldTrump/status/914310901855129601</t>
  </si>
  <si>
    <t>19,000 RESPECTING our National Anthem! # StandForOurAnthempic.twitter.com/czutyGaMQV</t>
  </si>
  <si>
    <t>https://twitter.com/realDonaldTrump/status/914465475777695744</t>
  </si>
  <si>
    <t>We have done a great job with the almost impossible situation in Puerto Rico. Outside of the Fake News or politically motivated ingrates,...</t>
  </si>
  <si>
    <t>https://twitter.com/realDonaldTrump/status/914466534365569025</t>
  </si>
  <si>
    <t>...people are now starting to recognize the amazing work that has been done by FEMA and our great Military. All buildings now inspected.....</t>
  </si>
  <si>
    <t>https://twitter.com/realDonaldTrump/status/914467502251528192</t>
  </si>
  <si>
    <t>...for safety. Thank you to the Governor of P.R. and to all of those who are working so closely with our First Responders. Fantastic job!</t>
  </si>
  <si>
    <t>https://twitter.com/realDonaldTrump/status/914497877543735296</t>
  </si>
  <si>
    <t>I told Rex Tillerson, our wonderful Secretary of State, that he is wasting his time trying to negotiate with Little Rocket Man...</t>
  </si>
  <si>
    <t>https://twitter.com/realDonaldTrump/status/914497947517227008</t>
  </si>
  <si>
    <t>...Save your energy Rex, we'll do what has to be done!</t>
  </si>
  <si>
    <t>https://twitter.com/realDonaldTrump/status/914565910798782465</t>
  </si>
  <si>
    <t>Being nice to Rocket Man hasn't worked in 25 years, why would it work now? Clinton failed, Bush failed, and Obama failed. I won't fail.</t>
  </si>
  <si>
    <t>https://twitter.com/realDonaldTrump/status/914661855947366406</t>
  </si>
  <si>
    <t>Congratulations to # TeamUSAon your great @ PresidentsCup victory!pic.twitter.com/fZeP1e9mo7</t>
  </si>
  <si>
    <t>https://twitter.com/realDonaldTrump/status/914810093874671617</t>
  </si>
  <si>
    <t>My warmest condolences and sympathies to the victims and families of the terrible Las Vegas shooting. God bless you!</t>
  </si>
  <si>
    <t>https://twitter.com/realDonaldTrump/status/915179824012042241</t>
  </si>
  <si>
    <t>I am so proud of our great Country. God bless America!</t>
  </si>
  <si>
    <t>https://twitter.com/realDonaldTrump/status/915326171063242752</t>
  </si>
  <si>
    <t>Leaving Puerto Rico now for D.C. Will be in Las Vegas early tomorrow to pay my respects. Everyone is in my thoughts and prayers.https://twitter.com/sheriff_lvmpd/status/914871804216221697 ‚Ä¶</t>
  </si>
  <si>
    <t>https://twitter.com/realDonaldTrump/status/915335645719121920</t>
  </si>
  <si>
    <t>Great meeting with Governor Mapp of the # USVI. He is very thankful for the great job done by @ FEMA and First Responders.pic.twitter.com/AtBGEpDF9C</t>
  </si>
  <si>
    <t>https://twitter.com/realDonaldTrump/status/915351470354108417</t>
  </si>
  <si>
    <t>So proud of @ FEMA, Military, and First Responders! Thank you!pic.twitter.com/kWVMqVelri</t>
  </si>
  <si>
    <t>https://twitter.com/realDonaldTrump/status/915371086249971712</t>
  </si>
  <si>
    <t>It is a "miracle" how fast the Las Vegas Metropolitan Police were able to find the demented shooter and stop him from even more killing!</t>
  </si>
  <si>
    <t>https://twitter.com/realDonaldTrump/status/915379231454003200</t>
  </si>
  <si>
    <t>My Administration will continue to work around the clock with Governor @ RicardoRossello &amp; his team. Great progress being made! # PRStrongpic.twitter.com/1aL9YrwTvC</t>
  </si>
  <si>
    <t>https://twitter.com/realDonaldTrump/status/915523382686478337</t>
  </si>
  <si>
    <t>A great day in Puerto Rico yesterday. While some of the news coverage is Fake, most showed great warmth and friendship.</t>
  </si>
  <si>
    <t>https://twitter.com/realDonaldTrump/status/915539424406114304</t>
  </si>
  <si>
    <t>Wow, so many Fake News stories today. No matter what I do or say, they will not write or speak truth. The Fake News Media is out of control!</t>
  </si>
  <si>
    <t>https://twitter.com/realDonaldTrump/status/915589297096536065</t>
  </si>
  <si>
    <t>NBC news is # FakeNews and more dishonest than even CNN. They are a disgrace to good reporting. No wonder their news ratings are way down!</t>
  </si>
  <si>
    <t>https://twitter.com/realDonaldTrump/status/915596990674849792</t>
  </si>
  <si>
    <t>The @ NBCNews story has just been totally refuted by Sec. Tillerson and @ VP Pence. It is # FakeNews. They should issue an apology to AMERICA!</t>
  </si>
  <si>
    <t>https://twitter.com/realDonaldTrump/status/915604746936967168</t>
  </si>
  <si>
    <t>I will be landing in Las Vegas shortly to pay my respects with @ FLOTUS Melania. Everyone remains in our thoughts and prayers.</t>
  </si>
  <si>
    <t>https://twitter.com/realDonaldTrump/status/915722355757985792</t>
  </si>
  <si>
    <t>WE LOVE YOU LAS VEGAS!pic.twitter.com/nxRWeR1gEz</t>
  </si>
  <si>
    <t>https://twitter.com/realDonaldTrump/status/915745470689005573</t>
  </si>
  <si>
    <t>On behalf of a GRATEFUL NATION, THANK YOU to all of the First Responders (HEROES) who saved countless lives in Las Vegas on Sunday night.pic.twitter.com/ZxuMYWnNHv</t>
  </si>
  <si>
    <t>https://twitter.com/realDonaldTrump/status/915890389269254145</t>
  </si>
  <si>
    <t>So wonderful to be in Las Vegas yesterday and meet with people, from police to doctors to the victims themselves, who I will never forget!</t>
  </si>
  <si>
    <t>https://twitter.com/realDonaldTrump/status/915890821228048385</t>
  </si>
  <si>
    <t>Thank you!https://twitter.com/evelynmcquary/status/915686768321720323 ‚Ä¶</t>
  </si>
  <si>
    <t>https://twitter.com/realDonaldTrump/status/915894251967385600</t>
  </si>
  <si>
    <t>Why Isn't the Senate Intel Committee looking into the Fake News Networks in OUR country to see why so much of our news is just made up-FAKE!</t>
  </si>
  <si>
    <t>https://twitter.com/realDonaldTrump/status/915896809536589824</t>
  </si>
  <si>
    <t>Stock Market hits an ALL-TIME high! Unemployment lowest in 16 years! Business and manufacturing enthusiasm at highest level in decades!</t>
  </si>
  <si>
    <t>https://twitter.com/realDonaldTrump/status/915907150333009920</t>
  </si>
  <si>
    <t>Rex Tillerson never threatened to resign. This is Fake News put out by @ NBCNews. Low news and reporting standards. No verification from me.</t>
  </si>
  <si>
    <t>https://twitter.com/realDonaldTrump/status/916120435762266114</t>
  </si>
  <si>
    <t>Ralph Northam,who is running for Governor of Virginia,is fighting for the violent MS-13 killer gangs &amp; sanctuary cities. Vote Ed Gillespie!</t>
  </si>
  <si>
    <t>https://twitter.com/realDonaldTrump/status/916620603741868032</t>
  </si>
  <si>
    <t>Can't believe I finally got a good story in the @ washingtonpost. It discusses the enthusiasm of "Trump" voters through campaign....</t>
  </si>
  <si>
    <t>https://twitter.com/realDonaldTrump/status/916622087606980609</t>
  </si>
  <si>
    <t>...contributions. The RNC is taking in far more $'s than the Dems, and much of it by my wonderful small donors. I am working hard for them!</t>
  </si>
  <si>
    <t>https://twitter.com/realDonaldTrump/status/916634286811435008</t>
  </si>
  <si>
    <t>Late Night host are dealing with the Democrats for their very "unfunny" &amp; repetitive material, always anti-Trump! Should we get Equal Time?</t>
  </si>
  <si>
    <t>https://twitter.com/realDonaldTrump/status/916635236238274561</t>
  </si>
  <si>
    <t>More and more people are suggesting that Republicans (and me) should be given Equal Time on T.V. when you look at the one-sided coverage?</t>
  </si>
  <si>
    <t>https://twitter.com/realDonaldTrump/status/916638685914951680</t>
  </si>
  <si>
    <t>I called Chuck Schumer yesterday to see if the Dems want to do a great HealthCare Bill. ObamaCare is badly broken, big premiums. Who knows!</t>
  </si>
  <si>
    <t>https://twitter.com/realDonaldTrump/status/916655548623413248</t>
  </si>
  <si>
    <t>. @ NBCNews is so knowingly inaccurate with their reporting. The good news is that the PEOPLE get it, which is really all that matters! Not #1</t>
  </si>
  <si>
    <t>https://twitter.com/realDonaldTrump/status/916665576940097536</t>
  </si>
  <si>
    <t>Our great team at @ FEMA is prepared for # HurricaneNate. Everyone in LA, MS, AL, and FL please listen to your local authorities &amp; be safe!</t>
  </si>
  <si>
    <t>https://twitter.com/realDonaldTrump/status/916747884716011521</t>
  </si>
  <si>
    <t>Will be joining @ GovMikeHuckabee tonight at 8pmE on @ TBN. Enjoy!https://twitter.com/govmikehuckabee/status/915883629678661633 ‚Ä¶</t>
  </si>
  <si>
    <t>https://twitter.com/realDonaldTrump/status/916750042014404608</t>
  </si>
  <si>
    <t>Presidents and their administrations have been talking to North Korea for 25 years, agreements made and massive amounts of money paid......</t>
  </si>
  <si>
    <t>https://twitter.com/realDonaldTrump/status/916751271960436737</t>
  </si>
  <si>
    <t>...hasn't worked, agreements violated before the ink was dry, makings fools of U.S. negotiators. Sorry, but only one thing will work!</t>
  </si>
  <si>
    <t>https://twitter.com/realDonaldTrump/status/916763438805848066</t>
  </si>
  <si>
    <t>Thanks for your support!https://twitter.com/thebradfordfile/status/916750406054825985 ‚Ä¶</t>
  </si>
  <si>
    <t>https://twitter.com/realDonaldTrump/status/916780428253687808</t>
  </si>
  <si>
    <t>Leaving the White House for the Great State of North Carolina. Big progress being made on many fronts!</t>
  </si>
  <si>
    <t>https://twitter.com/realDonaldTrump/status/917024076165734401</t>
  </si>
  <si>
    <t># LasVegasStrong # USA https://instagram.com/p/BZ_TSpsghNb/</t>
  </si>
  <si>
    <t>https://twitter.com/realDonaldTrump/status/917026789188399105</t>
  </si>
  <si>
    <t>Senator Bob Corker "begged" me to endorse him for re-election in Tennessee. I said "NO" and he dropped out (said he could not win without...</t>
  </si>
  <si>
    <t>https://twitter.com/realDonaldTrump/status/917029060471152640</t>
  </si>
  <si>
    <t>..my endorsement). He also wanted to be Secretary of State, I said "NO THANKS." He is also largely responsible for the horrendous Iran Deal!</t>
  </si>
  <si>
    <t>https://twitter.com/realDonaldTrump/status/917030148867682304</t>
  </si>
  <si>
    <t>...Hence, I would fully expect Corker to be a negative voice and stand in the way of our great agenda. Didn't have the guts to run!</t>
  </si>
  <si>
    <t>https://twitter.com/realDonaldTrump/status/917091286607433728</t>
  </si>
  <si>
    <t>I asked @ VP Pence to leave stadium if any players kneeled, disrespecting our country. I am proud of him and @ SecondLady Karen.</t>
  </si>
  <si>
    <t>https://twitter.com/realDonaldTrump/status/917114761057357824</t>
  </si>
  <si>
    <t>FEMA and first responders are working hard (yet again) on Hurricane Nate. Military helping. Very much under control!</t>
  </si>
  <si>
    <t>https://twitter.com/realDonaldTrump/status/917130468025348096</t>
  </si>
  <si>
    <t>Bob Corker gave us the Iran Deal, &amp; that's about it. We need HealthCare, we need Tax Cuts/Reform, we need people that can get the job done!</t>
  </si>
  <si>
    <t>https://twitter.com/realDonaldTrump/status/917172144710103040</t>
  </si>
  <si>
    <t>Nobody could have done what I‚Äôve done for # PuertoRico with so little appreciation. So much work!pic.twitter.com/k2jAkIpfjI</t>
  </si>
  <si>
    <t>https://twitter.com/realDonaldTrump/status/917177470532636672</t>
  </si>
  <si>
    <t>"The Republican Party is racking up record amounts of small dollar donations - fueled by Trump supporters....." @ nypost Thank you!</t>
  </si>
  <si>
    <t>https://twitter.com/realDonaldTrump/status/917341511754436609</t>
  </si>
  <si>
    <t>Our country has been unsuccessfully dealing with North Korea for 25 years, giving billions of dollars &amp; getting nothing. Policy didn't work!</t>
  </si>
  <si>
    <t>https://twitter.com/realDonaldTrump/status/917345200414035969</t>
  </si>
  <si>
    <t>The trip by @ VP Pence was long planned. He is receiving great praise for leaving game after the players showed such disrespect for country!</t>
  </si>
  <si>
    <t>https://twitter.com/realDonaldTrump/status/917458408927842305</t>
  </si>
  <si>
    <t>"President Donald J. Trump Proclaims October 9, 2017, as # ColumbusDay"https://www.whitehouse.gov/the-press-office/2017/10/06/president-donald-j-trump-proclaims-october-9-2017-columbus-day ‚Ä¶</t>
  </si>
  <si>
    <t>https://twitter.com/realDonaldTrump/status/917568245854605313</t>
  </si>
  <si>
    <t>A big salute to Jerry Jones, owner of the Dallas Cowboys, who will BENCH players who disrespect our Flag."Stand for Anthem or sit for game!"</t>
  </si>
  <si>
    <t>https://twitter.com/realDonaldTrump/status/917694644481413120</t>
  </si>
  <si>
    <t>Why is the NFL getting massive tax breaks while at the same time disrespecting our Anthem, Flag and Country? Change tax law!</t>
  </si>
  <si>
    <t>https://twitter.com/realDonaldTrump/status/917695847063805952</t>
  </si>
  <si>
    <t>The problem with agreeing to a policy on immigration is that the Democrats don't want secure borders,they don't care about safety for U.S.A.</t>
  </si>
  <si>
    <t>https://twitter.com/realDonaldTrump/status/917698839846576130</t>
  </si>
  <si>
    <t>Since Congress can't get its act together on HealthCare, I will be using the power of the pen to give great HealthCare to many people - FAST</t>
  </si>
  <si>
    <t>https://twitter.com/realDonaldTrump/status/917701841466593280</t>
  </si>
  <si>
    <t>With Jemele Hill at the mike, it is no wonder ESPN ratings have "tanked," in fact, tanked so badly it is the talk of the industry!</t>
  </si>
  <si>
    <t>https://twitter.com/realDonaldTrump/status/917724872905777155</t>
  </si>
  <si>
    <t>Highly respected author, Christopher Bedford, just came out with book, "The Art of the Donald, Lessons from America's...." Really good book!</t>
  </si>
  <si>
    <t>https://twitter.com/realDonaldTrump/status/917734186848579584</t>
  </si>
  <si>
    <t>The Failing @ nytimes set Liddle' Bob Corker up by recording his conversation. Was made to sound a fool, and that's what I am dealing with!</t>
  </si>
  <si>
    <t>https://twitter.com/realDonaldTrump/status/917894963832246272</t>
  </si>
  <si>
    <t>My great honor to host the 2017 back-to-back # StanleyCup Champion Pittsburgh Penguins at the WH with @ FLOTUS today! https://instagram.com/p/BaFfIqFgSDQ/ pic.twitter.com/rBwGmhMnPX</t>
  </si>
  <si>
    <t>https://twitter.com/realDonaldTrump/status/917921548677328896</t>
  </si>
  <si>
    <t>The Fake News is at it again, this time trying to hurt one of the finest people I know, General John Kelly, by saying he will soon be.....</t>
  </si>
  <si>
    <t>https://twitter.com/realDonaldTrump/status/917923131003719681</t>
  </si>
  <si>
    <t>...fired. This story is totally made up by the dishonest media.The Chief is doing a FANTASTIC job for me and, more importantly, for the USA!</t>
  </si>
  <si>
    <t>https://twitter.com/realDonaldTrump/status/918058910673760258</t>
  </si>
  <si>
    <t>Stock Market has increased by 5.2 Trillion dollars since the election on November 8th, a 25% increase. Lowest unemployment in 16 years and..</t>
  </si>
  <si>
    <t>https://twitter.com/realDonaldTrump/status/918060313748164608</t>
  </si>
  <si>
    <t>...if Congress gives us the massive tax cuts (and reform) I am asking for, those numbers will grow by leaps and bounds. # MAGA</t>
  </si>
  <si>
    <t>https://twitter.com/realDonaldTrump/status/918061437750267904</t>
  </si>
  <si>
    <t>It would be really nice if the Fake News Media would report the virtually unprecedented Stock Market growth since the election.Need tax cuts</t>
  </si>
  <si>
    <t>https://twitter.com/realDonaldTrump/status/918062778522505216</t>
  </si>
  <si>
    <t>The Democrats want MASSIVE tax increases &amp; soft, crime producing borders.The Republicans want the biggest tax cut in history &amp; the WALL!</t>
  </si>
  <si>
    <t>https://twitter.com/realDonaldTrump/status/918065431939829760</t>
  </si>
  <si>
    <t>It is about time that Roger Goodell of the NFL is finally demanding that all players STAND for our great National Anthem-RESPECT OUR COUNTRY</t>
  </si>
  <si>
    <t>https://twitter.com/realDonaldTrump/status/918110279367643137</t>
  </si>
  <si>
    <t>Fake @ NBCNews made up a story that I wanted a "tenfold" increase in our U.S. nuclear arsenal. Pure fiction, made up to demean. NBC = CNN!</t>
  </si>
  <si>
    <t>https://twitter.com/realDonaldTrump/status/918112884630093825</t>
  </si>
  <si>
    <t>With all of the Fake News coming out of NBC and the Networks, at what point is it appropriate to challenge their License? Bad for country!</t>
  </si>
  <si>
    <t>https://twitter.com/realDonaldTrump/status/918201878479073280</t>
  </si>
  <si>
    <t>Happy to announce we are awarding $1M to Las Vegas - in order to help local law enforcement working OT to respond to last Sunday‚Äôs tragedy.</t>
  </si>
  <si>
    <t>https://twitter.com/realDonaldTrump/status/918224393062551552</t>
  </si>
  <si>
    <t>Join me LIVE at 5:45pmE from Harrisburg, Pennsylvania! # TaxReform # USA http://45.wh.gov/anNWTR pic.twitter.com/1mMjl1HNpl</t>
  </si>
  <si>
    <t>https://twitter.com/realDonaldTrump/status/918227740700102657</t>
  </si>
  <si>
    <t>I will be interviewed tonight on @ FoxNews by @ SeanHannity at 9pmE. Enjoy!</t>
  </si>
  <si>
    <t>https://twitter.com/realDonaldTrump/status/918257107182473216</t>
  </si>
  <si>
    <t>We need a tax system that is FAIR to working families &amp; that encourages companies to STAY in America, GROW in America, and HIRE in Americapic.twitter.com/u9ZgijgLE3</t>
  </si>
  <si>
    <t>https://twitter.com/realDonaldTrump/status/918263984029085697</t>
  </si>
  <si>
    <t>Joining @ SeanHannity tonight at 9pmE on @ FoxNews. Enjoy!pic.twitter.com/RCfiJus5Rw</t>
  </si>
  <si>
    <t>https://twitter.com/realDonaldTrump/status/918267396493922304</t>
  </si>
  <si>
    <t>Network news has become so partisan, distorted and fake that licenses must be challenged and, if appropriate, revoked. Not fair to public!</t>
  </si>
  <si>
    <t>https://twitter.com/realDonaldTrump/status/918275261011038210</t>
  </si>
  <si>
    <t>In even the darkest moments, the light of our people has shown through their goodness, their courage and their love. # USApic.twitter.com/8JK8aM2a1L</t>
  </si>
  <si>
    <t>https://twitter.com/realDonaldTrump/status/918417002733154305</t>
  </si>
  <si>
    <t>Clips from tax speech and @ seanhannity on @ foxandfriends now. Have a great day!</t>
  </si>
  <si>
    <t>https://twitter.com/realDonaldTrump/status/918428456869916672</t>
  </si>
  <si>
    <t>"Puerto Rico survived the Hurricanes, now a financial crisis looms largely of their own making." says Sharyl Attkisson. A total lack of.....</t>
  </si>
  <si>
    <t>https://twitter.com/realDonaldTrump/status/918430769776914432</t>
  </si>
  <si>
    <t>...accountability say the Governor. Electric and all infrastructure was disaster before hurricanes. Congress to decide how much to spend....</t>
  </si>
  <si>
    <t>https://twitter.com/realDonaldTrump/status/918432809282342912</t>
  </si>
  <si>
    <t>...We cannot keep FEMA, the Military &amp; the First Responders, who have been amazing (under the most difficult circumstances) in P.R. forever!</t>
  </si>
  <si>
    <t>https://twitter.com/realDonaldTrump/status/918457595618365441</t>
  </si>
  <si>
    <t>The Fake News Is going all out in order to demean and denigrate! Such hatred!</t>
  </si>
  <si>
    <t>https://twitter.com/realDonaldTrump/status/918523263554412544</t>
  </si>
  <si>
    <t>The time has come to take action to IMPROVE access, INCREASE choices, and LOWER COSTS for HEALTHCARE! http://45.wh.gov/Sp9y4H pic.twitter.com/dDZLsKuNSe</t>
  </si>
  <si>
    <t>https://twitter.com/realDonaldTrump/status/918541193037967361</t>
  </si>
  <si>
    <t>We need a tax system that is FAIR to working FAMILIES &amp; that encourages companies to STAY in AMERICA, GROW in AMERICA, and HIRE in AMERICA!pic.twitter.com/DdI1yWi7YZ</t>
  </si>
  <si>
    <t>https://twitter.com/realDonaldTrump/status/918571860308254720</t>
  </si>
  <si>
    <t>Happy # NationalFarmersDay! https://instagram.com/p/BaKTq11AF3n/ pic.twitter.com/QbUG1pztaI</t>
  </si>
  <si>
    <t>https://twitter.com/realDonaldTrump/status/918630610167529472</t>
  </si>
  <si>
    <t>People are just now starting to find out how dishonest and disgusting (FakeNews) @ NBCNews is. Viewers beware. May be worse than even @ CNN!</t>
  </si>
  <si>
    <t>https://twitter.com/realDonaldTrump/status/918647067224035334</t>
  </si>
  <si>
    <t>It is time to take care of OUR COUNTRY, to rebuild OUR COMMUNITIES, and to protect our GREAT AMERICAN WORKERS! # TaxReformpic.twitter.com/FEjGjT4xp9</t>
  </si>
  <si>
    <t>https://twitter.com/realDonaldTrump/status/918772522983874561</t>
  </si>
  <si>
    <t>The Democrats ObamaCare is imploding. Massive subsidy payments to their pet insurance companies has stopped. Dems should call me to fix!</t>
  </si>
  <si>
    <t>https://twitter.com/realDonaldTrump/status/918796079243677696</t>
  </si>
  <si>
    <t>Sadly, they and others are Fake News, and the public is just beginning to figure it out!https://twitter.com/billoreilly/status/918502669131579392 ‚Ä¶</t>
  </si>
  <si>
    <t>https://twitter.com/realDonaldTrump/status/918797009133465600</t>
  </si>
  <si>
    <t>ObamaCare is a broken mess. Piece by piece we will now begin the process of giving America the great HealthCare it deserves!</t>
  </si>
  <si>
    <t>https://twitter.com/realDonaldTrump/status/918806396875010048</t>
  </si>
  <si>
    <t>Hard to believe that the Democrats, who have gone so far LEFT that they are no longer recognizable, are fighting so hard for Sanctuary crime</t>
  </si>
  <si>
    <t>https://twitter.com/realDonaldTrump/status/918808798059483136</t>
  </si>
  <si>
    <t>The wonderful people of Puerto Rico, with their unmatched spirit, know how bad things were before the H's. I will always be with them!</t>
  </si>
  <si>
    <t>https://twitter.com/realDonaldTrump/status/918876603148652544</t>
  </si>
  <si>
    <t>I have no greater privilege than to serve as your Commander-in-Chief. HAPPY BIRTHDAY to the incredible men and women @ USNavy! # 242NavyBdaypic.twitter.com/qcdB4U8CqA</t>
  </si>
  <si>
    <t>https://twitter.com/realDonaldTrump/status/918885859230875649</t>
  </si>
  <si>
    <t>In America, we don't worship government - we worship God. # ValuesVotersSummitpic.twitter.com/YQ3iDlWylK</t>
  </si>
  <si>
    <t>https://twitter.com/realDonaldTrump/status/918894502185787392</t>
  </si>
  <si>
    <t>"Consumer confidence soars to highest level since 2004" http://45.wh.gov/ConsumerConfidence ‚Ä¶pic.twitter.com/U8MS9K45fX</t>
  </si>
  <si>
    <t>https://twitter.com/realDonaldTrump/status/918901399080935424</t>
  </si>
  <si>
    <t>Today, I announced our strategy to confront the Iranian regime‚Äôs hostile actions and to ensure that they never acquire a nuclear weapon.pic.twitter.com/N4ISdjuEdC</t>
  </si>
  <si>
    <t>https://twitter.com/realDonaldTrump/status/918960024256434176</t>
  </si>
  <si>
    <t># WeeklyAddresspic.twitter.com/riqEiBNwk2</t>
  </si>
  <si>
    <t>https://twitter.com/realDonaldTrump/status/919003314674634752</t>
  </si>
  <si>
    <t>Starting to develop a much better relationship with Pakistan and its leaders. I want to thank them for their cooperation on many fronts.</t>
  </si>
  <si>
    <t>https://twitter.com/realDonaldTrump/status/919005534883328000</t>
  </si>
  <si>
    <t>Many people talking, with much agreement, on my Iran speech today. Participants in the deal are making lots of money on trade with Iran!</t>
  </si>
  <si>
    <t>https://twitter.com/realDonaldTrump/status/919007577681354752</t>
  </si>
  <si>
    <t>Money pouring into Insurance Companies profits, under the guise of ObamaCare, is over. They have made a fortune. Dems must get smart &amp; deal!</t>
  </si>
  <si>
    <t>https://twitter.com/realDonaldTrump/status/919009334016856065</t>
  </si>
  <si>
    <t>ObamaCare is causing such grief and tragedy for so many. It is being dismantled but in the meantime, premiums &amp; deductibles are way up!</t>
  </si>
  <si>
    <t>https://twitter.com/realDonaldTrump/status/919012714827145216</t>
  </si>
  <si>
    <t>Such a wonderful statement from the great @ LouDobbs. "We take up what may be the most accomplished presidency in modern American history."</t>
  </si>
  <si>
    <t>https://twitter.com/realDonaldTrump/status/919160558712172544</t>
  </si>
  <si>
    <t>Health Insurance stocks, which have gone through the roof during the ObamaCare years, plunged yesterday after I ended their Dems windfall!</t>
  </si>
  <si>
    <t>https://twitter.com/realDonaldTrump/status/919162619889704961</t>
  </si>
  <si>
    <t>Very proud of my Executive Order which will allow greatly expanded access and far lower costs for HealthCare. Millions of people benefit!</t>
  </si>
  <si>
    <t>https://twitter.com/realDonaldTrump/status/919313707355787264</t>
  </si>
  <si>
    <t>The Democrats in the Southwest part of Virginia have been abandoned by their Party. Republican Ed Gillespie will never let you down!</t>
  </si>
  <si>
    <t>https://twitter.com/realDonaldTrump/status/919554724512387072</t>
  </si>
  <si>
    <t>The Failing @ nytimes, in a story by Peter Baker, should have mentioned the rapid terminations by me of TPP &amp; The Paris Accord &amp; the fast....</t>
  </si>
  <si>
    <t>https://twitter.com/realDonaldTrump/status/919560102725738498</t>
  </si>
  <si>
    <t>...approvals of The Keystone XL &amp; Dakota Access pipelines. Also, look at the recent EPA cancelations &amp; our great new Supreme Court Justice!</t>
  </si>
  <si>
    <t>https://twitter.com/realDonaldTrump/status/919900022409449474</t>
  </si>
  <si>
    <t>Art Laffer just said that he doesn't know how a Democrat could vote against the big tax cut/reform bill and live with themselves! @ FoxNews</t>
  </si>
  <si>
    <t>https://twitter.com/realDonaldTrump/status/919901190376259586</t>
  </si>
  <si>
    <t>The Democrats only want to increase taxes and obstruct. That's all they are good at!</t>
  </si>
  <si>
    <t>https://twitter.com/realDonaldTrump/status/919908143475412993</t>
  </si>
  <si>
    <t>Dem Senator Schumer hated the Iran deal made by President Obama, but now that I am involved, he is OK with it. Tell that to Israel, Chuck!</t>
  </si>
  <si>
    <t>https://twitter.com/realDonaldTrump/status/919909494200528897</t>
  </si>
  <si>
    <t>Since Election Day on November 8, the Stock Market is up more than 25%, unemployment is at a 17 year low &amp; companies are coming back to U.S.</t>
  </si>
  <si>
    <t>https://twitter.com/realDonaldTrump/status/919910256624447493</t>
  </si>
  <si>
    <t>The U.S. has gained more than 5.2 trillion dollars in Stock Market Value since Election Day! Also, record business enthusiasm.</t>
  </si>
  <si>
    <t>https://twitter.com/realDonaldTrump/status/919914000959397888</t>
  </si>
  <si>
    <t>I was recently asked if Crooked Hillary Clinton is going to run in 2020? My answer was, "I hope so!"</t>
  </si>
  <si>
    <t>https://twitter.com/realDonaldTrump/status/920069869365878785</t>
  </si>
  <si>
    <t>Always great to see the wonderful people of South Carolina. Thank you for the beautiful welcome at Greenville-Spartanburg Int'l Airport!pic.twitter.com/maO9Nc0sTe</t>
  </si>
  <si>
    <t>https://twitter.com/realDonaldTrump/status/920268091329859585</t>
  </si>
  <si>
    <t>Rep.Tom Marino has informed me that he is withdrawing his name from consideration as drug czar. Tom is a fine man and a great Congressman!</t>
  </si>
  <si>
    <t>https://twitter.com/realDonaldTrump/status/920322631412473856</t>
  </si>
  <si>
    <t>"Dow Passes 23,000 for the First Time, Fueled by Strong Earnings" # Dow23Khttp://45.wh.gov/Dow23K pic.twitter.com/wlP0NCNcou</t>
  </si>
  <si>
    <t>https://twitter.com/realDonaldTrump/status/920340060947574786</t>
  </si>
  <si>
    <t>Join me LIVE from the Rose Garden at 1:30pmE with Prime Minister Alexis Tsipras of Greece. http://45.wh.gov/91vp4k pic.twitter.com/dZB4mDBKpi</t>
  </si>
  <si>
    <t>https://twitter.com/realDonaldTrump/status/920363714062274560</t>
  </si>
  <si>
    <t>It was my great honor to welcome Prime Minister Alexis Tsipras of Greece to the WH today! http://45.wh.gov/91vp4k http://instagram.com/p/BaXBsMYA_dS/ pic.twitter.com/MPe5HWFcZ1</t>
  </si>
  <si>
    <t>https://twitter.com/realDonaldTrump/status/920406959320371200</t>
  </si>
  <si>
    <t>So much Fake News being put in dying magazines and newspapers. Only place worse may be @ NBCNews, @ CBSNews, @ ABC and @ CNN. Fiction writers!</t>
  </si>
  <si>
    <t>https://twitter.com/realDonaldTrump/status/920408108194783232</t>
  </si>
  <si>
    <t>Any increase in ObamaCare premiums is the fault of the Democrats for giving us a "product" that never had a chance of working.</t>
  </si>
  <si>
    <t>https://twitter.com/realDonaldTrump/status/920425069964349445</t>
  </si>
  <si>
    <t>BORDER WALL prototypes underway!pic.twitter.com/arFNO80zmO</t>
  </si>
  <si>
    <t>https://twitter.com/realDonaldTrump/status/920425695507042305</t>
  </si>
  <si>
    <t>WOW!pic.twitter.com/eKfRktNVuy</t>
  </si>
  <si>
    <t>https://twitter.com/realDonaldTrump/status/920450535005851648</t>
  </si>
  <si>
    <t>Thank you @ Heritage! This is our once-in-a-generation opportunity to revitalize our economy, revive our industry &amp; renew the AMERICAN DREAM!pic.twitter.com/HI30nojsGo</t>
  </si>
  <si>
    <t>https://twitter.com/realDonaldTrump/status/920474831749025795</t>
  </si>
  <si>
    <t>The most important truth our FOUNDERS understood was: FREEDOM is NOT a gift from Govt. FREEDOM is a GIFT from GOD. http://45.wh.gov/dfu6M8 pic.twitter.com/SrPavwrt2R</t>
  </si>
  <si>
    <t>https://twitter.com/realDonaldTrump/status/920595564064100352</t>
  </si>
  <si>
    <t>Wow, FBI confirms report that James Comey drafted letter exonerating Crooked Hillary Clinton long before investigation was complete. Many..</t>
  </si>
  <si>
    <t>https://twitter.com/realDonaldTrump/status/920597192666157057</t>
  </si>
  <si>
    <t>...people not interviewed, including Clinton herself. Comey stated under oath that he didn't do this-obviously a fix? Where is Justice Dept?</t>
  </si>
  <si>
    <t>https://twitter.com/realDonaldTrump/status/920599916371693568</t>
  </si>
  <si>
    <t>The Democrats will only vote for Tax Increases. Hopefully, all Senate Republicans will vote for the largest Tax Cuts in U.S. history.</t>
  </si>
  <si>
    <t>https://twitter.com/realDonaldTrump/status/920604520572424193</t>
  </si>
  <si>
    <t>As it has turned out, James Comey lied and leaked and totally protected Hillary Clinton. He was the best thing that ever happened to her!</t>
  </si>
  <si>
    <t>https://twitter.com/realDonaldTrump/status/920606910109356032</t>
  </si>
  <si>
    <t>The NFL has decided that it will not force players to stand for the playing of our National Anthem. Total disrespect for our great country!</t>
  </si>
  <si>
    <t>https://twitter.com/realDonaldTrump/status/920611770775064576</t>
  </si>
  <si>
    <t>Democrat Congresswoman totally fabricated what I said to the wife of a soldier who died in action (and I have proof). Sad!</t>
  </si>
  <si>
    <t>https://twitter.com/realDonaldTrump/status/920645935981613057</t>
  </si>
  <si>
    <t>I am supportive of Lamar as a person &amp; also of the process, but I can never support bailing out ins co's who have made a fortune w/ O'Care.</t>
  </si>
  <si>
    <t>https://twitter.com/realDonaldTrump/status/920667567030710272</t>
  </si>
  <si>
    <t>The current tax code is a burden on American taxpayers &amp; harmful to job-creators. Americans need # TaxReform! More: http://45.wh.gov/sTqH9z pic.twitter.com/NGIjJOc3TP</t>
  </si>
  <si>
    <t>https://twitter.com/realDonaldTrump/status/920695565578592256</t>
  </si>
  <si>
    <t>Our hearts are with all affected by the wildfires in California. God bless our brave First Responders and @ FEMA team. We support you!https://twitter.com/fema_brock/status/920379939769278464 ‚Ä¶</t>
  </si>
  <si>
    <t>https://twitter.com/realDonaldTrump/status/920716270395371521</t>
  </si>
  <si>
    <t>It was an honor to welcome Republican and Democratic members of the Senate Finance Committee to the @ WhiteHouse today. # TaxReformpic.twitter.com/ge4Xic9fId</t>
  </si>
  <si>
    <t>https://twitter.com/realDonaldTrump/status/920733077349064707</t>
  </si>
  <si>
    <t>"Iran hides behind its assertion of technical compliance w/the nuclear deal, while it brazenly violates the other limits.." Amb. @ NikkiHaleypic.twitter.com/xvHgx7d1cT</t>
  </si>
  <si>
    <t>https://twitter.com/realDonaldTrump/status/920751863426842625</t>
  </si>
  <si>
    <t>. @ NFL: Too much talk, not enough action. Stand for the National Anthem.</t>
  </si>
  <si>
    <t>https://twitter.com/realDonaldTrump/status/920776302231244800</t>
  </si>
  <si>
    <t>This is what REAL PRIDE in our COUNTRY is all about! # USApic.twitter.com/kyv866prdE</t>
  </si>
  <si>
    <t>https://twitter.com/realDonaldTrump/status/920783976784171008</t>
  </si>
  <si>
    <t>"20,00021,00022,000 23,000this year...FOUR one thousand milestones this year..." # Dow23K # MAGApic.twitter.com/GQ5f2eVvEI</t>
  </si>
  <si>
    <t>https://twitter.com/realDonaldTrump/status/920794597265088512</t>
  </si>
  <si>
    <t>. @ DanaPerino &amp; @ BradThor, Thank you so much for the wonderful compliment. Working hard! # MAGApic.twitter.com/AKWlsMsCVH</t>
  </si>
  <si>
    <t>https://twitter.com/realDonaldTrump/status/920847844759699456</t>
  </si>
  <si>
    <t>"46% of Americans think the Media is inventing stories about Trump &amp; his Administration." @ FoxNews It is actually much worse than this!</t>
  </si>
  <si>
    <t>https://twitter.com/realDonaldTrump/status/920966294035451904</t>
  </si>
  <si>
    <t>Republicans are going for the big Budget approval today, first step toward massive tax cuts. I think we have the votes, but who knows?</t>
  </si>
  <si>
    <t>https://twitter.com/realDonaldTrump/status/920972261032648705</t>
  </si>
  <si>
    <t>Uranium deal to Russia, with Clinton help and Obama Administration knowledge, is the biggest story that Fake Media doesn't want to follow!</t>
  </si>
  <si>
    <t>https://twitter.com/realDonaldTrump/status/920981920787386368</t>
  </si>
  <si>
    <t>Workers of firm involved with the discredited and Fake Dossier take the 5th. Who paid for it, Russia, the FBI or the Dems (or all)?</t>
  </si>
  <si>
    <t>https://twitter.com/realDonaldTrump/status/920988223362469891</t>
  </si>
  <si>
    <t>. @ foxandfriends "Russia sent millions to Clinton Foundation"</t>
  </si>
  <si>
    <t>https://twitter.com/realDonaldTrump/status/921113816053755904</t>
  </si>
  <si>
    <t>It was great to have Governor @ RicardoRossello of # PuertoRicowith us at the @ WhiteHouse today. We are with you! # PRStrongpic.twitter.com/Op2xDZxvNc</t>
  </si>
  <si>
    <t>https://twitter.com/realDonaldTrump/status/921189980843663360</t>
  </si>
  <si>
    <t>Keep up the GREAT work. I am with you 100%! "ISIS is losing its grip..." Army Colonel Ryan Dillon CJTF‚ÄìOIR http://45.wh.gov/OIR pic.twitter.com/PSCXg38CtS</t>
  </si>
  <si>
    <t>https://twitter.com/realDonaldTrump/status/921207772233990144</t>
  </si>
  <si>
    <t>The Fake News is going crazy with wacky Congresswoman Wilson(D), who was SECRETLY on a very personal call, and gave a total lie on content!</t>
  </si>
  <si>
    <t>https://twitter.com/realDonaldTrump/status/921209530628956161</t>
  </si>
  <si>
    <t>Big ratings getter @ seanhannity and Apprentice Champion John Rich are right now going on stage in Las Vegas for # VegasStrong. Great Show!</t>
  </si>
  <si>
    <t>https://twitter.com/realDonaldTrump/status/921242760685998080</t>
  </si>
  <si>
    <t>Great news on the 2018 budget @ SenateMajLdr McConnell - first step toward delivering MASSIVE tax cuts for the American people! # TaxReformpic.twitter.com/aBzQR7KR0c</t>
  </si>
  <si>
    <t>https://twitter.com/realDonaldTrump/status/921317883321430016</t>
  </si>
  <si>
    <t>The Budget passed late last night, 51 to 49. We got ZERO Democrat votes with only Rand Paul (he will vote for Tax Cuts) voting against.....</t>
  </si>
  <si>
    <t>https://twitter.com/realDonaldTrump/status/921319017826091008</t>
  </si>
  <si>
    <t>....This now allows for the passage of large scale Tax Cuts (and Reform), which will be the biggest in the history of our country!</t>
  </si>
  <si>
    <t>https://twitter.com/realDonaldTrump/status/921323063945453574</t>
  </si>
  <si>
    <t>Just out report: "United Kingdom crime rises 13% annually amid spread of Radical Islamic terror." Not good, we must keep America safe!</t>
  </si>
  <si>
    <t>https://twitter.com/realDonaldTrump/status/921443729990397952</t>
  </si>
  <si>
    <t>Thank you @ GeraldoRivera @ FoxandFriends. Agree!pic.twitter.com/8cZLdAbgzw</t>
  </si>
  <si>
    <t>https://twitter.com/realDonaldTrump/status/921448521617821701</t>
  </si>
  <si>
    <t>Today, it was an honor to have @ UN Secretary-General @ AntonioGuterres at the @ WhiteHouse. Speaking for the U.S.A., we appreciate all you do!pic.twitter.com/Sk0Jcazzxw</t>
  </si>
  <si>
    <t>https://twitter.com/realDonaldTrump/status/921483820288921601</t>
  </si>
  <si>
    <t>This is a once-in-a-generation opportunity to offer historic tax relief to the American people! Join me today: http://45.wh.gov/NhR3gt pic.twitter.com/s3kXpvbYih</t>
  </si>
  <si>
    <t>https://twitter.com/realDonaldTrump/status/921524504836395008</t>
  </si>
  <si>
    <t>Great book just out, "A Place Called Heaven," by Dr. Robert Jeffress - A wonderful man!</t>
  </si>
  <si>
    <t>https://twitter.com/realDonaldTrump/status/921705862992887808</t>
  </si>
  <si>
    <t>Budget that just passed is a really big deal, especially in terms of what will be the biggest tax cut in U.S. history - MSM barely covered!</t>
  </si>
  <si>
    <t>https://twitter.com/realDonaldTrump/status/921709468055896064</t>
  </si>
  <si>
    <t>I hope the Fake News Media keeps talking about Wacky Congresswoman Wilson in that she, as a representative, is killing the Democrat Party!</t>
  </si>
  <si>
    <t>https://twitter.com/realDonaldTrump/status/921716470140325889</t>
  </si>
  <si>
    <t>Subject to the receipt of further information, I will be allowing, as President, the long blocked and classified JFK FILES to be opened.</t>
  </si>
  <si>
    <t>https://twitter.com/realDonaldTrump/status/921724821939130369</t>
  </si>
  <si>
    <t>People get what is going on! https://twitter.com/realeaglebites/status/921710121125687296 ‚Ä¶</t>
  </si>
  <si>
    <t>https://twitter.com/realDonaldTrump/status/921726400922619904</t>
  </si>
  <si>
    <t>Stock Market hits another all time high on Friday. 5.3 trillion dollars up since Election. Fake News doesn't spent much time on this!</t>
  </si>
  <si>
    <t>https://twitter.com/realDonaldTrump/status/921780758372642816</t>
  </si>
  <si>
    <t>‚ÄúTrump hails liberation of Raqqa as critical breakthrough in anti-ISIS campaign‚Äùhttp://thehill.com/homenews/administration/356534-trump-hails-liberation-of-raqqa-as-critical-breakthrough-in-anti-isis ‚Ä¶</t>
  </si>
  <si>
    <t>https://twitter.com/realDonaldTrump/status/921828280998744066</t>
  </si>
  <si>
    <t>Officials behind the now discredited "Dossier" plead the Fifth. Justice Department and/or FBI should immediately release who paid for it.</t>
  </si>
  <si>
    <t>https://twitter.com/realDonaldTrump/status/921829947093733376</t>
  </si>
  <si>
    <t>Keep hearing about "tiny" amount of money spent on Facebook ads. What about the billions of dollars of Fake News on CNN, ABC, NBC &amp; CBS?</t>
  </si>
  <si>
    <t>https://twitter.com/realDonaldTrump/status/921848853090983938</t>
  </si>
  <si>
    <t>Crooked Hillary Clinton spent hundreds of millions of dollars more on Presidential Election than I did. Facebook was on her side, not mine!</t>
  </si>
  <si>
    <t>https://twitter.com/realDonaldTrump/status/921871707564101632</t>
  </si>
  <si>
    <t>Just out, but lightly reported: "Fewest jobless claims since 1973 show firm U.S. Job Market" Lowest since March 1973. @ bpolitics</t>
  </si>
  <si>
    <t>https://twitter.com/realDonaldTrump/status/921888248707846144</t>
  </si>
  <si>
    <t>I agree getting Tax Cuts approved is important (we will also get HealthCare), but perhaps no Administration has done more in its first.....</t>
  </si>
  <si>
    <t>https://twitter.com/realDonaldTrump/status/921889525881819136</t>
  </si>
  <si>
    <t>...9 months than this Administration. Over 50 Legislation approvals, massive regulation cuts, energy freedom, pipelines, border security....</t>
  </si>
  <si>
    <t>https://twitter.com/realDonaldTrump/status/921891186352287744</t>
  </si>
  <si>
    <t>...2nd Amendment, Strong Military, ISIS, historic VA improvement, Supreme Court Justice, Record Stock Market, lowest unemployment in 17 yrs!</t>
  </si>
  <si>
    <t>https://twitter.com/realDonaldTrump/status/922067676708638721</t>
  </si>
  <si>
    <t>Doing interview today with Maria Bartiromo at 10:00 A.M. on @ FoxNews - ENJOY!</t>
  </si>
  <si>
    <t>https://twitter.com/realDonaldTrump/status/922070659093671936</t>
  </si>
  <si>
    <t>Wacky Congresswoman Wilson is the gift that keeps on giving for the Republican Party, a disaster for Dems. You watch her in action &amp; vote R!</t>
  </si>
  <si>
    <t>https://twitter.com/realDonaldTrump/status/922072236592435200</t>
  </si>
  <si>
    <t>It is finally sinking through. 46% OF PEOPLE BELIEVE MAJOR NATIONAL NEWS ORGS FABRICATE STORIES ABOUT ME. FAKE NEWS, even worse! Lost cred.</t>
  </si>
  <si>
    <t>https://twitter.com/realDonaldTrump/status/922428118685581313</t>
  </si>
  <si>
    <t>There will be NO change to your 401(k). This has always been a great and popular middle class tax break that works, and it stays!</t>
  </si>
  <si>
    <t>https://twitter.com/realDonaldTrump/status/922430688703451136</t>
  </si>
  <si>
    <t>Two dozen NFL players continue to kneel during the National Anthem, showing total disrespect to our Flag &amp; Country. No leadership in NFL!</t>
  </si>
  <si>
    <t>https://twitter.com/realDonaldTrump/status/922440008971292672</t>
  </si>
  <si>
    <t>I had a very respectful conversation with the widow of Sgt. La David Johnson, and spoke his name from beginning, without hesitation!</t>
  </si>
  <si>
    <t>https://twitter.com/realDonaldTrump/status/922603042796654592</t>
  </si>
  <si>
    <t>We will never forget the 241 American service members killed by Hizballah in Beirut. They died in service to our nation.https://twitter.com/vp/status/922562383641374721 ‚Ä¶</t>
  </si>
  <si>
    <t>https://twitter.com/realDonaldTrump/status/922798321739161600</t>
  </si>
  <si>
    <t>Bob Corker, who helped President O give us the bad Iran Deal &amp; couldn't get elected dog catcher in Tennessee, is now fighting Tax Cuts....</t>
  </si>
  <si>
    <t>https://twitter.com/realDonaldTrump/status/922799981874089985</t>
  </si>
  <si>
    <t>...Corker dropped out of the race in Tennesse when I refused to endorse him, and now is only negative on anything Trump. Look at his record!</t>
  </si>
  <si>
    <t>https://twitter.com/realDonaldTrump/status/922817539251556353</t>
  </si>
  <si>
    <t>Isn't it sad that lightweight Senator Bob Corker, who couldn't get re-elected in the Great State of Tennessee, will now fight Tax Cuts plus!</t>
  </si>
  <si>
    <t>https://twitter.com/realDonaldTrump/status/922828476872318976</t>
  </si>
  <si>
    <t>Sen. Corker is the incompetent head of the Foreign Relations Committee, &amp; look how poorly the U.S. has done. He doesn't have a clue as.....</t>
  </si>
  <si>
    <t>https://twitter.com/realDonaldTrump/status/922830229525225477</t>
  </si>
  <si>
    <t>...the entire World WAS laughing and taking advantage of us. People like liddle' Bob Corker have set the U.S. way back. Now we move forward!</t>
  </si>
  <si>
    <t>https://twitter.com/realDonaldTrump/status/922833943749103621</t>
  </si>
  <si>
    <t>Stock Market just hit another record high! Jobs looking very good.</t>
  </si>
  <si>
    <t>https://twitter.com/realDonaldTrump/status/922903426434064384</t>
  </si>
  <si>
    <t>‚ÄúPresident Donald J. Trump Proclaims October 24, 2017, as United Nations Day‚Äù Read more: http://45.wh.gov/UNDay pic.twitter.com/HVD0kLYlBk</t>
  </si>
  <si>
    <t>https://twitter.com/realDonaldTrump/status/922951009277825024</t>
  </si>
  <si>
    <t>So nice being with Republican Senators today. Multiple standing ovations! Most are great people who want big Tax Cuts and success for U.S.</t>
  </si>
  <si>
    <t>https://twitter.com/realDonaldTrump/status/923147501418446849</t>
  </si>
  <si>
    <t>"Clinton campaign &amp; DNC paid for research that led to the anti-Trump Fake News Dossier. The victim here is the President." @ FoxNews</t>
  </si>
  <si>
    <t>https://twitter.com/realDonaldTrump/status/923149037523566592</t>
  </si>
  <si>
    <t>The reason Flake and Corker dropped out of the Senate race is very simple, they had zero chance of being elected. Now act so hurt &amp; wounded!</t>
  </si>
  <si>
    <t>https://twitter.com/realDonaldTrump/status/923149793974775810</t>
  </si>
  <si>
    <t>The meeting with Republican Senators yesterday, outside of Flake and Corker, was a love fest with standing ovations and great ideas for USA!</t>
  </si>
  <si>
    <t>https://twitter.com/realDonaldTrump/status/923150966551171073</t>
  </si>
  <si>
    <t>Working hard on the biggest tax cut in U.S. history. Great support from so many sides. Big winners will be the middle class, business &amp; JOBS</t>
  </si>
  <si>
    <t>https://twitter.com/realDonaldTrump/status/923165619868131329</t>
  </si>
  <si>
    <t>Jeff Flake, with an 18% approval rating in Arizona, said "a lot of my colleagues have spoken out." Really, they just gave me a standing O!</t>
  </si>
  <si>
    <t>https://twitter.com/realDonaldTrump/status/923212567232774145</t>
  </si>
  <si>
    <t>MAKE AMERICA GREAT AGAIN!pic.twitter.com/CbEwJSQ1A3</t>
  </si>
  <si>
    <t>https://twitter.com/realDonaldTrump/status/923237600009342978</t>
  </si>
  <si>
    <t>Congrats to @ Reince Priebus, a really good and talented man. We‚Äôre proud of you Reince!https://twitter.com/reince/status/923140261856804865 ‚Ä¶</t>
  </si>
  <si>
    <t>https://twitter.com/realDonaldTrump/status/923244308848881665</t>
  </si>
  <si>
    <t>Just interviewed by @ LouDobbs. Will be aired tonight at 7pmE on @ FoxBusiness. # Dobbs</t>
  </si>
  <si>
    <t>https://twitter.com/realDonaldTrump/status/923268967728386049</t>
  </si>
  <si>
    <t>Spoke to President Xi of China to congratulate him on his extraordinary elevation. Also discussed NoKo &amp; trade, two very important subjects!</t>
  </si>
  <si>
    <t>https://twitter.com/realDonaldTrump/status/923272793457913857</t>
  </si>
  <si>
    <t>Melania and I look forward to being with President Xi &amp; Madame Peng Liyuan in China in two weeks for what will hopefully be a historic trip!pic.twitter.com/uFMonzza7N</t>
  </si>
  <si>
    <t>https://twitter.com/realDonaldTrump/status/923277142271684609</t>
  </si>
  <si>
    <t>The long anticipated release of the # JFKFiles will take place tomorrow. So interesting!</t>
  </si>
  <si>
    <t>https://twitter.com/realDonaldTrump/status/923312613584289792</t>
  </si>
  <si>
    <t>Texas @ GovAbbott &amp; Lt. Gov. @ DanPatrick, Thank you for todays briefing on hurricane recovery efforts here in TX. Keep up the great work!pic.twitter.com/rBel6IWrJl</t>
  </si>
  <si>
    <t>https://twitter.com/realDonaldTrump/status/923320000185847808</t>
  </si>
  <si>
    <t>Interview with @ LouDobbs coming up at 7pmE on @ FoxBusiness. Enjoy!pic.twitter.com/9V9z015kVl</t>
  </si>
  <si>
    <t>https://twitter.com/realDonaldTrump/status/923365521847934976</t>
  </si>
  <si>
    <t>This will be the biggest TAX CUT in the history of our country - and we need it! # TaxReform Read more: http://45.wh.gov/XdCcKj pic.twitter.com/JYckXWEmLu</t>
  </si>
  <si>
    <t>https://twitter.com/realDonaldTrump/status/923392161634275328</t>
  </si>
  <si>
    <t>Together, we will Make America Great Again! # AmericaFirstpic.twitter.com/ajiC3flNkI</t>
  </si>
  <si>
    <t>https://twitter.com/realDonaldTrump/status/923546192511946752</t>
  </si>
  <si>
    <t>Will be another Sean success! https://twitter.com/seanhannity/status/923382530191118337 ‚Ä¶</t>
  </si>
  <si>
    <t>https://twitter.com/realDonaldTrump/status/923551572218572802</t>
  </si>
  <si>
    <t>Ed Gillespie will turn the really bad Virginia economy #'s around, and fast. Strong on crime, he might even save our great statues/heritage!</t>
  </si>
  <si>
    <t>https://twitter.com/realDonaldTrump/status/923552633633337344</t>
  </si>
  <si>
    <t>Ed Gillespie will be a great Governor of Virginia. His opponent doesn't even show up to meetings/work, and will be VERY weak on crime!</t>
  </si>
  <si>
    <t>https://twitter.com/realDonaldTrump/status/923557515828310020</t>
  </si>
  <si>
    <t>Do not underestimate the UNITY within the Republican Party!</t>
  </si>
  <si>
    <t>https://twitter.com/realDonaldTrump/status/923566287263068161</t>
  </si>
  <si>
    <t>Big news - Budget just passed!</t>
  </si>
  <si>
    <t>https://twitter.com/realDonaldTrump/status/923662988833427458</t>
  </si>
  <si>
    <t>Effective today, my administration officially declared the # OpioidCrisis a NATIONAL PUBLIC HEALTH EMERGENCY under federal law.pic.twitter.com/YosOBurdCw</t>
  </si>
  <si>
    <t>https://twitter.com/realDonaldTrump/status/923720632122200064</t>
  </si>
  <si>
    <t>WORKING TOGETHER, we will defeat this # OpioidEpidemic &amp; free our nation from the terrible affliction of drug abuse. http://45.wh.gov/OpioidCrisis pic.twitter.com/mZI5uQN4oZ</t>
  </si>
  <si>
    <t>https://twitter.com/realDonaldTrump/status/923866515358789633</t>
  </si>
  <si>
    <t>Wacky &amp; totally unhinged Tom Steyer, who has been fighting me and my Make America Great Again agenda from beginning, never wins elections!</t>
  </si>
  <si>
    <t>https://twitter.com/realDonaldTrump/status/923866849451888640</t>
  </si>
  <si>
    <t>Thank you @ foxandfriends. Really great job and show!</t>
  </si>
  <si>
    <t>https://twitter.com/realDonaldTrump/status/923869147091451904</t>
  </si>
  <si>
    <t>Congratulations to @ SpeakerRyan, @ GOPLeader, @ SteveScalise and to the Republican Party on Budget passage yesterday. Now for biggest Tax Cuts</t>
  </si>
  <si>
    <t>https://twitter.com/realDonaldTrump/status/923871062072295427</t>
  </si>
  <si>
    <t>Good luck to @ Joy_Villa on her decision to enter the wonderful world of politics. She has many fans!</t>
  </si>
  <si>
    <t>https://twitter.com/realDonaldTrump/status/923876612013248512</t>
  </si>
  <si>
    <t>JFK Files are being carefully released. In the end there will be great transparency. It is my hope to get just about everything to public!</t>
  </si>
  <si>
    <t>https://twitter.com/realDonaldTrump/status/923894747793580033</t>
  </si>
  <si>
    <t>Happy birthday to the great @ TheLeeGreenwood. You and your beautiful song have made such a difference. MAKE AMERICA GREAT AGAIN!</t>
  </si>
  <si>
    <t>https://twitter.com/realDonaldTrump/status/923905540291522560</t>
  </si>
  <si>
    <t>It is now commonly agreed, after many months of COSTLY looking, that there was NO collusion between Russia and Trump. Was collusion with HC!</t>
  </si>
  <si>
    <t>https://twitter.com/realDonaldTrump/status/923920535607828481</t>
  </si>
  <si>
    <t>Thank you @FLGovScott.https://twitter.com/flgovscott/status/923916606345969665 ‚Ä¶</t>
  </si>
  <si>
    <t>https://twitter.com/realDonaldTrump/status/923925428372492288</t>
  </si>
  <si>
    <t>Diane Black of Tennessee, the highly respected House Budget Committee Chairwoman, did a GREAT job in passing Budget, setting up big Tax Cuts</t>
  </si>
  <si>
    <t>https://twitter.com/realDonaldTrump/status/923976737788227584</t>
  </si>
  <si>
    <t>We are inspired by the stories of everyday heroes who pull their communities from the depths of despair through leadership and love.pic.twitter.com/DL3oan4Fm7</t>
  </si>
  <si>
    <t>https://twitter.com/realDonaldTrump/status/924011278804357120</t>
  </si>
  <si>
    <t>. @ FoxNews Chris Wallace: ‚ÄúMore evidence of Dem collusion with Russia than GOP‚Äùhttp://thehill.com/homenews/media/357514-foxs-wallace-more-evidence-of-dem-collusion-with-russia-than-gop ‚Ä¶</t>
  </si>
  <si>
    <t>https://twitter.com/realDonaldTrump/status/924022268929433600</t>
  </si>
  <si>
    <t>People are anxiously awaiting my decision as to who the next head of the Fed will be.... https://instagram.com/p/Baw-kHQgVl2/</t>
  </si>
  <si>
    <t>https://twitter.com/realDonaldTrump/status/924056425298571265</t>
  </si>
  <si>
    <t>Happy Birthday @ TheLeeGreenwood! # FlashbackFridaypic.twitter.com/MCrMK6Eurm</t>
  </si>
  <si>
    <t>https://twitter.com/realDonaldTrump/status/924064610038272000</t>
  </si>
  <si>
    <t># JFKFilespic.twitter.com/AnPBSJFh3J</t>
  </si>
  <si>
    <t>https://twitter.com/realDonaldTrump/status/924096747122634752</t>
  </si>
  <si>
    <t>‚ÄúWHAT HAPPENED‚Äù ‚ÄúHow Team Hillary played the press for fools on Russia‚Äù http://nypost.com/2017/10/26/how-team-hillary-played-the-press-for-fools-on-russia/ ‚Ä¶ NOW WE KNOW!pic.twitter.com/SgWL1HZmkI</t>
  </si>
  <si>
    <t>https://twitter.com/realDonaldTrump/status/924249943719727104</t>
  </si>
  <si>
    <t>Very little reporting about the GREAT GDP numbers announced yesterday (3.0 despite the big hurricane hits). Best consecutive Q's in years!</t>
  </si>
  <si>
    <t>https://twitter.com/realDonaldTrump/status/924251519121346560</t>
  </si>
  <si>
    <t>Just read the nice remarks by President Jimmy Carter about me and how badly I am treated by the press (Fake News). Thank you Mr. President!</t>
  </si>
  <si>
    <t>https://twitter.com/realDonaldTrump/status/924284026394959872</t>
  </si>
  <si>
    <t>Today is National Prescription Drug Take Back Day. Everyone can help fight the # OpioidEpidemic by participating! http://DEA.gov pic.twitter.com/CYG11DnxH7</t>
  </si>
  <si>
    <t>https://twitter.com/realDonaldTrump/status/924382514613030912</t>
  </si>
  <si>
    <t>After strict consultation with General Kelly, the CIA and other Agencies, I will be releasing ALL # JFKFiles other than the names and...</t>
  </si>
  <si>
    <t>https://twitter.com/realDonaldTrump/status/924382752941756421</t>
  </si>
  <si>
    <t>...addresses of any mentioned person who is still living. I am doing this for reasons of full disclosure, transparency and...</t>
  </si>
  <si>
    <t>https://twitter.com/realDonaldTrump/status/924382919845666816</t>
  </si>
  <si>
    <t>...in order to put any and all conspiracy theories to rest.</t>
  </si>
  <si>
    <t>https://twitter.com/realDonaldTrump/status/924397489037430784</t>
  </si>
  <si>
    <t>Happy # FirstRespondersDay to all of our HEROES out there. We are forever grateful to you for your service, sacrifice and courage 24/7/365!pic.twitter.com/vOcTlyOeyw</t>
  </si>
  <si>
    <t>https://twitter.com/realDonaldTrump/status/924400308834455552</t>
  </si>
  <si>
    <t>While not at all presidential I must point out that the Sloppy Michael Moore Show on Broadway was a TOTAL BOMB and was forced to close. Sad!</t>
  </si>
  <si>
    <t>https://twitter.com/realDonaldTrump/status/924414387343028224</t>
  </si>
  <si>
    <t>JFK Files are released, long ahead of schedule!</t>
  </si>
  <si>
    <t>https://twitter.com/realDonaldTrump/status/924625061100867584</t>
  </si>
  <si>
    <t>As usual, the ObamaCare premiums will be up (the Dems own it), but we will Repeal &amp; Replace and have great Healthcare soon after Tax Cuts!</t>
  </si>
  <si>
    <t>https://twitter.com/realDonaldTrump/status/924635359480303616</t>
  </si>
  <si>
    <t>Never seen such Republican ANGER &amp; UNITY as I have concerning the lack of investigation on Clinton made Fake Dossier (now $12,000,000?),....</t>
  </si>
  <si>
    <t>https://twitter.com/realDonaldTrump/status/924637600094326784</t>
  </si>
  <si>
    <t>...the Uranium to Russia deal, the 33,000 plus deleted Emails, the Comey fix and so much more. Instead they look at phony Trump/Russia,....</t>
  </si>
  <si>
    <t>https://twitter.com/realDonaldTrump/status/924639422066384896</t>
  </si>
  <si>
    <t>..."collusion," which doesn't exist. The Dems are using this terrible (and bad for our country) Witch Hunt for evil politics, but the R's...</t>
  </si>
  <si>
    <t>https://twitter.com/realDonaldTrump/status/924641278947622913</t>
  </si>
  <si>
    <t>...are now fighting back like never before. There is so much GUILT by Democrats/Clinton, and now the facts are pouring out. DO SOMETHING!</t>
  </si>
  <si>
    <t>https://twitter.com/realDonaldTrump/status/924649059520073730</t>
  </si>
  <si>
    <t>All of this "Russia" talk right when the Republicans are making their big push for historic Tax Cuts &amp; Reform. Is this coincidental? NOT!</t>
  </si>
  <si>
    <t>https://twitter.com/realDonaldTrump/status/924963492645437441</t>
  </si>
  <si>
    <t>Report out that Obama Campaign paid $972,000 to Fusion GPS. The firm also got $12,400,000 (really?) from DNC. Nobody knows who OK'd!</t>
  </si>
  <si>
    <t>https://twitter.com/realDonaldTrump/status/924966722544848896</t>
  </si>
  <si>
    <t>Great job by MichaelCaputo on @ foxandfriends.</t>
  </si>
  <si>
    <t>https://twitter.com/realDonaldTrump/status/925005659569041409</t>
  </si>
  <si>
    <t>Sorry, but this is years ago, before Paul Manafort was part of the Trump campaign. But why aren't Crooked Hillary &amp; the Dems the focus?????</t>
  </si>
  <si>
    <t>https://twitter.com/realDonaldTrump/status/925006418989715456</t>
  </si>
  <si>
    <t>....Also, there is NO COLLUSION!</t>
  </si>
  <si>
    <t>https://twitter.com/realDonaldTrump/status/925333956110757888</t>
  </si>
  <si>
    <t>The Fake News is working overtime. As Paul Manaforts lawyer said, there was "no collusion" and events mentioned took place long before he...</t>
  </si>
  <si>
    <t>https://twitter.com/realDonaldTrump/status/925335577217683456</t>
  </si>
  <si>
    <t>....came to the campaign. Few people knew the young, low level volunteer named George, who has already proven to be a liar. Check the DEMS!</t>
  </si>
  <si>
    <t>https://twitter.com/realDonaldTrump/status/925336826717593600</t>
  </si>
  <si>
    <t>I hope people will start to focus on our Massive Tax Cuts for Business (jobs) and the Middle Class (in addition to Democrat corruption)!</t>
  </si>
  <si>
    <t>https://twitter.com/realDonaldTrump/status/925363340553211909</t>
  </si>
  <si>
    <t>The biggest story yesterday, the one that has the Dems in a dither, is Podesta running from his firm. What he know about Crooked Dems is....</t>
  </si>
  <si>
    <t>https://twitter.com/realDonaldTrump/status/925364408364171265</t>
  </si>
  <si>
    <t>....earth shattering. He and his brother could Drain The Swamp, which would be yet another campaign promise fulfilled. Fake News weak!</t>
  </si>
  <si>
    <t>https://twitter.com/realDonaldTrump/status/925373392827666432</t>
  </si>
  <si>
    <t>‚ÄúStatement by President Trump on the Apprehension of Mustafa al-Imam for His Alleged Role in Benghazi Attacks‚Äùhttps://www.whitehouse.gov/the-press-office/2017/10/30/statement-president-donald-j-trump-apprehension-mustafa-al-imam-his?utm_source=twitter&amp;utm_medium=social&amp;utm_campaign=wh_20171030_na ‚Ä¶</t>
  </si>
  <si>
    <t>https://twitter.com/realDonaldTrump/status/925394079982280704</t>
  </si>
  <si>
    <t>Wishing everyone a safe and Happy Halloween! # Halloween2017pic.twitter.com/BRpgXVRI8Y</t>
  </si>
  <si>
    <t>https://twitter.com/realDonaldTrump/status/925424931390873602</t>
  </si>
  <si>
    <t>"Consumer Confidence Hits Highest Level Since December 2000" Read more: http://45.wh.gov/HighestSince2000 ‚Ä¶pic.twitter.com/nLo5XCnuIx</t>
  </si>
  <si>
    <t>https://twitter.com/realDonaldTrump/status/925440868575797252</t>
  </si>
  <si>
    <t>‚ÄúHome Prices Reach New All-Time Highs in August‚Äù Read more: http://45.wh.gov/AllTimeHigh pic.twitter.com/STBtR6mO2j</t>
  </si>
  <si>
    <t>https://twitter.com/realDonaldTrump/status/925447637708496897</t>
  </si>
  <si>
    <t>U.S. COAL PRODUCTION Up7.8% past year. Down31.5% last 10 years. # EndingWarOnCoalpic.twitter.com/xr20OBb2DV</t>
  </si>
  <si>
    <t>https://twitter.com/realDonaldTrump/status/925474979914887168</t>
  </si>
  <si>
    <t>In NYC, looks like another attack by a very sick and deranged person. Law enforcement is following this closely. NOT IN THE U.S.A.!</t>
  </si>
  <si>
    <t>https://twitter.com/realDonaldTrump/status/925490503218589696</t>
  </si>
  <si>
    <t>We must not allow ISIS to return, or enter, our country after defeating them in the Middle East and elsewhere. Enough!</t>
  </si>
  <si>
    <t>https://twitter.com/realDonaldTrump/status/925497025386500096</t>
  </si>
  <si>
    <t>My thoughts, condolences and prayers to the victims and families of the New York City terrorist attack. God and your country are with you!</t>
  </si>
  <si>
    <t>https://twitter.com/realDonaldTrump/status/925533433597775873</t>
  </si>
  <si>
    <t>The Republican House members are working hard (and late) toward the Massive Tax Cuts that they know you deserve. These will be biggest ever!</t>
  </si>
  <si>
    <t>https://twitter.com/realDonaldTrump/status/925534445393928199</t>
  </si>
  <si>
    <t>I have just ordered Homeland Security to step up our already Extreme Vetting Program. Being politically correct is fine, but not for this!</t>
  </si>
  <si>
    <t>https://twitter.com/realDonaldTrump/status/925684982307348480</t>
  </si>
  <si>
    <t>The terrorist came into our country through what is called the "Diversity Visa Lottery Program," a Chuck Schumer beauty. I want merit based.</t>
  </si>
  <si>
    <t>https://twitter.com/realDonaldTrump/status/925686558304464897</t>
  </si>
  <si>
    <t>We are fighting hard for Merit Based immigration, no more Democrat Lottery Systems. We must get MUCH tougher (and smarter). @ foxandfriends</t>
  </si>
  <si>
    <t>https://twitter.com/realDonaldTrump/status/925688931823300609</t>
  </si>
  <si>
    <t>"Senator Chuck Schumer helping to import Europes problems" said Col.Tony Shaffer. We will stop this craziness! @ foxandfriends</t>
  </si>
  <si>
    <t>https://twitter.com/realDonaldTrump/status/925716689064427520</t>
  </si>
  <si>
    <t># NYCStrong # USApic.twitter.com/6K3Xw5P87d</t>
  </si>
  <si>
    <t>https://twitter.com/realDonaldTrump/status/925739132579729420</t>
  </si>
  <si>
    <t>Wouldn't it be great to Repeal the very unfair and unpopular Individual Mandate in ObamaCare and use those savings for further Tax Cuts.....</t>
  </si>
  <si>
    <t>https://twitter.com/realDonaldTrump/status/925740081805217792</t>
  </si>
  <si>
    <t>....for the Middle Class. The House and Senate should consider ASAP as the process of final approval moves along. Push Biggest Tax Cuts EVER</t>
  </si>
  <si>
    <t>https://twitter.com/realDonaldTrump/status/925806343855984647</t>
  </si>
  <si>
    <t>We mourn the horrifying terrorist attack in NYC. All of America is praying and grieving for the families who lost their precious loved ones.pic.twitter.com/WZFHXoJE3K</t>
  </si>
  <si>
    <t>https://twitter.com/realDonaldTrump/status/925818295462322184</t>
  </si>
  <si>
    <t>Just spoke with @ NYGovCuomo and @ NYCMayor de Blasio to let them know that the federal government...</t>
  </si>
  <si>
    <t>https://twitter.com/realDonaldTrump/status/925818338172915712</t>
  </si>
  <si>
    <t>...fully supports any and all of their efforts with respect to the West Side attack. # NYCStrong</t>
  </si>
  <si>
    <t>https://twitter.com/realDonaldTrump/status/925833462426292226</t>
  </si>
  <si>
    <t>Thank you to the GREAT NYPD, First Responders and all govt officials for having handled the terrible West Side attack so professionally!pic.twitter.com/imPIdOzjAn</t>
  </si>
  <si>
    <t>https://twitter.com/realDonaldTrump/status/925845735089889280</t>
  </si>
  <si>
    <t>Thanks to @ SenateMajLdr McConnell and the @ SenateGOP we are appointing high-quality Federal District...</t>
  </si>
  <si>
    <t>https://twitter.com/realDonaldTrump/status/925845770724618240</t>
  </si>
  <si>
    <t>...and Appeals Court Judges at a record clip! Our courts are rapidly changing for the better!</t>
  </si>
  <si>
    <t>https://twitter.com/realDonaldTrump/status/925860866767163393</t>
  </si>
  <si>
    <t>CHAIN MIGRATION must end now! Some people come in, and they bring their whole family with them, who can be truly evil. NOT ACCEPTABLE!pic.twitter.com/PQGeTTdRtX</t>
  </si>
  <si>
    <t>https://twitter.com/realDonaldTrump/status/925907651350941696</t>
  </si>
  <si>
    <t>Just spoke to President Macri of Argentina about the five proud and wonderful men killed in the West Side terror attack. God be with them!</t>
  </si>
  <si>
    <t>https://twitter.com/realDonaldTrump/status/925910265060831232</t>
  </si>
  <si>
    <t>The United States will be immediately implementing much tougher Extreme Vetting Procedures. The safety of our citizens comes first!</t>
  </si>
  <si>
    <t>https://twitter.com/realDonaldTrump/status/925913030159937537</t>
  </si>
  <si>
    <t>It is finally happening for our great clean coal miners!https://twitter.com/realdonaldtrump/status/925447637708496897 ‚Ä¶</t>
  </si>
  <si>
    <t>https://twitter.com/realDonaldTrump/status/925916863401480192</t>
  </si>
  <si>
    <t>Happy birthday to @ garyplayer, a truly great Champion and Person!</t>
  </si>
  <si>
    <t>https://twitter.com/realDonaldTrump/status/925925920304779264</t>
  </si>
  <si>
    <t>Great mtg w/ @ Cabinet today. Tomorrow, I will be announcing the new head of the Fed. I think you will be extremely impressed by this person!pic.twitter.com/5ASJVLGAiG</t>
  </si>
  <si>
    <t>https://twitter.com/realDonaldTrump/status/925931294705545216</t>
  </si>
  <si>
    <t>NYC terrorist was happy as he asked to hang ISIS flag in his hospital room. He killed 8 people, badly injured 12. SHOULD GET DEATH PENALTY!</t>
  </si>
  <si>
    <t>https://twitter.com/realDonaldTrump/status/926053970535243777</t>
  </si>
  <si>
    <t>Would love to send the NYC terrorist to Guantanamo but statistically that process takes much longer than going through the Federal system...</t>
  </si>
  <si>
    <t>https://twitter.com/realDonaldTrump/status/926054936718307328</t>
  </si>
  <si>
    <t>...There is also something appropriate about keeping him in the home of the horrible crime he committed. Should move fast. DEATH PENALTY!</t>
  </si>
  <si>
    <t>https://twitter.com/realDonaldTrump/status/926139726129704960</t>
  </si>
  <si>
    <t>Congratulations to the Houston @ Astros, 2017 # WorldSeries Champions # HoustonStrong # EarnHistorypic.twitter.com/BP7OEzdhFi</t>
  </si>
  <si>
    <t>https://twitter.com/realDonaldTrump/status/926155393490878464</t>
  </si>
  <si>
    <t>I am calling on Congress to TERMINATE the diversity visa lottery program that presents significant vulnerabilities to our national security.pic.twitter.com/tW4wOlI4vu</t>
  </si>
  <si>
    <t>https://twitter.com/realDonaldTrump/status/926157911151214592</t>
  </si>
  <si>
    <t>Congress must end chain migration so that we can have a system that is SECURITY BASED! We need to make AMERICA SAFE! # USApic.twitter.com/d7L1YW5iVY</t>
  </si>
  <si>
    <t>https://twitter.com/realDonaldTrump/status/926176823117074433</t>
  </si>
  <si>
    <t>Today, we are thrilled to welcome @ Broadcom CEO Hock Tan to the WH to announce he is moving their HQ‚Äôs from Singapore back to the U.S.A.....pic.twitter.com/WrqUXBndyZ</t>
  </si>
  <si>
    <t>https://twitter.com/realDonaldTrump/status/926185468911382529</t>
  </si>
  <si>
    <t>Broadcom's move to America=$20 BILLION of annual rev into U.S.A., $3+ BILLION/yr. in research/engineering &amp; $6 BILLION/yr. in manufacturing.pic.twitter.com/NsJ4PtVTtl</t>
  </si>
  <si>
    <t>https://twitter.com/realDonaldTrump/status/926216279287042048</t>
  </si>
  <si>
    <t>Today, it was my pleasure and great honor to announce my nomination of Jerome Powell to be the next Chairman of the @ FederalReserve.pic.twitter.com/6aDuRy3zws</t>
  </si>
  <si>
    <t>https://twitter.com/realDonaldTrump/status/926238774773862400</t>
  </si>
  <si>
    <t>Great Tax Cut rollout today. The lobbyists are storming Capital Hill, but the Republicans will hold strong and do what is right for America!</t>
  </si>
  <si>
    <t>https://twitter.com/realDonaldTrump/status/926247543801044993</t>
  </si>
  <si>
    <t>Donna Brazile just stated the DNC RIGGED the system to illegally steal the Primary from Bernie Sanders. Bought and paid for by Crooked H....</t>
  </si>
  <si>
    <t>https://twitter.com/realDonaldTrump/status/926249604936556545</t>
  </si>
  <si>
    <t>....This is real collusion and dishonesty. Major violation of Campaign Finance Laws and Money Laundering - where is our Justice Department?</t>
  </si>
  <si>
    <t>https://twitter.com/realDonaldTrump/status/926259330474704900</t>
  </si>
  <si>
    <t>The @ TuckerCarlson opening statement about our once cherished and great FBI was so sad to watch. James Comey's leadership was a disaster!</t>
  </si>
  <si>
    <t>https://twitter.com/realDonaldTrump/status/926260114146889728</t>
  </si>
  <si>
    <t>I will be interviewed by @ IngrahamAngle on @ FoxNews at 10:00. Enjoy!</t>
  </si>
  <si>
    <t>https://twitter.com/realDonaldTrump/status/926401530013642765</t>
  </si>
  <si>
    <t>My Twitter account was taken down for 11 minutes by a rogue employee. I guess the word must finally be getting out-and having an impact.</t>
  </si>
  <si>
    <t>https://twitter.com/realDonaldTrump/status/926403023861141504</t>
  </si>
  <si>
    <t>Everybody is asking why the Justice Department (and FBI) isn't looking into all of the dishonesty going on with Crooked Hillary &amp; the Dems..</t>
  </si>
  <si>
    <t>https://twitter.com/realDonaldTrump/status/926404584456773632</t>
  </si>
  <si>
    <t>...New Donna B book says she paid for and stole the Dem Primary. What about the deleted E-mails, Uranium, Podesta, the Server, plus, plus...</t>
  </si>
  <si>
    <t>https://twitter.com/realDonaldTrump/status/926406490763784194</t>
  </si>
  <si>
    <t>....People are angry. At some point the Justice Department, and the FBI, must do what is right and proper. The American public deserves it!</t>
  </si>
  <si>
    <t>https://twitter.com/realDonaldTrump/status/926415703476928512</t>
  </si>
  <si>
    <t>The real story on Collusion is in Donna B's new book. Crooked Hillary bought the DNC &amp; then stole the Democratic Primary from Crazy Bernie!</t>
  </si>
  <si>
    <t>https://twitter.com/realDonaldTrump/status/926417546038923264</t>
  </si>
  <si>
    <t>Pocahontas just stated that the Democrats, lead by the legendary Crooked Hillary Clinton, rigged the Primaries! Lets go FBI &amp; Justice Dept.</t>
  </si>
  <si>
    <t>https://twitter.com/realDonaldTrump/status/926419647708258304</t>
  </si>
  <si>
    <t>ISIS just claimed the Degenerate Animal who killed, and so badly wounded, the wonderful people on the West Side, was "their soldier." .....</t>
  </si>
  <si>
    <t>https://twitter.com/realDonaldTrump/status/926421589159182339</t>
  </si>
  <si>
    <t>...Based on that, the Military has hit ISIS "much harder" over the last two days. They will pay a big price for every attack on us!</t>
  </si>
  <si>
    <t>https://twitter.com/realDonaldTrump/status/926456069047582721</t>
  </si>
  <si>
    <t>Bernie Sanders supporters have every right to be apoplectic of the complete theft of the Dem primary by Crooked Hillary!</t>
  </si>
  <si>
    <t>https://twitter.com/realDonaldTrump/status/926456409260285952</t>
  </si>
  <si>
    <t>I always felt I would be running and winning against Bernie Sanders, not Crooked H, without cheating, I was right.</t>
  </si>
  <si>
    <t>https://twitter.com/realDonaldTrump/status/926460439000698880</t>
  </si>
  <si>
    <t>Just took off for ceremony @Pearl Harbor. Will then be heading to Japan, SKorea, China, Vietnam &amp; the Philippines. Will never let you down!</t>
  </si>
  <si>
    <t>https://twitter.com/realDonaldTrump/status/926481563214376961</t>
  </si>
  <si>
    <t>The rigged Dem Primary, one of the biggest political stories in years, got ZERO coverage on Fake News Network TV last night. Disgraceful!</t>
  </si>
  <si>
    <t>https://twitter.com/realDonaldTrump/status/926484660946862085</t>
  </si>
  <si>
    <t>JOBS, JOBS, JOBS!pic.twitter.com/twUNktGbnb</t>
  </si>
  <si>
    <t>https://twitter.com/realDonaldTrump/status/926492915626663939</t>
  </si>
  <si>
    <t>The decision on Sergeant Bergdahl is a complete and total disgrace to our Country and to our Military.</t>
  </si>
  <si>
    <t>https://twitter.com/realDonaldTrump/status/926580912036466690</t>
  </si>
  <si>
    <t>Getting ready to land in Hawaii. Looking so much forward to meeting with our great Military/Veterans at Pearl Harbor!</t>
  </si>
  <si>
    <t>https://twitter.com/realDonaldTrump/status/926647019455766528</t>
  </si>
  <si>
    <t>Thank you for such a beautiful welcome Hawaii. My great honor to visit @PacificCommand upon arrival. Heading to Pearl Harbor w/ @ FLOTUS now.pic.twitter.com/6gDME9cmnS</t>
  </si>
  <si>
    <t>@PacificCommand @</t>
  </si>
  <si>
    <t>https://twitter.com/realDonaldTrump/status/926707692395102219</t>
  </si>
  <si>
    <t>Thank you to our GREAT Military/Veterans and @PacificCommand. Remember # PearlHarbor. Remember the @ USSArizona! A day I‚Äôll never forget.pic.twitter.com/CMkB0kTkSc</t>
  </si>
  <si>
    <t>https://twitter.com/realDonaldTrump/status/926789876556500992</t>
  </si>
  <si>
    <t>Unemployment is down to 4.1%, lowest in 17 years. 1.5 million new jobs created since I took office. Highest stock Market ever, up $5.4 trill</t>
  </si>
  <si>
    <t>https://twitter.com/realDonaldTrump/status/926793510723796993</t>
  </si>
  <si>
    <t>Would very much appreciate Saudi Arabia doing their IPO of Aramco with the New York Stock Exchange. Important to the United States!</t>
  </si>
  <si>
    <t>https://twitter.com/realDonaldTrump/status/926973117708296192</t>
  </si>
  <si>
    <t>I am landing shortly. Can‚Äôt wait to be with our GREAT MILITARY. See you soon!https://twitter.com/usforcesjapan/status/926964803549069312 ‚Ä¶</t>
  </si>
  <si>
    <t>https://twitter.com/realDonaldTrump/status/927007332743172098</t>
  </si>
  <si>
    <t>Just gave a speech to the great men and women at Yokota Air Base in Tokyo, Japan. Leaving to see Prime Minister Abe.pic.twitter.com/6LRAgojvDB</t>
  </si>
  <si>
    <t>https://twitter.com/realDonaldTrump/status/927059219370643456</t>
  </si>
  <si>
    <t>Playing golf with Prime Minister Abe and Hideki Matsuyama, two wonderful people!pic.twitter.com/vYLULe0o2K</t>
  </si>
  <si>
    <t>https://twitter.com/realDonaldTrump/status/927075137131896832</t>
  </si>
  <si>
    <t>It was a true honor to be at Yokota Air Base with our GREAT @ USForcesJapan!pic.twitter.com/KEXnIkkQks</t>
  </si>
  <si>
    <t>https://twitter.com/realDonaldTrump/status/927077305876434945</t>
  </si>
  <si>
    <t>Heading into the 12 days with great negotiating strength because of our tremendous economy.https://twitter.com/foxnews/status/927050106603372544 ‚Ä¶</t>
  </si>
  <si>
    <t>https://twitter.com/realDonaldTrump/status/927265906086031363</t>
  </si>
  <si>
    <t>May God be w/ the people of Sutherland Springs, Texas. The FBI &amp; law enforcement are on the scene. I am monitoring the situation from Japan.</t>
  </si>
  <si>
    <t>https://twitter.com/realDonaldTrump/status/927397233741492225</t>
  </si>
  <si>
    <t>...Americans do what we do best: we pull together. We join hands. We lock arms and through the tears and the sadness, we stand strong...pic.twitter.com/qkCPgtKGkA</t>
  </si>
  <si>
    <t>https://twitter.com/realDonaldTrump/status/927523335956848640</t>
  </si>
  <si>
    <t># USA # Japanpic.twitter.com/EvxFqAVnFS</t>
  </si>
  <si>
    <t>https://twitter.com/realDonaldTrump/status/927644826006425601</t>
  </si>
  <si>
    <t>The state of Virginia economy, under Democrat rule, has been terrible. If you vote Ed Gillespie tomorrow, it will come roaring back!</t>
  </si>
  <si>
    <t>https://twitter.com/realDonaldTrump/status/927645648685551616</t>
  </si>
  <si>
    <t>My visit to Japan and friendship with PM Abe will yield many benefits, for our great Country. Massive military &amp; energy orders happening+++!</t>
  </si>
  <si>
    <t>https://twitter.com/realDonaldTrump/status/927648870796070912</t>
  </si>
  <si>
    <t>Getting ready to leave for South Korea and meetings with President Moon, a fine gentleman. We will figure it all out!</t>
  </si>
  <si>
    <t>https://twitter.com/realDonaldTrump/status/927672843504177152</t>
  </si>
  <si>
    <t>I have great confidence in King Salman and the Crown Prince of Saudi Arabia, they know exactly what they are doing....</t>
  </si>
  <si>
    <t>https://twitter.com/realDonaldTrump/status/927673257230327808</t>
  </si>
  <si>
    <t>....Some of those they are harshly treating have been ‚Äúmilking‚Äù their country for years!</t>
  </si>
  <si>
    <t>https://twitter.com/realDonaldTrump/status/927802776737984513</t>
  </si>
  <si>
    <t>It was my great honor to have lunch with our INCREDIBLE U.S. and ROK troops at Camp Humphreys, in South Korea. https://instagram.com/p/BbLu4auAi8F/ pic.twitter.com/kNLyONhBCC</t>
  </si>
  <si>
    <t>https://twitter.com/realDonaldTrump/status/927844454957850625</t>
  </si>
  <si>
    <t>Thank you to President Moon of South Korea for the beautiful welcoming ceremony. It will always be remembered.pic.twitter.com/bMvJz1iV2a</t>
  </si>
  <si>
    <t>https://twitter.com/realDonaldTrump/status/927847349648609280</t>
  </si>
  <si>
    <t>Stock market hit yet another all-time record high yesterday. There is great confidence in the moves that my Administration....</t>
  </si>
  <si>
    <t>https://twitter.com/realDonaldTrump/status/927847471321141249</t>
  </si>
  <si>
    <t>....is making. Working very hard on TAX CUTS for the middle class, companies and jobs!</t>
  </si>
  <si>
    <t>https://twitter.com/realDonaldTrump/status/927851387857367040</t>
  </si>
  <si>
    <t>Ralph Northam will allow crime to be rampant in Virginia. He‚Äôs weak on crime, weak on our GREAT VETS, Anti-Second Amendment....</t>
  </si>
  <si>
    <t>https://twitter.com/realDonaldTrump/status/927851452185407490</t>
  </si>
  <si>
    <t>....and has been horrible on Virginia economy. Vote @ EdWGillespie today!</t>
  </si>
  <si>
    <t>https://twitter.com/realDonaldTrump/status/927852358209622016</t>
  </si>
  <si>
    <t>. @ EdWGillespie will totally turn around the high crime and poor economic performance of VA. MS-13 and crime will be gone. Vote today, ASAP!</t>
  </si>
  <si>
    <t>https://twitter.com/realDonaldTrump/status/927906208203276288</t>
  </si>
  <si>
    <t>Franklin, such a great photo. HAPPY 99th BIRTHDAY to your father, @ BillyGraham!https://twitter.com/franklin_graham/status/927899339351117824 ‚Ä¶</t>
  </si>
  <si>
    <t>https://twitter.com/realDonaldTrump/status/928016742575738882</t>
  </si>
  <si>
    <t>Thank you to all Americans who participated in Nat'l Rx Drug Take Back Day. A record amount of drugs collected &amp; disposed. We can do this!</t>
  </si>
  <si>
    <t>https://twitter.com/realDonaldTrump/status/928064591665467393</t>
  </si>
  <si>
    <t>Getting ready to make a major speech to the National Assembly here in South Korea, then will be headed to China where I very much look forward to meeting with President Xi who is just off his great political victory.</t>
  </si>
  <si>
    <t>https://twitter.com/realDonaldTrump/status/928074747316928513</t>
  </si>
  <si>
    <t>Ed Gillespie worked hard but did not embrace me or what I stand for. Don‚Äôt forget, Republicans won 4 out of 4 House seats, and with the economy doing record numbers, we will continue to win, even bigger than before!</t>
  </si>
  <si>
    <t>https://twitter.com/realDonaldTrump/status/928083235040579584</t>
  </si>
  <si>
    <t>Join me LIVE in South Korea # NationalAssembly # POTUSinAsia http://45.wh.gov/mReti1 pic.twitter.com/hSxdtd2UnY</t>
  </si>
  <si>
    <t>https://twitter.com/realDonaldTrump/status/928097146993369088</t>
  </si>
  <si>
    <t>The U.S., under my administration, is completely rebuilding its military, and they're spending hundreds of billions of dollars to the newest and finest military equipment anywhere in the world, being built right now. I want peace through strength!pic.twitter.com/2YXkIvRIFi</t>
  </si>
  <si>
    <t>https://twitter.com/realDonaldTrump/status/928097817037627393</t>
  </si>
  <si>
    <t>The North Korean regime has pursued its nuclear &amp; ballistic missile programs in defiance of every assurance, agreement, &amp; commmitment it has made to the U.S. and its allies. It's broken all of those commitments...pic.twitter.com/xJ4jUpA8d8</t>
  </si>
  <si>
    <t>https://twitter.com/realDonaldTrump/status/928098389966942208</t>
  </si>
  <si>
    <t>Anyone who doubts the strength or determination of the U.S. should look to our past....and you will doubt it no longer.pic.twitter.com/zyuYc0fIH6</t>
  </si>
  <si>
    <t>https://twitter.com/realDonaldTrump/status/928105793366392832</t>
  </si>
  <si>
    <t>Together, we dream of a Korea that is free, a peninsula that is safe, and families that are reunited once again!pic.twitter.com/9tsZRCC83j</t>
  </si>
  <si>
    <t>https://twitter.com/realDonaldTrump/status/928124338343202816</t>
  </si>
  <si>
    <t>Leaving South Korea now heading to China. Looking very much forward to meeting and being with President Xi!</t>
  </si>
  <si>
    <t>https://twitter.com/realDonaldTrump/status/928267692645036032</t>
  </si>
  <si>
    <t>On behalf of @ FLOTUS Melania and I, THANK YOU for an unforgettable afternoon and evening at the Forbidden City in Beijing, President Xi and Madame Peng Liyuan. We are looking forward to rejoining you tomorrow morning!https://twitter.com/AFP/status/928179585832779776 ‚Ä¶</t>
  </si>
  <si>
    <t>https://twitter.com/realDonaldTrump/status/928279728125108225</t>
  </si>
  <si>
    <t>NoKo has interpreted America's past restraint as weakness. This would be a fatal miscalculation. Do not underestimate us. AND DO NOT TRY US.pic.twitter.com/4llqLrNpK3</t>
  </si>
  <si>
    <t>https://twitter.com/realDonaldTrump/status/928286153672970240</t>
  </si>
  <si>
    <t>Looking forward to a full day of meetings with President Xi and our delegations tomorrow. THANK YOU for the beautiful welcome China! @ FLOTUS Melania and I will never forget it!pic.twitter.com/sQoUWIGAiQ</t>
  </si>
  <si>
    <t>https://twitter.com/realDonaldTrump/status/928325667556548608</t>
  </si>
  <si>
    <t>Congratulations to all of the ‚ÄùDEPLORABLES‚Äù and the millions of people who gave us a MASSIVE (304-227) Electoral College landslide victory!pic.twitter.com/7ifv5gT7Ur</t>
  </si>
  <si>
    <t>https://twitter.com/realDonaldTrump/status/928519663780208640</t>
  </si>
  <si>
    <t>President Xi, thank you for such an incredible welcome ceremony. It was a truly memorable and impressive display! https://instagram.com/p/BbQ3bcJADfy/ pic.twitter.com/g4Z7mO5cV9</t>
  </si>
  <si>
    <t>https://twitter.com/realDonaldTrump/status/928622838487007260</t>
  </si>
  <si>
    <t>In the coming months and years ahead I look forward to building an even STRONGER relationship between the United States and China. pic.twitter.com/mK3SB7t3EV</t>
  </si>
  <si>
    <t>https://twitter.com/realDonaldTrump/status/928769154345324544</t>
  </si>
  <si>
    <t>I don‚Äôt blame China, I blame the incompetence of past Admins for allowing China to take advantage of the U.S. on trade leading up to a point where the U.S. is losing $100's of billions. How can you blame China for taking advantage of people that had no clue? I would've done same!</t>
  </si>
  <si>
    <t>https://twitter.com/realDonaldTrump/status/928770248370728960</t>
  </si>
  <si>
    <t>My meetings with President Xi Jinping were very productive on both trade and the subject of North Korea. He is a highly respected and powerful representative of his people. It was great being with him and Madame Peng Liyuan!</t>
  </si>
  <si>
    <t>https://twitter.com/realDonaldTrump/status/928793643367960576</t>
  </si>
  <si>
    <t>I am leaving China for # APEC2017 in Vietnam. @ FLOTUS Melania is staying behind to see the zoo, and of course, the Great WALL of China before going to Alaska to greet our AMAZING troops.</t>
  </si>
  <si>
    <t>https://twitter.com/realDonaldTrump/status/928861178113040385</t>
  </si>
  <si>
    <t>Just landed in Da Nang, Vietnam to deliver a speech at # APEC2017</t>
  </si>
  <si>
    <t>https://twitter.com/realDonaldTrump/status/928918183104225280</t>
  </si>
  <si>
    <t>Throughout my travels, I've had the pleasure of sharing the good news from America. I've had the honor of sharing our vision for a free &amp; open Indo-Pacific -- a place where sovereign &amp; independent nations, w/diverse cultures &amp; many different dreams, can all prosper side-by-side.pic.twitter.com/qBOCY3u7YV</t>
  </si>
  <si>
    <t>https://twitter.com/realDonaldTrump/status/928922787938385920</t>
  </si>
  <si>
    <t>In more and more places throughout this region, citizens of SOVEREIGN and INDEPENDENT nations have taken greater control of their destinies, and unlocked the potential of their people. # APEC2017pic.twitter.com/a570IIGe0I</t>
  </si>
  <si>
    <t>https://twitter.com/realDonaldTrump/status/928926863375794176</t>
  </si>
  <si>
    <t>Today I am here to offer a renewed partnership with America -- to work together to strengthen the bonds of friendship and commerce between all of the nations of the Indo-Pacific, and together, to promote our prosperity and security. # APEC2017pic.twitter.com/gN2YbS9CYB</t>
  </si>
  <si>
    <t>https://twitter.com/realDonaldTrump/status/928931835664465921</t>
  </si>
  <si>
    <t>The United States is prepared to work with each of the leaders in this room today to achieve mutually beneficial commerce that is in the interests of both your countries and mine. That is the message I am here to deliver today. # APEC2017pic.twitter.com/CM3Hqt16A8</t>
  </si>
  <si>
    <t>https://twitter.com/realDonaldTrump/status/928936220360503296</t>
  </si>
  <si>
    <t>The United States has been reminded time and again in recent years that economic security is not merely RELATED to national security - economic security IS national security. It is vital to our national strength. # APEC2017pic.twitter.com/8gKQUhit2X</t>
  </si>
  <si>
    <t>https://twitter.com/realDonaldTrump/status/928969836897583104</t>
  </si>
  <si>
    <t>On behalf of an entire nation, Happy 242nd Birthday to the men and women of the United States Marines! # USMC242 # SemperFipic.twitter.com/ecgoSJP5Uc</t>
  </si>
  <si>
    <t>https://twitter.com/realDonaldTrump/status/929320777668628480</t>
  </si>
  <si>
    <t>On this wonderful Veterans Day, I want to express the incredible gratitude of the entire American Nation to our GREAT VETERANS. Thank you!pic.twitter.com/GhQbCA7yII</t>
  </si>
  <si>
    <t>https://twitter.com/realDonaldTrump/status/929326786709807105</t>
  </si>
  <si>
    <t>‚ÄúPresidential Proclamation Commemorating the 50th Anniversary of the Vietnam War‚Äù http://45.wh.gov/GDvY2G https://instagram.com/p/BbWf8J6AlS9/ pic.twitter.com/f9snmRUA4a</t>
  </si>
  <si>
    <t>https://twitter.com/realDonaldTrump/status/929492038231429120</t>
  </si>
  <si>
    <t>President Xi of China has stated that he is upping the sanctions against # NoKo. Said he wants them to denuclearize. Progress is being made.</t>
  </si>
  <si>
    <t>https://twitter.com/realDonaldTrump/status/929492850101940225</t>
  </si>
  <si>
    <t>Will be doing a joint press conference in Hanoi, Vietnam then heading for final destination of trip, the Phillipines.</t>
  </si>
  <si>
    <t>https://twitter.com/realDonaldTrump/status/929503025512693760</t>
  </si>
  <si>
    <t>Met with President Putin of Russia who was at # APEC meetings. Good discussions on Syria. Hope for his help to solve, along with China the dangerous North Korea crisis. Progress being made.</t>
  </si>
  <si>
    <t>https://twitter.com/realDonaldTrump/status/929503641014112256</t>
  </si>
  <si>
    <t>When will all the haters and fools out there realize that having a good relationship with Russia is a good thing, not a bad thing. There always playing politics - bad for our country. I want to solve North Korea, Syria, Ukraine, terrorism, and Russia can greatly help!</t>
  </si>
  <si>
    <t>https://twitter.com/realDonaldTrump/status/929509950811881472</t>
  </si>
  <si>
    <t>Does the Fake News Media remember when Crooked Hillary Clinton, as Secretary of State, was begging Russia to be our friend with the misspelled reset button? Obama tried also, but he had zero chemistry with Putin.</t>
  </si>
  <si>
    <t>https://twitter.com/realDonaldTrump/status/929511061954297857</t>
  </si>
  <si>
    <t>Why would Kim Jong-un insult me by calling me "old," when I would NEVER call him "short and fat?" Oh well, I try so hard to be his friend - and maybe someday that will happen!</t>
  </si>
  <si>
    <t>https://twitter.com/realDonaldTrump/status/929655283181391874</t>
  </si>
  <si>
    <t>Just landed in the Philippines after a great day of meetings and events in Hanoi, Vietnam!pic.twitter.com/YxHRNhhPWo</t>
  </si>
  <si>
    <t>https://twitter.com/realDonaldTrump/status/929670192434745344</t>
  </si>
  <si>
    <t>We had a wonderful visit to Vietnam, thank you President Tran Dai Quang! Heading to the # ASEANSummit 50th Anniv Gala in the Philippines now.pic.twitter.com/WfSd8EE3Nm</t>
  </si>
  <si>
    <t>https://twitter.com/realDonaldTrump/status/929717762422988801</t>
  </si>
  <si>
    <t>Thank you!https://twitter.com/usembassymanila/status/929684767087378432 ‚Ä¶</t>
  </si>
  <si>
    <t>https://twitter.com/realDonaldTrump/status/930049882949345281</t>
  </si>
  <si>
    <t>Great day of bilateral meetings at # ASEANSummit on trade, which we are turning around to be great deals for our country!pic.twitter.com/2ahAvm4n9s</t>
  </si>
  <si>
    <t>https://twitter.com/realDonaldTrump/status/930050967067820032</t>
  </si>
  <si>
    <t>Will be leaving the Philippines tomorrow after many days of constant mtgs &amp; work in order to # MAGA! My promises are rapidly being fulfilled.</t>
  </si>
  <si>
    <t>https://twitter.com/realDonaldTrump/status/930087113764327424</t>
  </si>
  <si>
    <t>Happy to announce, I am nominating Alex Azar to be the next HHS Secretary. He will be a star for better healthcare and lower drug prices!</t>
  </si>
  <si>
    <t>https://twitter.com/realDonaldTrump/status/930089374187950081</t>
  </si>
  <si>
    <t>I am proud of the Rep. House &amp; Senate for working so hard on cutting taxes {&amp; reform.} We‚Äôre getting close! Now, how about ending the unfair &amp; highly unpopular Indiv Mandate in OCare &amp; reducing taxes even further? Cut top rate to 35% w/all of the rest going to middle income cuts?</t>
  </si>
  <si>
    <t>https://twitter.com/realDonaldTrump/status/930259298407419904</t>
  </si>
  <si>
    <t>Excited to be heading home to see the House pass a GREAT Tax Bill with the middle class getting big TAX CUTS! # MakeAmericaGreatAgain</t>
  </si>
  <si>
    <t>https://twitter.com/realDonaldTrump/status/930301344342265857</t>
  </si>
  <si>
    <t>Great to see @ RandPaul looking well and back on the Senate floor. He will help us with TAX CUTS and REFORM!</t>
  </si>
  <si>
    <t>https://twitter.com/realDonaldTrump/status/930304414564352000</t>
  </si>
  <si>
    <t>After my tour of Asia, all Countries dealing with us on TRADE know that the rules have changed. The United States has to be treated fairly and in a reciprocal fashion. The massive TRADE deficits must go down quickly!</t>
  </si>
  <si>
    <t>https://twitter.com/realDonaldTrump/status/930305984077156352</t>
  </si>
  <si>
    <t>Just arrived at # ASEAN50 in the Philippines for my final stop with World Leaders. Will lead to FAIR TRADE DEALS, unlike the horror shows from past Administrations. Will then be leaving for D.C. Made many good friends!</t>
  </si>
  <si>
    <t>https://twitter.com/realDonaldTrump/status/930320191699017730</t>
  </si>
  <si>
    <t>I will be making a major statement from the @ WhiteHouse upon my return to D.C. Time and date to be set.</t>
  </si>
  <si>
    <t>https://twitter.com/realDonaldTrump/status/930346433177378817</t>
  </si>
  <si>
    <t>One of the most accurate polls last time around. But # FakeNews likes to say we‚Äôre in the 30‚Äôs. They are wrong. Some people think numbers could be in the 50's. Together, WE will MAKE AMERICA GREAT AGAIN!pic.twitter.com/YhrwkdObhP</t>
  </si>
  <si>
    <t>https://twitter.com/realDonaldTrump/status/930362633852735488</t>
  </si>
  <si>
    <t>THANK YOU to the amazing staff and their families of the United States Embassy in the Philippines. Keep up the GREAT WORK!pic.twitter.com/3ABVXTsJM0</t>
  </si>
  <si>
    <t>https://twitter.com/realDonaldTrump/status/930490487903084544</t>
  </si>
  <si>
    <t>THANK YOU ASIA! # USApic.twitter.com/FziKSbrzcu</t>
  </si>
  <si>
    <t>https://twitter.com/realDonaldTrump/status/930657178544984066</t>
  </si>
  <si>
    <t>Just returned from Asia after 12 very successful days. Great to be home!</t>
  </si>
  <si>
    <t>https://twitter.com/realDonaldTrump/status/930744931609694208</t>
  </si>
  <si>
    <t>Our great country is respected again in Asia. You will see the fruits of our long but successful trip for many years to come!</t>
  </si>
  <si>
    <t>https://twitter.com/realDonaldTrump/status/930747213659197441</t>
  </si>
  <si>
    <t>. @ foxandfriends will be showing much of our successful trip to Asia, and the friendships &amp; benefits that will endure for years to come!</t>
  </si>
  <si>
    <t>https://twitter.com/realDonaldTrump/status/930748627642998784</t>
  </si>
  <si>
    <t>While in the Philippines I was forced to watch @ CNN, which I have not done in months, and again realized how bad, and FAKE, it is. Loser!</t>
  </si>
  <si>
    <t>https://twitter.com/realDonaldTrump/status/930750650010480640</t>
  </si>
  <si>
    <t>Thank you, working hard!https://twitter.com/capetown_eagle/status/930747373697032192 ‚Ä¶</t>
  </si>
  <si>
    <t>https://twitter.com/realDonaldTrump/status/930751807101562881</t>
  </si>
  <si>
    <t>Thank you! https://twitter.com/trumpfan1995/status/928090746053431297 ‚Ä¶</t>
  </si>
  <si>
    <t>https://twitter.com/realDonaldTrump/status/930815626460921856</t>
  </si>
  <si>
    <t>Do you think the three UCLA Basketball Players will say thank you President Trump? They were headed for 10 years in jail!</t>
  </si>
  <si>
    <t>https://twitter.com/realDonaldTrump/status/930836707095863296</t>
  </si>
  <si>
    <t>The failing @ nytimes hates the fact that I have developed a great relationship with World leaders like Xi Jinping, President of China.....</t>
  </si>
  <si>
    <t>https://twitter.com/realDonaldTrump/status/930837616714571776</t>
  </si>
  <si>
    <t>...They should realize that these relationships are a good thing, not a bad thing. The U.S. is being respected again. Watch Trade!</t>
  </si>
  <si>
    <t>https://twitter.com/realDonaldTrump/status/930840960346611712</t>
  </si>
  <si>
    <t>It is actually hard to believe how naive (or dumb) the Failing @ nytimes is when it comes to foreign policy...weak and ineffective!</t>
  </si>
  <si>
    <t>https://twitter.com/realDonaldTrump/status/930981685658902528</t>
  </si>
  <si>
    <t>Why are Democrats fighting massive tax cuts for the middle class and business (jobs)? The reason: Obstruction and Delay!</t>
  </si>
  <si>
    <t>https://twitter.com/realDonaldTrump/status/930982399202217984</t>
  </si>
  <si>
    <t>Big vote tomorrow in the House. Tax cuts are getting close!</t>
  </si>
  <si>
    <t>https://twitter.com/realDonaldTrump/status/931122234437046272</t>
  </si>
  <si>
    <t>To the three UCLA basketball players I say: You're welcome, go out and give a big Thank You to President Xi Jinping of China who made.....</t>
  </si>
  <si>
    <t>https://twitter.com/realDonaldTrump/status/931123400810037248</t>
  </si>
  <si>
    <t>....your release possible and, HAVE A GREAT LIFE! Be careful, there are many pitfalls on the long and winding road of life!</t>
  </si>
  <si>
    <t>https://twitter.com/realDonaldTrump/status/931140567089721344</t>
  </si>
  <si>
    <t>China is sending an Envoy and Delegation to North Korea - A big move, we'll see what happens!</t>
  </si>
  <si>
    <t>https://twitter.com/realDonaldTrump/status/931223807037263873</t>
  </si>
  <si>
    <t>Need all on the UN Security Council to vote to renew the Joint Investigative Mechanism for Syria to ensure that Assad Regime does not commit mass murder with chemical weapons ever again.</t>
  </si>
  <si>
    <t>https://twitter.com/realDonaldTrump/status/931254609041068032</t>
  </si>
  <si>
    <t>Congratulations to the House of Representatives for passing the # TaxCutsandJobsAct ‚Äî a big step toward fulfilling our promise to deliver historic TAX CUTS for the American people by the end of the year!https://twitter.com/i/moments/931236680564137985 ‚Ä¶</t>
  </si>
  <si>
    <t>https://twitter.com/realDonaldTrump/status/931355543096233985</t>
  </si>
  <si>
    <t>Big win today in the House for GOP Tax Cuts and Reform, 227-205. Zero Dems, they want to raise taxes much higher, but not for our military!</t>
  </si>
  <si>
    <t>https://twitter.com/realDonaldTrump/status/931357870024687616</t>
  </si>
  <si>
    <t>The Al Frankenstien picture is really bad, speaks a thousand words. Where do his hands go in pictures 2, 3, 4, 5 &amp; 6 while she sleeps? .....</t>
  </si>
  <si>
    <t>https://twitter.com/realDonaldTrump/status/931360196554821632</t>
  </si>
  <si>
    <t>.And to think that just last week he was lecturing anyone who would listen about sexual harassment and respect for women. Lesley Stahl tape?</t>
  </si>
  <si>
    <t>https://twitter.com/realDonaldTrump/status/931469365538672640</t>
  </si>
  <si>
    <t>Great numbers on Stocks and the Economy. If we get Tax Cuts and Reform, we'll really see some great results!</t>
  </si>
  <si>
    <t>https://twitter.com/realDonaldTrump/status/931477193255014400</t>
  </si>
  <si>
    <t>If Democrats were not such obstructionists and understood the power of lower taxes, we would be able to get many of their ideas into Bill!</t>
  </si>
  <si>
    <t>https://twitter.com/realDonaldTrump/status/931538234169069568</t>
  </si>
  <si>
    <t>Together, we're going to restore safety to our streets and peace to our communities, and we're going to destroy the vile criminal cartel, # MS13, and many other gangs... 'Hundreds arrested in MS-13 crackdown' http://45.wh.gov/MS13Crackdown pic.twitter.com/mrynwnTuoO</t>
  </si>
  <si>
    <t>https://twitter.com/realDonaldTrump/status/931661592135168000</t>
  </si>
  <si>
    <t>Today, it was an honor to celebrate the Collegiate National Champions of 2016/2017 at the @ WhiteHouse! # NCAAChampionsPhotos: https://www.instagram.com/realdonaldtrump/ ‚Ä¶pic.twitter.com/w8jE24pLwa</t>
  </si>
  <si>
    <t>https://twitter.com/realDonaldTrump/status/931685146415255552</t>
  </si>
  <si>
    <t>Put big game trophy decision on hold until such time as I review all conservation facts. Under study for years. Will update soon with Secretary Zinke. Thank you!</t>
  </si>
  <si>
    <t>https://twitter.com/realDonaldTrump/status/931877599034388480</t>
  </si>
  <si>
    <t>Crooked Hillary Clinton is the worst (and biggest) loser of all time. She just can‚Äôt stop, which is so good for the Republican Party. Hillary, get on with your life and give it another try in three years!</t>
  </si>
  <si>
    <t>https://twitter.com/realDonaldTrump/status/932303108146892801</t>
  </si>
  <si>
    <t>Now that the three basketball players are out of China and saved from years in jail, LaVar Ball, the father of LiAngelo, is unaccepting of what I did for his son and that shoplifting is no big deal. I should have left them in jail!</t>
  </si>
  <si>
    <t>https://twitter.com/realDonaldTrump/status/932388590344196096</t>
  </si>
  <si>
    <t>Sen. Jeff Flake(y), who is unelectable in the Great State of Arizona (quit race, anemic polls) was caught (purposely) on ‚Äúmike‚Äù saying bad things about your favorite President. He‚Äôll be a NO on tax cuts because his political career anyway is ‚Äútoast.‚Äù</t>
  </si>
  <si>
    <t>https://twitter.com/realDonaldTrump/status/932392209445457920</t>
  </si>
  <si>
    <t>Shoplifting is a very big deal in China, as it should be (5-10 years in jail), but not to father LaVar. Should have gotten his son out during my next trip to China instead. China told them why they were released. Very ungrateful!</t>
  </si>
  <si>
    <t>https://twitter.com/realDonaldTrump/status/932397369655808001</t>
  </si>
  <si>
    <t>Big-game trophy decision will be announced next week but will be very hard pressed to change my mind that this horror show in any way helps conservation of Elephants or any other animal.</t>
  </si>
  <si>
    <t>https://twitter.com/realDonaldTrump/status/932420488642617344</t>
  </si>
  <si>
    <t>Border Patrol Officer killed at Southern Border, another badly hurt. We will seek out and bring to justice those responsible. We will, and must, build the Wall!</t>
  </si>
  <si>
    <t>https://twitter.com/realDonaldTrump/status/932433668068528131</t>
  </si>
  <si>
    <t>Republican Senators are working very hard to get Tax Cuts and Tax Reform approved. Hopefully it will not be long and they do not want to disappoint the American public!</t>
  </si>
  <si>
    <t>https://twitter.com/realDonaldTrump/status/932570628451954688</t>
  </si>
  <si>
    <t>Marshawn Lynch of the NFL‚Äôs Oakland Raiders stands for the Mexican Anthem and sits down to boos for our National Anthem. Great disrespect! Next time NFL should suspend him for remainder of season. Attendance and ratings way down.</t>
  </si>
  <si>
    <t>https://twitter.com/realDonaldTrump/status/932578255810498560</t>
  </si>
  <si>
    <t>Under President Trump unemployment rate will drop below 4%. Analysts predict economic boom for 2018! @ foxandfriends and @ Varneyco</t>
  </si>
  <si>
    <t>https://twitter.com/realDonaldTrump/status/933038654171344896</t>
  </si>
  <si>
    <t>President Donald J. Trump and @ FLOTUS Melania Participate in the Pardoning of the National Thanksgiving Turkey at the White House.https://www.pscp.tv/w/bOMUTDFvTlFsTFJub1dwUXd8MU1ueG5neUxWYWRLT-3syHs0mFD5Lw4qEMU_9ZG7f_dbk4WgSYR4XJMe7DEr ‚Ä¶</t>
  </si>
  <si>
    <t>https://twitter.com/realDonaldTrump/status/933105158275325952</t>
  </si>
  <si>
    <t>Today, we continued a wonderful American Tradition at the White House. Drumstick and Wishbone will live out their days in the beautiful Blue Ridge Mountains at Gobbler‚Äôs Rest...pic.twitter.com/fsS8B8f5UR</t>
  </si>
  <si>
    <t>https://twitter.com/realDonaldTrump/status/933280234220134401</t>
  </si>
  <si>
    <t>It wasn‚Äôt the White House, it wasn‚Äôt the State Department, it wasn‚Äôt father LaVar‚Äôs so-called people on the ground in China that got his son out of a long term prison sentence - IT WAS ME. Too bad! LaVar is just a poor man‚Äôs version of Don King, but without the hair. Just think..</t>
  </si>
  <si>
    <t>https://twitter.com/realDonaldTrump/status/933282274937733126</t>
  </si>
  <si>
    <t>...LaVar, you could have spent the next 5 to 10 years during Thanksgiving with your son in China, but no NBA contract to support you. But remember LaVar, shoplifting is NOT a little thing. It‚Äôs a really big deal, especially in China. Ungrateful fool!</t>
  </si>
  <si>
    <t>https://twitter.com/realDonaldTrump/status/933285973277868032</t>
  </si>
  <si>
    <t>The NFL is now thinking about a new idea - keeping teams in the Locker Room during the National Anthem next season. That‚Äôs almost as bad as kneeling! When will the highly paid Commissioner finally get tough and smart? This issue is killing your league!.....</t>
  </si>
  <si>
    <t>https://twitter.com/realDonaldTrump/status/933301876975718401</t>
  </si>
  <si>
    <t>Will be having meetings and working the phones from the Winter White House in Florida (Mar-a-Lago). Stock Market hit new Record High yesterday - $5.5 trillion gain since E. Many companies coming back to the U.S. Military building up and getting very strong.</t>
  </si>
  <si>
    <t>https://twitter.com/realDonaldTrump/status/933319309551685633</t>
  </si>
  <si>
    <t>The @ USNavy is conducting search and rescue following aircraft crash. We are monitoring the situation. Prayers for all involved.https://twitter.com/usnavy/status/933281288563208194 ‚Ä¶</t>
  </si>
  <si>
    <t>https://twitter.com/realDonaldTrump/status/933446283632824321</t>
  </si>
  <si>
    <t>51 Million American to travel this weekend - highest number in twelve years (AAA). Traffic and airports are running very smoothly! @ FoxNews</t>
  </si>
  <si>
    <t>https://twitter.com/realDonaldTrump/status/933448074348900354</t>
  </si>
  <si>
    <t>I have long given the order to help Argentina with the Search and Rescue mission of their missing submarine. 45 people aboard and not much time left. May God be with them and the people of Argentina!</t>
  </si>
  <si>
    <t>https://twitter.com/realDonaldTrump/status/933517194142584833</t>
  </si>
  <si>
    <t>....And it will get even better with Tax Cuts!https://twitter.com/ivankatrump/status/933495974516928517 ‚Ä¶</t>
  </si>
  <si>
    <t>https://twitter.com/realDonaldTrump/status/933658521828315136</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</si>
  <si>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</si>
  <si>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https://twitter.com/realDonaldTrump/status/933659179348299776</t>
  </si>
  <si>
    <t>https://twitter.com/realDonaldTrump/status/933662564587855877</t>
  </si>
  <si>
    <t>https://twitter.com/realDonaldTrump/status/933692459351265280</t>
  </si>
  <si>
    <t>Will be doing a live Thanksgiving Video Teleconference with Members of the Military at 9:00 A.M. Afghanistan, Iraq, USS Monterey, Turkey &amp; Bahrain. Then going to Coast Guard Quarters, Florida.</t>
  </si>
  <si>
    <t>https://twitter.com/realDonaldTrump/status/933720598383026176</t>
  </si>
  <si>
    <t>HAPPY THANKSGIVING!pic.twitter.com/nQhi7XopMW</t>
  </si>
  <si>
    <t>https://twitter.com/realDonaldTrump/status/933831194558582784</t>
  </si>
  <si>
    <t>My great honor to join our incredible men and women of the @ USCG, at the Lake Worth Inlet Station, in Riviera Beach, Florida today! # HappyThanksgivingpic.twitter.com/C35HR9opbP</t>
  </si>
  <si>
    <t>https://twitter.com/realDonaldTrump/status/933837062293291008</t>
  </si>
  <si>
    <t>ObamaCare premiums are going up, up, up, just as I have been predicting for two years. ObamaCare is OWNED by the Democrats, and it is a disaster. But do not worry. Even though the Dems want to Obstruct, we will Repeal &amp; Replace right after Tax Cuts!</t>
  </si>
  <si>
    <t>https://twitter.com/realDonaldTrump/status/933918671503753216</t>
  </si>
  <si>
    <t>A great guy (with great ratings)! https://twitter.com/seanhannity/status/933802972806565888 ‚Ä¶</t>
  </si>
  <si>
    <t>https://twitter.com/realDonaldTrump/status/933921775984967681</t>
  </si>
  <si>
    <t>Two great people!https://twitter.com/diamondandsilk/status/933701853359099906 ‚Ä¶</t>
  </si>
  <si>
    <t>https://twitter.com/realDonaldTrump/status/934026050388013056</t>
  </si>
  <si>
    <t>Can you believe that the disrespect for our Country, our Flag, our Anthem continues without penalty to the players. The Commissioner has lost control of the hemorrhaging league. Players are the boss!https://twitter.com/danscavino/status/933959401580490753 ‚Ä¶</t>
  </si>
  <si>
    <t>https://twitter.com/realDonaldTrump/status/934029886842458112</t>
  </si>
  <si>
    <t>Will be speaking to President Recep Tayyip Erdogan of Turkey this morning about bringing peace to the mess that I inherited in the Middle East. I will get it all done, but what a mistake, in lives and dollars (6 trillion), to be there in the first place!</t>
  </si>
  <si>
    <t>https://twitter.com/realDonaldTrump/status/934031535757582336</t>
  </si>
  <si>
    <t>After Turkey call I will be heading over to Trump National Golf Club, Jupiter, to play golf (quickly) with Tiger Woods and Dustin Johnson. Then back to Mar-a-Lago for talks on bringing even more jobs and companies back to the USA!</t>
  </si>
  <si>
    <t>https://twitter.com/realDonaldTrump/status/934080974773776384</t>
  </si>
  <si>
    <t>Horrible and cowardly terrorist attack on innocent and defenseless worshipers in Egypt. The world cannot tolerate terrorism, we must defeat them militarily and discredit the extremist ideology that forms the basis of their existence!</t>
  </si>
  <si>
    <t>https://twitter.com/realDonaldTrump/status/934131805409697792</t>
  </si>
  <si>
    <t>Will be calling the President of Egypt in a short while to discuss the tragic terrorist attack, with so much loss of life. We have to get TOUGHER AND SMARTER than ever before, and we will. Need the WALL, need the BAN! God bless the people of Egypt.</t>
  </si>
  <si>
    <t>https://twitter.com/realDonaldTrump/status/934189999045693441</t>
  </si>
  <si>
    <t>Time Magazine called to say that I was PROBABLY going to be named ‚ÄúMan (Person) of the Year,‚Äù like last year, but I would have to agree to an interview and a major photo shoot. I said probably is no good and took a pass. Thanks anyway!</t>
  </si>
  <si>
    <t>https://twitter.com/realDonaldTrump/status/934507210385829888</t>
  </si>
  <si>
    <t>Happy # SmallBusinessSaturday! A great day to support your community and America‚Äôs JOB creators by shopping locally at a # SmallBiz. # ShopSmallpic.twitter.com/pBQaBHvl7k</t>
  </si>
  <si>
    <t>https://twitter.com/realDonaldTrump/status/934539256940417024</t>
  </si>
  <si>
    <t>The Consumer Financial Protection Bureau, or CFPB, has been a total disaster as run by the previous Administrations pick. Financial Institutions have been devastated and unable to properly serve the public. We will bring it back to life!</t>
  </si>
  <si>
    <t>https://twitter.com/realDonaldTrump/status/934542257222451206</t>
  </si>
  <si>
    <t>Check out the recent Editorial in the Wall Street Journal @ WSJ about what a complete disaster the @ CFPB has been under its leader from previous Administration, who just quit!</t>
  </si>
  <si>
    <t>https://twitter.com/realDonaldTrump/status/934551607596986368</t>
  </si>
  <si>
    <t>. @ FoxNews is MUCH more important in the United States than CNN, but outside of the U.S., CNN International is still a major source of (Fake) news, and they represent our Nation to the WORLD very poorly. The outside world does not see the truth from them!</t>
  </si>
  <si>
    <t>https://twitter.com/realDonaldTrump/status/934563828834164739</t>
  </si>
  <si>
    <t>Wow, even I didn‚Äôt realize we did so much. Wish the Fake News would report! Thank you.https://twitter.com/magapill/status/934553287214489600 ‚Ä¶</t>
  </si>
  <si>
    <t>https://twitter.com/realDonaldTrump/status/934781939088629761</t>
  </si>
  <si>
    <t>The last thing we need in Alabama and the U.S. Senate is a Schumer/Pelosi puppet who is WEAK on Crime, WEAK on the Border, Bad for our Military and our great Vets, Bad for our 2nd Amendment, AND WANTS TO RAISES TAXES TO THE SKY. Jones would be a disaster!</t>
  </si>
  <si>
    <t>https://twitter.com/realDonaldTrump/status/934792302341521408</t>
  </si>
  <si>
    <t>I endorsed Luther Strange in the Alabama Primary. He shot way up in the polls but it wasn‚Äôt enough. Can‚Äôt let Schumer/Pelosi win this race. Liberal Jones would be BAD!</t>
  </si>
  <si>
    <t>https://twitter.com/realDonaldTrump/status/934896989539586054</t>
  </si>
  <si>
    <t>Since the first day I took office, all you hear is the phony Democrat excuse for losing the election, Russia, Russia,Russia. Despite this I have the economy booming and have possibly done more than any 10 month President. MAKE AMERICA GREAT AGAIN!</t>
  </si>
  <si>
    <t>https://twitter.com/realDonaldTrump/status/934961858380955648</t>
  </si>
  <si>
    <t>Back in D.C., big week for Tax Cuts and many other things of great importance to our Country. Senate Republicans will hopefully come through for all of us. The Tax Cut Bill is getting better and better. The end result will be great for ALL!</t>
  </si>
  <si>
    <t>https://twitter.com/realDonaldTrump/status/935147410472480769</t>
  </si>
  <si>
    <t>We should have a contest as to which of the Networks, plus CNN and not including Fox, is the most dishonest, corrupt and/or distorted in its political coverage of your favorite President (me). They are all bad. Winner to receive the FAKE NEWS TROPHY!</t>
  </si>
  <si>
    <t>https://twitter.com/realDonaldTrump/status/935150368207654912</t>
  </si>
  <si>
    <t>The good news is that their ratings are terrible, nobody cares!https://twitter.com/danscavino/status/934972671384834049 ‚Ä¶</t>
  </si>
  <si>
    <t>https://twitter.com/realDonaldTrump/status/935152378747195392</t>
  </si>
  <si>
    <t>The Tax Cut Bill is coming along very well, great support. With just a few changes, some mathematical, the middle class and job producers can get even more in actual dollars and savings and the pass through provision becomes simpler and really works well!</t>
  </si>
  <si>
    <t>https://twitter.com/realDonaldTrump/status/935339687006429185</t>
  </si>
  <si>
    <t>New home sales reach a 10 year high. Stock Market has more record gains. Hopefully Republican Senators will give us the much needed Tax Cuts to keep it all going! Democrats want big Tax Increases.</t>
  </si>
  <si>
    <t>https://twitter.com/realDonaldTrump/status/935340092583006208</t>
  </si>
  <si>
    <t>Thank you Rand!https://twitter.com/ivankatrump/status/935269896849641472 ‚Ä¶</t>
  </si>
  <si>
    <t>https://twitter.com/realDonaldTrump/status/935489831005810688</t>
  </si>
  <si>
    <t>At least 24 players kneeling this weekend at NFL stadiums that are now having a very hard time filling up. The American public is fed up with the disrespect the NFL is paying to our Country, our Flag and our National Anthem. Weak and out of control!</t>
  </si>
  <si>
    <t>https://twitter.com/realDonaldTrump/status/935493619204620288</t>
  </si>
  <si>
    <t>Melania, our great and very hard working First Lady, who truly loves what she is doing, always thought that ‚Äúif you run, you will win.‚Äù She would tell everyone that, ‚Äúno doubt, he will win.‚Äù I also felt I would win (or I would not have run) - and Country is doing great!</t>
  </si>
  <si>
    <t>https://twitter.com/realDonaldTrump/status/935513049729028096</t>
  </si>
  <si>
    <t>Meeting with ‚ÄúChuck and Nancy‚Äù today about keeping government open and working. Problem is they want illegal immigrants flooding into our Country unchecked, are weak on Crime and want to substantially RAISE Taxes. I don‚Äôt see a deal!</t>
  </si>
  <si>
    <t>https://twitter.com/realDonaldTrump/status/935545697360891904</t>
  </si>
  <si>
    <t>‚ÄúStatement from President Donald J. Trump on # GivingTuesday‚Äùhttps://www.whitehouse.gov/the-press-office/2017/11/27/statement-president-donald-j-trump-givingtuesday ‚Ä¶</t>
  </si>
  <si>
    <t>https://twitter.com/realDonaldTrump/status/935632396841562112</t>
  </si>
  <si>
    <t>Remarks from the Roosevelt Room with @ SenateMajLdr Mitch McConnell, @ SpeakerRyan and Secretary of Defense, General James Mattis.pic.twitter.com/lZMqK5jBvh</t>
  </si>
  <si>
    <t>https://twitter.com/realDonaldTrump/status/935636972252618753</t>
  </si>
  <si>
    <t>Dow, S&amp;P 500 and Nasdaq all finished the day at new RECORD HIGHS!pic.twitter.com/wJyB9d00hh</t>
  </si>
  <si>
    <t>https://twitter.com/realDonaldTrump/status/935640578007687168</t>
  </si>
  <si>
    <t>‚ÄúThe Conference Board said that consumer sentiment was at its highest level in nearly 17 years in November. The Consumer Confidence Index rose from 126.2 in October to 129.5, notching its best reading since December 2000...‚Äùhttp://bit.ly/2AijXKg</t>
  </si>
  <si>
    <t>https://twitter.com/realDonaldTrump/status/935686205429157888</t>
  </si>
  <si>
    <t>After North Korea missile launch, it's more important than ever to fund our gov't &amp; military! Dems shouldn't hold troop funding hostage for amnesty &amp; illegal immigration. I ran on stopping illegal immigration and won big. They can't now threaten a shutdown to get their demands.</t>
  </si>
  <si>
    <t>https://twitter.com/realDonaldTrump/status/935701139198181376</t>
  </si>
  <si>
    <t>Charles McCullough, the respected fmr Intel Comm Inspector General, said public was misled on Crooked Hillary Emails. ‚ÄúEmails endangered National Security.‚Äù Why aren‚Äôt our deep State authorities looking at this? Rigged &amp; corrupt? @ TuckerCarlson @ seanhannity</t>
  </si>
  <si>
    <t>https://twitter.com/realDonaldTrump/status/935712056690577414</t>
  </si>
  <si>
    <t>Just won the lawsuit on leadership of Consumer Financial Protection Bureau, CFPB. A big win for the Consumer!</t>
  </si>
  <si>
    <t>https://twitter.com/realDonaldTrump/status/935712632409030656</t>
  </si>
  <si>
    <t>Great work Ivanka!https://twitter.com/statedept/status/935478669488693253 ‚Ä¶</t>
  </si>
  <si>
    <t>https://twitter.com/realDonaldTrump/status/935713791765110785</t>
  </si>
  <si>
    <t>Great day for Tax Cuts and the Republican Party. But the biggest Winner will be our great Country!</t>
  </si>
  <si>
    <t>https://twitter.com/realDonaldTrump/status/935833914761007114</t>
  </si>
  <si>
    <t>. @ foxandfriends, we are in record territory in all things having to do with our economy!https://twitter.com/realdonaldtrump/status/935640578007687168 ‚Ä¶</t>
  </si>
  <si>
    <t>https://twitter.com/realDonaldTrump/status/935838073618870272</t>
  </si>
  <si>
    <t>Great, and we should boycott Fake News CNN. Dealing with them is a total waste of time!https://twitter.com/presssec/status/935660952200138754 ‚Ä¶</t>
  </si>
  <si>
    <t>https://twitter.com/realDonaldTrump/status/935841679977910272</t>
  </si>
  <si>
    <t>Looks like another great day for the Stock Market. Consumer Confidence is at Record High. I guess somebody likes me (my policies)!</t>
  </si>
  <si>
    <t>https://twitter.com/realDonaldTrump/status/935844881825763328</t>
  </si>
  <si>
    <t>Wow, Matt Lauer was just fired from NBC for ‚Äúinappropriate sexual behavior in the workplace.‚Äù But when will the top executives at NBC &amp; Comcast be fired for putting out so much Fake News. Check out Andy Lack‚Äôs past!</t>
  </si>
  <si>
    <t>https://twitter.com/realDonaldTrump/status/935874566701842434</t>
  </si>
  <si>
    <t>So now that Matt Lauer is gone when will the Fake News practitioners at NBC be terminating the contract of Phil Griffin? And will they terminate low ratings Joe Scarborough based on the ‚Äúunsolved mystery‚Äù that took place in Florida years ago? Investigate!</t>
  </si>
  <si>
    <t>https://twitter.com/realDonaldTrump/status/935881037254725632</t>
  </si>
  <si>
    <t>Just spoke to President XI JINPING of China concerning the provocative actions of North Korea. Additional major sanctions will be imposed on North Korea today. This situation will be handled!</t>
  </si>
  <si>
    <t>https://twitter.com/realDonaldTrump/status/935883355547160577</t>
  </si>
  <si>
    <t>Economy growing! Excluding hurricane effects, CEA estimates that real GDP growth would have been 3.9% in Q3. Stock market at a new high, unemployment at a low. We are winning and TAX CUTS will shift our economy into high gear!pic.twitter.com/HrKIF72VqE</t>
  </si>
  <si>
    <t>https://twitter.com/realDonaldTrump/status/935940131311190021</t>
  </si>
  <si>
    <t>Departing @JBA_NAFW for St. Charles, Missouri to help push our plan for HISTORIC TAX CUTS across the finish line. A successful vote in the Senate this week will bring us one giant step closer to delivering an incredible victory for the American people! https://instagram.com/p/BcFs_kXgTG5/ pic.twitter.com/XF9sRwdV8u</t>
  </si>
  <si>
    <t>https://twitter.com/realDonaldTrump/status/936005585019002887</t>
  </si>
  <si>
    <t>This week, the Senate can join the House &amp; take a strong stand for the Middle Class families who are the backbone of America. Together, we will give the American people a big, beautiful Christmas present-a massive tax cut that lets Americans keep more of their HARD-EARNED MONEY!pic.twitter.com/9jddEW2Oo5</t>
  </si>
  <si>
    <t>https://twitter.com/realDonaldTrump/status/936014271858831361</t>
  </si>
  <si>
    <t>A vote to CUT TAXES is a vote to PUT AMERICA FIRST. It is time to take care of OUR WORKERS, to protect OUR COMMUNITIES, and to REBUILD OUR GREAT COUNTRY! http://45.wh.gov/XocfMQ pic.twitter.com/sRL2yRK6k2</t>
  </si>
  <si>
    <t>https://twitter.com/realDonaldTrump/status/936032275980079104</t>
  </si>
  <si>
    <t>Now, we have a once in a lifetime opportunity to RESTORE AMERICAN PROSPERITY ‚Äì and RECLAIM AMERICA‚ÄôS DESTINY. But in order to achieve this bright and glowing future, the SENATE MUST PASS TAX CUTS ‚Äì and bring Main Street roaring back to life! https://www.facebook.com/DonaldTrump/videos/10160226151710725/ ‚Ä¶pic.twitter.com/3Niu0thp1D</t>
  </si>
  <si>
    <t>https://twitter.com/realDonaldTrump/status/936037588372283392</t>
  </si>
  <si>
    <t>. @ Theresa_May, don‚Äôt focus on me, focus on the destructive Radical Islamic Terrorism that is taking place within the United Kingdom. We are doing just fine!</t>
  </si>
  <si>
    <t>https://twitter.com/realDonaldTrump/status/936037938898636800</t>
  </si>
  <si>
    <t>The House of Representatives seeks contempt citations(?) against the JusticeDepartment and the FBI for withholding key documents and an FBI witness which could shed light on surveillance of associates of Donald Trump. Big stuff. Deep State. Give this information NOW! @ FoxNews</t>
  </si>
  <si>
    <t>https://twitter.com/realDonaldTrump/status/936039501474025473</t>
  </si>
  <si>
    <t>The only people who don‚Äôt like the Tax Cut Bill are the people that don‚Äôt understand it or the Obstructionist Democrats that know how really good it is and do not want the credit and success to go to the Republicans!</t>
  </si>
  <si>
    <t>https://twitter.com/realDonaldTrump/status/936052257392676864</t>
  </si>
  <si>
    <t>‚ÄúHad the information (Crooked Hillary‚Äôs emails) been released there would have been harm to National Security...." Charles McCullough Fmr Intel Comm Inspector Generalpic.twitter.com/b0tLW5TVhX</t>
  </si>
  <si>
    <t>https://twitter.com/realDonaldTrump/status/936058006659321858</t>
  </si>
  <si>
    <t>Funny to hear the Democrats talking about the National Debt when President Obama doubled it in only 8 years!</t>
  </si>
  <si>
    <t>https://twitter.com/realDonaldTrump/status/936203511037136897</t>
  </si>
  <si>
    <t>The Failing @ nytimes, the pipe organ for the Democrat Party, has become a virtual lobbyist for them with regard to our massive Tax Cut Bill. They are wrong so often that now I know we have a winner!</t>
  </si>
  <si>
    <t>https://twitter.com/realDonaldTrump/status/936206961728786432</t>
  </si>
  <si>
    <t>The Failing @ nytimes has totally gone against the Social Media Guidelines that they installed to preserve some credibility after many of their biased reporters went Rogue! @ foxandfriends</t>
  </si>
  <si>
    <t>https://twitter.com/realDonaldTrump/status/936209447747190784</t>
  </si>
  <si>
    <t>The Chinese Envoy, who just returned from North Korea, seems to have had no impact on Little Rocket Man. Hard to believe his people, and the military, put up with living in such horrible conditions. Russia and China condemned the launch.</t>
  </si>
  <si>
    <t>https://twitter.com/realDonaldTrump/status/936219599422574592</t>
  </si>
  <si>
    <t>Stock Market hits new Record High. Confidence and enthusiasm abound. More great numbers coming out!</t>
  </si>
  <si>
    <t>https://twitter.com/realDonaldTrump/status/936260193536573440</t>
  </si>
  <si>
    <t>The Dow just broke 24,000 for the first time (another all-time Record). If the Dems had won the Presidential Election, the Market would be down 50% from these levels and Consumer Confidence, which is also at an all-time high, would be ‚Äúlow and glum!‚Äù</t>
  </si>
  <si>
    <t>https://twitter.com/realDonaldTrump/status/936315571708289026</t>
  </si>
  <si>
    <t>Thank you @ SenOrrinHatch. Let‚Äôs continue MAKING AMERICA GREAT AGAIN! https://instagram.com/p/BcIYvnDAZkb/ pic.twitter.com/6egRvuwj1l</t>
  </si>
  <si>
    <t>https://twitter.com/realDonaldTrump/status/936339260218724353</t>
  </si>
  <si>
    <t>Today, it was my great honor to meet with the Crown Prince of Bahrain at the @ WhiteHouse. Bahrain and the United States are important partners. During the Crown Prince‚Äôs visit, he is advancing $9 BILLION in commercial deals, including finalizing the purchase of F-16‚Äôs...pic.twitter.com/vYuw7UGYmN</t>
  </si>
  <si>
    <t>https://twitter.com/realDonaldTrump/status/936351772603568130</t>
  </si>
  <si>
    <t>Our FIFTH 1K milestone of 2017! # DOW24K # MAGApic.twitter.com/NoVt1uFp0y</t>
  </si>
  <si>
    <t>https://twitter.com/realDonaldTrump/status/936393574433939456</t>
  </si>
  <si>
    <t>Today is a day that I‚Äôve been looking very much forward to ALL YEAR LONG. It is one that you have heard me speak about many times before. Now, as President of the United States, it is my tremendous honor to finally wish America and the world, a very MERRY CHRISTMAS!pic.twitter.com/cTvdlUkfHV</t>
  </si>
  <si>
    <t>https://twitter.com/realDonaldTrump/status/936395008139198464</t>
  </si>
  <si>
    <t>The Christmas Story begins 2,000 years ago with a mother, a father, their baby son and the most extraordinary gift of all‚Äîthe gift of God‚Äôs love for all of humanity. Whatever our beliefs, we know that the birth of Jesus Christ and the story of his life...pic.twitter.com/P94C3LjWlx</t>
  </si>
  <si>
    <t>https://twitter.com/realDonaldTrump/status/936437372706836480</t>
  </si>
  <si>
    <t>A disgraceful verdict in the Kate Steinle case! No wonder the people of our Country are so angry with Illegal Immigration.</t>
  </si>
  <si>
    <t>https://twitter.com/realDonaldTrump/status/936551346299338752</t>
  </si>
  <si>
    <t>The Kate Steinle killer came back and back over the weakly protected Obama border, always committing crimes and being violent, and yet this info was not used in court. His exoneration is a complete travesty of justice. BUILD THE WALL!</t>
  </si>
  <si>
    <t>https://twitter.com/realDonaldTrump/status/936553863255031809</t>
  </si>
  <si>
    <t>The jury was not told the killer of Kate was a 7 time felon. The Schumer/Pelosi Democrats are so weak on Crime that they will pay a big price in the 2018 and 2020 Elections.</t>
  </si>
  <si>
    <t>https://twitter.com/realDonaldTrump/status/936555753946705920</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</si>
  <si>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</si>
  <si>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https://twitter.com/realDonaldTrump/status/936688444046266368</t>
  </si>
  <si>
    <t>The media has been speculating that I fired Rex Tillerson or that he would be leaving soon - FAKE NEWS! He‚Äôs not leaving and while we disagree on certain subjects, (I call the final shots) we work well together and America is highly respected again! https://instagram.com/p/BcLCXDYgQed/</t>
  </si>
  <si>
    <t>https://twitter.com/realDonaldTrump/status/936713881711529986</t>
  </si>
  <si>
    <t>Economists on the TAX CUTS and JOBS ACT: ‚ÄúThe enactment of a comprehensive overhaul - complete with a lower corporate tax rate - will IGNITE our ECONOMY with levels of GROWTH not SEEN IN GENERATIONS...‚Äùpic.twitter.com/2vCBDtLh3C</t>
  </si>
  <si>
    <t>https://twitter.com/realDonaldTrump/status/936864840240398337</t>
  </si>
  <si>
    <t>We are one step closer to delivering MASSIVE tax cuts for working families across America. Special thanks to @ SenateMajLdr Mitch McConnell and Chairman @ SenOrrinHatch for shepherding our bill through the Senate. Look forward to signing a final bill before Christmas!pic.twitter.com/gmWTny3SfS</t>
  </si>
  <si>
    <t>https://twitter.com/realDonaldTrump/status/936941673124425728</t>
  </si>
  <si>
    <t>Biggest Tax Bill and Tax Cuts in history just passed in the Senate. Now these great Republicans will be going for final passage. Thank you to House and Senate Republicans for your hard work and commitment!</t>
  </si>
  <si>
    <t>https://twitter.com/realDonaldTrump/status/937007006526959618</t>
  </si>
  <si>
    <t>I had to fire General Flynn because he lied to the Vice President and the FBI. He has pled guilty to those lies. It is a shame because his actions during the transition were lawful. There was nothing to hide!</t>
  </si>
  <si>
    <t>https://twitter.com/realDonaldTrump/status/937065834635292673</t>
  </si>
  <si>
    <t>62 years ago this week, a brave seamstress in Montgomery, Alabama uttered one word that changed history...pic.twitter.com/eOvCBcMIKX</t>
  </si>
  <si>
    <t>https://twitter.com/realDonaldTrump/status/937136868608626689</t>
  </si>
  <si>
    <t>Great job First Lady Melania!https://twitter.com/flotus/status/936006319076724742 ‚Ä¶</t>
  </si>
  <si>
    <t>https://twitter.com/realDonaldTrump/status/937141061343956992</t>
  </si>
  <si>
    <t>So General Flynn lies to the FBI and his life is destroyed, while Crooked Hillary Clinton, on that now famous FBI holiday ‚Äúinterrogation‚Äù with no swearing in and no recording, lies many times...and nothing happens to her? Rigged system, or just a double standard?</t>
  </si>
  <si>
    <t>https://twitter.com/realDonaldTrump/status/937142713211813889</t>
  </si>
  <si>
    <t>Many people in our Country are asking what the ‚ÄúJustice‚Äù Department is going to do about the fact that totally Crooked Hillary, AFTER receiving a subpoena from the United States Congress, deleted and ‚Äúacid washed‚Äù 33,000 Emails? No justice!</t>
  </si>
  <si>
    <t>https://twitter.com/realDonaldTrump/status/937145025359761408</t>
  </si>
  <si>
    <t>Congratulations to @ ABC News for suspending Brian Ross for his horrendously inaccurate and dishonest report on the Russia, Russia, Russia Witch Hunt. More Networks and ‚Äúpapers‚Äù should do the same with their Fake News!</t>
  </si>
  <si>
    <t>https://twitter.com/realDonaldTrump/status/937279001684598784</t>
  </si>
  <si>
    <t>I never asked Comey to stop investigating Flynn. Just more Fake News covering another Comey lie!</t>
  </si>
  <si>
    <t>https://twitter.com/realDonaldTrump/status/937297341266190336</t>
  </si>
  <si>
    <t>Such a total miscarriage of Justice in San Francisco!https://twitter.com/dbongino/status/936415283224465410 ‚Ä¶</t>
  </si>
  <si>
    <t>https://twitter.com/realDonaldTrump/status/937301085156503552</t>
  </si>
  <si>
    <t>Tainted (no, very dishonest?) FBI ‚Äúagent‚Äôs role in Clinton probe under review.‚Äù Led Clinton Email probe. @ foxandfriends Clinton money going to wife of another FBI agent in charge.</t>
  </si>
  <si>
    <t>https://twitter.com/realDonaldTrump/status/937305615218696193</t>
  </si>
  <si>
    <t>After years of Comey, with the phony and dishonest Clinton investigation (and more), running the FBI, its reputation is in Tatters - worst in History! But fear not, we will bring it back to greatness.</t>
  </si>
  <si>
    <t>https://twitter.com/realDonaldTrump/status/937309279257792512</t>
  </si>
  <si>
    <t>People who lost money when the Stock Market went down 350 points based on the False and Dishonest reporting of Brian Ross of @ ABC News (he has been suspended), should consider hiring a lawyer and suing ABC for the damages this bad reporting has caused - many millions of dollars!</t>
  </si>
  <si>
    <t>https://twitter.com/realDonaldTrump/status/937314665176207360</t>
  </si>
  <si>
    <t>Report: ‚ÄúANTI-TRUMP FBI AGENT LED CLINTON EMAIL PROBE‚Äù Now it all starts to make sense!</t>
  </si>
  <si>
    <t>https://twitter.com/realDonaldTrump/status/937641904338063361</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</si>
  <si>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</si>
  <si>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https://twitter.com/realDonaldTrump/status/937652739001212928</t>
  </si>
  <si>
    <t>Putting Pelosi/Schumer Liberal Puppet Jones into office in Alabama would hurt our great Republican Agenda of low on taxes, tough on crime, strong on military and borders...&amp; so much more. Look at your 401-k‚Äôs since Election. Highest Stock Market EVER! Jobs are roaring back!</t>
  </si>
  <si>
    <t>https://twitter.com/realDonaldTrump/status/937653535486959616</t>
  </si>
  <si>
    <t>With the great vote on Cutting Taxes, this could be a big day for the Stock Market - and YOU!</t>
  </si>
  <si>
    <t>https://twitter.com/realDonaldTrump/status/937661677700550656</t>
  </si>
  <si>
    <t>A must watch: Legal Scholar Alan Dershowitz was just on @ foxandfriends talking of what is going on with respect to the greatest Witch Hunt in U.S. political history. Enjoy!</t>
  </si>
  <si>
    <t>https://twitter.com/realDonaldTrump/status/938102355878440960</t>
  </si>
  <si>
    <t>Yesterday, I was thrilled to be with so many WONDERFUL friends, in Utah‚Äôs MAGNIFICENT Capitol. It was my honor to sign two Presidential Proclamations that will modify the national monuments designations of both Bears Ears and Grand Staircase Escalante... https://www.whitehouse.gov/the-press-office/2017/12/04/remarks-president-trump-antiquities-act-designations ‚Ä¶pic.twitter.com/dIpdAUVoRB</t>
  </si>
  <si>
    <t>https://twitter.com/realDonaldTrump/status/938184577255919623</t>
  </si>
  <si>
    <t>Join me this Friday in Pensacola, Florida at the Pensacola Bay Center! Tickets: https://www.donaldjtrump.com/rallies/pensacola-fl-dec-2017 ‚Ä¶pic.twitter.com/QzFdxQdgAL</t>
  </si>
  <si>
    <t>https://twitter.com/realDonaldTrump/status/938422792080457731</t>
  </si>
  <si>
    <t>https://twitter.com/realDonaldTrump/status/938440878577856512</t>
  </si>
  <si>
    <t>Our thoughts and prayers are with everyone in the path of California‚Äôs wildfires. I encourage everyone to heed the advice and orders of local and state officials. THANK YOU to all First Responders for your incredible work!https://twitter.com/fema/status/938431957490335745 ‚Ä¶</t>
  </si>
  <si>
    <t>https://twitter.com/realDonaldTrump/status/938469354089385985</t>
  </si>
  <si>
    <t>Join me live from the @ WhiteHouse via # Periscopehttps://www.pscp.tv/w/1BRKjLEnPDdJw</t>
  </si>
  <si>
    <t>https://twitter.com/realDonaldTrump/status/938517073508163584</t>
  </si>
  <si>
    <t>I have determined that it is time to officially recognize Jerusalem as the capital of Israel. I am also directing the State Department to begin preparation to move the American Embassy from Tel Aviv to Jerusalem...pic.twitter.com/YwgWmT0O8m</t>
  </si>
  <si>
    <t>https://twitter.com/realDonaldTrump/status/938756989542457344</t>
  </si>
  <si>
    <t>Go get the new book on Andrew Jackson by Brian Kilmeade...Really good. @ foxandfriends</t>
  </si>
  <si>
    <t>https://twitter.com/realDonaldTrump/status/938786402992578560</t>
  </si>
  <si>
    <t>National Pearl Harbor Remembrance Day - ‚ÄúA day that will live in infamy!‚Äù December 7, 1941</t>
  </si>
  <si>
    <t>https://twitter.com/realDonaldTrump/status/938804374079459329</t>
  </si>
  <si>
    <t>Today, our entire nation pauses to REMEMBER PEARL HARBOR‚Äîand the brave warriors who on that day stood tall and fought for America. God Bless our HEROES who wear the uniform, and God Bless the United States of America. # PearlHarborRemembranceDaypic.twitter.com/qGhlsPlxtH</t>
  </si>
  <si>
    <t>https://twitter.com/realDonaldTrump/status/938861758038577152</t>
  </si>
  <si>
    <t>Today, the U.S. flag flies at half-staff at the @ WhiteHouse, in honor of National Pearl Harbor Remembrance Day. https://instagram.com/p/BcaeCLLAEkl/ pic.twitter.com/ogmpydr5LK</t>
  </si>
  <si>
    <t>https://twitter.com/realDonaldTrump/status/938873956345499654</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</si>
  <si>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sacrifice.pic.twitter.com/x5LDl25o30</t>
  </si>
  <si>
    <t>https://twitter.com/realDonaldTrump/status/938878398608433152</t>
  </si>
  <si>
    <t>Across the battlefields, oceans, and harrowing skies of Europe and the Pacific throughout the war, one great battle cry could be heard by America‚Äôs friends and foes alike: ‚ÄúREMEMBER PEARL HARBOR.‚Äùpic.twitter.com/dfev02TwIr</t>
  </si>
  <si>
    <t>https://twitter.com/realDonaldTrump/status/939005659982348291</t>
  </si>
  <si>
    <t>Tonight, @ FLOTUS Melania and I were thrilled to welcome so many wonderful friends to the @ WhiteHouse ‚Äì and wish them all a very # HappyHanukkah https://instagram.com/p/BcbeSTVgqNj/ pic.twitter.com/XhNXZSBEC8</t>
  </si>
  <si>
    <t>https://twitter.com/realDonaldTrump/status/939006911629869056</t>
  </si>
  <si>
    <t>I fulfilled my campaign promise - others didn‚Äôt!pic.twitter.com/bYdaOHmPVJ</t>
  </si>
  <si>
    <t>https://twitter.com/realDonaldTrump/status/939120304542101505</t>
  </si>
  <si>
    <t>Big crowd expected today in Pensacola, Florida, for a Make America Great Again speech. We have done so much in so short a period of time...and yet are planning to do so much more! See you there!</t>
  </si>
  <si>
    <t>https://twitter.com/realDonaldTrump/status/939149296389251072</t>
  </si>
  <si>
    <t>LAST thing the Make America Great Again Agenda needs is a Liberal Democrat in Senate where we have so little margin for victory already. The Pelosi/Schumer Puppet Jones would vote against us 100% of the time. He‚Äôs bad on Crime, Life, Border, Vets, Guns &amp; Military. VOTE ROY MOORE!</t>
  </si>
  <si>
    <t>https://twitter.com/realDonaldTrump/status/939152197090148352</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</si>
  <si>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</si>
  <si>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https://twitter.com/realDonaldTrump/status/939189419386470401</t>
  </si>
  <si>
    <t>MAKE AMERICA GREAT AGAIN!pic.twitter.com/64a93S07s7</t>
  </si>
  <si>
    <t>https://twitter.com/realDonaldTrump/status/939208571253862400</t>
  </si>
  <si>
    <t>‚ÄúThe unemployment rate remains at a 17-year low of 4.1%. The unemployment rate in manufacturing dropped to 2.6%, the lowest ever recorded. The unemployment rate among Hispanics dropped to 4.7%, the lowest ever recorded...‚Äù @ SecretaryAcosta @ USDOLpic.twitter.com/vou28s0yHN</t>
  </si>
  <si>
    <t>https://twitter.com/realDonaldTrump/status/939274666404909056</t>
  </si>
  <si>
    <t>On my way to Pensacola, Florida. See everyone soon! # MAGApic.twitter.com/ijwxVSYQ52</t>
  </si>
  <si>
    <t>https://twitter.com/realDonaldTrump/status/939299624875118592</t>
  </si>
  <si>
    <t>Just arrived at the Pensacola Bay Center. Join me LIVE on @ FoxNews in 10 minutes! # MAGAhttps://twitter.com/foxnews/status/939292886973247489 ‚Ä¶</t>
  </si>
  <si>
    <t>https://twitter.com/realDonaldTrump/status/939355447273906182</t>
  </si>
  <si>
    <t>This is your land, this is your home, and it's your voice that matters the most. So speak up, be heard, and fight, fight, fight for the change you've been waiting for your entire life! MERRY CHRISTMAS and THANK YOU Pensacola, Florida!pic.twitter.com/geWGzpzRp6</t>
  </si>
  <si>
    <t>https://twitter.com/realDonaldTrump/status/939375570919612416</t>
  </si>
  <si>
    <t>We believe that every American should stand for the National Anthem, and we proudly pledge allegiance to one NATION UNDER GOD!pic.twitter.com/r2ITtWwfVs</t>
  </si>
  <si>
    <t>https://twitter.com/realDonaldTrump/status/939475127552618496</t>
  </si>
  <si>
    <t>GREAT EVENING last night in Pensacola, Florida. Arena was packed to the rafters, the crowd was loud, loving and really smart. They definitely get what‚Äôs going on. Thank you Pensacola!</t>
  </si>
  <si>
    <t>https://twitter.com/realDonaldTrump/status/939477807813595136</t>
  </si>
  <si>
    <t>A big contingent of very enthusiastic Roy Moore fans at the rally last night. We can‚Äôt have a Pelosi/Schumer Liberal Democrat, Jones, in that important Alabama Senate seat. Need your vote to Make America Great Again! Jones will always vote against what we must do for our Country.</t>
  </si>
  <si>
    <t>https://twitter.com/realDonaldTrump/status/939480342779580416</t>
  </si>
  <si>
    <t>Fake News CNN made a vicious and purposeful mistake yesterday. They were caught red handed, just like lonely Brian Ross at ABC News (who should be immediately fired for his ‚Äúmistake‚Äù). Watch to see if @ CNN fires those responsible, or was it just gross incompetence?</t>
  </si>
  <si>
    <t>https://twitter.com/realDonaldTrump/status/939485131693322240</t>
  </si>
  <si>
    <t>CNN‚ÄôS slogan is CNN, THE MOST TRUSTED NAME IN NEWS. Everyone knows this is not true, that this could, in fact, be a fraud on the American Public. There are many outlets that are far more trusted than Fake News CNN. Their slogan should be CNN, THE LEAST TRUSTED NAME IN NEWS!</t>
  </si>
  <si>
    <t>https://twitter.com/realDonaldTrump/status/939521466634326016</t>
  </si>
  <si>
    <t>Heading to the great state of Mississippi at the invitation of their popular and respected Governor, @ PhilBryantMS. Look forward to seeing the new Civil Rights Museum!</t>
  </si>
  <si>
    <t>https://twitter.com/realDonaldTrump/status/939560154269405184</t>
  </si>
  <si>
    <t>It was my great honor to celebrate the opening of two extraordinary museums-the Mississippi State History Museum &amp; the Mississippi Civil Rights Museum. We pay solemn tribute to our heroes of the past &amp; dedicate ourselves to building a future of freedom, equality, justice &amp; peace.pic.twitter.com/5AkgVpV8aa</t>
  </si>
  <si>
    <t>https://twitter.com/realDonaldTrump/status/939564681743814661</t>
  </si>
  <si>
    <t>Have a great game today, @ USArmy and @ USNavy - I will be watching. We love our U.S. Military. On behalf of an entire Nation, THANK YOU for your sacrifice and service! # ArmyNavyGame # USApic.twitter.com/8m1W9rFwIh</t>
  </si>
  <si>
    <t>https://twitter.com/realDonaldTrump/status/939616077356642304</t>
  </si>
  <si>
    <t>. @ DaveWeigel @ WashingtonPost put out a phony photo of an empty arena hours before I arrived @the venue, w/ thousands of people outside, on their way in. Real photos now shown as I spoke. Packed house, many people unable to get in. Demand apology &amp; retraction from FAKE NEWS WaPo!pic.twitter.com/XAblFGh1ob</t>
  </si>
  <si>
    <t>https://twitter.com/realDonaldTrump/status/939634404267380736</t>
  </si>
  <si>
    <t>. @ daveweigel of the Washington Post just admitted that his picture was a FAKE (fraud?) showing an almost empty arena last night for my speech in Pensacola when, in fact, he knew the arena was packed (as shown also on T.V.). FAKE NEWS, he should be fired.</t>
  </si>
  <si>
    <t>https://twitter.com/realDonaldTrump/status/939642796289470464</t>
  </si>
  <si>
    <t>Great Army - Navy Game. Army wins 14 to 13 and brings home the COMMANDER-IN-CHIEF‚ÄôS TROPHY! Congratulations!</t>
  </si>
  <si>
    <t>https://twitter.com/realDonaldTrump/status/939680422493073408</t>
  </si>
  <si>
    <t>No American should be separated from their loved ones because of preventable crime committed by those illegally in our country. Our cities should be Sanctuaries for Americans ‚Äì not for criminal aliens!pic.twitter.com/CvtkCG1pln</t>
  </si>
  <si>
    <t>https://twitter.com/realDonaldTrump/status/939849867438034944</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</si>
  <si>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</si>
  <si>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https://twitter.com/realDonaldTrump/status/939851058788134913</t>
  </si>
  <si>
    <t>Getting closer and closer on the Tax Cut Bill. Shaping up even better than projected. House and Senate working very hard and smart. End result will be not only important, but SPECIAL!</t>
  </si>
  <si>
    <t>https://twitter.com/realDonaldTrump/status/939967625362276354</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</si>
  <si>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</si>
  <si>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https://twitter.com/realDonaldTrump/status/940223974985871360</t>
  </si>
  <si>
    <t>Another false story, this time in the Failing @ nytimes, that I watch 4-8 hours of television a day - Wrong! Also, I seldom, if ever, watch CNN or MSNBC, both of which I consider Fake News. I never watch Don Lemon, who I once called the ‚Äúdumbest man on television!‚Äù Bad Reporting.</t>
  </si>
  <si>
    <t>https://twitter.com/realDonaldTrump/status/940554567414091776</t>
  </si>
  <si>
    <t>Despite thousands of hours wasted and many millions of dollars spent, the Democrats have been unable to show any collusion with Russia - so now they are moving on to the false accusations and fabricated stories of women who I don‚Äôt know and/or have never met. FAKE NEWS!</t>
  </si>
  <si>
    <t>https://twitter.com/realDonaldTrump/status/940567812053053441</t>
  </si>
  <si>
    <t>Lightweight Senator Kirsten Gillibrand, a total flunky for Chuck Schumer and someone who would come to my office ‚Äúbegging‚Äù for campaign contributions not so long ago (and would do anything for them), is now in the ring fighting against Trump. Very disloyal to Bill &amp; Crooked-USED!</t>
  </si>
  <si>
    <t>https://twitter.com/realDonaldTrump/status/940584383605563392</t>
  </si>
  <si>
    <t>The people of Alabama will do the right thing. Doug Jones is Pro-Abortion, weak on Crime, Military and Illegal Immigration, Bad for Gun Owners and Veterans and against the WALL. Jones is a Pelosi/Schumer Puppet. Roy Moore will always vote with us. VOTE ROY MOORE!</t>
  </si>
  <si>
    <t>https://twitter.com/realDonaldTrump/status/940588025964265472</t>
  </si>
  <si>
    <t>Consumer Confidence is at an All-Time High, along with a Record High Stock Market. Unemployment is at a 17 year low. MAKE AMERICA GREAT AGAIN! Working to pass MASSIVE TAX CUTS (looking good).</t>
  </si>
  <si>
    <t>https://twitter.com/realDonaldTrump/status/940706127309926400</t>
  </si>
  <si>
    <t>Wishing all of those celebrating # Hanukkah around the world a happy and healthy eight nights in the company of those they love. http://45.wh.gov/XpFsZu pic.twitter.com/D9MVVPq39x</t>
  </si>
  <si>
    <t>https://twitter.com/realDonaldTrump/status/940795587733151744</t>
  </si>
  <si>
    <t>Congratulations to Doug Jones on a hard fought victory. The write-in votes played a very big factor, but a win is a win. The people of Alabama are great, and the Republicans will have another shot at this seat in a very short period of time. It never ends!</t>
  </si>
  <si>
    <t>https://twitter.com/realDonaldTrump/status/940904649728708609</t>
  </si>
  <si>
    <t>The reason I originally endorsed Luther Strange (and his numbers went up mightily), is that I said Roy Moore will not be able to win the General Election. I was right! Roy worked hard but the deck was stacked against him!</t>
  </si>
  <si>
    <t>https://twitter.com/realDonaldTrump/status/940930017365778432</t>
  </si>
  <si>
    <t>Wow, more than 90% of Fake News Media coverage of me is negative, with numerous forced retractions of untrue stories. Hence my use of Social Media, the only way to get the truth out. Much of Mainstream Meadia has become a joke! @ foxandfriends</t>
  </si>
  <si>
    <t>https://twitter.com/realDonaldTrump/status/940955920967880704</t>
  </si>
  <si>
    <t>If last night‚Äôs election proved anything, it proved that we need to put up GREAT Republican candidates to increase the razor thin margins in both the House and Senate.</t>
  </si>
  <si>
    <t>https://twitter.com/realDonaldTrump/status/941094961482780672</t>
  </si>
  <si>
    <t>Thank you Omarosa for your service! I wish you continued success.</t>
  </si>
  <si>
    <t>https://twitter.com/realDonaldTrump/status/941291666564141057</t>
  </si>
  <si>
    <t>Republican Tax Cuts are looking very good. All are working hard. In the meantime, the Stock Market hit another record high!</t>
  </si>
  <si>
    <t>https://twitter.com/realDonaldTrump/status/941353395121741825</t>
  </si>
  <si>
    <t>As a candidate, I promised we would pass a massive tax cut for the everyday, working Americans. If you make your voices heard, this moment will be forever remembered as a great new beginning ‚Äì the dawn of a brilliant American future shining with PATRIOTISM, PROSPERITY AND PRIDE!pic.twitter.com/exsBzrlCdw</t>
  </si>
  <si>
    <t>https://twitter.com/realDonaldTrump/status/941400670766321666</t>
  </si>
  <si>
    <t>Today, we gathered in the Roosevelt Room for one single reason: to CUT THE RED TAPE! For many decades, an ever-growing maze of regs, rules, and restrictions has cost our country trillions of dollars, millions of jobs, countless American factories, &amp; devastated entire industries.pic.twitter.com/ostXOVnckf</t>
  </si>
  <si>
    <t>https://twitter.com/realDonaldTrump/status/941404173433794561</t>
  </si>
  <si>
    <t>When Americans are free to thrive, innovate, &amp; prosper, there is no challenge too great, no task too large, &amp; no goal beyond our reach. We are a nation of explorers, pioneers, innovators &amp; inventors. We are nation of people who work hard, dream big, &amp; who never, ever give up...pic.twitter.com/9LVdp6zOgZ</t>
  </si>
  <si>
    <t>https://twitter.com/realDonaldTrump/status/941406242785955841</t>
  </si>
  <si>
    <t>In 1960, there were approximately 20,000 pages in the Code of Federal Regulations. Today there are over 185,000 pages, as seen in the Roosevelt Room. Today, we CUT THE RED TAPE! It is time to SET FREE OUR DREAMS and MAKE AMERICA GREAT AGAIN!pic.twitter.com/teAVNzjvcx</t>
  </si>
  <si>
    <t>https://twitter.com/realDonaldTrump/status/941417725833998340</t>
  </si>
  <si>
    <t>‚ÄúManufacturing Optimism Rose to Another All-Time High in the Latest @ ShopFloorNAM Outlook Survey‚Äùhttp://www.shopfloor.org/2017/12/manufacturing-optimism-rose-another-time-high-latest-nam-survey/ ‚Ä¶</t>
  </si>
  <si>
    <t>https://twitter.com/realDonaldTrump/status/941667918214987776</t>
  </si>
  <si>
    <t>It was my honor. THANK YOU!https://twitter.com/secretservice/status/941362870582960129 ‚Ä¶</t>
  </si>
  <si>
    <t>https://twitter.com/realDonaldTrump/status/941723524921724928</t>
  </si>
  <si>
    <t>To each member of the graduating class from the National Academy at Quantico, CONGRATULATIONS!pic.twitter.com/bGT8S33ZLU</t>
  </si>
  <si>
    <t>https://twitter.com/realDonaldTrump/status/941756992070307845</t>
  </si>
  <si>
    <t>You are always there for us ‚Äì THE MEN AND WOMEN IN BLUE. Thank you to our police, thank you to our sheriffs, and thank you to our law enforcement families. God Bless you all, and GOD BLESS AMERICA! # LESMpic.twitter.com/9ejiddVL9h</t>
  </si>
  <si>
    <t>https://twitter.com/realDonaldTrump/status/941789515248750592</t>
  </si>
  <si>
    <t>Today, it was my tremendous honor to visit Marine Helicopter Squadron One (HMX-1) at the Marine Corps Air Facility in Quantico, Virginia. I am honored to serve as your Commander-in-Chief. On behalf of an entire Nation, THANK YOU for your sacrifice and service. We love you!pic.twitter.com/eLOTc7do52</t>
  </si>
  <si>
    <t>https://twitter.com/realDonaldTrump/status/941820213518938112</t>
  </si>
  <si>
    <t>DOW, S&amp;P 500 and NASDAQ close at record highs! # MAGApic.twitter.com/hvqwnqSGuG</t>
  </si>
  <si>
    <t>https://twitter.com/realDonaldTrump/status/941868639199916037</t>
  </si>
  <si>
    <t>Great job Kevin, we are all proud of you!https://twitter.com/repkevinbrady/status/941774942730846208 ‚Ä¶</t>
  </si>
  <si>
    <t>https://twitter.com/realDonaldTrump/status/942044657613230080</t>
  </si>
  <si>
    <t>Congratulations to two great and hardworking guys, Corey Lewandowski and David Bossie, on the success of their just out book, ‚ÄúLet Trump Be Trump.‚Äù Finally people with real knowledge are writing about our wonderful and exciting campaign!</t>
  </si>
  <si>
    <t>https://twitter.com/realDonaldTrump/status/942123433873281024</t>
  </si>
  <si>
    <t>TAX CUTS will increase investment in the American economy and in U.S. workers, leading to higher growth, higher wages, and more JOBS!pic.twitter.com/4GxM8psMU1</t>
  </si>
  <si>
    <t>https://twitter.com/realDonaldTrump/status/942130137734242305</t>
  </si>
  <si>
    <t>WEEKLY ADDRESSpic.twitter.com/1sH20Hb33x</t>
  </si>
  <si>
    <t>https://twitter.com/realDonaldTrump/status/942439739264831488</t>
  </si>
  <si>
    <t>As a candidate, I promised we would pass a massive TAX CUT for the everyday working American families who are the backbone and the heartbeat of our country. Now, we are just days away...pic.twitter.com/MADTGUMktX</t>
  </si>
  <si>
    <t>https://twitter.com/realDonaldTrump/status/942503059103604736</t>
  </si>
  <si>
    <t>Wonderful weekend at Camp David. A very special place. A lot of very important work done. Heading back to the @ WhiteHouse now.pic.twitter.com/cKxlsdr1ut</t>
  </si>
  <si>
    <t>https://twitter.com/realDonaldTrump/status/942551516564639744</t>
  </si>
  <si>
    <t>More than a century after conquering flight, the # WrightBrothers continue to motivate &amp; inspire Americans, who never tire of exploration &amp; innovation. This GREAT AMERICAN SPIRIT can be found in the design of every new supersonic jet and next generation: http://45.wh.gov/WrightBrothers pic.twitter.com/pODjl00lAy</t>
  </si>
  <si>
    <t>https://twitter.com/realDonaldTrump/status/942717030091943936</t>
  </si>
  <si>
    <t>Remember, Republicans are 5-0 in Congressional Races this year. The media refuses to mention this. I said Gillespie and Moore would lose (for very different reasons), and they did. I also predicted ‚ÄúI‚Äù would win. Republicans will do well in 2018, very well! @ foxandfriends</t>
  </si>
  <si>
    <t>https://twitter.com/realDonaldTrump/status/942721681130483712</t>
  </si>
  <si>
    <t>Ivanka Trump will be interviewed on @ foxandfriends.</t>
  </si>
  <si>
    <t>https://twitter.com/realDonaldTrump/status/942827072824672262</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</si>
  <si>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</si>
  <si>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https://twitter.com/realDonaldTrump/status/942829676699021312</t>
  </si>
  <si>
    <t>My thoughts and prayers are with everyone involved in the train accident in DuPont, Washington. Thank you to all of our wonderful First Responders who are on the scene. We are currently monitoring here at the White House.</t>
  </si>
  <si>
    <t>https://twitter.com/realDonaldTrump/status/942840800853024770</t>
  </si>
  <si>
    <t>Our deepest sympathies and most heartfelt prayers are with the victims of the train derailment in Washington State. We are closely monitoring the situation and coordinating with local authorities...pic.twitter.com/Gyf5BdVm4G</t>
  </si>
  <si>
    <t>https://twitter.com/realDonaldTrump/status/942881716913438720</t>
  </si>
  <si>
    <t>So true Ivanka!https://twitter.com/ivankatrump/status/942171573108314112 ‚Ä¶</t>
  </si>
  <si>
    <t>https://twitter.com/realDonaldTrump/status/942882250089271297</t>
  </si>
  <si>
    <t>Thank you Maria B!https://twitter.com/presssec/status/942055050259632130 ‚Ä¶</t>
  </si>
  <si>
    <t>https://twitter.com/realDonaldTrump/status/942883507868782592</t>
  </si>
  <si>
    <t>70 Record Closes for the Dow so far this year! We have NEVER had 70 Dow Records in a one year period. Wow!</t>
  </si>
  <si>
    <t>https://twitter.com/realDonaldTrump/status/942904686125965312</t>
  </si>
  <si>
    <t>With the strategy that I announced today, we are declaring that AMERICA is in the game and AMERICA is DETERMINED to WIN! OUR FOUR PILLARS OF NATIONAL SECURITY STRATEGY:pic.twitter.com/B3POaMVID8</t>
  </si>
  <si>
    <t>https://twitter.com/realDonaldTrump/status/942921051721338880</t>
  </si>
  <si>
    <t>Together, our task is to strengthen our families, to build up our communities, to serve our citizens, and to celebrate AMERICAN GREATNESS as a shining example to the world....pic.twitter.com/ds6tZlgJpA</t>
  </si>
  <si>
    <t>https://twitter.com/realDonaldTrump/status/943074475209355264</t>
  </si>
  <si>
    <t>DOW RISES 5000 POINTS ON THE YEAR FOR THE FIRST TIME EVER - MAKE AMERICA GREAT AGAIN!</t>
  </si>
  <si>
    <t>https://twitter.com/realDonaldTrump/status/943079382163353600</t>
  </si>
  <si>
    <t>Stocks and the economy have a long way to go after the Tax Cut Bill is totally understood and appreciated in scope and size. Immediate expensing will have a big impact. Biggest Tax Cuts and Reform EVER passed. Enjoy, and create many beautiful JOBS!</t>
  </si>
  <si>
    <t>https://twitter.com/realDonaldTrump/status/943135588496093190</t>
  </si>
  <si>
    <t>A story in the @ washingtonpost that I was close to ‚Äúrescinding‚Äù the nomination of Justice Gorsuch prior to confirmation is FAKE NEWS. I never even wavered and am very proud of him and the job he is doing as a Justice of the U.S. Supreme Court. The unnamed sources don‚Äôt exist!</t>
  </si>
  <si>
    <t>https://twitter.com/realDonaldTrump/status/943213901625294849</t>
  </si>
  <si>
    <t>Congratulations to Paul Ryan, Kevin McCarthy, Kevin Brady, Steve Scalise, Cathy McMorris Rodgers and all great House Republicans who voted in favor of cutting your taxes!</t>
  </si>
  <si>
    <t>https://twitter.com/realDonaldTrump/status/943362605258813441</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</si>
  <si>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</si>
  <si>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https://twitter.com/realDonaldTrump/status/943489378462130176</t>
  </si>
  <si>
    <t>The Tax Cuts are so large and so meaningful, and yet the Fake News is working overtime to follow the lead of their friends, the defeated Dems, and only demean. This is truly a case where the results will speak for themselves, starting very soon. Jobs, Jobs, Jobs!</t>
  </si>
  <si>
    <t>https://twitter.com/realDonaldTrump/status/943521141062238208</t>
  </si>
  <si>
    <t>I would like to congratulate @ SenateMajLdr on having done a fantastic job both strategically &amp; politically on the passing in the Senate of the MASSIVE TAX CUT &amp; Reform Bill. I could have not asked for a better or more talented partner. Our team will go onto many more VICTORIES!</t>
  </si>
  <si>
    <t>https://twitter.com/realDonaldTrump/status/943534069287194626</t>
  </si>
  <si>
    <t>Together, we are MAKING AMERICA GREAT AGAIN!pic.twitter.com/47k9i4p3J2</t>
  </si>
  <si>
    <t>https://twitter.com/realDonaldTrump/status/943543958730309633</t>
  </si>
  <si>
    <t>We are delivering HISTORIC TAX RELIEF for the American people! # TaxCutsandJobsActpic.twitter.com/lLgATrCh5o</t>
  </si>
  <si>
    <t>https://twitter.com/realDonaldTrump/status/943598090069536768</t>
  </si>
  <si>
    <t>WE ARE MAKING AMERICA GREAT AGAIN!pic.twitter.com/HY353gXV0R</t>
  </si>
  <si>
    <t>https://twitter.com/realDonaldTrump/status/943819430735372289</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</si>
  <si>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</si>
  <si>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https://twitter.com/realDonaldTrump/status/943824695144697857</t>
  </si>
  <si>
    <t>Was @ foxandfriends just named the most influential show in news? You deserve it - three great people! The many Fake News Hate Shows should study your formula for success!</t>
  </si>
  <si>
    <t>https://twitter.com/realDonaldTrump/status/943842608631238656</t>
  </si>
  <si>
    <t>Home Sales hit BEST numbers in 10 years! MAKE AMERICA GREAT AGAIN</t>
  </si>
  <si>
    <t>https://twitter.com/realDonaldTrump/status/943856675294982145</t>
  </si>
  <si>
    <t>House Democrats want a SHUTDOWN for the holidays in order to distract from the very popular, just passed, Tax Cuts. House Republicans, don‚Äôt let this happen. Pass the C.R. TODAY and keep our Government OPEN!</t>
  </si>
  <si>
    <t>https://twitter.com/realDonaldTrump/status/943908041803657216</t>
  </si>
  <si>
    <t>THANK YOU to everyone who joined me at the @ WhiteHouse yesterday. Together, we are MAKING AMERICA GREAT AGAIN! https://instagram.com/p/Bc-U59UAVws/ pic.twitter.com/dTMU8OwmWB</t>
  </si>
  <si>
    <t>https://twitter.com/realDonaldTrump/status/944187730564714497</t>
  </si>
  <si>
    <t>Our big and very popular Tax Cut and Reform Bill has taken on an unexpected new source of ‚Äúlove‚Äù - that is big companies and corporations showering their workers with bonuses. This is a phenomenon that nobody even thought of, and now it is the rage. Merry Christmas!</t>
  </si>
  <si>
    <t>https://twitter.com/realDonaldTrump/status/944188445748015105</t>
  </si>
  <si>
    <t>So true!https://twitter.com/foxnews/status/943842164974542848 ‚Ä¶</t>
  </si>
  <si>
    <t>https://twitter.com/realDonaldTrump/status/944192071535153152</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</si>
  <si>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</si>
  <si>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https://twitter.com/realDonaldTrump/status/944210183089254400</t>
  </si>
  <si>
    <t>‚ÄúThe President has accomplished some absolutely historic things during this past year.‚Äù Thank you Charlie Kirk of Turning Points USA. Sadly, the Fake Mainstream Media will NEVER talk about our accomplishments in their end of year reviews. We are compiling a long &amp; beautiful list.</t>
  </si>
  <si>
    <t>https://twitter.com/realDonaldTrump/status/944222157218942978</t>
  </si>
  <si>
    <t>With all my Administration has done on Legislative Approvals (broke Harry Truman‚Äôs Record), Regulation Cutting, Judicial Appointments, Building Military, VA, TAX CUTS &amp; REFORM, Record Economy/Stock Market and so much more, I am sure great credit will be given by mainstream news?</t>
  </si>
  <si>
    <t>https://twitter.com/realDonaldTrump/status/944222979147337728</t>
  </si>
  <si>
    <t>Will be signing the biggest ever Tax Cut and Reform Bill in 30 minutes in Oval Office. Will also be signing a much needed 4 billion dollar missile defense bill.</t>
  </si>
  <si>
    <t>https://twitter.com/realDonaldTrump/status/944247868126318593</t>
  </si>
  <si>
    <t>95% of Americans will pay less or, at worst, the same amount of taxes (mostly far less). The Dems only want to raise your taxes!</t>
  </si>
  <si>
    <t>https://twitter.com/realDonaldTrump/status/944276471614509057</t>
  </si>
  <si>
    <t>Congressman Ron DeSantis is a brilliant young leader, Yale and then Harvard Law, who would make a GREAT Governor of Florida. He loves our Country and is a true FIGHTER!</t>
  </si>
  <si>
    <t>https://twitter.com/realDonaldTrump/status/944308373373308929</t>
  </si>
  <si>
    <t>The United Nations Security Council just voted 15-0 in favor of additional Sanctions on North Korea. The World wants Peace, not Death!</t>
  </si>
  <si>
    <t>https://twitter.com/realDonaldTrump/status/944308491887316992</t>
  </si>
  <si>
    <t>Today, it was my great honor to sign the largest TAX CUTS and reform in the history of our country. Full remarks: http://45.wh.gov/TaxCuts pic.twitter.com/OeAoA0sLfx</t>
  </si>
  <si>
    <t>https://twitter.com/realDonaldTrump/status/944329684032081921</t>
  </si>
  <si>
    <t>Remember, the most hated part of ObamaCare is the Individual Mandate, which is being terminated under our just signed Tax Cut Bill.</t>
  </si>
  <si>
    <t>https://twitter.com/realDonaldTrump/status/944665687292817415</t>
  </si>
  <si>
    <t>How can FBI Deputy Director Andrew McCabe, the man in charge, along with leakin‚Äô James Comey, of the Phony Hillary Clinton investigation (including her 33,000 illegally deleted emails) be given $700,000 for wife‚Äôs campaign by Clinton Puppets during investigation?</t>
  </si>
  <si>
    <t>https://twitter.com/realDonaldTrump/status/944666448185692166</t>
  </si>
  <si>
    <t>FBI Deputy Director Andrew McCabe is racing the clock to retire with full benefits. 90 days to go?!!!</t>
  </si>
  <si>
    <t>https://twitter.com/realDonaldTrump/status/944667102312566784</t>
  </si>
  <si>
    <t>Wow, ‚ÄúFBI lawyer James Baker reassigned,‚Äù according to @ FoxNews.</t>
  </si>
  <si>
    <t>https://twitter.com/realDonaldTrump/status/944700332881440769</t>
  </si>
  <si>
    <t>The Stock Market is setting record after record and unemployment is at a 17 year low. So many things accomplished by the Trump Administration, perhaps more than any other President in first year. Sadly, will never be reported correctly by the Fake News Media!</t>
  </si>
  <si>
    <t>https://twitter.com/realDonaldTrump/status/944703626454487042</t>
  </si>
  <si>
    <t>Remember, the Republicans are 5-0 in Congressional races this year. In Senate, I said Roy M would lose in Alabama and supported Big Luther Strange - and Roy lost. Virginia candidate was not a ‚ÄúTrumper,‚Äù and he lost. Good Republican candidates will win BIG!</t>
  </si>
  <si>
    <t>https://twitter.com/realDonaldTrump/status/944906847970119680</t>
  </si>
  <si>
    <t>. @ FoxNews-FBI‚Äôs Andrew McCabe, ‚Äúin addition to his wife getting all of this money from M (Clinton Puppet), he was using, allegedly, his FBI Official Email Account to promote her campaign. You obviously cannot do this. These were the people who were investigating Hillary Clinton.‚Äù</t>
  </si>
  <si>
    <t>https://twitter.com/realDonaldTrump/status/944927689638662145</t>
  </si>
  <si>
    <t>The Fake News refuses to talk about how Big and how Strong our BASE is. They show Fake Polls just like they report Fake News. Despite only negative reporting, we are doing well - nobody is going to beat us. MAKE AMERICA GREAT AGAIN!</t>
  </si>
  <si>
    <t>https://twitter.com/realDonaldTrump/status/945030174290186241</t>
  </si>
  <si>
    <t>The Tax Cut/Reform Bill, including Massive Alaska Drilling and the Repeal of the highly unpopular Individual Mandate, brought it all together as to what an incredible year we had. Don‚Äôt let the Fake News convince you otherwise...and our insider Polls are strong!</t>
  </si>
  <si>
    <t>https://twitter.com/realDonaldTrump/status/945126026824298497</t>
  </si>
  <si>
    <t>People are proud to be saying Merry Christmas again. I am proud to have led the charge against the assault of our cherished and beautiful phrase. MERRY CHRISTMAS!!!!!</t>
  </si>
  <si>
    <t>https://twitter.com/realDonaldTrump/status/945140007572004870</t>
  </si>
  <si>
    <t>MERRY CHRISTMAS!!pic.twitter.com/xa2qxcisVV</t>
  </si>
  <si>
    <t>https://twitter.com/realDonaldTrump/status/945287222210781184</t>
  </si>
  <si>
    <t>MERRY CHRISTMAS!!!pic.twitter.com/mYtV5GNdLl</t>
  </si>
  <si>
    <t>https://twitter.com/realDonaldTrump/status/945437479863291904</t>
  </si>
  <si>
    <t>I hope everyone is having a great Christmas, then tomorrow it‚Äôs back to work in order to Make America Great Again (which is happening faster than anyone anticipated)!</t>
  </si>
  <si>
    <t>https://twitter.com/realDonaldTrump/status/945624910898122752</t>
  </si>
  <si>
    <t>Based on the fact that the very unfair and unpopular Individual Mandate has been terminated as part of our Tax Cut Bill, which essentially Repeals (over time) ObamaCare, the Democrats &amp; Republicans will eventually come together and develop a great new HealthCare plan!</t>
  </si>
  <si>
    <t>https://twitter.com/realDonaldTrump/status/945646491955290113</t>
  </si>
  <si>
    <t>WOW, @ foxandfrlends ‚ÄúDossier is bogus. Clinton Campaign, DNC funded Dossier. FBI CANNOT (after all of this time) VERIFY CLAIMS IN DOSSIER OF RUSSIA/TRUMP COLLUSION. FBI TAINTED.‚Äù And they used this Crooked Hillary pile of garbage as the basis for going after the Trump Campaign!</t>
  </si>
  <si>
    <t>https://twitter.com/realDonaldTrump/status/945780569388015616</t>
  </si>
  <si>
    <t>All signs are that business is looking really good for next year, only to be helped further by our Tax Cut Bill. Will be a great year for Companies and JOBS! Stock Market is poised for another year of SUCCESS!</t>
  </si>
  <si>
    <t>https://twitter.com/realDonaldTrump/status/946156544927977477</t>
  </si>
  <si>
    <t>Just left West Palm Beach Fire &amp; Rescue #2. Met with great men and women as representatives of those who do so much for all of us. Firefighters, paramedics, first responders - what amazing people they are!</t>
  </si>
  <si>
    <t>https://twitter.com/realDonaldTrump/status/946201376652169220</t>
  </si>
  <si>
    <t>‚ÄúOn 1/20 - the day Trump was inaugurated - an estimated 35,000 ISIS fighters held approx 17,500 square miles of territory in both Iraq and Syria. As of 12/21, the U.S. military est the remaining 1,000 or so fighters occupy roughly 1,900 square miles..‚Äù @ jamiejmcintyre @ dcexaminerpic.twitter.com/OgYEuDgzD2</t>
  </si>
  <si>
    <t>https://twitter.com/realDonaldTrump/status/946210723528572930</t>
  </si>
  <si>
    <t>‚ÄúArrests of MS-13 Members, Associates Up 83% Under Trump‚Äùhttp://dailysignal.com/2017/12/15/arrests-of-ms-13-members-associates-up-83-under-trump/ ‚Ä¶</t>
  </si>
  <si>
    <t>https://twitter.com/realDonaldTrump/status/946401576381505536</t>
  </si>
  <si>
    <t>Vanity Fair, which looks like it is on its last legs, is bending over backwards in apologizing for the minor hit they took at Crooked H. Anna Wintour, who was all set to be Amb to Court of St James‚Äôs &amp; a big fundraiser for CH, is beside herself in grief &amp; begging for forgiveness!</t>
  </si>
  <si>
    <t>https://twitter.com/realDonaldTrump/status/946415026402988033</t>
  </si>
  <si>
    <t>Retail sales are at record numbers. We‚Äôve got the economy going better than anyone ever dreamt - and you haven‚Äôt seen anything yet!</t>
  </si>
  <si>
    <t>https://twitter.com/realDonaldTrump/status/946416486054285314</t>
  </si>
  <si>
    <t>Caught RED HANDED - very disappointed that China is allowing oil to go into North Korea. There will never be a friendly solution to the North Korea problem if this continues to happen!</t>
  </si>
  <si>
    <t>https://twitter.com/realDonaldTrump/status/946460939578167296</t>
  </si>
  <si>
    <t>I've been saying it for a long, long time. # NoKopic.twitter.com/LQl7tGhMdO</t>
  </si>
  <si>
    <t>https://twitter.com/realDonaldTrump/status/946519720450252800</t>
  </si>
  <si>
    <t>Together, we are MAKING AMERICA GREAT AGAIN! https://instagram.com/p/BdQ5D6Xgd7P/ pic.twitter.com/wdLQkfdy4m</t>
  </si>
  <si>
    <t>https://twitter.com/realDonaldTrump/status/946531657229701120</t>
  </si>
  <si>
    <t>In the East, it could be the COLDEST New Year‚Äôs Eve on record. Perhaps we could use a little bit of that good old Global Warming that our Country, but not other countries, was going to pay TRILLIONS OF DOLLARS to protect against. Bundle up!</t>
  </si>
  <si>
    <t>https://twitter.com/realDonaldTrump/status/946724075157651457</t>
  </si>
  <si>
    <t>While the Fake News loves to talk about my so-called low approval rating, @ foxandfriends just showed that my rating on Dec. 28, 2017, was approximately the same as President Obama on Dec. 28, 2009, which was 47%...and this despite massive negative Trump coverage &amp; Russia hoax!</t>
  </si>
  <si>
    <t>https://twitter.com/realDonaldTrump/status/946728546633953285</t>
  </si>
  <si>
    <t>Why is the United States Post Office, which is losing many billions of dollars a year, while charging Amazon and others so little to deliver their packages, making Amazon richer and the Post Office dumber and poorer? Should be charging MUCH MORE!</t>
  </si>
  <si>
    <t>https://twitter.com/realDonaldTrump/status/946731576687235072</t>
  </si>
  <si>
    <t>The Democrats have been told, and fully understand, that there can be no DACA without the desperately needed WALL at the Southern Border and an END to the horrible Chain Migration &amp; ridiculous Lottery System of Immigration etc. We must protect our Country at all cost!</t>
  </si>
  <si>
    <t>https://twitter.com/realDonaldTrump/status/946949708915924994</t>
  </si>
  <si>
    <t>Many reports of peaceful protests by Iranian citizens fed up with regime‚Äôs corruption &amp; its squandering of the nation‚Äôs wealth to fund terrorism abroad. Iranian govt should respect their people‚Äôs rights, including right to express themselves. The world is watching! # IranProtests</t>
  </si>
  <si>
    <t>https://twitter.com/realDonaldTrump/status/947180713236934657</t>
  </si>
  <si>
    <t>The entire world understands that the good people of Iran want change, and, other than the vast military power of the United States, that Iran‚Äôs people are what their leaders fear the most....pic.twitter.com/W8rKN9B6RT</t>
  </si>
  <si>
    <t>https://twitter.com/realDonaldTrump/status/947181212468203520</t>
  </si>
  <si>
    <t>Oppressive regimes cannot endure forever, and the day will come when the Iranian people will face a choice. The world is watching!pic.twitter.com/kvv1uAqcZ9</t>
  </si>
  <si>
    <t>https://twitter.com/realDonaldTrump/status/947213895286054914</t>
  </si>
  <si>
    <t>On Taxes: ‚ÄúThis is the biggest corporate rate cut ever, going back to the corporate income tax rate of roughly 80 years ago.This is a huge pro-growth stimulus for the economy. Every year the Obama WH overstated how the economy would grow. Now real economics and jobs.‚Äù @ WSJ Report</t>
  </si>
  <si>
    <t>https://twitter.com/realDonaldTrump/status/947235015343202304</t>
  </si>
  <si>
    <t>I use Social Media not because I like to, but because it is the only way to fight a VERY dishonest and unfair ‚Äúpress,‚Äù now often referred to as Fake News Media. Phony and non-existent ‚Äúsources‚Äù are being used more often than ever. Many stories &amp; reports a pure fiction!</t>
  </si>
  <si>
    <t>https://twitter.com/realDonaldTrump/status/947236393184628741</t>
  </si>
  <si>
    <t>Jobs are kicking in and companies are coming back to the U.S. Unnecessary regulations and high taxes are being dramatically Cut, and it will only get better. MUCH MORE TO COME!</t>
  </si>
  <si>
    <t>https://twitter.com/realDonaldTrump/status/947328044821336070</t>
  </si>
  <si>
    <t>‚ÄúTrump Rally: Stocks put 2017 in the record books‚Äùhttp://www.foxbusiness.com/markets/2017/12/29/trump-rally-stocks-put-2017-in-record-books.html ‚Ä¶</t>
  </si>
  <si>
    <t>https://twitter.com/realDonaldTrump/status/947453152806297600</t>
  </si>
  <si>
    <t>Big protests in Iran. The people are finally getting wise as to how their money and wealth is being stolen and squandered on terrorism. Looks like they will not take it any longer. The USA is watching very closely for human rights violations!</t>
  </si>
  <si>
    <t>https://twitter.com/realDonaldTrump/status/947458942719979520</t>
  </si>
  <si>
    <t>If the Dems (Crooked Hillary) got elected, your stocks would be down 50% from values on Election Day. Now they have a great future - and just beginning!https://twitter.com/realdonaldtrump/status/947328044821336070 ‚Ä¶</t>
  </si>
  <si>
    <t>https://twitter.com/realDonaldTrump/status/947461470924820480</t>
  </si>
  <si>
    <t>Why would smart voters want to put Democrats in Congress in 2018 Election when their policies will totally kill the great wealth created during the months since the Election. People are much better off now not to mention ISIS, VA, Judges, Strong Border, 2nd A, Tax Cuts &amp; more?</t>
  </si>
  <si>
    <t>https://twitter.com/realDonaldTrump/status/947536951464333318</t>
  </si>
  <si>
    <t>My deepest condolences to the victims of the terrible shooting in Douglas County @ DCSheriff, and their families. We love our police and law enforcement - God Bless them all! # LESM</t>
  </si>
  <si>
    <t>https://twitter.com/realDonaldTrump/status/947544600918372353</t>
  </si>
  <si>
    <t>What a year it‚Äôs been, and we're just getting started. Together, we are MAKING AMERICA GREAT AGAIN! Happy New Year!!pic.twitter.com/qsMNyN1UJG</t>
  </si>
  <si>
    <t>https://twitter.com/realDonaldTrump/status/947588263103139841</t>
  </si>
  <si>
    <t>Iran, the Number One State of Sponsored Terror with numerous violations of Human Rights occurring on an hourly basis, has now closed down the Internet so that peaceful demonstrators cannot communicate. Not good!</t>
  </si>
  <si>
    <t>https://twitter.com/realDonaldTrump/status/947592785519173637</t>
  </si>
  <si>
    <t>As our Country rapidly grows stronger and smarter, I want to wish all of my friends, supporters, enemies, haters, and even the very dishonest Fake News Media, a Happy and Healthy New Year. 2018 will be a great year for America!</t>
  </si>
  <si>
    <t>https://twitter.com/realDonaldTrump/status/947614110082043904</t>
  </si>
  <si>
    <t>HAPPY NEW YEAR! We are MAKING AMERICA GREAT AGAIN, and much faster than anyone thought possible!</t>
  </si>
  <si>
    <t>https://twitter.com/realDonaldTrump/status/947802588174577664</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</si>
  <si>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t>
  </si>
  <si>
    <t>https://twitter.com/realDonaldTrump/status/947810806430826496</t>
  </si>
  <si>
    <t>Iran is failing at every level despite the terrible deal made with them by the Obama Administration. The great Iranian people have been repressed for many years. They are hungry for food &amp; for freedom. Along with human rights, the wealth of Iran is being looted. TIME FOR CHANGE!</t>
  </si>
  <si>
    <t>https://twitter.com/realDonaldTrump/status/947824196909961216</t>
  </si>
  <si>
    <t>Will be leaving Florida for Washington (D.C.) today at 4:00 P.M. Much work to be done, but it will be a great New Year!</t>
  </si>
  <si>
    <t>https://twitter.com/realDonaldTrump/status/948164289591902208</t>
  </si>
  <si>
    <t>The people of Iran are finally acting against the brutal and corrupt Iranian regime. All of the money that President Obama so foolishly gave them went into terrorism and into their ‚Äúpockets.‚Äù The people have little food, big inflation and no human rights. The U.S. is watching!</t>
  </si>
  <si>
    <t>https://twitter.com/realDonaldTrump/status/948174033882927104</t>
  </si>
  <si>
    <t>Crooked Hillary Clinton‚Äôs top aid, Huma Abedin, has been accused of disregarding basic security protocols. She put Classified Passwords into the hands of foreign agents. Remember sailors pictures on submarine? Jail! Deep State Justice Dept must finally act? Also on Comey &amp; others</t>
  </si>
  <si>
    <t>https://twitter.com/realDonaldTrump/status/948188264858603520</t>
  </si>
  <si>
    <t>Thank you to Brandon Judd of the National Border Patrol Council for your kind words on how well we are doing at the Border. We will be bringing in more &amp; more of your great folks and will build the desperately needed WALL! @ foxandfriends</t>
  </si>
  <si>
    <t>https://twitter.com/realDonaldTrump/status/948189482284707840</t>
  </si>
  <si>
    <t>Companies are giving big bonuses to their workers because of the Tax Cut Bill. Really great!</t>
  </si>
  <si>
    <t>https://twitter.com/realDonaldTrump/status/948194400114487296</t>
  </si>
  <si>
    <t>Sanctions and ‚Äúother‚Äù pressures are beginning to have a big impact on North Korea. Soldiers are dangerously fleeing to South Korea. Rocket man now wants to talk to South Korea for first time. Perhaps that is good news, perhaps not - we will see!</t>
  </si>
  <si>
    <t>https://twitter.com/realDonaldTrump/status/948195478428102657</t>
  </si>
  <si>
    <t>Since taking office I have been very strict on Commercial Aviation. Good news - it was just reported that there were Zero deaths in 2017, the best and safest year on record!</t>
  </si>
  <si>
    <t>https://twitter.com/realDonaldTrump/status/948202173049049088</t>
  </si>
  <si>
    <t>The Failing New York Times has a new publisher, A.G. Sulzberger. Congratulations! Here is a last chance for the Times to fulfill the vision of its Founder, Adolph Ochs, ‚Äúto give the news impartially, without fear or FAVOR, regardless of party, sect, or interests involved.‚Äù Get...</t>
  </si>
  <si>
    <t>https://twitter.com/realDonaldTrump/status/948205689683562496</t>
  </si>
  <si>
    <t>....impartial journalists of a much higher standard, lose all of your phony and non-existent ‚Äúsources,‚Äù and treat the President of the United States FAIRLY, so that the next time I (and the people) win, you won‚Äôt have to write an apology to your readers for a job poorly done! GL</t>
  </si>
  <si>
    <t>https://twitter.com/realDonaldTrump/status/948211438472089600</t>
  </si>
  <si>
    <t>Democrats are doing nothing for DACA - just interested in politics. DACA activists and Hispanics will go hard against Dems, will start ‚Äúfalling in love‚Äù with Republicans and their President! We are about RESULTS.</t>
  </si>
  <si>
    <t>https://twitter.com/realDonaldTrump/status/948255367393349634</t>
  </si>
  <si>
    <t>We will not rest until all of America‚Äôs GREAT VETERANS can receive the care they so richly deserve. Tremendous progress has been made in a short period of time. Keep up the great work @ SecShulkin @ DeptVetAffairs! https://instagram.com/p/BddOPJfAngh/ pic.twitter.com/OtuzIgxMn6</t>
  </si>
  <si>
    <t>https://twitter.com/realDonaldTrump/status/948318907848413184</t>
  </si>
  <si>
    <t>Congratulations to Senator Orrin Hatch on an absolutely incredible career. He has been a tremendous supporter, and I will never forget the (beyond kind) statements he has made about me as President. He is my friend and he will be greatly missed in the U.S. Senate!pic.twitter.com/0VjzLEeHTl</t>
  </si>
  <si>
    <t>https://twitter.com/realDonaldTrump/status/948322496591384576</t>
  </si>
  <si>
    <t>It's not only Pakistan that we pay billions of dollars to for nothing, but also many other countries, and others. As an example, we pay the Palestinians HUNDRED OF MILLIONS OF DOLLARS a year and get no appreciation or respect. They don‚Äôt even want to negotiate a long overdue...</t>
  </si>
  <si>
    <t>https://twitter.com/realDonaldTrump/status/948322497602220032</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</si>
  <si>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</si>
  <si>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https://twitter.com/realDonaldTrump/status/948355557022420992</t>
  </si>
  <si>
    <t>North Korean Leader Kim Jong Un just stated that the ‚ÄúNuclear Button is on his desk at all times.‚Äù Will someone from his depleted and food starved regime please inform him that I too have a Nuclear Button, but it is a much bigger &amp; more powerful one than his, and my Button works!</t>
  </si>
  <si>
    <t>https://twitter.com/realDonaldTrump/status/948359545767841792</t>
  </si>
  <si>
    <t>I will be announcing THE MOST DISHONEST &amp; CORRUPT MEDIA AWARDS OF THE YEAR on Monday at 5:00 o‚Äôclock. Subjects will cover Dishonesty &amp; Bad Reporting in various categories from the Fake News Media. Stay tuned!</t>
  </si>
  <si>
    <t>https://twitter.com/realDonaldTrump/status/948404303072460800</t>
  </si>
  <si>
    <t>‚ÄúPresident Trump has something now he didn‚Äôt have a year ago, that is a set of accomplishments that nobody can deny. The accomplishments are there, look at his record, he has had a very significant first year.‚Äù @ LouDobbs Show,David Asman &amp; Ed Rollins</t>
  </si>
  <si>
    <t>https://twitter.com/realDonaldTrump/status/948548807612084224</t>
  </si>
  <si>
    <t>Such respect for the people of Iran as they try to take back their corrupt government. You will see great support from the United States at the appropriate time!</t>
  </si>
  <si>
    <t>https://twitter.com/realDonaldTrump/status/948722170531893248</t>
  </si>
  <si>
    <t>Melania and I are deeply saddened by the death of Thomas S. Monson, a beloved President of the Church of Jesus Christ of Latter-day Saints...https://www.whitehouse.gov/briefings-statements/statement-president-donald-j-trump-regarding-passing-thomas-s-monson-president-church-jesus-christ-latter-day-saints/ ‚Ä¶</t>
  </si>
  <si>
    <t>https://twitter.com/realDonaldTrump/status/948737652119031808</t>
  </si>
  <si>
    <t>‚ÄúSome 40 U.S. companies have responded to President Trump‚Äôs tax cut and reform victory in Congress last year by handing out bonuses up to $2,000, increases in 401k matches and spending on charity, a much higher number than previously known.‚Äùhttp://www.washingtonexaminer.com/boom-40-companies-give-trump-tax-reform-bonuses-up-to-2000/article/2644910 ‚Ä¶</t>
  </si>
  <si>
    <t>https://twitter.com/realDonaldTrump/status/948738634722742273</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</si>
  <si>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</si>
  <si>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https://twitter.com/realDonaldTrump/status/948739073237311488</t>
  </si>
  <si>
    <t>https://twitter.com/realDonaldTrump/status/948872192284155904</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</si>
  <si>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</si>
  <si>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https://twitter.com/realDonaldTrump/status/948874586006925313</t>
  </si>
  <si>
    <t>As Americans, you need identification, sometimes in a very strong and accurate form, for almost everything you do.....except when it comes to the most important thing, VOTING for the people that run your country. Push hard for Voter Identification!</t>
  </si>
  <si>
    <t>https://twitter.com/realDonaldTrump/status/948879774277128197</t>
  </si>
  <si>
    <t>With all of the failed ‚Äúexperts‚Äù weighing in, does anybody really believe that talks and dialogue would be going on between North and South Korea right now if I wasn‚Äôt firm, strong and willing to commit our total ‚Äúmight‚Äù against the North. Fools, but talks are a good thing!</t>
  </si>
  <si>
    <t>https://twitter.com/realDonaldTrump/status/948944124132167680</t>
  </si>
  <si>
    <t>Dow just crashes through 25,000. Congrats! Big cuts in unnecessary regulations continuing.</t>
  </si>
  <si>
    <t>https://twitter.com/realDonaldTrump/status/949066181381632001</t>
  </si>
  <si>
    <t>Thank you to the great Republican Senators who showed up to our mtg on immigration reform. We must BUILD THE WALL, stop illegal immigration, end chain migration &amp; cancel the visa lottery. The current system is unsafe &amp; unfair to the great people of our country - time for change!</t>
  </si>
  <si>
    <t>https://twitter.com/realDonaldTrump/status/949070800417640454</t>
  </si>
  <si>
    <t>MAKING AMERICA GREAT AGAIN!pic.twitter.com/iONbr1DkVk</t>
  </si>
  <si>
    <t>https://twitter.com/realDonaldTrump/status/949126530839572481</t>
  </si>
  <si>
    <t>I authorized Zero access to White House (actually turned him down many times) for author of phony book! I never spoke to him for book. Full of lies, misrepresentations and sources that don‚Äôt exist. Look at this guy‚Äôs past and watch what happens to him and Sloppy Steve!</t>
  </si>
  <si>
    <t>https://twitter.com/realDonaldTrump/status/949129410208202757</t>
  </si>
  <si>
    <t>The Fake News Media barely mentions the fact that the Stock Market just hit another New Record and that business in the U.S. is booming...but the people know! Can you imagine if ‚ÄúO‚Äù was president and had these numbers - would be biggest story on earth! Dow now over 25,000.</t>
  </si>
  <si>
    <t>https://twitter.com/realDonaldTrump/status/949242950659313669</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</si>
  <si>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</si>
  <si>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https://twitter.com/realDonaldTrump/status/949287555660500992</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</si>
  <si>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</si>
  <si>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https://twitter.com/realDonaldTrump/status/949303089416294401</t>
  </si>
  <si>
    <t>The Mercer Family recently dumped the leaker known as Sloppy Steve Bannon. Smart!</t>
  </si>
  <si>
    <t>https://twitter.com/realDonaldTrump/status/949495534003412992</t>
  </si>
  <si>
    <t>Good idea Rand!https://twitter.com/randpaul/status/949001475174354945 ‚Ä¶</t>
  </si>
  <si>
    <t>https://twitter.com/realDonaldTrump/status/949498795074736129</t>
  </si>
  <si>
    <t>Michael Wolff is a total loser who made up stories in order to sell this really boring and untruthful book. He used Sloppy Steve Bannon, who cried when he got fired and begged for his job. Now Sloppy Steve has been dumped like a dog by almost everyone. Too bad!https://twitter.com/gop/status/949395088735723520 ‚Ä¶</t>
  </si>
  <si>
    <t>https://twitter.com/realDonaldTrump/status/949608746497576960</t>
  </si>
  <si>
    <t>The African American unemployment rate fell to 6.8%, the lowest rate in 45 years. I am so happy about this News! And, in the Washington Post (of all places), headline states, ‚ÄúTrumps first year jobs numbers were very, very good.‚Äù</t>
  </si>
  <si>
    <t>https://twitter.com/realDonaldTrump/status/949610896241946626</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</si>
  <si>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</si>
  <si>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https://twitter.com/realDonaldTrump/status/949616329463615489</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</si>
  <si>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</si>
  <si>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https://twitter.com/realDonaldTrump/status/949618475877765120</t>
  </si>
  <si>
    <t>....Actually, throughout my life, my two greatest assets have been mental stability and being, like, really smart. Crooked Hillary Clinton also played these cards very hard and, as everyone knows, went down in flames. I went from VERY successful businessman, to top T.V. Star.....</t>
  </si>
  <si>
    <t>https://twitter.com/realDonaldTrump/status/949619270631256064</t>
  </si>
  <si>
    <t>....to President of the United States (on my first try). I think that would qualify as not smart, but genius....and a very stable genius at that!</t>
  </si>
  <si>
    <t>https://twitter.com/realDonaldTrump/status/950012437788585985</t>
  </si>
  <si>
    <t>Leaving Camp David for the White House. Great meetings with the Cabinet and Military on many very important subjects including Border Security &amp; the desperately needed Wall, the ever increasing Drug and Opioid Problem, Infrastructure, Military, Budget, Trade and DACA.</t>
  </si>
  <si>
    <t>https://twitter.com/realDonaldTrump/status/950014185299210240</t>
  </si>
  <si>
    <t>I‚Äôve had to put up with the Fake News from the first day I announced that I would be running for President. Now I have to put up with a Fake Book, written by a totally discredited author. Ronald Reagan had the same problem and handled it well. So will I!</t>
  </si>
  <si>
    <t>https://twitter.com/realDonaldTrump/status/950023175907266560</t>
  </si>
  <si>
    <t>Jake Tapper of Fake News CNN just got destroyed in his interview with Stephen Miller of the Trump Administration. Watch the hatred and unfairness of this CNN flunky!</t>
  </si>
  <si>
    <t>https://twitter.com/realDonaldTrump/status/950103659337134080</t>
  </si>
  <si>
    <t>The Fake News Awards, those going to the most corrupt &amp; biased of the Mainstream Media, will be presented to the losers on Wednesday, January 17th, rather than this coming Monday. The interest in, and importance of, these awards is far greater than anyone could have anticipated!</t>
  </si>
  <si>
    <t>https://twitter.com/realDonaldTrump/status/950105312782114817</t>
  </si>
  <si>
    <t>The Stock Market has been creating tremendous benefits for our country in the form of not only Record Setting Stock Prices, but present and future Jobs, Jobs, Jobs. Seven TRILLION dollars of value created since our big election win!</t>
  </si>
  <si>
    <t>https://twitter.com/realDonaldTrump/status/950206338411499520</t>
  </si>
  <si>
    <t>‚ÄúHis is turning out to be an enormously consequential presidency. So much so that, despite my own frustration over his missteps, there has never been a day when I wished Hillary Clinton were president. Not one. Indeed, as Trump‚Äôs accomplishments accumulate, the mere thought of...</t>
  </si>
  <si>
    <t>https://twitter.com/realDonaldTrump/status/950206523690639360</t>
  </si>
  <si>
    <t>...Clinton in the WH, doubling down on Barack Obama‚Äôs failed policies, washes away any doubts that America made the right choice. This was truly a change election ‚Äî and the changes Trump is bringing are far-reaching &amp; necessary.‚Äù Thank you Michael Goodwin!https://nypost.com/2018/01/06/were-still-better-off-with-trump-than-clinton/ ‚Ä¶</t>
  </si>
  <si>
    <t>https://twitter.com/realDonaldTrump/status/950371619247153154</t>
  </si>
  <si>
    <t>African American unemployment is the lowest ever recorded in our country. The Hispanic unemployment rate dropped a full point in the last year and is close to the lowest in recorded history. Dems did nothing for you but get your vote! # NeverForget @ foxandfriends</t>
  </si>
  <si>
    <t>https://twitter.com/realDonaldTrump/status/950443653666713601</t>
  </si>
  <si>
    <t>Can‚Äôt wait to be back in the amazing state of Tennessee to address the 99th American @ FarmBureau Federation‚Äôs Annual Convention in Nashville! # AFBF18 On my way now - join me LIVE at 4:00pmE: http://45.wh.gov/RDW8ut .pic.twitter.com/Wm7Io0hYT8</t>
  </si>
  <si>
    <t>https://twitter.com/realDonaldTrump/status/950501926227136512</t>
  </si>
  <si>
    <t>We have been working every day to DELIVER for America‚Äôs Farmers just as they work every day to deliver FOR US. # AFBF18pic.twitter.com/QDH7fvFkZ7</t>
  </si>
  <si>
    <t>https://twitter.com/realDonaldTrump/status/950502279785959425</t>
  </si>
  <si>
    <t>In every decision we make, we are honoring America‚Äôs PROUD FARMING LEGACY. Years of crushing taxes, crippling regs, &amp; corrupt politics left our communities hurting, our economy stagnant, &amp; millions of hardworking Americans COMPLETELY FORGOTTEN. But they are not forgotten ANYMORE!pic.twitter.com/MdYS7xnukQ</t>
  </si>
  <si>
    <t>https://twitter.com/realDonaldTrump/status/950507353094356993</t>
  </si>
  <si>
    <t>We are fighting for our farmers, for our country, and for our GREAT AMERICAN FLAG. We want our flag respected - and we want our NATIONAL ANTHEM respected also!pic.twitter.com/16eOLXg6Fi</t>
  </si>
  <si>
    <t>https://twitter.com/realDonaldTrump/status/950777029816963072</t>
  </si>
  <si>
    <t>On behalf of the American people, THANK YOU to our incredible law enforcement officers. As President of the United States - I will fight for you, and I will never, ever let you down. Now, more than ever, we must support the men and women in blue! # LawEnforcementAppreciationDaypic.twitter.com/Qb4uxB4JRm</t>
  </si>
  <si>
    <t>https://twitter.com/realDonaldTrump/status/950823813868122112</t>
  </si>
  <si>
    <t>It was my great honor to sign H.R. 267, the ‚ÄúMartin Luther King, Jr. National Historical Park Act,‚Äù which redesignates the Martin Luther King, Junior, National Historic Site in the State of Georgia as the Martin Luther King, Jr. National Historical Park. http://45.wh.gov/T5ByM5 pic.twitter.com/QTgaqTawPT</t>
  </si>
  <si>
    <t>https://twitter.com/realDonaldTrump/status/950862709599465472</t>
  </si>
  <si>
    <t>Thanks to all of the Republican and Democratic lawmakers for today‚Äôs very productive meeting on immigration reform. There was strong agreement to negotiate a bill that deals with border security, chain migration, lottery and DACA. http://45.wh.gov/POTUS45 pic.twitter.com/8DYHZHspAy</t>
  </si>
  <si>
    <t>https://twitter.com/realDonaldTrump/status/950866561153331202</t>
  </si>
  <si>
    <t>Today, it was my great honor to sign a new Executive Order to ensure Veterans have the resources they need as they transition back to civilian life. We must ensure that our HEROES are given the care and support they so richly deserve! http://45.wh.gov/HEROES pic.twitter.com/LP2a8KCBAp</t>
  </si>
  <si>
    <t>https://twitter.com/realDonaldTrump/status/950884128379035650</t>
  </si>
  <si>
    <t>As I made very clear today, our country needs the security of the Wall on the Southern Border, which must be part of any DACA approval.</t>
  </si>
  <si>
    <t>https://twitter.com/realDonaldTrump/status/950937350003183618</t>
  </si>
  <si>
    <t>Thank you @ GOPLeader Kevin McCarthy! Couldn‚Äôt agree w/you more. TOGETHER, we are # MAGAhttps://twitter.com/gopleader/status/950766981850058754 ‚Ä¶</t>
  </si>
  <si>
    <t>https://twitter.com/realDonaldTrump/status/950946293077209088</t>
  </si>
  <si>
    <t>. @ ICEgov HSI agents and ERO officers, on behalf of an entire Nation, THANK YOU for what you are doing 24/7/365 to keep fellow American‚Äôs SAFE. Everyone is so grateful! # LawEnforcementAppreciationDay President @ realDonaldTrumphttps://twitter.com/icegov/status/950877050159747073 ‚Ä¶</t>
  </si>
  <si>
    <t>https://twitter.com/realDonaldTrump/status/951094078661414912</t>
  </si>
  <si>
    <t>It just shows everyone how broken and unfair our Court System is when the opposing side in a case (such as DACA) always runs to the 9th Circuit and almost always wins before being reversed by higher courts.</t>
  </si>
  <si>
    <t>https://twitter.com/realDonaldTrump/status/951106475254059008</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</si>
  <si>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</si>
  <si>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https://twitter.com/realDonaldTrump/status/951109942685126656</t>
  </si>
  <si>
    <t>The single greatest Witch Hunt in American history continues. There was no collusion, everybody including the Dems knows there was no collusion, &amp; yet on and on it goes. Russia &amp; the world is laughing at the stupidity they are witnessing. Republicans should finally take control!</t>
  </si>
  <si>
    <t>https://twitter.com/realDonaldTrump/status/951184020150382592</t>
  </si>
  <si>
    <t>I want to thank my @ Cabinet for working tirelessly on behalf of our country. 2017 was a year of monumental achievement and we look forward to the year ahead. Together, we are delivering results and MAKING AMERICA GREAT AGAIN! http://45.wh.gov/CabinetMeeting pic.twitter.com/yv6RALkQf3</t>
  </si>
  <si>
    <t>https://twitter.com/realDonaldTrump/status/951204878562549767</t>
  </si>
  <si>
    <t>Today, it was my great honor to welcome Prime Minister Erna Solberg of Norway to the @ WhiteHouse - a great friend and ally of the United States! Joint press conference: http://45.wh.gov/BzL9PX pic.twitter.com/PJvwznjRCO</t>
  </si>
  <si>
    <t>https://twitter.com/realDonaldTrump/status/951229113897013248</t>
  </si>
  <si>
    <t>The United States needs the security of the Wall on the Southern Border, which must be part of any DACA approval. The safety and security of our country is #1!pic.twitter.com/4CFzQXb5aS</t>
  </si>
  <si>
    <t>https://twitter.com/realDonaldTrump/status/951236634095308800</t>
  </si>
  <si>
    <t>Cutting taxes and simplifying regulations makes America the place to invest! Great news as Toyota and Mazda announce they are bringing 4,000 JOBS and investing $1.6 BILLION in Alabama, helping to further grow our economy!pic.twitter.com/Kcg8IVH6iA</t>
  </si>
  <si>
    <t>https://twitter.com/realDonaldTrump/status/951309956720087041</t>
  </si>
  <si>
    <t>Good news: Toyota and Mazda announce giant new Huntsville, Alabama, plant which will produce over 300,000 cars and SUV‚Äôs a year and employ 4000 people. Companies are coming back to the U.S. in a very big way. Congratulations Alabama!</t>
  </si>
  <si>
    <t>https://twitter.com/realDonaldTrump/status/951416674808467461</t>
  </si>
  <si>
    <t>Disproven and paid for by Democrats ‚ÄúDossier used to spy on Trump Campaign. Did FBI use Intel tool to influence the Election?‚Äù @ foxandfriends Did Dems or Clinton also pay Russians? Where are hidden and smashed DNC servers? Where are Crooked Hillary Emails? What a mess!</t>
  </si>
  <si>
    <t>https://twitter.com/realDonaldTrump/status/951419415794511872</t>
  </si>
  <si>
    <t>In new Quinnipiac Poll, 66% of people feel the economy is ‚ÄúExcellent or Good.‚Äù That is the highest number ever recorded by this poll.</t>
  </si>
  <si>
    <t>https://twitter.com/realDonaldTrump/status/951431836030459905</t>
  </si>
  <si>
    <t>‚ÄúHouse votes on controversial FISA ACT today.‚Äù This is the act that may have been used, with the help of the discredited and phony Dossier, to so badly surveil and abuse the Trump Campaign by the previous administration and others?</t>
  </si>
  <si>
    <t>https://twitter.com/realDonaldTrump/status/951441504203104256</t>
  </si>
  <si>
    <t>‚Äú45 year low in illegal immigration this year.‚Äù @ foxandfriends</t>
  </si>
  <si>
    <t>https://twitter.com/realDonaldTrump/status/951457382651056128</t>
  </si>
  <si>
    <t>With that being said, I have personally directed the fix to the unmasking process since taking office and today‚Äôs vote is about foreign surveillance of foreign bad guys on foreign land. We need it! Get smart!</t>
  </si>
  <si>
    <t>https://twitter.com/realDonaldTrump/status/951478281303416832</t>
  </si>
  <si>
    <t>Great news, as a result of our TAX CUTS &amp; JOBS ACT!pic.twitter.com/SLvhLxP3Jl</t>
  </si>
  <si>
    <t>https://twitter.com/realDonaldTrump/status/951596346011680768</t>
  </si>
  <si>
    <t>Yesterday, I signed the # INTERDICTAct (H.R. 2142) with bipartisan members of Congress to help end the flow of drugs into our country. Together, we are committed to doing everything we can to combat the deadly scourge of drug addiction and overdose in the United States!pic.twitter.com/ELZvFol5Lo</t>
  </si>
  <si>
    <t>https://twitter.com/realDonaldTrump/status/951645893513613312</t>
  </si>
  <si>
    <t>Thank you Adam Levine, The Federalist, in interview on @ foxandfriends ‚ÄúDonald Trump is the greatest President our Country has ever seen.‚Äù</t>
  </si>
  <si>
    <t>https://twitter.com/realDonaldTrump/status/951646736233189377</t>
  </si>
  <si>
    <t>Small Business Poll has highest approval numbers in the polls history. All business is just at the beginning of something really special!</t>
  </si>
  <si>
    <t>https://twitter.com/realDonaldTrump/status/951647402599026689</t>
  </si>
  <si>
    <t>More great news as a result of historical Tax Cuts and Reform: Fiat Chrysler announces plan to invest more than $1 BILLION in Michigan plant, relocating their heavy-truck production from Mexico to Michigan, adding 2,500 new jobs and paying $2,000 bonus to U.S. employees!pic.twitter.com/47azKD0l9B</t>
  </si>
  <si>
    <t>https://twitter.com/realDonaldTrump/status/951648197440569344</t>
  </si>
  <si>
    <t>Chrysler is moving a massive plant from Mexico to Michigan, reversing a years long opposite trend. Thank you Chrysler, a very wise decision. The voters in Michigan are very happy they voted for Trump/Pence. Plenty of more to follow!</t>
  </si>
  <si>
    <t>https://twitter.com/realDonaldTrump/status/951650274032209920</t>
  </si>
  <si>
    <t>Democrat Dianne Feinstein should never have released secret committee testimony to the public without authorization. Very disrespectful to committee members and possibly illegal. She blamed her poor decision on the fact she had a cold - a first!</t>
  </si>
  <si>
    <t>https://twitter.com/realDonaldTrump/status/951675713089888256</t>
  </si>
  <si>
    <t>The Democrats seem intent on having people and drugs pour into our country from the Southern Border, risking thousands of lives in the process. It is my duty to protect the lives and safety of all Americans. We must build a Great Wall, think Merit and end Lottery &amp; Chain. USA!</t>
  </si>
  <si>
    <t>https://twitter.com/realDonaldTrump/status/951679619341737986</t>
  </si>
  <si>
    <t>Reason I canceled my trip to London is that I am not a big fan of the Obama Administration having sold perhaps the best located and finest embassy in London for ‚Äúpeanuts,‚Äù only to build a new one in an off location for 1.2 billion dollars. Bad deal. Wanted me to cut ribbon-NO!</t>
  </si>
  <si>
    <t>https://twitter.com/realDonaldTrump/status/951785587765280768</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</si>
  <si>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t>
  </si>
  <si>
    <t>https://twitter.com/realDonaldTrump/status/951788342647107584</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</si>
  <si>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</si>
  <si>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https://twitter.com/realDonaldTrump/status/951790999784783872</t>
  </si>
  <si>
    <t>....Because of the Democrats not being interested in life and safety, DACA has now taken a big step backwards. The Dems will threaten ‚Äúshutdown,‚Äù but what they are really doing is shutting down our military, at a time we need it most. Get smart, MAKE AMERICA GREAT AGAIN!</t>
  </si>
  <si>
    <t>https://twitter.com/realDonaldTrump/status/951793123985973248</t>
  </si>
  <si>
    <t>The language used by me at the DACA meeting was tough, but this was not the language used. What was really tough was the outlandish proposal made - a big setback for DACA!</t>
  </si>
  <si>
    <t>https://twitter.com/realDonaldTrump/status/951798415301718017</t>
  </si>
  <si>
    <t>Sadly, Democrats want to stop paying our troops and government workers in order to give a sweetheart deal, not a fair deal, for DACA. Take care of our Military, and our Country, FIRST!</t>
  </si>
  <si>
    <t>https://twitter.com/realDonaldTrump/status/951813216291708928</t>
  </si>
  <si>
    <t>Never said anything derogatory about Haitians other than Haiti is, obviously, a very poor and troubled country. Never said ‚Äútake them out.‚Äù Made up by Dems. I have a wonderful relationship with Haitians. Probably should record future meetings - unfortunately, no trust!</t>
  </si>
  <si>
    <t>https://twitter.com/realDonaldTrump/status/951875499537641472</t>
  </si>
  <si>
    <t>Today, it was my great honor to proclaim January 15, 2018, as Martin Luther King Jr., Federal Holiday. I encourage all Americans to observe this day with appropriate civic, community, and service activities in honor of Dr. King's life and legacy.pic.twitter.com/samlJsz1Nt</t>
  </si>
  <si>
    <t>https://twitter.com/realDonaldTrump/status/952166643202916352</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</si>
  <si>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</si>
  <si>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https://twitter.com/realDonaldTrump/status/952166857670320128</t>
  </si>
  <si>
    <t>The Democrats are all talk and no action. They are doing nothing to fix DACA. Great opportunity missed. Too bad!</t>
  </si>
  <si>
    <t>https://twitter.com/realDonaldTrump/status/952166927476183040</t>
  </si>
  <si>
    <t>https://twitter.com/realDonaldTrump/status/952183458922672130</t>
  </si>
  <si>
    <t>I don‚Äôt believe the Democrats really want to see a deal on DACA. They are all talk and no action. This is the time but, day by day, they are blowing the one great opportunity they have. Too bad!</t>
  </si>
  <si>
    <t>https://twitter.com/realDonaldTrump/status/952301373479104512</t>
  </si>
  <si>
    <t>So much Fake News is being reported. They don‚Äôt even try to get it right, or correct it when they are wrong. They promote the Fake Book of a mentally deranged author, who knowingly writes false information. The Mainstream Media is crazed that WE won the election!</t>
  </si>
  <si>
    <t>https://twitter.com/realDonaldTrump/status/952525384242876416</t>
  </si>
  <si>
    <t>The Wall Street Journal stated falsely that I said to them ‚ÄúI have a good relationship with Kim Jong Un‚Äù (of N. Korea). Obviously I didn‚Äôt say that. I said ‚ÄúI‚Äôd have a good relationship with Kim Jong Un,‚Äù a big difference. Fortunately we now record conversations with reporters...</t>
  </si>
  <si>
    <t>https://twitter.com/realDonaldTrump/status/952526145064505345</t>
  </si>
  <si>
    <t>...and they knew exactly what I said and meant. They just wanted a story. FAKE NEWS!</t>
  </si>
  <si>
    <t>https://twitter.com/realDonaldTrump/status/952528011869478912</t>
  </si>
  <si>
    <t>DACA is probably dead because the Democrats don‚Äôt really want it, they just want to talk and take desperately needed money away from our Military.</t>
  </si>
  <si>
    <t>https://twitter.com/realDonaldTrump/status/952530515894169601</t>
  </si>
  <si>
    <t>I, as President, want people coming into our Country who are going to help us become strong and great again, people coming in through a system based on MERIT. No more Lotteries! # AMERICA FIRST</t>
  </si>
  <si>
    <t>https://twitter.com/realDonaldTrump/status/952538350333939713</t>
  </si>
  <si>
    <t>‚ÄúPresident Trump is not getting the credit he deserves for the economy. Tax Cut bonuses to more than 2,000,000 workers. Most explosive Stock Market rally that we‚Äôve seen in modern times. 18,000 to 26,000 from Election, and grounded in profitability and growth. All Trump, not 0...</t>
  </si>
  <si>
    <t>https://twitter.com/realDonaldTrump/status/952540700683497472</t>
  </si>
  <si>
    <t>...big unnecessary regulation cuts made it all possible‚Äù (among many other things). ‚ÄúPresident Trump reversed the policies of President Obama, and reversed our economic decline.‚Äù Thank you Stuart Varney. @ foxandfriends</t>
  </si>
  <si>
    <t>https://twitter.com/realDonaldTrump/status/952887520790040576</t>
  </si>
  <si>
    <t>Statement by me last night in Florida: ‚ÄúHonestly, I don‚Äôt think the Democrats want to make a deal. They talk about DACA, but they don‚Äôt want to help..We are ready, willing and able to make a deal but they don‚Äôt want to. They don‚Äôt want security at the border, they don‚Äôt want.....</t>
  </si>
  <si>
    <t>https://twitter.com/realDonaldTrump/status/952888691944550401</t>
  </si>
  <si>
    <t>...to stop drugs, they want to take money away from our military which we cannot do.‚Äù My standard is very simple, AMERICA FIRST &amp; MAKE AMERICA GREAT AGAIN!</t>
  </si>
  <si>
    <t>https://twitter.com/realDonaldTrump/status/953000902331453442</t>
  </si>
  <si>
    <t>Senator Dicky Durbin totally misrepresented what was said at the DACA meeting. Deals can‚Äôt get made when there is no trust! Durbin blew DACA and is hurting our Military.</t>
  </si>
  <si>
    <t>https://twitter.com/realDonaldTrump/status/953264081871495168</t>
  </si>
  <si>
    <t>We must have Security at our VERY DANGEROUS SOUTHERN BORDER, and we must have a great WALL to help protect us, and to help stop the massive inflow of drugs pouring into our country!</t>
  </si>
  <si>
    <t>https://twitter.com/realDonaldTrump/status/953267506004754432</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</si>
  <si>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</si>
  <si>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https://twitter.com/realDonaldTrump/status/953270558573154305</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</si>
  <si>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</si>
  <si>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https://twitter.com/realDonaldTrump/status/953271789790138368</t>
  </si>
  <si>
    <t>‚Äú90% of Trump 2017 news coverage was negative‚Äù -and much of it contrived!@foxandfriends</t>
  </si>
  <si>
    <t>https://twitter.com/realDonaldTrump/status/953273134655987716</t>
  </si>
  <si>
    <t>Unemployment for Black Americans is the lowest ever recorded. Trump approval ratings with Black Americans has doubled. Thank you, and it will get even (much) better! @ FoxNews</t>
  </si>
  <si>
    <t>https://twitter.com/realDonaldTrump/status/953352036309000194</t>
  </si>
  <si>
    <t>‚ÄúPresident Donald J. Trump Proclaims January 16, 2018, as Religious Freedom Day‚Äùhttps://www.whitehouse.gov/presidential-actions/president-donald-j-trump-proclaims-january-16-2018-religious-freedom-day/ ‚Ä¶</t>
  </si>
  <si>
    <t>https://twitter.com/realDonaldTrump/status/953360619834691585</t>
  </si>
  <si>
    <t>Today, it was my honor to welcome President Nursultan Nazarbayev of Kazakhstan to the @ WhiteHouse!pic.twitter.com/TerYFZViax</t>
  </si>
  <si>
    <t>https://twitter.com/realDonaldTrump/status/953406423177859073</t>
  </si>
  <si>
    <t>New report from DOJ &amp; DHS shows that nearly 3 in 4 individuals convicted of terrorism-related charges are foreign-born. We have submitted to Congress a list of resources and reforms....</t>
  </si>
  <si>
    <t>https://twitter.com/realDonaldTrump/status/953406553083777029</t>
  </si>
  <si>
    <t>....we need to keep America safe, including moving away from a random chain migration and lottery system, to one that is merit-based.https://www.dhs.gov/publication/executive-order-13780-protecting-nation-foreign-terrorist-entry-united-states-initial ‚Ä¶</t>
  </si>
  <si>
    <t>https://twitter.com/realDonaldTrump/status/953614071336701952</t>
  </si>
  <si>
    <t>Eric Trump on @ foxandfriends now!</t>
  </si>
  <si>
    <t>https://twitter.com/realDonaldTrump/status/953768657221451776</t>
  </si>
  <si>
    <t>Today, we witnessed an incredible moment in history ‚Äì the presentation of Congress‚Äô highest civilian honor to our friend, and true AMERICAN HERO, Bob Dole. # CongressionalGoldMedalpic.twitter.com/qNQqDLRmCk</t>
  </si>
  <si>
    <t>https://twitter.com/realDonaldTrump/status/953771038114045954</t>
  </si>
  <si>
    <t>I promised that my policies would allow companies like Apple to bring massive amounts of money back to the United States. Great to see Apple follow through as a result of TAX CUTS. Huge win for American workers and the USA!https://www.cnbc.com/2018/01/17/apple-announces-350-billion-investment-20k-jobs-over-5-years.html ‚Ä¶</t>
  </si>
  <si>
    <t>https://twitter.com/realDonaldTrump/status/953772162665590787</t>
  </si>
  <si>
    <t>During the campaign, I promised to MAKE AMERICA GREAT AGAIN by bringing businesses and jobs back to our country. I am very proud to see companies like Chrysler moving operations from Mexico to Michigan where there are so many great American workers!http://www.breitbart.com/big-government/2018/01/13/raminmichigan/ ‚Ä¶</t>
  </si>
  <si>
    <t>https://twitter.com/realDonaldTrump/status/953773110553186312</t>
  </si>
  <si>
    <t>Main Street is BACK! Strongest Holiday Sales bump since the Great Recession -- beating forecasts by BILLIONS OF DOLLARS.https://www.cnbc.com/2018/01/12/strongest-holiday-sales-since-great-recession-up-5-point-5-percent-topping-views.html ‚Ä¶</t>
  </si>
  <si>
    <t>https://twitter.com/realDonaldTrump/status/953794085751574534</t>
  </si>
  <si>
    <t>And the FAKE NEWS winners are...https://gop.com/the-highly-anticipated-2017-fake-news-awards/ ‚Ä¶</t>
  </si>
  <si>
    <t>https://twitter.com/realDonaldTrump/status/953795518592843777</t>
  </si>
  <si>
    <t>Despite some very corrupt and dishonest media coverage, there are many great reporters I respect and lots of GOOD NEWS for the American people to be proud of!</t>
  </si>
  <si>
    <t>https://twitter.com/realDonaldTrump/status/953796944564031489</t>
  </si>
  <si>
    <t>ISIS is in retreat, our economy is booming, investments and jobs are pouring back into the country, and so much more! Together there is nothing we can‚Äôt overcome--even a very biased media. We ARE Making America Great Again!</t>
  </si>
  <si>
    <t>https://twitter.com/realDonaldTrump/status/953948941674078208</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</si>
  <si>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</si>
  <si>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https://twitter.com/realDonaldTrump/status/953951365532876800</t>
  </si>
  <si>
    <t>....The Wall will be paid for, directly or indirectly, or through longer term reimbursement, by Mexico, which has a ridiculous $71 billion dollar trade surplus with the U.S. The $20 billion dollar Wall is ‚Äúpeanuts‚Äù compared to what Mexico makes from the U.S. NAFTA is a bad joke!</t>
  </si>
  <si>
    <t>https://twitter.com/realDonaldTrump/status/953973568035086336</t>
  </si>
  <si>
    <t>Will be going to Pennsylvania today in order to give my total support to RICK SACCONE, running for Congress in a Special Election (March 13). Rick is a great guy. We need more Republicans to continue our already successful agenda!</t>
  </si>
  <si>
    <t>https://twitter.com/realDonaldTrump/status/953979393180950528</t>
  </si>
  <si>
    <t>We need the Wall for the safety and security of our country. We need the Wall to help stop the massive inflow of drugs from Mexico, now rated the number one most dangerous country in the world. If there is no Wall, there is no Deal!</t>
  </si>
  <si>
    <t>https://twitter.com/realDonaldTrump/status/953984671674662912</t>
  </si>
  <si>
    <t>CHIP should be part of a long term solution, not a 30 Day, or short term, extension!</t>
  </si>
  <si>
    <t>https://twitter.com/realDonaldTrump/status/953987636057821184</t>
  </si>
  <si>
    <t>A government shutdown will be devastating to our military...something the Dems care very little about!</t>
  </si>
  <si>
    <t>https://twitter.com/realDonaldTrump/status/954092417250222082</t>
  </si>
  <si>
    <t>Departing Pittsburgh now, where it was my great honor to stand with our incredible workers, and to show the world that AMERICA is back - and we are coming back bigger and better and stronger than ever before!pic.twitter.com/kWPgylqFzj</t>
  </si>
  <si>
    <t>https://twitter.com/realDonaldTrump/status/954097213608570880</t>
  </si>
  <si>
    <t>AMERICA will once again be a NATION that thinks big, dreams bigger, and always reaches for the stars. YOU are the ones who will shape America‚Äôs destiny. YOU are the ones who will restore our prosperity. And YOU are the ones who are MAKING AMERICA GREAT AGAIN! # MAGApic.twitter.com/f2abNK47II</t>
  </si>
  <si>
    <t>https://twitter.com/realDonaldTrump/status/954136290768846850</t>
  </si>
  <si>
    <t>House of Representatives needs to pass Government Funding Bill tonight. So important for our country - our Military needs it!</t>
  </si>
  <si>
    <t>https://twitter.com/realDonaldTrump/status/954323750949982208</t>
  </si>
  <si>
    <t>Government Funding Bill past last night in the House of Representatives. Now Democrats are needed if it is to pass in the Senate - but they want illegal immigration and weak borders. Shutdown coming? We need more Republican victories in 2018!</t>
  </si>
  <si>
    <t>https://twitter.com/realDonaldTrump/status/954386490842378241</t>
  </si>
  <si>
    <t>. @ WhiteHouse Briefing with Director Marc Short and Director Mick Mulvaney... https://www.pscp.tv/w/1ynJOoapEXqJR</t>
  </si>
  <si>
    <t>https://twitter.com/realDonaldTrump/status/954390114968498176</t>
  </si>
  <si>
    <t>‚ÄúShutting down the government is a very serious thing. People die, accidents happen. I don‚Äôt know how I would vote right now on a CR, OK?‚Äù Sen. Dianne Feinstein (D-Calif)http://www.washingtonexaminer.com/dianne-feinstein-flips-her-position-on-shutdown-for-second-time-in-one-day-people-will-die/article/2646377 ‚Ä¶</t>
  </si>
  <si>
    <t>https://twitter.com/realDonaldTrump/status/954423170299199488</t>
  </si>
  <si>
    <t>Today, I was honored and proud to address the 45th Annual @ March_for_Life! You are living witnesses of this year‚Äôs March for Life theme: # LoveSavesLives.pic.twitter.com/DMST4qhDmp</t>
  </si>
  <si>
    <t>https://twitter.com/realDonaldTrump/status/954456754137501697</t>
  </si>
  <si>
    <t>Just signed 702 Bill to reauthorize foreign intelligence collection. This is NOT the same FISA law that was so wrongly abused during the election. I will always do the right thing for our country and put the safety of the American people first!</t>
  </si>
  <si>
    <t>https://twitter.com/realDonaldTrump/status/954478044487520257</t>
  </si>
  <si>
    <t>Excellent preliminary meeting in Oval with @ SenSchumer - working on solutions for Security and our great Military together with @ SenateMajLdr McConnell and @ SpeakerRyan. Making progress - four week extension would be best!</t>
  </si>
  <si>
    <t>https://twitter.com/realDonaldTrump/status/954541219970977793</t>
  </si>
  <si>
    <t>Not looking good for our great Military or Safety &amp; Security on the very dangerous Southern Border. Dems want a Shutdown in order to help diminish the great success of the Tax Cuts, and what they are doing for our booming economy.</t>
  </si>
  <si>
    <t>https://twitter.com/realDonaldTrump/status/954674157144477696</t>
  </si>
  <si>
    <t>Democrats are far more concerned with Illegal Immigrants than they are with our great Military or Safety at our dangerous Southern Border. They could have easily made a deal but decided to play Shutdown politics instead. # WeNeedMoreRepublicansIn18 in order to power through mess!</t>
  </si>
  <si>
    <t>https://twitter.com/realDonaldTrump/status/954678287820902401</t>
  </si>
  <si>
    <t>This is the One Year Anniversary of my Presidency and the Democrats wanted to give me a nice present. # DemocratShutdown</t>
  </si>
  <si>
    <t>https://twitter.com/realDonaldTrump/status/954680914998648833</t>
  </si>
  <si>
    <t>For those asking, the Republicans only have 51 votes in the Senate, and they need 60. That is why we need to win more Republicans in 2018 Election! We can then be even tougher on Crime (and Border), and even better to our Military &amp; Veterans!</t>
  </si>
  <si>
    <t>https://twitter.com/realDonaldTrump/status/954681839419101185</t>
  </si>
  <si>
    <t># AMERICA FIRST!</t>
  </si>
  <si>
    <t>https://twitter.com/realDonaldTrump/status/954722155463430145</t>
  </si>
  <si>
    <t>Democrats are holding our Military hostage over their desire to have unchecked illegal immigration. Can‚Äôt let that happen!</t>
  </si>
  <si>
    <t>https://twitter.com/realDonaldTrump/status/954788467069870081</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</si>
  <si>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</si>
  <si>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https://twitter.com/realDonaldTrump/status/954843844402647040</t>
  </si>
  <si>
    <t>Unprecedented success for our Country, in so many ways, since the Election. Record Stock Market, Strong on Military, Crime, Borders, &amp; ISIS, Judicial Strength &amp; Numbers, Lowest Unemployment for Women &amp; ALL, Massive Tax Cuts, end of Individual Mandate - and so much more. Big 2018!</t>
  </si>
  <si>
    <t>https://twitter.com/realDonaldTrump/status/954878124214415360</t>
  </si>
  <si>
    <t>The Trump Administration has terminated more UNNECESSARY Regulation, in just twelve months, than any other Administration has terminated during their full term in office, no matter what the length. The good news is, THERE IS MUCH MORE TO COME!</t>
  </si>
  <si>
    <t>https://twitter.com/realDonaldTrump/status/954901073587834882</t>
  </si>
  <si>
    <t>Eric Trump on @ JudgeJeanine on @ FoxNews now!</t>
  </si>
  <si>
    <t>https://twitter.com/realDonaldTrump/status/955056249925750784</t>
  </si>
  <si>
    <t>Great to see how hard Republicans are fighting for our Military and Safety at the Border. The Dems just want illegal immigrants to pour into our nation unchecked. If stalemate continues, Republicans should go to 51% (Nuclear Option) and vote on real, long term budget, no C.R.‚Äôs!</t>
  </si>
  <si>
    <t>https://twitter.com/realDonaldTrump/status/955249077645643776</t>
  </si>
  <si>
    <t>Thank you to Brad Blakeman on @ FoxNews for grading year one of my presidency with an ‚ÄúA‚Äù-and likewise to Doug Schoen for the very good grade and statements. Working hard!</t>
  </si>
  <si>
    <t>https://twitter.com/realDonaldTrump/status/955426609326100480</t>
  </si>
  <si>
    <t>The Democrats are turning down services and security for citizens in favor of services and security for non-citizens. Not good!</t>
  </si>
  <si>
    <t>https://twitter.com/realDonaldTrump/status/955428815777533952</t>
  </si>
  <si>
    <t>Democrats have shut down our government in the interests of their far left base. They don‚Äôt want to do it but are powerless!</t>
  </si>
  <si>
    <t>https://twitter.com/realDonaldTrump/status/955458357200130049</t>
  </si>
  <si>
    <t>End the Democrats Obstruction!https://twitter.com/realdonaldtrump/status/955056249925750784 ‚Ä¶</t>
  </si>
  <si>
    <t>https://twitter.com/realDonaldTrump/status/955658992793149440</t>
  </si>
  <si>
    <t>Big win for Republicans as Democrats cave on Shutdown. Now I want a big win for everyone, including Republicans, Democrats and DACA, but especially for our Great Military and Border Security. Should be able to get there. See you at the negotiating table!</t>
  </si>
  <si>
    <t>https://twitter.com/realDonaldTrump/status/955764970590961665</t>
  </si>
  <si>
    <t>Even Crazy Jim Acosta of Fake News CNN agrees: ‚ÄúTrump World and WH sources dancing in end zone: Trump wins again...Schumer and Dems caved...gambled and lost.‚Äù Thank you for your honesty Jim!</t>
  </si>
  <si>
    <t>https://twitter.com/realDonaldTrump/status/955771016319590400</t>
  </si>
  <si>
    <t>In one of the biggest stories in a long time, the FBI now says it is missing five months worth of lovers Strzok-Page texts, perhaps 50,000, and all in prime time. Wow!</t>
  </si>
  <si>
    <t>https://twitter.com/realDonaldTrump/status/955795912374267907</t>
  </si>
  <si>
    <t>Nobody knows for sure that the Republicans &amp; Democrats will be able to reach a deal on DACA by February 8, but everyone will be trying....with a big additional focus put on Military Strength and Border Security. The Dems have just learned that a Shutdown is not the answer!</t>
  </si>
  <si>
    <t>https://twitter.com/realDonaldTrump/status/955806333667807232</t>
  </si>
  <si>
    <t>Thank you to General John Kelly, who is doing a fantastic job, and all of the Staff and others in the White House, for a job well done. Long hours and Fake reporting makes your job more difficult, but it is always great to WIN, and few have won more than us!</t>
  </si>
  <si>
    <t>https://twitter.com/realDonaldTrump/status/956012274942128128</t>
  </si>
  <si>
    <t>Where are the 50,000 important text messages between FBI lovers Lisa Page and Peter Strzok? Blaming Samsung!</t>
  </si>
  <si>
    <t>https://twitter.com/realDonaldTrump/status/956015565776277510</t>
  </si>
  <si>
    <t>Cryin‚Äô Chuck Schumer fully understands, especially after his humiliating defeat, that if there is no Wall, there is no DACA. We must have safety and security, together with a strong Military, for our great people!</t>
  </si>
  <si>
    <t>https://twitter.com/realDonaldTrump/status/956134228726558720</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</si>
  <si>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</si>
  <si>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https://twitter.com/realDonaldTrump/status/956261892640604161</t>
  </si>
  <si>
    <t>Earlier today, I spoke with @ GovMattBevin of Kentucky regarding yesterday‚Äôs shooting at Marshall County High School. My thoughts and prayers are with Bailey Holt, Preston Cope, their families, and all of the wounded victims who are in recovery. We are with you!</t>
  </si>
  <si>
    <t>https://twitter.com/realDonaldTrump/status/956298399946563585</t>
  </si>
  <si>
    <t>It was my great honor to welcome Mayor‚Äôs from across America to the WH. My Administration will always support local government - and listen to the leaders who know their communities best. Together, we will usher in a bold new era of Peace and Prosperity! http://45.wh.gov/USAMayors pic.twitter.com/RSv7V7r0DT</t>
  </si>
  <si>
    <t>https://twitter.com/realDonaldTrump/status/956322473955545089</t>
  </si>
  <si>
    <t>Will soon be heading to Davos, Switzerland, to tell the world how great America is and is doing. Our economy is now booming and with all I am doing, will only get better...Our country is finally WINNING again!</t>
  </si>
  <si>
    <t>https://twitter.com/realDonaldTrump/status/956578887160532992</t>
  </si>
  <si>
    <t>Great bilateral meeting with Prime Minister Theresa May of the United Kingdom, affirming the special relationship and our commitment to work together on key national security challenges and economic opportunities. # WEF18pic.twitter.com/FPP8aRDAyt</t>
  </si>
  <si>
    <t>https://twitter.com/realDonaldTrump/status/956588348864454656</t>
  </si>
  <si>
    <t>Very productive bilateral meeting with Prime Minister Benjamin @ Netanyahu of Israel - in Davos, Switzerland! # WEF18pic.twitter.com/2sZM9YI7tJ</t>
  </si>
  <si>
    <t>https://twitter.com/realDonaldTrump/status/956657520562573312</t>
  </si>
  <si>
    <t>Today, Americans everywhere remember the brave men and women of @ NASA who lost their lives in our Nation‚Äôs eternal quest to expand the boundaries of human potential. https://www.whitehouse.gov/briefings-statements/nasa-day-remembrance-2018/ ‚Ä¶https://twitter.com/nasa/status/956547464575836160 ‚Ä¶</t>
  </si>
  <si>
    <t>https://twitter.com/realDonaldTrump/status/956831942351183873</t>
  </si>
  <si>
    <t>Will be interviewed on @ SquawkCNBC by @ JoeSquawk coming up at 6:00amE from Davos, Switzerland. Enjoy! # WEF18pic.twitter.com/7egYlxnFBd</t>
  </si>
  <si>
    <t>https://twitter.com/realDonaldTrump/status/956840839627595776</t>
  </si>
  <si>
    <t>It was an honor to meet with Republic of Rwanda President Paul Kagame this morning in Davos, Switzerland. Many great discussions! # WEF18pic.twitter.com/SaPzwVhDiB</t>
  </si>
  <si>
    <t>https://twitter.com/realDonaldTrump/status/956849981528379392</t>
  </si>
  <si>
    <t>Great bilateral meeting with President @ Alain_Berset of the Swiss Confederation - as we continue to strengthen our great friendship. Such an honor to be in Switzerland! # WEF18pic.twitter.com/87pLrCpQkZ</t>
  </si>
  <si>
    <t>https://twitter.com/realDonaldTrump/status/956873004776116225</t>
  </si>
  <si>
    <t>Join me live at the 2018 World Economic Forum in Davos, Switzerland! # WEF18 http://45.wh.gov/3pX3Bd pic.twitter.com/DuKJlVTWB8</t>
  </si>
  <si>
    <t>https://twitter.com/realDonaldTrump/status/956937916374138880</t>
  </si>
  <si>
    <t>Heading back from a very exciting two days in Davos, Switzerland. Speech on America‚Äôs economic revival was well received. Many of the people I met will be investing in the U.S.A.! # MAGA</t>
  </si>
  <si>
    <t>https://twitter.com/realDonaldTrump/status/956938973326098432</t>
  </si>
  <si>
    <t>DACA has been made increasingly difficult by the fact that Cryin‚Äô Chuck Schumer took such a beating over the shutdown that he is unable to act on immigration!</t>
  </si>
  <si>
    <t>https://twitter.com/realDonaldTrump/status/957032249509097472</t>
  </si>
  <si>
    <t>Thank you for the wonderful welcome @ WEF! # Davos2018https://twitter.com/javierblas2/status/956861590577582081 ‚Ä¶</t>
  </si>
  <si>
    <t>https://twitter.com/realDonaldTrump/status/957220637705109505</t>
  </si>
  <si>
    <t>Thank you to Brandon Judd of the National Border Patrol Council for his strong statement on @ foxandfriends that we very badly NEED THE WALL. Must also end loophole of ‚Äúcatch &amp; release‚Äù and clean up the legal and other procedures at the border NOW for Safety &amp; Security reasons.</t>
  </si>
  <si>
    <t>https://twitter.com/realDonaldTrump/status/957334999522533376</t>
  </si>
  <si>
    <t>On Holocaust Remembrance Day we mourn and grieve the murder of 6 million innocent Jewish men, women and children, and the millions of others who perished in the evil Nazi Genocide. We pledge with all of our might and resolve: Never Again! http://45.wh.gov/EnM9Dn pic.twitter.com/25W0SZHTOu</t>
  </si>
  <si>
    <t>https://twitter.com/realDonaldTrump/status/957387711693905925</t>
  </si>
  <si>
    <t>Taliban targeted innocent Afghans, brave police in Kabul today. Our thoughts and prayers go to the victims, and first responders. We will not allow the Taliban to win!</t>
  </si>
  <si>
    <t>https://twitter.com/realDonaldTrump/status/957462746060206080</t>
  </si>
  <si>
    <t>I have offered DACA a wonderful deal, including a doubling in the number of recipients &amp; a twelve year pathway to citizenship, for two reasons: (1) Because the Republicans want to fix a long time terrible problem. (2) To show that Democrats do not want to solve DACA, only use it!</t>
  </si>
  <si>
    <t>https://twitter.com/realDonaldTrump/status/957465263129219073</t>
  </si>
  <si>
    <t>Democrats are not interested in Border Safety &amp; Security or in the funding and rebuilding of our Military. They are only interested in Obstruction!</t>
  </si>
  <si>
    <t>https://twitter.com/realDonaldTrump/status/957603800579297280</t>
  </si>
  <si>
    <t>Somebody please inform Jay-Z that because of my policies, Black Unemployment has just been reported to be at the LOWEST RATE EVER RECORDED!</t>
  </si>
  <si>
    <t>https://twitter.com/realDonaldTrump/status/957603804383465472</t>
  </si>
  <si>
    <t>Our economy is better than it has been in many decades. Businesses are coming back to America like never before. Chrysler, as an example, is leaving Mexico and coming back to the USA. Unemployment is nearing record lows. We are on the right track!</t>
  </si>
  <si>
    <t>https://twitter.com/realDonaldTrump/status/958070403901124609</t>
  </si>
  <si>
    <t>Congratulations to America‚Äôs new Secretary of @ HHSGov, Alex Azar!pic.twitter.com/Y9inQaCt7o</t>
  </si>
  <si>
    <t>https://twitter.com/realDonaldTrump/status/958520216429957121</t>
  </si>
  <si>
    <t>Join me live for the # SOTUhttps://live.twitter.com/whitehouse</t>
  </si>
  <si>
    <t>https://twitter.com/realDonaldTrump/status/959029384052166657</t>
  </si>
  <si>
    <t>Heading to beautiful West Virginia to be with great members of the Republican Party. Will be planning Infrastructure and discussing Immigration and DACA, not easy when we have no support from the Democrats. NOT ONE DEM VOTED FOR OUR TAX CUT BILL! Need more Republicans in ‚Äò18.</t>
  </si>
  <si>
    <t>https://twitter.com/realDonaldTrump/status/959031505145212928</t>
  </si>
  <si>
    <t>March 5th is rapidly approaching and the Democrats are doing nothing about DACA. They Resist, Blame, Complain and Obstruct - and do nothing. Start pushing Nancy Pelosi and the Dems to work out a DACA fix, NOW!</t>
  </si>
  <si>
    <t>https://twitter.com/realDonaldTrump/status/959034299222843394</t>
  </si>
  <si>
    <t>Thank you for all of the nice compliments and reviews on the State of the Union speech. 45.6 million people watched, the highest number in history. @ FoxNews beat every other Network, for the first time ever, with 11.7 million people tuning in. Delivered from the heart!</t>
  </si>
  <si>
    <t>https://twitter.com/realDonaldTrump/status/959268334935203840</t>
  </si>
  <si>
    <t>The Democrats just aren‚Äôt calling about DACA. Nancy Pelosi and Chuck Schumer have to get moving fast, or they‚Äôll disappoint you again. We have a great chance to make a deal or, blame the Dems! March 5th is coming up fast.</t>
  </si>
  <si>
    <t>https://twitter.com/realDonaldTrump/status/959389424806191104</t>
  </si>
  <si>
    <t>The top Leadership and Investigators of the FBI and the Justice Department have politicized the sacred investigative process in favor of Democrats and against Republicans - something which would have been unthinkable just a short time ago. Rank &amp; File are great people!</t>
  </si>
  <si>
    <t>https://twitter.com/realDonaldTrump/status/959393270144086016</t>
  </si>
  <si>
    <t>‚ÄúYou had Hillary Clinton and the Democratic Party try to hide the fact that they gave money to GPS Fusion to create a Dossier which was used by their allies in the Obama Administration to convince a Court misleadingly, by all accounts, to spy on the Trump Team.‚Äù Tom Fitton, JW</t>
  </si>
  <si>
    <t>https://twitter.com/realDonaldTrump/status/959488037766955009</t>
  </si>
  <si>
    <t>With 3.5 million Americans receiving bonuses or other benefits from their employers as a result of TAX CUTS, 2018 is off to great start! Unemployment rate at 4.1%. Average earnings up 2.9% in the last year. 200,000 new American jobs. # MAGAhttps://twitter.com/ap/status/959418945680887808 ‚Ä¶</t>
  </si>
  <si>
    <t>https://twitter.com/realDonaldTrump/status/959488369293254658</t>
  </si>
  <si>
    <t>‚ÄúTrump the orator outlines the greatness of America to Democrats‚Äô disgust‚Äùhttps://www.washingtontimes.com/news/2018/feb/1/donald-trump-highlights-americas-freedom/ ‚Ä¶</t>
  </si>
  <si>
    <t>https://twitter.com/realDonaldTrump/status/959553606134345728</t>
  </si>
  <si>
    <t>Today, it was my honor to join the great men and women of @ DHSgov, @CustomsBorder, @ ICEgov and @ USCIS at the U.S. Customs and Border Protection National Targeting Center in Sterling, Virginia. Fact sheet: http://45.wh.gov/miUB4K pic.twitter.com/NecuA0y1Sk</t>
  </si>
  <si>
    <t>@ @CustomsBorder @ @</t>
  </si>
  <si>
    <t>https://twitter.com/realDonaldTrump/status/959798726381457409</t>
  </si>
  <si>
    <t>Rasmussen just announced that my approval rating jumped to 49%, a far better number than I had in winning the Election, and higher than certain ‚Äúsacred cows.‚Äù Other Trump polls are way up also. So why does the media refuse to write this? Oh well, someday!</t>
  </si>
  <si>
    <t>https://twitter.com/realDonaldTrump/status/959798743842349056</t>
  </si>
  <si>
    <t>This memo totally vindicates ‚ÄúTrump‚Äù in probe. But the Russian Witch Hunt goes on and on. Their was no Collusion and there was no Obstruction (the word now used because, after one year of looking endlessly and finding NOTHING, collusion is dead). This is an American disgrace!</t>
  </si>
  <si>
    <t>https://twitter.com/realDonaldTrump/status/959946200488271872</t>
  </si>
  <si>
    <t>Great jobs numbers and finally, after many years, rising wages- and nobody even talks about them. Only Russia, Russia, Russia, despite the fact that, after a year of looking, there is No Collusion!</t>
  </si>
  <si>
    <t>https://twitter.com/realDonaldTrump/status/959949725028974592</t>
  </si>
  <si>
    <t>‚ÄúThe four page memo released Friday reports the disturbing fact about how the FBI and FISA appear to have been used to influence the 2016 election and its aftermath....The FBI failed to inform the FISA court that the Clinton campaign had funded the dossier....the FBI became....</t>
  </si>
  <si>
    <t>https://twitter.com/realDonaldTrump/status/959952974826098688</t>
  </si>
  <si>
    <t>...a tool of anti-Trump political actors. This is unacceptable in a democracy and ought to alarm anyone who wants the FBI to be a nonpartisan enforcer of the law....The FBI wasn‚Äôt straight with Congress, as it hid most of these facts from investigators.‚Äù Wall Street Journal</t>
  </si>
  <si>
    <t>https://twitter.com/realDonaldTrump/status/960195808141414400</t>
  </si>
  <si>
    <t>My thoughts and prayers are with all of the victims involved in this mornings train collision in South Carolina. Thank you to our incredible First Responders for the work they‚Äôve done!</t>
  </si>
  <si>
    <t>https://twitter.com/realDonaldTrump/status/960361010904338432</t>
  </si>
  <si>
    <t>Congratulations to the Philadelphia Eagles on a great Super Bowl victory!</t>
  </si>
  <si>
    <t>https://twitter.com/realDonaldTrump/status/960486144818450432</t>
  </si>
  <si>
    <t>The Democrats are pushing for Universal HealthCare while thousands of people are marching in the UK because their U system is going broke and not working. Dems want to greatly raise taxes for really bad and non-personal medical care. No thanks!</t>
  </si>
  <si>
    <t>https://twitter.com/realDonaldTrump/status/960487657691385856</t>
  </si>
  <si>
    <t>Thank you to @ foxandfriends for exposing the truth. Perhaps that‚Äôs why your ratings are soooo much better than your untruthful competition!</t>
  </si>
  <si>
    <t>https://twitter.com/realDonaldTrump/status/960492998734868480</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</si>
  <si>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</si>
  <si>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https://twitter.com/realDonaldTrump/status/960522569492426753</t>
  </si>
  <si>
    <t>Any deal on DACA that does not include STRONG border security and the desperately needed WALL is a total waste of time. March 5th is rapidly approaching and the Dems seem not to care about DACA. Make a deal!</t>
  </si>
  <si>
    <t>https://twitter.com/realDonaldTrump/status/960530665702912000</t>
  </si>
  <si>
    <t>Representative Devin Nunes, a man of tremendous courage and grit, may someday be recognized as a Great American Hero for what he has exposed and what he has had to endure!</t>
  </si>
  <si>
    <t>https://twitter.com/realDonaldTrump/status/960614513224667136</t>
  </si>
  <si>
    <t>Thanks to the historic TAX CUTS that I signed into law, your paychecks are going way UP, your taxes are going way DOWN, and America is once again OPEN FOR BUSINESS!pic.twitter.com/GISFbDDGXX</t>
  </si>
  <si>
    <t>https://twitter.com/realDonaldTrump/status/960868920428253184</t>
  </si>
  <si>
    <t>So disgraceful that a person illegally in our country killed @ Colts linebacker Edwin Jackson. This is just one of many such preventable tragedies. We must get the Dems to get tough on the Border, and with illegal immigration, FAST!</t>
  </si>
  <si>
    <t>https://twitter.com/realDonaldTrump/status/960869939694505984</t>
  </si>
  <si>
    <t>My prayers and best wishes are with the family of Edwin Jackson, a wonderful young man whose life was so senselessly taken. @ Colts</t>
  </si>
  <si>
    <t>https://twitter.com/realDonaldTrump/status/960906105982464000</t>
  </si>
  <si>
    <t>Polling shows nearly 7 in 10 Americans support an immigration reform package that includes DACA, fully secures the border, ends chain migration &amp; cancels the visa lottery. If D‚Äôs oppose this deal, they aren‚Äôt serious about DACA-they just want open borders.http://dailycaller.com/2018/01/22/poll-majority-of-americans-agree-with-trump-on-daca-immigration/ ‚Ä¶</t>
  </si>
  <si>
    <t>https://twitter.com/realDonaldTrump/status/960907362109452288</t>
  </si>
  <si>
    <t>We need a 21st century MERIT-BASED immigration system. Chain migration and the visa lottery are outdated programs that hurt our economic and national security.https://www.whitehouse.gov/articles/national-security-threats-chain-migration-visa-lottery-system/ ‚Ä¶</t>
  </si>
  <si>
    <t>https://twitter.com/realDonaldTrump/status/961008057756127232</t>
  </si>
  <si>
    <t>Today, we heard the experiences of law enforcement professionals and community leaders working to combat the threat of MS-13, and the reforms we need from Congress to defeat it. Watch here: http://45.wh.gov/MS13Roundtable pic.twitter.com/4OaXXuj9Va</t>
  </si>
  <si>
    <t>https://twitter.com/realDonaldTrump/status/961038807658352640</t>
  </si>
  <si>
    <t>HAPPY BIRTHDAY to our 40th President of the United States of America, Ronald Reagan!pic.twitter.com/JtEglBhm4c</t>
  </si>
  <si>
    <t>https://twitter.com/realDonaldTrump/status/961073467784421382</t>
  </si>
  <si>
    <t>Congratulations @ ElonMusk and @ SpaceX on the successful # FalconHeavy launch. This achievement, along with @ NASA‚Äôs commercial and international partners, continues to show American ingenuity at its best!pic.twitter.com/eZfLSpyJPK</t>
  </si>
  <si>
    <t>https://twitter.com/realDonaldTrump/status/961253168968622086</t>
  </si>
  <si>
    <t>In the ‚Äúold days,‚Äù when good news was reported, the Stock Market would go up. Today, when good news is reported, the Stock Market goes down. Big mistake, and we have so much good (great) news about the economy!</t>
  </si>
  <si>
    <t>https://twitter.com/realDonaldTrump/status/961270833569202176</t>
  </si>
  <si>
    <t>NEW FBI TEXTS ARE BOMBSHELLS!</t>
  </si>
  <si>
    <t>https://twitter.com/realDonaldTrump/status/961298788219420672</t>
  </si>
  <si>
    <t>Best wishes to the Republic of Korea on hosting the @ Olympics! What a wonderful opportunity to show everyone that you are a truly GREAT NATION!pic.twitter.com/aboM2Up48y</t>
  </si>
  <si>
    <t>https://twitter.com/realDonaldTrump/status/961362249880252416</t>
  </si>
  <si>
    <t>Congratulations to the Republic of Korea on what will be a MAGNIFICENT Winter Olympics! What the South Korean people have built is truly an inspiration!pic.twitter.com/giN2B1h6Ph</t>
  </si>
  <si>
    <t>https://twitter.com/realDonaldTrump/status/961368036782628864</t>
  </si>
  <si>
    <t>The Budget Agreement today is so important for our great Military. It ends the dangerous sequester and gives Secretary Mattis what he needs to keep America Great. Republicans and Democrats must support our troops and support this Bill!</t>
  </si>
  <si>
    <t>https://twitter.com/realDonaldTrump/status/961557382387167238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</si>
  <si>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</si>
  <si>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https://twitter.com/realDonaldTrump/status/961649129834283008</t>
  </si>
  <si>
    <t>Our founders invoked our Creator four times in the Declaration of Independence. Our currency declares ‚ÄúIN GOD WE TRUST.‚Äù And we place our hands on our hearts as we recite the Pledge of Allegiance and proclaim that we are ‚ÄúOne Nation Under God.‚Äù # NationalPrayerBreakfastpic.twitter.com/zukP40Ezpo</t>
  </si>
  <si>
    <t>https://twitter.com/realDonaldTrump/status/961671974153080834</t>
  </si>
  <si>
    <t>I will be meeting with Henry Kissinger at 1:45pm. Will be discussing North Korea, China and the Middle East.</t>
  </si>
  <si>
    <t>https://twitter.com/realDonaldTrump/status/961693860916289536</t>
  </si>
  <si>
    <t>As long as we open our eyes to God‚Äôs grace - and open our hearts to God‚Äôs love - then America will forever be the land of the free, the home of the brave, and a light unto all nations. # NationalPrayerBreakfastpic.twitter.com/1cwxs3l0uK</t>
  </si>
  <si>
    <t>https://twitter.com/realDonaldTrump/status/961743032952459264</t>
  </si>
  <si>
    <t>Time to end the visa lottery. Congress must secure the immigration system and protect Americans.https://www.justice.gov/opa/pr/department-justice-files-denaturalization-complaint-against-diversity-visa-recipient-who ‚Ä¶</t>
  </si>
  <si>
    <t>https://twitter.com/realDonaldTrump/status/961802557646569475</t>
  </si>
  <si>
    <t>Wow! -Senator Mark Warner got caught having extensive contact with a lobbyist for a Russian oligarch. Warner did not want a ‚Äúpaper trail‚Äù on a ‚Äúprivate‚Äù meeting (in London) he requested with Steele of fraudulent Dossier fame. All tied into Crooked Hillary.</t>
  </si>
  <si>
    <t>https://twitter.com/realDonaldTrump/status/961957671246159875</t>
  </si>
  <si>
    <t>Just signed Bill. Our Military will now be stronger than ever before. We love and need our Military and gave them everything ‚Äî and more. First time this has happened in a long time. Also means JOBS, JOBS, JOBS!</t>
  </si>
  <si>
    <t>https://twitter.com/realDonaldTrump/status/961959738853548033</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</si>
  <si>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</si>
  <si>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https://twitter.com/realDonaldTrump/status/961962694650757121</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</si>
  <si>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</si>
  <si>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https://twitter.com/realDonaldTrump/status/962326008127946752</t>
  </si>
  <si>
    <t>Jobless claims have dropped to a 45 year low!</t>
  </si>
  <si>
    <t>https://twitter.com/realDonaldTrump/status/962330457886076928</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</si>
  <si>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</si>
  <si>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https://twitter.com/realDonaldTrump/status/962345433170415616</t>
  </si>
  <si>
    <t>According to the @ nytimes, a Russian sold phony secrets on ‚ÄúTrump‚Äù to the U.S. Asking price was $10 million, brought down to $1 million to be paid over time. I hope people are now seeing &amp; understanding what is going on here. It is all now starting to come out - DRAIN THE SWAMP!</t>
  </si>
  <si>
    <t>https://twitter.com/realDonaldTrump/status/962348831789797381</t>
  </si>
  <si>
    <t>Peoples lives are being shattered and destroyed by a mere allegation. Some are true and some are false. Some are old and some are new. There is no recovery for someone falsely accused - life and career are gone. Is there no such thing any longer as Due Process?</t>
  </si>
  <si>
    <t>https://twitter.com/realDonaldTrump/status/962389786328797184</t>
  </si>
  <si>
    <t>‚ÄúMy view is that not only has Trump been vindicated in the last several weeks about the mishandling of the Dossier and the lies about the Clinton/DNC Dossier, it shows that he‚Äôs been victimized. He‚Äôs been victimized by the Obama Administration who were using all sorts of.......</t>
  </si>
  <si>
    <t>https://twitter.com/realDonaldTrump/status/962394439846191105</t>
  </si>
  <si>
    <t>....agencies, not just the FBI &amp; DOJ, now the State Department to dig up dirt on him in the days leading up to the Election. Comey had conversations with Donald Trump, which I don‚Äôt believe were accurate...he leaked information (corrupt).‚Äù Tom Fitton of Judicial Watch on @ FoxNews</t>
  </si>
  <si>
    <t>https://twitter.com/realDonaldTrump/status/962398269593784321</t>
  </si>
  <si>
    <t>Republicans want to fix DACA far more than the Democrats do. The Dems had all three branches of government back in 2008-2011, and they decided not to do anything about DACA. They only want to use it as a campaign issue. Vote Republican!</t>
  </si>
  <si>
    <t>https://twitter.com/realDonaldTrump/status/962435602296786944</t>
  </si>
  <si>
    <t>My thoughts and prayers are with the two police officers, their families, and everybody at the @ WestervillePD.https://twitter.com/tellwesterville/status/962410636239081473 ‚Ä¶</t>
  </si>
  <si>
    <t>https://twitter.com/realDonaldTrump/status/962469767109009408</t>
  </si>
  <si>
    <t>My Administration has identified three major priorities for creating a safe, modern and lawful immigration system: fully securing the border, ending chain migration, and canceling the visa lottery. Congress must secure the immigration system and protect Americans.pic.twitter.com/xV1lgfhjBU</t>
  </si>
  <si>
    <t>https://twitter.com/realDonaldTrump/status/962753552824365056</t>
  </si>
  <si>
    <t>So many positive things going on for the U.S.A. and the Fake News Media just doesn‚Äôt want to go there. Same negative stories over and over again! No wonder the People no longer trust the media, whose approval ratings are correctly at their lowest levels in history! # MAGA</t>
  </si>
  <si>
    <t>https://twitter.com/realDonaldTrump/status/962767075457593344</t>
  </si>
  <si>
    <t>4.2 million hard working Americans have already received a large Bonus and/or Pay Increase because of our recently Passed Tax Cut &amp; Jobs Bill....and it will only get better! We are far ahead of schedule.</t>
  </si>
  <si>
    <t>https://twitter.com/realDonaldTrump/status/962784821389996033</t>
  </si>
  <si>
    <t>Rep. Lou Barletta, a Great Republican from Pennsylvania who was one of my very earliest supporters, will make a FANTASTIC Senator. He is strong &amp; smart, loves Pennsylvania &amp; loves our Country! Voted for Tax Cuts, unlike Bob Casey, who listened to Tax Hikers Pelosi and Schumer!</t>
  </si>
  <si>
    <t>https://twitter.com/realDonaldTrump/status/962787355932360706</t>
  </si>
  <si>
    <t>Just spoke to @ JohnKasich to express condolences and prayers to all for the horrible shooting of two great police officers from @ WestervillePD. This is a true tragedy!</t>
  </si>
  <si>
    <t>https://twitter.com/realDonaldTrump/status/963031666150313984</t>
  </si>
  <si>
    <t>This will be a big week for Infrastructure. After so stupidly spending $7 trillion in the Middle East, it is now time to start investing in OUR Country!</t>
  </si>
  <si>
    <t>https://twitter.com/realDonaldTrump/status/963033580107653120</t>
  </si>
  <si>
    <t>Thank you to Sue Kruczek, who lost her wonderful and talented son Nick to the Opioid scourge, for your kind words while on @ foxandfriends. We are fighting this terrible epidemic hard - Nick will not have died in vain!</t>
  </si>
  <si>
    <t>https://twitter.com/realDonaldTrump/status/963152799486828544</t>
  </si>
  <si>
    <t>The journey to # MAGA began @ CPAC 2011 and the opportunity to reconnect with friends and supporters is something I look forward to every year. See you at # CPAC2018!</t>
  </si>
  <si>
    <t>https://twitter.com/realDonaldTrump/status/963362959463469058</t>
  </si>
  <si>
    <t>Our infrastructure plan has been put forward and has received great reviews by everyone except, of course, the Democrats. After many years we have taken care of our Military, now we have to fix our roads, bridges, tunnels, airports and more. Bipartisan, make deal Dems?</t>
  </si>
  <si>
    <t>https://twitter.com/realDonaldTrump/status/963365328716812288</t>
  </si>
  <si>
    <t>Negotiations on DACA have begun. Republicans want to make a deal and Democrats say they want to make a deal. Wouldn‚Äôt it be great if we could finally, after so many years, solve the DACA puzzle. This will be our last chance, there will never be another opportunity! March 5th.</t>
  </si>
  <si>
    <t>https://twitter.com/realDonaldTrump/status/963839056533626880</t>
  </si>
  <si>
    <t>As we come together to celebrate the extraordinary contributions of African-Americans to our nation, our thoughts turn to the heroes of the civil rights movement whose courage and sacrifice have inspired us all. Proclamation: http://45.wh.gov/c9Gvt9 pic.twitter.com/Nx0AEKZy5p</t>
  </si>
  <si>
    <t>https://twitter.com/realDonaldTrump/status/963853233000275969</t>
  </si>
  <si>
    <t>Today, I was honored to be joined by Republicans and Democrats from both the House and Senate, as well as members of my Cabinet - to discuss the urgent need to rebuild and restore America‚Äôs depleted infrastructure. http://45.wh.gov/UDL9yE pic.twitter.com/BVBRDvHfcC</t>
  </si>
  <si>
    <t>https://twitter.com/realDonaldTrump/status/963878055969198080</t>
  </si>
  <si>
    <t>My prayers and condolences to the families of the victims of the terrible Florida shooting. No child, teacher or anyone else should ever feel unsafe in an American school.</t>
  </si>
  <si>
    <t>https://twitter.com/realDonaldTrump/status/963879275324760070</t>
  </si>
  <si>
    <t>Just spoke to Governor Rick Scott. We are working closely with law enforcement on the terrible Florida school shooting.</t>
  </si>
  <si>
    <t>https://twitter.com/realDonaldTrump/status/964110212885106689</t>
  </si>
  <si>
    <t>So many signs that the Florida shooter was mentally disturbed, even expelled from school for bad and erratic behavior. Neighbors and classmates knew he was a big problem. Must always report such instances to authorities, again and again!</t>
  </si>
  <si>
    <t>https://twitter.com/realDonaldTrump/status/964151653669711872</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</si>
  <si>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</si>
  <si>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https://twitter.com/realDonaldTrump/status/964190995687591936</t>
  </si>
  <si>
    <t>In times of tragedy, the bonds that sustain us are those of family, faith, community, and country. These bonds are stronger than the forces of hatred and evil - and these bonds grow even stronger in the hours of our greatest need. http://45.wh.gov/ParklandFL pic.twitter.com/OoTXMCSexB</t>
  </si>
  <si>
    <t>https://twitter.com/realDonaldTrump/status/964219102683377665</t>
  </si>
  <si>
    <t>The Schumer-Rounds-Collins immigration bill would be a total catastrophe. @ DHSgov says it would be ‚Äúthe end of immigration enforcement in America.‚Äù It creates a giant amnesty (including for dangerous criminals), doesn‚Äôt build the wall, expands chain migration, keeps the visa...</t>
  </si>
  <si>
    <t>https://twitter.com/realDonaldTrump/status/964219299211735040</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</si>
  <si>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</si>
  <si>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https://twitter.com/realDonaldTrump/status/964232645495459840</t>
  </si>
  <si>
    <t>Presidential Proclamation Honoring the Victims of the Tragedy in Parkland, Florida: http://45.wh.gov/POTUSProclamation ‚Ä¶pic.twitter.com/Nhs32bm5zB</t>
  </si>
  <si>
    <t>https://twitter.com/realDonaldTrump/status/964509154357411840</t>
  </si>
  <si>
    <t>I will be leaving for Florida today to meet with some of the bravest people on earth - but people whose lives have been totally shattered. Am also working with Congress on many fronts.</t>
  </si>
  <si>
    <t>https://twitter.com/realDonaldTrump/status/964512164865363968</t>
  </si>
  <si>
    <t>Cannot believe how BADLY DACA recipients have been treated by the Democrats...totally abandoned! Republicans are still working hard.</t>
  </si>
  <si>
    <t>https://twitter.com/realDonaldTrump/status/964594780088033282</t>
  </si>
  <si>
    <t>Russia started their anti-US campaign in 2014, long before I announced that I would run for President. The results of the election were not impacted. The Trump campaign did nothing wrong - no collusion!</t>
  </si>
  <si>
    <t>https://twitter.com/realDonaldTrump/status/964724390637244417</t>
  </si>
  <si>
    <t>Our entire Nation, w/one heavy heart, continues to pray for the victims &amp; their families in Parkland, FL. To teachers, law enforcement, first responders &amp; medical professionals who responded so bravely in the face of danger: We THANK YOU for your courage! https://instagram.com/p/BfSO1z6gpaB/ pic.twitter.com/ti791dENTy</t>
  </si>
  <si>
    <t>https://twitter.com/realDonaldTrump/status/964938678362628096</t>
  </si>
  <si>
    <t>Melania and I met such incredible people last night in Broward County, Florida. Will never forget them, or the evening!</t>
  </si>
  <si>
    <t>https://twitter.com/realDonaldTrump/status/964944088696049666</t>
  </si>
  <si>
    <t>‚ÄúCharges Deal Don A Big Win,‚Äù written by Michael Goodwin of the @ nypost, succinctly states that ‚Äúthe Russians had no impact on the election results.‚Äù There was no Collusion with the Trump Campaign. ‚ÄúShe lost the old-fashioned way, by being a terrible candidate. Case closed.‚Äù</t>
  </si>
  <si>
    <t>https://twitter.com/realDonaldTrump/status/964946611502747649</t>
  </si>
  <si>
    <t>Deputy A.G. Rod Rosenstein stated at the News Conference: ‚ÄúThere is no allegation in the indictment that any American was a knowing participant in this illegal activity. There is no allegation in the indictment that the charged conduct altered the outcome of the 2016 election.</t>
  </si>
  <si>
    <t>https://twitter.com/realDonaldTrump/status/964949269374529538</t>
  </si>
  <si>
    <t>Funny how the Fake News Media doesn‚Äôt want to say that the Russian group was formed in 2014, long before my run for President. Maybe they knew I was going to run even though I didn‚Äôt know!</t>
  </si>
  <si>
    <t>https://twitter.com/realDonaldTrump/status/964956781670694912</t>
  </si>
  <si>
    <t>‚ÄúI have seen all of the Russian ads and I can say very definitively that swaying the election was *NOT* the main goal.‚Äù Rob Goldman Vice President of Facebook Adshttps://twitter.com/robjective/status/964680122950234112 ‚Ä¶</t>
  </si>
  <si>
    <t>https://twitter.com/realDonaldTrump/status/965009332042596352</t>
  </si>
  <si>
    <t>Just like they don‚Äôt want to solve the DACA problem, why didn‚Äôt the Democrats pass gun control legislation when they had both the House &amp; Senate during the Obama Administration. Because they didn‚Äôt want to, and now they just talk!</t>
  </si>
  <si>
    <t>https://twitter.com/realDonaldTrump/status/965075589274177536</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</si>
  <si>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</si>
  <si>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https://twitter.com/realDonaldTrump/status/965079126829871104</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</si>
  <si>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</si>
  <si>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https://twitter.com/realDonaldTrump/status/965194903142719489</t>
  </si>
  <si>
    <t>Never gotten over the fact that Obama was able to send $1.7 Billion Dollars in CASH to Iran and nobody in Congress, the FBI or Justice called for an investigation!</t>
  </si>
  <si>
    <t>https://twitter.com/realDonaldTrump/status/965199840471810049</t>
  </si>
  <si>
    <t>Finally, Liddle‚Äô Adam Schiff, the leakin‚Äô monster of no control, is now blaming the Obama Administration for Russian meddling in the 2016 Election. He is finally right about something. Obama was President, knew of the threat, and did nothing. Thank you Adam!</t>
  </si>
  <si>
    <t>https://twitter.com/realDonaldTrump/status/965202556204003328</t>
  </si>
  <si>
    <t>I never said Russia did not meddle in the election, I said ‚Äúit may be Russia, or China or another country or group, or it may be a 400 pound genius sitting in bed and playing with his computer.‚Äù The Russian ‚Äúhoax‚Äù was that the Trump campaign colluded with Russia - it never did!</t>
  </si>
  <si>
    <t>https://twitter.com/realDonaldTrump/status/965205208191168512</t>
  </si>
  <si>
    <t>Now that Adam Schiff is starting to blame President Obama for Russian meddling in the election, he is probably doing so as yet another excuse that the Democrats, lead by their fearless leader, Crooked Hillary Clinton, lost the 2016 election. But wasn‚Äôt I a great candidate?</t>
  </si>
  <si>
    <t>https://twitter.com/realDonaldTrump/status/965212168449941505</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</si>
  <si>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</si>
  <si>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https://twitter.com/realDonaldTrump/status/965223354633457665</t>
  </si>
  <si>
    <t>Great Pollster John McLaughlin now has the GOP up in the Generic Congressional Ballot. Big gain over last 4 weeks. I guess people are loving the big Tax Cuts given them by the Republicans, the Cuts the Dems want to take away. We need more Republicans!</t>
  </si>
  <si>
    <t>https://twitter.com/realDonaldTrump/status/965272331978407937</t>
  </si>
  <si>
    <t>Thank you to KenStarr, former Independent Counsel, Whitewater, for your insight and powerful words on FISA abuse, Russian meddling etc. Really great interview with @ MariaBartiromo</t>
  </si>
  <si>
    <t>https://twitter.com/realDonaldTrump/status/965303158229622785</t>
  </si>
  <si>
    <t>My great friends from NASCAR are having their big race today, The Daytona 500. Brian France and the France family are special people. Enjoy the race!</t>
  </si>
  <si>
    <t>https://twitter.com/realDonaldTrump/status/965442990134251520</t>
  </si>
  <si>
    <t>Just watched a very insecure Oprah Winfrey, who at one point I knew very well, interview a panel of people on 60 Minutes. The questions were biased and slanted, the facts incorrect. Hope Oprah runs so she can be exposed and defeated just like all of the others!</t>
  </si>
  <si>
    <t>https://twitter.com/realDonaldTrump/status/965582280772276224</t>
  </si>
  <si>
    <t>Have a great, but very reflective, President‚Äôs Day!</t>
  </si>
  <si>
    <t>https://twitter.com/realDonaldTrump/status/965676314576543744</t>
  </si>
  <si>
    <t>Obama was President up to, and beyond, the 2016 Election. So why didn‚Äôt he do something about Russian meddling?</t>
  </si>
  <si>
    <t>https://twitter.com/realDonaldTrump/status/965773283554668544</t>
  </si>
  <si>
    <t>. @ MittRomney has announced he is running for the Senate from the wonderful State of Utah. He will make a great Senator and worthy successor to @ OrrinHatch, and has my full support and endorsement!</t>
  </si>
  <si>
    <t>https://twitter.com/realDonaldTrump/status/965775382598311937</t>
  </si>
  <si>
    <t>The U.S. economy is looking very good, in my opinion, even better than anticipated. Companies are pouring back into our country, reversing the long term trend of leaving. The unemployment numbers are looking great, and Regulations &amp; Taxes have been massively Cut! JOBS, JOBS, JOBS</t>
  </si>
  <si>
    <t>https://twitter.com/realDonaldTrump/status/965780052167286784</t>
  </si>
  <si>
    <t>‚ÄúThe Faith of Donald Trump,‚Äù a book just out by David Brody and Scott Lamb, is a very interesting read. Enjoy!</t>
  </si>
  <si>
    <t>https://twitter.com/realDonaldTrump/status/965925223949357056</t>
  </si>
  <si>
    <t>Thank you to @ foxandfriends for the great timeline on all of the failures the Obama Administration had against Russia, including Crimea, Syria and so much more. We are now starting to win again!</t>
  </si>
  <si>
    <t>https://twitter.com/realDonaldTrump/status/965928352614965248</t>
  </si>
  <si>
    <t>‚ÄúThere is no serious person out there who would suggest somehow that you could even rig America‚Äôs elections, there‚Äôs no evidence that that has happened in the past or that it will happen this time, and so I‚Äôd invite Mr. Trump to stop whining and make his case to get votes.‚Äù .....</t>
  </si>
  <si>
    <t>https://twitter.com/realDonaldTrump/status/965930611272712192</t>
  </si>
  <si>
    <t>....The President Obama quote just before election. That‚Äôs because he thought Crooked Hillary was going to win and he didn‚Äôt want to ‚Äúrock the boat.‚Äù When I easily won the Electoral College, the whole game changed and the Russian excuse became the narrative of the Dems.</t>
  </si>
  <si>
    <t>https://twitter.com/realDonaldTrump/status/965932714141650946</t>
  </si>
  <si>
    <t>Republicans are now leading the Generic Poll, perhaps because of the popular Tax Cuts which the Dems want to take away. Actually, they want to raise you taxes, substantially. Also, they want to do nothing on DACA, R‚Äôs want to fix!</t>
  </si>
  <si>
    <t>https://twitter.com/realDonaldTrump/status/965935035328155649</t>
  </si>
  <si>
    <t>Matt Schlapp and CPAC are getting ready for another exciting event. Big difference from those days when President Obama held the White House. You‚Äôve come a long way Matt!</t>
  </si>
  <si>
    <t>https://twitter.com/realDonaldTrump/status/965937068907073536</t>
  </si>
  <si>
    <t>Hope Republicans in the Great State of Pennsylvania challenge the new ‚Äúpushed‚Äù Congressional Map, all the way to the Supreme Court, if necessary. Your Original was correct! Don‚Äôt let the Dems take elections away from you so that they can raise taxes &amp; waste money!</t>
  </si>
  <si>
    <t>https://twitter.com/realDonaldTrump/status/965943827931549696</t>
  </si>
  <si>
    <t>I have been much tougher on Russia than Obama, just look at the facts. Total Fake News!</t>
  </si>
  <si>
    <t>https://twitter.com/realDonaldTrump/status/965968309358333952</t>
  </si>
  <si>
    <t>A woman I don‚Äôt know and, to the best of my knowledge, never met, is on the FRONT PAGE of the Fake News Washington Post saying I kissed her (for two minutes yet) in the lobby of Trump Tower 12 years ago. Never happened! Who would do this in a public space with live security......</t>
  </si>
  <si>
    <t>https://twitter.com/realDonaldTrump/status/965971586913374208</t>
  </si>
  <si>
    <t>....cameras running. Another False Accusation. Why doesn‚Äôt @ washingtonpost report the story of the women taking money to make up stories about me? One had her home mortgage paid off. Only @ FoxNews so reported...doesn‚Äôt fit the Mainstream Media narrative.</t>
  </si>
  <si>
    <t>https://twitter.com/realDonaldTrump/status/966006815745040384</t>
  </si>
  <si>
    <t>Main Street is BOOMING thanks to our incredible TAX CUT and Reform law. "This shows small-business owners are more than just optimistic, they are ready to grow their businesses."https://www.cnbc.com/2018/02/20/small-business-confidence-hits-record-in-2018-after-tax-reform-win.html ‚Ä¶</t>
  </si>
  <si>
    <t>https://twitter.com/realDonaldTrump/status/966117265426001920</t>
  </si>
  <si>
    <t>Bad ratings @ CNN &amp; @ MSNBC got scammed when they covered the anti-Trump Russia rally wall-to-wall. They probably knew it was Fake News but, because it was a rally against me, they pushed it hard anyway. Two really dishonest newscasters, but the public is wise!</t>
  </si>
  <si>
    <t>https://twitter.com/realDonaldTrump/status/966118856874971138</t>
  </si>
  <si>
    <t>So true, thank you!https://twitter.com/stevehusker/status/966117470955364354 ‚Ä¶</t>
  </si>
  <si>
    <t>https://twitter.com/realDonaldTrump/status/966119932793585664</t>
  </si>
  <si>
    <t>Whether we are Republican or Democrat, we must now focus on strengthening Background Checks!</t>
  </si>
  <si>
    <t>https://twitter.com/realDonaldTrump/status/966317112565420033</t>
  </si>
  <si>
    <t>The GREAT Billy Graham is dead. There was nobody like him! He will be missed by Christians and all religions. A very special man.</t>
  </si>
  <si>
    <t>https://twitter.com/realDonaldTrump/status/966321700588711936</t>
  </si>
  <si>
    <t>Question: If all of the Russian meddling took place during the Obama Administration, right up to January 20th, why aren‚Äôt they the subject of the investigation? Why didn‚Äôt Obama do something about the meddling? Why aren‚Äôt Dem crimes under investigation? Ask Jeff Sessions!</t>
  </si>
  <si>
    <t>https://twitter.com/realDonaldTrump/status/966377081469882368</t>
  </si>
  <si>
    <t>Yesterday, it was my great honor to recognize extraordinary Law Enforcement Officers and First Responders, and to award them the the highest possible decoration for bravery by public safety officers, the Medal of Valor. # AmericanHeroespic.twitter.com/em0wBbvy5P</t>
  </si>
  <si>
    <t>https://twitter.com/realDonaldTrump/status/966420452070559749</t>
  </si>
  <si>
    <t>. @ FLOTUS Melania and I join millions of people around the world in mourning the passing of Billy Graham. Our prayers are with his children, grandchildren, great-grandchildren and all who worked closely with Reverend Graham in his lifelong ministry.http://45.wh.gov/LfXN7y</t>
  </si>
  <si>
    <t>https://twitter.com/realDonaldTrump/status/966487844662456320</t>
  </si>
  <si>
    <t>I will always remember the time I spent today with courageous students, teachers and families. So much love in the midst of so much pain. We must not let them down. We must keep our children safe!! Full Listening Session: https://www.youtube.com/watch?v=vKblXAikzEc ‚Ä¶pic.twitter.com/CAPfX5odIp</t>
  </si>
  <si>
    <t>https://twitter.com/realDonaldTrump/status/966650397002813440</t>
  </si>
  <si>
    <t>I never said ‚Äúgive teachers guns‚Äù like was stated on Fake News @ CNN &amp; @ NBC. What I said was to look at the possibility of giving ‚Äúconcealed guns to gun adept teachers with military or special training experience - only the best. 20% of teachers, a lot, would now be able to</t>
  </si>
  <si>
    <t>https://twitter.com/realDonaldTrump/status/966653833047887874</t>
  </si>
  <si>
    <t>....immediately fire back if a savage sicko came to a school with bad intentions. Highly trained teachers would also serve as a deterrent to the cowards that do this. Far more assets at much less cost than guards. A ‚Äúgun free‚Äù school is a magnet for bad people. ATTACKS WOULD END!</t>
  </si>
  <si>
    <t>https://twitter.com/realDonaldTrump/status/966657362789568512</t>
  </si>
  <si>
    <t>....History shows that a school shooting lasts, on average, 3 minutes. It takes police &amp; first responders approximately 5 to 8 minutes to get to site of crime. Highly trained, gun adept, teachers/coaches would solve the problem instantly, before police arrive. GREAT DETERRENT!</t>
  </si>
  <si>
    <t>https://twitter.com/realDonaldTrump/status/966660169194229761</t>
  </si>
  <si>
    <t>....If a potential ‚Äúsicko shooter‚Äù knows that a school has a large number of very weapons talented teachers (and others) who will be instantly shooting, the sicko will NEVER attack that school. Cowards won‚Äôt go there...problem solved. Must be offensive, defense alone won‚Äôt work!</t>
  </si>
  <si>
    <t>https://twitter.com/realDonaldTrump/status/966662241977360384</t>
  </si>
  <si>
    <t>I will be strongly pushing Comprehensive Background Checks with an emphasis on Mental Health. Raise age to 21 and end sale of Bump Stocks! Congress is in a mood to finally do something on this issue - I hope!</t>
  </si>
  <si>
    <t>https://twitter.com/realDonaldTrump/status/966681883206668289</t>
  </si>
  <si>
    <t>What many people don‚Äôt understand, or don‚Äôt want to understand, is that Wayne, Chris and the folks who work so hard at the @ NRA are Great People and Great American Patriots. They love our Country and will do the right thing. MAKE AMERICA GREAT AGAIN!</t>
  </si>
  <si>
    <t>https://twitter.com/realDonaldTrump/status/966687491616059392</t>
  </si>
  <si>
    <t>Will be meeting with Lawmakers today at 11:30 A.M. to discuss School Safety. Next week it will be with our Nation‚Äôs Governors. It‚Äôs been many years of all talk, no action. We‚Äôll get it done!</t>
  </si>
  <si>
    <t>https://twitter.com/realDonaldTrump/status/966711641378381826</t>
  </si>
  <si>
    <t>On behalf of an entire Nation, CONGRATULATIONS to the U.S. Women's Hockey Team on winning the GOLD! # GoTeamUSA # Olympicspic.twitter.com/3cUZwLVGua</t>
  </si>
  <si>
    <t>https://twitter.com/realDonaldTrump/status/966766375292358659</t>
  </si>
  <si>
    <t>Today, it was my great honor to host a School Safety Roundtable at the @ WhiteHouse with State and local leaders, law enforcement officers, and education officials. There is nothing more important than protecting our children. They deserve to be safe, and we will deliver!pic.twitter.com/WhC2AxgWXO</t>
  </si>
  <si>
    <t>https://twitter.com/realDonaldTrump/status/966846679784837120</t>
  </si>
  <si>
    <t>‚ÄúSchool shooting survivor says he quit @ CNN Town Hall after refusing scripted question.‚Äù @ TuckerCarlson. Just like so much of CNN, Fake News. That‚Äôs why their ratings are so bad! MSNBC may be worse.</t>
  </si>
  <si>
    <t>https://twitter.com/realDonaldTrump/status/966998215592677376</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</si>
  <si>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</si>
  <si>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https://twitter.com/realDonaldTrump/status/967021512455802881</t>
  </si>
  <si>
    <t>CPAC Today!</t>
  </si>
  <si>
    <t>https://twitter.com/realDonaldTrump/status/967023015035797504</t>
  </si>
  <si>
    <t>My daughter, Ivanka, just arrived in South Korea. We cannot have a better, or smarter, person representing our country.</t>
  </si>
  <si>
    <t>https://twitter.com/realDonaldTrump/status/967023714268319744</t>
  </si>
  <si>
    <t>For those of you who are still interested, the Democrats have totally forgotten about DACA. Not a lot of interest on this subject from them!</t>
  </si>
  <si>
    <t>https://twitter.com/realDonaldTrump/status/967083281974951939</t>
  </si>
  <si>
    <t>After years of rebuilding OTHER nations, we are finally rebuilding OUR nation - and we are restoring our confidence and our pride! # CPAC2018pic.twitter.com/rD9oTU8iex</t>
  </si>
  <si>
    <t>https://twitter.com/realDonaldTrump/status/967083810981597185</t>
  </si>
  <si>
    <t>We salute our great American flag, we put our hands on our hearts for the pledge of Allegiance, and we all PROUDLY STAND for the National Anthem. # CPAC2018pic.twitter.com/qGKW2xGjP0</t>
  </si>
  <si>
    <t>https://twitter.com/realDonaldTrump/status/967084806726127616</t>
  </si>
  <si>
    <t>Our nation‚Äôs motto is IN GOD WE TRUST. This week, our nation lost an incredible leader who devoted his life to helping us understand what those words really mean. We will never forget the historic crowds, the voice, the energy, and the profound faith of Billy Graham! # CPAC2018pic.twitter.com/5GDh7Jonkv</t>
  </si>
  <si>
    <t>https://twitter.com/realDonaldTrump/status/967146956094083073</t>
  </si>
  <si>
    <t>Today, @ FLOTUS Melania and I were honored to welcome Prime Minister @ TurnbullMalcolm and Mrs. Turnbull of Australia to the @ WhiteHouse! Press Conference: http://45.wh.gov/eP8du1 pic.twitter.com/PkJUw8x9jb</t>
  </si>
  <si>
    <t>https://twitter.com/realDonaldTrump/status/967168890232082433</t>
  </si>
  <si>
    <t>Thank you to the great men and women of the United States @ SecretService for a job well done!</t>
  </si>
  <si>
    <t>https://twitter.com/realDonaldTrump/status/967388904952344577</t>
  </si>
  <si>
    <t>So true Wayne, and Lowest black unemployment in history!https://twitter.com/waynedupreeshow/status/530588275866877952 ‚Ä¶</t>
  </si>
  <si>
    <t>https://twitter.com/realDonaldTrump/status/967472757025001472</t>
  </si>
  <si>
    <t>Armed Educators (and trusted people who work within a school) love our students and will protect them. Very smart people. Must be firearms adept &amp; have annual training. Should get yearly bonus. Shootings will not happen again - a big &amp; very inexpensive deterrent. Up to States.</t>
  </si>
  <si>
    <t>https://twitter.com/realDonaldTrump/status/967493467046899712</t>
  </si>
  <si>
    <t>Democrat judges have totally redrawn election lines in the great State of Pennsylvania. @ FoxNews. This is very unfair to Republicans and to our country as a whole. Must be appealed to the United States Supreme Court ASAP!</t>
  </si>
  <si>
    <t>https://twitter.com/realDonaldTrump/status/967506350283599874</t>
  </si>
  <si>
    <t>Unemployment claims are at the lowest level since 1973. Much of this has to do with the massive cutting of unnecessary and job killing Regulations!</t>
  </si>
  <si>
    <t>https://twitter.com/realDonaldTrump/status/967508938425069568</t>
  </si>
  <si>
    <t>Dems are no longer talking DACA! ‚ÄúOut of sight, out of mind,‚Äù they say. DACA beneficiaries should not be happy. Nancy Pelosi truly doesn‚Äôt care about them. Republicans stand ready to make a deal!</t>
  </si>
  <si>
    <t>https://twitter.com/realDonaldTrump/status/967526110249537542</t>
  </si>
  <si>
    <t>BIG CPAC STRAW POLL RESULTS: 93% APPROVE OF THE JOB PRESIDENT TRUMP IS DOING (Thank you!). 50% say President Trump should Tweet MORE or SAME (funny!). 79% say Republicans in Congress should do a better job of working with President Trump (starting to happen).</t>
  </si>
  <si>
    <t>https://twitter.com/realDonaldTrump/status/967538684789739520</t>
  </si>
  <si>
    <t>The Democrat memo response on government surveillance abuses is a total political and legal BUST. Just confirms all of the terrible things that were done. SO ILLEGAL!</t>
  </si>
  <si>
    <t>https://twitter.com/realDonaldTrump/status/967539664692350977</t>
  </si>
  <si>
    <t>Dem Memo: FBI did not disclose who the clients were - the Clinton Campaign and the DNC. Wow!</t>
  </si>
  <si>
    <t>https://twitter.com/realDonaldTrump/status/967545724362739712</t>
  </si>
  <si>
    <t>‚ÄúRussians had no compromising information on Donald Trump‚Äù @ FoxNews Of course not, because there is none, and never was. This whole Witch Hunt is an illegal disgrace...and Obama did nothing about Russia!</t>
  </si>
  <si>
    <t>https://twitter.com/realDonaldTrump/status/967563946063523840</t>
  </si>
  <si>
    <t>‚ÄúCongressman Schiff omitted and distorted key facts‚Äù @ FoxNews So, what else is new. He is a total phony!</t>
  </si>
  <si>
    <t>https://twitter.com/realDonaldTrump/status/967564998238142471</t>
  </si>
  <si>
    <t>I will be interviewed by @ JudgeJeanine on @ FoxNews at 9:00 P.M. Enjoy!</t>
  </si>
  <si>
    <t>https://twitter.com/realDonaldTrump/status/968455547094753281</t>
  </si>
  <si>
    <t>‚ÄúHe‚Äôs got a very good point. Somebody in the Justice Department has a treasure trove of evidence of Mrs. Clinton‚Äôs criminality at her own hands, or through others, that ought to be investigated. I fully agree with the President on that.‚Äù @ judgenapolitano on @ marthamaccallum Show</t>
  </si>
  <si>
    <t>https://twitter.com/realDonaldTrump/status/968462966864609280</t>
  </si>
  <si>
    <t>‚ÄúI‚Äôve been skeptical about the collusion and obstruction claims for the last year. I just don‚Äôt see the evidence....in terms of the collusion, it‚Äôs all a bit implausible based on the evidence we have.‚Äù Jonathan Turley on @ FoxNews</t>
  </si>
  <si>
    <t>https://twitter.com/realDonaldTrump/status/968467243192537088</t>
  </si>
  <si>
    <t>‚ÄúWe‚Äôve seen NO EVIDENCE OF COLLUSION....I have seen nothing, the firing of James Comey and all of the aftermath, that suggests that the President has obstructed justice because he‚Äôs exercising his power as the President of the U.S. I just don‚Äôt see it.‚Äù Judge Ken Starr</t>
  </si>
  <si>
    <t>https://twitter.com/realDonaldTrump/status/968468176639004672</t>
  </si>
  <si>
    <t>WITCH HUNT!</t>
  </si>
  <si>
    <t>https://twitter.com/realDonaldTrump/status/968549117625602054</t>
  </si>
  <si>
    <t>I want to encourage all of my many Texas friends to vote in the primary for Governor Greg Abbott, Senator Ted Cruz, Lt. Gov. Dan Patrick, and Attorney General Ken Paxton. They are helping me to Make America Great Again! Vote early or on March 6th.</t>
  </si>
  <si>
    <t>https://twitter.com/realDonaldTrump/status/968550893015707649</t>
  </si>
  <si>
    <t>‚ÄúAmerican consumers are the most confident they've been since 2000....A strong job market is boosting confidence. The unemployment rate has stayed at a 17-year low.‚Äùhttps://www.usatoday.com/story/money/economy/2018/02/27/u-s-consumer-confidence-rises-highest-level-since-november-2000/376689002/ ‚Ä¶</t>
  </si>
  <si>
    <t>https://twitter.com/realDonaldTrump/status/968620661349470209</t>
  </si>
  <si>
    <t>Texas LC George P. Bush backed me when it wasn‚Äôt the politically correct thing to do, and I back him now. Also, AC Sid Miller has been with me from the beginning, he is ‚ÄúTrump‚Äôs Man in Texas.‚Äù Also support Comptroller Glenn Hegar, and Railroad Commissioner Christi Craddick.</t>
  </si>
  <si>
    <t>https://twitter.com/realDonaldTrump/status/968621347294318592</t>
  </si>
  <si>
    <t>. @ SenatorWicker of Mississippi has been a great supporter and incredible help in getting our massive Tax Cut Bill done and approved. Also big help on cutting regs. I am with him in his re-election all the way!</t>
  </si>
  <si>
    <t>https://twitter.com/realDonaldTrump/status/968702480753315840</t>
  </si>
  <si>
    <t>Such a beautiful map, thank you! https://twitter.com/steffan_nancy/status/968578927005351936 ‚Ä¶</t>
  </si>
  <si>
    <t>https://twitter.com/realDonaldTrump/status/968704442110545923</t>
  </si>
  <si>
    <t>Big legal win today. U.S. judge sided with the Trump Administration and rejected the attempt to stop the government from building a great Border Wall on the Southern Border. Now this important project can go forward!</t>
  </si>
  <si>
    <t>https://twitter.com/realDonaldTrump/status/968818810005450752</t>
  </si>
  <si>
    <t>The Heritage Foundation has just stated that 64% of the Trump Agenda is already done, faster than even Ronald Reagan. ‚ÄúWe‚Äôre blown away,‚Äù said Thomas Binion of Heritage, President Trump ‚Äúis very active, very conservative and very effective. Huge volume &amp; spectrum of issues.‚Äù</t>
  </si>
  <si>
    <t>https://twitter.com/realDonaldTrump/status/968825596133478400</t>
  </si>
  <si>
    <t>I have decided that sections of the Wall that California wants built NOW will not be built until the whole Wall is approved. Big victory yesterday with ruling from the courts that allows us to proceed. OUR COUNTRY MUST HAVE BORDER SECURITY!</t>
  </si>
  <si>
    <t>https://twitter.com/realDonaldTrump/status/968850364383596545</t>
  </si>
  <si>
    <t>45 year low on illegal border crossings this year. Ice and Border Patrol Agents are doing a great job for our Country. MS-13 thugs being hit hard.</t>
  </si>
  <si>
    <t>https://twitter.com/realDonaldTrump/status/968856971075051521</t>
  </si>
  <si>
    <t>Why is A.G. Jeff Sessions asking the Inspector General to investigate potentially massive FISA abuse. Will take forever, has no prosecutorial power and already late with reports on Comey etc. Isn‚Äôt the I.G. an Obama guy? Why not use Justice Department lawyers? DISGRACEFUL!</t>
  </si>
  <si>
    <t>https://twitter.com/realDonaldTrump/status/968896168230051850</t>
  </si>
  <si>
    <t>Today, in the center of this great Chamber lies Billy Graham ‚Äì an Ambassador for Christ who reminded the world of the power of prayer and the gift of God‚Äôs grace.pic.twitter.com/5aMh8nFPJW</t>
  </si>
  <si>
    <t>https://twitter.com/realDonaldTrump/status/968917941671612416</t>
  </si>
  <si>
    <t>Starting at a small Bible School in Florida, Billy Graham soon led a nationwide revival. From a large tent in Los Angeles, to one hundred thousand people in a single day at Yankee Stadium, to more than two million people at Madison Square Garden over sixteen weeks in 1957...pic.twitter.com/z1vvAemlBP</t>
  </si>
  <si>
    <t>https://twitter.com/realDonaldTrump/status/968924154031497226</t>
  </si>
  <si>
    <t>Today we honor Billy Graham as only three private citizens before him have been honored. We say a prayer for our country: that all across this land, the Lord will raise up men and women like Billy Graham to spread a message of love and hope to every precious child of God.pic.twitter.com/EM4lZUZpX9</t>
  </si>
  <si>
    <t>https://twitter.com/realDonaldTrump/status/968962582374621185</t>
  </si>
  <si>
    <t>It was an honor to welcome bipartisan members of Congress for a discussion on SAFE schools and SAFE communities. As we continue to mourn the loss of so many precious young lives in Parkland, we are determined to turn our grief into action. Full meeting: http://45.wh.gov/BipartisanMtg pic.twitter.com/TmUMusoR9x</t>
  </si>
  <si>
    <t>https://twitter.com/realDonaldTrump/status/969178931369783296</t>
  </si>
  <si>
    <t>Many ideas, some good &amp; some not so good, emerged from our bipartisan meeting on school safety yesterday at the White House. Background Checks a big part of conversation. Gun free zones are proven targets of killers. After many years, a Bill should emerge. Respect 2nd Amendment!</t>
  </si>
  <si>
    <t>https://twitter.com/realDonaldTrump/status/969183644756660224</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</si>
  <si>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</si>
  <si>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https://twitter.com/realDonaldTrump/status/969272683061022721</t>
  </si>
  <si>
    <t>Unemployment filings are at their lowest level in over 48 years. Great news for workers and JOBS, JOBS, JOBS! # MAGAhttps://twitter.com/usdol/status/969239628921425921 ‚Ä¶</t>
  </si>
  <si>
    <t>https://twitter.com/realDonaldTrump/status/969277822920470530</t>
  </si>
  <si>
    <t>‚ÄúManufacturing in U.S. Expands at Fastest Pace Since May 2004‚Äùhttps://www.bloomberg.com/news/articles/2018-03-01/manufacturing-in-u-s-expands-at-fastest-pace-since-may-2004 ‚Ä¶</t>
  </si>
  <si>
    <t>https://twitter.com/realDonaldTrump/status/969311530733981698</t>
  </si>
  <si>
    <t>‚ÄúConsumer Confidence in February Highest Since November 2000‚Äùhttp://www.shopfloor.org/2018/02/conference-board-consumer-confidence-february-highest-since-november-2000/ ‚Ä¶</t>
  </si>
  <si>
    <t>https://twitter.com/realDonaldTrump/status/969324283036971009</t>
  </si>
  <si>
    <t>Together, we will face this challenge as a national family with conviction, with unity, and with a commitment to love and support our neighbors in times of dire need. Working together, we will defeat this # OpioidEpidemic. Full Opioid Summit: http://45.wh.gov/apMkN9 pic.twitter.com/oFvr0DJMEf</t>
  </si>
  <si>
    <t>https://twitter.com/realDonaldTrump/status/969374597127778304</t>
  </si>
  <si>
    <t>Jobless claims at a 49 year low!</t>
  </si>
  <si>
    <t>https://twitter.com/realDonaldTrump/status/969374909209239552</t>
  </si>
  <si>
    <t>Manufacturing growing at the fastest pace in almost two decades!</t>
  </si>
  <si>
    <t>https://twitter.com/realDonaldTrump/status/969408165308747777</t>
  </si>
  <si>
    <t>Good (Great) meeting in the Oval Office tonight with the NRA!</t>
  </si>
  <si>
    <t>https://twitter.com/realDonaldTrump/status/969525362580484098</t>
  </si>
  <si>
    <t>When a country (USA) is losing many billions of dollars on trade with virtually every country it does business with, trade wars are good, and easy to win. Example, when we are down $100 billion with a certain country and they get cute, don‚Äôt trade anymore-we win big. It‚Äôs easy!</t>
  </si>
  <si>
    <t>https://twitter.com/realDonaldTrump/status/969529668234829825</t>
  </si>
  <si>
    <t>Alec Baldwin, whose dying mediocre career was saved by his terrible impersonation of me on SNL, now says playing me was agony. Alec, it was agony for those who were forced to watch. Bring back Darrell Hammond, funnier and a far greater talent!</t>
  </si>
  <si>
    <t>https://twitter.com/realDonaldTrump/status/969532384285687808</t>
  </si>
  <si>
    <t>Eric, we are all with you and your family! Look forward to seeing you back on T.V.https://twitter.com/ericbolling/status/969322148446785537 ‚Ä¶</t>
  </si>
  <si>
    <t>https://twitter.com/realDonaldTrump/status/969558431802806272</t>
  </si>
  <si>
    <t>We must protect our country and our workers. Our steel industry is in bad shape. IF YOU DON‚ÄôT HAVE STEEL, YOU DON‚ÄôT HAVE A COUNTRY!</t>
  </si>
  <si>
    <t>https://twitter.com/realDonaldTrump/status/969572374977839106</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</si>
  <si>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</si>
  <si>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https://twitter.com/realDonaldTrump/status/969660692419657728</t>
  </si>
  <si>
    <t>REST IN PEACE BILLY GRAHAM!pic.twitter.com/2qMoUccVC2</t>
  </si>
  <si>
    <t>https://twitter.com/realDonaldTrump/status/969939200933056512</t>
  </si>
  <si>
    <t>Happy National Anthem Day!https://twitter.com/realdonaldtrump/status/967083810981597185 ‚Ä¶</t>
  </si>
  <si>
    <t>https://twitter.com/realDonaldTrump/status/969989251537481730</t>
  </si>
  <si>
    <t>Mainstream Media in U.S. is being mocked all over the world. They‚Äôve gone CRAZY!https://twitter.com/donaldjtrumpjr/status/969918871355478016 ‚Ä¶</t>
  </si>
  <si>
    <t>https://twitter.com/realDonaldTrump/status/969991653393039361</t>
  </si>
  <si>
    <t>The United States has an $800 Billion Dollar Yearly Trade Deficit because of our ‚Äúvery stupid‚Äù trade deals and policies. Our jobs and wealth are being given to other countries that have taken advantage of us for years. They laugh at what fools our leaders have been. No more!</t>
  </si>
  <si>
    <t>https://twitter.com/realDonaldTrump/status/969994273121820672</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</si>
  <si>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</si>
  <si>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https://twitter.com/realDonaldTrump/status/970353692938469377</t>
  </si>
  <si>
    <t>The Gridiron Dinner last night was great fun. I am accomplishing a lot in Washington and have never had a better time doing something, and especially since this is for the American People!</t>
  </si>
  <si>
    <t>https://twitter.com/realDonaldTrump/status/970451373681790978</t>
  </si>
  <si>
    <t>We are on the losing side of almost all trade deals. Our friends and enemies have taken advantage of the U.S. for many years. Our Steel and Aluminum industries are dead. Sorry, it‚Äôs time for a change! MAKE AMERICA GREAT AGAIN!</t>
  </si>
  <si>
    <t>https://twitter.com/realDonaldTrump/status/970626966004162560</t>
  </si>
  <si>
    <t>We have large trade deficits with Mexico and Canada. NAFTA, which is under renegotiation right now, has been a bad deal for U.S.A. Massive relocation of companies &amp; jobs. Tariffs on Steel and Aluminum will only come off if new &amp; fair NAFTA agreement is signed. Also, Canada must..</t>
  </si>
  <si>
    <t>https://twitter.com/realDonaldTrump/status/970628441115643904</t>
  </si>
  <si>
    <t>...treat our farmers much better. Highly restrictive. Mexico must do much more on stopping drugs from pouring into the U.S. They have not done what needs to be done. Millions of people addicted and dying.</t>
  </si>
  <si>
    <t>https://twitter.com/realDonaldTrump/status/970644394591309824</t>
  </si>
  <si>
    <t>To protect our Country we must protect American Steel! # AMERICA FIRST</t>
  </si>
  <si>
    <t>https://twitter.com/realDonaldTrump/status/970650759091163137</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</si>
  <si>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</si>
  <si>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https://twitter.com/realDonaldTrump/status/970760324126212096</t>
  </si>
  <si>
    <t>It‚Äôs March 5th and the Democrats are nowhere to be found on DACA. Gave them 6 months, they just don‚Äôt care. Where are they? We are ready to make a deal!</t>
  </si>
  <si>
    <t>https://twitter.com/realDonaldTrump/status/971006379375972354</t>
  </si>
  <si>
    <t>The new Fake News narrative is that there is CHAOS in the White House. Wrong! People will always come &amp; go, and I want strong dialogue before making a final decision. I still have some people that I want to change (always seeking perfection). There is no Chaos, only great Energy!</t>
  </si>
  <si>
    <t>https://twitter.com/realDonaldTrump/status/971007733313961984</t>
  </si>
  <si>
    <t>Total inaction on DACA by Dems. Where are you? A deal can be made!</t>
  </si>
  <si>
    <t>https://twitter.com/realDonaldTrump/status/971008238673068038</t>
  </si>
  <si>
    <t>We are getting it done - jobs and security! https://twitter.com/drudge_report/status/970618970087636994 ‚Ä¶</t>
  </si>
  <si>
    <t>https://twitter.com/realDonaldTrump/status/971013841395027968</t>
  </si>
  <si>
    <t>Lowest rated Oscars in HISTORY. Problem is, we don‚Äôt have Stars anymore - except your President (just kidding, of course)!</t>
  </si>
  <si>
    <t>https://twitter.com/realDonaldTrump/status/971019306388611073</t>
  </si>
  <si>
    <t>Federal Judge in Maryland has just ruled that ‚ÄúPresident Trump has the right to end DACA.‚Äù President Obama had 8 years to fix this problem, and didn‚Äôt. I am waiting for the Dems, they are running for the hills!</t>
  </si>
  <si>
    <t>https://twitter.com/realDonaldTrump/status/971025582061424640</t>
  </si>
  <si>
    <t>Possible progress being made in talks with North Korea. For the first time in many years, a serious effort is being made by all parties concerned. The World is watching and waiting! May be false hope, but the U.S. is ready to go hard in either direction!</t>
  </si>
  <si>
    <t>https://twitter.com/realDonaldTrump/status/971186041171439616</t>
  </si>
  <si>
    <t>Will be making a decision soon on the appointment of new Chief Economic Advisor. Many people wanting the job - will choose wisely!</t>
  </si>
  <si>
    <t>https://twitter.com/realDonaldTrump/status/971335759679709185</t>
  </si>
  <si>
    <t>Great couple, great book!https://twitter.com/markburnetttv/status/971187506300444677 ‚Ä¶</t>
  </si>
  <si>
    <t>https://twitter.com/realDonaldTrump/status/971345895223676929</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</si>
  <si>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</si>
  <si>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https://twitter.com/realDonaldTrump/status/971349864125788160</t>
  </si>
  <si>
    <t>From Bush 1 to present, our Country has lost more than 55,000 factories, 6,000,000 manufacturing jobs and accumulated Trade Deficits of more than 12 Trillion Dollars. Last year we had a Trade Deficit of almost 800 Billion Dollars. Bad Policies &amp; Leadership. Must WIN again! # MAGA</t>
  </si>
  <si>
    <t>https://twitter.com/realDonaldTrump/status/971402791930552322</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</si>
  <si>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</si>
  <si>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https://twitter.com/realDonaldTrump/status/971409845453762560</t>
  </si>
  <si>
    <t>The U.S. is acting swiftly on Intellectual Property theft. We cannot allow this to happen as it has for many years!</t>
  </si>
  <si>
    <t>https://twitter.com/realDonaldTrump/status/971726862526361603</t>
  </si>
  <si>
    <t>Looking forward to 3:30 P.M. meeting today at the White House. We have to protect &amp; build our Steel and Aluminum Industries while at the same time showing great flexibility and cooperation toward those that are real friends and treat us fairly on both trade and the military.</t>
  </si>
  <si>
    <t>https://twitter.com/realDonaldTrump/status/971812821955735552</t>
  </si>
  <si>
    <t>Happy # InternationalWomensDay ‚ÄúFirst Lady Melania Trump to Present the 2018 International Women of Courage Award‚Äùhttps://www.whitehouse.gov/briefings-statements/first-lady-melania-trump-present-2018-international-women-courage-award/ ‚Ä¶</t>
  </si>
  <si>
    <t>https://twitter.com/realDonaldTrump/status/971822550757138433</t>
  </si>
  <si>
    <t>Great meeting with @ Cabinet at the @ WhiteHouse today! # MAGApic.twitter.com/InWj0QTosz</t>
  </si>
  <si>
    <t>https://twitter.com/realDonaldTrump/status/971872339330781185</t>
  </si>
  <si>
    <t>‚ÄúPresidential Proclamation on Adjusting Imports of Steel into the United States‚Äù Proclamation: http://45.wh.gov/Steel Remarks: http://45.wh.gov/SteelAluminumRemarks ‚Ä¶pic.twitter.com/q92FDYZeUl</t>
  </si>
  <si>
    <t>https://twitter.com/realDonaldTrump/status/971872457182326784</t>
  </si>
  <si>
    <t>‚ÄúPresidential Proclamation on Adjusting Imports of Aluminum into the United States‚Äù Proclamation: http://45.wh.gov/Aluminum Remarks: http://45.wh.gov/SteelAluminumRemarks ‚Ä¶pic.twitter.com/rcrkpvChkz</t>
  </si>
  <si>
    <t>https://twitter.com/realDonaldTrump/status/971915531346436096</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</si>
  <si>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</si>
  <si>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https://twitter.com/realDonaldTrump/status/972151933782974464</t>
  </si>
  <si>
    <t>JOBS, JOBS, JOBS! # MAGApic.twitter.com/YAaqRcA7ZS</t>
  </si>
  <si>
    <t>https://twitter.com/realDonaldTrump/status/972209197935980544</t>
  </si>
  <si>
    <t>Look forward to being in Pennsylvania tomorrow in support of Rick @ Saccone4PA18. Big crowd expected in Moon Township. Vote Rick and see you there! # MAGA</t>
  </si>
  <si>
    <t>https://twitter.com/realDonaldTrump/status/972210637018423301</t>
  </si>
  <si>
    <t>That‚Äôs right @ RepBost! Thank you for your support in helping put America back to work. It‚Äôs about JOBS, JOBS, JOBS for our incredible workers and putting AMERICA FIRST!https://twitter.com/repbost/status/971859015700570113 ‚Ä¶</t>
  </si>
  <si>
    <t>https://twitter.com/realDonaldTrump/status/972242845636669440</t>
  </si>
  <si>
    <t>Spoke to PM @ TurnbullMalcolm of Australia. He is committed to having a very fair and reciprocal military and trade relationship. Working very quickly on a security agreement so we don‚Äôt have to impose steel or aluminum tariffs on our ally, the great nation of Australia!</t>
  </si>
  <si>
    <t>https://twitter.com/realDonaldTrump/status/972271520847466498</t>
  </si>
  <si>
    <t>The deal with North Korea is very much in the making and will be, if completed, a very good one for the World. Time and place to be determined.</t>
  </si>
  <si>
    <t>https://twitter.com/realDonaldTrump/status/972466816114032640</t>
  </si>
  <si>
    <t>We are deeply saddened by the tragic situation in Yountville and mourn the loss of three incredible women who cared for our Veterans.</t>
  </si>
  <si>
    <t>https://twitter.com/realDonaldTrump/status/972500344197566465</t>
  </si>
  <si>
    <t>Congratulations to Kristian Saucier, a man who has served proudly in the Navy, on your newly found Freedom. Now you can go out and have the life you deserve!</t>
  </si>
  <si>
    <t>https://twitter.com/realDonaldTrump/status/972506194978983937</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</si>
  <si>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</si>
  <si>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https://twitter.com/realDonaldTrump/status/972523294233710593</t>
  </si>
  <si>
    <t>Spoke to Prime Minister Abe of Japan, who is very enthusiastic about talks with North Korea. Also discussing opening up Japan to much better trade with the U.S. Currently have a massive $100 Billion Trade Deficit. Not fair or sustainable. It will all work out!</t>
  </si>
  <si>
    <t>https://twitter.com/realDonaldTrump/status/972538115901607937</t>
  </si>
  <si>
    <t>Heading to Moon Township, Pennsylvania, to be with a really good person, State Representative Rick Saccone, who is running for Congress. Big &amp; happy crowd (why not, some of the best economic numbers ever). Rick will help me a lot. Also, tough on crime &amp; border. Loves 2nd A &amp; VETS</t>
  </si>
  <si>
    <t>https://twitter.com/realDonaldTrump/status/972542173030879233</t>
  </si>
  <si>
    <t>North Korea has not conducted a Missile Test since November 28, 2017 and has promised not to do so through our meetings. I believe they will honor that commitment!</t>
  </si>
  <si>
    <t>https://twitter.com/realDonaldTrump/status/972563247160274947</t>
  </si>
  <si>
    <t>In the first hours after hearing that North Korea‚Äôs leader wanted to meet with me to talk denuclearization and that missile launches will end, the press was startled &amp; amazed.They couldn‚Äôt believe it. But by the following morning the news became FAKE.They said so what, who cares!</t>
  </si>
  <si>
    <t>https://twitter.com/realDonaldTrump/status/972585290857672704</t>
  </si>
  <si>
    <t>The European Union, wonderful countries who treat the U.S. very badly on trade, are complaining about the tariffs on Steel &amp; Aluminum. If they drop their horrific barriers &amp; tariffs on U.S. products going in, we will likewise drop ours. Big Deficit. If not, we Tax Cars etc. FAIR!</t>
  </si>
  <si>
    <t>https://twitter.com/realDonaldTrump/status/972622325454659585</t>
  </si>
  <si>
    <t>Join me LIVE in Moon Township, Pennsylvania at 7:00pmE. Great crowd for a # MAGA rally! https://www.facebook.com/DonaldTrump/videos/10160713139290725/ ‚Ä¶</t>
  </si>
  <si>
    <t>https://twitter.com/realDonaldTrump/status/972647673944780802</t>
  </si>
  <si>
    <t>Epic crowd in Moon Township, Pennsylvania tonight. Thank you! Get out on Tuesday and VOTE for Rick @ Saccone4PA18. Together, we are MAKING AMERICA GREAT AGAIN!pic.twitter.com/ckbCOsDQ2l</t>
  </si>
  <si>
    <t>https://twitter.com/realDonaldTrump/status/972829763067883523</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</si>
  <si>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</si>
  <si>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https://twitter.com/realDonaldTrump/status/972832210222043137</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</si>
  <si>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</si>
  <si>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https://twitter.com/realDonaldTrump/status/972835128056664066</t>
  </si>
  <si>
    <t>The Republicans are 5-0 in recent Congressional races, a point which the Fake News Media continuously fails to mention. I backed and campaigned for all of the winners. They give me credit for one. Hopefully, Rick Saccone will be another big win on Tuesday.</t>
  </si>
  <si>
    <t>https://twitter.com/realDonaldTrump/status/972846978823610369</t>
  </si>
  <si>
    <t>The Democrats continue to Obstruct the confirmation of hundreds of good and talented people who are needed to run our government...A record in U.S. history. State Department, Ambassadors and many others are being slow walked. Senate must approve NOW!</t>
  </si>
  <si>
    <t>https://twitter.com/realDonaldTrump/status/972853747750711296</t>
  </si>
  <si>
    <t>Rasmussen and others have my approval ratings at around 50%, which is higher than Obama, and yet the political pundits love saying my approval ratings are ‚Äúsomewhat low.‚Äù They know they are lying when they say it. Turn off the show - FAKE NEWS!</t>
  </si>
  <si>
    <t>https://twitter.com/realDonaldTrump/status/973171763835228162</t>
  </si>
  <si>
    <t>Secretary of Commerce Wilbur Ross will be speaking with representatives of the European Union about eliminating the large Tariffs and Barriers they use against the U.S.A. Not fair to our farmers and manufacturers.</t>
  </si>
  <si>
    <t>https://twitter.com/realDonaldTrump/status/973185831547670529</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</si>
  <si>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</si>
  <si>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https://twitter.com/realDonaldTrump/status/973187513731944448</t>
  </si>
  <si>
    <t>....On 18 to 21 Age Limits, watching court cases and rulings before acting. States are making this decision. Things are moving rapidly on this, but not much political support (to put it mildly).</t>
  </si>
  <si>
    <t>https://twitter.com/realDonaldTrump/status/973199981292216320</t>
  </si>
  <si>
    <t>If schools are mandated to be gun free zones, violence and danger are given an open invitation to enter. Almost all school shootings are in gun free zones. Cowards will only go where there is no deterrent!</t>
  </si>
  <si>
    <t>https://twitter.com/realDonaldTrump/status/973207890084401152</t>
  </si>
  <si>
    <t>The Pittsburgh Post Gazette just endorsed Rick Saccone for Congress. He will be much better for steel and business. Very strong on experience and what our Country needs. Lamb will always vote for Pelosi and Dems....Will raise taxes, weak on Crime and Border.</t>
  </si>
  <si>
    <t>https://twitter.com/realDonaldTrump/status/973305935685963776</t>
  </si>
  <si>
    <t>It was my great honor to welcome the 2017 World Series Champion Houston @ Astros to the @ WhiteHouse! # HoustonStrongpic.twitter.com/IO6B42jixA</t>
  </si>
  <si>
    <t>https://twitter.com/realDonaldTrump/status/973360355790479361</t>
  </si>
  <si>
    <t>THE HOUSE INTELLIGENCE COMMITTEE HAS, AFTER A 14 MONTH LONG IN-DEPTH INVESTIGATION, FOUND NO EVIDENCE OF COLLUSION OR COORDINATION BETWEEN THE TRUMP CAMPAIGN AND RUSSIA TO INFLUENCE THE 2016 PRESIDENTIAL ELECTION.</t>
  </si>
  <si>
    <t>https://twitter.com/realDonaldTrump/status/973536164044034048</t>
  </si>
  <si>
    <t>The Economy is raging, at an all time high, and is set to get even better. Jobs and wages up. Vote for Rick Saccone and keep it going!</t>
  </si>
  <si>
    <t>https://twitter.com/realDonaldTrump/status/973540316656623616</t>
  </si>
  <si>
    <t>Mike Pompeo, Director of the CIA, will become our new Secretary of State. He will do a fantastic job! Thank you to Rex Tillerson for his service! Gina Haspel will become the new Director of the CIA, and the first woman so chosen. Congratulations to all!</t>
  </si>
  <si>
    <t>https://twitter.com/realDonaldTrump/status/973568677189595136</t>
  </si>
  <si>
    <t>Heading to see the BORDER WALL prototypes in California!pic.twitter.com/fU6Ukc271l</t>
  </si>
  <si>
    <t>https://twitter.com/realDonaldTrump/status/973580538358374402</t>
  </si>
  <si>
    <t>‚ÄúAccording to the Center for Immigration Studies, the $18 billion wall will pay for itself by curbing the importation of crime, drugs and illegal immigrants who tend to go on the federal dole...‚Äùhttps://twitter.com/foxnews/status/973183304517251079 ‚Ä¶</t>
  </si>
  <si>
    <t>https://twitter.com/realDonaldTrump/status/973581274215473153</t>
  </si>
  <si>
    <t>California‚Äôs sanctuary policies are illegal and unconstitutional and put the safety and security of our entire nation at risk. Thousands of dangerous &amp; violent criminal aliens are released as a result of sanctuary policies, set free to prey on innocent Americans. THIS MUST STOP!</t>
  </si>
  <si>
    <t>https://twitter.com/realDonaldTrump/status/973685997312491521</t>
  </si>
  <si>
    <t>If we don‚Äôt have a wall system, we‚Äôre not going to have a country. Congress must fund the BORDER WALL &amp; prohibit grants to sanctuary jurisdictions that threaten the security of our country &amp; the people of our country. We must enforce our laws &amp; protect our people! # BuildTheWallpic.twitter.com/NGqNueukvj</t>
  </si>
  <si>
    <t>https://twitter.com/realDonaldTrump/status/973716838889660416</t>
  </si>
  <si>
    <t>It was my great honor to deliver a message at the Marine Corps Air Station Miramar to our GREAT U.S. Military, straight from the heart of the American People: We support you, we thank you, we love you - and we will always have your back!pic.twitter.com/oCt1nH3DON</t>
  </si>
  <si>
    <t>https://twitter.com/realDonaldTrump/status/973719038982479872</t>
  </si>
  <si>
    <t>All across this nation, we pray for our country and we THANK GOD for our United States Marines! Thank you. God Bless You. And God Bless America!pic.twitter.com/vKXBd0CGH1</t>
  </si>
  <si>
    <t>https://twitter.com/realDonaldTrump/status/973907142649397251</t>
  </si>
  <si>
    <t>Hundreds of good people, including very important Ambassadors and Judges, are being blocked and/or slow walked by the Democrats in the Senate. Many important positions in Government are unfilled because of this obstruction. Worst in U.S. history!</t>
  </si>
  <si>
    <t>https://twitter.com/realDonaldTrump/status/973909651065528320</t>
  </si>
  <si>
    <t>Perhaps at no time in history have the business fundamentals of U.S. companies been better than they are today!</t>
  </si>
  <si>
    <t>https://twitter.com/realDonaldTrump/status/973920392543793154</t>
  </si>
  <si>
    <t>Five of our incredible @ Cabinet Secretaries are testifying on the Hill this morning on the need to rebuild our Nation‚Äôs crumbling infrastructure. We need to build FAST &amp; we need to build for our FUTURE. Thank you @ SenateCommerce for hosting this hearing! # InfrastructureInAmerica</t>
  </si>
  <si>
    <t>https://twitter.com/realDonaldTrump/status/973931154796457984</t>
  </si>
  <si>
    <t>We cannot keep a blind eye to the rampant unfair trade practices against our Country!</t>
  </si>
  <si>
    <t>https://twitter.com/realDonaldTrump/status/974032596563832832</t>
  </si>
  <si>
    <t>Thank you for hosting! # MAGAhttps://twitter.com/foxnews/status/974016068787363840 ‚Ä¶</t>
  </si>
  <si>
    <t>https://twitter.com/realDonaldTrump/status/974033924493111296</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</si>
  <si>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</si>
  <si>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https://twitter.com/realDonaldTrump/status/974051595834003457</t>
  </si>
  <si>
    <t>Together, we are MAKING AMERICA GREAT AGAIN!pic.twitter.com/CUutL5SZxQ</t>
  </si>
  <si>
    <t>https://twitter.com/realDonaldTrump/status/974069957905428481</t>
  </si>
  <si>
    <t>It was wonderful to be back in Missouri where our push for historic TAX CUTS all began. Six months ago I promised that we would cut taxes to bring Main Street roaring back - and that is exactly what is happening!pic.twitter.com/4kPofEii3i</t>
  </si>
  <si>
    <t>https://twitter.com/realDonaldTrump/status/974141083054690304</t>
  </si>
  <si>
    <t>Please join me with your thoughts and prayers for both aviators, their families and our incredible @ USNavy.https://twitter.com/flynavy/status/974104389135745024 ‚Ä¶</t>
  </si>
  <si>
    <t>https://twitter.com/realDonaldTrump/status/974241711315709954</t>
  </si>
  <si>
    <t>Larry Kudlow will be my Chief Economic Advisor as Director of the National Economic Council. Our Country will have many years of Great Economic &amp; Financial Success, with low taxes, unparalleled innovation, fair trade and an ever expanding labor force leading the way! # MAGA</t>
  </si>
  <si>
    <t>https://twitter.com/realDonaldTrump/status/974276383051583488</t>
  </si>
  <si>
    <t>We do have a Trade Deficit with Canada, as we do with almost all countries (some of them massive). P.M. Justin Trudeau of Canada, a very good guy, doesn‚Äôt like saying that Canada has a Surplus vs. the U.S.(negotiating), but they do...they almost all do...and that‚Äôs how I know!</t>
  </si>
  <si>
    <t>https://twitter.com/realDonaldTrump/status/974341417509249024</t>
  </si>
  <si>
    <t>It was my honor to welcome Prime Minister Leo Varadkar of Ireland to the @ WhiteHouse!pic.twitter.com/ZT3WnIZR2L</t>
  </si>
  <si>
    <t>https://twitter.com/realDonaldTrump/status/974422724419444737</t>
  </si>
  <si>
    <t>Continuing to monitor the heartbreaking bridge collapse at FIU - so tragic. Many brave First Responders rushed in to save lives. Thank you for your courage. Praying this evening for all who are affected.</t>
  </si>
  <si>
    <t>https://twitter.com/realDonaldTrump/status/974462702264479744</t>
  </si>
  <si>
    <t>‚ÄúPresident Donald J. Trump Delivers Remarks at the ShamrockBowl Presentation by Prime Minister Varadkar in the East Room of the White House‚Äù pic.twitter.com/ZbogpAE09g</t>
  </si>
  <si>
    <t>https://twitter.com/realDonaldTrump/status/974656757187440640</t>
  </si>
  <si>
    <t>Our thoughts and prayers go out to the families and loved ones of the brave troops lost in the helicopter crash on the Iraq-Syria border yesterday. Their sacrifice in service to our country will never be forgotten.</t>
  </si>
  <si>
    <t>https://twitter.com/realDonaldTrump/status/974683485322596352</t>
  </si>
  <si>
    <t>It would be great for the Republican Party of Nevada, and it‚Äôs unity if good guy Danny Tarkanian would run for Congress and Dean Heller, who is doing a really good job, could run for Senate unopposed!</t>
  </si>
  <si>
    <t>https://twitter.com/realDonaldTrump/status/974702363763232768</t>
  </si>
  <si>
    <t>‚ÄúU.S. Consumer Confidence Hits 14-Year High‚Äùhttps://www.wsj.com/articles/u-s-consumer-confidence-hits-fresh-14-year-high-1521209584 ‚Ä¶</t>
  </si>
  <si>
    <t>https://twitter.com/realDonaldTrump/status/974859881827258369</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</si>
  <si>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</si>
  <si>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https://twitter.com/realDonaldTrump/status/975024181061541888</t>
  </si>
  <si>
    <t>Happy # StPatricksDaypic.twitter.com/4vVsW2smhB</t>
  </si>
  <si>
    <t>https://twitter.com/realDonaldTrump/status/975057131136274432</t>
  </si>
  <si>
    <t>As the House Intelligence Committee has concluded, there was no collusion between Russia and the Trump Campaign. As many are now finding out, however, there was tremendous leaking, lying and corruption at the highest levels of the FBI, Justice &amp; State. # DrainTheSwamp</t>
  </si>
  <si>
    <t>https://twitter.com/realDonaldTrump/status/975062797162811394</t>
  </si>
  <si>
    <t>The Fake News is beside themselves that McCabe was caught, called out and fired. How many hundreds of thousands of dollars was given to wife‚Äôs campaign by Crooked H friend, Terry M, who was also under investigation? How many lies? How many leaks? Comey knew it all, and much more!</t>
  </si>
  <si>
    <t>https://twitter.com/realDonaldTrump/status/975163071361683456</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</si>
  <si>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</si>
  <si>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https://twitter.com/realDonaldTrump/status/975341676297445377</t>
  </si>
  <si>
    <t>Wow, watch Comey lie under oath to Senator G when asked ‚Äúhave you ever been an anonymous source...or known someone else to be an anonymous source...?‚Äù He said strongly ‚Äúnever, no.‚Äù He lied as shown clearly on @ foxandfriends.</t>
  </si>
  <si>
    <t>https://twitter.com/realDonaldTrump/status/975346628113596417</t>
  </si>
  <si>
    <t>Spent very little time with Andrew McCabe, but he never took notes when he was with me. I don‚Äôt believe he made memos except to help his own agenda, probably at a later date. Same with lying James Comey. Can we call them Fake Memos?</t>
  </si>
  <si>
    <t>https://twitter.com/realDonaldTrump/status/975350027169206273</t>
  </si>
  <si>
    <t>Why does the Mueller team have 13 hardened Democrats, some big Crooked Hillary supporters, and Zero Republicans? Another Dem recently added...does anyone think this is fair? And yet, there is NO COLLUSION!</t>
  </si>
  <si>
    <t>https://twitter.com/realDonaldTrump/status/975707627182219266</t>
  </si>
  <si>
    <t>. @ seanhannity on @ foxandfriends now! Great! 8:18 A.M.</t>
  </si>
  <si>
    <t>https://twitter.com/realDonaldTrump/status/975720503997620224</t>
  </si>
  <si>
    <t>A total WITCH HUNT with massive conflicts of interest!</t>
  </si>
  <si>
    <t>https://twitter.com/realDonaldTrump/status/975891861863829504</t>
  </si>
  <si>
    <t>The Democrats do not want to help DACA. Would be so easy to make a deal!</t>
  </si>
  <si>
    <t>https://twitter.com/realDonaldTrump/status/976120272435793920</t>
  </si>
  <si>
    <t>Our Nation was founded by farmers. Our independence was won by farmers. And our continent was tamed by farmers. Our farmers always lead the way -- we are PROUD of them, and we are DELIVERING for them! # NationalAgricultureDay</t>
  </si>
  <si>
    <t>https://twitter.com/realDonaldTrump/status/976405122757558272</t>
  </si>
  <si>
    <t>AUSTIN BOMBING SUSPECT IS DEAD. Great job by law enforcement and all concerned!</t>
  </si>
  <si>
    <t>https://twitter.com/realDonaldTrump/status/976411208717950976</t>
  </si>
  <si>
    <t>Department of Justice should have urged the Supreme Court to at least hear the Drivers License case on illegal immigrants in Arizona. I agree with @ LouDobbs. Should have sought review.</t>
  </si>
  <si>
    <t>https://twitter.com/realDonaldTrump/status/976415945714556928</t>
  </si>
  <si>
    <t>...there was no probable cause for believing that there was any crime, collusion or otherwise, or obstruction of justice!‚Äù So stated by Harvard Law Professor Alan Dershowitz.</t>
  </si>
  <si>
    <t>https://twitter.com/realDonaldTrump/status/976420417090015232</t>
  </si>
  <si>
    <t>‚ÄúSpecial Council is told to find crimes, whether a crime exists or not. I was opposed to the selection of Mueller to be Special Council. I am still opposed to it. I think President Trump was right when he said there never should have been a Special Council appointed because.....</t>
  </si>
  <si>
    <t>https://twitter.com/realDonaldTrump/status/976532956557737984</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</si>
  <si>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</si>
  <si>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https://twitter.com/realDonaldTrump/status/976535330835836929</t>
  </si>
  <si>
    <t>.....They can help solve problems with North Korea, Syria, Ukraine, ISIS, Iran and even the coming Arms Race. Bush tried to get along, but didn‚Äôt have the ‚Äúsmarts.‚Äù Obama and Clinton tried, but didn‚Äôt have the energy or chemistry (remember RESET). PEACE THROUGH STRENGTH!</t>
  </si>
  <si>
    <t>https://twitter.com/realDonaldTrump/status/976654851684945920</t>
  </si>
  <si>
    <t>Got $1.6 Billion to start Wall on Southern Border, rest will be forthcoming. Most importantly, got $700 Billion to rebuild our Military, $716 Billion next year...most ever. Had to waste money on Dem giveaways in order to take care of military pay increase and new equipment.</t>
  </si>
  <si>
    <t>https://twitter.com/realDonaldTrump/status/976655903729610752</t>
  </si>
  <si>
    <t>Democrats refused to take care of DACA. Would have been so easy, but they just didn‚Äôt care. I had to fight for Military and start of Wall.</t>
  </si>
  <si>
    <t>https://twitter.com/realDonaldTrump/status/976765417908776963</t>
  </si>
  <si>
    <t>Crazy Joe Biden is trying to act like a tough guy. Actually, he is weak, both mentally and physically, and yet he threatens me, for the second time, with physical assault. He doesn‚Äôt know me, but he would go down fast and hard, crying all the way. Don‚Äôt threaten people Joe!</t>
  </si>
  <si>
    <t>https://twitter.com/realDonaldTrump/status/976770619424563200</t>
  </si>
  <si>
    <t>Remember when they were saying, during the campaign, that Donald Trump is giving great speeches and drawing big crowds, but he is spending much less money and not using social media as well as Crooked Hillary‚Äôs large and highly sophisticated staff. Well, not saying that anymore!</t>
  </si>
  <si>
    <t>https://twitter.com/realDonaldTrump/status/976891486510907393</t>
  </si>
  <si>
    <t>As a candidate, I pledged that if elected I would use every lawful tool to combat unfair trade, protect American workers, and defend our national security. Today, we took another critical step to fulfill that commitment. http://45.wh.gov/Section301 pic.twitter.com/nmzqos3BUA</t>
  </si>
  <si>
    <t>https://twitter.com/realDonaldTrump/status/976914287217258497</t>
  </si>
  <si>
    <t>My honor Charlie - thank you! # MAGAhttps://twitter.com/charliekirk11/status/976902264769179648 ‚Ä¶</t>
  </si>
  <si>
    <t>https://twitter.com/realDonaldTrump/status/976948306927607810</t>
  </si>
  <si>
    <t>I am pleased to announce that, effective 4/9/18, @ AmbJohnBolton will be my new National Security Advisor. I am very thankful for the service of General H.R. McMaster who has done an outstanding job &amp; will always remain my friend. There will be an official contact handover on 4/9.</t>
  </si>
  <si>
    <t>https://twitter.com/realDonaldTrump/status/977124622285066240</t>
  </si>
  <si>
    <t>House Intelligence Committee votes to release final report. FINDINGS: (1) No evidence provided of Collusion between Trump Campaign &amp; Russia. (2) The Obama Administrations Post election response was insufficient. (3) Clapper provided inconsistent testimony on media contacts.</t>
  </si>
  <si>
    <t>https://twitter.com/realDonaldTrump/status/977159683151712258</t>
  </si>
  <si>
    <t>DACA was abandoned by the Democrats. Very unfair to them! Would have been tied to desperately needed Wall.</t>
  </si>
  <si>
    <t>https://twitter.com/realDonaldTrump/status/977166887493799936</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</si>
  <si>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</si>
  <si>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https://twitter.com/realDonaldTrump/status/977221676697079808</t>
  </si>
  <si>
    <t>News conference at the White House concerning the Omnibus Spending Bill. 1:00 P.M.</t>
  </si>
  <si>
    <t>https://twitter.com/realDonaldTrump/status/977286489410240514</t>
  </si>
  <si>
    <t>Obama Administration legalized bump stocks. BAD IDEA. As I promised, today the Department of Justice will issue the rule banning BUMP STOCKS with a mandated comment period. We will BAN all devices that turn legal weapons into illegal machine guns.</t>
  </si>
  <si>
    <t>https://twitter.com/realDonaldTrump/status/977319371277156352</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</si>
  <si>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bills!https://twitter.com/foxnews/status/977235839326609409 ‚Ä¶</t>
  </si>
  <si>
    <t>https://twitter.com/realDonaldTrump/status/977585879651966980</t>
  </si>
  <si>
    <t>Our thoughts and prayers are with the victims of the horrible attack in France yesterday, and we grieve the nation‚Äôs loss. We also condemn the violent actions of the attacker and anyone who would provide him support. We are with you @ EmmanuelMacron!</t>
  </si>
  <si>
    <t>https://twitter.com/realDonaldTrump/status/977850135697911808</t>
  </si>
  <si>
    <t>France honors a great hero. Officer died after bravely swapping places with hostage in ISIS related terror attack. So much bravery around the world constantly fighting radical Islamic terrorism. Even stronger measures needed, especially at borders!</t>
  </si>
  <si>
    <t>https://twitter.com/realDonaldTrump/status/977855968364171264</t>
  </si>
  <si>
    <t>Because of the $700 &amp; $716 Billion Dollars gotten to rebuild our Military, many jobs are created and our Military is again rich. Building a great Border Wall, with drugs (poison) and enemy combatants pouring into our Country, is all about National Defense. Build WALL through M!</t>
  </si>
  <si>
    <t>https://twitter.com/realDonaldTrump/status/977858212635594752</t>
  </si>
  <si>
    <t>Much can be done with the $1.6 Billion given to building and fixing the border wall. It is just a down payment. Work will start immediately. The rest of the money will come - and remember DACA, the Democrats abandoned you (but we will not)!</t>
  </si>
  <si>
    <t>https://twitter.com/realDonaldTrump/status/977872899792089088</t>
  </si>
  <si>
    <t>Many lawyers and top law firms want to represent me in the Russia case...don‚Äôt believe the Fake News narrative that it is hard to find a lawyer who wants to take this on. Fame &amp; fortune will NEVER be turned down by a lawyer, though some are conflicted. Problem is that a new......</t>
  </si>
  <si>
    <t>https://twitter.com/realDonaldTrump/status/977875057572745216</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</si>
  <si>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</si>
  <si>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https://twitter.com/realDonaldTrump/status/977894983083708416</t>
  </si>
  <si>
    <t>Happy National # MedalOfHonorDay to our HEROES. We love you!pic.twitter.com/6euI31R4Gz</t>
  </si>
  <si>
    <t>https://twitter.com/realDonaldTrump/status/977904367524372481</t>
  </si>
  <si>
    <t>‚ÄúPresident Donald J. Trump Proclaims March 25, 2018, as Greek Independence Day: A National Day of Celebration of Greek and American Democracy‚Äù https://www.whitehouse.gov/presidential-actions/president-donald-j-trump-proclaims-march-25-2018-greek-independence-day-national-day-celebration-greek-american-democracy/ ‚Ä¶pic.twitter.com/GltMwxINA2</t>
  </si>
  <si>
    <t>https://twitter.com/realDonaldTrump/status/978110975428657153</t>
  </si>
  <si>
    <t>. @ HowieCarrShow just wrote a book which everyone is talking about. He was a great help. He is a veteran journalist who had a great influence in NH and beyond. He calls it the most amazing political campaign of modern times. The book is called, ‚ÄúWhat Really Happened.‚Äù Enjoy! # MAGApic.twitter.com/jYhjpoJKHe</t>
  </si>
  <si>
    <t>https://twitter.com/realDonaldTrump/status/978226474485534720</t>
  </si>
  <si>
    <t>The economy is looking really good. It has been many years that we have seen these kind of numbers. The underlying strength of companies has perhaps never been better.</t>
  </si>
  <si>
    <t>https://twitter.com/realDonaldTrump/status/978249938743234560</t>
  </si>
  <si>
    <t>So much Fake News. Never been more voluminous or more inaccurate. But through it all, our country is doing great!</t>
  </si>
  <si>
    <t>https://twitter.com/realDonaldTrump/status/978368319542702080</t>
  </si>
  <si>
    <t>Great news! # MAGAhttps://twitter.com/cnbcnow/status/978361225359822851 ‚Ä¶</t>
  </si>
  <si>
    <t>https://twitter.com/realDonaldTrump/status/978432632273948674</t>
  </si>
  <si>
    <t>Trade talks going on with numerous countries that, for many years, have not treated the United States fairly. In the end, all will be happy!</t>
  </si>
  <si>
    <t>https://twitter.com/realDonaldTrump/status/978701966456082433</t>
  </si>
  <si>
    <t>I am very pleased to welcome the opioid memorial to the President's Park in April. I encourage all to visit and remember those who we have lost to this deadly epidemic. We will keep fighting until we defeat the opioid crisis!https://twitter.com/whitehouse/status/978660679447130118 ‚Ä¶</t>
  </si>
  <si>
    <t>https://twitter.com/realDonaldTrump/status/978932860307505153</t>
  </si>
  <si>
    <t>THE SECOND AMENDMENT WILL NEVER BE REPEALED! As much as Democrats would like to see this happen, and despite the words yesterday of former Supreme Court Justice Stevens, NO WAY. We need more Republicans in 2018 and must ALWAYS hold the Supreme Court!</t>
  </si>
  <si>
    <t>https://twitter.com/realDonaldTrump/status/978936058795757568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</si>
  <si>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</si>
  <si>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https://twitter.com/realDonaldTrump/status/978938860582440960</t>
  </si>
  <si>
    <t>Received message last night from XI JINPING of China that his meeting with KIM JONG UN went very well and that KIM looks forward to his meeting with me. In the meantime, and unfortunately, maximum sanctions and pressure must be maintained at all cost!</t>
  </si>
  <si>
    <t>https://twitter.com/realDonaldTrump/status/979028987858112512</t>
  </si>
  <si>
    <t>. @ USTradeRep just announced an agreement in principle with South Korea on KORUS! A great deal for American and Korean workers. Let‚Äôs now focus on our important security relationship.</t>
  </si>
  <si>
    <t>https://twitter.com/realDonaldTrump/status/979030033149972480</t>
  </si>
  <si>
    <t>My Administration stands in solidarity with the brave citizens in Orange County defending their rights against California's illegal and unconstitutional Sanctuary policies. California's Sanctuary laws....</t>
  </si>
  <si>
    <t>https://twitter.com/realDonaldTrump/status/979030109104562176</t>
  </si>
  <si>
    <t>....release known dangerous criminals into communities across the State. All citizens have the right to be protected by Federal law and strong borders.</t>
  </si>
  <si>
    <t>https://twitter.com/realDonaldTrump/status/979082457340407808</t>
  </si>
  <si>
    <t>Great briefing this afternoon on the start of our Southern Border WALL!pic.twitter.com/pmCNoxxlkH</t>
  </si>
  <si>
    <t>https://twitter.com/realDonaldTrump/status/979108653377703936</t>
  </si>
  <si>
    <t>I am pleased to announce that I intend to nominate highly respected Admiral Ronny L. Jackson, MD, as the new Secretary of Veterans Affairs....</t>
  </si>
  <si>
    <t>https://twitter.com/realDonaldTrump/status/979108846408003584</t>
  </si>
  <si>
    <t>....In the interim, Hon. Robert Wilkie of DOD will serve as Acting Secretary. I am thankful for Dr. David Shulkin‚Äôs service to our country and to our GREAT VETERANS!</t>
  </si>
  <si>
    <t>https://twitter.com/realDonaldTrump/status/979326715272065024</t>
  </si>
  <si>
    <t>I have stated my concerns with Amazon long before the Election. Unlike others, they pay little or no taxes to state &amp; local governments, use our Postal System as their Delivery Boy (causing tremendous loss to the U.S.), and are putting many thousands of retailers out of business!</t>
  </si>
  <si>
    <t>https://twitter.com/realDonaldTrump/status/979444104923840513</t>
  </si>
  <si>
    <t>We are going to REBUILD our crumbling infrastructure, and there is no better place to begin this campaign than in the Great State of Ohio. A tremendous honor to be here today at a state-of-the-art training site, where the skills of the American Worker are forged and refined!pic.twitter.com/bU3KS62c0x</t>
  </si>
  <si>
    <t>https://twitter.com/realDonaldTrump/status/979447750529110017</t>
  </si>
  <si>
    <t>JOBS, JOBS, JOBS! Unemployment claims have fallen to a 45-year low. Together, we are making the economy great again!https://www.bloomberg.com/news/articles/2018-03-29/u-s-jobless-claims-decline-to-lowest-level-since-january-1973 ‚Ä¶</t>
  </si>
  <si>
    <t>https://twitter.com/realDonaldTrump/status/979449770640015361</t>
  </si>
  <si>
    <t>Washington spent trillions building up foreign countries while allowing OUR OWN infrastructure to fall into a state of total disrepair. No more! It's time to REBUILD, and we will do it with American WORKERS, American GRIT, and American PRIDE!pic.twitter.com/Q9rPZi2D2s</t>
  </si>
  <si>
    <t>https://twitter.com/realDonaldTrump/status/979816766904954880</t>
  </si>
  <si>
    <t>pic.twitter.com/UM3YJ6lUiD</t>
  </si>
  <si>
    <t>https://twitter.com/realDonaldTrump/status/980063581592047617</t>
  </si>
  <si>
    <t>While we are on the subject, it is reported that the U.S. Post Office will lose $1.50 on average for each package it delivers for Amazon. That amounts to Billions of Dollars. The Failing N.Y. Times reports that ‚Äúthe size of the company‚Äôs lobbying staff has ballooned,‚Äù and that...</t>
  </si>
  <si>
    <t>https://twitter.com/realDonaldTrump/status/980065419632566272</t>
  </si>
  <si>
    <t>...does not include the Fake Washington Post, which is used as a ‚Äúlobbyist‚Äù and should so REGISTER. If the P.O. ‚Äúincreased its parcel rates, Amazon‚Äôs shipping costs would rise by $2.6 Billion.‚Äù This Post Office scam must stop. Amazon must pay real costs (and taxes) now!</t>
  </si>
  <si>
    <t>https://twitter.com/realDonaldTrump/status/980065427375128576</t>
  </si>
  <si>
    <t>Governor Jerry ‚ÄúMoonbeam‚Äù Brown pardoned 5 criminal illegal aliens whose crimes include (1) Kidnapping and Robbery (2) Badly beating wife and threatening a crime with intent to terrorize (3) Dealing drugs. Is this really what the great people of California want? @ FoxNews</t>
  </si>
  <si>
    <t>https://twitter.com/realDonaldTrump/status/980421275326865409</t>
  </si>
  <si>
    <t>HAPPY EASTER!</t>
  </si>
  <si>
    <t>https://twitter.com/realDonaldTrump/status/980443810529533952</t>
  </si>
  <si>
    <t>Border Patrol Agents are not allowed to properly do their job at the Border because of ridiculous liberal (Democrat) laws like Catch &amp; Release. Getting more dangerous. ‚ÄúCaravans‚Äù coming. Republicans must go to Nuclear Option to pass tough laws NOW. NO MORE DACA DEAL!</t>
  </si>
  <si>
    <t>https://twitter.com/realDonaldTrump/status/980451155548491777</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</si>
  <si>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</si>
  <si>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https://twitter.com/realDonaldTrump/status/980451798606602241</t>
  </si>
  <si>
    <t>These big flows of people are all trying to take advantage of DACA. They want in on the act!</t>
  </si>
  <si>
    <t>https://twitter.com/realDonaldTrump/status/980762392303980544</t>
  </si>
  <si>
    <t>Mexico has the absolute power not to let these large ‚ÄúCaravans‚Äù of people enter their country. They must stop them at their Northern Border, which they can do because their border laws work, not allow them to pass through into our country, which has no effective border laws.....</t>
  </si>
  <si>
    <t>https://twitter.com/realDonaldTrump/status/980764358530789380</t>
  </si>
  <si>
    <t>...Congress must immediately pass Border Legislation, use Nuclear Option if necessary, to stop the massive inflow of Drugs and People. Border Patrol Agents (and ICE) are GREAT, but the weak Dem laws don‚Äôt allow them to do their job. Act now Congress, our country is being stolen!</t>
  </si>
  <si>
    <t>https://twitter.com/realDonaldTrump/status/980766121983987712</t>
  </si>
  <si>
    <t>DACA is dead because the Democrats didn‚Äôt care or act, and now everyone wants to get onto the DACA bandwagon... No longer works. Must build Wall and secure our borders with proper Border legislation. Democrats want No Borders, hence drugs and crime!</t>
  </si>
  <si>
    <t>https://twitter.com/realDonaldTrump/status/980794173279342592</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</si>
  <si>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</si>
  <si>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https://twitter.com/realDonaldTrump/status/980799183425802240</t>
  </si>
  <si>
    <t>So funny to watch Fake News Networks, among the most dishonest groups of people I have ever dealt with, criticize Sinclair Broadcasting for being biased. Sinclair is far superior to CNN and even more Fake NBC, which is a total joke.</t>
  </si>
  <si>
    <t>https://twitter.com/realDonaldTrump/status/980800783313702918</t>
  </si>
  <si>
    <t>Only fools, or worse, are saying that our money losing Post Office makes money with Amazon. THEY LOSE A FORTUNE, and this will be changed. Also, our fully tax paying retailers are closing stores all over the country...not a level playing field!</t>
  </si>
  <si>
    <t>https://twitter.com/realDonaldTrump/status/980806557846863872</t>
  </si>
  <si>
    <t>So sad that the Department of ‚ÄúJustice‚Äù and the FBI are slow walking, or even not giving, the unredacted documents requested by Congress. An embarrassment to our country!</t>
  </si>
  <si>
    <t>https://twitter.com/realDonaldTrump/status/980832496005844993</t>
  </si>
  <si>
    <t>An honor to host the Annual @ WhiteHouse Easter Egg Roll!pic.twitter.com/bOMJRK8FyK</t>
  </si>
  <si>
    <t>https://twitter.com/realDonaldTrump/status/980846943130746881</t>
  </si>
  <si>
    <t>‚ÄúPresident Donald J. Trump Proclaims April 2, 2018, World Autism Awareness Day‚Äùhttps://www.whitehouse.gov/presidential-actions/president-donald-j-trump-proclaims-april-2-2018-world-autism-awareness-day/ ‚Ä¶</t>
  </si>
  <si>
    <t>https://twitter.com/realDonaldTrump/status/980958298445885446</t>
  </si>
  <si>
    <t>As ridiculous as it sounds, the laws of our country do not easily allow us to send those crossing our Southern Border back where they came from. A whole big wasted procedure must take place. Mexico &amp; Canada have tough immigration laws, whereas ours are an Obama joke. ACT CONGRESS</t>
  </si>
  <si>
    <t>https://twitter.com/realDonaldTrump/status/980961086546632705</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</si>
  <si>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</si>
  <si>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https://twitter.com/realDonaldTrump/status/980964100502118400</t>
  </si>
  <si>
    <t>39% of my nominations, including Diplomats to foreign lands, have not been confirmed due to Democrat obstruction and delay. At this rate, it would take more than 7 years before I am allowed to have these great people start working. Never happened before. Disgraceful!</t>
  </si>
  <si>
    <t>https://twitter.com/realDonaldTrump/status/980966813843509249</t>
  </si>
  <si>
    <t>‚ÄúPresident Trump's approval rate among likely U.S. voters hit 50 percent on Monday, which puts him higher than former President Barack Obama's score at the same point into his first term, according to a new poll.‚Äù Via: @ Anna_Giaritelli @ DCExaminerpic.twitter.com/ZzycNoDCQJ</t>
  </si>
  <si>
    <t>https://twitter.com/realDonaldTrump/status/980989085631225857</t>
  </si>
  <si>
    <t># AutismAwarenessDay # LightItUpBluepic.twitter.com/JAzSE6yEes</t>
  </si>
  <si>
    <t>https://twitter.com/realDonaldTrump/status/981117684489379840</t>
  </si>
  <si>
    <t>The Fake News Networks, those that knowingly have a sick and biased AGENDA, are worried about the competition and quality of Sinclair Broadcast. The ‚ÄúFakers‚Äù at CNN, NBC, ABC &amp; CBS have done so much dishonest reporting that they should only be allowed to get awards for fiction!</t>
  </si>
  <si>
    <t>https://twitter.com/realDonaldTrump/status/981121409807155200</t>
  </si>
  <si>
    <t>The big Caravan of People from Honduras, now coming across Mexico and heading to our ‚ÄúWeak Laws‚Äù Border, had better be stopped before it gets there. Cash cow NAFTA is in play, as is foreign aid to Honduras and the countries that allow this to happen. Congress MUST ACT NOW!</t>
  </si>
  <si>
    <t>https://twitter.com/realDonaldTrump/status/981123772169191424</t>
  </si>
  <si>
    <t>Check out the fact that you can‚Äôt get a job at ratings challenged @ CNN unless you state that you are totally anti-Trump? Little Jeff Zuker, whose job is in jeopardy, is not having much fun lately. They should clean up and strengthen CNN and get back to honest reporting!</t>
  </si>
  <si>
    <t>https://twitter.com/realDonaldTrump/status/981126375716409344</t>
  </si>
  <si>
    <t>Thank you to Rasmussen for the honest polling. Just hit 50%, which is higher than Cheatin‚Äô Obama at the same time in his Administration.</t>
  </si>
  <si>
    <t>https://twitter.com/realDonaldTrump/status/981168344924536832</t>
  </si>
  <si>
    <t>I am right about Amazon costing the United States Post Office massive amounts of money for being their Delivery Boy. Amazon should pay these costs (plus) and not have them bourne by the American Taxpayer. Many billions of dollars. P.O. leaders don‚Äôt have a clue (or do they?)!</t>
  </si>
  <si>
    <t>https://twitter.com/realDonaldTrump/status/981248899166932994</t>
  </si>
  <si>
    <t>Today, it was my honor to welcome Estonia President @ KerstiKaljulaid, Lithuania President @ Grybauskaite_LT, and Latvia President @ Vejonis to the @ WhiteHouse. Congratulations on your 100th anniversaries of independence! # BalticSummit: http://45.wh.gov/RtVRmD pic.twitter.com/RRftyTGEvb</t>
  </si>
  <si>
    <t>https://twitter.com/realDonaldTrump/status/981259962717388801</t>
  </si>
  <si>
    <t>WE WILL PROTECT OUR SOUTHERN BORDER!pic.twitter.com/Z7fqQKcnez</t>
  </si>
  <si>
    <t>https://twitter.com/realDonaldTrump/status/981287536520847360</t>
  </si>
  <si>
    <t>Was just briefed on the shooting at YouTube‚Äôs HQ in San Bruno, California. Our thoughts and prayers are with everybody involved. Thank you to our phenomenal Law Enforcement Officers and First Responders that are currently on the scene.</t>
  </si>
  <si>
    <t>https://twitter.com/realDonaldTrump/status/981491439233355776</t>
  </si>
  <si>
    <t>Our Border Laws are very weak while those of Mexico &amp; Canada are very strong. Congress must change these Obama era, and other, laws NOW! The Democrats stand in our way - they want people to pour into our country unchecked....CRIME! We will be taking strong action today.</t>
  </si>
  <si>
    <t>https://twitter.com/realDonaldTrump/status/981492087328792577</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</si>
  <si>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</si>
  <si>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https://twitter.com/realDonaldTrump/status/981521901079146499</t>
  </si>
  <si>
    <t>When you‚Äôre already $500 Billion DOWN, you can‚Äôt lose!</t>
  </si>
  <si>
    <t>https://twitter.com/realDonaldTrump/status/981544432762802176</t>
  </si>
  <si>
    <t>Our thoughts and prayers are with the four U.S. Marines from the 3rd Marine Aircraft Wing who lost their lives in yesterday‚Äôs Southern California helicopter crash. We pray for their families, and our great @ USMC.</t>
  </si>
  <si>
    <t>https://twitter.com/realDonaldTrump/status/981548354088898560</t>
  </si>
  <si>
    <t>Today we honor Dr. Martin Luther King, Jr. on the 50th anniversary of his assassination. Earlier this year I spoke about Dr. King‚Äôs legacy of justice and peace, and his impact on uniting Americans. # MLK50 Proclamation: http://45.wh.gov/DrKing50th pic.twitter.com/SH0esMSyMT</t>
  </si>
  <si>
    <t>https://twitter.com/realDonaldTrump/status/981669823221559302</t>
  </si>
  <si>
    <t>‚ÄúStill Rising: Rasmussen Poll Shows Donald Trump Approval Ratings Now at 51 Percent‚Äùhttp://www.breitbart.com/big-government/2018/04/04/still-rising-rasmussen-poll-shows-donald-trump-approval-ratings-now-51-percent/ ‚Ä¶</t>
  </si>
  <si>
    <t>https://twitter.com/realDonaldTrump/status/981859214380462081</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</si>
  <si>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</si>
  <si>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https://twitter.com/realDonaldTrump/status/981881669593559040</t>
  </si>
  <si>
    <t>The Fake News Washington Post, Amazon‚Äôs ‚Äúchief lobbyist,‚Äù has another (of many) phony headlines, ‚ÄúTrump Defiant As China Adds Trade Penalties.‚Äù WRONG! Should read, ‚ÄúTrump Defiant as U.S. Adds Trade Penalties, Will End Barriers And Massive I.P. Theft.‚Äù Typically bad reporting!</t>
  </si>
  <si>
    <t>https://twitter.com/realDonaldTrump/status/981987882712883200</t>
  </si>
  <si>
    <t>Thanks to our historic TAX CUTS, America is open for business, and millions of American workers are seeing more take-home pay through higher wages, salaries and bonuses!pic.twitter.com/0u3dpLJiV2</t>
  </si>
  <si>
    <t>https://twitter.com/realDonaldTrump/status/981992052786425856</t>
  </si>
  <si>
    <t>Thank you @ WVGovernor Jim Justice. It was my great honor to be with the amazing people of West Virginia today! # MAGApic.twitter.com/IwPuQNadMM</t>
  </si>
  <si>
    <t>https://twitter.com/realDonaldTrump/status/982214297160839173</t>
  </si>
  <si>
    <t>Despite the Aluminum Tariffs, Aluminum prices are DOWN 4%. People are surprised, I‚Äôm not! Lots of money coming into U.S. coffers and Jobs, Jobs, Jobs!</t>
  </si>
  <si>
    <t>https://twitter.com/realDonaldTrump/status/982264844136017921</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</si>
  <si>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</si>
  <si>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https://twitter.com/realDonaldTrump/status/982268230306709509</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</si>
  <si>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</si>
  <si>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https://twitter.com/realDonaldTrump/status/982292963492413442</t>
  </si>
  <si>
    <t>AMERICA IS OPEN FOR BUSINESS!pic.twitter.com/5jxdojPZmN</t>
  </si>
  <si>
    <t>https://twitter.com/realDonaldTrump/status/982353242196766720</t>
  </si>
  <si>
    <t>‚ÄúBET founder: Trump's economy is bringing black workers back into the labor force‚Äùhttps://www.cnbc.com/2018/04/06/bet-founder-trump-economy-brings-black-workers-back-into-labor-force.html ‚Ä¶</t>
  </si>
  <si>
    <t>https://twitter.com/realDonaldTrump/status/982353975595929600</t>
  </si>
  <si>
    <t>Congratulations to @ bernieandsid on their new @ 77wabcradio morning radio show in New York City. It was an honor to join you two ‚Äì good luck!https://twitter.com/77wabcradio/status/982267454880559118 ‚Ä¶</t>
  </si>
  <si>
    <t>https://twitter.com/realDonaldTrump/status/982673223719489536</t>
  </si>
  <si>
    <t>Just spoke to @ JustinTrudeau to pay my highest respect and condolences to the families of the terrible Humboldt Team tragedy. May God be with them all!</t>
  </si>
  <si>
    <t>https://twitter.com/realDonaldTrump/status/982680387116781568</t>
  </si>
  <si>
    <t>The United States hasn‚Äôt had a Trade Surplus with China in 40 years. They must end unfair trade, take down barriers and charge only Reciprocal Tariffs. The U.S. is losing $500 Billion a year, and has been losing Billions of Dollars for decades. Cannot continue!</t>
  </si>
  <si>
    <t>https://twitter.com/realDonaldTrump/status/982682227581636608</t>
  </si>
  <si>
    <t>We are sealing up our Southern Border. The people of our great country want Safety and Security. The Dems have been a disaster on this very important issue!</t>
  </si>
  <si>
    <t>https://twitter.com/realDonaldTrump/status/982722926305832960</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</si>
  <si>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</si>
  <si>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https://twitter.com/realDonaldTrump/status/982724858743328777</t>
  </si>
  <si>
    <t>What does the Department of Justice and FBI have to hide? Why aren‚Äôt they giving the strongly requested documents (unredacted) to the HOUSE JUDICIARY COMMITTEE? Stalling, but for what reason? Not looking good!</t>
  </si>
  <si>
    <t>https://twitter.com/realDonaldTrump/status/982750459877380096</t>
  </si>
  <si>
    <t>Fire at Trump Tower is out. Very confined (well built building). Firemen (and women) did a great job. THANK YOU!</t>
  </si>
  <si>
    <t>https://twitter.com/realDonaldTrump/status/982770847046922240</t>
  </si>
  <si>
    <t>While Security spending was somewhat more than his predecessor, Scott Pruitt has received death threats because of his bold actions at EPA. Record clean Air &amp; Water while saving USA Billions of Dollars. Rent was about market rate, travel expenses OK. Scott is doing a great job!</t>
  </si>
  <si>
    <t>https://twitter.com/realDonaldTrump/status/982943088330108928</t>
  </si>
  <si>
    <t>‚ÄúThe FBI closed the case on Hillary, which was a rigged investigation. They exonerated her even before they ever interviewed her, they never even put her under oath.....‚Äù and much more. So true Jesse! @ WattersWorld</t>
  </si>
  <si>
    <t>https://twitter.com/realDonaldTrump/status/982950739441004544</t>
  </si>
  <si>
    <t>The Washington Post is far more fiction than fact. Story after story is made up garbage - more like a poorly written novel than good reporting. Always quoting sources (not names), many of which don‚Äôt exist. Story on John Kelly isn‚Äôt true, just another hit job!</t>
  </si>
  <si>
    <t>https://twitter.com/realDonaldTrump/status/982954355509907457</t>
  </si>
  <si>
    <t>President Xi and I will always be friends, no matter what happens with our dispute on trade. China will take down its Trade Barriers because it is the right thing to do. Taxes will become Reciprocal &amp; a deal will be made on Intellectual Property. Great future for both countries!</t>
  </si>
  <si>
    <t>https://twitter.com/realDonaldTrump/status/982966315467116544</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</si>
  <si>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</si>
  <si>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https://twitter.com/realDonaldTrump/status/982967389028569088</t>
  </si>
  <si>
    <t>....to pay. Open area immediately for medical help and verification. Another humanitarian disaster for no reason whatsoever. SICK!</t>
  </si>
  <si>
    <t>https://twitter.com/realDonaldTrump/status/982969547283161090</t>
  </si>
  <si>
    <t>If President Obama had crossed his stated Red Line In The Sand, the Syrian disaster would have ended long ago! Animal Assad would have been history!</t>
  </si>
  <si>
    <t>https://twitter.com/realDonaldTrump/status/983143317889323008</t>
  </si>
  <si>
    <t>Congratulations to Patrick Reed on his great and courageous MASTERS win! When Patrick had his amazing win at Doral 5 years ago, people saw his great talent, and a bright future ahead. Now he is the Masters Champion!</t>
  </si>
  <si>
    <t>https://twitter.com/realDonaldTrump/status/983284198046826496</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</si>
  <si>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</si>
  <si>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https://twitter.com/realDonaldTrump/status/983423715332558848</t>
  </si>
  <si>
    <t>The Democrats are not doing what‚Äôs right for our country. I will not rest until we have secured our borders and restored the rule of law!pic.twitter.com/zKGgPlaadS</t>
  </si>
  <si>
    <t>https://twitter.com/realDonaldTrump/status/983427438691708929</t>
  </si>
  <si>
    <t>Great @ Cabinet meeting at the @ WhiteHouse this morning! http://45.wh.gov/CabinetMtg pic.twitter.com/7AgbwbFNuw</t>
  </si>
  <si>
    <t>https://twitter.com/realDonaldTrump/status/983662868540346371</t>
  </si>
  <si>
    <t>Attorney‚Äìclient privilege is dead!</t>
  </si>
  <si>
    <t>https://twitter.com/realDonaldTrump/status/983662953894436864</t>
  </si>
  <si>
    <t>A TOTAL WITCH HUNT!!!</t>
  </si>
  <si>
    <t>https://twitter.com/realDonaldTrump/status/983698762760704000</t>
  </si>
  <si>
    <t>Last night, it was my great honor to host America‚Äôs senior defense and military leaders for dinner at the White House. America‚Äôs military is the GREATEST fighting force in the history of the world. They all have my pledge of unwavering commitment to our men and women in uniform!pic.twitter.com/BjWKcMX0iL</t>
  </si>
  <si>
    <t>https://twitter.com/realDonaldTrump/status/983774270886236161</t>
  </si>
  <si>
    <t>Very thankful for President Xi of China‚Äôs kind words on tariffs and automobile barriers...also, his enlightenment on intellectual property and technology transfers. We will make great progress together!</t>
  </si>
  <si>
    <t>https://twitter.com/realDonaldTrump/status/983824424532144128</t>
  </si>
  <si>
    <t>Today, it was my great honor to welcome the 2017 NCAA Football National Champion, Alabama Crimson Tide - to the White House. Congratulations! # RollTide http://45.wh.gov/Alabama pic.twitter.com/JfGue4IIs1</t>
  </si>
  <si>
    <t>https://twitter.com/realDonaldTrump/status/984015782521835521</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</si>
  <si>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</si>
  <si>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https://twitter.com/realDonaldTrump/status/984017894240604161</t>
  </si>
  <si>
    <t>So much Fake News about what is going on in the White House. Very calm and calculated with a big focus on open and fair trade with China, the coming North Korea meeting and, of course, the vicious gas attack in Syria. Feels great to have Bolton &amp; Larry K on board. I (we) are</t>
  </si>
  <si>
    <t>https://twitter.com/realDonaldTrump/status/984020136255541248</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</si>
  <si>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</si>
  <si>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https://twitter.com/realDonaldTrump/status/984022625440747520</t>
  </si>
  <si>
    <t>Russia vows to shoot down any and all missiles fired at Syria. Get ready Russia, because they will be coming, nice and new and ‚Äúsmart!‚Äù You shouldn‚Äôt be partners with a Gas Killing Animal who kills his people and enjoys it!</t>
  </si>
  <si>
    <t>https://twitter.com/realDonaldTrump/status/984032798821568513</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</si>
  <si>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</si>
  <si>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https://twitter.com/realDonaldTrump/status/984053549742067712</t>
  </si>
  <si>
    <t>Much of the bad blood with Russia is caused by the Fake &amp; Corrupt Russia Investigation, headed up by the all Democrat loyalists, or people that worked for Obama. Mueller is most conflicted of all (except Rosenstein who signed FISA &amp; Comey letter). No Collusion, so they go crazy!</t>
  </si>
  <si>
    <t>https://twitter.com/realDonaldTrump/status/984066131303583746</t>
  </si>
  <si>
    <t>Speaker Paul Ryan is a truly good man, and while he will not be seeking re-election, he will leave a legacy of achievement that nobody can question. We are with you Paul!</t>
  </si>
  <si>
    <t>https://twitter.com/realDonaldTrump/status/984095671262367744</t>
  </si>
  <si>
    <t>The @ WhiteHouse is partnering with @ Interior and @ NatlParkService to bring the @ NSCsafety's ‚ÄúPrescribed to Death‚Äù Opioid Memorial to the Ellipse - beginning tomorrow, April 12th to April 18th. More information: https://www.facebook.com/events/2520746264816589??ti=ia ‚Ä¶pic.twitter.com/XvScPqvAkQ</t>
  </si>
  <si>
    <t>https://twitter.com/realDonaldTrump/status/984155907251687424</t>
  </si>
  <si>
    <t>‚ÄúTrump just took a giant step towards actual welfare reform‚Äùhttps://nypost.com/2018/04/10/trump-just-took-a-giant-step-towards-actual-welfare-reform/ ‚Ä¶</t>
  </si>
  <si>
    <t>https://twitter.com/realDonaldTrump/status/984204373105442816</t>
  </si>
  <si>
    <t>Honored to have Republican Congressional Leadership join me at the @ WhiteHouse this evening. Lots to discuss as we continue MAKING AMERICA GREAT AGAIN!pic.twitter.com/b9z5Nfdkcl</t>
  </si>
  <si>
    <t>https://twitter.com/realDonaldTrump/status/984231791103012864</t>
  </si>
  <si>
    <t>Big show tonight on @ seanhannity! 9:00 P.M. on @ FoxNews</t>
  </si>
  <si>
    <t>https://twitter.com/realDonaldTrump/status/984371491277099010</t>
  </si>
  <si>
    <t>If I wanted to fire Robert Mueller in December, as reported by the Failing New York Times, I would have fired him. Just more Fake News from a biased newspaper!</t>
  </si>
  <si>
    <t>https://twitter.com/realDonaldTrump/status/984372760230154241</t>
  </si>
  <si>
    <t>California Governor Jerry Brown is doing the right thing and sending the National Guard to the Border. Thank you Jerry, good move for the safety of our Country!</t>
  </si>
  <si>
    <t>https://twitter.com/realDonaldTrump/status/984374422587965440</t>
  </si>
  <si>
    <t>Never said when an attack on Syria would take place. Could be very soon or not so soon at all! In any event, the United States, under my Administration, has done a great job of ridding the region of ISIS. Where is our ‚ÄúThank you America?‚Äù</t>
  </si>
  <si>
    <t>https://twitter.com/realDonaldTrump/status/984379918682394624</t>
  </si>
  <si>
    <t>Good luck to Mike Pompeo during his Confirmation Hearing today. He will be a great Secretary of State!</t>
  </si>
  <si>
    <t>https://twitter.com/realDonaldTrump/status/984471933050937344</t>
  </si>
  <si>
    <t>On Yom HaShoah we remember the six million Jews slaughtered in the Holocaust. With each passing year, our duty to remember this atrocity increases as we pledge # NeverAgain. # HolocaustRemembranceDayhttps://www.whitehouse.gov/presidential-actions/president-donald-j-trump-proclaims-april-12-april-19-2018-days-remembrance-victims-holocaust/ ‚Ä¶</t>
  </si>
  <si>
    <t>https://twitter.com/realDonaldTrump/status/984472778035417088</t>
  </si>
  <si>
    <t>I have agreed with the historically cooperative, disciplined approach that we have engaged in with Robert Mueller (Unlike the Clintons!). I have full confidence in Ty Cobb, my Special Counsel, and have been fully advised throughout each phase of this process.</t>
  </si>
  <si>
    <t>https://twitter.com/realDonaldTrump/status/984499517805486082</t>
  </si>
  <si>
    <t>Thank you to all of the American workers who travelled here today! This event is dedicated to YOU: the hardworking Americans who make this nation run. You love your country, you provide for your family, you have PRIDE in your work and you cherish our GREAT AMERICAN FLAG! # TaxCutspic.twitter.com/RwaLpCRPh5</t>
  </si>
  <si>
    <t>https://twitter.com/realDonaldTrump/status/984507430909308929</t>
  </si>
  <si>
    <t>America‚Äôs greatest treasure is our people ‚Äì and my Administration HEARS YOUR VOICE and HAS YOUR BACK. We are fighting to give every American a future of dignity, purpose and pride. AMERICAN SPIRIT is back! # TaxCutspic.twitter.com/oSGZe0irBf</t>
  </si>
  <si>
    <t>https://twitter.com/realDonaldTrump/status/984631073865953280</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</si>
  <si>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</si>
  <si>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https://twitter.com/realDonaldTrump/status/984759315046322177</t>
  </si>
  <si>
    <t>Tremendous pressure is building, like never before, for the Border Wall and an end to crime cradling Sanctuary Cities. Started the Wall in San Diego, where the people were pushing really hard to get it. They will soon be protected!</t>
  </si>
  <si>
    <t>https://twitter.com/realDonaldTrump/status/984763579210633216</t>
  </si>
  <si>
    <t>James Comey is a proven LEAKER &amp; LIAR. Virtually everyone in Washington thought he should be fired for the terrible job he did-until he was, in fact, fired. He leaked CLASSIFIED information, for which he should be prosecuted. He lied to Congress under OATH. He is a weak and.....</t>
  </si>
  <si>
    <t>https://twitter.com/realDonaldTrump/status/984767560494313472</t>
  </si>
  <si>
    <t>....untruthful slime ball who was, as time has proven, a terrible Director of the FBI. His handling of the Crooked Hillary Clinton case, and the events surrounding it, will go down as one of the worst ‚Äúbotch jobs‚Äù of history. It was my great honor to fire James Comey!</t>
  </si>
  <si>
    <t>https://twitter.com/realDonaldTrump/status/984828878060335109</t>
  </si>
  <si>
    <t>We are bringing back our factories, we are bringing back our jobs, and we are bringing back those four beautiful words: MADE IN THE USA!pic.twitter.com/grABSrYUBX</t>
  </si>
  <si>
    <t>https://twitter.com/realDonaldTrump/status/984877999718895616</t>
  </si>
  <si>
    <t>DOJ just issued the McCabe report - which is a total disaster. He LIED! LIED! LIED! McCabe was totally controlled by Comey - McCabe is Comey!! No collusion, all made up by this den of thieves and lowlifes!</t>
  </si>
  <si>
    <t>https://twitter.com/realDonaldTrump/status/984967457315139586</t>
  </si>
  <si>
    <t>https://www.pscp.tv/w/baFQbzFvTlFsTFJub1dwUXd8MXZPeHdBTlBFUE1HQmCkc7OzRbdIii4D56IlWEy3CVmnXZ4B8zxLpTSkWZrX ‚Ä¶</t>
  </si>
  <si>
    <t>https://twitter.com/realDonaldTrump/status/985130802668294144</t>
  </si>
  <si>
    <t>A perfectly executed strike last night. Thank you to France and the United Kingdom for their wisdom and the power of their fine Military. Could not have had a better result. Mission Accomplished!</t>
  </si>
  <si>
    <t>https://twitter.com/realDonaldTrump/status/985133017256660995</t>
  </si>
  <si>
    <t>So proud of our great Military which will soon be, after the spending of billions of fully approved dollars, the finest that our Country has ever had. There won‚Äôt be anything, or anyone, even close!</t>
  </si>
  <si>
    <t>https://twitter.com/realDonaldTrump/status/985483513704124416</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</si>
  <si>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</si>
  <si>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https://twitter.com/realDonaldTrump/status/985487209510948864</t>
  </si>
  <si>
    <t>The big questions in Comey‚Äôs badly reviewed book aren‚Äôt answered like, how come he gave up Classified Information (jail), why did he lie to Congress (jail), why did the DNC refuse to give Server to the FBI (why didn‚Äôt they TAKE it), why the phony memos, McCabe‚Äôs $700,000 &amp; more?</t>
  </si>
  <si>
    <t>https://twitter.com/realDonaldTrump/status/985489930343321600</t>
  </si>
  <si>
    <t>Comey throws AG Lynch ‚Äúunder the bus!‚Äù Why can‚Äôt we all find out what happened on the tarmac in the back of the plane with Wild Bill and Lynch? Was she promised a Supreme Court seat, or AG, in order to lay off Hillary. No golf and grandkids talk (give us all a break)!</t>
  </si>
  <si>
    <t>https://twitter.com/realDonaldTrump/status/985492862958698497</t>
  </si>
  <si>
    <t>The Syrian raid was so perfectly carried out, with such precision, that the only way the Fake News Media could demean was by my use of the term ‚ÄúMission Accomplished.‚Äù I knew they would seize on this but felt it is such a great Military term, it should be brought back. Use often!</t>
  </si>
  <si>
    <t>https://twitter.com/realDonaldTrump/status/985496023555608576</t>
  </si>
  <si>
    <t>I never asked Comey for Personal Loyalty. I hardly even knew this guy. Just another of his many lies. His ‚Äúmemos‚Äù are self serving and FAKE!</t>
  </si>
  <si>
    <t>https://twitter.com/realDonaldTrump/status/985502053345751040</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</si>
  <si>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</si>
  <si>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https://twitter.com/realDonaldTrump/status/985504808646971392</t>
  </si>
  <si>
    <t>Slippery James Comey, a man who always ends up badly and out of whack (he is not smart!), will go down as the WORST FBI Director in history, by far!</t>
  </si>
  <si>
    <t>https://twitter.com/realDonaldTrump/status/985529299905187840</t>
  </si>
  <si>
    <t>Just hit 50% in the Rasmussen Poll, much higher than President Obama at same point. With all of the phony stories and Fake News, it‚Äôs hard to believe! Thank you America, we are doing Great Things.</t>
  </si>
  <si>
    <t>https://twitter.com/realDonaldTrump/status/985856662866202624</t>
  </si>
  <si>
    <t>Comey drafted the Crooked Hillary exoneration long before he talked to her (lied in Congress to Senator G), then based his decisions on her poll numbers. Disgruntled, he, McCabe, and the others, committed many crimes!</t>
  </si>
  <si>
    <t>https://twitter.com/realDonaldTrump/status/985858100149309441</t>
  </si>
  <si>
    <t>Russia and China are playing the Currency Devaluation game as the U.S. keeps raising interest rates. Not acceptable!</t>
  </si>
  <si>
    <t>https://twitter.com/realDonaldTrump/status/986218862625648640</t>
  </si>
  <si>
    <t>Employment is up, Taxes are DOWN. Enjoy!</t>
  </si>
  <si>
    <t>https://twitter.com/realDonaldTrump/status/986218867780448261</t>
  </si>
  <si>
    <t>I am in Florida and looking forward to my meeting with Prime Minister Abe of Japan. Working on Trade and Military Security.</t>
  </si>
  <si>
    <t>https://twitter.com/realDonaldTrump/status/986218870506754048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</si>
  <si>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</si>
  <si>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https://twitter.com/realDonaldTrump/status/986218871991492608</t>
  </si>
  <si>
    <t>So many people are seeing the benefits of the Tax Cut Bill. Everyone is talking, really nice to see!</t>
  </si>
  <si>
    <t>https://twitter.com/realDonaldTrump/status/986301228337508354</t>
  </si>
  <si>
    <t>Getting ready to meet Prime Minister Abe of Japan, a truly fine gentleman!</t>
  </si>
  <si>
    <t>https://twitter.com/realDonaldTrump/status/986303188587425794</t>
  </si>
  <si>
    <t>Rasmussen just came out at 51% Approval despite the Fake News Media. They were one of the three most accurate on Election Day. Just about the most inaccurate were CNN and ABC News/Washington Post, and they haven‚Äôt changed (get new pollsters). Much of the media is a Scam!</t>
  </si>
  <si>
    <t>https://twitter.com/realDonaldTrump/status/986344953134673922</t>
  </si>
  <si>
    <t>Welcome Prime Minister Abe!pic.twitter.com/538EYyfWDq</t>
  </si>
  <si>
    <t>https://twitter.com/realDonaldTrump/status/986357228306354178</t>
  </si>
  <si>
    <t>Today‚Äôs Court decision means that Congress must close loopholes that block the removal of dangerous criminal aliens, including aggravated felons. This is a public safety crisis that can only be fixed by....</t>
  </si>
  <si>
    <t>https://twitter.com/realDonaldTrump/status/986357230219022342</t>
  </si>
  <si>
    <t>....Congress ‚Äì House and Senate must quickly pass a legislative fix to ensure violent criminal aliens can be removed from our society. Keep America Safe!</t>
  </si>
  <si>
    <t>https://twitter.com/realDonaldTrump/status/986378606606737408</t>
  </si>
  <si>
    <t>States and Cities throughout our Country are being cheated and treated so badly by online retailers. Very unfair to traditional tax paying stores!</t>
  </si>
  <si>
    <t>https://twitter.com/realDonaldTrump/status/986430103075868672</t>
  </si>
  <si>
    <t>. @ FLOTUS Melania and I join the Nation in celebrating the life of Barbara Bush:pic.twitter.com/4OW72iddQx</t>
  </si>
  <si>
    <t>https://twitter.com/realDonaldTrump/status/986430856750395392</t>
  </si>
  <si>
    <t>It is my great honor to host @ JPN_PMO @ AbeShinzo!pic.twitter.com/QxMpCGRycF</t>
  </si>
  <si>
    <t>https://twitter.com/realDonaldTrump/status/986432143189512192</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</si>
  <si>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</si>
  <si>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https://twitter.com/realDonaldTrump/status/986436520444866560</t>
  </si>
  <si>
    <t>While Japan and South Korea would like us to go back into TPP, I don‚Äôt like the deal for the United States. Too many contingencies and no way to get out if it doesn‚Äôt work. Bilateral deals are far more efficient, profitable and better for OUR workers. Look how bad WTO is to U.S.</t>
  </si>
  <si>
    <t>https://twitter.com/realDonaldTrump/status/986544648477868032</t>
  </si>
  <si>
    <t>There is a Revolution going on in California. Soooo many Sanctuary areas want OUT of this ridiculous, crime infested &amp; breeding concept. Jerry Brown is trying to back out of the National Guard at the Border, but the people of the State are not happy. Want Security &amp; Safety NOW!</t>
  </si>
  <si>
    <t>https://twitter.com/realDonaldTrump/status/986555533535731712</t>
  </si>
  <si>
    <t>Mike Pompeo met with Kim Jong Un in North Korea last week. Meeting went very smoothly and a good relationship was formed. Details of Summit are being worked out now. Denuclearization will be a great thing for World, but also for North Korea!</t>
  </si>
  <si>
    <t>https://twitter.com/realDonaldTrump/status/986576502358671361</t>
  </si>
  <si>
    <t>Slippery James Comey, the worst FBI Director in history, was not fired because of the phony Russia investigation where, by the way, there was NO COLLUSION (except by the Dems)!</t>
  </si>
  <si>
    <t>https://twitter.com/realDonaldTrump/status/986643179452747776</t>
  </si>
  <si>
    <t>Best wishes to Prime Minister @ Netanyahu and all of the people of Israel on the 70th Anniversary of your Great Independence. We have no better friends anywhere. Looking forward to moving our Embassy to Jerusalem next month!</t>
  </si>
  <si>
    <t>https://twitter.com/realDonaldTrump/status/986711015630036992</t>
  </si>
  <si>
    <t>Prime Minister @ AbeShinzo of Japan and myself this morning building an even deeper and better relationship while playing a quick round of golf at Trump International Golf Club.pic.twitter.com/YqU7pHiFoU</t>
  </si>
  <si>
    <t>https://twitter.com/realDonaldTrump/status/986719240240746497</t>
  </si>
  <si>
    <t>Great working luncheon with U.S. and Japanese Delegations this afternoon!pic.twitter.com/ywU2CEih8b</t>
  </si>
  <si>
    <t>https://twitter.com/realDonaldTrump/status/986801143014621185</t>
  </si>
  <si>
    <t>It was my great honor to host my friend @ JPN_PMO @ AbeShinzo and his delegation at Mar-a-Lago for the past two days. Lots accomplished, thank you! # Successpic.twitter.com/2NnItfwfBl</t>
  </si>
  <si>
    <t>https://twitter.com/realDonaldTrump/status/986979039670931458</t>
  </si>
  <si>
    <t>Great meeting with Prime Minister Abe of Japan, who has just left Florida. Talked in depth about North Korea, Military and Trade. Good things will happen!</t>
  </si>
  <si>
    <t>https://twitter.com/realDonaldTrump/status/986988633822412800</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</si>
  <si>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</si>
  <si>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https://twitter.com/realDonaldTrump/status/986994992177561600</t>
  </si>
  <si>
    <t>Governor Jerry Brown announced he will deploy ‚Äúup to 400 National Guard Troops‚Äù to do nothing. The crime rate in California is high enough, and the Federal Government will not be paying for Governor Brown‚Äôs charade. We need border security and action, not words!</t>
  </si>
  <si>
    <t>https://twitter.com/realDonaldTrump/status/987003860882526208</t>
  </si>
  <si>
    <t>Just arrived @ NASKeyWest! Heading to a briefing with the Joint Interagency Task Force South, NORTHCOM and SOUTHCOM.pic.twitter.com/r906IXnBcG</t>
  </si>
  <si>
    <t>https://twitter.com/realDonaldTrump/status/987036458648199168</t>
  </si>
  <si>
    <t>THANK YOU # JIATFSouth, @ Norad_Northcom, @southcomwatch and @ DHSgov. Keep up the GREAT work!https://twitter.com/foxnews/status/987027201836109824 ‚Ä¶</t>
  </si>
  <si>
    <t>@ @southcomwatch @</t>
  </si>
  <si>
    <t>https://twitter.com/realDonaldTrump/status/987038167730552832</t>
  </si>
  <si>
    <t>. @ MarshaBlackburn is a wonderful woman who has always been there when we have needed her. Great on the Military, Border Security and Crime. Loves and works hard for the people of Tennessee. She has my full endorsement and I will be there to campaign with her!</t>
  </si>
  <si>
    <t>https://twitter.com/realDonaldTrump/status/987063604691259393</t>
  </si>
  <si>
    <t>Democrats are obstructing good (hopefully great) people wanting to give up a big portion of their life to work for our Government, hence, the American People. They are ‚Äúslow walking‚Äù all of my nominations - hundreds of people. At this rate it would take 9 years for all approvals!</t>
  </si>
  <si>
    <t>https://twitter.com/realDonaldTrump/status/987065049566138375</t>
  </si>
  <si>
    <t>...Hopefully the Senate will not leave Washington until our Ambassadors, Judges and the people who make Washington work are approved. The Democrats are Obstructing the process and we need these people approved for the good of our Country!</t>
  </si>
  <si>
    <t>https://twitter.com/realDonaldTrump/status/987066289855303681</t>
  </si>
  <si>
    <t>Mike Pompeo is outstanding. First in his class at West Point. A top student at Harvard Law School. A success at whatever he has done. We need the Senate to approve Mike ASAP. He will be a great Secretary of State!</t>
  </si>
  <si>
    <t>https://twitter.com/realDonaldTrump/status/987096105841315841</t>
  </si>
  <si>
    <t>My thoughts, prayers and condolences are with the families, friends and colleagues of the two @ GCSOFlorida deputies (HEROES) who lost their lives in the line of duty today.</t>
  </si>
  <si>
    <t>https://twitter.com/realDonaldTrump/status/987096152892944389</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</si>
  <si>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</si>
  <si>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https://twitter.com/realDonaldTrump/status/987100052710674433</t>
  </si>
  <si>
    <t>James Comey just threw Andrew McCabe ‚Äúunder the bus.‚Äù Inspector General‚Äôs Report on McCabe is a disaster for both of them! Getting a little (lot) of their own medicine?</t>
  </si>
  <si>
    <t>https://twitter.com/realDonaldTrump/status/987173366401585155</t>
  </si>
  <si>
    <t>James Comey Memos just out and show clearly that there was NO COLLUSION and NO OBSTRUCTION. Also, he leaked classified information. WOW! Will the Witch Hunt continue?</t>
  </si>
  <si>
    <t>https://twitter.com/realDonaldTrump/status/987278269765517312</t>
  </si>
  <si>
    <t>So General Michael Flynn‚Äôs life can be totally destroyed while Shadey James Comey can Leak and Lie and make lots of money from a third rate book (that should never have been written). Is that really the way life in America is supposed to work? I don‚Äôt think so!</t>
  </si>
  <si>
    <t>https://twitter.com/realDonaldTrump/status/987280537348866048</t>
  </si>
  <si>
    <t>So exciting! I have agreed to be the Commencement Speaker at our GREAT Naval Academy on May 25th in Annapolis, Maryland. Looking forward to being there.</t>
  </si>
  <si>
    <t>https://twitter.com/realDonaldTrump/status/987282387196436480</t>
  </si>
  <si>
    <t>Nancy Pelosi is going absolutely crazy about the big Tax Cuts given to the American People by the Republicans...got not one Democrat Vote! Here‚Äôs a choice. They want to end them and raise your taxes substantially. Republicans are working on making them permanent and more cuts!</t>
  </si>
  <si>
    <t>https://twitter.com/realDonaldTrump/status/987284041304100864</t>
  </si>
  <si>
    <t>Looks like OPEC is at it again. With record amounts of Oil all over the place, including the fully loaded ships at sea, Oil prices are artificially Very High! No good and will not be accepted!</t>
  </si>
  <si>
    <t>https://twitter.com/realDonaldTrump/status/987426984195174405</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</si>
  <si>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</si>
  <si>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https://twitter.com/realDonaldTrump/status/987463564305797126</t>
  </si>
  <si>
    <t>North Korea has agreed to suspend all Nuclear Tests and close up a major test site. This is very good news for North Korea and the World - big progress! Look forward to our Summit.</t>
  </si>
  <si>
    <t>https://twitter.com/realDonaldTrump/status/987470932989050881</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</si>
  <si>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</si>
  <si>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https://twitter.com/realDonaldTrump/status/987529636656697345</t>
  </si>
  <si>
    <t>James Comey illegally leaked classified documents to the press in order to generate a Special Council? Therefore, the Special Council was established based on an illegal act? Really, does everybody know what that means?</t>
  </si>
  <si>
    <t>https://twitter.com/realDonaldTrump/status/987532088302886913</t>
  </si>
  <si>
    <t>A message from Kim Jong Un: ‚ÄúNorth Korea will stop nuclear tests and launches of intercontinental ballistic missiles.‚Äù Also will ‚ÄúShut down a nuclear test site in the country‚Äôs Northern Side to prove the vow to suspend nuclear tests.‚Äù Progress being made for all!</t>
  </si>
  <si>
    <t>https://twitter.com/realDonaldTrump/status/987679848284999680</t>
  </si>
  <si>
    <t>The New York Times and a third rate reporter named Maggie Haberman, known as a Crooked H flunkie who I don‚Äôt speak to and have nothing to do with, are going out of their way to destroy Michael Cohen and his relationship with me in the hope that he will ‚Äúflip.‚Äù They use....</t>
  </si>
  <si>
    <t>https://twitter.com/realDonaldTrump/status/987679850545778689</t>
  </si>
  <si>
    <t>....non-existent ‚Äúsources‚Äù and a drunk/drugged up loser who hates Michael, a fine person with a wonderful family. Michael is a businessman for his own account/lawyer who I have always liked &amp; respected. Most people will flip if the Government lets them out of trouble, even if....</t>
  </si>
  <si>
    <t>https://twitter.com/realDonaldTrump/status/987679852345135105</t>
  </si>
  <si>
    <t>....it means lying or making up stories. Sorry, I don‚Äôt see Michael doing that despite the horrible Witch Hunt and the dishonest media!</t>
  </si>
  <si>
    <t>https://twitter.com/realDonaldTrump/status/987682105269391360</t>
  </si>
  <si>
    <t>Join me in Washington, Michigan on Saturday, April 28, 2018 at 7:00pm! # MAGA Tickets: https://www.donaldjtrump.com/rallies/washington-mi-apr-2018 ‚Ä¶pic.twitter.com/gHdTgHw5FU</t>
  </si>
  <si>
    <t>https://twitter.com/realDonaldTrump/status/987718832096768001</t>
  </si>
  <si>
    <t>Fantastic crowd and great people yesterday in Key West, Florida. Thank you!pic.twitter.com/HqOUFgmbQS</t>
  </si>
  <si>
    <t>https://twitter.com/realDonaldTrump/status/987718953886679047</t>
  </si>
  <si>
    <t>Today, my thoughts and prayers are with the entire Bush family. In memory of First Lady Barbara Bush, there is a remembrance display located at her portrait in the Center Hall of the @ WhiteHouse.pic.twitter.com/AuJ3RLZyax</t>
  </si>
  <si>
    <t>https://twitter.com/realDonaldTrump/status/987719560282476546</t>
  </si>
  <si>
    <t>Heading to the Southern White House to watch the Funeral Service of Barbara Bush. First Lady Melania has arrived in Houston to pay our respects. Will be a beautiful day!</t>
  </si>
  <si>
    <t>https://twitter.com/realDonaldTrump/status/987766033862873091</t>
  </si>
  <si>
    <t>So funny, the Democrats have sued the Republicans for Winning. Now he R‚Äôs counter and force them to turn over a treasure trove of material, including Servers and Emails!</t>
  </si>
  <si>
    <t>https://twitter.com/realDonaldTrump/status/987768453338673152</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</si>
  <si>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</si>
  <si>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https://twitter.com/realDonaldTrump/status/987774054651301888</t>
  </si>
  <si>
    <t>James Comey‚Äôs Memos are Classified, I did not Declassify them. They belong to our Government! Therefore, he broke the law! Additionally, he totally made up many of the things he said I said, and he is already a proven liar and leaker. Where are Memos on Clinton, Lynch &amp; others?</t>
  </si>
  <si>
    <t>https://twitter.com/realDonaldTrump/status/987786331995672576</t>
  </si>
  <si>
    <t>The Washington Post said I refer to Jeff Sessions as ‚ÄúMr. Magoo‚Äù and Rod Rosenstein as ‚ÄúMr. Peepers.‚Äù This is ‚Äúaccording to people with whom the president has spoken.‚Äù There are no such people and don‚Äôt know these characters...just more Fake &amp; Disgusting News to create ill will!</t>
  </si>
  <si>
    <t>https://twitter.com/realDonaldTrump/status/987820963038449664</t>
  </si>
  <si>
    <t>‚ÄúAt least two Memos Comey shared with a friend contained Classified Information.‚Äù Wall Street Journal</t>
  </si>
  <si>
    <t>https://twitter.com/realDonaldTrump/status/988030312088260608</t>
  </si>
  <si>
    <t>‚ÄúGOP Lawmakers asking Sessions to Investigate Comey and Hillary Clinton.‚Äù @ FoxNews Good luck with that request!</t>
  </si>
  <si>
    <t>https://twitter.com/realDonaldTrump/status/988037292932653056</t>
  </si>
  <si>
    <t>Sleepy Eyes Chuck Todd of Fake News NBC just stated that we have given up so much in our negotiations with North Korea, and they have given up nothing. Wow, we haven‚Äôt given up anything &amp; they have agreed to denuclearization (so great for World), site closure, &amp; no more testing!</t>
  </si>
  <si>
    <t>https://twitter.com/realDonaldTrump/status/988040227167064064</t>
  </si>
  <si>
    <t>....We are a long way from conclusion on North Korea, maybe things will work out, and maybe they won‚Äôt - only time will tell....But the work I am doing now should have been done a long time ago!</t>
  </si>
  <si>
    <t>https://twitter.com/realDonaldTrump/status/988056354567917568</t>
  </si>
  <si>
    <t>‚ÄúI can die happy now with Trump Job performance,‚Äù stated Mary Matalin. ‚ÄúA great overall President, stunning!‚Äù Thank you Mary.</t>
  </si>
  <si>
    <t>https://twitter.com/realDonaldTrump/status/988106076028653568</t>
  </si>
  <si>
    <t>A complete Witch Hunt!</t>
  </si>
  <si>
    <t>https://twitter.com/realDonaldTrump/status/988126197619068928</t>
  </si>
  <si>
    <t>Funny how all of the Pundits that couldn‚Äôt come close to making a deal on North Korea are now all over the place telling me how to make a deal!</t>
  </si>
  <si>
    <t>https://twitter.com/realDonaldTrump/status/988146462625181696</t>
  </si>
  <si>
    <t>Kim Strassel of the WSJ just said, after reviewing the dumb Comey Memos, ‚Äúyou got to ask, what was the purpose of the Special Counsel? There‚Äôs no there there.‚Äù Dan Henninger of the WSJ said Memos would show that this would be one of the weakest obstruction cases ever brought!</t>
  </si>
  <si>
    <t>https://twitter.com/realDonaldTrump/status/988148545545895937</t>
  </si>
  <si>
    <t>Thank you to the incredible Law Enforcement Officers from the Palm Beach County Sheriff‚Äôs Office. They keep us safe and are very cool about it!pic.twitter.com/NlhxpPwmzT</t>
  </si>
  <si>
    <t>https://twitter.com/realDonaldTrump/status/988405962624118785</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</si>
  <si>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</si>
  <si>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https://twitter.com/realDonaldTrump/status/988413372298416128</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</si>
  <si>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</si>
  <si>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https://twitter.com/realDonaldTrump/status/988415011382091776</t>
  </si>
  <si>
    <t>Mexico, whose laws on immigration are very tough, must stop people from going through Mexico and into the U.S. We may make this a condition of the new NAFTA Agreement. Our Country cannot accept what is happening! Also, we must get Wall funding fast.</t>
  </si>
  <si>
    <t>https://twitter.com/realDonaldTrump/status/988509958089166848</t>
  </si>
  <si>
    <t>Here‚Äôs a great stat - since January 2017, the number of people forced to use food stamps is down 1.9 million. The American people are finally back to work!</t>
  </si>
  <si>
    <t>https://twitter.com/realDonaldTrump/status/988820755164139521</t>
  </si>
  <si>
    <t>Having great meetings and discussions with my friend, President @ EmmanuelMacron of France. We are in the midst of meetings on Iran, Syria and Trade. We will be holding a joint press conference shortly, here at the @ WhiteHouse. pic.twitter.com/ju1FXhgjaD</t>
  </si>
  <si>
    <t>https://twitter.com/realDonaldTrump/status/988839027209097217</t>
  </si>
  <si>
    <t>Americans stand with you and all of Canada, Prime Minister @ JustinTrudeau. Our thoughts and prayers are with you all. # TorontoStronghttps://twitter.com/justintrudeau/status/988823568355078145 ‚Ä¶</t>
  </si>
  <si>
    <t>https://twitter.com/realDonaldTrump/status/988840512571441152</t>
  </si>
  <si>
    <t>Arizona, please get out today and vote @ DebbieLesko for Congress in # AZ08. Strong on Border, Immigration and Crime. Great on the Military. Time is ticking down - get out and VOTE today. We need Debbie in Congress!</t>
  </si>
  <si>
    <t>https://twitter.com/realDonaldTrump/status/988850347031584768</t>
  </si>
  <si>
    <t>‚ÄúPresident Trump Calls the U.S.-France Relationship ‚ÄòUnbreakable.‚Äô History Shows He‚Äôs Right.‚Äùhttp://45.wh.gov/PxDvqT</t>
  </si>
  <si>
    <t>https://twitter.com/realDonaldTrump/status/988856839893897222</t>
  </si>
  <si>
    <t>. @ JimRenacci has worked so hard on Tax Reductions, Illegal Immigration, the Border and Crime. I need Jim very badly to help our agenda and to keep MAKING AMERICA GREAT AGAIN! He will be a fantastic Senator for the Great State of Ohio, and has my full endorsement!</t>
  </si>
  <si>
    <t>https://twitter.com/realDonaldTrump/status/988859727219187713</t>
  </si>
  <si>
    <t>Today, @ FLOTUS Melania and I were honored to welcome French President @ EmmanuelMacron and Mrs. Brigitte Macron to the @ WhiteHouse. We look forward to hosting them at tonight's State Dinner, in their honor.pic.twitter.com/wGJcWqSzyP</t>
  </si>
  <si>
    <t>https://twitter.com/realDonaldTrump/status/988874883990999040</t>
  </si>
  <si>
    <t>Our two great republics are linked together by the timeless bonds of history, culture, and destiny. We are people who cherish our values, protect our civilization, and recognize the image of God in every human soul.pic.twitter.com/01c8iSGDB3</t>
  </si>
  <si>
    <t>https://twitter.com/realDonaldTrump/status/989110172495810560</t>
  </si>
  <si>
    <t>Congratulations to Republican Debbie Lesko on her big win in the Special Election for Arizona House seat. Debbie will do a Great Job! Press is so silent.</t>
  </si>
  <si>
    <t>https://twitter.com/realDonaldTrump/status/989134248010502146</t>
  </si>
  <si>
    <t>Busy day planned. Looking forward to watching President Macron of France address a Joint Session of Congress today. This is a great honor and seldom allowed to be done...he will be GREAT!</t>
  </si>
  <si>
    <t>https://twitter.com/realDonaldTrump/status/989144622684409856</t>
  </si>
  <si>
    <t>. @ FLOTUS did a spectacular job hosting the President of France @ EmmanuelMacron and his wife Brigitte. Every detail was done to perfection. The State Dining Room never looked more beautiful, and Washington is abuzz over what an incredible job Melania did.</t>
  </si>
  <si>
    <t>https://twitter.com/realDonaldTrump/status/989144989690187776</t>
  </si>
  <si>
    <t>Looking forward to my meeting with Tim Cook of Apple. We will be talking about many things, including how the U.S. has been treated unfairly for many years, by many countries, on trade.</t>
  </si>
  <si>
    <t>https://twitter.com/realDonaldTrump/status/989225812166696960</t>
  </si>
  <si>
    <t>Thank you Kanye, very cool!https://twitter.com/kanyewest/status/989179757651574784 ‚Ä¶</t>
  </si>
  <si>
    <t>https://twitter.com/realDonaldTrump/status/989252420294336512</t>
  </si>
  <si>
    <t>MAGA! https://twitter.com/kanyewest/status/989227154993963009 ‚Ä¶</t>
  </si>
  <si>
    <t>https://twitter.com/realDonaldTrump/status/989629633376194561</t>
  </si>
  <si>
    <t>Loved being on @ foxandfriends this morning. Great show!</t>
  </si>
  <si>
    <t>https://twitter.com/realDonaldTrump/status/989650212380692480</t>
  </si>
  <si>
    <t>The U.S. has put together a STRONG bid w/ Canada &amp; Mexico for the 2026 World Cup. It would be a shame if countries that we always support were to lobby against the U.S. bid. Why should we be supporting these countries when they don‚Äôt support us (including at the United Nations)?</t>
  </si>
  <si>
    <t>https://twitter.com/realDonaldTrump/status/989813047773614080</t>
  </si>
  <si>
    <t>Is everybody believing what is going on. James Comey can‚Äôt define what a leak is. He illegally leaked CLASSIFIED INFORMATION but doesn‚Äôt understand what he did or how serious it is. He lied all over the place to cover it up. He‚Äôs either very sick or very dumb. Remember sailor!</t>
  </si>
  <si>
    <t>https://twitter.com/realDonaldTrump/status/989816772713906177</t>
  </si>
  <si>
    <t>After a furious year of missile launches and Nuclear testing, a historic meeting between North and South Korea is now taking place. Good things are happening, but only time will tell!</t>
  </si>
  <si>
    <t>https://twitter.com/realDonaldTrump/status/989820401596366849</t>
  </si>
  <si>
    <t>KOREAN WAR TO END! The United States, and all of its GREAT people, should be very proud of what is now taking place in Korea!</t>
  </si>
  <si>
    <t>https://twitter.com/realDonaldTrump/status/989827358961086465</t>
  </si>
  <si>
    <t>So great to have Staff Sgt. Dan Nevins and the incredible WOUNDED WARRIORS with me in the White House yesterday. These are truly brave and special people! @ foxandfriends</t>
  </si>
  <si>
    <t>https://twitter.com/realDonaldTrump/status/989834048796266498</t>
  </si>
  <si>
    <t>Please do not forget the great help that my good friend, President Xi of China, has given to the United States, particularly at the Border of North Korea. Without him it would have been a much longer, tougher, process!</t>
  </si>
  <si>
    <t>https://twitter.com/realDonaldTrump/status/989854486310113282</t>
  </si>
  <si>
    <t>Kanye West has performed a great service to the Black Community - Big things are happening and eyes are being opened for the first time in Decades - Legacy Stuff! Thank you also to Chance and Dr. Darrell Scott, they really get it (lowest Black &amp; Hispanic unemployment in history).</t>
  </si>
  <si>
    <t>https://twitter.com/realDonaldTrump/status/989858791687671808</t>
  </si>
  <si>
    <t>Look forward to meeting with Chancellor Angela Merkel of Germany today. So much to discuss, so little time! It will be good for both of our great countries!</t>
  </si>
  <si>
    <t>https://twitter.com/realDonaldTrump/status/989870523042680832</t>
  </si>
  <si>
    <t>Just Out: House Intelligence Committee Report released. ‚ÄúNo evidence‚Äù that the Trump Campaign ‚Äúcolluded, coordinated or conspired with Russia.‚Äù Clinton Campaign paid for Opposition Research obtained from Russia- Wow! A total Witch Hunt! MUST END NOW!</t>
  </si>
  <si>
    <t>https://twitter.com/realDonaldTrump/status/989948140814991360</t>
  </si>
  <si>
    <t>I urge all Americans to participate in # takebackday tomorrow! Let‚Äôs come together and BEAT last October‚Äôs record of disposed prescription pills! Visit http://takebackday.dea.gov to learn more on how to participate Saturday and every day.pic.twitter.com/W00YxL1RwK</t>
  </si>
  <si>
    <t>https://twitter.com/realDonaldTrump/status/990049088375836672</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</si>
  <si>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</si>
  <si>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https://twitter.com/realDonaldTrump/status/990200773232529413</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</si>
  <si>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</si>
  <si>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https://twitter.com/realDonaldTrump/status/990202926114189312</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</si>
  <si>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</si>
  <si>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https://twitter.com/realDonaldTrump/status/990213619190202369</t>
  </si>
  <si>
    <t>‚ÄúClapper lied about (fraudulent) Dossier leaks to CNN‚Äù @ foxandfriends FoxNews He is a lying machine who now works for Fake News CNN.</t>
  </si>
  <si>
    <t>https://twitter.com/realDonaldTrump/status/990225456233316354</t>
  </si>
  <si>
    <t>Just had a long and very good talk with President Moon of South Korea. Things are going very well, time and location of meeting with North Korea is being set. Also spoke to Prime Minister Abe of Japan to inform him of the ongoing negotiations.</t>
  </si>
  <si>
    <t>https://twitter.com/realDonaldTrump/status/990227703575056384</t>
  </si>
  <si>
    <t>Look forward to being in the Great State of Michigan tonight. Major business expansion and jobs pouring into your State. Auto companies expanding at record pace. Big crowd tonight, will be live on T.V.</t>
  </si>
  <si>
    <t>https://twitter.com/realDonaldTrump/status/990307626784362496</t>
  </si>
  <si>
    <t>Secret Service has just informed me that Senator Jon Tester‚Äôs statements on Admiral Jackson are not true. There were no such findings. A horrible thing that we in D.C. must live with, just like phony Russian Collusion. Tester should lose race in Montana. Very dishonest and sick!</t>
  </si>
  <si>
    <t>https://twitter.com/realDonaldTrump/status/990361469802905600</t>
  </si>
  <si>
    <t>Join me LIVE in Washington, Michigan at 7:00pmE on @ FoxNews! # MAGA</t>
  </si>
  <si>
    <t>https://twitter.com/realDonaldTrump/status/990551654952067073</t>
  </si>
  <si>
    <t>Great evening last night in Washington, Michigan. The enthusiasm, knowledge and love in that room was unreal. To the many thousands of people who couldn‚Äôt get in, I cherish you....and will be back!</t>
  </si>
  <si>
    <t>https://twitter.com/realDonaldTrump/status/990557728752926725</t>
  </si>
  <si>
    <t>While Washington, Michigan, was a big success, Washington, D.C., just didn‚Äôt work. Everyone is talking about the fact that the White House Correspondents Dinner was a very big, boring bust...the so-called comedian really ‚Äúbombed.‚Äù @ greggutfeld should host next year! @ PeteHegseth</t>
  </si>
  <si>
    <t>https://twitter.com/realDonaldTrump/status/990559834020962304</t>
  </si>
  <si>
    <t>Just got recent Poll - much higher than President O at same time....Well, much more has been accomplished!</t>
  </si>
  <si>
    <t>https://twitter.com/realDonaldTrump/status/990764965282893827</t>
  </si>
  <si>
    <t>‚ÄúTrump‚Äôs Triumphs are driving his critics Crazy!‚Äù Thank you Steve Hilton @ NextRevFNC, just want to do what is right for our wonderful U.S.A.</t>
  </si>
  <si>
    <t>https://twitter.com/realDonaldTrump/status/990782291667488768</t>
  </si>
  <si>
    <t>The White House Correspondents‚Äô Dinner was a failure last year, but this year was an embarrassment to everyone associated with it. The filthy ‚Äúcomedian‚Äù totally bombed (couldn‚Äôt even deliver her lines-much like the Seth Meyers weak performance). Put Dinner to rest, or start over!</t>
  </si>
  <si>
    <t>https://twitter.com/realDonaldTrump/status/990787671281819648</t>
  </si>
  <si>
    <t>Headline: ‚ÄúKim Prepared to Cede Nuclear Weapons if U.S. Pledges Not to Invade‚Äù - from the Failing New York Times. Also, will shut down Nuclear Test Site in May.</t>
  </si>
  <si>
    <t>https://twitter.com/realDonaldTrump/status/990926480329859073</t>
  </si>
  <si>
    <t>The White House Correspondents‚Äô Dinner is DEAD as we know it. This was a total disaster and an embarrassment to our great Country and all that it stands for. FAKE NEWS is alive and well and beautifully represented on Saturday night!</t>
  </si>
  <si>
    <t>https://twitter.com/realDonaldTrump/status/990928644100034561</t>
  </si>
  <si>
    <t>Numerous countries are being considered for the MEETING, but would Peace House/Freedom House, on the Border of North &amp; South Korea, be a more Representative, Important and Lasting site than a third party country? Just asking!</t>
  </si>
  <si>
    <t>https://twitter.com/realDonaldTrump/status/991028027785138177</t>
  </si>
  <si>
    <t>I recently had a terrific meeting with a bipartisan group of freshman lawmakers who feel very strongly in favor of Congressional term limits. I gave them my full support and endorsement for their efforts. # DrainTheSwamp</t>
  </si>
  <si>
    <t>https://twitter.com/realDonaldTrump/status/991084424992296962</t>
  </si>
  <si>
    <t>The migrant ‚Äòcaravan‚Äô that is openly defying our border shows how weak &amp; ineffective U.S. immigration laws are. Yet Democrats like Jon Tester continue to support the open borders agenda ‚Äì Tester even voted to protect Sanctuary Cities. We need lawmakers who will put America First.</t>
  </si>
  <si>
    <t>https://twitter.com/realDonaldTrump/status/991084673697812481</t>
  </si>
  <si>
    <t>During Small Business Week, we celebrate the great, hard-working entrepreneurs across our country who have started and operate a small business!</t>
  </si>
  <si>
    <t>https://twitter.com/realDonaldTrump/status/991087278515769345</t>
  </si>
  <si>
    <t>The Fake News is going crazy making up false stories and using only unnamed sources (who don‚Äôt exist). They are totally unhinged, and the great success of this Administration is making them do and say things that even they can‚Äôt believe they are saying. Truly bad people!</t>
  </si>
  <si>
    <t>https://twitter.com/realDonaldTrump/status/991090373417152515</t>
  </si>
  <si>
    <t>The White House is running very smoothly despite phony Witch Hunts etc. There is great Energy and unending Stamina, both necessary to get things done. We are accomplishing the unthinkable and setting positive records while doing so! Fake News is going ‚Äúbonkers!‚Äù</t>
  </si>
  <si>
    <t>https://twitter.com/realDonaldTrump/status/991267863674675200</t>
  </si>
  <si>
    <t>So disgraceful that the questions concerning the Russian Witch Hunt were ‚Äúleaked‚Äù to the media. No questions on Collusion. Oh, I see...you have a made up, phony crime, Collusion, that never existed, and an investigation begun with illegally leaked classified information. Nice!</t>
  </si>
  <si>
    <t>https://twitter.com/realDonaldTrump/status/991271009570484224</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</si>
  <si>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</si>
  <si>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https://twitter.com/realDonaldTrump/status/991279620044591105</t>
  </si>
  <si>
    <t>It would seem very hard to obstruct justice for a crime that never happened! Witch Hunt!</t>
  </si>
  <si>
    <t>https://twitter.com/realDonaldTrump/status/991337381654654976</t>
  </si>
  <si>
    <t>Yesterday, it was my great honor to welcome President @ MBuhari of the Federal Republic of Nigeria to the @ WhiteHouse!pic.twitter.com/ApOC3CUSjV</t>
  </si>
  <si>
    <t>https://twitter.com/realDonaldTrump/status/991360908868931585</t>
  </si>
  <si>
    <t>Today I had the great honor of awarding the Commander-in-Chief‚Äôs Trophy, for the first time in 21 years, to the @ ArmyWP_Football Black Knights at the @ WhiteHouse. Congratulations!https://www.pscp.tv/w/bbiSizFvTlFsTFJub1dwUXd8MUx5R0JyTGVqQldHTrSGtMCywVlOay5zhe-tjEea9lzcdy2VnSKPjacvPpFf?t=4s ‚Ä¶</t>
  </si>
  <si>
    <t>https://twitter.com/realDonaldTrump/status/991380274452803586</t>
  </si>
  <si>
    <t>Congratulations @ ArmyWP_Football!pic.twitter.com/rmaLoZMWtK</t>
  </si>
  <si>
    <t>https://twitter.com/realDonaldTrump/status/991402619552845825</t>
  </si>
  <si>
    <t>Today, it was my great honor to thank and welcome heroic crew members and passengers of Southwest Airlines Flight 1380 at the @ WhiteHouse!pic.twitter.com/fYYgWToddi</t>
  </si>
  <si>
    <t>https://twitter.com/realDonaldTrump/status/991644756995444736</t>
  </si>
  <si>
    <t>There was no Collusion (it is a Hoax) and there is no Obstruction of Justice (that is a setup &amp; trap). What there is is Negotiations going on with North Korea over Nuclear War, Negotiations going on with China over Trade Deficits, Negotiations on NAFTA, and much more. Witch Hunt!</t>
  </si>
  <si>
    <t>https://twitter.com/realDonaldTrump/status/991669454823141376</t>
  </si>
  <si>
    <t>‚ÄúThe questions are an intrusion into the President‚Äôs Article 2 powers under the Constitution to fire any Executive Branch Employee...what the President was thinking is an outrageous.....as to the President‚Äôs unfettered power to fire anyone...‚Äù Joe Digenova, former US Attorney</t>
  </si>
  <si>
    <t>https://twitter.com/realDonaldTrump/status/991672075491438594</t>
  </si>
  <si>
    <t>NEW BOOK - A MUST READ! ‚ÄúThe Russia Hoax - The Illicit Scheme to Clear Hillary Clinton and Frame Donald Trump‚Äù by the brilliant Fox News Legal Analyst Gregg Jarrett. A sad chapter for law enforcement. A rigged system!</t>
  </si>
  <si>
    <t>https://twitter.com/realDonaldTrump/status/991690248399794176</t>
  </si>
  <si>
    <t>A Rigged System - They don‚Äôt want to turn over Documents to Congress. What are they afraid of? Why so much redacting? Why such unequal ‚Äújustice?‚Äù At some point I will have no choice but to use the powers granted to the Presidency and get involved!</t>
  </si>
  <si>
    <t>https://twitter.com/realDonaldTrump/status/991743358312861696</t>
  </si>
  <si>
    <t>Congratulations @ SecPompeo!pic.twitter.com/ECrMGkXMQF</t>
  </si>
  <si>
    <t>https://twitter.com/realDonaldTrump/status/991776286489169920</t>
  </si>
  <si>
    <t>I have been briefed on the U.S. C-130 ‚ÄúHercules‚Äù cargo plane from the Puerto Rico National Guard that crashed near Savannah Hilton Head International Airport. Please join me in thoughts and prayers for the victims, their families and the great men and women of the National Guard.</t>
  </si>
  <si>
    <t>https://twitter.com/realDonaldTrump/status/991809653980966913</t>
  </si>
  <si>
    <t>‚ÄúThis isn‚Äôt some game. You are screwing with the work of the president of the United States.‚Äù John Dowd, March 2018. With North Korea, China, the Middle East and so much more, there is not much time to be thinking about this, especially since there was no Russian ‚ÄúCollusion.‚Äù</t>
  </si>
  <si>
    <t>https://twitter.com/realDonaldTrump/status/991843153953964033</t>
  </si>
  <si>
    <t>As everybody is aware, the past Administration has long been asking for three hostages to be released from a North Korean Labor camp, but to no avail. Stay tuned!</t>
  </si>
  <si>
    <t>https://twitter.com/realDonaldTrump/status/991884309400342529</t>
  </si>
  <si>
    <t>Ainsley Earnhardt, a truly great person, just wrote a wonderful book, ‚ÄúThe Light Within Me,‚Äù which is doing really well. She is very special and so is her new book...bring it to number one!</t>
  </si>
  <si>
    <t>https://twitter.com/realDonaldTrump/status/991886413686861824</t>
  </si>
  <si>
    <t>Our great financial team is in China trying to negotiate a level playing field on trade! I look forward to being with President Xi in the not too distant future. We will always have a good (great) relationship!</t>
  </si>
  <si>
    <t>https://twitter.com/realDonaldTrump/status/991992302267785216</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</si>
  <si>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</si>
  <si>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https://twitter.com/realDonaldTrump/status/991994433750142976</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</si>
  <si>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</si>
  <si>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https://twitter.com/realDonaldTrump/status/991995845120753664</t>
  </si>
  <si>
    <t>...despite already having signed a detailed letter admitting that there was no affair. Prior to its violation by Ms. Clifford and her attorney, this was a private agreement. Money from the campaign, or campaign contributions, played no roll in this transaction.</t>
  </si>
  <si>
    <t>https://twitter.com/realDonaldTrump/status/992078098974703616</t>
  </si>
  <si>
    <t>Today, it was my great honor to celebrate the # NationalDayOfPrayer at the @ WhiteHouse, in the Rose Garden! Proclamation: http://45.wh.gov/U33k7z pic.twitter.com/AsWTfpu290</t>
  </si>
  <si>
    <t>https://twitter.com/realDonaldTrump/status/992083738531192833</t>
  </si>
  <si>
    <t>This spring marks 4yrs since the Phoenix VA crisis. We won't forget what happened to our GREAT VETS. Choice is vital, but the program needs work &amp; is running out of $. Congress must fix Choice Program by Memorial Day so VETS can get the care they deserve. I will sign immediately!</t>
  </si>
  <si>
    <t>https://twitter.com/realDonaldTrump/status/992106689330663424</t>
  </si>
  <si>
    <t># NationalDayOfPrayerpic.twitter.com/nFUc3uyQL8</t>
  </si>
  <si>
    <t>https://twitter.com/realDonaldTrump/status/992348740529815552</t>
  </si>
  <si>
    <t>Our Southern Border is under siege. Congress must act now to change our weak and ineffective immigration laws. Must build a Wall. Mexico, which has a massive crime problem, is doing little to help!</t>
  </si>
  <si>
    <t>https://twitter.com/realDonaldTrump/status/992350362450518016</t>
  </si>
  <si>
    <t>Because Jobs in the U.S. are doing so well, Americans receiving unemployment aid is the lowest since 1973. Great!</t>
  </si>
  <si>
    <t>https://twitter.com/realDonaldTrump/status/992352585863651329</t>
  </si>
  <si>
    <t>Andy McCarthy will be on @ LouDobbs tonight. 7:00 P.M. , @ FoxBusiness.</t>
  </si>
  <si>
    <t>https://twitter.com/realDonaldTrump/status/992354530510721025</t>
  </si>
  <si>
    <t>NBC NEWS is wrong again! They cite ‚Äúsources‚Äù which are constantly wrong. Problem is, like so many others, the sources probably don‚Äôt exist, they are fabricated, fiction! NBC, my former home with the Apprentice, is now as bad as Fake News CNN. Sad!</t>
  </si>
  <si>
    <t>https://twitter.com/realDonaldTrump/status/992357529362583552</t>
  </si>
  <si>
    <t>Going to Dallas (the GREAT State of Texas) today. Leaving soon!</t>
  </si>
  <si>
    <t>https://twitter.com/realDonaldTrump/status/992395376039727104</t>
  </si>
  <si>
    <t>JUST OUT: 3.9% Unemployment. 4% is Broken! In the meantime, WITCH HUNT!</t>
  </si>
  <si>
    <t>https://twitter.com/realDonaldTrump/status/992503576852393985</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</si>
  <si>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history...pic.twitter.com/eONj1Y8oju</t>
  </si>
  <si>
    <t>https://twitter.com/realDonaldTrump/status/992523949698412544</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</si>
  <si>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</si>
  <si>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https://twitter.com/realDonaldTrump/status/992524132884664321</t>
  </si>
  <si>
    <t>We are going to demand Congress secure the border in the upcoming CR. Illegal immigration must end!</t>
  </si>
  <si>
    <t>https://twitter.com/realDonaldTrump/status/992538416196804608</t>
  </si>
  <si>
    <t>I want to thank all of our friends and patriots at the @ NRA. We will never fail, and we will always protect your Second Amendment! God Bless you, and God Bless America!pic.twitter.com/3PoNPV24p4</t>
  </si>
  <si>
    <t>https://twitter.com/realDonaldTrump/status/992556495182155776</t>
  </si>
  <si>
    <t>Great book just out by very successful businessman @ AndyPuzder. Always known as somebody who knows how to win, ‚ÄúCapitalist Comeback‚Äù will be a big hit!</t>
  </si>
  <si>
    <t>https://twitter.com/realDonaldTrump/status/992558888212946949</t>
  </si>
  <si>
    <t>Just returned home to the beautiful White House, from Dallas, where the Arena was packed to the rafters with the great fans and supporters of the @ NRA. It was so wonderful to be there!</t>
  </si>
  <si>
    <t>https://twitter.com/realDonaldTrump/status/992562394051293186</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</si>
  <si>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</si>
  <si>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https://twitter.com/realDonaldTrump/status/992880573025865729</t>
  </si>
  <si>
    <t>Thank you Cleveland, Ohio!https://www.pscp.tv/w/bb4aMDFvTlFsTFJub1dwUXd8MWRSSlplUXdxQW9HQjLT8gBVQABO7l7kCsXVzAl9vI4ThsxJq6NsxnAmvlqz ‚Ä¶</t>
  </si>
  <si>
    <t>https://twitter.com/realDonaldTrump/status/993443781281271808</t>
  </si>
  <si>
    <t>To the great people of West Virginia we have, together, a really great chance to keep making a big difference. Problem is, Don Blankenship, currently running for Senate, can‚Äôt win the General Election in your State...No way! Remember Alabama. Vote Rep. Jenkins or A.G. Morrisey!</t>
  </si>
  <si>
    <t>https://twitter.com/realDonaldTrump/status/993446539988217857</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</si>
  <si>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</si>
  <si>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https://twitter.com/realDonaldTrump/status/993452275648679938</t>
  </si>
  <si>
    <t>The Russia Witch Hunt is rapidly losing credibility. House Intelligence Committee found No Collusion, Coordination or anything else with Russia. So now the Probe says OK, what else is there? How about Obstruction for a made up, phony crime.There is no O, it‚Äôs called Fighting Back</t>
  </si>
  <si>
    <t>https://twitter.com/realDonaldTrump/status/993455375755173892</t>
  </si>
  <si>
    <t>The 13 Angry Democrats in charge of the Russian Witch Hunt are starting to find out that there is a Court System in place that actually protects people from injustice...and just wait ‚Äòtill the Courts get to see your unrevealed Conflicts of Interest!</t>
  </si>
  <si>
    <t>https://twitter.com/realDonaldTrump/status/993475610377932801</t>
  </si>
  <si>
    <t>‚ÄúThe Great Revolt‚Äù by Salena Zito and Brad Todd does much to tell the story of our great Election victory. The Forgotten Men &amp; Women are forgotten no longer!</t>
  </si>
  <si>
    <t>https://twitter.com/realDonaldTrump/status/993476979893723137</t>
  </si>
  <si>
    <t>Good luck to Ric Grenell, our new Ambassador to Germany. A great and talented guy, he will represent our Country well!</t>
  </si>
  <si>
    <t>https://twitter.com/realDonaldTrump/status/993483042177118208</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</si>
  <si>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</si>
  <si>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https://twitter.com/realDonaldTrump/status/993484478633922560</t>
  </si>
  <si>
    <t>Is this Phony Witch Hunt going to go on even longer so it wrongfully impacts the Mid-Term Elections, which is what the Democrats always intended? Republicans better get tough and smart before it is too late!</t>
  </si>
  <si>
    <t>https://twitter.com/realDonaldTrump/status/993492804985872385</t>
  </si>
  <si>
    <t>The United States does not need John Kerry‚Äôs possibly illegal Shadow Diplomacy on the very badly negotiated Iran Deal. He was the one that created this MESS in the first place!</t>
  </si>
  <si>
    <t>https://twitter.com/realDonaldTrump/status/993541175511527425</t>
  </si>
  <si>
    <t>National Prescription Drug # TakeBackDay numbers are in! Another record broken: nearly 1 MILLION pounds of Rx pills disposed! Let‚Äôs keep fighting this opioid epidemic, America!</t>
  </si>
  <si>
    <t>https://twitter.com/realDonaldTrump/status/993562242124865536</t>
  </si>
  <si>
    <t>I will be announcing my decision on the Iran Deal tomorrow from the White House at 2:00pm.</t>
  </si>
  <si>
    <t>https://twitter.com/realDonaldTrump/status/993810085540491264</t>
  </si>
  <si>
    <t>Gina Haspel, my highly respected nominee to lead the CIA, is being praised for the fact that she has been, and alway will be, TOUGH ON TERROR! This is a woman who has been a leader wherever she has gone. The CIA wants her to lead them into America‚Äôs bright and glorious future!</t>
  </si>
  <si>
    <t>https://twitter.com/realDonaldTrump/status/993813485745295360</t>
  </si>
  <si>
    <t>I will be speaking to my friend, President Xi of China, this morning at 8:30. The primary topics will be Trade, where good things will happen, and North Korea, where relationships and trust are building.</t>
  </si>
  <si>
    <t>https://twitter.com/realDonaldTrump/status/993815373190492160</t>
  </si>
  <si>
    <t>John Kerry can‚Äôt get over the fact that he had his chance and blew it! Stay away from negotiations John, you are hurting your country!</t>
  </si>
  <si>
    <t>https://twitter.com/realDonaldTrump/status/993926510003277825</t>
  </si>
  <si>
    <t>Statement on the Iran Nuclear Deal:https://www.pscp.tv/w/bcHoFDFvTlFsTFJub1dwUXd8MVlxS0RkRWt3RG9LVuGHoVNqHUMTOFsKvNeEtRThrkhTbwCW_TKUlteUhH3s?t=1s ‚Ä¶</t>
  </si>
  <si>
    <t>https://twitter.com/realDonaldTrump/status/993976643898281984</t>
  </si>
  <si>
    <t>The Iran Deal is defective at its core. If we do nothing, we know what will happen. In just a short time, the world‚Äôs leading state sponsor of terror will be on the cusp of acquiring the world‚Äôs most dangerous weapons....pic.twitter.com/58qwBLzxIH</t>
  </si>
  <si>
    <t>https://twitter.com/realDonaldTrump/status/994176238846664706</t>
  </si>
  <si>
    <t>The Republican Party had a great night. Tremendous voter energy and excitement, and all candidates are those who have a great chance of winning in November. The Economy is sooo strong, and with Nancy Pelosi wanting to end the big Tax Cuts and Raise Taxes, why wouldn‚Äôt we win?</t>
  </si>
  <si>
    <t>https://twitter.com/realDonaldTrump/status/994179864436596736</t>
  </si>
  <si>
    <t>The Fake News is working overtime. Just reported that, despite the tremendous success we are having with the economy &amp; all things else, 91% of the Network News about me is negative (Fake). Why do we work so hard in working with the media when it is corrupt? Take away credentials?</t>
  </si>
  <si>
    <t>https://twitter.com/realDonaldTrump/status/994182263960162304</t>
  </si>
  <si>
    <t>Candace Owens of Turning Point USA is having a big impact on politics in our Country. She represents an ever expanding group of very smart ‚Äúthinkers,‚Äù and it is wonderful to watch and hear the dialogue going on...so good for our Country!</t>
  </si>
  <si>
    <t>https://twitter.com/realDonaldTrump/status/994185337504137216</t>
  </si>
  <si>
    <t>Congratulations to Mike Dewine on his big win in the Great State of Ohio. He will be a great Governor with a heavy focus on HealthCare and Jobs. His Socialist opponent in November should not do well, a big failure in last job!</t>
  </si>
  <si>
    <t>https://twitter.com/realDonaldTrump/status/994192995737096192</t>
  </si>
  <si>
    <t>I am pleased to inform you that Secretary of State Mike Pompeo is in the air and on his way back from North Korea with the 3 wonderful gentlemen that everyone is looking so forward to meeting. They seem to be in good health. Also, good meeting with Kim Jong Un. Date &amp; Place set.</t>
  </si>
  <si>
    <t>https://twitter.com/realDonaldTrump/status/994194233111273472</t>
  </si>
  <si>
    <t>Secretary Pompeo and his ‚Äúguests‚Äù will be landing at Andrews Air Force Base at 2:00 A.M. in the morning. I will be there to greet them. Very exciting!</t>
  </si>
  <si>
    <t>https://twitter.com/realDonaldTrump/status/994345813064192012</t>
  </si>
  <si>
    <t>The Failing New York Times criticized Secretary of State Pompeo for being AWOL (missing), when in fact he was flying to North Korea. Fake News, so bad!</t>
  </si>
  <si>
    <t>https://twitter.com/realDonaldTrump/status/994346538028675072</t>
  </si>
  <si>
    <t>Looking forward to greeting the Hostages (no longer) at 2:00 A.M.</t>
  </si>
  <si>
    <t>https://twitter.com/realDonaldTrump/status/994401394441453569</t>
  </si>
  <si>
    <t>Gina Haspel did a spectacular job today. There is nobody even close to run the CIA!</t>
  </si>
  <si>
    <t>https://twitter.com/realDonaldTrump/status/994517833357946882</t>
  </si>
  <si>
    <t>On behalf of the American people, WELCOME HOME!pic.twitter.com/hISaCI95CB</t>
  </si>
  <si>
    <t>https://twitter.com/realDonaldTrump/status/994585463380987904</t>
  </si>
  <si>
    <t>Senator Cryin‚Äô Chuck Schumer fought hard against the Bad Iran Deal, even going at it with President Obama, &amp; then Voted AGAINST it! Now he says I should not have terminated the deal - but he doesn‚Äôt really believe that! Same with Comey. Thought he was terrible until I fired him!</t>
  </si>
  <si>
    <t>https://twitter.com/realDonaldTrump/status/994586105822564353</t>
  </si>
  <si>
    <t>Five Most Wanted leaders of ISIS just captured!</t>
  </si>
  <si>
    <t>https://twitter.com/realDonaldTrump/status/994587349718847489</t>
  </si>
  <si>
    <t>The highly anticipated meeting between Kim Jong Un and myself will take place in Singapore on June 12th. We will both try to make it a very special moment for World Peace!</t>
  </si>
  <si>
    <t>https://twitter.com/realDonaldTrump/status/994741305908649985</t>
  </si>
  <si>
    <t>Thank you Indiana! # MAGAhttps://www.pscp.tv/w/bcTc2jFvTlFsTFJub1dwUXd8MVlxSkRkcHdyT0JKVuOhyp-lK8JzO8lTj--6GHLXY2vAnJweo84nIO1EVIcM?t=15m57s ‚Ä¶</t>
  </si>
  <si>
    <t>https://twitter.com/realDonaldTrump/status/995023303906652160</t>
  </si>
  <si>
    <t>Today, my Administration is launching the most sweeping action in history to lower the price of prescription drugs for the American People. We will have tougher negotiation, more competition, and much lower prices at the pharmacy counter!https://www.pscp.tv/w/bcXlGzFvTlFsTFJub1dwUXd8MUJSSmpyWXZOVlJKdx7hbfdOVng0_-0ftv64fLypcG0P4pNxauuOXLAcsAqv?t=6s ‚Ä¶</t>
  </si>
  <si>
    <t>https://twitter.com/realDonaldTrump/status/995044981768425477</t>
  </si>
  <si>
    <t>The American people deserve a healthcare system that takes care of them ‚Äì not one that takes advantage of them. We will work every day to ensure all Americans have access to the quality, affordable medication they need and deserve. We will not rest until the job is done!pic.twitter.com/9BzevAniNx</t>
  </si>
  <si>
    <t>https://twitter.com/realDonaldTrump/status/995085901079433219</t>
  </si>
  <si>
    <t>Big week next week when the American Embassy in Israel will be moved to Jerusalem. Congratulations to all!</t>
  </si>
  <si>
    <t>https://twitter.com/realDonaldTrump/status/995088584221839360</t>
  </si>
  <si>
    <t>Why doesn‚Äôt the Fake News Media state that the Trump Administration‚Äôs Anti-Trust Division has been, and is, opposed to the AT&amp;T purchase of Time Warner in a currently ongoing Trial. Such a disgrace in reporting!</t>
  </si>
  <si>
    <t>https://twitter.com/realDonaldTrump/status/995410516129538048</t>
  </si>
  <si>
    <t>North Korea has announced that they will dismantle Nuclear Test Site this month, ahead of the big Summit Meeting on June 12th. Thank you, a very smart and gracious gesture!</t>
  </si>
  <si>
    <t>https://twitter.com/realDonaldTrump/status/995424104286179328</t>
  </si>
  <si>
    <t>Iran‚Äôs Military Budget is up more than 40% since the Obama negotiated Nuclear Deal was reached...just another indicator that it was all a big lie. But not anymore!</t>
  </si>
  <si>
    <t>https://twitter.com/realDonaldTrump/status/995428472674758656</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</si>
  <si>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</si>
  <si>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https://twitter.com/realDonaldTrump/status/995642096676671495</t>
  </si>
  <si>
    <t>Happy Mother‚Äôs Day!!!pic.twitter.com/zw71dnT7TJ</t>
  </si>
  <si>
    <t>https://twitter.com/realDonaldTrump/status/995680316458262533</t>
  </si>
  <si>
    <t>President Xi of China, and I, are working together to give massive Chinese phone company, ZTE, a way to get back into business, fast. Too many jobs in China lost. Commerce Department has been instructed to get it done!</t>
  </si>
  <si>
    <t>https://twitter.com/realDonaldTrump/status/995746011321597953</t>
  </si>
  <si>
    <t>China and the United States are working well together on trade, but past negotiations have been so one sided in favor of China, for so many years, that it is hard for them to make a deal that benefits both countries. But be cool, it will all work out!</t>
  </si>
  <si>
    <t>https://twitter.com/realDonaldTrump/status/995758467645353985</t>
  </si>
  <si>
    <t>Remember how badly Iran was behaving with the Iran Deal in place. They were trying to take over the Middle East by whatever means necessary. Now, that will not happen!</t>
  </si>
  <si>
    <t>https://twitter.com/realDonaldTrump/status/995816799341088770</t>
  </si>
  <si>
    <t>So sad to see the Terror Attack in Paris. At some point countries will have to open their eyes &amp; see what is really going on. This kind of sickness &amp; hatred is not compatible with a loving, peaceful, &amp; successful country! Changes to our thought process on terror must be made.</t>
  </si>
  <si>
    <t>https://twitter.com/realDonaldTrump/status/995980604016611329</t>
  </si>
  <si>
    <t>U.S. Embassy opening in Jerusalem will be covered live on @ FoxNews &amp; @ FoxBusiness. Lead up to 9:00 A.M. (eastern) event has already begun. A great day for Israel!</t>
  </si>
  <si>
    <t>https://twitter.com/realDonaldTrump/status/996021417622851584</t>
  </si>
  <si>
    <t>Big day for Israel. Congratulations!</t>
  </si>
  <si>
    <t>https://twitter.com/realDonaldTrump/status/996046634864791557</t>
  </si>
  <si>
    <t># USEmbassyJerusalem http://pscp.tv/w/1kvJpWoqeLdGE</t>
  </si>
  <si>
    <t>https://twitter.com/realDonaldTrump/status/996119678551552000</t>
  </si>
  <si>
    <t>ZTE, the large Chinese phone company, buys a big percentage of individual parts from U.S. companies. This is also reflective of the larger trade deal we are negotiating with China and my personal relationship with President Xi.</t>
  </si>
  <si>
    <t>https://twitter.com/realDonaldTrump/status/996129630913482755</t>
  </si>
  <si>
    <t>The so-called leaks coming out of the White House are a massive over exaggeration put out by the Fake News Media in order to make us look as bad as possible. With that being said, leakers are traitors and cowards, and we will find out who they are!</t>
  </si>
  <si>
    <t>https://twitter.com/realDonaldTrump/status/996135379802755072</t>
  </si>
  <si>
    <t>Heading over to Walter Reed Medical Center to see our great First Lady, Melania. Successful procedure, she is in good spirits. Thank you to all of the well-wishers!</t>
  </si>
  <si>
    <t>https://twitter.com/realDonaldTrump/status/996366330436648960</t>
  </si>
  <si>
    <t>Our great First Lady is doing really well. Will be leaving hospital in 2 or 3 days. Thank you for so much love and support!</t>
  </si>
  <si>
    <t>https://twitter.com/realDonaldTrump/status/996368474556583937</t>
  </si>
  <si>
    <t>Trade negotiations are continuing with China. They have been making hundreds of billions of dollars a year from the U.S., for many years. Stay tuned!</t>
  </si>
  <si>
    <t>https://twitter.com/realDonaldTrump/status/996391840860471296</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</si>
  <si>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</si>
  <si>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https://twitter.com/realDonaldTrump/status/996442654568341505</t>
  </si>
  <si>
    <t>Nebraska - make sure you get out to the polls and VOTE for Deb Fischer today!https://twitter.com/debfischerne/status/996371820512194560 ‚Ä¶</t>
  </si>
  <si>
    <t>https://twitter.com/realDonaldTrump/status/996460197005717504</t>
  </si>
  <si>
    <t>Today is one of the most important and solemn occasions of the year ‚Äì the day we pay tribute to the Law Enforcement Heroes who gave their lives in the line of duty. They made the ultimate sacrifice so that we could live in safety and peace. We stand with our police (HEROES) 100%!pic.twitter.com/XDtYRUeOk1</t>
  </si>
  <si>
    <t>https://twitter.com/realDonaldTrump/status/996464466702274561</t>
  </si>
  <si>
    <t># PeaceOfficersMemorialDaypic.twitter.com/agxulpPyag</t>
  </si>
  <si>
    <t>https://twitter.com/realDonaldTrump/status/996487798759854082</t>
  </si>
  <si>
    <t>Thank you to the Washington Examiner and @ CortesSteve on the great article - on WINNING!https://www.washingtonexaminer.com/opinion/op-eds/trumps-winning-streak-rivals-one-of-the-greatest-streaks-in-sports ‚Ä¶</t>
  </si>
  <si>
    <t>https://twitter.com/realDonaldTrump/status/996723907867676673</t>
  </si>
  <si>
    <t>Congratulations to Lou Barletta of Pennsylvania. He will be a great Senator and will represent his people well - like they haven‚Äôt been represented in many years. Lou is a friend of mine and a special guy, he will very much help MAKE AMERICA GREAT AGAIN!</t>
  </si>
  <si>
    <t>https://twitter.com/realDonaldTrump/status/996728397362540545</t>
  </si>
  <si>
    <t>Congratulations to Deb Fischer. The people of Nebraska have seen what a great job she is doing - and it showed up at the ballot box! # MAGA</t>
  </si>
  <si>
    <t>https://twitter.com/realDonaldTrump/status/996739372723638272</t>
  </si>
  <si>
    <t>The Washington Post and CNN have typically written false stories about our trade negotiations with China. Nothing has happened with ZTE except as it pertains to the larger trade deal. Our country has been losing hundreds of billions of dollars a year with China...</t>
  </si>
  <si>
    <t>https://twitter.com/realDonaldTrump/status/996739374619426816</t>
  </si>
  <si>
    <t>...We have not seen China‚Äôs demands yet, which should be few in that previous U.S. Administrations have done so poorly in negotiating. China has seen our demands. There has been no folding as the media would love people to believe, the meetings...</t>
  </si>
  <si>
    <t>https://twitter.com/realDonaldTrump/status/996739376028835840</t>
  </si>
  <si>
    <t>...haven‚Äôt even started yet! The U.S. has very little to give, because it has given so much over the years. China has much to give!</t>
  </si>
  <si>
    <t>https://twitter.com/realDonaldTrump/status/996802784090640385</t>
  </si>
  <si>
    <t>House votes today on Choice/MISSION Act. Who will stand with our Great Vets, caregivers, and Veterans Service Organizations? Must get Choice passed by Memorial Day!</t>
  </si>
  <si>
    <t>https://twitter.com/realDonaldTrump/status/996810253126787073</t>
  </si>
  <si>
    <t>Today, it was my great honor to welcome President Mirziyoyev of Uzbekistan to the @ WhiteHouse!pic.twitter.com/3EkHChjnYA</t>
  </si>
  <si>
    <t>https://twitter.com/realDonaldTrump/status/996822738101825538</t>
  </si>
  <si>
    <t>Lou Barletta will be a great Senator for Pennsylvania but his opponent, Bob Casey, has been a do-nothing Senator who only shows up at election time. He votes along the Nancy Pelosi, Elizabeth Warren lines, loves sanctuary cities, bad and expensive healthcare...</t>
  </si>
  <si>
    <t>https://twitter.com/realDonaldTrump/status/996822740320575488</t>
  </si>
  <si>
    <t>...and voted against the massive Tax Cut Bill. He‚Äôs also weak on borders and crime. Sadly, our great Military and Vets mean nothing to Bobby Jr. Lou Barletta will win! # MAGA</t>
  </si>
  <si>
    <t>https://twitter.com/realDonaldTrump/status/996887371210788864</t>
  </si>
  <si>
    <t>Gina Haspel is one step closer to leading our brave men and women at the CIA. She is exceptionally qualified and the Senate should confirm her immediately. We need her to keep our great country safe! # ConfirmGina</t>
  </si>
  <si>
    <t>https://twitter.com/realDonaldTrump/status/997076300476055552</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</si>
  <si>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</si>
  <si>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https://twitter.com/realDonaldTrump/status/997095653875617792</t>
  </si>
  <si>
    <t>Wow, word seems to be coming out that the Obama FBI ‚ÄúSPIED ON THE TRUMP CAMPAIGN WITH AN EMBEDDED INFORMANT.‚Äù Andrew McCarthy says, ‚ÄúThere‚Äôs probably no doubt that they had at least one confidential informant in the campaign.‚Äù If so, this is bigger than Watergate!</t>
  </si>
  <si>
    <t>https://twitter.com/realDonaldTrump/status/997112687799697408</t>
  </si>
  <si>
    <t>Despite the disgusting, illegal and unwarranted Witch Hunt, we have had the most successful first 17 month Administration in U.S. history - by far! Sorry to the Fake News Media and ‚ÄúHaters,‚Äù but that‚Äôs the way it is!</t>
  </si>
  <si>
    <t>https://twitter.com/realDonaldTrump/status/997136144465842177</t>
  </si>
  <si>
    <t>Congrats to the House for passing the VA MISSION Act yesterday. Without this funding our veterans will be forced to stand in never ending lines in order to receive care. Putting politics over our veterans care is UNACCEPTABLE ‚Äì Senate must vote yes on this bill by Memorial Day!</t>
  </si>
  <si>
    <t>https://twitter.com/realDonaldTrump/status/997220260259487744</t>
  </si>
  <si>
    <t>Congratulations to our new CIA Director, Gina Haspel!pic.twitter.com/n1xj9LSV9D</t>
  </si>
  <si>
    <t>https://twitter.com/realDonaldTrump/status/997227223638790144</t>
  </si>
  <si>
    <t>Talking trade with the Vice Premier of the People‚Äôs Republic of China, Liu He.pic.twitter.com/9T7Iq6F3Xe</t>
  </si>
  <si>
    <t>https://twitter.com/realDonaldTrump/status/997233764689498112</t>
  </si>
  <si>
    <t>Great talk with my friend President Mauricio Macri of Argentina this week. He is doing such a good job for Argentina. I support his vision for transforming his country‚Äôs economy and unleashing its potential!</t>
  </si>
  <si>
    <t>https://twitter.com/realDonaldTrump/status/997238932311068674</t>
  </si>
  <si>
    <t>Tomorrow, the House will vote on a strong Farm Bill, which includes work requirements. We must support our Nation‚Äôs great farmers!</t>
  </si>
  <si>
    <t>https://twitter.com/realDonaldTrump/status/997239623268085761</t>
  </si>
  <si>
    <t>It was my great honor to visit with our HEROES last night at Walter Reed Medical Center. There is nobody like them!pic.twitter.com/fG5W1SwIHK</t>
  </si>
  <si>
    <t>https://twitter.com/realDonaldTrump/status/997422764909912065</t>
  </si>
  <si>
    <t>‚ÄúApparently the DOJ put a Spy in the Trump Campaign. This has never been done before and by any means necessary, they are out to frame Donald Trump for crimes he didn‚Äôt commit.‚Äù David Asman @ LouDobbs @ GreggJarrett Really bad stuff!</t>
  </si>
  <si>
    <t>https://twitter.com/realDonaldTrump/status/997429518867591170</t>
  </si>
  <si>
    <t>Fake News Media had me calling Immigrants, or Illegal Immigrants, ‚ÄúAnimals.‚Äù Wrong! They were begrudgingly forced to withdraw their stories. I referred to MS 13 Gang Members as ‚ÄúAnimals,‚Äù a big difference - and so true. Fake News got it purposely wrong, as usual!</t>
  </si>
  <si>
    <t>https://twitter.com/realDonaldTrump/status/997471413266247681</t>
  </si>
  <si>
    <t>Why isn‚Äôt disgraced FBI official Andrew McCabe being investigated for the $700,000 Crooked Hillary Democrats in Virginia, led by Clinton best friend Terry M (under FBI investigation that they killed) gave to McCabe‚Äôs wife in her run for office? Then dropped case on Clinton!</t>
  </si>
  <si>
    <t>https://twitter.com/realDonaldTrump/status/997474432443707393</t>
  </si>
  <si>
    <t>Reports are there was indeed at least one FBI representative implanted, for political purposes, into my campaign for president. It took place very early on, and long before the phony Russia Hoax became a ‚Äúhot‚Äù Fake News story. If true - all time biggest political scandal!</t>
  </si>
  <si>
    <t>https://twitter.com/realDonaldTrump/status/997493407097524224</t>
  </si>
  <si>
    <t>School shooting in Texas. Early reports not looking good. God bless all!</t>
  </si>
  <si>
    <t>https://twitter.com/realDonaldTrump/status/997515759281680385</t>
  </si>
  <si>
    <t>We grieve for the terrible loss of life, and send our support and love to everyone affected by this horrible attack in Texas. To the students, families, teachers and personnel at Santa Fe High School ‚Äì we are with you in this tragic hour, and we will be with you forever...pic.twitter.com/LtJ0D29Hsv</t>
  </si>
  <si>
    <t>https://twitter.com/realDonaldTrump/status/997573139663028224</t>
  </si>
  <si>
    <t>America is a Nation that believes in the power of redemption. America is a Nation that believes in second chances - and America is a Nation that believes that the best is always yet to come! # PrisonReformpic.twitter.com/Yk5UJUYgHN</t>
  </si>
  <si>
    <t>https://twitter.com/realDonaldTrump/status/997577906007298048</t>
  </si>
  <si>
    <t>Just met with UN Secretary-General Ant√≥nio Guterres who is working hard to ‚ÄúMake the United Nations Great Again.‚Äù When the UN does more to solve conflicts around the world, it means the U.S. has less to do and we save money. @ NikkiHaley is doing a fantastic job!pic.twitter.com/pqUv6cyH2z</t>
  </si>
  <si>
    <t>https://twitter.com/realDonaldTrump/status/997597940444221440</t>
  </si>
  <si>
    <t>California finally deserves a great Governor, one who understands borders, crime and lowering taxes. John Cox is the man - he‚Äôll be the best Governor you‚Äôve ever had. I fully endorse John Cox for Governor and look forward to working with him to Make California Great Again!</t>
  </si>
  <si>
    <t>https://twitter.com/realDonaldTrump/status/997612079375945728</t>
  </si>
  <si>
    <t>America is blessed with extraordinary energy abundance, including more than 250 years worth of beautiful clean coal. We have ended the war on coal, and will continue to work to promote American energy dominance!</t>
  </si>
  <si>
    <t>https://twitter.com/realDonaldTrump/status/997899870903169024</t>
  </si>
  <si>
    <t>Happy # ArmedForcesDay to our GREAT military men and women for their selfless service to our Nation!pic.twitter.com/jbJvrkV1hH</t>
  </si>
  <si>
    <t>https://twitter.com/realDonaldTrump/status/997909163379449857</t>
  </si>
  <si>
    <t>Great to have our incredible First Lady back home in the White House. Melania is feeling and doing really well. Thank you for all of your prayers and best wishes!</t>
  </si>
  <si>
    <t>https://twitter.com/realDonaldTrump/status/997951982467014656</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</si>
  <si>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</si>
  <si>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https://twitter.com/realDonaldTrump/status/998187672979038208</t>
  </si>
  <si>
    <t>Things are really getting ridiculous. The Failing and Crooked (but not as Crooked as Hillary Clinton) @ nytimes has done a long &amp; boring story indicating that the World‚Äôs most expensive Witch Hunt has found nothing on Russia &amp; me so now they are looking at the rest of the World!</t>
  </si>
  <si>
    <t>https://twitter.com/realDonaldTrump/status/998189366844559360</t>
  </si>
  <si>
    <t>....At what point does this soon to be $20,000,000 Witch Hunt, composed of 13 Angry and Heavily Conflicted Democrats and two people who have worked for Obama for 8 years, STOP! They have found no Collussion with Russia, No Obstruction, but they aren‚Äôt looking at the corruption...</t>
  </si>
  <si>
    <t>https://twitter.com/realDonaldTrump/status/998191501451628544</t>
  </si>
  <si>
    <t>...in the Hillary Clinton Campaign where she deleted 33,000 Emails, got $145,000,000 while Secretary of State, paid McCabes wife $700,000 (and got off the FBI hook along with Terry M) and so much more. Republicans and real Americans should start getting tough on this Scam.</t>
  </si>
  <si>
    <t>https://twitter.com/realDonaldTrump/status/998194013193822208</t>
  </si>
  <si>
    <t>Now that the Witch Hunt has given up on Russia and is looking at the rest of the World, they should easily be able to take it into the Mid-Term Elections where they can put some hurt on the Republican Party. Don‚Äôt worry about Dems FISA Abuse, missing Emails or Fraudulent Dossier!</t>
  </si>
  <si>
    <t>https://twitter.com/realDonaldTrump/status/998196033153839104</t>
  </si>
  <si>
    <t>What ever happened to the Server, at the center of so much Corruption, that the Democratic National Committee REFUSED to hand over to the hard charging (except in the case of Democrats) FBI? They broke into homes &amp; offices early in the morning, but were afraid to take the Server?</t>
  </si>
  <si>
    <t>https://twitter.com/realDonaldTrump/status/998202784683053056</t>
  </si>
  <si>
    <t>....and why hasn‚Äôt the Podesta brother been charged and arrested, like others, after being forced to close down his very large and successful firm? Is it because he is a VERY well connected Democrat working in the Swamp of Washington, D.C.?</t>
  </si>
  <si>
    <t>https://twitter.com/realDonaldTrump/status/998250447394820096</t>
  </si>
  <si>
    <t>The Witch Hunt finds no Collusion with Russia - so now they‚Äôre looking at the rest of the World. Oh‚Äô great!</t>
  </si>
  <si>
    <t>https://twitter.com/realDonaldTrump/status/998256454590193665</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</si>
  <si>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</si>
  <si>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https://twitter.com/realDonaldTrump/status/998524172858019840</t>
  </si>
  <si>
    <t>I ask Senator Chuck Schumer, why didn‚Äôt President Obama &amp; the Democrats do something about Trade with China, including Theft of Intellectual Property etc.? They did NOTHING! With that being said, Chuck &amp; I have long agreed on this issue! Fair Trade, plus, with China will happen!</t>
  </si>
  <si>
    <t>https://twitter.com/realDonaldTrump/status/998525737593376768</t>
  </si>
  <si>
    <t>China has agreed to buy massive amounts of ADDITIONAL Farm/Agricultural Products - would be one of the best things to happen to our farmers in many years!</t>
  </si>
  <si>
    <t>https://twitter.com/realDonaldTrump/status/998526637657546753</t>
  </si>
  <si>
    <t>On China, Barriers and Tariffs to come down for first time.</t>
  </si>
  <si>
    <t>https://twitter.com/realDonaldTrump/status/998528928259170305</t>
  </si>
  <si>
    <t>China must continue to be strong &amp; tight on the Border of North Korea until a deal is made. The word is that recently the Border has become much more porous and more has been filtering in. I want this to happen, and North Korea to be VERY successful, but only after signing!</t>
  </si>
  <si>
    <t>https://twitter.com/realDonaldTrump/status/998532136578748425</t>
  </si>
  <si>
    <t>‚ÄúJohn Brennan is panicking. He has disgraced himself, he has disgraced the Country, he has disgraced the entire Intelligence Community. He is the one man who is largely responsible for the destruction of American‚Äôs faith in the Intelligence Community and in some people at the....</t>
  </si>
  <si>
    <t>https://twitter.com/realDonaldTrump/status/998534123399663616</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</si>
  <si>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</si>
  <si>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https://twitter.com/realDonaldTrump/status/998537117180588033</t>
  </si>
  <si>
    <t>...they then used to start an investigation about Trump. It is that simple. This guy is the genesis of this whole Debacle. This was a Political hit job, this was not an Intelligence Investigation. Brennan has disgraced himself, he‚Äôs worried about staying out of Jail.‚Äù Dan Bongino</t>
  </si>
  <si>
    <t>https://twitter.com/realDonaldTrump/status/998546786628395009</t>
  </si>
  <si>
    <t>The Wall Street Journal asks, ‚ÄúWHERE IN THE WORLD WAS BARACK OBAMA?‚Äù A very good question!</t>
  </si>
  <si>
    <t>https://twitter.com/realDonaldTrump/status/998553122179084290</t>
  </si>
  <si>
    <t>Under our potential deal with China, they will purchase from our Great American Farmers practically as much as our Farmers can produce.</t>
  </si>
  <si>
    <t>https://twitter.com/realDonaldTrump/status/998704493335334912</t>
  </si>
  <si>
    <t>. @ AsaHutchinson, the great Governor of Arkansas, is in a primary tomorrow. He has done an incredible job with a focus on lower taxes, border security, and crime prevention. Asa loves our military and our veterans. I fully endorse Asa for Governor!</t>
  </si>
  <si>
    <t>https://twitter.com/realDonaldTrump/status/998992271629570048</t>
  </si>
  <si>
    <t>Today, it was my great honor to welcome President Moon Jae-in of the Republic of Korea to the @ WhiteHouse!pic.twitter.com/yvOxNiA1DM</t>
  </si>
  <si>
    <t>https://twitter.com/realDonaldTrump/status/999010902472122368</t>
  </si>
  <si>
    <t>It was my honor to welcome @ NASCAR Cup Series Champion @ MartinTruex_Jr and his team to the @ WhiteHouse yesterday!pic.twitter.com/5cr2oybrnQ</t>
  </si>
  <si>
    <t>https://twitter.com/realDonaldTrump/status/999087688983764992</t>
  </si>
  <si>
    <t>For the first time since Roe v. Wade, America has a Pro-Life President, a Pro-Life Vice President, a Pro-Life House of Representatives and 25 Pro-Life Republican State Capitals!pic.twitter.com/EfF54tmetT</t>
  </si>
  <si>
    <t>https://twitter.com/realDonaldTrump/status/999096011174924289</t>
  </si>
  <si>
    <t>If the person placed very early into my campaign wasn‚Äôt a SPY put there by the previous Administration for political purposes, how come such a seemingly massive amount of money was paid for services rendered - many times higher than normal...</t>
  </si>
  <si>
    <t>https://twitter.com/realDonaldTrump/status/999096013674680321</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</si>
  <si>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</si>
  <si>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https://twitter.com/realDonaldTrump/status/999239924401438720</t>
  </si>
  <si>
    <t>@ foxandfriends ‚ÄúNew Bombshell in the Obama Spying Scandal. Did other Agencies SPY on Trump Campaign?‚Äù Even Clapper, worlds dumbest former Intelligence Head, who has the problem of lying a lot, used the word SPY when describing the illegal activities!</t>
  </si>
  <si>
    <t>https://twitter.com/realDonaldTrump/status/999242039723163648</t>
  </si>
  <si>
    <t>Look how things have turned around on the Criminal Deep State. They go after Phony Collusion with Russia, a made up Scam, and end up getting caught in a major SPY scandal the likes of which this country may never have seen before! What goes around, comes around!</t>
  </si>
  <si>
    <t>https://twitter.com/realDonaldTrump/status/999243732506562560</t>
  </si>
  <si>
    <t>‚ÄúIt‚Äôs clear that they had eyes and ears all over the Trump Campaign‚Äù Judge Andrew Napolitano</t>
  </si>
  <si>
    <t>https://twitter.com/realDonaldTrump/status/999246677549768704</t>
  </si>
  <si>
    <t>SPYGATE could be one of the biggest political scandals in history!</t>
  </si>
  <si>
    <t>https://twitter.com/realDonaldTrump/status/999249186762772481</t>
  </si>
  <si>
    <t>Everybody is with Tomi Lahren, a truly outstanding and respected young woman! @ foxandfriends</t>
  </si>
  <si>
    <t>https://twitter.com/realDonaldTrump/status/999252093998370817</t>
  </si>
  <si>
    <t>‚ÄúTrump should be happy that the FBI was SPYING on his campaign‚Äù No, James Clapper, I am not happy. Spying on a campaign would be illegal, and a scandal to boot!</t>
  </si>
  <si>
    <t>https://twitter.com/realDonaldTrump/status/999257533327073281</t>
  </si>
  <si>
    <t>Our Trade Deal with China is moving along nicely, but in the end we will probably have to use a different structure in that this will be too hard to get done and to verify results after completion.</t>
  </si>
  <si>
    <t>https://twitter.com/realDonaldTrump/status/999258232110579714</t>
  </si>
  <si>
    <t>Big legislation will be signed by me shortly. After many years, RIGHT TO TRY and big changes to DODD FRANK.</t>
  </si>
  <si>
    <t>https://twitter.com/realDonaldTrump/status/999278498182258688</t>
  </si>
  <si>
    <t>There will be big news coming soon for our great American Autoworkers. After many decades of losing your jobs to other countries, you have waited long enough!</t>
  </si>
  <si>
    <t>https://twitter.com/realDonaldTrump/status/999282325316866048</t>
  </si>
  <si>
    <t>https://twitter.com/realDonaldTrump/status/999323841351618561</t>
  </si>
  <si>
    <t>Thank you @ SBAList! # SBAGalapic.twitter.com/mPKwukX08o</t>
  </si>
  <si>
    <t>https://twitter.com/realDonaldTrump/status/999371735928582144</t>
  </si>
  <si>
    <t>Today on Long Island, we were all moved to be joined by families who have suffered unthinkable heartbreak at the hands of MS-13. I was truly honored to be joined again by the courageous families who were my guests at the State of the Union...pic.twitter.com/Gs0CGJYqXU</t>
  </si>
  <si>
    <t>https://twitter.com/realDonaldTrump/status/999373224059265026</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</si>
  <si>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resistance...pic.twitter.com/VkMCIzwt8v</t>
  </si>
  <si>
    <t>https://twitter.com/realDonaldTrump/status/999435250571726848</t>
  </si>
  <si>
    <t>Thank you to all of the incredible law enforcement officers and firefighters in Bethpage, New York. Keep up the great work!pic.twitter.com/SMaZ8Hfas4</t>
  </si>
  <si>
    <t>https://twitter.com/realDonaldTrump/status/999442055670607872</t>
  </si>
  <si>
    <t>Great to be in New York for the day. Heading back to the @ WhiteHouse now, lots of work to be done!pic.twitter.com/w3LUiQ8SWh</t>
  </si>
  <si>
    <t>https://twitter.com/realDonaldTrump/status/999454450854039552</t>
  </si>
  <si>
    <t>Will be interviewed on @ foxandfriends tomorrow morning at 6:00 A.M. Enjoy!</t>
  </si>
  <si>
    <t>https://twitter.com/realDonaldTrump/status/999626347361206274</t>
  </si>
  <si>
    <t>Clapper has now admitted that there was Spying in my campaign. Large dollars were paid to the Spy, far beyond normal. Starting to look like one of the biggest political scandals in U.S. history. SPYGATE - a terrible thing!</t>
  </si>
  <si>
    <t>https://twitter.com/realDonaldTrump/status/999629710370983937</t>
  </si>
  <si>
    <t>Not surprisingly, the GREAT Men &amp; Women of the FBI are starting to speak out against Comey, McCabe and all of the political corruption and poor leadership found within the top ranks of the FBI. Comey was a terrible and corrupt leader who inflicted great pain on the FBI! # SPYGATE</t>
  </si>
  <si>
    <t>https://twitter.com/realDonaldTrump/status/999686062082535424</t>
  </si>
  <si>
    <t>Sadly, I was forced to cancel the Summit Meeting in Singapore with Kim Jong Un.pic.twitter.com/rLwXxBxFKx</t>
  </si>
  <si>
    <t>https://twitter.com/realDonaldTrump/status/999687630060118016</t>
  </si>
  <si>
    <t>It was my great honor to host a roundtable re: MS-13 yesterday in Bethpage, New York. Democrats must abandon their resistance to border security so that we can SUPPORT law enforcement and SAVE innocent lives!pic.twitter.com/pxe9Z4efyZ</t>
  </si>
  <si>
    <t>https://twitter.com/realDonaldTrump/status/999695988813189120</t>
  </si>
  <si>
    <t>I have decided to terminate the planned Summit in Singapore on June 12th. While many things can happen and a great opportunity lies ahead potentially, I believe that this is a tremendous setback for North Korea and indeed a setback for the world...pic.twitter.com/jT0GfxT0Lc</t>
  </si>
  <si>
    <t>https://twitter.com/realDonaldTrump/status/999710267096354819</t>
  </si>
  <si>
    <t>Today, it was my honor to sign # S2155, the "Economic Growth, Regulatory Relief, and Consumer Protection Act.‚Äù Read more: http://45.wh.gov/hqZUcZ pic.twitter.com/gi0qGe6ukX</t>
  </si>
  <si>
    <t>https://twitter.com/realDonaldTrump/status/999761589476655105</t>
  </si>
  <si>
    <t>Today, it was my great honor to present the # MedalOfHonor to @ USNavy (SEAL) Master Chief Special Warfare Operator Britt Slabinski in the East Room of the @ WhiteHouse. Full ceremony: http://45.wh.gov/MedalOfHonor pic.twitter.com/R3ACmkWsqJ</t>
  </si>
  <si>
    <t>https://twitter.com/realDonaldTrump/status/999984492197613568</t>
  </si>
  <si>
    <t>The Democrats are now alluding to the the concept that having an Informant placed in an opposing party‚Äôs campaign is different than having a Spy, as illegal as that may be. But what about an ‚ÄúInformant‚Äù who is paid a fortune and who ‚Äúsets up‚Äù way earlier than the Russian Hoax?</t>
  </si>
  <si>
    <t>https://twitter.com/realDonaldTrump/status/999984495179726848</t>
  </si>
  <si>
    <t>Can anyone even imagine having Spies placed in a competing campaign, by the people and party in absolute power, for the sole purpose of political advantage and gain? And to think that the party in question, even with the expenditure of far more money, LOST!</t>
  </si>
  <si>
    <t>https://twitter.com/realDonaldTrump/status/999984503123857408</t>
  </si>
  <si>
    <t>‚ÄúEveryone knows there was a Spy, and in fact the people who were involved in the Spying are admitting that there was a Spy...Widespread Spying involving multiple people.‚Äù Mollie Hemingway, The Federalist Senior Editor But the corrupt Mainstream Media hates this monster story!</t>
  </si>
  <si>
    <t>https://twitter.com/realDonaldTrump/status/999984507574018049</t>
  </si>
  <si>
    <t>Democrats are so obviously rooting against us in our negotiations with North Korea. Just like they are coming to the defense of MS 13 thugs, saying that they are individuals &amp; must be nurtured, or asking to end your big Tax Cuts &amp; raise your taxes instead. Dems have lost touch!</t>
  </si>
  <si>
    <t>https://twitter.com/realDonaldTrump/status/999986971660423170</t>
  </si>
  <si>
    <t>Very good news to receive the warm and productive statement from North Korea. We will soon see where it will lead, hopefully to long and enduring prosperity and peace. Only time (and talent) will tell!</t>
  </si>
  <si>
    <t>https://twitter.com/realDonaldTrump/status/1000061992042975232</t>
  </si>
  <si>
    <t>Today, it was my great honor to deliver the 2018 Commencement Address at the United States @ NavalAcademy in Annapolis, Maryland. Congratulations! Good luck. Godspeed. And ANCHORS AWEIGH!pic.twitter.com/aoLBK7y16a</t>
  </si>
  <si>
    <t>https://twitter.com/realDonaldTrump/status/1000064605903876096</t>
  </si>
  <si>
    <t>On behalf of the American People, CONGRATULATIONS! We love you!https://twitter.com/usnavy/status/1000060619108712449 ‚Ä¶</t>
  </si>
  <si>
    <t>https://twitter.com/realDonaldTrump/status/1000114139136606209</t>
  </si>
  <si>
    <t>To the @ NavalAcademy Class of 2018, I say: We know you are up to the task. We know you will make us proud. We know that glory will be yours. Because you are WINNERS, you are WARRIORS, you are FIGHTERS, you are CHAMPIONS, and YOU will lead us to VICTORY! God Bless the U.S.A.!pic.twitter.com/V9TgEo8MY4</t>
  </si>
  <si>
    <t>https://twitter.com/realDonaldTrump/status/1000138164923781121</t>
  </si>
  <si>
    <t>Chicago Police have every right to legally protest against the mayor and an administration that just won‚Äôt let them do their job. The killings are at a record pace and tough police work, which Chicago will not allow, would bring things back to order fast...the killings must stop!</t>
  </si>
  <si>
    <t>https://twitter.com/realDonaldTrump/status/1000145873274359809</t>
  </si>
  <si>
    <t>Funny to watch the Democrats criticize Trade Deals being negotiated by me when they don‚Äôt even know what the deals are and when for 8 years the Obama Administration did NOTHING on trade except let other countries rip off the United States. Lost almost $800 Billion/year under ‚ÄúO‚Äù</t>
  </si>
  <si>
    <t>https://twitter.com/realDonaldTrump/status/1000151354701213696</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</si>
  <si>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</si>
  <si>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https://twitter.com/realDonaldTrump/status/1000152863035805696</t>
  </si>
  <si>
    <t>...but complain and obstruct. They made only bad deals (Iran) and their so-called Trade Deals are the laughing stock of the world!</t>
  </si>
  <si>
    <t>https://twitter.com/realDonaldTrump/status/1000174070061813761</t>
  </si>
  <si>
    <t>We are having very productive talks with North Korea about reinstating the Summit which, if it does happen, will likely remain in Singapore on the same date, June 12th., and, if necessary, will be extended beyond that date.</t>
  </si>
  <si>
    <t>https://twitter.com/realDonaldTrump/status/1000366478846300165</t>
  </si>
  <si>
    <t>Good news about the release of the American hostage from Venezuela. Should be landing in D.C. this evening and be in the White House, with his family, at about 7:00 P.M. The great people of Utah will be very happy!</t>
  </si>
  <si>
    <t>https://twitter.com/realDonaldTrump/status/1000375761604370434</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</si>
  <si>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</si>
  <si>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https://twitter.com/realDonaldTrump/status/1000385794115325952</t>
  </si>
  <si>
    <t>Looking forward to seeing Joshua Holt this evening in the White House. The great people of Utah are Celebrating!</t>
  </si>
  <si>
    <t>https://twitter.com/realDonaldTrump/status/1000387893427351553</t>
  </si>
  <si>
    <t>Thanks to very brave Teacher &amp; Hero Jason Seaman of Noblesville, Indiana, for his heroic act in saving so many precious young lives. His quick and automatic action is being talked about all over the world!</t>
  </si>
  <si>
    <t>https://twitter.com/realDonaldTrump/status/1000391997969092608</t>
  </si>
  <si>
    <t>Unlike what the Failing and Corrupt New York Times would like people to believe, there is ZERO disagreement within the Trump Administration as to how to deal with North Korea...and if there was, it wouldn‚Äôt matter. The @ nytimes has called me wrong right from the beginning!</t>
  </si>
  <si>
    <t>https://twitter.com/realDonaldTrump/status/1000396430371106817</t>
  </si>
  <si>
    <t>The Failing @ nytimes quotes ‚Äúa senior White House official,‚Äù who doesn‚Äôt exist, as saying ‚Äúeven if the meeting were reinstated, holding it on June 12 would be impossible, given the lack of time and the amount of planning needed.‚Äù WRONG AGAIN! Use real people, not phony sources.</t>
  </si>
  <si>
    <t>https://twitter.com/realDonaldTrump/status/1000458567147839488</t>
  </si>
  <si>
    <t>With Spies, or ‚ÄúInformants‚Äù as the Democrats like to call them because it sounds less sinister (but it‚Äôs not), all over my campaign, even from a very early date, why didn‚Äôt the crooked highest levels of the FBI or ‚ÄúJustice‚Äù contact me to tell me of the phony Russia problem?</t>
  </si>
  <si>
    <t>https://twitter.com/realDonaldTrump/status/1000462031500099584</t>
  </si>
  <si>
    <t>This whole Russia Probe is Rigged. Just an excuse as to why the Dems and Crooked Hillary lost the Election and States that haven‚Äôt been lost in decades. 13 Angry Democrats, and all Dems if you include the people who worked for Obama for 8 years. # SPYGATE &amp; CONFLICTS OF INTEREST!</t>
  </si>
  <si>
    <t>https://twitter.com/realDonaldTrump/status/1000465814192099330</t>
  </si>
  <si>
    <t>When will the 13 Angry Democrats (&amp; those who worked for President O), reveal their disqualifying Conflicts of Interest? It‚Äôs been a long time now! Will they be indelibly written into the Report along with the fact that the only Collusion is with the Dems, Justice, FBI &amp; Russia?</t>
  </si>
  <si>
    <t>https://twitter.com/realDonaldTrump/status/1000554657859670016</t>
  </si>
  <si>
    <t>WELCOME HOME JOSH!pic.twitter.com/2X0cKE4stx</t>
  </si>
  <si>
    <t>https://twitter.com/realDonaldTrump/status/1000718611688943616</t>
  </si>
  <si>
    <t>Who‚Äôs going to give back the young and beautiful lives (and others) that have been devastated and destroyed by the phony Russia Collusion Witch Hunt? They journeyed down to Washington, D.C., with stars in their eyes and wanting to help our nation...They went back home in tatters!</t>
  </si>
  <si>
    <t>https://twitter.com/realDonaldTrump/status/1000726832843501570</t>
  </si>
  <si>
    <t>Fantastic to have 400,000 GREAT MEN &amp; WOMEN of Rolling Thunder in D.C. showing their patriotism. They love our Country, they love our Flag, they stand for our National Anthem! Thanks to Executive Director Artie Muller.</t>
  </si>
  <si>
    <t>https://twitter.com/realDonaldTrump/status/1000741764565753856</t>
  </si>
  <si>
    <t>Why didn‚Äôt the 13 Angry Democrats investigate the campaign of Crooked Hillary Clinton, many crimes, much Collusion with Russia? Why didn‚Äôt the FBI take the Server from the DNC? Rigged Investigation!</t>
  </si>
  <si>
    <t>https://twitter.com/realDonaldTrump/status/1000831304836018176</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</si>
  <si>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</si>
  <si>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https://twitter.com/realDonaldTrump/status/1000837182297464832</t>
  </si>
  <si>
    <t>Why didn‚Äôt President Obama do something about the so-called Russian Meddling when he was told about it by the FBI before the Election? Because he thought Crooked Hillary was going to win, and he didn‚Äôt want to upset the apple cart! He was in charge, not me, and did nothing.</t>
  </si>
  <si>
    <t>https://twitter.com/realDonaldTrump/status/1001055932376387584</t>
  </si>
  <si>
    <t># MemorialDaypic.twitter.com/Iohcuhi4dQ</t>
  </si>
  <si>
    <t>https://twitter.com/realDonaldTrump/status/1001085207825534976</t>
  </si>
  <si>
    <t>Happy Memorial Day! Those who died for our great country would be very happy and proud at how well our country is doing today. Best economy in decades, lowest unemployment numbers for Blacks and Hispanics EVER (&amp; women in 18years), rebuilding our Military and so much more. Nice!</t>
  </si>
  <si>
    <t>https://twitter.com/realDonaldTrump/status/1001099771602456576</t>
  </si>
  <si>
    <t>‚ÄúThe President deserves some answers.‚Äù @ FoxNews in discussing ‚ÄúSPYGATE.‚Äù</t>
  </si>
  <si>
    <t>https://twitter.com/realDonaldTrump/status/1001103028626345984</t>
  </si>
  <si>
    <t>‚ÄúSally Yates is part of concerns people have raised about bias in the Justice Dept. I find her actions to be really quite unbelievable.‚Äù Jonathan Turley</t>
  </si>
  <si>
    <t>https://twitter.com/realDonaldTrump/status/1001108964216537089</t>
  </si>
  <si>
    <t>‚ÄúWe now find out that the Obama Administration put the opposing campaigns presidential candidate, or his campaign, under investigation. That raises legitimate questions. I just find this really odd...this goes to the heart of our electoral system.‚Äù Jonathan Turley on @ FoxNews</t>
  </si>
  <si>
    <t>https://twitter.com/realDonaldTrump/status/1001149367271686145</t>
  </si>
  <si>
    <t>Thank you for joining us on this solemn day of remembrance. We are gathered here on the sacred soil of @ ArlingtonNatl Cemetery to honor the lives and deeds of America's greatest heroes, the men and women who laid down their lives for our freedom. # MemorialDaypic.twitter.com/YSYAHf7bNu</t>
  </si>
  <si>
    <t>https://twitter.com/realDonaldTrump/status/1001149793496977408</t>
  </si>
  <si>
    <t>The heroes who rest in these hallowed fields, in cemeteries, battlefields, and burial grounds near and far are drawn the full tapestry of American life. They came from every generation from towering cities and wind swept prairies, from privilege and from poverty...pic.twitter.com/aOw3QwN2SV</t>
  </si>
  <si>
    <t>https://twitter.com/realDonaldTrump/status/1001151001699803138</t>
  </si>
  <si>
    <t>Our fallen heroes have not only written our history they have shaped our destiny. They saved the lives of the men and women with whom they served. They cared for their families more than anything in the world, they loved their families. They inspired their communities...pic.twitter.com/Q9cOcQeEDc</t>
  </si>
  <si>
    <t>https://twitter.com/realDonaldTrump/status/1001212077699149825</t>
  </si>
  <si>
    <t>A Democratic lawmaker just introduced a bill to Repeal the GOP Tax Cuts (no chance). This is too good to be true for Republicans...Remember, the Nancy Pelosi Dems are also weak on Crime, the Border and want to be gentle and kind to MS-13 gang members...not good!</t>
  </si>
  <si>
    <t>https://twitter.com/realDonaldTrump/status/1001220050995511298</t>
  </si>
  <si>
    <t>California has a rare opportunity to turn things around and solve its high crime, high tax, problems - along with so many others. On June 5th., vote for GOP Gubernatorial Candidate JOHN COX, a really good and highly competent man. He‚Äôll Make California Great Again!</t>
  </si>
  <si>
    <t>https://twitter.com/realDonaldTrump/status/1001404640796336128</t>
  </si>
  <si>
    <t>Democrats mistakenly tweet 2014 pictures from Obama‚Äôs term showing children from the Border in steel cages. They thought it was recent pictures in order to make us look bad, but backfires. Dems must agree to Wall and new Border Protection for good of country...Bipartisan Bill!</t>
  </si>
  <si>
    <t>https://twitter.com/realDonaldTrump/status/1001410457092218880</t>
  </si>
  <si>
    <t>We have put a great team together for our talks with North Korea. Meetings are currently taking place concerning Summit, and more. Kim Young Chol, the Vice Chairman of North Korea, heading now to New York. Solid response to my letter, thank you!</t>
  </si>
  <si>
    <t>https://twitter.com/realDonaldTrump/status/1001415199516254208</t>
  </si>
  <si>
    <t>‚ÄúThis investigation involved far more surveillance than we ever had any idea about. It wasn‚Äôt just a wiretap against a campaign aide...it was secretly gathering information on the Trump Campaign...people call that Spying...this is unprecedented and scandalous.‚Äù Mollie Hemingway</t>
  </si>
  <si>
    <t>https://twitter.com/realDonaldTrump/status/1001417880116891650</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</si>
  <si>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</si>
  <si>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https://twitter.com/realDonaldTrump/status/1001420270094168064</t>
  </si>
  <si>
    <t>Why aren‚Äôt the 13 Angry and heavily conflicted Democrats investigating the totally Crooked Campaign of totally Crooked Hillary Clinton. It‚Äôs a Rigged Witch Hunt, that‚Äôs why! Ask them if they enjoyed her after election celebration!</t>
  </si>
  <si>
    <t>https://twitter.com/realDonaldTrump/status/1001424695126880258</t>
  </si>
  <si>
    <t>Sorry, I‚Äôve got to start focusing my energy on North Korea Nuclear, bad Trade Deals, VA Choice, the Economy, rebuilding the Military, and so much more, and not on the Rigged Russia Witch Hunt that should be investigating Clinton/Russia/FBI/Justice/Obama/Comey/Lynch etc.</t>
  </si>
  <si>
    <t>https://twitter.com/realDonaldTrump/status/1001455721588969472</t>
  </si>
  <si>
    <t>The Fake Mainstream Media has, from the time I announced I was running for President, run the most highly sophisticated &amp; dishonest Disinformation Campaign in the history of politics. No matter how well WE do, they find fault. But the forgotten men &amp; women WON, I‚Äôm President!</t>
  </si>
  <si>
    <t>https://twitter.com/realDonaldTrump/status/1001807174249713664</t>
  </si>
  <si>
    <t>Rep.Trey Gowdy, ‚ÄúI don‚Äôt think so, I think what the President is doing is expressing frustration that Attorney General Sessions should have shared these reasons for recusal before he took the job, not afterward. If I were the President and I picked someone to be the country‚Äôs....</t>
  </si>
  <si>
    <t>https://twitter.com/realDonaldTrump/status/1001807204519997442</t>
  </si>
  <si>
    <t>....chief law enforcement officer, and they told me later, ‚Äòoh by the way I‚Äôm not going to be able to participate in the most important case in the office, I would be frustrated too...and that‚Äôs how I read that - Senator Sessions, why didn‚Äôt you tell me before I picked you.....</t>
  </si>
  <si>
    <t>https://twitter.com/realDonaldTrump/status/1001807216297627648</t>
  </si>
  <si>
    <t>....There are lots of really good lawyers in the country, he could have picked somebody else!‚Äù And I wish I did!</t>
  </si>
  <si>
    <t>https://twitter.com/realDonaldTrump/status/1001834394359877633</t>
  </si>
  <si>
    <t>The Failing and Corrupt @ nytimes estimated the crowd last night at ‚Äú1000 people,‚Äù when in fact it was many times that number - and the arena was rockin‚Äô. This is the way they demean and disparage. They are very dishonest people who don‚Äôt ‚Äúget‚Äù me, and never did!</t>
  </si>
  <si>
    <t>https://twitter.com/realDonaldTrump/status/1001848460881035265</t>
  </si>
  <si>
    <t>Bob Iger of ABC called Valerie Jarrett to let her know that ‚ÄúABC does not tolerate comments like those‚Äù made by Roseanne Barr. Gee, he never called President Donald J. Trump to apologize for the HORRIBLE statements made and said about me on ABC. Maybe I just didn‚Äôt get the call?</t>
  </si>
  <si>
    <t>https://twitter.com/realDonaldTrump/status/1001873279597064194</t>
  </si>
  <si>
    <t>Today I am proud to keep another promise to the American people as I sign the # RightToTry Legislation into law.pic.twitter.com/VD8CN5YfIo</t>
  </si>
  <si>
    <t>https://twitter.com/realDonaldTrump/status/1001873868498325504</t>
  </si>
  <si>
    <t>With the # RightToTry Law I signed today, patients with life threatening illnesses will finally have access to experimental treatments that could improve or even cure their conditions. These are experimental treatments and products that have shown great promise...pic.twitter.com/FIUwhpUpoL</t>
  </si>
  <si>
    <t>https://twitter.com/realDonaldTrump/status/1001875884142362625</t>
  </si>
  <si>
    <t>Moments ago, it was my great honor to sign # RightToTry into law! http://45.wh.gov/RightToTry pic.twitter.com/hFtpyJlV4h</t>
  </si>
  <si>
    <t>https://twitter.com/realDonaldTrump/status/1001961235838103552</t>
  </si>
  <si>
    <t>Great meeting with @ KimKardashian today, talked about prison reform and sentencing.pic.twitter.com/uOy4UJ41JF</t>
  </si>
  <si>
    <t>https://twitter.com/realDonaldTrump/status/1001973090107248641</t>
  </si>
  <si>
    <t>There is no one better to represent the people of N.Y. and Staten Island (a place I know very well) than @ RepDanDonovan, who is strong on Borders &amp; Crime, loves our Military &amp; our Vets, voted for Tax Cuts and is helping me to Make America Great Again. Dan has my full endorsement!</t>
  </si>
  <si>
    <t>https://twitter.com/realDonaldTrump/status/1001978774219644929</t>
  </si>
  <si>
    <t>Very importantly, @ RepDanDonovan will win for the Republicans in November...and his opponent will not. Remember Alabama. We can‚Äôt take any chances on losing to a Nancy Pelosi controlled Democrat!</t>
  </si>
  <si>
    <t>https://twitter.com/realDonaldTrump/status/1002023477531070464</t>
  </si>
  <si>
    <t>The soon to be released book, ‚ÄúThe Russia Hoax, The Illicit Scheme To Clear Hillary Clinton And Frame Donald Trump,‚Äù written by Gregg Jarrett, looks like a real deal big hit. The Phony Witch Hunt will be opened up for the world to see! Out in 5 weeks.</t>
  </si>
  <si>
    <t>https://twitter.com/realDonaldTrump/status/1002027245131661312</t>
  </si>
  <si>
    <t>‚ÄúThe recusal of Jeff Sessions was an unforced betrayal of the President of the United States.‚Äù JOE DIGENOVA, former U.S. Attorney.</t>
  </si>
  <si>
    <t>https://twitter.com/realDonaldTrump/status/1002141448232493056</t>
  </si>
  <si>
    <t>RUSH LIMBAUGH ‚ÄúIf the FBI was so concerned, and if they weren‚Äôt targeting Trump, they should have told Trump. If they were really concerned about the Russians infiltrating a campaign (hoax), then why not try to stop it? Why not tell Trump? Because they were pushing this scam.‚Äù</t>
  </si>
  <si>
    <t>https://twitter.com/realDonaldTrump/status/1002156016060989445</t>
  </si>
  <si>
    <t>Iger, where is my call of apology? You and ABC have offended millions of people, and they demand a response. How is Brian Ross doing? He tanked the market with an ABC lie, yet no apology. Double Standard!</t>
  </si>
  <si>
    <t>https://twitter.com/realDonaldTrump/status/1002159087830827008</t>
  </si>
  <si>
    <t>The corrupt Mainstream Media is working overtime not to mention the infiltration of people, Spies (Informants), into my campaign! Surveillance much?</t>
  </si>
  <si>
    <t>https://twitter.com/realDonaldTrump/status/1002160516733853696</t>
  </si>
  <si>
    <t>Not that it matters but I never fired James Comey because of Russia! The Corrupt Mainstream Media loves to keep pushing that narrative, but they know it is not true!</t>
  </si>
  <si>
    <t>https://twitter.com/realDonaldTrump/status/1002176736761655298</t>
  </si>
  <si>
    <t>Very good meetings with North Korea.</t>
  </si>
  <si>
    <t>https://twitter.com/realDonaldTrump/status/1002177521599860736</t>
  </si>
  <si>
    <t>Will be giving a Full Pardon to Dinesh D‚ÄôSouza today. He was treated very unfairly by our government!</t>
  </si>
  <si>
    <t>https://twitter.com/realDonaldTrump/status/1002298565299965953</t>
  </si>
  <si>
    <t>FAIR TRADE!</t>
  </si>
  <si>
    <t>https://twitter.com/realDonaldTrump/status/1002506360351846400</t>
  </si>
  <si>
    <t>A.P. has just reported that the Russian Hoax Investigation has now cost our government over $17 million, and going up fast. No Collusion, except by the Democrats!</t>
  </si>
  <si>
    <t>https://twitter.com/realDonaldTrump/status/1002508937445478402</t>
  </si>
  <si>
    <t>Why aren‚Äôt they firing no talent Samantha Bee for the horrible language used on her low ratings show? A total double standard but that‚Äôs O.K., we are Winning, and will be doing so for a long time to come!</t>
  </si>
  <si>
    <t>https://twitter.com/realDonaldTrump/status/1002510522032541701</t>
  </si>
  <si>
    <t>Looking forward to seeing the employment numbers at 8:30 this morning.</t>
  </si>
  <si>
    <t>https://twitter.com/realDonaldTrump/status/1002539852171304960</t>
  </si>
  <si>
    <t>Canada has treated our Agricultural business and Farmers very poorly for a very long period of time. Highly restrictive on Trade! They must open their markets and take down their trade barriers! They report a really high surplus on trade with us. Do Timber &amp; Lumber in U.S.?</t>
  </si>
  <si>
    <t>https://twitter.com/realDonaldTrump/status/1002666307043647489</t>
  </si>
  <si>
    <t>Today, it was my great honor to be with the brave men and women of the United States Coast Guard!pic.twitter.com/RAyPbOGXuZ</t>
  </si>
  <si>
    <t>https://twitter.com/realDonaldTrump/status/1002877499448152065</t>
  </si>
  <si>
    <t>‚ÄúWe ran out of words to describe how good the jobs numbers are.‚Äù Neil Irwin of the @ nytimes.</t>
  </si>
  <si>
    <t>https://twitter.com/realDonaldTrump/status/1002884227753480193</t>
  </si>
  <si>
    <t>‚ÄúJohn Brennan, no single figure in American history has done more to discredit the intelligence community than this liar. Not only is he a liar, he‚Äôs a liar about being a liar.‚Äù Dan Bongino on @ foxandfriends</t>
  </si>
  <si>
    <t>https://twitter.com/realDonaldTrump/status/1002892787803676673</t>
  </si>
  <si>
    <t>....‚Äú$17 million spent, it‚Äôs a scam Investigation. Americans are being worked. We now know there was Russian collusion, with Russians and the Democrats. The Mueller team is stacked with anti-Trumpers, who actually represented Clinton people (&amp; gave $‚Äôs to Crooked H).‚Äù Dan Bongino</t>
  </si>
  <si>
    <t>https://twitter.com/realDonaldTrump/status/1002946237652504576</t>
  </si>
  <si>
    <t>Now this is a record that will never be broken!https://twitter.com/pgatour/status/996846314028716032 ‚Ä¶</t>
  </si>
  <si>
    <t>https://twitter.com/realDonaldTrump/status/1002950189668360192</t>
  </si>
  <si>
    <t>pic.twitter.com/8lI2lomGkh</t>
  </si>
  <si>
    <t>https://twitter.com/realDonaldTrump/status/1002951786301415424</t>
  </si>
  <si>
    <t>Very surprised that China would be doing this?https://twitter.com/nytimes/status/1002760314734170113 ‚Ä¶</t>
  </si>
  <si>
    <t>https://twitter.com/realDonaldTrump/status/1002954515941941249</t>
  </si>
  <si>
    <t>Real @ FoxNews is doing great, Fake News CNN is dead!https://twitter.com/robbystarbuck/status/1001949868460593152 ‚Ä¶</t>
  </si>
  <si>
    <t>https://twitter.com/realDonaldTrump/status/1002968869043097600</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</si>
  <si>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</si>
  <si>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https://twitter.com/realDonaldTrump/status/1002971013313908738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</si>
  <si>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</si>
  <si>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https://twitter.com/realDonaldTrump/status/1003017786355015680</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</si>
  <si>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</si>
  <si>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https://twitter.com/realDonaldTrump/status/1003024268756733952</t>
  </si>
  <si>
    <t>When you‚Äôre almost 800 Billion Dollars a year down on Trade, you can‚Äôt lose a Trade War! The U.S. has been ripped off by other countries for years on Trade, time to get smart!</t>
  </si>
  <si>
    <t>https://twitter.com/realDonaldTrump/status/1003259934417580033</t>
  </si>
  <si>
    <t>Jesse Watters ‚ÄúThe only thing Trump obstructed was Hillary getting to the White House.‚Äù So true!</t>
  </si>
  <si>
    <t>https://twitter.com/realDonaldTrump/status/1003266374473519105</t>
  </si>
  <si>
    <t>As only one of two people left who could become President, why wouldn‚Äôt the FBI or Department of ‚ÄúJustice‚Äù have told me that they were secretly investigating Paul Manafort (on charges that were 10 years old and had been previously dropped) during my campaign? Should have told me!</t>
  </si>
  <si>
    <t>https://twitter.com/realDonaldTrump/status/1003268646070874113</t>
  </si>
  <si>
    <t>....Paul Manafort came into the campaign very late and was with us for a short period of time (he represented Ronald Reagan, Bob Dole &amp; many others over the years), but we should have been told that Comey and the boys were doing a number on him, and he wouldn‚Äôt have been hired!</t>
  </si>
  <si>
    <t>https://twitter.com/realDonaldTrump/status/1003328970069331968</t>
  </si>
  <si>
    <t>Mark Penn ‚ÄúWhy are there people from the Clinton Foundation on the Mueller Staff? Why is there an Independent Counsel? To go after people and their families for unrelated offenses...Constitution was set up to prevent this...Stormtrooper tactics almost.‚Äù A disgrace!</t>
  </si>
  <si>
    <t>https://twitter.com/realDonaldTrump/status/1003601217111707649</t>
  </si>
  <si>
    <t>This is my 500th. Day in Office and we have accomplished a lot - many believe more than any President in his first 500 days. Massive Tax &amp; Regulation Cuts, Military &amp; Vets, Lower Crime &amp; Illegal Immigration, Stronger Borders, Judgeships, Best Economy &amp; Jobs EVER, and much more...</t>
  </si>
  <si>
    <t>https://twitter.com/realDonaldTrump/status/1003611857272360960</t>
  </si>
  <si>
    <t>....We had Repeal &amp; Replace done (and the saving to our country of one trillion dollars) except for one person, but it is getting done anyway. Individual Mandate is gone and great, less expensive plans will be announced this month. Drug prices coming down &amp; Right to Try!</t>
  </si>
  <si>
    <t>https://twitter.com/realDonaldTrump/status/1003612459855466497</t>
  </si>
  <si>
    <t>‚ÄúThis is the best time EVER to look for a job.‚Äù James Freeman of WSJ.</t>
  </si>
  <si>
    <t>https://twitter.com/realDonaldTrump/status/1003616210922147841</t>
  </si>
  <si>
    <t>As has been stated by numerous legal scholars, I have the absolute right to PARDON myself, but why would I do that when I have done nothing wrong? In the meantime, the never ending Witch Hunt, led by 13 very Angry and Conflicted Democrats (&amp; others) continues into the mid-terms!</t>
  </si>
  <si>
    <t>https://twitter.com/realDonaldTrump/status/1003617811254710273</t>
  </si>
  <si>
    <t>China already charges a tax of 16% on soybeans. Canada has all sorts of trade barriers on our Agricultural products. Not acceptable!</t>
  </si>
  <si>
    <t>https://twitter.com/realDonaldTrump/status/1003618276293988352</t>
  </si>
  <si>
    <t>The U.S. has made such bad trade deals over so many years that we can only WIN!</t>
  </si>
  <si>
    <t>https://twitter.com/realDonaldTrump/status/1003634405036961793</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</si>
  <si>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</si>
  <si>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https://twitter.com/realDonaldTrump/status/1003637916919320577</t>
  </si>
  <si>
    <t>The appointment of the Special Counsel is totally UNCONSTITUTIONAL! Despite that, we play the game because I, unlike the Democrats, have done nothing wrong!</t>
  </si>
  <si>
    <t>https://twitter.com/realDonaldTrump/status/1003714332973322240</t>
  </si>
  <si>
    <t># 500Days of American Greatness: http://45.wh.gov/gNWs8u pic.twitter.com/1VCeoTk1cI</t>
  </si>
  <si>
    <t>https://twitter.com/realDonaldTrump/status/1003738642903420928</t>
  </si>
  <si>
    <t>The Fake News Media is desperate to distract from the economy and record setting economic numbers and so they keep talking about the phony Russian Witch Hunt.</t>
  </si>
  <si>
    <t>https://twitter.com/realDonaldTrump/status/1003738744061603843</t>
  </si>
  <si>
    <t>In many ways this is the greatest economy in the HISTORY of America and the best time EVER to look for a job!</t>
  </si>
  <si>
    <t>https://twitter.com/realDonaldTrump/status/1003806272360239104</t>
  </si>
  <si>
    <t>Big Supreme Court ruling for Baker just out!</t>
  </si>
  <si>
    <t>https://twitter.com/realDonaldTrump/status/1003832766511894528</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</si>
  <si>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</si>
  <si>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https://twitter.com/realDonaldTrump/status/1003949263481696256</t>
  </si>
  <si>
    <t>What is taking so long with the Inspector General‚Äôs Report on Crooked Hillary and Slippery James Comey. Numerous delays. Hope Report is not being changed and made weaker! There are so many horrible things to tell, the public has the right to know. Transparency!</t>
  </si>
  <si>
    <t>https://twitter.com/realDonaldTrump/status/1003952348962619392</t>
  </si>
  <si>
    <t>The U.S. has an increased economic value of more than 7 Trillion Dollars since the Election. May be the best economy in the history of our country. Record Jobs numbers. Nice!</t>
  </si>
  <si>
    <t>https://twitter.com/realDonaldTrump/status/1003956743133650944</t>
  </si>
  <si>
    <t>We will proudly be playing the National Anthem and other wonderful music celebrating our Country today at 3 P.M., The White House, with the United States Marine Band and the United States Army Chorus. Honoring America! NFL, no escaping to Locker Rooms!</t>
  </si>
  <si>
    <t>https://twitter.com/realDonaldTrump/status/1003960114989207552</t>
  </si>
  <si>
    <t>We have had many Championship teams recently at the White House including the Chicago Cubs, Houston Astros, Pittsburgh Penguins, New England Patriots, Alabama and Clemson National Champions, and many others. National Anthem &amp; more great music today at 3:00 P.M.</t>
  </si>
  <si>
    <t>https://twitter.com/realDonaldTrump/status/1003962584352030720</t>
  </si>
  <si>
    <t>The Russian Witch Hunt Hoax continues, all because Jeff Sessions didn‚Äôt tell me he was going to recuse himself...I would have quickly picked someone else. So much time and money wasted, so many lives ruined...and Sessions knew better than most that there was No Collusion!</t>
  </si>
  <si>
    <t>https://twitter.com/realDonaldTrump/status/1003963157734453249</t>
  </si>
  <si>
    <t>Meeting in Singapore with North Korea will hopefully be the start of something big...we will soon see!</t>
  </si>
  <si>
    <t>https://twitter.com/realDonaldTrump/status/1003967400130285569</t>
  </si>
  <si>
    <t>.... @ NASCAR and Champion @ MartinTruex_Jr were recently at the White House. It was a great day for a great sport!</t>
  </si>
  <si>
    <t>https://twitter.com/realDonaldTrump/status/1003969399148118016</t>
  </si>
  <si>
    <t>Separating families at the Border is the fault of bad legislation passed by the Democrats. Border Security laws should be changed but the Dems can‚Äôt get their act together! Started the Wall.</t>
  </si>
  <si>
    <t>https://twitter.com/realDonaldTrump/status/1003985427970314246</t>
  </si>
  <si>
    <t>In High Tax, High Crime California, be sure to get out and vote for Republican John Cox for Governor. He will make a BIG difference!</t>
  </si>
  <si>
    <t>https://twitter.com/realDonaldTrump/status/1003987298072002565</t>
  </si>
  <si>
    <t>Get the vote out in California today for Rep. Kevin McCarthy and all of the great GOP candidates for Congress. Keep our country out of the hands of High Tax, High Crime Nancy Pelosi.</t>
  </si>
  <si>
    <t>https://twitter.com/realDonaldTrump/status/1003995933540044800</t>
  </si>
  <si>
    <t>Vote for Congressman Devin Nunes, a true American Patriot the likes of which we rarely see in our modern day world....he truly loves our country and deserves everyone‚Äôs support!</t>
  </si>
  <si>
    <t>https://twitter.com/realDonaldTrump/status/1003997350791188482</t>
  </si>
  <si>
    <t>Senator @ RogerWicker of Mississippi has done everything necessary to Make America Great Again! Get out and vote for Roger, he has my total support!</t>
  </si>
  <si>
    <t>https://twitter.com/realDonaldTrump/status/1003998873004773376</t>
  </si>
  <si>
    <t>Terrific new book out by the wonderful Harris Faulkner, ‚Äú9 Rules of Engagement.‚Äù Harris shares lessons from a military family. Enjoy!</t>
  </si>
  <si>
    <t>https://twitter.com/realDonaldTrump/status/1004092104488947719</t>
  </si>
  <si>
    <t>The HISTORIC Rescissions Package we‚Äôve proposed would cut $15,000,000,000 in Wasteful Spending! We are getting our government back on track.</t>
  </si>
  <si>
    <t>https://twitter.com/realDonaldTrump/status/1004092260475162624</t>
  </si>
  <si>
    <t>Imagine how much wasteful spending we‚Äôd save if we didn‚Äôt have Chuck and Nancy standing in our way! For years, Democrats in Congress have depleted our military and busted our budgets on needless spending, and to what end? No more.</t>
  </si>
  <si>
    <t>https://twitter.com/realDonaldTrump/status/1004100003185426432</t>
  </si>
  <si>
    <t>pic.twitter.com/4OjDqTMEIx</t>
  </si>
  <si>
    <t>https://twitter.com/realDonaldTrump/status/1004160401658073090</t>
  </si>
  <si>
    <t>Wow, Strzok-Page, the incompetent &amp; corrupt FBI lovers, have texts referring to a counter-intelligence operation into the Trump Campaign dating way back to December, 2015. SPYGATE is in full force! Is the Mainstream Media interested yet? Big stuff!</t>
  </si>
  <si>
    <t>https://twitter.com/realDonaldTrump/status/1004166633349361664</t>
  </si>
  <si>
    <t>Great interview by @ LouDobbs with Chris Farrell of Judicial Watch concerning the governments counter-intelligence operation into the Trump Campaign. SPYGATE at the highest level. Who would believe?</t>
  </si>
  <si>
    <t>https://twitter.com/realDonaldTrump/status/1004171953404628998</t>
  </si>
  <si>
    <t>Chris Farrell, Judicial Watch. ‚ÄúThey were running an operation to undermine a candidate for President of the U.S. These are all violations of law. This is intelligence tradecraft to steer an election. There‚Äôs nothing more grave when it comes to abuse of our intelligence system...</t>
  </si>
  <si>
    <t>https://twitter.com/realDonaldTrump/status/1004172786359848960</t>
  </si>
  <si>
    <t>...This is a level of criminality beyond the pale. This is such a grave abuse of power and authority, it‚Äôs like nothing else we‚Äôve seen in our history. This makes the Nixon Watergate burglary look like keystone cop stuff</t>
  </si>
  <si>
    <t>https://twitter.com/realDonaldTrump/status/1004174436759691266</t>
  </si>
  <si>
    <t>....The greatest Witch Hunt in political history!</t>
  </si>
  <si>
    <t>https://twitter.com/realDonaldTrump/status/1004211778837012481</t>
  </si>
  <si>
    <t>Mitch McConnell announced he will cancel the Senate‚Äôs August Recess. Great, maybe the Democrats will finally get something done other than their acceptance of High Crime and High Taxes. We need Border Security!</t>
  </si>
  <si>
    <t>https://twitter.com/realDonaldTrump/status/1004351340041199616</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</si>
  <si>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</si>
  <si>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https://twitter.com/realDonaldTrump/status/1004356576671666179</t>
  </si>
  <si>
    <t>Gold Star father, Ceejay Metcalf, whose great son Michael was just honored at the White House, was fantastic this morning on @ foxandfriends. He is a special man!</t>
  </si>
  <si>
    <t>https://twitter.com/realDonaldTrump/status/1004359335399641089</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</si>
  <si>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</si>
  <si>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https://twitter.com/realDonaldTrump/status/1004360833407815680</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</si>
  <si>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</si>
  <si>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https://twitter.com/realDonaldTrump/status/1004363400674234368</t>
  </si>
  <si>
    <t>Many more Republican voters showed up yesterday than the Fake News thought possible. The political pundits just don‚Äôt get what is going on out there - or they do get it but refuse to report the facts! Remember, Dems are High Tax, High Crime, easy to beat!</t>
  </si>
  <si>
    <t>https://twitter.com/realDonaldTrump/status/1004373239194320900</t>
  </si>
  <si>
    <t>Congratulations to Dana Rohrabacher on his big California win. We are proud of you Dana!</t>
  </si>
  <si>
    <t>https://twitter.com/realDonaldTrump/status/1004447235046862850</t>
  </si>
  <si>
    <t>Today we mark another milestone: the 74th anniversary of # DDay, the Allied invasion of Normandy. On June 6, 1944, more than 70,000 brave young Americans charged out of landing craft, jumped out of airplanes, and stormed into hell...pic.twitter.com/zV8pqoVG9h</t>
  </si>
  <si>
    <t>https://twitter.com/realDonaldTrump/status/1004455146867306496</t>
  </si>
  <si>
    <t>We must always protect those who protect us. Today, it was my great honor to sign the # VAMissionAct and to make Veterans Choice the permanent law of the land! http://45.wh.gov/dyWJNq pic.twitter.com/4OsUDWIzwo</t>
  </si>
  <si>
    <t>https://twitter.com/realDonaldTrump/status/1004478326336040960</t>
  </si>
  <si>
    <t>Thank you to everyone at @ FEMA HQ for today‚Äôs briefing on preparations for the upcoming hurricane season. Disaster response and recovery is best achieved when it‚Äôs federally supported, state managed, and locally executed ‚Äì this is the successful model we will continue to build.https://twitter.com/dhsgov/status/1004428874221056002 ‚Ä¶</t>
  </si>
  <si>
    <t>https://twitter.com/realDonaldTrump/status/1004693718945984512</t>
  </si>
  <si>
    <t>Isn‚Äôt it Ironic? Getting ready to go to the G-7 in Canada to fight for our country on Trade (we have the worst trade deals ever made), then off to Singapore to meet with North Korea &amp; the Nuclear Problem...But back home we still have the 13 Angry Democrats pushing the Witch Hunt!</t>
  </si>
  <si>
    <t>https://twitter.com/realDonaldTrump/status/1004696266297827328</t>
  </si>
  <si>
    <t>Good luck to Alice Johnson. Have a wonderful life!</t>
  </si>
  <si>
    <t>https://twitter.com/realDonaldTrump/status/1004710919853760512</t>
  </si>
  <si>
    <t>Alan Dershowitz, Harvard Law Professor: ‚ÄúIt all proves that we never needed a Special Counsel....All of this could have been done by the Justice Dept. Don‚Äôt need a multi-million dollar group of people with a target on someone‚Äôs back. Not the way Justice should operate.‚Äù So true!</t>
  </si>
  <si>
    <t>https://twitter.com/realDonaldTrump/status/1004711557291560960</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</si>
  <si>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</si>
  <si>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https://twitter.com/realDonaldTrump/status/1004722061808427008</t>
  </si>
  <si>
    <t>How could Jeff Flake, who is setting record low polling numbers in Arizona and was therefore humiliatingly forced out of his own Senate seat without even a fight (and who doesn‚Äôt have a clue), think about running for office, even a lower one, again? Let‚Äôs face it, he‚Äôs a Flake!</t>
  </si>
  <si>
    <t>https://twitter.com/realDonaldTrump/status/1004724915562598400</t>
  </si>
  <si>
    <t>Looking forward to seeing my friend Prime Minister @ AbeShinzo of Japan at noon. Will be discussing North Korea and Trade.</t>
  </si>
  <si>
    <t>https://twitter.com/realDonaldTrump/status/1004726490058182656</t>
  </si>
  <si>
    <t>Our Justice Department must not let Awan &amp; Debbie Wasserman Schultz off the hook. The Democrat I.T. scandal is a key to much of the corruption we see today. They want to make a ‚Äúplea deal‚Äù to hide what is on their Server. Where is Server? Really bad!</t>
  </si>
  <si>
    <t>https://twitter.com/realDonaldTrump/status/1004742470700322816</t>
  </si>
  <si>
    <t>When will people start saying, ‚Äúthank you, Mr. President, for firing James Comey?‚Äù</t>
  </si>
  <si>
    <t>https://twitter.com/realDonaldTrump/status/1004743621587894272</t>
  </si>
  <si>
    <t>The Obama Administration is now accused of trying to give Iran secret access to the financial system of the United States. This is totally illegal. Perhaps we could get the 13 Angry Democrats to divert some of their energy to this ‚Äúmatter‚Äù (as Comey would call it). Investigate!</t>
  </si>
  <si>
    <t>https://twitter.com/realDonaldTrump/status/1004750401709715457</t>
  </si>
  <si>
    <t>MAKING AMERICA GREAT AGAIN!pic.twitter.com/KppRUU5OZ3</t>
  </si>
  <si>
    <t>https://twitter.com/realDonaldTrump/status/1004752258955988992</t>
  </si>
  <si>
    <t>‚ÄúTotal jobless claims running at lowest level in 44 years‚Äùhttps://www.washingtonexaminer.com/policy/economy/total-jobless-claims-running-at-lowest-level-in-44-years ‚Ä¶</t>
  </si>
  <si>
    <t>https://twitter.com/realDonaldTrump/status/1004752551034654720</t>
  </si>
  <si>
    <t>‚Äú$3 billion payoff: 101 utilities cut rates, credit GOP tax cuts‚Äùhttps://www.washingtonexaminer.com/washington-secrets/3-billion-payoff-101-utilities-cut-rates-credit-gop-tax-cuts ‚Ä¶</t>
  </si>
  <si>
    <t>https://twitter.com/realDonaldTrump/status/1004775164834349061</t>
  </si>
  <si>
    <t>It‚Äôs my great honor to welcome Prime Minister @ AbeShinzo back to the @ WhiteHouse!pic.twitter.com/6yCxud2jAN</t>
  </si>
  <si>
    <t>https://twitter.com/realDonaldTrump/status/1004813164066766848</t>
  </si>
  <si>
    <t>Today, I am greatly honored to welcome my good friend, PM Abe of Japan to the @ WhiteHouse. Over the past 16 months the Prime Minister and I have worked closely together to address common challenges, of which there are many...pic.twitter.com/sNlmdd6fgm</t>
  </si>
  <si>
    <t>https://twitter.com/realDonaldTrump/status/1004814196247318528</t>
  </si>
  <si>
    <t>PM Abe and I are also working to improve the trading relationship between the U.S. and Japan, something we have to do. The U.S. seeks a bilateral deal with Japan that is based on the principle of fairness and reciprocity. We‚Äôre working hard to reduce our trade imbalance...pic.twitter.com/pnqEHoplk0</t>
  </si>
  <si>
    <t>https://twitter.com/realDonaldTrump/status/1004815794365255680</t>
  </si>
  <si>
    <t>Great day of meetings with Prime Minister @ AbeShinzo of Japan!pic.twitter.com/uKcdA8RxoN</t>
  </si>
  <si>
    <t>https://twitter.com/realDonaldTrump/status/1004846478253273088</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</si>
  <si>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</si>
  <si>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https://twitter.com/realDonaldTrump/status/1004871827406061573</t>
  </si>
  <si>
    <t>Prime Minister Trudeau is being so indignant, bringing up the relationship that the U.S. and Canada had over the many years and all sorts of other things...but he doesn‚Äôt bring up the fact that they charge us up to 300% on dairy ‚Äî hurting our Farmers, killing our Agriculture!</t>
  </si>
  <si>
    <t>https://twitter.com/realDonaldTrump/status/1004909785547001856</t>
  </si>
  <si>
    <t>Why isn‚Äôt the European Union and Canada informing the public that for years they have used massive Trade Tariffs and non-monetary Trade Barriers against the U.S. Totally unfair to our farmers, workers &amp; companies. Take down your tariffs &amp; barriers or we will more than match you!</t>
  </si>
  <si>
    <t>https://twitter.com/realDonaldTrump/status/1005028243760611328</t>
  </si>
  <si>
    <t>Obama, Schumer and Pelosi did NOTHING about North Korea, and now weak on Crime, High Tax Schumer is telling me what to do at the Summit the Dems could never set up. Schumer failed with North Korea and Iran, we don‚Äôt need his advice!</t>
  </si>
  <si>
    <t>https://twitter.com/realDonaldTrump/status/1005030839019802625</t>
  </si>
  <si>
    <t>Canada charges the U.S. a 270% tariff on Dairy Products! They didn‚Äôt tell you that, did they? Not fair to our farmers!</t>
  </si>
  <si>
    <t>https://twitter.com/realDonaldTrump/status/1005033088202756097</t>
  </si>
  <si>
    <t>Looking forward to straightening out unfair Trade Deals with the G-7 countries. If it doesn‚Äôt happen, we come out even better!</t>
  </si>
  <si>
    <t>https://twitter.com/realDonaldTrump/status/1005045008746057728</t>
  </si>
  <si>
    <t>Congratulations to the Washington Capitals on their GREAT play and winning the Stanley Cup Championship. Alex Ovechkin, the team captain, was spectacular - a true Superstar! D.C. is popping, in many ways. What a time!</t>
  </si>
  <si>
    <t>https://twitter.com/realDonaldTrump/status/1005047468705439744</t>
  </si>
  <si>
    <t>I am heading for Canada and the G-7 for talks that will mostly center on the long time unfair trade practiced against the United States. From there I go to Singapore and talks with North Korea on Denuclearization. Won‚Äôt be talking about the Russian Witch Hunt Hoax for a while!</t>
  </si>
  <si>
    <t>https://twitter.com/realDonaldTrump/status/1005304018741035008</t>
  </si>
  <si>
    <t>My thoughts and prayers are with the families of our serviceman who was killed and his fellow servicemen who were wounded in Somalia. They are truly all HEROES.</t>
  </si>
  <si>
    <t>https://twitter.com/realDonaldTrump/status/1005479740000624640</t>
  </si>
  <si>
    <t>. @ G7 Press Briefing in Charlevoix, Canada, prior to departing for Singapore!https://www.pscp.tv/w/bevwOTFvTlFsTFJub1dwUXd8MWt2SnBXTU15ZUxHRdm74Zig6bz4zPLpFvWb_smC8Lf4L392APAmLFku8Pgx?t=1s ‚Ä¶</t>
  </si>
  <si>
    <t>https://twitter.com/realDonaldTrump/status/1005548570332631040</t>
  </si>
  <si>
    <t>Henry McMaster loves the people of South Carolina and was with me from the beginning. He is strong on Crime and Borders, great for our Military and our Vets. He is doing a fantastic job as your Governor, and has my full endorsement, a special guy. Vote on Tuesday!</t>
  </si>
  <si>
    <t>https://twitter.com/realDonaldTrump/status/1005550889422110721</t>
  </si>
  <si>
    <t>Just met the new Prime Minister of Italy, @ GiuseppeConteIT, a really great guy. He will be honored in Washington, at the @ WhiteHouse, shortly. He will do a great job - the people of Italy got it right!</t>
  </si>
  <si>
    <t>https://twitter.com/realDonaldTrump/status/1005554263601250304</t>
  </si>
  <si>
    <t>Just left the @ G7 Summit in beautiful Canada. Great meetings and relationships with the six Country Leaders especially since they know I cannot allow them to apply large Tariffs and strong barriers to...</t>
  </si>
  <si>
    <t>https://twitter.com/realDonaldTrump/status/1005554268009422849</t>
  </si>
  <si>
    <t>...U.S.A. Trade. They fully understand where I am coming from. After many decades, fair and reciprocal Trade will happen!</t>
  </si>
  <si>
    <t>https://twitter.com/realDonaldTrump/status/1005554429087514624</t>
  </si>
  <si>
    <t>The United States will not allow other countries to impose massive Tariffs and Trade Barriers on its farmers, workers and companies. While sending their product into our country tax free. We have put up with Trade Abuse for many decades ‚Äî and that is long enough.</t>
  </si>
  <si>
    <t>https://twitter.com/realDonaldTrump/status/1005554687678922752</t>
  </si>
  <si>
    <t>I am on my way to Singapore where we have a chance to achieve a truly wonderful result for North Korea and the World. It will certainly be an exciting day and I know that Kim Jong-un will work very hard to do something that has rarely been done before...</t>
  </si>
  <si>
    <t>https://twitter.com/realDonaldTrump/status/1005554692133249026</t>
  </si>
  <si>
    <t>‚Ä¶Create peace and great prosperity for his land. I look forward to meeting him and have a feeling that this one-time opportunity will not be wasted!</t>
  </si>
  <si>
    <t>https://twitter.com/realDonaldTrump/status/1005586152076689408</t>
  </si>
  <si>
    <t>Based on Justin‚Äôs false statements at his news conference, and the fact that Canada is charging massive Tariffs to our U.S. farmers, workers and companies, I have instructed our U.S. Reps not to endorse the Communique as we look at Tariffs on automobiles flooding the U.S. Market!</t>
  </si>
  <si>
    <t>https://twitter.com/realDonaldTrump/status/1005586562959093760</t>
  </si>
  <si>
    <t>PM Justin Trudeau of Canada acted so meek and mild during our @ G7 meetings only to give a news conference after I left saying that, ‚ÄúUS Tariffs were kind of insulting‚Äù and he ‚Äúwill not be pushed around.‚Äù Very dishonest &amp; weak. Our Tariffs are in response to his of 270% on dairy!</t>
  </si>
  <si>
    <t>https://twitter.com/realDonaldTrump/status/1005979207544000512</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</si>
  <si>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</si>
  <si>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https://twitter.com/realDonaldTrump/status/1005982266496094209</t>
  </si>
  <si>
    <t>Why should I, as President of the United States, allow countries to continue to make Massive Trade Surpluses, as they have for decades, while our Farmers, Workers &amp; Taxpayers have such a big and unfair price to pay? Not fair to the PEOPLE of America! $800 Billion Trade Deficit...</t>
  </si>
  <si>
    <t>https://twitter.com/realDonaldTrump/status/1005985339121504256</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</si>
  <si>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</si>
  <si>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https://twitter.com/realDonaldTrump/status/1005988633747312640</t>
  </si>
  <si>
    <t>....Germany pays 1% (slowly) of GDP towards NATO, while we pay 4% of a MUCH larger GDP. Does anybody believe that makes sense? We protect Europe (which is good) at great financial loss, and then get unfairly clobbered on Trade. Change is coming!</t>
  </si>
  <si>
    <t>https://twitter.com/realDonaldTrump/status/1005989290520739845</t>
  </si>
  <si>
    <t>Great to be in Singapore, excitement in the air!</t>
  </si>
  <si>
    <t>https://twitter.com/realDonaldTrump/status/1006003345360908295</t>
  </si>
  <si>
    <t>Sorry, we cannot let our friends, or enemies, take advantage of us on Trade anymore. We must put the American worker first!</t>
  </si>
  <si>
    <t>https://twitter.com/realDonaldTrump/status/1006081372912484353</t>
  </si>
  <si>
    <t>Thank you Prime Minister Lee Hsien Loong!pic.twitter.com/8MMYGuOj8Q</t>
  </si>
  <si>
    <t>https://twitter.com/realDonaldTrump/status/1006286790536323074</t>
  </si>
  <si>
    <t>Meetings between staffs and representatives are going well and quickly....but in the end, that doesn‚Äôt matter. We will all know soon whether or not a real deal, unlike those of the past, can happen!</t>
  </si>
  <si>
    <t>https://twitter.com/realDonaldTrump/status/1006293144911085568</t>
  </si>
  <si>
    <t>Stock Market up almost 40% since the Election, with 7 Trillion Dollars of U.S. value built throughout the economy. Lowest unemployment rate in many decades, with Black &amp; Hispanic unemployment lowest in History, and Female unemployment lowest in 21 years. Highest confidence ever!</t>
  </si>
  <si>
    <t>https://twitter.com/realDonaldTrump/status/1006296018210603008</t>
  </si>
  <si>
    <t>The fact that I am having a meeting is a major loss for the U.S., say the haters &amp; losers. We have our hostages, testing, research and all missle launches have stoped, and these pundits, who have called me wrong from the beginning, have nothing else they can say! We will be fine!</t>
  </si>
  <si>
    <t>https://twitter.com/realDonaldTrump/status/1006326057375584261</t>
  </si>
  <si>
    <t>Just won big Supreme Court decision on Voting! Great News!</t>
  </si>
  <si>
    <t>https://twitter.com/realDonaldTrump/status/1006334219759575040</t>
  </si>
  <si>
    <t>Our Great Larry Kudlow, who has been working so hard on trade and the economy, has just suffered a heart attack. He is now in Walter Reed Medical Center.</t>
  </si>
  <si>
    <t>https://twitter.com/realDonaldTrump/status/1006446738016755712</t>
  </si>
  <si>
    <t>pic.twitter.com/tJG3KIn2q0</t>
  </si>
  <si>
    <t>https://twitter.com/realDonaldTrump/status/1006619872367804416</t>
  </si>
  <si>
    <t>I strongly endorse Adam Laxalt for Governor of Nevada. Adam is smart, works hard, and knows how to win. He will be a great Governor. Also, will fight hard to lower your taxes and is tough on crime!</t>
  </si>
  <si>
    <t>https://twitter.com/realDonaldTrump/status/1006630395067039744</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</si>
  <si>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</si>
  <si>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https://twitter.com/realDonaldTrump/status/1006637373629722624</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</si>
  <si>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</si>
  <si>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https://twitter.com/realDonaldTrump/status/1006637378088284160</t>
  </si>
  <si>
    <t>...Got along great with Kim Jong-un who wants to see wonderful things for his country. As I said earlier today: Anyone can make war, but only the most courageous can make peace! # SingaporeSummit</t>
  </si>
  <si>
    <t>https://twitter.com/realDonaldTrump/status/1006648161538961408</t>
  </si>
  <si>
    <t>Here is the video, ‚ÄúA Story of Opportunity‚Äù that I shared with Kim Jong-un at the # SingaporeSummit https://www.facebook.com/WhiteHouse/videos/1710505219037204/ ‚Ä¶pic.twitter.com/xBKFkDLtj7</t>
  </si>
  <si>
    <t>https://twitter.com/realDonaldTrump/status/1006681862301933568</t>
  </si>
  <si>
    <t>It's time for another # MAGA rally. Join me in Duluth, Minnesota on Wednesday, June 20th at 6:30pm! Tickets‚ûúhttp://donaldjtrump.com/rallies/duluth-mn-june-2018 ‚Ä¶pic.twitter.com/T6eXenoSxT</t>
  </si>
  <si>
    <t>https://twitter.com/realDonaldTrump/status/1006688157096501248</t>
  </si>
  <si>
    <t>There is no limit to what NoKo can achieve when it gives up its nuclear weapons and embraces commerce &amp; engagement w/ the world. Chairman Kim has before him the opportunity to be remembered as the leader who ushered in a glorious new era of security &amp; prosperity for his citizens!pic.twitter.com/Xbup4Zyz33</t>
  </si>
  <si>
    <t>https://twitter.com/realDonaldTrump/status/1006690543403855872</t>
  </si>
  <si>
    <t>I want to thank Chairman Kim for taking the first bold step toward a bright new future for his people. Our unprecedented meeting ‚Äì the first between an American President and a leader of North Korea ‚Äì proves that real change is possible!pic.twitter.com/yF3iwD23YQ</t>
  </si>
  <si>
    <t>https://twitter.com/realDonaldTrump/status/1006694541083021312</t>
  </si>
  <si>
    <t>The World has taken a big step back from potential Nuclear catastrophe! No more rocket launches, nuclear testing or research! The hostages are back home with their families. Thank you to Chairman Kim, our day together was historic!</t>
  </si>
  <si>
    <t>https://twitter.com/realDonaldTrump/status/1006706273746735105</t>
  </si>
  <si>
    <t>A year ago the pundits &amp; talking heads, people that couldn‚Äôt do the job before, were begging for conciliation and peace - ‚Äúplease meet, don‚Äôt go to war.‚Äù Now that we meet and have a great relationship with Kim Jong Un, the same haters shout out, ‚Äúyou shouldn‚Äôt meet, do not meet!‚Äù</t>
  </si>
  <si>
    <t>https://twitter.com/realDonaldTrump/status/1006832813499269120</t>
  </si>
  <si>
    <t>My political representatives didn‚Äôt want me to get involved in the Mark Sanford primary thinking that Sanford would easily win - but with a few hours left I felt that Katie was such a good candidate, and Sanford was so bad, I had to give it a shot. Congrats to Katie Arrington!</t>
  </si>
  <si>
    <t>https://twitter.com/realDonaldTrump/status/1006833565022031873</t>
  </si>
  <si>
    <t>Robert De Niro, a very Low IQ individual, has received too many shots to the head by real boxers in movies. I watched him last night and truly believe he may be ‚Äúpunch-drunk.‚Äù I guess he doesn‚Äôt...</t>
  </si>
  <si>
    <t>https://twitter.com/realDonaldTrump/status/1006833568641777664</t>
  </si>
  <si>
    <t>...realize the economy is the best it‚Äôs ever been with employment being at an all time high, and many companies pouring back into our country. Wake up Punchy!</t>
  </si>
  <si>
    <t>https://twitter.com/realDonaldTrump/status/1006837459794251776</t>
  </si>
  <si>
    <t>Congratulations to Corey Stewart for his great victory for Senator from Virginia. Now he runs against a total stiff, Tim Kaine, who is weak on crime and borders, and wants to raise your taxes through the roof. Don‚Äôt underestimate Corey, a major chance of winning!</t>
  </si>
  <si>
    <t>https://twitter.com/realDonaldTrump/status/1006837823469735936</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</si>
  <si>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</si>
  <si>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https://twitter.com/realDonaldTrump/status/1006839007492308992</t>
  </si>
  <si>
    <t>Before taking office people were assuming that we were going to War with North Korea. President Obama said that North Korea was our biggest and most dangerous problem. No longer - sleep well tonight!</t>
  </si>
  <si>
    <t>https://twitter.com/realDonaldTrump/status/1006856219200548864</t>
  </si>
  <si>
    <t>We save a fortune by not doing war games, as long as we are negotiating in good faith - which both sides are!</t>
  </si>
  <si>
    <t>https://twitter.com/realDonaldTrump/status/1006866089110892545</t>
  </si>
  <si>
    <t>The U.S., together with Mexico and Canada, just got the World Cup. Congratulations - a great deal of hard work!</t>
  </si>
  <si>
    <t>https://twitter.com/realDonaldTrump/status/1006866982833131520</t>
  </si>
  <si>
    <t>Oil prices are too high, OPEC is at it again. Not good!</t>
  </si>
  <si>
    <t>https://twitter.com/realDonaldTrump/status/1006891643985854464</t>
  </si>
  <si>
    <t>So funny to watch the Fake News, especially NBC and CNN. They are fighting hard to downplay the deal with North Korea. 500 days ago they would have ‚Äúbegged‚Äù for this deal-looked like war would break out. Our Country‚Äôs biggest enemy is the Fake News so easily promulgated by fools!</t>
  </si>
  <si>
    <t>https://twitter.com/realDonaldTrump/status/1006992524366503941</t>
  </si>
  <si>
    <t>Senator Claire McCaskill of the GREAT State of Missouri flew around in a luxurious private jet during her RV tour of the state. RV‚Äôs are not for her. People are really upset, so phony! Josh Hawley should win big, and has my full endorsement.</t>
  </si>
  <si>
    <t>https://twitter.com/realDonaldTrump/status/1006993862152392704</t>
  </si>
  <si>
    <t>Congratulations to Danny Tarkanian on his big GOP primary win in Nevada. Danny worked hard an got a great result. Looking good in November!</t>
  </si>
  <si>
    <t>https://twitter.com/realDonaldTrump/status/1007002252467458048</t>
  </si>
  <si>
    <t>Congratulations to @ KevinCramer on his huge win in North Dakota. We need Kevin in the Senate, and I strongly endorse him. Heidi voted NO on our Tax Cuts, and always will vote no when we need her. Kevin is strong on Crime &amp; Borders, big on Cutting Taxes!</t>
  </si>
  <si>
    <t>https://twitter.com/realDonaldTrump/status/1007239837529800705</t>
  </si>
  <si>
    <t>The Republican Party is starting to show very big numbers. People are starting to see what is being done. Results are speaking loudly. North Korea and our greatest ever economy are leading the way!</t>
  </si>
  <si>
    <t>https://twitter.com/realDonaldTrump/status/1007278671097417729</t>
  </si>
  <si>
    <t>Now that I am back from Singapore, where we had a great result with respect to North Korea, the thought process must sadly go back to the Witch Hunt, always remembering that there was No Collusion and No Obstruction of the fabricated No Crime.</t>
  </si>
  <si>
    <t>https://twitter.com/realDonaldTrump/status/1007278701996802048</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</si>
  <si>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</si>
  <si>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https://twitter.com/realDonaldTrump/status/1007278788009480192</t>
  </si>
  <si>
    <t>The sleazy New York Democrats, and their now disgraced (and run out of town) A.G. Eric Schneiderman, are doing everything they can to sue me on a foundation that took in $18,800,000 and gave out to charity more money than it took in, $19,200,000. I won‚Äôt settle this case!...</t>
  </si>
  <si>
    <t>https://twitter.com/realDonaldTrump/status/1007278825661784064</t>
  </si>
  <si>
    <t>....Schneiderman, who ran the Clinton campaign in New York, never had the guts to bring this ridiculous case, which lingered in their office for almost 2 years. Now he resigned his office in disgrace, and his disciples brought it when we would not settle.</t>
  </si>
  <si>
    <t>https://twitter.com/realDonaldTrump/status/1007300111481888768</t>
  </si>
  <si>
    <t>Happy 243rd Birthday to the @ USArmy! Thank you for your bravery, sacrifices, and dedication to the U.S.A. We love you!pic.twitter.com/XlQYstu3Vo</t>
  </si>
  <si>
    <t>https://twitter.com/realDonaldTrump/status/1007315424546091008</t>
  </si>
  <si>
    <t>Happy # FlagDaypic.twitter.com/KEUMfnoHIv</t>
  </si>
  <si>
    <t>https://twitter.com/realDonaldTrump/status/1007572229935202304</t>
  </si>
  <si>
    <t>FBI Agent Peter Strzok, who headed the Clinton &amp; Russia investigations, texted to his lover Lisa Page, in the IG Report, that ‚Äúwe‚Äôll stop‚Äù candidate Trump from becoming President. Doesn‚Äôt get any lower than that!</t>
  </si>
  <si>
    <t>https://twitter.com/realDonaldTrump/status/1007577375905861637</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</si>
  <si>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</si>
  <si>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https://twitter.com/realDonaldTrump/status/1007580091692568576</t>
  </si>
  <si>
    <t>Thank you for all of the compliments on getting the World Cup to come to the U.S.A., Mexico and Canada. I worked hard on this, along with a Great Team of talented people. We never fail, and it will be a great World Cup! A special thanks to Bob Kraft for excellent advice.</t>
  </si>
  <si>
    <t>https://twitter.com/realDonaldTrump/status/1007589800667435011</t>
  </si>
  <si>
    <t>U.S.A. Jobs numbers are the BEST in 44 years. If my opponent (the Democrats) had won the election, they would have raised taxes substantially and increased regulations - the economy, and jobs, would have been a disaster!</t>
  </si>
  <si>
    <t>https://twitter.com/realDonaldTrump/status/1007591075601637376</t>
  </si>
  <si>
    <t>Wow, the highest rated (by far) morning show, @ foxandfriends, is on the Front Lawn of the White House. Maybe I‚Äôll have to take an unannounced trip down to see them?</t>
  </si>
  <si>
    <t>https://twitter.com/realDonaldTrump/status/1007592042124513283</t>
  </si>
  <si>
    <t>‚ÄúWhy in the world didn‚Äôt Barack Obama fire this guy (Comey)?‚Äù asks Mark Levin!</t>
  </si>
  <si>
    <t>https://twitter.com/realDonaldTrump/status/1007594445104189441</t>
  </si>
  <si>
    <t>‚ÄúDonald Trump was 100% right to fire James Comey.‚Äù Mark Levin</t>
  </si>
  <si>
    <t>https://twitter.com/realDonaldTrump/status/1007671131841671169</t>
  </si>
  <si>
    <t>The Democrats are forcing the breakup of families at the Border with their horrible and cruel legislative agenda. Any Immigration Bill MUST HAVE full funding for the Wall, end Catch &amp; Release, Visa Lottery and Chain, and go to Merit Based Immigration. Go for it! WIN!</t>
  </si>
  <si>
    <t>https://twitter.com/realDonaldTrump/status/1007679422865006593</t>
  </si>
  <si>
    <t>Wow, what a tough sentence for Paul Manafort, who has represented Ronald Reagan, Bob Dole and many other top political people and campaigns. Didn‚Äôt know Manafort was the head of the Mob. What about Comey and Crooked Hillary and all of the others? Very unfair!</t>
  </si>
  <si>
    <t>https://twitter.com/realDonaldTrump/status/1007681553676283904</t>
  </si>
  <si>
    <t>I‚Äôve had to beat 17 very talented people including the Bush Dynasty, then I had to beat the Clinton Dynasty, and now I have to beat a phony Witch Hunt and all of the dishonest people covered in the IG Report...and never forget the Fake News Media. It never ends!</t>
  </si>
  <si>
    <t>https://twitter.com/realDonaldTrump/status/1007745343306584064</t>
  </si>
  <si>
    <t>I have a great relationship with Angela Merkel of Germany, but the Fake News Media only shows the bad photos (implying anger) of negotiating an agreement - where I am asking for things that no other American President would ask for!pic.twitter.com/Ib97nN5HZt</t>
  </si>
  <si>
    <t>https://twitter.com/realDonaldTrump/status/1007750530976927744</t>
  </si>
  <si>
    <t>The Fake News Media said that I did not get along with other Leaders at the # G7Summit in Canada. They are once again, WRONG!pic.twitter.com/I6eEKEZV6z</t>
  </si>
  <si>
    <t>https://twitter.com/realDonaldTrump/status/1007752687792910336</t>
  </si>
  <si>
    <t>Great discussions with European Union Commission President Jean-Claude Juncker and EU Council President Donald Tusk at the # G7Summit in Canada last week.pic.twitter.com/kGxXe50459</t>
  </si>
  <si>
    <t>https://twitter.com/realDonaldTrump/status/1007972046666690561</t>
  </si>
  <si>
    <t>Democrats can fix their forced family breakup at the Border by working with Republicans on new legislation, for a change! This is why we need more Republicans elected in November. Democrats are good at only three things, High Taxes, High Crime and Obstruction. Sad!</t>
  </si>
  <si>
    <t>https://twitter.com/realDonaldTrump/status/1007974129474121728</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</si>
  <si>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</si>
  <si>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https://twitter.com/realDonaldTrump/status/1007986538985197568</t>
  </si>
  <si>
    <t>The IG Report totally destroys James Comey and all of his minions including the great lovers, Peter Strzok and Lisa Page, who started the disgraceful Witch Hunt against so many innocent people. It will go down as a dark and dangerous period in American History!</t>
  </si>
  <si>
    <t>https://twitter.com/realDonaldTrump/status/1008316495733186560</t>
  </si>
  <si>
    <t>Chuck Schumer said ‚Äúthe Summit was what the Texans call all cattle and no hat.‚Äù Thank you Chuck, but are you sure you got that right? No more nuclear testing or rockets flying all over the place, blew up launch sites. Hostages already back, hero remains coming home &amp; much more!</t>
  </si>
  <si>
    <t>https://twitter.com/realDonaldTrump/status/1008317842264088576</t>
  </si>
  <si>
    <t>Please clear up the Fake News!https://twitter.com/realdonaldtrump/status/1007745343306584064 ‚Ä¶</t>
  </si>
  <si>
    <t>https://twitter.com/realDonaldTrump/status/1008326335083761664</t>
  </si>
  <si>
    <t>Daniel Henninger of The Wall Street Journal: ‚ÄúThis IG Report makes it clear, as did Rod Rosenstein‚Äôs memo, that Trump was absolutely justified, unquestionably justified, in firing Jim Comey. So I think the Mueller Investigation is on pretty weak grounds right now.‚Äù Witch Hunt!</t>
  </si>
  <si>
    <t>https://twitter.com/realDonaldTrump/status/1008328413210398720</t>
  </si>
  <si>
    <t>Funny how the Fake News, in a coordinated effort with each other, likes to say I gave sooo much to North Korea because I ‚Äúmet.‚Äù That‚Äôs because that‚Äôs all they have to disparage! We got so much for peace in the world, &amp; more is being added in finals. Even got our hostages/remains!</t>
  </si>
  <si>
    <t>https://twitter.com/realDonaldTrump/status/1008330598363090944</t>
  </si>
  <si>
    <t>Holding back the ‚Äúwar games‚Äù during the negotiations was my request because they are VERY EXPENSIVE and set a bad light during a good faith negotiation. Also, quite provocative. Can start up immediately if talks break down, which I hope will not happen!</t>
  </si>
  <si>
    <t>https://twitter.com/realDonaldTrump/status/1008333717545410560</t>
  </si>
  <si>
    <t>The denuclearization deal with North Korea is being praised and celebrated all over Asia. They are so happy! Over here, in our country, some people would rather see this historic deal fail than give Trump a win, even if it does save potentially millions &amp; millions of lives!</t>
  </si>
  <si>
    <t>https://twitter.com/realDonaldTrump/status/1008335560988078080</t>
  </si>
  <si>
    <t>Our economy is perhaps BETTER than it has ever been. Companies doing really well, and moving back to America, and jobs numbers are the best in 44 years.</t>
  </si>
  <si>
    <t>https://twitter.com/realDonaldTrump/status/1008340100877570048</t>
  </si>
  <si>
    <t>Washington Post employees want to go on strike because Bezos isn‚Äôt paying them enough. I think a really long strike would be a great idea. Employees would get more money and we would get rid of Fake News for an extended period of time! Is @ WaPo a registered lobbyist?</t>
  </si>
  <si>
    <t>https://twitter.com/realDonaldTrump/status/1008362351807037441</t>
  </si>
  <si>
    <t>WITCH HUNT! There was no Russian Collusion. Oh, I see, there was no Russian Collusion, so now they look for obstruction on the no Russian Collusion. The phony Russian Collusion was a made up Hoax. Too bad they didn‚Äôt look at Crooked Hillary like this. Double Standard!</t>
  </si>
  <si>
    <t>https://twitter.com/realDonaldTrump/status/1008506045373845504</t>
  </si>
  <si>
    <t>Why was the FBI giving so much information to the Fake News Media. They are not supposed to be doing that, and knowing the enemy of the people Fake News, they put their own spin on it - truth doesn‚Äôt matter to them!</t>
  </si>
  <si>
    <t>https://twitter.com/realDonaldTrump/status/1008510118395293699</t>
  </si>
  <si>
    <t>Why was the FBI‚Äôs sick loser, Peter Strzok, working on the totally discredited Mueller team of 13 Angry &amp; Conflicted Democrats, when Strzok was giving Crooked Hillary a free pass yet telling his lover, lawyer Lisa Page, that ‚Äúwe‚Äôll stop‚Äù Trump from becoming President? Witch Hunt!</t>
  </si>
  <si>
    <t>https://twitter.com/realDonaldTrump/status/1008511869970255872</t>
  </si>
  <si>
    <t>The Democrats should get together with their Republican counterparts and work something out on Border Security &amp; Safety. Don‚Äôt wait until after the election because you are going to lose!</t>
  </si>
  <si>
    <t>https://twitter.com/realDonaldTrump/status/1008515606751084544</t>
  </si>
  <si>
    <t>‚ÄúThe highest level of bias I‚Äôve ever witnessed in any law enforcement officer.‚Äù Trey Gowdy on the FBI‚Äôs own, Peter Strzok. Also remember that they all worked for Slippery James Comey and that Comey is best friends with Robert Mueller. A really sick deal, isn‚Äôt it?</t>
  </si>
  <si>
    <t>https://twitter.com/realDonaldTrump/status/1008692333771132929</t>
  </si>
  <si>
    <t>Why don‚Äôt the Democrats give us the votes to fix the world‚Äôs worst immigration laws? Where is the outcry for the killings and crime being caused by gangs and thugs, including MS-13, coming into our country illegally?</t>
  </si>
  <si>
    <t>https://twitter.com/realDonaldTrump/status/1008696508697513985</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</si>
  <si>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</si>
  <si>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https://twitter.com/realDonaldTrump/status/1008696952559734787</t>
  </si>
  <si>
    <t>We don‚Äôt want what is happening with immigration in Europe to happen with us!</t>
  </si>
  <si>
    <t>https://twitter.com/realDonaldTrump/status/1008708576628625408</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</si>
  <si>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</si>
  <si>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https://twitter.com/realDonaldTrump/status/1008708634396721153</t>
  </si>
  <si>
    <t>CHANGE THE LAWS!</t>
  </si>
  <si>
    <t>https://twitter.com/realDonaldTrump/status/1008709364939677697</t>
  </si>
  <si>
    <t>It is the Democrats fault for being weak and ineffective with Boarder Security and Crime. Tell them to start thinking about the people devastated by Crime coming from illegal immigration. Change the laws!</t>
  </si>
  <si>
    <t>https://twitter.com/realDonaldTrump/status/1008725438972211200</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</si>
  <si>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</si>
  <si>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https://twitter.com/realDonaldTrump/status/1008732992481710081</t>
  </si>
  <si>
    <t>Comey gave Strozk his marching orders. Mueller is Comey‚Äôs best friend. Witch Hunt!</t>
  </si>
  <si>
    <t>https://twitter.com/realDonaldTrump/status/1009071326219395073</t>
  </si>
  <si>
    <t>I can‚Äôt think of something more concerning than a law enforcement officer suggesting that their going to use their powers to affect an election!‚Äù Inspector General Horowitz on what was going on with numerous people regarding my election. A Rigged Witch Hunt!p</t>
  </si>
  <si>
    <t>https://twitter.com/realDonaldTrump/status/1009071330661142533</t>
  </si>
  <si>
    <t>Crime in Germany is up 10% plus (officials do not want to report these crimes) since migrants were accepted. Others countries are even worse. Be smart America!</t>
  </si>
  <si>
    <t>https://twitter.com/realDonaldTrump/status/1009071378371313664</t>
  </si>
  <si>
    <t>If you don‚Äôt have Borders, you don‚Äôt have a Country!</t>
  </si>
  <si>
    <t>https://twitter.com/realDonaldTrump/status/1009071403918864385</t>
  </si>
  <si>
    <t>Democrats are the problem. They don‚Äôt care about crime and want illegal immigrants, no matter how bad they may be, to pour into and infest our Country, like MS-13. They can‚Äôt win on their terrible policies, so they view them as potential voters!</t>
  </si>
  <si>
    <t>https://twitter.com/realDonaldTrump/status/1009075083112050690</t>
  </si>
  <si>
    <t>We must always arrest people coming into our Country illegally. Of the 12,000 children, 10,000 are being sent by their parents on a very dangerous trip, and only 2000 are with their parents, many of whom have tried to enter our Country illegally on numerous occasions.</t>
  </si>
  <si>
    <t>https://twitter.com/realDonaldTrump/status/1009076294615814145</t>
  </si>
  <si>
    <t># CHANGETHELAWS Now is the best opportunity ever for Congress to change the ridiculous and obsolete laws on immigration. Get it done, always keeping in mind that we must have strong border security.</t>
  </si>
  <si>
    <t>https://twitter.com/realDonaldTrump/status/1009094070638084118</t>
  </si>
  <si>
    <t>Join me tomorrow in Duluth, Minnesota for a # MAGA Rally! Tickets: http://donaldjtrump.com/rallies/duluth-mn-june-2018 ‚Ä¶pic.twitter.com/gP59o1RDqW</t>
  </si>
  <si>
    <t>https://twitter.com/realDonaldTrump/status/1009127586528661504</t>
  </si>
  <si>
    <t>THANK YOU @ NFIB! # NFIB75https://www.pscp.tv/w/bfk2ETFvTlFsTFJub1dwUXd8MWVhS2JWRU9FQlJLWE30IgMkyVLzZM9m7ATMxMl6CmRm6Qiv6kUvKwQbs3n6?t=1s ‚Ä¶</t>
  </si>
  <si>
    <t>https://twitter.com/realDonaldTrump/status/1009134789838843905</t>
  </si>
  <si>
    <t>I want to take a moment to address the current illegal immigration crisis on the Southern Border...it has been going on for many, many decades...pic.twitter.com/1F7EK9Ef88</t>
  </si>
  <si>
    <t>https://twitter.com/realDonaldTrump/status/1009241032100335616</t>
  </si>
  <si>
    <t>Homeland Security @ SecNielsen did a fabulous job yesterday at the press conference explaining security at the border and for our country, while at the same time recommending changes to obsolete &amp; nasty laws, which force family separation. We want ‚Äúheart‚Äù and security in America!</t>
  </si>
  <si>
    <t>https://twitter.com/realDonaldTrump/status/1009258943175168002</t>
  </si>
  <si>
    <t>Earlier today, @ FLOTUS Melania and I were honored to welcome King Felipe VI and Queen Letizia of Spain to the @ WhiteHouse!pic.twitter.com/cCubCyiRm5</t>
  </si>
  <si>
    <t>https://twitter.com/realDonaldTrump/status/1009263794361692160</t>
  </si>
  <si>
    <t>THANK YOU @ HouseGOP!pic.twitter.com/scvACfJwts</t>
  </si>
  <si>
    <t>https://twitter.com/realDonaldTrump/status/1009411866475532288</t>
  </si>
  <si>
    <t>The Fake News is not mentioning the safety and security of our Country when talking about illegal immigration. Our immigration laws are the weakest and worst anywhere in the world, and the Dems will do anything not to change them &amp; to obstruct-want open borders which means crime!</t>
  </si>
  <si>
    <t>https://twitter.com/realDonaldTrump/status/1009431025817092097</t>
  </si>
  <si>
    <t>It‚Äôs the Democrats fault, they won‚Äôt give us the votes needed to pass good immigration legislation. They want open borders, which breeds horrible crime. Republicans want security. But I am working on something - it never ends!</t>
  </si>
  <si>
    <t>https://twitter.com/realDonaldTrump/status/1009435777992884227</t>
  </si>
  <si>
    <t>‚ÄúFBI texts have revealed anti-Trump Bias.‚Äù @ FoxNews Big News, but the Fake News doesn‚Äôt want to cover. Total corruption - the Witch Hunt has turned out to be a scam! At some point soon the Mainstream Media will have to cover correctly, too big a story!</t>
  </si>
  <si>
    <t>https://twitter.com/realDonaldTrump/status/1009450868641497094</t>
  </si>
  <si>
    <t>More records! # MAGAhttps://twitter.com/secretsbedard/status/1009438008733569025 ‚Ä¶</t>
  </si>
  <si>
    <t>https://twitter.com/realDonaldTrump/status/1009490487051513861</t>
  </si>
  <si>
    <t>https://www.pscp.tv/w/bfqHozFvTlFsTFJub1dwUXd8MXpxSlZMeVlEWFZLQkC5P6IJEDdLUCzX0xEkbxt49U94VbVmoisTqC04pxLW?t=1s ‚Ä¶</t>
  </si>
  <si>
    <t>https://twitter.com/realDonaldTrump/status/1009527495043923968</t>
  </si>
  <si>
    <t>Had a great meeting with the House GOP last night at the Capitol. They applauded and laughed loudly when I mentioned my experience with Mark Sanford. I have never been a fan of his!</t>
  </si>
  <si>
    <t>https://twitter.com/realDonaldTrump/status/1009534957440516096</t>
  </si>
  <si>
    <t>Look what Fake ABC News put out. I guess they had it prepared from the 13 Angry Democrats leading the Witch Hunt! # StopTheBiaspic.twitter.com/c0XOk1btEQ</t>
  </si>
  <si>
    <t>https://twitter.com/realDonaldTrump/status/1009536237881847808</t>
  </si>
  <si>
    <t>Don‚Äôt worry, the Republicans, and your President, will fix it!pic.twitter.com/xsbuPzXbHj</t>
  </si>
  <si>
    <t>https://twitter.com/realDonaldTrump/status/1009555147108696064</t>
  </si>
  <si>
    <t>Just landed in Duluth, Minnesota. Two events planned - looking forward to them and being with @ PeteStauber and his wonderful family!</t>
  </si>
  <si>
    <t>https://twitter.com/realDonaldTrump/status/1009579307847553024</t>
  </si>
  <si>
    <t>So sorry, people wanting to get into the already packed arena - I LOVE YOU ALL!pic.twitter.com/PFvXrsvgkA</t>
  </si>
  <si>
    <t>https://twitter.com/realDonaldTrump/status/1009602111133442048</t>
  </si>
  <si>
    <t>Thank you Duluth, Minnesota. Together, we are MAKING AMERICA GREAT AGAIN!https://www.pscp.tv/w/bfrvjjEyMzE3NDF8MU93eFdXUmFYTGt4UVedt8X8A4zbiTmgO0vK2wXeSsGfVT4TDNMGjusRIBnP ‚Ä¶</t>
  </si>
  <si>
    <t>https://twitter.com/realDonaldTrump/status/1009638183091359744</t>
  </si>
  <si>
    <t>Just returning from the Great State of Minnesota where we had an incredible rally with 9,000 people, and at least 10,000 who could not get in - I will return! Congratulations to @ PeteStauber who is loved and respected in Minnesota!</t>
  </si>
  <si>
    <t>https://twitter.com/realDonaldTrump/status/1009644987544408064</t>
  </si>
  <si>
    <t>ALL-TIME RECORD OPTIMISM!pic.twitter.com/ZTrfJY2afh</t>
  </si>
  <si>
    <t>https://twitter.com/realDonaldTrump/status/1009770941604298753</t>
  </si>
  <si>
    <t>We shouldn‚Äôt be hiring judges by the thousands, as our ridiculous immigration laws demand, we should be changing our laws, building the Wall, hire Border Agents and Ice and not let people come into our country based on the legal phrase they are told to say as their password.</t>
  </si>
  <si>
    <t>https://twitter.com/realDonaldTrump/status/1009775416456941568</t>
  </si>
  <si>
    <t>The Border has been a big mess and problem for many years. At some point Schumer and Pelosi, who are weak on Crime and Border security, will be forced to do a real deal, so easy, that solves this long time problem. Schumer used to want Border security - now he‚Äôll take Crime!</t>
  </si>
  <si>
    <t>https://twitter.com/realDonaldTrump/status/1009777520659652609</t>
  </si>
  <si>
    <t>I will be going the Columbia, South Carolina, on Monday night to do a campaign speech for one of my very early supporters, a man who truly loves the people of South Carolina, Governor Henry McMaster. Henry worked so hard &amp; was so loyal to me that I look forward to reciprocating!</t>
  </si>
  <si>
    <t>https://twitter.com/realDonaldTrump/status/1009780708381024258</t>
  </si>
  <si>
    <t>Last night in Minnesota was incredible. What a crowd!</t>
  </si>
  <si>
    <t>https://twitter.com/realDonaldTrump/status/1009785143635206149</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</si>
  <si>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</si>
  <si>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https://twitter.com/realDonaldTrump/status/1009796154220072960</t>
  </si>
  <si>
    <t>Henry McMaster has done a great job as Governor of South Carolina. The state is BOOMING, with jobs and new industry setting records. He is tough on Crime and Strong on Borders, Healthcare, the Military and our great Vets. Henry has my full and complete Endrosement! # MAGA</t>
  </si>
  <si>
    <t>https://twitter.com/realDonaldTrump/status/1009807715798044672</t>
  </si>
  <si>
    <t>Democrats want open Borders, where anyone can come into our Country, and stay. This is Nancy Pelosi‚Äôs dream. It won‚Äôt happen!</t>
  </si>
  <si>
    <t>https://twitter.com/realDonaldTrump/status/1009844059211366401</t>
  </si>
  <si>
    <t>My Administration is acting swiftly to address the illegal immigration crisis on the Southern Border. Loopholes in our immigration laws all supported by extremist open border Democrats...and that's what they are - they're extremist open border Democrats....pic.twitter.com/F73I5gu0Q5</t>
  </si>
  <si>
    <t>https://twitter.com/realDonaldTrump/status/1009895079631351808</t>
  </si>
  <si>
    <t>"The real big story that affects everybody in America is the success of @ POTUS's TAX CUT package and what it's done for our economy...‚Äù @ Varneycopic.twitter.com/2bUbA7zSFM</t>
  </si>
  <si>
    <t>https://twitter.com/realDonaldTrump/status/1009900144861634561</t>
  </si>
  <si>
    <t>I was thrilled to be back in Minnesota for a roundtable with hardworking American Patriots. Thank you!pic.twitter.com/suoRN02zMq</t>
  </si>
  <si>
    <t>https://twitter.com/realDonaldTrump/status/1009900306694656002</t>
  </si>
  <si>
    <t>Farm Bill just passed in the House. So happy to see work requirements included. Big win for the farmers!</t>
  </si>
  <si>
    <t>https://twitter.com/realDonaldTrump/status/1009900449456115719</t>
  </si>
  <si>
    <t>Big Supreme Court win on internet sales tax - about time! Big victory for fairness and for our country. Great victory for consumers and retailers.</t>
  </si>
  <si>
    <t>https://twitter.com/realDonaldTrump/status/1009916650622251009</t>
  </si>
  <si>
    <t>‚ÄúI REALLY DON‚ÄôT CARE, DO U?‚Äù written on the back of Melania‚Äôs jacket, refers to the Fake News Media. Melania has learned how dishonest they are, and she truly no longer cares!</t>
  </si>
  <si>
    <t>https://twitter.com/realDonaldTrump/status/1009928980475138048</t>
  </si>
  <si>
    <t>We have to maintain strong borders or we will no longer have a country that we can be proud of ‚Äì and if we show any weakness, millions of people will journey into our country.</t>
  </si>
  <si>
    <t>https://twitter.com/realDonaldTrump/status/1009935968164630528</t>
  </si>
  <si>
    <t>You cannot pass legislation on immigration whether it be for safety and security or any other reason including ‚Äúheart,‚Äù without getting Dem votes. Problem is, they don‚Äôt care about security and R‚Äôs do. Zero Dems voted to support the Goodlatte Bill. They won‚Äôt vote for anything!</t>
  </si>
  <si>
    <t>https://twitter.com/realDonaldTrump/status/1010110544605581312</t>
  </si>
  <si>
    <t>Our great Judge Jeanine Pirro is out with a new book, ‚ÄúLiars, Leakers and Liberals, the Case Against the Anti-Trump Conspiracy,‚Äù which is fantastic. Go get it!</t>
  </si>
  <si>
    <t>https://twitter.com/realDonaldTrump/status/1010113882344558592</t>
  </si>
  <si>
    <t>Even if we get 100% Republican votes in the Senate, we need 10 Democrat votes to get a much needed Immigration Bill - &amp; the Dems are Obstructionists who won‚Äôt give votes for political reasons &amp; because they don‚Äôt care about Crime coming from Border! So we need to elect more R‚Äôs!</t>
  </si>
  <si>
    <t>https://twitter.com/realDonaldTrump/status/1010115331380203520</t>
  </si>
  <si>
    <t>Elect more Republicans in November and we will pass the finest, fairest and most comprehensive Immigration Bills anywhere in the world. Right now we have the dumbest and the worst. Dems are doing nothing but Obstructing. Remember their motto, RESIST! Ours is PRODUCE!</t>
  </si>
  <si>
    <t>https://twitter.com/realDonaldTrump/status/1010116816998490113</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</si>
  <si>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</si>
  <si>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https://twitter.com/realDonaldTrump/status/1010123101684883457</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</si>
  <si>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</si>
  <si>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https://twitter.com/realDonaldTrump/status/1010126805850902528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</si>
  <si>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</si>
  <si>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https://twitter.com/realDonaldTrump/status/1010153153084428288</t>
  </si>
  <si>
    <t>80% of Mexico‚Äôs Exports come to the United States. They totally rely on us, which is fine with me. They do have, though, very strong Immigration Laws. The U.S. has pathetically weak and ineffective Immigration Laws that the Democrats refuse to help us fix. Will speak to Mexico!</t>
  </si>
  <si>
    <t>https://twitter.com/realDonaldTrump/status/1010156224749408258</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</si>
  <si>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</si>
  <si>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https://twitter.com/realDonaldTrump/status/1010163024173457409</t>
  </si>
  <si>
    <t>Hope OPEC will increase output substantially. Need to keep prices down!</t>
  </si>
  <si>
    <t>https://twitter.com/realDonaldTrump/status/1010246126820347906</t>
  </si>
  <si>
    <t>We are gathered today to hear directly from the AMERICAN VICTIMS of ILLEGAL IMMIGRATION. These are the American Citizens permanently separated from their loved ones b/c they were killed by criminal illegal aliens. These are the families the media ignores...https://www.pscp.tv/w/bf1GFzFvTlFsTFJub1dwUXd8MWpNSmdFVll5ZUFLTAWuHc0BMMKeCOoDRCPmtIftVLaFLQVwfSLoC_C0SbzX?t=9m9s ‚Ä¶</t>
  </si>
  <si>
    <t>https://twitter.com/realDonaldTrump/status/1010257002478620673</t>
  </si>
  <si>
    <t>Our first duty, and our highest loyalty, is to the citizens of the United States. We will not rest until our border is secure, our citizens are safe, and we finally end the immigration crisis once and for all.pic.twitter.com/7YfZ9kjB23</t>
  </si>
  <si>
    <t>https://twitter.com/realDonaldTrump/status/1010320166486454272</t>
  </si>
  <si>
    <t>Based on the Tariffs and Trade Barriers long placed on the U.S. &amp; its great companies and workers by the European Union, if these Tariffs and Barriers are not soon broken down and removed, we will be placing a 20% Tariff on all of their cars coming into the U.S. Build them here!</t>
  </si>
  <si>
    <t>https://twitter.com/realDonaldTrump/status/1010481479279923201</t>
  </si>
  <si>
    <t>Steel is coming back fast! U.S. Steel is adding great capacity also. So are others.https://twitter.com/foxbusiness/status/1010330347081351168 ‚Ä¶</t>
  </si>
  <si>
    <t>https://twitter.com/realDonaldTrump/status/1010485876806348800</t>
  </si>
  <si>
    <t>. @ FoxNews Poll numbers plummet on the Democrat inspired and paid for Russian Witch Hunt. With all of the bias, lying and hate by the investigators, people want the investigators investigated. Much more will come out. A total scam and excuse for the Dems losing the Election!</t>
  </si>
  <si>
    <t>https://twitter.com/realDonaldTrump/status/1010486772541816834</t>
  </si>
  <si>
    <t>The Russian Witch Hunt is Rigged!</t>
  </si>
  <si>
    <t>https://twitter.com/realDonaldTrump/status/1010502249263624195</t>
  </si>
  <si>
    <t>The National Association of Manufacturers just announced that 95.1% of Manufacturers ‚Äúhave a positive outlook for their companies.‚Äù This is the best number in the Association‚Äôs history!</t>
  </si>
  <si>
    <t>https://twitter.com/realDonaldTrump/status/1010503423773507584</t>
  </si>
  <si>
    <t>‚ÄúDisability applications plunge as economy strengthens‚Äù Failing New York Times</t>
  </si>
  <si>
    <t>https://twitter.com/realDonaldTrump/status/1010505990259855361</t>
  </si>
  <si>
    <t>Drudge Report ‚ÄúOBAMA KEPT THEM IN CAGES, WRAPPED THEM IN FOIL‚Äù We do a much better job while at the same time maintaining a MUCH stronger Border! Mainstream Fake Media hates this story.</t>
  </si>
  <si>
    <t>https://twitter.com/realDonaldTrump/status/1010522933498806278</t>
  </si>
  <si>
    <t>. @ VP Pence is heading to Pittsburgh, Pennsylvania where we have both strongly endorsed one of the finest men around, Congressman Keith @ RothfusForPA. He is running against # LambTheSham, who is telling...</t>
  </si>
  <si>
    <t>https://twitter.com/realDonaldTrump/status/1010522945402224642</t>
  </si>
  <si>
    <t>...everyone how much he likes me, but he will only vote with Nancy Pelosi. Keith is strong on borders and tough on crime ‚Äî and loves cutting taxes! # MAGA</t>
  </si>
  <si>
    <t>https://twitter.com/realDonaldTrump/status/1010536329766006784</t>
  </si>
  <si>
    <t>My thoughts and prayers are with Representative Katie Arrington of South Carolina, including all of those involved in last nights car accident, and their families.https://twitter.com/karringtonsc/status/1010500676269404166 ‚Ä¶</t>
  </si>
  <si>
    <t>https://twitter.com/realDonaldTrump/status/1010567610352611328</t>
  </si>
  <si>
    <t>Heading to Nevada to talk trade and immigration with supporters. Country‚Äôs economy is stronger than ever before with numbers that are getting better by the week. Tremendous potential, and trade deals are coming along well.</t>
  </si>
  <si>
    <t>https://twitter.com/realDonaldTrump/status/1010569562138406912</t>
  </si>
  <si>
    <t>It‚Äôs very sad that Nancy Pelosi and her sidekick, Cryin‚Äô Chuck Schumer, want to protect illegal immigrants far more than the citizens of our country. The United States cannot stand for this. We wants safety and security at our borders!</t>
  </si>
  <si>
    <t>https://twitter.com/realDonaldTrump/status/1010571197271011328</t>
  </si>
  <si>
    <t>Happy Birthday to Supreme Court Justice Clarence Thomas, a friend and great man!pic.twitter.com/hlXYYkTjcv</t>
  </si>
  <si>
    <t>https://twitter.com/realDonaldTrump/status/1010619779600642048</t>
  </si>
  <si>
    <t>Thank you @ NVGOP! # MAGAhttps://www.pscp.tv/w/bf6j6DFvTlFsTFJub1dwUXd8MU9kSnJwbFdqVnFLWBBj_3o2OU0lHCFk53OSp75EyPTe3FRXBbP0IOQWFeId?t=2s ‚Ä¶</t>
  </si>
  <si>
    <t>https://twitter.com/realDonaldTrump/status/1010645413576126464</t>
  </si>
  <si>
    <t>AMERICA IS OPEN FOR BUSINESS!pic.twitter.com/ZjdlHwJlxm</t>
  </si>
  <si>
    <t>https://twitter.com/realDonaldTrump/status/1010699954157830144</t>
  </si>
  <si>
    <t>Major Wall Street Journal opinion piece today talking about the Russian Witch Hunt and the disgrace that it is. So many people hurt, so bad for our country - a total sham!https://www.wsj.com/articles/muellers-fruit-of-the-poisonous-tree-1529707087 ‚Ä¶</t>
  </si>
  <si>
    <t>https://twitter.com/realDonaldTrump/status/1010873383087636480</t>
  </si>
  <si>
    <t>Democrats, fix the laws. Don‚Äôt RESIST. We are doing a far better job than Bush and Obama, but we need strength and security at the Border! Cannot accept all of the people trying to break into our Country. Strong Borders, No Crime!</t>
  </si>
  <si>
    <t>https://twitter.com/realDonaldTrump/status/1010900865602019329</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</si>
  <si>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</si>
  <si>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https://twitter.com/realDonaldTrump/status/1010902506422046721</t>
  </si>
  <si>
    <t>....Our Immigration policy, laughed at all over the world, is very unfair to all of those people who have gone through the system legally and are waiting on line for years! Immigration must be based on merit - we need people who will help to Make America Great Again!</t>
  </si>
  <si>
    <t>https://twitter.com/realDonaldTrump/status/1010978975391322112</t>
  </si>
  <si>
    <t>The United States is insisting that all countries that have placed artificial Trade Barriers and Tariffs on goods going into their country, remove those Barriers &amp; Tariffs or be met with more than Reciprocity by the U.S.A. Trade must be fair and no longer a one way street!</t>
  </si>
  <si>
    <t>https://twitter.com/realDonaldTrump/status/1011036519812030467</t>
  </si>
  <si>
    <t>. @ jimmyfallon is now whimpering to all that he did the famous ‚Äúhair show‚Äù with me (where he seriously messed up my hair), &amp; that he would have now done it differently because it is said to have ‚Äúhumanized‚Äù me-he is taking heat. He called &amp; said ‚Äúmonster ratings.‚Äù Be a man Jimmy!</t>
  </si>
  <si>
    <t>https://twitter.com/realDonaldTrump/status/1011038477889175553</t>
  </si>
  <si>
    <t>House Republicans could easily pass a Bill on Strong Border Security but remember, it still has to pass in the Senate, and for that we need 10 Democrat votes, and all they do is RESIST. They want Open Borders and don‚Äôt care about Crime! Need more Republicans to WIN in November!</t>
  </si>
  <si>
    <t>https://twitter.com/realDonaldTrump/status/1011053439575576576</t>
  </si>
  <si>
    <t>. @ RepClayHiggins has been a great help to me on Cutting Taxes, creating great new healthcare programs at low cost, fighting for Border Security, our Military and are Vets. He is tough on Crime and has my full Endorsement. The Great State of Louisiana, we want Clay!</t>
  </si>
  <si>
    <t>https://twitter.com/realDonaldTrump/status/1011209592670425088</t>
  </si>
  <si>
    <t>Former Attorney General Michael Mukasey said that President Trump is probably correct that there was surveillance on Trump Tower. Actually, far greater than would ever have been believed!</t>
  </si>
  <si>
    <t>https://twitter.com/realDonaldTrump/status/1011212766487728133</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</si>
  <si>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</si>
  <si>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https://twitter.com/realDonaldTrump/status/1011218033216512005</t>
  </si>
  <si>
    <t>I have tried to stay uninvolved with the Department of Justice and FBI (although I do not legally have to), because of the now totally discredited and very expensive Witch Hunt currently going on. But you do have to ask why the DOJ &amp; FBI aren‚Äôt giving over requested documents?</t>
  </si>
  <si>
    <t>https://twitter.com/realDonaldTrump/status/1011226622324887556</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</si>
  <si>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</si>
  <si>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https://twitter.com/realDonaldTrump/status/1011228265003077632</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</si>
  <si>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</si>
  <si>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https://twitter.com/realDonaldTrump/status/1011231137233080321</t>
  </si>
  <si>
    <t>....If this is done, illegal immigration will be stopped in it‚Äôs tracks - and at very little, by comparison, cost. This is the only real answer - and we must continue to BUILD THE WALL!</t>
  </si>
  <si>
    <t>https://twitter.com/realDonaldTrump/status/1011256862975676416</t>
  </si>
  <si>
    <t>Will be heading to one of my favorite places, South Carolina, to fight for one of my original ‚Äúfighters,‚Äù Governor Henry McMaster. Speaking at 7:00 P.M.</t>
  </si>
  <si>
    <t>https://twitter.com/realDonaldTrump/status/1011295779422695424</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</si>
  <si>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</si>
  <si>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https://twitter.com/realDonaldTrump/status/1011360410648416258</t>
  </si>
  <si>
    <t>Surprised that Harley-Davidson, of all companies, would be the first to wave the White Flag. I fought hard for them and ultimately they will not pay tariffs selling into the E.U., which has hurt us badly on trade, down $151 Billion. Taxes just a Harley excuse - be patient! # MAGA</t>
  </si>
  <si>
    <t>https://twitter.com/realDonaldTrump/status/1011385283562967041</t>
  </si>
  <si>
    <t>‚ÄúDirector David Lynch: Trump Could Go Down as One of the Greatest Presidents‚Äùhttp://www.breitbart.com/big-hollywood/2018/06/24/david-lynch-trump-could-go-down-as-one-of-the-greatest-presidents-in-history/amp/ ‚Ä¶</t>
  </si>
  <si>
    <t>https://twitter.com/realDonaldTrump/status/1011389124475961345</t>
  </si>
  <si>
    <t>Why is Senator Mark Warner (D-VA), perhaps in a near drunken state, claiming he has information that only he and Bob Mueller, the leader of the 13 Angry Democrats on a Witch Hunt, knows? Isn‚Äôt this highly illegal. Is it being investigated?</t>
  </si>
  <si>
    <t>https://twitter.com/realDonaldTrump/status/1011391230188457984</t>
  </si>
  <si>
    <t>The hearing of Peter Strzok and the other hating frauds at the FBI &amp; DOJ should be shown to the public on live television, not a closed door hearing that nobody will see. We should expose these people for what they are - there should be total transparency!</t>
  </si>
  <si>
    <t>https://twitter.com/realDonaldTrump/status/1011394762979586049</t>
  </si>
  <si>
    <t>Just landed in South Carolina - will be at the McMaster rally shortly! # MAGA</t>
  </si>
  <si>
    <t>https://twitter.com/realDonaldTrump/status/1011422555947712513</t>
  </si>
  <si>
    <t>Thank you South Carolina. Now let‚Äôs get out tomorrow and VOTE for @ HenryMcMaster!https://www.pscp.tv/w/bgGOtTFvTlFsTFJub1dwUXd8MXlvSk1WZHJWQm54Uf-J8fPu1RO4E84ax-LuK1bAbiCpnzBBZmdPfI9FAhGV?t=11s ‚Ä¶</t>
  </si>
  <si>
    <t>https://twitter.com/realDonaldTrump/status/1011568906992017408</t>
  </si>
  <si>
    <t>Early this year Harley-Davidson said they would move much of their plant operations in Kansas City to Thailand. That was long before Tariffs were announced. Hence, they were just using Tariffs/Trade War as an excuse. Shows how unbalanced &amp; unfair trade is, but we will fix it.....</t>
  </si>
  <si>
    <t>https://twitter.com/realDonaldTrump/status/1011571026034089984</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</si>
  <si>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</si>
  <si>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https://twitter.com/realDonaldTrump/status/1011574256117993472</t>
  </si>
  <si>
    <t>....When I had Harley-Davidson officials over to the White House, I chided them about tariffs in other countries, like India, being too high. Companies are now coming back to America. Harley must know that they won‚Äôt be able to sell back into U.S. without paying a big tax!</t>
  </si>
  <si>
    <t>https://twitter.com/realDonaldTrump/status/1011577303023980544</t>
  </si>
  <si>
    <t>....We are finishing our study of Tariffs on cars from the E.U. in that they have long taken advantage of the U.S. in the form of Trade Barriers and Tariffs. In the end it will all even out - and it won‚Äôt take very long!</t>
  </si>
  <si>
    <t>https://twitter.com/realDonaldTrump/status/1011579076493144065</t>
  </si>
  <si>
    <t>It was great being with Governor Henry McMaster last night in South Carolina. Henry is tough on Crime and Borders, loves our Military and our Vets and has created many jobs and a great economy. GO OUT AND VOTE FOR HENRY TODAY, HE WILL NEVER LET YOU DOWN!</t>
  </si>
  <si>
    <t>https://twitter.com/realDonaldTrump/status/1011584315040419840</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</si>
  <si>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</si>
  <si>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https://twitter.com/realDonaldTrump/status/1011588967442022406</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</si>
  <si>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</si>
  <si>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https://twitter.com/realDonaldTrump/status/1011602664143106048</t>
  </si>
  <si>
    <t>‚ÄúThe most profound question of our era: Was there a conspiracy in the Obama Department of Justice and the FBI to prevent Donald Trump from becoming President of the U.S., and was Strzok at the core of the conspiracy?‚Äù Judge Andrew Napolitano</t>
  </si>
  <si>
    <t>https://twitter.com/realDonaldTrump/status/1011620271327989760</t>
  </si>
  <si>
    <t>SUPREME COURT UPHOLDS TRUMP TRAVEL BAN. Wow!</t>
  </si>
  <si>
    <t>https://twitter.com/realDonaldTrump/status/1011703668721246209</t>
  </si>
  <si>
    <t>Today, we tell the story of an incredible HERO who defended our nation in World War Two ‚Äì First Lieutenant Garlin Murl Conner. Although he died 20 years ago, today he takes his rightful place in the Eternal Chronicle of American Valor...https://www.pscp.tv/w/bgKUxjFvTlFsTFJub1dwUXd8MVlxS0RRTVJNRXpHVtw44nvKbJAlMv0UQqnot162bf70hhQOm2BCc1lQVpMl?t=8m24s ‚Ä¶</t>
  </si>
  <si>
    <t>https://twitter.com/realDonaldTrump/status/1011789419521675264</t>
  </si>
  <si>
    <t>Congratulations to Governor Henry McMaster on your BIG election win! South Carolina loves you. We are all proud of you and Peggy! @ henrymcmaster</t>
  </si>
  <si>
    <t>https://twitter.com/realDonaldTrump/status/1011792563425116161</t>
  </si>
  <si>
    <t>Tremendous win for Congressman Dan Donovan. You showed great courage in a tough race! New York, and my many friends on Staten Island, have elected someone they have always been very proud of. Congratulations!</t>
  </si>
  <si>
    <t>https://twitter.com/realDonaldTrump/status/1011795883925663744</t>
  </si>
  <si>
    <t>Wow! Big Trump Hater Congressman Joe Crowley, who many expected was going to take Nancy Pelosi‚Äôs place, just LOST his primary election. In other words, he‚Äôs out! That is a big one that nobody saw happening. Perhaps he should have been nicer, and more respectful, to his President!</t>
  </si>
  <si>
    <t>https://twitter.com/realDonaldTrump/status/1011803149911384064</t>
  </si>
  <si>
    <t>The Democrats are in Turmoil! Open Borders and unchecked Crime a certain way to lose elections. Republicans are for Strong Borders, NO Crime! A BIG NIGHT!</t>
  </si>
  <si>
    <t>https://twitter.com/realDonaldTrump/status/1011805006390071304</t>
  </si>
  <si>
    <t>A great First Lady!https://twitter.com/stevehusker/status/1011792972613120000 ‚Ä¶</t>
  </si>
  <si>
    <t>https://twitter.com/realDonaldTrump/status/1011806195462688768</t>
  </si>
  <si>
    <t>The legendary Gary Player at Turnberry in Scotland!https://twitter.com/trumpturnberry/status/1011253664961433600 ‚Ä¶</t>
  </si>
  <si>
    <t>https://twitter.com/realDonaldTrump/status/1011819474574561283</t>
  </si>
  <si>
    <t>Big and conclusive win by Mitt Romney. Congratulations! I look forward to working together - there is so much good to do. A great and loving family will be coming to D.C.</t>
  </si>
  <si>
    <t>https://twitter.com/realDonaldTrump/status/1011931656230526976</t>
  </si>
  <si>
    <t>Congratulations to Maxine Waters, whose crazy rants have made her, together with Nancy Pelosi, the unhinged FACE of the Democrat Party. Together, they will Make America Weak Again! But have no fear, America is now stronger than ever before, and I‚Äôm not going anywhere!</t>
  </si>
  <si>
    <t>https://twitter.com/realDonaldTrump/status/1011952266268545024</t>
  </si>
  <si>
    <t>HOUSE REPUBLICANS SHOULD PASS THE STRONG BUT FAIR IMMIGRATION BILL, KNOWN AS GOODLATTE II, IN THEIR AFTERNOON VOTE TODAY, EVEN THOUGH THE DEMS WON‚ÄôT LET IT PASS IN THE SENATE. PASSAGE WILL SHOW THAT WE WANT STRONG BORDERS &amp; SECURITY WHILE THE DEMS WANT OPEN BORDERS = CRIME. WIN!</t>
  </si>
  <si>
    <t>https://twitter.com/realDonaldTrump/status/1011975204778729474</t>
  </si>
  <si>
    <t>Supreme Court rules in favor of non-union workers who are now, as an example, able to support a candidate of his or her choice without having those who control the Union deciding for them. Big loss for the coffers of the Democrats!</t>
  </si>
  <si>
    <t>https://twitter.com/realDonaldTrump/status/1011994162076573697</t>
  </si>
  <si>
    <t>Harley-Davidson should stay 100% in America, with the people that got you your success. I‚Äôve done so much for you, and then this. Other companies are coming back where they belong! We won‚Äôt forget, and neither will your customers or your now very HAPPY competitors!</t>
  </si>
  <si>
    <t>https://twitter.com/realDonaldTrump/status/1012026033418076160</t>
  </si>
  <si>
    <t>Today, I was thrilled to join student leaders from Colleges and Universities across the country...pic.twitter.com/OQp3NcOeE4</t>
  </si>
  <si>
    <t>https://twitter.com/realDonaldTrump/status/1012051330591023107</t>
  </si>
  <si>
    <t>Statement on Justice Anthony Kennedy. # SCOTUSpic.twitter.com/8aWJ6fWemA</t>
  </si>
  <si>
    <t>https://twitter.com/realDonaldTrump/status/1012070304091435010</t>
  </si>
  <si>
    <t>Heading to North Dakota to fully stand with and endorse Kevin Cramer for Senate. He is an extraordinary Congressman who will hopefully soon represent this great state as your Senator. He is tough on crime, strong on borders, loves our Military, and our Vets! # NDSenhttps://twitter.com/kevincramer/status/1012041519866531841 ‚Ä¶</t>
  </si>
  <si>
    <t>https://twitter.com/realDonaldTrump/status/1012082654370336768</t>
  </si>
  <si>
    <t>Today, it was my great honor to welcome President Marcelo Rebelo de Sousa of Portugal to the @ WhiteHouse!pic.twitter.com/yd37K4Ei8R</t>
  </si>
  <si>
    <t>https://twitter.com/realDonaldTrump/status/1012112077781995521</t>
  </si>
  <si>
    <t>Just landed in North Dakota with @ SenJohnHoeven and @RepKevinCramer. We will see everyone at Scheels Arena shortly!pic.twitter.com/pakUigKB61</t>
  </si>
  <si>
    <t>https://twitter.com/realDonaldTrump/status/1012169482272460800</t>
  </si>
  <si>
    <t>Thank you North Dakota. Together, we are MAKING AMERICA SAFE AND GREAT AGAIN! # MAGApic.twitter.com/6Am9n6px8I</t>
  </si>
  <si>
    <t>https://twitter.com/realDonaldTrump/status/1012174975061647360</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</si>
  <si>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</si>
  <si>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https://twitter.com/realDonaldTrump/status/1012174976668061699</t>
  </si>
  <si>
    <t>...home addresses ‚Äì putting these selfless public servants in harm‚Äôs way. These radical protesters want ANARCHY ‚Äì but the only response they will find from our government is LAW AND ORDER!</t>
  </si>
  <si>
    <t>https://twitter.com/realDonaldTrump/status/1012290012279435265</t>
  </si>
  <si>
    <t>Lover FBI Agent Peter Strzok was given poor marks on yesterday‚Äôs closed door testimony and, according to most reports, refused to answer many questions. There was no Collusion and the Witch Hunt, headed by 13 Angry Democrats and others who are totally conflicted, is Rigged!</t>
  </si>
  <si>
    <t>https://twitter.com/realDonaldTrump/status/1012295859072126977</t>
  </si>
  <si>
    <t>Russia continues to say they had nothing to do with Meddling in our Election! Where is the DNC Server, and why didn‚Äôt Shady James Comey and the now disgraced FBI agents take and closely examine it? Why isn‚Äôt Hillary/Russia being looked at? So many questions, so much corruption!</t>
  </si>
  <si>
    <t>https://twitter.com/realDonaldTrump/status/1012297599431401474</t>
  </si>
  <si>
    <t>Amy Kremer, Women for Trump, was so great on @ foxandfriends. Brave and very smart, thank you Amy! @ AmyKremer</t>
  </si>
  <si>
    <t>https://twitter.com/realDonaldTrump/status/1012299239207198721</t>
  </si>
  <si>
    <t>Just watched @ SharkGregNorman on @ foxandfriends. Said ‚ÄúPresident is doing a great job. All over the world, people want to come back to the U.S.‚Äù Thank you Greg, and you‚Äôre looking and doing great!</t>
  </si>
  <si>
    <t>https://twitter.com/realDonaldTrump/status/1012312287280074754</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</si>
  <si>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</si>
  <si>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https://twitter.com/realDonaldTrump/status/1012315534220808192</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</si>
  <si>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</si>
  <si>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https://twitter.com/realDonaldTrump/status/1012318771250384896</t>
  </si>
  <si>
    <t>....persecuted on old and/or totally unrelated charges (there was no collusion and there was no obstruction of the no collusion)...And what is going on in the FBI &amp; DOJ with Crooked Hillary, the DNC and all of the lies? A disgraceful situation!</t>
  </si>
  <si>
    <t>https://twitter.com/realDonaldTrump/status/1012321218056384513</t>
  </si>
  <si>
    <t>I am in Milwaukee, Wisconsin, for meetings. Soon to leave for a big groundbreaking for Foxconn, which is building a great new electronics plant in Wisconsin. 15,000 Jobs, so great!</t>
  </si>
  <si>
    <t>https://twitter.com/realDonaldTrump/status/1012409641911930881</t>
  </si>
  <si>
    <t>Today, we broke ground on a plant that will provide jobs for up to 15,000 Wisconsin Workers! As Foxconn has discovered, there is no better place to build, hire and grow than right here in the United States!pic.twitter.com/tOFFodZYvK</t>
  </si>
  <si>
    <t>https://twitter.com/realDonaldTrump/status/1012412743520047111</t>
  </si>
  <si>
    <t>AMERICA IS OPEN FOR BUSINESS!https://www.pscp.tv/w/bgUo_zFvTlFsTFJub1dwUXd8MU95S0FRYUVFYU9LYhkur5FVBX8MOg6-iuNRANCQuuPoXyjfrCl-HA8fb7LC?t=33m2s ‚Ä¶</t>
  </si>
  <si>
    <t>https://twitter.com/realDonaldTrump/status/1012437964373123072</t>
  </si>
  <si>
    <t>Prior to departing Wisconsin, I was briefed on the shooting at Capital Gazette in Annapolis, Maryland. My thoughts and prayers are with the victims and their families. Thank you to all of the First Responders who are currently on the scene.</t>
  </si>
  <si>
    <t>https://twitter.com/realDonaldTrump/status/1012757431124930562</t>
  </si>
  <si>
    <t>Before going any further today, I want to address the horrific shooting that took place yesterday at the Capital Gazette newsroom in Annapolis, Maryland. This attack shocked the conscience of our Nation, and filled our hearts with grief...pic.twitter.com/LALXGhk04b</t>
  </si>
  <si>
    <t>https://twitter.com/realDonaldTrump/status/1012759156426670083</t>
  </si>
  <si>
    <t>Six months after our TAX CUTS, more than 6 MILLION workers have received bonuses, pay raises, and retirement account contributions. # TaxCutsandJobsActhttps://www.pscp.tv/w/bgZrZzFvTlFsTFJub1dwUXd8MWpNS2dFemxya01KTApXvPxdaoCVQeSb3H_wG4nJahwFHGVS5_1oVCNuLM24?t=10m42s ‚Ä¶</t>
  </si>
  <si>
    <t>https://twitter.com/realDonaldTrump/status/1012840647743737857</t>
  </si>
  <si>
    <t>The new plant being built by Foxconn in Wisconsin is incredible. Congratulations to the people of Wisconsin and to Governor Scott Walker @ GovWalker and his talented representatives for having pulled it off. Great job!</t>
  </si>
  <si>
    <t>https://twitter.com/realDonaldTrump/status/1013016168377081856</t>
  </si>
  <si>
    <t>The Democrats are making a strong push to abolish ICE, one of the smartest, toughest and most spirited law enforcement groups of men and women that I have ever seen. I have watched ICE liberate towns from the grasp of MS-13 &amp; clean out the toughest of situations. They are great!</t>
  </si>
  <si>
    <t>https://twitter.com/realDonaldTrump/status/1013019990340046849</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</si>
  <si>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</si>
  <si>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https://twitter.com/realDonaldTrump/status/1013023608040513537</t>
  </si>
  <si>
    <t>Just spoke to King Salman of Saudi Arabia and explained to him that, because of the turmoil &amp; disfunction in Iran and Venezuela, I am asking that Saudi Arabia increase oil production, maybe up to 2,000,000 barrels, to make up the difference...Prices to high! He has agreed!</t>
  </si>
  <si>
    <t>https://twitter.com/realDonaldTrump/status/1013037916216614912</t>
  </si>
  <si>
    <t>I will be making my choice for Justice of the United States Supreme Court on the first Monday after the July 4th Holiday, July 9th!</t>
  </si>
  <si>
    <t>https://twitter.com/realDonaldTrump/status/1013136536576188416</t>
  </si>
  <si>
    <t>A friend of mine and a man who has truly seen politics and life as few others ever will, Sean Spicer, has written a great new book, ‚ÄúThe Briefing: Politics, the Press and the President.‚Äù It is a story told with both heart and knowledge. Really good, go get it!</t>
  </si>
  <si>
    <t>https://twitter.com/realDonaldTrump/status/1013139532290625538</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</si>
  <si>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</si>
  <si>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https://twitter.com/realDonaldTrump/status/1013141673776500736</t>
  </si>
  <si>
    <t>Either we need to elect more Republicans in November or Republicans must end the ridiculous 60 vote, or Filibuster, rule - or better yet, do both. Cryin‚Äô Chuck would do it on day one, but we‚Äôll never give him the chance. Some great legislation awaits - be smart!</t>
  </si>
  <si>
    <t>https://twitter.com/realDonaldTrump/status/1013143055417905152</t>
  </si>
  <si>
    <t>I will be interviewed by @ MariaBartiromo on Sunday on @ FoxNews at 10:00 A. M. Enjoy!</t>
  </si>
  <si>
    <t>https://twitter.com/realDonaldTrump/status/1013146187510243328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</si>
  <si>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</si>
  <si>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https://twitter.com/realDonaldTrump/status/1013391783533989888</t>
  </si>
  <si>
    <t>I will be interviewed by @ MariaBartiromo at 10:00 A.M. on @ FoxNews</t>
  </si>
  <si>
    <t>https://twitter.com/realDonaldTrump/status/1013394559429169152</t>
  </si>
  <si>
    <t>The Liberal Left, also known as the Democrats, want to get rid of ICE, who do a fantastic job, and want Open Borders. Crime would be rampant and uncontrollable! Make America Great Again</t>
  </si>
  <si>
    <t>https://twitter.com/realDonaldTrump/status/1013507396558303233</t>
  </si>
  <si>
    <t>A big week, especially with our numerous victories in the Supreme Court. Heading back to the White House now. Focus will be on the selection of a new Supreme Court Justice. Exciting times for our country. Economy may be stronger than it has ever been!</t>
  </si>
  <si>
    <t>https://twitter.com/realDonaldTrump/status/1013618640061595648</t>
  </si>
  <si>
    <t>Congratulations to Andres Manuel Lopez Obrador on becoming the next President of Mexico. I look very much forward to working with him. There is much to be done that will benefit both the United States and Mexico!</t>
  </si>
  <si>
    <t>https://twitter.com/realDonaldTrump/status/1013902140409040897</t>
  </si>
  <si>
    <t>Today, it was my great honor to welcome Prime Minister Mark Rutte of the Netherlands, to the @ WhiteHouse!pic.twitter.com/Zn6ZLM0tzy</t>
  </si>
  <si>
    <t>https://twitter.com/realDonaldTrump/status/1013976609290964997</t>
  </si>
  <si>
    <t>Many Democrats are deeply concerned about the fact that their ‚Äúleadership‚Äù wants to denounce and abandon the great men and women of ICE, thereby declaring war on Law &amp; Order. These people will be voting for Republicans in November and, in many cases, joining the Republican Party!</t>
  </si>
  <si>
    <t>https://twitter.com/realDonaldTrump/status/1014090584963866624</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</si>
  <si>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</si>
  <si>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https://twitter.com/realDonaldTrump/status/1014092792329535488</t>
  </si>
  <si>
    <t>I interviewed 4 very impressive people yesterday. On Monday I will be announcing my decision for Justice of the United States Supreme Court!</t>
  </si>
  <si>
    <t>https://twitter.com/realDonaldTrump/status/1014094834863362049</t>
  </si>
  <si>
    <t>The economy is doing perhaps better than ever before, and that‚Äôs prior to fixing some of the worst and most unfair Trade Deals ever made by any country. In any event, they are coming along very well. Most countries agree that they must be changed, but nobody ever asked!</t>
  </si>
  <si>
    <t>https://twitter.com/realDonaldTrump/status/1014098721460686849</t>
  </si>
  <si>
    <t>When we have an ‚Äúinfestation‚Äù of MS-13 GANGS in certain parts of our country, who do we send to get them out? ICE! They are tougher and smarter than these rough criminal elelments that bad immigration laws allow into our country. Dems do not appreciate the great job they do! Nov.</t>
  </si>
  <si>
    <t>https://twitter.com/realDonaldTrump/status/1014100908127543296</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</si>
  <si>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</si>
  <si>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https://twitter.com/realDonaldTrump/status/1014105549624037377</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</si>
  <si>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</si>
  <si>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https://twitter.com/realDonaldTrump/status/1014117468858650624</t>
  </si>
  <si>
    <t>Just out that the Obama Administration granted citizenship, during the terrible Iran Deal negotiation, to 2,500 Iranians - including to government officials. How big (and bad) is that?</t>
  </si>
  <si>
    <t>https://twitter.com/realDonaldTrump/status/1014146835135516672</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</si>
  <si>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</si>
  <si>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https://twitter.com/realDonaldTrump/status/1014151457954811904</t>
  </si>
  <si>
    <t>Wow! The NSA has deleted 685 million phone calls and text messages. Privacy violations? They blame technical irregularities. Such a disgrace. The Witch Hunt continues!</t>
  </si>
  <si>
    <t>https://twitter.com/realDonaldTrump/status/1014258987422928896</t>
  </si>
  <si>
    <t>Heading to West Virginia to be with my friend, @ WVGovernor Jim Justice, at his beautiful Greenbrier Resort. He works hard, does a great job, and raises lots of money for charities!</t>
  </si>
  <si>
    <t>https://twitter.com/realDonaldTrump/status/1014261296240488450</t>
  </si>
  <si>
    <t>The Washington Post is constantly quoting ‚Äúanonymous sources‚Äù that do not exist. Rarely do they use the name of anyone because there is no one to give them the kind of negative quote that they are looking for. They are a disgrace to journalism but then again, so are many others!</t>
  </si>
  <si>
    <t>https://twitter.com/realDonaldTrump/status/1014286054805987330</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</si>
  <si>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</si>
  <si>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https://twitter.com/realDonaldTrump/status/1014287566386888709</t>
  </si>
  <si>
    <t>Thank you, @ WVGovernor Jim Justice, for that warm introduction. Tonight, it was my great honor to attend the ‚ÄúGreenbrier Classic ‚Äì Salute to Service Dinner‚Äù in West Virginia! God Bless our Veterans. God Bless America - and HAPPY INDEPENDENCE DAY TO ALL!https://www.pscp.tv/w/bgv63DFvTlFsTFJub1dwUXd8MVJEeGxXRFlqam1KTO0_mi6QQi7XVM8hwHDlXI3Cpzn-RCN4Z3j6OIp50Q1J?t=1s ‚Ä¶</t>
  </si>
  <si>
    <t>https://twitter.com/realDonaldTrump/status/1014295751814533120</t>
  </si>
  <si>
    <t>Tonight we gathered to celebrate the courageous men and women who make freedom possible: our brave service members, and our wonderful Veterans. For 242 years, American Independence...</t>
  </si>
  <si>
    <t>https://twitter.com/realDonaldTrump/status/1014295759393644545</t>
  </si>
  <si>
    <t>...has endured because of the sweat, blood and sacrifice of the American Armed Forces ‚Äì the greatest force for peace and justice in the history of the world!</t>
  </si>
  <si>
    <t>https://twitter.com/realDonaldTrump/status/1014306963243532296</t>
  </si>
  <si>
    <t>Tomorrow, families across our Nation will gather to celebrate the Fourth of July. As we do, we will think of the men &amp; women serving overseas at this very moment, far away from their families, protecting America - &amp; we will thank GOD for blessing us with these incredible HEROES!pic.twitter.com/FQ1D7oEta2</t>
  </si>
  <si>
    <t>https://twitter.com/realDonaldTrump/status/1014519862482407424</t>
  </si>
  <si>
    <t>Happy Fourth of July....Our Country is doing GREAT!</t>
  </si>
  <si>
    <t>https://twitter.com/realDonaldTrump/status/1014520426842738689</t>
  </si>
  <si>
    <t>pic.twitter.com/ue5JEZy85v</t>
  </si>
  <si>
    <t>https://twitter.com/realDonaldTrump/status/1014611307427966976</t>
  </si>
  <si>
    <t>The OPEC Monopoly must remember that gas prices are up &amp; they are doing little to help. If anything, they are driving prices higher as the United States defends many of their members for very little $‚Äôs. This must be a two way street. REDUCE PRICING NOW!</t>
  </si>
  <si>
    <t>https://twitter.com/realDonaldTrump/status/1014702302408642562</t>
  </si>
  <si>
    <t>Happy Birthday, America!pic.twitter.com/SIi6xXsfof</t>
  </si>
  <si>
    <t>https://twitter.com/realDonaldTrump/status/1014873774003556354</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</si>
  <si>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</si>
  <si>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https://twitter.com/realDonaldTrump/status/1014875575557804034</t>
  </si>
  <si>
    <t>.....Country being forced to endure a long and costly trial. Tell the people ‚ÄúOUT,‚Äù and they must leave, just as they would if they were standing on your front lawn. Hiring thousands of ‚Äújudges‚Äù does not work and is not acceptable - only Country in the World that does this!</t>
  </si>
  <si>
    <t>https://twitter.com/realDonaldTrump/status/1014875894614319104</t>
  </si>
  <si>
    <t>Congress - FIX OUR INSANE IMMIGRATION LAWS NOW!</t>
  </si>
  <si>
    <t>https://twitter.com/realDonaldTrump/status/1014956568129892352</t>
  </si>
  <si>
    <t>I have accepted the resignation of Scott Pruitt as the Administrator of the Environmental Protection Agency. Within the Agency Scott has done an outstanding job, and I will always be thankful to him for this. The Senate confirmed Deputy at EPA, Andrew Wheeler, will...</t>
  </si>
  <si>
    <t>https://twitter.com/realDonaldTrump/status/1014956573095915520</t>
  </si>
  <si>
    <t>...on Monday assume duties as the acting Administrator of the EPA. I have no doubt that Andy will continue on with our great and lasting EPA agenda. We have made tremendous progress and the future of the EPA is very bright!</t>
  </si>
  <si>
    <t>https://twitter.com/realDonaldTrump/status/1015025320657743872</t>
  </si>
  <si>
    <t>It was my great honor to join proud, hardworking American Patriots in Montana tonight. I love you - thank you! # MAGAhttps://www.pscp.tv/w/bg6j5zFvTlFsTFJub1dwUXd8MWpNSmdFV0JPUllLTJfoBJQmP6mk0kRGh5Wxiz6SvxIkWD8obbmiX_ruzIlF?t=1s ‚Ä¶</t>
  </si>
  <si>
    <t>https://twitter.com/realDonaldTrump/status/1015033658548207616</t>
  </si>
  <si>
    <t>A vote for Democrats in November is a vote to let MS-13 run wild in our communities, to let drugs pour into our cities, and to take jobs and benefits away from hardworking Americans. Democrats want anarchy, amnesty and chaos - Republicans want LAW, ORDER and JUSTICE!</t>
  </si>
  <si>
    <t>https://twitter.com/realDonaldTrump/status/1015037322226642944</t>
  </si>
  <si>
    <t>Every day, the brave men and women of ICE are liberating communities from savage gangs like MS-13. We will NOT stand for these vile Democrat smears in law enforcement. We will always stand proudly with the BRAVE HEROES of ICE and BORDER PATROL!</t>
  </si>
  <si>
    <t>https://twitter.com/realDonaldTrump/status/1015039273987264517</t>
  </si>
  <si>
    <t>Thanks to REPUBLICAN LEADERSHIP, America is WINNING AGAIN - and America is being RESPECTED again all over the world. Because we are finally putting AMERICA FIRST!</t>
  </si>
  <si>
    <t>https://twitter.com/realDonaldTrump/status/1015267193720852488</t>
  </si>
  <si>
    <t>JOBS, JOBS, JOBS!https://twitter.com/secretaryacosta/status/1015244162315309057 ‚Ä¶</t>
  </si>
  <si>
    <t>https://twitter.com/realDonaldTrump/status/1015278594795417600</t>
  </si>
  <si>
    <t>Just won lawsuit filed by the DNC and a bunch of Democrat crazies trying to claim the Trump Campaign (and others), colluded with Russia. They haven‚Äôt figured out that this was an excuse for them losing the election!</t>
  </si>
  <si>
    <t>https://twitter.com/realDonaldTrump/status/1015586529484443648</t>
  </si>
  <si>
    <t>Twitter is getting rid of fake accounts at a record pace. Will that include the Failing New York Times and propaganda machine for Amazon, the Washington Post, who constantly quote anonymous sources that, in my opinion, don‚Äôt exist - They will both be out of business in 7 years!</t>
  </si>
  <si>
    <t>https://twitter.com/realDonaldTrump/status/1015587406374932480</t>
  </si>
  <si>
    <t>Big decision will soon be made on our next Justice of the Supreme Court!</t>
  </si>
  <si>
    <t>https://twitter.com/realDonaldTrump/status/1015697664514674689</t>
  </si>
  <si>
    <t>Public opinion has turned strongly against the Rigged Witch Hunt and the ‚ÄúSpecial‚Äù Counsel because the public understands that there was no Collusion with Russia (so ridiculous), that the two FBI lovers were a fraud against our Nation &amp; that the only Collusion was with the Dems!</t>
  </si>
  <si>
    <t>https://twitter.com/realDonaldTrump/status/1015723140364865536</t>
  </si>
  <si>
    <t>The Rigged Witch Hunt, originally headed by FBI lover boy Peter S (for one year) &amp; now, 13 Angry Democrats, should look into the missing DNC Server, Crooked Hillary‚Äôs illegally deleted Emails, the Pakistani Fraudster, Uranium One, Podesta &amp; so much more. It‚Äôs a Democrat Con Job!</t>
  </si>
  <si>
    <t>https://twitter.com/realDonaldTrump/status/1015947163292008451</t>
  </si>
  <si>
    <t>The U.S. is working very closely with the Government of Thailand to help get all of the children out of the cave and to safety. Very brave and talented people!</t>
  </si>
  <si>
    <t>https://twitter.com/realDonaldTrump/status/1016056693791346688</t>
  </si>
  <si>
    <t>Iranian Harassment of U.S. Warships: 2015: 22 2016: 36 2017: 14 2018: 0 Source: @ USNavy</t>
  </si>
  <si>
    <t>https://twitter.com/realDonaldTrump/status/1016071245568380934</t>
  </si>
  <si>
    <t>Looking forward to announcing my final decision on the United States Supreme Court Justice at 9:00pmE tomorrow night at the @ WhiteHouse. An exceptional person will be chosen!</t>
  </si>
  <si>
    <t>https://twitter.com/realDonaldTrump/status/1016079192604139520</t>
  </si>
  <si>
    <t>They just didn't get it, but they do now!pic.twitter.com/9T50NupkDy</t>
  </si>
  <si>
    <t>https://twitter.com/realDonaldTrump/status/1016289620596789248</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</si>
  <si>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</si>
  <si>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https://twitter.com/realDonaldTrump/status/1016291887957848066</t>
  </si>
  <si>
    <t>...Europe far more than it does the U.S. By some accounts, the U.S. is paying for 90% of NATO, with many countries nowhere close to their 2% commitment. On top of this the European Union has a Trade Surplus of $151 Million with the U.S., with big Trade Barriers on U.S. goods. NO!</t>
  </si>
  <si>
    <t>https://twitter.com/realDonaldTrump/status/1016294574417956869</t>
  </si>
  <si>
    <t>I have long heard that the most important decision a U.S. President can make is the selection of a Supreme Court Justice - Will be announced tonight at 9:00 P.M.</t>
  </si>
  <si>
    <t>https://twitter.com/realDonaldTrump/status/1016327387154395138</t>
  </si>
  <si>
    <t>I have confidence that Kim Jong Un will honor the contract we signed &amp;, even more importantly, our handshake. We agreed to the denuclearization of North Korea. China, on the other hand, may be exerting negative pressure on a deal because of our posture on Chinese Trade-Hope Not!</t>
  </si>
  <si>
    <t>https://twitter.com/realDonaldTrump/status/1016367395294908421</t>
  </si>
  <si>
    <t>The failing NY Times Fake News story today about breast feeding must be called out. The U.S. strongly supports breast feeding but we don‚Äôt believe women should be denied access to formula. Many women need this option because of malnutrition and poverty.</t>
  </si>
  <si>
    <t>https://twitter.com/realDonaldTrump/status/1016368503723577344</t>
  </si>
  <si>
    <t>Pfizer &amp; others should be ashamed that they have raised drug prices for no reason. They are merely taking advantage of the poor &amp; others unable to defend themselves, while at the same time giving bargain basement prices to other countries in Europe &amp; elsewhere. We will respond!</t>
  </si>
  <si>
    <t>https://twitter.com/realDonaldTrump/status/1016447571563249666</t>
  </si>
  <si>
    <t>HAPPY 100TH BIRTHDAY to our amazing current and former Army Warrant Officers. Thank you for your century of service, as the indispensable guardians of our great @ USArmy‚Äôs technology! # CenturyOfServicehttps://twitter.com/usarmy/status/1016306232104275968 ‚Ä¶</t>
  </si>
  <si>
    <t>https://twitter.com/realDonaldTrump/status/1016515895735267328</t>
  </si>
  <si>
    <t>Tonight, it was my honor and privilege to nominate Judge Brett Kavanaugh to the United States Supreme Court. # SCOTUSpic.twitter.com/97clc9zifm</t>
  </si>
  <si>
    <t>https://twitter.com/realDonaldTrump/status/1016616792926703616</t>
  </si>
  <si>
    <t>Getting ready to leave for Europe. First meeting - NATO. The U.S. is spending many times more than any other country in order to protect them. Not fair to the U.S. taxpayer. On top of that we lose $151 Billion on Trade with the European Union. Charge us big Tariffs (&amp; Barriers)!</t>
  </si>
  <si>
    <t>https://twitter.com/realDonaldTrump/status/1016633811378073602</t>
  </si>
  <si>
    <t>NATO countries must pay MORE, the United States must pay LESS. Very Unfair!</t>
  </si>
  <si>
    <t>https://twitter.com/realDonaldTrump/status/1016638035281219584</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</si>
  <si>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</si>
  <si>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https://twitter.com/realDonaldTrump/status/1016663151935291393</t>
  </si>
  <si>
    <t>On behalf of the United States, congratulations to the Thai Navy SEALs and all on the successful rescue of the 12 boys and their coach from the treacherous cave in Thailand. Such a beautiful moment - all freed, great job!</t>
  </si>
  <si>
    <t>https://twitter.com/realDonaldTrump/status/1016693575344504832</t>
  </si>
  <si>
    <t>I am on Air Force One flying to NATO and hear reports that the FBI lovers, Peter Strzok and Lisa Page are getting cold feet on testifying about the Rigged Witch Hunt headed by 13 Angry Democrats and people that worked for Obama for 8 years. Total disgrace!</t>
  </si>
  <si>
    <t>https://twitter.com/realDonaldTrump/status/1016695860267134976</t>
  </si>
  <si>
    <t>Informing the Republican Senators of my nomination of Judge Brett Kavanaugh. # SCOTUSpic.twitter.com/O5cAaVAtQt</t>
  </si>
  <si>
    <t>https://twitter.com/realDonaldTrump/status/1016729137409486853</t>
  </si>
  <si>
    <t>Many countries in NATO, which we are expected to defend, are not only short of their current commitment of 2% (which is low), but are also delinquent for many years in payments that have not been made. Will they reimburse the U.S.?</t>
  </si>
  <si>
    <t>https://twitter.com/realDonaldTrump/status/1016754517415624704</t>
  </si>
  <si>
    <t>A recent Emerson College ePoll said that most Americans, especially Hispanics, feel that they are better off under President Trump than they were under President Obama.</t>
  </si>
  <si>
    <t>https://twitter.com/realDonaldTrump/status/1016757033071079424</t>
  </si>
  <si>
    <t>The European Union makes it impossible for our farmers and workers and companies to do business in Europe (U.S. has a $151 Billion trade deficit), and then they want us to happily defend them through NATO, and nicely pay for it. Just doesn‚Äôt work!</t>
  </si>
  <si>
    <t>https://twitter.com/realDonaldTrump/status/1016813686051233800</t>
  </si>
  <si>
    <t>Just talked with Pfizer CEO and @ SecAzar on our drug pricing blueprint. Pfizer is rolling back price hikes, so American patients don‚Äôt pay more. We applaud Pfizer for this decision and hope other companies do the same. Great news for the American people!</t>
  </si>
  <si>
    <t>https://twitter.com/realDonaldTrump/status/1016956445307400193</t>
  </si>
  <si>
    <t>Bilateral Breakfast with NATO Secretary General in Brussels, Belgium...pic.twitter.com/l0EP3lzhCM</t>
  </si>
  <si>
    <t>https://twitter.com/realDonaldTrump/status/1017025845905494016</t>
  </si>
  <si>
    <t>I am in Brussels, but always thinking about our farmers. Soy beans fell 50% from 2012 to my election. Farmers have done poorly for 15 years. Other countries‚Äô trade barriers and tariffs have been destroying their businesses. I will open...</t>
  </si>
  <si>
    <t>https://twitter.com/realDonaldTrump/status/1017025848409550848</t>
  </si>
  <si>
    <t>...things up, better than ever before, but it can‚Äôt go too quickly. I am fighting for a level playing field for our farmers, and will win!</t>
  </si>
  <si>
    <t>https://twitter.com/realDonaldTrump/status/1017086416176730112</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</si>
  <si>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</si>
  <si>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https://twitter.com/realDonaldTrump/status/1017093020783710209</t>
  </si>
  <si>
    <t>What good is NATO if Germany is paying Russia billions of dollars for gas and energy? Why are there only 5 out of 29 countries that have met their commitment? The U.S. is paying for Europe‚Äôs protection, then loses billions on Trade. Must pay 2% of GDP IMMEDIATELY, not by 2025.</t>
  </si>
  <si>
    <t>https://twitter.com/realDonaldTrump/status/1017153813625626624</t>
  </si>
  <si>
    <t>If the Democrats want to win Supreme Court and other Court picks, don‚Äôt Obstruct and Resist, but rather do it the good ol‚Äô fashioned way, WIN ELECTIONS!</t>
  </si>
  <si>
    <t>https://twitter.com/realDonaldTrump/status/1017164990099415041</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</si>
  <si>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</si>
  <si>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https://twitter.com/realDonaldTrump/status/1017178539706212353</t>
  </si>
  <si>
    <t>How can the Rigged Witch Hunt proceed when it was started, influenced and worked on, for an extended period of time, by former FBI Agent/Lover Peter Strzok? Read his hate filled and totally biased Emails and the answer is clear!</t>
  </si>
  <si>
    <t>https://twitter.com/realDonaldTrump/status/1017190186269184001</t>
  </si>
  <si>
    <t>Billions of additional dollars are being spent by NATO countries since my visit last year, at my request, but it isn‚Äôt nearly enough. U.S. spends too much. Europe‚Äôs borders are BAD! Pipeline dollars to Russia are not acceptable!</t>
  </si>
  <si>
    <t>https://twitter.com/realDonaldTrump/status/1017286281867481089</t>
  </si>
  <si>
    <t>As I head out to a very important NATO meeting, I see that FBI Lover/Agent Lisa Page is dodging a Subpoena &amp; is refusing to show up and testify. What can she possibly say about her statements and lies. So much corruption on the other side. Where is the Attorney General? @ FoxNews</t>
  </si>
  <si>
    <t>https://twitter.com/realDonaldTrump/status/1017288317342224384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</si>
  <si>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</si>
  <si>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https://twitter.com/realDonaldTrump/status/1017290478839050240</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</si>
  <si>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</si>
  <si>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https://twitter.com/realDonaldTrump/status/1017362207426908160</t>
  </si>
  <si>
    <t># NATOSummit2018 Press Conference in Brussels, Belgium:https://www.pscp.tv/w/bhcrPDFvTlFsTFJub1dwUXd8MXluSk9ZWEFuTUVLUvfjYbF9Qv07R34Ix3JItlgPIZlPHPx1wWtMCbOQ-7M0?t=4s ‚Ä¶</t>
  </si>
  <si>
    <t>https://twitter.com/realDonaldTrump/status/1017411426237861890</t>
  </si>
  <si>
    <t>Thank you # NATO2018!pic.twitter.com/nk85QBv1u7</t>
  </si>
  <si>
    <t>https://twitter.com/realDonaldTrump/status/1017426065029910529</t>
  </si>
  <si>
    <t>‚ÄúTrump has been the most consequential president in history when it comes to minority employment. In June, for instance, the unemployment rate for Hispanics and Latinos 16 years and older fell to 4.6%, its lowest level ever, from 4.9% in May.‚Äùhttps://www.investors.com/politics/editorials/u-s-jobs-boom-colorblind/ ‚Ä¶</t>
  </si>
  <si>
    <t>https://twitter.com/realDonaldTrump/status/1017446575474335744</t>
  </si>
  <si>
    <t>A very nice note from Chairman Kim of North Korea. Great progress being made!pic.twitter.com/6NI6AqL0xt</t>
  </si>
  <si>
    <t>https://twitter.com/realDonaldTrump/status/1017466758280679425</t>
  </si>
  <si>
    <t>Great success today at NATO! Billions of additional dollars paid by members since my election. Great spirit!</t>
  </si>
  <si>
    <t>https://twitter.com/realDonaldTrump/status/1017650505043140609</t>
  </si>
  <si>
    <t>Congressman Matt Gaetz of Florida is one of the finest and most talented people in Congress. Strong on Crime, the Border, Illegal Immigration, the 2nd Amendment, our great Military &amp; Vets, Matt worked tirelessly on helping to get our Massive Tax Cuts. He has my Full Endorsement!</t>
  </si>
  <si>
    <t>https://twitter.com/realDonaldTrump/status/1017772506470649857</t>
  </si>
  <si>
    <t>Joint Press Conference with Prime Minister Theresa May...https://www.pscp.tv/w/bhioWzFvTlFsTFJub1dwUXd8MXZPeHdWUWpwYXFKQiLptbVJL31mPH3rihegScf0upGdbJ6nH5AZwvAmhklY?t=7m23s ‚Ä¶</t>
  </si>
  <si>
    <t>https://twitter.com/realDonaldTrump/status/1017832276615417858</t>
  </si>
  <si>
    <t>pic.twitter.com/CwnBfe3smd</t>
  </si>
  <si>
    <t>https://twitter.com/realDonaldTrump/status/1018062211909083136</t>
  </si>
  <si>
    <t>This is now changing - for the first time!https://twitter.com/realdonaldtrump/status/1017288317342224384 ‚Ä¶</t>
  </si>
  <si>
    <t>https://twitter.com/realDonaldTrump/status/1018068353305411584</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</si>
  <si>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</si>
  <si>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https://twitter.com/realDonaldTrump/status/1018069319702458368</t>
  </si>
  <si>
    <t>The Stock Market hit 25,000 yesterday. Jobs are at an all time record - and that is before we fix some of the worst trade deals and conditions ever seen by any government. It is all happening!</t>
  </si>
  <si>
    <t>https://twitter.com/realDonaldTrump/status/1018072081676865536</t>
  </si>
  <si>
    <t>....Where is the DNC Server, and why didn‚Äôt the FBI take possession of it? Deep State?</t>
  </si>
  <si>
    <t>https://twitter.com/realDonaldTrump/status/1018074723140427776</t>
  </si>
  <si>
    <t>The stories you heard about the 12 Russians yesterday took place during the Obama Administration, not the Trump Administration. Why didn‚Äôt they do something about it, especially when it was reported that President Obama was informed by the FBI in September, before the Election?</t>
  </si>
  <si>
    <t>https://twitter.com/realDonaldTrump/status/1018093807060045824</t>
  </si>
  <si>
    <t>So funny! I just checked out Fake News CNN, for the first time in a long time (they are dying in the ratings), to see if they covered my takedown yesterday of Jim Acosta (actually a nice guy). They didn‚Äôt! But they did say I already lost in my meeting with Putin. Fake News......</t>
  </si>
  <si>
    <t>https://twitter.com/realDonaldTrump/status/1018096402520518656</t>
  </si>
  <si>
    <t>....Remember, it was Little Jeff Z and his people, who are told exactly what to say, who said I could not win the election in that ‚Äúthere was no way to 270‚Äù (over &amp; over again) in the Electoral College. I got 306! They were sooooo wrong in their election coverage. Still hurting!</t>
  </si>
  <si>
    <t>https://twitter.com/realDonaldTrump/status/1018113905716027393</t>
  </si>
  <si>
    <t>Our prayers are with those affected by the flooding in Japan. We commend the rescue efforts and offer condolences to all who were injured or lost loved ones.https://twitter.com/abeshinzo/status/1016862968498143232 ‚Ä¶</t>
  </si>
  <si>
    <t>https://twitter.com/realDonaldTrump/status/1018197842559725569</t>
  </si>
  <si>
    <t>These Russian individuals did their work during the Obama years. Why didn‚Äôt Obama do something about it? Because he thought Crooked Hillary Clinton would win, that‚Äôs why. Had nothing to do with the Trump Administration, but Fake News doesn‚Äôt want to report the truth, as usual!</t>
  </si>
  <si>
    <t>https://twitter.com/realDonaldTrump/status/1018528420093878272</t>
  </si>
  <si>
    <t>There hasn‚Äôt been a missile or rocket fired in 9 months in North Korea, there have been no nuclear tests and we got back our hostages. Who knows how it will all turn out in the end, but why isn‚Äôt the Fake News talking about these wonderful facts? Because it is FAKE NEWS!</t>
  </si>
  <si>
    <t>https://twitter.com/realDonaldTrump/status/1018530167902228480</t>
  </si>
  <si>
    <t>Heading to Helsinki, Finland ‚Äì looking forward to meeting with President Putin tomorrow. Unfortunately, no matter how well I do at the Summit, if I was given the great city of Moscow as retribution for all of the sins and evils committed by Russia...</t>
  </si>
  <si>
    <t>https://twitter.com/realDonaldTrump/status/1018530173006692352</t>
  </si>
  <si>
    <t>...over the years, I would return to criticism that it wasn‚Äôt good enough ‚Äì that I should have gotten Saint Petersburg in addition! Much of our news media is indeed the enemy of the people and all the Dems...</t>
  </si>
  <si>
    <t>https://twitter.com/realDonaldTrump/status/1018530179549822977</t>
  </si>
  <si>
    <t>...know how to do is resist and obstruct! This is why there is such hatred and dissension in our country ‚Äì but at some point, it will heal!</t>
  </si>
  <si>
    <t>https://twitter.com/realDonaldTrump/status/1018541464416997376</t>
  </si>
  <si>
    <t>Congratulations to France, who played extraordinary soccer, on winning the 2018 World Cup. Additionally, congratulations to President Putin and Russia for putting on a truly great World Cup Tournament -- one of the best ever!</t>
  </si>
  <si>
    <t>https://twitter.com/realDonaldTrump/status/1018727890345693184</t>
  </si>
  <si>
    <t>Received many calls from leaders of NATO countries thanking me for helping to bring them together and to get them focused on financial obligations, both present &amp; future. We had a truly great Summit that was inaccurately covered by much of the media. NATO is now strong &amp; rich!</t>
  </si>
  <si>
    <t>https://twitter.com/realDonaldTrump/status/1018731223890481153</t>
  </si>
  <si>
    <t>President Obama thought that Crooked Hillary was going to win the election, so when he was informed by the FBI about Russian Meddling, he said it couldn‚Äôt happen, was no big deal, &amp; did NOTHING about it. When I won it became a big deal and the Rigged Witch Hunt headed by Strzok!</t>
  </si>
  <si>
    <t>https://twitter.com/realDonaldTrump/status/1018738368753078273</t>
  </si>
  <si>
    <t>Our relationship with Russia has NEVER been worse thanks to many years of U.S. foolishness and stupidity and now, the Rigged Witch Hunt!</t>
  </si>
  <si>
    <t>https://twitter.com/realDonaldTrump/status/1018781525309943808</t>
  </si>
  <si>
    <t>It was an honor to join you this morning. Thank you!https://twitter.com/tpkanslia/status/1018758475055321088 ‚Ä¶</t>
  </si>
  <si>
    <t>https://twitter.com/realDonaldTrump/status/1018890862653157381</t>
  </si>
  <si>
    <t>Joint Press Conference from Helsinki, Finland:https://www.pscp.tv/w/bhy5sDFvTlFsTFJub1dwUXd8MUJSSmplb3FFWUJHdyXkIXdvFcy7hHzilfyakJbST4Y-clF9qI73JdjIeiuF?t=1h19m53s ‚Ä¶</t>
  </si>
  <si>
    <t>https://twitter.com/realDonaldTrump/status/1018900904735531014</t>
  </si>
  <si>
    <t>Thank you Helsinki, Finland!pic.twitter.com/rh4NUjPSwU</t>
  </si>
  <si>
    <t>https://twitter.com/realDonaldTrump/status/1018943446583668736</t>
  </si>
  <si>
    <t>As I said today and many times before, ‚ÄúI have GREAT confidence in MY intelligence people.‚Äù However, I also recognize that in order to build a brighter future, we cannot exclusively focus on the past ‚Äì as the world‚Äôs two largest nuclear powers, we must get along! # HELSINKI2018</t>
  </si>
  <si>
    <t>https://twitter.com/realDonaldTrump/status/1018955906690584576</t>
  </si>
  <si>
    <t>I would rather take a political risk in pursuit of peace, than to risk peace in pursuit of politics. # HELSINKI2018pic.twitter.com/XdlrJWLPIh</t>
  </si>
  <si>
    <t>https://twitter.com/realDonaldTrump/status/1018956970143858688</t>
  </si>
  <si>
    <t>A productive dialogue is not only good for the United States and good for Russia, but it is good for the world. # HELSINKI2018pic.twitter.com/Q2Y1PhM9au</t>
  </si>
  <si>
    <t>https://twitter.com/realDonaldTrump/status/1018992115810910208</t>
  </si>
  <si>
    <t>Will be interviewed on @ seanhannity tonight at 9pmE and @ TuckerCarlson tomorrow night at 8pmE. Enjoy!</t>
  </si>
  <si>
    <t>https://twitter.com/realDonaldTrump/status/1019218575691837443</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</si>
  <si>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</si>
  <si>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https://twitter.com/realDonaldTrump/status/1019225830298456066</t>
  </si>
  <si>
    <t>While I had a great meeting with NATO, raising vast amounts of money, I had an even better meeting with Vladimir Putin of Russia. Sadly, it is not being reported that way - the Fake News is going Crazy!</t>
  </si>
  <si>
    <t>https://twitter.com/realDonaldTrump/status/1019228676460773377</t>
  </si>
  <si>
    <t>Thank you @ RandPaul. ‚ÄúThe President has gone through a year and a half of totally partisan investigations - what‚Äôs he supposed to think?‚Äù</t>
  </si>
  <si>
    <t>https://twitter.com/realDonaldTrump/status/1019230023897833479</t>
  </si>
  <si>
    <t>The economy of the United States is stronger than ever before!</t>
  </si>
  <si>
    <t>https://twitter.com/realDonaldTrump/status/1019376680572456960</t>
  </si>
  <si>
    <t>The meeting between President Putin and myself was a great success, except in the Fake News Media!</t>
  </si>
  <si>
    <t>https://twitter.com/realDonaldTrump/status/1019378119671730176</t>
  </si>
  <si>
    <t>The Democrats want to abolish ICE, which will mean more crime in our country. I want to give ICE a big cheer! Vote Republican in November.</t>
  </si>
  <si>
    <t>https://twitter.com/realDonaldTrump/status/1019434161889796097</t>
  </si>
  <si>
    <t>‚ÄúProsperity is returning. Donald Trump is doing exactly what he said he would do as a candidate, now as the most effective president, the most successful president, in modern American history.‚Äù Thank you to the great Lou Dobbs!</t>
  </si>
  <si>
    <t>https://twitter.com/realDonaldTrump/status/1019520574371123200</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</si>
  <si>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</si>
  <si>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https://twitter.com/realDonaldTrump/status/1019524328927453184</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</si>
  <si>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</si>
  <si>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https://twitter.com/realDonaldTrump/status/1019526399542091776</t>
  </si>
  <si>
    <t>....Russia has agreed to help with North Korea, where relationships with us are very good and the process is moving along. There is no rush, the sanctions remain! Big benefits and exciting future for North Korea at end of process!</t>
  </si>
  <si>
    <t>https://twitter.com/realDonaldTrump/status/1019533312052858880</t>
  </si>
  <si>
    <t>Congratulations to Martha Roby of The Great State of Alabama on her big GOP Primary win for Congress. My endorsement came appropriately late, but when it came the ‚Äúflood gates‚Äù opened and you had the kind of landslide victory that you deserve. Enjoy!</t>
  </si>
  <si>
    <t>https://twitter.com/realDonaldTrump/status/1019538038651871233</t>
  </si>
  <si>
    <t>‚ÄúA lot of Democrats wished they voted for the Tax Cuts because the economy is booming - we could have 4% growth now and the Fed said yesterday that unemployment could drop again.‚Äù @ foxandfriends @ kilmeade</t>
  </si>
  <si>
    <t>https://twitter.com/realDonaldTrump/status/1019544304853966853</t>
  </si>
  <si>
    <t>Some people HATE the fact that I got along well with President Putin of Russia. They would rather go to war than see this. It‚Äôs called Trump Derangement Syndrome!</t>
  </si>
  <si>
    <t>https://twitter.com/realDonaldTrump/status/1019545713435467776</t>
  </si>
  <si>
    <t>3.4 million jobs created since our great Election Victory - far greater than ever anticipated, and only getting better as new and greatly improved Trade Deals start coming to fruition!</t>
  </si>
  <si>
    <t>https://twitter.com/realDonaldTrump/status/1019664477162278918</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</si>
  <si>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</si>
  <si>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https://twitter.com/realDonaldTrump/status/1019695583853010944</t>
  </si>
  <si>
    <t>Thank you to Congressman Kevin Yoder! He secured $5 BILLION for Border Security. Now we need Congress to support. Kevin has been strong on Crime, the Border, the 2nd Amendment, and he loves our Military and Vets. @RepKevinYoder has my full and total endorsement!</t>
  </si>
  <si>
    <t>https://twitter.com/realDonaldTrump/status/1019695889626083331</t>
  </si>
  <si>
    <t>The two biggest opponents of ICE in America today are the Democratic Party and MS-13!</t>
  </si>
  <si>
    <t>https://twitter.com/realDonaldTrump/status/1019757603570806785</t>
  </si>
  <si>
    <t>A total disgrace that Turkey will not release a respected U.S. Pastor, Andrew Brunson, from prison. He has been held hostage far too long. @ RT_Erdogan should do something to free this wonderful Christian husband &amp; father. He has done nothing wrong, and his family needs him!</t>
  </si>
  <si>
    <t>https://twitter.com/realDonaldTrump/status/1019890400029499393</t>
  </si>
  <si>
    <t>Thank you to Novartis for not increasing your prices on prescription drugs. Likewise to Pfizer. We are making a big push to actually reduce the prices, maybe substantially, on prescription drugs.</t>
  </si>
  <si>
    <t>https://twitter.com/realDonaldTrump/status/1019891915402203139</t>
  </si>
  <si>
    <t>The Democrats have a death wish, in more ways than one - they actually want to abolish ICE. This should cost them heavily in the Midterms. Yesterday, the Republicans overwhelmingly passed a bill supporting ICE!</t>
  </si>
  <si>
    <t>https://twitter.com/realDonaldTrump/status/1019894101116948480</t>
  </si>
  <si>
    <t>The Fake News Media is going Crazy! They make up stories without any backup, sources or proof. Many of the stories written about me, and the good people surrounding me, are total fiction. Problem is, when you complain you just give them more publicity. But I‚Äôll complain anyway!</t>
  </si>
  <si>
    <t>https://twitter.com/realDonaldTrump/status/1019899507910283264</t>
  </si>
  <si>
    <t>The Fake News Media wants so badly to see a major confrontation with Russia, even a confrontation that could lead to war. They are pushing so recklessly hard and hate the fact that I‚Äôll probably have a good relationship with Putin. We are doing MUCH better than any other country!</t>
  </si>
  <si>
    <t>https://twitter.com/realDonaldTrump/status/1019903123312308224</t>
  </si>
  <si>
    <t>‚ÄúTrump recognized Russian Meddling MANY TIMES.‚Äù Thank you to @ foxandfriends and @ FoxNews for actually showing the clips. The Fake News wants no part of that narrative! Too bad they don‚Äôt want to focus on all of the ECONOMIC and JOBS records being set.</t>
  </si>
  <si>
    <t>https://twitter.com/realDonaldTrump/status/1019909066456489986</t>
  </si>
  <si>
    <t>Really big jobs meeting today at the White House! 3 P.M.</t>
  </si>
  <si>
    <t>https://twitter.com/realDonaldTrump/status/1019932691339399168</t>
  </si>
  <si>
    <t>I told you so! The European Union just slapped a Five Billion Dollar fine on one of our great companies, Google. They truly have taken advantage of the U.S., but not for long!</t>
  </si>
  <si>
    <t>https://twitter.com/realDonaldTrump/status/1019936133147516929</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</si>
  <si>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</si>
  <si>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https://twitter.com/realDonaldTrump/status/1019937445356474368</t>
  </si>
  <si>
    <t>....proliferation, cyber attacks, trade, Ukraine, Middle East peace, North Korea and more. There are many answers, some easy and some hard, to these problems...but they can ALL be solved!</t>
  </si>
  <si>
    <t>https://twitter.com/realDonaldTrump/status/1019938748413435910</t>
  </si>
  <si>
    <t>‚ÄúTrump recognized Russian Meddling MANY TIMES‚Äùpic.twitter.com/T8MERS93wI</t>
  </si>
  <si>
    <t>https://twitter.com/realDonaldTrump/status/1020008975922810883</t>
  </si>
  <si>
    <t>Will the Dems and Fake News ever learn? This is classic!pic.twitter.com/kSX3ROI4QG</t>
  </si>
  <si>
    <t>https://twitter.com/realDonaldTrump/status/1020285014616002560</t>
  </si>
  <si>
    <t>My deepest sympathies to the families and friends of those involved in the terrible boat accident which just took place in Missouri. Such a tragedy, such a great loss. May God be with you all!</t>
  </si>
  <si>
    <t>https://twitter.com/realDonaldTrump/status/1020287981020729344</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</si>
  <si>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</si>
  <si>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https://twitter.com/realDonaldTrump/status/1020290163933630464</t>
  </si>
  <si>
    <t>....The United States should not be penalized because we are doing so well. Tightening now hurts all that we have done. The U.S. should be allowed to recapture what was lost due to illegal currency manipulation and BAD Trade Deals. Debt coming due &amp; we are raising rates - Really?</t>
  </si>
  <si>
    <t>https://twitter.com/realDonaldTrump/status/1020293430398935040</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</si>
  <si>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</si>
  <si>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https://twitter.com/realDonaldTrump/status/1020316352140185600</t>
  </si>
  <si>
    <t>So important. Should have been done years ago!https://twitter.com/Scavino45/status/1020144866012073991 ‚Ä¶</t>
  </si>
  <si>
    <t>https://twitter.com/realDonaldTrump/status/1020425741664751616</t>
  </si>
  <si>
    <t>I got severely criticized by the Fake News Media for being too nice to President Putin. In the Old Days they would call it Diplomacy. If I was loud &amp; vicious, I would have been criticized for being too tough. Remember when they said I was too tough with Chairman Kim? Hypocrites!</t>
  </si>
  <si>
    <t>https://twitter.com/realDonaldTrump/status/1020432499082702849</t>
  </si>
  <si>
    <t>The NFL National Anthem Debate is alive and well again - can‚Äôt believe it! Isn‚Äôt it in contract that players must stand at attention, hand on heart? The $40,000,000 Commissioner must now make a stand. First time kneeling, out for game. Second time kneeling, out for season/no pay!</t>
  </si>
  <si>
    <t>https://twitter.com/realDonaldTrump/status/1020642287725043712</t>
  </si>
  <si>
    <t>Inconceivable that the government would break into a lawyer‚Äôs office (early in the morning) - almost unheard of. Even more inconceivable that a lawyer would tape a client - totally unheard of &amp; perhaps illegal. The good news is that your favorite President did nothing wrong!</t>
  </si>
  <si>
    <t>https://twitter.com/realDonaldTrump/status/1020800615226793986</t>
  </si>
  <si>
    <t>The Rigged Witch Hunt, headed by the 13 Angry Democrats (and now 4 more have been added, one who worked directly for Obama W.H.), seems intent on damaging the Republican Party‚Äôs chances in the November Election. This Democrat excuse for losing the ‚Äò16 Election never ends!</t>
  </si>
  <si>
    <t>https://twitter.com/realDonaldTrump/status/1020803264617615360</t>
  </si>
  <si>
    <t>No Collusion, No Obstruction - but that doesn‚Äôt matter because the 13 Angry Democrats, who are only after Republicans and totally protecting Democrats, want this Witch Hunt to drag out to the November Election. Republicans better get smart fast and expose what they are doing!</t>
  </si>
  <si>
    <t>https://twitter.com/realDonaldTrump/status/1020808378594054144</t>
  </si>
  <si>
    <t>Brian Kemp, who is running for Governor of Georgia and has my full endorsement, is campaigning tonight with VP @ mike_pence. Brian is very strong on Crime and Borders, LOVES our Military, Vets and the 2nd Amendment. He will be a GREAT Governor!</t>
  </si>
  <si>
    <t>https://twitter.com/realDonaldTrump/status/1020811550771294211</t>
  </si>
  <si>
    <t>Troy Balderson of Ohio is running for Congress against a Nancy Pelosi Liberal who is WEAK on Crime &amp; Borders. Troy is the total opposite, and loves our Military, Vets &amp; 2nd Amendment. EARLY VOTING just started with Election Day on August 7th. Troy has my Full &amp; Total Endorsement!</t>
  </si>
  <si>
    <t>https://twitter.com/realDonaldTrump/status/1020978929736265729</t>
  </si>
  <si>
    <t>Congratulations to @ JudicialWatch and @ TomFitton on being successful in getting the Carter Page FISA documents. As usual they are ridiculously heavily redacted but confirm with little doubt that the Department of ‚ÄúJustice‚Äù and FBI misled the courts. Witch Hunt Rigged, a Scam!</t>
  </si>
  <si>
    <t>https://twitter.com/realDonaldTrump/status/1020984152357777408</t>
  </si>
  <si>
    <t>Looking more &amp; more like the Trump Campaign for President was illegally being spied upon (surveillance) for the political gain of Crooked Hillary Clinton and the DNC. Ask her how that worked out - she did better with Crazy Bernie. Republicans must get tough now. An illegal Scam!</t>
  </si>
  <si>
    <t>https://twitter.com/realDonaldTrump/status/1021007656511852544</t>
  </si>
  <si>
    <t>Andrew McCarthy - ‚ÄúI said this could never happen. This is so bad that they should be looking at the judges who signed off on this stuff, not just the people who gave it. It is so bad it screams out at you.‚Äù On the whole FISA scam which led to the rigged Mueller Witch Hunt!</t>
  </si>
  <si>
    <t>https://twitter.com/realDonaldTrump/status/1021016070134648833</t>
  </si>
  <si>
    <t>. @ PeteHegseth on @ FoxNews ‚ÄúSource #1 was the (Fake) Dossier. Yes, the Dirty Dossier, paid for by Democrats as a hit piece against Trump, and looking for information that could discredit Candidate #1 Trump. Carter Page was just the foot to surveil the Trump campaign...‚Äù ILLEGAL!</t>
  </si>
  <si>
    <t>https://twitter.com/realDonaldTrump/status/1021020863733420032</t>
  </si>
  <si>
    <t>I had a GREAT meeting with Putin and the Fake News used every bit of their energy to try and disparage it. So bad for our country!</t>
  </si>
  <si>
    <t>https://twitter.com/realDonaldTrump/status/1021137490252640258</t>
  </si>
  <si>
    <t>Happy Birthday @ SenatorDole!https://twitter.com/SenatorDole/status/1021104267564847104 ‚Ä¶</t>
  </si>
  <si>
    <t>https://twitter.com/realDonaldTrump/status/1021158915206152193</t>
  </si>
  <si>
    <t>So President Obama knew about Russia before the Election. Why didn‚Äôt he do something about it? Why didn‚Äôt he tell our campaign? Because it is all a big hoax, that‚Äôs why, and he thought Crooked Hillary was going to win!!!</t>
  </si>
  <si>
    <t>https://twitter.com/realDonaldTrump/status/1021234525626609666</t>
  </si>
  <si>
    <t>To Iranian President Rouhani: NEVER, EVER THREATEN THE UNITED STATES AGAIN OR YOU WILL SUFFER CONSEQUENCES THE LIKES OF WHICH FEW THROUGHOUT HISTORY HAVE EVER SUFFERED BEFORE. WE ARE NO LONGER A COUNTRY THAT WILL STAND FOR YOUR DEMENTED WORDS OF VIOLENCE &amp; DEATH. BE CAUTIOUS!</t>
  </si>
  <si>
    <t>https://twitter.com/realDonaldTrump/status/1021337592904732672</t>
  </si>
  <si>
    <t>Tom Fitton on @ foxandfriends at 6:15 A.M. NOW! Judicial Watch.</t>
  </si>
  <si>
    <t>https://twitter.com/realDonaldTrump/status/1021341698734030848</t>
  </si>
  <si>
    <t>So we now find out that it was indeed the unverified and Fake Dirty Dossier, that was paid for by Crooked Hillary Clinton and the DNC, that was knowingly &amp; falsely submitted to FISA and which was responsible for starting the totally conflicted and discredited Mueller Witch Hunt!</t>
  </si>
  <si>
    <t>https://twitter.com/realDonaldTrump/status/1021347230022807552</t>
  </si>
  <si>
    <t>‚ÄúIt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</si>
  <si>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https://twitter.com/realDonaldTrump/status/1021349516878974977</t>
  </si>
  <si>
    <t>....and the DOJ, FBI and Obama Gang need to be held to account. Source #1 was the major source. Avoided talking about it being the Clinton campaign behind it. Misled the Court to provide a pretext to SPY on the Trump Team. Not about Carter Page..was all about getting Trump.....</t>
  </si>
  <si>
    <t>https://twitter.com/realDonaldTrump/status/1021351630648815616</t>
  </si>
  <si>
    <t>.....‚ÄùCarter Page wasn‚Äôt a spy, wasn‚Äôt an agent of the Russians - he would have cooperated with the FBI. It was a fraud and a hoax designed to target Trump.‚Äù Tom Fitton @ JudicialWatch A disgrace to America. They should drop the discredited Mueller Witch Hunt now!</t>
  </si>
  <si>
    <t>https://twitter.com/realDonaldTrump/status/1021370601863294977</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</si>
  <si>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</si>
  <si>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https://twitter.com/realDonaldTrump/status/1021380986452545537</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</si>
  <si>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</si>
  <si>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https://twitter.com/realDonaldTrump/status/1021384752136409088</t>
  </si>
  <si>
    <t>The Amazon Washington Post has gone crazy against me ever since they lost the Internet Tax Case in the U.S. Supreme Court two months ago. Next up is the U.S. Post Office which they use, at a fraction of real cost, as their ‚Äúdelivery boy‚Äù for a BIG percentage of their packages....</t>
  </si>
  <si>
    <t>https://twitter.com/realDonaldTrump/status/1021388295618682881</t>
  </si>
  <si>
    <t>....In my opinion the Washington Post is nothing more than an expensive (the paper loses a fortune) lobbyist for Amazon. Is it used as protection against antitrust claims which many feel should be brought?</t>
  </si>
  <si>
    <t>https://twitter.com/realDonaldTrump/status/1021569559537610752</t>
  </si>
  <si>
    <t>Robert will do a great job for our Vets. We also recently won Choice!https://twitter.com/whitehouse/status/1021536193710907423 ‚Ä¶</t>
  </si>
  <si>
    <t>https://twitter.com/realDonaldTrump/status/1021571692781625344</t>
  </si>
  <si>
    <t>Lou Barletta was one of my first supporters. He is tough on Crime and Borders. Will be a great Senator from Pennsylvania. His opponent is WEAK on Crime, ICE and Borders. We need Lou!https://twitter.com/mike_pence/status/1021517536951758854 ‚Ä¶</t>
  </si>
  <si>
    <t>https://twitter.com/realDonaldTrump/status/1021577620796964870</t>
  </si>
  <si>
    <t># MadeInAmerica Showcase!pic.twitter.com/rT0WIE99yP</t>
  </si>
  <si>
    <t>https://twitter.com/realDonaldTrump/status/1021713905020817413</t>
  </si>
  <si>
    <t>Countries that have treated us unfairly on trade for years are all coming to Washington to negotiate. This should have taken place many years ago but, as the saying goes, better late than never!</t>
  </si>
  <si>
    <t>https://twitter.com/realDonaldTrump/status/1021719098265362432</t>
  </si>
  <si>
    <t>Tariffs are the greatest! Either a country which has treated the United States unfairly on Trade negotiates a fair deal, or it gets hit with Tariffs. It‚Äôs as simple as that - and everybody‚Äôs talking! Remember, we are the ‚Äúpiggy bank‚Äù that‚Äôs being robbed. All will be Great!</t>
  </si>
  <si>
    <t>https://twitter.com/realDonaldTrump/status/1021751811601059840</t>
  </si>
  <si>
    <t>Today is the day to vote for Brian Kemp. Will be great for Georgia, full Endorsement!https://twitter.com/realdonaldtrump/status/1020808378594054144 ‚Ä¶</t>
  </si>
  <si>
    <t>https://twitter.com/realDonaldTrump/status/1021753458347716609</t>
  </si>
  <si>
    <t>Our Country is doing GREAT. Best financial numbers on the Planet. Great to have USA WINNING AGAIN!</t>
  </si>
  <si>
    <t>https://twitter.com/realDonaldTrump/status/1021755112128172032</t>
  </si>
  <si>
    <t>Heading to Missouri to be with many of my great friends. VFW here we come!</t>
  </si>
  <si>
    <t>https://twitter.com/realDonaldTrump/status/1021755459416543238</t>
  </si>
  <si>
    <t>https://twitter.com/realDonaldTrump/status/1021784726217142273</t>
  </si>
  <si>
    <t>I‚Äôm very concerned that Russia will be fighting very hard to have an impact on the upcoming Election. Based on the fact that no President has been tougher on Russia than me, they will be pushing very hard for the Democrats. They definitely don‚Äôt want Trump!</t>
  </si>
  <si>
    <t>https://twitter.com/realDonaldTrump/status/1021815138469457920</t>
  </si>
  <si>
    <t># VFWConvention @ VFWHQhttps://www.pscp.tv/w/bidd5jFvTlFsTFJub1dwUXd8MWdxR3ZYTWxMVmt4QiYVLz2o3y5njz7qJ5ZopSibi5J5aVpY1g6c_AIad-f8?t=2m2s ‚Ä¶</t>
  </si>
  <si>
    <t>https://twitter.com/realDonaldTrump/status/1021836311307661312</t>
  </si>
  <si>
    <t>I want to thank the @ VFWHQ for your devotion to our fallen heroes, unknown soldiers, Prisoners of War, those Missing in Action, and their families. # VFWConventionpic.twitter.com/15ygFhCudR</t>
  </si>
  <si>
    <t>https://twitter.com/realDonaldTrump/status/1021884006869204992</t>
  </si>
  <si>
    <t>On the heels of the VERY successful launch of the @ WhiteHouse National Council for the American Worker, Congress should reauthorize # PerkinsCTE and ensure the American workforce remains stronger than EVER! # Jobs # Workforce</t>
  </si>
  <si>
    <t>https://twitter.com/realDonaldTrump/status/1021886118315393024</t>
  </si>
  <si>
    <t>Today, it was my great honor to be in Kansas City, Missouri to pay tribute to the men and women who make FREEDOM possible! Thank you @ VFWHQ! # VFWConventionpic.twitter.com/E6TYsNmWO8</t>
  </si>
  <si>
    <t>https://twitter.com/realDonaldTrump/status/1021909900941815809</t>
  </si>
  <si>
    <t>The European Union is coming to Washington tomorrow to negotiate a deal on Trade. I have an idea for them. Both the U.S. and the E.U. drop all Tariffs, Barriers and Subsidies! That would finally be called Free Market and Fair Trade! Hope they do it, we are ready - but they won‚Äôt!</t>
  </si>
  <si>
    <t>https://twitter.com/realDonaldTrump/status/1021917767467982854</t>
  </si>
  <si>
    <t>So sad and unfair that the FCC wouldn‚Äôt approve the Sinclair Broadcast merger with Tribune. This would have been a great and much needed Conservative voice for and of the People. Liberal Fake News NBC and Comcast gets approved, much bigger, but not Sinclair. Disgraceful!</t>
  </si>
  <si>
    <t>https://twitter.com/realDonaldTrump/status/1021924262045802496</t>
  </si>
  <si>
    <t>‚ÄúThe Russia Hoax, The Illicit Scheme To Clear Hillary Clinton &amp; Frame Donald Trump‚Äù is a Hot Seller, already Number One! More importantly, it is a great book that everyone is talking about. It covers the Rigged Witch Hunt brilliantly. Congratulations to Gregg Jarrett!</t>
  </si>
  <si>
    <t>https://twitter.com/realDonaldTrump/status/1022074252999225344</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</si>
  <si>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</si>
  <si>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https://twitter.com/realDonaldTrump/status/1022076157884342272</t>
  </si>
  <si>
    <t>When you have people snipping at your heels during a negotiation, it will only take longer to make a deal, and the deal will never be as good as it could have been with unity. Negotiations are going really well, be cool. The end result will be worth it!</t>
  </si>
  <si>
    <t>https://twitter.com/realDonaldTrump/status/1022079127799701504</t>
  </si>
  <si>
    <t>China is targeting our farmers, who they know I love &amp; respect, as a way of getting me to continue allowing them to take advantage of the U.S. They are being vicious in what will be their failed attempt. We were being nice - until now! China made $517 Billion on us last year.</t>
  </si>
  <si>
    <t>https://twitter.com/realDonaldTrump/status/1022097879253635072</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</si>
  <si>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</si>
  <si>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https://twitter.com/realDonaldTrump/status/1022099454005051392</t>
  </si>
  <si>
    <t>Congratulations to Brian Kemp on your very big win in Georgia last night. Wow, 69-30, those are big numbers. Now go win against the open border, crime loving opponent that the Democrats have given you. She is weak on Vets, the Military and the 2nd Amendment. Win!</t>
  </si>
  <si>
    <t>https://twitter.com/realDonaldTrump/status/1022224319336726528</t>
  </si>
  <si>
    <t>The United States and the European Union have a $1 TRILLION bilateral trade relationship ‚Äì the largest economic relationship in the world. We want to further strengthen this trade relationship to the benefit of all American and European citizens...pic.twitter.com/4zlmEEtCpG</t>
  </si>
  <si>
    <t>https://twitter.com/realDonaldTrump/status/1022248383531163648</t>
  </si>
  <si>
    <t>This week, my Administration is hosting the first-ever # IRFMinisterial. The U.S. will continue to promote # ReligiousFreedom around the world. Nations that support religious freedom are far more free, prosperous &amp; peaceful. Great job, @ VP, @ SecPompeo, @ IRF_Ambassador &amp; @ StateDept!</t>
  </si>
  <si>
    <t>https://twitter.com/realDonaldTrump/status/1022251602449756160</t>
  </si>
  <si>
    <t>Sergio Marchionne, who passed away today, was one of the most brilliant &amp; successful car executives since the days of the legendary Henry Ford. It was a great honor for me to get to know Sergio as POTUS, he loved the car industry, and fought hard for it. He will be truly missed!</t>
  </si>
  <si>
    <t>https://twitter.com/realDonaldTrump/status/1022255069230768128</t>
  </si>
  <si>
    <t>Thank you very much, working hard!pic.twitter.com/cSzbFfq2NW</t>
  </si>
  <si>
    <t>https://twitter.com/realDonaldTrump/status/1022265839104483329</t>
  </si>
  <si>
    <t>Great meeting on Trade today with @ JunckerEU and representatives of the European Union. We have come to a very strong understanding and are all believers in no tariffs, no barriers and no subsidies. Work on documents has already started and the process is moving...</t>
  </si>
  <si>
    <t>https://twitter.com/realDonaldTrump/status/1022265842644525056</t>
  </si>
  <si>
    <t>...along quickly. European Union Nations will be open to the United States and at the same time benefiting by everything we are doing for them. There was great warmth and feeling in the room - a breakthrough has been quickly made that nobody thought possible!</t>
  </si>
  <si>
    <t>https://twitter.com/realDonaldTrump/status/1022267646119763970</t>
  </si>
  <si>
    <t>Obviously the European Union, as represented by @ JunckerEU and the United States, as represented by yours truly, love each other!pic.twitter.com/42ImacgCN0</t>
  </si>
  <si>
    <t>https://twitter.com/realDonaldTrump/status/1022274433979957248</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</si>
  <si>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</si>
  <si>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https://twitter.com/realDonaldTrump/status/1022285656637300736</t>
  </si>
  <si>
    <t>Great to be back on track with the European Union. This was a big day for free and fair trade!</t>
  </si>
  <si>
    <t>https://twitter.com/realDonaldTrump/status/1022287249432563712</t>
  </si>
  <si>
    <t>European Union representatives told me that they would start buying soybeans from our great farmers immediately. Also, they will be buying vast amounts of LNG!</t>
  </si>
  <si>
    <t>https://twitter.com/realDonaldTrump/status/1022447980408983552</t>
  </si>
  <si>
    <t>Twitter ‚ÄúSHADOW BANNING‚Äù prominent Republicans. Not good. We will look into this discriminatory and illegal practice at once! Many complaints.</t>
  </si>
  <si>
    <t>https://twitter.com/realDonaldTrump/status/1022484559470977027</t>
  </si>
  <si>
    <t>Heading to Dubuque, Iowa and then Granite City, Illinois. Looking forward to being with many great friends!</t>
  </si>
  <si>
    <t>https://twitter.com/realDonaldTrump/status/1022494827504644096</t>
  </si>
  <si>
    <t>This is great - on my way, see you soon @ IAGovernor Kim Reynolds!https://twitter.com/iagovernor/status/1022490164189450241 ‚Ä¶</t>
  </si>
  <si>
    <t>https://twitter.com/realDonaldTrump/status/1022502465147682817</t>
  </si>
  <si>
    <t>The United States will impose large sanctions on Turkey for their long time detainment of Pastor Andrew Brunson, a great Christian, family man and wonderful human being. He is suffering greatly. This innocent man of faith should be released immediately!</t>
  </si>
  <si>
    <t>https://twitter.com/realDonaldTrump/status/1022590568612937728</t>
  </si>
  <si>
    <t>Thank you @ U_S_Steel and Granite City, Illinois!https://www.pscp.tv/w/biov2zFvTlFsTFJub1dwUXd8MU1ueG5aeW5iTXl4TxHbAsArLllazsWZ5q58Lk-4TdrX0y5uaD0bRCWPQqDB?t=9s ‚Ä¶</t>
  </si>
  <si>
    <t>https://twitter.com/realDonaldTrump/status/1022598236916379648</t>
  </si>
  <si>
    <t>PROMISES KEPT!pic.twitter.com/vR2R5WXPVD</t>
  </si>
  <si>
    <t>https://twitter.com/realDonaldTrump/status/1022614701665148934</t>
  </si>
  <si>
    <t>. @ AlanDersh, a brilliant lawyer, who although a Liberal Democrat who probably didn‚Äôt vote for me, has discussed the Witch Hunt with great clarity and in a very positive way. He has written a new and very important book...</t>
  </si>
  <si>
    <t>https://twitter.com/realDonaldTrump/status/1022614707637772296</t>
  </si>
  <si>
    <t>...called ‚ÄúThe Case Against Impeaching Trump,‚Äù which I would encourage all people with Trump Derangement Syndrome to read!</t>
  </si>
  <si>
    <t>https://twitter.com/realDonaldTrump/status/1022672169019613186</t>
  </si>
  <si>
    <t>America is OPEN FOR BUSINESS and U.S. Steel is back!pic.twitter.com/lJTcr6JHBW</t>
  </si>
  <si>
    <t>https://twitter.com/realDonaldTrump/status/1022690767305928704</t>
  </si>
  <si>
    <t>The Remains of American Servicemen will soon be leaving North Korea and heading to the United States! After so many years, this will be a great moment for so many families. Thank you to Kim Jong Un.</t>
  </si>
  <si>
    <t>https://twitter.com/realDonaldTrump/status/1022797819923640321</t>
  </si>
  <si>
    <t>Way to go Jerry. This is what the league should do!https://twitter.com/DanScavino/status/1022699584987049990 ‚Ä¶</t>
  </si>
  <si>
    <t>https://twitter.com/realDonaldTrump/status/1022805381440069632</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</si>
  <si>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</si>
  <si>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https://twitter.com/realDonaldTrump/status/1022808452677160960</t>
  </si>
  <si>
    <t>....,the only Collusion with Russia was with the Democrats, so now they are looking at my Tweets (along with 53 million other people) - the rigged Witch Hunt continues! How stupid and unfair to our Country....And so the Fake News doesn‚Äôt waste my time with dumb questions, NO,....</t>
  </si>
  <si>
    <t>https://twitter.com/realDonaldTrump/status/1022812910702215169</t>
  </si>
  <si>
    <t>.....I did NOT know of the meeting with my son, Don jr. Sounds to me like someone is trying to make up stories in order to get himself out of an unrelated jam (Taxi cabs maybe?). He even retained Bill and Crooked Hillary‚Äôs lawyer. Gee, I wonder if they helped him make the choice!</t>
  </si>
  <si>
    <t>https://twitter.com/realDonaldTrump/status/1022833271040815104</t>
  </si>
  <si>
    <t>GREAT GDP numbers just released. Will be having a news conference soon!</t>
  </si>
  <si>
    <t>https://twitter.com/realDonaldTrump/status/1022872574634729472</t>
  </si>
  <si>
    <t>. @ JohnJamesMI, who is running in the Republican Primary in the great state of Michigan, is SPECTACULAR! Vote on August 7th. Rarely have I seen a candidate with such great potential. West Point graduate, successful businessman and a African American leader...</t>
  </si>
  <si>
    <t>https://twitter.com/realDonaldTrump/status/1022872576211730432</t>
  </si>
  <si>
    <t>...John is strong on crime and borders, loves our Military, our Vets and our Second Amendment. He will be a star. He has my full and total Endorsement!</t>
  </si>
  <si>
    <t>https://twitter.com/realDonaldTrump/status/1022873937561243649</t>
  </si>
  <si>
    <t>. @ Troy_Balderson of Ohio is running for Congress - so important to the Republican Party. Cast you early vote or vote on August 7th. Troy is strong on crime and borders, loves our Military, our Vets and our Second Amendment. He has my full and total Endorsement!</t>
  </si>
  <si>
    <t>https://twitter.com/realDonaldTrump/status/1022877332858650624</t>
  </si>
  <si>
    <t>I am thrilled to announce that in the second quarter of this year, the U.S. Economy grew at the amazing rate of 4.1%!pic.twitter.com/xeAPwAAOXN</t>
  </si>
  <si>
    <t>https://twitter.com/realDonaldTrump/status/1022879441767288834</t>
  </si>
  <si>
    <t>We have accomplished an economic turnaround of HISTORIC proportions!pic.twitter.com/vnmMtPv0kk</t>
  </si>
  <si>
    <t>https://twitter.com/realDonaldTrump/status/1022908672756801536</t>
  </si>
  <si>
    <t>The @ USNavy‚Äôs first female Admiral, Alene Duerk once said: ‚ÄúIt was a nice distinction to have, and to be recognized as the first, but I wanted to make certain that I used that notoriety to do as much positive as I could.‚Äù Alene did just that, and America is forever grateful!https://twitter.com/USNavy/status/1022291789678628864 ‚Ä¶</t>
  </si>
  <si>
    <t>https://twitter.com/realDonaldTrump/status/1022925366669856769</t>
  </si>
  <si>
    <t>Private business investment has surged from 1.8 percent the year BEFORE I came into office to 9.4 percent this year -- that means JOBS, JOBS, JOBS!pic.twitter.com/evO63CpqPP</t>
  </si>
  <si>
    <t>https://twitter.com/realDonaldTrump/status/1022936690267176971</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</si>
  <si>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</si>
  <si>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https://twitter.com/realDonaldTrump/status/1022976410745495552</t>
  </si>
  <si>
    <t>Democrats, who want Open Borders and care little about Crime, are incompetent, but they have the Fake News Media almost totally on their side!</t>
  </si>
  <si>
    <t>https://twitter.com/realDonaldTrump/status/1023007120130760704</t>
  </si>
  <si>
    <t>The only things the Democrats do well is ‚ÄúResist,‚Äù which is their campaign slogan, and ‚ÄúObstruct.‚Äù Cryin‚Äô Chuck Schumer has almost 400 great American people that are waiting ‚Äúforever‚Äù to serve our Country! A total disgrace. Mitch M should not let them go home until all approved!</t>
  </si>
  <si>
    <t>https://twitter.com/realDonaldTrump/status/1023023685681250304</t>
  </si>
  <si>
    <t>Join me in Tampa, Florida next Tuesday, July 31st at 7:00pmE for a # MAGA Rally! Tickets: https://www.donaldjtrump.com/rallies/tampa-fl-2018 ‚Ä¶pic.twitter.com/URjvN8Owoe</t>
  </si>
  <si>
    <t>https://twitter.com/realDonaldTrump/status/1023246073060634626</t>
  </si>
  <si>
    <t>pic.twitter.com/E3xvdUGZqa</t>
  </si>
  <si>
    <t>https://twitter.com/realDonaldTrump/status/1023531550690955264</t>
  </si>
  <si>
    <t>Tom Homan, fmr ICE Director: ‚ÄúThere is nobody that has done more for border security &amp; public safety than President Trump. I‚Äôve worked for six presidents, and I respect them all, but nobody has done more than this Administration &amp; President Trump, that‚Äôs just a stone cold fact!‚Äù</t>
  </si>
  <si>
    <t>https://twitter.com/realDonaldTrump/status/1023534604148518912</t>
  </si>
  <si>
    <t>Wow, highest Poll Numbers in the history of the Republican Party. That includes Honest Abe Lincoln and Ronald Reagan. There must be something wrong, please recheck that poll!</t>
  </si>
  <si>
    <t>https://twitter.com/realDonaldTrump/status/1023536822901776384</t>
  </si>
  <si>
    <t>Do you think the Fake News Media will ever report on this tweet from Michael?https://twitter.com/MichaelCohen212/status/884968812298240000 ‚Ä¶</t>
  </si>
  <si>
    <t>https://twitter.com/realDonaldTrump/status/1023538164298858497</t>
  </si>
  <si>
    <t>Please understand, there are consequences when people cross our Border illegally, whether they have children or not - and many are just using children for their own sinister purposes. Congress must act on fixing the DUMBEST &amp; WORST immigration laws anywhere in the world! Vote ‚ÄúR‚Äù</t>
  </si>
  <si>
    <t>https://twitter.com/realDonaldTrump/status/1023546197129224192</t>
  </si>
  <si>
    <t>Had a very good and interesting meeting at the White House with A.G. Sulzberger, Publisher of the New York Times. Spent much time talking about the vast amounts of Fake News being put out by the media &amp; how that Fake News has morphed into phrase, ‚ÄúEnemy of the People.‚Äù Sad!</t>
  </si>
  <si>
    <t>https://twitter.com/realDonaldTrump/status/1023549416446279680</t>
  </si>
  <si>
    <t>The biggest and best results coming out of the good GDP report was that the quarterly Trade Deficit has been reduced by $52 Billion and, of course, the historically low unemployment numbers, especially for African Americans, Hispanics, Asians and Women.</t>
  </si>
  <si>
    <t>https://twitter.com/realDonaldTrump/status/1023557246628900864</t>
  </si>
  <si>
    <t>I would be willing to ‚Äúshut down‚Äù government if the Democrats do not give us the votes for Border Security, which includes the Wall! Must get rid of Lottery, Catch &amp; Release etc. and finally go to system of Immigration based on MERIT! We need great people coming into our Country!</t>
  </si>
  <si>
    <t>https://twitter.com/realDonaldTrump/status/1023646663590797312</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</si>
  <si>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</si>
  <si>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https://twitter.com/realDonaldTrump/status/1023646665851449345</t>
  </si>
  <si>
    <t>...accurately. 90% of media coverage of my Administration is negative, despite the tremendously positive results we are achieving, it‚Äôs no surprise that confidence in the media is at an all time low! I will not allow our great country to be sold out by anti-Trump haters in the...</t>
  </si>
  <si>
    <t>https://twitter.com/realDonaldTrump/status/1023646668179296257</t>
  </si>
  <si>
    <t>...dying newspaper industry. No matter how much they try to distract and cover it up, our country is making great progress under my leadership and I will never stop fighting for the American people! As an example, the failing New York Times...</t>
  </si>
  <si>
    <t>https://twitter.com/realDonaldTrump/status/1023646669685104641</t>
  </si>
  <si>
    <t>...and the Amazon Washington Post do nothing but write bad stories even on very positive achievements - and they will never change!</t>
  </si>
  <si>
    <t>https://twitter.com/realDonaldTrump/status/1023653191974625280</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</si>
  <si>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</si>
  <si>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https://twitter.com/realDonaldTrump/status/1023662510371741696</t>
  </si>
  <si>
    <t>Is Robert Mueller ever going to release his conflicts of interest with respect to President Trump, including the fact that we had a very nasty &amp; contentious business relationship, I turned him down to head the FBI (one day before appointment as S.C.) &amp; Comey is his close friend..</t>
  </si>
  <si>
    <t>https://twitter.com/realDonaldTrump/status/1023664624259014656</t>
  </si>
  <si>
    <t>....Also, why is Mueller only appointing Angry Dems, some of whom have worked for Crooked Hillary, others, including himself, have worked for Obama....And why isn‚Äôt Mueller looking at all of the criminal activity &amp; real Russian Collusion on the Democrats side-Podesta, Dossier?</t>
  </si>
  <si>
    <t>https://twitter.com/realDonaldTrump/status/1023900404352991232</t>
  </si>
  <si>
    <t>We must have Border Security, get rid of Chain, Lottery, Catch &amp; Release Sanctuary Cities - go to Merit based Immigration. Protect ICE and Law Enforcement and, of course, keep building, but much faster, THE WALL!</t>
  </si>
  <si>
    <t>https://twitter.com/realDonaldTrump/status/1023982166781448193</t>
  </si>
  <si>
    <t>It is my great honor to welcome Prime Minister @ GiuseppeConteIT of Italy to the @ WhiteHouse! Join us at 2:00pmE for our joint press conference: http://45.wh.gov/RtVRmD pic.twitter.com/5t4QVsKKqH</t>
  </si>
  <si>
    <t>https://twitter.com/realDonaldTrump/status/1024014645940633601</t>
  </si>
  <si>
    <t>pic.twitter.com/1SSUCRtMEE</t>
  </si>
  <si>
    <t>https://twitter.com/realDonaldTrump/status/1024042102886465536</t>
  </si>
  <si>
    <t>Congratulations to General John Kelly. Today we celebrate his first full year as @ WhiteHouse Chief of Staff!pic.twitter.com/JWCaJ3GhHV</t>
  </si>
  <si>
    <t>https://twitter.com/realDonaldTrump/status/1024059143110451205</t>
  </si>
  <si>
    <t>. @ Troy_Balderson of Ohio is running for Congress - so important to the Republican Party. Troy is strong on crime and Borders, loves our Military, our Vets and our Second Amendment. Troy will strongly protect...</t>
  </si>
  <si>
    <t>https://twitter.com/realDonaldTrump/status/1024059145564160000</t>
  </si>
  <si>
    <t>...your Social Security and Medicare! Cast your early vote, or vote on August 7th, Election Day. He has my full and total Endorsement!</t>
  </si>
  <si>
    <t>https://twitter.com/realDonaldTrump/status/1024059897221206022</t>
  </si>
  <si>
    <t>Congratulations to Judge Jeanine on the tremendous success of her new #1 best-selling book, ‚ÄúLiars, Leakers, and Liberals ‚Äì The Case Against the Anti-Trump Conspiracy!‚Äù</t>
  </si>
  <si>
    <t>https://twitter.com/realDonaldTrump/status/1024060658072076295</t>
  </si>
  <si>
    <t>Illegal immigration is a top National Security problem. After decades of playing games, with the whole World laughing at the stupidity of our immigration laws, and with Democrats thinking...</t>
  </si>
  <si>
    <t>https://twitter.com/realDonaldTrump/status/1024060659594670082</t>
  </si>
  <si>
    <t>...that Open Borders, large scale Crime, and abolishing ICE is good for them, we must get smart and finally do what must be done for the Safety and Security of our Country!</t>
  </si>
  <si>
    <t>https://twitter.com/realDonaldTrump/status/1024061082640502785</t>
  </si>
  <si>
    <t>Thank you to @ RandPaul for your YES on a future great Justice of the Supreme Court, Brett Kavanaugh. Your vote means a lot to me, and to everyone who loves our Country!</t>
  </si>
  <si>
    <t>https://twitter.com/realDonaldTrump/status/1024063136696025100</t>
  </si>
  <si>
    <t>Congratulations to our new @ DeptVetAffairs Secretary, Robert Wilkie!pic.twitter.com/6erqWJzuiK</t>
  </si>
  <si>
    <t>https://twitter.com/realDonaldTrump/status/1024096373917016064</t>
  </si>
  <si>
    <t>A highly respected Federal judge today stated that the ‚ÄúTrump Administration gets great credit‚Äù for reuniting illegal families. Thank you, and please look at the previous administrations record - not good!</t>
  </si>
  <si>
    <t>https://twitter.com/realDonaldTrump/status/1024112670427889664</t>
  </si>
  <si>
    <t>MAKING AMERICA GREAT AGAIN!pic.twitter.com/OnMGXvldVT</t>
  </si>
  <si>
    <t>https://twitter.com/realDonaldTrump/status/1024236805477097472</t>
  </si>
  <si>
    <t>The globalist Koch Brothers, who have become a total joke in real Republican circles, are against Strong Borders and Powerful Trade. I never sought their support because I don‚Äôt need their money or bad ideas. They love my Tax &amp; Regulation Cuts, Judicial picks &amp; more. I made.....</t>
  </si>
  <si>
    <t>https://twitter.com/realDonaldTrump/status/1024239166429769729</t>
  </si>
  <si>
    <t>....them richer. Their network is highly overrated, I have beaten them at every turn. They want to protect their companies outside the U.S. from being taxed, I‚Äôm for America First &amp; the American Worker - a puppet for no one. Two nice guys with bad ideas. Make America Great Again!</t>
  </si>
  <si>
    <t>https://twitter.com/realDonaldTrump/status/1024245909239021568</t>
  </si>
  <si>
    <t>Rush Limbaugh is a great guy who truly gets it!</t>
  </si>
  <si>
    <t>https://twitter.com/realDonaldTrump/status/1024248479386923009</t>
  </si>
  <si>
    <t>One of the reasons we need Great Border Security is that Mexico‚Äôs murder rate in 2017 increased by 27% to 31,174 people killed, a record! The Democrats want Open Borders. I want Maximum Border Security and respect for ICE and our great Law Enforcement Professionals! @ FoxNews</t>
  </si>
  <si>
    <t>https://twitter.com/realDonaldTrump/status/1024263146008207361</t>
  </si>
  <si>
    <t>Collusion is not a crime, but that doesn‚Äôt matter because there was No Collusion (except by Crooked Hillary and the Democrats)!</t>
  </si>
  <si>
    <t>https://twitter.com/realDonaldTrump/status/1024264286418489345</t>
  </si>
  <si>
    <t>I am looking into 3-D Plastic Guns being sold to the public. Already spoke to NRA, doesn‚Äôt seem to make much sense!</t>
  </si>
  <si>
    <t>https://twitter.com/realDonaldTrump/status/1024268892942856192</t>
  </si>
  <si>
    <t>Will be in Tampa tonight. A big year for @ RepDeSantis, who will be a great governor for Florida. Strong on Crime, Borders and our 2nd Amendment. Big help on Tax &amp; Regulation Cuts. Loves our Military &amp; our Vets. Has my Full &amp; Total Endorsement!</t>
  </si>
  <si>
    <t>https://twitter.com/realDonaldTrump/status/1024287257975566338</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</si>
  <si>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</si>
  <si>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https://twitter.com/realDonaldTrump/status/1024341376509599745</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</si>
  <si>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</si>
  <si>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https://twitter.com/realDonaldTrump/status/1024342307624103937</t>
  </si>
  <si>
    <t>. @ SenJohnBarrasso has a Primary on August 21st. He doesn‚Äôt need any help because he is absolutely outstanding in every way, but I hope the great people of Wyoming will go out and show their support anyway. John is absolutely top of the line &amp; has my Complete &amp; Total Endorsement!</t>
  </si>
  <si>
    <t>https://twitter.com/realDonaldTrump/status/1024347406887014404</t>
  </si>
  <si>
    <t>I don‚Äôt care what the political ramifications are, our immigration laws and border security have been a complete and total disaster for decades, and there is no way that the Democrats will allow it to be fixed without a Government Shutdown...</t>
  </si>
  <si>
    <t>https://twitter.com/realDonaldTrump/status/1024347409483292672</t>
  </si>
  <si>
    <t>...Border Security is National Security, and National Security is the long-term viability of our Country. A Government Shutdown is a very small price to pay for a safe and Prosperous America!</t>
  </si>
  <si>
    <t>https://twitter.com/realDonaldTrump/status/1024394107404279808</t>
  </si>
  <si>
    <t>‚ÄúWorker pay rate hits highest level since 2008‚Äùhttps://www.cnbc.com/amp/2018/07/31/worker-pay-rate-hits-highest-level-since-2008.html ‚Ä¶</t>
  </si>
  <si>
    <t>https://twitter.com/realDonaldTrump/status/1024396639216140288</t>
  </si>
  <si>
    <t>On my way to Tampa, Florida. Look forward to seeing everyone soon!pic.twitter.com/BSB6IjBK7r</t>
  </si>
  <si>
    <t>https://twitter.com/realDonaldTrump/status/1024450744198553600</t>
  </si>
  <si>
    <t>Thank you Florida. I love you!https://www.pscp.tv/w/bjD07TFvTlFsTFJub1dwUXd8MU1ZeE5xRW1EZ2JKd9GZBWn2xhqEBT_XcXG_rSEFaIN8ROQbNa1mIVLrtx5j?t=12s ‚Ä¶</t>
  </si>
  <si>
    <t>https://twitter.com/realDonaldTrump/status/1024641683600879616</t>
  </si>
  <si>
    <t>‚ÄúFBI Agent Peter Strzok (on the Mueller team) should have recused himself on day one. He was out to STOP THE ELECTION OF DONALD TRUMP. He needed an insurance policy. Those are illegal, improper goals, trying to influence the Election. He should never, ever been allowed to........</t>
  </si>
  <si>
    <t>https://twitter.com/realDonaldTrump/status/1024644767924334593</t>
  </si>
  <si>
    <t>.....remain in the FBI while he himself was being investigated. This is a real issue. It won‚Äôt go into a Mueller Report because Mueller is going to protect these guys. Mueller has an interest in creating the illusion of objectivity around his investigation.‚Äù ALAN DERSHOWITZ....</t>
  </si>
  <si>
    <t>https://twitter.com/realDonaldTrump/status/1024646945640525826</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</si>
  <si>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</si>
  <si>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https://twitter.com/realDonaldTrump/status/1024649463435067398</t>
  </si>
  <si>
    <t>Paul Manafort worked for Ronald Reagan, Bob Dole and many other highly prominent and respected political leaders. He worked for me for a very short time. Why didn‚Äôt government tell me that he was under investigation. These old charges have nothing to do with Collusion - a Hoax!</t>
  </si>
  <si>
    <t>https://twitter.com/realDonaldTrump/status/1024656465158721536</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</si>
  <si>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</si>
  <si>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https://twitter.com/realDonaldTrump/status/1024680095343108097</t>
  </si>
  <si>
    <t>Looking back on history, who was treated worse, Alfonse Capone, legendary mob boss, killer and ‚ÄúPublic Enemy Number One,‚Äù or Paul Manafort, political operative &amp; Reagan/Dole darling, now serving solitary confinement - although convicted of nothing? Where is the Russian Collusion?</t>
  </si>
  <si>
    <t>https://twitter.com/realDonaldTrump/status/1024685313778741250</t>
  </si>
  <si>
    <t>‚ÄúWe already have a smoking gun about a campaign getting dirt on their opponent, it was Hillary Clinton. How is it OK for Hillary Clinton to proactively seek dirt from the Russians but the Trump campaign met at the Russians request and that is bad?‚Äù Marc Thiessen, Washington Post</t>
  </si>
  <si>
    <t>https://twitter.com/realDonaldTrump/status/1024730466530865152</t>
  </si>
  <si>
    <t>It was my great honor to be joined by leading pastors and faith leaders from across our Nation today at the @ WhiteHouse!pic.twitter.com/6sS1zGA1p7</t>
  </si>
  <si>
    <t>https://twitter.com/realDonaldTrump/status/1024737031686156289</t>
  </si>
  <si>
    <t># PledgeToAmericasWorkerspic.twitter.com/qIJQfQ3bos</t>
  </si>
  <si>
    <t>https://twitter.com/realDonaldTrump/status/1024762772733796353</t>
  </si>
  <si>
    <t>Join me tomorrow night at 7pmE in Wilkes-Barre Township, Pennsylvania for a MAKE AMERICA GREAT AGAIN RALLY! Tickets: https://www.donaldjtrump.com/rallies/wilkes-barre-pa-august-2018/ ‚Ä¶pic.twitter.com/c52kIxvdF7</t>
  </si>
  <si>
    <t>https://twitter.com/realDonaldTrump/status/1024765763775815695</t>
  </si>
  <si>
    <t>‚ÄúPrivate payrolls boom in July, increasing by 219,000 vs 185,000 estimate: ADP‚Äùhttps://www.cnbc.com/amp/2018/08/01/adp-private-payrolls-increase-by-219000-vs-185000-estimate.html ‚Ä¶</t>
  </si>
  <si>
    <t>https://twitter.com/realDonaldTrump/status/1024860399458508800</t>
  </si>
  <si>
    <t>Incredibly beautiful ceremony as U.S. Korean War remains are returned to American soil. Thank you to Honolulu and all of our great Military participants on a job well done. A special thanks to Vice President Mike Pence on delivering a truly magnificent tribute!</t>
  </si>
  <si>
    <t>https://twitter.com/realDonaldTrump/status/1024877011775500290</t>
  </si>
  <si>
    <t>Congratulations to @ GreggJarrett on The TREMENDOUS success of his just out book, ‚ÄúThe Russia Hoax, The Illicit Scheme To Clear Hillary Clinton &amp; Frame Donald Trump.‚Äù Already number one on Amazon. Hard work from a brilliant guy. It‚Äôs the Real Story of the Rigged Witch Hunt!</t>
  </si>
  <si>
    <t>https://twitter.com/realDonaldTrump/status/1024879317577285633</t>
  </si>
  <si>
    <t>Thank you to Chairman Kim Jong Un for keeping your word &amp; starting the process of sending home the remains of our great and beloved missing fallen! I am not at all surprised that you took this kind action. Also, thank you for your nice letter - l look forward to seeing you soon!</t>
  </si>
  <si>
    <t>https://twitter.com/realDonaldTrump/status/1024967606577573891</t>
  </si>
  <si>
    <t>Charles Koch of Koch Brothers, who claims to be giving away millions of dollars to politicians even though I know very few who have seen this (?), now makes the ridiculous statement that what President Trump is doing is unfair to ‚Äúforeign workers.‚Äù He is correct, AMERICA FIRST!</t>
  </si>
  <si>
    <t>https://twitter.com/realDonaldTrump/status/1024974107337781248</t>
  </si>
  <si>
    <t>Wow, @ foxandfriends is blowing away the competition in the morning ratings. Morning Joe is a dead show with very few people watching and sadly, Fake News CNN is also doing poorly. Too much hate and inaccurately reported stories - too predictable!</t>
  </si>
  <si>
    <t>https://twitter.com/realDonaldTrump/status/1025069677108711424</t>
  </si>
  <si>
    <t>Working hard, thank you!pic.twitter.com/pNXbFNcf8z</t>
  </si>
  <si>
    <t>https://twitter.com/realDonaldTrump/status/1025092358126362630</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</si>
  <si>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</si>
  <si>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https://twitter.com/realDonaldTrump/status/1025092714839371782</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</si>
  <si>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</si>
  <si>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https://twitter.com/realDonaldTrump/status/1025093306664009728</t>
  </si>
  <si>
    <t>When the House and Senate meet on the very important Farm Bill ‚Äì we love our farmers - hopefully they will be able to leave the WORK REQUIREMENTS FOR FOOD STAMPS PROVISION that the House approved. Senate should go to 51 votes!</t>
  </si>
  <si>
    <t>https://twitter.com/realDonaldTrump/status/1025096045498454018</t>
  </si>
  <si>
    <t>Looking forward to being in the Great State of Ohio on Saturday night where I will be campaigning hard for a truly talented future Congressman, @ Troy_Balderson. See you all then! Tickets: https://www.donaldjtrump.com/rallies/delaware-oh-aug-2018/ ‚Ä¶pic.twitter.com/jHdtAy5fgj</t>
  </si>
  <si>
    <t>https://twitter.com/realDonaldTrump/status/1025115155632455680</t>
  </si>
  <si>
    <t>They asked my daughter Ivanka whether or not the media is the enemy of the people. She correctly said no. It is the FAKE NEWS, which is a large percentage of the media, that is the enemy of the people!</t>
  </si>
  <si>
    <t>https://twitter.com/realDonaldTrump/status/1025177042470535168</t>
  </si>
  <si>
    <t>Thank you Pennsylvania. I love you!https://www.pscp.tv/w/bjOY3TFvTlFsTFJub1dwUXd8MU93eFdXcmJRTkR4UYead0duJSwkVRgKsYSG96dk-GyQ5jmjgK36wWdE84ez?t=1s ‚Ä¶</t>
  </si>
  <si>
    <t>https://twitter.com/realDonaldTrump/status/1025386253892694016</t>
  </si>
  <si>
    <t>Congratulations to Bill Lee of Tennessee on his big primary win for Governor last night. He ran a great campaign and now will finish off the job in November. Bill has my total and enthusiastic Endorsement!</t>
  </si>
  <si>
    <t>https://twitter.com/realDonaldTrump/status/1025435905736228864</t>
  </si>
  <si>
    <t>Congratulations Marsha!https://twitter.com/VoteMarsha/status/1025174174548021248 ‚Ä¶</t>
  </si>
  <si>
    <t>https://twitter.com/realDonaldTrump/status/1025479385338597377</t>
  </si>
  <si>
    <t>‚ÄúPastor praises Trump as 'pro-black' at prison reform event‚Äùhttps://apnews.com/e807334359144684bf23f0f89ff750c0 ‚Ä¶</t>
  </si>
  <si>
    <t>https://twitter.com/realDonaldTrump/status/1025501727989145601</t>
  </si>
  <si>
    <t>Marsha Blackburn had a BIG win last night in the Tennessee primary for U.S. Senate. She is an outstanding person &amp; great supporter of mine. Congratulations Marsha, we need you very badly in the Senate to vote for our agenda. Your next opponent will vote against all we are doing!</t>
  </si>
  <si>
    <t>https://twitter.com/realDonaldTrump/status/1025504226204680192</t>
  </si>
  <si>
    <t>July is just the ninth month since 1970 that unemployment has fallen below 4%. Our economy has added 3.7 million jobs since I won the Election. 4.1 GDP. More than 4 million people have received a pay raise due to tax reform. $400 Billion brought back from ‚Äúoverseas.‚Äù @ FoxNews</t>
  </si>
  <si>
    <t>https://twitter.com/realDonaldTrump/status/1025512396654346251</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</si>
  <si>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</si>
  <si>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https://twitter.com/realDonaldTrump/status/1025515565392257024</t>
  </si>
  <si>
    <t>‚ÄúThe media are good news fire extinguishers!‚Äù @ greggutfeld @ TheFive</t>
  </si>
  <si>
    <t>https://twitter.com/realDonaldTrump/status/1025516607886577666</t>
  </si>
  <si>
    <t>Almost 500,000 Manufacturing Jobs created since I won the Election. Remember when my opponents were saying that we couldn‚Äôt create this type of job anymore. Wrong, in fact these are among our best and most important jobs!</t>
  </si>
  <si>
    <t>https://twitter.com/realDonaldTrump/status/1025548488178843648</t>
  </si>
  <si>
    <t>Great photo from Ocean City, Maryland. Thank you. MAKE AMERICA GREAT AGAIN!pic.twitter.com/kILZz31yDJ</t>
  </si>
  <si>
    <t>https://twitter.com/realDonaldTrump/status/1025577505615503360</t>
  </si>
  <si>
    <t>Congratulations to Gregg Jarrett on his book, ‚ÄúTHE RUSSIA HOAX, THE ILLICIT SCHEME TO CLEAR HILLARY CLINTON AND FRAME DONALD TRUMP,‚Äù going to #1 on @ nytimes and Amazon. It is indeed a HOAX and WITCH HUNT, illegally started by people who have already been disgraced. Great book!</t>
  </si>
  <si>
    <t>https://twitter.com/realDonaldTrump/status/1025584134322892800</t>
  </si>
  <si>
    <t>...Dianne is the person leading our Nation on ‚ÄúCollusion‚Äù with Russia (only done by Dems). Will she now investigate herself?https://twitter.com/NEWS_MAKER/status/1025471369599901696 ‚Ä¶</t>
  </si>
  <si>
    <t>https://twitter.com/realDonaldTrump/status/1025586524782559232</t>
  </si>
  <si>
    <t>Lebron James was just interviewed by the dumbest man on television, Don Lemon. He made Lebron look smart, which isn‚Äôt easy to do. I like Mike!</t>
  </si>
  <si>
    <t>https://twitter.com/realDonaldTrump/status/1025725493373558784</t>
  </si>
  <si>
    <t>Will be going to Ohio tonight to campaign for Troy Balderson for the big Congressional Special Election on Tuesday. Early voting is on. Troy is strong on Crime, the Border &amp; loves our Military, Vets &amp; 2nd Amendment. His opponent is a puppet of Nancy Pelosi/high taxes.</t>
  </si>
  <si>
    <t>https://twitter.com/realDonaldTrump/status/1025728712560594946</t>
  </si>
  <si>
    <t>Troy Balderson, running for Congress from Ohio, is in a big Election fight with a candidate who just got caught lying about his relationship with Nancy Pelosi, who is weak on Crime, Borders &amp; your 2nd Amendment-and wants to raise your Taxes (by a lot). Vote for Troy on Tuesday!</t>
  </si>
  <si>
    <t>https://twitter.com/realDonaldTrump/status/1025763007840886790</t>
  </si>
  <si>
    <t>HAPPY BIRTHDAY @ USCG!https://twitter.com/USCG/status/1025743163661594624 ‚Ä¶</t>
  </si>
  <si>
    <t>https://twitter.com/realDonaldTrump/status/1025830647649247232</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</si>
  <si>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</si>
  <si>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https://twitter.com/realDonaldTrump/status/1025832084521119745</t>
  </si>
  <si>
    <t>....Tariffs have had a tremendous positive impact on our Steel Industry. Plants are opening all over the U.S., Steelworkers are working again, and big dollars are flowing into our Treasury. Other countries use Tariffs against, but when we use them, foolish people scream!</t>
  </si>
  <si>
    <t>https://twitter.com/realDonaldTrump/status/1025833273191264256</t>
  </si>
  <si>
    <t>....Tariffs will make our country much richer than it is today. Only fools would disagree. We are using them to negotiate fair trade deals and, if countries are still unwilling to negotiate, they will pay us vast sums of money in the form of Tariffs. We win either way......</t>
  </si>
  <si>
    <t>https://twitter.com/realDonaldTrump/status/1025834673736482817</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</si>
  <si>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</si>
  <si>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https://twitter.com/realDonaldTrump/status/1025840837358432256</t>
  </si>
  <si>
    <t>Heading to Ohio!</t>
  </si>
  <si>
    <t>https://twitter.com/realDonaldTrump/status/1025847254660403201</t>
  </si>
  <si>
    <t>Iran, and it‚Äôs economy, is going very bad, and fast! I will meet, or not meet, it doesn‚Äôt matter - it is up to them!</t>
  </si>
  <si>
    <t>https://twitter.com/realDonaldTrump/status/1025901304047198209</t>
  </si>
  <si>
    <t>Thank you Ohio. I love you!https://www.pscp.tv/w/bjY7PzFvTlFsTFJub1dwUXd8MVlwS2tMQVpPT1BHarONofqoQ8cpp9SNZ_rTraoZrP1YqkrkeystkLB7mZoH?t=3s ‚Ä¶</t>
  </si>
  <si>
    <t>https://twitter.com/realDonaldTrump/status/1025920073159110657</t>
  </si>
  <si>
    <t>A great night in Ohio‚Äôs 12th Congressional District with Troy Balderson! Troy loves Ohio, and he loves the people of Ohio. He will be fighting for you all the way...</t>
  </si>
  <si>
    <t>https://twitter.com/realDonaldTrump/status/1025920076279627776</t>
  </si>
  <si>
    <t>...Danny O‚ÄôConnor is a total puppet for Nancy Pelosi and Maxine Waters ‚Äì Danny wants to raise your taxes, open your borders, and take away your 2nd Amendment. Vote for Troy on Tuesday!</t>
  </si>
  <si>
    <t>https://twitter.com/realDonaldTrump/status/1026069857589227520</t>
  </si>
  <si>
    <t>The Fake News hates me saying that they are the Enemy of the People only because they know it‚Äôs TRUE. I am providing a great service by explaining this to the American People. They purposely cause great division &amp; distrust. They can also cause War! They are very dangerous &amp; sick!</t>
  </si>
  <si>
    <t>https://twitter.com/realDonaldTrump/status/1026075214227165185</t>
  </si>
  <si>
    <t>Tariffs are working big time. Every country on earth wants to take wealth out of the U.S., always to our detriment. I say, as they come,Tax them. If they don‚Äôt want to be taxed, let them make or build the product in the U.S. In either event, it means jobs and great wealth.....</t>
  </si>
  <si>
    <t>https://twitter.com/realDonaldTrump/status/1026076959980302336</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</si>
  <si>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</si>
  <si>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https://twitter.com/realDonaldTrump/status/1026084333315153924</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</si>
  <si>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</si>
  <si>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https://twitter.com/realDonaldTrump/status/1026086905539174400</t>
  </si>
  <si>
    <t>...Why aren‚Äôt Mueller and the 17 Angry Democrats looking at the meetings concerning the Fake Dossier and all of the lying that went on in the FBI and DOJ? This is the most one sided Witch Hunt in the history of our country. Fortunately, the facts are all coming out, and fast!</t>
  </si>
  <si>
    <t>https://twitter.com/realDonaldTrump/status/1026087766071947265</t>
  </si>
  <si>
    <t>Too bad a large portion of the Media refuses to report the lies and corruption having to do with the Rigged Witch Hunt - but that is why we call them FAKE NEWS!</t>
  </si>
  <si>
    <t>https://twitter.com/realDonaldTrump/status/1026196465696350208</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</si>
  <si>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</si>
  <si>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https://twitter.com/realDonaldTrump/status/1026471244949061632</t>
  </si>
  <si>
    <t>‚ÄúCollusion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</si>
  <si>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https://twitter.com/realDonaldTrump/status/1026474458326986752</t>
  </si>
  <si>
    <t>....a law firm, eventually Kremlin connected sources, to gather info on Donald Trump. Collusion is very real with Russia, but only with Hillary and the Democrats, and we should demand a full investigation.‚Äù Dan Bongino on @ foxandfriends Looking forward to the new IG Report!</t>
  </si>
  <si>
    <t>https://twitter.com/realDonaldTrump/status/1026481210405605376</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</si>
  <si>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</si>
  <si>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https://twitter.com/realDonaldTrump/status/1026495277824401408</t>
  </si>
  <si>
    <t>Kris Kobach, a strong and early supporter of mine, is running for Governor of the Great State of Kansas. He is a fantastic guy who loves his State and our Country - he will be a GREAT Governor and has my full &amp; total Endorsement! Strong on Crime, Border &amp; Military. VOTE TUESDAY!</t>
  </si>
  <si>
    <t>https://twitter.com/realDonaldTrump/status/1026524292396273664</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</si>
  <si>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</si>
  <si>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https://twitter.com/realDonaldTrump/status/1026546879289425920</t>
  </si>
  <si>
    <t>John James is a potential Republican Star who has a Senate primary election tomorrow in Michigan. If he becomes the Republican candidate, he will beat the Open Borders, weak on Crime, Democrat, Debbie Stabenow. Vote for John James and Make America Great Again!</t>
  </si>
  <si>
    <t>https://twitter.com/realDonaldTrump/status/1026585401874677760</t>
  </si>
  <si>
    <t>Democrats want Open Borders and they want to abolish ICE, the brave men and women that are protecting our Country from some of the most vicious and dangerous people on earth! Sorry, we can‚Äôt let that happen! Also, change the rules in the Senate and approve STRONG Border Security!</t>
  </si>
  <si>
    <t>https://twitter.com/realDonaldTrump/status/1026587142989008897</t>
  </si>
  <si>
    <t>California wildfires are being magnified &amp; made so much worse by the bad environmental laws which aren‚Äôt allowing massive amounts of readily available water to be properly utilized. It is being diverted into the Pacific Ocean. Must also tree clear to stop fire from spreading!</t>
  </si>
  <si>
    <t>https://twitter.com/realDonaldTrump/status/1026762818773757955</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</si>
  <si>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</si>
  <si>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https://twitter.com/realDonaldTrump/status/1026781688167366656</t>
  </si>
  <si>
    <t>Ohio, vote today for Troy Balderson for Congress. His opponent, controlled by Nancy Pelosi, is weak on Crime, the Border, Military, Vets, your 2nd Amendment - and will end your Tax Cuts. Troy will be a great Congressman. # MAGA</t>
  </si>
  <si>
    <t>https://twitter.com/realDonaldTrump/status/1026897064066777099</t>
  </si>
  <si>
    <t>Today, on the 236th anniversary of the Purple Heart, we honor the members of our Armed Forces for serving as the vanguard of American democracy and freedom around the world. # PurpleHeartDayhttps://www.whitehouse.gov/briefings-statements/presidential-message-purple-heart-day/ ‚Ä¶</t>
  </si>
  <si>
    <t>https://twitter.com/realDonaldTrump/status/1027026526871740417</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</si>
  <si>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</si>
  <si>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https://twitter.com/realDonaldTrump/status/1027031293220061184</t>
  </si>
  <si>
    <t>.....Congratulations to Troy Balderson on a great win in Ohio. A very special and important race!</t>
  </si>
  <si>
    <t>https://twitter.com/realDonaldTrump/status/1027032629063892993</t>
  </si>
  <si>
    <t>Congratulations to a future STAR of the Republican Party, future Senator John James. A big and bold victory tonight in the Great State of Michigan - the first of many. November can‚Äôt come fast enough!</t>
  </si>
  <si>
    <t>https://twitter.com/realDonaldTrump/status/1027039880105414656</t>
  </si>
  <si>
    <t>Congratulations to Bill Schuette. You will have a Big win in November and be a tremendous Governor for the Great State of Michigan. Lots of car and other companies moving back!</t>
  </si>
  <si>
    <t>https://twitter.com/realDonaldTrump/status/1027048797644439553</t>
  </si>
  <si>
    <t>Congratulations to Josh Hawley on your big Senate Primary win in Missouri. I look forward to working with you toward a big win in November. We need you in Washington!</t>
  </si>
  <si>
    <t>https://twitter.com/realDonaldTrump/status/1027200569096765441</t>
  </si>
  <si>
    <t>5 for 5!</t>
  </si>
  <si>
    <t>https://twitter.com/realDonaldTrump/status/1027211440225243137</t>
  </si>
  <si>
    <t>The Republicans have now won 8 out of 9 House Seats, yet if you listen to the Fake News Media you would think we are being clobbered. Why can‚Äôt they play it straight, so unfair to the Republican Party and in particular, your favorite President!</t>
  </si>
  <si>
    <t>https://twitter.com/realDonaldTrump/status/1027214330503352320</t>
  </si>
  <si>
    <t>As long as I campaign and/or support Senate and House candidates (within reason), they will win! I LOVE the people, &amp; they certainly seem to like the job I‚Äôm doing. If I find the time, in between China, Iran, the Economy and much more, which I must, we will have a giant Red Wave!</t>
  </si>
  <si>
    <t>https://twitter.com/realDonaldTrump/status/1027255049670549504</t>
  </si>
  <si>
    <t>Congratulations to @ LenaEpstein of Michigan on a job well done. Also, thanks for your great support!</t>
  </si>
  <si>
    <t>https://twitter.com/realDonaldTrump/status/1027266105797238791</t>
  </si>
  <si>
    <t>RED WAVE!</t>
  </si>
  <si>
    <t>https://twitter.com/realDonaldTrump/status/1027545694201159680</t>
  </si>
  <si>
    <t>‚ÄúThere has been no evidence whatsoever that Donald Trump or the campaign was involved in any kind of collusion to fix the 2016 election. In fact the evidence is the opposite, that Hillary Clinton &amp; the Democrats colluded with the Russians to fix the 2016 election.‚Äù @ GrahamLedger</t>
  </si>
  <si>
    <t>https://twitter.com/realDonaldTrump/status/1027585937163931648</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</si>
  <si>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</si>
  <si>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https://twitter.com/realDonaldTrump/status/1027586174448218113</t>
  </si>
  <si>
    <t>Space Force all the way!</t>
  </si>
  <si>
    <t>https://twitter.com/realDonaldTrump/status/1027600571530969088</t>
  </si>
  <si>
    <t>Congressman Ted Yoho of Florida is doing a fantastic job and has my complete and total Endorsement! Tough on Crime and Borders, Ted was really helpful on Tax Cuts. Vote all the way for Ted in the upcoming Primary - he will never let you down!</t>
  </si>
  <si>
    <t>https://twitter.com/realDonaldTrump/status/1027641518243414016</t>
  </si>
  <si>
    <t>@ LindseyGrahamSC ‚ÄúWhy didn‚Äôt the FBI tell President Trump that they had concerns about Carter Page? Is there a double standard here?‚Äù They told Senator Diane Feinstein that she had a spy - but not Trump. Is that entrapment or did they just want to use Page as an excuse to SPY?</t>
  </si>
  <si>
    <t>https://twitter.com/realDonaldTrump/status/1027688604578074626</t>
  </si>
  <si>
    <t>Jenna Ellis ‚ÄúFBI thought they wouldn‚Äôt get caught because they thought that Hillary was going to win. There is overt bias and that depends on whether you are Democrat or Republican - a double standard that needs to stop.‚Äù</t>
  </si>
  <si>
    <t>https://twitter.com/realDonaldTrump/status/1027884715553050625</t>
  </si>
  <si>
    <t>. @ MariaBartiromo ‚ÄúNo evidence to launch even an investigation into potential collusion between Donald Trump and the Russians - and here we are, a year and a half later.‚Äù</t>
  </si>
  <si>
    <t>https://twitter.com/realDonaldTrump/status/1027892043908046849</t>
  </si>
  <si>
    <t>The NFL players are at it again - taking a knee when they should be standing proudly for the National Anthem. Numerous players, from different teams, wanted to show their ‚Äúoutrage‚Äù at something that most of them are unable to define. They make a fortune doing what they love......</t>
  </si>
  <si>
    <t>https://twitter.com/realDonaldTrump/status/1027895506809364480</t>
  </si>
  <si>
    <t>.....Be happy, be cool! A football game, that fans are paying soooo much money to watch and enjoy, is no place to protest. Most of that money goes to the players anyway. Find another way to protest. Stand proudly for your National Anthem or be Suspended Without Pay!</t>
  </si>
  <si>
    <t>https://twitter.com/realDonaldTrump/status/1027899286586109955</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</si>
  <si>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</si>
  <si>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https://twitter.com/realDonaldTrump/status/1028030912095838208</t>
  </si>
  <si>
    <t>Democrats, please do not distance yourselves from Nancy Pelosi. She is a wonderful person whose ideas &amp; policies may be bad, but who should definitely be given a 4th chance. She is trying very hard &amp; has every right to take down the Democrat Party if she has veered too far left!</t>
  </si>
  <si>
    <t>https://twitter.com/realDonaldTrump/status/1028050296151400453</t>
  </si>
  <si>
    <t>Had a very good phone call with @ EmmanuelMacron, President of France. Discussed various subjects, in particular Security and Trade. Many other calls and conversations today. Looking forward to dinner tonight with Tim Cook of Apple. He is investing big dollars in U.S.A.</t>
  </si>
  <si>
    <t>https://twitter.com/realDonaldTrump/status/1028052897563590657</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</si>
  <si>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</si>
  <si>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https://twitter.com/realDonaldTrump/status/1028056640422068225</t>
  </si>
  <si>
    <t>Deal with Mexico is coming along nicely. Autoworkers and farmers must be taken care of or there will be no deal. New President of Mexico has been an absolute gentleman. Canada must wait. Their Tariffs and Trade Barriers are far too high. Will tax cars if we can‚Äôt make a deal!</t>
  </si>
  <si>
    <t>https://twitter.com/realDonaldTrump/status/1028269087133257728</t>
  </si>
  <si>
    <t>Why isn‚Äôt the FBI giving Andrew McCabe text messages to Judicial Watch or appropriate governmental authorities. FBI said they won‚Äôt give up even one (I may have to get involved, DO NOT DESTROY). What are they hiding? McCabe wife took big campaign dollars from Hillary people.....</t>
  </si>
  <si>
    <t>https://twitter.com/realDonaldTrump/status/1028269328246947840</t>
  </si>
  <si>
    <t>.....Will the FBI ever recover it‚Äôs once stellar reputation, so badly damaged by Comey, McCabe, Peter S and his lover, the lovely Lisa Page, and other top officials now dismissed or fired? So many of the great men and women of the FBI have been hurt by these clowns and losers!</t>
  </si>
  <si>
    <t>https://twitter.com/realDonaldTrump/status/1028271447632957441</t>
  </si>
  <si>
    <t>The riots in Charlottesville a year ago resulted in senseless death and division. We must come together as a nation. I condemn all types of racism and acts of violence. Peace to ALL Americans!</t>
  </si>
  <si>
    <t>https://twitter.com/realDonaldTrump/status/1028275158342098944</t>
  </si>
  <si>
    <t>I am proud to have fought for and secured the LOWEST African American and Hispanic unemployment rates in history. Now I‚Äôm pushing for prison reform to give people who have paid their debt to society a second chance. I will never stop fighting for ALL Americans!</t>
  </si>
  <si>
    <t>https://twitter.com/realDonaldTrump/status/1028347518822825984</t>
  </si>
  <si>
    <t>The big story that the Fake News Media refuses to report is lowlife Christopher Steele‚Äôs many meetings with Deputy A.G. Bruce Ohr and his beautiful wife, Nelly. It was Fusion GPS that hired Steele to write the phony &amp; discredited Dossier, paid for by Crooked Hillary &amp; the DNC....</t>
  </si>
  <si>
    <t>https://twitter.com/realDonaldTrump/status/1028354010129027077</t>
  </si>
  <si>
    <t>....Do you believe Nelly worked for Fusion and her husband STILL WORKS FOR THE DEPARTMENT OF ‚ÄúJUSTICE.‚Äù I have never seen anything so Rigged in my life. Our A.G. is scared stiff and Missing in Action. It is all starting to be revealed - not pretty. IG Report soon? Witch Hunt!</t>
  </si>
  <si>
    <t>https://twitter.com/realDonaldTrump/status/1028355187939987465</t>
  </si>
  <si>
    <t>Hundreds of Bikers for Trump just joined me at Bedminster. Quite a scene - great people who truly love our Country!</t>
  </si>
  <si>
    <t>https://twitter.com/realDonaldTrump/status/1028458842345095169</t>
  </si>
  <si>
    <t>Bikers for Trump at Bedminster earlier today. Thank you!pic.twitter.com/GWN56gYGT3</t>
  </si>
  <si>
    <t>https://twitter.com/realDonaldTrump/status/1028618150944944129</t>
  </si>
  <si>
    <t>. @ JudgeJeanine ‚ÄúBob Mueller, isn‚Äôt your whole investigation premised on a Fake Dossier, paid for by Hillary, created by a man who hates Donald Trump, &amp; used to con a FISA Court Judge. Bob, I really think it‚Äôs time for you to give up your phony investigation.‚Äù No Collusion!</t>
  </si>
  <si>
    <t>https://twitter.com/realDonaldTrump/status/1028620642529292289</t>
  </si>
  <si>
    <t>. @ GovMikeHuckabee ‚ÄúYour paycheck is bigger, your pension is stronger.‚Äù @ foxandfriends Unemployment numbers are better than they have been in 50 years, &amp; perhaps ever. Our country is booming like never before - and it will get even better! Many companies moving back to the U.S.A.</t>
  </si>
  <si>
    <t>https://twitter.com/realDonaldTrump/status/1028626569475051522</t>
  </si>
  <si>
    <t>Many @ harleydavidson owners plan to boycott the company if manufacturing moves overseas. Great! Most other companies are coming in our direction, including Harley competitors. A really bad move! U.S. will soon have a level playing field, or better.</t>
  </si>
  <si>
    <t>https://twitter.com/realDonaldTrump/status/1028633682918166528</t>
  </si>
  <si>
    <t>‚ÄúSeems like the Department of Justice (and FBI) had a program to keep Donald Trump from becoming President‚Äù. @ DarrellIssa @ foxandfriends If this had happened to the other side, everybody involved would be in jail. This is a Media coverup of the biggest story of our time.</t>
  </si>
  <si>
    <t>https://twitter.com/realDonaldTrump/status/1028996374174593025</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</si>
  <si>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</si>
  <si>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https://twitter.com/realDonaldTrump/status/1029002242932834310</t>
  </si>
  <si>
    <t>...really bad things. Nasty to people &amp; would constantly miss meetings &amp; work. When Gen. Kelly came on board he told me she was a loser &amp; nothing but problems. I told him to try working it out, if possible, because she only said GREAT things about me - until she got fired!</t>
  </si>
  <si>
    <t>https://twitter.com/realDonaldTrump/status/1029010124881453056</t>
  </si>
  <si>
    <t>While I know it‚Äôs ‚Äúnot presidential‚Äù to take on a lowlife like Omarosa, and while I would rather not be doing so, this is a modern day form of communication and I know the Fake News Media will be working overtime to make even Wacky Omarosa look legitimate as possible. Sorry!</t>
  </si>
  <si>
    <t>https://twitter.com/realDonaldTrump/status/1029022897787084800</t>
  </si>
  <si>
    <t>The very unpopular Governor of Ohio (and failed presidential candidate) @ JohnKasich hurt Troy Balderson‚Äôs recent win by tamping down enthusiasm for an otherwise great candidate. Even Kasich‚Äôs Lt. Governor lost Gov. race because of his unpopularity. Credit to Troy on the BIG WIN!</t>
  </si>
  <si>
    <t>https://twitter.com/realDonaldTrump/status/1029036065158557701</t>
  </si>
  <si>
    <t>Agent Peter Strzok was just fired from the FBI - finally. The list of bad players in the FBI &amp; DOJ gets longer &amp; longer. Based on the fact that Strzok was in charge of the Witch Hunt, will it be dropped? It is a total Hoax. No Collusion, No Obstruction - I just fight back!</t>
  </si>
  <si>
    <t>https://twitter.com/realDonaldTrump/status/1029037282676957185</t>
  </si>
  <si>
    <t>Just fired Agent Strzok, formerly of the FBI, was in charge of the Crooked Hillary Clinton sham investigation. It was a total fraud on the American public and should be properly redone!</t>
  </si>
  <si>
    <t>https://twitter.com/realDonaldTrump/status/1029038164248338432</t>
  </si>
  <si>
    <t>Wacky Omarosa already has a fully signed Non-Disclosure Agreement!</t>
  </si>
  <si>
    <t>https://twitter.com/realDonaldTrump/status/1029052803380076544</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</si>
  <si>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</si>
  <si>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https://twitter.com/realDonaldTrump/status/1029069948214288384</t>
  </si>
  <si>
    <t>Just landed at Fort Drum, New York. Looking forward to making a speech about our GREAT HEROES!</t>
  </si>
  <si>
    <t>https://twitter.com/realDonaldTrump/status/1029089559710236672</t>
  </si>
  <si>
    <t>Great to be in Fort Drum, New York with our HEROES!https://www.pscp.tv/w/bkHTwzFvTlFsTFJub1dwUXd8MW5BS0VRQk9EeWtLTFtQhzWGN93FiHGK3S6xQteSyxChDSYG0ZiglDU1wIKq?t=5m1s ‚Ä¶</t>
  </si>
  <si>
    <t>https://twitter.com/realDonaldTrump/status/1029105967068323840</t>
  </si>
  <si>
    <t>Pete Stauber is running for Congress in Minnesota. He will make for a great Congressman. Pete is strong on crime and borders, loves our Military, Vets and Second Amendment. Vote for Pete tomorrow. He has my full and total Endorsement!</t>
  </si>
  <si>
    <t>https://twitter.com/realDonaldTrump/status/1029134567356149762</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</si>
  <si>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history!pic.twitter.com/M6VI1c0Sgx</t>
  </si>
  <si>
    <t>https://twitter.com/realDonaldTrump/status/1029158545391054848</t>
  </si>
  <si>
    <t>‚ÄúTrump‚Äôs foreign policy is actually boosting America‚Äôs standing‚Äùhttps://nypost.com/2018/08/11/trumps-foreign-policy-is-actually-boosting-americas-standing ‚Ä¶</t>
  </si>
  <si>
    <t>https://twitter.com/realDonaldTrump/status/1029180132630687745</t>
  </si>
  <si>
    <t>Scott Walker of Wisconsin is a tremendous Governor who has done incredible things for that Great State. He has my complete &amp; total Endorsement! He brought the amazing Foxconn to Wisconsin with its 15,000 Jobs-and so much more. Vote for Scott on Tuesday in the Republican Primary!</t>
  </si>
  <si>
    <t>https://twitter.com/realDonaldTrump/status/1029180220690124800</t>
  </si>
  <si>
    <t>pic.twitter.com/Gm9KE8cHpS</t>
  </si>
  <si>
    <t>https://twitter.com/realDonaldTrump/status/1029183344397955074</t>
  </si>
  <si>
    <t>. @ MarkBurnettTV called to say that there are NO TAPES of the Apprentice where I used such a terrible and disgusting word as attributed by Wacky and Deranged Omarosa. I don‚Äôt have that word in my vocabulary, and never have. She made it up. Look at her MANY recent quotes saying....</t>
  </si>
  <si>
    <t>https://twitter.com/realDonaldTrump/status/1029185314752000007</t>
  </si>
  <si>
    <t>....such wonderful and powerful things about me - a true Champion of Civil Rights - until she got fired. Omarosa had Zero credibility with the Media (they didn‚Äôt want interviews) when she worked in the White House. Now that she says bad about me, they will talk to her. Fake News!</t>
  </si>
  <si>
    <t>https://twitter.com/realDonaldTrump/status/1029321624603054080</t>
  </si>
  <si>
    <t>Tom Fitton of Judicial Watch: ‚ÄúThe Strzok firing is as much about the Mueller operation as anything else. There would be no Mueller Special Councel to investigate so called collusion but for the machinations of Strzok &amp; his colleagues at the top levels of the FBI. We know this...</t>
  </si>
  <si>
    <t>https://twitter.com/realDonaldTrump/status/1029323499226243072</t>
  </si>
  <si>
    <t>....guy was corrupt and had anti-Trump animus. Strzok and others at the FBI should be criminally investigated for the way the conducted this investigation. Instead, Mueller is pretending nothing went wrong. He used Strzok, he used the Clinton DNC Dossier...the whole thing....</t>
  </si>
  <si>
    <t>https://twitter.com/realDonaldTrump/status/1029325115547369472</t>
  </si>
  <si>
    <t>....should be shut down. The Strzok firing shows that the fundamental underpinnings of the investigation were corrupt. It should be shut down by the courts or by honest prosecutors.‚Äù Thank you Judicial Watch, I couldn‚Äôt have said it better myself!</t>
  </si>
  <si>
    <t>https://twitter.com/realDonaldTrump/status/1029329583672307712</t>
  </si>
  <si>
    <t>When you give a crazed, crying lowlife a break, and give her a job at the White House, I guess it just didn‚Äôt work out. Good work by General Kelly for quickly firing that dog!</t>
  </si>
  <si>
    <t>https://twitter.com/realDonaldTrump/status/1029332350969237504</t>
  </si>
  <si>
    <t>Another terrorist attack in London...These animals are crazy and must be dealt with through toughness and strength!</t>
  </si>
  <si>
    <t>https://twitter.com/realDonaldTrump/status/1029335579845115904</t>
  </si>
  <si>
    <t>Bruce Ohr of the ‚ÄúJustice‚Äù Department (can you believe he is still there) is accused of helping disgraced Christopher Steele ‚Äúfind dirt on Trump.‚Äù Ohr‚Äôs wife, Nelly, was in on the act big time - worked for Fusion GPS on Fake Dossier. @ foxandfriends</t>
  </si>
  <si>
    <t>https://twitter.com/realDonaldTrump/status/1029338578239795200</t>
  </si>
  <si>
    <t>‚ÄúThey were all in on it, clear Hillary Clinton and FRAME Donald Trump for things he didn‚Äôt do.‚Äù Gregg Jarrett on @ foxandfriends If we had a real Attorney General, this Witch Hunt would never have been started! Looking at the wrong people.</t>
  </si>
  <si>
    <t>https://twitter.com/realDonaldTrump/status/1029352395464224769</t>
  </si>
  <si>
    <t>Fired FBI Agent Peter Strzok is a fraud, as is the rigged investigation he started. There was no Collusion or Obstruction with Russia, and everybody, including the Democrats, know it. The only Collusion and Obstruction was by Crooked Hillary, the Democrats and the DNC!</t>
  </si>
  <si>
    <t>https://twitter.com/realDonaldTrump/status/1029354577559281665</t>
  </si>
  <si>
    <t>Strzok started the illegal Rigged Witch Hunt - why isn‚Äôt this so-called ‚Äúprobe‚Äù ended immediately? Why aren‚Äôt these angry and conflicted Democrats instead looking at Crooked Hillary?</t>
  </si>
  <si>
    <t>https://twitter.com/realDonaldTrump/status/1029355952414371841</t>
  </si>
  <si>
    <t>Lou Dobbs: ‚ÄúThis cannot go forward...this Special Counsel with all of his conflicts, with his 17 Angry Democrats, without any evidence of collusion by the Trump Campaign and Russia. The Dems are the ones who should be investigated.‚Äù Thank you Lou, so true!</t>
  </si>
  <si>
    <t>https://twitter.com/realDonaldTrump/status/1029432932094668802</t>
  </si>
  <si>
    <t>‚ÄúHope and Change in an Alabama Coal Mine‚Äùhttps://www.theatlantic.com/politics/archive/2018/07/trump-coal-alabama/566282/ ‚Ä¶</t>
  </si>
  <si>
    <t>https://twitter.com/realDonaldTrump/status/1029706933706661889</t>
  </si>
  <si>
    <t>Great Republican election results last night. So far we have the team we want. 8 for 9 in Special Elections. Red Wave!</t>
  </si>
  <si>
    <t>https://twitter.com/realDonaldTrump/status/1029712857724792832</t>
  </si>
  <si>
    <t>Congratulations to Leah Vukmir of Wisconsin on your great win last night. You beat a very tough and good competitor and will make a fantastic Senator after winning in November against someone who has done very little. You have my complete and total Endorsement!</t>
  </si>
  <si>
    <t>https://twitter.com/realDonaldTrump/status/1029716105420595200</t>
  </si>
  <si>
    <t>Scott Walker is very special and will have another great win in November. He has done a fantastic job as Governor of Wisconsin and will always have my full support and Endorsement!</t>
  </si>
  <si>
    <t>https://twitter.com/realDonaldTrump/status/1029717542842052608</t>
  </si>
  <si>
    <t>Jeff Johnson of Minnesota had a big night in winning the Republican nomination for Governor against a very strong and well known opponent! Thanks for all of the support you showed me. You have my complete and total Endorsement. You will win in November!</t>
  </si>
  <si>
    <t>https://twitter.com/realDonaldTrump/status/1029717928130818048</t>
  </si>
  <si>
    <t>Congratulations to Bryan Steil on a wonderful win last night. You will be replacing a great guy in Paul Ryan, and your win in November will make the entire State of Wisconsin very proud. You have my complete and total Endorsement!</t>
  </si>
  <si>
    <t>https://twitter.com/realDonaldTrump/status/1029719034756059136</t>
  </si>
  <si>
    <t>‚ÄúPeople who enter the United States without our permission are illegal aliens and illegal aliens should not be treated the same as people who entered the U.S. legally.‚Äù Chuck Schumer in 2009, before he went left and haywire! @ foxandfriends</t>
  </si>
  <si>
    <t>https://twitter.com/realDonaldTrump/status/1029722249232826368</t>
  </si>
  <si>
    <t>. @ PeteStauber won big last night in Minnesota. A big star in Hockey, he will be an even bigger star in politics. It all begins with a win in November. Pete has my complete and total Endorsement!</t>
  </si>
  <si>
    <t>https://twitter.com/realDonaldTrump/status/1029724286121074689</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</si>
  <si>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</si>
  <si>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https://twitter.com/realDonaldTrump/status/1029727209316069376</t>
  </si>
  <si>
    <t>My friend and very early supporter Kris Kobach won the Republican Nomination for Governor of Kansas last night in a tough race against a very fine opponent. Kris will win in November and be a great Governor. He has my complete and total Endorsement!</t>
  </si>
  <si>
    <t>https://twitter.com/realDonaldTrump/status/1029731513573822464</t>
  </si>
  <si>
    <t>The Rigged Russian Witch Hunt goes on and on as the ‚Äúoriginators and founders‚Äù of this scam continue to be fired and demoted for their corrupt and illegal activity. All credibility is gone from this terrible Hoax, and much more will be lost as it proceeds. No Collusion!</t>
  </si>
  <si>
    <t>https://twitter.com/realDonaldTrump/status/1029733227404189697</t>
  </si>
  <si>
    <t>‚ÄúThe action (the Strzok firing) was a decisive step in the right direction in correcting the wrongs committed by what has been described as Comey‚Äôs skinny inner circle.‚Äù Chris Swecker, former FBI Assistant Director.</t>
  </si>
  <si>
    <t>https://twitter.com/realDonaldTrump/status/1029743849160232960</t>
  </si>
  <si>
    <t>Happy Birthday to the leader of the Democrat Party, Maxine Waters!</t>
  </si>
  <si>
    <t>https://twitter.com/realDonaldTrump/status/1029745594540150784</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</si>
  <si>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</si>
  <si>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https://twitter.com/realDonaldTrump/status/1029798446650277888</t>
  </si>
  <si>
    <t>Chuck Schumer, I agree!pic.twitter.com/KfoLkQU5Hv</t>
  </si>
  <si>
    <t>https://twitter.com/realDonaldTrump/status/1029895689868853248</t>
  </si>
  <si>
    <t>‚ÄúJohn Brennan is a stain on the Country, we deserve better than this.‚Äù Former Secret Service Agent and author of new book, ‚ÄúSpygate, the Attempted Sabotage of Donald J. Trump,‚Äù Dan Bongino. Thank you Dan, and good luck with the book!</t>
  </si>
  <si>
    <t>https://twitter.com/realDonaldTrump/status/1029899109749202944</t>
  </si>
  <si>
    <t>‚ÄúHillary Clinton clearly got a pass by the FBI. We have the unfortunate situation where they then decided they were going to frame Donald Trump‚Äù concerning the Rigged Witch Hunt. JOE DIGENOVA, former U.S. Attorney.</t>
  </si>
  <si>
    <t>https://twitter.com/realDonaldTrump/status/1029911186949767168</t>
  </si>
  <si>
    <t>‚ÄúWE‚ÄôRE NOT GOING TO MAKE AMERICA GREAT AGAIN, IT WAS NEVER THAT GREAT.‚Äù Can you believe this is the Governor of the Highest Taxed State in the U.S., Andrew Cuomo, having a total meltdown!</t>
  </si>
  <si>
    <t>https://twitter.com/realDonaldTrump/status/1029918661165936641</t>
  </si>
  <si>
    <t>Mark Levin ‚ÄúWhen they had power they didn‚Äôt stop the Russians, the Chinese, the North Koreans, they funded the Iranians &amp; are responsible for the greatest scandal in American history by interfering with our election &amp; trying to undermine the Trump Campaign and Trump Presidency.‚Äù</t>
  </si>
  <si>
    <t>https://twitter.com/realDonaldTrump/status/1029920861128720385</t>
  </si>
  <si>
    <t>‚ÄúI‚Äôd strip the whole bunch of them. They‚Äôre all corrupt. They‚Äôve all abused their power. They‚Äôve all betrayed the American people with a political agenda. They tried to steal and influence an election in the United States.‚Äù @ seanhannity</t>
  </si>
  <si>
    <t>https://twitter.com/realDonaldTrump/status/1030072571948134400</t>
  </si>
  <si>
    <t>Our Economy is doing better than ever. Money is pouring into our cherished DOLLAR like rarely before, companies earnings are higher than ever, inflation is low &amp; business optimism is higher than it has ever been. For the first time in many decades, we are protecting our workers!</t>
  </si>
  <si>
    <t>https://twitter.com/realDonaldTrump/status/1030074380397752320</t>
  </si>
  <si>
    <t>THE FAKE NEWS MEDIA IS THE OPPOSITION PARTY. It is very bad for our Great Country....BUT WE ARE WINNING!</t>
  </si>
  <si>
    <t>https://twitter.com/realDonaldTrump/status/1030091812495654912</t>
  </si>
  <si>
    <t>The Boston Globe, which was sold to the the Failing New York Times for 1.3 BILLION DOLLARS (plus 800 million dollars in losses &amp; investment), or 2.1 BILLION DOLLARS, was then sold by the Times for 1 DOLLAR. Now the Globe is in COLLUSION with other papers on free press. PROVE IT!</t>
  </si>
  <si>
    <t>https://twitter.com/realDonaldTrump/status/1030094399362007040</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</si>
  <si>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</si>
  <si>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https://twitter.com/realDonaldTrump/status/1030116078125568006</t>
  </si>
  <si>
    <t>The Queen of Soul, Aretha Franklin, is dead. She was a great woman, with a wonderful gift from God, her voice. She will be missed!</t>
  </si>
  <si>
    <t>https://twitter.com/realDonaldTrump/status/1030163121678245889</t>
  </si>
  <si>
    <t>Great @ Cabinet meeting today at the @ WhiteHouse!pic.twitter.com/RwOhQF9SEv</t>
  </si>
  <si>
    <t>https://twitter.com/realDonaldTrump/status/1030166194723205122</t>
  </si>
  <si>
    <t>Thank you for the kind words Omarosa!https://twitter.com/GOP/status/1030141769307054081 ‚Ä¶</t>
  </si>
  <si>
    <t>https://twitter.com/realDonaldTrump/status/1030235363258851328</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</si>
  <si>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</si>
  <si>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https://twitter.com/realDonaldTrump/status/1030237078586617856</t>
  </si>
  <si>
    <t>‚ÄúThe FBI received documents from Bruce Ohr (of the Justice Department &amp; whose wife Nelly worked for Fusion GPS).‚Äù Disgraced and fired FBI Agent Peter Strzok. This is too crazy to be believed! The Rigged Witch Hunt has zero credibility.</t>
  </si>
  <si>
    <t>https://twitter.com/realDonaldTrump/status/1030239036093411328</t>
  </si>
  <si>
    <t>‚ÄúWhile Steele shopped the document to multiple media outlets, he also asked for help with a RUSSIAN Oligarch.‚Äù Catherine Herridge of @ FoxNews @ LouDobbs In other words, they were colluding with Russia!</t>
  </si>
  <si>
    <t>https://twitter.com/realDonaldTrump/status/1030241273784020993</t>
  </si>
  <si>
    <t>‚ÄúVery concerned about Comey‚Äôs firing, afraid they will be exposed,‚Äù said Bruce Ohr. DOJ‚Äôs Emails &amp; Notes show Bruce Ohr‚Äôs connection to (phony &amp; discredited) Trump Dossier. A creep thinking he would get caught in a dishonest act. Rigged Witch Hunt!</t>
  </si>
  <si>
    <t>https://twitter.com/realDonaldTrump/status/1030254224330969090</t>
  </si>
  <si>
    <t>. @ TuckerCarlson speaking of John Brennan: ‚ÄúHow did somebody so obviously limited intellectually get to be CIA Director in the first place?‚Äù Now that is a really good question! Then followed by ‚ÄúRichard Blumenthal of Connecticut is a FAKE War Hero...‚Äù So true, a total Fake!</t>
  </si>
  <si>
    <t>https://twitter.com/realDonaldTrump/status/1030257073047658501</t>
  </si>
  <si>
    <t>How can ‚ÄúSenator‚Äù Richard Blumenthal, who went around for twenty years as a Connecticut politician bragging that he was a great Marine war hero in Vietnam (then got caught and sobbingly admitted he was neither a Marine nor ever in Vietnam), pass judgement on anyone? Loser!</t>
  </si>
  <si>
    <t>https://twitter.com/realDonaldTrump/status/1030270284245467136</t>
  </si>
  <si>
    <t>‚Äú....An incredibly corrupt FBI &amp; DOJ trying to steer the outcome of a Presidential Election. Brennan has gone off the deep end, he‚Äôs disgraced and discredited himself. His conduct has been outrageous.‚Äù Chris Farrell, Judicial Watch.</t>
  </si>
  <si>
    <t>https://twitter.com/realDonaldTrump/status/1030271721780256768</t>
  </si>
  <si>
    <t>‚ÄúDirector Brennan‚Äôs recent statements purport to know as fact that the Trump campaign colluded with a foreign power. If Director Brennan‚Äôs statement is based on intelligence he received while leading the CIA, why didn‚Äôt he include it in the Intelligence Community Assessment......</t>
  </si>
  <si>
    <t>https://twitter.com/realDonaldTrump/status/1030274024809656325</t>
  </si>
  <si>
    <t>.....released in 2017. If his statement is based on intelligence he has seen since leaving office, it constitutes an intelligence breach......‚Äù Richard Burr (R-NC) Senate Intel Cmte Chair @ LouDobbs</t>
  </si>
  <si>
    <t>https://twitter.com/realDonaldTrump/status/1030416679069777921</t>
  </si>
  <si>
    <t>In speaking with some of the world‚Äôs top business leaders I asked what it is that would make business (jobs) even better in the U.S. ‚ÄúStop quarterly reporting &amp; go to a six month system,‚Äù said one. That would allow greater flexibility &amp; save money. I have asked the SEC to study!</t>
  </si>
  <si>
    <t>https://twitter.com/realDonaldTrump/status/1030419975692005376</t>
  </si>
  <si>
    <t>How does a politician, Cuomo, known for pushing people and businesses out of his state, not to mention having the highest taxes in the U.S., survive making the statement, WE‚ÄôRE NOT GOING TO MAKE AMERICA GREAT AGAIN, IT WAS NEVER THAT GREAT? Which section of the sentence is worse?</t>
  </si>
  <si>
    <t>https://twitter.com/realDonaldTrump/status/1030423480725118976</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</si>
  <si>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</si>
  <si>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https://twitter.com/realDonaldTrump/status/1030426536871116801</t>
  </si>
  <si>
    <t>....attend the big parade already scheduled at Andrews Air Force Base on a different date, &amp; go to the Paris parade, celebrating the end of the War, on November 11th. Maybe we will do something next year in D.C. when the cost comes WAY DOWN. Now we can buy some more jet fighters!</t>
  </si>
  <si>
    <t>https://twitter.com/realDonaldTrump/status/1030431396341444609</t>
  </si>
  <si>
    <t>Just announced, youth unemployment is at a 50 year low! @ foxandfriends</t>
  </si>
  <si>
    <t>https://twitter.com/realDonaldTrump/status/1030433779112923136</t>
  </si>
  <si>
    <t>The U.S. has more than double the growth rate than it had 18 months ago.</t>
  </si>
  <si>
    <t>https://twitter.com/realDonaldTrump/status/1030456820417081344</t>
  </si>
  <si>
    <t>Wow! Big pushback on Governor Andrew Cuomo of New York for his really dumb statement about America‚Äôs lack of greatness. I have already MADE America Great Again, just look at the markets, jobs, military- setting records, and we will do even better. Andrew ‚Äúchoked‚Äù badly, mistake!</t>
  </si>
  <si>
    <t>https://twitter.com/realDonaldTrump/status/1030458489070596096</t>
  </si>
  <si>
    <t>When a politician admits that ‚ÄúWe‚Äôre not going to make America great again,‚Äù there doesn‚Äôt seem to be much reason to ever vote for him. This could be a career threatening statement by Andrew Cuomo, with many wanting him to resign-he will get higher ratings than his brother Chris!</t>
  </si>
  <si>
    <t>https://twitter.com/realDonaldTrump/status/1030536206415802369</t>
  </si>
  <si>
    <t>Which is worse, Hightax Andrew Cuomo's statement, ‚ÄúWE‚ÄôRE NOT GOING TO MAKE AMERICA GREAT AGAIN, IT WAS NEVER THAT GREAT‚Äù or Hillary Clinton‚Äôs ‚ÄúDEPLORABLES‚Äù statement...</t>
  </si>
  <si>
    <t>https://twitter.com/realDonaldTrump/status/1030536210194882561</t>
  </si>
  <si>
    <t>...I say Andrew‚Äôs was a bigger and more incompetent blunder. He should easily win his race against a Super Liberal Actress, but his political career is over!</t>
  </si>
  <si>
    <t>https://twitter.com/realDonaldTrump/status/1030566272176672768</t>
  </si>
  <si>
    <t>pic.twitter.com/TmICRUV9uo</t>
  </si>
  <si>
    <t>https://twitter.com/realDonaldTrump/status/1030582354308411392</t>
  </si>
  <si>
    <t>‚ÄúFox News has learned that Bruce Ohr wrote Christopher Steele following the firing of James Comey saying that he was afraid the anti-Trump Russia probe will be exposed.‚Äù Charles Payne @ FoxBusiness How much more does Mueller have to see? They have blinders on - RIGGED!</t>
  </si>
  <si>
    <t>https://twitter.com/realDonaldTrump/status/1030631977135812610</t>
  </si>
  <si>
    <t>‚ÄúBruce Ohr of DOJ is in legal jeopardy, it‚Äôs astonishing that he‚Äôs still employed. Bruce &amp; Nelly Ohr‚Äôs bank account is getting fatter &amp; fatter because of the Dossier that they are both peddling. He doesn‚Äôt disclose it under Fed Regs. Using your Federal office for personal.......</t>
  </si>
  <si>
    <t>https://twitter.com/realDonaldTrump/status/1030632303507243008</t>
  </si>
  <si>
    <t>....financial gain is a Federal Gratuity Statute Violation, Bribery Statute Violation, Honest Services Violation....all Major Crimes....because the DOJ is run by BLANK Jeff Sessions......‚Äù Gregg Jarrett. So when does Mueller do what must be done? Probably never! @ FoxNews</t>
  </si>
  <si>
    <t>https://twitter.com/realDonaldTrump/status/1030777074959757313</t>
  </si>
  <si>
    <t>Social Media is totally discriminating against Republican/Conservative voices. Speaking loudly and clearly for the Trump Administration, we won‚Äôt let that happen. They are closing down the opinions of many people on the RIGHT, while at the same time doing nothing to others.......</t>
  </si>
  <si>
    <t>https://twitter.com/realDonaldTrump/status/1030779412973846529</t>
  </si>
  <si>
    <t>.....Censorship is a very dangerous thing &amp; absolutely impossible to police. If you are weeding out Fake News, there is nothing so Fake as CNN &amp; MSNBC, &amp; yet I do not ask that their sick behavior be removed. I get used to it and watch with a grain of salt, or don‚Äôt watch at all..</t>
  </si>
  <si>
    <t>https://twitter.com/realDonaldTrump/status/1030781399920455681</t>
  </si>
  <si>
    <t>....Too many voices are being destroyed, some good &amp; some bad, and that cannot be allowed to happen. Who is making the choices, because I can already tell you that too many mistakes are being made. Let everybody participate, good &amp; bad, and we will all just have to figure it out!</t>
  </si>
  <si>
    <t>https://twitter.com/realDonaldTrump/status/1030782921500766209</t>
  </si>
  <si>
    <t>All of the fools that are so focused on looking only at Russia should start also looking in another direction, China. But in the end, if we are smart, tough and well prepared, we will get along with everyone!</t>
  </si>
  <si>
    <t>https://twitter.com/realDonaldTrump/status/1030803123676348416</t>
  </si>
  <si>
    <t>pic.twitter.com/5kIR5EggBp</t>
  </si>
  <si>
    <t>https://twitter.com/realDonaldTrump/status/1030804685136035841</t>
  </si>
  <si>
    <t>Has anyone looked at the mistakes that John Brennan made while serving as CIA Director? He will go down as easily the WORST in history &amp; since getting out, he has become nothing less than a loudmouth, partisan, political hack who cannot be trusted with the secrets to our country!</t>
  </si>
  <si>
    <t>https://twitter.com/realDonaldTrump/status/1030810247127027712</t>
  </si>
  <si>
    <t>Great Job Rachel Campos-Duffy on @ foxandfriends.</t>
  </si>
  <si>
    <t>https://twitter.com/realDonaldTrump/status/1030811421007929345</t>
  </si>
  <si>
    <t>The Economy is stronger and better than ever before. Importantly, there remains tremendous potential - it will only get better with time!</t>
  </si>
  <si>
    <t>https://twitter.com/realDonaldTrump/status/1030902046520696832</t>
  </si>
  <si>
    <t>pic.twitter.com/TfRmZA8RWQ</t>
  </si>
  <si>
    <t>https://twitter.com/realDonaldTrump/status/1030935164178903044</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</si>
  <si>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</si>
  <si>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https://twitter.com/realDonaldTrump/status/1030940529037651968</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</si>
  <si>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</si>
  <si>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https://twitter.com/realDonaldTrump/status/1031134125602820096</t>
  </si>
  <si>
    <t>The failing @ nytimes wrote a Fake piece today implying that because White House Councel Don McGahn was giving hours of testimony to the Special Councel, he must be a John Dean type ‚ÄúRAT.‚Äù But I allowed him and all others to testify - I didn‚Äôt have to. I have nothing to hide......</t>
  </si>
  <si>
    <t>https://twitter.com/realDonaldTrump/status/1031137499995930624</t>
  </si>
  <si>
    <t>....and have demanded transparency so that this Rigged and Disgusting Witch Hunt can come to a close. So many lives have been ruined over nothing - McCarthyism at its WORST! Yet Mueller &amp; his gang of Dems refuse to look at the real crimes on the other side - Media is even worse!</t>
  </si>
  <si>
    <t>https://twitter.com/realDonaldTrump/status/1031141396776984576</t>
  </si>
  <si>
    <t>No Collusion and No Obstruction, except by Crooked Hillary and the Democrats. All of the resignations and corruption, yet heavily conflicted Bob Mueller refuses to even look in that direction. What about the Brennan, Comey, McCabe, Strzok lies to Congress, or Crooked‚Äôs Emails!</t>
  </si>
  <si>
    <t>https://twitter.com/realDonaldTrump/status/1031150465759633408</t>
  </si>
  <si>
    <t>The Failing New York Times wrote a story that made it seem like the White House Councel had TURNED on the President, when in fact it is just the opposite - &amp; the two Fake reporters knew this. This is why the Fake News Media has become the Enemy of the People. So bad for America!</t>
  </si>
  <si>
    <t>https://twitter.com/realDonaldTrump/status/1031152483949838336</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</si>
  <si>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</si>
  <si>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https://twitter.com/realDonaldTrump/status/1031154974942810114</t>
  </si>
  <si>
    <t>Study the late Joseph McCarthy, because we are now in period with Mueller and his gang that make Joseph McCarthy look like a baby! Rigged Witch Hunt!</t>
  </si>
  <si>
    <t>https://twitter.com/realDonaldTrump/status/1031503298967363586</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</si>
  <si>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</si>
  <si>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https://twitter.com/realDonaldTrump/status/1031505811074412544</t>
  </si>
  <si>
    <t>....looking for trouble. They are enjoying ruining people‚Äôs lives and REFUSE to look at the real corruption on the Democrat side - the lies, the firings, the deleted Emails and soooo much more! Mueller‚Äôs Angry Dems are looking to impact the election. They are a National Disgrace!</t>
  </si>
  <si>
    <t>https://twitter.com/realDonaldTrump/status/1031508193107763200</t>
  </si>
  <si>
    <t>Where‚Äôs the Collusion? They made up a phony crime called Collusion, and when there was no Collusion they say there was Obstruction (of a phony crime that never existed). If you FIGHT BACK or say anything bad about the Rigged Witch Hunt, they scream Obstruction!</t>
  </si>
  <si>
    <t>https://twitter.com/realDonaldTrump/status/1031544711717302272</t>
  </si>
  <si>
    <t>I hope John Brennan, the worst CIA Director in our country‚Äôs history, brings a lawsuit. It will then be very easy to get all of his records, texts, emails and documents to show not only the poor job he did, but how he was involved with the Mueller Rigged Witch Hunt. He won‚Äôt sue!</t>
  </si>
  <si>
    <t>https://twitter.com/realDonaldTrump/status/1031547390644420613</t>
  </si>
  <si>
    <t>Everybody wants to keep their Security Clearance, it‚Äôs worth great prestige and big dollars, even board seats, and that is why certain people are coming forward to protect Brennan. It certainly isn‚Äôt because of the good job he did! He is a political ‚Äúhack.‚Äù</t>
  </si>
  <si>
    <t>https://twitter.com/realDonaldTrump/status/1031550517552603138</t>
  </si>
  <si>
    <t>Will Bruce Ohr, whose family received big money for helping to create the phony, dirty and discredited Dossier, ever be fired from the Jeff Sessions ‚ÄúJustice‚Äù Department? A total joke!</t>
  </si>
  <si>
    <t>https://twitter.com/realDonaldTrump/status/1031553002371522561</t>
  </si>
  <si>
    <t>‚ÄúBruce Ohr is at the center of FALSE ALLEGATIONS which led to a multi-million dollar investigation into what apparently didn‚Äôt happen.‚Äù Darrell Issa, House Oversight. We can take out the word ‚Äúapparently.‚Äù @ FoxNews</t>
  </si>
  <si>
    <t>https://twitter.com/realDonaldTrump/status/1031590431379865600</t>
  </si>
  <si>
    <t>It is outrageous that Poisonous Synthetic Heroin Fentanyl comes pouring into the U.S. Postal System from China. We can, and must, END THIS NOW! The Senate should pass the STOP ACT ‚Äì and firmly STOP this poison from killing our children and destroying our country. No more delay!</t>
  </si>
  <si>
    <t>https://twitter.com/realDonaldTrump/status/1031689704067018752</t>
  </si>
  <si>
    <t>pic.twitter.com/PeF12D2IqJ</t>
  </si>
  <si>
    <t>https://twitter.com/realDonaldTrump/status/1031719084680007680</t>
  </si>
  <si>
    <t>. @ DianeHarkey is an extraordinary woman of great accomplishment &amp; potential. She is running as a very popular Republican for the Congressional seat of my friend Darrell Issa-with his complete support. Diane is strong on crime, loves our Military &amp; Vets-has my total Endorsement!</t>
  </si>
  <si>
    <t>https://twitter.com/realDonaldTrump/status/1031724100719403009</t>
  </si>
  <si>
    <t>Just watched former Intelligence Official Phillip Mudd become totally unglued and weird while debating wonderful @ PARISDENNARD over Brennan‚Äôs Security Clearance. Dennard destroyed him but Mudd is in no mental condition to have such a Clearance. Should be REVOKED? @ seanhannity</t>
  </si>
  <si>
    <t>https://twitter.com/realDonaldTrump/status/1031747927511916544</t>
  </si>
  <si>
    <t>Will be going to the Great State of West Virginia on Tuesday Night to campaign &amp; do a Rally Speech for a hard working and spectacular person, A.G. Patrick Morrisey, who is running for the U.S. Senate. Patrick has great Energy &amp; Stamina-I need his VOTE to MAGA. Total Endorsement!</t>
  </si>
  <si>
    <t>https://twitter.com/realDonaldTrump/status/1031751198540550144</t>
  </si>
  <si>
    <t>I am hearing so many great things about the Republican Party‚Äôs California Gubernatorial Candidate, John Cox. He is a very successful businessman who is tired of high Taxes &amp; Crime. He will Make California Great Again &amp; make you proud of your Great State again. Total Endorsement!</t>
  </si>
  <si>
    <t>https://twitter.com/realDonaldTrump/status/1031852996567748613</t>
  </si>
  <si>
    <t>A Blue Wave means Crime and Open Borders. A Red Wave means Safety and Strength!</t>
  </si>
  <si>
    <t>https://twitter.com/realDonaldTrump/status/1031857204767453184</t>
  </si>
  <si>
    <t>Even James Clapper has admonished John Brennan for having gone totally off the rails. Maybe Clapper is being nice to me so he doesn‚Äôt lose his Security Clearance for lying to Congress!</t>
  </si>
  <si>
    <t>https://twitter.com/realDonaldTrump/status/1031861173149413376</t>
  </si>
  <si>
    <t>Fake News, of which there is soooo much (this time the very tired New Yorker) falsely reported that I was going to take the extraordinary step of denying Intelligence Briefings to President Obama. Never discussed or thought of!</t>
  </si>
  <si>
    <t>https://twitter.com/realDonaldTrump/status/1031868964161368066</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</si>
  <si>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</si>
  <si>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https://twitter.com/realDonaldTrump/status/1031872877514121216</t>
  </si>
  <si>
    <t>Big Rally tonight in West Virginia. Patrick Morrisey is running a GREAT race for U.S. Senate. I have done so much for West Virginia, against all odds, and having Patrick, a real fighter, by my side, would make things so much easier. See you later. CLEAN COAL!!!!</t>
  </si>
  <si>
    <t>https://twitter.com/realDonaldTrump/status/1031907600219209728</t>
  </si>
  <si>
    <t>Bill DeBlasio, the high taxing Mayor of NYC, just stole my campaign slogan: PROMISES MADE PROMISES KEPT! That‚Äôs not at all nice. No imagination! @ foxandfriends</t>
  </si>
  <si>
    <t>https://twitter.com/realDonaldTrump/status/1031917972099612673</t>
  </si>
  <si>
    <t>To the incredible people of the Great State of Wyoming: Go VOTE TODAY for Foster Friess - He will be a fantastic Governor! Strong on Crime, Borders &amp; 2nd Amendment. Loves our Military &amp; our Vets. He has my complete and total Endorsement!</t>
  </si>
  <si>
    <t>https://twitter.com/realDonaldTrump/status/1031924404027047936</t>
  </si>
  <si>
    <t>Join me tonight at the Charleston Civic Center in West Virginia at 7:00pmE! Tickets: https://www.donaldjtrump.com/rallies/wv-aug-2018 ‚Ä¶</t>
  </si>
  <si>
    <t>https://twitter.com/realDonaldTrump/status/1032017630662729728</t>
  </si>
  <si>
    <t>Just landed in West Virginia. Big crowd, looking forward to seeing everyone soon! # MAGA</t>
  </si>
  <si>
    <t>https://twitter.com/realDonaldTrump/status/1032064440332705792</t>
  </si>
  <si>
    <t>MAKING AMERICA GREAT AGAIN!https://www.pscp.tv/w/bkynhDFvTlFsTFJub1dwUXd8MXZBR1JFTnl3V1lLbDHgGBPRzTX9M-SZRzDOOrG65l5_Ce996nHDZxXuQw5K?t=1s ‚Ä¶</t>
  </si>
  <si>
    <t>https://twitter.com/realDonaldTrump/status/1032066147598958592</t>
  </si>
  <si>
    <t>Thank you West Virginia. I love you!pic.twitter.com/K1OQ98wOh4</t>
  </si>
  <si>
    <t>https://twitter.com/realDonaldTrump/status/1032247043992023040</t>
  </si>
  <si>
    <t>If anyone is looking for a good lawyer, I would strongly suggest that you don‚Äôt retain the services of Michael Cohen!</t>
  </si>
  <si>
    <t>https://twitter.com/realDonaldTrump/status/1032256443985084417</t>
  </si>
  <si>
    <t>I feel very badly for Paul Manafort and his wonderful family. ‚ÄúJustice‚Äù took a 12 year old tax case, among other things, applied tremendous pressure on him and, unlike Michael Cohen, he refused to ‚Äúbreak‚Äù - make up stories in order to get a ‚Äúdeal.‚Äù Such respect for a brave man!</t>
  </si>
  <si>
    <t>https://twitter.com/realDonaldTrump/status/1032259660378779648</t>
  </si>
  <si>
    <t>A large number of counts, ten, could not even be decided in the Paul Manafort case. Witch Hunt!</t>
  </si>
  <si>
    <t>https://twitter.com/realDonaldTrump/status/1032260490439864320</t>
  </si>
  <si>
    <t>Michael Cohen plead guilty to two counts of campaign finance violations that are not a crime. President Obama had a big campaign finance violation and it was easily settled!</t>
  </si>
  <si>
    <t>https://twitter.com/realDonaldTrump/status/1032264261463101440</t>
  </si>
  <si>
    <t>Thank you to Democrat Assemblyman Dov Hikind of New York for your very gracious remarks on @ foxandfriends for our deporting a longtime resident Nazi back to Germany! Others worked on this for decades.</t>
  </si>
  <si>
    <t>https://twitter.com/realDonaldTrump/status/1032282621290704897</t>
  </si>
  <si>
    <t>Everyone in the path of # HurricaneLane please prepare yourselves, heed the advice of State and local officials, and follow @ NWSHonolulu for updates. Be safe!https://twitter.com/fema/status/1032043444221431810 ‚Ä¶</t>
  </si>
  <si>
    <t>https://twitter.com/realDonaldTrump/status/1032299750362689536</t>
  </si>
  <si>
    <t>pic.twitter.com/OGqKufBeHn</t>
  </si>
  <si>
    <t>https://twitter.com/realDonaldTrump/status/1032358013175296000</t>
  </si>
  <si>
    <t>https://www.pscp.tv/w/bk25IzFvTlFsTFJub1dwUXd8MXlvS01WTW5BWXdHUbRdtHvYWBLz-FciiMgjqMPDAcvCiufA-HLGU6RrW3V-?t=2m20s ‚Ä¶</t>
  </si>
  <si>
    <t>https://twitter.com/realDonaldTrump/status/1032358618576900096</t>
  </si>
  <si>
    <t>Longest bull run in the history of the stock market, congratulations America!</t>
  </si>
  <si>
    <t>https://twitter.com/realDonaldTrump/status/1032393212126613504</t>
  </si>
  <si>
    <t>pic.twitter.com/wYCNmkkaNR</t>
  </si>
  <si>
    <t>https://twitter.com/realDonaldTrump/status/1032402386948644864</t>
  </si>
  <si>
    <t>pic.twitter.com/15ibBbf34U</t>
  </si>
  <si>
    <t>https://twitter.com/realDonaldTrump/status/1032430124686344192</t>
  </si>
  <si>
    <t>I will be interviewed on @ foxandfriends by @ ainsleyearhardt tomorrow from 6:00 A.M. to 9:00 A.M. Enjoy!</t>
  </si>
  <si>
    <t>https://twitter.com/realDonaldTrump/status/1032431371728445441</t>
  </si>
  <si>
    <t>The only thing that I have done wrong is to win an election that was expected to be won by Crooked Hillary Clinton and the Democrats. The problem is, they forgot to campaign in numerous states!</t>
  </si>
  <si>
    <t>https://twitter.com/realDonaldTrump/status/1032454567152246785</t>
  </si>
  <si>
    <t>I have asked Secretary of State @ SecPompeo to closely study the South Africa land and farm seizures and expropriations and the large scale killing of farmers. ‚ÄúSouth African Government is now seizing land from white farmers.‚Äù @ TuckerCarlson @ FoxNews</t>
  </si>
  <si>
    <t>https://twitter.com/realDonaldTrump/status/1032495180530835456</t>
  </si>
  <si>
    <t>NO COLLUSION - RIGGED WITCH HUNT!</t>
  </si>
  <si>
    <t>https://twitter.com/realDonaldTrump/status/1032624697651941377</t>
  </si>
  <si>
    <t>pic.twitter.com/3PAVDdfJJr</t>
  </si>
  <si>
    <t>https://twitter.com/realDonaldTrump/status/1032653618539888640</t>
  </si>
  <si>
    <t>pic.twitter.com/6v90Th0zl1</t>
  </si>
  <si>
    <t>https://twitter.com/realDonaldTrump/status/1032659364249784320</t>
  </si>
  <si>
    <t>pic.twitter.com/6ZG0P6FRs5</t>
  </si>
  <si>
    <t>https://twitter.com/realDonaldTrump/status/1032691017621929985</t>
  </si>
  <si>
    <t>It was my great honor to host the Foreign Investment Risk Review Modernization Act Roundtable today at the @ WhiteHouse!pic.twitter.com/TjtI7ddtZM</t>
  </si>
  <si>
    <t>https://twitter.com/realDonaldTrump/status/1032709326643843072</t>
  </si>
  <si>
    <t>I have authorized an emergency disaster declaration to provide Hawaii the necessary support ahead of # HurricaneLane. Our teams are closely coordinating with the state and local authorities. You are in our thoughts!http://www.foxnews.com/us/2018/08/23/fema-prepared-with-food-supplies-for-hawaii-ahead-hurricane-lane.html ‚Ä¶</t>
  </si>
  <si>
    <t>https://twitter.com/realDonaldTrump/status/1032736865655377926</t>
  </si>
  <si>
    <t>. @ cindyhydesmith has helped me put America First! She‚Äôs strong on the Wall, is helping me create Jobs, loves our Vets and fights for our conservative judges...</t>
  </si>
  <si>
    <t>https://twitter.com/realDonaldTrump/status/1032736867391811584</t>
  </si>
  <si>
    <t>...Cindy has voted for our Agenda in the Senate 100% of the time and has my complete and total Endorsement. We need Cindy to win in Mississippi!</t>
  </si>
  <si>
    <t>https://twitter.com/realDonaldTrump/status/1032845356801974272</t>
  </si>
  <si>
    <t>...And according to Polls, would do even better today!https://twitter.com/realDonaldTrump/status/1032431371728445441 ‚Ä¶</t>
  </si>
  <si>
    <t>https://twitter.com/realDonaldTrump/status/1032929824900370432</t>
  </si>
  <si>
    <t>Target CEO raves about the Economy. ‚ÄúThis is the best consumer environment I‚Äôve seen in my career.‚Äù A big statement from a top executive. But virtually everybody is saying this, &amp; when our Trade Deals are made, &amp; cost cutting done, you haven‚Äôt seen anything yet! @ DRUDGE_REPORT</t>
  </si>
  <si>
    <t>https://twitter.com/realDonaldTrump/status/1032931711439589376</t>
  </si>
  <si>
    <t>Our Economy is setting records on virtually every front - Probably the best our country has ever done. Tremendous value created since the Election. The World is respecting us again! Companies are moving back to the U.S.A.</t>
  </si>
  <si>
    <t>https://twitter.com/realDonaldTrump/status/1032934937962442754</t>
  </si>
  <si>
    <t>‚ÄúDepartment of Justice will not be improperly influenced by political considerations.‚Äù Jeff, this is GREAT, what everyone wants, so look into all of the corruption on the ‚Äúother side‚Äù including deleted Emails, Comey lies &amp; leaks, Mueller conflicts, McCabe, Strzok, Page, Ohr......</t>
  </si>
  <si>
    <t>https://twitter.com/realDonaldTrump/status/1032937718219714560</t>
  </si>
  <si>
    <t>....FISA abuse, Christopher Steele &amp; his phony and corrupt Dossier, the Clinton Foundation, illegal surveillance of Trump Campaign, Russian collusion by Dems - and so much more. Open up the papers &amp; documents without redaction? Come on Jeff, you can do it, the country is waiting!</t>
  </si>
  <si>
    <t>https://twitter.com/realDonaldTrump/status/1032948187416416256</t>
  </si>
  <si>
    <t>Ex-NSA contractor to spend 63 months in jail over ‚Äúclassified‚Äù information. Gee, this is ‚Äúsmall potatoes‚Äù compared to what Hillary Clinton did! So unfair Jeff, Double Standard.</t>
  </si>
  <si>
    <t>https://twitter.com/realDonaldTrump/status/1032954224529817600</t>
  </si>
  <si>
    <t>Social Media Giants are silencing millions of people. Can‚Äôt do this even if it means we must continue to hear Fake News like CNN, whose ratings have suffered gravely. People have to figure out what is real, and what is not, without censorship!</t>
  </si>
  <si>
    <t>https://twitter.com/realDonaldTrump/status/1033023735517863936</t>
  </si>
  <si>
    <t>pic.twitter.com/0a25gApyJ6</t>
  </si>
  <si>
    <t>https://twitter.com/realDonaldTrump/status/1033045273361178624</t>
  </si>
  <si>
    <t>I have asked Secretary of State Mike Pompeo not to go to North Korea, at this time, because I feel we are not making sufficient progress with respect to the denuclearization of the Korean Peninsula...</t>
  </si>
  <si>
    <t>https://twitter.com/realDonaldTrump/status/1033045274866999297</t>
  </si>
  <si>
    <t>...Additionally, because of our much tougher Trading stance with China, I do not believe they are helping with the process of denuclearization as they once were (despite the UN Sanctions which are in place)...</t>
  </si>
  <si>
    <t>https://twitter.com/realDonaldTrump/status/1033045280143355904</t>
  </si>
  <si>
    <t>...Secretary Pompeo looks forward to going to North Korea in the near future, most likely after our Trading relationship with China is resolved. In the meantime I would like to send my warmest regards and respect to Chairman Kim. I look forward to seeing him soon!</t>
  </si>
  <si>
    <t>https://twitter.com/realDonaldTrump/status/1033133359185055745</t>
  </si>
  <si>
    <t>Thank you. I love you Ohio!https://twitter.com/ohiogop/status/1033116113704505344 ‚Ä¶</t>
  </si>
  <si>
    <t>https://twitter.com/realDonaldTrump/status/1033147164812300288</t>
  </si>
  <si>
    <t>I spoke with Governor David Ige of Hawaii today to express our full support for the people of Hawaii as the State is impacted by # HurricaneLane. The Federal Government is fully committed to helping the people of Hawaii.pic.twitter.com/P35yAAovIk</t>
  </si>
  <si>
    <t>https://twitter.com/realDonaldTrump/status/1033148759084093440</t>
  </si>
  <si>
    <t>Congratulations to new Australian Prime Minister Scott Morrison. There are no greater friends than the United States and Australia!</t>
  </si>
  <si>
    <t>https://twitter.com/realDonaldTrump/status/1033152062203342850</t>
  </si>
  <si>
    <t>Great to see the Senate working on solutions to end the secrecy around ridiculously high drug prices, something I called for in my drug pricing Blueprint. Will now work with the House to help American patients! # AmericanPatientsFirst</t>
  </si>
  <si>
    <t>https://twitter.com/realDonaldTrump/status/1033175432651321345</t>
  </si>
  <si>
    <t>Great # StateDinner2018 in Ohio tonight! Together, we are MAKING AMERICA GREAT AGAIN!https://www.pscp.tv/w/blCx5jFvTlFsTFJub1dwUXd8MWt2SnBha1hOT0R4Rbgcq41S1JN0_BGIHWIaaGOdOkSufIos-Ka7xD_nYLlX?t=1s ‚Ä¶</t>
  </si>
  <si>
    <t>https://twitter.com/realDonaldTrump/status/1033196105159372800</t>
  </si>
  <si>
    <t>Happy birthday Vince, you are truly one of the greats!https://twitter.com/VinceMcMahon/status/1033058964651618304 ‚Ä¶</t>
  </si>
  <si>
    <t>https://twitter.com/realDonaldTrump/status/1033327353227882496</t>
  </si>
  <si>
    <t>Michaels Cohen‚Äôs attorney clarified the record, saying his client does not know if President Trump knew about the Trump Tower meeting (out of which came nothing!). The answer is that I did NOT know about the meeting. Just another phony story by the Fake News Media!</t>
  </si>
  <si>
    <t>https://twitter.com/realDonaldTrump/status/1033332301579661312</t>
  </si>
  <si>
    <t>Jeff Sessions said he wouldn‚Äôt allow politics to influence him only because he doesn‚Äôt understand what is happening underneath his command position. Highly conflicted Bob Mueller and his gang of 17 Angry Dems are having a field day as real corruption goes untouched. No Collusion!</t>
  </si>
  <si>
    <t>https://twitter.com/realDonaldTrump/status/1033334753003536384</t>
  </si>
  <si>
    <t>. @ LindseyGrahamSC ‚ÄúEvery President deserves an Attorney General they have confidence in. I believe every President has a right to their Cabinet, these are not lifetime appointments. You serve at the pleasure of the President.‚Äù</t>
  </si>
  <si>
    <t>https://twitter.com/realDonaldTrump/status/1033339636343549952</t>
  </si>
  <si>
    <t>Big story out that the FBI ignored tens of thousands of Crooked Hillary Emails, many of which are REALLY BAD. Also gave false election info. I feel sure that we will soon be getting to the bottom of all of this corruption. At some point I may have to get involved!</t>
  </si>
  <si>
    <t>https://twitter.com/realDonaldTrump/status/1033341088579440640</t>
  </si>
  <si>
    <t>‚ÄúThe FBI only looked at 3000 of 675,000 Crooked Hillary Clinton Emails.‚Äù They purposely didn‚Äôt look at the disasters. This news is just out. @ FoxNews</t>
  </si>
  <si>
    <t>https://twitter.com/realDonaldTrump/status/1033341788491317255</t>
  </si>
  <si>
    <t>‚ÄúThe FBI looked at less than 1%‚Äù of Crooked‚Äôs Emails!</t>
  </si>
  <si>
    <t>https://twitter.com/realDonaldTrump/status/1033343857675644928</t>
  </si>
  <si>
    <t>Our relationship with Mexico is getting closer by the hour. Some really good people within both the new and old government, and all working closely together....A big Trade Agreement with Mexico could be happening soon!</t>
  </si>
  <si>
    <t>https://twitter.com/realDonaldTrump/status/1033500723709992960</t>
  </si>
  <si>
    <t>Stock Market hit all time high on Friday. Congratulations U.S.A.!</t>
  </si>
  <si>
    <t>https://twitter.com/realDonaldTrump/status/1033515425336885248</t>
  </si>
  <si>
    <t>My deepest sympathies and respect go out to the family of Senator John McCain. Our hearts and prayers are with you!</t>
  </si>
  <si>
    <t>https://twitter.com/realDonaldTrump/status/1033722550881329152</t>
  </si>
  <si>
    <t>...And it will get, as I have always said, much better from even here!https://twitter.com/realDonaldTrump/status/1032931711439589376 ‚Ä¶</t>
  </si>
  <si>
    <t>https://twitter.com/realDonaldTrump/status/1033723516116500481</t>
  </si>
  <si>
    <t>Fantastic numbers on consumer spending released on Friday. Stock Market hits all time high!</t>
  </si>
  <si>
    <t>https://twitter.com/realDonaldTrump/status/1033836873473568768</t>
  </si>
  <si>
    <t>‚ÄúMainstream Media tries to rewrite history to credit Obama for Trump accomplishments. Since President Trump took office, the economy is booming. The stronger the economy gets, the more desperate his critics are. O had weakest recovery since Great Depression.‚Äù @ WashTimes</t>
  </si>
  <si>
    <t>https://twitter.com/realDonaldTrump/status/1033876658439245825</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</si>
  <si>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</si>
  <si>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https://twitter.com/realDonaldTrump/status/1034062375941550081</t>
  </si>
  <si>
    <t>Thank you to the great @ JimBrownNFL32, perhaps the greatest running back of all time, for your wonderful words and support. Since our meeting in New York, African-American UNEMPLOYMENT has reached the LOWEST LEVEL IN HISTORY. You get it!</t>
  </si>
  <si>
    <t>https://twitter.com/realDonaldTrump/status/1034072454086447104</t>
  </si>
  <si>
    <t>The Fake News Media worked hard to get Tiger Woods to say something that he didn‚Äôt want to say. Tiger wouldn‚Äôt play the game - he is very smart. More importantly, he is playing great golf again!</t>
  </si>
  <si>
    <t>https://twitter.com/realDonaldTrump/status/1034072800041099265</t>
  </si>
  <si>
    <t>A big deal looking good with Mexico!</t>
  </si>
  <si>
    <t>https://twitter.com/realDonaldTrump/status/1034128239579549696</t>
  </si>
  <si>
    <t>Rick Scott of Florida is doing a fantastic job as Governor. Jobs are pouring into the State and its economic health is better than ever before. He is strong on Crime, Borders, and loves our Military and Vets. Vote for Rick on Tuesday!</t>
  </si>
  <si>
    <t>https://twitter.com/realDonaldTrump/status/1034128472946434056</t>
  </si>
  <si>
    <t>Congressman Ron DeSantis is a special person who has done an incredible job. He is running in Tuesdays Primary for Governor of Florida‚Ä¶.Strong on Crime, Borders and wants Low Taxes. He will be a great Governor and has my full and total Endorsement!</t>
  </si>
  <si>
    <t>https://twitter.com/realDonaldTrump/status/1034128943480299521</t>
  </si>
  <si>
    <t>Governor Doug Ducey of Arizona is doing a great job. It would be really nice to show your support tomorrow by voting for him in Tuesdays Primary. Doug is strong on Crime, the Border, and our Second Amendment. Loves our Military &amp; our Vets. He has my full and complete Endorsement.</t>
  </si>
  <si>
    <t>https://twitter.com/realDonaldTrump/status/1034141327666163712</t>
  </si>
  <si>
    <t>United States-Mexico Trade Agreement: https://www.whitehouse.gov/briefings-statements/remarks-president-trump-phone-call-president-pena-nieto-mexico-united-states-mexico-trade-agreement/ ‚Ä¶pic.twitter.com/ZYbHt1pD8a</t>
  </si>
  <si>
    <t>https://twitter.com/realDonaldTrump/status/1034200842868383744</t>
  </si>
  <si>
    <t>. @ FLOTUS Melania and I were honored to welcome the President of the Republic of Kenya, @ UKenyatta and Mrs. Margaret Kenyatta to the @ WhiteHouse today!pic.twitter.com/ZU5MovNKt8</t>
  </si>
  <si>
    <t>https://twitter.com/realDonaldTrump/status/1034248860116430848</t>
  </si>
  <si>
    <t>VOTE FOR RON!https://twitter.com/realDonaldTrump/status/1034128472946434056 ‚Ä¶</t>
  </si>
  <si>
    <t>https://twitter.com/realDonaldTrump/status/1034378693370630145</t>
  </si>
  <si>
    <t>‚ÄúPresident Trump has done more for minority groups in this country than any president in decades.‚Äù @ LouDobbs</t>
  </si>
  <si>
    <t>https://twitter.com/realDonaldTrump/status/1034379525113753601</t>
  </si>
  <si>
    <t>NASDAQ has just gone above 8000 for the first time in history!</t>
  </si>
  <si>
    <t>https://twitter.com/realDonaldTrump/status/1034445783876161536</t>
  </si>
  <si>
    <t>I smile at Senators and others talking about how good free trade is for the U.S. What they don‚Äôt say is that we lose Jobs and over 800 Billion Dollars a year on really dumb Trade Deals....and these same countries Tariff us to death. These lawmakers are just fine with this!</t>
  </si>
  <si>
    <t>https://twitter.com/realDonaldTrump/status/1034456273306243076</t>
  </si>
  <si>
    <t>Google search results for ‚ÄúTrump News‚Äù shows only the viewing/reporting of Fake News Media. In other words, they have it RIGGED, for me &amp; others, so that almost all stories &amp; news is BAD. Fake CNN is prominent. Republican/Conservative &amp; Fair Media is shut out. Illegal? 96% of....</t>
  </si>
  <si>
    <t>https://twitter.com/realDonaldTrump/status/1034456281120206848</t>
  </si>
  <si>
    <t>....results on ‚ÄúTrump News‚Äù are from National Left-Wing Media, very dangerous. Google &amp; others are suppressing voices of Conservatives and hiding information and news that is good. They are controlling what we can &amp; cannot see. This is a very serious situation-will be addressed!</t>
  </si>
  <si>
    <t>https://twitter.com/realDonaldTrump/status/1034492929153359872</t>
  </si>
  <si>
    <t>‚ÄúConsumer confidence pops in August to highest level since October 2000‚Äùhttps://www.cnbc.com/2018/08/28/august-consumer-confidence.html ‚Ä¶</t>
  </si>
  <si>
    <t>https://twitter.com/realDonaldTrump/status/1034543787593347072</t>
  </si>
  <si>
    <t>pic.twitter.com/H2FiSVxyOF</t>
  </si>
  <si>
    <t>https://twitter.com/realDonaldTrump/status/1034599532787630080</t>
  </si>
  <si>
    <t>Such a fantastic win for Ron DeSantis and the people of the Great State of Florida. Ron will be a fantastic Governor. On to November!</t>
  </si>
  <si>
    <t>https://twitter.com/realDonaldTrump/status/1034603586817339392</t>
  </si>
  <si>
    <t>Congratulations to Governor Rick Scott of Florida on his conclusive Republican Primary Win. He will be a great Senator!</t>
  </si>
  <si>
    <t>https://twitter.com/realDonaldTrump/status/1034610829860261895</t>
  </si>
  <si>
    <t>Report just out: ‚ÄúChina hacked Hillary Clinton‚Äôs private Email Server.‚Äù Are they sure it wasn‚Äôt Russia (just kidding!)? What are the odds that the FBI and DOJ are right on top of this? Actually, a very big story. Much classified information!</t>
  </si>
  <si>
    <t>https://twitter.com/realDonaldTrump/status/1034612092253470721</t>
  </si>
  <si>
    <t>Add the 2026 World Cup to our long list of accomplishments!</t>
  </si>
  <si>
    <t>https://twitter.com/realDonaldTrump/status/1034626683066826753</t>
  </si>
  <si>
    <t>Our new Trade Deal with Mexico focuses on FARMERS, GROWTH for our country, tearing down TRADE BARRIERS, JOBS and having companies continue to POUR BACK INTO OUR COUNTRY. It will be a big hit!</t>
  </si>
  <si>
    <t>https://twitter.com/realDonaldTrump/status/1034628350986338308</t>
  </si>
  <si>
    <t>New Poll - A majority of Americans think that John Brennan and James Comey should have their Security Clearances Revoked. Not surprised! @ FoxNews</t>
  </si>
  <si>
    <t>https://twitter.com/realDonaldTrump/status/1034654816046329856</t>
  </si>
  <si>
    <t>Hillary Clinton‚Äôs Emails, many of which are Classified Information, got hacked by China. Next move better be by the FBI &amp; DOJ or, after all of their other missteps (Comey, McCabe, Strzok, Page, Ohr, FISA, Dirty Dossier etc.), their credibility will be forever gone!</t>
  </si>
  <si>
    <t>https://twitter.com/realDonaldTrump/status/1034663158357655552</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</si>
  <si>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</si>
  <si>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https://twitter.com/realDonaldTrump/status/1034772809350885376</t>
  </si>
  <si>
    <t>Not only did Congressman Ron DeSantis easily win the Republican Primary, but his opponent in November is his biggest dream....a failed Socialist Mayor named Andrew Gillum who has allowed crime &amp; many other problems to flourish in his city. This is not what Florida wants or needs!</t>
  </si>
  <si>
    <t>https://twitter.com/realDonaldTrump/status/1034775835004358656</t>
  </si>
  <si>
    <t>‚ÄúThe Obama people did something that‚Äôs never been done...They spied on a rival presidential campaign. Would it be OK if Trump did it next? I am losing faith that our system is on the level. I‚Äôm beginning to think it is rotten &amp; corrupt. Scary stuff Obama did.‚Äù @ TuckerCarlson DOJ</t>
  </si>
  <si>
    <t>https://twitter.com/realDonaldTrump/status/1034777225336369152</t>
  </si>
  <si>
    <t>‚ÄúHillary Clinton and the DNC paid for information from the Russian government to use against her government - there‚Äôs no doubt about that!‚Äù @ TuckerCarlson</t>
  </si>
  <si>
    <t>https://twitter.com/realDonaldTrump/status/1034778515789545473</t>
  </si>
  <si>
    <t>Big Election Wins last night! The Republican Party will MAKE AMERICA GREAT AGAIN! Actually, it is happening faster than anybody thought possible! It is morphing into KEEP AMERICA GREAT!</t>
  </si>
  <si>
    <t>https://twitter.com/realDonaldTrump/status/1034782741714399232</t>
  </si>
  <si>
    <t>‚ÄúAnonymous Sources are really starting to BURN the media.‚Äù @ FoxNews The fact is that many anonymous sources don‚Äôt even exist. They are fiction made up by the Fake News reporters. Look at the lie that Fake CNN is now in. They got caught red handed! Enemy of the People!</t>
  </si>
  <si>
    <t>https://twitter.com/realDonaldTrump/status/1034783131855998976</t>
  </si>
  <si>
    <t>When you see ‚Äúanonymous source,‚Äù stop reading the story, it is fiction!</t>
  </si>
  <si>
    <t>https://twitter.com/realDonaldTrump/status/1034785759377727490</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</si>
  <si>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</si>
  <si>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https://twitter.com/realDonaldTrump/status/1034810550025433090</t>
  </si>
  <si>
    <t>White House Counsel Don McGahn will be leaving his position in the fall, shortly after the confirmation (hopefully) of Judge Brett Kavanaugh to the United States Supreme Court. I have worked with Don for a long time and truly appreciate his service!</t>
  </si>
  <si>
    <t>https://twitter.com/realDonaldTrump/status/1034817106632761344</t>
  </si>
  <si>
    <t>Consumer Confidence Index, just out, is the HIGHEST IN 18 YEARS! Also, GDP revised upward to 4.2 from 4.1. Our country is doing great!</t>
  </si>
  <si>
    <t>https://twitter.com/realDonaldTrump/status/1034821067423014913</t>
  </si>
  <si>
    <t>How the hell is Bruce Ohr still employed at the Justice Department? Disgraceful! Witch Hunt!</t>
  </si>
  <si>
    <t>https://twitter.com/realDonaldTrump/status/1034907478566359041</t>
  </si>
  <si>
    <t># StopTheBiaspic.twitter.com/xqz599iQZw</t>
  </si>
  <si>
    <t>https://twitter.com/realDonaldTrump/status/1034914371099676674</t>
  </si>
  <si>
    <t>STATEMENT FROM THE WHITE HOUSE President Donald J. Trump feels strongly that North Korea is under tremendous pressure from China because of our major trade disputes with the Chinese Government. At the same time, we also know that China is providing North Korea with...</t>
  </si>
  <si>
    <t>https://twitter.com/realDonaldTrump/status/1034914376141168640</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</si>
  <si>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</si>
  <si>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https://twitter.com/realDonaldTrump/status/1034914377768620037</t>
  </si>
  <si>
    <t>...of money on joint U.S.-South Korea war games. Besides, the President can instantly start the joint exercises again with South Korea, and Japan, if he so chooses. If he does, they will be far bigger than ever before. As for the U.S.‚ÄìChina trade disputes, and other...</t>
  </si>
  <si>
    <t>https://twitter.com/realDonaldTrump/status/1034914379391807488</t>
  </si>
  <si>
    <t>...differences, they will be resolved in time by President Trump and China‚Äôs great President Xi Jinping. Their relationship and bond remain very strong.</t>
  </si>
  <si>
    <t>https://twitter.com/realDonaldTrump/status/1034934675972792320</t>
  </si>
  <si>
    <t>CNN is being torn apart from within based on their being caught in a major lie and refusing to admit the mistake. Sloppy @ carlbernstein, a man who lives in the past and thinks like a degenerate fool, making up story after story, is being laughed at all over the country! Fake News</t>
  </si>
  <si>
    <t>https://twitter.com/realDonaldTrump/status/1034965029676883970</t>
  </si>
  <si>
    <t>‚ÄúLanny Davis admits being anonymous source in CNN Report.‚Äù @ BretBaier Oh well, so much for CNN saying it wasn‚Äôt Lanny. No wonder their ratings are so low, it‚Äôs FAKE NEWS!</t>
  </si>
  <si>
    <t>https://twitter.com/realDonaldTrump/status/1034979892524457985</t>
  </si>
  <si>
    <t>‚ÄúOhr told the FBI it (the Fake Dossier) wasn‚Äôt true, it was a lie and the FBI was determined to use it anyway to damage Trump and to perpetrate a fraud on the court to spy on the Trump campaign. This is a fraud on the court. The Chief Justice of the U.S. Supreme Court is in......</t>
  </si>
  <si>
    <t>https://twitter.com/realDonaldTrump/status/1034981992692166658</t>
  </si>
  <si>
    <t>...charge of the FISA court. He should direct the Presiding Judge, Rosemary Collier, to hold a hearing, haul all of these people from the DOJ &amp; FBI in there, &amp; if she finds there were crimes committed, and there were, there should be a criminal referral by her....‚Äù @ GreggJarrett</t>
  </si>
  <si>
    <t>https://twitter.com/realDonaldTrump/status/1034990940593823746</t>
  </si>
  <si>
    <t>Watch: Kanye West Says Trump Wants to Be the ‚ÄòGreatest President‚Äô for Black Americans http://bit.ly/2MASw7G via @ BreitbartNews</t>
  </si>
  <si>
    <t>https://twitter.com/realDonaldTrump/status/1035117507839967232</t>
  </si>
  <si>
    <t>The hatred and extreme bias of me by @ CNN has clouded their thinking and made them unable to function. But actually, as I have always said, this has been going on for a long time. Little Jeff Z has done a terrible job, his ratings suck, &amp; AT&amp;T should fire him to save credibility!</t>
  </si>
  <si>
    <t>https://twitter.com/realDonaldTrump/status/1035120511259500544</t>
  </si>
  <si>
    <t>What‚Äôs going on at @ CNN is happening, to different degrees, at other networks - with @ NBCNews being the worst. The good news is that Andy Lack(y) is about to be fired(?) for incompetence, and much worse. When Lester Holt got caught fudging my tape on Russia, they were hurt badly!</t>
  </si>
  <si>
    <t>https://twitter.com/realDonaldTrump/status/1035122954697433088</t>
  </si>
  <si>
    <t>I just cannot state strongly enough how totally dishonest much of the Media is. Truth doesn‚Äôt matter to them, they only have their hatred &amp; agenda. This includes fake books, which come out about me all the time, always anonymous sources, and are pure fiction. Enemy of the People!</t>
  </si>
  <si>
    <t>https://twitter.com/realDonaldTrump/status/1035125176617365504</t>
  </si>
  <si>
    <t>The news from the Financial Markets is even better than anticipated. For all of you that have made a fortune in the markets, or seen your 401k‚Äôs rise beyond your wildest expectations, more good news is coming!</t>
  </si>
  <si>
    <t>https://twitter.com/realDonaldTrump/status/1035131133997068288</t>
  </si>
  <si>
    <t>Ivanka Trump &amp; Jared Kushner had NOTHING to do with the so called ‚Äúpushing out‚Äù of Don McGahn.The Fake News Media has it, purposely,so wrong! They love to portray chaos in the White House when they know that chaos doesn‚Äôt exist-just a ‚Äúsmooth running machine‚Äù with changing parts!</t>
  </si>
  <si>
    <t>https://twitter.com/realDonaldTrump/status/1035134150590783489</t>
  </si>
  <si>
    <t>The only thing James Comey ever got right was when he said that President Trump was not under investigation!</t>
  </si>
  <si>
    <t>https://twitter.com/realDonaldTrump/status/1035148684432953346</t>
  </si>
  <si>
    <t>Wow, Nellie Ohr, Bruce Ohr‚Äôs wife, is a Russia expert who is fluent in Russian. She worked for Fusion GPS where she was paid a lot. Collusion! Bruce was a boss at the Department of Justice and is, unbelievably, still there!</t>
  </si>
  <si>
    <t>https://twitter.com/realDonaldTrump/status/1035154621357064192</t>
  </si>
  <si>
    <t>The Rigged Russia Witch Hunt did not come into play, even a little bit, with respect to my decision on Don McGahn!</t>
  </si>
  <si>
    <t>https://twitter.com/realDonaldTrump/status/1035159956507566080</t>
  </si>
  <si>
    <t>I am very excited about the person who will be taking the place of Don McGahn as White House Counsel! I liked Don, but he was NOT responsible for me not firing Bob Mueller or Jeff Sessions. So much Fake Reporting and Fake News!</t>
  </si>
  <si>
    <t>https://twitter.com/realDonaldTrump/status/1035162684633825286</t>
  </si>
  <si>
    <t>Will be going to Evansville, Indiana, tonight for a big crowd rally with Mike Braun, a very successful businessman who is campaigning to be Indiana‚Äôs next U.S. Senator. He is strong on Crime &amp; Borders, the 2nd Amendment, and loves our Military &amp; Vets. Will be a big night!</t>
  </si>
  <si>
    <t>https://twitter.com/realDonaldTrump/status/1035209068095434752</t>
  </si>
  <si>
    <t>CNN is working frantically to find their ‚Äúsource.‚Äù Look hard because it doesn‚Äôt exist. Whatever was left of CNN‚Äôs credibility is now gone!</t>
  </si>
  <si>
    <t>https://twitter.com/realDonaldTrump/status/1035233203609657344</t>
  </si>
  <si>
    <t>Kevin Stitt ran a great winning campaign against a very tough opponent in Oklahoma. Kevin is a very successful businessman who will be a fantastic Governor. He is strong on Crime &amp; Borders, the 2nd Amendment, &amp; loves our Military &amp; Vets. He has my complete and total Endorsement!</t>
  </si>
  <si>
    <t>https://twitter.com/realDonaldTrump/status/1035255721951035392</t>
  </si>
  <si>
    <t>Throwback Thursday! # MAGApic.twitter.com/8slzITa1l6</t>
  </si>
  <si>
    <t>https://twitter.com/realDonaldTrump/status/1035344085798801408</t>
  </si>
  <si>
    <t>Thank you Indiana, I love you!https://www.pscp.tv/w/bliTyDFvTlFsTFJub1dwUXd8MVJEeGxXV3BYekRKTOoGXsbKJRDDARTl-RaJ72YoY0bTOq4EOeYCrt7dE8S-?t=1s ‚Ä¶</t>
  </si>
  <si>
    <t>https://twitter.com/realDonaldTrump/status/1035575198169411584</t>
  </si>
  <si>
    <t>I will be doing a major rally for Senator Ted Cruz in October. I‚Äôm picking the biggest stadium in Texas we can find. As you know, Ted has my complete and total Endorsement. His opponent is a disaster for Texas - weak on Second Amendment, Crime, Borders, Military, and Vets!</t>
  </si>
  <si>
    <t>https://twitter.com/realDonaldTrump/status/1035597354395680774</t>
  </si>
  <si>
    <t>Wow, I made OFF THE RECORD COMMENTS to Bloomberg concerning Canada, and this powerful understanding was BLATANTLY VIOLATED. Oh well, just more dishonest reporting. I am used to it. At least Canada knows where I stand!</t>
  </si>
  <si>
    <t>https://twitter.com/realDonaldTrump/status/1035650292782653441</t>
  </si>
  <si>
    <t>‚ÄúPresident Donald J. Trump is Strengthening Retirement Security for American Workers‚Äùhttps://www.whitehouse.gov/briefings-statements/president-donald-j-trump-strengthening-retirement-security-american-workers ‚Ä¶</t>
  </si>
  <si>
    <t>https://twitter.com/realDonaldTrump/status/1035678961349668864</t>
  </si>
  <si>
    <t>pic.twitter.com/c79zLeREOA</t>
  </si>
  <si>
    <t>https://twitter.com/realDonaldTrump/status/1035715271418413056</t>
  </si>
  <si>
    <t>. @ Rasmussen_Poll just came out at 48% approval rate despite the constant and intense Fake News. Higher than Election Day and higher than President Obama. Rasmussen was one of the most accurate Election Day polls!</t>
  </si>
  <si>
    <t>https://twitter.com/realDonaldTrump/status/1035717747936768000</t>
  </si>
  <si>
    <t>The ABC/Washington Post Poll was by far the least accurate one 2 weeks out from the 2016 Election. I call it a suppression poll - but by Election Day they brought us, out of shame, to about even. They will never learn!</t>
  </si>
  <si>
    <t>https://twitter.com/realDonaldTrump/status/1035718119459893250</t>
  </si>
  <si>
    <t>Great day in North Carolina where Republicans will do very well!</t>
  </si>
  <si>
    <t>https://twitter.com/realDonaldTrump/status/1035718986871320577</t>
  </si>
  <si>
    <t>Still can‚Äôt believe that Bloomberg violated a firm OFF THE RECORD statement. Will they put out an apology?</t>
  </si>
  <si>
    <t>https://twitter.com/realDonaldTrump/status/1035849517873201157</t>
  </si>
  <si>
    <t>‚ÄúI think today what has happened is that news reporting has become part of the adversary system.‚Äù Alan Dershowitz It has become tainted and corrupt! DJT</t>
  </si>
  <si>
    <t>https://twitter.com/realDonaldTrump/status/1035850173224824832</t>
  </si>
  <si>
    <t>I love Canada, but they‚Äôve taken advantage of our Country for many years!</t>
  </si>
  <si>
    <t>https://twitter.com/realDonaldTrump/status/1035866602623979526</t>
  </si>
  <si>
    <t>Report: There were no FISA hearings held over Spy documents.‚ÄùIt is astonishing that the FISA courts couldn‚Äôt hold hearings on Spy Warrants targeting Donald Trump. It isn‚Äôt about Carter Page, it‚Äôs about the Trump Campaign. You‚Äôve got corruption at the DOJ &amp; FBI. The leadership....</t>
  </si>
  <si>
    <t>https://twitter.com/realDonaldTrump/status/1035868119884021760</t>
  </si>
  <si>
    <t>....of the DOJ &amp; FBI are completely out to lunch in terms of exposing and holding those accountable who are responsible for that corruption.‚Äù @ TomFitton @ JudicialWatch</t>
  </si>
  <si>
    <t>https://twitter.com/realDonaldTrump/status/1035879783547199488</t>
  </si>
  <si>
    <t>‚ÄúYou have a Fake Dossier, gathered by Steele, paid by the Clinton team to get information on Trump. The Dossier is Fake, nothing in it has been verified. It then filters into our American court system in order to spy on Barrack Obama and Hillary Clinton‚Äôs political opponent......</t>
  </si>
  <si>
    <t>https://twitter.com/realDonaldTrump/status/1035881733898547201</t>
  </si>
  <si>
    <t>....Donald Trump, and now we find out that there wasn‚Äôt even a hearing - that Donald Trump‚Äôs 4th Amendment right to privacy was signed away...and someone in there is swearing that this stuff is true, when it wasn‚Äôt? This is the scandal here - a police state.‚Äù Dan Bongino</t>
  </si>
  <si>
    <t>https://twitter.com/realDonaldTrump/status/1035905988682018816</t>
  </si>
  <si>
    <t>There is no political necessity to keep Canada in the new NAFTA deal. If we don‚Äôt make a fair deal for the U.S. after decades of abuse, Canada will be out. Congress should not interfere w/ these negotiations or I will simply terminate NAFTA entirely &amp; we will be far better off...</t>
  </si>
  <si>
    <t>https://twitter.com/realDonaldTrump/status/1035908242277376001</t>
  </si>
  <si>
    <t>....Remember, NAFTA was one of the WORST Trade Deals ever made. The U.S. lost thousands of businesses and millions of jobs. We were far better off before NAFTA - should never have been signed. Even the Vat Tax was not accounted for. We make new deal or go back to pre-NAFTA!</t>
  </si>
  <si>
    <t>https://twitter.com/realDonaldTrump/status/1036023767489814528</t>
  </si>
  <si>
    <t>No Deal! Trade Talks with Canada Conclude for the Week with No Agreement | Breitbart http://bit.ly/2LJgJn2 via @ BreitbartNews</t>
  </si>
  <si>
    <t>https://twitter.com/realDonaldTrump/status/1036024180087644160</t>
  </si>
  <si>
    <t>https://twitter.com/realDonaldTrump/status/1036024775154565120</t>
  </si>
  <si>
    <t>We shouldn‚Äôt have to buy our friends with bad Trade Deals and Free Military Protection!</t>
  </si>
  <si>
    <t>https://twitter.com/realDonaldTrump/status/1036052758389051392</t>
  </si>
  <si>
    <t>‚ÄúThere‚Äôs no fairness here, if you‚Äôre a Democrat or a friend of Hillary you get immunity or off scott free. If you‚Äôre connected to Donald Trump, you get people like Robert Mueller &amp; Andrew Weissman, and his team of partisans, coming after you with a vengeance and abusing their....</t>
  </si>
  <si>
    <t>https://twitter.com/realDonaldTrump/status/1036054534450229250</t>
  </si>
  <si>
    <t>....positions of power. That‚Äôs part of the story of the Russia Hoax. Christopher Steele is on the payroll of Hillary Clinton &amp; the FBI, &amp; when they fired him for lying, they continued to use him. Violation of FBI regulations. Kept trying to verify the unverifiable.‚Äù @ GreggJarrett</t>
  </si>
  <si>
    <t>https://twitter.com/realDonaldTrump/status/1036056454954995712</t>
  </si>
  <si>
    <t>‚ÄúNo information was ever given by the Trump Team to Russia, yet the Hillary Clinton campaign paid for information from Kremlin sources and just washed it through an intermediary, Christopher Steele.‚Äù Jesse Waters</t>
  </si>
  <si>
    <t>https://twitter.com/realDonaldTrump/status/1036061566628757504</t>
  </si>
  <si>
    <t>‚ÄúThere is no possible way the Trump Tower meeting between Don Trump jr and a couple of Russians, who have very deep connections to both the Clintons &amp; Fusion GPS, &amp; where no information on the Clintons was exchanged, is a crime. Dems are blinded by their hatred of Trump.‚Äù Bongino</t>
  </si>
  <si>
    <t>https://twitter.com/realDonaldTrump/status/1036244434164310016</t>
  </si>
  <si>
    <t>Tiger Woods showed great class in the way he answered the question about the Office of the Presidency and me. Now they say the so-called ‚Äúleft‚Äù is angry at him. So sad, but the ‚Äúcenter &amp; right‚Äù loves Tiger, Kanye, George Foreman, Jim Brown &amp; so many other greats, even more.......</t>
  </si>
  <si>
    <t>https://twitter.com/realDonaldTrump/status/1036246829560680454</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</si>
  <si>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</si>
  <si>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https://twitter.com/realDonaldTrump/status/1036576599771111424</t>
  </si>
  <si>
    <t>Happy Labor Day! Our country is doing better than ever before with unemployment setting record lows. The U.S. has tremendous upside potential as we go about fixing some of the worst Trade Deals ever made by any country in the world. Big progress being made!</t>
  </si>
  <si>
    <t>https://twitter.com/realDonaldTrump/status/1036590520649306113</t>
  </si>
  <si>
    <t>The Worker in America is doing better than ever before. Celebrate Labor Day!</t>
  </si>
  <si>
    <t>https://twitter.com/realDonaldTrump/status/1036637078640058368</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</si>
  <si>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</si>
  <si>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https://twitter.com/realDonaldTrump/status/1036672676801196036</t>
  </si>
  <si>
    <t>The U.S. is respected again!https://twitter.com/PressSec/status/1036596956573958144 ‚Ä¶</t>
  </si>
  <si>
    <t>https://twitter.com/realDonaldTrump/status/1036681588573130752</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</si>
  <si>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</si>
  <si>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https://twitter.com/realDonaldTrump/status/1036685082650705920</t>
  </si>
  <si>
    <t>....The Democrats, none of whom voted for Jeff Sessions, must love him now. Same thing with Lyin‚Äô James Comey. The Dems all hated him, wanted him out, thought he was disgusting - UNTIL I FIRED HIM! Immediately he became a wonderful man, a saint like figure in fact. Really sick!</t>
  </si>
  <si>
    <t>https://twitter.com/realDonaldTrump/status/1036689178749227008</t>
  </si>
  <si>
    <t>I see that John Kerry, the father of the now terminated Iran deal, is thinking of running for President. I should only be so lucky - although the field that is currently assembling looks really good - FOR ME!</t>
  </si>
  <si>
    <t>https://twitter.com/realDonaldTrump/status/1036695682072158214</t>
  </si>
  <si>
    <t>According to the Failing New York Times, the FBI started a major effort to flip Putin loyalists in 2014-2016. ‚ÄúIt wasn‚Äôt about Trump, he wasn‚Äôt even close to a candidate yet.‚Äù Rigged Witch Hunt!</t>
  </si>
  <si>
    <t>https://twitter.com/realDonaldTrump/status/1036740691211284480</t>
  </si>
  <si>
    <t>President Bashar al-Assad of Syria must not recklessly attack Idlib Province. The Russians and Iranians would be making a grave humanitarian mistake to take part in this potential human tragedy. Hundreds of thousands of people could be killed. Don‚Äôt let that happen!</t>
  </si>
  <si>
    <t>https://twitter.com/realDonaldTrump/status/1036991866124861440</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</si>
  <si>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</si>
  <si>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https://twitter.com/realDonaldTrump/status/1037043834482552832</t>
  </si>
  <si>
    <t>Everyone in the path of # Gordon please heed the advice of State and local officials and follow @ NHC_Atlantic for updates. The Federal Government stands ready to assist. Be safe!https://twitter.com/fema/status/1037002996436148230 ‚Ä¶</t>
  </si>
  <si>
    <t>https://twitter.com/realDonaldTrump/status/1037077962632450050</t>
  </si>
  <si>
    <t>Jon Kyl will be an extraordinary Senator representing an extraordinary state, Arizona. I look forward to working with him!</t>
  </si>
  <si>
    <t>https://twitter.com/realDonaldTrump/status/1037078251095687174</t>
  </si>
  <si>
    <t>The Brett Kavanaugh hearings for the future Justice of the Supreme Court are truly a display of how mean, angry, and despicable the other side is. They will say anything, and are only....</t>
  </si>
  <si>
    <t>https://twitter.com/realDonaldTrump/status/1037078254845390849</t>
  </si>
  <si>
    <t>....looking to inflict pain and embarrassment to one of the most highly renowned jurists to ever appear before Congress. So sad to see!</t>
  </si>
  <si>
    <t>https://twitter.com/realDonaldTrump/status/1037079053784821766</t>
  </si>
  <si>
    <t>‚ÄúPledge to America‚Äôs Workers‚Äùhttps://www.whitehouse.gov/pledge-to-americas-workers ‚Ä¶</t>
  </si>
  <si>
    <t>https://twitter.com/realDonaldTrump/status/1037081791599915008</t>
  </si>
  <si>
    <t>Paul Cook is a decorated Marine Corps Veteran who loves and supports our Military and Vets. He is Strong on Crime, the Border, and supported Tax Cuts for the people of California. Paul has my total and complete Endorsement!</t>
  </si>
  <si>
    <t>https://twitter.com/realDonaldTrump/status/1037083839238164486</t>
  </si>
  <si>
    <t>‚ÄúJudge Brett Kavanaugh is an Exceptionally Qualified and Deserving Nominee for the Supreme Court‚Äùhttps://www.whitehouse.gov/briefings-statements/judge-brett-m-kavanaugh-exceptionally-qualified-deserving-nominee-supreme-court ‚Ä¶</t>
  </si>
  <si>
    <t>https://twitter.com/realDonaldTrump/status/1037107325771948032</t>
  </si>
  <si>
    <t>Statement from Secretary of Defense, James Mattis:pic.twitter.com/OneaxKCneV</t>
  </si>
  <si>
    <t>https://twitter.com/realDonaldTrump/status/1037107565413511168</t>
  </si>
  <si>
    <t>Statement from White House Chief of Staff, General John Kelly:pic.twitter.com/LUN8cDr3N5</t>
  </si>
  <si>
    <t>https://twitter.com/realDonaldTrump/status/1037110455263784960</t>
  </si>
  <si>
    <t>Statement from White House @ PressSec, Sarah Sanders:pic.twitter.com/mE73HSi6Rl</t>
  </si>
  <si>
    <t>https://twitter.com/realDonaldTrump/status/1037117638101688320</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</si>
  <si>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</si>
  <si>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https://twitter.com/realDonaldTrump/status/1037171035152506880</t>
  </si>
  <si>
    <t>Sleepy Eyes Chuck Todd of Fake NBC News said it‚Äôs time for the Press to stop complaining and to start fighting back. Actually Chuck, they‚Äôve been doing that from the day I announced for President. They‚Äôve gone all out, and I WON, and now they‚Äôre going CRAZY!</t>
  </si>
  <si>
    <t>https://twitter.com/realDonaldTrump/status/1037173907625832448</t>
  </si>
  <si>
    <t>The already discredited Woodward book, so many lies and phony sources, has me calling Jeff Sessions ‚Äúmentally retarded‚Äù and ‚Äúa dumb southerner.‚Äù I said NEITHER, never used those terms on anyone, including Jeff, and being a southerner is a GREAT thing. He made this up to divide!</t>
  </si>
  <si>
    <t>https://twitter.com/realDonaldTrump/status/1037181592068911104</t>
  </si>
  <si>
    <t>Jim Mattis Calls Woodward Book 'Fiction': 'Product of Someone's Rich Imagination' http://bit.ly/2NgtHxC via @ BreitbartNews</t>
  </si>
  <si>
    <t>https://twitter.com/realDonaldTrump/status/1037182409446490112</t>
  </si>
  <si>
    <t>‚ÄúSecretary Mattis Nukes Woodward Allegations‚Äùhttps://dailycaller.com/2018/09/04/secretary-mattis-woodward-allegations/ ‚Ä¶</t>
  </si>
  <si>
    <t>https://twitter.com/realDonaldTrump/status/1037302649199177728</t>
  </si>
  <si>
    <t>Isn‚Äôt it a shame that someone can write an article or book, totally make up stories and form a picture of a person that is literally the exact opposite of the fact, and get away with it without retribution or cost. Don‚Äôt know why Washington politicians don‚Äôt change libel laws?</t>
  </si>
  <si>
    <t>https://twitter.com/realDonaldTrump/status/1037329592074350592</t>
  </si>
  <si>
    <t>Almost everyone agrees that my Administration has done more in less than two years than any other Administration in the history of our Country. I‚Äôm tough as hell on people &amp; if I weren‚Äôt, nothing would get done. Also, I question everybody &amp; everything-which is why I got elected!</t>
  </si>
  <si>
    <t>https://twitter.com/realDonaldTrump/status/1037329782671859712</t>
  </si>
  <si>
    <t>The Trump Economy is booming with help of House and Senate GOP. # FarmBill with SNAP work requirements will bolster farmers and get America back to work. Pass the Farm Bill with SNAP work requirements!</t>
  </si>
  <si>
    <t>https://twitter.com/realDonaldTrump/status/1037334510159966214</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</si>
  <si>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</si>
  <si>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https://twitter.com/realDonaldTrump/status/1037337422860873731</t>
  </si>
  <si>
    <t>Thank you General Kelly, book is total fiction!https://twitter.com/realDonaldTrump/status/1037107565413511168 ‚Ä¶</t>
  </si>
  <si>
    <t>https://twitter.com/realDonaldTrump/status/1037338204695941120</t>
  </si>
  <si>
    <t>Thank you General Mattis, book is boring &amp; untrue!https://twitter.com/realDonaldTrump/status/1037107325771948032 ‚Ä¶</t>
  </si>
  <si>
    <t>https://twitter.com/realDonaldTrump/status/1037417543017877506</t>
  </si>
  <si>
    <t>Join me tomorrow night at 7:00pm MDT in Billings, Montana for a MAKE AMERICA GREAT AGAIN RALLY! Get your tickets here: https://www.donaldjtrump.com/rallies/montana-sep-2018/ ‚Ä¶</t>
  </si>
  <si>
    <t>https://twitter.com/realDonaldTrump/status/1037447783593254913</t>
  </si>
  <si>
    <t>Today, it was my honor to welcome the Amir of Kuwait to the @ WhiteHouse! https://www.whitehouse.gov/briefings-statements/remarks-president-trump-amir-sheikh-sabah-al-ahmed-al-jaber-al-sabah-state-kuwait-expanded-bilateral-meeting/ ‚Ä¶pic.twitter.com/8wtucJrtEl</t>
  </si>
  <si>
    <t>https://twitter.com/realDonaldTrump/status/1037456816601485316</t>
  </si>
  <si>
    <t>The Failing New York Times!pic.twitter.com/SHsXvYKpBf</t>
  </si>
  <si>
    <t>https://twitter.com/realDonaldTrump/status/1037464177269514240</t>
  </si>
  <si>
    <t>TREASON?</t>
  </si>
  <si>
    <t>https://twitter.com/realDonaldTrump/status/1037485664433070080</t>
  </si>
  <si>
    <t>Does the so-called ‚ÄúSenior Administration Official‚Äù really exist, or is it just the Failing New York Times with another phony source? If the GUTLESS anonymous person does indeed exist, the Times must, for National Security purposes, turn him/her over to government at once!</t>
  </si>
  <si>
    <t>https://twitter.com/realDonaldTrump/status/1037541538950209537</t>
  </si>
  <si>
    <t>I‚Äôm draining the Swamp, and the Swamp is trying to fight back. Don‚Äôt worry, we will win!</t>
  </si>
  <si>
    <t>https://twitter.com/realDonaldTrump/status/1037656324010663937</t>
  </si>
  <si>
    <t>Kim Jong Un of North Korea proclaims ‚Äúunwavering faith in President Trump.‚Äù Thank you to Chairman Kim. We will get it done together!</t>
  </si>
  <si>
    <t>https://twitter.com/realDonaldTrump/status/1037661562897682432</t>
  </si>
  <si>
    <t>The Deep State and the Left, and their vehicle, the Fake News Media, are going Crazy - &amp; they don‚Äôt know what to do. The Economy is booming like never before, Jobs are at Historic Highs, soon TWO Supreme Court Justices &amp; maybe Declassification to find Additional Corruption. Wow!</t>
  </si>
  <si>
    <t>https://twitter.com/realDonaldTrump/status/1037664539284844545</t>
  </si>
  <si>
    <t>Cosumer confidence highest in 18 years, Atlanta Fed forecasts 4.7 GDP, manufacturing jobs highest in many years. ‚ÄúIt‚Äôs the story of the Trump Administration, the Economic Success, that‚Äôs unnerving his detractors.‚Äù @ MariaBartiromo</t>
  </si>
  <si>
    <t>https://twitter.com/realDonaldTrump/status/1037704356861276160</t>
  </si>
  <si>
    <t>‚ÄúThe record is quite remarkable. The President has faithfully followed the agenda he campaigned on in 2016. People should focus on the results, and they‚Äôre extraordinary!‚Äù James Freeman - Wall Street Journal</t>
  </si>
  <si>
    <t>https://twitter.com/realDonaldTrump/status/1037751332860555264</t>
  </si>
  <si>
    <t>Look forward to seeing everyone in Montana tonight! # MAGA https://www.donaldjtrump.com/rallies/montana-sep-2018/ ‚Ä¶</t>
  </si>
  <si>
    <t>https://twitter.com/realDonaldTrump/status/1037840881531801600</t>
  </si>
  <si>
    <t>Are the investigative ‚Äújournalists‚Äù of the New York Times going to investigate themselves - who is the anonymous letter writer?</t>
  </si>
  <si>
    <t>https://twitter.com/realDonaldTrump/status/1037841708816318466</t>
  </si>
  <si>
    <t>Landing in Montana now to support Matt Rosendale for U.S. Senate! # MAGAhttps://twitter.com/MattForMontana/status/1037740482988834821 ‚Ä¶</t>
  </si>
  <si>
    <t>https://twitter.com/realDonaldTrump/status/1037869794672799744</t>
  </si>
  <si>
    <t>Getting ready to go on stage for Matt Rosendale, who will be a great Senator. Jon Tester has let the people of Montana down &amp; does not deserve another six years. Matt is strong on Crime, the Borders, &amp; will save your Second Amendment from the onslaught. Loves our Military &amp; Vets!</t>
  </si>
  <si>
    <t>https://twitter.com/realDonaldTrump/status/1037892820126683136</t>
  </si>
  <si>
    <t>MAKE AMERICA GREAT AGAIN!https://www.pscp.tv/w/bmHbpjFvTlFsTFJub1dwUXd8MXluSk9ZT2xiVmtLUq5TqBtE9rZ8YqQwM5GJU0IdtS2ahKvmX_ob0JxLkvlz?t=2s ‚Ä¶</t>
  </si>
  <si>
    <t>https://twitter.com/realDonaldTrump/status/1037895240365928448</t>
  </si>
  <si>
    <t>Thank you Montana, I love you!pic.twitter.com/9J4Xv2PoNw</t>
  </si>
  <si>
    <t>https://twitter.com/realDonaldTrump/status/1038018199449567232</t>
  </si>
  <si>
    <t>What was Nike thinking?</t>
  </si>
  <si>
    <t>https://twitter.com/realDonaldTrump/status/1038022020691161088</t>
  </si>
  <si>
    <t>Matt Rosendale will be a Great Senator from a Great State, Montana! He is a fighter who will be tough on Crime and the Border, fight hard for our 2nd Amendment and loves our Military and our Vets. He has my full and complete Endorsement!</t>
  </si>
  <si>
    <t>https://twitter.com/realDonaldTrump/status/1038027233519001600</t>
  </si>
  <si>
    <t>The Woodward book is a scam. I don‚Äôt talk the way I am quoted. If I did I would not have been elected President. These quotes were made up. The author uses every trick in the book to demean and belittle. I wish the people could see the real facts - and our country is doing GREAT!</t>
  </si>
  <si>
    <t>https://twitter.com/realDonaldTrump/status/1038103589904777218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</si>
  <si>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</si>
  <si>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https://twitter.com/realDonaldTrump/status/1038159042751983616</t>
  </si>
  <si>
    <t>‚ÄúUnprecedented Jobs Growth Streak Continues as Wages Rise‚Äùhttps://www.whitehouse.gov/articles/unprecedented-jobs-growth-streak-continues-as-wages-rise/ ‚Ä¶</t>
  </si>
  <si>
    <t>https://twitter.com/realDonaldTrump/status/1038180008479608832</t>
  </si>
  <si>
    <t>14 days for $28 MILLION - $2 MILLION a day, No Collusion. A great day for America!</t>
  </si>
  <si>
    <t>https://twitter.com/realDonaldTrump/status/1038437927506923521</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</si>
  <si>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</si>
  <si>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https://twitter.com/realDonaldTrump/status/1038438594543845378</t>
  </si>
  <si>
    <t>‚ÄúTo this point, President Trump‚Äôs achievements are unprecedented.‚Äù @ LouDobbs</t>
  </si>
  <si>
    <t>https://twitter.com/realDonaldTrump/status/1038439687252307969</t>
  </si>
  <si>
    <t>We are breaking all Jobs and Economic Records but, importantly, our Country has TREMENDOUS FUTURE POTENTIAL. We have just begun!</t>
  </si>
  <si>
    <t>https://twitter.com/realDonaldTrump/status/1038453273286664193</t>
  </si>
  <si>
    <t>Apple prices may increase because of the massive Tariffs we may be imposing on China - but there is an easy solution where there would be ZERO tax, and indeed a tax incentive. Make your products in the United States instead of China. Start building new plants now. Exciting! # MAGA</t>
  </si>
  <si>
    <t>https://twitter.com/realDonaldTrump/status/1038534611880603650</t>
  </si>
  <si>
    <t>So true! ‚ÄúMr. Trump remains the single most popular figure in the Republican Party, whose fealty has helped buoy candidates in competitive Republican primaries and remains a hot commodity among general election candidates.‚Äù Nicholas Fandos, @ nytimes</t>
  </si>
  <si>
    <t>https://twitter.com/realDonaldTrump/status/1038579619195224064</t>
  </si>
  <si>
    <t>Our Social Media (and beyond) Stars, @ DiamondandSilk, are terrific people who are doing really well. We are all very proud of them, and their great success!</t>
  </si>
  <si>
    <t>https://twitter.com/realDonaldTrump/status/1038602549971116032</t>
  </si>
  <si>
    <t>Republicans are doing really well with the Senate Midterms. Races that we were not even thinking about winning are now very close, or even leading. Election night will be very interesting indeed!</t>
  </si>
  <si>
    <t>https://twitter.com/realDonaldTrump/status/1038604758582484993</t>
  </si>
  <si>
    <t>The Dems have tried every trick in the playbook-call me everything under the sun. But if I‚Äôm all of those terrible things, how come I beat them so badly, 306-223? Maybe they‚Äôre just not very good! The fact is they are going CRAZY only because they know they can‚Äôt beat me in 2020!</t>
  </si>
  <si>
    <t>https://twitter.com/realDonaldTrump/status/1038605665168764928</t>
  </si>
  <si>
    <t>So nice, thank you both!https://twitter.com/DiamondandSilk/status/1028816390663426048 ‚Ä¶</t>
  </si>
  <si>
    <t>https://twitter.com/realDonaldTrump/status/1038774320972095488</t>
  </si>
  <si>
    <t>Happy Anniversary! # ProudDeplorablepic.twitter.com/iHyeu5a8DD</t>
  </si>
  <si>
    <t>https://twitter.com/realDonaldTrump/status/1038782091629088768</t>
  </si>
  <si>
    <t>‚ÄúBarack Obama talked a lot about hope, but Donald Trump delivered the American Dream. All the economic indicators, what‚Äôs happening overseas, Donald Trump has proven to be far more successful than Barack Obama. President Trump is delivering the American Dream.‚Äù Jason Chaffetz</t>
  </si>
  <si>
    <t>https://twitter.com/realDonaldTrump/status/1038786434306650113</t>
  </si>
  <si>
    <t>‚ÄúFord has abruptly killed a plan to sell a Chinese-made small vehicle in the U.S. because of the prospect of higher U.S. Tariffs.‚Äù CNBC. This is just the beginning. This car can now be BUILT IN THE U.S.A. and Ford will pay no tariffs!</t>
  </si>
  <si>
    <t>https://twitter.com/realDonaldTrump/status/1038789398140084224</t>
  </si>
  <si>
    <t>If the U.S. sells a car into China, there is a tax of 25%. If China sells a car into the U.S., there is a tax of 2%. Does anybody think that is FAIR? The days of the U.S. being ripped-off by other nations is OVER!</t>
  </si>
  <si>
    <t>https://twitter.com/realDonaldTrump/status/1038792215617830912</t>
  </si>
  <si>
    <t>‚ÄúTrump has set Economic Growth on fire. During his time in office, the economy has achieved feats most experts thought impossible. GDP is growing at a 3 percent-plus rate. The unemployment rate is near a 50 year low.‚Äù CNBC...Also, the Stock Market is up almost 50% since Election!</t>
  </si>
  <si>
    <t>https://twitter.com/realDonaldTrump/status/1038799859128696833</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</si>
  <si>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</si>
  <si>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https://twitter.com/realDonaldTrump/status/1038809595219791872</t>
  </si>
  <si>
    <t>North Korea has just staged their parade, celebrating 70th anniversary of founding, without the customary display of nuclear missiles. Theme was peace and economic development. ‚ÄúExperts believe that North Korea cut out the nuclear missiles to show President Trump......</t>
  </si>
  <si>
    <t>https://twitter.com/realDonaldTrump/status/1038812262549663744</t>
  </si>
  <si>
    <t>...its commitment to denuclearize.‚Äù @ FoxNews This is a big and very positive statement from North Korea. Thank you To Chairman Kim. We will both prove everyone wrong! There is nothing like good dialogue from two people that like each other! Much better than before I took office.</t>
  </si>
  <si>
    <t>https://twitter.com/realDonaldTrump/status/1038841536316944386</t>
  </si>
  <si>
    <t>Melania and I wish all Jewish people Shana Tova and send our warmest greetings to those celebrating Rosh Hashanah and the start of the High Holy Days...pic.twitter.com/uMrHHX5il0</t>
  </si>
  <si>
    <t>https://twitter.com/realDonaldTrump/status/1039107129880272896</t>
  </si>
  <si>
    <t>The GDP Rate (4.2%) is higher than the Unemployment Rate (3.9%) for the first time in over 100 years!</t>
  </si>
  <si>
    <t>https://twitter.com/realDonaldTrump/status/1039108838262284289</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</si>
  <si>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</si>
  <si>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https://twitter.com/realDonaldTrump/status/1039111866956566528</t>
  </si>
  <si>
    <t>The Woodward book is a Joke - just another assault against me, in a barrage of assaults, using now disproven unnamed and anonymous sources. Many have already come forward to say the quotes by them, like the book, are fiction. Dems can‚Äôt stand losing. I‚Äôll write the real book!</t>
  </si>
  <si>
    <t>https://twitter.com/realDonaldTrump/status/1039115242465374208</t>
  </si>
  <si>
    <t>The White House is a ‚Äúsmooth running machine.‚Äù We are making some of the biggest and most important deals in our country‚Äôs history - with many more to come! The Dems are going crazy!</t>
  </si>
  <si>
    <t>https://twitter.com/realDonaldTrump/status/1039117933623078912</t>
  </si>
  <si>
    <t>‚ÄúI‚Äôm taking this book with a grain of salt &amp; everyone should do the same. Multiple sources, but almost every one of them has come out and discredited the claims made by Woodward. You cannot take this book too seriously.‚Äù Katelyn Caralle, Washington Examiner</t>
  </si>
  <si>
    <t>https://twitter.com/realDonaldTrump/status/1039130589406875651</t>
  </si>
  <si>
    <t>‚ÄúIt is mostly anonymous sources in here, why should anyone trust you? General Mattis, General Kelly said it‚Äôs not true.‚Äù @ SavannahGuthrie @ TODAYshow Bob Woodward is a liar who is like a Dem operative prior to the Midterms. He was caught cold, even by NBC.</t>
  </si>
  <si>
    <t>https://twitter.com/realDonaldTrump/status/1039150829754888193</t>
  </si>
  <si>
    <t>The Economy is soooo good, perhaps the best in our country‚Äôs history (remember, it‚Äôs the economy stupid!), that the Democrats are flailing &amp; lying like CRAZY! Phony books, articles and T.V. ‚Äúhits‚Äù like no other pol has had to endure-and they are losing big. Very dishonest people!</t>
  </si>
  <si>
    <t>https://twitter.com/realDonaldTrump/status/1039162221492928513</t>
  </si>
  <si>
    <t>‚ÄúPresident Trump would need a magic wand to get to 4% GDP,‚Äù stated President Obama. I guess I have a magic wand, 4.2%, and we will do MUCH better than this! We have just begun.</t>
  </si>
  <si>
    <t>https://twitter.com/realDonaldTrump/status/1039235839333679105</t>
  </si>
  <si>
    <t>The Storms in the Atlantic are very dangerous. We encourage anyone in the path of these storms to prepare themselves and to heed the warnings of State and Local officials. The Federal Government is closely monitoring and ready to assist. We are with you!</t>
  </si>
  <si>
    <t>https://twitter.com/realDonaldTrump/status/1039237395374325760</t>
  </si>
  <si>
    <t>To the incredible citizens of North Carolina, South Carolina and the entire East Coast - the storm looks very bad! Please take all necessary precautions. We have already began mobilizing our assets to respond accordingly, and we are here for you!pic.twitter.com/g74cyD6b6K</t>
  </si>
  <si>
    <t>https://twitter.com/realDonaldTrump/status/1039261826318524417</t>
  </si>
  <si>
    <t>Chuck Schumer is holding up 320 appointments (Ambassadors, Executives, etc.) of great people who have left jobs and given up so much in order to come into Government. Schumer and the Democrats continue to OBSTRUCT!</t>
  </si>
  <si>
    <t>https://twitter.com/realDonaldTrump/status/1039270337198927873</t>
  </si>
  <si>
    <t>Was just briefed via phone by @ DHSgov @ SecNielsen and @ FEMA @FEMA_Brock, along with @ VP Mike Pence and Chief of Staff, John Kelly on incoming storm which is very dangerous. Heed the directions of your State and Local Officials - and know that WE are here for you. Be SAFE!pic.twitter.com/sN8D5NvrBa</t>
  </si>
  <si>
    <t>@ @ @ @FEMA_Brock @</t>
  </si>
  <si>
    <t>https://twitter.com/realDonaldTrump/status/1039291783031734273</t>
  </si>
  <si>
    <t>My people just informed me that this is one of the worst storms to hit the East Coast in many years. Also, looking like a direct hit on North Carolina, South Carolina and Virginia. Please be prepared, be careful and be SAFE!</t>
  </si>
  <si>
    <t>https://twitter.com/realDonaldTrump/status/1039292858715578374</t>
  </si>
  <si>
    <t>Just had calls with South Carolina Governor Henry McMaster, North Carolina Governor Roy Cooper, and Virginia Governor Ralph Northam regarding the incoming storm. Federal Government stands by, ready to assist 24/7.</t>
  </si>
  <si>
    <t>https://twitter.com/realDonaldTrump/status/1039296436809154563</t>
  </si>
  <si>
    <t>pic.twitter.com/Vh47XjGzpt</t>
  </si>
  <si>
    <t>https://twitter.com/realDonaldTrump/status/1039470755816374272</t>
  </si>
  <si>
    <t>‚ÄúWe have found nothing to show collusion between President Trump &amp; Russia, absolutely zero, but every day we get more documentation showing collusion between the FBI &amp; DOJ, the Hillary campaign, foreign spies &amp; Russians, incredible.‚Äù @ SaraCarterDC @ LouDobbs</t>
  </si>
  <si>
    <t>https://twitter.com/realDonaldTrump/status/1039471746120908801</t>
  </si>
  <si>
    <t># NeverForget # September11thhttps://twitter.com/Scavino45/status/1039469874609893376 ‚Ä¶</t>
  </si>
  <si>
    <t>https://twitter.com/realDonaldTrump/status/1039473456709021696</t>
  </si>
  <si>
    <t>New Strzok-Page texts reveal ‚ÄúMedia Leak Strategy.‚Äù @ FoxNews So terrible, and NOTHING is being done at DOJ or FBI - but the world is watching, and they get it completely.</t>
  </si>
  <si>
    <t>https://twitter.com/realDonaldTrump/status/1039479054930530304</t>
  </si>
  <si>
    <t>‚ÄúERIC Holder could be running the Justice Department right now and it would be behaving no differently than it is.‚Äù @ LouDobbs</t>
  </si>
  <si>
    <t>https://twitter.com/realDonaldTrump/status/1039483479363399680</t>
  </si>
  <si>
    <t>Rudy Giuliani did a GREAT job as Mayor of NYC during the period of September 11th. His leadership, bravery and skill must never be forgotten. Rudy is a TRUE WARRIOR!</t>
  </si>
  <si>
    <t>https://twitter.com/realDonaldTrump/status/1039489954223542274</t>
  </si>
  <si>
    <t>Departing Washington, D.C. to attend a Flight 93 September 11th Memorial Service in Shanksville, Pennsylvania with Melania. # NeverForgetpic.twitter.com/O2sFUeRqeb</t>
  </si>
  <si>
    <t>https://twitter.com/realDonaldTrump/status/1039498334594052096</t>
  </si>
  <si>
    <t>17 years since September 11th!</t>
  </si>
  <si>
    <t>https://twitter.com/realDonaldTrump/status/1039537164458053633</t>
  </si>
  <si>
    <t># NeverForget # September11thhttps://www.pscp.tv/w/bmfWJzFvTlFsTFJub1dwUXd8MXZBeFJFcW5ScFpKbFiJYzANiSog5OqX9uwwIO0Rnttk8c0nyVTVkOIRuohg?t=1m10s ‚Ä¶</t>
  </si>
  <si>
    <t>https://twitter.com/realDonaldTrump/status/1039556378766069760</t>
  </si>
  <si>
    <t>Small Business Optimism Soars to Highest Level Ever | Breitbart https://www.breitbart.com/big-government/2018/09/11/small-business-optimism-soars-to-highest-level-ever/ ‚Ä¶ via @ BreitbartNews</t>
  </si>
  <si>
    <t>https://twitter.com/realDonaldTrump/status/1039608725819088899</t>
  </si>
  <si>
    <t>The safety of American people is my absolute highest priority. Heed the directions of your State and Local Officials. Please be prepared, be careful and be SAFE! https://www.ready.gov/ pic.twitter.com/LZIUCgdPTH</t>
  </si>
  <si>
    <t>https://twitter.com/realDonaldTrump/status/1039669853060325378</t>
  </si>
  <si>
    <t># NeverForget # September11thpic.twitter.com/POd8D1WfBa</t>
  </si>
  <si>
    <t>https://twitter.com/realDonaldTrump/status/1039684040901779457</t>
  </si>
  <si>
    <t>‚ÄúYou know who‚Äôs at fault for this more than anyone else, Comey, because he leaked information and laundered it through a professor at Columbia Law School. Shame on that professor, and shame on Comey. He snuck the information to a law professor who collaborated with him in........</t>
  </si>
  <si>
    <t>https://twitter.com/realDonaldTrump/status/1039687158456639489</t>
  </si>
  <si>
    <t>....giving the information, and causing the appointment of a Special C without having the courage of his own convictions.....‚Äù Alan Dershowitz @ TuckerCarlson In other words, the whole thing was illegally and very unfairly set up?</t>
  </si>
  <si>
    <t>https://twitter.com/realDonaldTrump/status/1039693872396468227</t>
  </si>
  <si>
    <t>Crazy Maxine Waters: ‚ÄúAfter we impeach Trump, we‚Äôll go after Mike Pence. We‚Äôll get him.‚Äù @ FoxNews Where are the Democrats coming from? The best Economy in the history of our country would totally collapse if they ever took control!</t>
  </si>
  <si>
    <t>https://twitter.com/realDonaldTrump/status/1039823496501768192</t>
  </si>
  <si>
    <t>‚ÄúThe President has absolutely demonstrated no wrongdoing whatsoever &amp; that the Special Counsel has no evidence of any wrongdoing. In other words, it‚Äôs time to end this Witch Hunt.‚Äù @ LouDobbs Russian ‚Äúcollusion‚Äù was just an excuse by the Democrats for having lost the Election!</t>
  </si>
  <si>
    <t>https://twitter.com/realDonaldTrump/status/1039828966595616768</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</si>
  <si>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</si>
  <si>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https://twitter.com/realDonaldTrump/status/1039830659504779265</t>
  </si>
  <si>
    <t>Hurricane Florence is looking even bigger than anticipated. It will be arriving soon. FEMA, First Responders and Law Enforcement are supplied and ready. Be safe!</t>
  </si>
  <si>
    <t>https://twitter.com/realDonaldTrump/status/1039831904109948928</t>
  </si>
  <si>
    <t>pic.twitter.com/54YVC4DDfe</t>
  </si>
  <si>
    <t>https://twitter.com/realDonaldTrump/status/1039875785853681664</t>
  </si>
  <si>
    <t>Hurricane Florence may now be dipping a bit south and hitting a portion of the Great State of Georgia. Be ready, be prepared!</t>
  </si>
  <si>
    <t>https://twitter.com/realDonaldTrump/status/1039877857441402882</t>
  </si>
  <si>
    <t>‚ÄúI can say, as it relates to the Senate Intelligence Committee Investigation, that we have NO hard evidence of Collusion.‚Äù Richard Burr (R-NC) Senate Intelligence Committee, Chairman</t>
  </si>
  <si>
    <t>https://twitter.com/realDonaldTrump/status/1039915933278580738</t>
  </si>
  <si>
    <t>It is imperative that everyone follow local evacuation orders. This storm is extremely dangerous. Be SAFE! # HurricaneFlorence https://www.ready.gov/hurricanes pic.twitter.com/KvF54CwomW</t>
  </si>
  <si>
    <t>https://twitter.com/realDonaldTrump/status/1040016355699949573</t>
  </si>
  <si>
    <t># HurricaneFlorence https://www.fema.gov/hurricane-florence ‚Ä¶pic.twitter.com/jOdKT02rbH</t>
  </si>
  <si>
    <t>https://twitter.com/realDonaldTrump/status/1040017623017287699</t>
  </si>
  <si>
    <t>Tonight, it was my great honor to host a Congressional Medal of Honor Society Reception at the @ WhiteHouse!https://www.pscp.tv/w/bmmWNDFvTlFsTFJub1dwUXd8MWVhS2JWQUxPWWtLWHTjaVKtZEYBeDdK9KN8aOH0itJBJwL59X-r6jxDy7FQ?t=4m47s ‚Ä¶</t>
  </si>
  <si>
    <t>https://twitter.com/realDonaldTrump/status/1040198906842427392</t>
  </si>
  <si>
    <t>The problem with banker Jamie Dimon running for President is that he doesn‚Äôt have the aptitude or ‚Äúsmarts‚Äù &amp; is a poor public speaker &amp; nervous mess - otherwise he is wonderful. I‚Äôve made a lot of bankers, and others, look much smarter than they are with my great economic policy!</t>
  </si>
  <si>
    <t>https://twitter.com/realDonaldTrump/status/1040203362652880896</t>
  </si>
  <si>
    <t>We are completely ready for hurricane Florence, as the storm gets even larger and more powerful. Be careful!</t>
  </si>
  <si>
    <t>https://twitter.com/realDonaldTrump/status/1040210045525536768</t>
  </si>
  <si>
    <t>More text messages between former FBI employees Peter Strzok and Lisa Page are a disaster and embarrassment to the FBI &amp; DOJ. This should never have happened but we are learning more and more by the hour. ‚ÄúOthers were leaking like mad‚Äù in order to get the President! ........</t>
  </si>
  <si>
    <t>https://twitter.com/realDonaldTrump/status/1040211068973469696</t>
  </si>
  <si>
    <t>.....‚ÄùIt is a cesspool of corruption, and the people who did this need to be brought to justice.‚Äù @ GreggJarrett</t>
  </si>
  <si>
    <t>https://twitter.com/realDonaldTrump/status/1040214866450178049</t>
  </si>
  <si>
    <t>‚ÄúMiddle-Class Income Hits All-Time High!‚Äù @ foxandfriends And will continue to rise (unless the Dems get in and destroy what we have built).</t>
  </si>
  <si>
    <t>https://twitter.com/realDonaldTrump/status/1040217897703026689</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</si>
  <si>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</si>
  <si>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https://twitter.com/realDonaldTrump/status/1040220855400386560</t>
  </si>
  <si>
    <t>.....This was done by the Democrats in order to make me look as bad as possible when I was successfully raising Billions of Dollars to help rebuild Puerto Rico. If a person died for any reason, like old age, just add them onto the list. Bad politics. I love Puerto Rico!</t>
  </si>
  <si>
    <t>https://twitter.com/realDonaldTrump/status/1040242677877551104</t>
  </si>
  <si>
    <t>The Wall Street Journal has it wrong, we are under no pressure to make a deal with China, they are under pressure to make a deal with us. Our markets are surging, theirs are collapsing. We will soon be taking in Billions in Tariffs &amp; making products at home. If we meet, we meet?</t>
  </si>
  <si>
    <t>https://twitter.com/realDonaldTrump/status/1040257520026181634</t>
  </si>
  <si>
    <t>Thank you @ USCG!https://twitter.com/USCG/status/1039921383944413184 ‚Ä¶</t>
  </si>
  <si>
    <t>https://twitter.com/realDonaldTrump/status/1040290603911794689</t>
  </si>
  <si>
    <t>I was just briefed on Hurricane Florence. FEMA, First Responders and Law Enforcement are supplied and ready. We are with you! https://www.fema.gov/hurricane-florence ‚Ä¶pic.twitter.com/a8KQ0lcoSD</t>
  </si>
  <si>
    <t>https://twitter.com/realDonaldTrump/status/1040294453586665472</t>
  </si>
  <si>
    <t>Thank you @ USNationalGuard! # HurricaneFlorencehttps://twitter.com/i/moments/1040235446876467201 ‚Ä¶</t>
  </si>
  <si>
    <t>https://twitter.com/realDonaldTrump/status/1040298233359200258</t>
  </si>
  <si>
    <t>Senator Debbie Stabenow and the Democrats are totally against approving the Farm Bill. They are fighting tooth and nail to not allow our Great Farmers to get what they so richly deserve. Work requirements are imperative and the Dems are a NO. Not good!</t>
  </si>
  <si>
    <t>https://twitter.com/realDonaldTrump/status/1040407422156857344</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</si>
  <si>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</si>
  <si>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https://twitter.com/realDonaldTrump/status/1040429268923236352</t>
  </si>
  <si>
    <t>Gina is Great!https://twitter.com/kayleighmcenany/status/1040378262516584448 ‚Ä¶</t>
  </si>
  <si>
    <t>https://twitter.com/realDonaldTrump/status/1040575890139348992</t>
  </si>
  <si>
    <t>Incredible job being done by FEMA, First Responders, Law Enforcement and all. Thank you!</t>
  </si>
  <si>
    <t>https://twitter.com/realDonaldTrump/status/1040716938626965505</t>
  </si>
  <si>
    <t>We love the # CajunNavy - THANK YOU! # FlorenceHurricane2018pic.twitter.com/RuP55jWX8e</t>
  </si>
  <si>
    <t>https://twitter.com/realDonaldTrump/status/1040717757107589126</t>
  </si>
  <si>
    <t>Keep up the great work - THANK YOU!https://twitter.com/femaregion4/status/1040702223901241344 ‚Ä¶</t>
  </si>
  <si>
    <t>https://twitter.com/realDonaldTrump/status/1040730663832498176</t>
  </si>
  <si>
    <t>‚ÄúThey say all these people died in the storm in Puerto Rico, yet 70% of the power was out before the storm. So when did people start dying? At what point do you recognize that what they are doing is a political agenda couched in the nice language of journalism?‚Äù @ GeraldoRivera</t>
  </si>
  <si>
    <t>https://twitter.com/realDonaldTrump/status/1040760021443850241</t>
  </si>
  <si>
    <t>‚ÄúThe story of Puerto Rico is the rebuilding that has occurred. The President has done an extraordinary job of cleanup, rebuilding electrical stuff and everything else.‚Äù @ EdRollins ‚ÄúThe people of Puerto Rico have one of the most corrupt governments in our country.‚Äù @ LouDobbs</t>
  </si>
  <si>
    <t>https://twitter.com/realDonaldTrump/status/1040763121571438592</t>
  </si>
  <si>
    <t>My thoughts and prayers are with Evelyn Rodriguez this evening, along with her family and friends. # RIPEvelynhttps://nypost.com/2018/09/14/mom-of-ms-13-victim-fatally-struck-by-car-at-daughters-memorial-site/ ‚Ä¶</t>
  </si>
  <si>
    <t>https://twitter.com/realDonaldTrump/status/1040780813086928897</t>
  </si>
  <si>
    <t>Great job FEMA, First Responders and Law Enforcement - not easy, very dangerous, tremendous talent. America is proud of you. Keep it all going - finish strong!</t>
  </si>
  <si>
    <t>https://twitter.com/realDonaldTrump/status/1040783519423913984</t>
  </si>
  <si>
    <t>‚ÄúWhen Trump visited the island territory last October, OFFICIALS told him in a briefing 16 PEOPLE had died from Maria.‚Äù The Washington Post. This was long AFTER the hurricane took place. Over many months it went to 64 PEOPLE. Then, like magic, ‚Äú3000 PEOPLE KILLED.‚Äù They hired....</t>
  </si>
  <si>
    <t>https://twitter.com/realDonaldTrump/status/1040788151000883201</t>
  </si>
  <si>
    <t>....GWU Research to tell them how many people had died in Puerto Rico (how would they not know this?). This method was never done with previous hurricanes because other jurisdictions know how many people were killed. FIFTY TIMES LAST ORIGINAL NUMBER - NO WAY!</t>
  </si>
  <si>
    <t>https://twitter.com/realDonaldTrump/status/1040799409670377472</t>
  </si>
  <si>
    <t>When President Obama said that he has been to ‚Äú57 States,‚Äù very little mention in Fake News Media. Can you imagine if I said that...story of the year! @ IngrahamAngle</t>
  </si>
  <si>
    <t>https://twitter.com/realDonaldTrump/status/1041060770908393473</t>
  </si>
  <si>
    <t>Thank you @ nycemergencymgt!https://twitter.com/nycemergencymgt/status/1040631845145194498 ‚Ä¶</t>
  </si>
  <si>
    <t>https://twitter.com/realDonaldTrump/status/1041064550605496321</t>
  </si>
  <si>
    <t>Thank you Brock ‚Äì it is my honor! ‚ÄúWe ( @ FEMA) have never had the support that we have had from this President.‚Äù Administrator @FEMA_Brock</t>
  </si>
  <si>
    <t>https://twitter.com/realDonaldTrump/status/1041065107969777664</t>
  </si>
  <si>
    <t>Congressman Pete Sessions of Texas is doing a great job. He is a fighter who will be tough on Crime and the Border, fight hard for our Second Amendment and loves our Military and our Vets. He has my full and complete Endorsement!</t>
  </si>
  <si>
    <t>https://twitter.com/realDonaldTrump/status/1041067762452455424</t>
  </si>
  <si>
    <t>Congressman Keith Rothfus continues to do a great job for the people of Pennsylvania. Keith is strong on Crime, the Border, and our Second Amendment. Loves our Military and our Vets. He has my total Endorsement!</t>
  </si>
  <si>
    <t>https://twitter.com/realDonaldTrump/status/1041068591527993344</t>
  </si>
  <si>
    <t>. @ DannyTarkanian of Nevada is a great friend who supports the Trump Agenda. He is Strong on Crime, the Border and our under siege 2nd Amendment. Danny Loves our Military and our Vets. He has my total and complete Endorsement!</t>
  </si>
  <si>
    <t>https://twitter.com/realDonaldTrump/status/1041086383505465345</t>
  </si>
  <si>
    <t>While my (our) poll numbers are good, with the Economy being the best ever, if it weren‚Äôt for the Rigged Russian Witch Hunt, they would be 25 points higher! Highly conflicted Bob Mueller &amp; the 17 Angry Democrats are using this Phony issue to hurt us in the Midterms. No Collusion!</t>
  </si>
  <si>
    <t>https://twitter.com/realDonaldTrump/status/1041093953007833088</t>
  </si>
  <si>
    <t>When will Republican leadership learn that they are being played like a fiddle by the Democrats on Border Security and Building the Wall? Without Borders, we don‚Äôt have a country. With Open Borders, which the Democrats want, we have nothing but crime! Finish the Wall!</t>
  </si>
  <si>
    <t>https://twitter.com/realDonaldTrump/status/1041094855592689664</t>
  </si>
  <si>
    <t>Five deaths have been recorded thus far with regard to hurricane Florence! Deepest sympathies and warmth go out to the families and friends of the victims. May God be with them!</t>
  </si>
  <si>
    <t>https://twitter.com/realDonaldTrump/status/1041151464046043137</t>
  </si>
  <si>
    <t>Exclusive -- Donald Trump Jr. to Obama: My Dad Fixed the Economy You Could Not http://bit.ly/2NehnyL via @ BreitbartNews</t>
  </si>
  <si>
    <t>https://twitter.com/realDonaldTrump/status/1041330897948160002</t>
  </si>
  <si>
    <t>The illegal Mueller Witch Hunt continues in search of a crime. There was never Collusion with Russia, except by the Clinton campaign, so the 17 Angry Democrats are looking at anything they can find. Very unfair and BAD for the country. ALSO, not allowed under the LAW!</t>
  </si>
  <si>
    <t>https://twitter.com/realDonaldTrump/status/1041358333146525698</t>
  </si>
  <si>
    <t>FEMA, First Responders and Law Enforcement are working really hard on hurricane Florence. As the storm begins to finally recede, they will kick into an even higher gear. Very Professional!</t>
  </si>
  <si>
    <t>https://twitter.com/realDonaldTrump/status/1041438771366060034</t>
  </si>
  <si>
    <t>Congratulations to all of our Mexican friends on National Independence Day. We will be doing great things together!</t>
  </si>
  <si>
    <t>https://twitter.com/realDonaldTrump/status/1041441676949184512</t>
  </si>
  <si>
    <t>Watch @ MariaBartiromo at 6:00 P.M. on @ FoxBusiness. Russian Hoax the big topic! Mainstream Media, often referred to as the Fake News Media, hates to discuss the real facts!</t>
  </si>
  <si>
    <t>https://twitter.com/realDonaldTrump/status/1041451203442487297</t>
  </si>
  <si>
    <t>Best economic numbers in decades. If the Democrats take control, kiss your newfound wealth goodbye!</t>
  </si>
  <si>
    <t>https://twitter.com/realDonaldTrump/status/1041493551446675456</t>
  </si>
  <si>
    <t>Consumer Sentiment hit its highest level in 17 years this year. Sentiment fell 11% in 2015, an Obama year, and rose 16% since the Election, # TrumpTime!</t>
  </si>
  <si>
    <t>https://twitter.com/realDonaldTrump/status/1041628201435521024</t>
  </si>
  <si>
    <t>‚ÄúA lot of small &amp; medium size enterprises are registering very good profit, sometimes record profits-there stocks are doing very well, low income workers are getting big raises. There are an awful lot of good things going on that weren‚Äôt during Pres. Obama‚Äôs Watch.‚Äù Peter Morici</t>
  </si>
  <si>
    <t>https://twitter.com/realDonaldTrump/status/1041630722413527040</t>
  </si>
  <si>
    <t>Tariffs have put the U.S. in a very strong bargaining position, with Billions of Dollars, and Jobs, flowing into our Country - and yet cost increases have thus far been almost unnoticeable. If countries will not make fair deals with us, they will be ‚ÄúTariffed!‚Äù</t>
  </si>
  <si>
    <t>https://twitter.com/realDonaldTrump/status/1041631817697251328</t>
  </si>
  <si>
    <t>Our Steel Industry is the talk of the World. It has been given new life, and is thriving. Billions of Dollars is being spent on new plants all around the country!</t>
  </si>
  <si>
    <t>https://twitter.com/realDonaldTrump/status/1041694123382726656</t>
  </si>
  <si>
    <t>‚ÄúLisa Page Testimony- NO EVIDENCE OF COLLUSION BEFORE MUELLER APPOINTMENT.‚Äù @ FoxNews by Catherine Herridge. Therefore, the case should never have been allowed to be brought. It is a totally illegal Witch Hunt!</t>
  </si>
  <si>
    <t>https://twitter.com/realDonaldTrump/status/1041697308780515328</t>
  </si>
  <si>
    <t>Immediately after Comey‚Äôs firing Peter Strzok texted to his lover, Lisa Page ‚ÄúWe need to Open the case we‚Äôve been waiting on now while Andy (McCabe, also fired) is acting. Page answered, ‚ÄúWe need to lock in (redacted). In a formal chargeable way. Soon.‚Äù Wow, a conspiracy caught?</t>
  </si>
  <si>
    <t>https://twitter.com/realDonaldTrump/status/1041751173034848260</t>
  </si>
  <si>
    <t>Americans deserve to know the lowest drug price at their pharmacy, but ‚Äúgag clauses‚Äù prevent your pharmacist from telling you! I support legislation that will remove gag clauses and urge the Senate to act. # AmericanPatientsFirst</t>
  </si>
  <si>
    <t>https://twitter.com/realDonaldTrump/status/1041754160599900161</t>
  </si>
  <si>
    <t>Join me in Las Vegas, Nevada at 7:00pm for a MAKE AMERICA GREAT AGAIN RALLY! Tickets: https://www.donaldjtrump.com/rallies/nv-sept-2018/ ‚Ä¶pic.twitter.com/xJzQ9foOTL</t>
  </si>
  <si>
    <t>https://twitter.com/realDonaldTrump/status/1041770673218236416</t>
  </si>
  <si>
    <t>Happy Constitution Day!https://twitter.com/USNatArchives/status/1041632865853890560 ‚Ä¶</t>
  </si>
  <si>
    <t>https://twitter.com/realDonaldTrump/status/1041792372085010432</t>
  </si>
  <si>
    <t>pic.twitter.com/Vu2b2hhwHu</t>
  </si>
  <si>
    <t>https://twitter.com/realDonaldTrump/status/1041807304381870080</t>
  </si>
  <si>
    <t>It was my great honor to host today‚Äôs Inaugural Meeting of the ‚ÄúPresident‚Äôs National Council for the American Worker‚Äù in the Roosevelt Room! Read more: https://www.whitehouse.gov/briefings-statements/remarks-president-trump-inaugural-meeting-presidents-national-council-american-worker/ ‚Ä¶pic.twitter.com/vyvlw2YP91</t>
  </si>
  <si>
    <t>https://twitter.com/realDonaldTrump/status/1041810925450342401</t>
  </si>
  <si>
    <t>Just met John James of Michigan. He has every single quality to be your next Great Senator from Michigan. When the people of Michigan get to know John, they will say he is a true star. Also, distinguished Military and a Combat Vet!pic.twitter.com/thRBoBkuFL</t>
  </si>
  <si>
    <t>https://twitter.com/realDonaldTrump/status/1041844539743498240</t>
  </si>
  <si>
    <t>Today, as we celebrate Hispanic Heritage Month, we share our gratitude for all the ways Hispanic-Americans make our country flourish and prosper. Today, and every day, we honor, cherish, and celebrate Hispanic-American Workers, Families, Students, Businesses, and Leaders...pic.twitter.com/2AxlbluB2S</t>
  </si>
  <si>
    <t>https://twitter.com/realDonaldTrump/status/1042030988518408194</t>
  </si>
  <si>
    <t>‚ÄúWhat will be disclosed is that there was no basis for these FISA Warrants, that the important information was kept from the court, there‚Äôs going to be a disproportionate influence of the (Fake) Dossier. Basically you have a counter terrorism tool used to spy on a presidential...</t>
  </si>
  <si>
    <t>https://twitter.com/realDonaldTrump/status/1042031772433883136</t>
  </si>
  <si>
    <t>....campaign, which is unprecedented in our history.‚Äù Congressman Peter King Really bad things were happening, but they are now being exposed. Big stuff!</t>
  </si>
  <si>
    <t>https://twitter.com/realDonaldTrump/status/1042033116695670786</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</si>
  <si>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</si>
  <si>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https://twitter.com/realDonaldTrump/status/1042034269374361600</t>
  </si>
  <si>
    <t>.....China has been taking advantage of the United States on Trade for many years. They also know that I am the one that knows how to stop it. There will be great and fast economic retaliation against China if our farmers, ranchers and/or industrial workers are targeted!</t>
  </si>
  <si>
    <t>https://twitter.com/realDonaldTrump/status/1042042089779994629</t>
  </si>
  <si>
    <t>Happy 71st Birthday to our GREAT United States Air Force!https://twitter.com/usairforce/status/1041899615342092289 ‚Ä¶</t>
  </si>
  <si>
    <t>https://twitter.com/realDonaldTrump/status/1042078523274485760</t>
  </si>
  <si>
    <t>Right now, everybody is saying what a great job we are doing with Hurricane Florence ‚Äì and they are 100% correct. But don‚Äôt be fooled, at some point in the near future the Democrats will start ranting...</t>
  </si>
  <si>
    <t>https://twitter.com/realDonaldTrump/status/1042078530413240320</t>
  </si>
  <si>
    <t>...that FEMA, our Military, and our First Responders, who are all unbelievable, are a disaster and not doing a good job. This will be a total lie, but that‚Äôs what they do, and everybody knows it!</t>
  </si>
  <si>
    <t>https://twitter.com/realDonaldTrump/status/1042080802849390593</t>
  </si>
  <si>
    <t>Thank you to our great Coast Guard for doing such a tremendous job - thousands of lives being saved! https://instagram.com/p/Bn34sD1jwbk/ pic.twitter.com/YEFnGMmwoV</t>
  </si>
  <si>
    <t>https://twitter.com/realDonaldTrump/status/1042116488881217537</t>
  </si>
  <si>
    <t>Today, I took action to strengthen our Nation‚Äôs defenses against biological threats. For the first time in history, the Federal Government has a National Biodefense Strategy to address the FULL RANGE of biological threats!pic.twitter.com/kW7Ug1DA6q</t>
  </si>
  <si>
    <t>https://twitter.com/realDonaldTrump/status/1042161534603063301</t>
  </si>
  <si>
    <t>Today, it was my great honor to welcome @ prezydentpl Andrzej Duda of Poland to the @ WhiteHouse!pic.twitter.com/VdsTYdq9MN</t>
  </si>
  <si>
    <t>https://twitter.com/realDonaldTrump/status/1042197168533241856</t>
  </si>
  <si>
    <t>pic.twitter.com/G0BjCXEnaX</t>
  </si>
  <si>
    <t>https://twitter.com/realDonaldTrump/status/1042258387730399233</t>
  </si>
  <si>
    <t>The Supreme Court is one of the main reasons I got elected President. I hope Republican Voters, and others, are watching, and studying, the Democrats Playbook.</t>
  </si>
  <si>
    <t>https://twitter.com/realDonaldTrump/status/1042263143496511488</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</si>
  <si>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</si>
  <si>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https://twitter.com/realDonaldTrump/status/1042264934288175105</t>
  </si>
  <si>
    <t>....returned home to the United States. Also, North and South Korea will file a joint bid to host the 2032 Olympics. Very exciting!</t>
  </si>
  <si>
    <t>https://twitter.com/realDonaldTrump/status/1042376378593804289</t>
  </si>
  <si>
    <t>‚ÄúThe recovery got started on Election Day 2016. It took Trump‚Äôs Tax Cuts and Regulation Cuts to get the economy booming. Before that it was the worst and slowest economic recovery since the Great Depression. It took just 6 months for Trump to get to 3%, even though they said.....</t>
  </si>
  <si>
    <t>https://twitter.com/realDonaldTrump/status/1042377919304269824</t>
  </si>
  <si>
    <t>....it was impossible - and then already it‚Äôs over 4%, and I expect it‚Äôs going to grow faster and faster. We‚Äôre just getting started here.‚Äù Peter Ferrara, former advisor to President Reagan. @ foxandfriends</t>
  </si>
  <si>
    <t>https://twitter.com/realDonaldTrump/status/1042378706747109376</t>
  </si>
  <si>
    <t>‚ÄúNorth Korea recommits to denuclearization - we‚Äôve come a long way.‚Äù @ FoxNews</t>
  </si>
  <si>
    <t>https://twitter.com/realDonaldTrump/status/1042470708192919552</t>
  </si>
  <si>
    <t>‚ÄúPresident Donald J. Trump‚Äôs Administration is Providing Support to Those Impacted by Hurricane Florence‚Äùhttps://www.whitehouse.gov/briefings-statements/president-donald-j-trumps-administration-providing-support-impacted-hurricane-florence/ ‚Ä¶</t>
  </si>
  <si>
    <t>https://twitter.com/realDonaldTrump/status/1042558309813895168</t>
  </si>
  <si>
    <t>Just returned to the White House from the Great States of North Carolina and South Carolina where incredible work is being done on the ongoing fight against hurricane Florence. Tremendous talent and spirit!</t>
  </si>
  <si>
    <t>https://twitter.com/realDonaldTrump/status/1042563390462418944</t>
  </si>
  <si>
    <t>Great new book by Jason Chaffetz appropriately called ‚ÄúThe Deep State.‚Äù Very interesting indeed!</t>
  </si>
  <si>
    <t>https://twitter.com/realDonaldTrump/status/1042576698007539714</t>
  </si>
  <si>
    <t>pic.twitter.com/zMg2iZgriM</t>
  </si>
  <si>
    <t>https://twitter.com/realDonaldTrump/status/1042731410858168320</t>
  </si>
  <si>
    <t>Financial and jobs numbers are fantastic. There are plenty of new, high paying jobs available in our great and very vibrant economy. If you are not happy where you are, start looking - but also remember, our economy is only getting better. Vote in Midterms!</t>
  </si>
  <si>
    <t>https://twitter.com/realDonaldTrump/status/1042733544466989057</t>
  </si>
  <si>
    <t>We protect the countries of the Middle East, they would not be safe for very long without us, and yet they continue to push for higher and higher oil prices! We will remember. The OPEC monopoly must get prices down now!</t>
  </si>
  <si>
    <t>https://twitter.com/realDonaldTrump/status/1042738383720726528</t>
  </si>
  <si>
    <t>‚ÄúWe can‚Äôt secure the Border because of the Democrats historic level of Obstruction. The Presidents fed up with this. His agenda is working. The economy is growing at twice the rate it did under Obama. We‚Äôve nominated and confirmed 68 Federal Judges, 26 Court of Appeals Judges....</t>
  </si>
  <si>
    <t>https://twitter.com/realDonaldTrump/status/1042739629139664896</t>
  </si>
  <si>
    <t>....The thing that‚Äôs lacking is we can‚Äôt properly secure the Border because of the Democrats historic level of Obstruction.‚Äù Senator David Perdue of Georgia.</t>
  </si>
  <si>
    <t>https://twitter.com/realDonaldTrump/status/1042740913968164864</t>
  </si>
  <si>
    <t>I want to know, where is the money for Border Security and the WALL in this ridiculous Spending Bill, and where will it come from after the Midterms? Dems are obstructing Law Enforcement and Border Security. REPUBLICANS MUST FINALLY GET TOUGH!</t>
  </si>
  <si>
    <t>https://twitter.com/realDonaldTrump/status/1042768904857247744</t>
  </si>
  <si>
    <t>S&amp;P 500 HITS ALL-TIME HIGH Congratulations USA!</t>
  </si>
  <si>
    <t>https://twitter.com/realDonaldTrump/status/1042828275121369088</t>
  </si>
  <si>
    <t>. @ JayWebberNJ is running for Congress in the 11th District of New Jersey. He is outstanding in every way. Strong on Borders, loves our Military and our Vets. Big Crime fighter. Jay has my Full and Total Endorsement!</t>
  </si>
  <si>
    <t>https://twitter.com/realDonaldTrump/status/1042830534513229825</t>
  </si>
  <si>
    <t>Congratulations to my good friend Prime Minister @ AbeShinzo on his HUGE election victory in Japan. I‚Äôm looking forward to many more years of working together. See you in New York next week!</t>
  </si>
  <si>
    <t>https://twitter.com/realDonaldTrump/status/1042838322530398214</t>
  </si>
  <si>
    <t>Army Master Sgt. Charles H. McDaniel, 32, of Vernon, Indiana, and Army Pfc. William H. Jones, 19, of Nash County, North Carolina, are the first American remains from...</t>
  </si>
  <si>
    <t>https://twitter.com/realDonaldTrump/status/1042838324187213824</t>
  </si>
  <si>
    <t>...North Korea to be identified as a result of my Summit with Chairman Kim. These HEROES are home, they may Rest In Peace, and hopefully their families can have closure.</t>
  </si>
  <si>
    <t>https://twitter.com/realDonaldTrump/status/1042844399300952064</t>
  </si>
  <si>
    <t>pic.twitter.com/RzqoiQ4SmD</t>
  </si>
  <si>
    <t>https://twitter.com/realDonaldTrump/status/1042894836024586240</t>
  </si>
  <si>
    <t>On my way to Las Vegas, Nevada. Look forward to seeing everyone tonight! # MAGAhttps://twitter.com/realDonaldTrump/status/1041754160599900161 ‚Ä¶</t>
  </si>
  <si>
    <t>https://twitter.com/realDonaldTrump/status/1042925680109924352</t>
  </si>
  <si>
    <t>pic.twitter.com/LdXQb42Imc</t>
  </si>
  <si>
    <t>https://twitter.com/realDonaldTrump/status/1042948464408055808</t>
  </si>
  <si>
    <t>Landing in Las Vegas now for a Make America Great Again Rally supporting @ DeanHeller and @ DannyTarkanian. Also doing interview there with @ seanhannity live on @ FoxNews. Big crowd, long lines. Will be great! # MAGA</t>
  </si>
  <si>
    <t>https://twitter.com/realDonaldTrump/status/1042978990229606401</t>
  </si>
  <si>
    <t>MAKE AMERICA GREAT AGAIN!https://www.pscp.tv/w/bnRcyTFvTlFsTFJub1dwUXd8MW1ueGVvbERZZE5HWKGKKUxPiAY6kMKUcV2G5FbI9nQHvlpVWW8fu9J2UN50?t=1s ‚Ä¶</t>
  </si>
  <si>
    <t>https://twitter.com/realDonaldTrump/status/1042980109907451905</t>
  </si>
  <si>
    <t>Thank you Las Vegas, Nevada - I love you! # MAGApic.twitter.com/GBZO84PyQ1</t>
  </si>
  <si>
    <t>https://twitter.com/realDonaldTrump/status/1042988257166819329</t>
  </si>
  <si>
    <t>AMERICA IS WINNING AGAIN!pic.twitter.com/6HcBjLAAQB</t>
  </si>
  <si>
    <t>https://twitter.com/realDonaldTrump/status/1043121858797686785</t>
  </si>
  <si>
    <t>Judge Brett Kavanaugh is a fine man, with an impeccable reputation, who is under assault by radical left wing politicians who don‚Äôt want to know the answers, they just want to destroy and delay. Facts don‚Äôt matter. I go through this with them every single day in D.C.</t>
  </si>
  <si>
    <t>https://twitter.com/realDonaldTrump/status/1043126336473055235</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</si>
  <si>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</si>
  <si>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https://twitter.com/realDonaldTrump/status/1043128595231604738</t>
  </si>
  <si>
    <t>I will Chair the United Nations Security Council meeting on Iran next week!</t>
  </si>
  <si>
    <t>https://twitter.com/realDonaldTrump/status/1043130170612244481</t>
  </si>
  <si>
    <t>The radical left lawyers want the FBI to get involved NOW. Why didn‚Äôt someone call the FBI 36 years ago?</t>
  </si>
  <si>
    <t>https://twitter.com/realDonaldTrump/status/1043146627576258561</t>
  </si>
  <si>
    <t>I met with the DOJ concerning the declassification of various UNREDACTED documents. They agreed to release them but stated that so doing may have a perceived negative impact on the Russia probe. Also, key Allies‚Äô called to ask not to release. Therefore, the Inspector General.....</t>
  </si>
  <si>
    <t>https://twitter.com/realDonaldTrump/status/1043148165883416576</t>
  </si>
  <si>
    <t>....has been asked to review these documents on an expedited basis. I believe he will move quickly on this (and hopefully other things which he is looking at). In the end I can always declassify if it proves necessary. Speed is very important to me - and everyone!</t>
  </si>
  <si>
    <t>https://twitter.com/realDonaldTrump/status/1043160312315146240</t>
  </si>
  <si>
    <t>Senator Feinstein and the Democrats held the letter for months, only to release it with a bang after the hearings were OVER - done very purposefully to Obstruct &amp; Resist &amp; Delay. Let her testify, or not, and TAKE THE VOTE!</t>
  </si>
  <si>
    <t>https://twitter.com/realDonaldTrump/status/1043188755866079232</t>
  </si>
  <si>
    <t>Throughout American history, the men and women of our Armed Forces have selflessly served our Country, making tremendous sacrifices to defend our liberty. On National POW/MIA Recognition Day, we honor all American Prisoners of War: http://45.wh.gov/y6Vs5D pic.twitter.com/OEetrLzgcJ</t>
  </si>
  <si>
    <t>https://twitter.com/realDonaldTrump/status/1043231338482921472</t>
  </si>
  <si>
    <t>Promises Kept for our GREAT Veterans!pic.twitter.com/C0h8cW4FuH</t>
  </si>
  <si>
    <t>https://twitter.com/realDonaldTrump/status/1043241388580646912</t>
  </si>
  <si>
    <t>pic.twitter.com/hIw1AQdRpY</t>
  </si>
  <si>
    <t>https://twitter.com/realDonaldTrump/status/1043254590290911232</t>
  </si>
  <si>
    <t>Remarks by President Trump at the Signing of H.R. 5895: http://45.wh.gov/J8SiBs pic.twitter.com/7hcD22Txvy</t>
  </si>
  <si>
    <t>https://twitter.com/realDonaldTrump/status/1043305127250194432</t>
  </si>
  <si>
    <t>Thank you Missouri - I love you!https://www.pscp.tv/w/bnWMQTFvTlFsTFJub1dwUXd8MXZBR1JFckxlQllLbJrvZkF1SzaL8U4oEbX5IeiiGs8FrIYe_qO0Jci8fouM?t=1s ‚Ä¶</t>
  </si>
  <si>
    <t>https://twitter.com/realDonaldTrump/status/1043311845635833856</t>
  </si>
  <si>
    <t>Thank you Missouri - Together, we are MAKING AMERICA GREAT AGAIN!pic.twitter.com/onl1HmM2Gz</t>
  </si>
  <si>
    <t>https://twitter.com/realDonaldTrump/status/1043339305593139200</t>
  </si>
  <si>
    <t>GOD BLESS THE U.S.A.!pic.twitter.com/n9OkDlqz11</t>
  </si>
  <si>
    <t>https://twitter.com/realDonaldTrump/status/1043500433271066625</t>
  </si>
  <si>
    <t>New Economic Records being set on a daily basis - and it is not by accident!</t>
  </si>
  <si>
    <t>https://twitter.com/realDonaldTrump/status/1043514401477877766</t>
  </si>
  <si>
    <t>pic.twitter.com/MgkotGmkJ0</t>
  </si>
  <si>
    <t>https://twitter.com/realDonaldTrump/status/1043585537058181122</t>
  </si>
  <si>
    <t>pic.twitter.com/qZSEifBNaP</t>
  </si>
  <si>
    <t>https://twitter.com/realDonaldTrump/status/1043964186034868224</t>
  </si>
  <si>
    <t>Tiger is playing great. Looks like a big win could happen. Very exciting! @ TigerWoods</t>
  </si>
  <si>
    <t>https://twitter.com/realDonaldTrump/status/1043966388182953984</t>
  </si>
  <si>
    <t>Going to New York. Will be with Prime Minister Abe of Japan tonight, talking Military and Trade. We have done much to help Japan, would like to see more of a reciprocal relationship. It will all work out!</t>
  </si>
  <si>
    <t>https://twitter.com/realDonaldTrump/status/1043995561895108609</t>
  </si>
  <si>
    <t>Prime Minster @ AbeShinzo is coming up to Trump Tower for dinner but, most importantly, he just had a great landslide victory in Japan. I will congratulate him on behalf of the American people!</t>
  </si>
  <si>
    <t>https://twitter.com/realDonaldTrump/status/1044229324075929600</t>
  </si>
  <si>
    <t>‚ÄúRemarks by President Trump at ‚ÄòGlobal Call to Action on the World Drug Problem‚Äô Event‚Äù # UNGA http://45.wh.gov/FaDM6c pic.twitter.com/BGdrQeZuId</t>
  </si>
  <si>
    <t>https://twitter.com/realDonaldTrump/status/1044269053274193920</t>
  </si>
  <si>
    <t>Today, we commit to fighting the drug epidemic together! # UNGApic.twitter.com/XgaYTOBrSK</t>
  </si>
  <si>
    <t>https://twitter.com/realDonaldTrump/status/1044326197424009223</t>
  </si>
  <si>
    <t>It was my great honor to welcome and meet with President @ moonriver365 Jae-in of South Korea today, in New York City! http://45.wh.gov/VeuCcD # UNGApic.twitter.com/B6rVeeBTCc</t>
  </si>
  <si>
    <t>https://twitter.com/realDonaldTrump/status/1044326708151820289</t>
  </si>
  <si>
    <t>US-Korea Free Trade Agreement Signing Ceremony!https://www.pscp.tv/w/bnlBLzFvTlFsTFJub1dwUXd8MU93eFdXVmFvWW14UfaL_ZW6DkQxEfMtkk2YSQsWWs3qTZV6hkvdOW9ExVlu?t=1s ‚Ä¶</t>
  </si>
  <si>
    <t>https://twitter.com/realDonaldTrump/status/1044339078257356801</t>
  </si>
  <si>
    <t>Brett Kavanaugh and his wife, Ashley, will be interviewed tonight at 7pmE on @ marthamaccallum @ FoxNews. This is an outstanding family who must be treated fairly!</t>
  </si>
  <si>
    <t>https://twitter.com/realDonaldTrump/status/1044342304155348995</t>
  </si>
  <si>
    <t>Joint Statement on the United States-Korea Free Trade Agreement: http://45.wh.gov/HksKua pic.twitter.com/lcrhsJtv00</t>
  </si>
  <si>
    <t>https://twitter.com/realDonaldTrump/status/1044354203089547265</t>
  </si>
  <si>
    <t>It was my great honor to welcome President @ AlsisiOfficial of Egypt to the United States this afternoon, in New York City. Great meetings! # UNGApic.twitter.com/dsMZWodpWr</t>
  </si>
  <si>
    <t>https://twitter.com/realDonaldTrump/status/1044371304395276288</t>
  </si>
  <si>
    <t>It was my great honor to welcome President @ EmmanuelMacron of France to the United States, here in New York City, this evening! # UNGApic.twitter.com/Gd7pCBFUCg</t>
  </si>
  <si>
    <t>https://twitter.com/realDonaldTrump/status/1044381661331410944</t>
  </si>
  <si>
    <t>pic.twitter.com/FXqSWusSTV</t>
  </si>
  <si>
    <t>https://twitter.com/realDonaldTrump/status/1044415858465001472</t>
  </si>
  <si>
    <t>REMEMBER THE MIDTERMS!</t>
  </si>
  <si>
    <t>https://twitter.com/realDonaldTrump/status/1044418753671417860</t>
  </si>
  <si>
    <t>The Democrats are working hard to destroy a wonderful man, and a man who has the potential to be one of our greatest Supreme Court Justices ever, with an array of False Accusations the likes of which have never been seen before!</t>
  </si>
  <si>
    <t>https://twitter.com/realDonaldTrump/status/1044537328415506432</t>
  </si>
  <si>
    <t>Republican Party Favorability is the highest it has been in 7 years - 3 points higher than Democrats! Gallup</t>
  </si>
  <si>
    <t>https://twitter.com/realDonaldTrump/status/1044540438806482944</t>
  </si>
  <si>
    <t>Despite requests, I have no plans to meet Iranian President Hassan Rouhani. Maybe someday in the future. I am sure he is an absolutely lovely man!</t>
  </si>
  <si>
    <t>https://twitter.com/realDonaldTrump/status/1044575765109624832</t>
  </si>
  <si>
    <t>Will be speaking at the United Nations this morning. Our country is much stronger and much richer than it was when I took office less than two years ago. We are also MUCH safer!</t>
  </si>
  <si>
    <t>https://twitter.com/realDonaldTrump/status/1044609366970814465</t>
  </si>
  <si>
    <t>https://www.pscp.tv/w/bnpJZDFvTlFsTFJub1dwUXd8MVprS3pOZWFFUFhLduGq5VSS_BBsa0ExrieTL-ZGq5kof4UVXvFpI3JUJoVW?t=1s ‚Ä¶</t>
  </si>
  <si>
    <t>https://twitter.com/realDonaldTrump/status/1044626591463215104</t>
  </si>
  <si>
    <t>Thank you Mark!https://twitter.com/marklevinshow/status/1044604674253508609 ‚Ä¶</t>
  </si>
  <si>
    <t>https://twitter.com/realDonaldTrump/status/1044627015662538752</t>
  </si>
  <si>
    <t>Thank you Dr. Jeffress!https://twitter.com/robertjeffress/status/1044608785900277760 ‚Ä¶</t>
  </si>
  <si>
    <t>https://twitter.com/realDonaldTrump/status/1044628997999665153</t>
  </si>
  <si>
    <t>Rush Limbaugh to Republicans: ‚ÄúYou can kiss the MIDTERMS goodbye if you don‚Äôt get highly qualified Kavanaugh approved.‚Äù</t>
  </si>
  <si>
    <t>https://twitter.com/realDonaldTrump/status/1044637590719221762</t>
  </si>
  <si>
    <t>‚ÄúRemarks by President Trump to the 73rd Session of the United Nations General Assembly‚Äù http://45.wh.gov/LeUYsH pic.twitter.com/Fm8LSse417</t>
  </si>
  <si>
    <t>https://twitter.com/realDonaldTrump/status/1044669976672698373</t>
  </si>
  <si>
    <t>‚ÄúRemarks by President Trump at a Luncheon Hosted by the Secretary-General of the United Nations‚Äù http://45.wh.gov/aVdrKJ pic.twitter.com/k62KGgD8j6</t>
  </si>
  <si>
    <t>https://twitter.com/realDonaldTrump/status/1044684820478119936</t>
  </si>
  <si>
    <t>‚ÄúConsumer confidence rose in September, notching its highest level in about 18 years. The Consumer Board's index rose to 138.4 this month from 134.7 in August...‚Äùhttps://www.cnbc.com/2018/09/25/consumer-confidence-september.html ‚Ä¶</t>
  </si>
  <si>
    <t>https://twitter.com/realDonaldTrump/status/1044709771629260801</t>
  </si>
  <si>
    <t>73rd Session of the United Nations General Assembly # UNGApic.twitter.com/xJyx7RrH5F</t>
  </si>
  <si>
    <t>https://twitter.com/realDonaldTrump/status/1044778309362622466</t>
  </si>
  <si>
    <t>‚ÄúThese law enforcement people took the law into their own hands when it came to President Trump.‚Äù @ LindseyGrahamSC</t>
  </si>
  <si>
    <t>https://twitter.com/realDonaldTrump/status/1044782444321361920</t>
  </si>
  <si>
    <t>The Democrats are playing a high level CON GAME in their vicious effort to destroy a fine person. It is called the politics of destruction. Behind the scene the Dems are laughing. Pray for Brett Kavanaugh and his family!</t>
  </si>
  <si>
    <t>https://twitter.com/realDonaldTrump/status/1044903153987203072</t>
  </si>
  <si>
    <t>Consumer confidence hits an 18 year high, close to breaking the all-time record. A big jump from last 8 years. People are excited about the USA again! We are getting Bigger and Richer and Stronger. WAY MORE TO GO!</t>
  </si>
  <si>
    <t>https://twitter.com/realDonaldTrump/status/1044903785125089281</t>
  </si>
  <si>
    <t>Jobless Claims fell to their lowest level in 49 years!</t>
  </si>
  <si>
    <t>https://twitter.com/realDonaldTrump/status/1044991766309621760</t>
  </si>
  <si>
    <t>Avenatti is a third rate lawyer who is good at making false accusations, like he did on me and like he is now doing on Judge Brett Kavanaugh. He is just looking for attention and doesn‚Äôt want people to look at his past record and relationships - a total low-life!</t>
  </si>
  <si>
    <t>https://twitter.com/realDonaldTrump/status/1045001780092956672</t>
  </si>
  <si>
    <t>China is actually placing propaganda ads in the Des Moines Register and other papers, made to look like news. That‚Äôs because we are beating them on Trade, opening markets, and the farmers will make a fortune when this is over!pic.twitter.com/ppdvTX7oz1</t>
  </si>
  <si>
    <t>https://twitter.com/realDonaldTrump/status/1045003711104331776</t>
  </si>
  <si>
    <t>Congressman Lee Zeldin is doing a fantastic job in D.C. Tough and smart, he loves our Country and will always be there to do the right thing. He has my Complete and Total Endorsement!</t>
  </si>
  <si>
    <t>https://twitter.com/realDonaldTrump/status/1045052439521624067</t>
  </si>
  <si>
    <t>Join me this Saturday in Wheeling, West Virginia at 7pmE! Tickets: https://www.donaldjtrump.com/rallies/wv-sept-2018/?utm_medium=web&amp;utm_source=djt_web&amp;utm_content=rally_list ‚Ä¶pic.twitter.com/hiruLIxa7w</t>
  </si>
  <si>
    <t>https://twitter.com/realDonaldTrump/status/1045098909352235008</t>
  </si>
  <si>
    <t>pic.twitter.com/9o5gZlJiTd</t>
  </si>
  <si>
    <t>https://twitter.com/realDonaldTrump/status/1045444544068812800</t>
  </si>
  <si>
    <t>Judge Kavanaugh showed America exactly why I nominated him. His testimony was powerful, honest, and riveting. Democrats‚Äô search and destroy strategy is disgraceful and this process has been a total sham and effort to delay, obstruct, and resist. The Senate must vote!</t>
  </si>
  <si>
    <t>https://twitter.com/realDonaldTrump/status/1045832351211835392</t>
  </si>
  <si>
    <t>Just started, tonight, our 7th FBI investigation of Judge Brett Kavanaugh. He will someday be recognized as a truly great Justice of The United States Supreme Court!</t>
  </si>
  <si>
    <t>https://twitter.com/realDonaldTrump/status/1046135994267963392</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</si>
  <si>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</si>
  <si>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https://twitter.com/realDonaldTrump/status/1046136712987103241</t>
  </si>
  <si>
    <t>Heading to West Virginia now. Big Rally. Will be live on @ FoxNews tonight. Long lines, but will be great!</t>
  </si>
  <si>
    <t>https://twitter.com/realDonaldTrump/status/1046200796944191499</t>
  </si>
  <si>
    <t>https://www.pscp.tv/w/boAVZDFvTlFsTFJub1dwUXd8MUJkeFlvd3BWWU1HWNtBINqthRp6IE3azBLz2G-hvoVNdkKjwQP7JhkWTRXE?t=1s ‚Ä¶</t>
  </si>
  <si>
    <t>https://twitter.com/realDonaldTrump/status/1046201064469549056</t>
  </si>
  <si>
    <t>Thank you West Virginia - I love you!pic.twitter.com/Ou2umCfKp9</t>
  </si>
  <si>
    <t>https://twitter.com/realDonaldTrump/status/1046230634103025664</t>
  </si>
  <si>
    <t>NBC News incorrectly reported (as usual) that I was limiting the FBI investigation of Judge Kavanaugh, and witnesses, only to certain people. Actually, I want them to interview whoever they deem appropriate, at their discretion. Please correct your reporting!</t>
  </si>
  <si>
    <t>https://twitter.com/realDonaldTrump/status/1046443996074127361</t>
  </si>
  <si>
    <t>Like many, I don‚Äôt watch Saturday Night Live (even though I past hosted it) - no longer funny, no talent or charm. It is just a political ad for the Dems. Word is that Kanye West, who put on a MAGA hat after the show (despite being told ‚Äúno‚Äù), was great. He‚Äôs leading the charge!</t>
  </si>
  <si>
    <t>https://twitter.com/realDonaldTrump/status/1046456403651698693</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</si>
  <si>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</si>
  <si>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https://twitter.com/realDonaldTrump/status/1046473870650290176</t>
  </si>
  <si>
    <t>Wow! Just starting to hear the Democrats, who are only thinking Obstruct and Delay, are starting to put out the word that the ‚Äútime‚Äù and ‚Äúscope‚Äù of FBI looking into Judge Kavanaugh and witnesses is not enough. Hello! For them, it will never be enough - stay tuned and watch!</t>
  </si>
  <si>
    <t>https://twitter.com/realDonaldTrump/status/1046708836407685122</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</si>
  <si>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</si>
  <si>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https://twitter.com/realDonaldTrump/status/1046714711268622336</t>
  </si>
  <si>
    <t>....deficiencies and mistakes in NAFTA, greatly opens markets to our Farmers and Manufacturers, reduces Trade Barriers to the U.S. and will bring all three Great Nations together in competition with the rest of the world. The USMCA is a historic transaction!</t>
  </si>
  <si>
    <t>https://twitter.com/realDonaldTrump/status/1046715439831797760</t>
  </si>
  <si>
    <t>Congratulations to Mexico and Canada!</t>
  </si>
  <si>
    <t>https://twitter.com/realDonaldTrump/status/1046733574173544448</t>
  </si>
  <si>
    <t>News conference on the USMCA this morning at 11:00 - Rose Garden of White House.</t>
  </si>
  <si>
    <t>https://twitter.com/realDonaldTrump/status/1046919122351792128</t>
  </si>
  <si>
    <t>https://www.pscp.tv/w/boKyTTFvTlFsTFJub1dwUXd8MU1ZR05xbmp6a25LdwHUzEONbHjskshpqSS7RpTh-_8Rw9XQUvMcy4o8DBZ3?t=19m40s ‚Ä¶</t>
  </si>
  <si>
    <t>https://twitter.com/realDonaldTrump/status/1046922163457011712</t>
  </si>
  <si>
    <t>Thank you Tennessee - I love you!pic.twitter.com/1swpoY7F5x</t>
  </si>
  <si>
    <t>https://twitter.com/realDonaldTrump/status/1046925327958708226</t>
  </si>
  <si>
    <t>WOW - THANK YOU TENNESSEE!pic.twitter.com/38UUDqfIz5</t>
  </si>
  <si>
    <t>https://twitter.com/realDonaldTrump/status/1047137342924959744</t>
  </si>
  <si>
    <t>Happy 7th birthday to Tristan, a very special member of the Trump family!</t>
  </si>
  <si>
    <t>https://twitter.com/realDonaldTrump/status/1047139656066842625</t>
  </si>
  <si>
    <t>Great reviews on the new USMCA. Thank you! Mexico and Canada will be wonderful partners in Trade (and more) long into the future.</t>
  </si>
  <si>
    <t>https://twitter.com/realDonaldTrump/status/1047156358343282688</t>
  </si>
  <si>
    <t>THE ONLY REASON TO VOTE FOR A DEMOCRAT IS IF YOU‚ÄôRE TIRED OF WINNING!</t>
  </si>
  <si>
    <t>https://twitter.com/realDonaldTrump/status/1047159010632355842</t>
  </si>
  <si>
    <t>Yesterday, it was my great honor to present the Medal of Honor to Ronald J. Shurer II, for his actions on April 6, 2008, when he braved enemy fire to treat multiple injured Soldiers. Read more: https://www.whitehouse.gov/briefings-statements/president-donald-j-trump-award-medal-honor-5/ ‚Ä¶pic.twitter.com/A0KLHmIPZs</t>
  </si>
  <si>
    <t>https://twitter.com/realDonaldTrump/status/1047175026259189761</t>
  </si>
  <si>
    <t>Proud of our great First Lady - and she loves doing this!https://twitter.com/dougmillsnyt/status/1047112237612183552 ‚Ä¶</t>
  </si>
  <si>
    <t>https://twitter.com/realDonaldTrump/status/1047189115689754624</t>
  </si>
  <si>
    <t>‚ÄúUSMCA Wins Praise as a Victory for American Industries and Workers‚Äùhttp://45.wh.gov/USMCA pic.twitter.com/eBVv0nXXRT</t>
  </si>
  <si>
    <t>https://twitter.com/realDonaldTrump/status/1047234792532529152</t>
  </si>
  <si>
    <t>This is really an incredible time for our Nation - WE are RESPECTED AGAIN!pic.twitter.com/94KusYcDAj</t>
  </si>
  <si>
    <t>https://twitter.com/realDonaldTrump/status/1047294700246454273</t>
  </si>
  <si>
    <t>Thank you Mississippi - I love you!https://www.pscp.tv/w/boQPvzFvTlFsTFJub1dwUXd8MW5BSkVRWUF6RWtKTDiH5VQ_aLyM8CgTMwFukCAacLfqkYgB3sy16wPUaHvV?t=1s ‚Ä¶</t>
  </si>
  <si>
    <t>https://twitter.com/realDonaldTrump/status/1047296564388147200</t>
  </si>
  <si>
    <t>GOD BLESS THE U.S.A.! # MAGApic.twitter.com/pquqyy5S3G</t>
  </si>
  <si>
    <t>https://twitter.com/realDonaldTrump/status/1047309022892707841</t>
  </si>
  <si>
    <t>‚ÄúNational wage growth is at the highest it‚Äôs been in nearly 17 months -- and, according to a new study released by Glassdoor, it‚Äôs not expected to slow down anytime soon....‚Äùhttps://www.foxbusiness.com/economy/us-wage-growth-hits-17-month-high ‚Ä¶</t>
  </si>
  <si>
    <t>https://twitter.com/realDonaldTrump/status/1047309776374259712</t>
  </si>
  <si>
    <t>Today, my Administration provided HISTORIC levels of funding to improve school safety through STOP School Violence grants ‚Äì a top priority for @ sandyhook. I am committed to keeping our children SAFE in their schools!</t>
  </si>
  <si>
    <t>https://twitter.com/realDonaldTrump/status/1047319923700060161</t>
  </si>
  <si>
    <t>Thank you Mississippi - Together, we are MAKING AMERICA GREAT AGAIN!pic.twitter.com/npnRirjcFG</t>
  </si>
  <si>
    <t>https://twitter.com/realDonaldTrump/status/1047465256023445504</t>
  </si>
  <si>
    <t>Congressman @ PeteSessions of Texas is a true fighter and patriot. Highly respected in D.C. by all, he always gets what his district, and our country, wants and needs. Strong on Crime, Border, Military, Vets and 2nd Amendment. Pete has my Full and Total Endorsement. A great guy!</t>
  </si>
  <si>
    <t>https://twitter.com/realDonaldTrump/status/1047469711938736128</t>
  </si>
  <si>
    <t>The Failing New York Times did something I have never seen done before. They used the concept of ‚Äútime value of money‚Äù in doing a very old, boring and often told hit piece on me. Added up, this means that 97% of their stories on me are bad. Never recovered from bad election call!</t>
  </si>
  <si>
    <t>https://twitter.com/realDonaldTrump/status/1047472342354604033</t>
  </si>
  <si>
    <t>The Stock Market just reached an All-Time High during my Administration for the 102nd Time, a presidential record, by far, for less than two years. So much potential as Trade and Military Deals are completed.</t>
  </si>
  <si>
    <t>https://twitter.com/realDonaldTrump/status/1047475390573371395</t>
  </si>
  <si>
    <t>pic.twitter.com/w04sqlMIYm</t>
  </si>
  <si>
    <t>https://twitter.com/realDonaldTrump/status/1047477260624773121</t>
  </si>
  <si>
    <t>Thank you Governor Phil Bryant - it was my great honor to be there! # MAGAhttps://twitter.com/PhilBryantMS/status/1047286083766112256 ‚Ä¶</t>
  </si>
  <si>
    <t>https://twitter.com/realDonaldTrump/status/1047486972976095233</t>
  </si>
  <si>
    <t>Thank you to Congressman Tom Reed of New York for your wonderful comments on our great new Trade Deal with Mexico and Canada, the USMCA. I have long ago given you my Full Endorsement, and for good reason. Keep up the Great Work! @ Varneyco</t>
  </si>
  <si>
    <t>https://twitter.com/realDonaldTrump/status/1047487803746074624</t>
  </si>
  <si>
    <t>Blowout numbers on New Jobs and, separately, Services. Market up!</t>
  </si>
  <si>
    <t>https://twitter.com/realDonaldTrump/status/1047489875614883841</t>
  </si>
  <si>
    <t>Mexico, Canada and the United States are a great partnership and will be a very formidable trading force. We will now, because of the USMCA, work very well together. Great Spirit!</t>
  </si>
  <si>
    <t>https://twitter.com/realDonaldTrump/status/1047493831426498561</t>
  </si>
  <si>
    <t>I see it each time I go out to Rallies in order to help some of our great Republican candidates. VOTERS ARE REALLY ANGRY AT THE VICIOUS AND DESPICABLE WAY DEMOCRATS ARE TREATING BRETT KAVANAUGH! He and his wonderful family deserve much better.</t>
  </si>
  <si>
    <t>https://twitter.com/realDonaldTrump/status/1047495435760427008</t>
  </si>
  <si>
    <t>Just spoke to President-Elect Andres Manuel Lopez Obrador of Mexico. Great call, we will work well together!</t>
  </si>
  <si>
    <t>https://twitter.com/realDonaldTrump/status/1047637712004636673</t>
  </si>
  <si>
    <t>My thoughts and prayers are with the Florence County Sheriff‚Äôs Office and the Florence Police Department tonight, in South Carolina. We are forever grateful for what our Law Enforcement Officers do 24/7/365.https://twitter.com/henrymcmaster/status/1047615925078425600 ‚Ä¶</t>
  </si>
  <si>
    <t>https://twitter.com/realDonaldTrump/status/1047673458241560576</t>
  </si>
  <si>
    <t>Wow, such enthusiasm and energy for Judge Brett Kavanaugh. Look at the Energy, look at the Polls. Something very big is happening. He is a fine man and great intellect. The country is with him all the way!</t>
  </si>
  <si>
    <t>https://twitter.com/realDonaldTrump/status/1047822816580722690</t>
  </si>
  <si>
    <t>The harsh and unfair treatment of Judge Brett Kavanaugh is having an incredible upward impact on voters. The PEOPLE get it far better than the politicians. Most importantly, this great life cannot be ruined by mean &amp; despicable Democrats and totally uncorroborated allegations!</t>
  </si>
  <si>
    <t>https://twitter.com/realDonaldTrump/status/1047842341246173185</t>
  </si>
  <si>
    <t>Our country‚Äôs great First Lady, Melania, is doing really well in Africa. The people love her, and she loves them! It is a beautiful thing to see.</t>
  </si>
  <si>
    <t>https://twitter.com/realDonaldTrump/status/1047847548600377344</t>
  </si>
  <si>
    <t>This is a very important time in our country. Due Process, Fairness and Common Sense are now on trial!</t>
  </si>
  <si>
    <t>https://twitter.com/realDonaldTrump/status/1047853098365079553</t>
  </si>
  <si>
    <t>This is now the 7th. time the FBI has investigated Judge Kavanaugh. If we made it 100, it would still not be good enough for the Obstructionist Democrats.</t>
  </si>
  <si>
    <t>https://twitter.com/realDonaldTrump/status/1047903710389534720</t>
  </si>
  <si>
    <t>Working hard, thank you!pic.twitter.com/6HQVaEXH0I</t>
  </si>
  <si>
    <t>https://twitter.com/realDonaldTrump/status/1047928708172894208</t>
  </si>
  <si>
    <t>Statement on National Strategy for Counterterrorism: https://www.whitehouse.gov/briefings-statements/statement-from-the-president-6/ ‚Ä¶pic.twitter.com/Qr56ycjMAV</t>
  </si>
  <si>
    <t>https://twitter.com/realDonaldTrump/status/1047931723302887424</t>
  </si>
  <si>
    <t>‚ÄúU.S. Stocks Widen Global Lead‚Äùpic.twitter.com/Snhv08ulcO</t>
  </si>
  <si>
    <t>https://twitter.com/realDonaldTrump/status/1047974091318149120</t>
  </si>
  <si>
    <t>Congressman Bishop is doing a GREAT job! He helped pass tax reform which lowered taxes for EVERYONE! Nancy Pelosi is spending hundreds of thousands of dollars on his opponent because they both support a liberal agenda of higher taxes and wasteful spending!</t>
  </si>
  <si>
    <t>https://twitter.com/realDonaldTrump/status/1047984297607618565</t>
  </si>
  <si>
    <t>Just made my second stop in Minnesota for a MAKE AMERICA GREAT AGAIN rally. We need to elect @ KarinHousley to the U.S. Senate, and we need the strong leadership of @ TomEmmer, @Jason2CD, @ JimHagedornMN and @ PeteStauber in the U.S. House!</t>
  </si>
  <si>
    <t>@ @ @Jason2CD @ @</t>
  </si>
  <si>
    <t>https://twitter.com/realDonaldTrump/status/1048012979357270017</t>
  </si>
  <si>
    <t>Thank you Minnesota - I love you!https://www.pscp.tv/w/boas6TFvTlFsTFJub1dwUXd8MW1uR2VvUlpqZW54WG9i_Sv1ScdxbamcQTE8Fv5LPaS1gBofmWBnALCnbOmB?t=1s ‚Ä¶</t>
  </si>
  <si>
    <t>https://twitter.com/realDonaldTrump/status/1048015772214353921</t>
  </si>
  <si>
    <t>Beautiful evening in Rochester, Minnesota. VOTE, VOTE, VOTE!pic.twitter.com/SyxrxvTpZE</t>
  </si>
  <si>
    <t>https://twitter.com/realDonaldTrump/status/1048196883464818688</t>
  </si>
  <si>
    <t>The very rude elevator screamers are paid professionals only looking to make Senators look bad. Don‚Äôt fall for it! Also, look at all of the professionally made identical signs. Paid for by Soros and others. These are not signs made in the basement from love! # Troublemakers</t>
  </si>
  <si>
    <t>https://twitter.com/realDonaldTrump/status/1048197648807854080</t>
  </si>
  <si>
    <t>Just out: 3.7% Unemployment is the lowest number since 1969!</t>
  </si>
  <si>
    <t>https://twitter.com/realDonaldTrump/status/1048226225196552193</t>
  </si>
  <si>
    <t>Very proud of the U.S. Senate for voting ‚ÄúYES‚Äù to advance the nomination of Judge Brett Kavanaugh!</t>
  </si>
  <si>
    <t>https://twitter.com/realDonaldTrump/status/1048606042123395072</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</si>
  <si>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</si>
  <si>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https://twitter.com/realDonaldTrump/status/1048665701513187328</t>
  </si>
  <si>
    <t>I have asked Steve Daines, our great Republican Senator from Montana, to attend his daughter Annie‚Äôs wedding rather than coming to today‚Äôs vote. Steve was ready to do whatever he had to, but we had the necessary number. To the Daines Family, congratulations-have a wonderful day!</t>
  </si>
  <si>
    <t>https://twitter.com/realDonaldTrump/status/1048668088059584512</t>
  </si>
  <si>
    <t>I applaud and congratulate the U.S. Senate for confirming our GREAT NOMINEE, Judge Brett Kavanaugh, to the United States Supreme Court. Later today, I will sign his Commission of Appointment, and he will be officially sworn in. Very exciting!</t>
  </si>
  <si>
    <t>https://twitter.com/realDonaldTrump/status/1048693669870501889</t>
  </si>
  <si>
    <t>The crowd in front of the U.S. Supreme Court is tiny, looks like about 200 people (&amp; most are onlookers) - that wouldn‚Äôt even fill the first couple of rows of our Kansas Rally, or any of our Rallies for that matter! The Fake News Media tries to make it look sooo big, &amp; it‚Äôs not!</t>
  </si>
  <si>
    <t>https://twitter.com/realDonaldTrump/status/1048737154778759168</t>
  </si>
  <si>
    <t>Thank you Kansas - I love you!https://www.pscp.tv/w/bolO8zFvTlFsTFJub1dwUXd8MU93eFdXd09aTUF4UUC3oF_Q3pkR0oyuvTU2e1ScZovXxPvSHzypF5VgXz8v?t=1s ‚Ä¶</t>
  </si>
  <si>
    <t>https://twitter.com/realDonaldTrump/status/1048743461543763969</t>
  </si>
  <si>
    <t>Beautiful evening in Topeka, Kansas. VOTE, VOTE, VOTE! # MAGApic.twitter.com/bomRqsaYfm</t>
  </si>
  <si>
    <t>https://twitter.com/realDonaldTrump/status/1048745061888880640</t>
  </si>
  <si>
    <t>You don‚Äôt hand matches to an arsonist, and you don‚Äôt give power to an angry left-wing mob. Democrats have become too EXTREME and TOO DANGEROUS to govern. Republicans believe in the rule of law - not the rule of the mob. VOTE REPUBLICAN!</t>
  </si>
  <si>
    <t>https://twitter.com/realDonaldTrump/status/1048946652621541377</t>
  </si>
  <si>
    <t>. @ SecPompeo had a good meeting with Chairman Kim today in Pyongyang. Progress made on Singapore Summit Agreements! I look forward to seeing Chairman Kim again, in the near future.pic.twitter.com/bUa2pkq80s</t>
  </si>
  <si>
    <t>https://twitter.com/realDonaldTrump/status/1049292375330361345</t>
  </si>
  <si>
    <t>Christopher Columbus‚Äôs spirit of determination &amp; adventure has provided inspiration to generations of Americans. On # ColumbusDay, we honor his remarkable accomplishments as a navigator, &amp; celebrate his voyage into the unknown expanse of the Atlantic Ocean.https://www.whitehouse.gov/presidential-actions/presidential-proclamation-columbus-day-2018/ ‚Ä¶</t>
  </si>
  <si>
    <t>https://twitter.com/realDonaldTrump/status/1049321480780099584</t>
  </si>
  <si>
    <t>Departing Washington, D.C. for the International Association of Chiefs of Police Annual Convention in Orlando, Florida. Look forward to seeing everyone soon! # IACP2018pic.twitter.com/EwSd7IU9t1</t>
  </si>
  <si>
    <t>https://twitter.com/realDonaldTrump/status/1049367031433383936</t>
  </si>
  <si>
    <t>It was my great honor to address the International Association of Chiefs of Police Annual Convention in Orlando, Florida. Thank you! # IACP2018 # LESMhttps://www.pscp.tv/w/bouX0DFvTlFsTFJub1dwUXd8MXZBR1JFdmFiVnJLbDHzDI5Ykv5i7OHyVGuMFwrTi_K6ya6-5cPy52UFSrkZ?t=3m32s ‚Ä¶</t>
  </si>
  <si>
    <t>https://twitter.com/realDonaldTrump/status/1049373138130280449</t>
  </si>
  <si>
    <t>America‚Äôs police officers have earned the everlasting gratitude of our Nation. In moments of danger &amp; despair you are the reason we never lose hope ‚Äì because there are men &amp; women in uniform who face down evil &amp; stand for all that is GOOD and JUST and DECENT and RIGHT! # IACP2018pic.twitter.com/N0Dq50DkbP</t>
  </si>
  <si>
    <t>https://twitter.com/realDonaldTrump/status/1049380830395609090</t>
  </si>
  <si>
    <t>We thank you. We salute you. We honor you. And we promise you: we will ALWAYS have your BACK ‚Äì now and FOREVER! # IACP2018https://twitter.com/TheIACP/status/1049376840975101953 ‚Ä¶</t>
  </si>
  <si>
    <t>https://twitter.com/realDonaldTrump/status/1049383326975373312</t>
  </si>
  <si>
    <t>Every day, our police officers race into darkened allies, deserted streets, &amp; onto the doorsteps of the most hardened criminals. They see the worst of humanity &amp; they respond with the best of the American Spirit. America‚Äôs LEOs have earned the everlasting gratitude of our Nation!pic.twitter.com/RquS91Vz7o</t>
  </si>
  <si>
    <t>https://twitter.com/realDonaldTrump/status/1049385141557030912</t>
  </si>
  <si>
    <t>Great to see @ AGPamBondi launch a cutting-edge statewide school safety APP in Florida today - named by Parkland Survivors. BIG PRIORITY and Florida is getting it done! # FortifyFL</t>
  </si>
  <si>
    <t>https://twitter.com/realDonaldTrump/status/1049445228694962176</t>
  </si>
  <si>
    <t>https://www.pscp.tv/w/boviwzFvTlFsTFJub1dwUXd8MWVhS2JWZ2RvcVJLWJ0SgQHOm1MQejbFtr1ijYX2EVVakuKiznn0rYnD95SQ?t=1s ‚Ä¶</t>
  </si>
  <si>
    <t>https://twitter.com/realDonaldTrump/status/1049473255151755264</t>
  </si>
  <si>
    <t>pic.twitter.com/4ySIkmfllE</t>
  </si>
  <si>
    <t>https://twitter.com/realDonaldTrump/status/1049638803177127936</t>
  </si>
  <si>
    <t>The paid D.C. protesters are now ready to REALLY protest because they haven‚Äôt gotten their checks - in other words, they weren‚Äôt paid! Screamers in Congress, and outside, were far too obvious - less professional than anticipated by those paying (or not paying) the bills!</t>
  </si>
  <si>
    <t>https://twitter.com/realDonaldTrump/status/1049640099007356928</t>
  </si>
  <si>
    <t>Great evening last night at the White House honoring Justice Kavanaugh and family. Our country is very proud of them!</t>
  </si>
  <si>
    <t>https://twitter.com/realDonaldTrump/status/1049648174896504832</t>
  </si>
  <si>
    <t>Will be going to Iowa tonight for Rally, and more! The Farmers (and all) are very happy with USMCA!</t>
  </si>
  <si>
    <t>https://twitter.com/realDonaldTrump/status/1049665483182694402</t>
  </si>
  <si>
    <t>Big announcement with my friend Ambassador Nikki Haley in the Oval Office at 10:30am.</t>
  </si>
  <si>
    <t>https://twitter.com/realDonaldTrump/status/1049690971934511104</t>
  </si>
  <si>
    <t>Hurricane on its way to the Florida Pan Handle with major elements arriving tomorrow. Could also hit, in later stage, parts of Georgia, and unfortunately North Carolina, and South Carolina, again...</t>
  </si>
  <si>
    <t>https://twitter.com/realDonaldTrump/status/1049690974841135104</t>
  </si>
  <si>
    <t>...Looks to be a Cat. 3 which is even more intense than Florence. Good news is, the folks in the Pan Handle can take care of anything. @ FEMA and First Responders are ready - be prepared! # HurricaneMichael</t>
  </si>
  <si>
    <t>https://twitter.com/realDonaldTrump/status/1049692727582048258</t>
  </si>
  <si>
    <t>FLORIDA - It is imperative that you heed the directions of your State and Local Officials. Please be prepared, be careful and be SAFE! # HurricaneMichael http://ready.gov pic.twitter.com/aKmaDNgZve</t>
  </si>
  <si>
    <t>https://twitter.com/realDonaldTrump/status/1049738503389675521</t>
  </si>
  <si>
    <t>‚ÄúPresident Donald J. Trump Approves Florida Emergency Declaration‚Äùhttps://www.whitehouse.gov/briefings-statements/president-donald-j-trump-approves-florida-emergency-declaration-3/ ‚Ä¶</t>
  </si>
  <si>
    <t>https://twitter.com/realDonaldTrump/status/1049776359239643136</t>
  </si>
  <si>
    <t>.@FLGovScott has been relentless in securing the funding to fix the algae problem from Lake Okeechobee - we will solve this! Congress must follow through on the Government‚Äôs plan on the Everglades Reservoir. Bill Nelson has been no help!</t>
  </si>
  <si>
    <t>https://twitter.com/realDonaldTrump/status/1049829285677203456</t>
  </si>
  <si>
    <t>Beautiful evening in Iowa. GOD BLESS THE U.S.A.! # MAGApic.twitter.com/Zi0rwyajrz</t>
  </si>
  <si>
    <t>https://twitter.com/realDonaldTrump/status/1049831428115062790</t>
  </si>
  <si>
    <t>https://www.pscp.tv/w/bo1KczFvTlFsTFJub1dwUXd8MUx5eEJRblpseXBKTnlAd5Cgrmzk2pV_Hsh1a-BEIGY8FW6uzKp_nQZUGJiv?t=1h10m51s ‚Ä¶</t>
  </si>
  <si>
    <t>https://twitter.com/realDonaldTrump/status/1049832845592723457</t>
  </si>
  <si>
    <t>THANK YOU IOWA &amp; NEBRASKA! VOTE, VOTE, VOTE! http://Vote.GOP pic.twitter.com/tzkiQ4IlEd</t>
  </si>
  <si>
    <t>https://twitter.com/realDonaldTrump/status/1050004777034309633</t>
  </si>
  <si>
    <t>Walker Stapleton is running as the highly respected Republican Candidate for Governor of the Great State of Colorado. His credentials and talents are impeccable. He has my complete and total Endorsement!</t>
  </si>
  <si>
    <t>https://twitter.com/realDonaldTrump/status/1050008315286171648</t>
  </si>
  <si>
    <t>Despite so many positive events and victories, Media Reseach Center reports that 92% of stories on Donald Trump are negative on ABC, CBS and ABC. It is FAKE NEWS! Don‚Äôt worry, the Failing New York Times didn‚Äôt even put the Brett Kavanaugh victory on the Front Page yesterday-A17!</t>
  </si>
  <si>
    <t>https://twitter.com/realDonaldTrump/status/1050054830843199490</t>
  </si>
  <si>
    <t>We are with you Florida! http://Ready.gov https://www.fema.gov/hurricane-michael ‚Ä¶pic.twitter.com/rcB6OCwLeH</t>
  </si>
  <si>
    <t>https://twitter.com/realDonaldTrump/status/1050111823842893824</t>
  </si>
  <si>
    <t>Departing the @ WhiteHouse for Erie, Pennsylvania. I cannot disappoint the thousands of people that are there - and the thousands that are going. I look forward to seeing everyone this evening.</t>
  </si>
  <si>
    <t>https://twitter.com/realDonaldTrump/status/1050129323724816388</t>
  </si>
  <si>
    <t>Couldn‚Äôt let these great people down. They have been lined up since last night - see you soon Pennsylvania!pic.twitter.com/jSrsmncw85</t>
  </si>
  <si>
    <t>https://twitter.com/realDonaldTrump/status/1050187347860627456</t>
  </si>
  <si>
    <t>Thank you Erie, Pennsylvania! Remember to get out and VOTE! # MAGAhttps://www.pscp.tv/w/bo6VvDFvTlFsTFJub1dwUXd8MWxQSnFrYlpwa2xLYvy1rpR62GxG3JdytLTR1zAI2tKqdK-jP9SBlAIMkCmt?t=1s ‚Ä¶</t>
  </si>
  <si>
    <t>https://twitter.com/realDonaldTrump/status/1050189312904581120</t>
  </si>
  <si>
    <t>Massive overflow crowd tonight in Erie, Pennsylvania. THANK YOU to everyone who came out and joined us. Together, we are MAKING AMERICA GREAT AGAIN!pic.twitter.com/FkPNNVpccX</t>
  </si>
  <si>
    <t>https://twitter.com/realDonaldTrump/status/1050197632524660736</t>
  </si>
  <si>
    <t>Thank you Jacksonville Sheriff‚Äôs Office! # HurricaneMichaelhttps://twitter.com/JSOPIO/status/1050132146373967892 ‚Ä¶</t>
  </si>
  <si>
    <t>https://twitter.com/realDonaldTrump/status/1050198107969982464</t>
  </si>
  <si>
    <t>Thank you to @ FEMA and all First Responders! # HurricaneMichaelhttps://twitter.com/fema/status/1050164476916523008 ‚Ä¶</t>
  </si>
  <si>
    <t>https://twitter.com/realDonaldTrump/status/1050230507689189381</t>
  </si>
  <si>
    <t>Florida Highway Patrol Troopers are all en route to the Panhandle, from all across the state of Florida - to help those affected by # HurricaneMichael. If you see them, be sure to shake their hands and say THANK YOU! # LESMpic.twitter.com/rB7uNBudY5</t>
  </si>
  <si>
    <t>https://twitter.com/realDonaldTrump/status/1050395852466995202</t>
  </si>
  <si>
    <t>pic.twitter.com/h47S6T9u8V</t>
  </si>
  <si>
    <t>https://twitter.com/realDonaldTrump/status/1050396488839430144</t>
  </si>
  <si>
    <t>pic.twitter.com/rsxEwbFZht</t>
  </si>
  <si>
    <t>https://twitter.com/realDonaldTrump/status/1050421238429077505</t>
  </si>
  <si>
    <t>pic.twitter.com/xJ9QYGMJXa</t>
  </si>
  <si>
    <t>https://twitter.com/realDonaldTrump/status/1050743405578457093</t>
  </si>
  <si>
    <t>Working very hard on Pastor Brunson!</t>
  </si>
  <si>
    <t>https://twitter.com/realDonaldTrump/status/1050746600916754432</t>
  </si>
  <si>
    <t>So nice, everyone wants Ivanka Trump to be the new United Nations Ambassador. She would be incredible, but I can already hear the chants of Nepotism! We have great people that want the job.</t>
  </si>
  <si>
    <t>https://twitter.com/realDonaldTrump/status/1050747691062493185</t>
  </si>
  <si>
    <t>My thoughts and prayers are with Pastor Brunson, and we hope to have him safely back home soon!</t>
  </si>
  <si>
    <t>https://twitter.com/realDonaldTrump/status/1050754462405537798</t>
  </si>
  <si>
    <t>PASTOR BRUNSON JUST RELEASED. WILL BE HOME SOON!</t>
  </si>
  <si>
    <t>https://twitter.com/realDonaldTrump/status/1050788995377049601</t>
  </si>
  <si>
    <t>PROMISES MADE, PROMISES KEPT!https://www.washingtonexaminer.com/washington-secrets/trumps-list-289-accomplishments-in-just-20-months-relentless-promise-keeping ‚Ä¶</t>
  </si>
  <si>
    <t>https://twitter.com/realDonaldTrump/status/1050810652271529984</t>
  </si>
  <si>
    <t>People have no idea how hard Hurricane Michael has hit the great state of Georgia. I will be visiting both Florida and Georgia early next week. We are working very hard on every area and every state that was hit - we are with you!</t>
  </si>
  <si>
    <t>https://twitter.com/realDonaldTrump/status/1050826148131860480</t>
  </si>
  <si>
    <t>Don‚Äôt miss our GREAT @ FLOTUS, Melania, on @ ABC @ ABC2020 tonight at 10pmE. Enjoy!</t>
  </si>
  <si>
    <t>https://twitter.com/realDonaldTrump/status/1050832839678353410</t>
  </si>
  <si>
    <t>Happy # NationalFarmersDay! With the recent # USMCA our GREAT FARMERS will do better than ever before!!pic.twitter.com/PMS4z2EScY</t>
  </si>
  <si>
    <t>https://twitter.com/realDonaldTrump/status/1050869299567562752</t>
  </si>
  <si>
    <t>pic.twitter.com/HHTwwbuKa2</t>
  </si>
  <si>
    <t>https://twitter.com/realDonaldTrump/status/1050872423317471232</t>
  </si>
  <si>
    <t>The GREAT football (and lacrosse) player, Jim Brown outside the West Wing of the @ WhiteHouse. He is also a tremendous man and mentor to many young people!pic.twitter.com/yo7MxoGL6C</t>
  </si>
  <si>
    <t>https://twitter.com/realDonaldTrump/status/1050906531162677248</t>
  </si>
  <si>
    <t>Beautiful MAKE AMERICA GREAT AGAIN rally in Lebanon, Ohio. Thank you! # ICYMI, watch here: https://www.facebook.com/DonaldTrump/videos/343599689536670/ ‚Ä¶pic.twitter.com/6nsoV8yTx3</t>
  </si>
  <si>
    <t>https://twitter.com/realDonaldTrump/status/1051103122163204097</t>
  </si>
  <si>
    <t>Happy 243rd Birthday to our GREAT @ USNavy! # 243NavyBdaypic.twitter.com/m1YtoKSHFw</t>
  </si>
  <si>
    <t>https://twitter.com/realDonaldTrump/status/1051111923788513281</t>
  </si>
  <si>
    <t>Pastor Andrew Brunson, released by Turkey, will be with me in the Oval Office at 2:30 P.M. (this afternoon). It will be wonderful to see and meet him. He is a great Christian who has been through such a tough experience. I would like to thank President @ RT_Erdogan for his help!</t>
  </si>
  <si>
    <t>https://twitter.com/realDonaldTrump/status/1051114825391239169</t>
  </si>
  <si>
    <t>There was NO DEAL made with Turkey for the release and return of Pastor Andrew Brunson. I don‚Äôt make deals for hostages. There was, however, great appreciation on behalf of the United States, which will lead to good, perhaps great, relations between the United States &amp; Turkey!</t>
  </si>
  <si>
    <t>https://twitter.com/realDonaldTrump/status/1051156386179141632</t>
  </si>
  <si>
    <t>‚ÄúFrom a Turkish prison to the White House in 24 hours.‚Äù Kristin Fisher of @ FoxNews Very cool!</t>
  </si>
  <si>
    <t>https://twitter.com/realDonaldTrump/status/1051166436029358081</t>
  </si>
  <si>
    <t>Highly respected Congressman Keith Rothfus (R) of Pennsylvania is in the fight of his life because the Dems changed the District Map. He must win. Strong on crime, borders, big tax &amp; reg cuts, Military &amp; Vets. Opponent Lamb a Pelosi puppet-weak on crime. BIG ENDORSEMENT FOR KEITH</t>
  </si>
  <si>
    <t>https://twitter.com/realDonaldTrump/status/1051168800324931584</t>
  </si>
  <si>
    <t>Heading to the Great State of Kentucky - Big Rally for Congressman Andy Barr - Fantastic guy, need his vote for MAGA! Strong on Crime, Tax Cuts, Military, Vets &amp; 2nd A. His opponent will NEVER vote for us, only for Pelosi. Andy has my Strongest Endorsement!!! See you in Kentucky.</t>
  </si>
  <si>
    <t>https://twitter.com/realDonaldTrump/status/1051211563946975233</t>
  </si>
  <si>
    <t>pic.twitter.com/uIaENHQoPK</t>
  </si>
  <si>
    <t>https://twitter.com/realDonaldTrump/status/1051213021115285504</t>
  </si>
  <si>
    <t>WELCOME HOME PASTOR ANDREW BRUNSON!pic.twitter.com/HijeAGU1gy</t>
  </si>
  <si>
    <t>https://twitter.com/realDonaldTrump/status/1051217592554323973</t>
  </si>
  <si>
    <t>On my way to Richmond, Kentucky for a MAKE AMERICA GREAT AGAIN rally at 7:00pmE. The crowds are once again, massive. See everyone in a couple of hours! # MAGA https://www.donaldjtrump.com/rallies/ky-oct-2018/?utm_medium=web&amp;utm_source=djt_web&amp;utm_content=rally_list ‚Ä¶pic.twitter.com/d0VBFeePLk</t>
  </si>
  <si>
    <t>https://twitter.com/realDonaldTrump/status/1051280606536105984</t>
  </si>
  <si>
    <t>Thank you Kentucky! # MAGA https://www.facebook.com/DonaldTrump/videos/168098567454153/ ‚Ä¶pic.twitter.com/xwsa1S2dIU</t>
  </si>
  <si>
    <t>https://twitter.com/realDonaldTrump/status/1051317348496490496</t>
  </si>
  <si>
    <t>Big day! Pastor Andrew Brunson, who could have spent 35 years in a Turkish prison, was returned safely home to his family today. Met in Oval Office, great people! Then off to Kentucky for a Rally for Congressman Andy Barr. Tremendous crowd &amp; spirit! Just returned to White House.</t>
  </si>
  <si>
    <t>https://twitter.com/realDonaldTrump/status/1051319975795933184</t>
  </si>
  <si>
    <t>Congratulations to Tucker Carlson on the great success of his book, ‚ÄúShip of Fools.‚Äù It just went to NUMBER ONE!</t>
  </si>
  <si>
    <t>https://twitter.com/realDonaldTrump/status/1051471737068670977</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</si>
  <si>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</si>
  <si>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https://twitter.com/realDonaldTrump/status/1051473226109513728</t>
  </si>
  <si>
    <t>Princess Eugenie of York was a truly beautiful bride yesterday. She has been through so much, and has come out a total winner!</t>
  </si>
  <si>
    <t>https://twitter.com/realDonaldTrump/status/1051558072433463297</t>
  </si>
  <si>
    <t>I will be interviewed on ‚Äú60 Minutes‚Äù tonight at 7:00 P.M., after NFL game. Enjoy!</t>
  </si>
  <si>
    <t>https://twitter.com/realDonaldTrump/status/1051561865061502977</t>
  </si>
  <si>
    <t>Thank you to NBC for the correction!https://twitter.com/NBCNews/status/1051523821642113025 ‚Ä¶</t>
  </si>
  <si>
    <t>https://twitter.com/realDonaldTrump/status/1051801524857384960</t>
  </si>
  <si>
    <t>‚ÄúThe only way to shut down the Democrats new Mob Rule strategy is to stop them cold at the Ballot Box. The fight for America‚Äôs future is never over!‚Äù Ben Shapiro</t>
  </si>
  <si>
    <t>https://twitter.com/realDonaldTrump/status/1051807774894624768</t>
  </si>
  <si>
    <t>The crowds at my Rallies are far bigger than they have ever been before, including the 2016 election. Never an empty seat in these large venues, many thousands of people watching screens outside. Enthusiasm &amp; Spirit is through the roof. SOMETHING BIG IS HAPPENING - WATCH!</t>
  </si>
  <si>
    <t>https://twitter.com/realDonaldTrump/status/1051811228362919938</t>
  </si>
  <si>
    <t>Will be leaving for Florida and Georgia with the First Lady to tour the hurricane damage and visit with FEMA, First Responders and Law Enforcement. Maximum effort is taking place, everyone is working very hard. Worst hit in 50 years!</t>
  </si>
  <si>
    <t>https://twitter.com/realDonaldTrump/status/1051814214212485120</t>
  </si>
  <si>
    <t>Just spoke to the King of Saudi Arabia who denies any knowledge of whatever may have happened ‚Äúto our Saudi Arabian citizen.‚Äù He said that they are working closely with Turkey to find answer. I am immediately sending our Secretary of State to meet with King!</t>
  </si>
  <si>
    <t>https://twitter.com/realDonaldTrump/status/1051832118165139458</t>
  </si>
  <si>
    <t>On our way to Florida and Georgia!</t>
  </si>
  <si>
    <t>https://twitter.com/realDonaldTrump/status/1051861686842474496</t>
  </si>
  <si>
    <t>Just arrived in Florida. Also thinking about our GREAT Alabama farmers and our many friends in North and South Carolina today. We are with you!</t>
  </si>
  <si>
    <t>https://twitter.com/realDonaldTrump/status/1051984061860904960</t>
  </si>
  <si>
    <t>Open enrollment starts today on lower-priced Medicare Advantage plans so loved by our great seniors. Crazy Bernie and his band of Congressional Dems will outlaw these plans. Disaster!</t>
  </si>
  <si>
    <t>https://twitter.com/realDonaldTrump/status/1051992718807830529</t>
  </si>
  <si>
    <t>TOGETHER, WE WILL PREVAIL!pic.twitter.com/C1TLMVkDmt</t>
  </si>
  <si>
    <t>https://twitter.com/realDonaldTrump/status/1052168909665824769</t>
  </si>
  <si>
    <t>Pocahontas (the bad version), sometimes referred to as Elizabeth Warren, is getting slammed. She took a bogus DNA test and it showed that she may be 1/1024, far less than the average American. Now Cherokee Nation denies her, ‚ÄúDNA test is useless.‚Äù Even they don‚Äôt want her. Phony!</t>
  </si>
  <si>
    <t>https://twitter.com/realDonaldTrump/status/1052171444082360320</t>
  </si>
  <si>
    <t>Now that her claims of being of Indian heritage have turned out to be a scam and a lie, Elizabeth Warren should apologize for perpetrating this fraud against the American Public. Harvard called her ‚Äúa person of color‚Äù (amazing con), and would not have taken her otherwise!</t>
  </si>
  <si>
    <t>https://twitter.com/realDonaldTrump/status/1052173526919196672</t>
  </si>
  <si>
    <t>Thank you to the Cherokee Nation for revealing that Elizabeth Warren, sometimes referred to as Pocahontas, is a complete and total Fraud!</t>
  </si>
  <si>
    <t>https://twitter.com/realDonaldTrump/status/1052181272137801728</t>
  </si>
  <si>
    <t>‚ÄúOp-Ed praises Trump Administrations efforts at the Border.‚Äù @ FoxNews The Washington Examiner States, ‚ÄúFinally, the government has taken steps to stop releasing unaccompanied minors to criminals and traffickers.‚Äù This was done by the Obama Administration!</t>
  </si>
  <si>
    <t>https://twitter.com/realDonaldTrump/status/1052183647552491521</t>
  </si>
  <si>
    <t>The United States has strongly informed the President of Honduras that if the large Caravan of people heading to the U.S. is not stopped and brought back to Honduras, no more money or aid will be given to Honduras, effective immediately!</t>
  </si>
  <si>
    <t>https://twitter.com/realDonaldTrump/status/1052184484941049857</t>
  </si>
  <si>
    <t>‚Äú8X more new manufacturing jobs now than with Obama.‚Äù @ FoxNews @ cvpayne</t>
  </si>
  <si>
    <t>https://twitter.com/realDonaldTrump/status/1052186219696803841</t>
  </si>
  <si>
    <t>For the record, I have no financial interests in Saudi Arabia (or Russia, for that matter). Any suggestion that I have is just more FAKE NEWS (of which there is plenty)!</t>
  </si>
  <si>
    <t>https://twitter.com/realDonaldTrump/status/1052200515608690688</t>
  </si>
  <si>
    <t>Incredible number just out, 7,036,000 job openings. Astonishing - it‚Äôs all working! Stock Market up big on tremendous potential of USA. Also, Strong Profits. We are Number One in World, by far!</t>
  </si>
  <si>
    <t>https://twitter.com/realDonaldTrump/status/1052213711295930368</t>
  </si>
  <si>
    <t>‚ÄúFederal Judge throws out Stormy Danials lawsuit versus Trump. Trump is entitled to full legal fees.‚Äù @ FoxNews Great, now I can go after Horseface and her 3rd rate lawyer in the Great State of Texas. She will confirm the letter she signed! She knows nothing about me, a total con!</t>
  </si>
  <si>
    <t>https://twitter.com/realDonaldTrump/status/1052217314463100928</t>
  </si>
  <si>
    <t>‚ÄúConflict between Glen Simpson‚Äôs testimony to another House Panel about his contact with Justice Department official Bruce Ohr. Ohr was used by Simpson and Steele as a Back Channel to get (FAKE) Dossier to FBI. Simpson pleading Fifth.‚Äù Catherine Herridge. Where is Jeff Sessions?</t>
  </si>
  <si>
    <t>https://twitter.com/realDonaldTrump/status/1052219253384994816</t>
  </si>
  <si>
    <t>Is it really possible that Bruce Ohr, whose wife Nellie was paid by Simpson and GPS Fusion for work done on the Fake Dossier, and who was used as a Pawn in this whole SCAM (WITCH HUNT), is still working for the Department of Justice????? Can this really be so?????</t>
  </si>
  <si>
    <t>https://twitter.com/realDonaldTrump/status/1052233253040640001</t>
  </si>
  <si>
    <t>REGISTER TO http://Vote.GOP ! # MAGAhttps://twitter.com/EricTrump/status/1052174007708147714 ‚Ä¶</t>
  </si>
  <si>
    <t>https://twitter.com/realDonaldTrump/status/1052268011900555265</t>
  </si>
  <si>
    <t>Just spoke with the Crown Prince of Saudi Arabia who totally denied any knowledge of what took place in their Turkish Consulate. He was with Secretary of State Mike Pompeo...</t>
  </si>
  <si>
    <t>https://twitter.com/realDonaldTrump/status/1052268013876064256</t>
  </si>
  <si>
    <t>...during the call, and told me that he has already started, and will rapidly expand, a full and complete investigation into this matter. Answers will be forthcoming shortly.</t>
  </si>
  <si>
    <t>https://twitter.com/realDonaldTrump/status/1052270676982333442</t>
  </si>
  <si>
    <t>WOW, John James is making headway in Michigan. We are bringing jobs back to the State, and the People of Michigan appreciate it. Debbie Stabenow has been no help, if anything, a major hindrance. John James is a star, I hope the voters see it. Polls are tightening!</t>
  </si>
  <si>
    <t>https://twitter.com/realDonaldTrump/status/1052344365442588673</t>
  </si>
  <si>
    <t>I will be interviewed tonight by Trish Regan on @ FoxBusiness at 8:00 P.M., right after the great Lou Dobbs!</t>
  </si>
  <si>
    <t>https://twitter.com/realDonaldTrump/status/1052368431201341447</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</si>
  <si>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</si>
  <si>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https://twitter.com/realDonaldTrump/status/1052369731959820292</t>
  </si>
  <si>
    <t>Anybody entering the United States illegally will be arrested and detained, prior to being sent back to their country!</t>
  </si>
  <si>
    <t>https://twitter.com/realDonaldTrump/status/1052387851088867330</t>
  </si>
  <si>
    <t>Elizabeth Warren is being hammered, even by the Left. Her false claim of Indian heritage is only selling to VERY LOW I.Q. individuals!</t>
  </si>
  <si>
    <t>https://twitter.com/realDonaldTrump/status/1052388580734263297</t>
  </si>
  <si>
    <t>Stock Market up 548 points today. Also, GREAT jobs numbers!</t>
  </si>
  <si>
    <t>https://twitter.com/realDonaldTrump/status/1052522197347119104</t>
  </si>
  <si>
    <t>‚ÄúTrump could be the most honest president in modern history. When you look at the real barometer of presidential truthfulness, which is promise keeping, he is probably the most honest president in American history. He‚Äôs done exactly what he said he would do.‚Äù Marc Thiessen, WPost</t>
  </si>
  <si>
    <t>https://twitter.com/realDonaldTrump/status/1052527724143763456</t>
  </si>
  <si>
    <t>Watched the debate last night &amp; Beto O‚ÄôRourke, who wants higher taxes and far more regulations, is not in the same league with Ted Cruz &amp; what the great people of Texas stand for &amp; want. Ted is strong on Crime, Border &amp; 2nd A, loves our Military, Vets, Low Taxes. Beto is a Flake!</t>
  </si>
  <si>
    <t>https://twitter.com/realDonaldTrump/status/1052529703800721408</t>
  </si>
  <si>
    <t>Ted Cruz has done so much for Texas, including massive cuts in taxes and regulations - which has brought Texas to the best jobs numbers in the history of the state. He watches carefully over your 2nd Amendment. O‚ÄôRourke would blow it all! Ted has long had my Strong Endorsement!</t>
  </si>
  <si>
    <t>https://twitter.com/realDonaldTrump/status/1052532141941301248</t>
  </si>
  <si>
    <t>AP headline was very different from my quote and meaning in the story. They just can‚Äôt help themselves. FAKE NEWS!</t>
  </si>
  <si>
    <t>https://twitter.com/realDonaldTrump/status/1052537536961306625</t>
  </si>
  <si>
    <t>August job openings hit a record 7.14 million. Congratulations USA!</t>
  </si>
  <si>
    <t>https://twitter.com/realDonaldTrump/status/1052539788190986240</t>
  </si>
  <si>
    <t>‚ÄúNetwork News gave Zero coverage to the Big Day the Stock Market had yesterday.‚Äù @ foxandfriends</t>
  </si>
  <si>
    <t>https://twitter.com/realDonaldTrump/status/1052556222459727872</t>
  </si>
  <si>
    <t>Hard to believe that with thousands of people from South of the Border, walking unimpeded toward our country in the form of large Caravans, that the Democrats won‚Äôt approve legislation that will allow laws for the protection of our country. Great Midterm issue for Republicans!</t>
  </si>
  <si>
    <t>https://twitter.com/realDonaldTrump/status/1052556944068755456</t>
  </si>
  <si>
    <t>Republicans must make the horrendous, weak and outdated immigration laws, and the Border, a part of the Midterms!</t>
  </si>
  <si>
    <t>https://twitter.com/realDonaldTrump/status/1052609907344715777</t>
  </si>
  <si>
    <t>‚ÄúPresident Donald J. Trump is Following Through on His Promise to Cut Burdensome Red Tape and Unleash the American Economy‚Äù Read more: https://www.whitehouse.gov/briefings-statements/president-donald-j-trump-following-promise-cut-burdensome-red-tape-unleash-american-economy/ ‚Ä¶pic.twitter.com/zF8fEsw3in</t>
  </si>
  <si>
    <t>https://twitter.com/realDonaldTrump/status/1052612579099521024</t>
  </si>
  <si>
    <t>pic.twitter.com/afqHydsMB5</t>
  </si>
  <si>
    <t>https://twitter.com/realDonaldTrump/status/1052614789828993024</t>
  </si>
  <si>
    <t>pic.twitter.com/CMxxW2fEDq</t>
  </si>
  <si>
    <t>https://twitter.com/realDonaldTrump/status/1052615582560923648</t>
  </si>
  <si>
    <t>pic.twitter.com/MadlgNheSe</t>
  </si>
  <si>
    <t>https://twitter.com/realDonaldTrump/status/1052618395722559488</t>
  </si>
  <si>
    <t>pic.twitter.com/mNkDYgu5sr</t>
  </si>
  <si>
    <t>https://twitter.com/realDonaldTrump/status/1052641581650640903</t>
  </si>
  <si>
    <t>College educated women want safety, security and healthcare protections ‚Äì very much along with financial and economic health for themselves and our Country. I supply all of this far better than any Democrat (for decades, actually). That‚Äôs why they will be voting for me!</t>
  </si>
  <si>
    <t>https://twitter.com/realDonaldTrump/status/1052644447853453312</t>
  </si>
  <si>
    <t>Congressman Neal Dunn ( @ DunnCampaign) of Florida has done an outstanding job at everything having to do with # MAGA. Now working hard on hurricane relief and rebuild. Strong on Crime, strong on Borders, loves our Military and our Vets. Neal has my highest Endorsement!</t>
  </si>
  <si>
    <t>https://twitter.com/realDonaldTrump/status/1052681628240281600</t>
  </si>
  <si>
    <t>This afternoon, it was my great honor to present @ USMC Sergeant Major John Canley the Medal of Honor in the East Room of the @ WhiteHouse! https://www.facebook.com/WhiteHouse/videos/358569954880471/ ‚Ä¶pic.twitter.com/6JJm1SRcQ9</t>
  </si>
  <si>
    <t>https://twitter.com/realDonaldTrump/status/1052741954918866944</t>
  </si>
  <si>
    <t>Ever since his vicious and totally false statements about Admiral Ron Jackson, the highly respected White House Doctor for Obama, Bush &amp; me, Senator John Tester looks to be in big trouble in the Great State of Montana! He behaved worse than the Democrat Mob did with Justice K!</t>
  </si>
  <si>
    <t>https://twitter.com/realDonaldTrump/status/1052883467430694912</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</si>
  <si>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</si>
  <si>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https://twitter.com/realDonaldTrump/status/1052885781675687936</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</si>
  <si>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</si>
  <si>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https://twitter.com/realDonaldTrump/status/1052888451199262725</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</si>
  <si>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</si>
  <si>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https://twitter.com/realDonaldTrump/status/1052914382986973184</t>
  </si>
  <si>
    <t>Congressman @ DaveBratVA7th is one of the hardest working, and smartest, people in Washington. He is strong on the Border, Crime, the Military, our Vets and the 2nd Amendment. He is a powerful vote for MAGA and loves the Great State of Virginia. Dave has my Total Endorsement!</t>
  </si>
  <si>
    <t>https://twitter.com/realDonaldTrump/status/1052947507238658049</t>
  </si>
  <si>
    <t>Secretary of State Mike Pompeo returned last night from Saudi Arabia and Turkey. I met with him this morning wherein the Saudi situation was discussed in great detail, including his meeting with...</t>
  </si>
  <si>
    <t>https://twitter.com/realDonaldTrump/status/1052947510271111170</t>
  </si>
  <si>
    <t>...the Crown Prince. He is waiting for the results of the investigations being done by the Saudis and Turkey, and just gave a news conference to that effect.</t>
  </si>
  <si>
    <t>https://twitter.com/realDonaldTrump/status/1052950726907969536</t>
  </si>
  <si>
    <t>. @ StateDept @ SecPompeo outside of the West Wing after our meeting this morning in the Oval Office...pic.twitter.com/4GrmMdOhS1</t>
  </si>
  <si>
    <t>https://twitter.com/realDonaldTrump/status/1052964059056885760</t>
  </si>
  <si>
    <t>See you tonight Missoula, Montana! # MAGARallyhttps://www.donaldjtrump.com/rallies/mt-oct-2018/?utm_medium=web&amp;utm_source=djt_web&amp;utm_content=rally_list ‚Ä¶</t>
  </si>
  <si>
    <t>https://twitter.com/realDonaldTrump/status/1053008701026693122</t>
  </si>
  <si>
    <t>All Republicans support people with pre-existing conditions, and if they don‚Äôt, they will after I speak to them. I am in total support. Also, Democrats will destroy your Medicare, and I will keep it healthy and well!</t>
  </si>
  <si>
    <t>https://twitter.com/realDonaldTrump/status/1053013864244219904</t>
  </si>
  <si>
    <t>Can you believe this, and what Democrats are allowing to be done to our Country?pic.twitter.com/4aDpASkjIU</t>
  </si>
  <si>
    <t>https://twitter.com/realDonaldTrump/status/1053033702253424640</t>
  </si>
  <si>
    <t>Look forward to being there. Something‚Äôs happening! # MAGAhttps://twitter.com/MattForMontana/status/1052984302357508096 ‚Ä¶</t>
  </si>
  <si>
    <t>https://twitter.com/realDonaldTrump/status/1053056054295113728</t>
  </si>
  <si>
    <t>Thank you Mexico, we look forward to working with you!https://twitter.com/karlazabs/status/1052589131732267009 ‚Ä¶</t>
  </si>
  <si>
    <t>https://twitter.com/realDonaldTrump/status/1053070661302669312</t>
  </si>
  <si>
    <t>Prime Minister @ AbeShinzo of Japan has been working with me to help balance out the one-sided Trade with Japan. These are some of the investments they are making in our Country - just the beginning!pic.twitter.com/ib2yB3Akkt</t>
  </si>
  <si>
    <t>https://twitter.com/realDonaldTrump/status/1053074465150578688</t>
  </si>
  <si>
    <t>Will be landing soon. Looking forward to seeing our next Senator from Montana, Matt Rosendale. He will represent our Country well, far better than Jon Tester who will vote with Cryin‚Äô Chuck Schumer and Nancy Pelosi - never with us!</t>
  </si>
  <si>
    <t>https://twitter.com/realDonaldTrump/status/1053076069564071936</t>
  </si>
  <si>
    <t>The only thing keeping Tester alive is he has millions and millions of dollars from outside liberals and leftists, who couldn‚Äôt care less about our Country!</t>
  </si>
  <si>
    <t>https://twitter.com/realDonaldTrump/status/1053102147888328704</t>
  </si>
  <si>
    <t>Thank you Missoula, Montana. Get out and VOTE for @ MattForMontana and @ GregForMontana!! # MAGA https://www.facebook.com/DonaldTrump/videos/442136172980425/ ‚Ä¶pic.twitter.com/nEndInSOhw</t>
  </si>
  <si>
    <t>https://twitter.com/realDonaldTrump/status/1053121500151074817</t>
  </si>
  <si>
    <t>Jon Tester says one thing to voters and does the EXACT OPPOSITE in Washington. Tester takes his orders form Pelosi &amp; Schumer. Tester wants to raise your taxes, take away your 2A, open your borders, and deliver MOB RULE. Retire Tester &amp; Elect America-First Patriot Matt Rosendale!</t>
  </si>
  <si>
    <t>https://twitter.com/realDonaldTrump/status/1053124336637247493</t>
  </si>
  <si>
    <t># JobsNotMobs!</t>
  </si>
  <si>
    <t>https://twitter.com/realDonaldTrump/status/1053285341610668034</t>
  </si>
  <si>
    <t>Congressman Andy Biggs is doing a great job for Arizona and our Country!https://twitter.com/RepAndyBiggsAZ/status/1053280612654534657 ‚Ä¶</t>
  </si>
  <si>
    <t>https://twitter.com/realDonaldTrump/status/1053285828892463109</t>
  </si>
  <si>
    <t>When referring to the USA, I will always capitalize the word Country!</t>
  </si>
  <si>
    <t>https://twitter.com/realDonaldTrump/status/1053336553391452161</t>
  </si>
  <si>
    <t>Secretary of State Mike Pompeo was never given or shown a Transcript or Video of the Saudi Consulate event. FAKE NEWS!</t>
  </si>
  <si>
    <t>https://twitter.com/realDonaldTrump/status/1053338516501889025</t>
  </si>
  <si>
    <t>Beto O‚ÄôRourke is a total lightweight compared to Ted Cruz, and he comes nowhere near representing the values and desires of the people of the Great State of Texas. He will never be allowed to turn Texas into Venezuela!</t>
  </si>
  <si>
    <t>https://twitter.com/realDonaldTrump/status/1053355470449127424</t>
  </si>
  <si>
    <t># JobsNotMobs!pic.twitter.com/U1suRW5j6G</t>
  </si>
  <si>
    <t>https://twitter.com/realDonaldTrump/status/1053432380860456960</t>
  </si>
  <si>
    <t>This is what it is all about for the Republican Party! # JobsNotMobspic.twitter.com/8OabccPec5</t>
  </si>
  <si>
    <t>https://twitter.com/realDonaldTrump/status/1053448472156749824</t>
  </si>
  <si>
    <t>WOW - Mesa, Arizona! Look forward to joining everyone soon. Something‚Äôs happening!! # MAGApic.twitter.com/z6LNGYoICO</t>
  </si>
  <si>
    <t>https://twitter.com/realDonaldTrump/status/1053456620334678016</t>
  </si>
  <si>
    <t>On my way - see you all shortly! http://Vote.GOP https://twitter.com/realDonaldTrump/status/1053448472156749824 ‚Ä¶</t>
  </si>
  <si>
    <t>https://twitter.com/realDonaldTrump/status/1053484232138358785</t>
  </si>
  <si>
    <t>This was outside of the massive totally full hangar tonight in Mesa, Arizona! http://Vote.GOP # MAGApic.twitter.com/7mx98y515I</t>
  </si>
  <si>
    <t>https://twitter.com/realDonaldTrump/status/1053485357734408192</t>
  </si>
  <si>
    <t>Beautiful evening in Mesa, Arizona with GREAT PATRIOTS - thank you! http://Vote.GOP # MAGARallyreplay: https://www.facebook.com/DonaldTrump/videos/242600546612340/ ‚Ä¶pic.twitter.com/pHmU6pMKh7</t>
  </si>
  <si>
    <t>https://twitter.com/realDonaldTrump/status/1053655992649506821</t>
  </si>
  <si>
    <t>If the Democrats would stop being obstructionists and come together, we could write up and agree to new immigration laws in less than one hour. Look at the needless pain and suffering that they are causing. Look at the horrors taking place on the Border. Chuck &amp; Nancy, call me!</t>
  </si>
  <si>
    <t>https://twitter.com/realDonaldTrump/status/1053657849606234112</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</si>
  <si>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</si>
  <si>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https://twitter.com/realDonaldTrump/status/1053658596712431616</t>
  </si>
  <si>
    <t>Get out and Early Vote for Brian Kemp. He will be a GREAT GOVERNOR for the State of Georgia!</t>
  </si>
  <si>
    <t>https://twitter.com/realDonaldTrump/status/1053661248217202688</t>
  </si>
  <si>
    <t>Ron @ RonDeSantisFL DeSantis is working hard. A great Congressman and top student at Harvard &amp; Yale, Ron will be a record setting governor for Florida. Rick Scott gave him tremendous foundations to further build on. His opponent runs one of the worst &amp; most corrupt cities in USA!</t>
  </si>
  <si>
    <t>https://twitter.com/realDonaldTrump/status/1053662989272793089</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</si>
  <si>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</si>
  <si>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https://twitter.com/realDonaldTrump/status/1053682023066288128</t>
  </si>
  <si>
    <t>Leaving Arizona after a fantastic Rally last night, in Mesa, honoring, and for, Martha @RepMcSally McSally. She is an inspiration &amp; will be a GREAT SENATOR for the people of Arizona. Her opponent is a Nancy Pelosi puppet, really bad for State. Early Voting NOW! Will be back soon.</t>
  </si>
  <si>
    <t>https://twitter.com/realDonaldTrump/status/1053684769991454721</t>
  </si>
  <si>
    <t>Heading to Nevada to help a man who has become a good friend, Senator Dean Heller. He is all about # MAGA and I need his Help and Talent in Washington. Also, Adam Laxalt will be a GREAT GOVERNOR, and has my complete and total Endorsement. Winners Both!</t>
  </si>
  <si>
    <t>https://twitter.com/realDonaldTrump/status/1053740855016574976</t>
  </si>
  <si>
    <t>Beautiful afternoon in Elko, Nevada. Thank you! Get out and VOTE TODAY!! # MAGA # JobsNotMobs http://Vote.GOP pic.twitter.com/AKfGzjrqCM</t>
  </si>
  <si>
    <t>https://twitter.com/realDonaldTrump/status/1053807130120200192</t>
  </si>
  <si>
    <t>All levels of government and Law Enforcement are watching carefully for VOTER FRAUD, including during EARLY VOTING. Cheat at your own peril. Violators will be subject to maximum penalties, both civil and criminal!</t>
  </si>
  <si>
    <t>https://twitter.com/realDonaldTrump/status/1053839625679183872</t>
  </si>
  <si>
    <t>Watched North Dakota‚Äôs Rep. Kevin Cramer easily win debate with Senator Heidi Heitkamp. Great job Kevin, you will be a great Senator!</t>
  </si>
  <si>
    <t>https://twitter.com/realDonaldTrump/status/1054087893034172418</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</si>
  <si>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</si>
  <si>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https://twitter.com/realDonaldTrump/status/1054088531629490178</t>
  </si>
  <si>
    <t>The Caravans are a disgrace to the Democrat Party. Change the immigration laws NOW!</t>
  </si>
  <si>
    <t>https://twitter.com/realDonaldTrump/status/1054091502585069568</t>
  </si>
  <si>
    <t>Best Jobs Numbers in the history of our great Country! Many other things likewise. So why wouldn‚Äôt we win the Midterms? Dems can never do even nearly as well! Think of what will happen to your now beautiful 401-k‚Äôs!</t>
  </si>
  <si>
    <t>https://twitter.com/realDonaldTrump/status/1054142516881248258</t>
  </si>
  <si>
    <t>Facebook has just stated that they are setting up a system to ‚Äúpurge‚Äù themselves of Fake News. Does that mean CNN will finally be put out of business?</t>
  </si>
  <si>
    <t>https://twitter.com/realDonaldTrump/status/1054187956024590336</t>
  </si>
  <si>
    <t>Ron @ RonDeSantisFL DeSantis had a great debate victory tonight against Andrew Gillum, a mayor who presides over one of the worst run, and most corrupt, cities in Florida. Ron will build on the great job done by Governor Rick Scott. Gillum will make Florida the next Venezuela!</t>
  </si>
  <si>
    <t>https://twitter.com/realDonaldTrump/status/1054348185160896513</t>
  </si>
  <si>
    <t>Congressman Tom Reed of New York‚Äôs 23rd District has done a great job. He has my complete and total Endorsement!</t>
  </si>
  <si>
    <t>https://twitter.com/realDonaldTrump/status/1054351078328885248</t>
  </si>
  <si>
    <t>Sadly, it looks like Mexico‚Äôs Police and Military are unable to stop the Caravan heading to the Southern Border of the United States. Criminals and unknown Middle Easterners are mixed in. I have alerted Border Patrol and Military that this is a National Emergy. Must change laws!</t>
  </si>
  <si>
    <t>https://twitter.com/realDonaldTrump/status/1054354059535269888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</si>
  <si>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</si>
  <si>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https://twitter.com/realDonaldTrump/status/1054356145798856704</t>
  </si>
  <si>
    <t>Guatemala, Honduras and El Salvador were not able to do the job of stopping people from leaving their country and coming illegally to the U.S. We will now begin cutting off, or substantially reducing, the massive foreign aid routinely given to them.</t>
  </si>
  <si>
    <t>https://twitter.com/realDonaldTrump/status/1054356359096033281</t>
  </si>
  <si>
    <t>Big Night In Texas!!!!</t>
  </si>
  <si>
    <t>https://twitter.com/realDonaldTrump/status/1054430376557535232</t>
  </si>
  <si>
    <t>‚ÄúShock report: US paying more for illegal immigrant births than Trump‚Äôs wall‚Äùhttps://www.washingtonexaminer.com/washington-secrets/shock-report-us-paying-more-for-illegal-immigrant-births-than-trumps-wall ‚Ä¶</t>
  </si>
  <si>
    <t>https://twitter.com/realDonaldTrump/status/1054432329710608385</t>
  </si>
  <si>
    <t>‚ÄúAmerica: the Cleanest Air in the World - BY FAR!‚Äùpic.twitter.com/rMtxHSnof4</t>
  </si>
  <si>
    <t>https://twitter.com/realDonaldTrump/status/1054451954397667328</t>
  </si>
  <si>
    <t>The Fake News Media has been talking about recent approval ratings of me by countries around the world, including the European Union, as being very low....</t>
  </si>
  <si>
    <t>https://twitter.com/realDonaldTrump/status/1054451956608049152</t>
  </si>
  <si>
    <t>....I say of course they‚Äôre low - because for the first time in 50 years I am making them pay a big price for doing business with America. Why should they like me? ‚Äî But I still like them!</t>
  </si>
  <si>
    <t>https://twitter.com/realDonaldTrump/status/1054454173142380544</t>
  </si>
  <si>
    <t>WOW - thank you Houston, Texas! I am departing @ Andrews_JBA now. See you in a few hours!! # MAGApic.twitter.com/UxZCo19cxT</t>
  </si>
  <si>
    <t>https://twitter.com/realDonaldTrump/status/1054460902076862466</t>
  </si>
  <si>
    <t>Last day to register to VOTE in Alabama, California, South Dakota and Wyoming! # JobsNotMobs http://Vote.GOP https://twitter.com/GOP/status/1054296304619343872 ‚Ä¶</t>
  </si>
  <si>
    <t>https://twitter.com/realDonaldTrump/status/1054461380797943809</t>
  </si>
  <si>
    <t>Let‚Äôs go FLORIDA! http://Vote.GOP https://twitter.com/GOP/status/1054443526103187456 ‚Ä¶</t>
  </si>
  <si>
    <t>https://twitter.com/realDonaldTrump/status/1054486312701517824</t>
  </si>
  <si>
    <t>Massive crowds inside and outside of the @ ToyotaCenter in Houston, Texas. Landing shortly - see everyone soon! # MAGAhttp://Vote.GOP pic.twitter.com/tj5S6Z2GY7</t>
  </si>
  <si>
    <t>https://twitter.com/realDonaldTrump/status/1054543818249388034</t>
  </si>
  <si>
    <t>https://www.pscp.tv/w/bp5vLjFvTlFsTFJub1dwUXd8MWt2SnBhTXJ6UE94RR0tHKjEEFpx0b0zRF95YnF-x_eslgnxNpuTOXwvHyNF?t=1s ‚Ä¶</t>
  </si>
  <si>
    <t>https://twitter.com/realDonaldTrump/status/1054545561234427905</t>
  </si>
  <si>
    <t>THANK YOU HOUSTON, TEXAS. Get out and http://Vote.GOP ! # JobsNotMobs https://instagram.com/p/BpQdWulAVWv/ pic.twitter.com/Ebc1JfgUys</t>
  </si>
  <si>
    <t>https://twitter.com/realDonaldTrump/status/1054556416155910144</t>
  </si>
  <si>
    <t>At stake in this Election is whether we continue the extraordinary prosperity we have achieved - or whether we let the Radical Democrat Mob take a giant wrecking ball to our Country and our Economy! # JobsNotMobspic.twitter.com/POhRivI1BZ</t>
  </si>
  <si>
    <t>https://twitter.com/realDonaldTrump/status/1054560552117133313</t>
  </si>
  <si>
    <t>Today‚Äôs Democrat Party would rather protect criminal aliens than AMERICAN CITIZENS - which is why the Democrats must be voted OUT of OFFICE! # JobsNotMobs http://Vote.GOP pic.twitter.com/axUEOzBAsZ</t>
  </si>
  <si>
    <t>https://twitter.com/realDonaldTrump/status/1054564283634266112</t>
  </si>
  <si>
    <t>We send our deepest condolences to @ RepLouBarletta and the entire Barletta family, on the passing of his brother. Lou has been working so hard despite this terrible situation for the people of Pennsylvania. Our thoughts and prayers are with Lou and the entire Barletta family!</t>
  </si>
  <si>
    <t>https://twitter.com/realDonaldTrump/status/1054588738641178624</t>
  </si>
  <si>
    <t>Congressman Erik Paulsen of the Great State of Minnesota has done a fantastic job in cutting Taxes and Job Killing Regulations. Hard working and very smart. Keep Erik in Congress. He has my Strong Endorsement!</t>
  </si>
  <si>
    <t>https://twitter.com/realDonaldTrump/status/1054732552488083459</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</si>
  <si>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</si>
  <si>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https://twitter.com/realDonaldTrump/status/1054755401651179521</t>
  </si>
  <si>
    <t>The people of Puerto Rico are wonderful but the inept politicians are trying to use the massive and ridiculously high amounts of hurricane/disaster funding to pay off other obligations. The U.S. will NOT bail out long outstanding &amp; unpaid obligations with hurricane relief money!</t>
  </si>
  <si>
    <t>https://twitter.com/realDonaldTrump/status/1054759617165754372</t>
  </si>
  <si>
    <t>Congressman John Faso of New York has worked hard and smart. Strong on Crime, Borders and our 2nd Amendment, John is respected by all. Vote for John. He has my complete and total Endorsement!</t>
  </si>
  <si>
    <t>https://twitter.com/realDonaldTrump/status/1054770300359991297</t>
  </si>
  <si>
    <t>pic.twitter.com/6R85sd4LLD</t>
  </si>
  <si>
    <t>https://twitter.com/realDonaldTrump/status/1054771761500377090</t>
  </si>
  <si>
    <t># JobsNotMobs http://Vote.GOP pic.twitter.com/DsJ82fArcq</t>
  </si>
  <si>
    <t>https://twitter.com/realDonaldTrump/status/1054775397798178816</t>
  </si>
  <si>
    <t>Billions of dollars are, and will be, coming into United States coffers because of Tariffs. Great also for negotiations - if a country won‚Äôt give us a fair Trade Deal, we will institute Tariffs on them. Used or not, jobs and businesses will be created. U.S. respected again!</t>
  </si>
  <si>
    <t>https://twitter.com/realDonaldTrump/status/1054874705491120133</t>
  </si>
  <si>
    <t>I agree with President Obama 100%!pic.twitter.com/PI3aW1Zh5Q</t>
  </si>
  <si>
    <t>https://twitter.com/realDonaldTrump/status/1055064484644089856</t>
  </si>
  <si>
    <t>For those who want and advocate for illegal immigration, just take a good look at what has happened to Europe over the last 5 years. A total mess! They only wish they had that decision to make over again.</t>
  </si>
  <si>
    <t>https://twitter.com/realDonaldTrump/status/1055065538890735616</t>
  </si>
  <si>
    <t>We are a great Sovereign Nation. We have Strong Borders and will never accept people coming into our Country illegally!</t>
  </si>
  <si>
    <t>https://twitter.com/realDonaldTrump/status/1055075245743374336</t>
  </si>
  <si>
    <t>Brian Kemp will be a GREAT Governor of Georgia. Stacey Abrams will destroy the State. Sooooo important, get out and VOTE for Brian!</t>
  </si>
  <si>
    <t>https://twitter.com/realDonaldTrump/status/1055077740792160256</t>
  </si>
  <si>
    <t>Republicans will totally protect people with Pre-Existing Conditions, Democrats will not! Vote Republican.</t>
  </si>
  <si>
    <t>https://twitter.com/realDonaldTrump/status/1055127893112696832</t>
  </si>
  <si>
    <t>I agree wholeheartedly!https://twitter.com/VP/status/1055115436361166849 ‚Ä¶</t>
  </si>
  <si>
    <t>https://twitter.com/realDonaldTrump/status/1055170989682757632</t>
  </si>
  <si>
    <t>The safety of the American People is my highest priority. I have just concluded a briefing with the FBI, Department of Justice, Department of Homeland Security, and the U.S. Secret Service...pic.twitter.com/nEUBcq4NOh</t>
  </si>
  <si>
    <t>https://twitter.com/realDonaldTrump/status/1055246191443763201</t>
  </si>
  <si>
    <t>Just arrived in Wisconsin to help two great people, @ ScottWalker and @ LeahVukmir!pic.twitter.com/Pu1Yyl5K0G</t>
  </si>
  <si>
    <t>https://twitter.com/realDonaldTrump/status/1055273659563171840</t>
  </si>
  <si>
    <t>Just leaving Wisconsin. @ ScottWalker and @ LeahVukmir are fantastic people, badly needed for our Country! # MAGApic.twitter.com/6dLOBO6UQy</t>
  </si>
  <si>
    <t>https://twitter.com/realDonaldTrump/status/1055412328571850753</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</si>
  <si>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</si>
  <si>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https://twitter.com/realDonaldTrump/status/1055414972635926528</t>
  </si>
  <si>
    <t>Brandon Judd of the National Border Patrol Council is right when he says on @ foxandfriends that the Democrat inspired laws make it tough for us to stop people at the Border. MUST BE CHANDED, but I am bringing out the military for this National Emergency. They will be stopped!</t>
  </si>
  <si>
    <t>https://twitter.com/realDonaldTrump/status/1055418269270716418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</si>
  <si>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</si>
  <si>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https://twitter.com/realDonaldTrump/status/1055458320390217728</t>
  </si>
  <si>
    <t>The New York Times has a new Fake Story that now the Russians and Chinese (glad they finally added China) are listening to all of my calls on cellphones. Except that I rarely use a cellphone, &amp; when I do it‚Äôs government authorized. I like Hard Lines. Just more made up Fake News!</t>
  </si>
  <si>
    <t>https://twitter.com/realDonaldTrump/status/1055494636775657478</t>
  </si>
  <si>
    <t>‚ÄúRemarks by President Trump on a Year of Historic Progress and Action to Combat the Opioid Crisis‚Äù http://45.wh.gov/b32H63 pic.twitter.com/njGYwHff4t</t>
  </si>
  <si>
    <t>https://twitter.com/realDonaldTrump/status/1055527191235227648</t>
  </si>
  <si>
    <t>To those in the Caravan, turnaround, we are not letting people into the United States illegally. Go back to your Country and if you want, apply for citizenship like millions of others are doing!</t>
  </si>
  <si>
    <t>https://twitter.com/realDonaldTrump/status/1055529948046331904</t>
  </si>
  <si>
    <t>Spoke with French President @ EmmanuelMacron this morning. Discussed many topics including the very exciting upcoming visit to Paris where @ FLOTUS Melania and I will attend the Armistice Day Centennial Commemoration!</t>
  </si>
  <si>
    <t>https://twitter.com/realDonaldTrump/status/1055531230022766592</t>
  </si>
  <si>
    <t>Just spoke with Prime Minister @ GiuseppeConteIT of Italy concerning many subjects, including the fact that Italy is now taking a very hard line on illegal immigration...</t>
  </si>
  <si>
    <t>https://twitter.com/realDonaldTrump/status/1055531231495024642</t>
  </si>
  <si>
    <t>...I agree with their stance 100%, and the United States is likewise taking a very hard line on illegal immigration. The Prime Minister is working very hard on the economy of Italy - he will be successful!</t>
  </si>
  <si>
    <t>https://twitter.com/realDonaldTrump/status/1055548456469778432</t>
  </si>
  <si>
    <t>. @ JohnChrin of Pennsylvania is fantastic. He is strong on the Border, Crime, the Military, our Vets and the 2nd Amendment. He is a powerful vote for # MAGA and loves the Great State of Pennsylvania. Please get out and vote for John, he has my Total and very Strong Endorsement!</t>
  </si>
  <si>
    <t>https://twitter.com/realDonaldTrump/status/1055548549595873280</t>
  </si>
  <si>
    <t>. @ Troy_Balderson of Ohio is doing a great job as your Congressman, already very respected in Washington. Get out and VOTE for Troy - we need him ‚Äì great guy ‚Äì has my Total Endorsement!</t>
  </si>
  <si>
    <t>https://twitter.com/realDonaldTrump/status/1055555312864952321</t>
  </si>
  <si>
    <t>. @ LloydSmuckerPA is doing a great job for the people of Pennsylvania. He is strong on the Border, Crime, the Military, our Vets and the 2nd Amendment. Lloyd has my Total Endorsement!</t>
  </si>
  <si>
    <t>https://twitter.com/realDonaldTrump/status/1055555764901822466</t>
  </si>
  <si>
    <t>. @ MikeDunleavyGov will make a fantastic Governor of Alaska. Mike is for Energy and Jobs, is tough on Crime, loves our Vets and our Great Second Amendment. Mike has my Complete and Total Endorsement!</t>
  </si>
  <si>
    <t>https://twitter.com/realDonaldTrump/status/1055559438977900544</t>
  </si>
  <si>
    <t>. @ 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</si>
  <si>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https://twitter.com/realDonaldTrump/status/1055598350228246528</t>
  </si>
  <si>
    <t>We are gathered together on this solemn occasion to fulfill our most reverent and sacred duty. 35 years ago, 241 American service members were murdered in the terrorist attack on our Marine Barracks in Beirut, Lebanon. Today, we honor our fallen heroes...pic.twitter.com/zPgjSFj9BM</t>
  </si>
  <si>
    <t>https://twitter.com/realDonaldTrump/status/1055599805395812352</t>
  </si>
  <si>
    <t>In 1983, roughly 1,800 Marines were in Beirut to keep the peace in a Nation torn apart by Civil War. Terrorists had bombed the U.S. Embassy earlier that year, killing 63 people, including 17 Americans...pic.twitter.com/Mp73AYv7J0</t>
  </si>
  <si>
    <t>https://twitter.com/realDonaldTrump/status/1055600267331285002</t>
  </si>
  <si>
    <t>The Service Members who died that day included brave young Marines just out of high school, accomplished officers in the middle of their military careers, and enlisted men who had served in theaters all over the world...pic.twitter.com/82Wkru7JAb</t>
  </si>
  <si>
    <t>https://twitter.com/realDonaldTrump/status/1055719340832686080</t>
  </si>
  <si>
    <t>Funny how lowly rated CNN, and others, can criticize me at will, even blaming me for the current spate of Bombs and ridiculously comparing this to September 11th and the Oklahoma City bombing, yet when I criticize them they go wild and scream, ‚Äúit‚Äôs just not Presidential!‚Äù</t>
  </si>
  <si>
    <t>https://twitter.com/realDonaldTrump/status/1055820292881350656</t>
  </si>
  <si>
    <t>The United States has been spending Billions of Dollars a year on Illegal Immigration. This will not continue. Democrats must give us the votes to pass strong (but fair) laws. If not, we will be forced to play a much tougher hand.</t>
  </si>
  <si>
    <t>https://twitter.com/realDonaldTrump/status/1055822810940129283</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</si>
  <si>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</si>
  <si>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https://twitter.com/realDonaldTrump/status/1055826295337172993</t>
  </si>
  <si>
    <t>Republicans are doing so well in early voting, and at the polls, and now this ‚ÄúBomb‚Äù stuff happens and the momentum greatly slows - news not talking politics. Very unfortunate, what is going on. Republicans, go out and vote!</t>
  </si>
  <si>
    <t>https://twitter.com/realDonaldTrump/status/1055846847502258178</t>
  </si>
  <si>
    <t>I will be speaking at the Young Black Leadership Summit in 15 minutes where I will address the investigation into the bomb packages.</t>
  </si>
  <si>
    <t>https://twitter.com/realDonaldTrump/status/1055872564386398209</t>
  </si>
  <si>
    <t>I would like to begin today‚Äôs remarks by providing an update on the packages and devices that have been mailed to high-profile figures throughout our Country, and a media org. I am pleased to inform you that law enforcement has apprehended the suspect and taken him into custody.pic.twitter.com/UFjwjjUkLd</t>
  </si>
  <si>
    <t>https://twitter.com/realDonaldTrump/status/1055881545628704769</t>
  </si>
  <si>
    <t>I want to applaud the FBI, Secret Service, Department of Justice, the U.S. Attorneys‚Äô Office for the Southern District of New York, the NYPD, and all Law Enforcement partners across the Country for their incredible work, skill and determination!</t>
  </si>
  <si>
    <t>https://twitter.com/realDonaldTrump/status/1055887335378874368</t>
  </si>
  <si>
    <t>It is my great honor to be with so many brilliant, courageous, patriotic, and PROUD AMERICANS. Seeing all of you here today fills me with extraordinary confidence in America‚Äôs future. Each of you is taking part in the Young Black Leadership Summit because you are true leaders...pic.twitter.com/lIlZBxKjuG</t>
  </si>
  <si>
    <t>https://twitter.com/realDonaldTrump/status/1055893947531382784</t>
  </si>
  <si>
    <t>Whether you are African-American, Hispanic-American or ANY AMERICAN at all ‚Äì you have the right to live in a Country that puts YOUR NEEDS FIRST!pic.twitter.com/hwDICbpOT7</t>
  </si>
  <si>
    <t>https://twitter.com/realDonaldTrump/status/1055932751516332033</t>
  </si>
  <si>
    <t>It was my great honor, thank you!https://twitter.com/charliekirk11/status/1055875113839747072 ‚Ä¶</t>
  </si>
  <si>
    <t>https://twitter.com/realDonaldTrump/status/1055938940337672192</t>
  </si>
  <si>
    <t>If you meet every day with optimism ‚Äì if you confront every obstacle with determination ‚Äì if you refuse to give up, if you never quit, if you face every challenge with confidence and pride ‚Äì then there is no goal you cannot achieve, and no dream beyond your reach! # YBLS2018pic.twitter.com/Uqmw5fLmxW</t>
  </si>
  <si>
    <t>https://twitter.com/realDonaldTrump/status/1055987125701742592</t>
  </si>
  <si>
    <t>Fantastic evening in Charlotte, North Carolina with great PATRIOTS. Get out and VOTE for @ buddforcongress and @ MarkHarrisNC9! http://Vote.GOP # MAGARally replay: https://www.facebook.com/DonaldTrump/videos/1841987799204126/ ‚Ä¶pic.twitter.com/O1QiZSw4cU</t>
  </si>
  <si>
    <t>https://twitter.com/realDonaldTrump/status/1056175920476766208</t>
  </si>
  <si>
    <t>Trump Thunders at Media for Smearing His Supporters after Bomb Scares http://bit.ly/2RfT00U via @ BreitbartNews</t>
  </si>
  <si>
    <t>https://twitter.com/realDonaldTrump/status/1056178393522339847</t>
  </si>
  <si>
    <t>A big change is coming - don‚Äôt want the Dems anymore!https://twitter.com/DonaldJTrumpJr/status/1055636472144035840 ‚Ä¶</t>
  </si>
  <si>
    <t>https://twitter.com/realDonaldTrump/status/1056179047368134656</t>
  </si>
  <si>
    <t>Good luck Mary!https://twitter.com/RepMaryFranson/status/1050900270979403776 ‚Ä¶</t>
  </si>
  <si>
    <t>https://twitter.com/realDonaldTrump/status/1056180185727418374</t>
  </si>
  <si>
    <t>Thank you Charlie!https://twitter.com/charliekirk11/status/1055875113839747072 ‚Ä¶</t>
  </si>
  <si>
    <t>https://twitter.com/realDonaldTrump/status/1056181643810168832</t>
  </si>
  <si>
    <t>Martha McSally is a great warrior, her opponent a Nancy Pelosi Wacko!https://twitter.com/Mike_Pence/status/1055986341211791360 ‚Ä¶</t>
  </si>
  <si>
    <t>https://twitter.com/realDonaldTrump/status/1056182288927649794</t>
  </si>
  <si>
    <t>Budd and Mark, two great patriots for Congress!https://twitter.com/GOPChairwoman/status/1055984678648406016 ‚Ä¶</t>
  </si>
  <si>
    <t>https://twitter.com/realDonaldTrump/status/1056184390684995584</t>
  </si>
  <si>
    <t># Walkaway Walkaway from the Democrat Party movement marches today in D.C. Congratulations to Brandon Straka for starting something very special. @ foxandfriends</t>
  </si>
  <si>
    <t>https://twitter.com/realDonaldTrump/status/1056200966809288704</t>
  </si>
  <si>
    <t>Watching the events unfolding in Pittsburgh, Pennsylvania. Law enforcement on the scene. People in Squirrel Hill area should remain sheltered. Looks like multiple fatalities. Beware of active shooter. God Bless All!</t>
  </si>
  <si>
    <t>https://twitter.com/realDonaldTrump/status/1056220576098992129</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</si>
  <si>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</si>
  <si>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https://twitter.com/realDonaldTrump/status/1056270246141681664</t>
  </si>
  <si>
    <t>As you know, earlier today there was a horrific shooting targeting and killing Jewish Americans at the Tree of Life Synagogue in Pittsburgh, Pennsylvania. The shooter is in custody, and federal authorities have been dispatched to support state and local police...pic.twitter.com/WqO7GfPyMT</t>
  </si>
  <si>
    <t>https://twitter.com/realDonaldTrump/status/1056299896406450176</t>
  </si>
  <si>
    <t>All of America is in mourning over the mass murder of Jewish Americans at the Tree of Life Synagogue in Pittsburgh. We pray for those who perished and their loved ones, and our hearts go out to the brave police officers who sustained serious injuries...</t>
  </si>
  <si>
    <t>https://twitter.com/realDonaldTrump/status/1056299897882923009</t>
  </si>
  <si>
    <t>...This evil Anti-Semitic attack is an assault on humanity. It will take all of us working together to extract the poison of Anti-Semitism from our world. We must unite to conquer hate.</t>
  </si>
  <si>
    <t>https://twitter.com/realDonaldTrump/status/1056391795523895296</t>
  </si>
  <si>
    <t>Watching the Dodgers/Red Sox final innings. It is amazing how a manager takes out a pitcher who is loose &amp; dominating through almost 7 innings, Rich Hill of Dodgers, and brings in nervous reliever(s) who get shellacked. 4 run lead gone. Managers do it all the time, big mistake!</t>
  </si>
  <si>
    <t>https://twitter.com/realDonaldTrump/status/1056394547637485574</t>
  </si>
  <si>
    <t>Very interesting!https://twitter.com/DineshDSouza/status/1056315102327201793 ‚Ä¶</t>
  </si>
  <si>
    <t>https://twitter.com/realDonaldTrump/status/1056589723911757824</t>
  </si>
  <si>
    <t>Thank you to Steve Rogers, FBI Joint Terror Task Force (Ret), for his very kind and generous remarks about me and my relationship to Law Enforcement. @ JudgeJeanine</t>
  </si>
  <si>
    <t>https://twitter.com/realDonaldTrump/status/1056592374607024130</t>
  </si>
  <si>
    <t>Just watched Wacky Tom Steyer, who I have not seen in action before, be interviewed by @ jaketapper. He comes off as a crazed &amp; stumbling lunatic who should be running out of money pretty soon. As bad as their field is, if he is running for President, the Dems will eat him alive!</t>
  </si>
  <si>
    <t>https://twitter.com/realDonaldTrump/status/1056700376718684160</t>
  </si>
  <si>
    <t>The Fake News is doing everything in their power to blame Republicans, Conservatives and me for the division and hatred that has been going on for so long in our Country. Actually, it is their Fake &amp; Dishonest reporting which is causing problems far greater than they understand!</t>
  </si>
  <si>
    <t>https://twitter.com/realDonaldTrump/status/1056879122348195841</t>
  </si>
  <si>
    <t>There is great anger in our Country caused in part by inaccurate, and even fraudulent, reporting of the news. The Fake News Media, the true Enemy of the People, must stop the open &amp; obvious hostility &amp; report the news accurately &amp; fairly. That will do much to put out the flame...</t>
  </si>
  <si>
    <t>https://twitter.com/realDonaldTrump/status/1056880287974649856</t>
  </si>
  <si>
    <t>....of Anger and Outrage and we will then be able to bring all sides together in Peace and Harmony. Fake News Must End!</t>
  </si>
  <si>
    <t>https://twitter.com/realDonaldTrump/status/1056885392522260480</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</si>
  <si>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</si>
  <si>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https://twitter.com/realDonaldTrump/status/1056919064906469376</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</si>
  <si>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</si>
  <si>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https://twitter.com/realDonaldTrump/status/1056922209111994373</t>
  </si>
  <si>
    <t>In Florida there is a choice between a Harvard/Yale educated man named @ RonDeSantisFL who has been a great Congressman and will be a great Governor - and a Dem who is a thief and who is Mayor of poorly run Tallahassee, said to be one of the most corrupt cities in the Country!</t>
  </si>
  <si>
    <t>https://twitter.com/realDonaldTrump/status/1056923033141698561</t>
  </si>
  <si>
    <t>Great job being done by Congressman Keith Rothfus of Pennsylvania. Thank you Keith!</t>
  </si>
  <si>
    <t>https://twitter.com/realDonaldTrump/status/1057059603605831680</t>
  </si>
  <si>
    <t>CNN and others in the Fake News Business keep purposely and inaccurately reporting that I said the ‚ÄúMedia is the Enemy of the People.‚Äù Wrong! I said that the ‚ÄúFake News (Media) is the Enemy of the People,‚Äù a very big difference. When you give out false information - not good!</t>
  </si>
  <si>
    <t>https://twitter.com/realDonaldTrump/status/1057063101189836801</t>
  </si>
  <si>
    <t>Check out tweets from last two days. I refer to Fake News Media when mentioning Enemy of the People - but dishonest reporters use only the word ‚ÄúMedia.‚Äù The people of our Great Country are angry and disillusioned at receiving so much Fake News. They get it, and fully understand!</t>
  </si>
  <si>
    <t>https://twitter.com/realDonaldTrump/status/1057067460925505536</t>
  </si>
  <si>
    <t>I will be interviewed by Laura Ingraham tonight at 10:00 P.M. on @ FoxNews</t>
  </si>
  <si>
    <t>https://twitter.com/realDonaldTrump/status/1057069393090355200</t>
  </si>
  <si>
    <t>So Revealing!https://twitter.com/BlacksForTrump5/status/1045820275831402496 ‚Ä¶</t>
  </si>
  <si>
    <t>https://twitter.com/realDonaldTrump/status/1057092628951502849</t>
  </si>
  <si>
    <t>. @ Troy_Balderson is doing a great job as Congressman from Ohio. We need him in D.C. Vote for Troy - He has my total Endorsement!</t>
  </si>
  <si>
    <t>https://twitter.com/realDonaldTrump/status/1057106123260678144</t>
  </si>
  <si>
    <t>. @ Denver4VA of the 5th District in Virginia is a popular guy who really knows how to get the job done! Really big help with Tax Cuts, the Military and our great Vets. He has my Total Endorsement!</t>
  </si>
  <si>
    <t>https://twitter.com/realDonaldTrump/status/1057106631652196354</t>
  </si>
  <si>
    <t>Congressman @ RodBlum of Iowa got a desperately needed Flood Wall for Cedar Rapids that was almost impossible to get. He makes a BIG difference for Iowa! Border, Military, Vets etc. We need Rod in D.C. He has my Strong Endorsement!</t>
  </si>
  <si>
    <t>https://twitter.com/realDonaldTrump/status/1057108130662899713</t>
  </si>
  <si>
    <t>Congresswoman @ cathymcmorris of Washington State is an incredible leader who is respected by everyone in Congress. We need her badly in D.C. to keep building on # MAGA. She has my Strong Endorsement!</t>
  </si>
  <si>
    <t>https://twitter.com/realDonaldTrump/status/1057109765178966017</t>
  </si>
  <si>
    <t>Congressman @ DaveBratVA7th is a fighter who is doing a great job for Virginia and for our Country. Border, Military, Vets, 2nd Amendment and all else. We need Dave in D.C. He has my Strong Endorsement!</t>
  </si>
  <si>
    <t>https://twitter.com/realDonaldTrump/status/1057110242541080577</t>
  </si>
  <si>
    <t>. @ Erik_Paulsen, @Jason2CD, @ JimHagedornMN and @ PeteStauber love our Country and the Great State of Minnesota. They are winners and always get the job done. We need them all in Congress for # MAGA. Border, Military, Vets, 2nd A. Go Vote Minnesota. They have my Strong Endorsement!</t>
  </si>
  <si>
    <t>@ @Jason2CD @ @</t>
  </si>
  <si>
    <t>https://twitter.com/realDonaldTrump/status/1057243826899877889</t>
  </si>
  <si>
    <t>Congressman Andy Barr of Kentucky, who just had a great debate with his Nancy Pelosi run opponent, has been a winner for his State. Strong on Crime, the Border, Tax Cuts, Military, Vets and 2nd Amendment, we need Andy in D.C. He has my Strong Endorsement!</t>
  </si>
  <si>
    <t>https://twitter.com/realDonaldTrump/status/1057247021919297536</t>
  </si>
  <si>
    <t>Congressman Kevin Brady of Texas is so popular in his District, and far beyond, that he doesn‚Äôt need any help - but I am giving it to him anyway. He is a great guy and the absolute ‚ÄúKing‚Äù of Cutting Taxes. Highly respected by all, he loves his State &amp; Country. Strong Endorsement!</t>
  </si>
  <si>
    <t>https://twitter.com/realDonaldTrump/status/1057249169507803137</t>
  </si>
  <si>
    <t>The Stock Market is up massively since the Election, but is now taking a little pause - people want to see what happens with the Midterms. If you want your Stocks to go down, I strongly suggest voting Democrat. They like the Venezuela financial model, High Taxes &amp; Open Borders!</t>
  </si>
  <si>
    <t>https://twitter.com/realDonaldTrump/status/1057254051254013953</t>
  </si>
  <si>
    <t>‚ÄúIf the Fed backs off and starts talking a little more Dovish, I think we‚Äôre going to be right back to our 2,800 to 2,900 target range that we‚Äôve had for the S&amp;P 500.‚Äù Scott Wren, Wells Fargo.</t>
  </si>
  <si>
    <t>https://twitter.com/realDonaldTrump/status/1057288679390097408</t>
  </si>
  <si>
    <t>Just out: Consumer Confidence hits highest level since 2000.</t>
  </si>
  <si>
    <t>https://twitter.com/realDonaldTrump/status/1057325714721124355</t>
  </si>
  <si>
    <t>. @ MikeDeWine will be a great Governor for the People of Ohio. He is an outstanding man who loves his State ‚Äì and always produces big....</t>
  </si>
  <si>
    <t>https://twitter.com/realDonaldTrump/status/1057325717162213378</t>
  </si>
  <si>
    <t>....Richard Cordray will let you down, just like he did when he destroyed the government agency that he ran. Clone of Pocahontas, that‚Äôs not for Ohio. Mike has my Total Endorsement!</t>
  </si>
  <si>
    <t>https://twitter.com/realDonaldTrump/status/1057325873312026624</t>
  </si>
  <si>
    <t>Congressman @ KevinYoder has fought hard for the People of Kansas. Highly respected, strong on Crime, the Border, Military, Vets and Second Amendment. Kevin has my Total Endorsement!</t>
  </si>
  <si>
    <t>https://twitter.com/realDonaldTrump/status/1057612657665171457</t>
  </si>
  <si>
    <t>The Caravans are made up of some very tough fighters and people. Fought back hard and viciously against Mexico at Northern Border before breaking through. Mexican soldiers hurt, were unable, or unwilling to stop Caravan. Should stop them before they reach our Border, but won‚Äôt!</t>
  </si>
  <si>
    <t>https://twitter.com/realDonaldTrump/status/1057614564639019009</t>
  </si>
  <si>
    <t>Our military is being mobilized at the Southern Border. Many more troops coming. We will NOT let these Caravans, which are also made up of some very bad thugs and gang members, into the U.S. Our Border is sacred, must come in legally. TURN AROUND!</t>
  </si>
  <si>
    <t>https://twitter.com/realDonaldTrump/status/1057619304949133312</t>
  </si>
  <si>
    <t>Stock Market up more than 400 points yesterday. Today looks to be another good one. Companies earnings are great!</t>
  </si>
  <si>
    <t>https://twitter.com/realDonaldTrump/status/1057620518751428608</t>
  </si>
  <si>
    <t>Melania and I were treated very nicely yesterday in Pittsburgh. The Office of the President was shown great respect on a very sad &amp; solemn day. We were treated so warmly. Small protest was not seen by us, staged far away. The Fake News stories were just the opposite-Disgraceful!pic.twitter.com/9B9HgCF1G9</t>
  </si>
  <si>
    <t>https://twitter.com/realDonaldTrump/status/1057624553478897665</t>
  </si>
  <si>
    <t>So-called Birthright Citizenship, which costs our Country billions of dollars and is very unfair to our citizens, will be ended one way or the other. It is not covered by the 14th Amendment because of the words ‚Äúsubject to the jurisdiction thereof.‚Äù Many legal scholars agree.....</t>
  </si>
  <si>
    <t>https://twitter.com/realDonaldTrump/status/1057637708296794114</t>
  </si>
  <si>
    <t>....Harry Reid was right in 1993, before he and the Democrats went insane and started with the Open Borders (which brings massive Crime) ‚Äústuff.‚Äù Don‚Äôt forget the nasty term Anchor Babies. I will keep our Country safe. This case will be settled by the United States Supreme Court!</t>
  </si>
  <si>
    <t>https://twitter.com/realDonaldTrump/status/1057638285026254848</t>
  </si>
  <si>
    <t>The World is using our laws to our detriment. They laugh at the Stupidity they see!</t>
  </si>
  <si>
    <t>https://twitter.com/realDonaldTrump/status/1057654684356395008</t>
  </si>
  <si>
    <t>‚ÄúDonald Trump has made good on his promises, and it drives Democrats Crazy!‚Äù Brad Blakeman @ FoxNews</t>
  </si>
  <si>
    <t>https://twitter.com/realDonaldTrump/status/1057655675080314880</t>
  </si>
  <si>
    <t>Republicans will protect people with pre-existing conditions far better than the Dems!</t>
  </si>
  <si>
    <t>https://twitter.com/realDonaldTrump/status/1057674390446448642</t>
  </si>
  <si>
    <t>Paul Ryan should be focusing on holding the Majority rather than giving his opinions on Birthright Citizenship, something he knows nothing about! Our new Republican Majority will work on this, Closing the Immigration Loopholes and Securing our Border!</t>
  </si>
  <si>
    <t>https://twitter.com/realDonaldTrump/status/1057683481793302528</t>
  </si>
  <si>
    <t>Harry Reid, when he was sane, agreed with us on Birthright Citizenship!pic.twitter.com/ypiE1QWKag</t>
  </si>
  <si>
    <t>https://twitter.com/realDonaldTrump/status/1057714919766925314</t>
  </si>
  <si>
    <t>Yesterday in Pittsburgh I was really impressed with Congressman Keith Rothfus (far more so than any other local political figure). His sincere level of compassion, grief and sorrow for the events that took place was, in its own way, very inspiring. Vote for Keith!</t>
  </si>
  <si>
    <t>https://twitter.com/realDonaldTrump/status/1057715198684000258</t>
  </si>
  <si>
    <t># JOBSNOTMOBS! VOTE REPUBLICAN NOW!!pic.twitter.com/wso9ZHIvyF</t>
  </si>
  <si>
    <t>https://twitter.com/realDonaldTrump/status/1057728445386539008</t>
  </si>
  <si>
    <t>It is outrageous what the Democrats are doing to our Country. Vote Republican now! http://Vote.GOP pic.twitter.com/2crea9HF7G</t>
  </si>
  <si>
    <t>https://twitter.com/realDonaldTrump/status/1057797701834813440</t>
  </si>
  <si>
    <t>THANK YOU FLORIDA! Get out and VOTE Republican! # MAGAhttps://www.pscp.tv/w/bqpErTFvTlFsTFJub1dwUXd8MW1yR21Zb3lZRXZHeSoiOjmZaxRJcnFn1V6n35efM-O54FUx4CXsZYpy2Jxc?t=29m27s ‚Ä¶</t>
  </si>
  <si>
    <t>https://twitter.com/realDonaldTrump/status/1057810265436090368</t>
  </si>
  <si>
    <t>Fantastic evening in Florida with great PATRIOTS at a beautiful # MAGARally. Get out and http://Vote.GOP so we can continue MAKING AMERICA SAFE &amp; GREAT AGAIN! https://www.facebook.com/DonaldTrump/videos/287144531916414/ ‚Ä¶pic.twitter.com/VrmaMHPhl3</t>
  </si>
  <si>
    <t>https://twitter.com/realDonaldTrump/status/1057837892062666755</t>
  </si>
  <si>
    <t>That‚Äôs because they treat me fairly! ‚Äú @ FoxNews tops @ CNN and @ MSNBC combined in October cable news ratings‚Äùhttp://hill.cm/6lzjq6f</t>
  </si>
  <si>
    <t>https://twitter.com/realDonaldTrump/status/1057997981922873344</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</si>
  <si>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</si>
  <si>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https://twitter.com/realDonaldTrump/status/1058065450075086850</t>
  </si>
  <si>
    <t>. @ WalkerStapleton will be an extraordinary Governor for the State of Colorado. He is strong, smart, and has been successful at everything he has ever done....</t>
  </si>
  <si>
    <t>https://twitter.com/realDonaldTrump/status/1058065457851351040</t>
  </si>
  <si>
    <t>....His opponent, Jared Polis, is weak on crime and weak on borders ‚Äì could never do the job. Get out and VOTE ‚Äì Walker has my Complete and Total Endorsement!</t>
  </si>
  <si>
    <t>https://twitter.com/realDonaldTrump/status/1058100070158098433</t>
  </si>
  <si>
    <t>Illegal immigration affects the lives of all Americans. Illegal Immigration hurts American workers, burdens American taxpayers, undermines public safety, and places enormous strain on local schools, hospitals and communities...https://www.pscp.tv/w/bqtfHTFvTlFsTFJub1dwUXd8MVlxS0R5eldRTVZHVlff9dAunz0bm1bep_EyV9U0DoPphkq_w_jpt27F4CbP?t=1s ‚Ä¶</t>
  </si>
  <si>
    <t>https://twitter.com/realDonaldTrump/status/1058119417278676992</t>
  </si>
  <si>
    <t>On my way to Columbia, Missouri for a # MAGARally. Look forward to seeing everyone soon! http://Vote.GOP pic.twitter.com/oD6v3E13bk</t>
  </si>
  <si>
    <t>https://twitter.com/realDonaldTrump/status/1058128196317728768</t>
  </si>
  <si>
    <t>Together, we are Making America Safe and Great Again! http://Vote.GOP pic.twitter.com/rWl5aSpY3O</t>
  </si>
  <si>
    <t>https://twitter.com/realDonaldTrump/status/1058182740414226433</t>
  </si>
  <si>
    <t>Beautiful evening at a # MAGARally with great American Patriots. Loyal citizens like you helped build this Country and together, we are taking back this Country ‚Äì returning power to YOU, the AMERICAN PEOPLE. Get out and http://Vote.GOP ! https://www.facebook.com/DonaldTrump/videos/250307855651057/ ‚Ä¶pic.twitter.com/wBOUVedVtT</t>
  </si>
  <si>
    <t>https://twitter.com/realDonaldTrump/status/1058187885042716672</t>
  </si>
  <si>
    <t>I love you Missouri! Under Republican leadership, America is BOOMING, America is THRIVING, and America is WINNING - because we are finally putting AMERICA FIRST. Get out and VOTE Josh @ HawleyMO for the United States Senate! # MAGApic.twitter.com/opp35qPPy3</t>
  </si>
  <si>
    <t>https://twitter.com/realDonaldTrump/status/1058354748578033664</t>
  </si>
  <si>
    <t>Wow! The U.S. added 250,000 Jobs in October - and this was despite the hurricanes. Unemployment at 3.7%. Wages UP! These are incredible numbers. Keep it going, Vote Republican!</t>
  </si>
  <si>
    <t>https://twitter.com/realDonaldTrump/status/1058356796262412288</t>
  </si>
  <si>
    <t>Will be going to West Virginia and Indiana today, TWO RALLIES! Don‚Äôt tell anyone (big secret), but I will be bringing Coach Bobby Knight to Indiana. He‚Äôs been a supporter right from the beginning of the Greatest Political Movement in American History!</t>
  </si>
  <si>
    <t>https://twitter.com/realDonaldTrump/status/1058388700617498625</t>
  </si>
  <si>
    <t>pic.twitter.com/nk2vKvHuaL</t>
  </si>
  <si>
    <t>https://twitter.com/realDonaldTrump/status/1058477374872920064</t>
  </si>
  <si>
    <t>Fantastic # MAGARallyin West Virginia, thank you. Everyone get out and VOTE for Patrick @ MorriseyWV and @ CarolMillerWV!https://www.pscp.tv/w/bqy8XDFvTlFsTFJub1dwUXd8MU1ueG5OUld5VlZ4T_w8K64Y7vc1z0Mc-dfNomsGFLluVd1zNwUFOrK3XBAg?t=1s ‚Ä¶</t>
  </si>
  <si>
    <t>https://twitter.com/realDonaldTrump/status/1058482506037641216</t>
  </si>
  <si>
    <t>JOBS, JOBS, JOBS! # MAGAhttps://www.cnbc.com/2018/11/02/us-created-250000-jobs-in-oct-vs-190000-jobs-expected.html ‚Ä¶</t>
  </si>
  <si>
    <t>https://twitter.com/realDonaldTrump/status/1058490401802371072</t>
  </si>
  <si>
    <t>THANK YOU WEST VIRGINIA! http://Vote.GOP pic.twitter.com/KmrMAt4Cea</t>
  </si>
  <si>
    <t>https://twitter.com/realDonaldTrump/status/1058491932937203717</t>
  </si>
  <si>
    <t>Just landed - will see everyone in Southport, Indiana shortly! # MAGARallyhttps://twitter.com/indgop/status/1058155499202510849 ‚Ä¶</t>
  </si>
  <si>
    <t>https://twitter.com/realDonaldTrump/status/1058498592208494592</t>
  </si>
  <si>
    <t>I need the people of West Virginia to send a message to Chuck Schumer, Maxine Waters, Nancy Pelosi and the Radical Democrats by voting for Carol Miller and Patrick Morrisey!</t>
  </si>
  <si>
    <t>https://twitter.com/realDonaldTrump/status/1058519264771096576</t>
  </si>
  <si>
    <t>In just 4 days, the people of Indiana are going to send Mike @ braun4indiana to the United States Senate, so we can keep MAKING AMERICA GREAT AGAIN! Get out and VOTE!!https://www.pscp.tv/w/bqzkRDFvTlFsTFJub1dwUXd8MXZPR3daYlBld01LQvdEy30z1kMobIBuLrsM-JO0N_Z-A1jQ_cP7Q9N93gHJ?t=10m11s ‚Ä¶</t>
  </si>
  <si>
    <t>https://twitter.com/realDonaldTrump/status/1058521517821190146</t>
  </si>
  <si>
    <t>Republicans believe our Country should be a Sanctuary for law-abiding Americans ‚Äì not criminal aliens. And Republicans will ALWAYS stand with the HEROES of @ ICEgov, @ CBP, and Law Enforcement!pic.twitter.com/jmnmO26Yb3</t>
  </si>
  <si>
    <t>https://twitter.com/realDonaldTrump/status/1058531139034451969</t>
  </si>
  <si>
    <t>Massive # MAGARallytonight in Indiana, thank you. Everyone get out and http://Vote.GOP !pic.twitter.com/5jVFO6SIsz</t>
  </si>
  <si>
    <t>https://twitter.com/realDonaldTrump/status/1058553398172237824</t>
  </si>
  <si>
    <t>Scott Perry of Pennsylvania is fantastic. He is strong on the Border, Crime, the Military, our Vets and the Second Amendment. Scott has my Total Endorsement!</t>
  </si>
  <si>
    <t>https://twitter.com/realDonaldTrump/status/1058673875372908544</t>
  </si>
  <si>
    <t>Congresswoman Maxine Waters was called the most Corrupt Member of Congress! @ FoxNews If Dems win, she would be put in charge of our Country‚Äôs finances. The beginning of the end!</t>
  </si>
  <si>
    <t>https://twitter.com/realDonaldTrump/status/1058687674742120448</t>
  </si>
  <si>
    <t>Indiana Rally, and Coach Bobby Knight, were incredible last night. Packed House in Honor of Mike Braun for Senate. Mike will be a GREAT Senator. Don‚Äôt forget to VOTE!</t>
  </si>
  <si>
    <t>https://twitter.com/realDonaldTrump/status/1058691406263451648</t>
  </si>
  <si>
    <t>Heading to Montana and Florida today! Everyone is excited about the Jobs Numbers - 250,000 new jobs in October. Also, wages rising. Wow!</t>
  </si>
  <si>
    <t>https://twitter.com/realDonaldTrump/status/1058711461214724097</t>
  </si>
  <si>
    <t>Thank you to @ PeteHegseth and @ KatiePavlich for your nice, and very wise, statements on the Economy. You both really get it! @ foxandfriends</t>
  </si>
  <si>
    <t>https://twitter.com/realDonaldTrump/status/1058715144442781696</t>
  </si>
  <si>
    <t>A vicious accuser of Justice Kavanaugh has just admitted that she was lying, her story was totally made up, or FAKE! Can you imagine if he didn‚Äôt become a Justice of the Supreme Court because of her disgusting False Statements. What about the others? Where are the Dems on this?</t>
  </si>
  <si>
    <t>https://twitter.com/realDonaldTrump/status/1058758825300365312</t>
  </si>
  <si>
    <t>Get out and VOTE for @ DeanHeller!https://twitter.com/IvankaTrump/status/1058049612924313601 ‚Ä¶</t>
  </si>
  <si>
    <t>https://twitter.com/realDonaldTrump/status/1058762842629984256</t>
  </si>
  <si>
    <t>New York, get out and VOTE for @ JohnFasoNy, a great and hardworking Congressman. We need John‚Äôs voice in D.C. His opponent just moved to the area - is Pro-Iran and Anti-Israel. Vote for John. Has my Strong Endorsement!</t>
  </si>
  <si>
    <t>https://twitter.com/realDonaldTrump/status/1058781668151050240</t>
  </si>
  <si>
    <t>Landing in Montana now - at least everybody admits that my lines and crowds are far bigger than Barack Obama‚Äôs...https://twitter.com/frankthorp/status/1058738519806332929 ‚Ä¶</t>
  </si>
  <si>
    <t>https://twitter.com/realDonaldTrump/status/1058820790546821120</t>
  </si>
  <si>
    <t>If Chuck Schumer and Nancy Pelosi gain the majority, they will try to raise your taxes, restore job-killing regulations, shut down your coal mines and timber mills, take away your healthcare, impose socialism, and ERASE your borders. VOTE for @ MattForMontana and @ GregForMontana!pic.twitter.com/aDnCQKY7QD</t>
  </si>
  <si>
    <t>https://twitter.com/realDonaldTrump/status/1058825551090237441</t>
  </si>
  <si>
    <t>Arizona is such a Great State but it needs Border Security which @ MarthaMcSally will provide, and Krysten Sinema doesn‚Äôt even think about. If it were up to Sinema - drugs, crime and illegal traffic will be flowing into Arizona at an ever increasing pace. Vote for Martha!</t>
  </si>
  <si>
    <t>https://twitter.com/realDonaldTrump/status/1058827516427808768</t>
  </si>
  <si>
    <t>Rumor has it that Senator Joe Donnelly of Indiana is paying for Facebook ads for his so-called opponent on the libertarian ticket. Donnelly is trying to steal the election? Isn‚Äôt that what Russia did!?</t>
  </si>
  <si>
    <t>https://twitter.com/realDonaldTrump/status/1058829182275411979</t>
  </si>
  <si>
    <t>In all the time I‚Äôve been President, almost two years, never once did Senator Bill Nelson call me to ask for help for the Great State of Florida. I never see him until election time....</t>
  </si>
  <si>
    <t>https://twitter.com/realDonaldTrump/status/1058829196062048257</t>
  </si>
  <si>
    <t>....Lake Okeechobee and all of the hurricane money were a passion for Rick Scott, who called endlessly on behalf of the People of Florida. Vote @ ScottforFlorida!</t>
  </si>
  <si>
    <t>https://twitter.com/realDonaldTrump/status/1058856438091710464</t>
  </si>
  <si>
    <t>Governor @ DougDucey of Arizona is doing a great job. Doug is strong on Crime, the Border, and our Second Amendment. Loves our Military &amp; our Vets. Vote for Doug, he has my full and Complete Endorsement!</t>
  </si>
  <si>
    <t>https://twitter.com/realDonaldTrump/status/1058857627411718144</t>
  </si>
  <si>
    <t>Heading to Pensacola, Florida - will be there soon. Amazing lines of people wanting to get in - what a crowd! Is this a sign of Republican Strength on Tuesday?pic.twitter.com/te7RHdAeKA</t>
  </si>
  <si>
    <t>https://twitter.com/realDonaldTrump/status/1058893955084025856</t>
  </si>
  <si>
    <t>Another fantastic # MAGARally tonight in the Great State of Florida. In just 3 days, the People of Florida are going to elect @ ScottforFlorida and @ RonDeSantisFL to protect your jobs, defend your BORDERS, and CONTINUE MAKING AMERICA GREAT AGAIN! http://Vote.GOP pic.twitter.com/sS78uyafOG</t>
  </si>
  <si>
    <t>https://twitter.com/realDonaldTrump/status/1058896605527597056</t>
  </si>
  <si>
    <t>. @ DannyTarkanian is a great guy and a team player. He will represent his District, State and Country at the highest level. Danny is strong on Military, our Vets, Second Amendment and all of the things that we so strongly stand for. Vote for Danny - he has my Strong Endorsement!</t>
  </si>
  <si>
    <t>https://twitter.com/realDonaldTrump/status/1058898124448677890</t>
  </si>
  <si>
    <t>If you want to protect criminal aliens ‚Äì VOTE DEMOCRAT. If you want to protect Law-Abiding Americans ‚Äì VOTE REPUBLICAN! http://Vote.GOP pic.twitter.com/2YoXSWT0Px</t>
  </si>
  <si>
    <t>https://twitter.com/realDonaldTrump/status/1058913612813791232</t>
  </si>
  <si>
    <t>Unbelievable crowd in Florida tonight. Get out and VOTE! # MAGApic.twitter.com/zpLkAko8If</t>
  </si>
  <si>
    <t>https://twitter.com/realDonaldTrump/status/1059101889898430464</t>
  </si>
  <si>
    <t>New Fox Poll shows a ‚Äú40% Approval Rating by African Americans for President Trump, a record for Republicans.‚Äù Thank you, a great honor!</t>
  </si>
  <si>
    <t>https://twitter.com/realDonaldTrump/status/1059152270342975489</t>
  </si>
  <si>
    <t>WOW - Departing the White House shortly. See you soon Georgia! # MAGA https://www.donaldjtrump.com/rallies/nov-georgia-2018/?utm_medium=web&amp;utm_source=djt_web&amp;utm_content=rally_list ‚Ä¶https://twitter.com/RSBNetwork/status/1059138871039008769 ‚Ä¶</t>
  </si>
  <si>
    <t>https://twitter.com/realDonaldTrump/status/1059174162965716992</t>
  </si>
  <si>
    <t>On my way to Macon, Georgia where the crowds are massive, for a 4pmE # MAGARally. Will be in Chattanooga, Tennessee tonight, seen below, for a 7pmE rally. Something‚Äôs happening! Everyone needs to get out and VOTE!pic.twitter.com/xBXepwpug9</t>
  </si>
  <si>
    <t>https://twitter.com/realDonaldTrump/status/1059220177169063941</t>
  </si>
  <si>
    <t>Thank you Macon, Georgia! Get out on Tuesday, November 6th and VOTE for @ BrianKempGA as your next Governor to protect your jobs, defend your borders, fight for your values, and continue MAKING AMERICA GREAT AGAIN! https://www.facebook.com/DonaldTrump/videos/185358972401946/ ‚Ä¶</t>
  </si>
  <si>
    <t>https://twitter.com/realDonaldTrump/status/1059230569257680896</t>
  </si>
  <si>
    <t>Great to be back in Tennessee. On our way to the McKenzie Arena in Chattanooga for a huge # MAGARally - see everyone soon!https://twitter.com/VoteMarsha/status/1059224573957283842 ‚Ä¶</t>
  </si>
  <si>
    <t>https://twitter.com/realDonaldTrump/status/1059258034474704897</t>
  </si>
  <si>
    <t>Thank you for joining us tonight in Tennessee, @ TheLeeGreenwood. GOD BLESS THE U.S.A.!pic.twitter.com/hfxi4Ct6Pv</t>
  </si>
  <si>
    <t>https://twitter.com/realDonaldTrump/status/1059264061030969344</t>
  </si>
  <si>
    <t>In just 2 days, the people of Tennessee are going to elect @ VoteMarsha Blackburn to the United States Senate to protect your jobs, defend your borders, and CONTINUE MAKING AMERICA GREAT AGAIN! Get out on Tuesday and VOTE for Marsha!pic.twitter.com/BJhmItntMo</t>
  </si>
  <si>
    <t>https://twitter.com/realDonaldTrump/status/1059310562771984390</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</si>
  <si>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</si>
  <si>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https://twitter.com/realDonaldTrump/status/1059317426653933568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</si>
  <si>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 Vets!</t>
  </si>
  <si>
    <t>https://twitter.com/realDonaldTrump/status/1059433483423178752</t>
  </si>
  <si>
    <t>. @ DebbieStabenow voted against Tax Cuts, great Healthcare, Supreme Court Justices and all of the many things the people of Michigan wanted and need. She is an automatic far left vote, controlled by her bosses. John James can be a truly great Senator!</t>
  </si>
  <si>
    <t>https://twitter.com/realDonaldTrump/status/1059435440497934337</t>
  </si>
  <si>
    <t>If @ AndrewGillum did the same job with Florida that he has done in Tallahassee as Mayor, the State will be a crime ridden, overtaxed mess. @ RonDeSantisFL will be a great Governor. VOTE!!!!!!</t>
  </si>
  <si>
    <t>https://twitter.com/realDonaldTrump/status/1059439426022137856</t>
  </si>
  <si>
    <t>No matter what she says, Senator Claire McCaskill will always vote against us and the Great State of Missouri! Vote for Josh Hawley - he will be a great Senator!</t>
  </si>
  <si>
    <t>https://twitter.com/realDonaldTrump/status/1059460759179198470</t>
  </si>
  <si>
    <t>I need @ claudiatenney of # NY22 to be re-elected in order to get our big plans moving. Her opponent would be a disaster. Nobody works harder than Claudia, and she is a producer. I look forward to working together with her - she has my Strongest Endorsement! Vote Claudia!</t>
  </si>
  <si>
    <t>https://twitter.com/realDonaldTrump/status/1059464880955277312</t>
  </si>
  <si>
    <t>So funny to see the CNN Fake Suppression Polls and false rhetoric. Watch for real results Tuesday. We are lucky CNN‚Äôs ratings are so low. Don‚Äôt fall for the Suppression Game. Go out &amp; VOTE. Remember, we now have perhaps the greatest Economy (JOBS) in the history of our Country!</t>
  </si>
  <si>
    <t>https://twitter.com/realDonaldTrump/status/1059469158830796800</t>
  </si>
  <si>
    <t>REMEMBER FLORIDA: I have been President of the United States for almost two years. During that time Senator Bill Nelson didn‚Äôt call me once. Rick Scott called constantly requesting dollars plus for Florida. Did a GREAT job on hurricanes. VOTE SCOTT!</t>
  </si>
  <si>
    <t>https://twitter.com/realDonaldTrump/status/1059470847751131138</t>
  </si>
  <si>
    <t>Law Enforcement has been strongly notified to watch closely for any ILLEGAL VOTING which may take place in Tuesday‚Äôs Election (or Early Voting). Anyone caught will be subject to the Maximum Criminal Penalties allowed by law. Thank you!</t>
  </si>
  <si>
    <t>https://twitter.com/realDonaldTrump/status/1059505422430801920</t>
  </si>
  <si>
    <t>‚ÄúBill Nelson is kind of an empty figure in Washington. You never hear his name, he‚Äôs never in debates on key issues - he is just under the radar.‚Äù Chris Wallace on @ FoxNews In other words, Nelson is a ‚Äústiff.‚Äù</t>
  </si>
  <si>
    <t>https://twitter.com/realDonaldTrump/status/1059557569818181632</t>
  </si>
  <si>
    <t>Thank you Ohio! When you enter the voting booth tomorrow you will be making a simple choice. A vote for Republicans is a vote to continue our extraordinary prosperity. A vote for Dems is a vote to bring this Economic Boom crashing to a sudden, screeching halt. Vote @ MikeDeWine!pic.twitter.com/iai8bSEgBh</t>
  </si>
  <si>
    <t>https://twitter.com/realDonaldTrump/status/1059561007520116741</t>
  </si>
  <si>
    <t>Republicans have created the best economy in the HISTORY of our Country ‚Äì and the hottest jobs market on planet earth. The Democrat Agenda is a Socialist Nightmare. The Republican Agenda is the AMERICAN DREAM! http://Vote.GOP pic.twitter.com/JfdM1p5xxY</t>
  </si>
  <si>
    <t>https://twitter.com/realDonaldTrump/status/1059573108464648198</t>
  </si>
  <si>
    <t>Just landed in Fort Wayne, Indiana for a # MAGARally at the Allen County War Memorial Coliseum. See everyone soon! http://Vote.GOP</t>
  </si>
  <si>
    <t>https://twitter.com/realDonaldTrump/status/1059611961539915776</t>
  </si>
  <si>
    <t>Thank you Indiana! A vote for Mike @ Braun4Indiana is a vote to keep your jobs going up, your wages going up, and your healthcare costs coming down. It‚Äôs a vote to keep your families safe &amp; to keep criminals, traffickers &amp; drug dealers OUT of our Country! Get out and for for Mike!pic.twitter.com/3AE7WcHZej</t>
  </si>
  <si>
    <t>https://twitter.com/realDonaldTrump/status/1059612735271505920</t>
  </si>
  <si>
    <t>There is only one way to stop this Democrat-Led assault on our sovereignty ‚Äì you have to VOTE Republican TOMORROW! Polling locations: http://Vote.GOP pic.twitter.com/ggs0zcXaQu</t>
  </si>
  <si>
    <t>https://twitter.com/realDonaldTrump/status/1059618041716228096</t>
  </si>
  <si>
    <t>Massive crowd inside and outside the Allen County War Memorial Coliseum in Fort Wayne, Indiana! Thank you for joining us tonight - and make sure you get out and http://Vote.GOP tomorrow!pic.twitter.com/8APMivyM0x</t>
  </si>
  <si>
    <t>https://twitter.com/realDonaldTrump/status/1059630186738737152</t>
  </si>
  <si>
    <t>You have been loyal and faithful to your Country, and now you have a President that is loyal and faithful to you. Get out tomorrow, and http://VOTE.GOP !pic.twitter.com/Fr6HlmA7y6</t>
  </si>
  <si>
    <t>https://twitter.com/realDonaldTrump/status/1059674931737300993</t>
  </si>
  <si>
    <t>A vote for Claire McCaskill is a vote for Schumer, Pelosi, Waters, and their socialist agenda. Claire voted IN FAVOR of deadly Sanctuary Cities - she would rather protect criminal aliens than American citizens, which is why she needs to be voted out of office. Vote @ HawleyMO!pic.twitter.com/tn2zsEWQJ5</t>
  </si>
  <si>
    <t>https://twitter.com/realDonaldTrump/status/1059695972907921408</t>
  </si>
  <si>
    <t>A fantastic evening in Cape Girardeau, Missouri. Josh @ HawleyMO will be a tireless champion for YOU. He is great on jobs, great on tax cuts, and tough on crime. He shares your values, and he will always support our Military, Vets and Police! Get out tomorrow and VOTE for Josh!!pic.twitter.com/YPB8nqX2d6</t>
  </si>
  <si>
    <t>https://twitter.com/realDonaldTrump/status/1059827782434328582</t>
  </si>
  <si>
    <t>There is a rumor, put out by the Democrats, that Josh Hawley of Missouri left the Arena last night early. It is Fake News. He met me at the plane when I arrived, spoke at the great Rally, &amp; stayed to the very end. In fact, I said goodbye to him and left before he did. Deception!</t>
  </si>
  <si>
    <t>https://twitter.com/realDonaldTrump/status/1059833982777544705</t>
  </si>
  <si>
    <t>Congressman Peter King of New York is a hardworking gem. Loves his Country and his State. Get out and VOTE for Peter!</t>
  </si>
  <si>
    <t>https://twitter.com/realDonaldTrump/status/1059867563746824192</t>
  </si>
  <si>
    <t>POLLING LOCATIONS:http://Vote.GOP</t>
  </si>
  <si>
    <t>https://twitter.com/realDonaldTrump/status/1059870147845017601</t>
  </si>
  <si>
    <t>Bob Hugin, successful all of his life, would be a Great Senator from New Jersey. He has my complete and total Endorsement! Get out and Vote for Bob.</t>
  </si>
  <si>
    <t>https://twitter.com/realDonaldTrump/status/1059880322500833281</t>
  </si>
  <si>
    <t>Epstein all the way in Michigan House 11. She is a wonderful person and, at the same time, a real fighter. Has my Strong Endorsement!</t>
  </si>
  <si>
    <t>https://twitter.com/realDonaldTrump/status/1059896399595225089</t>
  </si>
  <si>
    <t>Florida, very important - get out and vote for Florida Congressional Candidate Michael Waltz (R). He has my Strong Endorsement!</t>
  </si>
  <si>
    <t>https://twitter.com/realDonaldTrump/status/1059897349005283334</t>
  </si>
  <si>
    <t>Congressman Randy Hultgren (R) of Illinois is doing a great job. Get out and Vote for Randy - Total Endorsement!</t>
  </si>
  <si>
    <t>https://twitter.com/realDonaldTrump/status/1060022696703070208</t>
  </si>
  <si>
    <t>Tremendous success tonight. Thank you to all!</t>
  </si>
  <si>
    <t>https://twitter.com/realDonaldTrump/status/1060056007316045825</t>
  </si>
  <si>
    <t>‚ÄúThere‚Äôs only been 5 times in the last 105 years that an incumbent President has won seats in the Senate in the off year election. Mr. Trump has magic about him. This guy has magic coming out of his ears. He is an astonishing vote getter &amp; campaigner. The Republicans are.........</t>
  </si>
  <si>
    <t>https://twitter.com/realDonaldTrump/status/1060058718937800704</t>
  </si>
  <si>
    <t>....unbelievably lucky to have him and I‚Äôm just awed at how well they‚Äôve done. It‚Äôs all the Trump magic - Trump is the magic man. Incredible, he‚Äôs got the entire media against him, attacking him every day, and he pulls out these enormous wins.‚Äù Ben Stein, ‚ÄúThe Capitalist Code‚Äù</t>
  </si>
  <si>
    <t>https://twitter.com/realDonaldTrump/status/1060061704850206720</t>
  </si>
  <si>
    <t>. @ DavidAsmanfox ‚ÄúHow do the Democrats respond to this? Think of how his position with Republicans improves-all the candidates who won tonight. They realize how important he is because of what he did in campaigning for them. They owe him their political career.‚Äù Thanks, I agree!</t>
  </si>
  <si>
    <t>https://twitter.com/realDonaldTrump/status/1060130202418864129</t>
  </si>
  <si>
    <t>Received so many Congratulations from so many on our Big Victory last night, including from foreign nations (friends) that were waiting me out, and hoping, on Trade Deals. Now we can all get back to work and get things done!</t>
  </si>
  <si>
    <t>https://twitter.com/realDonaldTrump/status/1060138691778301953</t>
  </si>
  <si>
    <t>Ron DeSantis showed great courage in his hard fought campaign to become the Governor of Florida. Congratulations to Ron and family!</t>
  </si>
  <si>
    <t>https://twitter.com/realDonaldTrump/status/1060141780878979072</t>
  </si>
  <si>
    <t>Those that worked with me in this incredible Midterm Election, embracing certain policies and principles, did very well. Those that did not, say goodbye! Yesterday was such a very Big Win, and all under the pressure of a Nasty and Hostile Media!</t>
  </si>
  <si>
    <t>https://twitter.com/realDonaldTrump/status/1060148982968733696</t>
  </si>
  <si>
    <t>I will be doing a news conference at The White House - 11:30 A.M. Will be discussing our success in the Midterms!</t>
  </si>
  <si>
    <t>https://twitter.com/realDonaldTrump/status/1060153052676702208</t>
  </si>
  <si>
    <t>To any of the pundits or talking heads that do not give us proper credit for this great Midterm Election, just remember two words - FAKE NEWS!</t>
  </si>
  <si>
    <t>https://twitter.com/realDonaldTrump/status/1060155917059219461</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</si>
  <si>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</si>
  <si>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https://twitter.com/realDonaldTrump/status/1060162807960870913</t>
  </si>
  <si>
    <t>In all fairness, Nancy Pelosi deserves to be chosen Speaker of the House by the Democrats. If they give her a hard time, perhaps we will add some Republican votes. She has earned this great honor!</t>
  </si>
  <si>
    <t>https://twitter.com/realDonaldTrump/status/1060194964351660033</t>
  </si>
  <si>
    <t>According to NBC News, Voters Nationwide Disapprove of the so-called Mueller Investigation (46%) more than they Approve (41%). You mean they are finally beginning to understand what a disgusting Witch Hunt, led by 17 Angry Democrats, is all about!</t>
  </si>
  <si>
    <t>https://twitter.com/realDonaldTrump/status/1060256619383193601</t>
  </si>
  <si>
    <t>We are pleased to announce that Matthew G. Whitaker, Chief of Staff to Attorney General Jeff Sessions at the Department of Justice, will become our new Acting Attorney General of the United States. He will serve our Country well....</t>
  </si>
  <si>
    <t>https://twitter.com/realDonaldTrump/status/1060256623439110146</t>
  </si>
  <si>
    <t>....We thank Attorney General Jeff Sessions for his service, and wish him well! A permanent replacement will be nominated at a later date.</t>
  </si>
  <si>
    <t>https://twitter.com/realDonaldTrump/status/1060511925883285504</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</si>
  <si>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</si>
  <si>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https://twitter.com/realDonaldTrump/status/1060515116700045312</t>
  </si>
  <si>
    <t>....Great bravery shown by police. California Highway Patrol was on scene within 3 minutes, with first officer to enter shot numerous times. That Sheriff‚Äôs Sergeant died in the hospital. God bless all of the victims and families of the victims. Thank you to Law Enforcement.</t>
  </si>
  <si>
    <t>https://twitter.com/realDonaldTrump/status/1060723241193484288</t>
  </si>
  <si>
    <t>Law Enforcement is looking into another big corruption scandal having to do with Election Fraud in # Broward and Palm Beach. Florida voted for Rick Scott!</t>
  </si>
  <si>
    <t>https://twitter.com/realDonaldTrump/status/1060908430062481408</t>
  </si>
  <si>
    <t>‚ÄúPresidential Proclamation Addressing Mass Migration Through the Southern Border of the United States‚Äùhttps://www.whitehouse.gov/presidential-actions/presidential-proclamation-addressing-mass-migration-southern-border-united-states/ ‚Ä¶</t>
  </si>
  <si>
    <t>https://twitter.com/realDonaldTrump/status/1060923822851874816</t>
  </si>
  <si>
    <t>. @ BrianKempGA ran a great race in Georgia ‚Äì he won. It is time to move on!</t>
  </si>
  <si>
    <t>https://twitter.com/realDonaldTrump/status/1060924708101644288</t>
  </si>
  <si>
    <t>You mean they are just now finding votes in Florida and Georgia ‚Äì but the Election was on Tuesday? Let‚Äôs blame the Russians and demand an immediate apology from President Putin!</t>
  </si>
  <si>
    <t>https://twitter.com/realDonaldTrump/status/1060938144336367616</t>
  </si>
  <si>
    <t>As soon as Democrats sent their best Election stealing lawyer, Marc Elias, to Broward County they miraculously started finding Democrat votes. Don‚Äôt worry, Florida - I am sending much better lawyers to expose the FRAUD!</t>
  </si>
  <si>
    <t>https://twitter.com/realDonaldTrump/status/1060942600994050048</t>
  </si>
  <si>
    <t>Jeff Flake(y) doesn‚Äôt want to protect the Non-Senate confirmed Special Counsel, he wants to protect his future after being unelectable in Arizona for the ‚Äúcrime‚Äù of doing a terrible job! A weak and ineffective guy!</t>
  </si>
  <si>
    <t>https://twitter.com/realDonaldTrump/status/1060949297900834816</t>
  </si>
  <si>
    <t>Rick Scott was up by 50,000+ votes on Election Day, now they ‚Äúfound‚Äù many votes and he is only up 15,000 votes. ‚ÄúThe Broward Effect.‚Äù How come they never find Republican votes?</t>
  </si>
  <si>
    <t>https://twitter.com/realDonaldTrump/status/1060958713047961600</t>
  </si>
  <si>
    <t>Mayor Gillum conceded on Election Day and now Broward County has put him ‚Äúback into play.‚Äù Bill Nelson conceded Election - now he‚Äôs back in play!? This is an embarrassment to our Country and to Democracy!</t>
  </si>
  <si>
    <t>https://twitter.com/realDonaldTrump/status/1060960329876697088</t>
  </si>
  <si>
    <t>In the 2016 Election I was winning by so much in Florida that Broward County, which was very late with vote tabulation and probably getting ready to do a ‚Äúnumber,‚Äù couldn‚Äôt do it because not enough people live in Broward for them to falsify a victory!</t>
  </si>
  <si>
    <t>https://twitter.com/realDonaldTrump/status/1060964991510110208</t>
  </si>
  <si>
    <t>Thank you @ marcorubio for helping to expose the potential corruption going on with respect to Election Theft in Broward and Palm Beach Counties. The WORLD is now watching closely!</t>
  </si>
  <si>
    <t>https://twitter.com/realDonaldTrump/status/1060993836984324096</t>
  </si>
  <si>
    <t>Just out ‚Äî in Arizona, SIGNATURES DON‚ÄôT MATCH. Electoral corruption - Call for a new Election? We must protect our Democracy!</t>
  </si>
  <si>
    <t>https://twitter.com/realDonaldTrump/status/1061003186125856769</t>
  </si>
  <si>
    <t>President Macron of France has just suggested that Europe build its own military in order to protect itself from the U.S., China and Russia. Very insulting, but perhaps Europe should first pay its fair share of NATO, which the U.S. subsidizes greatly!</t>
  </si>
  <si>
    <t>https://twitter.com/realDonaldTrump/status/1061104224090628097</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</si>
  <si>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</si>
  <si>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https://twitter.com/realDonaldTrump/status/1061107399426220037</t>
  </si>
  <si>
    <t>....Mr. Whitaker is very highly thought of by @ SenJoniErnst, Senator @ ChuckGrassley, Ambassador @ TerryBranstad, Leonard Leo of Federalist Society, and many more. I feel certain he will make an outstanding Acting Attorney General!</t>
  </si>
  <si>
    <t>https://twitter.com/realDonaldTrump/status/1061168803218948096</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</si>
  <si>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</si>
  <si>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https://twitter.com/realDonaldTrump/status/1061171030801158146</t>
  </si>
  <si>
    <t>I am in Paris getting ready to celebrate the end of World War One. Is there anything better to celebrate than the end of a war, in particular that one, which was one of the bloodiest and worst of all time?</t>
  </si>
  <si>
    <t>https://twitter.com/realDonaldTrump/status/1061259607086112769</t>
  </si>
  <si>
    <t>Happy 243rd Birthday to our GREAT U.S. Marine Corpspic.twitter.com/1cPtoMfmxP</t>
  </si>
  <si>
    <t>https://twitter.com/realDonaldTrump/status/1061334384337399808</t>
  </si>
  <si>
    <t>Had very productive meetings and calls for our Country today. Meeting tonight with World Leaders!</t>
  </si>
  <si>
    <t>https://twitter.com/realDonaldTrump/status/1061335051294728194</t>
  </si>
  <si>
    <t>Trying to STEAL two big elections in Florida! We are watching closely!</t>
  </si>
  <si>
    <t>https://twitter.com/realDonaldTrump/status/1061382890100002817</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</si>
  <si>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</si>
  <si>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https://twitter.com/realDonaldTrump/status/1061383163811893248</t>
  </si>
  <si>
    <t>These California fires are expanding very, very quickly (in some cases 80-100 acres a minute). If people don‚Äôt evacuate quickly, they risk being overtaken by the fire. Please listen to evacuation orders from State and local officials!</t>
  </si>
  <si>
    <t>https://twitter.com/realDonaldTrump/status/1061554334276747264</t>
  </si>
  <si>
    <t>With proper Forest Management, we can stop the devastation constantly going on in California. Get Smart!</t>
  </si>
  <si>
    <t>https://twitter.com/realDonaldTrump/status/1061623758161625089</t>
  </si>
  <si>
    <t>On this Veterans Day ‚Äî the 100th Anniversary of the end of WWI, we honor the brave HEROES who fought for America in the Great War, and every Veteran who has worn the uniform and kept our Nation Safe, Strong and FREE! http://45.wh.gov/SNbkPe pic.twitter.com/YO06ztfvNm</t>
  </si>
  <si>
    <t>https://twitter.com/realDonaldTrump/status/1061632874808520709</t>
  </si>
  <si>
    <t>Beautiful ceremony today in Paris commemorating the end of World War One. Many World leaders in attendance. Thank you to @ EmmanuelMacron, President of France! Now off to Suresnes American Cemetery to make speech in honor of our great heroes! Then back to the U.S.A.</t>
  </si>
  <si>
    <t>https://twitter.com/realDonaldTrump/status/1061650654194745344</t>
  </si>
  <si>
    <t>Poland, a great country - Congratulations on the 100th Anniversary of your Independence. I will never forget my time there!pic.twitter.com/gEme6McF1x</t>
  </si>
  <si>
    <t>https://twitter.com/realDonaldTrump/status/1061840511026298880</t>
  </si>
  <si>
    <t>Exactly 100 years ago today, on November 11th, 1918, World War I came to an end. We are gathered together, at this hallowed resting place, to pay tribute to the brave Americans who gave their last breath in that mighty struggle....pic.twitter.com/JPUkOr4rW1</t>
  </si>
  <si>
    <t>https://twitter.com/realDonaldTrump/status/1061952604807274498</t>
  </si>
  <si>
    <t>Just returned from France where much was accomplished in my meetings with World Leaders. Never easy bringing up the fact that the U.S. must be treated fairly, which it hasn‚Äôt, on both Military and Trade. We pay for LARGE portions of other countries military protection,........</t>
  </si>
  <si>
    <t>https://twitter.com/realDonaldTrump/status/1061954325843468288</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</si>
  <si>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</si>
  <si>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https://twitter.com/realDonaldTrump/status/1061957074253418496</t>
  </si>
  <si>
    <t>.....of money spent on protecting other countries, and we get nothing but Trade Deficits and Losses. It is time that these very rich countries either pay the United States for its great military protection, or protect themselves...and Trade must be made FREE and FAIR!</t>
  </si>
  <si>
    <t>https://twitter.com/realDonaldTrump/status/1061962869376540672</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</si>
  <si>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</si>
  <si>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https://twitter.com/realDonaldTrump/status/1062005636488142848</t>
  </si>
  <si>
    <t>The prospect of Presidential Harassment by the Dems is causing the Stock Market big headaches!</t>
  </si>
  <si>
    <t>https://twitter.com/realDonaldTrump/status/1062020057616793600</t>
  </si>
  <si>
    <t>The California Fire Fighters, FEMA and First Responders are amazing and very brave. Thank you and God Bless you all!</t>
  </si>
  <si>
    <t>https://twitter.com/realDonaldTrump/status/1062045654711713792</t>
  </si>
  <si>
    <t>American Cable Association has big problems with Comcast. They say that Comcast routinely violates Antitrust Laws. ‚ÄúThese guys are acting much worse, and have much more potential for damage to consumers, than anything AT&amp;T-Time Warner would do.‚Äù Charlie Gasparino</t>
  </si>
  <si>
    <t>https://twitter.com/realDonaldTrump/status/1062047641889095684</t>
  </si>
  <si>
    <t>Hopefully, Saudi Arabia and OPEC will not be cutting oil production. Oil prices should be much lower based on supply!</t>
  </si>
  <si>
    <t>https://twitter.com/realDonaldTrump/status/1062153051459469312</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</si>
  <si>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</si>
  <si>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https://twitter.com/realDonaldTrump/status/1062311785787744256</t>
  </si>
  <si>
    <t>Emmanuel Macron suggests building its own army to protect Europe against the U.S., China and Russia. But it was Germany in World Wars One &amp; Two - How did that work out for France? They were starting to learn German in Paris before the U.S. came along. Pay for NATO or not!</t>
  </si>
  <si>
    <t>https://twitter.com/realDonaldTrump/status/1062331024426913792</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</si>
  <si>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</si>
  <si>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https://twitter.com/realDonaldTrump/status/1062333534214520832</t>
  </si>
  <si>
    <t>The problem is that Emmanuel suffers from a very low Approval Rating in France, 26%, and an unemployment rate of almost 10%. He was just trying to get onto another subject. By the way, there is no country more Nationalist than France, very proud people-and rightfully so!........</t>
  </si>
  <si>
    <t>https://twitter.com/realDonaldTrump/status/1062333882610171907</t>
  </si>
  <si>
    <t>......MAKE FRANCE GREAT AGAIN!</t>
  </si>
  <si>
    <t>https://twitter.com/realDonaldTrump/status/1062371844836261891</t>
  </si>
  <si>
    <t>By the way, when the helicopter couldn‚Äôt fly to the first cemetery in France because of almost zero visibility, I suggested driving. Secret Service said NO, too far from airport &amp; big Paris shutdown. Speech next day at American Cemetery in pouring rain! Little reported-Fake News!</t>
  </si>
  <si>
    <t>https://twitter.com/realDonaldTrump/status/1062382618870726656</t>
  </si>
  <si>
    <t>When will Bill Nelson concede in Florida? The characters running Broward and Palm Beach voting will not be able to ‚Äúfind‚Äù enough votes, too much spotlight on them now!</t>
  </si>
  <si>
    <t>https://twitter.com/realDonaldTrump/status/1062391577807601664</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</si>
  <si>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</si>
  <si>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https://twitter.com/realDonaldTrump/status/1062429580521168896</t>
  </si>
  <si>
    <t>We mourn for the lives lost and we pray for the victims of the California Wildfires. I want to thank the Firefighters and First Responders for their incredible courage in the face of grave danger....pic.twitter.com/3YQYZR8OzS</t>
  </si>
  <si>
    <t>https://twitter.com/realDonaldTrump/status/1062450942707228672</t>
  </si>
  <si>
    <t>Today, we gathered for Diwali, a holiday observed by Buddhists, Sikhs, and Jains throughout the United States &amp; around the world. Hundreds of millions of people have gathered with family &amp; friends to light the Diya and to mark the beginning of a New Year. https://www.youtube.com/watch?v=Dh9zz67KYS4 ‚Ä¶pic.twitter.com/9LUwnhngWJ</t>
  </si>
  <si>
    <t>https://twitter.com/realDonaldTrump/status/1062455263247155200</t>
  </si>
  <si>
    <t>It was my great honor to host a celebration of Diwali, the Hindu Festival of Lights, in the Roosevelt Room at the @ WhiteHouse this afternoon. Very, very special people! https://www.whitehouse.gov/briefings-statements/remarks-president-trump-diwali-ceremonial-lighting-diya/ ‚Ä¶pic.twitter.com/tYlBABg4JF</t>
  </si>
  <si>
    <t>https://twitter.com/realDonaldTrump/status/1062459010660622339</t>
  </si>
  <si>
    <t>‚ÄúBoom: Record high business optimism, need for employees at 45-year high‚Äùhttps://www.washingtonexaminer.com/washington-secrets/record-high-business-optimism-need-for-employees-at-45-year-high ‚Ä¶</t>
  </si>
  <si>
    <t>https://twitter.com/realDonaldTrump/status/1062789364399390720</t>
  </si>
  <si>
    <t>Not seen in many years, America‚Äôs steelworkers get a hard-earned raise because of my Administration‚Äôs policies to help bring back the U.S. steel industry, which is critical to our National Security. I will always protect America and its workers!</t>
  </si>
  <si>
    <t>https://twitter.com/realDonaldTrump/status/1062791114716000258</t>
  </si>
  <si>
    <t>Was just briefed by @FEMA_Brock and @ SecretaryZinke, who are in California. Thank you to the great Firefighters, First Responders and @ FEMA for the incredible job they are doing w/ the California Wildfires. Our Nation appreciates your heroism, courage &amp; genius. God Bless you all!</t>
  </si>
  <si>
    <t>@FEMA_Brock @ @</t>
  </si>
  <si>
    <t>https://twitter.com/realDonaldTrump/status/1062796884648120320</t>
  </si>
  <si>
    <t>Just spoke to Governor Jerry Brown to let him know that we are with him, and the people of California, all the way!</t>
  </si>
  <si>
    <t>https://twitter.com/realDonaldTrump/status/1062830145768165377</t>
  </si>
  <si>
    <t>I am grateful to be here today w/ Members of the House &amp; Senate who have poured their time, heart and energy into the crucial issue of Prison Reform. Working together w/ my Admin over the last two years, these members have reached a bipartisan agreement...https://www.pscp.tv/w/bryTnzFvTlFsTFJub1dwUXd8MXZBeFJ5b0Fhd2pKbFVAOjFJNoZcIbgb3Rm-2Xpu3Fttu3YqvdW3H87ygQ4a?t=8s ‚Ä¶</t>
  </si>
  <si>
    <t>https://twitter.com/realDonaldTrump/status/1062849316161753093</t>
  </si>
  <si>
    <t>Our pledge to hire American includes those leaving prison and looking for a very fresh start ‚Äî new job, and new life. The legislation I am supporting today contains many significant reforms. Read more here: http://45.wh.gov/esvdqj pic.twitter.com/6DUY9KNTpR</t>
  </si>
  <si>
    <t>https://twitter.com/realDonaldTrump/status/1063038733673525248</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</si>
  <si>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</si>
  <si>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https://twitter.com/realDonaldTrump/status/1063042585802039296</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</si>
  <si>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don‚Äôt...</t>
  </si>
  <si>
    <t>https://twitter.com/realDonaldTrump/status/1063046973857718272</t>
  </si>
  <si>
    <t>....care how many lives the ruin. These are Angry People, including the highly conflicted Bob Mueller, who worked for Obama for 8 years. They won‚Äôt even look at all of the bad acts and crimes on the other side. A TOTAL WITCH HUNT LIKE NO OTHER IN AMERICAN HISTORY!</t>
  </si>
  <si>
    <t>https://twitter.com/realDonaldTrump/status/1063081553075625984</t>
  </si>
  <si>
    <t>Universities will someday study what highly conflicted (and NOT Senate approved) Bob Mueller and his gang of Democrat thugs have done to destroy people. Why is he protecting Crooked Hillary, Comey, McCabe, Lisa Page &amp; her lover, Peter S, and all of his friends on the other side?</t>
  </si>
  <si>
    <t>https://twitter.com/realDonaldTrump/status/1063084073231544320</t>
  </si>
  <si>
    <t>The only ‚ÄúCollusion‚Äù is that of the Democrats with Russia and many others. Why didn‚Äôt the FBI take the Server from the DNC? They still don‚Äôt have it. Check out how biased Facebook, Google and Twitter are in favor of the Democrats. That‚Äôs the real Collusion!</t>
  </si>
  <si>
    <t>https://twitter.com/realDonaldTrump/status/1063161848952836096</t>
  </si>
  <si>
    <t>. @ FLOTUS Melania and I were honored to visit with our GREAT U.S. MARINES at the Marine Barracks here in Washington, D.C. We love you @ USMC @ MBWDC! https://www.facebook.com/136011809837973/posts/1755728277866310/ ‚Ä¶pic.twitter.com/xYrPw9zzVv</t>
  </si>
  <si>
    <t>https://twitter.com/realDonaldTrump/status/1063168341941063680</t>
  </si>
  <si>
    <t>It was my great honor to host a @ WhiteHouse Conference on Supporting Veterans &amp; Military Families... To everyone here today who has served our Country in uniform, &amp; to every Veteran &amp; Military family across our land, I want to express the eternal gratitude of our entire Nation!pic.twitter.com/MK8jUaTGFK</t>
  </si>
  <si>
    <t>https://twitter.com/realDonaldTrump/status/1063169733535678464</t>
  </si>
  <si>
    <t>Last year, I signed the landmark VA Accountability Act to ensure those who mistreat our Veterans can be held fully accountable. Since my inauguration, we have removed more than 3,600 government employees who were not giving our Vets the care they deserve....pic.twitter.com/KqWXXt7D4U</t>
  </si>
  <si>
    <t>https://twitter.com/realDonaldTrump/status/1063170699500642304</t>
  </si>
  <si>
    <t>It is our sacred duty to support America‚Äôs Service Members every single day they wear the uniform ‚Äì and every day after when they return home as Veterans. Together we will HONOR those who defend us, we will CHERISH those who protect us, and we will celebrate the amazing heroes...pic.twitter.com/kovcIj4fwU</t>
  </si>
  <si>
    <t>https://twitter.com/realDonaldTrump/status/1063516048647995394</t>
  </si>
  <si>
    <t>Today in the East Room of the @ WhiteHouse, it was my true privilege to award seven extraordinary Americans with the Presidential Medal of Freedom...https://www.pscp.tv/w/br8N-TFvTlFsTFJub1dwUXd8MWxER0xNWXdhb1lKbTz1Kfwg4qYEOaQ_q0LQ3Z47b9J5IN_jvMXEfB8o0pu8?t=1s ‚Ä¶</t>
  </si>
  <si>
    <t>https://twitter.com/realDonaldTrump/status/1063517548258447361</t>
  </si>
  <si>
    <t>People are not being told that the Republican Party is on track to pick up two seats in the U.S. Senate, and epic victory: 53 to 47. The Fake News Media only wants to speak of the House, where the Midterm results were better than other sitting Presidents.</t>
  </si>
  <si>
    <t>https://twitter.com/realDonaldTrump/status/1063549250250960897</t>
  </si>
  <si>
    <t>PRESIDENTIAL MEDAL OF FREEDOMpic.twitter.com/Mgeg4wijTk</t>
  </si>
  <si>
    <t>https://twitter.com/realDonaldTrump/status/1063591735169871872</t>
  </si>
  <si>
    <t>Congratulations to Ron DeSantis on becoming the new Governor of Florida. Against all odds, he fought &amp; fought &amp; fought, the result being a historic victory. He never gave up and never will. He will be a great Governor!</t>
  </si>
  <si>
    <t>https://twitter.com/realDonaldTrump/status/1063591994738515968</t>
  </si>
  <si>
    <t>Congratulations to Brian Kemp on becoming the new Governor of Georgia. Stacey Abrams fought brilliantly and hard - she will have a terrific political future! Brian was unrelenting and will become a great Governor for the truly Wonderful People of Georgia!</t>
  </si>
  <si>
    <t>https://twitter.com/realDonaldTrump/status/1063593456579354624</t>
  </si>
  <si>
    <t>Isn‚Äôt it ironic that large Caravans of people are marching to our border wanting U.S.A. asylum because they are fearful of being in their country - yet they are proudly waving....</t>
  </si>
  <si>
    <t>https://twitter.com/realDonaldTrump/status/1063593459695669254</t>
  </si>
  <si>
    <t>....their country‚Äôs flag. Can this be possible? Yes, because it is all a BIG CON, and the American taxpayer is paying for it!</t>
  </si>
  <si>
    <t>https://twitter.com/realDonaldTrump/status/1063631319739953152</t>
  </si>
  <si>
    <t>Thank you @ JerryBrownGov. Look forward to joining you and @ GavinNewsom tomorrow in California. We are with you!https://twitter.com/JerryBrownGov/status/1063561072731279360 ‚Ä¶</t>
  </si>
  <si>
    <t>https://twitter.com/realDonaldTrump/status/1063758107229257728</t>
  </si>
  <si>
    <t>I can get Nancy Pelosi as many votes as she wants in order for her to be Speaker of the House. She deserves this victory, she has earned it - but there are those in her party who are trying to take it away. She will win! @ TomReedCongress</t>
  </si>
  <si>
    <t>https://twitter.com/realDonaldTrump/status/1063833980720504832</t>
  </si>
  <si>
    <t>Congratulations to Andrew Gillum on having run a really tough and competitive race for Governor of the Great State of Florida. He will be a strong Democrat warrior long into the future - a force to reckon with!</t>
  </si>
  <si>
    <t>https://twitter.com/realDonaldTrump/status/1063834729584054272</t>
  </si>
  <si>
    <t>The New York Times did a phony story, as usual, about my relationship with @ VP Mike Pence. They made up sources and refused to ask me, the only one that would know, for a quote....</t>
  </si>
  <si>
    <t>https://twitter.com/realDonaldTrump/status/1063834733430206465</t>
  </si>
  <si>
    <t>....I can‚Äôt imagine any President having a better or closer relationship with their Vice President then the two of us. Just more FAKE NEWS, the Enemy of the People!</t>
  </si>
  <si>
    <t>https://twitter.com/realDonaldTrump/status/1063835936604090368</t>
  </si>
  <si>
    <t>Heading to California with @ GOPLeader Kevin McCarthy, @ RepLaMalfa, and @ KenCalvert. Look forward to being with our brave Firefighters, First Responders and @ FEMA, along with the many brave People of California. We are with you all the way ‚Äì God Bless you all!</t>
  </si>
  <si>
    <t>https://twitter.com/realDonaldTrump/status/1063987157650485249</t>
  </si>
  <si>
    <t>Incredible to be with our GREAT HEROES today in California. We will always be with you!pic.twitter.com/B1MCTF83Zf</t>
  </si>
  <si>
    <t>https://twitter.com/realDonaldTrump/status/1064209246114459648</t>
  </si>
  <si>
    <t>I will be interviewed by Chris Wallace on @ FoxNews at 2:00 P.M. and 7:00 P.M. Enjoy!</t>
  </si>
  <si>
    <t>https://twitter.com/realDonaldTrump/status/1064216956679716864</t>
  </si>
  <si>
    <t>So funny to see little Adam Schitt (D-CA) talking about the fact that Acting Attorney General Matt Whitaker was not approved by the Senate, but not mentioning the fact that Bob Mueller (who is highly conflicted) was not approved by the Senate!</t>
  </si>
  <si>
    <t>https://twitter.com/realDonaldTrump/status/1064227483187318784</t>
  </si>
  <si>
    <t>The Mayor of Tijuana, Mexico, just stated that ‚Äúthe City is ill-prepared to handle this many migrants, the backlog could last 6 months.‚Äù Likewise, the U.S. is ill-prepared for this invasion, and will not stand for it. They are causing crime and big problems in Mexico. Go home!</t>
  </si>
  <si>
    <t>https://twitter.com/realDonaldTrump/status/1064245710747590657</t>
  </si>
  <si>
    <t>Catch and Release is an obsolete term. It is now Catch and Detain. Illegal Immigrants trying to come into the U.S.A., often proudly flying the flag of their nation as they ask for U.S. Asylum, will be detained or turned away. Dems must approve Border Security &amp; Wall NOW!</t>
  </si>
  <si>
    <t>https://twitter.com/realDonaldTrump/status/1064246787161145346</t>
  </si>
  <si>
    <t>From day one Rick Scott never wavered. He was a great Governor and will be even a greater Senator in representing the People of Florida. Congratulations to Rick on having waged such a courageous and successful campaign!</t>
  </si>
  <si>
    <t>https://twitter.com/realDonaldTrump/status/1064526362994778113</t>
  </si>
  <si>
    <t>. @ cindyhydesmith loves Mississippi and our Great U.S.A.https://twitter.com/TeamTrump/status/1064200005584588800 ‚Ä¶</t>
  </si>
  <si>
    <t>https://twitter.com/realDonaldTrump/status/1064540462848098304</t>
  </si>
  <si>
    <t>Of course we should have captured Osama Bin Laden long before we did. I pointed him out in my book just BEFORE the attack on the World Trade Center. President Clinton famously missed his shot. We paid Pakistan Billions of Dollars &amp; they never told us he was living there. Fools!..</t>
  </si>
  <si>
    <t>https://twitter.com/realDonaldTrump/status/1064544156960387072</t>
  </si>
  <si>
    <t>....We no longer pay Pakistan the $Billions because they would take our money and do nothing for us, Bin Laden being a prime example, Afghanistan being another. They were just one of many countries that take from the United States without giving anything in return. That‚Äôs ENDING!</t>
  </si>
  <si>
    <t>https://twitter.com/realDonaldTrump/status/1064596708875747328</t>
  </si>
  <si>
    <t>The Fake News is showing old footage of people climbing over our Ocean Area Fence. This is what it really looks like - no climbers anymore under our Administration!pic.twitter.com/CD4ltRePML</t>
  </si>
  <si>
    <t>https://twitter.com/realDonaldTrump/status/1064734907941994497</t>
  </si>
  <si>
    <t>I hope the discovery and eventual recovery of the Argentine submarine San Juan brings needed closure to the wonderful families of those brave missing sailors. I look forward to hearing more from my friend President @ MauricioMacri in Argentina later this month.</t>
  </si>
  <si>
    <t>https://twitter.com/realDonaldTrump/status/1065088330969305089</t>
  </si>
  <si>
    <t>So-called comedian Michelle Wolf bombed so badly last year at the White House Correspondents‚Äô Dinner that this year, for the first time in decades, they will have an author instead of a comedian. Good first step in comeback of a dying evening and tradition! Maybe I will go?</t>
  </si>
  <si>
    <t>https://twitter.com/realDonaldTrump/status/1065102519188275201</t>
  </si>
  <si>
    <t>https://twitter.com/realDonaldTrump/status/1065225779825598465</t>
  </si>
  <si>
    <t>Oil prices getting lower. Great! Like a big Tax Cut for America and the World. Enjoy! $54, was just $82. Thank you to Saudi Arabia, but let‚Äôs go lower!</t>
  </si>
  <si>
    <t>https://twitter.com/realDonaldTrump/status/1065225940836458496</t>
  </si>
  <si>
    <t>https://twitter.com/realDonaldTrump/status/1065247567443869696</t>
  </si>
  <si>
    <t>‚Äú‚ÄòTrump Imitation Syndrome‚Äô is afflicting the president‚Äôs liberal enemies‚Äù Thank you @ MGoodwin_NYPost!https://nypost.com/2018/11/20/trump-imitation-syndrome-is-afflicting-the-presidents-liberal-enemies ‚Ä¶</t>
  </si>
  <si>
    <t>https://twitter.com/realDonaldTrump/status/1065261943202738178</t>
  </si>
  <si>
    <t>Great new book out, ‚ÄúMad Politics: Keeping Your Sanity in a World Gone Crazy‚Äù by @ RealDrGina Loudon. Go out and get your copy today ‚Äî a great read!</t>
  </si>
  <si>
    <t>https://twitter.com/realDonaldTrump/status/1065346909362143232</t>
  </si>
  <si>
    <t>Sorry Chief Justice John Roberts, but you do indeed have ‚ÄúObama judges,‚Äù and they have a much different point of view than the people who are charged with the safety of our country. It would be great if the 9th Circuit was indeed an ‚Äúindependent judiciary,‚Äù but if it is why......</t>
  </si>
  <si>
    <t>https://twitter.com/realDonaldTrump/status/1065351478347530241</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</si>
  <si>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</si>
  <si>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https://twitter.com/realDonaldTrump/status/1065357030985252865</t>
  </si>
  <si>
    <t>‚ÄúThank you to President Trump on the Border. No American President has ever done this before.‚Äù Hector Garza, National Border Patrol Council</t>
  </si>
  <si>
    <t>https://twitter.com/realDonaldTrump/status/1065359825654169600</t>
  </si>
  <si>
    <t>There are a lot of CRIMINALS in the Caravan. We will stop them. Catch and Detain! Judicial Activism, by people who know nothing about security and the safety of our citizens, is putting our country in great danger. Not good!</t>
  </si>
  <si>
    <t>https://twitter.com/realDonaldTrump/status/1065368645021388800</t>
  </si>
  <si>
    <t>‚Äú79% of these decisions have been overturned in the 9th Circuit.‚Äù @ FoxNews A terrible, costly and dangerous disgrace. It has become a dumping ground for certain lawyers looking for easy wins and delays. Much talk over dividing up the 9th Circuit into 2 or 3 Circuits. Too big!</t>
  </si>
  <si>
    <t>https://twitter.com/realDonaldTrump/status/1065400254151954432</t>
  </si>
  <si>
    <t>Brutal and Extended Cold Blast could shatter ALL RECORDS - Whatever happened to Global Warming?</t>
  </si>
  <si>
    <t>https://twitter.com/realDonaldTrump/status/1065403512559992832</t>
  </si>
  <si>
    <t>You just can‚Äôt win with the Fake News Media. A big story today is that because I have pushed so hard and gotten Gasoline Prices so low, more people are driving and I have caused traffic jams throughout our Great Nation. Sorry everyone!</t>
  </si>
  <si>
    <t>https://twitter.com/realDonaldTrump/status/1065575219576926208</t>
  </si>
  <si>
    <t>‚ÄúIt‚Äôs a mean &amp; nasty world out there, the Middle East in particular. This is a long and historic commitment, &amp; one that is absolutely vital to America‚Äôs national security.‚Äù @ SecPompeo I agree 100%. In addition, many Billions of Dollars of purchases made in U.S., big Jobs &amp; Oil!</t>
  </si>
  <si>
    <t>https://twitter.com/realDonaldTrump/status/1065576088779272192</t>
  </si>
  <si>
    <t>HAPPY THANKSGIVING TO ALL!</t>
  </si>
  <si>
    <t>https://twitter.com/realDonaldTrump/status/1065581119242940416</t>
  </si>
  <si>
    <t>Justice Roberts can say what he wants, but the 9th Circuit is a complete &amp; total disaster. It is out of control, has a horrible reputation, is overturned more than any Circuit in the Country, 79%, &amp; is used to get an almost guaranteed result. Judges must not Legislate Security...</t>
  </si>
  <si>
    <t>https://twitter.com/realDonaldTrump/status/1065583286188158976</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</si>
  <si>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</si>
  <si>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https://twitter.com/realDonaldTrump/status/1065601413189984256</t>
  </si>
  <si>
    <t>Will be speaking with our great military in different parts of the world, through teleconference, at 9:00 A.M. Eastern. Then it will be off to see our Coast Guard patriots &amp; to thank them for the great job they have been doing, especially with the hurricanes. Happy Thanksgiving!</t>
  </si>
  <si>
    <t>https://twitter.com/realDonaldTrump/status/1065623990746710022</t>
  </si>
  <si>
    <t>pic.twitter.com/y4chCfEDke</t>
  </si>
  <si>
    <t>https://twitter.com/realDonaldTrump/status/1065718109624066049</t>
  </si>
  <si>
    <t>This is the coldest weather in the history of the Thanksgiving Day Parade in NYC, and one of the coldest Thanksgivings on record!</t>
  </si>
  <si>
    <t>https://twitter.com/realDonaldTrump/status/1065743662464802817</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</si>
  <si>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</si>
  <si>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https://twitter.com/realDonaldTrump/status/1065948536498544640</t>
  </si>
  <si>
    <t>Republicans and Democrats MUST come together, finally, with a major Border Security package, which will include funding for the Wall. After 40 years of talk, it is finally time for action. Fix the Border, for once and for all, NOW!</t>
  </si>
  <si>
    <t>https://twitter.com/realDonaldTrump/status/1066017112425185280</t>
  </si>
  <si>
    <t>Really good Criminal Justice Reform has a true shot at major bipartisan support. @ senatemajldr Mitch McConnell and @ SenSchumer have a real chance to do something so badly needed in our country. Already passed, with big vote, in House. Would be a major victory for ALL!</t>
  </si>
  <si>
    <t>https://twitter.com/realDonaldTrump/status/1066116263649382400</t>
  </si>
  <si>
    <t>I am extremely happy and proud of the job being done by @ USTreasury Secretary @ StevenMnuchin1. The FAKE NEWS likes to write stories to the contrary, quoting phony sources or jealous people, but they aren‚Äôt true. They never like to ask me for a quote b/c it would kill their story.</t>
  </si>
  <si>
    <t>https://twitter.com/realDonaldTrump/status/1066478927143677952</t>
  </si>
  <si>
    <t>Migrants at the Southern Border will not be allowed into the United States until their claims are individually approved in court. We only will allow those who come into our Country legally. Other than that our very strong policy is Catch and Detain. No ‚ÄúReleasing‚Äù into the U.S...</t>
  </si>
  <si>
    <t>https://twitter.com/realDonaldTrump/status/1066480700046655488</t>
  </si>
  <si>
    <t>....All will stay in Mexico. If for any reason it becomes necessary, we will CLOSE our Southern Border. There is no way that the United States will, after decades of abuse, put up with this costly and dangerous situation anymore!</t>
  </si>
  <si>
    <t>https://twitter.com/realDonaldTrump/status/1066665948193669120</t>
  </si>
  <si>
    <t>Victor Davis Hanson was a very good and interesting guest of Mark Levin on @ FoxNews. He wrote a highly touted book called ‚ÄúThe Second World Wars‚Äù and a new book will soon be coming out called ‚ÄúThe Case For Trump.‚Äù Recommend both. @ marklevinshow</t>
  </si>
  <si>
    <t>https://twitter.com/realDonaldTrump/status/1066670550708301824</t>
  </si>
  <si>
    <t>I will be in Gulfport and Tupelo, Mississippi, on Monday night doing two Rallies for Senator Hyde-Smith, who has a very important Election on Tuesday. She is an outstanding person who is strong on the Border, Crime, Military, our great Vets, Healthcare &amp; the 2nd A. Needed in D.C.</t>
  </si>
  <si>
    <t>https://twitter.com/realDonaldTrump/status/1066682146683846657</t>
  </si>
  <si>
    <t>The large and violent French protests don‚Äôt take into account how badly the United States has been treated on Trade by the European Union or on fair and reasonable payments for our GREAT military protection. Both of these topics must be remedied soon.</t>
  </si>
  <si>
    <t>https://twitter.com/realDonaldTrump/status/1066685057648214018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</si>
  <si>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</si>
  <si>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https://twitter.com/realDonaldTrump/status/1066689688600281088</t>
  </si>
  <si>
    <t>So great that oil prices are falling (thank you President T). Add that, which is like a big Tax Cut, to our other good Economic news. Inflation down (are you listening Fed)!</t>
  </si>
  <si>
    <t>https://twitter.com/realDonaldTrump/status/1066786854643662848</t>
  </si>
  <si>
    <t>Mississippi, Vote for @ cindyhydesmith on Tuesday. Respected by all. We need her in Washington!. Thanks!</t>
  </si>
  <si>
    <t>https://twitter.com/realDonaldTrump/status/1066788767133040640</t>
  </si>
  <si>
    <t>General Anthony Tata: ‚ÄúPresident Trump is a man of his word &amp; he said he was going to be tough on the Border, and he is tough on the Border. He has rightfully strengthened the Border in the face of an unprecedented threat. It‚Äôs the right move by President Trump.‚Äù Thanks General!</t>
  </si>
  <si>
    <t>https://twitter.com/realDonaldTrump/status/1066790517944606721</t>
  </si>
  <si>
    <t>Europe has to pay their fair share for Military Protection. The European Union, for many years, has taken advantage of us on Trade, and then they don‚Äôt live up to their Military commitment through NATO. Things must change fast!</t>
  </si>
  <si>
    <t>https://twitter.com/realDonaldTrump/status/1066793504804913152</t>
  </si>
  <si>
    <t>Clinton Foundation donations drop 42% - which shows that they illegally played the power game. They monetized their political influence through the Foundation. ‚ÄúDuring her tenure the State Department was put in the service of the Clinton Foundation.‚Äù Andrew McCarthy</t>
  </si>
  <si>
    <t>https://twitter.com/realDonaldTrump/status/1066873981293260801</t>
  </si>
  <si>
    <t>. @ 60Minutes did a phony story about child separation when they know we had the exact same policy as the Obama Administration. In fact a picture of children in jails was used by other Fake Media to show how bad (cruel) we are, but it was in 2014 during O years. Obama separated....</t>
  </si>
  <si>
    <t>https://twitter.com/realDonaldTrump/status/1066876053170339840</t>
  </si>
  <si>
    <t>....children from parents, as did Bush etc., because that is the policy and law. I tried to keep them together but the problem is, when you do that, vast numbers of additional people storm the Border. So with Obama seperation is fine, but with Trump it‚Äôs not. Fake 60 Minutes!</t>
  </si>
  <si>
    <t>https://twitter.com/realDonaldTrump/status/1067015026995879937</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</si>
  <si>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</si>
  <si>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https://twitter.com/realDonaldTrump/status/1067063727994884096</t>
  </si>
  <si>
    <t>When Mueller does his final report, will he be covering all of his conflicts of interest in a preamble, will he be recommending action on all of the crimes of many kinds from those ‚Äúon the other side‚Äù(whatever happened to Podesta?), and will he be putting in statements from.....</t>
  </si>
  <si>
    <t>https://twitter.com/realDonaldTrump/status/1067066584882126848</t>
  </si>
  <si>
    <t>....hundreds of people closely involved with my campaign who never met, saw or spoke to a Russian during this period? So many campaign workers, people inside from the beginning, ask me why they have not been called (they want to be). There was NO Collusion &amp; Mueller knows it!</t>
  </si>
  <si>
    <t>https://twitter.com/realDonaldTrump/status/1067142262545674240</t>
  </si>
  <si>
    <t>On the ten-year anniversary of the Mumbai terror attack, the U.S. stands with the people of India in their quest for justice. The attack killed 166 innocents, including six Americans. We will never let terrorists win, or even come close to winning!</t>
  </si>
  <si>
    <t>https://twitter.com/realDonaldTrump/status/1067142819008122885</t>
  </si>
  <si>
    <t>While CNN doesn‚Äôt do great in the United States based on ratings, outside of the U.S. they have very little competition. Throughout the world, CNN has a powerful voice portraying the United States in an unfair....</t>
  </si>
  <si>
    <t>https://twitter.com/realDonaldTrump/status/1067142820388052993</t>
  </si>
  <si>
    <t>....and false way. Something has to be done, including the possibility of the United States starting our own Worldwide Network to show the World the way we really are, GREAT!</t>
  </si>
  <si>
    <t>https://twitter.com/realDonaldTrump/status/1067151248040824833</t>
  </si>
  <si>
    <t>Brad Raffensperger will be a fantastic Secretary of State for Georgia - will work closely with @ BrianKempGA. It is really important that you get out and vote for Brad - early voting....</t>
  </si>
  <si>
    <t>https://twitter.com/realDonaldTrump/status/1067151249668214793</t>
  </si>
  <si>
    <t>....starts today, election is on December 4th. @ VoteBradRaff is tough on Crime and Borders, Loves our Military and Vets. He will be great for jobs!</t>
  </si>
  <si>
    <t>https://twitter.com/realDonaldTrump/status/1067395266511347713</t>
  </si>
  <si>
    <t>The Phony Witch Hunt continues, but Mueller and his gang of Angry Dems are only looking at one side, not the other. Wait until it comes out how horribly &amp; viciously they are treating people, ruining lives for them refusing to lie. Mueller is a conflicted prosecutor gone rogue....</t>
  </si>
  <si>
    <t>https://twitter.com/realDonaldTrump/status/1067398375337791488</t>
  </si>
  <si>
    <t>....The Fake News Media builds Bob Mueller up as a Saint, when in actuality he is the exact opposite. He is doing TREMENDOUS damage to our Criminal Justice System, where he is only looking at one side and not the other. Heroes will come of this, and it won‚Äôt be Mueller and his...</t>
  </si>
  <si>
    <t>https://twitter.com/realDonaldTrump/status/1067404517841518593</t>
  </si>
  <si>
    <t>....terrible Gang of Angry Democrats. Look at their past, and look where they come from. The now $30,000,000 Witch Hunt continues and they‚Äôve got nothing but ruined lives. Where is the Server? Let these terrible people go back to the Clinton Foundation and ‚ÄúJustice‚Äù Department!</t>
  </si>
  <si>
    <t>https://twitter.com/realDonaldTrump/status/1067410952042283010</t>
  </si>
  <si>
    <t>Polls are open in Mississippi. We need Cindy Hyde-Smith in Washington. GO OUT AND VOTE. Thanks!</t>
  </si>
  <si>
    <t>https://twitter.com/realDonaldTrump/status/1067494680416407552</t>
  </si>
  <si>
    <t>Very disappointed with General Motors and their CEO, Mary Barra, for closing plants in Ohio, Michigan and Maryland. Nothing being closed in Mexico &amp; China. The U.S. saved General Motors, and this is the THANKS we get! We are now looking at cutting all @ GM subsidies, including....</t>
  </si>
  <si>
    <t>https://twitter.com/realDonaldTrump/status/1067494682249318402</t>
  </si>
  <si>
    <t>....for electric cars. General Motors made a big China bet years ago when they built plants there (and in Mexico) - don‚Äôt think that bet is going to pay off. I am here to protect America‚Äôs Workers!</t>
  </si>
  <si>
    <t>https://twitter.com/realDonaldTrump/status/1067576713859817472</t>
  </si>
  <si>
    <t>The Mueller Witch Hunt is a total disgrace. They are looking at supposedly stolen Crooked Hillary Clinton Emails (even though they don‚Äôt want to look at the DNC Server), but have no interest in the Emails that Hillary DELETED &amp; acid washed AFTER getting a Congressional Subpoena!</t>
  </si>
  <si>
    <t>https://twitter.com/realDonaldTrump/status/1067623816921272325</t>
  </si>
  <si>
    <t>Brenda Snipes, in charge of voting in Broward County, Florida, was just spotted wearing a beautiful dress with 300 I VOTED signs on it. Just kidding, she is a fine, very honorable and highly respected voting tactician!</t>
  </si>
  <si>
    <t>https://twitter.com/realDonaldTrump/status/1067624656943935493</t>
  </si>
  <si>
    <t>Congratulations to Senator Cindy Hyde-Smith on your big WIN in the Great State of Mississippi. We are all very proud of you!</t>
  </si>
  <si>
    <t>https://twitter.com/realDonaldTrump/status/1067775022331236352</t>
  </si>
  <si>
    <t>While the disgusting Fake News is doing everything within their power not to report it that way, at least 3 major players are intimating that the Angry Mueller Gang of Dems is viciously telling witnesses to lie about facts &amp; they will get relief. This is our Joseph McCarthy Era!</t>
  </si>
  <si>
    <t>https://twitter.com/realDonaldTrump/status/1067791101782831104</t>
  </si>
  <si>
    <t>The reason that the small truck business in the U.S. is such a go to favorite is that, for many years, Tariffs of 25% have been put on small trucks coming into our country. It is called the ‚Äúchicken tax.‚Äù If we did that with cars coming in, many more cars would be built here.....</t>
  </si>
  <si>
    <t>https://twitter.com/realDonaldTrump/status/1067792610180456448</t>
  </si>
  <si>
    <t>.....and G.M. would not be closing their plants in Ohio, Michigan &amp; Maryland. Get smart Congress. Also, the countries that send us cars have taken advantage of the U.S. for decades. The President has great power on this issue - Because of the G.M. event, it is being studied now!</t>
  </si>
  <si>
    <t>https://twitter.com/realDonaldTrump/status/1067812811068383232</t>
  </si>
  <si>
    <t>Steel Dynamics announced that it will build a brand new 3 million ton steel mill in the Southwest that will create 600 good-paying U.S. JOBS. Steel JOBS are coming back to America, just like I predicted. Congratulations to Steel Dynamics!</t>
  </si>
  <si>
    <t>https://twitter.com/realDonaldTrump/status/1067924142316494848</t>
  </si>
  <si>
    <t>On behalf of @ FLOTUS Melania and the entire Trump family, I want to wish you all a very MERRY CHRISTMAS! May this Christmas Season bring peace to your hearts, warmth to your homes, cheer to your spirits and JOY TO THE WORLD! # NCTL2018pic.twitter.com/XNMJQ5JDSU</t>
  </si>
  <si>
    <t>https://twitter.com/realDonaldTrump/status/1068000629409398784</t>
  </si>
  <si>
    <t>Sebastian Gorka, a very talented man who I got to know well while he was working at the White House, has just written an excellent book, ‚ÄúWhy We Fight.‚Äù Much will be learned from this very good read!</t>
  </si>
  <si>
    <t>https://twitter.com/realDonaldTrump/status/1068001369746022400</t>
  </si>
  <si>
    <t>So much happening with the now discredited Witch Hunt. This total Hoax will be studied for years!</t>
  </si>
  <si>
    <t>https://twitter.com/realDonaldTrump/status/1068106609644183554</t>
  </si>
  <si>
    <t>General Motors is very counter to what other auto, and other, companies are doing. Big Steel is opening and renovating plants all over the country. Auto companies are pouring into the U.S., including BMW, which just announced a major new plant. The U.S.A. is booming!</t>
  </si>
  <si>
    <t>https://twitter.com/realDonaldTrump/status/1068110895409233921</t>
  </si>
  <si>
    <t>Did you ever see an investigation more in search of a crime? At the same time Mueller and the Angry Democrats aren‚Äôt even looking at the atrocious, and perhaps subversive, crimes that were committed by Crooked Hillary Clinton and the Democrats. A total disgrace!</t>
  </si>
  <si>
    <t>https://twitter.com/realDonaldTrump/status/1068116413498429445</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</si>
  <si>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</si>
  <si>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https://twitter.com/realDonaldTrump/status/1068120444279103488</t>
  </si>
  <si>
    <t>Billions of Dollars are pouring into the coffers of the U.S.A. because of the Tariffs being charged to China, and there is a long way to go. If companies don‚Äôt want to pay Tariffs, build in the U.S.A. Otherwise, lets just make our Country richer than ever before!</t>
  </si>
  <si>
    <t>https://twitter.com/realDonaldTrump/status/1068181367857397760</t>
  </si>
  <si>
    <t>Based on the fact that the ships and sailors have not been returned to Ukraine from Russia, I have decided it would be best for all parties concerned to cancel my previously scheduled meeting....</t>
  </si>
  <si>
    <t>https://twitter.com/realDonaldTrump/status/1068181371883909121</t>
  </si>
  <si>
    <t>....in Argentina with President Vladimir Putin. I look forward to a meaningful Summit again as soon as this situation is resolved!</t>
  </si>
  <si>
    <t>https://twitter.com/realDonaldTrump/status/1068264306947411968</t>
  </si>
  <si>
    <t>. @ SteveScalise has written an absolutely fascinating book (BACK IN THE GAME) on the world of D.C. politics, and more. He has experienced so much, in a short period of time. Few people have had his bravery or courage, and he has come all the way back. A big power and great person!</t>
  </si>
  <si>
    <t>https://twitter.com/realDonaldTrump/status/1068266944715878402</t>
  </si>
  <si>
    <t>. @ StephenMoore and Arthur Laffer, two very talented men, have just completed an incredible book on my Economic Policies or, as they call it, # TRUMPONOMICS....</t>
  </si>
  <si>
    <t>https://twitter.com/realDonaldTrump/status/1068266949115695104</t>
  </si>
  <si>
    <t>....They have really done a great job in capturing my long-held views and ideas. This book is on sale now - a terrific read of a really interesting subject!</t>
  </si>
  <si>
    <t>https://twitter.com/realDonaldTrump/status/1068271965343862785</t>
  </si>
  <si>
    <t>. @ DBongino‚Äôs new book, "Spygate: The Attempted Sabotage of Donald J. Trump," is terrific. He's tough, he's smart, and he really gets it. His book is on sale now, I highly recommend!</t>
  </si>
  <si>
    <t>https://twitter.com/realDonaldTrump/status/1068274204208812033</t>
  </si>
  <si>
    <t>With all of the new books coming out you can't forget two of the great originals written by @ GreggJarrett and @ JudgeJeanine Pirro. Their books both went to #1. Go get them now, the phony Witch Hunt is well explained!</t>
  </si>
  <si>
    <t>https://twitter.com/realDonaldTrump/status/1068275406141149184</t>
  </si>
  <si>
    <t>We have been working hard on this - and it‚Äôs only going to get better!https://www.wsj.com/articles/sticking-it-to-pharmawith-competition-1542674076 ‚Ä¶</t>
  </si>
  <si>
    <t>https://twitter.com/realDonaldTrump/status/1068294634160287744</t>
  </si>
  <si>
    <t>As RNC Chair Ronna McDaniel oversaw history defying gains in the Senate and unprecedented fundraising strength. I have asked her to serve another term for my 2020 re-elect, because there is no one better for the job!</t>
  </si>
  <si>
    <t>https://twitter.com/realDonaldTrump/status/1068319160093032448</t>
  </si>
  <si>
    <t>Just landed in Argentina with @ FLOTUS Melania! # G20Summitpic.twitter.com/Zg15gmPazF</t>
  </si>
  <si>
    <t>https://twitter.com/realDonaldTrump/status/1068336562729938945</t>
  </si>
  <si>
    <t>‚ÄúThis demonstrates the Robert Mueller and his partisans have no evidence, not a whiff of collusion, between Trump and the Russians. Russian project legal. Trump Tower meeting (son Don), perfectly legal. He wasn‚Äôt involved with hacking.‚Äù Gregg Jarrett. A total Witch Hunt!</t>
  </si>
  <si>
    <t>https://twitter.com/realDonaldTrump/status/1068339979250675712</t>
  </si>
  <si>
    <t>Alan Dershowitz: ‚ÄúThese are not crimes. He (Mueller) has no authority to be a roving Commissioner. I don‚Äôt see any evidence of crimes.‚Äù This is an illegal Hoax that should be ended immediately. Mueller refuses to look at the real crimes on the other side. Where is the IG REPORT?</t>
  </si>
  <si>
    <t>https://twitter.com/realDonaldTrump/status/1068346689784696833</t>
  </si>
  <si>
    <t>Arrived in Argentina with a very busy two days planned. Important meetings scheduled throughout. Our great Country is extremely well represented. Will be very productive!</t>
  </si>
  <si>
    <t>https://twitter.com/realDonaldTrump/status/1068442531887632384</t>
  </si>
  <si>
    <t>Oh, I get it! I am a very good developer, happily living my life, when I see our Country going in the wrong direction (to put it mildly). Against all odds, I decide to run for President &amp; continue to run my business-very legal &amp; very cool, talked about it on the campaign trail...</t>
  </si>
  <si>
    <t>https://twitter.com/realDonaldTrump/status/1068444287380025344</t>
  </si>
  <si>
    <t>....Lightly looked at doing a building somewhere in Russia. Put up zero money, zero guarantees and didn‚Äôt do the project. Witch Hunt!</t>
  </si>
  <si>
    <t>https://twitter.com/realDonaldTrump/status/1068491952696557575</t>
  </si>
  <si>
    <t># USMCAhttps://www.pscp.tv/w/btEs2TFvTlFsTFJub1dwUXd8MXpxS1ZPblFPcFdHQmSOfOAN8gyL9JytNFLRhmjE4shRonDb-oP2Fg4Qd028?t=6m53s ‚Ä¶</t>
  </si>
  <si>
    <t>https://twitter.com/realDonaldTrump/status/1068516326010830849</t>
  </si>
  <si>
    <t>Just signed one of the most important, and largest, Trade Deals in U.S. and World History. The United States, Mexico and Canada worked so well together in crafting this great document. The terrible NAFTA will soon be gone. The USMCA will be fantastic for all!</t>
  </si>
  <si>
    <t>https://twitter.com/realDonaldTrump/status/1068600355225690112</t>
  </si>
  <si>
    <t>To the Great people of Alaska. You have been hit hard by a ‚Äúbig one.‚Äù Please follow the directions of the highly trained professionals who are there to help you. Your Federal Government will spare no expense. God Bless you ALL!</t>
  </si>
  <si>
    <t>https://twitter.com/realDonaldTrump/status/1068601345949687808</t>
  </si>
  <si>
    <t>Great reviews on the USMCA - sooo much better than NAFTA!</t>
  </si>
  <si>
    <t>https://twitter.com/realDonaldTrump/status/1068661832578158592</t>
  </si>
  <si>
    <t>Great day at the # G20Summit in Buenos Aires, Argentina. Thank you!pic.twitter.com/4IHvUdOygc</t>
  </si>
  <si>
    <t>https://twitter.com/realDonaldTrump/status/1068743940755660800</t>
  </si>
  <si>
    <t>Statement from President Donald J. Trump and First Lady Melania Trump on the Passing of Former President George H.W. Bushpic.twitter.com/qxPsp4Ggs7</t>
  </si>
  <si>
    <t>https://twitter.com/realDonaldTrump/status/1068826073775964160</t>
  </si>
  <si>
    <t>President George H.W. Bush led a long, successful and beautiful life. Whenever I was with him I saw his absolute joy for life and true pride in his family. His accomplishments were great from beginning to end. He was a truly wonderful man and will be missed by all!</t>
  </si>
  <si>
    <t>https://twitter.com/realDonaldTrump/status/1068887935838228480</t>
  </si>
  <si>
    <t>I was very much looking forward to having a press conference just prior to leaving Argentina because we have had such great success in our dealing with various countries and their leaders at the G20....</t>
  </si>
  <si>
    <t>https://twitter.com/realDonaldTrump/status/1068887938761662465</t>
  </si>
  <si>
    <t>....However, out of respect for the Bush Family and former President George H.W. Bush we will wait until after the funeral to have a press conference.</t>
  </si>
  <si>
    <t>https://twitter.com/realDonaldTrump/status/1069324231333289991</t>
  </si>
  <si>
    <t>This week, Jews around the world will celebrate the miracles of Hanukkah. @ FLOTUS Melania and I send our very best wishes for a blessed and Happy Hanukkah! https://www.whitehouse.gov/briefings-statements/presidential-message-hanukkah/ ‚Ä¶pic.twitter.com/Kdjeyvkzmb</t>
  </si>
  <si>
    <t>https://twitter.com/realDonaldTrump/status/1069441198157455360</t>
  </si>
  <si>
    <t>China has agreed to reduce and remove tariffs on cars coming into China from the U.S. Currently the tariff is 40%.</t>
  </si>
  <si>
    <t>https://twitter.com/realDonaldTrump/status/1069575605199482881</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</si>
  <si>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</si>
  <si>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https://twitter.com/realDonaldTrump/status/1069577273819443200</t>
  </si>
  <si>
    <t>Farmers will be a a very BIG and FAST beneficiary of our deal with China. They intend to start purchasing agricultural product immediately. We make the finest and cleanest product in the World, and that is what China wants. Farmers, I LOVE YOU!</t>
  </si>
  <si>
    <t>https://twitter.com/realDonaldTrump/status/1069581524180324352</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</si>
  <si>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</si>
  <si>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https://twitter.com/realDonaldTrump/status/1069584730880974849</t>
  </si>
  <si>
    <t>I am certain that, at some time in the future, President Xi and I, together with President Putin of Russia, will start talking about a meaningful halt to what has become a major and uncontrollable Arms Race. The U.S. spent 716 Billion Dollars this year. Crazy!</t>
  </si>
  <si>
    <t>https://twitter.com/realDonaldTrump/status/1069588404172726272</t>
  </si>
  <si>
    <t>We would save Billions of Dollars if the Democrats would give us the votes to build the Wall. Either way, people will NOT be allowed into our Country illegally! We will close the entire Southern Border if necessary. Also, STOP THE DRUGS!</t>
  </si>
  <si>
    <t>https://twitter.com/realDonaldTrump/status/1069613383622803456</t>
  </si>
  <si>
    <t>‚ÄúMichael Cohen asks judge for no Prison Time.‚Äù You mean he can do all of the TERRIBLE, unrelated to Trump, things having to do with fraud, big loans, Taxis, etc., and not serve a long prison term? He makes up stories to get a GREAT &amp; ALREADY reduced deal for himself, and get.....</t>
  </si>
  <si>
    <t>https://twitter.com/realDonaldTrump/status/1069614615510859776</t>
  </si>
  <si>
    <t>....his wife and father-in-law (who has the money?) off Scott Free. He lied for this outcome and should, in my opinion, serve a full and complete sentence.</t>
  </si>
  <si>
    <t>https://twitter.com/realDonaldTrump/status/1069619316319035392</t>
  </si>
  <si>
    <t>‚ÄúI will never testify against Trump.‚Äù This statement was recently made by Roger Stone, essentially stating that he will not be forced by a rogue and out of control prosecutor to make up lies and stories about ‚ÄúPresident Trump.‚Äù Nice to know that some people still have ‚Äúguts!‚Äù</t>
  </si>
  <si>
    <t>https://twitter.com/realDonaldTrump/status/1069621305245409281</t>
  </si>
  <si>
    <t>Bob Mueller (who is a much different man than people think) and his out of control band of Angry Democrats, don‚Äôt want the truth, they only want lies. The truth is very bad for their mission!</t>
  </si>
  <si>
    <t>https://twitter.com/realDonaldTrump/status/1069631759573225474</t>
  </si>
  <si>
    <t>Looking forward to being with the Bush Family to pay my respects to President George H.W. Bush.</t>
  </si>
  <si>
    <t>https://twitter.com/realDonaldTrump/status/1069678284580012032</t>
  </si>
  <si>
    <t>Congratulations to newly inaugurated Mexican President @ lopezobrador_. He had a tremendous political victory with the great support of the Mexican People. We will work well together for many years to come!</t>
  </si>
  <si>
    <t>https://twitter.com/realDonaldTrump/status/1069778641603780608</t>
  </si>
  <si>
    <t># Remembering41pic.twitter.com/9xbFYlZzNs</t>
  </si>
  <si>
    <t>https://twitter.com/realDonaldTrump/status/1069960017204469760</t>
  </si>
  <si>
    <t>Looking forward to being with the wonderful Bush family at Blair House today. The former First Lady will be coming over to the White House this morning to be given a tour of the Christmas decorations by Melania. The elegance &amp; precision of the last two days have been remarkable!</t>
  </si>
  <si>
    <t>https://twitter.com/realDonaldTrump/status/1069962093301022720</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</si>
  <si>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</si>
  <si>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https://twitter.com/realDonaldTrump/status/1069968462724980736</t>
  </si>
  <si>
    <t>......on seeing whether or not a REAL deal with China is actually possible. If it is, we will get it done. China is supposed to start buying Agricultural product and more immediately. President Xi and I want this deal to happen, and it probably will. But if not remember,......</t>
  </si>
  <si>
    <t>https://twitter.com/realDonaldTrump/status/1069970500535902208</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</si>
  <si>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</si>
  <si>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https://twitter.com/realDonaldTrump/status/1069972093301862406</t>
  </si>
  <si>
    <t>.....But if a fair deal is able to be made with China, one that does all of the many things we know must be finally done, I will happily sign. Let the negotiations begin. MAKE AMERICA GREAT AGAIN!</t>
  </si>
  <si>
    <t>https://twitter.com/realDonaldTrump/status/1069990310175014914</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</si>
  <si>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</si>
  <si>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https://twitter.com/realDonaldTrump/status/1070089365995642881</t>
  </si>
  <si>
    <t>I am glad that my friend @ EmmanuelMacron and the protestors in Paris have agreed with the conclusion I reached two years ago. The Paris Agreement is fatally flawed because it raises the price of energy for responsible countries while whitewashing some of the worst polluters....</t>
  </si>
  <si>
    <t>https://twitter.com/realDonaldTrump/status/1070089367224549377</t>
  </si>
  <si>
    <t>....in the world. I want clean air and clean water and have been making great strides in improving America‚Äôs environment. But American taxpayers ‚Äì and American workers ‚Äì shouldn‚Äôt pay to clean up others countries‚Äô pollution.</t>
  </si>
  <si>
    <t>https://twitter.com/realDonaldTrump/status/1070110615627333632</t>
  </si>
  <si>
    <t>We are either going to have a REAL DEAL with China, or no deal at all - at which point we will be charging major Tariffs against Chinese product being shipped into the United States. Ultimately, I believe, we will be making a deal - either now or into the future....</t>
  </si>
  <si>
    <t>https://twitter.com/realDonaldTrump/status/1070110927788347393</t>
  </si>
  <si>
    <t>.....China does not want Tariffs!</t>
  </si>
  <si>
    <t>https://twitter.com/realDonaldTrump/status/1070298360572198913</t>
  </si>
  <si>
    <t>‚ÄúChina officially echoed President Donald Trump‚Äôs optimism over bilateral trade talks. Chinese officials have begun preparing to restart imports of U.S. Soybeans &amp; Liquified Natural Gas, the first sign confirming the claims of President Donald Trump and the White House that......</t>
  </si>
  <si>
    <t>https://twitter.com/realDonaldTrump/status/1070299196538961920</t>
  </si>
  <si>
    <t>.....China had agreed to start ‚Äúimmediately‚Äù buying U.S. products.‚Äù @ business</t>
  </si>
  <si>
    <t>https://twitter.com/realDonaldTrump/status/1070306739092889601</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</si>
  <si>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</si>
  <si>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https://twitter.com/realDonaldTrump/status/1070312880095068160</t>
  </si>
  <si>
    <t>One of the very exciting things to come out of my meeting with President Xi of China is his promise to me to criminalize the sale of deadly Fentanyl coming into the United States. It will now be considered a ‚Äúcontrolled substance.‚Äù This could be a game changer on what is.......</t>
  </si>
  <si>
    <t>https://twitter.com/realDonaldTrump/status/1070314629732163586</t>
  </si>
  <si>
    <t>.....considered to be the worst and most dangerous, addictive and deadly substance of them all. Last year over 77,000 people died from Fentanyl. If China cracks down on this ‚Äúhorror drug,‚Äù using the Death Penalty for distributors and pushers, the results will be incredible!</t>
  </si>
  <si>
    <t>https://twitter.com/realDonaldTrump/status/1070315986287583232</t>
  </si>
  <si>
    <t>Looking forward to being with the Bush family. This is not a funeral, this is a day of celebration for a great man who has led a long and distinguished life. He will be missed!</t>
  </si>
  <si>
    <t>https://twitter.com/realDonaldTrump/status/1070328136150200320</t>
  </si>
  <si>
    <t>Hopefully OPEC will be keeping oil flows as is, not restricted. The World does not want to see, or need, higher oil prices!</t>
  </si>
  <si>
    <t>https://twitter.com/realDonaldTrump/status/1070504263606890496</t>
  </si>
  <si>
    <t>Doug Wead, a truly great presidential historian, had a wonderful take on a very beautiful moment in history, the funeral service today of President Bush. Doug was able to brilliantly cover some very important and interesting periods of time! @ LouDobbs</t>
  </si>
  <si>
    <t>https://twitter.com/realDonaldTrump/status/1070521302652469248</t>
  </si>
  <si>
    <t>Working hard, thank you!pic.twitter.com/3SoWTkZjP6</t>
  </si>
  <si>
    <t>https://twitter.com/realDonaldTrump/status/1070698825571012613</t>
  </si>
  <si>
    <t>Without the phony Russia Witch Hunt, and with all that we have accomplished in the last almost two years (Tax &amp; Regulation Cuts, Judge‚Äôs, Military, Vets, etc.) my approval rating would be at 75% rather than the 50% just reported by Rasmussen. It‚Äôs called Presidential Harassment!</t>
  </si>
  <si>
    <t>https://twitter.com/realDonaldTrump/status/1070726434648440833</t>
  </si>
  <si>
    <t>My thoughts and prayers are with the @ USMC crew members who were involved in a mid-air collision off the coast of Japan. Thank you to @ USForcesJapan for their immediate response and rescue efforts. Whatever you need, we are here for you. @ IIIMEF</t>
  </si>
  <si>
    <t>https://twitter.com/realDonaldTrump/status/1070837085538525185</t>
  </si>
  <si>
    <t>Does the Fake News Media ever mention the fact that Republicans, with the very important help of my campaign Rallies, WON THE UNITED STATES SENATE, 53 to 47? All I hear is that the Open Border Dems won the House. Senate alone approves judges &amp; others. Big Republican Win!</t>
  </si>
  <si>
    <t>https://twitter.com/realDonaldTrump/status/1070844413910368256</t>
  </si>
  <si>
    <t>Statement from China: ‚ÄúThe teams of both sides are now having smooth communications and good cooperation with each other. We are full of confidence that an agreement can be reached within the next 90 days.‚Äù I agree!</t>
  </si>
  <si>
    <t>https://twitter.com/realDonaldTrump/status/1070875222205759488</t>
  </si>
  <si>
    <t>Jerome Corsi: ‚ÄùThis is not justice, this is not America. This is a political prosecution. The Special Prosecutor (Counsel), to get this plea deal, demanded I lie and violate the law. They‚Äôre the criminals.‚Äù He is not alone. 17 Angry Dems. People forced to lie. Sad! @ Trish_Regan</t>
  </si>
  <si>
    <t>https://twitter.com/realDonaldTrump/status/1070877381861277696</t>
  </si>
  <si>
    <t>Trish_Regan: ‚ÄúDid the FBI follow protocol to obtain the FISA warrant? I don‚Äôt think so. The Dossier was opposition research funded by opponents. Don‚Äôt use Government resources to take down political foes. Weaponizing Government for gain.‚Äù Is this really America? Witch Hunt!</t>
  </si>
  <si>
    <t>https://twitter.com/realDonaldTrump/status/1070877666654519297</t>
  </si>
  <si>
    <t>FAKE NEWS - THE ENEMY OF THE PEOPLE!</t>
  </si>
  <si>
    <t>https://twitter.com/realDonaldTrump/status/1070879369432850433</t>
  </si>
  <si>
    <t>Arizona, together with our Military and Border Patrol, is bracing for a massive surge at a NON-WALLED area. WE WILL NOT LET THEM THROUGH. Big danger. Nancy and Chuck must approve Boarder Security and the Wall!</t>
  </si>
  <si>
    <t>https://twitter.com/realDonaldTrump/status/1071001119697108992</t>
  </si>
  <si>
    <t>Robert Mueller and Leakin‚Äô Lyin‚Äô James Comey are Best Friends, just one of many Mueller Conflicts of Interest. And bye the way, wasn‚Äôt the woman in charge of prosecuting Jerome Corsi (who I do not know) in charge of ‚Äúlegal‚Äù at the corrupt Clinton Foundation? A total Witch Hunt...</t>
  </si>
  <si>
    <t>https://twitter.com/realDonaldTrump/status/1071003598023221248</t>
  </si>
  <si>
    <t>....Will Robert Mueller‚Äôs big time conflicts of interest be listed at the top of his Republicans only Report. Will Andrew Weissman‚Äôs horrible and vicious prosecutorial past be listed in the Report. He wrongly destroyed people‚Äôs lives, took down great companies, only to be........</t>
  </si>
  <si>
    <t>https://twitter.com/realDonaldTrump/status/1071006628487540738</t>
  </si>
  <si>
    <t>.....overturned, 9-0, in the United States Supreme Court. Doing same thing to people now. Will all of the substantial &amp; many contributions made by the 17 Angry Democrats to the Campaign of Crooked Hillary be listed in top of Report. Will the people that worked for the Clinton....</t>
  </si>
  <si>
    <t>https://twitter.com/realDonaldTrump/status/1071009820575186945</t>
  </si>
  <si>
    <t>....Foundation be listed at the top of the Report? Will the scathing document written about Lyin‚Äô James Comey, by the man in charge of the case, Rod Rosenstein (who also signed the FISA Warrant), be a big part of the Report? Isn‚Äôt Rod therefore totally conflicted? Will all of....</t>
  </si>
  <si>
    <t>https://twitter.com/realDonaldTrump/status/1071015457409384453</t>
  </si>
  <si>
    <t>...the lying and leaking by the people doing the Report, &amp; also Bruce Ohr (and his lovely wife Molly), Comey, Brennan, Clapper, &amp; all of the many fired people of the FBI, be listed in the Report? Will the corruption within the DNC &amp; Clinton Campaign be exposed?..And so much more!</t>
  </si>
  <si>
    <t>https://twitter.com/realDonaldTrump/status/1071030014123098112</t>
  </si>
  <si>
    <t>China talks are going very well!</t>
  </si>
  <si>
    <t>https://twitter.com/realDonaldTrump/status/1071036505676808194</t>
  </si>
  <si>
    <t>It has been incorrectly reported that Rudy Giuliani and others will not be doing a counter to the Mueller Report. That is Fake News. Already 87 pages done, but obviously cannot complete until we see the final Witch Hunt Report.</t>
  </si>
  <si>
    <t>https://twitter.com/realDonaldTrump/status/1071053351851356160</t>
  </si>
  <si>
    <t>Today, we honor those who perished 77 years ago at Pearl Harbor, and we salute every veteran who served in World War II over the 4 years that followed that horrific attack. God Bless America! http://45.wh.gov/AK2T95 pic.twitter.com/5hbLDrqg40</t>
  </si>
  <si>
    <t>https://twitter.com/realDonaldTrump/status/1071055923848855553</t>
  </si>
  <si>
    <t>We will be doing a major Counter Report to the Mueller Report. This should never again be allowed to happen to a future President of the United States!</t>
  </si>
  <si>
    <t>https://twitter.com/realDonaldTrump/status/1071076077903040513</t>
  </si>
  <si>
    <t>I am pleased to announce that Heather Nauert, Spokeswoman for the United States Department of State, will be nominated to serve as United Nations Ambassador. I want to congratulate Heather, and thank Ambassador Nikki Haley for her great service to our Country!</t>
  </si>
  <si>
    <t>https://twitter.com/realDonaldTrump/status/1071076519584268288</t>
  </si>
  <si>
    <t>I am pleased to announce that I will be nominating The Honorable William P. Barr for the position of Attorney General of the United States. As the former AG for George H.W. Bush....</t>
  </si>
  <si>
    <t>https://twitter.com/realDonaldTrump/status/1071076523719909376</t>
  </si>
  <si>
    <t>....and one of the most highly respected lawyers and legal minds in the Country, he will be a great addition to our team. I look forward to having him join our very successful Administration!</t>
  </si>
  <si>
    <t>https://twitter.com/realDonaldTrump/status/1071132880368132096</t>
  </si>
  <si>
    <t>Mike Pompeo is doing a great job, I am very proud of him. His predecessor, Rex Tillerson, didn‚Äôt have the mental capacity needed. He was dumb as a rock and I couldn‚Äôt get rid of him fast enough. He was lazy as hell. Now it is a whole new ballgame, great spirit at State!</t>
  </si>
  <si>
    <t>https://twitter.com/realDonaldTrump/status/1071146400019169280</t>
  </si>
  <si>
    <t>Hopefully Mitch McConnell will ask for a VOTE on Criminal Justice Reform. It is extremely popular and has strong bipartisan support. It will also help a lot of people, save taxpayer dollars, and keep our communities safe. Go for it Mitch!</t>
  </si>
  <si>
    <t>https://twitter.com/realDonaldTrump/status/1071159669949911044</t>
  </si>
  <si>
    <t>It is being reported that Leakin' James Comey was told by Department of Justice attorneys not to answer the most important questions. Total bias and corruption at the highest levels of previous Administration. Force him to answer the questions under oath!</t>
  </si>
  <si>
    <t>https://twitter.com/realDonaldTrump/status/1071177621445230596</t>
  </si>
  <si>
    <t>Totally clears the President. Thank you!</t>
  </si>
  <si>
    <t>https://twitter.com/realDonaldTrump/status/1071382401954267136</t>
  </si>
  <si>
    <t>The Paris Agreement isn‚Äôt working out so well for Paris. Protests and riots all over France. People do not want to pay large sums of money, much to third world countries (that are questionably run), in order to maybe protect the environment. Chanting ‚ÄúWe Want Trump!‚Äù Love France.</t>
  </si>
  <si>
    <t>https://twitter.com/realDonaldTrump/status/1071387078901030913</t>
  </si>
  <si>
    <t>The idea of a European Military didn‚Äôt work out too well in W.W. I or 2. But the U.S. was there for you, and always will be. All we ask is that you pay your fair share of NATO. Germany is paying 1% while the U.S. pays 4.3% of a much larger GDP - to protect Europe. Fairness!</t>
  </si>
  <si>
    <t>https://twitter.com/realDonaldTrump/status/1071389414239162369</t>
  </si>
  <si>
    <t>AFTER TWO YEARS AND MILLIONS OF PAGES OF DOCUMENTS (and a cost of over $30,000,000), NO COLLUSION!</t>
  </si>
  <si>
    <t>https://twitter.com/realDonaldTrump/status/1071408938522996741</t>
  </si>
  <si>
    <t>I am pleased to announce my nomination of four-star General Mark Milley, Chief of Staff of the United States Army ‚Äì as the Chairman of the Joint Chiefs of Staff, replacing General Joe Dunford, who will be retiring....</t>
  </si>
  <si>
    <t>https://twitter.com/realDonaldTrump/status/1071408939684806659</t>
  </si>
  <si>
    <t>....I am thankful to both of these incredible men for their service to our Country! Date of transition to be determined.</t>
  </si>
  <si>
    <t>https://twitter.com/realDonaldTrump/status/1071434642555920385</t>
  </si>
  <si>
    <t>‚ÄúThis is collusion illusion, there is no smoking gun here. At this late date, after all that we have gone through, after millions have been spent, we have no Russian Collusion. There is nothing impeachable here.‚Äù @ GeraldoRivera Time for the Witch Hunt to END!</t>
  </si>
  <si>
    <t>https://twitter.com/realDonaldTrump/status/1071454998414921728</t>
  </si>
  <si>
    <t>Very sad day &amp; night in Paris. Maybe it‚Äôs time to end the ridiculous and extremely expensive Paris Agreement and return money back to the people in the form of lower taxes? The U.S. was way ahead of the curve on that and the only major country where emissions went down last year!</t>
  </si>
  <si>
    <t>https://twitter.com/realDonaldTrump/status/1071479075699490816</t>
  </si>
  <si>
    <t>Watched Da Nang Dick Blumenthal on television spewing facts almost as accurate as his bravery in Vietnam (which he never saw). As the bullets whizzed by Da Nang Dicks head, as he was saving soldiers....</t>
  </si>
  <si>
    <t>https://twitter.com/realDonaldTrump/status/1071479079558213632</t>
  </si>
  <si>
    <t>....left and right, he then woke up from his dream screaming that HE LIED. Next time I go to Vietnam I will ask ‚Äúthe Dick‚Äù to travel with me!</t>
  </si>
  <si>
    <t>https://twitter.com/realDonaldTrump/status/1071481315092910080</t>
  </si>
  <si>
    <t>Great honor to be headed to the Army-Navy game today. Will be there shortly, landing now!pic.twitter.com/ByAfESq8aS</t>
  </si>
  <si>
    <t>https://twitter.com/realDonaldTrump/status/1071545675786137600</t>
  </si>
  <si>
    <t># ArmyNavyGamepic.twitter.com/Yjhq6r6F9h</t>
  </si>
  <si>
    <t>https://twitter.com/realDonaldTrump/status/1071547785156136961</t>
  </si>
  <si>
    <t>It was my honor to attend today‚Äôs # ArmyNavyGame in Philadelphia. A GREAT game played all around by our HEROES. Congratulations @ ArmyWP_Football on the win!pic.twitter.com/WDLkM6VE2T</t>
  </si>
  <si>
    <t>https://twitter.com/realDonaldTrump/status/1071760971088228352</t>
  </si>
  <si>
    <t>On 245 occasions, former FBI Director James Comey told House investigators he didn‚Äôt know, didn‚Äôt recall, or couldn‚Äôt remember things when asked. Opened investigations on 4 Americans (not 2) - didn‚Äôt know who signed off and didn‚Äôt know Christopher Steele. All lies!</t>
  </si>
  <si>
    <t>https://twitter.com/realDonaldTrump/status/1071764777679114240</t>
  </si>
  <si>
    <t>Leakin‚Äô James Comey must have set a record for who lied the most to Congress in one day. His Friday testimony was so untruthful! This whole deal is a Rigged Fraud headed up by dishonest people who would do anything so that I could not become President. They are now exposed!</t>
  </si>
  <si>
    <t>https://twitter.com/realDonaldTrump/status/1071898088267284482</t>
  </si>
  <si>
    <t>The Trump Administration has accomplished more than any other U.S. Administration in its first two (not even) years of existence, &amp; we are having a great time doing it! All of this despite the Fake News Media, which has gone totally out of its mind-truly the Enemy of the People!</t>
  </si>
  <si>
    <t>https://twitter.com/realDonaldTrump/status/1071939400517500929</t>
  </si>
  <si>
    <t>I am in the process of interviewing some really great people for the position of White House Chief of Staff. Fake News has been saying with certainty it was Nick Ayers, a spectacular person who will always be with our # MAGA agenda. I will be making a decision soon!</t>
  </si>
  <si>
    <t>https://twitter.com/realDonaldTrump/status/1072095127894667265</t>
  </si>
  <si>
    <t>‚ÄúDemocrats can‚Äôt find a Smocking Gun tying the Trump campaign to Russia after James Comey‚Äôs testimony. No Smocking Gun...No Collusion.‚Äù @ FoxNews That‚Äôs because there was NO COLLUSION. So now the Dems go to a simple private transaction, wrongly call it a campaign contribution,...</t>
  </si>
  <si>
    <t>https://twitter.com/realDonaldTrump/status/1072098604599394305</t>
  </si>
  <si>
    <t>....which it was not (but even if it was, it is only a CIVIL CASE, like Obama‚Äôs - but it was done correctly by a lawyer and there would not even be a fine. Lawyer‚Äôs liability if he made a mistake, not me). Cohen just trying to get his sentence reduced. WITCH HUNT!</t>
  </si>
  <si>
    <t>https://twitter.com/realDonaldTrump/status/1072312854307581953</t>
  </si>
  <si>
    <t>James Comey‚Äôs behind closed doors testimony reveals that ‚Äúthere was not evidence of Campaign Collusion‚Äù with Russia when he left the FBI. In other words, the Witch Hunt is illegal and should never have been started!</t>
  </si>
  <si>
    <t>https://twitter.com/realDonaldTrump/status/1072317149723717632</t>
  </si>
  <si>
    <t>‚ÄúFormer FBI Director James Comey under fire for his testimony acknowledging he knew that the Democrats paid for that phony Trump Dossier.‚Äù @ LouDobbs Details on Tuesday night.</t>
  </si>
  <si>
    <t>https://twitter.com/realDonaldTrump/status/1072459097855938560</t>
  </si>
  <si>
    <t>Despite the large Caravans that WERE forming and heading to our Country, people have not been able to get through our newly built Walls, makeshift Walls &amp; Fences, or Border Patrol Officers &amp; Military. They are now staying in Mexico or going back to their original countries.......</t>
  </si>
  <si>
    <t>https://twitter.com/realDonaldTrump/status/1072462207416446976</t>
  </si>
  <si>
    <t>.....Ice, Border Patrol and our Military have done a FANTASTIC job of securing our Southern Border. A Great Wall would be, however, a far easier &amp; less expensive solution. We have already built large new sections &amp; fully renovated others, making them like new. The Democrats,.....</t>
  </si>
  <si>
    <t>https://twitter.com/realDonaldTrump/status/1072464107784323072</t>
  </si>
  <si>
    <t>....however, for strictly political reasons and because they have been pulled so far left, do NOT want Border Security. They want Open Borders for anyone to come in. This brings large scale crime and disease. Our Southern Border is now Secure and will remain that way.......</t>
  </si>
  <si>
    <t>https://twitter.com/realDonaldTrump/status/1072468779974713345</t>
  </si>
  <si>
    <t>.....I look forward to my meeting with Chuck Schumer &amp; Nancy Pelosi. In 2006, Democrats voted for a Wall, and they were right to do so. Today, they no longer want Border Security. They will fight it at all cost, and Nancy must get votes for Speaker. But the Wall will get built...</t>
  </si>
  <si>
    <t>https://twitter.com/realDonaldTrump/status/1072471575956504576</t>
  </si>
  <si>
    <t>....People do not yet realize how much of the Wall, including really effective renovation, has already been built. If the Democrats do not give us the votes to secure our Country, the Military will build the remaining sections of the Wall. They know how important it is!</t>
  </si>
  <si>
    <t>https://twitter.com/realDonaldTrump/status/1072478880060067840</t>
  </si>
  <si>
    <t>Great job by Michael Anton on @ foxandfriends. A true National Security expert!</t>
  </si>
  <si>
    <t>https://twitter.com/realDonaldTrump/status/1072480983683870720</t>
  </si>
  <si>
    <t>Very productive conversations going on with China! Watch for some important announcements!</t>
  </si>
  <si>
    <t>https://twitter.com/realDonaldTrump/status/1072483770819846144</t>
  </si>
  <si>
    <t>Fake News has it purposely wrong. Many, over ten, are vying for and wanting the White House Chief of Staff position. Why wouldn‚Äôt someone want one of the truly great and meaningful jobs in Washington. Please report news correctly. Thank you!</t>
  </si>
  <si>
    <t>https://twitter.com/realDonaldTrump/status/1072564293302976512</t>
  </si>
  <si>
    <t>James Comey just totally exposed his partisan stance by urging his fellow Democrats to take back the White House in 2020. In other words, he is and has been a Democrat. Comey had no right heading the FBI at any time, but especially after his mind exploded!</t>
  </si>
  <si>
    <t>https://twitter.com/realDonaldTrump/status/1072565454655406081</t>
  </si>
  <si>
    <t>‚ÄúI don‚Äôt care what you think of the President...it cannot bleed over to the FBI...Comey is confirming there is bias in the FBI...‚Äù -Chris Swecker</t>
  </si>
  <si>
    <t>https://twitter.com/realDonaldTrump/status/1072614269773119489</t>
  </si>
  <si>
    <t>Thanks to Leader McConnell for agreeing to bring a Senate vote on Criminal Justice this week! These historic changes will make communities SAFER and SAVE tremendous taxpayers dollars. It brings much needed hope to many families during the Holiday Season.</t>
  </si>
  <si>
    <t>https://twitter.com/realDonaldTrump/status/1072832023927185408</t>
  </si>
  <si>
    <t>Another very bad terror attack in France. We are going to strengthen our borders even more. Chuck and Nancy must give us the votes to get additional Border Security!</t>
  </si>
  <si>
    <t>https://twitter.com/realDonaldTrump/status/1072836035514634240</t>
  </si>
  <si>
    <t>The Democrats and President Obama gave Iran 150 Billion Dollars and got nothing, but they can‚Äôt give 5 Billion Dollars for National Security and a Wall?</t>
  </si>
  <si>
    <t>https://twitter.com/realDonaldTrump/status/1073002260072935424</t>
  </si>
  <si>
    <t>. @ FLOTUS Melania will be interviewed by @ SeanHannity tonight on @ FoxNews at 9:00pmE!</t>
  </si>
  <si>
    <t>https://twitter.com/realDonaldTrump/status/1073195450033950720</t>
  </si>
  <si>
    <t>I often stated, ‚ÄúOne way or the other, Mexico is going to pay for the Wall.‚Äù This has never changed. Our new deal with Mexico (and Canada), the USMCA, is so much better than the old, very costly &amp; anti-USA NAFTA deal, that just by the money we save, MEXICO IS PAYING FOR THE WALL!</t>
  </si>
  <si>
    <t>https://twitter.com/realDonaldTrump/status/1073205176872435713</t>
  </si>
  <si>
    <t>I never directed Michael Cohen to break the law. He was a lawyer and he is supposed to know the law. It is called ‚Äúadvice of counsel,‚Äù and a lawyer has great liability if a mistake is made. That is why they get paid. Despite that many campaign finance lawyers have strongly......</t>
  </si>
  <si>
    <t>https://twitter.com/realDonaldTrump/status/1073207272069890049</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</si>
  <si>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</si>
  <si>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https://twitter.com/realDonaldTrump/status/1073210823936495617</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</si>
  <si>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</si>
  <si>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https://twitter.com/realDonaldTrump/status/1073248137320509440</t>
  </si>
  <si>
    <t>They gave General Flynn a great deal because they were embarrassed by the way he was treated - the FBI said he didn‚Äôt lie and they overrode the FBI. They want to scare everybody into making up stories that are not true by catching them in the smallest of misstatements. Sad!......</t>
  </si>
  <si>
    <t>https://twitter.com/realDonaldTrump/status/1073248244787015680</t>
  </si>
  <si>
    <t>https://twitter.com/realDonaldTrump/status/1073269881334849536</t>
  </si>
  <si>
    <t>If it was a Conservative that said what ‚Äúcrazed‚Äù Mika Brzezinski stated on her show yesterday, using a certain horrible term, that person would be banned permanently from television....</t>
  </si>
  <si>
    <t>https://twitter.com/realDonaldTrump/status/1073269882911903746</t>
  </si>
  <si>
    <t>....She will probably be given a pass, despite their terrible ratings. Congratulations to @ RichardGrenell, our great Ambassador to Germany, for having the courage to take this horrible issue on!</t>
  </si>
  <si>
    <t>https://twitter.com/realDonaldTrump/status/1073276550882172934</t>
  </si>
  <si>
    <t>Just did an interview with @ HARRISFAULKNER on @ FoxNews, airing now (1pmE.) Enjoy!</t>
  </si>
  <si>
    <t>https://twitter.com/realDonaldTrump/status/1073279800704262145</t>
  </si>
  <si>
    <t>Happy 382nd Birthday @ USNationalGuard. Our entire Nation is forever grateful for all you do 24/7/365. We love you! # Guard382pic.twitter.com/XLoCxOFvMA</t>
  </si>
  <si>
    <t>https://twitter.com/realDonaldTrump/status/1073312756215021569</t>
  </si>
  <si>
    <t>Today, it was my honor to welcome our Nation‚Äôs newly elected Governors to the @ WhiteHouse!pic.twitter.com/LCpFIoRglp</t>
  </si>
  <si>
    <t>https://twitter.com/realDonaldTrump/status/1073327086037741568</t>
  </si>
  <si>
    <t>Let‚Äôs not do a shutdown, Democrats - do what‚Äôs right for the American People!pic.twitter.com/bZg07ZKQqo</t>
  </si>
  <si>
    <t>https://twitter.com/realDonaldTrump/status/1073617541476569088</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</si>
  <si>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</si>
  <si>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https://twitter.com/realDonaldTrump/status/1073643165318635521</t>
  </si>
  <si>
    <t>Many people have asked how we are doing in our negotiations with North Korea - I always reply by saying we are in no hurry, there is wonderful potential for great economic success for that country....</t>
  </si>
  <si>
    <t>https://twitter.com/realDonaldTrump/status/1073643166732042240</t>
  </si>
  <si>
    <t>....Kim Jong Un sees it better than anyone and will fully take advantage of it for his people. We are doing just fine!</t>
  </si>
  <si>
    <t>https://twitter.com/realDonaldTrump/status/1073643684212682755</t>
  </si>
  <si>
    <t>Thank you to @ tim_cook for agreeing to expand operations in the U.S. and thereby creating thousands of jobs!https://twitter.com/tim_cook/status/1073210372541243392 ‚Ä¶</t>
  </si>
  <si>
    <t>https://twitter.com/realDonaldTrump/status/1073703744766922754</t>
  </si>
  <si>
    <t>I am pleased to announce that Mick Mulvaney, Director of the Office of Management &amp; Budget, will be named Acting White House Chief of Staff, replacing General John Kelly, who has served our Country with distinction. Mick has done an outstanding job while in the Administration....</t>
  </si>
  <si>
    <t>https://twitter.com/realDonaldTrump/status/1073703746432049153</t>
  </si>
  <si>
    <t>....I look forward to working with him in this new capacity as we continue to MAKE AMERICA GREAT AGAIN! John will be staying until the end of the year. He is a GREAT PATRIOT and I want to personally thank him for his service!</t>
  </si>
  <si>
    <t>https://twitter.com/realDonaldTrump/status/1073737336935071744</t>
  </si>
  <si>
    <t>For the record, there were MANY people who wanted to be the White House Chief of Staff. Mick M will do a GREAT job!</t>
  </si>
  <si>
    <t>https://twitter.com/realDonaldTrump/status/1073761497866747904</t>
  </si>
  <si>
    <t>As I predicted all along, Obamacare has been struck down as an UNCONSTITUTIONAL disaster! Now Congress must pass a STRONG law that provides GREAT healthcare and protects pre-existing conditions. Mitch and Nancy, get it done!</t>
  </si>
  <si>
    <t>https://twitter.com/realDonaldTrump/status/1073763695807877120</t>
  </si>
  <si>
    <t>Wow, but not surprisingly, ObamaCare was just ruled UNCONSTITUTIONAL by a highly respected judge in Texas. Great news for America!</t>
  </si>
  <si>
    <t>https://twitter.com/realDonaldTrump/status/1073944491588022272</t>
  </si>
  <si>
    <t>Secretary of the Interior @ RyanZinke will be leaving the Administration at the end of the year after having served for a period of almost two years. Ryan has accomplished much during his tenure and I want to thank him for his service to our Nation.......</t>
  </si>
  <si>
    <t>https://twitter.com/realDonaldTrump/status/1073945393313013760</t>
  </si>
  <si>
    <t>.......The Trump Administration will be announcing the new Secretary of the Interior next week.</t>
  </si>
  <si>
    <t>https://twitter.com/realDonaldTrump/status/1073965319184678913</t>
  </si>
  <si>
    <t>Never in the history of our Country has the ‚Äúpress‚Äù been more dishonest than it is today. Stories that should be good, are bad. Stories that should be bad, are horrible. Many stories, like with the REAL story on Russia, Clinton &amp; the DNC, seldom get reported. Too bad!</t>
  </si>
  <si>
    <t>https://twitter.com/realDonaldTrump/status/1073974873939169282</t>
  </si>
  <si>
    <t>The pathetic and dishonest Weekly Standard, run by failed prognosticator Bill Kristol (who, like many others, never had a clue), is flat broke and out of business. Too bad. May it rest in peace!</t>
  </si>
  <si>
    <t>https://twitter.com/realDonaldTrump/status/1073982314588323845</t>
  </si>
  <si>
    <t>Wow, 19,000 Texts between Lisa Page and her lover, Peter S of the FBI, in charge of the Russia Hoax, were just reported as being wiped clean and gone. Such a big story that will never be covered by the Fake News. Witch Hunt!</t>
  </si>
  <si>
    <t>https://twitter.com/realDonaldTrump/status/1074302851906707457</t>
  </si>
  <si>
    <t>A REAL scandal is the one sided coverage, hour by hour, of networks like NBC &amp; Democrat spin machines like Saturday Night Live. It is all nothing less than unfair news coverage and Dem commercials. Should be tested in courts, can‚Äôt be legal? Only defame &amp; belittle! Collusion?</t>
  </si>
  <si>
    <t>https://twitter.com/realDonaldTrump/status/1074306118367805441</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</si>
  <si>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</si>
  <si>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https://twitter.com/realDonaldTrump/status/1074313153679450113</t>
  </si>
  <si>
    <t>Remember, Michael Cohen only became a ‚ÄúRat‚Äù after the FBI did something which was absolutely unthinkable &amp; unheard of until the Witch Hunt was illegally started. They BROKE INTO AN ATTORNEY‚ÄôS OFFICE! Why didn‚Äôt they break into the DNC to get the Server, or Crooked‚Äôs office?</t>
  </si>
  <si>
    <t>https://twitter.com/realDonaldTrump/status/1074319076766433280</t>
  </si>
  <si>
    <t>At the request of many, I will be reviewing the case of a ‚ÄúU.S. Military hero,‚Äù Major Matt Golsteyn, who is charged with murder. He could face the death penalty from our own government after he admitted to killing a Terrorist bomb maker while overseas. @ PeteHegseth @ FoxNews</t>
  </si>
  <si>
    <t>https://twitter.com/realDonaldTrump/status/1074323441749319681</t>
  </si>
  <si>
    <t>Judge Ken Starr, former Solicitor Generel &amp; Independent Counsel, just stated that, after two years, ‚Äúthere is no evidence or proof of collusion‚Äù &amp; further that ‚Äúthere is no evidence that there was a campaign financing violation involving the President.‚Äù Thank you Judge. @ FoxNews</t>
  </si>
  <si>
    <t>https://twitter.com/realDonaldTrump/status/1074339834351759363</t>
  </si>
  <si>
    <t>The Democrats policy of Child Seperation on the Border during the Obama Administration was far worse than the way we handle it now. Remember the 2014 picture of children in cages - the Obama years. However, if you don‚Äôt separate, FAR more people will come. Smugglers use the kids!</t>
  </si>
  <si>
    <t>https://twitter.com/realDonaldTrump/status/1074401228224950272</t>
  </si>
  <si>
    <t>Required television watching is last weeks @ marthamaccallum interview with the wonderful wife of Rod Blagojevich and the @ trish_regan interview with a Jerome Corsi. If that doesn‚Äôt tell you something about what has been going on in our Country, nothing will. Very sad!</t>
  </si>
  <si>
    <t>https://twitter.com/realDonaldTrump/status/1074401243857108993</t>
  </si>
  <si>
    <t>‚ÄúIt looks here as though General Flynn‚Äôs defenses are incidental to something larger which is for the prosecution to figure out if it can find a path to Donald Trump without quite knowing what that crime might be. It stops looking like prosecution and more looking like......</t>
  </si>
  <si>
    <t>https://twitter.com/realDonaldTrump/status/1074403110523678720</t>
  </si>
  <si>
    <t>....a persecution of the President.‚Äù Daniel Henninger, The Wall Street Journal. Thank you, people are starting to see and understand what this Witch Hunt is all about. Jeff Sessions should be ashamed of himself for allowing this total HOAX to get started in the first place!</t>
  </si>
  <si>
    <t>https://twitter.com/realDonaldTrump/status/1074407956500889600</t>
  </si>
  <si>
    <t>....The Russian Witch Hunt Hoax, started as the ‚Äúinsurance policy‚Äù long before I even got elected, is very bad for our Country. They are Entrapping people for misstatements, lies or unrelated things that took place many years ago. Nothing to do with Collusion. A Democrat Scam!</t>
  </si>
  <si>
    <t>https://twitter.com/realDonaldTrump/status/1074650975456124928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</si>
  <si>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</si>
  <si>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https://twitter.com/realDonaldTrump/status/1074657278974939138</t>
  </si>
  <si>
    <t>It is incredible that with a very strong dollar and virtually no inflation, the outside world blowing up around us, Paris is burning and China way down, the Fed is even considering yet another interest rate hike. Take the Victory!</t>
  </si>
  <si>
    <t>https://twitter.com/realDonaldTrump/status/1074697102142382085</t>
  </si>
  <si>
    <t>Anytime you hear a Democrat saying that you can have good Border Security without a Wall, write them off as just another politician following the party line. Time for us to save billions of dollars a year and have, at the same time, far greater safety and control!</t>
  </si>
  <si>
    <t>https://twitter.com/realDonaldTrump/status/1074774781420015618</t>
  </si>
  <si>
    <t>Today I am making good on my promise to defend our Farmers &amp; Ranchers from unjustified trade retaliation by foreign nations. I have authorized Secretary Perdue to implement the 2nd round of Market Facilitation Payments. Our economy is stronger than ever‚Äìwe stand with our Farmers!</t>
  </si>
  <si>
    <t>https://twitter.com/realDonaldTrump/status/1074989817061093378</t>
  </si>
  <si>
    <t>Biggest outrage yet in the long, winding and highly conflicted Mueller Witch Hunt is the fact that 19,000 demanded Text messages between Peter Strzok and his FBI lover, Lisa Page, were purposely &amp; illegally deleted. Would have explained whole Hoax, which is now under protest!</t>
  </si>
  <si>
    <t>https://twitter.com/realDonaldTrump/status/1074993036831191045</t>
  </si>
  <si>
    <t>Good luck today in court to General Michael Flynn. Will be interesting to see what he has to say, despite tremendous pressure being put on him, about Russian Collusion in our great and, obviously, highly successful political campaign. There was no Collusion!</t>
  </si>
  <si>
    <t>https://twitter.com/realDonaldTrump/status/1075001077576151041</t>
  </si>
  <si>
    <t>I hope the people over at the Fed will read today‚Äôs Wall Street Journal Editorial before they make yet another mistake. Also, don‚Äôt let the market become any more illiquid than it already is. Stop with the 50 B‚Äôs. Feel the market, don‚Äôt just go by meaningless numbers. Good luck!</t>
  </si>
  <si>
    <t>https://twitter.com/realDonaldTrump/status/1075004324567285761</t>
  </si>
  <si>
    <t>Facebook, Twitter and Google are so biased toward the Dems it is ridiculous! Twitter, in fact, has made it much more difficult for people to join @ realDonaldTrump. They have removed many names &amp; greatly slowed the level and speed of increase. They have acknowledged-done NOTHING!</t>
  </si>
  <si>
    <t>https://twitter.com/realDonaldTrump/status/1075011751165485056</t>
  </si>
  <si>
    <t>Illegal immigration costs the United States more than 200 Billion Dollars a year. How was this allowed to happen?</t>
  </si>
  <si>
    <t>https://twitter.com/realDonaldTrump/status/1075016498987573249</t>
  </si>
  <si>
    <t>Russia Dossier reporter now doubts dopey Christopher Steele‚Äôs claims! ‚ÄúWhen you get into the details of the Steele Dossier, the specific allegations, we have not seen the evidence to support them. There‚Äôs good grounds to think that some of the more sensational allegations.....</t>
  </si>
  <si>
    <t>https://twitter.com/realDonaldTrump/status/1075018465356996609</t>
  </si>
  <si>
    <t>....WILL NEVER BE PROVEN AND ARE LIKELY FALSE.‚Äù Thank you to Michael Isikoff, Yahoo, for honesty. What this means is that the FISA WARRANTS and the whole Russian Witch Hunt is a Fraud and a Hoax which should be ended immediately. Also, it was paid for by Crooked Hillary &amp; DNC!</t>
  </si>
  <si>
    <t>https://twitter.com/realDonaldTrump/status/1075021002441220096</t>
  </si>
  <si>
    <t>Michael Isikoff was the first to report Dossier allegations and now seriously doubts the Dossier claims. The whole Russian Collusion thing was a HOAX, but who is going to restore the good name of so many people whose reputations have been destroyed?</t>
  </si>
  <si>
    <t>https://twitter.com/realDonaldTrump/status/1075159426968027136</t>
  </si>
  <si>
    <t>‚ÄúPresident Donald J. Trump‚Äôs Commission on School Safety examined ways to make our schools safe for all students and teachers.‚Äù Read more: https://www.whitehouse.gov/briefings-statements/president-donald-j-trump-committed-making-schools-safer/ ‚Ä¶pic.twitter.com/M0iiESm2fJ</t>
  </si>
  <si>
    <t>https://twitter.com/realDonaldTrump/status/1075193782885326849</t>
  </si>
  <si>
    <t>Congratulations to @ MarthaMcSally on her appointment by Governor @ DougDucey as the Great new Senator from Arizona - I have no doubt she will do a fantastic job!</t>
  </si>
  <si>
    <t>https://twitter.com/realDonaldTrump/status/1075197395892404231</t>
  </si>
  <si>
    <t>The Democrats, are saying loud and clear that they do not want to build a Concrete Wall - but we are not building a Concrete Wall, we are building artistically designed steel slats, so that you can easily see through it....</t>
  </si>
  <si>
    <t>https://twitter.com/realDonaldTrump/status/1075197397217828864</t>
  </si>
  <si>
    <t>....It will be beautiful and, at the same time, give our Country the security that our citizens deserve. It will go up fast and save us BILLIONS of dollars a month once completed!</t>
  </si>
  <si>
    <t>https://twitter.com/realDonaldTrump/status/1075210867678109697</t>
  </si>
  <si>
    <t>America is the greatest Country in the world and my job is to fight for ALL citizens, even those who have made mistakes. Congratulations to the Senate on the bi-partisan passing of a historic Criminal Justice Reform Bill....</t>
  </si>
  <si>
    <t>https://twitter.com/realDonaldTrump/status/1075210869007622144</t>
  </si>
  <si>
    <t>....This will keep our communities safer, and provide hope and a second chance, to those who earn it. In addition to everything else, billions of dollars will be saved. I look forward to signing this into law!</t>
  </si>
  <si>
    <t>https://twitter.com/realDonaldTrump/status/1075368918204719105</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</si>
  <si>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</si>
  <si>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https://twitter.com/realDonaldTrump/status/1075386058282545152</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</si>
  <si>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</si>
  <si>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https://twitter.com/realDonaldTrump/status/1075397797929775105</t>
  </si>
  <si>
    <t>We have defeated ISIS in Syria, my only reason for being there during the Trump Presidency.</t>
  </si>
  <si>
    <t>https://twitter.com/realDonaldTrump/status/1075401544131076096</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</si>
  <si>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</si>
  <si>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https://twitter.com/realDonaldTrump/status/1075404434862235649</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</si>
  <si>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</si>
  <si>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https://twitter.com/realDonaldTrump/status/1075406772368785408</t>
  </si>
  <si>
    <t>....In any event, it goes on and on &amp; the new AG, who is now being replaced by yet another AG (who openly campaigned on a GET TRUMP agenda), does little else but rant, rave &amp; politic against me. Will never be treated fairly by these people - a total double standard of ‚Äújustice.‚Äù</t>
  </si>
  <si>
    <t>https://twitter.com/realDonaldTrump/status/1075528854402256896</t>
  </si>
  <si>
    <t>After historic victories against ISIS, it‚Äôs time to bring our great young people home!pic.twitter.com/xoNjFzQFTp</t>
  </si>
  <si>
    <t>https://twitter.com/realDonaldTrump/status/1075617812285132800</t>
  </si>
  <si>
    <t>Col. Jim Carafano on @ IngrahamAngle ‚ÄúTrump has made the Middle East a better place. When Trump came into office, ISIS was running amuck in the Middle East. Over a million refugees poured into Western Europe - none of that is happening today. That‚Äôs all due to Trump.‚Äù</t>
  </si>
  <si>
    <t>https://twitter.com/realDonaldTrump/status/1075621115739832320</t>
  </si>
  <si>
    <t>‚ÄúTrump gets no credit for what he‚Äôs done in the Middle East.‚Äù @ IngrahamAngle So true, thank you Laura!</t>
  </si>
  <si>
    <t>https://twitter.com/realDonaldTrump/status/1075713886874148865</t>
  </si>
  <si>
    <t>‚ÄúI‚Äôm proud of the President today to hear that he is declaring victory in Syria.‚Äù Senator Rand Paul. ‚ÄúI couldn‚Äôt agree more with the presidents decision. By definition, this is the opposite of an Obama decision. Senator Mike Lee</t>
  </si>
  <si>
    <t>https://twitter.com/realDonaldTrump/status/1075718191253504001</t>
  </si>
  <si>
    <t>Getting out of Syria was no surprise. I‚Äôve been campaigning on it for years, and six months ago, when I very publicly wanted to do it, I agreed to stay longer. Russia, Iran, Syria &amp; others are the local enemy of ISIS. We were doing there work. Time to come home &amp; rebuild. # MAGA</t>
  </si>
  <si>
    <t>https://twitter.com/realDonaldTrump/status/1075721703421042688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</si>
  <si>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</si>
  <si>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https://twitter.com/realDonaldTrump/status/1075726666574544896</t>
  </si>
  <si>
    <t>....Russia, Iran, Syria &amp; many others are not happy about the U.S. leaving, despite what the Fake News says, because now they will have to fight ISIS and others, who they hate, without us. I am building by far the most powerful military in the world. ISIS hits us they are doomed!</t>
  </si>
  <si>
    <t>https://twitter.com/realDonaldTrump/status/1075729672628068353</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</si>
  <si>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</si>
  <si>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https://twitter.com/realDonaldTrump/status/1075732375169060869</t>
  </si>
  <si>
    <t>With so much talk about the Wall, people are losing sight of the great job being done on our Southern Border by Border Patrol, ICE and our great Military. Remember the Caravans? Well, they didn‚Äôt get through and none are forming or on their way. Border is tight. Fake News silent!</t>
  </si>
  <si>
    <t>https://twitter.com/realDonaldTrump/status/1075775054099542016</t>
  </si>
  <si>
    <t>When I begrudgingly signed the Omnibus Bill, I was promised the Wall and Border Security by leadership. Would be done by end of year (NOW). It didn‚Äôt happen! We foolishly fight for Border Security for other countries - but not for our beloved U.S.A. Not good!</t>
  </si>
  <si>
    <t>https://twitter.com/realDonaldTrump/status/1075832235318804481</t>
  </si>
  <si>
    <t>Congress just passed the Criminal Justice Reform Bill known as the # FirstStepAct. Congratulations! This is a great bi-partisan achievement for everybody. When both parties work together we can keep our Country safer. A wonderful thing for the U.S.A.!!</t>
  </si>
  <si>
    <t>https://twitter.com/realDonaldTrump/status/1075833793720795141</t>
  </si>
  <si>
    <t>So hard to believe that Lindsey Graham would be against saving soldier lives &amp; billions of $$$. Why are we fighting for our enemy, Syria, by staying &amp; killing ISIS for them, Russia, Iran &amp; other locals? Time to focus on our Country &amp; bring our youth back home where they belong!</t>
  </si>
  <si>
    <t>https://twitter.com/realDonaldTrump/status/1075846949427908608</t>
  </si>
  <si>
    <t>Farm Bill signing in 15 minutes! # Emmys # TBTpic.twitter.com/KtSS17xvIn</t>
  </si>
  <si>
    <t>https://twitter.com/realDonaldTrump/status/1075870519046610945</t>
  </si>
  <si>
    <t>Democrats, it is time to come together and put the SAFETY of the AMERICAN PEOPLE before POLITICS. Border security must become a #1 priority!pic.twitter.com/Wck6UpQGil</t>
  </si>
  <si>
    <t>https://twitter.com/realDonaldTrump/status/1075878792168685568</t>
  </si>
  <si>
    <t>General Jim Mattis will be retiring, with distinction, at the end of February, after having served my Administration as Secretary of Defense for the past two years. During Jim‚Äôs tenure, tremendous progress has been made, especially with respect to the purchase of new fighting....</t>
  </si>
  <si>
    <t>https://twitter.com/realDonaldTrump/status/1075878793393463296</t>
  </si>
  <si>
    <t>....equipment. General Mattis was a great help to me in getting allies and other countries to pay their share of military obligations. A new Secretary of Defense will be named shortly. I greatly thank Jim for his service!</t>
  </si>
  <si>
    <t>https://twitter.com/realDonaldTrump/status/1075952474673041410</t>
  </si>
  <si>
    <t>Thank you to our GREAT Republican Members of Congress for your VOTE to fund Border Security and the Wall. The final numbers were 217-185 and many have said that the enthusiasm was greater than they have ever seen before. So proud of you all. Now on to the Senate!</t>
  </si>
  <si>
    <t>https://twitter.com/realDonaldTrump/status/1075954128222871552</t>
  </si>
  <si>
    <t>Soon to be Speaker Nancy Pelosi said, last week live from the Oval Office, that the Republicans didn‚Äôt have the votes for Border Security. Today the House Republicans voted and won, 217-185. Nancy does not have to apologize. All I want is GREAT BORDER SECURITY!</t>
  </si>
  <si>
    <t>https://twitter.com/realDonaldTrump/status/1076082577281347584</t>
  </si>
  <si>
    <t>Senator Mitch McConnell should fight for the Wall and Border Security as hard as he fought for anything. He will need Democrat votes, but as shown in the House, good things happen. If enough Dems don‚Äôt vote, it will be a Democrat Shutdown! House Republicans were great yesterday!</t>
  </si>
  <si>
    <t>https://twitter.com/realDonaldTrump/status/1076084489422557184</t>
  </si>
  <si>
    <t>The Democrats are trying to belittle the concept of a Wall, calling it old fashioned. The fact is there is nothing else‚Äôs that will work, and that has been true for thousands of years. It‚Äôs like the wheel, there is nothing better. I know tech better than anyone, &amp; technology.....</t>
  </si>
  <si>
    <t>https://twitter.com/realDonaldTrump/status/1076087536240480257</t>
  </si>
  <si>
    <t>.....on a Border is only effective in conjunction with a Wall. Properly designed and built Walls work, and the Democrats are lying when they say they don‚Äôt. In Israel the Wall is 99.9% successful. Will not be any different on our Southern Border! Hundreds of $Billions saved!</t>
  </si>
  <si>
    <t>https://twitter.com/realDonaldTrump/status/1076089846266036231</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</si>
  <si>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</si>
  <si>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https://twitter.com/realDonaldTrump/status/1076090986651099136</t>
  </si>
  <si>
    <t>The Democrats, whose votes we need in the Senate, will probably vote against Border Security and the Wall even though they know it is DESPERATELY NEEDED. If the Dems vote no, there will be a shutdown that will last for a very long time. People don‚Äôt want Open Borders and Crime!</t>
  </si>
  <si>
    <t>https://twitter.com/realDonaldTrump/status/1076091862673436672</t>
  </si>
  <si>
    <t>House Republican Vote, 217-185.</t>
  </si>
  <si>
    <t>https://twitter.com/realDonaldTrump/status/1076092817087320064</t>
  </si>
  <si>
    <t>Shutdown today if Democrats do not vote for Border Security!</t>
  </si>
  <si>
    <t>https://twitter.com/realDonaldTrump/status/1076094498210500608</t>
  </si>
  <si>
    <t>Even President Ronald Reagan tried for 8 years to build a Border Wall, or Fence, and was unable to do so. Others also have tried. We will get it done, one way or the other!</t>
  </si>
  <si>
    <t>https://twitter.com/realDonaldTrump/status/1076100620581511170</t>
  </si>
  <si>
    <t>Mitch, use the Nuclear Option and get it done! Our Country is counting on you!</t>
  </si>
  <si>
    <t>https://twitter.com/realDonaldTrump/status/1076102009185550336</t>
  </si>
  <si>
    <t>Thank you @ SteveDaines for being willing to go with the so-called nuclear option in order to win on DESPERATELY NEEDED Border Security! Have my total support.</t>
  </si>
  <si>
    <t>https://twitter.com/realDonaldTrump/status/1076125633275666433</t>
  </si>
  <si>
    <t>There has never been a president who has been tougher (but fair) on China or Russia - Never, just look at the facts. The Fake News tries so hard to paint the opposite picture.</t>
  </si>
  <si>
    <t>https://twitter.com/realDonaldTrump/status/1076127773444526080</t>
  </si>
  <si>
    <t>General Anthony Tata, author, ‚ÄúDark Winter.‚Äù I think the President is making the exact right move in Syria. All the geniuses who are protesting the withdrawal of troops from Syria are the same geniuses who cooked the books on ISIS intelligence and gave rise to ISIS.‚Äù</t>
  </si>
  <si>
    <t>https://twitter.com/realDonaldTrump/status/1076132028888825857</t>
  </si>
  <si>
    <t>The Democrats now own the shutdown!</t>
  </si>
  <si>
    <t>https://twitter.com/realDonaldTrump/status/1076138140795064320</t>
  </si>
  <si>
    <t>I‚Äôve done more damage to ISIS than all recent presidents....not even close!</t>
  </si>
  <si>
    <t>https://twitter.com/realDonaldTrump/status/1076197669968728065</t>
  </si>
  <si>
    <t>Today, it was my great honor to sign the # FirstStepAct - a monumental bi-partisan win for the American people!https://www.pscp.tv/w/bu01QTFvTlFsTFJub1dwUXd8MXZPeHdaUG1ta2dKQuFsR8HViINZu8JSJRxMcqUSvtS-RzHhdEfXr4qP5K56?t=1s ‚Ä¶</t>
  </si>
  <si>
    <t>https://twitter.com/realDonaldTrump/status/1076204680202670081</t>
  </si>
  <si>
    <t>Today, it was my honor to sign into law H.R. 7213, the ‚ÄúCountering Weapons of Mass Destruction Act of 2018.‚Äù The Act redesignates the @ DHSgov Domestic Nuclear Detection Office as the Countering Weapons of Mass Destruction Office. Read more: http://45.wh.gov/aWBqYb pic.twitter.com/TTvGxBww5n</t>
  </si>
  <si>
    <t>https://twitter.com/realDonaldTrump/status/1076239448461987841</t>
  </si>
  <si>
    <t>A design of our Steel Slat Barrier which is totally effective while at the same time beautiful!pic.twitter.com/sGltXh0cu9</t>
  </si>
  <si>
    <t>https://twitter.com/realDonaldTrump/status/1076256868190834689</t>
  </si>
  <si>
    <t>Some of the many Bills that I am signing in the Oval Office right now. Cancelled my trip on Air Force One to Florida while we wait to see if the Democrats will help us to protect America‚Äôs Southern Border!pic.twitter.com/ws6LYhKcKl</t>
  </si>
  <si>
    <t>https://twitter.com/realDonaldTrump/status/1076270321861312512</t>
  </si>
  <si>
    <t>Wishing Supreme Court Justice Ruth Bader Ginsburg a full and speedy recovery!</t>
  </si>
  <si>
    <t>https://twitter.com/realDonaldTrump/status/1076308614372048897</t>
  </si>
  <si>
    <t>OUR GREAT COUNTRY MUST HAVE BORDER SECURITY!pic.twitter.com/ZGcYygMf3a</t>
  </si>
  <si>
    <t>https://twitter.com/realDonaldTrump/status/1076512233897771010</t>
  </si>
  <si>
    <t>I am in the White House, working hard. News reports concerning the Shutdown and Syria are mostly FAKE. We are negotiating with the Democrats on desperately needed Border Security (Gangs, Drugs, Human Trafficking &amp; more) but it could be a long stay. On Syria, we were originally...</t>
  </si>
  <si>
    <t>https://twitter.com/realDonaldTrump/status/1076515352249597954</t>
  </si>
  <si>
    <t>....going to be there for three months, and that was seven years ago - we never left. When I became President, ISIS was going wild. Now ISIS is largely defeated and other local countries, including Turkey, should be able to easily take care of whatever remains. We‚Äôre coming home!</t>
  </si>
  <si>
    <t>https://twitter.com/realDonaldTrump/status/1076523416516263936</t>
  </si>
  <si>
    <t>Will be having lunch in White House residence with large group concerning Border Security.</t>
  </si>
  <si>
    <t>https://twitter.com/realDonaldTrump/status/1076569051768516608</t>
  </si>
  <si>
    <t>The crisis of illegal activity at our Southern Border is real and will not stop until we build a great Steel Barrier or Wall. Let work begin!</t>
  </si>
  <si>
    <t>https://twitter.com/realDonaldTrump/status/1076575190899929088</t>
  </si>
  <si>
    <t>I won an election, said to be one of the greatest of all time, based on getting out of endless &amp; costly foreign wars &amp; also based on Strong Borders which will keep our Country safe. We fight for the borders of other countries, but we won‚Äôt fight for the borders of our own!</t>
  </si>
  <si>
    <t>https://twitter.com/realDonaldTrump/status/1076586181897474048</t>
  </si>
  <si>
    <t>Senate adjourns until December 27th.</t>
  </si>
  <si>
    <t>https://twitter.com/realDonaldTrump/status/1076628127525294080</t>
  </si>
  <si>
    <t>I will not be going to Florida because of the Shutdown - Staying in the White House! # MAGA</t>
  </si>
  <si>
    <t>https://twitter.com/realDonaldTrump/status/1076655729820471296</t>
  </si>
  <si>
    <t>Brett McGurk, who I do not know, was appointed by President Obama in 2015. Was supposed to leave in February but he just resigned prior to leaving. Grandstander? The Fake News is making such a big deal about this nothing event!</t>
  </si>
  <si>
    <t>https://twitter.com/realDonaldTrump/status/1076658521926656000</t>
  </si>
  <si>
    <t>If anybody but your favorite President, Donald J. Trump, announced that, after decimating ISIS in Syria, we were going to bring our troops back home (happy &amp; healthy), that person would be the most popular hero in America. With me, hit hard instead by the Fake News Media. Crazy!</t>
  </si>
  <si>
    <t>https://twitter.com/realDonaldTrump/status/1076663817831153664</t>
  </si>
  <si>
    <t>When President Obama ingloriously fired Jim Mattis, I gave him a second chance. Some thought I shouldn‚Äôt, I thought I should. Interesting relationship-but I also gave all of the resources that he never really had. Allies are very important-but not when they take advantage of U.S.</t>
  </si>
  <si>
    <t>https://twitter.com/realDonaldTrump/status/1076844349860823042</t>
  </si>
  <si>
    <t>The only way to stop drugs, gangs, human trafficking, criminal elements and much else from coming into our Country is with a Wall or Barrier. Drones and all of the rest are wonderful and lots of fun, but it is only a good old fashioned Wall that works!</t>
  </si>
  <si>
    <t>https://twitter.com/realDonaldTrump/status/1076881816462737408</t>
  </si>
  <si>
    <t>I am pleased to announce that our very talented Deputy Secretary of Defense, Patrick Shanahan, will assume the title of Acting Secretary of Defense starting January 1, 2019. Patrick has a long list of accomplishments while serving as Deputy, &amp; previously Boeing. He will be great!</t>
  </si>
  <si>
    <t>https://twitter.com/realDonaldTrump/status/1076884984873607169</t>
  </si>
  <si>
    <t>I just had a long and productive call with President @ RT_Erdogan of Turkey. We discussed ISIS, our mutual involvement in Syria, &amp; the slow &amp; highly coordinated pullout of U.S. troops from the area. After many years they are coming home. We also discussed heavily expanded Trade.</t>
  </si>
  <si>
    <t>https://twitter.com/realDonaldTrump/status/1076888530276810753</t>
  </si>
  <si>
    <t>Unthinkable devastation from the tsunami disaster in Indonesia. More than two hundred dead and nearly a thousand injured or unaccounted for. We are praying for recovery and healing. America is with you!</t>
  </si>
  <si>
    <t>https://twitter.com/realDonaldTrump/status/1076926760829243392</t>
  </si>
  <si>
    <t>We signed two pieces of major legislation this week, Criminal Justice Reform and the Farm Bill. These are two Big Deals, but all the Fake News Media wants to talk about is ‚Äúthe mistake‚Äù of bringing our young people back home from the Never Ending Wars. It all began 19 years ago!</t>
  </si>
  <si>
    <t>https://twitter.com/realDonaldTrump/status/1076929590050897920</t>
  </si>
  <si>
    <t>Senator Bob Corker just stated that, ‚ÄúI‚Äôm so priveledged to serve in the Senate for twelve years, and that‚Äôs what I told the people of our state that‚Äôs what I‚Äôd do, serve for two terms.‚Äù But that is Not True - wanted to run but poll numbers TANKED when I wouldn‚Äôt endorse him.....</t>
  </si>
  <si>
    <t>https://twitter.com/realDonaldTrump/status/1076935567760338944</t>
  </si>
  <si>
    <t>.....Bob Corker was responsible for giving us the horrible Iran Nuclear Deal, which I ended, yet he badmouths me for wanting to bring our young people safely back home. Bob wanted to run and asked for my endorsement. I said NO and the game was over. # MAGA I LOVE TENNESSEE!</t>
  </si>
  <si>
    <t>https://twitter.com/realDonaldTrump/status/1076950276958027779</t>
  </si>
  <si>
    <t>Thanks @ RandPaul ‚ÄúI am very proud of the President. This is exactly what he promised, and I think the people agree with him. We‚Äôve been at war too long and in too many places...spent several trillion dollars on these wars everywhere. He‚Äôs different...that‚Äôs why he got elected.‚Äù</t>
  </si>
  <si>
    <t>https://twitter.com/realDonaldTrump/status/1077044397504692227</t>
  </si>
  <si>
    <t>‚ÄúIt should not be the job of America to replace regimes around the world. This is what President Trump recognized in Iraq, that it was the biggest foreign policy disaster of the last several decades, and he‚Äôs right...The generals still don‚Äôt get the mistake.‚Äù @ RandPaul</t>
  </si>
  <si>
    <t>https://twitter.com/realDonaldTrump/status/1077048054862278656</t>
  </si>
  <si>
    <t>Mitch McConnell just told a group of people, and me, that he has been in the U.S. Senate for 32 years and the last two have been by far the best &amp; most productive of his career. Tax &amp; Regulation Cuts, VA Choice, Farm Bill, Criminal Justice Reform, Judgeships &amp; much more. Great!</t>
  </si>
  <si>
    <t>https://twitter.com/realDonaldTrump/status/1077052604499353600</t>
  </si>
  <si>
    <t>The most important way to stop gangs, drugs, human trafficking and massive crime is at our Southern Border. We need Border Security, and as EVERYONE knows, you can‚Äôt have Border Security without a Wall. The Drones &amp; Technology are just bells and whistles. Safety for America!</t>
  </si>
  <si>
    <t>https://twitter.com/realDonaldTrump/status/1077057874235400194</t>
  </si>
  <si>
    <t>‚ÄúThe President has been remarkable. I do not doubt that he will thrive in this new environment, and he will be a constant reminder of what populism is.‚Äù Thank you to Tammy Bruce and Steve Hilton. Presidential Harassment has been with me from the beginning!</t>
  </si>
  <si>
    <t>https://twitter.com/realDonaldTrump/status/1077064829825966081</t>
  </si>
  <si>
    <t>President @ RT_Erdogan of Turkey has very strongly informed me that he will eradicate whatever is left of ISIS in Syria....and he is a man who can do it plus, Turkey is right ‚Äúnext door.‚Äù Our troops are coming home!</t>
  </si>
  <si>
    <t>https://twitter.com/realDonaldTrump/status/1077210242574942208</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</si>
  <si>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</si>
  <si>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https://twitter.com/realDonaldTrump/status/1077212559604924416</t>
  </si>
  <si>
    <t>To those few Senators who think I don‚Äôt like or appreciate being allied with other countries, they are wrong, I DO. What I don‚Äôt like, however, is when many of these same countries take advantage of their friendship with the United States, both in Military Protection and Trade...</t>
  </si>
  <si>
    <t>https://twitter.com/realDonaldTrump/status/1077217178322194432</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</si>
  <si>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</si>
  <si>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https://twitter.com/realDonaldTrump/status/1077223213598429185</t>
  </si>
  <si>
    <t>For all of the sympathizers out there of Brett McGurk remember, he was the Obama appointee who was responsible for loading up airplanes with 1.8 Billion Dollars in CASH &amp; sending it to Iran as part of the horrific Iran Nuclear Deal (now terminated) approved by Little Bob Corker.</t>
  </si>
  <si>
    <t>https://twitter.com/realDonaldTrump/status/1077225810329825281</t>
  </si>
  <si>
    <t>AMERICA IS RESPECTED AGAIN!</t>
  </si>
  <si>
    <t>https://twitter.com/realDonaldTrump/status/1077231267559755776</t>
  </si>
  <si>
    <t>The only problem our economy has is the Fed. They don‚Äôt have a feel for the Market, they don‚Äôt understand necessary Trade Wars or Strong Dollars or even Democrat Shutdowns over Borders. The Fed is like a powerful golfer who can‚Äôt score because he has no touch - he can‚Äôt putt!</t>
  </si>
  <si>
    <t>https://twitter.com/realDonaldTrump/status/1077246407554281472</t>
  </si>
  <si>
    <t>I never ‚Äúlashed out‚Äù at the Acting Attorney General of the U.S., a man for whom I have great respect. This is a made up story, one of many, by the Fake News Media!</t>
  </si>
  <si>
    <t>https://twitter.com/realDonaldTrump/status/1077250139503452162</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</si>
  <si>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</si>
  <si>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https://twitter.com/realDonaldTrump/status/1077253411358326785</t>
  </si>
  <si>
    <t>Saudi Arabia has now agreed to spend the necessary money needed to help rebuild Syria, instead of the United States. See? Isn‚Äôt it nice when immensely wealthy countries help rebuild their neighbors rather than a Great Country, the U.S., that is 5000 miles away. Thanks to Saudi A!</t>
  </si>
  <si>
    <t>https://twitter.com/realDonaldTrump/status/1077255770725601280</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</si>
  <si>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</si>
  <si>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https://twitter.com/realDonaldTrump/status/1077311502615490560</t>
  </si>
  <si>
    <t>Christmas Eve briefing with my team working on North Korea ‚Äì Progress being made. Looking forward to my next summit with Chairman Kim!pic.twitter.com/zPTtDbrP0o</t>
  </si>
  <si>
    <t>https://twitter.com/realDonaldTrump/status/1077329121745793025</t>
  </si>
  <si>
    <t>I am in the Oval Office &amp; just gave out a 115 mile long contract for another large section of the Wall in Texas. We are already building and renovating many miles of Wall, some complete. Democrats must end Shutdown and finish funding. Billions of Dollars, &amp; lives, will be saved!</t>
  </si>
  <si>
    <t>https://twitter.com/realDonaldTrump/status/1077549301449060352</t>
  </si>
  <si>
    <t>Merry Christmas!</t>
  </si>
  <si>
    <t>https://twitter.com/realDonaldTrump/status/1077705232665272321</t>
  </si>
  <si>
    <t>I hope everyone, even the Fake News Media, is having a great Christmas! Our Country is doing very well. We are securing our Borders, making great new Trade Deals, and bringing our Troops Back Home. We are finally putting America First. MERRY CHRISTMAS! # MAGA</t>
  </si>
  <si>
    <t>https://twitter.com/realDonaldTrump/status/1078026520021544960</t>
  </si>
  <si>
    <t>. @ FLOTUS Melania and I were honored to visit our incredible troops at Al Asad Air Base in Iraq. GOD BLESS THE U.S.A.!pic.twitter.com/rDlhITDvm1</t>
  </si>
  <si>
    <t>https://twitter.com/realDonaldTrump/status/1078258964796706816</t>
  </si>
  <si>
    <t>Just returned from visiting our troops in Iraq and Germany. One thing is certain, we have incredible people representing our Country - people that know how to win!</t>
  </si>
  <si>
    <t>https://twitter.com/realDonaldTrump/status/1078260814157701121</t>
  </si>
  <si>
    <t>Have the Democrats finally realized that we desperately need Border Security and a Wall on the Southern Border. Need to stop Drugs, Human Trafficking,Gang Members &amp; Criminals from coming into our Country. Do the Dems realize that most of the people not getting paid are Democrats?</t>
  </si>
  <si>
    <t>https://twitter.com/realDonaldTrump/status/1078375400974307328</t>
  </si>
  <si>
    <t>The Democrats OBSTRUCTION of the desperately needed Wall, where they almost all recently agreed it should be built, is exceeded only by their OBSTRUCTION of 350 great people wanting &amp; expecting to come into Government after being delayed for more than two years, a U.S. record!</t>
  </si>
  <si>
    <t>https://twitter.com/realDonaldTrump/status/1078376171845361665</t>
  </si>
  <si>
    <t>The reason the DACA for Wall deal didn‚Äôt get done was that a ridiculous court decision from the 9th Circuit allowed DACA to remain, thereby setting up a Supreme Court case. After ruling, Dems dropped deal - and that‚Äôs where we are today, Democrat obstruction of the needed Wall.</t>
  </si>
  <si>
    <t>https://twitter.com/realDonaldTrump/status/1078390057906638853</t>
  </si>
  <si>
    <t>‚ÄúBorder Patrol Agents want the Wall.‚Äù Democrat‚Äôs say they don‚Äôt want the Wall (even though they know it is really needed), and they don‚Äôt want ICE. They don‚Äôt have much to campaign on, do they? An Open Southern Border and the large scale crime that comes with such stupidity!</t>
  </si>
  <si>
    <t>https://twitter.com/realDonaldTrump/status/1078396126619930624</t>
  </si>
  <si>
    <t>There is right now a full scale manhunt going on in California for an illegal immigrant accused of shooting and killing a police officer during a traffic stop. Time to get tough on Border Security. Build the Wall!</t>
  </si>
  <si>
    <t>https://twitter.com/realDonaldTrump/status/1078396200842395648</t>
  </si>
  <si>
    <t>I totally agree!https://twitter.com/BarackObama/status/30091811594698752 ‚Ä¶</t>
  </si>
  <si>
    <t>https://twitter.com/realDonaldTrump/status/1078401678930558976</t>
  </si>
  <si>
    <t>Brad Blakeman: ‚ÄúThe American people understand that we have been played by foreign actors who would rather have us fight their battles for them. The President says look, this is your neighborhood, you‚Äôve got to stand up to protect yourselves. Don‚Äôt always look to America.‚Äù</t>
  </si>
  <si>
    <t>https://twitter.com/realDonaldTrump/status/1078412737603096576</t>
  </si>
  <si>
    <t>This isn‚Äôt about the Wall, everybody knows that a Wall will work perfectly (In Israel the Wall works 99.9%). This is only about the Dems not letting Donald Trump &amp; the Republicans have a win. They may have the 10 Senate votes, but we have the issue, Border Security. 2020!</t>
  </si>
  <si>
    <t>https://twitter.com/realDonaldTrump/status/1078431231262502912</t>
  </si>
  <si>
    <t>CNN &amp;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</si>
  <si>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https://twitter.com/realDonaldTrump/status/1078625779670503426</t>
  </si>
  <si>
    <t>We will be forced to close the Southern Border entirely if the Obstructionist Democrats do not give us the money to finish the Wall &amp; also change the ridiculous immigration laws that our Country is saddled with. Hard to believe there was a Congress &amp; President who would approve!</t>
  </si>
  <si>
    <t>https://twitter.com/realDonaldTrump/status/1078632205210058752</t>
  </si>
  <si>
    <t>....The United States looses soooo much money on Trade with Mexico under NAFTA, over 75 Billion Dollars a year (not including Drug Money which would be many times that amount), that I would consider closing the Southern Border a ‚Äúprofit making operation.‚Äù We build a Wall or.....</t>
  </si>
  <si>
    <t>https://twitter.com/realDonaldTrump/status/1078634025412116480</t>
  </si>
  <si>
    <t>.....close the Southern Border. Bring our car industry back into the United States where it belongs. Go back to pre-NAFTA, before so many of our companies and jobs were so foolishly sent to Mexico. Either we build (finish) the Wall or we close the Border......</t>
  </si>
  <si>
    <t>https://twitter.com/realDonaldTrump/status/1078638249562775552</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</si>
  <si>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</si>
  <si>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https://twitter.com/realDonaldTrump/status/1078664648726061056</t>
  </si>
  <si>
    <t>Thank you to Sean Parnell for the nice comments on @ foxandfriends about the troops wonderful reaction to Melania and I in Iraq and Germany. Great things are happening!</t>
  </si>
  <si>
    <t>https://twitter.com/realDonaldTrump/status/1079040052234203141</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</si>
  <si>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</si>
  <si>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https://twitter.com/realDonaldTrump/status/1079042460800696320</t>
  </si>
  <si>
    <t>I am in the White House waiting for the Democrats to come on over and make a deal on Border Security. From what I hear, they are spending so much time on Presidential Harassment that they have little time left for things like stopping crime and our military!</t>
  </si>
  <si>
    <t>https://twitter.com/realDonaldTrump/status/1079045134061371392</t>
  </si>
  <si>
    <t>Just had a long and very good call with President Xi of China. Deal is moving along very well. If made, it will be very comprehensive, covering all subjects, areas and points of dispute. Big progress being made!</t>
  </si>
  <si>
    <t>https://twitter.com/realDonaldTrump/status/1079082188665171971</t>
  </si>
  <si>
    <t>Any deaths of children or others at the Border are strictly the fault of the Democrats and their pathetic immigration policies that allow people to make the long trek thinking they can enter our country illegally. They can‚Äôt. If we had a Wall, they wouldn‚Äôt even try! The two.....</t>
  </si>
  <si>
    <t>https://twitter.com/realDonaldTrump/status/1079083702943211520</t>
  </si>
  <si>
    <t>...children in question were very sick before they were given over to Border Patrol. The father of the young girl said it was not their fault, he hadn‚Äôt given her water in days. Border Patrol needs the Wall and it will all end. They are working so hard &amp; getting so little credit!</t>
  </si>
  <si>
    <t>https://twitter.com/realDonaldTrump/status/1079096156708319232</t>
  </si>
  <si>
    <t>For those that naively ask why didn‚Äôt the Republicans get approval to build the Wall over the last year, it is because IN THE SENATE WE NEED 10 DEMOCRAT VOTES, and they will gives us ‚ÄúNONE‚Äù for Border Security! Now we have to do it the hard way, with a Shutdown. Too bad! @ FoxNews</t>
  </si>
  <si>
    <t>https://twitter.com/realDonaldTrump/status/1079121410935660544</t>
  </si>
  <si>
    <t>2018 is being called ‚ÄúTHE YEAR OF THE WORKER‚Äù by Steve Moore, co-author of ‚ÄúTrumponomics.‚Äù It was indeed a great year for the American Worker with the ‚Äúbest job market in 50 years, and the lowest unemployment rate ever for blacks and Hispanics and all workers. Big wage gains.‚Äù</t>
  </si>
  <si>
    <t>https://twitter.com/realDonaldTrump/status/1079210835963195392</t>
  </si>
  <si>
    <t>‚ÄúAbsolutely nothing‚Äù (on Russian Collusion). Kimberley Strassel, The Wall Street Journal. The Russian Collusion fabrication is the greatest Hoax in the history of American politics. The only Russian Collusion was with Hillary and the Democrats!</t>
  </si>
  <si>
    <t>https://twitter.com/realDonaldTrump/status/1079214392758145024</t>
  </si>
  <si>
    <t>‚ÄúIt turns out to be true now, that the Department of Justice and the FBI, under President Obama, rigged the investigation for Hillary and really turned the screws on Trump, and now it looks like in a corrupt &amp; illegal way. The facts are out now. Whole Hoax exposed. @ JesseBWatters</t>
  </si>
  <si>
    <t>https://twitter.com/realDonaldTrump/status/1079398853684707328</t>
  </si>
  <si>
    <t>Veterans on President Trump‚Äôs handling of Border Security - 62% Approval Rating. On being a strong leader - 59%. AP Poll. Thank you!</t>
  </si>
  <si>
    <t>https://twitter.com/realDonaldTrump/status/1079420891807793152</t>
  </si>
  <si>
    <t>Great work by my Administration over the holidays to save Coast Guard pay during this # SchumerShutdown. No thanks to the Democrats who left town and are not concerned about the safety and security of Americans!</t>
  </si>
  <si>
    <t>https://twitter.com/realDonaldTrump/status/1079497288605683712</t>
  </si>
  <si>
    <t>President and Mrs. Obama built/has a ten foot Wall around their D.C. mansion/compound. I agree, totally necessary for their safety and security. The U.S. needs the same thing, slightly larger version!</t>
  </si>
  <si>
    <t>https://twitter.com/realDonaldTrump/status/1079721675346923520</t>
  </si>
  <si>
    <t>An all concrete Wall was NEVER ABANDONED, as has been reported by the media. Some areas will be all concrete but the experts at Border Patrol prefer a Wall that is see through (thereby making it possible to see what is happening on both sides). Makes sense to me!</t>
  </si>
  <si>
    <t>https://twitter.com/realDonaldTrump/status/1079724622868819973</t>
  </si>
  <si>
    <t>If anybody but Donald Trump did what I did in Syria, which was an ISIS loaded mess when I became President, they would be a national hero. ISIS is mostly gone, we‚Äôre slowly sending our troops back home to be with their families, while at the same time fighting ISIS remnants......</t>
  </si>
  <si>
    <t>https://twitter.com/realDonaldTrump/status/1079727034673311746</t>
  </si>
  <si>
    <t>...I campaigned on getting out of Syria and other places. Now when I start getting out the Fake News Media, or some failed Generals who were unable to do the job before I arrived, like to complain about me &amp; my tactics, which are working. Just doing what I said I was going to do!</t>
  </si>
  <si>
    <t>https://twitter.com/realDonaldTrump/status/1079728684427341825</t>
  </si>
  <si>
    <t>.....Except the results are FAR BETTER than I ever said they were going to be! I campaigned against the NEVER ENDING WARS, remember!</t>
  </si>
  <si>
    <t>https://twitter.com/realDonaldTrump/status/1079731279032172545</t>
  </si>
  <si>
    <t>I campaigned on Border Security, which you cannot have without a strong and powerful Wall. Our Southern Border has long been an ‚ÄúOpen Wound,‚Äù where drugs, criminals (including human traffickers) and illegals would pour into our Country. Dems should get back here an fix now!</t>
  </si>
  <si>
    <t>https://twitter.com/realDonaldTrump/status/1079748730058870789</t>
  </si>
  <si>
    <t>I am the only person in America who could say that, ‚ÄúI‚Äôm bringing our great troops back home, with victory,‚Äù and get BAD press. It is Fake News and Pundits who have FAILED for years that are doing the complaining. If I stayed in Endless Wars forever, they would still be unhappy!</t>
  </si>
  <si>
    <t>https://twitter.com/realDonaldTrump/status/1079763419908243456</t>
  </si>
  <si>
    <t>I‚Äôm in the Oval Office. Democrats, come back from vacation now and give us the votes necessary for Border Security, including the Wall. You voted yes in 2006 and 2013. One more yes, but with me in office, I‚Äôll get it built, and Fast!</t>
  </si>
  <si>
    <t>https://twitter.com/realDonaldTrump/status/1079763923845419009</t>
  </si>
  <si>
    <t>It‚Äôs incredible how Democrats can all use their ridiculous sound bite and say that a Wall doesn‚Äôt work. It does, and properly built, almost 100%! They say it‚Äôs old technology - but so is the wheel. They now say it is immoral- but it is far more immoral for people to be dying!</t>
  </si>
  <si>
    <t>https://twitter.com/realDonaldTrump/status/1079830267274108930</t>
  </si>
  <si>
    <t>Heads of countries are calling wanting to know why Senator Schumer is not approving their otherwise approved Ambassadors!? Likewise in Government lawyers and others are being delayed at a record pace! 360 great and hardworking people are waiting for approval from....</t>
  </si>
  <si>
    <t>https://twitter.com/realDonaldTrump/status/1079830268708556800</t>
  </si>
  <si>
    <t>....Senator Schumer, more than a year longer than any other Administration in history. These are people who have been approved by committees and all others, yet Schumer continues to hold them back from serving their Country! Very Unfair!</t>
  </si>
  <si>
    <t>https://twitter.com/realDonaldTrump/status/1079888205351145472</t>
  </si>
  <si>
    <t>HAPPY NEW YEAR!pic.twitter.com/bHoPDPQ7G6</t>
  </si>
  <si>
    <t>https://twitter.com/realDonaldTrump/status/1079900120047603713</t>
  </si>
  <si>
    <t>MEXICO IS PAYING FOR THE WALL through the many billions of dollars a year that the U.S.A. is saving through the new Trade Deal, the USMCA, that will replace the horrendous NAFTA Trade Deal, which has so badly hurt our Country. Mexico &amp; Canada will also thrive - good for all!</t>
  </si>
  <si>
    <t>https://twitter.com/realDonaldTrump/status/1079902957938925568</t>
  </si>
  <si>
    <t>The Democrats will probably submit a Bill, being cute as always, which gives everything away but gives NOTHING to Border Security, namely the Wall. You see, without the Wall there can be no Border Security - the Tech ‚Äústuff‚Äù is just, by comparison, meaningless bells &amp; whistles...</t>
  </si>
  <si>
    <t>https://twitter.com/realDonaldTrump/status/1079906462753869825</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</si>
  <si>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</si>
  <si>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https://twitter.com/realDonaldTrump/status/1080084113762197504</t>
  </si>
  <si>
    <t>Dr. Sebastian Gorka, a very good and talented guy, has a great new book just out, ‚ÄúWhy We Fight.‚Äù Lots of insight - Enjoy!</t>
  </si>
  <si>
    <t>https://twitter.com/realDonaldTrump/status/1080088373451206656</t>
  </si>
  <si>
    <t>HAPPY NEW YEAR TO EVERYONE, INCLUDING THE HATERS AND THE FAKE NEWS MEDIA! 2019 WILL BE A FANTASTIC YEAR FOR THOSE NOT SUFFERING FROM TRUMP DERANGEMENT SYNDROME. JUST CALM DOWN AND ENJOY THE RIDE, GREAT THINGS ARE HAPPENING FOR OUR COUNTRY!</t>
  </si>
  <si>
    <t>https://twitter.com/realDonaldTrump/status/1080107759755034624</t>
  </si>
  <si>
    <t>Happy New Year!</t>
  </si>
  <si>
    <t>https://twitter.com/realDonaldTrump/status/1080109395357380613</t>
  </si>
  <si>
    <t>The Democrats, much as I suspected, have allocated no money for a new Wall. So imaginative! The problem is, without a Wall there can be no real Border Security - and our Country must finally have a Strong and Secure Southern Border!</t>
  </si>
  <si>
    <t>https://twitter.com/realDonaldTrump/status/1080124615920373760</t>
  </si>
  <si>
    <t>‚ÄúGeneral‚Äù McChrystal got fired like a dog by Obama. Last assignment a total bust. Known for big, dumb mouth. Hillary lover!https://twitter.com/IngrahamAngle/status/1079824312708808710 ‚Ä¶</t>
  </si>
  <si>
    <t>https://twitter.com/realDonaldTrump/status/1080129307446513666</t>
  </si>
  <si>
    <t>One thing has now been proven. The Democrats do not care about Open Borders and all of the crime and drugs that Open Borders bring!</t>
  </si>
  <si>
    <t>https://twitter.com/realDonaldTrump/status/1080164786330132480</t>
  </si>
  <si>
    <t>Congratulations to President @ JairBolsonaro who just made a great inauguration speech - the U.S.A. is with you!</t>
  </si>
  <si>
    <t>https://twitter.com/realDonaldTrump/status/1080177487517233157</t>
  </si>
  <si>
    <t>Border Security and the Wall ‚Äúthing‚Äù and Shutdown is not where Nancy Pelosi wanted to start her tenure as Speaker! Let‚Äôs make a deal?</t>
  </si>
  <si>
    <t>https://twitter.com/realDonaldTrump/status/1080233215615557632</t>
  </si>
  <si>
    <t>Gas prices are low and expected to go down this year. This would be good!</t>
  </si>
  <si>
    <t>https://twitter.com/realDonaldTrump/status/1080235018310635521</t>
  </si>
  <si>
    <t>Washington Examiner - ‚ÄúMAGA list: 205 ‚Äòhistoric results‚Äô help Trump make case for 2020 re-election.‚Äù True!</t>
  </si>
  <si>
    <t>https://twitter.com/realDonaldTrump/status/1080240049780940800</t>
  </si>
  <si>
    <t>‚ÄúKim Jong Un says North Korea will not make or test nuclear weapons, or give them to others - &amp; he is ready to meet President Trump anytime.‚Äù PBS News Hour. I also look forward to meeting with Chairman Kim who realizes so well that North Korea possesses great economic potential!</t>
  </si>
  <si>
    <t>https://twitter.com/realDonaldTrump/status/1080247182186430465</t>
  </si>
  <si>
    <t>Do you think it‚Äôs just luck that gas prices are so low, and falling? Low gas prices are like another Tax Cut!</t>
  </si>
  <si>
    <t>https://twitter.com/realDonaldTrump/status/1080263362183917568</t>
  </si>
  <si>
    <t>For FAR TOO LONG Senate Democrats have been Obstructing more than 350 Nominations. These great Americans left their jobs to serve our Country, but can‚Äôt because Dems are blocking them, some for two years-historic record. Passed committees, but Schumer putting them on hold. Bad!</t>
  </si>
  <si>
    <t>https://twitter.com/realDonaldTrump/status/1080447092882112512</t>
  </si>
  <si>
    <t>Here we go with Mitt Romney, but so fast! Question will be, is he a Flake? I hope not. Would much prefer that Mitt focus on Border Security and so many other things where he can be helpful. I won big, and he didn‚Äôt. He should be happy for all Republicans. Be a TEAM player &amp; WIN!</t>
  </si>
  <si>
    <t>https://twitter.com/realDonaldTrump/status/1080457560291987457</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</si>
  <si>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</si>
  <si>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https://twitter.com/realDonaldTrump/status/1080616636363743234</t>
  </si>
  <si>
    <t>Important meeting today on Border Security with Republican and Democrat Leaders in Congress. Both parties must work together to pass a Funding Bill that protects this Nation and its people ‚Äì this is the first and most important duty of government...</t>
  </si>
  <si>
    <t>https://twitter.com/realDonaldTrump/status/1080616637932421121</t>
  </si>
  <si>
    <t>...I remain ready and willing to work with Democrats to pass a bill that secures our borders, supports the agents and officers on the ground, and keeps America Safe. Let‚Äôs get it done!</t>
  </si>
  <si>
    <t>https://twitter.com/realDonaldTrump/status/1080677601046347777</t>
  </si>
  <si>
    <t>Sadly, there can be no REAL Border Security without the Wall!</t>
  </si>
  <si>
    <t>https://twitter.com/realDonaldTrump/status/1080835412271222785</t>
  </si>
  <si>
    <t>‚ÄúMAGA list: 205 ‚Äòhistoric results‚Äô help Trump make case for 2020 re-election‚Äùhttps://www.washingtonexaminer.com/washington-secrets/maga-list-205-historic-results-help-trump-make-case-for-2020-reelection ‚Ä¶</t>
  </si>
  <si>
    <t>https://twitter.com/realDonaldTrump/status/1080837263913832449</t>
  </si>
  <si>
    <t>The Shutdown is only because of the 2020 Presidential Election. The Democrats know they can‚Äôt win based on all of the achievements of ‚ÄúTrump,‚Äù so they are going all out on the desperately needed Wall and Border Security - and Presidential Harassment. For them, strictly politics!</t>
  </si>
  <si>
    <t>https://twitter.com/realDonaldTrump/status/1080839254656405504</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</si>
  <si>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</si>
  <si>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https://twitter.com/realDonaldTrump/status/1080858959404240896</t>
  </si>
  <si>
    <t>pic.twitter.com/JzfXMAPwKP</t>
  </si>
  <si>
    <t>https://twitter.com/realDonaldTrump/status/1080881680779542533</t>
  </si>
  <si>
    <t>The RNC has a great Chairwoman in Ronna McDaniel and the @ GOP has never been stronger. We achieved historic wins with her help last year! # MAGA</t>
  </si>
  <si>
    <t>https://twitter.com/realDonaldTrump/status/1080923073820282880</t>
  </si>
  <si>
    <t>pic.twitter.com/jsOrDtwdEa</t>
  </si>
  <si>
    <t>https://twitter.com/realDonaldTrump/status/1080997060168552448</t>
  </si>
  <si>
    <t>Michael Pillsbury interviewed by @ cvpayne: ‚ÄúThey have the motive of making the President look bad ‚Äì instead of President Trump being portrayed as a HERO. The first President to take China on, it‚Äôs 20 years overdue....</t>
  </si>
  <si>
    <t>https://twitter.com/realDonaldTrump/status/1080997061821120512</t>
  </si>
  <si>
    <t>....President Trump deserves a lot of credit, but again, you have the anti-Trump people who are not going to give him a lot of credit.‚Äù</t>
  </si>
  <si>
    <t>https://twitter.com/realDonaldTrump/status/1081175076727345152</t>
  </si>
  <si>
    <t>As I have stated many times, if the Democrats take over the House or Senate, there will be disruption to the Financial Markets. We won the Senate, they won the House. Things will settle down. They only want to impeach me because they know they can‚Äôt win in 2020, too much success!</t>
  </si>
  <si>
    <t>https://twitter.com/realDonaldTrump/status/1081177511592108032</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</si>
  <si>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</si>
  <si>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https://twitter.com/realDonaldTrump/status/1081198344645554176</t>
  </si>
  <si>
    <t>GREAT JOBS NUMBERS JUST ANNOUNCED!</t>
  </si>
  <si>
    <t>https://twitter.com/realDonaldTrump/status/1081288316236967937</t>
  </si>
  <si>
    <t>‚ÄúJob growth surges by 312,000 in December‚Äùhttps://www.cnbc.com/2019/01/04/nonfarm-payrolls-december-2018.html ‚Ä¶</t>
  </si>
  <si>
    <t>https://twitter.com/realDonaldTrump/status/1081305634115674112</t>
  </si>
  <si>
    <t>The story in the New York Times regarding Jim Webb being considered as the next Secretary of Defense is FAKE NEWS. I‚Äôm sure he is a fine man, but I don‚Äôt know Jim, and never met him. Patrick Shanahan, who is Acting Secretary of Defense, is doing a great job!</t>
  </si>
  <si>
    <t>https://twitter.com/realDonaldTrump/status/1081357291914477568</t>
  </si>
  <si>
    <t>Great new book by Dr. Robert Jeffress, ‚ÄúChoosing the Extraordinary Life.‚Äù Get it and enjoy! @ LouDobbs</t>
  </si>
  <si>
    <t>https://twitter.com/realDonaldTrump/status/1081525114594832384</t>
  </si>
  <si>
    <t>Thank you to Kanye West for your nice words. Criminal Justice Reform is now law - passed in a very bipartisan way!</t>
  </si>
  <si>
    <t>https://twitter.com/realDonaldTrump/status/1081528502602612736</t>
  </si>
  <si>
    <t>Great support coming from all sides for Border Security (including Wall) on our very dangerous Southern Border. Teams negotiating this weekend! Washington Post and NBC reporting of events, including Fake sources, has been very inaccurate (to put it mildly)!</t>
  </si>
  <si>
    <t>https://twitter.com/realDonaldTrump/status/1081535102461579264</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</si>
  <si>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</si>
  <si>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https://twitter.com/realDonaldTrump/status/1081549802595340288</t>
  </si>
  <si>
    <t>Many people currently a part of my opposition, including President Obama &amp; the Dems, have had campaign violations, in some cases for very large sums of money. These are civil cases. They paid a fine &amp; settled. While no big deal, I did not commit a campaign violation!</t>
  </si>
  <si>
    <t>https://twitter.com/realDonaldTrump/status/1081563196249513985</t>
  </si>
  <si>
    <t>I don‚Äôt care that most of the workers not getting paid are Democrats, I want to stop the Shutdown as soon as we are in agreement on Strong Border Security! I am in the White House ready to go, where are the Dems?</t>
  </si>
  <si>
    <t>https://twitter.com/realDonaldTrump/status/1081570073867927557</t>
  </si>
  <si>
    <t>We are working hard at the Border, but we need a WALL! In 2018, 1.7 million pounds of narcotics seized, 17,000 adults arrested with criminal records, and 6000 gang members, including MS-13, apprehended. A big Human Trafficking problem.</t>
  </si>
  <si>
    <t>https://twitter.com/realDonaldTrump/status/1081579754191552514</t>
  </si>
  <si>
    <t>The Democrats want Billions of Dollars for Foreign Aid, but they don‚Äôt want to spend a small fraction of that number on properly securing our Border. Figure that one out!</t>
  </si>
  <si>
    <t>https://twitter.com/realDonaldTrump/status/1081584385512607745</t>
  </si>
  <si>
    <t>Great Tweet today by Tyler Q. Houlton @ SpoxDHS on the # FakeNews being put out by @ CNN, a proud member of the Opposition Party. @ TSA is doing a great job!</t>
  </si>
  <si>
    <t>https://twitter.com/realDonaldTrump/status/1081603056846991361</t>
  </si>
  <si>
    <t>‚ÄúFormer @ NYTimes editor Jill Abramson rips paper's ‚Äòunmistakably anti-Trump‚Äô bias.‚Äù Ms. Abramson is 100% correct. Horrible and totally dishonest reporting on almost everything they write. Hence the term Fake News, Enemy of the People, and Opposition Party!</t>
  </si>
  <si>
    <t>https://twitter.com/realDonaldTrump/status/1081653927337213952</t>
  </si>
  <si>
    <t>Drug makers and companies are not living up to their commitments on pricing. Not being fair to the consumer, or to our Country!</t>
  </si>
  <si>
    <t>https://twitter.com/realDonaldTrump/status/1081658090792148993</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</si>
  <si>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</si>
  <si>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https://twitter.com/realDonaldTrump/status/1081717108176752640</t>
  </si>
  <si>
    <t>‚ÄúJobs up big, plus 312,000. Record number working. Manufacturing best in 20 years (Previous administration said this could not happen). Hispanic unemployment lowest ever. Dow plus 747 (for day).‚Äù @ DRUDGE_REPORT</t>
  </si>
  <si>
    <t>https://twitter.com/realDonaldTrump/status/1081725924457041921</t>
  </si>
  <si>
    <t>‚ÄúThe number of employed Americans has now set a 14th record under President Trump. Over the year, average hourly earnings have increased by 84 cents, or 3.2%. Participation Rate hits Trump-Era High.‚Äù CNS NEWS. And we will do even better with new trade deals and all else!</t>
  </si>
  <si>
    <t>https://twitter.com/realDonaldTrump/status/1081729046277509121</t>
  </si>
  <si>
    <t>AP-NORC POLL: ‚ÄúImmigration among the top concerns in 2019.‚Äù People want to stop drugs and criminals at the Border. Want Border Security! Tell the Dems to do the inevitable now, rather than later. The wait is costly and dangerous!</t>
  </si>
  <si>
    <t>https://twitter.com/realDonaldTrump/status/1081733714437201922</t>
  </si>
  <si>
    <t>Will be going to Camp David tomorrow morning for meetings on Border Security and many other topics with @ WhiteHouse senior staff.</t>
  </si>
  <si>
    <t>https://twitter.com/realDonaldTrump/status/1081735898679701505</t>
  </si>
  <si>
    <t>pic.twitter.com/iSFAokoIP7</t>
  </si>
  <si>
    <t>https://twitter.com/realDonaldTrump/status/1081883505049636864</t>
  </si>
  <si>
    <t>‚ÄúWe simply cannot allow people to pour into the United States undetected, undocumented, unchecked...‚Äù Barrack Obama, 2005. I voted, when I was a Senator, to build a barrier to try to prevent illegal immigrants from coming in...‚Äù Hillary Clinton, 2015.</t>
  </si>
  <si>
    <t>https://twitter.com/realDonaldTrump/status/1081891545245278208</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</si>
  <si>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</si>
  <si>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https://twitter.com/realDonaldTrump/status/1081928260093652999</t>
  </si>
  <si>
    <t>Excited to see our friends in Egypt opening the biggest Cathedral in the Middle East. President El-Sisi is moving his country to a more inclusive future!</t>
  </si>
  <si>
    <t>https://twitter.com/realDonaldTrump/status/1081935373914259458</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</si>
  <si>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</si>
  <si>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https://twitter.com/realDonaldTrump/status/1082032550112047104</t>
  </si>
  <si>
    <t>V.P. Mike Pence and group had a productive meeting with the Schumer/Pelosi representatives today. Many details of Border Security were discussed. We are now planning a Steel Barrier rather than concrete. It is both stronger &amp; less obtrusive. Good solution, and made in the U.S.A.</t>
  </si>
  <si>
    <t>https://twitter.com/realDonaldTrump/status/1082259636227620865</t>
  </si>
  <si>
    <t>With all of the success that our Country is having, including the just released jobs numbers which are off the charts, the Fake News &amp; totally dishonest Media concerning me and my presidency has never been worse. Many have become crazed lunatics who have given up on the TRUTH!...</t>
  </si>
  <si>
    <t>https://twitter.com/realDonaldTrump/status/1082262839501508609</t>
  </si>
  <si>
    <t>...The Fake News will knowingly lie and demean in order make the tremendous success of the Trump Administration, and me, look as bad as possible. They use non-existent sources &amp; write stories that are total fiction. Our Country is doing so well, yet this is a sad day in America!</t>
  </si>
  <si>
    <t>https://twitter.com/realDonaldTrump/status/1082268365081767936</t>
  </si>
  <si>
    <t>....The Fake News Media in our Country is the real Opposition Party. It is truly the Enemy of the People! We must bring honesty back to journalism and reporting!</t>
  </si>
  <si>
    <t>https://twitter.com/realDonaldTrump/status/1082270271426433025</t>
  </si>
  <si>
    <t>Congressman Adam Smith, the new Chairman of the House Armed Services Committee, just stated, ‚ÄúYes, there is a provision in law that says a president can declare an emergency. It‚Äôs been done a number of times.‚Äù No doubt, but let‚Äôs get our deal done in Congress!</t>
  </si>
  <si>
    <t>https://twitter.com/realDonaldTrump/status/1082289526339448832</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</si>
  <si>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</si>
  <si>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https://twitter.com/realDonaldTrump/status/1082347305699889157</t>
  </si>
  <si>
    <t>I am pleased to inform you that I will Address the Nation on the Humanitarian and National Security crisis on our Southern Border. Tuesday night at 9:00 P.M. Eastern.</t>
  </si>
  <si>
    <t>https://twitter.com/realDonaldTrump/status/1082484663216730113</t>
  </si>
  <si>
    <t>Endless Wars, especially those which are fought out of judgement mistakes that were made many years ago, &amp; those where we are getting little financial or military help from the rich countries that so greatly benefit from what we are doing, will eventually come to a glorious end!</t>
  </si>
  <si>
    <t>https://twitter.com/realDonaldTrump/status/1082623264877432837</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</si>
  <si>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</si>
  <si>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https://twitter.com/realDonaldTrump/status/1082626249984491520</t>
  </si>
  <si>
    <t>‚ÄúThe President is the biggest and best supporter of the Steel Industry in many years. We are now doing really well. The Tariffs let us compete. Was unfair that the Steel Industry lost its jobs to unfair trade laws. Very positive outcome.‚Äù Mark Glyptis, United Steelworkers</t>
  </si>
  <si>
    <t>https://twitter.com/realDonaldTrump/status/1082627015235256321</t>
  </si>
  <si>
    <t>Talks with China are going very well!</t>
  </si>
  <si>
    <t>https://twitter.com/realDonaldTrump/status/1082648785312976896</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</si>
  <si>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</si>
  <si>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https://twitter.com/realDonaldTrump/status/1082823394234716160</t>
  </si>
  <si>
    <t>https://www.pscp.tv/w/bwVQxDFvTlFsTFJub1dwUXd8MW1yR21ZQVBnRXZHeSe1ougQd0khszD6qlRLdMa7E9DBokiCgIyhbwyvr_FM?t=3m15s ‚Ä¶</t>
  </si>
  <si>
    <t>https://twitter.com/realDonaldTrump/status/1082857997032919040</t>
  </si>
  <si>
    <t>Thank you for soooo many nice comments regarding my Oval Office speech. A very interesting experience!</t>
  </si>
  <si>
    <t>https://twitter.com/realDonaldTrump/status/1083001986331672580</t>
  </si>
  <si>
    <t>Our Country is doing so well in so many ways. Great jobs numbers, with a record setting December. We are rebuilding our military. Vets finally have Choice &amp; Accountability. Economy &amp; GDP are strong. Tax &amp; Reg cuts historic. Trade deals great. But we MUST fix our Southern Border!</t>
  </si>
  <si>
    <t>https://twitter.com/realDonaldTrump/status/1083022011574747137</t>
  </si>
  <si>
    <t>Billions of dollars are sent to the State of California for Forest fires that, with proper Forest Management, would never happen. Unless they get their act together, which is unlikely, I have ordered FEMA to send no more money. It is a disgraceful situation in lives &amp; money!</t>
  </si>
  <si>
    <t>https://twitter.com/realDonaldTrump/status/1083083858357248000</t>
  </si>
  <si>
    <t>Thank you to all of America's brave police, deputies, sheriffs, and federal law enforcement on National Law Enforcement Appreciation Day! We love you and will always support you.pic.twitter.com/kGL6kPmpDY</t>
  </si>
  <si>
    <t>https://twitter.com/realDonaldTrump/status/1083099784012091396</t>
  </si>
  <si>
    <t>Just left a meeting with Chuck and Nancy, a total waste of time. I asked what is going to happen in 30 days if I quickly open things up, are you going to approve Border Security which includes a Wall or Steel Barrier? Nancy said, NO. I said bye-bye, nothing else works!</t>
  </si>
  <si>
    <t>https://twitter.com/realDonaldTrump/status/1083207607412760576</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</si>
  <si>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</si>
  <si>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https://twitter.com/realDonaldTrump/status/1083210083771785216</t>
  </si>
  <si>
    <t>Gave an OFF THE RECORD luncheon, somewhat of a White House tradition or custom, to network anchors yesterday - and they quickly leaked the contents of the meeting. Who would believe how bad it has gotten with the mainstream media, which has gone totally bonkers!</t>
  </si>
  <si>
    <t>https://twitter.com/realDonaldTrump/status/1083353895030702080</t>
  </si>
  <si>
    <t>Cryin Chuck told his favorite lie when he used his standard sound bite that I ‚Äúslammed the table &amp; walked out of the room. He had a temper tantrum.‚Äù Because I knew he would say that, and after Nancy said no to proper Border Security, I politely said bye-bye and left, no slamming!</t>
  </si>
  <si>
    <t>https://twitter.com/realDonaldTrump/status/1083356326833602561</t>
  </si>
  <si>
    <t>There is GREAT unity with the Republicans in the House and Senate, despite the Fake News Media working in overdrive to make the story look otherwise. The Opposition Party &amp; the Dems know we must have Strong Border Security, but don‚Äôt want to give ‚ÄúTrump‚Äù another one of many wins!</t>
  </si>
  <si>
    <t>https://twitter.com/realDonaldTrump/status/1083358150214979585</t>
  </si>
  <si>
    <t>‚ÄúGreat support for Border Security and the Wall.‚Äù @ foxandfriends Even greater than anyone would know! ‚ÄúPresidents supporters do not want him to cave.‚Äù @ SteveDoocy I won‚Äôt!</t>
  </si>
  <si>
    <t>https://twitter.com/realDonaldTrump/status/1083358611315789826</t>
  </si>
  <si>
    <t>Getting ready to leave for the Great State of Texas! # MAGA</t>
  </si>
  <si>
    <t>https://twitter.com/realDonaldTrump/status/1083358775925460992</t>
  </si>
  <si>
    <t>https://twitter.com/realDonaldTrump/status/1083404900862545920</t>
  </si>
  <si>
    <t>President Obama, thank you for your great support ‚Äì I have been saying this all along!pic.twitter.com/L506g9Aq4z</t>
  </si>
  <si>
    <t>https://twitter.com/realDonaldTrump/status/1083426878336036865</t>
  </si>
  <si>
    <t>Because of the Democrats intransigence on Border Security and the great importance of Safety for our Nation, I am respectfully cancelling my very important trip to Davos, Switzerland for the World Economic Forum. My warmest regards and apologies to the @ WEF!</t>
  </si>
  <si>
    <t>https://twitter.com/realDonaldTrump/status/1083493944527249408</t>
  </si>
  <si>
    <t>From the Southern Border....pic.twitter.com/Vgsf5nEZUH</t>
  </si>
  <si>
    <t>https://twitter.com/realDonaldTrump/status/1083531644785455104</t>
  </si>
  <si>
    <t>Dear Diary...https://twitter.com/Acosta/status/1083440238075236353 ‚Ä¶</t>
  </si>
  <si>
    <t>https://twitter.com/realDonaldTrump/status/1083540470570143750</t>
  </si>
  <si>
    <t>Will be interviewed at the Border by @ seanhannity on @ FoxNews tonight at 9:00. Enjoy!</t>
  </si>
  <si>
    <t>https://twitter.com/realDonaldTrump/status/1083554782923632640</t>
  </si>
  <si>
    <t>We lose 300 Americans a week, 90% of which comes through the Southern Border. These numbers will be DRASTICALLY REDUCED if we have a Wall!</t>
  </si>
  <si>
    <t>https://twitter.com/realDonaldTrump/status/1083554843627868160</t>
  </si>
  <si>
    <t>When I took the Oath of Office....pic.twitter.com/GDhIqteKpv</t>
  </si>
  <si>
    <t>https://twitter.com/realDonaldTrump/status/1083696274182995969</t>
  </si>
  <si>
    <t>I often said during rallies, with little variation, that ‚ÄúMexico will pay for the Wall.‚Äù We have just signed a great new Trade Deal with Mexico. It is Billions of Dollars a year better than the very bad NAFTA deal which it replaces. The difference pays for Wall many times over!</t>
  </si>
  <si>
    <t>https://twitter.com/realDonaldTrump/status/1083705208834834433</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</si>
  <si>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</si>
  <si>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https://twitter.com/realDonaldTrump/status/1083756525196320773</t>
  </si>
  <si>
    <t>Humanitarian Crisis at our Southern Border. I just got back and it is a far worse situation than almost anyone would understand, an invasion! I have been there numerous times - The Democrats, Cryin‚Äô Chuck and Nancy don‚Äôt know how bad and dangerous it is for our ENTIRE COUNTRY....</t>
  </si>
  <si>
    <t>https://twitter.com/realDonaldTrump/status/1083759500618805254</t>
  </si>
  <si>
    <t>...The Steel Barrier, or Wall, should have been built by previous administrations long ago. They never got it done - I will. Without it, our Country cannot be safe. Criminals, Gangs, Human Traffickers, Drugs &amp; so much other big trouble can easily pour in. It can be stopped cold!</t>
  </si>
  <si>
    <t>https://twitter.com/realDonaldTrump/status/1083783112973320192</t>
  </si>
  <si>
    <t>The Fake News Media keeps saying we haven‚Äôt built any NEW WALL. Below is a section just completed on the Border. Anti-climbing feature included. Very high, strong and beautiful! Also, many miles already renovated and in service!pic.twitter.com/UAAGXl5Byr</t>
  </si>
  <si>
    <t>https://twitter.com/realDonaldTrump/status/1083861205549232128</t>
  </si>
  <si>
    <t>I look forward to hosting, right out of the great State of South Carolina, the 2019 NCAA Football Champion Clemson Tigers at the White House on Monday, January 14th. What a game, what a coach, what a team!</t>
  </si>
  <si>
    <t>https://twitter.com/realDonaldTrump/status/1083866566314389504</t>
  </si>
  <si>
    <t>Drug prices declined in 2018, the first time in nearly half a century. During the first 19 months of my Administration, Americans saved $26 Billion on prescription drugs. Our policies to get cheaper generic drugs to market are working!</t>
  </si>
  <si>
    <t>https://twitter.com/realDonaldTrump/status/1083868608919420930</t>
  </si>
  <si>
    <t>. @ CNN called a San Diego news station ( @ KUSINews) for negative reports on the Wall. When the station said that Walls work, CNN no longer had interest. # FakeNewspic.twitter.com/IDyXqmDsPq</t>
  </si>
  <si>
    <t>https://twitter.com/realDonaldTrump/status/1084058813047681025</t>
  </si>
  <si>
    <t>Wow, just learned in the Failing New York Times that the corrupt former leaders of the FBI, almost all fired or forced to leave the agency for some very bad reasons, opened up an investigation on me, for no reason &amp; with no proof, after I fired Lyin‚Äô James Comey, a total sleaze!</t>
  </si>
  <si>
    <t>https://twitter.com/realDonaldTrump/status/1084062079907229697</t>
  </si>
  <si>
    <t>...Funny thing about James Comey. Everybody wanted him fired, Republican and Democrat alike. After the rigged &amp; botched Crooked Hillary investigation, where she was interviewed on July 4th Weekend, not recorded or sworn in, and where she said she didn‚Äôt know anything (a lie),....</t>
  </si>
  <si>
    <t>https://twitter.com/realDonaldTrump/status/1084065832941031424</t>
  </si>
  <si>
    <t>....the FBI was in complete turmoil (see N.Y. Post) because of Comey‚Äôs poor leadership and the way he handled the Clinton mess (not to mention his usurpation of powers from the Justice Department). My firing of James Comey was a great day for America. He was a Crooked Cop......</t>
  </si>
  <si>
    <t>https://twitter.com/realDonaldTrump/status/1084070845826371586</t>
  </si>
  <si>
    <t>.....who is being totally protected by his best friend, Bob Mueller, &amp; the 13 Angry Democrats - leaking machines who have NO interest in going after the Real Collusion (and much more) by Crooked Hillary Clinton, her Campaign, and the Democratic National Committee. Just Watch!</t>
  </si>
  <si>
    <t>https://twitter.com/realDonaldTrump/status/1084074865496334336</t>
  </si>
  <si>
    <t>I have been FAR tougher on Russia than Obama, Bush or Clinton. Maybe tougher than any other President. At the same time, &amp; as I have often said, getting along with Russia is a good thing, not a bad thing. I fully expect that someday we will have good relations with Russia again!</t>
  </si>
  <si>
    <t>https://twitter.com/realDonaldTrump/status/1084092774633353217</t>
  </si>
  <si>
    <t>Lyin‚Äô James Comey, Andrew McCabe, Peter S and his lover, agent Lisa Page, &amp; more, all disgraced and/or fired and caught in the act. These are just some of the losers that tried to do a number on your President. Part of the Witch Hunt. Remember the ‚Äúinsurance policy?‚Äù This is it!</t>
  </si>
  <si>
    <t>https://twitter.com/realDonaldTrump/status/1084094708144619525</t>
  </si>
  <si>
    <t>Democrats should come back to Washington and work to end the Shutdown, while at the same time ending the horrible humanitarian crisis at our Southern Border. I am in the White House waiting for you!</t>
  </si>
  <si>
    <t>https://twitter.com/realDonaldTrump/status/1084098258534891521</t>
  </si>
  <si>
    <t>23% of Federal inmates are illegal immigrants. Border arrests are up 240%. In the Great State of Texas, between 2011 &amp; 2018, there were a total of 292,000 crimes by illegal aliens, 539 murders, 32,000 assaults, 3,426 sexual assaults and 3000 weapons charges. Democrats come back!</t>
  </si>
  <si>
    <t>https://twitter.com/realDonaldTrump/status/1084099445556502528</t>
  </si>
  <si>
    <t>Democrats could solve the Shutdown in 15 minutes! Call your Dem Senator or Congresswoman/man. Tell them to get it done! Humanitarian Crisis.</t>
  </si>
  <si>
    <t>https://twitter.com/realDonaldTrump/status/1084117143988461571</t>
  </si>
  <si>
    <t>I just watched a Fake reporter from the Amazon Washington Post say the White House is ‚Äúchaotic, there does not seem to be a strategy for this Shutdown. There is no plan.‚Äù The Fakes always like talking Chaos, there is NONE. In fact, there‚Äôs almost nobody in the W.H. but me, and...</t>
  </si>
  <si>
    <t>https://twitter.com/realDonaldTrump/status/1084119654841364480</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</si>
  <si>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</si>
  <si>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https://twitter.com/realDonaldTrump/status/1084121557193146368</t>
  </si>
  <si>
    <t>We have a massive Humanitarian Crisis at our Southern Border. We will be out for a long time unless the Democrats come back from their ‚Äúvacations‚Äù and get back to work. I am in the White House ready to sign!</t>
  </si>
  <si>
    <t>https://twitter.com/realDonaldTrump/status/1084153087785349125</t>
  </si>
  <si>
    <t>pic.twitter.com/3IH1yW2eTg</t>
  </si>
  <si>
    <t>https://twitter.com/realDonaldTrump/status/1084263052617412609</t>
  </si>
  <si>
    <t>I will be interviewed by Jeanine Pirro at 9:00 P.M. on @ FoxNews. Watch @ JesseBWatters before and @ greggutfeld after. All terrific people. I am in the White House waiting for Cryin‚Äô Chuck and Nancy to call so we can start helping our Country both at the Border and from within!</t>
  </si>
  <si>
    <t>https://twitter.com/realDonaldTrump/status/1084464695904530432</t>
  </si>
  <si>
    <t>Democrats are saying that DACA is not worth it and don‚Äôt want to include in talks. Many Hispanics will be coming over to the Republican side, watch!</t>
  </si>
  <si>
    <t>https://twitter.com/realDonaldTrump/status/1084465310848163840</t>
  </si>
  <si>
    <t>The building of the Wall on the Southern Border will bring down the crime rate throughout the entire Country!</t>
  </si>
  <si>
    <t>https://twitter.com/realDonaldTrump/status/1084466503574016006</t>
  </si>
  <si>
    <t>I‚Äôm in the White House, waiting. The Democrats are everywhere but Washington as people await their pay. They are having fun and not even talking!</t>
  </si>
  <si>
    <t>https://twitter.com/realDonaldTrump/status/1084474165976018944</t>
  </si>
  <si>
    <t>The damage done to our Country from a badly broken Border - Drugs, Crime and so much that is bad - is far greater than a Shutdown, which the Dems can easily fix as soon as they come back to Washington!</t>
  </si>
  <si>
    <t>https://twitter.com/realDonaldTrump/status/1084476603269373953</t>
  </si>
  <si>
    <t>Thousands of illegal aliens who have committed sexual crimes against children are right now in Texas prisons. Most came through our Southern Border. We can end this easily - We need a Steel Barrier or Wall. Walls Work! John Jones, Texas Department of Public Safety. @ FoxNews</t>
  </si>
  <si>
    <t>https://twitter.com/realDonaldTrump/status/1084571124556619776</t>
  </si>
  <si>
    <t>Wish I could share with everyone the beauty and majesty of being in the White House and looking outside at the snow filled lawns and Rose Garden. Really is something - SPECIAL COUNTRY, SPECIAL PLACE!</t>
  </si>
  <si>
    <t>https://twitter.com/realDonaldTrump/status/1084584259510304768</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</si>
  <si>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</si>
  <si>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https://twitter.com/realDonaldTrump/status/1084586625672376322</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</si>
  <si>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</si>
  <si>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https://twitter.com/realDonaldTrump/status/1084627451983073280</t>
  </si>
  <si>
    <t>So sorry to hear the news about Jeff Bozo being taken down by a competitor whose reporting, I understand, is far more accurate than the reporting in his lobbyist newspaper, the Amazon Washington Post. Hopefully the paper will soon be placed in better &amp; more responsible hands!</t>
  </si>
  <si>
    <t>https://twitter.com/realDonaldTrump/status/1084644517238714369</t>
  </si>
  <si>
    <t>If Elizabeth Warren, often referred to by me as Pocahontas, did this commercial from Bighorn or Wounded Knee instead of her kitchen, with her husband dressed in full Indian garb, it would have been a smash!pic.twitter.com/D5KWr8EPan</t>
  </si>
  <si>
    <t>https://twitter.com/realDonaldTrump/status/1084647050208333825</t>
  </si>
  <si>
    <t>Best line in the Elizabeth Warren beer catastrophe is, to her husband, ‚ÄúThank you for being here. I‚Äôm glad you‚Äôre here‚Äù It‚Äôs their house, he‚Äôs supposed to be there!</t>
  </si>
  <si>
    <t>https://twitter.com/realDonaldTrump/status/1084649448003784704</t>
  </si>
  <si>
    <t>The Trump portrait of an unsustainable Border Crisis is dead on. ‚ÄúIn the last two years, ICE officers made 266,000 arrests of aliens with Criminal Records, including those charged or convicted of 100,000 assaults, 30,000 sex crimes &amp; 4000 violent killings.‚Äù America‚Äôs Southern....</t>
  </si>
  <si>
    <t>https://twitter.com/realDonaldTrump/status/1084650944846012417</t>
  </si>
  <si>
    <t>....Border is eventually going to be militarized and defended or the United States, as we have known it, is going to cease to exist...And Americans will not go gentle into that good night. Patrick Buchanan. The great people of our Country demand proper Border Security NOW!</t>
  </si>
  <si>
    <t>https://twitter.com/realDonaldTrump/status/1084785809000185862</t>
  </si>
  <si>
    <t>‚ÄúGas prices drop across the United States because President Trump has deregulated Energy and we are now producing a great deal more oil than ever before.‚Äù @ foxandfriends But this is bad news for Russia, why would President Trump do such a thing? Thought he worked for Kremlin?</t>
  </si>
  <si>
    <t>https://twitter.com/realDonaldTrump/status/1084788012725166080</t>
  </si>
  <si>
    <t>I‚Äôve been waiting all weekend. Democrats must get to work now. Border must be secured!</t>
  </si>
  <si>
    <t>https://twitter.com/realDonaldTrump/status/1084788796011491330</t>
  </si>
  <si>
    <t>Nancy and Cryin‚Äô Chuck can end the Shutdown in 15 minutes. At this point it has become their, and the Democrats, fault!</t>
  </si>
  <si>
    <t>https://twitter.com/realDonaldTrump/status/1084791040291282944</t>
  </si>
  <si>
    <t>‚ÄúDems in Puerto Rico as Shutdown hits day 24.‚Äù @ foxandfriends</t>
  </si>
  <si>
    <t>https://twitter.com/realDonaldTrump/status/1084808599124221954</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</si>
  <si>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</si>
  <si>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https://twitter.com/realDonaldTrump/status/1084839940972638208</t>
  </si>
  <si>
    <t>pic.twitter.com/w5X8jqvtiS</t>
  </si>
  <si>
    <t>https://twitter.com/realDonaldTrump/status/1084883995886800896</t>
  </si>
  <si>
    <t>Getting ready to go on stage at the # AFBF100 in New Orleans - packed house! I will try and match the great game played yesterday by the New Orleans Saints and their incredible QB, Drew Brees. People here are very excited by the team. Going on stage now!https://twitter.com/FarmBureau/status/1084835531572301829 ‚Ä¶</t>
  </si>
  <si>
    <t>https://twitter.com/realDonaldTrump/status/1084936400212963329</t>
  </si>
  <si>
    <t>Spoke w/ President Erdogan of Turkey to advise where we stand on all matters including our last two weeks of success in fighting the remnants of ISIS, and 20 mile safe zone. Also spoke about economic development between the U.S. &amp; Turkey - great potential to substantially expand!</t>
  </si>
  <si>
    <t>https://twitter.com/realDonaldTrump/status/1084938160516169729</t>
  </si>
  <si>
    <t>For decades, politicians promised to secure the border, fix our trade deals, bring back our factories, get tough on China, move the Embassy to Jerusalem, make NATO pay their fair share, and so much else - only to do NOTHING (or worse)....</t>
  </si>
  <si>
    <t>https://twitter.com/realDonaldTrump/status/1084938164387508224</t>
  </si>
  <si>
    <t>....I am doing exactly what I pledged to do, and what I was elected to do by the citizens of our great Country. Just as I promised, I am fighting for YOU!</t>
  </si>
  <si>
    <t>https://twitter.com/realDonaldTrump/status/1085144283437506560</t>
  </si>
  <si>
    <t>The rank and file of the FBI are great people who are disgusted with what they are learning about Lyin‚Äô James Comey and the so-called ‚Äúleaders‚Äù of the FBI. Twelve have been fired or forced to leave. They got caught spying on my campaign and then called it an investigation. Bad!</t>
  </si>
  <si>
    <t>https://twitter.com/realDonaldTrump/status/1085148593617555456</t>
  </si>
  <si>
    <t>Just announced that Veterans unemployment has reached an 18 year low, really good news for our Vets and their families. Will soon be an all time low! Do you think the media will report on this and all of the other great economic news?</t>
  </si>
  <si>
    <t>https://twitter.com/realDonaldTrump/status/1085151045922234368</t>
  </si>
  <si>
    <t>Volkswagen will be spending 800 million dollars in Chattanooga, Tennessee. They will be making Electric Cars. Congratulations to Chattanooga and Tennessee on a job well done. A big win!</t>
  </si>
  <si>
    <t>https://twitter.com/realDonaldTrump/status/1085154110108848128</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</si>
  <si>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</si>
  <si>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https://twitter.com/realDonaldTrump/status/1085156987183263749</t>
  </si>
  <si>
    <t>Polls are now showing that people are beginning to understand the Humanitarian Crisis and Crime at the Border. Numbers are going up fast, over 50%. Democrats will soon be known as the Party of Crime. Ridiculous that they don‚Äôt want Border Security!</t>
  </si>
  <si>
    <t>https://twitter.com/realDonaldTrump/status/1085166206095630336</t>
  </si>
  <si>
    <t>Why is Nancy Pelosi getting paid when people who are working are not?</t>
  </si>
  <si>
    <t>https://twitter.com/realDonaldTrump/status/1085194521036546049</t>
  </si>
  <si>
    <t>Congratulations @ ClemsonFB!pic.twitter.com/w8viax0OWY</t>
  </si>
  <si>
    <t>https://twitter.com/realDonaldTrump/status/1085207864224960519</t>
  </si>
  <si>
    <t>Great being with the National Champion Clemson Tigers last night at the White House. Because of the Shutdown I served them massive amounts of Fast Food (I paid), over 1000 hamburgers etc. Within one hour, it was all gone. Great guys and big eaters!</t>
  </si>
  <si>
    <t>https://twitter.com/realDonaldTrump/status/1085515276228153345</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</si>
  <si>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</si>
  <si>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https://twitter.com/realDonaldTrump/status/1085519375224983552</t>
  </si>
  <si>
    <t>It is becoming more and more obvious that the Radical Democrats are a Party of open borders and crime. They want nothing to do with the major Humanitarian Crisis on our Southern Border. #2020!</t>
  </si>
  <si>
    <t>#2020</t>
  </si>
  <si>
    <t>https://twitter.com/realDonaldTrump/status/1085900696539615232</t>
  </si>
  <si>
    <t>The Left has become totally unhinged. They no longer care what is Right for our Countrty!</t>
  </si>
  <si>
    <t>https://twitter.com/realDonaldTrump/status/1085915768003256321</t>
  </si>
  <si>
    <t>So funny to watch Schumer groveling. He called for the firing of bad cop James Comey many times - UNTIL I FIRED HIM!</t>
  </si>
  <si>
    <t>https://twitter.com/realDonaldTrump/status/1086074701313536000</t>
  </si>
  <si>
    <t>Thank you to Amy Kremer, Women for Trump Co-Founder, for doing such a great interview with Martha MacCallum...and by the way, women have the lowest unemployment numbers in many decades - at the highest pay ever. Proud of that!</t>
  </si>
  <si>
    <t>https://twitter.com/realDonaldTrump/status/1086091478168993792</t>
  </si>
  <si>
    <t>‚ÄúIn 2018 alone, 20,000 illegal aliens with criminal records were apprehended trying to cross the Border, and there was a 122% increase in fentanyl being smuggled between ports of entry. Last month alone, more than 20,000 minors were smuggled into the U.S.‚Äù @ seanhannity</t>
  </si>
  <si>
    <t>https://twitter.com/realDonaldTrump/status/1086096691613323265</t>
  </si>
  <si>
    <t>Gregg Jarrett: ‚ÄúMueller‚Äôs prosecutors knew the ‚ÄúDossier‚Äù was the product of bias and deception.‚Äù It was a Fake, just like so much news coverage in our Country. Nothing but a Witch Hunt, from beginning to end!</t>
  </si>
  <si>
    <t>https://twitter.com/realDonaldTrump/status/1086252588088082432</t>
  </si>
  <si>
    <t>Border rancher: ‚ÄúWe‚Äôve found prayer rugs out here. It‚Äôs unreal.‚Äù Washington Examiner People coming across the Southern Border from many countries, some of which would be a big surprise.</t>
  </si>
  <si>
    <t>https://twitter.com/realDonaldTrump/status/1086262002815766533</t>
  </si>
  <si>
    <t>Why would Nancy Pelosi leave the Country with other Democrats on a seven day excursion when 800,000 great people are not getting paid. Also, could somebody please explain to Nancy &amp; her ‚Äúbig donors‚Äù in wine country that people working on farms (grapes) will have easy access in!</t>
  </si>
  <si>
    <t>https://twitter.com/realDonaldTrump/status/1086264044288438272</t>
  </si>
  <si>
    <t>‚ÄúIt‚Äôs the Democrats keeping everything closed.‚Äù @ JimInhofe So true!</t>
  </si>
  <si>
    <t>https://twitter.com/realDonaldTrump/status/1086265436138807296</t>
  </si>
  <si>
    <t>Another big Caravan heading our way. Very hard to stop without a Wall!</t>
  </si>
  <si>
    <t>https://twitter.com/realDonaldTrump/status/1086277705916502017</t>
  </si>
  <si>
    <t>Kevin Corke, @ FoxNews ‚ÄúDon‚Äôt forget, Michael Cohen has already been convicted of perjury and fraud, and as recently as this week, the Wall Street Journal has suggested that he may have stolen tens of thousands of dollars....‚Äù Lying to reduce his jail time! Watch father-in-law!</t>
  </si>
  <si>
    <t>https://twitter.com/realDonaldTrump/status/1086291782202257408</t>
  </si>
  <si>
    <t>Never seen the Republican Party so unified. No ‚ÄúCave‚Äù on the issue of Border and National Security. A beautiful thing to see, especially when you hear the new rhetoric spewing from the mouths of the Democrats who talk Open Border, High Taxes and Crime. Stop Criminals &amp; Drugs now!</t>
  </si>
  <si>
    <t>https://twitter.com/realDonaldTrump/status/1086292025744474112</t>
  </si>
  <si>
    <t>https://twitter.com/realDonaldTrump/status/1086292156673900544</t>
  </si>
  <si>
    <t>https://twitter.com/realDonaldTrump/status/1086306741044826114</t>
  </si>
  <si>
    <t>pic.twitter.com/6xciJ0ubp0</t>
  </si>
  <si>
    <t>https://twitter.com/realDonaldTrump/status/1086395559504764930</t>
  </si>
  <si>
    <t>I will be making a major announcement concerning the Humanitarian Crisis on our Southern Border, and the Shutdown, tomorrow afternoon at 3 P.M., live from the @ WhiteHouse.</t>
  </si>
  <si>
    <t>https://twitter.com/realDonaldTrump/status/1086431078280323072</t>
  </si>
  <si>
    <t>Just a son who loves his Dad. Nice!https://twitter.com/DonaldJTrumpJr/status/971870502204727298 ‚Ä¶</t>
  </si>
  <si>
    <t>https://twitter.com/realDonaldTrump/status/1086446833541570560</t>
  </si>
  <si>
    <t>pic.twitter.com/wjqVvTqeky</t>
  </si>
  <si>
    <t>https://twitter.com/realDonaldTrump/status/1086458937002680320</t>
  </si>
  <si>
    <t>Remember it was Buzzfeed that released the totally discredited ‚ÄúDossier,‚Äù paid for by Crooked Hillary Clinton and the Democrats (as opposition research), on which the entire Russian probe is based! A very sad day for journalism, but a great day for our Country!</t>
  </si>
  <si>
    <t>https://twitter.com/realDonaldTrump/status/1086464467481833480</t>
  </si>
  <si>
    <t>Fake News is truly the ENEMY OF THE PEOPLE!</t>
  </si>
  <si>
    <t>https://twitter.com/realDonaldTrump/status/1086586403583074304</t>
  </si>
  <si>
    <t>Will be leaving for Dover to be with the families of 4 very special people who lost their lives in service to our Country!</t>
  </si>
  <si>
    <t>https://twitter.com/realDonaldTrump/status/1086597047229300737</t>
  </si>
  <si>
    <t>. @ 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</si>
  <si>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https://twitter.com/realDonaldTrump/status/1086607079308251136</t>
  </si>
  <si>
    <t>The Economy is one of the best in our history, with unemployment at a 50 year low, and the Stock Market ready to again break a record (set by us many times) - &amp; all you heard yesterday, based on a phony story, was Impeachment. You want to see a Stock Market Crash, Impeach Trump!</t>
  </si>
  <si>
    <t>https://twitter.com/realDonaldTrump/status/1086621837902184448</t>
  </si>
  <si>
    <t>Many people are saying that the Mainstream Media will have a very hard time restoring credibility because of the way they have treated me over the past 3 years (including the election lead-up), as highlighted by the disgraceful Buzzfeed story &amp; the even more disgraceful coverage!</t>
  </si>
  <si>
    <t>https://twitter.com/realDonaldTrump/status/1086626739835625474</t>
  </si>
  <si>
    <t>Mexico is doing NOTHING to stop the Caravan which is now fully formed and heading to the United States. We stopped the last two - many are still in Mexico but can‚Äôt get through our Wall, but it takes a lot of Border Agents if there is no Wall. Not easy!</t>
  </si>
  <si>
    <t>https://twitter.com/realDonaldTrump/status/1086701998479736832</t>
  </si>
  <si>
    <t>I will be live from the White House at 4:00 P.M.</t>
  </si>
  <si>
    <t>https://twitter.com/realDonaldTrump/status/1086736152059625473</t>
  </si>
  <si>
    <t>https://www.pscp.tv/w/bxOMsjFvTlFsTFJub1dwUXd8MUJkeFlPdnBObE1HWNYzED5djIpR-M-LtEbngcwewytj4cabJHbvb3MVaffV?t=56s ‚Ä¶</t>
  </si>
  <si>
    <t>https://twitter.com/realDonaldTrump/status/1086966588752969728</t>
  </si>
  <si>
    <t>Always heard that as President, ‚Äúit‚Äôs all about the economy!‚Äù Well, we have one of the best economies in the history of our Country. Big GDP, lowest unemployment, companies coming back to the U.S. in BIG numbers, great new trade deals happening, &amp; more. But LITTLE media mention!</t>
  </si>
  <si>
    <t>https://twitter.com/realDonaldTrump/status/1086971499725160448</t>
  </si>
  <si>
    <t>Be careful and try staying in your house. Large parts of the Country are suffering from tremendous amounts of snow and near record setting cold. Amazing how big this system is. Wouldn‚Äôt be bad to have a little of that good old fashioned Global Warming right now!</t>
  </si>
  <si>
    <t>https://twitter.com/realDonaldTrump/status/1086974590310645760</t>
  </si>
  <si>
    <t>Nancy Pelosi and some of the Democrats turned down my offer yesterday before I even got up to speak. They don‚Äôt see crime &amp; drugs, they only see 2020 - which they are not going to win. Best economy! They should do the right thing for the Country &amp; allow people to go back to work.</t>
  </si>
  <si>
    <t>https://twitter.com/realDonaldTrump/status/1086977510225727488</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</si>
  <si>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</si>
  <si>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https://twitter.com/realDonaldTrump/status/1086980606955794433</t>
  </si>
  <si>
    <t>Nancy Pelosi has behaved so irrationally &amp; has gone so far to the left that she has now officially become a Radical Democrat. She is so petrified of the ‚Äúlefties‚Äù in her party that she has lost control...And by the way, clean up the streets in San Francisco, they are disgusting!</t>
  </si>
  <si>
    <t>https://twitter.com/realDonaldTrump/status/1086984547856732161</t>
  </si>
  <si>
    <t>Nancy, I am still thinking about the State of the Union speech, there are so many options - including doing it as per your written offer (made during the Shutdown, security is no problem), and my written acceptance. While a contract is a contract, I‚Äôll get back to you soon!</t>
  </si>
  <si>
    <t>https://twitter.com/realDonaldTrump/status/1086987568074424320</t>
  </si>
  <si>
    <t>Wow, just heard that my poll numbers with Hispanics has gone up 19%, to 50%. That is because they know the Border issue better than anyone, and they want Security, which can only be gotten with a Wall.</t>
  </si>
  <si>
    <t>https://twitter.com/realDonaldTrump/status/1086991976598245377</t>
  </si>
  <si>
    <t>Don‚Äôt forget, we are building and renovating big sections of Wall right now. Moving quickly, and will cost far less than previous politicians thought possible. Building, after all, is what I do best, even when money is not readily available!</t>
  </si>
  <si>
    <t>https://twitter.com/realDonaldTrump/status/1086995116496224256</t>
  </si>
  <si>
    <t>Thank you David!https://twitter.com/DavidWohl/status/1086461107244490752 ‚Ä¶</t>
  </si>
  <si>
    <t>https://twitter.com/realDonaldTrump/status/1087051223310712832</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</si>
  <si>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</si>
  <si>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https://twitter.com/realDonaldTrump/status/1087051321511997440</t>
  </si>
  <si>
    <t>pic.twitter.com/yQkCrpooIT</t>
  </si>
  <si>
    <t>https://twitter.com/realDonaldTrump/status/1087147220971995138</t>
  </si>
  <si>
    <t>Will do a fantastic job!https://twitter.com/KTVB/status/1083128865772498944 ‚Ä¶</t>
  </si>
  <si>
    <t>https://twitter.com/realDonaldTrump/status/1087149819280457728</t>
  </si>
  <si>
    <t>Thanks James!https://twitter.com/RealJamesWoods/status/1086761493503258624 ‚Ä¶</t>
  </si>
  <si>
    <t>https://twitter.com/realDonaldTrump/status/1087150318079610880</t>
  </si>
  <si>
    <t>A truly great First Lady who doesn‚Äôt get the credit she deserves!https://twitter.com/FLOTUS/status/1087043502670790656 ‚Ä¶</t>
  </si>
  <si>
    <t>https://twitter.com/realDonaldTrump/status/1087159116538228736</t>
  </si>
  <si>
    <t>To all of the great people who are working so hard for your Country and not getting paid I say, THANK YOU - YOU ARE GREAT PATRIOTS! We must now work together, after decades of abuse, to finally fix the Humanitarian, Criminal &amp; Drug Crisis at our Border. WE WILL WIN BIG!</t>
  </si>
  <si>
    <t>https://twitter.com/realDonaldTrump/status/1087193843756347393</t>
  </si>
  <si>
    <t>Congratulations to Bob Kraft, Bill Belichick, Tom Brady and the entire New England Patriots team on a great game and season. Will be a fantastic Super Bowl!</t>
  </si>
  <si>
    <t>https://twitter.com/realDonaldTrump/status/1087200167802163200</t>
  </si>
  <si>
    <t>Curt Schilling deserves to be in the Baseball Hall of Fame. Great record, especially when under pressure and when it mattered most. Do what everyone in Baseball knows is right! @ marklevinshow</t>
  </si>
  <si>
    <t>https://twitter.com/realDonaldTrump/status/1087213958950465536</t>
  </si>
  <si>
    <t>‚ÄúNo President in modern times has kept more promises than Donald Trump!‚Äù Thank you Bill Bennett @ SteveHiltonx</t>
  </si>
  <si>
    <t>https://twitter.com/realDonaldTrump/status/1087369882344349697</t>
  </si>
  <si>
    <t>Last year was the best year for American Manufacturing job growth since 1997, or 21 years. The previous administration said manufacturing will not come back to the U.S., ‚Äúyou would need a magic wand.‚Äù I guess I found the MAGIC WAND - and it is only getting better!</t>
  </si>
  <si>
    <t>https://twitter.com/realDonaldTrump/status/1087374046805835776</t>
  </si>
  <si>
    <t>Today we celebrate Dr. Martin Luther King, Jr. for standing up for the self-evident truth Americans hold so dear, that no matter what the color of our skin or the place of our birth, we are all created equal by God. # MLKDayhttps://www.whitehouse.gov/presidential-actions/presidential-proclamation-martin-luther-king-jr-federal-holiday-2019/ ‚Ä¶</t>
  </si>
  <si>
    <t>https://twitter.com/realDonaldTrump/status/1087374469222547461</t>
  </si>
  <si>
    <t>Democrats campaigned on working within Washington and ‚Äúgetting things done!‚Äù How is that working out? # 2020TAKEBACKTHEHOUSE</t>
  </si>
  <si>
    <t>https://twitter.com/realDonaldTrump/status/1087405987479384066</t>
  </si>
  <si>
    <t>Today, it was my great honor to visit the Martin Luther King Jr. Memorial with @ VP Mike Pence, in honor of # MLKDaypic.twitter.com/YsDEA3kygd</t>
  </si>
  <si>
    <t>https://twitter.com/realDonaldTrump/status/1087469381586771973</t>
  </si>
  <si>
    <t>China posts slowest economic numbers since 1990 due to U.S. trade tensions and new policies. Makes so much sense for China to finally do a Real Deal, and stop playing around!</t>
  </si>
  <si>
    <t>https://twitter.com/realDonaldTrump/status/1087472133230551040</t>
  </si>
  <si>
    <t>If Nancy Pelosi thinks that Walls are ‚Äúimmoral,‚Äù why isn‚Äôt she requesting that we take down all of the existing Walls between the U.S. and Mexico, even the new ones just built in San Diego at their very strong urging. Let millions of unchecked ‚Äústrangers‚Äù just flow into the U.S.</t>
  </si>
  <si>
    <t>https://twitter.com/realDonaldTrump/status/1087494416347074561</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</si>
  <si>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</si>
  <si>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https://twitter.com/realDonaldTrump/status/1087496320712093697</t>
  </si>
  <si>
    <t>Democrats are kidding themselves (they don‚Äôt really believe it!) if they say you can stop Crime, Drugs, Human Trafficking and Caravans without a Wall or Steel Barrier. Stop playing games and give America the Security it deserves. A Humanitarian Crisis!</t>
  </si>
  <si>
    <t>https://twitter.com/realDonaldTrump/status/1087541961295314945</t>
  </si>
  <si>
    <t>Looking like Nick Sandman &amp; Covington Catholic students were treated unfairly with early judgements proving out to be false - smeared by media. Not good, but making big comeback! ‚ÄúNew footage shows that media was wrong about teen‚Äôs encounter with Native American‚Äù @ TuckerCarlson</t>
  </si>
  <si>
    <t>https://twitter.com/realDonaldTrump/status/1087689415814795264</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</si>
  <si>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</si>
  <si>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https://twitter.com/realDonaldTrump/status/1087690284027334656</t>
  </si>
  <si>
    <t>‚ÄúThe Democrats are playing politics with Border Security.‚Äù @ foxandfriends</t>
  </si>
  <si>
    <t>https://twitter.com/realDonaldTrump/status/1087693453394432001</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</si>
  <si>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</si>
  <si>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https://twitter.com/realDonaldTrump/status/1087700192864944128</t>
  </si>
  <si>
    <t>FBI top lawyer confirms ‚Äúunusual steps.‚Äù They relied on the Clinton Campaign‚Äôs Fake &amp; Unverified ‚ÄúDossier,‚Äù which is illegal. ‚ÄúThat has corrupted them. That has enabled them to gather evidence by UNCONSTITUTIONAL MEANS, and that‚Äôs what they did to the President.‚Äù Judge Napolitano</t>
  </si>
  <si>
    <t>https://twitter.com/realDonaldTrump/status/1087702686936510465</t>
  </si>
  <si>
    <t>Marist/NPR/PBS Poll shows President Trump‚Äôs approval rating among Latinos going to 50%, an increase in one year of 19%. Thank you, working hard!</t>
  </si>
  <si>
    <t>https://twitter.com/realDonaldTrump/status/1087723755898658816</t>
  </si>
  <si>
    <t>Never seen @ senatemajldr and Republicans so united on an issue as they are on the Humanitarian Crisis &amp; Security on our Southern Border. If we create a Wall or Barrier which prevents Criminals and Drugs from flowing into our Country, Crime will go down by record numbers!</t>
  </si>
  <si>
    <t>https://twitter.com/realDonaldTrump/status/1087726599225688064</t>
  </si>
  <si>
    <t>Last time I went to Davos, the Fake News said I should not go there. This year, because of the Shutdown, I decided not to go, and the Fake News said I should be there. The fact is that the people understand the media better than the media understands them!</t>
  </si>
  <si>
    <t>https://twitter.com/realDonaldTrump/status/1087726878981582849</t>
  </si>
  <si>
    <t>The United States has a great economic story to tell. Number one in the World, by far!</t>
  </si>
  <si>
    <t>https://twitter.com/realDonaldTrump/status/1087733867614781446</t>
  </si>
  <si>
    <t>The reason Sarah Sanders does not go to the ‚Äúpodium‚Äù much anymore is that the press covers her so rudely &amp; inaccurately, in particular certain members of the press. I told her not to bother, the word gets out anyway! Most will never cover us fairly &amp; hence, the term, Fake News!</t>
  </si>
  <si>
    <t>https://twitter.com/realDonaldTrump/status/1087740160559730689</t>
  </si>
  <si>
    <t>Former FBI top lawyer James Baker just admitted involvement in FISA Warrant and further admitted there were IRREGULARITIES in the way the Russia probe was handled. They relied heavily on the unverified Trump ‚ÄúDossier‚Äù paid for by the DNC &amp; Clinton Campaign, &amp; funded through a...</t>
  </si>
  <si>
    <t>https://twitter.com/realDonaldTrump/status/1087743320988835841</t>
  </si>
  <si>
    <t>...big Crooked Hillary law firm, represented by her lawyer Michael Sussmann (do you believe this?) who worked Baker hard &amp; gave him Oppo Research for ‚Äúa Russia probe.‚Äù This meeting, now exposed, is the subject of Senate inquiries and much more. An Unconstitutional Hoax. @ FoxNews</t>
  </si>
  <si>
    <t>https://twitter.com/realDonaldTrump/status/1087867453684834305</t>
  </si>
  <si>
    <t>Congratulations to Mariano Rivera on unanimously being elected to the National Baseball Hall of Fame! Not only a great player but a great person. I am thankful for Mariano‚Äôs support of the Opioid Drug Abuse Commission and @ FitnessGov. # EnterSandman # HOF2019pic.twitter.com/reU1gKWHSQ</t>
  </si>
  <si>
    <t>https://twitter.com/realDonaldTrump/status/1087892911734382592</t>
  </si>
  <si>
    <t>Deroy Murdock, National Review: ‚ÄúWe are now exporting oil, which is the first time in my lifetime - we are right now the largest producer of oil and gas. This is not good if you‚Äôre Vladimir Putin where your chief export is oil. W.H. Agent - Not good for Kremlin.‚Äù @ TuckerCarlson</t>
  </si>
  <si>
    <t>https://twitter.com/realDonaldTrump/status/1088055980263424000</t>
  </si>
  <si>
    <t>Great unity in the Republican Party. Want to, once and for all, put an end to stoppable crime and drugs! Border Security and Wall. No doubt!</t>
  </si>
  <si>
    <t>https://twitter.com/realDonaldTrump/status/1088058134713823233</t>
  </si>
  <si>
    <t>BUILD A WALL &amp; CRIME WILL FALL! This is the new theme, for two years until the Wall is finished (under construction now), of the Republican Party. Use it and pray!</t>
  </si>
  <si>
    <t>https://twitter.com/realDonaldTrump/status/1088058726794387456</t>
  </si>
  <si>
    <t>BUILD A WALL &amp; CRIME WILL FALL!</t>
  </si>
  <si>
    <t>https://twitter.com/realDonaldTrump/status/1088146315979251717</t>
  </si>
  <si>
    <t>The citizens of Venezuela have suffered for too long at the hands of the illegitimate Maduro regime. Today, I have officially recognized the President of the Venezuelan National Assembly, Juan Guaido, as the Interim President of Venezuela.https://twitter.com/VP/status/1088137453268013057 ‚Ä¶</t>
  </si>
  <si>
    <t>https://twitter.com/realDonaldTrump/status/1088149393851760642</t>
  </si>
  <si>
    <t>Even Trump Haters like (MS)NBC acknowledge you ‚ÄúBUILD A WALL &amp; CRIME WILL FALL!‚Äùpic.twitter.com/bKIgmHUW5P</t>
  </si>
  <si>
    <t>https://twitter.com/realDonaldTrump/status/1088151799926874112</t>
  </si>
  <si>
    <t>‚ÄúThe Historic Results of President Donald J. Trump‚Äôs First Two Years in Office‚Äùhttps://www.whitehouse.gov/briefings-statements/the-historic-results-of-president-donald-j-trumps-first-two-years-in-office/ ‚Ä¶</t>
  </si>
  <si>
    <t>https://twitter.com/realDonaldTrump/status/1088288311922307072</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</si>
  <si>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</si>
  <si>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https://twitter.com/realDonaldTrump/status/1088289916826648577</t>
  </si>
  <si>
    <t>....alternative venue for the SOTU Address because there is no venue that can compete with the history, tradition and importance of the House Chamber. I look forward to giving a ‚Äúgreat‚Äù State of the Union Address in the near future!</t>
  </si>
  <si>
    <t>https://twitter.com/realDonaldTrump/status/1088399969038594048</t>
  </si>
  <si>
    <t>A great new book just out, ‚ÄúGame of Thorns,‚Äù by Doug Wead, Presidential Historian and best selling author. The book covers the campaign of 2016, and what could be more exciting than that?</t>
  </si>
  <si>
    <t>https://twitter.com/realDonaldTrump/status/1088404011487772672</t>
  </si>
  <si>
    <t>‚ÄúThis is everything FDR dreamed about, the New Deal to put America back to work. Think of LBJ, he gave people food stamps &amp; welfare. Donald Trump‚Äôs giving them a job. He‚Äôs got a lot of good things to talk about. News stories do not accurately cover him, should correct.‚Äù @ DougWead</t>
  </si>
  <si>
    <t>https://twitter.com/realDonaldTrump/status/1088405179697975297</t>
  </si>
  <si>
    <t>The economy is doing great. More people working in U.S.A. today than at any time in our HISTORY. Media barely covers! @ foxandfriends</t>
  </si>
  <si>
    <t>https://twitter.com/realDonaldTrump/status/1088418271194464256</t>
  </si>
  <si>
    <t>So interesting that bad lawyer Michael Cohen, who sadly will not be testifying before Congress, is using the lawyer of Crooked Hillary Clinton to represent him - Gee, how did that happen? Remember July 4th weekend when Crooked went before FBI &amp; wasn‚Äôt sworn in, no tape, nothing?</t>
  </si>
  <si>
    <t>https://twitter.com/realDonaldTrump/status/1088426690164994048</t>
  </si>
  <si>
    <t>The Fake News Media loves saying ‚Äúso little happened at my first summit with Kim Jong Un.‚Äù Wrong! After 40 years of doing nothing with North Korea but being taken to the cleaners, &amp; with a major war ready to start, in a short 15 months, relationships built, hostages &amp; remains....</t>
  </si>
  <si>
    <t>https://twitter.com/realDonaldTrump/status/1088429823561814017</t>
  </si>
  <si>
    <t>...back home where they belong, no more Rockets or M‚Äôs being fired over Japan or anywhere else and, most importantly, no Nuclear Testing. This is more than has ever been accomplished with North Korea, and the Fake News knows it. I expect another good meeting soon, much potential!</t>
  </si>
  <si>
    <t>https://twitter.com/realDonaldTrump/status/1088430717611245571</t>
  </si>
  <si>
    <t>Without a Wall there cannot be safety and security at the Border or for the U.S.A. BUILD THE WALL AND CRIME WILL FALL!</t>
  </si>
  <si>
    <t>https://twitter.com/realDonaldTrump/status/1088470495312400384</t>
  </si>
  <si>
    <t>Nancy just said she ‚Äújust doesn‚Äôt understand why?‚Äù Very simply, without a Wall it all doesn‚Äôt work. Our Country has a chance to greatly reduce Crime, Human Trafficking, Gangs and Drugs. Should have been done for decades. We will not Cave!</t>
  </si>
  <si>
    <t>https://twitter.com/realDonaldTrump/status/1088634979037466624</t>
  </si>
  <si>
    <t>Great earnings coming out of Stock Market. Too bad Media doesn‚Äôt devote much time to this!</t>
  </si>
  <si>
    <t>https://twitter.com/realDonaldTrump/status/1088639701064404992</t>
  </si>
  <si>
    <t>A third rate conman who interviewed me many years ago for just a short period of time has been playing his biggest con of all on Fake News CNN. Michael D‚ÄôAntonio, a broken down hack who knows nothing about me, goes on night after night telling made up Trump stories. Disgraceful!</t>
  </si>
  <si>
    <t>https://twitter.com/realDonaldTrump/status/1088832908494888961</t>
  </si>
  <si>
    <t>Greatest Witch Hunt in the History of our Country! NO COLLUSION! Border Coyotes, Drug Dealers and Human Traffickers are treated better. Who alerted CNN to be there?</t>
  </si>
  <si>
    <t>https://twitter.com/realDonaldTrump/status/1088884073370652672</t>
  </si>
  <si>
    <t>https://www.pscp.tv/w/bxtdRTFvTlFsTFJub1dwUXd8MXluS09PVnJnUG5LUorosZ44o0IFavviVimZj0zbMXvAXZvt3NqDBpZIxyiU?t=1s ‚Ä¶</t>
  </si>
  <si>
    <t>https://twitter.com/realDonaldTrump/status/1088958154791100417</t>
  </si>
  <si>
    <t>I wish people would read or listen to my words on the Border Wall. This was in no way a concession. It was taking care of millions of people who were getting badly hurt by the Shutdown with the understanding that in 21 days, if no deal is done, it‚Äôs off to the races!</t>
  </si>
  <si>
    <t>https://twitter.com/realDonaldTrump/status/1089156621002002432</t>
  </si>
  <si>
    <t>If Roger Stone was indicted for lying to Congress, what about the lying done by Comey, Brennan, Clapper, Lisa Page &amp; lover, Baker and soooo many others? What about Hillary to FBI and her 33,000 deleted Emails? What about Lisa &amp; Peter‚Äôs deleted texts &amp; Wiener‚Äôs laptop? Much more!</t>
  </si>
  <si>
    <t>https://twitter.com/realDonaldTrump/status/1089159145268408320</t>
  </si>
  <si>
    <t>‚ÄúI like the fact that the President is making the case (Border Security &amp; Crime) to the American people. Now we know where Nancy Pelosi, Chuck Schumer &amp; the Democrats stand, which is no Border Security. Will be big 2020 issue.‚Äù Matt Schlapp, Chair, ACU. Bigger than anyone knows!</t>
  </si>
  <si>
    <t>https://twitter.com/realDonaldTrump/status/1089161485148975105</t>
  </si>
  <si>
    <t>21 days goes very quickly. Negotiations with Democrats will start immediately. Will not be easy to make a deal, both parties very dug in. The case for National Security has been greatly enhanced by what has been happening at the Border &amp; through dialogue. We will build the Wall!</t>
  </si>
  <si>
    <t>https://twitter.com/realDonaldTrump/status/1089162706840707072</t>
  </si>
  <si>
    <t>We have turned away, at great expense, two major Caravans, but a big one has now formed and is coming. At least 8000 people! If we had a powerful Wall, they wouldn‚Äôt even try to make the long and dangerous journey. Build the Wall and Crime will Fall!</t>
  </si>
  <si>
    <t>https://twitter.com/realDonaldTrump/status/1089166942685069313</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</si>
  <si>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</si>
  <si>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https://twitter.com/realDonaldTrump/status/1089169277041676289</t>
  </si>
  <si>
    <t>‚ÄúWe absolutely need a physical barrier or Wall, whatever you want to call it. The President yesterday laid all that out. We need to do it all, including the Wall. I provided the same information to the previous administration, &amp; it was ignored.‚Äù Mark Morgan, Border Chief for ‚ÄúO‚Äù!</t>
  </si>
  <si>
    <t>https://twitter.com/realDonaldTrump/status/1089201935926939650</t>
  </si>
  <si>
    <t>BUILD A WALL &amp; CRIME WILL FALL!pic.twitter.com/a0G7GWi74k</t>
  </si>
  <si>
    <t>https://twitter.com/realDonaldTrump/status/1089264874671271937</t>
  </si>
  <si>
    <t>Only fools, or people with a political agenda, don‚Äôt want a Wall or Steel Barrier to protect our Country from Crime, Drugs and Human Trafficking. It will happen - it always does!</t>
  </si>
  <si>
    <t>https://twitter.com/realDonaldTrump/status/1089276069872570369</t>
  </si>
  <si>
    <t>‚ÄúAx falls quickly at BuzzFeed and Huffpost!‚Äù Headline, New York Post. Fake News and bad journalism have caused a big downturn. Sadly, many others will follow. The people want the Truth!</t>
  </si>
  <si>
    <t>https://twitter.com/realDonaldTrump/status/1089336969417625601</t>
  </si>
  <si>
    <t>CBS reports that in the Roger Stone indictment, data was ‚Äúreleased during the 2016 Election to damage Hillary Clinton.‚Äù Oh really! What about the Fake and Unverified ‚ÄúDossier,‚Äù a total phony conjob, that was paid for by Crooked Hillary to damage me and the Trump Campaign? What...</t>
  </si>
  <si>
    <t>https://twitter.com/realDonaldTrump/status/1089339681941147648</t>
  </si>
  <si>
    <t>....about all of the one sided Fake Media coverage (collusion with Crooked H?) that I had to endure during my very successful presidential campaign. What about the now revealed bias by Facebook and many others. Roger Stone didn‚Äôt even work for me anywhere near the Election!</t>
  </si>
  <si>
    <t>https://twitter.com/realDonaldTrump/status/1089340201204441088</t>
  </si>
  <si>
    <t>https://twitter.com/realDonaldTrump/status/1089513936435716096</t>
  </si>
  <si>
    <t>58,000 non-citizens voted in Texas, with 95,000 non-citizens registered to vote. These numbers are just the tip of the iceberg. All over the country, especially in California, voter fraud is rampant. Must be stopped. Strong voter ID! @ foxandfriends</t>
  </si>
  <si>
    <t>https://twitter.com/realDonaldTrump/status/1089519559126802432</t>
  </si>
  <si>
    <t>We are not even into February and the cost of illegal immigration so far this year is $18,959,495,168. Cost Friday was $603,331,392. There are at least 25,772,342 illegal aliens, not the 11,000,000 that have been reported for years, in our Country. So ridiculous! DHS</t>
  </si>
  <si>
    <t>https://twitter.com/realDonaldTrump/status/1089541521139998720</t>
  </si>
  <si>
    <t>Jens Stoltenberg, NATO Secretary General, just stated that because of me NATO has been able to raise far more money than ever before from its members after many years of decline. It‚Äôs called burden sharing. Also, more united. Dems &amp; Fake News like to portray the opposite!</t>
  </si>
  <si>
    <t>https://twitter.com/realDonaldTrump/status/1089545436220850177</t>
  </si>
  <si>
    <t>Thank you to Brit. This is a very big deal in Europe. Fake News is the Enemy of the People!https://twitter.com/brithume/status/1089185798916919296 ‚Ä¶</t>
  </si>
  <si>
    <t>https://twitter.com/realDonaldTrump/status/1089584983415627776</t>
  </si>
  <si>
    <t># HolocaustMemorialDay https://www.whitehouse.gov/briefings-statements/presidential-message-international-holocaust-remembrance-day-2/ ‚Ä¶pic.twitter.com/hgTBGoECUU</t>
  </si>
  <si>
    <t>https://twitter.com/realDonaldTrump/status/1089589587456991233</t>
  </si>
  <si>
    <t>BUILD A WALL &amp; CRIME WILL FALL!pic.twitter.com/yDdCG5DCxn</t>
  </si>
  <si>
    <t>https://twitter.com/realDonaldTrump/status/1089691564283183105</t>
  </si>
  <si>
    <t>Never thought I‚Äôd say this but I think @ johnrobertsFox and @ GillianHTurner @ FoxNews have even less understanding of the Wall negotiations than the folks at FAKE NEWS CNN &amp; NBC! Look to final results! Don‚Äôt know how my poll numbers are so good, especially up 19% with Hispanics?</t>
  </si>
  <si>
    <t>https://twitter.com/realDonaldTrump/status/1089691985164800001</t>
  </si>
  <si>
    <t>After all that I have done for the Military, our great Veterans, Judges (99), Justices (2), Tax &amp; Regulation Cuts, the Economy, Energy, Trade &amp; MUCH MORE, does anybody really think I won‚Äôt build the WALL? Done more in first two years than any President! MAKE AMERICA GREAT AGAIN!</t>
  </si>
  <si>
    <t>https://twitter.com/realDonaldTrump/status/1089874871247687683</t>
  </si>
  <si>
    <t>Tariffs on the ‚Äúdumping‚Äù of Steel in the United States have totally revived our Steel Industry. New and expanded plants are happening all over the U.S. We have not only saved this important industry, but created many jobs. Also, billions paid to our treasury. A BIG WIN FOR U.S.</t>
  </si>
  <si>
    <t>https://twitter.com/realDonaldTrump/status/1089876055224184833</t>
  </si>
  <si>
    <t>Numerous states introducing Bible Literacy classes, giving students the option of studying the Bible. Starting to make a turn back? Great!</t>
  </si>
  <si>
    <t>https://twitter.com/realDonaldTrump/status/1089881244312178688</t>
  </si>
  <si>
    <t>Howard Schultz doesn‚Äôt have the ‚Äúguts‚Äù to run for President! Watched him on @ 60Minutes last night and I agree with him that he is not the ‚Äúsmartest person.‚Äù Besides, America already has that! I only hope that Starbucks is still paying me their rent in Trump Tower!</t>
  </si>
  <si>
    <t>https://twitter.com/realDonaldTrump/status/1089883338758914048</t>
  </si>
  <si>
    <t>‚ÄúIn the Media‚Äôs effort to destroy the President, they are actually destroying themselves. Given all of the tremendous headwinds this President has faced, it‚Äôs amazing he has accomplished so much.‚Äù DEROY MURDOCK @ foxandfriends I agree!</t>
  </si>
  <si>
    <t>https://twitter.com/realDonaldTrump/status/1090074254010404864</t>
  </si>
  <si>
    <t>In the beautiful Midwest, windchill temperatures are reaching minus 60 degrees, the coldest ever recorded. In coming days, expected to get even colder. People can‚Äôt last outside even for minutes. What the hell is going on with Global Waming? Please come back fast, we need you!</t>
  </si>
  <si>
    <t>https://twitter.com/realDonaldTrump/status/1090078588748087296</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</si>
  <si>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</si>
  <si>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https://twitter.com/realDonaldTrump/status/1090244651578204160</t>
  </si>
  <si>
    <t>A low level staffer that I hardly knew named Cliff Sims wrote yet another boring book based on made up stories and fiction. He pretended to be an insider when in fact he was nothing more than a gofer. He signed a non-disclosure agreement. He is a mess!</t>
  </si>
  <si>
    <t>https://twitter.com/realDonaldTrump/status/1090459824196907008</t>
  </si>
  <si>
    <t>‚ÄúOur economy, right now, is the Gold Standard throughout the World.‚Äù @ IngrahamAngle So true, and not even close!</t>
  </si>
  <si>
    <t>https://twitter.com/realDonaldTrump/status/1090566017238093824</t>
  </si>
  <si>
    <t>Maduro willing to negotiate with opposition in Venezuela following U.S. sanctions and the cutting off of oil revenues. Guaido is being targeted by Venezuelan Supreme Court. Massive protest expected today. Americans should not travel to Venezuela until further notice.</t>
  </si>
  <si>
    <t>https://twitter.com/realDonaldTrump/status/1090571586778923008</t>
  </si>
  <si>
    <t>When I became President, ISIS was out of control in Syria &amp; running rampant. Since then tremendous progress made, especially over last 5 weeks. Caliphate will soon be destroyed, unthinkable two years ago. Negotiating are proceeding well in Afghanistan after 18 years of fighting..</t>
  </si>
  <si>
    <t>https://twitter.com/realDonaldTrump/status/1090573972306038784</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</si>
  <si>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</si>
  <si>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https://twitter.com/realDonaldTrump/status/1090575400298790912</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</si>
  <si>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</si>
  <si>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https://twitter.com/realDonaldTrump/status/1090577726459838464</t>
  </si>
  <si>
    <t>If the committee of Republicans and Democrats now meeting on Border Security is not discussing or contemplating a Wall or Physical Barrier, they are Wasting their time!</t>
  </si>
  <si>
    <t>https://twitter.com/realDonaldTrump/status/1090578963641131009</t>
  </si>
  <si>
    <t>‚ÄúThree separate caravans marching to our Border. The numbers are tremendous.‚Äù @ foxandfriends</t>
  </si>
  <si>
    <t>https://twitter.com/realDonaldTrump/status/1090608298343190528</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</si>
  <si>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</si>
  <si>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https://twitter.com/realDonaldTrump/status/1090609577006112769</t>
  </si>
  <si>
    <t>....a source of potential danger and conflict. They are testing Rockets (last week) and more, and are coming very close to the edge. There economy is now crashing, which is the only thing holding them back. Be careful of Iran. Perhaps Intelligence should go back to school!</t>
  </si>
  <si>
    <t>https://twitter.com/realDonaldTrump/status/1090729920760893441</t>
  </si>
  <si>
    <t>Dow just broke 25,000. Tremendous news!</t>
  </si>
  <si>
    <t>https://twitter.com/realDonaldTrump/status/1090731036298878977</t>
  </si>
  <si>
    <t>Spoke today with Venezuelan Interim President Juan Guaido to congratulate him on his historic assumption of the presidency and reinforced strong United States support for Venezuela‚Äôs fight to regain its democracy....</t>
  </si>
  <si>
    <t>https://twitter.com/realDonaldTrump/status/1090731037355884545</t>
  </si>
  <si>
    <t>....Large protests all across Venezuela today against Maduro. The fight for freedom has begun!</t>
  </si>
  <si>
    <t>https://twitter.com/realDonaldTrump/status/1090944017708261378</t>
  </si>
  <si>
    <t>So great to watch &amp; listen to all these people who write books &amp; talk about my presidential campaign and so many others things related to winning, and how I should be doing ‚ÄúIT.‚Äù As I take it all in, I then sit back, look around, &amp; say ‚Äúgee, I‚Äôm in the White House, &amp; they‚Äôre not!</t>
  </si>
  <si>
    <t>https://twitter.com/realDonaldTrump/status/1090946116496117760</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</si>
  <si>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</si>
  <si>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https://twitter.com/realDonaldTrump/status/1090947003868213248</t>
  </si>
  <si>
    <t>Lets just call them WALLS from now on and stop playing political games! A WALL is a WALL!</t>
  </si>
  <si>
    <t>https://twitter.com/realDonaldTrump/status/1090950891207823362</t>
  </si>
  <si>
    <t>With Murders up 33% in Mexico, a record, why wouldn‚Äôt any sane person want to build a Wall! Construction has started and will not stop until it is finished. @ LouDobbs @ foxandfriends</t>
  </si>
  <si>
    <t>https://twitter.com/realDonaldTrump/status/1090953323895840768</t>
  </si>
  <si>
    <t>China‚Äôs top trade negotiators are in the U.S. meeting with our representatives. Meetings are going well with good intent and spirit on both sides. China does not want an increase in Tariffs and feels they will do much better if they make a deal. They are correct. I will be......</t>
  </si>
  <si>
    <t>https://twitter.com/realDonaldTrump/status/1090954907593646081</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</si>
  <si>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</si>
  <si>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https://twitter.com/realDonaldTrump/status/1090957015038545920</t>
  </si>
  <si>
    <t>....China‚Äôs representatives and I are trying to do a complete deal, leaving NOTHING unresolved on the table. All of the many problems are being discussed and will be hopefully resolved. Tariffs on China increase to 25% on March 1st, so all working hard to complete by that date!</t>
  </si>
  <si>
    <t>https://twitter.com/realDonaldTrump/status/1090963161942032385</t>
  </si>
  <si>
    <t>Republicans on the Homeland Security Committee are wasting their time. Democrats, despite all of the evidence, proof and Caravans coming, are not going to give money to build the DESPERATELY needed WALL. I‚Äôve got you covered. Wall is already being built, I don‚Äôt expect much help!</t>
  </si>
  <si>
    <t>https://twitter.com/realDonaldTrump/status/1090967053689937921</t>
  </si>
  <si>
    <t>Democrats are becoming the Party of late term abortion, high taxes, Open Borders and Crime!</t>
  </si>
  <si>
    <t>https://twitter.com/realDonaldTrump/status/1090986128805687296</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</si>
  <si>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</si>
  <si>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https://twitter.com/realDonaldTrump/status/1090987128480301056</t>
  </si>
  <si>
    <t>Looking for China to open their Markets not only to Financial Services, which they are now doing, but also to our Manufacturing, Farmers and other U.S. businesses and industries. Without this a deal would be unacceptable!</t>
  </si>
  <si>
    <t>https://twitter.com/realDonaldTrump/status/1090990097049313281</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</si>
  <si>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</si>
  <si>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https://twitter.com/realDonaldTrump/status/1091029180521897984</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</si>
  <si>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</si>
  <si>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https://twitter.com/realDonaldTrump/status/1091053331118784516</t>
  </si>
  <si>
    <t>pic.twitter.com/6wK5He4pk5</t>
  </si>
  <si>
    <t>https://twitter.com/realDonaldTrump/status/1091088740947320833</t>
  </si>
  <si>
    <t>Just concluded a great meeting with my Intel team in the Oval Office who told me that what they said on Tuesday at the Senate Hearing was mischaracterized by the media - and we are very much in agreement on Iran, ISIS, North Korea, etc. Their testimony was distorted press....pic.twitter.com/Zl5aqBmpjF</t>
  </si>
  <si>
    <t>https://twitter.com/realDonaldTrump/status/1091088745191874562</t>
  </si>
  <si>
    <t>....I would suggest you read the COMPLETE testimony from Tuesday. A false narrative is so bad for our Country. I value our intelligence community. Happily, we had a very good meeting, and we are all on the same page!</t>
  </si>
  <si>
    <t>https://twitter.com/realDonaldTrump/status/1091127643720859649</t>
  </si>
  <si>
    <t>Our great U.S. Border Patrol Agents made the biggest Fentanyl bust in our Country‚Äôs history. Thanks, as always, for a job well done!</t>
  </si>
  <si>
    <t>https://twitter.com/realDonaldTrump/status/1091170257216159745</t>
  </si>
  <si>
    <t>Just out: The big deal, very mysterious Don jr telephone calls, after the innocent Trump Tower meeting, that the media &amp; Dems said were made to his father (me), were just conclusively found NOT to be made to me. They were made to friends &amp; business associates of Don. Really sad!</t>
  </si>
  <si>
    <t>https://twitter.com/realDonaldTrump/status/1091173536163602432</t>
  </si>
  <si>
    <t>Nellie Ohr, the wife of DOJ official Bruce Ohr, was long ago investigating for pay (GPS Fusion) members of my family, feeding it to her husband who was then giving it to the FBI, even though it was created by ousted &amp; discredited Christopher Steele. Illegal! WITCH HUNT</t>
  </si>
  <si>
    <t>https://twitter.com/realDonaldTrump/status/1091191087702724609</t>
  </si>
  <si>
    <t>This Witch Hunt must end!https://twitter.com/ChuckRossDC/status/1091099770070933504 ‚Ä¶</t>
  </si>
  <si>
    <t>https://twitter.com/realDonaldTrump/status/1091326078323486722</t>
  </si>
  <si>
    <t>I inherited a total mess in Syria and Afghanistan, the ‚ÄúEndless Wars‚Äù of unlimited spending and death. During my campaign I said, very strongly, that these wars must finally end. We spend $50 Billion a year in Afghanistan and have hit them so hard that we are now talking peace...</t>
  </si>
  <si>
    <t>https://twitter.com/realDonaldTrump/status/1091329137699184640</t>
  </si>
  <si>
    <t>....after 18 long years. Syria was loaded with ISIS until I came along. We will soon have destroyed 100% of the Caliphate, but will be watching them closely. It is now time to start coming home and, after many years, spending our money wisely. Certain people must get smart!</t>
  </si>
  <si>
    <t>https://twitter.com/realDonaldTrump/status/1091339521931857926</t>
  </si>
  <si>
    <t>Best January for the DOW in over 30 years. We have, by far, the strongest economy in the world!</t>
  </si>
  <si>
    <t>https://twitter.com/realDonaldTrump/status/1091362563202396165</t>
  </si>
  <si>
    <t>JOBS, JOBS, JOBS!https://www.cnbc.com/2019/02/01/nonfarm-payrolls-january-2019.html ‚Ä¶</t>
  </si>
  <si>
    <t>https://twitter.com/realDonaldTrump/status/1091406863361605633</t>
  </si>
  <si>
    <t>Great news on Foxconn in Wisconsin after my conversation with Terry Gou!https://twitter.com/CNBC/status/1091397656600039425 ‚Ä¶</t>
  </si>
  <si>
    <t>https://twitter.com/realDonaldTrump/status/1091417236475179008</t>
  </si>
  <si>
    <t>Thank you to Senator Rob Portman and Senator Cory Gardner for the early and warm endorsement. We will ALL WIN in 2020 together!</t>
  </si>
  <si>
    <t>https://twitter.com/realDonaldTrump/status/1091427927475085312</t>
  </si>
  <si>
    <t>National African American History Month is an occasion to rediscover the enduring stories of African Americans and the gifts of freedom, purpose, and opportunity they have bestowed on future generations...https://www.whitehouse.gov/presidential-actions/presidential-proclamation-national-african-american-history-month-2019/ ‚Ä¶</t>
  </si>
  <si>
    <t>https://twitter.com/realDonaldTrump/status/1091760712756744192</t>
  </si>
  <si>
    <t>Great morning at Trump National Golf Club in Jupiter, Florida with @ JackNicklaus and @ TigerWoods!pic.twitter.com/mdPN4yvS8e</t>
  </si>
  <si>
    <t>https://twitter.com/realDonaldTrump/status/1091858686371344384</t>
  </si>
  <si>
    <t>Democrat Governor Ralph Northam of Virginia just stated, ‚ÄúI believe that I am not either of the people in that photo.‚Äù This was 24 hours after apologizing for appearing in the picture and after making the most horrible statement on ‚Äúsuper‚Äù late term abortion. Unforgivable!</t>
  </si>
  <si>
    <t>https://twitter.com/realDonaldTrump/status/1091864144071020544</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</si>
  <si>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</si>
  <si>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https://twitter.com/realDonaldTrump/status/1091918458726563841</t>
  </si>
  <si>
    <t>I will be interviewed Sunday morning on @ FaceTheNation and prior to the Super Bowl on @ CBS at 3:30 P.M. Enjoy!</t>
  </si>
  <si>
    <t>https://twitter.com/realDonaldTrump/status/1092169520469471233</t>
  </si>
  <si>
    <t>Everyone is asking how Tiger played yesterday. The answer is Great! He was long, straight &amp; putted fantastically well. He shot a 64. Tiger is back &amp; will be winning Majors again! Not surprisingly, Jack also played really well. His putting is amazing! Jack &amp; Tiger like each other.</t>
  </si>
  <si>
    <t>https://twitter.com/realDonaldTrump/status/1092181733825490945</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</si>
  <si>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</si>
  <si>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https://twitter.com/realDonaldTrump/status/1092516540262551553</t>
  </si>
  <si>
    <t>I am pleased to announce that David Bernhardt, Acting Secretary of the Interior, will be nominated as Secretary of the Interior. David has done a fantastic job from the day he arrived, and we look forward to having his nomination officially confirmed!</t>
  </si>
  <si>
    <t>https://twitter.com/realDonaldTrump/status/1092787440560078849</t>
  </si>
  <si>
    <t>Tremendous numbers of people are coming up through Mexico in the hopes of flooding our Southern Border. We have sent additional military. We will build a Human Wall if necessary. If we had a real Wall, this would be a non-event!</t>
  </si>
  <si>
    <t>https://twitter.com/realDonaldTrump/status/1092807525102247938</t>
  </si>
  <si>
    <t>I see Schumer is already criticizing my State of the Union speech, even though he hasn‚Äôt seen it yet. He‚Äôs just upset that he didn‚Äôt win the Senate, after spending a fortune, like he thought he would. Too bad we weren‚Äôt given more credit for the Senate win by the media!</t>
  </si>
  <si>
    <t>https://twitter.com/realDonaldTrump/status/1092832363913072644</t>
  </si>
  <si>
    <t>Melania and I send our greetings to those celebrating the Lunar New Year. Today, people across the United States and around the world mark the beginning of the Lunar New Year with spectacular fireworks displays, joyful festivals, and family gatherings...https://www.whitehouse.gov/briefings-statements/presidential-message-celebration-lunar-new-year-2/ ‚Ä¶</t>
  </si>
  <si>
    <t>https://twitter.com/realDonaldTrump/status/1092901071910043648</t>
  </si>
  <si>
    <t>Looking forward to tonight! # SOTUpic.twitter.com/lGKkZeaxUZ</t>
  </si>
  <si>
    <t>https://twitter.com/realDonaldTrump/status/1092991438579732482</t>
  </si>
  <si>
    <t># SOTUhttps://www.pscp.tv/w/bypNpDFvTlFsTFJub1dwUXd8MWRqR1hPZGRCTUVLWjv8xbYULPzQD2o_5Rkg_RWVMUYoRoiLr-KQbl--GM0I?t=1s ‚Ä¶</t>
  </si>
  <si>
    <t>https://twitter.com/realDonaldTrump/status/1093271658977218560</t>
  </si>
  <si>
    <t>pic.twitter.com/tUDYZrc6w0</t>
  </si>
  <si>
    <t>https://twitter.com/realDonaldTrump/status/1093467800964866048</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</si>
  <si>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</si>
  <si>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https://twitter.com/realDonaldTrump/status/1093471134845190145</t>
  </si>
  <si>
    <t>....The Dems and their committees are going ‚Äúnuts.‚Äù The Republicans never did this to President Obama, there would be no time left to run government. I hear other committee heads will do the same thing. Even stealing people who work at White House! A continuation of Witch Hunt!</t>
  </si>
  <si>
    <t>https://twitter.com/realDonaldTrump/status/1093488317604216832</t>
  </si>
  <si>
    <t>Democrats at the top are killing the Great State of Virginia. If the three failing pols were Republicans, far stronger action would be taken. Virginia will come back HOME Republican) in 2020!</t>
  </si>
  <si>
    <t>https://twitter.com/realDonaldTrump/status/1093489029780332545</t>
  </si>
  <si>
    <t>PRESIDENTIAL HARASSMENT! It should never be allowed to happen again!</t>
  </si>
  <si>
    <t>https://twitter.com/realDonaldTrump/status/1093529884104843265</t>
  </si>
  <si>
    <t>2019 National Prayer Breakfasthttps://www.pscp.tv/w/byxD4TFvTlFsTFJub1dwUXd8MURYeHlhWGplWVp4TeIF_xGVyLqm6aH3bmlZ6TkP0k0qriuyexeNqCxFHKAS?t=1s ‚Ä¶</t>
  </si>
  <si>
    <t>https://twitter.com/realDonaldTrump/status/1093656560264466433</t>
  </si>
  <si>
    <t>Today, it was my great honor to sign a Presidential Memorandum launching the Women‚Äôs Global Development and Prosperity Initiative. # WGDP Read more: http://45.wh.gov/C1jvUn pic.twitter.com/HyIPPm4Q7b</t>
  </si>
  <si>
    <t>https://twitter.com/realDonaldTrump/status/1093661112724262912</t>
  </si>
  <si>
    <t>Each year, America pauses to remember its fallen astronaut heroes and the great accomplishments for which they strived. @ FLOTUS Melania and I mourn their passing and take to heart the lessons of their lives and the greater human potential to which they continue to inspire.https://twitter.com/NASA/status/1093650615912316928 ‚Ä¶</t>
  </si>
  <si>
    <t>https://twitter.com/realDonaldTrump/status/1093661397769248769</t>
  </si>
  <si>
    <t>So nice how well my State of the Union speech was received. Thank you to all!</t>
  </si>
  <si>
    <t>https://twitter.com/realDonaldTrump/status/1093692376093216769</t>
  </si>
  <si>
    <t>Highly respected Senator Richard Burr, Chairman of Senate Intelligence, said today that, after an almost two year investigation, he saw no evidence of Russia collusion. ‚ÄúWe don‚Äôt have anything that would suggest there was collusion by the Trump campaign and Russia.‚Äù Thank you!</t>
  </si>
  <si>
    <t>https://twitter.com/realDonaldTrump/status/1093847784573280256</t>
  </si>
  <si>
    <t>Not only did Senator Burr‚Äôs Committee find No Collusion by the Trump Campaign and Russia, it‚Äôs important because they interviewed 200 witnesses and 300,000 pages of documents, &amp; the Committee has direct access to intelligence information that‚Äôs Classified. @ GreggJarrett</t>
  </si>
  <si>
    <t>https://twitter.com/realDonaldTrump/status/1093867361713704960</t>
  </si>
  <si>
    <t>Now we find out that Adam Schiff was spending time together in Aspen with Glenn Simpson of GPS Fusion, who wrote the fake and discredited Dossier, even though Simpson was testifying before Schiff. John Solomon of @ thehill</t>
  </si>
  <si>
    <t>https://twitter.com/realDonaldTrump/status/1093869087908941827</t>
  </si>
  <si>
    <t>The mainstream media has refused to cover the fact that the head of the VERY important Senate Intelligence Committee, after two years of intensive study and access to Intelligence that only they could get, just stated that they have found NO COLLUSION between ‚ÄúTrump‚Äù &amp; Russia....</t>
  </si>
  <si>
    <t>https://twitter.com/realDonaldTrump/status/1093871865246961666</t>
  </si>
  <si>
    <t>...It is all a GIANT AND ILLEGAL HOAX, developed long before the election itself, but used as an excuse by the Democrats as to why Crooked Hillary Clinton lost the Election! Someday the Fake News Media will turn honest &amp; report that Donald J. Trump was actually a GREAT Candidate!</t>
  </si>
  <si>
    <t>https://twitter.com/realDonaldTrump/status/1093965250142056448</t>
  </si>
  <si>
    <t>Working hard, thank you!pic.twitter.com/tnuHnw8kll</t>
  </si>
  <si>
    <t>https://twitter.com/realDonaldTrump/status/1093965968253087744</t>
  </si>
  <si>
    <t>Deepest sympathies to Congresswoman Debbie Dingell and the entire family of John Dingell. Longest serving Congressman in Country‚Äôs history which, if people understand politics, means he was very smart. A great reputation and highly respected man.</t>
  </si>
  <si>
    <t>https://twitter.com/realDonaldTrump/status/1093966532558929922</t>
  </si>
  <si>
    <t>I was a big fan of Frank Robinson, both as a great player and man. He was the first African American manager in baseball and was highly respected at everything he did. He will he missed!</t>
  </si>
  <si>
    <t>https://twitter.com/realDonaldTrump/status/1094031561861881856</t>
  </si>
  <si>
    <t>My representatives have just left North Korea after a very productive meeting and an agreed upon time and date for the second Summit with Kim Jong Un. It will take place in Hanoi, Vietnam, on February 27 &amp; 28. I look forward to seeing Chairman Kim &amp; advancing the cause of peace!</t>
  </si>
  <si>
    <t>https://twitter.com/realDonaldTrump/status/1094035813820784640</t>
  </si>
  <si>
    <t>North Korea, under the leadership of Kim Jong Un, will become a great Economic Powerhouse. He may surprise some but he won‚Äôt surprise me, because I have gotten to know him &amp; fully understand how capable he is. North Korea will become a different kind of Rocket - an Economic one!</t>
  </si>
  <si>
    <t>https://twitter.com/realDonaldTrump/status/1094233554886840321</t>
  </si>
  <si>
    <t>It was great meeting some of our outstanding young military personnel who were wounded in both Syria and Afghanistan. Their wounds are deep but their spirit is sooo high. They will recoverer &amp; be back very soon. America loves them. Walter Reed Hospital is AMAZING - Thank you all!</t>
  </si>
  <si>
    <t>https://twitter.com/realDonaldTrump/status/1094242164857556992</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</si>
  <si>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</si>
  <si>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https://twitter.com/realDonaldTrump/status/1094243546834657281</t>
  </si>
  <si>
    <t>We have a great economy DESPITE the Obama Administration and all of its job killing Regulations and Roadblocks. If that thinking prevailed in the 2016 Election, the U.S. would be in a Depression right now! We were heading down, and don‚Äôt let the Democrats sound bites fool you!</t>
  </si>
  <si>
    <t>https://twitter.com/realDonaldTrump/status/1094355899194454017</t>
  </si>
  <si>
    <t>The Democrats just don‚Äôt seem to want Border Security. They are fighting Border Agents recommendations. If you believe news reports, they are not offering much for the Wall. They look to be making this a campaign issue. The Wall will get built one way or the other!</t>
  </si>
  <si>
    <t>https://twitter.com/realDonaldTrump/status/1094368870415110145</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</si>
  <si>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</si>
  <si>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https://twitter.com/realDonaldTrump/status/1094375749279248385</t>
  </si>
  <si>
    <t>I think it is very important for the Democrats to press forward with their Green New Deal. It would be great for the so-called ‚ÄúCarbon Footprint‚Äù to permanently eliminate all Planes, Cars, Cows, Oil, Gas &amp; the Military - even if no other country would do the same. Brilliant!</t>
  </si>
  <si>
    <t>https://twitter.com/realDonaldTrump/status/1094577112063885312</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</si>
  <si>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</si>
  <si>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https://twitter.com/realDonaldTrump/status/1094610433435156486</t>
  </si>
  <si>
    <t>African Americans are very angry at the double standard on full display in Virginia!</t>
  </si>
  <si>
    <t>https://twitter.com/realDonaldTrump/status/1094618230793097216</t>
  </si>
  <si>
    <t>Gallup Poll: ‚ÄúOpen Borders will potentially attract 42 million Latin Americans.‚Äù This would be a disaster for the U.S. We need the Wall now!</t>
  </si>
  <si>
    <t>https://twitter.com/realDonaldTrump/status/1094631415357075461</t>
  </si>
  <si>
    <t>I don‚Äôt think the Dems on the Border Committee are being allowed by their leaders to make a deal. They are offering very little money for the desperately needed Border Wall &amp; now, out of the blue, want a cap on convicted violent felons to be held in detention!</t>
  </si>
  <si>
    <t>https://twitter.com/realDonaldTrump/status/1094633257377787904</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</si>
  <si>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</si>
  <si>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https://twitter.com/realDonaldTrump/status/1094664056827449344</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</si>
  <si>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</si>
  <si>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https://twitter.com/realDonaldTrump/status/1094667183953719296</t>
  </si>
  <si>
    <t>....The fact is, when I took over as President, our Country was a mess. Depleted Military, Endless Wars, a potential War with North Korea, V.A., High Taxes &amp; too many Regulations, Border, Immigration &amp; HealthCare problems, &amp; much more. I had no choice but to work very long hours!</t>
  </si>
  <si>
    <t>https://twitter.com/realDonaldTrump/status/1094714204328771586</t>
  </si>
  <si>
    <t>‚ÄúPresident is on sound legal ground to declare a National Emergency. There have been 58 National Emergencies declared since the law was enacted in 1976, and 31 right now that are currently active, so this is hardly unprecedented.‚Äù Congressman @ tommcclintock</t>
  </si>
  <si>
    <t>https://twitter.com/realDonaldTrump/status/1094716135625424896</t>
  </si>
  <si>
    <t>The Border Committee Democrats are behaving, all of a sudden, irrationally. Not only are they unwilling to give dollars for the obviously needed Wall (they overrode recommendations of Border Patrol experts), but they don‚Äôt even want to take muderers into custody! What‚Äôs going on?</t>
  </si>
  <si>
    <t>https://twitter.com/realDonaldTrump/status/1094718856197799936</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</si>
  <si>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</si>
  <si>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https://twitter.com/realDonaldTrump/status/1094724816941260802</t>
  </si>
  <si>
    <t>The U.S. will soon control 100% of ISIS territory in Syria. @ CNN (do you believe this?).</t>
  </si>
  <si>
    <t>https://twitter.com/realDonaldTrump/status/1094939561485062146</t>
  </si>
  <si>
    <t>‚ÄúFact checkers have become Fake News.‚Äù @ JesseBWatters So True!</t>
  </si>
  <si>
    <t>https://twitter.com/realDonaldTrump/status/1094940049697849345</t>
  </si>
  <si>
    <t>No president ever worked harder than me (cleaning up the mess I inherited)!</t>
  </si>
  <si>
    <t>https://twitter.com/realDonaldTrump/status/1094948909657542656</t>
  </si>
  <si>
    <t>The Democrats do not want us to detain, or send back, criminal aliens! This is a brand new demand. Crazy!</t>
  </si>
  <si>
    <t>https://twitter.com/realDonaldTrump/status/1094964052558823424</t>
  </si>
  <si>
    <t>The Democrats are so self righteous and ANGRY! Loosen up and have some fun. The Country is doing well!</t>
  </si>
  <si>
    <t>https://twitter.com/realDonaldTrump/status/1094990198507819008</t>
  </si>
  <si>
    <t>Will be heading to El Paso very soon. Big speech on Border Security and much else tonight. Tremendous crowd! See you later!</t>
  </si>
  <si>
    <t>https://twitter.com/realDonaldTrump/status/1095043117760348161</t>
  </si>
  <si>
    <t>pic.twitter.com/LpR2JkYLcW</t>
  </si>
  <si>
    <t>https://twitter.com/realDonaldTrump/status/1095049346201079808</t>
  </si>
  <si>
    <t>40 years of corruption. 40 years of repression. 40 years of terror. The regime in Iran has produced only # 40YearsofFailure. The long-suffering Iranian people deserve a much brighter future.pic.twitter.com/bA8YGsw9LA</t>
  </si>
  <si>
    <t>https://twitter.com/realDonaldTrump/status/1095049352840658944</t>
  </si>
  <si>
    <t>€¥€∞ ÿ≥ÿßŸÑ ŸÅÿ≥ÿßÿØ. €¥€∞ ÿ≥ÿßŸÑ ÿ≥ÿ±⁄©Ÿàÿ®. €¥€∞ ÿ≥ÿßŸÑ ÿ™ÿ±Ÿàÿ±. ÿ±⁄ò€åŸÖ ÿß€åÿ±ÿßŸÜ ŸÅŸÇÿ∑ ŸÖŸàÿ¨ÿ® # ⁄ÜŸáŸÑ_ÿ≥ÿßŸÑ_ÿ¥⁄©ÿ≥ÿ™ ÿ¥ÿØŸá ÿßÿ≥ÿ™. ŸÖÿ±ÿØŸÖ ÿß€åÿ±ÿßŸÜ ⁄©Ÿá ŸÖÿØÿ™Ÿáÿßÿ≥ÿ™ ÿØÿ± ÿ±ŸÜÿ¨ŸÜÿØ ÿ¥ÿß€åÿ≥ÿ™Ÿá ÿ¢€åŸÜÿØŸá ÿ±Ÿàÿ¥ŸÜ ÿ™ÿ±€å Ÿáÿ≥ÿ™ŸÜÿØpic.twitter.com/nKMQCHQFCZ</t>
  </si>
  <si>
    <t>https://twitter.com/realDonaldTrump/status/1095080896342814720</t>
  </si>
  <si>
    <t>Coal is an important part of our electricity generation mix and @ TVAnews should give serious consideration to all factors before voting to close viable power plants, like Paradise #3 in Kentucky!</t>
  </si>
  <si>
    <t>https://twitter.com/realDonaldTrump/status/1095168756374921227</t>
  </si>
  <si>
    <t>We are fighting for all Americans, from all backgrounds, of every age, race, religion, birthplace, color &amp; creed. Our agenda is NOT a partisan agenda ‚Äì it is the mainstream, common sense agenda of the American People. Thank you El Paso, Texas - I love you!https://www.pscp.tv/w/bzI46jFvTlFsTFJub1dwUXd8MVlxS0R5UWdwREVHVrXS3Q-E6vT7QtT7IuBU-iv2KBcSdOzJ2LK3RyqLWTw4?t=33m15s ‚Ä¶</t>
  </si>
  <si>
    <t>https://twitter.com/realDonaldTrump/status/1095360852482498561</t>
  </si>
  <si>
    <t>Beautiful evening in El Paso, Texas last night. God Bless the USA!pic.twitter.com/trqA75KxLN</t>
  </si>
  <si>
    <t>https://twitter.com/realDonaldTrump/status/1095469447933059073</t>
  </si>
  <si>
    <t>Was just presented the concept and parameters of the Border Security Deal by hard working Senator Richard Shelby. Looking over all aspects knowing that this will be hooked up with lots of money from other sources....</t>
  </si>
  <si>
    <t>https://twitter.com/realDonaldTrump/status/1095469449052868610</t>
  </si>
  <si>
    <t>....Will be getting almost $23 BILLION for Border Security. Regardless of Wall money, it is being built as we speak!</t>
  </si>
  <si>
    <t>https://twitter.com/realDonaldTrump/status/1095470726436569088</t>
  </si>
  <si>
    <t>Thank you to @ MSNBC!pic.twitter.com/VdRnirACAz</t>
  </si>
  <si>
    <t>https://twitter.com/realDonaldTrump/status/1095523879689293825</t>
  </si>
  <si>
    <t>I want to thank all Republicans for the work you have done in dealing with the Radical Left on Border Security. Not an easy task, but the Wall is being built and will be a great achievement and contributor toward life and safety within our Country!</t>
  </si>
  <si>
    <t>https://twitter.com/realDonaldTrump/status/1095638223861284865</t>
  </si>
  <si>
    <t>The Senate Intelligence Committee: THERE IS NO EVIDENCE OF COLLUSION BETWEEN THE TRUMP CAMPAIGN AND RUSSIA!</t>
  </si>
  <si>
    <t>https://twitter.com/realDonaldTrump/status/1095699493440446464</t>
  </si>
  <si>
    <t>The Gallup Poll just announced that 69% of our great citizens expect their finances to improve next year, a 16 year high. Nice!</t>
  </si>
  <si>
    <t>https://twitter.com/realDonaldTrump/status/1095787504001789960</t>
  </si>
  <si>
    <t>Today, it was my great honor to address the @ MjrCitiesChiefs Association and @ MCSheriffs Conference in Washington, D.C. We will never forget your service, and we will never, ever let you down! We love you, and we thank God for you each and every day.https://www.pscp.tv/w/bzR52jFvTlFsTFJub1dwUXd8MW1yR21ZWWpFakRHeTK7-r48ZBuTHkuqIN1a_9mZz_lIQ_gEFhRLOUHmNglb?t=2s ‚Ä¶</t>
  </si>
  <si>
    <t>https://twitter.com/realDonaldTrump/status/1095841187657891840</t>
  </si>
  <si>
    <t>pic.twitter.com/ruL7Ctpdak</t>
  </si>
  <si>
    <t>https://twitter.com/realDonaldTrump/status/1095845385766092800</t>
  </si>
  <si>
    <t>https://www.washingtonexaminer.com/opinion/its-true-trump-really-did-start-building-more-wall-in-texas ‚Ä¶</t>
  </si>
  <si>
    <t>https://twitter.com/realDonaldTrump/status/1095857587344551936</t>
  </si>
  <si>
    <t>California has been forced to cancel the massive bullet train project after having spent and wasted many billions of dollars. They owe the Federal Government three and a half billion dollars. We want that money back now. Whole project is a ‚Äúgreen‚Äù disaster!</t>
  </si>
  <si>
    <t>https://twitter.com/realDonaldTrump/status/1096056426533998594</t>
  </si>
  <si>
    <t>Disgraced FBI Acting Director Andrew McCabe pretends to be a ‚Äúpoor little Angel‚Äù when in fact he was a big part of the Crooked Hillary Scandal &amp; the Russia Hoax - a puppet for Leakin‚Äô James Comey. I.G. report on McCabe was devastating. Part of ‚Äúinsurance policy‚Äù in case I won....</t>
  </si>
  <si>
    <t>https://twitter.com/realDonaldTrump/status/1096060280839307267</t>
  </si>
  <si>
    <t>....Many of the top FBI brass were fired, forced to leave, or left. McCabe‚Äôs wife received BIG DOLLARS from Clinton people for her campaign - he gave Hillary a pass. McCabe is a disgrace to the FBI and a disgrace to our Country. MAKE AMERICA GREAT AGAIN!</t>
  </si>
  <si>
    <t>https://twitter.com/realDonaldTrump/status/1096098622423396353</t>
  </si>
  <si>
    <t>Reviewing the funding bill with my team at the @ WhiteHouse!</t>
  </si>
  <si>
    <t>https://twitter.com/realDonaldTrump/status/1096099414916169730</t>
  </si>
  <si>
    <t>One year ago today, a horrific act of violence took the lives of 14 students and 3 educators in Parkland, Florida. On this somber anniversary, we honor their memory and recommit to ensuring the safety of all Americans, especially our Nation‚Äôs children... https://www.whitehouse.gov/briefings-statements/presidential-message-school-safety-remembering-parkland-tragedy/ ‚Ä¶pic.twitter.com/EVAeSwA8oV</t>
  </si>
  <si>
    <t>https://twitter.com/realDonaldTrump/status/1096242299561017345</t>
  </si>
  <si>
    <t>‚ÄúAfter The Flight 93 Election, The Vote That Saved America - And What We Still Have To Lose,‚Äù by very talented Michael Anton, is a terrific read. Check it out!</t>
  </si>
  <si>
    <t>https://twitter.com/realDonaldTrump/status/1096246820097966080</t>
  </si>
  <si>
    <t>‚ÄúTrying to use the 25th Amendment to try and circumvent the Election is a despicable act of unconstitutional power grabbing...which happens in third world countries. You have to obey the law. This is an attack on our system &amp; Constitution.‚Äù Alan Dershowitz. @ TuckerCarlson</t>
  </si>
  <si>
    <t>https://twitter.com/realDonaldTrump/status/1096547516290543617</t>
  </si>
  <si>
    <t>Great job by law enforcement in Aurora, Illinois. Heartfelt condolences to all of the victims and their families. America is with you!</t>
  </si>
  <si>
    <t>https://twitter.com/realDonaldTrump/status/1096812333333184512</t>
  </si>
  <si>
    <t>pic.twitter.com/f6Jd2FzayZ</t>
  </si>
  <si>
    <t>https://twitter.com/realDonaldTrump/status/1096856815810342912</t>
  </si>
  <si>
    <t>pic.twitter.com/nJORBjwint</t>
  </si>
  <si>
    <t>https://twitter.com/realDonaldTrump/status/1096924708132581377</t>
  </si>
  <si>
    <t>BUILDING THE WALL!</t>
  </si>
  <si>
    <t>https://twitter.com/realDonaldTrump/status/1096926633708134406</t>
  </si>
  <si>
    <t>Trade negotiators have just returned from China where the meetings on Trade were very productive. Now at meetings with me at Mar-a-Lago giving the details. In the meantime, Billions of Dollars are being paid to the United States by China in the form of Trade Tariffs!</t>
  </si>
  <si>
    <t>https://twitter.com/realDonaldTrump/status/1096980408401625088</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</si>
  <si>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</si>
  <si>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https://twitter.com/realDonaldTrump/status/1096982979107278850</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</si>
  <si>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</si>
  <si>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https://twitter.com/realDonaldTrump/status/1097103477329649664</t>
  </si>
  <si>
    <t>Important meetings and calls on China Trade Deal, and more, today with my staff. Big progress being made on soooo many different fronts! Our Country has such fantastic potential for future growth and greatness on an even higher level!</t>
  </si>
  <si>
    <t>https://twitter.com/realDonaldTrump/status/1097109575248068608</t>
  </si>
  <si>
    <t>Democrats in the Senate are still slow walking hundreds of highly qualified people wanting to come into government. Never been such an abuse in our country‚Äôs history. Mitch should not let Senate go home until all are approved. We need our Ambassadors and all others NOW!</t>
  </si>
  <si>
    <t>https://twitter.com/realDonaldTrump/status/1097113815672647681</t>
  </si>
  <si>
    <t>52% Approval Rating, 93% in Republican Party ( a record )! Pretty amazing considering that 93% (also) of my press is REALLY BAD. The ‚Äúpeople‚Äù are SMART!</t>
  </si>
  <si>
    <t>https://twitter.com/realDonaldTrump/status/1097116612279316480</t>
  </si>
  <si>
    <t>Nothing funny about tired Saturday Night Live on Fake News NBC! Question is, how do the Networks get away with these total Republican hit jobs without retribution? Likewise for many other shows? Very unfair and should be looked into. This is the real Collusion!</t>
  </si>
  <si>
    <t>https://twitter.com/realDonaldTrump/status/1097117499336855553</t>
  </si>
  <si>
    <t>THE RIGGED AND CORRUPT MEDIA IS THE ENEMY OF THE PEOPLE!</t>
  </si>
  <si>
    <t>https://twitter.com/realDonaldTrump/status/1097201248196022273</t>
  </si>
  <si>
    <t>pic.twitter.com/y61loNunTJ</t>
  </si>
  <si>
    <t>https://twitter.com/realDonaldTrump/status/1097201429071233024</t>
  </si>
  <si>
    <t>pic.twitter.com/r8N9m5vQlF</t>
  </si>
  <si>
    <t>https://twitter.com/realDonaldTrump/status/1097247455006068738</t>
  </si>
  <si>
    <t>‚ÄúThese guys, the investigators, ought to be in jail. What they have done, working with the Obama intelligence agencies, is simply unprecedented. This is one of the greatest political hoaxes ever perpetrated on the people of this Country, and Mueller is a coverup.‚Äù Rush Limbaugh</t>
  </si>
  <si>
    <t>https://twitter.com/realDonaldTrump/status/1097280840156020736</t>
  </si>
  <si>
    <t>The Mueller investigation is totally conflicted, illegal and rigged! Should never have been allowed to begin, except for the Collusion and many crimes committed by the Democrats. Witch Hunt!</t>
  </si>
  <si>
    <t>https://twitter.com/realDonaldTrump/status/1097350271188062208</t>
  </si>
  <si>
    <t>William Barr is arriving at a Justice Department that desperately needs an infusion of credibility, writes @ KimStrassel https://www.wsj.com/articles/bill-barrs-hot-mess-11550188935 ‚Ä¶ via @ WSJ</t>
  </si>
  <si>
    <t>https://twitter.com/realDonaldTrump/status/1097464889776459781</t>
  </si>
  <si>
    <t>‚ÄúAfter two years and interviewing more than two hundred witnesses, the Senate Intelligence Committee has NOT discovered any direct evidence of a conspiracy between the Trump Campaign and Russia.‚Äù Ken Dilanian @ NBCNews</t>
  </si>
  <si>
    <t>https://twitter.com/realDonaldTrump/status/1097469642048716801</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</si>
  <si>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</si>
  <si>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https://twitter.com/realDonaldTrump/status/1097473080253968384</t>
  </si>
  <si>
    <t>....There is a lot of explaining to do to the millions of people who had just elected a president who they really like and who has done a great job for them with the Military, Vets, Economy and so much more. This was the illegal and treasonous ‚Äúinsurance policy‚Äù in full action!</t>
  </si>
  <si>
    <t>https://twitter.com/realDonaldTrump/status/1097481581332185088</t>
  </si>
  <si>
    <t>Great analysis by @ foxandfriends!</t>
  </si>
  <si>
    <t>https://twitter.com/realDonaldTrump/status/1097488256848007173</t>
  </si>
  <si>
    <t>‚ÄúThis was an illegal coup attempt on the President of the United States.‚Äù Dan Bongino on @ foxandfriends True!</t>
  </si>
  <si>
    <t>https://twitter.com/realDonaldTrump/status/1097592331405066242</t>
  </si>
  <si>
    <t>Hope you are enjoying your President‚Äôs Day, our Country is making unprecedented progress!</t>
  </si>
  <si>
    <t>https://twitter.com/realDonaldTrump/status/1097623506580357120</t>
  </si>
  <si>
    <t>We are here to proclaim that a new day is coming in Latin America. In Venezuela and across the Western Hemisphere, Socialism is DYING - and liberty, prosperity, and democracy are being REBORN...https://www.pscp.tv/w/bzsn2DFvTlFsTFJub1dwUXd8MXZBR1J5V0xaUWFLbEwm9ljU950AH_yiukKNDQcynkCoTpAVYL5orUtUZoWt?t=2s ‚Ä¶</t>
  </si>
  <si>
    <t>https://twitter.com/realDonaldTrump/status/1097624329154674689</t>
  </si>
  <si>
    <t>The people of Venezuela are standing for FREEDOM and DEMOCRACY ‚Äì and the United States of America is standing right by their side!</t>
  </si>
  <si>
    <t>https://twitter.com/realDonaldTrump/status/1097625026801688579</t>
  </si>
  <si>
    <t>I ask every member of the Maduro regime: End this nightmare of poverty, hunger and death. LET YOUR PEOPLE GO. Set your country free! Now is the time for all Venezuelan Patriots to act together, as one united people. Nothing could be better for the future of Venezuela!</t>
  </si>
  <si>
    <t>https://twitter.com/realDonaldTrump/status/1097666398778785792</t>
  </si>
  <si>
    <t>Today more than 50 countries around the world now recognize the rightful government of Venezuela. The Venezuelan people have spoken and the world has heard their voice. They are turning the page on Socialism and Dictatorship; and there will be NO GOING BACK!pic.twitter.com/C3DL5RFfiE</t>
  </si>
  <si>
    <t>https://twitter.com/realDonaldTrump/status/1097690731882446849</t>
  </si>
  <si>
    <t>‚ÄúThe biggest abuse of power and corruption scandal in our history, and it‚Äôs much worse than we thought. Andrew McCabe (FBI) admitted to plotting a coup (government overthrow) when he was serving in the FBI, before he was fired for lying &amp; leaking.‚Äù @ seanhannity @ FoxNews Treason!</t>
  </si>
  <si>
    <t>https://twitter.com/realDonaldTrump/status/1097692456911626243</t>
  </si>
  <si>
    <t>Amazing!https://twitter.com/AkinSawyerr/status/1096829588557176832 ‚Ä¶</t>
  </si>
  <si>
    <t>https://twitter.com/realDonaldTrump/status/1097695719706845184</t>
  </si>
  <si>
    <t>Thank you JT!https://twitter.com/thejtlewis/status/1078734768592834561 ‚Ä¶</t>
  </si>
  <si>
    <t>https://twitter.com/realDonaldTrump/status/1097697667684155392</t>
  </si>
  <si>
    <t>Thank you Andrew - We all miss beautiful Meadow!https://twitter.com/AndrewPollackFL/status/1096122681215324168 ‚Ä¶</t>
  </si>
  <si>
    <t>https://twitter.com/realDonaldTrump/status/1097698985953898497</t>
  </si>
  <si>
    <t>Remember this, Andrew McCabe didn‚Äôt go to the bathroom without the approval of Leakin‚Äô James Comey!</t>
  </si>
  <si>
    <t>https://twitter.com/realDonaldTrump/status/1097833456254492672</t>
  </si>
  <si>
    <t>‚Äú....(The Witch Hunt) in time likely will become recognized as the greatest scandal in American political history, marking the first occasion in which the U.S. government bureaucrats sought to overturn an election (presidential)!‚Äù Victor Davis Hanson And got caught! @ FoxNews</t>
  </si>
  <si>
    <t>https://twitter.com/realDonaldTrump/status/1097835706024644608</t>
  </si>
  <si>
    <t>Had the opposition party (no, not the Media) won the election, the Stock Market would be down at least 10,000 points by now. We are heading up, up, up!</t>
  </si>
  <si>
    <t>https://twitter.com/realDonaldTrump/status/1097856404629700609</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</si>
  <si>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</si>
  <si>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https://twitter.com/realDonaldTrump/status/1097856727020720128</t>
  </si>
  <si>
    <t>The failed Fast Train project in California, where the cost overruns are becoming world record setting, is hundreds of times more expensive than the desperately needed Wall!</t>
  </si>
  <si>
    <t>https://twitter.com/realDonaldTrump/status/1097879075979436033</t>
  </si>
  <si>
    <t>The Washington Post is a Fact Checker only for the Democrats. For the Republicans, and for your all time favorite President, it is a Fake Fact Checker!</t>
  </si>
  <si>
    <t>https://twitter.com/realDonaldTrump/status/1097889803864064001</t>
  </si>
  <si>
    <t>I never said anything bad about Andrew McCabe‚Äôs wife other than she (they) should not have taken large amounts of campaign money from a Crooked Hillary source when Clinton was under investigation by the FBI. I never called his wife a loser to him (another McCabe made up lie)!</t>
  </si>
  <si>
    <t>https://twitter.com/realDonaldTrump/status/1097901336308400128</t>
  </si>
  <si>
    <t>pic.twitter.com/xRbxknI4Nf</t>
  </si>
  <si>
    <t>https://twitter.com/realDonaldTrump/status/1098191360987930624</t>
  </si>
  <si>
    <t>‚ÄúAndrew McCabe gave absolutely no evidence of any threat to substantiate his ABSURD claim.‚Äù @ LouDobbs</t>
  </si>
  <si>
    <t>https://twitter.com/realDonaldTrump/status/1098192352072646656</t>
  </si>
  <si>
    <t>Crazy Bernie has just entered the race. I wish him well!</t>
  </si>
  <si>
    <t>https://twitter.com/realDonaldTrump/status/1098195686540169223</t>
  </si>
  <si>
    <t>The Press has never been more dishonest than it is today. Stories are written that have absolutely no basis in fact. The writers don‚Äôt even call asking for verification. They are totally out of control. Sadly, I kept many of them in business. In six years, they all go BUST!</t>
  </si>
  <si>
    <t>https://twitter.com/realDonaldTrump/status/1098201685518893056</t>
  </si>
  <si>
    <t>‚ÄúThe Washington Post ignored basic journalistic standards because it wanted to advance its well-known and easily documented biased agenda against President Donald J. Trump.‚Äù Covington student suing WAPO. Go get them Nick. Fake News!</t>
  </si>
  <si>
    <t>https://twitter.com/realDonaldTrump/status/1098204256602066945</t>
  </si>
  <si>
    <t>‚ÄúIf thinking that James Comey is not a good FBI Director is tantamount to being an agent of Russia, than just list all the people that are agents of Russia - Chuck Schumer, Nancy Pelosi, Rod Rosenstein who wrote the memo to get rid of Comey, the Inspector General....‚Äù Trey Gowdy</t>
  </si>
  <si>
    <t>https://twitter.com/realDonaldTrump/status/1098218016255414272</t>
  </si>
  <si>
    <t>The New York Times reporting is false. They are a true ENEMY OF THE PEOPLE!</t>
  </si>
  <si>
    <t>https://twitter.com/realDonaldTrump/status/1098224105931853827</t>
  </si>
  <si>
    <t>California now wants to scale back their already failed ‚Äúfast train‚Äù project by substantially shortening the distance so that it no longer goes from L.A. to San Francisco. A different deal and record cost overruns. Send the Federal Government back the Billions of Dollars WASTED!</t>
  </si>
  <si>
    <t>https://twitter.com/realDonaldTrump/status/1098295228837048325</t>
  </si>
  <si>
    <t>We have just built this powerful Wall in New Mexico. Completed on January 30, 2019 ‚Äì 47 days ahead of schedule! Many miles more now under construction! # FinishTheWallpic.twitter.com/TYkj3KRdOC</t>
  </si>
  <si>
    <t>https://twitter.com/realDonaldTrump/status/1098327855145062411</t>
  </si>
  <si>
    <t>I have instructed Secretary of State Mike Pompeo, and he fully agrees, not to allow Hoda Muthana back into the Country!</t>
  </si>
  <si>
    <t>https://twitter.com/realDonaldTrump/status/1098581869233344512</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</si>
  <si>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</si>
  <si>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https://twitter.com/realDonaldTrump/status/1098583029713420288</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</si>
  <si>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</si>
  <si>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https://twitter.com/realDonaldTrump/status/1098587583469228037</t>
  </si>
  <si>
    <t>THE WALL IS UNDER CONSTRUCTION RIGHT NOW!https://twitter.com/realDonaldTrump/status/1098295228837048325 ‚Ä¶</t>
  </si>
  <si>
    <t>https://twitter.com/realDonaldTrump/status/1098615818512941057</t>
  </si>
  <si>
    <t>. @ JussieSmollett - what about MAGA and the tens of millions of people you insulted with your racist and dangerous comments!? # MAGA</t>
  </si>
  <si>
    <t>https://twitter.com/realDonaldTrump/status/1098676390780719104</t>
  </si>
  <si>
    <t>Senator John Cornyn has done an outstanding job for the people of Texas. He is strong on Crime, the Border, the Second Amendment and loves our Military and Vets. John has my complete and total endorsement. MAKE AMERICA GREAT AGAIN!</t>
  </si>
  <si>
    <t>https://twitter.com/realDonaldTrump/status/1098740934588751872</t>
  </si>
  <si>
    <t>We are here to honor the extraordinary contributions of African-Americans to every aspect of American Life, History and Culture. From the earliest days of this Nation, African-American Leaders, Pioneers, &amp; Visionaries have uplifted &amp; inspired our Country...https://www.pscp.tv/w/bz84FjFvTlFsTFJub1dwUXd8MW5BSkV5WnZReVZKTD-9H6bOj1BMJn10RM6rLsvhbiBe5jMVdnYLfw7jbjdD?t=15s ‚Ä¶</t>
  </si>
  <si>
    <t>https://twitter.com/realDonaldTrump/status/1098948459405721600</t>
  </si>
  <si>
    <t>Highly respected Senator Richard Burr, head of Senate Intelligence, said, after interviewing over 200 witnesses and studying over 2 million pages of documents, ‚ÄúWE HAVE FOUND NO COLLUSION BETWEEN THE TRUMP CAMPAIGN AND RUSSIA.‚Äù The Witch Hunt, so bad for our Country, must end!</t>
  </si>
  <si>
    <t>https://twitter.com/realDonaldTrump/status/1098959451292426241</t>
  </si>
  <si>
    <t>Fake News is so bad for our Country!https://twitter.com/wdunlap/status/1098954942843211777 ‚Ä¶</t>
  </si>
  <si>
    <t>https://twitter.com/realDonaldTrump/status/1098976205238398976</t>
  </si>
  <si>
    <t>A must read by @ KimStrassel!https://twitter.com/KimStrassel/status/1098748506364203008 ‚Ä¶</t>
  </si>
  <si>
    <t>https://twitter.com/realDonaldTrump/status/1099082125523992576</t>
  </si>
  <si>
    <t>I am pleased to announce that Kelly Knight Craft, our current Ambassador to Canada, is being nominated to be United States Ambassador to the United Nations....</t>
  </si>
  <si>
    <t>https://twitter.com/realDonaldTrump/status/1099082126354509826</t>
  </si>
  <si>
    <t>....Kelly has done an outstanding job representing our Nation and I have no doubt that, under her leadership, our Country will be represented at the highest level. Congratulations to Kelly and her entire family!</t>
  </si>
  <si>
    <t>https://twitter.com/realDonaldTrump/status/1099341141152055296</t>
  </si>
  <si>
    <t>Great new book: ‚ÄúThe Case For Trump‚Äù by Victor Davis Hanson, Hoover Senior Fellow.</t>
  </si>
  <si>
    <t>https://twitter.com/realDonaldTrump/status/1099360827591835648</t>
  </si>
  <si>
    <t>God Bless the people of Venezuela!</t>
  </si>
  <si>
    <t>https://twitter.com/realDonaldTrump/status/1099366469010366464</t>
  </si>
  <si>
    <t>There is far more ENERGY on the Right than there is on the Left. That‚Äôs why we just won the Senate and why we will win big in 2020. The Fake News just doesn‚Äôt want to report the facts. Border Security is a big factor. The under construction Wall will stop Gangs, Drugs and Crime!</t>
  </si>
  <si>
    <t>https://twitter.com/realDonaldTrump/status/1099398639942856705</t>
  </si>
  <si>
    <t>The people of Venezuela stand at the threshold of history, ready to reclaim their country ‚Äì and their future....pic.twitter.com/ajxd1EN64c</t>
  </si>
  <si>
    <t>https://twitter.com/realDonaldTrump/status/1099459138038444034</t>
  </si>
  <si>
    <t>‚ÄúThere‚Äôs not one shred of evidence that this president‚Äôs done anything Constitutionally (or anything else) wrong.‚Äù Graham Ledger. Thank you Graham, so true!</t>
  </si>
  <si>
    <t>https://twitter.com/realDonaldTrump/status/1099513093653258245</t>
  </si>
  <si>
    <t>So great being with you both in the Oval Office!https://twitter.com/DiamondandSilk/status/1099247495756996610 ‚Ä¶</t>
  </si>
  <si>
    <t>https://twitter.com/realDonaldTrump/status/1099651121088466946</t>
  </si>
  <si>
    <t>HOLD THE DATE! We will be having one of the biggest gatherings in the history of Washington, D.C., on July 4th. It will be called ‚ÄúA Salute To America‚Äù and will be held at the Lincoln Memorial. Major fireworks display, entertainment and an address by your favorite President, me!</t>
  </si>
  <si>
    <t>https://twitter.com/realDonaldTrump/status/1099654763531055104</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</si>
  <si>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</si>
  <si>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https://twitter.com/realDonaldTrump/status/1099656646840778752</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</si>
  <si>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</si>
  <si>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https://twitter.com/realDonaldTrump/status/1099660044004704260</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</si>
  <si>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</si>
  <si>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https://twitter.com/realDonaldTrump/status/1099684406002925568</t>
  </si>
  <si>
    <t>Poll: Suburban women are coming back into the Republican Party in droves ‚Äúbecause of the Wall and Border Security. 70% support Border Security and the Wall.‚Äù Not believing the Walls are immoral line. Beverly Hallberg, Independent Women‚Äôs Forum @ KatiePavlich A great USA issue!</t>
  </si>
  <si>
    <t>https://twitter.com/realDonaldTrump/status/1099685950077222913</t>
  </si>
  <si>
    <t>93% Approval Rating in the Republican Party. 52% Approval Rating overall! Not bad considering I get the most unfair (BAD) press in the history of presidential politics! And don‚Äôt forget the Witch Hunt!</t>
  </si>
  <si>
    <t>https://twitter.com/realDonaldTrump/status/1099713451457462273</t>
  </si>
  <si>
    <t>The only Collusion with the Russians was with Crooked Hillary Clinton and the Democratic National Committee...And, where‚Äôs the Server that the DNC refused to give to the FBI? Where are the new Texts between Agent Lisa Page and her Agent lover, Peter S? We want them now!</t>
  </si>
  <si>
    <t>https://twitter.com/realDonaldTrump/status/1099722424059420673</t>
  </si>
  <si>
    <t>So funny to watch people who have failed for years, they got NOTHING, telling me how to negotiate with North Korea. But thanks anyway!</t>
  </si>
  <si>
    <t>https://twitter.com/realDonaldTrump/status/1099800961089003522</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</si>
  <si>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</si>
  <si>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https://twitter.com/realDonaldTrump/status/1099803719435239426</t>
  </si>
  <si>
    <t>....productive talks, I will be delaying the U.S. increase in tariffs now scheduled for March 1. Assuming both sides make additional progress, we will be planning a Summit for President Xi and myself, at Mar-a-Lago, to conclude an agreement. A very good weekend for U.S. &amp; China!</t>
  </si>
  <si>
    <t>https://twitter.com/realDonaldTrump/status/1099995611305254912</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</si>
  <si>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</si>
  <si>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https://twitter.com/realDonaldTrump/status/1100000030319169537</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</si>
  <si>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</si>
  <si>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https://twitter.com/realDonaldTrump/status/1100002139282309121</t>
  </si>
  <si>
    <t>Oil prices getting too high. OPEC, please relax and take it easy. World cannot take a price hike - fragile!</t>
  </si>
  <si>
    <t>https://twitter.com/realDonaldTrump/status/1100012620441100290</t>
  </si>
  <si>
    <t>Meeting for breakfast with our Nation‚Äôs Governors - then off to Vietnam for a very important Summit with Kim Jong Un. With complete Denuclearization, North Korea will rapidly become an Economic Powerhouse. Without it, just more of the same. Chairman Kim will make a wise decision!</t>
  </si>
  <si>
    <t>https://twitter.com/realDonaldTrump/status/1100015815515082752</t>
  </si>
  <si>
    <t>Former Senator Harry Reid (he got thrown out) is working hard to put a good spin on his failed career. He led through lies and deception, only to be replaced by another beauty, Cryin‚Äô Chuck Schumer. Some things just never change!</t>
  </si>
  <si>
    <t>https://twitter.com/realDonaldTrump/status/1100017237228949506</t>
  </si>
  <si>
    <t>I hope our great Republican Senators don‚Äôt get led down the path of weak and ineffective Border Security. Without strong Borders, we don‚Äôt have a Country - and the voters are on board with us. Be strong and smart, don‚Äôt fall into the Democrats ‚Äútrap‚Äù of Open Borders and Crime!</t>
  </si>
  <si>
    <t>https://twitter.com/realDonaldTrump/status/1100048114382266374</t>
  </si>
  <si>
    <t>‚ÄúWhy on earth would any Republican vote not to put up a Wall or against Border Security. Please explain that to me?‚Äù @ Varneyco</t>
  </si>
  <si>
    <t>https://twitter.com/realDonaldTrump/status/1100050798015401984</t>
  </si>
  <si>
    <t>Since my election as President the Dow Jones is up 43% and the NASDAQ Composite almost 50%. Great news for your 401(k)s as they continue to grow. We are bringing back America faster than anyone thought possible!</t>
  </si>
  <si>
    <t>https://twitter.com/realDonaldTrump/status/1100105732450443265</t>
  </si>
  <si>
    <t>Congratulations to @ DJohnsonPGA on his 20th PGA Tour WIN. Not only is Dustin a truly great golfer, he is a wonderful guy. Big year ahead for Dustin!</t>
  </si>
  <si>
    <t>https://twitter.com/realDonaldTrump/status/1100110409736978432</t>
  </si>
  <si>
    <t>It is my honor today to announce that Danny Burch, a United States citizen who has been held hostage in Yemen for 18 months, has been recovered and reunited with his wife and children. I appreciate the support of the United Arab Emirates in bringing Danny home...</t>
  </si>
  <si>
    <t>https://twitter.com/realDonaldTrump/status/1100110413209858048</t>
  </si>
  <si>
    <t>...Danny‚Äôs recovery reflects the best of what the United States &amp; its partners can accomplish. We work every day to bring Americans home. We maintain constant and intensive diplomatic, intelligence, and law enforcement cooperation within the United States Government and with...</t>
  </si>
  <si>
    <t>https://twitter.com/realDonaldTrump/status/1100110416812724224</t>
  </si>
  <si>
    <t>...our foreign partners. Recovering American hostages is a priority of my Admin, and with Danny‚Äôs release, we have now secured freedom for 20 American captives since my election victory. We will not rest as we continue our work to bring the remaining American hostages back home!</t>
  </si>
  <si>
    <t>https://twitter.com/realDonaldTrump/status/1100126391729774592</t>
  </si>
  <si>
    <t>China Trade Deal (and more) in advanced stages. Relationship between our two Countries is very strong. I have therefore agreed to delay U.S. tariff hikes. Let‚Äôs see what happens?</t>
  </si>
  <si>
    <t>https://twitter.com/realDonaldTrump/status/1100127553203798016</t>
  </si>
  <si>
    <t>Heading over to Vietnam for my meeting with Kim Jong Un. Looking forward to a very productive Summit!</t>
  </si>
  <si>
    <t>https://twitter.com/realDonaldTrump/status/1100184874466664448</t>
  </si>
  <si>
    <t>If a deal is made with China, our great American Farmers will be treated better than they have ever been treated before!</t>
  </si>
  <si>
    <t>https://twitter.com/realDonaldTrump/status/1100211495223218176</t>
  </si>
  <si>
    <t>Senate Democrats just voted against legislation to prevent the killing of newborn infant children. The Democrat position on abortion is now so extreme that they don‚Äôt mind executing babies AFTER birth....</t>
  </si>
  <si>
    <t>https://twitter.com/realDonaldTrump/status/1100211499350450176</t>
  </si>
  <si>
    <t>....This will be remembered as one of the most shocking votes in the history of Congress. If there is one thing we should all agree on, it‚Äôs protecting the lives of innocent babies.</t>
  </si>
  <si>
    <t>https://twitter.com/realDonaldTrump/status/1100412227662708737</t>
  </si>
  <si>
    <t>Just arrived in Vietnam. Thank you to all of the people for the great reception in Hanoi. Tremendous crowds, and so much love!</t>
  </si>
  <si>
    <t>https://twitter.com/realDonaldTrump/status/1100584141274398720</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</si>
  <si>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</si>
  <si>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https://twitter.com/realDonaldTrump/status/1100585431211618310</t>
  </si>
  <si>
    <t>The Democrats should stop talking about what I should do with North Korea and ask themselves instead why they didn‚Äôt do ‚Äúit‚Äù during eight years of the Obama Administration?</t>
  </si>
  <si>
    <t>https://twitter.com/realDonaldTrump/status/1100666476422410240</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</si>
  <si>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</si>
  <si>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https://twitter.com/realDonaldTrump/status/1100683974899363840</t>
  </si>
  <si>
    <t>Michael Cohen was one of many lawyers who represented me (unfortunately). He had other clients also. He was just disbarred by the State Supreme Court for lying &amp; fraud. He did bad things unrelated to Trump. He is lying in order to reduce his prison time. Using Crooked‚Äôs lawyer!</t>
  </si>
  <si>
    <t>https://twitter.com/realDonaldTrump/status/1100687085999132672</t>
  </si>
  <si>
    <t>Fiat Chrysler will be adding more than 6,500 JOBS in Michigan (Detroit area), doubling its hourly workforce as part of a 4.5 Billion Dollar investment. Thank you Fiat Chrysler. They are all coming back to the USA, it‚Äôs where the action is!</t>
  </si>
  <si>
    <t>https://twitter.com/realDonaldTrump/status/1100693519491100672</t>
  </si>
  <si>
    <t>All false reporting (guessing) on my intentions with respect to North Korea. Kim Jong Un and I will try very hard to work something out on Denuclearization &amp; then making North Korea an Economic Powerhouse. I believe that China, Russia, Japan &amp; South Korea will be very helpful!</t>
  </si>
  <si>
    <t>https://twitter.com/realDonaldTrump/status/1100781840623751169</t>
  </si>
  <si>
    <t>Great meetings and dinner tonight in Vietnam with Kim Jong Un of North Korea. Very good dialogue. Resuming tomorrow!</t>
  </si>
  <si>
    <t>https://twitter.com/realDonaldTrump/status/1100782208518946817</t>
  </si>
  <si>
    <t>Great meeting and dinner with Kim Jong Un in Hanoi, Vietnam tonight. Looking forward to continuing our discussions tomorrow! # HanoiSummitpic.twitter.com/J3x6lUGzjS</t>
  </si>
  <si>
    <t>https://twitter.com/realDonaldTrump/status/1101065802067861505</t>
  </si>
  <si>
    <t>THANK YOU to our generous hosts in Hanoi this week: President Trong, Prime Minister Phuc, and the wonderful people of Vietnam!pic.twitter.com/AMqF0dfRhP</t>
  </si>
  <si>
    <t>https://twitter.com/realDonaldTrump/status/1101289057060077569</t>
  </si>
  <si>
    <t>Everyone MUST watch the opening to @ TuckerCarlson - A Classic! @ foxnews</t>
  </si>
  <si>
    <t>https://twitter.com/realDonaldTrump/status/1101289772528603137</t>
  </si>
  <si>
    <t>I will be interviewed by @ seanhannity at 9:00 P.M. on @ FoxNews. Enjoy!</t>
  </si>
  <si>
    <t>https://twitter.com/realDonaldTrump/status/1101331221655760897</t>
  </si>
  <si>
    <t>pic.twitter.com/hUK9dSBM3M</t>
  </si>
  <si>
    <t>https://twitter.com/realDonaldTrump/status/1101331345542918145</t>
  </si>
  <si>
    <t>pic.twitter.com/ywNk8EhOh0</t>
  </si>
  <si>
    <t>https://twitter.com/realDonaldTrump/status/1101340141501714432</t>
  </si>
  <si>
    <t>Today in Alaska, it was my great honor to visit with our brave men and women of the United States Military at Joint Base Elmendorf-Richardson. We are forever grateful for their service and sacrifice. THANK YOU!pic.twitter.com/4REVxKUsHT</t>
  </si>
  <si>
    <t>https://twitter.com/realDonaldTrump/status/1101464443114921984</t>
  </si>
  <si>
    <t>Great to be back from Vietnam, an amazing place. We had very substantive negotiations with Kim Jong Un - we know what they want and they know what we must have. Relationship very good, let‚Äôs see what happens!</t>
  </si>
  <si>
    <t>https://twitter.com/realDonaldTrump/status/1101467190824439808</t>
  </si>
  <si>
    <t>Wow, just revealed that Michael Cohen wrote a ‚Äúlove letter to Trump‚Äù manuscript for a new book that he was pushing. Written and submitted long after Charlottesville and Helsinki, his phony reasons for going rogue. Book is exact opposite of his fake testimony, which now is a lie!</t>
  </si>
  <si>
    <t>https://twitter.com/realDonaldTrump/status/1101469141213630464</t>
  </si>
  <si>
    <t>Congress must demand the transcript of Michael Cohen‚Äôs new book, given to publishers a short time ago. Your heads will spin when you see the lies, misrepresentations and contradictions against his Thursday testimony. Like a different person! He is totally discredited!</t>
  </si>
  <si>
    <t>https://twitter.com/realDonaldTrump/status/1101472084730003457</t>
  </si>
  <si>
    <t>Oh‚Äô I see! Now that the 2 year Russian Collusion case has fallen apart, there was no Collusion except bye Crooked Hillary and the Democrats, they say, ‚Äúgee, I have an idea, let‚Äôs look at Trump‚Äôs finances and every deal he has ever done. Let‚Äôs follow discredited Michael Cohen.....</t>
  </si>
  <si>
    <t>https://twitter.com/realDonaldTrump/status/1101473899357880321</t>
  </si>
  <si>
    <t>...and the fraudulent and dishonest statements he made on Wednesday. No way, it‚Äôs time to stop this corrupt and illegally brought Witch Hunt. Time to start looking at the other side where real crimes were committed. Republicans have been abused long enough. Must end now!</t>
  </si>
  <si>
    <t>https://twitter.com/realDonaldTrump/status/1101476470034259968</t>
  </si>
  <si>
    <t>Michael Cohen‚Äôs book manuscript shows that he committed perjury on a scale not seen before. He must have forgotten about his book when he testified. What does Hillary Clinton‚Äôs lawyer, Lanny Davis, say about this one. Is he being paid by Crooked Hillary. Using her lawyer?</t>
  </si>
  <si>
    <t>https://twitter.com/realDonaldTrump/status/1101588727258787840</t>
  </si>
  <si>
    <t>I never like being misinterpreted, but especially when it comes to Otto Warmbier and his great family. Remember, I got Otto out along with three others. The previous Administration did nothing, and he was taken on their watch. Of course I hold North Korea responsible....</t>
  </si>
  <si>
    <t>https://twitter.com/realDonaldTrump/status/1101588728500363265</t>
  </si>
  <si>
    <t>....for Otto‚Äôs mistreatment and death. Most important, Otto Warmbier will not have died in vain. Otto and his family have become a tremendous symbol of strong passion and strength, which will last for many years into the future. I love Otto and think of him often!</t>
  </si>
  <si>
    <t>https://twitter.com/realDonaldTrump/status/1101620175638614016</t>
  </si>
  <si>
    <t>I have asked China to immediately remove all Tariffs on our agricultural products (including beef, pork, etc.) based on the fact that we are moving along nicely with Trade discussions....</t>
  </si>
  <si>
    <t>https://twitter.com/realDonaldTrump/status/1101620176947236866</t>
  </si>
  <si>
    <t>....and I did not increase their second traunch of Tariffs to 25% on March 1st. This is very important for our great farmers - and me!</t>
  </si>
  <si>
    <t>https://twitter.com/realDonaldTrump/status/1101837499230498816</t>
  </si>
  <si>
    <t>Very proud of perhaps the greatest golf course anywhere in the world. Also, furthers U.K. relationship!https://twitter.com/Trump/status/1100526297653174274 ‚Ä¶</t>
  </si>
  <si>
    <t>https://twitter.com/realDonaldTrump/status/1101839731761995776</t>
  </si>
  <si>
    <t>Will be speaking at CPAC at 11:30 this morning. Record crowd, live broadcast. Enjoy!</t>
  </si>
  <si>
    <t>https://twitter.com/realDonaldTrump/status/1101870920795373569</t>
  </si>
  <si>
    <t>@ TeamCavuto It was a 3 day train ride to Vietnam, not 3 hours!</t>
  </si>
  <si>
    <t>https://twitter.com/realDonaldTrump/status/1101880269106221058</t>
  </si>
  <si>
    <t>Thank you @ marklevinshow!pic.twitter.com/dwQR11genG</t>
  </si>
  <si>
    <t>https://twitter.com/realDonaldTrump/status/1102002565116542976</t>
  </si>
  <si>
    <t>Virtually everything failed lawyer Michael Cohen said in his sworn testimony last week is totally contradicted in his just released manuscript for a book about me. It‚Äôs a total new love letter to ‚ÄúTrump‚Äù and the pols must now use it rather than his lies for sentence reduction!</t>
  </si>
  <si>
    <t>https://twitter.com/realDonaldTrump/status/1102004371225751557</t>
  </si>
  <si>
    <t>The brand new manuscript for a new book by failed lawyer Michael Cohen shows his testimony was a total lie! Pundits should only use it.</t>
  </si>
  <si>
    <t>https://twitter.com/realDonaldTrump/status/1102007681588563969</t>
  </si>
  <si>
    <t>We‚Äôve got NASA ‚Äúrocking‚Äù again. Great activity and success. Congrats to SPACEX and all!</t>
  </si>
  <si>
    <t>https://twitter.com/realDonaldTrump/status/1102020668135272454</t>
  </si>
  <si>
    <t>https://www.pscp.tv/w/b0snXjFvTlFsTFJub1dwUXd8MURYR3lhQXdsWWdHTXc2gLJ9nqZ4ZpYhF1-s6sMwbOJd0bTYkrJs1NomLwT7?t=6m10s ‚Ä¶</t>
  </si>
  <si>
    <t>https://twitter.com/realDonaldTrump/status/1102233209708924930</t>
  </si>
  <si>
    <t>...said was a total lie, but Fake Media won‚Äôt show it. I am an innocent man being persecuted by some very bad, conflicted &amp; corrupt people in a Witch Hunt that is illegal &amp; should never have been allowed to start - And only because I won the Election! Despite this, great success!</t>
  </si>
  <si>
    <t>https://twitter.com/realDonaldTrump/status/1102237752744120322</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</si>
  <si>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</si>
  <si>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https://twitter.com/realDonaldTrump/status/1102288283713896448</t>
  </si>
  <si>
    <t>‚ÄúLook how they‚Äôre acting now and how we act when we‚Äôre in the majority. What the Democrats are doing is an abuse of power. They couldn‚Äôt find anything...they took a Fake Dossier &amp; couldn‚Äôt find any Collusion. Now they have a fake witness in Cohen.‚Äù Congressman Mark Green, (R-TN).</t>
  </si>
  <si>
    <t>https://twitter.com/realDonaldTrump/status/1102295815794626560</t>
  </si>
  <si>
    <t>My wonderful daughter, Ivanka, will be interviewed tonight by Steve Hilton on ‚ÄúThe Next Revolution.‚Äù @ FoxNews 9:00 P.M. She works so hard and has achieved so much for the U.S.A.(and gets so little credit!). Then watch Mark Levin at 10:00 P.M., a great show!</t>
  </si>
  <si>
    <t>https://twitter.com/realDonaldTrump/status/1102302218903003141</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</si>
  <si>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</si>
  <si>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https://twitter.com/realDonaldTrump/status/1102358716903579649</t>
  </si>
  <si>
    <t>Presidential Harassment by ‚Äúcrazed‚Äù Democrats at the highest level in the history of our Country. Likewise, the most vicious and corrupt Mainstream Media that any president has ever had to endure - Yet the most successful first two years for any</t>
  </si>
  <si>
    <t>https://twitter.com/realDonaldTrump/status/1102360081247682561</t>
  </si>
  <si>
    <t>....President. We are WINNING big, the envy of the WORLD, but just think what it could be?</t>
  </si>
  <si>
    <t>https://twitter.com/realDonaldTrump/status/1102373344987496448</t>
  </si>
  <si>
    <t>For the Democrats to interview in open hearings a convicted liar &amp; fraudster, at the same time as the very important Nuclear Summit with North Korea, is perhaps a new low in American politics and may have contributed to the ‚Äúwalk.‚Äù Never done when a president is overseas. Shame!</t>
  </si>
  <si>
    <t>https://twitter.com/realDonaldTrump/status/1102379301436047360</t>
  </si>
  <si>
    <t>Schumer &amp; the Democrats are hurting our Country. Senate Republicans must take BOLD ACTION!https://twitter.com/KimStrassel/status/1101576439416193025 ‚Ä¶</t>
  </si>
  <si>
    <t>https://twitter.com/realDonaldTrump/status/1102380332072996864</t>
  </si>
  <si>
    <t>And also illegally leaking to Fake News CNN &amp; others?https://twitter.com/KimStrassel/status/1101229832065691650 ‚Ä¶</t>
  </si>
  <si>
    <t>https://twitter.com/realDonaldTrump/status/1102405884016250880</t>
  </si>
  <si>
    <t>To the great people of Alabama and surrounding areas: Please be careful and safe. Tornadoes and storms were truly violent and more could be coming. To the families and friends of the victims, and to the injured, God bless you all!</t>
  </si>
  <si>
    <t>https://twitter.com/realDonaldTrump/status/1102603979442270208</t>
  </si>
  <si>
    <t>FEMA has been told directly by me to give the A Plus treatment to the Great State of Alabama and the wonderful people who have been so devastated by the Tornadoes. @ GovernorKayIvey, one of the best in our Country, has been so informed. She is working closely with FEMA (and me!).</t>
  </si>
  <si>
    <t>https://twitter.com/realDonaldTrump/status/1102658425505366018</t>
  </si>
  <si>
    <t>The military drills, or war games as I call them, were never even discussed in my mtg w/ Kim Jong Un of NK‚ÄîFAKE NEWS! I made that decision long ago because it costs the U.S. far too much money to have those ‚Äúgames‚Äù, especially since we are not reimbursed for the tremendous cost!</t>
  </si>
  <si>
    <t>https://twitter.com/realDonaldTrump/status/1102661631568461824</t>
  </si>
  <si>
    <t>‚ÄúNow that the Dems are going to try &amp; switch from Collusion to some other reason, it makes them continue to look like sore losers who didn‚Äôt accept the WILL OF THE PEOPLE in the last election - they will do anything to get rid of the President.‚Äù @ AriFleischer It will never work!</t>
  </si>
  <si>
    <t>https://twitter.com/realDonaldTrump/status/1102664356532273152</t>
  </si>
  <si>
    <t>‚ÄúThere is no Collusion. All of these investigations are in search of a crime. Democrats have no evidence to impeach President Trump. Ridiculous!‚Äù @ DevinNunes @ FoxNews</t>
  </si>
  <si>
    <t>https://twitter.com/realDonaldTrump/status/1102750461466152961</t>
  </si>
  <si>
    <t>Presidential Harassment!pic.twitter.com/2Cz5ckERcs</t>
  </si>
  <si>
    <t>https://twitter.com/realDonaldTrump/status/1102751706444636160</t>
  </si>
  <si>
    <t>‚ÄúThe American Media has changed forever. News organizations that seemed like a big deal are now extinct. Those that remain have now degraded themselves beyond recognition, like the New Yorker - or they‚Äôve been purchased by Jeff Bezos to conduct unregistered lobbying for.........</t>
  </si>
  <si>
    <t>https://twitter.com/realDonaldTrump/status/1102753238451929088</t>
  </si>
  <si>
    <t>.... Amazon, like the Washington Post. It‚Äôs hard to remember that not so long ago America had prestige media outlets, but not anymore.‚Äù @ TuckerCarlson The Fake News Media is the true Enemy of the People!</t>
  </si>
  <si>
    <t>https://twitter.com/realDonaldTrump/status/1102778414304555008</t>
  </si>
  <si>
    <t>‚ÄúWe the people will now be subjected to the biggest display of modern day McCarthyism....which is the widest fishing net expedition....every aspect of the presidents life....all in order to get power back so they can institute Socialism.‚Äù @ seanhannity</t>
  </si>
  <si>
    <t>https://twitter.com/realDonaldTrump/status/1102789320707108864</t>
  </si>
  <si>
    <t>Representative Ilhan Omar is again under fire for her terrible comments concerning Israel. Jewish groups have just sent a petition to Speaker Pelosi asking her to remove Omar from Foreign Relations Committee. A dark day for Israel!</t>
  </si>
  <si>
    <t>https://twitter.com/realDonaldTrump/status/1102791903324631040</t>
  </si>
  <si>
    <t>@ StarParker is indeed a ‚ÄúStar!‚Äù Thank you. Center for Urban Renewal &amp; Ed. @ JesseBWatters @ LauraIngram</t>
  </si>
  <si>
    <t>https://twitter.com/realDonaldTrump/status/1102920338529288193</t>
  </si>
  <si>
    <t>Now that they realize the only Collusion with Russia was done by Crooked Hillary Clinton &amp; the Democrats, Nadler, Schiff and the Dem heads of the Committees have gone stone cold CRAZY. 81 letter sent to innocent people to harass them. They won‚Äôt get ANYTHING done for our Country!</t>
  </si>
  <si>
    <t>https://twitter.com/realDonaldTrump/status/1102922327942139904</t>
  </si>
  <si>
    <t>‚ÄúHIV Is Cured In 2nd Patient, Doctors Report.‚Äù @ nytimes Such great news for so many. Tremendous progress being made!</t>
  </si>
  <si>
    <t>https://twitter.com/realDonaldTrump/status/1102934716607578112</t>
  </si>
  <si>
    <t>The greatest overreach in the history of our Country. The Dems are obstructing justice and will not get anything done. A big, fat, fishing expedition desperately in search of a crime, when in fact the real crime is what the Dems are doing, and have done!</t>
  </si>
  <si>
    <t>https://twitter.com/realDonaldTrump/status/1102934910900363266</t>
  </si>
  <si>
    <t>PRESIDENTIAL HARASSMENT!</t>
  </si>
  <si>
    <t>https://twitter.com/realDonaldTrump/status/1102935743377403905</t>
  </si>
  <si>
    <t>Republican Approval Rating just hit 93%. Sorry Haters! MAKE AMERICA GREAT AGAIN!</t>
  </si>
  <si>
    <t>https://twitter.com/realDonaldTrump/status/1103007344190017537</t>
  </si>
  <si>
    <t>Our great First Lady ( @ FLOTUS) will be doing a LIVE show TODAY at 1:00 PM PT with the terrific @ EricBolling at the @ WestgateVegas Resort. She‚Äôs on her # BeBest Tour, helping address the # OpioidCrisis. Free admission for the first 1,500 people!</t>
  </si>
  <si>
    <t>https://twitter.com/realDonaldTrump/status/1103019761246658562</t>
  </si>
  <si>
    <t>Just a few moments ago, I signed an EO addressing one of our nation‚Äôs most heartbreaking tragedies: VETERANS SUICIDE. To every Veteran‚ÄîI want you to know that you have an entire nation of more than 300 million people behind you. You will NEVER be forgotten.https://www.pscp.tv/w/b07HyzFvTlFsTFJub1dwUXd8MXlvS01qWFhQUllHUdJB7p96Yzx3R3Ro6M-_sttzH4poKm4DuvMIoq34Vjzu?t=1s ‚Ä¶</t>
  </si>
  <si>
    <t>https://twitter.com/realDonaldTrump/status/1103036070692900865</t>
  </si>
  <si>
    <t>Scott Gottlieb, who has done an absolutely terrific job as Commissioner of the FDA, plans to leave government service sometime next month....</t>
  </si>
  <si>
    <t>https://twitter.com/realDonaldTrump/status/1103036072005640192</t>
  </si>
  <si>
    <t>....Scott has helped us to lower drug prices, get a record number of generic drugs approved and onto the market, and so many other things. He and his talents will be greatly missed!</t>
  </si>
  <si>
    <t>https://twitter.com/realDonaldTrump/status/1103057225910755329</t>
  </si>
  <si>
    <t>‚Äú(Crooked) Hillary Clinton confirms she will not run in 2020, rules out a third bid for White House.‚Äù Aw-shucks, does that mean I won‚Äôt get to run against her again? She will be sorely missed!</t>
  </si>
  <si>
    <t>https://twitter.com/realDonaldTrump/status/1103150036907712513</t>
  </si>
  <si>
    <t>Hans Von Spakovsky, ‚ÄúI haven‚Äôt seen any evidence of actual violations of the law, which is usually a basis before you start an investigation. Adam Schiff seems to be copying Joseph McCarthy in wanting to open up investigations when they don‚Äôt have any evidence of wrongdoing.‚Äù</t>
  </si>
  <si>
    <t>https://twitter.com/realDonaldTrump/status/1103156546694008832</t>
  </si>
  <si>
    <t>Weirdo Tom Steyer doesn‚Äôt have the ‚Äúguts‚Äù or money to run for President. He‚Äôs all talk!https://twitter.com/Jim_Jordan/status/1103065871830974465 ‚Ä¶</t>
  </si>
  <si>
    <t>https://twitter.com/realDonaldTrump/status/1103353074469535750</t>
  </si>
  <si>
    <t>Senate Republicans are not voting on constitutionality or precedent, they are voting on desperately needed Border Security &amp; the Wall. Our Country is being invaded with Drugs, Human Traffickers, &amp; Criminals of all shapes and sizes. That‚Äôs what this vote is all about. STAY UNITED!</t>
  </si>
  <si>
    <t>https://twitter.com/realDonaldTrump/status/1103382429140742144</t>
  </si>
  <si>
    <t>It is shameful that House Democrats won‚Äôt take a stronger stand against Anti-Semitism in their conference. Anti-Semitism has fueled atrocities throughout history and it‚Äôs inconceivable they will not act to condemn it!</t>
  </si>
  <si>
    <t>https://twitter.com/realDonaldTrump/status/1103416016082739201</t>
  </si>
  <si>
    <t>American Workforce Policy Advisory Board Meeting at the @ WhiteHouse!https://www.pscp.tv/w/b1A6IjFvTlFsTFJub1dwUXd8MWVhSmJPbmJWYWp4WImBk8UHSSigwEsWv40yjFkwG6J1N7GgfvwHkr56a6Ae?t=14s ‚Ä¶</t>
  </si>
  <si>
    <t>https://twitter.com/realDonaldTrump/status/1103444338284089344</t>
  </si>
  <si>
    <t>Congressman Chris Stewart: ‚ÄúNo one is accusing the President of a crime and yet they (the Democrats) are issuing hundreds of subpoenas. This is unprecedented.‚Äù They are desperately trying to find anything they can, even a punctuation mistake in a document!</t>
  </si>
  <si>
    <t>https://twitter.com/realDonaldTrump/status/1103445720164651008</t>
  </si>
  <si>
    <t>Wall Street Journal: ‚ÄúMore migrant families crossing into the U.S. illegally have been arrested in the first five months of the federal fiscal year than in any prior full year.‚Äù We are doing a great job at the border, but this is a National Emergency!</t>
  </si>
  <si>
    <t>https://twitter.com/realDonaldTrump/status/1103446552524345346</t>
  </si>
  <si>
    <t>Democrats just blocked @ FoxNews from holding a debate. Good, then I think I‚Äôll do the same thing with the Fake News Networks and the Radical Left Democrats in the General Election debates!</t>
  </si>
  <si>
    <t>https://twitter.com/realDonaldTrump/status/1103662776424132608</t>
  </si>
  <si>
    <t>It was not a campaign contribution, and there were no violations of the campaign finance laws by me. Fake News!</t>
  </si>
  <si>
    <t>https://twitter.com/realDonaldTrump/status/1103666338365607936</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</si>
  <si>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</si>
  <si>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https://twitter.com/realDonaldTrump/status/1103787204965478404</t>
  </si>
  <si>
    <t>Breaking News @ MSNBC: ‚ÄúCohen‚Äôs lawyer contradicts Cohen‚Äôs testimony about never seeking a Presidential Pardon.‚Äù</t>
  </si>
  <si>
    <t>https://twitter.com/realDonaldTrump/status/1103994805477085186</t>
  </si>
  <si>
    <t>The Wall is being built and is well under construction. Big impact will be made. Many additional contracts are close to being signed. Far ahead of schedule despite all of the Democrat Obstruction and Fake News!</t>
  </si>
  <si>
    <t>https://twitter.com/realDonaldTrump/status/1103995281203478528</t>
  </si>
  <si>
    <t>Thank you @ foxandfriends. Great show!</t>
  </si>
  <si>
    <t>https://twitter.com/realDonaldTrump/status/1103996973525413888</t>
  </si>
  <si>
    <t>I cannot believe the level of dishonesty in the media. It is totally out of control, but we are winning!</t>
  </si>
  <si>
    <t>https://twitter.com/realDonaldTrump/status/1103997393073254400</t>
  </si>
  <si>
    <t>https://twitter.com/realDonaldTrump/status/1104011577718640641</t>
  </si>
  <si>
    <t>Both the Judge and the lawyer in the Paul Manafort case stated loudly and for the world to hear that there was NO COLLUSION with Russia. But the Witch Hunt Hoax continues as you now add these statements to House &amp; Senate Intelligence &amp; Senator Burr. So bad for our Country!</t>
  </si>
  <si>
    <t>https://twitter.com/realDonaldTrump/status/1104014775904804864</t>
  </si>
  <si>
    <t>‚ÄúThis is as good a time as I can remember to be an American Worker. We have the strongest economy in the world.‚Äù Stuart Varney @ foxandfriends So true!</t>
  </si>
  <si>
    <t>https://twitter.com/realDonaldTrump/status/1104017664131907584</t>
  </si>
  <si>
    <t>We are apprehending record numbers of illegal immigrants - but we need the Wall to help our great Border Patrol Agents!</t>
  </si>
  <si>
    <t>https://twitter.com/realDonaldTrump/status/1104018553987100673</t>
  </si>
  <si>
    <t>Women‚Äôs unemployment rate is down to 3.6% - was 7.9% in January, 2011. Things are looking good!</t>
  </si>
  <si>
    <t>https://twitter.com/realDonaldTrump/status/1104022434355863552</t>
  </si>
  <si>
    <t>On International Women‚Äôs Day, we honor women worldwide for their vital role in shaping and strengthening our communities, families, governments, and businesses...http://45.wh.gov/LLPZzc</t>
  </si>
  <si>
    <t>https://twitter.com/realDonaldTrump/status/1104033876291305473</t>
  </si>
  <si>
    <t>Heading now to the Great State of Alabama!</t>
  </si>
  <si>
    <t>https://twitter.com/realDonaldTrump/status/1104050224052396032</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</si>
  <si>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</si>
  <si>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https://twitter.com/realDonaldTrump/status/1104091298074685440</t>
  </si>
  <si>
    <t>Congratulations to Heather Wilson, who is the sole finalist to become the next President of University of Texas at El Paso effective September 1, 2019. Heather has done an absolutely fantastic job...</t>
  </si>
  <si>
    <t>https://twitter.com/realDonaldTrump/status/1104091299718811650</t>
  </si>
  <si>
    <t>....as Secretary of the Air Force, and I know she will be equally great in the very important world of higher education. A strong thank you to Heather for her service.</t>
  </si>
  <si>
    <t>https://twitter.com/realDonaldTrump/status/1104121030862237696</t>
  </si>
  <si>
    <t>Aluminum prices are down 12% since I instituted Tariffs on Aluminum Dumping - and the U.S. will be taking in Billions, plus jobs. Nice!</t>
  </si>
  <si>
    <t>https://twitter.com/realDonaldTrump/status/1104122208316612608</t>
  </si>
  <si>
    <t>Sessions didn‚Äôt have a clue!https://twitter.com/paulsperry_/status/1102625638245122048 ‚Ä¶</t>
  </si>
  <si>
    <t>https://twitter.com/realDonaldTrump/status/1104155064116101121</t>
  </si>
  <si>
    <t>Unimaginable loss - Such great people!https://twitter.com/WVTM13/status/1104133190036439040 ‚Ä¶</t>
  </si>
  <si>
    <t>https://twitter.com/realDonaldTrump/status/1104159474368024599</t>
  </si>
  <si>
    <t>. @ RepMikeTurner ‚ÄúThe only time that Michael Cohen told the truth is when he pled that he is guilty.‚Äù Also when he said no collusion and I did not tell him to lie!‚Äù</t>
  </si>
  <si>
    <t>https://twitter.com/realDonaldTrump/status/1104189720211451905</t>
  </si>
  <si>
    <t>pic.twitter.com/QUuEBfFo44</t>
  </si>
  <si>
    <t>https://twitter.com/realDonaldTrump/status/1104383134529998849</t>
  </si>
  <si>
    <t>Border Patrol and Law Enforcement has apprehended (captured) large numbers of illegal immigrants at the Border. They won‚Äôt be coming into the U.S. The Wall is being built and will greatly help us in the future, and now!</t>
  </si>
  <si>
    <t>https://twitter.com/realDonaldTrump/status/1104499701016133634</t>
  </si>
  <si>
    <t>I hope the grandstanding Governor of California is able to spend his very highly taxed citizens money on asylum holds more efficiently than money has been spent on the so-called Fast Train, which is $Billions over budget &amp; in total disarray. Time to reduce taxes in California!</t>
  </si>
  <si>
    <t>https://twitter.com/realDonaldTrump/status/1104503216111321089</t>
  </si>
  <si>
    <t>Wacky Nut Job @ AnnCoulter, who still hasn‚Äôt figured out that, despite all odds and an entire Democrat Party of Far Left Radicals against me (not to mention certain Republicans who are sadly unwilling to fight), I am winning on the Border. Major sections of Wall are being built...</t>
  </si>
  <si>
    <t>https://twitter.com/realDonaldTrump/status/1104505623293710337</t>
  </si>
  <si>
    <t>....and renovated, with MUCH MORE to follow shortly. Tens of thousands of illegals are being apprehended (captured) at the Border and NOT allowed into our Country. With another President, millions would be pouring in. I am stopping an invasion as the Wall gets built. # MAGA</t>
  </si>
  <si>
    <t>https://twitter.com/realDonaldTrump/status/1104506943887065089</t>
  </si>
  <si>
    <t>The Witch Hunt continues!https://twitter.com/TimRunsHisMouth/status/1103028675904196613 ‚Ä¶</t>
  </si>
  <si>
    <t>https://twitter.com/realDonaldTrump/status/1104514899051462657</t>
  </si>
  <si>
    <t>This is just the beginning!https://twitter.com/TeamTrump/status/1104174354068267013 ‚Ä¶</t>
  </si>
  <si>
    <t>https://twitter.com/realDonaldTrump/status/1104597717806927873</t>
  </si>
  <si>
    <t>Will soon be 145 Judges!https://twitter.com/GOPChairwoman/status/1104411018934042627 ‚Ä¶</t>
  </si>
  <si>
    <t>https://twitter.com/realDonaldTrump/status/1104600844098510848</t>
  </si>
  <si>
    <t>‚ÄúDonald Trump‚Äôs Approval Rating is at or near his highest level ever. The media is not being honest about what is happening in this Country.‚Äù Jesse Watters</t>
  </si>
  <si>
    <t>https://twitter.com/realDonaldTrump/status/1104714098724519936</t>
  </si>
  <si>
    <t>Despite the most hostile and corrupt media in the history of American politics, the Trump Administration has accomplished more in its first two years than any other Administration. Judges, biggest Tax &amp; Regulation Cuts, V.A. Choice, Best Economy, Lowest Unemployment &amp; much more!</t>
  </si>
  <si>
    <t>https://twitter.com/realDonaldTrump/status/1104714962482749440</t>
  </si>
  <si>
    <t>More people are working today in the United States, 158,000,000, than at any time in our Country‚Äôs history. That is a Big Deal!</t>
  </si>
  <si>
    <t>https://twitter.com/realDonaldTrump/status/1104890307706060802</t>
  </si>
  <si>
    <t>‚ÄúThere‚Äôs not one shred of evidence that President Trump has done anything wrong.‚Äù @ GrahamLedger One America News. So true, a total Witch Hunt - All started illegally by Crooked Hillary Clinton, the DNC and others!</t>
  </si>
  <si>
    <t>https://twitter.com/realDonaldTrump/status/1105109329290686464</t>
  </si>
  <si>
    <t>At a recent round table meeting of business executives, &amp; long after formally introducing Tim Cook of Apple, I quickly referred to Tim + Apple as Tim/Apple as an easy way to save time &amp; words. The Fake News was disparagingly all over this, &amp; it became yet another bad Trump story!</t>
  </si>
  <si>
    <t>https://twitter.com/realDonaldTrump/status/1105110383227035654</t>
  </si>
  <si>
    <t>Making Daylight Saving Time permanent is O.K. with me!</t>
  </si>
  <si>
    <t>https://twitter.com/realDonaldTrump/status/1105128204719796224</t>
  </si>
  <si>
    <t>Republican Senators have a very easy vote this week. It is about Border Security and the Wall (stopping Crime, Drugs etc.), not Constitutionality and Precedent. It is an 80% positive issue. The Dems are 100% United, as usual, on a 20% issue, Open Borders and Crime. Get tough R‚Äôs!</t>
  </si>
  <si>
    <t>https://twitter.com/realDonaldTrump/status/1105441310041878530</t>
  </si>
  <si>
    <t>‚ÄúJewish people are leaving the Democratic Party. We saw a lot of anti Israel policies start under the Obama Administration, and it got worsts &amp; worse. There is anti-Semitism in the Democratic Party. They don‚Äôt care about Israel or the Jewish people.‚Äù Elizabeth Pipko, Jexodus.</t>
  </si>
  <si>
    <t>https://twitter.com/realDonaldTrump/status/1105445788585467904</t>
  </si>
  <si>
    <t>Patrick Moore, co-founder of Greenpeace: ‚ÄúThe whole climate crisis is not only Fake News, it‚Äôs Fake Science. There is no climate crisis, there‚Äôs weather and climate all around the world, and in fact carbon dioxide is the main building block of all life.‚Äù @ foxandfriends Wow!</t>
  </si>
  <si>
    <t>https://twitter.com/realDonaldTrump/status/1105468569800839169</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</si>
  <si>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</si>
  <si>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https://twitter.com/realDonaldTrump/status/1105471621672960000</t>
  </si>
  <si>
    <t>....needed, and the complexity creates danger. All of this for great cost yet very little gain. I don‚Äôt know about you, but I don‚Äôt want Albert Einstein to be my pilot. I want great flying professionals that are allowed to easily and quickly take control of a plane!</t>
  </si>
  <si>
    <t>https://twitter.com/realDonaldTrump/status/1105593613386428417</t>
  </si>
  <si>
    <t>New York State and its Governor, Andrew Cuomo, are now proud members of the group of PRESIDENTIAL HARASSERS. No wonder people are fleeing the State in record numbers. The Witch Hunt continues!</t>
  </si>
  <si>
    <t>https://twitter.com/realDonaldTrump/status/1105686693103976449</t>
  </si>
  <si>
    <t>All part of the Witch Hunt Hoax. Started by little Eric Schneiderman &amp; Cuomo. So many leaving New York!https://twitter.com/GOP/status/1105643828143448064 ‚Ä¶</t>
  </si>
  <si>
    <t>https://twitter.com/realDonaldTrump/status/1105686760653234176</t>
  </si>
  <si>
    <t>So many records being set with respect to our Economy. Unemployment numbers among BEST EVER. A beautiful thing to watch!</t>
  </si>
  <si>
    <t>https://twitter.com/realDonaldTrump/status/1105783270262927360</t>
  </si>
  <si>
    <t>I greatly appreciate Nancy Pelosi‚Äôs statement against impeachment, but everyone must remember the minor fact that I never did anything wrong, the Economy and Unemployment are the best ever, Military and Vets are great - and many other successes! How do you impeach....</t>
  </si>
  <si>
    <t>https://twitter.com/realDonaldTrump/status/1105783271412113409</t>
  </si>
  <si>
    <t>....a man who is considered by many to be the President with the most successful first two years in history, especially when he has done nothing wrong and impeachment is for ‚Äúhigh crimes and misdemeanors‚Äù?</t>
  </si>
  <si>
    <t>https://twitter.com/realDonaldTrump/status/1105789414565908480</t>
  </si>
  <si>
    <t>‚ÄúJay Leno points out that comedy (on the very boring late night shows) is totally one-sided. It‚Äôs tough when there‚Äôs only one topic.‚Äù @ foxandfriends Actually, the one-sided hatred on these shows is incredible and for me, unwatchable. But remember, WE are number one - President!</t>
  </si>
  <si>
    <t>https://twitter.com/realDonaldTrump/status/1105789862853128192</t>
  </si>
  <si>
    <t>https://twitter.com/realDonaldTrump/status/1105789962576973824</t>
  </si>
  <si>
    <t>KEEP AMERICA GREAT!</t>
  </si>
  <si>
    <t>https://twitter.com/realDonaldTrump/status/1105795445794717697</t>
  </si>
  <si>
    <t>Defying voters, the Governor of California will halt all death penalty executions of 737 stone cold killers. Friends and families of the always forgotten VICTIMS are not thrilled, and neither am I!</t>
  </si>
  <si>
    <t>https://twitter.com/realDonaldTrump/status/1105805989545021440</t>
  </si>
  <si>
    <t>The just revealed FBI Agent Lisa Page transcripts make the Obama Justice Department look exactly like it was, a broken and corrupt machine. Hopefully, justice will finally be served. Much more to come!</t>
  </si>
  <si>
    <t>https://twitter.com/realDonaldTrump/status/1105827007991025666</t>
  </si>
  <si>
    <t>The Fake News photoshopped pictures of Melania, then propelled conspiracy theories that it‚Äôs actually not her by my side in Alabama and other places. They are only getting more deranged with time!</t>
  </si>
  <si>
    <t>https://twitter.com/realDonaldTrump/status/1105834434962571265</t>
  </si>
  <si>
    <t>Comey testified (under oath) that it was a ‚Äúunanimous‚Äù decision on Crooked Hillary. Lisa Page transcripts show he LIED. @ jasoninthehouse</t>
  </si>
  <si>
    <t>https://twitter.com/realDonaldTrump/status/1105871954001739782</t>
  </si>
  <si>
    <t>Democrats will have a unanimous vote on a 20% issue in opposing Republican Senators tomorrow. The Dems are for Open Borders and Crime!</t>
  </si>
  <si>
    <t>https://twitter.com/realDonaldTrump/status/1105873274804813824</t>
  </si>
  <si>
    <t>Republican Senators are overthinking tomorrow‚Äôs vote on National Emergency. It is very simply Border Security/No Crime - Should not be thought of any other way. We have a MAJOR NATIONAL EMERGENCY at our Border and the People of our Country know it very well!</t>
  </si>
  <si>
    <t>https://twitter.com/realDonaldTrump/status/1105904905888415744</t>
  </si>
  <si>
    <t>pic.twitter.com/2qWkPuFDL6</t>
  </si>
  <si>
    <t>https://twitter.com/realDonaldTrump/status/1105960676097441793</t>
  </si>
  <si>
    <t>‚ÄúDouble Standard - Former FBI lawyer (Lisa Page) admits being told to go easy on Clinton.‚Äù Very unfair! @ FoxNews</t>
  </si>
  <si>
    <t>https://twitter.com/realDonaldTrump/status/1105963623086727169</t>
  </si>
  <si>
    <t>‚ÄúThe Lisa Page (FBI) transcript also confirms earlier reporting that Page testified Russian Collusion was still unproven when Special Counsel Robert Mueller was appointed.‚Äù Catherine Herridge, @ FoxNews In other words they appointed someone when there was (and is) no crime. Bad!</t>
  </si>
  <si>
    <t>https://twitter.com/realDonaldTrump/status/1105964934125576192</t>
  </si>
  <si>
    <t>I agree with Rand Paul. This is a total disgrace and should NEVER happen to another President!https://twitter.com/RandPaul/status/1105887640879022080 ‚Ä¶</t>
  </si>
  <si>
    <t>https://twitter.com/realDonaldTrump/status/1106140067121246214</t>
  </si>
  <si>
    <t>‚ÄúDemocrats are frantic to throw something else at the President. That‚Äôs why you saw those 81 subpoenas. It‚Äôs ridiculous. Just because your still upset over an election that happened 2 1/2 years ago, you should not be allowed to ruin people‚Äôs lives like this.‚Äù Lara Trump, @ FoxNews</t>
  </si>
  <si>
    <t>https://twitter.com/realDonaldTrump/status/1106144173458161664</t>
  </si>
  <si>
    <t>A big National Emergency vote today by The United States Senate on Border Security &amp; the Wall (which is already under major construction). I am prepared to veto, if necessary. The Southern Border is a National Security and Humanitarian Nightmare, but it can be easily fixed!</t>
  </si>
  <si>
    <t>https://twitter.com/realDonaldTrump/status/1106153554518130688</t>
  </si>
  <si>
    <t>My Administration looks forward to negotiating a large scale Trade Deal with the United Kingdom. The potential is unlimited!</t>
  </si>
  <si>
    <t>https://twitter.com/realDonaldTrump/status/1106161655292010502</t>
  </si>
  <si>
    <t>The Democrats are ‚ÄúBorder Deniers.‚Äù They refuse to see or acknowledge the Death, Crime, Drugs and Human Trafficking at our Southern Border!</t>
  </si>
  <si>
    <t>https://twitter.com/realDonaldTrump/status/1106169458106744834</t>
  </si>
  <si>
    <t>The three very weak and untalented late night ‚Äúhosts‚Äù are ‚Äúfighting over table scraps. Carson did a great job, it wasn‚Äôt political. I don‚Äôt know what they‚Äôre going to do in 2024 when he‚Äôs no longer President? Will be wacky in the unemployment line.‚Äù Michael Loftus @ foxandfriends</t>
  </si>
  <si>
    <t>https://twitter.com/realDonaldTrump/status/1106173343475081217</t>
  </si>
  <si>
    <t>Happy National Ag Day!https://twitter.com/SecretarySonny/status/1106172145615425538 ‚Ä¶</t>
  </si>
  <si>
    <t>https://twitter.com/realDonaldTrump/status/1106196590065303552</t>
  </si>
  <si>
    <t>Prominent legal scholars agree that our actions to address the National Emergency at the Southern Border and to protect the American people are both CONSTITUTIONAL and EXPRESSLY authorized by Congress....</t>
  </si>
  <si>
    <t>https://twitter.com/realDonaldTrump/status/1106196591453577217</t>
  </si>
  <si>
    <t>....If, at a later date, Congress wants to update the law, I will support those efforts, but today‚Äôs issue is BORDER SECURITY and Crime!!! Don‚Äôt vote with Pelosi!</t>
  </si>
  <si>
    <t>https://twitter.com/realDonaldTrump/status/1106205023548133376</t>
  </si>
  <si>
    <t>A vote for today‚Äôs resolution by Republican Senators is a vote for Nancy Pelosi, Crime, and the Open Border Democrats!</t>
  </si>
  <si>
    <t>https://twitter.com/realDonaldTrump/status/1106228159811330048</t>
  </si>
  <si>
    <t>Congratulations @ Toyota! BIG NEWS for U.S. Auto Workers! The USMCA is already fixing the broken NAFTA deal.https://twitter.com/Toyota/status/1106209135144693760 ‚Ä¶</t>
  </si>
  <si>
    <t>https://twitter.com/realDonaldTrump/status/1106272915488686080</t>
  </si>
  <si>
    <t>VETO!</t>
  </si>
  <si>
    <t>https://twitter.com/realDonaldTrump/status/1106279613431508992</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</si>
  <si>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</si>
  <si>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https://twitter.com/realDonaldTrump/status/1106382310914617344</t>
  </si>
  <si>
    <t>https://www.pscp.tv/w/b1sFjTFvTlFsTFJub1dwUXd8MVBsS1F5YWJrd1hLRYXSd6sOUBLzoK3pcMkwcxvSv2im2RZ6DSdg4oZRnixq?t=4s ‚Ä¶</t>
  </si>
  <si>
    <t>https://twitter.com/realDonaldTrump/status/1106520743855251456</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</si>
  <si>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</si>
  <si>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https://twitter.com/realDonaldTrump/status/1106526246144487424</t>
  </si>
  <si>
    <t>The ‚ÄòJexodus‚Äô movement encourages Jewish people to leave the Democrat Party. Total disrespect! Republicans are waiting with open arms. Remember Jerusalem (U.S. Embassy) and the horrible Iran Nuclear Deal! @ OANN @ foxandfriends</t>
  </si>
  <si>
    <t>https://twitter.com/realDonaldTrump/status/1106529365549084672</t>
  </si>
  <si>
    <t>‚ÄúNew evidence that the Obama era team of the FBI, DOJ &amp; CIA were working together to Spy on (and take out) President Trump, all the way back in 2015.‚Äù A transcript of Peter Strzok‚Äôs testimony is devastating. Hopefully the Mueller Report will be covering this. @ OANN @ foxandfriends</t>
  </si>
  <si>
    <t>https://twitter.com/realDonaldTrump/status/1106552621152780289</t>
  </si>
  <si>
    <t>So, if there was knowingly &amp; acknowledged to be ‚Äúzero‚Äù crime when the Special Counsel was appointed, and if the appointment was made based on the Fake Dossier (paid for by Crooked Hillary) and now disgraced Andrew McCabe (he &amp; all stated no crime), then the Special Counsel.......</t>
  </si>
  <si>
    <t>https://twitter.com/realDonaldTrump/status/1106554458383806467</t>
  </si>
  <si>
    <t>....should never have been appointed and there should be no Mueller Report. This was an illegal &amp; conflicted investigation in search of a crime. Russian Collusion was nothing more than an excuse by the Democrats for losing an Election that they thought they were going to win.....</t>
  </si>
  <si>
    <t>https://twitter.com/realDonaldTrump/status/1106554754715533313</t>
  </si>
  <si>
    <t>.....THIS SHOULD NEVER HAPPEN TO A PRESIDENT AGAIN!</t>
  </si>
  <si>
    <t>https://twitter.com/realDonaldTrump/status/1106611696548884480</t>
  </si>
  <si>
    <t>I‚Äôd like to thank all of the Great Republican Senators who bravely voted for Strong Border Security and the WALL. This will help stop Crime, Human Trafficking, and Drugs entering our Country. Watch, when you get back to your State, they will LOVE you more than ever before!</t>
  </si>
  <si>
    <t>https://twitter.com/realDonaldTrump/status/1106634711290531840</t>
  </si>
  <si>
    <t>Just spoke with Jacinda Ardern, the Prime Minister of New Zealand, regarding the horrific events that have taken place over the past 24 hours. I informed the Prime Minister....</t>
  </si>
  <si>
    <t>https://twitter.com/realDonaldTrump/status/1106634712871784448</t>
  </si>
  <si>
    <t>....that we stand in solidarity with New Zealand ‚Äì and that any assistance the U.S.A. can give, we stand by ready to help. We love you New Zealand!</t>
  </si>
  <si>
    <t>https://twitter.com/realDonaldTrump/status/1106657835646156800</t>
  </si>
  <si>
    <t>pic.twitter.com/tEgQFkcMs1</t>
  </si>
  <si>
    <t>https://twitter.com/realDonaldTrump/status/1106665436865851394</t>
  </si>
  <si>
    <t>Just spoke w/ @ GovRicketts. The people of Nebraska &amp; across the Midwest, especially the Farmers &amp; Ranchers, are feeling the impacts from severe weather. The first responders &amp; emergency response teams have done a great job dealing w/ record flooding, high winds, &amp; road closures.</t>
  </si>
  <si>
    <t>https://twitter.com/realDonaldTrump/status/1106945870220677120</t>
  </si>
  <si>
    <t>pic.twitter.com/B6NgsZuJdy</t>
  </si>
  <si>
    <t>https://twitter.com/realDonaldTrump/status/1106947324293586946</t>
  </si>
  <si>
    <t>pic.twitter.com/lopau8H33l</t>
  </si>
  <si>
    <t>https://twitter.com/realDonaldTrump/status/1106949834739720192</t>
  </si>
  <si>
    <t>On the recent non-binding vote (420-0) in Congress about releasing the Mueller Report, I told leadership to let all Republicans vote for transparency. Makes us all look good and doesn‚Äôt matter. Play along with the game!</t>
  </si>
  <si>
    <t>https://twitter.com/realDonaldTrump/status/1106950918027821056</t>
  </si>
  <si>
    <t>pic.twitter.com/oCPqP4v1fH</t>
  </si>
  <si>
    <t>https://twitter.com/realDonaldTrump/status/1106952458339786754</t>
  </si>
  <si>
    <t>Veto Message to the House of Representatives for H.J. Res. 46: https://www.whitehouse.gov/briefings-statements/veto-message-house-representatives-h-j-res-46/ ‚Ä¶pic.twitter.com/lA4RSYTZo0</t>
  </si>
  <si>
    <t>https://twitter.com/realDonaldTrump/status/1106969569057538048</t>
  </si>
  <si>
    <t>pic.twitter.com/WQThgHWcg4</t>
  </si>
  <si>
    <t>https://twitter.com/realDonaldTrump/status/1106973110786494466</t>
  </si>
  <si>
    <t>Mark Morgan, Former Border Patrol Chief with great experience in Law Enforcement, really understands the subjects of Immigration and the Border. Thank you Mark! @ foxandfriends</t>
  </si>
  <si>
    <t>https://twitter.com/realDonaldTrump/status/1107001687208878085</t>
  </si>
  <si>
    <t>This is a National Emergency...pic.twitter.com/AAKBuNW2ro</t>
  </si>
  <si>
    <t>https://twitter.com/realDonaldTrump/status/1107020360803909632</t>
  </si>
  <si>
    <t>Spreading the fake and totally discredited Dossier ‚Äúis unfortunately a very dark stain against John McCain.‚Äù Ken Starr, Former Independent Counsel. He had far worse ‚Äústains‚Äù than this, including thumbs down on repeal and replace after years of campaigning to repeal and replace!</t>
  </si>
  <si>
    <t>https://twitter.com/realDonaldTrump/status/1107024074184761344</t>
  </si>
  <si>
    <t>Because the economy is so good, General Motors must get their Lordstown, Ohio, plant open, maybe in a different form or with a new owner, FAST! Toyota is investing 13.5 $Billion in U.S., others likewise. G.M. MUST ACT QUICKLY. Time is of the essence!</t>
  </si>
  <si>
    <t>https://twitter.com/realDonaldTrump/status/1107025689486737410</t>
  </si>
  <si>
    <t>Google is helping China and their military, but not the U.S. Terrible! The good news is that they helped Crooked Hillary Clinton, and not Trump....and how did that turn out?</t>
  </si>
  <si>
    <t>https://twitter.com/realDonaldTrump/status/1107029377123057664</t>
  </si>
  <si>
    <t>How is the Paris Environmental Accord working out for France? After 18 weeks of rioting by the Yellow Vest Protesters, I guess not so well! In the meantime, the United States has gone to the top of all lists on the Environment.</t>
  </si>
  <si>
    <t>https://twitter.com/realDonaldTrump/status/1107250037854212096</t>
  </si>
  <si>
    <t>It‚Äôs truly incredible that shows like Saturday Night Live, not funny/no talent, can spend all of their time knocking the same person (me), over &amp; over, without so much of a mention of ‚Äúthe other side.‚Äù Like an advertisement without consequences. Same with Late Night Shows......</t>
  </si>
  <si>
    <t>https://twitter.com/realDonaldTrump/status/1107253742271901696</t>
  </si>
  <si>
    <t>....Should Federal Election Commission and/or FCC look into this? There must be Collusion with the Democrats and, of course, Russia! Such one sided media coverage, most of it Fake News. Hard to believe I won and am winning. Approval Rating 52%, 93% with Republicans. Sorry! # MAGA</t>
  </si>
  <si>
    <t>https://twitter.com/realDonaldTrump/status/1107256142584078336</t>
  </si>
  <si>
    <t>Report: Christopher Steele backed up his Democrat &amp; Crooked Hillary paid for Fake &amp; Unverified Dossier with information he got from ‚Äúsend in watchers‚Äù of low ratings CNN. This is the info that got us the Witch Hunt!</t>
  </si>
  <si>
    <t>https://twitter.com/realDonaldTrump/status/1107260609974943745</t>
  </si>
  <si>
    <t>So it was indeed (just proven in court papers) ‚Äúlast in his class‚Äù (Annapolis) John McCain that sent the Fake Dossier to the FBI and Media hoping to have it printed BEFORE the Election. He &amp; the Dems, working together, failed (as usual). Even the Fake News refused this garbage!</t>
  </si>
  <si>
    <t>https://twitter.com/realDonaldTrump/status/1107262810327785472</t>
  </si>
  <si>
    <t>Happy St. Patrick‚Äôs Day! pic.twitter.com/WmuNzJSRr8</t>
  </si>
  <si>
    <t>https://twitter.com/realDonaldTrump/status/1107269978678611969</t>
  </si>
  <si>
    <t>Bring back @ JudgeJeanine Pirro. The Radical Left Democrats, working closely with their beloved partner, the Fake News Media, is using every trick in the book to SILENCE a majority of our Country. They have all out campaigns against @ FoxNews hosts who are doing too well. Fox .....</t>
  </si>
  <si>
    <t>https://twitter.com/realDonaldTrump/status/1107273645196537857</t>
  </si>
  <si>
    <t>....must stay strong and fight back with vigor. Stop working soooo hard on being politically correct, which will only bring you down, and continue to fight for our Country. The losers all want what you have, don‚Äôt give it to them. Be strong &amp; prosper, be weak &amp; die! Stay true....</t>
  </si>
  <si>
    <t>https://twitter.com/realDonaldTrump/status/1107276504415854592</t>
  </si>
  <si>
    <t>....to the people that got you there. Keep fighting for Tucker, and fight hard for @ JudgeJeanine. Your competitors are jealous - they all want what you‚Äôve got - NUMBER ONE. Don‚Äôt hand it to them on a silver platter. They can‚Äôt beat you, you can only beat yourselves!</t>
  </si>
  <si>
    <t>https://twitter.com/realDonaldTrump/status/1107278820267212801</t>
  </si>
  <si>
    <t>pic.twitter.com/yvJpMzy3R4</t>
  </si>
  <si>
    <t>https://twitter.com/realDonaldTrump/status/1107335457006866435</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</si>
  <si>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</si>
  <si>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https://twitter.com/realDonaldTrump/status/1107345541724291072</t>
  </si>
  <si>
    <t>Were @ FoxNews weekend anchors, @ ArthelNeville and @ LelandVittert, trained by CNN prior to their ratings collapse? In any event, that‚Äôs where they should be working, along with their lowest rated anchor, Shepard Smith!</t>
  </si>
  <si>
    <t>https://twitter.com/realDonaldTrump/status/1107385751577088000</t>
  </si>
  <si>
    <t>Those Republican Senators who voted in favor of Strong Border Security (and the Wall) are being uniformly praised as they return to their States. They know there is a National Emergency at the Southern Border, and they had the courage to ACT. Great job!</t>
  </si>
  <si>
    <t>https://twitter.com/realDonaldTrump/status/1107408129619382277</t>
  </si>
  <si>
    <t>Just spoke to Mary Barra, CEO of General Motors about the Lordstown Ohio plant. I am not happy that it is closed when everything else in our Country is BOOMING. I asked her to sell it or do something quickly. She blamed the UAW Union ‚Äî I don‚Äôt care, I just want it open!</t>
  </si>
  <si>
    <t>https://twitter.com/realDonaldTrump/status/1107420505479528448</t>
  </si>
  <si>
    <t>What the Democrats have done in trying to steal a Presidential Election, first at the ‚Äúballot box‚Äù and then, after that failed, with the ‚ÄúInsurance Policy,‚Äù is the biggest Scandal in the history of our Country!</t>
  </si>
  <si>
    <t>https://twitter.com/realDonaldTrump/status/1107462671614570496</t>
  </si>
  <si>
    <t>https://twitter.com/realDonaldTrump/status/1107607058600349696</t>
  </si>
  <si>
    <t>General Motors and the UAW are going to start ‚Äútalks‚Äù in September/October. Why wait, start them now! I want jobs to stay in the U.S.A. and want Lordstown (Ohio), in one of the best economies in our history, opened or sold to a company who will open it up fast! Car companies.....</t>
  </si>
  <si>
    <t>https://twitter.com/realDonaldTrump/status/1107608921370513408</t>
  </si>
  <si>
    <t>....are all coming back to the U.S. So is everyone else. We now have the best Economy in the World, the envy of all. Get that big, beautiful plant in Ohio open now. Close a plant in China or Mexico, where you invested so heavily pre-Trump, but not in the U.S.A. Bring jobs home!</t>
  </si>
  <si>
    <t>https://twitter.com/realDonaldTrump/status/1107611445414510592</t>
  </si>
  <si>
    <t>93% Approval Rating in the Republican Party. Thank you!</t>
  </si>
  <si>
    <t>https://twitter.com/realDonaldTrump/status/1107631297076305920</t>
  </si>
  <si>
    <t>Joe Biden got tongue tied over the weekend when he was unable to properly deliver a very simple line about his decision to run for President. Get used to it, another low I.Q. individual!</t>
  </si>
  <si>
    <t>https://twitter.com/realDonaldTrump/status/1107637405010530305</t>
  </si>
  <si>
    <t>The Fake News Media is working overtime to blame me for the horrible attack in New Zealand. They will have to work very hard to prove that one. So Ridiculous!</t>
  </si>
  <si>
    <t>https://twitter.com/realDonaldTrump/status/1107659841538015232</t>
  </si>
  <si>
    <t>Wow! A Suffolk/USA Today Poll, just out, states, ‚Äú50% of Americans AGREE that Robert Mueller‚Äôs investigation is a Witch Hunt.‚Äù @ MSNBC Very few think it is legit! We will soon find out?</t>
  </si>
  <si>
    <t>https://twitter.com/realDonaldTrump/status/1107673256268623872</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</si>
  <si>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</si>
  <si>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https://twitter.com/realDonaldTrump/status/1107676046613274626</t>
  </si>
  <si>
    <t>pic.twitter.com/sb4UfYkFWI</t>
  </si>
  <si>
    <t>https://twitter.com/realDonaldTrump/status/1107746633230532608</t>
  </si>
  <si>
    <t>My team is staying in close contact with Governor Kim Reynolds ( @ IAGovernor) of Iowa and the local officials managing these floods. We support you and thank all of the first responders working long hours to help the great people of Iowa!https://twitter.com/IAGovernor/status/1107698956295983105 ‚Ä¶</t>
  </si>
  <si>
    <t>https://twitter.com/realDonaldTrump/status/1107747850845331456</t>
  </si>
  <si>
    <t>Our prayers are with the great people of South Dakota. We are staying in close contact with @ GovKristiNoem and all the State and Local leaders during and after these devastating floods. Everyone be safe!https://twitter.com/govkristinoem/status/1107474943346905093 ‚Ä¶</t>
  </si>
  <si>
    <t>https://twitter.com/realDonaldTrump/status/1107757465691656192</t>
  </si>
  <si>
    <t>pic.twitter.com/precsXDarx</t>
  </si>
  <si>
    <t>https://twitter.com/realDonaldTrump/status/1107771030385426432</t>
  </si>
  <si>
    <t>While the press doesn‚Äôt like writing about it, nor do I need them to, I donate my yearly Presidential salary of $400,000.00 to different agencies throughout the year, this to Homeland Security. If I didn‚Äôt do it there would be hell to pay from the FAKE NEWS MEDIA!pic.twitter.com/xqIGUOwh4x</t>
  </si>
  <si>
    <t>https://twitter.com/realDonaldTrump/status/1107817082723450880</t>
  </si>
  <si>
    <t>Rep. Devin Nunes Files $250M Defamation Lawsuit Against Twitter, Two Anonymous Twitter Accounts https://www.thedailybeast.com/rep-devin-nunes-files-dollar250m-defamation-lawsuit-against-twitter-two-anonymous-twitter-accounts?source=twitter&amp;via=desktop ‚Ä¶ via @ thedailybeast</t>
  </si>
  <si>
    <t>https://twitter.com/realDonaldTrump/status/1107818672393990145</t>
  </si>
  <si>
    <t>pic.twitter.com/QxJBMTAZqG</t>
  </si>
  <si>
    <t>https://twitter.com/realDonaldTrump/status/1107851414779379712</t>
  </si>
  <si>
    <t>pic.twitter.com/h2bZ1p3UlY</t>
  </si>
  <si>
    <t>https://twitter.com/realDonaldTrump/status/1107981131012628481</t>
  </si>
  <si>
    <t>The Fake News Media has NEVER been more Dishonest or Corrupt than it is right now. There has never been a time like this in American History. Very exciting but also, very sad! Fake News is the absolute Enemy of the People and our Country itself!</t>
  </si>
  <si>
    <t>https://twitter.com/realDonaldTrump/status/1107983725034463232</t>
  </si>
  <si>
    <t>A total loser!https://twitter.com/parscale/status/1107827026873016321 ‚Ä¶</t>
  </si>
  <si>
    <t>https://twitter.com/realDonaldTrump/status/1107997913584726020</t>
  </si>
  <si>
    <t>‚ÄúYou can‚Äôt dispel this mood of positive energy.‚Äù @ Varneyco The Economy is Great!</t>
  </si>
  <si>
    <t>https://twitter.com/realDonaldTrump/status/1108004465121075200</t>
  </si>
  <si>
    <t>Facebook, Google and Twitter, not to mention the Corrupt Media, are sooo on the side of the Radical Left Democrats. But fear not, we will win anyway, just like we did before! # MAGA</t>
  </si>
  <si>
    <t>https://twitter.com/realDonaldTrump/status/1108028566791471104</t>
  </si>
  <si>
    <t>I will be looking into this! # StopTheBiashttps://twitter.com/SecretsBedard/status/1107985087029743617 ‚Ä¶</t>
  </si>
  <si>
    <t>https://twitter.com/realDonaldTrump/status/1108036445510516736</t>
  </si>
  <si>
    <t>pic.twitter.com/95I4towyEP</t>
  </si>
  <si>
    <t>https://twitter.com/realDonaldTrump/status/1108118176754208771</t>
  </si>
  <si>
    <t>Amazingly, CNN just released a poll at 71%, saying that the economy is in the best shape since 2001, 18 years! WOW, is CNN becoming a believer?</t>
  </si>
  <si>
    <t>https://twitter.com/realDonaldTrump/status/1108147024485122053</t>
  </si>
  <si>
    <t>Thank you @ JesseBWatters, could not have said it any better myself!pic.twitter.com/HirL10zwZl</t>
  </si>
  <si>
    <t>https://twitter.com/realDonaldTrump/status/1108187855954870272</t>
  </si>
  <si>
    <t>Campaigning for the Popular Vote is much easier &amp; different than campaigning for the Electoral College. It‚Äôs like training for the 100 yard dash vs. a marathon. The brilliance of the Electoral College is that you must go to many States to win. With the Popular Vote, you go to....</t>
  </si>
  <si>
    <t>https://twitter.com/realDonaldTrump/status/1108190837257764864</t>
  </si>
  <si>
    <t>....just the large States - the Cities would end up running the Country. Smaller States &amp; the entire Midwest would end up losing all power - &amp; we can‚Äôt let that happen. I used to like the idea of the Popular Vote, but now realize the Electoral College is far better for the U.S.A.</t>
  </si>
  <si>
    <t>https://twitter.com/realDonaldTrump/status/1108214845294428161</t>
  </si>
  <si>
    <t>Not a good situation!https://twitter.com/GitRDoneLarry/status/1107926999161421824 ‚Ä¶</t>
  </si>
  <si>
    <t>https://twitter.com/realDonaldTrump/status/1108217768187449344</t>
  </si>
  <si>
    <t>The Democrats are getting very ‚Äústrange.‚Äù They now want to change the voting age to 16, abolish the Electoral College, and Increase significantly the number of Supreme Court Justices. Actually, you‚Äôve got to win it at the Ballot Box!</t>
  </si>
  <si>
    <t>https://twitter.com/realDonaldTrump/status/1108335293671845888</t>
  </si>
  <si>
    <t>George Conway, often referred to as Mr. Kellyanne Conway by those who know him, is VERY jealous of his wife‚Äôs success &amp; angry that I, with her help, didn‚Äôt give him the job he so desperately wanted. I barely know him but just take a look, a stone cold LOSER &amp; husband from hell!</t>
  </si>
  <si>
    <t>https://twitter.com/realDonaldTrump/status/1108463989649014784</t>
  </si>
  <si>
    <t>I am thrilled to be here in Ohio with the hardworking men and women of the Lima Army Tank Plant! We are here today to celebrate a resounding victory for all of you, for Northwest Ohio, for our GREAT MILITARY, and for our entire Country...https://www.pscp.tv/w/b2KXajFvTlFsTFJub1dwUXd8MXlOR2FPWm5WZ0R4at3FMBCBSFgrQipWDpPGz9sj1AYZx6X61DtQKgz6Vqvh?t=6s ‚Ä¶</t>
  </si>
  <si>
    <t>https://twitter.com/realDonaldTrump/status/1108471193353375744</t>
  </si>
  <si>
    <t>Great news from @ Ford! They are investing nearly $1 BILLION in Flat Rock, Michigan for auto production on top of a $1 BILLION investment last month in a facility outside of Chicago. Companies are pouring back into the United States - they want to be where the action is!</t>
  </si>
  <si>
    <t>https://twitter.com/realDonaldTrump/status/1108472769589633025</t>
  </si>
  <si>
    <t>Really beautiful to see!pic.twitter.com/DKq2TIeiSs</t>
  </si>
  <si>
    <t>https://twitter.com/realDonaldTrump/status/1108479818000224256</t>
  </si>
  <si>
    <t>ISIS Caliphate two years ago in red vs. ISIS Caliphate TODAY. (Was even worse in November 2016 before I took office).pic.twitter.com/MUgfex4rCj</t>
  </si>
  <si>
    <t>https://twitter.com/realDonaldTrump/status/1108512972148596736</t>
  </si>
  <si>
    <t>pic.twitter.com/ssJNhlTMzy</t>
  </si>
  <si>
    <t>https://twitter.com/realDonaldTrump/status/1108520555118903296</t>
  </si>
  <si>
    <t>Leaving the GREAT STATE of OHIO for the @ WhiteHouse. A really great day!</t>
  </si>
  <si>
    <t>https://twitter.com/realDonaldTrump/status/1108548803639066624</t>
  </si>
  <si>
    <t>pic.twitter.com/UhTjBuWY2h</t>
  </si>
  <si>
    <t>https://twitter.com/realDonaldTrump/status/1108549811521966082</t>
  </si>
  <si>
    <t>‚ÄúThe reason we have the Special Counsel investigation is that James Comey (a dirty cop) leaked his memos to a friend, who leaked them to the press, on purpose.‚Äù @ KennedyNation Totally illegal!</t>
  </si>
  <si>
    <t>https://twitter.com/realDonaldTrump/status/1108559080204001280</t>
  </si>
  <si>
    <t>‚ÄúJohn Solomon: As Russia Collusion fades, Ukrainian plot to help Clinton emerges.‚Äù @ seanhannity @ FoxNews</t>
  </si>
  <si>
    <t>https://twitter.com/realDonaldTrump/status/1108772952814899200</t>
  </si>
  <si>
    <t>After 52 years it is time for the United States to fully recognize Israel‚Äôs Sovereignty over the Golan Heights, which is of critical strategic and security importance to the State of Israel and Regional Stability!</t>
  </si>
  <si>
    <t>https://twitter.com/realDonaldTrump/status/1108823762659667970</t>
  </si>
  <si>
    <t>We are here today to take historic action to defend American Students and American Values. In a few moments, I will be signing an Executive Order to protect FREE SPEECH on College Campuses.https://www.pscp.tv/w/b2PnITFvTlFsTFJub1dwUXd8MWRqR1hPTk92bE9LWgsCiDsOMk2qESAIUOGbVoVxLzvC524_Q7XP_6S48Oum?t=10s ‚Ä¶</t>
  </si>
  <si>
    <t>https://twitter.com/realDonaldTrump/status/1108838713470185472</t>
  </si>
  <si>
    <t>Today we celebrate the lives and achievements of Americans with Down Syndrome. @ VP and I will always stand with these wonderful families, and together we will always stand for LIFE! # WorldDownSyndromeDaypic.twitter.com/u7vrG7JnCP</t>
  </si>
  <si>
    <t>https://twitter.com/realDonaldTrump/status/1109045104080244736</t>
  </si>
  <si>
    <t>3.1 GDP FOR THE YEAR, BEST NUMBER IN 14 YEARS!</t>
  </si>
  <si>
    <t>https://twitter.com/realDonaldTrump/status/1109074271769366528</t>
  </si>
  <si>
    <t>pic.twitter.com/qjoe0rc3rQ</t>
  </si>
  <si>
    <t>https://twitter.com/realDonaldTrump/status/1109076700451745792</t>
  </si>
  <si>
    <t>‚ÄúOur own Benjamin Hall is doing fantastic reporting on ISIS right on the from line (True). ISIS was willing to die but now, because of big pressure, save for a few people in caves, most have surrendered. A testament to our President.‚Äù Thank you Pete Hegseth @ foxandfriends</t>
  </si>
  <si>
    <t>https://twitter.com/realDonaldTrump/status/1109080612273557504</t>
  </si>
  <si>
    <t>pic.twitter.com/du665IcD5H</t>
  </si>
  <si>
    <t>https://twitter.com/realDonaldTrump/status/1109085732155650050</t>
  </si>
  <si>
    <t>pic.twitter.com/wbQiy4uGYM</t>
  </si>
  <si>
    <t>https://twitter.com/realDonaldTrump/status/1109126357852786690</t>
  </si>
  <si>
    <t>ISIS uses the internet better than almost anyone, but for all of those susceptible to ISIS propaganda, they are now being beaten badly at every level....</t>
  </si>
  <si>
    <t>https://twitter.com/realDonaldTrump/status/1109126359861944322</t>
  </si>
  <si>
    <t>....There is nothing to admire about them, they will always try to show a glimmer of vicious hope, but they are losers and barely breathing. Think about that before you destroy your lives and the lives of your family!</t>
  </si>
  <si>
    <t>https://twitter.com/realDonaldTrump/status/1109134531771150336</t>
  </si>
  <si>
    <t>It is my pleasure to announce that @ StephenMoore, a very respected Economist, will be nominated to serve on the Fed Board. I have known Steve for a long time ‚Äì and have no doubt he will be an outstanding choice!</t>
  </si>
  <si>
    <t>https://twitter.com/realDonaldTrump/status/1109143448634966020</t>
  </si>
  <si>
    <t>It was announced today by the U.S. Treasury that additional large scale Sanctions would be added to those already existing Sanctions on North Korea. I have today ordered the withdrawal of those additional Sanctions!</t>
  </si>
  <si>
    <t>https://twitter.com/realDonaldTrump/status/1109186928623144960</t>
  </si>
  <si>
    <t>Today in Florida, @ FLOTUS and I were honored to welcome and meet with leaders from the Bahamas, Dominican Republic, Haiti, Jamaica, and Saint Lucia!pic.twitter.com/tElFdkIYfC</t>
  </si>
  <si>
    <t>https://twitter.com/realDonaldTrump/status/1109787378242240514</t>
  </si>
  <si>
    <t>Good Morning, Have A Great Day!</t>
  </si>
  <si>
    <t>https://twitter.com/realDonaldTrump/status/1109787694828322816</t>
  </si>
  <si>
    <t>https://twitter.com/realDonaldTrump/status/1109918388133023744</t>
  </si>
  <si>
    <t>No Collusion, No Obstruction, Complete and Total EXONERATION. KEEP AMERICA GREAT!</t>
  </si>
  <si>
    <t>https://twitter.com/realDonaldTrump/status/1110121704729313280</t>
  </si>
  <si>
    <t>‚ÄúNo matter your ideologies or your loyalties, this is a good day for America. No American conspired to cooperate with Russia in its efforts to interfere with the 2016 election, according to Robert Mueller, and that is good.‚Äù @ BretBaier @ FoxNews</t>
  </si>
  <si>
    <t>https://twitter.com/realDonaldTrump/status/1110124213690687488</t>
  </si>
  <si>
    <t>‚ÄúThe Special Counsel did not find that the Trump Campaign, or anyone associated with it, conspired or coordinated with the Russian Government in these efforts, despite multiple offers from Russian-affiliated individuals to assist the Trump Campaign.‚Äù</t>
  </si>
  <si>
    <t>https://twitter.com/realDonaldTrump/status/1110125517754241024</t>
  </si>
  <si>
    <t>‚ÄúBreaking News: Mueller Report Finds No Trump-Russia Conspiracy.‚Äù @ MSNBC</t>
  </si>
  <si>
    <t>https://twitter.com/realDonaldTrump/status/1110200331328208897</t>
  </si>
  <si>
    <t>pic.twitter.com/DAT0cT72WX</t>
  </si>
  <si>
    <t>https://twitter.com/realDonaldTrump/status/1110231470059208704</t>
  </si>
  <si>
    <t>https://www.pscp.tv/w/b2kGljFvTlFsTFJub1dwUXd8MUJkR1lPRU9lWG94WDdtmG1-31l2p6KuMvmbUfhE91gqzhqMSsCSm8JA0Ind?t=3s ‚Ä¶</t>
  </si>
  <si>
    <t>https://twitter.com/realDonaldTrump/status/1110242521400123394</t>
  </si>
  <si>
    <t>Today, it was my great honor to welcome Prime Minister @ Netanyahu of Israel back to the @ WhiteHouse where I signed a Presidential Proclamation recognizing Israel‚Äôs sovereignty over the Golan Heights. Read more: https://www.whitehouse.gov/presidential-actions/proclamation-recognizing-golan-heights-part-state-israel/ ‚Ä¶pic.twitter.com/gWp6nwRwsY</t>
  </si>
  <si>
    <t>https://twitter.com/realDonaldTrump/status/1110359392023646208</t>
  </si>
  <si>
    <t>WSJ: Obama Admin Must Account for ‚ÄòAbuse of Surveillance Powers‚Äô https://www.breitbart.com/politics/2019/03/25/wsj-time-for-obama-admin-to-account-for-historic-abuse-of-government-surveillance-powers/ ‚Ä¶ via @ BreitbartNews</t>
  </si>
  <si>
    <t>https://twitter.com/realDonaldTrump/status/1110362981756555264</t>
  </si>
  <si>
    <t>A team of great champions!https://twitter.com/steveholland1/status/1110258616693596161 ‚Ä¶</t>
  </si>
  <si>
    <t>https://twitter.com/realDonaldTrump/status/1110495339369377793</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</si>
  <si>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</si>
  <si>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https://twitter.com/realDonaldTrump/status/1110554276839993344</t>
  </si>
  <si>
    <t>‚ÄúWhat we‚Äôre seeing on Capitol Hill right now is that the Democrats are walking back any charges of Collusion against the President.‚Äù @ ByronYork @ BillHemmer Should never have been started, a disgrace!</t>
  </si>
  <si>
    <t>https://twitter.com/realDonaldTrump/status/1110586787808903168</t>
  </si>
  <si>
    <t>The Republican Party will become ‚ÄúThe Party of Healthcare!‚Äù</t>
  </si>
  <si>
    <t>https://twitter.com/realDonaldTrump/status/1110641794621018112</t>
  </si>
  <si>
    <t>‚ÄúA Catastrophic Media Failure‚Äùhttps://www.wsj.com/articles/a-catastrophic-media-failure-11553555444 ‚Ä¶</t>
  </si>
  <si>
    <t>https://twitter.com/realDonaldTrump/status/1110655481108971522</t>
  </si>
  <si>
    <t>Thank you to the House Republicans for sticking together and the BIG WIN today on the Border. Today‚Äôs vote simply reaffirms Congressional Democrats are the party of Open Borders, Drugs and Crime!</t>
  </si>
  <si>
    <t>https://twitter.com/realDonaldTrump/status/1110681613359345664</t>
  </si>
  <si>
    <t>‚ÄúProclamation on Recognizing the Golan Heights as Part of the State of Israel‚Äù https://www.whitehouse.gov/presidential-actions/proclamation-recognizing-golan-heights-part-state-israel/ ‚Ä¶pic.twitter.com/VccUpjMJqZ</t>
  </si>
  <si>
    <t>https://twitter.com/realDonaldTrump/status/1110702796855300096</t>
  </si>
  <si>
    <t>‚ÄúI think this is probably the most consequential media screwup of the last 25 to 50 years. It is difficult to comprehend or overstate the damage that the media did to the Country, to their own reputation or to the Constitution. An absolute catastrophe‚Äù Sean Davis @ TuckerCarlson</t>
  </si>
  <si>
    <t>https://twitter.com/realDonaldTrump/status/1110710388927156224</t>
  </si>
  <si>
    <t>pic.twitter.com/P46CNUBicX</t>
  </si>
  <si>
    <t>https://twitter.com/realDonaldTrump/status/1110710740044914688</t>
  </si>
  <si>
    <t>pic.twitter.com/Ing9BhBQGi</t>
  </si>
  <si>
    <t>https://twitter.com/realDonaldTrump/status/1110714893039267840</t>
  </si>
  <si>
    <t>The Fake News Media has lost tremendous credibility with its corrupt coverage of the illegal Democrat Witch Hunt of your all time favorite duly elected President, me! T.V. ratings of CNN &amp; MSNBC tanked last night after seeing the Mueller Report statement. @ FoxNews up BIG!</t>
  </si>
  <si>
    <t>https://twitter.com/realDonaldTrump/status/1110976568296378368</t>
  </si>
  <si>
    <t>. @ GreggJarrett: ‚ÄúTrump-Russia 'collusion' was always a hoax -- and dirtiest political trick in modern US history‚Äùhttps://www.foxnews.com/opinion/gregg-jarrett-trump-russia-collusion-was-always-a-hoax-and-dirtiest-political-trick-in-modern-us-history ‚Ä¶</t>
  </si>
  <si>
    <t>https://twitter.com/realDonaldTrump/status/1110979850834186246</t>
  </si>
  <si>
    <t>pic.twitter.com/kTXRgcuk5x</t>
  </si>
  <si>
    <t>https://twitter.com/realDonaldTrump/status/1110989594521026561</t>
  </si>
  <si>
    <t>Just met with @ SundarPichai, President of @ Google, who is obviously doing quite well. He stated strongly that he is totally committed to the U.S. Military, not the Chinese Military....</t>
  </si>
  <si>
    <t>https://twitter.com/realDonaldTrump/status/1110989595758469120</t>
  </si>
  <si>
    <t>....Also discussed political fairness and various things that @ Google can do for our Country. Meeting ended very well!</t>
  </si>
  <si>
    <t>https://twitter.com/realDonaldTrump/status/1111007177190375424</t>
  </si>
  <si>
    <t>We are here today to award America‚Äôs highest military honor to a fallen hero who made the supreme sacrifice for our nation ‚Äì Staff Sergeant Travis Atkins...https://www.pscp.tv/w/b2vY0zFvTlFsTFJub1dwUXd8MWdxeHZuanpCUWt4QnyuT3syySdMLSM6GjKNo5ekZfW0YwQkSosorCEpZYbL?t=4s ‚Ä¶</t>
  </si>
  <si>
    <t>https://twitter.com/realDonaldTrump/status/1111044654223552513</t>
  </si>
  <si>
    <t>pic.twitter.com/lGxIGgf43F</t>
  </si>
  <si>
    <t>https://twitter.com/realDonaldTrump/status/1111095689642233857</t>
  </si>
  <si>
    <t>pic.twitter.com/Tjz6ZjVV79</t>
  </si>
  <si>
    <t>https://twitter.com/realDonaldTrump/status/1111207578552406016</t>
  </si>
  <si>
    <t>Will be heading to Grand Rapids, Michigan, tonight for a Big Rally. Will be talking about the many exciting things that are happening to our Country, but also the car companies, &amp; others, that are pouring back into Michigan, Ohio, Pennsylvania, North &amp; South Carolina &amp; all over!</t>
  </si>
  <si>
    <t>https://twitter.com/realDonaldTrump/status/1111209625825640448</t>
  </si>
  <si>
    <t>The Fake News Media is going Crazy! They are suffering a major ‚Äúbreakdown,‚Äù have ZERO credibility or respect, &amp; must be thinking about going legit. I have learned to live with Fake News, which has never been more corrupt than it is right now. Someday, I will tell you the secret!</t>
  </si>
  <si>
    <t>https://twitter.com/realDonaldTrump/status/1111212351204835328</t>
  </si>
  <si>
    <t>Mexico is doing NOTHING to help stop the flow of illegal immigrants to our Country. They are all talk and no action. Likewise, Honduras, Guatemala and El Salvador have taken our money for years, and do Nothing. The Dems don‚Äôt care, such BAD laws. May close the Southern Border!</t>
  </si>
  <si>
    <t>https://twitter.com/realDonaldTrump/status/1111214993293357056</t>
  </si>
  <si>
    <t>FBI &amp; DOJ to review the outrageous Jussie Smollett case in Chicago. It is an embarrassment to our Nation!</t>
  </si>
  <si>
    <t>https://twitter.com/realDonaldTrump/status/1111217169730338816</t>
  </si>
  <si>
    <t>Congressman Adam Schiff, who spent two years knowingly and unlawfully lying and leaking, should be forced to resign from Congress!</t>
  </si>
  <si>
    <t>https://twitter.com/realDonaldTrump/status/1111222415739244546</t>
  </si>
  <si>
    <t>Wow, ratings for ‚ÄúMorning Joe,‚Äù which were really bad in the first place, just ‚Äútanked‚Äù with the release of the Mueller Report. Likewise, other shows on MSNBC and CNN have gone down by as much as 50%. Just shows, Fake News never wins!</t>
  </si>
  <si>
    <t>https://twitter.com/realDonaldTrump/status/1111244058570248199</t>
  </si>
  <si>
    <t>Very important that OPEC increase the flow of Oil. World Markets are fragile, price of Oil getting too high. Thank you!</t>
  </si>
  <si>
    <t>https://twitter.com/realDonaldTrump/status/1111284757839659008</t>
  </si>
  <si>
    <t>pic.twitter.com/b1bp3CGqwC</t>
  </si>
  <si>
    <t>https://twitter.com/realDonaldTrump/status/1111299770973372416</t>
  </si>
  <si>
    <t>pic.twitter.com/3AFCELjprL</t>
  </si>
  <si>
    <t>https://twitter.com/realDonaldTrump/status/1111352552615043078</t>
  </si>
  <si>
    <t>The Republican Party will become the Party of Great HealthCare! ObamaCare is a disaster, far too expensive and deductibility ridiculously high - virtually unusable! Moving forward in Courts and Legislatively!</t>
  </si>
  <si>
    <t>https://twitter.com/realDonaldTrump/status/1111355230573211650</t>
  </si>
  <si>
    <t>We have a National Emergency at our Southern Border. The Dems refuse to do what they know is necessary - amend our immigration laws. Would immediately solve the problem! Mexico, with the strongest immigration laws in the World, refuses to help with illegal immigration &amp; drugs!</t>
  </si>
  <si>
    <t>https://twitter.com/realDonaldTrump/status/1111374017418559493</t>
  </si>
  <si>
    <t>On my way to Grand Rapids, Michigan right now. See you all very soon! # MAGApic.twitter.com/JjGAijXlRT</t>
  </si>
  <si>
    <t>https://twitter.com/realDonaldTrump/status/1111436887942561792</t>
  </si>
  <si>
    <t>Beautiful # MAGARally tonight in Grand Rapids, Michigan - thank you, I love you! MAKE AMERICA GREAT AGAIN!!https://www.pscp.tv/w/b21n3jFvTlFsTFJub1dwUXd8MURYeHlhcVZNcVB4TciY5UXJrzz2P8L5pKXLYVy4qw1PtRuhfZEu_L0kgFoQ?t=1h49m15s ‚Ä¶</t>
  </si>
  <si>
    <t>https://twitter.com/realDonaldTrump/status/1111455513936461824</t>
  </si>
  <si>
    <t>Massive overflow crowds in Grand Rapids, Michigan tonight. Thank you for joining us tonight! # MAGApic.twitter.com/KQ5hTZAXsk</t>
  </si>
  <si>
    <t>https://twitter.com/realDonaldTrump/status/1111458352192618496</t>
  </si>
  <si>
    <t>MAKE AMERICA GREAT AGAIN! https://www.facebook.com/DonaldTrump/videos/343925829589673?sfns=mo ‚Ä¶pic.twitter.com/6r7wdYDf66</t>
  </si>
  <si>
    <t>https://twitter.com/realDonaldTrump/status/1111468920588791808</t>
  </si>
  <si>
    <t>Working hard, thank you! # MAGApic.twitter.com/00hoL0to0u</t>
  </si>
  <si>
    <t>https://twitter.com/realDonaldTrump/status/1111611173131165697</t>
  </si>
  <si>
    <t>On this Vietnam War Veterans Day, we celebrate the brave Vietnam Veterans and all of America‚Äôs Veterans. Thank you for your service to our great Nation!</t>
  </si>
  <si>
    <t>https://twitter.com/realDonaldTrump/status/1111646474952167431</t>
  </si>
  <si>
    <t>This has been an incredible couple of weeks for AMERICA!pic.twitter.com/bqdB7DFx8P</t>
  </si>
  <si>
    <t>https://twitter.com/realDonaldTrump/status/1111650176345800705</t>
  </si>
  <si>
    <t>The DEMOCRATS have given us the weakest immigration laws anywhere in the World. Mexico has the strongest, &amp; they make more than $100 Billion a year on the U.S. Therefore, CONGRESS MUST CHANGE OUR WEAK IMMIGRATION LAWS NOW, &amp; Mexico must stop illegals from entering the U.S....</t>
  </si>
  <si>
    <t>https://twitter.com/realDonaldTrump/status/1111653530316746752</t>
  </si>
  <si>
    <t>....through their country and our Southern Border. Mexico has for many years made a fortune off of the U.S., far greater than Border Costs. If Mexico doesn‚Äôt immediately stop ALL illegal immigration coming into the United States throug our Southern Border, I will be CLOSING.....</t>
  </si>
  <si>
    <t>https://twitter.com/realDonaldTrump/status/1111655194658508800</t>
  </si>
  <si>
    <t>....the Border, or large sections of the Border, next week. This would be so easy for Mexico to do, but they just take our money and ‚Äútalk.‚Äù Besides, we lose so much money with them, especially when you add in drug trafficking etc.), that the Border closing would be a good thing!</t>
  </si>
  <si>
    <t>https://twitter.com/realDonaldTrump/status/1111745178824511489</t>
  </si>
  <si>
    <t>Had the Fed not mistakenly raised interest rates, especially since there is very little inflation, and had they not done the ridiculously timed quantitative tightening, the 3.0% GDP, &amp; Stock Market, would have both been much higher &amp; World Markets would be in a better place!</t>
  </si>
  <si>
    <t>https://twitter.com/realDonaldTrump/status/1111757883568463872</t>
  </si>
  <si>
    <t>Robert Mueller was a Hero to the Radical Left Democrats, until he ruled that there was No Collusion with Russia (so ridiculous to even say!). After more than two years since the ‚Äúinsurance policy‚Äù statement was made by a dirty cop, I got the answers I wanted, the Truth.....</t>
  </si>
  <si>
    <t>https://twitter.com/realDonaldTrump/status/1111768933651152897</t>
  </si>
  <si>
    <t>...The problem is, no matter what the Radical Left Democrats get, no matter what we give them, it will never be enough. Just watch, they will Harass &amp; Complain &amp; Resist (the theme of their movement). So maybe we should just take our victory and say NO, we‚Äôve got a Country to run!</t>
  </si>
  <si>
    <t>https://twitter.com/realDonaldTrump/status/1111771337519972352</t>
  </si>
  <si>
    <t>So funny that The New York Times &amp; The Washington Post got a Pulitzer Prize for their coverage (100% NEGATIVE and FAKE!) of Collusion with Russia - And there was No Collusion! So, they were either duped or corrupt? In any event, their prizes should be taken away by the Committee!</t>
  </si>
  <si>
    <t>https://twitter.com/realDonaldTrump/status/1111832153602564101</t>
  </si>
  <si>
    <t>A huge thanks to @ HeatherNauert for serving America at the @ StateDept. Great work! I‚Äôm proud to have you join the Fulbright board!https://twitter.com/SecPompeo/status/1111734163193954305 ‚Ä¶</t>
  </si>
  <si>
    <t>https://twitter.com/realDonaldTrump/status/1111965027483951105</t>
  </si>
  <si>
    <t>In honor of his past service to our Country, Navy Seal # EddieGallagher will soon be moved to less restrictive confinement while he awaits his day in court. Process should move quickly! @ foxandfriends @ RepRalphNorman</t>
  </si>
  <si>
    <t>https://twitter.com/realDonaldTrump/status/1112089959593328641</t>
  </si>
  <si>
    <t>It would be so easy to fix our weak and very stupid Democrat inspired immigration laws. In less than one hour, and then a vote, the problem would be solved. But the Dems don‚Äôt care about the crime, they don‚Äôt want any victory for Trump and the Republicans, even if good for USA!</t>
  </si>
  <si>
    <t>https://twitter.com/realDonaldTrump/status/1112091249153134598</t>
  </si>
  <si>
    <t>Mexico must use its very strong immigration laws to stop the many thousands of people trying to get into the USA. Our detention areas are maxed out &amp; we will take no more illegals. Next step is to close the Border! This will also help us with stopping the Drug flow from Mexico!</t>
  </si>
  <si>
    <t>https://twitter.com/realDonaldTrump/status/1112118445779374080</t>
  </si>
  <si>
    <t>‚ÄúThe Trump Administration has succeeded in dramatically raising the costs to Iran for its sinister behavior, at no cost to the U.S. or our allies. That‚Äôs the definition of a foreign-policy achievement.‚Äù Bret Stephens, @ nytimes We are getting stronger all over the world, watch!</t>
  </si>
  <si>
    <t>https://twitter.com/realDonaldTrump/status/1112434738739011589</t>
  </si>
  <si>
    <t>Everybody is asking how the phony and fraudulent investigation of the No Collusion, No Obstruction Trump Campaign began. We need to know for future generations to understand. This Hoax should never be allowed to happen to another President or Administration again!</t>
  </si>
  <si>
    <t>https://twitter.com/realDonaldTrump/status/1112439222147993601</t>
  </si>
  <si>
    <t>‚ÄúOutrageous, it‚Äôs the Adam Schiff problem. People abusing the access to classified data to then go out in public and make allegations that didn‚Äôt prove to be true. You look at a decision to essentially investigate a political rival. Who made it?‚Äù James Freeman, @ WSJ</t>
  </si>
  <si>
    <t>https://twitter.com/realDonaldTrump/status/1112500287577694208</t>
  </si>
  <si>
    <t>The Democrats are allowing a ridiculous asylum system and major loopholes to remain as a mainstay of our immigration system. Mexico is likewise doing NOTHING, a very bad combination for our Country. Homeland Security is being sooo very nice, but not for long!</t>
  </si>
  <si>
    <t>https://twitter.com/realDonaldTrump/status/1112687993528217602</t>
  </si>
  <si>
    <t>Now that the long awaited Mueller Report conclusions have been released, most Democrats and others have gone back to the pre-Witch Hunt phase of their lives before Collusion Delusion took over. Others are pretending that their former hero, Bob Mueller, no longer exists!</t>
  </si>
  <si>
    <t>https://twitter.com/realDonaldTrump/status/1112689440303009794</t>
  </si>
  <si>
    <t>Democrats, working with Republicans in Congress, can fix the Asylum and other loopholes quickly. We have a major National Emergency at our Border. GET IT DONE NOW!</t>
  </si>
  <si>
    <t>https://twitter.com/realDonaldTrump/status/1112702018383212544</t>
  </si>
  <si>
    <t>Can you believe that the Radical Left Democrats want to do our new and very important Census Report without the all important Citizenship Question. Report would be meaningless and a waste of the $Billions (ridiculous) that it costs to put together!</t>
  </si>
  <si>
    <t>https://twitter.com/realDonaldTrump/status/1112711557681762306</t>
  </si>
  <si>
    <t>The cost of ObamaCare is far too high for our great citizens. The deductibles, in many cases way over $7000, make it almost worthless or unusable. Good things are going to happen! @ SenRickScott @ senatemajldr @ SenJohnBarrasso @ SenBillCassidy</t>
  </si>
  <si>
    <t>https://twitter.com/realDonaldTrump/status/1112727122177609729</t>
  </si>
  <si>
    <t>No matter what information is given to the crazed Democrats from the No Collusion Mueller Report, it will never be good enough. Behind closed doors the Dems are laughing!</t>
  </si>
  <si>
    <t>https://twitter.com/realDonaldTrump/status/1112758339958697984</t>
  </si>
  <si>
    <t>Democrats should stop fighting Sen. David Perdue‚Äôs disaster relief bill. They are blocking funding and relief for our great farmers and rural America!</t>
  </si>
  <si>
    <t>https://twitter.com/realDonaldTrump/status/1112900816371900418</t>
  </si>
  <si>
    <t>Everybody agrees that ObamaCare doesn‚Äôt work. Premiums &amp; deductibles are far too high - Really bad HealthCare! Even the Dems want to replace it, but with Medicare for all, which would cause 180 million Americans to lose their beloved private health insurance. The Republicans.....</t>
  </si>
  <si>
    <t>https://twitter.com/realDonaldTrump/status/1112903454941474817</t>
  </si>
  <si>
    <t>....are developing a really great HealthCare Plan with far lower premiums (cost) &amp; deductibles than ObamaCare. In other words it will be far less expensive &amp; much more usable than ObamaCare. Vote will be taken right after the Election when Republicans hold the Senate &amp; win......</t>
  </si>
  <si>
    <t>https://twitter.com/realDonaldTrump/status/1112906931868520452</t>
  </si>
  <si>
    <t>....back the House. It will be truly great HealthCare that will work for America. Also, Republicans will always support Pre-Existing Conditions. The Republican Party will be known as the Party of Great HealtCare. Meantime, the USA is doing better than ever &amp; is respected again!</t>
  </si>
  <si>
    <t>https://twitter.com/realDonaldTrump/status/1112910106004504576</t>
  </si>
  <si>
    <t>The Democrats today killed a Bill that would have provided great relief to Farmers and yet more money to Puerto Rico despite the fact that Puerto Rico has already been scheduled to receive more hurricane relief funding than any ‚Äúplace‚Äù in history. The people of Puerto Rico.....</t>
  </si>
  <si>
    <t>https://twitter.com/realDonaldTrump/status/1112915488424816640</t>
  </si>
  <si>
    <t>....are GREAT, but the politicians are incompetent or corrupt. Puerto Rico got far more money than Texas &amp; Florida combined, yet their government can‚Äôt do anything right, the place is a mess - nothing works. FEMA &amp; the Military worked emergency miracles, but politicians like.....</t>
  </si>
  <si>
    <t>https://twitter.com/realDonaldTrump/status/1112922221037719552</t>
  </si>
  <si>
    <t>....the crazed and incompetent Mayor of San Juan have done such a poor job of bringing the Island back to health. 91 Billion Dollars to Puerto Rico, and now the Dems want to give them more, taking dollars away from our Farmers and so many others. Disgraceful!</t>
  </si>
  <si>
    <t>https://twitter.com/realDonaldTrump/status/1113041708730802176</t>
  </si>
  <si>
    <t>Puerto Rico got 91 Billion Dollars for the hurricane, more money than has ever been gotten for a hurricane before, &amp; all their local politicians do is complain &amp; ask for more money. The pols are grossly incompetent, spend the money foolishly or corruptly, &amp; only take from USA....</t>
  </si>
  <si>
    <t>https://twitter.com/realDonaldTrump/status/1113044765405315073</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</si>
  <si>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</si>
  <si>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https://twitter.com/realDonaldTrump/status/1113047970251931648</t>
  </si>
  <si>
    <t>In 1998, Rep.Jerry Nadler strongly opposed the release of the Starr Report on Bill Clinton. No information whatsoever would or could be legally released. But with the NO COLLUSION Mueller Report, which the Dems hate, he wants it all. NOTHING WILL EVER SATISFY THEM! @ foxandfriends</t>
  </si>
  <si>
    <t>https://twitter.com/realDonaldTrump/status/1113048943938756609</t>
  </si>
  <si>
    <t>World Autism Awareness Day 2019: Significance, history and theme via @ htTweetshttps://m.hindustantimes.com/health/world-autism-awareness-day-2019-significance-history-and-theme/story-pur37CVyhW8guEFrYiEpHP.html ‚Ä¶</t>
  </si>
  <si>
    <t>https://twitter.com/realDonaldTrump/status/1113060131917479936</t>
  </si>
  <si>
    <t>Robert Mueller was a God-like figure to the Democrats, until he ruled No Collusion in the long awaited $30,000,000 Mueller Report. Now the Dems don‚Äôt even acknowledge his name, have become totally unhinged, and would like to go through the whole process again. It won‚Äôt happen!</t>
  </si>
  <si>
    <t>https://twitter.com/realDonaldTrump/status/1113062069551722496</t>
  </si>
  <si>
    <t>There is no amount of testimony or document production that can satisfy Jerry Nadler or Shifty Adam Schiff. It is now time to focus exclusively on properly running our great Country!</t>
  </si>
  <si>
    <t>https://twitter.com/realDonaldTrump/status/1113089157683953665</t>
  </si>
  <si>
    <t>After many years (decades), Mexico is apprehending large numbers of people at their Southern Border, mostly from Guatemala, Honduras and El Salvador. They have ALL been taking U.S. money for years, and doing ABSOLUTELY NOTHING for us, just like the Democrats in Congress!</t>
  </si>
  <si>
    <t>https://twitter.com/realDonaldTrump/status/1113091537553051648</t>
  </si>
  <si>
    <t>pic.twitter.com/jVIodsTNNH</t>
  </si>
  <si>
    <t>https://twitter.com/realDonaldTrump/status/1113091756130742273</t>
  </si>
  <si>
    <t>‚ÄúI haven‚Äôt seen any Democrats down here at the Border working with us or asking to speak to any of us. They have an open invitation. We are getting overrun, our facilities are overcapacity. We are at an emergency crisis.‚Äù Art Del Cueto, National Border Patrol Council.</t>
  </si>
  <si>
    <t>https://twitter.com/realDonaldTrump/status/1113164899251830786</t>
  </si>
  <si>
    <t>Today, we celebrate the tremendous accomplishments of Americans with ASD and reaffirm our commitment to work together to ensure that every member of our society is afforded equal opportunities to reach their full potential. # WorldAutismAwarenessDayhttps://www.whitehouse.gov/presidential-actions/proclamation-world-autism-awareness-day-2019/ ‚Ä¶</t>
  </si>
  <si>
    <t>https://twitter.com/realDonaldTrump/status/1113169217950543877</t>
  </si>
  <si>
    <t>Today, it was my great honor to welcome @ NATO Secretary General @ JensStoltenberg to the @ WhiteHouse!pic.twitter.com/4drPHXZBWH</t>
  </si>
  <si>
    <t>https://twitter.com/realDonaldTrump/status/1113432687757484032</t>
  </si>
  <si>
    <t>I was never planning a vote prior to the 2020 Election on the wonderful HealthCare package that some very talented people are now developing for me &amp; the Republican Party. It will be on full display during the Election as a much better &amp; less expensive alternative to ObamaCare...</t>
  </si>
  <si>
    <t>https://twitter.com/realDonaldTrump/status/1113435291472277509</t>
  </si>
  <si>
    <t>...This will be a great campaign issue. I never asked Mitch McConnell for a vote before the Election as has been incorrectly reported (as usual) in the @ nytimes, but only after the Election when we take back the House etc. Republicans will always support pre-existing conditions!</t>
  </si>
  <si>
    <t>https://twitter.com/realDonaldTrump/status/1113437257493561344</t>
  </si>
  <si>
    <t>Congress must get together and immediately eliminate the loopholes at the Border! If no action, Border, or large sections of Border, will close. This is a National Emergency!</t>
  </si>
  <si>
    <t>https://twitter.com/realDonaldTrump/status/1113488660777906179</t>
  </si>
  <si>
    <t>The First Step Act proves that our Country can achieve amazing breakthroughs when we put politics aside, and put the interests of ALL Americans FIRST. http://45.wh.gov/gF3mc7 pic.twitter.com/kILIFjXglO</t>
  </si>
  <si>
    <t>https://twitter.com/realDonaldTrump/status/1113770514965725186</t>
  </si>
  <si>
    <t>THE REPUBLICAN PARTY IS THE PARTY OF THE AMERICAN DREAM!</t>
  </si>
  <si>
    <t>https://twitter.com/realDonaldTrump/status/1113773525188395014</t>
  </si>
  <si>
    <t>Despite the unnecessary and destructive actions taken by the Fed, the Economy is looking very strong, the China and USMCA deals are moving along nicely, there is little or no Inflation, and USA optimism is very high!</t>
  </si>
  <si>
    <t>https://twitter.com/realDonaldTrump/status/1113778970145615878</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</si>
  <si>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</si>
  <si>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https://twitter.com/realDonaldTrump/status/1113784899847249921</t>
  </si>
  <si>
    <t>There is nothing we can ever give to the Democrats that will make them happy. This is the highest level of Presidential Harassment in the history of our Country!</t>
  </si>
  <si>
    <t>https://twitter.com/realDonaldTrump/status/1113819627212169219</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</si>
  <si>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</si>
  <si>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https://twitter.com/realDonaldTrump/status/1113862077842640898</t>
  </si>
  <si>
    <t>WELCOME BACK JOE!pic.twitter.com/b2NbBSX3sx</t>
  </si>
  <si>
    <t>https://twitter.com/realDonaldTrump/status/1113938236504772608</t>
  </si>
  <si>
    <t>Thank you @ Trish_Regan!pic.twitter.com/6CyCpHnR6x</t>
  </si>
  <si>
    <t>https://twitter.com/realDonaldTrump/status/1113950085841412096</t>
  </si>
  <si>
    <t>‚ÄúDemocrats need to help fix the border crisis or get out of Trump‚Äôs way‚Äùhttps://nypost.com/2019/04/01/democrats-need-to-help-fix-the-border-crisis-or-get-out-of-trumps-way/amp/ ‚Ä¶</t>
  </si>
  <si>
    <t>https://twitter.com/realDonaldTrump/status/1113950680283267072</t>
  </si>
  <si>
    <t>‚ÄúConservative support for Trump wall soars to 99 percent‚Äùhttps://www.washingtonexaminer.com/washington-secrets/conservative-support-for-trump-wall-soars-to-99 ‚Ä¶</t>
  </si>
  <si>
    <t>https://twitter.com/realDonaldTrump/status/1113951140650074120</t>
  </si>
  <si>
    <t>. @ ByronYork: ‚ÄúHow bad does border have to be for Democrats to admit it's an emergency?‚Äùhttps://www.washingtonexaminer.com/opinion/columnists/byron-york-how-bad-does-border-have-to-be-for-democrats-to-admit-its-an-emergency ‚Ä¶</t>
  </si>
  <si>
    <t>https://twitter.com/realDonaldTrump/status/1113959417765146624</t>
  </si>
  <si>
    <t>I am pleased to announce that Jovita Carranza will be nominated as the new @ SBAgov Administrator. She will be replacing Linda McMahon, who has done an outstanding job. Jovita was a great Treasurer of the United States ‚Äì and I look forward to her joining my Cabinet!</t>
  </si>
  <si>
    <t>https://twitter.com/realDonaldTrump/status/1114135285510676480</t>
  </si>
  <si>
    <t>‚ÄúTrolling the Mueller Report. Democrats Lost On Collusion. Now They‚Äôre Inventing A Coverup.‚Äù @ WSJopinion James Freeman @ LouDobbs</t>
  </si>
  <si>
    <t>https://twitter.com/realDonaldTrump/status/1114151754722156544</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</si>
  <si>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</si>
  <si>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https://twitter.com/realDonaldTrump/status/1114153614216441856</t>
  </si>
  <si>
    <t>....However, if for any reason Mexico stops apprehending and bringing the illegals back to where they came from, the U.S. will be forced to Tariff at 25% all cars made in Mexico and shipped over the Border to us. If that doesn‚Äôt work, which it will, I will close the Border.......</t>
  </si>
  <si>
    <t>https://twitter.com/realDonaldTrump/status/1114155671950364677</t>
  </si>
  <si>
    <t>....This will supersede USMCA. Likewise I am looking at an economic penalty for the 500 Billion Dollars in illegal DRUGS that are shipped and smuggled through Mexico and across our Southern Border. Over 100,00 Americans die each year, sooo many families destroyed!</t>
  </si>
  <si>
    <t>https://twitter.com/realDonaldTrump/status/1114156288555016193</t>
  </si>
  <si>
    <t>Heading to the Southern Border to show a section of the new Wall being built! Leaving now!</t>
  </si>
  <si>
    <t>https://twitter.com/realDonaldTrump/status/1114196948397858816</t>
  </si>
  <si>
    <t>JOBS! JOBS! JOBS!https://twitter.com/WhiteHouseCEA/status/1114158362571284480 ‚Ä¶</t>
  </si>
  <si>
    <t>https://twitter.com/realDonaldTrump/status/1114207016032002048</t>
  </si>
  <si>
    <t>Congratulations to Brian Hagedorn on his big surprise win over a well funded Liberal Democrat in the Great State of Wisconsin for a very important Supreme Court seat. Republicans are producing big for Wisconsin!</t>
  </si>
  <si>
    <t>https://twitter.com/realDonaldTrump/status/1114207309184602112</t>
  </si>
  <si>
    <t>I‚Äôve employed thousands of Electrical Workers. They will be voting for me!</t>
  </si>
  <si>
    <t>https://twitter.com/realDonaldTrump/status/1114210712522350592</t>
  </si>
  <si>
    <t>‚ÄúAmerica Created 196,000 Jobs in March, Beating Expectations for 170,000‚Äùhttps://www.breitbart.com/economy/2019/04/05/america-created-196000-jobs-in-march/ ‚Ä¶</t>
  </si>
  <si>
    <t>https://twitter.com/realDonaldTrump/status/1114221533461790721</t>
  </si>
  <si>
    <t>The press is doing everything within their power to fight the magnificence of the phrase, MAKE AMERICA GREAT AGAIN! They can‚Äôt stand the fact that this Administration has done more than virtually any other Administration in its first 2yrs. They are truly the ENEMY OF THE PEOPLE!</t>
  </si>
  <si>
    <t>https://twitter.com/realDonaldTrump/status/1114223249917788160</t>
  </si>
  <si>
    <t>Will soon be landing in Calexico, California to look at a portion of the new WALL being built on our Southern Border. Within two years we will have close to 400 miles built or under construction &amp; keeping our Country SAFE ‚Äì not easy when the Dems are always fighting to stop you!</t>
  </si>
  <si>
    <t>https://twitter.com/realDonaldTrump/status/1114243892293976064</t>
  </si>
  <si>
    <t>Just arrived in Calexico, California!pic.twitter.com/lTChNxsHj6</t>
  </si>
  <si>
    <t>https://twitter.com/realDonaldTrump/status/1114264734134456321</t>
  </si>
  <si>
    <t>Join me in California for a Roundtable on Immigration and Border Security!https://www.pscp.tv/w/b3eyYTFvTlFsTFJub1dwUXd8MU1uR252WXlna01HT1POEdByWsZg4W4Ala_uow0EM2GzlF6Fu0XAITrZsssj?t=1s ‚Ä¶</t>
  </si>
  <si>
    <t>https://twitter.com/realDonaldTrump/status/1114290701334802433</t>
  </si>
  <si>
    <t>Just checked out the new Wall on the Border - GREAT! Leaving now for L.A.</t>
  </si>
  <si>
    <t>https://twitter.com/realDonaldTrump/status/1114303378064936960</t>
  </si>
  <si>
    <t>Congratulations David, a very big deal!https://twitter.com/IvankaTrump/status/1114217902109011969 ‚Ä¶</t>
  </si>
  <si>
    <t>https://twitter.com/realDonaldTrump/status/1114338251035123715</t>
  </si>
  <si>
    <t>THANK YOU @ DHSgov, @ CBP, and @ ICEgov!pic.twitter.com/BzNwKoUJlg</t>
  </si>
  <si>
    <t>https://twitter.com/realDonaldTrump/status/1114519338864660483</t>
  </si>
  <si>
    <t>‚ÄúThe lowest average jobs number for any President since 1951, 4.1%. Economy doing great. If the Democrats win, it is all over.‚Äù @ Varneyco @ foxandfriends I agree!</t>
  </si>
  <si>
    <t>https://twitter.com/realDonaldTrump/status/1114523496237883392</t>
  </si>
  <si>
    <t>‚ÄúCollusion was a Hoax from day one.‚Äù @ dbongino @ foxandfriends</t>
  </si>
  <si>
    <t>https://twitter.com/realDonaldTrump/status/1114527581372465152</t>
  </si>
  <si>
    <t>Thank you to two great people!https://twitter.com/DiamondandSilk/status/1099247495756996610 ‚Ä¶</t>
  </si>
  <si>
    <t>https://twitter.com/realDonaldTrump/status/1114533829987844097</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</si>
  <si>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</si>
  <si>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https://twitter.com/realDonaldTrump/status/1114536022941913088</t>
  </si>
  <si>
    <t>.....years and $30 million, and they found No Collusion, No Obstruction. But the Democrats, no matter what we give them, will NEVER be satisfied. A total waste of time. As @ FrankLuntz has just stated, ‚ÄúEnough, America has had enough. What have you accomplished. Public is fed up.‚Äù</t>
  </si>
  <si>
    <t>https://twitter.com/realDonaldTrump/status/1114556129969758210</t>
  </si>
  <si>
    <t>Will be speaking today at the Republican Jewish Coalition ( @ RJC) meeting in Las Vegas, Nevada. See everyone soon!https://twitter.com/mbrooksrjc/status/1114510868027338752 ‚Ä¶</t>
  </si>
  <si>
    <t>https://twitter.com/realDonaldTrump/status/1114556595663323136</t>
  </si>
  <si>
    <t>So, let‚Äôs get this straight! There was No Collusion and in fact the Phony Dossier was a Con Job that was paid for by Crooked Hillary and the DNC. So the 13 Angry Democrats were investigating an event that never happened and that was in fact a made up Fraud. I just fought back....</t>
  </si>
  <si>
    <t>https://twitter.com/realDonaldTrump/status/1114557659527532545</t>
  </si>
  <si>
    <t>.... against something I knew never existed, Collusion with Russia (so ridiculous!) - No Obstruction. This Russia Hoax must never happen to another President, and Law Enforcement must find out, HOW DID IT START?</t>
  </si>
  <si>
    <t>https://twitter.com/realDonaldTrump/status/1114619754893860864</t>
  </si>
  <si>
    <t>To every member of the @ RJC, thank you for your incredible support and your outstanding commitment to our Country, to our safety, and to electing MORE REPUBLICANS. Over the next 19 months, I know that the @ RJC will help lead our party to another HISTORIC VICTORY! # TrumpAtRJCpic.twitter.com/P1brsp3PxF</t>
  </si>
  <si>
    <t>https://twitter.com/realDonaldTrump/status/1114623656338944001</t>
  </si>
  <si>
    <t>Why should I be defending a fraudulent Russian Witch Hunt. It‚Äôs about time the perpetrators of this fraud on me and the American People start defending their dishonest and treasonous acts. How and why did this terrible event begin? Never Forget!</t>
  </si>
  <si>
    <t>https://twitter.com/realDonaldTrump/status/1114631027551375360</t>
  </si>
  <si>
    <t>‚ÄúGive Up, Trump-Haters‚Äù https://nypost.com/2019/04/04/ny-times-washington-post-are-still-disgracefully-enabling-collusion-delusion/ ‚Ä¶pic.twitter.com/0Bt2jyorMn</t>
  </si>
  <si>
    <t>https://twitter.com/realDonaldTrump/status/1114672393773912064</t>
  </si>
  <si>
    <t>We have redeployed 750 agents at the Southern Border‚Äôs specific Ports of Entry in order to help with the large scale surge of illegal migrants trying to make their way into the United States. This will cause traffic &amp; commercial delays until such time as Mexico is able to use....</t>
  </si>
  <si>
    <t>https://twitter.com/realDonaldTrump/status/1114673163076395009</t>
  </si>
  <si>
    <t>....it‚Äôs powerful common sense Immigration Laws to stop illegals from coming through Mexico into the U.S., and removing them back to their country of origin. Until Mexico cleans up this ridiculous &amp; massive migration, we will be focusing on Border Security, not Ports of Entry....</t>
  </si>
  <si>
    <t>https://twitter.com/realDonaldTrump/status/1114673372275728385</t>
  </si>
  <si>
    <t>....In the meantime, the Democrats in Congress must help the Republicans (we need their votes) to end the horrible, costly and foolish loopholes in our Immigration Laws. Once that happens, all will be smooth. We can NEVER allow Open Borders!</t>
  </si>
  <si>
    <t>https://twitter.com/realDonaldTrump/status/1114888062884954114</t>
  </si>
  <si>
    <t>Looks like Bob Mueller‚Äôs team of 13 Trump Haters &amp; Angry Democrats are illegally leaking information to the press while the Fake News Media make up their own stories with or without sources - sources no longer matter to our corrupt &amp; dishonest Mainstream Media, they are a Joke!</t>
  </si>
  <si>
    <t>https://twitter.com/realDonaldTrump/status/1114978879423356934</t>
  </si>
  <si>
    <t>Pleased to report that the American tourist and tour guide that were abducted in Uganda have been released. God bless them and their families!</t>
  </si>
  <si>
    <t>https://twitter.com/realDonaldTrump/status/1115011884154064896</t>
  </si>
  <si>
    <t>Secretary of Homeland Security Kirstjen Nielsen will be leaving her position, and I would like to thank her for her service....</t>
  </si>
  <si>
    <t>https://twitter.com/realDonaldTrump/status/1115011885303312386</t>
  </si>
  <si>
    <t>....I am pleased to announce that Kevin McAleenan, the current U.S. Customs and Border Protection Commissioner, will become Acting Secretary for @ DHSgov. I have confidence that Kevin will do a great job!</t>
  </si>
  <si>
    <t>https://twitter.com/realDonaldTrump/status/1115053022974029824</t>
  </si>
  <si>
    <t>More apprehensions (captures) at the Southern Border than in many years. Border Patrol amazing! Country is FULL! System has been broken for many years. Democrats in Congress must agree to fix loopholes - No Open Borders (Crimes &amp; Drugs). Will Close Southern Border If necessary...</t>
  </si>
  <si>
    <t>https://twitter.com/realDonaldTrump/status/1115057524770844672</t>
  </si>
  <si>
    <t>....Mexico must apprehend all illegals and not let them make the long march up to the United States, or we will have no other choice than to Close the Border and/or institute Tariffs. Our Country is FULL!</t>
  </si>
  <si>
    <t>https://twitter.com/realDonaldTrump/status/1115217618846265344</t>
  </si>
  <si>
    <t>‚ÄúThe reason the whole process seems so politicized is that Democrats made up this complete lie about Collusion ....and none of it happened.‚Äù Charles Hurt. The Russian Hoax never happened, it was a fraud on the American people!</t>
  </si>
  <si>
    <t>https://twitter.com/realDonaldTrump/status/1115218802290122752</t>
  </si>
  <si>
    <t>‚ÄúJerry Nadler is not entitled to this information. He is doing this to get it to the Democrat 2020 nominee.‚Äù @ KatiePavlich</t>
  </si>
  <si>
    <t>https://twitter.com/realDonaldTrump/status/1115228307426095105</t>
  </si>
  <si>
    <t>Uganda must find the kidnappers of the American Tourist and guide before people will feel safe in going there. Bring them to justice openly and quickly!</t>
  </si>
  <si>
    <t>https://twitter.com/realDonaldTrump/status/1115295440558280704</t>
  </si>
  <si>
    <t>The Democrats will never be satisfied, no matter what they get, how much they get, or how many pages they get. It will never end, but that‚Äôs the way life goes!</t>
  </si>
  <si>
    <t>https://twitter.com/realDonaldTrump/status/1115403322129883136</t>
  </si>
  <si>
    <t>Congratulations to the Baylor Lady Bears on their amazing win last night against Notre Dame to become the 2019 NCAA Women‚Äôs Basketball National Champions!https://twitter.com/BaylorWBB/status/1115045592911228929 ‚Ä¶</t>
  </si>
  <si>
    <t>https://twitter.com/realDonaldTrump/status/1115451908213411845</t>
  </si>
  <si>
    <t>A 9th Circuit Judge just ruled that Mexico is too dangerous for migrants. So unfair to the U.S. OUT OF CONTROL!https://twitter.com/IngrahamAngle/status/1115370087551205377 ‚Ä¶</t>
  </si>
  <si>
    <t>https://twitter.com/realDonaldTrump/status/1115475412606496768</t>
  </si>
  <si>
    <t>Congratulations to Virginia - Great game!</t>
  </si>
  <si>
    <t>https://twitter.com/realDonaldTrump/status/1115578769518018560</t>
  </si>
  <si>
    <t>The World Trade Organization finds that the European Union subsidies to Airbus has adversely impacted the United States, which will now put Tariffs on $11 Billion of EU products! The EU has taken advantage of the U.S. on trade for many years. It will soon stop!</t>
  </si>
  <si>
    <t>https://twitter.com/realDonaldTrump/status/1115589402661724160</t>
  </si>
  <si>
    <t>Congressman Jerry Nadler fought me for years on a very large development I built on the West Side of Manhattan. He wanted a Rail Yard built underneath the development or even better, to stop the job. He didn‚Äôt get either &amp; the development became VERY successful. Nevertheless,....</t>
  </si>
  <si>
    <t>https://twitter.com/realDonaldTrump/status/1115593488656211968</t>
  </si>
  <si>
    <t>....I got along very well with Jerry during the zoning and building process. Then I changed course (slightly), became President, and now I am dealing with Congressman Nadler again. Some things never end, but hopefully it will all go well for everyone. Only time will tell!</t>
  </si>
  <si>
    <t>https://twitter.com/realDonaldTrump/status/1115596294016335872</t>
  </si>
  <si>
    <t>The Mainstream Media has never been more inaccurate or corrupt than it is today. It only seems to get worse. So much Fake News!</t>
  </si>
  <si>
    <t>https://twitter.com/realDonaldTrump/status/1115638337392533504</t>
  </si>
  <si>
    <t>On National Former Prisoner of War Recognition Day, we honor the Americans captured and imprisoned by foreign powers while carrying out their duties to defend this great Nation...https://www.whitehouse.gov/presidential-actions/proclamation-national-former-prisoner-war-recognition-day-2019/ ‚Ä¶</t>
  </si>
  <si>
    <t>https://twitter.com/realDonaldTrump/status/1115639577102962691</t>
  </si>
  <si>
    <t>‚ÄúWhat‚Äôs completely unacceptable is for Congesswoman Omar to target Jews, in this case Stephen Miller.‚Äù Jeff Ballabon, B2 Strategic, CEO. @ Varneyco</t>
  </si>
  <si>
    <t>https://twitter.com/realDonaldTrump/status/1115640122173792258</t>
  </si>
  <si>
    <t>pic.twitter.com/OIpp7mL2uD</t>
  </si>
  <si>
    <t>https://twitter.com/realDonaldTrump/status/1115648055603343360</t>
  </si>
  <si>
    <t>‚ÄúShe (Congresswoman Omar) keeps on assaulting Jews...‚Äù Jeff Ballabon, B2 Strategic, CEOpic.twitter.com/WMKN9RQm2n</t>
  </si>
  <si>
    <t>https://twitter.com/realDonaldTrump/status/1115675386409517057</t>
  </si>
  <si>
    <t>Today, it was my great honor to welcome President @ AlsisiOfficial of the Arab Republic of Egypt to the @ WhiteHouse!pic.twitter.com/yBox7EhToT</t>
  </si>
  <si>
    <t>https://twitter.com/realDonaldTrump/status/1115683984132931585</t>
  </si>
  <si>
    <t>Check this out - TRUTH!pic.twitter.com/2HNVeEpKDu</t>
  </si>
  <si>
    <t>https://twitter.com/realDonaldTrump/status/1115694726815068161</t>
  </si>
  <si>
    <t>THANK YOU, WORKING HARD!pic.twitter.com/3OUESGRw43</t>
  </si>
  <si>
    <t>https://twitter.com/realDonaldTrump/status/1115781908091277312</t>
  </si>
  <si>
    <t>‚ÄúThe underlying issue remains the same without a single American being indicted for Collusion with Russia, &amp; that is a stunning end considering we were led to believe (Fake News) that something much more dramatic would happen. Why did people fall for this?‚Äù @ TuckerCarlson Molly H</t>
  </si>
  <si>
    <t>https://twitter.com/realDonaldTrump/status/1115787055722790912</t>
  </si>
  <si>
    <t>The Democrats must end the loopholes on immigration. So easy to solve!</t>
  </si>
  <si>
    <t>https://twitter.com/realDonaldTrump/status/1115802105057562634</t>
  </si>
  <si>
    <t>Everybody is now acknowledging that, right from the time I announced my run for President, I was 100% correct on the Border. Remember the heat I took? Democrats should now get rid of the loopholes. The Border is being fixed. Mexico will not let people through!</t>
  </si>
  <si>
    <t>https://twitter.com/realDonaldTrump/status/1115989820935819264</t>
  </si>
  <si>
    <t>Trump flags being waived at the Bibi @ Netanyahu VICTORY celebration last night!pic.twitter.com/SX8RVAALYW</t>
  </si>
  <si>
    <t>https://twitter.com/realDonaldTrump/status/1116057588754337792</t>
  </si>
  <si>
    <t>Spoke to Bibi @ Netanyahu to congratulate him on a great and hard-fought win. The United States is with him and the People of Israel all the way!https://twitter.com/netanyahu/status/1115997136460636160 ‚Ä¶</t>
  </si>
  <si>
    <t>https://twitter.com/realDonaldTrump/status/1116064789061439488</t>
  </si>
  <si>
    <t>So, it has now been determined, by 18 people that truly hate President Trump, that there was No Collusion with Russia. In fact, it was an illegal investigation that should never have been allowed to start. I fought back hard against this Phony &amp; Treasonous Hoax!</t>
  </si>
  <si>
    <t>https://twitter.com/realDonaldTrump/status/1116092912146759681</t>
  </si>
  <si>
    <t>Join me in Crosby, Texas as I deliver remarks and sign Executive Orders on Energy and Infrastructure!https://www.pscp.tv/w/b35Y7zFvTlFsTFJub1dwUXd8MXlvS01FdmtPRVdLUcWZWTLVFQT4LvSmyt9aXUjnZZqLWhY6MZPz0-rMZmSz?t=4s ‚Ä¶</t>
  </si>
  <si>
    <t>https://twitter.com/realDonaldTrump/status/1116093773665140736</t>
  </si>
  <si>
    <t>THANK YOU Texas, I love you!pic.twitter.com/24D4K9ILFd</t>
  </si>
  <si>
    <t>https://twitter.com/realDonaldTrump/status/1116157899724611584</t>
  </si>
  <si>
    <t>CONGRATULATIONS to @ EricTrump and @ LaraLeaTrump on the great news. So proud!</t>
  </si>
  <si>
    <t>https://twitter.com/realDonaldTrump/status/1116167275948597249</t>
  </si>
  <si>
    <t>I think what the Democrats are doing with the Border is TREASONOUS. Their Open Border mindset is putting our Country at risk. Will not let this happen!</t>
  </si>
  <si>
    <t>https://twitter.com/realDonaldTrump/status/1116172224459882496</t>
  </si>
  <si>
    <t>Too bad that the European Union is being so tough on the United Kingdom and Brexit. The E.U. is likewise a brutal trading partner with the United States, which will change. Sometimes in life you have to let people breathe before it all comes back to bite you!</t>
  </si>
  <si>
    <t>https://twitter.com/realDonaldTrump/status/1116299933563478017</t>
  </si>
  <si>
    <t>Great news! # MAGApic.twitter.com/haZ1HbVpNu</t>
  </si>
  <si>
    <t>https://twitter.com/realDonaldTrump/status/1116360333436833792</t>
  </si>
  <si>
    <t>"SPY GAMES: TIME FOR ANSWERS"pic.twitter.com/tRw7fb7Tys</t>
  </si>
  <si>
    <t>https://twitter.com/realDonaldTrump/status/1116364182063132672</t>
  </si>
  <si>
    <t>"Biggest scandal of our time - the coup that failed!" @ MariaBartiromopic.twitter.com/7JuifNK79T</t>
  </si>
  <si>
    <t>https://twitter.com/realDonaldTrump/status/1116451747558502413</t>
  </si>
  <si>
    <t>Beautiful afternoon in the Oval Office today with a few great American HEROES!pic.twitter.com/HYEI83NVrm</t>
  </si>
  <si>
    <t>https://twitter.com/realDonaldTrump/status/1116479739479449601</t>
  </si>
  <si>
    <t>House Democrats want to negotiate a $2 TRILLION spending increase but can‚Äôt even pass their own plan. We can‚Äôt afford it anyway, and it‚Äôs not happening!</t>
  </si>
  <si>
    <t>https://twitter.com/realDonaldTrump/status/1116490365954080770</t>
  </si>
  <si>
    <t>‚ÄúAnd the Radical Dems reeling in disarray as the President continues to Win, Win and Win again! The Left is PRETENDING to be shocked by A.G. William Barr‚Äôs testimony before Congress in which he said SPYING did occur on the Trump 2016 Campaign.‚Äù @ LouDobbs @ FoxNews</t>
  </si>
  <si>
    <t>https://twitter.com/realDonaldTrump/status/1116502929542922241</t>
  </si>
  <si>
    <t>JOBLESS CLAIMS AT 50 YEAR LOW!</t>
  </si>
  <si>
    <t>https://twitter.com/realDonaldTrump/status/1116689098385784832</t>
  </si>
  <si>
    <t>‚ÄúI don‚Äôt need to know any more. We‚Äôre done, absolutely done, he (Mueller) tried the case. There‚Äôs NO COLLUSION.‚Äù @ LindseyGrahamSC @ foxandfriends No matter what we do or give to the Radical Left, it will never be enough!</t>
  </si>
  <si>
    <t>https://twitter.com/realDonaldTrump/status/1116696849853886465</t>
  </si>
  <si>
    <t>President Obama‚Äôs top White House lawyer, Gregory B. Craig, was indicted yesterday on very serious charges. This is a really big story, but the Fake News New York Times didn‚Äôt even put it on page one, rather page 16. @ washingtonpost not much better, ‚Äútiny‚Äù page one. Corrupt News!</t>
  </si>
  <si>
    <t>https://twitter.com/realDonaldTrump/status/1116699102438461442</t>
  </si>
  <si>
    <t>‚ÄúDemocrats don‚Äôt like the results of the Mueller Report, so now they‚Äôre trying everything else.‚Äù @ RepDougCollins They should stop wasting time and money and get back to real legislating, especially on the Border!</t>
  </si>
  <si>
    <t>https://twitter.com/realDonaldTrump/status/1116707442061193217</t>
  </si>
  <si>
    <t>Even the Democrats now say that our Southern Border is a Crisis and a National Emergency. Hopefully, we will not be getting any more BAD (outrageous) court decisions!</t>
  </si>
  <si>
    <t>https://twitter.com/realDonaldTrump/status/1116742280919044096</t>
  </si>
  <si>
    <t>Due to the fact that Democrats are unwilling to change our very dangerous immigration laws, we are indeed, as reported, giving strong considerations to placing Illegal Immigrants in Sanctuary Cities only....</t>
  </si>
  <si>
    <t>https://twitter.com/realDonaldTrump/status/1116742282286440448</t>
  </si>
  <si>
    <t>....The Radical Left always seems to have an Open Borders, Open Arms policy ‚Äì so this should make them very happy!</t>
  </si>
  <si>
    <t>https://twitter.com/realDonaldTrump/status/1116817144006750209</t>
  </si>
  <si>
    <t>WE WILL NEVER FORGET!pic.twitter.com/VxrGFRFeJM</t>
  </si>
  <si>
    <t>https://twitter.com/realDonaldTrump/status/1116845082945171457</t>
  </si>
  <si>
    <t>WSJ's Strassel: Barr 'Right' to Say 'Spying' Occurred on Trump Campaign | Breitbart http://bit.ly/2VHDlKn via @ BreitbartNews</t>
  </si>
  <si>
    <t>https://twitter.com/realDonaldTrump/status/1116891452003557376</t>
  </si>
  <si>
    <t>If the Radical Left Democrats all of a sudden don‚Äôt want the Illegal Migrants in their Sanctuary Cities (no more open arms), why should others be expected to take them into their communities? Go home and come into our Country legally and through a system of Merit!</t>
  </si>
  <si>
    <t>https://twitter.com/realDonaldTrump/status/1116892526533857280</t>
  </si>
  <si>
    <t>Thank you Jeh, so well stated!https://twitter.com/WhiteHouse/status/1116712395844587521 ‚Ä¶</t>
  </si>
  <si>
    <t>https://twitter.com/realDonaldTrump/status/1116898703682543616</t>
  </si>
  <si>
    <t>A Fake Story by Politico. Made up sources. Thank you Mount Vernon!https://twitter.com/mVespa1/status/1116145996743024646 ‚Ä¶</t>
  </si>
  <si>
    <t>https://twitter.com/realDonaldTrump/status/1116907128445394944</t>
  </si>
  <si>
    <t>Another Fake Story on @ NBCNews that I offered Pardons to Homeland Securiy personnel in case they broke the law regarding illegal immigration and sanctuary cities. Of course this is not true. Mainstream Media is corrupt and getting worse, if that is possible, every day!</t>
  </si>
  <si>
    <t>https://twitter.com/realDonaldTrump/status/1116911640568573952</t>
  </si>
  <si>
    <t>In New York State, Democrats blocked a Bill expanding College Tuition for Gold Star families after approving aid for illegal immigrants. No wonder so many people are leaving N.Y. Very Sad!</t>
  </si>
  <si>
    <t>https://twitter.com/realDonaldTrump/status/1117033379776667648</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</si>
  <si>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</si>
  <si>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https://twitter.com/realDonaldTrump/status/1117035779589648386</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</si>
  <si>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</si>
  <si>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https://twitter.com/realDonaldTrump/status/1117040007016009728</t>
  </si>
  <si>
    <t>Why should Radical Left Democrats in Congress have a right to retry and examine the $35,000,000 (two years in the making) No Collusion Mueller Report, when the crime committed was by Crooked Hillary, the DNC and Dirty Cops? Attorney General Barr will make the decision!</t>
  </si>
  <si>
    <t>https://twitter.com/realDonaldTrump/status/1117195221891203077</t>
  </si>
  <si>
    <t>Great playing by @ TigerWoods (at the) @ TheMasters. Tomorrow will be a big and exciting day for golf and for sports. Many fantastic players in the hunt. Ratings Gold - Good luck to all!</t>
  </si>
  <si>
    <t>https://twitter.com/realDonaldTrump/status/1117208514202669056</t>
  </si>
  <si>
    <t>The New York Times Sanctuary Cities/Immigration story today was knowingly wrong on almost every fact. They never call to check for truth. Their sources often don‚Äôt even exist, a fraud. They will lie &amp; cheat anyway possible to make me look bad. In 6 years they will be gone........</t>
  </si>
  <si>
    <t>https://twitter.com/realDonaldTrump/status/1117210469629071360</t>
  </si>
  <si>
    <t>....When I won the Election in 2016, the @ nytimes had to beg their fleeing subscribers for forgiveness in that they covered the Election (and me) so badly. They didn‚Äôt have a clue, it was pathetic. They even apologized to me. But now they are even worse, really corrupt reporting!</t>
  </si>
  <si>
    <t>https://twitter.com/realDonaldTrump/status/1117213859696267264</t>
  </si>
  <si>
    <t>I never offered Pardons to Homeland Security Officials, never ordered anyone to close our Southern Border (although I have the absolute right to do so, and may if Mexico does not apprehend the illegals coming to our Border), and am not ‚Äúfrustrated.‚Äù It is all Fake &amp; Corrupt News!</t>
  </si>
  <si>
    <t>https://twitter.com/realDonaldTrump/status/1117216153728897024</t>
  </si>
  <si>
    <t>....So interesting to see the Mayor of Oakland and other Sanctuary Cities NOT WANT our currently ‚Äúdetained immigrants‚Äù after release due to the ridiculous court ordered 20 day rule. If they don‚Äôt want to serve our Nation by taking care of them, why should other cities &amp; towns?</t>
  </si>
  <si>
    <t>https://twitter.com/realDonaldTrump/status/1117218059738079233</t>
  </si>
  <si>
    <t>Democrats must change the Immigration Laws FAST. If not, Sanctuary Cities must immediately ACT to take care of the Illegal Immigrants - and this includes Gang Members, Drug Dealers, Human Traffickers, and Criminals of all shapes, sizes and kinds. CHANGE THE LAWS NOW!</t>
  </si>
  <si>
    <t>https://twitter.com/realDonaldTrump/status/1117242926654947328</t>
  </si>
  <si>
    <t>Just out: The USA has the absolute legal right to have apprehended illegal immigrants transferred to Sanctuary Cities. We hereby demand that they be taken care of at the highest level, especially by the State of California, which is well known or its poor management &amp; high taxes!</t>
  </si>
  <si>
    <t>https://twitter.com/realDonaldTrump/status/1117428291227533312</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</si>
  <si>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</si>
  <si>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https://twitter.com/realDonaldTrump/status/1117486994018451458</t>
  </si>
  <si>
    <t>Great Masters going on right now. @ TigerWoods is leading with 2 holes left to play. Very exciting, tune in!</t>
  </si>
  <si>
    <t>https://twitter.com/realDonaldTrump/status/1117494716516507650</t>
  </si>
  <si>
    <t>Watching final hole of @ TheMasters. @ TigerWoods is looking GREAT!</t>
  </si>
  <si>
    <t>https://twitter.com/realDonaldTrump/status/1117496743032250368</t>
  </si>
  <si>
    <t>Congratulations to @ TigerWoods., a truly Great Champion!</t>
  </si>
  <si>
    <t>https://twitter.com/realDonaldTrump/status/1117585367358738433</t>
  </si>
  <si>
    <t>Such a ‚Äúpuff piece‚Äù on Nancy Pelosi by @ 60minutes, yet her leadership has passed no meaningful Legislation. All they do is Investigate, as it turns out, crimes that they instigated &amp; committed. The Mueller No Collusion decision wasn‚Äôt even discussed-and she was a disaster at W.H.</t>
  </si>
  <si>
    <t>https://twitter.com/realDonaldTrump/status/1117601418855243778</t>
  </si>
  <si>
    <t>. @ SteveHiltonx ‚ÄúThis is President Trump trying to deliver on his promises while the bureaucratic machine fights his agenda. He needs populist allies. These changes are not chaos, but rather progress. All this is President Trump at his absolute best.‚Äù Thank you Steve!</t>
  </si>
  <si>
    <t>https://twitter.com/realDonaldTrump/status/1117604192175230976</t>
  </si>
  <si>
    <t>Chinese Telecom Giant Huawei hires former Obama Cyber Security Official as a lobbyist. This is not good, or acceptable! @ FoxNews @ SteveHiltonx</t>
  </si>
  <si>
    <t>https://twitter.com/realDonaldTrump/status/1117736685721223168</t>
  </si>
  <si>
    <t>What do I know about branding, maybe nothing (but I did become President!), but if I were Boeing, I would FIX the Boeing 737 MAX, add some additional great features, &amp; REBRAND the plane with a new name. No product has suffered like this one. But again, what the hell do I know?</t>
  </si>
  <si>
    <t>https://twitter.com/realDonaldTrump/status/1117748268820201472</t>
  </si>
  <si>
    <t>Mueller, and the A.G. based on Mueller findings (and great intelligence), have already ruled No Collusion, No Obstruction. These were crimes committed by Crooked Hillary, the DNC, Dirty Cops and others! INVESTIGATE THE INVESTIGATORS!</t>
  </si>
  <si>
    <t>https://twitter.com/realDonaldTrump/status/1117751619469361152</t>
  </si>
  <si>
    <t>Congress should come back to D.C. now and FIX THE IMMIGRATION LAWS!</t>
  </si>
  <si>
    <t>https://twitter.com/realDonaldTrump/status/1117782316557000704</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</si>
  <si>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</si>
  <si>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https://twitter.com/realDonaldTrump/status/1117787850399989766</t>
  </si>
  <si>
    <t>THEY SPIED ON MY CAMPAIGN (We will never forget)!</t>
  </si>
  <si>
    <t>https://twitter.com/realDonaldTrump/status/1117793692281135104</t>
  </si>
  <si>
    <t>The Radical Left Democrats will never be satisfied with anything we give them. They will always Resist and Obstruct!</t>
  </si>
  <si>
    <t>https://twitter.com/realDonaldTrump/status/1117813230678814722</t>
  </si>
  <si>
    <t>I finally agree with @ Cher!pic.twitter.com/i5acSgUrCk</t>
  </si>
  <si>
    <t>https://twitter.com/realDonaldTrump/status/1117813315269320709</t>
  </si>
  <si>
    <t>Mark Morgan, President Obama‚Äôs Border Patrol Chief, gave the following message to me: ‚ÄúPresident Trump, stay the course.‚Äù I agree, and believe it or not, we are making great progress with a system that has been broken for many years!</t>
  </si>
  <si>
    <t>https://twitter.com/realDonaldTrump/status/1117821219875594240</t>
  </si>
  <si>
    <t>Those Illegal Immigrants who can no longer be legally held (Congress must fix the laws and loopholes) will be, subject to Homeland Security, given to Sanctuary Cities and States!</t>
  </si>
  <si>
    <t>https://twitter.com/realDonaldTrump/status/1117825163234426882</t>
  </si>
  <si>
    <t>The Mueller Report, which was written by 18 Angry Democrats who also happen to be Trump Haters (and Clinton Supporters), should have focused on the people who SPIED on my 2016 Campaign, and others who fabricated the whole Russia Hoax. That is, never forget, the crime.....</t>
  </si>
  <si>
    <t>https://twitter.com/realDonaldTrump/status/1117826076774789126</t>
  </si>
  <si>
    <t>....Since there was no Collusion, why was there an Investigation in the first place! Answer - Dirty Cops, Dems and Crooked Hillary!</t>
  </si>
  <si>
    <t>https://twitter.com/realDonaldTrump/status/1117829011860787200</t>
  </si>
  <si>
    <t>Heading to the Great State of Minnesota!</t>
  </si>
  <si>
    <t>https://twitter.com/realDonaldTrump/status/1117843954437767168</t>
  </si>
  <si>
    <t>Spoke to @ TigerWoods to congratulate him on the great victory he had in yesterday‚Äôs @ TheMasters, &amp; to inform him that because of his incredible Success &amp; Comeback in Sports (Golf) and, more importantly, LIFE, I will be presenting him with the PRESIDENTIAL MEDAL OF FREEDOM!</t>
  </si>
  <si>
    <t>https://twitter.com/realDonaldTrump/status/1117844987293487104</t>
  </si>
  <si>
    <t>So horrible to watch the massive fire at Notre Dame Cathedral in Paris. Perhaps flying water tankers could be used to put it out. Must act quickly!</t>
  </si>
  <si>
    <t>https://twitter.com/realDonaldTrump/status/1117909721766174720</t>
  </si>
  <si>
    <t>The forgotten voters of the 2016 Election are now doing great. The Steel Industry is rebuilding and expanding at a pace that it hasn‚Äôt seen in decades. Our Country has one of the best Economies in many years, perhaps ever. Unemployment numbers best in 51 years. Wow!</t>
  </si>
  <si>
    <t>https://twitter.com/realDonaldTrump/status/1117910111236681728</t>
  </si>
  <si>
    <t>God bless the people of France!</t>
  </si>
  <si>
    <t>https://twitter.com/realDonaldTrump/status/1118137564173565955</t>
  </si>
  <si>
    <t>A must read, Andy McCarthy‚Äôs column today, ‚ÄúDirty dealings of dirt devils who concocted Trump-Russia probe.‚Äù The greatest Scam in political history. If the Mainstream Media were honest, which they are not, this story would be bigger and more important than Watergate. Someday!</t>
  </si>
  <si>
    <t>https://twitter.com/realDonaldTrump/status/1118145749148209153</t>
  </si>
  <si>
    <t>No Collusion - No Obstruction!</t>
  </si>
  <si>
    <t>https://twitter.com/realDonaldTrump/status/1118155023849017345</t>
  </si>
  <si>
    <t>So weird to watch Crazy Bernie on @ FoxNews. Not surprisingly, @ BretBaier and the ‚Äúaudience‚Äù was so smiley and nice. Very strange, and now we have @ donnabrazile?</t>
  </si>
  <si>
    <t>https://twitter.com/realDonaldTrump/status/1118212755918589952</t>
  </si>
  <si>
    <t>I will be in Green Bay, Wisconsin on Saturday, April 27th at the Resch Center ‚Äî 7:00pm (CDT). Big crowd expected! # MAGA https://www.donaldjtrump.com/rallies/apr-gb-wi-2019 ‚Ä¶</t>
  </si>
  <si>
    <t>https://twitter.com/realDonaldTrump/status/1118227380789817345</t>
  </si>
  <si>
    <t>No Collusion - No Obstruction!pic.twitter.com/cbFOEEyLtM</t>
  </si>
  <si>
    <t>https://twitter.com/realDonaldTrump/status/1118282780633382912</t>
  </si>
  <si>
    <t>Just signed a critical bill to formalize drought contingency plans for the Colorado River. Thanks to @ SenMcSallyAZ for getting it done. Big deal for Arizona!</t>
  </si>
  <si>
    <t>https://twitter.com/realDonaldTrump/status/1118317574301863936</t>
  </si>
  <si>
    <t>Many Trump Fans &amp; Signs were outside of the @ FoxNews Studio last night in the now thriving (Thank you President Trump) Bethlehem, Pennsylvania, for the interview with Crazy Bernie Sanders. Big complaints about not being let in-stuffed with Bernie supporters. What‚Äôs with @ FoxNews?</t>
  </si>
  <si>
    <t>https://twitter.com/realDonaldTrump/status/1118321122624331776</t>
  </si>
  <si>
    <t>Bernie Sanders and wife should pay the Pre-Trump Taxes on their almost $600,000 in income. He is always complaining about these big TAX CUTS, except when it benefits him. They made a fortune off of Trump, but so did everyone else - and that‚Äôs a good thing, not a bad thing!</t>
  </si>
  <si>
    <t>https://twitter.com/realDonaldTrump/status/1118324360383746050</t>
  </si>
  <si>
    <t>I believe it will be Crazy Bernie Sanders vs. Sleepy Joe Biden as the two finalists to run against maybe the best Economy in the history of our Country (and MANY other great things)! I look forward to facing whoever it may be. May God Rest Their Soul!</t>
  </si>
  <si>
    <t>https://twitter.com/realDonaldTrump/status/1118370255091507201</t>
  </si>
  <si>
    <t>On Trumps ICC Win, Dems and Republicans See Eye to Eye | RealClearPoliticshttps://www.realclearpolitics.com/articles/2019/04/15/on_trumps_icc_win_dems_and_republicans_see_eye_to_eye_140052.html ‚Ä¶</t>
  </si>
  <si>
    <t>https://twitter.com/realDonaldTrump/status/1118477897356992512</t>
  </si>
  <si>
    <t>Wow! FBI made 11 payments to Fake Dossier‚Äôs discredited author, Trump hater Christopher Steele. @ OANN @ JudicialWatch The Witch Hunt has been a total fraud on your President and the American people! It was brought to you by Dirty Cops, Crooked Hillary and the DNC.</t>
  </si>
  <si>
    <t>https://twitter.com/realDonaldTrump/status/1118480533854543881</t>
  </si>
  <si>
    <t>Democrats in Congress must return from their Vacations and change the Immigration Laws, or the Border, despite the great job being done by Border Patrol, will only get worse. Big sections of Wall now being built!</t>
  </si>
  <si>
    <t>https://twitter.com/realDonaldTrump/status/1118548388352598016</t>
  </si>
  <si>
    <t>Just had a wonderful conversation with @ Pontifex Francis offering condolences from the People of the United States for the horrible and destructive fire at Notre Dame Cathedral. I offered the help of our great experts on renovation and construction as I did....</t>
  </si>
  <si>
    <t>https://twitter.com/realDonaldTrump/status/1118548389652774914</t>
  </si>
  <si>
    <t>....in my conversation yesterday with President @ EmmanuelMacron of France. I also wished both Pope Francis and President Macron a very Happy Easter!</t>
  </si>
  <si>
    <t>https://twitter.com/realDonaldTrump/status/1118682321236918273</t>
  </si>
  <si>
    <t>Nolte: Poll Shows Media Failed to Gaslight Public About Trump Campaign Spying http://bit.ly/2VRXs8K via @ BreitbartNews</t>
  </si>
  <si>
    <t>https://twitter.com/realDonaldTrump/status/1118845290721812480</t>
  </si>
  <si>
    <t>The Greatest Political Hoax of all time! Crimes were committed by Crooked, Dirty Cops and DNC/The Democrats.</t>
  </si>
  <si>
    <t>https://twitter.com/realDonaldTrump/status/1118848431932493824</t>
  </si>
  <si>
    <t>https://twitter.com/realDonaldTrump/status/1118854454802096131</t>
  </si>
  <si>
    <t>Attorney General William Barr‚Äôs Press Conference today at 9:30 AM ET. Watch on @ FoxNews @ OANN</t>
  </si>
  <si>
    <t>https://twitter.com/realDonaldTrump/status/1118860425599307777</t>
  </si>
  <si>
    <t>No Collusion - No Obstruction!pic.twitter.com/diggF8V3hl</t>
  </si>
  <si>
    <t>https://twitter.com/realDonaldTrump/status/1118876219381026818</t>
  </si>
  <si>
    <t>pic.twitter.com/222atp7wuB</t>
  </si>
  <si>
    <t>https://twitter.com/realDonaldTrump/status/1118921900858793985</t>
  </si>
  <si>
    <t>As I have been saying all along, NO COLLUSION - NO OBSTRUCTION!pic.twitter.com/BnMB5mvHAM</t>
  </si>
  <si>
    <t>https://twitter.com/realDonaldTrump/status/1118976983797567488</t>
  </si>
  <si>
    <t>Today, I was thrilled to host the @ WWP Soldier Ride once again at the @ WhiteHouse. We were all deeply honored to be in the presence of TRUE AMERICAN HEROES....https://www.pscp.tv/w/b4jVFzFvTlFsTFJub1dwUXd8MWRSSlptd1h5ZFFHQp76jGM9rvOL8csYXIbmO2UIbTofkORbXsxjNR9bf-ko?t=7m55s ‚Ä¶</t>
  </si>
  <si>
    <t>https://twitter.com/realDonaldTrump/status/1118990550235877376</t>
  </si>
  <si>
    <t>‚ÄúDonald Trump was being framed, he fought back. That is not Obstruction.‚Äù @ JesseBWatters I had the right to end the whole Witch Hunt if I wanted. I could have fired everyone, including Mueller, if I wanted. I chose not to. I had the RIGHT to use Executive Privilege. I didn‚Äôt!</t>
  </si>
  <si>
    <t>https://twitter.com/realDonaldTrump/status/1119019875203153921</t>
  </si>
  <si>
    <t>Anything the Russians did concerning the 2016 Election was done while Obama was President. He was told about it and did nothing! Most importantly, the vote was not affected.</t>
  </si>
  <si>
    <t>https://twitter.com/realDonaldTrump/status/1119024554431713280</t>
  </si>
  <si>
    <t>When there is not an underlying crime with regard to Collusion (in fact, the whole thing was a made up fraud), it is difficult to say that someone is obstructing something. There was no underlying crime.‚Äù @ marthamaccallum @ FoxNews</t>
  </si>
  <si>
    <t>https://twitter.com/realDonaldTrump/status/1119034770221088768</t>
  </si>
  <si>
    <t>‚ÄúIf dozens of Federal prosecutors spent two years trying to charge you with a crime, and found they couldn‚Äôt, it would mean there wasn‚Äôt any evidence you did it - and that‚Äôs what happened here - that‚Äôs what we just learned from the Mueller Report.‚Äù @ TuckerCarlson</t>
  </si>
  <si>
    <t>https://twitter.com/realDonaldTrump/status/1119037461190066176</t>
  </si>
  <si>
    <t>‚ÄúThe Mueller Report is perhaps the single most humiliating thing that has ever happened to the White House Press in the history of this Country. They know they lied...Many reporters lied about Russia Collusion and so much more. Clapper &amp; Brennan, all lies‚Äù @ TuckerCarlson</t>
  </si>
  <si>
    <t>https://twitter.com/realDonaldTrump/status/1119066791161077760</t>
  </si>
  <si>
    <t>Kimberley Strassel should get the Pulitzer. She is a treasure (and I don‚Äôt know her) who correctly called the Russia Hoax right from the start! Others who were soooo wrong will get the Prize. Fake News!https://twitter.com/KimStrassel/status/1119039985431113728 ‚Ä¶</t>
  </si>
  <si>
    <t>https://twitter.com/realDonaldTrump/status/1119207303700471809</t>
  </si>
  <si>
    <t>Statements are made about me by certain people in the Crazy Mueller Report, in itself written by 18 Angry Democrat Trump Haters, which are fabricated &amp; totally untrue. Watch out for people that take so-called ‚Äúnotes,‚Äù when the notes never existed until needed. Because I never....</t>
  </si>
  <si>
    <t>https://twitter.com/realDonaldTrump/status/1119211274712375297</t>
  </si>
  <si>
    <t>...agreed to testify, it was not necessary for me to respond to statements made in the ‚ÄúReport‚Äù about me, some of which are total bullshit &amp; only given to make the other person look good (or me to look bad). This was an Illegally Started Hoax that never should have happened, a...</t>
  </si>
  <si>
    <t>https://twitter.com/realDonaldTrump/status/1119341792460247040</t>
  </si>
  <si>
    <t>....big, fat, waste of time, energy and money - $30,000,000 to be exact. It is now finally time to turn the tables and bring justice to some very sick and dangerous people who have committed very serious crimes, perhaps even Spying or Treason. This should never happen again!</t>
  </si>
  <si>
    <t>https://twitter.com/realDonaldTrump/status/1119350750096785409</t>
  </si>
  <si>
    <t>The Washington Post and New York Times are, in my opinion, two of the most dishonest media outlets around. Truly, the Enemy of the People!https://twitter.com/Liz_Wheeler/status/1119228575134015489 ‚Ä¶</t>
  </si>
  <si>
    <t>https://twitter.com/realDonaldTrump/status/1119355283585761282</t>
  </si>
  <si>
    <t>Time for Democrats to accept realityhttps://thehill.com/opinion/white-house/439680-time-for-democrats-to-accept-reality ‚Ä¶</t>
  </si>
  <si>
    <t>https://twitter.com/realDonaldTrump/status/1119372874442108928</t>
  </si>
  <si>
    <t>‚ÄúTRUMP HAS BEEN TOTALLY VINDICATED‚Äùhttps://youtu.be/NNAXeb7OsWs</t>
  </si>
  <si>
    <t>https://twitter.com/realDonaldTrump/status/1119377807497363456</t>
  </si>
  <si>
    <t>Wishing a Happy Passover to all those celebrating in America, Israel, and around the world!pic.twitter.com/h3wgLZ4mxS</t>
  </si>
  <si>
    <t>https://twitter.com/realDonaldTrump/status/1119569774286135297</t>
  </si>
  <si>
    <t>Despite the fact that the Mueller Report should not have been authorized in the first place &amp; was written as nastily as possible by 13 (18) Angry Democrats who were true Trump Haters, including highly conflicted Bob Mueller himself, the end result is No Collusion, No Obstruction!</t>
  </si>
  <si>
    <t>https://twitter.com/realDonaldTrump/status/1119572078175367168</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</si>
  <si>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</si>
  <si>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https://twitter.com/realDonaldTrump/status/1119575361522737152</t>
  </si>
  <si>
    <t>The end result of the greatest Witch Hunt in U.S. political history is No Collusion with Russia (and No Obstruction). Pretty Amazing!</t>
  </si>
  <si>
    <t>https://twitter.com/realDonaldTrump/status/1119629941677547520</t>
  </si>
  <si>
    <t>pic.twitter.com/yoWCQLuxbD</t>
  </si>
  <si>
    <t>https://twitter.com/realDonaldTrump/status/1119718924105416711</t>
  </si>
  <si>
    <t>pic.twitter.com/bCvpOGCD4t</t>
  </si>
  <si>
    <t>https://twitter.com/realDonaldTrump/status/1119724814258843648</t>
  </si>
  <si>
    <t>If @ MittRomney spent the same energy fighting Barack Obama as he does fighting Donald Trump, he could have won the race (maybe)!pic.twitter.com/p5imhMJqS1</t>
  </si>
  <si>
    <t>https://twitter.com/realDonaldTrump/status/1119738237218631680</t>
  </si>
  <si>
    <t>Check out @ MarkLevinShow: Life, Liberty &amp; Levin on @ FoxNews now (7pm)!</t>
  </si>
  <si>
    <t>https://twitter.com/realDonaldTrump/status/1119746080684507136</t>
  </si>
  <si>
    <t>Good night of television! 8:00 PM @ WattersWorld 9:00 PM @ JudgeJeanine with interview of @ RudyGiuliani followed by Greg G. Honest commentary is always nice!</t>
  </si>
  <si>
    <t>https://twitter.com/realDonaldTrump/status/1119778923691368448</t>
  </si>
  <si>
    <t>pic.twitter.com/xiMQFztJlV</t>
  </si>
  <si>
    <t>https://twitter.com/realDonaldTrump/status/1119781053932232705</t>
  </si>
  <si>
    <t>Thank you @ JesseBWatters and @ DBongino!pic.twitter.com/aGH4GBzhqh</t>
  </si>
  <si>
    <t>https://twitter.com/realDonaldTrump/status/1119919713600114688</t>
  </si>
  <si>
    <t>Happy Easter! I have never been happier or more content because your Country is doing so well, with an Economy that is the talk of the World and may be stronger than it has ever been before. Have a great day!</t>
  </si>
  <si>
    <t>https://twitter.com/realDonaldTrump/status/1119923840161857536</t>
  </si>
  <si>
    <t>138 people have been killed in Sri Lanka, with more that 600 badly injured, in a terrorist attack on churches and hotels. The United States offers heartfelt condolences to the great people of Sri Lanka. We stand ready to help!</t>
  </si>
  <si>
    <t>https://twitter.com/realDonaldTrump/status/1119928890162601984</t>
  </si>
  <si>
    <t>Do you believe this? The New York Times Op-Ed: MEDIA AND DEMOCRATS OWE TRUMP AN APOLOGY. Well, they got that one right!</t>
  </si>
  <si>
    <t>https://twitter.com/realDonaldTrump/status/1119943293297623040</t>
  </si>
  <si>
    <t>The Trump Haters and Angry Democrats who wrote the Mueller Report were devastated by the No Collusion finding! Nothing but a total ‚Äúhit job‚Äù which should never have been allowed to start in the first place!</t>
  </si>
  <si>
    <t>https://twitter.com/realDonaldTrump/status/1119946842148622336</t>
  </si>
  <si>
    <t>Despite No Collusion, No Obstruction, The Radical Left Democrats do not want to go on to Legislate for the good of the people, but only to Investigate and waste time. This is costing our Country greatly, and will cost the Dems big time in 2020!</t>
  </si>
  <si>
    <t>https://twitter.com/realDonaldTrump/status/1119962857347735552</t>
  </si>
  <si>
    <t>Jobless claims in the United States have reached their lowest (BEST) level in over 50 years!</t>
  </si>
  <si>
    <t>https://twitter.com/realDonaldTrump/status/1119969946002440198</t>
  </si>
  <si>
    <t>Can you believe that I had to go through the worst and most corrupt political Witch Hunt in the history of the United States (No Collusion) when it was the ‚Äúother side‚Äù that illegally created the diversionary &amp; criminal event and even spied on my campaign? Disgraceful!</t>
  </si>
  <si>
    <t>https://twitter.com/realDonaldTrump/status/1120093671356022785</t>
  </si>
  <si>
    <t>How do you impeach a Republican President for a crime that was committed by the Democrats? MAKE AMERICA GREAT AGAIN!</t>
  </si>
  <si>
    <t>https://twitter.com/realDonaldTrump/status/1120309471392169984</t>
  </si>
  <si>
    <t>So true - thanks @ SteveHiltonx @ NextRevFNC!pic.twitter.com/2UK8RgzRQL</t>
  </si>
  <si>
    <t>https://twitter.com/realDonaldTrump/status/1120320642686038016</t>
  </si>
  <si>
    <t>Saudi Arabia and others in OPEC will more than make up the Oil Flow difference in our now Full Sanctions on Iranian Oil. Iran is being given VERY BAD advice by @ JohnKerry and people who helped him lead the U.S. into the very bad Iran Nuclear Deal. Big violation of Logan Act?</t>
  </si>
  <si>
    <t>https://twitter.com/realDonaldTrump/status/1120323291443539969</t>
  </si>
  <si>
    <t>Only high crimes and misdemeanors can lead to impeachment. There were no crimes by me (No Collusion, No Obstruction), so you can‚Äôt impeach. It was the Democrats that committed the crimes, not your Republican President! Tables are finally turning on the Witch Hunt!</t>
  </si>
  <si>
    <t>https://twitter.com/realDonaldTrump/status/1120329282893557760</t>
  </si>
  <si>
    <t>Thank you @ MarkLevinShow! # MAGApic.twitter.com/kff84hFgKP</t>
  </si>
  <si>
    <t>https://twitter.com/realDonaldTrump/status/1120331020266549249</t>
  </si>
  <si>
    <t>Congratulations!https://dailycaller.com/2019/04/16/cnn-ratings-plummet-all-year-low/ ‚Ä¶</t>
  </si>
  <si>
    <t>https://twitter.com/realDonaldTrump/status/1120360773807693826</t>
  </si>
  <si>
    <t>My friend Herman Cain, a truly wonderful man, has asked me not to nominate him for a seat on the Federal Reserve Board. I will respect his wishes. Herman is a great American who truly loves our Country!</t>
  </si>
  <si>
    <t>https://twitter.com/realDonaldTrump/status/1120388061202976768</t>
  </si>
  <si>
    <t>Spoke to Prime Minister Ranil Wickremesinghe of Sri Lanka this morning to inform him that the United States stands by him and his country in the fight against terrorism. Also expressed condolences on behalf of myself and the People of the United States!</t>
  </si>
  <si>
    <t>https://twitter.com/realDonaldTrump/status/1120388545506619395</t>
  </si>
  <si>
    <t>Spoke to the Prime Minister of Italy, Giuseppe Conte, mostly concerning Immigration, Taxes, Trade, and the Economy of both of our countries. Very good call!</t>
  </si>
  <si>
    <t>https://twitter.com/realDonaldTrump/status/1120393189624569856</t>
  </si>
  <si>
    <t>SOUTHERN BORDER CRISIS! @ LouDobbspic.twitter.com/2w3Qt9p8ER</t>
  </si>
  <si>
    <t>https://twitter.com/realDonaldTrump/status/1120401713675014144</t>
  </si>
  <si>
    <t>‚ÄúThe Obama Administration did not do itself proud in this.‚Äù @ ByronYorkpic.twitter.com/6IDI1vEqFV</t>
  </si>
  <si>
    <t>https://twitter.com/realDonaldTrump/status/1120402937782636547</t>
  </si>
  <si>
    <t>‚ÄúA very exculpatory section of the Mueller Report: NO CONSPIRACY, COORDINATION or COLLUSION with the Trump Campaign and the Russians. You can‚Äôt be more clear than that!‚Äù @ GreggJarrettpic.twitter.com/bcFCtD0DRP</t>
  </si>
  <si>
    <t>https://twitter.com/realDonaldTrump/status/1120409894799253504</t>
  </si>
  <si>
    <t>Isn‚Äôt it amazing that the people who were closest to me, by far, and knew the Campaign better than anyone, were never even called to testify before Mueller. The reason is that the 18 Angry Democrats knew they would all say ‚ÄòNO COLLUSION‚Äô and only very good things!</t>
  </si>
  <si>
    <t>https://twitter.com/realDonaldTrump/status/1120412452766801922</t>
  </si>
  <si>
    <t>Today, @ FLOTUS Melania and I are honored to host the 2019 @ WhiteHouse Easter Egg Roll!pic.twitter.com/dKxSefCl7H</t>
  </si>
  <si>
    <t>https://twitter.com/realDonaldTrump/status/1120428611364970496</t>
  </si>
  <si>
    <t>Just spoke to @ LouDobbs. Will be doing a very interesting show tonight at 7:00 P.M. Eastern on @ FoxBusiness!</t>
  </si>
  <si>
    <t>https://twitter.com/realDonaldTrump/status/1120439873226399751</t>
  </si>
  <si>
    <t>This should NEVER happen to another President AGAIN!pic.twitter.com/9fnYIzjKQX</t>
  </si>
  <si>
    <t>https://twitter.com/realDonaldTrump/status/1120440967247663111</t>
  </si>
  <si>
    <t>PRESIDENTIAL HARASSMENT!pic.twitter.com/G3f6QBNSMa</t>
  </si>
  <si>
    <t>https://twitter.com/realDonaldTrump/status/1120628334432608256</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</si>
  <si>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</si>
  <si>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https://twitter.com/realDonaldTrump/status/1120630405831569408</t>
  </si>
  <si>
    <t>I wonder if the New York Times will apologize to me a second time, as they did after the 2016 Election. But this one will have to be a far bigger &amp; better apology. On this one they will have to get down on their knees &amp; beg for forgiveness-they are truly the Enemy of the People!</t>
  </si>
  <si>
    <t>https://twitter.com/realDonaldTrump/status/1120632004138151939</t>
  </si>
  <si>
    <t>I will be going to Green Bay, Wisconsin, for a really big Rally on Saturday Evening. Big crowd expected, much to talk about. MAKE AMERICA GREAT AGAIN!</t>
  </si>
  <si>
    <t>https://twitter.com/realDonaldTrump/status/1120633085618421760</t>
  </si>
  <si>
    <t>The Radical Left Democrats, together with their leaders in the Fake News Media, have gone totally insane! I guess that means that the Republican agenda is working. Stay tuned for more!</t>
  </si>
  <si>
    <t>https://twitter.com/realDonaldTrump/status/1120635200327831552</t>
  </si>
  <si>
    <t>In the ‚Äúold days‚Äù if you were President and you had a good economy, you were basically immune from criticism. Remember, ‚ÄúIt‚Äôs the economy stupid.‚Äù Today I have, as President, perhaps the greatest economy in history...and to the Mainstream Media, it means NOTHING. But it will!</t>
  </si>
  <si>
    <t>https://twitter.com/realDonaldTrump/status/1120639589994106881</t>
  </si>
  <si>
    <t>Sorry to say but @ foxandfriends is by far the best of the morning political shows on television. It rightfully has BY FAR the highest ratings, not even close. Morning Psycho (Joe), who helped get me elected in 2016 by having me on (free) all the time, has nosedived, too Angry...</t>
  </si>
  <si>
    <t>https://twitter.com/realDonaldTrump/status/1120642109676118016</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</si>
  <si>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</si>
  <si>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https://twitter.com/realDonaldTrump/status/1120644639311134720</t>
  </si>
  <si>
    <t>‚ÄúHarley Davidson has struggled with Tariffs with the EU, currently paying 31%. They‚Äôve had to move production overseas to try and offset some of that Tariff that they‚Äôve been hit with which will rise to 66% in June of 2021.‚Äù @ MariaBartiromo So unfair to U.S. We will Reciprocate!</t>
  </si>
  <si>
    <t>https://twitter.com/realDonaldTrump/status/1120650189537202176</t>
  </si>
  <si>
    <t>‚ÄúThe best thing ever to happen to Twitter is Donald Trump.‚Äù @ MariaBartiromo So true, but they don‚Äôt treat me well as a Republican. Very discriminatory, hard for people to sign on. Constantly taking people off list. Big complaints from many people. Different names-over 100 M.....</t>
  </si>
  <si>
    <t>https://twitter.com/realDonaldTrump/status/1120651611410436098</t>
  </si>
  <si>
    <t>.....But should be much higher than that if Twitter wasn‚Äôt playing their political games. No wonder Congress wants to get involved - and they should. Must be more, and fairer, companies to get out the WORD!</t>
  </si>
  <si>
    <t>https://twitter.com/realDonaldTrump/status/1120655199130017792</t>
  </si>
  <si>
    <t>The Wall is being rapidly built! The Economy is GREAT! Our Country is Respected again!</t>
  </si>
  <si>
    <t>https://twitter.com/realDonaldTrump/status/1120655455594799105</t>
  </si>
  <si>
    <t>https://twitter.com/realDonaldTrump/status/1120715879640174592</t>
  </si>
  <si>
    <t>Great interview by Jared. Nice to have extraordinarily smart people serving our Country!https://twitter.com/TIME/status/1120702516814123020 ‚Ä¶</t>
  </si>
  <si>
    <t>https://twitter.com/realDonaldTrump/status/1120742807847800839</t>
  </si>
  <si>
    <t>Great golf champion &amp; friend, Ernie Els ( @ TheBig_Easy), has done a tremendous job in assisting those w/ Autism through his Els for Autism Fdn, focusing on Education, Research, Global Outreach, Recreation Services, Therapy Services, &amp; Adult Services. # NationalAutismAwarenessMonth</t>
  </si>
  <si>
    <t>https://twitter.com/realDonaldTrump/status/1120751418414108680</t>
  </si>
  <si>
    <t>I will be in Green Bay, Wisconsin this Saturday, April 27th at the Resch Center ‚Äî 7:00pm (CDT). Big crowd expected! # MAGA https://www.donaldjtrump.com/rallies/apr-gb-wi-2019 ‚Ä¶</t>
  </si>
  <si>
    <t>https://twitter.com/realDonaldTrump/status/1120793199650463747</t>
  </si>
  <si>
    <t>Great meeting this afternoon at the @ WhiteHouse with @ Jack from @ Twitter. Lots of subjects discussed regarding their platform, and the world of social media in general. Look forward to keeping an open dialogue!pic.twitter.com/QnZi579eFb</t>
  </si>
  <si>
    <t>https://twitter.com/realDonaldTrump/status/1120820536605585408</t>
  </si>
  <si>
    <t>You mean the Stock Market hit an all-time record high today and they‚Äôre actually talking impeachment!? Will I ever be given credit for anything by the Fake News Media or Radical Liberal Dems? NO COLLUSION!</t>
  </si>
  <si>
    <t>https://twitter.com/realDonaldTrump/status/1120851364035399680</t>
  </si>
  <si>
    <t>Thanks Rush! @ FoxNewspic.twitter.com/x8XogwA8VX</t>
  </si>
  <si>
    <t>https://twitter.com/realDonaldTrump/status/1121006942502182913</t>
  </si>
  <si>
    <t>‚ÄúFormer CIA analyst Larry Johnson accuses United Kingdom Intelligence of helping Obama Administration Spy on the 2016 Trump Presidential Campaign.‚Äù @ OANN WOW! It is now just a question of time before the truth comes out, and when it does, it will be a beauty!</t>
  </si>
  <si>
    <t>https://twitter.com/realDonaldTrump/status/1121010431819173888</t>
  </si>
  <si>
    <t>The American people deserve to know who is in this Country. Yesterday, the Supreme Court took up the Census Citizenship question, a really big deal. MAKE AMERICA GREAT AGAIN!</t>
  </si>
  <si>
    <t>https://twitter.com/realDonaldTrump/status/1121012339552194560</t>
  </si>
  <si>
    <t>A very big Caravan of over 20,000 people started up through Mexico. It has been reduced in size by Mexico but is still coming. Mexico must apprehend the remainder or we will be forced to close that section of the Border &amp; call up the Military. The Coyotes &amp; Cartels have weapons!</t>
  </si>
  <si>
    <t>https://twitter.com/realDonaldTrump/status/1121021160827887616</t>
  </si>
  <si>
    <t>Mexico‚Äôs Soldiers recently pulled guns on our National Guard Soldiers, probably as a diversionary tactic for drug smugglers on the Border. Better not happen again! We are now sending ARMED SOLDIERS to the Border. Mexico is not doing nearly enough in apprehending &amp; returning!</t>
  </si>
  <si>
    <t>https://twitter.com/realDonaldTrump/status/1121023509029892096</t>
  </si>
  <si>
    <t>The Mueller Report, despite being written by Angry Democrats and Trump Haters, and with unlimited money behind it ($35,000,000), didn‚Äôt lay a glove on me. I DID NOTHING WRONG. If the partisan Dems ever tried to Impeach, I would first head to the U.S. Supreme Court. Not only......</t>
  </si>
  <si>
    <t>https://twitter.com/realDonaldTrump/status/1121025624632647682</t>
  </si>
  <si>
    <t>.....are there no ‚ÄúHigh Crimes and Misdemeanors,‚Äù there are no Crimes by me at all. All of the Crimes were committed by Crooked Hillary, the Dems, the DNC and Dirty Cops - and we caught them in the act! We waited for Mueller and WON, so now the Dems look to Congress as last hope!</t>
  </si>
  <si>
    <t>https://twitter.com/realDonaldTrump/status/1121044792945926144</t>
  </si>
  <si>
    <t>Can anyone comprehend what a GREAT job Border Patrol and Law Enforcement is doing on our Southern Border. So far this year they have APPREHENDED 418,000 plus illegal immigrants, way up from last year. Mexico is doing very little for us. DEMS IN CONGRESS MUST ACT NOW!</t>
  </si>
  <si>
    <t>https://twitter.com/realDonaldTrump/status/1121048120312389634</t>
  </si>
  <si>
    <t>No Collusion, No Obstruction - there has NEVER been a President who has been more transparent. Millions of pages of documents were given to the Mueller Angry Dems, plus I allowed everyone to testify, including W.H. counsel. I didn‚Äôt have to do this, but now they want more.....</t>
  </si>
  <si>
    <t>https://twitter.com/realDonaldTrump/status/1121049166615142400</t>
  </si>
  <si>
    <t>....Congress has no time to legislate, they only want to continue the Witch Hunt, which I have already won. They should start looking at The Criminals who are already very well known to all. This was a Rigged System - WE WILL DRAIN THE SWAMP!</t>
  </si>
  <si>
    <t>https://twitter.com/realDonaldTrump/status/1121053578603397120</t>
  </si>
  <si>
    <t>I didn‚Äôt call Bob Costa of the Washington Post, he called me (Returned his call)! Just more Fake News.</t>
  </si>
  <si>
    <t>https://twitter.com/realDonaldTrump/status/1121095181690974208</t>
  </si>
  <si>
    <t>Rep. Alexandria Ocasio-Cortez is correct, the VA is not broken, it is doing great. But that is only because of the Trump Administration. We got Veterans Choice &amp; Accountability passed. ‚ÄúPresident Trump deserves a lot of credit.‚Äù Dan Caldwell, Concerned Veterans of America</t>
  </si>
  <si>
    <t>https://twitter.com/realDonaldTrump/status/1121120816983363584</t>
  </si>
  <si>
    <t>Today, @ FLOTUS Melania and I were honored to join thousands of leaders from across the Country for the 2019 Prescription Drug Abuse and Heroin Summit ( @ RxSummit) in Atlanta, Georgia! # RxSummit2019https://www.pscp.tv/w/b5Cj3jFvTlFsTFJub1dwUXd8MUx5eEJBcGdtYk1KTlvVYLkTk4emfBbceunyXw-AjvHkKFpdKHtnUshzxMcy?t=1s ‚Ä¶</t>
  </si>
  <si>
    <t>https://twitter.com/realDonaldTrump/status/1121121705970286592</t>
  </si>
  <si>
    <t>As ONE UNITED NATION, we will work, we will pray, and we will fight for the day when every family across our land can live in a DRUG FREE AMERICA! # RxSummit2019https://twitter.com/RxSummit/status/1121110722749112321 ‚Ä¶</t>
  </si>
  <si>
    <t>https://twitter.com/realDonaldTrump/status/1121138875638792192</t>
  </si>
  <si>
    <t>. @ SenMikeLee of the great state of Utah has written a wonderful new book entitled, ‚ÄúOur Lost Declaration.‚Äù Highly recommended!</t>
  </si>
  <si>
    <t>https://twitter.com/realDonaldTrump/status/1121187494312255489</t>
  </si>
  <si>
    <t>The Great State of Tennessee is so close to passing School Choice. All of our Nation‚Äôs children, regardless of background, deserve a shot at achieving the American Dream! Time to get this done, so important!</t>
  </si>
  <si>
    <t>https://twitter.com/realDonaldTrump/status/1121380133137461248</t>
  </si>
  <si>
    <t>As has been incorrectly reported by the Fake News Media, I never told then White House Counsel Don McGahn to fire Robert Mueller, even though I had the legal right to do so. If I wanted to fire Mueller, I didn‚Äôt need McGahn to do it, I could have done it myself. Nevertheless,....</t>
  </si>
  <si>
    <t>https://twitter.com/realDonaldTrump/status/1121382698742841344</t>
  </si>
  <si>
    <t>....Mueller was NOT fired and was respectfully allowed to finish his work on what I, and many others, say was an illegal investigation (there was no crime), headed by a Trump hater who was highly conflicted, and a group of 18 VERY ANGRY Democrats. DRAIN THE SWAMP!</t>
  </si>
  <si>
    <t>https://twitter.com/realDonaldTrump/status/1121385795481423873</t>
  </si>
  <si>
    <t>.....Despite the fact that the Mueller Report was ‚Äúcomposed‚Äù by Trump Haters and Angry Democrats, who had unlimited funds and human resources, the end result was No Collusion, No Obstruction. Amazing!</t>
  </si>
  <si>
    <t>https://twitter.com/realDonaldTrump/status/1121388967444799488</t>
  </si>
  <si>
    <t>Welcome to the race Sleepy Joe. I only hope you have the intelligence, long in doubt, to wage a successful primary campaign. It will be nasty - you will be dealing with people who truly have some very sick &amp; demented ideas. But if you make it, I will see you at the Starting Gate!</t>
  </si>
  <si>
    <t>https://twitter.com/realDonaldTrump/status/1121422408420855810</t>
  </si>
  <si>
    <t>I will be interviewed by @ seanhannity tonight at 9:00 PM on @ FoxNews. Enjoy!</t>
  </si>
  <si>
    <t>https://twitter.com/realDonaldTrump/status/1121451990712762369</t>
  </si>
  <si>
    <t>Look forward to seeing everyone in Indianapolis, Indiana tomorrow!https://twitter.com/NRA/status/1119398244180688896 ‚Ä¶</t>
  </si>
  <si>
    <t>https://twitter.com/realDonaldTrump/status/1121476321882902529</t>
  </si>
  <si>
    <t>Our Border Control Agents have done an incredible job under very adverse conditions. I am very proud to have increased their salaries because of the great job they do. Nobody deserves it more. THANK YOU and keep up the outstanding work!pic.twitter.com/ljy3hZOgfL</t>
  </si>
  <si>
    <t>https://twitter.com/realDonaldTrump/status/1121476784376225798</t>
  </si>
  <si>
    <t>Thank you! # MAGApic.twitter.com/EWjwRlmIve</t>
  </si>
  <si>
    <t>https://twitter.com/realDonaldTrump/status/1121579455330254850</t>
  </si>
  <si>
    <t>I will be interviewed on @ seanhannity at 9:00 PM. In 5 minutes - Enjoy!</t>
  </si>
  <si>
    <t>https://twitter.com/realDonaldTrump/status/1121733749757087750</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</si>
  <si>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</si>
  <si>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https://twitter.com/realDonaldTrump/status/1121738863486095360</t>
  </si>
  <si>
    <t>‚ÄúPresident Donald J. Trump is the greatest hostage negotiator that I know of in the history of the United States. 20 hostages, many in impossible circumstances, have been released in last two years. No money was paid.‚Äù Cheif Hostage Negotiator, USA!</t>
  </si>
  <si>
    <t>https://twitter.com/realDonaldTrump/status/1121755785246195712</t>
  </si>
  <si>
    <t>Weirdo Tom Steyer, who didn‚Äôt have the ‚Äúguts‚Äù or money to run for President, is still trying to remain relevant by putting himself on ads begging for impeachment. He doesn‚Äôt mention the fact that mine is perhaps the most successful first 2 year presidency in history &amp; NO C OR O!</t>
  </si>
  <si>
    <t>https://twitter.com/realDonaldTrump/status/1121757597139439618</t>
  </si>
  <si>
    <t>Heading to Indianapolis to speak at the big NRA Conference. Love being in Indiana. The @ NRA is getting stronger &amp; stronger and doing some really great and important work. Having their powerful support has been vital to # MAGA!</t>
  </si>
  <si>
    <t>https://twitter.com/realDonaldTrump/status/1121782348469522435</t>
  </si>
  <si>
    <t>Just out: Real GDP for First Quarter grew 3.2% at an annual rate. This is far above expectations or projections. Importantly, inflation VERY LOW. MAKE AMERICA GREAT AGAIN!</t>
  </si>
  <si>
    <t>https://twitter.com/realDonaldTrump/status/1121829933679042565</t>
  </si>
  <si>
    <t>Great NRA crowd and enthusiasm in Indiana. Thank you! Leaving now for meetings in the Oval Office.</t>
  </si>
  <si>
    <t>https://twitter.com/realDonaldTrump/status/1121844339200540672</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</si>
  <si>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</si>
  <si>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https://twitter.com/realDonaldTrump/status/1121854831327621125</t>
  </si>
  <si>
    <t>‚ÄúU.S. Economy Grows 3.2% in Q1, Smashing Expectations‚Äùhttps://www.breitbart.com/economy/2019/04/26/us-economy-grows-3-2-percent/ ‚Ä¶</t>
  </si>
  <si>
    <t>https://twitter.com/realDonaldTrump/status/1121911223212285953</t>
  </si>
  <si>
    <t>THANK YOU @ NRA! # NRAAMpic.twitter.com/SWkpe1eFhT</t>
  </si>
  <si>
    <t>https://twitter.com/realDonaldTrump/status/1122109651087241216</t>
  </si>
  <si>
    <t>Congratulations to Nick Bosa on being picked number two in the NFL Draft. You will be a great player for years to come, maybe one of the best. Big Talent! San Francisco will embrace you but most importantly, always stay true to yourself. MAKE AMERICA GREAT AGAIN!</t>
  </si>
  <si>
    <t>https://twitter.com/realDonaldTrump/status/1122185034281172994</t>
  </si>
  <si>
    <t>We must end the Opioid Crisis. Do your part today by participating in prescription drug # TakeBackDay at over 4,000 locations across the Country! http://DEATakeBack.com pic.twitter.com/y96Y9MBpaz</t>
  </si>
  <si>
    <t>https://twitter.com/realDonaldTrump/status/1122254362175332355</t>
  </si>
  <si>
    <t>Thoughts and prayers to all of those affected by the shooting at the Synagogue in Poway, California. God bless you all. Suspect apprehended. Law enforcement did outstanding job. Thank you!</t>
  </si>
  <si>
    <t>https://twitter.com/realDonaldTrump/status/1122259220215164928</t>
  </si>
  <si>
    <t>Leaving now for Green Bay, Wisconsin - BIG CROWD, will be there shortly! # MAGA</t>
  </si>
  <si>
    <t>https://twitter.com/realDonaldTrump/status/1122262750531477504</t>
  </si>
  <si>
    <t>Great day with Prime Minister @ AbeShinzo of Japan. We played a quick round of golf by the beautiful Potomac River while talking Trade and many other subjects. He has now left for Japan and I am on my way to Wisconsin where a very large crowd of friends await!pic.twitter.com/ZvyxJ8sIw2</t>
  </si>
  <si>
    <t>https://twitter.com/realDonaldTrump/status/1122270956192272385</t>
  </si>
  <si>
    <t>Sincerest THANK YOU to our great Border Patrol Agent who stopped the shooter at the Synagogue in Poway, California. He may have been off duty but his talents for Law Enforcement weren‚Äôt!</t>
  </si>
  <si>
    <t>https://twitter.com/realDonaldTrump/status/1122285823473401857</t>
  </si>
  <si>
    <t>Just arrived in Green Bay, Wisconsin for a # MAGA Rally. Big crowds - join me at 8:00 P.M. Eastern, live on @ FoxNews!</t>
  </si>
  <si>
    <t>https://twitter.com/realDonaldTrump/status/1122319181221892096</t>
  </si>
  <si>
    <t>Beautiful # TrumpRally tonight in Green Bay, Wisconsin with a massive crowd. Thank you for joining me, I love you! # MAGAhttps://www.pscp.tv/w/b5T_LDFvTlFsTFJub1dwUXd8MW5BSkV6TmRQTWF4TIZg9aiLWG-KfDHBLteqA_GO7aAcQLn-PTlqFlizyoVC?t=40s ‚Ä¶</t>
  </si>
  <si>
    <t>https://twitter.com/realDonaldTrump/status/1122321330282561536</t>
  </si>
  <si>
    <t>Thank you Green Bay, Wisconsin! MAKE AMERICA GREAT AGAIN!!pic.twitter.com/chGLxGsPQh</t>
  </si>
  <si>
    <t>https://twitter.com/realDonaldTrump/status/1122333996451418112</t>
  </si>
  <si>
    <t>Thank you to brilliant and highly respected attorney Alan Dershowitz for destroying the very dumb legal argument of ‚ÄúJudge‚Äù Andrew Napolitano....</t>
  </si>
  <si>
    <t>https://twitter.com/realDonaldTrump/status/1122334000519868416</t>
  </si>
  <si>
    <t>....Ever since Andrew came to my office to ask that I appoint him to the U.S. Supreme Court, and I said NO, he has been very hostile! Also asked for pardon for his friend. A good ‚Äúpal‚Äù of low ratings Shepard Smith.</t>
  </si>
  <si>
    <t>https://twitter.com/realDonaldTrump/status/1122337240330297344</t>
  </si>
  <si>
    <t>The Democratic National Committee, sometimes referred to as the DNC, is again working its magic in its quest to destroy Crazy Bernie Sanders....</t>
  </si>
  <si>
    <t>https://twitter.com/realDonaldTrump/status/1122337243744497664</t>
  </si>
  <si>
    <t>....for the more traditional, but not very bright, Sleepy Joe Biden. Here we go again Bernie, but this time please show a little more anger and indignation when you get screwed!</t>
  </si>
  <si>
    <t>https://twitter.com/realDonaldTrump/status/1122485588580605953</t>
  </si>
  <si>
    <t>Will be interviewed by @ MariaBartiromo on @ FoxNews at 10:00 AM. Talking about the Southern Border and how the Dems MUST act fast to change our pathetic immigration laws. Will be tough, watch!</t>
  </si>
  <si>
    <t>https://twitter.com/realDonaldTrump/status/1122815079274242048</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</si>
  <si>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</si>
  <si>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https://twitter.com/realDonaldTrump/status/1122837541084958725</t>
  </si>
  <si>
    <t>The NRA is under siege by Cuomo and the New York State A.G., who are illegally using the State‚Äôs legal apparatus to take down and destroy this very important organization, &amp; others. It must get its act together quickly, stop the internal fighting, &amp; get back to GREATNESS - FAST!</t>
  </si>
  <si>
    <t>https://twitter.com/realDonaldTrump/status/1122853926087348224</t>
  </si>
  <si>
    <t>....People are fleeing New York State because of high taxes and yes, even oppression of sorts. They didn‚Äôt even put up a fight against SALT - could have won. So much litigation. The NRA should leave and fight from the outside of this very difficult to deal with (unfair) State!</t>
  </si>
  <si>
    <t>https://twitter.com/realDonaldTrump/status/1122871319857696768</t>
  </si>
  <si>
    <t>I‚Äôll never get the support of Dues Crazy union leadership, those people who rip-off their membership with ridiculously high dues, medical and other expenses while being paid a fortune. But the members love Trump. They look at our record economy, tax &amp; reg cuts, military etc. WIN!</t>
  </si>
  <si>
    <t>https://twitter.com/realDonaldTrump/status/1122873726276599809</t>
  </si>
  <si>
    <t>The Media (Fake News) is pushing Sleepy Joe hard. Funny, I‚Äôm only here because of Biden &amp; Obama. They didn‚Äôt do the job and now you have Trump, who is getting it done - big time!</t>
  </si>
  <si>
    <t>https://twitter.com/realDonaldTrump/status/1122875949933051904</t>
  </si>
  <si>
    <t>Sleepy Joe Biden is having his first rally in the Great State of Pennsylvania. He obviously doesn‚Äôt know that Pennsylvania is having one of the best economic years in its history, with lowest unemployment EVER, a now thriving Steel Industry (that was dead) &amp; great future!........</t>
  </si>
  <si>
    <t>https://twitter.com/realDonaldTrump/status/1122876984646934528</t>
  </si>
  <si>
    <t>The Dues Sucking firefighters leadership will always support Democrats, even though the membership wants me. Some things never change!</t>
  </si>
  <si>
    <t>https://twitter.com/realDonaldTrump/status/1122879760085004288</t>
  </si>
  <si>
    <t>Bob Mueller was a great HERO to the Radical Left Democrats. Now that the Mueller Report is finished, with a finding of NO COLLUSION &amp; NO OBSTRUCTION (based on a review of Report by our highly respected A.G.), the Dems are going around saying, ‚ÄúBob who, sorry, don‚Äôt know the man.‚Äù</t>
  </si>
  <si>
    <t>https://twitter.com/realDonaldTrump/status/1122883378200621057</t>
  </si>
  <si>
    <t>The New York Times has apologized for the terrible Anti-Semitic Cartoon, but they haven‚Äôt apologized to me for this or all of the Fake and Corrupt news they print on a daily basis. They have reached the lowest level of ‚Äújournalism,‚Äù and certainly a low point in @ nytimes history!</t>
  </si>
  <si>
    <t>https://twitter.com/realDonaldTrump/status/1123002475601170433</t>
  </si>
  <si>
    <t>Pittsburgh jobless rate hits lowest point since the early 1970s (maybe even better than that) and Sleepy Joe just had his first rally there. Fact is, every economic aspect of our Country is the best it has ever been!https://www.post-gazette.com/business/career-workplace/2019/04/02/Pittsburgh-low-jobless-unemployment-rate-workers-employers-hiring-business/stories/201904020086 ‚Ä¶</t>
  </si>
  <si>
    <t>https://twitter.com/realDonaldTrump/status/1123033559802023936</t>
  </si>
  <si>
    <t>The Coyotes and Drug Cartels are in total control of the Mexico side of the Southern Border. They have labs nearby where they make drugs to sell into the U.S. Mexico, one of the most dangerous country‚Äôs in the world, must eradicate this problem now. Also, stop the MARCH to U.S.</t>
  </si>
  <si>
    <t>https://twitter.com/realDonaldTrump/status/1123035192262823936</t>
  </si>
  <si>
    <t>If the Democrats don‚Äôt give us the votes to change our weak, ineffective and dangerous Immigration Laws, we must fight hard for these votes in the 2020 Election!</t>
  </si>
  <si>
    <t>https://twitter.com/realDonaldTrump/status/1123263699668676608</t>
  </si>
  <si>
    <t>We have 1,800 ISIS Prisoners taken hostage in our final battles to destroy 100% of the Caliphate in Syria. Decisions are now being made as to what to do with these dangerous prisoners....</t>
  </si>
  <si>
    <t>https://twitter.com/realDonaldTrump/status/1123263701686149120</t>
  </si>
  <si>
    <t>....European countries are not helping at all, even though this was very much done for their benefit. They are refusing to take back prisoners from their specific countries. Not good!</t>
  </si>
  <si>
    <t>https://twitter.com/realDonaldTrump/status/1123285120864092162</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</si>
  <si>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</si>
  <si>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https://twitter.com/realDonaldTrump/status/1123287154833203200</t>
  </si>
  <si>
    <t>....up like a rocket if we did some lowering of rates, like one point, and some quantitative easing. Yes, we are doing very well at 3.2% GDP, but with our wonderfully low inflation, we could be setting major records &amp;, at the same time, make our National Debt start to look small!</t>
  </si>
  <si>
    <t>https://twitter.com/realDonaldTrump/status/1123291797554454529</t>
  </si>
  <si>
    <t>I am monitoring the situation in Venezuela very closely. The United States stands with the People of Venezuela and their Freedom!</t>
  </si>
  <si>
    <t>https://twitter.com/realDonaldTrump/status/1123321163189510155</t>
  </si>
  <si>
    <t>CONGRATULATIONS to the 2018 @ NASCAR Cup Series Champion, @ JoeyLogano!https://www.pscp.tv/w/b5ilBTFvTlFsTFJub1dwUXd8MXluS09SbnpaWFh4UoNAgXVcq9g17uAJZCL6YWO2ZY956yqSlbtyPgYjxAF0?t=3s ‚Ä¶</t>
  </si>
  <si>
    <t>https://twitter.com/realDonaldTrump/status/1123333506346749952</t>
  </si>
  <si>
    <t>If Cuban Troops and Militia do not immediately CEASE military and other operations for the purpose of causing death and destruction to the Constitution of Venezuela, a full and complete....</t>
  </si>
  <si>
    <t>https://twitter.com/realDonaldTrump/status/1123333508078997505</t>
  </si>
  <si>
    <t>....embargo, together with highest-level sanctions, will be placed on the island of Cuba. Hopefully, all Cuban soldiers will promptly and peacefully return to their island!</t>
  </si>
  <si>
    <t>https://twitter.com/realDonaldTrump/status/1123366738463162368</t>
  </si>
  <si>
    <t>Today, it was my great honor to welcome and host the 2018 @ NASCAR Cup Series Champion, @ JoeyLogano and @ Team_Penske to the @ WhiteHouse!pic.twitter.com/ExCangG6Kc</t>
  </si>
  <si>
    <t>https://twitter.com/realDonaldTrump/status/1123526475481800704</t>
  </si>
  <si>
    <t>I‚Äôve done more for Firefighters than this dues sucking union will ever do, and I get paid ZERO!https://twitter.com/dbongino/status/1122844935391252480 ‚Ä¶</t>
  </si>
  <si>
    <t>https://twitter.com/realDonaldTrump/status/1123536601462788096</t>
  </si>
  <si>
    <t>‚ÄúThe Democrats can‚Äôt come to grips with the fact that there was No Collusion, there was No Conspiracy, there was No Obstruction. What we should be focused on is what‚Äôs been going on in our government, at the highest levels of the FBI....‚Äù Senator Josh Hawley</t>
  </si>
  <si>
    <t>https://twitter.com/realDonaldTrump/status/1123540207104667649</t>
  </si>
  <si>
    <t>I am overriding the Decommission Order of the magnificent aircraft carrier Harry S. Truman, built in 1998 (fairly new), and considered one of the largest and finest in the world. It will be updated at a fraction of the cost of a new one (which also are being built)!</t>
  </si>
  <si>
    <t>https://twitter.com/realDonaldTrump/status/1123542897960390657</t>
  </si>
  <si>
    <t>Gallup Poll: 56% of Americans rate their financial situation as excellent or good. This is the highest number since 2002, and up 10 points since 2016.</t>
  </si>
  <si>
    <t>https://twitter.com/realDonaldTrump/status/1123545524924223491</t>
  </si>
  <si>
    <t>‚ÄúNo President in history has endured such vicious personal attacks by political opponents. Still, the President‚Äôs record is unparalleled.‚Äù @ LouDobbs</t>
  </si>
  <si>
    <t>https://twitter.com/realDonaldTrump/status/1123559234128502784</t>
  </si>
  <si>
    <t>Congress must change the Immigration Laws now, Dems won‚Äôt act. Wall is being built - 400 miles by end of next year. Mexico must stop the march to Border! @ foxandfriends</t>
  </si>
  <si>
    <t>https://twitter.com/realDonaldTrump/status/1123564951203930112</t>
  </si>
  <si>
    <t>Why didn‚Äôt President Obama do something about Russia in September (before November Election) when told by the FBI? He did NOTHING, and had no intention of doing anything!</t>
  </si>
  <si>
    <t>https://twitter.com/realDonaldTrump/status/1123573705697894400</t>
  </si>
  <si>
    <t>NO COLLUSION, NO OBSTRUCTION. Besides, how can you have Obstruction when not only was there No Collusion (by Trump), but the bad actions were done by the ‚Äúother‚Äù side? The greatest con-job in the history of American Politics!</t>
  </si>
  <si>
    <t>https://twitter.com/realDonaldTrump/status/1123768610810408961</t>
  </si>
  <si>
    <t>https://www.wsj.com/articles/a-real-attorney-general-11556752279 ‚Ä¶</t>
  </si>
  <si>
    <t>https://twitter.com/realDonaldTrump/status/1123782573442904064</t>
  </si>
  <si>
    <t>I am continuing to monitor the situation in Venezuela very closely. The United States stands with the People of Venezuela and their Freedom!pic.twitter.com/rtGfjQjc1u</t>
  </si>
  <si>
    <t>https://twitter.com/realDonaldTrump/status/1123786579879833600</t>
  </si>
  <si>
    <t>The Collusion Delusion is OVER!pic.twitter.com/sRnHoDmzFJ</t>
  </si>
  <si>
    <t>https://twitter.com/realDonaldTrump/status/1123787846387630081</t>
  </si>
  <si>
    <t>"The Mueller Witch Hunt is completely OVER!" @ SeanHannitypic.twitter.com/bE13T2Kt48</t>
  </si>
  <si>
    <t>https://twitter.com/realDonaldTrump/status/1123987855053873154</t>
  </si>
  <si>
    <t>Steve Moore, a great pro-growth economist and a truly fine person, has decided to withdraw from the Fed process. Steve won the battle of ideas including Tax Cuts....</t>
  </si>
  <si>
    <t>https://twitter.com/realDonaldTrump/status/1123987856500887554</t>
  </si>
  <si>
    <t>....and deregulation which have produced non-inflationary prosperity for all Americans. I‚Äôve asked Steve to work with me toward future economic growth in our Country.</t>
  </si>
  <si>
    <t>https://twitter.com/realDonaldTrump/status/1123994587603841027</t>
  </si>
  <si>
    <t>As we unite on this day of prayer, we renew our resolve to protect communities of faith ‚Äì and ensure that ALL of our people can live, pray and worship IN PEACE. # NationalDayOfPrayerhttps://www.pscp.tv/w/b5sYGzFvTlFsTFJub1dwUXd8MXZPR3dxemViUW14QhDpmlmScugqoickU2KuVUePB3eGp8RTqhOl7cPcdgO3?t=13m5s ‚Ä¶</t>
  </si>
  <si>
    <t>https://twitter.com/realDonaldTrump/status/1124054742446092304</t>
  </si>
  <si>
    <t>On this day of prayer, we once again place our hopes in the hands of our Creator. We give thanks for this wondrous land of liberty, &amp; we pray that THIS nation ‚Äì OUR home ‚Äì these United States ‚Äì will forever be strengthened by the Goodness and the Grace &amp; the eternal GLORY OF GOD!pic.twitter.com/RtSI3j1GWH</t>
  </si>
  <si>
    <t>https://twitter.com/realDonaldTrump/status/1124064507930849291</t>
  </si>
  <si>
    <t>Congrats to @ U_S_Steel for investing $1+ BILLION in America's most INNOVATIVE steel mill. 232 Tariffs make Pennsylvania and USA more prosperous/secure by bringing Steel and Aluminum industries BACK. Tariffs are working. Pittsburgh is again The Steel City. USA Economy is BOOMING!https://twitter.com/U_S_Steel/status/1123939623355518976 ‚Ä¶</t>
  </si>
  <si>
    <t>https://twitter.com/realDonaldTrump/status/1124104060481736706</t>
  </si>
  <si>
    <t>Proclamation on Days of Remembrance of Victims of the Holocaust: https://www.whitehouse.gov/presidential-actions/proclamation-days-remembrance-victims-holocaust-2019/ ‚Ä¶pic.twitter.com/vGPOelEesM</t>
  </si>
  <si>
    <t>https://twitter.com/realDonaldTrump/status/1124116620979445761</t>
  </si>
  <si>
    <t>Thank you, working hard! # MAGApic.twitter.com/jwsb75t0WW</t>
  </si>
  <si>
    <t>https://twitter.com/realDonaldTrump/status/1124158007921848320</t>
  </si>
  <si>
    <t>OK, so after two years of hard work and each party trying their best to make the other party look as bad as possible, it‚Äôs time to get back to business. The Mueller Report strongly stated that there was No Collusion with Russia (of course) and, in fact, they were rebuffed.....</t>
  </si>
  <si>
    <t>https://twitter.com/realDonaldTrump/status/1124158008844541954</t>
  </si>
  <si>
    <t>...at every turn in attempts to gain access. But now Republicans and Democrats must come together for the good of the American people. No more costly &amp; time consuming investigations. Lets do Immigration (Border), Infrastructure, much lower drug prices &amp; much more - and do it now!</t>
  </si>
  <si>
    <t>https://twitter.com/realDonaldTrump/status/1124288000396021760</t>
  </si>
  <si>
    <t>Finally, Mainstream Media is getting involved - too ‚Äúhot‚Äù to avoid. Pulitzer Prize anyone? The New York Times, on front page (finally), ‚ÄúDetails effort to spy on Trump Campaign.‚Äù @ foxandfriends This is bigger than WATERGATE, but the reverse!</t>
  </si>
  <si>
    <t>https://twitter.com/realDonaldTrump/status/1124306570773450752</t>
  </si>
  <si>
    <t>JOBS, JOBS, JOBS! ‚ÄúJobs surge in April, unemployment rate falls to the lowest since 1969‚Äùhttps://www.cnbc.com/2019/05/03/nonfarm-payrolls-april-2019.html ‚Ä¶</t>
  </si>
  <si>
    <t>https://twitter.com/realDonaldTrump/status/1124332495217070080</t>
  </si>
  <si>
    <t>‚ÄúThe U.S. Created 263,000 Jobs in April, Unemployment Fell to Lowest Level Since 1969‚Äùhttps://www.breitbart.com/economy/2019/05/03/the-u-s-created-263000-jobs-in-april/ ‚Ä¶</t>
  </si>
  <si>
    <t>https://twitter.com/realDonaldTrump/status/1124348449154007043</t>
  </si>
  <si>
    <t>We can all agree that AMERICA is now #1. We are the ENVY of the WORLD ‚Äî and the best is yet to come!pic.twitter.com/Uc81DzHbu2</t>
  </si>
  <si>
    <t>https://twitter.com/realDonaldTrump/status/1124359594418032640</t>
  </si>
  <si>
    <t>Had a long and very good conversation with President Putin of Russia. As I have always said, long before the Witch Hunt started, getting along with Russia, China, and everyone is a good thing, not a bad thing....</t>
  </si>
  <si>
    <t>https://twitter.com/realDonaldTrump/status/1124359596209057792</t>
  </si>
  <si>
    <t>....We discussed Trade, Venezuela, Ukraine, North Korea, Nuclear Arms Control and even the ‚ÄúRussian Hoax.‚Äù Very productive talk!</t>
  </si>
  <si>
    <t>https://twitter.com/realDonaldTrump/status/1124398008223895554</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</si>
  <si>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</si>
  <si>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https://twitter.com/realDonaldTrump/status/1124446809802276865</t>
  </si>
  <si>
    <t>The International Association of Firefighters Union is rebelling on their very foolish leader. Perhaps they will vote him out of office. He doesn‚Äôt get it! https://www.facebook.com/153080620724/posts/10162491434245725?s=1427081020&amp;v=i&amp;sfns=mo ‚Ä¶pic.twitter.com/7tMG5NtvwO</t>
  </si>
  <si>
    <t>https://twitter.com/realDonaldTrump/status/1124447302544965634</t>
  </si>
  <si>
    <t>I am continuing to monitor the censorship of AMERICAN CITIZENS on social media platforms. This is the United States of America ‚Äî and we have what‚Äôs known as FREEDOM OF SPEECH! We are monitoring and watching, closely!!</t>
  </si>
  <si>
    <t>https://twitter.com/realDonaldTrump/status/1124454393749934080</t>
  </si>
  <si>
    <t>The wonderful Diamond and Silk have been treated so horribly by Facebook. They work so hard and what has been done to them is very sad - and we‚Äôre looking into. It‚Äôs getting worse and worse for Conservatives on social media!</t>
  </si>
  <si>
    <t>https://twitter.com/realDonaldTrump/status/1124454991341793281</t>
  </si>
  <si>
    <t>So surprised to see Conservative thinkers like James Woods banned from Twitter, and Paul Watson banned from Facebook! https://www.breitbart.com/entertainment/2019/05/03/james-woods-banned-from-twitter-amid-silicon-valleys-conservative-blacklisting-campaign/ ‚Ä¶</t>
  </si>
  <si>
    <t>https://twitter.com/realDonaldTrump/status/1124459967682158592</t>
  </si>
  <si>
    <t>As the great people of IA, IL, &amp; MO continue to confront the devastating flooding, know we are here for you and ready to help! My team remains in close contact with @ IAGovernor, @ GovParsonMO, @ GovPritzker, and the local officials managing the impacts of the destructive flooding.</t>
  </si>
  <si>
    <t>https://twitter.com/realDonaldTrump/status/1124491964794249216</t>
  </si>
  <si>
    <t>‚ÄúThey wanted to know what Trump was up to with the Russians - which of course is nonsense. This whole thing was a complete setup.‚Äù George Papadopoulos to @ seanhannity</t>
  </si>
  <si>
    <t>https://twitter.com/realDonaldTrump/status/1124643901430796288</t>
  </si>
  <si>
    <t>There is nothing easy about a USA Infrastructure Plan, especially when our great Country has spent an astounding 7 trillion dollars in the Middle East over the last 19 years, but I am looking hard at a bipartisan plan of 1 to 2 trillion dollars. Badly needed!</t>
  </si>
  <si>
    <t>https://twitter.com/realDonaldTrump/status/1124653429366906882</t>
  </si>
  <si>
    <t>When will the Radical Left Wing Media apologize to me for knowingly getting the Russia Collusion Delusion story so wrong? The real story is about to happen! Why is @ nytimes, @ washingtonpost, @ CNN, @ MSNBC allowed to be on Twitter &amp; Facebook. Much of what they do is FAKE NEWS!</t>
  </si>
  <si>
    <t>https://twitter.com/realDonaldTrump/status/1124670603179565056</t>
  </si>
  <si>
    <t>Anything in this very interesting world is possible, but I believe that Kim Jong Un fully realizes the great economic potential of North Korea, &amp; will do nothing to interfere or end it. He also knows that I am with him &amp; does not want to break his promise to me. Deal will happen!</t>
  </si>
  <si>
    <t>https://twitter.com/realDonaldTrump/status/1124672389416144905</t>
  </si>
  <si>
    <t>Very good call yesterday with President Putin of Russia. Tremendous potential for a good/great relationship with Russia, despite what you read and see in the Fake News Media. Look how they have misled you on ‚ÄúRussia Collusion.‚Äù The World can be a better and safer place. Nice!</t>
  </si>
  <si>
    <t>https://twitter.com/realDonaldTrump/status/1124733856526077953</t>
  </si>
  <si>
    <t>Today, May 4th - is International Firefighters Day! We remember all of those who put their lives on the line to save others, and are grateful to those who continue to do so 24/7/365. We love our great firefighters, thank you! # ThankAFirefighterpic.twitter.com/LBSfQRFZ7k</t>
  </si>
  <si>
    <t>https://twitter.com/realDonaldTrump/status/1124743267873116160</t>
  </si>
  <si>
    <t>How can it be possible that James Woods (and many others), a strong but responsible Conservative Voice, is banned from Twitter? Social Media &amp; Fake News Media, together with their partner, the Democrat Party, have no idea the problems they are causing for themselves. VERY UNFAIR!</t>
  </si>
  <si>
    <t>https://twitter.com/realDonaldTrump/status/1124852373338435584</t>
  </si>
  <si>
    <t>Mike has been a fantastic Senator!https://twitter.com/DailyCaller/status/1124841210684813315 ‚Ä¶</t>
  </si>
  <si>
    <t>https://twitter.com/realDonaldTrump/status/1125051346456121346</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</si>
  <si>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</si>
  <si>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https://twitter.com/realDonaldTrump/status/1125067530828173313</t>
  </si>
  <si>
    <t>The Kentucky Derby decision was not a good one. It was a rough &amp; tumble race on a wet and sloppy track, actually, a beautiful thing to watch. Only in these days of political correctness could such an overturn occur. The best horse did NOT win the Kentucky Derby - not even close!</t>
  </si>
  <si>
    <t>https://twitter.com/realDonaldTrump/status/1125069835044573186</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</si>
  <si>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</si>
  <si>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https://twitter.com/realDonaldTrump/status/1125069836088950784</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</si>
  <si>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</si>
  <si>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https://twitter.com/realDonaldTrump/status/1125098704560689157</t>
  </si>
  <si>
    <t>After spending more than $35,000,000 over a two year period, interviewing 500 people, using 18 Trump Hating Angry Democrats &amp; 49 FBI Agents - all culminating in a more than 400 page Report showing NO COLLUSION - why would the Democrats in Congress now need Robert Mueller.......</t>
  </si>
  <si>
    <t>https://twitter.com/realDonaldTrump/status/1125098705533767680</t>
  </si>
  <si>
    <t>....to testify. Are they looking for a redo because they hated seeing the strong NO COLLUSION conclusion? There was no crime, except on the other side (incredibly not covered in the Report), and NO OBSTRUCTION. Bob Mueller should not testify. No redos for the Dems!</t>
  </si>
  <si>
    <t>https://twitter.com/realDonaldTrump/status/1125128484270026753</t>
  </si>
  <si>
    <t>‚ÄúThe Report sounded an awful lot as being Comeyesque, in other words, I‚Äôm not going to charge this person (there wasn‚Äôt even close to being a crime), but I‚Äôm going to criticize him on the way out the door. That‚Äôs unfortunate because it‚Äôs stepping outside of the role.‚Äù Robert Ray</t>
  </si>
  <si>
    <t>https://twitter.com/realDonaldTrump/status/1125129024890703878</t>
  </si>
  <si>
    <t>‚ÄúThis is not Congressional Oversight, this is bullying.‚Äù Jason Riley, The Wall Street Journal</t>
  </si>
  <si>
    <t>https://twitter.com/realDonaldTrump/status/1125190521918513153</t>
  </si>
  <si>
    <t>Pending the confirmation of Mark Morgan as our Nation‚Äôs new ICE Director, Matt Albence will serve in the role of Acting Director. Matt is tough and dedicated and has my full support to deploy ICE to the maximum extent of the law! # MAGA</t>
  </si>
  <si>
    <t>https://twitter.com/realDonaldTrump/status/1125191944525832192</t>
  </si>
  <si>
    <t>Once again, Israel faces a barrage of deadly rocket attacks by terrorist groups Hamas and Islamic Jihad. We support Israel 100% in its defense of its citizens....</t>
  </si>
  <si>
    <t>https://twitter.com/realDonaldTrump/status/1125191945654099968</t>
  </si>
  <si>
    <t>....To the Gazan people ‚Äî these terrorist acts against Israel will bring you nothing but more misery. END the violence and work towards peace - it can happen!</t>
  </si>
  <si>
    <t>https://twitter.com/realDonaldTrump/status/1125235130002489345</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</si>
  <si>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</si>
  <si>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https://twitter.com/realDonaldTrump/status/1125235131759960064</t>
  </si>
  <si>
    <t>.....The Witch Hunt is over but we will never forget. MAKE AMERICA GREAT AGAIN!</t>
  </si>
  <si>
    <t>https://twitter.com/realDonaldTrump/status/1125351000704000000</t>
  </si>
  <si>
    <t>‚ÄúDemocrat Texas Congressman Al Green says impeachment is the only thing that can prevent President Trump from re-election in 2020.‚Äù @ OANN In other words, Dems can‚Äôt win the election fairly. You can‚Äôt impeach a president for creating the best economy in our country‚Äôs history.....</t>
  </si>
  <si>
    <t>https://twitter.com/realDonaldTrump/status/1125351003572797440</t>
  </si>
  <si>
    <t>Also, there are ‚ÄúNo High Crimes &amp; Misdemeanors,‚Äù No Collusion, No Conspiracy, No Obstruction. ALL THE CRIMES ARE ON THE OTHER SIDE, and that‚Äôs what the Dems should be looking at, but they won‚Äôt. Nevertheless, the tables are turning!</t>
  </si>
  <si>
    <t>https://twitter.com/realDonaldTrump/status/1125356705787850753</t>
  </si>
  <si>
    <t>The United States has been losing, for many years, 600 to 800 Billion Dollars a year on Trade. With China we lose 500 Billion Dollars. Sorry, we‚Äôre not going to be doing that anymore!</t>
  </si>
  <si>
    <t>https://twitter.com/realDonaldTrump/status/1125392330083663875</t>
  </si>
  <si>
    <t>Scott Walker is 100% correct when he says that the Republicans must WAKE UP to the Democrats State by State power grab. They play very dirty, actually, like never before. Don‚Äôt allow them to get away with what they are doing!</t>
  </si>
  <si>
    <t>https://twitter.com/realDonaldTrump/status/1125396971009859585</t>
  </si>
  <si>
    <t>Puerto Rico has been given more money by Congress for Hurricane Disaster Relief, 91 Billion Dollars, than any State in the history of the U.S. As an example, Florida got $12 Billion &amp; Texas $39 Billion for their monster hurricanes. Now the Democrats are saying NO Relief to......</t>
  </si>
  <si>
    <t>https://twitter.com/realDonaldTrump/status/1125396971852845056</t>
  </si>
  <si>
    <t>....Alabama, Iowa, Nebraska, Georgia, South Carolina, North Carolina and others unless much more money is given to Puerto Rico. The Dems don‚Äôt want farmers to get any help. Puerto Rico should be very happy and the Dems should stop blocking much needed Disaster Relief!</t>
  </si>
  <si>
    <t>https://twitter.com/realDonaldTrump/status/1125397761204072449</t>
  </si>
  <si>
    <t>Just spoke to Prime Minister Abe of Japan concerning North Korea and Trade. Very good conversation!</t>
  </si>
  <si>
    <t>https://twitter.com/realDonaldTrump/status/1125450630196232192</t>
  </si>
  <si>
    <t>Congratulations @ ArmyWP_Football!https://www.pscp.tv/w/b6BkCzFvTlFsTFJub1dwUXd8MXJteFBld1lhbmJLTv2IBHmZJrrVIS-y9YaexReLFAYkLQINOOBgdIJcBKhp?t=3m48s ‚Ä¶</t>
  </si>
  <si>
    <t>https://twitter.com/realDonaldTrump/status/1125490561916506113</t>
  </si>
  <si>
    <t>Today, it was my true honor to present the Commander-in-Chief‚Äôs Trophy‚Äîfor the second year in a row, to the @ ArmyWP_Football Black Knights. Congratulations once again on your historic victories, and keep on making us proud!pic.twitter.com/nGOC4PQn6S</t>
  </si>
  <si>
    <t>https://twitter.com/realDonaldTrump/status/1125774545988857856</t>
  </si>
  <si>
    <t>Democrats in Congress must vote to close the terrible loopholes at the Southern Border. If not, harsh measures will have to be taken!</t>
  </si>
  <si>
    <t>https://twitter.com/realDonaldTrump/status/1125837047766376448</t>
  </si>
  <si>
    <t>Congratulations @ TigerWoods - you are truly one of a kind!pic.twitter.com/B6YpeLZilo</t>
  </si>
  <si>
    <t>https://twitter.com/realDonaldTrump/status/1125929401223454720</t>
  </si>
  <si>
    <t>'Forgotten Man' Story: Under Trump, Red Counties Economically Thrive http://bit.ly/2VKPFNq via @ BreitbartNews</t>
  </si>
  <si>
    <t>https://twitter.com/realDonaldTrump/status/1125932243325726720</t>
  </si>
  <si>
    <t>He wants to impeach because they can‚Äôt win election. Sad!https://twitter.com/TeamTrump/status/1125919594902847488 ‚Ä¶</t>
  </si>
  <si>
    <t>https://twitter.com/realDonaldTrump/status/1125941300518432771</t>
  </si>
  <si>
    <t>I am pleased to inform you that THE BIG FIREWORKS, after many years of not having any, are coming back to beautiful Mount Rushmore in South Dakota. Great work @ GovKristiNoem and @ SecBernhardt! # MAGA</t>
  </si>
  <si>
    <t>https://twitter.com/realDonaldTrump/status/1126066405890318336</t>
  </si>
  <si>
    <t>McConnell Backs Trump: Mueller Report Is 'Case Closed' | Breitbart http://bit.ly/2VNaqIl via @ BreitbartNews</t>
  </si>
  <si>
    <t>https://twitter.com/realDonaldTrump/status/1126068561615695873</t>
  </si>
  <si>
    <t>‚ÄúCASE CLOSED!‚Äù @ SenateMajLDRpic.twitter.com/TOIatsmu4U</t>
  </si>
  <si>
    <t>https://twitter.com/realDonaldTrump/status/1126078422797602816</t>
  </si>
  <si>
    <t>Real estate developers in the 1980‚Äôs &amp; 1990‚Äôs, more than 30 years ago, were entitled to massive write offs and depreciation which would, if one was actively building, show losses and tax losses in almost all cases. Much was non monetary. Sometimes considered ‚Äútax shelter,‚Äù ......</t>
  </si>
  <si>
    <t>https://twitter.com/realDonaldTrump/status/1126078423816921092</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</si>
  <si>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</si>
  <si>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https://twitter.com/realDonaldTrump/status/1126106540015071232</t>
  </si>
  <si>
    <t>The reason for the China pullback &amp; attempted renegotiation of the Trade Deal is the sincere HOPE that they will be able to ‚Äúnegotiate‚Äù with Joe Biden or one of the very weak Democrats, and thereby continue to ripoff the United States (($500 Billion a year)) for years to come....</t>
  </si>
  <si>
    <t>https://twitter.com/realDonaldTrump/status/1126106541004873730</t>
  </si>
  <si>
    <t>....Guess what, that‚Äôs not going to happen! China has just informed us that they (Vice-Premier) are now coming to the U.S. to make a deal. We‚Äôll see, but I am very happy with over $100 Billion a year in Tariffs filling U.S. coffers...great for U.S., not good for China!</t>
  </si>
  <si>
    <t>https://twitter.com/realDonaldTrump/status/1126108888623919105</t>
  </si>
  <si>
    <t>‚ÄúThe real ‚ÄúObstruction of Justice‚Äù is what the Democrats are trying to do to this Attorney General.‚Äù Congressman Jim Jordan (R-Ohio). @ MariaBartiromo</t>
  </si>
  <si>
    <t>https://twitter.com/realDonaldTrump/status/1126115311294517248</t>
  </si>
  <si>
    <t>‚ÄúShouldn‚Äôt 2015 and 2016 be revealed, how Intelligence Agencies, FBI, tried to sabotage a particular campaign - never been done before?‚Äù @ SteveForbesCEO @ MariaBartiromo</t>
  </si>
  <si>
    <t>https://twitter.com/realDonaldTrump/status/1126120216856076289</t>
  </si>
  <si>
    <t>Big Court win at our Southern Border! We are getting there - and Wall is being built!</t>
  </si>
  <si>
    <t>https://twitter.com/realDonaldTrump/status/1126134364436406272</t>
  </si>
  <si>
    <t>‚ÄúEveryone wants to know who needs to be accountable, because it took up two years of our lives talking about this Russian involvement. It proved No Collusion, &amp; people want to trace it back to see how this all happened?‚Äù @ ainsleyearhardt @ foxandfriends TREASONOUS HOAX!</t>
  </si>
  <si>
    <t>https://twitter.com/realDonaldTrump/status/1126135275502088192</t>
  </si>
  <si>
    <t>‚ÄúThis British Spy, Christopher Steele, tried so hard to get this (the Fake Dossier) out before the Election. Why?‚Äù @ kilmeade @ foxandfriends</t>
  </si>
  <si>
    <t>https://twitter.com/realDonaldTrump/status/1126144398180388864</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</si>
  <si>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</si>
  <si>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https://twitter.com/realDonaldTrump/status/1126144399220662272</t>
  </si>
  <si>
    <t>....in 3 separate locations, creating another 450 jobs. I have been working nicely with GM to get this done. Thank you to Mary B, your GREAT Governor, and Senator Rob Portman. With all the car companies coming back, and much more, THE USA IS BOOMING!</t>
  </si>
  <si>
    <t>https://twitter.com/realDonaldTrump/status/1126151799868723200</t>
  </si>
  <si>
    <t>Republicans shouldn‚Äôt vote for H.R. 312, a special interest casino Bill, backed by Elizabeth (Pocahontas) Warren. It is unfair and doesn‚Äôt treat Native Americans equally!</t>
  </si>
  <si>
    <t>https://twitter.com/realDonaldTrump/status/1126180647956099073</t>
  </si>
  <si>
    <t>Our Nation grieves at the unspeakable violence that took a precious young life and badly injured others in Colorado. God be with the families and thank you to the First Responders for bravely intervening. We are in close contact with Law Enforcement.</t>
  </si>
  <si>
    <t>https://twitter.com/realDonaldTrump/status/1126183652042391553</t>
  </si>
  <si>
    <t>Thank you @ NewtGingrich &amp; @ FoxandFriends!pic.twitter.com/GYJ7U2k7nn</t>
  </si>
  <si>
    <t>https://twitter.com/realDonaldTrump/status/1126207770783621121</t>
  </si>
  <si>
    <t>Getting ready to leave for one of my favorite places, the Florida Panhandle, where we‚Äôve given, and are giving, billions of $$$ for the devastation caused by Hurricane Michael. Even though the Dems are totally in our way (they don‚Äôt want money to go there) we‚Äôre getting it done!</t>
  </si>
  <si>
    <t>https://twitter.com/realDonaldTrump/status/1126229955677786113</t>
  </si>
  <si>
    <t>‚ÄúThe reality is, with the Tariffs, the economy has grown more rapidly in the United States and much more slowly in China.‚Äù Peter Morici, Former Chief Economist, USITC</t>
  </si>
  <si>
    <t>https://twitter.com/realDonaldTrump/status/1126230693959200769</t>
  </si>
  <si>
    <t>Big announcement today: Drug companies have to come clean about their prices in TV ads. Historic transparency for American patients is here. If drug companies are ashamed of those prices‚Äîlower them!</t>
  </si>
  <si>
    <t>https://twitter.com/realDonaldTrump/status/1126264006988181505</t>
  </si>
  <si>
    <t>Just landed in Panama City Beach, Florida for a rally beginning at 8:00 P.M. Eastern. Will be live on @ FoxNews! # MAGA @ tuckercarlson @ seanhannity</t>
  </si>
  <si>
    <t>https://twitter.com/realDonaldTrump/status/1126268756257382400</t>
  </si>
  <si>
    <t>Big crowds in Panama City Beach, Florida. See everyone in 30 minutes! @ FoxNews @ TuckerCarlson @ SeanHannitypic.twitter.com/57tngL1W2i</t>
  </si>
  <si>
    <t>https://twitter.com/realDonaldTrump/status/1126303605068390401</t>
  </si>
  <si>
    <t>Beautiful evening in Panama City Beach, Florida. Thank you! # MAGAhttps://www.pscp.tv/w/b6N-rjFvTlFsTFJub1dwUXd8MUJSSmp2TU1lRWFKd6Iqca6eGHAS3ugxqlw9QeUwhVgwAbcS_yy6K7MRSFrt?t=10s ‚Ä¶</t>
  </si>
  <si>
    <t>https://twitter.com/realDonaldTrump/status/1126322322636324864</t>
  </si>
  <si>
    <t>MAKE AMERICA GREAT AGAIN!pic.twitter.com/gOXXHnHHG5</t>
  </si>
  <si>
    <t>https://twitter.com/realDonaldTrump/status/1126325461217202176</t>
  </si>
  <si>
    <t>After a great rally in Panama City Beach, Florida - I am returning to Washington, D.C. with @ SenRickScott and Senator @ MarcoRubio, discussing the terrible abuses by Maduro. America stands with the GREAT PEOPLE of Venezuela for however long it takes!pic.twitter.com/KcBoNfEibv</t>
  </si>
  <si>
    <t>https://twitter.com/realDonaldTrump/status/1126616468873936896</t>
  </si>
  <si>
    <t>Great news today: My Administration just secured a historic donation of HIV prevention drugs from Gilead to help expand access to PrEP for the uninsured and those at risk. Will help us achieve our goal of ending the HIV epidemic in America!https://twitter.com/SecAzar/status/1126593428769378304 ‚Ä¶</t>
  </si>
  <si>
    <t>https://twitter.com/realDonaldTrump/status/1126620440703709185</t>
  </si>
  <si>
    <t>Today, it was my honor to welcome the 2018 World Series Champion Boston @ RedSox to the @ WhiteHouse!pic.twitter.com/yHAClpttLM</t>
  </si>
  <si>
    <t>https://twitter.com/realDonaldTrump/status/1126625647214964737</t>
  </si>
  <si>
    <t>House Republicans should not vote for the BAD DEMOCRAT Disaster Supplemental Bill which hurts our States, Farmers &amp; Border Security. Up for vote tomorrow. We want to do much better than this. All sides keep working and send a good BILL for immediate signing!</t>
  </si>
  <si>
    <t>https://twitter.com/realDonaldTrump/status/1126683358917025798</t>
  </si>
  <si>
    <t>James Comey is a disgrace to the FBI &amp; will go down as the worst Director in its long and once proud history. He brought the FBI down, almost all Republicans &amp; Democrats thought he should be FIRED, but the FBI will regain greatness because of the great men &amp; women who work there!</t>
  </si>
  <si>
    <t>https://twitter.com/realDonaldTrump/status/1126697884953370625</t>
  </si>
  <si>
    <t>Republicans must stick together!https://twitter.com/realDonaldTrump/status/1126625647214964737 ‚Ä¶</t>
  </si>
  <si>
    <t>https://twitter.com/realDonaldTrump/status/1126810275255136256</t>
  </si>
  <si>
    <t>We have lost 500 Billion Dollars a year, for many years, on Crazy Trade with China. NO MORE!</t>
  </si>
  <si>
    <t>https://twitter.com/realDonaldTrump/status/1126811013175754752</t>
  </si>
  <si>
    <t>V.P. Mike Pence will be interviewed on @ foxandfriends at 7:30 A.M. Enjoy!</t>
  </si>
  <si>
    <t>https://twitter.com/realDonaldTrump/status/1126815126584266753</t>
  </si>
  <si>
    <t>Talks with China continue in a very congenial manner - there is absolutely no need to rush - as Tariffs are NOW being paid to the United States by China of 25% on 250 Billion Dollars worth of goods &amp; products. These massive payments go directly to the Treasury of the U.S....</t>
  </si>
  <si>
    <t>https://twitter.com/realDonaldTrump/status/1126815128106799104</t>
  </si>
  <si>
    <t>....The process has begun to place additional Tariffs at 25% on the remaining 325 Billion Dollars. The U.S. only sells China approximately 100 Billion Dollars of goods &amp; products, a very big imbalance. With the over 100 Billion Dollars in Tariffs that we take in, we will buy.....</t>
  </si>
  <si>
    <t>https://twitter.com/realDonaldTrump/status/1126815129218293760</t>
  </si>
  <si>
    <t>....agricultural products from our Great Farmers, in larger amounts than China ever did, and ship it to poor &amp; starving countries in the form of humanitarian assistance. In the meantime we will continue to negotiate with China in the hopes that they do not again try to redo deal!</t>
  </si>
  <si>
    <t>https://twitter.com/realDonaldTrump/status/1126815715682656256</t>
  </si>
  <si>
    <t>Tariffs will bring in FAR MORE wealth to our Country than even a phenomenal deal of the traditional kind. Also, much easier &amp; quicker to do. Our Farmers will do better, faster, and starving nations can now be helped. Waivers on some products will be granted, or go to new source!</t>
  </si>
  <si>
    <t>https://twitter.com/realDonaldTrump/status/1126816259851673601</t>
  </si>
  <si>
    <t>Tariffs will make our Country MUCH STRONGER, not weaker. Just sit back and watch! In the meantime, China should not renegotiate deals with the U.S. at the last minute. This is not the Obama Administration, or the Administration of Sleepy Joe, who let China get away with ‚Äúmurder!‚Äù</t>
  </si>
  <si>
    <t>https://twitter.com/realDonaldTrump/status/1126817742043136001</t>
  </si>
  <si>
    <t>The average 401(k) balance has SOARED since the bottom of the market - 466%. Wow!</t>
  </si>
  <si>
    <t>https://twitter.com/realDonaldTrump/status/1126821035146469376</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</si>
  <si>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</si>
  <si>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https://twitter.com/realDonaldTrump/status/1126821318861697024</t>
  </si>
  <si>
    <t>Build your products in the United States and there are NO TARIFFS!</t>
  </si>
  <si>
    <t>https://twitter.com/realDonaldTrump/status/1126833126179840000</t>
  </si>
  <si>
    <t>Your all time favorite President got tired of waiting for China to help out and start buying from our FARMERS, the greatest anywhere in the World!</t>
  </si>
  <si>
    <t>https://twitter.com/realDonaldTrump/status/1126834718316683265</t>
  </si>
  <si>
    <t>Great Consumer Price Index just out. Really good, very low inflation! We have a great chance to ‚Äúreally rock!‚Äù Good numbers all around.</t>
  </si>
  <si>
    <t>https://twitter.com/realDonaldTrump/status/1126839450330382346</t>
  </si>
  <si>
    <t>Looks to me like it‚Äôs going to be SleepyCreepy Joe over Crazy Bernie. Everyone else is fading fast!</t>
  </si>
  <si>
    <t>https://twitter.com/realDonaldTrump/status/1126844132079616002</t>
  </si>
  <si>
    <t>‚ÄúWe have been engaged in an unfair relationship with China for a long time. They have reneged on the commitments they made to the WTO, particularly around intellectual property.‚Äù Carly Fiorina @ MariaBartiromo</t>
  </si>
  <si>
    <t>https://twitter.com/realDonaldTrump/status/1126909015114637312</t>
  </si>
  <si>
    <t>Great Republican vote today on Disaster Relief Bill. We will now work out a bipartisan solution that gets relief for our great States and Farmers. Thank you to all. Get me a Bill that I can quickly sign!</t>
  </si>
  <si>
    <t>https://twitter.com/realDonaldTrump/status/1126928408934535168</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</si>
  <si>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</si>
  <si>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https://twitter.com/realDonaldTrump/status/1126928410310266880</t>
  </si>
  <si>
    <t>....into the future will continue. In the meantime, the United States has imposed Tariffs on China, which may or may not be removed depending on what happens with respect to future negotiations!</t>
  </si>
  <si>
    <t>https://twitter.com/realDonaldTrump/status/1126958457146548225</t>
  </si>
  <si>
    <t>Military spouses share an admirable legacy of unwavering devotion to their loved ones in uniform and to the cause of freedom. On Military Spouse Day, we honor our Nation‚Äôs military spouses and express our deep appreciation for all that they do!https://www.pscp.tv/w/b6XgJDFvTlFsTFJub1dwUXd8MXpxS1Zhb3JYbll4QkGzf39NVELPISjQPyS24hUO86OxayYG_LnMuJrF7mgN?t=4s ‚Ä¶</t>
  </si>
  <si>
    <t>https://twitter.com/realDonaldTrump/status/1127210559059972099</t>
  </si>
  <si>
    <t>Such an easy way to avoid Tariffs? Make or produce your goods and products in the good old USA. It‚Äôs very simple!</t>
  </si>
  <si>
    <t>https://twitter.com/realDonaldTrump/status/1127280257965412352</t>
  </si>
  <si>
    <t>I won the 2016 Election partially based on no Tax Returns while I am under audit (which I still am), and the voters didn‚Äôt care. Now the Radical Left Democrats want to again relitigate this matter. Make it a part of the 2020 Election!</t>
  </si>
  <si>
    <t>https://twitter.com/realDonaldTrump/status/1127283257383555072</t>
  </si>
  <si>
    <t>So now the Radical Left Dems don‚Äôt talk about Collusion anymore, because the Mueller Report said there was No Collusion, they only want to talk about Obstruction, even though there was No Obstruction or No Crime - except for the crimes committed by the other side!</t>
  </si>
  <si>
    <t>https://twitter.com/realDonaldTrump/status/1127337211777757191</t>
  </si>
  <si>
    <t>I think that China felt they were being beaten so badly in the recent negotiation that they may as well wait around for the next election, 2020, to see if they could get lucky &amp; have a Democrat win - in which case they would continue to rip-off the USA for $500 Billion a year....</t>
  </si>
  <si>
    <t>https://twitter.com/realDonaldTrump/status/1127337212813742082</t>
  </si>
  <si>
    <t>....The only problem is that they know I am going to win (best economy &amp; employment numbers in U.S. history, &amp; much more), and the deal will become far worse for them if it has to be negotiated in my second term. Would be wise for them to act now, but love collecting BIG TARIFFS!</t>
  </si>
  <si>
    <t>https://twitter.com/realDonaldTrump/status/1127342552745762816</t>
  </si>
  <si>
    <t>I was NOT going to fire Bob Mueller, and did not fire Bob Mueller. In fact, he was allowed to finish his Report with unprecedented help from the Trump Administration. Actually, lawyer Don McGahn had a much better chance of being fired than Mueller. Never a big fan!</t>
  </si>
  <si>
    <t>https://twitter.com/realDonaldTrump/status/1127522225224146949</t>
  </si>
  <si>
    <t>‚ÄúThe Democrats have nothing. Just want to distract from this President. The FBI was not doing its job, the State Department was covering things up everyday for Hillary. At the end of the day they‚Äôre fearful of what they did, and should be fearful. This is a tough.....</t>
  </si>
  <si>
    <t>https://twitter.com/realDonaldTrump/status/1127522226381774850</t>
  </si>
  <si>
    <t>....President who is willing to have the battle, and we have a great Attorney General who is willing to lead the battle, and they are going to get to the bottom of it.‚Äù @ EdRollins @ LouDobbs</t>
  </si>
  <si>
    <t>https://twitter.com/realDonaldTrump/status/1127529870014201856</t>
  </si>
  <si>
    <t>Think of it. I became President of the United States in one of the most hard fought and consequential elections in the history of our great nation. From long before I ever took office, I was under a sick &amp; unlawful investigation concerning what has become known as the Russian....</t>
  </si>
  <si>
    <t>https://twitter.com/realDonaldTrump/status/1127529871025090562</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</si>
  <si>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</si>
  <si>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https://twitter.com/realDonaldTrump/status/1127622343952609280</t>
  </si>
  <si>
    <t>pic.twitter.com/NlL3YNhxly</t>
  </si>
  <si>
    <t>https://twitter.com/realDonaldTrump/status/1127622664477134848</t>
  </si>
  <si>
    <t>Big attacks on Republicans and Conservatives by Social Media. Not good!</t>
  </si>
  <si>
    <t>https://twitter.com/realDonaldTrump/status/1127632644471128065</t>
  </si>
  <si>
    <t>pic.twitter.com/6Xc1NJnf1Z</t>
  </si>
  <si>
    <t>https://twitter.com/realDonaldTrump/status/1127633247024840705</t>
  </si>
  <si>
    <t>Really sad!https://twitter.com/johncardillo/status/1127561555204349952 ‚Ä¶</t>
  </si>
  <si>
    <t>https://twitter.com/realDonaldTrump/status/1127681372896800768</t>
  </si>
  <si>
    <t>We are right where we want to be with China. Remember, they broke the deal with us &amp; tried to renegotiate. We will be taking in Tens of Billions of Dollars in Tariffs from China. Buyers of product can make it themselves in the USA (ideal), or buy it from non-Tariffed countries...</t>
  </si>
  <si>
    <t>https://twitter.com/realDonaldTrump/status/1127681373966409730</t>
  </si>
  <si>
    <t>....We will then spend (match or better) the money that China may no longer be spending with our Great Patriot Farmers (Agriculture), which is a small percentage of total Tariffs received, and distribute the food to starving people in nations around the world! GREAT! # MAGA</t>
  </si>
  <si>
    <t>https://twitter.com/realDonaldTrump/status/1127688823264169984</t>
  </si>
  <si>
    <t>The Democrats new and pathetically untrue sound bite is that we are in a ‚ÄúConstitutional Crisis.‚Äù They and their partner, the Fake News Media, are all told to say this as loud and as often as possible. They are a sad JOKE! We may have the strongest Economy in our history, best...</t>
  </si>
  <si>
    <t>https://twitter.com/realDonaldTrump/status/1127688824409264129</t>
  </si>
  <si>
    <t>....employment numbers ever, low taxes &amp; regulations, a rebuilt military &amp; V.A., many great new judges, &amp; so much more. But we have had a giant SCAM perpetrated upon our nation, a Witch Hunt, a Treasonous Hoax. That is the Constitutional Crisis &amp; hopefully guilty people will pay!</t>
  </si>
  <si>
    <t>https://twitter.com/realDonaldTrump/status/1127710864650514432</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</si>
  <si>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</si>
  <si>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https://twitter.com/realDonaldTrump/status/1127712737310728194</t>
  </si>
  <si>
    <t>Ever since the Mueller Report showed No Collusion &amp; No Obstruction, the Dems have been working overtime to damage me and the Republican Party by issuing over 80 demands for documents and testimonies, and with NO REASON. That‚Äôs all they want to do - don‚Äôt care about anything else!</t>
  </si>
  <si>
    <t>https://twitter.com/realDonaldTrump/status/1127714109921869836</t>
  </si>
  <si>
    <t>When the Mueller Report came out showing NO Collusion with Russia (of course), it was supposed to be over, back to work for the people. But the Dems have gone ‚Äúnuts,‚Äù and it has actually gotten worse! Hope the Republicans win back the House in 2020, or little will get done!</t>
  </si>
  <si>
    <t>https://twitter.com/realDonaldTrump/status/1127714988313980928</t>
  </si>
  <si>
    <t>The ‚ÄúConstitutional Crisis‚Äù is the Democrats refusing to work. Let them start by fixing the mess that their Immigration Laws have caused at the Southern Border.</t>
  </si>
  <si>
    <t>https://twitter.com/realDonaldTrump/status/1127715742898692097</t>
  </si>
  <si>
    <t>China is DREAMING that Sleepy Joe Biden, or any of the others, gets elected in 2020. They LOVE ripping off America!</t>
  </si>
  <si>
    <t>https://twitter.com/realDonaldTrump/status/1127745216088367106</t>
  </si>
  <si>
    <t>‚ÄúEven Director James Clapper admits that the FBI actions against the Trump Presidential Campaign do in fact meet the definition of spying, perhaps FBI Director Christopher Wray will be the next to do so.‚Äù @ LouDobbs</t>
  </si>
  <si>
    <t>https://twitter.com/realDonaldTrump/status/1127755536638906370</t>
  </si>
  <si>
    <t>‚ÄúJust another abuse of power in a long series of abuses of power by the Democrats that began during the Obama Administration, continued through the Mueller FBI operation, &amp; now the baton has been passed to Jerry Nadler to continue to abuse power to harass President Trump..</t>
  </si>
  <si>
    <t>https://twitter.com/realDonaldTrump/status/1127755537997811712</t>
  </si>
  <si>
    <t>....and the Democrat National Committee-The Democrat Party apparatus-has been caught using donor Dollars to Collude with Russian Intelligence to attack a domestic political opponent (me). The FBI has no leadership. The Director is protecting the same gang.....that tried to....</t>
  </si>
  <si>
    <t>https://twitter.com/realDonaldTrump/status/1127755538765438977</t>
  </si>
  <si>
    <t>....overthrow the President through an illegal coup.‚Äù (Recommended by previous DOJ) @ TomFitton @ JudicialWatch</t>
  </si>
  <si>
    <t>https://twitter.com/realDonaldTrump/status/1127878613905420289</t>
  </si>
  <si>
    <t>‚ÄúIt‚Äôs the attack strategy of harass. This is not about the Attorney General, who is very sophisticated &amp; knows it isn‚Äôt about him, it‚Äôs about trying to destroy President Trump through an assault on his AG for upholding the rule of law. He released a massive amount of......</t>
  </si>
  <si>
    <t>https://twitter.com/realDonaldTrump/status/1127878614761050112</t>
  </si>
  <si>
    <t>information! As long as President Trump is President, his opposition will use every tool, and misuse every tool available, to make his life miserable.‚Äù @ TomFitton @ JudicialWatch @ LouDobbs Sadly, this proves I am doing a great job - Also, Best Economy and Employment Numbers EVER!</t>
  </si>
  <si>
    <t>https://twitter.com/realDonaldTrump/status/1127888569543077888</t>
  </si>
  <si>
    <t>I say openly to President Xi &amp; all of my many friends in China that China will be hurt very badly if you don‚Äôt make a deal because companies will be forced to leave China for other countries. Too expensive to buy in China. You had a great deal, almost completed, &amp; you backed out!</t>
  </si>
  <si>
    <t>https://twitter.com/realDonaldTrump/status/1127889348874113024</t>
  </si>
  <si>
    <t>Thank you @ foxandfriends, great show this morning and congratulations on your number one (by far) rating. Well deserved!</t>
  </si>
  <si>
    <t>https://twitter.com/realDonaldTrump/status/1127890323055742976</t>
  </si>
  <si>
    <t>Also, congratulations to @ OANN on the great job you are doing and the big ratings jump (‚Äúthank you President Trump‚Äù)!</t>
  </si>
  <si>
    <t>https://twitter.com/realDonaldTrump/status/1127891815628144640</t>
  </si>
  <si>
    <t>The unexpectedly good first quarter 3.2% GDP was greatly helped by Tariffs from China. Some people just don‚Äôt get it!</t>
  </si>
  <si>
    <t>https://twitter.com/realDonaldTrump/status/1127898588565135360</t>
  </si>
  <si>
    <t>Has anyone noticed that all the Boston @ RedSox have done is WIN since coming to the White House! Others also have done very well. The White House visit is becoming the opposite of being on the cover of Sports Illustrated! By the way, the Boston players were GREAT guys!</t>
  </si>
  <si>
    <t>https://twitter.com/realDonaldTrump/status/1127936425834504192</t>
  </si>
  <si>
    <t>Bernie Sanders, ‚ÄúThe Economy is doing well, and I‚Äôm sure I don‚Äôt have to give Trump any credit - I‚Äôm sure he‚Äôll take all the credit that he wants.‚Äù Wrong Bernie, the Economy is doing GREAT, and would have CRASHED if my opponent (and yours), Crooked Hillary Clinton, had ever won!</t>
  </si>
  <si>
    <t>https://twitter.com/realDonaldTrump/status/1127938873630367744</t>
  </si>
  <si>
    <t>Democrat Rep. Tlaib is being slammed for her horrible and highly insensitive statement on the Holocaust. She obviously has tremendous hatred of Israel and the Jewish people. Can you imagine what would happen if I ever said what she said, and says?</t>
  </si>
  <si>
    <t>https://twitter.com/realDonaldTrump/status/1127965567359574016</t>
  </si>
  <si>
    <t>There is no reason for the U.S. Consumer to pay the Tariffs, which take effect on China today. This has been proven recently when only 4 points were paid by the U.S., 21 points by China because China subsidizes product to such a large degree. Also, the Tariffs can be.....</t>
  </si>
  <si>
    <t>https://twitter.com/realDonaldTrump/status/1127965568747933696</t>
  </si>
  <si>
    <t>...completely avoided if you buy from a non-Tariffed Country, or you buy the product inside the USA (the best idea). That‚Äôs Zero Tariffs. Many Tariffed companies will be leaving China for Vietnam and other such countries in Asia. That‚Äôs why China wants to make a deal so badly!...</t>
  </si>
  <si>
    <t>https://twitter.com/realDonaldTrump/status/1127965569821626368</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</si>
  <si>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</si>
  <si>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https://twitter.com/realDonaldTrump/status/1128050330028134401</t>
  </si>
  <si>
    <t>My Administration will be fighting for $200 million for the Army Corps Everglades restoration work this year. Congress needs to help us complete the world‚Äôs largest intergovernmental watershed restoration project ASAP! Good for Florida and good for the environment.</t>
  </si>
  <si>
    <t>https://twitter.com/realDonaldTrump/status/1128050996545036288</t>
  </si>
  <si>
    <t>Under my Administration, we are restoring @ NASA to greatness and we are going back to the Moon, then Mars. I am updating my budget to include an additional $1.6 billion so that we can return to Space in a BIG WAY!</t>
  </si>
  <si>
    <t>https://twitter.com/realDonaldTrump/status/1128051913419837442</t>
  </si>
  <si>
    <t>We must protect our Great Lakes, keeping them clean and beautiful for future generations. That‚Äôs why I am fighting for $300 million in my updated budget for the Great Lakes Restoration Initiative.</t>
  </si>
  <si>
    <t>https://twitter.com/realDonaldTrump/status/1128052763118718976</t>
  </si>
  <si>
    <t>Today, I officially updated my budget to include $18 million for our GREAT @ SpecialOlympics, whose athletes inspire us and make our Nation so PROUD!</t>
  </si>
  <si>
    <t>https://twitter.com/realDonaldTrump/status/1128055686670233600</t>
  </si>
  <si>
    <t>Great to welcome Chairman Shin from Lotte Group to the WH. They just invested $3.1 BILLION into Louisiana-biggest investment in U.S. EVER from a South Korean company, &amp; thousands more jobs for Americans. Great partners like ROK know the U.S. economy is running stronger than ever!pic.twitter.com/WaJxDeTuxj</t>
  </si>
  <si>
    <t>https://twitter.com/realDonaldTrump/status/1128065224018472960</t>
  </si>
  <si>
    <t>Wishing former President Jimmy Carter a speedy recovery from his hip surgery earlier today. He was in such good spirits when we spoke last month - he will be fine!</t>
  </si>
  <si>
    <t>https://twitter.com/realDonaldTrump/status/1128076346184404994</t>
  </si>
  <si>
    <t>I met Marine Sgt. John Peck, a quadruple amputee who has received a double arm transplant, at Walter Reed in 2017. Today, it was my honor to welcome John (HERO) to the Oval, with his wonderful wife Jessica. He also wrote a book that I highly recommend, ‚ÄúRebuilding Sergeant Peck.‚Äùpic.twitter.com/eiNnHcEU7x</t>
  </si>
  <si>
    <t>https://twitter.com/realDonaldTrump/status/1128242506771128320</t>
  </si>
  <si>
    <t>In one year Tariffs have rebuilt our Steel Industry - it is booming! We placed a 25% Tariff on ‚Äúdumped‚Äù steel from China &amp; other countries, and we now have a big and growing industry. We had to save Steel for our defense and auto industries, both of which are coming back strong!</t>
  </si>
  <si>
    <t>https://twitter.com/realDonaldTrump/status/1128246369674829832</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</si>
  <si>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</si>
  <si>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https://twitter.com/realDonaldTrump/status/1128246370471694336</t>
  </si>
  <si>
    <t>....so that they will be more competitive for USA buyers. We are now a much bigger economy than China, and have substantially increased in size since the great 2016 Election. We are the ‚Äúpiggy bank‚Äù that everyone wants to raid and take advantage of. NO MORE!</t>
  </si>
  <si>
    <t>https://twitter.com/realDonaldTrump/status/1128251530442940417</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</si>
  <si>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</si>
  <si>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https://twitter.com/realDonaldTrump/status/1128251531114033153</t>
  </si>
  <si>
    <t>Billions of Dollars, and moving jobs back to the USA where they belong. Other countries are already negotiating with us because they don‚Äôt want this to happen to them. They must be a part of USA action. This should have been done by our leaders many years ago. Enjoy!</t>
  </si>
  <si>
    <t>https://twitter.com/realDonaldTrump/status/1128257891805298690</t>
  </si>
  <si>
    <t>When the time is right we will make a deal with China. My respect and friendship with President Xi is unlimited but, as I have told him many times before, this must be a great deal for the United States or it just doesn‚Äôt make any sense. We have to be allowed to make up some.....</t>
  </si>
  <si>
    <t>https://twitter.com/realDonaldTrump/status/1128257892514246657</t>
  </si>
  <si>
    <t>....of the tremendous ground we have lost to China on Trade since the ridiculous one sided formation of the WTO. It will all happen, and much faster than people think!</t>
  </si>
  <si>
    <t>https://twitter.com/realDonaldTrump/status/1128261066654408709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</si>
  <si>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</si>
  <si>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https://twitter.com/realDonaldTrump/status/1128261067422019584</t>
  </si>
  <si>
    <t>....This money will come from the massive Tariffs being paid to the United States for allowing China, and others, to do business with us. The Farmers have been ‚Äúforgotten‚Äù for many years. Their time is now!</t>
  </si>
  <si>
    <t>https://twitter.com/realDonaldTrump/status/1128277703570984960</t>
  </si>
  <si>
    <t>China will be pumping money into their system and probably reducing interest rates, as always, in order to make up for the business they are, and will be, losing. If the Federal Reserve ever did a ‚Äúmatch,‚Äù it would be game over, we win! In any event, China wants a deal!</t>
  </si>
  <si>
    <t>https://twitter.com/realDonaldTrump/status/1128313842059087872</t>
  </si>
  <si>
    <t>Our great Senator (and Star) from the State of Arkansas, @ TomCottonAR, has just completed a wonderful book, ‚ÄúSacred Duty,‚Äù about Arlington National Cemetery and the men and women who serve with such love and devotion. On sale today, make it big!</t>
  </si>
  <si>
    <t>https://twitter.com/realDonaldTrump/status/1128324921514438657</t>
  </si>
  <si>
    <t>When Prime Minister @ AbeShinzo of Japan visited with me in the @ WhiteHouse two weeks ago, I told him that I would be going to the G20 in Osaka, Japan. I look forward to being with him and other World Leaders!</t>
  </si>
  <si>
    <t>https://twitter.com/realDonaldTrump/status/1128336007856660481</t>
  </si>
  <si>
    <t>Today marks the one-year anniversary of the opening of the United States Embassy in Jerusalem, Israel. Our beautiful embassy stands as a proud reminder of our strong relationship with Israel and of the importance of keeping a promise and standing for the truth.</t>
  </si>
  <si>
    <t>https://twitter.com/realDonaldTrump/status/1128400932163735556</t>
  </si>
  <si>
    <t>It is great to be here in Hackberry, Louisiana with the incredible men and women who are making America into the energy superpower of the world!https://www.pscp.tv/w/b6sdtjFvTlFsTFJub1dwUXd8MXJtR1BlQnJ5TmJKTmdXt1K4uoQ-a30yuXIlrj6Eg8kNT7V333RGl2cEEox-?t=45s ‚Ä¶</t>
  </si>
  <si>
    <t>https://twitter.com/realDonaldTrump/status/1128408193699340294</t>
  </si>
  <si>
    <t>With incredible grit, skill, and pride, the 7,000 workers here at Sempra Energy are helping lead the American Energy Revolution. They are not only making our nation WEALTHIER but they are making America SAFER by building a future of American Energy INDEPENDENCE!pic.twitter.com/Hqn9wEIXo9</t>
  </si>
  <si>
    <t>https://twitter.com/realDonaldTrump/status/1128456391147044864</t>
  </si>
  <si>
    <t>The golden era of American energy is now underway!pic.twitter.com/gEmhoMlLoc</t>
  </si>
  <si>
    <t>https://twitter.com/realDonaldTrump/status/1128644567031537665</t>
  </si>
  <si>
    <t>Thank you Joe and remember, the BRAIN is much sharper also!https://twitter.com/SecretsBedard/status/1128637699399868416 ‚Ä¶</t>
  </si>
  <si>
    <t>https://twitter.com/realDonaldTrump/status/1128726868738310149</t>
  </si>
  <si>
    <t>The courage &amp; sacrifice of our heroes is the reason our flag stands tall, our hearts beat with pride, and our Country remains one people, one family, and one NATION UNDER GOD. Today, we thank you, we honor you, &amp; we forever cherish the memory of our Fallen Men and Women in Blue!pic.twitter.com/ARHYgDVi3M</t>
  </si>
  <si>
    <t>https://twitter.com/realDonaldTrump/status/1128736013160001544</t>
  </si>
  <si>
    <t>We stand firmly, strongly, and proudly with the incredible men and women of law enforcement. You do not hear it nearly enough, but Americans across this Country love you, support you, and respect you more than you could possibly know! # PeaceOfficersMemorialDaypic.twitter.com/T0qB5zN7WG</t>
  </si>
  <si>
    <t>https://twitter.com/realDonaldTrump/status/1128739520311066626</t>
  </si>
  <si>
    <t>The Fake News Washington Post, and even more Fake News New York Times, are writing stories that there is infighting with respect to my strong policy in the Middle East. There is no infighting whatsoever....</t>
  </si>
  <si>
    <t>https://twitter.com/realDonaldTrump/status/1128739521753907202</t>
  </si>
  <si>
    <t>....Different opinions are expressed and I make a decisive and final decision - it is a very simple process. All sides, views, and policies are covered. I‚Äôm sure that Iran will want to talk soon.</t>
  </si>
  <si>
    <t>https://twitter.com/realDonaldTrump/status/1129001970654679040</t>
  </si>
  <si>
    <t>The Dems are getting another beauty to join their group. Bill de Blasio of NYC, considered the worst mayor in the U.S., will supposedly be making an announcement for president today. He is a JOKE, but if you like high taxes &amp; crime, he‚Äôs your man. NYC HATES HIM!</t>
  </si>
  <si>
    <t>https://twitter.com/realDonaldTrump/status/1129067332725297152</t>
  </si>
  <si>
    <t>Congratulations to Dan Bishop on his big Republican Primary victory in the 9th Congressional District of North Carolina. Dan is strong on Crime, Loves our Military, Vets, 2A, and great Healthcare. He has my Complete and Total Endorsement! # MAGA</t>
  </si>
  <si>
    <t>https://twitter.com/realDonaldTrump/status/1129102710580621312</t>
  </si>
  <si>
    <t>We are here on this beautiful spring day to unveil our plan to create a fair, modern &amp; LAWFUL system of immigration for the U.S. If adopted, our plan will transform America‚Äôs immigration system into the pride of our Nation and the envy of the modern world.https://www.pscp.tv/w/b62sVTFvTlFsTFJub1dwUXd8MU95S0Fwa1dqRWV4YmqN_fhqODUVmKXLWjPZ_aPsjf7Zd2AKKITJ7EWbdhw5?t=19s ‚Ä¶</t>
  </si>
  <si>
    <t>https://twitter.com/realDonaldTrump/status/1129147418682040320</t>
  </si>
  <si>
    <t>. @ BilldeBlasio is the worst Mayor in the history of New York City - he won‚Äôt last long!pic.twitter.com/NyYntsX573</t>
  </si>
  <si>
    <t>https://twitter.com/realDonaldTrump/status/1129334905228468224</t>
  </si>
  <si>
    <t>The Democrats now realize that there is a National Emergency at the Border and that, if we work together, it can be immediately fixed. We need Democrat votes and all will be well!</t>
  </si>
  <si>
    <t>https://twitter.com/realDonaldTrump/status/1129336982319050752</t>
  </si>
  <si>
    <t>Border Patrol is apprehending record numbers of people at the Southern Border. The bad ‚Äúhombres,‚Äù of which there are many, are being detained &amp; will be sent home. Those which we release under the ridiculous Catch &amp; Telease loophole, are being registered and will be removed later!</t>
  </si>
  <si>
    <t>https://twitter.com/realDonaldTrump/status/1129338665216430080</t>
  </si>
  <si>
    <t>All people that are illegally coming into the United States now will be removed from our Country at a later date as we build up our removal forces and as the laws are changed. Please do not make yourselves too comfortable, you will be leaving soon!</t>
  </si>
  <si>
    <t>https://twitter.com/realDonaldTrump/status/1129339132373884928</t>
  </si>
  <si>
    <t>Will the Democrats give our Country a badly needed immigration win before the election? Good chance!</t>
  </si>
  <si>
    <t>https://twitter.com/realDonaldTrump/status/1129340465835388929</t>
  </si>
  <si>
    <t>‚ÄúWhat happened is that Donald Trump won. Down goes Comey.‚Äù @ foxandfriends</t>
  </si>
  <si>
    <t>https://twitter.com/realDonaldTrump/status/1129340814080040961</t>
  </si>
  <si>
    <t>DRAIN THE SWAMP!</t>
  </si>
  <si>
    <t>https://twitter.com/realDonaldTrump/status/1129341043156107264</t>
  </si>
  <si>
    <t>https://twitter.com/realDonaldTrump/status/1129342171612626944</t>
  </si>
  <si>
    <t>New Fox Poll: 58% of people say that the FBI broke the law in investigating Donald J. Trump. @ foxandfriends</t>
  </si>
  <si>
    <t>https://twitter.com/realDonaldTrump/status/1129343742748569601</t>
  </si>
  <si>
    <t>My Campaign for President was conclusively spied on. Nothing like this has ever happened in American Politics. A really bad situation. TREASON means long jail sentences, and this was TREASON!</t>
  </si>
  <si>
    <t>https://twitter.com/realDonaldTrump/status/1129360082783875074</t>
  </si>
  <si>
    <t>Will Jerry Nadler ever look into the fact that Crooked Hillary deleted and acid washed 33,000 emails AFTER getting a most powerful demand notice for them from Congress?</t>
  </si>
  <si>
    <t>https://twitter.com/realDonaldTrump/status/1129382204990214144</t>
  </si>
  <si>
    <t>The Fake News Media is hurting our Country with its fraudulent and highly inaccurate coverage of Iran. It is scattershot, poorly sourced (made up), and DANGEROUS. At least Iran doesn‚Äôt know what to think, which at this point may very well be a good thing!</t>
  </si>
  <si>
    <t>https://twitter.com/realDonaldTrump/status/1129394914427453442</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</si>
  <si>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</si>
  <si>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https://twitter.com/realDonaldTrump/status/1129429624331657217</t>
  </si>
  <si>
    <t>With all of the Fake and Made Up News out there, Iran can have no idea what is actually going on!</t>
  </si>
  <si>
    <t>https://twitter.com/realDonaldTrump/status/1129472149339693062</t>
  </si>
  <si>
    <t>Today, it was my great honor to address the the National Association of REALTORS!https://www.pscp.tv/w/b68D-zFvTlFsTFJub1dwUXd8MU93R1drYkJwRVdHUZ2kIfKazyqIGEZS07dMKHqEwgPuxroDp-SAVHlE06VX?t=5s ‚Ä¶</t>
  </si>
  <si>
    <t>https://twitter.com/realDonaldTrump/status/1129519353672736770</t>
  </si>
  <si>
    <t>Consumer Sentiment in the month of May is the highest in 15 years. Very nice! @ FoxNews</t>
  </si>
  <si>
    <t>https://twitter.com/realDonaldTrump/status/1129777487091830784</t>
  </si>
  <si>
    <t>Our courageous and vigilant Armed Forces safeguard the blessings of liberty for us and for future generations by selflessly answering the call of duty. Today, and every day, we acknowledge and celebrate all who proudly wear our Nation‚Äôs uniforms! http://45.wh.gov/b5uNuT pic.twitter.com/BPXkmobseQ</t>
  </si>
  <si>
    <t>https://twitter.com/realDonaldTrump/status/1129853974247550977</t>
  </si>
  <si>
    <t>Congratulations to Scott on a GREAT WIN!https://twitter.com/newscomauHQ/status/1129713937795076096 ‚Ä¶</t>
  </si>
  <si>
    <t>https://twitter.com/realDonaldTrump/status/1129856328363577344</t>
  </si>
  <si>
    <t>Word is out that book is GREAT!https://twitter.com/marklevinshow/status/1125006755191246849 ‚Ä¶</t>
  </si>
  <si>
    <t>https://twitter.com/realDonaldTrump/status/1129857321369255941</t>
  </si>
  <si>
    <t>Thank you Dan!https://twitter.com/dbongino/status/1129822219432071169 ‚Ä¶</t>
  </si>
  <si>
    <t>https://twitter.com/realDonaldTrump/status/1129877776377483270</t>
  </si>
  <si>
    <t>Courts &amp; Dems in Congress, neither of which have a clue, are trying to FORCE migrants into our Country! OUR COUNTRY IS FULL, OUR DETENTION CENTERS, HOSPITALS &amp; SCHOOLS ARE PACKED. Crazy!</t>
  </si>
  <si>
    <t>https://twitter.com/realDonaldTrump/status/1129954110747422720</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</si>
  <si>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</si>
  <si>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https://twitter.com/realDonaldTrump/status/1129954115205914625</t>
  </si>
  <si>
    <t>....Federal Judges (many more to come), two great new Supreme Court Justices, the Mexico City Policy, and a whole new &amp; positive attitude about the Right to Life. The Radical Left, with late term abortion (and worse), is imploding on this issue. We must stick together and Win....</t>
  </si>
  <si>
    <t>https://twitter.com/realDonaldTrump/status/1129954116489404416</t>
  </si>
  <si>
    <t>....for Life in 2020. If we are foolish and do not stay UNITED as one, all of our hard fought gains for Life can, and will, rapidly disappear!</t>
  </si>
  <si>
    <t>https://twitter.com/realDonaldTrump/status/1130093128109703168</t>
  </si>
  <si>
    <t>For all of the Fake News Sunday Political Shows, whose bias &amp; dishonesty is greater than ever seen in our Country before, please inform your viewers that our Economy is setting records, with more people employed today than at any time in U.S. history, our Military, which....</t>
  </si>
  <si>
    <t>https://twitter.com/realDonaldTrump/status/1130093129745543168</t>
  </si>
  <si>
    <t>....was a depleted disaster, will soon be stronger than ever before, our Vets are finally being taken care of and now have Choice, our Courts will have 145 great new Judges, and 2 Supreme Court Justices, got rid of the disastrous Individual Mandate &amp; will protect Pre-Existing....</t>
  </si>
  <si>
    <t>https://twitter.com/realDonaldTrump/status/1130093130857013248</t>
  </si>
  <si>
    <t>....Conditions, drug prices down for first time in 51 years (&amp; soon will drop much further), Right to Try, protecting your 2nd Amendment, big Tax &amp; Reg Cuts, 3.2 GDP, Strong Foreign Policy, &amp; much much more that nobody else would have been able to do. Our Country is doing GREAT!</t>
  </si>
  <si>
    <t>https://twitter.com/realDonaldTrump/status/1130109632645652480</t>
  </si>
  <si>
    <t>Never a fan of @ justinamash, a total lightweight who opposes me and some of our great Republican ideas and policies just for the sake of getting his name out there through controversy. If he actually read the biased Mueller Report, ‚Äúcomposed‚Äù by 18 Angry Dems who hated Trump,....</t>
  </si>
  <si>
    <t>https://twitter.com/realDonaldTrump/status/1130109633673211906</t>
  </si>
  <si>
    <t>....he would see that it was nevertheless strong on NO COLLUSION and, ultimately, NO OBSTRUCTION...Anyway, how do you Obstruct when there is no crime and, in fact, the crimes were committed by the other side? Justin is a loser who sadly plays right into our opponents hands!</t>
  </si>
  <si>
    <t>https://twitter.com/realDonaldTrump/status/1130183995587813383</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</si>
  <si>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</si>
  <si>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https://twitter.com/realDonaldTrump/status/1130198627081699328</t>
  </si>
  <si>
    <t>With the wonderful College, University and other Graduations taking place all over the USA, there has never been a better time than now to graduate. Best jobs market ever, great housing and financing. Go out there, work hard, &amp; have a GREAT life. You deserve it. Congratulations!</t>
  </si>
  <si>
    <t>https://twitter.com/realDonaldTrump/status/1130200090583478274</t>
  </si>
  <si>
    <t>Our Economy and Jobs Market is BOOMING, the best in the World and in our Country‚Äôs history - and we have just started!</t>
  </si>
  <si>
    <t>https://twitter.com/realDonaldTrump/status/1130205328522522627</t>
  </si>
  <si>
    <t>False reporting yesterday. ‚ÄúThere are no plans to send migrants to Northern or Coastal Border facilities, including Florida.‚Äù @ FoxNews Not by airplanes or any other way. Our Country is FULL, will not, and can not, take you in!</t>
  </si>
  <si>
    <t>https://twitter.com/realDonaldTrump/status/1130207891049332737</t>
  </si>
  <si>
    <t>If Iran wants to fight, that will be the official end of Iran. Never threaten the United States again!</t>
  </si>
  <si>
    <t>https://twitter.com/realDonaldTrump/status/1130211401304289280</t>
  </si>
  <si>
    <t>I will be interviewed by Steve Hilton tonight at 9:00 P.M. on @ FoxNews. Enjoy!</t>
  </si>
  <si>
    <t>https://twitter.com/realDonaldTrump/status/1130220542538264576</t>
  </si>
  <si>
    <t>Hard to believe that @ FoxNews is wasting airtime on Mayor Pete, as Chris Wallace likes to call him. Fox is moving more and more to the losing (wrong) side in covering the Dems. They got dumped from the Democrats boring debates, and they just want in. They forgot the people.....</t>
  </si>
  <si>
    <t>https://twitter.com/realDonaldTrump/status/1130220543427457024</t>
  </si>
  <si>
    <t>....who got them there. Chris Wallace said, ‚ÄúI actually think, whether you like his opinions or not, that Mayor Pete has a lot of substance...fascinating biography.‚Äù Gee, he never speaks well of me - I like Mike Wallace better...and Alfred E. Newman will never be President!</t>
  </si>
  <si>
    <t>https://twitter.com/realDonaldTrump/status/1130296183795126277</t>
  </si>
  <si>
    <t>A great win for Brooks. Congratulations to a great champion!https://twitter.com/PGA/status/1130248534169669635 ‚Ä¶</t>
  </si>
  <si>
    <t>https://twitter.com/realDonaldTrump/status/1130299467121475584</t>
  </si>
  <si>
    <t>Starting Monday, our great Farmers can begin doing business again with Mexico and Canada. They have both taken the tariff penalties off of your great agricultural product. Please be sure that you are treated fairly. Any complaints should immediately go to @ SecretarySonny Perdue!</t>
  </si>
  <si>
    <t>https://twitter.com/realDonaldTrump/status/1130300258481786880</t>
  </si>
  <si>
    <t>The Mainstream Media hates to cover this!https://twitter.com/brithume/status/1130294491481559042 ‚Ä¶</t>
  </si>
  <si>
    <t>https://twitter.com/realDonaldTrump/status/1130433205537038337</t>
  </si>
  <si>
    <t>The Failing New York Times (it will pass away when I leave office in 6 years), and others of the Fake News Media, keep writing phony stories about how I didn‚Äôt use many banks because they didn‚Äôt want to do business with me. WRONG! It is because I didn‚Äôt need money. Very old</t>
  </si>
  <si>
    <t>https://twitter.com/realDonaldTrump/status/1130433206652682240</t>
  </si>
  <si>
    <t>....fashioned, but true. When you don‚Äôt need or want money, you don‚Äôt need or want banks. Banks have always been available to me, they want to make money. Fake Media only says this to disparage, and always uses unnamed sources (because their sources don‚Äôt even exist)......</t>
  </si>
  <si>
    <t>https://twitter.com/realDonaldTrump/status/1130433207487336450</t>
  </si>
  <si>
    <t>The Mainstream Media has never been as corrupt and deranged as it is today. FAKE NEWS is actually the biggest story of all and is the true ENEMY OF THE PEOPLE! That‚Äôs why they refuse to cover the REAL Russia Hoax. But the American people are wise to what is going on.....</t>
  </si>
  <si>
    <t>https://twitter.com/realDonaldTrump/status/1130433208250769410</t>
  </si>
  <si>
    <t>....Now the new big story is that Trump made a lot of money and buys everything for cash, he doesn‚Äôt need banks. But where did he get all of that cash? Could it be Russia? No, I built a great business and don‚Äôt need banks, but if I did they would be there...and DeutscheBank......</t>
  </si>
  <si>
    <t>https://twitter.com/realDonaldTrump/status/1130433208997355520</t>
  </si>
  <si>
    <t>.....was very good and highly professional to deal with - and if for any reason I didn‚Äôt like them, I would have gone elsewhere....there was always plenty of money around and banks to choose from. They would be very happy to take my money. Fake News!</t>
  </si>
  <si>
    <t>https://twitter.com/realDonaldTrump/status/1130444950359949314</t>
  </si>
  <si>
    <t>‚ÄúWe have a booming economy, and working people are making gains that they haven‚Äôt seen in decades.‚Äù Stuart Varney @ foxandfriends</t>
  </si>
  <si>
    <t>https://twitter.com/realDonaldTrump/status/1130446450557673474</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</si>
  <si>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</si>
  <si>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https://twitter.com/realDonaldTrump/status/1130475280164896768</t>
  </si>
  <si>
    <t>Looks like Bernie Sanders is history. Sleepy Joe Biden is pulling ahead and think about it, I‚Äôm only here because of Sleepy Joe and the man who took him off the 1% trash heap, President O! China wants Sleepy Joe BADLY!</t>
  </si>
  <si>
    <t>https://twitter.com/realDonaldTrump/status/1130525604976168960</t>
  </si>
  <si>
    <t>On this Cuban Independence Day, we stand by the people of Cuba in their quest for freedom, democracy and prosperity. The Cuban regime must end its repression of Cubans &amp; Venezuelans. The United States will not stand idly by as Cuba continues to subvert democracy in the Americas!</t>
  </si>
  <si>
    <t>https://twitter.com/realDonaldTrump/status/1130526242531364864</t>
  </si>
  <si>
    <t>The Fake News put out a typically false statement, without any knowledge that the United States was trying to set up a negotiation with Iran. This is a false report....</t>
  </si>
  <si>
    <t>https://twitter.com/realDonaldTrump/status/1130526243751960576</t>
  </si>
  <si>
    <t>....Iran will call us if and when they are ever ready. In the meantime, their economy continues to collapse - very sad for the Iranian people!</t>
  </si>
  <si>
    <t>https://twitter.com/realDonaldTrump/status/1130528709629358080</t>
  </si>
  <si>
    <t>See you tonight at 7:00 P.M. Eastern, Montoursville, Pennsylvania! # MAGA https://www.donaldjtrump.com/events/may-mont-pa-2019/ ‚Ä¶</t>
  </si>
  <si>
    <t>https://twitter.com/realDonaldTrump/status/1130535532868571137</t>
  </si>
  <si>
    <t>Fred Keller of the Great State of Pennsylvania has been an outstanding State Representative. Now he is running as the Republican Nominee for Congress, and has my Complete and Total Endorsement. He will do a fantastic job - I look forward to seeing everyone tonight! # MAGA</t>
  </si>
  <si>
    <t>https://twitter.com/realDonaldTrump/status/1130604080806617088</t>
  </si>
  <si>
    <t>Landing shortly in Montoursville, Pennsylvania - see everyone shortly!pic.twitter.com/R67IxP3QPL</t>
  </si>
  <si>
    <t>https://twitter.com/realDonaldTrump/status/1130635742810480641</t>
  </si>
  <si>
    <t>Beautiful evening for a MAKE AMERICA GREAT AGAIN rally tonight in Pennsylvania. Thank you, I love you! # MAGAhttps://www.pscp.tv/w/b7NBCTFvTlFsTFJub1dwUXd8MU93eFdrYllObmV4Ud9mEkarAK7vkxSJNzacfiP1oQCbPhCMZ-1srXek3FIp?t=19s ‚Ä¶</t>
  </si>
  <si>
    <t>https://twitter.com/realDonaldTrump/status/1130640582903132160</t>
  </si>
  <si>
    <t>Massive crowds in Pennsylvania tonight. Thank you for joining me!pic.twitter.com/v1e0d0AHHo</t>
  </si>
  <si>
    <t>https://twitter.com/realDonaldTrump/status/1130655064631238658</t>
  </si>
  <si>
    <t>Megan King, who is running for Superior Court Judge in the Pennsylvania election, has my Full and Total Endorsement. She is tough on crime and fully understands all aspects of the law. Vote for Megan tomorrow (Tuesday).</t>
  </si>
  <si>
    <t>https://twitter.com/realDonaldTrump/status/1130656084019109888</t>
  </si>
  <si>
    <t>Just returned to the beautiful @ WhiteHouse after a great evening in Pennsylvania!pic.twitter.com/wMeh9k9knv</t>
  </si>
  <si>
    <t>https://twitter.com/realDonaldTrump/status/1130857064928952320</t>
  </si>
  <si>
    <t>To the great people of Kentucky, please go out and vote for Matt Bevin today. Very important. He has done a fantastic job for you and America! # MAGA</t>
  </si>
  <si>
    <t>https://twitter.com/realDonaldTrump/status/1130870086531727360</t>
  </si>
  <si>
    <t>I am very disappointed that Mexico is doing virtually nothing to stop illegal immigrants from coming to our Southern Border where everyone knows that because of the Democrats, our Immigration Laws are totally flawed &amp; broken...</t>
  </si>
  <si>
    <t>https://twitter.com/realDonaldTrump/status/1130870087823613952</t>
  </si>
  <si>
    <t>...Mexico‚Äôs attitude is that people from other countries, including Mexico, should have the right to flow into the U.S. &amp; that U.S. taxpayers should be responsible for the tremendous costs associated w/this illegal migration. Mexico is wrong and I will soon be giving a response!</t>
  </si>
  <si>
    <t>https://twitter.com/realDonaldTrump/status/1130875567493009410</t>
  </si>
  <si>
    <t>Pennsylvania - Don‚Äôt forget to get out and VOTE TODAY for Republican Fred Keller for Congress. Fred is Strong on Crime, Second Amendment, Military, Vets, and Healthcare. He has my Complete and Total Endorsement!</t>
  </si>
  <si>
    <t>https://twitter.com/realDonaldTrump/status/1130939513268789251</t>
  </si>
  <si>
    <t>I am pleased to announce my nomination of Barbara Barrett of Arizona, and former Chairman of the Aerospace Corporation, to be the next Secretary of the Air Force. She will be an outstanding Secretary! # FlyFightWin</t>
  </si>
  <si>
    <t>https://twitter.com/realDonaldTrump/status/1130947086739025920</t>
  </si>
  <si>
    <t>So even though I didn‚Äôt have to do it with Presidential Privilege, I allowed everyone to testify, including White House Counsel Don McGahn (for over 30 hours), to Robert Mueller and the 18 Angry Trump-Hating Democrats, and they arrived....</t>
  </si>
  <si>
    <t>https://twitter.com/realDonaldTrump/status/1130947087955308547</t>
  </si>
  <si>
    <t>....at a conclusion of NO COLLUSION and NO OBSTRUCTION! The Dems were unhappy with the outcome of the $40M Mueller Report, so now they want a do-over.</t>
  </si>
  <si>
    <t>https://twitter.com/realDonaldTrump/status/1130954769051332613</t>
  </si>
  <si>
    <t>Johnny, we will miss you ‚Äì you did a great job!https://twitter.com/johnnydestefano/status/1130917649326714881 ‚Ä¶</t>
  </si>
  <si>
    <t>https://twitter.com/realDonaldTrump/status/1130956496089636864</t>
  </si>
  <si>
    <t>Wow, Mark Levin‚Äôs new book opened at #1. It is great ‚Äì keep it there for a long time!https://twitter.com/marklevinshow/status/1130796877803380736 ‚Ä¶</t>
  </si>
  <si>
    <t>https://twitter.com/realDonaldTrump/status/1130968722754064386</t>
  </si>
  <si>
    <t>Shahira Knight has done a wonderful job as my Legislative Affairs Director at the White House. She was outstanding for us and for our Country - will be a tremendous success in the private sector!</t>
  </si>
  <si>
    <t>https://twitter.com/realDonaldTrump/status/1130994855042273280</t>
  </si>
  <si>
    <t>After spending 40 Million Dollars, reviewing 1.4 million pages of documents, &amp; interviewing 500 people with the total support of the White House, the Mueller Report was a BIG DISAPPOINTMENT to the Democrats, so they want a DO OVER. It doesn‚Äôt work that way-so bad for our Country!</t>
  </si>
  <si>
    <t>https://twitter.com/realDonaldTrump/status/1130999648976560128</t>
  </si>
  <si>
    <t>The Democrats are on a fishing expedition, wanting to interview the same people, and see the same things, as we just went through for two years with Robert Mueller and the 18 Angry Dems. Never happened to a president before. Never even happened to President Obama!</t>
  </si>
  <si>
    <t>https://twitter.com/realDonaldTrump/status/1131002394966462464</t>
  </si>
  <si>
    <t>John Brennan on the Mueller probe, ‚ÄúI don‚Äôt know if I received bad information, but I THINK I SUSPECTED THAT THERE WAS MORE THAN THERE ACTUALLY WAS.‚Äù Wow, he admits he was wrong! Congress should go back to work on drug prices etc.</t>
  </si>
  <si>
    <t>https://twitter.com/realDonaldTrump/status/1131022077669072898</t>
  </si>
  <si>
    <t>Great news for Republicans: Fred Keller has just won the hard fought for Pennsylvania Congressional contest in a LANDSLIDE, over 70% of the vote. Thanks to the thousands who showed up for the Rally last night. Congratulations to Fred and his wonderful family!</t>
  </si>
  <si>
    <t>https://twitter.com/realDonaldTrump/status/1131024299182235648</t>
  </si>
  <si>
    <t>Congratulations to Governor @ MattBevin on winning the Republican Primary for Governor tonight in the Great State of KENTUCKY. Matt, you are doing a fantastic job!</t>
  </si>
  <si>
    <t>https://twitter.com/realDonaldTrump/status/1131136429545934850</t>
  </si>
  <si>
    <t>Everything the Democrats are asking me for is based on an illegally started investigation that failed for them, especially when the Mueller Report came back with a NO COLLUSION finding. Now they say Impeach President Trump, even though he did nothin wrong, while they ‚Äúfish!‚Äù</t>
  </si>
  <si>
    <t>https://twitter.com/realDonaldTrump/status/1131137371305644033</t>
  </si>
  <si>
    <t>After two years of an expensive and comprehensive Witch Hunt, the Democrats don‚Äôt like the result and they want a DO OVER. In other words, the Witch Hunt continues!</t>
  </si>
  <si>
    <t>https://twitter.com/realDonaldTrump/status/1131138360125399041</t>
  </si>
  <si>
    <t>The Democrats are getting ZERO work done in Congress. All they are focused on is trying to prove the Mueller Report wrong, the Witch Hunt!</t>
  </si>
  <si>
    <t>https://twitter.com/realDonaldTrump/status/1131138596109463553</t>
  </si>
  <si>
    <t>https://twitter.com/realDonaldTrump/status/1131152788770181121</t>
  </si>
  <si>
    <t>Without the ILLEGAL Witch Hunt, my poll numbers, especially because of our historically ‚Äúgreat‚Äù economy, would be at 65%. Too bad! The greatest Hoax in American History.</t>
  </si>
  <si>
    <t>https://twitter.com/realDonaldTrump/status/1131158413373779968</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</si>
  <si>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</si>
  <si>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https://twitter.com/realDonaldTrump/status/1131158414279827457</t>
  </si>
  <si>
    <t>Also, tremendous work is being done on pure renovation - fixing existing Walls that are in bad condition and ineffective, and bringing them to a very high standard!</t>
  </si>
  <si>
    <t>https://twitter.com/realDonaldTrump/status/1131195685565542402</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</si>
  <si>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</si>
  <si>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https://twitter.com/realDonaldTrump/status/1131196627644047360</t>
  </si>
  <si>
    <t>‚ÄúThe Democrats are in danger of becoming irrelevant because of their decision to keep taking the country on wild goose chases. They ought to start governing. You know, for a change.‚Äù Michael Goodwin @ newyorkpost</t>
  </si>
  <si>
    <t>https://twitter.com/realDonaldTrump/status/1131215957601476608</t>
  </si>
  <si>
    <t>‚ÄúHe (Jerry Nadler) wants a show. He wants to use Mr. McGahn as a prop to spend three hours claiming that Mr. Trump tried to obstruct the Mueller investigation. YET MR. MUELLER WASN‚ÄôT OBSTRUCTED IN ANY WAY, HIS COPIOUS REPORT WAS RELEASED FOR ALL TO SEE, &amp; THERE WAS NO COLLUSION..</t>
  </si>
  <si>
    <t>https://twitter.com/realDonaldTrump/status/1131215959107231745</t>
  </si>
  <si>
    <t>..BETWEEN RUSSIA AND THE TRUMP CAMPAIGN. Mr. McGahn can be forgiven for declining the honor of appearing in Mr. Nadler‚Äôs pseudo-impeachment drama.‚Äù Wall Street Journal Editorial Board Today - May 21, 2019</t>
  </si>
  <si>
    <t>https://twitter.com/realDonaldTrump/status/1131217066982301707</t>
  </si>
  <si>
    <t>As I have long been saying, and has now been proven out, this is a Witch Hunt against the Republican Party and myself, and it was the other side that caused the problem, not us!</t>
  </si>
  <si>
    <t>https://twitter.com/realDonaldTrump/status/1131242715834929154</t>
  </si>
  <si>
    <t>https://www.pscp.tv/w/b7V2nTFvTlFsTFJub1dwUXd8MUx5R0JBbGVlcGtLTlhWXqYLennUmHfwtnEYtqPBFF6NrB4p49fiEa9QDKdo?t=1s ‚Ä¶</t>
  </si>
  <si>
    <t>https://twitter.com/realDonaldTrump/status/1131243663948959745</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</si>
  <si>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</si>
  <si>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https://twitter.com/realDonaldTrump/status/1131243665685397506</t>
  </si>
  <si>
    <t>....But they really want a do-over! You can‚Äôt investigate and legislate simultaneously - it just doesn‚Äôt work that way. You can‚Äôt go down two tracks at the same time. Let Chuck, Nancy, Jerry, Adam and all of the rest finish playing their games....</t>
  </si>
  <si>
    <t>https://twitter.com/realDonaldTrump/status/1131243666968911875</t>
  </si>
  <si>
    <t>....In the meantime, my Administration is achieving things that have never been done before, including unleashing perhaps the Greatest Economy in our Country‚Äôs history....</t>
  </si>
  <si>
    <t>https://twitter.com/realDonaldTrump/status/1131243922188054529</t>
  </si>
  <si>
    <t>....Democrat leadership is tearing the United States apart, but I will continue to set records for the American People ‚Äì and Nancy, thank you so much for your prayers, I know you truly mean it!</t>
  </si>
  <si>
    <t>https://twitter.com/realDonaldTrump/status/1131300345928441857</t>
  </si>
  <si>
    <t>I want to welcome you all to the @ WhiteHouse as we award our very bravest law enforcement officers and firefighters our nation‚Äôs highest public safety award ‚Äì The Medal of Valor...https://www.pscp.tv/w/b7WsMTFvTlFsTFJub1dwUXd8MU9kSnJ2d21WTHZKWDUVJZPWUTHXsUjz2oQQlxOin8b26QrFOLHxvTMGXd6w?t=3s ‚Ä¶</t>
  </si>
  <si>
    <t>https://twitter.com/realDonaldTrump/status/1131386418410999808</t>
  </si>
  <si>
    <t>In a letter to her House colleagues, Nancy Pelosi said: ‚ÄúPresident Trump had a temper tantrum for us all to see.‚Äù This is not true. I was purposely very polite and calm, much as I was minutes later with the press in the Rose Garden. Can be easily proven. It is all such a lie!</t>
  </si>
  <si>
    <t>https://twitter.com/realDonaldTrump/status/1131387240045862912</t>
  </si>
  <si>
    <t>Zero is getting done with the Democrats in charge of the House. All they want to do is put the Mueller Report behind them and start all over again. No Do-Overs!</t>
  </si>
  <si>
    <t>https://twitter.com/realDonaldTrump/status/1131393056299786240</t>
  </si>
  <si>
    <t>Democrats don‚Äôt want to fix the loopholes at the Border. They don‚Äôt want to do anything. Open Borders and crime!</t>
  </si>
  <si>
    <t>https://twitter.com/realDonaldTrump/status/1131529221862502401</t>
  </si>
  <si>
    <t>The Democrats are getting nothing done in Congress. All of their effort is about a Re-Do of the Mueller Report, which didn‚Äôt turn out the way they wanted. It is not possible for them to investigate and legislate at the same time. Their heart is not into Infrastructure, lower.....</t>
  </si>
  <si>
    <t>https://twitter.com/realDonaldTrump/status/1131529223489892352</t>
  </si>
  <si>
    <t>....drug prices, pre-existing conditions and our great Vets. All they are geared up to do, six committees, is squander time, day after day, trying to find anything which will be bad for me. A pure fishing expedition like this never happened before, &amp; it should never happen again!</t>
  </si>
  <si>
    <t>https://twitter.com/realDonaldTrump/status/1131529950593507329</t>
  </si>
  <si>
    <t>The Democrats have become known as THE DO NOTHING PARTY!</t>
  </si>
  <si>
    <t>https://twitter.com/realDonaldTrump/status/1131537528736100352</t>
  </si>
  <si>
    <t>Rex Tillerson, a man who is ‚Äúdumb as a rock‚Äù and totally ill prepared and ill equipped to be Secretary of State, made up a story (he got fired) that I was out-prepared by Vladimir Putin at a meeting in Hamburg, Germany. I don‚Äôt think Putin would agree. Look how the U.S. is doing!</t>
  </si>
  <si>
    <t>https://twitter.com/realDonaldTrump/status/1131563848992006144</t>
  </si>
  <si>
    <t>I was extremely calm yesterday with my meeting with Pelosi and Schumer, knowing that they would say I was raging, which they always do, along with their partner, the Fake News Media. Well, so many stories about the meeting use the Rage narrative anyway - Fake &amp; Corrupt Press!</t>
  </si>
  <si>
    <t>https://twitter.com/realDonaldTrump/status/1131567352045297664</t>
  </si>
  <si>
    <t>When the Democrats in Congress refinish, for the 5th time, their Fake work on their very disappointing Mueller Report finding, they will have the time to get the REAL work of the people done. Move quickly!</t>
  </si>
  <si>
    <t>https://twitter.com/realDonaldTrump/status/1131607075384168450</t>
  </si>
  <si>
    <t>Our hearts go out to the people of Missouri as they woke up to assess the damage from storms. You are strong and resilient, and we are here to assist.https://twitter.com/GovParsonMO/status/1131520800014688256 ‚Ä¶</t>
  </si>
  <si>
    <t>https://twitter.com/realDonaldTrump/status/1131607588683112449</t>
  </si>
  <si>
    <t>. @ NWS and @ USACEHQ are monitoring the damaging storms and flooding in Oklahoma. Listen to the warnings of your local officials and stay safe. We are with you!</t>
  </si>
  <si>
    <t>https://twitter.com/realDonaldTrump/status/1131609042227482625</t>
  </si>
  <si>
    <t>Congratulations to Prime Minister @ NarendraModi and his BJP party on their BIG election victory! Great things are in store for the US-India partnership with the return of PM Modi at the helm. I look forward to continuing our important work together!</t>
  </si>
  <si>
    <t>https://twitter.com/realDonaldTrump/status/1131705087762620418</t>
  </si>
  <si>
    <t>We will never forget our fallen HEROES. It was our great honor to be with you today! # FlagsInhttps://twitter.com/ArlingtonNatl/status/1131638682027536386 ‚Ä¶</t>
  </si>
  <si>
    <t>https://twitter.com/realDonaldTrump/status/1131714257308012545</t>
  </si>
  <si>
    <t>The U.S. Senate has just approved a 19 Billion Dollar Disaster Relief Bill, with my total approval. Great!</t>
  </si>
  <si>
    <t>https://twitter.com/realDonaldTrump/status/1131715618573623296</t>
  </si>
  <si>
    <t>@ FoxNews Poll: A majority of Americans want the Democrats to stop investigating President Trump. The Mueller Report said very strongly NO COLLUSION, which led to NO OBSTRUCTION. The Dems can‚Äôt get over 2016 or the conclusive Mueller findings. They are now the Do Nothing Party!</t>
  </si>
  <si>
    <t>https://twitter.com/realDonaldTrump/status/1131716322369392646</t>
  </si>
  <si>
    <t>‚ÄúToday, at the request and recommendation of the Attorney General of the United States, President Donald J. Trump directed the intelligence community to quickly and fully cooperate with the Attorney General‚Äôs investigation into surveillance activities....</t>
  </si>
  <si>
    <t>https://twitter.com/realDonaldTrump/status/1131716323485073409</t>
  </si>
  <si>
    <t>....during the 2016 Presidential election. The Attorney General has also been delegated full and complete authority to declassify information pertaining to this investigation, in accordance with the long-established standards for handling classified information....</t>
  </si>
  <si>
    <t>https://twitter.com/realDonaldTrump/status/1131716324751826949</t>
  </si>
  <si>
    <t>....Today‚Äôs action will help ensure that all Americans learn the truth about the events that occurred, and the actions that were taken, during the last Presidential election and will restore confidence in our public institutions.‚Äù @ PressSec</t>
  </si>
  <si>
    <t>https://twitter.com/realDonaldTrump/status/1131721440905105410</t>
  </si>
  <si>
    <t>‚ÄúNancy Pelosi should not be out there doing the kinds of things she is doing. She will diminish herself and her membership. She cannot put a subject with a predicate in the same sentence. What‚Äôs going on?‚Äù Ed Rollins @ GreggJarrett @ LouDobbs</t>
  </si>
  <si>
    <t>https://twitter.com/realDonaldTrump/status/1131728912835383300</t>
  </si>
  <si>
    <t>‚ÄúPELOSI STAMMERS THROUGH NEWS CONFERENCE‚Äùpic.twitter.com/1OyCyqRTuk</t>
  </si>
  <si>
    <t>https://twitter.com/realDonaldTrump/status/1131731395209060352</t>
  </si>
  <si>
    <t>71% of Voters rate the Economy as Excellent or Good. The highest number in more than 18 years! @ QuinnipiacPoll</t>
  </si>
  <si>
    <t>https://twitter.com/realDonaldTrump/status/1131761681850347520</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</si>
  <si>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</si>
  <si>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https://twitter.com/realDonaldTrump/status/1131764098289602560</t>
  </si>
  <si>
    <t>When is Twitter going to allow the very popular Conservative Voices that it has so viciously shut down, back into the OPEN? IT IS TIME!</t>
  </si>
  <si>
    <t>https://twitter.com/realDonaldTrump/status/1131769241651302401</t>
  </si>
  <si>
    <t>‚ÄúIntelligence Agencies were used against an American President.‚Äù @ DevinNunes @ ShannonBream @ FoxNews This should NEVER happen to a President again! Dems are furious at Robert Mueller for his findings - NO COLLUSION, NO OBSTRUCTION. Now they should go back to work and legislate!</t>
  </si>
  <si>
    <t>https://twitter.com/realDonaldTrump/status/1131897618265776128</t>
  </si>
  <si>
    <t>‚ÄúIf they try to Impeach President Trump, who has done nothing wrong (No Collusion), they will end up getting him re-elected‚Äù @ LindseyGrahamSC Impeachment is for High Crimes and Misdemeanors. There were no High Crimes and Misdemeanors, except for those committed by the other side!</t>
  </si>
  <si>
    <t>https://twitter.com/realDonaldTrump/status/1131901353872244736</t>
  </si>
  <si>
    <t>I don‚Äôt know why the Radical Left Democrats want Bob Mueller to testify when he just issued a 40 Million Dollar Report that states, loud &amp; clear &amp; for all to hear, No Collusion and No Obstruction (how do you Obstruct a NO crime?) Dems are just looking for trouble and a Do-Over!</t>
  </si>
  <si>
    <t>https://twitter.com/realDonaldTrump/status/1131975977444052992</t>
  </si>
  <si>
    <t>Congratulations to Tom Cotton - his book, ‚ÄúSacred Duty: A Solider‚Äôs Tour at Arlington National Cemetery‚Äù just hit the best sellers list. I was at @ ArlingtonNatl yesterday &amp; the people there were so grateful for Tom‚Äôs inspiring portrait of ‚ÄúThe Old Guard.‚Äù Great job @ TomCottonAR!</t>
  </si>
  <si>
    <t>https://twitter.com/realDonaldTrump/status/1131983310668746752</t>
  </si>
  <si>
    <t>Just spoke to Prime Minister @ NarendraModi where I congratulated him on his big political victory. He is a great man and leader for the people of India - they are lucky to have him!</t>
  </si>
  <si>
    <t>https://twitter.com/realDonaldTrump/status/1131998750354731008</t>
  </si>
  <si>
    <t>Departed the @ WhiteHouse and am now on Air Force One with the First Lady heading to Japan and looking forward to honoring, on behalf of the United States, His Majesty, the Emperor of Japan. I will also be discussing Trade and Military with my friend, Prime Minister @ AbeShinzo.pic.twitter.com/uwEjQNbEXE</t>
  </si>
  <si>
    <t>https://twitter.com/realDonaldTrump/status/1132018969664139264</t>
  </si>
  <si>
    <t>pic.twitter.com/8GRaqVxR8S</t>
  </si>
  <si>
    <t>https://twitter.com/realDonaldTrump/status/1132027622597128192</t>
  </si>
  <si>
    <t>Mitch McConnell and our Republican Senators have been very solid and strong. We have accomplished a great deal together, in particular with our Courts, 107 Federal Judges....</t>
  </si>
  <si>
    <t>https://twitter.com/realDonaldTrump/status/1132027626489430016</t>
  </si>
  <si>
    <t>....(with many more to come) and 2 Supreme Court Justices - we are getting into record territory! Thank you all and have a great Memorial Day Weekend.</t>
  </si>
  <si>
    <t>https://twitter.com/realDonaldTrump/status/1132038993682419712</t>
  </si>
  <si>
    <t>.....The Dems want a second shot at Bob Mueller, are very unhappy with the No Collusion Report. They should not be allowed to play this game any longer - no second chances - must get back to work. So bad for our Country!</t>
  </si>
  <si>
    <t>https://twitter.com/realDonaldTrump/status/1132083465720016896</t>
  </si>
  <si>
    <t>In Alaska with our GREAT TROOPS, departing shortly for Japan!pic.twitter.com/9a72TMftpN</t>
  </si>
  <si>
    <t>https://twitter.com/realDonaldTrump/status/1132178835665895424</t>
  </si>
  <si>
    <t>The real trade war began 30 years ago, and we lost. This is a bright new Age, the Age of Enlightenment. We don‚Äôt lose anymore!https://twitter.com/MariaBartiromo/status/1131533400798576642 ‚Ä¶</t>
  </si>
  <si>
    <t>https://twitter.com/realDonaldTrump/status/1132184674829082624</t>
  </si>
  <si>
    <t>Democrat Senator Mark Warner is acting and talking like he is in total control of the Senate Intelligence Committee. Their is nothing bipartisan about him. He should not be allowed to take ‚Äúcommand‚Äù of that Committee. Too important! Remember when he spoke to the Russian jokester?</t>
  </si>
  <si>
    <t>https://twitter.com/realDonaldTrump/status/1132187724830482433</t>
  </si>
  <si>
    <t>Can‚Äôt believe that Rolling Thunder would be given a hard time with permits in Washington, D.C. They are great Patriots who I have gotten to know and see in action. They love our Country and love our Flag. If I can help, I will!</t>
  </si>
  <si>
    <t>https://twitter.com/realDonaldTrump/status/1132191737160589312</t>
  </si>
  <si>
    <t>Getting ready to land in Japan with First Lady Melania. We look forward to seeing everyone soon!</t>
  </si>
  <si>
    <t>https://twitter.com/realDonaldTrump/status/1132369575033606149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</si>
  <si>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</si>
  <si>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https://twitter.com/realDonaldTrump/status/1132374746912493569</t>
  </si>
  <si>
    <t>Thank you John, so nice!https://twitter.com/jonvoight/status/1132093445743489024 ‚Ä¶</t>
  </si>
  <si>
    <t>https://twitter.com/realDonaldTrump/status/1132386783898013697</t>
  </si>
  <si>
    <t>In addition to great incompetence and corruption, The Smollett case in Chicago is also about a Hate Crime. Remember, ‚ÄúMAGA COUNTRY DID IT!‚Äù That turned out to be a total lie, had nothing to do with ‚ÄúMAGA COUNTRY.‚Äù Serious stuff, and not even an apology to millions of people!</t>
  </si>
  <si>
    <t>https://twitter.com/realDonaldTrump/status/1132444714047664129</t>
  </si>
  <si>
    <t>Going to play golf right now with @ AbeShinzo. Japan loves the game. Tremendous fans of @ JackNicklaus, @ TigerWoods, and @ PhilMickelson ‚Äî I said what about @ GaryPlayer, they said we love Gary too!</t>
  </si>
  <si>
    <t>https://twitter.com/realDonaldTrump/status/1132459370816708608</t>
  </si>
  <si>
    <t>North Korea fired off some small weapons, which disturbed some of my people, and others, but not me. I have confidence that Chairman Kim will keep his promise to me, &amp; also smiled when he called Swampman Joe Biden a low IQ individual, &amp; worse. Perhaps that‚Äôs sending me a signal?</t>
  </si>
  <si>
    <t>https://twitter.com/realDonaldTrump/status/1132498578629222400</t>
  </si>
  <si>
    <t>Great morning of golf with Prime Minister @ AbeShinzo at Mobara Country Club in Chiba, Japan!pic.twitter.com/EZeJ8znS51</t>
  </si>
  <si>
    <t>https://twitter.com/realDonaldTrump/status/1132506111884636160</t>
  </si>
  <si>
    <t>Great fun and meeting with Prime Minister @ AbeShinzo. Numerous Japanese officials told me that the Democrats would rather see the United States fail than see me or the Republican Party succeed - Death Wish!</t>
  </si>
  <si>
    <t>https://twitter.com/realDonaldTrump/status/1132506435848495104</t>
  </si>
  <si>
    <t>Great progress being made in our Trade Negotiations with Japan. Agriculture and beef heavily in play. Much will wait until after their July elections where I anticipate big numbers!</t>
  </si>
  <si>
    <t>https://twitter.com/realDonaldTrump/status/1132614380103843840</t>
  </si>
  <si>
    <t>Tonight in Tokyo, Japan at the Ry≈çgoku Kokugikan Stadium, it was my great honor to present the first-ever U.S. President‚Äôs Cup to Sumo Grand Champion Asanoyama. Congratulations! A great time had by all, thank you @ AbeShinzo!!pic.twitter.com/nwwxJl6KXH</t>
  </si>
  <si>
    <t>https://twitter.com/realDonaldTrump/status/1132623971139112960</t>
  </si>
  <si>
    <t>Thank you @ JPN_PMO @ AbeShinzo! # POTUSinJapanpic.twitter.com/fWToB1XotG</t>
  </si>
  <si>
    <t>https://twitter.com/realDonaldTrump/status/1132627475333304321</t>
  </si>
  <si>
    <t>‚ÄúWhy doesn‚Äôt the press apologize to President Trump for the Russian Collusion Delusion?‚Äù @ marklevinshow @ JudgeJeanine How about the Dems also?</t>
  </si>
  <si>
    <t>https://twitter.com/realDonaldTrump/status/1132630743321055232</t>
  </si>
  <si>
    <t>The Great Patriots of Rolling Thunder WILL be coming back to Washington, D.C. next year, &amp; hopefully for many years to come. It is where they want to be, &amp; where they should be. Have a wonderful time today. Thank you to our great men &amp; women of the Pentagon for working it out!</t>
  </si>
  <si>
    <t>https://twitter.com/realDonaldTrump/status/1132750329408364544</t>
  </si>
  <si>
    <t>Congratulations to the Great (and my friend) Roger Penske on winning his 18th (UNBELIEVABLE!) Indianapolis 500. I am in Japan, very early in the morning, but I got to watch Simon drive one of the greatest races in the history of the sport. I will see them both, &amp; TEAM, at the WH!</t>
  </si>
  <si>
    <t>https://twitter.com/realDonaldTrump/status/1132850794359922688</t>
  </si>
  <si>
    <t>Great evening last night, thank you!https://twitter.com/kantei/status/1132829029197680640 ‚Ä¶</t>
  </si>
  <si>
    <t>https://twitter.com/realDonaldTrump/status/1132933851133534210</t>
  </si>
  <si>
    <t>. @ ianbremmer now admits that he MADE UP ‚Äúa completely ludicrous quote,‚Äù attributing it to me. This is what‚Äôs going on in the age of Fake News. People think they can say anything and get away with it. Really, the libel laws should be changed to hold Fake News Media accountable!</t>
  </si>
  <si>
    <t>https://twitter.com/realDonaldTrump/status/1132937098753789952</t>
  </si>
  <si>
    <t>Impeach for what, having created perhaps the greatest Economy in our Country‚Äôs history, rebuilding our Military, taking care of our Vets (Choice), Judges, Best Jobs Numbers Ever, and much more? Dems are Obstructionists!https://twitter.com/GOPChairwoman/status/1132727099930927106 ‚Ä¶</t>
  </si>
  <si>
    <t>https://twitter.com/realDonaldTrump/status/1132937986427957248</t>
  </si>
  <si>
    <t>The Dems are getting NOTHING done in Congress! They only want a Do-Over on Mueller!</t>
  </si>
  <si>
    <t>https://twitter.com/realDonaldTrump/status/1132993497903108101</t>
  </si>
  <si>
    <t>pic.twitter.com/lZRn4j8SpD</t>
  </si>
  <si>
    <t>https://twitter.com/realDonaldTrump/status/1132994153317588992</t>
  </si>
  <si>
    <t># MemorialDaypic.twitter.com/FmwhvPvvQU</t>
  </si>
  <si>
    <t>https://twitter.com/realDonaldTrump/status/1133009099212247042</t>
  </si>
  <si>
    <t>Liz Cheney: Statements by agents investigating Trump 'could well be treason'https://thehill.com/homenews/administration/445588-liz-cheney-statements-by-agents-investigating-trump-could-well-be?utm_source=dlvr.it&amp;utm_medium=twitter ‚Ä¶</t>
  </si>
  <si>
    <t>https://twitter.com/realDonaldTrump/status/1133018405051817987</t>
  </si>
  <si>
    <t>pic.twitter.com/BmmWXDFMQP</t>
  </si>
  <si>
    <t>https://twitter.com/realDonaldTrump/status/1133031322912473093</t>
  </si>
  <si>
    <t>Hoping things will work out with Israel's coalition formation and Bibi and I can continue to make the alliance between America and Israel stronger than ever. A lot more to do!</t>
  </si>
  <si>
    <t>https://twitter.com/realDonaldTrump/status/1133119875272994816</t>
  </si>
  <si>
    <t>....Super Predator was the term associated with the 1994 Crime Bill that Sleepy Joe Biden was so heavily involved in passing. That was a dark period in American History, but has Sleepy Joe apologized? No!</t>
  </si>
  <si>
    <t>https://twitter.com/realDonaldTrump/status/1133139717069910017</t>
  </si>
  <si>
    <t>Anyone associated with the 1994 Crime Bill will not have a chance of being elected. In particular, African Americans will not be able to vote for you. I, on the other hand, was responsible for Criminal Justice Reform, which had tremendous support, &amp; helped fix the bad 1994 Bill!</t>
  </si>
  <si>
    <t>https://twitter.com/realDonaldTrump/status/1133145260018819072</t>
  </si>
  <si>
    <t>I will be making two stops this morning in Japan to visit with our Great Military, then a quick stop in Alaska and back to D.C. Meetings with Prime Minister Abe went very well, and getting to spend time with the new Emperor and Empress of Japan was a great honor!</t>
  </si>
  <si>
    <t>https://twitter.com/realDonaldTrump/status/1133170167641460736</t>
  </si>
  <si>
    <t>Can‚Äôt wait to see you all soon!https://twitter.com/USForcesJapan/status/1133166058515324928 ‚Ä¶</t>
  </si>
  <si>
    <t>https://twitter.com/realDonaldTrump/status/1133284566632787969</t>
  </si>
  <si>
    <t>Spoke with @ GovStitt of Oklahoma last night from Japan because of the devastating tornadoes. Told him that @ FEMA and the federal government are fully behind him and the great people of Oklahoma.</t>
  </si>
  <si>
    <t>https://twitter.com/realDonaldTrump/status/1133352140431216640</t>
  </si>
  <si>
    <t>GOD BLESS THE USApic.twitter.com/Y8HRT6wnWZ</t>
  </si>
  <si>
    <t>https://twitter.com/realDonaldTrump/status/1133457412428640256</t>
  </si>
  <si>
    <t>Storms overnight across Ohio and many other States were very dangerous and damaging. My team continues to update me with reports from emergency managers in the States affected. Listen to your local officials and be resilient. We are with you!</t>
  </si>
  <si>
    <t>https://twitter.com/realDonaldTrump/status/1133457998586818561</t>
  </si>
  <si>
    <t>. @ GovMikeDeWine just updated me on the devastation from the many tornadoes that struck Ohio early this morning. My Administration fully supports the people of the great State of Ohio as they begin the cleanup and recovery.</t>
  </si>
  <si>
    <t>https://twitter.com/realDonaldTrump/status/1133484222423941120</t>
  </si>
  <si>
    <t>Just spoke to Governor @ AsaHutchinson of the Great State of Arkansas to inform him that FEMA and the Federal Government will do whatever is necessary to help out with what has turned out to be Record Flooding. Asa and local officials are doing a great job!</t>
  </si>
  <si>
    <t>https://twitter.com/realDonaldTrump/status/1133492876296511491</t>
  </si>
  <si>
    <t>I was actually sticking up for Sleepy Joe Biden while on foreign soil. Kim Jong Un called him a ‚Äúlow IQ idiot,‚Äù and many other things, whereas I related the quote of Chairman Kim as a much softer ‚Äúlow IQ individual.‚Äù Who could possibly be upset with that?</t>
  </si>
  <si>
    <t>https://twitter.com/realDonaldTrump/status/1133529099530571777</t>
  </si>
  <si>
    <t>Back from Japan after a very successful trip. Big progress on MANY fronts. A great country with a wonderful leader in Prime Minister Abe!</t>
  </si>
  <si>
    <t>https://twitter.com/realDonaldTrump/status/1133531809118076929</t>
  </si>
  <si>
    <t>THANK YOU JAPAN!pic.twitter.com/ZvzEL8iQsi</t>
  </si>
  <si>
    <t>https://twitter.com/realDonaldTrump/status/1133699631857262593</t>
  </si>
  <si>
    <t>Republicans cannot allow themselves to again lose the Senate seat in the Great State of Alabama. This time it will be for Six Years, not just Two. I have NOTHING against Roy Moore, and unlike many other Republican leaders, wanted him to win. But he didn‚Äôt, and probably won‚Äôt.....</t>
  </si>
  <si>
    <t>https://twitter.com/realDonaldTrump/status/1133699637678870528</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</si>
  <si>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</si>
  <si>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https://twitter.com/realDonaldTrump/status/1133759237136494592</t>
  </si>
  <si>
    <t>Nothing changes from the Mueller Report. There was insufficient evidence and therefore, in our Country, a person is innocent. The case is closed! Thank you.</t>
  </si>
  <si>
    <t>https://twitter.com/realDonaldTrump/status/1133893813611782144</t>
  </si>
  <si>
    <t>How do you impeach a Republican President for a crime that was committed by the Democrats? WITCH-HUNT!</t>
  </si>
  <si>
    <t>https://twitter.com/realDonaldTrump/status/1133897476497448960</t>
  </si>
  <si>
    <t>Great show tonight @ seanhannity, you really get it (9:00 P.M. @ FoxNews), that‚Äôs why you‚Äôre Number One (by far)! Also, please tell Mark Levin congrats on having the Number One book!</t>
  </si>
  <si>
    <t>https://twitter.com/realDonaldTrump/status/1133900762709463040</t>
  </si>
  <si>
    <t>I was not informed about anything having to do with the Navy Ship USS John S. McCain during my recent visit to Japan. Nevertheless, @ FLOTUS and I loved being with our great Military Men and Women - what a spectacular job they do!</t>
  </si>
  <si>
    <t>https://twitter.com/realDonaldTrump/status/1134057302821150722</t>
  </si>
  <si>
    <t>The Greatest Presidential Harassment in history. After spending $40,000,000 over two dark years, with unlimited access, people, resources and cooperation, highly conflicted Robert Mueller would have brought charges, if he had ANYTHING, but there were no charges to bring!</t>
  </si>
  <si>
    <t>https://twitter.com/realDonaldTrump/status/1134066371510378501</t>
  </si>
  <si>
    <t>Russia, Russia, Russia! That‚Äôs all you heard at the beginning of this Witch Hunt Hoax...And now Russia has disappeared because I had nothing to do with Russia helping me to get elected. It was a crime that didn‚Äôt exist. So now the Dems and their partner, the Fake News Media,.....</t>
  </si>
  <si>
    <t>https://twitter.com/realDonaldTrump/status/1134066372584062976</t>
  </si>
  <si>
    <t>....say he fought back against this phony crime that didn‚Äôt exist, this horrendous false accusation, and he shouldn‚Äôt fight back, he should just sit back and take it. Could this be Obstruction? No, Mueller didn‚Äôt find Obstruction either. Presidential Harassment!</t>
  </si>
  <si>
    <t>https://twitter.com/realDonaldTrump/status/1134092525218590721</t>
  </si>
  <si>
    <t>Congressman John Ratcliffe, ‚ÄúThe Trump Campaign clearly did not conspire or collude.‚Äù @ FoxNews</t>
  </si>
  <si>
    <t>https://twitter.com/realDonaldTrump/status/1134107544681455616</t>
  </si>
  <si>
    <t>‚ÄúComey and Brennan are turning on each other.‚Äù @ kilmeade</t>
  </si>
  <si>
    <t>https://twitter.com/realDonaldTrump/status/1134120831389392896</t>
  </si>
  <si>
    <t>Robert Mueller came to the Oval Office (along with other potential candidates) seeking to be named the Director of the FBI. He had already been in that position for 12 years, I told him NO. The next day he was named Special Counsel - A total Conflict of Interest. NICE!</t>
  </si>
  <si>
    <t>https://twitter.com/realDonaldTrump/status/1134134203308752898</t>
  </si>
  <si>
    <t>Very sad to hear the news on the passing of my friend, Senator Thad Cochran. He was a real Senator with incredible values - even flew back to Senate from Mississippi for important Healthcare Vote when he was desperately ill. Thad never let our Country (or me) down!</t>
  </si>
  <si>
    <t>https://twitter.com/realDonaldTrump/status/1134134541378052096</t>
  </si>
  <si>
    <t>pic.twitter.com/J80cxMYVDX</t>
  </si>
  <si>
    <t>https://twitter.com/realDonaldTrump/status/1134134880860852225</t>
  </si>
  <si>
    <t>Just arrived in Colorado. Getting ready to deliver the commencement speech at the Air Force Academy graduation. Very exciting - probably will be broadcast live on TV. They want good ratings!</t>
  </si>
  <si>
    <t>https://twitter.com/realDonaldTrump/status/1134206851174862856</t>
  </si>
  <si>
    <t>Yesterday, Border Patrol agents apprehended the largest group of illegal aliens ever: 1,036 people who illegally crossed the border in El Paso around 4am. Democrats need to stand by our incredible Border Patrol and finally fix the loopholes at our Border!pic.twitter.com/6K1rIUzorM</t>
  </si>
  <si>
    <t>https://twitter.com/realDonaldTrump/status/1134223799300153347</t>
  </si>
  <si>
    <t>The Navy put out a disclaimer on the McCain story. Looks like the story was an exaggeration, or even Fake News - but why not, everything else is!</t>
  </si>
  <si>
    <t>https://twitter.com/realDonaldTrump/status/1134240653926232064</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</si>
  <si>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</si>
  <si>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https://twitter.com/realDonaldTrump/status/1134240657621438464</t>
  </si>
  <si>
    <t>....at which time the Tariffs will be removed. Details from the White House to follow.</t>
  </si>
  <si>
    <t>https://twitter.com/realDonaldTrump/status/1134276359260389377</t>
  </si>
  <si>
    <t>I will be watching @ AlanDersh on @ IngrahamAngle at 10:00 P.M. He speaks the truth!</t>
  </si>
  <si>
    <t>https://twitter.com/realDonaldTrump/status/1134438947298467840</t>
  </si>
  <si>
    <t>Sean Davis, The Federalist: ‚ÄúMueller proved his entire operation was a political hit job. Still ZERO evidence of Trump-Russia Collusion, and no new evidence from Mueller.‚Äù @ TuckerCarlson @ FoxNews</t>
  </si>
  <si>
    <t>https://twitter.com/realDonaldTrump/status/1134442192720879616</t>
  </si>
  <si>
    <t>Congratulations to the @ AF_Academy Class of 2019!pic.twitter.com/A4Rxd1BsVn</t>
  </si>
  <si>
    <t>https://twitter.com/realDonaldTrump/status/1134448050464800769</t>
  </si>
  <si>
    <t>Hard to believe that with the Crisis on the Border, the Dems won‚Äôt do the quick and easy fix. Would solve the problem but they want Open Borders, which equals crime!</t>
  </si>
  <si>
    <t>https://twitter.com/realDonaldTrump/status/1134452086857523205</t>
  </si>
  <si>
    <t>Mexico has taken advantage of the United States for decades. Because of the Dems, our Immigration Laws are BAD. Mexico makes a FORTUNE from the U.S., have for decades, they can easily fix this problem. Time for them to finally do what must be done!</t>
  </si>
  <si>
    <t>https://twitter.com/realDonaldTrump/status/1134466523114999809</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</si>
  <si>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</si>
  <si>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https://twitter.com/realDonaldTrump/status/1134469934816346113</t>
  </si>
  <si>
    <t>90% of the Drugs coming into the United States come through Mexico &amp; our Southern Border. 80,000 people died last year, 1,000,000 people ruined. This has gone on for many years &amp; nothing has been done about it. We have a 100 Billion Dollar Trade Deficit with Mexico. It‚Äôs time!</t>
  </si>
  <si>
    <t>https://twitter.com/realDonaldTrump/status/1134522066508685314</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</si>
  <si>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</si>
  <si>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https://twitter.com/realDonaldTrump/status/1134522786804850688</t>
  </si>
  <si>
    <t>. @ SeanHannity is having a DEEP STATE SHOW tonight on Fox News at 9:00 PM (E), exposing the tremendous abuse of power that has been uncovered. Tremendous guests, a must see ‚Äì Enjoy!</t>
  </si>
  <si>
    <t>https://twitter.com/realDonaldTrump/status/1134538166919204865</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</si>
  <si>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</si>
  <si>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https://twitter.com/realDonaldTrump/status/1134538168324300800</t>
  </si>
  <si>
    <t>....on the basis of their sexual orientation. My Administration has launched a global campaign to decriminalize homosexuality and invite all nations to join us in this effort!</t>
  </si>
  <si>
    <t>https://twitter.com/realDonaldTrump/status/1134550682080620544</t>
  </si>
  <si>
    <t>GREAT NEWS! # MAGApic.twitter.com/91Yk8B11bP</t>
  </si>
  <si>
    <t>https://twitter.com/realDonaldTrump/status/1134559092545134593</t>
  </si>
  <si>
    <t>I will be announcing my Second Term Presidential Run with First Lady Melania, Vice President Mike Pence, and Second Lady Karen Pence on June 18th in Orlando, Florida, at the 20,000 seat Amway Center. Join us for this Historic Rally! Tickets: https://www.donaldjtrump.com/rallies/jun-orla-flor-2019 ‚Ä¶</t>
  </si>
  <si>
    <t>https://twitter.com/realDonaldTrump/status/1134832749855039489</t>
  </si>
  <si>
    <t>Spoke to Virginia Governor @ RalphNortham last night, and the Mayor and Vice Mayor of Virginia Beach this morning, to offer condolences to that great community. The Federal Government is there, and will be, for whatever they may need. God bless the families and all!</t>
  </si>
  <si>
    <t>https://twitter.com/realDonaldTrump/status/1134909712267436032</t>
  </si>
  <si>
    <t>Emmet Flood, who came to the White House to help me with the Mueller Report, will be leaving service on June 14th. He has done an outstanding job ‚Äì NO COLLUSION - NO OBSTRUCTION! Case Closed! Emmet is my friend, and I thank him for the GREAT JOB he has done.</t>
  </si>
  <si>
    <t>https://twitter.com/realDonaldTrump/status/1134910182083969024</t>
  </si>
  <si>
    <t>The United States stands ready to work with @ NayibBukele to advance prosperity in El Salvador and the hemisphere. Congratulations President Bukele on your inauguration!</t>
  </si>
  <si>
    <t>https://twitter.com/realDonaldTrump/status/1134921826604331011</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</si>
  <si>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</si>
  <si>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https://twitter.com/realDonaldTrump/status/1134921828198232064</t>
  </si>
  <si>
    <t>....U.S. in order to avoid paying the 25% Tariff. Like Mexican companies will move back to the United States once the Tariff reaches the higher levels. They took many of our companies &amp; jobs, the foolish Pols let it happen, and now they will come back unless Mexico stops the.....</t>
  </si>
  <si>
    <t>https://twitter.com/realDonaldTrump/status/1134921830773469184</t>
  </si>
  <si>
    <t>...travesty that is taking place in allowing millions of people to easily meander through their country and INVADE the U.S., not to mention the Drugs &amp; Human Trafficking pouring in through Mexico. Are the Drug Lords, Cartels &amp; Coyotes really running Mexico? We will soon find out!</t>
  </si>
  <si>
    <t>https://twitter.com/realDonaldTrump/status/1134947966320553986</t>
  </si>
  <si>
    <t>When you are the ‚ÄúPiggy Bank‚Äù Nation that foreign countries have been robbing and deceiving for years, the word TARIFF is a beautiful word indeed! Others must treat the United States fairly and with respect - We are no longer the ‚Äúfools‚Äù of the past!</t>
  </si>
  <si>
    <t>https://twitter.com/realDonaldTrump/status/1134961396171640832</t>
  </si>
  <si>
    <t>Thank you so much, Franklin!https://twitter.com/Franklin_Graham/status/1134499134700961793 ‚Ä¶</t>
  </si>
  <si>
    <t>https://twitter.com/realDonaldTrump/status/1134963792935362563</t>
  </si>
  <si>
    <t>We will all stick together and WIN! Thank you Franklin.https://twitter.com/Franklin_Graham/status/1132603704689881089 ‚Ä¶</t>
  </si>
  <si>
    <t>https://twitter.com/realDonaldTrump/status/1135002792312156161</t>
  </si>
  <si>
    <t>THE TRUTH! The Witch Hunt is dead. Thank you @ marcthiessen.https://twitter.com/PostOpinions/status/1134864448869601280 ‚Ä¶</t>
  </si>
  <si>
    <t>https://twitter.com/realDonaldTrump/status/1135010309381533701</t>
  </si>
  <si>
    <t>The Great Jerry West will be receiving our Nation‚Äôs highest civilian honor, The Presidential Medal of Freedom, for his outstanding career, both on and off the court. Happy Birthday Jerry! @ Sen_JoeManchinhttps://twitter.com/WVUhoops/status/1133381610915737601 ‚Ä¶</t>
  </si>
  <si>
    <t>https://twitter.com/realDonaldTrump/status/1135141467062771713</t>
  </si>
  <si>
    <t>The Democrats are doing nothing on the Border to address the Humanitarian and National Security Crisis! Could be fixed so easily if they would vote with Republicans to fix the loopholes.</t>
  </si>
  <si>
    <t>https://twitter.com/realDonaldTrump/status/1135150117252673536</t>
  </si>
  <si>
    <t>People have been saying for years that we should talk to Mexico. The problem is that Mexico is an ‚Äúabuser‚Äù of the United States, taking but never giving. It has been this way for decades. Either they stop the invasion of our Country by Drug Dealers, Cartels, Human Traffickers....</t>
  </si>
  <si>
    <t>https://twitter.com/realDonaldTrump/status/1135150118120939521</t>
  </si>
  <si>
    <t>....Coyotes and Illegal Immigrants, which they can do very easily, or our many companies and jobs that have been foolishly allowed to move South of the Border, will be brought back into the United States through taxation (Tariffs). America has had enough!</t>
  </si>
  <si>
    <t>https://twitter.com/realDonaldTrump/status/1135152434202980353</t>
  </si>
  <si>
    <t>The Wall is under construction and moving along quickly, despite all of the Radical Liberal Democrat lawsuits. What are they thinking as our Country is invaded by so many people (illegals) and things (Drugs) that we do not want. Make America Great Again!</t>
  </si>
  <si>
    <t>https://twitter.com/realDonaldTrump/status/1135161682580389888</t>
  </si>
  <si>
    <t>NO COLLUSION, NO OBSTRUCTION, NO NOTHING! ‚ÄúWhat the Democrats are trying to do is the biggest sin in the impeachment business.‚Äù David Rivkin, Constitutional Scholar. Meantime, the Dems are getting nothing done in Congress. They are frozen stiff. Get back to work, much to do!</t>
  </si>
  <si>
    <t>https://twitter.com/realDonaldTrump/status/1135165268261519361</t>
  </si>
  <si>
    <t>I never called Meghan Markle ‚Äúnasty.‚Äù Made up by the Fake News Media, and they got caught cold! Will @ CNN, @ nytimes and others apologize? Doubt it!</t>
  </si>
  <si>
    <t>https://twitter.com/realDonaldTrump/status/1135247979617685504</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</si>
  <si>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</si>
  <si>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https://twitter.com/realDonaldTrump/status/1135249668751929345</t>
  </si>
  <si>
    <t>Mexico is sending a big delegation to talk about the Border. Problem is, they‚Äôve been ‚Äútalking‚Äù for 25 years. We want action, not talk. They could solve the Border Crisis in one day if they so desired. Otherwise, our companies and jobs are coming back to the USA!</t>
  </si>
  <si>
    <t>https://twitter.com/realDonaldTrump/status/1135331156239560709</t>
  </si>
  <si>
    <t>Democrats can‚Äôt impeach a Republican President for crimes committed by Democrats. The facts are ‚Äúpouring‚Äù in. The Greatest Witch Hunt in American History! Congress, go back to work and help us at the Border, with Drug Prices and on Infrastructure.</t>
  </si>
  <si>
    <t>https://twitter.com/realDonaldTrump/status/1135332642851893250</t>
  </si>
  <si>
    <t>Hearing word that Russia, Syria and, to a lesser extent, Iran, are bombing the hell out of Idlib Province in Syria, and indiscriminately killing many innocent civilians. The World is watching this butchery. What is the purpose, what will it get you? STOP!</t>
  </si>
  <si>
    <t>https://twitter.com/realDonaldTrump/status/1135360773557895169</t>
  </si>
  <si>
    <t>Kevin Hassett, who has done such a great job for me and the Administration, will be leaving shortly. His very talented replacement will be named as soon as I get back to the U.S. I want to thank Kevin for all he has done - he is a true friend!</t>
  </si>
  <si>
    <t>https://twitter.com/realDonaldTrump/status/1135361632840716288</t>
  </si>
  <si>
    <t>BIG NEWS! As I promised two weeks ago, the first shipment of LNG has just left the Cameron LNG Export Facility in Louisiana. Not only have thousands of JOBS been created in USA, we‚Äôre shipping freedom and opportunity abroad!</t>
  </si>
  <si>
    <t>https://twitter.com/realDonaldTrump/status/1135453891326238721</t>
  </si>
  <si>
    <t>. @ SadiqKhan, who by all accounts has done a terrible job as Mayor of London, has been foolishly ‚Äúnasty‚Äù to the visiting President of the United States, by far the most important ally of the United Kingdom. He is a stone cold loser who should focus on crime in London, not me......</t>
  </si>
  <si>
    <t>https://twitter.com/realDonaldTrump/status/1135453895277203458</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</si>
  <si>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</si>
  <si>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https://twitter.com/realDonaldTrump/status/1135469796437495808</t>
  </si>
  <si>
    <t>Thank you! https://twitter.com/USAinUK/status/1135468913364471809 ‚Ä¶</t>
  </si>
  <si>
    <t>https://twitter.com/realDonaldTrump/status/1135488087453253632</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</si>
  <si>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</si>
  <si>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https://twitter.com/realDonaldTrump/status/1135495710894374917</t>
  </si>
  <si>
    <t>Just arrived in the United Kingdom. The only problem is that @ CNN is the primary source of news available from the U.S. After watching it for a short while, I turned it off. All negative &amp; so much Fake News, very bad for U.S. Big ratings drop. Why doesn‚Äôt owner @ ATT do something?</t>
  </si>
  <si>
    <t>https://twitter.com/realDonaldTrump/status/1135499002626154496</t>
  </si>
  <si>
    <t>I believe that if people stoped using or subscribing to @ ATT, they would be forced to make big changes at @ CNN, which is dying in the ratings anyway. It is so unfair with such bad, Fake News! Why wouldn‚Äôt they act. When the World watches @ CNN, it gets a false picture of USA. Sad!</t>
  </si>
  <si>
    <t>https://twitter.com/realDonaldTrump/status/1135602449987899395</t>
  </si>
  <si>
    <t>London part of trip is going really well. The Queen and the entire Royal family have been fantastic. The relationship with the United Kingdom is very strong. Tremendous crowds of well wishers and people that love our Country. Haven‚Äôt seen any protests yet, but I‚Äôm sure the....</t>
  </si>
  <si>
    <t>https://twitter.com/realDonaldTrump/status/1135602452059906050</t>
  </si>
  <si>
    <t>....Fake News will be working hard to find them. Great love all around. Also, big Trade Deal is possible once U.K. gets rid of the shackles. Already starting to talk!</t>
  </si>
  <si>
    <t>https://twitter.com/realDonaldTrump/status/1135603282104213504</t>
  </si>
  <si>
    <t>Russia has informed us that they have removed most of their people from Venezuela.</t>
  </si>
  <si>
    <t>https://twitter.com/realDonaldTrump/status/1135609956563083266</t>
  </si>
  <si>
    <t>As a sign of good faith, Mexico should immediately stop the flow of people and drugs through their country and to our Southern Border. They can do it if they want!</t>
  </si>
  <si>
    <t>https://twitter.com/realDonaldTrump/status/1135822941588008960</t>
  </si>
  <si>
    <t># USStateVisitpic.twitter.com/8eN2bvtLLU</t>
  </si>
  <si>
    <t>https://twitter.com/realDonaldTrump/status/1135907064583036933</t>
  </si>
  <si>
    <t>https://www.pscp.tv/w/b8Zu2zFvTlFsTFJub1dwUXd8MWRqR1hwRUV3TW9HWkSLS2I9C4IQU-7hm2yX1sz1KKWAL8CxUWxH6mrM2goh?t=43s ‚Ä¶</t>
  </si>
  <si>
    <t>https://twitter.com/realDonaldTrump/status/1135921705677987840</t>
  </si>
  <si>
    <t>Thank you @ Theresa_May!https://twitter.com/10DowningStreet/status/1135916608872804355 ‚Ä¶</t>
  </si>
  <si>
    <t>https://twitter.com/realDonaldTrump/status/1135971860762439680</t>
  </si>
  <si>
    <t>Just had a big victory in Federal Court over the Democrats in the House on the desperately needed Border Wall. A big step in the right direction. Wall is under construction!</t>
  </si>
  <si>
    <t>https://twitter.com/realDonaldTrump/status/1136061313174659073</t>
  </si>
  <si>
    <t>Can you imagine Cryin‚Äô Chuck Schumer saying out loud, for all to hear, that I am bluffing with respect to putting Tariffs on Mexico. What a Creep. He would rather have our Country fail with drugs &amp; Immigration than give Republicans a win. But he gave Mexico bad advice, no bluff!</t>
  </si>
  <si>
    <t>https://twitter.com/realDonaldTrump/status/1136067842879709184</t>
  </si>
  <si>
    <t>Washed up psycho @ BetteMidler was forced to apologize for a statement she attributed to me that turned out to be totally fabricated by her in order to make ‚Äúyour great president‚Äù look really bad. She got caught, just like the Fake News Media gets caught. A sick scammer!</t>
  </si>
  <si>
    <t>https://twitter.com/realDonaldTrump/status/1136146104838434821</t>
  </si>
  <si>
    <t># USStateVisitpic.twitter.com/XKa0iJRQYO</t>
  </si>
  <si>
    <t>https://twitter.com/realDonaldTrump/status/1136149478862254080</t>
  </si>
  <si>
    <t>Plagiarism charge against Sleepy Joe Biden on his ridiculous Climate Change Plan is a big problem, but the Corrupt Media will save him. His other problem is that he is drawing flies, not people, to his Rallies. Nobody is showing up, I mean nobody. You can‚Äôt win without people!</t>
  </si>
  <si>
    <t>https://twitter.com/realDonaldTrump/status/1136150992544604160</t>
  </si>
  <si>
    <t>I kept hearing that there would be ‚Äúmassive‚Äù rallies against me in the UK, but it was quite the opposite. The big crowds, which the Corrupt Media hates to show, were those that gathered in support of the USA and me. They were big &amp; enthusiastic as opposed to the organized flops!</t>
  </si>
  <si>
    <t>https://twitter.com/realDonaldTrump/status/1136173702859636736</t>
  </si>
  <si>
    <t>. @ FLOTUS Melania and I send our deepest condolences to President Reuven Rivlin and the entire State of Israel upon the passing of Mrs. Nechama Rivlin. Mrs. Rivlin represented her beloved country with grace and stature. We will miss her along with all those who knew her.</t>
  </si>
  <si>
    <t>https://twitter.com/realDonaldTrump/status/1136181473306914816</t>
  </si>
  <si>
    <t>Could not have been treated more warmly in the United Kingdom by the Royal Family or the people. Our relationship has never been better, and I see a very big Trade Deal down the road. ‚ÄúThis trip has been an incredible success for the President.‚Äù @ IngrahamAngle</t>
  </si>
  <si>
    <t>https://twitter.com/realDonaldTrump/status/1136183958876692480</t>
  </si>
  <si>
    <t>House Democrats, fresh off a Republican victory against them (in Federal Court) on the Wall, keep asking people to come and testify regarding the No Collusion Witch Hunt. They are very unhappy with the Mueller Report, especially with his corrective letter, &amp; now want a Do Over!</t>
  </si>
  <si>
    <t>https://twitter.com/realDonaldTrump/status/1136185163971407873</t>
  </si>
  <si>
    <t>If the totally Corrupt Media was less corrupt, I would be up by 15 points in the polls based on our tremendous success with the economy, maybe Best Ever! If the Corrupt Media was actually fair, I would be up by 25 points. Nevertheless, despite the Fake News, we‚Äôre doing great!</t>
  </si>
  <si>
    <t>https://twitter.com/realDonaldTrump/status/1136185948411191297</t>
  </si>
  <si>
    <t>‚ÄúHouse Republicans support the President on Tariffs with Mexico all the way, &amp; that makes any measure the President takes on the Border totally Veto proof. Why wouldn‚Äôt you as Republicans support him when that will allow our President to make a better deal.‚Äù Thank you @ GOPLeader</t>
  </si>
  <si>
    <t>https://twitter.com/realDonaldTrump/status/1136245995401072640</t>
  </si>
  <si>
    <t>As we approach the 75th Anniversary of D-Day, we proudly commemorate those heroic and honorable patriots who gave their all for the cause of freedom during some of history‚Äôs darkest hours. # DDay75https://www.pscp.tv/w/b8eogTFvTlFsTFJub1dwUXd8MWpNS2d2QUVwYmV4TJZy4eS5ijcyFniUmfxZ0BPrwUWZSXDaEh0ui1iqQlYU?t=6s ‚Ä¶</t>
  </si>
  <si>
    <t>https://twitter.com/realDonaldTrump/status/1136402982860312576</t>
  </si>
  <si>
    <t>Immigration discussions at the White House with representatives of Mexico have ended for the day. Progress is being made, but not nearly enough! Border arrests for May are at 133,000 because of Mexico &amp; the Democrats in Congress refusing to budge on immigration reform. Further...</t>
  </si>
  <si>
    <t>https://twitter.com/realDonaldTrump/status/1136402984923852801</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</si>
  <si>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</si>
  <si>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https://twitter.com/realDonaldTrump/status/1136508110460325888</t>
  </si>
  <si>
    <t># DDay75thAnniversary # DDay75pic.twitter.com/BwfVEt7gTG</t>
  </si>
  <si>
    <t>https://twitter.com/realDonaldTrump/status/1136511992473300992</t>
  </si>
  <si>
    <t>‚ÄúThe President has received glowing reviews from the British Media. Here at home, not so much. MSNBC Ramps up hateful coverage and promotes conspiracy theories during Trump‚Äôs trip to Europe.‚Äù @ seanhannity The good news is that @ maddow is dying in the ratings, along with @ CNN!</t>
  </si>
  <si>
    <t>https://twitter.com/realDonaldTrump/status/1136512359055462400</t>
  </si>
  <si>
    <t>A big and beautiful day today!</t>
  </si>
  <si>
    <t>https://twitter.com/realDonaldTrump/status/1136537825300570112</t>
  </si>
  <si>
    <t>Heading over to Normandy to celebrate some of the bravest that ever lived. We are eternally grateful! # DDay75thAnniversary # DDay75pic.twitter.com/rg15c32Gow</t>
  </si>
  <si>
    <t>https://twitter.com/realDonaldTrump/status/1136601231906893824</t>
  </si>
  <si>
    <t># DDay75thAnniversaryhttps://www.pscp.tv/w/b8j0fDFvTlFsTFJub1dwUXd8MWdxeHZWUlFZd3B4Qp1suVKWD5W1Rt1Pliq51pnBmUPhFRU0SlokI-9VxRxO?t=21m12s ‚Ä¶</t>
  </si>
  <si>
    <t>https://twitter.com/realDonaldTrump/status/1136673237470011399</t>
  </si>
  <si>
    <t>So sorry to hear about the terrible accident involving our GREAT West Point Cadets. We mourn the loss of life and pray for the injured. God Bless them ALL!</t>
  </si>
  <si>
    <t>https://twitter.com/realDonaldTrump/status/1136688317276348416</t>
  </si>
  <si>
    <t>Today, we remember those who fell, and we honor all who fought, here in Normandy. They won back this ground for civilization. To more than 170 Veterans of the Second World War who join us today: You are among the very greatest Americans who will ever live! # DDay75thAnniversarypic.twitter.com/n0uIVHlkRL</t>
  </si>
  <si>
    <t>https://twitter.com/realDonaldTrump/status/1136693141019549701</t>
  </si>
  <si>
    <t>To the men who sit behind me, and to the boys who rest in the field before me: your example will never grow old. Your legend will never tire, and your spirit - brave, unyielding, and true - will NEVER DIE! # DDay75thAnniversarypic.twitter.com/5qwQjkvHdl</t>
  </si>
  <si>
    <t>https://twitter.com/realDonaldTrump/status/1136695960111931395</t>
  </si>
  <si>
    <t>Just signed Disaster Aid Bill to help Americans who have been hit by recent catastrophic storms. So important for our GREAT American farmers and ranchers. Help for GA, FL, IA, NE, NC, and CA. Puerto Rico should love President Trump. Without me, they would have been shut out!pic.twitter.com/HXvYYdcNW5</t>
  </si>
  <si>
    <t>https://twitter.com/realDonaldTrump/status/1136710407501037569</t>
  </si>
  <si>
    <t># DDay75thAnniversarypic.twitter.com/GIsoLML4NP</t>
  </si>
  <si>
    <t>https://twitter.com/realDonaldTrump/status/1136887902451982336</t>
  </si>
  <si>
    <t>John Solomon: Factual errors and major omissions in the Mueller Report show that it is totally biased against Trump.</t>
  </si>
  <si>
    <t>https://twitter.com/realDonaldTrump/status/1136890966533660674</t>
  </si>
  <si>
    <t>‚ÄúMueller‚Äôs report was pure, political garbage!‚Äù @ SeanHannityhttps://youtu.be/7bfmSL9weq0</t>
  </si>
  <si>
    <t>https://twitter.com/realDonaldTrump/status/1136901508493168640</t>
  </si>
  <si>
    <t># DDay75thAnniversary # DDay75pic.twitter.com/c8OTeHVScr</t>
  </si>
  <si>
    <t>https://twitter.com/realDonaldTrump/status/1136951503799881728</t>
  </si>
  <si>
    <t>pic.twitter.com/lNh7hQiQTN</t>
  </si>
  <si>
    <t>https://twitter.com/realDonaldTrump/status/1136958356101505024</t>
  </si>
  <si>
    <t>pic.twitter.com/xrrzYhPu0i</t>
  </si>
  <si>
    <t>https://twitter.com/realDonaldTrump/status/1137007514166255621</t>
  </si>
  <si>
    <t>HAPPY BIRTHDAY to our great @ VP Mike Pence!pic.twitter.com/k2fmu5bR5R</t>
  </si>
  <si>
    <t>https://twitter.com/realDonaldTrump/status/1137035722043547649</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</si>
  <si>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</si>
  <si>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https://twitter.com/realDonaldTrump/status/1137040971311353856</t>
  </si>
  <si>
    <t>Nervous Nancy Pelosi is a disgrace to herself and her family for having made such a disgusting statement, especially since I was with foreign leaders overseas. There is no evidence for such a thing to have been said. Nervous Nancy &amp; Dems are getting Zero work done in Congress....</t>
  </si>
  <si>
    <t>https://twitter.com/realDonaldTrump/status/1137040975258198017</t>
  </si>
  <si>
    <t>...and have no intention of doing anything other than going on a fishing expedition to see if they can find anything on me - both illegal &amp; unprecedented in U.S. history. There was no Collusion - Investigate the Investigators! Go to work on Drug Price Reductions &amp; Infrastructure!</t>
  </si>
  <si>
    <t>https://twitter.com/realDonaldTrump/status/1137045728344170496</t>
  </si>
  <si>
    <t>If we are able to make the deal with Mexico, &amp; there is a good chance that we will, they will begin purchasing Farm &amp; Agricultural products at very high levels, starting immediately. If we are unable to make the deal, Mexico will begin paying Tariffs at the 5% level on Monday!</t>
  </si>
  <si>
    <t>https://twitter.com/realDonaldTrump/status/1137048453173862400</t>
  </si>
  <si>
    <t>Democrats are incapable of doing a good and solid Immigration Bill!</t>
  </si>
  <si>
    <t>https://twitter.com/realDonaldTrump/status/1137051097955102720</t>
  </si>
  <si>
    <t>For all of the money we are spending, NASA should NOT be talking about going to the Moon - We did that 50 years ago. They should be focused on the much bigger things we are doing, including Mars (of which the Moon is a part), Defense and Science!</t>
  </si>
  <si>
    <t>https://twitter.com/realDonaldTrump/status/1137052508231069696</t>
  </si>
  <si>
    <t>Heading back to D.C. Many great things are happening for our Country!</t>
  </si>
  <si>
    <t>https://twitter.com/realDonaldTrump/status/1137112921991983105</t>
  </si>
  <si>
    <t>Dow Jones has best week of the year!</t>
  </si>
  <si>
    <t>https://twitter.com/realDonaldTrump/status/1137155056044826626</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</si>
  <si>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</si>
  <si>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https://twitter.com/realDonaldTrump/status/1137155057667989511</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</si>
  <si>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</si>
  <si>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https://twitter.com/realDonaldTrump/status/1137310207401439232</t>
  </si>
  <si>
    <t>While the reviews and reporting on our Border Immigration Agreement with Mexico have been very good, there has nevertheless been much false reporting (surprise!) by the Fake and Corrupt News Media, such as Comcast/NBC, CNN, @ nytimes &amp; @ washingtonpost. These ‚ÄúFakers‚Äù are Bad News!</t>
  </si>
  <si>
    <t>https://twitter.com/realDonaldTrump/status/1137312170100875264</t>
  </si>
  <si>
    <t>Brandon Judd, National Border Patrol Council: ‚ÄúThat‚Äôs going to be a huge deal because Mexico will be using their strong Immigration Laws - A game changer. People no longer will be released into the U.S.‚Äù Also, 6000 Mexican Troops at their Southern Border. Currently there are few!</t>
  </si>
  <si>
    <t>https://twitter.com/realDonaldTrump/status/1137313896585474048</t>
  </si>
  <si>
    <t>Mexico will try very hard, and if they do that, this will be a very successful agreement for both the United States and Mexico!</t>
  </si>
  <si>
    <t>https://twitter.com/realDonaldTrump/status/1137329348409778177</t>
  </si>
  <si>
    <t>MEXICO HAS AGREED TO IMMEDIATELY BEGIN BUYING LARGE QUANTITIES OF AGRICULTURAL PRODUCT FROM OUR GREAT PATRIOT FARMERS!</t>
  </si>
  <si>
    <t>https://twitter.com/realDonaldTrump/status/1137354486698192896</t>
  </si>
  <si>
    <t>Nervous Nancy Pelosi &amp; the Democrat House are getting nothing done. Perhaps they could lead the way with the USMCA, the spectacular &amp; very popular new Trade Deal that replaces NAFTA, the worst Trade Deal in the history of the U.S.A. Great for our Farmers, Manufacturers &amp; Unions!</t>
  </si>
  <si>
    <t>https://twitter.com/realDonaldTrump/status/1137355469134151681</t>
  </si>
  <si>
    <t>Everyone very excited about the new deal with Mexico!</t>
  </si>
  <si>
    <t>https://twitter.com/realDonaldTrump/status/1137363899420950530</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</si>
  <si>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</si>
  <si>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https://twitter.com/realDonaldTrump/status/1137500852778864645</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</si>
  <si>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</si>
  <si>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https://twitter.com/realDonaldTrump/status/1137515711167913984</t>
  </si>
  <si>
    <t>Just watched the Great @ Rick24Barry, Basketball Hall of Famer, on the @ marklevinshow @ FoxNews. A wonderful interview of a very smart and interesting guy by the man, Mark Levin, who has the number one bestselling book, Unfreedom of the Press. Two Winners!</t>
  </si>
  <si>
    <t>https://twitter.com/realDonaldTrump/status/1137568535977385994</t>
  </si>
  <si>
    <t>Little @ DonnyDeutsch, whose show, like his previous shoebiz tries, is a disaster, has been saying that I had been a friend of his. This is false. He, &amp; separately @ ErinBurnett, used to BEG me to be on episodes of the Apprentice (both were bad), but that was it. Hardly knew him,..</t>
  </si>
  <si>
    <t>https://twitter.com/realDonaldTrump/status/1137568536690343936</t>
  </si>
  <si>
    <t>....other than to know he was, and is, a total Loser. When he makes statements about me, they are made up, he knows nothing!</t>
  </si>
  <si>
    <t>https://twitter.com/realDonaldTrump/status/1137572134409125890</t>
  </si>
  <si>
    <t>I know it is not at all ‚ÄúPresidential‚Äù to hit back at the Corrupt Media, or people who work for the Corrupt Media, when they make false statements about me or the Trump Administration. Problem is, if you don‚Äôt hit back, people believe the Fake News is true. So we‚Äôll hit back!</t>
  </si>
  <si>
    <t>https://twitter.com/realDonaldTrump/status/1137697504785588225</t>
  </si>
  <si>
    <t>Another false report in the Failing @ nytimes. We have been trying to get some of these Border Actions for a long time, as have other administrations, but were not able to get them, or get them in full, until our signed agreement with Mexico. Additionally, and for many years,....</t>
  </si>
  <si>
    <t>https://twitter.com/realDonaldTrump/status/1137697505683091461</t>
  </si>
  <si>
    <t>.....Mexico was not being cooperative on the Border in things we had, or didn‚Äôt have, and now I have full confidence, especially after speaking to their President yesterday, that they will be very cooperative and want to get the job properly done. Importantly, some things.....</t>
  </si>
  <si>
    <t>https://twitter.com/realDonaldTrump/status/1137697506454835200</t>
  </si>
  <si>
    <t>.....not mentioned in yesterday press release, one in particular, were agreed upon. That will be announced at the appropriate time. There is now going to be great cooperation between Mexico &amp; the USA, something that didn‚Äôt exist for decades. However, if for some unknown reason...</t>
  </si>
  <si>
    <t>https://twitter.com/realDonaldTrump/status/1137697507218264064</t>
  </si>
  <si>
    <t>.....there is not, we can always go back to our previous, very profitable, position of Tariffs - But I don‚Äôt believe that will be necessary. The Failing @ nytimes, &amp; ratings challenged @ CNN, will do anything possible to see our Country fail! They are truly The Enemy of the People!</t>
  </si>
  <si>
    <t>https://twitter.com/realDonaldTrump/status/1137702218835136517</t>
  </si>
  <si>
    <t>Twitter should let the banned Conservative Voices back onto their platform, without restriction. It‚Äôs called Freedom of Speech, remember. You are making a Giant Mistake!</t>
  </si>
  <si>
    <t>https://twitter.com/realDonaldTrump/status/1137712485769863168</t>
  </si>
  <si>
    <t>If President Obama made the deals that I have made, both at the Border and for the Economy, the Corrupt Media would be hailing them as Incredible, &amp; a National Holiday would be immediately declared. With me, despite our record setting Economy and all that I have done, no credit!</t>
  </si>
  <si>
    <t>https://twitter.com/realDonaldTrump/status/1137854623337893890</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</si>
  <si>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</si>
  <si>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https://twitter.com/realDonaldTrump/status/1137854625472765952</t>
  </si>
  <si>
    <t>....No Obstruction. The Dems were devastated - after all this time and money spent ($40,000,000), the Mueller Report was a disaster for them. But they want a Redo, or Do Over. They are even bringing in @ CNN sleazebag attorney John Dean. Sorry, no Do Overs - Go back to work!</t>
  </si>
  <si>
    <t>https://twitter.com/realDonaldTrump/status/1137856192343105537</t>
  </si>
  <si>
    <t>The Failing @ nytimes story on Mexico and Illegal Immigration through our Southern Border has now been proven shockingly false and untrue, bad reporting, and the paper is embarrassed by it. The only problem is that they knew it was Fake News before it went out. Corrupt Media!</t>
  </si>
  <si>
    <t>https://twitter.com/realDonaldTrump/status/1138023190020730880</t>
  </si>
  <si>
    <t>Now with our new deal, Mexico is doing more for the USA on Illegal Immigration than the Democrats. In fact, the Democrats are doing NOTHING, they want Open Borders, which means Illigal Immigration, Drugs and Crime.</t>
  </si>
  <si>
    <t>https://twitter.com/realDonaldTrump/status/1138030976578310144</t>
  </si>
  <si>
    <t>We have fully signed and documented another very important part of the Immigration and Security deal with Mexico, one that the U.S. has been asking about getting for many years. It will be revealed in the not too distant future and will need a vote by Mexico‚Äôs Legislative body!..</t>
  </si>
  <si>
    <t>https://twitter.com/realDonaldTrump/status/1138030977521987584</t>
  </si>
  <si>
    <t>....We do not anticipate a problem with the vote but, if for any reason the approval is not forthcoming, Tariffs will be reinstated!</t>
  </si>
  <si>
    <t>https://twitter.com/realDonaldTrump/status/1138040393033895936</t>
  </si>
  <si>
    <t>When will the Failing New York Times admit that their front page story on the the new Mexico deal at the Border is a FRAUD and nothing more than a badly reported ‚Äúhit job‚Äù on me, something that has been going on since the first day I announced for the presidency! Sick Journalism</t>
  </si>
  <si>
    <t>https://twitter.com/realDonaldTrump/status/1138076655266816002</t>
  </si>
  <si>
    <t>pic.twitter.com/TwLPmiAB78</t>
  </si>
  <si>
    <t>https://twitter.com/realDonaldTrump/status/1138076700959498242</t>
  </si>
  <si>
    <t>pic.twitter.com/2O43Na2Nmr</t>
  </si>
  <si>
    <t>https://twitter.com/realDonaldTrump/status/1138109362101268480</t>
  </si>
  <si>
    <t>Thank you @ MarkLevinShow and John Eastman!pic.twitter.com/PsoyEVynjT</t>
  </si>
  <si>
    <t>https://twitter.com/realDonaldTrump/status/1138148226853416962</t>
  </si>
  <si>
    <t>Can‚Äôt believe they are bringing in John Dean, the disgraced Nixon White House Counsel who is a paid CNN contributor. No Collusion - No Obstruction! Democrats just want a do-over which they‚Äôll never get!</t>
  </si>
  <si>
    <t>https://twitter.com/realDonaldTrump/status/1138156921901522945</t>
  </si>
  <si>
    <t>I have been briefed on the helicopter crash in New York City. Phenomenal job by our GREAT First Responders who are currently on the scene. THANK YOU for all you do 24/7/365! The Trump Administration stands ready should you need anything at all.</t>
  </si>
  <si>
    <t>https://twitter.com/realDonaldTrump/status/1138217562783830016</t>
  </si>
  <si>
    <t>Congratulations to the 2019 Indianapolis 500 Winner @ IMS, @ SimonPagenaud and @ Team_Penske! @ IndyCarpic.twitter.com/uxhfbhJ2p0</t>
  </si>
  <si>
    <t>https://twitter.com/realDonaldTrump/status/1138219548979675138</t>
  </si>
  <si>
    <t>Despite the Phony Witch Hunt, we will continue to MAKE AMERICA GREAT AGAIN! Thank you!!pic.twitter.com/MXuiolM745</t>
  </si>
  <si>
    <t>https://twitter.com/realDonaldTrump/status/1138270102598684673</t>
  </si>
  <si>
    <t>pic.twitter.com/V8TxJ3KVLZ</t>
  </si>
  <si>
    <t>https://twitter.com/realDonaldTrump/status/1138270602719113216</t>
  </si>
  <si>
    <t>pic.twitter.com/RRcP8ZDy1e</t>
  </si>
  <si>
    <t>https://twitter.com/realDonaldTrump/status/1138290077740740610</t>
  </si>
  <si>
    <t># AmericaFIRST # MAGApic.twitter.com/Ae51wFELD0</t>
  </si>
  <si>
    <t>https://twitter.com/realDonaldTrump/status/1138404143222206464</t>
  </si>
  <si>
    <t>New book just out, ‚ÄúThe Real Deal, My Decade Fighting Battles and Winning Wars With Trump,‚Äù is really wonderful. It is written by two people who are very smart &amp; know me well, George Sorial &amp; Damian Bates, as opposed to all the books where the author has no clue who I am. ENJOY!</t>
  </si>
  <si>
    <t>https://twitter.com/realDonaldTrump/status/1138406809121755138</t>
  </si>
  <si>
    <t>‚ÄúJerry Nadler‚Äôs Trump Bashing Show Is A Bust.‚Äù Headline, New York Post. @ foxandfriends The Greatest Witch Hunt of all time continues. All crimes were by the other side, but the Committee refuses to even take a look. Deleting 33,000 Emails is the real Obstruction - and much more!</t>
  </si>
  <si>
    <t>https://twitter.com/realDonaldTrump/status/1138412971846189056</t>
  </si>
  <si>
    <t>‚ÄúMueller has spoken. He found No Collusion between the Trump Campaign and the Russians. The bottom line is what the Democrat House is doing is trying to destroy the Trump Presidency (which has been a tremendous success), and I can assure you that we‚Äôre done with the Mueller......</t>
  </si>
  <si>
    <t>https://twitter.com/realDonaldTrump/status/1138412973649747968</t>
  </si>
  <si>
    <t>....investigation in the Senate. They can talk to John Dean until the cows come home, we‚Äôre not doing anything in the Senate regarding the Mueller Report. We are going to harden our Infrastructure against 2020!‚Äù @ LindseyGrahamSC</t>
  </si>
  <si>
    <t>https://twitter.com/realDonaldTrump/status/1138413497858101249</t>
  </si>
  <si>
    <t>https://twitter.com/realDonaldTrump/status/1138414246298042369</t>
  </si>
  <si>
    <t>Sad when you think about it, but Mexico right now is doing more for the United States at the Border than the Democrats in Congress! @ foxandfriends</t>
  </si>
  <si>
    <t>https://twitter.com/realDonaldTrump/status/1138418208803831808</t>
  </si>
  <si>
    <t>The United States has VERY LOW INFLATION, a beautiful thing!</t>
  </si>
  <si>
    <t>https://twitter.com/realDonaldTrump/status/1138427450927529984</t>
  </si>
  <si>
    <t>This is because the Euro and other currencies are devalued against the dollar, putting the U.S. at a big disadvantage. The Fed Interest rate way too high, added to ridiculous quantitative tightening! They don‚Äôt have a clue!https://twitter.com/bopinion/status/1138053400413782017 ‚Ä¶</t>
  </si>
  <si>
    <t>https://twitter.com/realDonaldTrump/status/1138428346214363142</t>
  </si>
  <si>
    <t>Maria, Dagan, Steve, Stuart V - When you are the big ‚Äúpiggy bank‚Äù that other countries have been ripping off for years (to a level that is not to be believed), Tariffs are a great negotiating tool, a great revenue producers and, most importantly, a powerful way to get......</t>
  </si>
  <si>
    <t>https://twitter.com/realDonaldTrump/status/1138433774327410688</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</si>
  <si>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</si>
  <si>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https://twitter.com/realDonaldTrump/status/1138434259637690375</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</si>
  <si>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</si>
  <si>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https://twitter.com/realDonaldTrump/status/1138444530020245505</t>
  </si>
  <si>
    <t>Good day in the Stock Market. People have no idea the tremendous potential our Country has for GROWTH - and many other things!</t>
  </si>
  <si>
    <t>https://twitter.com/realDonaldTrump/status/1138445389709885445</t>
  </si>
  <si>
    <t>‚ÄúWhy did the Democrats run if they didn‚Äôt want to do things?‚Äù @ SenRickScott</t>
  </si>
  <si>
    <t>https://twitter.com/realDonaldTrump/status/1138502239109111808</t>
  </si>
  <si>
    <t>On my way to Iowa - just heard nearly 1,000 agriculture groups signed a letter urging Congress to approve the USMCA. Our Patriot Farmers &amp; rural America have spoken! Now Congress must do its job &amp; support these great men and women by passing the bipartisan USMCA Trade Agreement!</t>
  </si>
  <si>
    <t>https://twitter.com/realDonaldTrump/status/1138562937491251200</t>
  </si>
  <si>
    <t>Today, here in Iowa, we honor America‚Äôs cherished farming heritage. We salute your commitment to American Energy Independence ‚Äî and we celebrate the bright future we are forging together powered by clean, affordable AMERICAN ETHANOL!https://www.pscp.tv/w/b9AYJDFvTlFsTFJub1dwUXd8MU93eFdrUHFaV1p4UQdtR48s0PAq9L9cpdNXUreEAz40j8pzmh1a9eJMMpHU?t=3s ‚Ä¶</t>
  </si>
  <si>
    <t>https://twitter.com/realDonaldTrump/status/1138571738772434944</t>
  </si>
  <si>
    <t>‚ÄúTrump administration gives final approval for year-round E15 use‚Äùhttps://www.desmoinesregister.com/story/money/agriculture/2019/05/31/trump-administration-approves-year-round-e-15-use-biofuels-ethanol/1297055001/ ‚Ä¶</t>
  </si>
  <si>
    <t>https://twitter.com/realDonaldTrump/status/1138617323898724352</t>
  </si>
  <si>
    <t>Beautiful afternoon in Iowa. Thank you to all of our Nation‚Äôs Farmers. May God bless you, and may God Bless America!pic.twitter.com/VYA2bSzMWf</t>
  </si>
  <si>
    <t>https://twitter.com/realDonaldTrump/status/1138664390054600705</t>
  </si>
  <si>
    <t>‚ÄúSomeone should call Obama up. The Obama Administration spied on a rival presidential campaign using Federal Agencies. I mean, that seems like a headline to me?‚Äù @ TuckerCarlson It will all start coming out, and the Witch Hunt will end. Presidential Harassment!</t>
  </si>
  <si>
    <t>https://twitter.com/realDonaldTrump/status/1138782963733291009</t>
  </si>
  <si>
    <t>.....The Fake (Corrupt) News Media said they had a leak into polling done by my campaign which, by the way and despite the phony and never ending Witch Hunt, are the best numbers WE have ever had. They reported Fake numbers that they made up &amp; don‚Äôt even exist. WE WILL WIN AGAIN!</t>
  </si>
  <si>
    <t>https://twitter.com/realDonaldTrump/status/1138788269255274496</t>
  </si>
  <si>
    <t>Wow! Just got word that our June 18th, Tuesday, ANNOUNCEMENT in Orlando, Florida, already has 74,000 requests for a 20,000 seat Arena. With all of the big events that we have done, this ticket looks to be the ‚Äúhottest‚Äù of them all. See you in Florida!</t>
  </si>
  <si>
    <t>https://twitter.com/realDonaldTrump/status/1138789726771732480</t>
  </si>
  <si>
    <t>The Fake News has never been more dishonest than it is today. Thank goodness we can fight back on Social Media. Their new weapon of choice is Fake Polling, sometimes referred to as Suppression Polls (they suppress the numbers). Had it in 2016, but this is worse.....</t>
  </si>
  <si>
    <t>https://twitter.com/realDonaldTrump/status/1138789728189341696</t>
  </si>
  <si>
    <t>https://twitter.com/realDonaldTrump/status/1138967829418565632</t>
  </si>
  <si>
    <t>It was a pleasure to host my friends President Andrzej Duda and Mrs. Agata Kornhauser-Duda of Poland at the @ WhiteHouse today. U.S.-Poland ties are at an all-time high. Thank you for being such an exemplary Ally!pic.twitter.com/tvhHIpsrFo</t>
  </si>
  <si>
    <t>https://twitter.com/realDonaldTrump/status/1138996284046663680</t>
  </si>
  <si>
    <t>Michael Whatley has been with us right from the beginning. A great Leader and @ NCGOP Chairman!https://twitter.com/Mike_Pence/status/1138073752162451456 ‚Ä¶</t>
  </si>
  <si>
    <t>https://twitter.com/realDonaldTrump/status/1138997658025123840</t>
  </si>
  <si>
    <t>Thank you!https://twitter.com/MariaBartiromo/status/1138837483653935106 ‚Ä¶</t>
  </si>
  <si>
    <t>https://twitter.com/realDonaldTrump/status/1138998016755601408</t>
  </si>
  <si>
    <t>Our Farmers deserve this, they are GREAT!https://twitter.com/WhiteHouse/status/1138800881959411712 ‚Ä¶</t>
  </si>
  <si>
    <t>https://twitter.com/realDonaldTrump/status/1138998830588936192</t>
  </si>
  <si>
    <t>Two Fantastic People! My friends from the very beginning. Thank you D&amp;S.https://twitter.com/DiamondandSilk/status/1138728896692535297 ‚Ä¶</t>
  </si>
  <si>
    <t>https://twitter.com/realDonaldTrump/status/1139000491919204352</t>
  </si>
  <si>
    <t>is = if (Spell)! Not like Chris.https://twitter.com/GeraldoRivera/status/1138702953194360832 ‚Ä¶</t>
  </si>
  <si>
    <t>https://twitter.com/realDonaldTrump/status/1139000754021326848</t>
  </si>
  <si>
    <t>Thank you very much!https://twitter.com/TeamTrump/status/1138870147907821568 ‚Ä¶</t>
  </si>
  <si>
    <t>https://twitter.com/realDonaldTrump/status/1139017233382985728</t>
  </si>
  <si>
    <t>‚ÄúBiden would be China‚Äôs Dream Candidate, because there would be no more Tariffs, no more demands that China stop stealing our IP, things would go back to the old days with America‚Äôs manufacturers &amp; workers getting shafted. He has Zero Credibility!‚Äù @ IngrahamAngle So true!</t>
  </si>
  <si>
    <t>https://twitter.com/realDonaldTrump/status/1139017598744576001</t>
  </si>
  <si>
    <t>‚ÄúIt‚Äôs about peace and Prosperity, that‚Äôs how Republican Presidents get elected, and this President has delivered on the Economy and he‚Äôs delivered on keeping America Stronger &amp; Safer. Our biggest enemy is not any one of these Democrats, it‚Äôs the Media.‚Äù John McLaughlin, pollster</t>
  </si>
  <si>
    <t>https://twitter.com/realDonaldTrump/status/1139115655532298240</t>
  </si>
  <si>
    <t>General Michael Flynn, the 33 year war hero who has served with distinction, has not retained a good lawyer, he has retained a GREAT LAWYER, Sidney Powell. Best Wishes and Good Luck to them both!</t>
  </si>
  <si>
    <t>https://twitter.com/realDonaldTrump/status/1139123048748081153</t>
  </si>
  <si>
    <t>Unrelated to Russia, Russia, Russia (although the Radical Left doesn‚Äôt use the name Russia anymore since the issuance of the Mueller Report), House Committee now plays the seldom used ‚ÄúContempt‚Äù card on our great A.G. &amp; Sec. of Commerce - this time on the Census. Dems play a.....</t>
  </si>
  <si>
    <t>https://twitter.com/realDonaldTrump/status/1139123051788980224</t>
  </si>
  <si>
    <t>.....much tougher game than the Republicans did when they had the House Majority. Republicans will remember! ‚ÄúThis has already been argued before the U.S. Supreme Court, but the House doesn‚Äôt want to wait. This is a common thread between all of the Committees - do whatever you...</t>
  </si>
  <si>
    <t>https://twitter.com/realDonaldTrump/status/1139123053219262466</t>
  </si>
  <si>
    <t>....can to embarrass the Trump Administration (and Republicans), attack the Trump Administration. This is campaigning by the Dems.‚Äù Attorney David Bruno. So true! In the meantime they are getting NO work done on Drug Pricing, Infrastructure &amp; many other things.</t>
  </si>
  <si>
    <t>https://twitter.com/realDonaldTrump/status/1139126117326045184</t>
  </si>
  <si>
    <t>‚ÄúCongress cannot Impeach President Trump (did nothing wrong) because if they did they would be putting themselves above the law. The Constitution provides criteria for Impeachment - treason, bribery, high crimes &amp; misdemeanors. Unless there is compelling evidence, Impeachment...</t>
  </si>
  <si>
    <t>https://twitter.com/realDonaldTrump/status/1139126119440035842</t>
  </si>
  <si>
    <t>....is not Constitutionally Permissable.‚Äù Alan Dershowitz, Constitutional Lawyer</t>
  </si>
  <si>
    <t>https://twitter.com/realDonaldTrump/status/1139143353445040129</t>
  </si>
  <si>
    <t>The Dems fight us at every turn - in the meantime they are accomplishing nothing for the people! They have gone absolutely ‚ÄúLoco,‚Äù or Unhinged, as they like to say!</t>
  </si>
  <si>
    <t>https://twitter.com/realDonaldTrump/status/1139161442437992448</t>
  </si>
  <si>
    <t>I meet and talk to ‚Äúforeign governments‚Äù every day. I just met with the Queen of England (U.K.), the Prince of Wales, the P.M. of the United Kingdom, the P.M. of Ireland, the President of France and the President of Poland. We talked about ‚ÄúEverything!‚Äù Should I immediately....</t>
  </si>
  <si>
    <t>https://twitter.com/realDonaldTrump/status/1139161443734106112</t>
  </si>
  <si>
    <t>....call the FBI about these calls and meetings? How ridiculous! I would never be trusted again. With that being said, my full answer is rarely played by the Fake News Media. They purposely leave out the part that matters.</t>
  </si>
  <si>
    <t>https://twitter.com/realDonaldTrump/status/1139164968862015488</t>
  </si>
  <si>
    <t>When Senator @ MarkWarnerVA spoke at length, and in great detail, about extremely negative information on me, with a talented entertainer purporting to be a Russian Operative, did he immediately call the FBI? NO, in fact he didn‚Äôt even tell the Senate Intelligence Committee of....</t>
  </si>
  <si>
    <t>https://twitter.com/realDonaldTrump/status/1139164973286985730</t>
  </si>
  <si>
    <t>....which he is a member. When @ RepAdamSchiff took calls from another person, also very successfully purporting to be a Russian Operative, did he call the FBI, or even think to call the FBI? NO! The fact is that the phony Witch Hunt is a giant scam where Democrats,...</t>
  </si>
  <si>
    <t>https://twitter.com/realDonaldTrump/status/1139164977271595010</t>
  </si>
  <si>
    <t>....and other really bad people, SPIED ON MY CAMPAIGN! They even had an ‚Äúinsurance policy‚Äù just in case Crooked Hillary Clinton and the Democrats lost their race for the Presidency! This is the biggest &amp; worst political scandal in the history of the United States of America. Sad!</t>
  </si>
  <si>
    <t>https://twitter.com/realDonaldTrump/status/1139231431023046656</t>
  </si>
  <si>
    <t>They‚Äôve been wrong all along!pic.twitter.com/z5tSV2JLEf</t>
  </si>
  <si>
    <t>https://twitter.com/realDonaldTrump/status/1139236468365434880</t>
  </si>
  <si>
    <t>While I very much appreciate P.M. Abe going to Iran to meet with Ayatollah Ali Khamenei, I personally feel that it is too soon to even think about making a deal. They are not ready, and neither are we!</t>
  </si>
  <si>
    <t>https://twitter.com/realDonaldTrump/status/1139246407267815430</t>
  </si>
  <si>
    <t>"It is the assessment of the U.S. government that Iran is responsible for today's attacks in the Gulf of Oman...." @ StateDept @ SecPompeopic.twitter.com/sTIB0p1kCE</t>
  </si>
  <si>
    <t>https://twitter.com/realDonaldTrump/status/1139263781144596486</t>
  </si>
  <si>
    <t>After 3 1/2 years, our wonderful Sarah Huckabee Sanders will be leaving the White House at the end of the month and going home to the Great State of Arkansas....</t>
  </si>
  <si>
    <t>https://twitter.com/realDonaldTrump/status/1139263782142787585</t>
  </si>
  <si>
    <t>....She is a very special person with extraordinary talents, who has done an incredible job! I hope she decides to run for Governor of Arkansas - she would be fantastic. Sarah, thank you for a job well done!</t>
  </si>
  <si>
    <t>https://twitter.com/realDonaldTrump/status/1139277199180259328</t>
  </si>
  <si>
    <t>Today we announced vital new actions that we are taking to help former inmates find a job, live a crime-free life, and succeed beyond their dreams....https://www.pscp.tv/w/b9KxLjFvTlFsTFJub1dwUXd8MWt2SnBPbnZEVm9HRY4zghUUjv5oDp3U6mOOCA2yp634znORVFxwkqjStCGI?t=36s ‚Ä¶</t>
  </si>
  <si>
    <t>https://twitter.com/realDonaldTrump/status/1139330376009166851</t>
  </si>
  <si>
    <t>Thank you Jason Chaffetz! # MAGApic.twitter.com/sz6LiPXez6</t>
  </si>
  <si>
    <t>https://twitter.com/realDonaldTrump/status/1139485397858291713</t>
  </si>
  <si>
    <t>Natalie Harp, fighting Stage 2 Cancer and doing really well, was a GREAT guest on @ foxandfriends. Right To Try is producing some truly spectacular results. Proud of Natalie!</t>
  </si>
  <si>
    <t>https://twitter.com/realDonaldTrump/status/1139486504294768640</t>
  </si>
  <si>
    <t>I will be interviewed on @ foxandfriends at 8:00 A.M. Enjoy! @ FoxNews</t>
  </si>
  <si>
    <t>https://twitter.com/realDonaldTrump/status/1139579231468425216</t>
  </si>
  <si>
    <t>HAPPY BIRTHDAY to our GREAT @ USArmy. America loves you! # ArmyBdaypic.twitter.com/MyypBVGMoW</t>
  </si>
  <si>
    <t>https://twitter.com/realDonaldTrump/status/1139606178680463367</t>
  </si>
  <si>
    <t>The Radical Left Dems are working hard, but THE PEOPLE are much smarter. Working hard, thank you!pic.twitter.com/KDHH5jYbGV</t>
  </si>
  <si>
    <t>https://twitter.com/realDonaldTrump/status/1139611973644107776</t>
  </si>
  <si>
    <t>Announcing great, expanded HRAs‚Äîbig win for small employers and workers. This is a fantastic plan! My Administration has worked very hard on creating more affordable health coverage.https://www.cnn.com/2019/06/13/perspectives/hra-health-care-business-trump/index.html ‚Ä¶</t>
  </si>
  <si>
    <t>https://twitter.com/realDonaldTrump/status/1139612393749852160</t>
  </si>
  <si>
    <t>The dishonest media will NEVER keep us from accomplishing our objectives on behalf of our GREAT AMERICAN PEOPLE! # MAGApic.twitter.com/e36YM4QCEx</t>
  </si>
  <si>
    <t>https://twitter.com/realDonaldTrump/status/1139640264862162944</t>
  </si>
  <si>
    <t>Thank you Senator @ MarshaBlackburn for fighting obstructionist Democrats led by Cryin' Chuck Schumer. Democrats continue to look for a do-over on the Mueller Report and will stop at nothing to distract the American people from the great accomplishments of this Administration!</t>
  </si>
  <si>
    <t>https://twitter.com/realDonaldTrump/status/1139645936945324032</t>
  </si>
  <si>
    <t>Thank you @ senatemajldr Mitch McConnell for understanding the Democrats game of not playing it straight on the ridiculous Witch Hunt Hoax in the Senate. Cryin‚Äô Chuck will never stop. Did Senator @ MarkWarner ever report speaking to a Russian!?</t>
  </si>
  <si>
    <t>https://twitter.com/realDonaldTrump/status/1139663210590720000</t>
  </si>
  <si>
    <t>Just spoke to Marillyn Hewson, CEO of @ LockheedMartin, about continuing operations for the @ Sikorsky in Coatesville, Pennsylvania. She will be taking it under advisement and will be making a decision soon....</t>
  </si>
  <si>
    <t>https://twitter.com/realDonaldTrump/status/1139663211874148352</t>
  </si>
  <si>
    <t>....While Pennsylvania is BOOMING, I don‚Äôt want there to be even a little glitch in Coatesville ‚Äì every job counts. I want Lockhead to BOOM along with it!</t>
  </si>
  <si>
    <t>https://twitter.com/realDonaldTrump/status/1139859489832820737</t>
  </si>
  <si>
    <t>‚ÄúThe latest Polls find 51% of Americans approve of President Trump‚Äôs Job Performance. Last month a Democrat Pollster said President Trump‚Äôs approval rating has been the most steady of any President in history!‚Äù @ OANN</t>
  </si>
  <si>
    <t>https://twitter.com/realDonaldTrump/status/1139861307002368000</t>
  </si>
  <si>
    <t>‚ÄúWith over a 50% Approval Rating at this point in his Presidency, analysts believe re-election in 2020 looks (very) promising!‚Äù @ OANN Hey, we have accomplished more than any President in the first 2 1/2 years, WHY NOT?</t>
  </si>
  <si>
    <t>https://twitter.com/realDonaldTrump/status/1139866464599642112</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</si>
  <si>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</si>
  <si>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https://twitter.com/realDonaldTrump/status/1139878112701927424</t>
  </si>
  <si>
    <t>All in for Senator Steve Daines as he proposes an Amendment for a strong BAN on burning our American Flag. A no brainer!</t>
  </si>
  <si>
    <t>https://twitter.com/realDonaldTrump/status/1139879172170539009</t>
  </si>
  <si>
    <t>‚ÄúPresident Trump to launch 2020 Campaign in Florida!‚Äù @ foxandfriends Tuesday will be a Big Crowd and Big Day!</t>
  </si>
  <si>
    <t>https://twitter.com/realDonaldTrump/status/1139891393252474880</t>
  </si>
  <si>
    <t>The Trump Economy is setting records, and has a long way up to go....However, if anyone but me takes over in 2020 (I know the competition very well), there will be a Market Crash the likes of which has not been seen before! KEEP AMERICA GREAT</t>
  </si>
  <si>
    <t>https://twitter.com/realDonaldTrump/status/1139967059503329282</t>
  </si>
  <si>
    <t>Thank you Steve &amp; family!https://twitter.com/SteveDaines/status/1139673718039486467 ‚Ä¶</t>
  </si>
  <si>
    <t>https://twitter.com/realDonaldTrump/status/1139968481921851392</t>
  </si>
  <si>
    <t>pic.twitter.com/jlmmOCxk9H</t>
  </si>
  <si>
    <t>https://twitter.com/realDonaldTrump/status/1139971974854258688</t>
  </si>
  <si>
    <t>The Corrupt News Media is totally out of control - they have given up and don‚Äôt even care anymore. Mainstream Media has ZERO CREDIBILITY - TOTAL LOSERS!</t>
  </si>
  <si>
    <t>https://twitter.com/realDonaldTrump/status/1140035545738989569</t>
  </si>
  <si>
    <t>He is a national disgrace who is destroying the City of London!https://twitter.com/heckyessica/status/1139968121475928070 ‚Ä¶</t>
  </si>
  <si>
    <t>https://twitter.com/realDonaldTrump/status/1140059243518865408</t>
  </si>
  <si>
    <t>I enjoyed my interview with @ GStephanopoulos on @ ABC. So funny to watch the Fake News Media try to dissect &amp; distort every word in as negative a way as possible. It will be aired on Sunday night at 8:00 P.M., and is called, ‚ÄúPresident Trump: 30 Hours‚Äù (which is somewhat....</t>
  </si>
  <si>
    <t>https://twitter.com/realDonaldTrump/status/1140059245456633858</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</si>
  <si>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</si>
  <si>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https://twitter.com/realDonaldTrump/status/1140059246781968385</t>
  </si>
  <si>
    <t>.....the first 2 1/2 years of his Presidency, including the fact that we have one of the best Economies in the history of our Country. It is called Earned Media. In any event, enjoy the show!</t>
  </si>
  <si>
    <t>https://twitter.com/realDonaldTrump/status/1140065300186128384</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</si>
  <si>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</si>
  <si>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https://twitter.com/realDonaldTrump/status/1140065304019644427</t>
  </si>
  <si>
    <t>.....ALSO, NOT TRUE! Anything goes with our Corrupt News Media today. They will do, or say, whatever it takes, with not even the slightest thought of consequence! These are true cowards and without doubt, THE ENEMY OF THE PEOPLE!</t>
  </si>
  <si>
    <t>https://twitter.com/realDonaldTrump/status/1140119579118751744</t>
  </si>
  <si>
    <t>Florida Governor Ron DeSantis just signed Bill banning Sanctuary Cities in State, &amp; forcing all law enforcement agencies to cooperate with Federal Immigration authorities. Bill prohibits local Gov‚Äôt from enacting Sanctuary policies that protect undocumented immigrants... @ FoxNews</t>
  </si>
  <si>
    <t>https://twitter.com/realDonaldTrump/status/1140119581983481856</t>
  </si>
  <si>
    <t>....More and more states want to do this but their governors and leaders don‚Äôt have the courage to do so. The politics will soon mandate, however, because people from California, &amp; all over the land, are demanding that Sanctuary Cities be GONE. No illegals, Drugs or Trafficking!</t>
  </si>
  <si>
    <t>https://twitter.com/realDonaldTrump/status/1140213231203622914</t>
  </si>
  <si>
    <t>Congratulations to great guy Pete Hegseth and wonderful Jenny Cunningham on their engagement. They will have a fantastic life together! @ foxandfriends</t>
  </si>
  <si>
    <t>https://twitter.com/realDonaldTrump/status/1140222451810492417</t>
  </si>
  <si>
    <t>Yesterday was the Radical Left Democrats big Impeachment day. They worked so hard to make it something really big and special but had one problem - almost nobody showed up. ‚ÄúThe Media admits low turnout for anti-Trump rallies.‚Äù @ FoxNews ‚ÄúAll around the Country people are.......</t>
  </si>
  <si>
    <t>https://twitter.com/realDonaldTrump/status/1140222456466198528</t>
  </si>
  <si>
    <t>.....saying enough. Democrat voters want to hear the politicians talking about issues. This is a huge distraction and will only help Donald Trump get elected.‚Äù @ JedediahBila ‚ÄúGreatest President since Ronald Reagan‚Äù said a counter-protester. LehighValleyLive</t>
  </si>
  <si>
    <t>https://twitter.com/realDonaldTrump/status/1140252528304631808</t>
  </si>
  <si>
    <t>A poll should be done on which is the more dishonest and deceitful newspaper, the Failing New York Times or the Amazon (lobbyist) Washington Post! They are both a disgrace to our Country, the Enemy of the People, but I just can‚Äôt seem to figure out which is worse? The good.....</t>
  </si>
  <si>
    <t>https://twitter.com/realDonaldTrump/status/1140252529428717568</t>
  </si>
  <si>
    <t>.....news is that at the end of 6 years, after America has been made GREAT again and I leave the beautiful White House (do you think the people would demand that I stay longer? KEEP AMERICA GREAT), both of these horrible papers will quickly go out of business &amp; be forever gone!</t>
  </si>
  <si>
    <t>https://twitter.com/realDonaldTrump/status/1140256498561536000</t>
  </si>
  <si>
    <t>Happy Father‚Äôs Day to all, including my worst and most vicious critics, of which there are fewer and fewer. This is a FANTASTIC time to be an American! KEEP AMERICA GREAT!</t>
  </si>
  <si>
    <t>https://twitter.com/realDonaldTrump/status/1140302570394738688</t>
  </si>
  <si>
    <t>pic.twitter.com/9T50NuGW28</t>
  </si>
  <si>
    <t>https://twitter.com/realDonaldTrump/status/1140333422767824896</t>
  </si>
  <si>
    <t>Thank you PM @ Netanyahu and the State of Israel for this great honor!https://twitter.com/USAmbIsrael/status/1140284207673090048 ‚Ä¶</t>
  </si>
  <si>
    <t>https://twitter.com/realDonaldTrump/status/1140357421547839488</t>
  </si>
  <si>
    <t>When will the Fake News Media start asking Democrats if they are OK with the hiring of Christopher Steele, a foreign agent, paid for by Crooked Hillary and the DNC, to dig up ‚Äúdirt‚Äù and write a phony Dossier against the Presidential Candidate of the opposing party.........</t>
  </si>
  <si>
    <t>https://twitter.com/realDonaldTrump/status/1140357430095810560</t>
  </si>
  <si>
    <t>......If Republicans ever did that to the Democrats, there would be all hell to pay. It would be a scandal like no other!</t>
  </si>
  <si>
    <t>https://twitter.com/realDonaldTrump/status/1140369337947185161</t>
  </si>
  <si>
    <t>Almost 70% in new Poll say don‚Äôt impeach. So ridiculous to even be talking about this subject when all of the crimes were committed by the other side. They can‚Äôt win the election fairly!</t>
  </si>
  <si>
    <t>https://twitter.com/realDonaldTrump/status/1140392587720830976</t>
  </si>
  <si>
    <t>Rep. Alexandria Ocasio-Cortez. ‚ÄúI think we have a very real risk of losing the Presidency to Donald Trump.‚Äù I agree, and that is the only reason they play the impeach card, which cannot be legally used!</t>
  </si>
  <si>
    <t>https://twitter.com/realDonaldTrump/status/1140436006472245248</t>
  </si>
  <si>
    <t>Congratulations to Gary Woodland in winning the United States Open Golf Championship. Fantastic playing, great heart - there will be more in Gary‚Äôs future!</t>
  </si>
  <si>
    <t>https://twitter.com/realDonaldTrump/status/1140443450321657866</t>
  </si>
  <si>
    <t>Thank you Mr. Prime Minister, a great honor!https://twitter.com/netanyahu/status/1140301007840337921 ‚Ä¶</t>
  </si>
  <si>
    <t>https://twitter.com/realDonaldTrump/status/1140590099870171137</t>
  </si>
  <si>
    <t>Big Rally tomorrow night in Orlando, Florida, looks to be setting records. We are building large movie screens outside to take care of everybody. Over 100,000 requests. Our Country is doing great, far beyond what the haters &amp; losers thought possible - and it will only get better!</t>
  </si>
  <si>
    <t>https://twitter.com/realDonaldTrump/status/1140591670280564737</t>
  </si>
  <si>
    <t>Only Fake Polls show us behind the Motley Crew. We are looking really good, but it is far too early to be focused on that. Much work to do! MAKE AMERICA GREAT AGAIN!</t>
  </si>
  <si>
    <t>https://twitter.com/realDonaldTrump/status/1140647726209781760</t>
  </si>
  <si>
    <t>‚ÄúIran to defy Uranium Stockpile Limits‚Äù</t>
  </si>
  <si>
    <t>https://twitter.com/realDonaldTrump/status/1140696990843572225</t>
  </si>
  <si>
    <t>One size doesn‚Äôt fit all - I support West Virginia Schools. Keep up the great work, @ WVGovernor Big Jim Justice - I am with you!https://twitter.com/WVGovernor/status/1139620339355459584 ‚Ä¶</t>
  </si>
  <si>
    <t>https://twitter.com/realDonaldTrump/status/1140768516288782336</t>
  </si>
  <si>
    <t>. @ FoxNews Polls are always bad for me. They were against Crooked Hillary also. Something weird going on at Fox. Our polls show us leading in all 17 Swing States. For the record, I didn‚Äôt spend 30 hours with @ abcnews, but rather a tiny fraction of that. More Fake News @ BretBaier</t>
  </si>
  <si>
    <t>https://twitter.com/realDonaldTrump/status/1140791400658870274</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</si>
  <si>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</si>
  <si>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https://twitter.com/realDonaldTrump/status/1140791402323959809</t>
  </si>
  <si>
    <t>....long before they get to our Southern Border. Guatemala is getting ready to sign a Safe-Third Agreement. The only ones who won‚Äôt do anything are the Democrats in Congress. They must vote to get rid of the loopholes, and fix asylum! If so, Border Crisis will end quickly!</t>
  </si>
  <si>
    <t>https://twitter.com/realDonaldTrump/status/1140796187248922625</t>
  </si>
  <si>
    <t>Thousands of people are already lined up in Orlando, some two days before tomorrow nights big Rally. Large Screens and food trucks will be there for those that can‚Äôt get into the 25,000 capacity arena. It will be a very exciting evening! Make America Great Again!</t>
  </si>
  <si>
    <t>https://twitter.com/realDonaldTrump/status/1140804748423118848</t>
  </si>
  <si>
    <t>The story in the @ nytimes about the U.S. escalating attacks on Russia‚Äôs power grid is Fake News, and the Failing New York Times knows it. They should immediately release their sources which, if they exist at all, which I doubt, are phony. Times must be held fully accountable!</t>
  </si>
  <si>
    <t>https://twitter.com/realDonaldTrump/status/1140844412127326208</t>
  </si>
  <si>
    <t>Wow! The State Department said it has identified 30 Security Incidents involving current or former employees and their handling of Crooked Hillary Clinton‚Äôs Emails. @ FoxNews This is really big. Never admitted before. Highly Classified Material. Will the Dems investigate this?</t>
  </si>
  <si>
    <t>https://twitter.com/realDonaldTrump/status/1140849141796474880</t>
  </si>
  <si>
    <t>Only a few people showed up for the so-called Impeachment rallies over the weekend. The numbers were anemic, no spirit, no hope. More importantly, No Collusion, No Obstruction!</t>
  </si>
  <si>
    <t>https://twitter.com/realDonaldTrump/status/1140935620291964928</t>
  </si>
  <si>
    <t>Mario Draghi just announced more stimulus could come, which immediately dropped the Euro against the Dollar, making it unfairly easier for them to compete against the USA. They have been getting away with this for years, along with China and others.</t>
  </si>
  <si>
    <t>https://twitter.com/realDonaldTrump/status/1140942625475837954</t>
  </si>
  <si>
    <t>European Markets rose on comments (unfair to U.S.) made today by Mario D!</t>
  </si>
  <si>
    <t>https://twitter.com/realDonaldTrump/status/1140944847039324160</t>
  </si>
  <si>
    <t>The Fake News doesn‚Äôt report it, but Republican enthusiasm is at an all time high. Look what is going on in Orlando, Florida, right now! People have never seen anything like it (unless you play a guitar). Going to be wild - See you later!</t>
  </si>
  <si>
    <t>https://twitter.com/realDonaldTrump/status/1140977371421564928</t>
  </si>
  <si>
    <t>Had a very good telephone conversation with President Xi of China. We will be having an extended meeting next week at the G-20 in Japan. Our respective teams will begin talks prior to our meeting.</t>
  </si>
  <si>
    <t>https://twitter.com/realDonaldTrump/status/1140984860628213760</t>
  </si>
  <si>
    <t>‚ÄúECB officials see Rate Cut as primary tool for any new stimulus.‚Äù @ business</t>
  </si>
  <si>
    <t>https://twitter.com/realDonaldTrump/status/1140988251584569350</t>
  </si>
  <si>
    <t>German DAX way up due to stimulus remarks from Mario Draghi. Very unfair to the United States!</t>
  </si>
  <si>
    <t>https://twitter.com/realDonaldTrump/status/1141027593774346240</t>
  </si>
  <si>
    <t>Acting Secretary of Defense Patrick Shanahan, who has done a wonderful job, has decided not to go forward with his confirmation process so that he can devote more time to his family....</t>
  </si>
  <si>
    <t>https://twitter.com/realDonaldTrump/status/1141027595380826118</t>
  </si>
  <si>
    <t>....I thank Pat for his outstanding service and will be naming Secretary of the Army, Mark Esper, to be the new Acting Secretary of Defense. I know Mark, and have no doubt he will do a fantastic job!</t>
  </si>
  <si>
    <t>https://twitter.com/realDonaldTrump/status/1141081177392128002</t>
  </si>
  <si>
    <t>Departing for Orlando, Florida with @ FLOTUS Melania!pic.twitter.com/EB2ewYArUP</t>
  </si>
  <si>
    <t>https://twitter.com/realDonaldTrump/status/1141132100273418240</t>
  </si>
  <si>
    <t>Join me LIVE tonight in Orlando, Florida at 8:00 P.M. Eastern as we kickoff # Trump2020. Enjoy!</t>
  </si>
  <si>
    <t>https://twitter.com/realDonaldTrump/status/1141160822988771328</t>
  </si>
  <si>
    <t>THANK YOU ORLANDO, FLORIDA!https://www.pscp.tv/w/b9mLhHR3LTgyMzM2NzAxNTgzMDMyMzIwMXwxTW54bnZtb2JSTXhPaLodjUutYwcCPz-JkPLP864tPICWhSDG6VkwvLZ5Sss=?t=1s ‚Ä¶</t>
  </si>
  <si>
    <t>https://twitter.com/realDonaldTrump/status/1141161757819441152</t>
  </si>
  <si>
    <t>Together, we are breaking the most sacred rule in Washington Politics: we are KEEPING our promises to the American People. Because my only special interest is YOU! # Trump2020pic.twitter.com/bYyK6sOrak</t>
  </si>
  <si>
    <t>https://twitter.com/realDonaldTrump/status/1141163403186245632</t>
  </si>
  <si>
    <t>On no issue are Democrats more extreme ‚Äì and more depraved ‚Äì than when it comes to Border Security. The Democrat Agenda of open borders is morally reprehensible. It is the great betrayal of the American Middle Class and our Country as a whole! # Trump2020pic.twitter.com/f9RJhpp50J</t>
  </si>
  <si>
    <t>https://twitter.com/realDonaldTrump/status/1141164726593998850</t>
  </si>
  <si>
    <t>In the ultimate act of moral cowardice, not one Democrat Candidate for president - not a single one - has stood up to defend the incredible men and women of ICE and Border Patrol. They don‚Äôt have the character, the virtue, or the spine! # Trump2020pic.twitter.com/oULNnVtxmW</t>
  </si>
  <si>
    <t>https://twitter.com/realDonaldTrump/status/1141167008739971072</t>
  </si>
  <si>
    <t>Don‚Äôt ever forget - this election is about YOU. It is about YOUR family, YOUR future, &amp; the fate of YOUR COUNTRY. We begin our campaign with the best record, the best results, the best agenda, &amp; the only positive VISION for our Country‚Äôs future! # Trump2020pic.twitter.com/Vmu28hKQh6</t>
  </si>
  <si>
    <t>https://twitter.com/realDonaldTrump/status/1141328504929300480</t>
  </si>
  <si>
    <t>THANK YOU! # Trump2020https://twitter.com/GOPChairwoman/status/1141304398963990528 ‚Ä¶</t>
  </si>
  <si>
    <t>https://twitter.com/realDonaldTrump/status/1141349462478135296</t>
  </si>
  <si>
    <t>The Dems are very unhappy with the Mueller Report, so after almost 3 years, they want a Redo, or Do Over. This is extreme Presidential Harassment. They gave Crooked Hillary‚Äôs people complete Immunity, yet now they bring back Hope Hicks. Why aren‚Äôt the Dems looking at the.....</t>
  </si>
  <si>
    <t>https://twitter.com/realDonaldTrump/status/1141349463904141320</t>
  </si>
  <si>
    <t>....33,000 Emails that Hillary and her lawyer deleted and acid washed AFTER GETTING A SUBPOENA FROM CONGRESS? That is real Obstruction that the Dems want no part of because their hearings are RIGGED and a disgrace to our Country!</t>
  </si>
  <si>
    <t>https://twitter.com/realDonaldTrump/status/1141349936044417024</t>
  </si>
  <si>
    <t>DEMOCRAT CONGRESSIONAL HEARINGS ARE # RIGGED!</t>
  </si>
  <si>
    <t>https://twitter.com/realDonaldTrump/status/1141362325619916801</t>
  </si>
  <si>
    <t>If I didn‚Äôt have the Phony Witch Hunt going on for 3 years, and if the Fake News Media and their partner in Crime, the Democrats, would have played it straight, I would be way up in the Polls right now - with our Economy, winning by 20 points. But I‚Äôm winning anyway!</t>
  </si>
  <si>
    <t>https://twitter.com/realDonaldTrump/status/1141432472602927108</t>
  </si>
  <si>
    <t>So sad that the Democrats are putting wonderful Hope Hicks through hell, for 3 years now, after total exoneration by Robert Mueller &amp; the Mueller Report. They were unhappy with result so they want a Do Over. Very unfair &amp; costly to her. Will it ever end? Why aren‚Äôt they.......</t>
  </si>
  <si>
    <t>https://twitter.com/realDonaldTrump/status/1141432478491717632</t>
  </si>
  <si>
    <t>....asking Hillary Clinton why she deleted and acid washed her Emails AFTER getting a subpoena from Congress? Anybody else would be in jail for that, yet the Dems refuse to even bring it up. Rigged House Committee</t>
  </si>
  <si>
    <t>https://twitter.com/realDonaldTrump/status/1141442879518322689</t>
  </si>
  <si>
    <t>I will be interviewed LIVE tonight by @ seanhannity on @ FoxNews 9 P.M. Enjoy!</t>
  </si>
  <si>
    <t>https://twitter.com/realDonaldTrump/status/1141445414824136704</t>
  </si>
  <si>
    <t>Just returning from Orlando and Doral (Miami), Florida, and heading to the Oval Office, where I will present the great Economist, Dr. Arthur Laffer, with the Presidential Medal of Freedom.</t>
  </si>
  <si>
    <t>https://twitter.com/realDonaldTrump/status/1141481280653209600</t>
  </si>
  <si>
    <t>Congratulations to President Lopez Obrador ‚Äî Mexico voted to ratify the USMCA today by a huge margin. Time for Congress to do the same here!</t>
  </si>
  <si>
    <t>https://twitter.com/realDonaldTrump/status/1141499029727121408</t>
  </si>
  <si>
    <t>Since Election Day 2016, Stocks up almost 50%, Stocks gained 9.2 Trillion Dollars in value, and more than 5,000,000 new jobs added to the Economy. @ LouDobbs If our opponent had won, there would have been a market crash, plain and simple! @ TuckerCarlson @ seanhannity @ IngrahamAngle</t>
  </si>
  <si>
    <t>https://twitter.com/realDonaldTrump/status/1141706991464849408</t>
  </si>
  <si>
    <t>S&amp;P opens at Record High!</t>
  </si>
  <si>
    <t>https://twitter.com/realDonaldTrump/status/1141710851617034240</t>
  </si>
  <si>
    <t>‚ÄúThe President has a really good story to tell. We have unemployment lower than we‚Äôve seen in decades. We have people who stopped looking for work coming back into the labor force. We are in a record growth period.‚Äù Michael Steel @ MSNBC (do you believe?)</t>
  </si>
  <si>
    <t>https://twitter.com/realDonaldTrump/status/1141711064305983488</t>
  </si>
  <si>
    <t>Iran made a very big mistake!</t>
  </si>
  <si>
    <t>https://twitter.com/realDonaldTrump/status/1141765119929700353</t>
  </si>
  <si>
    <t>It was my great honor to host Canadian Prime Minister @ JustinTrudeau at the @ WhiteHouse today!pic.twitter.com/orlejZ9FFs</t>
  </si>
  <si>
    <t>https://twitter.com/realDonaldTrump/status/1141833755033767943</t>
  </si>
  <si>
    <t>S&amp;P closes at Record High!https://twitter.com/realDonaldTrump/status/1141706991464849408 ‚Ä¶</t>
  </si>
  <si>
    <t>https://twitter.com/realDonaldTrump/status/1142044450413301760</t>
  </si>
  <si>
    <t>Just revealed that the Failing and Desperate New York Times was feeding false stories about me, &amp; those associated with me, to the FBI. This shows the kind of unprecedented hatred I have been putting up with for years with this Crooked newspaper. Is what they have done legal?...</t>
  </si>
  <si>
    <t>https://twitter.com/realDonaldTrump/status/1142044452258766849</t>
  </si>
  <si>
    <t>....‚ÄùThis Russia Collusion Hoax was perpetrated in part by people inside the government, and in part by a compliant (Fake News) media.‚Äù Mollie Hemingway. @ TuckerCarlson @ foxandfriends The facts are starting to pour out. Stay tuned!</t>
  </si>
  <si>
    <t>https://twitter.com/realDonaldTrump/status/1142055375186907136</t>
  </si>
  <si>
    <t>President Obama made a desperate and terrible deal with Iran - Gave them 150 Billion Dollars plus I.8 Billion Dollars in CASH! Iran was in big trouble and he bailed them out. Gave them a free path to Nuclear Weapons, and SOON. Instead of saying thank you, Iran yelled.....</t>
  </si>
  <si>
    <t>https://twitter.com/realDonaldTrump/status/1142055383193804801</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</si>
  <si>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</si>
  <si>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https://twitter.com/realDonaldTrump/status/1142055388965212161</t>
  </si>
  <si>
    <t>....On Monday they shot down an unmanned drone flying in International Waters. We were cocked &amp; loaded to retaliate last night on 3 different sights when I asked, how many will die. 150 people, sir, was the answer from a General. 10 minutes before the strike I stopped it, not....</t>
  </si>
  <si>
    <t>https://twitter.com/realDonaldTrump/status/1142055392488374272</t>
  </si>
  <si>
    <t>....proportionate to shooting down an unmanned drone. I am in no hurry, our Military is rebuilt, new, and ready to go, by far the best in the world. Sanctions are biting &amp; more added last night. Iran can NEVER have Nuclear Weapons, not against the USA, and not against the WORLD!</t>
  </si>
  <si>
    <t>https://twitter.com/realDonaldTrump/status/1142157838153895941</t>
  </si>
  <si>
    <t>pic.twitter.com/JDS4zUXXJG</t>
  </si>
  <si>
    <t>https://twitter.com/realDonaldTrump/status/1142409512240013313</t>
  </si>
  <si>
    <t>The people that Ice will apprehend have already been ordered to be deported. This means that they have run from the law and run from the courts. These are people that are supposed to go back to their home country. They broke the law by coming into the country, &amp; now by staying.</t>
  </si>
  <si>
    <t>https://twitter.com/realDonaldTrump/status/1142410006513500161</t>
  </si>
  <si>
    <t>When people come into our Country illegally, they will be DEPORTED!</t>
  </si>
  <si>
    <t>https://twitter.com/realDonaldTrump/status/1142435387496902656</t>
  </si>
  <si>
    <t>Stock Market is on track to have the best June in over 50 years! Thank you Mr. President! @ WSJ</t>
  </si>
  <si>
    <t>https://twitter.com/realDonaldTrump/status/1142461806935445504</t>
  </si>
  <si>
    <t>Looking good. We MUST WIN to KEEP AMERICA GREAT!https://twitter.com/EricTrump/status/1141314465188720640 ‚Ä¶</t>
  </si>
  <si>
    <t>https://twitter.com/realDonaldTrump/status/1142462134925877248</t>
  </si>
  <si>
    <t>A great book!https://twitter.com/EricTrump/status/1140711955252072448 ‚Ä¶</t>
  </si>
  <si>
    <t>https://twitter.com/realDonaldTrump/status/1142474158678466560</t>
  </si>
  <si>
    <t>Thank you Jessica!pic.twitter.com/gxNRfFqZCm</t>
  </si>
  <si>
    <t>https://twitter.com/realDonaldTrump/status/1142474437264105472</t>
  </si>
  <si>
    <t>pic.twitter.com/mUc2KZFZON</t>
  </si>
  <si>
    <t>https://twitter.com/realDonaldTrump/status/1142476293331738624</t>
  </si>
  <si>
    <t>I am at Camp David working on many things, including Iran! We have a great Economy, Tariffs have been very helpful both with respect to the huge Dollars coming IN, &amp; on helping to make good Trade Deals. The Dow heading to BEST June in 80 years! Stock Market BEST June in 50 years!</t>
  </si>
  <si>
    <t>https://twitter.com/realDonaldTrump/status/1142506680300789761</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</si>
  <si>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</si>
  <si>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https://twitter.com/realDonaldTrump/status/1142506683660455936</t>
  </si>
  <si>
    <t>....Sanctions come off Iran, and they become a productive and prosperous nation again - The sooner the better!</t>
  </si>
  <si>
    <t>https://twitter.com/realDonaldTrump/status/1142506687020130306</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</si>
  <si>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</si>
  <si>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https://twitter.com/realDonaldTrump/status/1142543983656218624</t>
  </si>
  <si>
    <t>pic.twitter.com/SSWnX8oQ65</t>
  </si>
  <si>
    <t>https://twitter.com/realDonaldTrump/status/1142567481124503552</t>
  </si>
  <si>
    <t>I never called the strike against Iran ‚ÄúBACK,‚Äù as people are incorrectly reporting, I just stopped it from going forward at this time!</t>
  </si>
  <si>
    <t>https://twitter.com/realDonaldTrump/status/1142767618086133761</t>
  </si>
  <si>
    <t>I want to give the Democrats every last chance to quickly negotiate simple changes to Asylum and Loopholes. This will fix the Southern Border, together with the help that Mexico is now giving us. Probably won‚Äôt happen, but worth a try. Two weeks and big Deportation begins!</t>
  </si>
  <si>
    <t>https://twitter.com/realDonaldTrump/status/1142784534204882944</t>
  </si>
  <si>
    <t>Wonderful Church service at Camp David. Thank you!</t>
  </si>
  <si>
    <t>https://twitter.com/realDonaldTrump/status/1142806204898582528</t>
  </si>
  <si>
    <t>When our Country had no debt and built everything from Highways to the Military with CASH, we had a big system of Tariffs. Now we allow other countries to steal our wealth, treasure, and jobs - But no more! The USA is doing great, with unlimited upside into the future!</t>
  </si>
  <si>
    <t>https://twitter.com/realDonaldTrump/status/1142955802950606848</t>
  </si>
  <si>
    <t>pic.twitter.com/gw9cXRTtaR</t>
  </si>
  <si>
    <t>https://twitter.com/realDonaldTrump/status/1142958047247130625</t>
  </si>
  <si>
    <t>pic.twitter.com/GY34Y0OeAS</t>
  </si>
  <si>
    <t>https://twitter.com/realDonaldTrump/status/1143128642878410752</t>
  </si>
  <si>
    <t>China gets 91% of its Oil from the Straight, Japan 62%, &amp; many other countries likewise. So why are we protecting the shipping lanes for other countries (many years) for zero compensation. All of these countries should be protecting their own ships on what has always been....</t>
  </si>
  <si>
    <t>https://twitter.com/realDonaldTrump/status/1143128646162493441</t>
  </si>
  <si>
    <t>....a dangerous journey. We don‚Äôt even need to be there in that the U.S. has just become (by far) the largest producer of Energy anywhere in the world! The U.S. request for Iran is very simple - No Nuclear Weapons and No Further Sponsoring of Terror!</t>
  </si>
  <si>
    <t>https://twitter.com/realDonaldTrump/status/1143140105076563970</t>
  </si>
  <si>
    <t>Despite a Federal Reserve that doesn‚Äôt know what it is doing - raised rates far too fast (very low inflation, other parts of world slowing, lowering &amp; easing) &amp; did large scale tightening, $50 Billion/month, we are on course to have one of the best Months of June in US history...</t>
  </si>
  <si>
    <t>https://twitter.com/realDonaldTrump/status/1143140106557186048</t>
  </si>
  <si>
    <t>....Think of what it could have been if the Fed had gotten it right. Thousands of points higher on the Dow, and GDP in the 4‚Äôs or even 5‚Äôs. Now they stick, like a stubborn child, when we need rates cuts, &amp; easing, to make up for what other countries are doing against us. Blew it!</t>
  </si>
  <si>
    <t>https://twitter.com/realDonaldTrump/status/1143159975277187072</t>
  </si>
  <si>
    <t>I am pleased to announce the launch of http://tmagac.winred.com . This new platform will allow my campaign and other Republicans to compete with the Democrats money machine. This has been a priority of mine and I‚Äôm pleased to share that it is up and running! # KeepAmericaGreat</t>
  </si>
  <si>
    <t>https://twitter.com/realDonaldTrump/status/1143492027897778176</t>
  </si>
  <si>
    <t>Stock Market is heading for one of the best months (June) in the history of our Country. Thank you Mr. President!</t>
  </si>
  <si>
    <t>https://twitter.com/realDonaldTrump/status/1143529903238893568</t>
  </si>
  <si>
    <t>Iran leadership doesn‚Äôt understand the words ‚Äúnice‚Äù or ‚Äúcompassion,‚Äù they never have. Sadly, the thing they do understand is Strength and Power, and the USA is by far the most powerful Military Force in the world, with 1.5 Trillion Dollars invested over the last two years alone..</t>
  </si>
  <si>
    <t>https://twitter.com/realDonaldTrump/status/1143529905323479041</t>
  </si>
  <si>
    <t>....The wonderful Iranian people are suffering, and for no reason at all. Their leadership spends all of its money on Terror, and little on anything else. The U.S. has not forgotten Iran‚Äôs use of IED‚Äôs &amp; EFP‚Äôs (bombs), which killed 2000 Americans, and wounded many more...</t>
  </si>
  <si>
    <t>https://twitter.com/realDonaldTrump/status/1143529907403788288</t>
  </si>
  <si>
    <t>....Iran‚Äôs very ignorant and insulting statement, put out today, only shows that they do not understand reality. Any attack by Iran on anything American will be met with great and overwhelming force. In some areas, overwhelming will mean obliteration. No more John Kerry &amp; Obama!</t>
  </si>
  <si>
    <t>https://twitter.com/realDonaldTrump/status/1143601086080659462</t>
  </si>
  <si>
    <t>A brave former fighter jet pilot and warrior, Senator Martha McSally of Arizona has done an outstanding job in D.C., and is fully supportive of our agenda ‚Äì she is with us all the way....</t>
  </si>
  <si>
    <t>https://twitter.com/realDonaldTrump/status/1143601087238172672</t>
  </si>
  <si>
    <t>....Martha is strong on Crime and Borders, the 2nd Amendment, and loves our Military and Vets. She has my Complete and Total Endorsement!</t>
  </si>
  <si>
    <t>https://twitter.com/realDonaldTrump/status/1143616683271233537</t>
  </si>
  <si>
    <t>Today, it was my great honor to present the Medal of Honor to Army Staff Sgt. David Bellavia (HERO) for his courageous actions as a squad leader in Fallujah. # MOHhttps://twitter.com/USArmy/status/1143605160989646849 ‚Ä¶</t>
  </si>
  <si>
    <t>https://twitter.com/realDonaldTrump/status/1143634648729378816</t>
  </si>
  <si>
    <t>Staff Sgt. David Bellavia - today, we honor your extraordinary courage, we salute your selfless service, and we thank you for carrying on the legacy of American Valor that has always made our blessed nation the strongest and mightiest in the world!pic.twitter.com/pQ3dhhaSpE</t>
  </si>
  <si>
    <t>https://twitter.com/realDonaldTrump/status/1143645216907378695</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</si>
  <si>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</si>
  <si>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https://twitter.com/realDonaldTrump/status/1143709133234954241</t>
  </si>
  <si>
    <t>Presidential Harassment!</t>
  </si>
  <si>
    <t>https://twitter.com/realDonaldTrump/status/1143831318951866368</t>
  </si>
  <si>
    <t>Wow, @ FoxNews did great in the ratings. CNN is dead as a door nail (no credibility), and MSNBC is dying fast. @ foxandfriends and @ MariaBartiromo are doing great!https://twitter.com/MariaBartiromo/status/1143711081531150341 ‚Ä¶</t>
  </si>
  <si>
    <t>https://twitter.com/realDonaldTrump/status/1143836568513392641</t>
  </si>
  <si>
    <t>Too bad the Dems in Congress won‚Äôt do anything at all about Border Security. They want Open Borders, which means crime. But we are getting it done, including building the Wall! More people than ever before are coming because the USA Economy is so good, the best in history.</t>
  </si>
  <si>
    <t>https://twitter.com/realDonaldTrump/status/1143837659783225346</t>
  </si>
  <si>
    <t>I will be interviewed by @ MariaBartiromo today at 8:15 A.M. on @ FoxBusiness. Enjoy!</t>
  </si>
  <si>
    <t>https://twitter.com/realDonaldTrump/status/1143839815600918528</t>
  </si>
  <si>
    <t>Democrats want Open Borders, which equals violent crime, drugs and human trafficking. They also want very high taxes, like 90%. Republicans want what‚Äôs good for America - the exact opposite!</t>
  </si>
  <si>
    <t>https://twitter.com/realDonaldTrump/status/1143892326286266368</t>
  </si>
  <si>
    <t>Women‚Äôs soccer player, @ mPinoe, just stated that she is ‚Äúnot going to the F...ing White House if we win.‚Äù Other than the NBA, which now refuses to call owners, owners (please explain that I just got Criminal Justice Reform passed, Black unemployment is at the lowest level...</t>
  </si>
  <si>
    <t>https://twitter.com/realDonaldTrump/status/1143892328236687361</t>
  </si>
  <si>
    <t>....in our Country‚Äôs history, and the poverty index is also best number EVER), leagues and teams love coming to the White House. I am a big fan of the American Team, and Women‚Äôs Soccer, but Megan should WIN first before she TALKS! Finish the job! We haven‚Äôt yet....</t>
  </si>
  <si>
    <t>https://twitter.com/realDonaldTrump/status/1143892329582997505</t>
  </si>
  <si>
    <t>....invited Megan or the team, but I am now inviting the TEAM, win or lose. Megan should never disrespect our Country, the White House, or our Flag, especially since so much has been done for her &amp; the team. Be proud of the Flag that you wear. The USA is doing GREAT!</t>
  </si>
  <si>
    <t>https://twitter.com/realDonaldTrump/status/1143925292492365824</t>
  </si>
  <si>
    <t>It was my great honor to speak at the Faith &amp; Freedom Coalition Conference today in Washington, D.C. Thank you! # RTM2019https://www.pscp.tv/w/b-OZ0jFvTlFsTFJub1dwUXd8MWpNSmd2ZExOUXdHTGupwW9o-0--pa2NSJPD3tB9XKTYh9HnjxNiDlV67pw7?t=1s ‚Ä¶</t>
  </si>
  <si>
    <t>https://twitter.com/realDonaldTrump/status/1143948712684576768</t>
  </si>
  <si>
    <t>The Democrats should change the Loopholes and Asylum Laws so lives will be saved at our Southern Border. They said it was not a crisis at the Border, that it was all just ‚Äúmanufactured.‚Äù Now they admit that I was right - But they must do something about it. Fix the Laws NOW!</t>
  </si>
  <si>
    <t>https://twitter.com/realDonaldTrump/status/1143960463442530304</t>
  </si>
  <si>
    <t>Just departed for the # G20 Summit in Osaka, Japan!pic.twitter.com/IdAYUOiWqf</t>
  </si>
  <si>
    <t>https://twitter.com/realDonaldTrump/status/1143978235878789120</t>
  </si>
  <si>
    <t>The Democrats would save many lives if they would change our broken and very DANGEROUS Immigration Laws. It can be done instantly!</t>
  </si>
  <si>
    <t>https://twitter.com/realDonaldTrump/status/1143980127161708544</t>
  </si>
  <si>
    <t>pic.twitter.com/mudnBtvWO1</t>
  </si>
  <si>
    <t>https://twitter.com/realDonaldTrump/status/1143991802405376000</t>
  </si>
  <si>
    <t>‚ÄúI have been in office for many years, the Military is very important to me, and at no time in my professional life has the U.S. Military been as strong as it is right now.‚Äù Thank you @ LindseyGrahamSC</t>
  </si>
  <si>
    <t>https://twitter.com/realDonaldTrump/status/1143999063613853696</t>
  </si>
  <si>
    <t>According to Fake News (and low ratings) @ CNN, ‚ÄúDemocrats say hearings could change impeachment debate.‚Äù That‚Äôs because they have lost the impeachment debate (80% say NO), and they are hoping that yet another DO OVER, after 2 1/2 years and $40,000,000, will turn things around....</t>
  </si>
  <si>
    <t>https://twitter.com/realDonaldTrump/status/1143999067300610048</t>
  </si>
  <si>
    <t>....No Collusion, No Obstruction! Robert Mueller said he was done after his last 9 minute news conference, as later corrected. Now the Dems want to give it another try. Does it ever end?</t>
  </si>
  <si>
    <t>https://twitter.com/realDonaldTrump/status/1143999292538937344</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</si>
  <si>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</si>
  <si>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https://twitter.com/realDonaldTrump/status/1144014401164337152</t>
  </si>
  <si>
    <t>Why aren‚Äôt the Democrats in the House calling Comey, Brennan, Clapper, Page and her FBI lover (whose invaluable phone records were illegally deleted), Crooked Hillary, Podesta, Ohr (and Nellie), the GPS Fusion characters, Christopher Steele, the DNC (&amp; their missing server)....</t>
  </si>
  <si>
    <t>https://twitter.com/realDonaldTrump/status/1144014405715161088</t>
  </si>
  <si>
    <t>....and all of the others who have leaked, lied and did so many other terrible things? How is it even possible that these people are not being brought forward? Because it is a Rigged Democrat Con Game, and the Fake and Corrupt Media loves every minute of it!</t>
  </si>
  <si>
    <t>https://twitter.com/realDonaldTrump/status/1144021236764164096</t>
  </si>
  <si>
    <t>For tonight‚Äôs # DemDebate, be sure to follow @ TeamTrump, @ TrumpWarRoom, @ Parscale, @ KayleighMcEnany, @ TimMurtaugh, and @ Marc_Lotter for RAPID RESPONSE, FACT CHECKING, and the TRUTH! # MAGA # KAG Sorry, I‚Äôm on Air Force One, off to save the Free World!</t>
  </si>
  <si>
    <t>https://twitter.com/realDonaldTrump/status/1144029089465958401</t>
  </si>
  <si>
    <t>Ever since the passage of the Super Predator Crime Bill, pushed hard by @ JoeBiden, together with Bill and Crooked Hillary Clinton, which inflicted great pain on many, but especially the African American Community, Democrats have tried and failed to pass Criminal Justice Reform...</t>
  </si>
  <si>
    <t>https://twitter.com/realDonaldTrump/status/1144029093358235648</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</si>
  <si>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</si>
  <si>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https://twitter.com/realDonaldTrump/status/1144030595422420993</t>
  </si>
  <si>
    <t>. @ ByronYork: ‚ÄúWhat now, for those who denied a 'crisis' at the border?‚Äùhttps://www.washingtonexaminer.com/opinion/columnists/byron-york-what-now-for-those-who-denied-a-crisis-at-the-border ‚Ä¶</t>
  </si>
  <si>
    <t>https://twitter.com/realDonaldTrump/status/1144033134129758208</t>
  </si>
  <si>
    <t>These flyers depict Australia‚Äôs policy on Illegal Immigration. Much can be learned!pic.twitter.com/QgGU0gyjRS</t>
  </si>
  <si>
    <t>https://twitter.com/realDonaldTrump/status/1144056731653169152</t>
  </si>
  <si>
    <t>BORING!</t>
  </si>
  <si>
    <t>https://twitter.com/realDonaldTrump/status/1144064520152739840</t>
  </si>
  <si>
    <t>. @ NBCNews and @ MSNBC should be ashamed of themselves for having such a horrible technical breakdown in the middle of the debate. Truly unprofessional and only worthy of a FAKE NEWS Organization, which they are!</t>
  </si>
  <si>
    <t>https://twitter.com/realDonaldTrump/status/1144071307941703680</t>
  </si>
  <si>
    <t>Just stopped in Alaska and said hello to our GREAT troops!pic.twitter.com/oLYn1mpaVm</t>
  </si>
  <si>
    <t>https://twitter.com/realDonaldTrump/status/1144072877290872832</t>
  </si>
  <si>
    <t>pic.twitter.com/JDS4zVfyBe</t>
  </si>
  <si>
    <t>https://twitter.com/realDonaldTrump/status/1144089743795216384</t>
  </si>
  <si>
    <t>I look forward to speaking with Prime Minister Modi about the fact that India, for years having put very high Tariffs against the United States, just recently increased the Tariffs even further. This is unacceptable and the Tariffs must be withdrawn!</t>
  </si>
  <si>
    <t>https://twitter.com/realDonaldTrump/status/1144177713869017089</t>
  </si>
  <si>
    <t>Thank you @ MSNBC, real professionals! @ chucktodd @ maddowpic.twitter.com/7ZCkcUQ4yA</t>
  </si>
  <si>
    <t>https://twitter.com/realDonaldTrump/status/1144236129769742336</t>
  </si>
  <si>
    <t>Thank you! # G20Summithttps://twitter.com/USAmbJapan/status/1144195875654082561 ‚Ä¶</t>
  </si>
  <si>
    <t>https://twitter.com/realDonaldTrump/status/1144298731887628288</t>
  </si>
  <si>
    <t>Seems totally ridiculous that our government, and indeed Country, cannot ask a basic question of Citizenship in a very expensive, detailed and important Census, in this case for 2020. I have asked the lawyers if they can delay the Census, no matter how long, until the.....</t>
  </si>
  <si>
    <t>https://twitter.com/realDonaldTrump/status/1144298734311878657</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</si>
  <si>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</si>
  <si>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https://twitter.com/realDonaldTrump/status/1144370485783867392</t>
  </si>
  <si>
    <t>Bipartisan Humanitarian Aid Bill for the Southern Border just passed. A great job done by all! Now we must work to get rid of the Loopholes and fix Asylum. Thank you also to Mexico for the work being done on helping with Illegal Immigration - a very big difference!</t>
  </si>
  <si>
    <t>https://twitter.com/realDonaldTrump/status/1144406713165963264</t>
  </si>
  <si>
    <t>Great to be back in Japan for the # G20OsakaSummitpic.twitter.com/ZUwla1UMAQ</t>
  </si>
  <si>
    <t>https://twitter.com/realDonaldTrump/status/1144419410729242625</t>
  </si>
  <si>
    <t>All Democrats just raised their hands for giving millions of illegal aliens unlimited healthcare. How about taking care of American Citizens first!? That‚Äôs the end of that race!</t>
  </si>
  <si>
    <t>https://twitter.com/realDonaldTrump/status/1144533973428842496</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</si>
  <si>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</si>
  <si>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https://twitter.com/realDonaldTrump/status/1144537564944228352</t>
  </si>
  <si>
    <t>I am in Japan at the G-20, representing our Country well, but I heard it was not a good day for Sleepy Joe or Crazy Bernie. One is exhausted, the other is nuts - so what‚Äôs the big deal?</t>
  </si>
  <si>
    <t>https://twitter.com/realDonaldTrump/status/1144737559786020864</t>
  </si>
  <si>
    <t>54% in Poll! I would be at 75% (with our great economy, maybe the best ever) if not for the Phony Witch Hunt and the Fake News Media!</t>
  </si>
  <si>
    <t>https://twitter.com/realDonaldTrump/status/1144740178948493314</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</si>
  <si>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</si>
  <si>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https://twitter.com/realDonaldTrump/status/1144911267641135109</t>
  </si>
  <si>
    <t>Thank you # G20OsakaSummitpic.twitter.com/9FCqSuR5Bp</t>
  </si>
  <si>
    <t>https://twitter.com/realDonaldTrump/status/1145097774402342912</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</si>
  <si>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</si>
  <si>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https://twitter.com/realDonaldTrump/status/1145097776658812929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</si>
  <si>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</si>
  <si>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https://twitter.com/realDonaldTrump/status/1145097779632627712</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</si>
  <si>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</si>
  <si>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https://twitter.com/realDonaldTrump/status/1145098417405923330</t>
  </si>
  <si>
    <t>I am in South Korea now. President Moon and I have ‚Äútoasted‚Äù our new Trade Deal, a far better one for us than that which it replaced. Today I will visit with, and speak to, our Troops - and also go to the the DMZ (long planned). My meeting with President Moon went very well!</t>
  </si>
  <si>
    <t>https://twitter.com/realDonaldTrump/status/1145121683193421826</t>
  </si>
  <si>
    <t>The highly respected Farm Journal has just announced my Approval Rating with our great Farmers at 74%, and that despite all of the Fake &amp; Corrupt News that they are forced to endure. Farmers have been unfairly treated for many years - and that is turning around FAST!</t>
  </si>
  <si>
    <t>https://twitter.com/realDonaldTrump/status/1145127125512536065</t>
  </si>
  <si>
    <t>The leaders of virtually every country that I met at the G-20 congratulated me on our great economy. Many countries are having difficulties on that score. We have the best economy anywhere in the world, with GREAT &amp; UNLIMITED potential looking into the future!</t>
  </si>
  <si>
    <t>https://twitter.com/realDonaldTrump/status/1145276110097154048</t>
  </si>
  <si>
    <t>Leaving South Korea after a wonderful meeting with Chairman Kim Jong Un. Stood on the soil of North Korea, an important statement for all, and a great honor!</t>
  </si>
  <si>
    <t>https://twitter.com/realDonaldTrump/status/1145494128190480384</t>
  </si>
  <si>
    <t>pic.twitter.com/ctb5YJL1Vb</t>
  </si>
  <si>
    <t>https://twitter.com/realDonaldTrump/status/1145531966076477440</t>
  </si>
  <si>
    <t>So many amazing things happened over the last three days. All, or at least most of those things, are great for the United States. Much was accomplished!</t>
  </si>
  <si>
    <t>https://twitter.com/realDonaldTrump/status/1145540071384375297</t>
  </si>
  <si>
    <t>‚ÄúStocks Cap Best First Half Since 1997‚Äù @ WSJ Our Country is doing great!</t>
  </si>
  <si>
    <t>https://twitter.com/realDonaldTrump/status/1145705584517373953</t>
  </si>
  <si>
    <t>Congratulations to legislators in New Jersey for not passing taxes that would have driven large numbers of high end taxpayers out of the state. Many were planning to leave, &amp; will now be staying. New York &amp; others should start changing their thought process on taxes, fast!</t>
  </si>
  <si>
    <t>https://twitter.com/realDonaldTrump/status/1145707939761704962</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</si>
  <si>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</si>
  <si>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https://twitter.com/realDonaldTrump/status/1145709384963645440</t>
  </si>
  <si>
    <t>Congratulations to Prime Minister Abe of Japan for hosting such a fantastic and well run G-20. There wasn‚Äôt a thing that was missing or a mistake that was made. PERFECT! The people of Japan must be very proud of their Prime Minister.</t>
  </si>
  <si>
    <t>https://twitter.com/realDonaldTrump/status/1145719244719570946</t>
  </si>
  <si>
    <t>pic.twitter.com/k24a6VMTFu</t>
  </si>
  <si>
    <t>https://twitter.com/realDonaldTrump/status/1145720615925637125</t>
  </si>
  <si>
    <t>‚ÄúIn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</si>
  <si>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https://twitter.com/realDonaldTrump/status/1145720616777072640</t>
  </si>
  <si>
    <t>.....why President Trump has to deal with North Korea the way it is now. He had to figure out what to do with the Korea mess. I think this is why the President deserves a lot of credit.‚Äù Harry Kazianis, Center for the National Interest. Thank you!</t>
  </si>
  <si>
    <t>https://twitter.com/realDonaldTrump/status/1145726440815693826</t>
  </si>
  <si>
    <t>It is very hard and expensive to live in New York. Governor Andrew Cuomo uses his Attorney General as a bludgeoning tool for his own purposes. They sue on everything, always in search of a crime. I even got sued on a Foundation which took Zero rent &amp; expenses &amp; gave away...</t>
  </si>
  <si>
    <t>https://twitter.com/realDonaldTrump/status/1145726441612554240</t>
  </si>
  <si>
    <t>....more money than it had. Going on for years, originally brought by Crooked Hillary‚Äôs Campaign Chair, A.G. Eric Schneiderman, until forced to resign for abuse against women. They never even looked at the disgusting Clinton Foundation. Now Cuomo‚Äôs A.G. is harassing all of my....</t>
  </si>
  <si>
    <t>https://twitter.com/realDonaldTrump/status/1145726442636029952</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</si>
  <si>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</si>
  <si>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https://twitter.com/realDonaldTrump/status/1145733138984964097</t>
  </si>
  <si>
    <t>That‚Äôs right, The Trump Foundation gave away 100% plus, with Zero rent or expenses charged, and has been being sued by Cuomo and New York State for years - another part of the political Witch Hunt. Just in case anyone is interested - Clinton Foundation never even looked at!</t>
  </si>
  <si>
    <t>https://twitter.com/realDonaldTrump/status/1145818232856690690</t>
  </si>
  <si>
    <t>I am excited to announce that @ MercedesSchlapp will soon be joining our Campaign. She feels so strongly about our Country &amp; its future. We are setting records in so many ways, &amp; we will keep it going. Mercedes has done a fantastic job within the Administration &amp; I am so thankful!</t>
  </si>
  <si>
    <t>https://twitter.com/realDonaldTrump/status/1145818575049023488</t>
  </si>
  <si>
    <t>It was great being with Chairman Kim Jong Un of North Korea this weekend. We had a great meeting, he looked really well and very healthy - I look forward to seeing him again soon....</t>
  </si>
  <si>
    <t>https://twitter.com/realDonaldTrump/status/1145818830138171392</t>
  </si>
  <si>
    <t>....In the meantime, our teams will be meeting to work on some solutions to very long term and persistent problems. No rush, but I am sure we will ultimately get there!</t>
  </si>
  <si>
    <t>https://twitter.com/realDonaldTrump/status/1145819097395073024</t>
  </si>
  <si>
    <t>I will be interviewed by @ TuckerCarlson tonight at 8:00pm on @ FoxNews!</t>
  </si>
  <si>
    <t>https://twitter.com/realDonaldTrump/status/1146016073600372736</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</si>
  <si>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</si>
  <si>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https://twitter.com/realDonaldTrump/status/1146016074384773120</t>
  </si>
  <si>
    <t>...Texas will defend them &amp; indemnify them against political harassment by New York State and Governor Cuomo. So many people are leaving New York for Texas and Florida that it is totally under siege. First New York taxes you too high, then they sue you, just to complete the job</t>
  </si>
  <si>
    <t>https://twitter.com/realDonaldTrump/status/1146016075139702784</t>
  </si>
  <si>
    <t>Mark Levin has written a big number one bestselling book called, conspicuously and accurately, ‚ÄúUnfreedom of the Press.‚Äù It is a great book that tells it like it is, fake news and all. Keep this book number one!</t>
  </si>
  <si>
    <t>https://twitter.com/realDonaldTrump/status/1146020283045810180</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</si>
  <si>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</si>
  <si>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https://twitter.com/realDonaldTrump/status/1146023450001231872</t>
  </si>
  <si>
    <t>The Economy is the BEST IT HAS EVER BEEN! Even much of the Fake News is giving me credit for that!</t>
  </si>
  <si>
    <t>https://twitter.com/realDonaldTrump/status/1146062242388959238</t>
  </si>
  <si>
    <t>Big 4th of July in D.C. ‚ÄúSalute to America.‚Äù The Pentagon &amp; our great Military Leaders are thrilled to be doing this &amp; showing to the American people, among other things, the strongest and most advanced Military anywhere in the World. Incredible Flyovers &amp; biggest ever Fireworks!</t>
  </si>
  <si>
    <t>https://twitter.com/realDonaldTrump/status/1146068975350009856</t>
  </si>
  <si>
    <t>Robert Mueller is being asked to testify yet again. He said he could only stick to the Report, &amp; that is what he would and must do. After so much testimony &amp; total transparency, this Witch Hunt must now end. No more Do Overs. No Collusion, No Obstruction. The Great Hoax is dead!</t>
  </si>
  <si>
    <t>https://twitter.com/realDonaldTrump/status/1146093453094395904</t>
  </si>
  <si>
    <t>https://www.doi.gov/pressreleases/what-expect-this-years-annual-fourth-july-celebration ‚Ä¶</t>
  </si>
  <si>
    <t>https://twitter.com/realDonaldTrump/status/1146178214819172355</t>
  </si>
  <si>
    <t>Thanks to ‚ÄúPhantom Fireworks‚Äù and ‚ÄúFireworks by Grucci" for their generosity in donating the biggest fireworks show Washington D.C. has ever seen. CEO's Bruce Zoldan and Phil Grucci are helping to make this the greatest 4th of July celebration in our Nations history!</t>
  </si>
  <si>
    <t>https://twitter.com/realDonaldTrump/status/1146178857134952449</t>
  </si>
  <si>
    <t>I am pleased to announce that it is my intention to nominate Christopher Waller, Ph. D., Executive VP and Director of Research, Federal Reserve Bank of St. Louis, Missouri, to be on the board of the Federal Reserve....</t>
  </si>
  <si>
    <t>https://twitter.com/realDonaldTrump/status/1146178858586116096</t>
  </si>
  <si>
    <t>....Prior to his current position, Christopher served as a professor and Chair of Economics at Notre Dame.</t>
  </si>
  <si>
    <t>https://twitter.com/realDonaldTrump/status/1146185983458775042</t>
  </si>
  <si>
    <t>I am pleased to announce that it is my intention to nominate Judy Shelton, Ph. D., U.S. Executive Dir, European Bank of Reconstruction &amp; Development to be on the board of the Federal Reserve....</t>
  </si>
  <si>
    <t>https://twitter.com/realDonaldTrump/status/1146185984884842496</t>
  </si>
  <si>
    <t>....Judy is a Founding Member of the board of directors of Empower America and has served on the board of directors of Hilton Hotels.</t>
  </si>
  <si>
    <t>https://twitter.com/realDonaldTrump/status/1146187702129307648</t>
  </si>
  <si>
    <t>pic.twitter.com/hWiNicShLY</t>
  </si>
  <si>
    <t>https://twitter.com/realDonaldTrump/status/1146236790182993920</t>
  </si>
  <si>
    <t>More great information from the @ NatlParkService for Thursday‚Äôs Fourth of July Celebration here in Washington, D.C. # SaluteToAmericahttps://www.nps.gov/subjects/nationalmall4th/maps.htm ‚Ä¶</t>
  </si>
  <si>
    <t>https://twitter.com/realDonaldTrump/status/1146239124766109696</t>
  </si>
  <si>
    <t>Thanks @ RobertJeffress!pic.twitter.com/wFZyCyh3W6</t>
  </si>
  <si>
    <t>https://twitter.com/realDonaldTrump/status/1146245459268263938</t>
  </si>
  <si>
    <t>A very sad time for America when the Supreme Court of the United States won‚Äôt allow a question of ‚ÄúIs this person a Citizen of the United States?‚Äù to be asked on the #2020 Census! Going on for a long time. I have asked the Department of Commerce and the Department of Justice....</t>
  </si>
  <si>
    <t>https://twitter.com/realDonaldTrump/status/1146245460035850241</t>
  </si>
  <si>
    <t>....to do whatever is necessary to bring this most vital of questions, and this very important case, to a successful conclusion. USA! USA! USA!</t>
  </si>
  <si>
    <t>https://twitter.com/realDonaldTrump/status/1146268912553775110</t>
  </si>
  <si>
    <t>Iran was violating the 150 Billion Dollar (plus 1.8 Billion Dollar in CASH) Nuclear Deal with the United States, and others who paid NOTHING, long before I became President - and they have now breached their stockpile limit. Not good!</t>
  </si>
  <si>
    <t>https://twitter.com/realDonaldTrump/status/1146392269865590784</t>
  </si>
  <si>
    <t>Our July 4th Salute to America at the Lincoln Memorial is looking to be really big. It will be the show of a lifetime!</t>
  </si>
  <si>
    <t>https://twitter.com/realDonaldTrump/status/1146395148856844289</t>
  </si>
  <si>
    <t>We have the greatest economy anywhere in the world. We have the greatest military anywhere in the world. Not bad!</t>
  </si>
  <si>
    <t>https://twitter.com/realDonaldTrump/status/1146421386820427776</t>
  </si>
  <si>
    <t>S&amp;P 500 hits new record high. Up 19% for the year. Congratulations!</t>
  </si>
  <si>
    <t>https://twitter.com/realDonaldTrump/status/1146423819906748416</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</si>
  <si>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</si>
  <si>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https://twitter.com/realDonaldTrump/status/1146426004635828224</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</si>
  <si>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</si>
  <si>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https://twitter.com/realDonaldTrump/status/1146430380981067777</t>
  </si>
  <si>
    <t>Congratulations to Navy Seal Eddie Gallagher, his wonderful wife Andrea, and his entire family. You have been through much together. Glad I could help!</t>
  </si>
  <si>
    <t>https://twitter.com/realDonaldTrump/status/1146435093491277824</t>
  </si>
  <si>
    <t>The News Reports about the Department of Commerce dropping its quest to put the Citizenship Question on the Census is incorrect or, to state it differently, FAKE! We are absolutely moving forward, as we must, because of the importance of the answer to this question.</t>
  </si>
  <si>
    <t>https://twitter.com/realDonaldTrump/status/1146501820593967104</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</si>
  <si>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</si>
  <si>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https://twitter.com/realDonaldTrump/status/1146501821579583488</t>
  </si>
  <si>
    <t>.....came from, and in far safer conditions. No matter how good things actually look, even if perfect, the Democrat visitors will act shocked &amp; aghast at how terrible things are. Just Pols. If they really want to fix them, change the Immigration Laws and Loopholes. So easy to do!</t>
  </si>
  <si>
    <t>https://twitter.com/realDonaldTrump/status/1146501823190188033</t>
  </si>
  <si>
    <t>.....Now, if you really want to fix the Crisis at the Southern Border, both humanitarian and otherwise, tell migrants not to come into our country unless they are willing to do so legally, and hopefully through a system based on Merit. This way we have no problems at all!</t>
  </si>
  <si>
    <t>https://twitter.com/realDonaldTrump/status/1146514575048790019</t>
  </si>
  <si>
    <t>If Illegal Immigrants are unhappy with the conditions in the quickly built or refitted detentions centers, just tell them not to come. All problems solved!</t>
  </si>
  <si>
    <t>https://twitter.com/realDonaldTrump/status/1146514922286780416</t>
  </si>
  <si>
    <t>Mexico is doing a far better job than the Democrats on the Border. Thank you Mexico!</t>
  </si>
  <si>
    <t>https://twitter.com/realDonaldTrump/status/1146517318509481984</t>
  </si>
  <si>
    <t>Iran has just issued a New Warning. Rouhani says that they will Enrich Uranium to ‚Äúany amount we want‚Äù if there is no new Nuclear Deal. Be careful with the threats, Iran. They can come back to bite you like nobody has been bitten before!</t>
  </si>
  <si>
    <t>https://twitter.com/realDonaldTrump/status/1146625696531456000</t>
  </si>
  <si>
    <t>Today‚Äôs Stock Market is the highest in the history of our great Country! This is the 104th time since the Election of 2016 that we have reached a NEW HIGH. Congratulations USA!</t>
  </si>
  <si>
    <t>https://twitter.com/realDonaldTrump/status/1146740683119742978</t>
  </si>
  <si>
    <t>So important for our Country that the very simple and basic ‚ÄúAre you a Citizen of the United States?‚Äù question be allowed to be asked in the 2020 Census. Department of Commerce and the Department of Justice are working very hard on this, even on the 4th of July!</t>
  </si>
  <si>
    <t>https://twitter.com/realDonaldTrump/status/1146741320066699265</t>
  </si>
  <si>
    <t>HAPPY 4TH OF JULY!</t>
  </si>
  <si>
    <t>https://twitter.com/realDonaldTrump/status/1146761060915044352</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</si>
  <si>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</si>
  <si>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https://twitter.com/realDonaldTrump/status/1146761062710222849</t>
  </si>
  <si>
    <t>....and advanced aircraft anywhere in the World. Perhaps even Air Force One will do a low &amp; loud sprint over the crowd. That will start at 6:00P.M., but be there early. Then, at 9:00 P.M., a great (to put it mildly) fireworks display. I will speak on behalf of our great Country!</t>
  </si>
  <si>
    <t>https://twitter.com/realDonaldTrump/status/1146766931573301248</t>
  </si>
  <si>
    <t>Great news for the Republican Party as one of the dumbest &amp; most disloyal men in Congress is ‚Äúquitting‚Äù the Party. No Collusion, No Obstruction! Knew he couldn‚Äôt get the nomination to run again in the Great State of Michigan. Already being challenged for his seat. A total loser!</t>
  </si>
  <si>
    <t>https://twitter.com/realDonaldTrump/status/1146842028975841280</t>
  </si>
  <si>
    <t>Looks like a lot of people already heading to SALUTE TO AMERICA at Lincoln Memorial. It will be well worth the trip and wait. See you there at 6:00 P.M. Amazing music and bands. Thank you ARMY!</t>
  </si>
  <si>
    <t>https://twitter.com/realDonaldTrump/status/1146862295466819585</t>
  </si>
  <si>
    <t>Been fully briefed on earthquake in Southern California. All seems to be very much under control!</t>
  </si>
  <si>
    <t>https://twitter.com/realDonaldTrump/status/1146900759906279424</t>
  </si>
  <si>
    <t>Weather looking good, clearing rapidly and temperatures going down fast. See you in 45 minutes, 6:30 to 7:00 P.M. at Lincoln Memorial!</t>
  </si>
  <si>
    <t>https://twitter.com/realDonaldTrump/status/1146932094339362817</t>
  </si>
  <si>
    <t># SaluteToAmerica # July4thhttps://www.pscp.tv/w/b-6KeDFvTlFsTFJub1dwUXd8MXZBR1JXeVpZd3FKbD1m8-DfgpfpQf7vJ5oeGOfXckEahudNfjy-eC4aCePe?t=15m55s ‚Ä¶</t>
  </si>
  <si>
    <t>https://twitter.com/realDonaldTrump/status/1146938775689412608</t>
  </si>
  <si>
    <t>A great crowd of tremendous Patriots this evening, all the way back to the Washington Monument! # SaluteToAmericapic.twitter.com/nJghdfqIhX</t>
  </si>
  <si>
    <t>https://twitter.com/realDonaldTrump/status/1146981084531441664</t>
  </si>
  <si>
    <t>pic.twitter.com/ldrobJIbrN</t>
  </si>
  <si>
    <t>https://twitter.com/realDonaldTrump/status/1146989714991435776</t>
  </si>
  <si>
    <t>Thank you Marc!https://twitter.com/marcthiessen/status/1146917860289208320 ‚Ä¶</t>
  </si>
  <si>
    <t>https://twitter.com/realDonaldTrump/status/1146989939659366401</t>
  </si>
  <si>
    <t>Thanks Ari!https://twitter.com/AriFleischer/status/1146918559123218432 ‚Ä¶</t>
  </si>
  <si>
    <t>https://twitter.com/realDonaldTrump/status/1146990286641487874</t>
  </si>
  <si>
    <t>Tammy is a great person!https://twitter.com/HeyTammyBruce/status/1146187842772766720 ‚Ä¶</t>
  </si>
  <si>
    <t>https://twitter.com/realDonaldTrump/status/1147150333484916738</t>
  </si>
  <si>
    <t>JOBS, JOBS, JOBS!https://www.breitbart.com/economy/2019/07/05/america-created-224000-jobs-in-june/ ‚Ä¶</t>
  </si>
  <si>
    <t>https://twitter.com/realDonaldTrump/status/1147150754911797249</t>
  </si>
  <si>
    <t>‚ÄúRecord 157,005,000 Employed; 19th Record of Trump Era‚Äùhttps://www.cnsnews.com/news/article/susan-jones/157005000-employed-june-19th-record-trump-era ‚Ä¶</t>
  </si>
  <si>
    <t>https://twitter.com/realDonaldTrump/status/1147260649275310080</t>
  </si>
  <si>
    <t>Happy Birthday to our great United States @ SecretService!https://twitter.com/SecretService/status/1147215397285978114 ‚Ä¶</t>
  </si>
  <si>
    <t>https://twitter.com/realDonaldTrump/status/1147339582586916864</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</si>
  <si>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</si>
  <si>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https://twitter.com/realDonaldTrump/status/1147345545704431622</t>
  </si>
  <si>
    <t>Strong jobs report, low inflation, and other countries around the world doing anything possible to take advantage of the United States, knowing that our Federal Reserve doesn‚Äôt have a clue! They raised rates too soon, too often, &amp; tightened, while others did just the opposite....</t>
  </si>
  <si>
    <t>https://twitter.com/realDonaldTrump/status/1147345548548222978</t>
  </si>
  <si>
    <t>....As well as we are doing from the day after the great Election, when the Market shot right up, it could have been even better - massive additional wealth would have been created, &amp; used very well. Our most difficult problem is not our competitors, it is the Federal Reserve!</t>
  </si>
  <si>
    <t>https://twitter.com/realDonaldTrump/status/1147478123593785344</t>
  </si>
  <si>
    <t>Our Country is the envy of the World. Thank you, Mr. President!https://twitter.com/WhiteHouse/status/1147221107696709632 ‚Ä¶</t>
  </si>
  <si>
    <t>https://twitter.com/realDonaldTrump/status/1147479750379745282</t>
  </si>
  <si>
    <t>Democrats must change the Loophole &amp; Asylum Laws - but they probably won‚Äôt! They want Open Borders, which means massive crime and drugs!https://twitter.com/WhiteHouse/status/1146552901843578881 ‚Ä¶</t>
  </si>
  <si>
    <t>https://twitter.com/realDonaldTrump/status/1147480674670174210</t>
  </si>
  <si>
    <t>Jerry will be getting the Presidential Medal of Freedom, well deserved!https://twitter.com/NYTSports/status/1147423573293830146 ‚Ä¶</t>
  </si>
  <si>
    <t>https://twitter.com/realDonaldTrump/status/1147483613367361539</t>
  </si>
  <si>
    <t>Great Coach, Great Guy!https://twitter.com/TSD_NBA/status/1147481471537430528 ‚Ä¶</t>
  </si>
  <si>
    <t>https://twitter.com/realDonaldTrump/status/1147484059125395457</t>
  </si>
  <si>
    <t>A wonderful man and great Republican!https://twitter.com/WVNS59News/status/1146946992783994880 ‚Ä¶</t>
  </si>
  <si>
    <t>https://twitter.com/realDonaldTrump/status/1147486815160610817</t>
  </si>
  <si>
    <t>Joe Biden is a reclamation project. Some things are just not salvageable. China and other countries that ripped us off for years are begging for him. He deserted our military, our law enforcement and our healthcare. Added more debt than all other Presidents combined. Won‚Äôt win!</t>
  </si>
  <si>
    <t>https://twitter.com/realDonaldTrump/status/1147853700217618432</t>
  </si>
  <si>
    <t>Sleepy Joe Biden just admitted he worked with segregationists and separately, has already been very plain about the fact that he will be substantially raising everyone‚Äôs taxes if he becomes president. Ridiculously, all Democrats want to substantially raise taxes!</t>
  </si>
  <si>
    <t>https://twitter.com/realDonaldTrump/status/1147856061006786560</t>
  </si>
  <si>
    <t>Last year was the first in 51 years where prescription drug prices actually went down, but things have been, and are being, put in place that will drive them down substantially. If Dems would work with us in a bipartisan fashion, we would get big results very fast!</t>
  </si>
  <si>
    <t>https://twitter.com/realDonaldTrump/status/1147946170293071872</t>
  </si>
  <si>
    <t>Congratulations to the U.S. Women‚Äôs Soccer Team on winning the World Cup! Great and exciting play. America is proud of you all!</t>
  </si>
  <si>
    <t>https://twitter.com/realDonaldTrump/status/1147955460403859462</t>
  </si>
  <si>
    <t>The Fake News Media, in particular the Failing @ nytimes, is writing phony and exaggerated accounts of the Border Detention Centers. First of all, people should not be entering our Country illegally, only for us to then have to care for them. We should be allowed to focus on .....</t>
  </si>
  <si>
    <t>https://twitter.com/realDonaldTrump/status/1147955463201480704</t>
  </si>
  <si>
    <t>....United States Citizens first. Border Patrol, and others in Law Enforcement, have been doing a great job. We said there was a Crisis - the Fake News &amp; the Dems said it was ‚Äúmanufactured.‚Äù Now all agree we were right, but they always knew that. They are crowded (which we.....</t>
  </si>
  <si>
    <t>https://twitter.com/realDonaldTrump/status/1147955464472338434</t>
  </si>
  <si>
    <t>....brought up, not them) because the Dems won‚Äôt change the Loopholes and Asylum. Big Media Con Job!</t>
  </si>
  <si>
    <t>https://twitter.com/realDonaldTrump/status/1147976062657282055</t>
  </si>
  <si>
    <t>We are building the Wall now, but the reason the badly needed Wall wasn‚Äôt approved in the Republican controlled House and Senate was that we had a very slim majority in the Senate, &amp; needed 9 Democrat votes. They were totally unwilling to give Wall votes to us, want Open Borders!</t>
  </si>
  <si>
    <t>https://twitter.com/realDonaldTrump/status/1148016422783803392</t>
  </si>
  <si>
    <t>Watching @ FoxNews weekend anchors is worse than watching low ratings Fake News @ CNN, or Lyin‚Äô Brian Williams (remember when he totally fabricated a War Story trying to make himself into a hero, &amp; got fired. A very dishonest journalist!) and the crew of degenerate......</t>
  </si>
  <si>
    <t>https://twitter.com/realDonaldTrump/status/1148016423735836674</t>
  </si>
  <si>
    <t>.....Comcast (NBC/MSNBC) Trump haters, who do whatever Brian &amp; Steve tell them to do. Like CNN, NBC is also way down in the ratings. But @ FoxNews, who failed in getting the very BORING Dem debates, is now loading up with Democrats &amp; even using Fake unsourced @ nytimes as....</t>
  </si>
  <si>
    <t>https://twitter.com/realDonaldTrump/status/1148016424864104448</t>
  </si>
  <si>
    <t>...a ‚Äúsource‚Äù of information (ask the Times what they paid for the Boston Globe, &amp; what they sold it for (lost 1.5 Billion Dollars), or their old headquarters building disaster, or their unfunded liability? @ FoxNews is changing fast, but they forgot the people who got them there!</t>
  </si>
  <si>
    <t>https://twitter.com/realDonaldTrump/status/1148068598289719296</t>
  </si>
  <si>
    <t>Impossible to believe that @ FoxNews has hired @ donnabrazile, the person fired by @ CNN (after they tried to hide the bad facts, &amp; failed) for giving Crooked Hillary Clinton the questions to a debate, something unimaginable. Now she is all over Fox, including Shep Smith, by far....</t>
  </si>
  <si>
    <t>https://twitter.com/realDonaldTrump/status/1148068599111782401</t>
  </si>
  <si>
    <t>....their lowest rated show. Watch the @ FoxNews weekend daytime anchors, who are terrible, go after her big time. That‚Äôs what they want - but it sure is not what the audience wants!</t>
  </si>
  <si>
    <t>https://twitter.com/realDonaldTrump/status/1148237067526254600</t>
  </si>
  <si>
    <t>A massive crowd that Fake News &amp; some Dems didn‚Äôt want to Report!https://twitter.com/ReaganBattalion/status/1147165752262311937 ‚Ä¶</t>
  </si>
  <si>
    <t>https://twitter.com/realDonaldTrump/status/1148239614408372224</t>
  </si>
  <si>
    <t>Thank you Ari!https://twitter.com/AriFleischer/status/1146923374960107521 ‚Ä¶</t>
  </si>
  <si>
    <t>https://twitter.com/realDonaldTrump/status/1148270600407924736</t>
  </si>
  <si>
    <t>Brilliant Constitutional Lawyer, Dr. John Eastman, said the Special Prosecutor (Mueller) should have NEVER been appointed in the first place. The entire exercise was fundamentally illegal. The Witch Hunt should never happen to another President of the U.S. again. A TOTAL SCAM!pic.twitter.com/5sRAMhHAR8</t>
  </si>
  <si>
    <t>https://twitter.com/realDonaldTrump/status/1148298496140820480</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</si>
  <si>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</si>
  <si>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https://twitter.com/realDonaldTrump/status/1148298497189392384</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</si>
  <si>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</si>
  <si>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https://twitter.com/realDonaldTrump/status/1148366872368287745</t>
  </si>
  <si>
    <t>Spoke to @ GOPLeader Kevin McCarthy about the earthquakes in California and informed him that we will be working very closely on emergency funding. Also spoke to Governor @ GavinNewsom - all working together!</t>
  </si>
  <si>
    <t>https://twitter.com/realDonaldTrump/status/1148548684424056832</t>
  </si>
  <si>
    <t>Very good numbers on the economy. Much potential for growth. Trade deals being negotiated or being set up for negotiation. We have been treated very unfairly (to put it mildly) by other countries for many years, but that is changing!</t>
  </si>
  <si>
    <t>https://twitter.com/realDonaldTrump/status/1148559442885185536</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</si>
  <si>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</si>
  <si>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https://twitter.com/realDonaldTrump/status/1148559443845668864</t>
  </si>
  <si>
    <t>...handled. I told @ theresa_may how to do that deal, but she went her own foolish way-was unable to get it done. A disaster! I don‚Äôt know the Ambassador but have been told he is a pompous fool. Tell him the USA now has the best Economy &amp; Military anywhere in the World, by far...</t>
  </si>
  <si>
    <t>https://twitter.com/realDonaldTrump/status/1148559446030921728</t>
  </si>
  <si>
    <t>....and they are both only getting bigger, better and stronger.....Thank you, Mr. President!</t>
  </si>
  <si>
    <t>https://twitter.com/realDonaldTrump/status/1148563040536866821</t>
  </si>
  <si>
    <t>‚ÄúI agree with the President, the Supreme Court got it wrong. There should be a question about Citizenship on the Census. A.G. Barr sees a pathway to add the Citizenship Question.‚Äù Steve Doocy @ foxandfriends Working hard on something that should be so easy. People are fed up!</t>
  </si>
  <si>
    <t>https://twitter.com/realDonaldTrump/status/1148567121212989440</t>
  </si>
  <si>
    <t>Outrage is growing in the Great State of Minnesota where our Patriots are now having to fight for the right to say the Pledge of Allegiance. I will be fighting with you! @ foxandfriends</t>
  </si>
  <si>
    <t>https://twitter.com/realDonaldTrump/status/1148572023037317120</t>
  </si>
  <si>
    <t>‚ÄúWith President Trump at the helm, not only is America getting great again, but he‚Äôs going to make our estuaries, our rivers, our water - everything better - the things he is doing, and done, are just helping America tremendously.‚Äù Thank you to Bruce Hrobak @ foxandfriends</t>
  </si>
  <si>
    <t>https://twitter.com/realDonaldTrump/status/1148573013237030914</t>
  </si>
  <si>
    <t>Food Stamp participation hits 10 year low. Wow! @ OANN</t>
  </si>
  <si>
    <t>https://twitter.com/realDonaldTrump/status/1148573632869875712</t>
  </si>
  <si>
    <t>India has long had a field day putting Tariffs on American products. No longer acceptable!</t>
  </si>
  <si>
    <t>https://twitter.com/realDonaldTrump/status/1148600594829103107</t>
  </si>
  <si>
    <t>Recent ‚Äústrained‚Äù decisions by the United States Supreme Court, some so simple as allowing the question, ‚ÄúAre you a citizen of the United States‚Äù on our very expensive Census Report, or the even more strained decisions (2) allowing the world‚Äôs most expensive &amp; pathetic......</t>
  </si>
  <si>
    <t>https://twitter.com/realDonaldTrump/status/1148600596502589441</t>
  </si>
  <si>
    <t>....healthcare (Obamacare) to stay in place, when it would have been replaced by something far better, shows how incredibly important our upcoming 2020 Election is. I have long heard that the appointment of Supreme Court Justices is a President‚Äôs most important decision. SO TRUE!</t>
  </si>
  <si>
    <t>https://twitter.com/realDonaldTrump/status/1148679238431793152</t>
  </si>
  <si>
    <t>After a wonderful dinner at the @ USTreasury last night with the Amir of Qatar, @ TamimBinHamad, it was my great honor to welcome him to the @ WhiteHouse this afternoon!pic.twitter.com/SB9DGA7dgo</t>
  </si>
  <si>
    <t>https://twitter.com/realDonaldTrump/status/1148747083219984384</t>
  </si>
  <si>
    <t>Democrats are coming after our great Kentucky Senator, Mitch McConnell, with someone who compared my election to September 11th....</t>
  </si>
  <si>
    <t>https://twitter.com/realDonaldTrump/status/1148747084167831553</t>
  </si>
  <si>
    <t>....Why would Kentucky ever think of giving up the most powerful position in Congress, the Senate Majority Leader, for a freshman Senator with little power in what will hopefully be the minority party. We need Mitch in the Senate to Keep America Great!!</t>
  </si>
  <si>
    <t>https://twitter.com/realDonaldTrump/status/1148766318906281985</t>
  </si>
  <si>
    <t>A truly great, patriotic &amp; charitable man, Bernie Marcus, the co-founder of Home Depot who, at the age of 90, is coming under attack by the Radical Left Democrats with one of their often used weapons. They don‚Äôt want people to shop at those GREAT stores because he contributed....</t>
  </si>
  <si>
    <t>https://twitter.com/realDonaldTrump/status/1148766319640227841</t>
  </si>
  <si>
    <t>....to your favorite President, me! These people are vicious and totally crazed, but remember, there are far more great people (‚ÄúDeplorables‚Äù) in this country, than bad. Do to them what they do to you. Fight for Bernie Marcus and Home Depot!</t>
  </si>
  <si>
    <t>https://twitter.com/realDonaldTrump/status/1148767855351128064</t>
  </si>
  <si>
    <t>More and more the Radical Left is using Commerce to hurt their ‚ÄúEnemy.‚Äù They put out the name of a store, brand or company, and ask their so-called followers not to do business there. They don‚Äôt care who gets hurt, but also don‚Äôt understand that two can play that game!</t>
  </si>
  <si>
    <t>https://twitter.com/realDonaldTrump/status/1148769874379980801</t>
  </si>
  <si>
    <t>So now the Obama appointed judge on the Census case (Are you a Citizen of the United States?) won‚Äôt let the Justice Department use the lawyers that it wants to use. Could this be a first?</t>
  </si>
  <si>
    <t>https://twitter.com/realDonaldTrump/status/1148775820481236993</t>
  </si>
  <si>
    <t>pic.twitter.com/4c8wlQzrlF</t>
  </si>
  <si>
    <t>https://twitter.com/realDonaldTrump/status/1148776676853243904</t>
  </si>
  <si>
    <t>pic.twitter.com/HJYYPsJ3Mf</t>
  </si>
  <si>
    <t>https://twitter.com/realDonaldTrump/status/1148786591302901760</t>
  </si>
  <si>
    <t>‚ÄúThe reality is that this was a plot from the very beginning to frame Trump....‚Äù @ RudyGiulianipic.twitter.com/tMyNEPppm6</t>
  </si>
  <si>
    <t>https://twitter.com/realDonaldTrump/status/1148796604037652480</t>
  </si>
  <si>
    <t>‚ÄúFBI‚Äôs Christopher Steele (FAKE) Story Falls Apart: False Intel &amp; Media Contacts Were Flagged Before FISA.‚Äù John Solomon, The Hill. @ seanhannity</t>
  </si>
  <si>
    <t>https://twitter.com/realDonaldTrump/status/1148951075778682880</t>
  </si>
  <si>
    <t>‚ÄúOur company has grown, since Trump has taken control of the White House &amp; the Presidency, in the sense that we have better opportunities now to do what we‚Äôve been wanting to do for quite some time, and that is to create manufacturing jobs. I believe that President Trump has.....</t>
  </si>
  <si>
    <t>https://twitter.com/realDonaldTrump/status/1148951077603205122</t>
  </si>
  <si>
    <t>....done a great job of reducing crime in the African American Community because more African Americans are at work today. Trump is not a Racist, he‚Äôs a Businessman. Because he‚Äôs a great businessman, he‚Äôs pushing for lives to be better.‚Äù Michael Brown, CEO, Hydromatic Tech</t>
  </si>
  <si>
    <t>https://twitter.com/realDonaldTrump/status/1148953550938152960</t>
  </si>
  <si>
    <t>The Dems Witch Hunt continues!https://twitter.com/Jim_Jordan/status/1148636946677358592 ‚Ä¶</t>
  </si>
  <si>
    <t>https://twitter.com/realDonaldTrump/status/1148958770770382849</t>
  </si>
  <si>
    <t>Iran has long been secretly ‚Äúenriching,‚Äù in total violation of the terrible 150 Billion Dollar deal made by John Kerry and the Obama Administration. Remember, that deal was to expire in a short number of years. Sanctions will soon be increased, substantially!</t>
  </si>
  <si>
    <t>https://twitter.com/realDonaldTrump/status/1148971885457285120</t>
  </si>
  <si>
    <t>Word just out that I won a big part of the Deep State and Democrat induced Witch Hunt. Unanimous decision in my favor from The United States Court of Appeals For The Fourth Circuit on the ridiculous Emoluments Case. I don‚Äôt make money, but lose a fortune for the honor of.....</t>
  </si>
  <si>
    <t>https://twitter.com/realDonaldTrump/status/1148971886279311361</t>
  </si>
  <si>
    <t>....serving and doing a great job as your President (including accepting Zero salary!).</t>
  </si>
  <si>
    <t>https://twitter.com/realDonaldTrump/status/1149000308925849601</t>
  </si>
  <si>
    <t>My Administration is taking groundbreaking action to bring new hope to millions of Americans suffering from kidney disease. Today I signed an Executive Order, Advancing American Kidney Health...https://www.pscp.tv/w/b_YMSTFvTlFsTFJub1dwUXd8MXlwS2R2dnJnV25KV4jkljhXBgU1w0eDdeBLL9WipBZwVvg8VQFMkdr2LMaG?t=5s ‚Ä¶</t>
  </si>
  <si>
    <t>https://twitter.com/realDonaldTrump/status/1149095754822311937</t>
  </si>
  <si>
    <t>Thank you Robert Johnson!pic.twitter.com/kE4W2m9OoM</t>
  </si>
  <si>
    <t>https://twitter.com/realDonaldTrump/status/1149100628062474241</t>
  </si>
  <si>
    <t>Today, on this ‚ÄúUSMCA Day of Action,‚Äù thousands of grassroots supporters are urging Congress to pass the great bipartisan USMCA. USMCA = more JOBS for American workers, more economic growth, and more OPPORTUNITY for our farmers, ranchers, and businesses. # USMCAnowhttps://twitter.com/VP/status/1149093431752286208 ‚Ä¶</t>
  </si>
  <si>
    <t>https://twitter.com/realDonaldTrump/status/1149107461539975168</t>
  </si>
  <si>
    <t>Congratulations to @ DrGregMurphy1 of North Carolina ( # NC03) on his great primary victory for the United States Congress. Greg is tough on Crime, Borders, and loves our Second Amendment, our Military and our Vets. He has my Complete and Total Endorsement!</t>
  </si>
  <si>
    <t>https://twitter.com/realDonaldTrump/status/1149107725005180931</t>
  </si>
  <si>
    <t>I was just informed by Marillyn Hewson, CEO of Lockheed Martin, of her decision to keep the Sikorsky Helicopter Plant in Coatesville, Pennsylvania, open and humming! We are very proud of Pennsylvania and the people who work there....</t>
  </si>
  <si>
    <t>https://twitter.com/realDonaldTrump/status/1149107726565462018</t>
  </si>
  <si>
    <t>....Thank you to Lockheed Martin, one of the USA‚Äôs truly great companies!</t>
  </si>
  <si>
    <t>https://twitter.com/realDonaldTrump/status/1149108122990063616</t>
  </si>
  <si>
    <t>Thank you so much @ JonVoight!pic.twitter.com/7aj57QH57l</t>
  </si>
  <si>
    <t>https://twitter.com/realDonaldTrump/status/1149109159570395137</t>
  </si>
  <si>
    <t>THANK YOU BILL!https://twitter.com/pulte/status/1149074767930187776 ‚Ä¶</t>
  </si>
  <si>
    <t>https://twitter.com/realDonaldTrump/status/1149266929565261824</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</si>
  <si>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</si>
  <si>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https://twitter.com/realDonaldTrump/status/1149281529727766528</t>
  </si>
  <si>
    <t>The Pledge of Allegiance to our great Country, in St. Louis Park, Minnesota, is under siege. That is why I am going to win the Great State of Minnesota in the 2020 Election. People are sick and tired of this stupidity and disloyalty to our wonderful USA!</t>
  </si>
  <si>
    <t>https://twitter.com/realDonaldTrump/status/1149282144411377664</t>
  </si>
  <si>
    <t>‚ÄúNearly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</si>
  <si>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https://twitter.com/realDonaldTrump/status/1149282146634403841</t>
  </si>
  <si>
    <t>....months, the lowest since 1972.‚Äù The Wall Street Journal Editorial Board, A Tale of Two Economies. @ IngrahamAngle</t>
  </si>
  <si>
    <t>https://twitter.com/realDonaldTrump/status/1149282693022146561</t>
  </si>
  <si>
    <t>Robert Johnson, B.E.T. ‚ÄúI give the President a lot of credit for moving the Economy in a positive direction that‚Äôs benefiting a large number of Americans. I think the Tax Cuts clearly helped stimulate the Economy. Overall, if you look at the U.S. Economy, and you look at.....</t>
  </si>
  <si>
    <t>https://twitter.com/realDonaldTrump/status/1149282695064805376</t>
  </si>
  <si>
    <t>....the number of people who are no longer looking for jobs but who are now seeing the opportunity for job growth, you‚Äôve got to give the President an A Plus for that.‚Äù Thank you Robert, one of our great business leaders!</t>
  </si>
  <si>
    <t>https://twitter.com/realDonaldTrump/status/1149283449196417026</t>
  </si>
  <si>
    <t>The Fake News Media loves the narrative that I didn‚Äôt use many banks because the banks didn‚Äôt like me. No, I didn‚Äôt use many banks because I didn‚Äôt (don‚Äôt) need their money (old fashioned, isn‚Äôt it?). If I did, it would have been very easy for me to get.</t>
  </si>
  <si>
    <t>https://twitter.com/realDonaldTrump/status/1149283451415273472</t>
  </si>
  <si>
    <t>....And remember, a bank that I did use years ago, the now badly written about and maligned Deutsche Bank, was then one of the largest and most prestigious banks in the world! They wanted my business, and so did many others!</t>
  </si>
  <si>
    <t>https://twitter.com/realDonaldTrump/status/1149289425836367872</t>
  </si>
  <si>
    <t>Democrats had to quickly take down a tweet called ‚ÄúKids In Cages, Inhumane Treatment at the Border,‚Äù because the horrible picture used was from the Obama years. Very embarrassing! @ foxandfriends</t>
  </si>
  <si>
    <t>https://twitter.com/realDonaldTrump/status/1149317468730662912</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</si>
  <si>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</si>
  <si>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https://twitter.com/realDonaldTrump/status/1149317469544374272</t>
  </si>
  <si>
    <t>....conflicted and compromised Mueller again. He said he was ‚Äúdone‚Äù after his last 9 minute speech, and that he had nothing more to say outside of the No Collusion, No Obstruction, Report. Enough already, go back to work! I won, unanimously, the big Emoluments case yesterday!</t>
  </si>
  <si>
    <t>https://twitter.com/realDonaldTrump/status/1149317762843631619</t>
  </si>
  <si>
    <t>Will be a big and exciting day at the White House for Social Media!</t>
  </si>
  <si>
    <t>https://twitter.com/realDonaldTrump/status/1149318492711264257</t>
  </si>
  <si>
    <t>Mexico is doing great at the Border, but China is letting us down in that they have not been buying the agricultural products from our great Farmers that they said they would. Hopefully they will start soon!</t>
  </si>
  <si>
    <t>https://twitter.com/realDonaldTrump/status/1149320643818729472</t>
  </si>
  <si>
    <t>‚ÄúIt seems that the Brits and the French and the Germans are coming around to the idea that the Iranians are up to no good!‚Äù @ BillHemmer @ FoxNews</t>
  </si>
  <si>
    <t>https://twitter.com/realDonaldTrump/status/1149330559379890176</t>
  </si>
  <si>
    <t>Dow just hit 27,000 for first time EVER!</t>
  </si>
  <si>
    <t>https://twitter.com/realDonaldTrump/status/1149334626311294976</t>
  </si>
  <si>
    <t>So happy that I was able to keep Sikorsky Helicopter in the Great State of Pennsylvania. KEEP AMERICA GREAT!</t>
  </si>
  <si>
    <t>https://twitter.com/realDonaldTrump/status/1149345678814060545</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</si>
  <si>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</si>
  <si>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https://twitter.com/realDonaldTrump/status/1149345680189722630</t>
  </si>
  <si>
    <t>...The Fake News is not as important, or as powerful, as Social Media. They have lost tremendous credibility since that day in November, 2016, that I came down the escalator with the person who was to become your future First Lady. When I ultimately leave office in six...</t>
  </si>
  <si>
    <t>https://twitter.com/realDonaldTrump/status/1149345681829744647</t>
  </si>
  <si>
    <t>...years, or maybe 10 or 14 (just kidding), they will quickly go out of business for lack of credibility, or approval, from the public. That‚Äôs why they will all be Endorsing me at some point, one way or the other. Could you imagine having Sleepy Joe Biden, or Alfred E. Newman...</t>
  </si>
  <si>
    <t>https://twitter.com/realDonaldTrump/status/1149345683138367491</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</si>
  <si>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</si>
  <si>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https://twitter.com/realDonaldTrump/status/1149453628639535104</t>
  </si>
  <si>
    <t>Today, I am directing my Administration to explore all regulatory and legislative solutions to protect the free speech rights of ALL AMERICANS. We hope to see more transparency, more accountability, and more FREEDOM! # SocialMediaSummithttps://www.pscp.tv/w/b_e28TFvTlFsTFJub1dwUXd8MXlwSmR2dndxVnlLV6AEcfq-ovrl-Z7X00xX8zizNG_g2NXlVhi9PoIfyx-6?t=7s ‚Ä¶</t>
  </si>
  <si>
    <t>https://twitter.com/realDonaldTrump/status/1149467665209028610</t>
  </si>
  <si>
    <t>To everyone on the Gulf Coast: As you make preparations to protect your homes &amp; loved ones from flooding &amp; the coming storm, it is imperative that you heed the directions of @ FEMA, State &amp; Local Officials. We are working closely w/ them. Please be prepared, be careful, &amp; be SAFE!</t>
  </si>
  <si>
    <t>https://twitter.com/realDonaldTrump/status/1149472282584072192</t>
  </si>
  <si>
    <t>I am not a fan of Bitcoin and other Cryptocurrencies, which are not money, and whose value is highly volatile and based on thin air. Unregulated Crypto Assets can facilitate unlawful behavior, including drug trade and other illegal activity....</t>
  </si>
  <si>
    <t>https://twitter.com/realDonaldTrump/status/1149472284702208000</t>
  </si>
  <si>
    <t>....Similarly, Facebook Libra‚Äôs ‚Äúvirtual currency‚Äù will have little standing or dependability. If Facebook and other companies want to become a bank, they must seek a new Banking Charter and become subject to all Banking Regulations, just like other Banks, both National...</t>
  </si>
  <si>
    <t>https://twitter.com/realDonaldTrump/status/1149472285905940480</t>
  </si>
  <si>
    <t>...and International. We have only one real currency in the USA, and it is stronger than ever, both dependable and reliable. It is by far the most dominant currency anywhere in the World, and it will always stay that way. It is called the United States Dollar!</t>
  </si>
  <si>
    <t>https://twitter.com/realDonaldTrump/status/1149476254476689410</t>
  </si>
  <si>
    <t>Each of you is fulfilling a vital role in our nation ‚Äì you are challenging the media gatekeepers and the corporate censors to bring the facts straight to the American People. Together, you reach more people than any television broadcast, BY FAR! # SocialMediaSummitpic.twitter.com/iWePOOhLgp</t>
  </si>
  <si>
    <t>https://twitter.com/realDonaldTrump/status/1149477795308789760</t>
  </si>
  <si>
    <t># SocialMediaSummit @ WhiteHousepic.twitter.com/Z7tlvC3QUN</t>
  </si>
  <si>
    <t>https://twitter.com/realDonaldTrump/status/1149506080549982208</t>
  </si>
  <si>
    <t>Do you believe this kind of bravery? Amazing drug seizure. WATCH!https://twitter.com/USCG/status/1149350510484475905 ‚Ä¶</t>
  </si>
  <si>
    <t>https://twitter.com/realDonaldTrump/status/1149516400341348354</t>
  </si>
  <si>
    <t>Paul Ryan, the failed V.P. candidate &amp; former Speaker of the House, whose record of achievement was atrocious (except during my first two years as President), ultimately became a long running lame duck failure, leaving his Party in the lurch both as a fundraiser &amp; leader......</t>
  </si>
  <si>
    <t>https://twitter.com/realDonaldTrump/status/1149516401868062722</t>
  </si>
  <si>
    <t>....When Mitt chose Paul I told people that‚Äôs the end of that Presidential run. He quit Congress because he didn‚Äôt know how to Win. They gave me standing O‚Äôs in the Great State of Wisconsin, &amp; booed him off the stage. He promised me the Wall, &amp; failed (happening anyway!)......</t>
  </si>
  <si>
    <t>https://twitter.com/realDonaldTrump/status/1149516403075981314</t>
  </si>
  <si>
    <t>....He had the Majority &amp; blew it away with his poor leadership and bad timing. Never knew how to go after the Dems like they go after us. Couldn‚Äôt get him out of Congress fast enough!</t>
  </si>
  <si>
    <t>https://twitter.com/realDonaldTrump/status/1149517347805253633</t>
  </si>
  <si>
    <t>Thank you!https://twitter.com/eaglelion7/status/1149505573206937601 ‚Ä¶</t>
  </si>
  <si>
    <t>https://twitter.com/realDonaldTrump/status/1149524000957030400</t>
  </si>
  <si>
    <t>Interesting!https://twitter.com/LindseyGrahamSC/status/1148962923672494083 ‚Ä¶</t>
  </si>
  <si>
    <t>https://twitter.com/realDonaldTrump/status/1149647962215047170</t>
  </si>
  <si>
    <t>Thank you Lara and Jessie Jane!https://twitter.com/JessieJaneDuff/status/1149478513436573700 ‚Ä¶</t>
  </si>
  <si>
    <t>https://twitter.com/realDonaldTrump/status/1149649772921233409</t>
  </si>
  <si>
    <t>The Great Rush Limbaugh will be on @ foxandfriends at 8:30 A.M. Enjoy!</t>
  </si>
  <si>
    <t>https://twitter.com/realDonaldTrump/status/1149658628552445954</t>
  </si>
  <si>
    <t>@ SebGorka Wins Big, No Contest!</t>
  </si>
  <si>
    <t>https://twitter.com/realDonaldTrump/status/1149661694735474688</t>
  </si>
  <si>
    <t>When you are the big ‚Äúpiggy bank‚Äù that other countries have been ripping off for years (to a level that is not to be believed), Tariffs are a great negotiating tool, a great revenue producer and, most importantly, a powerful way to get......</t>
  </si>
  <si>
    <t>https://twitter.com/realDonaldTrump/status/1149661697675681792</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</si>
  <si>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</si>
  <si>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https://twitter.com/realDonaldTrump/status/1149661698829234176</t>
  </si>
  <si>
    <t>.....if Mexico produces (which I think they will). Biggest part of deal with Mexico has not yet been revealed! China is similar, except they devalue currency &amp; subsidize companies to lessen effect of 25% Tariffs. So far, little effect to consumers. Companies will relocate to U.S.</t>
  </si>
  <si>
    <t>https://twitter.com/realDonaldTrump/status/1149663362428522497</t>
  </si>
  <si>
    <t>Great job by Rush Limbaugh on @ foxandfriends!</t>
  </si>
  <si>
    <t>https://twitter.com/realDonaldTrump/status/1149665175722532865</t>
  </si>
  <si>
    <t>Wow, @ CNN RATINGS HAVE CRASHED. LOST ALL CREDIBILITY!</t>
  </si>
  <si>
    <t>https://twitter.com/realDonaldTrump/status/1149693838300024833</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</si>
  <si>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</si>
  <si>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https://twitter.com/realDonaldTrump/status/1149693842263642113</t>
  </si>
  <si>
    <t>....Alex was a great Secretary of Labor and his service is truly appreciated. He will be replaced on an acting basis by Pat Pizzella, the current Deputy Secretary.</t>
  </si>
  <si>
    <t>https://twitter.com/realDonaldTrump/status/1149715365741703170</t>
  </si>
  <si>
    <t>We have a GREAT TEAM in Pennsylvania! I‚Äôm proud to say that our good friends Lawrence Tabas &amp; Bernadette ‚ÄúBernie‚Äù Comfort will now be working together to run the @ PAGOP. Lawrence will be Chairman &amp; Bernie will Chair my Pennsylvania Campaign. We must have, &amp; do, great UNITY in PA!</t>
  </si>
  <si>
    <t>https://twitter.com/realDonaldTrump/status/1149777787747803136</t>
  </si>
  <si>
    <t>I am thrilled to be back in the Great State of Wisconsin with the extraordinary men &amp; women of Derco Aerospace! We are here today to celebrate the triumphant return of American Manufacturing, and everything we are doing to keep the assembly lines rolling...https://www.pscp.tv/w/b_jkXzFvTlFsTFJub1dwUXd8MWxQS3FvZVBET1FKYooZtV0qfR9scHizacHgfLvM8eWTVL_ZiQq0pQ93a35K?t=13s ‚Ä¶</t>
  </si>
  <si>
    <t>https://twitter.com/realDonaldTrump/status/1149779387077791749</t>
  </si>
  <si>
    <t>Tennessee loving Bill Hagerty, who was my Tennessee Victoy Chair and is now the very outstanding Ambassador to Japan, will be running for the U.S. Senate. He is strong on crime, borders &amp; our 2nd A. Loves our Military &amp; our Vets. Has my Complete &amp; Total Endorsement!</t>
  </si>
  <si>
    <t>https://twitter.com/realDonaldTrump/status/1149812548625195008</t>
  </si>
  <si>
    <t>The DOW, S&amp;P 500, and NASDAQ all close the week at a new record high!pic.twitter.com/wPJiM8n7m2</t>
  </si>
  <si>
    <t>https://twitter.com/realDonaldTrump/status/1149849263268147201</t>
  </si>
  <si>
    <t>Leaving the Great State of Ohio!pic.twitter.com/WTLC1fFzWl</t>
  </si>
  <si>
    <t>https://twitter.com/realDonaldTrump/status/1149886161432797184</t>
  </si>
  <si>
    <t>Just returned to the beautiful @ WhiteHouse after a great day in Wisconsin and Ohio!pic.twitter.com/WVp3KeKg8h</t>
  </si>
  <si>
    <t>https://twitter.com/realDonaldTrump/status/1149889094664802311</t>
  </si>
  <si>
    <t>"BOOMERANG OF JUSTICE" @ SeanHannitypic.twitter.com/MUbkCXRpfM</t>
  </si>
  <si>
    <t>https://twitter.com/realDonaldTrump/status/1149893888951369728</t>
  </si>
  <si>
    <t>"EXPOSING THE REAL 2016 ELECTION SCANDAL!"pic.twitter.com/WUNOSKZC6T</t>
  </si>
  <si>
    <t>https://twitter.com/realDonaldTrump/status/1149896948507430912</t>
  </si>
  <si>
    <t>‚ÄúMUELLER‚ÄôS PARTISAN WITCH HUNT!‚Äùpic.twitter.com/XTD5f5ZOz2</t>
  </si>
  <si>
    <t>https://twitter.com/realDonaldTrump/status/1150011125347627009</t>
  </si>
  <si>
    <t>Andy McCabe is a major sleazebag. Among many other things, he took massive amounts of money from Crooked Hillary reps, for wife‚Äôs campaign, while Hillary was under ‚Äúinvestigation‚Äù by FBI!https://twitter.com/JudicialWatch/status/1149883648373477378 ‚Ä¶</t>
  </si>
  <si>
    <t>https://twitter.com/realDonaldTrump/status/1150017240395395077</t>
  </si>
  <si>
    <t>This is one of the most horrible abuses of all. Those texts between gaga lovers would have told the whole story. Illegal deletion by Mueller. They gave us ‚Äúthe insurance policy.‚Äùhttps://twitter.com/TomFitton/status/1149669878430744576 ‚Ä¶</t>
  </si>
  <si>
    <t>https://twitter.com/realDonaldTrump/status/1150152760362438657</t>
  </si>
  <si>
    <t>House Minority Leader Kevin McCarthy is a far superior leader than was Lame Duck Speaker Paul Ryan. Tougher, smarter and a far better fundraiser, Kevin is already closing in on 44 Million Dollars. Paul‚Äôs final year numbers were, according to Breitbart, ‚Äúabysmal.‚Äù People like.....</t>
  </si>
  <si>
    <t>https://twitter.com/realDonaldTrump/status/1150152762044440576</t>
  </si>
  <si>
    <t>....Paul Ryan almost killed the Republican Party. Weak, ineffective &amp; stupid are not exactly the qualities that Republicans, or the CITIZENS of our Country, were looking for. Right now our spirit is at an all time high, far better than the Radical Left Dems. You‚Äôll see next year!</t>
  </si>
  <si>
    <t>https://twitter.com/realDonaldTrump/status/1150153250806685697</t>
  </si>
  <si>
    <t>94% Approval Rating in the Republican Party, an all time high. Ronald Reagan was 87%. Thank you!</t>
  </si>
  <si>
    <t>https://twitter.com/realDonaldTrump/status/1150366822547562496</t>
  </si>
  <si>
    <t>A big risk of major flooding in large parts of Louisiana and all across the Gulf Coast. Please be very careful!</t>
  </si>
  <si>
    <t>https://twitter.com/realDonaldTrump/status/1150381394234941448</t>
  </si>
  <si>
    <t>So interesting to see ‚ÄúProgressive‚Äù Democrat Congresswomen, who originally came from countries whose governments are a complete and total catastrophe, the worst, most corrupt and inept anywhere in the world (if they even have a functioning government at all), now loudly......</t>
  </si>
  <si>
    <t>https://twitter.com/realDonaldTrump/status/1150381395078000643</t>
  </si>
  <si>
    <t>....and viciously telling the people of the United States, the greatest and most powerful Nation on earth, how our government is to be run. Why don‚Äôt they go back and help fix the totally broken and crime infested places from which they came. Then come back and show us how....</t>
  </si>
  <si>
    <t>https://twitter.com/realDonaldTrump/status/1150381396994723841</t>
  </si>
  <si>
    <t>....it is done. These places need your help badly, you can‚Äôt leave fast enough. I‚Äôm sure that Nancy Pelosi would be very happy to quickly work out free travel arrangements!</t>
  </si>
  <si>
    <t>https://twitter.com/realDonaldTrump/status/1150384263088525312</t>
  </si>
  <si>
    <t>Thank you, so nice, but we are getting it done anyway!https://twitter.com/optimisthawg13/status/1150056924488052736 ‚Ä¶</t>
  </si>
  <si>
    <t>https://twitter.com/realDonaldTrump/status/1150400995177959427</t>
  </si>
  <si>
    <t>Friday‚Äôs tour showed vividly, to politicians and the media, how well run and clean the children‚Äôs detention centers are. Great reviews! Failing @ nytimes story was FAKE! The adult single men areas were clean but crowded - also loaded up with a big percentage of criminals......</t>
  </si>
  <si>
    <t>https://twitter.com/realDonaldTrump/status/1150400998097260544</t>
  </si>
  <si>
    <t>.....Sorry, can‚Äôt let them into our Country. If too crowded, tell them not to come to USA, and tell the Dems to fix the Loopholes - Problem Solved!</t>
  </si>
  <si>
    <t>https://twitter.com/realDonaldTrump/status/1150435615210647552</t>
  </si>
  <si>
    <t>pic.twitter.com/YaiCXrxYQq</t>
  </si>
  <si>
    <t>https://twitter.com/realDonaldTrump/status/1150472779596226561</t>
  </si>
  <si>
    <t>Think what it would be without the 3 year Witch Hunt and Fake News Media, in partnership with the Democrats!https://twitter.com/realDonaldTrump/status/1150153250806685697 ‚Ä¶</t>
  </si>
  <si>
    <t>https://twitter.com/realDonaldTrump/status/1150556162393300992</t>
  </si>
  <si>
    <t>So sad to see the Democrats sticking up for people who speak so badly of our Country and who, in addition, hate Israel with a true and unbridled passion. Whenever confronted, they call their adversaries, including Nancy Pelosi, ‚ÄúRACIST.‚Äù Their disgusting language.....</t>
  </si>
  <si>
    <t>https://twitter.com/realDonaldTrump/status/1150556166566633472</t>
  </si>
  <si>
    <t>....and the many terrible things they say about the United States must not be allowed to go unchallenged. If the Democrat Party wants to continue to condone such disgraceful behavior, then we look even more forward to seeing you at the ballot box in 2020!</t>
  </si>
  <si>
    <t>https://twitter.com/realDonaldTrump/status/1150590096527302657</t>
  </si>
  <si>
    <t>We are doing great Economically as a Country, Number One, despite the Fed‚Äôs antiquated policy on rates and tightening. Much room to grow!</t>
  </si>
  <si>
    <t>https://twitter.com/realDonaldTrump/status/1150717474624692224</t>
  </si>
  <si>
    <t>China‚Äôs 2nd Quarter growth is the slowest it has been in more than 27 years. The United States Tariffs are having a major effect on companies wanting to leave China for non-tariffed countries. Thousands of companies are leaving. This is why China wants to make a deal....</t>
  </si>
  <si>
    <t>https://twitter.com/realDonaldTrump/status/1150717475421663233</t>
  </si>
  <si>
    <t>....with the U.S., and wishes it had not broken the original deal in the first place. In the meantime, we are receiving Billions of Dollars in Tariffs from China, with possibly much more to come. These Tariffs are paid for by China devaluing &amp; pumping, not by the U.S. taxpayer!</t>
  </si>
  <si>
    <t>https://twitter.com/realDonaldTrump/status/1150720283654938625</t>
  </si>
  <si>
    <t>When will the Radical Left Congresswomen apologize to our Country, the people of Israel and even to the Office of the President, for the foul language they have used, and the terrible things they have said. So many people are angry at them &amp; their horrible &amp; disgusting actions!</t>
  </si>
  <si>
    <t>https://twitter.com/realDonaldTrump/status/1150732346099978240</t>
  </si>
  <si>
    <t>If Democrats want to unite around the foul language &amp; racist hatred spewed from the mouths and actions of these very unpopular &amp; unrepresentative Congresswomen, it will be interesting to see how it plays out. I can tell you that they have made Israel feel abandoned by the U.S.</t>
  </si>
  <si>
    <t>https://twitter.com/realDonaldTrump/status/1150766494697107456</t>
  </si>
  <si>
    <t>‚ÄúWe all know that AOC and this crowd are a bunch of Communists, they hate Israel, they hate our own Country, they‚Äôre calling the guards along our Border (the Border Patrol Agents) Concentration Camp Guards, they accuse people who support Israel as doing it for the Benjamin‚Äôs,....</t>
  </si>
  <si>
    <t>https://twitter.com/realDonaldTrump/status/1150766496462921728</t>
  </si>
  <si>
    <t>....they are Anti-Semitic, they are Anti-America, we don‚Äôt need to know anything about them personally, talk about their policies. I think they are American citizens who are duly elected that are running on an agenda that is disgusting, that the American people will reject......</t>
  </si>
  <si>
    <t>https://twitter.com/realDonaldTrump/status/1150766497469489152</t>
  </si>
  <si>
    <t>....What does it mean for America to have free Healthcare for Illegal Immigrants, no criminalization of coming into our Country - See how that works for controlling Immigration! They talk about Israel like they‚Äôre a bunch of thugs, not victims of the entire region. They wanted...</t>
  </si>
  <si>
    <t>https://twitter.com/realDonaldTrump/status/1150766498459394049</t>
  </si>
  <si>
    <t>.....to impeach President Trump on DAY ONE. Make them the face of the future of the Democrat Party, you will destroy the Democrat Party. Their policies will destroy our Country!‚Äù @ LindseyGrahamSC Need I say more?</t>
  </si>
  <si>
    <t>https://twitter.com/realDonaldTrump/status/1150779375358480390</t>
  </si>
  <si>
    <t>Here we go with the Fake Polls. Just like what happened with the Election against Crooked Hillary Clinton. ABC, NBC, CNN, @ nytimes, @ washingtonpost, they all got it wrong, on purpose. Suppression Polls so early? They will never learn!</t>
  </si>
  <si>
    <t>https://twitter.com/realDonaldTrump/status/1150874781744607232</t>
  </si>
  <si>
    <t>We will never be a Socialist or Communist Country. IF YOU ARE NOT HAPPY HERE, YOU CAN LEAVE! It is your choice, and your choice alone. This is about love for America. Certain people HATE our Country....</t>
  </si>
  <si>
    <t>https://twitter.com/realDonaldTrump/status/1150874783309094913</t>
  </si>
  <si>
    <t>....They are anti-Israel, pro Al-Qaeda, and comment on the 9/11 attack, ‚Äúsome people did something.‚Äù Radical Left Democrats want Open Borders, which means drugs, crime, human trafficking, and much more....</t>
  </si>
  <si>
    <t>https://twitter.com/realDonaldTrump/status/1150874784642867201</t>
  </si>
  <si>
    <t>....Detention facilities are not Concentration Camps! America has never been stronger than it is now ‚Äì rebuilt Military, highest Stock Market EVER, lowest unemployment and more people working than ever before. Keep America Great!</t>
  </si>
  <si>
    <t>https://twitter.com/realDonaldTrump/status/1150879404593205249</t>
  </si>
  <si>
    <t>The Dems were trying to distance themselves from the four ‚Äúprogressives,‚Äù but now they are forced to embrace them. That means they are endorsing Socialism, hate of Israel and the USA! Not good for the Democrats!</t>
  </si>
  <si>
    <t>https://twitter.com/realDonaldTrump/status/1150883529141739520</t>
  </si>
  <si>
    <t>The Obama Administration built the Cages, not the Trump Administration! DEMOCRATS MUST GIVE US THE VOTES TO CHANGE BAD IMMIGRATION LAWS.</t>
  </si>
  <si>
    <t>https://twitter.com/realDonaldTrump/status/1150886874325630976</t>
  </si>
  <si>
    <t>https://twitter.com/realDonaldTrump/status/1150948978218979328</t>
  </si>
  <si>
    <t>‚ÄúThe best economy in our lifetime!‚Äù @ IngrahamAngle</t>
  </si>
  <si>
    <t>https://twitter.com/realDonaldTrump/status/1151089268535767042</t>
  </si>
  <si>
    <t>The Democrat Congresswomen have been spewing some of the most vile, hateful, and disgusting things ever said by a politician in the House or Senate, &amp; yet they get a free pass and a big embrace from the Democrat Party. Horrible anti-Israel, anti-USA, pro-terrorist &amp; public.....</t>
  </si>
  <si>
    <t>https://twitter.com/realDonaldTrump/status/1151089269538217984</t>
  </si>
  <si>
    <t>.....shouting of the F...word, among many other terrible things, and the petrified Dems run for the hills. Why isn‚Äôt the House voting to rebuke the filthy and hate laced things they have said? Because they are the Radical Left, and the Democrats are afraid to take them on. Sad!</t>
  </si>
  <si>
    <t>https://twitter.com/realDonaldTrump/status/1151095675213553664</t>
  </si>
  <si>
    <t>‚ÄúBillionaire Tech Investor Peter Thiel believes Google should be investigated for treason. He accuses Google of working with the Chinese Government.‚Äù @ foxandfriends A great and brilliant guy who knows this subject better than anyone! The Trump Administration will take a look!</t>
  </si>
  <si>
    <t>https://twitter.com/realDonaldTrump/status/1151099363445358592</t>
  </si>
  <si>
    <t>If you come after the President, the Country, the Flag - he‚Äôs going to defend himself. What the squad doesn‚Äôt like is that Donald Trump is enforcing the very laws that are on the books that were put there by Congress.‚Äù Jason Chaffetz. Also, buy Jason‚Äôs great new book, POWER GRAB!</t>
  </si>
  <si>
    <t>https://twitter.com/realDonaldTrump/status/1151103647637487616</t>
  </si>
  <si>
    <t>Our Country is Free, Beautiful and Very Successful. If you hate our Country, or if you are not happy here, you can leave!</t>
  </si>
  <si>
    <t>https://twitter.com/realDonaldTrump/status/1151129281134768128</t>
  </si>
  <si>
    <t>Those Tweets were NOT Racist. I don‚Äôt have a Racist bone in my body! The so-called vote to be taken is a Democrat con game. Republicans should not show ‚Äúweakness‚Äù and fall into their trap. This should be a vote on the filthy language, statements and lies told by the Democrat.....</t>
  </si>
  <si>
    <t>https://twitter.com/realDonaldTrump/status/1151129281919102976</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</si>
  <si>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</si>
  <si>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https://twitter.com/realDonaldTrump/status/1151147417028497414</t>
  </si>
  <si>
    <t>Kevin McCarthy @ GOPLeader, ‚ÄúThe President‚Äôs Tweets were not Racist. The controversy over the tweets is ALL POLITICS. I will vote against this resolution.‚Äù Thank you Kevin!</t>
  </si>
  <si>
    <t>https://twitter.com/realDonaldTrump/status/1151246142769946625</t>
  </si>
  <si>
    <t>Looking forward to tomorrow night‚Äôs rally in Greenville, North Carolina at 7:00 P.M. Eastern! https://www.donaldjtrump.com/rallies/july-gville-nc-2019 ‚Ä¶</t>
  </si>
  <si>
    <t>https://twitter.com/realDonaldTrump/status/1151251538079301634</t>
  </si>
  <si>
    <t>Yesterday, it was my great honor to host our third annual Made in America Showcase at the @ WhiteHouse....pic.twitter.com/mBha7Qprr9</t>
  </si>
  <si>
    <t>https://twitter.com/realDonaldTrump/status/1151327083110510594</t>
  </si>
  <si>
    <t>So great to see how unified the Republican Party was on today‚Äôs vote concerning statements I made about four Democrat Congresswomen. If you really want to see statements, look at the horrible things they said about our Country, Israel, and much more. They are now the top, most...</t>
  </si>
  <si>
    <t>https://twitter.com/realDonaldTrump/status/1151327084016480257</t>
  </si>
  <si>
    <t>....visible members of the House Democrats, who are now wedded to this bitterness and hate. The Republican vote was 187-4. Wow! Also, this was the first time since 1984 that the Speaker of the House was ruled Out of Order and broke the Rules of the House. Quite a day!</t>
  </si>
  <si>
    <t>https://twitter.com/realDonaldTrump/status/1151451061670088704</t>
  </si>
  <si>
    <t>‚ÄúIn America, if you hate our Country, you are free to leave. The simple fact of the matter is, the four Congresswomen think that America is wicked in its origins, they think that America is even more wicked now, that we are all racist and evil. They‚Äôre entitled to their.....</t>
  </si>
  <si>
    <t>https://twitter.com/realDonaldTrump/status/1151451067437191168</t>
  </si>
  <si>
    <t>...opinion, they‚Äôre Americans. Now I‚Äôm entitled to my opinion, &amp; I just think they‚Äôre left wing cranks. They‚Äôre the reason there are directions on a shampoo bottle, &amp; we should ignore them. The ‚Äúsquad‚Äù has moved the Democrat Party substantially LEFT, and.....</t>
  </si>
  <si>
    <t>https://twitter.com/realDonaldTrump/status/1151451068431294464</t>
  </si>
  <si>
    <t>....they are destroying the Democrat Party. I‚Äôm appalled that so many of our Presidential candidates are falling all over themselves to try to agree with the four horsewomen of the apocalypse. I‚Äôm entitled to say that they‚Äôre Wack Jobs.‚Äù Louisiana Senator John Kennedy</t>
  </si>
  <si>
    <t>https://twitter.com/realDonaldTrump/status/1151451591171543041</t>
  </si>
  <si>
    <t>The Democrats in Congress are getting nothing done, not on drug pricing, not on immigration, not on infrastructure, not on nothing! Sooo much opportunity, yet all they want to do is go ‚Äúfishing.‚Äù The American people are tired of the never ending Witch Hunt, they want results now!</t>
  </si>
  <si>
    <t>https://twitter.com/realDonaldTrump/status/1151473175496146945</t>
  </si>
  <si>
    <t>Big Rally tonight in Greenville, North Carolina. Lots of great things to tell you about, including the fact that our Economy is the best it has ever been. Best Employment &amp; Stock Market Numbers EVER. I‚Äôll talk also about people who love, and hate, our Country (mostly love)! 7:PM</t>
  </si>
  <si>
    <t>https://twitter.com/realDonaldTrump/status/1151495794295525378</t>
  </si>
  <si>
    <t>After a ten year search, the so-called ‚Äúmastermind‚Äù of the Mumbai Terror attacks has been arrested in Pakistan. Great pressure has been exerted over the last two years to find him!</t>
  </si>
  <si>
    <t>https://twitter.com/realDonaldTrump/status/1151499379821428736</t>
  </si>
  <si>
    <t>New Poll: The Rasmussen Poll, one of the most accurate in predicting the 2016 Election, has just announced that ‚ÄúTrump‚Äù numbers have recently gone up by four points, to 50%. Thank you to the vicious young Socialist Congresswomen. America will never buy your act! # MAGA2020</t>
  </si>
  <si>
    <t>https://twitter.com/realDonaldTrump/status/1151526698392965123</t>
  </si>
  <si>
    <t>GOD BLESS THE USApic.twitter.com/w6FenobnlR</t>
  </si>
  <si>
    <t>https://twitter.com/realDonaldTrump/status/1151576111186399232</t>
  </si>
  <si>
    <t>See you tonight, North Carolina! # MAGA2020pic.twitter.com/rqOwEkTtqQ</t>
  </si>
  <si>
    <t>https://twitter.com/realDonaldTrump/status/1151618789664071681</t>
  </si>
  <si>
    <t>The United States House of Representatives has just overwhelmingly voted to kill the Resolution on Impeachment, 332-95-1. This is perhaps the most ridiculous and time consuming project I have ever had to work on. Impeachment of your President, who has led the....</t>
  </si>
  <si>
    <t>https://twitter.com/realDonaldTrump/status/1151618791069114368</t>
  </si>
  <si>
    <t>....Greatest Economic BOOM in the history of our Country, the best job numbers, biggest tax reduction, rebuilt military and much more, is now OVER. This should never be allowed to happen to another President of the United States again!</t>
  </si>
  <si>
    <t>https://twitter.com/realDonaldTrump/status/1151659345278623744</t>
  </si>
  <si>
    <t>THANK YOU Greenville, North Carolina! # MAGA2020https://www.pscp.tv/w/b_-8wzFvTlFsTFJub1dwUXd8MW1yR212UWJsWXpKeatihBEFgLg_D_Iq_X3kcKsBt5HI3rTNnVlpsAZwAHxN?t=20s ‚Ä¶</t>
  </si>
  <si>
    <t>https://twitter.com/realDonaldTrump/status/1151661766562275328</t>
  </si>
  <si>
    <t>Together, we will continue unleashing the power of American enterprise, so every American can know the dignity of work and the pride of a paycheck. With your help, we will elect a Republican Congress to create a safe, modern, fair, and LAWFUL system of immigration! # MAGA2020pic.twitter.com/zxy6zRLGu1</t>
  </si>
  <si>
    <t>https://twitter.com/realDonaldTrump/status/1151668590359265280</t>
  </si>
  <si>
    <t>The Republican Party is the Party for ALL Americans. We are the Party of the American Worker, the American Family &amp; the American Dream. This is the proud banner the Republican Party will carry into the Republican National Convention next summer in the great city of Charlotte, NC!pic.twitter.com/T39INp0N8N</t>
  </si>
  <si>
    <t>https://twitter.com/realDonaldTrump/status/1151700953030123522</t>
  </si>
  <si>
    <t>Just returned to the White House from the Great State of North Carolina. What a crowd, and what great people. The enthusiasm blows away our rivals on the Radical Left. #2020 will be a big year for the Republican Party!</t>
  </si>
  <si>
    <t>https://twitter.com/realDonaldTrump/status/1151867785368281089</t>
  </si>
  <si>
    <t>A lot of bad things are happening in Puerto Rico. The Governor is under siege, the Mayor of San Juan is a despicable and incompetent person who I wouldn‚Äôt trust under any circumstance, and the United States Congress foolishly gave 92 Billion Dollars for hurricane relief, much....</t>
  </si>
  <si>
    <t>https://twitter.com/realDonaldTrump/status/1151867786236440576</t>
  </si>
  <si>
    <t>....of which was squandered away or wasted, never to be seen again. This is more than twice the amount given to Texas &amp; Florida combined. I know the people of Puerto Rico well, and they are great. But much of their leadership is corrupt, &amp; robbing the U.S. Government blind!</t>
  </si>
  <si>
    <t>https://twitter.com/realDonaldTrump/status/1151871835564326918</t>
  </si>
  <si>
    <t>Most of the MS-13 Gang members indicted &amp; arrested in L.A. were illegal aliens, 19 of 22. They are said to have killed many people in the most brutal fashion. They should never have been allowed in our Country for so long, 10 years. We have arrested and deported thousands....</t>
  </si>
  <si>
    <t>https://twitter.com/realDonaldTrump/status/1151871836541607936</t>
  </si>
  <si>
    <t>....of gang members, in particular MS-13. ICE and Border Patrol are doing a great job!</t>
  </si>
  <si>
    <t>https://twitter.com/realDonaldTrump/status/1151948135868051457</t>
  </si>
  <si>
    <t>I want to apprise everyone of an incident in the Strait of Hormuz today, involving # USSBoxer, a U.S. Navy amphibious assault ship. The BOXER took defensive action against an Iranian drone....pic.twitter.com/Zql6nAUGxF</t>
  </si>
  <si>
    <t>https://twitter.com/realDonaldTrump/status/1151953616510574607</t>
  </si>
  <si>
    <t>Today, on behalf of the American people, I received an American flag that flew aboard a ship carrying the first waves of U.S. Service Members to land in Normandy...https://www.pscp.tv/w/cADPADFvTlFsTFJub1dwUXd8MUx5eEJBTnlaTmFKTmzAXta_bwnyR14uo7wREGn5avMfe81utvE6fFAR9Gy9?t=1m38s ‚Ä¶</t>
  </si>
  <si>
    <t>https://twitter.com/realDonaldTrump/status/1151968286122369029</t>
  </si>
  <si>
    <t>This should have been taken care of years ago, the Trump Administration is taking care of these thugs now!pic.twitter.com/ulqagIAtxI</t>
  </si>
  <si>
    <t>https://twitter.com/realDonaldTrump/status/1151978502842986496</t>
  </si>
  <si>
    <t>Today, @ FLOTUS Melania and I were honored to welcome members of Team USA to the @ WhiteHouse for a great celebration of their success during the 2019 @ SpecialOlympics @ WorldGamesAD! Congratulations @ specialolyUSA! # Cheer4USApic.twitter.com/m7PcT6N1KO</t>
  </si>
  <si>
    <t>https://twitter.com/realDonaldTrump/status/1152010854176452608</t>
  </si>
  <si>
    <t>I am pleased to announce that it is my intention to nominate Gene Scalia as the new Secretary of Labor. Gene has led a life of great success in the legal and labor field and is highly respected not only as a lawyer, but as a lawyer with great experience....</t>
  </si>
  <si>
    <t>https://twitter.com/realDonaldTrump/status/1152010855552180224</t>
  </si>
  <si>
    <t>....working with labor and everyone else. He will be a great member of an Administration that has done more in the first 2 ¬Ω years than perhaps any Administration in history!</t>
  </si>
  <si>
    <t>https://twitter.com/realDonaldTrump/status/1152049031805317120</t>
  </si>
  <si>
    <t>pic.twitter.com/D7H1Wr1LHy</t>
  </si>
  <si>
    <t>https://twitter.com/realDonaldTrump/status/1152180262849175553</t>
  </si>
  <si>
    <t>Great new book, ‚ÄúJustice On Trial, The Kavanaugh Confirmation and the Future of the Supreme Court.‚Äù Fantastic job by Mollie Hemingway and Carrie Severino!</t>
  </si>
  <si>
    <t>https://twitter.com/realDonaldTrump/status/1152190436825604096</t>
  </si>
  <si>
    <t>It is amazing how the Fake News Media became ‚Äúcrazed‚Äù over the chant ‚Äúsend her back‚Äù by a packed Arena (a record) crowd in the Great State of North Carolina, but is totally calm &amp; accepting of the most vile and disgusting statements made by the three Radical Left Congresswomen...</t>
  </si>
  <si>
    <t>https://twitter.com/realDonaldTrump/status/1152190439325339648</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</si>
  <si>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</si>
  <si>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https://twitter.com/realDonaldTrump/status/1152190440692756481</t>
  </si>
  <si>
    <t>....State which I will win in #2020 because they can‚Äôt stand her and her hatred of our Country, and they appreciate all that I have done for them (opening up mining and MUCH more) which has led to the best employment &amp; economic year in Minnesota‚Äôs long and beautiful history!</t>
  </si>
  <si>
    <t>https://twitter.com/realDonaldTrump/status/1152195094398873602</t>
  </si>
  <si>
    <t>Thomas ‚Äúthe Chin‚Äù Friedman, a weak and pathetic sort of guy, writes columns for The New York Times in between rounds of his favorite game, golf. Two weeks ago, while speaking to a friend on his cell phone, I unfortunately ended up speaking to Friedman. We spoke for a while and...</t>
  </si>
  <si>
    <t>https://twitter.com/realDonaldTrump/status/1152195095430651904</t>
  </si>
  <si>
    <t>....he could not have been nicer or more respectful to your favorite President, me. Then I saw the column he wrote, ‚ÄúTrump Will Be Re-elected, Won‚Äôt He?‚Äù He called me a Racist, which I am not, and said Rhode Island went from economically bad to great in 5 years because the.....</t>
  </si>
  <si>
    <t>https://twitter.com/realDonaldTrump/status/1152195096517009409</t>
  </si>
  <si>
    <t>....Governor of the State did a good job. That may be true but she could not have done it without the tremendous economic success of our Country &amp; the turnaround that my Administration has caused. Really Nasty to me in his average I.Q. Columns, kissed my a.. on the call. Phony!</t>
  </si>
  <si>
    <t>https://twitter.com/realDonaldTrump/status/1152197164883435521</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</si>
  <si>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</si>
  <si>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https://twitter.com/realDonaldTrump/status/1152211071350054913</t>
  </si>
  <si>
    <t>I like New York Fed President John Williams first statement much better than his second. His first statement is 100% correct in that the Fed ‚Äúraised‚Äù far too fast &amp; too early. Also must stop with the crazy quantitative tightening. We are in a World competition, &amp; winning big,...</t>
  </si>
  <si>
    <t>https://twitter.com/realDonaldTrump/status/1152211072851619840</t>
  </si>
  <si>
    <t>....but it is no thanks to the Federal Reserve. Had they not acted so fast and ‚Äúso much,‚Äù we would be doing even better than we are doing right now. This is our chance to build unparalleled wealth and success for the U.S., GROWTH, which would greatly reduce % debt. Don‚Äôt blow it!</t>
  </si>
  <si>
    <t>https://twitter.com/realDonaldTrump/status/1152212059263819777</t>
  </si>
  <si>
    <t>....Fed: There is almost no inflation!</t>
  </si>
  <si>
    <t>https://twitter.com/realDonaldTrump/status/1152228353040011264</t>
  </si>
  <si>
    <t>Thank you! # MAGA2020pic.twitter.com/6G2TinCpWT</t>
  </si>
  <si>
    <t>https://twitter.com/realDonaldTrump/status/1152307567634391041</t>
  </si>
  <si>
    <t>Just spoke to @ KanyeWest about his friend A$AP Rocky‚Äôs incarceration. I will be calling the very talented Prime Minister of Sweden to see what we can do about helping A$AP Rocky. So many people would like to see this quickly resolved!</t>
  </si>
  <si>
    <t>https://twitter.com/realDonaldTrump/status/1152536577953935360</t>
  </si>
  <si>
    <t>Thank you Bill. Very nice!https://twitter.com/pulte/status/1152198603240280064 ‚Ä¶</t>
  </si>
  <si>
    <t>https://twitter.com/realDonaldTrump/status/1152538139153567744</t>
  </si>
  <si>
    <t>You can add 10% or 15% to this number. Economy doing better than EVER before!https://twitter.com/realDonaldTrump/status/1152228353040011264 ‚Ä¶</t>
  </si>
  <si>
    <t>https://twitter.com/realDonaldTrump/status/1152577020594917376</t>
  </si>
  <si>
    <t>Just had a very good call with @ SwedishPM Stefan L√∂fven who assured me that American citizen A$AP Rocky will be treated fairly. Likewise, I assured him that A$AP was not a flight risk and offered to personally vouch for his bail, or an alternative....</t>
  </si>
  <si>
    <t>https://twitter.com/realDonaldTrump/status/1152577021668728832</t>
  </si>
  <si>
    <t>....Our teams will be talking further, and we agreed to speak again in the next 48 hours!</t>
  </si>
  <si>
    <t>https://twitter.com/realDonaldTrump/status/1152579779297759232</t>
  </si>
  <si>
    <t>pic.twitter.com/aG45A3Ugnp</t>
  </si>
  <si>
    <t>https://twitter.com/realDonaldTrump/status/1152713896303714304</t>
  </si>
  <si>
    <t>Economic numbers reach an all time high, the best in our Country‚Äôs history. Great to be a part of something so good for so many!</t>
  </si>
  <si>
    <t>https://twitter.com/realDonaldTrump/status/1152891090544078848</t>
  </si>
  <si>
    <t>I will help Angel Mom (and great woman) Mary Ann Mendoza with Twitter. I know Mary Ann from the beginning, and she should never be silenced. She is a winner who has lost so much, her child. Twitter, if you‚Äôre watching, please do what you have to do, NOW! @ foxandfriends</t>
  </si>
  <si>
    <t>https://twitter.com/realDonaldTrump/status/1152894521463754752</t>
  </si>
  <si>
    <t>The Great State of West Virginia is producing record setting numbers and doing really well. When I became President, it was practically shut down and closed for business. Not anymore!</t>
  </si>
  <si>
    <t>https://twitter.com/realDonaldTrump/status/1152899604473667585</t>
  </si>
  <si>
    <t>Big progress at the Border, but Dems in Congress must change the Immigration Laws for all to be good! End the Loopholes and much more.</t>
  </si>
  <si>
    <t>https://twitter.com/realDonaldTrump/status/1152910721199595520</t>
  </si>
  <si>
    <t>The Washington Post Story, about my speech in North Carolina and tweet, with its phony sources who do not exist, is Fake News. The only thing people were talking about is the record setting crowd and the tremendous enthusiasm, far greater than the Democrats. You‚Äôll see in 2020!</t>
  </si>
  <si>
    <t>https://twitter.com/realDonaldTrump/status/1152910967220690945</t>
  </si>
  <si>
    <t>https://twitter.com/realDonaldTrump/status/1152911185441906689</t>
  </si>
  <si>
    <t>https://twitter.com/realDonaldTrump/status/1152912995938443269</t>
  </si>
  <si>
    <t>I don‚Äôt believe the four Congresswomen are capable of loving our Country. They should apologize to America (and Israel) for the horrible (hateful) things they have said. They are destroying the Democrat Party, but are weak &amp; insecure people who can never destroy our great Nation!</t>
  </si>
  <si>
    <t>https://twitter.com/realDonaldTrump/status/1153040319866462208</t>
  </si>
  <si>
    <t>Congratulations to Bibi @ Netanyahu on becoming the longest serving PM in the history of Israel. Under your leadership, Israel has become a technology powerhouse and a world class economy....</t>
  </si>
  <si>
    <t>https://twitter.com/realDonaldTrump/status/1153040324241088512</t>
  </si>
  <si>
    <t>....Most importantly you have led Israel with a commitment to the values of democracy, freedom, and equal opportunity that both our nations cherish and share!</t>
  </si>
  <si>
    <t>https://twitter.com/realDonaldTrump/status/1153126579641495552</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</si>
  <si>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</si>
  <si>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https://twitter.com/realDonaldTrump/status/1153126580652318720</t>
  </si>
  <si>
    <t>....Based on the comments made by Senator Schumer, he must have seen how dangerous &amp; bad for our Country the Border is. It is not a ‚Äúmanufactured crisis,‚Äù as the Fake News Media &amp; their Democrat partners tried to portray. He said he wants to meet. I will set up a meeting ASAP!</t>
  </si>
  <si>
    <t>https://twitter.com/realDonaldTrump/status/1153134339867250694</t>
  </si>
  <si>
    <t>pic.twitter.com/2lPjfxOKq3</t>
  </si>
  <si>
    <t>https://twitter.com/realDonaldTrump/status/1153136333994582016</t>
  </si>
  <si>
    <t>Thank you very much for revealing the incredible facts, which the Fake News Media will never do! @ SteveHiltonx @ NextRevFNCpic.twitter.com/SgRnbsh5pT</t>
  </si>
  <si>
    <t>https://twitter.com/realDonaldTrump/status/1153136335584202752</t>
  </si>
  <si>
    <t>pic.twitter.com/1DVvqFQxRK</t>
  </si>
  <si>
    <t>https://twitter.com/realDonaldTrump/status/1153274069028089856</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</si>
  <si>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</si>
  <si>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https://twitter.com/realDonaldTrump/status/1153274075155959808</t>
  </si>
  <si>
    <t>....as we have done, it could have been soooo much better. Interest rate costs should have been much lower, &amp; GDP &amp; our Country‚Äôs wealth accumulation much higher. Such a waste of time &amp; money. Also, very unfair that other countries manipulate their currencies and pump money in!</t>
  </si>
  <si>
    <t>https://twitter.com/realDonaldTrump/status/1153274794579767296</t>
  </si>
  <si>
    <t>It is far more costly for the Federal Reserve to cut deeper if the economy actually does, in the future, turn down! Very inexpensive, in fact productive, to move now. The Fed raised &amp; tightened far too much &amp; too fast. In other words, they missed it (Big!). Don‚Äôt miss it again!</t>
  </si>
  <si>
    <t>https://twitter.com/realDonaldTrump/status/1153281479184658433</t>
  </si>
  <si>
    <t>The Amazon Washington Post front page story yesterday was total Fake News. They said ‚ÄúAdvisors wrote new talking points and handed him reams of opposition research on the four Congresswomen.‚Äù Now really, does that sound like me? What advisors, there were no talking points,....</t>
  </si>
  <si>
    <t>https://twitter.com/realDonaldTrump/status/1153281480073908224</t>
  </si>
  <si>
    <t>....except for those stated by me, &amp; ‚Äúreams of paper‚Äù were never given to me. It is a made up story meant to demean &amp; belittle. The Post had no sources. The facts remain the same, that we have 4 Radical Left Congresswomen who have said very bad things about Israel &amp; our Country!</t>
  </si>
  <si>
    <t>https://twitter.com/realDonaldTrump/status/1153282896549036032</t>
  </si>
  <si>
    <t>The Mainstream Media is out of control. They constantly lie and cheat in order to get their Radical Left Democrat views out their for all to see. It has never been this bad. They have gone bonkers, &amp; no longer care what is right or wrong. This large scale false reporting is sick!</t>
  </si>
  <si>
    <t>https://twitter.com/realDonaldTrump/status/1153283267572858880</t>
  </si>
  <si>
    <t>Fake News Equals the Enemy of the People!</t>
  </si>
  <si>
    <t>https://twitter.com/realDonaldTrump/status/1153286989053079552</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</si>
  <si>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</si>
  <si>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https://twitter.com/realDonaldTrump/status/1153286989824888832</t>
  </si>
  <si>
    <t>....But the questions should be asked, why were all of Clinton‚Äôs people given immunity, and why were the text messages of Peter S and his lover, Lisa Page, deleted and destroyed right after they left Mueller, and after we requested them(this is Illegal)?</t>
  </si>
  <si>
    <t>https://twitter.com/realDonaldTrump/status/1153290669424807936</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</si>
  <si>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</si>
  <si>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https://twitter.com/realDonaldTrump/status/1153311945698742272</t>
  </si>
  <si>
    <t>Going with First Lady to pay our respects to Justice Stevens. Leaving now!</t>
  </si>
  <si>
    <t>https://twitter.com/realDonaldTrump/status/1153315875476463616</t>
  </si>
  <si>
    <t>The ‚ÄúSquad‚Äù is a very Racist group of troublemakers who are young, inexperienced, and not very smart. They are pulling the once great Democrat Party far left, and were against humanitarian aid at the Border...And are now against ICE and Homeland Security. So bad for our Country!</t>
  </si>
  <si>
    <t>https://twitter.com/realDonaldTrump/status/1153420653938262019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</si>
  <si>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</si>
  <si>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https://twitter.com/realDonaldTrump/status/1153420655314001925</t>
  </si>
  <si>
    <t>....This was a real compromise in order to give another big victory to our Great Military and Vets!</t>
  </si>
  <si>
    <t>https://twitter.com/realDonaldTrump/status/1153443827946020864</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</si>
  <si>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</si>
  <si>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https://twitter.com/realDonaldTrump/status/1153444627573280768</t>
  </si>
  <si>
    <t>pic.twitter.com/GLiV8RGsNj</t>
  </si>
  <si>
    <t>https://twitter.com/realDonaldTrump/status/1153494667574632449</t>
  </si>
  <si>
    <t>‚ÄúI completely read the entire Mueller Report, and do you know what I concluded after reading both Volume 1 and Volume 2? There is no there there. NO THERE THERE! We completely wasted everybody‚Äôs time and taxpayer‚Äôs money.‚Äù @ trish_regan</t>
  </si>
  <si>
    <t>https://twitter.com/realDonaldTrump/status/1153627260307611648</t>
  </si>
  <si>
    <t>Newest Poll: Only 11% in favor of starting ridiculous impeachment hearings. Well, let‚Äôs see: We have the Best Economy in History, the Best Employment Numbers in History, Most People Working in History, Highest Stock Market in History, Biggest Tax and Regulation Cuts in History,..</t>
  </si>
  <si>
    <t>https://twitter.com/realDonaldTrump/status/1153627261058392064</t>
  </si>
  <si>
    <t>....Best and Newest Military (almost totally rebuilt from the depleted military I took over) in History, Best V.A. in History (Choice), and MUCH, MUCH MORE. Gee, let‚Äôs impeach the President. The ‚ÄúSquad‚Äù (AOC Plus 3) and other Dems suffer from Trump Derangement Syndrome. Crazy!</t>
  </si>
  <si>
    <t>https://twitter.com/realDonaldTrump/status/1153628242529722369</t>
  </si>
  <si>
    <t>Congratulations to Boris Johnson on becoming the new Prime Minister of the United Kingdom. He will be great!</t>
  </si>
  <si>
    <t>https://twitter.com/realDonaldTrump/status/1153631633255350272</t>
  </si>
  <si>
    <t>https://twitter.com/realDonaldTrump/status/1153634372442107904</t>
  </si>
  <si>
    <t>Farmers are starting to do great again, after 15 years of a downward spiral. The 16 Billion Dollar China ‚Äúreplacement‚Äù money didn‚Äôt exactly hurt!</t>
  </si>
  <si>
    <t>https://twitter.com/realDonaldTrump/status/1153641906699681795</t>
  </si>
  <si>
    <t>Guatemala, which has been forming Caravans and sending large numbers of people, some with criminal records, to the United States, has decided to break the deal they had with us on signing a necessary Safe Third Agreement. We were ready to go. Now we are looking at the ‚ÄúBAN,‚Äù....</t>
  </si>
  <si>
    <t>https://twitter.com/realDonaldTrump/status/1153641907781873664</t>
  </si>
  <si>
    <t>....Tariffs, Remittance Fees, or all of the above. Guatemala has not been good. Big U.S. taxpayer dollars going to them was cut off by me 9 months ago.</t>
  </si>
  <si>
    <t>https://twitter.com/realDonaldTrump/status/1153648770883706880</t>
  </si>
  <si>
    <t>In 2016 I almost won Minnesota. In 2020, because of America hating anti-Semite Rep. Omar, &amp; the fact that Minnesota is having its best economic year ever, I will win the State! ‚ÄúWe are going to be a nightmare to the President,‚Äù she say. No, AOC Plus 3 are a Nightmare for America!</t>
  </si>
  <si>
    <t>https://twitter.com/realDonaldTrump/status/1153667150458081282</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</si>
  <si>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</si>
  <si>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https://twitter.com/realDonaldTrump/status/1153667789149921280</t>
  </si>
  <si>
    <t>Leaving for Turning Point USA. Will be speaking to some of the greatest and smartest young people on the planet. See you there!</t>
  </si>
  <si>
    <t>https://twitter.com/realDonaldTrump/status/1153737353648889856</t>
  </si>
  <si>
    <t>I was saddened to learn of the recent passing of Bob Morgenthau, a truly great man! Bob served as a Naval Officer in World War II, was an extraordinary US Attorney, Manhattan District Attorney, and always a warrior for our Country that he loved so dearly....</t>
  </si>
  <si>
    <t>https://twitter.com/realDonaldTrump/status/1153737355188199437</t>
  </si>
  <si>
    <t>....I got to know him over his many years as Chairman of the Police Athletic League, for which he devoted so much time and energy. Bob Morgenthau, a legend, will be greatly missed!</t>
  </si>
  <si>
    <t>https://twitter.com/realDonaldTrump/status/1153795327310221312</t>
  </si>
  <si>
    <t>Budget Deal gives great victories to our Military and Vets, keeps out Democrat poison pill riders. Republicans and Democrats in Congress need to act ASAP and support this deal.</t>
  </si>
  <si>
    <t>https://twitter.com/realDonaldTrump/status/1153810108654034950</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</si>
  <si>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</si>
  <si>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https://twitter.com/realDonaldTrump/status/1153812826915401729</t>
  </si>
  <si>
    <t>Just watched Rep. Eric Swalwell be asked endless softball questions by @ marthamaccallum on @ FoxNews about the phony Witch Hunt. He was just forced out of the Democrat Presidential Primary because he polled at ZERO. Fox sure ain‚Äôt what it used to be. Too bad!</t>
  </si>
  <si>
    <t>https://twitter.com/realDonaldTrump/status/1153812859517718528</t>
  </si>
  <si>
    <t>THANK YOU @ TPUSA! # MAGApic.twitter.com/1eqR2Im8dQ</t>
  </si>
  <si>
    <t>https://twitter.com/realDonaldTrump/status/1153813606678450185</t>
  </si>
  <si>
    <t>Oh well, we still have the great @ seanhannity who I hear has a really strong show tonight. 9:00 P.M.</t>
  </si>
  <si>
    <t>https://twitter.com/realDonaldTrump/status/1153815117164756993</t>
  </si>
  <si>
    <t>Congratulations to our new Secretary of Defense, Mark @ EsperDoD!pic.twitter.com/aT3D1ZX5KK</t>
  </si>
  <si>
    <t>https://twitter.com/realDonaldTrump/status/1153821772388524035</t>
  </si>
  <si>
    <t>The young leaders here today ( @ TPUSA) are part of a movement unlike anything in the history of our nation. It is a movement about reclaiming YOUR future, rebuilding YOUR Country, restoring YOUR destiny, and renewing the values that are the true source of American GREATNESS!pic.twitter.com/unURpLS8Lc</t>
  </si>
  <si>
    <t>https://twitter.com/realDonaldTrump/status/1153854621783400448</t>
  </si>
  <si>
    <t>So Robert Mueller has now asked for his long time Never Trumper lawyer to sit beside him and help with answers. What‚Äôs this all about? His lawyer represented the ‚Äúbasement server guy‚Äù who got off free in the Crooked Hillary case. This should NOT be allowed. Rigged Witch Hunt!</t>
  </si>
  <si>
    <t>https://twitter.com/realDonaldTrump/status/1153980875488542720</t>
  </si>
  <si>
    <t>So Democrats and others can illegally fabricate a crime, try pinning it on a very innocent President, and when he fights back against this illegal and treasonous attack on our Country, they call It Obstruction? Wrong! Why didn‚Äôt Robert Mueller investigate the investigators?</t>
  </si>
  <si>
    <t>https://twitter.com/realDonaldTrump/status/1153984090712018950</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</si>
  <si>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</si>
  <si>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https://twitter.com/realDonaldTrump/status/1153992334054440960</t>
  </si>
  <si>
    <t>Why didn‚Äôt Robert Mueller &amp; his band of 18 Angry Democrats spend any time investigating Crooked Hillary Clinton, Lyin‚Äô &amp; Leakin‚Äô James Comey, Lisa Page and her Psycho lover, Peter S, Andy McCabe, the beautiful Ohr family, Fusion GPS, and many more, including HIMSELF &amp; Andrew W?</t>
  </si>
  <si>
    <t>https://twitter.com/realDonaldTrump/status/1153994026099630081</t>
  </si>
  <si>
    <t>So why didn‚Äôt the highly conflicted Robert Mueller investigate how and why Crooked Hillary Clinton deleted and acid washed 33,000 Emails immediately AFTER getting a SUBPOENA from the United States Congress? She must have GREAT lawyers!</t>
  </si>
  <si>
    <t>https://twitter.com/realDonaldTrump/status/1153997249497772032</t>
  </si>
  <si>
    <t>NO COLLUSION, NO OBSTRUCTION!</t>
  </si>
  <si>
    <t>https://twitter.com/realDonaldTrump/status/1154000946046951424</t>
  </si>
  <si>
    <t>https://twitter.com/realDonaldTrump/status/1154003030267899905</t>
  </si>
  <si>
    <t>It has been reported that Robert Mueller is saying that he did not apply and interview for the job of FBI Director (and get turned down) the day before he was wrongfully appointed Special Counsel. Hope he doesn‚Äôt say that under oath in that we have numerous witnesses to the...</t>
  </si>
  <si>
    <t>https://twitter.com/realDonaldTrump/status/1154003031312261120</t>
  </si>
  <si>
    <t>....interview, including the Vice President of the United States!</t>
  </si>
  <si>
    <t>https://twitter.com/realDonaldTrump/status/1154031296835928064</t>
  </si>
  <si>
    <t>‚ÄúThis has been a disaster for the Democrats and a disaster for the reputation of Robert Mueller.‚Äù Chris Wallace @ FoxNews</t>
  </si>
  <si>
    <t>https://twitter.com/realDonaldTrump/status/1154041338653892608</t>
  </si>
  <si>
    <t>‚ÄúMueller was asked whether or not the investigation was impeded in any way, and he said no.‚Äù In other words, there was NO OBSTRUCTION. @ KatiePavlich @ FoxNews</t>
  </si>
  <si>
    <t>https://twitter.com/realDonaldTrump/status/1154074799867604997</t>
  </si>
  <si>
    <t>I would like to thank the Democrats for holding this morning‚Äôs hearing. Now, after 3 hours, Robert Mueller has to subject himself to # ShiftySchiff - an Embarrassment to our Country!</t>
  </si>
  <si>
    <t>https://twitter.com/realDonaldTrump/status/1154091059846221826</t>
  </si>
  <si>
    <t>pic.twitter.com/wiOTBHQYt6</t>
  </si>
  <si>
    <t>https://twitter.com/realDonaldTrump/status/1154092988521431042</t>
  </si>
  <si>
    <t>pic.twitter.com/tNxUyfQIgD</t>
  </si>
  <si>
    <t>https://twitter.com/realDonaldTrump/status/1154112475002036234</t>
  </si>
  <si>
    <t>TRUTH IS A FORCE OF NATURE!</t>
  </si>
  <si>
    <t>https://twitter.com/realDonaldTrump/status/1154141457743319040</t>
  </si>
  <si>
    <t>‚ÄúThe kind of questions the White House Correspondents were asking is almost like they didn‚Äôt see what went on at the hearings!‚Äù @ JesseBWatters The hearings were a disaster for Robert Mueller &amp; the Democrats. Nevertheless, the Fake News Media will try to make the best out of it!</t>
  </si>
  <si>
    <t>https://twitter.com/realDonaldTrump/status/1154142630487494657</t>
  </si>
  <si>
    <t>Even Michael Moore agrees that the Dems and Mueller blew it!https://twitter.com/MMFlint/status/1154066705284390912 ‚Ä¶</t>
  </si>
  <si>
    <t>https://twitter.com/realDonaldTrump/status/1154145507016683526</t>
  </si>
  <si>
    <t>‚ÄúImpeachment‚Äôs over!‚Äù @ TerryMoran @ ABCPoliticspic.twitter.com/8J9ixCSnZC</t>
  </si>
  <si>
    <t>https://twitter.com/realDonaldTrump/status/1154147298684874752</t>
  </si>
  <si>
    <t>pic.twitter.com/yoWCQLM8Ad</t>
  </si>
  <si>
    <t>https://twitter.com/realDonaldTrump/status/1154153881829597189</t>
  </si>
  <si>
    <t>The Democrats had nothing...pic.twitter.com/VUIMndS4lZ</t>
  </si>
  <si>
    <t>https://twitter.com/realDonaldTrump/status/1154154948747284481</t>
  </si>
  <si>
    <t>The Democrats lost so BIG today. Their Party is in shambles right now...pic.twitter.com/WDnGSOFzZU</t>
  </si>
  <si>
    <t>https://twitter.com/realDonaldTrump/status/1154160788329967619</t>
  </si>
  <si>
    <t>‚ÄúThe Media‚Äôs Mueller Meltdown‚Äù @ JesseBWatterspic.twitter.com/EXdlk45ovU</t>
  </si>
  <si>
    <t>https://twitter.com/realDonaldTrump/status/1154172696655253505</t>
  </si>
  <si>
    <t>pic.twitter.com/q5tjNpEzH0</t>
  </si>
  <si>
    <t>https://twitter.com/realDonaldTrump/status/1154190198990880769</t>
  </si>
  <si>
    <t>Thank you @ GOPLeader McCarthy!pic.twitter.com/0N4AeoRWK9</t>
  </si>
  <si>
    <t>https://twitter.com/realDonaldTrump/status/1154191685972373505</t>
  </si>
  <si>
    <t>Thank you @ RepDougCollins!pic.twitter.com/Lwc2ns2mQt</t>
  </si>
  <si>
    <t>https://twitter.com/realDonaldTrump/status/1154192781583294470</t>
  </si>
  <si>
    <t>Thank you Rep. @ Jim_Jordan!pic.twitter.com/w9tF8xur44</t>
  </si>
  <si>
    <t>https://twitter.com/realDonaldTrump/status/1154194140357439489</t>
  </si>
  <si>
    <t>Thank you Rep. @ DevinNunes!pic.twitter.com/sifmkN7HDz</t>
  </si>
  <si>
    <t>https://twitter.com/realDonaldTrump/status/1154208645565100032</t>
  </si>
  <si>
    <t>Thank you @ TuckerCarlson @ KimStrassel!pic.twitter.com/kw9oGcRzrt</t>
  </si>
  <si>
    <t>https://twitter.com/realDonaldTrump/status/1154211226081251331</t>
  </si>
  <si>
    <t>Great job @ ChrisPlanteShow!pic.twitter.com/ouTaP7WdFn</t>
  </si>
  <si>
    <t>https://twitter.com/realDonaldTrump/status/1154212147955732480</t>
  </si>
  <si>
    <t>"THE WITCH HUNT IS OVER!" @ SeanHannitypic.twitter.com/OUoIm4onJt</t>
  </si>
  <si>
    <t>https://twitter.com/realDonaldTrump/status/1154214345259257856</t>
  </si>
  <si>
    <t>. @ JaySekulow and @ RudyGiuliani on @ SeanHannity moments ago...pic.twitter.com/Ecz4K3sOwh</t>
  </si>
  <si>
    <t>https://twitter.com/realDonaldTrump/status/1154215255817510912</t>
  </si>
  <si>
    <t>Thank you @ MarkLevinShow!pic.twitter.com/j4Y4kjrmdf</t>
  </si>
  <si>
    <t>https://twitter.com/realDonaldTrump/status/1154217574714019841</t>
  </si>
  <si>
    <t>Appreciate it @ LindseyGrahamSC, thank you!pic.twitter.com/cGugEIXNOD</t>
  </si>
  <si>
    <t>https://twitter.com/realDonaldTrump/status/1154347111145598976</t>
  </si>
  <si>
    <t>‚ÄúYesterday changed everything, it really did clear the President. He wins.‚Äù @ ainsleyearhardt ‚ÄúIt changed everything in favor of the President, who said all along this investigation is rooted in nothing. Mueller was exposed as being best friends with Comey. Today, you say.....</t>
  </si>
  <si>
    <t>https://twitter.com/realDonaldTrump/status/1154347115063250944</t>
  </si>
  <si>
    <t>...impeachment, you have a Party of one. It‚Äôs over.‚Äù @ kilmeade ‚ÄúNancy said, Jerry, please sit down. Very bad idea. We discovered that after putting so much time &amp; energy into the Mueller Report, it turns out Mueller didn‚Äôt know what was in his Report.‚Äù @ SteveDoocy @ foxandfriends</t>
  </si>
  <si>
    <t>https://twitter.com/realDonaldTrump/status/1154359332252860416</t>
  </si>
  <si>
    <t>Fox Poll say best Economy in DECADES!</t>
  </si>
  <si>
    <t>https://twitter.com/realDonaldTrump/status/1154362522830614534</t>
  </si>
  <si>
    <t>President Trump‚Äôs Approval Rating on Economy is at 52%, a 4 point jump. Fox Poll @ foxandfriends Shouldn‚Äôt this be at 100%? Best stock market, economy and unemployment numbers ever! Most people working within U.S. ever! Low interest rates, very low inflation! Country doing great!</t>
  </si>
  <si>
    <t>https://twitter.com/realDonaldTrump/status/1154370118215974912</t>
  </si>
  <si>
    <t>Mark Levin will be on @ foxandfriends now! Great guy.</t>
  </si>
  <si>
    <t>https://twitter.com/realDonaldTrump/status/1154370553911873537</t>
  </si>
  <si>
    <t>Mark Levin on @ foxandfriends now! Great guy.</t>
  </si>
  <si>
    <t>https://twitter.com/realDonaldTrump/status/1154375992938549248</t>
  </si>
  <si>
    <t>House Republicans should support the TWO YEAR BUDGET AGREEMENT which greatly helps our Military and our Vets. I am totally with you!</t>
  </si>
  <si>
    <t>https://twitter.com/realDonaldTrump/status/1154437212118966272</t>
  </si>
  <si>
    <t>Beautiful Welcome Ceremony at the Pentagon this morning for our new Secretary of Defense, Mark @ EsperDoD!https://www.pscp.tv/w/cAnW6zFvTlFsTFJub1dwUXd8MWRSS1ptTmt6WW94Qn6o7UbEnaOZrjTOL_-kOcSzy3mnQY5S81Ml66-Lt-Yr?t=45s ‚Ä¶</t>
  </si>
  <si>
    <t>https://twitter.com/realDonaldTrump/status/1154452162199601152</t>
  </si>
  <si>
    <t>We love our Law Enforcement Officers all around this great Country. What took place in NYC with water being tossed on NYPD officers was a total disgrace. It is time for @ NYCMayor @ BilldeBlasio to STAND UP for those who protect our lives and serve us all so well...</t>
  </si>
  <si>
    <t>https://twitter.com/realDonaldTrump/status/1154452163470483456</t>
  </si>
  <si>
    <t>...What took place was completely unacceptable, and will not be tolerated. Bill de Blasio should act immediately!</t>
  </si>
  <si>
    <t>https://twitter.com/realDonaldTrump/status/1154501344323080192</t>
  </si>
  <si>
    <t>Very disappointed in Prime Minister Stefan L√∂fven for being unable to act. Sweden has let our African American Community down in the United States. I watched the tapes of A$AP Rocky, and he was being followed and harassed by troublemakers. Treat Americans fairly! # FreeRocky</t>
  </si>
  <si>
    <t>https://twitter.com/realDonaldTrump/status/1154502673514684416</t>
  </si>
  <si>
    <t>Give A$AP Rocky his FREEDOM. We do so much for Sweden but it doesn‚Äôt seem to work the other way around. Sweden should focus on its real crime problem! # FreeRocky</t>
  </si>
  <si>
    <t>https://twitter.com/realDonaldTrump/status/1154533077986603008</t>
  </si>
  <si>
    <t>I am pleased to announce the House has passed our budget deal 284-149. Great for our Military and our Vets. A big thank you!</t>
  </si>
  <si>
    <t>https://twitter.com/realDonaldTrump/status/1154701992280907777</t>
  </si>
  <si>
    <t>‚ÄúIntelligence Community disappointed Mueller didn‚Äôt investigate the Steele Dossier.‚Äù @ TuckerCarlson @ FoxNews ...And plenty of other things!</t>
  </si>
  <si>
    <t>https://twitter.com/realDonaldTrump/status/1154708142866993152</t>
  </si>
  <si>
    <t>‚ÄúTaken for Granted,‚Äù a wonderful new book by Gianno Caldwell on how Conservatism can win back the Americans that Liberalism failed, has my full Endorsement!</t>
  </si>
  <si>
    <t>https://twitter.com/realDonaldTrump/status/1154752797637783552</t>
  </si>
  <si>
    <t>. @ FoxNews is at it again. So different from what they used to be during the 2016 Primaries, &amp; before - Proud Warriors! Now new Fox Polls, which have always been terrible to me (they had me losing BIG to Crooked Hillary), have me down to Sleepy Joe. Even considering.....</t>
  </si>
  <si>
    <t>https://twitter.com/realDonaldTrump/status/1154752801504931840</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</si>
  <si>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</si>
  <si>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https://twitter.com/realDonaldTrump/status/1154753932259991552</t>
  </si>
  <si>
    <t>There may or may not be National Security concerns with regard to Google and their relationship with China. If there is a problem, we will find out about it. I sincerely hope there is not!!!</t>
  </si>
  <si>
    <t>https://twitter.com/realDonaldTrump/status/1154763413358370816</t>
  </si>
  <si>
    <t>Q2 GDP Up 2.1% Not bad considering we have the very heavy weight of the Federal Reserve anchor wrapped around our neck. Almost no inflation. USA is set to Zoom!</t>
  </si>
  <si>
    <t>https://twitter.com/realDonaldTrump/status/1154774656861257732</t>
  </si>
  <si>
    <t>Apple will not be given Tariff waiver, or relief, for Mac Pro parts that are made in China. Make them in the USA, no Tariffs!</t>
  </si>
  <si>
    <t>https://twitter.com/realDonaldTrump/status/1154791664625606657</t>
  </si>
  <si>
    <t>France just put a digital tax on our great American technology companies. If anybody taxes them, it should be their home Country, the USA. We will announce a substantial reciprocal action on Macron‚Äôs foolishness shortly. I‚Äôve always said American wine is better than French wine!</t>
  </si>
  <si>
    <t>https://twitter.com/realDonaldTrump/status/1154817932540690432</t>
  </si>
  <si>
    <t>Great morning at the Pentagon yesterday. Congratulations to our new Defense Secretary, Mark @ EsperDoD!pic.twitter.com/zqtA4XytJA</t>
  </si>
  <si>
    <t>https://twitter.com/realDonaldTrump/status/1154821023197474817</t>
  </si>
  <si>
    <t>The WTO is BROKEN when the world‚Äôs RICHEST countries claim to be developing countries to avoid WTO rules and get special treatment. NO more!!! Today I directed the U.S. Trade Representative to take action so that countries stop CHEATING the system at the expense of the USA!</t>
  </si>
  <si>
    <t>https://twitter.com/realDonaldTrump/status/1154873893204713479</t>
  </si>
  <si>
    <t>‚Äú @ DHSgov @ DHSMcAleenan Puts Guatemalan Migrants on Fast Track Home‚Äùhttps://www.breitbart.com/politics/2019/07/26/dhs-kevin-mcaleenan-puts-guatemalan-migrants-on-fast-track-home/ ‚Ä¶</t>
  </si>
  <si>
    <t>https://twitter.com/realDonaldTrump/status/1154878670739300358</t>
  </si>
  <si>
    <t>pic.twitter.com/nr9bDv3Ktq</t>
  </si>
  <si>
    <t>https://twitter.com/realDonaldTrump/status/1154883345546928128</t>
  </si>
  <si>
    <t>Wow! Big VICTORY on the Wall. The United States Supreme Court overturns lower court injunction, allows Southern Border Wall to proceed. Big WIN for Border Security and the Rule of Law!</t>
  </si>
  <si>
    <t>https://twitter.com/realDonaldTrump/status/1154909622580449286</t>
  </si>
  <si>
    <t>pic.twitter.com/9jgdUE5BF8</t>
  </si>
  <si>
    <t>https://twitter.com/realDonaldTrump/status/1155073964634517505</t>
  </si>
  <si>
    <t>Rep, Elijah Cummings has been a brutal bully, shouting and screaming at the great men &amp; women of Border Patrol about conditions at the Southern Border, when actually his Baltimore district is FAR WORSE and more dangerous. His district is considered the Worst in the USA......</t>
  </si>
  <si>
    <t>https://twitter.com/realDonaldTrump/status/1155073965880172544</t>
  </si>
  <si>
    <t>....As proven last week during a Congressional tour, the Border is clean, efficient &amp; well run, just very crowded. Cumming District is a disgusting, rat and rodent infested mess. If he spent more time in Baltimore, maybe he could help clean up this very dangerous &amp; filthy place</t>
  </si>
  <si>
    <t>https://twitter.com/realDonaldTrump/status/1155076476930338816</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</si>
  <si>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</si>
  <si>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https://twitter.com/realDonaldTrump/status/1155205025121132545</t>
  </si>
  <si>
    <t>Consideration is being given to declaring ANTIFA, the gutless Radical Left Wack Jobs who go around hitting (only non-fighters) people over the heads with baseball bats, a major Organization of Terror (along with MS-13 &amp; others). Would make it easier for police to do their job!</t>
  </si>
  <si>
    <t>https://twitter.com/realDonaldTrump/status/1155210027025797121</t>
  </si>
  <si>
    <t>The Democrats were trying mightily to revive the badly &amp; irrevocably tarnished Witch Hunt Hoax until Robert Mueller put on the greatest display of ineptitude &amp; incompetence that the Halls of Congress have ever seen. Truth is, he had no facts on his side. Nothing he could do!</t>
  </si>
  <si>
    <t>https://twitter.com/realDonaldTrump/status/1155212397382176768</t>
  </si>
  <si>
    <t>The Dems are now coming out of shock from the terrible Mueller performance, and are starting to spin impeachment all over again. How sick &amp; disgusting and bad for our Country are they. What they are doing is so wrong, but they do it anyway. Dems have become the do nothing Party!</t>
  </si>
  <si>
    <t>https://twitter.com/realDonaldTrump/status/1155219288191569920</t>
  </si>
  <si>
    <t>Such a big victory of our Country! ‚ÄúSupreme Court approves Trump Administration plan to use Military Funds for the Wall.‚Äù @ FoxNews We will be fully reimbursed for this expenditure, over time, by other countries.</t>
  </si>
  <si>
    <t>https://twitter.com/realDonaldTrump/status/1155223906959147008</t>
  </si>
  <si>
    <t>Democrats don‚Äôt care about Border Security. They refuse to give the votes necessary to fix the Loopholes and Asylum. Would be so easy! They want Open Borders, which means CRIME,CRIME,CRIME!</t>
  </si>
  <si>
    <t>https://twitter.com/realDonaldTrump/status/1155230324374343688</t>
  </si>
  <si>
    <t>Elijah Cummings spends all of his time trying to hurt innocent people through ‚ÄúOversight.‚Äù He does NOTHING for his very poor, very dangerous and very badly run district! Take a look.... # BlacksForTrump2020https://twitter.com/w_terrence/status/1155168907654774784 ‚Ä¶</t>
  </si>
  <si>
    <t>https://twitter.com/realDonaldTrump/status/1155235323938508800</t>
  </si>
  <si>
    <t>We gave Nadler and his Trump hating Dems the complete Mueller Report (we didn‚Äôt have to), and even Mueller himself, but now that both were a total BUST, they say it wasn‚Äôt good enough. Nothing will ever be good enough for them. Witch Hunt!</t>
  </si>
  <si>
    <t>https://twitter.com/realDonaldTrump/status/1155240345585750016</t>
  </si>
  <si>
    <t>NO COLLUSION, NO OBSTRUCTION, TOTAL EXONERATION. DEMOCRAT WITCH HUNT!</t>
  </si>
  <si>
    <t>https://twitter.com/realDonaldTrump/status/1155294433497235457</t>
  </si>
  <si>
    <t>. @ RepCummings, why don‚Äôt you focus on your district!?pic.twitter.com/F3Ej0Z21PZ</t>
  </si>
  <si>
    <t>https://twitter.com/realDonaldTrump/status/1155297355203305476</t>
  </si>
  <si>
    <t>. @ RepCummings ‚Äî your district!https://twitter.com/RealSaavedra/status/1155253573959028737 ‚Ä¶</t>
  </si>
  <si>
    <t>https://twitter.com/realDonaldTrump/status/1155300165634314240</t>
  </si>
  <si>
    <t>Thanks @ JudgeJeanine!pic.twitter.com/chj7JPbWo1</t>
  </si>
  <si>
    <t>https://twitter.com/realDonaldTrump/status/1155307666417377281</t>
  </si>
  <si>
    <t>Thank you @ GOPLeader!pic.twitter.com/v7sQt7DDWK</t>
  </si>
  <si>
    <t>https://twitter.com/realDonaldTrump/status/1155315497426182144</t>
  </si>
  <si>
    <t>pic.twitter.com/9fnYIzjKQX</t>
  </si>
  <si>
    <t>https://twitter.com/realDonaldTrump/status/1155315616171155456</t>
  </si>
  <si>
    <t>Thank you @ MarkLevinShow!pic.twitter.com/G3f6QBNSMa</t>
  </si>
  <si>
    <t>https://twitter.com/realDonaldTrump/status/1155319122504364032</t>
  </si>
  <si>
    <t>‚ÄúOne of the biggest things to come out of Mueller‚Äôs testimony was the fact that when he was asked, was there ANYTHING that impeded your investigation, the answer was a clear, unequivocal, NO.‚Äù Misty Marris @ FoxNews True, but many other great ‚Äúexonerating‚Äù things came out.....</t>
  </si>
  <si>
    <t>https://twitter.com/realDonaldTrump/status/1155319124127571969</t>
  </si>
  <si>
    <t>....Robert Mueller‚Äôs testimony, and the Mueller Report itself, was a disaster for this illegal Democrat inspired Witch Hunt. It is an embarrassment to the USA that they don‚Äôt know how to stop. They can‚Äôt help themselves, they are totally lost, they are Clowns!</t>
  </si>
  <si>
    <t>https://twitter.com/realDonaldTrump/status/1155320921068056576</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</si>
  <si>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</si>
  <si>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https://twitter.com/realDonaldTrump/status/1155324390793515008</t>
  </si>
  <si>
    <t>The real Collusion, the Conspiracy, the Crime, was between the Clinton Campaign, the DNC, Fusion GPS, Christopher Steele.....(and many others including Comey, McCabe, Lisa Page and her lover, Ohr and his wonderful wife, and on and on!). @ replouiegohmert</t>
  </si>
  <si>
    <t>https://twitter.com/realDonaldTrump/status/1155327625088438272</t>
  </si>
  <si>
    <t>The Democrats are still doing the Russians dirty work as they continue to push the fake crime. Media credibility is now shot, Democrat credibility is shot, they‚Äôve wasted over 100 hearings on a Hoax, they‚Äôve done nothing on Infrastructure, drug prices, trade.... @ JesseBWatters</t>
  </si>
  <si>
    <t>https://twitter.com/realDonaldTrump/status/1155331480559788032</t>
  </si>
  <si>
    <t>https://twitter.com/realDonaldTrump/status/1155431717529948162</t>
  </si>
  <si>
    <t>‚ÄúIf it weren‚Äôt for Donald Trump, we would never know how corrupt these Democrats are, we would never know for sure that there was a Deep State. Now we know it.‚Äù @ JudgeJeanine</t>
  </si>
  <si>
    <t>https://twitter.com/realDonaldTrump/status/1155439938684575744</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</si>
  <si>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</si>
  <si>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https://twitter.com/realDonaldTrump/status/1155439940618129408</t>
  </si>
  <si>
    <t>....a look, the facts speak far louder than words! The Democrats always play the Race Card, when in fact they have done so little for our Nation‚Äôs great African American people. Now, lowest unemployment in U.S. history, and only getting better. Elijah Cummings has failed badly!</t>
  </si>
  <si>
    <t>https://twitter.com/realDonaldTrump/status/1155442764940812290</t>
  </si>
  <si>
    <t>Speaking of failing badly, has anyone seen what is happening to Nancy Pelosi‚Äôs district in San Francisco. It is not even recognizeable lately. Something must be done before it is too late. The Dems should stop wasting time on the Witch Hunt Hoax and start focusing on our Country!</t>
  </si>
  <si>
    <t>https://twitter.com/realDonaldTrump/status/1155450979514560512</t>
  </si>
  <si>
    <t>‚ÄúElijah Cummings has had his chance to address it (crime &amp; conditions in Baltimore) for decades, and he hasn‚Äôt gotten it done.‚Äù @ PeteHegseth @ foxandfriends How can he get it done when he just wants to use his Oversight Committee to hurt innocent people and divide our Country!</t>
  </si>
  <si>
    <t>https://twitter.com/realDonaldTrump/status/1155547255916642305</t>
  </si>
  <si>
    <t>There is nothing racist in stating plainly what most people already know, that Elijah Cummings has done a terrible job for the people of his district, and of Baltimore itself. Dems always play the race card when they are unable to win with facts. Shame!</t>
  </si>
  <si>
    <t>https://twitter.com/realDonaldTrump/status/1155558122163003393</t>
  </si>
  <si>
    <t>If racist Elijah Cummings would focus more of his energy on helping the good people of his district, and Baltimore itself, perhaps progress could be made in fixing the mess that he has helped to create over many years of incompetent leadership. His radical ‚Äúoversight‚Äù is a joke!</t>
  </si>
  <si>
    <t>https://twitter.com/realDonaldTrump/status/1155562212032991233</t>
  </si>
  <si>
    <t>Under the Trump Administration, African American unemployment is the lowest (best) in the history of the United States. No President has come close to doing this before! I also created successful Opportunity Zones. Waiting for Nancy and Elijah to say, ‚ÄúThank you, Mr. President!‚Äù</t>
  </si>
  <si>
    <t>https://twitter.com/realDonaldTrump/status/1155580140392501248</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</si>
  <si>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</si>
  <si>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https://twitter.com/realDonaldTrump/status/1155580142225383425</t>
  </si>
  <si>
    <t>....be leaving office on August 15th. I would like to thank Dan for his great service to our Country. The Acting Director will be named shortly.</t>
  </si>
  <si>
    <t>https://twitter.com/realDonaldTrump/status/1155656149078876160</t>
  </si>
  <si>
    <t>‚ÄúIf the Democrats would have closed the Loopholes two years ago when President Trump asked them to do so, none of this stuff would have happened.‚Äù @ ThomasHomanICE</t>
  </si>
  <si>
    <t>https://twitter.com/realDonaldTrump/status/1155657137076527104</t>
  </si>
  <si>
    <t>‚ÄúThe Democrats hate this President so much, they‚Äôre forgetting about their duty to secure our Border.‚Äù @ ThomasHomanICE @ SteveHiltonx Sad but true!</t>
  </si>
  <si>
    <t>https://twitter.com/realDonaldTrump/status/1155676540631506944</t>
  </si>
  <si>
    <t>Law Enforcement is at the scene of shootings in Gilroy, California. Reports are that shooter has not yet been apprehended. Be careful and safe!</t>
  </si>
  <si>
    <t>https://twitter.com/realDonaldTrump/status/1155781022014955525</t>
  </si>
  <si>
    <t>Good luck with the book George, should do well!https://twitter.com/GeorgePapa19/status/1111796808492216320 ‚Ä¶</t>
  </si>
  <si>
    <t>https://twitter.com/realDonaldTrump/status/1155787721576779776</t>
  </si>
  <si>
    <t>I have known Al for 25 years. Went to fights with him &amp; Don King, always got along well. He ‚Äúloved Trump!‚Äù He would ask me for favors often. Al is a con man, a troublemaker, always looking for a score. Just doing his thing. Must have intimidated Comcast/NBC. Hates Whites &amp; Cops!https://twitter.com/TheRevAl/status/1155656396685357059 ‚Ä¶</t>
  </si>
  <si>
    <t>https://twitter.com/realDonaldTrump/status/1155792447429054465</t>
  </si>
  <si>
    <t>Baltimore, under the leadership of Elijah Cummings, has the worst Crime Statistics in the Nation. 25 years of all talk, no action! So tired of listening to the same old Bull...Next, Reverend Al will show up to complain &amp; protest. Nothing will get done for the people in need. Sad!</t>
  </si>
  <si>
    <t>https://twitter.com/realDonaldTrump/status/1155796277248057345</t>
  </si>
  <si>
    <t>If the Democrats are going to defend the Radical Left ‚ÄúSquad‚Äù and King Elijah‚Äôs Baltimore Fail, it will be a long road to 2020. The good news for the Dems is that they have the Fake News Media in their pocket!</t>
  </si>
  <si>
    <t>https://twitter.com/realDonaldTrump/status/1155801677485789184</t>
  </si>
  <si>
    <t>Al Sharpton would always ask me to go to his events. He would say, ‚Äúit‚Äôs a personal favor to me.‚Äù Seldom, but sometimes, I would go. It was fine. He came to my office in T.T. during the presidential campaign to apologize for the way he was talking about me. Just a conman at work!</t>
  </si>
  <si>
    <t>https://twitter.com/realDonaldTrump/status/1155807406812782592</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</si>
  <si>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</si>
  <si>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https://twitter.com/realDonaldTrump/status/1155822020845809669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</si>
  <si>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</si>
  <si>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https://twitter.com/realDonaldTrump/status/1155822023245012992</t>
  </si>
  <si>
    <t>....even to new heights of success and glory, but not with King Elijah and that crew. When the leaders of Baltimore want to see the City rise again, I am in a very beautiful oval shaped office waiting for your call!</t>
  </si>
  <si>
    <t>https://twitter.com/realDonaldTrump/status/1155829888701673472</t>
  </si>
  <si>
    <t>The Fed ‚Äúraised‚Äù way too early and way too much. Their quantitative tightening was another big mistake. While our Country is doing very well, the potential wealth creation that was missed, especially when measured against our debt, is staggering. We are competing with other.....</t>
  </si>
  <si>
    <t>https://twitter.com/realDonaldTrump/status/1155829890903617536</t>
  </si>
  <si>
    <t>....countries that know how to play the game against the U.S. That‚Äôs actually why the E.U. was formed....and for China, until now, the U.S. has been ‚Äúeasy pickens.‚Äù The Fed has made all of the wrong moves. A small rate cut is not enough, but we will win anyway!</t>
  </si>
  <si>
    <t>https://twitter.com/realDonaldTrump/status/1155893122578206720</t>
  </si>
  <si>
    <t>Looking forward to my meeting at 2:00 P.M. with wonderful Inner City Pastors!</t>
  </si>
  <si>
    <t>https://twitter.com/realDonaldTrump/status/1155918542442770432</t>
  </si>
  <si>
    <t>It is the 25th Anniversary of a GREAT Organization run by people who truly love our Country, @ JudicialWatch. On behalf of all Americans, I thank them! @ TomFittonhttps://twitter.com/JudicialWatch/status/1155908683349594112 ‚Ä¶</t>
  </si>
  <si>
    <t>https://twitter.com/realDonaldTrump/status/1155938087886700544</t>
  </si>
  <si>
    <t>The Republican Party has a new STAR, his name is Daniel Cameron ( @ djaycameron), and he is running for Attorney General of the Commonwealth of Kentucky....</t>
  </si>
  <si>
    <t>https://twitter.com/realDonaldTrump/status/1155938089044307970</t>
  </si>
  <si>
    <t>....He is tough on Crime, Strong on Borders, and will fight for our Second Amendment. Daniel will never let you down. He has my Full and Complete Endorsement!</t>
  </si>
  <si>
    <t>https://twitter.com/realDonaldTrump/status/1155941248705761280</t>
  </si>
  <si>
    <t>Just remember, the Iranians never won a war, but never lost a negotiation!</t>
  </si>
  <si>
    <t>https://twitter.com/realDonaldTrump/status/1155967243835940864</t>
  </si>
  <si>
    <t>Senator Cindy Hyde-Smith is doing a GREAT JOB for the people of Mississippi and fully supports our # MAGA Agenda. Cindy is tough on Crime, Strong on the Border and Illegal Immigration....</t>
  </si>
  <si>
    <t>https://twitter.com/realDonaldTrump/status/1155967245308190720</t>
  </si>
  <si>
    <t>....She loves our Military and our Vets and protects our Second Amendment. Cindy has my Full and Total Endorsement! # MAGA</t>
  </si>
  <si>
    <t>https://twitter.com/realDonaldTrump/status/1156015173997432838</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</si>
  <si>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</si>
  <si>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https://twitter.com/realDonaldTrump/status/1156017961766756353</t>
  </si>
  <si>
    <t>Baltimore‚Äôs numbers are the worst in the United States on Crime and the Economy. Billions of dollars have been pumped in over the years, but to no avail. The money was stolen or wasted. Ask Elijah Cummings where it went. He should investigate himself with his Oversight Committee!</t>
  </si>
  <si>
    <t>https://twitter.com/realDonaldTrump/status/1156033183697080320</t>
  </si>
  <si>
    <t>‚ÄúI don‚Äôt know what it‚Äôs going to take. A lot of Democratic run cities all over America look like this, it‚Äôs not just Baltimore, unfortunately.‚Äù Kimberly Klacik, Baltimore journalist Remember, Vote for Trump, what the h.... do you have to lose? Best unemployment numbers!</t>
  </si>
  <si>
    <t>https://twitter.com/realDonaldTrump/status/1156152107893960705</t>
  </si>
  <si>
    <t>Somali refugees arresed in Tucson on way to Egypt. They were in touch with an agent posing as a terrorist. One of them stated, ‚ÄúThe best wake up call is Islamic State to get victory or another 9/11.‚Äù Get smart people! # MAGA # KAG @ foxandfriends</t>
  </si>
  <si>
    <t>https://twitter.com/realDonaldTrump/status/1156153429171085313</t>
  </si>
  <si>
    <t>Despite the Democrats wanting very unsafe Open Borders &amp; refusing to change the Loopholes &amp; Asylum, tremendous progress is being made the the Southern Border. We all waited because we assumed the Dems would ultimately be forced to change the horrible Immigration Laws.They didn‚Äôt!</t>
  </si>
  <si>
    <t>https://twitter.com/realDonaldTrump/status/1156159999833513984</t>
  </si>
  <si>
    <t>China is doing very badly, worst year in 27 - was supposed to start buying our agricultural product now - no signs that they are doing so. That is the problem with China, they just don‚Äôt come through. Our Economy has become MUCH larger than the Chinese Economy is last 3 years....</t>
  </si>
  <si>
    <t>https://twitter.com/realDonaldTrump/status/1156160004132675584</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</si>
  <si>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</si>
  <si>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https://twitter.com/realDonaldTrump/status/1156160014173822977</t>
  </si>
  <si>
    <t>...to ripoff the USA, even bigger and better than ever before. The problem with them waiting, however, is that if &amp; when I win, the deal that they get will be much tougher than what we are negotiating now...or no deal at all. We have all the cards, our past leaders never got it!</t>
  </si>
  <si>
    <t>https://twitter.com/realDonaldTrump/status/1156175364802142209</t>
  </si>
  <si>
    <t>Wow! Morning Joe &amp; Psycho ratings have really crashed. Very small audience. People are tired of hearing Fake News delivered with an anger that is not to be believed. Sad, when the show was sane, they helped get me elected. Thanks! Was on all the time. Lost all of its juice!</t>
  </si>
  <si>
    <t>https://twitter.com/realDonaldTrump/status/1156175371332706304</t>
  </si>
  <si>
    <t>.... @ foxandfriends</t>
  </si>
  <si>
    <t>https://twitter.com/realDonaldTrump/status/1156176532773191686</t>
  </si>
  <si>
    <t>Senate is working hard on America‚Äôs Transportation Infrastructure Act. Will have BIG IMPACT on our highways and roads all across our Nation. Interest strong from Republicans and Democrats. Do I hear the beautiful word, BIPARTISAN? Get it done. I am with you!</t>
  </si>
  <si>
    <t>https://twitter.com/realDonaldTrump/status/1156182666871549952</t>
  </si>
  <si>
    <t>China has lost 5 million jobs and two million manufacturing jobs due to the Trump Tariffs. Trumps got China back on its heels, and the United States is doing great. @ AndyPuzder @ MariaBartiromo</t>
  </si>
  <si>
    <t>https://twitter.com/realDonaldTrump/status/1156200908537118720</t>
  </si>
  <si>
    <t>Just reminded my staff that Morning Joe &amp; Psycho were with me in my room, at their request, the night I won New Hampshire. Likewise, followed me to other states....</t>
  </si>
  <si>
    <t>https://twitter.com/realDonaldTrump/status/1156200909791268864</t>
  </si>
  <si>
    <t>....Don‚Äôt watch show, but heard Mika said I asked to preside over their marriage. Not true‚Äîdoes anyone really believe that? They were married by Elijah, King of Baltimore!</t>
  </si>
  <si>
    <t>https://twitter.com/realDonaldTrump/status/1156201546008469504</t>
  </si>
  <si>
    <t>Heading to Jamestown, Virginia. Word is the Democrats will make it as uncomfortable as possible, but that‚Äôs ok because today is not about them!</t>
  </si>
  <si>
    <t>https://twitter.com/realDonaldTrump/status/1156238853054881793</t>
  </si>
  <si>
    <t>Great reception in Jamestown by both REPUBLICANS &amp; DEMOCRATS. Respect for our Country‚Äôs incredible Heritage. Thank you!</t>
  </si>
  <si>
    <t>https://twitter.com/realDonaldTrump/status/1156243330952507394</t>
  </si>
  <si>
    <t>We should immediately pass Voter ID @ Voteridplease to insure the safety and sanctity of our voting system. Also, Paper Ballots as backup (old fashioned but true!). Thank you!</t>
  </si>
  <si>
    <t>https://twitter.com/realDonaldTrump/status/1156243941039267842</t>
  </si>
  <si>
    <t>Thank you Amy!https://twitter.com/AmyKremer/status/1155863580136357888 ‚Ä¶</t>
  </si>
  <si>
    <t>https://twitter.com/realDonaldTrump/status/1156246086803214337</t>
  </si>
  <si>
    <t>Thank you Eric!https://twitter.com/ThatTrumpGuy/status/1149738639938732034 ‚Ä¶</t>
  </si>
  <si>
    <t>https://twitter.com/realDonaldTrump/status/1156292955482836992</t>
  </si>
  <si>
    <t>pic.twitter.com/sPd4GF6wxu</t>
  </si>
  <si>
    <t>https://twitter.com/realDonaldTrump/status/1156345333997363200</t>
  </si>
  <si>
    <t>Wow! A federal Judge in the Southern District of N.Y. completely dismissed a lawsuit brought by the Democratic National Committee against our historic 2016 campaign for President. The Judge said the DNC case was ‚Äúentirely divorced‚Äù from the facts, yet another total &amp; complete....</t>
  </si>
  <si>
    <t>https://twitter.com/realDonaldTrump/status/1156345335087804422</t>
  </si>
  <si>
    <t>....vindication &amp; exoneration from the Russian, WikiLeaks and every other form of HOAX perpetrated by the DNC, Radical Democrats and others. This is really big ‚Äústuff‚Äù especially coming from a highly respected judge who was appointed by President Clinton. The Witch Hunt Ends!</t>
  </si>
  <si>
    <t>https://twitter.com/realDonaldTrump/status/1156567209528975360</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</si>
  <si>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</si>
  <si>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https://twitter.com/realDonaldTrump/status/1156570437188497410</t>
  </si>
  <si>
    <t>If I hadn‚Äôt won the 2016 Election, we would be in a Great Recession/Depression right now. The people I saw on stage last night, &amp; you can add in Sleepy Joe, Harris, &amp; the rest, will lead us into an economic sinkhole the likes of which we have never seen before. With me, only up!</t>
  </si>
  <si>
    <t>https://twitter.com/realDonaldTrump/status/1156574362918686720</t>
  </si>
  <si>
    <t>‚ÄúThe lesser of two Socialists is still a Socialist!‚Äù Senator John Kennedy of Louisiana</t>
  </si>
  <si>
    <t>https://twitter.com/realDonaldTrump/status/1156582800084099072</t>
  </si>
  <si>
    <t>Lowering drug prices for many Americans - including our great seniors! At my direction, @ HHSGov @ SecAzar just released a Safe Importation Action Plan. Our Governors will be very happy too! @ GovRonDeSantis @ GovofCOhttps://twitter.com/SecAzar/status/1156542139460935680 ‚Ä¶</t>
  </si>
  <si>
    <t>https://twitter.com/realDonaldTrump/status/1156588090456256512</t>
  </si>
  <si>
    <t>CNN‚Äôs Don Lemon, the dumbest man on television, insinuated last night while asking a debate ‚Äúquestion‚Äù that I was a racist, when in fact I am ‚Äúthe least racist person in the world.‚Äù Perhaps someone should explain to Don that he is supposed to be neutral, unbiased &amp; fair,.....</t>
  </si>
  <si>
    <t>https://twitter.com/realDonaldTrump/status/1156588093367083009</t>
  </si>
  <si>
    <t>....or is he too dumb (stupid} to understand that. No wonder CNN‚Äôs ratings (MSNBC‚Äôs also) have gone down the tubes - and will stay there until they bring credibility back to the newsroom. Don‚Äôt hold your breath!</t>
  </si>
  <si>
    <t>https://twitter.com/realDonaldTrump/status/1156655361711071232</t>
  </si>
  <si>
    <t>The Prosecutors who lost the case against SEAL Eddie Gallagher (who I released from solitary confinement so he could fight his case properly), were ridiculously given a Navy Achievement Medal. Not only did they lose the case, they had difficulty with respect....</t>
  </si>
  <si>
    <t>https://twitter.com/realDonaldTrump/status/1156655478740606977</t>
  </si>
  <si>
    <t>....to information that may have been obtained from opposing lawyers and for giving immunity in a totally incompetent fashion. I have directed the Secretary of the Navy Richard Spencer &amp; Chief of Naval Operations John Richardson to immediately withdraw and rescind the awards....</t>
  </si>
  <si>
    <t>https://twitter.com/realDonaldTrump/status/1156655542280118277</t>
  </si>
  <si>
    <t>....I am very happy for Eddie Gallagher and his family!</t>
  </si>
  <si>
    <t>https://twitter.com/realDonaldTrump/status/1156666163310530560</t>
  </si>
  <si>
    <t>What the Market wanted to hear from Jay Powell and the Federal Reserve was that this was the beginning of a lengthy and aggressive rate-cutting cycle which would keep pace with China, The European Union and other countries around the world....</t>
  </si>
  <si>
    <t>https://twitter.com/realDonaldTrump/status/1156666164732473345</t>
  </si>
  <si>
    <t>....As usual, Powell let us down, but at least he is ending quantitative tightening, which shouldn‚Äôt have started in the first place - no inflation. We are winning anyway, but I am certainly not getting much help from the Federal Reserve!</t>
  </si>
  <si>
    <t>https://twitter.com/realDonaldTrump/status/1156680281912426497</t>
  </si>
  <si>
    <t>‚ÄúThe 99% Get a Bigger Raise‚Äùhttps://www.wsj.com/articles/the-99-get-a-bigger-raise-11564529382 ‚Ä¶</t>
  </si>
  <si>
    <t>https://twitter.com/realDonaldTrump/status/1156685887268380676</t>
  </si>
  <si>
    <t>The Radical Left Dems went after me for using the words ‚Äúdrug-infested‚Äù concerning Baltimore. Take a look at Elijah C.pic.twitter.com/E08ngbcw3d</t>
  </si>
  <si>
    <t>https://twitter.com/realDonaldTrump/status/1156696858183589889</t>
  </si>
  <si>
    <t>Thank you Bill, say hello to our GREAT VETERANS!https://twitter.com/pulte/status/1156664456849625088 ‚Ä¶</t>
  </si>
  <si>
    <t>https://twitter.com/realDonaldTrump/status/1156702703239737346</t>
  </si>
  <si>
    <t>Very low ratings for the Democratic Debate last night ‚Äî they‚Äôre desperate for Trump!</t>
  </si>
  <si>
    <t>https://twitter.com/realDonaldTrump/status/1156720638377308160</t>
  </si>
  <si>
    <t>Experts stated that the Fed should not have tightened, and then waited too long to undo their mistake. James Bullard of St. Louis Fed said they waited too long to correct the mistake that they made last December. ‚ÄúMistake, Powell cut rate and then he started talking.‚Äù @ LouDobbs</t>
  </si>
  <si>
    <t>https://twitter.com/realDonaldTrump/status/1156742970105892864</t>
  </si>
  <si>
    <t>The cages for kids were built by the Obama Administration in 2014. He had the policy of child separation. I ended it even as I realized that more families would then come to the Border! @ CNN</t>
  </si>
  <si>
    <t>https://twitter.com/realDonaldTrump/status/1156777889100173313</t>
  </si>
  <si>
    <t>The people on the stage tonight, and last, were not those that will either Make America Great Again or Keep America Great! Our Country now is breaking records in almost every category, from Stock Market to Military to Unemployment. We have prosperity &amp; success like never before..</t>
  </si>
  <si>
    <t>https://twitter.com/realDonaldTrump/status/1156777890501058560</t>
  </si>
  <si>
    <t>...It will soon be time to choose to keep and build upon that prosperity and success, or let it go. We are respected again all around the world. Keep it that way! I said I will never let you down, and I haven‚Äôt. We will only grow bigger, better and stronger TOGETHER!</t>
  </si>
  <si>
    <t>https://twitter.com/realDonaldTrump/status/1156882591347302405</t>
  </si>
  <si>
    <t>Congratulations to Kelly Knight Craft of # Kentucky on her confirmation as United Nations Ambassador. After having served so admirably as Ambassador to Canada, &amp; having done an outstanding job no matter how difficult the task, Kelly will be fantastic at the United Nations. Winner!</t>
  </si>
  <si>
    <t>https://twitter.com/realDonaldTrump/status/1156933712761753600</t>
  </si>
  <si>
    <t>China, Iran &amp; other foreign countries are looking at the Democrat Candidates and ‚Äúdrooling‚Äù over the small prospect that they could be dealing with them in the not too distant future. They would be able to rip off our beloved USA like never before. With President Trump, NO WAY!</t>
  </si>
  <si>
    <t>https://twitter.com/realDonaldTrump/status/1156935288322699265</t>
  </si>
  <si>
    <t>Budget Deal is phenomenal for our Great Military, our Vets, and Jobs, Jobs, Jobs! Two year deal gets us past the Election. Go for it Republicans, there is always plenty of time to CUT!</t>
  </si>
  <si>
    <t>https://twitter.com/realDonaldTrump/status/1156938785189441536</t>
  </si>
  <si>
    <t>BIG RALLY tonight in Cincinnati, Ohio. See you there! P.S. Our Country is doing GREAT!</t>
  </si>
  <si>
    <t>https://twitter.com/realDonaldTrump/status/1156946884600242177</t>
  </si>
  <si>
    <t>pic.twitter.com/It3T0ANlrs</t>
  </si>
  <si>
    <t>https://twitter.com/realDonaldTrump/status/1156956547257421824</t>
  </si>
  <si>
    <t>"A string of court cases that have been run through the legal system that have hit DEAD ENDS...." @ BillHemmer @ AmericaNewsroompic.twitter.com/lQ7tgKWM9u</t>
  </si>
  <si>
    <t>https://twitter.com/realDonaldTrump/status/1156959950150819840</t>
  </si>
  <si>
    <t>pic.twitter.com/0Zx9wr3MoP</t>
  </si>
  <si>
    <t>https://twitter.com/realDonaldTrump/status/1156979443900067841</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</si>
  <si>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</si>
  <si>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https://twitter.com/realDonaldTrump/status/1156979445565202433</t>
  </si>
  <si>
    <t>...buy agricultural product from the U.S. in large quantities, but did not do so. Additionally, my friend President Xi said that he would stop the sale of Fentanyl to the United States ‚Äì this never happened, and many Americans continue to die! Trade talks are continuing, and...</t>
  </si>
  <si>
    <t>https://twitter.com/realDonaldTrump/status/1156979446877962243</t>
  </si>
  <si>
    <t>...during the talks the U.S. will start, on September 1st, putting a small additional Tariff of 10% on the remaining 300 Billion Dollars of goods and products coming from China into our Country. This does not include the 250 Billion Dollars already Tariffed at 25%...</t>
  </si>
  <si>
    <t>https://twitter.com/realDonaldTrump/status/1156979450560548864</t>
  </si>
  <si>
    <t>...We look forward to continuing our positive dialogue with China on a comprehensive Trade Deal, and feel that the future between our two countries will be a very bright one!</t>
  </si>
  <si>
    <t>https://twitter.com/realDonaldTrump/status/1157000131797032961</t>
  </si>
  <si>
    <t>pic.twitter.com/cbw3KXwvES</t>
  </si>
  <si>
    <t>https://twitter.com/realDonaldTrump/status/1157094637624070144</t>
  </si>
  <si>
    <t>Thank you Cincinnati, Ohio. Together, we are going to KEEP AMERICA GREAT!https://www.pscp.tv/w/cBOCdzFvTlFsTFJub1dwUXd8MWpNS2d2TGdYWHl4TPCxOMy4ozmEB2DdKLPxOe9Ire7_J0qrbvlduT976qee?t=7s ‚Ä¶</t>
  </si>
  <si>
    <t>https://twitter.com/realDonaldTrump/status/1157098258721837058</t>
  </si>
  <si>
    <t>Beautiful evening in Cincinnati, Ohio tonight ‚Äî with GREAT American Patriots! # KAG2020pic.twitter.com/wDN5B4Gp87</t>
  </si>
  <si>
    <t>https://twitter.com/realDonaldTrump/status/1157112604801654784</t>
  </si>
  <si>
    <t>I would like to thank two Great Iowa Senators, @ ChuckGrassley and @ SenJoniErnst - for their support today on the Spending Bill. Their vote, and the vote of other Republicans and Democrats helped get this done in a bipartisan fashion. Thank you all!</t>
  </si>
  <si>
    <t>https://twitter.com/realDonaldTrump/status/1157119972415438849</t>
  </si>
  <si>
    <t>THANK YOU OHIO!! # KAG2020pic.twitter.com/UF6b1sdC4r</t>
  </si>
  <si>
    <t>https://twitter.com/realDonaldTrump/status/1157259424794324992</t>
  </si>
  <si>
    <t>Really bad news! The Baltimore house of Elijah Cummings was robbed. Too bad!</t>
  </si>
  <si>
    <t>https://twitter.com/realDonaldTrump/status/1157306442422136834</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</si>
  <si>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</si>
  <si>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https://twitter.com/realDonaldTrump/status/1157306445567803393</t>
  </si>
  <si>
    <t>.....Chairman Kim does not want to disappoint me with a violation of trust, there is far too much for North Korea to gain - the potential as a Country, under Kim Jong Un‚Äôs leadership, is unlimited. Also, there is far too much to lose. I may be wrong, but I believe that......</t>
  </si>
  <si>
    <t>https://twitter.com/realDonaldTrump/status/1157306452228366336</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</si>
  <si>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</si>
  <si>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https://twitter.com/realDonaldTrump/status/1157345692517634049</t>
  </si>
  <si>
    <t>A$AP Rocky released from prison and on his way home to the United States from Sweden. It was a Rocky Week, get home ASAP A$AP!</t>
  </si>
  <si>
    <t>https://twitter.com/realDonaldTrump/status/1157352000327180289</t>
  </si>
  <si>
    <t>Our great Republican Congressman John Ratcliffe is being treated very unfairly by the LameStream Media. Rather than going through months of slander and libel, I explained to John how miserable it would be for him and his family to deal with these people....</t>
  </si>
  <si>
    <t>https://twitter.com/realDonaldTrump/status/1157352001593892864</t>
  </si>
  <si>
    <t>....John has therefore decided to stay in Congress where he has done such an outstanding job representing the people of Texas, and our Country. I will be announcing my nomination for DNI shortly.</t>
  </si>
  <si>
    <t>https://twitter.com/realDonaldTrump/status/1157393367619104768</t>
  </si>
  <si>
    <t>Nice to see that one of my best pupils is still a giant Trump fan. Steve joined me after I won the primaries, but I loved working with him!pic.twitter.com/jRpmdrGYTB</t>
  </si>
  <si>
    <t>https://twitter.com/realDonaldTrump/status/1157623881575927809</t>
  </si>
  <si>
    <t>A great couple!https://twitter.com/robertjeffress/status/1156436825705209856 ‚Ä¶</t>
  </si>
  <si>
    <t>https://twitter.com/realDonaldTrump/status/1157628447570706438</t>
  </si>
  <si>
    <t>Great working with you John. A big win for our amazing ranchers!https://twitter.com/SenJohnHoeven/status/1157426535692939266 ‚Ä¶</t>
  </si>
  <si>
    <t>https://twitter.com/realDonaldTrump/status/1157632664171614209</t>
  </si>
  <si>
    <t>Countries are coming to us wanting to negotiate REAL trade deals, not the one sided horror show deals made by past administrations. They don‚Äôt want to be targeted for Tariffs by the U.S.</t>
  </si>
  <si>
    <t>https://twitter.com/realDonaldTrump/status/1157633906025402368</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</si>
  <si>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</si>
  <si>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https://twitter.com/realDonaldTrump/status/1157745635254243329</t>
  </si>
  <si>
    <t>Terrible shootings in ElPaso, Texas. Reports are very bad, many killed. Working with State and Local authorities, and Law Enforcement. Spoke to Governor to pledge total support of Federal Government. God be with you all!</t>
  </si>
  <si>
    <t>https://twitter.com/realDonaldTrump/status/1157749132209115136</t>
  </si>
  <si>
    <t>Fight hard tonight Colby. You are a real Champ! # MAGAhttps://twitter.com/ColbyCovMMA/status/1025064933736759298 ‚Ä¶</t>
  </si>
  <si>
    <t>https://twitter.com/realDonaldTrump/status/1157755353876107270</t>
  </si>
  <si>
    <t>Pastor Scott, a great guy - and tough!https://twitter.com/PastorDScott/status/1099419400686321664 ‚Ä¶</t>
  </si>
  <si>
    <t>https://twitter.com/realDonaldTrump/status/1157757443901972480</t>
  </si>
  <si>
    <t>'God be with you all': Trump pledges full support for El Paso shooting victims as lawmakers also grieve https://www.usatoday.com/story/news/politics/2019/08/03/el-paso-massacre-trump-pelosi-pledge-support-after-shooting/1911058001/ ‚Ä¶ via @ usatoday</t>
  </si>
  <si>
    <t>https://twitter.com/realDonaldTrump/status/1157868518823596032</t>
  </si>
  <si>
    <t>Today‚Äôs shooting in El Paso, Texas, was not only tragic, it was an act of cowardice. I know that I stand with everyone in this Country to condemn today‚Äôs hateful act. There are no reasons or excuses that will ever justify killing innocent people....</t>
  </si>
  <si>
    <t>https://twitter.com/realDonaldTrump/status/1157868519964499968</t>
  </si>
  <si>
    <t>....Melania and I send our heartfelt thoughts and prayers to the great people of Texas.</t>
  </si>
  <si>
    <t>https://twitter.com/realDonaldTrump/status/1157987941182033920</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</si>
  <si>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</si>
  <si>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https://twitter.com/realDonaldTrump/status/1158099851248377856</t>
  </si>
  <si>
    <t>God bless the people of El Paso, Texas. God bless the people of Dayton, Ohio.</t>
  </si>
  <si>
    <t>https://twitter.com/realDonaldTrump/status/1158102730696736768</t>
  </si>
  <si>
    <t>Today, I authorized the lowering of the flags to half-staff at all Federal Government buildings in honor of the victims of the tragedies in El Paso, Texas, and Dayton, Ohio....</t>
  </si>
  <si>
    <t>https://twitter.com/realDonaldTrump/status/1158102732085108736</t>
  </si>
  <si>
    <t>....The flags at the White House will be lowered today through Thursday, August 8. Melania and I are praying for all those impacted by this unspeakable act of evil!</t>
  </si>
  <si>
    <t>https://twitter.com/realDonaldTrump/status/1158330512341164032</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</si>
  <si>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</si>
  <si>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https://twitter.com/realDonaldTrump/status/1158330513951735809</t>
  </si>
  <si>
    <t>....this legislation with desperately needed immigration reform. We must have something good, if not GREAT, come out of these two tragic events!</t>
  </si>
  <si>
    <t>https://twitter.com/realDonaldTrump/status/1158340095608610816</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</si>
  <si>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</si>
  <si>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https://twitter.com/realDonaldTrump/status/1158350120649408513</t>
  </si>
  <si>
    <t>China dropped the price of their currency to an almost a historic low. It‚Äôs called ‚Äúcurrency manipulation.‚Äù Are you listening Federal Reserve? This is a major violation which will greatly weaken China over time!</t>
  </si>
  <si>
    <t>https://twitter.com/realDonaldTrump/status/1158407058519207936</t>
  </si>
  <si>
    <t>Based on the historic currency manipulation by China, it is now even more obvious to everyone that Americans are not paying for the Tariffs ‚Äì they are being paid for compliments of China, and the U.S. is taking in tens of Billions of Dollars! China has always....</t>
  </si>
  <si>
    <t>https://twitter.com/realDonaldTrump/status/1158407059496460288</t>
  </si>
  <si>
    <t>....used currency manipulation to steal our businesses and factories, hurt our jobs, depress our workers‚Äô wages and harm our farmers‚Äô prices. Not anymore!</t>
  </si>
  <si>
    <t>https://twitter.com/realDonaldTrump/status/1158407373666566145</t>
  </si>
  <si>
    <t>China is intent on continuing to receive the hundreds of Billions of Dollars they have been taking from the U.S. with unfair trade practices and currency manipulation. So one-sided, it should have been stopped many years ago!</t>
  </si>
  <si>
    <t>https://twitter.com/realDonaldTrump/status/1158420246119768064</t>
  </si>
  <si>
    <t>The First Lady and I join all Americans in praying and grieving for the victims, their families, and the survivors. We will stand by their side FOREVER!pic.twitter.com/zOQLvAuXoh</t>
  </si>
  <si>
    <t>https://twitter.com/realDonaldTrump/status/1158424951503884292</t>
  </si>
  <si>
    <t>Today, I am also directing the Department of Justice to propose legislation ensuring that those who commit hate crimes and mass murders face the DEATH PENALTY - and that this capital punishment be delivered quickly, decisively, and without years of needless delay.pic.twitter.com/BDXdpelK7F</t>
  </si>
  <si>
    <t>https://twitter.com/realDonaldTrump/status/1158440580659195906</t>
  </si>
  <si>
    <t>We must honor the sacred memory of those we have lost by acting as ONE PEOPLE. Open wounds cannot heal if we are divided. We must seek real, bipartisan solutions that will truly make America safer and better for all.pic.twitter.com/ADvMn9HZW7</t>
  </si>
  <si>
    <t>https://twitter.com/realDonaldTrump/status/1158549040348499970</t>
  </si>
  <si>
    <t>Thank you @ LouDobbs and Tom Homan!pic.twitter.com/VC1oNdcLEy</t>
  </si>
  <si>
    <t>https://twitter.com/realDonaldTrump/status/1158551525817536512</t>
  </si>
  <si>
    <t>Check out what @ Google is up to for the 2020 election! # KAG2020pic.twitter.com/roM2WNmUSP</t>
  </si>
  <si>
    <t>https://twitter.com/realDonaldTrump/status/1158559512120442880</t>
  </si>
  <si>
    <t>Thank you @ PeterSchweizer!pic.twitter.com/TZxmiouWOm</t>
  </si>
  <si>
    <t>https://twitter.com/realDonaldTrump/status/1158691113047416832</t>
  </si>
  <si>
    <t>‚ÄúDid George Bush ever condemn President Obama after Sandy Hook. President Obama had 32 mass shootings during his reign. Not many people said Obama is out of Control. Mass shootings were happening before the President even thought about running for Pres.‚Äù @ kilmeade @ foxandfriends</t>
  </si>
  <si>
    <t>https://twitter.com/realDonaldTrump/status/1158693498566131712</t>
  </si>
  <si>
    <t>‚ÄúIt‚Äôs political season and the election is around the corner. They want to continue to push that racist narrative.‚Äù @ ainsleyearhardt @ foxandfriends And I am the least racist person. Black, Hispanic and Asian Unemployment is the lowest (BEST) in the history of the United States!</t>
  </si>
  <si>
    <t>https://twitter.com/realDonaldTrump/status/1158709475517325313</t>
  </si>
  <si>
    <t>Massive amounts of money from China and other parts of the world is pouring into the United States for reasons of safety, investment, and interest rates! We are in a very strong position. Companies are also coming to the U.S. in big numbers. A beautiful thing to watch!</t>
  </si>
  <si>
    <t>https://twitter.com/realDonaldTrump/status/1158718548518297600</t>
  </si>
  <si>
    <t>As they have learned in the last two years, our great American Farmers know that China will not be able to hurt them in that their President has stood with them and done what no other president would do - And I‚Äôll do it again next year if necessary!</t>
  </si>
  <si>
    <t>https://twitter.com/realDonaldTrump/status/1158775967755788289</t>
  </si>
  <si>
    <t>Thank you Mr. Wonderful, I like you too! @ kevinolearytv @ CNBCpic.twitter.com/8n5qcTVSp2</t>
  </si>
  <si>
    <t>https://twitter.com/realDonaldTrump/status/1158776846319783937</t>
  </si>
  <si>
    <t>Thank you @ JimCramer @ CNBC!pic.twitter.com/DW7HDA0WEK</t>
  </si>
  <si>
    <t>https://twitter.com/realDonaldTrump/status/1158797732821291018</t>
  </si>
  <si>
    <t>. @ sundarpichai of Google was in the Oval Office working very hard to explain how much he liked me, what a great job the Administration is doing, that Google was not involved with China‚Äôs military, that they didn‚Äôt help Crooked Hillary over me in the 2016 Election, &amp; that they...</t>
  </si>
  <si>
    <t>https://twitter.com/realDonaldTrump/status/1158797734394191873</t>
  </si>
  <si>
    <t>... are NOT planning to illegally subvert the 2020 Election despite all that has been said to the contrary. It all sounded good until I watched Kevin Cernekee, a Google engineer, say terrible things about what they did in 2016 and that they want to ‚ÄúMake sure that Trump losses...</t>
  </si>
  <si>
    <t>https://twitter.com/realDonaldTrump/status/1158797735488888837</t>
  </si>
  <si>
    <t>...in 2020.‚Äù Lou Dobbs stated that this is a fraud on the American public. @ peterschweizer stated with certainty that they suppressed negative stories on Hillary Clinton, and boosted negative stories on Donald Trump. All very illegal. We are watching Google very closely!</t>
  </si>
  <si>
    <t>https://twitter.com/realDonaldTrump/status/1158844571029331968</t>
  </si>
  <si>
    <t>Will be going to Dayton, Ohio and El Paso, Texas, tomorrow to meet with First Responders, Law Enforcement, and some of the victims of the terrible shootings.</t>
  </si>
  <si>
    <t>https://twitter.com/realDonaldTrump/status/1158946217750982664</t>
  </si>
  <si>
    <t>‚ÄúCalifornia is trying to meddle with a ballot in order to oppose President Trump, and it‚Äôs clearly something California is not allowed to do. It violates the right of the Republican Party, or any party, to choose its leaders under the Free Speech clause, and under the 14th.....</t>
  </si>
  <si>
    <t>https://twitter.com/realDonaldTrump/status/1158946219013615616</t>
  </si>
  <si>
    <t>....Amendment.‚Äù John Yoo. @ IngrahamAngle Former Governor Jerry Brown vetoed the same bill in that it was ridiculous and totally unconstitutional. Just more of the record setting Presidential Harassment. Don‚Äôt feel badly, New York State is far worse!</t>
  </si>
  <si>
    <t>https://twitter.com/realDonaldTrump/status/1158950196560171014</t>
  </si>
  <si>
    <t>Beto (phony name to indicate Hispanic heritage) O‚ÄôRourke, who is embarrassed by my last visit to the Great State of Texas, where I trounced him, and is now even more embarrassed by polling at 1% in the Democrat Primary, should respect the victims &amp; law enforcement - &amp; be quiet!</t>
  </si>
  <si>
    <t>https://twitter.com/realDonaldTrump/status/1159046824294002688</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</si>
  <si>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</si>
  <si>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https://twitter.com/realDonaldTrump/status/1159046825481068544</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</si>
  <si>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</si>
  <si>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https://twitter.com/realDonaldTrump/status/1159049603209158656</t>
  </si>
  <si>
    <t>‚ÄúTrump Urges Unity Vs. Racism,‚Äù was the correct description in the first headline by the Failing New York Times, but it was quickly changed to, ‚ÄúAssailing Hate But Not Guns,‚Äù after the Radical Left Democrats went absolutely CRAZY! Fake News - That‚Äôs what we‚Äôre up against...</t>
  </si>
  <si>
    <t>https://twitter.com/realDonaldTrump/status/1159049604635275264</t>
  </si>
  <si>
    <t>..‚ÄùThis is an astounding development in journalism. I‚Äôve never seen it happen before, I‚Äôve just never seen anything like this! Is that journalism today? I don‚Äôt think so!‚Äù Mark Penn, Former Clinton Advisor. @ TuckerCarlson After 3 years I almost got a good headline from the Times!</t>
  </si>
  <si>
    <t>https://twitter.com/realDonaldTrump/status/1159056155764809729</t>
  </si>
  <si>
    <t>‚ÄúMeanwhile, the Dayton, Ohio, shooter had a history of supporting political figures like Bernie Sanders, Elizabeth Warren, and ANTIFA.‚Äù @ OANN I hope other news outlets will report this as opposed to Fake News. Thank you!</t>
  </si>
  <si>
    <t>https://twitter.com/realDonaldTrump/status/1159083361803149312</t>
  </si>
  <si>
    <t>‚ÄúThree more Central Banks cut rates.‚Äù Our problem is not China - We are stronger than ever, money is pouring into the U.S. while China is losing companies by the thousands to other countries, and their currency is under siege - Our problem is a Federal Reserve that is too.....</t>
  </si>
  <si>
    <t>https://twitter.com/realDonaldTrump/status/1159083364965654528</t>
  </si>
  <si>
    <t>....proud to admit their mistake of acting too fast and tightening too much (and that I was right!). They must Cut Rates bigger and faster, and stop their ridiculous quantitative tightening NOW. Yield curve is at too wide a margin, and no inflation! Incompetence is a.....</t>
  </si>
  <si>
    <t>https://twitter.com/realDonaldTrump/status/1159083370095288321</t>
  </si>
  <si>
    <t>....terrible thing to watch, especially when things could be taken care of sooo easily. We will WIN anyway, but it would be much easier if the Fed understood, which they don‚Äôt, that we are competing against other countries, all of whom want to do well at our expense!</t>
  </si>
  <si>
    <t>https://twitter.com/realDonaldTrump/status/1159113620292165632</t>
  </si>
  <si>
    <t>Today, we honor all of our Country‚Äôs Purple Heart recipients, their loved ones, and our Gold Star Families for their immeasurable sacrifice. These American Patriots represent the unyielding and unmatched strength and determination of the U.S. Armed Forces: https://www.whitehouse.gov/briefings-statements/presidential-message-purple-heart-day-2019/ ‚Ä¶pic.twitter.com/fcQMg9JI4q</t>
  </si>
  <si>
    <t>https://twitter.com/realDonaldTrump/status/1159177811573166081</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</si>
  <si>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</si>
  <si>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https://twitter.com/realDonaldTrump/status/1159189580697858048</t>
  </si>
  <si>
    <t>Just left Dayton, Ohio, where I met with the Victims &amp; families, Law Enforcement, Medical Staff &amp; First Responders. It was a warm &amp; wonderful visit. Tremendous enthusiasm &amp; even Love. Then I saw failed Presidential Candidate (0%) Sherrod Brown &amp; Mayor Whaley totally.....</t>
  </si>
  <si>
    <t>https://twitter.com/realDonaldTrump/status/1159189584183353344</t>
  </si>
  <si>
    <t>....misrepresenting what took place inside of the hospital. Their news conference after I left for El Paso was a fraud. It bore no resemblance to what took place with those incredible people that I was so lucky to meet and spend time with. They were all amazing!o</t>
  </si>
  <si>
    <t>https://twitter.com/realDonaldTrump/status/1159191398177890304</t>
  </si>
  <si>
    <t>Watching Fake News CNN is better than watching Shepard Smith, the lowest rated show on @ FoxNews. Actually, whenever possible, I turn to @ OANN!</t>
  </si>
  <si>
    <t>https://twitter.com/realDonaldTrump/status/1159193146271473664</t>
  </si>
  <si>
    <t>We love you Dayton, Ohio!pic.twitter.com/IaCZAdyuzL</t>
  </si>
  <si>
    <t>https://twitter.com/realDonaldTrump/status/1159198851829399552</t>
  </si>
  <si>
    <t>The people I met today in Dayton are the finest anywhere!pic.twitter.com/sBxKZWExcR</t>
  </si>
  <si>
    <t>https://twitter.com/realDonaldTrump/status/1159201738290692096</t>
  </si>
  <si>
    <t>pic.twitter.com/RCcXfhUwP3</t>
  </si>
  <si>
    <t>https://twitter.com/realDonaldTrump/status/1159258872223158273</t>
  </si>
  <si>
    <t>I don‚Äôt know who Joaquin Castro is other than the lesser brother of a failed presidential candidate (1%) who makes a fool of himself every time he opens his mouth. Joaquin is not the man that his brother is, but his brother, according to most, is not much. Keep fighting Joaquin!</t>
  </si>
  <si>
    <t>https://twitter.com/realDonaldTrump/status/1159260904631836673</t>
  </si>
  <si>
    <t>Leaving El Paso for the White House. What GREAT people I met there and in Dayton, Ohio. The Fake News worked overtime trying to disparage me and the two trips, but it just didn‚Äôt work. The love, respect &amp; enthusiasm were there for all to see. They have been through so much. Sad!</t>
  </si>
  <si>
    <t>https://twitter.com/realDonaldTrump/status/1159265148307046400</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</si>
  <si>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</si>
  <si>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https://twitter.com/realDonaldTrump/status/1159278905909399552</t>
  </si>
  <si>
    <t>Incredible afternoon in El Paso, Texas. We love you, and are with you, all the way!pic.twitter.com/pTNhHapx86</t>
  </si>
  <si>
    <t>https://twitter.com/realDonaldTrump/status/1159298817478414337</t>
  </si>
  <si>
    <t>My time spent in Dayton and El Paso with some of the greatest people on earth. Thank you for a job well done!pic.twitter.com/TNVDGhxOpo</t>
  </si>
  <si>
    <t>https://twitter.com/realDonaldTrump/status/1159318329506574336</t>
  </si>
  <si>
    <t>Just watched a world class loser, Tim O‚ÄôBrien, who I haven‚Äôt seen or spoken to in many years, &amp; knows NOTHING about me except that he wrote a failed hit piece book about me 15 years ago. Fired like a dog from other jobs? Saw him on Lyin‚Äô Brian Williams Trump Slam Show. Bad TV....</t>
  </si>
  <si>
    <t>https://twitter.com/realDonaldTrump/status/1159318330311880706</t>
  </si>
  <si>
    <t>....I am so amazed that MSNBC &amp; CNN can keep putting on, over and over again, people that have no idea what I am all about, and yet they speak as experts on ‚ÄúTrump.‚Äù Same people since long before the 2016 Election, and how did that work out for the Haters and Losers. Not well!</t>
  </si>
  <si>
    <t>https://twitter.com/realDonaldTrump/status/1159473909827297281</t>
  </si>
  <si>
    <t>As your President, one would think that I would be thrilled with our very strong dollar. I am not! The Fed‚Äôs high interest rate level, in comparison to other countries, is keeping the dollar high, making it more difficult for our great manufacturers like Caterpillar, Boeing,.....</t>
  </si>
  <si>
    <t>https://twitter.com/realDonaldTrump/status/1159473911748317189</t>
  </si>
  <si>
    <t>....John Deere, our car companies, &amp; others, to compete on a level playing field. With substantial Fed Cuts (there is no inflation) and no quantitative tightening, the dollar will make it possible for our companies to win against any competition. We have the greatest companies...</t>
  </si>
  <si>
    <t>https://twitter.com/realDonaldTrump/status/1159473912616501254</t>
  </si>
  <si>
    <t>....in the world, there is nobody even close, but unfortunately the same cannot be said about our Federal Reserve. They have called it wrong at every step of the way, and we are still winning. Can you imagine what would happen if they actually called it right?</t>
  </si>
  <si>
    <t>https://twitter.com/realDonaldTrump/status/1159522492324687877</t>
  </si>
  <si>
    <t>Iran is in serious financial trouble. They want desperately to talk to the U.S., but are given mixed signals from all of those purporting to represent us, including President Macron of France....</t>
  </si>
  <si>
    <t>https://twitter.com/realDonaldTrump/status/1159522493801123840</t>
  </si>
  <si>
    <t>....I know Emmanuel means well, as do all others, but nobody speaks for the United States but the United States itself. No one is authorized in any way, shape, or form, to represent us!</t>
  </si>
  <si>
    <t>https://twitter.com/realDonaldTrump/status/1159590032514134016</t>
  </si>
  <si>
    <t>Sue Gordon is a great professional with a long and distinguished career. I have gotten to know Sue over the past 2 years and have developed great respect for her. Sue has announced she will be leaving on August 15, which....</t>
  </si>
  <si>
    <t>https://twitter.com/realDonaldTrump/status/1159590033764048896</t>
  </si>
  <si>
    <t>....coincides with the retirement of Dan Coats. A new Acting Director of National Intelligence will be named shortly.</t>
  </si>
  <si>
    <t>https://twitter.com/realDonaldTrump/status/1159603339363004418</t>
  </si>
  <si>
    <t>I am pleased to inform you that the Honorable Joseph Maguire, current Director of the National Counterterrorism Center, will be named Acting Director of National Intelligence, effective August 15th. Admiral Maguire has a long and distinguished....</t>
  </si>
  <si>
    <t>https://twitter.com/realDonaldTrump/status/1159603340667445248</t>
  </si>
  <si>
    <t>....career in the military, retiring from the U.S. Navy in 2010. He commanded at every level, including the Naval Special Warfare Command. He has also served as a National Security Fellow at Harvard University. I have no doubt he will do a great job!</t>
  </si>
  <si>
    <t>https://twitter.com/realDonaldTrump/status/1159614086709227523</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</si>
  <si>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</si>
  <si>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https://twitter.com/realDonaldTrump/status/1159797314900451330</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</si>
  <si>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</si>
  <si>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https://twitter.com/realDonaldTrump/status/1159797315680555014</t>
  </si>
  <si>
    <t>....mentally ill or deranged people. I am the biggest Second Amendment person there is, but we all must work together for the good and safety of our Country. Common sense things can be done that are good for everyone!</t>
  </si>
  <si>
    <t>https://twitter.com/realDonaldTrump/status/1159898199802425344</t>
  </si>
  <si>
    <t>Liberal Hollywood is Racist at the highest level, and with great Anger and Hate! They like to call themselves ‚ÄúElite,‚Äù but they are not Elite. In fact, it is often the people that they so strongly oppose that are actually the Elite. The movie coming out is made in order....</t>
  </si>
  <si>
    <t>https://twitter.com/realDonaldTrump/status/1159898201018834944</t>
  </si>
  <si>
    <t>....to inflame and cause chaos. They create their own violence, and then try to blame others. They are the true Racists, and are very bad for our Country!</t>
  </si>
  <si>
    <t>https://twitter.com/realDonaldTrump/status/1160154025511280640</t>
  </si>
  <si>
    <t>Maggie Haberman of the Failing @ nytimes reported that I was annoyed by the lack of cameras inside the hospitals in Dayton &amp; El Paso, when in fact I was the one who stated, very strongly, that I didn‚Äôt want the Fake News inside &amp; told my people NOT to let them in. Fake reporting!</t>
  </si>
  <si>
    <t>https://twitter.com/realDonaldTrump/status/1160158591518674945</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</si>
  <si>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</si>
  <si>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https://twitter.com/realDonaldTrump/status/1160158592483418114</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</si>
  <si>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</si>
  <si>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https://twitter.com/realDonaldTrump/status/1160160760179372032</t>
  </si>
  <si>
    <t>Never has the press been more inaccurate, unfair or corrupt! We are not fighting the Democrats, they are easy, we are fighting the seriously dishonest and unhinged Lamestream Media. They have gone totally CRAZY. MAKE AMERICA GREAT AGAIN!</t>
  </si>
  <si>
    <t>https://twitter.com/realDonaldTrump/status/1160306982445887488</t>
  </si>
  <si>
    <t>Got to see, by accident, wacko comedian Bill Maher‚Äôs show - So many lies. He said patients in El Paso hospital didn‚Äôt want to meet with me. Wrong! Had really great meetings with numerous patients. Said I was on vacation. Wrong! Long planned fix up of W.H., stay here rather than..</t>
  </si>
  <si>
    <t>https://twitter.com/realDonaldTrump/status/1160306983376961536</t>
  </si>
  <si>
    <t>....cause big disruption by going to Manhattan. Working almost all of the time, including evenings. Don‚Äôt have to be in W.H. to do that...And sooo many other false statements. He is right about one thing, though. I will win again in 2020. Otherwise, he pays 95% in taxes!</t>
  </si>
  <si>
    <t>https://twitter.com/realDonaldTrump/status/1160309383701680129</t>
  </si>
  <si>
    <t>China wants to make a deal so badly. Thousands of companies are leaving because of the Tariffs, they must stem the flow. At the same time China may be hoping for a Democrat to win so they could continue the great ripoff of America, &amp; the theft of hundreds of Billions of $‚Äôs!</t>
  </si>
  <si>
    <t>https://twitter.com/realDonaldTrump/status/1160316831414067200</t>
  </si>
  <si>
    <t>Think how wonderful it is to be able to fight back and show, to so many, how totally dishonest the Fake News Media really is. It may be the most corrupt and disgusting business (almost) there is! MAKE AMERICA GREAT AGAIN!</t>
  </si>
  <si>
    <t>https://twitter.com/realDonaldTrump/status/1160320950468009984</t>
  </si>
  <si>
    <t>Joe Biden just said, ‚ÄúWe believe in facts, not truth.‚Äù Does anybody really believe he is mentally fit to be president? We are ‚Äúplaying‚Äù in a very big and complicated world. Joe doesn‚Äôt have a clue!</t>
  </si>
  <si>
    <t>https://twitter.com/realDonaldTrump/status/1160382091592384513</t>
  </si>
  <si>
    <t>Anthony Scaramucci, who was quickly terminated (11 days) from a position that he was totally incapable of handling, now seems to do nothing but television as the all time expert on ‚ÄúPresident Trump.‚Äù Like many other so-called television experts, he knows very little about me.....</t>
  </si>
  <si>
    <t>https://twitter.com/realDonaldTrump/status/1160382092930408449</t>
  </si>
  <si>
    <t>.....other than the fact that this Administration has probably done more than any other Administration in its first 2 1/2 years of existence. Anthony, who would do anything to come back in, should remember the only reason he is on TV, and it‚Äôs not for being the Mooch!</t>
  </si>
  <si>
    <t>https://twitter.com/realDonaldTrump/status/1160665443142643718</t>
  </si>
  <si>
    <t>So funny to watch Little Donny Deutsch on TV with his own failing show. When I did The Apprentice, Donny would call me (along with @ ErinBurnett &amp; others) and BEG to be on that VERY successful show. He had the TV ‚Äúbug‚Äù &amp; I would let him come on though he (&amp; Erin) had very little..</t>
  </si>
  <si>
    <t>https://twitter.com/realDonaldTrump/status/1160665444619100160</t>
  </si>
  <si>
    <t>..TV talent. Then, during the 2016 Election, I would watch as Joe Scarborough &amp; his very angry Psycho wife(?) would push Donny to the point of total humiliation. He would never fight back because he wanted to stay on TV, even on a very low rated show, all in the name of ambition!</t>
  </si>
  <si>
    <t>https://twitter.com/realDonaldTrump/status/1160667748978122755</t>
  </si>
  <si>
    <t>Many incredible things are happening right now for our Country. After years of being ripped off by other nations on both Trade Deals and the Military, things are changing fast. Big progress is being made. America is respected again. KEEP AMERICA GREAT!</t>
  </si>
  <si>
    <t>https://twitter.com/realDonaldTrump/status/1160763205989388288</t>
  </si>
  <si>
    <t>Thank you NEGOP!https://twitter.com/NEGOP/status/1160233516535373825 ‚Ä¶</t>
  </si>
  <si>
    <t>https://twitter.com/realDonaldTrump/status/1160997363177181188</t>
  </si>
  <si>
    <t>Scaramucci, who like so many others had nothing to do with my Election victory, is only upset that I didn‚Äôt want him back in the Administration (where he desperately wanted to be). Also, I seldom had time to return his many calls to me. He just wanted to be on TV!</t>
  </si>
  <si>
    <t>https://twitter.com/realDonaldTrump/status/1161001332469370883</t>
  </si>
  <si>
    <t>Two great and loyal friends!https://twitter.com/DiamondandSilk/status/1150453619323363328 ‚Ä¶</t>
  </si>
  <si>
    <t>https://twitter.com/realDonaldTrump/status/1161026203345723393</t>
  </si>
  <si>
    <t>The United States is learning much from the failed missile explosion in Russia. We have similar, though more advanced, technology. The Russian ‚ÄúSkyfall‚Äù explosion has people worried about the air around the facility, and far beyond. Not good!</t>
  </si>
  <si>
    <t>https://twitter.com/realDonaldTrump/status/1161250232316899328</t>
  </si>
  <si>
    <t>Curt Schilling, a great pitcher and patriot, is considering a run for Congress in Arizona. Terrific! @ foxandfriends</t>
  </si>
  <si>
    <t>https://twitter.com/realDonaldTrump/status/1161252115744010240</t>
  </si>
  <si>
    <t>Thank you John, you are a special guy!https://twitter.com/PGA_JohnDaly/status/1161105208317026309 ‚Ä¶</t>
  </si>
  <si>
    <t>https://twitter.com/realDonaldTrump/status/1161255687441342464</t>
  </si>
  <si>
    <t>I thought Chris was Fredo also. The truth hurts. Totally lost it! Low ratings @ CNNhttps://twitter.com/RealSaavedra/status/1161081413120090113 ‚Ä¶</t>
  </si>
  <si>
    <t>https://twitter.com/realDonaldTrump/status/1161258370478858240</t>
  </si>
  <si>
    <t>Through massive devaluation of their currency and pumping vast sums of money into their system, the tens of billions of dollars that the U.S. is receiving is a gift from China. Prices not up, no inflation. Farmers getting more than China would be spending. Fake News won‚Äôt report!</t>
  </si>
  <si>
    <t>https://twitter.com/realDonaldTrump/status/1161270865788583936</t>
  </si>
  <si>
    <t>Thank you Steve!https://twitter.com/CortesSteve/status/1160360266787414017 ‚Ä¶</t>
  </si>
  <si>
    <t>https://twitter.com/realDonaldTrump/status/1161277403353759744</t>
  </si>
  <si>
    <t>Would Chris Cuomo be given a Red Flag for his recent rant? Filthy language and a total loss of control. He shouldn‚Äôt be allowed to have any weapon. He‚Äôs nuts!</t>
  </si>
  <si>
    <t>https://twitter.com/realDonaldTrump/status/1161278978201661440</t>
  </si>
  <si>
    <t>As usual, China said they were going to be buying ‚Äúbig‚Äù from our great American Farmers. So far they have not done what they said. Maybe this will be different!</t>
  </si>
  <si>
    <t>https://twitter.com/realDonaldTrump/status/1161289557079465985</t>
  </si>
  <si>
    <t>ALL THE NEWS THAT‚ÄôS NOT FIT TO PRINT! ‚ÄúThe New York Times is no longer the paper we grew up with. It is no longer a news organization. It is now an agenda driven organization out to change the Country (for the worse!).‚Äù Michael Goodwin, Highly Respected New York Post Columnist.</t>
  </si>
  <si>
    <t>https://twitter.com/realDonaldTrump/status/1161324294800121857</t>
  </si>
  <si>
    <t>Many are blaming me, and the United States, for the problems going on in Hong Kong. I can‚Äôt imagine why?</t>
  </si>
  <si>
    <t>https://twitter.com/realDonaldTrump/status/1161325870516264961</t>
  </si>
  <si>
    <t>Our Intelligence has informed us that the Chinese Government is moving troops to the Border with Hong Kong. Everyone should be calm and safe!</t>
  </si>
  <si>
    <t>https://twitter.com/realDonaldTrump/status/1161327783882231809</t>
  </si>
  <si>
    <t>Just landed in Pennsylvania. Looking forward to making a speech on energy. So important!</t>
  </si>
  <si>
    <t>https://twitter.com/realDonaldTrump/status/1161329627853414401</t>
  </si>
  <si>
    <t>Put it back up. We are living with a Rigged &amp; Fake Media!https://twitter.com/DonaldJTrumpJr/status/1161276173793583104 ‚Ä¶</t>
  </si>
  <si>
    <t>https://twitter.com/realDonaldTrump/status/1161332577069760512</t>
  </si>
  <si>
    <t>So terrible!https://twitter.com/JamesOKeefeIII/status/1159086721591496706 ‚Ä¶</t>
  </si>
  <si>
    <t>https://twitter.com/realDonaldTrump/status/1161361469470052353</t>
  </si>
  <si>
    <t>Just leaving. Incredible Complex. JOBS! JOBS! JOBS!https://twitter.com/TeamTrump/status/1161297400201383937 ‚Ä¶</t>
  </si>
  <si>
    <t>https://twitter.com/realDonaldTrump/status/1161363107039629314</t>
  </si>
  <si>
    <t>See you in New Hampshire!https://twitter.com/TeamTrump/status/1161049221123862528 ‚Ä¶</t>
  </si>
  <si>
    <t>https://twitter.com/realDonaldTrump/status/1161377272391229440</t>
  </si>
  <si>
    <t>It always happens! When a Conservative does even a fraction of what Chris Cuomo did with his lunatic ranting, raving, &amp; cursing, they get destroyed by the Fake News. But when a Liberal Democrat like Chris Cuomo does it, Republicans immediately come to his defense. We never learn!</t>
  </si>
  <si>
    <t>https://twitter.com/realDonaldTrump/status/1161433863740100609</t>
  </si>
  <si>
    <t>Thank you Bill!https://twitter.com/BillOReilly/status/1161246021650804737 ‚Ä¶</t>
  </si>
  <si>
    <t>https://twitter.com/realDonaldTrump/status/1161439036256526336</t>
  </si>
  <si>
    <t>No debate on Election Security should go forward without first agreeing that Voter ID (Identification) must play a very strong part in any final agreement. Without Voter ID, it is all so meaningless!</t>
  </si>
  <si>
    <t>https://twitter.com/realDonaldTrump/status/1161448234147045376</t>
  </si>
  <si>
    <t>Great day in the incredible Commonwealth of Pennsylvania today, with the amazing energy workers, construction workers, and craft workers who make America run ‚Äì and who make America PROUD. No one in the world does it better than YOU!pic.twitter.com/jfWGYjzwkm</t>
  </si>
  <si>
    <t>https://twitter.com/realDonaldTrump/status/1161467076621606912</t>
  </si>
  <si>
    <t>Great interview of Ron Vitiello, Former Acting Ice Director, by @ JesseBWatters, on @ FoxNews, about all of the work that is being (&amp; has been) done on our Southern Border. Thanks Ron, terrific job! Now if only the Democrats would fix the Loopholes &amp; Asylum.</t>
  </si>
  <si>
    <t>https://twitter.com/realDonaldTrump/status/1161635184325877765</t>
  </si>
  <si>
    <t>A fighter and champion, GREAT!https://twitter.com/KTAR923/status/1161227143621173248 ‚Ä¶</t>
  </si>
  <si>
    <t>https://twitter.com/realDonaldTrump/status/1161662410882789376</t>
  </si>
  <si>
    <t>Join me tomorrow night in Manchester, New Hampshire at 7:00 P.M. Eastern! # KAG2020 https://www.donaldjtrump.com/events/aug-man-newh-2019 ‚Ä¶</t>
  </si>
  <si>
    <t>https://twitter.com/realDonaldTrump/status/1161663651666903041</t>
  </si>
  <si>
    <t>‚ÄúThe Fed has got to do something! The Fed is the Central Bank of the United States, not the Central Bank of the World.‚Äù Mark Grant @ Varneyco Correct! The Federal Reserve acted far too quickly, and now is very, very late. Too bad, so much to gain on the upside!</t>
  </si>
  <si>
    <t>https://twitter.com/realDonaldTrump/status/1161666538379853824</t>
  </si>
  <si>
    <t>‚ÄúSo far, you‚Äôve had Tariffs imposed on 300 Billion Dollars worth of Chinese products, but you can‚Äôt tell me that it has hurt our economy...&amp; it really hasn‚Äôt led to any kind of serious rise in prices at the consumer level.‚Äù @ Varneyco @ FoxBusiness And we are taking in $Billions!</t>
  </si>
  <si>
    <t>https://twitter.com/realDonaldTrump/status/1161679474578079745</t>
  </si>
  <si>
    <t>Tremendous amounts of money pouring into the United States. People want safety!</t>
  </si>
  <si>
    <t>https://twitter.com/realDonaldTrump/status/1161687635426983937</t>
  </si>
  <si>
    <t>The Great Charles Payne @ cvpayne correctly stated that Fed Chair Jay Powell made TWO enormous mistakes. 1. When he said ‚Äúmid cycle adjustment.‚Äù 2. We‚Äôre data dependent. ‚ÄúHe did not do the right thing.‚Äù I agree (to put it mildly!). @ Varneyco</t>
  </si>
  <si>
    <t>https://twitter.com/realDonaldTrump/status/1161719408202584064</t>
  </si>
  <si>
    <t>We are winning, big time, against China. Companies &amp; jobs are fleeing. Prices to us have not gone up, and in some cases, have come down. China is not our problem, though Hong Kong is not helping. Our problem is with the Fed. Raised too much &amp; too fast. Now too slow to cut....</t>
  </si>
  <si>
    <t>https://twitter.com/realDonaldTrump/status/1161719409804808193</t>
  </si>
  <si>
    <t>..Spread is way too much as other countries say THANK YOU to clueless Jay Powell and the Federal Reserve. Germany, and many others, are playing the game! CRAZY INVERTED YIELD CURVE! We should easily be reaping big Rewards &amp; Gains, but the Fed is holding us back. We will Win!</t>
  </si>
  <si>
    <t>https://twitter.com/realDonaldTrump/status/1161754440950603782</t>
  </si>
  <si>
    <t>Unlike others, our economy is strong!https://twitter.com/VP/status/1161726809609789442 ‚Ä¶</t>
  </si>
  <si>
    <t>https://twitter.com/realDonaldTrump/status/1161755131324579840</t>
  </si>
  <si>
    <t>Sad!https://twitter.com/DonaldJTrumpJr/status/1161680797209939968 ‚Ä¶</t>
  </si>
  <si>
    <t>https://twitter.com/realDonaldTrump/status/1161767689762889728</t>
  </si>
  <si>
    <t>Good things were stated on the call with China the other day. They are eating the Tariffs with the devaluation of their currency and ‚Äúpouring‚Äù money into their system. The American consumer is fine with or without the September date, but much good will come from the short.....</t>
  </si>
  <si>
    <t>https://twitter.com/realDonaldTrump/status/1161767691646115840</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</si>
  <si>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</si>
  <si>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https://twitter.com/realDonaldTrump/status/1161774305895694336</t>
  </si>
  <si>
    <t>I know President Xi of China very well. He is a great leader who very much has the respect of his people. He is also a good man in a ‚Äútough business.‚Äù I have ZERO doubt that if President Xi wants to quickly and humanely solve the Hong Kong problem, he can do it. Personal meeting?</t>
  </si>
  <si>
    <t>https://twitter.com/realDonaldTrump/status/1161966700255948801</t>
  </si>
  <si>
    <t>Two great entertainers and, more importantly, great people! Check out their show.https://twitter.com/DiamondandSilk/status/1161827348276080641 ‚Ä¶</t>
  </si>
  <si>
    <t>https://twitter.com/realDonaldTrump/status/1161977535946731520</t>
  </si>
  <si>
    <t>Go out and get Andrew McCarthy‚Äôs new book, ‚ÄúBall of Collusion.‚Äù ‚ÄúSupervision became the investigator, and when they pushed the envelope, there was nobody there to tell them NO. It goes right to the President (Obama). Plenty of information that Obama was informed &amp; knew exactly...</t>
  </si>
  <si>
    <t>https://twitter.com/realDonaldTrump/status/1161977538022989824</t>
  </si>
  <si>
    <t>....what they were doing. There‚Äôs plenty of indication, we don‚Äôt have to speculate.‚Äù @ SteveDoocy ‚ÄúHoly cow, got to read this book.‚Äù @ ainsleyearhardt ‚ÄúWOW!‚Äù @ foxandfriends A very serious situation. Can never be allowed to happen again! DRAIN THE SWAMP</t>
  </si>
  <si>
    <t>https://twitter.com/realDonaldTrump/status/1161985864412667905</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</si>
  <si>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</si>
  <si>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https://twitter.com/realDonaldTrump/status/1162000480681287683</t>
  </si>
  <si>
    <t>It would show great weakness if Israel allowed Rep. Omar and Rep.Tlaib to visit. They hate Israel &amp; all Jewish people, &amp; there is nothing that can be said or done to change their minds. Minnesota and Michigan will have a hard time putting them back in office. They are a disgrace!</t>
  </si>
  <si>
    <t>https://twitter.com/realDonaldTrump/status/1162002141172633600</t>
  </si>
  <si>
    <t>If President Xi would meet directly and personally with the protesters, there would be a happy and enlightened ending to the Hong Kong problem. I have no doubt!https://twitter.com/realDonaldTrump/status/1161774305895694336 ‚Ä¶</t>
  </si>
  <si>
    <t>https://twitter.com/realDonaldTrump/status/1162022701457989635</t>
  </si>
  <si>
    <t>The United States is now, by far, the Biggest, Strongest and Most Powerful Economy in the World, it is not even close! As others falter, we will only get stronger. Consumers are in the best shape ever, plenty of cash. Business Optimism is at an All Time High!</t>
  </si>
  <si>
    <t>https://twitter.com/realDonaldTrump/status/1162037232368144384</t>
  </si>
  <si>
    <t>Our Great Farmers know how important it is to win on Trade. They will be the big winners!</t>
  </si>
  <si>
    <t>https://twitter.com/realDonaldTrump/status/1162038755093598208</t>
  </si>
  <si>
    <t>Wow! The Deputy Editor of the Failing New York Times was just demoted. Should have been Fired! Totally biased and inaccurate reporting. The paper is a Fraud, Zero Credibility. Fake News takes another hit, but this time a big one!</t>
  </si>
  <si>
    <t>https://twitter.com/realDonaldTrump/status/1162040855328436225</t>
  </si>
  <si>
    <t>Representatives Omar and Tlaib are the face of the Democrat Party, and they HATE Israel!</t>
  </si>
  <si>
    <t>https://twitter.com/realDonaldTrump/status/1162044502292537344</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</si>
  <si>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</si>
  <si>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https://twitter.com/realDonaldTrump/status/1162083867697852416</t>
  </si>
  <si>
    <t>Biden doesn‚Äôt have a clue! I will solve the China problem.https://twitter.com/kimguilfoyle/status/1161681065104347136 ‚Ä¶</t>
  </si>
  <si>
    <t>https://twitter.com/realDonaldTrump/status/1162090952170844164</t>
  </si>
  <si>
    <t>Andrew, thank you! We will never forgive or forget.https://twitter.com/KellyannePolls/status/1162041355889254400 ‚Ä¶</t>
  </si>
  <si>
    <t>https://twitter.com/realDonaldTrump/status/1162092980460765185</t>
  </si>
  <si>
    <t>Sadly, much truth to this!https://twitter.com/Hammerdownhanna/status/1162043613360115713 ‚Ä¶</t>
  </si>
  <si>
    <t>https://twitter.com/realDonaldTrump/status/1162095183082729475</t>
  </si>
  <si>
    <t>‚ÄúIf they don‚Äôt get this Trade Deal with the U.S. done, China could have it first recession (or worse!) in years. There‚Äôs disinvestment in China right now. Also, the Fed is too tight (I agree).‚Äù Steve Moore, Heritage Foundation</t>
  </si>
  <si>
    <t>https://twitter.com/realDonaldTrump/status/1162096224486510592</t>
  </si>
  <si>
    <t>Walmart, a great indicator as to how the U.S. is doing, just released outstanding numbers. Our Country, unlike others, is doing great! Don‚Äôt let the Fake News convince you otherwise.</t>
  </si>
  <si>
    <t>https://twitter.com/realDonaldTrump/status/1162171796709265408</t>
  </si>
  <si>
    <t>https://www.pscp.tv/w/cCX70TFvTlFsTFJub1dwUXd8MWRSS1ptWWt2V0R4QgDdx6zsehz5dCy3Cuu-fvxk9tMe0HF2COWaRpuz_Ceu?t=16s ‚Ä¶</t>
  </si>
  <si>
    <t>https://twitter.com/realDonaldTrump/status/1162175486560280577</t>
  </si>
  <si>
    <t>Thank you New Hampshire. KEEP AMERICA GREAT! # KAG2020pic.twitter.com/fbU7YYsYyI</t>
  </si>
  <si>
    <t>https://twitter.com/realDonaldTrump/status/1162195296924946433</t>
  </si>
  <si>
    <t>Great news! Tonight, we broke the all-time attendance record previously held by Elton John at # SNHUArena in Manchester, New Hampshire!https://twitter.com/realDonaldTrump/status/1162175486560280577 ‚Ä¶</t>
  </si>
  <si>
    <t>https://twitter.com/realDonaldTrump/status/1162342307741523970</t>
  </si>
  <si>
    <t>Thank you Rudy!https://twitter.com/RudyGiuliani/status/1162167406762106881 ‚Ä¶</t>
  </si>
  <si>
    <t>https://twitter.com/realDonaldTrump/status/1162345108072742912</t>
  </si>
  <si>
    <t>A great evening, with incredible people, in New Hampshire!https://twitter.com/realDonaldTrump/status/1162171796709265408 ‚Ä¶</t>
  </si>
  <si>
    <t>https://twitter.com/realDonaldTrump/status/1162392841093636096</t>
  </si>
  <si>
    <t>Thank you to my good friend Chuck Canterbury for 16 years of service to the Fraternal Order of Police and our great men and women in blue. You are an incredible patriot!</t>
  </si>
  <si>
    <t>https://twitter.com/realDonaldTrump/status/1162393227640606720</t>
  </si>
  <si>
    <t>Congratulations to Patrick Yoes for his election as National President of the great Fraternal Order of Police. Together we will fight for our incredible Law Enforcement Officers!</t>
  </si>
  <si>
    <t>https://twitter.com/realDonaldTrump/status/1162414717505277952</t>
  </si>
  <si>
    <t>Senator Jim Risch of the Great State of Idaho has been an incredible supporter of our Agenda! He is tough on Crime, Strong on Borders, and will continue to fight for our Second Amendment. Jim will never let you down. He has my Full and Complete Endorsement!</t>
  </si>
  <si>
    <t>https://twitter.com/realDonaldTrump/status/1162467802906861570</t>
  </si>
  <si>
    <t>pic.twitter.com/fJPpaVmLUZ</t>
  </si>
  <si>
    <t>https://twitter.com/realDonaldTrump/status/1162468054200139778</t>
  </si>
  <si>
    <t>pic.twitter.com/9WNq9PtnFY</t>
  </si>
  <si>
    <t>https://twitter.com/realDonaldTrump/status/1162490843619635201</t>
  </si>
  <si>
    <t>Israel was very respectful &amp; nice to Rep. Rashida Tlaib, allowing her permission to visit her ‚Äúgrandmother.‚Äù As soon as she was granted permission, she grandstanded &amp; loudly proclaimed she would not visit Israel. Could this possibly have been a setup? Israel acted appropriately!</t>
  </si>
  <si>
    <t>https://twitter.com/realDonaldTrump/status/1162493654432460801</t>
  </si>
  <si>
    <t>Rep. Tlaib wrote a letter to Israeli officials desperately wanting to visit her grandmother. Permission was quickly granted, whereupon Tlaib obnoxiously turned the approval down, a complete setup. The only real winner here is Tlaib‚Äôs grandmother. She doesn‚Äôt have to see her now!</t>
  </si>
  <si>
    <t>https://twitter.com/realDonaldTrump/status/1162495014037049346</t>
  </si>
  <si>
    <t>Like it or not, Tlaib and Omar are fast becoming the face of the Democrat Party. Cortez (AOC) is fuming, not happy about this!</t>
  </si>
  <si>
    <t>https://twitter.com/realDonaldTrump/status/1162497489225883655</t>
  </si>
  <si>
    <t>I donate 100% of my President‚Äôs salary, $400,000, back to our Country, and feel very good about it!https://twitter.com/JuddPDeere45/status/1162445450273800192 ‚Ä¶</t>
  </si>
  <si>
    <t>https://twitter.com/realDonaldTrump/status/1162498956917706754</t>
  </si>
  <si>
    <t>Just completed a very good meeting on Afghanistan. Many on the opposite side of this 19 year war, and us, are looking to make a deal - if possible!</t>
  </si>
  <si>
    <t>https://twitter.com/realDonaldTrump/status/1162500362810642437</t>
  </si>
  <si>
    <t>Having dinner tonight with Tim Cook of Apple. They will be spending vast sums of money in the U.S. Great!</t>
  </si>
  <si>
    <t>https://twitter.com/realDonaldTrump/status/1162555521855107072</t>
  </si>
  <si>
    <t>Great time in New Hampshire last night. Placed was maxed out, totally packed, with thousands coming to the arena floor at start. Thousands more outside that were not allowed in per code. Energy was really great to see. We will win New Hampshire in 2020!</t>
  </si>
  <si>
    <t>https://twitter.com/realDonaldTrump/status/1162555865351761920</t>
  </si>
  <si>
    <t>Look at the tremendous overflow at packed arena in New Hampshire last night. Sorry we couldn‚Äôt get you in, will be back soon!pic.twitter.com/Rvd2TeJrpo</t>
  </si>
  <si>
    <t>https://twitter.com/realDonaldTrump/status/1162562469283471360</t>
  </si>
  <si>
    <t>Biggest crowd EVER, according to Arena people. Thousands outside trying to get in. Place was packed! Radical Left Dems &amp; their Partner, LameStream Media, saying Arena empty. Check out pictures. Fake News. The Enemy of the People!https://twitter.com/realDonaldTrump/status/1162195296924946433 ‚Ä¶</t>
  </si>
  <si>
    <t>https://twitter.com/realDonaldTrump/status/1162726857231544320</t>
  </si>
  <si>
    <t>Major consideration is being given to naming ANTIFA an ‚ÄúORGANIZATION OF TERROR.‚Äù Portland is being watched very closely. Hopefully the Mayor will be able to properly do his job!</t>
  </si>
  <si>
    <t>https://twitter.com/realDonaldTrump/status/1162843453794988033</t>
  </si>
  <si>
    <t>Thank you to @ SaraCarterDC. A great and legitimate reporter, as opposed to those at the Failing New York Times!https://twitter.com/SaraCarterDC/status/1162706070378336257 ‚Ä¶</t>
  </si>
  <si>
    <t>https://twitter.com/realDonaldTrump/status/1162843990061961216</t>
  </si>
  <si>
    <t>The Fake News Media HATES to see this!https://twitter.com/CLewandowski_/status/1162739060638699520 ‚Ä¶</t>
  </si>
  <si>
    <t>https://twitter.com/realDonaldTrump/status/1162845240367169542</t>
  </si>
  <si>
    <t>Thank you!https://twitter.com/TopDogB24/status/1162844956190552065 ‚Ä¶</t>
  </si>
  <si>
    <t>https://twitter.com/realDonaldTrump/status/1162848686797414400</t>
  </si>
  <si>
    <t>Such a disgrace at the once great @ nytimes!https://twitter.com/SharylAttkisson/status/1162535060794433537 ‚Ä¶</t>
  </si>
  <si>
    <t>https://twitter.com/realDonaldTrump/status/1163063723952676864</t>
  </si>
  <si>
    <t>The Failing New York Times, in one of the most devastating portrayals of bad journalism in history, got caught by a leaker that they are shifting from their Phony Russian Collusion Narrative (the Mueller Report &amp; his testimony were a total disaster), to a Racism Witch Hunt.....</t>
  </si>
  <si>
    <t>https://twitter.com/realDonaldTrump/status/1163063728218263552</t>
  </si>
  <si>
    <t>.....‚ÄùJournalism‚Äù has reached a new low in the history of our Country. It is nothing more than an evil propaganda machine for the Democrat Party. The reporting is so false, biased and evil that it has now become a very sick joke...But the public is aware! # CROOKEDJOURNALISM</t>
  </si>
  <si>
    <t>https://twitter.com/realDonaldTrump/status/1163064539837022209</t>
  </si>
  <si>
    <t>With all that this Administration has accomplished, think what my Poll Numbers would be if we had an honest Media, which we do not!</t>
  </si>
  <si>
    <t>https://twitter.com/realDonaldTrump/status/1163066735588720640</t>
  </si>
  <si>
    <t>https://twitter.com/realDonaldTrump/status/1163154977684172800</t>
  </si>
  <si>
    <t>Doing really well!https://twitter.com/WhiteHouse/status/1163120378543316992 ‚Ä¶</t>
  </si>
  <si>
    <t>https://twitter.com/realDonaldTrump/status/1163155586797723648</t>
  </si>
  <si>
    <t>We are doing very well with China, and talking!</t>
  </si>
  <si>
    <t>https://twitter.com/realDonaldTrump/status/1163167660764532736</t>
  </si>
  <si>
    <t>Juan Williams at @ FoxNews is so pathetic, and yet when he met me in the Fox Building lobby, he couldn‚Äôt have been nicer as he asked me to take a picture of him and me for his family. Yet he is always nasty and wrong!</t>
  </si>
  <si>
    <t>https://twitter.com/realDonaldTrump/status/1163169730477395968</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</si>
  <si>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</si>
  <si>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https://twitter.com/realDonaldTrump/status/1163209779533287424</t>
  </si>
  <si>
    <t>House Democrats want to take action against Israel because it is fighting back against two (maybe four) people that have said unthinkably bad things about it &amp; the Israeli people. Dems have such disdain for Israel! What happened? AOC Plus 4 is the new face of the Democrat Party!</t>
  </si>
  <si>
    <t>https://twitter.com/realDonaldTrump/status/1163221640915931138</t>
  </si>
  <si>
    <t>Thank you @ TedCruz, I couldn‚Äôt agree more!https://twitter.com/tedcruz/status/1163137145218973696 ‚Ä¶</t>
  </si>
  <si>
    <t>https://twitter.com/realDonaldTrump/status/1163238629730373632</t>
  </si>
  <si>
    <t>The New York Times will be out of business soon after I leave office, hopefully in 6 years. They have Zero credibility and are losing a fortune, even now, especially after their massive unfunded liability. I‚Äôm fairly certain they‚Äôll endorse me just to keep it all going!</t>
  </si>
  <si>
    <t>https://twitter.com/realDonaldTrump/status/1163425829331841024</t>
  </si>
  <si>
    <t>Great cohesion inside the Republican Party, the best I have ever seen. Despite all of the Fake News, my Poll Numbers are great. New internal polls show them to be the strongest we‚Äôve had so far! Think what they‚Äôd be if I got fair media coverage!</t>
  </si>
  <si>
    <t>https://twitter.com/realDonaldTrump/status/1163440418555604998</t>
  </si>
  <si>
    <t>Anthony Scaramucci is a highly unstable ‚Äúnut job‚Äù who was with other candidates in the primary who got shellacked, &amp; then unfortunately wheedled his way into my campaign. I barely knew him until his 11 days of gross incompetence-made a fool of himself, bad on TV. Abused staff,...</t>
  </si>
  <si>
    <t>https://twitter.com/realDonaldTrump/status/1163440419423825920</t>
  </si>
  <si>
    <t>....got fired. Wrote a very nice book about me just recently. Now the book is a lie? Said his wife was driving him crazy, ‚Äúsomething big‚Äù was happening with her. Getting divorced. He was a mental wreck. We didn‚Äôt want him around. Now Fake News puts him on like he was my buddy!</t>
  </si>
  <si>
    <t>https://twitter.com/realDonaldTrump/status/1163446760406171649</t>
  </si>
  <si>
    <t>Democrats want Open Borders and Crime! So dangerous for our Country. But we are building a big, beautiful, NEW Wall! I will protect America, the Dems don‚Äôt know where to start!pic.twitter.com/D0APaAxvVm</t>
  </si>
  <si>
    <t>https://twitter.com/realDonaldTrump/status/1163472272612626433</t>
  </si>
  <si>
    <t>Our Economy is very strong, despite the horrendous lack of vision by Jay Powell and the Fed, but the Democrats are trying to ‚Äúwill‚Äù the Economy to be bad for purposes of the 2020 Election. Very Selfish! Our dollar is so strong that it is sadly hurting other parts of the world...</t>
  </si>
  <si>
    <t>https://twitter.com/realDonaldTrump/status/1163472273388576768</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</si>
  <si>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</si>
  <si>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https://twitter.com/realDonaldTrump/status/1163478770587721729</t>
  </si>
  <si>
    <t>Wow, Report Just Out! Google manipulated from 2.6 million to 16 million votes for Hillary Clinton in 2016 Election! This was put out by a Clinton supporter, not a Trump Supporter! Google should be sued. My victory was even bigger than thought! @ JudicialWatch</t>
  </si>
  <si>
    <t>https://twitter.com/realDonaldTrump/status/1163520717192867840</t>
  </si>
  <si>
    <t>Massive overflow crowds in New Hampshire last week. Couldn‚Äôt get into packed SNHU Arena. Fake and Corrupt News would like you to believe otherwise. MAKE AMERICA GREAT AGAIN!pic.twitter.com/CUIYMvMQFv</t>
  </si>
  <si>
    <t>https://twitter.com/realDonaldTrump/status/1163521046055665664</t>
  </si>
  <si>
    <t>THANK YOU! # MAGApic.twitter.com/hFkXxB18Ra</t>
  </si>
  <si>
    <t>https://twitter.com/realDonaldTrump/status/1163597488173060102</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</si>
  <si>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</si>
  <si>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https://twitter.com/realDonaldTrump/status/1163600519467798529</t>
  </si>
  <si>
    <t>Great discussion with Prime Minister @ BorisJohnson today. We talked about Brexit and how we can move rapidly on a US-UK free trade deal. I look forward to meeting with Boris this weekend, at the @ G7, in France!</t>
  </si>
  <si>
    <t>https://twitter.com/realDonaldTrump/status/1163602787709739009</t>
  </si>
  <si>
    <t>Thank you to my great supporters at the 2019 @ IowaStateFair!pic.twitter.com/83qspei4TP</t>
  </si>
  <si>
    <t>https://twitter.com/realDonaldTrump/status/1163603361423351808</t>
  </si>
  <si>
    <t>I promise not to do this to Greenland!pic.twitter.com/03DdyVU6HA</t>
  </si>
  <si>
    <t>https://twitter.com/realDonaldTrump/status/1163644606736732165</t>
  </si>
  <si>
    <t>Nobody ever heard of this dope until he met me. He only lasted 11 days!pic.twitter.com/RzX3zjXzga</t>
  </si>
  <si>
    <t>https://twitter.com/realDonaldTrump/status/1163800586426470401</t>
  </si>
  <si>
    <t>Thank you Jon, working hard!https://twitter.com/DanScavino/status/1163658628768907265 ‚Ä¶</t>
  </si>
  <si>
    <t>https://twitter.com/realDonaldTrump/status/1163801365455482882</t>
  </si>
  <si>
    <t>Congratulations, Great Show!https://twitter.com/JesseBWatters/status/1163562360403087373 ‚Ä¶</t>
  </si>
  <si>
    <t>https://twitter.com/realDonaldTrump/status/1163804496939692033</t>
  </si>
  <si>
    <t>The Fake and Corrupt Media is sooo bad for our Country, The Enemy of the People!https://twitter.com/realDonaldTrump/status/1163520717192867840 ‚Ä¶</t>
  </si>
  <si>
    <t>https://twitter.com/realDonaldTrump/status/1163808294986833925</t>
  </si>
  <si>
    <t>Two incredible people. I can‚Äôt believe they‚Äôre not working (few work harder)!https://twitter.com/IvankaTrump/status/1163518397511917568 ‚Ä¶</t>
  </si>
  <si>
    <t>https://twitter.com/realDonaldTrump/status/1163808793127526402</t>
  </si>
  <si>
    <t>Thank you Mike!https://twitter.com/VP/status/1163499292931366913 ‚Ä¶</t>
  </si>
  <si>
    <t>https://twitter.com/realDonaldTrump/status/1163809817208733701</t>
  </si>
  <si>
    <t>Maria, despite all of their will and energy, it won‚Äôt work!https://twitter.com/MariaBartiromo/status/1163455592566001665 ‚Ä¶</t>
  </si>
  <si>
    <t>https://twitter.com/realDonaldTrump/status/1163810691599470592</t>
  </si>
  <si>
    <t>Ratings are way down, lost all credibility. Beautiful to watch!https://twitter.com/GeraldoRivera/status/1163605746656919552 ‚Ä¶</t>
  </si>
  <si>
    <t>https://twitter.com/realDonaldTrump/status/1163811579785170945</t>
  </si>
  <si>
    <t>Just another disgruntled former employee who got fired for gross incompetence!https://twitter.com/GOPChairwoman/status/1163449741398683649 ‚Ä¶</t>
  </si>
  <si>
    <t>https://twitter.com/realDonaldTrump/status/1163836348819750912</t>
  </si>
  <si>
    <t>The LameStream Media is far beyond Fake News, they are treading in very dangerous territory!https://twitter.com/realDonaldTrump/status/1163425829331841024 ‚Ä¶</t>
  </si>
  <si>
    <t>https://twitter.com/realDonaldTrump/status/1163838736213393408</t>
  </si>
  <si>
    <t>Sorry, I don‚Äôt buy Rep. Tlaib‚Äôs tears. I have watched her violence, craziness and, most importantly, WORDS, for far too long. Now tears? She hates Israel and all Jewish people. She is an anti-Semite. She and her 3 friends are the new face of the Democrat Party. Live with it!</t>
  </si>
  <si>
    <t>https://twitter.com/realDonaldTrump/status/1163876817029271552</t>
  </si>
  <si>
    <t>pic.twitter.com/WyGbgUGEhJ</t>
  </si>
  <si>
    <t>https://twitter.com/realDonaldTrump/status/1163903704048840704</t>
  </si>
  <si>
    <t>CONGRATULATIONS @ EricTrump and @ LaraLeaTrump, on the birth of Carolina Dorothy Trump. So proud!https://twitter.com/EricTrump/status/1163661278549876736 ‚Ä¶</t>
  </si>
  <si>
    <t>https://twitter.com/realDonaldTrump/status/1163961882945970176</t>
  </si>
  <si>
    <t>Denmark is a very special country with incredible people, but based on Prime Minister Mette Frederiksen‚Äôs comments, that she would have no interest in discussing the purchase of Greenland, I will be postponing our meeting scheduled in two weeks for another time....</t>
  </si>
  <si>
    <t>https://twitter.com/realDonaldTrump/status/1163961884225277954</t>
  </si>
  <si>
    <t>....The Prime Minister was able to save a great deal of expense and effort for both the United States and Denmark by being so direct. I thank her for that and look forward to rescheduling sometime in the future!</t>
  </si>
  <si>
    <t>https://twitter.com/realDonaldTrump/status/1164138795475881986</t>
  </si>
  <si>
    <t>‚ÄúThank you to Wayne Allyn Root for the very nice words. ‚ÄúPresident Trump is the greatest President for Jews and for Israel in the history of the world, not just America, he is the best President for Israel in the history of the world...and the Jewish people in Israel love him....</t>
  </si>
  <si>
    <t>https://twitter.com/realDonaldTrump/status/1164138796205654016</t>
  </si>
  <si>
    <t>....like he‚Äôs the King of Israel. They love him like he is the second coming of God...But American Jews don‚Äôt know him or like him. They don‚Äôt even know what they‚Äôre doing or saying anymore. It makes no sense! But that‚Äôs OK, if he keeps doing what he‚Äôs doing, he‚Äôs good for.....</t>
  </si>
  <si>
    <t>https://twitter.com/realDonaldTrump/status/1164138797220671488</t>
  </si>
  <si>
    <t>.....all Jews, Blacks, Gays, everyone. And importantly, he‚Äôs good for everyone in America who wants a job.‚Äù Wow! @ newsmax @ foxandfriends @ OANN</t>
  </si>
  <si>
    <t>https://twitter.com/realDonaldTrump/status/1164141252125843456</t>
  </si>
  <si>
    <t>Brandon Judd, President, National Border Patrol Council. ‚ÄúThis will effectively end Catch and Release and curb illegal entries.‚Äù</t>
  </si>
  <si>
    <t>https://twitter.com/realDonaldTrump/status/1164143118565937152</t>
  </si>
  <si>
    <t>Rep Tlaib wants to cut off aid to Israel. This is the new face the of Democrat Party? Read the AOC PLUS 3 statements on their hatred of Jews and Israel. Check out Rep. Omar (the great people of Minnesota won‚Äôt stand for this).</t>
  </si>
  <si>
    <t>https://twitter.com/realDonaldTrump/status/1164152334689157120</t>
  </si>
  <si>
    <t>‚ÄúThe speed bump has been missteps by the Federal Reserve.‚Äù @ cvpayne @ foxandfriends So true!</t>
  </si>
  <si>
    <t>https://twitter.com/realDonaldTrump/status/1164153329196384256</t>
  </si>
  <si>
    <t>The Fake News LameStream Media is doing everything possible the ‚Äúcreate‚Äù a U.S. recession, even though the numbers &amp; facts are working totally in the opposite direction. They would be willing to hurt many people, but that doesn‚Äôt matter to them. Our Economy is sooo strong, sorry!</t>
  </si>
  <si>
    <t>https://twitter.com/realDonaldTrump/status/1164158321265451008</t>
  </si>
  <si>
    <t>Doing great with China and other Trade Deals. The only problem we have is Jay Powell and the Fed. He‚Äôs like a golfer who can‚Äôt putt, has no touch. Big U.S. growth if he does the right thing, BIG CUT - but don‚Äôt count on him! So far he has called it wrong, and only let us down....</t>
  </si>
  <si>
    <t>https://twitter.com/realDonaldTrump/status/1164158322058158080</t>
  </si>
  <si>
    <t>.....We are competing with many countries that have a far lower interest rate, and we should be lower than them. Yesterday, ‚Äúhighest Dollar in U.S.History.‚Äù No inflation. Wake up Federal Reserve. Such growth potential, almost like never before!</t>
  </si>
  <si>
    <t>https://twitter.com/realDonaldTrump/status/1164169890917433346</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</si>
  <si>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</si>
  <si>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https://twitter.com/realDonaldTrump/status/1164174364213952512</t>
  </si>
  <si>
    <t>So Germany is paying Zero interest and is actually being paid to borrow money, while the U.S., a far stronger and more important credit, is paying interest and just stopped (I hope!) Quantitative Tightening. Strongest Dollar in History, very tough on exports. No Inflation!.....</t>
  </si>
  <si>
    <t>https://twitter.com/realDonaldTrump/status/1164174364994080768</t>
  </si>
  <si>
    <t>....WHERE IS THE FEDERAL RESERVE?</t>
  </si>
  <si>
    <t>https://twitter.com/realDonaldTrump/status/1164215468321910784</t>
  </si>
  <si>
    <t>On my way to the Great Commonwealth of Kentucky to deliver remarks at the @ AMVETSHQ 75th Annual National Convention. Look forward to being with all of my friends! # AMVETS75thhttps://twitter.com/AMVETSHQ/status/1164133869697798144 ‚Ä¶</t>
  </si>
  <si>
    <t>https://twitter.com/realDonaldTrump/status/1164228805562552326</t>
  </si>
  <si>
    <t>For the record, Denmark is only at 1.35% of GDP for NATO spending. They are a wealthy country and should be at 2%. We protect Europe and yet, only 8 of the 28 NATO countries are at the 2% mark. The United States is at a much, much higher level than that....</t>
  </si>
  <si>
    <t>https://twitter.com/realDonaldTrump/status/1164228810310426624</t>
  </si>
  <si>
    <t>....Because of me, these countries have agreed to pay ONE HUNDRED BILLION DOLLARS more - but still way short of what they should pay for the incredible military protection provided. Sorry!</t>
  </si>
  <si>
    <t>https://twitter.com/realDonaldTrump/status/1164231651351617536</t>
  </si>
  <si>
    <t>. @ NATO, very unfair to the United States!pic.twitter.com/YIgmTkpScU</t>
  </si>
  <si>
    <t>https://twitter.com/realDonaldTrump/status/1164291681685872640</t>
  </si>
  <si>
    <t>‚ÄúTax cuts, deregulation, and an Administration dedicated to growing business have allowed the U.S. economy to flourish. The resulting surge in job creation and record low unemployment has put the American worker in the driver‚Äôs seat.‚Äú @ SecretaryRosshttps://www.foxbusiness.com/economy/the-american-consumer-now-in-a-sweet-spot ‚Ä¶</t>
  </si>
  <si>
    <t>https://twitter.com/realDonaldTrump/status/1164308814759260161</t>
  </si>
  <si>
    <t>The Legendary Henry Ford and Alfred P. Sloan, the Founders of Ford Motor Company and General Motors, are ‚Äúrolling over‚Äù at the weakness of current car company executives willing to spend more money on a car that is not as safe or good, and cost $3,000 more to consumers. Crazy!</t>
  </si>
  <si>
    <t>https://twitter.com/realDonaldTrump/status/1164311594081247233</t>
  </si>
  <si>
    <t>Henry Ford would be very disappointed if he saw his modern-day descendants wanting to build a much more expensive car, that is far less safe and doesn‚Äôt work as well, because execs don‚Äôt want to fight California regulators. Car companies should know....</t>
  </si>
  <si>
    <t>https://twitter.com/realDonaldTrump/status/1164311597587685376</t>
  </si>
  <si>
    <t>....that when this Administration‚Äôs alternative is no longer available, California will squeeze them to a point of business ruin. Only reason California is now talking to them is because the Feds are giving a far better alternative, which is much better for consumers!</t>
  </si>
  <si>
    <t>https://twitter.com/realDonaldTrump/status/1164324192965353472</t>
  </si>
  <si>
    <t>Great! @ LouDobbs interviewed on @ seanhannity tonight at 9:00 P.M. @ FoxNews</t>
  </si>
  <si>
    <t>https://twitter.com/realDonaldTrump/status/1164331482397204481</t>
  </si>
  <si>
    <t>It was my honor to sign a Presidential Memorandum facilitating the cancellation of student loan debt for 25K of our most severely disabled Veterans. With today‚Äôs order, we express the everlasting love &amp; loyalty of a truly grateful Nation. God bless our Vets, &amp; God Bless America!pic.twitter.com/MMMsX3RDQM</t>
  </si>
  <si>
    <t>https://twitter.com/realDonaldTrump/status/1164355225903403008</t>
  </si>
  <si>
    <t>Thank you @ RealWayneRoot!pic.twitter.com/CqjtFbnMVY</t>
  </si>
  <si>
    <t>https://twitter.com/realDonaldTrump/status/1164520903725723648</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</si>
  <si>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</si>
  <si>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https://twitter.com/realDonaldTrump/status/1164543211660042241</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</si>
  <si>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</si>
  <si>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https://twitter.com/realDonaldTrump/status/1164675742984224768</t>
  </si>
  <si>
    <t>Just heard that Sean Spicer will be on ‚ÄúDancing with the Stars.‚Äù He will do great. A terrific person who loves our Country dearly!</t>
  </si>
  <si>
    <t>https://twitter.com/realDonaldTrump/status/1164681625613021184</t>
  </si>
  <si>
    <t>Just concluded a very good meeting on preventing Mass Shootings. Talks are ongoing w/ both Republicans &amp; Democrats. We are likewise engaging with lawful gun owners, survivors, grieving family members, law enforcement, the NRA, mental health professionals, and school officials...</t>
  </si>
  <si>
    <t>https://twitter.com/realDonaldTrump/status/1164681626934304769</t>
  </si>
  <si>
    <t>...I am hopeful Congress will engage with my Team to pass meaningful legislation that will make a real difference and, most importantly, Save Lives!</t>
  </si>
  <si>
    <t>https://twitter.com/realDonaldTrump/status/1164683759196823553</t>
  </si>
  <si>
    <t>Check out a FANTASTIC new book, ‚ÄúSTILL WINNING ‚Äì Why America Went All In On Donald Trump-And Why We Must Do It Again‚Äù by the great writer, @ CharlesHurt. An excellent read. Thank you!</t>
  </si>
  <si>
    <t>https://twitter.com/realDonaldTrump/status/1164684313713172491</t>
  </si>
  <si>
    <t>Looking forward to soon being in North Carolina to hold a big rally for wonderful Dan Bishop, who is running for Congress. His opponent wants Open Borders, Sanctuary Cities, and Socialism. He likes the ‚ÄúSquad‚Äù more than North Carolina. Dan has my Full and Complete Endorsement!</t>
  </si>
  <si>
    <t>https://twitter.com/realDonaldTrump/status/1164688091392684033</t>
  </si>
  <si>
    <t>Congratulations to the GREAT Bob Cousy!pic.twitter.com/nNF26OQL6i</t>
  </si>
  <si>
    <t>https://twitter.com/realDonaldTrump/status/1164744428680097792</t>
  </si>
  <si>
    <t>. @ SenCoryGardner has done a fantastic job representing the people of Colorado. He really knows how to win. Strong on Crime, Borders &amp; the 2nd A, Cory fights hard for our Military &amp; Vets. John Hickenlooper is badly damaged after his horrible run for President. Big Primary trouble!</t>
  </si>
  <si>
    <t>https://twitter.com/realDonaldTrump/status/1164745545736474624</t>
  </si>
  <si>
    <t>Happy birthday James!https://twitter.com/RealRomaDowney/status/1164589842753130496 ‚Ä¶</t>
  </si>
  <si>
    <t>https://twitter.com/realDonaldTrump/status/1164852076930879493</t>
  </si>
  <si>
    <t>94% Approval Rating within the Republican Party. Thank you!</t>
  </si>
  <si>
    <t>https://twitter.com/realDonaldTrump/status/1164861052611420160</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</si>
  <si>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</si>
  <si>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https://twitter.com/realDonaldTrump/status/1164861053433499648</t>
  </si>
  <si>
    <t>..willing to lose their wealth, or a big part of it, just for the possibility of winning the Election. But it won‚Äôt work because I always find a way to win, especially for the people! The greatest political movement in the history of our Country will have another big win in 2020!</t>
  </si>
  <si>
    <t>https://twitter.com/realDonaldTrump/status/1164862120447664128</t>
  </si>
  <si>
    <t>This despite the Fake News and Polls!https://twitter.com/realDonaldTrump/status/1163521046055665664 ‚Ä¶</t>
  </si>
  <si>
    <t>https://twitter.com/realDonaldTrump/status/1164885387862519808</t>
  </si>
  <si>
    <t>Now the Fed can show their stuff!</t>
  </si>
  <si>
    <t>https://twitter.com/realDonaldTrump/status/1164914609180033026</t>
  </si>
  <si>
    <t>As usual, the Fed did NOTHING! It is incredible that they can ‚Äúspeak‚Äù without knowing or asking what I am doing, which will be announced shortly. We have a very strong dollar and a very weak Fed. I will work ‚Äúbrilliantly‚Äù with both, and the U.S. will do great...</t>
  </si>
  <si>
    <t>https://twitter.com/realDonaldTrump/status/1164914610836783104</t>
  </si>
  <si>
    <t>....My only question is, who is our bigger enemy, Jay Powell or Chairman Xi?</t>
  </si>
  <si>
    <t>https://twitter.com/realDonaldTrump/status/1164914959131848705</t>
  </si>
  <si>
    <t>Our Country has lost, stupidly, Trillions of Dollars with China over many years. They have stolen our Intellectual Property at a rate of Hundreds of Billions of Dollars a year, &amp; they want to continue. I won‚Äôt let that happen! We don‚Äôt need China and, frankly, would be far....</t>
  </si>
  <si>
    <t>https://twitter.com/realDonaldTrump/status/1164914960046133249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</si>
  <si>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</si>
  <si>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https://twitter.com/realDonaldTrump/status/1164914962529247232</t>
  </si>
  <si>
    <t>....your companies HOME and making your products in the USA. I will be responding to China‚Äôs Tariffs this afternoon. This is a GREAT opportunity for the United States. Also, I am ordering all carriers, including Fed Ex, Amazon, UPS and the Post Office, to SEARCH FOR &amp; REFUSE,....</t>
  </si>
  <si>
    <t>https://twitter.com/realDonaldTrump/status/1164914963766546435</t>
  </si>
  <si>
    <t>....all deliveries of Fentanyl from China (or anywhere else!). Fentanyl kills 100,000 Americans a year. President Xi said this would stop - it didn‚Äôt. Our Economy, because of our gains in the last 2 1/2 years, is MUCH larger than that of China. We will keep it that way!</t>
  </si>
  <si>
    <t>https://twitter.com/realDonaldTrump/status/1164975929598316544</t>
  </si>
  <si>
    <t>The Dow is down 573 points perhaps on the news that Representative Seth Moulton, whoever that may be, has dropped out of the 2020 Presidential Race!</t>
  </si>
  <si>
    <t>https://twitter.com/realDonaldTrump/status/1165005927864512512</t>
  </si>
  <si>
    <t>For many years China (and many other countries) has been taking advantage of the United States on Trade, Intellectual Property Theft, and much more. Our Country has been losing HUNDREDS OF BILLIONS OF DOLLARS a year to China, with no end in sight....</t>
  </si>
  <si>
    <t>https://twitter.com/realDonaldTrump/status/1165005928996986881</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</si>
  <si>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</si>
  <si>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https://twitter.com/realDonaldTrump/status/1165005929831702529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</si>
  <si>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</si>
  <si>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https://twitter.com/realDonaldTrump/status/1165005930733473793</t>
  </si>
  <si>
    <t>...Additionally, the remaining 300 BILLION DOLLARS of goods and products from China, that was being taxed from September 1st at 10%, will now be taxed at 15%. Thank you for your attention to this matter!</t>
  </si>
  <si>
    <t>https://twitter.com/realDonaldTrump/status/1165022004392681472</t>
  </si>
  <si>
    <t>Just spoke with President @ JairBolsonaro of Brazil. Our future Trade prospects are very exciting and our relationship is strong, perhaps stronger than ever before. I told him if the United States can help with the Amazon Rainforest fires, we stand ready to assist!</t>
  </si>
  <si>
    <t>https://twitter.com/realDonaldTrump/status/1165062760415354881</t>
  </si>
  <si>
    <t>Thank you to @ DiamondandSilk for the really nice words and thoughts on @ LouDobbs, tonight hosted by Lou‚Äôs friend, @ DavidAsmanfox. Great job by all. P.S. Check out these two great women on tour tomorrow night in NYC at the Marriott Marquis Hotel, Broadway. Have fun!</t>
  </si>
  <si>
    <t>https://twitter.com/realDonaldTrump/status/1165064733785034754</t>
  </si>
  <si>
    <t>Great! He said MAGA country did it. So terrible!https://twitter.com/RealSaavedra/status/1164917801947000837 ‚Ä¶</t>
  </si>
  <si>
    <t>https://twitter.com/realDonaldTrump/status/1165065918470414337</t>
  </si>
  <si>
    <t>Great going Harris!https://twitter.com/HARRISFAULKNER/status/1161281498743496704 ‚Ä¶</t>
  </si>
  <si>
    <t>https://twitter.com/realDonaldTrump/status/1165066714700230656</t>
  </si>
  <si>
    <t>Highest Condolences! Thank you V.P.https://twitter.com/markknoller/status/1165023765476118528 ‚Ä¶</t>
  </si>
  <si>
    <t>https://twitter.com/realDonaldTrump/status/1165067335604023296</t>
  </si>
  <si>
    <t>Looking forward to being with great leaders in France! Leaving soon.https://twitter.com/WhiteHouse/status/1165046821275807751 ‚Ä¶</t>
  </si>
  <si>
    <t>https://twitter.com/realDonaldTrump/status/1165067836131336193</t>
  </si>
  <si>
    <t>Thank you Ivanka. Really Amazing!https://twitter.com/IvankaTrump/status/1165015853324222464 ‚Ä¶</t>
  </si>
  <si>
    <t>https://twitter.com/realDonaldTrump/status/1165068843443720193</t>
  </si>
  <si>
    <t>Disgraceful!https://twitter.com/Jim_Jordan/status/1164944146534195200 ‚Ä¶</t>
  </si>
  <si>
    <t>https://twitter.com/realDonaldTrump/status/1165071131608571904</t>
  </si>
  <si>
    <t>Other good polls also in fifties, despite only Fake News, and then phony polls by A.P., CNN, NBC and, as always, Fox, who were WAY OFF on 2016 Election!https://twitter.com/realDonaldTrump/status/1163521046055665664 ‚Ä¶</t>
  </si>
  <si>
    <t>https://twitter.com/realDonaldTrump/status/1165074050273677312</t>
  </si>
  <si>
    <t>Such a sad and pathetic fall for @ CNN and Jeff Z!https://twitter.com/GarrettVentry/status/1164648591769645056 ‚Ä¶</t>
  </si>
  <si>
    <t>https://twitter.com/realDonaldTrump/status/1165111122510237696</t>
  </si>
  <si>
    <t>For all of the Fake News Reporters that don‚Äôt have a clue as to what the law is relative to Presidential powers, China, etc., try looking at the Emergency Economic Powers Act of 1977. Case closed!</t>
  </si>
  <si>
    <t>https://twitter.com/realDonaldTrump/status/1165277725541765120</t>
  </si>
  <si>
    <t>When I looked up to the sky and jokingly said ‚ÄúI am the chosen one,‚Äù at a press conference two days ago, referring to taking on Trade with China, little did I realize that the media would claim that I had a ‚ÄúMessiah complex.‚Äù They knew I was kidding, being sarcastic, and just....</t>
  </si>
  <si>
    <t>https://twitter.com/realDonaldTrump/status/1165277727123025920</t>
  </si>
  <si>
    <t>....having fun. I was smiling as I looked up and around. The MANY reporters with me were smiling also. They knew the TRUTH...And yet when I saw the reporting, CNN, MSNBC and other Fake News outlets covered it as serious news &amp; me thinking of myself as the Messiah. No more trust!</t>
  </si>
  <si>
    <t>https://twitter.com/realDonaldTrump/status/1165281416206266368</t>
  </si>
  <si>
    <t>‚ÄúFace It, You Probably Got A Tax Cut!‚Äù This was a New York Times headline, and it is very true. If Republicans take back the House, and keep the Senate and Presidency, one of our first acts will be to approve a major middle income Tax Cut! Democrats only want to raise your taxes!</t>
  </si>
  <si>
    <t>https://twitter.com/realDonaldTrump/status/1165283265424629760</t>
  </si>
  <si>
    <t>Just had lunch with French President @ EmmanuelMacron. Many good things are happening for both of our countries. Big weekend with other world leaders!</t>
  </si>
  <si>
    <t>https://twitter.com/realDonaldTrump/status/1165283849447845888</t>
  </si>
  <si>
    <t>Looking forward to helping New York City and Governor @ andrewcuomo complete the long anticipated, and partially built, Second Avenue Subway. Would be extended to East 125th Street in Harlem. Long in the making, they now have the team that can get it done!</t>
  </si>
  <si>
    <t>https://twitter.com/realDonaldTrump/status/1165286432308695040</t>
  </si>
  <si>
    <t>North Carolina Governor Cooper Vetoed a Bill that would have required Sheriffs to cooperate with Ice. This is a terrible decision for the great people of North Carolina. He should reverse his decision and get back to the basics of fighting crime!</t>
  </si>
  <si>
    <t>https://twitter.com/realDonaldTrump/status/1165395708595331077</t>
  </si>
  <si>
    <t>Our great Economy is the talk of everyone!</t>
  </si>
  <si>
    <t>https://twitter.com/realDonaldTrump/status/1165396410021437442</t>
  </si>
  <si>
    <t>France and President @ EmmanuelMacron have done a really great job thus far with a very important G-7. Lunch with Emmanuel was the best meeting we have yet had. Likewise, evening meeting with World Leaders went very well. Progress being made!</t>
  </si>
  <si>
    <t>https://twitter.com/realDonaldTrump/status/1165396581836840961</t>
  </si>
  <si>
    <t>Thank you both. Sooo nice!https://twitter.com/DiamondandSilk/status/1150453619323363328 ‚Ä¶</t>
  </si>
  <si>
    <t>https://twitter.com/realDonaldTrump/status/1165400505222389766</t>
  </si>
  <si>
    <t>The Media is destroying the Free Press! Mark Levin. So True!</t>
  </si>
  <si>
    <t>https://twitter.com/realDonaldTrump/status/1165499459259772928</t>
  </si>
  <si>
    <t>Before I arrived in France, the Fake and Disgusting News was saying that relations with the 6 others countries in the G-7 are very tense, and that the two days of meetings will be a disaster. Just like they are trying to force a Recession, they are trying to ‚Äúwill‚Äù America into..</t>
  </si>
  <si>
    <t>https://twitter.com/realDonaldTrump/status/1165499461268836352</t>
  </si>
  <si>
    <t>....bad Economic times, the worse the better, anything to make my Election more difficult to win. Well, we are having very good meetings, the Leaders are getting along very well, and our Country, economically, is doing great - the talk of the world!</t>
  </si>
  <si>
    <t>https://twitter.com/realDonaldTrump/status/1165500375870427136</t>
  </si>
  <si>
    <t>Such False and Inaccurate reporting thus far on the G-7. The Fake News knows this but they can‚Äôt help themselves! Leaving now to have breakfast with Boris J.</t>
  </si>
  <si>
    <t>https://twitter.com/realDonaldTrump/status/1165535548766920704</t>
  </si>
  <si>
    <t>Great working breakfast this morning with Prime Minister @ BorisJohnson at the H√¥tel du Palais in Biarritz, France! # G7Biarritzpic.twitter.com/ISQRFz7kJO</t>
  </si>
  <si>
    <t>https://twitter.com/realDonaldTrump/status/1165651928400838656</t>
  </si>
  <si>
    <t>Happy Birthday Sean!https://twitter.com/CHC_1927/status/1165526646448951297 ‚Ä¶</t>
  </si>
  <si>
    <t>https://twitter.com/realDonaldTrump/status/1165652674705969152</t>
  </si>
  <si>
    <t>Happy Birthday Regis, a truly special man!</t>
  </si>
  <si>
    <t>https://twitter.com/realDonaldTrump/status/1165654684486389760</t>
  </si>
  <si>
    <t>Rasmussen at 50%. @ MediaBuzzFNC &amp; @ FoxNews are only getting worse! Now @ donnabrazile &amp; others on Fox. Not what it used to be!https://twitter.com/realDonaldTrump/status/1165071131608571904 ‚Ä¶</t>
  </si>
  <si>
    <t>https://twitter.com/realDonaldTrump/status/1165663961062133761</t>
  </si>
  <si>
    <t>So @ donnabrazile gives Crooked Hillary the Questions, and now she‚Äôs on @ FoxNews!</t>
  </si>
  <si>
    <t>https://twitter.com/realDonaldTrump/status/1165664682952163328</t>
  </si>
  <si>
    <t>Big Trade Deal just agreed to with Prime Minister Abe of Japan. Will be great for our Farmers, Ranchers and more. Really big Corn purchase!</t>
  </si>
  <si>
    <t>https://twitter.com/realDonaldTrump/status/1165677808896507904</t>
  </si>
  <si>
    <t>The question I was asked most today by fellow World Leaders, who think the USA is doing so well and is stronger than ever before, happens to be, ‚ÄúMr. President, why does the American media hate your Country so much? Why are they rooting for it to fail?‚Äù</t>
  </si>
  <si>
    <t>https://twitter.com/realDonaldTrump/status/1165692401320546309</t>
  </si>
  <si>
    <t>Happy Birthday Vince!https://twitter.com/ClassicHunterPW/status/1165418082078285825 ‚Ä¶</t>
  </si>
  <si>
    <t>https://twitter.com/realDonaldTrump/status/1165694074994581504</t>
  </si>
  <si>
    <t>Jesse &amp; Emma, Great News. Congratulations!!!!!https://twitter.com/JesseBWatters/status/1165658850286026752 ‚Ä¶</t>
  </si>
  <si>
    <t>https://twitter.com/realDonaldTrump/status/1165694542638505984</t>
  </si>
  <si>
    <t>USMCA, make it bipartisan. Everybody wants it!https://twitter.com/WhiteHouse/status/1165665696250040320 ‚Ä¶</t>
  </si>
  <si>
    <t>https://twitter.com/realDonaldTrump/status/1165695030939402240</t>
  </si>
  <si>
    <t>Thank you Eric. So true!https://twitter.com/ericbolling/status/1165663968591044608 ‚Ä¶</t>
  </si>
  <si>
    <t>https://twitter.com/realDonaldTrump/status/1165706256096604166</t>
  </si>
  <si>
    <t>Great meetings at the @ G7 in Biarritz, France! # G7Biarritzpic.twitter.com/OdA4SQxUYf</t>
  </si>
  <si>
    <t>https://twitter.com/realDonaldTrump/status/1165759158030725120</t>
  </si>
  <si>
    <t>A disgrace!https://twitter.com/JudicialWatch/status/1165723269791543296 ‚Ä¶</t>
  </si>
  <si>
    <t>https://twitter.com/realDonaldTrump/status/1165763483322834944</t>
  </si>
  <si>
    <t>In France we are all laughing at how knowingly inaccurate the U.S. reporting of events and conversations at the G-7 is. These Leaders, and many others, are getting a major case study of Fake News at it‚Äôs finest! They‚Äôve got it all wrong, from Iran, to China Tariffs, to Boris!</t>
  </si>
  <si>
    <t>https://twitter.com/realDonaldTrump/status/1165764325908180992</t>
  </si>
  <si>
    <t>No, we actually had a very good and productive meeting. Nice!https://twitter.com/ezralevant/status/1165727440280457218 ‚Ä¶</t>
  </si>
  <si>
    <t>https://twitter.com/realDonaldTrump/status/1165768437353738240</t>
  </si>
  <si>
    <t>My Stock Market gains must be judged from the day after the Election, November 9, 2016, where the Market went up big after the win, and because of the win. Had my opponent won, CRASH!</t>
  </si>
  <si>
    <t>https://twitter.com/realDonaldTrump/status/1165770908767621120</t>
  </si>
  <si>
    <t>Congratulations to Louisiana‚Äôs Champions. See you at the White House!https://twitter.com/SteveScalise/status/1165746993945370627 ‚Ä¶</t>
  </si>
  <si>
    <t>https://twitter.com/realDonaldTrump/status/1165865476192292864</t>
  </si>
  <si>
    <t>. @ SteveHiltonx ‚ÄúThe Democrats statements about Donald Trump are lies. Here are the Facts.‚Äù I will soon be posting the entire segment. Too much positive news, too many good things, to Tweet. PLEASE BE SURE TO WATCH! Thank you Steve Hilton for being a real pro and not being afraid!</t>
  </si>
  <si>
    <t>https://twitter.com/realDonaldTrump/status/1165869638779060224</t>
  </si>
  <si>
    <t>All Trump Haters and Lovers must watch. Thank you Steve Hilton!pic.twitter.com/QaSkw8IWNz</t>
  </si>
  <si>
    <t>https://twitter.com/realDonaldTrump/status/1165869755967909889</t>
  </si>
  <si>
    <t>pic.twitter.com/9I9DEJ4cD1</t>
  </si>
  <si>
    <t>https://twitter.com/realDonaldTrump/status/1165911287328645120</t>
  </si>
  <si>
    <t>Great meeting this morning with President @ AlsisiOfficial of Egypt at the H√¥tel du Palais in Biarritz, France! # G7Summitpic.twitter.com/zLMcgQtPdR</t>
  </si>
  <si>
    <t>https://twitter.com/realDonaldTrump/status/1165918301932916736</t>
  </si>
  <si>
    <t>The story by Axios that President Trump wanted to blow up large hurricanes with nuclear weapons prior to reaching shore is ridiculous. I never said this. Just more FAKE NEWS!</t>
  </si>
  <si>
    <t>https://twitter.com/realDonaldTrump/status/1165919483191599104</t>
  </si>
  <si>
    <t>Great respect for the fact that President Xi &amp; his Representatives want ‚Äúcalm resolution.‚Äù So impressed that they are willing to come out &amp; state the facts so accurately. This is why he is a great leader &amp; representing a great country. Talks are continuing!https://www.marketwatch.com/story/chinas-top-trade-official-says-he-hopes-for-calm-resolution-to-tariff-war-report-2019-08-25 ‚Ä¶</t>
  </si>
  <si>
    <t>https://twitter.com/realDonaldTrump/status/1165960433683062784</t>
  </si>
  <si>
    <t>Very productive meeting with Angela Merkel, the Chancellor of the Federal Republic of Germany, at the # G7Summit in Biarritz, France!pic.twitter.com/ShhIRLlG9I</t>
  </si>
  <si>
    <t>https://twitter.com/realDonaldTrump/status/1165963643424530432</t>
  </si>
  <si>
    <t>Just wrapped up a great meeting with my friend Prime Minister @ NarendraModi of India at the # G7Summit in Biarritz, France!pic.twitter.com/q0NOnEcjFO</t>
  </si>
  <si>
    <t>https://twitter.com/realDonaldTrump/status/1166030196056760320</t>
  </si>
  <si>
    <t>https://www.pscp.tv/w/cDQERjFvTlFsTFJub1dwUXd8MU93R1dkYUxqZ1pKUX_czVXdmvQNs-LR7wSLa3OHcYivgVjQb2Ds5G3EP9Sm?t=1s ‚Ä¶</t>
  </si>
  <si>
    <t>https://twitter.com/realDonaldTrump/status/1166048146079666176</t>
  </si>
  <si>
    <t>THANK YOU FRANCE # G7Biarritzpic.twitter.com/AHaCT7d5eY</t>
  </si>
  <si>
    <t>https://twitter.com/realDonaldTrump/status/1166075166092193792</t>
  </si>
  <si>
    <t>I agree 100%!https://twitter.com/RepDougCollins/status/1166056804276756480 ‚Ä¶</t>
  </si>
  <si>
    <t>https://twitter.com/realDonaldTrump/status/1166075600789897216</t>
  </si>
  <si>
    <t>Thank you Mark!https://twitter.com/RepMarkGreen/status/1166004124627996672 ‚Ä¶</t>
  </si>
  <si>
    <t>https://twitter.com/realDonaldTrump/status/1166176076952940544</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</si>
  <si>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</si>
  <si>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https://twitter.com/realDonaldTrump/status/1166357258726498304</t>
  </si>
  <si>
    <t>I have gotten to know President @ jairbolsonaro well in our dealings with Brazil. He is working very hard on the Amazon fires and in all respects doing a great job for the people of Brazil - Not easy. He and his country have the full and complete support of the USA!</t>
  </si>
  <si>
    <t>https://twitter.com/realDonaldTrump/status/1166358721875894272</t>
  </si>
  <si>
    <t>Starting to look good for the highly respected Prime Minister of the Italian Republic, Giuseppe Conte. Represented Italy powerfully at the G-7. Loves his Country greatly &amp; works well with the USA. A very talented man who will hopefully remain Prime Minister!</t>
  </si>
  <si>
    <t>https://twitter.com/realDonaldTrump/status/1166359891193344000</t>
  </si>
  <si>
    <t>No bedbugs at Doral. The Radical Left Democrats, upon hearing that the perfectly located (for the next G-7) Doral National MIAMI was under consideration for the next G-7, spread that false and nasty rumor. Not nice!</t>
  </si>
  <si>
    <t>https://twitter.com/realDonaldTrump/status/1166361079716503553</t>
  </si>
  <si>
    <t>The G-7 was a great success for the USA and all. LameStream Media coverage bore NO relationship to what actually happened in France - FAKE NEWS. It was GREAT!</t>
  </si>
  <si>
    <t>https://twitter.com/realDonaldTrump/status/1166382203808440320</t>
  </si>
  <si>
    <t>Wow! Yet another big storm heading to Puerto Rico. Will it ever end? Congress approved 92 Billion Dollars for Puerto Rico last year, an all time record of its kind for ‚Äúanywhere.‚Äù</t>
  </si>
  <si>
    <t>https://twitter.com/realDonaldTrump/status/1166386714211946497</t>
  </si>
  <si>
    <t>100% Confirmed!https://twitter.com/Mike_Pence/status/1166134524952096779 ‚Ä¶</t>
  </si>
  <si>
    <t>https://twitter.com/realDonaldTrump/status/1166389407588466690</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</si>
  <si>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</si>
  <si>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https://twitter.com/realDonaldTrump/status/1166464374900514818</t>
  </si>
  <si>
    <t>. @ JudgeJeanine Pirro is following up her #1 Best Seller with another book that is destined to also be #1 ‚Äì ‚ÄúRadicals, Resistance, and Revenge: The Left's Plot to Remake America.‚Äù Out today, go get it!</t>
  </si>
  <si>
    <t>https://twitter.com/realDonaldTrump/status/1166466892770549765</t>
  </si>
  <si>
    <t>Looking forward to being with Dan Bishop in two weeks, in North Carolina. His opponent believes in Open Borders and Sanctuary Cities, and won‚Äôt protect your Second Amendment! https://www.donaldjtrump.com/events/sep-noca-2019/ ‚Ä¶</t>
  </si>
  <si>
    <t>https://twitter.com/realDonaldTrump/status/1166467125155905539</t>
  </si>
  <si>
    <t>The G7 in France was so successful, and yet when I came back and read the Corrupt and Fake News, and watched numerous networks, it was not even recognizable from what actually took place at the Great G7 event!</t>
  </si>
  <si>
    <t>https://twitter.com/realDonaldTrump/status/1166467681182261248</t>
  </si>
  <si>
    <t>It is amazing that I can be at 51% with Zogby when the Fake &amp; Corrupt News is almost 100% against me. Great job Mr. President!</t>
  </si>
  <si>
    <t>https://twitter.com/realDonaldTrump/status/1166471454705274880</t>
  </si>
  <si>
    <t>They do stories so big on Elizabeth ‚ÄúPocahontas‚Äù Warren‚Äôs crowd sizes, adding many more people than are actually there, and yet my crowds, which are far bigger, get no coverage at all. Fake News!</t>
  </si>
  <si>
    <t>https://twitter.com/realDonaldTrump/status/1166493307377078272</t>
  </si>
  <si>
    <t>Axios (whatever that is) sat back and said GEEEEE, let‚Äôs see, what can we make up today to embarrass the President? Then they said, ‚Äúwhy don‚Äôt we say he wants to bomb a hurricane, that should do it!‚Äù The media in our Country is totally out of control!</t>
  </si>
  <si>
    <t>https://twitter.com/realDonaldTrump/status/1166494781935095810</t>
  </si>
  <si>
    <t>Can you believe it? I‚Äôm at 94% approval in the Republican Party, and have Three Stooges running against me. One is ‚ÄúMr. Appalachian Trail‚Äù who was actually in Argentina for bad reasons....</t>
  </si>
  <si>
    <t>https://twitter.com/realDonaldTrump/status/1166494782904000512</t>
  </si>
  <si>
    <t>....Another is a one-time BAD Congressman from Illinois who lost in his second term by a landslide, then failed in radio. The third is a man who couldn‚Äôt stand up straight while receiving an award. I should be able to take them!</t>
  </si>
  <si>
    <t>https://twitter.com/realDonaldTrump/status/1166551774431498247</t>
  </si>
  <si>
    <t>A made up Radical Left Story about Doral bedbugs, but Bret Stephens is loaded up with them! Been calling me wrong for years, along with the few remaining Never Trumpers - All Losers!https://twitter.com/washingtonpost/status/1166291203022868480 ‚Ä¶</t>
  </si>
  <si>
    <t>https://twitter.com/realDonaldTrump/status/1166672386214772736</t>
  </si>
  <si>
    <t>‚ÄúThe infestation of bedbugs at The New York Times office‚Äù @ OANN was perhaps brought in by lightweight journalist Bret Stephens, a Conservative who does anything that his bosses at the paper tell him to do! He is now quitting Twitter after being called a ‚Äúbedbug.‚Äù Tough guy!</t>
  </si>
  <si>
    <t>https://twitter.com/realDonaldTrump/status/1166683442098163712</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</si>
  <si>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</si>
  <si>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https://twitter.com/realDonaldTrump/status/1166685686105329664</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</si>
  <si>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</si>
  <si>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https://twitter.com/realDonaldTrump/status/1166706175003545600</t>
  </si>
  <si>
    <t>Would be very hard for Jeremy Corbyn, the leader of Britain‚Äôs Labour Party, to seek a no-confidence vote against New Prime Minister Boris Johnson, especially in light of the fact that Boris is exactly what the U.K. has been looking for, &amp; will prove to be ‚Äúa great one!‚Äù Love U.K.</t>
  </si>
  <si>
    <t>https://twitter.com/realDonaldTrump/status/1166711516701347842</t>
  </si>
  <si>
    <t>Just watched @ FoxNews heavily promoting the Democrats through their DNC Communications Director, spewing out whatever she wanted with zero pushback by anchor, @ SandraSmithFox. Terrible considering that Fox couldn‚Äôt even land a debate, the Dems give them NOTHING! @ CNN &amp; @ MSNBC....</t>
  </si>
  <si>
    <t>https://twitter.com/realDonaldTrump/status/1166711517536030720</t>
  </si>
  <si>
    <t>....are all in for the Open Border Socialists (or beyond). Fox hires ‚Äúgive Hillary the questions‚Äù @ donnabrazile, Juan Williams and low ratings Shep Smith. HOPELESS &amp; CLUELESS! They should go all the way LEFT and I will still find a way to Win - That‚Äôs what I do, Win. Too Bad!....</t>
  </si>
  <si>
    <t>https://twitter.com/realDonaldTrump/status/1166712943196680193</t>
  </si>
  <si>
    <t>....I don‚Äôt want to Win for myself, I only want to Win for the people. The New @ FoxNews is letting millions of GREAT people down! We have to start looking for a new News Outlet. Fox isn‚Äôt working for us anymore!</t>
  </si>
  <si>
    <t>https://twitter.com/realDonaldTrump/status/1166721267527012352</t>
  </si>
  <si>
    <t>Our Federal Reserve cannot ‚Äúmentally‚Äù keep up with the competition - other countries. At the G-7 in France, all of the other Leaders were giddy about how low their Interest Costs have gone. Germany is actually ‚Äúgetting paid‚Äù to borrow money - ZERO INTEREST PLUS! No Clue Fed!</t>
  </si>
  <si>
    <t>https://twitter.com/realDonaldTrump/status/1166723477879087104</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</si>
  <si>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</si>
  <si>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https://twitter.com/realDonaldTrump/status/1166723478776684544</t>
  </si>
  <si>
    <t>....And by the way, I‚Äôm the best thing that‚Äôs ever happened to Puerto Rico!</t>
  </si>
  <si>
    <t>https://twitter.com/realDonaldTrump/status/1166769660450226177</t>
  </si>
  <si>
    <t>The Wall is going up very fast despite total Obstruction by Democrats in Congress, and elsewhere! https://www.instagram.com/p/B1t2uUeBXdU/?igshid=b6tjibw3fnws ‚Ä¶pic.twitter.com/2nFIEFppho</t>
  </si>
  <si>
    <t>https://twitter.com/realDonaldTrump/status/1166789207215484928</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</si>
  <si>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</si>
  <si>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https://twitter.com/realDonaldTrump/status/1166790123658371073</t>
  </si>
  <si>
    <t>Thank you for the support as we MAKE AMERICA GREAT AGAIN!pic.twitter.com/qKgwRMSgcf</t>
  </si>
  <si>
    <t>https://twitter.com/realDonaldTrump/status/1166839524762296320</t>
  </si>
  <si>
    <t>A sad day for the Democrats, Kirsten Gillibrand has dropped out of the Presidential Primary. I‚Äôm glad they never found out that she was the one I was really afraid of!</t>
  </si>
  <si>
    <t>https://twitter.com/realDonaldTrump/status/1166868481620492296</t>
  </si>
  <si>
    <t>The Amazon Washington Post and @ CNN just did a Fake Interview on Pardons for Aids on the Wall, and that I didn‚Äôt think the Wall on the Southern Border was that important to stop Illegals wanting to come into our Country. WRONG, vitally important. Will make a BIG impact. So bad!</t>
  </si>
  <si>
    <t>https://twitter.com/realDonaldTrump/status/1166871882764824577</t>
  </si>
  <si>
    <t>There has never been a time in the history of our Country that the Media was so Fraudulent, Fake, or Corrupt! When the ‚ÄúAge of Trump‚Äù is looked back on many years from now, I only hope that a big part of my legacy will be the exposing of massive dishonesty in the Fake News!</t>
  </si>
  <si>
    <t>https://twitter.com/realDonaldTrump/status/1167028669988126722</t>
  </si>
  <si>
    <t>Puerto Rico is in great shape with Hurricane Dorian taking a largely different route than anticipated. Thank you to FEMA, first responders, and all, for working so hard &amp; being so well prepared. A great result! The bad news, Florida get ready! Storm is building and will be BIG!</t>
  </si>
  <si>
    <t>https://twitter.com/realDonaldTrump/status/1167030041303310336</t>
  </si>
  <si>
    <t>Hurricane Dorian looks like it will be hitting Florida late Sunday night. Be prepared and please follow State and Federal instructions, it will be a very big Hurricane, perhaps one of the biggest!</t>
  </si>
  <si>
    <t>https://twitter.com/realDonaldTrump/status/1167037101038342146</t>
  </si>
  <si>
    <t>Crazy Lawrence O‚ÄôDonnell, who has been calling me wrong from even before I announced my run for the Presidency, even being previously forced by NBC to apologize, which he did while crying, for things he said about me &amp; The Apprentice, was again forced to apologize, this time.....</t>
  </si>
  <si>
    <t>https://twitter.com/realDonaldTrump/status/1167037101906497536</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</si>
  <si>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</si>
  <si>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https://twitter.com/realDonaldTrump/status/1167041192539959296</t>
  </si>
  <si>
    <t>The totally inaccurate reporting by Lawrence O‚ÄôDonnell, for which he has been forced by NBC to apologize, is NO DIFFERENT than the horrible, corrupt and fraudulent Fake News that I (and many millions of GREAT supporters) have had to put up with for years. So bad for the USA!</t>
  </si>
  <si>
    <t>https://twitter.com/realDonaldTrump/status/1167060675480473600</t>
  </si>
  <si>
    <t>The Economy is doing GREAT, with tremendous upside potential! If the Fed would do what they should, we are a Rocket upward!</t>
  </si>
  <si>
    <t>https://twitter.com/realDonaldTrump/status/1167064301565358080</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</si>
  <si>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</si>
  <si>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https://twitter.com/realDonaldTrump/status/1167136119823224833</t>
  </si>
  <si>
    <t>Perhaps never in the history of our Country has someone been more thoroughly disgraced and excoriated than James Comey in the just released Inspector General‚Äôs Report. He should be ashamed of himself!</t>
  </si>
  <si>
    <t>https://twitter.com/realDonaldTrump/status/1167175093241438214</t>
  </si>
  <si>
    <t>Establishment of the U.S. Space Command!https://www.pscp.tv/w/cDgvDzFvTlFsTFJub1dwUXd8MVlwS2tZT25ydndKaqLw3mezwKw0VQi2Zsx-aLO0MB7bgfwiy9LSKAHHj_kK?t=2s ‚Ä¶</t>
  </si>
  <si>
    <t>https://twitter.com/realDonaldTrump/status/1167222697748762624</t>
  </si>
  <si>
    <t>pic.twitter.com/ufd7tsGyAx</t>
  </si>
  <si>
    <t>https://twitter.com/realDonaldTrump/status/1167408293062594560</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</si>
  <si>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</si>
  <si>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https://twitter.com/realDonaldTrump/status/1167409533867712513</t>
  </si>
  <si>
    <t>An idea liked by many?https://twitter.com/SteveForbesCEO/status/1167135580372774912 ‚Ä¶</t>
  </si>
  <si>
    <t>https://twitter.com/realDonaldTrump/status/1167413739320201216</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</si>
  <si>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</si>
  <si>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https://twitter.com/realDonaldTrump/status/1167420374482599936</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</si>
  <si>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</si>
  <si>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https://twitter.com/realDonaldTrump/status/1167426094032666624</t>
  </si>
  <si>
    <t>Bryan Dean Wright, former CIA Officer(Dem): ‚ÄúIn 2016 we had a Coup. We have to take Comey and others to task. Makes no sense not to prosecute him. Comey got a book deal. I fear for my Country. He tried to kneecap our duly elected president, and there are no consequences.‚Äù @ fox&amp;Fs</t>
  </si>
  <si>
    <t>https://twitter.com/realDonaldTrump/status/1167435552234311681</t>
  </si>
  <si>
    <t>pic.twitter.com/Ldpr6vjGdp</t>
  </si>
  <si>
    <t>https://twitter.com/realDonaldTrump/status/1167435723823341568</t>
  </si>
  <si>
    <t>The Euro is dropping against the Dollar ‚Äúlike crazy,‚Äù giving them a big export and manufacturing advantage...and the Fed does NOTHING! Our Dollar is now the strongest in history. Sounds good, doesn‚Äôt it? Except to those (manufacturers) that make product for sale outside the U.S.</t>
  </si>
  <si>
    <t>https://twitter.com/realDonaldTrump/status/1167435724557361152</t>
  </si>
  <si>
    <t>....We don‚Äôt have a Tariff problem (we are reigning in bad and/or unfair players), we have a Fed problem. They don‚Äôt have a clue!</t>
  </si>
  <si>
    <t>https://twitter.com/realDonaldTrump/status/1167439383932391425</t>
  </si>
  <si>
    <t>If the Fed would cut, we would have one of the biggest Stock Market increases in a long time. Badly run and weak companies are smartly blaming these small Tariffs instead of themselves for bad management...and who can really blame them for doing that? Excuses!</t>
  </si>
  <si>
    <t>https://twitter.com/realDonaldTrump/status/1167493371973255170</t>
  </si>
  <si>
    <t>The United States of America was not involved in the catastrophic accident during final launch preparations for the Safir SLV Launch at Semnan Launch Site One in Iran. I wish Iran best wishes and good luck in determining what happened at Site One.pic.twitter.com/z0iDj2L0Y3</t>
  </si>
  <si>
    <t>https://twitter.com/realDonaldTrump/status/1167498482581680128</t>
  </si>
  <si>
    <t>Thanks @ RepDougCollins - TRUE!pic.twitter.com/o49tPKdWct</t>
  </si>
  <si>
    <t>https://twitter.com/realDonaldTrump/status/1167510759724765186</t>
  </si>
  <si>
    <t>‚ÄúOne of the most disgraceful examples of an abuse of power by a government official‚Ä¶when you read this report‚Ä¶this is a systematic effort to go after Candidate Trump, President Elect-Trump, and President Trump....you could virtually call this an attempted coup." @ RepPeteKingpic.twitter.com/eThclvr5Ke</t>
  </si>
  <si>
    <t>https://twitter.com/realDonaldTrump/status/1167511801984114691</t>
  </si>
  <si>
    <t>"FALLOUT FROM IG'S SCATHING COMEY REPORT"pic.twitter.com/NrpeBkPbww</t>
  </si>
  <si>
    <t>https://twitter.com/realDonaldTrump/status/1167515540199530499</t>
  </si>
  <si>
    <t>This should NEVER happen to another President again!pic.twitter.com/4ynSXVo9e9</t>
  </si>
  <si>
    <t>https://twitter.com/realDonaldTrump/status/1167527540518522883</t>
  </si>
  <si>
    <t>https://twitter.com/realDonaldTrump/status/1167552549974675458</t>
  </si>
  <si>
    <t>The Great State of North Carolina has EARLY VOTING for a very important Congressional (Ninth) race. Please vote early (now), or on Election Day, September 10th, for Dan Bishop, a great guy. His opponent wants Open Borders, Sanctuary Cities &amp; is weak on Crime, Military &amp; Vets!</t>
  </si>
  <si>
    <t>https://twitter.com/realDonaldTrump/status/1167582228433580032</t>
  </si>
  <si>
    <t>Just arrived at Camp David!</t>
  </si>
  <si>
    <t>https://twitter.com/realDonaldTrump/status/1167586395654950912</t>
  </si>
  <si>
    <t>‚ÄúThey could have charged Comey with theft of government documents, 641 of the Criminal Code, because the IG found these were not his personal documents, these were government documents.‚Äù @ GreggJarrett ‚ÄúComey‚Äôs claim that these were just his own personal recollections would not..</t>
  </si>
  <si>
    <t>https://twitter.com/realDonaldTrump/status/1167586397924057098</t>
  </si>
  <si>
    <t>....pass the laugh test, and the Inspector General just knocked that down.‚Äù @ ByronYork @ LouDobbs</t>
  </si>
  <si>
    <t>https://twitter.com/realDonaldTrump/status/1167651639806898176</t>
  </si>
  <si>
    <t>I am monitoring Hurricane Dorian and receiving frequent briefings and updates. It is important to heed the directions of your State and Local Officials. This is an extremely dangerous storm, please prepare and be safe! @ FEMA @ NWS @ NOAA @ Readygov @ FLSERThttps://twitter.com/GovRonDeSantis/status/1167606379097538563 ‚Ä¶</t>
  </si>
  <si>
    <t>https://twitter.com/realDonaldTrump/status/1167765375972519936</t>
  </si>
  <si>
    <t>Thank you Kevin. Great things are happening at the Border!https://twitter.com/SenKevinCramer/status/1167550058411253761 ‚Ä¶</t>
  </si>
  <si>
    <t>https://twitter.com/realDonaldTrump/status/1167766772398854144</t>
  </si>
  <si>
    <t>Great job Thom!https://twitter.com/SenateGOP/status/1167508617857290240 ‚Ä¶</t>
  </si>
  <si>
    <t>https://twitter.com/realDonaldTrump/status/1167768683105652742</t>
  </si>
  <si>
    <t>One of the greats!https://twitter.com/senatemajldr/status/1166771355653758976 ‚Ä¶</t>
  </si>
  <si>
    <t>https://twitter.com/realDonaldTrump/status/1167768685349679106</t>
  </si>
  <si>
    <t>Nobody works harder or smarter than Joni!https://twitter.com/SenJoniErnst/status/1166346732646670336 ‚Ä¶</t>
  </si>
  <si>
    <t>https://twitter.com/realDonaldTrump/status/1167769103240765440</t>
  </si>
  <si>
    <t>An amazing guy, respected by all!https://twitter.com/GrassleyPress/status/1166466886558769152 ‚Ä¶</t>
  </si>
  <si>
    <t>https://twitter.com/realDonaldTrump/status/1167770637789749249</t>
  </si>
  <si>
    <t>Nobody knows more about Healthcare than John. Great guy!https://twitter.com/SenJohnBarrasso/status/1166478831747772416 ‚Ä¶</t>
  </si>
  <si>
    <t>https://twitter.com/realDonaldTrump/status/1167771830947590144</t>
  </si>
  <si>
    <t>Cory is doing a Great job for Colorado!https://twitter.com/SenCoryGardner/status/1164267554476572677 ‚Ä¶</t>
  </si>
  <si>
    <t>https://twitter.com/realDonaldTrump/status/1167771834059755520</t>
  </si>
  <si>
    <t>‚ÄúThe IG found that James Comey leaked Classified Documents to his attorneys, which can be (is) a violation of the Espionage Act. This is consistent with all the lies that Comey has been spreading. @ GreggJarrett @ ByronYork @ LouDobbs</t>
  </si>
  <si>
    <t>https://twitter.com/realDonaldTrump/status/1167782135786332161</t>
  </si>
  <si>
    <t>While Madeleine Westerhout has a fully enforceable confidentiality agreement, she is a very good person and I don‚Äôt think there would ever be reason to use it. She called me yesterday to apologize, had a bad night. I fully understood and forgave her! I love Tiffany, doing great!</t>
  </si>
  <si>
    <t>https://twitter.com/realDonaldTrump/status/1167783720021123073</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</si>
  <si>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</si>
  <si>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https://twitter.com/realDonaldTrump/status/1167784531535060992</t>
  </si>
  <si>
    <t>A great team, working hard!https://twitter.com/FEMA_Pete/status/1167581903542767616 ‚Ä¶</t>
  </si>
  <si>
    <t>https://twitter.com/realDonaldTrump/status/1167786066985848833</t>
  </si>
  <si>
    <t>I was right about Comey, CROOKED COP!</t>
  </si>
  <si>
    <t>https://twitter.com/realDonaldTrump/status/1167786555509002241</t>
  </si>
  <si>
    <t>MAKE AMERICA GREAT AGAIN, which is happening, and then, KEEP AMERICA GREAT!</t>
  </si>
  <si>
    <t>https://twitter.com/realDonaldTrump/status/1167799335096131584</t>
  </si>
  <si>
    <t>Looking like our great South Carolina could get hit MUCH harder than first thought. Georgia and North Carolina also. It‚Äôs moving around and very hard to predict, except that it is one of the biggest and strongest (and really wide) that we have seen in decades. Be safe!</t>
  </si>
  <si>
    <t>https://twitter.com/realDonaldTrump/status/1167800370292240384</t>
  </si>
  <si>
    <t>Dan will be GREAT!https://twitter.com/realDonaldTrump/status/1167552549974675458 ‚Ä¶</t>
  </si>
  <si>
    <t>https://twitter.com/realDonaldTrump/status/1167805241926066176</t>
  </si>
  <si>
    <t>Has anyone noticed that the top shows on @ foxnews and cable ratings are those that are Fair (or great) to your favorite President, me! Congratulations to @ seanhannity for being the number one show on Cable Television!</t>
  </si>
  <si>
    <t>https://twitter.com/realDonaldTrump/status/1167867052410802178</t>
  </si>
  <si>
    <t>Just watched Congresswoman Debbie Dingell, and many other Democrats, wanting to give up on our very successful Trade battle with China, which has had its worst Economic year in memory (and getting worse). We are taking in $Billions. Will be big for Farmers and ALL!</t>
  </si>
  <si>
    <t>https://twitter.com/realDonaldTrump/status/1167876317745860608</t>
  </si>
  <si>
    <t>Being scolded by failed former ‚ÄúIntelligence‚Äù officials, like James Clapper, on my condolences to Iran on their failed Rocket launch. Sadly for the United States, guys like him, Comey, and the even dumber John Brennan, don‚Äôt have a clue. They really set our Country back,....</t>
  </si>
  <si>
    <t>https://twitter.com/realDonaldTrump/status/1167876404945383425</t>
  </si>
  <si>
    <t>....but now we are moving forward like never before. We are winning again, and we are respected again!</t>
  </si>
  <si>
    <t>https://twitter.com/realDonaldTrump/status/1167876729538400259</t>
  </si>
  <si>
    <t>Enjoy the low gas prices over the Labor Day weekend! My energy policies have made America energy independent while keeping prices low, just like a Tax Cut. The Democrats ‚Äúgreen‚Äù policies will raise your price of gas!https://www.cnbc.com/2019/08/28/gas-prices-are-down-and-more-drivers-will-hit-the-road-this-labor-day.html ‚Ä¶</t>
  </si>
  <si>
    <t>https://twitter.com/realDonaldTrump/status/1167893379461443585</t>
  </si>
  <si>
    <t>‚ÄúThe vindication belongs to the President for firing James Comey. It was clearly the right thing to do. You don‚Äôt want an FBI Director with Jim Comey‚Äôs ethics.‚Äù Jason Riley, Wall Street Journal</t>
  </si>
  <si>
    <t>https://twitter.com/realDonaldTrump/status/1167928855199272961</t>
  </si>
  <si>
    <t>Just briefed by Attorney General Barr about the shootings in Texas. FBI and Law Enforcement is fully engaged. More to follow.</t>
  </si>
  <si>
    <t>https://twitter.com/realDonaldTrump/status/1168137797280174080</t>
  </si>
  <si>
    <t>Peter Morici, Economist: Tariffs will not impact American consumers that much because the Chinese currency has gone down, which gives our importers a discount. Importers can find suppliers outside of China. Absolutely worth it, we don‚Äôt want to be servants to the Chinese! This...</t>
  </si>
  <si>
    <t>https://twitter.com/realDonaldTrump/status/1168137799712854016</t>
  </si>
  <si>
    <t>....is about American Freedom. Redirect the supply chain. There is no reason to buy everything from China!</t>
  </si>
  <si>
    <t>https://twitter.com/realDonaldTrump/status/1168146165130518528</t>
  </si>
  <si>
    <t>‚ÄúJames Comey has been rebuked at the highest level, with much more to come. An IG Report doesn‚Äôt get any stronger, calling him dangerous, insubordinate. THANK GOODNESS THAT DONALD TRUMP WAS ELECTED, BECAUSE IF HE WASN‚ÄôT ELECTED, THESE PEOPLE WOULD STILL BE IN POWER. Two more.....</t>
  </si>
  <si>
    <t>https://twitter.com/realDonaldTrump/status/1168146167215079424</t>
  </si>
  <si>
    <t>....reports are coming. Comey very vulnerable. But where is the Supreme Court. Where is Justice Roberts? If you lie to a court, you should be held in contempt. So, if you abused the FISA, you must be held accountable. I hope Justice Roberts will take action.‚Äù Jason Chaffetz, Fox</t>
  </si>
  <si>
    <t>https://twitter.com/realDonaldTrump/status/1168147289027821569</t>
  </si>
  <si>
    <t>‚ÄúComey and McCabe (and more) are Dirty Cops.‚Äù Joe DiGenova</t>
  </si>
  <si>
    <t>https://twitter.com/realDonaldTrump/status/1168153045026463747</t>
  </si>
  <si>
    <t>I have not forgotten that when it was announced that I was going to do The Apprentice, and when it then became a big hit, helping NBC‚Äôs failed lineup greatly, @ DebraMessing came up to me at an Upfront &amp; profusely thanked me, even calling me ‚ÄúSir.‚Äù How times have changed!</t>
  </si>
  <si>
    <t>https://twitter.com/realDonaldTrump/status/1168163118347890689</t>
  </si>
  <si>
    <t>This is only the beginning!https://twitter.com/WhiteHouse/status/1167516107768573957 ‚Ä¶</t>
  </si>
  <si>
    <t>https://twitter.com/realDonaldTrump/status/1168174613827899393</t>
  </si>
  <si>
    <t>In addition to Florida - South Carolina, North Carolina, Georgia, and Alabama, will most likely be hit (much) harder than anticipated. Looking like one of the largest hurricanes ever. Already category 5. BE CAREFUL! GOD BLESS EVERYONE!</t>
  </si>
  <si>
    <t>https://twitter.com/realDonaldTrump/status/1168178555777404929</t>
  </si>
  <si>
    <t>Great job by Texas Law Enforcement and First Responders in handling the terrible shooting tragedy yesterday. Thank you also to the FBI, @ GregAbbott_TX and all others. A very tough and sad situation!</t>
  </si>
  <si>
    <t>https://twitter.com/realDonaldTrump/status/1168246061951004672</t>
  </si>
  <si>
    <t>Pray for the people in the Bahamas. Being hit like never before, Category 5. Almost 200 MPH winds.</t>
  </si>
  <si>
    <t>https://twitter.com/realDonaldTrump/status/1168326060280307712</t>
  </si>
  <si>
    <t>‚ÄúWe hold that legislative prayer is government speech not open to attack via those channels.‚Äù Third Circuit, Court of Appeals. ‚ÄúLou, that‚Äôs why this next Election is so important, the soul of America. They want to take religion out of American lives. Thank God for judges like....</t>
  </si>
  <si>
    <t>https://twitter.com/realDonaldTrump/status/1168326060955570184</t>
  </si>
  <si>
    <t>.....this (Judge Thomas Ambro, Majotity Opinion), and thank God for a President like Donald J. Trump, who will appoint judges like this. He will soon have appointed 180 new Federal Judges, not even including two great new Supreme Court Justices.‚Äù @ robertjeffress @ LouDobbs</t>
  </si>
  <si>
    <t>https://twitter.com/realDonaldTrump/status/1168487907725840384</t>
  </si>
  <si>
    <t>‚ÄúWhen you put everything together, the pro growth Tax &amp; Regulation Cuts, help to retrain workers, the Tariffs which encourage manufacturers to come back to America, along with President Trumps tough approach on immigration (strong stance on illegals, promoting Merit Based), it...</t>
  </si>
  <si>
    <t>https://twitter.com/realDonaldTrump/status/1168487909584003072</t>
  </si>
  <si>
    <t>....adds up to the most ambitious Pro-Worker policy agenda this Country has ever seen. The President promised Jobs, Jobs, Jobs, and that is exactly what he is delivering.‚Äù @ SteveHiltonx @ NextRevFNC @ FoxNews</t>
  </si>
  <si>
    <t>https://twitter.com/realDonaldTrump/status/1168488487433232384</t>
  </si>
  <si>
    <t>Since my election, many trillions of dollars of worth has been created for our Country, and the Stock Market is up over 50%. If you followed the advice of the Failing New York Times columnist, Paul Krugman, you‚Äôd be doing VERY poorly - you‚Äôd be angry and hurt. He never got it!</t>
  </si>
  <si>
    <t>https://twitter.com/realDonaldTrump/status/1168490495980519424</t>
  </si>
  <si>
    <t>Just watched AFL-CIO President Richard Trumka on @ FoxNews and thought to myself how different he is on TV than he is when he is with me at the White House. Likes what we are doing until the cameras go on. We got robbed on Trade and everything else while his Dems just sat back....</t>
  </si>
  <si>
    <t>https://twitter.com/realDonaldTrump/status/1168490496857128960</t>
  </si>
  <si>
    <t>....and watched. NAFTA is the worst Trade Deal ever made - terrible for labor - and Richard let it stand. No wonder unions are losing so much. The workers will vote for me in 2020 (lowest unemployment, most jobs ever), and should stop paying exorbitant $ Dues, not worth it!</t>
  </si>
  <si>
    <t>https://twitter.com/realDonaldTrump/status/1168491084818894849</t>
  </si>
  <si>
    <t>‚ÄúThey are liars, and in my opinion, TRAITORS!‚Äù @ LouDobbs talking about Comey and his dwindling group of friends.</t>
  </si>
  <si>
    <t>https://twitter.com/realDonaldTrump/status/1168493185758355456</t>
  </si>
  <si>
    <t>‚ÄúThe last three years of Trump policy have finally brought real hope and real change. Unemployment this year hit a 50 year low. With President Trump we‚Äôve seen the lowest EVER African American and Hispanic unemployment. The booming Trump Economy has pushed up workers wages....</t>
  </si>
  <si>
    <t>https://twitter.com/realDonaldTrump/status/1168493188056829952</t>
  </si>
  <si>
    <t>....Average hourly wages growth has far outpaced what we saw with President Obama. Across all industries, from mining and construction, to leisure &amp; hospitality, With President Trump we see income growth in states like Iowa, Ohio, Pennsylvania, Wisconsin, Nevada, Florida,......</t>
  </si>
  <si>
    <t>https://twitter.com/realDonaldTrump/status/1168493189050896384</t>
  </si>
  <si>
    <t>....swing states that went to Trump in 2016 because he promised not to forget about them like the establishment had done for decades, and their trust in President Trump, paid off as they saw their incomes rise...And it‚Äôs the lowest paid workers who have gained the most with....</t>
  </si>
  <si>
    <t>https://twitter.com/realDonaldTrump/status/1168493190468558848</t>
  </si>
  <si>
    <t>....Trump Economics. With President Trump, Tariffs are bringing companies back to the USA like he said they would! @ SteveHiltonx</t>
  </si>
  <si>
    <t>https://twitter.com/realDonaldTrump/status/1168496276918480896</t>
  </si>
  <si>
    <t>The Amazon Washington Post did a story that I brought racist attacks against the ‚ÄúSquad.‚Äù No, they brought racist attacks against our Nation. All I do is call them out for the horrible things they have said. The Democrats have become the Party of the Squad!</t>
  </si>
  <si>
    <t>https://twitter.com/realDonaldTrump/status/1168499355248205826</t>
  </si>
  <si>
    <t>The LameStream Media has gone totally CRAZY! They write whatever they want, seldom have sources (even though they say they do), never do ‚Äúfact checking‚Äù anymore, and are only looking for the ‚Äúkill.‚Äù They take good news and make it bad. They are now beyond Fake, they are Corrupt..</t>
  </si>
  <si>
    <t>https://twitter.com/realDonaldTrump/status/1168499357131427840</t>
  </si>
  <si>
    <t>....The good news is that we are winning. Our real opponent is not the Democrats, or the dwindling number of Republicans that lost their way and got left behind, our primary opponent is the Fake News Media. In the history of our Country, they have never been so bad!</t>
  </si>
  <si>
    <t>https://twitter.com/realDonaldTrump/status/1168583512888397824</t>
  </si>
  <si>
    <t>https://www.whitehouse.gov/presidential-actions/presidential-proclamation-on-labor-day-2019/ ‚Ä¶</t>
  </si>
  <si>
    <t>https://twitter.com/realDonaldTrump/status/1168664114677407745</t>
  </si>
  <si>
    <t>Such a phony hurricane report by lightweight reporter @ jonkarl of @ ABCWorldNews. I suggested yesterday at FEMA that, along with Florida, Georgia, South Carolina and North Carolina, even Alabama could possibly come into play, which WAS true. They made a big deal about this...</t>
  </si>
  <si>
    <t>https://twitter.com/realDonaldTrump/status/1168664116095082496</t>
  </si>
  <si>
    <t>....when in fact, under certain original scenarios, it was in fact correct that Alabama could have received some ‚Äúhurt.‚Äù Always good to be prepared! But the Fake News is only interested in demeaning and belittling. Didn‚Äôt play my whole sentence or statement. Bad people!</t>
  </si>
  <si>
    <t>https://twitter.com/realDonaldTrump/status/1168714707307565058</t>
  </si>
  <si>
    <t>‚ÄúBrazil will allow more American Ethanol to enter the country without Tariffs, a decision that Brazilian mills are celebrating. The seemingly counter-intuitive reaction stems from the tone of ongoing negotiations between the South American nation and the U.S. for a...</t>
  </si>
  <si>
    <t>https://twitter.com/realDonaldTrump/status/1168714708691632129</t>
  </si>
  <si>
    <t>...Trade Agreement.‚Äù @ business @ ChuckGrassley @ joniernst @ SenatorFischer @ BenSasse Making great progress for our Farmers. Approved E-15, year round. Big additional list to be submitted &amp; approved within two weeks. Will be even better for Ethanol, and we save our small refineries!</t>
  </si>
  <si>
    <t>https://twitter.com/realDonaldTrump/status/1168874291376656384</t>
  </si>
  <si>
    <t>We are doing very well in our negotiations with China. While I am sure they would love to be dealing with a new administration so they could continue their practice of ‚Äúripoff USA‚Äù($600 B/year),16 months PLUS is a long time to be hemorrhaging jobs and companies on a long-shot....</t>
  </si>
  <si>
    <t>https://twitter.com/realDonaldTrump/status/1168874292626501633</t>
  </si>
  <si>
    <t>....And then, think what happens to China when I win. Deal would get MUCH TOUGHER! In the meantime, China‚Äôs Supply Chain will crumble and businesses, jobs and money will be gone!</t>
  </si>
  <si>
    <t>https://twitter.com/realDonaldTrump/status/1168879633984643072</t>
  </si>
  <si>
    <t>For all of the ‚Äúgeniuses‚Äù out there, many who have been in other administrations and ‚Äútaken to the cleaners‚Äù by China, that want me to get together with the EU and others to go after China Trade practices remember, the EU &amp; all treat us VERY unfairly on Trade also. Will change!</t>
  </si>
  <si>
    <t>https://twitter.com/realDonaldTrump/status/1168882690713690112</t>
  </si>
  <si>
    <t>Germany, and so many other countries, have negative interest rates, ‚Äúthey get paid for loaning money,‚Äù and our Federal Reserve fails to act! Remember, these are also our weak currency competitors!</t>
  </si>
  <si>
    <t>https://twitter.com/realDonaldTrump/status/1168893583283425280</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</si>
  <si>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</si>
  <si>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https://twitter.com/realDonaldTrump/status/1168898508608421888</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</si>
  <si>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</si>
  <si>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https://twitter.com/realDonaldTrump/status/1168898509841555456</t>
  </si>
  <si>
    <t>....‚Äùknife crime,‚Äù which is totally out of control in London. People are afraid to even walk the streets. He is a terrible mayor who should stay out of our business!</t>
  </si>
  <si>
    <t>https://twitter.com/realDonaldTrump/status/1168997258945323008</t>
  </si>
  <si>
    <t>https://twitter.com/realDonaldTrump/status/1169002093476290563</t>
  </si>
  <si>
    <t>The U.S. may be getting a little bit lucky with respect to Hurricane Dorian, but please don‚Äôt let down your guard. As it heads up the coast, lots of very bad and unpredictable things can happen! On the other hand, the Bahamas have been devastated. We are sending crews to help!</t>
  </si>
  <si>
    <t>https://twitter.com/realDonaldTrump/status/1169048221026590725</t>
  </si>
  <si>
    <t>At the request of Senator Thom Tillis, I am getting the North Carolina Emergency Declaration completed and signed tonight. Hope you won‚Äôt need it!</t>
  </si>
  <si>
    <t>https://twitter.com/realDonaldTrump/status/1169050760098791431</t>
  </si>
  <si>
    <t>The truth is that we have a nation that is disgusted with the FBI. We have a crisis of confidence in the number one law enforcement agency in this country (thanks Comey!). @ LouDobbs ‚ÄúIt‚Äôs a scandal.‚Äù @ AlanDersh</t>
  </si>
  <si>
    <t>https://twitter.com/realDonaldTrump/status/1169053562904678405</t>
  </si>
  <si>
    <t>‚ÄúI am so tired of hearing the rationalization of the Left in the country because they hate Donald Trump. Inexplicably and without foundation, they choose to hate America. The Democrats have truly become the party of hate.‚Äù @ LouDobbs</t>
  </si>
  <si>
    <t>https://twitter.com/realDonaldTrump/status/1169062379134574592</t>
  </si>
  <si>
    <t>‚ÄúTo declassify is so important because if this were a Democrat President or a Democrat Candidate, that was spied on the way President Trump was spied on, this would be a scandal that would make Watergate look like nothing. Illegal spying.....</t>
  </si>
  <si>
    <t>https://twitter.com/realDonaldTrump/status/1169062380040523776</t>
  </si>
  <si>
    <t>.....on the President of the United States.‚Äù @ charliekirk11 @ trish_regan</t>
  </si>
  <si>
    <t>https://twitter.com/realDonaldTrump/status/1169246982508072960</t>
  </si>
  <si>
    <t>‚ÄúU.S. Winning Trade War With China In Dollars.‚Äù CNBC</t>
  </si>
  <si>
    <t>https://twitter.com/realDonaldTrump/status/1169253298169438208</t>
  </si>
  <si>
    <t>‚ÄúThe Chinese are very adept at not accepting anything. You‚Äôve got to be very tough, and that‚Äôs what Trump is doing. It‚Äôs in China‚Äôs interest to correct, and I think we‚Äôll end up with a solution that‚Äôs dramatically better than we have today. Frankly, I think the impact of what...</t>
  </si>
  <si>
    <t>https://twitter.com/realDonaldTrump/status/1169253299981303810</t>
  </si>
  <si>
    <t>....Trump is doing to China is not lost on the rest of the world. Europe has had among the most protectionist policies forever. They‚Äôre sitting there and saying, gee, are we next? Maybe you are! We‚Äôve got to change the rules. The U.S. can‚Äôt defend the world and pay for it....</t>
  </si>
  <si>
    <t>https://twitter.com/realDonaldTrump/status/1169253301138919424</t>
  </si>
  <si>
    <t>....We can‚Äôt have a system where we run our entire economy for the benefit of other countries, which have long charged us big tariffs. Don‚Äôt keep ducking the reality. The U.S. has been subject to Tariff Terrorism for 50 years. But a real deal can be done.‚Äù Sam Zell @ JoeSquawk</t>
  </si>
  <si>
    <t>https://twitter.com/realDonaldTrump/status/1169356701943894017</t>
  </si>
  <si>
    <t>8 FACTS that # FakeNewsCNN will ignore in tonight‚Äôs ‚ÄúClimate Forum‚Äù</t>
  </si>
  <si>
    <t>https://twitter.com/realDonaldTrump/status/1169356703126773762</t>
  </si>
  <si>
    <t>1. Which country has the largest carbon emission reduction? AMERICA! 2. Who has dumped the most carbon into the air? CHINA! 3. 91% of the world‚Äôs population are exposed to air pollution above the World Health Organization‚Äôs suggested level. NONE ARE IN THE U.S.A.!</t>
  </si>
  <si>
    <t>https://twitter.com/realDonaldTrump/status/1169356704028516353</t>
  </si>
  <si>
    <t>4. The U.S. now leads the world in energy production... BUT... 5. Who's got the world's cleanest and safest air and water? AMERICA!</t>
  </si>
  <si>
    <t>https://twitter.com/realDonaldTrump/status/1169356704926109696</t>
  </si>
  <si>
    <t>6. The Democrats‚Äô destructive ‚Äúenvironmental‚Äù proposals will raise your energy bill and prices at the pump. Don't the Democrats care about fighting American poverty?</t>
  </si>
  <si>
    <t>https://twitter.com/realDonaldTrump/status/1169356705857187840</t>
  </si>
  <si>
    <t>7. The badly flawed Paris Climate Agreement protects the polluters, hurts Americans, and cost a fortune. NOT ON MY WATCH! 8. I want crystal clean water and the cleanest and the purest air on the planet ‚Äì we‚Äôve now got that!</t>
  </si>
  <si>
    <t>https://twitter.com/realDonaldTrump/status/1169366511439552512</t>
  </si>
  <si>
    <t>State Rep Greg Murphy is running for Congress in North Carolina, District 3. We really need Greg in Washington. He is great w/ the Military, our Vets, &amp; your 2A. Strong on Crime and the Border, has had my Total Endorsement for a long time. Please vote for Greg on September 10th!</t>
  </si>
  <si>
    <t>https://twitter.com/realDonaldTrump/status/1169375550806351872</t>
  </si>
  <si>
    <t>This was the originally projected path of the Hurricane in its early stages. As you can see, almost all models predicted it to go through Florida also hitting Georgia and Alabama. I accept the Fake News apologies!pic.twitter.com/0uCT0Qvyo6</t>
  </si>
  <si>
    <t>https://twitter.com/realDonaldTrump/status/1169412197841350657</t>
  </si>
  <si>
    <t>‚ÄúAbsolutely nothing is more important than going back &amp; getting to the bottom of the origins of the investigation. We had an administration using America‚Äôs Spying Apparatus to spy on a political opponent at the height of a presidential election. Those are all known, undisputed...</t>
  </si>
  <si>
    <t>https://twitter.com/realDonaldTrump/status/1169412198692732928</t>
  </si>
  <si>
    <t>....facts, and that should terrify every American regardless of their political stripe. The idea that all of that information hasn‚Äôt already been revealed shows how dastardly these people are, and how terrified they are about what‚Äôs going to happen when that....</t>
  </si>
  <si>
    <t>https://twitter.com/realDonaldTrump/status/1169412199611326464</t>
  </si>
  <si>
    <t>....information does come out.‚Äù Charlie Hurt, Washington Times @ LouDobbs</t>
  </si>
  <si>
    <t>https://twitter.com/realDonaldTrump/status/1169415182029901824</t>
  </si>
  <si>
    <t>pic.twitter.com/bxSiT2zQDj</t>
  </si>
  <si>
    <t>https://twitter.com/realDonaldTrump/status/1169455923712221185</t>
  </si>
  <si>
    <t>Thank you Terrence. Best Employment Numbers In History for African Americans!https://twitter.com/w_terrence/status/1169295369609592832 ‚Ä¶</t>
  </si>
  <si>
    <t>https://twitter.com/realDonaldTrump/status/1169578155096584192</t>
  </si>
  <si>
    <t>In the early days of the hurricane, when it was predicted that Dorian would go through Miami or West Palm Beach, even before it reached the Bahamas, certain models strongly suggested that Alabama &amp; Georgia would be hit as it made its way through Florida &amp; to the Gulf....</t>
  </si>
  <si>
    <t>https://twitter.com/realDonaldTrump/status/1169578155948072962</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</si>
  <si>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</si>
  <si>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https://twitter.com/realDonaldTrump/status/1169600037053247488</t>
  </si>
  <si>
    <t>Bad ‚Äúactress‚Äù Debra The Mess Messing is in hot water. She wants to create a ‚ÄúBlacklist‚Äù of Trump supporters, &amp; is being accused of McCarthyism. Is also being accused of being a Racist because of the terrible things she said about blacks and mental illness. If Roseanne Barr....</t>
  </si>
  <si>
    <t>https://twitter.com/realDonaldTrump/status/1169600039188160512</t>
  </si>
  <si>
    <t>....said what she did, even being on a much higher rated show, she would have been thrown off television. Will Fake News NBC allow a McCarthy style Racist to continue? ABC fired Roseanne. Watch the double standard!</t>
  </si>
  <si>
    <t>https://twitter.com/realDonaldTrump/status/1169606058148605953</t>
  </si>
  <si>
    <t>Alabama was going to be hit or grazed, and then Hurricane Dorian took a different path (up along the East Coast). The Fake News knows this very well. That‚Äôs why they‚Äôre the Fake News!</t>
  </si>
  <si>
    <t>https://twitter.com/realDonaldTrump/status/1169606328945451009</t>
  </si>
  <si>
    <t>Really Good Jobs Numbers!</t>
  </si>
  <si>
    <t>https://twitter.com/realDonaldTrump/status/1169637649151406081</t>
  </si>
  <si>
    <t>After almost 3 years in my Administration, Jason Greenblatt will be leaving to pursue work in the private sector. Jason has been a loyal and great friend and fantastic lawyer....</t>
  </si>
  <si>
    <t>https://twitter.com/realDonaldTrump/status/1169637650627747845</t>
  </si>
  <si>
    <t>....His dedication to Israel and to seeking peace between Israel and the Palestinians won‚Äôt be forgotten. He will be missed. Thank you Jason!</t>
  </si>
  <si>
    <t>https://twitter.com/realDonaldTrump/status/1169705282123046913</t>
  </si>
  <si>
    <t>Just as I said, Alabama was originally projected to be hit. The Fake News denies it!pic.twitter.com/elJ7ROfm2p</t>
  </si>
  <si>
    <t>https://twitter.com/realDonaldTrump/status/1169706294242136073</t>
  </si>
  <si>
    <t>I was with you all the way Alabama. The Fake News Media was not!https://twitter.com/AlabamaNG/status/1167439608638038018 ‚Ä¶</t>
  </si>
  <si>
    <t>https://twitter.com/realDonaldTrump/status/1169753952130359297</t>
  </si>
  <si>
    <t>Just talked to Governor Roy Cooper of North Carolina as Hurricane Dorian ominously comes up the East Coast. We are monitoring it at the @ WhiteHouse, ready to assist via our great team over at @ FEMA, who are already on site. We are with you all the way North Carolina. BE SAFE!</t>
  </si>
  <si>
    <t>https://twitter.com/realDonaldTrump/status/1169756027035803650</t>
  </si>
  <si>
    <t>Just spoke to Governor @ HenryMcMaster of South Carolina regarding Hurricane Dorian. I informed Henry that we are monitoring South Carolina and stand by ready to assist. Be safe everyone, we are totally with you!</t>
  </si>
  <si>
    <t>https://twitter.com/realDonaldTrump/status/1169758141795459080</t>
  </si>
  <si>
    <t>Just got off the phone with Governor Brian Kemp ( @ GovKemp) of Georgia. Happy to hear that things are looking good for everyone. I stand by ready to assist, along with our great team at @ FEMA ‚Äì we‚Äôre with you ALL THE WAY!</t>
  </si>
  <si>
    <t>https://twitter.com/realDonaldTrump/status/1169759456277729282</t>
  </si>
  <si>
    <t>Great job done by @ GovRonDesantis, @ SenRickScott, Senator @ MarcoRubio, and all of the those from Florida that were so brilliantly involved, including @ FEMA, @ USCG, Law Enforcement and First Responders. Thank you all!</t>
  </si>
  <si>
    <t>https://twitter.com/realDonaldTrump/status/1169782689257447424</t>
  </si>
  <si>
    <t>Looking forward to watching @ SarahHuckabee Sanders tomorrow morning on @ FoxandFriends, by far the #1 rated show on Morning Cable at 8:30am. Sarah will be an incredible addition to @ FoxNews!</t>
  </si>
  <si>
    <t>https://twitter.com/realDonaldTrump/status/1169815874988986369</t>
  </si>
  <si>
    <t>‚ÄúI think President Trump is set in his ways because he doesn‚Äôt see any weakening. I mean, look at the joblessness report today. What I‚Äôm surprised at is how strong the consumer is. I think the Chinese need it (a deal) more than we do. It‚Äôs statistical. I just think....</t>
  </si>
  <si>
    <t>https://twitter.com/realDonaldTrump/status/1169815875966210049</t>
  </si>
  <si>
    <t>....that our economy is very strong. If the Fed would lower rates to where the bond market says they should be, then I really wouldn‚Äôt worry about a recession.‚Äù @ jimcramer @ JoeSquawk</t>
  </si>
  <si>
    <t>https://twitter.com/realDonaldTrump/status/1169945439434674176</t>
  </si>
  <si>
    <t>The Immigration Law Institute‚Äôs Christopher Hajec says, ‚ÄúThe Supreme Court has to look st whether DACA is lawful. What they are looking at now is whether Trump‚Äôs recision of DACA is lawful. Must consider lawfulness of DACA itself. Looks very odd that President Trump doesn‚Äôt.....</t>
  </si>
  <si>
    <t>https://twitter.com/realDonaldTrump/status/1169945440240001025</t>
  </si>
  <si>
    <t>....have the discretion to end the program that President Obama began in his discretion. That program was unlawful to begin with. I think it‚Äôs very unlikely that the SCOTUS is going to issue an order reinstating what it believes is an unlawful program. DACA Is unlawful.‚Äù .....</t>
  </si>
  <si>
    <t>https://twitter.com/realDonaldTrump/status/1169945441233985536</t>
  </si>
  <si>
    <t>....President Obama never had the legal right to sign DACA, and he indicated so at the time of signing. But In any event, how can he have the right to sign and I don‚Äôt have the right to ‚Äúunsigned.‚Äù Totally illegal document which would actually give the President new powers.</t>
  </si>
  <si>
    <t>https://twitter.com/realDonaldTrump/status/1169948497241677824</t>
  </si>
  <si>
    <t>DACA will be going before the Supreme Court. It is a document that even President Obama didn‚Äôt feel he had the legal right to sign - he signed it anyway! Rest assured that if the SC does what all say it must, based on the law, a bipartisan deal will be made to the benefit of all!</t>
  </si>
  <si>
    <t>https://twitter.com/realDonaldTrump/status/1169948967947395072</t>
  </si>
  <si>
    <t>I agree with @ jimcramer, the Fed should lower rates. They were WAY too early to raise, and Way too late to cut - and big dose quantitative tightening didn‚Äôt exactly help either. Where did I find this guy Jerome? Oh well, you can‚Äôt win them all!</t>
  </si>
  <si>
    <t>https://twitter.com/realDonaldTrump/status/1169953150251556864</t>
  </si>
  <si>
    <t>Congratulations to @ edhenry and his sister on a great success. What a wonderful thing to do!</t>
  </si>
  <si>
    <t>https://twitter.com/realDonaldTrump/status/1169956429366779904</t>
  </si>
  <si>
    <t>Great interview of Sarah Sanders by @ foxandfriends. She is a terrific person with a great future!</t>
  </si>
  <si>
    <t>https://twitter.com/realDonaldTrump/status/1169960993922981889</t>
  </si>
  <si>
    <t>Our great @ JudgeJeanine has just written a book that will add to the tremendous success of her last number one best seller. It‚Äôs called, ‚ÄúRadicals, Resistance, and Revenge, The Left‚Äôs Plot To Remake America.‚Äù It is a FANTASTIC book. Go get it! @ foxandfriends</t>
  </si>
  <si>
    <t>https://twitter.com/realDonaldTrump/status/1169967054755172354</t>
  </si>
  <si>
    <t>Larry Kudlow on @ Varneyco now!</t>
  </si>
  <si>
    <t>https://twitter.com/realDonaldTrump/status/1169981017794535432</t>
  </si>
  <si>
    <t>The Fake News Media was fixated on the fact that I properly said, at the beginnings of Hurricane Dorian, that in addition to Florida &amp; other states, Alabama may also be grazed or hit. They went Crazy, hoping against hope that I made a mistake (which I didn‚Äôt). Check out maps.....</t>
  </si>
  <si>
    <t>https://twitter.com/realDonaldTrump/status/1169981019228913664</t>
  </si>
  <si>
    <t>....This nonsense has never happened to another President. Four days of corrupt reporting, still without an apology. But there are many things that the Fake News Media has not apologized to me for, like the Witch Hunt, or SpyGate! The LameStream Media and their Democrat.....</t>
  </si>
  <si>
    <t>https://twitter.com/realDonaldTrump/status/1169981020634013696</t>
  </si>
  <si>
    <t>....partner should start playing it straight. It would be so much better for our Country!</t>
  </si>
  <si>
    <t>https://twitter.com/realDonaldTrump/status/1169982535646031873</t>
  </si>
  <si>
    <t>Great job by FEMA, Law Enforcement, First Responders, U.S. Coast Guard, and ALL! Keep going, we all appreciate what you are doing!</t>
  </si>
  <si>
    <t>https://twitter.com/realDonaldTrump/status/1169983251160731651</t>
  </si>
  <si>
    <t>The Economy is great. The only thing adding to ‚Äúuncertainty‚Äù is the Fake News!</t>
  </si>
  <si>
    <t>https://twitter.com/realDonaldTrump/status/1169992234382610432</t>
  </si>
  <si>
    <t>‚ÄúChina is eating the Tariffs.‚Äù Billions pouring into USA. Targeted Patriot Farmers getting massive Dollars from the incoming Tariffs! Good Jobs Numbers, No Inflation(Fed). China having worst year in decades. Talks happening, good for all!</t>
  </si>
  <si>
    <t>https://twitter.com/realDonaldTrump/status/1170089069105340416</t>
  </si>
  <si>
    <t>pic.twitter.com/J3aTzBG7ao</t>
  </si>
  <si>
    <t>https://twitter.com/realDonaldTrump/status/1170096093348139009</t>
  </si>
  <si>
    <t>pic.twitter.com/tsIMIawIxh</t>
  </si>
  <si>
    <t>https://twitter.com/realDonaldTrump/status/1170097018901020673</t>
  </si>
  <si>
    <t>‚ÄúThe Washington Post‚Äôs Lost Summer‚Äùhttps://www.washingtonexaminer.com/opinion/op-eds/the-washington-posts-lost-summer ‚Ä¶</t>
  </si>
  <si>
    <t>https://twitter.com/realDonaldTrump/status/1170123708696072192</t>
  </si>
  <si>
    <t>The @ USCG, @ FEMA, and all others, along with other countries that have been helping, have been asked to move people in the badly hit sections of the Bahamas to other sections of the Bahamas....</t>
  </si>
  <si>
    <t>https://twitter.com/realDonaldTrump/status/1170123710164013056</t>
  </si>
  <si>
    <t>....that were not hit ‚Äì and that are in good condition. Any cruise ship companies willing to act as stationary housing, etc., I am sure would be appreciated!</t>
  </si>
  <si>
    <t>https://twitter.com/realDonaldTrump/status/1170131655434129408</t>
  </si>
  <si>
    <t>pic.twitter.com/sQ70fKcTjV</t>
  </si>
  <si>
    <t>https://twitter.com/realDonaldTrump/status/1170166239483826176</t>
  </si>
  <si>
    <t>PROMISES MADE, PROMISES KEPT!pic.twitter.com/chGpYgkmo7</t>
  </si>
  <si>
    <t>https://twitter.com/realDonaldTrump/status/1170171081853931520</t>
  </si>
  <si>
    <t>China just enacted a major stimulus plan. With all the Tariffs THEY are paying to the USA, Billions and Billions of Dollars, they need it! In the meantime, our Federal Reserve sits back and does NOTHING!</t>
  </si>
  <si>
    <t>https://twitter.com/realDonaldTrump/status/1170285513376485378</t>
  </si>
  <si>
    <t>Thank you to Bahamian Prime Minister Hubert Minnis for your very gracious and kind words in saying that without the help of the United States and me, their would have been many more casualties. I give all credit to FEMA, the U.S. Coast Guard, &amp; the brave people of the Bahamas..</t>
  </si>
  <si>
    <t>https://twitter.com/realDonaldTrump/status/1170285514324414464</t>
  </si>
  <si>
    <t>....I would also like to thank ‚ÄúPapa‚Äù Doug Manchester, hopefully the next Ambassador to the Bahamas, for the incredible amount of time, money and passion he has spent on helping to bring safety to the Bahamas. Much work to be done by the Bahamian Government. We will help! @ OANN</t>
  </si>
  <si>
    <t>https://twitter.com/realDonaldTrump/status/1170288754520657920</t>
  </si>
  <si>
    <t>I want to congratulate @ senatemajldr Mitch McConnell and all Republicans. Today I signed the 160th Federal Judge to the Bench. Within a short period of time we will be at over 200 Federal Judges, including many in the Appellate Courts &amp; two great new U.S. Supreme Court Justices!</t>
  </si>
  <si>
    <t>https://twitter.com/realDonaldTrump/status/1170292743865810944</t>
  </si>
  <si>
    <t>The Washington Post‚Äôs @ PhilipRucker (Mr. Off the Record) &amp; @ AshleyRParker, two nasty lightweight reporters, shouldn‚Äôt even be allowed on the grounds of the White House because their reporting is so DISGUSTING &amp; FAKE. Also, add the appointment of MANY Federal Judges this Summer!https://twitter.com/realDonaldTrump/status/1170097018901020673 ‚Ä¶</t>
  </si>
  <si>
    <t>https://twitter.com/realDonaldTrump/status/1170324532562931713</t>
  </si>
  <si>
    <t>‚ÄúIn 22 years of patrolling our Southern Border, I have never seen Mexico act like a true Border Security Partner until President Trump got involved, and now they are stepping up to the plate and doing what they need to do.‚Äù Brandon Judd, National Border Patrol</t>
  </si>
  <si>
    <t>https://twitter.com/realDonaldTrump/status/1170333046672936965</t>
  </si>
  <si>
    <t>Russia and Ukraine just swapped large numbers of prisoners. Very good news, perhaps a first giant step to peace. Congratulations to both countries!</t>
  </si>
  <si>
    <t>https://twitter.com/realDonaldTrump/status/1170353869949407232</t>
  </si>
  <si>
    <t>Congratulations to the GREAT Jerry West! https://www.instagram.com/p/B2HUw26BV6r/?igshid=vpd3yvmxjm7h ‚Ä¶pic.twitter.com/tNMJCRD4ft</t>
  </si>
  <si>
    <t>https://twitter.com/realDonaldTrump/status/1170422093500026880</t>
  </si>
  <si>
    <t>JOBS, JOBS, JOBS!pic.twitter.com/NeTvaaeVTR</t>
  </si>
  <si>
    <t>https://twitter.com/realDonaldTrump/status/1170426165393334274</t>
  </si>
  <si>
    <t>Our Economy is doing great!!!!!https://twitter.com/realDonaldTrump/status/1170422093500026880 ‚Ä¶</t>
  </si>
  <si>
    <t>https://twitter.com/realDonaldTrump/status/1170437808894427140</t>
  </si>
  <si>
    <t>The Failing New York Times stated, in an article written by Obama flunky Peter Baker (who lovingly wrote Obama book),‚ÄùEven after the President forecast the storm to include Alabama.‚Äù THIS IS NOT TRUE. I said, VERY EARLY ON, that it MAY EVEN hit Alabama. A BIG DIFFERENCE.....</t>
  </si>
  <si>
    <t>https://twitter.com/realDonaldTrump/status/1170437809796255745</t>
  </si>
  <si>
    <t>...FAKE NEWS. I would like very much to stop referring to this ridiculous story, but the LameStream Media just won‚Äôt let it alone. They always have to have the last word, even though they know they are defrauding &amp; deceiving the public. The public knows that the Media is corrupt!</t>
  </si>
  <si>
    <t>https://twitter.com/realDonaldTrump/status/1170469618177236992</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</si>
  <si>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</si>
  <si>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https://twitter.com/realDonaldTrump/status/1170469619154530305</t>
  </si>
  <si>
    <t>....an attack in Kabul that killed one of our great great soldiers, and 11 other people. I immediately cancelled the meeting and called off peace negotiations. What kind of people would kill so many in order to seemingly strengthen their bargaining position? They didn‚Äôt, they....</t>
  </si>
  <si>
    <t>https://twitter.com/realDonaldTrump/status/1170469621348098049</t>
  </si>
  <si>
    <t>....only made it worse! If they cannot agree to a ceasefire during these very important peace talks, and would even kill 12 innocent people, then they probably don‚Äôt have the power to negotiate a meaningful agreement anyway. How many more decades are they willing to fight?</t>
  </si>
  <si>
    <t>https://twitter.com/realDonaldTrump/status/1170546650651271169</t>
  </si>
  <si>
    <t>pic.twitter.com/QeUbwdsWfr</t>
  </si>
  <si>
    <t>https://twitter.com/realDonaldTrump/status/1170548948135796736</t>
  </si>
  <si>
    <t>Leakin‚Äô Lyin‚Äô James Comey!pic.twitter.com/0qr5BcbRcl</t>
  </si>
  <si>
    <t>https://twitter.com/realDonaldTrump/status/1170742727333568514</t>
  </si>
  <si>
    <t>WE ARE BUILDING THE WALL...pic.twitter.com/OQQaag2ZUW</t>
  </si>
  <si>
    <t>https://twitter.com/realDonaldTrump/status/1170782374843564034</t>
  </si>
  <si>
    <t>Looking forward to being in the North Carolina tomorrow night. We‚Äôre having a BIG RALLY for a great guy, Dan Bishop. Strong on Crime, Borders, your Military and our Vets, we need Dan Bishop in Washington badly. His opponent is WEAK on Crime, Borders, and against your 2nd A.</t>
  </si>
  <si>
    <t>https://twitter.com/realDonaldTrump/status/1170786968889909249</t>
  </si>
  <si>
    <t>Congratulations to @ JudgeJeanine Pirro on having, again, the Number One Best Selling Book!</t>
  </si>
  <si>
    <t>https://twitter.com/realDonaldTrump/status/1170883932914667520</t>
  </si>
  <si>
    <t>pic.twitter.com/NeTvaaeVTR</t>
  </si>
  <si>
    <t>https://twitter.com/realDonaldTrump/status/1170897584510124032</t>
  </si>
  <si>
    <t>When all of the people pushing so hard for Criminal Justice Reform were unable to come even close to getting it done, they came to me as a group and asked for my help. I got it done with a group of Senators &amp; others who would never have gone for it. Obama couldn‚Äôt come close....</t>
  </si>
  <si>
    <t>https://twitter.com/realDonaldTrump/status/1170897585336475648</t>
  </si>
  <si>
    <t>....A man named @ VanJones68, and many others, were profusely grateful (at that time!). I SIGNED IT INTO LAW, no one else did, &amp; Republicans deserve much credit. But now that it is passed, people that had virtually nothing to do with it are taking the praise. Guys like boring.....</t>
  </si>
  <si>
    <t>https://twitter.com/realDonaldTrump/status/1170897586364006405</t>
  </si>
  <si>
    <t>....musician @ johnlegend, and his filthy mouthed wife, are talking now about how great it is - but I didn‚Äôt see them around when we needed help getting it passed. ‚ÄúAnchor‚Äù @ LesterHoltNBC doesn‚Äôt even bring up the subject of President Trump or the Republicans when talking about....</t>
  </si>
  <si>
    <t>https://twitter.com/realDonaldTrump/status/1170897587387412480</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</si>
  <si>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</si>
  <si>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https://twitter.com/realDonaldTrump/status/1171005603944259584</t>
  </si>
  <si>
    <t>Maria &amp; John understood the dishonesty &amp; deception from the very beginning!https://twitter.com/AKA_RealDirty/status/1170762415279153152 ‚Ä¶</t>
  </si>
  <si>
    <t>https://twitter.com/realDonaldTrump/status/1171013146078777344</t>
  </si>
  <si>
    <t>North Carolina, vote for Dan Bishop tomorrow. We need him badly in Washington! His opponent is a far left Sanctuary Cities supporter.</t>
  </si>
  <si>
    <t>https://twitter.com/realDonaldTrump/status/1171014995452321792</t>
  </si>
  <si>
    <t>When the former Governor of the Great State of South Carolina, @ MarkSanford, was reported missing, only to then say he was away hiking on the Appalachian Trail, then was found in Argentina with his Flaming Dancer friend, it sounded like his political career was over. It was,....</t>
  </si>
  <si>
    <t>https://twitter.com/realDonaldTrump/status/1171014997339713536</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</si>
  <si>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</si>
  <si>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https://twitter.com/realDonaldTrump/status/1171017507345506305</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</si>
  <si>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</si>
  <si>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https://twitter.com/realDonaldTrump/status/1171022839962644480</t>
  </si>
  <si>
    <t>94% Approval Rating in the Republican Party, a record. Thank you!</t>
  </si>
  <si>
    <t>https://twitter.com/realDonaldTrump/status/1171046014234648576</t>
  </si>
  <si>
    <t>Great news that an activist investor is now involved with AT&amp;T. As the owner of VERY LOW RATINGS @ CNN, perhaps they will now put a stop to all of the Fake News emanating from its non-credible ‚Äúanchors.‚Äù Also, I hear that, because of its bad ratings, it is losing a fortune.....</t>
  </si>
  <si>
    <t>https://twitter.com/realDonaldTrump/status/1171046015106990081</t>
  </si>
  <si>
    <t>...But most importantly, @ CNN is bad for the USA. Their International Division spews bad information &amp; Fake News all over the globe. This is why foreign leaders are always asking me, ‚ÄúWhy does the Media hate the U.S. sooo much?‚Äù It is a fraudulent shame, &amp; all comes from the top!</t>
  </si>
  <si>
    <t>https://twitter.com/realDonaldTrump/status/1171051472689270784</t>
  </si>
  <si>
    <t>As bad as @ CNN is, Comcast MSNBC is worse. Their ratings are also way down because they have lost all credibility. I believe their stories about me are not 93% negative, but actually 100% negative. They are incapable of saying anything positive, despite all of the great things...</t>
  </si>
  <si>
    <t>https://twitter.com/realDonaldTrump/status/1171051473607823360</t>
  </si>
  <si>
    <t>..that this Administration has done. They don‚Äôt talk about the great economy, the big tax and regulation cuts, the rebuilding of the Military, ‚ÄúChoice‚Äù at our VA, our Vets, Judges and Supreme Court Justices, the Border Wall going up, lowest crime numbers, 2nd A, and so much more!</t>
  </si>
  <si>
    <t>https://twitter.com/realDonaldTrump/status/1171056605233852416</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</si>
  <si>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</si>
  <si>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https://twitter.com/realDonaldTrump/status/1171058875220541441</t>
  </si>
  <si>
    <t>I had nothing to do with the decision of our great @ VP Mike Pence to stay overnight at one of the Trump owned resorts in Doonbeg, Ireland. Mike‚Äôs family has lived in Doonbeg for many years, and he thought that during his very busy European visit, he would stop and see his family!</t>
  </si>
  <si>
    <t>https://twitter.com/realDonaldTrump/status/1171074780566622208</t>
  </si>
  <si>
    <t>The Trump Administration has achieved more in the first 2 1/2 years of its existence than perhaps any administration in the history of our Country. We get ZERO media credit for what we have done, and are doing, but the people know, and that‚Äôs all that is important!</t>
  </si>
  <si>
    <t>https://twitter.com/realDonaldTrump/status/1171118506089361409</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</si>
  <si>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</si>
  <si>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https://twitter.com/realDonaldTrump/status/1171118507712503813</t>
  </si>
  <si>
    <t>...the look of turmoil in the White House, of which there is none. I view much of the media as simply an arm of the Democrat Party. They are corrupt, and they are extremely upset at how well our Country is doing under MY Leadership, including...</t>
  </si>
  <si>
    <t>https://twitter.com/realDonaldTrump/status/1171118516864454657</t>
  </si>
  <si>
    <t>...the Economy, where there is NO Recession, much to the regret of the LameStream Media! They are working overtime to help the Democrats win in 2020, but that will NEVER HAPPEN, Americans are too smart!</t>
  </si>
  <si>
    <t>https://twitter.com/realDonaldTrump/status/1171120177196544000</t>
  </si>
  <si>
    <t>We have been serving as policemen in Afghanistan, and that was not meant to be the job of our Great Soldiers, the finest on earth. Over the last four days, we have been hitting our Enemy harder than at any time in the last ten years!</t>
  </si>
  <si>
    <t>https://twitter.com/realDonaldTrump/status/1171153468364451845</t>
  </si>
  <si>
    <t>To every one of the HEROES we recognized today ‚Äî THANK YOU and God Bless You All!pic.twitter.com/JWKwylpdiO</t>
  </si>
  <si>
    <t>https://twitter.com/realDonaldTrump/status/1171175113883934720</t>
  </si>
  <si>
    <t>Speaking to Governor @ HenryMcMaster of South Carolina on my way to North Carolina for a big rally for Dan Bishop ( @ jdanbishop) running for Congress. Vote tomorrow! # NC09pic.twitter.com/KmrDd9JPOh</t>
  </si>
  <si>
    <t>https://twitter.com/realDonaldTrump/status/1171178388460978177</t>
  </si>
  <si>
    <t>Departing MCAS Cherry Point in North Carolina for Fayetteville, North Carolina. This is amazing!pic.twitter.com/JDv5HA126A</t>
  </si>
  <si>
    <t>https://twitter.com/realDonaldTrump/status/1171193903581675524</t>
  </si>
  <si>
    <t>Received an update on Air Force One at MCAS Cherry Point in North Carolina, regarding damage caused by Hurricane Dorian.pic.twitter.com/ogQRJ3iLmr</t>
  </si>
  <si>
    <t>https://twitter.com/realDonaldTrump/status/1171195460670939136</t>
  </si>
  <si>
    <t>NORTH CAROLINA ‚Äî Vote for Dan Bishop in # NC09 and Greg Murphy in # NC03 TOMORROW. Make it a great day for Republicans!</t>
  </si>
  <si>
    <t>https://twitter.com/realDonaldTrump/status/1171222442808942593</t>
  </si>
  <si>
    <t>THANK YOU Fayetteville, North Carolina! Make sure you get out and VOTE TOMORROW for Dan Bishop in # NC09 and Greg Murphy in # NC03!!https://www.pscp.tv/w/cEboMzFvTlFsTFJub1dwUXd8MXZBeFJxb1FPb3lKbBChzeucfvjXeub5PVPJG8VGRvqD2Xv_6AeZzFc7Ei4f?t=8s ‚Ä¶</t>
  </si>
  <si>
    <t>https://twitter.com/realDonaldTrump/status/1171228988024311809</t>
  </si>
  <si>
    <t>Beautiful evening in Fayetteville tonight! Big day in North Carolina tomorrow. Make sure you get out and VOTE for Dan Bishop in # NC09 and Greg Murphy in # NC03!pic.twitter.com/bu296fHQab</t>
  </si>
  <si>
    <t>https://twitter.com/realDonaldTrump/status/1171254828456194049</t>
  </si>
  <si>
    <t>THANK YOU @ USCG! GREAT JOB!!https://twitter.com/USCGSoutheast/status/1171181065945460736 ‚Ä¶</t>
  </si>
  <si>
    <t>https://twitter.com/realDonaldTrump/status/1171403065540390912</t>
  </si>
  <si>
    <t>Great job by the U.S. Coast Guard!https://twitter.com/realDonaldTrump/status/1171254828456194049 ‚Ä¶</t>
  </si>
  <si>
    <t>https://twitter.com/realDonaldTrump/status/1171403341492097024</t>
  </si>
  <si>
    <t>Last night in North Carolina was incredible!https://twitter.com/realDonaldTrump/status/1171228988024311809 ‚Ä¶</t>
  </si>
  <si>
    <t>https://twitter.com/realDonaldTrump/status/1171413029264732160</t>
  </si>
  <si>
    <t>NORTH CAROLINA, VOTE FOR DAN BISHOP TODAY. WE NEED HIM BADLY IN WASHINGTON!</t>
  </si>
  <si>
    <t>https://twitter.com/realDonaldTrump/status/1171429005251104769</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</si>
  <si>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</si>
  <si>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https://twitter.com/realDonaldTrump/status/1171431074485817344</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</si>
  <si>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</si>
  <si>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https://twitter.com/realDonaldTrump/status/1171439301826994176</t>
  </si>
  <si>
    <t>Vote today for Dan Bishop. Will be great for North Carolina and our Country!</t>
  </si>
  <si>
    <t>https://twitter.com/realDonaldTrump/status/1171452880055746560</t>
  </si>
  <si>
    <t>I informed John Bolton last night that his services are no longer needed at the White House. I disagreed strongly with many of his suggestions, as did others in the Administration, and therefore....</t>
  </si>
  <si>
    <t>https://twitter.com/realDonaldTrump/status/1171452881729228802</t>
  </si>
  <si>
    <t>....I asked John for his resignation, which was given to me this morning. I thank John very much for his service. I will be naming a new National Security Advisor next week.</t>
  </si>
  <si>
    <t>https://twitter.com/realDonaldTrump/status/1171547046295171072</t>
  </si>
  <si>
    <t>Incredible progress being made at the Southern Border!pic.twitter.com/xcqxKEkfGD</t>
  </si>
  <si>
    <t>https://twitter.com/realDonaldTrump/status/1171586230628311045</t>
  </si>
  <si>
    <t>One down, one to go ‚Äì Greg Murphy is projected to win in the Great State of North Carolina! # NC03</t>
  </si>
  <si>
    <t>https://twitter.com/realDonaldTrump/status/1171586554281615360</t>
  </si>
  <si>
    <t>Excellent interview by @ CondoleezzaRice on @ MarthaMaccallum on @ FoxNews. Very interesting and secure perspective on life.</t>
  </si>
  <si>
    <t>https://twitter.com/realDonaldTrump/status/1171590284544827392</t>
  </si>
  <si>
    <t>I am pleased to endorse Governor Mike Parson of Missouri. He is very Popular, Strong, and knows what he is doing ‚Äì he gets it! Based on the fact that Mike has announced he will run again in 2020 for Governor, Mike Parson has my Complete and Total Endorsement!</t>
  </si>
  <si>
    <t>https://twitter.com/realDonaldTrump/status/1171595113673347072</t>
  </si>
  <si>
    <t>Senator Ben Sasse has done a wonderful job representing the people of Nebraska. He is great with our Vets, the Military, and your very important Second Amendment. Strong on Crime and the Border, Ben has my Complete and Total Endorsement!</t>
  </si>
  <si>
    <t>https://twitter.com/realDonaldTrump/status/1171611976100917248</t>
  </si>
  <si>
    <t>Dan Bishop was down 17 points 3 weeks ago. He then asked me for help, we changed his strategy together, and he ran a great race. Big Rally last night. Now it looks like he is going to win. @ CNN &amp; @ MSNBC are moving their big studio equipment and talent out. Stay tuned!</t>
  </si>
  <si>
    <t>https://twitter.com/realDonaldTrump/status/1171613145523195904</t>
  </si>
  <si>
    <t>Greg Murphy is a big winner in North Carolina 03. Much bigger margins than originally anticipated. Congratulations Greg!</t>
  </si>
  <si>
    <t>https://twitter.com/realDonaldTrump/status/1171614032782123008</t>
  </si>
  <si>
    <t>BIG NIGHT FOR THE REPUBLICAN PARTY. CONGRATULATIONS TO ALL!</t>
  </si>
  <si>
    <t>https://twitter.com/realDonaldTrump/status/1171622285507289088</t>
  </si>
  <si>
    <t>. @ CNN &amp; @ MSNBC were all set to have a BIG victory, until Dan Bishop won North Carolina 09. Now you will hear them barely talk about, or cover, the race. Fake News never wins!</t>
  </si>
  <si>
    <t>https://twitter.com/realDonaldTrump/status/1171631144414208000</t>
  </si>
  <si>
    <t>pic.twitter.com/eK7swFWq1A</t>
  </si>
  <si>
    <t>https://twitter.com/realDonaldTrump/status/1171642393583656961</t>
  </si>
  <si>
    <t>Alice @ alicetweet Stewart: Thank you for the nice words while on @ CNN concerning the TWO big Republican Congressional victories. You‚Äôd be great on a network with much higher ratings. Keep up the good work!</t>
  </si>
  <si>
    <t>https://twitter.com/realDonaldTrump/status/1171651786622537728</t>
  </si>
  <si>
    <t>Greg Murphy won big, 62% to 37%, in North Carolina 03, &amp; the Fake News barely covered the race. The win was far bigger than anticipated - there was just nothing the Fakers could say to diminish or demean the scope of this victory. So we had TWO BIG VICTORIES tonight, Greg &amp; Dan!</t>
  </si>
  <si>
    <t>https://twitter.com/realDonaldTrump/status/1171728799408500737</t>
  </si>
  <si>
    <t>‚ÄúChina suspends Tariffs on some U.S. products. Being hit very hard, supply chains breaking up as many companies move, or look to move, to other countries. Much more expensive to China than originally thought.‚Äù @ CNBC @ JoeSquawk</t>
  </si>
  <si>
    <t>https://twitter.com/realDonaldTrump/status/1171733174101131264</t>
  </si>
  <si>
    <t>pic.twitter.com/WqBj8iMQhx</t>
  </si>
  <si>
    <t>https://twitter.com/realDonaldTrump/status/1171735691769929728</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</si>
  <si>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</si>
  <si>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https://twitter.com/realDonaldTrump/status/1171735692428419072</t>
  </si>
  <si>
    <t>....The USA should always be paying the the lowest rate. No Inflation! It is only the na√Øvet√© of Jay Powell and the Federal Reserve that doesn‚Äôt allow us to do what other countries are already doing. A once in a lifetime opportunity that we are missing because of ‚ÄúBoneheads.‚Äù</t>
  </si>
  <si>
    <t>https://twitter.com/realDonaldTrump/status/1171758531449643008</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</si>
  <si>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</si>
  <si>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https://twitter.com/realDonaldTrump/status/1171758532280143873</t>
  </si>
  <si>
    <t>....This is a phony suppression poll, meant to build up their Democrat partners. I haven‚Äôt even started campaigning yet, and am constantly fighting Fake News like Russia, Russia, Russia. Look at North Carolina last night. Dan Bishop, down big in the Polls, WINS. Easier than 2016!</t>
  </si>
  <si>
    <t>https://twitter.com/realDonaldTrump/status/1171760235935125508</t>
  </si>
  <si>
    <t>If it weren‚Äôt for the never ending Fake News about me, and with all that I have done (more than any other President in the first 2 1/2 years!), I would be leading the ‚ÄúPartners‚Äù of the LameStream Media by 20 points. Sorry, but true!</t>
  </si>
  <si>
    <t>https://twitter.com/realDonaldTrump/status/1171760702564052993</t>
  </si>
  <si>
    <t>Leaving the White House soon to speak at the Pentagon. My great honor!</t>
  </si>
  <si>
    <t>https://twitter.com/realDonaldTrump/status/1171836740547600384</t>
  </si>
  <si>
    <t>Today and every day, we pledge to honor our history, to treasure our liberty, to uplift our communities, to live up to our values, to prove worthy of our heroes, and above all, to NEVER FORGET. # Honor911pic.twitter.com/3xbEvl92py</t>
  </si>
  <si>
    <t>https://twitter.com/realDonaldTrump/status/1171918282905018370</t>
  </si>
  <si>
    <t>BIG United States Supreme Court WIN for the Border on Asylum!https://apnews.com/a817cf3affb04f3d8ad3c4940366a5fe ‚Ä¶</t>
  </si>
  <si>
    <t>https://twitter.com/realDonaldTrump/status/1171925716503584773</t>
  </si>
  <si>
    <t>At the request of the Vice Premier of China, Liu He, and due to the fact that the People's Republic of China will be celebrating their 70th Anniversary....</t>
  </si>
  <si>
    <t>https://twitter.com/realDonaldTrump/status/1171925717988388865</t>
  </si>
  <si>
    <t>....on October 1st, we have agreed, as a gesture of good will, to move the increased Tariffs on 250 Billion Dollars worth of goods (25% to 30%), from October 1st to October 15th.</t>
  </si>
  <si>
    <t>https://twitter.com/realDonaldTrump/status/1171942311321919489</t>
  </si>
  <si>
    <t>I had an excellent telephone conversation with Andr√©s Manuel L√≥pez Obrador, President of Mexico, talking about Southern Border Security, and various other things of mutual interest for the people of our respective countries....</t>
  </si>
  <si>
    <t>https://twitter.com/realDonaldTrump/status/1171942312919875584</t>
  </si>
  <si>
    <t>....The Southern Border is becoming very strong despite the obstruction by Democrats not agreeing to do anything on Loopholes or Asylum!</t>
  </si>
  <si>
    <t>https://twitter.com/realDonaldTrump/status/1171986297696772096</t>
  </si>
  <si>
    <t>The Wall is being built after victories against the Democrats in various courts!https://twitter.com/realDonaldTrump/status/1171547046295171072 ‚Ä¶</t>
  </si>
  <si>
    <t>https://twitter.com/realDonaldTrump/status/1171988347822235651</t>
  </si>
  <si>
    <t>The Wall is going up very fast despite total Obstruction by Democrats in Congress, and elsewhere!pic.twitter.com/2nFIEFppho</t>
  </si>
  <si>
    <t>https://twitter.com/realDonaldTrump/status/1171990702596775938</t>
  </si>
  <si>
    <t>Thank you Brandon!https://twitter.com/BrandonStraka/status/1157470788758507521 ‚Ä¶</t>
  </si>
  <si>
    <t>https://twitter.com/realDonaldTrump/status/1172120964232093697</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</si>
  <si>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</si>
  <si>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https://twitter.com/realDonaldTrump/status/1172129122979581952</t>
  </si>
  <si>
    <t>It is expected that China will be buying large amounts of our agricultural products!</t>
  </si>
  <si>
    <t>https://twitter.com/realDonaldTrump/status/1172134260418985984</t>
  </si>
  <si>
    <t>Some really big Court wins on the Border lately!</t>
  </si>
  <si>
    <t>https://twitter.com/realDonaldTrump/status/1172134929112739841</t>
  </si>
  <si>
    <t>‚ÄúDems have never gotten over the fact that President Trump won the Election!‚Äù @ GOPLeader McCarthy</t>
  </si>
  <si>
    <t>https://twitter.com/realDonaldTrump/status/1172149684380590080</t>
  </si>
  <si>
    <t>‚ÄúWe can‚Äôt beat him, so lets impeach him!‚Äù Democrat Rep. Al Green</t>
  </si>
  <si>
    <t>https://twitter.com/realDonaldTrump/status/1172151706701959171</t>
  </si>
  <si>
    <t>‚ÄúThis should have been over with after the Mueller Report came out.‚Äù @ guypbenson @ FoxNews</t>
  </si>
  <si>
    <t>https://twitter.com/realDonaldTrump/status/1172198767627526151</t>
  </si>
  <si>
    <t>In fact, my views on Venezuela, and especially Cuba, were far stronger than those of John Bolton. He was holding me back!https://twitter.com/marcorubio/status/1172127718433054721 ‚Ä¶</t>
  </si>
  <si>
    <t>https://twitter.com/realDonaldTrump/status/1172280991873978368</t>
  </si>
  <si>
    <t>Hello Baltimore!pic.twitter.com/Iz2aYj7rrC</t>
  </si>
  <si>
    <t>https://twitter.com/realDonaldTrump/status/1172494648226525189</t>
  </si>
  <si>
    <t>How do you impeach a President who has helped create perhaps the greatest economy in the history of our Country? All time best unemployment numbers, especially for Blacks, Hispanics, Asians &amp; Women. More people working today than ever before. Rebuilt Military &amp; Choice for Vets...</t>
  </si>
  <si>
    <t>https://twitter.com/realDonaldTrump/status/1172494649296113664</t>
  </si>
  <si>
    <t>....Became Number 1 in World &amp; Independent in Energy. Will soon have record number of Judges, 2 SC Justices. Done more than any President in first 2 1/2 years despite phony &amp; fraudulent Witch Hunt illegally led against him. WIN on Mueller Report, Mueller Testimony &amp; James Comey..</t>
  </si>
  <si>
    <t>https://twitter.com/realDonaldTrump/status/1172494650185326593</t>
  </si>
  <si>
    <t>....IG Report, which showed him to be a Disgraced &amp; Dirty Cop. Republicans have unified like never before. You don‚Äôt impeach Presidents for doing a good (great!) job. No Obstruction, No Collusion, only treasonous crimes committed by the other side, and led by the Democrats. Sad!</t>
  </si>
  <si>
    <t>https://twitter.com/realDonaldTrump/status/1172520695605207041</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</si>
  <si>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</si>
  <si>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https://twitter.com/realDonaldTrump/status/1172520696326643712</t>
  </si>
  <si>
    <t>....VERY stupidly negotiated Trade Deals, and Illegal Immigration, are a tremendous cost and burden to our Country. They are BOTH coming along very well and someday, in the not too distant future, America will see a very positive change. Remember, America First!</t>
  </si>
  <si>
    <t>https://twitter.com/realDonaldTrump/status/1172522443174531074</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</si>
  <si>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</si>
  <si>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https://twitter.com/realDonaldTrump/status/1172609171382001665</t>
  </si>
  <si>
    <t>Historic Milestone indeed!https://www.washingtonexaminer.com/news/historic-milestone-senate-republicans-confirm-150th-judge-during-trump-presidency ‚Ä¶</t>
  </si>
  <si>
    <t>https://twitter.com/realDonaldTrump/status/1172633140067753984</t>
  </si>
  <si>
    <t>Great news about the work we are doing on illegal immigration!https://www.foxnews.com/opinion/rep-matt-gaetz-trump-crackdown-on-illegal-immigration-succeeding-america-benefits ‚Ä¶</t>
  </si>
  <si>
    <t>https://twitter.com/realDonaldTrump/status/1172639954985455616</t>
  </si>
  <si>
    <t>While I like the Vaping alternative to Cigarettes, we need to make sure this alternative is SAFE for ALL! Let‚Äôs get counterfeits off the market, and keep young children from Vaping!</t>
  </si>
  <si>
    <t>https://twitter.com/realDonaldTrump/status/1172853679642333185</t>
  </si>
  <si>
    <t>‚ÄúA Very Stable Genius!‚Äù Thank you.</t>
  </si>
  <si>
    <t>https://twitter.com/realDonaldTrump/status/1172858577951821825</t>
  </si>
  <si>
    <t>Who the hell is Joy-Ann Reid? Never met her, she knows ZERO about me, has NO talent, and truly doesn‚Äôt have the ‚Äúit‚Äù factor needed for success in showbiz. Had a bad reputation, and now works for the Comcast/NBC losers making up phony stories about me. Low Ratings. Fake News!</t>
  </si>
  <si>
    <t>https://twitter.com/realDonaldTrump/status/1172859771575328768</t>
  </si>
  <si>
    <t>94% Approval Rating in the Republican Party! Tuesday night in the Great State of North Carolina proved that high and very beautiful number correct.</t>
  </si>
  <si>
    <t>https://twitter.com/realDonaldTrump/status/1172859963963822080</t>
  </si>
  <si>
    <t>https://twitter.com/realDonaldTrump/status/1172860069760946178</t>
  </si>
  <si>
    <t>https://twitter.com/realDonaldTrump/status/1172887121704706048</t>
  </si>
  <si>
    <t>I had a call today with Prime Minister Netanyahu to discuss the possibility of moving forward with a Mutual Defense Treaty, between the United States and Israel, that would further anchor the tremendous alliance....</t>
  </si>
  <si>
    <t>https://twitter.com/realDonaldTrump/status/1172887122757525504</t>
  </si>
  <si>
    <t>....between our two countries. I look forward to continuing those discussions after the Israeli Elections when we meet at the United Nations later this month!</t>
  </si>
  <si>
    <t>https://twitter.com/realDonaldTrump/status/1172941959436091392</t>
  </si>
  <si>
    <t>I‚Äôm OK with that!https://twitter.com/KassyDillon/status/1172552842718121985 ‚Ä¶</t>
  </si>
  <si>
    <t>https://twitter.com/realDonaldTrump/status/1172948822227595266</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</si>
  <si>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</si>
  <si>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https://twitter.com/realDonaldTrump/status/1172952142488985600</t>
  </si>
  <si>
    <t>Amazing!https://twitter.com/realDonaldTrump/status/1172609171382001665 ‚Ä¶</t>
  </si>
  <si>
    <t>https://twitter.com/realDonaldTrump/status/1172977325455085568</t>
  </si>
  <si>
    <t>That is true, and the USA is Winning Again!https://twitter.com/TeamTrump/status/1172964660708032512 ‚Ä¶</t>
  </si>
  <si>
    <t>https://twitter.com/realDonaldTrump/status/1172977573992763392</t>
  </si>
  <si>
    <t>My great honor!https://twitter.com/WhiteHouse/status/1172912896231256066 ‚Ä¶</t>
  </si>
  <si>
    <t>https://twitter.com/realDonaldTrump/status/1172995642274304000</t>
  </si>
  <si>
    <t>Thank you!https://twitter.com/GOPChairwoman/status/1172979057081933824 ‚Ä¶</t>
  </si>
  <si>
    <t>https://twitter.com/realDonaldTrump/status/1173209179886096384</t>
  </si>
  <si>
    <t>Thank you Billy!https://twitter.com/USRepLong/status/1172515960336654336 ‚Ä¶</t>
  </si>
  <si>
    <t>https://twitter.com/realDonaldTrump/status/1173210997303193600</t>
  </si>
  <si>
    <t>All based on NOTHING! The Dems can‚Äôt get anything positive done, and probably don‚Äôt want to.https://twitter.com/SteveScalise/status/1172911375783534594 ‚Ä¶</t>
  </si>
  <si>
    <t>https://twitter.com/realDonaldTrump/status/1173216300287635456</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</si>
  <si>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</si>
  <si>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https://twitter.com/realDonaldTrump/status/1173226232688926721</t>
  </si>
  <si>
    <t>Thank you @ foxandfriends and @ RepMarkMeadows. Great interview!</t>
  </si>
  <si>
    <t>https://twitter.com/realDonaldTrump/status/1173231877181857795</t>
  </si>
  <si>
    <t>Brett Kavanaugh should start suing people for libel, or the Justice Department should come to his rescue. The lies being told about him are unbelievable. False Accusations without recrimination. When does it stop? They are trying to influence his opinions. Can‚Äôt let that happen!</t>
  </si>
  <si>
    <t>https://twitter.com/realDonaldTrump/status/1173297587773947920</t>
  </si>
  <si>
    <t>Can‚Äôt let Brett Kavanaugh give Radical Left Democrat (Liberal Plus) Opinions based on threats of Impeaching him over made up stories (sound familiar?), false allegations, and lies. This is the game they play. Fake and Corrupt News is working overtime! # ProtectKavanaugh</t>
  </si>
  <si>
    <t>https://twitter.com/realDonaldTrump/status/1173300571379503104</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</si>
  <si>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</si>
  <si>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https://twitter.com/realDonaldTrump/status/1173305965019566085</t>
  </si>
  <si>
    <t>Can‚Äôt believe the @ washingtonpost wrote a positive front page story, ‚ÄúUnity Issue Has Parties Pointing To Trump. GOP Goes All In, While Democrats Clash Over Ideology &amp; Tactics. Mr. President, We Are With You The Entire Way. REPUBLICANS Have....Coalesced Around Trump.‚Äù.....</t>
  </si>
  <si>
    <t>https://twitter.com/realDonaldTrump/status/1173307978591739904</t>
  </si>
  <si>
    <t>....Then, on top of it all, Kathleen Parker, of all people, wrote ‚ÄúIn Case You Were Wondering, Trump Won The Debate.‚Äù True, but what is going on at the @ washingtonpost? NOT Fake News!</t>
  </si>
  <si>
    <t>https://twitter.com/realDonaldTrump/status/1173354644636127232</t>
  </si>
  <si>
    <t>Based on the attack on Saudi Arabia, which may have an impact on oil prices, I have authorized the release of oil from the Strategic Petroleum Reserve, if needed, in a to-be-determined amount....</t>
  </si>
  <si>
    <t>https://twitter.com/realDonaldTrump/status/1173354645642764289</t>
  </si>
  <si>
    <t>....sufficient to keep the markets well-supplied. I have also informed all appropriate agencies to expedite approvals of the oil pipelines currently in the permitting process in Texas and various other States.</t>
  </si>
  <si>
    <t>https://twitter.com/realDonaldTrump/status/1173368423381962752</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</si>
  <si>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</si>
  <si>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https://twitter.com/realDonaldTrump/status/1173368574406250496</t>
  </si>
  <si>
    <t>PLENTY OF OIL!</t>
  </si>
  <si>
    <t>https://twitter.com/realDonaldTrump/status/1173369474730381314</t>
  </si>
  <si>
    <t>Here we go again with General Motors and the United Auto Workers. Get together and make a deal!</t>
  </si>
  <si>
    <t>https://twitter.com/realDonaldTrump/status/1173371482812162048</t>
  </si>
  <si>
    <t>The Fake News is saying that I am willing to meet with Iran, ‚ÄúNo Conditions.‚Äù That is an incorrect statement (as usual!).</t>
  </si>
  <si>
    <t>https://twitter.com/realDonaldTrump/status/1173394057072205825</t>
  </si>
  <si>
    <t>‚ÄúWe cannot have what happened to this President happen again.‚Äù Joe DiGenova. ‚ÄúIt is time for Justice to come barreling in.‚Äù @ LouDobbs Can you imagine that with everything going on in this World, the Witch Hunt, though on a respirator, is still whimpering along. A disgrace!</t>
  </si>
  <si>
    <t>https://twitter.com/realDonaldTrump/status/1173552937542569986</t>
  </si>
  <si>
    <t>House Judiciary has given up on the Mueller Report, sadly for them after two years and $40,000,000 spent - ZERO COLLUSION, ZERO OBSTRUCTION. So they say, OK, lets look at everything else, and all of the deals that ‚ÄúTrump‚Äù has done over his lifetime. But it doesn‚Äôt....</t>
  </si>
  <si>
    <t>https://twitter.com/realDonaldTrump/status/1173552939019001857</t>
  </si>
  <si>
    <t>....work that way. I have a better idea. Look at the Obama Book Deal, or the ridiculous Netflix deal. Then look at all the deals made by the Dems in Congress, the ‚ÄúCongressional Slush Fund,‚Äù and lastly the IG Reports. Take a look at them. Those investigations would be over FAST!</t>
  </si>
  <si>
    <t>https://twitter.com/realDonaldTrump/status/1173557466518433793</t>
  </si>
  <si>
    <t>The @ nytimes. ‚ÄúThis week, the Senate passed a milestone in confirming the 150th Federal Judge of Mr. Trump‚Äôs Administration to a lifetime appointment, far outstripping Barack Obama‚Äôs pace and fulfilling pledges by Mr. Trump and Mr. O‚ÄôConnell to remake the Federal Judiciary....</t>
  </si>
  <si>
    <t>https://twitter.com/realDonaldTrump/status/1173557467290247168</t>
  </si>
  <si>
    <t>.....‚ÄôThese Conservative Judicial appointments will impact our nation for years to come,‚Äô said Lindsey Graham, Republican of South Carolina, who leads the Judiciary Committee and who has been speeding through Trump nominees.‚Äù The entire Court System is changing at a record pace!</t>
  </si>
  <si>
    <t>https://twitter.com/realDonaldTrump/status/1173560246863876096</t>
  </si>
  <si>
    <t>Because we have done so well with Energy over the last few years (thank you, Mr. President!), we are a net Energy Exporter, &amp; now the Number One Energy Producer in the World. We don‚Äôt need Middle Eastern Oil &amp; Gas, &amp; in fact have very few tankers there, but will help our Allies!</t>
  </si>
  <si>
    <t>https://twitter.com/realDonaldTrump/status/1173564171847385089</t>
  </si>
  <si>
    <t>Producer prices in China shrank most in 3 years due to China‚Äôs big devaluation of their currency, coupled with monetary stimulus. Federal Reserve not watching? Will Fed ever get into the game? Dollar strongest EVER! Really bad for exports. No Inflation...Highest Interest Rates...</t>
  </si>
  <si>
    <t>https://twitter.com/realDonaldTrump/status/1173564172635914247</t>
  </si>
  <si>
    <t>...The United States, because of the Federal Reserve, is paying a MUCH higher Interest Rate than other competing countries. They can‚Äôt believe how lucky they are that Jay Powell &amp; the Fed don‚Äôt have a clue. And now, on top of it all, the Oil hit. Big Interest Rate Drop, Stimulus!</t>
  </si>
  <si>
    <t>https://twitter.com/realDonaldTrump/status/1173568871481171974</t>
  </si>
  <si>
    <t>‚ÄúThe New York Times walks back report on Kavanaugh assault claim.‚Äù @ foxandfriends The one who is actually being assaulted is Justice Kavanaugh - Assaulted by lies and Fake News! This is all about the LameStream Media working with their partner, the Dems.</t>
  </si>
  <si>
    <t>https://twitter.com/realDonaldTrump/status/1173571513418756098</t>
  </si>
  <si>
    <t>‚ÄúWhat‚Äôs happening to Justice Kavanaugh is a disgrace. This guy is not a good man, he is a great man. He has to go to his church with his family while these terrible reports are being written about him, a disgrace!‚Äù Dan Bongino @ foxandfriends</t>
  </si>
  <si>
    <t>https://twitter.com/realDonaldTrump/status/1173576122811985920</t>
  </si>
  <si>
    <t>Just Out: ‚ÄúKavanaugh accuser doesn‚Äôt recall incident.‚Äù @ foxandfriends DO YOU BELIEVE WHAT THESE HORRIBLE PEOPLE WILL DO OR SAY. They are looking to destroy, and influence his opinions - but played the game badly. They should be sued!</t>
  </si>
  <si>
    <t>https://twitter.com/realDonaldTrump/status/1173586320943456258</t>
  </si>
  <si>
    <t>Remember when Iran shot down a drone, saying knowingly that it was in their ‚Äúairspace‚Äù when, in fact, it was nowhere close. They stuck strongly to that story knowing that it was a very big lie. Now they say that they had nothing to do with the attack on Saudi Arabia. We‚Äôll see?</t>
  </si>
  <si>
    <t>https://twitter.com/realDonaldTrump/status/1173591284969332736</t>
  </si>
  <si>
    <t>‚ÄúDemocrats would rather talk about gun control than get something done.‚Äù Governor John Sununu @ FoxNews @ BillHemmer The big questions are, will they ‚Äúmove the goalposts‚Äù and, is this just a ploy to TAKE YOUR GUNS AWAY? I hope NOT on both counts, but I‚Äôll be able to figure it out!</t>
  </si>
  <si>
    <t>https://twitter.com/realDonaldTrump/status/1173597713860046848</t>
  </si>
  <si>
    <t>They failed on the Mueller Report, they failed on Robert Mueller‚Äôs testimony, they failed on everything else, so now the Democrats are trying to build a case that I enrich myself by being President. Good idea, except I will, and have always expected to, lose BILLIONS of DOLLARS..</t>
  </si>
  <si>
    <t>https://twitter.com/realDonaldTrump/status/1173597715487477760</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</si>
  <si>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</si>
  <si>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https://twitter.com/realDonaldTrump/status/1173657585653866498</t>
  </si>
  <si>
    <t>In a short while I will be presenting the New York @ Yankees @ MarianoRivera, the greatest relief pitcher (Closer!) of all time, with the Presidential Medal of Freedom in the East Room of the @ WhiteHouse!</t>
  </si>
  <si>
    <t>https://twitter.com/realDonaldTrump/status/1173672361670975490</t>
  </si>
  <si>
    <t>Big crowd expected in New Mexico tonight, where we will WIN. Your Border Wall is getting stronger each and every day ‚Äî see you in a few hours! https://www.donaldjtrump.com/events/rio-nm-2019-sept/ ‚Ä¶</t>
  </si>
  <si>
    <t>https://twitter.com/realDonaldTrump/status/1173677124076613632</t>
  </si>
  <si>
    <t>Thank you, working hard! # KAG2020pic.twitter.com/CP32Vcx4he</t>
  </si>
  <si>
    <t>https://twitter.com/realDonaldTrump/status/1173679666047135745</t>
  </si>
  <si>
    <t>This afternoon at the @ WhiteHouse, it was my great honor to present our nation‚Äôs highest civilian honor, the Presidential Medal of Freedom, to American baseball legend @ MarianoRivera. Congratulations on this extraordinary achievement, Mo!https://www.pscp.tv/w/cE_X2DFvTlFsTFJub1dwUXd8MXZPR3dhbVllTld4Qqn7JGMynN_uwOAyo31pUYIZh92Vy6yx1LMyYFYIvaC9?t=1s ‚Ä¶</t>
  </si>
  <si>
    <t>https://twitter.com/realDonaldTrump/status/1173703009609637888</t>
  </si>
  <si>
    <t>Congratulations @ MarianoRivera!pic.twitter.com/ek4VGj0p0s</t>
  </si>
  <si>
    <t>https://twitter.com/realDonaldTrump/status/1173706388960239616</t>
  </si>
  <si>
    <t>‚ÄúHow many stories are wrong? Almost all of the stories the New York Times has done are inaccurate and wrong.‚Äù @ greggutfeld The New York Times should close its doors and throw away the keys. The women mentioned in the Kavanaugh story said she didn‚Äôt even remember the event.</t>
  </si>
  <si>
    <t>https://twitter.com/realDonaldTrump/status/1173728487162540032</t>
  </si>
  <si>
    <t>I call for the Resignation of everybody at The New York Times involved in the Kavanaugh SMEAR story, and while you‚Äôre at it, the Russian Witch Hunt Hoax, which is just as phony! They‚Äôve taken the Old Grey Lady and broken her down, destroyed her virtue and ruined her reputation...</t>
  </si>
  <si>
    <t>https://twitter.com/realDonaldTrump/status/1173728490618671106</t>
  </si>
  <si>
    <t>...She can never recover, and will never return to Greatness, under current Management. The Times is DEAD, long live The New York Times!</t>
  </si>
  <si>
    <t>https://twitter.com/realDonaldTrump/status/1173730406366973952</t>
  </si>
  <si>
    <t>On my way to New Mexico ‚Äî see you all shortly at the @ StarCenter! # KAG2020 https://www.instagram.com/p/B2fP1cmB9XD/?igshid=1t50mu46fjsy5 ‚Ä¶pic.twitter.com/zRQfrVUVtY</t>
  </si>
  <si>
    <t>https://twitter.com/realDonaldTrump/status/1173730721514409984</t>
  </si>
  <si>
    <t>KEEP AMERICA GREAT!pic.twitter.com/oPWfjSGW22</t>
  </si>
  <si>
    <t>https://twitter.com/realDonaldTrump/status/1173803449202249728</t>
  </si>
  <si>
    <t>Beautiful evening in New Mexico with Great American Patriots!https://www.pscp.tv/w/cFBIcTEyMzE3NDF8MXlwS2RCYWxOcmFKV5okZbKrNdH1JakoeenpXVKbLs-cV64U2aL3dMOPN876?t=3s ‚Ä¶</t>
  </si>
  <si>
    <t>https://twitter.com/realDonaldTrump/status/1173804280190390272</t>
  </si>
  <si>
    <t>We are all united by the same love of Country, the same devotion to family, and the same profound faith that America is blessed by the eternal grace of ALMIGHTY GOD! Bound by these convictions, we will campaign for every vote &amp; we will WIN the Great State of NEW MEXICO in 2020!pic.twitter.com/BV5Wxs5GxE</t>
  </si>
  <si>
    <t>https://twitter.com/realDonaldTrump/status/1173806093635444736</t>
  </si>
  <si>
    <t>If you want to stop the drug smugglers, human traffickers, and vicious MS-13 gang members from threatening our communities and poisoning our youth, you have only one choice ‚Äî you must elect more REPUBLICANS! # KAG2020pic.twitter.com/L4neBV2SEo</t>
  </si>
  <si>
    <t>https://twitter.com/realDonaldTrump/status/1173978059105423360</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</si>
  <si>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</si>
  <si>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https://twitter.com/realDonaldTrump/status/1173978061022253056</t>
  </si>
  <si>
    <t>....‚ÄùThat story (Kavanaugh) is nowhere near the standard that should be met in publishing a story.‚Äù @ brithume @ FoxNews</t>
  </si>
  <si>
    <t>https://twitter.com/realDonaldTrump/status/1174006577713434624</t>
  </si>
  <si>
    <t>Just departed New Mexico for California, where we are delivering results!pic.twitter.com/EKWzgjTXyd</t>
  </si>
  <si>
    <t>https://twitter.com/realDonaldTrump/status/1174017425068576769</t>
  </si>
  <si>
    <t>Such a beautiful Opening Statement by Corey Lewandowski! Thank you Corey! @ CLewandowski_</t>
  </si>
  <si>
    <t>https://twitter.com/realDonaldTrump/status/1174025953468530688</t>
  </si>
  <si>
    <t>pic.twitter.com/wrEmfGFRHm https://twitter.com/realDonaldTrump/status/1174017425068576769 ‚Ä¶</t>
  </si>
  <si>
    <t>https://twitter.com/realDonaldTrump/status/1174110438952296449</t>
  </si>
  <si>
    <t>The New York Times is now blaming an editor for the horrible mistake they made in trying to destroy or influence Justice Brett Kavanaugh. It wasn‚Äôt the editor, the Times knew everything. They are sick and desperate, losing in so many ways!</t>
  </si>
  <si>
    <t>https://twitter.com/realDonaldTrump/status/1174112317782413317</t>
  </si>
  <si>
    <t>No Lindsey, it was a sign of strength that some people just don‚Äôt understand!https://twitter.com/LindseyGrahamSC/status/1174049909558906880 ‚Ä¶</t>
  </si>
  <si>
    <t>https://twitter.com/realDonaldTrump/status/1174279095091286016</t>
  </si>
  <si>
    <t>As Corey Lewandowski stated very clearly yesterday in front of the House Judiciary Committee, President Trump didn‚Äôt do anything wrong or illegal. But they all know that. The Democrats are hurting our Country, and getting nothing done. Shameful! @ CLewandowski_ @ foxandfriends</t>
  </si>
  <si>
    <t>https://twitter.com/realDonaldTrump/status/1174284074837393409</t>
  </si>
  <si>
    <t>The Witch Hunt is the greatest political scam in U.S. history! # MAGAhttps://twitter.com/Jim_Jordan/status/1174073517865934849 ‚Ä¶</t>
  </si>
  <si>
    <t>https://twitter.com/realDonaldTrump/status/1174288413664481280</t>
  </si>
  <si>
    <t>Thank you Corey!https://twitter.com/CLewandowski_/status/1174034891538931712 ‚Ä¶</t>
  </si>
  <si>
    <t>https://twitter.com/realDonaldTrump/status/1174288760218898432</t>
  </si>
  <si>
    <t>Great!https://twitter.com/parscale/status/1174027975261474817 ‚Ä¶</t>
  </si>
  <si>
    <t>https://twitter.com/realDonaldTrump/status/1174290744057589761</t>
  </si>
  <si>
    <t>Dummy Beto made it much harder to make a deal. Convinced many that Dems just want to take your guns away. Will continue forward!https://twitter.com/tvt_news/status/1173770428554153990 ‚Ä¶</t>
  </si>
  <si>
    <t>https://twitter.com/realDonaldTrump/status/1174297506986909697</t>
  </si>
  <si>
    <t>Terrence K. Williams, ‚ÄúYou can‚Äôt impeach Trump for being a winner!‚Äù</t>
  </si>
  <si>
    <t>https://twitter.com/realDonaldTrump/status/1174303423237222400</t>
  </si>
  <si>
    <t>So nice that our Country is now Energy Independent. The USA is in better shape than ever before. Strongest Military by far, biggest Economy (no longer even close), number one in Energy! MAGA = KAG!</t>
  </si>
  <si>
    <t>https://twitter.com/realDonaldTrump/status/1174305447513186304</t>
  </si>
  <si>
    <t>I have just instructed the Secretary of the Treasury to substantially increase Sanctions on the country of Iran!</t>
  </si>
  <si>
    <t>https://twitter.com/realDonaldTrump/status/1174312984522309633</t>
  </si>
  <si>
    <t>I am pleased to announce that I will name Robert C. O‚ÄôBrien, currently serving as the very successful Special Presidential Envoy for Hostage Affairs at the State Department, as our new National Security Advisor. I have worked long &amp; hard with Robert. He will do a great job!</t>
  </si>
  <si>
    <t>https://twitter.com/realDonaldTrump/status/1174342163141812224</t>
  </si>
  <si>
    <t>The Trump Administration is revoking California‚Äôs Federal Waiver on emissions in order to produce far less expensive cars for the consumer, while at the same time making the cars substantially SAFER. This will lead to more production because of this pricing and safety......</t>
  </si>
  <si>
    <t>https://twitter.com/realDonaldTrump/status/1174342164039401472</t>
  </si>
  <si>
    <t>.... advantage, and also due to the fact that older, highly polluting cars, will be replaced by new, extremely environmentally friendly cars. There will be very little difference in emissions between the California Standard and the new U.S. Standard, but the cars will be....</t>
  </si>
  <si>
    <t>https://twitter.com/realDonaldTrump/status/1174342164983107584</t>
  </si>
  <si>
    <t>....far safer and much less expensive. Many more cars will be produced under the new and uniform standard, meaning significantly more JOBS, JOBS, JOBS! Automakers should seize this opportunity because without this alternative to California, you will be out of business.</t>
  </si>
  <si>
    <t>https://twitter.com/realDonaldTrump/status/1174352410891800577</t>
  </si>
  <si>
    <t>Happy 72nd Birthday to our GREAT @ USAirForce! # HBDUSAF https://www.instagram.com/p/B2jvRllHJvc/?igshid=oev7tnflmn2y ‚Ä¶pic.twitter.com/n3mznw9pd5</t>
  </si>
  <si>
    <t>https://twitter.com/realDonaldTrump/status/1174388901806362624</t>
  </si>
  <si>
    <t>Jay Powell and the Federal Reserve Fail Again. No ‚Äúguts,‚Äù no sense, no vision! A terrible communicator!</t>
  </si>
  <si>
    <t>https://twitter.com/realDonaldTrump/status/1174436714586132480</t>
  </si>
  <si>
    <t>pic.twitter.com/o0gDblBQzI</t>
  </si>
  <si>
    <t>https://twitter.com/realDonaldTrump/status/1174436796496658435</t>
  </si>
  <si>
    <t>pic.twitter.com/G4cX8yFTWh</t>
  </si>
  <si>
    <t>https://twitter.com/realDonaldTrump/status/1174482169592303618</t>
  </si>
  <si>
    <t>Thank you!pic.twitter.com/hScbURTzMJ</t>
  </si>
  <si>
    <t>https://twitter.com/realDonaldTrump/status/1174499065335144448</t>
  </si>
  <si>
    <t>All Polls, and some brand new Polls, show very little support for impeachment. Such a waste of time, especially with sooo much good that could be done, including prescription drug price reduction, healthcare, infrastructure etc.</t>
  </si>
  <si>
    <t>https://twitter.com/realDonaldTrump/status/1174504680400908289</t>
  </si>
  <si>
    <t>GREAT progress on the Border Wall!pic.twitter.com/TvOYxgsBSv</t>
  </si>
  <si>
    <t>https://twitter.com/realDonaldTrump/status/1174696521310363649</t>
  </si>
  <si>
    <t>Another Fake News story out there - It never ends! Virtually anytime I speak on the phone to a foreign leader, I understand that there may be many people listening from various U.S. agencies, not to mention those from the other country itself. No problem!</t>
  </si>
  <si>
    <t>https://twitter.com/realDonaldTrump/status/1174696521914339328</t>
  </si>
  <si>
    <t>....Knowing all of this, is anybody dumb enough to believe that I would say something inappropriate with a foreign leader while on such a potentially ‚Äúheavily populated‚Äù call. I would only do what is right anyway, and only do good for the USA!</t>
  </si>
  <si>
    <t>https://twitter.com/realDonaldTrump/status/1174697450948497408</t>
  </si>
  <si>
    <t>https://twitter.com/realDonaldTrump/status/1174800887056932864</t>
  </si>
  <si>
    <t>Because of my Administration, drug prices are down for the first time in almost 50 years ‚Äî but the American people need Congress to help. I like Sen. Grassley‚Äôs drug pricing bill very much, and it‚Äôs great to see Speaker Pelosi‚Äôs bill today. Let‚Äôs get it done in a bipartisan way!</t>
  </si>
  <si>
    <t>https://twitter.com/realDonaldTrump/status/1174836342552969217</t>
  </si>
  <si>
    <t>Nice meeting with Mark Zuckerberg of @ Facebook in the Oval Office today. https://www.facebook.com/153080620724/posts/10163173035125725?sfns=mo ‚Ä¶pic.twitter.com/jNt93F2BsG</t>
  </si>
  <si>
    <t>https://twitter.com/realDonaldTrump/status/1174868276805083136</t>
  </si>
  <si>
    <t>Great news. @ MariaBartiromo just renewed her deal with Fox. I don‚Äôt care how much they paid her, they got a beautiful bargain. Congratulations to both!</t>
  </si>
  <si>
    <t>https://twitter.com/realDonaldTrump/status/1174878305415323649</t>
  </si>
  <si>
    <t>‚ÄúThe U.S. Economy is the envy of the world, as Europe and Asia slide ever toward recession. But the Left is trying to avoid talking about the Trump Economy.‚Äù @ IngrahamAngle The Best Is Yet To Come.</t>
  </si>
  <si>
    <t>https://twitter.com/realDonaldTrump/status/1175017370139729926</t>
  </si>
  <si>
    <t>Oh no, really big political news, perhaps the biggest story in years! Part time Mayor of New York City, @ BilldeBlasio, who was polling at a solid ZERO but had tremendous room for growth, has shocking dropped out of the Presidential race. NYC is devastated, he‚Äôs coming home!</t>
  </si>
  <si>
    <t>https://twitter.com/realDonaldTrump/status/1175023772375683074</t>
  </si>
  <si>
    <t>The Radical Left Democrats and their Fake News Media partners, headed up again by Little Adam Schiff, and batting Zero for 21 against me, are at it again! They think I may have had a ‚Äúdicey‚Äù conversation with a certain foreign leader based on a ‚Äúhighly partisan‚Äù whistleblowers..</t>
  </si>
  <si>
    <t>https://twitter.com/realDonaldTrump/status/1175023773180932097</t>
  </si>
  <si>
    <t>....statement. Strange that with so many other people hearing or knowing of the perfectly fine and respectful conversation, that they would not have also come forward. Do you know the reason why they did not? Because there was nothing said wrong, it was pitch perfect!</t>
  </si>
  <si>
    <t>https://twitter.com/realDonaldTrump/status/1175131536720650242</t>
  </si>
  <si>
    <t>pic.twitter.com/LsGz56Zc1s</t>
  </si>
  <si>
    <t>https://twitter.com/realDonaldTrump/status/1175146517843324928</t>
  </si>
  <si>
    <t>Thank you, working hard!pic.twitter.com/dDVWjm95iP</t>
  </si>
  <si>
    <t>https://twitter.com/realDonaldTrump/status/1175151567265247233</t>
  </si>
  <si>
    <t>Rachel Campos-Duffy has written a wonderful book for children, ‚ÄúPaloma Wants To Be Lady Freedom.‚Äù She and her husband, Sean Duffy, have done so much for our Country. Buy this book - great for the kids!pic.twitter.com/zCYW91OSOU</t>
  </si>
  <si>
    <t>https://twitter.com/realDonaldTrump/status/1175261118161461250</t>
  </si>
  <si>
    <t>I want to express my gratitude to America‚Äôs magnificent @ FLOTUS for tonight‚Äôs exquisite evening where we celebrated more than a century of loyal and devoted friendship betweenBoth of our nations are blessed by uncommon courage, unfailing commitment, and unyielding character!pic.twitter.com/i61cHCZYlD</t>
  </si>
  <si>
    <t>https://twitter.com/realDonaldTrump/status/1175387095814348802</t>
  </si>
  <si>
    <t>The Fake News Media and their partner, the Democrat Party, want to stay as far away as possible from the Joe Biden demand that the Ukrainian Government fire a prosecutor who was investigating his son, or they won‚Äôt get a very large amount of U.S. money, so they fabricate a.....</t>
  </si>
  <si>
    <t>https://twitter.com/realDonaldTrump/status/1175387096649011200</t>
  </si>
  <si>
    <t>....story about me and a perfectly fine and routine conversation I had with the new President of the Ukraine. Nothing was said that was in any way wrong, but Biden‚Äôs demand, on the other hand, was a complete and total disaster. The Fake News knows this but doesn‚Äôt want to report!</t>
  </si>
  <si>
    <t>https://twitter.com/realDonaldTrump/status/1175392716110401543</t>
  </si>
  <si>
    <t>This is the real and only story!pic.twitter.com/4z8eOcm6PA</t>
  </si>
  <si>
    <t>https://twitter.com/realDonaldTrump/status/1175409914384125952</t>
  </si>
  <si>
    <t>Now that the Democrats and the Fake News Media have gone ‚Äúbust‚Äù on every other of their Witch Hunt schemes, they are trying to start one just as ridiculous as the others, call it the Ukraine Witch Hunt, while at the same time trying to protect Sleepy Joe Biden. Will fail again!</t>
  </si>
  <si>
    <t>https://twitter.com/realDonaldTrump/status/1175454019629789184</t>
  </si>
  <si>
    <t>pic.twitter.com/t6O2yJlTc0</t>
  </si>
  <si>
    <t>https://twitter.com/realDonaldTrump/status/1175470829125193728</t>
  </si>
  <si>
    <t>pic.twitter.com/elXWfWK7Kt</t>
  </si>
  <si>
    <t>https://twitter.com/realDonaldTrump/status/1175492022662287361</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</si>
  <si>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</si>
  <si>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https://twitter.com/realDonaldTrump/status/1175492408412430336</t>
  </si>
  <si>
    <t>pic.twitter.com/cdvbUMJxb9</t>
  </si>
  <si>
    <t>https://twitter.com/realDonaldTrump/status/1175517758697758721</t>
  </si>
  <si>
    <t>pic.twitter.com/ytF18g7mL2</t>
  </si>
  <si>
    <t>https://twitter.com/realDonaldTrump/status/1175517948187947009</t>
  </si>
  <si>
    <t>pic.twitter.com/LfXqfVEvx1</t>
  </si>
  <si>
    <t>https://twitter.com/realDonaldTrump/status/1175525893294440449</t>
  </si>
  <si>
    <t>‚ÄúThe pretend Ukraine scandal is an another malicious seditious effort to protect the Obama/Clinton gang. Criminal classified leaks and spying targeting Trump ‚Äî again.‚Äù @ TomFitton</t>
  </si>
  <si>
    <t>https://twitter.com/realDonaldTrump/status/1175527078005002240</t>
  </si>
  <si>
    <t>‚ÄúIt appears that an American spy in one of our intelligence agencies may have been spying on our own president. The complaint suggests that this intel agent was listening in on Trump‚Äôs conversation....</t>
  </si>
  <si>
    <t>https://twitter.com/realDonaldTrump/status/1175527079544332288</t>
  </si>
  <si>
    <t>....with a foreign leader. Was this person officially asked to listen to the conversation or was he or she secretly listening in?‚Äù @ GreggJarrett</t>
  </si>
  <si>
    <t>https://twitter.com/realDonaldTrump/status/1175527658551173120</t>
  </si>
  <si>
    <t>‚ÄúThey‚Äôre trying to turn what was a Biden scandal into a Trump scandal.‚Äù @ PeterSchweizer The problem is, ‚ÄúTrump‚Äù did nothing wrong!</t>
  </si>
  <si>
    <t>https://twitter.com/realDonaldTrump/status/1175542062483218432</t>
  </si>
  <si>
    <t>‚ÄúUkraine Foreign Minister disputes reports of any pressure from Trump. This conversation was long, friendly, and it touched on many questions.‚Äù @ NBCNews Correct. If your looking for something done wrong, just look at the tape of Sleepy Joe. He is being protected by the Media!</t>
  </si>
  <si>
    <t>https://twitter.com/realDonaldTrump/status/1175561536510812163</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</si>
  <si>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</si>
  <si>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https://twitter.com/realDonaldTrump/status/1175561537458757632</t>
  </si>
  <si>
    <t>...The Fake News Media nowadays not only doesn‚Äôt check for the accuracy of the facts, they knowingly make up the facts. They even make up sources in order to protect their partners, the Democrats. It is so wrong, but they don‚Äôt even care anymore. They have gone totally CRAZY!!!!</t>
  </si>
  <si>
    <t>https://twitter.com/realDonaldTrump/status/1175564363601776640</t>
  </si>
  <si>
    <t>‚ÄúWhen someone gets nominated overwhelmingly, and then wins the Election, as he did, then he gets to set the National Agenda. The press is just outrages. This @ nytimes story is the most irresponsible thing I‚Äôve ever seen.‚Äù @ EdRollins @ LouDobbs I agree. They also lose too much!</t>
  </si>
  <si>
    <t>https://twitter.com/realDonaldTrump/status/1175587770393341952</t>
  </si>
  <si>
    <t>pic.twitter.com/le48VOltE0</t>
  </si>
  <si>
    <t>https://twitter.com/realDonaldTrump/status/1175766528743968769</t>
  </si>
  <si>
    <t>‚ÄúThe real story involves Hunter Biden going around the world and collecting large payments from foreign governments and foreign oligarchs.‚Äù Peter Schweizer Laura Ingraham Hunter made a fortune in Ukraine and in China. He knew nothing about Energy, or anything else.</t>
  </si>
  <si>
    <t>https://twitter.com/realDonaldTrump/status/1175766532590145536</t>
  </si>
  <si>
    <t>‚ÄúGo across the world and you‚Äôll see either very low interest rates, or negative rates. The President wants to be competitive with these other countries on this, but I don‚Äôt think he‚Äôll fire Jay Powell (even if I should!).‚Äù We should always be paying less interest than others!</t>
  </si>
  <si>
    <t>https://twitter.com/realDonaldTrump/status/1175766536293736449</t>
  </si>
  <si>
    <t>I go along with Joe!https://twitter.com/Sen_JoeManchin/status/1175364800655740930 ‚Ä¶</t>
  </si>
  <si>
    <t>https://twitter.com/realDonaldTrump/status/1175779048846319616</t>
  </si>
  <si>
    <t>‚ÄúThey are trying to destroy and influence Justice Kavanaugh, a very good man.‚Äù @ LindseyGrahamSC 100% correct, and they should be fully exposed for what they are!</t>
  </si>
  <si>
    <t>https://twitter.com/realDonaldTrump/status/1175781770974744579</t>
  </si>
  <si>
    <t>Will be in Houston to be with my friend. Will be a great day in Texas!https://twitter.com/IndiaToday/status/1175766383180648453 ‚Ä¶</t>
  </si>
  <si>
    <t>https://twitter.com/realDonaldTrump/status/1175792466592555008</t>
  </si>
  <si>
    <t>‚ÄúThe @ nytimes is trying to make someone (Justice Kavanaugh) into an evil person when they don‚Äôt have the information to back it up. It is a false hoax.‚Äù @ MZHemingway @ MediaBuzzFNC Zero people were fired at the Times. Why?</t>
  </si>
  <si>
    <t>https://twitter.com/realDonaldTrump/status/1175794079902261252</t>
  </si>
  <si>
    <t>Look forward to being with our great India loving community!https://twitter.com/timesofindia/status/1175765265637789697 ‚Ä¶</t>
  </si>
  <si>
    <t>https://twitter.com/realDonaldTrump/status/1175795391310155782</t>
  </si>
  <si>
    <t>Justice Kavanaugh should sue The Failing New York Times for all they are worth!</t>
  </si>
  <si>
    <t>https://twitter.com/realDonaldTrump/status/1175834968607666178</t>
  </si>
  <si>
    <t>https://www.pscp.tv/w/cFewizFvTlFsTFJub1dwUXd8MU93R1dkZ3F2Z1FKUULtck7Y_X4EY63uYYpd4VP2gVAtUMTh75Z1NdF8IIqo?t=1s ‚Ä¶</t>
  </si>
  <si>
    <t>https://twitter.com/realDonaldTrump/status/1175848139112308739</t>
  </si>
  <si>
    <t>The USA Loves India!https://twitter.com/PMOIndia/status/1175807072870420481 ‚Ä¶</t>
  </si>
  <si>
    <t>https://twitter.com/realDonaldTrump/status/1175848677145042944</t>
  </si>
  <si>
    <t>Incredible!https://twitter.com/MEAIndia/status/1175804667961511937 ‚Ä¶</t>
  </si>
  <si>
    <t>https://twitter.com/realDonaldTrump/status/1175918239920140288</t>
  </si>
  <si>
    <t>pic.twitter.com/J7g5L8LzrV</t>
  </si>
  <si>
    <t>https://twitter.com/realDonaldTrump/status/1175923713952235520</t>
  </si>
  <si>
    <t>Now the Fake News Media says I ‚Äúpressured the Ukrainian President at least 8 times during my telephone call with him.‚Äù This supposedly comes from a so-called ‚Äúwhistleblower‚Äù who they say doesn‚Äôt even have a first hand account of what was said. More Democrat/Crooked Media con.....</t>
  </si>
  <si>
    <t>https://twitter.com/realDonaldTrump/status/1175923717534150656</t>
  </si>
  <si>
    <t>..Breaking News: The Ukrainian Government just said they weren‚Äôt pressured at all during the ‚Äúnice‚Äù call. Sleepy Joe Biden, on the other hand, forced a tough prosecutor out from investigating his son‚Äôs company by threat of not giving big dollars to Ukraine. That‚Äôs the real story!</t>
  </si>
  <si>
    <t>https://twitter.com/realDonaldTrump/status/1175924464116097024</t>
  </si>
  <si>
    <t>Just leaving the Great State of Ohio for New York and a few big days at the United Nations. Your Country will be well represented!</t>
  </si>
  <si>
    <t>https://twitter.com/realDonaldTrump/status/1175968979539628032</t>
  </si>
  <si>
    <t>pic.twitter.com/lYQkgU9G04</t>
  </si>
  <si>
    <t>https://twitter.com/realDonaldTrump/status/1176156553692536832</t>
  </si>
  <si>
    <t>‚ÄúThe very thing that they are accusing President Trump of doing (which I didn‚Äôt do), was actually done by Joe Biden. Continues to be a double standard.‚Äù @ RepDevinNunes @ foxandfriends These people are stone cold Crooked. Also, who is this so-called ‚Äúwhistleblower‚Äù who doesn‚Äôt...</t>
  </si>
  <si>
    <t>https://twitter.com/realDonaldTrump/status/1176156564274712576</t>
  </si>
  <si>
    <t>....know the correct facts. Is he on our Country‚Äôs side. Where does he come from. Is this all about Schiff &amp; the Democrats again after years of being wrong?</t>
  </si>
  <si>
    <t>https://twitter.com/realDonaldTrump/status/1176219043965079552</t>
  </si>
  <si>
    <t>This is the real corruption that the Fake News Media refuses to even acknowledge!pic.twitter.com/FCvUtWA33j</t>
  </si>
  <si>
    <t>https://twitter.com/realDonaldTrump/status/1176230179448008705</t>
  </si>
  <si>
    <t>Thank you, working hard!pic.twitter.com/1CpxcJOtha</t>
  </si>
  <si>
    <t>https://twitter.com/realDonaldTrump/status/1176266094740475905</t>
  </si>
  <si>
    <t>94% approval rating in the Republican Party. Thank you!</t>
  </si>
  <si>
    <t>https://twitter.com/realDonaldTrump/status/1176273854861336576</t>
  </si>
  <si>
    <t># UNGApic.twitter.com/iIZugqjEhP</t>
  </si>
  <si>
    <t>https://twitter.com/realDonaldTrump/status/1176276184054685697</t>
  </si>
  <si>
    <t>‚Äú @ FoxNews bombshell information reports that the so-called Whistleblower did not have firsthand knowledge of that phone conversation with Ukraine‚Äôs President.‚Äù Wow! @ HARRISFAULKNER It is all a Democrat/Adam Schiff Scam! Doing this for 3 years now, and found NOTHING!</t>
  </si>
  <si>
    <t>https://twitter.com/realDonaldTrump/status/1176294435489046528</t>
  </si>
  <si>
    <t>pic.twitter.com/p5imhMJqS1</t>
  </si>
  <si>
    <t>https://twitter.com/realDonaldTrump/status/1176339522113679360</t>
  </si>
  <si>
    <t>She seems like a very happy young girl looking forward to a bright and wonderful future. So nice to see!https://twitter.com/WIRED/status/1176166230425780224 ‚Ä¶</t>
  </si>
  <si>
    <t>https://twitter.com/realDonaldTrump/status/1176346033678430210</t>
  </si>
  <si>
    <t>True. A wonderful meeting!https://twitter.com/nzherald/status/1176295193877856256 ‚Ä¶</t>
  </si>
  <si>
    <t>https://twitter.com/realDonaldTrump/status/1176559966024556544</t>
  </si>
  <si>
    <t>I am currently at the United Nations representing our Country, but have authorized the release tomorrow of the complete, fully declassified and unredacted transcript of my phone conversation with President Zelensky of Ukraine....</t>
  </si>
  <si>
    <t>https://twitter.com/realDonaldTrump/status/1176559970390806530</t>
  </si>
  <si>
    <t>....You will see it was a very friendly and totally appropriate call. No pressure and, unlike Joe Biden and his son, NO quid pro quo! This is nothing more than a continuation of the Greatest and most Destructive Witch Hunt of all time!</t>
  </si>
  <si>
    <t>https://twitter.com/realDonaldTrump/status/1176569846684766208</t>
  </si>
  <si>
    <t>THANK YOU!pic.twitter.com/Ne2LOSAWpX</t>
  </si>
  <si>
    <t>https://twitter.com/realDonaldTrump/status/1176570123643060224</t>
  </si>
  <si>
    <t>The Democrats are so focused on hurting the Republican Party and the President that they are unable to get anything done because of it, including legislation on gun safety, lowering of prescription drug prices, infrastructure, etc. So bad for our Country!</t>
  </si>
  <si>
    <t>https://twitter.com/realDonaldTrump/status/1176604222709751809</t>
  </si>
  <si>
    <t>Such an important day at the United Nations, so much work and so much success, and the Democrats purposely had to ruin and demean it with more breaking news Witch Hunt garbage. So bad for our Country!</t>
  </si>
  <si>
    <t>https://twitter.com/realDonaldTrump/status/1176605037700759558</t>
  </si>
  <si>
    <t>Pelosi, Nadler, Schiff and, of course, Maxine Waters! Can you believe this?</t>
  </si>
  <si>
    <t>https://twitter.com/realDonaldTrump/status/1176605750657003520</t>
  </si>
  <si>
    <t>They never even saw the transcript of the call. A total Witch Hunt!</t>
  </si>
  <si>
    <t>https://twitter.com/realDonaldTrump/status/1176606660279898112</t>
  </si>
  <si>
    <t>https://twitter.com/realDonaldTrump/status/1176610391058722816</t>
  </si>
  <si>
    <t>pic.twitter.com/1KOSnHguW2</t>
  </si>
  <si>
    <t>https://twitter.com/realDonaldTrump/status/1176623010230525953</t>
  </si>
  <si>
    <t>Secretary of State Pompeo recieved permission from Ukraine Government to release the transcript of the telephone call I had with their President. They don‚Äôt know either what the big deal is. A total Witch Hunt Scam by the Democrats!</t>
  </si>
  <si>
    <t>https://twitter.com/realDonaldTrump/status/1176636881779470337</t>
  </si>
  <si>
    <t>pic.twitter.com/OFMzIMWpv1</t>
  </si>
  <si>
    <t>https://twitter.com/realDonaldTrump/status/1176684407677210624</t>
  </si>
  <si>
    <t>‚ÄúAttorney For Anti-Trump ‚ÄòWhistleblower‚Äô Worked For Hillary Clinton, Chuck Schumer‚Äùhttps://thefederalist.com/2019/09/24/attorney-for-anti-trump-whistleblower-worked-for-hillary-clinton-chuck-schumer/ ‚Ä¶</t>
  </si>
  <si>
    <t>https://twitter.com/realDonaldTrump/status/1176686526006276097</t>
  </si>
  <si>
    <t>‚ÄúMark Levin: Media trying to protect Biden, ignoring MASSIVE DEMOCRAT SCANDAL‚Äùhttps://www.foxnews.com/media/mark-levin-joe-biden-ukraine-media ‚Ä¶</t>
  </si>
  <si>
    <t>https://twitter.com/realDonaldTrump/status/1176691762934484994</t>
  </si>
  <si>
    <t>"They (Dems) are scrambling for a theme and narrative. They've gone everywhere from Russian Hoax to Russian Collusion...and now they've come to this...they think they should have won the 2016 election, they think in their bizarre brains that they did..."pic.twitter.com/xqYFEAzT8D</t>
  </si>
  <si>
    <t>https://twitter.com/realDonaldTrump/status/1176693927015002113</t>
  </si>
  <si>
    <t>Thank you @JennaEllisRives -- totally agree!pic.twitter.com/n3GDdAHLWh</t>
  </si>
  <si>
    <t>https://twitter.com/realDonaldTrump/status/1176697246680780800</t>
  </si>
  <si>
    <t>Sooooo true @ LindseyGrahamSC!pic.twitter.com/ZzFwXHV5ua</t>
  </si>
  <si>
    <t>https://twitter.com/realDonaldTrump/status/1176701564624543744</t>
  </si>
  <si>
    <t>‚ÄúHe (Trump) has already been suffering from this type of a Witch Hunt since before his Inauguration. If it‚Äôs not one thing, it‚Äôs another. It‚Äôs a DISGRACE!‚Äù @ pnjaban @ LouDobbspic.twitter.com/9I9kXo2B8V</t>
  </si>
  <si>
    <t>https://twitter.com/realDonaldTrump/status/1176702213613334535</t>
  </si>
  <si>
    <t>Thank you @ kevinomccarthy!pic.twitter.com/DhcGpWEOME</t>
  </si>
  <si>
    <t>https://twitter.com/realDonaldTrump/status/1176703309488562178</t>
  </si>
  <si>
    <t>Thank you @ LouDobbs and @ JudgeJeanine!pic.twitter.com/LdfGFvAJNF</t>
  </si>
  <si>
    <t>https://twitter.com/realDonaldTrump/status/1176817132782411776</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</si>
  <si>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</si>
  <si>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https://twitter.com/realDonaldTrump/status/1176819645699043328</t>
  </si>
  <si>
    <t>There has been no President in the history of our Country who has been treated so badly as I have. The Democrats are frozen with hatred and fear. They get nothing done. This should never be allowed to happen to another President. Witch Hunt!</t>
  </si>
  <si>
    <t>https://twitter.com/realDonaldTrump/status/1176846804291338244</t>
  </si>
  <si>
    <t>‚ÄúThe Democrats have been talking about Impeaching Donald Trump since before he was inaugurated.‚Äù @ SteveDoocy @ foxandfriends And for no reason other than the great success we are having with the Economy, the Military, Vets, Tax and Regulation Cuts, HealthCare, and so much more!</t>
  </si>
  <si>
    <t>https://twitter.com/realDonaldTrump/status/1176848267759509504</t>
  </si>
  <si>
    <t>Will the Democrats apologize after seeing what was said on the call with the Ukrainian President? They should, a perfect call - got them by surprise!</t>
  </si>
  <si>
    <t>https://twitter.com/realDonaldTrump/status/1176858735077154818</t>
  </si>
  <si>
    <t>pic.twitter.com/coIrRDN33G</t>
  </si>
  <si>
    <t>https://twitter.com/realDonaldTrump/status/1176873524956450820</t>
  </si>
  <si>
    <t>‚ÄúDemocrats wrote to the Ukrainian government in May 2018 urging it to continue investigations into President Donald Trump‚Äôs alleged collusion with Russia in the 2016 presidential campaign ‚Äî collusion later found NOT TO EXIST.‚Äùhttps://www.breitbart.com/politics/2019/09/24/democrats-wrote-to-ukraine-in-may-demanding-it-investigate-trump/ ‚Ä¶</t>
  </si>
  <si>
    <t>https://twitter.com/realDonaldTrump/status/1176880340427821056</t>
  </si>
  <si>
    <t>‚ÄúYou don‚Äôt see a direct quid pro quo in this.‚Äù @ BretBaier</t>
  </si>
  <si>
    <t>https://twitter.com/realDonaldTrump/status/1176882115318820864</t>
  </si>
  <si>
    <t>pic.twitter.com/enifgzhUdC</t>
  </si>
  <si>
    <t>https://twitter.com/realDonaldTrump/status/1176888296863125512</t>
  </si>
  <si>
    <t>‚ÄúHe (President Trump) didn‚Äôt specifically mention the explicit quid pro quo of‚Ä¶unless you investigate this‚Ä¶we‚Äôre going to withhold military aid to you.‚Äù Pamela Brown</t>
  </si>
  <si>
    <t>https://twitter.com/realDonaldTrump/status/1176890668460978177</t>
  </si>
  <si>
    <t>https://www.pscp.tv/w/cFuHQTFvTlFsTFJub1dwUXd8MU93eFdkbXZqeW1LURkVMMxVgA_Vu5-I43Ckjj2TKTEPihFvkkfrKR7qwCv4?t=4m5s ‚Ä¶</t>
  </si>
  <si>
    <t>https://twitter.com/realDonaldTrump/status/1176897523312709632</t>
  </si>
  <si>
    <t>pic.twitter.com/U4PIG5LPlX</t>
  </si>
  <si>
    <t>https://twitter.com/realDonaldTrump/status/1176922746976178178</t>
  </si>
  <si>
    <t>Wow! ‚ÄúUkraine Whistleblower‚Äôs lead attorney donated to Biden.‚Äù @ FreeBeacon</t>
  </si>
  <si>
    <t>https://twitter.com/realDonaldTrump/status/1176953905143590912</t>
  </si>
  <si>
    <t>I have informed @ GOPLeader Kevin McCarthy and all Republicans in the House that I fully support transparency on so-called whistleblower information but also insist on transparency from Joe Biden and his son Hunter, on the millions of dollars that have been quickly and easily....</t>
  </si>
  <si>
    <t>https://twitter.com/realDonaldTrump/status/1176953905776910341</t>
  </si>
  <si>
    <t>....taken out of Ukraine and China. Additionally, I demand transparency from Democrats that went to Ukraine and attempted to force the new President to do things that they wanted under the form of political threat.</t>
  </si>
  <si>
    <t>https://twitter.com/realDonaldTrump/status/1176973148140519425</t>
  </si>
  <si>
    <t>https://www.pscp.tv/w/cFvUmjFvTlFsTFJub1dwUXd8MXlOeGFwRUFsRXZKakwiwfl8W0MFre4g9ajk8K02Tn8TGnFqEtQaq7iAVXJU?t=1s ‚Ä¶</t>
  </si>
  <si>
    <t>https://twitter.com/realDonaldTrump/status/1177036805033603073</t>
  </si>
  <si>
    <t>pic.twitter.com/o88dILO9oU</t>
  </si>
  <si>
    <t>https://twitter.com/realDonaldTrump/status/1177051607034413056</t>
  </si>
  <si>
    <t>So true, but it will never work!https://twitter.com/realDonaldTrump/status/1176686526006276097 ‚Ä¶</t>
  </si>
  <si>
    <t>https://twitter.com/realDonaldTrump/status/1177051904595152897</t>
  </si>
  <si>
    <t>One of our best fundraising days EVER!https://twitter.com/DanScavino/status/1176687762768048128 ‚Ä¶</t>
  </si>
  <si>
    <t>https://twitter.com/realDonaldTrump/status/1177177706729017344</t>
  </si>
  <si>
    <t>So cute! Her father is under siege, for no reason, since his first day in office!https://twitter.com/IvankaTrump/status/1176833811625185280 ‚Ä¶</t>
  </si>
  <si>
    <t>https://twitter.com/realDonaldTrump/status/1177178183143165953</t>
  </si>
  <si>
    <t>So bad for our Country!https://twitter.com/joegooding/status/1176667137831837696 ‚Ä¶</t>
  </si>
  <si>
    <t>https://twitter.com/realDonaldTrump/status/1177179678873968645</t>
  </si>
  <si>
    <t>If they actually did this the markets would crash. Do you think it was luck that got us to the best Stock Market and Economy in our history. It wasn‚Äôt!https://twitter.com/MariaBartiromo/status/1176854652823973893 ‚Ä¶</t>
  </si>
  <si>
    <t>https://twitter.com/realDonaldTrump/status/1177180272133099520</t>
  </si>
  <si>
    <t>Thank you Jim!https://twitter.com/Jim_Jordan/status/1176880040761614339 ‚Ä¶</t>
  </si>
  <si>
    <t>https://twitter.com/realDonaldTrump/status/1177182149050609664</t>
  </si>
  <si>
    <t>THE GREATEST SCAM IN THE HISTORY OF AMERICAN POLITICS!</t>
  </si>
  <si>
    <t>https://twitter.com/realDonaldTrump/status/1177256808072671233</t>
  </si>
  <si>
    <t>‚ÄúIs there a case for impeachment? Absolutely not! There is no high crime or misdemeanor, no crime, no extortion, no treason.‚Äù Robert Ray @ FoxNews</t>
  </si>
  <si>
    <t>https://twitter.com/realDonaldTrump/status/1177260939235643392</t>
  </si>
  <si>
    <t>That, and many other reasons, is why Republicans will win North Carolina!https://twitter.com/JudicialWatch/status/1177259032412921859 ‚Ä¶</t>
  </si>
  <si>
    <t>https://twitter.com/realDonaldTrump/status/1177262335771021312</t>
  </si>
  <si>
    <t>A whistleblower with second hand information? Another Fake News Story! See what was said on the very nice, no pressure, call. Another Witch Hunt!</t>
  </si>
  <si>
    <t>https://twitter.com/realDonaldTrump/status/1177263650068815872</t>
  </si>
  <si>
    <t>Adam Schiff has zero credibility. Another fantasy to hurt the Republican Party!</t>
  </si>
  <si>
    <t>https://twitter.com/realDonaldTrump/status/1177285017636093953</t>
  </si>
  <si>
    <t>Liddle‚Äô Adam Schiff, who has worked unsuccessfully for 3 years to hurt the Republican Party and President, has just said that the Whistleblower, even though he or she only had second hand information, ‚Äúis credible.‚Äù How can that be with zero info and a known bias. Democrat Scam!</t>
  </si>
  <si>
    <t>https://twitter.com/realDonaldTrump/status/1177356904110133248</t>
  </si>
  <si>
    <t>Congratulations to my friend @ SenShelby, our powerful Appropriations Chairman, for his hard work on many strong bills that continue to rebuild our military, invest in border security, and many other priorities. Good work and keep fighting, you are winning!</t>
  </si>
  <si>
    <t>https://twitter.com/realDonaldTrump/status/1177357479954526208</t>
  </si>
  <si>
    <t>No one has done more behind the scenes for STRONG BORDER SECURITY than @ SenCapito. Her bill passed Committee today with $5B for the BORDER WALL. West Virginia is a great State and Shelley gets it done. Keep it up!</t>
  </si>
  <si>
    <t>https://twitter.com/realDonaldTrump/status/1177357844062097409</t>
  </si>
  <si>
    <t>The President of Ukraine said that he was NOT pressured by me to do anything wrong. Can‚Äôt have better testimony than that! As V.P., Biden had his son, on the other hand, take out millions of dollars by strong arming the Ukrainian President. Also looted millions from China. Bad!</t>
  </si>
  <si>
    <t>https://twitter.com/realDonaldTrump/status/1177363411317022721</t>
  </si>
  <si>
    <t>Will be a GREAT and very accurate show tonight by @ seanhannity on @ foxnews (9:00 PM). Will play my full statement from Air Force One!</t>
  </si>
  <si>
    <t>https://twitter.com/realDonaldTrump/status/1177372974296502273</t>
  </si>
  <si>
    <t>pic.twitter.com/TAJLOrpFZe</t>
  </si>
  <si>
    <t>https://twitter.com/realDonaldTrump/status/1177373822867116033</t>
  </si>
  <si>
    <t>pic.twitter.com/6ggjWb5uJZ</t>
  </si>
  <si>
    <t>https://twitter.com/realDonaldTrump/status/1177373939380760581</t>
  </si>
  <si>
    <t>pic.twitter.com/ck4ZWu3F2N</t>
  </si>
  <si>
    <t>https://twitter.com/realDonaldTrump/status/1177379937562574849</t>
  </si>
  <si>
    <t>So many lies by Sleepy Joe and the Do Nothing Democrats!https://twitter.com/MariaBartiromo/status/1177378693876002818 ‚Ä¶</t>
  </si>
  <si>
    <t>https://twitter.com/realDonaldTrump/status/1177418483031781377</t>
  </si>
  <si>
    <t>pic.twitter.com/MZdR4l1H4U</t>
  </si>
  <si>
    <t>https://twitter.com/realDonaldTrump/status/1177420766180184064</t>
  </si>
  <si>
    <t>pic.twitter.com/tY8as4SYGY</t>
  </si>
  <si>
    <t>https://twitter.com/realDonaldTrump/status/1177426946713628674</t>
  </si>
  <si>
    <t>pic.twitter.com/nnZWgUDKMT</t>
  </si>
  <si>
    <t>https://twitter.com/realDonaldTrump/status/1177539052683309056</t>
  </si>
  <si>
    <t>To show you how dishonest the LameStream Media is, I used the word Liddle‚Äô, not Liddle, in discribing Corrupt Congressman Liddle‚Äô Adam Schiff. Low ratings @ CNN purposely took the hyphen out and said I spelled the word little wrong. A small but never ending situation with CNN!</t>
  </si>
  <si>
    <t>https://twitter.com/realDonaldTrump/status/1177543513015246852</t>
  </si>
  <si>
    <t>Obama loving (wrote Obama book) Peter Baker of the Failing New York Times, married to an even bigger Trump Hater than himself, should not even be allowed to write about me. Every story is a made up disaster with sources and leakers that don‚Äôt even exist. I had a simple and very..</t>
  </si>
  <si>
    <t>https://twitter.com/realDonaldTrump/status/1177543516236500997</t>
  </si>
  <si>
    <t>.....nice call with with the new President of Ukraine, it could not have been better or more honorable, and the Fake News Media and Democrats, working as a team, have fraudulently made it look bad. It wasn‚Äôt bad, it was very legal and very good. A continuing Witch Hunt!</t>
  </si>
  <si>
    <t>https://twitter.com/realDonaldTrump/status/1177560985441361922</t>
  </si>
  <si>
    <t>Rep. Adam Schiff fraudulently read to Congress, with millions of people watching, a version of my conversation with the President of Ukraine that doesn‚Äôt exist. He was supposedly reading the exact transcribed version of the call, but he completely changed the words to make it...</t>
  </si>
  <si>
    <t>https://twitter.com/realDonaldTrump/status/1177560986666098690</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</si>
  <si>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</si>
  <si>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https://twitter.com/realDonaldTrump/status/1177568259438239744</t>
  </si>
  <si>
    <t>pic.twitter.com/lnNyGMleKJ</t>
  </si>
  <si>
    <t>https://twitter.com/realDonaldTrump/status/1177574382056693760</t>
  </si>
  <si>
    <t>Iran wanted me to lift the sanctions imposed on them in order to meet. I said, of course, NO!</t>
  </si>
  <si>
    <t>https://twitter.com/realDonaldTrump/status/1177574932689182720</t>
  </si>
  <si>
    <t>‚ÄúIT WAS A PERFECT CONVERSATION WITH UKRAINE PRESIDENT!‚Äù</t>
  </si>
  <si>
    <t>https://twitter.com/realDonaldTrump/status/1177575947358412800</t>
  </si>
  <si>
    <t>Rep. Adam Schiff totally made up my conversation with Ukraine President and read it to Congress and Millions. He must resign and be investigated. He has been doing this for two years. He is a sick man!</t>
  </si>
  <si>
    <t>https://twitter.com/realDonaldTrump/status/1177576649233195008</t>
  </si>
  <si>
    <t>The Democrats are now to be known as the DO NOTHING PARTY!</t>
  </si>
  <si>
    <t>https://twitter.com/realDonaldTrump/status/1177579380819845120</t>
  </si>
  <si>
    <t>Sounding more and more like the so-called Whistleblower isn‚Äôt a Whistleblower at all. In addition, all second hand information that proved to be so inaccurate that there may not have even been somebody else, a leaker or spy, feeding it to him or her? A partisan operative?</t>
  </si>
  <si>
    <t>https://twitter.com/realDonaldTrump/status/1177604833538392065</t>
  </si>
  <si>
    <t>If that perfect phone call with the President of Ukraine Isn‚Äôt considered appropriate, then no future President can EVER again speak to another foreign leader!</t>
  </si>
  <si>
    <t>https://twitter.com/realDonaldTrump/status/1177669563477118976</t>
  </si>
  <si>
    <t>I AM DRAINING THE SWAMP!pic.twitter.com/U7WxKrO6Kx</t>
  </si>
  <si>
    <t>https://twitter.com/realDonaldTrump/status/1177765620798119940</t>
  </si>
  <si>
    <t>https://www.whitehouse.gov/presidential-actions/presidential-proclamation-gold-star-mothers-familys-day-2019/ ‚Ä¶</t>
  </si>
  <si>
    <t>https://twitter.com/realDonaldTrump/status/1177793877530546177</t>
  </si>
  <si>
    <t>Thank you to General McMaster. Just more Fake News!https://twitter.com/NatashaBertrand/status/1177764802363641856 ‚Ä¶</t>
  </si>
  <si>
    <t>https://twitter.com/realDonaldTrump/status/1177797447931895808</t>
  </si>
  <si>
    <t>Voter I.D. is the best way. Go for it Doug!https://twitter.com/RepDougCollins/status/1177630118577090565 ‚Ä¶</t>
  </si>
  <si>
    <t>https://twitter.com/realDonaldTrump/status/1177919923885969408</t>
  </si>
  <si>
    <t>Can you imagine if these Do Nothing Democrat Savages, people like Nadler, Schiff, AOC Plus 3, and many more, had a Republican Party who would have done to Obama what the Do Nothings are doing to me. Oh well, maybe next time!</t>
  </si>
  <si>
    <t>https://twitter.com/realDonaldTrump/status/1177924521291997184</t>
  </si>
  <si>
    <t>https://twitter.com/realDonaldTrump/status/1177924812125036544</t>
  </si>
  <si>
    <t>https://twitter.com/realDonaldTrump/status/1177924912226414592</t>
  </si>
  <si>
    <t>https://twitter.com/realDonaldTrump/status/1178055467987275776</t>
  </si>
  <si>
    <t>They are trying to stop ME, because I am fighting for YOU!pic.twitter.com/xiw4jtjkNl</t>
  </si>
  <si>
    <t>https://twitter.com/realDonaldTrump/status/1178067055226052609</t>
  </si>
  <si>
    <t>How do you impeach a President who has created the greatest Economy in the history of our Country, entirely rebuilt our Military into the most powerful it has ever been, Cut Record Taxes &amp; Regulations, fixed the VA &amp; gotten Choice for our Vets (after 45 years), &amp; so much more?...</t>
  </si>
  <si>
    <t>https://twitter.com/realDonaldTrump/status/1178067057591631874</t>
  </si>
  <si>
    <t>....The conversation with the new and very good Ukraine President, who told the Fake News, at the United Nations, that HE WAS NOT PRESSURED BY ME IN ANY WAY, SHAPE, OR FORM, should by and of itself bring an end to the new and most recent Witch Hunt. Others ended in ashes!</t>
  </si>
  <si>
    <t>https://twitter.com/realDonaldTrump/status/1178074545443479553</t>
  </si>
  <si>
    <t>The Whistleblower‚Äôs complaint is completely different and at odds from my actual conversation with the new President of Ukraine. The so-called ‚ÄúWhistleblower‚Äù knew practically NOTHING in that those ridiculous charges were far more dramatic &amp; wrong, just like Liddle‚Äô Adam Schiff..</t>
  </si>
  <si>
    <t>https://twitter.com/realDonaldTrump/status/1178074551541997568</t>
  </si>
  <si>
    <t>....fraudulently and illegally inserted his made up &amp; twisted words into my call with the Ukrainian President to make it look like I did something very wrong. He then boldly read those words to Congress and millions of people, defaming &amp; libeling me. He must resign from Congress!</t>
  </si>
  <si>
    <t>https://twitter.com/realDonaldTrump/status/1178076844135976966</t>
  </si>
  <si>
    <t>WOW, they got caught. End the Witch Hunt now!https://thefederalist.com/2019/09/27/intel-community-secretly-gutted-requirement-of-first-hand-whistleblower-knowledge/ ‚Ä¶</t>
  </si>
  <si>
    <t>https://twitter.com/realDonaldTrump/status/1178125611426025478</t>
  </si>
  <si>
    <t>It is disgraceful what the Do Nothing Democrats are doing (the Impeachment Scam), but it is also disgraceful what they are NOT doing, namely, the USMCA vote, Prescription Drug Price Reduction, Gun Safety, Infrastructure, and much more!</t>
  </si>
  <si>
    <t>https://twitter.com/realDonaldTrump/status/1178127357212844032</t>
  </si>
  <si>
    <t>The only people that don‚Äôt like my conversation with the new Ukrainian President are those that heard Rep. Adam Schiff read a made up and totally fraudulent statement to the House and public, words that I did not say but that he fabricated (&amp; admitted to this fabrication). Sick!</t>
  </si>
  <si>
    <t>https://twitter.com/realDonaldTrump/status/1178142518501879808</t>
  </si>
  <si>
    <t>The Fake News doesn‚Äôt dare mention the corrupt Democrats!https://twitter.com/realDonaldTrump/status/1177669563477118976 ‚Ä¶</t>
  </si>
  <si>
    <t>https://twitter.com/realDonaldTrump/status/1178283903490183168</t>
  </si>
  <si>
    <t>‚ÄúThese are Trumped-Up Charges.‚Äù @ PeteHegseth @ foxandfriends</t>
  </si>
  <si>
    <t>https://twitter.com/realDonaldTrump/status/1178285698111168512</t>
  </si>
  <si>
    <t>Will happen to all of those seeking unlawful impeachment in 50 Trump type Districts. We will win big!https://twitter.com/GOPChairwoman/status/1177687361808932865 ‚Ä¶</t>
  </si>
  <si>
    <t>https://twitter.com/realDonaldTrump/status/1178298078031437826</t>
  </si>
  <si>
    <t>pic.twitter.com/w6o2JkaxZ7</t>
  </si>
  <si>
    <t>https://twitter.com/realDonaldTrump/status/1178311095360073729</t>
  </si>
  <si>
    <t>So great Mark!https://twitter.com/Mediaite/status/1178299788569255936 ‚Ä¶</t>
  </si>
  <si>
    <t>https://twitter.com/realDonaldTrump/status/1178313529700622336</t>
  </si>
  <si>
    <t>Investigating Corruption is correct!https://twitter.com/JoeToole13/status/1177817225937313792 ‚Ä¶</t>
  </si>
  <si>
    <t>https://twitter.com/realDonaldTrump/status/1178328262537285632</t>
  </si>
  <si>
    <t>pic.twitter.com/vuFsgolfVO</t>
  </si>
  <si>
    <t>https://twitter.com/realDonaldTrump/status/1178365721249759234</t>
  </si>
  <si>
    <t>Wishing a Happy New Year to all of those celebrating Rosh Hashanah in America, Israel, and around the World!pic.twitter.com/fpyewMEZuI</t>
  </si>
  <si>
    <t>https://twitter.com/realDonaldTrump/status/1178372025901109256</t>
  </si>
  <si>
    <t>pic.twitter.com/bzjqfhI6jn</t>
  </si>
  <si>
    <t>https://twitter.com/realDonaldTrump/status/1178372711439093765</t>
  </si>
  <si>
    <t>pic.twitter.com/6S07ep4IdR</t>
  </si>
  <si>
    <t>https://twitter.com/realDonaldTrump/status/1178442759499370496</t>
  </si>
  <si>
    <t>Like every American, I deserve to meet my accuser, especially when this accuser, the so-called ‚ÄúWhistleblower,‚Äù represented a perfect conversation with a foreign leader in a totally inaccurate and fraudulent way. Then Schiff made up what I actually said by lying to Congress......</t>
  </si>
  <si>
    <t>https://twitter.com/realDonaldTrump/status/1178442762284404736</t>
  </si>
  <si>
    <t>His lies were made in perhaps the most blatant and sinister manner ever seen in the great Chamber. He wrote down and read terrible things, then said it was from the mouth of the President of the United States. I want Schiff questioned at the highest level for Fraud &amp; Treason.....</t>
  </si>
  <si>
    <t>https://twitter.com/realDonaldTrump/status/1178442765736333313</t>
  </si>
  <si>
    <t>....In addition, I want to meet not only my accuser, who presented SECOND &amp; THIRD HAND INFORMATION, but also the person who illegally gave this information, which was largely incorrect, to the ‚ÄúWhistleblower.‚Äù Was this person SPYING on the U.S. President? Big Consequences!</t>
  </si>
  <si>
    <t>https://twitter.com/realDonaldTrump/status/1178446179320942593</t>
  </si>
  <si>
    <t>These Radical Left, Do Nothing Democrats, are doing great harm to our Country. They are lying &amp; cheating like never before in our Country‚Äôs history in order to destabilize the United States of America &amp; it‚Äôs upcoming 2020 Election. They &amp; the Fake News Media are Dangerous &amp; Bad!</t>
  </si>
  <si>
    <t>https://twitter.com/realDonaldTrump/status/1178465036811034631</t>
  </si>
  <si>
    <t>‚ÄúAll that‚Äôs swirling around us now is Impeachment. We talk about it day and night, it‚Äôs what‚Äôs on the news, there is NOTHING that has turned up that is Impeachable. Our founding fathers set impeachment to be extremely rare. We need to get good stuff done. Let the people vote,....</t>
  </si>
  <si>
    <t>https://twitter.com/realDonaldTrump/status/1178465038643978243</t>
  </si>
  <si>
    <t>....we are going to have an Election very shortly.‚Äù Rep. Jeff Van Drew, Democrat of New Jersey. @ foxandfriends Thank you. Just another Witch Hunt by Nancy Pelosi and the Do Nothing Democrats!</t>
  </si>
  <si>
    <t>https://twitter.com/realDonaldTrump/status/1178467237096775680</t>
  </si>
  <si>
    <t>‚ÄúState Department has stepped up Hillary Clinton Email probe.‚Äù @ foxandfriends You mean the 33,000 Emails that she has deleted and acid washed so they can never be found, even though she said that all 33,000 pertained only to her daughter‚Äôs wedding, and her Yoga!</t>
  </si>
  <si>
    <t>https://twitter.com/realDonaldTrump/status/1178477534347960321</t>
  </si>
  <si>
    <t>‚ÄúNancy Pelosi and the Democrats can‚Äôt put down the Impeachment match. They know they couldn‚Äôt beat him in 2016 against Hillary Clinton, and they‚Äôre increasingly aware of the fact that they won‚Äôt win against him in 2020, and Impeachment is the only tool they have to get....</t>
  </si>
  <si>
    <t>https://twitter.com/realDonaldTrump/status/1178477536818413571</t>
  </si>
  <si>
    <t>....rid of Donald J. Trump - And the Democrats don‚Äôt care if they burn down and destroy this nation in the process. I have never seen the Evangelical Christians more angry over any issue than this attempt to illegitimately remove this President from office, overturn the 2016....</t>
  </si>
  <si>
    <t>https://twitter.com/realDonaldTrump/status/1178477538177425408</t>
  </si>
  <si>
    <t>....Election, and negate the votes of millions of Evangelicals in the process. They know the only Impeachable offense that President Trump has committed was beating Hillary Clinton in 2016. That‚Äôs the unpardonable sin for which the Democrats will never forgive him.....</t>
  </si>
  <si>
    <t>https://twitter.com/realDonaldTrump/status/1178477539653771264</t>
  </si>
  <si>
    <t>....If the Democrats are successful in removing the President from office (which they will never be), it will cause a Civil War like fracture in this Nation from which our Country will never heal.‚Äù Pastor Robert Jeffress, @ FoxNews</t>
  </si>
  <si>
    <t>https://twitter.com/realDonaldTrump/status/1178497262550421504</t>
  </si>
  <si>
    <t>pic.twitter.com/CKRQNECvRu</t>
  </si>
  <si>
    <t>https://twitter.com/realDonaldTrump/status/1178500028085743622</t>
  </si>
  <si>
    <t>‚ÄúThis is about proving that Donald Trump was framed by the Democrats.‚Äù @ RudyGiulianipic.twitter.com/GIadp3b0n3</t>
  </si>
  <si>
    <t>https://twitter.com/realDonaldTrump/status/1178505032892846080</t>
  </si>
  <si>
    <t>pic.twitter.com/hbSLaM3rGk</t>
  </si>
  <si>
    <t>https://twitter.com/realDonaldTrump/status/1178635525328113669</t>
  </si>
  <si>
    <t>The Greatest Witch Hunt in the history of our Country!</t>
  </si>
  <si>
    <t>https://twitter.com/realDonaldTrump/status/1178637628662538245</t>
  </si>
  <si>
    <t>‚ÄúChina Trade Turmoil: China Urging a CALM AND RATIONAL Solution.‚Äù @ MariaBartiromo @ FoxBusiness China is doing very poorly while the USA, under your favorite President‚Äôs leadership, continues to soar to new heights - and, despite the Do Nothing Democrats, we have just begun!</t>
  </si>
  <si>
    <t>https://twitter.com/realDonaldTrump/status/1178641557097975809</t>
  </si>
  <si>
    <t>The Fake Whistleblower complaint is not holding up. It is mostly about the call to the Ukrainian President which, in the name of transparency, I immediately released to Congress &amp; the public. The Whistleblower knew almost nothing, its 2ND HAND description of the call is a fraud!</t>
  </si>
  <si>
    <t>https://twitter.com/realDonaldTrump/status/1178643854737772545</t>
  </si>
  <si>
    <t>Rep. Adam Schiff illegally made up a FAKE &amp; terrible statement, pretended it to be mine as the most important part of my call to the Ukrainian President, and read it aloud to Congress and the American people. It bore NO relationship to what I said on the call. Arrest for Treason?</t>
  </si>
  <si>
    <t>https://twitter.com/realDonaldTrump/status/1178648670583042048</t>
  </si>
  <si>
    <t>‚ÄúAfter many years, the United States is finally waking up to Beijing‚Äôs plans and ambitions to pass us as the dominant economic &amp; military superpower in the 21st Century. What‚Äôs happening now is that the U.S. is finally responding (thank you President Trump). This is taking.....</t>
  </si>
  <si>
    <t>https://twitter.com/realDonaldTrump/status/1178648671996526592</t>
  </si>
  <si>
    <t>....place in TRADE, it‚Äôs taking shape in Military Competition.‚Äù Johnathan Ward, author and China expert. We are winning, and we will win. They should not have broken the deal we had with them. Happy Birthday China!</t>
  </si>
  <si>
    <t>https://twitter.com/realDonaldTrump/status/1178650939374424067</t>
  </si>
  <si>
    <t>Again, the President of Ukraine said there was NO (ZERO) PRESSURE PUT ON HIM BY ME. Case closed!</t>
  </si>
  <si>
    <t>https://twitter.com/realDonaldTrump/status/1178651638313226240</t>
  </si>
  <si>
    <t>WHO CHANGED THE LONG STANDING WHISTLEBLOWER RULES JUST BEFORE SUBMITTAL OF THE FAKE WHISTLEBLOWER REPORT? DRAIN THE SWAMP!</t>
  </si>
  <si>
    <t>https://twitter.com/realDonaldTrump/status/1178651959051669504</t>
  </si>
  <si>
    <t># FakeWhistleblower</t>
  </si>
  <si>
    <t>https://twitter.com/realDonaldTrump/status/1178668408566616064</t>
  </si>
  <si>
    <t>‚ÄúPresident Trump‚Äôs Job Approval Numbers have just reached the highest level since his Inauguration, around 50%, and you can add to that many votes from voters that don‚Äôt talk about their vote. Once they saw the President‚Äôs numbers going up, they said ‚ÄòWe gotta do something,‚Äô so..</t>
  </si>
  <si>
    <t>https://twitter.com/realDonaldTrump/status/1178668411183861760</t>
  </si>
  <si>
    <t>....they made this whole thing up. Impeachment is also a pre-emptive strike for what they think is coming on the Obama Administration‚Äôs handling of the 2016 Election.‚Äù Jim McLaughlin, highly respected pollster. @ WashTimes @ FoxNews</t>
  </si>
  <si>
    <t>https://twitter.com/realDonaldTrump/status/1178670564879343619</t>
  </si>
  <si>
    <t>Very simple! I was looking for Corruption and also why Germany, France and others in the European Union don‚Äôt do more for Ukraine. Why is it always the USA that does so much and puts up so much money for Ukraine and other countries? By the way, the Bidens were corrupt!</t>
  </si>
  <si>
    <t>https://twitter.com/realDonaldTrump/status/1178671715624394757</t>
  </si>
  <si>
    <t>The Fake News Media wants to stay as far away as possible from the Ukraine and China deals made by the Bidens. A Corrupt Media is so bad for our Country! In actuality, the Media may be even more Corrupt than the Bidens, which is hard to do!</t>
  </si>
  <si>
    <t>https://twitter.com/realDonaldTrump/status/1178713441575608321</t>
  </si>
  <si>
    <t>It was my Great Honor to attend this mornings Welcome Ceremony for the 20th Chairman of the Joint Chiefs of Staff, General Mark Milley!https://www.pscp.tv/w/cGInjjFvTlFsTFJub1dwUXd8MW1yeG1yaldya0RLeRYnTwf76Ww-U2rvToHPCwV-0eVWKsWnfNDtCYU2FcyF?t=43s ‚Ä¶</t>
  </si>
  <si>
    <t>https://twitter.com/realDonaldTrump/status/1178745297830326274</t>
  </si>
  <si>
    <t>Navistar will be building a new 250 MILLION DOLLAR truck factory in San Antonio with 600 new jobs. Congratulations San Antonio and Texas! America makes the GREATEST trucks in the world!https://www.ttnews.com/articles/navistar-build-truck-plant-texas ‚Ä¶</t>
  </si>
  <si>
    <t>https://twitter.com/realDonaldTrump/status/1178747450120708097</t>
  </si>
  <si>
    <t>Great news! @ Apple announced that it is building its new Mac Pro in Texas. This means hundreds of American jobs in Austin and for suppliers across the Country. Congratulations to the Apple team and their workers!https://www.foxbusiness.com/technology/apple-manufacturing-mac-pro-austin-texas-tariff-exemption ‚Ä¶</t>
  </si>
  <si>
    <t>https://twitter.com/realDonaldTrump/status/1178748369709256704</t>
  </si>
  <si>
    <t>BIG NEWS by @ Hyundai, @ Kia, and @ Aptiv on a 4 BILLION DOLLAR joint venture to develop autonomous driving technologies in the USA. That‚Äôs a lot of $$ and JOBS! Great jobs coming back to America!!</t>
  </si>
  <si>
    <t>https://twitter.com/realDonaldTrump/status/1178757901659365376</t>
  </si>
  <si>
    <t>My great friend, @ RepMarkMeadows, has been an EXCELLENT Chairman of the House @ FreedomCaucus, which has been a tremendous success. I am looking forward to close collaboration with his successor (starting Tuesday) and Strong Leader, @ RepAndyBiggsAZ!</t>
  </si>
  <si>
    <t>https://twitter.com/realDonaldTrump/status/1178767417075552257</t>
  </si>
  <si>
    <t>pic.twitter.com/QqEbiqEKkx</t>
  </si>
  <si>
    <t>https://twitter.com/realDonaldTrump/status/1178780049610280960</t>
  </si>
  <si>
    <t>‚ÄúHe misled (Rep. Adam Schiff) MILLIONS of people for the sake of making the case for impeachment. Completely fabricated account out of thin air!‚Äù @ MillerStream @ BlazeTVpic.twitter.com/ottBHQVffY</t>
  </si>
  <si>
    <t>https://twitter.com/realDonaldTrump/status/1178820044802940929</t>
  </si>
  <si>
    <t>THANK YOU!pic.twitter.com/zqbTTlbGmp</t>
  </si>
  <si>
    <t>https://twitter.com/realDonaldTrump/status/1178821592421404678</t>
  </si>
  <si>
    <t>pic.twitter.com/DJLYoma7KB</t>
  </si>
  <si>
    <t>https://twitter.com/realDonaldTrump/status/1178841635716784129</t>
  </si>
  <si>
    <t>Today, I was proud to sign the Autism CARES Bill! We support research for Americans with Autism and their families. You are not forgotten, we are fighting for you!pic.twitter.com/syyaLR0sNq</t>
  </si>
  <si>
    <t>https://twitter.com/realDonaldTrump/status/1178978148135899136</t>
  </si>
  <si>
    <t>The Corrupt Media refuses to cover this!https://twitter.com/realDonaldTrump/status/1177669563477118976 ‚Ä¶</t>
  </si>
  <si>
    <t>https://twitter.com/realDonaldTrump/status/1178981327082856448</t>
  </si>
  <si>
    <t>You cannot judge my Stock Market performance since the Inauguration, which was very good, but only from the day after the big Election Win, which was spectacular due to the euphoria of getting Obama/Biden OUT, &amp; getting Trump/Pence IN. WentI up BIG between Nov. 9 &amp; Inauguration!</t>
  </si>
  <si>
    <t>https://twitter.com/realDonaldTrump/status/1178984236524675072</t>
  </si>
  <si>
    <t>Great job, just in time!https://twitter.com/fox32news/status/1178827504301363205 ‚Ä¶</t>
  </si>
  <si>
    <t>https://twitter.com/realDonaldTrump/status/1178986524630802432</t>
  </si>
  <si>
    <t>Congratulations to President Xi and the Chinese people on the 70th Anniversary of the People‚Äôs Republic of China!</t>
  </si>
  <si>
    <t>https://twitter.com/realDonaldTrump/status/1178989254309011456</t>
  </si>
  <si>
    <t>pic.twitter.com/dOta1Z9gtZ</t>
  </si>
  <si>
    <t>https://twitter.com/realDonaldTrump/status/1178990430937067520</t>
  </si>
  <si>
    <t>‚ÄúThe congratulatory phone call with the Ukrainian President was PERFECT, unless you heard Liddle‚Äô Adam Schiff‚Äôs fraudulently made up version of the call. This is just another Fake News Media, together with their partner, the Democrat Party, HOAX!</t>
  </si>
  <si>
    <t>https://twitter.com/realDonaldTrump/status/1179023001989373952</t>
  </si>
  <si>
    <t>So if the so-called ‚ÄúWhistleblower‚Äù has all second hand information, and almost everything he has said about my ‚Äúperfect‚Äù call with the Ukrainian President is wrong (much to the embarrassment of Pelosi &amp; Schiff), why aren‚Äôt we entitled to interview &amp; learn everything about....</t>
  </si>
  <si>
    <t>https://twitter.com/realDonaldTrump/status/1179023004241727489</t>
  </si>
  <si>
    <t>....the Whistleblower, and also the person who gave all of the false information to him. This is simply about a phone conversation that could not have been nicer, warmer, or better. No pressure at all (as confirmed by Ukrainian Pres.). It is just another Democrat Hoax!</t>
  </si>
  <si>
    <t>https://twitter.com/realDonaldTrump/status/1179041970590748672</t>
  </si>
  <si>
    <t>As I predicted, Jay Powell and the Federal Reserve have allowed the Dollar to get so strong, especially relative to ALL other currencies, that our manufacturers are being negatively affected. Fed Rate too high. They are their own worst enemies, they don‚Äôt have a clue. Pathetic!</t>
  </si>
  <si>
    <t>https://twitter.com/realDonaldTrump/status/1179048439319072768</t>
  </si>
  <si>
    <t>Why isn‚Äôt Congressman Adam Schiff being brought up on charges for fraudulently making up a statement and reading it to Congress as if this statement, which was very dishonest and bad for me, was directly made by the President of the United States? This should never be allowed!</t>
  </si>
  <si>
    <t>https://twitter.com/realDonaldTrump/status/1179157911374897166</t>
  </si>
  <si>
    <t>REPUBLICANS of Louisiana, it is really important for you to go out and vote on October 12th for either Eddie Rispone or Ralph Abraham (both Great), which will lead to a runoff against....</t>
  </si>
  <si>
    <t>https://twitter.com/realDonaldTrump/status/1179157913090379782</t>
  </si>
  <si>
    <t>....a Nancy Pelosi/Chuck Schumer Democrat (John Bel Edwards), who does nothing but stymie all of the things we are doing to Make America Great Again. Don‚Äôt be fooled, John Bel Edwards will NEVER be for us. Early voting has already started! @ LAGOP</t>
  </si>
  <si>
    <t>https://twitter.com/realDonaldTrump/status/1179179573541511176</t>
  </si>
  <si>
    <t>As I learn more and more each day, I am coming to the conclusion that what is taking place is not an impeachment, it is a COUP, intended to take away the Power of the....</t>
  </si>
  <si>
    <t>https://twitter.com/realDonaldTrump/status/1179179575059927040</t>
  </si>
  <si>
    <t>....People, their VOTE, their Freedoms, their Second Amendment, Religion, Military, Border Wall, and their God-given rights as a Citizen of The United States of America!</t>
  </si>
  <si>
    <t>https://twitter.com/realDonaldTrump/status/1179189266234167297</t>
  </si>
  <si>
    <t>The Greatest Witch Hunt in the history of our Country!pic.twitter.com/7moLU6UTcE</t>
  </si>
  <si>
    <t>https://twitter.com/realDonaldTrump/status/1179375408405450752</t>
  </si>
  <si>
    <t>Louisiana Republicans must go out and vote REPUBLICAN in your Governor‚Äôs race. A Republican will win if you can force a runoff! Early voting has started. Your 2nd Amendment, and much else, is at stake.</t>
  </si>
  <si>
    <t>https://twitter.com/realDonaldTrump/status/1179378450936807424</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</si>
  <si>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</si>
  <si>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https://twitter.com/realDonaldTrump/status/1179382223860113413</t>
  </si>
  <si>
    <t>Massive sections of The Wall are being built at our Southern Border. It is going up rapidly, and built to the highest standards and specifications of the Border Patrol experts. It is actually an amazing structure! Our U.S. Military is doing a GREAT job.</t>
  </si>
  <si>
    <t>https://twitter.com/realDonaldTrump/status/1179399836883394562</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</si>
  <si>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</si>
  <si>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https://twitter.com/realDonaldTrump/status/1179402197093814272</t>
  </si>
  <si>
    <t>All the Do Nothing Democrats are focused on is Impeaching the President for having a very good conversation with the Ukrainian President. I knew that many people were listening, even have a transcript. They have been at this ‚Äústuff‚Äù from the day I got elected. Bad for Country!</t>
  </si>
  <si>
    <t>https://twitter.com/realDonaldTrump/status/1179402463805345794</t>
  </si>
  <si>
    <t># DONOTHINGDEMS</t>
  </si>
  <si>
    <t>https://twitter.com/realDonaldTrump/status/1179407460756578307</t>
  </si>
  <si>
    <t>‚ÄúNancy Pelosi and the Democrats haven‚Äôt met the standards of impeachment. They have to be very careful here.‚Äù Jeanne Zaino. @ FoxNews</t>
  </si>
  <si>
    <t>https://twitter.com/realDonaldTrump/status/1179411261337067520</t>
  </si>
  <si>
    <t>Now the press is trying to sell the fact that I wanted a Moat stuffed with alligators and snakes, with an electrified fence and sharp spikes on top, at our Southern Border. I may be tough on Border Security, but not that tough. The press has gone Crazy. Fake News!</t>
  </si>
  <si>
    <t>https://twitter.com/realDonaldTrump/status/1179415529074900992</t>
  </si>
  <si>
    <t>All of this impeachment nonsense, which is going nowhere, is driving the Stock Market, and your 401K‚Äôs, down. But that is exactly what the Democrats want to do. They are willing to hurt the Country, with only the 2020 Election in mind!</t>
  </si>
  <si>
    <t>https://twitter.com/realDonaldTrump/status/1179418523682168839</t>
  </si>
  <si>
    <t>Nancy Pelosi just said that she is interested in lowering prescription drug prices &amp; working on the desperately needed USMCA. She is incapable of working on either. It is just camouflage for trying to win an election through impeachment. The Do Nothing Democrats are stuck in mud!</t>
  </si>
  <si>
    <t>https://twitter.com/realDonaldTrump/status/1179418734764711937</t>
  </si>
  <si>
    <t>Democrats are trying to undo the Election regardless of FACTS!pic.twitter.com/cQ3B1bGD4L</t>
  </si>
  <si>
    <t>https://twitter.com/realDonaldTrump/status/1179420554601910272</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</si>
  <si>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</si>
  <si>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https://twitter.com/realDonaldTrump/status/1179422987684077568</t>
  </si>
  <si>
    <t>The Do Nothing Democrats should be focused on building up our Country, not wasting everyone‚Äôs time and energy on BULLSHIT, which is what they have been doing ever since I got overwhelmingly elected in 2016, 223-306. Get a better candidate this time, you‚Äôll need it!</t>
  </si>
  <si>
    <t>https://twitter.com/realDonaldTrump/status/1179484176267038721</t>
  </si>
  <si>
    <t>‚ÄúSchiff, House Intel Chairman, Got Early Account of Whistle-Blower‚Äôs Accusations‚Äù SCHIFF IS A FRAUD! https://www.nytimes.com/2019/10/02/us/politics/adam-schiff-whistleblower.html ‚Ä¶pic.twitter.com/PHdh8PBTGb</t>
  </si>
  <si>
    <t>https://twitter.com/realDonaldTrump/status/1179502966606352386</t>
  </si>
  <si>
    <t>LOOK AT THIS PHOTOGRAPH!pic.twitter.com/QQYTqG4KTt</t>
  </si>
  <si>
    <t>https://twitter.com/realDonaldTrump/status/1179538517992595458</t>
  </si>
  <si>
    <t>Mississippi, there is a VERY important election for Governor on November 5th. I need you to Get Out and Vote for our Great Republican nominee, @ TateReeves. Tate is strong on Crime, tough on Illegal Immigration, and will protect your Second Amendment....</t>
  </si>
  <si>
    <t>https://twitter.com/realDonaldTrump/status/1179538518873448451</t>
  </si>
  <si>
    <t>....He loves our Military and supports our Vets! Democrat Jim Hood will never give us his vote, is anti-Trump and pro-Crooked Hillary. Get Out and Vote for Tate Reeves on November 5th. He has my Complete &amp; Total Endorsement!</t>
  </si>
  <si>
    <t>https://twitter.com/realDonaldTrump/status/1179542037479202816</t>
  </si>
  <si>
    <t>DEMOCRATS WANT TO STEAL THE ELECTION! # KAG2020pic.twitter.com/hz6fWLId3L</t>
  </si>
  <si>
    <t>https://twitter.com/realDonaldTrump/status/1179697599143653377</t>
  </si>
  <si>
    <t>The U.S. won a $7.5 Billion award from the World Trade Organization against the European Union, who has for many years treated the USA very badly on Trade due to Tariffs, Trade Barriers, and more. This case going on for years, a nice victory!</t>
  </si>
  <si>
    <t>https://twitter.com/realDonaldTrump/status/1179707050743488512</t>
  </si>
  <si>
    <t>‚ÄúThe Ukraine controversy continues this morning as new documents obtained by @ FoxNews show that a former Ukrainian prosecutor said that he was forced to back off looking into a firm tied to Hunter Biden.‚Äù @ MariaBartiromo Does anyone other than Fake News protectors have a doubt?</t>
  </si>
  <si>
    <t>https://twitter.com/realDonaldTrump/status/1179710734030249984</t>
  </si>
  <si>
    <t>Keep up the great work Kellie!https://twitter.com/Opinion8dKellie/status/1176182239954186240 ‚Ä¶</t>
  </si>
  <si>
    <t>https://twitter.com/realDonaldTrump/status/1179718467060211713</t>
  </si>
  <si>
    <t>Great job Richard!https://twitter.com/RandPaul/status/1179143572202938369 ‚Ä¶</t>
  </si>
  <si>
    <t>https://twitter.com/realDonaldTrump/status/1179719951881576448</t>
  </si>
  <si>
    <t>A great book by a brilliant author. Buy it now!https://twitter.com/KimStrassel/status/1159870945630117888 ‚Ä¶</t>
  </si>
  <si>
    <t>https://twitter.com/realDonaldTrump/status/1179720222351269888</t>
  </si>
  <si>
    <t>Thank you Hugh!https://twitter.com/hughhewitt/status/1179552453492183042 ‚Ä¶</t>
  </si>
  <si>
    <t>https://twitter.com/realDonaldTrump/status/1179720723969052672</t>
  </si>
  <si>
    <t>Book is doing really well. A study in unfairness to a potentially great Justice!https://twitter.com/MZHemingway/status/1147694118027612160 ‚Ä¶</t>
  </si>
  <si>
    <t>https://twitter.com/realDonaldTrump/status/1179721004291170304</t>
  </si>
  <si>
    <t>The Republican Party has never had such support!https://twitter.com/MZHemingway/status/1179714047706648577 ‚Ä¶</t>
  </si>
  <si>
    <t>https://twitter.com/realDonaldTrump/status/1179721857441902593</t>
  </si>
  <si>
    <t>Schiff is a lying disaster for our Country. He should resign!https://twitter.com/AKA_RealDirty/status/1179603565129736192 ‚Ä¶</t>
  </si>
  <si>
    <t>https://twitter.com/realDonaldTrump/status/1179730204001996800</t>
  </si>
  <si>
    <t>Schiff is a lowlife who should resign (at least!).https://twitter.com/kristina_wong/status/1179386288748802049 ‚Ä¶</t>
  </si>
  <si>
    <t>https://twitter.com/realDonaldTrump/status/1179753043908268032</t>
  </si>
  <si>
    <t>Fake News, just like the snakes and gators in the moat. The Media is deranged, they have lost their minds!https://twitter.com/KFaulders/status/1179433139833331713 ‚Ä¶</t>
  </si>
  <si>
    <t>https://twitter.com/realDonaldTrump/status/1179782346209251328</t>
  </si>
  <si>
    <t>pic.twitter.com/2TfEyp1dHX</t>
  </si>
  <si>
    <t>https://twitter.com/realDonaldTrump/status/1179804457112129537</t>
  </si>
  <si>
    <t>Leader McCarthy, we look forward to you soon becoming Speaker of the House. The Do Nothing Dems don‚Äôt have a chance!https://twitter.com/GOPLeader/status/1179778155340603392 ‚Ä¶</t>
  </si>
  <si>
    <t>https://twitter.com/realDonaldTrump/status/1179807522116575232</t>
  </si>
  <si>
    <t>95% Approval Rating in the Republican Party, and record setting fundraising that has taken place over the past two weeks. Thank you!</t>
  </si>
  <si>
    <t>https://twitter.com/realDonaldTrump/status/1179840448225054720</t>
  </si>
  <si>
    <t>ELECTION INTERFERENCE!</t>
  </si>
  <si>
    <t>https://twitter.com/realDonaldTrump/status/1179847803574423552</t>
  </si>
  <si>
    <t>Great time at The Villages in Florida today. Sorry we couldn‚Äôt get everybody in. I will be back soon!pic.twitter.com/ia87A0sEue</t>
  </si>
  <si>
    <t>https://twitter.com/realDonaldTrump/status/1179856669901111297</t>
  </si>
  <si>
    <t>There wasn‚Äôt ANYTHING said wrong in my conversation with the Ukrainian President. This is a Democrat Scam!</t>
  </si>
  <si>
    <t>https://twitter.com/realDonaldTrump/status/1179857849570082817</t>
  </si>
  <si>
    <t>‚ÄúTrump Fundraising Haul Shows Impeachment Backfiring on Dems‚Äùhttps://www.realclearpolitics.com/articles/2019/10/03/trump_fundraising_haul_shows_impeachment_backfiring_on_dems_141397.html ‚Ä¶</t>
  </si>
  <si>
    <t>https://twitter.com/realDonaldTrump/status/1179859755478634497</t>
  </si>
  <si>
    <t>‚ÄúThis is yet again an example of Democrats projecting THEIR criminal acts on President Trump. President Trump is an innocent man. It is a lawless coup attempt against a duly elected President.‚Äù @ replouiegohmert @ BreitbartNews</t>
  </si>
  <si>
    <t>https://twitter.com/realDonaldTrump/status/1179862105945542656</t>
  </si>
  <si>
    <t>DRAIN THE SWAMP!pic.twitter.com/N3FaZ5Dkjq</t>
  </si>
  <si>
    <t>https://twitter.com/realDonaldTrump/status/1179863468582719488</t>
  </si>
  <si>
    <t>Thank you @JennaEllisRives, really well done!https://thehill.com/opinion/judiciary/464219-the-impeachment-agenda-of-democrats-is-a-political-coup ‚Ä¶</t>
  </si>
  <si>
    <t>https://twitter.com/realDonaldTrump/status/1179869164632043520</t>
  </si>
  <si>
    <t>‚ÄúIt was just a congenial phone call, but its become so big. I‚Äôve never seen the Media work so hard with so little.‚Äù @ greggutfeld @ FoxNews Witch Hunt!</t>
  </si>
  <si>
    <t>https://twitter.com/realDonaldTrump/status/1179891326151733249</t>
  </si>
  <si>
    <t>Today at The Villages in Florida, it was my great honor to sign an Executive Order on protecting and improving Medicare for our Nation‚Äôs Seniors. Today‚Äôs action is only the latest of many important steps we are taking to dramatically improve healthcare for the American People!pic.twitter.com/nWfn2r10o5</t>
  </si>
  <si>
    <t>https://twitter.com/realDonaldTrump/status/1179894472739627008</t>
  </si>
  <si>
    <t>The Greatest Witch Hunt in the history of our Country!pic.twitter.com/5wvry1rkBT</t>
  </si>
  <si>
    <t>https://twitter.com/realDonaldTrump/status/1179898724899835904</t>
  </si>
  <si>
    <t>"...blowing MASSIVE holes inside of the theory, the narrative, that Chairman Schiff has been providing to the public." @ RepLeeZeldinpic.twitter.com/CUJhiKZfgr</t>
  </si>
  <si>
    <t>https://twitter.com/realDonaldTrump/status/1179925259417468928</t>
  </si>
  <si>
    <t>As the President of the United States, I have an absolute right, perhaps even a duty, to investigate, or have investigated, CORRUPTION, and that would include asking, or suggesting, other Countries to help us out!</t>
  </si>
  <si>
    <t>https://twitter.com/realDonaldTrump/status/1179928359679270912</t>
  </si>
  <si>
    <t>Another big loss for the Do Nothing Dems!https://twitter.com/realDonaldTrump/status/1179898724899835904 ‚Ä¶</t>
  </si>
  <si>
    <t>https://twitter.com/realDonaldTrump/status/1179929713197883393</t>
  </si>
  <si>
    <t>The Do Nothing Democrats don‚Äôt have time to get it done!https://twitter.com/dougducey/status/1179879043874709504 ‚Ä¶</t>
  </si>
  <si>
    <t>https://twitter.com/realDonaldTrump/status/1179931107111907333</t>
  </si>
  <si>
    <t>AOC is a Wack Job!https://twitter.com/DonaldJTrumpJr/status/1179913243151785989 ‚Ä¶</t>
  </si>
  <si>
    <t>https://twitter.com/realDonaldTrump/status/1179931284900122625</t>
  </si>
  <si>
    <t>Great job Jim!https://twitter.com/Jim_Jordan/status/1179911676537327616 ‚Ä¶</t>
  </si>
  <si>
    <t>https://twitter.com/realDonaldTrump/status/1179932948138725377</t>
  </si>
  <si>
    <t>We are simultaneously fighting the Fake News Media and their partner, the Democrat Party. Always tough to beat the ‚ÄúPress,‚Äù but people are beginning to see how totally CORRUPT they are, and it makes our job a whole lot easier!</t>
  </si>
  <si>
    <t>https://twitter.com/realDonaldTrump/status/1179935210445647882</t>
  </si>
  <si>
    <t>This isn‚Äôt about a Campaign, this is about Corruption on a massive scale!https://twitter.com/realDonaldTrump/status/1179925259417468928 ‚Ä¶</t>
  </si>
  <si>
    <t>https://twitter.com/realDonaldTrump/status/1179938275089367040</t>
  </si>
  <si>
    <t>‚ÄúThey (Do Nothing Dems) are trying to nullify an election...‚Äù Joe diGenovapic.twitter.com/0a7Apd4kUO</t>
  </si>
  <si>
    <t>https://twitter.com/realDonaldTrump/status/1179944461067005952</t>
  </si>
  <si>
    <t>Nancy Pelosi today, on @ GMA, actually said that Adam Schiffty Schiff didn‚Äôt fabricate my words in a major speech before Congress. She either had no idea what she was saying, in other words lost it, or she lied. Even Clinton lover @ GStephanopoulos strongly called her out. Sue her?</t>
  </si>
  <si>
    <t>https://twitter.com/realDonaldTrump/status/1179949923833384960</t>
  </si>
  <si>
    <t>pic.twitter.com/WaLS3cL5ng</t>
  </si>
  <si>
    <t>https://twitter.com/realDonaldTrump/status/1180088140004040706</t>
  </si>
  <si>
    <t>The Washington Times, ‚ÄúUkraine envoy blows ‚Äòmassive hole‚Äô into Democrat accusations. Republicans at hearing find no Trump Pressure.‚Äù The Ukrainian President also strongly stated that NO pressure was put on him. Case Closed!</t>
  </si>
  <si>
    <t>https://twitter.com/realDonaldTrump/status/1180094411323117568</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</si>
  <si>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</si>
  <si>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https://twitter.com/realDonaldTrump/status/1180102056411095042</t>
  </si>
  <si>
    <t>Breaking News: Unemployment Rate, at 3.5%, drops to a 50 YEAR LOW. Wow America, lets impeach your President (even though he did nothing wrong!).</t>
  </si>
  <si>
    <t>https://twitter.com/realDonaldTrump/status/1180108227838697472</t>
  </si>
  <si>
    <t>The Whistleblower, who had the facts wrong about the phone call, reached out, and more, to the Democrat controlled House Intelligence Committee. Schiff never told us about this!</t>
  </si>
  <si>
    <t>https://twitter.com/realDonaldTrump/status/1180112745078956034</t>
  </si>
  <si>
    <t>pic.twitter.com/uYyoaCXuqu</t>
  </si>
  <si>
    <t>https://twitter.com/realDonaldTrump/status/1180116404839817216</t>
  </si>
  <si>
    <t>‚ÄúWhen your making an unsubstantiated statement that the President is making a claim having to do with quid pro quo, this witness has blown a big hole into that statement. The Ambassador put a dagger in the heart of Schiffs fairytale.‚Äù Rep. Lee Zeldin</t>
  </si>
  <si>
    <t>https://twitter.com/realDonaldTrump/status/1180117361380200448</t>
  </si>
  <si>
    <t>‚ÄúThe witness was asked at least 20 times, and there definitely was no Quid Pro Quo.‚Äù @ RepMarkMeadows @ FoxNews Their whole case was built around this, now they no longer mention!</t>
  </si>
  <si>
    <t>https://twitter.com/realDonaldTrump/status/1180123504924151809</t>
  </si>
  <si>
    <t>‚ÄúI think it‚Äôs outrages that a Whistleblower is a CIA Agent.‚Äù Ed Rollins @ FoxNews</t>
  </si>
  <si>
    <t>https://twitter.com/realDonaldTrump/status/1180207709985165313</t>
  </si>
  <si>
    <t>WOW, this is big stuff!https://twitter.com/RepRatcliffe/status/1180199673245683713 ‚Ä¶</t>
  </si>
  <si>
    <t>https://twitter.com/realDonaldTrump/status/1180240498478534658</t>
  </si>
  <si>
    <t>Under my Administration, Medicare Advantage premiums next year will be their lowest in the last 13 years. We are providing GREAT healthcare to our Seniors. We cannot let the radical socialists take that away through Medicare for All!</t>
  </si>
  <si>
    <t>https://twitter.com/realDonaldTrump/status/1180241114403610626</t>
  </si>
  <si>
    <t>At the request of @ SenThomTillis, I have declared a major disaster for the Great State of North Carolina to help with damages from Hurricane Dorian. Assistance now unlocked to recover stronger than ever! Thom loves N.C,. and so do I!</t>
  </si>
  <si>
    <t>https://twitter.com/realDonaldTrump/status/1180241849199583233</t>
  </si>
  <si>
    <t>I have just officially nominated Poland for entry into the Visa Waiver Program. With this decades long-awaited announcement, we are in the final steps of the process which, when complete, would grant Polish nationals visa-free business and tourism travel to the U.S. &amp; vice versa.</t>
  </si>
  <si>
    <t>https://twitter.com/realDonaldTrump/status/1180242480991748097</t>
  </si>
  <si>
    <t>pic.twitter.com/KYEzdMjl2k</t>
  </si>
  <si>
    <t>https://twitter.com/realDonaldTrump/status/1180244432647524355</t>
  </si>
  <si>
    <t>‚ÄúWhen your making an unsubstantiated charge that the President of the United States is making a request having to do with quid pro quo, this witness has blown a big hole into that statement.The Ambassador put a dagger in the heart of Schiffs fairytale.‚Äù Rep. Lee Zeldin @ FoxNews</t>
  </si>
  <si>
    <t>https://twitter.com/realDonaldTrump/status/1180245134363025415</t>
  </si>
  <si>
    <t>LYIN‚Äô SHIFTY SCHIFF!pic.twitter.com/vSZgFz9fIS</t>
  </si>
  <si>
    <t>https://twitter.com/realDonaldTrump/status/1180248056241049601</t>
  </si>
  <si>
    <t>‚ÄúAdam Schiff‚Äôs connection to the Whistleblower is coming to light.‚Äù @ FoxNews These facts, and others, make it impossible for the ridiculous impeachment ‚Äúscam‚Äù to go forward! Schiff has also committed a crime, perhaps treason, in making up a horrible statement and reading....</t>
  </si>
  <si>
    <t>https://twitter.com/realDonaldTrump/status/1180248057159540737</t>
  </si>
  <si>
    <t>....it to Congress, and the American people, as though it was the statement of the President of the United States, me. He did it to fool Congress and the public in order to make me look BAD. He is a sick puppy!</t>
  </si>
  <si>
    <t>https://twitter.com/realDonaldTrump/status/1180249663489937410</t>
  </si>
  <si>
    <t>My daughter Ivanka will be on @ trish_regan tonight on @ FoxBusiness at 8:00 P.M., following the great @ LouDobbs at 7:00. Enjoy!</t>
  </si>
  <si>
    <t>https://twitter.com/realDonaldTrump/status/1180262686942208000</t>
  </si>
  <si>
    <t>Join me at the Target Center in Minneapolis, Minnesota next Thursday, October 10th at 7:00pm! Tickets: http://bit.ly/2Iolcwx pic.twitter.com/EDkr6JYysX</t>
  </si>
  <si>
    <t>https://twitter.com/realDonaldTrump/status/1180285319784079360</t>
  </si>
  <si>
    <t>Along with Pelosi and her boss AOC, the Do Nothing Democrat ‚Äúleader.‚Äùhttps://twitter.com/DanScavino/status/1180264901161472000 ‚Ä¶</t>
  </si>
  <si>
    <t>https://twitter.com/realDonaldTrump/status/1180307952210759687</t>
  </si>
  <si>
    <t>‚ÄúIt isn‚Äôt often I get angry at the dirty politics of the Democrats in Congress, but this time I am enraged and hope this impeachment charade will backfire on Reps. Pelosi &amp; Schiff, &amp; the Democrats. I have read thoroughly the telephone conversation between Trump &amp; the President...</t>
  </si>
  <si>
    <t>https://twitter.com/realDonaldTrump/status/1180307953557090304</t>
  </si>
  <si>
    <t>....of Ukraine, and cannot find any reason to charge the President with high crimes &amp; misdemeanors. This is just a phony Witch Hunt, perpetuated by Democrats to get rid of Trump because they cannot beat him in a fair election.‚Äù Richard Ketay</t>
  </si>
  <si>
    <t>https://twitter.com/realDonaldTrump/status/1180309422557597697</t>
  </si>
  <si>
    <t>‚ÄúEx-Envoy testified Ukraine (or the President of Ukraine) never raised Quid Pro Quo concerns with him: source.‚Äù @ seanhannity @ FoxNews The President of Ukraine also stated that he was NOT PRESSURED by me in any way. END OF CASE!</t>
  </si>
  <si>
    <t>https://twitter.com/realDonaldTrump/status/1180316198598270981</t>
  </si>
  <si>
    <t>Thanks Jim. Would be great to just run our Country!https://twitter.com/gatewaypundit/status/1180307049827176453 ‚Ä¶</t>
  </si>
  <si>
    <t>https://twitter.com/realDonaldTrump/status/1180319734753046528</t>
  </si>
  <si>
    <t>Where is the LameStream Media on this?https://twitter.com/paulsperry_/status/1179962400554008576 ‚Ä¶</t>
  </si>
  <si>
    <t>https://twitter.com/realDonaldTrump/status/1180322404679241728</t>
  </si>
  <si>
    <t>‚ÄúPelosi Blatantly Lies During @ GMA Interview About Schiff's Reading of Ukraine Transcript‚Äùhttps://townhall.com/tipsheet/leahbarkoukis/2019/10/03/what-pelosi-is-claiming-schiff-didnt-make-up-trump-quotes-about-ukraine-call-n2554154 ‚Ä¶</t>
  </si>
  <si>
    <t>https://twitter.com/realDonaldTrump/status/1180322797102522368</t>
  </si>
  <si>
    <t>GREAT BOOK!https://twitter.com/GreggJarrett/status/1179128755639455744 ‚Ä¶</t>
  </si>
  <si>
    <t>https://twitter.com/realDonaldTrump/status/1180322833316171778</t>
  </si>
  <si>
    <t>‚ÄúReport: ‚ÄòWhistleblower‚Äô Never Disclosed Contact with House Intel Panel to Inspector General‚Äùhttps://www.breitbart.com/politics/2019/10/04/report-whistleblower-never-disclosed-contact-with-house-intel-panel-staffer-to-inspector-general/ ‚Ä¶</t>
  </si>
  <si>
    <t>https://twitter.com/realDonaldTrump/status/1180322962412576768</t>
  </si>
  <si>
    <t>Thank you @ robertjeffress!pic.twitter.com/GW4hFDbIpj</t>
  </si>
  <si>
    <t>https://twitter.com/realDonaldTrump/status/1180323756423692288</t>
  </si>
  <si>
    <t>pic.twitter.com/N3FaZ5UVI0</t>
  </si>
  <si>
    <t>https://twitter.com/realDonaldTrump/status/1180329058862866432</t>
  </si>
  <si>
    <t>Too bad!https://twitter.com/ByronYork/status/1180135546607288326 ‚Ä¶</t>
  </si>
  <si>
    <t>https://twitter.com/realDonaldTrump/status/1180333195763634176</t>
  </si>
  <si>
    <t>pic.twitter.com/GZH38uGdCK</t>
  </si>
  <si>
    <t>https://twitter.com/realDonaldTrump/status/1180334708175130624</t>
  </si>
  <si>
    <t>SHIFTY SCHIFF DUPED BY RUSSIAN PRANKSTERS!pic.twitter.com/CpIL0b5FLW</t>
  </si>
  <si>
    <t>https://twitter.com/realDonaldTrump/status/1180336118207787008</t>
  </si>
  <si>
    <t>Thank you @ KimStrassel and @ AndrewCMcCarthy!pic.twitter.com/aR6J1KIPRX</t>
  </si>
  <si>
    <t>https://twitter.com/realDonaldTrump/status/1180340705308413952</t>
  </si>
  <si>
    <t>"NEW EXTREME DEMS NOW RUNNING THE PARTY!"pic.twitter.com/nEAvcUGpZZ</t>
  </si>
  <si>
    <t>https://twitter.com/realDonaldTrump/status/1180480067849338881</t>
  </si>
  <si>
    <t>The Media is ‚ÄúFixed‚Äù and Corrupt. It bears no relationship to the truth. The @ nytimes &amp; @ washingtonpost are pure fiction. Totally dishonest reporting!</t>
  </si>
  <si>
    <t>https://twitter.com/realDonaldTrump/status/1180482408522629120</t>
  </si>
  <si>
    <t>The so-called Whistleblower‚Äôs account of my perfect phone call is ‚Äúway off,‚Äù not even close. Schiff and Pelosi never thought I would release the transcript of the call. Got them by surprise, they got caught. This is a fraud against the American people!</t>
  </si>
  <si>
    <t>https://twitter.com/realDonaldTrump/status/1180484483147059200</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</si>
  <si>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</si>
  <si>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https://twitter.com/realDonaldTrump/status/1180487139546546182</t>
  </si>
  <si>
    <t>Mitt Romney never knew how to win. He is a pompous ‚Äúass‚Äù who has been fighting me from the beginning, except when he begged me for my endorsement for his Senate run (I gave it to him), and when he begged me to be Secretary of State (I didn‚Äôt give it to him). He is so bad for R‚Äôs!</t>
  </si>
  <si>
    <t>https://twitter.com/realDonaldTrump/status/1180521871223246848</t>
  </si>
  <si>
    <t>THIS IS THE REAL STORY! @ GreggJarrettpic.twitter.com/aWrTySHJqL</t>
  </si>
  <si>
    <t>https://twitter.com/realDonaldTrump/status/1180524614268653568</t>
  </si>
  <si>
    <t>"Schiff is a FRAUD!" @ dbonginopic.twitter.com/Izexu2Nb1S</t>
  </si>
  <si>
    <t>https://twitter.com/realDonaldTrump/status/1180532150053085185</t>
  </si>
  <si>
    <t>pic.twitter.com/CP7N9ASHKJ</t>
  </si>
  <si>
    <t>https://twitter.com/realDonaldTrump/status/1180551689818050562</t>
  </si>
  <si>
    <t>Not only are the Do Nothing Democrats interfering in the 2020 Election, but they are continuing to interfere in the 2016 Election. They must be stopped!</t>
  </si>
  <si>
    <t>https://twitter.com/realDonaldTrump/status/1180559858699030529</t>
  </si>
  <si>
    <t>I‚Äôm hearing that the Great People of Utah are considering their vote for their Pompous Senator, Mitt Romney, to be a big mistake. I agree! He is a fool who is playing right into the hands of the Do Nothing Democrats! # IMPEACHMITTROMNEY</t>
  </si>
  <si>
    <t>https://twitter.com/realDonaldTrump/status/1180560592119222273</t>
  </si>
  <si>
    <t>No Kevin, Jeff Flake is better!https://twitter.com/kevincorke/status/1180557938122993664 ‚Ä¶</t>
  </si>
  <si>
    <t>https://twitter.com/realDonaldTrump/status/1180564696979648513</t>
  </si>
  <si>
    <t>So Crooked Hillary Clinton can delete and acid wash 33,000 emails AFTER getting a Subpoena from the United States Congress, but I can‚Äôt make one totally appropriate telephone call to the President of Ukraine? Witch Hunt!</t>
  </si>
  <si>
    <t>https://twitter.com/realDonaldTrump/status/1180624940212641793</t>
  </si>
  <si>
    <t>Mitt, get off the stage, you‚Äôve had your turn (twice)!https://twitter.com/DanScavino/status/1180234554356973568 ‚Ä¶</t>
  </si>
  <si>
    <t>https://twitter.com/realDonaldTrump/status/1180628130941345798</t>
  </si>
  <si>
    <t>Schiff and the Do Nothing Dems have lost all credibility...but the corrupt Media is working hard to keep them in the game!https://twitter.com/realDonaldTrump/status/1180245134363025415 ‚Ä¶</t>
  </si>
  <si>
    <t>https://twitter.com/realDonaldTrump/status/1180631325683982336</t>
  </si>
  <si>
    <t>‚ÄúPresident Trump would be negligent if he did not bring this matter, Biden, up. If the V.P. of the U.S. is self enriching &amp; engaged in criminal behavior, at a minimum corrupt behavior, it ought to be looked at.‚Äù Peter Schweizer, author, ‚ÄúSecret Empires.‚Äù @ marklevinshow</t>
  </si>
  <si>
    <t>https://twitter.com/realDonaldTrump/status/1180653341539483650</t>
  </si>
  <si>
    <t>The first so-called second hand information ‚ÄúWhistleblower‚Äù got my phone conversation almost completely wrong, so now word is they are going to the bench and another ‚ÄúWhistleblower‚Äù is coming in from the Deep State, also with second hand info. Meet with Shifty. Keep them coming!</t>
  </si>
  <si>
    <t>https://twitter.com/realDonaldTrump/status/1180664060603518976</t>
  </si>
  <si>
    <t>pic.twitter.com/F84WZ5LveS</t>
  </si>
  <si>
    <t>https://twitter.com/realDonaldTrump/status/1180664424375435265</t>
  </si>
  <si>
    <t>pic.twitter.com/UBsZoZb20g</t>
  </si>
  <si>
    <t>https://twitter.com/realDonaldTrump/status/1180667198093824001</t>
  </si>
  <si>
    <t>pic.twitter.com/uElgSLSoJ8</t>
  </si>
  <si>
    <t>https://twitter.com/realDonaldTrump/status/1180833586380972034</t>
  </si>
  <si>
    <t>The great Scam is being revealed!https://twitter.com/paulsperry_/status/1180229844078137345 ‚Ä¶</t>
  </si>
  <si>
    <t>https://twitter.com/realDonaldTrump/status/1180835536086470656</t>
  </si>
  <si>
    <t>The Do Nothing Democrats are being exposed!https://twitter.com/GOPChairwoman/status/1180539962611163136 ‚Ä¶</t>
  </si>
  <si>
    <t>https://twitter.com/realDonaldTrump/status/1180836237239816192</t>
  </si>
  <si>
    <t>95% Approval Rating in Republican Party. Thank you!</t>
  </si>
  <si>
    <t>https://twitter.com/realDonaldTrump/status/1180836514743357440</t>
  </si>
  <si>
    <t>The Democrats are lucky that they don‚Äôt have any Mitt Romney types. They may be lousy politicians, with really bad policies (Open Borders, Sanctuary Cities etc.), but they stick together!</t>
  </si>
  <si>
    <t>https://twitter.com/realDonaldTrump/status/1180859889381466113</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</si>
  <si>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</si>
  <si>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https://twitter.com/realDonaldTrump/status/1180859894003572736</t>
  </si>
  <si>
    <t>....and separately got 1.5 Billion Dollars from China despite no experience and for no apparent reason. There is NO WAY these can be legitimate transactions? As lawyers &amp; others have stated, as President, I have an OBLIGATION to look into possible, or probable, CORRUPTION!</t>
  </si>
  <si>
    <t>https://twitter.com/realDonaldTrump/status/1180886039801602048</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</si>
  <si>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</si>
  <si>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https://twitter.com/realDonaldTrump/status/1180886040791388161</t>
  </si>
  <si>
    <t>....And by the way, I would LOVE running against 1% Joe Biden - I just don‚Äôt think it‚Äôs going to happen. Sleepy Joe won‚Äôt get to the starting gate, &amp; based on all of the money he &amp; his family probably ‚Äúextorted,‚Äù Joe should hang it up. I wouldn‚Äôt want him dealing with China &amp; U!</t>
  </si>
  <si>
    <t>https://twitter.com/realDonaldTrump/status/1180889650333917190</t>
  </si>
  <si>
    <t># DONOTHINGDEMOCRATS</t>
  </si>
  <si>
    <t>https://twitter.com/realDonaldTrump/status/1180899945701879808</t>
  </si>
  <si>
    <t>Going to Louisiana on Friday night for a big Republican Rally. Keep Democrat Governor Edwards under 50%, force a runoff, and have a great new Republican Governor! Voting on Saturday. Information for Rally to follow.</t>
  </si>
  <si>
    <t>https://twitter.com/realDonaldTrump/status/1180925164080582657</t>
  </si>
  <si>
    <t>pic.twitter.com/Q6LzFFTLyX</t>
  </si>
  <si>
    <t>https://twitter.com/realDonaldTrump/status/1180925566951788545</t>
  </si>
  <si>
    <t>pic.twitter.com/Xsk50hrvvW</t>
  </si>
  <si>
    <t>https://twitter.com/realDonaldTrump/status/1180939171755630599</t>
  </si>
  <si>
    <t>Will be in Minnesota on Thursday night. Massive response, crowd and enthusiasm (actually, all over the Country) will be beyond belief! Same thing in Louisiana on Friday. Big and Bold USA!</t>
  </si>
  <si>
    <t>https://twitter.com/realDonaldTrump/status/1180939260146470912</t>
  </si>
  <si>
    <t>https://twitter.com/realDonaldTrump/status/1180966726227386368</t>
  </si>
  <si>
    <t>Democrat lawyer is same for both Whistleblowers? All support Obama and Crooked Hillary. Witch Hunt!https://twitter.com/LindseyGrahamSC/status/1180864952128671744 ‚Ä¶</t>
  </si>
  <si>
    <t>https://twitter.com/realDonaldTrump/status/1180982480083570688</t>
  </si>
  <si>
    <t>Good job, I must say, by Bob Woodward on ‚ÄúDeface the Nation.‚Äù The CBS no name host(ess), and other guest, Peter Baker of The Failing New York Times, were totally biased, boring and wrong (as usual), but Woodward was cool, calm and interesting. Thank you Bob!</t>
  </si>
  <si>
    <t>https://twitter.com/realDonaldTrump/status/1180986664912588802</t>
  </si>
  <si>
    <t>Join me at the Target Center in Minneapolis, Minnesota this Thursday, October 10th at 7:00pm! Tickets: http://bit.ly/2Iolcwx pic.twitter.com/3YWJOo6MnZ</t>
  </si>
  <si>
    <t>https://twitter.com/realDonaldTrump/status/1180987393115074560</t>
  </si>
  <si>
    <t>Sleepy Eyes Chuck Todd of ‚ÄúMeet the Press‚Äù had a total meltdown in his interview with highly reaspected Senator @ RonJohnsonWI. Seems that a not very bright Chuck just wasn‚Äôt getting the answers he was looking for in order to make me look as bad as possible. I did NOTHING wrong!</t>
  </si>
  <si>
    <t>https://twitter.com/realDonaldTrump/status/1180990087749935105</t>
  </si>
  <si>
    <t>Gerry Baker of @ WSJatLarge ‚ÄúDo you think what you‚Äôve seen rises to the level of impeachment?‚Äù Ken Starr, Clinton Special Prosecutor. ‚ÄúI don‚Äôt!‚Äù</t>
  </si>
  <si>
    <t>https://twitter.com/realDonaldTrump/status/1180990908000559104</t>
  </si>
  <si>
    <t>Unemployment Rate just dropped to 3.5%, the lowest in more that 50 years. Is that an impeachable event for your President?</t>
  </si>
  <si>
    <t>https://twitter.com/realDonaldTrump/status/1180994860188360704</t>
  </si>
  <si>
    <t>. @ 60Minutes ‚Äúforgot‚Äù to report that we are helping the great farmers of the USA to the tune of 28 Billion Dollars, for the last two years, paid for out of Tariffs paid to the United States by China for targeting the farmer. They devalued their currency, therefore paying the cost!</t>
  </si>
  <si>
    <t>https://twitter.com/realDonaldTrump/status/1181033358794661889</t>
  </si>
  <si>
    <t>Nancy Pelosi knew of all of the many Shifty Adam Schiff lies and massive frauds perpetrated upon Congress and the American people, in the form of a fraudulent speech knowingly delivered as a ruthless con, and the illegal meetings with a highly partisan ‚ÄúWhistleblower‚Äù &amp; lawyer...</t>
  </si>
  <si>
    <t>https://twitter.com/realDonaldTrump/status/1181033360241709056</t>
  </si>
  <si>
    <t>....This makes Nervous Nancy every bit as guilty as Liddle‚Äô Adam Schiff for High Crimes and Misdemeanors, and even Treason. I guess that means that they, along with all of those that evilly ‚ÄúColluded‚Äù with them, must all be immediately Impeached!</t>
  </si>
  <si>
    <t>https://twitter.com/realDonaldTrump/status/1181172457811697664</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</si>
  <si>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</si>
  <si>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https://twitter.com/realDonaldTrump/status/1181172459325800448</t>
  </si>
  <si>
    <t>....including capturing thousands of ISIS fighters, mostly from Europe. But Europe did not want them back, they said you keep them USA! I said ‚ÄúNO, we did you a great favor and now you want us to hold them in U.S. prisons at tremendous cost. They are yours for trials.‚Äù They.....</t>
  </si>
  <si>
    <t>https://twitter.com/realDonaldTrump/status/1181172462291243008</t>
  </si>
  <si>
    <t>.....again said ‚ÄúNO,‚Äù thinking, as usual, that the U.S. is always the ‚Äúsucker,‚Äù on NATO, on Trade, on everything. The Kurds fought with us, but were paid massive amounts of money and equipment to do so. They have been fighting Turkey for decades. I held off this fight for....</t>
  </si>
  <si>
    <t>https://twitter.com/realDonaldTrump/status/1181172465772482563</t>
  </si>
  <si>
    <t>....almost 3 years, but it is time for us to get out of these ridiculous Endless Wars, many of them tribal, and bring our soldiers home. WE WILL FIGHT WHERE IT IS TO OUR BENEFIT, AND ONLY FIGHT TO WIN. Turkey, Europe, Syria, Iran, Iraq, Russia and the Kurds will now have to.....</t>
  </si>
  <si>
    <t>https://twitter.com/realDonaldTrump/status/1181172467676565505</t>
  </si>
  <si>
    <t>...figure the situation out, and what they want to do with the captured ISIS fighters in their ‚Äúneighborhood.‚Äù They all hate ISIS, have been enemies for years. We are 7000 miles away and will crush ISIS again if they come anywhere near us!</t>
  </si>
  <si>
    <t>https://twitter.com/realDonaldTrump/status/1181175266409889793</t>
  </si>
  <si>
    <t>We just WON the big court case on Net Neutrality Rules! A great win for the future and speed of the internet. Will lead to many big things including 5G. Congratulations to the FCC and its Chairman, Ajit Pai!</t>
  </si>
  <si>
    <t>https://twitter.com/realDonaldTrump/status/1181178546150092800</t>
  </si>
  <si>
    <t>‚ÄúIG: DECLASSIFIED INFORMATION CONTRADICTS THE WHISTLEBLOWER.‚Äù @ foxandfriends But why are people surprised? The ‚Äúpartisan‚Äù Whistleblower was very wrong on what was said on my perfect, ‚Äúno pressure,‚Äù call with the Ukrainian President. Bring in another Whistleblower from the bench!</t>
  </si>
  <si>
    <t>https://twitter.com/realDonaldTrump/status/1181202101327843329</t>
  </si>
  <si>
    <t>‚ÄúIncomes much higher under Trump than Bush, Obama.‚Äù @ foxandfriends And almost everything else is better also (except I am driving the Deep State, and the Radical Left, Do Nothing Democrats, CRAZY)!</t>
  </si>
  <si>
    <t>https://twitter.com/realDonaldTrump/status/1181207817715421184</t>
  </si>
  <si>
    <t>Heritage Foundation ‚ÄúThese numbers are blockbusters. Just since Donald Trump took office, Median Family Incomrs are up over $4,100. In 8 years under President Obama, they only went up $1000. In one third the time, President Trump has increased incomes 4 times as much, and that...</t>
  </si>
  <si>
    <t>https://twitter.com/realDonaldTrump/status/1181207822039683079</t>
  </si>
  <si>
    <t>....doesn‚Äôt even include the almost $2000 that the families got from the Trump Tax Cut.‚Äù Stephen Moore, Freedomworks That means $5000 to $6000 more in disposable yearly income that Americans have right now because of President Trump!</t>
  </si>
  <si>
    <t>https://twitter.com/realDonaldTrump/status/1181212691203084289</t>
  </si>
  <si>
    <t>The Radical Left Democrats have failed on all fronts, so now they are pushing local New York City and State Democrat prosecutors to go get President Trump. A thing like this has never happened to any President before. Not even close!</t>
  </si>
  <si>
    <t>https://twitter.com/realDonaldTrump/status/1181227885841002496</t>
  </si>
  <si>
    <t>I was elected on getting out of these ridiculous endless wars, where our great Military functions as a policing operation to the benefit of people who don‚Äôt even like the USA. The two most unhappy countries at this move are Russia &amp; China, because they love seeing us bogged.....</t>
  </si>
  <si>
    <t>https://twitter.com/realDonaldTrump/status/1181227887543894016</t>
  </si>
  <si>
    <t>....down, watching over a quagmire, &amp; spending big dollars to do so. When I took over, our Military was totally depleted. Now it is stronger than ever before. The endless and ridiculous wars are ENDING! We will be focused on the big picture, knowing we can always go back &amp; BLAST!</t>
  </si>
  <si>
    <t>https://twitter.com/realDonaldTrump/status/1181232249821388801</t>
  </si>
  <si>
    <t>As I have stated strongly before, and just to reiterate, if Turkey does anything that I, in my great and unmatched wisdom, consider to be off limits, I will totally destroy and obliterate the Economy of Turkey (I‚Äôve done before!). They must, with Europe and others, watch over...</t>
  </si>
  <si>
    <t>https://twitter.com/realDonaldTrump/status/1181232251390042118</t>
  </si>
  <si>
    <t>....the captured ISIS fighters and families. The U.S. has done far more than anyone could have ever expected, including the capture of 100% of the ISIS Caliphate. It is time now for others in the region, some of great wealth, to protect their own territory. THE USA IS GREAT!</t>
  </si>
  <si>
    <t>https://twitter.com/realDonaldTrump/status/1181249853801877508</t>
  </si>
  <si>
    <t>"The Truth About Impeachment" @ SteveHiltonx @ NextRevFNCpic.twitter.com/3Pe2zClfUK</t>
  </si>
  <si>
    <t>https://twitter.com/realDonaldTrump/status/1181251003129180166</t>
  </si>
  <si>
    <t>Thank you @ HeyTammyBruce!pic.twitter.com/WYtJQmWv26</t>
  </si>
  <si>
    <t>https://twitter.com/realDonaldTrump/status/1181326889480282112</t>
  </si>
  <si>
    <t>pic.twitter.com/4zENOQPQ11</t>
  </si>
  <si>
    <t>https://twitter.com/realDonaldTrump/status/1181417086851125248</t>
  </si>
  <si>
    <t>‚ÄúThere are no felonies, there are no Impeachable offenses. The Constitution‚Äôs very clear that you need bribery, treason, or other high crimes and misdemeanors. You can‚Äôt be impeached for the conduct that‚Äôs been alleged in this case.‚Äù @ AlanDersh Dershowitz. @ seanhannity A Scam!</t>
  </si>
  <si>
    <t>https://twitter.com/realDonaldTrump/status/1181421753286959104</t>
  </si>
  <si>
    <t>Great book!https://twitter.com/MZHemingway/status/1147694118027612160 ‚Ä¶</t>
  </si>
  <si>
    <t>https://twitter.com/realDonaldTrump/status/1181422346697138176</t>
  </si>
  <si>
    <t>Adam should be Impeached!https://twitter.com/SteveScalise/status/1181362650690867202 ‚Ä¶</t>
  </si>
  <si>
    <t>https://twitter.com/realDonaldTrump/status/1181540621066092549</t>
  </si>
  <si>
    <t>Thank you Joni!https://twitter.com/SenJoniErnst/status/1181319565235634177 ‚Ä¶</t>
  </si>
  <si>
    <t>https://twitter.com/realDonaldTrump/status/1181542327711600642</t>
  </si>
  <si>
    <t>The lightweight mayor is hurting the great police and other wonderful supporters. 72,000 ticket requests already. Dump Frey and Omar! Make America Great Again!https://twitter.com/parscale/status/1181389560661577730 ‚Ä¶</t>
  </si>
  <si>
    <t>https://twitter.com/realDonaldTrump/status/1181547331822456832</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</si>
  <si>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</si>
  <si>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https://twitter.com/realDonaldTrump/status/1181547333990916097</t>
  </si>
  <si>
    <t>.....good health, at my request, Pastor Brunson, who had many years of a long prison term remaining. Also remember, and importantly, that Turkey is an important member in good standing of NATO. He is coming to the U.S. as my guest on November 13th. # ENDENDLESSWARS</t>
  </si>
  <si>
    <t>https://twitter.com/realDonaldTrump/status/1181553630354259968</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</si>
  <si>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</si>
  <si>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https://twitter.com/realDonaldTrump/status/1181553636444426240</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</si>
  <si>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</si>
  <si>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https://twitter.com/realDonaldTrump/status/1181560708808486914</t>
  </si>
  <si>
    <t>I would love to send Ambassador Sondland, a really good man and great American, to testify, but unfortunately he would be testifying before a totally compromised kangaroo court, where Republican‚Äôs rights have been taken away, and true facts are not allowed out for the public....</t>
  </si>
  <si>
    <t>https://twitter.com/realDonaldTrump/status/1181560772255719424</t>
  </si>
  <si>
    <t>....to see. Importantly, Ambassador Sondland‚Äôs tweet, which few report, stated, ‚ÄúI believe you are incorrect about President Trump‚Äôs intentions. The President has been crystal clear: no quid pro quo‚Äôs of any kind.‚Äù That says it ALL!</t>
  </si>
  <si>
    <t>https://twitter.com/realDonaldTrump/status/1181571571787403265</t>
  </si>
  <si>
    <t>I think that Crooked Hillary Clinton should enter the race to try and steal it away from Uber Left Elizabeth Warren. Only one condition. The Crooked one must explain all of her high crimes and misdemeanors including how &amp; why she deleted 33,000 Emails AFTER getting ‚ÄúC‚Äù Subpoena!</t>
  </si>
  <si>
    <t>https://twitter.com/realDonaldTrump/status/1181576256904744964</t>
  </si>
  <si>
    <t>Thank you to Lt. Bob Kroll of the great Minneapolis Police Department for your kind words on @ foxandfriends. The Police are fighting the Radical Left Mayor, and his ridiculous Uniform Ban. Actually, I LOVE the Cops for Trump shirts. Want to bring some home. I am with you 100%!!!!</t>
  </si>
  <si>
    <t>https://twitter.com/realDonaldTrump/status/1181577775246905344</t>
  </si>
  <si>
    <t>Someone please tell the Radical Left Mayor of Minneapolis that he can‚Äôt price out Free Speech. Probably illegal! I stand strongly &amp; proudly with the great Police Officers and Law Enforcement of Minneapolis and the Great State of Minnesota! See you Thursday Night!</t>
  </si>
  <si>
    <t>https://twitter.com/realDonaldTrump/status/1181578987191095298</t>
  </si>
  <si>
    <t>Get your great T-Shirts, ‚ÄúCops for Trump,‚Äù at http://WWW.MPDFEDERATION.COM REALLY NICE! Thank you to Minneapolis Police Officers &amp; Union! @ foxandfriends</t>
  </si>
  <si>
    <t>https://twitter.com/realDonaldTrump/status/1181586618983034880</t>
  </si>
  <si>
    <t>pic.twitter.com/bh1FyxfUiA</t>
  </si>
  <si>
    <t>https://twitter.com/realDonaldTrump/status/1181601756347797505</t>
  </si>
  <si>
    <t>Hasn‚Äôt Adam Schiff been fully discredited by now? Do we have to continue listening to his lies?</t>
  </si>
  <si>
    <t>https://twitter.com/realDonaldTrump/status/1181622998228508672</t>
  </si>
  <si>
    <t>Friday night in Louisiana will be Great. Big crowd expected. Republicans must get out and vote for either of our two incredible candidates ( @ DocAbraham &amp; @ EddieRispone) so we can stop Left Leaning Governor John Bel Edwards from getting over 50%. We will easily win the runoff!https://twitter.com/TeamTrump/status/1181559221453819904 ‚Ä¶</t>
  </si>
  <si>
    <t>https://twitter.com/realDonaldTrump/status/1181640563696820224</t>
  </si>
  <si>
    <t>Radical Left Dem Mayor of Minneapolis, Jacob Frey, is doing everything possible to stifle Free Speech despite a record sell-out crowd at the Target Center. Presidents Clinton and Obama paid almost nothing! The Minneapolis Police have been incredible....</t>
  </si>
  <si>
    <t>https://twitter.com/realDonaldTrump/status/1181640571334647814</t>
  </si>
  <si>
    <t>....In fact, the ‚ÄúCops For Trump‚Äù T-shirt Web Site CRASHED because of incredible volume, but is now back up and running. Proceeds go to the Police Union Charities. See you on Thursday night in Minneapolis!</t>
  </si>
  <si>
    <t>https://twitter.com/realDonaldTrump/status/1181644113092980737</t>
  </si>
  <si>
    <t>The U.S. Border is SECURE!pic.twitter.com/h9EPUPL1uS</t>
  </si>
  <si>
    <t>https://twitter.com/realDonaldTrump/status/1181698015423275010</t>
  </si>
  <si>
    <t>This is just the beginning, thank you to @ ByronYork!https://www.washingtonexaminer.com/news/whistleblower-had-professional-tie-to-2020-democratic-candidate ‚Ä¶</t>
  </si>
  <si>
    <t>https://twitter.com/realDonaldTrump/status/1181746916981379072</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</si>
  <si>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</si>
  <si>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https://twitter.com/realDonaldTrump/status/1181746918474440705</t>
  </si>
  <si>
    <t>....If there is a Runoff in Louisiana, you will have a great new Republican Governor who will Cut your Taxes and Car Insurance, and do a fabulous job for you and your family. Vote Republican, the Party of Honest Abe Lincoln!</t>
  </si>
  <si>
    <t>https://twitter.com/realDonaldTrump/status/1181750525596983296</t>
  </si>
  <si>
    <t>Gasoline Prices in the State of California are MUCH HIGHER than anywhere else in the Nation ($2.50 vs. $4.50). I guess those very expensive and unsafe cars that they are mandating just aren‚Äôt doing the trick! Don‚Äôt worry California, relief is on the way. The State doesn‚Äôt get it!</t>
  </si>
  <si>
    <t>https://twitter.com/realDonaldTrump/status/1181751294693969920</t>
  </si>
  <si>
    <t>The Greatest Witch Hunt in the history of the USA!https://twitter.com/senatemajldr/status/1181704952273657857 ‚Ä¶</t>
  </si>
  <si>
    <t>https://twitter.com/realDonaldTrump/status/1181754987141124098</t>
  </si>
  <si>
    <t>‚ÄúBob Mueller was pursuing the FBI Director job when he met with President Trump in 2017, Administration officials say.‚Äù @ FoxNews Bret Baier and Jake Gibson @ seanhannity This is true even though Mueller denied it!</t>
  </si>
  <si>
    <t>https://twitter.com/realDonaldTrump/status/1181761045486080002</t>
  </si>
  <si>
    <t>Wow, Just Breaking: ‚ÄúThe (big deal) Whistleblower had a ‚ÄòPROFESSIONAL TIE‚Äô to 2020 Democratic Candidate.‚Äù Washington Examiner, @ ByronYork In other words, was working with someone who was potentially running against me. Why wasn‚Äôt this reported by the ICIG? A Witch Hunt Scam!</t>
  </si>
  <si>
    <t>https://twitter.com/realDonaldTrump/status/1181770276188631041</t>
  </si>
  <si>
    <t>pic.twitter.com/jZLa4vWXAZ</t>
  </si>
  <si>
    <t>https://twitter.com/realDonaldTrump/status/1181771156203986946</t>
  </si>
  <si>
    <t>pic.twitter.com/ap9wN7wkj6</t>
  </si>
  <si>
    <t>https://twitter.com/realDonaldTrump/status/1181788575861547008</t>
  </si>
  <si>
    <t>So amazing!https://twitter.com/bennyjohnson/status/1180524380985679872 ‚Ä¶</t>
  </si>
  <si>
    <t>https://twitter.com/realDonaldTrump/status/1181883934776401920</t>
  </si>
  <si>
    <t>A Total Scam by the Do Nothing Democrats. For the good of the Country, this Wirch Hunt should end now!https://twitter.com/JesseBWatters/status/1181682375425712128 ‚Ä¶</t>
  </si>
  <si>
    <t>https://twitter.com/realDonaldTrump/status/1181889601914454016</t>
  </si>
  <si>
    <t>The Whistleblower‚Äôs facts have been so incorrect about my ‚Äúno pressure‚Äù conversation with the Ukrainian President, and now the conflict of interest and involvement with a Democrat Candidate, that he or she should be exposed and questioned properly. This is no Whistleblower.....</t>
  </si>
  <si>
    <t>https://twitter.com/realDonaldTrump/status/1181889603516665857</t>
  </si>
  <si>
    <t>.....The Whistleblower‚Äôs lawyer is a big Democrat. The Whistleblower has ties to one of my DEMOCRAT OPPONENTS. Why does the ICIG allow this scam to continue?</t>
  </si>
  <si>
    <t>https://twitter.com/realDonaldTrump/status/1181890675375259653</t>
  </si>
  <si>
    <t>He should be Impeached for Fraud!https://twitter.com/RepDougCollins/status/1181696544929697794 ‚Ä¶</t>
  </si>
  <si>
    <t>https://twitter.com/realDonaldTrump/status/1181891356274413570</t>
  </si>
  <si>
    <t>So make all Member Countries pay, not just the United States!https://twitter.com/CBSEveningNews/status/1181612030027030529 ‚Ä¶</t>
  </si>
  <si>
    <t>https://twitter.com/realDonaldTrump/status/1181896127471333381</t>
  </si>
  <si>
    <t>Fighting between various groups that has been going on for hundreds of years. USA should never have been in Middle East. Moved our 50 soldiers out. Turkey MUST take over captured ISIS fighters that Europe refused to have returned. The stupid endless wars, for us, are ending!https://twitter.com/TwitterMoments/status/1181053382850514947 ‚Ä¶</t>
  </si>
  <si>
    <t>https://twitter.com/realDonaldTrump/status/1181905659568283648</t>
  </si>
  <si>
    <t>The United States has spent EIGHT TRILLION DOLLARS fighting and policing in the Middle East. Thousands of our Great Soldiers have died or been badly wounded. Millions of people have died on the other side. GOING INTO THE MIDDLE EAST IS THE WORST DECISION EVER MADE.....</t>
  </si>
  <si>
    <t>https://twitter.com/realDonaldTrump/status/1181905661300559872</t>
  </si>
  <si>
    <t>....IN THE HISTORY OF OUR COUNTRY! We went to war under a false &amp; now disproven premise, WEAPONS OF MASS DESTRUCTION. There were NONE! Now we are slowly &amp; carefully bringing our great soldiers &amp; military home. Our focus is on the BIG PICTURE! THE USA IS GREATER THAN EVER BEFORE!</t>
  </si>
  <si>
    <t>https://twitter.com/realDonaldTrump/status/1181907681512169472</t>
  </si>
  <si>
    <t>The Do Nothing Democrats are Con Artists, only looking to hurt the Republican Party and President. Their total focus is 2020, nothing more, and nothing less. The good news is that WE WILL WIN!!!!</t>
  </si>
  <si>
    <t>https://twitter.com/realDonaldTrump/status/1181913136074502144</t>
  </si>
  <si>
    <t>The so-called Whistleblower, before knowing I was going to release the exact Transcript, stated that my call with the Ukrainian President was ‚Äúcrazy, frightening, and completely lacking in substance related to national security.‚Äù This is a very big Lie. Read the Transcript!</t>
  </si>
  <si>
    <t>https://twitter.com/realDonaldTrump/status/1181913137483829250</t>
  </si>
  <si>
    <t>....No Pressure at all said Ukraine! Very congenial, a perfect call. The Whistleblower and others spoke BEFORE seeing the Transcript. Now they must apologize to me and stop this ridiculous impeachment!</t>
  </si>
  <si>
    <t>https://twitter.com/realDonaldTrump/status/1181929128976670724</t>
  </si>
  <si>
    <t>They don‚Äôt have a clue, but I do. The USA is doing great despite the Fed!https://twitter.com/MariaBartiromo/status/1181911856916701191 ‚Ä¶</t>
  </si>
  <si>
    <t>https://twitter.com/realDonaldTrump/status/1181929745518403585</t>
  </si>
  <si>
    <t>Great support from GOP in fighting the Radical Left, Do Nothing Democrats!https://twitter.com/GOP/status/1181914827117215744 ‚Ä¶</t>
  </si>
  <si>
    <t>https://twitter.com/realDonaldTrump/status/1181930118828175363</t>
  </si>
  <si>
    <t>But we are now, for the first time, giving companies a better alternative!https://twitter.com/GordonGChang/status/1181890573151678464 ‚Ä¶</t>
  </si>
  <si>
    <t>https://twitter.com/realDonaldTrump/status/1181932207767789571</t>
  </si>
  <si>
    <t>So true Don, and this was a big lie. Look what happened to Friends of Trump, for less. Can‚Äôt let this pass!https://twitter.com/DonaldJTrumpJr/status/1181913815073603585 ‚Ä¶</t>
  </si>
  <si>
    <t>https://twitter.com/realDonaldTrump/status/1181932884694839296</t>
  </si>
  <si>
    <t>Adam Schiff is a disgrace to our Country!https://twitter.com/RyanAFournier/status/1181604840633446403 ‚Ä¶</t>
  </si>
  <si>
    <t>https://twitter.com/realDonaldTrump/status/1181933850991235073</t>
  </si>
  <si>
    <t>Why doesn‚Äôt the ICIG do something about this Scam? He should have never let it start, a Dem Hoax!https://twitter.com/DonaldJTrumpJr/status/1181926019692974081 ‚Ä¶</t>
  </si>
  <si>
    <t>https://twitter.com/realDonaldTrump/status/1181934246111404032</t>
  </si>
  <si>
    <t>True. Should have never been there in the first place!https://twitter.com/SergioGor/status/1181904774209384450 ‚Ä¶</t>
  </si>
  <si>
    <t>https://twitter.com/realDonaldTrump/status/1181935014709202947</t>
  </si>
  <si>
    <t>Crooked Hillary should try it again!https://twitter.com/DonaldJTrumpJr/status/1181918781259571200 ‚Ä¶</t>
  </si>
  <si>
    <t>https://twitter.com/realDonaldTrump/status/1181940389990805504</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</si>
  <si>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</si>
  <si>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https://twitter.com/realDonaldTrump/status/1181940394604535809</t>
  </si>
  <si>
    <t>....DACA stand, with all of its negative legal implications, the Republicans and Democrats will have a DEAL to let them stay in our Country, in very short order. It would actually benefit DACA, and be done the right way!</t>
  </si>
  <si>
    <t>https://twitter.com/realDonaldTrump/status/1181968273333719041</t>
  </si>
  <si>
    <t>So why is someone a good or great President if they needed to Spy on someone else‚Äôs Campaign in order to win (that didn‚Äôt work out so well), and if they were unable to fill 142 important Federal Judgeships (a record by far), handing them all to me to choose. Will have 182 soon!</t>
  </si>
  <si>
    <t>https://twitter.com/realDonaldTrump/status/1181969511697788928</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</si>
  <si>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</si>
  <si>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https://twitter.com/realDonaldTrump/status/1181991604493656064</t>
  </si>
  <si>
    <t>So pathetic to see Sleepy Joe Biden, who with his son, Hunter, and to the detriment of the American Taxpayer, has ripped off at least two countries for millions of dollars, calling for my impeachment - and I did nothing wrong. Joe‚Äôs Failing Campaign gave him no other choice!</t>
  </si>
  <si>
    <t>https://twitter.com/realDonaldTrump/status/1181995834369544198</t>
  </si>
  <si>
    <t>Sleepy Joe Biden!pic.twitter.com/oZtytImXqq</t>
  </si>
  <si>
    <t>https://twitter.com/realDonaldTrump/status/1182075837962690560</t>
  </si>
  <si>
    <t>The hardest thing I have to do as President...pic.twitter.com/6bzwh78I00</t>
  </si>
  <si>
    <t>https://twitter.com/realDonaldTrump/status/1182085917198241793</t>
  </si>
  <si>
    <t>pic.twitter.com/I6VsoDIQQp</t>
  </si>
  <si>
    <t>https://twitter.com/realDonaldTrump/status/1182107033874714624</t>
  </si>
  <si>
    <t>‚ÄúI don‚Äôt think it‚Äôs a Whistleblower at all. I think this is an anonymous source for the Democratic Staff in the House of Representatives. This is an insult to real Whistleblowers. Actual Whistleblowers go on to have their whole lives upended.‚Äù John Kiriakou @ TuckerCarlson</t>
  </si>
  <si>
    <t>https://twitter.com/realDonaldTrump/status/1182112396837625857</t>
  </si>
  <si>
    <t>A different take!https://twitter.com/YahooNews/status/1182043375815417856 ‚Ä¶</t>
  </si>
  <si>
    <t>https://twitter.com/realDonaldTrump/status/1182142030325129217</t>
  </si>
  <si>
    <t>Impeached for what, having created the greatest Economy in the history of our Country, building our strongest ever Military, Cutting Taxes too much?https://twitter.com/realDonaldTrump/status/1181969511697788928 ‚Ä¶</t>
  </si>
  <si>
    <t>https://twitter.com/realDonaldTrump/status/1182147895371472896</t>
  </si>
  <si>
    <t>In case the Kurds or Turkey lose control, the United States has already taken the 2 ISIS militants tied to beheadings in Syria, known as the Beetles, out of that country and into a secure location controlled by the U.S. They are the worst of the worst!</t>
  </si>
  <si>
    <t>https://twitter.com/realDonaldTrump/status/1182280635513294849</t>
  </si>
  <si>
    <t>‚ÄúUkrainian President Volodymyr Zelensky told reporters Thursday his controversial July call with President Trump involved no bribe, blackmail or quid pro quo, as impeachment-minded Democrats claim.‚Äù This should immediately end the talk of impeachment!https://www.foxnews.com/politics/ukraine-president-says-no-blackmail-in-phone-call-with-trump ‚Ä¶</t>
  </si>
  <si>
    <t>https://twitter.com/realDonaldTrump/status/1182281834970980352</t>
  </si>
  <si>
    <t>From the day I announced I was running for President, I have NEVER had a good @ FoxNews Poll. Whoever their Pollster is, they suck. But @ FoxNews is also much different than it used to be in the good old days. With people like Andrew Napolitano, who wanted to be a Supreme....</t>
  </si>
  <si>
    <t>https://twitter.com/realDonaldTrump/status/1182281836363485185</t>
  </si>
  <si>
    <t>...Court Justice &amp; I turned him down (he‚Äôs been terrible ever since), Shep Smith, @ donnabrazile (who gave Crooked Hillary the debate questions &amp; got fired from @ CNN), &amp; others, @ FoxNews doesn‚Äôt deliver for US anymore. It is so different than it used to be. Oh well, I‚Äôm President!</t>
  </si>
  <si>
    <t>https://twitter.com/realDonaldTrump/status/1182282790861201408</t>
  </si>
  <si>
    <t>Where is Hunter Biden? He has disappeared while the Fake News protects his Crooked daddy!https://twitter.com/EricTrump/status/1182259309540990976 ‚Ä¶</t>
  </si>
  <si>
    <t>https://twitter.com/realDonaldTrump/status/1182286411501838337</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</si>
  <si>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</si>
  <si>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https://twitter.com/realDonaldTrump/status/1182286414353981440</t>
  </si>
  <si>
    <t>....the area and start a new war all over again. Turkey is a member of NATO. Others say STAY OUT, let the Kurds fight their own battles (even with our financial help). I say hit Turkey very hard financially &amp; with sanctions if they don‚Äôt play by the rules! I am watching closely.</t>
  </si>
  <si>
    <t>https://twitter.com/realDonaldTrump/status/1182288206806560769</t>
  </si>
  <si>
    <t>Thank you to @ OANN One America News for your fair coverage and brilliant reporting. It is appreciated by many people trying so hard to find a new, consistent and powerful VOICE! See you tonight at the Big Rally in Minneapolis.</t>
  </si>
  <si>
    <t>https://twitter.com/realDonaldTrump/status/1182289435955777537</t>
  </si>
  <si>
    <t>The President of the Ukraine just stated again, in the strongest of language, that President Trump applied no pressure and did absolutely nothing wrong. He used the strongest language possible. That should end this Democrat Scam, but it won‚Äôt, because the Dems &amp; Media are FIXED!</t>
  </si>
  <si>
    <t>https://twitter.com/realDonaldTrump/status/1182290380542185472</t>
  </si>
  <si>
    <t>Why isn‚Äôt the IG investigating his so-called Whistleblower? All bad info!</t>
  </si>
  <si>
    <t>https://twitter.com/realDonaldTrump/status/1182292163721404416</t>
  </si>
  <si>
    <t>Big day of negotiations with China. They want to make a deal, but do I? I meet with the Vice Premier tomorrow at The White House.</t>
  </si>
  <si>
    <t>https://twitter.com/realDonaldTrump/status/1182304840212455424</t>
  </si>
  <si>
    <t>pic.twitter.com/HZzDQY5QqV</t>
  </si>
  <si>
    <t>https://twitter.com/realDonaldTrump/status/1182304844683632642</t>
  </si>
  <si>
    <t>pic.twitter.com/sI5hZ81ASL</t>
  </si>
  <si>
    <t>https://twitter.com/realDonaldTrump/status/1182387197066039298</t>
  </si>
  <si>
    <t>We defeated 100% of the ISIS Caliphate and no longer have any troops in the area under attack by Turkey, in Syria. We did our job perfectly! Now Turkey is attacking the Kurds, who have been fighting each other for 200 years....</t>
  </si>
  <si>
    <t>https://twitter.com/realDonaldTrump/status/1182387198164946944</t>
  </si>
  <si>
    <t>....We have one of three choices: Send in thousands of troops and win Militarily, hit Turkey very hard Financially and with Sanctions, or mediate a deal between Turkey and the Kurds!</t>
  </si>
  <si>
    <t>https://twitter.com/realDonaldTrump/status/1182399270009425920</t>
  </si>
  <si>
    <t>WOW, THANK YOU Minneapolis, Minnesota ‚Äî on my way! # KAG2020pic.twitter.com/Czl6GbCCxN</t>
  </si>
  <si>
    <t>https://twitter.com/realDonaldTrump/status/1182446696598511617</t>
  </si>
  <si>
    <t>The joint statement released with President Bolsonaro in March makes absolutely clear that I support Brazil beginning the process for full OECD membership. The United States stands by that statement and stands by @ jairbolsonaro. This article is FAKE NEWS!https://www.bloomberg.com/news/articles/2019-10-10/u-s-turns-down-brazil-s-oecd-bid-after-publicly-endorsing-it ‚Ä¶</t>
  </si>
  <si>
    <t>https://twitter.com/realDonaldTrump/status/1182485222190915584</t>
  </si>
  <si>
    <t>A GREAT evening in Minneapolis, Minnesota with incredible American Patriots. THANK YOU!https://www.pscp.tv/w/cG_hjTEzNTg4Mzh8MW1yR21ybHdaRXdKeQDE07XjHSvV65YOo3_NxJhEPhhXrkv1RQjXRqoV9P1z?t=1s ‚Ä¶</t>
  </si>
  <si>
    <t>https://twitter.com/realDonaldTrump/status/1182488455277924353</t>
  </si>
  <si>
    <t>Over the next 13 months, we are going to fight with all of our heart and soul ‚Äì and we are going to win the Great State of Minnesota in 2020! # TrumpMinneapolis # KAG2020pic.twitter.com/c3FQnrPJWr</t>
  </si>
  <si>
    <t>https://twitter.com/realDonaldTrump/status/1182654371714211840</t>
  </si>
  <si>
    <t>Good things are happening at China Trade Talk Meeting. Warmer feelings than in recent past, more like the Old Days. I will be meeting with the Vice Premier today. All would like to see something significant happen!</t>
  </si>
  <si>
    <t>https://twitter.com/realDonaldTrump/status/1182657102357110791</t>
  </si>
  <si>
    <t>I will be in Louisiana tonight (Love it!) to get Republicans to vote for either of our two great Republican Candidates and force a run off with John Bel Edwards, who has done a really poor job of tax cutting, car insurance cost (worst in USA), &amp; is suspect on your 2nd Amendment!</t>
  </si>
  <si>
    <t>https://twitter.com/realDonaldTrump/status/1182661081849835520</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</si>
  <si>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</si>
  <si>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https://twitter.com/realDonaldTrump/status/1182664051089911812</t>
  </si>
  <si>
    <t>Will be with our two GREAT Senators, @ SenJohnKennedy &amp; @ SenBillCassidy, tonight in Louisiana. These two hard working, really smart men, love their Country and love their State. We will hopefully add a Great New Republican Governor to the beautiful Louisiana mix! See you tonight!</t>
  </si>
  <si>
    <t>https://twitter.com/realDonaldTrump/status/1182679369174716423</t>
  </si>
  <si>
    <t>What a disgraceful legal system for this guy to still be around after all of these years. A vicious killer who destroyed so many great people &amp; families!https://twitter.com/seanhannity/status/1182672496547581954 ‚Ä¶</t>
  </si>
  <si>
    <t>https://twitter.com/realDonaldTrump/status/1182679765632868353</t>
  </si>
  <si>
    <t>A great evening in beautiful Minnesota!https://twitter.com/DanScavino/status/1182663741827178497 ‚Ä¶</t>
  </si>
  <si>
    <t>https://twitter.com/realDonaldTrump/status/1182681234880847872</t>
  </si>
  <si>
    <t>Do you believe this? A total Scam!https://twitter.com/seanhannity/status/1182643280636514304 ‚Ä¶</t>
  </si>
  <si>
    <t>https://twitter.com/realDonaldTrump/status/1182681755679121408</t>
  </si>
  <si>
    <t>The Do Nothing Democrats. Thanks Vicky!https://twitter.com/RepHartzler/status/1182358854094544901 ‚Ä¶</t>
  </si>
  <si>
    <t>https://twitter.com/realDonaldTrump/status/1182682132868751361</t>
  </si>
  <si>
    <t>Amazing Evening!https://twitter.com/realDonaldTrump/status/1182485222190915584 ‚Ä¶</t>
  </si>
  <si>
    <t>https://twitter.com/realDonaldTrump/status/1182682269804310529</t>
  </si>
  <si>
    <t>A Giant Scam!https://twitter.com/MariaBartiromo/status/1182470552818241536 ‚Ä¶</t>
  </si>
  <si>
    <t>https://twitter.com/realDonaldTrump/status/1182683354463907840</t>
  </si>
  <si>
    <t>So Great!https://twitter.com/realDonaldTrump/status/1182399270009425920 ‚Ä¶</t>
  </si>
  <si>
    <t>https://twitter.com/realDonaldTrump/status/1182684215189614592</t>
  </si>
  <si>
    <t>Really good news!https://twitter.com/WhiteHouseCEA/status/1182303821407670274 ‚Ä¶</t>
  </si>
  <si>
    <t>https://twitter.com/realDonaldTrump/status/1182709748619198464</t>
  </si>
  <si>
    <t>We love you @ MinneapolisPD, THANK YOU! # LESMpic.twitter.com/fkOL8dCNP2</t>
  </si>
  <si>
    <t>https://twitter.com/realDonaldTrump/status/1182798830577709056</t>
  </si>
  <si>
    <t>A terrible and very dishonest person!https://twitter.com/seanhannity/status/1182736397926588423 ‚Ä¶</t>
  </si>
  <si>
    <t>https://twitter.com/realDonaldTrump/status/1182804700699086848</t>
  </si>
  <si>
    <t>Kevin McAleenan has done an outstanding job as Acting Secretary of Homeland Security. We have worked well together with Border Crossings being way down. Kevin now, after many years in Government, wants to spend more time with his family and go to the private sector....</t>
  </si>
  <si>
    <t>https://twitter.com/realDonaldTrump/status/1182804704721375233</t>
  </si>
  <si>
    <t>....Congratulations Kevin, on a job well done! I will be announcing the new Acting Secretary next week. Many wonderful candidates!</t>
  </si>
  <si>
    <t>https://twitter.com/realDonaldTrump/status/1182807013719531522</t>
  </si>
  <si>
    <t>Just landed in Louisiana! Vote against John Bel Edwards, he has the worst jobs record in the United States. Louisiana will do much better by electing a REPUBLICAN. See everyone soon! @ LAGOPhttps://twitter.com/LAGOP/status/1182788342783598602 ‚Ä¶</t>
  </si>
  <si>
    <t>https://twitter.com/realDonaldTrump/status/1182842647041298432</t>
  </si>
  <si>
    <t>Is he leaving due to bad ratings, or some other less important reason?https://twitter.com/seanhannity/status/1182758375509123072 ‚Ä¶</t>
  </si>
  <si>
    <t>https://twitter.com/realDonaldTrump/status/1182852925237805060</t>
  </si>
  <si>
    <t>WHERE‚ÄôS HUNTER?</t>
  </si>
  <si>
    <t>https://twitter.com/realDonaldTrump/status/1182859828386885633</t>
  </si>
  <si>
    <t>So funny to watch Steve Kerr grovel and pander when asked a simple question about China. He chocked, and looks weak and pathetic. Don‚Äôt want him at the White House!</t>
  </si>
  <si>
    <t>https://twitter.com/realDonaldTrump/status/1182859837316583424</t>
  </si>
  <si>
    <t>‚ÄúI never saw so many subpoenas!‚Äù @ ShannonBream @ FoxNews The Democrats have gone Crazy. Just read the Transcript, or listen to the New Ukraine President‚Äôs statement, NO PRESSURE! This is a Democrat Con Job. Impeach Schiff for FRAUD!</t>
  </si>
  <si>
    <t>https://twitter.com/realDonaldTrump/status/1182865510825779200</t>
  </si>
  <si>
    <t>Louisiana REPUBLICANS, thank you for a great evening. Get out TOMORROW and VOTE REPUBLICAN! Send the Radical Democrat establishment a loud and clear message that you are going to FIRE your Democrat Governor, John Bel Edwards and send a Great Republican to the Governor‚Äôs Mansion!pic.twitter.com/4GHVNz8lda</t>
  </si>
  <si>
    <t>https://twitter.com/realDonaldTrump/status/1182865849851338753</t>
  </si>
  <si>
    <t>LOUISIANA ‚Äî Tomorrow, you will head to the polls and VOTE to REPLACE Liberal Democrat John Bel Edwards with a great new REPUBLICAN Governor! Get out and vote for either @ DocAbraham or @ EddieRispone (BOTH GREAT)!pic.twitter.com/Qyu6z9nZXr</t>
  </si>
  <si>
    <t>https://twitter.com/realDonaldTrump/status/1183007878921314304</t>
  </si>
  <si>
    <t>‚ÄúSchiff aides worked with Whistleblower.‚Äù @ foxandfriends @ RepLeeZeldin Schiff is a lying mess!</t>
  </si>
  <si>
    <t>https://twitter.com/realDonaldTrump/status/1183016899589955584</t>
  </si>
  <si>
    <t>The case of Major Mathew Golsteyn is now under review at the White House. Mathew is a highly decorated Green Beret who is being tried for killing a Taliban bombmaker. We train our boys to be killing machines, then prosecute them when they kill! @ PeteHegseth</t>
  </si>
  <si>
    <t>https://twitter.com/realDonaldTrump/status/1183021805570801665</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</si>
  <si>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</si>
  <si>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https://twitter.com/realDonaldTrump/status/1183021806493556736</t>
  </si>
  <si>
    <t>....Other aspects of the deal are also great - technology, financial services, 16-20 Billion in Boeing Planes etc., but WOW, the Farmers really hit pay dirt! @ ChuckGrassley @ joniernst @ debfisher @ BenSasse Thank you to all Republicans in Congress for your invaluable help!</t>
  </si>
  <si>
    <t>https://twitter.com/realDonaldTrump/status/1183023558655709184</t>
  </si>
  <si>
    <t>Louisiana, get out and vote REPUBLICAN before going to the big game today. A runoff will be a tremendous win for your Great State - lower taxes and car insurance, and better protection of your 2nd Amendment! Fantastic being with you last night!</t>
  </si>
  <si>
    <t>https://twitter.com/realDonaldTrump/status/1183037520503885824</t>
  </si>
  <si>
    <t>So now they are after the legendary ‚Äúcrime buster‚Äù and greatest Mayor in the history of NYC, Rudy Giuliani. He may seem a little rough around the edges sometimes, but he is also a great guy and wonderful lawyer. Such a one sided Witch Hunt going on in USA. Deep State. Shameful!</t>
  </si>
  <si>
    <t>https://twitter.com/realDonaldTrump/status/1183097223674056705</t>
  </si>
  <si>
    <t>pic.twitter.com/0DTxsaGKZ1</t>
  </si>
  <si>
    <t>https://twitter.com/realDonaldTrump/status/1183098478232256512</t>
  </si>
  <si>
    <t>https://twitter.com/realDonaldTrump/status/1183023558655709184 ‚Ä¶pic.twitter.com/LWCWvpeIqn</t>
  </si>
  <si>
    <t>https://twitter.com/realDonaldTrump/status/1183113326374600705</t>
  </si>
  <si>
    <t>Happy National Farmers Day!pic.twitter.com/zqhaDCikQg</t>
  </si>
  <si>
    <t>https://twitter.com/realDonaldTrump/status/1183124325999796225</t>
  </si>
  <si>
    <t>That is the real story!https://twitter.com/seanhannity/status/1183115133456998400 ‚Ä¶</t>
  </si>
  <si>
    <t>https://twitter.com/realDonaldTrump/status/1183124563258941442</t>
  </si>
  <si>
    <t>Start thinking about getting bigger tractors!https://twitter.com/realDonaldTrump/status/1183113326374600705 ‚Ä¶</t>
  </si>
  <si>
    <t>https://twitter.com/realDonaldTrump/status/1183130243885875200</t>
  </si>
  <si>
    <t>The Endless Wars Must End!</t>
  </si>
  <si>
    <t>https://twitter.com/realDonaldTrump/status/1183219098911682561</t>
  </si>
  <si>
    <t>The Governor of Louisiana, John Bel Edwards, has done a poor job. NOW HE IS IN A RUNOFF WITH A GREAT REPUBLICAN, @ EddieRispone. Thank you Louisiana! 66% down to 47% after I explained what a bad job the Governor was doing.</t>
  </si>
  <si>
    <t>https://twitter.com/realDonaldTrump/status/1183232552464719873</t>
  </si>
  <si>
    <t>The same people that got us into the Middle East Quicksand, 8 Trillion Dollars and many thousands of lives (and millions of lives when you count the other side), are now fighting to keep us there. Don‚Äôt listen to people that haven‚Äôt got a clue. They have proven to be inept!</t>
  </si>
  <si>
    <t>https://twitter.com/realDonaldTrump/status/1183248760303960064</t>
  </si>
  <si>
    <t>Congratulations to the Great State of Louisiana. A big night. You will soon have a new and wonderful Governor, @ EddieRispone. Your Taxes and Car Insurance Payments will go DOWN!</t>
  </si>
  <si>
    <t>https://twitter.com/realDonaldTrump/status/1183357914922258433</t>
  </si>
  <si>
    <t>A despicable human being!https://twitter.com/DanScavino/status/1183230623563034624 ‚Ä¶</t>
  </si>
  <si>
    <t>https://twitter.com/realDonaldTrump/status/1183359602089484288</t>
  </si>
  <si>
    <t>The Media is not talking about the big Republican victory last night in Louisiana where a sitting Democrat Governor was forced into a runoff by not getting 50%. Big upset! Now @ EddieRispone, who will be a great Governor, will win!</t>
  </si>
  <si>
    <t>https://twitter.com/realDonaldTrump/status/1183366057169444864</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</si>
  <si>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</si>
  <si>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https://twitter.com/realDonaldTrump/status/1183369132634456066</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</si>
  <si>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</si>
  <si>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https://twitter.com/realDonaldTrump/status/1183369133301391365</t>
  </si>
  <si>
    <t>.....The Kurds and Turkey have been fighting for many years. Turkey considers the PKK the worst terrorists of all. Others may want to come in and fight for one side or the other. Let them! We are monitoring the situation closely. Endless Wars!</t>
  </si>
  <si>
    <t>https://twitter.com/realDonaldTrump/status/1183376270731763714</t>
  </si>
  <si>
    <t>Dealing with @ LindseyGrahamSC and many members of Congress, including Democrats, about imposing powerful Sanctions on Turkey. Treasury is ready to go, additional legislation may be sought. There is great consensus on this. Turkey has asked that it not be done. Stay tuned!</t>
  </si>
  <si>
    <t>https://twitter.com/realDonaldTrump/status/1183385881320853509</t>
  </si>
  <si>
    <t>Where‚Äôs Hunter? He has totally disappeared! Now looks like he has raided and scammed even more countries! Media is AWOL.</t>
  </si>
  <si>
    <t>https://twitter.com/realDonaldTrump/status/1183390085993119749</t>
  </si>
  <si>
    <t>We have become a far greater Economic Power than ever before, and we are using that power for WORLD PEACE!</t>
  </si>
  <si>
    <t>https://twitter.com/realDonaldTrump/status/1183441191003721731</t>
  </si>
  <si>
    <t>Happy Birthday @ USNavy!pic.twitter.com/H0lNgAdogV</t>
  </si>
  <si>
    <t>https://twitter.com/realDonaldTrump/status/1183493286708875264</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</si>
  <si>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</si>
  <si>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https://twitter.com/realDonaldTrump/status/1183499482069159941</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</si>
  <si>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</si>
  <si>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https://twitter.com/realDonaldTrump/status/1183499482790612993</t>
  </si>
  <si>
    <t>....I agreed not to increase Tariffs from 25% to 30% on October 15th. They will remain at 25%. The relationship with China is very good. We will finish out the large Phase One part of the deal, then head directly into Phase Two. The Phase One Deal can be finalized &amp; signed soon!</t>
  </si>
  <si>
    <t>https://twitter.com/realDonaldTrump/status/1183500215241859073</t>
  </si>
  <si>
    <t>CHINA HAS ALREADY BEGUN AGRICULTURAL PURCHASES FROM OUR GREAT PATRIOT FARMERS &amp; RANCHERS!</t>
  </si>
  <si>
    <t>https://twitter.com/realDonaldTrump/status/1183506863431786497</t>
  </si>
  <si>
    <t>‚ÄúCongressman Adam Schiff, who when seeing the REAL Ukraine phone call Transcript decided he‚Äôd better make up one of his own. ‚ÄòI‚Äôm going to say this only SEVEN times, so you better listen good. I want you to MAKE UP DIRT ON MY POLITICAL OPPONENT, UNDERSTAND, LOTS OF IT, AND.....</t>
  </si>
  <si>
    <t>https://twitter.com/realDonaldTrump/status/1183506864170029056</t>
  </si>
  <si>
    <t>.....BY THE WAY, DON‚ÄôT CALL ME AGAIN, I‚ÄôLL CALL YOU WHEN YOU‚ÄôVE DONE WHAT I‚ÄôVE ASKED.‚Äô‚Äù A reminder, that wasn‚Äôt just stupid, it was FALSE.‚Äù @ greggutfeld @ GregGutfeldShow @ FoxNews I never said this. Schiff made it up and read it to Congress &amp; the American People. End Witch Hunt!</t>
  </si>
  <si>
    <t>https://twitter.com/realDonaldTrump/status/1183520040647380993</t>
  </si>
  <si>
    <t>. @ marklevinshow on @ FoxNews is doing a big show tonight on the Democrat‚Äôs Impeachment Scam. 10:00 P.M. No guests, just Mark. He is angry (like so many others!). At 9:00 P.M. on @ FoxNews, Steve Hilton is looking into the Crooked Bidens. Where‚Äôs Hunter?</t>
  </si>
  <si>
    <t>https://twitter.com/realDonaldTrump/status/1183524771734183936</t>
  </si>
  <si>
    <t>The U.S. has the worst of the ISIS prisoners. Turkey and the Kurds must not let them escape. Europe should have taken them back after numerous requests. They should do it now. They will never come to, or be allowed in, the United States!</t>
  </si>
  <si>
    <t>https://twitter.com/realDonaldTrump/status/1183535447919812608</t>
  </si>
  <si>
    <t>Somebody please explain to Chris Wallace of Fox, who will never be his father (and my friend), Mike Wallace, that the Phone Conversation I had with the President of Ukraine was a congenial &amp; good one. It was only Schiff‚Äôs made up version of that conversation that was bad!</t>
  </si>
  <si>
    <t>https://twitter.com/realDonaldTrump/status/1183541434802196481</t>
  </si>
  <si>
    <t>‚ÄúSerial killers get more Due Process than the Democrats give to the President of the United States.‚Äù @ marklevinshow</t>
  </si>
  <si>
    <t>https://twitter.com/realDonaldTrump/status/1183688781037297664</t>
  </si>
  <si>
    <t>‚ÄúThe Democrats are trashing this President, &amp; in the process, trashing the U.S. Constitution. Frankly, the American People need to wake up to the reality that the Democrats are so drunk on power that they‚Äôre willing to destroy this Constitutional Republic.‚Äù @ GrahamLedger @ OANN</t>
  </si>
  <si>
    <t>https://twitter.com/realDonaldTrump/status/1183693718500659200</t>
  </si>
  <si>
    <t>Adam Schiff now doesn‚Äôt seem to want the Whistleblower to testify. NO! Must testify to explain why he got my Ukraine conversation sooo wrong, not even close. Did Schiff tell him to do that? We must determine the Whistleblower‚Äôs identity to determine WHY this was done to the USA..</t>
  </si>
  <si>
    <t>https://twitter.com/realDonaldTrump/status/1183693719914106880</t>
  </si>
  <si>
    <t>....Democrat‚Äôs game was foiled when we caught Schiff fraudulently making up my Ukraine conversation, when I released the exact conversation Transcript, and when Ukrainian President and the Foreign Minister said there was NO PRESSURE, very normal talk! A total Impeachment Scam!</t>
  </si>
  <si>
    <t>https://twitter.com/realDonaldTrump/status/1183697555907104768</t>
  </si>
  <si>
    <t>Former Democrat Senator Harry Reid just stated that Donald Trump is very smart, much more popular than people think, is underestimated, and will be hard to beat in the 2020 Election. Thank you Harry, I agree!</t>
  </si>
  <si>
    <t>https://twitter.com/realDonaldTrump/status/1183702528787189767</t>
  </si>
  <si>
    <t>Brian Kilmeade over at @ foxandfriends got it all wrong. We are not going into another war between people who have been fighting with each other for 200 years. Europe had a chance to get their ISIS prisoners, but didn‚Äôt want the cost. ‚ÄúLet the USA pay,‚Äù they said...</t>
  </si>
  <si>
    <t>https://twitter.com/realDonaldTrump/status/1183702529403695104</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</si>
  <si>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</si>
  <si>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https://twitter.com/realDonaldTrump/status/1183709210602823680</t>
  </si>
  <si>
    <t>The same people who got us into the Middle East mess are the people who most want to stay there!</t>
  </si>
  <si>
    <t>https://twitter.com/realDonaldTrump/status/1183715679096201218</t>
  </si>
  <si>
    <t>Happy Columbus Day!</t>
  </si>
  <si>
    <t>https://twitter.com/realDonaldTrump/status/1183717423029067777</t>
  </si>
  <si>
    <t>pic.twitter.com/cvCBBovvFP</t>
  </si>
  <si>
    <t>https://twitter.com/realDonaldTrump/status/1183717522874519552</t>
  </si>
  <si>
    <t>pic.twitter.com/kDd9fzjPAh</t>
  </si>
  <si>
    <t>https://twitter.com/realDonaldTrump/status/1183720665691709445</t>
  </si>
  <si>
    <t>pic.twitter.com/09bac03RX6</t>
  </si>
  <si>
    <t>https://twitter.com/realDonaldTrump/status/1183722535961202689</t>
  </si>
  <si>
    <t>Vote for good guy @ seanspicer tonight on Dancing With The Stars. He has always been there for us!</t>
  </si>
  <si>
    <t>https://twitter.com/realDonaldTrump/status/1183744344794320896</t>
  </si>
  <si>
    <t>Will be looking into the Scott Hapgood case, and the Island of Anguilla. Something looks and sounds very wrong. I know Anguilla will want to see this case be properly and justly resolved! @ foxandfriends @ SteveDucey @ ainsleyearhardt</t>
  </si>
  <si>
    <t>https://twitter.com/realDonaldTrump/status/1183778969725865985</t>
  </si>
  <si>
    <t>pic.twitter.com/Q6NhPEz2Qv</t>
  </si>
  <si>
    <t>https://twitter.com/realDonaldTrump/status/1183779243588763649</t>
  </si>
  <si>
    <t>Wow! Hunter Biden is being forced to leave a Chinese Company. Now watch the Fake News wrap their greasy and very protective arms around him. Only softball questions of him please!</t>
  </si>
  <si>
    <t>https://twitter.com/realDonaldTrump/status/1183796209942695938</t>
  </si>
  <si>
    <t>America First!</t>
  </si>
  <si>
    <t>https://twitter.com/realDonaldTrump/status/1183818841941565441</t>
  </si>
  <si>
    <t>The Fox Impeachment poll has turned out to be incorrect. This was announced on Friday. Despite this, the Corrupt New York Times used this poll in one of its stories, no mention....</t>
  </si>
  <si>
    <t>https://twitter.com/realDonaldTrump/status/1183818843464065024</t>
  </si>
  <si>
    <t>....of the correction which they knew about full well! ‚ÄúFox News Pollster Braun Research Misrepresented Impeachment Poll: Analysis‚Äù @ NYPost</t>
  </si>
  <si>
    <t>https://twitter.com/realDonaldTrump/status/1183819526753980416</t>
  </si>
  <si>
    <t>Great new book, "Resistance (At All Costs): How Trump Haters Are Breaking America" out by Kimberley Strassel of the Wall Street Journal. Kim has treated us fairly, and for that I am very appreciative. Check it out today, it is great!</t>
  </si>
  <si>
    <t>https://twitter.com/realDonaldTrump/status/1183821342455586818</t>
  </si>
  <si>
    <t>‚ÄúTo his credit the Europeans didn't step up to deal with this ISIS problem ‚Äì it‚Äôs a lot of the reason why we are in this situation today. Now, Angela Merkel of Germany is finally stepping up and telling Turkey to back off....</t>
  </si>
  <si>
    <t>https://twitter.com/realDonaldTrump/status/1183821343420289030</t>
  </si>
  <si>
    <t>....Don't the Europeans have a lot of responsibility?‚Äù @ KatiePavlich Thank you Katie, I offered ISIS prisoners to the European countries from where they came, and was rejected on numerous occasions. They probably figured that the U.S. would bear the tremendous cost as always!</t>
  </si>
  <si>
    <t>https://twitter.com/realDonaldTrump/status/1183822488192671745</t>
  </si>
  <si>
    <t>After defeating 100% of the ISIS Caliphate, I largely moved our troops out of Syria. Let Syria and Assad protect the Kurds and fight Turkey for their own land. I said to my Generals, why should we be fighting for Syria....</t>
  </si>
  <si>
    <t>https://twitter.com/realDonaldTrump/status/1183822494031065088</t>
  </si>
  <si>
    <t>....and Assad to protect the land of our enemy? Anyone who wants to assist Syria in protecting the Kurds is good with me, whether it is Russia, China, or Napoleon Bonaparte. I hope they all do great, we are 7,000 miles away!</t>
  </si>
  <si>
    <t>https://twitter.com/realDonaldTrump/status/1183823969197146115</t>
  </si>
  <si>
    <t>Some people want the United States to protect the 7,000 mile away Border of Syria, presided over by Bashar al-Assad, our enemy. At the same time, Syria and whoever they chose to help, wants naturally to protect the Kurds....</t>
  </si>
  <si>
    <t>https://twitter.com/realDonaldTrump/status/1183823970979713024</t>
  </si>
  <si>
    <t>....I would much rather focus on our Southern Border which abuts and is part of the United States of America. And by the way, numbers are way down and the WALL is being built!</t>
  </si>
  <si>
    <t>https://twitter.com/realDonaldTrump/status/1183833640507269120</t>
  </si>
  <si>
    <t>Statement from President Donald J. Trump Regarding Turkey‚Äôs Actions in Northeast Syriapic.twitter.com/ZCQC7nzmME</t>
  </si>
  <si>
    <t>https://twitter.com/realDonaldTrump/status/1183869189049737217</t>
  </si>
  <si>
    <t>"The Democrat Party has hijacked the House of Representatives..." @ MarkLevinShowpic.twitter.com/SZhfmhzec2</t>
  </si>
  <si>
    <t>https://twitter.com/realDonaldTrump/status/1183869954640228352</t>
  </si>
  <si>
    <t>"It doesn't speak for the FULL HOUSE because the FULL HOUSE hasn't spoken. The Democrat Party is pushing this Impeachment. This is a Democrat Party Impeachment, as I have been saying, a silent COUP effort." @ MarkLevinShowpic.twitter.com/sA9EgI2yBL</t>
  </si>
  <si>
    <t>https://twitter.com/realDonaldTrump/status/1183873633057476609</t>
  </si>
  <si>
    <t>"The House gone rogue! I want to remind you a little bit about the ring leader in this whole rogue operation against the President of the United States..." @ MarkLevinShowpic.twitter.com/EkXsaR9GPh</t>
  </si>
  <si>
    <t>https://twitter.com/realDonaldTrump/status/1183899559124189184</t>
  </si>
  <si>
    <t>Shifty Schiff now seems to think they don‚Äôt need the Whistleblower, who started the whole Scam. The reason is that the Whistleblower has lost all credibility because the story is so far from the facts on the Transcript. Also, the second Whistleblower is no longer even mentioned!</t>
  </si>
  <si>
    <t>https://twitter.com/realDonaldTrump/status/1183900672892309505</t>
  </si>
  <si>
    <t>A big scandal at @ ABC News. They got caught using really gruesome FAKE footage of the Turks bombing in Syria. A real disgrace. Tomorrow they will ask softball questions to Sleepy Joe Biden‚Äôs son, Hunter, like why did Ukraine &amp; China pay you millions when you knew nothing? Payoff?</t>
  </si>
  <si>
    <t>https://twitter.com/realDonaldTrump/status/1183908206088728576</t>
  </si>
  <si>
    <t>‚ÄúProject Veritas-Obtained Undercover Videos Highlight Jeff Zucker‚Äôs ( @ CNN) Campaign To Destroy Trump. Videos Reveal @ CNN‚Äôs BIAS!‚Äù @ TuckerCarlson @ FoxNews Does this sound like a good, or even great, lawsuit?</t>
  </si>
  <si>
    <t>https://twitter.com/realDonaldTrump/status/1184101618901540864</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</si>
  <si>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</si>
  <si>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https://twitter.com/realDonaldTrump/status/1184125314147983361</t>
  </si>
  <si>
    <t>Hunter Biden was really bad on @ GMA. Now Sleepy Joe has real problems! Reminds me of Crooked Hillary and her 33,000 deleted Emails, not recoverable!</t>
  </si>
  <si>
    <t>https://twitter.com/realDonaldTrump/status/1184129465070297090</t>
  </si>
  <si>
    <t>Governor @ MattBevin has done a wonderful job for the people of Kentucky! He continues to protect your very important Second Amendment. Matt is Strong on Crime and the Border, he Loves our Great Vets and Military. Matt has my Complete and Total Endorsement, and always has!</t>
  </si>
  <si>
    <t>https://twitter.com/realDonaldTrump/status/1184129825231069184</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</si>
  <si>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</si>
  <si>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https://twitter.com/realDonaldTrump/status/1184136158860730369</t>
  </si>
  <si>
    <t>https://twitter.com/realDonaldTrump/status/1184136159724740609</t>
  </si>
  <si>
    <t>....He loves our Military and supports our Vets! Get out and Vote for Tate Reeves on November 5th. He has my Complete and Total Endorsement!</t>
  </si>
  <si>
    <t>https://twitter.com/realDonaldTrump/status/1184147319480041473</t>
  </si>
  <si>
    <t>Join me in Dallas, Texas this Thursday (October 17th) at the American Airlines Center! # KAG2020 Tickets: https://www.donaldjtrump.com/events/dal-tx-2019-oct/ ‚Ä¶pic.twitter.com/cIuZfcj5EI</t>
  </si>
  <si>
    <t>https://twitter.com/realDonaldTrump/status/1184168291775995904</t>
  </si>
  <si>
    <t>Now that we have found out that @ CNN is a virtual fraud, rumor has it that Jeff Zucker will be resigining momentarily?</t>
  </si>
  <si>
    <t>https://twitter.com/realDonaldTrump/status/1184196970212139010</t>
  </si>
  <si>
    <t>Congratulations @ StLouisBlues!https://www.pscp.tv/w/cHYaRTFvTlFsTFJub1dwUXd8MUx5eEJMbHFiZWFHTlmpfziHwlE7XT456Cr_c0FhYQ2D_cpF6NB3lWBXy2sG?t=15s ‚Ä¶</t>
  </si>
  <si>
    <t>https://twitter.com/realDonaldTrump/status/1184198558007869440</t>
  </si>
  <si>
    <t>The @ StLouisBlues amazing comeback reminds us to never give up ‚Äì and never lose faith. When you work hard, support each other, believe in yourself, and give it everything you‚Äôve got, victory is always within reach! # STLBluespic.twitter.com/QeF54kqUak</t>
  </si>
  <si>
    <t>https://twitter.com/realDonaldTrump/status/1184236083346919425</t>
  </si>
  <si>
    <t>https://twitter.com/realDonaldTrump/status/1184198558007869440 ‚Ä¶pic.twitter.com/YgXImlvOYd</t>
  </si>
  <si>
    <t>https://twitter.com/realDonaldTrump/status/1184293357121613824</t>
  </si>
  <si>
    <t>Shifty Adam Schiff wants to rest his entire case on a Whistleblower who he now says can‚Äôt testify, &amp; the reason he can‚Äôt testify is that he is afraid to do so because his account of the Presidential telephone call is a fraud &amp; totally different from the actual transcribed call...</t>
  </si>
  <si>
    <t>https://twitter.com/realDonaldTrump/status/1184293357755011072</t>
  </si>
  <si>
    <t>.... It also brings Shifty‚Äôs fraudulent MADE UP CALL, which he read to the United States Congress pretending it to be the words of President Trump, which they were not! Nancy Pelosi is involved in this fraud in that she confirmed his fraudulent words on @ GMA, and much more!</t>
  </si>
  <si>
    <t>https://twitter.com/realDonaldTrump/status/1184306888864874496</t>
  </si>
  <si>
    <t>Looks good to me!https://twitter.com/DanScavino/status/1184288405481541632 ‚Ä¶</t>
  </si>
  <si>
    <t>https://twitter.com/realDonaldTrump/status/1184307214623875072</t>
  </si>
  <si>
    <t>A great group of Champions!https://twitter.com/StLouisBlues/status/1184270536437915648 ‚Ä¶</t>
  </si>
  <si>
    <t>https://twitter.com/realDonaldTrump/status/1184308485237948416</t>
  </si>
  <si>
    <t>We now have the greatest Economy in history!https://twitter.com/DanScavino/status/1184297277541797888 ‚Ä¶</t>
  </si>
  <si>
    <t>https://twitter.com/realDonaldTrump/status/1184426268177129472</t>
  </si>
  <si>
    <t>You would think there is NO WAY that any of the Democrat Candidates that we witnessed last night could possibly become President of the United States. Now you see why they have no choice but to push a totally illegal &amp; absurd Impeachment of one of the most successful Presidents!</t>
  </si>
  <si>
    <t>https://twitter.com/realDonaldTrump/status/1184427310935609345</t>
  </si>
  <si>
    <t>‚ÄúWhat is happening to President Trump with Impeachment is a Constitutional Travesty.‚Äù @ GrahamLedger The likes of which we have never seen before. It is Adam Schiff and Nancy Pelosi who should be impeached for fraud!</t>
  </si>
  <si>
    <t>https://twitter.com/realDonaldTrump/status/1184430253541859328</t>
  </si>
  <si>
    <t>95% Approval Rating in the Republican Party. Thank you! Just won two Congressional Seats in North Carolina, &amp; a Governors runoff in Louisiana, which Republicans should now win! Because of Impeachment Fraud, we will easily take back the House, add in the Senate, &amp; again win Pres!</t>
  </si>
  <si>
    <t>https://twitter.com/realDonaldTrump/status/1184431250066624512</t>
  </si>
  <si>
    <t>Our record Economy would CRASH, just like in 1929, if any of those clowns became President!</t>
  </si>
  <si>
    <t>https://twitter.com/realDonaldTrump/status/1184435422346305537</t>
  </si>
  <si>
    <t>Republicans are totally deprived of their rights in this Impeachment Witch Hunt. No lawyers, no questions, no transparency! The good news is that the Radical Left Dems have No Case. It is all based on their Fraud and Fabrication!</t>
  </si>
  <si>
    <t>https://twitter.com/realDonaldTrump/status/1184530879999348739</t>
  </si>
  <si>
    <t>Senator Rand Paul just wrote a great book, ‚ÄúThe Case Against Socialism‚Äù which is now out. Highly recommended ‚Äì as America was founded on LIBERTY &amp; INDEPENDENCE ‚Äì not government coercion, domination &amp; control. We were born free, and will stay free, as long as I am your President!</t>
  </si>
  <si>
    <t>https://twitter.com/realDonaldTrump/status/1184540536134406144</t>
  </si>
  <si>
    <t>Guatemala, Honduras &amp; El Salvador have all signed historic Asylum Cooperation Agreements and are working to end the scourge of human smuggling. To further accelerate this progress, the U.S. will shortly be approving targeted assistance in the areas of law enforcement &amp; security.</t>
  </si>
  <si>
    <t>https://twitter.com/realDonaldTrump/status/1184552942545920005</t>
  </si>
  <si>
    <t>pic.twitter.com/O8E3i8kJwS</t>
  </si>
  <si>
    <t>https://twitter.com/realDonaldTrump/status/1184576819309228034</t>
  </si>
  <si>
    <t>THANK YOU, WORKING HARD!pic.twitter.com/sNUppjB4Xm</t>
  </si>
  <si>
    <t>https://twitter.com/realDonaldTrump/status/1184579045138337794</t>
  </si>
  <si>
    <t>FAKE NEWS!pic.twitter.com/ta8ii8yetP</t>
  </si>
  <si>
    <t>https://twitter.com/realDonaldTrump/status/1184594674541121537</t>
  </si>
  <si>
    <t>I‚Äôm fighting for the American people, but the Democrats‚Äô sole focus is fighting against ME with their fraudulent Witch Hunt. Go to http://StopTheMadness.GOP and tell Democrats in Congress that Enough is Enough!</t>
  </si>
  <si>
    <t>https://twitter.com/realDonaldTrump/status/1184595335794036737</t>
  </si>
  <si>
    <t>Do you think they like me?pic.twitter.com/TDmUnJ8HtF</t>
  </si>
  <si>
    <t>https://twitter.com/realDonaldTrump/status/1184597281808498688</t>
  </si>
  <si>
    <t>Nervous Nancy's unhinged meltdown!pic.twitter.com/RDeUI7sfe7</t>
  </si>
  <si>
    <t>https://twitter.com/realDonaldTrump/status/1184600576245583873</t>
  </si>
  <si>
    <t>The Do Nothing Democrats, Pelosi and Schumer stormed out of the Cabinet Room!pic.twitter.com/hmP4FNhemv</t>
  </si>
  <si>
    <t>https://twitter.com/realDonaldTrump/status/1184620202480193537</t>
  </si>
  <si>
    <t>Nancy Pelosi needs help fast! There is either something wrong with her ‚Äúupstairs,‚Äù or she just plain doesn‚Äôt like our great Country. She had a total meltdown in the White House today. It was very sad to watch. Pray for her, she is a very sick person!</t>
  </si>
  <si>
    <t>https://twitter.com/realDonaldTrump/status/1184623216742014977</t>
  </si>
  <si>
    <t>‚ÄúThis President is the most patriotic President I‚Äôve seen in many years. He is going to do what is good for Americans.‚Äù Congressman Brian Babin, Texas. Thank you Brian!</t>
  </si>
  <si>
    <t>https://twitter.com/realDonaldTrump/status/1184631273454817280</t>
  </si>
  <si>
    <t>THANK YOU you Dallas, Texas. See you tomorrow night at the American Airlines Center! # TRUMP2020pic.twitter.com/fbtzlbroQi</t>
  </si>
  <si>
    <t>https://twitter.com/realDonaldTrump/status/1184634725677314050</t>
  </si>
  <si>
    <t>‚ÄúWhat has happened here with the Anthony Wiener laptop, the Server, all of the Emails between Huma Abedin and Hillary Clinton, the deleted Clinton Emails - what is going on?‚Äù @ LouDobbs Joe D &amp; Victoria T!</t>
  </si>
  <si>
    <t>https://twitter.com/realDonaldTrump/status/1184637926212341760</t>
  </si>
  <si>
    <t>Years of BAD GOVERNMENT, such a sorry thing to see!pic.twitter.com/H1r2Be2YS6</t>
  </si>
  <si>
    <t>https://twitter.com/realDonaldTrump/status/1184638812150009858</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</si>
  <si>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</si>
  <si>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https://twitter.com/realDonaldTrump/status/1184656977638711296</t>
  </si>
  <si>
    <t>pic.twitter.com/ZtCSrCqJcN</t>
  </si>
  <si>
    <t>https://twitter.com/realDonaldTrump/status/1184687862090010624</t>
  </si>
  <si>
    <t>‚ÄúAbout 500,000 human beings were killed in Syria while Barack Obama was president &amp; leading for a ‚Äúpolitical settlement‚Äù to that civil war. Media has been more outraged in the last 72 hours over our Syria policy than they were at any point during 7 years of slaughter.‚Äù BuckSexton</t>
  </si>
  <si>
    <t>https://twitter.com/realDonaldTrump/status/1184690356027297793</t>
  </si>
  <si>
    <t>I am the only person who can fight for the safety of our troops &amp; bring them home from the ridiculous &amp; costly Endless Wars, and be scorned. Democrats always liked that position, until I took it. Democrats always liked Walls, until I built them. Do you see what‚Äôs happening here?</t>
  </si>
  <si>
    <t>https://twitter.com/realDonaldTrump/status/1184799768964456448</t>
  </si>
  <si>
    <t>This is the real story. Thank you Jim!https://twitter.com/Jim_Jordan/status/1184466327974617088 ‚Ä¶</t>
  </si>
  <si>
    <t>https://twitter.com/realDonaldTrump/status/1184815052546809862</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</si>
  <si>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</si>
  <si>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https://twitter.com/realDonaldTrump/status/1184820057001598976</t>
  </si>
  <si>
    <t>The Greatest Witch Hunt in American History!https://twitter.com/senatemajldr/status/1184497591679107072 ‚Ä¶</t>
  </si>
  <si>
    <t>https://twitter.com/realDonaldTrump/status/1184848482844250113</t>
  </si>
  <si>
    <t>As the Witch Hunt continues!https://twitter.com/GOPChairwoman/status/1184835631408697344 ‚Ä¶</t>
  </si>
  <si>
    <t>https://twitter.com/realDonaldTrump/status/1184877410946187264</t>
  </si>
  <si>
    <t>This number, based on the Economy &amp; how well our Country is doing, would potentially be 75% if not for the Fake News &amp; Phony Witch Hunt. 95% Approval Rating in the Republican Party!https://twitter.com/realDonaldTrump/status/1184576819309228034 ‚Ä¶</t>
  </si>
  <si>
    <t>https://twitter.com/realDonaldTrump/status/1184884179751731200</t>
  </si>
  <si>
    <t>Great news out of Turkey. News Conference shortly with @ VP and @ SecPompeo. Thank you to @ RTErdogan. Millions of lives will be saved!</t>
  </si>
  <si>
    <t>https://twitter.com/realDonaldTrump/status/1184892687587012608</t>
  </si>
  <si>
    <t>This deal could NEVER have been made 3 days ago. There needed to be some ‚Äútough‚Äù love in order to get it done. Great for everybody. Proud of all!</t>
  </si>
  <si>
    <t>https://twitter.com/realDonaldTrump/status/1184895160871571456</t>
  </si>
  <si>
    <t>This is a great day for civilization. I am proud of the United States for sticking by me in following a necessary, but somewhat unconventional, path. People have been trying to make this ‚ÄúDeal‚Äù for many years. Millions of lives will be saved. Congratulations to ALL!</t>
  </si>
  <si>
    <t>https://twitter.com/realDonaldTrump/status/1184973040150614016</t>
  </si>
  <si>
    <t>See you soon Dallas, Texas!pic.twitter.com/Sg6xtp1vqQ</t>
  </si>
  <si>
    <t>https://twitter.com/realDonaldTrump/status/1184987864125321216</t>
  </si>
  <si>
    <t>Just arrived at the American Airlines Center in Dallas, Texas. Will be out shortly as we wait for more of you to get in! # TRUMP2020pic.twitter.com/TB2baAFoBK</t>
  </si>
  <si>
    <t>https://twitter.com/realDonaldTrump/status/1185019331018665985</t>
  </si>
  <si>
    <t>Thank you Dallas, Texas - I love you! # TrumpRallyDallas # KAG2020https://www.pscp.tv/w/cHkZqzEzNTg4Mzh8MW5BS0VaYm5RdmtHTJq8Iu2gvTzz_NfdmzJwo08RQ1jOBNPaoG18z6jdNlkR?t=2s ‚Ä¶</t>
  </si>
  <si>
    <t>https://twitter.com/realDonaldTrump/status/1185026994993451008</t>
  </si>
  <si>
    <t>The radical left tolerates no dissent, it permits no opposition, it accepts no compromise, and it has absolutely no respect for the will of the American People. They are coming after me, because I am fighting for YOU! # TrumpRallyDallas # KAG2020pic.twitter.com/OthKwS1bud</t>
  </si>
  <si>
    <t>https://twitter.com/realDonaldTrump/status/1185029472132698113</t>
  </si>
  <si>
    <t>Tonight, we forcefully condemn the blatant corruption of the Democrat Party, the Fake News Media, and the rogue bureaucrats of the Deep State. The only message these radicals will understand is a crushing defeat on November 3, 2020! # KAG2020pic.twitter.com/QW1Rk99O4b</t>
  </si>
  <si>
    <t>https://twitter.com/realDonaldTrump/status/1185037614685904896</t>
  </si>
  <si>
    <t>Democrats are now the party of high taxes, high crime, open borders, late-term abortion, socialism, and blatant corruption. The Republican Party is the party of the American Worker, the American Family, and the American Dream! # KAG2020pic.twitter.com/qXB198T5cM</t>
  </si>
  <si>
    <t>https://twitter.com/realDonaldTrump/status/1185181219086127105</t>
  </si>
  <si>
    <t>The USA!https://twitter.com/VVFriedman/status/1185164957408792582 ‚Ä¶</t>
  </si>
  <si>
    <t>https://twitter.com/realDonaldTrump/status/1185219641972539392</t>
  </si>
  <si>
    <t>Just spoke to President @ RTErdogan of Turkey. He told me there was minor sniper and mortar fire that was quickly eliminated. He very much wants the ceasefire, or pause, to work. Likewise, the Kurds want it, and the ultimate solution, to happen. Too bad there wasn‚Äôt.....</t>
  </si>
  <si>
    <t>https://twitter.com/realDonaldTrump/status/1185219642668867585</t>
  </si>
  <si>
    <t>.....this thinking years ago. Instead, it was always held together with very weak bandaids, &amp; in an artificial manner. There is good will on both sides &amp; a really good chance for success. The U.S. has secured the Oil, &amp; the ISIS Fighters are double secured by Kurds &amp; Turkey....</t>
  </si>
  <si>
    <t>https://twitter.com/realDonaldTrump/status/1185219643432230913</t>
  </si>
  <si>
    <t>....I have just been notified that some European Nations are now willing, for the first time, to take the ISIS Fighters that came from their nations. This is good news, but should have been done after WE captured them. Anyway, big progress being made!!!!</t>
  </si>
  <si>
    <t>https://twitter.com/realDonaldTrump/status/1185220552254017537</t>
  </si>
  <si>
    <t>DEFEAT TERRORISM!https://twitter.com/RTErdogan/status/1184924506747482112 ‚Ä¶</t>
  </si>
  <si>
    <t>https://twitter.com/realDonaldTrump/status/1185221926991609862</t>
  </si>
  <si>
    <t>Can you believe I am doing this important work for our Country, and have to deal with Corrupt Adam Schiff and the Do Nothing Democrats at the same time? It was not intended to be this way for a President!</t>
  </si>
  <si>
    <t>https://twitter.com/realDonaldTrump/status/1185277956551254018</t>
  </si>
  <si>
    <t>I want to thank Secretary of Energy Rick Perry for the outstanding job he has done. He will be leaving at the end of the year to pursue other interests. Rick was a great Governor of Texas and a great Secretary of Energy....</t>
  </si>
  <si>
    <t>https://twitter.com/realDonaldTrump/status/1185277957436248065</t>
  </si>
  <si>
    <t>....He is also my friend! At the same time, I am pleased to nominate Deputy Secretary Dan Brouillette to be the new Secretary of Energy. Dan‚Äôs experience in the sector is unparalleled. A total professional, I have no doubt that Dan will do a great job!</t>
  </si>
  <si>
    <t>https://twitter.com/realDonaldTrump/status/1185324474775887874</t>
  </si>
  <si>
    <t>https://twitter.com/realDonaldTrump/status/1185336214049689600</t>
  </si>
  <si>
    <t>Think of how many lives we saved in Syria and Turkey by getting a ceasefire yesterday. Thousands and thousands, and maybe many more!</t>
  </si>
  <si>
    <t>https://twitter.com/realDonaldTrump/status/1185337032429789184</t>
  </si>
  <si>
    <t>pic.twitter.com/Q2ar4LZGM4</t>
  </si>
  <si>
    <t>https://twitter.com/realDonaldTrump/status/1185339160858648576</t>
  </si>
  <si>
    <t>REPUBLICANS MUST STICK TOGETHER AND FIGHT!pic.twitter.com/chnSNURfFx</t>
  </si>
  <si>
    <t>https://twitter.com/realDonaldTrump/status/1185367080780156930</t>
  </si>
  <si>
    <t>Corrupt Congressman Adam Schiff is angry that Ambassadors that he thought would be good for his fraudulent Witch Hunt, are turning out to be good for me - some really good! He‚Äôs got all meetings locked down, no transparency, only his illegal leaks. A very dishonest sleazebag!</t>
  </si>
  <si>
    <t>https://twitter.com/realDonaldTrump/status/1185374394350215169</t>
  </si>
  <si>
    <t>‚ÄúBecause the House has already voted against the Impeachment Proceeding, the current inquiry is totally invalid. The current sham of a so-called investigation is nothing more than an unconstitutional power grab. It needs to end.‚Äù @ JasonChaffetz @ seanhannity Corrupt Adam Schiff</t>
  </si>
  <si>
    <t>https://twitter.com/realDonaldTrump/status/1185375708559876098</t>
  </si>
  <si>
    <t>Congressman Michael McCaul, ‚ÄúSchiff‚Äôs inquiry defies Democracy.‚Äù @ FoxNews @ seanhannity</t>
  </si>
  <si>
    <t>https://twitter.com/realDonaldTrump/status/1185379196203421696</t>
  </si>
  <si>
    <t>Pelosi and Impeachment - There have already been 3 Votes, and they‚Äôve all failed miserably. Here‚Äôs why there may not be a fourth - 137 Democrats voted against on the last vote.‚Äù @ JasonChaffetz @ seanhannity Many of those voting in favor will be beaten in 2020!</t>
  </si>
  <si>
    <t>https://twitter.com/realDonaldTrump/status/1185389914470473729</t>
  </si>
  <si>
    <t>Susan Rice, who was a disaster to President Obama as National Security Advisor, is now telling us her opinion on what to do in Syria. Remember RED LINE IN THE SAND? That was Obama. Millions killed! No thanks Susan, you were a disaster.</t>
  </si>
  <si>
    <t>https://twitter.com/realDonaldTrump/status/1185534210196627456</t>
  </si>
  <si>
    <t># StopTheCoup</t>
  </si>
  <si>
    <t>https://twitter.com/realDonaldTrump/status/1185574689156059141</t>
  </si>
  <si>
    <t>Such a disgrace that the Do Nothing Democrats are doing just as their name suggests, Doing Nothing! USMCA anyone?</t>
  </si>
  <si>
    <t>https://twitter.com/realDonaldTrump/status/1185577234641379328</t>
  </si>
  <si>
    <t>There has never been a greater fraud on Congress. Shifty Schiff is Corrupt. Go Andy!https://twitter.com/RepAndyBiggsAZ/status/1185374577662271488 ‚Ä¶</t>
  </si>
  <si>
    <t>https://twitter.com/realDonaldTrump/status/1185580161305059328</t>
  </si>
  <si>
    <t>Texas is great!https://twitter.com/DanScavino/status/1185016544415404032 ‚Ä¶</t>
  </si>
  <si>
    <t>https://twitter.com/realDonaldTrump/status/1185585875318644737</t>
  </si>
  <si>
    <t>I agree!https://twitter.com/PlaysTrumpCard/status/1185370501809627136 ‚Ä¶</t>
  </si>
  <si>
    <t>https://twitter.com/realDonaldTrump/status/1185586107653804033</t>
  </si>
  <si>
    <t>Thank you very much. Working hard!https://twitter.com/PlaysTrumpCard/status/1166792741445079041 ‚Ä¶</t>
  </si>
  <si>
    <t>https://twitter.com/realDonaldTrump/status/1185601988811284483</t>
  </si>
  <si>
    <t>‚ÄúI don‚Äôt see anything that constitutes an Impeachable offense - Nothing here rises to the level of Impeachment. The Democrats are making a mistake with this secrecy.‚Äù Kenn Starr, former Special Prosecutor</t>
  </si>
  <si>
    <t>https://twitter.com/realDonaldTrump/status/1185607384963661825</t>
  </si>
  <si>
    <t>A Great Book by Kimberley Strassel!https://twitter.com/KimStrassel/status/1184880769099096064 ‚Ä¶</t>
  </si>
  <si>
    <t>https://twitter.com/realDonaldTrump/status/1185610478325784577</t>
  </si>
  <si>
    <t>. @ RepMcClintock Thank you Tom. Great interview on @ TeamCavuto! @ FoxNews</t>
  </si>
  <si>
    <t>https://twitter.com/realDonaldTrump/status/1185635727645839363</t>
  </si>
  <si>
    <t>Just another FAKE SUPPRESSION POLL, this time from @ FoxNews, of course!https://twitter.com/KellyannePolls/status/1183399176119443457 ‚Ä¶</t>
  </si>
  <si>
    <t>https://twitter.com/realDonaldTrump/status/1185637489471565824</t>
  </si>
  <si>
    <t>It is ONLY about this!https://twitter.com/GOPLeader/status/1181369975677816832 ‚Ä¶</t>
  </si>
  <si>
    <t>https://twitter.com/realDonaldTrump/status/1185643744932106240</t>
  </si>
  <si>
    <t>Crooked Hillary Clinton just called the respected environmentalist and Green Party candidate, Jill Stein, a ‚ÄúRussian Asset.‚Äù They need a Green Party more than ever after looking at the Democrats disastrous environmental program!</t>
  </si>
  <si>
    <t>https://twitter.com/realDonaldTrump/status/1185665748800299009</t>
  </si>
  <si>
    <t>https://www.donaldjtrump.com/events/ms-2019-nov-tupelo/ ‚Ä¶</t>
  </si>
  <si>
    <t>https://twitter.com/realDonaldTrump/status/1185683791639187459</t>
  </si>
  <si>
    <t>See you there!https://twitter.com/realDonaldTrump/status/1185665748800299009 ‚Ä¶</t>
  </si>
  <si>
    <t>https://twitter.com/realDonaldTrump/status/1185699151708901376</t>
  </si>
  <si>
    <t>‚ÄúThe President never told me to withhold any money until the Ukrainians did anything related to the server. The only reason we were holding the money was because of concern about LACK OF SUPPORT FROM OTHER NATIONS and CONCERNS OVER CORRUPTION.‚Äù Yesterday‚Äôs Mick Mulvaney statement</t>
  </si>
  <si>
    <t>https://twitter.com/realDonaldTrump/status/1185726930764611589</t>
  </si>
  <si>
    <t>I thought I was doing something very good for our Country by using Trump National Doral, in Miami, for hosting the G-7 Leaders. It is big, grand, on hundreds of acres, next to MIAMI INTERNATIONAL AIRPORT, has tremendous ballrooms &amp; meeting rooms, and each delegation would have...</t>
  </si>
  <si>
    <t>https://twitter.com/realDonaldTrump/status/1185726931611852802</t>
  </si>
  <si>
    <t>.....its own 50 to 70 unit building. Would set up better than other alternatives. I announced that I would be willing to do it at NO PROFIT or, if legally permissible, at ZERO COST to the USA. But, as usual, the Hostile Media &amp; their Democrat Partners went CRAZY!</t>
  </si>
  <si>
    <t>https://twitter.com/realDonaldTrump/status/1185729537230938112</t>
  </si>
  <si>
    <t>pic.twitter.com/dNfXkc8uUG</t>
  </si>
  <si>
    <t>https://twitter.com/realDonaldTrump/status/1185735579327193093</t>
  </si>
  <si>
    <t>....Therefore, based on both Media &amp; Democrat Crazed and Irrational Hostility, we will no longer consider Trump National Doral, Miami, as the Host Site for the G-7 in 2020. We will begin the search for another site, including the possibility of Camp David, immediately. Thank you!</t>
  </si>
  <si>
    <t>https://twitter.com/realDonaldTrump/status/1185738277376184320</t>
  </si>
  <si>
    <t>Never give up. We are doing GREAT! We are WINNING!https://twitter.com/BrandonStraka/status/1184283019768713221 ‚Ä¶</t>
  </si>
  <si>
    <t>https://twitter.com/realDonaldTrump/status/1185747939257397248</t>
  </si>
  <si>
    <t>So now Crooked Hillary is at it again! She is calling Congresswoman Tulsi Gabbard ‚Äúa Russian favorite,‚Äù and Jill Stein ‚Äúa Russian asset.‚Äù As you may have heard, I was called a big Russia lover also (actually, I do like Russian people. I like all people!). Hillary‚Äôs gone Crazy!</t>
  </si>
  <si>
    <t>https://twitter.com/realDonaldTrump/status/1185759188040978432</t>
  </si>
  <si>
    <t>pic.twitter.com/kNVQf6JdIL</t>
  </si>
  <si>
    <t>https://twitter.com/realDonaldTrump/status/1185899575669919745</t>
  </si>
  <si>
    <t>The WALL is making a very big difference. Even Dems in area are happy!https://twitter.com/GOP/status/1185656366138089478 ‚Ä¶</t>
  </si>
  <si>
    <t>https://twitter.com/realDonaldTrump/status/1185934502906007552</t>
  </si>
  <si>
    <t>‚ÄúThe ceasefire is holding up very nicely. There are some minor skirmishes that have ended quickly. New areas being resettled with Kurds. U.S. soldiers are not in combat or ceasefire zone. We have secured the Oil.‚Äù Mark Esper, Secretary of Defense. Ending endless wars!</t>
  </si>
  <si>
    <t>https://twitter.com/realDonaldTrump/status/1185956149008490496</t>
  </si>
  <si>
    <t>https://twitter.com/realDonaldTrump/status/1185956197624619008</t>
  </si>
  <si>
    <t>https://twitter.com/realDonaldTrump/status/1186016354572353536</t>
  </si>
  <si>
    <t>Pelosi is now leading a delegation of 9, including Corrupt Adam Schiff, to Jordan to check out Syria. She should find out why Obama drew The Red Line In the Sand, &amp; then did NOTHING, losing Syria &amp; all respect. I did something, 58 missiles. One million died under Obama‚Äôs mistake!</t>
  </si>
  <si>
    <t>https://twitter.com/realDonaldTrump/status/1186035684525727744</t>
  </si>
  <si>
    <t>This Scam going on right now by the Democrats against the Republican Party, and me, was all about a perfect phone call I had with the Ukrainian President. He‚Äôs already stated, NO PRESSURE! Where is the Whistleblower, or the 2nd Whistleblower, or the ‚Äúinformant?‚Äù All gone.....</t>
  </si>
  <si>
    <t>https://twitter.com/realDonaldTrump/status/1186035685163257857</t>
  </si>
  <si>
    <t>....because their so-called story didn‚Äôt come even close to matching up with the exact transcript of the phone call. Was it a Corrupt Adam Schiff con? Why didn‚Äôt the IG see this? When do we depose Shifty Schiff to find out why he fraudulently made up my phone call and read this..</t>
  </si>
  <si>
    <t>https://twitter.com/realDonaldTrump/status/1186035686396321793</t>
  </si>
  <si>
    <t>....fiction to Congress and the American People? I demand his deposition. He is a fraud, just like the Russia Hoax was, and the Ukraine Hoax is now. When do the Do Nothing Democrats pay a price for what they are doing to our Country, &amp; when do the Republicans finally fight back?</t>
  </si>
  <si>
    <t>https://twitter.com/realDonaldTrump/status/1186049749989892105</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</si>
  <si>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</si>
  <si>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https://twitter.com/realDonaldTrump/status/1186096913520693248</t>
  </si>
  <si>
    <t>‚ÄúTo the Democrats, Impeachment is partisan politics dressed up as principle.‚Äù @ SteveHiltonx @ FoxNews</t>
  </si>
  <si>
    <t>https://twitter.com/realDonaldTrump/status/1186099074371596288</t>
  </si>
  <si>
    <t>Congratulations Barbara!https://twitter.com/EsperDoD/status/1185555345197977602 ‚Ä¶</t>
  </si>
  <si>
    <t>https://twitter.com/realDonaldTrump/status/1186101103676526592</t>
  </si>
  <si>
    <t>Adam Schiff is a Corrupt Politician!https://twitter.com/bennyjohnson/status/1186046551690530816 ‚Ä¶</t>
  </si>
  <si>
    <t>https://twitter.com/realDonaldTrump/status/1186101761368571904</t>
  </si>
  <si>
    <t>A Great Democrat Scam!https://twitter.com/bennyjohnson/status/1186035774984245249 ‚Ä¶</t>
  </si>
  <si>
    <t>https://twitter.com/realDonaldTrump/status/1186113259780345857</t>
  </si>
  <si>
    <t>pic.twitter.com/6sKKniiOfE</t>
  </si>
  <si>
    <t>https://twitter.com/realDonaldTrump/status/1186114286642515969</t>
  </si>
  <si>
    <t>pic.twitter.com/R3Chppjx6S</t>
  </si>
  <si>
    <t>https://twitter.com/realDonaldTrump/status/1186128505316229121</t>
  </si>
  <si>
    <t>pic.twitter.com/oSn6amjZo4</t>
  </si>
  <si>
    <t>https://twitter.com/realDonaldTrump/status/1186257181689237504</t>
  </si>
  <si>
    <t>Great new book by wonderful and very street smart author Dan Bongino, EXONERATED, THE FAILED TAKEDOWN OF PRESIDENT DONALD TRUMP BY THE SWAMP. Dan hits all of the crooked points of the greatest Witch Hunt in political history. Nevertheless, the Scam continues!</t>
  </si>
  <si>
    <t>https://twitter.com/realDonaldTrump/status/1186258762920792065</t>
  </si>
  <si>
    <t>Censure (at least) Corrupt Adam Schiff! After what he got caught doing, any pol who does not so vote cannot be honest....are you listening Dems?</t>
  </si>
  <si>
    <t>https://twitter.com/realDonaldTrump/status/1186270381491081218</t>
  </si>
  <si>
    <t>Doral in Miami would have been the best place to hold the G-7, and free, but too much heat from the Do Nothing Radical Left Democrats &amp; their Partner, the Fake News Media! I‚Äôm surprised that they allow me to give up my $400,000 Plus Presidential Salary! We‚Äôll find someplace else!</t>
  </si>
  <si>
    <t>https://twitter.com/realDonaldTrump/status/1186418453202247684</t>
  </si>
  <si>
    <t>Will be interviewed by @ seanhannity tonight at 9:00 P.M. on @ FoxNews. Enjoy!</t>
  </si>
  <si>
    <t>https://twitter.com/realDonaldTrump/status/1186439731237789696</t>
  </si>
  <si>
    <t>Thank you Dan and Kevin. Great Vote!https://twitter.com/RepDanCrenshaw/status/1186365994035482624 ‚Ä¶</t>
  </si>
  <si>
    <t>https://twitter.com/realDonaldTrump/status/1186440600712814593</t>
  </si>
  <si>
    <t>Thank you Liz. Shows great Republican support!https://twitter.com/RepLizCheney/status/1186425820090269697 ‚Ä¶</t>
  </si>
  <si>
    <t>https://twitter.com/realDonaldTrump/status/1186500787922448384</t>
  </si>
  <si>
    <t>Congratulations to @ JustinTrudeau on a wonderful and hard fought victory. Canada is well served. I look forward to working with you toward the betterment of both of our countries!</t>
  </si>
  <si>
    <t>https://twitter.com/realDonaldTrump/status/1186600971130015744</t>
  </si>
  <si>
    <t>‚ÄúThe Ambassador to the European Union has already testified, he said there was no quid pro quo. He said the President had told him that.‚Äù @ kilmeade @ foxandfriends</t>
  </si>
  <si>
    <t>https://twitter.com/realDonaldTrump/status/1186603407769034752</t>
  </si>
  <si>
    <t>‚ÄúI thought a very revealing poll was done by The New York Times. By about a 10 point margin, those in battleground states polled are against impeaching the President, and if Nancy Pelosi doesn‚Äôt take note of that, maybe she is the third rate politician.‚Äù @ kilmeade @ foxandfriends</t>
  </si>
  <si>
    <t>https://twitter.com/realDonaldTrump/status/1186607396090724353</t>
  </si>
  <si>
    <t>...A majority do not want him Impeached and removed from office. 94% of the people in these battleground states who voted for President Trump want him to continue as President. That‚Äôs squarely in his corner.‚Äù @ SteveDoocy ‚ÄúThat‚Äôs a revealing poll, don‚Äôt you think that matters?‚Äù...</t>
  </si>
  <si>
    <t>https://twitter.com/realDonaldTrump/status/1186607396917002241</t>
  </si>
  <si>
    <t>.... @ kilmeade ‚ÄúI want to know about Hillary Clinton with the Dossier? I want to know if there was FISA abuse? We‚Äôre still waiting for that report!‚Äù @ ainsleyearhardt @ foxandfriends</t>
  </si>
  <si>
    <t>https://twitter.com/realDonaldTrump/status/1186611272231636992</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</si>
  <si>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</si>
  <si>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https://twitter.com/realDonaldTrump/status/1186611810931236870</t>
  </si>
  <si>
    <t>Thank you Republicans. 185 out of 185 present voted for ‚ÄúUS‚Äù last night. Really good!</t>
  </si>
  <si>
    <t>https://twitter.com/realDonaldTrump/status/1186612453368651777</t>
  </si>
  <si>
    <t>95% Approval Rating in the Republican Party. Thank you!</t>
  </si>
  <si>
    <t>https://twitter.com/realDonaldTrump/status/1186635396567961601</t>
  </si>
  <si>
    <t>Can‚Äôt believe that Nervous Nancy Pelosi isn‚Äôt moving faster on USMCA. Her people want it, they don‚Äôt know why she isn‚Äôt putting it up for a bipartisan vote. Taking too long!</t>
  </si>
  <si>
    <t>https://twitter.com/realDonaldTrump/status/1186638807984230403</t>
  </si>
  <si>
    <t>‚ÄúThe Democrats are trying to draw out this inquiry because they don‚Äôt have the support. Donald Trump is guilty only of winning the 2016 Election.‚Äù @ MZHemingway @ foxandfriends</t>
  </si>
  <si>
    <t>https://twitter.com/realDonaldTrump/status/1186645111154847746</t>
  </si>
  <si>
    <t>Great Job Tim!https://twitter.com/WhiteHouse/status/1185642525958266882 ‚Ä¶</t>
  </si>
  <si>
    <t>https://twitter.com/realDonaldTrump/status/1186768817822806016</t>
  </si>
  <si>
    <t>Good news seems to be happening with respect to Turkey, Syria and the Middle East. Further reports to come later!</t>
  </si>
  <si>
    <t>https://twitter.com/realDonaldTrump/status/1186850642901557248</t>
  </si>
  <si>
    <t>Wrong, never even discussed this with Kellyanne Conway or Steve Mnuchin. Just more Fake News!https://twitter.com/economics/status/1186702916796764160 ‚Ä¶</t>
  </si>
  <si>
    <t>https://twitter.com/realDonaldTrump/status/1186856554055852035</t>
  </si>
  <si>
    <t>The Do Nothing Dems have nothing but time!https://twitter.com/RepHartzler/status/1186371416461066242 ‚Ä¶</t>
  </si>
  <si>
    <t>https://twitter.com/realDonaldTrump/status/1186856923636948993</t>
  </si>
  <si>
    <t>The Witch Hunt continues!https://twitter.com/SteveScalise/status/1186617655479943168 ‚Ä¶</t>
  </si>
  <si>
    <t>https://twitter.com/realDonaldTrump/status/1186857437657214976</t>
  </si>
  <si>
    <t>The Democrats Scam goes on and on! They Do Nothing!https://twitter.com/Robert_Aderholt/status/1186825755235438593 ‚Ä¶</t>
  </si>
  <si>
    <t>https://twitter.com/realDonaldTrump/status/1186858593364172800</t>
  </si>
  <si>
    <t>Thank you Steve!https://twitter.com/WhiteHouse/status/1186707420602601472 ‚Ä¶</t>
  </si>
  <si>
    <t>https://twitter.com/realDonaldTrump/status/1186959459878350848</t>
  </si>
  <si>
    <t>It never ends. The Do Nothing Dems are terrible!https://twitter.com/GOPChairwoman/status/1186748559288340480 ‚Ä¶</t>
  </si>
  <si>
    <t>https://twitter.com/realDonaldTrump/status/1186968579125792768</t>
  </si>
  <si>
    <t>Neither he (Taylor) or any other witness has provided testimony that the Ukrainians were aware that military aid was being withheld. You can‚Äôt have a quid pro quo with no quo.‚Äù Congressman John Ratcliffe @ foxandfriends Where is the Whistleblower? The Do Nothing Dems case is DEAD!</t>
  </si>
  <si>
    <t>https://twitter.com/realDonaldTrump/status/1186969632944611335</t>
  </si>
  <si>
    <t>Republicans are going to fight harder than ever to win back the House because of what the Do Nothing Democrats have done to our Country!</t>
  </si>
  <si>
    <t>https://twitter.com/realDonaldTrump/status/1186982946336624640</t>
  </si>
  <si>
    <t>Young campus Conservatives are flocking to Turning Point USA &amp; other Conservative speaker events all over the Country, AND IN RECORD NUMBERS. Thousands of students are turning out. ‚ÄúI just want to compliment the President of the United States for signing that historic Executive..</t>
  </si>
  <si>
    <t>https://twitter.com/realDonaldTrump/status/1186982948404449280</t>
  </si>
  <si>
    <t>....Order a couple of months ago saying that any school that does not uphold the First Amendment Rights of its students will lose Federal Funding. We have seen a huge change in how the Universities interact with us as a national &amp; local student organization. Our studends....</t>
  </si>
  <si>
    <t>https://twitter.com/realDonaldTrump/status/1186982949180317697</t>
  </si>
  <si>
    <t>....feel EMPOWERED. There‚Äôs a movement happening on these campuses like I‚Äôve never seen before. When you have 3000 students wanting to get into an event that couldn‚Äôt get in, that‚Äôs pretty remarkable!‚Äù @ charliekirk11 Turning Point USA KEEP AMERICA GREAT!</t>
  </si>
  <si>
    <t>https://twitter.com/realDonaldTrump/status/1186985455058898945</t>
  </si>
  <si>
    <t>Big success on the Turkey/Syria Border. Safe Zone created! Ceasefire has held and combat missions have ended. Kurds are safe and have worked very nicely with us. Captured ISIS prisoners secured. I will be making a statement at 11:00 A.M. from the White House. Thank you!</t>
  </si>
  <si>
    <t>https://twitter.com/realDonaldTrump/status/1186985677176655872</t>
  </si>
  <si>
    <t>Where‚Äôs the Whistleblower?</t>
  </si>
  <si>
    <t>https://twitter.com/realDonaldTrump/status/1187037466261446656</t>
  </si>
  <si>
    <t>https://www.pscp.tv/w/cIBxZDFvTlFsTFJub1dwUXd8MUx5eEJMREJtdk9HTmV0K1fN1nByu9rHPTU5nLp4CNAcJvgtOD1quTgl7ATQ?t=35m50s ‚Ä¶</t>
  </si>
  <si>
    <t>https://twitter.com/realDonaldTrump/status/1187044861725286400</t>
  </si>
  <si>
    <t>Thank you General Mazloum for your kind words and courage. Please extend my warmest regards to the Kurdish people. I look forward to seeing you soon. @ mustefabali</t>
  </si>
  <si>
    <t>https://twitter.com/realDonaldTrump/status/1187063301731209220</t>
  </si>
  <si>
    <t>The Never Trumper Republicans, though on respirators with not many left, are in certain ways worse and more dangerous for our Country than the Do Nothing Democrats. Watch out for them, they are human scum!</t>
  </si>
  <si>
    <t>https://twitter.com/realDonaldTrump/status/1187080923961012228</t>
  </si>
  <si>
    <t>Never Trumper Republican John Bellinger, represents Never Trumper Diplomat Bill Taylor (who I don‚Äôt know), in testimony before Congress! Do Nothing Democrats allow Republicans Zero Representation, Zero due process, and Zero Transparency....</t>
  </si>
  <si>
    <t>https://twitter.com/realDonaldTrump/status/1187080935373713408</t>
  </si>
  <si>
    <t>....Does anybody think this is fair? Even though there was no quid pro quo, I‚Äôm sure they would like to try. Worse than the Dems!</t>
  </si>
  <si>
    <t>https://twitter.com/realDonaldTrump/status/1187081515051601920</t>
  </si>
  <si>
    <t>It would be really great if the people within the Trump Administration, all well-meaning and good (I hope!), could stop hiring Never Trumpers, who are worse than the Do Nothing Democrats. Nothing good will ever come from them!</t>
  </si>
  <si>
    <t>https://twitter.com/realDonaldTrump/status/1187114497384898560</t>
  </si>
  <si>
    <t>It was wonderful to be back in Pittsburgh, Pennsylvania with the incredible Patriots who fuel our factories, light up our homes, power our industries and fill our hearts with true American Pride! # SHALEINSIGHT2019https://www.pscp.tv/w/cIC5SzFvTlFsTFJub1dwUXd8MWRSS1pMckFiWUFKQvs7Qxz6C2b68wWskBMKhQlprjALHsxhLnAZi5-vrQP8?t=9s ‚Ä¶</t>
  </si>
  <si>
    <t>https://twitter.com/realDonaldTrump/status/1187116372997922821</t>
  </si>
  <si>
    <t>PROMISES MADE, PROMISES KEPT! # SHALEINSIGHT2019pic.twitter.com/kCkw3K8k5o</t>
  </si>
  <si>
    <t>https://twitter.com/realDonaldTrump/status/1187222295556874241</t>
  </si>
  <si>
    <t>(Kiddingly) We‚Äôre building a Wall in Colorado‚Äù(then stated, ‚Äúwe‚Äôre not building a Wall in Kansas but they get the benefit of the Wall we‚Äôre building on the Border‚Äù) refered to people in the very packed auditorium, from Colorado &amp; Kansas, getting the benefit of the Border Wall!</t>
  </si>
  <si>
    <t>https://twitter.com/realDonaldTrump/status/1187224585663635456</t>
  </si>
  <si>
    <t>Just a continuation of the Witch Hunt!https://twitter.com/willchamberlain/status/1186817538782572544 ‚Ä¶</t>
  </si>
  <si>
    <t>https://twitter.com/realDonaldTrump/status/1187225389892022273</t>
  </si>
  <si>
    <t>It is the only thing the Do Nothing Dems are doing!https://twitter.com/willchamberlain/status/1187176853599150081 ‚Ä¶</t>
  </si>
  <si>
    <t>https://twitter.com/realDonaldTrump/status/1187227271935021057</t>
  </si>
  <si>
    <t>Don‚Äôt hurt them please!https://twitter.com/thehill/status/1187111493311107073 ‚Ä¶</t>
  </si>
  <si>
    <t>https://twitter.com/realDonaldTrump/status/1187373187820130306</t>
  </si>
  <si>
    <t>The Federal Reserve is derelict in its duties if it doesn‚Äôt lower the Rate and even, ideally, stimulate. Take a look around the World at our competitors. Germany and others are actually GETTING PAID to borrow money. Fed was way too fast to raise, and way too slow to cut!</t>
  </si>
  <si>
    <t>https://twitter.com/realDonaldTrump/status/1187375419022069761</t>
  </si>
  <si>
    <t>Thank you to House Republicans for being tough, smart, and understanding in detail the greatest Witch Hunt in American History. It has been going on since long before I even got Elected (the Insurance Policy!). A total Scam!</t>
  </si>
  <si>
    <t>https://twitter.com/realDonaldTrump/status/1187389630271934464</t>
  </si>
  <si>
    <t>The Oil Fields discussed in my speech on Turkey/Kurds yesterday were held by ISIS until the United States took them over with the help of the Kurds. We will NEVER let a reconstituted ISIS have those fields!</t>
  </si>
  <si>
    <t>https://twitter.com/realDonaldTrump/status/1187395521805275137</t>
  </si>
  <si>
    <t>I really enjoyed my conversation with General @ MazloumAbdi. He appreciates what we have done, and I appreciate what the Kurds have done. Perhaps it is time for the Kurds to start heading to the Oil Region!</t>
  </si>
  <si>
    <t>https://twitter.com/realDonaldTrump/status/1187547459700121600</t>
  </si>
  <si>
    <t>Where is the Whistleblower, and why did he or she write such a fictitious and incorrect account of my phone call with the Ukrainian President? Why did the IG allow this to happen? Who is the so-called Informant (Schiff?) who was so inaccurate? A giant Scam!</t>
  </si>
  <si>
    <t>https://twitter.com/realDonaldTrump/status/1187703447744843776</t>
  </si>
  <si>
    <t>Another big dropout of the Presidential race was, along with 0% Tim Ryan, 0% @ RepSwalwell. Such talk and bravado from both, and nothing to show. They stood for nothing, and the voters couldn‚Äôt stand by them. Obnoxious and greedy politicians never make it in the end!</t>
  </si>
  <si>
    <t>https://twitter.com/realDonaldTrump/status/1187704353324503040</t>
  </si>
  <si>
    <t>So Congressman Tim Ryan of Ohio has finally dropped out of the race for President, registering ZERO in the polls &amp; unable to even qualify for the debate stage. See Tim, it‚Äôs not so easy out there if you don‚Äôt know what you‚Äôre doing. He wasn‚Äôt effective for USA workers, just talk!</t>
  </si>
  <si>
    <t>https://twitter.com/realDonaldTrump/status/1187708410579603461</t>
  </si>
  <si>
    <t>Turkey fully understands not to fire on the Kurds as they leave what will be known as the Safe Zone for other fairly nearby areas. I don‚Äôt have to repeat that large scale Sanctions will be imposed for violations. Going well! ISIS secured by Kurds with Turkey ready as backup.....</t>
  </si>
  <si>
    <t>https://twitter.com/realDonaldTrump/status/1187708411309375488</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</si>
  <si>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</si>
  <si>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https://twitter.com/realDonaldTrump/status/1187708412685107200</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</si>
  <si>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</si>
  <si>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https://twitter.com/realDonaldTrump/status/1187714024378646531</t>
  </si>
  <si>
    <t>‚ÄúDonald J. Trump is an absolutely historic President already, in less than 3 years in office. His record is there for everyone to look at &amp; to examine and compare. This is an illegitimate effort to overthrow a President, not a formal Impeachment inquiry.‚Äù @ LouDobbs Thank you Lou</t>
  </si>
  <si>
    <t>https://twitter.com/realDonaldTrump/status/1187783467389444096</t>
  </si>
  <si>
    <t>Heading to South Carolina!pic.twitter.com/CORtaPJq9p</t>
  </si>
  <si>
    <t>https://twitter.com/realDonaldTrump/status/1187790279765647361</t>
  </si>
  <si>
    <t>Thank you @ robertjeffress!https://twitter.com/robertjeffress/status/1187763371837415424 ‚Ä¶</t>
  </si>
  <si>
    <t>https://twitter.com/realDonaldTrump/status/1187819045690773504</t>
  </si>
  <si>
    <t>It was my great honor to deliver the keynote address at the 2019 Second Step Presidential Justice Forum hosted by the 20/20 Bipartisan Justice Center in South Carolina, and my true honor to receive the Bipartisan Justice Award, thank you!https://www.pscp.tv/w/cINHzzFvTlFsTFJub1dwUXd8MU1ueG5FbmdhcW9KT99pFYaYe1C4ArvQ2DE-0gWmhGZ56k58_gydacO3TnKQ?t=1s ‚Ä¶</t>
  </si>
  <si>
    <t>https://twitter.com/realDonaldTrump/status/1187838848732020737</t>
  </si>
  <si>
    <t>I appreciate the support of Senator @ LindseyGraham, @ SenateMajLdr Mitch McConnell, and their Great Senate Republican colleagues, on the resolution condemning the Do Nothing Democrats for their Witch Hunt Impeachment inquiry, behind closed doors....</t>
  </si>
  <si>
    <t>https://twitter.com/realDonaldTrump/status/1187838852255244288</t>
  </si>
  <si>
    <t>....in the basement of the United States Capitol! They cannot win at the ballot box. Their sham for the past 3 years continues. The good news is that the American People get it, which will be proven once again on November 3, 2020!</t>
  </si>
  <si>
    <t>https://twitter.com/realDonaldTrump/status/1187861209942495234</t>
  </si>
  <si>
    <t>To Tim: The Button on the IPhone was FAR better than the Swipe!</t>
  </si>
  <si>
    <t>https://twitter.com/realDonaldTrump/status/1187874122279337987</t>
  </si>
  <si>
    <t>Democrats just announced that they no longer want the Whistleblower to testify. But everything was about the Whistleblower (they no longer want the second Whistleblower either), which they don‚Äôt want because the account of my call bore NO RELATIONSHIP to the call itself.....</t>
  </si>
  <si>
    <t>https://twitter.com/realDonaldTrump/status/1187874124976271362</t>
  </si>
  <si>
    <t>....The entire Impeachment Scam was based on my perfect Ukrainian call, and the Whistleblowers account of that call, which turned out to be false (a fraud?). Once I released the actual call, their entire case fell apart. The Democrats must end this Scam now. Witch Hunt!</t>
  </si>
  <si>
    <t>https://twitter.com/realDonaldTrump/status/1187874908660998144</t>
  </si>
  <si>
    <t>My lawyers should sue the Democrats and Shifty Adam Schiff for fraud!</t>
  </si>
  <si>
    <t>https://twitter.com/realDonaldTrump/status/1187876420342689792</t>
  </si>
  <si>
    <t>Wow!https://twitter.com/Jim_Jordan/status/1187820031645798401 ‚Ä¶</t>
  </si>
  <si>
    <t>https://twitter.com/realDonaldTrump/status/1187876694859882503</t>
  </si>
  <si>
    <t>Great Book!https://twitter.com/JesseBWatters/status/1187795599241949184 ‚Ä¶</t>
  </si>
  <si>
    <t>https://twitter.com/realDonaldTrump/status/1187917572102078465</t>
  </si>
  <si>
    <t>https://twitter.com/realDonaldTrump/status/1187819045690773504 ‚Ä¶pic.twitter.com/Bxpt7nQTjG</t>
  </si>
  <si>
    <t>https://twitter.com/realDonaldTrump/status/1187934016235888641</t>
  </si>
  <si>
    <t>https://twitter.com/robertjeffress/status/1187763371837415424 ‚Ä¶pic.twitter.com/iUD808JXyt</t>
  </si>
  <si>
    <t>https://twitter.com/realDonaldTrump/status/1187936868299608065</t>
  </si>
  <si>
    <t>My Administration is fighting hard to end the Opioid Crisis. Join with us by disposing unused or expired prescription medications at over 4,000 locations across this great Country. Find a location TOMORROW, October 26th from 10am-2pm at http://TakeBackDay.DEA.gov . # TakeBackDaypic.twitter.com/DvgrxZoLzp</t>
  </si>
  <si>
    <t>https://twitter.com/realDonaldTrump/status/1188048255797608449</t>
  </si>
  <si>
    <t>‚ÄúGeneral Michael Flynn‚Äôs attorney is demanding that charges be immediately dropped after they found that FBI Agents manipulated records against him. They say that James Clapper told a reporter to ‚Äútake a kill shot at Flynn. This has been a complete setup of Michael Flynn....</t>
  </si>
  <si>
    <t>https://twitter.com/realDonaldTrump/status/1188048257177587712</t>
  </si>
  <si>
    <t>....They exonerated him completely of being an agent of Russia (Recently Crooked Hillary charged Tulsi Gabbard &amp; Jill Stein with the same thing-SICK), and yet Mr. Comey still runs to the White House on February 14 and conjures up the Obstruction of Justice narrative against.....</t>
  </si>
  <si>
    <t>https://twitter.com/realDonaldTrump/status/1188048258255540224</t>
  </si>
  <si>
    <t>..the President when Flynn had been cleared of everything long before that. The DOJ is withholding a lot of evidence &amp; information, as are Clapper &amp; Brennan &amp; all of the people who participated in the complete setup of Michael Flynn.‚Äù(Terrible!) Sidney Powell. This is a disgrace!</t>
  </si>
  <si>
    <t>https://twitter.com/realDonaldTrump/status/1188048259627081728</t>
  </si>
  <si>
    <t>...Thank you @ foxandfriends! Hopefully this is just the beginning of a massive story of injustice and treason. You will never learn this from the corrupt LameStream Media who get Pulitzer Prizes for reporting the story totally wrong. The ones who report it right get only RESPECT!</t>
  </si>
  <si>
    <t>https://twitter.com/realDonaldTrump/status/1188052969813614592</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</si>
  <si>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</si>
  <si>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https://twitter.com/realDonaldTrump/status/1188053446215323650</t>
  </si>
  <si>
    <t>‚ÄúNot a single American citizen has been charged with anything related to Russian Collusion, not one person.‚Äù @ TuckerCarlson It was all an illegal Witch Hunt!</t>
  </si>
  <si>
    <t>https://twitter.com/realDonaldTrump/status/1188054936942198784</t>
  </si>
  <si>
    <t>I can‚Äôt believe that Nancy Pelosi‚Äôs District in San Francisco is in such horrible shape that the City itself is in violation of many sanitary &amp; environmental orders, causing it to owe the Federal Government billions of dollars - and all she works on is Impeachment.....</t>
  </si>
  <si>
    <t>https://twitter.com/realDonaldTrump/status/1188054937839775744</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</si>
  <si>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</si>
  <si>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https://twitter.com/realDonaldTrump/status/1188058730685972480</t>
  </si>
  <si>
    <t>The Ukraine investigation is just as Corrupt and Fake as all of the other garbage that went on before it. Even Shifty Schiff got caught cheating when he made up what I said on the call!</t>
  </si>
  <si>
    <t>https://twitter.com/realDonaldTrump/status/1188067368620167168</t>
  </si>
  <si>
    <t>Badly failing presidential candidate @ KamalaHarris will not go to a very wonderful largely African American event today because yesterday I recieved a major award, at the same event, for being able to produce &amp; sign into law major Criminal Justice Reform legislation, which will..</t>
  </si>
  <si>
    <t>https://twitter.com/realDonaldTrump/status/1188067369501052929</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</si>
  <si>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</si>
  <si>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https://twitter.com/realDonaldTrump/status/1188067370478309378</t>
  </si>
  <si>
    <t>....</t>
  </si>
  <si>
    <t>https://twitter.com/realDonaldTrump/status/1188091546513616897</t>
  </si>
  <si>
    <t>My Administration is fighting hard to end the Opioid Crisis. Join with us by disposing unused or expired prescription medications at over 4,000 locations across this great Country. Find a location TODAY from 10am-2pm at http://TakeBackDay.DEA.gov . # TakeBackDaypic.twitter.com/xBEyflYYGj</t>
  </si>
  <si>
    <t>https://twitter.com/realDonaldTrump/status/1188103311653769216</t>
  </si>
  <si>
    <t>The Fake Washington Post keeps doing phony stories, with zero sources, that I am concerned with the Impeachment scam. I am not because I did nothing wrong. It is the other side, including Schiff and his made up story, that are concerned. Witch Hunt continues!</t>
  </si>
  <si>
    <t>https://twitter.com/realDonaldTrump/status/1188103745525243904</t>
  </si>
  <si>
    <t>https://twitter.com/realDonaldTrump/status/1188187870877618176</t>
  </si>
  <si>
    <t>LOUISIANA! Extreme Democrat John Bel Edwards has sided with Nancy Pelosi and Chuck Schumer to support Sanctuary Cities, High Taxes, and Open Borders. He is crushing Louisiana‚Äôs economy and your Second Amendment rights....</t>
  </si>
  <si>
    <t>https://twitter.com/realDonaldTrump/status/1188187872114946054</t>
  </si>
  <si>
    <t>....Our Republican candidate @ EddieRispone is a successful conservative businessman who will stand with me to create jobs and protect your Second Amendment. GET OUT AND VOTE for Eddie, the next Governor of the GREAT State of Louisiana!</t>
  </si>
  <si>
    <t>https://twitter.com/realDonaldTrump/status/1188188567773822977</t>
  </si>
  <si>
    <t>MISSISSIPPI! There is a VERY important election for Governor on November 5th. I need you to get out and VOTE for our Great Republican nominee, @ TateReeves. Tate is Strong on Crime, tough on Illegal Immigration, and will protect your Second Amendment....</t>
  </si>
  <si>
    <t>https://twitter.com/realDonaldTrump/status/1188188568654696448</t>
  </si>
  <si>
    <t>....He loves our Military and supports our Vets! Democrat Jim Hood will never give us his vote, is anti-Trump and pro-Crooked Hillary. Get out and VOTE for Tate Reeves on November 5th. He has my Complete and Total Endorsement!</t>
  </si>
  <si>
    <t>https://twitter.com/realDonaldTrump/status/1188190202004754432</t>
  </si>
  <si>
    <t>Governor @ MattBevin has done a wonderful job for the people of Kentucky! He continues to protect your very important Second Amendment. Matt is Strong on Crime and the Border, he Loves our Great Vets and Military....</t>
  </si>
  <si>
    <t>https://twitter.com/realDonaldTrump/status/1188190202851926019</t>
  </si>
  <si>
    <t>....Matt has my Complete and Total Endorsement, and always has. GET OUT and VOTE on November 5th for your GREAT Governor, @ MattBevin!</t>
  </si>
  <si>
    <t>https://twitter.com/realDonaldTrump/status/1188264965930700801</t>
  </si>
  <si>
    <t>Something very big has just happened!</t>
  </si>
  <si>
    <t>https://twitter.com/realDonaldTrump/status/1188400389697212416</t>
  </si>
  <si>
    <t>As Diwali commences, @ FLOTUS Melania and I wish those observing the Festival of Lights a blessed and happy celebration! # HappyDiwalipic.twitter.com/LGXkUzMJiI</t>
  </si>
  <si>
    <t>https://twitter.com/realDonaldTrump/status/1188463248670109696</t>
  </si>
  <si>
    <t>https://www.pscp.tv/w/cIWhpTFvTlFsTFJub1dwUXd8MWRSS1pMcmFCTnZKQjQb36qkaoWq4N1_5imPhJ_QjLAHep34mAVq5hIiUXCl?t=1s ‚Ä¶</t>
  </si>
  <si>
    <t>https://twitter.com/realDonaldTrump/status/1188491847271931911</t>
  </si>
  <si>
    <t>pic.twitter.com/7esnNSoa5D</t>
  </si>
  <si>
    <t>https://twitter.com/realDonaldTrump/status/1188567275391127552</t>
  </si>
  <si>
    <t>Thank you to @ MarthaRaddatz and @ TerryMoran for a job well done!pic.twitter.com/mcHjqX1K2L</t>
  </si>
  <si>
    <t>https://twitter.com/realDonaldTrump/status/1188813055108374533</t>
  </si>
  <si>
    <t>The S&amp;P just hit an ALL TIME HIGH. This is a big win for jobs, 401-K‚Äôs, and, frankly, EVERYONE! Our Country is doing great. Even killed long sought ISIS murderer, Al-Baghdadi. We are stronger than ever before, with GREAT upward potential. Enjoy!</t>
  </si>
  <si>
    <t>https://twitter.com/realDonaldTrump/status/1188861523655045124</t>
  </si>
  <si>
    <t>THANK YOU # IACP2019!https://www.pscp.tv/w/cIcUJjFvTlFsTFJub1dwUXd8MVlwS2tZQVdRTEFKahR7fSZdqx09yGS9uFPKCPDBeeHxU5m4E4sI1DKSk8ZK?t=1m47s ‚Ä¶</t>
  </si>
  <si>
    <t>https://twitter.com/realDonaldTrump/status/1188862744067481603</t>
  </si>
  <si>
    <t>An AMAZING CHAMPION. Great going Tiger! @ TigerWoodshttps://twitter.com/garyplayer/status/1188856716638773255 ‚Ä¶</t>
  </si>
  <si>
    <t>https://twitter.com/realDonaldTrump/status/1188909031403900928</t>
  </si>
  <si>
    <t>We have declassified a picture of the wonderful dog (name not declassified) that did such a GREAT JOB in capturing and killing the Leader of ISIS, Abu Bakr al-Baghdadi!pic.twitter.com/PDMx9nZWvw</t>
  </si>
  <si>
    <t>https://twitter.com/realDonaldTrump/status/1188929062611361792</t>
  </si>
  <si>
    <t>Can you believe that Shifty Adam Schiff, the biggest leaker in D.C., and a corrupt politician, is upset that we didn‚Äôt inform him before we raided and killed the #1 terrorist in the WORLD!? Wouldn‚Äôt be surprised if the Do Nothing Democrats Impeach me over that! DRAIN THE SWAMP!!</t>
  </si>
  <si>
    <t>https://twitter.com/realDonaldTrump/status/1189023754912964608</t>
  </si>
  <si>
    <t>‚ÄúAmericans know by now that the Impeachment inquiry is just another hoax and silent coup to remove the President from office.‚Äù J.J. Crovatto Don‚Äôt worry J.J., Schiff is a leaker &amp; corrupt politician who made up what I said on the call in order to hurt the Republican Party &amp; me!</t>
  </si>
  <si>
    <t>https://twitter.com/realDonaldTrump/status/1189026689860489216</t>
  </si>
  <si>
    <t>‚ÄúThere is no underlying crime in that transcript.‚Äù @ IngrahamAngle 100% correct, and the Whistleblower disappeared after I released the transcript of the call. Where is the Whistleblower? That is why this is now called the Impeachment Hoax! The Do Nothing Dems are Doing Nothing!</t>
  </si>
  <si>
    <t>https://twitter.com/realDonaldTrump/status/1189028602052042752</t>
  </si>
  <si>
    <t>The only crimes in the Impeachment Hoax were committed by Shifty Adam Schiff, when he totally made up my phone conversation with the Ukrainian President and read it to Congress, together with numerous others on Shifty‚Äôs side. Schiff should be Impeached, and worse!</t>
  </si>
  <si>
    <t>https://twitter.com/realDonaldTrump/status/1189030619755495425</t>
  </si>
  <si>
    <t>‚ÄúThis is a big win for America, and also for President Trump.‚Äù @ nypost</t>
  </si>
  <si>
    <t>https://twitter.com/realDonaldTrump/status/1189145407361814528</t>
  </si>
  <si>
    <t>Why are people that I never even heard of testifying about the call. Just READ THE CALL TRANSCRIPT AND THE IMPEACHMENT HOAX IS OVER! Ukrain said NO PRESSURE.https://twitter.com/realDonaldTrump/status/1189026689860489216 ‚Ä¶</t>
  </si>
  <si>
    <t>https://twitter.com/realDonaldTrump/status/1189146007310913536</t>
  </si>
  <si>
    <t>Correct, a total scam!https://twitter.com/GOPLeader/status/1188914973638057989 ‚Ä¶</t>
  </si>
  <si>
    <t>https://twitter.com/realDonaldTrump/status/1189146892292313088</t>
  </si>
  <si>
    <t>A great book by a great guy. Get it now!https://twitter.com/dbongino/status/1188636122764718080 ‚Ä¶</t>
  </si>
  <si>
    <t>https://twitter.com/realDonaldTrump/status/1189154764359196672</t>
  </si>
  <si>
    <t>Where‚Äôs the Whistleblower? Just read the Transcript, everything else is made up garbage by Shifty Schiff and the Never Trumpers!</t>
  </si>
  <si>
    <t>https://twitter.com/realDonaldTrump/status/1189156179173433344</t>
  </si>
  <si>
    <t>The Do Nothing Democrats are working hard to make everyone forget the Best Economy Ever, the monumental weekend raid, Tax Cuts, the Rebuilding of our Military, etc. The Impeachment Hoax is a disgrace. Read the transcript!</t>
  </si>
  <si>
    <t>https://twitter.com/realDonaldTrump/status/1189161824614277120</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</si>
  <si>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</si>
  <si>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https://twitter.com/realDonaldTrump/status/1189167309455331328</t>
  </si>
  <si>
    <t>Supposedly, according to the Corrupt Media, the Ukraine call ‚Äúconcerned‚Äù today‚Äôs Never Trumper witness. Was he on the same call that I was? Can‚Äôt be possible! Please ask him to read the Transcript of the call. Witch Hunt!</t>
  </si>
  <si>
    <t>https://twitter.com/realDonaldTrump/status/1189170102832377857</t>
  </si>
  <si>
    <t>95% Approval Rating in the Republican Party, a record. Thank you!</t>
  </si>
  <si>
    <t>https://twitter.com/realDonaldTrump/status/1189172468159864832</t>
  </si>
  <si>
    <t>Just confirmed that Abu Bakr al-Baghdadi‚Äôs number one replacement has been terminated by American troops. Most likely would have taken the top spot - Now he is also Dead!</t>
  </si>
  <si>
    <t>https://twitter.com/realDonaldTrump/status/1189173602500911105</t>
  </si>
  <si>
    <t>A great new book just out, ‚ÄúThe Plot Against the President. The True Story Of How Congressman Devin Nunez Uncovered the Biggest Political Scandal In U.S. History.‚Äù Shows very bad and corrupt people on the other side. Check it out!</t>
  </si>
  <si>
    <t>https://twitter.com/realDonaldTrump/status/1189183301233233920</t>
  </si>
  <si>
    <t>Consumer Confidence number very good. Housing sales in September up nicely. Economy Rocks!</t>
  </si>
  <si>
    <t>https://twitter.com/realDonaldTrump/status/1189198697059553285</t>
  </si>
  <si>
    <t>‚ÄúOver in Europe and Japan they have NEGATIVE RATES. They get paid to borrow money. Don‚Äôt we have to follow our competitors?‚Äù @ Varneyco Yes we do. The Fed doesn‚Äôt have a clue! We have unlimited potential, only held back by the Federal Reserve. But we are winning anyway!</t>
  </si>
  <si>
    <t>https://twitter.com/realDonaldTrump/status/1189198831193411585</t>
  </si>
  <si>
    <t>Nervous Nancy Pelosi is doing everything possible to destroy the Republican Party. Our Polls show that it is going to be just the opposite. The Do Nothing Dems will lose many seats in 2020. They have a Death Wish, led by a corrupt politician, Adam Schiff!</t>
  </si>
  <si>
    <t>https://twitter.com/realDonaldTrump/status/1189505264376000512</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</si>
  <si>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</si>
  <si>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https://twitter.com/realDonaldTrump/status/1189505265151991809</t>
  </si>
  <si>
    <t>.....the call with the Ukrainian President was a totally appropriate one. As he said, ‚ÄúNo Pressure.‚Äù This Impeachment nonsense is just a continuation of the Witch Hunt Hoax, which has been going on since before I even got elected. Rupublicans, go with Substance and close it out!</t>
  </si>
  <si>
    <t>https://twitter.com/realDonaldTrump/status/1189506762904395776</t>
  </si>
  <si>
    <t>The Greatest Economy in American History!</t>
  </si>
  <si>
    <t>https://twitter.com/realDonaldTrump/status/1189516638103703552</t>
  </si>
  <si>
    <t>‚ÄúIt does appear it has to do with Nancy Pelosi retaining her Speakership in the next Congress. She would like that so she‚Äôs going to put it to a vote because that‚Äôs what her political left really wants.‚Äù @ SteveDoocy @ foxandfriends A disgraceful use of Impeachment. Will backfire!</t>
  </si>
  <si>
    <t>https://twitter.com/realDonaldTrump/status/1189518901991923712</t>
  </si>
  <si>
    <t>A Federal Judge is allowing the Nick Sandman libel suit to move forward against the thoroughly disgusting Washington Post (which is no longer available at the White House!). He could now have a good chance of winning. Go Nick!</t>
  </si>
  <si>
    <t>https://twitter.com/realDonaldTrump/status/1189527179425730560</t>
  </si>
  <si>
    <t>Yesterday‚Äôs Never Trumper witness could find NO Quid Pro Quo in the Transcript of the phone call. There were many people listening to the call. How come they (including the President of Ukraine) found NOTHING wrong with it. Witch Hunt!</t>
  </si>
  <si>
    <t>https://twitter.com/realDonaldTrump/status/1189550716186177536</t>
  </si>
  <si>
    <t>‚ÄúPrecisely the same program that the Democrats are trying to Impeach President Trump for supposedly slow walking, tomorrow, right here in the Senate, they (the Dems) say they‚Äôre going to filibuster for the exact same program.‚Äù @ senatemajldr Mitch McConnell. Do Nothing Democrats!</t>
  </si>
  <si>
    <t>https://twitter.com/realDonaldTrump/status/1189555450485837825</t>
  </si>
  <si>
    <t>‚ÄúOur Country cannot afford for the Democrats in Congress to take a one year vacation from any productive legislation just because they would rather obsess over Impeachment. ISIS &amp; other radical terrorists are not going to hit the pause button because Democrats won‚Äôt fund......</t>
  </si>
  <si>
    <t>https://twitter.com/realDonaldTrump/status/1189555451274379265</t>
  </si>
  <si>
    <t>....the United States Military. Congress needs to do its work. We need to fund our Armed Forces.‚Äù @ senatemajldr Mitch McConnell. The Dems are a lost cause. In 2020, we need a big, beautiful WIN (all three)! # MAGA</t>
  </si>
  <si>
    <t>https://twitter.com/realDonaldTrump/status/1189591903941152769</t>
  </si>
  <si>
    <t>My friend Mike @ GovDunleavy of the Great State of Alaska, is being treated very unfairly by the Democrats because he is doing an unbelievable job and fulfilling every one of his promises. Now they are trying to Recall him because his agenda is the Economy, Jobs, and protecting...</t>
  </si>
  <si>
    <t>https://twitter.com/realDonaldTrump/status/1189591905740513280</t>
  </si>
  <si>
    <t>...our Military, 2nd Amendment, Energy, and so many other things that the Democrats don‚Äôt care about. Please stop the Dems from hurting a very good and hard-working man!http://www.StandTallWithMike.com</t>
  </si>
  <si>
    <t>https://twitter.com/realDonaldTrump/status/1189592785311223815</t>
  </si>
  <si>
    <t>Thank you @ GM, @ FiatChrysler_NA, @ Toyota, and @ GloblAutomkrs for standing with us for Better, Cheaper, Safer Cars for Americans. California has treated the Auto Industry very poorly for many years, harming Workers and Consumers. We are fixing this problem!https://www.reuters.com/article/us-autos-emissions-california/gm-toyota-fiat-chrysler-back-trump-on-california-emissions-challenge-idUSKBN1X728Y ‚Ä¶</t>
  </si>
  <si>
    <t>https://twitter.com/realDonaldTrump/status/1189601417469841409</t>
  </si>
  <si>
    <t>AMERICAN HERO!pic.twitter.com/XCCa2sGfsZ</t>
  </si>
  <si>
    <t>https://twitter.com/realDonaldTrump/status/1189614076743376897</t>
  </si>
  <si>
    <t>Early voting in Louisiana for a man who will be a Great Governor, @ EddieRispone, on Saturday, November 2nd. He will get your Auto Insurance and Taxes way down. He will protect your Military, Vets, Second Amendment and Energy....</t>
  </si>
  <si>
    <t>https://twitter.com/realDonaldTrump/status/1189614078534311936</t>
  </si>
  <si>
    <t>....Your current Governor, John Bel Edwards, has done a poor job with economic development (last in nation) and auto insurance (highest in nation) wants to raise your taxes BIG - vote for Eddie starting Saturday!</t>
  </si>
  <si>
    <t>https://twitter.com/realDonaldTrump/status/1189630486886395906</t>
  </si>
  <si>
    <t>We will be having a big rally for Governor @ MattBevin on Monday night in Kentucky. Get your tickets today! https://www.donaldjtrump.com/events/ky-lex-2019-nov/?utm_medium=web&amp;utm_source=djt_web&amp;utm_content=rally_list ‚Ä¶</t>
  </si>
  <si>
    <t>https://twitter.com/realDonaldTrump/status/1189631565279760391</t>
  </si>
  <si>
    <t>‚ÄúAdam Schiff‚Äôs drive to impeach Trump based on opinions, deception and illusions ‚Äì Not facts‚Äù @ GreggJarretthttps://www.foxnews.com/opinion/gregg-jarrett-adam-schiffs-drive-to-impeach-trump-based-on-opinions-deception-and-illusions-not-facts ‚Ä¶</t>
  </si>
  <si>
    <t>https://twitter.com/realDonaldTrump/status/1189638577866657794</t>
  </si>
  <si>
    <t>Thank you @ GLFOP!https://twitter.com/GLFOP/status/1189304716091711488 ‚Ä¶</t>
  </si>
  <si>
    <t>https://twitter.com/realDonaldTrump/status/1189643818431406080</t>
  </si>
  <si>
    <t>"The Democrats have been on this path for 3 years. The first headline I saw...before the President was sworn in was that the Impeachment process was beginning...so this is just further evidence that this is what they had in mind from the very beginning." @ senatemajldrpic.twitter.com/scFWSh47Bq</t>
  </si>
  <si>
    <t>https://twitter.com/realDonaldTrump/status/1189715310766645254</t>
  </si>
  <si>
    <t>pic.twitter.com/z0I7wBsgTP</t>
  </si>
  <si>
    <t>https://twitter.com/realDonaldTrump/status/1189758177824452608</t>
  </si>
  <si>
    <t>The Do Nothing Democrats have gone Crazy. Very bad for USA!https://twitter.com/LindseyGrahamSC/status/1189589231963987968 ‚Ä¶</t>
  </si>
  <si>
    <t>https://twitter.com/realDonaldTrump/status/1189762942004289536</t>
  </si>
  <si>
    <t>Thank you Daily Wire. Very cute recreation, but the ‚Äúlive‚Äù version of Conan will be leaving the Middle East for the White House sometime next week!https://twitter.com/realDonaldTrump/status/1189601417469841409 ‚Ä¶</t>
  </si>
  <si>
    <t>https://twitter.com/realDonaldTrump/status/1189766430826344449</t>
  </si>
  <si>
    <t>Congratulations to the Washington Nationals on a great season and an incredible World Series. Game 7 was amazing! @ Nationals</t>
  </si>
  <si>
    <t>https://twitter.com/realDonaldTrump/status/1189879743895810048</t>
  </si>
  <si>
    <t>‚ÄúNow is the time for Republicans to stand together and defend the leader of their party against these smears. It would be one thing if there were any indication of an underlying crime, but there is not-not in the transcripts, and not in the secret witness testimony that.....</t>
  </si>
  <si>
    <t>https://twitter.com/realDonaldTrump/status/1189879744659148801</t>
  </si>
  <si>
    <t>.....the Dems have selectively leaked. Nor was there any corrupt intent on the part of the President. Remember, the President knew that that call was being heard and documented by many people. Anyone with intent would be a tad more discreet, don‚Äôt you think? This farce should....</t>
  </si>
  <si>
    <t>https://twitter.com/realDonaldTrump/status/1189879746357841921</t>
  </si>
  <si>
    <t>...never be allowed to roll into a winter showtrial. Indeed, allowing a long, drawn out trial in the Senate would merely validate and perpetuate the fraud begun in the House. The crisis is of the Democrats own making, and it‚Äôs up to Republicans to make sure this never happens....</t>
  </si>
  <si>
    <t>https://twitter.com/realDonaldTrump/status/1189879747318341632</t>
  </si>
  <si>
    <t>.....to any President, of either party, again. Laura @ IngrahamAngle</t>
  </si>
  <si>
    <t>https://twitter.com/realDonaldTrump/status/1189882057759084569</t>
  </si>
  <si>
    <t>Thank you Matt.https://twitter.com/MattWhitaker46/status/1189649838482362376 ‚Ä¶</t>
  </si>
  <si>
    <t>https://twitter.com/realDonaldTrump/status/1189887388832714752</t>
  </si>
  <si>
    <t>Congratulations to @ FoxNews, you left @ CNN &amp; @ MSNBC in the dust (that‚Äôs because the don‚Äôt tell the truth!).https://twitter.com/RoadMN/status/1189228108022460417 ‚Ä¶</t>
  </si>
  <si>
    <t>https://twitter.com/realDonaldTrump/status/1189895935721197570</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</si>
  <si>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</si>
  <si>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https://twitter.com/realDonaldTrump/status/1189897137984876545</t>
  </si>
  <si>
    <t>READ THE TRANSCRIPT!</t>
  </si>
  <si>
    <t>https://twitter.com/realDonaldTrump/status/1189914333842681858</t>
  </si>
  <si>
    <t>People are VERY disappointed in Jay Powell and the Federal Reserve. The Fed has called it wrong from the beginning, too fast, too slow. They even tightened in the beginning. Others are running circles around them and laughing all the way to the bank. Dollar &amp; Rates are hurting...</t>
  </si>
  <si>
    <t>https://twitter.com/realDonaldTrump/status/1189914359310553088</t>
  </si>
  <si>
    <t>....our manufacturers. We should have lower interest rates than Germany, Japan and all others. We are now, by far, the biggest and strongest Country, but the Fed puts us at a competitive disadvantage. China is not our problem, the Federal Reserve is! We will win anyway.</t>
  </si>
  <si>
    <t>https://twitter.com/realDonaldTrump/status/1189919331259424770</t>
  </si>
  <si>
    <t>The Impeachment Hoax is hurting our Stock Market. The Do Nothing Democrats don‚Äôt care!</t>
  </si>
  <si>
    <t>https://twitter.com/realDonaldTrump/status/1189927952168996865</t>
  </si>
  <si>
    <t>The Greatest Witch Hunt In American History!</t>
  </si>
  <si>
    <t>https://twitter.com/realDonaldTrump/status/1190036836447641601</t>
  </si>
  <si>
    <t>While the Do Nothing Democrats FAIL the American People, and continue the Impeachment Scam, my Administration will continue to deliver REAL RESULTS, as seen over the past month, below!pic.twitter.com/dxjHusgiFX</t>
  </si>
  <si>
    <t>https://twitter.com/realDonaldTrump/status/1190067978089439239</t>
  </si>
  <si>
    <t>The home of Nancy Pelosi. I can‚Äôt believe her voters can be happy with the job she and the Do Nothing Democrats are doing! San Francisco has really gone down hill. So sad!https://twitter.com/IngrahamAngle/status/1189706738838228998 ‚Ä¶</t>
  </si>
  <si>
    <t>https://twitter.com/realDonaldTrump/status/1190079191355670529</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</si>
  <si>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</si>
  <si>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https://twitter.com/realDonaldTrump/status/1190079192358105088</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</si>
  <si>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</si>
  <si>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https://twitter.com/realDonaldTrump/status/1190079193582899200</t>
  </si>
  <si>
    <t>....this decision, but in the end it will be best for all concerned. As President, I will always be there to help New York and the great people of New York. It will always have a special place in my heart!</t>
  </si>
  <si>
    <t>https://twitter.com/realDonaldTrump/status/1190085372815929344</t>
  </si>
  <si>
    <t>Thank you!https://twitter.com/elianatrue/status/1190080077188481027 ‚Ä¶</t>
  </si>
  <si>
    <t>https://twitter.com/realDonaldTrump/status/1190086080952967171</t>
  </si>
  <si>
    <t>A great place!https://twitter.com/AngieH85867831/status/1190083807006863360 ‚Ä¶</t>
  </si>
  <si>
    <t>https://twitter.com/realDonaldTrump/status/1190113283078074369</t>
  </si>
  <si>
    <t>But the Crooked Democrats don‚Äôt want people to know this! Thank you to Tim Morrison for your honesty.https://twitter.com/ArdenFarhi/status/1189948192986714118 ‚Ä¶</t>
  </si>
  <si>
    <t>https://twitter.com/realDonaldTrump/status/1190239355627098112</t>
  </si>
  <si>
    <t>Thanks Lee!https://twitter.com/RepLeeZeldin/status/1185385572937981952 ‚Ä¶</t>
  </si>
  <si>
    <t>https://twitter.com/realDonaldTrump/status/1190240720633905152</t>
  </si>
  <si>
    <t>‚ÄúIt has been 3 years and Donald Trump hasn‚Äôt done anything wrong. Donald Trump hasn‚Äôt done a single thing of which he has been accused.‚Äù @ RushLimbaughEIB @ seanhannity A Witch Hunt like no other!</t>
  </si>
  <si>
    <t>https://twitter.com/realDonaldTrump/status/1190244509277458433</t>
  </si>
  <si>
    <t>‚ÄúThis is the biggest, most disgusting scandal, and it‚Äôs all on the Democrat Party that has highjacked the Impeachment process, our tax dollars, the House of Representatives, to push their 2020 Election. That‚Äôs what‚Äôs going on.‚Äù @ marklevinshow Cannot be said any better!</t>
  </si>
  <si>
    <t>https://twitter.com/realDonaldTrump/status/1190247105841057805</t>
  </si>
  <si>
    <t>Chicago will never stop its crime wave with the current Superintendent of Police. It just won‚Äôt happen! Thank you to Kevin Graham and all of the GREAT Chicago Police Officers I just had the privilege to meet. Tremendous crime fighting potential if allowed to do your thing!</t>
  </si>
  <si>
    <t>https://twitter.com/realDonaldTrump/status/1190250133071519745</t>
  </si>
  <si>
    <t>Wow, a blowout JOBS number just out, adjusted for revisions and the General Motors strike, 303,000. This is far greater than expectations. USA ROCKS!</t>
  </si>
  <si>
    <t>https://twitter.com/realDonaldTrump/status/1190260664062881792</t>
  </si>
  <si>
    <t>‚ÄúThe Democrats are so immersed in this (SCAM). They couldn‚Äôt care less about the American people!‚Äù @ RushLimbaughEIB</t>
  </si>
  <si>
    <t>https://twitter.com/realDonaldTrump/status/1190261248367218688</t>
  </si>
  <si>
    <t>‚ÄúThe Democrats need more than this.‚Äù @ tombrokaw Much more!</t>
  </si>
  <si>
    <t>https://twitter.com/realDonaldTrump/status/1190261874371244032</t>
  </si>
  <si>
    <t>ISIS has a new leader. We know exactly who he is!</t>
  </si>
  <si>
    <t>https://twitter.com/realDonaldTrump/status/1190265313620836352</t>
  </si>
  <si>
    <t>‚ÄúAdam Schiff has taken all of the power for himself. That is very unfair. There were dozens of people on this call, yesterdays witness knew that and had no problems (nor did any of them). Facts matter, and that‚Äôs why this is not about Impeachment.‚Äù Guy Lewis, former prosecutor...</t>
  </si>
  <si>
    <t>https://twitter.com/realDonaldTrump/status/1190265325511757825</t>
  </si>
  <si>
    <t>.... @ FoxNews @ BillHemmer The public is watching and seeing for themselves how unfair this process is. Corrupt politicians, Pelosi and Schiff, are trying to take down the Republican Party. It will never happen, we will take back the House!</t>
  </si>
  <si>
    <t>https://twitter.com/realDonaldTrump/status/1190269332623970304</t>
  </si>
  <si>
    <t>https://twitter.com/realDonaldTrump/status/1190269335224430592</t>
  </si>
  <si>
    <t>https://twitter.com/realDonaldTrump/status/1190269494788263936</t>
  </si>
  <si>
    <t>Stock Market up BIG! Record highs for S&amp;P 500 and NASDAQ. Enjoy!</t>
  </si>
  <si>
    <t>https://twitter.com/realDonaldTrump/status/1190375828099674113</t>
  </si>
  <si>
    <t>I love New York, but New York can never be great again under the current leadership of Governor Andrew Cuomo (the brother of Fredo), or Mayor Bill DeBlasio. Cuomo has weaponized the prosecutors to do his dirty work (and to keep him out of jams), a reason some don‚Äôt want to be...</t>
  </si>
  <si>
    <t>https://twitter.com/realDonaldTrump/status/1190375830247104513</t>
  </si>
  <si>
    <t>....in New York, and another reason they are leaving. Taxes and energy costs are way too high, Upstate is being allowed to die as other nearby states frack &amp; drill for Gold (oil) while reducing taxes &amp; creating jobs by the thousands. NYC is getting dirty &amp; unsafe again, as....</t>
  </si>
  <si>
    <t>https://twitter.com/realDonaldTrump/status/1190375831840985091</t>
  </si>
  <si>
    <t>....our great police are being disrespected, even with water dumped on them, because a Mayor and Governor just don‚Äôt ‚Äúhave their backs.‚Äù New York‚Äôs Finest must be cherished, respected and loved. Too many prople are leaving our special New York. Great leaders would work....</t>
  </si>
  <si>
    <t>https://twitter.com/realDonaldTrump/status/1190375834529468423</t>
  </si>
  <si>
    <t>.....with a President and Federal Government that wants our wonerful City and State to flourish and thrive. I Love New York!</t>
  </si>
  <si>
    <t>https://twitter.com/realDonaldTrump/status/1190383074632257536</t>
  </si>
  <si>
    <t>Republicans have never been more unified than they are right now! The Dems are a mess under the corrupt leadership of Nervous Nancy Pelosi and Shifty Adam Schiff!</t>
  </si>
  <si>
    <t>https://twitter.com/realDonaldTrump/status/1190385966621569024</t>
  </si>
  <si>
    <t>Oh no, Beto just dropped out of race for President despite him saying he was ‚Äúborn for this.‚Äù I don‚Äôt think so!</t>
  </si>
  <si>
    <t>https://twitter.com/realDonaldTrump/status/1190400372180807681</t>
  </si>
  <si>
    <t>You can‚Äôt Impeach someone who hasn‚Äôt done anything wrong!</t>
  </si>
  <si>
    <t>https://twitter.com/realDonaldTrump/status/1190407200109318144</t>
  </si>
  <si>
    <t>The Whistleblower must come forward to explain why his account of the phone call with the Ukrainian President was so inaccurate (fraudulent?). Why did the Whistleblower deal with corrupt politician Shifty Adam Schiff and/or his committee?</t>
  </si>
  <si>
    <t>https://twitter.com/realDonaldTrump/status/1190666385418080257</t>
  </si>
  <si>
    <t>A great new book by Howie Carr, ‚ÄúWhat Really Happened, How Donald J. Trump Saved America From Hillary Clinton,‚Äù is on sale now. Howie is a talented New England force who was there at the very beginning!</t>
  </si>
  <si>
    <t>https://twitter.com/realDonaldTrump/status/1190693144310009858</t>
  </si>
  <si>
    <t>Tate Reeves will be a great Governor of Mississippi, and what an electric Rally last night. Vote for Tate on Tuesday!https://twitter.com/tatereeves/status/1190606019149340674 ‚Ä¶</t>
  </si>
  <si>
    <t>https://twitter.com/realDonaldTrump/status/1190694747716886528</t>
  </si>
  <si>
    <t>Louisiana has a chance to have a really great Governor in @ EddieRispone. Auto insurance costs and taxes will be coming way down with Eddie, and your 2nd Amendment will be protected. Current Democrat governor has done a really poor job! VOTE EARLY FOR EDDIE!</t>
  </si>
  <si>
    <t>https://twitter.com/realDonaldTrump/status/1190734151479103490</t>
  </si>
  <si>
    <t>Big Rally in Kentucky on Monday night for a man who has worked really hard &amp; done a GREAT job, Governor @ MattBevin. Kentucky is having the best economic year ever under Matt‚Äôs leadership. He is a fantastic guy who loves our Military, our Vets and our 2nd Amendment. Vote Tuesday!</t>
  </si>
  <si>
    <t>https://twitter.com/realDonaldTrump/status/1190734818595758085</t>
  </si>
  <si>
    <t>The Whistleblower has disappeared. Where is the Whistleblower?</t>
  </si>
  <si>
    <t>https://twitter.com/realDonaldTrump/status/1190735767955529728</t>
  </si>
  <si>
    <t>Schiff will change the transcripts just like he fraudulently made up the phone call. He is a corrupt politician!https://twitter.com/RepThomasMassie/status/1190638811551862784 ‚Ä¶</t>
  </si>
  <si>
    <t>https://twitter.com/realDonaldTrump/status/1190737940940574720</t>
  </si>
  <si>
    <t>A giant Scam!https://twitter.com/TrumpWarRoom/status/1189939764180459520 ‚Ä¶</t>
  </si>
  <si>
    <t>https://twitter.com/realDonaldTrump/status/1190756985433657344</t>
  </si>
  <si>
    <t>Didn‚Äôt he pick the Whistleblower?https://twitter.com/GOPoversight/status/1190616779049127941 ‚Ä¶</t>
  </si>
  <si>
    <t>https://twitter.com/realDonaldTrump/status/1190857021316325376</t>
  </si>
  <si>
    <t>pic.twitter.com/zJ9nW8i3ao</t>
  </si>
  <si>
    <t>https://twitter.com/realDonaldTrump/status/1190995034163892226</t>
  </si>
  <si>
    <t>The Governor of California, @ GavinNewsom, has done a terrible job of forest management. I told him from the first day we met that he must ‚Äúclean‚Äù his forest floors regardless of what his bosses, the environmentalists, DEMAND of him. Must also do burns and cut fire stoppers.....</t>
  </si>
  <si>
    <t>https://twitter.com/realDonaldTrump/status/1190995035703185408</t>
  </si>
  <si>
    <t>..Every year, as the fire‚Äôs rage &amp; California burns, it is the same thing-and then he comes to the Federal Government for $$$ help. No more. Get your act together Governor. You don‚Äôt see close to the level of burn in other states...But our teams are working well together in.....</t>
  </si>
  <si>
    <t>https://twitter.com/realDonaldTrump/status/1190995042107887616</t>
  </si>
  <si>
    <t>....putting these massive, and many, fires out. Great firefighters! Also, open up the ridiculously closed water lanes coming down from the North. Don‚Äôt pour it out into the Pacific Ocean. Should be done immediately. California desperately needs water, and you can have it now!</t>
  </si>
  <si>
    <t>https://twitter.com/realDonaldTrump/status/1191000516580519937</t>
  </si>
  <si>
    <t>The Whistleblower got it sooo wrong that HE must come forward. The Fake News Media knows who he is but, being an arm of the Democrat Party, don‚Äôt want to reveal him because there would be hell to pay. Reveal the Whistleblower and end the Impeachment Hoax!</t>
  </si>
  <si>
    <t>https://twitter.com/realDonaldTrump/status/1191001547901194242</t>
  </si>
  <si>
    <t>Great fight Champ!https://twitter.com/TimOBrien/status/1190790447452577798 ‚Ä¶</t>
  </si>
  <si>
    <t>https://twitter.com/realDonaldTrump/status/1191007372673720321</t>
  </si>
  <si>
    <t>Walking into Madison Square Garden last night with @ danawhite for the big @ UFC Championship fight was a little bit like walking into a Trump Rally. Plenty of MAGA &amp; KAG present. Great energy. Fantastic job Dana! Heading to D.C. and then to Kentucky for a big @ MattBevin Rally...</t>
  </si>
  <si>
    <t>https://twitter.com/realDonaldTrump/status/1191007379212648448</t>
  </si>
  <si>
    <t>....Matt has been a GREAT Governor. Kentucky (I Love You!), please be sure to vote for Matt Bevin on TUESDAY. Matt will never let you down, and we have to send a strong signal to Nancy Pelosi and the Radical Left Democrats. See you on Monday night, VOTE TUESDAY!!!</t>
  </si>
  <si>
    <t>https://twitter.com/realDonaldTrump/status/1191025740046716933</t>
  </si>
  <si>
    <t>‚ÄúMorrison testifies he saw nothing wrong with the Trump call.‚Äù @ OANN</t>
  </si>
  <si>
    <t>https://twitter.com/realDonaldTrump/status/1191028748818116608</t>
  </si>
  <si>
    <t>Thank you to @ OANN for the absolutely incredible Special Report narrated by @ PearsonSharp. Seldom do the American people get to see journalistic work of this quality. Now it would be great if the legitimate sections of law enforcement would study your SMEARS, SPIES AND LIES....</t>
  </si>
  <si>
    <t>https://twitter.com/realDonaldTrump/status/1191028762252439552</t>
  </si>
  <si>
    <t>....and FEDERAL CONTRACTOR SPIES stories. The finest law enforcement on the planet could not have shown a ROADMAP like that which was produced by you. @ OANN should be VERY proud of this great work. I wish more people were seeking the facts and the truth. Keep it up!</t>
  </si>
  <si>
    <t>https://twitter.com/realDonaldTrump/status/1191032506105024512</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</si>
  <si>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</si>
  <si>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https://twitter.com/realDonaldTrump/status/1191032782274748416</t>
  </si>
  <si>
    <t>The Angry Majority!</t>
  </si>
  <si>
    <t>https://twitter.com/realDonaldTrump/status/1191033582053052416</t>
  </si>
  <si>
    <t>Fake News!https://twitter.com/RyanAFournier/status/1190841385345310722 ‚Ä¶</t>
  </si>
  <si>
    <t>https://twitter.com/realDonaldTrump/status/1191058382695927808</t>
  </si>
  <si>
    <t>The Democrats are Fixers, and they are working overtime to FIX the Impeachment ‚ÄúProcess‚Äù in order to hurt the Republican Party and me. Nancy Pelosi should instead Fix her broken District and Corrupt Adam should clean up &amp; manage the California forests which are always burning!</t>
  </si>
  <si>
    <t>https://twitter.com/realDonaldTrump/status/1191083920282050560</t>
  </si>
  <si>
    <t>The Fake News Media is working hard so that information about the Whistleblower‚Äôs identity, which may be very bad for them and their Democrat partners, never reaches the Public.</t>
  </si>
  <si>
    <t>https://twitter.com/realDonaldTrump/status/1191087187443490818</t>
  </si>
  <si>
    <t>I hope everyone in the Great State of Virginia will get out and VOTE on Tuesday in all of the local and state elections to send a signal to D.C. that you want lower taxes, a strong Military, Border &amp; 2nd Amendment, great healthcare, and must take care of our Vets. VOTE REPUBLICAN</t>
  </si>
  <si>
    <t>https://twitter.com/realDonaldTrump/status/1191088472997744640</t>
  </si>
  <si>
    <t>Virginia has the best Unemployment and Economic numbers in the history of the State. If the Democrats get in, those numbers will go rapidly in the other direction. On Tuesday, Vote Republican!</t>
  </si>
  <si>
    <t>https://twitter.com/realDonaldTrump/status/1191119056910372864</t>
  </si>
  <si>
    <t>pic.twitter.com/3O0ABd3HGt</t>
  </si>
  <si>
    <t>https://twitter.com/realDonaldTrump/status/1191155312084082688</t>
  </si>
  <si>
    <t>If Shifty Adam Schiff, who is a corrupt politician who fraudulently made up what I said on the ‚Äúcall,‚Äù is allowed to release transcripts of the Never Trumpers &amp; others that are &amp; were interviewed, he will change the words that were said to suit the Dems purposes. Republicans...</t>
  </si>
  <si>
    <t>https://twitter.com/realDonaldTrump/status/1191155326743195648</t>
  </si>
  <si>
    <t>....should give their own transcripts of the interviews to contrast with Schiff‚Äôs manipulated propaganda. House Republicans must have nothing to do with Shifty‚Äôs rendition of those interviews. He is a proven liar, leaker &amp; freak who is really the one who should be impeached!</t>
  </si>
  <si>
    <t>https://twitter.com/realDonaldTrump/status/1191158055397969920</t>
  </si>
  <si>
    <t>False stories are being reported that a few Republican Senators are saying that President Trump may have done a quid pro quo, but it doesn‚Äôt matter, there is nothing wrong with that, it is not an impeachable event. Perhaps so, but read the transcript, there is no quid pro quo!</t>
  </si>
  <si>
    <t>https://twitter.com/realDonaldTrump/status/1191160243784433665</t>
  </si>
  <si>
    <t>Don‚Äôt miss this show!https://twitter.com/marklevinshow/status/1191126978096709632 ‚Ä¶</t>
  </si>
  <si>
    <t>https://twitter.com/realDonaldTrump/status/1191201586590171136</t>
  </si>
  <si>
    <t>We won‚Äôt Steve!https://twitter.com/NextRevFNC/status/1191193570763563013 ‚Ä¶</t>
  </si>
  <si>
    <t>https://twitter.com/realDonaldTrump/status/1191202113847746561</t>
  </si>
  <si>
    <t>Good point!https://twitter.com/NextRevFNC/status/1191194361452810241 ‚Ä¶</t>
  </si>
  <si>
    <t>https://twitter.com/realDonaldTrump/status/1191208147173679104</t>
  </si>
  <si>
    <t>@ marklevinshow Mark Levin: ‚ÄúWe ought to talk about the substance of this phone call. We have the call, I don‚Äôt know what we need witnesses for? Can‚Äôt we read English? Do I need a Whistleblower to tell me what I‚Äôm reading? Do I need a Lt. C. to tell me? NO.‚Äù So plain and simple!</t>
  </si>
  <si>
    <t>https://twitter.com/realDonaldTrump/status/1191218806468820994</t>
  </si>
  <si>
    <t>Great Republican Geary Higgins has my complete and total Endorsement for Virginia Senate, 13th District. He is strong on Crime, the Border, our Military, Cutting Taxes, and protecting your 2nd Amendment. Dem John Bell will take your guns &amp; raise your taxes. Vote for Geary Higgins</t>
  </si>
  <si>
    <t>https://twitter.com/realDonaldTrump/status/1191222515030470657</t>
  </si>
  <si>
    <t>Louisiana, get out and Vote Early for @ EddieRispone as your next Governor. Lower Taxes and car insurance. Will protect your 2nd Amendment. John Bel Edwards is always fighting our MAGA Agenda. Wants to raise your taxes and car insurance to the sky. Vote for Republican Eddie R!</t>
  </si>
  <si>
    <t>https://twitter.com/realDonaldTrump/status/1191318856683413504</t>
  </si>
  <si>
    <t>Great! But how do you know it was a ‚Äúmistweet?‚Äù May be something with deep meaning!https://twitter.com/Mitch_Roschelle/status/1190715683681820672 ‚Ä¶</t>
  </si>
  <si>
    <t>https://twitter.com/realDonaldTrump/status/1191322448718966784</t>
  </si>
  <si>
    <t>Mark Levin, a great lawyer and scholar, said last night on his @ marklevinshow, that all you have to do is read the transcript of the call, you do not need Never Trumpers or other witnesses to say what it means or says. It is plainly and very well stated for all to see. Witch Hunt</t>
  </si>
  <si>
    <t>https://twitter.com/realDonaldTrump/status/1191325883774189568</t>
  </si>
  <si>
    <t>What I said on the phone call with the Ukrainian President is ‚Äúperfectly‚Äù stated. There is no reason to call witnesses to analyze my words and meaning. This is just another Democrat Hoax that I have had to live with from the day I got elected (and before!). Disgraceful!</t>
  </si>
  <si>
    <t>https://twitter.com/realDonaldTrump/status/1191337006615482368</t>
  </si>
  <si>
    <t>The Whistleblower gave false information &amp; dealt with corrupt politician Schiff. He must be brought forward to testify. Written answers not acceptable! Where is the 2nd Whistleblower? He disappeared after I released the transcript. Does he even exist? Where is the informant? Con!</t>
  </si>
  <si>
    <t>https://twitter.com/realDonaldTrump/status/1191338937387757568</t>
  </si>
  <si>
    <t>https://twitter.com/realDonaldTrump/status/1191342959695933441</t>
  </si>
  <si>
    <t>‚ÄúThere is no Whistleblower. There is someone with an agenda against Donald Trump. What he was blowing the whistle on didn‚Äôt happen. We have the transcript of the call. This is all a farce and no Republican should forget that.‚Äù @ dbongino @ foxandfriends</t>
  </si>
  <si>
    <t>https://twitter.com/realDonaldTrump/status/1191350738536083459</t>
  </si>
  <si>
    <t>Stock Market hits RECORD HIGH. Spend your money well!</t>
  </si>
  <si>
    <t>https://twitter.com/realDonaldTrump/status/1191359986900840453</t>
  </si>
  <si>
    <t>Many people say they know me, claiming to be ‚Äúbest friends‚Äù and really close etc., when I don‚Äôt know these people at all. This happens, I suppose, to all who become President. With that being stated, I don‚Äôt know, to the best of my knowledge, a man named Michael Esposito.....</t>
  </si>
  <si>
    <t>https://twitter.com/realDonaldTrump/status/1191360002352652288</t>
  </si>
  <si>
    <t>....I don‚Äôt like him using my name to build his consulting company, or whatever. Please advise his clients and Administration officials accordingly.</t>
  </si>
  <si>
    <t>https://twitter.com/realDonaldTrump/status/1191367354892128261</t>
  </si>
  <si>
    <t>Big Rally in Kentucky TONIGHT for a man who has worked really hard &amp; done a GREAT job, Gov @ MattBevin. Kentucky is having the best economic year ever under Matt‚Äôs leadership. He is a fantastic guy who loves our Military, our Vets and our 2A. Vote Tuesday! https://www.donaldjtrump.com/events/ky-lex-2019-nov/ ‚Ä¶</t>
  </si>
  <si>
    <t>https://twitter.com/realDonaldTrump/status/1191367365260394499</t>
  </si>
  <si>
    <t>Read the Transcript!</t>
  </si>
  <si>
    <t>https://twitter.com/realDonaldTrump/status/1191371996459884549</t>
  </si>
  <si>
    <t>All-Time High for Stock Market and all the Fake News wants to talk about is the Impeachment Hoax!</t>
  </si>
  <si>
    <t>https://twitter.com/realDonaldTrump/status/1191409674656059392</t>
  </si>
  <si>
    <t>My son, @ DonaldJTrumpJr is coming out with a new book, ‚ÄúTriggered: How the Left Thrives on Hate and Wants to Silence Us‚Äù ‚Äì available tomorrow, November 5th! A great new book that I highly recommend for ALL to read. Go order it today!</t>
  </si>
  <si>
    <t>https://twitter.com/realDonaldTrump/status/1191537655592431616</t>
  </si>
  <si>
    <t>Vote for Sean Spicer on Dancing with the Stars. He is a great and very loyal guy who is working very hard! # MAGAhttps://twitter.com/seanspicer/status/1191499372673912832 ‚Ä¶</t>
  </si>
  <si>
    <t>https://twitter.com/realDonaldTrump/status/1191687950360358913</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</si>
  <si>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</si>
  <si>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https://twitter.com/realDonaldTrump/status/1191689078393262080</t>
  </si>
  <si>
    <t>The Do Nothing Dems have gone Radical Left Crazy. The can‚Äôt get anything done!https://twitter.com/Varneyco/status/1189600719957049345 ‚Ä¶</t>
  </si>
  <si>
    <t>https://twitter.com/realDonaldTrump/status/1191698487697649670</t>
  </si>
  <si>
    <t>Fantastic being in the Great State of Kentucky last night. Vote for Matt Bevin NOW! @ MattBevin One of Best Governors in U.S. He will never let you down!</t>
  </si>
  <si>
    <t>https://twitter.com/realDonaldTrump/status/1191701295951949825</t>
  </si>
  <si>
    <t>‚ÄúThe Impeachment Hoax has fired up voters in Kentucky, Mississippi and Louisiana.‚Äù @ foxandfriends</t>
  </si>
  <si>
    <t>https://twitter.com/realDonaldTrump/status/1191708046126399488</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</si>
  <si>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</si>
  <si>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https://twitter.com/realDonaldTrump/status/1191708086140047361</t>
  </si>
  <si>
    <t>....monsters, the United States stands ready, willing &amp; able to get involved and do the job quickly and effectively. The great new President of Mexico has made this a big issue, but the cartels have become so large and powerful that you sometimes need an army to defeat an army!</t>
  </si>
  <si>
    <t>https://twitter.com/realDonaldTrump/status/1191708902041227264</t>
  </si>
  <si>
    <t>This is the time for Mexico, with the help of the United States, to wage WAR on the drug cartels and wipe them off the face of the earth. We merely await a call from your great new president!</t>
  </si>
  <si>
    <t>https://twitter.com/realDonaldTrump/status/1191716558713868288</t>
  </si>
  <si>
    <t>FIND YOUR POLLING LOCATION HERE! https://vote.donaldjtrump.com/</t>
  </si>
  <si>
    <t>https://twitter.com/realDonaldTrump/status/1191718159583240192</t>
  </si>
  <si>
    <t>So sad to see what is happening in New York where Governor Cuomo &amp; Mayor DeBlasio are letting out 900 Criminals, some hardened &amp; bad, onto the sidewalks of our rapidly declining, because of them, city. The Radical Left Dems are killing our cities. NYPD Commissioner is resigning!</t>
  </si>
  <si>
    <t>https://twitter.com/realDonaldTrump/status/1191762155022012416</t>
  </si>
  <si>
    <t>A very good start! Please all work hard to get a final deal.https://twitter.com/AFP/status/1191752174084210699 ‚Ä¶</t>
  </si>
  <si>
    <t>https://twitter.com/realDonaldTrump/status/1191767071249616897</t>
  </si>
  <si>
    <t>KENTUCKY! Get out today and VOTE for @ MattBevin and the entire Republican ticket! MISSISSIPPI! Get out today and VOTE for @ TateReeves and the entire Republican ticket! # VoteOnNov5 # ElectionDay Find your polling location below! https://vote.donaldjtrump.com/</t>
  </si>
  <si>
    <t>https://twitter.com/realDonaldTrump/status/1191791823645229056</t>
  </si>
  <si>
    <t>Thank you so much CLUB 45. You are truly Great Americans. See you in Florida!pic.twitter.com/0NuayEXEPn</t>
  </si>
  <si>
    <t>https://twitter.com/realDonaldTrump/status/1191818006738939905</t>
  </si>
  <si>
    <t>KENTUCKY! # KYGov Get out today and VOTE for @ MattBevin and the entire Republican ticket! MISSISSIPPI! # MSGov Get out today and VOTE for @ TateReeves and the entire Republican ticket! Polls are open for a few more hours, find your location below!https://vote.donaldjtrump.com/</t>
  </si>
  <si>
    <t>https://twitter.com/realDonaldTrump/status/1191883585034297344</t>
  </si>
  <si>
    <t>95% Approval Rating in the Republican Party. Thank you!pic.twitter.com/Z0VHUlAwMD</t>
  </si>
  <si>
    <t>https://twitter.com/realDonaldTrump/status/1191907734687498241</t>
  </si>
  <si>
    <t>Great going Daniel, proud of you!https://twitter.com/GOP/status/1191906297630859265 ‚Ä¶</t>
  </si>
  <si>
    <t>https://twitter.com/realDonaldTrump/status/1191937709364928513</t>
  </si>
  <si>
    <t># ElectionNight Won 5 out of 6 elections in Kentucky, including 5 great candidates that I spoke for and introduced last night. @ MattBevin picked up at least 15 points in last days, but perhaps not enough (Fake News will blame Trump!). Winning in Mississippi Governor race!</t>
  </si>
  <si>
    <t>https://twitter.com/realDonaldTrump/status/1191941077646876672</t>
  </si>
  <si>
    <t>Congratulations to @ tatereeves on winning Governor of the Great State of Mississippi. Our big Rally on Friday night moved the numbers from a tie to a big WIN. Great reaction under pressure Tate!</t>
  </si>
  <si>
    <t>https://twitter.com/realDonaldTrump/status/1191942342879666178</t>
  </si>
  <si>
    <t>A lot of winning in Kentucky. Check out the numbers.https://twitter.com/wchs8fox11/status/1191937581711265794 ‚Ä¶</t>
  </si>
  <si>
    <t>https://twitter.com/realDonaldTrump/status/1191947091461001216</t>
  </si>
  <si>
    <t>Our big Kentucky Rally on Monday night had a massive impact on all of the races. The increase in Governors race was at least 15 points, and maybe 20! Will be in Louisiana for @ EddieRispone on Wednesday night. Big Rally!</t>
  </si>
  <si>
    <t>https://twitter.com/realDonaldTrump/status/1191947934734176257</t>
  </si>
  <si>
    <t>Great going Tate!https://twitter.com/GOPChairwoman/status/1191940191092654081 ‚Ä¶</t>
  </si>
  <si>
    <t>https://twitter.com/realDonaldTrump/status/1192062007324938240</t>
  </si>
  <si>
    <t>Based on the Kentucky results, Mitch McConnell @ senatemajldr will win BIG in Kentucky next year!</t>
  </si>
  <si>
    <t>https://twitter.com/realDonaldTrump/status/1192065660593029120</t>
  </si>
  <si>
    <t>‚ÄúBased on the things I‚Äôve seen, the Democrats have no case, or a weak case, at best. I don‚Äôt think there are, or will be, well founded articles of Impeachment here.‚Äù Robert Wray, respected former prosecutor. It is a phony scam by the Do Nothing Dems! @ foxandfriends</t>
  </si>
  <si>
    <t>https://twitter.com/realDonaldTrump/status/1192068562682368002</t>
  </si>
  <si>
    <t>Thank you to Kurt Volker, U.S. Envoy to Ukraine, who said in his Congressional Testimony, just released, ‚ÄúYou asked what conversations did I have about that quid pro quo, et cetra. NONE, because I didn‚Äôt know there was a quid pro quo.‚Äù Witch Hunt!</t>
  </si>
  <si>
    <t>https://twitter.com/realDonaldTrump/status/1192071660494565377</t>
  </si>
  <si>
    <t>Stock Markets (all three) hit another ALL TIME &amp; HISTORIC HIGH yesterday! You are sooo lucky to have me as your President (just kidding!). Spend your money well!</t>
  </si>
  <si>
    <t>https://twitter.com/realDonaldTrump/status/1192157303753125888</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</si>
  <si>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day!pic.twitter.com/MsWuEBgZxK</t>
  </si>
  <si>
    <t>https://twitter.com/realDonaldTrump/status/1192173801502588928</t>
  </si>
  <si>
    <t>Just had a very good call with President @ RTErdogan of Turkey. He informed me that they have captured numerous ISIS fighters that were reported to have escaped during the conflict ‚Äì including a wife and sister of terrorist killer al Baghdadi‚Ä¶.</t>
  </si>
  <si>
    <t>https://twitter.com/realDonaldTrump/status/1192173803171983362</t>
  </si>
  <si>
    <t>....Also talked about their Border with Syria, the eradication of terrorism, the ending of hostilities with the Kurds, and many other topics. Look forward to seeing President Erdogan next Wednesday, November 13th at the @ WhiteHouse!</t>
  </si>
  <si>
    <t>https://twitter.com/realDonaldTrump/status/1192198480267218945</t>
  </si>
  <si>
    <t>Thanks to many of you here today, my Administration and Republicans in Congress have now confirmed 157 FEDERAL JUDGES who will uphold our Constitution AS WRITTEN, a profoundly historic milestone and a truly momentous achievement!https://www.pscp.tv/w/cJMvDjEzNTg4Mzh8MWpNSmd3WVZYQk1KTLwJ-8vS2nd6EeEqma8No6JHZ8ICi3BMM-G1WCK26qcn?t=5s ‚Ä¶</t>
  </si>
  <si>
    <t>https://twitter.com/realDonaldTrump/status/1192229368057085952</t>
  </si>
  <si>
    <t>A great evening last night in Kentucky and Mississippi for the Republican Party with 13 BIG WINS, including a Governorship in Mississippi. Congratulations to everyone!pic.twitter.com/bvQLOmwlbd</t>
  </si>
  <si>
    <t>https://twitter.com/realDonaldTrump/status/1192277865032822784</t>
  </si>
  <si>
    <t>https://www.pscp.tv/w/cJOByDEzNTg4Mzh8MU93eFdkUEFld1FLUQ7UnkWVH43nFWS4SgGGM8AiL4LHWFnsNQQVXTjitZoD?t=4s ‚Ä¶</t>
  </si>
  <si>
    <t>https://twitter.com/realDonaldTrump/status/1192284746815922176</t>
  </si>
  <si>
    <t>LOUISIANA! Early voting is underway until Saturday, it‚Äôs time to get out and VOTE to REPLACE Radical Liberal Democrat John Bel Edwards with a great new REPUBLICAN Governor, @ EddieRispone! # GeauxVote POLL FINDER: https://vote.donaldjtrump.com/ pic.twitter.com/7RtlPqKu2U</t>
  </si>
  <si>
    <t>https://twitter.com/realDonaldTrump/status/1192307362331119617</t>
  </si>
  <si>
    <t>Years ago, when Media was legitimate, people known as ‚ÄúFact Checkers‚Äù would always call to check and see if a story was accurate. Nowadays they don‚Äôt use ‚ÄúFact Checkers‚Äù anymore, they just write whatever they want!</t>
  </si>
  <si>
    <t>https://twitter.com/realDonaldTrump/status/1192307858366271490</t>
  </si>
  <si>
    <t>The story in the Amazon Washington Post, of course picked up by Fake News CNN, saying ‚ÄúPresident Trump asked for AG Barr to host a news conference clearing him on Ukraine,‚Äù is totally untrue and just another FAKE NEWS story with anonymous sources that don‚Äôt exist....</t>
  </si>
  <si>
    <t>https://twitter.com/realDonaldTrump/status/1192307862204108800</t>
  </si>
  <si>
    <t>....The LameStream Media, which is The Enemy of the People, is working overtime with made up stories in order to drive dissension and distrust!</t>
  </si>
  <si>
    <t>https://twitter.com/realDonaldTrump/status/1192333300683198464</t>
  </si>
  <si>
    <t>Just returned to the @ WhiteHouse after a great evening in Monroe, Louisiana with a massive turnout of Great American Patriots. With early voting underway until Sat, find your polling location below &amp; go vote for your next # LAgov, @ EddieRispone! # GeauxVotehttps://vote.donaldjtrump.com/ pic.twitter.com/VLqgd5SOEc</t>
  </si>
  <si>
    <t>https://twitter.com/realDonaldTrump/status/1192418595323682817</t>
  </si>
  <si>
    <t>Bill Barr did not decline my request to talk about Ukraine. The story was a Fake Washington Post con job with an ‚Äúanonymous‚Äù source that doesn‚Äôt exist. Just read the Transcript. The Justice Department already ruled that the call was good. We don‚Äôt have freedom of the press!</t>
  </si>
  <si>
    <t>https://twitter.com/realDonaldTrump/status/1192438178747170816</t>
  </si>
  <si>
    <t>The degenerate Washington Post MADE UP the story about me asking Bill Barr to hold a news conference. Never happened, and there were no sources!</t>
  </si>
  <si>
    <t>https://twitter.com/realDonaldTrump/status/1192438540363276290</t>
  </si>
  <si>
    <t>https://twitter.com/realDonaldTrump/status/1192441715984089088</t>
  </si>
  <si>
    <t>Based on the information released last night about the Fake Whistleblowers attorney, the Impeachment Hoax should be ended IMMEDIATELY! There is no case, except against the other side!</t>
  </si>
  <si>
    <t>https://twitter.com/realDonaldTrump/status/1192454569936216065</t>
  </si>
  <si>
    <t>‚ÄúWhat did Hunter Biden do for the money?‚Äù @ SenJohnKennedy A very good question. He and Sleepy Joe must testify!</t>
  </si>
  <si>
    <t>https://twitter.com/realDonaldTrump/status/1192460764235419654</t>
  </si>
  <si>
    <t>It was just explained to me that for next weeks Fake Hearing (trial) in the House, as they interview Never Trumpers and others, I get NO LAWYER &amp; NO DUE PROCESS. It is a Pelosi, Schiff, Scam against the Republican Party and me. This Witch Hunt should not be allowed to proceed!</t>
  </si>
  <si>
    <t>https://twitter.com/realDonaldTrump/status/1192461425358385154</t>
  </si>
  <si>
    <t>THANK YOU! # MAGApic.twitter.com/e6dZshYFMV</t>
  </si>
  <si>
    <t>https://twitter.com/realDonaldTrump/status/1192463709400117250</t>
  </si>
  <si>
    <t>The Amazon Washington Post and three lowlife reporters, Matt Zapotosky, Josh Dawsey, and Carol Leonnig, wrote another Fake News story, without any sources (pure fiction), about Bill Barr &amp; myself. We both deny this story, which they knew before they wrote it. A garbage newspaper!</t>
  </si>
  <si>
    <t>https://twitter.com/realDonaldTrump/status/1192467215360102401</t>
  </si>
  <si>
    <t>The Radical Left Dems and LameStream Media are just trying to make it hard for Republicans and me to win in 2020. The new Impeachment Hoax is already turning against them!</t>
  </si>
  <si>
    <t>https://twitter.com/realDonaldTrump/status/1192467617140924417</t>
  </si>
  <si>
    <t>Stock Market up big today. A New Record. Enjoy!</t>
  </si>
  <si>
    <t>https://twitter.com/realDonaldTrump/status/1192594646691729408</t>
  </si>
  <si>
    <t>STATEMENT FROM PRESIDENT DONALD J. TRUMPpic.twitter.com/EktztHfLk6</t>
  </si>
  <si>
    <t>https://twitter.com/realDonaldTrump/status/1192640102943674368</t>
  </si>
  <si>
    <t>https://twitter.com/realDonaldTrump/status/1192854195625316352</t>
  </si>
  <si>
    <t>I will be announcing the winners of the # MAGACHALLENGE and inviting them to the @ WhiteHouse to meet with me and perform. Good luck!https://twitter.com/SuriusVsVodka/status/1172873180282871808 ‚Ä¶</t>
  </si>
  <si>
    <t>https://twitter.com/realDonaldTrump/status/1193030111383228416</t>
  </si>
  <si>
    <t>‚ÄúMark Levin blasts Adam Schiff, claims 'the law is on the president's side' on Ukraine‚Äùhttps://www.foxnews.com/media/mark-levin-adam-schiff-trump-ukraine-impeachment ‚Ä¶</t>
  </si>
  <si>
    <t>https://twitter.com/realDonaldTrump/status/1193131455796404224</t>
  </si>
  <si>
    <t>Fake News is reporting that I am talking to Mark Burnett about doing a big show, perhaps The Apprentice, after the presidency, which I would assume they mean in 5 years. This is not true, never had such a conversation, don‚Äôt even have time to think about it. False reporting!</t>
  </si>
  <si>
    <t>https://twitter.com/realDonaldTrump/status/1193132809986203649</t>
  </si>
  <si>
    <t>Good luck Vince, this will be great!https://twitter.com/VinceMcMahon/status/1192834231707283457 ‚Ä¶</t>
  </si>
  <si>
    <t>https://twitter.com/realDonaldTrump/status/1193136346438746113</t>
  </si>
  <si>
    <t>True!https://twitter.com/Varneyco/status/1190304473190731778 ‚Ä¶</t>
  </si>
  <si>
    <t>https://twitter.com/realDonaldTrump/status/1193136605067911168</t>
  </si>
  <si>
    <t>We will win big!https://twitter.com/Varneyco/status/1189955382816509953 ‚Ä¶</t>
  </si>
  <si>
    <t>https://twitter.com/realDonaldTrump/status/1193190844012122113</t>
  </si>
  <si>
    <t>Just finished reading my son Donald‚Äôs just out new book, ‚ÄúTriggered.‚Äù It is really good! He, along with many of us, was very unfairly treated. But we all fight back, and we always win!</t>
  </si>
  <si>
    <t>https://twitter.com/realDonaldTrump/status/1193192673429131264</t>
  </si>
  <si>
    <t>Bringing the word ‚ÄúNationalism‚Äù back into the mainstream - great job by Rich Lowry! Very important book.https://twitter.com/RichLowry/status/1162465481598615554 ‚Ä¶</t>
  </si>
  <si>
    <t>https://twitter.com/realDonaldTrump/status/1193200357243080704</t>
  </si>
  <si>
    <t>But the Witch Hunt continues. After 3 years of relentless attacks against the Republican Party &amp; me, the Do Nothing Dems are losers for America!https://twitter.com/realDonaldTrump/status/1192461425358385154 ‚Ä¶</t>
  </si>
  <si>
    <t>https://twitter.com/realDonaldTrump/status/1193224005827940352</t>
  </si>
  <si>
    <t>https://twitter.com/realDonaldTrump/status/1193239922926178304</t>
  </si>
  <si>
    <t>I recommend that Nervous Nancy Pelosi (who backed up Schiff‚Äôs lie), Shifty Adam Schiff, Sleepy Joe Biden, the Whistleblower (who miraculously disappeared after I released the transcript of the call), the 2nd Whistleblower (who also disappeared), &amp; the I.G., be part of the list!</t>
  </si>
  <si>
    <t>https://twitter.com/realDonaldTrump/status/1193248307402797056</t>
  </si>
  <si>
    <t>....Whatever happened to the so-called ‚Äúinformer‚Äù to Whistleblower #1? Seems to have disappeared after I released the Transcript of the call. Shouldn‚Äôt he be on the list to testify? Witch Hunt!</t>
  </si>
  <si>
    <t>https://twitter.com/realDonaldTrump/status/1193249691741216768</t>
  </si>
  <si>
    <t>95% Approval Rating in the Republican Party. Thank you! # MAGA # KAG2020</t>
  </si>
  <si>
    <t>https://twitter.com/realDonaldTrump/status/1193317958254239744</t>
  </si>
  <si>
    <t>Thank you Lee and David!https://twitter.com/USAmbIsrael/status/1192754718973530114 ‚Ä¶</t>
  </si>
  <si>
    <t>https://twitter.com/realDonaldTrump/status/1193320428883845121</t>
  </si>
  <si>
    <t>A terrible lie. How can she do such a thing?https://twitter.com/RepLeeZeldin/status/1192635800300740609 ‚Ä¶</t>
  </si>
  <si>
    <t>https://twitter.com/realDonaldTrump/status/1193326075138297857</t>
  </si>
  <si>
    <t>Totally!https://twitter.com/realDonaldTrump/status/1193030111383228416 ‚Ä¶</t>
  </si>
  <si>
    <t>https://twitter.com/realDonaldTrump/status/1193327464308625409</t>
  </si>
  <si>
    <t>Thank you to LSU and Alabama for a great game!</t>
  </si>
  <si>
    <t>https://twitter.com/realDonaldTrump/status/1193328925742469120</t>
  </si>
  <si>
    <t>But the Fake News will never show this. Thank you!https://twitter.com/RealKyleMorris/status/1193289193541308416 ‚Ä¶</t>
  </si>
  <si>
    <t>https://twitter.com/realDonaldTrump/status/1193339284746428416</t>
  </si>
  <si>
    <t>Thank you Terrence!https://twitter.com/w_terrence/status/1193290563484835840 ‚Ä¶</t>
  </si>
  <si>
    <t>https://twitter.com/realDonaldTrump/status/1193342176329007105</t>
  </si>
  <si>
    <t>Thank you Andrew. Meadow was watching and is so proud of her great father and family!</t>
  </si>
  <si>
    <t>https://twitter.com/realDonaldTrump/status/1193343223810248704</t>
  </si>
  <si>
    <t>Great!https://twitter.com/marklevinshow/status/1193206698745438209 ‚Ä¶</t>
  </si>
  <si>
    <t>https://twitter.com/realDonaldTrump/status/1193346708782112768</t>
  </si>
  <si>
    <t>Such GREAT people!https://twitter.com/Scavino45/status/1193280422173708288 ‚Ä¶</t>
  </si>
  <si>
    <t>https://twitter.com/realDonaldTrump/status/1193350200066101249</t>
  </si>
  <si>
    <t>‚ÄúHe is not a Whistleblower. He is a deepstater. Let the President do the job he was elected to do.‚Äù @ JudgeJeanine</t>
  </si>
  <si>
    <t>https://twitter.com/realDonaldTrump/status/1193358534286757888</t>
  </si>
  <si>
    <t>https://twitter.com/realDonaldTrump/status/1193327464308625409 ‚Ä¶pic.twitter.com/DWb93QBKjB</t>
  </si>
  <si>
    <t>https://twitter.com/realDonaldTrump/status/1193375035324547072</t>
  </si>
  <si>
    <t>Such an amazing game &amp; place!https://twitter.com/RealKyleMorris/status/1193296619652825088 ‚Ä¶</t>
  </si>
  <si>
    <t>https://twitter.com/realDonaldTrump/status/1193377531828805632</t>
  </si>
  <si>
    <t>Make America Great Again!https://twitter.com/realDonaldTrump/status/1192640102943674368 ‚Ä¶</t>
  </si>
  <si>
    <t>https://twitter.com/realDonaldTrump/status/1193603788898263041</t>
  </si>
  <si>
    <t>Corrupt politician Adam Schiff wants people from the White House to testify in his and Pelosi‚Äôs disgraceful Witch Hunt, yet he will not allow a White House lawyer, nor will he allow ANY of our requested witnesses. This is a first in due process and Congressional history!</t>
  </si>
  <si>
    <t>https://twitter.com/realDonaldTrump/status/1193605807369269248</t>
  </si>
  <si>
    <t>‚ÄúThere‚Äôs nothing there! I‚Äôm trying to let the House know that they‚Äôre dividing America for no good reason. We‚Äôve got a lot of things we should be doing, like lowering drug costs &amp; getting a trade deal with Mexico and Canada.‚Äù @ LindseyGrahamSC The Do Nothing Dems have gone crazy!</t>
  </si>
  <si>
    <t>https://twitter.com/realDonaldTrump/status/1193615188311912449</t>
  </si>
  <si>
    <t>The call to the Ukrainian President was PERFECT. Read the Transcript! There was NOTHING said that was in any way wrong. Republicans, don‚Äôt be led into the fools trap of saying it was not perfect, but is not impeachable. No, it is much stronger than that. NOTHING WAS DONE WRONG!</t>
  </si>
  <si>
    <t>https://twitter.com/realDonaldTrump/status/1193665354729431040</t>
  </si>
  <si>
    <t>. @ NikkiHaley is out with a new book, ‚ÄúWith All Due Respect‚Äù this week. Make sure you order your copy today, or stop by one of her book tour stops to get a copy and say hello. Good luck Nikki!https://twitter.com/NikkiHaley/status/1193546581288636417 ‚Ä¶</t>
  </si>
  <si>
    <t>https://twitter.com/realDonaldTrump/status/1193708615171026945</t>
  </si>
  <si>
    <t>pic.twitter.com/YuljikAYZT</t>
  </si>
  <si>
    <t>https://twitter.com/realDonaldTrump/status/1193708864224583686</t>
  </si>
  <si>
    <t>pic.twitter.com/fRBs5FExir</t>
  </si>
  <si>
    <t>https://twitter.com/realDonaldTrump/status/1193712096137109504</t>
  </si>
  <si>
    <t>https://www.donaldjtrump.com/events/bossier-city-la-2019-nov-djt/ ‚Ä¶</t>
  </si>
  <si>
    <t>https://twitter.com/realDonaldTrump/status/1193716259944304646</t>
  </si>
  <si>
    <t>If Iran is able to turn over to the U.S. kidnapped former FBI Agent Robert A. Levinson, who has been missing in Iran for 12 years, it would be a very positive step. At the same time, upon information &amp; belief, Iran is, &amp; has been, enriching uranium. THAT WOULD BE A VERY BAD STEP!</t>
  </si>
  <si>
    <t>https://twitter.com/realDonaldTrump/status/1193716405771931650</t>
  </si>
  <si>
    <t>A great new book just out, ‚ÄúThe Plot Against the President. The True Story Of How Congressman Devin Nunes Uncovered the Biggest Political Scandal In U.S. History.‚Äù Shows very bad and corrupt people on the other side. Check it out!pic.twitter.com/KQETvKO6Q9</t>
  </si>
  <si>
    <t>https://twitter.com/realDonaldTrump/status/1193736163237994497</t>
  </si>
  <si>
    <t>https://twitter.com/WhiteHouse/status/1193581836691226625 ‚Ä¶pic.twitter.com/tox0vh5bbd</t>
  </si>
  <si>
    <t>https://twitter.com/realDonaldTrump/status/1193852154060197895</t>
  </si>
  <si>
    <t>https://twitter.com/BillWhiteNY/status/1193843654647058433 ‚Ä¶pic.twitter.com/R5b47GeEp4</t>
  </si>
  <si>
    <t>https://twitter.com/realDonaldTrump/status/1193886728790171649</t>
  </si>
  <si>
    <t>HAPPY VETERANS DAY!</t>
  </si>
  <si>
    <t>https://twitter.com/realDonaldTrump/status/1193891291953807360</t>
  </si>
  <si>
    <t>Will be meeting with representatives of the Vaping industry, together with medical professionals and individual state representatives, to come up with an acceptable solution to the Vaping and E-cigarette dilemma. Children‚Äôs health &amp; safety, together with jobs, will be a focus!</t>
  </si>
  <si>
    <t>https://twitter.com/realDonaldTrump/status/1193893631616270336</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</si>
  <si>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</si>
  <si>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https://twitter.com/realDonaldTrump/status/1193894144747429889</t>
  </si>
  <si>
    <t>The lawyer for the Whistleblower takes away all credibility from this big Impeachment Scam! It should be ended and the Whistleblower, his lawyer and Corrupt politician Schiff should be investigared for fraud!</t>
  </si>
  <si>
    <t>https://twitter.com/realDonaldTrump/status/1193896275093184512</t>
  </si>
  <si>
    <t>Shifty Adam Schiff will only release doctored transcripts. We haven‚Äôt even seen the documents and are restricted from (get this) having a lawyer. Republicans should put out their own transcripts! Schiff must testify as to why he MADE UP a statement from me, and read it to all!</t>
  </si>
  <si>
    <t>https://twitter.com/realDonaldTrump/status/1193897574899634176</t>
  </si>
  <si>
    <t>‚ÄúThe Chinese say (about Trump‚Äôs Trade War &amp; Tariffs), ‚Äòhe brought us to the table.‚Äô This is the most prosperous economy the world has ever seen, and it‚Äôs going to be a very prosperous economy.‚Äù Jamie Dimon on @ 60Minutes Thank you President Trump &amp; the Republican Party!</t>
  </si>
  <si>
    <t>https://twitter.com/realDonaldTrump/status/1193973876654583809</t>
  </si>
  <si>
    <t>Today, we come together as one Nation to salute the Veterans of the United States Armed Forces ‚Äì the greatest warriors ever to walk on the face of the Earth. Our Veterans risked everything for us. Now, it is our duty to serve and protect THEM every day of our lives!pic.twitter.com/vC3UGvWF9S</t>
  </si>
  <si>
    <t>https://twitter.com/realDonaldTrump/status/1193988426233712642</t>
  </si>
  <si>
    <t>Where is the Whistleblower who gave so much false information? Must testify along with Schiff and others!</t>
  </si>
  <si>
    <t>https://twitter.com/realDonaldTrump/status/1193991769244999682</t>
  </si>
  <si>
    <t>To think I signed the Whistleblower Protection Act!https://twitter.com/WhiteHouse/status/1193971530297946113 ‚Ä¶</t>
  </si>
  <si>
    <t>https://twitter.com/realDonaldTrump/status/1194014474375761924</t>
  </si>
  <si>
    <t>Read the Transcript. It is PERFECT!</t>
  </si>
  <si>
    <t>https://twitter.com/realDonaldTrump/status/1194031678395686912</t>
  </si>
  <si>
    <t>Schiff is giving Republicans NO WITNESSES, NO LAWYER &amp; NO DUE PROCESS! It is a totally one sided Witch Hunt. This can‚Äôt be making the Democrats look good. Such a farce!</t>
  </si>
  <si>
    <t>https://twitter.com/realDonaldTrump/status/1194033162936102912</t>
  </si>
  <si>
    <t>Just like Schiff fabricated my phone call, he will fabricate the transcripts that he is making and releasing!</t>
  </si>
  <si>
    <t>https://twitter.com/realDonaldTrump/status/1194035922066714625</t>
  </si>
  <si>
    <t>In order to continue being the most Transparent President in history, I will be releasing sometime this week the Transcript of the first, and therefore most important, phone call I had with the President of Ukraine. I am sure you will find it tantalizing!</t>
  </si>
  <si>
    <t>https://twitter.com/realDonaldTrump/status/1194037811932016640</t>
  </si>
  <si>
    <t>Schiff and the Dems have created this whole thing, they reverse engineer it. They‚Äôve been vowing to impeach for three years. Why should we listen to them? Why should we want to?‚Äù @ greggutfeld @ FoxNews</t>
  </si>
  <si>
    <t>https://twitter.com/realDonaldTrump/status/1194041674739208192</t>
  </si>
  <si>
    <t>‚ÄúThe President has until September 30th to give this aid to Ukraine. He gets it out on September 11th., 3 weeks before the deadline. So, we give our ally aid, and Joe Biden is not investigated. Remember that, they get the aid and we get nothing in return. The Democrats....</t>
  </si>
  <si>
    <t>https://twitter.com/realDonaldTrump/status/1194041680019755010</t>
  </si>
  <si>
    <t>....want that to be an impeachable offense? Good luck with that!‚Äù @ JesseBWatters @ FoxNews</t>
  </si>
  <si>
    <t>https://twitter.com/realDonaldTrump/status/1194056520427810816</t>
  </si>
  <si>
    <t>‚ÄúThis isn‚Äôt about Ukraine. This isn‚Äôt about Impeachment. This is about subverting Democracy!‚Äù @ BillOReilly So true, and led by angry and dishonest people who hate themselves, and must hate our Country!</t>
  </si>
  <si>
    <t>https://twitter.com/realDonaldTrump/status/1194089337887109126</t>
  </si>
  <si>
    <t>A great try by @ seanspicer. We are all proud of you!</t>
  </si>
  <si>
    <t>https://twitter.com/realDonaldTrump/status/1194214553053253632</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</si>
  <si>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</si>
  <si>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https://twitter.com/realDonaldTrump/status/1194214568001724416</t>
  </si>
  <si>
    <t>.....‚Äùno pressure‚Äù put on him to investigate Sleepy Joe Biden even though, as President, I have an ‚Äúobligation‚Äù to look into corruption, and Biden‚Äôs actions, on tape, about firing the prosecutor, and his son‚Äôs taking millions of dollars, with no knowledge or talent, from a.....</t>
  </si>
  <si>
    <t>https://twitter.com/realDonaldTrump/status/1194214569591394304</t>
  </si>
  <si>
    <t>....Ukrainian energy company, and more millions taken from China, and now reports of other companies and countries also giving him big money, are certainly looking very corrupt (to put it mildly!) to me. Both Bidens should be forced to testify in this No Due Process Scam!</t>
  </si>
  <si>
    <t>https://twitter.com/realDonaldTrump/status/1194216106300444672</t>
  </si>
  <si>
    <t>I will be releasing the transcript of the first, and therefore more important, phone call with the Ukrainian President before week‚Äôs end!</t>
  </si>
  <si>
    <t>https://twitter.com/realDonaldTrump/status/1194216506403545088</t>
  </si>
  <si>
    <t>Economy is BOOMING. Seems set to have yet another record day!</t>
  </si>
  <si>
    <t>https://twitter.com/realDonaldTrump/status/1194219655717642240</t>
  </si>
  <si>
    <t>Many of the people in DACA, no longer very young, are far from ‚Äúangels.‚Äù Some are very tough, hardened criminals. President Obama said he had no legal right to sign order, but would anyway. If Supreme Court remedies with overturn, a deal will be made with Dems for them to stay!</t>
  </si>
  <si>
    <t>https://twitter.com/realDonaldTrump/status/1194279077546483714</t>
  </si>
  <si>
    <t>A total Impeachment Scam by the Do Nothing Democrats!https://twitter.com/GOPoversight/status/1194269692820635648 ‚Ä¶</t>
  </si>
  <si>
    <t>https://twitter.com/realDonaldTrump/status/1194415355592093698</t>
  </si>
  <si>
    <t>DACA recipients with arrest records: 53,792! That is a very large proportion of the total. @ LouDobbs Not good, but we will be able to make a deal with the Dems!</t>
  </si>
  <si>
    <t>https://twitter.com/realDonaldTrump/status/1194428178514743301</t>
  </si>
  <si>
    <t>‚ÄúThis ridiculous Impeachment is a travesty, it‚Äôs not an inquiry. Just read the transcript.‚Äù @ LouDobbs</t>
  </si>
  <si>
    <t>https://twitter.com/realDonaldTrump/status/1194458296146702336</t>
  </si>
  <si>
    <t>‚ÄúThe circus is coming to town. The corrupt, compromised, coward &amp; congenital liar Adam Schiff Show on Capital Hill, brought to you by his raging psychotic Democrats &amp; the top allies in the Media Mob. Everything you‚Äôre going to see in the next two weeks is rigged.....</t>
  </si>
  <si>
    <t>https://twitter.com/realDonaldTrump/status/1194458299720175616</t>
  </si>
  <si>
    <t>....This is a phony showtrial. There is zero due process, none. It is yet another fraudulent hoax conspiracy theory. It is another Witch Hunt. This is what the Socialist Doemocrat Party has become. There‚Äôs not one thing the Democrats have done in the past 3 years except try...</t>
  </si>
  <si>
    <t>https://twitter.com/realDonaldTrump/status/1194458301033074688</t>
  </si>
  <si>
    <t>....to hurt Donald Trump and we, the people that support him. The Left has never accepted the results of the 2016 Election. They never saw this coming. This is not just about President Trump. They hate everyone he is representing.‚Äù @ seanhannity @ FoxNews Sean the amazing warrior!</t>
  </si>
  <si>
    <t>https://twitter.com/realDonaldTrump/status/1194586470050349056</t>
  </si>
  <si>
    <t>‚ÄúMillions of Americans will see what a partisan sham this whole thing is.‚Äù Rush Limbaugh @ foxandfriends Also, why is corrupt politician Schiff allowed to hand over cross examination to a high priced outside lawyer. Did that lawyer ever work for me, which would be a conflict?</t>
  </si>
  <si>
    <t>https://twitter.com/realDonaldTrump/status/1194588645673619457</t>
  </si>
  <si>
    <t>The Democrats have stacked the deck against President Trump and the Republicans. They have leaked out everything. @ SteveDoocy @ foxandfriends</t>
  </si>
  <si>
    <t>https://twitter.com/realDonaldTrump/status/1194605354484715520</t>
  </si>
  <si>
    <t>‚ÄúNancy Pelosi cares more about power than she does about principle. She did not want to go down this road. She realizes this is a huge loser for Democrats. The Founders envisioned the worst people being in politics, yet they couldn‚Äôt envision this. You have these people taking...</t>
  </si>
  <si>
    <t>https://twitter.com/realDonaldTrump/status/1194605364240670725</t>
  </si>
  <si>
    <t>...the most powerful tool the legislative branch has, Impeachment, &amp; they‚Äôve turned it into a political cudgel, which is not at all what the Founders intended. When you hear Schiff use all these words like quid pro quo, it is because they can‚Äôt specify that Donald Trump broke..</t>
  </si>
  <si>
    <t>https://twitter.com/realDonaldTrump/status/1194605373573009408</t>
  </si>
  <si>
    <t>....any laws or did anything wrong, and they have to move away from quid pro quo because there was no quid, and there was no quo. Ukraine got it‚Äôs money (3 weeks early), and there was no investigation.‚Äù @ CharlesHurt @ foxandfriends</t>
  </si>
  <si>
    <t>https://twitter.com/realDonaldTrump/status/1194608482793795584</t>
  </si>
  <si>
    <t>NEVER TRUMPERS!</t>
  </si>
  <si>
    <t>https://twitter.com/realDonaldTrump/status/1194608581590564865</t>
  </si>
  <si>
    <t>https://twitter.com/realDonaldTrump/status/1194658838315720705</t>
  </si>
  <si>
    <t>pic.twitter.com/FJ8gMdh5bX</t>
  </si>
  <si>
    <t>https://twitter.com/realDonaldTrump/status/1194820401035124738</t>
  </si>
  <si>
    <t>Thank you @ FranklinGraham. It is a time of ‚Äúshame‚Äù for our Country. The Democrats know what they are doing is wrong!https://twitter.com/Scavino45/status/1194696248223240193 ‚Ä¶</t>
  </si>
  <si>
    <t>https://twitter.com/realDonaldTrump/status/1194824072011698176</t>
  </si>
  <si>
    <t>Wow! Was just told that my son‚Äôs book, ‚ÄúTriggered,‚Äù is Number One on The New York Times Bestseller List. Congratulations Don!</t>
  </si>
  <si>
    <t>https://twitter.com/realDonaldTrump/status/1194946652223746048</t>
  </si>
  <si>
    <t>. @ RepRatcliffe asked the two ‚Äústar‚Äù witnesses, ‚Äúwhere is the impeachable event in that call?‚Äù Both stared straight ahead with a blank look on their face, remained silent, &amp; were unable to answer the question. That would be the end of a case run by normal people! - but not Shifty!</t>
  </si>
  <si>
    <t>https://twitter.com/realDonaldTrump/status/1194974293911887873</t>
  </si>
  <si>
    <t>Hit New Stock Market record again yesterday, the 20th time this year, with GREAT potential for the future. USA is where the action is. Companies and jobs are coming back like never before!</t>
  </si>
  <si>
    <t>https://twitter.com/realDonaldTrump/status/1194986487588311040</t>
  </si>
  <si>
    <t>Walmart announces great numbers. No impact from Tariffs (which are contributing $Billions to our Treasury). Inflation low (do you hear that Powell?)!</t>
  </si>
  <si>
    <t>https://twitter.com/realDonaldTrump/status/1194987817077805061</t>
  </si>
  <si>
    <t>‚ÄúNeither one of the Democrat star witnesses at the Impeachment hearings could point out an impeachable offense. That‚Äôs the result!‚Äù @ Varneyco @ FoxBusiness</t>
  </si>
  <si>
    <t>https://twitter.com/realDonaldTrump/status/1194990643338268672</t>
  </si>
  <si>
    <t>‚ÄúThat hearing was about a policy dispute.‚Äù Robert Ray. ‚ÄúRegular people watching this cannot conclude that the President of the United States can be impeached.‚Äù @ Varneyco</t>
  </si>
  <si>
    <t>https://twitter.com/realDonaldTrump/status/1195000499080175623</t>
  </si>
  <si>
    <t>. @ DanHenninger WSJ: Nancy Pelosi had it right the first time when she did not want to go down the Impeachment path. Make it a voting issue. But no, the Left insisted on raising this to the gravity of a constitutional crisis &amp; Impeachment. The hearings suggested it‚Äôs not going...</t>
  </si>
  <si>
    <t>https://twitter.com/realDonaldTrump/status/1195000511625355265</t>
  </si>
  <si>
    <t>....anywhere, so we‚Äôve now had 3 years of the Democrats chasing Donald Trump. Nancy Pelosi‚Äôs worried about the American voter looking for someone to blame for that eventually. Look at her own story in the House. What have they done? The average American can‚Äôt identify anything...</t>
  </si>
  <si>
    <t>https://twitter.com/realDonaldTrump/status/1195000551500632065</t>
  </si>
  <si>
    <t>....that the House Democrats have done since she‚Äôs become Speaker, other than chase Donald Trump.‚Äù This Impeachment Hoax is such a bad precedent and sooo bad for our Country!</t>
  </si>
  <si>
    <t>https://twitter.com/realDonaldTrump/status/1195003306558607360</t>
  </si>
  <si>
    <t>Where‚Äôs the Fake Whistleblower?</t>
  </si>
  <si>
    <t>https://twitter.com/realDonaldTrump/status/1195122972098359297</t>
  </si>
  <si>
    <t>We continue to monitor the terrible events at Saugus High School in Santa Clarita, California through our ongoing communications with Local, State, and Federal Authorities....</t>
  </si>
  <si>
    <t>https://twitter.com/realDonaldTrump/status/1195122975713812481</t>
  </si>
  <si>
    <t>....We send our deepest condolences to the families and friends of those tragically lost, and we pray for the speedy recovery of the wounded.</t>
  </si>
  <si>
    <t>https://twitter.com/realDonaldTrump/status/1195136338510499840</t>
  </si>
  <si>
    <t>Getting ready to land in Louisiana to do Rally with Great Republican @ EddieRispone for Governor. He will get your taxes and auto insurance (highest in Country!) way down. Loves our Military &amp; Vets. Will protect your 2nd Amendment. VOTE SATURDAY!</t>
  </si>
  <si>
    <t>https://twitter.com/realDonaldTrump/status/1195187992270270464</t>
  </si>
  <si>
    <t>This Saturday, the eyes of history are looking at the people of Louisiana. If you want to defend your values, your jobs, and your freedom, then you need to REPLACE Radical Liberal John Bel Edwards with a true Louisiana Patriot: @ EddieRispone! # GeauxVotepic.twitter.com/odAuD5DFPB</t>
  </si>
  <si>
    <t>https://twitter.com/realDonaldTrump/status/1195202834645405698</t>
  </si>
  <si>
    <t>Democrats must apologize to USA: Ukrainian Foreign Minister Vadym Prystaiko said that ‚ÄúUnited States Ambassador Gordon Sondland did NOT link financial military assistance to a request for Ukraine to open up an investigation into former V.P. Joe Biden &amp; his son, Hunter Biden.....</t>
  </si>
  <si>
    <t>https://twitter.com/realDonaldTrump/status/1195202838361624577</t>
  </si>
  <si>
    <t>....Ambassador Sondland did not tell us, and certainly did not tell me, about a connection between the assistance and the investigation.‚Äù THE FAKE IMPEACHMENT INQUIRY IS NOW DEAD!</t>
  </si>
  <si>
    <t>https://twitter.com/realDonaldTrump/status/1195337867989573632</t>
  </si>
  <si>
    <t>The Impeachment Witch Hunt should be over with the statement made last night by the President and Foreign Minister of Ukraine. Nervous Nancy Pelosi, who should be home cleaning up the dangerous &amp; disgusting Slum she is making of her District in San Francisco, where even the......</t>
  </si>
  <si>
    <t>https://twitter.com/realDonaldTrump/status/1195337873882583042</t>
  </si>
  <si>
    <t>......filth pouring into the Pacific Ocean is rapidly becoming an environmental hazard, is getting NOTHING DONE. She is a Do Nothing Democrat as Speaker, and will hopefully not be in that position very long. Approve USMCA, which has been sitting on her desk for months!</t>
  </si>
  <si>
    <t>https://twitter.com/realDonaldTrump/status/1195356198347956224</t>
  </si>
  <si>
    <t>Everywhere Marie Yovanovitch went turned bad. She started off in Somalia, how did that go? Then fast forward to Ukraine, where the new Ukrainian President spoke unfavorably about her in my second phone call with him. It is a U.S. President‚Äôs absolute right to appoint ambassadors.</t>
  </si>
  <si>
    <t>https://twitter.com/realDonaldTrump/status/1195356211937468417</t>
  </si>
  <si>
    <t>....They call it ‚Äúserving at the pleasure of the President.‚Äù The U.S. now has a very strong and powerful foreign policy, much different than proceeding administrations. It is called, quite simply, America First! With all of that, however, I have done FAR more for Ukraine than O.</t>
  </si>
  <si>
    <t>https://twitter.com/realDonaldTrump/status/1195360243708047366</t>
  </si>
  <si>
    <t>Another Record Stock Market, 21 times this year, despite an ongoing, &amp; totally unfounded, Witch Hunt, &amp; a Democrat Party that would love to see a nice, big, juicy recession. In actuality, the potential for the United States is unlimited. We will power through the Do Nothing Dems!</t>
  </si>
  <si>
    <t>https://twitter.com/realDonaldTrump/status/1195360319926939648</t>
  </si>
  <si>
    <t>pic.twitter.com/0zTfpzHCNK</t>
  </si>
  <si>
    <t>https://twitter.com/realDonaldTrump/status/1195362752140914689</t>
  </si>
  <si>
    <t>pic.twitter.com/XE7ofTy7Sf</t>
  </si>
  <si>
    <t>https://twitter.com/realDonaldTrump/status/1195363882489065474</t>
  </si>
  <si>
    <t>pic.twitter.com/ObHvebm4ry</t>
  </si>
  <si>
    <t>https://twitter.com/realDonaldTrump/status/1195363894669258752</t>
  </si>
  <si>
    <t>pic.twitter.com/86HWwzDlEo</t>
  </si>
  <si>
    <t>https://twitter.com/realDonaldTrump/status/1195363904920182786</t>
  </si>
  <si>
    <t>pic.twitter.com/qz1OfL56rg</t>
  </si>
  <si>
    <t>https://twitter.com/realDonaldTrump/status/1195376390054580225</t>
  </si>
  <si>
    <t>We have vacancies in various departments because we do not want or need as many people as past administrations (and save great cost), and also, the Democrats delay the approval process to levels unprecedented in the history of our Country!</t>
  </si>
  <si>
    <t>https://twitter.com/realDonaldTrump/status/1195379578358960128</t>
  </si>
  <si>
    <t>Stock Market up big. New and Historic Record. Job, jobs, jobs!</t>
  </si>
  <si>
    <t>https://twitter.com/realDonaldTrump/status/1195389483664990208</t>
  </si>
  <si>
    <t>So they now convict Roger Stone of lying and want to jail him for many years to come. Well, what about Crooked Hillary, Comey, Strzok, Page, McCabe, Brennan, Clapper, Shifty Schiff, Ohr &amp; Nellie, Steele &amp; all of the others, including even Mueller himself? Didn‚Äôt they lie?....</t>
  </si>
  <si>
    <t>https://twitter.com/realDonaldTrump/status/1195389486659776512</t>
  </si>
  <si>
    <t>....A double standard like never seen before in the history of our Country?</t>
  </si>
  <si>
    <t>https://twitter.com/realDonaldTrump/status/1195464209594830854</t>
  </si>
  <si>
    <t>https://twitter.com/realDonaldTrump/status/1195379578358960128 ‚Ä¶pic.twitter.com/shaijXMXli</t>
  </si>
  <si>
    <t>https://twitter.com/realDonaldTrump/status/1195495876631957504</t>
  </si>
  <si>
    <t>THANK YOU! # MAGA # KAGhttps://www.washingtonexaminer.com/washington-secrets/impeachment-poll-trump-back-up-to-50 ‚Ä¶</t>
  </si>
  <si>
    <t>https://twitter.com/realDonaldTrump/status/1195500061721026560</t>
  </si>
  <si>
    <t>pic.twitter.com/YvlBpfsiTa</t>
  </si>
  <si>
    <t>https://twitter.com/realDonaldTrump/status/1195531896433848320</t>
  </si>
  <si>
    <t># NewHoaxSameSwamppic.twitter.com/GIg9R9Txe0</t>
  </si>
  <si>
    <t>https://twitter.com/realDonaldTrump/status/1195690037461094407</t>
  </si>
  <si>
    <t>Good morning Louisiana! Polls are open at 7AM. Get out and VOTE for @ EddieRispone to be your next Gov! He will get your taxes and auto insurance (highest in Country!) way down. Loves our Military &amp; Vets. Will protect your 2A. Find your polling place below:https://vote.donaldjtrump.com/</t>
  </si>
  <si>
    <t>https://twitter.com/realDonaldTrump/status/1195700944845049857</t>
  </si>
  <si>
    <t>LOUISIANA, VOTE @ EddieRispone TODAY! He will be a great governor!</t>
  </si>
  <si>
    <t>https://twitter.com/realDonaldTrump/status/1195722806274736129</t>
  </si>
  <si>
    <t>Dow hits 28,000 - FIRST TIME EVER, HIGHEST EVER! Gee, Pelosi &amp; Schitt have a good idea, ‚Äúlets Impeach the President.‚Äù If something like that ever happened, it would lead to the biggest FALL in Market History. It‚Äôs called a Depression, not a Recession! So much for 401-K‚Äôs &amp; Jobs!</t>
  </si>
  <si>
    <t>https://twitter.com/realDonaldTrump/status/1195727871765073921</t>
  </si>
  <si>
    <t>‚ÄúMy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</si>
  <si>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https://twitter.com/realDonaldTrump/status/1195727879780360193</t>
  </si>
  <si>
    <t>....and Taylor, dismissing everybody involved from the Obama holdover days trying to undermine Trump, getting rid of those people, dismissing them, this is what it looks like. It was never going to be claen, they were never going to sit by idly and just let Trump do this!‚Äù Rush L</t>
  </si>
  <si>
    <t>https://twitter.com/realDonaldTrump/status/1195762921470607361</t>
  </si>
  <si>
    <t>‚ÄúTriggered,‚Äù a great book by my son, Don. Now number one on @ NYTIMES LIST. Keep it there for a while!</t>
  </si>
  <si>
    <t>https://twitter.com/realDonaldTrump/status/1195773067261292547</t>
  </si>
  <si>
    <t>‚ÄúI mean, come on. The Democrats are doing focus groups to try and figure out what words to use to move the needle. The Democrats know this is political and they‚Äôre just trying to drag Trump‚Äôs name into the mud!‚Äù Lisa Booth @ foxandfriends Thank you Lisa!</t>
  </si>
  <si>
    <t>https://twitter.com/realDonaldTrump/status/1195774605010636801</t>
  </si>
  <si>
    <t>Congratulations Kimberley. Great book!https://twitter.com/KimStrassel/status/1188848384003604481 ‚Ä¶</t>
  </si>
  <si>
    <t>https://twitter.com/realDonaldTrump/status/1195775733932707840</t>
  </si>
  <si>
    <t>True!https://twitter.com/RepDougCollins/status/1189938237520912385 ‚Ä¶</t>
  </si>
  <si>
    <t>https://twitter.com/realDonaldTrump/status/1195889880540336128</t>
  </si>
  <si>
    <t>pic.twitter.com/YqJrGDPAOj</t>
  </si>
  <si>
    <t>https://twitter.com/realDonaldTrump/status/1195890160006782976</t>
  </si>
  <si>
    <t>pic.twitter.com/65ERQ7YfUS</t>
  </si>
  <si>
    <t>https://twitter.com/realDonaldTrump/status/1195902274922569728</t>
  </si>
  <si>
    <t>pic.twitter.com/5Tbgwkpv4p</t>
  </si>
  <si>
    <t>https://twitter.com/realDonaldTrump/status/1195931893998456832</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</si>
  <si>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</si>
  <si>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https://twitter.com/realDonaldTrump/status/1196061212833923072</t>
  </si>
  <si>
    <t>Thank you Pete. Our great warfighters must be allowed to fight. I would not have done this for Sgt. Bergdahl or Chelsea Manning!https://twitter.com/PeteHegseth/status/1195493031715184645 ‚Ä¶</t>
  </si>
  <si>
    <t>https://twitter.com/realDonaldTrump/status/1196063349844430849</t>
  </si>
  <si>
    <t>A new Republican Star is born. Great going @ EliseStefanik!https://twitter.com/Liz_Wheeler/status/1195408797633671168 ‚Ä¶</t>
  </si>
  <si>
    <t>https://twitter.com/realDonaldTrump/status/1196067863070674947</t>
  </si>
  <si>
    <t>Dowd never understood the pulse of the Republican Party, present or past. He‚Äôs just a 3rd rate hit job for Fake News @ ABC!https://twitter.com/matthewjdowd/status/1194733225249083392 ‚Ä¶</t>
  </si>
  <si>
    <t>https://twitter.com/realDonaldTrump/status/1196080086686011398</t>
  </si>
  <si>
    <t>Mr. Chairman, Joe Biden may be Sleepy and Very Slow, but he is not a ‚Äúrabid dog.‚Äù He is actually somewhat better than that, but I am the only one who can get you where you have to be. You should act quickly, get the deal done. See you soon!https://twitter.com/GrahamLedger/status/1195687574074904576 ‚Ä¶</t>
  </si>
  <si>
    <t>https://twitter.com/realDonaldTrump/status/1196081088260722688</t>
  </si>
  <si>
    <t>. @ MariaBartiromo has a GREAT show going on right now, 10:00 A.M. Fantastic guests talk about the Fake Impeachment! @ FoxNews</t>
  </si>
  <si>
    <t>https://twitter.com/realDonaldTrump/status/1196097712925691906</t>
  </si>
  <si>
    <t>Our great Farmers will recieve another major round of ‚Äúcash,‚Äù compliments of China Tariffs, prior to Thanksgiving. The smaller farms and farmers will be big beneficiaries. In the meantime, and as you may have noticed, China is starting to buy big again. Japan deal DONE. Enjoy!</t>
  </si>
  <si>
    <t>https://twitter.com/realDonaldTrump/status/1196105359355711488</t>
  </si>
  <si>
    <t>A BIG difference!https://twitter.com/Peggynoonannyc/status/1191563608850911232 ‚Ä¶</t>
  </si>
  <si>
    <t>https://twitter.com/realDonaldTrump/status/1196108650584125441</t>
  </si>
  <si>
    <t>Joe Ricketts, one of our Country‚Äôs most successful businessmen, including being the owner of the Chicago Cubs, has just written a great new book, THE HARDER YOU WORK, THE LUCKIER YOU GET. So true! Much can be learned from Joe. Go get the book!</t>
  </si>
  <si>
    <t>https://twitter.com/realDonaldTrump/status/1196109916769005569</t>
  </si>
  <si>
    <t>The Do Nothing Dems are now doing even less - and soooo much work to be done!</t>
  </si>
  <si>
    <t>https://twitter.com/realDonaldTrump/status/1196113831283613696</t>
  </si>
  <si>
    <t>I agree Katrina, Pam Bondi is a great woman!https://twitter.com/KatrinaCampins/status/1195879536728190977 ‚Ä¶</t>
  </si>
  <si>
    <t>https://twitter.com/realDonaldTrump/status/1196117334844411905</t>
  </si>
  <si>
    <t>https://twitter.com/realDonaldTrump/status/1196117502302081027</t>
  </si>
  <si>
    <t>https://twitter.com/realDonaldTrump/status/1196118293721100290</t>
  </si>
  <si>
    <t>pic.twitter.com/Ks1BN41CGf</t>
  </si>
  <si>
    <t>https://twitter.com/realDonaldTrump/status/1196119060532125696</t>
  </si>
  <si>
    <t>pic.twitter.com/Ypzhrlpgkz</t>
  </si>
  <si>
    <t>https://twitter.com/realDonaldTrump/status/1196121686728466434</t>
  </si>
  <si>
    <t>Paul Krugman has called me wrong from day one. People at the Failing New York Times are very angry at him for having ‚Äúmissed‚Äù by soooo much. Paul, match over!https://twitter.com/NRO/status/1195613380167516160 ‚Ä¶</t>
  </si>
  <si>
    <t>https://twitter.com/realDonaldTrump/status/1196124392146776065</t>
  </si>
  <si>
    <t>pic.twitter.com/8bPq1Oy71z</t>
  </si>
  <si>
    <t>https://twitter.com/realDonaldTrump/status/1196128448605032450</t>
  </si>
  <si>
    <t>pic.twitter.com/N6jsblFuMc</t>
  </si>
  <si>
    <t>https://twitter.com/realDonaldTrump/status/1196128613453701120</t>
  </si>
  <si>
    <t>pic.twitter.com/nJBvFD1fGD</t>
  </si>
  <si>
    <t>https://twitter.com/realDonaldTrump/status/1196134600227078144</t>
  </si>
  <si>
    <t>Thanks Eric!https://twitter.com/EricTrump/status/1195459246382616576 ‚Ä¶</t>
  </si>
  <si>
    <t>https://twitter.com/realDonaldTrump/status/1196148537525977088</t>
  </si>
  <si>
    <t>. @ SteveScalise blew the nasty &amp; obnoxious Chris Wallace (will never be his father, Mike!) away on Chris‚Äôs lowest rated (unless I‚Äôm on) morning show. This kind of dumb and unfair interview would never have happened in the @ FoxNews past. Great job Steve!</t>
  </si>
  <si>
    <t>https://twitter.com/realDonaldTrump/status/1196152913174958080</t>
  </si>
  <si>
    <t>Schiff is a Corrupt Politician!https://twitter.com/HouseGOP/status/1184495506195697665 ‚Ä¶</t>
  </si>
  <si>
    <t>https://twitter.com/realDonaldTrump/status/1196153477099085824</t>
  </si>
  <si>
    <t>Paul Krugman of @ nytimes has been wrong about me from the very beginning. Anyone who has followed his ‚Äúwords of wisdom‚Äù has lost a great deal of money. Paul, just concede the game, say I was right, and lets start a brand new game!https://twitter.com/brithume/status/1195845039244623878 ‚Ä¶</t>
  </si>
  <si>
    <t>https://twitter.com/realDonaldTrump/status/1196155049795297282</t>
  </si>
  <si>
    <t>pic.twitter.com/I3lO117SVh</t>
  </si>
  <si>
    <t>https://twitter.com/realDonaldTrump/status/1196155347117002752</t>
  </si>
  <si>
    <t>Tell Jennifer Williams, whoever that is, to read BOTH transcripts of the presidential calls, &amp; see the just released ststement from Ukraine. Then she should meet with the other Never Trumpers, who I don‚Äôt know &amp; mostly never even heard of, &amp; work out a better presidential attack!</t>
  </si>
  <si>
    <t>https://twitter.com/realDonaldTrump/status/1196156991682568193</t>
  </si>
  <si>
    <t>The Crazed, Do Nothing Democrats are turning Impeachment into a routine partisan weapon. That is very bad for our Country, and not what the Founders had in mind!!!!</t>
  </si>
  <si>
    <t>https://twitter.com/realDonaldTrump/status/1196158097628303361</t>
  </si>
  <si>
    <t>Republicans &amp; others must remember, the Ukrainian President and Foreign Minister both said that there was no pressure placed on them whatsoever. Also, they didn‚Äôt even know the money wasn‚Äôt paid, and got the money with no conditions. But why isn‚Äôt Germany, France (Europe) paying?</t>
  </si>
  <si>
    <t>https://twitter.com/realDonaldTrump/status/1196158655202299904</t>
  </si>
  <si>
    <t>pic.twitter.com/ru2n7i2gzu</t>
  </si>
  <si>
    <t>https://twitter.com/realDonaldTrump/status/1196159184431177729</t>
  </si>
  <si>
    <t>Where is the Fake Whistleblower?</t>
  </si>
  <si>
    <t>https://twitter.com/realDonaldTrump/status/1196199239715639302</t>
  </si>
  <si>
    <t>pic.twitter.com/D66PEkuX6d</t>
  </si>
  <si>
    <t>https://twitter.com/realDonaldTrump/status/1196200775560634368</t>
  </si>
  <si>
    <t>pic.twitter.com/1Rg66Tn4uP</t>
  </si>
  <si>
    <t>https://twitter.com/realDonaldTrump/status/1196256729471827968</t>
  </si>
  <si>
    <t>‚ÄúThe Impeachment started before he even became President.‚Äù @ greggutfeld @ FoxNews</t>
  </si>
  <si>
    <t>https://twitter.com/realDonaldTrump/status/1196271720392511489</t>
  </si>
  <si>
    <t>‚ÄúAll they do is bring up witnesses who didn‚Äôt witness anything.‚Äù @ KatrinaPierson @ SteveHiltonx Nothing matters except the two transcripts of the presidential calls, and the statement of no pressure put out by Ukraine!</t>
  </si>
  <si>
    <t>https://twitter.com/realDonaldTrump/status/1196286528546332672</t>
  </si>
  <si>
    <t>pic.twitter.com/Mqj5tXaDAz</t>
  </si>
  <si>
    <t>https://twitter.com/realDonaldTrump/status/1196405099741896705</t>
  </si>
  <si>
    <t>Never has the Republican Party been so united as it is now. 95% A.R. This is a great fraud being played out against the American people by the Fake News Media &amp; their partner, the Do Nothing Democrats. The rules are rigged by Pelosi &amp; Schiff, but we are winning, and we will win!</t>
  </si>
  <si>
    <t>https://twitter.com/realDonaldTrump/status/1196425921802178560</t>
  </si>
  <si>
    <t>Our Crazy, Do Nothing (where‚Äôs USMCA, infrastructure, lower drug pricing &amp; much more?) Speaker of the House, Nervous Nancy Pelosi, who is petrified by her Radical Left knowing she will soon be gone (they &amp; Fake News Media are her BOSS), suggested on Sunday‚Äôs DEFACE THE NATION....</t>
  </si>
  <si>
    <t>https://twitter.com/realDonaldTrump/status/1196425928768929792</t>
  </si>
  <si>
    <t>....that I testify about the phony Impeachment Witch Hunt. She also said I could do it in writing. Even though I did nothing wrong, and don‚Äôt like giving credibility to this No Due Process Hoax, I like the idea &amp; will, in order to get Congress focused again, strongly consider it!</t>
  </si>
  <si>
    <t>https://twitter.com/realDonaldTrump/status/1196458467982270464</t>
  </si>
  <si>
    <t>Just finished a very good &amp; cordial meeting at the White House with Jay Powell of the Federal Reserve. Everything was discussed including interest rates, negative interest, low inflation, easing, Dollar strength &amp; its effect on manufacturing, trade with China, E.U. &amp; others, etc.</t>
  </si>
  <si>
    <t>https://twitter.com/realDonaldTrump/status/1196459630060359686</t>
  </si>
  <si>
    <t>‚ÄúCongressman Van Drew (D-NJ) SLAMS Democrats for ‚Äòfracturing the Nation‚Äô with Impeachment probe. ‚ÄòWe already know how it‚Äôs going to end.‚Äù @ FoxNews</t>
  </si>
  <si>
    <t>https://twitter.com/realDonaldTrump/status/1196514729767899137</t>
  </si>
  <si>
    <t>https://www.donaldjtrump.com/events/sunrise-fl-nov-26-2019 ‚Ä¶</t>
  </si>
  <si>
    <t>https://twitter.com/realDonaldTrump/status/1196532586853650434</t>
  </si>
  <si>
    <t>THANK YOU! # MAGA # KAGpic.twitter.com/igO1r1cTHS</t>
  </si>
  <si>
    <t>https://twitter.com/realDonaldTrump/status/1196540711086243841</t>
  </si>
  <si>
    <t>GREAT NEWS! # MAGA # KAGpic.twitter.com/GXDE2IlGGu</t>
  </si>
  <si>
    <t>https://twitter.com/realDonaldTrump/status/1196577458583195651</t>
  </si>
  <si>
    <t>Mark Levin speaking one week after I took office. This was always a planned COUP and the Radical Left Democrats will suffer at the polls in 2020!pic.twitter.com/XHd5grQUaM</t>
  </si>
  <si>
    <t>https://twitter.com/realDonaldTrump/status/1196632739266596865</t>
  </si>
  <si>
    <t>At my meeting with Jay Powell this morning, I protested fact that our Fed Rate is set too high relative to the interest rates of other competitor countries. In fact, our rates should be lower than all others (we are the U.S.). Too strong a Dollar hurting manufacturers &amp; growth!</t>
  </si>
  <si>
    <t>https://twitter.com/realDonaldTrump/status/1196634663743361025</t>
  </si>
  <si>
    <t>The Do Nothing Democrats have disgraced our great Country!https://twitter.com/Jim_Jordan/status/1196158817408602113 ‚Ä¶</t>
  </si>
  <si>
    <t>https://twitter.com/realDonaldTrump/status/1196658170984357888</t>
  </si>
  <si>
    <t>Nancy Pelosi just stated that ‚Äúit is dangerous to let the voters decide Trump‚Äôs fate.‚Äù @ FoxNews In other words, she thinks I‚Äôm going to win and doesn‚Äôt want to take a chance on letting the voters decide. Like Al Green, she wants to change our voting system. Wow, she‚Äôs CRAZY!</t>
  </si>
  <si>
    <t>https://twitter.com/realDonaldTrump/status/1196791181163847682</t>
  </si>
  <si>
    <t>NASDAQ UP 27% THIS YEAR ALONE!</t>
  </si>
  <si>
    <t>https://twitter.com/realDonaldTrump/status/1196832113447845889</t>
  </si>
  <si>
    <t>pic.twitter.com/HvYx12NUkS</t>
  </si>
  <si>
    <t>https://twitter.com/realDonaldTrump/status/1196878055786057729</t>
  </si>
  <si>
    <t>https://twitter.com/realDonaldTrump/status/1196943910624538625</t>
  </si>
  <si>
    <t>I agree, but in the end we will win and save our Country from certain destruction!https://twitter.com/Scavino45/status/1196881009490497537 ‚Ä¶</t>
  </si>
  <si>
    <t>https://twitter.com/realDonaldTrump/status/1196958035127783427</t>
  </si>
  <si>
    <t>A great day for Republicans, a great day for our Country!</t>
  </si>
  <si>
    <t>https://twitter.com/realDonaldTrump/status/1196977794183499776</t>
  </si>
  <si>
    <t>Congressman Van Drew (D-NJ): We‚Äôve spent millions of Dollars, in my opinion, tons of money, tons of time, tons of hurt, fracturing the Nation apart. I haven‚Äôt seen this to be a good thing.‚Äù</t>
  </si>
  <si>
    <t>https://twitter.com/realDonaldTrump/status/1197014949341646848</t>
  </si>
  <si>
    <t>Thank you Tennessee!https://twitter.com/RepMarkGreen/status/1196819014527410177 ‚Ä¶</t>
  </si>
  <si>
    <t>https://twitter.com/realDonaldTrump/status/1197128156341248001</t>
  </si>
  <si>
    <t>Read the transcripts!https://twitter.com/Jim_Jordan/status/1196923812136267777 ‚Ä¶</t>
  </si>
  <si>
    <t>https://twitter.com/realDonaldTrump/status/1197128659192164357</t>
  </si>
  <si>
    <t>True. Great job @ RepMikeTurner!https://twitter.com/GOPLeader/status/1196948204241207296 ‚Ä¶</t>
  </si>
  <si>
    <t>https://twitter.com/realDonaldTrump/status/1197129443187318786</t>
  </si>
  <si>
    <t>The three year Hoax continues!https://twitter.com/JesseBWatters/status/1196931156551311361 ‚Ä¶</t>
  </si>
  <si>
    <t>https://twitter.com/realDonaldTrump/status/1197131856963129344</t>
  </si>
  <si>
    <t>‚ÄúWhite House Confidence Grows As Hearings Wear On.‚Äù @ WashTimes This is just an attempted takedown of the Republican Party by the Do Nothing Democrats. It will never work. #2020</t>
  </si>
  <si>
    <t>https://twitter.com/realDonaldTrump/status/1197144925034418176</t>
  </si>
  <si>
    <t>Nancy Pelosi will go down as the least productive Speaker of the House in history. She is dominated by AOC Plus 3 and the Radical Left. Mexico and Canada, after waiting for 6 months to be approved, are ready to flee - and who can blame them? Too bad!</t>
  </si>
  <si>
    <t>https://twitter.com/realDonaldTrump/status/1197213939030867968</t>
  </si>
  <si>
    <t>pic.twitter.com/HbgEgZsPZ9</t>
  </si>
  <si>
    <t>https://twitter.com/realDonaldTrump/status/1197224490192629760</t>
  </si>
  <si>
    <t>We join families of Kevin King &amp; Tim Weeks in celebrating their release from Taliban captivity. Thanks to President Ghani for his courageous support. Let‚Äôs hope this leads to more good things on the peace front like a ceasefire that will help end this long war. Proud of my team!</t>
  </si>
  <si>
    <t>https://twitter.com/realDonaldTrump/status/1197227384878927873</t>
  </si>
  <si>
    <t>Impeachment Witch Hunt is now OVER! Ambassador Sondland asks U.S. President (me): ‚ÄúWhat do you want from Ukraine? I keep hearing all these different ideas &amp; theories. What do you want? It was a very abrupt conversation. He was not in a good mood. He (the President) just said,‚Äù...</t>
  </si>
  <si>
    <t>https://twitter.com/realDonaldTrump/status/1197227388683206656</t>
  </si>
  <si>
    <t>....‚ÄùI WANT NOTHING! I WANT NOTHING! I WANT NO QUID PRO QUO! TELL PRESIDENT ZELENSKY TO DO THE RIGHT THING!‚Äù Later, Ambassador Sondland said that I told him, ‚ÄúGood, go tell the truth!‚Äù This Witch Hunt must end NOW. So bad for our Country!</t>
  </si>
  <si>
    <t>https://twitter.com/realDonaldTrump/status/1197229247930097664</t>
  </si>
  <si>
    <t>I WANT NOTHING!pic.twitter.com/KKUfwSIRAi</t>
  </si>
  <si>
    <t>https://twitter.com/realDonaldTrump/status/1197293250115014656</t>
  </si>
  <si>
    <t>Today I opened a major Apple Manufacturing plant in Texas that will bring high paying jobs back to America. Today Nancy Pelosi closed Congress because she doesn‚Äôt care about American Workers!</t>
  </si>
  <si>
    <t>https://twitter.com/realDonaldTrump/status/1197298118330474498</t>
  </si>
  <si>
    <t>If this were a prizefight, they‚Äôd stop it!</t>
  </si>
  <si>
    <t>https://twitter.com/realDonaldTrump/status/1197316106236481539</t>
  </si>
  <si>
    <t>https://twitter.com/realDonaldTrump/status/1197293250115014656 ‚Ä¶pic.twitter.com/G6lGfyxSUs</t>
  </si>
  <si>
    <t>https://twitter.com/realDonaldTrump/status/1197319631158988800</t>
  </si>
  <si>
    <t>Watch @ TuckerCarlson, @ seanhannity, @ IngrahamAngle. Big News! @ FoxNews</t>
  </si>
  <si>
    <t>https://twitter.com/realDonaldTrump/status/1197321672841318400</t>
  </si>
  <si>
    <t>‚ÄúAll four of Gordon Sondland‚Äôs lawyers are Democrat Donors.‚Äù @ TuckerCarlson Despite this, big win today for Republicans!</t>
  </si>
  <si>
    <t>https://twitter.com/realDonaldTrump/status/1197324462703538181</t>
  </si>
  <si>
    <t>Poll: Trump leads top 2020 Democrats in Wisconsin https://thehill.com/homenews/campaign/471335-poll-trump-leads-top-democratic-opponents-in-wisconsin ‚Ä¶.</t>
  </si>
  <si>
    <t>https://twitter.com/realDonaldTrump/status/1197345849258455042</t>
  </si>
  <si>
    <t>pic.twitter.com/osezECwPO1</t>
  </si>
  <si>
    <t>https://twitter.com/realDonaldTrump/status/1197491477573709825</t>
  </si>
  <si>
    <t>Why do @ ShannonBream &amp; @ FoxNews waste airtime on Democrat Rep. Eric Swalwell, who recently left the Presidential Primaries having attained a grand number of ZERO in the polls. I don‚Äôt even know how that is possible. Fox should stay with the people that got them there, not losers!</t>
  </si>
  <si>
    <t>https://twitter.com/realDonaldTrump/status/1197492772850348034</t>
  </si>
  <si>
    <t>During my visit yesterday to Austin, Texas, for the startup of the new Mac Pro, &amp; the discussion of a new one $billion campus, also in Texas, I asked Tim Cook to see if he could get Apple involved in building 5G in the U.S. They have it all - Money, Technology, Vision &amp; Cook!l</t>
  </si>
  <si>
    <t>https://twitter.com/realDonaldTrump/status/1197493067571486720</t>
  </si>
  <si>
    <t>The Republican Party, and me, had a GREAT day yesterday with respect to the phony Impeachment Hoax, &amp; yet, when I got home to the White House &amp; checked out the news coverage on much of television, you would have no idea they were reporting on the same event. FAKE &amp; CORRUPT NEWS!</t>
  </si>
  <si>
    <t>https://twitter.com/realDonaldTrump/status/1197499642243670018</t>
  </si>
  <si>
    <t>Bob Mueller, after spending two years and 45 million dollars, went over all of my financials, &amp; my taxes, and found nothing. Now the Witch Hunt continues with local New York Democrat prosecutors going over every financial deal I have ever done. This has never happened to a.....</t>
  </si>
  <si>
    <t>https://twitter.com/realDonaldTrump/status/1197499643086753793</t>
  </si>
  <si>
    <t>.....President before. What they are doing is not legal. But I‚Äôm clean, and when I release my financial statement (my decision) sometime prior to Election, it will only show one thing - that I am much richer than people even thought - And that is a good thing. Jobs, Jobs, Jobs!</t>
  </si>
  <si>
    <t>https://twitter.com/realDonaldTrump/status/1197500777851432960</t>
  </si>
  <si>
    <t>‚ÄúFreed Taliban hostages arrive in Germany.‚Äù @ foxandfriends @ FoxNews @ OANN We got them back!</t>
  </si>
  <si>
    <t>https://twitter.com/realDonaldTrump/status/1197502055415451654</t>
  </si>
  <si>
    <t>I never in my wildest dreams thought my name would in any way be associated with the ugly word, Impeachment! The calls (Transcripts) were PERFECT, there was NOTHING said that was wrong. No pressure on Ukraine. Great corruption &amp; dishonesty by Schiff on the other side!</t>
  </si>
  <si>
    <t>https://twitter.com/realDonaldTrump/status/1197503790729121794</t>
  </si>
  <si>
    <t>Corrupt politician Adam Schiff‚Äôs lies are growing by the day. Keep fighting tough, Republicans, you are dealing with human scum who have taken Due Process and all of the Republican Party‚Äôs rights away from us during the most unfair hearings in American History......</t>
  </si>
  <si>
    <t>https://twitter.com/realDonaldTrump/status/1197503791744069632</t>
  </si>
  <si>
    <t>.....But we are winning big, and they will soon be on our turf.</t>
  </si>
  <si>
    <t>https://twitter.com/realDonaldTrump/status/1197504134645211137</t>
  </si>
  <si>
    <t>‚ÄúThe new House Resolution gives Adam Schiff (the most dishonest man in politics) the power unilaterally to release edited transcripts. Rule 10 gives Chairman Schiff absolutely no jurisdiction. Subpoenas issued as part of Dems‚Äô Impeachment inquiry are illegal.‚Äù Sam Dewey @ FoxNews</t>
  </si>
  <si>
    <t>https://twitter.com/realDonaldTrump/status/1197504142178242560</t>
  </si>
  <si>
    <t>....‚ÄùNothing gives Schiff jurisdiction over Impeachment.‚Äù</t>
  </si>
  <si>
    <t>https://twitter.com/realDonaldTrump/status/1197507542726909952</t>
  </si>
  <si>
    <t>The Navy will NOT be taking away Warfighter and Navy Seal Eddie Gallagher‚Äôs Trident Pin. This case was handled very badly from the beginning. Get back to business!</t>
  </si>
  <si>
    <t>https://twitter.com/realDonaldTrump/status/1197519915772719105</t>
  </si>
  <si>
    <t>Read the two Transcripts of Ukrainian calls!</t>
  </si>
  <si>
    <t>https://twitter.com/realDonaldTrump/status/1197521967777222656</t>
  </si>
  <si>
    <t>I have been watching people making phone calls my entire life. My hearing is, and has been, great. Never have I been watching a person making a call, which was not on speakerphone, and been able to hear or understand a conversation. I‚Äôve even tried, but to no avail. Try it live!</t>
  </si>
  <si>
    <t>https://twitter.com/realDonaldTrump/status/1197534762669346820</t>
  </si>
  <si>
    <t>Ken Starr, Former Independent Counsel: ‚ÄúDoes this reach the level of treason, bribery or other high crimes and misdemeanors? My assessment of the evidence so far, NO WHERE CLOSE. The evidence is conflicting &amp; ambiguous. Ambassador Sondland‚Äôs testimony stated that....</t>
  </si>
  <si>
    <t>https://twitter.com/realDonaldTrump/status/1197534774182785027</t>
  </si>
  <si>
    <t>.....President Trump said the Ukraine President should just do the right thing (No Quid Pro Quo). You shouldn‚Äôt charge, but you cannot convict, a sitting president on the basis of conflicting and ambiguous evidence, and destabilize the American Government.‚Äù Thank you Ken!</t>
  </si>
  <si>
    <t>https://twitter.com/realDonaldTrump/status/1197573996960727041</t>
  </si>
  <si>
    <t>Iran has become so unstable that the regime has shut down their entire Internet System so that the Great Iranian people cannot talk about the tremendous violence taking place within the country....</t>
  </si>
  <si>
    <t>https://twitter.com/realDonaldTrump/status/1197574002073624576</t>
  </si>
  <si>
    <t>....They want ZERO transparency, thinking the world will not find out the death and tragedy that the Iranian Regime is causing!</t>
  </si>
  <si>
    <t>https://twitter.com/realDonaldTrump/status/1197705138275856384</t>
  </si>
  <si>
    <t>SCHIFF'S "FACT" WITNESSES!pic.twitter.com/Pab2y1BVoN</t>
  </si>
  <si>
    <t>https://twitter.com/realDonaldTrump/status/1197721298245443584</t>
  </si>
  <si>
    <t>"SCHIFF'S CHARADE" @ SeanHannitypic.twitter.com/Go2HsiEyTT</t>
  </si>
  <si>
    <t>https://twitter.com/realDonaldTrump/status/1197726598964928513</t>
  </si>
  <si>
    <t>MARK LEVIN ON IMPEACHMENT HYSTERIA!pic.twitter.com/sFT4qGqajO</t>
  </si>
  <si>
    <t>https://twitter.com/realDonaldTrump/status/1197727653228425216</t>
  </si>
  <si>
    <t>https://twitter.com/realDonaldTrump/status/1197728882234925057</t>
  </si>
  <si>
    <t>Thank you @ EliseStefanik and @ SteveScalise, GREAT JOB!pic.twitter.com/K8qQbCAXbj</t>
  </si>
  <si>
    <t>https://twitter.com/realDonaldTrump/status/1197735664550371328</t>
  </si>
  <si>
    <t>pic.twitter.com/h92LyjD0Eh</t>
  </si>
  <si>
    <t>https://twitter.com/realDonaldTrump/status/1197848549310058496</t>
  </si>
  <si>
    <t>‚ÄúFormer FBI Employee Accused of Altering FISA Documents.‚Äù Hello, here we go! @ foxandfriends</t>
  </si>
  <si>
    <t>https://twitter.com/realDonaldTrump/status/1197850630410440704</t>
  </si>
  <si>
    <t>I will be interviewed on @ foxandfriends this morning at 8:00 A.M. I know that there‚Äôs not much to talk about, but we will try to keep the conversation going. Enjoy! @ SteveDoocy @ ainsleyearhardt @ kilmeade</t>
  </si>
  <si>
    <t>https://twitter.com/realDonaldTrump/status/1197951285238083585</t>
  </si>
  <si>
    <t>Thank you to @ senatemajldr Mitch McConnell and @ GOPLeader Kevin McCarthy for their Great Leadership! There has never been so much unity and spirit in the Republican Party, as there is right now!</t>
  </si>
  <si>
    <t>https://twitter.com/realDonaldTrump/status/1197954041139146754</t>
  </si>
  <si>
    <t>. @ SecAzar and I will soon release a plan to let Florida and other States import prescription drugs that are MUCH CHEAPER than what we have now! Hard-working Americans don‚Äôt deserve to pay such high prices for the drugs they need. We are fighting DAILY to make sure this HAPPENS...</t>
  </si>
  <si>
    <t>https://twitter.com/realDonaldTrump/status/1197954042342719488</t>
  </si>
  <si>
    <t>...While we had the first prescription drug price decrease in 50 years, Americans still pay far too much for drugs ‚Äì other countries pay far less ‚Äì that is WRONG! We will soon be putting more options on the table...</t>
  </si>
  <si>
    <t>https://twitter.com/realDonaldTrump/status/1197954043420827648</t>
  </si>
  <si>
    <t>...Pelosi and her Do Nothing Democrats drug pricing bill doesn‚Äôt do the trick. FEWER cures! FEWER treatments! Time for the Democrats to get serious about bipartisan solutions to lowering prescription drug prices for families...</t>
  </si>
  <si>
    <t>https://twitter.com/realDonaldTrump/status/1197954044393861120</t>
  </si>
  <si>
    <t>...House Republicans are showing real LEADERSHIP and prepared to enact bipartisan solutions for drug prices. Do Nothing Democrats are playing partisan politics with YOUR drug prices! We are READY to work together if they actually want to get something done!</t>
  </si>
  <si>
    <t>https://twitter.com/realDonaldTrump/status/1198027285921697793</t>
  </si>
  <si>
    <t>pic.twitter.com/Mn4EJ7Jbh8</t>
  </si>
  <si>
    <t>https://twitter.com/realDonaldTrump/status/1198065832116543490</t>
  </si>
  <si>
    <t>‚ÄúThe support for Impeachment is not there. I think the Democrats will have to come up with a new game plan.‚Äù @ jasoninthehouse @ FoxNews</t>
  </si>
  <si>
    <t>https://twitter.com/realDonaldTrump/status/1198259181104586752</t>
  </si>
  <si>
    <t>Adam Schiff will be compelled to testify should the Democrats decide, despite the fact that my presidential conversations were totally appropriate (perfect), to go forward with the Impeachment Hoax. Polls have now turned very strongly against Impeachment!</t>
  </si>
  <si>
    <t>https://twitter.com/realDonaldTrump/status/1198276426975399937</t>
  </si>
  <si>
    <t>Joe Concha, The Hill: ‚ÄúIn Emerson College Poll, Impeachment among independents, 49% Oppose, 34% Support. You see why Pelosi is reluctant to go in with this. Dems have to go home and explain why they haven‚Äôt done something on Opioid crisis, drug prices, USMCA, the Border, etc.</t>
  </si>
  <si>
    <t>https://twitter.com/realDonaldTrump/status/1198286523583606784</t>
  </si>
  <si>
    <t>‚ÄúThe Democrats dirty tricks have started this whole thing. The Whistleblower, the guy who took his case to Schiff‚Äôs staff first, is what really blows the lid off this entire saga. He worked for Biden on Ukraine policy when Biden was VP. He worked for deep state henchman John</t>
  </si>
  <si>
    <t>https://twitter.com/realDonaldTrump/status/1198286541560434689</t>
  </si>
  <si>
    <t>.....Brennan, too. And the Whistleblower also worked for Susan Rice. It‚Äôs an understatement to say that this is a Witch Hunt.‚Äù @ IngrahamAngle They spied on my campaign!</t>
  </si>
  <si>
    <t>https://twitter.com/realDonaldTrump/status/1198289607273648131</t>
  </si>
  <si>
    <t>Daniel Cameron, who just won the A.G. race in the Great Commonwealth of Kentucky, is a young and very talented political star. You will be hearing much from Cameron in the years to come!</t>
  </si>
  <si>
    <t>https://twitter.com/realDonaldTrump/status/1198328568838840322</t>
  </si>
  <si>
    <t>NEW YORK POST EDITORIAL. ‚ÄúWorse Than Pointless. All those hours of televised testimony plainly failed on their announced goal: to change American‚Äôs minds. Part of the problem is that Democrats already leaked the best evidence they had. More important, NOT ONE WITNESS OFFERED.....</t>
  </si>
  <si>
    <t>https://twitter.com/realDonaldTrump/status/1198328606684012544</t>
  </si>
  <si>
    <t>....ANY DIRECT EVIDENCE THAT PRESIDENT TRUMP DID ANYTHING IMPEACHABLE. No one heard him order a quid pro quo. No one offered a convincing reason why Trump‚Äôs interest in having Ukraine probe potential cortuption warrants Impeachment. ‚ÄúI want no Quid Pro Quo‚Äù Ambassador....</t>
  </si>
  <si>
    <t>https://twitter.com/realDonaldTrump/status/1198334870738604033</t>
  </si>
  <si>
    <t>....Sondland said Trump told him. None of this will move the needle for anyone. And now Dems in Swing Districts head home for Thanksgiving to hear from voters. Pelosi &amp; Co. are putting on a show to appease the Democratic base instead of doing the work ALL Americans need done.‚Äù</t>
  </si>
  <si>
    <t>https://twitter.com/realDonaldTrump/status/1198370028153950209</t>
  </si>
  <si>
    <t>Thank you Kevin for the nice words!https://twitter.com/kevinolearytv/status/1197635945350254595 ‚Ä¶</t>
  </si>
  <si>
    <t>https://twitter.com/realDonaldTrump/status/1198374984902676480</t>
  </si>
  <si>
    <t>95% Approval Rate in the Republican Party, a record! Thank you!</t>
  </si>
  <si>
    <t>https://twitter.com/realDonaldTrump/status/1198455998199091201</t>
  </si>
  <si>
    <t>pic.twitter.com/iSzJDM7CZw</t>
  </si>
  <si>
    <t>https://twitter.com/realDonaldTrump/status/1198456385157128193</t>
  </si>
  <si>
    <t>pic.twitter.com/x7ATRLwGpY</t>
  </si>
  <si>
    <t>https://twitter.com/realDonaldTrump/status/1198456640011415552</t>
  </si>
  <si>
    <t>pic.twitter.com/XexXL5HYRU</t>
  </si>
  <si>
    <t>https://twitter.com/realDonaldTrump/status/1198464662960066560</t>
  </si>
  <si>
    <t>Pushed hard to have Apple build in USA!https://twitter.com/tim_cook/status/1197141315064086530 ‚Ä¶</t>
  </si>
  <si>
    <t>https://twitter.com/realDonaldTrump/status/1198574811678683137</t>
  </si>
  <si>
    <t>Navy Seal Eddie Gallagher will be on @ foxandfriends this morning at 7:30 A.M. Have no fear, all will end well for everyone!</t>
  </si>
  <si>
    <t>https://twitter.com/realDonaldTrump/status/1198579763717246976</t>
  </si>
  <si>
    <t>Nancy Pelosi, Adam Schiff, AOC and the rest of the Democrats are not getting important legislation done, hence, the Do Nothing Democrats. USMCA, National Defense Authorization Act, Gun Safety, Prescription Drug Prices, &amp; Infrastructure are dead in the water because of the Dems!</t>
  </si>
  <si>
    <t>https://twitter.com/realDonaldTrump/status/1198580663017967617</t>
  </si>
  <si>
    <t>Polls have now turned very strongly against Impeachment, especially in swing states. 75% to 25%. Thank you!</t>
  </si>
  <si>
    <t>https://twitter.com/realDonaldTrump/status/1198613021226131456</t>
  </si>
  <si>
    <t>Too bad we didn‚Äôt have the G-7 here. I offered to pick up the entire cost, would have saved at least $35,000,000 for the USA. Best location. Very stupid people thought I would gain. Wrong! Looking at Camp David. Will announce soon.https://twitter.com/TrumpGolf/status/1197943099781201922 ‚Ä¶</t>
  </si>
  <si>
    <t>https://twitter.com/realDonaldTrump/status/1198670278487871489</t>
  </si>
  <si>
    <t>This is the real story behind the Do Nothing Democrats!https://twitter.com/RealSaavedra/status/1197305095970418688 ‚Ä¶</t>
  </si>
  <si>
    <t>https://twitter.com/realDonaldTrump/status/1198671578319458305</t>
  </si>
  <si>
    <t>The Unspoken Truth: What Impeachment Exposed About Trump and 2020https://townhall.com/columnists/kevinmccullough/2019/11/24/the-unspoken-truth-what-impeachment-exposed-about-trump-and-2020-n2556988 ‚Ä¶</t>
  </si>
  <si>
    <t>https://twitter.com/realDonaldTrump/status/1198679449107083264</t>
  </si>
  <si>
    <t>Exclusive: Elise Stefanik Reflects on Her Two-Week Whirlwindhttps://townhall.com/tipsheet/cortneyobrien/2019/11/22/elise-stefanik-reflects-on-her-two-weeks-of-chaos-n2556906 ‚Ä¶</t>
  </si>
  <si>
    <t>https://twitter.com/realDonaldTrump/status/1198679802913415170</t>
  </si>
  <si>
    <t>Agnes, your great boy Ronald is looking down, very proud of you!pic.twitter.com/BHPu6IIdAN</t>
  </si>
  <si>
    <t>https://twitter.com/realDonaldTrump/status/1198680428204503040</t>
  </si>
  <si>
    <t>100% Correct!https://twitter.com/AmbJohnBolton/status/1198240749688676352 ‚Ä¶</t>
  </si>
  <si>
    <t>https://twitter.com/realDonaldTrump/status/1198681216934912000</t>
  </si>
  <si>
    <t>But I did nothing wrong. Read the Transcripts (2)!https://twitter.com/johnrobertsFox/status/1197884074540650498 ‚Ä¶</t>
  </si>
  <si>
    <t>https://twitter.com/realDonaldTrump/status/1198688960207298562</t>
  </si>
  <si>
    <t>Witch Hunt!https://twitter.com/SteveScalise/status/1195423988714999808 ‚Ä¶</t>
  </si>
  <si>
    <t>https://twitter.com/realDonaldTrump/status/1198692474224627712</t>
  </si>
  <si>
    <t>This is a great and well reseached book on Justice K. The Ruth Marcus book is a badly written &amp; reseached disaster. So many incorrect facts. Fake News, just like the @ washingtonpost!https://twitter.com/MZHemingway/status/1147694118027612160 ‚Ä¶</t>
  </si>
  <si>
    <t>https://twitter.com/realDonaldTrump/status/1198723449054748672</t>
  </si>
  <si>
    <t>The Impeachment Scam is driving Republican Poll Numbers UP, UP, UP! Thank you Shifty.</t>
  </si>
  <si>
    <t>https://twitter.com/realDonaldTrump/status/1198727115006513157</t>
  </si>
  <si>
    <t>‚ÄúThe whole Russia thing was a Hoax, and the Ukraine thing is a Hoax, and the Democrats are a Joke. This is a disaster for them!‚Äù @ DevinNunes @ FoxNews The Do Nothing Democrats are hurting our Country, and they don‚Äôt care!</t>
  </si>
  <si>
    <t>https://twitter.com/realDonaldTrump/status/1198733640722718725</t>
  </si>
  <si>
    <t>Democrats going back to their Districts for Thanksgiving are getting absolutely hammered by their constituents over the phony Impeachment Scam. Republicans will have a great #2020 Election!</t>
  </si>
  <si>
    <t>https://twitter.com/realDonaldTrump/status/1198746358091530241</t>
  </si>
  <si>
    <t>I was not pleased with the way that Navy Seal Eddie Gallagher‚Äôs trial was handled by the Navy. He was treated very badly but, despite this, was completely exonerated on all major charges. I then restored Eddie‚Äôs rank. Likewise, large cost overruns from past administration‚Äôs.....</t>
  </si>
  <si>
    <t>https://twitter.com/realDonaldTrump/status/1198746376420679680</t>
  </si>
  <si>
    <t>....contracting procedures were not addressed to my satisfaction. Therefore, Secretary of the Navy Richard Spencer‚Äôs services have been terminated by Secretary of Defense Mark Esper. I thank Richard for his service &amp; commitment. Eddie will retire peacefully with all of the.....</t>
  </si>
  <si>
    <t>https://twitter.com/realDonaldTrump/status/1198746377720909824</t>
  </si>
  <si>
    <t>....honors that he has earned, including his Trident Pin. Admiral and now Ambassador to Norway Ken Braithwaite will be nominated by me to be the new Secretary of the Navy. A man of great achievement and success, I know Ken will do an outstanding job!</t>
  </si>
  <si>
    <t>https://twitter.com/realDonaldTrump/status/1198940713955844097</t>
  </si>
  <si>
    <t>‚ÄúPresident Trump is facing a process which is unprecedented for its unfairness.‚Äù Sam Dewey</t>
  </si>
  <si>
    <t>https://twitter.com/realDonaldTrump/status/1198948075928268800</t>
  </si>
  <si>
    <t>Support for Impeachment is dropping like a rock, down into the 20‚Äôs in some Polls. Dems should now get down to work and finally approve USMCA, and much more!</t>
  </si>
  <si>
    <t>https://twitter.com/realDonaldTrump/status/1198978720721227777</t>
  </si>
  <si>
    <t>‚ÄúThe Democrats are getting hit and slammed on Impeachment. It is getting less and less popular by the day.‚Äù @ kilmeade @ foxandfriends</t>
  </si>
  <si>
    <t>https://twitter.com/realDonaldTrump/status/1198981079723589639</t>
  </si>
  <si>
    <t>Another new Stock Market Record. Enjoy!</t>
  </si>
  <si>
    <t>https://twitter.com/realDonaldTrump/status/1199064574688989189</t>
  </si>
  <si>
    <t>pic.twitter.com/BETsNAWsNs</t>
  </si>
  <si>
    <t>https://twitter.com/realDonaldTrump/status/1199091814340472832</t>
  </si>
  <si>
    <t>‚ÄúDOW, NASDAQ, S&amp;P 500 CLOSE AT RECORD HIGHS‚Äùpic.twitter.com/q8IuuuUGjb</t>
  </si>
  <si>
    <t>https://twitter.com/realDonaldTrump/status/1199180160773345283</t>
  </si>
  <si>
    <t>‚ÄúDemocrats committed to impeaching Trump for no reason.‚Äù Will backfire into big 2020 Victory for Republicans! @ IngrahamAngle</t>
  </si>
  <si>
    <t>https://twitter.com/realDonaldTrump/status/1199185681702178816</t>
  </si>
  <si>
    <t>pic.twitter.com/Rya9MUlX1v</t>
  </si>
  <si>
    <t>https://twitter.com/realDonaldTrump/status/1199285300306104321</t>
  </si>
  <si>
    <t>‚ÄúPoll shows Dems losing interest in Impeachment inquiry all across the board. These Polls are actually devastating to the Democrats. But the writing was on the wall. He‚Äôs done so many great things. He‚Äôs devastated ISIS &amp; killed AlBaghdadi, building Wall.‚Äù Jason Meister @ FoxNews</t>
  </si>
  <si>
    <t>https://twitter.com/realDonaldTrump/status/1199287617944248320</t>
  </si>
  <si>
    <t>Great job Heather!https://twitter.com/HeatherChilders/status/1113911369978531846 ‚Ä¶</t>
  </si>
  <si>
    <t>https://twitter.com/realDonaldTrump/status/1199290001143582721</t>
  </si>
  <si>
    <t>I will always protect our great warfighters. I‚Äôve got your backs!</t>
  </si>
  <si>
    <t>https://twitter.com/realDonaldTrump/status/1199295050389307392</t>
  </si>
  <si>
    <t>When the Military rips down an old &amp; badly broken Border Wall in an important location, &amp; replaces it with a brand new 30 ft. high Steel &amp; Concrete Wall, Nancy Pelosi says we are not building a Wall. Wrong, and it is going up fast. Brandon Judd just gave us great marks! @ FoxNews</t>
  </si>
  <si>
    <t>https://twitter.com/realDonaldTrump/status/1199352946187800578</t>
  </si>
  <si>
    <t>The D.C. Wolves and Fake News Media are reading far too much into people being forced by Courts to testify before Congress. I am fighting for future Presidents and the Office of the President. Other than that, I would actually like people to testify. Don McGahn‚Äôs respected....</t>
  </si>
  <si>
    <t>https://twitter.com/realDonaldTrump/status/1199352973568151552</t>
  </si>
  <si>
    <t>...lawyer has already stated that I did nothing wrong. John Bolton is a patriot and may know that I held back the money from Ukraine because it is considered a corrupt country, &amp; I wanted to know why nearby European countries weren‚Äôt putting up money also. Likewise, I would....</t>
  </si>
  <si>
    <t>https://twitter.com/realDonaldTrump/status/1199352977934487553</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</si>
  <si>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</si>
  <si>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https://twitter.com/realDonaldTrump/status/1199439757400395776</t>
  </si>
  <si>
    <t>pic.twitter.com/1EYKod0tee</t>
  </si>
  <si>
    <t>https://twitter.com/realDonaldTrump/status/1199520955753734144</t>
  </si>
  <si>
    <t>‚ÄúOMB Official: Ukraine Aid Held Up Because Other Countries Weren't Giving‚Äùhttps://www.breitbart.com/politics/2019/11/26/omb-official-ukraine-aid-held-up-because-other-countries-werent-giving/amp/ ‚Ä¶</t>
  </si>
  <si>
    <t>https://twitter.com/realDonaldTrump/status/1199525639046471681</t>
  </si>
  <si>
    <t>THANK YOU FLORIDA! # KAG2020pic.twitter.com/mNB4KMEj9u</t>
  </si>
  <si>
    <t>https://twitter.com/realDonaldTrump/status/1199527777470423051</t>
  </si>
  <si>
    <t>pic.twitter.com/Jd7IbQBUvu</t>
  </si>
  <si>
    <t>https://twitter.com/realDonaldTrump/status/1199700732804554752</t>
  </si>
  <si>
    <t>GOD BLESS THE U.S.A.! # MAGApic.twitter.com/CYkQGHAgcx</t>
  </si>
  <si>
    <t>https://twitter.com/realDonaldTrump/status/1199718185865535490</t>
  </si>
  <si>
    <t>pic.twitter.com/11nzKwOCtU</t>
  </si>
  <si>
    <t>https://twitter.com/realDonaldTrump/status/1199811730353905665</t>
  </si>
  <si>
    <t>People now realize it is a Democrat Hoax!https://twitter.com/DailyCaller/status/1199187277450227712 ‚Ä¶</t>
  </si>
  <si>
    <t>https://twitter.com/realDonaldTrump/status/1199812482853933056</t>
  </si>
  <si>
    <t>New Stock Market Record today, AGAIN. Congratulations USA!</t>
  </si>
  <si>
    <t>https://twitter.com/realDonaldTrump/status/1199812908257095680</t>
  </si>
  <si>
    <t>https://twitter.com/realDonaldTrump/status/1200042025699201026</t>
  </si>
  <si>
    <t>HAPPY THANKSGIVING!pic.twitter.com/2GoxJEk6fN</t>
  </si>
  <si>
    <t>https://twitter.com/realDonaldTrump/status/1200168067075981313</t>
  </si>
  <si>
    <t>HAPPY THANKSGIVING!pic.twitter.com/7SGZnHindW</t>
  </si>
  <si>
    <t>https://twitter.com/realDonaldTrump/status/1200224161576017921</t>
  </si>
  <si>
    <t>I thought Newsweek was out of business?https://twitter.com/DonaldJTrumpJr/status/1200189112952795139 ‚Ä¶</t>
  </si>
  <si>
    <t>https://twitter.com/realDonaldTrump/status/1200415623798501378</t>
  </si>
  <si>
    <t>Just returned to the United States after spending a GREAT Thanksgiving with our Courageous American Warriors in Afghanistan!pic.twitter.com/b2vgY5BH6z</t>
  </si>
  <si>
    <t>https://twitter.com/realDonaldTrump/status/1200868680491569157</t>
  </si>
  <si>
    <t>https://www.donaldjtrump.com/events/hershey-pa-dec-2019/ ‚Ä¶</t>
  </si>
  <si>
    <t>https://twitter.com/realDonaldTrump/status/1200915174707859457</t>
  </si>
  <si>
    <t>Thank you to @ BuckMcNeely1 and Oliver North for the nice words and thoughts in an excellent interview. Best wishes!</t>
  </si>
  <si>
    <t>https://twitter.com/realDonaldTrump/status/1200917908135825408</t>
  </si>
  <si>
    <t>And the Do Nothing Democrats want to impeach President Trump?https://twitter.com/thehill/status/1200892525931909120 ‚Ä¶</t>
  </si>
  <si>
    <t>https://twitter.com/realDonaldTrump/status/1200919246714425347</t>
  </si>
  <si>
    <t>Robert Johnson knows business &amp; politics. He also understands lowest African American Unemployment in U.S. history!https://twitter.com/thehill/status/1200871391517650944 ‚Ä¶</t>
  </si>
  <si>
    <t>https://twitter.com/realDonaldTrump/status/1200922099356962817</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</si>
  <si>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</si>
  <si>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https://twitter.com/realDonaldTrump/status/1200923352698904577</t>
  </si>
  <si>
    <t>Nancy Pelosi won‚Äôt put it up for a vote. Has delayed it for 6 months. See you in #2020!https://twitter.com/IvankaTrump/status/1200919325152034816 ‚Ä¶</t>
  </si>
  <si>
    <t>https://twitter.com/realDonaldTrump/status/1200925125169864709</t>
  </si>
  <si>
    <t>An incredible experience!https://twitter.com/WhiteHouse/status/1200593444944654336 ‚Ä¶</t>
  </si>
  <si>
    <t>https://twitter.com/realDonaldTrump/status/1200948772253118465</t>
  </si>
  <si>
    <t>‚ÄúSen. Tim Scott Says Trump 'Innocent,' 'No Way' Senate Convicts‚Äùhttps://www.breitbart.com/politics/2019/11/25/nolte-sen-tim-scott-says-trump-innocent-no-way-senate-convicts/ ‚Ä¶</t>
  </si>
  <si>
    <t>https://twitter.com/realDonaldTrump/status/1200949221224001536</t>
  </si>
  <si>
    <t>‚ÄúTrump did nothing impeachable, day-by-day review of all impeachment hearing testimony shows‚Äù @ GreggJarretthttps://www.foxnews.com/opinion/gregg-jarrett-trump-did-nothing-impeachable-day-by-day-review-of-all-impeachment-hearing-testimony-shows ‚Ä¶</t>
  </si>
  <si>
    <t>https://twitter.com/realDonaldTrump/status/1200949712087638017</t>
  </si>
  <si>
    <t>‚ÄúSchiff‚Äôs impeachment hearings wasting time when Congress must do real work‚Äùhttps://nypost.com/2019/11/21/schiffs-impeachment-hearings-wasting-time-when-congress-must-do-real-work/ ‚Ä¶</t>
  </si>
  <si>
    <t>https://twitter.com/realDonaldTrump/status/1201207249953263617</t>
  </si>
  <si>
    <t>On World AIDS Day, The First Lady and I express our support for those living with HIV/AIDS and mourn the lives lost. We reaffirm our commitment to end the HIV/AIDS epidemic....</t>
  </si>
  <si>
    <t>https://twitter.com/realDonaldTrump/status/1201207251035467776</t>
  </si>
  <si>
    <t>....in America, community by community where we will eradicate AIDS in 10 years, program already started. American leadership has proven that together we can save lives.</t>
  </si>
  <si>
    <t>https://twitter.com/realDonaldTrump/status/1201356316918394881</t>
  </si>
  <si>
    <t>‚ÄúDonald Trump was framed back in 2016.‚Äù @ MariaBartiromo 100% correct, Maria, and we can never let this happen to another president again!</t>
  </si>
  <si>
    <t>https://twitter.com/realDonaldTrump/status/1201401098571001857</t>
  </si>
  <si>
    <t>Great writer and historian, Doug Wead, has written a true (not Fake News) account of what is going on in Washington and the White House. His new book, INSIDE TRUMP‚ÄôS WHITE HOUSE, is an incredible description of a very exciting and successful time in our Country‚Äôs history. Buy it!</t>
  </si>
  <si>
    <t>https://twitter.com/realDonaldTrump/status/1201449855991910400</t>
  </si>
  <si>
    <t>‚ÄúTrump Economy Breaks Holiday Shopping Records.‚Äù @ FoxNews</t>
  </si>
  <si>
    <t>https://twitter.com/realDonaldTrump/status/1201454816033198080</t>
  </si>
  <si>
    <t>‚ÄúIt is clear that there is none of the bipartisan support that Speaker Pelosi said for months was essential for Impeachment.‚Äù Chris Wallace @ FoxNews</t>
  </si>
  <si>
    <t>https://twitter.com/realDonaldTrump/status/1201455858636472320</t>
  </si>
  <si>
    <t>Brazil and Argentina have been presiding over a massive devaluation of their currencies. which is not good for our farmers. Therefore, effective immediately, I will restore the Tariffs on all Steel &amp; Aluminum that is shipped into the U.S. from those countries. The Federal....</t>
  </si>
  <si>
    <t>https://twitter.com/realDonaldTrump/status/1201455859731238912</t>
  </si>
  <si>
    <t>.....Reserve should likewise act so that countries, of which there are many, no longer take advantage of our strong dollar by further devaluing their currencies. This makes it very hard for our manufactures &amp; farmers to fairly export their goods. Lower Rates &amp; Loosen - Fed!</t>
  </si>
  <si>
    <t>https://twitter.com/realDonaldTrump/status/1201458758934781953</t>
  </si>
  <si>
    <t>U.S. Markets are up as much as 21% since the announcement of Tariffs on 3/1/2018 - and the U.S. is taking in massive amounts of money (and giving some to our farmers, who have been targeted by China)!</t>
  </si>
  <si>
    <t>https://twitter.com/realDonaldTrump/status/1201472919299338240</t>
  </si>
  <si>
    <t>‚ÄúThe process has been unfair. Republicans can‚Äôt even get their own witnesses. It gets me that Adam Schiff is not punishable for lying, in any way.‚Äù @ MariaBartiromo</t>
  </si>
  <si>
    <t>https://twitter.com/realDonaldTrump/status/1201476231759302656</t>
  </si>
  <si>
    <t>‚ÄúThe American people are going to see this for what it is. It is a political effort by the Democrats, and the President certainly doesn‚Äôt have to aid in the Impeachment effort.‚Äù Robert Ray @ MariaBartiromo Democrats are getting ‚Äúkilled‚Äù in their home districts. 2020!</t>
  </si>
  <si>
    <t>https://twitter.com/realDonaldTrump/status/1201480029265367040</t>
  </si>
  <si>
    <t>‚ÄúThe United States has outperformed the rest of the world in an eye popping fashion. I don‚Äôt think we‚Äôve seen numbers like that.‚Äù Mohamed El-Erian, Allianz Chief Economic Adviser. But despite this there is tremendous potential for growth, far greater than most have understood!</t>
  </si>
  <si>
    <t>https://twitter.com/realDonaldTrump/status/1201499577645449216</t>
  </si>
  <si>
    <t>Breaking News: The President of Ukraine has just again announced that President Trump has done nothing wrong with respect to Ukraine and our interactions or calls. If the Radical Left Democrats were sane, which they are not, it would be case over!</t>
  </si>
  <si>
    <t>https://twitter.com/realDonaldTrump/status/1201501394680864770</t>
  </si>
  <si>
    <t>‚ÄúThe Democrats don‚Äôt have any evidence, but they are still going to do it anyway. That‚Äôs the sham that‚Äôs going on here.‚Äù @ jasoninthehouse Chaffetz</t>
  </si>
  <si>
    <t>https://twitter.com/realDonaldTrump/status/1201506031228084227</t>
  </si>
  <si>
    <t>‚ÄúWhen the law enforcers turn out to be the law breakers, then we have totally upended the rule of law. Nobody is safe and everybody is in trouble. Our system of government is under attack.‚Äù @ GovMikeHuckabee</t>
  </si>
  <si>
    <t>https://twitter.com/realDonaldTrump/status/1201507027891212288</t>
  </si>
  <si>
    <t>The Do Nothing Democrats get 3 Constitutional lawyers for their Impeachment hoax (they will need them!), the Republicans get one. Oh, that sounds fair!</t>
  </si>
  <si>
    <t>https://twitter.com/realDonaldTrump/status/1201532174190571520</t>
  </si>
  <si>
    <t>Heading to Europe to represent our Country and fight hard for the American People while the Do Nothing Democrats purposely scheduled an Impeachment Hoax hearing on the same date as NATO. Not nice!pic.twitter.com/LCXYhoOWF6</t>
  </si>
  <si>
    <t>https://twitter.com/realDonaldTrump/status/1201542297881432064</t>
  </si>
  <si>
    <t>Thank you to Congressman Ben @ Cline4Virginia for the Great remarks this morning on the illegitimate Impeachment Hoax. He understands the Do Nothing Democrats very well. Also, and as usual, @ RepAndyBiggsAZ was fantastic!</t>
  </si>
  <si>
    <t>https://twitter.com/realDonaldTrump/status/1201543495539806208</t>
  </si>
  <si>
    <t>Thank you to Great Republican @ SenJohnKennedy for the job he did in representing both the Republican Party and myself against Sleepy Eyes Chuck Todd on Meet the Depressed!</t>
  </si>
  <si>
    <t>https://twitter.com/realDonaldTrump/status/1201550483120254977</t>
  </si>
  <si>
    <t>Not only did I see it @ Doks_Art, I think it is fantastic. You are a wonderful artist, never give up your dream!https://twitter.com/Doks_Art/status/1201216057924558848 ‚Ä¶</t>
  </si>
  <si>
    <t>https://twitter.com/realDonaldTrump/status/1201560862856601600</t>
  </si>
  <si>
    <t>The Republican Party has NEVER been so united! This Impeachment Scam is just a continuation of the 3 year Witch Hunt, but it is only bringing us even closer together!</t>
  </si>
  <si>
    <t>https://twitter.com/realDonaldTrump/status/1201563617180733440</t>
  </si>
  <si>
    <t>When Lisa Page, the lover of Peter Strzok, talks about being ‚Äúcrushed‚Äù, and how innocent she is, ask her to read Peter‚Äôs ‚ÄúInsurance Policy‚Äù text, to her, just in case Hillary loses. Also, why were the lovers text messages scrubbed after he left Mueller. Where are they Lisa?</t>
  </si>
  <si>
    <t>https://twitter.com/realDonaldTrump/status/1201564763416907776</t>
  </si>
  <si>
    <t>Great job by @ RepDougCollins of Georgia over the weekend in representing the Republican Party, and myself, against the Impeachment Hoax!</t>
  </si>
  <si>
    <t>https://twitter.com/realDonaldTrump/status/1201566010521858048</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</si>
  <si>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</si>
  <si>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https://twitter.com/realDonaldTrump/status/1201583651252834304</t>
  </si>
  <si>
    <t>Thank you to President Zelensky. Case over. The Do Nothing Democrats should finally go back to work!https://twitter.com/DailyMail/status/1201525451367354370 ‚Ä¶</t>
  </si>
  <si>
    <t>https://twitter.com/realDonaldTrump/status/1201592702028132358</t>
  </si>
  <si>
    <t>pic.twitter.com/zlfV4MOkom</t>
  </si>
  <si>
    <t>https://twitter.com/realDonaldTrump/status/1201611943515017216</t>
  </si>
  <si>
    <t>Manufacturers are being held back by the strong Dollar, which is being propped up by the ridiculous policies of the Federal Reserve - Which has called interest rates and quantitative tightening wrong from the first days of Jay Powell!</t>
  </si>
  <si>
    <t>https://twitter.com/realDonaldTrump/status/1201627440470212610</t>
  </si>
  <si>
    <t>The Fed should lower rates (there is almost no inflation) and loosen, making us competitive with other nations, and manufacturing will SOAR! Dollar is very strong relative to others.</t>
  </si>
  <si>
    <t>https://twitter.com/realDonaldTrump/status/1201629794535923712</t>
  </si>
  <si>
    <t>Just landed in the United Kingdom, heading to London for NATO meetings tomorrow. Prior to landing I read the Republicans Report on the Impeachment Hoax. Great job! Radical Left has NO CASE. Read the Transcripts. Shouldn‚Äôt even be allowed. Can we go to Supreme Court to stop?</t>
  </si>
  <si>
    <t>https://twitter.com/realDonaldTrump/status/1201639937268948992</t>
  </si>
  <si>
    <t>Mini Mike Bloomberg has instructed his third rate news organization not to investigate him or any Democrat, but to go after President Trump, only. The Failing New York Times thinks that is O.K., because their hatred &amp; bias is so great they can‚Äôt even see straight. It‚Äôs not O.K.!</t>
  </si>
  <si>
    <t>https://twitter.com/realDonaldTrump/status/1201820712245383170</t>
  </si>
  <si>
    <t>True!https://twitter.com/RepMarkGreen/status/1201553654358200320 ‚Ä¶</t>
  </si>
  <si>
    <t>https://twitter.com/realDonaldTrump/status/1201887098049089538</t>
  </si>
  <si>
    <t>The United States of America supports the brave people of Iran who are protesting for their FREEDOM. We have under the Trump Administration, and always will!</t>
  </si>
  <si>
    <t>https://twitter.com/realDonaldTrump/status/1202006070438199298</t>
  </si>
  <si>
    <t>Too bad. We will miss you Kamala!https://twitter.com/CLewandowski_/status/1201975346242957314 ‚Ä¶</t>
  </si>
  <si>
    <t>https://twitter.com/realDonaldTrump/status/1202012945607090177</t>
  </si>
  <si>
    <t>Thank you!https://twitter.com/majesty81empire/status/1201912832272601088 ‚Ä¶</t>
  </si>
  <si>
    <t>https://twitter.com/realDonaldTrump/status/1202156105297776640</t>
  </si>
  <si>
    <t>Enjoyed my meeting with Prime Minister @ BorisJohnson of the United Kingdom at @ 10DowningStreet last night. Talked about numerous subjects including @ NATO and Trade.</t>
  </si>
  <si>
    <t>https://twitter.com/realDonaldTrump/status/1202232739937701888</t>
  </si>
  <si>
    <t>Great progress has been made by NATO over the last three years. Countries other than the U.S. have agreed to pay 130 Billion Dollars more per year, and by 2024, that number will be 400 Billion Dollars. NATO will be richer and stronger than ever before....</t>
  </si>
  <si>
    <t>https://twitter.com/realDonaldTrump/status/1202232741946781697</t>
  </si>
  <si>
    <t>....Just finished meetings with Turkey and Germany. Heading to a meeting now with those countries that have met their 2% GOALS, followed by meetings with Denmark and Italy....</t>
  </si>
  <si>
    <t>https://twitter.com/realDonaldTrump/status/1202232743876161537</t>
  </si>
  <si>
    <t>....When today‚Äôs meetings are over, I will be heading back to Washington. We won‚Äôt be doing a press conference at the close of NATO because we did so many over the past two days. Safe travels to all!</t>
  </si>
  <si>
    <t>https://twitter.com/realDonaldTrump/status/1202356032296480768</t>
  </si>
  <si>
    <t>The Fake News Media is doing everything possible to belittle my VERY successful trip to London for NATO. I got along great with the NATO leaders, even getting them to pay $130 Billion a year more, &amp; $400 Billion a year more in 3 years. No increase for U.S., only deep respect!</t>
  </si>
  <si>
    <t>https://twitter.com/realDonaldTrump/status/1202357743408971776</t>
  </si>
  <si>
    <t>. @ NATO has now recognized SPACE as an operational domain and the alliance is STRONGER for it. U.S. leadership ensures peace through strength and we must continue to show strength and WIN on all fronts ‚Äì land, air, sea, and SPACE!</t>
  </si>
  <si>
    <t>https://twitter.com/realDonaldTrump/status/1202377854652043264</t>
  </si>
  <si>
    <t>Just read the best Maureen Dowd column, in the New York Times, EVER (although she treated me great before politics), but it was written by her brother, Kevin. Someone in the News Media should hire her wonderful, talented, and very smart brother!https://www.nytimes.com/2019/11/28/opinion/trump-kevin-dowd.html ‚Ä¶</t>
  </si>
  <si>
    <t>https://twitter.com/realDonaldTrump/status/1202435069413117952</t>
  </si>
  <si>
    <t>When I said, in my phone call to the President of Ukraine, ‚ÄúI would like you to do US a favor though because our country has been through a lot and Ukraine knows a lot about it.‚Äù With the word ‚Äúus‚Äù I am referring to the United States, our Country. I then went on to say that......</t>
  </si>
  <si>
    <t>https://twitter.com/realDonaldTrump/status/1202435070239428608</t>
  </si>
  <si>
    <t>....‚ÄùI would like to have the Attorney General (of the United States) call you or your people.....‚Äù This, based on what I have seen, is their big point - and it is no point at a all (except for a big win for me!). The Democrats should apologize to the American people!</t>
  </si>
  <si>
    <t>https://twitter.com/realDonaldTrump/status/1202563464193032193</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</si>
  <si>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</si>
  <si>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https://twitter.com/realDonaldTrump/status/1202573673049272320</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</si>
  <si>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</si>
  <si>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https://twitter.com/realDonaldTrump/status/1202573673863008256</t>
  </si>
  <si>
    <t>.....trial in the Senate, and so that our Country can get back to business. We will have Schiff, the Bidens, Pelosi and many more testify, and will reveal, for the first time, how corrupt our system really is. I was elected to ‚ÄúClean the Swamp,‚Äù and that‚Äôs what I am doing!</t>
  </si>
  <si>
    <t>https://twitter.com/realDonaldTrump/status/1202606535995731968</t>
  </si>
  <si>
    <t>The Do Nothing, Radical Left Democrats have just announced that they are going to seek to Impeach me over NOTHING. They already gave up on the ridiculous Mueller ‚Äústuff,‚Äù so now they hang their hats on two totally appropriate (perfect) phone calls with the Ukrainian President....</t>
  </si>
  <si>
    <t>https://twitter.com/realDonaldTrump/status/1202606537342160896</t>
  </si>
  <si>
    <t>....This will mean that the beyond important and seldom used act of Impeachment will be used routinely to attack future Presidents. That is not what our Founders had in mind. The good thing is that the Republicans have NEVER been more united. We will win!</t>
  </si>
  <si>
    <t>https://twitter.com/realDonaldTrump/status/1202615450498224129</t>
  </si>
  <si>
    <t>THANK YOU! # MAGApic.twitter.com/v8KfvhqnXE</t>
  </si>
  <si>
    <t>https://twitter.com/realDonaldTrump/status/1202631185052164096</t>
  </si>
  <si>
    <t>Nancy Pelosi just had a nervous fit. She hates that we will soon have 182 great new judges and sooo much more. Stock Market and employment records. She says she ‚Äúprays for the President.‚Äù I don‚Äôt believe her, not even close. Help the homeless in your district Nancy. USMCA?</t>
  </si>
  <si>
    <t>https://twitter.com/realDonaldTrump/status/1202643310835359744</t>
  </si>
  <si>
    <t>Republican Approval Rating = 95%. Thank you!</t>
  </si>
  <si>
    <t>https://twitter.com/realDonaldTrump/status/1202752543639691268</t>
  </si>
  <si>
    <t>pic.twitter.com/nSyY8ysJtp</t>
  </si>
  <si>
    <t>https://twitter.com/realDonaldTrump/status/1202791650726154240</t>
  </si>
  <si>
    <t>The story today that we are sending 12,000 troops to Saudi Arabia is false or, to put it more accurately, Fake News!</t>
  </si>
  <si>
    <t>https://twitter.com/realDonaldTrump/status/1202792805753597952</t>
  </si>
  <si>
    <t>Where‚Äôs the Fake Whistleblower? Where‚Äôs Whistleblower number 2? Where‚Äôs the phony informer who got it all wrong?</t>
  </si>
  <si>
    <t>https://twitter.com/realDonaldTrump/status/1202931589833011200</t>
  </si>
  <si>
    <t>Do not believe any article or story you read or see that uses ‚Äúanonymous sources‚Äù having to do with trade or any other subject. Only accept information if it has an actual living name on it. The Fake News Media makes up many ‚Äúsources say‚Äù stories. Do not believe them!</t>
  </si>
  <si>
    <t>https://twitter.com/realDonaldTrump/status/1202939897109192704</t>
  </si>
  <si>
    <t>Stock Markets Up Record Numbers. For this year alone, Dow up 18.65%, S&amp;P up 24.36%, Nasdaq Composite up 29.17%. ‚ÄúIt‚Äôs the economy, stupid.‚Äù</t>
  </si>
  <si>
    <t>https://twitter.com/realDonaldTrump/status/1202965331028971520</t>
  </si>
  <si>
    <t>GREAT JOBS REPORT!</t>
  </si>
  <si>
    <t>https://twitter.com/realDonaldTrump/status/1202966294921961472</t>
  </si>
  <si>
    <t>@ jimcramer ‚ÄúThis is the best number I‚Äôve ever seen in my life.‚Äù</t>
  </si>
  <si>
    <t>https://twitter.com/realDonaldTrump/status/1202967304725815296</t>
  </si>
  <si>
    <t>‚ÄúThis is a blowout. Look at these manufacturing numbers, a blowout.‚Äù @ MariaBartiromo</t>
  </si>
  <si>
    <t>https://twitter.com/realDonaldTrump/status/1202977723049795584</t>
  </si>
  <si>
    <t>@ HeyTammyBruce ‚ÄúThis seems personal. That it is deeply unfair, that has not changed. This has become a matter of their unhinged emotional reaction to a man who has bettered them, who has had victory where they have not had victory, and has exposed the problem with the Leftists.‚Äù</t>
  </si>
  <si>
    <t>https://twitter.com/realDonaldTrump/status/1202981139155210241</t>
  </si>
  <si>
    <t>Without the horror show that is the Radical Left, Do Nothing Democrats, the Stock Markets and Economy would be even better, if that is possible, and the Border would be closed to the evil of Drugs, Gangs and all other problems! #2020</t>
  </si>
  <si>
    <t>https://twitter.com/realDonaldTrump/status/1203015335223447552</t>
  </si>
  <si>
    <t>Just received a full briefing on the tragic shooting at NAS Pensacola in Florida, and spoke to @ GovRonDeSantis. My thoughts and prayers are with the victims and their families during this difficult time. We are continuing to monitor the situation as the investigation is ongoing.</t>
  </si>
  <si>
    <t>https://twitter.com/realDonaldTrump/status/1203030938663428103</t>
  </si>
  <si>
    <t>King Salman of Saudi Arabia just called to express his sincere condolences and give his sympathies to the families and friends of the warriors who were killed and wounded in the attack that took place in Pensacola, Florida....</t>
  </si>
  <si>
    <t>https://twitter.com/realDonaldTrump/status/1203030941108711424</t>
  </si>
  <si>
    <t>....The King said that the Saudi people are greatly angered by the barbaric actions of the shooter, and that this person in no way shape or form represents the feelings of the Saudi people who love the American people.</t>
  </si>
  <si>
    <t>https://twitter.com/realDonaldTrump/status/1203046374222237697</t>
  </si>
  <si>
    <t>JOBS, JOBS, JOBS!pic.twitter.com/QCtWgld2RW</t>
  </si>
  <si>
    <t>https://twitter.com/realDonaldTrump/status/1203096598462504961</t>
  </si>
  <si>
    <t>All necessary work has been completed to declare Mexican Cartels terrorist organizations. Statutorily we are ready to do so. However, at the request of a man who I like and respect, and has worked so well with us, President Andres Manuel @ LopezObrador_ we....</t>
  </si>
  <si>
    <t>https://twitter.com/realDonaldTrump/status/1203096599435644928</t>
  </si>
  <si>
    <t>....will temporarily hold off this designation and step up our joint efforts to deal decisively with these vicious and ever-growing organizations!</t>
  </si>
  <si>
    <t>https://twitter.com/realDonaldTrump/status/1203097476842053635</t>
  </si>
  <si>
    <t>Congressman @ LanceGooden has done a wonderful job for the people of Texas while supporting our # MAGA Agenda. He continues to protect your very important # 2A. Lance is Strong on Crime and the Border, he Loves our Great Vets and Military. Lance has my Complete &amp; Total Endorsement!</t>
  </si>
  <si>
    <t>https://twitter.com/realDonaldTrump/status/1203103573749436416</t>
  </si>
  <si>
    <t>GREAT WORK yesterday by the Senate to support our Historically Black Colleges and Universities! Thank you @ BetsyDeVosED, @ SenAlexander, and @ SenatorTimScott for your leadership...</t>
  </si>
  <si>
    <t>https://twitter.com/realDonaldTrump/status/1203103574781317121</t>
  </si>
  <si>
    <t>...This Bill HELPS students get the student aid they need to go to college! STOP the headaches, and STOP the PAPERWORK barriers to HIGHER EDUCATION! Congrats to Lamar!</t>
  </si>
  <si>
    <t>https://twitter.com/realDonaldTrump/status/1203104561105448960</t>
  </si>
  <si>
    <t>Nadler hasn‚Äôt had a single fact witness testify! Zero substance‚ÄîCountry wants # USMCA and Growth, not Impeachment. Polls have tanked on the Do Nothing Democrats!</t>
  </si>
  <si>
    <t>https://twitter.com/realDonaldTrump/status/1203107693768118273</t>
  </si>
  <si>
    <t>Fake News @ CNN is reporting that I am ‚Äústill using personal cell phone for calls despite repeated security warnings.‚Äù This is totally false information and reporting. I haven‚Äôt had a personal cell phone for years. Only use government approved and issued phones. Retract!</t>
  </si>
  <si>
    <t>https://twitter.com/realDonaldTrump/status/1203109065070665728</t>
  </si>
  <si>
    <t>Why is the World Bank loaning money to China? Can this be possible? China has plenty of money, and if they don‚Äôt, they create it. STOP!</t>
  </si>
  <si>
    <t>https://twitter.com/realDonaldTrump/status/1203361950308216832</t>
  </si>
  <si>
    <t>Read the Transcripts! Also, see where I say ‚Äúus‚Äù (our Country) as opposed to ‚Äúme‚Äù (meaning me) and where I then say that the Attorney General (of the United States) will call you. People still remember Schiff‚Äôs made up and fraudulent version of my conversation. Witch Hunt!</t>
  </si>
  <si>
    <t>https://twitter.com/realDonaldTrump/status/1203363921995980801</t>
  </si>
  <si>
    <t>While the world is not doing well economically, our Country is doing better, perhaps, than it has ever done before. Jobs, Jobs, Jobs!</t>
  </si>
  <si>
    <t>https://twitter.com/realDonaldTrump/status/1203366688638541826</t>
  </si>
  <si>
    <t>Taken during the Obama Administration (despite $150 Billion gift), returned during the Trump Administration. Thank you to Iran on a very fair negotiation. See, we can make a deal together!https://twitter.com/AP/status/1203267964818067457 ‚Ä¶</t>
  </si>
  <si>
    <t>https://twitter.com/realDonaldTrump/status/1203386510407602176</t>
  </si>
  <si>
    <t>The United States will not rest until we bring every American wrongfully detained in Iran and around the world back home to their loved ones!https://twitter.com/USEmbassyBern/status/1203337505552109568 ‚Ä¶</t>
  </si>
  <si>
    <t>https://twitter.com/realDonaldTrump/status/1203387348274360322</t>
  </si>
  <si>
    <t>Hard to believe, but if Nancy Pelosi had put our great Trade Deal with Mexico and Canada, USMCA, up for a vote long ago, our economy would be even better. If she doesn‚Äôt move quickly, it will collapse!</t>
  </si>
  <si>
    <t>https://twitter.com/realDonaldTrump/status/1203387521402638343</t>
  </si>
  <si>
    <t>Our Economy is the envy of the World!</t>
  </si>
  <si>
    <t>https://twitter.com/realDonaldTrump/status/1203391305990193152</t>
  </si>
  <si>
    <t>‚ÄúWhy re-elect Democrats when you know that this is what they are doing with their majority. Their case is not strong because first it was Russian Collusion, then it was obstruction, then it was Ukraine, now their pivoting back to Russia. Why would they be doing that?‚Äù Lisa Booth</t>
  </si>
  <si>
    <t>https://twitter.com/realDonaldTrump/status/1203394299020398594</t>
  </si>
  <si>
    <t>‚ÄúNot only have the Democrats not advanced key pieces of legislation that would help the economy, but the polls, especially in early states, are showing that voters are tuning out.‚Äù @ PeteHegseth They don‚Äôt want our greatest of all presidents impeached!</t>
  </si>
  <si>
    <t>https://twitter.com/realDonaldTrump/status/1203409115373981697</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</si>
  <si>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</si>
  <si>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https://twitter.com/realDonaldTrump/status/1203427964135698433</t>
  </si>
  <si>
    <t>@ KimStrassel ‚ÄúSchiff‚Äôs surveillance (obtaining phone logs) is an unprecedented abuse of power.‚Äù To put it mildly. Also, it is illegal!</t>
  </si>
  <si>
    <t>https://twitter.com/realDonaldTrump/status/1203551628206510080</t>
  </si>
  <si>
    <t>Congratulations to @ TitoOrtiz on tonight‚Äôs huge WIN, a Great American Patriot!https://twitter.com/combateamericas/status/1203545049059020800 ‚Ä¶</t>
  </si>
  <si>
    <t>https://twitter.com/realDonaldTrump/status/1203552426126655488</t>
  </si>
  <si>
    <t>pic.twitter.com/kaiJymPjE9</t>
  </si>
  <si>
    <t>https://twitter.com/realDonaldTrump/status/1203552490240827392</t>
  </si>
  <si>
    <t>pic.twitter.com/HvENCXZBYe</t>
  </si>
  <si>
    <t>https://twitter.com/realDonaldTrump/status/1203695081376690177</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</si>
  <si>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interfere....https://twitter.com/michellenichols/status/1203419642385043457 ‚Ä¶</t>
  </si>
  <si>
    <t>https://twitter.com/realDonaldTrump/status/1203695094949457920</t>
  </si>
  <si>
    <t>....with the U.S. Presidential Election in November. North Korea, under the leadership of Kim Jong Un, has tremendous economic potential, but it must denuclearize as promised. NATO, China, Russia, Japan, and the entire world is unified on this issue!</t>
  </si>
  <si>
    <t>https://twitter.com/realDonaldTrump/status/1203698074629095425</t>
  </si>
  <si>
    <t>Less than 48 hours before start of the Impeachment Hearing Hoax, on Monday, the No Due Process, Do Nothing Democrats are, believe it or not, changing the Impeachment Guidelines because the facts are not on their side. When you can‚Äôt win the game, change the rules!</t>
  </si>
  <si>
    <t>https://twitter.com/realDonaldTrump/status/1203718435647176705</t>
  </si>
  <si>
    <t>. @ SenTedCruz ‚ÄúThe Democrats are now admitting that they can‚Äôt prove a crime, they can‚Äôt prove a law was violated, and here‚Äôs why. Any president, any administration, is justified in investigating corruption, and there was serious evidence of real corruption concerning Hunter....</t>
  </si>
  <si>
    <t>https://twitter.com/realDonaldTrump/status/1203718436410540036</t>
  </si>
  <si>
    <t>....Biden on the board of the largest natural gas company in Ukraine, getting paid $83,000 a month, 10 times as much as a board member of @ exxonmobil.‚Äù Thank you Ted. He also made a fortune from China and others, but zero before his father became V.P. @ MeetThePress</t>
  </si>
  <si>
    <t>https://twitter.com/realDonaldTrump/status/1203722735333134337</t>
  </si>
  <si>
    <t>‚ÄúAny president has the authority to investigate corruption. The President himself released the transcript of the call. Now the Democrats have no evidence of a crime and no evidence of violating the law. This is a kangaroo court in the House, but it‚Äôs going to go to the Senate,...</t>
  </si>
  <si>
    <t>https://twitter.com/realDonaldTrump/status/1203722736016728064</t>
  </si>
  <si>
    <t>....it‚Äôs going to go nowhere. They are going to impeach not because they have the evidence, but because they hate the president. I think the American people know that this is a waste of time, this is Democrats putting on a circus. @ SenTedCruz interviewed by Sleepy Eyes Chuck Todd</t>
  </si>
  <si>
    <t>https://twitter.com/realDonaldTrump/status/1203761720419856387</t>
  </si>
  <si>
    <t>Don‚Äôt get why @ FoxNews puts losers on like @ RepSwalwell (who got ZERO as presidential candidate before quitting), Pramila Jayapal, David Cicilline and others who are Radical Left Haters? The Dems wouldn‚Äôt let @ FoxNews get near their bad ratings debates, yet Fox panders. Pathetic!</t>
  </si>
  <si>
    <t>https://twitter.com/realDonaldTrump/status/1203763624570953729</t>
  </si>
  <si>
    <t>Great!https://twitter.com/marklevinshow/status/1203696367178309632 ‚Ä¶</t>
  </si>
  <si>
    <t>https://twitter.com/realDonaldTrump/status/1203766159255986178</t>
  </si>
  <si>
    <t>I got NATO countries to pay 530 Billion Dollars a year more, and the U.S. less, and came home to a Fake News Media that mocked me. Didn‚Äôt think that was possible!</t>
  </si>
  <si>
    <t>https://twitter.com/realDonaldTrump/status/1203766720856506368</t>
  </si>
  <si>
    <t>The Wall is going up fast!https://twitter.com/TomiLahren/status/1203048899210035202 ‚Ä¶</t>
  </si>
  <si>
    <t>https://twitter.com/realDonaldTrump/status/1203770221322031113</t>
  </si>
  <si>
    <t>‚ÄúI think the Democrats are going to lose many members over this.‚Äù @ DebbieLesko @ edhenry</t>
  </si>
  <si>
    <t>https://twitter.com/realDonaldTrump/status/1203770794024808456</t>
  </si>
  <si>
    <t>I.G. report out tomorrow. That will be the big story!</t>
  </si>
  <si>
    <t>https://twitter.com/realDonaldTrump/status/1203783393852493826</t>
  </si>
  <si>
    <t>‚ÄúThe Democrats haven‚Äôt come up with a smocking gun. Nancy Pelosi, by raising this to the level of Impeachment, has raised the bar impossibly high. This comes after three years of nonstop investigations of Trump, the Russian collusion narrative, the Mueller Report, &amp; now the.....</t>
  </si>
  <si>
    <t>https://twitter.com/realDonaldTrump/status/1203783396972994566</t>
  </si>
  <si>
    <t>.....American people are supposed to believe that this simply isn‚Äôt a part of everthing they‚Äôve been trying to do for the last three years? I think it is really a hard sell for Nancy Pelosi.‚Äù @ DanHenninger The Wall Street Journal</t>
  </si>
  <si>
    <t>https://twitter.com/realDonaldTrump/status/1203791855684599813</t>
  </si>
  <si>
    <t>‚ÄúThis would be the first Impeachment in American history without a specific criminal statute or crime that the president whose impeached would have allegedly committed.‚Äù Paul Gigot, The Wall Street Journal</t>
  </si>
  <si>
    <t>https://twitter.com/realDonaldTrump/status/1203809537653956611</t>
  </si>
  <si>
    <t>What he did is illegal. Schiff is a corrupt politician and a criminal!https://twitter.com/EliseStefanik/status/1203666657769598976 ‚Ä¶</t>
  </si>
  <si>
    <t>https://twitter.com/realDonaldTrump/status/1203816658508435456</t>
  </si>
  <si>
    <t>.CNN is a ratings disaster. Lost all credibility!https://twitter.com/DevinNunes/status/1202654711637303296 ‚Ä¶</t>
  </si>
  <si>
    <t>https://twitter.com/realDonaldTrump/status/1203851127189594113</t>
  </si>
  <si>
    <t>‚ÄúNo president in American history has been treated like this.‚Äù @ marklevinshow</t>
  </si>
  <si>
    <t>https://twitter.com/realDonaldTrump/status/1203897969478635520</t>
  </si>
  <si>
    <t>‚ÄúThe Democrats have thrown a wrecking ball at our Democracy.‚Äù @ MariaBartiromo</t>
  </si>
  <si>
    <t>https://twitter.com/realDonaldTrump/status/1203900269827952640</t>
  </si>
  <si>
    <t>AMERICA FIRST!https://twitter.com/DanScavino/status/1203855761690038273 ‚Ä¶</t>
  </si>
  <si>
    <t>https://twitter.com/realDonaldTrump/status/1203903346324709376</t>
  </si>
  <si>
    <t>Let our great soldiers fight!https://twitter.com/DanScavino/status/1195676437954670592 ‚Ä¶</t>
  </si>
  <si>
    <t>https://twitter.com/realDonaldTrump/status/1203903535412338691</t>
  </si>
  <si>
    <t>Witch Hunt!https://twitter.com/DanScavino/status/1195429727370174469 ‚Ä¶</t>
  </si>
  <si>
    <t>https://twitter.com/realDonaldTrump/status/1203904036862345216</t>
  </si>
  <si>
    <t>The Real Deal!https://twitter.com/DanScavino/status/1194448682466398209 ‚Ä¶</t>
  </si>
  <si>
    <t>https://twitter.com/realDonaldTrump/status/1204056037684383746</t>
  </si>
  <si>
    <t>Witch Hunt!https://twitter.com/DailyMail/status/1201525451367354370 ‚Ä¶</t>
  </si>
  <si>
    <t>https://twitter.com/realDonaldTrump/status/1204057010192420864</t>
  </si>
  <si>
    <t>The best Economy ever!https://twitter.com/CNBC/status/1201585160031997952 ‚Ä¶</t>
  </si>
  <si>
    <t>https://twitter.com/realDonaldTrump/status/1204058273172856832</t>
  </si>
  <si>
    <t>The Do Nothing Democrats are a disgrace!https://twitter.com/realDonaldTrump/status/1201499577645449216 ‚Ä¶</t>
  </si>
  <si>
    <t>https://twitter.com/realDonaldTrump/status/1204059465860964353</t>
  </si>
  <si>
    <t>True!https://twitter.com/BuckSexton/status/1197536398577938434 ‚Ä¶</t>
  </si>
  <si>
    <t>https://twitter.com/realDonaldTrump/status/1204065132894142469</t>
  </si>
  <si>
    <t>Read the Transcripts!</t>
  </si>
  <si>
    <t>https://twitter.com/realDonaldTrump/status/1204262826061303808</t>
  </si>
  <si>
    <t>A great choice. Bill is a winner!https://twitter.com/Mediaite/status/1204083990501740546 ‚Ä¶</t>
  </si>
  <si>
    <t>https://twitter.com/realDonaldTrump/status/1204370794266185728</t>
  </si>
  <si>
    <t>‚ÄúYou have to look at the 17 instances of misconduct cited in the Report, they are very bad. The FISA Court was clearly taken for a ride on this, a failure of the FBI up and fown the chain of command. It‚Äôs about as strong a medicine as I‚Äôve seen in a report of this kind...</t>
  </si>
  <si>
    <t>https://twitter.com/realDonaldTrump/status/1204370795235074048</t>
  </si>
  <si>
    <t>....in a very long time. The FBI has had some dark day in its past, but nothing like this. This was VERY SERIOUS MISCONDUCT ON THE PART OF THE FBI.‚Äù @ brithume @ BretBaier Are you listening Comey, McCabe, lovers Lisa &amp; Peter, the beautiful Ohr family, Brennan, Clapper &amp; many more?</t>
  </si>
  <si>
    <t>https://twitter.com/realDonaldTrump/status/1204374382715506690</t>
  </si>
  <si>
    <t>I don‚Äôt know what report current Director of the FBI Christopher Wray was reading, but it sure wasn‚Äôt the one given to me. With that kind of attitude, he will never be able to fix the FBI, which is badly broken despite having some of the greatest men &amp; women working there!</t>
  </si>
  <si>
    <t>https://twitter.com/realDonaldTrump/status/1204376573341831168</t>
  </si>
  <si>
    <t>‚ÄúI can‚Äôt remember anything quite like this (the I.G. Report).‚Äù @ brithume @ BretBaier</t>
  </si>
  <si>
    <t>https://twitter.com/realDonaldTrump/status/1204379706235203586</t>
  </si>
  <si>
    <t>To Impeach a President who has proven through results, including producing perhaps the strongest economy in our country‚Äôs history, to have one of the most successful presidencies ever, and most importantly, who has done NOTHING wrong, is sheer Political Madness! # 2020Election</t>
  </si>
  <si>
    <t>https://twitter.com/realDonaldTrump/status/1204408551034228737</t>
  </si>
  <si>
    <t>America‚Äôs great USMCA Trade Bill is looking good. It will be the best and most important trade deal ever made by the USA. Good for everybody - Farmers, Manufacturers, Energy, Unions - tremendous support. Importantly, we will finally end our Country‚Äôs worst Trade Deal, NAFTA!</t>
  </si>
  <si>
    <t>https://twitter.com/realDonaldTrump/status/1204409386535473158</t>
  </si>
  <si>
    <t>Looking like very good Democrat support for USMCA. That would be great for our Country!</t>
  </si>
  <si>
    <t>https://twitter.com/realDonaldTrump/status/1204414588650807302</t>
  </si>
  <si>
    <t>Nadler just said that I ‚Äúpressured Ukraine to interfere in our 2020 Election.‚Äù Ridiculous, and he knows that is not true. Both the President &amp; Foreign Minister of Ukraine said, many times, that there ‚ÄúWAS NO PRESSURE.‚Äù Nadler and the Dems know this, but refuse to acknowledge!</t>
  </si>
  <si>
    <t>https://twitter.com/realDonaldTrump/status/1204414691910410242</t>
  </si>
  <si>
    <t>https://twitter.com/realDonaldTrump/status/1204417416446373889</t>
  </si>
  <si>
    <t>Shifty Schiff, a totally corrupt politician, made up a horrible and fraudulent statement, read it to Congress, and said those words came from me. He got caught, was very embarrassed, yet nothing happened to him for committing this fraud. He‚Äôll eventually have to answer for this!</t>
  </si>
  <si>
    <t>https://twitter.com/realDonaldTrump/status/1204418062214213632</t>
  </si>
  <si>
    <t>Read the Transcripts! ‚Äúus‚Äù is a reference to USA, not me!</t>
  </si>
  <si>
    <t>https://twitter.com/realDonaldTrump/status/1204516557730275332</t>
  </si>
  <si>
    <t>Just received a briefing on the horrific shootout that took place in Jersey City, NJ. Our thoughts &amp; prayers are w/ the victims &amp; their families during this very difficult &amp; tragic time. We will continue to monitor the situation as we assist local &amp; state officials on the ground.</t>
  </si>
  <si>
    <t>https://twitter.com/realDonaldTrump/status/1204530385817939968</t>
  </si>
  <si>
    <t>On my way to Hershey, Pennsylvania for a rally. See everyone soon. I love Hershey chocolate!pic.twitter.com/bDUYBK8KRc</t>
  </si>
  <si>
    <t>https://twitter.com/realDonaldTrump/status/1204534129024491521</t>
  </si>
  <si>
    <t>Just had a very good meeting with Foreign Minister Sergey Lavrov and representatives of Russia. Discussed many items including Trade, Iran, North Korea, INF Treaty, Nuclear Arms Control, and Election Meddling. Look forward to continuing our dialogue in the near future!pic.twitter.com/tHecH9a9ck</t>
  </si>
  <si>
    <t>https://twitter.com/realDonaldTrump/status/1204578501409554437</t>
  </si>
  <si>
    <t>THANK YOU PENNSYLVANIA! With your help, your devotion, and your drive, we are going to keep on working, we are going to keep on fighting, and we are going to keep ON WINNING! We are ONE movement, ONE people, ONE family, and ONE GLORIOUS NATION UNDER GOD!https://www.pscp.tv/w/cMBBkTEzNTg4Mzh8MUJSSmpxdnlFTFJHd_JnG7x7-XGT9Mia0yGarkRMLLETXz2FfKS4xYi0cw1w?t=1m2s ‚Ä¶</t>
  </si>
  <si>
    <t>https://twitter.com/realDonaldTrump/status/1204580389320306691</t>
  </si>
  <si>
    <t>Day after day, we are exposing the depravity, dishonesty and sickness of the corrupt Washington establishment ‚Äî and with your help, we are going to complete the mission and DRAIN THE SWAMP! # KAG2020pic.twitter.com/SM5hocqoNi</t>
  </si>
  <si>
    <t>https://twitter.com/realDonaldTrump/status/1204581262591168518</t>
  </si>
  <si>
    <t>After years of rebuilding OTHER NATIONS, we are finally rebuilding OUR NATION. In everything we do, we are putting AMERICA FIRST! # KAG2020pic.twitter.com/sS0Y01MJYd</t>
  </si>
  <si>
    <t>https://twitter.com/realDonaldTrump/status/1204598465180905475</t>
  </si>
  <si>
    <t>pic.twitter.com/ruQBK6gNLL</t>
  </si>
  <si>
    <t>https://twitter.com/realDonaldTrump/status/1204767656546619392</t>
  </si>
  <si>
    <t>They were just upset that I demanded they pay their fair share for NATO. Their countries are delinquent. I raised $530 Billion more from NATO countries! Thank you Charles.https://twitter.com/cvpayne/status/1203332771336327169 ‚Ä¶</t>
  </si>
  <si>
    <t>https://twitter.com/realDonaldTrump/status/1204777624964403200</t>
  </si>
  <si>
    <t>‚ÄúZero evidence that any law was broken. They‚Äôre not even alleging that a law was broken. This is an abuse of the Constitution. It is using Impeachment as a campaign tool.‚Äù @ SenTedCruz</t>
  </si>
  <si>
    <t>https://twitter.com/realDonaldTrump/status/1204782262912503808</t>
  </si>
  <si>
    <t>Wow! All of our priorities have made it into the final NDAA: Pay Raise for our Troops, Rebuilding our Military, Paid Parental Leave, Border Security, and Space Force! Congress ‚Äì don‚Äôt delay this anymore! I will sign this historic defense legislation immediately!</t>
  </si>
  <si>
    <t>https://twitter.com/realDonaldTrump/status/1204836350505181184</t>
  </si>
  <si>
    <t>‚ÄúThe Exclusive @ Ami_Magazine Poll, What Orthodox Jews really think about President Trump‚Äù @ JakeTurx https://www.amimagazine.org/2019/12/11/the-exclusive-ami-magazine-poll/ ‚Ä¶pic.twitter.com/TRtFKA8bGj</t>
  </si>
  <si>
    <t>https://twitter.com/realDonaldTrump/status/1204839933430644736</t>
  </si>
  <si>
    <t>The News Media in our Country is FAKE and in many cases, totally CORRUPT!https://twitter.com/GOPChairwoman/status/1204787517402353664 ‚Ä¶</t>
  </si>
  <si>
    <t>https://twitter.com/realDonaldTrump/status/1204840644461703170</t>
  </si>
  <si>
    <t>They will never do it!https://twitter.com/GOPChairwoman/status/1204810172813729796 ‚Ä¶</t>
  </si>
  <si>
    <t>https://twitter.com/realDonaldTrump/status/1204841320696762375</t>
  </si>
  <si>
    <t>They spied on my campaign!https://twitter.com/GeraldoRivera/status/1204839185737244672 ‚Ä¶</t>
  </si>
  <si>
    <t>https://twitter.com/realDonaldTrump/status/1204909996590415873</t>
  </si>
  <si>
    <t>Great Rally in Pennsylvania last night. Congressman Lloyd Smucker (PA-11) was there and I informed him that he has my complete and total Endorsement for the upcoming 2020 Election. Lloyd has done a great job. I am with him all the way! # MAGA</t>
  </si>
  <si>
    <t>https://twitter.com/realDonaldTrump/status/1205092783171756033</t>
  </si>
  <si>
    <t>‚ÄúNew Polls Say Most Americans Oppose Impeachment.‚Äù @ foxandfriends I did nothing wrong. This will be the first Impeachment ever where there was no crime. They don‚Äôt even allege a crime. Crazy!</t>
  </si>
  <si>
    <t>https://twitter.com/realDonaldTrump/status/1205094831317553153</t>
  </si>
  <si>
    <t>It‚Äôs great to have a wonderful subject, President Trump. Fake News like CNN &amp; MSNBC are dying. If they treated me fairly, they would do well. Have Zero credibility!https://twitter.com/IngrahamAngle/status/1204988423230111744 ‚Ä¶</t>
  </si>
  <si>
    <t>https://twitter.com/realDonaldTrump/status/1205100602025545730</t>
  </si>
  <si>
    <t>So ridiculous. Greta must work on her Anger Management problem, then go to a good old fashioned movie with a friend! Chill Greta, Chill!https://twitter.com/RealRomaDowney/status/1204822160470093824 ‚Ä¶</t>
  </si>
  <si>
    <t>https://twitter.com/realDonaldTrump/status/1205101769925234688</t>
  </si>
  <si>
    <t>Great deal for USA!https://twitter.com/WhiteHouse/status/1204597995418914819 ‚Ä¶</t>
  </si>
  <si>
    <t>https://twitter.com/realDonaldTrump/status/1205102300785729537</t>
  </si>
  <si>
    <t>A fantastic night in Pennsylvania!https://twitter.com/realDonaldTrump/status/1204578501409554437 ‚Ä¶</t>
  </si>
  <si>
    <t>https://twitter.com/realDonaldTrump/status/1205102526523170816</t>
  </si>
  <si>
    <t>Thank you!https://twitter.com/DanScavino/status/1204569081158000641 ‚Ä¶</t>
  </si>
  <si>
    <t>https://twitter.com/realDonaldTrump/status/1205103394005929985</t>
  </si>
  <si>
    <t>What a great evening!https://twitter.com/realDonaldTrump/status/1204530385817939968 ‚Ä¶</t>
  </si>
  <si>
    <t>https://twitter.com/realDonaldTrump/status/1205104256312848385</t>
  </si>
  <si>
    <t>I will be there in two weeks, The Southern White House!https://twitter.com/Trump/status/1204520225607225344 ‚Ä¶</t>
  </si>
  <si>
    <t>https://twitter.com/realDonaldTrump/status/1205107296486993922</t>
  </si>
  <si>
    <t>Very sad!https://twitter.com/realDonaldTrump/status/1204417416446373889 ‚Ä¶</t>
  </si>
  <si>
    <t>https://twitter.com/realDonaldTrump/status/1205109506834862080</t>
  </si>
  <si>
    <t>Congratulations to JUDGE LAWRENCE VANDYKE on being confirmed to the Ninth Circuit. Great job!</t>
  </si>
  <si>
    <t>https://twitter.com/realDonaldTrump/status/1205121293282099201</t>
  </si>
  <si>
    <t>True!https://twitter.com/Jim_Jordan/status/1204101738325823490 ‚Ä¶</t>
  </si>
  <si>
    <t>https://twitter.com/realDonaldTrump/status/1205121674942799873</t>
  </si>
  <si>
    <t>Very dishonest pols!https://twitter.com/realDonaldTrump/status/1204417416446373889 ‚Ä¶</t>
  </si>
  <si>
    <t>https://twitter.com/realDonaldTrump/status/1205122264586424321</t>
  </si>
  <si>
    <t>Amazing!https://twitter.com/DanScavino/status/1202772467510579201 ‚Ä¶</t>
  </si>
  <si>
    <t>https://twitter.com/realDonaldTrump/status/1205122435063910401</t>
  </si>
  <si>
    <t>Dirty cops!https://twitter.com/Jim_Jordan/status/1204101738325823490 ‚Ä¶</t>
  </si>
  <si>
    <t>https://twitter.com/realDonaldTrump/status/1205125536432959489</t>
  </si>
  <si>
    <t>I agree!https://twitter.com/DavidRivkin/status/1204036130791985153 ‚Ä¶</t>
  </si>
  <si>
    <t>https://twitter.com/realDonaldTrump/status/1205128914571603968</t>
  </si>
  <si>
    <t># ThrowbackThursdaypic.twitter.com/8gd1OEtu3h</t>
  </si>
  <si>
    <t>https://twitter.com/realDonaldTrump/status/1205132201534377984</t>
  </si>
  <si>
    <t>ANTIFA will not be going after Bryce or @ ColbyCovMMA anytime soon. They much prefer people who can‚Äôt fight back!https://twitter.com/DanScavino/status/1203519682038435840 ‚Ä¶</t>
  </si>
  <si>
    <t>https://twitter.com/realDonaldTrump/status/1205132856135168006</t>
  </si>
  <si>
    <t>Big!!!https://twitter.com/DanScavino/status/1202772467510579201 ‚Ä¶</t>
  </si>
  <si>
    <t>https://twitter.com/realDonaldTrump/status/1205134155853574145</t>
  </si>
  <si>
    <t>Getting VERY close to a BIG DEAL with China. They want it, and so do we!</t>
  </si>
  <si>
    <t>https://twitter.com/realDonaldTrump/status/1205150488280350720</t>
  </si>
  <si>
    <t>Dems Veronica Escobar and Jackson Lee purposely misquoted my call. I said I want you to do us (our Country!) a favor, not me a favor. They know that but decided to LIE in order to make a fraudulent point! Very sad.</t>
  </si>
  <si>
    <t>https://twitter.com/realDonaldTrump/status/1205156716054241285</t>
  </si>
  <si>
    <t>I also have constantly asked, ‚ÄúWhy aren‚Äôt Germany, France and other European countries helping Ukraine more? They are the biggest beneficiaries. Why is it always the good ol‚Äô United States?‚Äù The Radical Left, Do Nothing Democrats, never mention this at their phony hearing!</t>
  </si>
  <si>
    <t>https://twitter.com/realDonaldTrump/status/1205179262535393280</t>
  </si>
  <si>
    <t>‚ÄúI think it‚Äôs obvious to all the American public that this is a railroad job!‚Äù @ JimPressOfficepic.twitter.com/MlYNny1pqg</t>
  </si>
  <si>
    <t>https://twitter.com/realDonaldTrump/status/1205320724031954944</t>
  </si>
  <si>
    <t>@ replouiegohmert ‚ÄúThis is so surreal. For three years, this President has been harassed. He‚Äôs been electronically surveilled, spied upon, allegations have never ceased, they continue, and their continuing today. At some point you would think you would look at the abuse.....</t>
  </si>
  <si>
    <t>https://twitter.com/realDonaldTrump/status/1205320724799508480</t>
  </si>
  <si>
    <t>.....by Congress, by the Justice Department &amp; FBI friends of the Democrats, who hated the president when he was nothing but a candidate. At some point somebody should have said, wait a minute, this is out of control, this train is off the tracks, it‚Äôs time to get reasonable.‚Äù</t>
  </si>
  <si>
    <t>https://twitter.com/realDonaldTrump/status/1205320725692919808</t>
  </si>
  <si>
    <t>.....What‚Äôs gone on the last three years is not reasonable. The majority has been so abusive.‚Äù</t>
  </si>
  <si>
    <t>https://twitter.com/realDonaldTrump/status/1205334980055961600</t>
  </si>
  <si>
    <t>Nancy Pelosi just got duped in an interview to admitting that she has been working on impeaching me for ‚Äútwo and a half years.‚Äù In other words, she lied. This was the Radical Left, Do Nothing Democrats plan all along, long before the Ukraine phone call. Impeachment Hoax!</t>
  </si>
  <si>
    <t>https://twitter.com/realDonaldTrump/status/1205338255832555520</t>
  </si>
  <si>
    <t>Looking like a big win for Boris in the U.K.!</t>
  </si>
  <si>
    <t>https://twitter.com/realDonaldTrump/status/1205341246937600000</t>
  </si>
  <si>
    <t>‚ÄúLast night House Judiciary Chairman Jerry Nadler admitted that Democrats are pursuing Impeachment because it‚Äôs too dangerous to simply let the American people pick the next president in 2020.‚Äù @ kilmeade @ FoxNews</t>
  </si>
  <si>
    <t>https://twitter.com/realDonaldTrump/status/1205368801438707713</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</si>
  <si>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</si>
  <si>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https://twitter.com/realDonaldTrump/status/1205455275953729536</t>
  </si>
  <si>
    <t>The Republicans House members were fantastic yesterday. It always helps to have a much better case, in fact the Dems have no case at all, but the unity &amp; sheer brilliance of these Republican warriors, all of them, was a beautiful sight to see. Dems had no answers and wanted out!</t>
  </si>
  <si>
    <t>https://twitter.com/realDonaldTrump/status/1205455803378999297</t>
  </si>
  <si>
    <t>My Approval Rating in the Republican Party is 95%, a Record. Thank you! # 2020Election</t>
  </si>
  <si>
    <t>https://twitter.com/realDonaldTrump/status/1205457765961011201</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</si>
  <si>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</si>
  <si>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https://twitter.com/realDonaldTrump/status/1205458677681008640</t>
  </si>
  <si>
    <t>The Do Nothing Democrats have become the Party of lies and deception! The Republicans are the Party of the American Dream!</t>
  </si>
  <si>
    <t>https://twitter.com/realDonaldTrump/status/1205459180229935109</t>
  </si>
  <si>
    <t>The Republican Party is more united now than at any time in its history - by far!</t>
  </si>
  <si>
    <t>https://twitter.com/realDonaldTrump/status/1205468357610409984</t>
  </si>
  <si>
    <t>‚ÄúAll of our presidents would be impeached under this Rogue House of Democrat Leadership.‚Äù @ marklevinshow</t>
  </si>
  <si>
    <t>https://twitter.com/realDonaldTrump/status/1205470941393936384</t>
  </si>
  <si>
    <t>Congratulations to @ foxandfriends on being named, BY FAR, the Number One Rated cable news show. CNN and MSNBC have totally tanked, their ratings are terrible. They have zero credibility!</t>
  </si>
  <si>
    <t>https://twitter.com/realDonaldTrump/status/1205483006405808128</t>
  </si>
  <si>
    <t>How do you get Impeached when you have done NOTHING wrong (a perfect call), have created the best economy in the history of our Country, rebuilt our Military, fixed the V.A. (Choice!), cut Taxes &amp; Regs, protected your 2nd A, created Jobs, Jobs, Jobs, and soooo much more? Crazy!</t>
  </si>
  <si>
    <t>https://twitter.com/realDonaldTrump/status/1205485784968630272</t>
  </si>
  <si>
    <t>Record Stock Market &amp; Jobs!</t>
  </si>
  <si>
    <t>https://twitter.com/realDonaldTrump/status/1205489214546235393</t>
  </si>
  <si>
    <t>The Wall Street Journal story on the China Deal is completely wrong, especially their statement on Tariffs. Fake News. They should find a better leaker!</t>
  </si>
  <si>
    <t>https://twitter.com/realDonaldTrump/status/1205509125788098560</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</si>
  <si>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</si>
  <si>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https://twitter.com/realDonaldTrump/status/1205509146336006144</t>
  </si>
  <si>
    <t>.....The Penalty Tariffs set for December 15th will not be charged because of the fact that we made the deal. We will begin negotiations on the Phase Two Deal immediately, rather than waiting until after the 2020 Election. This is an amazing deal for all. Thank you!</t>
  </si>
  <si>
    <t>https://twitter.com/realDonaldTrump/status/1205542430453501955</t>
  </si>
  <si>
    <t>‚ÄúThis whole process has been rigged from the start.‚Äù @ RepDLesko</t>
  </si>
  <si>
    <t>https://twitter.com/realDonaldTrump/status/1205544940471771136</t>
  </si>
  <si>
    <t>HAPPY BIRTHDAY! # Guard383pic.twitter.com/iMnczcCHgN</t>
  </si>
  <si>
    <t>https://twitter.com/realDonaldTrump/status/1205648124989100033</t>
  </si>
  <si>
    <t>It‚Äôs not fair that I‚Äôm being Impeached when I‚Äôve done absolutely nothing wrong! The Radical Left, Do Nothing Democrats have become the Party of Hate. They are so bad for our Country!</t>
  </si>
  <si>
    <t>https://twitter.com/realDonaldTrump/status/1205672039425740802</t>
  </si>
  <si>
    <t>‚ÄúThe FBI declares in a court filing that it has absolutely no records of disciplinary action against any lawyers in Russia Fisa Case despite 17 acts of misconduct. There is nothing noble about their leadership. FISA Court appears to be either corrupt or incompetent.‚Äù @ LouDobbs</t>
  </si>
  <si>
    <t>https://twitter.com/realDonaldTrump/status/1205675536787349510</t>
  </si>
  <si>
    <t>25 Million Evangelical Christians are not registered to vote. We are working hard to get them registered! @ robertjeffress @ LouDobbs</t>
  </si>
  <si>
    <t>https://twitter.com/realDonaldTrump/status/1205836626808713217</t>
  </si>
  <si>
    <t>After watching the disgraceful way that a wonderful man, @ BrettKavanaugh, was treated by the Democrats, and now seeing first hand how these same Radical Left, Do Nothing Dems are treating the whole Impeachment Hoax, I understand why so many Dems are voting Republican!</t>
  </si>
  <si>
    <t>https://twitter.com/realDonaldTrump/status/1205856376930623489</t>
  </si>
  <si>
    <t>‚ÄúIndependent voters are fed up and frustrated with the Democrats.‚Äù Congressman Michael Waltz, Florida</t>
  </si>
  <si>
    <t>https://twitter.com/realDonaldTrump/status/1205856971758473216</t>
  </si>
  <si>
    <t>‚ÄúThere are 31 House Democrats in Trump won Congressional Districts. Those Dems will have to answer to their constituents come 2020. If you look at the facts, there‚Äôs no crime, there‚Äôs no witness, there‚Äôs no evidence, there‚Äôs no victim, President Zelensky said there was....</t>
  </si>
  <si>
    <t>https://twitter.com/realDonaldTrump/status/1205856973163520000</t>
  </si>
  <si>
    <t>....absolutely no pressure. I don‚Äôt know of any crime that was committed where the actual victim wasn‚Äôt aware of it....and, they got the call, they got the meeting, and they got the money. Unbelievably, the Democrats have weaponized the Impeachment process, they have....</t>
  </si>
  <si>
    <t>https://twitter.com/realDonaldTrump/status/1205856974405033984</t>
  </si>
  <si>
    <t>....trampled on our Constitution, and they have done irreparable harm to our Republic. The American people are going to speak up and speak out about this. I think this guarantees Trump‚Äôs re-election in 2020.‚Äù @ Jason_Meister</t>
  </si>
  <si>
    <t>https://twitter.com/realDonaldTrump/status/1205882239336230912</t>
  </si>
  <si>
    <t>pic.twitter.com/97NvLGxMuj</t>
  </si>
  <si>
    <t>https://twitter.com/realDonaldTrump/status/1205910779578535936</t>
  </si>
  <si>
    <t>pic.twitter.com/Z0VHUlAwMD</t>
  </si>
  <si>
    <t>https://twitter.com/realDonaldTrump/status/1205921522973462528</t>
  </si>
  <si>
    <t>On my way to the # ArmyNavyGame in Philadelphia, Pennsylvania!pic.twitter.com/tWnDNRFyO1</t>
  </si>
  <si>
    <t>https://twitter.com/realDonaldTrump/status/1205927795269894144</t>
  </si>
  <si>
    <t>Chuck Schumer sat for years during the Obama Administration and watched as China ripped off the United States. He &amp; the Do Nothing Democrats did NOTHING as this $ carnage took place. Now, without even seeing it, he snipes at our GREAT new deal with China. Too bad Cryin‚Äô Chuck!</t>
  </si>
  <si>
    <t>https://twitter.com/realDonaldTrump/status/1205945852503764994</t>
  </si>
  <si>
    <t>pic.twitter.com/zHSZxlgYvT</t>
  </si>
  <si>
    <t>https://twitter.com/realDonaldTrump/status/1205992385215229953</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</si>
  <si>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</si>
  <si>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https://twitter.com/realDonaldTrump/status/1205999484314030080</t>
  </si>
  <si>
    <t>Congratulations @ NavyFB!https://twitter.com/NavyFB/status/1205989416927453186 ‚Ä¶</t>
  </si>
  <si>
    <t>https://twitter.com/realDonaldTrump/status/1206003487076749313</t>
  </si>
  <si>
    <t>Hard to believe that @ FoxNews will be interviewing sleazebag &amp; totally discredited former FBI Director James Comey, &amp; also corrupt politician Adam ‚ÄúShifty‚Äù Schiff. Fox is trying sooo hard to be politically correct, and yet they were totally shut out from the failed Dem debates!</t>
  </si>
  <si>
    <t>https://twitter.com/realDonaldTrump/status/1206012960285642753</t>
  </si>
  <si>
    <t>Both Commiecast MSNBC &amp; Fake News CNN are watching their Ratings TANK. Fredo on CNN is dying. Don‚Äôt know why @ FoxNews wants to be more like them? They‚Äôll all die together as other outlets take their place. Only pro Trump Fox shows do well. Rest are nothing. How‚Äôs Shep doing?</t>
  </si>
  <si>
    <t>https://twitter.com/realDonaldTrump/status/1206016638316929024</t>
  </si>
  <si>
    <t>It was my Great Honor to attend the 120th Army-Navy game today in Philadelphia, Pennsylvania! @ NavyFB @ ArmyWP_Football @ ArmyNavyGamepic.twitter.com/HipWiZKmiP</t>
  </si>
  <si>
    <t>https://twitter.com/realDonaldTrump/status/1206074885077897216</t>
  </si>
  <si>
    <t>Congratulations to Tiger and the entire U.S. Team on a great comeback and tremendous WIN. True Champions!https://twitter.com/GolfCentral/status/1206071149005869056 ‚Ä¶</t>
  </si>
  <si>
    <t>https://twitter.com/realDonaldTrump/status/1206077867425255425</t>
  </si>
  <si>
    <t>Incredible young, strong and brilliant people. Army/Navy!https://twitter.com/NBCNews/status/1205962342028267520 ‚Ä¶</t>
  </si>
  <si>
    <t>https://twitter.com/realDonaldTrump/status/1206079160923369472</t>
  </si>
  <si>
    <t>I will see Navy at the White House to present the Commander-in-Chief‚Äôs Trophy!https://twitter.com/discoverPHL/status/1205996212542955520 ‚Ä¶</t>
  </si>
  <si>
    <t>https://twitter.com/realDonaldTrump/status/1206083025018277889</t>
  </si>
  <si>
    <t>Thank you for your honesty Jeff. All of the Democrats know you are right, but unlike you, they don‚Äôt have the ‚Äúguts‚Äù to say so!https://twitter.com/mkraju/status/1204894883410010119 ‚Ä¶</t>
  </si>
  <si>
    <t>https://twitter.com/realDonaldTrump/status/1206086633428332544</t>
  </si>
  <si>
    <t>Wow, that would be big. Always heard Jeff is very smart!https://twitter.com/mikedebonis/status/1205930681970417664 ‚Ä¶</t>
  </si>
  <si>
    <t>https://twitter.com/realDonaldTrump/status/1206260756859236352</t>
  </si>
  <si>
    <t>Schiff‚Äôs correcting the record memo has turned out to be totally wrong (based on the I.G. Report)! A very big lie. @ MariaBartiromo And @ DevinNunes has turned out to be completely right. Congratulations to Devin. The Fake News Media should apologize to all!</t>
  </si>
  <si>
    <t>https://twitter.com/realDonaldTrump/status/1206262608267005957</t>
  </si>
  <si>
    <t>Crooked Hillary caught again. She is a total train wreck!https://twitter.com/KimStrassel/status/1205596836708278272 ‚Ä¶</t>
  </si>
  <si>
    <t>https://twitter.com/realDonaldTrump/status/1206263771725017088</t>
  </si>
  <si>
    <t>Far from it!https://twitter.com/dnvolz/status/1204797730641629188 ‚Ä¶</t>
  </si>
  <si>
    <t>https://twitter.com/realDonaldTrump/status/1206273072451530752</t>
  </si>
  <si>
    <t>As bad as the I.G. Report is for the FBI and others, and it is really bad, remember that I.G. Horowitz was appointed by Obama. There was tremendous bias and guilt exposed, so obvious, but Horowitz couldn‚Äôt get himself to say it. Big credibility loss. Obama knew everything!</t>
  </si>
  <si>
    <t>https://twitter.com/realDonaldTrump/status/1206278870124630016</t>
  </si>
  <si>
    <t>A PERFECT phone call. ‚ÄúCan you do us (not me. Us is referring to our Country) a favor.‚Äù Then go on to talk about ‚ÄúCountry‚Äù and ‚ÄúU.S. Attorney General.‚Äù The Impeachment Hoax is just a continuation of the Witch Hunt which has been going on for 3 years. We will win! # MAGAKAG #2020</t>
  </si>
  <si>
    <t># #2020</t>
  </si>
  <si>
    <t>https://twitter.com/realDonaldTrump/status/1206281389991219200</t>
  </si>
  <si>
    <t>So now Comey‚Äôs admitting he was wrong. Wow, but he‚Äôs only doing so because he got caught red handed. He was actually caught a long time ago. So what are the consequences for his unlawful conduct. Could it be years in jail? Where are the apologies to me and others, Jim?</t>
  </si>
  <si>
    <t>https://twitter.com/realDonaldTrump/status/1206287057842311175</t>
  </si>
  <si>
    <t>‚ÄúThere is no bribery, or any crime at all, alleged in the Articles of Impeachment. This is a first in the history of our Country.‚Äù @ JudgeJeanine @ RepMikeJohnson</t>
  </si>
  <si>
    <t>https://twitter.com/realDonaldTrump/status/1206288430721904644</t>
  </si>
  <si>
    <t>‚ÄúThe President did nothing wrong here. There is no crime.‚Äù @ charliekirk11 Impeachment Hoax!</t>
  </si>
  <si>
    <t>https://twitter.com/realDonaldTrump/status/1206289904470233088</t>
  </si>
  <si>
    <t>The @ foxnewPolls, always inaccurate, are heavily weighted toward Dems. So ridiculous - same thing happened in 2016. They got it all wrong. Get a new pollster!</t>
  </si>
  <si>
    <t>https://twitter.com/realDonaldTrump/status/1206291469452988417</t>
  </si>
  <si>
    <t>Approval Rating in Republican Party = 95%, a Record! Overall Approval Rating = 51%. Think of where I‚Äôd be without the never ending, 24 hour a day, phony Witch Hunt, that started 3 years ago!</t>
  </si>
  <si>
    <t>https://twitter.com/realDonaldTrump/status/1206323905704710144</t>
  </si>
  <si>
    <t>. @ seanhannity, who will be interviewed on @ marklevinshow tonight at 8:00 P.M., @ foxnews, stated about the Impeachment Hoax, ‚ÄúThis is outrages lying, corruption and propaganda. Should never be allowed to happen.‚Äù</t>
  </si>
  <si>
    <t>https://twitter.com/realDonaldTrump/status/1206333098427846656</t>
  </si>
  <si>
    <t>Fake News!https://twitter.com/Jim_Jordan/status/1205581534071271424 ‚Ä¶</t>
  </si>
  <si>
    <t>https://twitter.com/realDonaldTrump/status/1206335971974959107</t>
  </si>
  <si>
    <t>Because Nancy‚Äôs teeth were falling out of her mouth, and she didn‚Äôt have time to think!https://twitter.com/RepMarkMeadows/status/1205338371104690177 ‚Ä¶</t>
  </si>
  <si>
    <t>https://twitter.com/realDonaldTrump/status/1206340165200945154</t>
  </si>
  <si>
    <t>Congressional Do Nothing Democrats are being absolutely decimated in their districts on the subject of the Impeachment Hoax. People that voted for them are literally screaming in their faces. Crazy Nancy is finding defending Shifty Schiff harder than she thought! # 2020Election</t>
  </si>
  <si>
    <t>https://twitter.com/realDonaldTrump/status/1206364447796846595</t>
  </si>
  <si>
    <t>Watch these two great people talk about the Impeachment Hoax. Will be by far the best hour on television!https://twitter.com/realDonaldTrump/status/1206323905704710144 ‚Ä¶</t>
  </si>
  <si>
    <t>https://twitter.com/realDonaldTrump/status/1206440095663841280</t>
  </si>
  <si>
    <t>....of the most successful presidencies in history. Just in the last few days, incredible jobs numbers, giant trade deals, help for working families, and much more. Over the last 3 years, unemployment falling, earnings rising, criminal justice reform, the heartland revived,....</t>
  </si>
  <si>
    <t>https://twitter.com/realDonaldTrump/status/1206445922848313344</t>
  </si>
  <si>
    <t>‚ÄúHere in America it will be the same victory as BREXIT, but even more so. In the U.S., while all of this has been going on, the Impeachment, the obstruction, the resistance, President Trump has managed to deliver not just promises, but a record which adds up to one.....</t>
  </si>
  <si>
    <t>https://twitter.com/realDonaldTrump/status/1206445924802813952</t>
  </si>
  <si>
    <t>https://twitter.com/realDonaldTrump/status/1206445925843054593</t>
  </si>
  <si>
    <t>....energy independence, manufacturing resilience, illegal immigration coming down, the Wall going up, China confronted, the caliphate defeated, NAFTA renegotiated, our military rebuilt, NATO paying more, regulations costing less,.......and much more. This is why they‚Äôre....</t>
  </si>
  <si>
    <t>https://twitter.com/realDonaldTrump/status/1206445927021662208</t>
  </si>
  <si>
    <t>....impeaching him. They hate the fact, above all, that this president is delivering. Substantial policy results for the working Americans who put him in the White House, and they can‚Äôt beat him in a fair fight next year.‚Äù @ NextRevFNC @ SteveHiltonx Thank you Steve!</t>
  </si>
  <si>
    <t>https://twitter.com/realDonaldTrump/status/1206565984540205057</t>
  </si>
  <si>
    <t>‚ÄúThe American people see through it.‚Äùhttps://twitter.com/DanScavino/status/1206372649510850562 ‚Ä¶</t>
  </si>
  <si>
    <t>https://twitter.com/realDonaldTrump/status/1206573270121766912</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</si>
  <si>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</si>
  <si>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https://twitter.com/realDonaldTrump/status/1206581028283965441</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</si>
  <si>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</si>
  <si>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https://twitter.com/realDonaldTrump/status/1206581051176435712</t>
  </si>
  <si>
    <t>....The problem is that the so-called Commission on Presidential Debates is stacked with Trump Haters &amp; Never Trumpers. 3 years ago they were forced to publicly apologize for modulating my microphone in the first debate against Crooked Hillary. As President, the debates are up...</t>
  </si>
  <si>
    <t>https://twitter.com/realDonaldTrump/status/1206581054619996161</t>
  </si>
  <si>
    <t>....to me, and there are many options, including doing them directly &amp; avoiding the nasty politics of this very biased Commission. I will make a decision at an appropriate time but in the meantime, the Commission on Presidential Debates is NOT authorized to speak for me (or R‚Äôs)!</t>
  </si>
  <si>
    <t>https://twitter.com/realDonaldTrump/status/1206585783383154688</t>
  </si>
  <si>
    <t>Thank you Devin. Great reflexes!https://twitter.com/DevinNunes/status/1206077319187587073 ‚Ä¶</t>
  </si>
  <si>
    <t>https://twitter.com/realDonaldTrump/status/1206590608586027013</t>
  </si>
  <si>
    <t>Wow!https://twitter.com/steph93065/status/1204960786013024257 ‚Ä¶</t>
  </si>
  <si>
    <t>https://twitter.com/realDonaldTrump/status/1206630531162611712</t>
  </si>
  <si>
    <t>New Stock Market high! I will never get bored of telling you that ‚Äì and we will never get tired of winning!</t>
  </si>
  <si>
    <t>https://twitter.com/realDonaldTrump/status/1206670057805357059</t>
  </si>
  <si>
    <t>pic.twitter.com/Kd1RSELPLp</t>
  </si>
  <si>
    <t>https://twitter.com/realDonaldTrump/status/1206687258100871168</t>
  </si>
  <si>
    <t>https://www.foxbusiness.com/markets/dow-gains-10000th-point-since-trumps-election ‚Ä¶</t>
  </si>
  <si>
    <t>https://twitter.com/realDonaldTrump/status/1206812317809143808</t>
  </si>
  <si>
    <t>Congressman Jeff Van Drew is very popular in our great and very united Republican Party. It was a tribute to him that he was able to win his heavily Republican district as a Democrat. People like that are not easily replaceable!</t>
  </si>
  <si>
    <t>https://twitter.com/realDonaldTrump/status/1206946946289668099</t>
  </si>
  <si>
    <t>The Stock Market hit another Record High yesterday, number 133 in less than three years as your all time favorite President, and the Radical Left, Do Nothing Democrats, want to impeach me. Don‚Äôt worry, I have done nothing wrong. Actually, they have!</t>
  </si>
  <si>
    <t>https://twitter.com/realDonaldTrump/status/1206949378310713344</t>
  </si>
  <si>
    <t>. @ FoxNews ‚ÄúTrump wins major victories in China and USMCA trade deals, defense spending and Space Force.‚Äù Thank you!</t>
  </si>
  <si>
    <t>https://twitter.com/realDonaldTrump/status/1206950027148582912</t>
  </si>
  <si>
    <t>Impeachment Poll numbers are starting to drop like a rock now that people are understanding better what this whole Democrat Scam is all about!</t>
  </si>
  <si>
    <t>https://twitter.com/realDonaldTrump/status/1206951340401934342</t>
  </si>
  <si>
    <t>The new USA Today Poll, just out, has me leading all of the Democrat contenders. That‚Äôs hard to believe since the Fake News &amp; 3 year Scams and Witch Hunts, as phony as they are, just never seem to end. The American people are smart. They see the great economy, &amp; everything else!</t>
  </si>
  <si>
    <t>https://twitter.com/realDonaldTrump/status/1206955356280279040</t>
  </si>
  <si>
    <t>Would be sooo great if the Fed would further lower interest rates and quantitative ease. The Dollar is very strong against other currencies and there is almost no inflation. This is the time to do it. Exports would zoom!</t>
  </si>
  <si>
    <t>https://twitter.com/realDonaldTrump/status/1206955787953807360</t>
  </si>
  <si>
    <t>Senator Josh Hawley (R-Mo) ‚ÄúThey (the Dems) don‚Äôt have anything. This whole thing is a joke, and it‚Äôs time to get the President exonerated. The House has no evidence of any impeachable offense. There‚Äôs nothing there, and they didn‚Äôt even charge a crime. They‚Äôve had their.....</t>
  </si>
  <si>
    <t>https://twitter.com/realDonaldTrump/status/1206955788880756736</t>
  </si>
  <si>
    <t>....chance, they‚Äôve had their kangaroo court, they‚Äôve had their circus for weeks and months. There just isn‚Äôt anything there and there‚Äôs no way I‚Äôm voting for Impeachment for somebody who hasn‚Äôt committed any impeachable offenses.‚Äù @ IngrahamAngle</t>
  </si>
  <si>
    <t>https://twitter.com/realDonaldTrump/status/1207014890734534659</t>
  </si>
  <si>
    <t>We support @ JeanineAnez in Bolivia as she works to ensure a peaceful democratic transition through free elections. We denounce the ongoing violence and those that provoke it both in Bolivia and from afar. The U.S. stands with the people of the region for peace and democracy!</t>
  </si>
  <si>
    <t>https://twitter.com/realDonaldTrump/status/1207046521440686080</t>
  </si>
  <si>
    <t>Congresswoman Kay @ GrangerCampaign has worked hard for Texas and been a strong supporter of our # MAGA Agenda. She‚Äôs strong on # 2A and Securing our Border and is 100% pro-life. Kay has my Complete and Total Endorsement!</t>
  </si>
  <si>
    <t>https://twitter.com/realDonaldTrump/status/1207047247734681601</t>
  </si>
  <si>
    <t>Congressman @ MarkwayneMullin is a big time # MAGA supporter! Markwayne has fought hard for Oklahoma Veterans and Military, he loves our Farmers and he‚Äôs Strong on Border Security. I give Markwayne my Complete and Total Endorsement!</t>
  </si>
  <si>
    <t>https://twitter.com/realDonaldTrump/status/1207047767987757058</t>
  </si>
  <si>
    <t>Congressman @ Denver4VA Riggleman is a true CONSERVATIVE leader who has done a great job for Virginia and will support our # MAGA Agenda. He defends our right to bear arms, protect our Borders &amp; help small businesses. Denver has my Total Endorsement!</t>
  </si>
  <si>
    <t>https://twitter.com/realDonaldTrump/status/1207047981037477890</t>
  </si>
  <si>
    <t>. @ Buddy_Carter is a BUSINESSMAN first. He takes care of our Vets and Troops and is leading the fight to SLASH drug prices! Buddy's 100% pro-Wall &amp; 100% pro-jobs. He will KEEP AMERICA GREAT and has my total, Strong Endorsement!</t>
  </si>
  <si>
    <t>https://twitter.com/realDonaldTrump/status/1207053956142292994</t>
  </si>
  <si>
    <t>Senator Dan Sullivan is doing a great job for the people of Alaska while supporting our # MAGA Agenda. He fights hard everyday to support our Veterans and the Military. Dan is Strong on the # 2A and is 100% pro-jobs. I give Dan Sullivan my Complete and Total Endorsement!</t>
  </si>
  <si>
    <t>https://twitter.com/realDonaldTrump/status/1207055996687921152</t>
  </si>
  <si>
    <t>pic.twitter.com/WzLB5s41m3</t>
  </si>
  <si>
    <t>https://twitter.com/realDonaldTrump/status/1207076582629761024</t>
  </si>
  <si>
    <t>Wow! ‚ÄúIn a stunning rebuke of the FBI, the FISA court severly chastised the FBI for the FISA abuses brought to light in the recent Inspector General‚Äôs Report. There were at least 17 significant errors.‚Äù @ FoxNews Statement by the Court was long and tough. Means my case was a SCAM!</t>
  </si>
  <si>
    <t>https://twitter.com/realDonaldTrump/status/1207085185579261952</t>
  </si>
  <si>
    <t>Democrat ‚Äúleadership,‚Äù despite their denials, are putting tremendous pressure on their members to vote yes on this ridiculous Impeachment. If they vote yes, it will be much easier for Republicans to win in 2020!</t>
  </si>
  <si>
    <t>https://twitter.com/realDonaldTrump/status/1207147066075549697</t>
  </si>
  <si>
    <t>Good marks and reviews on the letter I sent to Pelosi today. She is the worst! No wonder with people like her and Cryin‚Äô Chuck Schumer, D.C. has been such a mess for so long - and that includes the previous administration who (and now we know for sure) SPIED on my campaign.</t>
  </si>
  <si>
    <t>https://twitter.com/realDonaldTrump/status/1207151165894471680</t>
  </si>
  <si>
    <t>So, if Comey &amp; the top people in the FBI were dirty cops and cheated on the FISA Court, wouldn‚Äôt all of these phony cases have to be overturned or dismissed? They went after me with the Fake Dossier, paid for by Crooked Hillary &amp; the DNC, which they illegally presented to FISA...</t>
  </si>
  <si>
    <t>https://twitter.com/realDonaldTrump/status/1207151167173775360</t>
  </si>
  <si>
    <t>....They want to Impeach me (I‚Äôm not worried!), and yet they were all breaking the law in so many ways. How can they do that and yet impeach a very successful (Economy Plus) President of the United States, who has done nothing wrong? These people are Crazy!</t>
  </si>
  <si>
    <t>https://twitter.com/realDonaldTrump/status/1207152841854509057</t>
  </si>
  <si>
    <t>. @ marcthiessen ‚ÄúVoters say the Democrats are trying to take away their votes. Pelosi was right the first time. Impeachment has backfired thoroughly on the Democrats. How can you Impeach the President for going to the courts?‚Äù</t>
  </si>
  <si>
    <t>https://twitter.com/realDonaldTrump/status/1207272207799463936</t>
  </si>
  <si>
    <t>. @ foxandfriends ‚ÄúMy hope is that impeachment will never become this trivial again.‚Äù @ kilmeade Well said Brian!</t>
  </si>
  <si>
    <t>https://twitter.com/realDonaldTrump/status/1207277859519238154</t>
  </si>
  <si>
    <t>Can you believe that I will be impeached today by the Radical Left, Do Nothing Democrats, AND I DID NOTHING WRONG! A terrible Thing. Read the Transcripts. This should never happen to another President again. Say a PRAYER!</t>
  </si>
  <si>
    <t>https://twitter.com/realDonaldTrump/status/1207281232259760128</t>
  </si>
  <si>
    <t>‚ÄúThey just wanted to get at the President. They had no intention of having a proper investigation. They couldn‚Äôt find any crimes so they did a vague abuse of power and abuse of Congress, which every administration from the beginning has done.‚Äù @ RepDougCollins @ foxandfriends</t>
  </si>
  <si>
    <t>https://twitter.com/realDonaldTrump/status/1207289040182988801</t>
  </si>
  <si>
    <t>‚ÄúIt‚Äôs sad. Here‚Äôs a gentleman who came to the White House and all they had was never to let him have an easy breath. All they wanted to do is impeach him. They started the day after he was elected, even the day after he was sworn in. But this President came to Washington and....</t>
  </si>
  <si>
    <t>https://twitter.com/realDonaldTrump/status/1207289043983056896</t>
  </si>
  <si>
    <t>....said, ‚ÄúI‚Äôm going to clean up Washington, I‚Äôm going to help people.‚Äù He gave big tax cuts, he‚Äôs made our military strong. They‚Äôre mad at him because he actually did what he said he was going to do. History will record we‚Äôre experiencing some of the best times we‚Äôve ever.....</t>
  </si>
  <si>
    <t>https://twitter.com/realDonaldTrump/status/1207289046482870272</t>
  </si>
  <si>
    <t>....had, while the Democrats are just looking out for elections. This President should just continue to fight like he‚Äôs always fought, for himself &amp; for this Country. Continue to put forth policies like prescription drugs &amp; trade policies. That‚Äôs what makes this President stand..</t>
  </si>
  <si>
    <t>https://twitter.com/realDonaldTrump/status/1207289048240312322</t>
  </si>
  <si>
    <t>....out, and he‚Äôs been amazing at it. The Democrsts have no message, they have no hope for 2020.‚Äù @ RepDougCollins @ foxandfriends Thank you Doug!</t>
  </si>
  <si>
    <t>https://twitter.com/realDonaldTrump/status/1207291285683367936</t>
  </si>
  <si>
    <t>Sean is a great patriot and will do a fantastic job. Has my total and complete endorsement!https://twitter.com/SeanParnellUSA/status/1207112992409759745 ‚Ä¶</t>
  </si>
  <si>
    <t>https://twitter.com/realDonaldTrump/status/1207292709230325760</t>
  </si>
  <si>
    <t>Sean P is a much stronger candidate!https://twitter.com/dbongino/status/1207076232849960960 ‚Ä¶</t>
  </si>
  <si>
    <t>https://twitter.com/realDonaldTrump/status/1207298128941961216</t>
  </si>
  <si>
    <t>Thank you!https://twitter.com/realDonaldTrump/status/1207055996687921152 ‚Ä¶</t>
  </si>
  <si>
    <t>https://twitter.com/realDonaldTrump/status/1207317586637021185</t>
  </si>
  <si>
    <t>‚ÄúThis is all about convicting a President based on innuendo, not on the facts. Even the Ukrainian President said there was no pressure!‚Äù @ RepMarkMeadows</t>
  </si>
  <si>
    <t>https://twitter.com/realDonaldTrump/status/1207323104898404360</t>
  </si>
  <si>
    <t>‚ÄúImpeachment is a terrible idea for the Country. The more people learn about impeachment, the less people want impeachment.‚Äù @ TuckerCarlson</t>
  </si>
  <si>
    <t>https://twitter.com/realDonaldTrump/status/1207325357310955522</t>
  </si>
  <si>
    <t>Thank you!https://twitter.com/frfrankpavone/status/1207312139649765382 ‚Ä¶</t>
  </si>
  <si>
    <t>https://twitter.com/realDonaldTrump/status/1207327108508377088</t>
  </si>
  <si>
    <t>Will go down in history as worst Speaker. Already thrown out once!https://twitter.com/GreggJarrett/status/1207299582205542402 ‚Ä¶</t>
  </si>
  <si>
    <t>https://twitter.com/realDonaldTrump/status/1207333331777605635</t>
  </si>
  <si>
    <t>‚ÄúThe evidence has to be overwhelming, and it is not. It‚Äôs not even close.‚Äù Ken Starr, Former Independent Counsel</t>
  </si>
  <si>
    <t>https://twitter.com/realDonaldTrump/status/1207339280504414212</t>
  </si>
  <si>
    <t>In the end here, nothing happened. We don‚Äôt approach anything like the egregious conduct that should be necessary before a President should be removed from office. I believe that a President can‚Äôt be removed from office if there is no reasonable possibility that the Senate..</t>
  </si>
  <si>
    <t>https://twitter.com/realDonaldTrump/status/1207339288406503426</t>
  </si>
  <si>
    <t>....won‚Äôt convict and remove the President - Then the House should not be Impeaching the President in the first place. If this is the new standard, every President from here on out is impeachable.‚Äù Andy McCarthy @ FoxNews So well stated. Thank you!</t>
  </si>
  <si>
    <t>https://twitter.com/realDonaldTrump/status/1207355923573989376</t>
  </si>
  <si>
    <t>SUCH ATROCIOUS LIES BY THE RADICAL LEFT, DO NOTHING DEMOCRATS. THIS IS AN ASSAULT ON AMERICA, AND AN ASSAULT ON THE REPUBLICAN PARTY!!!!</t>
  </si>
  <si>
    <t>https://twitter.com/realDonaldTrump/status/1207434514433069057</t>
  </si>
  <si>
    <t>Thank you Michigan, I am on my way. See everybody soon! # KAGpic.twitter.com/GP9SbH67CN</t>
  </si>
  <si>
    <t>https://twitter.com/realDonaldTrump/status/1207434958588932096</t>
  </si>
  <si>
    <t>THANK YOU! # KAGhttps://twitter.com/MattFinnFNC/status/1207359122372476928 ‚Ä¶</t>
  </si>
  <si>
    <t>https://twitter.com/realDonaldTrump/status/1207508280207011841</t>
  </si>
  <si>
    <t>pic.twitter.com/DutxclyZw9</t>
  </si>
  <si>
    <t>https://twitter.com/realDonaldTrump/status/1207639703538851840</t>
  </si>
  <si>
    <t>100% Republican Vote. That‚Äôs what people are talking about. The Republicans are united like never before!</t>
  </si>
  <si>
    <t>https://twitter.com/realDonaldTrump/status/1207652447474335746</t>
  </si>
  <si>
    <t>‚ÄúThe Senate shall set the time and place of the trial.‚Äù If the Do Nothing Democrats decide, in their great wisdom, not to show up, they would lose by Default!</t>
  </si>
  <si>
    <t>https://twitter.com/realDonaldTrump/status/1207654525215150081</t>
  </si>
  <si>
    <t>https://twitter.com/realDonaldTrump/status/1207664621336825856</t>
  </si>
  <si>
    <t>I got Impeached last night without one Republican vote being cast with the Do Nothing Dems on their continuation of the greatest Witch Hunt in American history. Now the Do Nothing Party want to Do Nothing with the Articles &amp; not deliver them to the Senate, but it‚Äôs Senate‚Äôs call!</t>
  </si>
  <si>
    <t>https://twitter.com/realDonaldTrump/status/1207664706837733376</t>
  </si>
  <si>
    <t>This is what the Dems are dealing with. Does anyone think this is good for the USA!https://twitter.com/LivePDDave1/status/1207551773491118080 ‚Ä¶</t>
  </si>
  <si>
    <t>https://twitter.com/realDonaldTrump/status/1207685345225129985</t>
  </si>
  <si>
    <t>Our great Congressman Gohmert is a TRUE patriot fighting back against people that must hate our Country!https://twitter.com/MSNBC/status/1207411432565956609 ‚Ä¶</t>
  </si>
  <si>
    <t>https://twitter.com/realDonaldTrump/status/1207686380626857984</t>
  </si>
  <si>
    <t>Thank you Anne!https://twitter.com/MissILmom/status/1036690580531757063 ‚Ä¶</t>
  </si>
  <si>
    <t>https://twitter.com/realDonaldTrump/status/1207689056538308611</t>
  </si>
  <si>
    <t>Thank you Terrence!https://twitter.com/w_terrence/status/1207339387136163842 ‚Ä¶</t>
  </si>
  <si>
    <t>https://twitter.com/realDonaldTrump/status/1207690276673900544</t>
  </si>
  <si>
    <t>Thank you Rena!https://twitter.com/ROHLL5/status/1207640058276265984 ‚Ä¶</t>
  </si>
  <si>
    <t>https://twitter.com/realDonaldTrump/status/1207694073634705414</t>
  </si>
  <si>
    <t>Pelosi feels her phony impeachment HOAX is so pathetic she is afraid to present it to the Senate, which can set a date and put this whole SCAM into default if they refuse to show up! The Do Nothings are so bad for our Country!</t>
  </si>
  <si>
    <t>https://twitter.com/realDonaldTrump/status/1207808421275275264</t>
  </si>
  <si>
    <t>‚ÄúJesse (Watters), this is the best year any President has ever had, plus we get an impeachment.‚Äù @ greggutfeld The Five @ FoxNews</t>
  </si>
  <si>
    <t>https://twitter.com/realDonaldTrump/status/1207811646300790784</t>
  </si>
  <si>
    <t>The great USMCA Trade Deal (Mexico &amp; Canada) has been sitting on Nancy Pelosi‚Äôs desk for 8 months, she doesn‚Äôt even know what it says, &amp; today, after passing by a wide margin in the House, Pelosi tried to take credit for it. Labor will vote for Trump. Trade deal is great for USA!</t>
  </si>
  <si>
    <t>https://twitter.com/realDonaldTrump/status/1207817078725578755</t>
  </si>
  <si>
    <t>So after the Democrats gave me no Due Process in the House, no lawyers, no witnesses, no nothing, they now want to tell the Senate how to run their trial. Actually, they have zero proof of anything, they will never even show up. They want out. I want an immediate trial!</t>
  </si>
  <si>
    <t>https://twitter.com/realDonaldTrump/status/1207821957988835329</t>
  </si>
  <si>
    <t>The House Democrats were unable to get even a single vote from the Republicans on their Impeachment Hoax. The Republicans have never been so united! The Dem‚Äôs case is so bad that they don‚Äôt even want to go to trial!</t>
  </si>
  <si>
    <t>https://twitter.com/realDonaldTrump/status/1207842238623080448</t>
  </si>
  <si>
    <t>The reason the Democrats don‚Äôt want to submit the Articles of Impeachment to the Senate is that they don‚Äôt want corrupt politician Adam Shifty Schiff to testify under oath, nor do they want the Whistleblower, the missing second Whistleblower, the informer, the Bidens, to testify!</t>
  </si>
  <si>
    <t>https://twitter.com/realDonaldTrump/status/1207857396913201154</t>
  </si>
  <si>
    <t>‚ÄúThis is political malpractice. This is a horrible judgement call on the part of the Speaker. You put your members in Trump friendly districts in a very difficult spot. It‚Äôs only going to extend it out further. This looks like the joke that it actually is.‚Äù Ben Domenech</t>
  </si>
  <si>
    <t>https://twitter.com/realDonaldTrump/status/1207862428802916354</t>
  </si>
  <si>
    <t>‚ÄúWhat‚Äôs been revealed is a Country in better shape than it‚Äôs been in decades. Working men and women in the Country are the beneficiaries of a President who‚Äôs doing exactly what he said he was going to do, that is to restore prosperity for all Americans.‚Äù @ LouDobbs Thank you Lou!</t>
  </si>
  <si>
    <t>https://twitter.com/realDonaldTrump/status/1207882239498960896</t>
  </si>
  <si>
    <t># MAGAhttps://twitter.com/HawleyMO/status/1207494537544896514 ‚Ä¶</t>
  </si>
  <si>
    <t>https://twitter.com/realDonaldTrump/status/1207885669495922688</t>
  </si>
  <si>
    <t>‚ÄúHouse Democrats perpetrating a fraud on America.‚Äù @ IngrahamAngle</t>
  </si>
  <si>
    <t>https://twitter.com/realDonaldTrump/status/1207982039934345216</t>
  </si>
  <si>
    <t>Thank you Bill. So true!https://twitter.com/SenBillCassidy/status/1207492122548621312 ‚Ä¶</t>
  </si>
  <si>
    <t>https://twitter.com/realDonaldTrump/status/1207997316424187905</t>
  </si>
  <si>
    <t>A far left magazine, or very ‚Äúprogressive,‚Äù as some would call it, which has been doing poorly and hasn‚Äôt been involved with the Billy Graham family for many years, Christianity Today, knows nothing about reading a perfect transcript of a routine phone call and would rather.....</t>
  </si>
  <si>
    <t>https://twitter.com/realDonaldTrump/status/1207997319821615105</t>
  </si>
  <si>
    <t>....have a Radical Left nonbeliever, who wants to take your religion &amp; your guns, than Donald Trump as your President. No President has done more for the Evangelical community, and it‚Äôs not even close. You‚Äôll not get anything from those Dems on stage. I won‚Äôt be reading ET again!</t>
  </si>
  <si>
    <t>https://twitter.com/realDonaldTrump/status/1208029119776247808</t>
  </si>
  <si>
    <t>I will be signing our 738 Billion Dollar Defense Spending Bill today. It will include 12 weeks Paid Parental Leave, gives our troops a raise, importantly creates the SPACE FORCE, SOUTHERN BORDER WALL FUNDING, repeals ‚ÄúCadillac Tax‚Äù on Health Plans, raises smoking age to 21! BIG!</t>
  </si>
  <si>
    <t>https://twitter.com/realDonaldTrump/status/1208045488156614659</t>
  </si>
  <si>
    <t>Had a very good talk with President Xi of China concerning our giant Trade Deal. China has already started large scale purchaes of agricultural product &amp; more. Formal signing being arranged. Also talked about North Korea, where we are working with China, &amp; Hong Kong (progress!).</t>
  </si>
  <si>
    <t>https://twitter.com/realDonaldTrump/status/1208089293308211202</t>
  </si>
  <si>
    <t>I guess the magazine, ‚ÄúChristianity Today,‚Äù is looking for Elizabeth Warren, Bernie Sanders, or those of the socialist/communist bent, to guard their religion. How about Sleepy Joe? The fact is, no President has ever done what I have done for Evangelicals, or religion itself!</t>
  </si>
  <si>
    <t>https://twitter.com/realDonaldTrump/status/1208089516176805888</t>
  </si>
  <si>
    <t>Thank you to Franklin Graham for stating that his father, the late great Billy Graham, voted for me in the 2016 Election. I know how pleased you are with the work we have all done together!https://www.breitbart.com/2020-election/2019/12/20/franklin-graham-slams-christianity-today-my-father-billy-graham-voted-for-donald-trump/ ‚Ä¶</t>
  </si>
  <si>
    <t>https://twitter.com/realDonaldTrump/status/1208129708690464771</t>
  </si>
  <si>
    <t>Congressman @ ScottRTipton is a great supporter of the # MAGA Agenda! He fights for your # 2A rights and the Border Wall. Scott is working hard for Colorado and has my Complete and Total Endorsement!</t>
  </si>
  <si>
    <t>https://twitter.com/realDonaldTrump/status/1208130976188108805</t>
  </si>
  <si>
    <t>The Democrat Party‚Äôs Witch Hunt and CRAZY EXTREME policies are chasing common sense people out of the Dem Party. That‚Äôs why Jeff Van Drew ( @ CongressmanJVD) voted NO on the Impeachment Hoax. Jeff will be joining our growing Republican Party....</t>
  </si>
  <si>
    <t>https://twitter.com/realDonaldTrump/status/1208130977500991489</t>
  </si>
  <si>
    <t>....and has my FULL Endorsement. This is a BIG win for our GOP and a BIG win for South Jersey. South Jersey is TRUMP COUNTRY, so I know ALL NJ Republicans will join me in supporting Jeff Van Drew. The Dems are already coming after him, so help Jeff win.https://secure.winred.com/van-drew-for-congress/donate ‚Ä¶</t>
  </si>
  <si>
    <t>https://twitter.com/realDonaldTrump/status/1208131919667433475</t>
  </si>
  <si>
    <t>Congressman Kevin Brady ( @ bradyfortexas) is an outstanding representative for our Country and the Great State of Texas. A big supporter of our # MAGA Agenda....</t>
  </si>
  <si>
    <t>https://twitter.com/realDonaldTrump/status/1208131920598573056</t>
  </si>
  <si>
    <t>....Kevin is strong on Securing the Border, # USMCA, protecting our # 2A, and Loves our Vets and Military. Kevin is a true friend, and has my Complete and Total Endorsement!</t>
  </si>
  <si>
    <t>https://twitter.com/realDonaldTrump/status/1208132227667812357</t>
  </si>
  <si>
    <t>Just had a great call with the President of Brazil, @ JairBolsonaro. We discussed many subjects including Trade. The relationship between the United States and Brazil has never been Stronger!</t>
  </si>
  <si>
    <t>https://twitter.com/realDonaldTrump/status/1208135784152358913</t>
  </si>
  <si>
    <t>Economy is GREAT, Big Stock Market uptick today. Best ranking in 20 years admits CNN!https://www.newsbusters.org/blogs/business/joseph-vazquez/2019/12/20/post-impeachment-cnn-admits-us-economy-received-best ‚Ä¶</t>
  </si>
  <si>
    <t>https://twitter.com/realDonaldTrump/status/1208137095270862848</t>
  </si>
  <si>
    <t>Nancy Pelosi is looking for a Quid Pro Quo with the Senate. Why aren‚Äôt we Impeaching her?</t>
  </si>
  <si>
    <t>https://twitter.com/realDonaldTrump/status/1208151834109587456</t>
  </si>
  <si>
    <t>THANK YOU! # KAG2020pic.twitter.com/fX5FGxYBuU</t>
  </si>
  <si>
    <t>https://twitter.com/realDonaldTrump/status/1208155412962447360</t>
  </si>
  <si>
    <t>We are getting MS-13 gang members, and many other people that shouldn‚Äôt be here, out of our Country!https://nypost.com/2019/12/20/massive-ms-13-bust-officials-charge-96-members-in-gang-takedown/ ‚Ä¶</t>
  </si>
  <si>
    <t>https://twitter.com/realDonaldTrump/status/1208220823137505280</t>
  </si>
  <si>
    <t>To The Extraordinary Men and Women of the United States Military:pic.twitter.com/luDyPVKgfY</t>
  </si>
  <si>
    <t>https://twitter.com/realDonaldTrump/status/1208221277917515777</t>
  </si>
  <si>
    <t>To Our Incredible Federal Workforce:pic.twitter.com/zIyXW834H5</t>
  </si>
  <si>
    <t>https://twitter.com/realDonaldTrump/status/1208224663115042816</t>
  </si>
  <si>
    <t>‚ÄúIt‚Äôs time to put House Democrats on trial.‚Äù @ IngrahamAngle</t>
  </si>
  <si>
    <t>https://twitter.com/realDonaldTrump/status/1208228281402757121</t>
  </si>
  <si>
    <t>Last year I signed legislation that gives our Veterans CHOICE, through private providers, and at urgent care facilities! Today we fully funded this $10 billion a year effort that gets our brave Veterans care quickly, and close to home.</t>
  </si>
  <si>
    <t>https://twitter.com/realDonaldTrump/status/1208228299119439878</t>
  </si>
  <si>
    <t>A total Witch Hunt!https://twitter.com/AP/status/1207609959241932800 ‚Ä¶</t>
  </si>
  <si>
    <t>https://twitter.com/realDonaldTrump/status/1208228389246701568</t>
  </si>
  <si>
    <t>We will always provide for our Veterans and their mental health. I pushed Congress to provide $10 Billion for Vet mental health, suicide prevention outreach, and funding for my PREVENTS Initiative to end Vet suicide. Congress responded. A big win for our Vets!</t>
  </si>
  <si>
    <t>https://twitter.com/realDonaldTrump/status/1208228582386020352</t>
  </si>
  <si>
    <t>Honored to finally put an end to the ‚ÄúWidow‚Äôs Tax‚Äù and ensure that our surviving military spouses receive their full benefits. The spouses and families of our fallen heroes have suffered enough and WE must do everything in our power to ease the burden.</t>
  </si>
  <si>
    <t>https://twitter.com/realDonaldTrump/status/1208228664049111045</t>
  </si>
  <si>
    <t>My Administration pushed to include a big expansion to Veteran telehealth in the spending bill so that the brave men and women who served our Country get the care they need. # RuralProsperity</t>
  </si>
  <si>
    <t>https://twitter.com/realDonaldTrump/status/1208230850040672257</t>
  </si>
  <si>
    <t>Proud of @ JimInhofe‚Äôs tenacious Oklahoma spirit that got the NDAA done. Maybe the best yet because it takes care of troops &amp; establishes SPACE FORCE, which is 1st new branch since 1947 (Air Force). Another huge win for Jim‚Äôs legacy. To many more! @ SASCMajorityhttps://twitter.com/JimInhofe/status/1208196888559788033 ‚Ä¶</t>
  </si>
  <si>
    <t>https://twitter.com/realDonaldTrump/status/1208231562552188930</t>
  </si>
  <si>
    <t>BIG thank you to Mac Thornberry ( @ MacTXPress) for a GREAT Defense Deal! Mac has been a champion for our Military and Vets his whole career, and now he can add Space Force to his accomplishments. Look forward to another great defense bill next year, Mac! @ HASCRepublicans</t>
  </si>
  <si>
    <t>https://twitter.com/realDonaldTrump/status/1208240210364051456</t>
  </si>
  <si>
    <t>pic.twitter.com/5Oa0iU92vI</t>
  </si>
  <si>
    <t>https://twitter.com/realDonaldTrump/status/1208245861974790148</t>
  </si>
  <si>
    <t>Thank you Franklin!https://twitter.com/DanScavino/status/1208203558639820801 ‚Ä¶</t>
  </si>
  <si>
    <t>https://twitter.com/realDonaldTrump/status/1208246633168850944</t>
  </si>
  <si>
    <t>Broke all time Stock Market Record again today. 135 times since my 2016 Election Win. Thank you!</t>
  </si>
  <si>
    <t>https://twitter.com/realDonaldTrump/status/1208247467818594305</t>
  </si>
  <si>
    <t>Plus, never did anything wrong. Read the Transcripts. A Democrat Hoax!https://twitter.com/johnrobertsFox/status/1208004658616307712 ‚Ä¶</t>
  </si>
  <si>
    <t>https://twitter.com/realDonaldTrump/status/1208248471200899072</t>
  </si>
  <si>
    <t>The great Democrat disgrace. But we are winning!https://twitter.com/RandPaul/status/1207487262163951616 ‚Ä¶</t>
  </si>
  <si>
    <t>https://twitter.com/realDonaldTrump/status/1208260654571896832</t>
  </si>
  <si>
    <t>https://twitter.com/DeptofDefense/status/1208186990400692224 ‚Ä¶pic.twitter.com/5iTkl6q9oQ</t>
  </si>
  <si>
    <t>https://twitter.com/realDonaldTrump/status/1208471806815997953</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</si>
  <si>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</si>
  <si>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https://twitter.com/realDonaldTrump/status/1208494102062477312</t>
  </si>
  <si>
    <t>pic.twitter.com/h5bAKuoyV2</t>
  </si>
  <si>
    <t>https://twitter.com/realDonaldTrump/status/1208587342879047681</t>
  </si>
  <si>
    <t>pic.twitter.com/rJ4yo4htsy</t>
  </si>
  <si>
    <t>https://twitter.com/realDonaldTrump/status/1208587674342301703</t>
  </si>
  <si>
    <t>pic.twitter.com/ryVvzb6EGt</t>
  </si>
  <si>
    <t>https://twitter.com/realDonaldTrump/status/1208844297912619008</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</si>
  <si>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</si>
  <si>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https://twitter.com/realDonaldTrump/status/1208845039230689280</t>
  </si>
  <si>
    <t>Melania and I send our warmest wishes to Jewish people in the United States, Israel, and across the world as you commence the 8-day celebration of Hanukkah.https://www.whitehouse.gov/briefings-statements/presidential-message-hanukkah-2019 ‚Ä¶</t>
  </si>
  <si>
    <t>https://twitter.com/realDonaldTrump/status/1208873492025925632</t>
  </si>
  <si>
    <t>The Democrats and Crooked Hillary paid for &amp; provided a Fake Dossier, with phony information gotten from foreign sources, pushed it to the corrupt media &amp; Dirty Cops, &amp; have now been caught. They spied on my campaign, then tried to cover it up - Just Like Watergate, but bigger!</t>
  </si>
  <si>
    <t>https://twitter.com/realDonaldTrump/status/1209106016551481344</t>
  </si>
  <si>
    <t>Pelosi gives us the most unfair trial in the history of the U.S. Congress, and now she is crying for fairness in the Senate, and breaking all rules while doing so. She lost Congress once, she will do it again!</t>
  </si>
  <si>
    <t>https://twitter.com/realDonaldTrump/status/1209235490026774528</t>
  </si>
  <si>
    <t>Nancy Pelosi, who has already lost the House &amp; Speakership once, &amp; is about to lose it again, is doing everything she can to delay the zero Republican vote Articles of Impeachment. She is trying to take over the Senate, &amp; Cryin‚Äô Chuck is trying to take over the trial. No way!....</t>
  </si>
  <si>
    <t>https://twitter.com/realDonaldTrump/status/1209235491503169536</t>
  </si>
  <si>
    <t>....What right does Crazy Nancy have to hold up this Senate trial. None! She has a bad case and would rather not have a negative decision. This Witch Hunt must end NOW with a trial in the Senate, or let her default &amp; lose. No more time should be wasted on this Impeachment Scam!</t>
  </si>
  <si>
    <t>https://twitter.com/realDonaldTrump/status/1209253611882070017</t>
  </si>
  <si>
    <t>Wouldn‚Äôt it be reasonable to assume that Republicans in the Senate should handle the Impeachment Hoax in the exact same manner as Democrats in the House handled their recent partisan scam? Why would it be different for Republicans than it was for the Radical Left Democrats?</t>
  </si>
  <si>
    <t>https://twitter.com/realDonaldTrump/status/1209259291217141760</t>
  </si>
  <si>
    <t>I agree 100%!https://twitter.com/LindseyGrahamSC/status/1208133195205660675 ‚Ä¶</t>
  </si>
  <si>
    <t>https://twitter.com/realDonaldTrump/status/1209262137182445569</t>
  </si>
  <si>
    <t>NASDAQ UP 72.2% SINCE OUR GREAT 2016 ELECTION VICTORY! DOW UP 55.8%. The best is yet to come!</t>
  </si>
  <si>
    <t>https://twitter.com/realDonaldTrump/status/1209266861436809216</t>
  </si>
  <si>
    <t>STOCK MARKET CLOSES AT ALL-TIME HIGH! What a great time for the Radical Left, Do Nothing Democrats to Impeach your favorite President, especially since he has not done anything wrong!</t>
  </si>
  <si>
    <t>https://twitter.com/realDonaldTrump/status/1209300561864142848</t>
  </si>
  <si>
    <t>What the Democrats are doing is ‚ÄúObstruction of the Senate. It‚Äôs wrong Constitutionally, it‚Äôs wrong morally, and it‚Äôs wrong politically.‚Äù @ AlanDersh @ seanhannity @ dbongino l agree, and so does the public!</t>
  </si>
  <si>
    <t>https://twitter.com/realDonaldTrump/status/1209304295365107713</t>
  </si>
  <si>
    <t>‚ÄúThe real victims here are the American people and the Constitution. The Constitution has been damaged by this ploy being used by Nancy Pelosi. This is a very bad time for the United States Constitution.‚Äù @ AlanDersh</t>
  </si>
  <si>
    <t>https://twitter.com/realDonaldTrump/status/1209446138811764737</t>
  </si>
  <si>
    <t>Everything we‚Äôre seeing from Speaker Pelosi and Senator Schumer suggests that they‚Äôre in real doubt about the evidence they‚Äôve brought forth so far not being good enough, and are very, very urgently seeking a way to find some more evidence. The only way to make this work is to..</t>
  </si>
  <si>
    <t>https://twitter.com/realDonaldTrump/status/1209446147233845250</t>
  </si>
  <si>
    <t>....mount some kind of public pressure to demand witnesses, but McConnell has the votes and he can run this trial anyway he wants to. @ brithume @ foxandfriends</t>
  </si>
  <si>
    <t>https://twitter.com/realDonaldTrump/status/1209447572546424832</t>
  </si>
  <si>
    <t>‚ÄúStocks kick off Christmas week at All-Time Record Highs.‚Äù @ foxandfriends</t>
  </si>
  <si>
    <t>https://twitter.com/realDonaldTrump/status/1209449029672873985</t>
  </si>
  <si>
    <t>‚ÄúThe Trump Administration, Trump policies, have put our economy on a trajectory it has never been on before.‚Äù Griff Jenkins, @ foxandfriends</t>
  </si>
  <si>
    <t>https://twitter.com/realDonaldTrump/status/1209462723328782336</t>
  </si>
  <si>
    <t>....the American public‚Äôs tone deafness - &amp; it should be intolerable, because the American people have had it with this.‚Äù @ kilmeade @ foxandfriends The Radical Left, Do Nothing Democrats have gone CRAZY. They want to make it as hard as possible for me to properly run our Country!</t>
  </si>
  <si>
    <t>https://twitter.com/realDonaldTrump/status/1209465106364555264</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</si>
  <si>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</si>
  <si>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https://twitter.com/realDonaldTrump/status/1209594493432975360</t>
  </si>
  <si>
    <t>pic.twitter.com/kQX5wRIn3X</t>
  </si>
  <si>
    <t>https://twitter.com/realDonaldTrump/status/1209597945114484736</t>
  </si>
  <si>
    <t>pic.twitter.com/jSSY9yvh2P</t>
  </si>
  <si>
    <t>https://twitter.com/realDonaldTrump/status/1209602813019463680</t>
  </si>
  <si>
    <t>187 new Federal Judges have been confirmed under the Trump Administration, including two great new United States Supreme Court Justices. We are shattering every record! Read all about this in ‚ÄúThe Long Game,‚Äù a great new book by @ senatemajldr Mitch McConnell. Amazing story!</t>
  </si>
  <si>
    <t>https://twitter.com/realDonaldTrump/status/1209812664601522178</t>
  </si>
  <si>
    <t>MERRY CHRISTMAS!</t>
  </si>
  <si>
    <t>https://twitter.com/realDonaldTrump/status/1209935018153455616</t>
  </si>
  <si>
    <t>2019 HOLIDAY RETAIL SALES WERE UP 3.4% FROM LAST YEAR, THE BIGGEST NUMBER IN U.S. HISTORY. CONGRATULATIONS AMERICA!</t>
  </si>
  <si>
    <t>https://twitter.com/realDonaldTrump/status/1209964406324510720</t>
  </si>
  <si>
    <t>Governor Gavin N has done a really bad job on taking care of the homeless population in California. If he can‚Äôt fix the problem, the Federal Govt. will get involved!https://twitter.com/TomiLahren/status/1208077788323831809 ‚Ä¶</t>
  </si>
  <si>
    <t>https://twitter.com/realDonaldTrump/status/1209972732793905154</t>
  </si>
  <si>
    <t>Thank you Tammy. You are doing a GREAT job!https://twitter.com/HeyTammyBruce/status/1209840168292814851 ‚Ä¶</t>
  </si>
  <si>
    <t>https://twitter.com/realDonaldTrump/status/1209973303919677441</t>
  </si>
  <si>
    <t>Wow. It‚Äôs all a giant SCAM!https://twitter.com/KimStrassel/status/1208130142721040384 ‚Ä¶</t>
  </si>
  <si>
    <t>https://twitter.com/realDonaldTrump/status/1210035579179749378</t>
  </si>
  <si>
    <t>Why should Crazy Nancy Pelosi, just because she has a slight majority in the House, be allowed to Impeach the President of the United States? Got ZERO Republican votes, there was no crime, the call with Ukraine was perfect, with ‚Äúno pressure.‚Äù She said it must be ‚Äúbipartisan...</t>
  </si>
  <si>
    <t>https://twitter.com/realDonaldTrump/status/1210035580140175361</t>
  </si>
  <si>
    <t>...&amp; overwhelming,‚Äù but this Scam Impeachment was neither. Also, very unfair with no Due Process, proper representation, or witnesses. Now Pelosi is demanding everything the Republicans weren‚Äôt allowed to have in the House. Dems want to run majority Republican Senate. Hypocrites!</t>
  </si>
  <si>
    <t>https://twitter.com/realDonaldTrump/status/1210168044376526848</t>
  </si>
  <si>
    <t>‚ÄúLook, the House is supposed to do all of this work on witnesses and documents BEFORE they send the articles over to the Senate, not to call in new witnesses, go through new documents - that work is supposed to be done in the House.‚Äù @ KatiePavlich @ foxandfriends</t>
  </si>
  <si>
    <t>https://twitter.com/realDonaldTrump/status/1210172955982016512</t>
  </si>
  <si>
    <t>The Radical Left, Do Nothing Democrats said they wanted to RUSH everything through to the Senate because ‚ÄúPresident Trump is a threat to National Security‚Äù (they are vicious, will say anything!), but now they don‚Äôt want to go fast anymore, they want to go very slowly. Liars!</t>
  </si>
  <si>
    <t>https://twitter.com/realDonaldTrump/status/1210179032031072256</t>
  </si>
  <si>
    <t>Brad Blakeman ‚ÄúI happen to believe as a lawyer that the charges are defective, they don‚Äôt meet the Constitutional standard of high crimes and misdemeanors, so I would like to see a Motion to Dismiss. At least 51 Republican Senators would agree with that-there should be no trial.‚Äù</t>
  </si>
  <si>
    <t>https://twitter.com/realDonaldTrump/status/1210183406904074240</t>
  </si>
  <si>
    <t>Nancy Pelosi‚Äôs District in California has rapidly become one of the worst anywhere in the U.S. when it come to the homeless &amp; crime. It has gotten so bad, so fast - she has lost total control and, along with her equally incompetent governor, Gavin Newsom, it is a very sad sight!</t>
  </si>
  <si>
    <t>https://twitter.com/realDonaldTrump/status/1210188790008037376</t>
  </si>
  <si>
    <t>‚ÄúNancy Pelosi has no leverage over the Senate. Mitch McConnell did not nose his way into the impeachment process in the House, and she has no standing in the Senate.‚Äù Brad Blakeman. Crazy Nancy should clean up her filthy dirty District &amp; help the homeless there. A primary for N?</t>
  </si>
  <si>
    <t>https://twitter.com/realDonaldTrump/status/1210207810291671045</t>
  </si>
  <si>
    <t>Despite all of the great success that our Country has had over the last 3 years, it makes it much more difficult to deal with foreign leaders (and others) when I am having to constantly defend myself against the Do Nothing Democrats &amp; their bogus Impeachment Scam. Bad for USA!</t>
  </si>
  <si>
    <t>https://twitter.com/realDonaldTrump/status/1210220021433208832</t>
  </si>
  <si>
    <t>Russia, Syria, and Iran are killing, or on their way to killing, thousands of innocent civilians in Idlib Province. Don‚Äôt do it! Turkey is working hard to stop this carnage.</t>
  </si>
  <si>
    <t>https://twitter.com/realDonaldTrump/status/1210299694880088065</t>
  </si>
  <si>
    <t>‚ÄúTrump stock market rally is far outpacing past US presidents‚Äùhttps://www.cnbc.com/2019/12/26/trumps-stock-market-rally-is-far-outpacing-past-us-presidents.html ‚Ä¶</t>
  </si>
  <si>
    <t>https://twitter.com/realDonaldTrump/status/1210308913620553728</t>
  </si>
  <si>
    <t>‚ÄúNasdaq Hits 9,000 for First Time Ever‚Äùhttps://www.breitbart.com/economy/2019/12/26/nasdaq-hits-9000-for-first-time-ever/ ‚Ä¶</t>
  </si>
  <si>
    <t>https://twitter.com/realDonaldTrump/status/1210345748933595137</t>
  </si>
  <si>
    <t>‚ÄúNancy Pelosi is trying to usurp the Constitutional role of the Senate. The longer this goes on, the more petty, partisan &amp; political it all looks.‚Äù @ KarlRove @ FoxNews Just more of the same from the Do Nothing Dems. Nancy should be helping the record number of homeless in her D!</t>
  </si>
  <si>
    <t>https://twitter.com/realDonaldTrump/status/1210347885386178560</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</si>
  <si>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</si>
  <si>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https://twitter.com/realDonaldTrump/status/1210350571452022784</t>
  </si>
  <si>
    <t>I guess Justin T doesn‚Äôt much like my making him pay up on NATO or Trade!https://twitter.com/FOX13News/status/1210247652178313217 ‚Ä¶</t>
  </si>
  <si>
    <t>https://twitter.com/realDonaldTrump/status/1210351400313638914</t>
  </si>
  <si>
    <t>The movie will never be the same! (just kidding)https://twitter.com/Mediaite/status/1210210156841230336 ‚Ä¶</t>
  </si>
  <si>
    <t>https://twitter.com/realDonaldTrump/status/1210354030997901312</t>
  </si>
  <si>
    <t>Thank you Ritchie!https://twitter.com/RedPillBlackMan/status/1018202558764945408 ‚Ä¶</t>
  </si>
  <si>
    <t>https://twitter.com/realDonaldTrump/status/1210415111925649408</t>
  </si>
  <si>
    <t>‚ÄúPelosi‚Äôs stall tactics expose the weakness of Democrat‚Äôs impeachment case.‚Äù @ GreggJarrett @ FoxNews</t>
  </si>
  <si>
    <t>https://twitter.com/realDonaldTrump/status/1210416954068078592</t>
  </si>
  <si>
    <t>‚ÄúDemocrats repeatedly claimed impeachment was an urgent matter, but now Nancy Pelosi uses stall tactics to obstruct the Senate.‚Äù @ replouiegohmert @ HeyTammyBruce @ FoxNews It‚Äôs all part of the Impeachment Hoax!</t>
  </si>
  <si>
    <t>https://twitter.com/realDonaldTrump/status/1210558076815912960</t>
  </si>
  <si>
    <t>Academy Award winning actor (and great guy!) @ jonvoight is fantastic in the role of Mickey Donovan in the big television hit, Ray Donovan. From Midnight Cowboy to Deliverance to The Champ (one of the best ever boxing movies), &amp; many others, Jon delivers BIG. Also, LOVES THE USA!</t>
  </si>
  <si>
    <t>https://twitter.com/realDonaldTrump/status/1210565179949404160</t>
  </si>
  <si>
    <t>Thank you Kristy, have a great year!https://twitter.com/KristySwansonXO/status/1210059718452031488 ‚Ä¶</t>
  </si>
  <si>
    <t>https://twitter.com/realDonaldTrump/status/1210568154658803713</t>
  </si>
  <si>
    <t>Speaker Pelosi and Chuck Schumer‚Äôs drive to try and rig the trial against the President is misplaced. There is no factual basis for the Articles of Impeachment that passed the House. This President will be exonerated.‚Äù William McGinley @ foxandfriends</t>
  </si>
  <si>
    <t>https://twitter.com/realDonaldTrump/status/1210571664037208064</t>
  </si>
  <si>
    <t>‚ÄúTrump Stock Market rally is far outpacing past U.S. presidents‚Äù @ CNBC With new trade deals, and more, THE BEST IS YET TO COME!</t>
  </si>
  <si>
    <t>https://twitter.com/realDonaldTrump/status/1210600560719781889</t>
  </si>
  <si>
    <t>Thank YOU Indian Country for being such an IMPORTANT part of the American story! I recently signed 3 bills to support tribal sovereignty....</t>
  </si>
  <si>
    <t>https://twitter.com/realDonaldTrump/status/1210600561529237510</t>
  </si>
  <si>
    <t>....and native culture ‚Äì S.216/Spokane Tribe, S.256/Native Languages and NDAA Sec. 2870 officially recognizing Little Shell Tribe of Chippewa Indians. My great honor to do so!</t>
  </si>
  <si>
    <t>https://twitter.com/realDonaldTrump/status/1210662521222381569</t>
  </si>
  <si>
    <t>So interesting to see Nancy Pelosi demanding fairness from @ senatemajldr McConnell when she presided over the most unfair hearing in the history of the United States Congress!</t>
  </si>
  <si>
    <t>https://twitter.com/realDonaldTrump/status/1210679670133469186</t>
  </si>
  <si>
    <t>‚ÄúDow closes at another All-Time High!‚Äù @ cvpayne @ FoxBusiness</t>
  </si>
  <si>
    <t>https://twitter.com/realDonaldTrump/status/1210740248075882497</t>
  </si>
  <si>
    <t>Thanks Kayleigh!https://twitter.com/GOP/status/1210183552375107584 ‚Ä¶</t>
  </si>
  <si>
    <t>https://twitter.com/realDonaldTrump/status/1210749216307286016</t>
  </si>
  <si>
    <t>@ OANN is doing incredible reporting. If Lamestream Media did the same, they would get respect back. At All-Time Low!https://twitter.com/Text88022/status/1210560047148937216 ‚Ä¶</t>
  </si>
  <si>
    <t>https://twitter.com/realDonaldTrump/status/1210750161174941696</t>
  </si>
  <si>
    <t>Wow Crazy Nancy, what‚Äôs going on? This is big stuff!https://twitter.com/Text88022/status/1210570523970850816 ‚Ä¶</t>
  </si>
  <si>
    <t>https://twitter.com/realDonaldTrump/status/1210752675349839875</t>
  </si>
  <si>
    <t>He made same prediction in 2016. Nobody ever said Michael was stupid!https://twitter.com/John_KissMyBot/status/1210683656097947648 ‚Ä¶</t>
  </si>
  <si>
    <t>https://twitter.com/realDonaldTrump/status/1210753082264436737</t>
  </si>
  <si>
    <t>Come on Crazy Nancy, do it!https://twitter.com/John_KissMyBot/status/1210686166191812610 ‚Ä¶</t>
  </si>
  <si>
    <t>https://twitter.com/realDonaldTrump/status/1210756296481226754</t>
  </si>
  <si>
    <t>Hillary should give it another try, but this time don‚Äôt forget Wisconsin, Pennsylvania, Michigan, North Carolina &amp; others!https://twitter.com/ROHLL5/status/1210679968230821889 ‚Ä¶</t>
  </si>
  <si>
    <t>https://twitter.com/realDonaldTrump/status/1210756639269117953</t>
  </si>
  <si>
    <t>What kind of an animal is this?https://twitter.com/ROHLL5/status/1210679166170890240 ‚Ä¶</t>
  </si>
  <si>
    <t>https://twitter.com/realDonaldTrump/status/1210770931112534016</t>
  </si>
  <si>
    <t>A true Democrat Party leader!https://twitter.com/israel_advocacy/status/1208771819605508096 ‚Ä¶</t>
  </si>
  <si>
    <t>https://twitter.com/realDonaldTrump/status/1210782718524395523</t>
  </si>
  <si>
    <t>Now that wasn‚Äôt very nice, was it?https://twitter.com/TomFitton/status/1210572716698488839 ‚Ä¶</t>
  </si>
  <si>
    <t>https://twitter.com/realDonaldTrump/status/1210783484748255234</t>
  </si>
  <si>
    <t>The Wall is funded &amp; being built!https://twitter.com/TrumpGirlOnFire/status/1084216851968577536 ‚Ä¶</t>
  </si>
  <si>
    <t>https://twitter.com/realDonaldTrump/status/1210916803800707072</t>
  </si>
  <si>
    <t>California and New York must do something about their TREMENDOUS Homeless problems. They are setting records! If their Governors can‚Äôt handle the situation, which they should be able to do very easily, they must call and ‚Äúpolitely‚Äù ask for help. Would be so easy with competence!</t>
  </si>
  <si>
    <t>https://twitter.com/realDonaldTrump/status/1211030803179876353</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</si>
  <si>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</si>
  <si>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https://twitter.com/realDonaldTrump/status/1211032731012018182</t>
  </si>
  <si>
    <t>So sad to see that New York City and State are falling apart. All they want to do is investigate to make me hate them even more than I should. Governor Cuomo has lost control, and lost his mind. Very bad for the homeless and all!</t>
  </si>
  <si>
    <t>https://twitter.com/realDonaldTrump/status/1211047586276270081</t>
  </si>
  <si>
    <t>Thank you Adriana!https://twitter.com/AdrianaCohen16/status/1210632030943211520 ‚Ä¶</t>
  </si>
  <si>
    <t>https://twitter.com/realDonaldTrump/status/1211048160296079361</t>
  </si>
  <si>
    <t>A Dirty Cop at the highest level. Scum!https://twitter.com/AdrianaCohen16/status/1210701262498361344 ‚Ä¶</t>
  </si>
  <si>
    <t>https://twitter.com/realDonaldTrump/status/1211051649009115136</t>
  </si>
  <si>
    <t>Thank you Juliet!https://twitter.com/Julietknows1/status/1195173904635043841 ‚Ä¶</t>
  </si>
  <si>
    <t>https://twitter.com/realDonaldTrump/status/1211074032956854272</t>
  </si>
  <si>
    <t>Thank you Joe. So good for our workers!https://twitter.com/JoeSquawk/status/1210602372680077315 ‚Ä¶</t>
  </si>
  <si>
    <t>https://twitter.com/realDonaldTrump/status/1211074529172348928</t>
  </si>
  <si>
    <t>Tremendous Spirit!https://twitter.com/DanScavino/status/1210694529197756416 ‚Ä¶</t>
  </si>
  <si>
    <t>https://twitter.com/realDonaldTrump/status/1211270040311476224</t>
  </si>
  <si>
    <t>Any answers Nancy?https://twitter.com/realDonaldTrump/status/1210750161174941696 ‚Ä¶</t>
  </si>
  <si>
    <t>https://twitter.com/realDonaldTrump/status/1211299664852598785</t>
  </si>
  <si>
    <t>Crazy Nancy Pelosi should spend more time in her decaying city and less time on the Impeachment Hoax!https://twitter.com/DanScavino/status/1210781228149817355 ‚Ä¶</t>
  </si>
  <si>
    <t>https://twitter.com/realDonaldTrump/status/1211363928837632002</t>
  </si>
  <si>
    <t>The anti-Semitic attack in Monsey, New York, on the 7th night of Hanukkah last night is horrific. We must all come together to fight, confront, and eradicate the evil scourge of anti-Semitism. Melania and I wish the victims a quick and full recovery.</t>
  </si>
  <si>
    <t>https://twitter.com/realDonaldTrump/status/1211655287247126535</t>
  </si>
  <si>
    <t>Thank you to highly respected Jewish leader Dov Hikind for his wonderful statements about me this morning on @ foxandfriends.</t>
  </si>
  <si>
    <t>https://twitter.com/realDonaldTrump/status/1211774730258264066</t>
  </si>
  <si>
    <t>He is Fake News, will always be Fredo to us. I should release some of his dishonest interviews? Coupled with bad ratings, he‚Äôd be out!https://twitter.com/BreitbartNews/status/1211767146637930500 ‚Ä¶</t>
  </si>
  <si>
    <t>https://twitter.com/realDonaldTrump/status/1211813523581546496</t>
  </si>
  <si>
    <t>Our prayers are with the families of the victims and the congregation of yesterday‚Äôs church attack. It was over in 6 seconds thanks to the brave parishioners who acted to protect 242 fellow worshippers. Lives were saved by these heroes, and Texas laws allowing them to carry arms!</t>
  </si>
  <si>
    <t>https://twitter.com/realDonaldTrump/status/1211969354499284992</t>
  </si>
  <si>
    <t>The Democrats will do anything to avoid a trial in the Senate in order to protect Sleepy Joe Biden, and expose the millions and millions of dollars that ‚ÄúWhere‚Äôs‚Äù Hunter, &amp; possibly Joe, were paid by companies and countries for doing NOTHING. Joe wants no part of this mess!</t>
  </si>
  <si>
    <t>https://twitter.com/realDonaldTrump/status/1211981022084128768</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</si>
  <si>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</si>
  <si>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https://twitter.com/realDonaldTrump/status/1212008798849814528</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</si>
  <si>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</si>
  <si>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https://twitter.com/realDonaldTrump/status/1212012065440894976</t>
  </si>
  <si>
    <t>President Putin of Russia called to thank me and the U.S. for informing them of a planned terrorist attack in the very beautiful city of Saint Petersburg. They were able to quickly apprehend the suspects, with many lives being saved. Great &amp; important coordination!</t>
  </si>
  <si>
    <t>https://twitter.com/realDonaldTrump/status/1212014713808273410</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</si>
  <si>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</si>
  <si>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https://twitter.com/realDonaldTrump/status/1212036913139507200</t>
  </si>
  <si>
    <t>To those many millions of people in Iraq who want freedom and who don‚Äôt want to be dominated and controlled by Iran, this is your time!</t>
  </si>
  <si>
    <t>https://twitter.com/realDonaldTrump/status/1212053764879867904</t>
  </si>
  <si>
    <t>Very good meeting on the Middle East, the Military, and Trade. Heading back to The Southern White House (Mar-a-Lago!). Updates throughout the day.</t>
  </si>
  <si>
    <t>https://twitter.com/realDonaldTrump/status/1212064561026797569</t>
  </si>
  <si>
    <t>https://twitter.com/realDonaldTrump/status/1212066600771366918</t>
  </si>
  <si>
    <t>Remember when Pelosi was screaming that President Trump is a danger to our nation and we must move quickly. They didn‚Äôt get one Republican House vote, and lost 3 Dems. They produced no case so now she doesn‚Äôt want to go to the Senate. She‚Äôs all lies. Most overrated person I know!</t>
  </si>
  <si>
    <t>https://twitter.com/realDonaldTrump/status/1212096499942854657</t>
  </si>
  <si>
    <t>‚ÄúIt‚Äôs my opinion as a lawyer that the Articles of Impeachment are defective on their face, which means I would like to see a Motion to Dismiss and have this disbursed without the necessity of a trial. I don‚Äôt think there should be a trial. I think it should be dismissed....</t>
  </si>
  <si>
    <t>https://twitter.com/realDonaldTrump/status/1212096512710381568</t>
  </si>
  <si>
    <t>...on 51 votes, which is procedural. You don‚Äôt need two thirds.‚Äù Brad Blakeman @ FoxNews A great lawyer &amp; person. Thank you Brad!</t>
  </si>
  <si>
    <t>https://twitter.com/realDonaldTrump/status/1212105111130058752</t>
  </si>
  <si>
    <t>‚ÄúThis guy (Peter Strzok) was organizing a coup to undo the 2016 election.‚Äù Rachel Campos-Duffy @ FoxNews And he wasn‚Äôt the only one in that Administration. The greatest Witch Hunt in American history!</t>
  </si>
  <si>
    <t>https://twitter.com/realDonaldTrump/status/1212121012151689217</t>
  </si>
  <si>
    <t>The U.S. Embassy in Iraq is, &amp; has been for hours, SAFE! Many of our great Warfighters, together with the most lethal military equipment in the world, was immediately rushed to the site. Thank you to the President &amp; Prime Minister of Iraq for their rapid response upon request....</t>
  </si>
  <si>
    <t>https://twitter.com/realDonaldTrump/status/1212121026072592384</t>
  </si>
  <si>
    <t>....Iran will be held fully responsible for lives lost, or damage incurred, at any of our facilities. They will pay a very BIG PRICE! This is not a Warning, it is a Threat. Happy New Year!</t>
  </si>
  <si>
    <t>https://twitter.com/realDonaldTrump/status/1212124830591586304</t>
  </si>
  <si>
    <t>Just for a little change of pace!https://twitter.com/ufc/status/1212055588550524928 ‚Ä¶</t>
  </si>
  <si>
    <t>https://twitter.com/realDonaldTrump/status/1212126024575660035</t>
  </si>
  <si>
    <t>The Anti-Benghazi!</t>
  </si>
  <si>
    <t>https://twitter.com/realDonaldTrump/status/1212134143045320706</t>
  </si>
  <si>
    <t>The Fake News said I played golf today, and I did NOT! I had meeting in various locations, while closely monitoring the U.S. Embassy situation in Iraq, which I am still doing. The Corrupt Lamestream Media knew this but, not surprisingly, failed to report or correct!</t>
  </si>
  <si>
    <t>https://twitter.com/realDonaldTrump/status/1212137503941103617</t>
  </si>
  <si>
    <t>I am far better on HealthCare than the Democrats!https://twitter.com/TeamTrump/status/1212117724626862080 ‚Ä¶</t>
  </si>
  <si>
    <t>https://twitter.com/realDonaldTrump/status/1212151378468114436</t>
  </si>
  <si>
    <t>Get this straightened out, Governor @ GavinNewsomhttps://twitter.com/JackPosobiec/status/1212120082832412678 ‚Ä¶</t>
  </si>
  <si>
    <t>https://twitter.com/realDonaldTrump/status/1212151401780064256</t>
  </si>
  <si>
    <t>Wonderful account of U.S. Embassy (Iraq) vs. the Benghazi disaster!https://twitter.com/JackPosobiec/status/1212139414312275968 ‚Ä¶</t>
  </si>
  <si>
    <t>https://twitter.com/realDonaldTrump/status/1212152711753453573</t>
  </si>
  <si>
    <t>How is the Paris Accord doing? Don‚Äôt ask!https://twitter.com/JackPosobiec/status/1212136743232790529 ‚Ä¶</t>
  </si>
  <si>
    <t>https://twitter.com/realDonaldTrump/status/1212175360093229056</t>
  </si>
  <si>
    <t>One of my greatest honors was to have gotten CHOICE approved for our great Veterans. Others have tried for decades, and failed!https://twitter.com/jatoddy/status/1211834807862185985 ‚Ä¶</t>
  </si>
  <si>
    <t>https://twitter.com/realDonaldTrump/status/1212177432452698115</t>
  </si>
  <si>
    <t>Thank you to the @ dcexaminer Washington Examiner. The list is growing every day!https://twitter.com/DanScavino/status/1212171925520363521 ‚Ä¶</t>
  </si>
  <si>
    <t>https://twitter.com/realDonaldTrump/status/1212180752936374275</t>
  </si>
  <si>
    <t>Thank you Steve. The greatest Witch Hunt in U.S. history!https://twitter.com/SteveDaines/status/1207479011464626176 ‚Ä¶</t>
  </si>
  <si>
    <t>https://twitter.com/realDonaldTrump/status/1212182267113680896</t>
  </si>
  <si>
    <t>Our fantastic First Lady!https://twitter.com/FLOTUS/status/1211995670510391296 ‚Ä¶</t>
  </si>
  <si>
    <t>https://twitter.com/realDonaldTrump/status/1212184310389850119</t>
  </si>
  <si>
    <t>HAPPY NEW YEAR!</t>
  </si>
  <si>
    <t>https://twitter.com/realDonaldTrump/status/1212209862094012416</t>
  </si>
  <si>
    <t>pic.twitter.com/EVAEYD1AgV</t>
  </si>
  <si>
    <t>https://twitter.com/realDonaldTrump/status/1212547186506059776</t>
  </si>
  <si>
    <t>Best equipment &amp; finest military in the World. On site quickly!https://twitter.com/heatherjones333/status/1212475089133944832 ‚Ä¶</t>
  </si>
  <si>
    <t>https://twitter.com/realDonaldTrump/status/1212548289515655168</t>
  </si>
  <si>
    <t>Too bad, Corey would have won! He (and I) loves New Hampshire.https://twitter.com/dmartosko/status/1212042598732439554 ‚Ä¶</t>
  </si>
  <si>
    <t>https://twitter.com/realDonaldTrump/status/1212550610429587456</t>
  </si>
  <si>
    <t>Can‚Äôt believe @ ATT keeps the management after yet another @ CNN ratings dive. Nobody watching, NO CREDIBILITY! Maybe they should make changes at AT&amp;T?https://twitter.com/heatherjones333/status/1212376966873206786 ‚Ä¶</t>
  </si>
  <si>
    <t>https://twitter.com/realDonaldTrump/status/1212552402798358534</t>
  </si>
  <si>
    <t>Great job!https://twitter.com/TrumpWarRoom/status/1212391791774838784 ‚Ä¶</t>
  </si>
  <si>
    <t>https://twitter.com/realDonaldTrump/status/1212565864584765440</t>
  </si>
  <si>
    <t>They don‚Äôt know how to do that!https://twitter.com/GeraldoRivera/status/1212402251806990336 ‚Ä¶</t>
  </si>
  <si>
    <t>https://twitter.com/realDonaldTrump/status/1212730938683207682</t>
  </si>
  <si>
    <t>Sohrab Ahmari, New York Post ‚ÄúThe Trump Campaign raised $10 million in the two days following the impeachment (Scam) vote. It seems the Democrats have shot themselves in the foot in one more way. They set up a process they know is not going to lead to the Presidents removal, &amp;...</t>
  </si>
  <si>
    <t>https://twitter.com/realDonaldTrump/status/1212730940197351425</t>
  </si>
  <si>
    <t>....it‚Äôs alienating independents. This President is being persecuted over three years with one investigation after another, and that really plays to his base.‚Äù @ FoxNews @ cvpayne Their partisan Witch Hunt is hurting our Country do badly, &amp; only bringing more division than ever!</t>
  </si>
  <si>
    <t>https://twitter.com/realDonaldTrump/status/1212734794762784768</t>
  </si>
  <si>
    <t>A lot of very good people were taken down by a small group of Dirty (Filthy) Cops, politicians, government officials, and an investigation that was illegally started &amp; that SPIED on my campaign. The Witch Hunt is sputtering badly, but still going on (Ukraine Hoax!). If this....</t>
  </si>
  <si>
    <t>https://twitter.com/realDonaldTrump/status/1212734798365626369</t>
  </si>
  <si>
    <t>....had happened to a Presidential candidate, or President, who was a Democrat, everybody involved would long ago be in jail for treason (and more), and it would be considered the CRIME OF THE CENTURY, far bigger and more sinister than Watergate!</t>
  </si>
  <si>
    <t>https://twitter.com/realDonaldTrump/status/1212924762827046918</t>
  </si>
  <si>
    <t>pic.twitter.com/VXeKiVzpTf</t>
  </si>
  <si>
    <t>https://twitter.com/realDonaldTrump/status/1213078681750573056</t>
  </si>
  <si>
    <t>Iran never won a war, but never lost a negotiation!</t>
  </si>
  <si>
    <t>https://twitter.com/realDonaldTrump/status/1213096351296299017</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</si>
  <si>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</si>
  <si>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https://twitter.com/realDonaldTrump/status/1213096352072294401</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</si>
  <si>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</si>
  <si>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https://twitter.com/realDonaldTrump/status/1213115183507398656</t>
  </si>
  <si>
    <t>The United States has paid Iraq Billions of Dollars a year, for many years. That is on top of all else we have done for them. The people of Iraq don‚Äôt want to be dominated &amp; controlled by Iran, but ultimately, that is their choice. Over the last 15 years, Iran has gained more....</t>
  </si>
  <si>
    <t>https://twitter.com/realDonaldTrump/status/1213115187160637441</t>
  </si>
  <si>
    <t>....and more control over Iraq, and the people of Iraq are not happy with that. It will never end well!</t>
  </si>
  <si>
    <t>https://twitter.com/realDonaldTrump/status/1213119187075436545</t>
  </si>
  <si>
    <t>This is a great book, a must read!https://twitter.com/nedryun/status/1205122585274523648 ‚Ä¶</t>
  </si>
  <si>
    <t>https://twitter.com/realDonaldTrump/status/1213149806488694786</t>
  </si>
  <si>
    <t>Christopher Bedford, The Federalist Senior Editor. ‚ÄúThere is NOTHING NEW in these Emails at all that‚Äôs been discovered. It‚Äôs exactly what we knew before, which is that the White House &amp; political figures wanted to cut off aid, Trump wanted to question aid to a number of....</t>
  </si>
  <si>
    <t>https://twitter.com/realDonaldTrump/status/1213149807948312576</t>
  </si>
  <si>
    <t>....different places that he thought were wasteful, and the career staff, as they always do, pushed back, and made a million excuses as to why they could not possibly stop spending U.S. taxpayer money. There was a back &amp; forth over the legal arguments, &amp; the W.H. decision was....</t>
  </si>
  <si>
    <t>https://twitter.com/realDonaldTrump/status/1213149809378578432</t>
  </si>
  <si>
    <t>....followed, and then it was withdrawn. The Democrats argument for impeachment has not gotten stronger over the last few weeks. As Senator Josh Hawley just said, he‚Äôs going to enter a Motion to Dismiss the Impeachment Trial because it‚Äôs never actually been brought to trial.‚Äù</t>
  </si>
  <si>
    <t>https://twitter.com/realDonaldTrump/status/1213316570606428160</t>
  </si>
  <si>
    <t>pic.twitter.com/qOi7mpKcHY</t>
  </si>
  <si>
    <t>https://twitter.com/realDonaldTrump/status/1213474475250987009</t>
  </si>
  <si>
    <t>https://twitter.com/realDonaldTrump/status/1213585005986959361</t>
  </si>
  <si>
    <t>As hard as I work, &amp; as successful as our Country has become with our Economy, our Military &amp; everything else, it is ashame that the Democrats make us spend so much time &amp; money on this ridiculous Impeachment Lite Hoax. I should be able to devote all of my time to the REAL USA!</t>
  </si>
  <si>
    <t>https://twitter.com/realDonaldTrump/status/1213593965838163968</t>
  </si>
  <si>
    <t>Iran is talking very boldly about targeting certain USA assets as revenge for our ridding the world of their terrorist leader who had just killed an American, &amp; badly wounded many others, not to mention all of the people he had killed over his lifetime, including recently....</t>
  </si>
  <si>
    <t>https://twitter.com/realDonaldTrump/status/1213593974679769093</t>
  </si>
  <si>
    <t>....hundreds of Iranian protesters. He was already attacking our Embassy, and preparing for additional hits in other locations. Iran has been nothing but problems for many years. Let this serve as a WARNING that if Iran strikes any Americans, or American assets, we have.....</t>
  </si>
  <si>
    <t>https://twitter.com/realDonaldTrump/status/1213593975732527112</t>
  </si>
  <si>
    <t>....targeted 52 Iranian sites (representing the 52 American hostages taken by Iran many years ago), some at a very high level &amp; important to Iran &amp; the Iranian culture, and those targets, and Iran itself, WILL BE HIT VERY FAST AND VERY HARD. The USA wants no more threats!</t>
  </si>
  <si>
    <t>https://twitter.com/realDonaldTrump/status/1213684819537932293</t>
  </si>
  <si>
    <t>They attacked us, &amp; we hit back. If they attack again, which I would strongly advise them not to do, we will hit them harder than they have ever been hit before!https://twitter.com/DanCrenshawTX/status/1213583859402657793 ‚Ä¶</t>
  </si>
  <si>
    <t>https://twitter.com/realDonaldTrump/status/1213689342272659456</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</si>
  <si>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</si>
  <si>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https://twitter.com/realDonaldTrump/status/1213919480574812160</t>
  </si>
  <si>
    <t>These Media Posts will serve as notification to the United States Congress that should Iran strike any U.S. person or target, the United States will quickly &amp; fully strike back, &amp; perhaps in a disproportionate manner. Such legal notice is not required, but is given nevertheless!</t>
  </si>
  <si>
    <t>https://twitter.com/realDonaldTrump/status/1214179198056697856</t>
  </si>
  <si>
    <t>‚ÄúThe reason they are not sending the Articles of Impeachment to the Senate is that they are so weak and so pathetic.‚Äù @ LindseyGrahamSC @ MariaBartiromo The great Scam continues. To be spending time on this political Hoax at this moment in our history, when I am so busy, is sad!</t>
  </si>
  <si>
    <t>https://twitter.com/realDonaldTrump/status/1214193106423369728</t>
  </si>
  <si>
    <t>The Impeachment Hoax, just a continuation of the Witch Hunt which started even before I won the Election, must end quickly. Read the Transcripts, see the Ukrainian President‚Äôs strong statement, NO PRESSURE - get this done. It is a con game by the Dems to help with the Election!</t>
  </si>
  <si>
    <t>https://twitter.com/realDonaldTrump/status/1214194843246829569</t>
  </si>
  <si>
    <t>Congress &amp; the President should not be wasting their time and energy on a continuation of the totally partisan Impeachment Hoax when we have so many important matters pending. 196 to ZERO was the Republican House vote, &amp; we got 3 Dems. This was not what the Founders had in mind!</t>
  </si>
  <si>
    <t>https://twitter.com/realDonaldTrump/status/1214197038063243266</t>
  </si>
  <si>
    <t>IRAN WILL NEVER HAVE A NUCLEAR WEAPON!</t>
  </si>
  <si>
    <t>https://twitter.com/realDonaldTrump/status/1214230745176322048</t>
  </si>
  <si>
    <t>pic.twitter.com/XpVY2bnR5a</t>
  </si>
  <si>
    <t>https://twitter.com/realDonaldTrump/status/1214230768278478848</t>
  </si>
  <si>
    <t>pic.twitter.com/dXBP7Srsqy</t>
  </si>
  <si>
    <t>https://twitter.com/realDonaldTrump/status/1214333364204974082</t>
  </si>
  <si>
    <t>The homeless situation in Los Angeles, San Francisco, and many other Democrat Party run cities throughout the Nation is a state and local problem, not a federal problem....</t>
  </si>
  <si>
    <t>https://twitter.com/realDonaldTrump/status/1214333364997697536</t>
  </si>
  <si>
    <t>....If however, the city or state in question is willing to acknowledge responsibility, and politely asks for help from the Federal Government, we will very seriously consider getting involved in order to make those poorly run Democrat Cities Great Again!</t>
  </si>
  <si>
    <t>https://twitter.com/realDonaldTrump/status/1214345971947180032</t>
  </si>
  <si>
    <t>Amazing analysis &amp; reporting!https://twitter.com/realDonaldTrump/status/1214230745176322048 ‚Ä¶</t>
  </si>
  <si>
    <t>https://twitter.com/realDonaldTrump/status/1214513143021527046</t>
  </si>
  <si>
    <t>We love Australia!https://twitter.com/ScottMorrisonMP/status/1214373985988698112 ‚Ä¶</t>
  </si>
  <si>
    <t>https://twitter.com/realDonaldTrump/status/1214538977866334209</t>
  </si>
  <si>
    <t>Great interview with @ GOPLeader Kevin McCarthy on @ foxandfriends. ‚ÄúThere was no urgency with the Articles of Impeachment because there was no case.‚Äù</t>
  </si>
  <si>
    <t>https://twitter.com/realDonaldTrump/status/1214624074724466689</t>
  </si>
  <si>
    <t>Had a very good meeting with @ kbsalsaud of Saudi Arabia. We discussed Trade, Military, Oil Prices, Security, and Stability in the Middle East!</t>
  </si>
  <si>
    <t>https://twitter.com/realDonaldTrump/status/1214739853025394693</t>
  </si>
  <si>
    <t>All is well! Missiles launched from Iran at two military bases located in Iraq. Assessment of casualties &amp; damages taking place now. So far, so good! We have the most powerful and well equipped military anywhere in the world, by far! I will be making a statement tomorrow morning.</t>
  </si>
  <si>
    <t>https://twitter.com/realDonaldTrump/status/1215238707848060928</t>
  </si>
  <si>
    <t>See you later!https://twitter.com/TeamTrump/status/1215135496155860992 ‚Ä¶</t>
  </si>
  <si>
    <t>https://twitter.com/realDonaldTrump/status/1215239172195278848</t>
  </si>
  <si>
    <t>WINRED!https://twitter.com/GOPChairwoman/status/1215112427756498945 ‚Ä¶</t>
  </si>
  <si>
    <t>https://twitter.com/realDonaldTrump/status/1215241520804253698</t>
  </si>
  <si>
    <t>Great!https://twitter.com/LindseyGrahamSC/status/1214207553971924996 ‚Ä¶</t>
  </si>
  <si>
    <t>https://twitter.com/realDonaldTrump/status/1215247278631530496</t>
  </si>
  <si>
    <t>Pelosi doesn‚Äôt want to hand over The Articles of Impeachment, which were fraudulently produced by corrupt politicians like Shifty Schiff in the first place, because after all of these years of investigations and persecution, they show no crimes and are a joke and a scam!</t>
  </si>
  <si>
    <t>https://twitter.com/realDonaldTrump/status/1215247978966986752</t>
  </si>
  <si>
    <t>Thank you Elise!https://twitter.com/EliseStefanik/status/1215116528284315648 ‚Ä¶</t>
  </si>
  <si>
    <t>https://twitter.com/realDonaldTrump/status/1215249474043482113</t>
  </si>
  <si>
    <t>https://twitter.com/realDonaldTrump/status/1215262141634306048</t>
  </si>
  <si>
    <t>Hope that all House Republicans will vote against Crazy Nancy Pelosi‚Äôs War Powers Resolution. Also, remember her ‚Äúspeed &amp; rush‚Äù in getting the Impeachment Hoax voted on &amp; done. Well, she never sent the Articles to the Senate. Just another Democrat fraud. Presidential Harassment!</t>
  </si>
  <si>
    <t>https://twitter.com/realDonaldTrump/status/1215268595707543552</t>
  </si>
  <si>
    <t>Breaking News: The Fifth Circuit Court of Appeals just reversed a lower court decision &amp; gave us the go ahead to build one of the largest sections of the desperately needed Southern Border Wall, Four Billion Dollars. Entire Wall is under construction or getting ready to start!</t>
  </si>
  <si>
    <t>https://twitter.com/realDonaldTrump/status/1215287261606051844</t>
  </si>
  <si>
    <t>U.S. Cancer Death Rate Lowest In Recorded History! A lot of good news coming out of this Administration.</t>
  </si>
  <si>
    <t>https://twitter.com/realDonaldTrump/status/1215299143066947584</t>
  </si>
  <si>
    <t>STOCK MARKET AT ALL-TIME HIGH! HOW ARE YOUR 401K‚ÄôS DOING? 70%, 80%, 90% up? Only 50% up! What are you doing wrong?</t>
  </si>
  <si>
    <t>https://twitter.com/realDonaldTrump/status/1215332241523585024</t>
  </si>
  <si>
    <t>Happy National Law Enforcement Appreciation Day! # LESMpic.twitter.com/kNN3RetVvs</t>
  </si>
  <si>
    <t>https://twitter.com/realDonaldTrump/status/1215395413630451712</t>
  </si>
  <si>
    <t>Thank you!https://twitter.com/StewardshipAmer/status/1215304359984001025 ‚Ä¶</t>
  </si>
  <si>
    <t>https://twitter.com/realDonaldTrump/status/1215401433824026624</t>
  </si>
  <si>
    <t>Smart analysis, I fully agree!https://twitter.com/AmbJohnBolton/status/1215238525840429056 ‚Ä¶</t>
  </si>
  <si>
    <t>https://twitter.com/realDonaldTrump/status/1215405367229739008</t>
  </si>
  <si>
    <t>https://twitter.com/realDonaldTrump/status/1215406817297088512</t>
  </si>
  <si>
    <t>Heading to Toledo, Ohio, for first Rally of the year. Tremendous crowd. Here we go for a big 2020 Win!</t>
  </si>
  <si>
    <t>https://twitter.com/realDonaldTrump/status/1215452636260061185</t>
  </si>
  <si>
    <t>THANK YOU TOLEDO, OHIO!https://twitter.com/i/broadcasts/1BRJjqZggYVGw ‚Ä¶</t>
  </si>
  <si>
    <t>https://twitter.com/realDonaldTrump/status/1215454244519718912</t>
  </si>
  <si>
    <t>Under my administration, we will NEVER make excuses for America‚Äôs enemies ‚Äì we will never hesitate in defending American lives ‚Äì and we will never stop working to defeat Radical Islamic Terrorism!pic.twitter.com/022PjwhHjs</t>
  </si>
  <si>
    <t>https://twitter.com/realDonaldTrump/status/1215455064183230465</t>
  </si>
  <si>
    <t>After years of rebuilding OTHER nations, we are finally rebuilding OUR nation. We are finally putting AMERICA FIRST! # KAG2020pic.twitter.com/azKL54A6BU</t>
  </si>
  <si>
    <t>https://twitter.com/realDonaldTrump/status/1215457108327571458</t>
  </si>
  <si>
    <t>Democrats are now the party of high taxes, high crime, open borders, late-term abortion, socialism, and blatant corruption. The Republican Party is the party of the American Worker, the American Family, and the American Dream! # KAG2020pic.twitter.com/05XRX2odxN</t>
  </si>
  <si>
    <t>https://twitter.com/realDonaldTrump/status/1215618152320638978</t>
  </si>
  <si>
    <t>Wow! Thank you Greg. Hope I live up to your expectations.https://twitter.com/DanScavino/status/1215493394237095936 ‚Ä¶</t>
  </si>
  <si>
    <t>https://twitter.com/realDonaldTrump/status/1215620335346819075</t>
  </si>
  <si>
    <t>Great interview this morning by @ foxandfriends with some of the fantastic people who attended the big Rally last night in Toledo, Ohio. Thank you. Such amazing energy!</t>
  </si>
  <si>
    <t>https://twitter.com/realDonaldTrump/status/1215625773433999360</t>
  </si>
  <si>
    <t>I agree. Jovita will do a great job!https://twitter.com/SenatorRisch/status/1214618992930959360 ‚Ä¶</t>
  </si>
  <si>
    <t>https://twitter.com/realDonaldTrump/status/1215626252893093891</t>
  </si>
  <si>
    <t>Thank you Mike!https://twitter.com/SenatorEnzi/status/1214608814185631749 ‚Ä¶</t>
  </si>
  <si>
    <t>https://twitter.com/realDonaldTrump/status/1215629289988788224</t>
  </si>
  <si>
    <t>We will get this done for our great Miners!https://twitter.com/Sen_JoeManchin/status/1206614769433808896 ‚Ä¶</t>
  </si>
  <si>
    <t>https://twitter.com/realDonaldTrump/status/1215651567782780930</t>
  </si>
  <si>
    <t>‚Äú11,000 points gained in the Dow in the 3 years since the Election of President Trump. Today it may hit 29,000. That has NEVER happened before in that time frame. That has added 12.8 Trillion Dollars to the VALUE of American Business.‚Äù @ Varneyco @ FoxNews The best is yet to come!</t>
  </si>
  <si>
    <t>https://twitter.com/realDonaldTrump/status/1215652460573925377</t>
  </si>
  <si>
    <t>‚ÄúI‚Äôve been doing this for 40 years and I‚Äôve never seen anything like this (Economy).‚Äù @ Varneyco @ foxandfriends</t>
  </si>
  <si>
    <t>https://twitter.com/realDonaldTrump/status/1215657414005002240</t>
  </si>
  <si>
    <t>I love constantly proving them wrong. It‚Äôs easy!https://twitter.com/debrajsaunders/status/1215259547842969600 ‚Ä¶</t>
  </si>
  <si>
    <t>https://twitter.com/realDonaldTrump/status/1215658960461746177</t>
  </si>
  <si>
    <t>She will go down as perhaps the least successful Speaker in U.S. History!https://twitter.com/MZHemingway/status/1215259431166005248 ‚Ä¶</t>
  </si>
  <si>
    <t>https://twitter.com/realDonaldTrump/status/1215778392697720832</t>
  </si>
  <si>
    <t>Will be interviewed tonight by Laura @ IngrahamAngle at 10pmE on @ FoxNews. Enjoy!</t>
  </si>
  <si>
    <t>https://twitter.com/realDonaldTrump/status/1215991304448020480</t>
  </si>
  <si>
    <t>‚ÄúFBI Director apologizes for FISA Errors (of which there were far to many to be a coincidence!).‚Äù @ FoxNews Chris, what about all of the lives that were ruined because of the so-called ‚Äúerrors?‚Äù Are these ‚Äúdirty cops‚Äù going to pay a big price for the fraud they committed?</t>
  </si>
  <si>
    <t>https://twitter.com/realDonaldTrump/status/1215998705557475328</t>
  </si>
  <si>
    <t>Where have the Radical Left, Do Nothing Democrats gone when they have spent the last 3 days defending the life of Qassem Soleimani, one of the worst terrorists in history and the father of the roadside bomb? He was also looking to do big future damage! Dems are ‚Äúunhinged.‚Äù</t>
  </si>
  <si>
    <t>https://twitter.com/realDonaldTrump/status/1216000651475460099</t>
  </si>
  <si>
    <t>New polling shows that the totally partisan Impeachment Hoax is going nowhere. A vast majority want the Do Nothing Democrats to move on to other things now!</t>
  </si>
  <si>
    <t>https://twitter.com/realDonaldTrump/status/1216001273725685761</t>
  </si>
  <si>
    <t>Nancy Pelosi will go down as the absolute worst Speaker of the House in U.S. history!</t>
  </si>
  <si>
    <t>https://twitter.com/realDonaldTrump/status/1216004241418047488</t>
  </si>
  <si>
    <t>Now the Radical Left, Do Nothing Democrats, are asking @ senatemajldr Mitch McConnell to do the job that they were unable to do. They proved NOTHING but my total innocence in the House, despite the most unfair &amp; biased hearings in the history of Congress. Now they demand fairness!</t>
  </si>
  <si>
    <t>https://twitter.com/realDonaldTrump/status/1216005816710500352</t>
  </si>
  <si>
    <t>95% Approval Rating in the Republican Party, a record. 53% Approval Rating overall (can we add 7 to 10 percent because of the Trump ‚Äúthing?‚Äù). Thank you!</t>
  </si>
  <si>
    <t>https://twitter.com/realDonaldTrump/status/1216105951905882113</t>
  </si>
  <si>
    <t>The powerful Trump Wall is replacing porous, useless and ineffective barriers in the high traffic areas requested by Border Patrol. Illegal crossing are dropping as more and more Wall is being completed! # BuildingTheWallpic.twitter.com/2kdHNSMM04</t>
  </si>
  <si>
    <t>https://twitter.com/realDonaldTrump/status/1216114135529902081</t>
  </si>
  <si>
    <t>To the brave, long-suffering people of Iran: I've stood with you since the beginning of my Presidency, and my Administration will continue to stand with you. We are following your protests closely, and are inspired by your courage.</t>
  </si>
  <si>
    <t>https://twitter.com/realDonaldTrump/status/1216114167108849665</t>
  </si>
  <si>
    <t>ÿ®Ÿá ŸÖÿ±ÿØŸÖ ÿ¥ÿ¨ÿßÿπ Ÿà ÿ±ŸÜÿ¨ ⁄©ÿ¥€åÿØŸá ÿß€åÿ±ÿßŸÜ: ŸÖŸÜ ÿßÿ≤ ÿßÿ®ÿ™ÿØÿß€å ÿØŸàÿ±Ÿá ÿ±€åÿßÿ≥ÿ™ ÿ¨ŸÖŸáŸàÿ±€åŸÖ ÿ®ÿß ÿ¥ŸÖÿß ÿß€åÿ≥ÿ™ÿßÿØŸá‚ÄåÿßŸÖ Ÿà ÿØŸàŸÑÿ™ ŸÖŸÜ ŸáŸÖ⁄ÜŸÜÿßŸÜ ÿ®ÿß ÿ¥ŸÖÿß ÿÆŸàÿßŸáÿØ ÿß€åÿ≥ÿ™ÿßÿØ. ŸÖÿß ÿßÿπÿ™ÿ±ÿßÿ∂ÿßÿ™ ÿ¥ŸÖÿß ÿ±ÿß ÿßÿ≤ ŸÜÿ≤ÿØ€å⁄© ÿØŸÜÿ®ÿßŸÑ ŸÖ€å ⁄©ŸÜ€åŸÖ. ÿ¥ÿ¨ÿßÿπÿ™ ÿ¥ŸÖÿß ÿßŸÑŸáÿßŸÖ ÿ®ÿÆÿ¥ ÿßÿ≥ÿ™.</t>
  </si>
  <si>
    <t>https://twitter.com/realDonaldTrump/status/1216120362230067202</t>
  </si>
  <si>
    <t>The government of Iran must allow human rights groups to monitor and report facts from the ground on the ongoing protests by the Iranian people. There can not be another massacre of peaceful protesters, nor an internet shutdown. The world is watching.</t>
  </si>
  <si>
    <t>https://twitter.com/realDonaldTrump/status/1216130169477439488</t>
  </si>
  <si>
    <t>ÿØŸàŸÑÿ™ ÿß€åÿ±ÿßŸÜ ÿ®ÿß€åÿØ ÿ®Ÿá ⁄Øÿ±ŸàŸá‚ÄåŸáÿß€å ÿ≠ŸÇŸàŸÇ ÿ®ÿ¥ÿ± ÿßÿ¨ÿßÿ≤Ÿá ÿ®ÿØŸáÿØ ÿ≠ŸÇ€åŸÇÿ™ ⁄©ŸÜŸàŸÜ€å ÿßÿπÿ™ÿ±ÿßÿ∂ÿßÿ™ ÿØÿ± ÿ¨ÿ±€åÿßŸÜ ŸÖÿ±ÿØŸÖ ÿß€åÿ±ÿßŸÜ ÿ±ÿß ŸÜÿ∏ÿßÿ±ÿ™ ⁄©ÿ±ÿØŸá Ÿà ⁄Øÿ≤ÿßÿ±ÿ¥ ÿ®ÿØŸáŸÜÿØ. ŸÜÿ®ÿß€åÿØ ÿ¥ÿßŸáÿØ ⁄©ÿ¥ÿ™ÿßÿ± ÿØŸàÿ®ÿßÿ±Ÿá €å ŸÖÿπÿ™ÿ±ÿ∂ÿßŸÜ ŸÖÿ≥ÿßŸÑŸÖÿ™ ÿ¢ŸÖ€åÿ≤ Ÿà €åÿß ŸÇÿ∑ÿπ ÿß€åŸÜÿ™ÿ±ŸÜÿ™ ÿ®ÿßÿ¥€åŸÖ. ÿ¨ŸáÿßŸÜ ŸÜÿ∏ÿßÿ±Ÿá ⁄Øÿ± ÿß€åŸÜ ÿßÿ™ŸÅÿßŸÇÿßÿ™ ÿßÿ≥ÿ™.</t>
  </si>
  <si>
    <t>https://twitter.com/realDonaldTrump/status/1216210166905016321</t>
  </si>
  <si>
    <t>pic.twitter.com/wBcidgZ2fK</t>
  </si>
  <si>
    <t>https://twitter.com/realDonaldTrump/status/1216211286108921858</t>
  </si>
  <si>
    <t>I hope the House and Senate Democrats, in particular watch this. It is a classic. Thank you to @ JudgeJeanine Pirro!pic.twitter.com/O8P9J0CArF</t>
  </si>
  <si>
    <t>https://twitter.com/realDonaldTrump/status/1216212972391096320</t>
  </si>
  <si>
    <t>Thank you Rudy! @ JudgeJeaninepic.twitter.com/hk9yuQo4Nm</t>
  </si>
  <si>
    <t>https://twitter.com/realDonaldTrump/status/1216347531321446400</t>
  </si>
  <si>
    <t>Congratulations to the Great State of Tennessee. You‚Äôve got yourselves a fantastic football team. Big WIN last night!</t>
  </si>
  <si>
    <t>https://twitter.com/realDonaldTrump/status/1216351262742061056</t>
  </si>
  <si>
    <t>Congratulations to @ serenawilliams on another big win. She is a great player and an even greater person. Our members in Virginia (Tennis) will never forget you!https://twitter.com/WTA/status/1216236014835920896 ‚Ä¶</t>
  </si>
  <si>
    <t>https://twitter.com/realDonaldTrump/status/1216356280933273600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</si>
  <si>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</si>
  <si>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https://twitter.com/realDonaldTrump/status/1216365925701705730</t>
  </si>
  <si>
    <t>Michael Goodwin, New York Post: ‚ÄúTrump‚Äôs peace through strength philosophy is what America needs. His (John Kerry) claim bears no relation to reality. The Agreement didn‚Äôt create opportunities for America &amp; other signatories to confront Iran‚Äôs malign activities. It overlooked....</t>
  </si>
  <si>
    <t>https://twitter.com/realDonaldTrump/status/1216380599457452034</t>
  </si>
  <si>
    <t>‚ÄúPelosi has made a mockery of Impeachment. Her Articles are so weak. But more importantly, she thought she could extort the Senate. She couldn‚Äôt.‚Äù @ GreggJarrett @ foxandfriends The Do Nothing Democrats are really run by the Radical Left. Too bad!</t>
  </si>
  <si>
    <t>https://twitter.com/realDonaldTrump/status/1216381908717854720</t>
  </si>
  <si>
    <t>Great idea. This phony Impeachment Hoax should not even be allowed to proceed. Did NOTHING wrong. Just a partisan vote. Zero Republicans. Never happened before!https://twitter.com/realdonaldtrump/status/1216212972391096320 ‚Ä¶</t>
  </si>
  <si>
    <t>https://twitter.com/realDonaldTrump/status/1216392879213555714</t>
  </si>
  <si>
    <t>Why did Nervous Nancy allow corrupt politician Shifty Schiff to lie before Congress? He must be a Witness, and so should she!</t>
  </si>
  <si>
    <t>https://twitter.com/realDonaldTrump/status/1216399515948867588</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</si>
  <si>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</si>
  <si>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https://twitter.com/realDonaldTrump/status/1216400564071936001</t>
  </si>
  <si>
    <t>ÿÆÿ∑ÿßÿ® ÿ®Ÿá ÿ±Ÿáÿ®ÿ±ÿßŸÜ ÿßŸäÿ±ÿßŸÜ: ŸÖÿπÿ™ÿ±ÿ∂ÿßŸÜ ÿÆŸàÿØ ÿ±ÿß ŸÜŸÉÿ¥ŸäÿØ. Ÿáÿ≤ÿßÿ±ÿßŸÜ ÿ™ŸÜ ÿ™ÿßŸÉŸÜŸàŸÜ ÿ®Ÿá ÿØÿ≥ÿ™ ÿ¥ŸÖÿß ŸÉÿ¥ÿ™Ÿá Ÿäÿß ÿ≤ŸÜÿØÿßŸÜŸä ÿ¥ÿØŸá ÿßŸÜÿØÿå Ÿà ÿ¨ŸáÿßŸÜ ŸÜÿ∏ÿßÿ±Ÿá ⁄Øÿ± ÿßÿ≥ÿ™. ŸÖŸáŸÖÿ™ÿ± ÿßÿ≤ ÿßŸÜÿå ÿßŸäÿßŸÑÿßÿ™ ŸÖÿ™ÿ≠ÿØŸá ŸÜÿ∏ÿßÿ±Ÿá ⁄Øÿ± ÿßÿ≥ÿ™. ÿßŸäŸÜÿ™ÿ±ŸÜÿ™ ÿ±ÿß ÿØŸàÿ®ÿßÿ±Ÿá ŸàÿµŸÑ ŸÉŸÜŸäÿØ Ÿà ÿ®Ÿá ÿÆÿ®ÿ±ŸÜ⁄Øÿßÿ±ÿßŸÜ ÿßÿ¨ÿßÿ≤Ÿá ÿØŸáŸäÿØ ÿßÿ≤ÿßÿØÿßŸÜŸá ÿ≠ÿ±ŸÉÿ™ ŸÉŸÜŸÜÿØ! ŸÉÿ¥ÿ™ÿßÿ± ŸÖÿ±ÿØŸÖ ÿ®ÿ≤ÿ±⁄Ø ÿßŸäÿ±ÿßŸÜ ÿ±ÿß ŸÖÿ™ŸàŸÇŸÅ ŸÉŸÜŸäÿØ!https://twitter.com/realDonaldTrump/status/1216356280933273600 ‚Ä¶</t>
  </si>
  <si>
    <t>https://twitter.com/realDonaldTrump/status/1216426942733389825</t>
  </si>
  <si>
    <t>House Republicans investigating origins of the Ukraine Whistleblower complaint. ICIG Michael Atkinson facing serious questions. ‚ÄúThe Democrats know the ICIG is a major problem-didn‚Äôt release his testimony. Looks so much like everything else we‚Äôve seen, from the Russia Hoax, to...</t>
  </si>
  <si>
    <t>https://twitter.com/realDonaldTrump/status/1216426951163949058</t>
  </si>
  <si>
    <t>....the Ukraine Hoax that became the Impeachment Scam. Must get the ICIG answers by Friday because this is the guy who lit the fuse. So if he wants to clear his name, prove that his office is indeed incompetent.‚Äù @ DevinNunes @ MariaBartiromo @ FoxNews The ICIG never wanted proof!</t>
  </si>
  <si>
    <t>https://twitter.com/realDonaldTrump/status/1216435180220620807</t>
  </si>
  <si>
    <t>Wow! Crazy Bernie Sanders is surging in the polls, looking very good against his opponents in the Do Nothing Party. So what does this all mean? Stay tuned!</t>
  </si>
  <si>
    <t>https://twitter.com/realDonaldTrump/status/1216443992780558338</t>
  </si>
  <si>
    <t>pic.twitter.com/gdDcamhY9M</t>
  </si>
  <si>
    <t>https://twitter.com/realDonaldTrump/status/1216444224813654018</t>
  </si>
  <si>
    <t>pic.twitter.com/2iv5aiFEVu</t>
  </si>
  <si>
    <t>https://twitter.com/realDonaldTrump/status/1216444337220964352</t>
  </si>
  <si>
    <t>pic.twitter.com/5YjLSVEXts</t>
  </si>
  <si>
    <t>https://twitter.com/realDonaldTrump/status/1216448547777908737</t>
  </si>
  <si>
    <t>Many believe that by the Senate giving credence to a trial based on the no evidence, no crime, read the transcripts, ‚Äúno pressure‚Äù Impeachment Hoax, rather than an outright dismissal, it gives the partisan Democrat Witch Hunt credibility that it otherwise does not have. I agree!</t>
  </si>
  <si>
    <t>https://twitter.com/realDonaldTrump/status/1216506722153639942</t>
  </si>
  <si>
    <t>National Security Adviser suggested today that sanctions &amp; protests have Iran ‚Äúchoked off‚Äù, will force them to negotiate. Actually, I couldn‚Äôt care less if they negotiate. Will be totally up to them but, no nuclear weapons and ‚Äúdon‚Äôt kill your protesters.‚Äù</t>
  </si>
  <si>
    <t>https://twitter.com/realDonaldTrump/status/1216540493821239296</t>
  </si>
  <si>
    <t>ŸÖÿ¥ÿßŸàÿ± ÿßŸÖŸÜ€åÿ™ ŸÖŸÑ€å ÿßŸÖÿ±Ÿàÿ≤ ÿπŸÜŸàÿßŸÜ ⁄©ÿ±ÿØ ŸÉŸá ÿ™ÿ≠ÿ±€åŸÖ Ÿáÿß Ÿà ÿßÿπÿ™ÿ±ÿßÿ∂ÿßÿ™ÿå ÿß€åÿ±ÿßŸÜ ÿ±ÿß¬´ÿ®Ÿá ÿ¥ÿØÿ™ ÿ™ÿ≠ÿ™ ŸÅÿ¥ÿßÿ±¬ªŸÇÿ±ÿßÿ± ÿØÿßÿØŸá ÿßÿ≥ÿ™ Ÿà ÿ¢ŸÜŸáÿß ÿ±ÿß ŸÖÿ¨ÿ®Ÿàÿ± ÿ®Ÿá ŸÖÿ∞ÿßŸÉÿ±Ÿá ŸÖ€å ŸÉŸÜÿØ.ÿØÿ± ŸàÿßŸÇÿπÿå ÿßÿµŸÑÿß ÿ®ÿ±ÿß€åŸÖ ÿßŸáŸÖ€åÿ™€å ŸÜÿØÿßÿ±ÿØ⁄©Ÿá ÿ¢€åÿß ÿ¢ŸÜŸáÿß ŸÖÿ∞ÿß⁄©ÿ±Ÿá ŸÖ€å ⁄©ŸÜŸÜÿØ €åÿß ŸÜŸá.ÿß€åŸÜ ⁄©ÿßŸÖŸÑÿßŸã ÿ®Ÿá ÿπŸáÿØŸá €å ÿÆŸàÿØÿ¥ÿßŸÜ ÿßÿ≥ÿ™ÿå ÿßŸÖÿß ÿ≥ŸÑÿßÿ≠ Ÿáÿ≥ÿ™Ÿá ÿß€å ŸÜÿØÿßÿ¥ÿ™Ÿá ÿ®ÿßÿ¥€åÿØŸà¬´ŸÖÿπÿ™ÿ±ÿ∂ÿßŸÜ ÿÆŸàÿØ ÿ±ÿß ŸÜ⁄©ÿ¥€åÿØ.¬ªhttps://twitter.com/realDonaldTrump/status/1216506722153639942 ‚Ä¶</t>
  </si>
  <si>
    <t>https://twitter.com/realDonaldTrump/status/1216716337822695425</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</si>
  <si>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</si>
  <si>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https://twitter.com/realDonaldTrump/status/1216716358676860928</t>
  </si>
  <si>
    <t>....and, if Republicans win in court and take back the House of Represenatives, your healthcare, that I have now brought to the best place in many years, will become the best ever, by far. I will always protect your Pre-Existing Conditions, the Dems will not!</t>
  </si>
  <si>
    <t>https://twitter.com/realDonaldTrump/status/1216743062543663105</t>
  </si>
  <si>
    <t>Bernie Sander‚Äôs volunteers are trashing Elizabeth ‚ÄúPocahontus‚Äù Warren. Everybody knows her campaign is dead and want her potential voters. Mini Mike B is also trying, but getting tiny crowds which are all leaving fast. Elizabeth is very angry at Bernie. Do I see a feud brewing?</t>
  </si>
  <si>
    <t>https://twitter.com/realDonaldTrump/status/1216748556561866755</t>
  </si>
  <si>
    <t>The Democrats and the Fake News are trying to make terrorist Soleimani into a wonderful guy, only because I did what should have been done for 20 years. Anything I do, whether it‚Äôs the economy, military, or anything else, will be scorned by the Rafical Left, Do Nothing Democrats!</t>
  </si>
  <si>
    <t>https://twitter.com/realDonaldTrump/status/1216750167954804736</t>
  </si>
  <si>
    <t>Wow! The wonderful Iranian protesters refused to step on, or in any way denigrate, our Great American Flag. It was put on the street in order for them to trample it, and they walked around it instead. Big progress!</t>
  </si>
  <si>
    <t>https://twitter.com/realDonaldTrump/status/1216754098382524422</t>
  </si>
  <si>
    <t>The Fake News Media and their Democrat Partners are working hard to determine whether or not the future attack by terrorist Soleimani was ‚Äúimminent‚Äù or not, &amp; was my team in agreement. The answer to both is a strong YES., but it doesn‚Äôt really matter because of his horrible past!</t>
  </si>
  <si>
    <t>https://twitter.com/realDonaldTrump/status/1216755243712643073</t>
  </si>
  <si>
    <t>Really Big Breaking News (Kidding): Booker, who was in zero polling territory, just dropped out of the Democrat Presidential Primary Race. Now I can rest easy tonight. I was sooo concerned that I would someday have to go head to head with him!</t>
  </si>
  <si>
    <t>https://twitter.com/realDonaldTrump/status/1216774903036334080</t>
  </si>
  <si>
    <t>‚ÄúWe demand fairness‚Äù shouts Pelosi and the Do Nothing Democrats, yet the Dems in the House wouldn‚Äôt let us have 1 witness, no lawyers or even ask questions. It was the most unfair witch-hunt in the history of Congress!</t>
  </si>
  <si>
    <t>https://twitter.com/realDonaldTrump/status/1216872069591289858</t>
  </si>
  <si>
    <t>I stand stronger than anyone in protecting your Healthcare with Pre-Existing Conditions. I am honored to have terminated the very unfair, costly and unpopular individual mandate for you!</t>
  </si>
  <si>
    <t>https://twitter.com/realDonaldTrump/status/1216954477783048193</t>
  </si>
  <si>
    <t>Thank you to Rick Scott. This Impeachment Hoax is an outrage!https://twitter.com/teamtrump/status/1216896462858022912 ‚Ä¶</t>
  </si>
  <si>
    <t>https://twitter.com/realDonaldTrump/status/1216961142867681280</t>
  </si>
  <si>
    <t>Thank you!https://twitter.com/YahooSportsCFB/status/1216890283666890753 ‚Ä¶</t>
  </si>
  <si>
    <t>https://twitter.com/realDonaldTrump/status/1217224049614520320</t>
  </si>
  <si>
    <t>On my way to Milwaukee, Wisconsin for a # TrumpRally. Look forward to see you all soon!pic.twitter.com/L97KjEc9GW</t>
  </si>
  <si>
    <t>https://twitter.com/realDonaldTrump/status/1217228960964038658</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</si>
  <si>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</si>
  <si>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https://twitter.com/realDonaldTrump/status/1217231373011865600</t>
  </si>
  <si>
    <t>Cryin‚Äô Chuck Schumer just said, ‚ÄúThe American people want a fair trial in the Senate.‚Äù True, but why didn‚Äôt Nervous Nancy and Corrupt politician Adam ‚ÄúShifty‚Äù Schiff give us a fair trial in the House. It was the most lopsided &amp; unfair basement hearing in the history of Congress!</t>
  </si>
  <si>
    <t>https://twitter.com/realDonaldTrump/status/1217274316179607553</t>
  </si>
  <si>
    <t>Thank you Milwaukee, Wisconsin! # KAG2020 # MAGAhttps://www.pscp.tv/w/cO5xvzFvTlFsTFJub1dwUXd8MU1ZR05QTVFqZXp4d5h60N64EI-HoqqzFXcmHj9bJ6Eg4HL-2kiqKSPfZjsM?t=9s ‚Ä¶</t>
  </si>
  <si>
    <t>https://twitter.com/realDonaldTrump/status/1217276075996274688</t>
  </si>
  <si>
    <t>GOD BLESS THE U.S.A.!pic.twitter.com/xi2yTS5fY1</t>
  </si>
  <si>
    <t>https://twitter.com/realDonaldTrump/status/1217277670528110592</t>
  </si>
  <si>
    <t>Democrats are now the party of high taxes, high crime, open borders, late-term abortion, socialism, and blatant corruption. The Republican Party is the party of the American Worker, the American Family, and the American Dream! # TrumpMilwaukeeRallypic.twitter.com/LAl96RE49h</t>
  </si>
  <si>
    <t>https://twitter.com/realDonaldTrump/status/1217278713500459009</t>
  </si>
  <si>
    <t>Republicans are fighting for citizens from every background, &amp; from every race, religion, color &amp; creed. We are a movement for ALL AMERICANS who believe in fairness &amp; justice, equality &amp; dignity, opportunity &amp; safety. We are a big tent, &amp; a big party, w/ BIG IDEAS for the future!pic.twitter.com/8Gib5eKMOF</t>
  </si>
  <si>
    <t>https://twitter.com/realDonaldTrump/status/1217284784252080128</t>
  </si>
  <si>
    <t>Former National Security Adviser for President Obama said ‚ÄúPresident Trump was absolutely correct‚Äù in taking out terroristist leader Soleimani. Thank you General Jones!</t>
  </si>
  <si>
    <t>https://twitter.com/realDonaldTrump/status/1217303398636126210</t>
  </si>
  <si>
    <t>Prime Minister of the United Kingdom, @ BorisJohnson, stated, ‚ÄúWe should replace the Iran deal with the Trump deal.‚Äù I agree!</t>
  </si>
  <si>
    <t>https://twitter.com/realDonaldTrump/status/1217307023873802242</t>
  </si>
  <si>
    <t>Steyer is running low on cash. Nobody knows him. Made his money on coal. So funny!https://twitter.com/gop/status/1217291085132836864 ‚Ä¶</t>
  </si>
  <si>
    <t>https://twitter.com/realDonaldTrump/status/1217321896808722432</t>
  </si>
  <si>
    <t>Now up to 187 Federal Judges, and two great new Supreme Court Justices. We are in major record territory. Hope EVERYONE is happy!https://twitter.com/senatemajldr/status/1204881311514669059 ‚Ä¶</t>
  </si>
  <si>
    <t>https://twitter.com/realDonaldTrump/status/1217329023182872576</t>
  </si>
  <si>
    <t>I agree with him on this, 100%. But why would anyone vote Democrat? We are setting all time records with the economy!https://twitter.com/sarahedolan/status/1217295090739228674 ‚Ä¶</t>
  </si>
  <si>
    <t>https://twitter.com/realDonaldTrump/status/1217469828656701442</t>
  </si>
  <si>
    <t>Here we go again, another Con Job by the Do Nothing Democrats. All of this work was supposed to be done by the House, not the Senate!</t>
  </si>
  <si>
    <t>https://twitter.com/realDonaldTrump/status/1217610329821237248</t>
  </si>
  <si>
    <t>https://twitter.com/waysandmeansgop/status/1217508926872334336 ‚Ä¶pic.twitter.com/1OIXKTv0hp</t>
  </si>
  <si>
    <t>https://twitter.com/realDonaldTrump/status/1217804029599920128</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</si>
  <si>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</si>
  <si>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https://twitter.com/realDonaldTrump/status/1217808535091916800</t>
  </si>
  <si>
    <t>Cryin‚Äô Chuck Schumer is saying privately that the new China Trade Deal is unbelievable, which it is, but publicly he knocks it whenever possible. That‚Äôs politics, but so bad for our great Country!</t>
  </si>
  <si>
    <t>https://twitter.com/realDonaldTrump/status/1217825047102066688</t>
  </si>
  <si>
    <t>‚ÄúThere is no crime here. I just think this whole thing should be rejected out of hand. I wouldn‚Äôt waste a minute of taxpayer dollars or time on this. Entertaining this Impeachment is a joke.‚Äù Laura Ingraham @ IngrahamAngle @ FoxNews</t>
  </si>
  <si>
    <t>https://twitter.com/realDonaldTrump/status/1217827468230434818</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</si>
  <si>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</si>
  <si>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https://twitter.com/realDonaldTrump/status/1217829723222478848</t>
  </si>
  <si>
    <t>Looking at this strongly!https://twitter.com/SenAlexander/status/1215387768039317506 ‚Ä¶</t>
  </si>
  <si>
    <t>https://twitter.com/realDonaldTrump/status/1217836310657892353</t>
  </si>
  <si>
    <t>This is a total disgrace, but just another reason that I‚Äôm going to win Michigan again!https://twitter.com/dailycaller/status/1217793784198639618 ‚Ä¶</t>
  </si>
  <si>
    <t>https://twitter.com/realDonaldTrump/status/1217838753810669568</t>
  </si>
  <si>
    <t>Amazon Calls 'Profiles in Corruption' the 'Most Anticipated' Nonfiction Book http://bit.ly/2tlBT7y via @ BreitbartNews</t>
  </si>
  <si>
    <t>https://twitter.com/realDonaldTrump/status/1217909231946477575</t>
  </si>
  <si>
    <t>I JUST GOT IMPEACHED FOR MAKING A PERFECT PHONE CALL!</t>
  </si>
  <si>
    <t>https://twitter.com/realDonaldTrump/status/1217927213179338758</t>
  </si>
  <si>
    <t>THANK YOU! # MAGApic.twitter.com/jVr7qmYOvu</t>
  </si>
  <si>
    <t>https://twitter.com/realDonaldTrump/status/1217965436119191553</t>
  </si>
  <si>
    <t>See you tomorrow! # CHAMPShttps://twitter.com/LSUfootball/status/1217888605961506816 ‚Ä¶</t>
  </si>
  <si>
    <t>https://twitter.com/realDonaldTrump/status/1217985357553315841</t>
  </si>
  <si>
    <t>PROMISES MADE, PROMISES KEPT! # KeepAmericaGreat2020pic.twitter.com/CheEfoFUBT</t>
  </si>
  <si>
    <t>https://twitter.com/realDonaldTrump/status/1218164088225828866</t>
  </si>
  <si>
    <t>‚ÄúThe GOA got it exactly backwards. Here‚Äôs what they said. The law does not permit the President to substitute his own policy priorities to those Congress has enacted into law. It‚Äôs exactly the opposite. The Constitution does not allow Congress to substitute its own priorities....</t>
  </si>
  <si>
    <t>https://twitter.com/realDonaldTrump/status/1218164098212474881</t>
  </si>
  <si>
    <t>....for the foreign policies of the President.‚Äù @ AlanDersh Alan Dershowitz @ seanhannity @ FoxNews They do what the House asks. The Swamp!</t>
  </si>
  <si>
    <t>https://twitter.com/realDonaldTrump/status/1218164357395374081</t>
  </si>
  <si>
    <t>‚ÄúYears from now, when we look back at this day, nobody‚Äôs going to remember Nancy‚Äôs cheap theatrics, they will remember though how President Trump brought the Chinese to the bargaining table and delivered achievements few ever thought were possible.‚Äù @ IngrahamAngle @ FoxNews</t>
  </si>
  <si>
    <t>https://twitter.com/realDonaldTrump/status/1218164681464000513</t>
  </si>
  <si>
    <t>‚ÄúThere is no crime here. Entertaining this Impeachment is a joke. This whole thing should be dismissed.‚Äù @ IngrahamAngle @ FoxNews</t>
  </si>
  <si>
    <t>https://twitter.com/realDonaldTrump/status/1218165916451602432</t>
  </si>
  <si>
    <t>Mini Mike Bloomberg doesn‚Äôt get on the Democrat Debate Stage because he doesn‚Äôt want to - he is a terrible debater and speaker. If he did, he would go down in the polls even more (if that is possible!).</t>
  </si>
  <si>
    <t>https://twitter.com/realDonaldTrump/status/1218174158280019968</t>
  </si>
  <si>
    <t>Mini Mike Bloomberg ads are purposely wrong - A vanity project for him to get into the game. Nobody in many years has done for the USA what I have done for the USA, including the greatest economy in history, rebuilding our military, biggest ever tax &amp; regulation cuts, &amp; 2nd A!</t>
  </si>
  <si>
    <t>https://twitter.com/realDonaldTrump/status/1218190672064319488</t>
  </si>
  <si>
    <t>Getting ready to meet the LSU Tigers, the National Champions. Great Coach, great Team, great School. Very exciting!</t>
  </si>
  <si>
    <t>https://twitter.com/realDonaldTrump/status/1218195021930926082</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</si>
  <si>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</si>
  <si>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https://twitter.com/realDonaldTrump/status/1218195035646242820</t>
  </si>
  <si>
    <t>....Joe Biden, and Bernie is shut out again. Very unfair, but that‚Äôs the way the Democrats play the game. Anyway, it‚Äôs a lot of fun to watch!</t>
  </si>
  <si>
    <t>https://twitter.com/realDonaldTrump/status/1218264289225728000</t>
  </si>
  <si>
    <t>Heading to Florida for big Republican Party event. New Stock Market Record. Jobs in USA at all-time high!</t>
  </si>
  <si>
    <t>https://twitter.com/realDonaldTrump/status/1218297460185030658</t>
  </si>
  <si>
    <t>Words of wisdom. Thank you Ted!https://twitter.com/sentedcruz/status/1217855192399601665 ‚Ä¶</t>
  </si>
  <si>
    <t>https://twitter.com/realDonaldTrump/status/1218297464941314049</t>
  </si>
  <si>
    <t>Your 2nd Amendment is under very serious attack in the Great Commonwealth of Virginia. That‚Äôs what happens when you vote for Democrats, they will take your guns away. Republicans will win Virginia in 2020. Thank you Dems!</t>
  </si>
  <si>
    <t>https://twitter.com/realDonaldTrump/status/1218297466656829440</t>
  </si>
  <si>
    <t>The so-called ‚ÄúSupreme Leader‚Äù of Iran, who has not been so Supreme lately, had some nasty things to say about the United States and Europe. Their economy is crashing, and their people are suffering. He should be very careful with his words!</t>
  </si>
  <si>
    <t>https://twitter.com/realDonaldTrump/status/1218309612304248834</t>
  </si>
  <si>
    <t>The noble people of Iran‚Äîwho love America‚Äîdeserve a government that's more interested in helping them achieve their dreams than killing them for demanding respect. Instead of leading Iran toward ruin, its leaders should abandon terror and Make Iran Great Again!https://twitter.com/khamenei_ir/status/1218141834842660864 ‚Ä¶</t>
  </si>
  <si>
    <t>https://twitter.com/realDonaldTrump/status/1218309736594116608</t>
  </si>
  <si>
    <t>ŸÖÿ±ÿØŸÖ ŸÜÿ¨€åÿ® ÿß€åÿ±ÿßŸÜÿå ⁄©Ÿá ÿ¢ŸÖÿ±€å⁄©ÿß ÿ±ÿß ÿØŸàÿ≥ÿ™ ŸÖ€å ÿØÿßÿ±ŸÜÿØÿå ÿ≥ÿ≤ÿßŸàÿßÿ± ÿØŸàŸÑÿ™€å Ÿáÿ≥ÿ™ŸÜÿØ ⁄©Ÿá ÿ®€åÿ¥ ÿßÿ≤ ÿ™ŸÖÿ±⁄©ÿ≤ ÿ®ÿ± ⁄©ÿ¥ÿ™ŸÜ ÿ¢ŸÜŸáÿß ÿ®Ÿá ÿ¨ÿ±ŸÖ ÿßÿ≠ÿ™ÿ±ÿßŸÖ ÿÆŸàÿßŸá€åÿå ÿ®Ÿá ÿ¢ŸÜŸáÿß ⁄©ŸÖ⁄© ⁄©ŸÜÿØ ÿ™ÿß ÿ®Ÿá ÿ±ÿ§€åÿßŸáÿß€åÿ¥ÿßŸÜ ÿØÿ≥ÿ™ €åÿßÿ®ŸÜÿØ. ÿ±Ÿáÿ®ÿ±ÿßŸÜ ÿß€åÿ±ÿßŸÜ ÿ®Ÿá ÿ¨ÿß€å ÿ¢ŸÜ ⁄©Ÿá ÿß€åÿ±ÿßŸÜ ÿ±ÿß ÿ®Ÿá ÿ≥ŸÖÿ™ Ÿà€åÿ±ÿßŸÜ€å ÿ®⁄©ÿ¥ÿßŸÜŸÜÿØÿå ÿ®ÿß€åÿØ Ÿáÿ±ÿßÿ≥ ÿßŸÅ⁄©ŸÜ€å ÿ±ÿß ⁄©ŸÜÿßÿ± ÿ®ŸÜŸáŸÜÿØ Ÿà ÿß€åÿ±ÿßŸÜ ÿ±ÿß ÿØŸàÿ®ÿßÿ±Ÿá ÿ®ÿßÿπÿ∏ŸÖÿ™ ⁄©ŸÜŸÜÿØ!https://twitter.com/khamenei_ir/status/1218141834842660864 ‚Ä¶</t>
  </si>
  <si>
    <t>https://twitter.com/realDonaldTrump/status/1218336685450317824</t>
  </si>
  <si>
    <t>CONGRATULATIONS! # GeauxTigerspic.twitter.com/Axc9ezAdar</t>
  </si>
  <si>
    <t>https://twitter.com/realDonaldTrump/status/1218520880051105792</t>
  </si>
  <si>
    <t>A great day at the White House for our National Champions, the LSU Tigers!https://twitter.com/Real10jayy__/status/1218313039432290305 ‚Ä¶</t>
  </si>
  <si>
    <t>https://twitter.com/realDonaldTrump/status/1218523265821544450</t>
  </si>
  <si>
    <t>Tremendous surge in new housing construction in December, 16.9%, biggest in many years!</t>
  </si>
  <si>
    <t>https://twitter.com/realDonaldTrump/status/1218526759462801413</t>
  </si>
  <si>
    <t>‚ÄúDay after day, really good news on the economy. By the way, this didn‚Äôt just happen by accident, it‚Äôs the result of a lot of the policies that Donald Trump has put into place. Obviously, the Tax Cut, and now we have these two BIG trade deals.‚Äù @ StephenMoore Great future growth!</t>
  </si>
  <si>
    <t>https://twitter.com/realDonaldTrump/status/1218527317116575744</t>
  </si>
  <si>
    <t>‚ÄúTrade Deals Drive Stocks To Record Highs.‚Äù @ FoxNews</t>
  </si>
  <si>
    <t>https://twitter.com/realDonaldTrump/status/1218668469597675520</t>
  </si>
  <si>
    <t>95% Approval Rating in the Republican Party, A Record. Thank You!</t>
  </si>
  <si>
    <t>https://twitter.com/realDonaldTrump/status/1218668999086694400</t>
  </si>
  <si>
    <t>They are taking the Democrat Nomination away from Crazy Bernie, just like last time. Some things never change!</t>
  </si>
  <si>
    <t>https://twitter.com/realDonaldTrump/status/1218673508911403008</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</si>
  <si>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</si>
  <si>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https://twitter.com/realDonaldTrump/status/1218674016942219265</t>
  </si>
  <si>
    <t>A massive 200 Billion Dollar Sea Wall, built around New York to protect it from rare storms, is a costly, foolish &amp; environmentally unfriendly idea that, when needed, probably won‚Äôt work anyway. It will also look terrible. Sorry, you‚Äôll just have to get your mops &amp; buckets ready!</t>
  </si>
  <si>
    <t>https://twitter.com/realDonaldTrump/status/1218697697512820736</t>
  </si>
  <si>
    <t>....BUT THE BEST IS YET TO COME!</t>
  </si>
  <si>
    <t>https://twitter.com/realDonaldTrump/status/1218697758728769536</t>
  </si>
  <si>
    <t>If you listened to the flawed advice of @ paulkrugman at the @ nytimes, a newspaper that was going broke until I came along, you would have entirely missed the RECORD BREAKING Stock Market (and other) numbers produced since Election Day, 2016. Sorry, those are the FACTS.....</t>
  </si>
  <si>
    <t>https://twitter.com/realDonaldTrump/status/1218717833552711680</t>
  </si>
  <si>
    <t>‚ÄúNancy Pelosi said, it‚Äôs not a question of proof, it‚Äôs a question of allegations! Oh really?‚Äù @ JudgeJeanine @ FoxNews What a disgrace this Impeachment Scam is for our great Country!</t>
  </si>
  <si>
    <t>https://twitter.com/realDonaldTrump/status/1218752661471793153</t>
  </si>
  <si>
    <t>pic.twitter.com/Efot9QLGDj</t>
  </si>
  <si>
    <t>https://twitter.com/realDonaldTrump/status/1218952496388956162</t>
  </si>
  <si>
    <t>I will be going to Austin, Texas. Leaving soon. Always like (love!) being in the Lone Star State. Speaking to our great Farmers. They hit ‚Äúpaydirt‚Äù with our incredible new Trade Deals: CHINA, JAPAN, MEXICO, CANADA, SOUTH KOREA, and many others!</t>
  </si>
  <si>
    <t>https://twitter.com/realDonaldTrump/status/1218962544372670467</t>
  </si>
  <si>
    <t>I have never seen the Republican Party as Strong and as Unified as it is right now. Thank you!</t>
  </si>
  <si>
    <t>https://twitter.com/realDonaldTrump/status/1219004689716412416</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</si>
  <si>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</si>
  <si>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https://twitter.com/realDonaldTrump/status/1219053709428248576</t>
  </si>
  <si>
    <t>I was thrilled to be back in the Great State of Texas tonight, where the people are known for being tough, strong, hardworking, loyal and fiercely patriotic ‚Äî just like America‚Äôs incredible Farmers! # AFBF2020https://www.pscp.tv/w/cPTqejFvTlFsTFJub1dwUXd8MUx5eEJMV09yYllHTlRz-5NbV2gPeKOOkDEM8yurjH1YctdRkh2JVPtJ_Se1?t=5m20s ‚Ä¶</t>
  </si>
  <si>
    <t>https://twitter.com/realDonaldTrump/status/1219066007731310593</t>
  </si>
  <si>
    <t>‚ÄúIn the House, the President got less due process than the 9-11 terrorists got. This is a corrupt process?‚Äù Mark Levin @ marklevinshow ‚ÄúVery much so!‚Äù @ RepDougCollins @ FoxNews</t>
  </si>
  <si>
    <t>https://twitter.com/realDonaldTrump/status/1219076533354037249</t>
  </si>
  <si>
    <t>A great show! Check it out tonight at 9pm. @ FoxNewshttps://twitter.com/nextrevfnc/status/1218941188704632832 ‚Ä¶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</si>
</sst>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 Type="http://schemas.openxmlformats.org/officeDocument/2006/relationships/externalLink" Target="externalLinks/externalLink2.xml"/><Relationship Id="rId21"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calcChain" Target="calcChain.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nice"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Great"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hat"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better"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fantastic"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you"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be"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Doug"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abysmal"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smash"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oblivion"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onfidence"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fired"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McCarver"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mess"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it"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ApprenticeNBC"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loser"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ice"/>
    </sheetNames>
    <definedNames>
      <definedName name="Keep"/>
      <definedName name="Thanks"/>
      <definedName name="Who"/>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eat"/>
    </sheetNames>
    <definedNames>
      <definedName name="Good"/>
      <definedName name="Just"/>
      <definedName name="Keep"/>
      <definedName name="Take"/>
      <definedName name="Thanks."/>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t"/>
    </sheetNames>
    <definedNames>
      <definedName name="Thanks."/>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tter"/>
    </sheetNames>
    <definedNames>
      <definedName name="Best"/>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ntastic"/>
    </sheetNames>
    <definedNames>
      <definedName name="B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you"/>
    </sheetNames>
    <definedNames>
      <definedName name="You"/>
    </defined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sheetNames>
    <definedNames>
      <definedName name="Enjoy"/>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ug"/>
    </sheetNames>
    <definedNames>
      <definedName name="Thanks."/>
    </defined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ysmal"/>
    </sheetNames>
    <definedNames>
      <definedName name="Can"/>
    </defined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sh"/>
    </sheetNames>
    <definedNames>
      <definedName name="Good"/>
    </defined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livion"/>
    </sheetNames>
    <definedNames>
      <definedName name="GUIDANCE."/>
    </defined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fidence"/>
    </sheetNames>
    <definedNames>
      <definedName name="OUR"/>
    </defined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red"/>
    </sheetNames>
    <definedNames>
      <definedName name="Totally"/>
    </defined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cCarver"/>
    </sheetNames>
    <definedNames>
      <definedName name="Have"/>
    </defined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
    </sheetNames>
    <definedNames>
      <definedName name="Bad"/>
    </defined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sheetNames>
    <definedNames>
      <definedName name="See"/>
    </defined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enticeNBC"/>
    </sheetNames>
    <definedNames>
      <definedName name="Keep"/>
    </defined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ser"/>
    </sheetNames>
    <definedNames>
      <definedName name="Fox"/>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123"/>
  <sheetViews>
    <sheetView tabSelected="1" workbookViewId="0"/>
  </sheetViews>
  <sheetFormatPr baseColWidth="10" defaultRowHeight="16" x14ac:dyDescent="0.2"/>
  <sheetData>
    <row r="1" spans="1:9" x14ac:dyDescent="0.2">
      <c r="A1" t="s">
        <v>0</v>
      </c>
      <c r="B1" t="s">
        <v>1</v>
      </c>
      <c r="C1" t="s">
        <v>2</v>
      </c>
      <c r="D1" t="s">
        <v>3</v>
      </c>
      <c r="E1" t="s">
        <v>4</v>
      </c>
      <c r="F1" t="s">
        <v>5</v>
      </c>
      <c r="G1" t="s">
        <v>6</v>
      </c>
      <c r="H1" t="s">
        <v>7</v>
      </c>
      <c r="I1" t="s">
        <v>8</v>
      </c>
    </row>
    <row r="2" spans="1:9" x14ac:dyDescent="0.2">
      <c r="A2">
        <v>1698308935</v>
      </c>
      <c r="B2" t="s">
        <v>9</v>
      </c>
      <c r="C2" t="s">
        <v>10</v>
      </c>
      <c r="D2" s="1">
        <v>39937.871122685188</v>
      </c>
      <c r="E2">
        <v>500</v>
      </c>
      <c r="F2">
        <v>868</v>
      </c>
    </row>
    <row r="3" spans="1:9" x14ac:dyDescent="0.2">
      <c r="A3">
        <v>1701461182</v>
      </c>
      <c r="B3" t="s">
        <v>11</v>
      </c>
      <c r="C3" t="s">
        <v>12</v>
      </c>
      <c r="D3" s="1">
        <v>39938.125115740739</v>
      </c>
      <c r="E3">
        <v>33</v>
      </c>
      <c r="F3">
        <v>273</v>
      </c>
    </row>
    <row r="4" spans="1:9" x14ac:dyDescent="0.2">
      <c r="A4">
        <v>1737479987</v>
      </c>
      <c r="B4" t="s">
        <v>13</v>
      </c>
      <c r="C4" t="s">
        <v>14</v>
      </c>
      <c r="D4" s="1">
        <v>39941.65148148148</v>
      </c>
      <c r="E4">
        <v>12</v>
      </c>
      <c r="F4">
        <v>18</v>
      </c>
    </row>
    <row r="5" spans="1:9" x14ac:dyDescent="0.2">
      <c r="A5">
        <v>1741160716</v>
      </c>
      <c r="B5" t="s">
        <v>15</v>
      </c>
      <c r="C5" t="s">
        <v>16</v>
      </c>
      <c r="D5" s="1">
        <v>39941.944618055553</v>
      </c>
      <c r="E5">
        <v>11</v>
      </c>
      <c r="F5">
        <v>24</v>
      </c>
    </row>
    <row r="6" spans="1:9" x14ac:dyDescent="0.2">
      <c r="A6">
        <v>1773561338</v>
      </c>
      <c r="B6" t="s">
        <v>17</v>
      </c>
      <c r="C6" t="s">
        <v>18</v>
      </c>
      <c r="D6" s="1">
        <v>39945.671851851854</v>
      </c>
      <c r="E6">
        <v>1399</v>
      </c>
      <c r="F6">
        <v>1965</v>
      </c>
    </row>
    <row r="7" spans="1:9" x14ac:dyDescent="0.2">
      <c r="A7">
        <v>1776419923</v>
      </c>
      <c r="B7" t="s">
        <v>19</v>
      </c>
      <c r="C7" t="s">
        <v>20</v>
      </c>
      <c r="D7" s="1">
        <v>39945.890219907407</v>
      </c>
      <c r="E7">
        <v>27</v>
      </c>
      <c r="F7">
        <v>26</v>
      </c>
    </row>
    <row r="8" spans="1:9" x14ac:dyDescent="0.2">
      <c r="A8">
        <v>1786560616</v>
      </c>
      <c r="B8" t="s">
        <v>21</v>
      </c>
      <c r="C8" t="s">
        <v>22</v>
      </c>
      <c r="D8" s="1">
        <v>39946.818379629629</v>
      </c>
      <c r="E8">
        <v>14</v>
      </c>
      <c r="F8">
        <v>16</v>
      </c>
    </row>
    <row r="9" spans="1:9" x14ac:dyDescent="0.2">
      <c r="A9">
        <v>1796477499</v>
      </c>
      <c r="B9" t="s">
        <v>23</v>
      </c>
      <c r="C9" t="s">
        <v>24</v>
      </c>
      <c r="D9" s="1">
        <v>39947.771296296298</v>
      </c>
      <c r="E9">
        <v>18</v>
      </c>
      <c r="F9">
        <v>25</v>
      </c>
    </row>
    <row r="10" spans="1:9" x14ac:dyDescent="0.2">
      <c r="A10">
        <v>1806258917</v>
      </c>
      <c r="B10" t="s">
        <v>25</v>
      </c>
      <c r="C10" t="s">
        <v>26</v>
      </c>
      <c r="D10" s="1">
        <v>39948.675844907404</v>
      </c>
      <c r="E10">
        <v>14</v>
      </c>
      <c r="F10">
        <v>8</v>
      </c>
    </row>
    <row r="11" spans="1:9" x14ac:dyDescent="0.2">
      <c r="A11">
        <v>1820624395</v>
      </c>
      <c r="B11" t="s">
        <v>27</v>
      </c>
      <c r="C11" t="s">
        <v>28</v>
      </c>
      <c r="D11" s="1">
        <v>39950.015798611108</v>
      </c>
      <c r="E11">
        <v>20</v>
      </c>
      <c r="F11">
        <v>48</v>
      </c>
    </row>
    <row r="12" spans="1:9" x14ac:dyDescent="0.2">
      <c r="A12">
        <v>1826225450</v>
      </c>
      <c r="B12" t="s">
        <v>29</v>
      </c>
      <c r="C12" t="s">
        <v>30</v>
      </c>
      <c r="D12" s="1">
        <v>39950.708368055559</v>
      </c>
      <c r="E12">
        <v>38</v>
      </c>
      <c r="F12">
        <v>67</v>
      </c>
    </row>
    <row r="13" spans="1:9" x14ac:dyDescent="0.2">
      <c r="A13">
        <v>1836131903</v>
      </c>
      <c r="B13" t="s">
        <v>31</v>
      </c>
      <c r="C13" t="s">
        <v>32</v>
      </c>
      <c r="D13" s="1">
        <v>39951.68472222222</v>
      </c>
      <c r="E13">
        <v>64</v>
      </c>
      <c r="F13">
        <v>102</v>
      </c>
    </row>
    <row r="14" spans="1:9" x14ac:dyDescent="0.2">
      <c r="A14">
        <v>1849558306</v>
      </c>
      <c r="B14" t="s">
        <v>33</v>
      </c>
      <c r="C14" t="s">
        <v>34</v>
      </c>
      <c r="D14" s="1">
        <v>39952.821979166663</v>
      </c>
      <c r="E14">
        <v>18</v>
      </c>
      <c r="F14">
        <v>17</v>
      </c>
    </row>
    <row r="15" spans="1:9" x14ac:dyDescent="0.2">
      <c r="A15">
        <v>1859044981</v>
      </c>
      <c r="B15" t="s">
        <v>35</v>
      </c>
      <c r="C15" t="s">
        <v>36</v>
      </c>
      <c r="D15" s="1">
        <v>39953.642812500002</v>
      </c>
      <c r="E15">
        <v>29</v>
      </c>
      <c r="F15">
        <v>53</v>
      </c>
    </row>
    <row r="16" spans="1:9" x14ac:dyDescent="0.2">
      <c r="A16">
        <v>1864367186</v>
      </c>
      <c r="B16" t="s">
        <v>37</v>
      </c>
      <c r="C16" t="s">
        <v>38</v>
      </c>
      <c r="D16" s="1">
        <v>39954.020682870374</v>
      </c>
      <c r="E16">
        <v>8</v>
      </c>
      <c r="F16">
        <v>10</v>
      </c>
    </row>
    <row r="17" spans="1:6" x14ac:dyDescent="0.2">
      <c r="A17">
        <v>1878373267</v>
      </c>
      <c r="B17" t="s">
        <v>39</v>
      </c>
      <c r="C17" t="s">
        <v>40</v>
      </c>
      <c r="D17" s="1">
        <v>39955.208090277774</v>
      </c>
      <c r="E17">
        <v>52</v>
      </c>
      <c r="F17">
        <v>70</v>
      </c>
    </row>
    <row r="18" spans="1:6" x14ac:dyDescent="0.2">
      <c r="A18">
        <v>1884022748</v>
      </c>
      <c r="B18" t="s">
        <v>41</v>
      </c>
      <c r="C18" t="s">
        <v>42</v>
      </c>
      <c r="D18" s="1">
        <v>39955.769837962966</v>
      </c>
      <c r="E18">
        <v>12</v>
      </c>
      <c r="F18">
        <v>4</v>
      </c>
    </row>
    <row r="19" spans="1:6" x14ac:dyDescent="0.2">
      <c r="A19">
        <v>1894284587</v>
      </c>
      <c r="B19" t="s">
        <v>43</v>
      </c>
      <c r="C19" t="s">
        <v>44</v>
      </c>
      <c r="D19" s="1">
        <v>39956.7578587963</v>
      </c>
      <c r="E19">
        <v>54</v>
      </c>
      <c r="F19">
        <v>77</v>
      </c>
    </row>
    <row r="20" spans="1:6" x14ac:dyDescent="0.2">
      <c r="A20">
        <v>1924074459</v>
      </c>
      <c r="B20" t="s">
        <v>45</v>
      </c>
      <c r="C20" t="s">
        <v>46</v>
      </c>
      <c r="D20" s="1">
        <v>39959.695844907408</v>
      </c>
      <c r="E20">
        <v>42</v>
      </c>
      <c r="F20">
        <v>73</v>
      </c>
    </row>
    <row r="21" spans="1:6" x14ac:dyDescent="0.2">
      <c r="A21">
        <v>1936022874</v>
      </c>
      <c r="B21" t="s">
        <v>47</v>
      </c>
      <c r="C21" t="s">
        <v>48</v>
      </c>
      <c r="D21" s="1">
        <v>39960.679768518516</v>
      </c>
      <c r="E21">
        <v>4</v>
      </c>
      <c r="F21">
        <v>12</v>
      </c>
    </row>
    <row r="22" spans="1:6" x14ac:dyDescent="0.2">
      <c r="A22">
        <v>1949899014</v>
      </c>
      <c r="B22" t="s">
        <v>49</v>
      </c>
      <c r="C22" t="s">
        <v>50</v>
      </c>
      <c r="D22" s="1">
        <v>39961.835810185185</v>
      </c>
      <c r="E22">
        <v>61</v>
      </c>
      <c r="F22">
        <v>57</v>
      </c>
    </row>
    <row r="23" spans="1:6" x14ac:dyDescent="0.2">
      <c r="A23">
        <v>2019316195</v>
      </c>
      <c r="B23" t="s">
        <v>51</v>
      </c>
      <c r="C23" t="s">
        <v>52</v>
      </c>
      <c r="D23" s="1">
        <v>39967.847094907411</v>
      </c>
      <c r="E23">
        <v>14</v>
      </c>
      <c r="F23">
        <v>20</v>
      </c>
    </row>
    <row r="24" spans="1:6" x14ac:dyDescent="0.2">
      <c r="A24">
        <v>2045871770</v>
      </c>
      <c r="B24" t="s">
        <v>53</v>
      </c>
      <c r="C24" t="s">
        <v>54</v>
      </c>
      <c r="D24" s="1">
        <v>39969.848344907405</v>
      </c>
      <c r="E24">
        <v>12</v>
      </c>
      <c r="F24">
        <v>31</v>
      </c>
    </row>
    <row r="25" spans="1:6" x14ac:dyDescent="0.2">
      <c r="A25">
        <v>2080633709</v>
      </c>
      <c r="B25" t="s">
        <v>55</v>
      </c>
      <c r="C25" t="s">
        <v>56</v>
      </c>
      <c r="D25" s="1">
        <v>39972.927418981482</v>
      </c>
      <c r="E25">
        <v>9</v>
      </c>
      <c r="F25">
        <v>3</v>
      </c>
    </row>
    <row r="26" spans="1:6" x14ac:dyDescent="0.2">
      <c r="A26">
        <v>2165353946</v>
      </c>
      <c r="B26" t="s">
        <v>57</v>
      </c>
      <c r="C26" t="s">
        <v>58</v>
      </c>
      <c r="D26" s="1">
        <v>39978.684444444443</v>
      </c>
      <c r="E26">
        <v>17</v>
      </c>
      <c r="F26">
        <v>16</v>
      </c>
    </row>
    <row r="27" spans="1:6" x14ac:dyDescent="0.2">
      <c r="A27">
        <v>2184650461</v>
      </c>
      <c r="B27" t="s">
        <v>59</v>
      </c>
      <c r="C27" t="s">
        <v>60</v>
      </c>
      <c r="D27" s="1">
        <v>39980.050752314812</v>
      </c>
      <c r="E27">
        <v>36</v>
      </c>
      <c r="F27">
        <v>36</v>
      </c>
    </row>
    <row r="28" spans="1:6" x14ac:dyDescent="0.2">
      <c r="A28">
        <v>2222067805</v>
      </c>
      <c r="B28" t="s">
        <v>61</v>
      </c>
      <c r="C28" t="s">
        <v>62</v>
      </c>
      <c r="D28" s="1">
        <v>39982.64366898148</v>
      </c>
      <c r="E28">
        <v>18</v>
      </c>
      <c r="F28">
        <v>17</v>
      </c>
    </row>
    <row r="29" spans="1:6" x14ac:dyDescent="0.2">
      <c r="A29">
        <v>2266041769</v>
      </c>
      <c r="B29" t="s">
        <v>63</v>
      </c>
      <c r="C29" t="s">
        <v>64</v>
      </c>
      <c r="D29" s="1">
        <v>39985.699780092589</v>
      </c>
      <c r="E29">
        <v>62</v>
      </c>
      <c r="F29">
        <v>122</v>
      </c>
    </row>
    <row r="30" spans="1:6" x14ac:dyDescent="0.2">
      <c r="A30">
        <v>2294519255</v>
      </c>
      <c r="B30" t="s">
        <v>65</v>
      </c>
      <c r="C30" t="s">
        <v>66</v>
      </c>
      <c r="D30" s="1">
        <v>39987.653217592589</v>
      </c>
      <c r="E30">
        <v>13</v>
      </c>
      <c r="F30">
        <v>10</v>
      </c>
    </row>
    <row r="31" spans="1:6" x14ac:dyDescent="0.2">
      <c r="A31">
        <v>2317112756</v>
      </c>
      <c r="B31" t="s">
        <v>67</v>
      </c>
      <c r="C31" t="s">
        <v>68</v>
      </c>
      <c r="D31" s="1">
        <v>39989.006469907406</v>
      </c>
      <c r="E31">
        <v>27</v>
      </c>
      <c r="F31">
        <v>15</v>
      </c>
    </row>
    <row r="32" spans="1:6" x14ac:dyDescent="0.2">
      <c r="A32">
        <v>2346367430</v>
      </c>
      <c r="B32" t="s">
        <v>69</v>
      </c>
      <c r="C32" t="s">
        <v>70</v>
      </c>
      <c r="D32" s="1">
        <v>39990.785601851851</v>
      </c>
      <c r="E32">
        <v>86</v>
      </c>
      <c r="F32">
        <v>221</v>
      </c>
    </row>
    <row r="33" spans="1:7" x14ac:dyDescent="0.2">
      <c r="A33">
        <v>2403435685</v>
      </c>
      <c r="B33" t="s">
        <v>71</v>
      </c>
      <c r="C33" t="s">
        <v>72</v>
      </c>
      <c r="D33" s="1">
        <v>39994.647905092592</v>
      </c>
      <c r="E33">
        <v>4</v>
      </c>
      <c r="F33">
        <v>7</v>
      </c>
    </row>
    <row r="34" spans="1:7" x14ac:dyDescent="0.2">
      <c r="A34">
        <v>2475429091</v>
      </c>
      <c r="B34" t="s">
        <v>73</v>
      </c>
      <c r="C34" t="s">
        <v>74</v>
      </c>
      <c r="D34" s="1">
        <v>39999.055509259262</v>
      </c>
      <c r="E34">
        <v>25</v>
      </c>
      <c r="F34">
        <v>30</v>
      </c>
    </row>
    <row r="35" spans="1:7" x14ac:dyDescent="0.2">
      <c r="A35">
        <v>2614325575</v>
      </c>
      <c r="B35" t="s">
        <v>75</v>
      </c>
      <c r="C35" t="s">
        <v>76</v>
      </c>
      <c r="D35" s="1">
        <v>40007.669189814813</v>
      </c>
      <c r="E35">
        <v>14</v>
      </c>
      <c r="F35">
        <v>27</v>
      </c>
    </row>
    <row r="36" spans="1:7" x14ac:dyDescent="0.2">
      <c r="A36">
        <v>2650952843</v>
      </c>
      <c r="B36" t="s">
        <v>77</v>
      </c>
      <c r="C36" t="s">
        <v>78</v>
      </c>
      <c r="D36" s="1">
        <v>40009.653182870374</v>
      </c>
      <c r="E36">
        <v>6</v>
      </c>
      <c r="F36">
        <v>6</v>
      </c>
    </row>
    <row r="37" spans="1:7" x14ac:dyDescent="0.2">
      <c r="A37">
        <v>2779566791</v>
      </c>
      <c r="B37" t="s">
        <v>79</v>
      </c>
      <c r="C37" t="s">
        <v>80</v>
      </c>
      <c r="D37" s="1">
        <v>40016.731157407405</v>
      </c>
      <c r="E37">
        <v>9</v>
      </c>
      <c r="F37">
        <v>10</v>
      </c>
    </row>
    <row r="38" spans="1:7" x14ac:dyDescent="0.2">
      <c r="A38">
        <v>2891870497</v>
      </c>
      <c r="B38" t="s">
        <v>81</v>
      </c>
      <c r="C38" t="s">
        <v>82</v>
      </c>
      <c r="D38" s="1">
        <v>40022.743414351855</v>
      </c>
      <c r="E38">
        <v>30</v>
      </c>
      <c r="F38">
        <v>26</v>
      </c>
    </row>
    <row r="39" spans="1:7" x14ac:dyDescent="0.2">
      <c r="A39">
        <v>3124382438</v>
      </c>
      <c r="B39" t="s">
        <v>83</v>
      </c>
      <c r="C39" t="s">
        <v>84</v>
      </c>
      <c r="D39" s="1">
        <v>40029.660393518519</v>
      </c>
      <c r="E39">
        <v>32</v>
      </c>
      <c r="F39">
        <v>18</v>
      </c>
    </row>
    <row r="40" spans="1:7" x14ac:dyDescent="0.2">
      <c r="A40">
        <v>3246382217</v>
      </c>
      <c r="B40" t="s">
        <v>85</v>
      </c>
      <c r="C40" t="s">
        <v>86</v>
      </c>
      <c r="D40" s="1">
        <v>40036.701932870368</v>
      </c>
      <c r="E40">
        <v>27</v>
      </c>
      <c r="F40">
        <v>26</v>
      </c>
    </row>
    <row r="41" spans="1:7" x14ac:dyDescent="0.2">
      <c r="A41">
        <v>3308367056</v>
      </c>
      <c r="B41" t="s">
        <v>87</v>
      </c>
      <c r="C41" t="s">
        <v>88</v>
      </c>
      <c r="D41" s="1">
        <v>40039.690115740741</v>
      </c>
      <c r="E41">
        <v>34</v>
      </c>
      <c r="F41">
        <v>35</v>
      </c>
      <c r="G41" t="s">
        <v>89</v>
      </c>
    </row>
    <row r="42" spans="1:7" x14ac:dyDescent="0.2">
      <c r="A42">
        <v>3427503309</v>
      </c>
      <c r="B42" t="s">
        <v>90</v>
      </c>
      <c r="C42" t="s">
        <v>91</v>
      </c>
      <c r="D42" s="1">
        <v>40045.655115740738</v>
      </c>
      <c r="E42">
        <v>4</v>
      </c>
      <c r="F42">
        <v>8</v>
      </c>
    </row>
    <row r="43" spans="1:7" x14ac:dyDescent="0.2">
      <c r="A43">
        <v>3450626731</v>
      </c>
      <c r="B43" t="s">
        <v>92</v>
      </c>
      <c r="C43" t="s">
        <v>93</v>
      </c>
      <c r="D43" s="1">
        <v>40046.689409722225</v>
      </c>
      <c r="E43">
        <v>15</v>
      </c>
      <c r="F43">
        <v>6</v>
      </c>
      <c r="G43" t="s">
        <v>94</v>
      </c>
    </row>
    <row r="44" spans="1:7" x14ac:dyDescent="0.2">
      <c r="A44">
        <v>3498743628</v>
      </c>
      <c r="B44" t="s">
        <v>95</v>
      </c>
      <c r="C44" t="s">
        <v>96</v>
      </c>
      <c r="D44" s="1">
        <v>40048.967094907406</v>
      </c>
      <c r="E44">
        <v>10</v>
      </c>
      <c r="F44">
        <v>12</v>
      </c>
      <c r="G44" t="s">
        <v>94</v>
      </c>
    </row>
    <row r="45" spans="1:7" x14ac:dyDescent="0.2">
      <c r="A45">
        <v>3627328938</v>
      </c>
      <c r="B45" t="s">
        <v>97</v>
      </c>
      <c r="C45" t="s">
        <v>98</v>
      </c>
      <c r="D45" s="1">
        <v>40054.76662037037</v>
      </c>
      <c r="E45">
        <v>264</v>
      </c>
      <c r="F45">
        <v>373</v>
      </c>
    </row>
    <row r="46" spans="1:7" x14ac:dyDescent="0.2">
      <c r="A46">
        <v>3688564134</v>
      </c>
      <c r="B46" t="s">
        <v>99</v>
      </c>
      <c r="C46" t="s">
        <v>100</v>
      </c>
      <c r="D46" s="1">
        <v>40057.663587962961</v>
      </c>
      <c r="E46">
        <v>56</v>
      </c>
      <c r="F46">
        <v>58</v>
      </c>
    </row>
    <row r="47" spans="1:7" x14ac:dyDescent="0.2">
      <c r="A47">
        <v>3982428551</v>
      </c>
      <c r="B47" t="s">
        <v>101</v>
      </c>
      <c r="C47" t="s">
        <v>102</v>
      </c>
      <c r="D47" s="1">
        <v>40070.743217592593</v>
      </c>
      <c r="E47">
        <v>29</v>
      </c>
      <c r="F47">
        <v>36</v>
      </c>
    </row>
    <row r="48" spans="1:7" x14ac:dyDescent="0.2">
      <c r="A48">
        <v>4472353826</v>
      </c>
      <c r="B48" t="s">
        <v>103</v>
      </c>
      <c r="C48" t="s">
        <v>104</v>
      </c>
      <c r="D48" s="1">
        <v>40085.728043981479</v>
      </c>
      <c r="E48">
        <v>58</v>
      </c>
      <c r="F48">
        <v>80</v>
      </c>
    </row>
    <row r="49" spans="1:7" x14ac:dyDescent="0.2">
      <c r="A49">
        <v>4629116949</v>
      </c>
      <c r="B49" t="s">
        <v>105</v>
      </c>
      <c r="C49" t="s">
        <v>106</v>
      </c>
      <c r="D49" s="1">
        <v>40091.692800925928</v>
      </c>
      <c r="E49">
        <v>8</v>
      </c>
      <c r="F49">
        <v>8</v>
      </c>
    </row>
    <row r="50" spans="1:7" x14ac:dyDescent="0.2">
      <c r="A50">
        <v>4862580190</v>
      </c>
      <c r="B50" t="s">
        <v>107</v>
      </c>
      <c r="C50" t="s">
        <v>108</v>
      </c>
      <c r="D50" s="1">
        <v>40100.675891203704</v>
      </c>
      <c r="E50">
        <v>11</v>
      </c>
      <c r="F50">
        <v>10</v>
      </c>
    </row>
    <row r="51" spans="1:7" x14ac:dyDescent="0.2">
      <c r="A51">
        <v>5069623974</v>
      </c>
      <c r="B51" t="s">
        <v>109</v>
      </c>
      <c r="C51" t="s">
        <v>110</v>
      </c>
      <c r="D51" s="1">
        <v>40108.664629629631</v>
      </c>
      <c r="E51">
        <v>6</v>
      </c>
      <c r="F51">
        <v>5</v>
      </c>
    </row>
    <row r="52" spans="1:7" x14ac:dyDescent="0.2">
      <c r="A52">
        <v>5203117820</v>
      </c>
      <c r="B52" t="s">
        <v>111</v>
      </c>
      <c r="C52" t="s">
        <v>112</v>
      </c>
      <c r="D52" s="1">
        <v>40113.688750000001</v>
      </c>
      <c r="E52">
        <v>8</v>
      </c>
      <c r="F52">
        <v>11</v>
      </c>
    </row>
    <row r="53" spans="1:7" x14ac:dyDescent="0.2">
      <c r="A53">
        <v>5364614040</v>
      </c>
      <c r="B53" t="s">
        <v>113</v>
      </c>
      <c r="C53" t="s">
        <v>114</v>
      </c>
      <c r="D53" s="1">
        <v>40119.665231481478</v>
      </c>
      <c r="E53">
        <v>12</v>
      </c>
      <c r="F53">
        <v>10</v>
      </c>
    </row>
    <row r="54" spans="1:7" x14ac:dyDescent="0.2">
      <c r="A54">
        <v>5775731054</v>
      </c>
      <c r="B54" t="s">
        <v>115</v>
      </c>
      <c r="C54" t="s">
        <v>116</v>
      </c>
      <c r="D54" s="1">
        <v>40133.920949074076</v>
      </c>
      <c r="E54">
        <v>16</v>
      </c>
      <c r="F54">
        <v>5</v>
      </c>
    </row>
    <row r="55" spans="1:7" x14ac:dyDescent="0.2">
      <c r="A55">
        <v>6090839867</v>
      </c>
      <c r="B55" t="s">
        <v>117</v>
      </c>
      <c r="C55" t="s">
        <v>118</v>
      </c>
      <c r="D55" s="1">
        <v>40143.871967592589</v>
      </c>
      <c r="E55">
        <v>221</v>
      </c>
      <c r="F55">
        <v>573</v>
      </c>
    </row>
    <row r="56" spans="1:7" x14ac:dyDescent="0.2">
      <c r="A56">
        <v>6312794445</v>
      </c>
      <c r="B56" t="s">
        <v>119</v>
      </c>
      <c r="C56" t="s">
        <v>120</v>
      </c>
      <c r="D56" s="1">
        <v>40150.860520833332</v>
      </c>
      <c r="E56">
        <v>40</v>
      </c>
      <c r="F56">
        <v>8</v>
      </c>
    </row>
    <row r="57" spans="1:7" x14ac:dyDescent="0.2">
      <c r="A57">
        <v>6971079756</v>
      </c>
      <c r="B57" t="s">
        <v>121</v>
      </c>
      <c r="C57" t="s">
        <v>122</v>
      </c>
      <c r="D57" s="1">
        <v>40170.776597222219</v>
      </c>
      <c r="E57">
        <v>226</v>
      </c>
      <c r="F57">
        <v>233</v>
      </c>
    </row>
    <row r="58" spans="1:7" x14ac:dyDescent="0.2">
      <c r="A58">
        <v>7677152231</v>
      </c>
      <c r="B58" t="s">
        <v>123</v>
      </c>
      <c r="C58" t="s">
        <v>124</v>
      </c>
      <c r="D58" s="1">
        <v>40190.795231481483</v>
      </c>
      <c r="E58">
        <v>29</v>
      </c>
      <c r="F58">
        <v>9</v>
      </c>
    </row>
    <row r="59" spans="1:7" x14ac:dyDescent="0.2">
      <c r="A59">
        <v>7793032738</v>
      </c>
      <c r="B59" t="s">
        <v>125</v>
      </c>
      <c r="C59" t="s">
        <v>126</v>
      </c>
      <c r="D59" s="1">
        <v>40193.727800925924</v>
      </c>
      <c r="E59">
        <v>262</v>
      </c>
      <c r="F59">
        <v>305</v>
      </c>
    </row>
    <row r="60" spans="1:7" x14ac:dyDescent="0.2">
      <c r="A60">
        <v>8033746720</v>
      </c>
      <c r="B60" t="s">
        <v>127</v>
      </c>
      <c r="C60" t="s">
        <v>128</v>
      </c>
      <c r="D60" s="1">
        <v>40199.749108796299</v>
      </c>
      <c r="E60">
        <v>8957</v>
      </c>
      <c r="F60">
        <v>8117</v>
      </c>
    </row>
    <row r="61" spans="1:7" x14ac:dyDescent="0.2">
      <c r="A61">
        <v>8083871612</v>
      </c>
      <c r="B61" t="s">
        <v>129</v>
      </c>
      <c r="C61" t="s">
        <v>130</v>
      </c>
      <c r="D61" s="1">
        <v>40200.910416666666</v>
      </c>
      <c r="E61">
        <v>18</v>
      </c>
      <c r="F61">
        <v>3</v>
      </c>
      <c r="G61" t="e">
        <f>TNGC</f>
        <v>#NAME?</v>
      </c>
    </row>
    <row r="62" spans="1:7" x14ac:dyDescent="0.2">
      <c r="A62">
        <v>8770493686</v>
      </c>
      <c r="B62" t="s">
        <v>131</v>
      </c>
      <c r="C62" t="s">
        <v>132</v>
      </c>
      <c r="D62" s="1">
        <v>40216.746319444443</v>
      </c>
      <c r="E62">
        <v>31</v>
      </c>
      <c r="F62">
        <v>21</v>
      </c>
    </row>
    <row r="63" spans="1:7" x14ac:dyDescent="0.2">
      <c r="A63">
        <v>8905123688</v>
      </c>
      <c r="B63" t="s">
        <v>133</v>
      </c>
      <c r="C63" t="s">
        <v>134</v>
      </c>
      <c r="D63" s="1">
        <v>40219.679120370369</v>
      </c>
      <c r="E63">
        <v>12</v>
      </c>
      <c r="F63">
        <v>5</v>
      </c>
    </row>
    <row r="64" spans="1:7" x14ac:dyDescent="0.2">
      <c r="A64">
        <v>8975219053</v>
      </c>
      <c r="B64" t="s">
        <v>135</v>
      </c>
      <c r="C64" t="s">
        <v>136</v>
      </c>
      <c r="D64" s="1">
        <v>40220.873333333337</v>
      </c>
      <c r="E64">
        <v>19</v>
      </c>
      <c r="F64">
        <v>4</v>
      </c>
    </row>
    <row r="65" spans="1:7" x14ac:dyDescent="0.2">
      <c r="A65">
        <v>9696989458</v>
      </c>
      <c r="B65" t="s">
        <v>137</v>
      </c>
      <c r="C65" t="s">
        <v>138</v>
      </c>
      <c r="D65" s="1">
        <v>40235.929467592592</v>
      </c>
      <c r="E65">
        <v>28</v>
      </c>
      <c r="F65">
        <v>23</v>
      </c>
    </row>
    <row r="66" spans="1:7" x14ac:dyDescent="0.2">
      <c r="A66">
        <v>10027087487</v>
      </c>
      <c r="B66" t="s">
        <v>139</v>
      </c>
      <c r="C66" t="s">
        <v>140</v>
      </c>
      <c r="D66" s="1">
        <v>40242.660787037035</v>
      </c>
      <c r="E66">
        <v>11</v>
      </c>
      <c r="F66">
        <v>10</v>
      </c>
      <c r="G66" t="e">
        <f>Mar</f>
        <v>#NAME?</v>
      </c>
    </row>
    <row r="67" spans="1:7" x14ac:dyDescent="0.2">
      <c r="A67">
        <v>10388634535</v>
      </c>
      <c r="B67" t="s">
        <v>141</v>
      </c>
      <c r="C67" t="s">
        <v>142</v>
      </c>
      <c r="D67" s="1">
        <v>40249.896435185183</v>
      </c>
      <c r="E67">
        <v>25</v>
      </c>
      <c r="F67">
        <v>9</v>
      </c>
    </row>
    <row r="68" spans="1:7" x14ac:dyDescent="0.2">
      <c r="A68">
        <v>10528960360</v>
      </c>
      <c r="B68" t="s">
        <v>143</v>
      </c>
      <c r="C68" t="s">
        <v>144</v>
      </c>
      <c r="D68" s="1">
        <v>40252.806851851848</v>
      </c>
      <c r="E68">
        <v>27</v>
      </c>
      <c r="F68">
        <v>7</v>
      </c>
    </row>
    <row r="69" spans="1:7" x14ac:dyDescent="0.2">
      <c r="A69">
        <v>10625708767</v>
      </c>
      <c r="B69" t="s">
        <v>145</v>
      </c>
      <c r="C69" t="s">
        <v>146</v>
      </c>
      <c r="D69" s="1">
        <v>40254.676539351851</v>
      </c>
      <c r="E69">
        <v>17</v>
      </c>
      <c r="F69">
        <v>8</v>
      </c>
    </row>
    <row r="70" spans="1:7" x14ac:dyDescent="0.2">
      <c r="A70">
        <v>10683036402</v>
      </c>
      <c r="B70" t="s">
        <v>147</v>
      </c>
      <c r="C70" t="s">
        <v>148</v>
      </c>
      <c r="D70" s="1">
        <v>40255.804016203707</v>
      </c>
      <c r="E70">
        <v>47</v>
      </c>
      <c r="F70">
        <v>15</v>
      </c>
    </row>
    <row r="71" spans="1:7" x14ac:dyDescent="0.2">
      <c r="A71">
        <v>10723856371</v>
      </c>
      <c r="B71" t="s">
        <v>149</v>
      </c>
      <c r="C71" t="s">
        <v>150</v>
      </c>
      <c r="D71" s="1">
        <v>40256.630937499998</v>
      </c>
      <c r="E71">
        <v>14</v>
      </c>
      <c r="F71">
        <v>3</v>
      </c>
    </row>
    <row r="72" spans="1:7" x14ac:dyDescent="0.2">
      <c r="A72">
        <v>10932826995</v>
      </c>
      <c r="B72" t="s">
        <v>151</v>
      </c>
      <c r="C72" t="s">
        <v>152</v>
      </c>
      <c r="D72" s="1">
        <v>40260.726655092592</v>
      </c>
      <c r="E72">
        <v>19</v>
      </c>
      <c r="F72">
        <v>11</v>
      </c>
    </row>
    <row r="73" spans="1:7" x14ac:dyDescent="0.2">
      <c r="A73">
        <v>10988912416</v>
      </c>
      <c r="B73" t="s">
        <v>153</v>
      </c>
      <c r="C73" t="s">
        <v>154</v>
      </c>
      <c r="D73" s="1">
        <v>40261.759456018517</v>
      </c>
      <c r="E73">
        <v>49</v>
      </c>
      <c r="F73">
        <v>17</v>
      </c>
    </row>
    <row r="74" spans="1:7" x14ac:dyDescent="0.2">
      <c r="A74">
        <v>11266002473</v>
      </c>
      <c r="B74" t="s">
        <v>155</v>
      </c>
      <c r="C74" t="s">
        <v>156</v>
      </c>
      <c r="D74" s="1">
        <v>40266.896817129629</v>
      </c>
      <c r="E74">
        <v>32</v>
      </c>
      <c r="F74">
        <v>34</v>
      </c>
    </row>
    <row r="75" spans="1:7" x14ac:dyDescent="0.2">
      <c r="A75">
        <v>11366768299</v>
      </c>
      <c r="B75" t="s">
        <v>157</v>
      </c>
      <c r="C75" t="s">
        <v>158</v>
      </c>
      <c r="D75" s="1">
        <v>40268.653645833336</v>
      </c>
      <c r="E75">
        <v>23</v>
      </c>
      <c r="F75">
        <v>7</v>
      </c>
    </row>
    <row r="76" spans="1:7" x14ac:dyDescent="0.2">
      <c r="A76">
        <v>11439299597</v>
      </c>
      <c r="B76" t="s">
        <v>159</v>
      </c>
      <c r="C76" t="s">
        <v>160</v>
      </c>
      <c r="D76" s="1">
        <v>40269.86886574074</v>
      </c>
      <c r="E76">
        <v>11</v>
      </c>
      <c r="F76">
        <v>5</v>
      </c>
    </row>
    <row r="77" spans="1:7" x14ac:dyDescent="0.2">
      <c r="A77">
        <v>11698350863</v>
      </c>
      <c r="B77" t="s">
        <v>161</v>
      </c>
      <c r="C77" t="s">
        <v>162</v>
      </c>
      <c r="D77" s="1">
        <v>40274.648495370369</v>
      </c>
      <c r="E77">
        <v>5</v>
      </c>
      <c r="F77">
        <v>5</v>
      </c>
    </row>
    <row r="78" spans="1:7" x14ac:dyDescent="0.2">
      <c r="A78">
        <v>11701179384</v>
      </c>
      <c r="B78" t="s">
        <v>163</v>
      </c>
      <c r="C78" t="s">
        <v>164</v>
      </c>
      <c r="D78" s="1">
        <v>40274.690509259257</v>
      </c>
      <c r="E78">
        <v>14</v>
      </c>
      <c r="F78">
        <v>10</v>
      </c>
    </row>
    <row r="79" spans="1:7" x14ac:dyDescent="0.2">
      <c r="A79">
        <v>11710963303</v>
      </c>
      <c r="B79" t="s">
        <v>165</v>
      </c>
      <c r="C79" t="s">
        <v>166</v>
      </c>
      <c r="D79" s="1">
        <v>40274.839108796295</v>
      </c>
      <c r="E79">
        <v>24</v>
      </c>
      <c r="F79">
        <v>11</v>
      </c>
    </row>
    <row r="80" spans="1:7" x14ac:dyDescent="0.2">
      <c r="A80">
        <v>11782136751</v>
      </c>
      <c r="B80" t="s">
        <v>167</v>
      </c>
      <c r="C80" t="s">
        <v>168</v>
      </c>
      <c r="D80" s="1">
        <v>40275.891180555554</v>
      </c>
      <c r="E80">
        <v>15</v>
      </c>
      <c r="F80">
        <v>4</v>
      </c>
    </row>
    <row r="81" spans="1:6" x14ac:dyDescent="0.2">
      <c r="A81">
        <v>11889453121</v>
      </c>
      <c r="B81" t="s">
        <v>169</v>
      </c>
      <c r="C81" t="s">
        <v>170</v>
      </c>
      <c r="D81" s="1">
        <v>40277.775416666664</v>
      </c>
      <c r="E81">
        <v>14</v>
      </c>
      <c r="F81">
        <v>9</v>
      </c>
    </row>
    <row r="82" spans="1:6" x14ac:dyDescent="0.2">
      <c r="A82">
        <v>12057473512</v>
      </c>
      <c r="B82" t="s">
        <v>171</v>
      </c>
      <c r="C82" t="s">
        <v>172</v>
      </c>
      <c r="D82" s="1">
        <v>40280.817858796298</v>
      </c>
      <c r="E82">
        <v>17</v>
      </c>
      <c r="F82">
        <v>7</v>
      </c>
    </row>
    <row r="83" spans="1:6" x14ac:dyDescent="0.2">
      <c r="A83">
        <v>12104502409</v>
      </c>
      <c r="B83" t="s">
        <v>173</v>
      </c>
      <c r="C83" t="s">
        <v>174</v>
      </c>
      <c r="D83" s="1">
        <v>40281.659201388888</v>
      </c>
      <c r="E83">
        <v>94</v>
      </c>
      <c r="F83">
        <v>46</v>
      </c>
    </row>
    <row r="84" spans="1:6" x14ac:dyDescent="0.2">
      <c r="A84">
        <v>12183298109</v>
      </c>
      <c r="B84" t="s">
        <v>175</v>
      </c>
      <c r="C84" t="s">
        <v>176</v>
      </c>
      <c r="D84" s="1">
        <v>40282.950972222221</v>
      </c>
      <c r="E84">
        <v>34</v>
      </c>
      <c r="F84">
        <v>19</v>
      </c>
    </row>
    <row r="85" spans="1:6" x14ac:dyDescent="0.2">
      <c r="A85">
        <v>12290268118</v>
      </c>
      <c r="B85" t="s">
        <v>177</v>
      </c>
      <c r="C85" t="s">
        <v>178</v>
      </c>
      <c r="D85" s="1">
        <v>40284.74659722222</v>
      </c>
      <c r="E85">
        <v>17</v>
      </c>
      <c r="F85">
        <v>9</v>
      </c>
    </row>
    <row r="86" spans="1:6" x14ac:dyDescent="0.2">
      <c r="A86">
        <v>12535153342</v>
      </c>
      <c r="B86" t="s">
        <v>179</v>
      </c>
      <c r="C86" t="s">
        <v>180</v>
      </c>
      <c r="D86" s="1">
        <v>40288.925381944442</v>
      </c>
      <c r="E86">
        <v>133</v>
      </c>
      <c r="F86">
        <v>133</v>
      </c>
    </row>
    <row r="87" spans="1:6" x14ac:dyDescent="0.2">
      <c r="A87">
        <v>12580081834</v>
      </c>
      <c r="B87" t="s">
        <v>181</v>
      </c>
      <c r="C87" t="s">
        <v>182</v>
      </c>
      <c r="D87" s="1">
        <v>40289.696898148148</v>
      </c>
      <c r="E87">
        <v>3321</v>
      </c>
      <c r="F87">
        <v>5260</v>
      </c>
    </row>
    <row r="88" spans="1:6" x14ac:dyDescent="0.2">
      <c r="A88">
        <v>12642103351</v>
      </c>
      <c r="B88" t="s">
        <v>183</v>
      </c>
      <c r="C88" t="s">
        <v>184</v>
      </c>
      <c r="D88" s="1">
        <v>40290.688807870371</v>
      </c>
      <c r="E88">
        <v>24</v>
      </c>
      <c r="F88">
        <v>7</v>
      </c>
    </row>
    <row r="89" spans="1:6" x14ac:dyDescent="0.2">
      <c r="A89">
        <v>12707966134</v>
      </c>
      <c r="B89" t="s">
        <v>185</v>
      </c>
      <c r="C89" t="s">
        <v>186</v>
      </c>
      <c r="D89" s="1">
        <v>40291.723703703705</v>
      </c>
      <c r="E89">
        <v>29</v>
      </c>
      <c r="F89">
        <v>4</v>
      </c>
    </row>
    <row r="90" spans="1:6" x14ac:dyDescent="0.2">
      <c r="A90">
        <v>12884286007</v>
      </c>
      <c r="B90" t="s">
        <v>187</v>
      </c>
      <c r="C90" t="s">
        <v>188</v>
      </c>
      <c r="D90" s="1">
        <v>40294.66542824074</v>
      </c>
      <c r="E90">
        <v>68</v>
      </c>
      <c r="F90">
        <v>16</v>
      </c>
    </row>
    <row r="91" spans="1:6" x14ac:dyDescent="0.2">
      <c r="A91">
        <v>13008593779</v>
      </c>
      <c r="B91" t="s">
        <v>189</v>
      </c>
      <c r="C91" t="s">
        <v>190</v>
      </c>
      <c r="D91" s="1">
        <v>40296.676064814812</v>
      </c>
      <c r="E91">
        <v>16</v>
      </c>
      <c r="F91">
        <v>11</v>
      </c>
    </row>
    <row r="92" spans="1:6" x14ac:dyDescent="0.2">
      <c r="A92">
        <v>13074208628</v>
      </c>
      <c r="B92" t="s">
        <v>191</v>
      </c>
      <c r="C92" t="s">
        <v>192</v>
      </c>
      <c r="D92" s="1">
        <v>40297.723645833335</v>
      </c>
      <c r="E92">
        <v>31</v>
      </c>
      <c r="F92">
        <v>16</v>
      </c>
    </row>
    <row r="93" spans="1:6" x14ac:dyDescent="0.2">
      <c r="A93">
        <v>13136246779</v>
      </c>
      <c r="B93" t="s">
        <v>193</v>
      </c>
      <c r="C93" t="s">
        <v>194</v>
      </c>
      <c r="D93" s="1">
        <v>40298.745509259257</v>
      </c>
      <c r="E93">
        <v>20</v>
      </c>
      <c r="F93">
        <v>8</v>
      </c>
    </row>
    <row r="94" spans="1:6" x14ac:dyDescent="0.2">
      <c r="A94">
        <v>13314283231</v>
      </c>
      <c r="B94" t="s">
        <v>195</v>
      </c>
      <c r="C94" t="s">
        <v>196</v>
      </c>
      <c r="D94" s="1">
        <v>40301.774571759262</v>
      </c>
      <c r="E94">
        <v>11</v>
      </c>
      <c r="F94">
        <v>5</v>
      </c>
    </row>
    <row r="95" spans="1:6" x14ac:dyDescent="0.2">
      <c r="A95">
        <v>13314425371</v>
      </c>
      <c r="B95" t="s">
        <v>197</v>
      </c>
      <c r="C95" t="s">
        <v>198</v>
      </c>
      <c r="D95" s="1">
        <v>40301.776747685188</v>
      </c>
      <c r="E95">
        <v>17</v>
      </c>
      <c r="F95">
        <v>14</v>
      </c>
    </row>
    <row r="96" spans="1:6" x14ac:dyDescent="0.2">
      <c r="A96">
        <v>13314652289</v>
      </c>
      <c r="B96" t="s">
        <v>199</v>
      </c>
      <c r="C96" t="s">
        <v>200</v>
      </c>
      <c r="D96" s="1">
        <v>40301.780173611114</v>
      </c>
      <c r="E96">
        <v>8</v>
      </c>
      <c r="F96">
        <v>9</v>
      </c>
    </row>
    <row r="97" spans="1:7" x14ac:dyDescent="0.2">
      <c r="A97">
        <v>13444373897</v>
      </c>
      <c r="B97" t="s">
        <v>201</v>
      </c>
      <c r="C97" t="s">
        <v>202</v>
      </c>
      <c r="D97" s="1">
        <v>40303.914861111109</v>
      </c>
      <c r="E97">
        <v>43</v>
      </c>
      <c r="F97">
        <v>11</v>
      </c>
    </row>
    <row r="98" spans="1:7" x14ac:dyDescent="0.2">
      <c r="A98">
        <v>13936645875</v>
      </c>
      <c r="B98" t="s">
        <v>203</v>
      </c>
      <c r="C98" t="s">
        <v>204</v>
      </c>
      <c r="D98" s="1">
        <v>40311.995659722219</v>
      </c>
      <c r="E98">
        <v>22</v>
      </c>
      <c r="F98">
        <v>7</v>
      </c>
    </row>
    <row r="99" spans="1:7" x14ac:dyDescent="0.2">
      <c r="A99">
        <v>14171725850</v>
      </c>
      <c r="B99" t="s">
        <v>205</v>
      </c>
      <c r="C99" t="s">
        <v>206</v>
      </c>
      <c r="D99" s="1">
        <v>40315.783784722225</v>
      </c>
      <c r="E99">
        <v>105</v>
      </c>
      <c r="F99">
        <v>167</v>
      </c>
    </row>
    <row r="100" spans="1:7" x14ac:dyDescent="0.2">
      <c r="A100">
        <v>14305093521</v>
      </c>
      <c r="B100" t="s">
        <v>207</v>
      </c>
      <c r="C100" t="s">
        <v>208</v>
      </c>
      <c r="D100" s="1">
        <v>40317.790925925925</v>
      </c>
      <c r="E100">
        <v>22</v>
      </c>
      <c r="F100">
        <v>6</v>
      </c>
    </row>
    <row r="101" spans="1:7" x14ac:dyDescent="0.2">
      <c r="A101">
        <v>14364932158</v>
      </c>
      <c r="B101" t="s">
        <v>209</v>
      </c>
      <c r="C101" t="s">
        <v>210</v>
      </c>
      <c r="D101" s="1">
        <v>40318.690266203703</v>
      </c>
      <c r="E101">
        <v>34</v>
      </c>
      <c r="F101">
        <v>43</v>
      </c>
    </row>
    <row r="102" spans="1:7" x14ac:dyDescent="0.2">
      <c r="A102">
        <v>14371483646</v>
      </c>
      <c r="B102" t="s">
        <v>211</v>
      </c>
      <c r="C102" t="s">
        <v>212</v>
      </c>
      <c r="D102" s="1">
        <v>40318.765740740739</v>
      </c>
      <c r="E102">
        <v>23</v>
      </c>
      <c r="F102">
        <v>6</v>
      </c>
    </row>
    <row r="103" spans="1:7" x14ac:dyDescent="0.2">
      <c r="A103">
        <v>14429237277</v>
      </c>
      <c r="B103" t="s">
        <v>213</v>
      </c>
      <c r="C103" t="s">
        <v>214</v>
      </c>
      <c r="D103" s="1">
        <v>40319.663159722222</v>
      </c>
      <c r="E103">
        <v>18</v>
      </c>
      <c r="F103">
        <v>21</v>
      </c>
      <c r="G103" t="s">
        <v>215</v>
      </c>
    </row>
    <row r="104" spans="1:7" x14ac:dyDescent="0.2">
      <c r="A104">
        <v>14628551705</v>
      </c>
      <c r="B104" t="s">
        <v>216</v>
      </c>
      <c r="C104" t="s">
        <v>217</v>
      </c>
      <c r="D104" s="1">
        <v>40322.710659722223</v>
      </c>
      <c r="E104">
        <v>57</v>
      </c>
      <c r="F104">
        <v>20</v>
      </c>
    </row>
    <row r="105" spans="1:7" x14ac:dyDescent="0.2">
      <c r="A105">
        <v>14691984203</v>
      </c>
      <c r="B105" t="s">
        <v>218</v>
      </c>
      <c r="C105" t="s">
        <v>219</v>
      </c>
      <c r="D105" s="1">
        <v>40323.636481481481</v>
      </c>
      <c r="E105">
        <v>16</v>
      </c>
      <c r="F105">
        <v>11</v>
      </c>
    </row>
    <row r="106" spans="1:7" x14ac:dyDescent="0.2">
      <c r="A106">
        <v>14700122010</v>
      </c>
      <c r="B106" t="s">
        <v>220</v>
      </c>
      <c r="C106" t="s">
        <v>221</v>
      </c>
      <c r="D106" s="1">
        <v>40323.729942129627</v>
      </c>
      <c r="E106">
        <v>14</v>
      </c>
      <c r="F106">
        <v>7</v>
      </c>
    </row>
    <row r="107" spans="1:7" x14ac:dyDescent="0.2">
      <c r="A107">
        <v>14764340745</v>
      </c>
      <c r="B107" t="s">
        <v>222</v>
      </c>
      <c r="C107" t="s">
        <v>223</v>
      </c>
      <c r="D107" s="1">
        <v>40324.660844907405</v>
      </c>
      <c r="E107">
        <v>25</v>
      </c>
      <c r="F107">
        <v>11</v>
      </c>
    </row>
    <row r="108" spans="1:7" x14ac:dyDescent="0.2">
      <c r="A108">
        <v>14785010269</v>
      </c>
      <c r="B108" t="s">
        <v>224</v>
      </c>
      <c r="C108" t="s">
        <v>225</v>
      </c>
      <c r="D108" s="1">
        <v>40324.916643518518</v>
      </c>
      <c r="E108">
        <v>16</v>
      </c>
      <c r="F108">
        <v>8</v>
      </c>
    </row>
    <row r="109" spans="1:7" x14ac:dyDescent="0.2">
      <c r="A109">
        <v>14848387814</v>
      </c>
      <c r="B109" t="s">
        <v>226</v>
      </c>
      <c r="C109" t="s">
        <v>227</v>
      </c>
      <c r="D109" s="1">
        <v>40325.808692129627</v>
      </c>
      <c r="E109">
        <v>672</v>
      </c>
      <c r="F109">
        <v>1707</v>
      </c>
    </row>
    <row r="110" spans="1:7" x14ac:dyDescent="0.2">
      <c r="A110">
        <v>14917052148</v>
      </c>
      <c r="B110" t="s">
        <v>228</v>
      </c>
      <c r="C110" t="s">
        <v>229</v>
      </c>
      <c r="D110" s="1">
        <v>40326.767129629632</v>
      </c>
      <c r="E110">
        <v>52</v>
      </c>
      <c r="F110">
        <v>32</v>
      </c>
    </row>
    <row r="111" spans="1:7" x14ac:dyDescent="0.2">
      <c r="A111">
        <v>15275512684</v>
      </c>
      <c r="B111" t="s">
        <v>230</v>
      </c>
      <c r="C111" t="s">
        <v>231</v>
      </c>
      <c r="D111" s="1">
        <v>40331.942928240744</v>
      </c>
      <c r="E111">
        <v>29</v>
      </c>
      <c r="F111">
        <v>10</v>
      </c>
    </row>
    <row r="112" spans="1:7" x14ac:dyDescent="0.2">
      <c r="A112">
        <v>15418820627</v>
      </c>
      <c r="B112" t="s">
        <v>232</v>
      </c>
      <c r="C112" t="s">
        <v>233</v>
      </c>
      <c r="D112" s="1">
        <v>40333.68241898148</v>
      </c>
      <c r="E112">
        <v>12</v>
      </c>
      <c r="F112">
        <v>3</v>
      </c>
    </row>
    <row r="113" spans="1:7" x14ac:dyDescent="0.2">
      <c r="A113">
        <v>15433442939</v>
      </c>
      <c r="B113" t="s">
        <v>234</v>
      </c>
      <c r="C113" t="s">
        <v>235</v>
      </c>
      <c r="D113" s="1">
        <v>40333.839456018519</v>
      </c>
      <c r="E113">
        <v>22</v>
      </c>
      <c r="F113">
        <v>6</v>
      </c>
    </row>
    <row r="114" spans="1:7" x14ac:dyDescent="0.2">
      <c r="A114">
        <v>15518022208</v>
      </c>
      <c r="B114" t="s">
        <v>236</v>
      </c>
      <c r="C114" t="s">
        <v>237</v>
      </c>
      <c r="D114" s="1">
        <v>40335.065069444441</v>
      </c>
      <c r="E114">
        <v>33</v>
      </c>
      <c r="F114">
        <v>7</v>
      </c>
      <c r="G114" t="s">
        <v>89</v>
      </c>
    </row>
    <row r="115" spans="1:7" x14ac:dyDescent="0.2">
      <c r="A115">
        <v>15725359599</v>
      </c>
      <c r="B115" t="s">
        <v>238</v>
      </c>
      <c r="C115" t="s">
        <v>239</v>
      </c>
      <c r="D115" s="1">
        <v>40337.871747685182</v>
      </c>
      <c r="E115">
        <v>15</v>
      </c>
      <c r="F115">
        <v>11</v>
      </c>
    </row>
    <row r="116" spans="1:7" x14ac:dyDescent="0.2">
      <c r="A116">
        <v>15780161325</v>
      </c>
      <c r="B116" t="s">
        <v>240</v>
      </c>
      <c r="C116" t="s">
        <v>241</v>
      </c>
      <c r="D116" s="1">
        <v>40338.627430555556</v>
      </c>
      <c r="E116">
        <v>10</v>
      </c>
      <c r="F116">
        <v>5</v>
      </c>
    </row>
    <row r="117" spans="1:7" x14ac:dyDescent="0.2">
      <c r="A117">
        <v>15782670445</v>
      </c>
      <c r="B117" t="s">
        <v>242</v>
      </c>
      <c r="C117" t="s">
        <v>243</v>
      </c>
      <c r="D117" s="1">
        <v>40338.657013888886</v>
      </c>
      <c r="E117">
        <v>10</v>
      </c>
      <c r="F117">
        <v>4</v>
      </c>
    </row>
    <row r="118" spans="1:7" x14ac:dyDescent="0.2">
      <c r="A118">
        <v>15860673821</v>
      </c>
      <c r="B118" t="s">
        <v>244</v>
      </c>
      <c r="C118" t="s">
        <v>245</v>
      </c>
      <c r="D118" s="1">
        <v>40339.757395833331</v>
      </c>
      <c r="E118">
        <v>12</v>
      </c>
      <c r="F118">
        <v>5</v>
      </c>
    </row>
    <row r="119" spans="1:7" x14ac:dyDescent="0.2">
      <c r="A119">
        <v>16225665355</v>
      </c>
      <c r="B119" t="s">
        <v>246</v>
      </c>
      <c r="C119" t="s">
        <v>247</v>
      </c>
      <c r="D119" s="1">
        <v>40344.659259259257</v>
      </c>
      <c r="E119">
        <v>14</v>
      </c>
      <c r="F119">
        <v>6</v>
      </c>
    </row>
    <row r="120" spans="1:7" x14ac:dyDescent="0.2">
      <c r="A120">
        <v>16225838646</v>
      </c>
      <c r="B120" t="s">
        <v>248</v>
      </c>
      <c r="C120" t="s">
        <v>249</v>
      </c>
      <c r="D120" s="1">
        <v>40344.661030092589</v>
      </c>
      <c r="E120">
        <v>19</v>
      </c>
      <c r="F120">
        <v>6</v>
      </c>
    </row>
    <row r="121" spans="1:7" x14ac:dyDescent="0.2">
      <c r="A121">
        <v>16393424310</v>
      </c>
      <c r="B121" t="s">
        <v>250</v>
      </c>
      <c r="C121" t="s">
        <v>251</v>
      </c>
      <c r="D121" s="1">
        <v>40346.692106481481</v>
      </c>
      <c r="E121">
        <v>35</v>
      </c>
      <c r="F121">
        <v>19</v>
      </c>
    </row>
    <row r="122" spans="1:7" x14ac:dyDescent="0.2">
      <c r="A122">
        <v>16393566152</v>
      </c>
      <c r="B122" t="s">
        <v>252</v>
      </c>
      <c r="C122" t="s">
        <v>253</v>
      </c>
      <c r="D122" s="1">
        <v>40346.693472222221</v>
      </c>
      <c r="E122">
        <v>21</v>
      </c>
      <c r="F122">
        <v>7</v>
      </c>
    </row>
    <row r="123" spans="1:7" x14ac:dyDescent="0.2">
      <c r="A123">
        <v>16692957931</v>
      </c>
      <c r="B123" t="s">
        <v>254</v>
      </c>
      <c r="C123" t="s">
        <v>255</v>
      </c>
      <c r="D123" s="1">
        <v>40350.637916666667</v>
      </c>
      <c r="E123">
        <v>21</v>
      </c>
      <c r="F123">
        <v>4</v>
      </c>
    </row>
    <row r="124" spans="1:7" x14ac:dyDescent="0.2">
      <c r="A124">
        <v>16700609758</v>
      </c>
      <c r="B124" t="s">
        <v>256</v>
      </c>
      <c r="C124" t="s">
        <v>257</v>
      </c>
      <c r="D124" s="1">
        <v>40350.721377314818</v>
      </c>
      <c r="E124">
        <v>16</v>
      </c>
      <c r="F124">
        <v>4</v>
      </c>
    </row>
    <row r="125" spans="1:7" x14ac:dyDescent="0.2">
      <c r="A125">
        <v>16781267906</v>
      </c>
      <c r="B125" t="s">
        <v>258</v>
      </c>
      <c r="C125" t="s">
        <v>259</v>
      </c>
      <c r="D125" s="1">
        <v>40351.756574074076</v>
      </c>
      <c r="E125">
        <v>23</v>
      </c>
      <c r="F125">
        <v>8</v>
      </c>
    </row>
    <row r="126" spans="1:7" x14ac:dyDescent="0.2">
      <c r="A126">
        <v>16951303040</v>
      </c>
      <c r="B126" t="s">
        <v>260</v>
      </c>
      <c r="C126" t="s">
        <v>261</v>
      </c>
      <c r="D126" s="1">
        <v>40353.864421296297</v>
      </c>
      <c r="E126">
        <v>52</v>
      </c>
      <c r="F126">
        <v>37</v>
      </c>
    </row>
    <row r="127" spans="1:7" x14ac:dyDescent="0.2">
      <c r="A127">
        <v>17254625071</v>
      </c>
      <c r="B127" t="s">
        <v>262</v>
      </c>
      <c r="C127" t="s">
        <v>263</v>
      </c>
      <c r="D127" s="1">
        <v>40357.682071759256</v>
      </c>
      <c r="E127">
        <v>26</v>
      </c>
      <c r="F127">
        <v>10</v>
      </c>
    </row>
    <row r="128" spans="1:7" x14ac:dyDescent="0.2">
      <c r="A128">
        <v>17494917112</v>
      </c>
      <c r="B128" t="s">
        <v>264</v>
      </c>
      <c r="C128" t="s">
        <v>265</v>
      </c>
      <c r="D128" s="1">
        <v>40360.67459490741</v>
      </c>
      <c r="E128">
        <v>23</v>
      </c>
      <c r="F128">
        <v>9</v>
      </c>
    </row>
    <row r="129" spans="1:6" x14ac:dyDescent="0.2">
      <c r="A129">
        <v>17572473837</v>
      </c>
      <c r="B129" t="s">
        <v>266</v>
      </c>
      <c r="C129" t="s">
        <v>267</v>
      </c>
      <c r="D129" s="1">
        <v>40361.653553240743</v>
      </c>
      <c r="E129">
        <v>35</v>
      </c>
      <c r="F129">
        <v>15</v>
      </c>
    </row>
    <row r="130" spans="1:6" x14ac:dyDescent="0.2">
      <c r="A130">
        <v>17580961111</v>
      </c>
      <c r="B130" t="s">
        <v>268</v>
      </c>
      <c r="C130" t="s">
        <v>269</v>
      </c>
      <c r="D130" s="1">
        <v>40361.727280092593</v>
      </c>
      <c r="E130">
        <v>40</v>
      </c>
      <c r="F130">
        <v>21</v>
      </c>
    </row>
    <row r="131" spans="1:6" x14ac:dyDescent="0.2">
      <c r="A131">
        <v>17872565508</v>
      </c>
      <c r="B131" t="s">
        <v>270</v>
      </c>
      <c r="C131" t="s">
        <v>271</v>
      </c>
      <c r="D131" s="1">
        <v>40365.702939814815</v>
      </c>
      <c r="E131">
        <v>46</v>
      </c>
      <c r="F131">
        <v>6</v>
      </c>
    </row>
    <row r="132" spans="1:6" x14ac:dyDescent="0.2">
      <c r="A132">
        <v>18531733257</v>
      </c>
      <c r="B132" t="s">
        <v>272</v>
      </c>
      <c r="C132" t="s">
        <v>273</v>
      </c>
      <c r="D132" s="1">
        <v>40373.769768518519</v>
      </c>
      <c r="E132">
        <v>92</v>
      </c>
      <c r="F132">
        <v>54</v>
      </c>
    </row>
    <row r="133" spans="1:6" x14ac:dyDescent="0.2">
      <c r="A133">
        <v>18941700846</v>
      </c>
      <c r="B133" t="s">
        <v>274</v>
      </c>
      <c r="C133" t="s">
        <v>275</v>
      </c>
      <c r="D133" s="1">
        <v>40378.937407407408</v>
      </c>
      <c r="E133">
        <v>14</v>
      </c>
      <c r="F133">
        <v>4</v>
      </c>
    </row>
    <row r="134" spans="1:6" x14ac:dyDescent="0.2">
      <c r="A134">
        <v>18941891817</v>
      </c>
      <c r="B134" t="s">
        <v>276</v>
      </c>
      <c r="C134" t="s">
        <v>277</v>
      </c>
      <c r="D134" s="1">
        <v>40378.941712962966</v>
      </c>
      <c r="E134">
        <v>10</v>
      </c>
      <c r="F134">
        <v>2</v>
      </c>
    </row>
    <row r="135" spans="1:6" x14ac:dyDescent="0.2">
      <c r="A135">
        <v>18943266082</v>
      </c>
      <c r="B135" t="s">
        <v>278</v>
      </c>
      <c r="C135" t="s">
        <v>279</v>
      </c>
      <c r="D135" s="1">
        <v>40378.960706018515</v>
      </c>
      <c r="E135">
        <v>10</v>
      </c>
      <c r="F135">
        <v>4</v>
      </c>
    </row>
    <row r="136" spans="1:6" x14ac:dyDescent="0.2">
      <c r="A136">
        <v>19000595542</v>
      </c>
      <c r="B136" t="s">
        <v>280</v>
      </c>
      <c r="C136" t="s">
        <v>281</v>
      </c>
      <c r="D136" s="1">
        <v>40379.715601851851</v>
      </c>
      <c r="E136">
        <v>77</v>
      </c>
      <c r="F136">
        <v>15</v>
      </c>
    </row>
    <row r="137" spans="1:6" x14ac:dyDescent="0.2">
      <c r="A137">
        <v>19854825601</v>
      </c>
      <c r="B137" t="s">
        <v>282</v>
      </c>
      <c r="C137" t="s">
        <v>283</v>
      </c>
      <c r="D137" s="1">
        <v>40388.960925925923</v>
      </c>
      <c r="E137">
        <v>26</v>
      </c>
      <c r="F137">
        <v>9</v>
      </c>
    </row>
    <row r="138" spans="1:6" x14ac:dyDescent="0.2">
      <c r="A138">
        <v>19855081470</v>
      </c>
      <c r="B138" t="s">
        <v>284</v>
      </c>
      <c r="C138" t="s">
        <v>285</v>
      </c>
      <c r="D138" s="1">
        <v>40388.963854166665</v>
      </c>
      <c r="E138">
        <v>42</v>
      </c>
      <c r="F138">
        <v>26</v>
      </c>
    </row>
    <row r="139" spans="1:6" x14ac:dyDescent="0.2">
      <c r="A139">
        <v>19855387501</v>
      </c>
      <c r="B139" t="s">
        <v>286</v>
      </c>
      <c r="C139" t="s">
        <v>287</v>
      </c>
      <c r="D139" s="1">
        <v>40388.967395833337</v>
      </c>
      <c r="E139">
        <v>20</v>
      </c>
      <c r="F139">
        <v>5</v>
      </c>
    </row>
    <row r="140" spans="1:6" x14ac:dyDescent="0.2">
      <c r="A140">
        <v>19918744500</v>
      </c>
      <c r="B140" t="s">
        <v>288</v>
      </c>
      <c r="C140" t="s">
        <v>289</v>
      </c>
      <c r="D140" s="1">
        <v>40389.737326388888</v>
      </c>
      <c r="E140">
        <v>28</v>
      </c>
      <c r="F140">
        <v>6</v>
      </c>
    </row>
    <row r="141" spans="1:6" x14ac:dyDescent="0.2">
      <c r="A141">
        <v>20307423177</v>
      </c>
      <c r="B141" t="s">
        <v>290</v>
      </c>
      <c r="C141" t="s">
        <v>291</v>
      </c>
      <c r="D141" s="1">
        <v>40394.677337962959</v>
      </c>
      <c r="E141">
        <v>40</v>
      </c>
      <c r="F141">
        <v>7</v>
      </c>
    </row>
    <row r="142" spans="1:6" x14ac:dyDescent="0.2">
      <c r="A142">
        <v>20307691790</v>
      </c>
      <c r="B142" t="s">
        <v>292</v>
      </c>
      <c r="C142" t="s">
        <v>293</v>
      </c>
      <c r="D142" s="1">
        <v>40394.680092592593</v>
      </c>
      <c r="E142">
        <v>34</v>
      </c>
      <c r="F142">
        <v>7</v>
      </c>
    </row>
    <row r="143" spans="1:6" x14ac:dyDescent="0.2">
      <c r="A143">
        <v>20708393094</v>
      </c>
      <c r="B143" t="s">
        <v>294</v>
      </c>
      <c r="C143" t="s">
        <v>295</v>
      </c>
      <c r="D143" s="1">
        <v>40399.651435185187</v>
      </c>
      <c r="E143">
        <v>43</v>
      </c>
      <c r="F143">
        <v>7</v>
      </c>
    </row>
    <row r="144" spans="1:6" x14ac:dyDescent="0.2">
      <c r="A144">
        <v>20979570755</v>
      </c>
      <c r="B144" t="s">
        <v>296</v>
      </c>
      <c r="C144" t="s">
        <v>297</v>
      </c>
      <c r="D144" s="1">
        <v>40402.689039351855</v>
      </c>
      <c r="E144">
        <v>13</v>
      </c>
      <c r="F144">
        <v>3</v>
      </c>
    </row>
    <row r="145" spans="1:6" x14ac:dyDescent="0.2">
      <c r="A145">
        <v>20980599529</v>
      </c>
      <c r="B145" t="s">
        <v>298</v>
      </c>
      <c r="C145" t="s">
        <v>299</v>
      </c>
      <c r="D145" s="1">
        <v>40402.698703703703</v>
      </c>
      <c r="E145">
        <v>11</v>
      </c>
      <c r="F145">
        <v>4</v>
      </c>
    </row>
    <row r="146" spans="1:6" x14ac:dyDescent="0.2">
      <c r="A146">
        <v>21003563007</v>
      </c>
      <c r="B146" t="s">
        <v>300</v>
      </c>
      <c r="C146" t="s">
        <v>301</v>
      </c>
      <c r="D146" s="1">
        <v>40402.941446759258</v>
      </c>
      <c r="E146">
        <v>18</v>
      </c>
      <c r="F146">
        <v>13</v>
      </c>
    </row>
    <row r="147" spans="1:6" x14ac:dyDescent="0.2">
      <c r="A147">
        <v>21004161659</v>
      </c>
      <c r="B147" t="s">
        <v>302</v>
      </c>
      <c r="C147" t="s">
        <v>303</v>
      </c>
      <c r="D147" s="1">
        <v>40402.948773148149</v>
      </c>
      <c r="E147">
        <v>24</v>
      </c>
      <c r="F147">
        <v>17</v>
      </c>
    </row>
    <row r="148" spans="1:6" x14ac:dyDescent="0.2">
      <c r="A148">
        <v>21004329713</v>
      </c>
      <c r="B148" t="s">
        <v>304</v>
      </c>
      <c r="C148" t="s">
        <v>305</v>
      </c>
      <c r="D148" s="1">
        <v>40402.950729166667</v>
      </c>
      <c r="E148">
        <v>72</v>
      </c>
      <c r="F148">
        <v>55</v>
      </c>
    </row>
    <row r="149" spans="1:6" x14ac:dyDescent="0.2">
      <c r="A149">
        <v>21004551484</v>
      </c>
      <c r="B149" t="s">
        <v>306</v>
      </c>
      <c r="C149" t="s">
        <v>307</v>
      </c>
      <c r="D149" s="1">
        <v>40402.953298611108</v>
      </c>
      <c r="E149">
        <v>15</v>
      </c>
      <c r="F149">
        <v>4</v>
      </c>
    </row>
    <row r="150" spans="1:6" x14ac:dyDescent="0.2">
      <c r="A150">
        <v>21004697973</v>
      </c>
      <c r="B150" t="s">
        <v>308</v>
      </c>
      <c r="C150" t="s">
        <v>309</v>
      </c>
      <c r="D150" s="1">
        <v>40402.955000000002</v>
      </c>
      <c r="E150">
        <v>68</v>
      </c>
      <c r="F150">
        <v>47</v>
      </c>
    </row>
    <row r="151" spans="1:6" x14ac:dyDescent="0.2">
      <c r="A151">
        <v>21598934653</v>
      </c>
      <c r="B151" t="s">
        <v>310</v>
      </c>
      <c r="C151" t="s">
        <v>311</v>
      </c>
      <c r="D151" s="1">
        <v>40409.858124999999</v>
      </c>
      <c r="E151">
        <v>67</v>
      </c>
      <c r="F151">
        <v>12</v>
      </c>
    </row>
    <row r="152" spans="1:6" x14ac:dyDescent="0.2">
      <c r="A152">
        <v>21601308367</v>
      </c>
      <c r="B152" t="s">
        <v>312</v>
      </c>
      <c r="C152" t="s">
        <v>313</v>
      </c>
      <c r="D152" s="1">
        <v>40409.885833333334</v>
      </c>
      <c r="E152">
        <v>46</v>
      </c>
      <c r="F152">
        <v>7</v>
      </c>
    </row>
    <row r="153" spans="1:6" x14ac:dyDescent="0.2">
      <c r="A153">
        <v>21915730688</v>
      </c>
      <c r="B153" t="s">
        <v>314</v>
      </c>
      <c r="C153" t="s">
        <v>315</v>
      </c>
      <c r="D153" s="1">
        <v>40413.663310185184</v>
      </c>
      <c r="E153">
        <v>53</v>
      </c>
      <c r="F153">
        <v>5</v>
      </c>
    </row>
    <row r="154" spans="1:6" x14ac:dyDescent="0.2">
      <c r="A154">
        <v>22003109005</v>
      </c>
      <c r="B154" t="s">
        <v>316</v>
      </c>
      <c r="C154" t="s">
        <v>317</v>
      </c>
      <c r="D154" s="1">
        <v>40414.671666666669</v>
      </c>
      <c r="E154">
        <v>204</v>
      </c>
      <c r="F154">
        <v>86</v>
      </c>
    </row>
    <row r="155" spans="1:6" x14ac:dyDescent="0.2">
      <c r="A155">
        <v>22207798183</v>
      </c>
      <c r="B155" t="s">
        <v>318</v>
      </c>
      <c r="C155" t="s">
        <v>319</v>
      </c>
      <c r="D155" s="1">
        <v>40416.946493055555</v>
      </c>
      <c r="E155">
        <v>44</v>
      </c>
      <c r="F155">
        <v>13</v>
      </c>
    </row>
    <row r="156" spans="1:6" x14ac:dyDescent="0.2">
      <c r="A156">
        <v>22551244200</v>
      </c>
      <c r="B156" t="s">
        <v>320</v>
      </c>
      <c r="C156" t="s">
        <v>321</v>
      </c>
      <c r="D156" s="1">
        <v>40420.910219907404</v>
      </c>
      <c r="E156">
        <v>22</v>
      </c>
      <c r="F156">
        <v>12</v>
      </c>
    </row>
    <row r="157" spans="1:6" x14ac:dyDescent="0.2">
      <c r="A157">
        <v>22644749933</v>
      </c>
      <c r="B157" t="s">
        <v>322</v>
      </c>
      <c r="C157" t="s">
        <v>323</v>
      </c>
      <c r="D157" s="1">
        <v>40421.916701388887</v>
      </c>
      <c r="E157">
        <v>113</v>
      </c>
      <c r="F157">
        <v>113</v>
      </c>
    </row>
    <row r="158" spans="1:6" x14ac:dyDescent="0.2">
      <c r="A158">
        <v>22742724001</v>
      </c>
      <c r="B158" t="s">
        <v>324</v>
      </c>
      <c r="C158" t="s">
        <v>325</v>
      </c>
      <c r="D158" s="1">
        <v>40422.985162037039</v>
      </c>
      <c r="E158">
        <v>49</v>
      </c>
      <c r="F158">
        <v>7</v>
      </c>
    </row>
    <row r="159" spans="1:6" x14ac:dyDescent="0.2">
      <c r="A159">
        <v>22812121662</v>
      </c>
      <c r="B159" t="s">
        <v>326</v>
      </c>
      <c r="C159" t="s">
        <v>327</v>
      </c>
      <c r="D159" s="1">
        <v>40423.768946759257</v>
      </c>
      <c r="E159">
        <v>27</v>
      </c>
      <c r="F159">
        <v>10</v>
      </c>
    </row>
    <row r="160" spans="1:6" x14ac:dyDescent="0.2">
      <c r="A160">
        <v>22812888292</v>
      </c>
      <c r="B160" t="s">
        <v>328</v>
      </c>
      <c r="C160" t="s">
        <v>329</v>
      </c>
      <c r="D160" s="1">
        <v>40423.775960648149</v>
      </c>
      <c r="E160">
        <v>28</v>
      </c>
      <c r="F160">
        <v>12</v>
      </c>
    </row>
    <row r="161" spans="1:6" x14ac:dyDescent="0.2">
      <c r="A161">
        <v>23249994601</v>
      </c>
      <c r="B161" t="s">
        <v>330</v>
      </c>
      <c r="C161" t="s">
        <v>331</v>
      </c>
      <c r="D161" s="1">
        <v>40428.754537037035</v>
      </c>
      <c r="E161">
        <v>15</v>
      </c>
      <c r="F161">
        <v>9</v>
      </c>
    </row>
    <row r="162" spans="1:6" x14ac:dyDescent="0.2">
      <c r="A162">
        <v>23259108430</v>
      </c>
      <c r="B162" t="s">
        <v>332</v>
      </c>
      <c r="C162" t="s">
        <v>333</v>
      </c>
      <c r="D162" s="1">
        <v>40428.838506944441</v>
      </c>
      <c r="E162">
        <v>28</v>
      </c>
      <c r="F162">
        <v>13</v>
      </c>
    </row>
    <row r="163" spans="1:6" x14ac:dyDescent="0.2">
      <c r="A163">
        <v>24024630761</v>
      </c>
      <c r="B163" t="s">
        <v>334</v>
      </c>
      <c r="C163" t="s">
        <v>335</v>
      </c>
      <c r="D163" s="1">
        <v>40430.770451388889</v>
      </c>
      <c r="E163">
        <v>37</v>
      </c>
      <c r="F163">
        <v>12</v>
      </c>
    </row>
    <row r="164" spans="1:6" x14ac:dyDescent="0.2">
      <c r="A164">
        <v>24508012246</v>
      </c>
      <c r="B164" t="s">
        <v>336</v>
      </c>
      <c r="C164" t="s">
        <v>337</v>
      </c>
      <c r="D164" s="1">
        <v>40435.9528587963</v>
      </c>
      <c r="E164">
        <v>54</v>
      </c>
      <c r="F164">
        <v>17</v>
      </c>
    </row>
    <row r="165" spans="1:6" x14ac:dyDescent="0.2">
      <c r="A165">
        <v>24570735633</v>
      </c>
      <c r="B165" t="s">
        <v>338</v>
      </c>
      <c r="C165" t="s">
        <v>339</v>
      </c>
      <c r="D165" s="1">
        <v>40436.65520833333</v>
      </c>
      <c r="E165">
        <v>21</v>
      </c>
      <c r="F165">
        <v>10</v>
      </c>
    </row>
    <row r="166" spans="1:6" x14ac:dyDescent="0.2">
      <c r="A166">
        <v>24673275254</v>
      </c>
      <c r="B166" t="s">
        <v>340</v>
      </c>
      <c r="C166" t="s">
        <v>341</v>
      </c>
      <c r="D166" s="1">
        <v>40437.726111111115</v>
      </c>
      <c r="E166">
        <v>64</v>
      </c>
      <c r="F166">
        <v>12</v>
      </c>
    </row>
    <row r="167" spans="1:6" x14ac:dyDescent="0.2">
      <c r="A167">
        <v>24783636234</v>
      </c>
      <c r="B167" t="s">
        <v>342</v>
      </c>
      <c r="C167" t="s">
        <v>343</v>
      </c>
      <c r="D167" s="1">
        <v>40438.871770833335</v>
      </c>
      <c r="E167">
        <v>35</v>
      </c>
      <c r="F167">
        <v>21</v>
      </c>
    </row>
    <row r="168" spans="1:6" x14ac:dyDescent="0.2">
      <c r="A168">
        <v>25330385195</v>
      </c>
      <c r="B168" t="s">
        <v>344</v>
      </c>
      <c r="C168" t="s">
        <v>345</v>
      </c>
      <c r="D168" s="1">
        <v>40444.848668981482</v>
      </c>
      <c r="E168">
        <v>47</v>
      </c>
      <c r="F168">
        <v>9</v>
      </c>
    </row>
    <row r="169" spans="1:6" x14ac:dyDescent="0.2">
      <c r="A169">
        <v>25436192384</v>
      </c>
      <c r="B169" t="s">
        <v>346</v>
      </c>
      <c r="C169" t="s">
        <v>347</v>
      </c>
      <c r="D169" s="1">
        <v>40445.93582175926</v>
      </c>
      <c r="E169">
        <v>40</v>
      </c>
      <c r="F169">
        <v>15</v>
      </c>
    </row>
    <row r="170" spans="1:6" x14ac:dyDescent="0.2">
      <c r="A170">
        <v>25988176664</v>
      </c>
      <c r="B170" t="s">
        <v>348</v>
      </c>
      <c r="C170" t="s">
        <v>349</v>
      </c>
      <c r="D170" s="1">
        <v>40451.715752314813</v>
      </c>
      <c r="E170">
        <v>113</v>
      </c>
      <c r="F170">
        <v>161</v>
      </c>
    </row>
    <row r="171" spans="1:6" x14ac:dyDescent="0.2">
      <c r="A171">
        <v>26092980045</v>
      </c>
      <c r="B171" t="s">
        <v>350</v>
      </c>
      <c r="C171" t="s">
        <v>351</v>
      </c>
      <c r="D171" s="1">
        <v>40452.749988425923</v>
      </c>
      <c r="E171">
        <v>18</v>
      </c>
      <c r="F171">
        <v>11</v>
      </c>
    </row>
    <row r="172" spans="1:6" x14ac:dyDescent="0.2">
      <c r="A172">
        <v>26551913010</v>
      </c>
      <c r="B172" t="s">
        <v>352</v>
      </c>
      <c r="C172" t="s">
        <v>353</v>
      </c>
      <c r="D172" s="1">
        <v>40457.653043981481</v>
      </c>
      <c r="E172">
        <v>42</v>
      </c>
      <c r="F172">
        <v>10</v>
      </c>
    </row>
    <row r="173" spans="1:6" x14ac:dyDescent="0.2">
      <c r="A173">
        <v>26651899791</v>
      </c>
      <c r="B173" t="s">
        <v>354</v>
      </c>
      <c r="C173" t="s">
        <v>355</v>
      </c>
      <c r="D173" s="1">
        <v>40458.674432870372</v>
      </c>
      <c r="E173">
        <v>32</v>
      </c>
      <c r="F173">
        <v>7</v>
      </c>
    </row>
    <row r="174" spans="1:6" x14ac:dyDescent="0.2">
      <c r="A174">
        <v>26652912130</v>
      </c>
      <c r="B174" t="s">
        <v>356</v>
      </c>
      <c r="C174" t="s">
        <v>357</v>
      </c>
      <c r="D174" s="1">
        <v>40458.68241898148</v>
      </c>
      <c r="E174">
        <v>26</v>
      </c>
      <c r="F174">
        <v>9</v>
      </c>
    </row>
    <row r="175" spans="1:6" x14ac:dyDescent="0.2">
      <c r="A175">
        <v>27343104700</v>
      </c>
      <c r="B175" t="s">
        <v>358</v>
      </c>
      <c r="C175" t="s">
        <v>359</v>
      </c>
      <c r="D175" s="1">
        <v>40465.666851851849</v>
      </c>
      <c r="E175">
        <v>40</v>
      </c>
      <c r="F175">
        <v>9</v>
      </c>
    </row>
    <row r="176" spans="1:6" x14ac:dyDescent="0.2">
      <c r="A176">
        <v>27362772649</v>
      </c>
      <c r="B176" t="s">
        <v>360</v>
      </c>
      <c r="C176" t="s">
        <v>361</v>
      </c>
      <c r="D176" s="1">
        <v>40465.825335648151</v>
      </c>
      <c r="E176">
        <v>46</v>
      </c>
      <c r="F176">
        <v>24</v>
      </c>
    </row>
    <row r="177" spans="1:8" x14ac:dyDescent="0.2">
      <c r="A177">
        <v>28042446926</v>
      </c>
      <c r="B177" t="s">
        <v>362</v>
      </c>
      <c r="C177" t="s">
        <v>363</v>
      </c>
      <c r="D177" s="1">
        <v>40472.776678240742</v>
      </c>
      <c r="E177">
        <v>36</v>
      </c>
      <c r="F177">
        <v>5</v>
      </c>
    </row>
    <row r="178" spans="1:8" x14ac:dyDescent="0.2">
      <c r="A178">
        <v>28888487946</v>
      </c>
      <c r="B178" t="s">
        <v>364</v>
      </c>
      <c r="C178" t="s">
        <v>365</v>
      </c>
      <c r="D178" s="1">
        <v>40478.63486111111</v>
      </c>
      <c r="E178">
        <v>43</v>
      </c>
      <c r="F178">
        <v>7</v>
      </c>
    </row>
    <row r="179" spans="1:8" x14ac:dyDescent="0.2">
      <c r="A179">
        <v>29014512646</v>
      </c>
      <c r="B179" t="s">
        <v>366</v>
      </c>
      <c r="C179" t="s">
        <v>367</v>
      </c>
      <c r="D179" s="1">
        <v>40479.87060185185</v>
      </c>
      <c r="E179">
        <v>39</v>
      </c>
      <c r="F179">
        <v>6</v>
      </c>
    </row>
    <row r="180" spans="1:8" x14ac:dyDescent="0.2">
      <c r="A180">
        <v>29601992948</v>
      </c>
      <c r="B180" t="s">
        <v>368</v>
      </c>
      <c r="C180" t="s">
        <v>369</v>
      </c>
      <c r="D180" s="1">
        <v>40485.882743055554</v>
      </c>
      <c r="E180">
        <v>38</v>
      </c>
      <c r="F180">
        <v>7</v>
      </c>
    </row>
    <row r="181" spans="1:8" x14ac:dyDescent="0.2">
      <c r="A181">
        <v>29674109995</v>
      </c>
      <c r="B181" t="s">
        <v>370</v>
      </c>
      <c r="C181" t="s">
        <v>371</v>
      </c>
      <c r="D181" s="1">
        <v>40486.667268518519</v>
      </c>
      <c r="E181">
        <v>39</v>
      </c>
      <c r="F181">
        <v>16</v>
      </c>
    </row>
    <row r="182" spans="1:8" x14ac:dyDescent="0.2">
      <c r="A182">
        <v>2742379589144570</v>
      </c>
      <c r="B182" t="s">
        <v>372</v>
      </c>
      <c r="C182" t="s">
        <v>373</v>
      </c>
      <c r="D182" s="1">
        <v>40493.680648148147</v>
      </c>
      <c r="E182">
        <v>29</v>
      </c>
      <c r="F182">
        <v>5</v>
      </c>
    </row>
    <row r="183" spans="1:8" x14ac:dyDescent="0.2">
      <c r="A183">
        <v>4257859944579070</v>
      </c>
      <c r="B183" t="s">
        <v>374</v>
      </c>
      <c r="C183" t="s">
        <v>375</v>
      </c>
      <c r="D183" s="1">
        <v>40497.862581018519</v>
      </c>
      <c r="E183">
        <v>39</v>
      </c>
      <c r="F183">
        <v>18</v>
      </c>
    </row>
    <row r="184" spans="1:8" x14ac:dyDescent="0.2">
      <c r="A184">
        <v>5285497953853440</v>
      </c>
      <c r="B184" t="s">
        <v>376</v>
      </c>
      <c r="C184" t="s">
        <v>377</v>
      </c>
      <c r="D184" s="1">
        <v>40500.698321759257</v>
      </c>
      <c r="E184">
        <v>30</v>
      </c>
      <c r="F184">
        <v>9</v>
      </c>
    </row>
    <row r="185" spans="1:8" x14ac:dyDescent="0.2">
      <c r="A185">
        <v>5307138364674040</v>
      </c>
      <c r="B185" t="s">
        <v>378</v>
      </c>
      <c r="C185" t="s">
        <v>379</v>
      </c>
      <c r="D185" s="1">
        <v>40500.758043981485</v>
      </c>
      <c r="E185">
        <v>29</v>
      </c>
      <c r="F185">
        <v>10</v>
      </c>
    </row>
    <row r="186" spans="1:8" x14ac:dyDescent="0.2">
      <c r="A186">
        <v>6759410504310780</v>
      </c>
      <c r="B186" t="s">
        <v>380</v>
      </c>
      <c r="C186" t="s">
        <v>381</v>
      </c>
      <c r="D186" s="1">
        <v>40504.765543981484</v>
      </c>
      <c r="E186">
        <v>29</v>
      </c>
      <c r="F186">
        <v>15</v>
      </c>
    </row>
    <row r="187" spans="1:8" x14ac:dyDescent="0.2">
      <c r="A187">
        <v>7461789721698300</v>
      </c>
      <c r="B187" t="s">
        <v>382</v>
      </c>
      <c r="C187" t="s">
        <v>383</v>
      </c>
      <c r="D187" s="1">
        <v>40506.703738425924</v>
      </c>
      <c r="E187">
        <v>34</v>
      </c>
      <c r="F187">
        <v>15</v>
      </c>
    </row>
    <row r="188" spans="1:8" x14ac:dyDescent="0.2">
      <c r="A188">
        <v>7483813542232060</v>
      </c>
      <c r="B188" t="s">
        <v>384</v>
      </c>
      <c r="C188" t="s">
        <v>385</v>
      </c>
      <c r="D188" s="1">
        <v>40506.764513888891</v>
      </c>
      <c r="E188">
        <v>39</v>
      </c>
      <c r="F188">
        <v>18</v>
      </c>
    </row>
    <row r="189" spans="1:8" x14ac:dyDescent="0.2">
      <c r="A189">
        <v>7504103261347840</v>
      </c>
      <c r="B189" t="s">
        <v>386</v>
      </c>
      <c r="C189" t="s">
        <v>387</v>
      </c>
      <c r="D189" s="1">
        <v>40506.820509259262</v>
      </c>
      <c r="E189">
        <v>206</v>
      </c>
      <c r="F189">
        <v>390</v>
      </c>
    </row>
    <row r="190" spans="1:8" x14ac:dyDescent="0.2">
      <c r="A190">
        <v>9273573134835710</v>
      </c>
      <c r="B190" t="s">
        <v>388</v>
      </c>
      <c r="C190" t="s">
        <v>389</v>
      </c>
      <c r="D190" s="1">
        <v>40511.703310185185</v>
      </c>
      <c r="E190">
        <v>34</v>
      </c>
      <c r="F190">
        <v>8</v>
      </c>
      <c r="H190" t="s">
        <v>390</v>
      </c>
    </row>
    <row r="191" spans="1:8" x14ac:dyDescent="0.2">
      <c r="A191">
        <v>1.03557155960913E+16</v>
      </c>
      <c r="B191" t="s">
        <v>391</v>
      </c>
      <c r="C191" t="s">
        <v>392</v>
      </c>
      <c r="D191" s="1">
        <v>40514.689456018517</v>
      </c>
      <c r="E191">
        <v>33</v>
      </c>
      <c r="F191">
        <v>8</v>
      </c>
    </row>
    <row r="192" spans="1:8" x14ac:dyDescent="0.2">
      <c r="A192">
        <v>1.29601831310458E+16</v>
      </c>
      <c r="B192" t="s">
        <v>393</v>
      </c>
      <c r="C192" t="s">
        <v>394</v>
      </c>
      <c r="D192" s="1">
        <v>40521.876423611109</v>
      </c>
      <c r="E192">
        <v>59</v>
      </c>
      <c r="F192">
        <v>11</v>
      </c>
    </row>
    <row r="193" spans="1:6" x14ac:dyDescent="0.2">
      <c r="A193">
        <v>1.32420936946237E+16</v>
      </c>
      <c r="B193" t="s">
        <v>395</v>
      </c>
      <c r="C193" t="s">
        <v>396</v>
      </c>
      <c r="D193" s="1">
        <v>40522.654340277775</v>
      </c>
      <c r="E193">
        <v>49</v>
      </c>
      <c r="F193">
        <v>16</v>
      </c>
    </row>
    <row r="194" spans="1:6" x14ac:dyDescent="0.2">
      <c r="A194">
        <v>1.4356570783617E+16</v>
      </c>
      <c r="B194" t="s">
        <v>397</v>
      </c>
      <c r="C194" t="s">
        <v>398</v>
      </c>
      <c r="D194" s="1">
        <v>40525.729710648149</v>
      </c>
      <c r="E194">
        <v>27</v>
      </c>
      <c r="F194">
        <v>14</v>
      </c>
    </row>
    <row r="195" spans="1:6" x14ac:dyDescent="0.2">
      <c r="A195">
        <v>1.4358664722776E+16</v>
      </c>
      <c r="B195" t="s">
        <v>399</v>
      </c>
      <c r="C195" t="s">
        <v>400</v>
      </c>
      <c r="D195" s="1">
        <v>40525.735497685186</v>
      </c>
      <c r="E195">
        <v>21</v>
      </c>
      <c r="F195">
        <v>12</v>
      </c>
    </row>
    <row r="196" spans="1:6" x14ac:dyDescent="0.2">
      <c r="A196">
        <v>1.4359503306752E+16</v>
      </c>
      <c r="B196" t="s">
        <v>401</v>
      </c>
      <c r="C196" t="s">
        <v>402</v>
      </c>
      <c r="D196" s="1">
        <v>40525.737812500003</v>
      </c>
      <c r="E196">
        <v>19</v>
      </c>
      <c r="F196">
        <v>10</v>
      </c>
    </row>
    <row r="197" spans="1:6" x14ac:dyDescent="0.2">
      <c r="A197">
        <v>1.47855768593408E+16</v>
      </c>
      <c r="B197" t="s">
        <v>403</v>
      </c>
      <c r="C197" t="s">
        <v>404</v>
      </c>
      <c r="D197" s="1">
        <v>40526.913541666669</v>
      </c>
      <c r="E197">
        <v>247</v>
      </c>
      <c r="F197">
        <v>39</v>
      </c>
    </row>
    <row r="198" spans="1:6" x14ac:dyDescent="0.2">
      <c r="A198">
        <v>1.54134321194598E+16</v>
      </c>
      <c r="B198" t="s">
        <v>405</v>
      </c>
      <c r="C198" t="s">
        <v>406</v>
      </c>
      <c r="D198" s="1">
        <v>40528.646099537036</v>
      </c>
      <c r="E198">
        <v>112</v>
      </c>
      <c r="F198">
        <v>22</v>
      </c>
    </row>
    <row r="199" spans="1:6" x14ac:dyDescent="0.2">
      <c r="A199">
        <v>1.79793212641157E+16</v>
      </c>
      <c r="B199" t="s">
        <v>407</v>
      </c>
      <c r="C199" t="s">
        <v>408</v>
      </c>
      <c r="D199" s="1">
        <v>40535.726597222223</v>
      </c>
      <c r="E199">
        <v>8121</v>
      </c>
      <c r="F199">
        <v>7614</v>
      </c>
    </row>
    <row r="200" spans="1:6" x14ac:dyDescent="0.2">
      <c r="A200">
        <v>2.05954880047759E+16</v>
      </c>
      <c r="B200" t="s">
        <v>409</v>
      </c>
      <c r="C200" t="s">
        <v>410</v>
      </c>
      <c r="D200" s="1">
        <v>40542.945844907408</v>
      </c>
      <c r="E200">
        <v>211</v>
      </c>
      <c r="F200">
        <v>189</v>
      </c>
    </row>
    <row r="201" spans="1:6" x14ac:dyDescent="0.2">
      <c r="A201">
        <v>2.5212533853913E+16</v>
      </c>
      <c r="B201" t="s">
        <v>411</v>
      </c>
      <c r="C201" t="s">
        <v>412</v>
      </c>
      <c r="D201" s="1">
        <v>40555.686469907407</v>
      </c>
      <c r="E201">
        <v>77</v>
      </c>
      <c r="F201">
        <v>21</v>
      </c>
    </row>
    <row r="202" spans="1:6" x14ac:dyDescent="0.2">
      <c r="A202">
        <v>2.52745874868797E+16</v>
      </c>
      <c r="B202" t="s">
        <v>413</v>
      </c>
      <c r="C202" t="s">
        <v>414</v>
      </c>
      <c r="D202" s="1">
        <v>40555.85769675926</v>
      </c>
      <c r="E202">
        <v>45</v>
      </c>
      <c r="F202">
        <v>34</v>
      </c>
    </row>
    <row r="203" spans="1:6" x14ac:dyDescent="0.2">
      <c r="A203">
        <v>2.55864412580126E+16</v>
      </c>
      <c r="B203" t="s">
        <v>415</v>
      </c>
      <c r="C203" t="s">
        <v>416</v>
      </c>
      <c r="D203" s="1">
        <v>40556.718252314815</v>
      </c>
      <c r="E203">
        <v>185</v>
      </c>
      <c r="F203">
        <v>39</v>
      </c>
    </row>
    <row r="204" spans="1:6" x14ac:dyDescent="0.2">
      <c r="A204">
        <v>2.85020989832601E+16</v>
      </c>
      <c r="B204" t="s">
        <v>417</v>
      </c>
      <c r="C204" t="s">
        <v>418</v>
      </c>
      <c r="D204" s="1">
        <v>40564.763935185183</v>
      </c>
      <c r="E204">
        <v>52</v>
      </c>
      <c r="F204">
        <v>15</v>
      </c>
    </row>
    <row r="205" spans="1:6" x14ac:dyDescent="0.2">
      <c r="A205">
        <v>2.85186016443105E+16</v>
      </c>
      <c r="B205" t="s">
        <v>419</v>
      </c>
      <c r="C205" t="s">
        <v>420</v>
      </c>
      <c r="D205" s="1">
        <v>40564.809479166666</v>
      </c>
      <c r="E205">
        <v>48</v>
      </c>
      <c r="F205">
        <v>11</v>
      </c>
    </row>
    <row r="206" spans="1:6" x14ac:dyDescent="0.2">
      <c r="A206">
        <v>3.07351201681285E+16</v>
      </c>
      <c r="B206" t="s">
        <v>421</v>
      </c>
      <c r="C206" t="s">
        <v>422</v>
      </c>
      <c r="D206" s="1">
        <v>40570.925902777781</v>
      </c>
      <c r="E206">
        <v>115</v>
      </c>
      <c r="F206">
        <v>76</v>
      </c>
    </row>
    <row r="207" spans="1:6" x14ac:dyDescent="0.2">
      <c r="A207">
        <v>3.07354614292889E+16</v>
      </c>
      <c r="B207" t="s">
        <v>423</v>
      </c>
      <c r="C207" t="s">
        <v>424</v>
      </c>
      <c r="D207" s="1">
        <v>40570.926840277774</v>
      </c>
      <c r="E207">
        <v>77</v>
      </c>
      <c r="F207">
        <v>25</v>
      </c>
    </row>
    <row r="208" spans="1:6" x14ac:dyDescent="0.2">
      <c r="A208">
        <v>3.20766382629191E+16</v>
      </c>
      <c r="B208" t="s">
        <v>425</v>
      </c>
      <c r="C208" t="s">
        <v>426</v>
      </c>
      <c r="D208" s="1">
        <v>40574.627789351849</v>
      </c>
      <c r="E208">
        <v>18</v>
      </c>
      <c r="F208">
        <v>9</v>
      </c>
    </row>
    <row r="209" spans="1:6" x14ac:dyDescent="0.2">
      <c r="A209">
        <v>3.20820264042536E+16</v>
      </c>
      <c r="B209" t="s">
        <v>427</v>
      </c>
      <c r="C209" t="s">
        <v>428</v>
      </c>
      <c r="D209" s="1">
        <v>40574.642650462964</v>
      </c>
      <c r="E209">
        <v>45</v>
      </c>
      <c r="F209">
        <v>14</v>
      </c>
    </row>
    <row r="210" spans="1:6" x14ac:dyDescent="0.2">
      <c r="A210">
        <v>3.46162908155125E+16</v>
      </c>
      <c r="B210" t="s">
        <v>429</v>
      </c>
      <c r="C210" t="s">
        <v>430</v>
      </c>
      <c r="D210" s="1">
        <v>40581.635891203703</v>
      </c>
      <c r="E210">
        <v>70</v>
      </c>
      <c r="F210">
        <v>31</v>
      </c>
    </row>
    <row r="211" spans="1:6" x14ac:dyDescent="0.2">
      <c r="A211">
        <v>3.57673580311347E+16</v>
      </c>
      <c r="B211" t="s">
        <v>431</v>
      </c>
      <c r="C211" t="s">
        <v>432</v>
      </c>
      <c r="D211" s="1">
        <v>40584.8122337963</v>
      </c>
      <c r="E211">
        <v>110</v>
      </c>
      <c r="F211">
        <v>309</v>
      </c>
    </row>
    <row r="212" spans="1:6" x14ac:dyDescent="0.2">
      <c r="A212">
        <v>3.60745606504816E+16</v>
      </c>
      <c r="B212" t="s">
        <v>433</v>
      </c>
      <c r="C212" t="s">
        <v>434</v>
      </c>
      <c r="D212" s="1">
        <v>40585.659953703704</v>
      </c>
      <c r="E212">
        <v>106</v>
      </c>
      <c r="F212">
        <v>50</v>
      </c>
    </row>
    <row r="213" spans="1:6" x14ac:dyDescent="0.2">
      <c r="A213">
        <v>3.7518249373470704E+16</v>
      </c>
      <c r="B213" t="s">
        <v>435</v>
      </c>
      <c r="C213" t="s">
        <v>436</v>
      </c>
      <c r="D213" s="1">
        <v>40589.643773148149</v>
      </c>
      <c r="E213">
        <v>36</v>
      </c>
      <c r="F213">
        <v>17</v>
      </c>
    </row>
    <row r="214" spans="1:6" x14ac:dyDescent="0.2">
      <c r="A214">
        <v>3.75211810409758E+16</v>
      </c>
      <c r="B214" t="s">
        <v>437</v>
      </c>
      <c r="C214" t="s">
        <v>438</v>
      </c>
      <c r="D214" s="1">
        <v>40589.651863425926</v>
      </c>
      <c r="E214">
        <v>30</v>
      </c>
      <c r="F214">
        <v>13</v>
      </c>
    </row>
    <row r="215" spans="1:6" x14ac:dyDescent="0.2">
      <c r="A215">
        <v>3.75859938381086E+16</v>
      </c>
      <c r="B215" t="s">
        <v>439</v>
      </c>
      <c r="C215" t="s">
        <v>440</v>
      </c>
      <c r="D215" s="1">
        <v>40589.830706018518</v>
      </c>
      <c r="E215">
        <v>447</v>
      </c>
      <c r="F215">
        <v>386</v>
      </c>
    </row>
    <row r="216" spans="1:6" x14ac:dyDescent="0.2">
      <c r="A216">
        <v>3.7978297749078E+16</v>
      </c>
      <c r="B216" t="s">
        <v>441</v>
      </c>
      <c r="C216" t="s">
        <v>442</v>
      </c>
      <c r="D216" s="1">
        <v>40590.913263888891</v>
      </c>
      <c r="E216">
        <v>26</v>
      </c>
      <c r="F216">
        <v>15</v>
      </c>
    </row>
    <row r="217" spans="1:6" x14ac:dyDescent="0.2">
      <c r="A217">
        <v>3.7979493029122E+16</v>
      </c>
      <c r="B217" t="s">
        <v>443</v>
      </c>
      <c r="C217" t="s">
        <v>444</v>
      </c>
      <c r="D217" s="1">
        <v>40590.916562500002</v>
      </c>
      <c r="E217">
        <v>264</v>
      </c>
      <c r="F217">
        <v>468</v>
      </c>
    </row>
    <row r="218" spans="1:6" x14ac:dyDescent="0.2">
      <c r="A218">
        <v>3.8268170745675696E+16</v>
      </c>
      <c r="B218" t="s">
        <v>445</v>
      </c>
      <c r="C218" t="s">
        <v>446</v>
      </c>
      <c r="D218" s="1">
        <v>40591.713159722225</v>
      </c>
      <c r="E218">
        <v>27</v>
      </c>
      <c r="F218">
        <v>10</v>
      </c>
    </row>
    <row r="219" spans="1:6" x14ac:dyDescent="0.2">
      <c r="A219">
        <v>3.8369281221730304E+16</v>
      </c>
      <c r="B219" t="s">
        <v>447</v>
      </c>
      <c r="C219" t="s">
        <v>448</v>
      </c>
      <c r="D219" s="1">
        <v>40591.992175925923</v>
      </c>
      <c r="E219">
        <v>65</v>
      </c>
      <c r="F219">
        <v>24</v>
      </c>
    </row>
    <row r="220" spans="1:6" x14ac:dyDescent="0.2">
      <c r="A220">
        <v>3.8617101547610096E+16</v>
      </c>
      <c r="B220" t="s">
        <v>449</v>
      </c>
      <c r="C220" t="s">
        <v>450</v>
      </c>
      <c r="D220" s="1">
        <v>40592.676030092596</v>
      </c>
      <c r="E220">
        <v>77</v>
      </c>
      <c r="F220">
        <v>27</v>
      </c>
    </row>
    <row r="221" spans="1:6" x14ac:dyDescent="0.2">
      <c r="A221">
        <v>4.01317428031692E+16</v>
      </c>
      <c r="B221" t="s">
        <v>451</v>
      </c>
      <c r="C221" t="s">
        <v>452</v>
      </c>
      <c r="D221" s="1">
        <v>40596.855636574073</v>
      </c>
      <c r="E221">
        <v>67</v>
      </c>
      <c r="F221">
        <v>34</v>
      </c>
    </row>
    <row r="222" spans="1:6" x14ac:dyDescent="0.2">
      <c r="A222">
        <v>4.0527238277373904E+16</v>
      </c>
      <c r="B222" t="s">
        <v>453</v>
      </c>
      <c r="C222" t="s">
        <v>454</v>
      </c>
      <c r="D222" s="1">
        <v>40597.947002314817</v>
      </c>
      <c r="E222">
        <v>58</v>
      </c>
      <c r="F222">
        <v>21</v>
      </c>
    </row>
    <row r="223" spans="1:6" x14ac:dyDescent="0.2">
      <c r="A223">
        <v>4.2276947971153904E+16</v>
      </c>
      <c r="B223" t="s">
        <v>455</v>
      </c>
      <c r="C223" t="s">
        <v>456</v>
      </c>
      <c r="D223" s="1">
        <v>40602.775277777779</v>
      </c>
      <c r="E223">
        <v>95</v>
      </c>
      <c r="F223">
        <v>26</v>
      </c>
    </row>
    <row r="224" spans="1:6" x14ac:dyDescent="0.2">
      <c r="A224">
        <v>4.2278544969179104E+16</v>
      </c>
      <c r="B224" t="s">
        <v>457</v>
      </c>
      <c r="C224" t="s">
        <v>458</v>
      </c>
      <c r="D224" s="1">
        <v>40602.779687499999</v>
      </c>
      <c r="E224">
        <v>66</v>
      </c>
      <c r="F224">
        <v>13</v>
      </c>
    </row>
    <row r="225" spans="1:8" x14ac:dyDescent="0.2">
      <c r="A225">
        <v>4.23415409238384E+16</v>
      </c>
      <c r="B225" t="s">
        <v>459</v>
      </c>
      <c r="C225" t="s">
        <v>460</v>
      </c>
      <c r="D225" s="1">
        <v>40602.953518518516</v>
      </c>
      <c r="E225">
        <v>60</v>
      </c>
      <c r="F225">
        <v>42</v>
      </c>
    </row>
    <row r="226" spans="1:8" x14ac:dyDescent="0.2">
      <c r="A226">
        <v>4.27364689087078E+16</v>
      </c>
      <c r="B226" t="s">
        <v>461</v>
      </c>
      <c r="C226" t="s">
        <v>462</v>
      </c>
      <c r="D226" s="1">
        <v>40604.043310185189</v>
      </c>
      <c r="E226">
        <v>48</v>
      </c>
      <c r="F226">
        <v>22</v>
      </c>
    </row>
    <row r="227" spans="1:8" x14ac:dyDescent="0.2">
      <c r="A227">
        <v>4.2974429189390304E+16</v>
      </c>
      <c r="B227" t="s">
        <v>463</v>
      </c>
      <c r="C227" t="s">
        <v>464</v>
      </c>
      <c r="D227" s="1">
        <v>40604.699953703705</v>
      </c>
      <c r="E227">
        <v>71</v>
      </c>
      <c r="F227">
        <v>26</v>
      </c>
    </row>
    <row r="228" spans="1:8" x14ac:dyDescent="0.2">
      <c r="A228">
        <v>4.3322777758990304E+16</v>
      </c>
      <c r="B228" t="s">
        <v>465</v>
      </c>
      <c r="C228" t="s">
        <v>466</v>
      </c>
      <c r="D228" s="1">
        <v>40605.661215277774</v>
      </c>
      <c r="E228">
        <v>69</v>
      </c>
      <c r="F228">
        <v>22</v>
      </c>
    </row>
    <row r="229" spans="1:8" x14ac:dyDescent="0.2">
      <c r="A229">
        <v>4.3690210873180096E+16</v>
      </c>
      <c r="B229" t="s">
        <v>467</v>
      </c>
      <c r="C229" t="s">
        <v>468</v>
      </c>
      <c r="D229" s="1">
        <v>40606.675138888888</v>
      </c>
      <c r="E229">
        <v>41</v>
      </c>
      <c r="F229">
        <v>12</v>
      </c>
    </row>
    <row r="230" spans="1:8" x14ac:dyDescent="0.2">
      <c r="A230">
        <v>4.48351204059422E+16</v>
      </c>
      <c r="B230" t="s">
        <v>469</v>
      </c>
      <c r="C230" t="s">
        <v>470</v>
      </c>
      <c r="D230" s="1">
        <v>40609.834490740737</v>
      </c>
      <c r="E230">
        <v>96</v>
      </c>
      <c r="F230">
        <v>22</v>
      </c>
    </row>
    <row r="231" spans="1:8" x14ac:dyDescent="0.2">
      <c r="A231">
        <v>4.48865127808368E+16</v>
      </c>
      <c r="B231" t="s">
        <v>471</v>
      </c>
      <c r="C231" t="s">
        <v>472</v>
      </c>
      <c r="D231" s="1">
        <v>40609.976307870369</v>
      </c>
      <c r="E231">
        <v>54</v>
      </c>
      <c r="F231">
        <v>22</v>
      </c>
    </row>
    <row r="232" spans="1:8" x14ac:dyDescent="0.2">
      <c r="A232">
        <v>4.5222588791795696E+16</v>
      </c>
      <c r="B232" t="s">
        <v>473</v>
      </c>
      <c r="C232" t="s">
        <v>474</v>
      </c>
      <c r="D232" s="1">
        <v>40610.903703703705</v>
      </c>
      <c r="E232">
        <v>46</v>
      </c>
      <c r="F232">
        <v>20</v>
      </c>
    </row>
    <row r="233" spans="1:8" x14ac:dyDescent="0.2">
      <c r="A233">
        <v>4.5954380691812304E+16</v>
      </c>
      <c r="B233" t="s">
        <v>475</v>
      </c>
      <c r="C233" t="s">
        <v>476</v>
      </c>
      <c r="D233" s="1">
        <v>40612.923055555555</v>
      </c>
      <c r="E233">
        <v>112</v>
      </c>
      <c r="F233">
        <v>52</v>
      </c>
    </row>
    <row r="234" spans="1:8" x14ac:dyDescent="0.2">
      <c r="A234">
        <v>4.63072598353592E+16</v>
      </c>
      <c r="B234" t="s">
        <v>477</v>
      </c>
      <c r="C234" t="s">
        <v>478</v>
      </c>
      <c r="D234" s="1">
        <v>40613.896817129629</v>
      </c>
      <c r="E234">
        <v>37</v>
      </c>
      <c r="F234">
        <v>11</v>
      </c>
    </row>
    <row r="235" spans="1:8" x14ac:dyDescent="0.2">
      <c r="A235">
        <v>4.7390506715578304E+16</v>
      </c>
      <c r="B235" t="s">
        <v>479</v>
      </c>
      <c r="C235" t="s">
        <v>480</v>
      </c>
      <c r="D235" s="1">
        <v>40616.886006944442</v>
      </c>
      <c r="E235">
        <v>30</v>
      </c>
      <c r="F235">
        <v>19</v>
      </c>
    </row>
    <row r="236" spans="1:8" x14ac:dyDescent="0.2">
      <c r="A236">
        <v>4.7403593816481696E+16</v>
      </c>
      <c r="B236" t="s">
        <v>481</v>
      </c>
      <c r="C236" t="s">
        <v>482</v>
      </c>
      <c r="D236" s="1">
        <v>40616.922129629631</v>
      </c>
      <c r="E236">
        <v>37</v>
      </c>
      <c r="F236">
        <v>11</v>
      </c>
    </row>
    <row r="237" spans="1:8" x14ac:dyDescent="0.2">
      <c r="A237">
        <v>4.76676235252244E+16</v>
      </c>
      <c r="B237" t="s">
        <v>483</v>
      </c>
      <c r="C237" t="s">
        <v>484</v>
      </c>
      <c r="D237" s="1">
        <v>40617.650706018518</v>
      </c>
      <c r="E237">
        <v>61</v>
      </c>
      <c r="F237">
        <v>5</v>
      </c>
      <c r="H237" t="s">
        <v>390</v>
      </c>
    </row>
    <row r="238" spans="1:8" x14ac:dyDescent="0.2">
      <c r="A238">
        <v>4.76724432544768E+16</v>
      </c>
      <c r="B238" t="s">
        <v>485</v>
      </c>
      <c r="C238" t="s">
        <v>486</v>
      </c>
      <c r="D238" s="1">
        <v>40617.664004629631</v>
      </c>
      <c r="E238">
        <v>147</v>
      </c>
      <c r="F238">
        <v>93</v>
      </c>
      <c r="G238" t="s">
        <v>487</v>
      </c>
      <c r="H238" t="s">
        <v>390</v>
      </c>
    </row>
    <row r="239" spans="1:8" x14ac:dyDescent="0.2">
      <c r="A239">
        <v>4.7673273869283296E+16</v>
      </c>
      <c r="B239" t="s">
        <v>488</v>
      </c>
      <c r="C239" t="s">
        <v>489</v>
      </c>
      <c r="D239" s="1">
        <v>40617.666296296295</v>
      </c>
      <c r="E239">
        <v>53</v>
      </c>
      <c r="F239">
        <v>9</v>
      </c>
      <c r="G239" t="s">
        <v>487</v>
      </c>
      <c r="H239" t="s">
        <v>390</v>
      </c>
    </row>
    <row r="240" spans="1:8" x14ac:dyDescent="0.2">
      <c r="A240">
        <v>4.7682098504540096E+16</v>
      </c>
      <c r="B240" t="s">
        <v>490</v>
      </c>
      <c r="C240" t="s">
        <v>491</v>
      </c>
      <c r="D240" s="1">
        <v>40617.690648148149</v>
      </c>
      <c r="E240">
        <v>19</v>
      </c>
      <c r="F240">
        <v>12</v>
      </c>
    </row>
    <row r="241" spans="1:8" x14ac:dyDescent="0.2">
      <c r="A241">
        <v>4.77559629284638E+16</v>
      </c>
      <c r="B241" t="s">
        <v>492</v>
      </c>
      <c r="C241" t="s">
        <v>493</v>
      </c>
      <c r="D241" s="1">
        <v>40617.894479166665</v>
      </c>
      <c r="E241">
        <v>120</v>
      </c>
      <c r="F241">
        <v>22</v>
      </c>
      <c r="G241" t="s">
        <v>89</v>
      </c>
      <c r="H241" t="s">
        <v>390</v>
      </c>
    </row>
    <row r="242" spans="1:8" x14ac:dyDescent="0.2">
      <c r="A242">
        <v>4.80520234840924E+16</v>
      </c>
      <c r="B242" t="s">
        <v>494</v>
      </c>
      <c r="C242" t="s">
        <v>495</v>
      </c>
      <c r="D242" s="1">
        <v>40618.711446759262</v>
      </c>
      <c r="E242">
        <v>53</v>
      </c>
      <c r="F242">
        <v>20</v>
      </c>
    </row>
    <row r="243" spans="1:8" x14ac:dyDescent="0.2">
      <c r="A243">
        <v>4.8100699418005504E+16</v>
      </c>
      <c r="B243" t="s">
        <v>496</v>
      </c>
      <c r="C243" t="e">
        <f xml:space="preserve"> shouldtrumprun Hundreds of thousands of supporters have already gone to and joined the movement at shouldtrumprun.com have you?</f>
        <v>#NAME?</v>
      </c>
      <c r="D243" s="1">
        <v>40618.845775462964</v>
      </c>
      <c r="E243">
        <v>77</v>
      </c>
      <c r="F243">
        <v>53</v>
      </c>
      <c r="G243" t="s">
        <v>89</v>
      </c>
    </row>
    <row r="244" spans="1:8" x14ac:dyDescent="0.2">
      <c r="A244">
        <v>4.81212391344128E+16</v>
      </c>
      <c r="B244" t="s">
        <v>497</v>
      </c>
      <c r="C244" t="s">
        <v>498</v>
      </c>
      <c r="D244" s="1">
        <v>40618.902453703704</v>
      </c>
      <c r="E244">
        <v>40</v>
      </c>
      <c r="F244">
        <v>11</v>
      </c>
    </row>
    <row r="245" spans="1:8" x14ac:dyDescent="0.2">
      <c r="A245">
        <v>4.84101176155258E+16</v>
      </c>
      <c r="B245" t="s">
        <v>499</v>
      </c>
      <c r="C245" t="s">
        <v>500</v>
      </c>
      <c r="D245" s="1">
        <v>40619.699606481481</v>
      </c>
      <c r="E245">
        <v>42</v>
      </c>
      <c r="F245">
        <v>13</v>
      </c>
      <c r="G245" t="s">
        <v>89</v>
      </c>
    </row>
    <row r="246" spans="1:8" x14ac:dyDescent="0.2">
      <c r="A246">
        <v>4.8466060738965504E+16</v>
      </c>
      <c r="B246" t="s">
        <v>501</v>
      </c>
      <c r="C246" t="s">
        <v>502</v>
      </c>
      <c r="D246" s="1">
        <v>40619.85396990741</v>
      </c>
      <c r="E246">
        <v>46</v>
      </c>
      <c r="F246">
        <v>18</v>
      </c>
    </row>
    <row r="247" spans="1:8" x14ac:dyDescent="0.2">
      <c r="A247">
        <v>4.87347563298816E+16</v>
      </c>
      <c r="B247" t="s">
        <v>503</v>
      </c>
      <c r="C247" t="s">
        <v>504</v>
      </c>
      <c r="D247" s="1">
        <v>40620.595439814817</v>
      </c>
      <c r="E247">
        <v>95</v>
      </c>
      <c r="F247">
        <v>26</v>
      </c>
      <c r="H247" t="s">
        <v>505</v>
      </c>
    </row>
    <row r="248" spans="1:8" x14ac:dyDescent="0.2">
      <c r="A248">
        <v>4.87364516549754E+16</v>
      </c>
      <c r="B248" t="s">
        <v>506</v>
      </c>
      <c r="C248" t="s">
        <v>507</v>
      </c>
      <c r="D248" s="1">
        <v>40620.600115740737</v>
      </c>
      <c r="E248">
        <v>49</v>
      </c>
      <c r="F248">
        <v>12</v>
      </c>
    </row>
    <row r="249" spans="1:8" x14ac:dyDescent="0.2">
      <c r="A249">
        <v>4.98298451228262E+16</v>
      </c>
      <c r="B249" t="s">
        <v>508</v>
      </c>
      <c r="C249" t="s">
        <v>509</v>
      </c>
      <c r="D249" s="1">
        <v>40623.617303240739</v>
      </c>
      <c r="E249">
        <v>42</v>
      </c>
      <c r="F249">
        <v>15</v>
      </c>
    </row>
    <row r="250" spans="1:8" x14ac:dyDescent="0.2">
      <c r="A250">
        <v>4.98575552577658E+16</v>
      </c>
      <c r="B250" t="s">
        <v>510</v>
      </c>
      <c r="C250" t="s">
        <v>511</v>
      </c>
      <c r="D250" s="1">
        <v>40623.693773148145</v>
      </c>
      <c r="E250">
        <v>72</v>
      </c>
      <c r="F250">
        <v>20</v>
      </c>
    </row>
    <row r="251" spans="1:8" x14ac:dyDescent="0.2">
      <c r="A251">
        <v>4.98879440639918E+16</v>
      </c>
      <c r="B251" t="s">
        <v>512</v>
      </c>
      <c r="C251" t="s">
        <v>513</v>
      </c>
      <c r="D251" s="1">
        <v>40623.777627314812</v>
      </c>
      <c r="E251">
        <v>228</v>
      </c>
      <c r="F251">
        <v>168</v>
      </c>
    </row>
    <row r="252" spans="1:8" x14ac:dyDescent="0.2">
      <c r="A252">
        <v>4.9933376001544096E+16</v>
      </c>
      <c r="B252" t="s">
        <v>514</v>
      </c>
      <c r="C252" t="s">
        <v>515</v>
      </c>
      <c r="D252" s="1">
        <v>40623.902997685182</v>
      </c>
      <c r="E252">
        <v>46</v>
      </c>
      <c r="F252">
        <v>23</v>
      </c>
    </row>
    <row r="253" spans="1:8" x14ac:dyDescent="0.2">
      <c r="A253">
        <v>5.0206054813941696E+16</v>
      </c>
      <c r="B253" t="s">
        <v>516</v>
      </c>
      <c r="C253" t="s">
        <v>517</v>
      </c>
      <c r="D253" s="1">
        <v>40624.655439814815</v>
      </c>
      <c r="E253">
        <v>76</v>
      </c>
      <c r="F253">
        <v>22</v>
      </c>
    </row>
    <row r="254" spans="1:8" x14ac:dyDescent="0.2">
      <c r="A254">
        <v>5.0300363236061104E+16</v>
      </c>
      <c r="B254" t="s">
        <v>518</v>
      </c>
      <c r="C254" t="s">
        <v>519</v>
      </c>
      <c r="D254" s="1">
        <v>40624.915682870371</v>
      </c>
      <c r="E254">
        <v>61</v>
      </c>
      <c r="F254">
        <v>37</v>
      </c>
    </row>
    <row r="255" spans="1:8" x14ac:dyDescent="0.2">
      <c r="A255">
        <v>5.0669473383981E+16</v>
      </c>
      <c r="B255" t="s">
        <v>520</v>
      </c>
      <c r="C255" t="s">
        <v>521</v>
      </c>
      <c r="D255" s="1">
        <v>40625.934236111112</v>
      </c>
      <c r="E255">
        <v>63</v>
      </c>
      <c r="F255">
        <v>27</v>
      </c>
    </row>
    <row r="256" spans="1:8" x14ac:dyDescent="0.2">
      <c r="A256">
        <v>5.24067368915558E+16</v>
      </c>
      <c r="B256" t="s">
        <v>522</v>
      </c>
      <c r="C256" t="s">
        <v>523</v>
      </c>
      <c r="D256" s="1">
        <v>40630.769837962966</v>
      </c>
      <c r="E256">
        <v>33</v>
      </c>
      <c r="F256">
        <v>17</v>
      </c>
    </row>
    <row r="257" spans="1:8" x14ac:dyDescent="0.2">
      <c r="A257">
        <v>5.2431194884808704E+16</v>
      </c>
      <c r="B257" t="s">
        <v>524</v>
      </c>
      <c r="C257" t="s">
        <v>525</v>
      </c>
      <c r="D257" s="1">
        <v>40630.837326388886</v>
      </c>
      <c r="E257">
        <v>40</v>
      </c>
      <c r="F257">
        <v>14</v>
      </c>
    </row>
    <row r="258" spans="1:8" x14ac:dyDescent="0.2">
      <c r="A258">
        <v>5.30928462778982E+16</v>
      </c>
      <c r="B258" t="s">
        <v>526</v>
      </c>
      <c r="C258" t="s">
        <v>527</v>
      </c>
      <c r="D258" s="1">
        <v>40632.663136574076</v>
      </c>
      <c r="E258">
        <v>74</v>
      </c>
      <c r="F258">
        <v>14</v>
      </c>
    </row>
    <row r="259" spans="1:8" x14ac:dyDescent="0.2">
      <c r="A259">
        <v>5.3114313925332896E+16</v>
      </c>
      <c r="B259" t="s">
        <v>528</v>
      </c>
      <c r="C259" t="s">
        <v>529</v>
      </c>
      <c r="D259" s="1">
        <v>40632.722372685188</v>
      </c>
      <c r="E259">
        <v>66</v>
      </c>
      <c r="F259">
        <v>21</v>
      </c>
    </row>
    <row r="260" spans="1:8" x14ac:dyDescent="0.2">
      <c r="A260">
        <v>5.34890770052014E+16</v>
      </c>
      <c r="B260" t="s">
        <v>530</v>
      </c>
      <c r="C260" t="s">
        <v>531</v>
      </c>
      <c r="D260" s="1">
        <v>40633.756527777776</v>
      </c>
      <c r="E260">
        <v>54</v>
      </c>
      <c r="F260">
        <v>24</v>
      </c>
    </row>
    <row r="261" spans="1:8" x14ac:dyDescent="0.2">
      <c r="A261">
        <v>5.3563133545025504E+16</v>
      </c>
      <c r="B261" t="s">
        <v>532</v>
      </c>
      <c r="C261" t="s">
        <v>533</v>
      </c>
      <c r="D261" s="1">
        <v>40633.960879629631</v>
      </c>
      <c r="E261">
        <v>55</v>
      </c>
      <c r="F261">
        <v>14</v>
      </c>
    </row>
    <row r="262" spans="1:8" x14ac:dyDescent="0.2">
      <c r="A262">
        <v>5.38145051211202E+16</v>
      </c>
      <c r="B262" t="s">
        <v>534</v>
      </c>
      <c r="C262" t="s">
        <v>535</v>
      </c>
      <c r="D262" s="1">
        <v>40634.654537037037</v>
      </c>
      <c r="E262">
        <v>78</v>
      </c>
      <c r="F262">
        <v>12</v>
      </c>
    </row>
    <row r="263" spans="1:8" x14ac:dyDescent="0.2">
      <c r="A263">
        <v>5.52651523748126E+16</v>
      </c>
      <c r="B263" t="s">
        <v>536</v>
      </c>
      <c r="C263" t="s">
        <v>537</v>
      </c>
      <c r="D263" s="1">
        <v>40638.657557870371</v>
      </c>
      <c r="E263">
        <v>44</v>
      </c>
      <c r="F263">
        <v>11</v>
      </c>
    </row>
    <row r="264" spans="1:8" x14ac:dyDescent="0.2">
      <c r="A264">
        <v>5.53727404667084E+16</v>
      </c>
      <c r="B264" t="s">
        <v>538</v>
      </c>
      <c r="C264" t="s">
        <v>539</v>
      </c>
      <c r="D264" s="1">
        <v>40638.954444444447</v>
      </c>
      <c r="E264">
        <v>20</v>
      </c>
      <c r="F264">
        <v>10</v>
      </c>
    </row>
    <row r="265" spans="1:8" x14ac:dyDescent="0.2">
      <c r="A265">
        <v>5.53832025708462E+16</v>
      </c>
      <c r="B265" t="s">
        <v>540</v>
      </c>
      <c r="C265" t="s">
        <v>541</v>
      </c>
      <c r="D265" s="1">
        <v>40638.98332175926</v>
      </c>
      <c r="E265">
        <v>33</v>
      </c>
      <c r="F265">
        <v>15</v>
      </c>
      <c r="H265" t="s">
        <v>390</v>
      </c>
    </row>
    <row r="266" spans="1:8" x14ac:dyDescent="0.2">
      <c r="A266">
        <v>5.6071102593634304E+16</v>
      </c>
      <c r="B266" t="s">
        <v>542</v>
      </c>
      <c r="C266" t="s">
        <v>543</v>
      </c>
      <c r="D266" s="1">
        <v>40640.881562499999</v>
      </c>
      <c r="E266">
        <v>104</v>
      </c>
      <c r="F266">
        <v>38</v>
      </c>
      <c r="G266" t="s">
        <v>215</v>
      </c>
    </row>
    <row r="267" spans="1:8" x14ac:dyDescent="0.2">
      <c r="A267">
        <v>5.60927833285058E+16</v>
      </c>
      <c r="B267" t="s">
        <v>544</v>
      </c>
      <c r="C267" t="s">
        <v>545</v>
      </c>
      <c r="D267" s="1">
        <v>40640.941388888888</v>
      </c>
      <c r="E267">
        <v>7</v>
      </c>
      <c r="F267">
        <v>3</v>
      </c>
      <c r="G267" t="s">
        <v>546</v>
      </c>
      <c r="H267" t="s">
        <v>390</v>
      </c>
    </row>
    <row r="268" spans="1:8" x14ac:dyDescent="0.2">
      <c r="A268">
        <v>5.6096015937310704E+16</v>
      </c>
      <c r="B268" t="s">
        <v>547</v>
      </c>
      <c r="C268" t="s">
        <v>548</v>
      </c>
      <c r="D268" s="1">
        <v>40640.950312499997</v>
      </c>
      <c r="E268">
        <v>78</v>
      </c>
      <c r="F268">
        <v>25</v>
      </c>
      <c r="H268" t="s">
        <v>390</v>
      </c>
    </row>
    <row r="269" spans="1:8" x14ac:dyDescent="0.2">
      <c r="A269">
        <v>5.64339215120506E+16</v>
      </c>
      <c r="B269" t="s">
        <v>549</v>
      </c>
      <c r="C269" t="s">
        <v>550</v>
      </c>
      <c r="D269" s="1">
        <v>40641.882754629631</v>
      </c>
      <c r="E269">
        <v>43</v>
      </c>
      <c r="F269">
        <v>5</v>
      </c>
    </row>
    <row r="270" spans="1:8" x14ac:dyDescent="0.2">
      <c r="A270">
        <v>5.7486963523072E+16</v>
      </c>
      <c r="B270" t="s">
        <v>551</v>
      </c>
      <c r="C270" t="s">
        <v>552</v>
      </c>
      <c r="D270" s="1">
        <v>40644.788587962961</v>
      </c>
      <c r="E270">
        <v>31</v>
      </c>
      <c r="F270">
        <v>7</v>
      </c>
    </row>
    <row r="271" spans="1:8" x14ac:dyDescent="0.2">
      <c r="A271">
        <v>5.7897800037449696E+16</v>
      </c>
      <c r="B271" t="s">
        <v>553</v>
      </c>
      <c r="C271" t="s">
        <v>554</v>
      </c>
      <c r="D271" s="1">
        <v>40645.922280092593</v>
      </c>
      <c r="E271">
        <v>8</v>
      </c>
      <c r="F271">
        <v>6</v>
      </c>
      <c r="G271" t="s">
        <v>89</v>
      </c>
      <c r="H271" t="s">
        <v>390</v>
      </c>
    </row>
    <row r="272" spans="1:8" x14ac:dyDescent="0.2">
      <c r="A272">
        <v>5.78981397466972E+16</v>
      </c>
      <c r="B272" t="s">
        <v>555</v>
      </c>
      <c r="C272" t="s">
        <v>556</v>
      </c>
      <c r="D272" s="1">
        <v>40645.923217592594</v>
      </c>
      <c r="E272">
        <v>38</v>
      </c>
      <c r="F272">
        <v>13</v>
      </c>
      <c r="H272" t="s">
        <v>390</v>
      </c>
    </row>
    <row r="273" spans="1:8" x14ac:dyDescent="0.2">
      <c r="A273">
        <v>5.8162737741697E+16</v>
      </c>
      <c r="B273" t="s">
        <v>557</v>
      </c>
      <c r="C273" t="s">
        <v>558</v>
      </c>
      <c r="D273" s="1">
        <v>40646.653368055559</v>
      </c>
      <c r="E273">
        <v>145</v>
      </c>
      <c r="F273">
        <v>25</v>
      </c>
    </row>
    <row r="274" spans="1:8" x14ac:dyDescent="0.2">
      <c r="A274">
        <v>5.8602133947297696E+16</v>
      </c>
      <c r="B274" t="s">
        <v>559</v>
      </c>
      <c r="C274" t="s">
        <v>560</v>
      </c>
      <c r="D274" s="1">
        <v>40647.865879629629</v>
      </c>
      <c r="E274">
        <v>93</v>
      </c>
      <c r="F274">
        <v>18</v>
      </c>
      <c r="G274" t="s">
        <v>561</v>
      </c>
    </row>
    <row r="275" spans="1:8" x14ac:dyDescent="0.2">
      <c r="A275">
        <v>5.8919218913099696E+16</v>
      </c>
      <c r="B275" t="s">
        <v>562</v>
      </c>
      <c r="C275" t="s">
        <v>563</v>
      </c>
      <c r="D275" s="1">
        <v>40648.740868055553</v>
      </c>
      <c r="E275">
        <v>87</v>
      </c>
      <c r="F275">
        <v>23</v>
      </c>
      <c r="G275" t="e">
        <f>hannityshow</f>
        <v>#NAME?</v>
      </c>
    </row>
    <row r="276" spans="1:8" x14ac:dyDescent="0.2">
      <c r="A276">
        <v>6.00509220128194E+16</v>
      </c>
      <c r="B276" t="s">
        <v>564</v>
      </c>
      <c r="C276" t="s">
        <v>565</v>
      </c>
      <c r="D276" s="1">
        <v>40651.86377314815</v>
      </c>
      <c r="E276">
        <v>27</v>
      </c>
      <c r="F276">
        <v>8</v>
      </c>
      <c r="H276" t="s">
        <v>390</v>
      </c>
    </row>
    <row r="277" spans="1:8" x14ac:dyDescent="0.2">
      <c r="A277">
        <v>6.00528588501278E+16</v>
      </c>
      <c r="B277" t="s">
        <v>566</v>
      </c>
      <c r="C277" t="s">
        <v>567</v>
      </c>
      <c r="D277" s="1">
        <v>40651.869108796294</v>
      </c>
      <c r="E277">
        <v>38</v>
      </c>
      <c r="F277">
        <v>8</v>
      </c>
    </row>
    <row r="278" spans="1:8" x14ac:dyDescent="0.2">
      <c r="A278">
        <v>6.01057759300198E+16</v>
      </c>
      <c r="B278" t="s">
        <v>568</v>
      </c>
      <c r="C278" t="s">
        <v>569</v>
      </c>
      <c r="D278" s="1">
        <v>40652.015138888892</v>
      </c>
      <c r="E278">
        <v>36</v>
      </c>
      <c r="F278">
        <v>10</v>
      </c>
    </row>
    <row r="279" spans="1:8" x14ac:dyDescent="0.2">
      <c r="A279">
        <v>6.0374326741970896E+16</v>
      </c>
      <c r="B279" t="s">
        <v>570</v>
      </c>
      <c r="C279" t="s">
        <v>571</v>
      </c>
      <c r="D279" s="1">
        <v>40652.756192129629</v>
      </c>
      <c r="E279">
        <v>52</v>
      </c>
      <c r="F279">
        <v>15</v>
      </c>
      <c r="G279" t="s">
        <v>215</v>
      </c>
    </row>
    <row r="280" spans="1:8" x14ac:dyDescent="0.2">
      <c r="A280">
        <v>6.0763782040924096E+16</v>
      </c>
      <c r="B280" t="s">
        <v>572</v>
      </c>
      <c r="C280" t="s">
        <v>573</v>
      </c>
      <c r="D280" s="1">
        <v>40653.830891203703</v>
      </c>
      <c r="E280">
        <v>65</v>
      </c>
      <c r="F280">
        <v>21</v>
      </c>
      <c r="H280" t="s">
        <v>390</v>
      </c>
    </row>
    <row r="281" spans="1:8" x14ac:dyDescent="0.2">
      <c r="A281">
        <v>6.11413322777272E+16</v>
      </c>
      <c r="B281" t="s">
        <v>574</v>
      </c>
      <c r="C281" t="s">
        <v>575</v>
      </c>
      <c r="D281" s="1">
        <v>40654.872731481482</v>
      </c>
      <c r="E281">
        <v>47</v>
      </c>
      <c r="F281">
        <v>18</v>
      </c>
      <c r="G281" t="s">
        <v>576</v>
      </c>
    </row>
    <row r="282" spans="1:8" x14ac:dyDescent="0.2">
      <c r="A282">
        <v>6.1155764227674096E+16</v>
      </c>
      <c r="B282" t="s">
        <v>577</v>
      </c>
      <c r="C282" t="s">
        <v>578</v>
      </c>
      <c r="D282" s="1">
        <v>40654.912557870368</v>
      </c>
      <c r="E282">
        <v>15</v>
      </c>
      <c r="F282">
        <v>5</v>
      </c>
      <c r="G282" t="s">
        <v>579</v>
      </c>
      <c r="H282" t="s">
        <v>390</v>
      </c>
    </row>
    <row r="283" spans="1:8" x14ac:dyDescent="0.2">
      <c r="A283">
        <v>6.143065043934E+16</v>
      </c>
      <c r="B283" t="s">
        <v>580</v>
      </c>
      <c r="C283" t="s">
        <v>581</v>
      </c>
      <c r="D283" s="1">
        <v>40655.671099537038</v>
      </c>
      <c r="E283">
        <v>51</v>
      </c>
      <c r="F283">
        <v>23</v>
      </c>
    </row>
    <row r="284" spans="1:8" x14ac:dyDescent="0.2">
      <c r="A284">
        <v>6.2555621681152E+16</v>
      </c>
      <c r="B284" t="s">
        <v>582</v>
      </c>
      <c r="C284" t="s">
        <v>583</v>
      </c>
      <c r="D284" s="1">
        <v>40658.77542824074</v>
      </c>
      <c r="E284">
        <v>32</v>
      </c>
      <c r="F284">
        <v>9</v>
      </c>
    </row>
    <row r="285" spans="1:8" x14ac:dyDescent="0.2">
      <c r="A285">
        <v>6.26270399114854E+16</v>
      </c>
      <c r="B285" t="s">
        <v>584</v>
      </c>
      <c r="C285" t="s">
        <v>585</v>
      </c>
      <c r="D285" s="1">
        <v>40658.972500000003</v>
      </c>
      <c r="E285">
        <v>44</v>
      </c>
      <c r="F285">
        <v>25</v>
      </c>
      <c r="G285" t="s">
        <v>576</v>
      </c>
    </row>
    <row r="286" spans="1:8" x14ac:dyDescent="0.2">
      <c r="A286">
        <v>6.36098932775362E+16</v>
      </c>
      <c r="B286" t="s">
        <v>586</v>
      </c>
      <c r="C286" t="s">
        <v>587</v>
      </c>
      <c r="D286" s="1">
        <v>40661.684664351851</v>
      </c>
      <c r="E286">
        <v>92</v>
      </c>
      <c r="F286">
        <v>28</v>
      </c>
      <c r="H286" t="s">
        <v>390</v>
      </c>
    </row>
    <row r="287" spans="1:8" x14ac:dyDescent="0.2">
      <c r="A287">
        <v>6.3951990358671296E+16</v>
      </c>
      <c r="B287" t="s">
        <v>588</v>
      </c>
      <c r="C287" t="s">
        <v>589</v>
      </c>
      <c r="D287" s="1">
        <v>40662.628668981481</v>
      </c>
      <c r="E287">
        <v>30</v>
      </c>
      <c r="F287">
        <v>12</v>
      </c>
    </row>
    <row r="288" spans="1:8" x14ac:dyDescent="0.2">
      <c r="A288">
        <v>6.4038206991106E+16</v>
      </c>
      <c r="B288" t="s">
        <v>590</v>
      </c>
      <c r="C288" t="s">
        <v>591</v>
      </c>
      <c r="D288" s="1">
        <v>40662.866574074076</v>
      </c>
      <c r="E288">
        <v>43</v>
      </c>
      <c r="F288">
        <v>18</v>
      </c>
    </row>
    <row r="289" spans="1:8" x14ac:dyDescent="0.2">
      <c r="A289">
        <v>6.5066002525863904E+16</v>
      </c>
      <c r="B289" t="s">
        <v>592</v>
      </c>
      <c r="C289" t="s">
        <v>593</v>
      </c>
      <c r="D289" s="1">
        <v>40665.70275462963</v>
      </c>
      <c r="E289">
        <v>82</v>
      </c>
      <c r="F289">
        <v>14</v>
      </c>
    </row>
    <row r="290" spans="1:8" x14ac:dyDescent="0.2">
      <c r="A290">
        <v>6.50734530525962E+16</v>
      </c>
      <c r="B290" t="s">
        <v>594</v>
      </c>
      <c r="C290" t="s">
        <v>595</v>
      </c>
      <c r="D290" s="1">
        <v>40665.723310185182</v>
      </c>
      <c r="E290">
        <v>981</v>
      </c>
      <c r="F290">
        <v>532</v>
      </c>
    </row>
    <row r="291" spans="1:8" x14ac:dyDescent="0.2">
      <c r="A291">
        <v>6.5421725889859504E+16</v>
      </c>
      <c r="B291" t="s">
        <v>596</v>
      </c>
      <c r="C291" t="s">
        <v>597</v>
      </c>
      <c r="D291" s="1">
        <v>40666.684363425928</v>
      </c>
      <c r="E291">
        <v>38</v>
      </c>
      <c r="F291">
        <v>6</v>
      </c>
      <c r="G291" t="s">
        <v>89</v>
      </c>
    </row>
    <row r="292" spans="1:8" x14ac:dyDescent="0.2">
      <c r="A292">
        <v>6.65613015387996E+16</v>
      </c>
      <c r="B292" t="s">
        <v>598</v>
      </c>
      <c r="C292" t="s">
        <v>599</v>
      </c>
      <c r="D292" s="1">
        <v>40669.828993055555</v>
      </c>
      <c r="E292">
        <v>41</v>
      </c>
      <c r="F292">
        <v>13</v>
      </c>
    </row>
    <row r="293" spans="1:8" x14ac:dyDescent="0.2">
      <c r="A293">
        <v>6.7604124363005904E+16</v>
      </c>
      <c r="B293" t="s">
        <v>600</v>
      </c>
      <c r="C293" t="s">
        <v>601</v>
      </c>
      <c r="D293" s="1">
        <v>40672.706631944442</v>
      </c>
      <c r="E293">
        <v>42</v>
      </c>
      <c r="F293">
        <v>14</v>
      </c>
      <c r="G293" t="s">
        <v>89</v>
      </c>
    </row>
    <row r="294" spans="1:8" x14ac:dyDescent="0.2">
      <c r="A294">
        <v>6.76224178744238E+16</v>
      </c>
      <c r="B294" t="s">
        <v>602</v>
      </c>
      <c r="C294" t="s">
        <v>603</v>
      </c>
      <c r="D294" s="1">
        <v>40672.757118055553</v>
      </c>
      <c r="E294">
        <v>31</v>
      </c>
      <c r="F294">
        <v>7</v>
      </c>
    </row>
    <row r="295" spans="1:8" x14ac:dyDescent="0.2">
      <c r="A295">
        <v>6.87617639103856E+16</v>
      </c>
      <c r="B295" t="s">
        <v>604</v>
      </c>
      <c r="C295" t="s">
        <v>605</v>
      </c>
      <c r="D295" s="1">
        <v>40675.90111111111</v>
      </c>
      <c r="E295">
        <v>35</v>
      </c>
      <c r="F295">
        <v>17</v>
      </c>
      <c r="H295" t="s">
        <v>390</v>
      </c>
    </row>
    <row r="296" spans="1:8" x14ac:dyDescent="0.2">
      <c r="A296">
        <v>6.90264274875228E+16</v>
      </c>
      <c r="B296" t="s">
        <v>606</v>
      </c>
      <c r="C296" t="s">
        <v>607</v>
      </c>
      <c r="D296" s="1">
        <v>40676.63144675926</v>
      </c>
      <c r="E296">
        <v>28</v>
      </c>
      <c r="F296">
        <v>6</v>
      </c>
      <c r="H296" t="s">
        <v>390</v>
      </c>
    </row>
    <row r="297" spans="1:8" x14ac:dyDescent="0.2">
      <c r="A297">
        <v>6.9120590535081904E+16</v>
      </c>
      <c r="B297" t="s">
        <v>608</v>
      </c>
      <c r="C297" t="s">
        <v>609</v>
      </c>
      <c r="D297" s="1">
        <v>40676.891284722224</v>
      </c>
      <c r="E297">
        <v>174</v>
      </c>
      <c r="F297">
        <v>164</v>
      </c>
    </row>
    <row r="298" spans="1:8" x14ac:dyDescent="0.2">
      <c r="A298">
        <v>7.01337773131776E+16</v>
      </c>
      <c r="B298" t="s">
        <v>610</v>
      </c>
      <c r="C298" t="s">
        <v>611</v>
      </c>
      <c r="D298" s="1">
        <v>40679.687152777777</v>
      </c>
      <c r="E298">
        <v>36</v>
      </c>
      <c r="F298">
        <v>10</v>
      </c>
    </row>
    <row r="299" spans="1:8" x14ac:dyDescent="0.2">
      <c r="A299">
        <v>7.0198822797717504E+16</v>
      </c>
      <c r="B299" t="s">
        <v>612</v>
      </c>
      <c r="C299" t="s">
        <v>613</v>
      </c>
      <c r="D299" s="1">
        <v>40679.866643518515</v>
      </c>
      <c r="E299">
        <v>410</v>
      </c>
      <c r="F299">
        <v>432</v>
      </c>
    </row>
    <row r="300" spans="1:8" x14ac:dyDescent="0.2">
      <c r="A300">
        <v>7.05971716065894E+16</v>
      </c>
      <c r="B300" t="s">
        <v>614</v>
      </c>
      <c r="C300" t="s">
        <v>615</v>
      </c>
      <c r="D300" s="1">
        <v>40680.965879629628</v>
      </c>
      <c r="E300">
        <v>72</v>
      </c>
      <c r="F300">
        <v>17</v>
      </c>
      <c r="H300" t="s">
        <v>616</v>
      </c>
    </row>
    <row r="301" spans="1:8" x14ac:dyDescent="0.2">
      <c r="A301">
        <v>7.12082729710428E+16</v>
      </c>
      <c r="B301" t="s">
        <v>617</v>
      </c>
      <c r="C301" t="s">
        <v>618</v>
      </c>
      <c r="D301" s="1">
        <v>40682.652187500003</v>
      </c>
      <c r="E301">
        <v>33</v>
      </c>
      <c r="F301">
        <v>8</v>
      </c>
      <c r="G301" t="s">
        <v>89</v>
      </c>
      <c r="H301" t="s">
        <v>616</v>
      </c>
    </row>
    <row r="302" spans="1:8" x14ac:dyDescent="0.2">
      <c r="A302">
        <v>7.1605451581693904E+16</v>
      </c>
      <c r="B302" t="s">
        <v>619</v>
      </c>
      <c r="C302" t="s">
        <v>620</v>
      </c>
      <c r="D302" s="1">
        <v>40683.748194444444</v>
      </c>
      <c r="E302">
        <v>44</v>
      </c>
      <c r="F302">
        <v>13</v>
      </c>
    </row>
    <row r="303" spans="1:8" x14ac:dyDescent="0.2">
      <c r="A303">
        <v>7.2694120853946304E+16</v>
      </c>
      <c r="B303" t="s">
        <v>621</v>
      </c>
      <c r="C303" t="s">
        <v>622</v>
      </c>
      <c r="D303" s="1">
        <v>40686.752349537041</v>
      </c>
      <c r="E303">
        <v>30</v>
      </c>
      <c r="F303">
        <v>7</v>
      </c>
      <c r="G303" t="s">
        <v>89</v>
      </c>
    </row>
    <row r="304" spans="1:8" x14ac:dyDescent="0.2">
      <c r="A304">
        <v>7.26988378898472E+16</v>
      </c>
      <c r="B304" t="s">
        <v>623</v>
      </c>
      <c r="C304" t="s">
        <v>624</v>
      </c>
      <c r="D304" s="1">
        <v>40686.765370370369</v>
      </c>
      <c r="E304">
        <v>41</v>
      </c>
      <c r="F304">
        <v>13</v>
      </c>
    </row>
    <row r="305" spans="1:8" x14ac:dyDescent="0.2">
      <c r="A305">
        <v>7.3387386599505904E+16</v>
      </c>
      <c r="B305" t="s">
        <v>625</v>
      </c>
      <c r="C305" t="s">
        <v>626</v>
      </c>
      <c r="D305" s="1">
        <v>40688.665405092594</v>
      </c>
      <c r="E305">
        <v>41</v>
      </c>
      <c r="F305">
        <v>9</v>
      </c>
    </row>
    <row r="306" spans="1:8" x14ac:dyDescent="0.2">
      <c r="A306">
        <v>7.3872324587302896E+16</v>
      </c>
      <c r="B306" t="s">
        <v>627</v>
      </c>
      <c r="C306" t="s">
        <v>628</v>
      </c>
      <c r="D306" s="1">
        <v>40690.003576388888</v>
      </c>
      <c r="E306">
        <v>25</v>
      </c>
      <c r="F306">
        <v>3</v>
      </c>
      <c r="G306" t="s">
        <v>89</v>
      </c>
      <c r="H306" t="s">
        <v>616</v>
      </c>
    </row>
    <row r="307" spans="1:8" x14ac:dyDescent="0.2">
      <c r="A307">
        <v>7.4124433735958496E+16</v>
      </c>
      <c r="B307" t="s">
        <v>629</v>
      </c>
      <c r="C307" t="s">
        <v>630</v>
      </c>
      <c r="D307" s="1">
        <v>40690.699259259258</v>
      </c>
      <c r="E307">
        <v>262</v>
      </c>
      <c r="F307">
        <v>96</v>
      </c>
    </row>
    <row r="308" spans="1:8" x14ac:dyDescent="0.2">
      <c r="A308">
        <v>7.5949130677092304E+16</v>
      </c>
      <c r="B308" t="s">
        <v>631</v>
      </c>
      <c r="C308" t="s">
        <v>632</v>
      </c>
      <c r="D308" s="1">
        <v>40695.734467592592</v>
      </c>
      <c r="E308">
        <v>59</v>
      </c>
      <c r="F308">
        <v>16</v>
      </c>
      <c r="G308" t="s">
        <v>89</v>
      </c>
      <c r="H308" t="s">
        <v>390</v>
      </c>
    </row>
    <row r="309" spans="1:8" x14ac:dyDescent="0.2">
      <c r="A309">
        <v>7.5961232179478496E+16</v>
      </c>
      <c r="B309" t="s">
        <v>633</v>
      </c>
      <c r="C309" t="s">
        <v>634</v>
      </c>
      <c r="D309" s="1">
        <v>40695.767858796295</v>
      </c>
      <c r="E309">
        <v>28</v>
      </c>
      <c r="F309">
        <v>5</v>
      </c>
      <c r="G309" t="s">
        <v>89</v>
      </c>
    </row>
    <row r="310" spans="1:8" x14ac:dyDescent="0.2">
      <c r="A310">
        <v>7.6411664328699904E+16</v>
      </c>
      <c r="B310" t="s">
        <v>635</v>
      </c>
      <c r="C310" t="s">
        <v>636</v>
      </c>
      <c r="D310" s="1">
        <v>40697.010821759257</v>
      </c>
      <c r="E310">
        <v>59</v>
      </c>
      <c r="F310">
        <v>23</v>
      </c>
      <c r="H310" t="s">
        <v>390</v>
      </c>
    </row>
    <row r="311" spans="1:8" x14ac:dyDescent="0.2">
      <c r="A311">
        <v>7.7748342796464096E+16</v>
      </c>
      <c r="B311" t="s">
        <v>637</v>
      </c>
      <c r="C311" t="s">
        <v>638</v>
      </c>
      <c r="D311" s="1">
        <v>40700.69935185185</v>
      </c>
      <c r="E311">
        <v>41</v>
      </c>
      <c r="F311">
        <v>23</v>
      </c>
      <c r="G311" t="s">
        <v>89</v>
      </c>
    </row>
    <row r="312" spans="1:8" x14ac:dyDescent="0.2">
      <c r="A312">
        <v>7.81701102752276E+16</v>
      </c>
      <c r="B312" t="s">
        <v>639</v>
      </c>
      <c r="C312" t="s">
        <v>640</v>
      </c>
      <c r="D312" s="1">
        <v>40701.863206018519</v>
      </c>
      <c r="E312">
        <v>75</v>
      </c>
      <c r="F312">
        <v>40</v>
      </c>
      <c r="H312" t="s">
        <v>390</v>
      </c>
    </row>
    <row r="313" spans="1:8" x14ac:dyDescent="0.2">
      <c r="A313">
        <v>7.88756801206476E+16</v>
      </c>
      <c r="B313" t="s">
        <v>641</v>
      </c>
      <c r="C313" t="s">
        <v>642</v>
      </c>
      <c r="D313" s="1">
        <v>40703.810208333336</v>
      </c>
      <c r="E313">
        <v>117</v>
      </c>
      <c r="F313">
        <v>37</v>
      </c>
      <c r="H313" t="s">
        <v>390</v>
      </c>
    </row>
    <row r="314" spans="1:8" x14ac:dyDescent="0.2">
      <c r="A314">
        <v>8.0712447425650592E+16</v>
      </c>
      <c r="B314" t="s">
        <v>643</v>
      </c>
      <c r="C314" t="s">
        <v>644</v>
      </c>
      <c r="D314" s="1">
        <v>40708.87871527778</v>
      </c>
      <c r="E314">
        <v>30</v>
      </c>
      <c r="F314">
        <v>13</v>
      </c>
      <c r="H314" t="s">
        <v>390</v>
      </c>
    </row>
    <row r="315" spans="1:8" x14ac:dyDescent="0.2">
      <c r="A315">
        <v>8.0728748126769104E+16</v>
      </c>
      <c r="B315" t="s">
        <v>645</v>
      </c>
      <c r="C315" t="s">
        <v>646</v>
      </c>
      <c r="D315" s="1">
        <v>40708.923703703702</v>
      </c>
      <c r="E315">
        <v>27</v>
      </c>
      <c r="F315">
        <v>11</v>
      </c>
      <c r="G315" t="e">
        <f>hannityshow</f>
        <v>#NAME?</v>
      </c>
      <c r="H315" t="s">
        <v>390</v>
      </c>
    </row>
    <row r="316" spans="1:8" x14ac:dyDescent="0.2">
      <c r="A316">
        <v>8.1461748531601408E+16</v>
      </c>
      <c r="B316" t="s">
        <v>647</v>
      </c>
      <c r="C316" t="s">
        <v>648</v>
      </c>
      <c r="D316" s="1">
        <v>40710.946388888886</v>
      </c>
      <c r="E316">
        <v>86</v>
      </c>
      <c r="F316">
        <v>7</v>
      </c>
    </row>
    <row r="317" spans="1:8" x14ac:dyDescent="0.2">
      <c r="A317">
        <v>8.2803340660060096E+16</v>
      </c>
      <c r="B317" t="s">
        <v>649</v>
      </c>
      <c r="C317" t="s">
        <v>650</v>
      </c>
      <c r="D317" s="1">
        <v>40714.6484837963</v>
      </c>
      <c r="E317">
        <v>87</v>
      </c>
      <c r="F317">
        <v>12</v>
      </c>
    </row>
    <row r="318" spans="1:8" x14ac:dyDescent="0.2">
      <c r="A318">
        <v>8.3172058225324E+16</v>
      </c>
      <c r="B318" t="s">
        <v>651</v>
      </c>
      <c r="C318" t="s">
        <v>652</v>
      </c>
      <c r="D318" s="1">
        <v>40715.665949074071</v>
      </c>
      <c r="E318">
        <v>62</v>
      </c>
      <c r="F318">
        <v>11</v>
      </c>
      <c r="H318" t="s">
        <v>505</v>
      </c>
    </row>
    <row r="319" spans="1:8" x14ac:dyDescent="0.2">
      <c r="A319">
        <v>8.3236206317543392E+16</v>
      </c>
      <c r="B319" t="s">
        <v>653</v>
      </c>
      <c r="C319" t="s">
        <v>654</v>
      </c>
      <c r="D319" s="1">
        <v>40715.842962962961</v>
      </c>
      <c r="E319">
        <v>65</v>
      </c>
      <c r="F319">
        <v>11</v>
      </c>
    </row>
    <row r="320" spans="1:8" x14ac:dyDescent="0.2">
      <c r="A320">
        <v>8.3971843387691008E+16</v>
      </c>
      <c r="B320" t="s">
        <v>655</v>
      </c>
      <c r="C320" t="s">
        <v>656</v>
      </c>
      <c r="D320" s="1">
        <v>40717.872939814813</v>
      </c>
      <c r="E320">
        <v>27</v>
      </c>
      <c r="F320">
        <v>10</v>
      </c>
    </row>
    <row r="321" spans="1:8" x14ac:dyDescent="0.2">
      <c r="A321">
        <v>8.4362886398480304E+16</v>
      </c>
      <c r="B321" t="s">
        <v>657</v>
      </c>
      <c r="C321" t="s">
        <v>658</v>
      </c>
      <c r="D321" s="1">
        <v>40718.952013888891</v>
      </c>
      <c r="E321">
        <v>11</v>
      </c>
      <c r="F321">
        <v>3</v>
      </c>
      <c r="G321" t="s">
        <v>89</v>
      </c>
    </row>
    <row r="322" spans="1:8" x14ac:dyDescent="0.2">
      <c r="A322">
        <v>8.5350547737161696E+16</v>
      </c>
      <c r="B322" t="s">
        <v>659</v>
      </c>
      <c r="C322" t="s">
        <v>660</v>
      </c>
      <c r="D322" s="1">
        <v>40721.677430555559</v>
      </c>
      <c r="E322">
        <v>79</v>
      </c>
      <c r="F322">
        <v>22</v>
      </c>
    </row>
    <row r="323" spans="1:8" x14ac:dyDescent="0.2">
      <c r="A323">
        <v>8.5365407074107296E+16</v>
      </c>
      <c r="B323" t="s">
        <v>661</v>
      </c>
      <c r="C323" t="s">
        <v>662</v>
      </c>
      <c r="D323" s="1">
        <v>40721.7184375</v>
      </c>
      <c r="E323">
        <v>24</v>
      </c>
      <c r="F323">
        <v>13</v>
      </c>
    </row>
    <row r="324" spans="1:8" x14ac:dyDescent="0.2">
      <c r="A324">
        <v>8.6837568301318096E+16</v>
      </c>
      <c r="B324" t="s">
        <v>663</v>
      </c>
      <c r="C324" t="s">
        <v>664</v>
      </c>
      <c r="D324" s="1">
        <v>40725.780833333331</v>
      </c>
      <c r="E324">
        <v>22</v>
      </c>
      <c r="F324">
        <v>3</v>
      </c>
      <c r="G324" t="s">
        <v>89</v>
      </c>
    </row>
    <row r="325" spans="1:8" x14ac:dyDescent="0.2">
      <c r="A325">
        <v>8.6840090617323504E+16</v>
      </c>
      <c r="B325" t="s">
        <v>665</v>
      </c>
      <c r="C325" t="s">
        <v>666</v>
      </c>
      <c r="D325" s="1">
        <v>40725.787789351853</v>
      </c>
      <c r="E325">
        <v>120</v>
      </c>
      <c r="F325">
        <v>26</v>
      </c>
    </row>
    <row r="326" spans="1:8" x14ac:dyDescent="0.2">
      <c r="A326">
        <v>8.83092194256568E+16</v>
      </c>
      <c r="B326" t="s">
        <v>667</v>
      </c>
      <c r="C326" t="s">
        <v>668</v>
      </c>
      <c r="D326" s="1">
        <v>40729.841817129629</v>
      </c>
      <c r="E326">
        <v>85</v>
      </c>
      <c r="F326">
        <v>17</v>
      </c>
    </row>
    <row r="327" spans="1:8" x14ac:dyDescent="0.2">
      <c r="A327">
        <v>8.83342106365952E+16</v>
      </c>
      <c r="B327" t="s">
        <v>669</v>
      </c>
      <c r="C327" t="s">
        <v>670</v>
      </c>
      <c r="D327" s="1">
        <v>40729.910775462966</v>
      </c>
      <c r="E327">
        <v>52</v>
      </c>
      <c r="F327">
        <v>40</v>
      </c>
    </row>
    <row r="328" spans="1:8" x14ac:dyDescent="0.2">
      <c r="A328">
        <v>8.8617765589630896E+16</v>
      </c>
      <c r="B328" t="s">
        <v>671</v>
      </c>
      <c r="C328" t="s">
        <v>672</v>
      </c>
      <c r="D328" s="1">
        <v>40730.693240740744</v>
      </c>
      <c r="E328">
        <v>234</v>
      </c>
      <c r="F328">
        <v>80</v>
      </c>
    </row>
    <row r="329" spans="1:8" x14ac:dyDescent="0.2">
      <c r="A329">
        <v>8.900501943262E+16</v>
      </c>
      <c r="B329" t="s">
        <v>673</v>
      </c>
      <c r="C329" t="s">
        <v>674</v>
      </c>
      <c r="D329" s="1">
        <v>40731.76185185185</v>
      </c>
      <c r="E329">
        <v>164</v>
      </c>
      <c r="F329">
        <v>234</v>
      </c>
      <c r="G329" t="s">
        <v>89</v>
      </c>
    </row>
    <row r="330" spans="1:8" x14ac:dyDescent="0.2">
      <c r="A330">
        <v>8.9005438619758496E+16</v>
      </c>
      <c r="B330" t="s">
        <v>675</v>
      </c>
      <c r="C330" t="s">
        <v>676</v>
      </c>
      <c r="D330" s="1">
        <v>40731.763009259259</v>
      </c>
      <c r="E330">
        <v>183</v>
      </c>
      <c r="F330">
        <v>177</v>
      </c>
    </row>
    <row r="331" spans="1:8" x14ac:dyDescent="0.2">
      <c r="A331">
        <v>8.9005918376832992E+16</v>
      </c>
      <c r="B331" t="s">
        <v>677</v>
      </c>
      <c r="C331" t="s">
        <v>678</v>
      </c>
      <c r="D331" s="1">
        <v>40731.764340277776</v>
      </c>
      <c r="E331">
        <v>375</v>
      </c>
      <c r="F331">
        <v>103</v>
      </c>
      <c r="G331" t="s">
        <v>89</v>
      </c>
    </row>
    <row r="332" spans="1:8" x14ac:dyDescent="0.2">
      <c r="A332">
        <v>8.935158293581E+16</v>
      </c>
      <c r="B332" t="s">
        <v>679</v>
      </c>
      <c r="C332" t="s">
        <v>680</v>
      </c>
      <c r="D332" s="1">
        <v>40732.718194444446</v>
      </c>
      <c r="E332">
        <v>59</v>
      </c>
      <c r="F332">
        <v>31</v>
      </c>
      <c r="G332" t="e">
        <f>johnboehner</f>
        <v>#NAME?</v>
      </c>
    </row>
    <row r="333" spans="1:8" x14ac:dyDescent="0.2">
      <c r="A333">
        <v>8.9353664183013296E+16</v>
      </c>
      <c r="B333" t="s">
        <v>681</v>
      </c>
      <c r="C333" t="s">
        <v>682</v>
      </c>
      <c r="D333" s="1">
        <v>40732.723935185182</v>
      </c>
      <c r="E333">
        <v>51</v>
      </c>
      <c r="F333">
        <v>39</v>
      </c>
      <c r="G333" t="s">
        <v>89</v>
      </c>
    </row>
    <row r="334" spans="1:8" x14ac:dyDescent="0.2">
      <c r="A334">
        <v>8.9368771428499392E+16</v>
      </c>
      <c r="B334" t="s">
        <v>683</v>
      </c>
      <c r="C334" t="s">
        <v>684</v>
      </c>
      <c r="D334" s="1">
        <v>40732.765625</v>
      </c>
      <c r="E334">
        <v>75</v>
      </c>
      <c r="F334">
        <v>13</v>
      </c>
      <c r="G334" t="s">
        <v>89</v>
      </c>
    </row>
    <row r="335" spans="1:8" x14ac:dyDescent="0.2">
      <c r="A335">
        <v>8.9369211993984992E+16</v>
      </c>
      <c r="B335" t="s">
        <v>685</v>
      </c>
      <c r="C335" t="s">
        <v>686</v>
      </c>
      <c r="D335" s="1">
        <v>40732.766840277778</v>
      </c>
      <c r="E335">
        <v>264</v>
      </c>
      <c r="F335">
        <v>178</v>
      </c>
    </row>
    <row r="336" spans="1:8" x14ac:dyDescent="0.2">
      <c r="A336">
        <v>9.0500292747071392E+16</v>
      </c>
      <c r="B336" t="s">
        <v>687</v>
      </c>
      <c r="C336" t="s">
        <v>688</v>
      </c>
      <c r="D336" s="1">
        <v>40735.888020833336</v>
      </c>
      <c r="E336">
        <v>23</v>
      </c>
      <c r="F336">
        <v>7</v>
      </c>
      <c r="H336" t="s">
        <v>390</v>
      </c>
    </row>
    <row r="337" spans="1:8" x14ac:dyDescent="0.2">
      <c r="A337">
        <v>9.0538687284264896E+16</v>
      </c>
      <c r="B337" t="s">
        <v>689</v>
      </c>
      <c r="C337" t="s">
        <v>690</v>
      </c>
      <c r="D337" s="1">
        <v>40735.993981481479</v>
      </c>
      <c r="E337">
        <v>58</v>
      </c>
      <c r="F337">
        <v>13</v>
      </c>
    </row>
    <row r="338" spans="1:8" x14ac:dyDescent="0.2">
      <c r="A338">
        <v>9.07719958930432E+16</v>
      </c>
      <c r="B338" t="s">
        <v>691</v>
      </c>
      <c r="C338" t="s">
        <v>692</v>
      </c>
      <c r="D338" s="1">
        <v>40736.637777777774</v>
      </c>
      <c r="E338">
        <v>43</v>
      </c>
      <c r="F338">
        <v>3</v>
      </c>
      <c r="G338" t="e">
        <f>johnboehner</f>
        <v>#NAME?</v>
      </c>
    </row>
    <row r="339" spans="1:8" x14ac:dyDescent="0.2">
      <c r="A339">
        <v>9.0858411192893408E+16</v>
      </c>
      <c r="B339" t="s">
        <v>693</v>
      </c>
      <c r="C339" t="s">
        <v>694</v>
      </c>
      <c r="D339" s="1">
        <v>40736.876238425924</v>
      </c>
      <c r="E339">
        <v>47</v>
      </c>
      <c r="F339">
        <v>24</v>
      </c>
      <c r="G339" t="e">
        <f>johnboehner</f>
        <v>#NAME?</v>
      </c>
    </row>
    <row r="340" spans="1:8" x14ac:dyDescent="0.2">
      <c r="A340">
        <v>9.08753051195924E+16</v>
      </c>
      <c r="B340" t="s">
        <v>695</v>
      </c>
      <c r="C340" t="s">
        <v>696</v>
      </c>
      <c r="D340" s="1">
        <v>40736.922858796293</v>
      </c>
      <c r="E340">
        <v>2023</v>
      </c>
      <c r="F340">
        <v>708</v>
      </c>
      <c r="G340" t="s">
        <v>89</v>
      </c>
    </row>
    <row r="341" spans="1:8" x14ac:dyDescent="0.2">
      <c r="A341">
        <v>9.1228931306426304E+16</v>
      </c>
      <c r="B341" t="s">
        <v>697</v>
      </c>
      <c r="C341" t="s">
        <v>698</v>
      </c>
      <c r="D341" s="1">
        <v>40737.898680555554</v>
      </c>
      <c r="E341">
        <v>35</v>
      </c>
      <c r="F341">
        <v>5</v>
      </c>
      <c r="H341" t="s">
        <v>390</v>
      </c>
    </row>
    <row r="342" spans="1:8" x14ac:dyDescent="0.2">
      <c r="A342">
        <v>9.15012088958812E+16</v>
      </c>
      <c r="B342" t="s">
        <v>699</v>
      </c>
      <c r="C342" t="e">
        <f>johnboehner Debt Ceiling- "Sometimes no deal is better than a bad deal."</f>
        <v>#NAME?</v>
      </c>
      <c r="D342" s="1">
        <v>40738.650023148148</v>
      </c>
      <c r="E342">
        <v>64</v>
      </c>
      <c r="F342">
        <v>11</v>
      </c>
      <c r="G342" t="e">
        <f>johnboehner</f>
        <v>#NAME?</v>
      </c>
    </row>
    <row r="343" spans="1:8" x14ac:dyDescent="0.2">
      <c r="A343">
        <v>9.1544367239667696E+16</v>
      </c>
      <c r="B343" t="s">
        <v>700</v>
      </c>
      <c r="C343" t="s">
        <v>701</v>
      </c>
      <c r="D343" s="1">
        <v>40738.769120370373</v>
      </c>
      <c r="E343">
        <v>30</v>
      </c>
      <c r="F343">
        <v>8</v>
      </c>
    </row>
    <row r="344" spans="1:8" x14ac:dyDescent="0.2">
      <c r="A344">
        <v>9.1562907762032608E+16</v>
      </c>
      <c r="B344" t="s">
        <v>702</v>
      </c>
      <c r="C344" t="s">
        <v>703</v>
      </c>
      <c r="D344" s="1">
        <v>40738.820289351854</v>
      </c>
      <c r="E344">
        <v>146</v>
      </c>
      <c r="F344">
        <v>97</v>
      </c>
      <c r="G344" t="s">
        <v>89</v>
      </c>
    </row>
    <row r="345" spans="1:8" x14ac:dyDescent="0.2">
      <c r="A345">
        <v>9.15885200361472E+16</v>
      </c>
      <c r="B345" t="s">
        <v>704</v>
      </c>
      <c r="C345" t="s">
        <v>705</v>
      </c>
      <c r="D345" s="1">
        <v>40738.890960648147</v>
      </c>
      <c r="E345">
        <v>218</v>
      </c>
      <c r="F345">
        <v>224</v>
      </c>
      <c r="G345" t="s">
        <v>89</v>
      </c>
    </row>
    <row r="346" spans="1:8" x14ac:dyDescent="0.2">
      <c r="A346">
        <v>9.16063238625812E+16</v>
      </c>
      <c r="B346" t="s">
        <v>706</v>
      </c>
      <c r="C346" t="s">
        <v>707</v>
      </c>
      <c r="D346" s="1">
        <v>40738.940092592595</v>
      </c>
      <c r="E346">
        <v>30</v>
      </c>
      <c r="F346">
        <v>5</v>
      </c>
    </row>
    <row r="347" spans="1:8" x14ac:dyDescent="0.2">
      <c r="A347">
        <v>9.1608359874199504E+16</v>
      </c>
      <c r="B347" t="s">
        <v>708</v>
      </c>
      <c r="C347" t="s">
        <v>709</v>
      </c>
      <c r="D347" s="1">
        <v>40738.945706018516</v>
      </c>
      <c r="E347">
        <v>21</v>
      </c>
      <c r="F347">
        <v>11</v>
      </c>
    </row>
    <row r="348" spans="1:8" x14ac:dyDescent="0.2">
      <c r="A348">
        <v>9.1609057143685104E+16</v>
      </c>
      <c r="B348" t="s">
        <v>710</v>
      </c>
      <c r="C348" t="s">
        <v>711</v>
      </c>
      <c r="D348" s="1">
        <v>40738.947627314818</v>
      </c>
      <c r="E348">
        <v>189</v>
      </c>
      <c r="F348">
        <v>44</v>
      </c>
    </row>
    <row r="349" spans="1:8" x14ac:dyDescent="0.2">
      <c r="A349">
        <v>9.1615964004753408E+16</v>
      </c>
      <c r="B349" t="s">
        <v>712</v>
      </c>
      <c r="C349" t="s">
        <v>713</v>
      </c>
      <c r="D349" s="1">
        <v>40738.966689814813</v>
      </c>
      <c r="E349">
        <v>964</v>
      </c>
      <c r="F349">
        <v>1692</v>
      </c>
      <c r="G349" t="s">
        <v>89</v>
      </c>
    </row>
    <row r="350" spans="1:8" x14ac:dyDescent="0.2">
      <c r="A350">
        <v>9.1874081376452608E+16</v>
      </c>
      <c r="B350" t="s">
        <v>714</v>
      </c>
      <c r="C350" t="s">
        <v>715</v>
      </c>
      <c r="D350" s="1">
        <v>40739.67895833333</v>
      </c>
      <c r="E350">
        <v>30</v>
      </c>
      <c r="F350">
        <v>4</v>
      </c>
      <c r="G350" t="s">
        <v>89</v>
      </c>
      <c r="H350" t="s">
        <v>390</v>
      </c>
    </row>
    <row r="351" spans="1:8" x14ac:dyDescent="0.2">
      <c r="A351">
        <v>9.1951062285684704E+16</v>
      </c>
      <c r="B351" t="s">
        <v>716</v>
      </c>
      <c r="C351" t="s">
        <v>717</v>
      </c>
      <c r="D351" s="1">
        <v>40739.891388888886</v>
      </c>
      <c r="E351">
        <v>88</v>
      </c>
      <c r="F351">
        <v>24</v>
      </c>
      <c r="G351" t="s">
        <v>89</v>
      </c>
    </row>
    <row r="352" spans="1:8" x14ac:dyDescent="0.2">
      <c r="A352">
        <v>9.1954652018511808E+16</v>
      </c>
      <c r="B352" t="s">
        <v>718</v>
      </c>
      <c r="C352" t="s">
        <v>719</v>
      </c>
      <c r="D352" s="1">
        <v>40739.901296296295</v>
      </c>
      <c r="E352">
        <v>77</v>
      </c>
      <c r="F352">
        <v>11</v>
      </c>
      <c r="G352" t="s">
        <v>89</v>
      </c>
    </row>
    <row r="353" spans="1:8" x14ac:dyDescent="0.2">
      <c r="A353">
        <v>9.29552538084392E+16</v>
      </c>
      <c r="B353" t="s">
        <v>720</v>
      </c>
      <c r="C353" t="s">
        <v>721</v>
      </c>
      <c r="D353" s="1">
        <v>40742.662430555552</v>
      </c>
      <c r="E353">
        <v>135</v>
      </c>
      <c r="F353">
        <v>34</v>
      </c>
    </row>
    <row r="354" spans="1:8" x14ac:dyDescent="0.2">
      <c r="A354">
        <v>9.2981238880681904E+16</v>
      </c>
      <c r="B354" t="s">
        <v>722</v>
      </c>
      <c r="C354" t="s">
        <v>723</v>
      </c>
      <c r="D354" s="1">
        <v>40742.734131944446</v>
      </c>
      <c r="E354">
        <v>90</v>
      </c>
      <c r="F354">
        <v>13</v>
      </c>
      <c r="G354" t="s">
        <v>89</v>
      </c>
      <c r="H354" t="s">
        <v>390</v>
      </c>
    </row>
    <row r="355" spans="1:8" x14ac:dyDescent="0.2">
      <c r="A355">
        <v>9.2992501585162208E+16</v>
      </c>
      <c r="B355" t="s">
        <v>724</v>
      </c>
      <c r="C355" t="s">
        <v>725</v>
      </c>
      <c r="D355" s="1">
        <v>40742.765208333331</v>
      </c>
      <c r="E355">
        <v>2212</v>
      </c>
      <c r="F355">
        <v>3035</v>
      </c>
      <c r="G355" t="s">
        <v>89</v>
      </c>
    </row>
    <row r="356" spans="1:8" x14ac:dyDescent="0.2">
      <c r="A356">
        <v>9.3030160189763504E+16</v>
      </c>
      <c r="B356" t="s">
        <v>726</v>
      </c>
      <c r="C356" t="s">
        <v>727</v>
      </c>
      <c r="D356" s="1">
        <v>40742.869131944448</v>
      </c>
      <c r="E356">
        <v>385</v>
      </c>
      <c r="F356">
        <v>60</v>
      </c>
      <c r="G356" t="s">
        <v>89</v>
      </c>
    </row>
    <row r="357" spans="1:8" x14ac:dyDescent="0.2">
      <c r="A357">
        <v>9.3044431564972E+16</v>
      </c>
      <c r="B357" t="s">
        <v>728</v>
      </c>
      <c r="C357" t="s">
        <v>729</v>
      </c>
      <c r="D357" s="1">
        <v>40742.908506944441</v>
      </c>
      <c r="E357">
        <v>105</v>
      </c>
      <c r="F357">
        <v>32</v>
      </c>
    </row>
    <row r="358" spans="1:8" x14ac:dyDescent="0.2">
      <c r="A358">
        <v>9.33064580741324E+16</v>
      </c>
      <c r="B358" t="s">
        <v>730</v>
      </c>
      <c r="C358" t="s">
        <v>731</v>
      </c>
      <c r="D358" s="1">
        <v>40743.631562499999</v>
      </c>
      <c r="E358">
        <v>388</v>
      </c>
      <c r="F358">
        <v>53</v>
      </c>
    </row>
    <row r="359" spans="1:8" x14ac:dyDescent="0.2">
      <c r="A359">
        <v>9.3340947483607008E+16</v>
      </c>
      <c r="B359" t="s">
        <v>732</v>
      </c>
      <c r="C359" t="s">
        <v>733</v>
      </c>
      <c r="D359" s="1">
        <v>40743.726736111108</v>
      </c>
      <c r="E359">
        <v>151</v>
      </c>
      <c r="F359">
        <v>90</v>
      </c>
      <c r="G359" t="s">
        <v>734</v>
      </c>
    </row>
    <row r="360" spans="1:8" x14ac:dyDescent="0.2">
      <c r="A360">
        <v>9.3374129704677296E+16</v>
      </c>
      <c r="B360" t="s">
        <v>735</v>
      </c>
      <c r="C360" t="s">
        <v>736</v>
      </c>
      <c r="D360" s="1">
        <v>40743.818298611113</v>
      </c>
      <c r="E360">
        <v>458</v>
      </c>
      <c r="F360">
        <v>94</v>
      </c>
      <c r="G360" t="s">
        <v>89</v>
      </c>
    </row>
    <row r="361" spans="1:8" x14ac:dyDescent="0.2">
      <c r="A361">
        <v>9.3409358674796496E+16</v>
      </c>
      <c r="B361" t="s">
        <v>737</v>
      </c>
      <c r="C361" t="s">
        <v>738</v>
      </c>
      <c r="D361" s="1">
        <v>40743.915520833332</v>
      </c>
      <c r="E361">
        <v>76</v>
      </c>
      <c r="F361">
        <v>10</v>
      </c>
    </row>
    <row r="362" spans="1:8" x14ac:dyDescent="0.2">
      <c r="A362">
        <v>9.34096429940776E+16</v>
      </c>
      <c r="B362" t="s">
        <v>739</v>
      </c>
      <c r="C362" t="s">
        <v>740</v>
      </c>
      <c r="D362" s="1">
        <v>40743.916307870371</v>
      </c>
      <c r="E362">
        <v>28</v>
      </c>
      <c r="F362">
        <v>5</v>
      </c>
    </row>
    <row r="363" spans="1:8" x14ac:dyDescent="0.2">
      <c r="A363">
        <v>9.37408381228236E+16</v>
      </c>
      <c r="B363" t="s">
        <v>741</v>
      </c>
      <c r="C363" t="s">
        <v>742</v>
      </c>
      <c r="D363" s="1">
        <v>40744.830231481479</v>
      </c>
      <c r="E363">
        <v>99</v>
      </c>
      <c r="F363">
        <v>17</v>
      </c>
    </row>
    <row r="364" spans="1:8" x14ac:dyDescent="0.2">
      <c r="A364">
        <v>9.3768615358251008E+16</v>
      </c>
      <c r="B364" t="s">
        <v>743</v>
      </c>
      <c r="C364" t="s">
        <v>744</v>
      </c>
      <c r="D364" s="1">
        <v>40744.906875000001</v>
      </c>
      <c r="E364">
        <v>440</v>
      </c>
      <c r="F364">
        <v>499</v>
      </c>
    </row>
    <row r="365" spans="1:8" x14ac:dyDescent="0.2">
      <c r="A365">
        <v>9.3774719052029904E+16</v>
      </c>
      <c r="B365" t="s">
        <v>745</v>
      </c>
      <c r="C365" t="s">
        <v>746</v>
      </c>
      <c r="D365" s="1">
        <v>40744.923715277779</v>
      </c>
      <c r="E365">
        <v>151</v>
      </c>
      <c r="F365">
        <v>45</v>
      </c>
    </row>
    <row r="366" spans="1:8" x14ac:dyDescent="0.2">
      <c r="A366">
        <v>9.37870727788748E+16</v>
      </c>
      <c r="B366" t="s">
        <v>747</v>
      </c>
      <c r="C366" t="s">
        <v>748</v>
      </c>
      <c r="D366" s="1">
        <v>40744.957812499997</v>
      </c>
      <c r="E366">
        <v>114</v>
      </c>
      <c r="F366">
        <v>12</v>
      </c>
    </row>
    <row r="367" spans="1:8" x14ac:dyDescent="0.2">
      <c r="A367">
        <v>9.4144322924060608E+16</v>
      </c>
      <c r="B367" t="s">
        <v>749</v>
      </c>
      <c r="C367" t="s">
        <v>750</v>
      </c>
      <c r="D367" s="1">
        <v>40745.94363425926</v>
      </c>
      <c r="E367">
        <v>97</v>
      </c>
      <c r="F367">
        <v>16</v>
      </c>
    </row>
    <row r="368" spans="1:8" x14ac:dyDescent="0.2">
      <c r="A368">
        <v>9.4436747185897408E+16</v>
      </c>
      <c r="B368" t="s">
        <v>751</v>
      </c>
      <c r="C368" t="s">
        <v>752</v>
      </c>
      <c r="D368" s="1">
        <v>40746.750567129631</v>
      </c>
      <c r="E368">
        <v>44</v>
      </c>
      <c r="F368">
        <v>18</v>
      </c>
      <c r="G368" t="s">
        <v>89</v>
      </c>
    </row>
    <row r="369" spans="1:8" x14ac:dyDescent="0.2">
      <c r="A369">
        <v>9.4482776199397296E+16</v>
      </c>
      <c r="B369" t="s">
        <v>753</v>
      </c>
      <c r="C369" t="s">
        <v>754</v>
      </c>
      <c r="D369" s="1">
        <v>40746.877581018518</v>
      </c>
      <c r="E369">
        <v>319</v>
      </c>
      <c r="F369">
        <v>50</v>
      </c>
      <c r="G369" t="s">
        <v>89</v>
      </c>
    </row>
    <row r="370" spans="1:8" x14ac:dyDescent="0.2">
      <c r="A370">
        <v>9.54970502291824E+16</v>
      </c>
      <c r="B370" t="s">
        <v>755</v>
      </c>
      <c r="C370" t="s">
        <v>756</v>
      </c>
      <c r="D370" s="1">
        <v>40749.676446759258</v>
      </c>
      <c r="E370">
        <v>160</v>
      </c>
      <c r="F370">
        <v>211</v>
      </c>
    </row>
    <row r="371" spans="1:8" x14ac:dyDescent="0.2">
      <c r="A371">
        <v>9.5502672874057696E+16</v>
      </c>
      <c r="B371" t="s">
        <v>757</v>
      </c>
      <c r="C371" t="s">
        <v>758</v>
      </c>
      <c r="D371" s="1">
        <v>40749.691967592589</v>
      </c>
      <c r="E371">
        <v>187</v>
      </c>
      <c r="F371">
        <v>20</v>
      </c>
      <c r="G371" t="e">
        <f>BarackObama</f>
        <v>#NAME?</v>
      </c>
    </row>
    <row r="372" spans="1:8" x14ac:dyDescent="0.2">
      <c r="A372">
        <v>9.5521587649974208E+16</v>
      </c>
      <c r="B372" t="s">
        <v>759</v>
      </c>
      <c r="C372" t="s">
        <v>760</v>
      </c>
      <c r="D372" s="1">
        <v>40749.744155092594</v>
      </c>
      <c r="E372">
        <v>188</v>
      </c>
      <c r="F372">
        <v>59</v>
      </c>
    </row>
    <row r="373" spans="1:8" x14ac:dyDescent="0.2">
      <c r="A373">
        <v>9.55635932228608E+16</v>
      </c>
      <c r="B373" t="s">
        <v>761</v>
      </c>
      <c r="C373" t="s">
        <v>762</v>
      </c>
      <c r="D373" s="1">
        <v>40749.860069444447</v>
      </c>
      <c r="E373">
        <v>237</v>
      </c>
      <c r="F373">
        <v>111</v>
      </c>
    </row>
    <row r="374" spans="1:8" x14ac:dyDescent="0.2">
      <c r="A374">
        <v>9.5579450183384992E+16</v>
      </c>
      <c r="B374" t="s">
        <v>763</v>
      </c>
      <c r="C374" t="s">
        <v>764</v>
      </c>
      <c r="D374" s="1">
        <v>40749.903831018521</v>
      </c>
      <c r="E374">
        <v>70</v>
      </c>
      <c r="F374">
        <v>14</v>
      </c>
      <c r="G374" t="s">
        <v>89</v>
      </c>
      <c r="H374" t="s">
        <v>390</v>
      </c>
    </row>
    <row r="375" spans="1:8" x14ac:dyDescent="0.2">
      <c r="A375">
        <v>9.58474383797944E+16</v>
      </c>
      <c r="B375" t="s">
        <v>765</v>
      </c>
      <c r="C375" t="s">
        <v>766</v>
      </c>
      <c r="D375" s="1">
        <v>40750.643333333333</v>
      </c>
      <c r="E375">
        <v>641</v>
      </c>
      <c r="F375">
        <v>477</v>
      </c>
    </row>
    <row r="376" spans="1:8" x14ac:dyDescent="0.2">
      <c r="A376">
        <v>9.58577906896076E+16</v>
      </c>
      <c r="B376" t="s">
        <v>767</v>
      </c>
      <c r="C376" t="s">
        <v>768</v>
      </c>
      <c r="D376" s="1">
        <v>40750.671898148146</v>
      </c>
      <c r="E376">
        <v>145</v>
      </c>
      <c r="F376">
        <v>22</v>
      </c>
    </row>
    <row r="377" spans="1:8" x14ac:dyDescent="0.2">
      <c r="A377">
        <v>9.5898851373887392E+16</v>
      </c>
      <c r="B377" t="s">
        <v>769</v>
      </c>
      <c r="C377" t="s">
        <v>770</v>
      </c>
      <c r="D377" s="1">
        <v>40750.785208333335</v>
      </c>
      <c r="E377">
        <v>32</v>
      </c>
      <c r="F377">
        <v>18</v>
      </c>
      <c r="H377" t="s">
        <v>390</v>
      </c>
    </row>
    <row r="378" spans="1:8" x14ac:dyDescent="0.2">
      <c r="A378">
        <v>9.5906323169951696E+16</v>
      </c>
      <c r="B378" t="s">
        <v>771</v>
      </c>
      <c r="C378" t="s">
        <v>772</v>
      </c>
      <c r="D378" s="1">
        <v>40750.805821759262</v>
      </c>
      <c r="E378">
        <v>38</v>
      </c>
      <c r="F378">
        <v>6</v>
      </c>
    </row>
    <row r="379" spans="1:8" x14ac:dyDescent="0.2">
      <c r="A379">
        <v>9.59322364902236E+16</v>
      </c>
      <c r="B379" t="s">
        <v>773</v>
      </c>
      <c r="C379" t="s">
        <v>774</v>
      </c>
      <c r="D379" s="1">
        <v>40750.877337962964</v>
      </c>
      <c r="E379">
        <v>297</v>
      </c>
      <c r="F379">
        <v>130</v>
      </c>
    </row>
    <row r="380" spans="1:8" x14ac:dyDescent="0.2">
      <c r="A380">
        <v>9.6213917306597296E+16</v>
      </c>
      <c r="B380" t="s">
        <v>775</v>
      </c>
      <c r="C380" t="s">
        <v>776</v>
      </c>
      <c r="D380" s="1">
        <v>40751.654629629629</v>
      </c>
      <c r="E380">
        <v>177</v>
      </c>
      <c r="F380">
        <v>35</v>
      </c>
    </row>
    <row r="381" spans="1:8" x14ac:dyDescent="0.2">
      <c r="A381">
        <v>9.6237915633483696E+16</v>
      </c>
      <c r="B381" t="s">
        <v>777</v>
      </c>
      <c r="C381" t="s">
        <v>778</v>
      </c>
      <c r="D381" s="1">
        <v>40751.72084490741</v>
      </c>
      <c r="E381">
        <v>287</v>
      </c>
      <c r="F381">
        <v>151</v>
      </c>
    </row>
    <row r="382" spans="1:8" x14ac:dyDescent="0.2">
      <c r="A382">
        <v>9.6247777041981408E+16</v>
      </c>
      <c r="B382" t="s">
        <v>779</v>
      </c>
      <c r="C382" t="s">
        <v>780</v>
      </c>
      <c r="D382" s="1">
        <v>40751.748055555552</v>
      </c>
      <c r="E382">
        <v>30</v>
      </c>
      <c r="F382">
        <v>15</v>
      </c>
      <c r="G382" t="s">
        <v>89</v>
      </c>
    </row>
    <row r="383" spans="1:8" x14ac:dyDescent="0.2">
      <c r="A383">
        <v>9.6284991041974208E+16</v>
      </c>
      <c r="B383" t="s">
        <v>781</v>
      </c>
      <c r="C383" t="s">
        <v>782</v>
      </c>
      <c r="D383" s="1">
        <v>40751.850752314815</v>
      </c>
      <c r="E383">
        <v>5408</v>
      </c>
      <c r="F383">
        <v>10638</v>
      </c>
    </row>
    <row r="384" spans="1:8" x14ac:dyDescent="0.2">
      <c r="A384">
        <v>9.6311241231962096E+16</v>
      </c>
      <c r="B384" t="s">
        <v>783</v>
      </c>
      <c r="C384" t="s">
        <v>784</v>
      </c>
      <c r="D384" s="1">
        <v>40751.923182870371</v>
      </c>
      <c r="E384">
        <v>208</v>
      </c>
      <c r="F384">
        <v>173</v>
      </c>
    </row>
    <row r="385" spans="1:8" x14ac:dyDescent="0.2">
      <c r="A385">
        <v>9.6604926230282208E+16</v>
      </c>
      <c r="B385" t="s">
        <v>785</v>
      </c>
      <c r="C385" t="s">
        <v>786</v>
      </c>
      <c r="D385" s="1">
        <v>40752.733599537038</v>
      </c>
      <c r="E385">
        <v>74</v>
      </c>
      <c r="F385">
        <v>36</v>
      </c>
    </row>
    <row r="386" spans="1:8" x14ac:dyDescent="0.2">
      <c r="A386">
        <v>9.6640218513412E+16</v>
      </c>
      <c r="B386" t="s">
        <v>787</v>
      </c>
      <c r="C386" t="s">
        <v>788</v>
      </c>
      <c r="D386" s="1">
        <v>40752.830995370372</v>
      </c>
      <c r="E386">
        <v>45</v>
      </c>
      <c r="F386">
        <v>29</v>
      </c>
      <c r="G386" t="s">
        <v>215</v>
      </c>
    </row>
    <row r="387" spans="1:8" x14ac:dyDescent="0.2">
      <c r="A387">
        <v>9.66477054089748E+16</v>
      </c>
      <c r="B387" t="s">
        <v>789</v>
      </c>
      <c r="C387" t="s">
        <v>790</v>
      </c>
      <c r="D387" s="1">
        <v>40752.851655092592</v>
      </c>
      <c r="E387">
        <v>44</v>
      </c>
      <c r="F387">
        <v>17</v>
      </c>
      <c r="H387" t="s">
        <v>390</v>
      </c>
    </row>
    <row r="388" spans="1:8" x14ac:dyDescent="0.2">
      <c r="A388">
        <v>9.66658297221652E+16</v>
      </c>
      <c r="B388" t="s">
        <v>791</v>
      </c>
      <c r="C388" t="s">
        <v>792</v>
      </c>
      <c r="D388" s="1">
        <v>40752.901666666665</v>
      </c>
      <c r="E388">
        <v>90</v>
      </c>
      <c r="F388">
        <v>55</v>
      </c>
      <c r="G388" t="e">
        <f>johnboehner</f>
        <v>#NAME?</v>
      </c>
    </row>
    <row r="389" spans="1:8" x14ac:dyDescent="0.2">
      <c r="A389">
        <v>9.6668126091022304E+16</v>
      </c>
      <c r="B389" t="s">
        <v>793</v>
      </c>
      <c r="C389" t="s">
        <v>794</v>
      </c>
      <c r="D389" s="1">
        <v>40752.907997685186</v>
      </c>
      <c r="E389">
        <v>25</v>
      </c>
      <c r="F389">
        <v>5</v>
      </c>
      <c r="G389" t="s">
        <v>89</v>
      </c>
    </row>
    <row r="390" spans="1:8" x14ac:dyDescent="0.2">
      <c r="A390">
        <v>9.66805854514216E+16</v>
      </c>
      <c r="B390" t="s">
        <v>795</v>
      </c>
      <c r="C390" t="s">
        <v>796</v>
      </c>
      <c r="D390" s="1">
        <v>40752.942384259259</v>
      </c>
      <c r="E390">
        <v>124</v>
      </c>
      <c r="F390">
        <v>27</v>
      </c>
      <c r="G390" t="s">
        <v>89</v>
      </c>
    </row>
    <row r="391" spans="1:8" x14ac:dyDescent="0.2">
      <c r="A391">
        <v>9.6955221581889504E+16</v>
      </c>
      <c r="B391" t="s">
        <v>797</v>
      </c>
      <c r="C391" t="s">
        <v>798</v>
      </c>
      <c r="D391" s="1">
        <v>40753.700231481482</v>
      </c>
      <c r="E391">
        <v>41</v>
      </c>
      <c r="F391">
        <v>11</v>
      </c>
    </row>
    <row r="392" spans="1:8" x14ac:dyDescent="0.2">
      <c r="A392">
        <v>9.6961112343445504E+16</v>
      </c>
      <c r="B392" t="s">
        <v>799</v>
      </c>
      <c r="C392" t="s">
        <v>800</v>
      </c>
      <c r="D392" s="1">
        <v>40753.716493055559</v>
      </c>
      <c r="E392">
        <v>149</v>
      </c>
      <c r="F392">
        <v>96</v>
      </c>
    </row>
    <row r="393" spans="1:8" x14ac:dyDescent="0.2">
      <c r="A393">
        <v>9.6969000797483008E+16</v>
      </c>
      <c r="B393" t="s">
        <v>801</v>
      </c>
      <c r="C393" t="s">
        <v>802</v>
      </c>
      <c r="D393" s="1">
        <v>40753.738263888888</v>
      </c>
      <c r="E393">
        <v>1112</v>
      </c>
      <c r="F393">
        <v>785</v>
      </c>
    </row>
    <row r="394" spans="1:8" x14ac:dyDescent="0.2">
      <c r="A394">
        <v>9.69874584320204E+16</v>
      </c>
      <c r="B394" t="s">
        <v>803</v>
      </c>
      <c r="C394" t="s">
        <v>804</v>
      </c>
      <c r="D394" s="1">
        <v>40753.789189814815</v>
      </c>
      <c r="E394">
        <v>41</v>
      </c>
      <c r="F394">
        <v>7</v>
      </c>
    </row>
    <row r="395" spans="1:8" x14ac:dyDescent="0.2">
      <c r="A395">
        <v>9.70193906372444E+16</v>
      </c>
      <c r="B395" t="s">
        <v>805</v>
      </c>
      <c r="C395" t="s">
        <v>806</v>
      </c>
      <c r="D395" s="1">
        <v>40753.877303240741</v>
      </c>
      <c r="E395">
        <v>89</v>
      </c>
      <c r="F395">
        <v>28</v>
      </c>
    </row>
    <row r="396" spans="1:8" x14ac:dyDescent="0.2">
      <c r="A396">
        <v>9.7024515317571504E+16</v>
      </c>
      <c r="B396" t="s">
        <v>807</v>
      </c>
      <c r="C396" t="s">
        <v>808</v>
      </c>
      <c r="D396" s="1">
        <v>40753.891446759262</v>
      </c>
      <c r="E396">
        <v>58</v>
      </c>
      <c r="F396">
        <v>28</v>
      </c>
    </row>
    <row r="397" spans="1:8" x14ac:dyDescent="0.2">
      <c r="A397">
        <v>9.70370206517288E+16</v>
      </c>
      <c r="B397" t="s">
        <v>809</v>
      </c>
      <c r="C397" t="s">
        <v>810</v>
      </c>
      <c r="D397" s="1">
        <v>40753.92596064815</v>
      </c>
      <c r="E397">
        <v>134</v>
      </c>
      <c r="F397">
        <v>21</v>
      </c>
    </row>
    <row r="398" spans="1:8" x14ac:dyDescent="0.2">
      <c r="A398">
        <v>9.7324637268099008E+16</v>
      </c>
      <c r="B398" t="s">
        <v>811</v>
      </c>
      <c r="C398" t="s">
        <v>812</v>
      </c>
      <c r="D398" s="1">
        <v>40754.719629629632</v>
      </c>
      <c r="E398">
        <v>247</v>
      </c>
      <c r="F398">
        <v>37</v>
      </c>
    </row>
    <row r="399" spans="1:8" x14ac:dyDescent="0.2">
      <c r="A399">
        <v>9.73315262698004E+16</v>
      </c>
      <c r="B399" t="s">
        <v>813</v>
      </c>
      <c r="C399" t="s">
        <v>814</v>
      </c>
      <c r="D399" s="1">
        <v>40754.738634259258</v>
      </c>
      <c r="E399">
        <v>104</v>
      </c>
      <c r="F399">
        <v>28</v>
      </c>
    </row>
    <row r="400" spans="1:8" x14ac:dyDescent="0.2">
      <c r="A400">
        <v>9.8038667460886496E+16</v>
      </c>
      <c r="B400" t="s">
        <v>815</v>
      </c>
      <c r="C400" t="s">
        <v>816</v>
      </c>
      <c r="D400" s="1">
        <v>40756.689976851849</v>
      </c>
      <c r="E400">
        <v>378</v>
      </c>
      <c r="F400">
        <v>231</v>
      </c>
    </row>
    <row r="401" spans="1:8" x14ac:dyDescent="0.2">
      <c r="A401">
        <v>9.8055725728792496E+16</v>
      </c>
      <c r="B401" t="s">
        <v>817</v>
      </c>
      <c r="C401" t="s">
        <v>818</v>
      </c>
      <c r="D401" s="1">
        <v>40756.73704861111</v>
      </c>
      <c r="E401">
        <v>404</v>
      </c>
      <c r="F401">
        <v>359</v>
      </c>
    </row>
    <row r="402" spans="1:8" x14ac:dyDescent="0.2">
      <c r="A402">
        <v>9.8075199966162896E+16</v>
      </c>
      <c r="B402" t="s">
        <v>819</v>
      </c>
      <c r="C402" t="s">
        <v>820</v>
      </c>
      <c r="D402" s="1">
        <v>40756.79078703704</v>
      </c>
      <c r="E402">
        <v>156</v>
      </c>
      <c r="F402">
        <v>26</v>
      </c>
    </row>
    <row r="403" spans="1:8" x14ac:dyDescent="0.2">
      <c r="A403">
        <v>9.8090139053596608E+16</v>
      </c>
      <c r="B403" t="s">
        <v>821</v>
      </c>
      <c r="C403" t="s">
        <v>822</v>
      </c>
      <c r="D403" s="1">
        <v>40756.832013888888</v>
      </c>
      <c r="E403">
        <v>65</v>
      </c>
      <c r="F403">
        <v>9</v>
      </c>
    </row>
    <row r="404" spans="1:8" x14ac:dyDescent="0.2">
      <c r="A404">
        <v>9.8454970654916608E+16</v>
      </c>
      <c r="B404" t="s">
        <v>823</v>
      </c>
      <c r="C404" t="s">
        <v>824</v>
      </c>
      <c r="D404" s="1">
        <v>40757.838750000003</v>
      </c>
      <c r="E404">
        <v>264</v>
      </c>
      <c r="F404">
        <v>51</v>
      </c>
    </row>
    <row r="405" spans="1:8" x14ac:dyDescent="0.2">
      <c r="A405">
        <v>9.8466170625196E+16</v>
      </c>
      <c r="B405" t="s">
        <v>825</v>
      </c>
      <c r="C405" t="s">
        <v>826</v>
      </c>
      <c r="D405" s="1">
        <v>40757.869664351849</v>
      </c>
      <c r="E405">
        <v>24</v>
      </c>
      <c r="F405">
        <v>9</v>
      </c>
      <c r="H405" t="s">
        <v>390</v>
      </c>
    </row>
    <row r="406" spans="1:8" x14ac:dyDescent="0.2">
      <c r="A406">
        <v>9.8474279192113104E+16</v>
      </c>
      <c r="B406" t="s">
        <v>827</v>
      </c>
      <c r="C406" t="s">
        <v>828</v>
      </c>
      <c r="D406" s="1">
        <v>40757.89203703704</v>
      </c>
      <c r="E406">
        <v>187</v>
      </c>
      <c r="F406">
        <v>36</v>
      </c>
    </row>
    <row r="407" spans="1:8" x14ac:dyDescent="0.2">
      <c r="A407">
        <v>9.84823273903964E+16</v>
      </c>
      <c r="B407" t="s">
        <v>829</v>
      </c>
      <c r="C407" t="s">
        <v>830</v>
      </c>
      <c r="D407" s="1">
        <v>40757.914247685185</v>
      </c>
      <c r="E407">
        <v>13</v>
      </c>
      <c r="F407">
        <v>14</v>
      </c>
    </row>
    <row r="408" spans="1:8" x14ac:dyDescent="0.2">
      <c r="A408">
        <v>9.8486403964481504E+16</v>
      </c>
      <c r="B408" t="s">
        <v>831</v>
      </c>
      <c r="C408" t="s">
        <v>832</v>
      </c>
      <c r="D408" s="1">
        <v>40757.925497685188</v>
      </c>
      <c r="E408">
        <v>72</v>
      </c>
      <c r="F408">
        <v>11</v>
      </c>
    </row>
    <row r="409" spans="1:8" x14ac:dyDescent="0.2">
      <c r="A409">
        <v>9.8499155726581696E+16</v>
      </c>
      <c r="B409" t="s">
        <v>833</v>
      </c>
      <c r="C409" t="s">
        <v>834</v>
      </c>
      <c r="D409" s="1">
        <v>40757.960682870369</v>
      </c>
      <c r="E409">
        <v>79</v>
      </c>
      <c r="F409">
        <v>36</v>
      </c>
      <c r="H409" t="s">
        <v>390</v>
      </c>
    </row>
    <row r="410" spans="1:8" x14ac:dyDescent="0.2">
      <c r="A410">
        <v>9.8748296348184496E+16</v>
      </c>
      <c r="B410" t="s">
        <v>835</v>
      </c>
      <c r="C410" t="s">
        <v>836</v>
      </c>
      <c r="D410" s="1">
        <v>40758.648182870369</v>
      </c>
      <c r="E410">
        <v>375</v>
      </c>
      <c r="F410">
        <v>235</v>
      </c>
    </row>
    <row r="411" spans="1:8" x14ac:dyDescent="0.2">
      <c r="A411">
        <v>9.8764168760532896E+16</v>
      </c>
      <c r="B411" t="s">
        <v>837</v>
      </c>
      <c r="C411" t="s">
        <v>838</v>
      </c>
      <c r="D411" s="1">
        <v>40758.691979166666</v>
      </c>
      <c r="E411">
        <v>1196</v>
      </c>
      <c r="F411">
        <v>237</v>
      </c>
    </row>
    <row r="412" spans="1:8" x14ac:dyDescent="0.2">
      <c r="A412">
        <v>9.8783201190875104E+16</v>
      </c>
      <c r="B412" t="s">
        <v>839</v>
      </c>
      <c r="C412" t="s">
        <v>840</v>
      </c>
      <c r="D412" s="1">
        <v>40758.744502314818</v>
      </c>
      <c r="E412">
        <v>326</v>
      </c>
      <c r="F412">
        <v>186</v>
      </c>
    </row>
    <row r="413" spans="1:8" x14ac:dyDescent="0.2">
      <c r="A413">
        <v>9.8811808374194096E+16</v>
      </c>
      <c r="B413" t="s">
        <v>841</v>
      </c>
      <c r="C413" t="s">
        <v>842</v>
      </c>
      <c r="D413" s="1">
        <v>40758.823437500003</v>
      </c>
      <c r="E413">
        <v>112</v>
      </c>
      <c r="F413">
        <v>40</v>
      </c>
    </row>
    <row r="414" spans="1:8" x14ac:dyDescent="0.2">
      <c r="A414">
        <v>9.8832336774373296E+16</v>
      </c>
      <c r="B414" t="s">
        <v>843</v>
      </c>
      <c r="C414" t="s">
        <v>844</v>
      </c>
      <c r="D414" s="1">
        <v>40758.88008101852</v>
      </c>
      <c r="E414">
        <v>92</v>
      </c>
      <c r="F414">
        <v>57</v>
      </c>
    </row>
    <row r="415" spans="1:8" x14ac:dyDescent="0.2">
      <c r="A415">
        <v>9.8843507837505504E+16</v>
      </c>
      <c r="B415" t="s">
        <v>845</v>
      </c>
      <c r="C415" t="s">
        <v>846</v>
      </c>
      <c r="D415" s="1">
        <v>40758.910914351851</v>
      </c>
      <c r="E415">
        <v>22</v>
      </c>
      <c r="F415">
        <v>10</v>
      </c>
      <c r="H415" t="s">
        <v>390</v>
      </c>
    </row>
    <row r="416" spans="1:8" x14ac:dyDescent="0.2">
      <c r="A416">
        <v>9.8869294837940192E+16</v>
      </c>
      <c r="B416" t="s">
        <v>847</v>
      </c>
      <c r="C416" t="s">
        <v>848</v>
      </c>
      <c r="D416" s="1">
        <v>40758.982071759259</v>
      </c>
      <c r="E416">
        <v>34</v>
      </c>
      <c r="F416">
        <v>8</v>
      </c>
    </row>
    <row r="417" spans="1:8" x14ac:dyDescent="0.2">
      <c r="A417">
        <v>9.9111356959162304E+16</v>
      </c>
      <c r="B417" t="s">
        <v>849</v>
      </c>
      <c r="C417" t="s">
        <v>850</v>
      </c>
      <c r="D417" s="1">
        <v>40759.650034722225</v>
      </c>
      <c r="E417">
        <v>61</v>
      </c>
      <c r="F417">
        <v>53</v>
      </c>
    </row>
    <row r="418" spans="1:8" x14ac:dyDescent="0.2">
      <c r="A418">
        <v>9.9129433687986096E+16</v>
      </c>
      <c r="B418" t="s">
        <v>851</v>
      </c>
      <c r="C418" t="s">
        <v>852</v>
      </c>
      <c r="D418" s="1">
        <v>40759.699918981481</v>
      </c>
      <c r="E418">
        <v>37</v>
      </c>
      <c r="F418">
        <v>14</v>
      </c>
    </row>
    <row r="419" spans="1:8" x14ac:dyDescent="0.2">
      <c r="A419">
        <v>9.9173967457296304E+16</v>
      </c>
      <c r="B419" t="s">
        <v>853</v>
      </c>
      <c r="C419" t="s">
        <v>854</v>
      </c>
      <c r="D419" s="1">
        <v>40759.822812500002</v>
      </c>
      <c r="E419">
        <v>414</v>
      </c>
      <c r="F419">
        <v>54</v>
      </c>
      <c r="G419" t="s">
        <v>89</v>
      </c>
    </row>
    <row r="420" spans="1:8" x14ac:dyDescent="0.2">
      <c r="A420">
        <v>9.9210286686408704E+16</v>
      </c>
      <c r="B420" t="s">
        <v>855</v>
      </c>
      <c r="C420" t="s">
        <v>856</v>
      </c>
      <c r="D420" s="1">
        <v>40759.923032407409</v>
      </c>
      <c r="E420">
        <v>188</v>
      </c>
      <c r="F420">
        <v>27</v>
      </c>
    </row>
    <row r="421" spans="1:8" x14ac:dyDescent="0.2">
      <c r="A421">
        <v>9.9501139724214208E+16</v>
      </c>
      <c r="B421" t="s">
        <v>857</v>
      </c>
      <c r="C421" t="s">
        <v>858</v>
      </c>
      <c r="D421" s="1">
        <v>40760.725636574076</v>
      </c>
      <c r="E421">
        <v>51</v>
      </c>
      <c r="F421">
        <v>17</v>
      </c>
      <c r="H421" t="s">
        <v>390</v>
      </c>
    </row>
    <row r="422" spans="1:8" x14ac:dyDescent="0.2">
      <c r="A422">
        <v>9.9509371138092992E+16</v>
      </c>
      <c r="B422" t="s">
        <v>859</v>
      </c>
      <c r="C422" t="s">
        <v>860</v>
      </c>
      <c r="D422" s="1">
        <v>40760.748344907406</v>
      </c>
      <c r="E422">
        <v>207</v>
      </c>
      <c r="F422">
        <v>24</v>
      </c>
    </row>
    <row r="423" spans="1:8" x14ac:dyDescent="0.2">
      <c r="A423">
        <v>9.95407280777584E+16</v>
      </c>
      <c r="B423" t="s">
        <v>861</v>
      </c>
      <c r="C423" t="s">
        <v>862</v>
      </c>
      <c r="D423" s="1">
        <v>40760.834872685184</v>
      </c>
      <c r="E423">
        <v>91</v>
      </c>
      <c r="F423">
        <v>13</v>
      </c>
    </row>
    <row r="424" spans="1:8" x14ac:dyDescent="0.2">
      <c r="A424">
        <v>1.00585254401748E+17</v>
      </c>
      <c r="B424" t="s">
        <v>863</v>
      </c>
      <c r="C424" t="s">
        <v>864</v>
      </c>
      <c r="D424" s="1">
        <v>40763.717222222222</v>
      </c>
      <c r="E424">
        <v>477</v>
      </c>
      <c r="F424">
        <v>34</v>
      </c>
      <c r="G424" t="s">
        <v>89</v>
      </c>
    </row>
    <row r="425" spans="1:8" x14ac:dyDescent="0.2">
      <c r="A425">
        <v>1.00658594206322E+17</v>
      </c>
      <c r="B425" t="s">
        <v>865</v>
      </c>
      <c r="C425" t="s">
        <v>866</v>
      </c>
      <c r="D425" s="1">
        <v>40763.919594907406</v>
      </c>
      <c r="E425">
        <v>19</v>
      </c>
      <c r="F425">
        <v>7</v>
      </c>
      <c r="G425" t="s">
        <v>89</v>
      </c>
      <c r="H425" t="s">
        <v>390</v>
      </c>
    </row>
    <row r="426" spans="1:8" x14ac:dyDescent="0.2">
      <c r="A426">
        <v>1.00926910372126E+17</v>
      </c>
      <c r="B426" t="s">
        <v>867</v>
      </c>
      <c r="C426" t="s">
        <v>868</v>
      </c>
      <c r="D426" s="1">
        <v>40764.660011574073</v>
      </c>
      <c r="E426">
        <v>55</v>
      </c>
      <c r="F426">
        <v>15</v>
      </c>
    </row>
    <row r="427" spans="1:8" x14ac:dyDescent="0.2">
      <c r="A427">
        <v>1.0096018018704899E+17</v>
      </c>
      <c r="B427" t="s">
        <v>869</v>
      </c>
      <c r="C427" t="s">
        <v>870</v>
      </c>
      <c r="D427" s="1">
        <v>40764.751817129632</v>
      </c>
      <c r="E427">
        <v>36</v>
      </c>
      <c r="F427">
        <v>15</v>
      </c>
    </row>
    <row r="428" spans="1:8" x14ac:dyDescent="0.2">
      <c r="A428">
        <v>1.0098482510366301E+17</v>
      </c>
      <c r="B428" t="s">
        <v>871</v>
      </c>
      <c r="C428" t="s">
        <v>872</v>
      </c>
      <c r="D428" s="1">
        <v>40764.819826388892</v>
      </c>
      <c r="E428">
        <v>200</v>
      </c>
      <c r="F428">
        <v>21</v>
      </c>
    </row>
    <row r="429" spans="1:8" x14ac:dyDescent="0.2">
      <c r="A429">
        <v>1.01007545338044E+17</v>
      </c>
      <c r="B429" t="s">
        <v>873</v>
      </c>
      <c r="C429" t="s">
        <v>874</v>
      </c>
      <c r="D429" s="1">
        <v>40764.882523148146</v>
      </c>
      <c r="E429">
        <v>107</v>
      </c>
      <c r="F429">
        <v>12</v>
      </c>
    </row>
    <row r="430" spans="1:8" x14ac:dyDescent="0.2">
      <c r="A430">
        <v>1.0101325595005299E+17</v>
      </c>
      <c r="B430" t="s">
        <v>875</v>
      </c>
      <c r="C430" t="s">
        <v>876</v>
      </c>
      <c r="D430" s="1">
        <v>40764.898275462961</v>
      </c>
      <c r="E430">
        <v>22</v>
      </c>
      <c r="F430">
        <v>3</v>
      </c>
      <c r="G430" t="s">
        <v>89</v>
      </c>
      <c r="H430" t="s">
        <v>390</v>
      </c>
    </row>
    <row r="431" spans="1:8" x14ac:dyDescent="0.2">
      <c r="A431">
        <v>1.0104970368425901E+17</v>
      </c>
      <c r="B431" t="s">
        <v>877</v>
      </c>
      <c r="C431" t="s">
        <v>878</v>
      </c>
      <c r="D431" s="1">
        <v>40764.998854166668</v>
      </c>
      <c r="E431">
        <v>12</v>
      </c>
      <c r="F431">
        <v>0</v>
      </c>
      <c r="G431" t="s">
        <v>89</v>
      </c>
      <c r="H431" t="s">
        <v>390</v>
      </c>
    </row>
    <row r="432" spans="1:8" x14ac:dyDescent="0.2">
      <c r="A432">
        <v>1.01311625432268E+17</v>
      </c>
      <c r="B432" t="s">
        <v>879</v>
      </c>
      <c r="C432" t="s">
        <v>880</v>
      </c>
      <c r="D432" s="1">
        <v>40765.721620370372</v>
      </c>
      <c r="E432">
        <v>70</v>
      </c>
      <c r="F432">
        <v>24</v>
      </c>
      <c r="G432" t="s">
        <v>89</v>
      </c>
    </row>
    <row r="433" spans="1:8" x14ac:dyDescent="0.2">
      <c r="A433">
        <v>1.0133755539136499E+17</v>
      </c>
      <c r="B433" t="s">
        <v>881</v>
      </c>
      <c r="C433" t="s">
        <v>882</v>
      </c>
      <c r="D433" s="1">
        <v>40765.793171296296</v>
      </c>
      <c r="E433">
        <v>374</v>
      </c>
      <c r="F433">
        <v>78</v>
      </c>
      <c r="G433" t="s">
        <v>89</v>
      </c>
    </row>
    <row r="434" spans="1:8" x14ac:dyDescent="0.2">
      <c r="A434">
        <v>1.0135847018758899E+17</v>
      </c>
      <c r="B434" t="s">
        <v>883</v>
      </c>
      <c r="C434" t="s">
        <v>884</v>
      </c>
      <c r="D434" s="1">
        <v>40765.850891203707</v>
      </c>
      <c r="E434">
        <v>217</v>
      </c>
      <c r="F434">
        <v>14</v>
      </c>
    </row>
    <row r="435" spans="1:8" x14ac:dyDescent="0.2">
      <c r="A435">
        <v>1.0137384032364499E+17</v>
      </c>
      <c r="B435" t="s">
        <v>885</v>
      </c>
      <c r="C435" t="s">
        <v>886</v>
      </c>
      <c r="D435" s="1">
        <v>40765.89329861111</v>
      </c>
      <c r="E435">
        <v>275</v>
      </c>
      <c r="F435">
        <v>82</v>
      </c>
    </row>
    <row r="436" spans="1:8" x14ac:dyDescent="0.2">
      <c r="A436">
        <v>1.0145538992885699E+17</v>
      </c>
      <c r="B436" t="s">
        <v>887</v>
      </c>
      <c r="C436" t="s">
        <v>888</v>
      </c>
      <c r="D436" s="1">
        <v>40766.118333333332</v>
      </c>
      <c r="E436">
        <v>29</v>
      </c>
      <c r="F436">
        <v>13</v>
      </c>
      <c r="G436" t="s">
        <v>89</v>
      </c>
      <c r="H436" t="s">
        <v>390</v>
      </c>
    </row>
    <row r="437" spans="1:8" x14ac:dyDescent="0.2">
      <c r="A437">
        <v>1.0168491156348899E+17</v>
      </c>
      <c r="B437" t="s">
        <v>889</v>
      </c>
      <c r="C437" t="s">
        <v>890</v>
      </c>
      <c r="D437" s="1">
        <v>40766.751689814817</v>
      </c>
      <c r="E437">
        <v>27</v>
      </c>
      <c r="F437">
        <v>21</v>
      </c>
    </row>
    <row r="438" spans="1:8" x14ac:dyDescent="0.2">
      <c r="A438">
        <v>1.01721150199046E+17</v>
      </c>
      <c r="B438" t="s">
        <v>891</v>
      </c>
      <c r="C438" t="s">
        <v>892</v>
      </c>
      <c r="D438" s="1">
        <v>40766.851689814815</v>
      </c>
      <c r="E438">
        <v>60</v>
      </c>
      <c r="F438">
        <v>12</v>
      </c>
    </row>
    <row r="439" spans="1:8" x14ac:dyDescent="0.2">
      <c r="A439">
        <v>1.01770122296958E+17</v>
      </c>
      <c r="B439" t="s">
        <v>893</v>
      </c>
      <c r="C439" t="s">
        <v>894</v>
      </c>
      <c r="D439" s="1">
        <v>40766.986828703702</v>
      </c>
      <c r="E439">
        <v>48</v>
      </c>
      <c r="F439">
        <v>13</v>
      </c>
    </row>
    <row r="440" spans="1:8" x14ac:dyDescent="0.2">
      <c r="A440">
        <v>1.02040826452E+17</v>
      </c>
      <c r="B440" t="s">
        <v>895</v>
      </c>
      <c r="C440" t="s">
        <v>896</v>
      </c>
      <c r="D440" s="1">
        <v>40767.733831018515</v>
      </c>
      <c r="E440">
        <v>382</v>
      </c>
      <c r="F440">
        <v>271</v>
      </c>
    </row>
    <row r="441" spans="1:8" x14ac:dyDescent="0.2">
      <c r="A441">
        <v>1.0204610626283101E+17</v>
      </c>
      <c r="B441" t="s">
        <v>897</v>
      </c>
      <c r="C441" t="s">
        <v>898</v>
      </c>
      <c r="D441" s="1">
        <v>40767.748402777775</v>
      </c>
      <c r="E441">
        <v>11</v>
      </c>
      <c r="F441">
        <v>4</v>
      </c>
      <c r="G441" t="s">
        <v>89</v>
      </c>
    </row>
    <row r="442" spans="1:8" x14ac:dyDescent="0.2">
      <c r="A442">
        <v>1.02079394448814E+17</v>
      </c>
      <c r="B442" t="s">
        <v>899</v>
      </c>
      <c r="C442" t="s">
        <v>900</v>
      </c>
      <c r="D442" s="1">
        <v>40767.840254629627</v>
      </c>
      <c r="E442">
        <v>535</v>
      </c>
      <c r="F442">
        <v>238</v>
      </c>
    </row>
    <row r="443" spans="1:8" x14ac:dyDescent="0.2">
      <c r="A443">
        <v>1.0237106372334301E+17</v>
      </c>
      <c r="B443" t="s">
        <v>901</v>
      </c>
      <c r="C443" t="s">
        <v>902</v>
      </c>
      <c r="D443" s="1">
        <v>40768.645115740743</v>
      </c>
      <c r="E443">
        <v>2348</v>
      </c>
      <c r="F443">
        <v>2053</v>
      </c>
    </row>
    <row r="444" spans="1:8" x14ac:dyDescent="0.2">
      <c r="A444">
        <v>1.0242924839607501E+17</v>
      </c>
      <c r="B444" t="s">
        <v>903</v>
      </c>
      <c r="C444" t="s">
        <v>904</v>
      </c>
      <c r="D444" s="1">
        <v>40768.805671296293</v>
      </c>
      <c r="E444">
        <v>175</v>
      </c>
      <c r="F444">
        <v>48</v>
      </c>
    </row>
    <row r="445" spans="1:8" x14ac:dyDescent="0.2">
      <c r="A445">
        <v>1.0243996532933E+17</v>
      </c>
      <c r="B445" t="s">
        <v>905</v>
      </c>
      <c r="C445" t="s">
        <v>906</v>
      </c>
      <c r="D445" s="1">
        <v>40768.835243055553</v>
      </c>
      <c r="E445">
        <v>153</v>
      </c>
      <c r="F445">
        <v>30</v>
      </c>
    </row>
    <row r="446" spans="1:8" x14ac:dyDescent="0.2">
      <c r="A446">
        <v>1.03131233285976E+17</v>
      </c>
      <c r="B446" t="s">
        <v>907</v>
      </c>
      <c r="C446" t="s">
        <v>908</v>
      </c>
      <c r="D446" s="1">
        <v>40770.742777777778</v>
      </c>
      <c r="E446">
        <v>141</v>
      </c>
      <c r="F446">
        <v>37</v>
      </c>
    </row>
    <row r="447" spans="1:8" x14ac:dyDescent="0.2">
      <c r="A447">
        <v>1.03158206498476E+17</v>
      </c>
      <c r="B447" t="s">
        <v>909</v>
      </c>
      <c r="C447" t="s">
        <v>910</v>
      </c>
      <c r="D447" s="1">
        <v>40770.817210648151</v>
      </c>
      <c r="E447">
        <v>1518</v>
      </c>
      <c r="F447">
        <v>909</v>
      </c>
      <c r="G447" t="s">
        <v>89</v>
      </c>
    </row>
    <row r="448" spans="1:8" x14ac:dyDescent="0.2">
      <c r="A448">
        <v>1.03169584491798E+17</v>
      </c>
      <c r="B448" t="s">
        <v>911</v>
      </c>
      <c r="C448" t="s">
        <v>912</v>
      </c>
      <c r="D448" s="1">
        <v>40770.848611111112</v>
      </c>
      <c r="E448">
        <v>37</v>
      </c>
      <c r="F448">
        <v>11</v>
      </c>
      <c r="H448" t="s">
        <v>390</v>
      </c>
    </row>
    <row r="449" spans="1:8" x14ac:dyDescent="0.2">
      <c r="A449">
        <v>1.0317442790627699E+17</v>
      </c>
      <c r="B449" t="s">
        <v>913</v>
      </c>
      <c r="C449" t="s">
        <v>914</v>
      </c>
      <c r="D449" s="1">
        <v>40770.861979166664</v>
      </c>
      <c r="E449">
        <v>367</v>
      </c>
      <c r="F449">
        <v>277</v>
      </c>
    </row>
    <row r="450" spans="1:8" x14ac:dyDescent="0.2">
      <c r="A450">
        <v>1.0319268634913101E+17</v>
      </c>
      <c r="B450" t="s">
        <v>915</v>
      </c>
      <c r="C450" t="s">
        <v>916</v>
      </c>
      <c r="D450" s="1">
        <v>40770.912361111114</v>
      </c>
      <c r="E450">
        <v>471</v>
      </c>
      <c r="F450">
        <v>90</v>
      </c>
    </row>
    <row r="451" spans="1:8" x14ac:dyDescent="0.2">
      <c r="A451">
        <v>1.0319908725549E+17</v>
      </c>
      <c r="B451" t="s">
        <v>917</v>
      </c>
      <c r="C451" t="s">
        <v>918</v>
      </c>
      <c r="D451" s="1">
        <v>40770.930023148147</v>
      </c>
      <c r="E451">
        <v>32</v>
      </c>
      <c r="F451">
        <v>4</v>
      </c>
    </row>
    <row r="452" spans="1:8" x14ac:dyDescent="0.2">
      <c r="A452">
        <v>1.03217810599182E+17</v>
      </c>
      <c r="B452" t="s">
        <v>919</v>
      </c>
      <c r="C452" t="s">
        <v>920</v>
      </c>
      <c r="D452" s="1">
        <v>40770.981689814813</v>
      </c>
      <c r="E452">
        <v>115</v>
      </c>
      <c r="F452">
        <v>25</v>
      </c>
      <c r="H452" t="s">
        <v>390</v>
      </c>
    </row>
    <row r="453" spans="1:8" x14ac:dyDescent="0.2">
      <c r="A453">
        <v>1.0349784472342899E+17</v>
      </c>
      <c r="B453" t="s">
        <v>921</v>
      </c>
      <c r="C453" t="s">
        <v>922</v>
      </c>
      <c r="D453" s="1">
        <v>40771.754432870373</v>
      </c>
      <c r="E453">
        <v>124</v>
      </c>
      <c r="F453">
        <v>28</v>
      </c>
      <c r="H453" t="s">
        <v>390</v>
      </c>
    </row>
    <row r="454" spans="1:8" x14ac:dyDescent="0.2">
      <c r="A454">
        <v>1.03521940848914E+17</v>
      </c>
      <c r="B454" t="s">
        <v>923</v>
      </c>
      <c r="C454" t="s">
        <v>924</v>
      </c>
      <c r="D454" s="1">
        <v>40771.820925925924</v>
      </c>
      <c r="E454">
        <v>467</v>
      </c>
      <c r="F454">
        <v>148</v>
      </c>
    </row>
    <row r="455" spans="1:8" x14ac:dyDescent="0.2">
      <c r="A455">
        <v>1.0354149465640099E+17</v>
      </c>
      <c r="B455" t="s">
        <v>925</v>
      </c>
      <c r="C455" t="s">
        <v>926</v>
      </c>
      <c r="D455" s="1">
        <v>40771.874884259261</v>
      </c>
      <c r="E455">
        <v>59</v>
      </c>
      <c r="F455">
        <v>16</v>
      </c>
    </row>
    <row r="456" spans="1:8" x14ac:dyDescent="0.2">
      <c r="A456">
        <v>1.0383700137517E+17</v>
      </c>
      <c r="B456" t="s">
        <v>927</v>
      </c>
      <c r="C456" t="s">
        <v>928</v>
      </c>
      <c r="D456" s="1">
        <v>40772.690324074072</v>
      </c>
      <c r="E456">
        <v>37</v>
      </c>
      <c r="F456">
        <v>19</v>
      </c>
    </row>
    <row r="457" spans="1:8" x14ac:dyDescent="0.2">
      <c r="A457">
        <v>1.03853707757764E+17</v>
      </c>
      <c r="B457" t="s">
        <v>929</v>
      </c>
      <c r="C457" t="s">
        <v>930</v>
      </c>
      <c r="D457" s="1">
        <v>40772.736435185187</v>
      </c>
      <c r="E457">
        <v>1322</v>
      </c>
      <c r="F457">
        <v>1244</v>
      </c>
      <c r="G457" t="s">
        <v>89</v>
      </c>
    </row>
    <row r="458" spans="1:8" x14ac:dyDescent="0.2">
      <c r="A458">
        <v>1.0388257675373699E+17</v>
      </c>
      <c r="B458" t="s">
        <v>931</v>
      </c>
      <c r="C458" t="s">
        <v>932</v>
      </c>
      <c r="D458" s="1">
        <v>40772.816099537034</v>
      </c>
      <c r="E458">
        <v>126</v>
      </c>
      <c r="F458">
        <v>46</v>
      </c>
      <c r="G458" t="s">
        <v>89</v>
      </c>
    </row>
    <row r="459" spans="1:8" x14ac:dyDescent="0.2">
      <c r="A459">
        <v>1.0392014330175E+17</v>
      </c>
      <c r="B459" t="s">
        <v>933</v>
      </c>
      <c r="C459" t="s">
        <v>934</v>
      </c>
      <c r="D459" s="1">
        <v>40772.919756944444</v>
      </c>
      <c r="E459">
        <v>1573</v>
      </c>
      <c r="F459">
        <v>2078</v>
      </c>
    </row>
    <row r="460" spans="1:8" x14ac:dyDescent="0.2">
      <c r="A460">
        <v>1.04197862937726E+17</v>
      </c>
      <c r="B460" t="s">
        <v>935</v>
      </c>
      <c r="C460" t="s">
        <v>936</v>
      </c>
      <c r="D460" s="1">
        <v>40773.686122685183</v>
      </c>
      <c r="E460">
        <v>271</v>
      </c>
      <c r="F460">
        <v>78</v>
      </c>
      <c r="G460" t="s">
        <v>89</v>
      </c>
      <c r="H460" t="s">
        <v>390</v>
      </c>
    </row>
    <row r="461" spans="1:8" x14ac:dyDescent="0.2">
      <c r="A461">
        <v>1.0423641661519E+17</v>
      </c>
      <c r="B461" t="s">
        <v>937</v>
      </c>
      <c r="C461" t="s">
        <v>938</v>
      </c>
      <c r="D461" s="1">
        <v>40773.792500000003</v>
      </c>
      <c r="E461">
        <v>90</v>
      </c>
      <c r="F461">
        <v>33</v>
      </c>
    </row>
    <row r="462" spans="1:8" x14ac:dyDescent="0.2">
      <c r="A462">
        <v>1.04251305844944E+17</v>
      </c>
      <c r="B462" t="s">
        <v>939</v>
      </c>
      <c r="C462" t="s">
        <v>940</v>
      </c>
      <c r="D462" s="1">
        <v>40773.833587962959</v>
      </c>
      <c r="E462">
        <v>118</v>
      </c>
      <c r="F462">
        <v>38</v>
      </c>
      <c r="G462" t="s">
        <v>89</v>
      </c>
    </row>
    <row r="463" spans="1:8" x14ac:dyDescent="0.2">
      <c r="A463">
        <v>1.04275375131074E+17</v>
      </c>
      <c r="B463" t="s">
        <v>941</v>
      </c>
      <c r="C463" t="s">
        <v>942</v>
      </c>
      <c r="D463" s="1">
        <v>40773.900011574071</v>
      </c>
      <c r="E463">
        <v>90</v>
      </c>
      <c r="F463">
        <v>12</v>
      </c>
    </row>
    <row r="464" spans="1:8" x14ac:dyDescent="0.2">
      <c r="A464">
        <v>1.0456940776169E+17</v>
      </c>
      <c r="B464" t="s">
        <v>943</v>
      </c>
      <c r="C464" t="s">
        <v>944</v>
      </c>
      <c r="D464" s="1">
        <v>40774.711388888885</v>
      </c>
      <c r="E464">
        <v>31</v>
      </c>
      <c r="F464">
        <v>9</v>
      </c>
      <c r="G464" t="s">
        <v>215</v>
      </c>
    </row>
    <row r="465" spans="1:8" x14ac:dyDescent="0.2">
      <c r="A465">
        <v>1.04624327122616E+17</v>
      </c>
      <c r="B465" t="s">
        <v>945</v>
      </c>
      <c r="C465" t="s">
        <v>946</v>
      </c>
      <c r="D465" s="1">
        <v>40774.862939814811</v>
      </c>
      <c r="E465">
        <v>114</v>
      </c>
      <c r="F465">
        <v>30</v>
      </c>
      <c r="G465" t="s">
        <v>89</v>
      </c>
    </row>
    <row r="466" spans="1:8" x14ac:dyDescent="0.2">
      <c r="A466">
        <v>1.0464158089545299E+17</v>
      </c>
      <c r="B466" t="s">
        <v>947</v>
      </c>
      <c r="C466" t="e">
        <f>_xlfn.SINGLE( BarackObama is sure a master delegator. He has sent _xlfn.SINGLE( Joe_Biden to China. the Chinese are laughing at us. We MUST do better.))</f>
        <v>#NAME?</v>
      </c>
      <c r="D466" s="1">
        <v>40774.910543981481</v>
      </c>
      <c r="E466">
        <v>256</v>
      </c>
      <c r="F466">
        <v>318</v>
      </c>
      <c r="G466" t="s">
        <v>215</v>
      </c>
    </row>
    <row r="467" spans="1:8" x14ac:dyDescent="0.2">
      <c r="A467">
        <v>1.05668901668532E+17</v>
      </c>
      <c r="B467" t="s">
        <v>948</v>
      </c>
      <c r="C467" t="s">
        <v>949</v>
      </c>
      <c r="D467" s="1">
        <v>40777.745416666665</v>
      </c>
      <c r="E467">
        <v>147</v>
      </c>
      <c r="F467">
        <v>42</v>
      </c>
    </row>
    <row r="468" spans="1:8" x14ac:dyDescent="0.2">
      <c r="A468">
        <v>1.05699355494846E+17</v>
      </c>
      <c r="B468" t="s">
        <v>950</v>
      </c>
      <c r="C468" t="s">
        <v>951</v>
      </c>
      <c r="D468" s="1">
        <v>40777.829444444447</v>
      </c>
      <c r="E468">
        <v>89</v>
      </c>
      <c r="F468">
        <v>15</v>
      </c>
      <c r="G468" t="s">
        <v>89</v>
      </c>
    </row>
    <row r="469" spans="1:8" x14ac:dyDescent="0.2">
      <c r="A469">
        <v>1.0571581984092899E+17</v>
      </c>
      <c r="B469" t="s">
        <v>952</v>
      </c>
      <c r="C469" t="s">
        <v>953</v>
      </c>
      <c r="D469" s="1">
        <v>40777.874884259261</v>
      </c>
      <c r="E469">
        <v>196</v>
      </c>
      <c r="F469">
        <v>19</v>
      </c>
      <c r="H469" t="s">
        <v>390</v>
      </c>
    </row>
    <row r="470" spans="1:8" x14ac:dyDescent="0.2">
      <c r="A470">
        <v>1.05739460074938E+17</v>
      </c>
      <c r="B470" t="s">
        <v>954</v>
      </c>
      <c r="C470" t="s">
        <v>955</v>
      </c>
      <c r="D470" s="1">
        <v>40777.940115740741</v>
      </c>
      <c r="E470">
        <v>236</v>
      </c>
      <c r="F470">
        <v>20</v>
      </c>
    </row>
    <row r="471" spans="1:8" x14ac:dyDescent="0.2">
      <c r="A471">
        <v>1.06011126889852E+17</v>
      </c>
      <c r="B471" t="s">
        <v>956</v>
      </c>
      <c r="C471" t="e">
        <f xml:space="preserve"> RonPaul has some serious ideas which deserve serious consideration. Wrong for media to ignore him.</f>
        <v>#NAME?</v>
      </c>
      <c r="D471" s="1">
        <v>40778.689768518518</v>
      </c>
      <c r="E471">
        <v>1849</v>
      </c>
      <c r="F471">
        <v>2271</v>
      </c>
      <c r="G471" t="s">
        <v>89</v>
      </c>
    </row>
    <row r="472" spans="1:8" x14ac:dyDescent="0.2">
      <c r="A472">
        <v>1.060324170008E+17</v>
      </c>
      <c r="B472" t="s">
        <v>957</v>
      </c>
      <c r="C472" t="s">
        <v>958</v>
      </c>
      <c r="D472" s="1">
        <v>40778.748518518521</v>
      </c>
      <c r="E472">
        <v>293</v>
      </c>
      <c r="F472">
        <v>32</v>
      </c>
    </row>
    <row r="473" spans="1:8" x14ac:dyDescent="0.2">
      <c r="A473">
        <v>1.0606119680489E+17</v>
      </c>
      <c r="B473" t="s">
        <v>959</v>
      </c>
      <c r="C473" t="s">
        <v>960</v>
      </c>
      <c r="D473" s="1">
        <v>40778.827939814815</v>
      </c>
      <c r="E473">
        <v>672</v>
      </c>
      <c r="F473">
        <v>577</v>
      </c>
    </row>
    <row r="474" spans="1:8" x14ac:dyDescent="0.2">
      <c r="A474">
        <v>1.0608432758194899E+17</v>
      </c>
      <c r="B474" t="s">
        <v>961</v>
      </c>
      <c r="C474" t="s">
        <v>962</v>
      </c>
      <c r="D474" s="1">
        <v>40778.891770833332</v>
      </c>
      <c r="E474">
        <v>6649</v>
      </c>
      <c r="F474">
        <v>4162</v>
      </c>
    </row>
    <row r="475" spans="1:8" x14ac:dyDescent="0.2">
      <c r="A475">
        <v>1.06375487756046E+17</v>
      </c>
      <c r="B475" t="s">
        <v>963</v>
      </c>
      <c r="C475" t="s">
        <v>964</v>
      </c>
      <c r="D475" s="1">
        <v>40779.695219907408</v>
      </c>
      <c r="E475">
        <v>206</v>
      </c>
      <c r="F475">
        <v>143</v>
      </c>
      <c r="G475" t="s">
        <v>89</v>
      </c>
    </row>
    <row r="476" spans="1:8" x14ac:dyDescent="0.2">
      <c r="A476">
        <v>1.0642627089150701E+17</v>
      </c>
      <c r="B476" t="s">
        <v>965</v>
      </c>
      <c r="C476" t="s">
        <v>966</v>
      </c>
      <c r="D476" s="1">
        <v>40779.835347222222</v>
      </c>
      <c r="E476">
        <v>375</v>
      </c>
      <c r="F476">
        <v>237</v>
      </c>
    </row>
    <row r="477" spans="1:8" x14ac:dyDescent="0.2">
      <c r="A477">
        <v>1.0644259903178301E+17</v>
      </c>
      <c r="B477" t="s">
        <v>967</v>
      </c>
      <c r="C477" t="s">
        <v>968</v>
      </c>
      <c r="D477" s="1">
        <v>40779.88040509259</v>
      </c>
      <c r="E477">
        <v>507</v>
      </c>
      <c r="F477">
        <v>103</v>
      </c>
    </row>
    <row r="478" spans="1:8" x14ac:dyDescent="0.2">
      <c r="A478">
        <v>1.0675643941403E+17</v>
      </c>
      <c r="B478" t="s">
        <v>969</v>
      </c>
      <c r="C478" t="s">
        <v>970</v>
      </c>
      <c r="D478" s="1">
        <v>40780.746446759258</v>
      </c>
      <c r="E478">
        <v>156</v>
      </c>
      <c r="F478">
        <v>34</v>
      </c>
      <c r="G478" t="s">
        <v>89</v>
      </c>
    </row>
    <row r="479" spans="1:8" x14ac:dyDescent="0.2">
      <c r="A479">
        <v>1.0677688035455699E+17</v>
      </c>
      <c r="B479" t="s">
        <v>971</v>
      </c>
      <c r="C479" t="s">
        <v>972</v>
      </c>
      <c r="D479" s="1">
        <v>40780.802847222221</v>
      </c>
      <c r="E479">
        <v>123</v>
      </c>
      <c r="F479">
        <v>20</v>
      </c>
    </row>
    <row r="480" spans="1:8" x14ac:dyDescent="0.2">
      <c r="A480">
        <v>1.0680031740389699E+17</v>
      </c>
      <c r="B480" t="s">
        <v>973</v>
      </c>
      <c r="C480" t="s">
        <v>974</v>
      </c>
      <c r="D480" s="1">
        <v>40780.867523148147</v>
      </c>
      <c r="E480">
        <v>1922</v>
      </c>
      <c r="F480">
        <v>1620</v>
      </c>
    </row>
    <row r="481" spans="1:8" x14ac:dyDescent="0.2">
      <c r="A481">
        <v>1.06818789676552E+17</v>
      </c>
      <c r="B481" t="s">
        <v>975</v>
      </c>
      <c r="C481" t="s">
        <v>976</v>
      </c>
      <c r="D481" s="1">
        <v>40780.918495370373</v>
      </c>
      <c r="E481">
        <v>40</v>
      </c>
      <c r="F481">
        <v>19</v>
      </c>
      <c r="G481" t="s">
        <v>215</v>
      </c>
    </row>
    <row r="482" spans="1:8" x14ac:dyDescent="0.2">
      <c r="A482">
        <v>1.0709185409227901E+17</v>
      </c>
      <c r="B482" t="s">
        <v>977</v>
      </c>
      <c r="C482" t="s">
        <v>978</v>
      </c>
      <c r="D482" s="1">
        <v>40781.672013888892</v>
      </c>
      <c r="E482">
        <v>2089</v>
      </c>
      <c r="F482">
        <v>1261</v>
      </c>
      <c r="G482" t="s">
        <v>89</v>
      </c>
    </row>
    <row r="483" spans="1:8" x14ac:dyDescent="0.2">
      <c r="A483">
        <v>1.07121438657478E+17</v>
      </c>
      <c r="B483" t="s">
        <v>979</v>
      </c>
      <c r="C483" t="s">
        <v>980</v>
      </c>
      <c r="D483" s="1">
        <v>40781.753645833334</v>
      </c>
      <c r="E483">
        <v>205</v>
      </c>
      <c r="F483">
        <v>37</v>
      </c>
    </row>
    <row r="484" spans="1:8" x14ac:dyDescent="0.2">
      <c r="A484">
        <v>1.07151197537976E+17</v>
      </c>
      <c r="B484" t="s">
        <v>981</v>
      </c>
      <c r="C484" t="s">
        <v>982</v>
      </c>
      <c r="D484" s="1">
        <v>40781.835763888892</v>
      </c>
      <c r="E484">
        <v>426</v>
      </c>
      <c r="F484">
        <v>480</v>
      </c>
    </row>
    <row r="485" spans="1:8" x14ac:dyDescent="0.2">
      <c r="A485">
        <v>1.07161718572072E+17</v>
      </c>
      <c r="B485" t="s">
        <v>983</v>
      </c>
      <c r="C485" t="s">
        <v>984</v>
      </c>
      <c r="D485" s="1">
        <v>40781.864803240744</v>
      </c>
      <c r="E485">
        <v>44</v>
      </c>
      <c r="F485">
        <v>11</v>
      </c>
      <c r="H485" t="s">
        <v>390</v>
      </c>
    </row>
    <row r="486" spans="1:8" x14ac:dyDescent="0.2">
      <c r="A486">
        <v>1.0716490981245299E+17</v>
      </c>
      <c r="B486" t="s">
        <v>985</v>
      </c>
      <c r="C486" t="s">
        <v>986</v>
      </c>
      <c r="D486" s="1">
        <v>40781.873611111114</v>
      </c>
      <c r="E486">
        <v>250</v>
      </c>
      <c r="F486">
        <v>41</v>
      </c>
    </row>
    <row r="487" spans="1:8" x14ac:dyDescent="0.2">
      <c r="A487">
        <v>1.0820205744134499E+17</v>
      </c>
      <c r="B487" t="s">
        <v>987</v>
      </c>
      <c r="C487" t="s">
        <v>988</v>
      </c>
      <c r="D487" s="1">
        <v>40784.735590277778</v>
      </c>
      <c r="E487">
        <v>139</v>
      </c>
      <c r="F487">
        <v>29</v>
      </c>
    </row>
    <row r="488" spans="1:8" x14ac:dyDescent="0.2">
      <c r="A488">
        <v>1.08208835856056E+17</v>
      </c>
      <c r="B488" t="s">
        <v>989</v>
      </c>
      <c r="C488" t="e">
        <f>_xlfn.SINGLE( BarackObama MUST release a Budget before _xlfn.SINGLE(johnboehner begins negotiations on a continuing appropriations resolution.))</f>
        <v>#NAME?</v>
      </c>
      <c r="D488" s="1">
        <v>40784.754293981481</v>
      </c>
      <c r="E488">
        <v>19</v>
      </c>
      <c r="F488">
        <v>3</v>
      </c>
      <c r="G488" t="e">
        <f>_xlfn.SINGLE( _xlfn.SINGLE(johnboehner))</f>
        <v>#NAME?</v>
      </c>
    </row>
    <row r="489" spans="1:8" x14ac:dyDescent="0.2">
      <c r="A489">
        <v>1.0824745355117699E+17</v>
      </c>
      <c r="B489" t="s">
        <v>990</v>
      </c>
      <c r="C489" t="s">
        <v>991</v>
      </c>
      <c r="D489" s="1">
        <v>40784.860856481479</v>
      </c>
      <c r="E489">
        <v>316</v>
      </c>
      <c r="F489">
        <v>26</v>
      </c>
    </row>
    <row r="490" spans="1:8" x14ac:dyDescent="0.2">
      <c r="A490">
        <v>1.0830688319401101E+17</v>
      </c>
      <c r="B490" t="s">
        <v>992</v>
      </c>
      <c r="C490" t="s">
        <v>993</v>
      </c>
      <c r="D490" s="1">
        <v>40785.02484953704</v>
      </c>
      <c r="E490">
        <v>617</v>
      </c>
      <c r="F490">
        <v>1083</v>
      </c>
    </row>
    <row r="491" spans="1:8" x14ac:dyDescent="0.2">
      <c r="A491">
        <v>1.08570669423394E+17</v>
      </c>
      <c r="B491" t="s">
        <v>994</v>
      </c>
      <c r="C491" t="s">
        <v>995</v>
      </c>
      <c r="D491" s="1">
        <v>40785.752766203703</v>
      </c>
      <c r="E491">
        <v>282</v>
      </c>
      <c r="F491">
        <v>607</v>
      </c>
    </row>
    <row r="492" spans="1:8" x14ac:dyDescent="0.2">
      <c r="A492">
        <v>1.0859273747288E+17</v>
      </c>
      <c r="B492" t="s">
        <v>996</v>
      </c>
      <c r="C492" t="s">
        <v>997</v>
      </c>
      <c r="D492" s="1">
        <v>40785.813657407409</v>
      </c>
      <c r="E492">
        <v>421</v>
      </c>
      <c r="F492">
        <v>255</v>
      </c>
    </row>
    <row r="493" spans="1:8" x14ac:dyDescent="0.2">
      <c r="A493">
        <v>1.0861500110276099E+17</v>
      </c>
      <c r="B493" t="s">
        <v>998</v>
      </c>
      <c r="C493" t="s">
        <v>999</v>
      </c>
      <c r="D493" s="1">
        <v>40785.875092592592</v>
      </c>
      <c r="E493">
        <v>88</v>
      </c>
      <c r="F493">
        <v>7</v>
      </c>
    </row>
    <row r="494" spans="1:8" x14ac:dyDescent="0.2">
      <c r="A494">
        <v>1.08628640744484E+17</v>
      </c>
      <c r="B494" t="s">
        <v>1000</v>
      </c>
      <c r="C494" t="s">
        <v>1001</v>
      </c>
      <c r="D494" s="1">
        <v>40785.912731481483</v>
      </c>
      <c r="E494">
        <v>102</v>
      </c>
      <c r="F494">
        <v>19</v>
      </c>
    </row>
    <row r="495" spans="1:8" x14ac:dyDescent="0.2">
      <c r="A495">
        <v>1.0891638951916301E+17</v>
      </c>
      <c r="B495" t="s">
        <v>1002</v>
      </c>
      <c r="C495" t="e">
        <f xml:space="preserve"> BarackObama transparently had ATF head Kenneth Melson resign yesterday....Fast and Furious obviously goes all the way to the White House.</f>
        <v>#NAME?</v>
      </c>
      <c r="D495" s="1">
        <v>40786.706770833334</v>
      </c>
      <c r="E495">
        <v>50</v>
      </c>
      <c r="F495">
        <v>4</v>
      </c>
      <c r="G495" t="s">
        <v>89</v>
      </c>
    </row>
    <row r="496" spans="1:8" x14ac:dyDescent="0.2">
      <c r="A496">
        <v>1.089205282864E+17</v>
      </c>
      <c r="B496" t="s">
        <v>1003</v>
      </c>
      <c r="C496" t="s">
        <v>1004</v>
      </c>
      <c r="D496" s="1">
        <v>40786.718194444446</v>
      </c>
      <c r="E496">
        <v>37</v>
      </c>
      <c r="F496">
        <v>17</v>
      </c>
      <c r="H496" t="s">
        <v>390</v>
      </c>
    </row>
    <row r="497" spans="1:7" x14ac:dyDescent="0.2">
      <c r="A497">
        <v>1.0893386693647501E+17</v>
      </c>
      <c r="B497" t="s">
        <v>1005</v>
      </c>
      <c r="C497" t="s">
        <v>1006</v>
      </c>
      <c r="D497" s="1">
        <v>40786.754999999997</v>
      </c>
      <c r="E497">
        <v>751</v>
      </c>
      <c r="F497">
        <v>618</v>
      </c>
      <c r="G497" t="s">
        <v>89</v>
      </c>
    </row>
    <row r="498" spans="1:7" x14ac:dyDescent="0.2">
      <c r="A498">
        <v>1.08962732816072E+17</v>
      </c>
      <c r="B498" t="s">
        <v>1007</v>
      </c>
      <c r="C498" t="s">
        <v>1008</v>
      </c>
      <c r="D498" s="1">
        <v>40786.834652777776</v>
      </c>
      <c r="E498">
        <v>106</v>
      </c>
      <c r="F498">
        <v>10</v>
      </c>
      <c r="G498" t="s">
        <v>89</v>
      </c>
    </row>
    <row r="499" spans="1:7" x14ac:dyDescent="0.2">
      <c r="A499">
        <v>1.08989499421368E+17</v>
      </c>
      <c r="B499" t="s">
        <v>1009</v>
      </c>
      <c r="C499" t="s">
        <v>1010</v>
      </c>
      <c r="D499" s="1">
        <v>40786.908518518518</v>
      </c>
      <c r="E499">
        <v>40</v>
      </c>
      <c r="F499">
        <v>7</v>
      </c>
    </row>
    <row r="500" spans="1:7" x14ac:dyDescent="0.2">
      <c r="A500">
        <v>1.0927462119861E+17</v>
      </c>
      <c r="B500" t="s">
        <v>1011</v>
      </c>
      <c r="C500" t="s">
        <v>1012</v>
      </c>
      <c r="D500" s="1">
        <v>40787.695300925923</v>
      </c>
      <c r="E500">
        <v>261</v>
      </c>
      <c r="F500">
        <v>89</v>
      </c>
    </row>
    <row r="501" spans="1:7" x14ac:dyDescent="0.2">
      <c r="A501">
        <v>1.09291559324876E+17</v>
      </c>
      <c r="B501" t="s">
        <v>1013</v>
      </c>
      <c r="C501" t="s">
        <v>1014</v>
      </c>
      <c r="D501" s="1">
        <v>40787.742037037038</v>
      </c>
      <c r="E501">
        <v>76</v>
      </c>
      <c r="F501">
        <v>16</v>
      </c>
      <c r="G501" t="s">
        <v>89</v>
      </c>
    </row>
    <row r="502" spans="1:7" x14ac:dyDescent="0.2">
      <c r="A502">
        <v>1.0932337997840301E+17</v>
      </c>
      <c r="B502" t="s">
        <v>1015</v>
      </c>
      <c r="C502" t="s">
        <v>1016</v>
      </c>
      <c r="D502" s="1">
        <v>40787.82984953704</v>
      </c>
      <c r="E502">
        <v>33</v>
      </c>
      <c r="F502">
        <v>10</v>
      </c>
      <c r="G502" t="s">
        <v>89</v>
      </c>
    </row>
    <row r="503" spans="1:7" x14ac:dyDescent="0.2">
      <c r="A503">
        <v>1.09339819674578E+17</v>
      </c>
      <c r="B503" t="s">
        <v>1017</v>
      </c>
      <c r="C503" t="s">
        <v>1018</v>
      </c>
      <c r="D503" s="1">
        <v>40787.875219907408</v>
      </c>
      <c r="E503">
        <v>263</v>
      </c>
      <c r="F503">
        <v>140</v>
      </c>
    </row>
    <row r="504" spans="1:7" x14ac:dyDescent="0.2">
      <c r="A504">
        <v>1.096711307213E+17</v>
      </c>
      <c r="B504" t="s">
        <v>1019</v>
      </c>
      <c r="C504" t="s">
        <v>1020</v>
      </c>
      <c r="D504" s="1">
        <v>40788.789456018516</v>
      </c>
      <c r="E504">
        <v>256</v>
      </c>
      <c r="F504">
        <v>81</v>
      </c>
    </row>
    <row r="505" spans="1:7" x14ac:dyDescent="0.2">
      <c r="A505">
        <v>1.0969383665729501E+17</v>
      </c>
      <c r="B505" t="s">
        <v>1021</v>
      </c>
      <c r="C505" t="s">
        <v>1022</v>
      </c>
      <c r="D505" s="1">
        <v>40788.852118055554</v>
      </c>
      <c r="E505">
        <v>348</v>
      </c>
      <c r="F505">
        <v>239</v>
      </c>
      <c r="G505" t="s">
        <v>89</v>
      </c>
    </row>
    <row r="506" spans="1:7" x14ac:dyDescent="0.2">
      <c r="A506">
        <v>1.11109553453678E+17</v>
      </c>
      <c r="B506" t="s">
        <v>1023</v>
      </c>
      <c r="C506" t="s">
        <v>1024</v>
      </c>
      <c r="D506" s="1">
        <v>40792.758750000001</v>
      </c>
      <c r="E506">
        <v>273</v>
      </c>
      <c r="F506">
        <v>19</v>
      </c>
      <c r="G506" t="s">
        <v>89</v>
      </c>
    </row>
    <row r="507" spans="1:7" x14ac:dyDescent="0.2">
      <c r="A507">
        <v>1.1113970151942899E+17</v>
      </c>
      <c r="B507" t="s">
        <v>1025</v>
      </c>
      <c r="C507" t="s">
        <v>1026</v>
      </c>
      <c r="D507" s="1">
        <v>40792.841944444444</v>
      </c>
      <c r="E507">
        <v>204</v>
      </c>
      <c r="F507">
        <v>167</v>
      </c>
    </row>
    <row r="508" spans="1:7" x14ac:dyDescent="0.2">
      <c r="A508">
        <v>1.11153895719444E+17</v>
      </c>
      <c r="B508" t="s">
        <v>1027</v>
      </c>
      <c r="C508" t="e">
        <f xml:space="preserve"> BarackObama wishes speeches could create jobs. his job is costing America all of ours.</f>
        <v>#NAME?</v>
      </c>
      <c r="D508" s="1">
        <v>40792.881111111114</v>
      </c>
      <c r="E508">
        <v>121</v>
      </c>
      <c r="F508">
        <v>50</v>
      </c>
      <c r="G508" t="s">
        <v>89</v>
      </c>
    </row>
    <row r="509" spans="1:7" x14ac:dyDescent="0.2">
      <c r="A509">
        <v>1.1116617223752899E+17</v>
      </c>
      <c r="B509" t="s">
        <v>1028</v>
      </c>
      <c r="C509" t="s">
        <v>1029</v>
      </c>
      <c r="D509" s="1">
        <v>40792.914988425924</v>
      </c>
      <c r="E509">
        <v>214</v>
      </c>
      <c r="F509">
        <v>73</v>
      </c>
      <c r="G509" t="s">
        <v>89</v>
      </c>
    </row>
    <row r="510" spans="1:7" x14ac:dyDescent="0.2">
      <c r="A510">
        <v>1.1117271301554499E+17</v>
      </c>
      <c r="B510" t="s">
        <v>1030</v>
      </c>
      <c r="C510" t="s">
        <v>1031</v>
      </c>
      <c r="D510" s="1">
        <v>40792.933032407411</v>
      </c>
      <c r="E510">
        <v>111</v>
      </c>
      <c r="F510">
        <v>43</v>
      </c>
      <c r="G510" t="s">
        <v>89</v>
      </c>
    </row>
    <row r="511" spans="1:7" x14ac:dyDescent="0.2">
      <c r="A511">
        <v>1.1142960850260701E+17</v>
      </c>
      <c r="B511" t="s">
        <v>1032</v>
      </c>
      <c r="C511" t="s">
        <v>1033</v>
      </c>
      <c r="D511" s="1">
        <v>40793.641932870371</v>
      </c>
      <c r="E511">
        <v>324</v>
      </c>
      <c r="F511">
        <v>51</v>
      </c>
    </row>
    <row r="512" spans="1:7" x14ac:dyDescent="0.2">
      <c r="A512">
        <v>1.11452006765436E+17</v>
      </c>
      <c r="B512" t="s">
        <v>1034</v>
      </c>
      <c r="C512" t="s">
        <v>1035</v>
      </c>
      <c r="D512" s="1">
        <v>40793.703738425924</v>
      </c>
      <c r="E512">
        <v>228</v>
      </c>
      <c r="F512">
        <v>30</v>
      </c>
    </row>
    <row r="513" spans="1:8" x14ac:dyDescent="0.2">
      <c r="A513">
        <v>1.11464722683002E+17</v>
      </c>
      <c r="B513" t="s">
        <v>1036</v>
      </c>
      <c r="C513" t="s">
        <v>1037</v>
      </c>
      <c r="D513" s="1">
        <v>40793.73883101852</v>
      </c>
      <c r="E513">
        <v>158</v>
      </c>
      <c r="F513">
        <v>64</v>
      </c>
    </row>
    <row r="514" spans="1:8" x14ac:dyDescent="0.2">
      <c r="A514">
        <v>1.11493251340566E+17</v>
      </c>
      <c r="B514" t="s">
        <v>1038</v>
      </c>
      <c r="C514" t="s">
        <v>1039</v>
      </c>
      <c r="D514" s="1">
        <v>40793.817557870374</v>
      </c>
      <c r="E514">
        <v>872</v>
      </c>
      <c r="F514">
        <v>802</v>
      </c>
      <c r="G514" t="s">
        <v>89</v>
      </c>
    </row>
    <row r="515" spans="1:8" x14ac:dyDescent="0.2">
      <c r="A515">
        <v>1.1151033013961501E+17</v>
      </c>
      <c r="B515" t="s">
        <v>1040</v>
      </c>
      <c r="C515" t="s">
        <v>1041</v>
      </c>
      <c r="D515" s="1">
        <v>40793.864687499998</v>
      </c>
      <c r="E515">
        <v>392</v>
      </c>
      <c r="F515">
        <v>55</v>
      </c>
    </row>
    <row r="516" spans="1:8" x14ac:dyDescent="0.2">
      <c r="A516">
        <v>1.1180709452881101E+17</v>
      </c>
      <c r="B516" t="s">
        <v>1042</v>
      </c>
      <c r="C516" t="s">
        <v>1043</v>
      </c>
      <c r="D516" s="1">
        <v>40794.683599537035</v>
      </c>
      <c r="E516">
        <v>38</v>
      </c>
      <c r="F516">
        <v>17</v>
      </c>
      <c r="G516" t="s">
        <v>576</v>
      </c>
    </row>
    <row r="517" spans="1:8" x14ac:dyDescent="0.2">
      <c r="A517">
        <v>1.1182179198658899E+17</v>
      </c>
      <c r="B517" t="s">
        <v>1044</v>
      </c>
      <c r="C517" t="s">
        <v>1045</v>
      </c>
      <c r="D517" s="1">
        <v>40794.72415509259</v>
      </c>
      <c r="E517">
        <v>12</v>
      </c>
      <c r="F517">
        <v>5</v>
      </c>
      <c r="G517" t="s">
        <v>89</v>
      </c>
    </row>
    <row r="518" spans="1:8" x14ac:dyDescent="0.2">
      <c r="A518">
        <v>1.1183141126209901E+17</v>
      </c>
      <c r="B518" t="s">
        <v>1046</v>
      </c>
      <c r="C518" t="s">
        <v>1047</v>
      </c>
      <c r="D518" s="1">
        <v>40794.750694444447</v>
      </c>
      <c r="E518">
        <v>565</v>
      </c>
      <c r="F518">
        <v>89</v>
      </c>
      <c r="G518" t="s">
        <v>89</v>
      </c>
    </row>
    <row r="519" spans="1:8" x14ac:dyDescent="0.2">
      <c r="A519">
        <v>1.11852221376888E+17</v>
      </c>
      <c r="B519" t="s">
        <v>1048</v>
      </c>
      <c r="C519" t="s">
        <v>1049</v>
      </c>
      <c r="D519" s="1">
        <v>40794.808125000003</v>
      </c>
      <c r="E519">
        <v>512</v>
      </c>
      <c r="F519">
        <v>85</v>
      </c>
      <c r="G519" t="s">
        <v>215</v>
      </c>
    </row>
    <row r="520" spans="1:8" x14ac:dyDescent="0.2">
      <c r="A520">
        <v>1.1187301343939699E+17</v>
      </c>
      <c r="B520" t="s">
        <v>1050</v>
      </c>
      <c r="C520" t="s">
        <v>1051</v>
      </c>
      <c r="D520" s="1">
        <v>40794.865497685183</v>
      </c>
      <c r="E520">
        <v>178</v>
      </c>
      <c r="F520">
        <v>86</v>
      </c>
      <c r="G520" t="s">
        <v>89</v>
      </c>
    </row>
    <row r="521" spans="1:8" x14ac:dyDescent="0.2">
      <c r="A521">
        <v>1.11883690182836E+17</v>
      </c>
      <c r="B521" t="s">
        <v>1052</v>
      </c>
      <c r="C521" t="s">
        <v>1053</v>
      </c>
      <c r="D521" s="1">
        <v>40794.894965277781</v>
      </c>
      <c r="E521">
        <v>24</v>
      </c>
      <c r="F521">
        <v>6</v>
      </c>
      <c r="G521" t="s">
        <v>89</v>
      </c>
    </row>
    <row r="522" spans="1:8" x14ac:dyDescent="0.2">
      <c r="A522">
        <v>1.1221906293483901E+17</v>
      </c>
      <c r="B522" t="s">
        <v>1054</v>
      </c>
      <c r="C522" t="s">
        <v>1055</v>
      </c>
      <c r="D522" s="1">
        <v>40795.820416666669</v>
      </c>
      <c r="E522">
        <v>88</v>
      </c>
      <c r="F522">
        <v>19</v>
      </c>
    </row>
    <row r="523" spans="1:8" x14ac:dyDescent="0.2">
      <c r="A523">
        <v>1.1223139012851299E+17</v>
      </c>
      <c r="B523" t="s">
        <v>1056</v>
      </c>
      <c r="C523" t="e">
        <f xml:space="preserve"> BarackObama---the stimulus will fail, just like the first.</f>
        <v>#NAME?</v>
      </c>
      <c r="D523" s="1">
        <v>40795.854432870372</v>
      </c>
      <c r="E523">
        <v>75</v>
      </c>
      <c r="F523">
        <v>18</v>
      </c>
      <c r="G523" t="s">
        <v>89</v>
      </c>
    </row>
    <row r="524" spans="1:8" x14ac:dyDescent="0.2">
      <c r="A524">
        <v>1.1224404719580301E+17</v>
      </c>
      <c r="B524" t="s">
        <v>1057</v>
      </c>
      <c r="C524" t="s">
        <v>1058</v>
      </c>
      <c r="D524" s="1">
        <v>40795.889351851853</v>
      </c>
      <c r="E524">
        <v>559</v>
      </c>
      <c r="F524">
        <v>704</v>
      </c>
    </row>
    <row r="525" spans="1:8" x14ac:dyDescent="0.2">
      <c r="A525">
        <v>1.13358360727916E+17</v>
      </c>
      <c r="B525" t="s">
        <v>1059</v>
      </c>
      <c r="C525" t="s">
        <v>1060</v>
      </c>
      <c r="D525" s="1">
        <v>40798.964270833334</v>
      </c>
      <c r="E525">
        <v>32</v>
      </c>
      <c r="F525">
        <v>9</v>
      </c>
    </row>
    <row r="526" spans="1:8" x14ac:dyDescent="0.2">
      <c r="A526">
        <v>1.13360635500306E+17</v>
      </c>
      <c r="B526" t="s">
        <v>1061</v>
      </c>
      <c r="C526" t="s">
        <v>1062</v>
      </c>
      <c r="D526" s="1">
        <v>40798.970555555556</v>
      </c>
      <c r="E526">
        <v>152</v>
      </c>
      <c r="F526">
        <v>93</v>
      </c>
    </row>
    <row r="527" spans="1:8" x14ac:dyDescent="0.2">
      <c r="A527">
        <v>1.1336482357996301E+17</v>
      </c>
      <c r="B527" t="s">
        <v>1063</v>
      </c>
      <c r="C527" t="s">
        <v>1064</v>
      </c>
      <c r="D527" s="1">
        <v>40798.982106481482</v>
      </c>
      <c r="E527">
        <v>291</v>
      </c>
      <c r="F527">
        <v>33</v>
      </c>
      <c r="G527" t="s">
        <v>89</v>
      </c>
    </row>
    <row r="528" spans="1:8" x14ac:dyDescent="0.2">
      <c r="A528">
        <v>1.1337108548289699E+17</v>
      </c>
      <c r="B528" t="s">
        <v>1065</v>
      </c>
      <c r="C528" t="s">
        <v>1066</v>
      </c>
      <c r="D528" s="1">
        <v>40798.999386574076</v>
      </c>
      <c r="E528">
        <v>56</v>
      </c>
      <c r="F528">
        <v>8</v>
      </c>
      <c r="H528" t="s">
        <v>390</v>
      </c>
    </row>
    <row r="529" spans="1:8" x14ac:dyDescent="0.2">
      <c r="A529">
        <v>1.1337176846657901E+17</v>
      </c>
      <c r="B529" t="s">
        <v>1067</v>
      </c>
      <c r="C529" t="s">
        <v>1068</v>
      </c>
      <c r="D529" s="1">
        <v>40799.001273148147</v>
      </c>
      <c r="E529">
        <v>20</v>
      </c>
      <c r="F529">
        <v>6</v>
      </c>
      <c r="G529" t="s">
        <v>89</v>
      </c>
      <c r="H529" t="s">
        <v>390</v>
      </c>
    </row>
    <row r="530" spans="1:8" x14ac:dyDescent="0.2">
      <c r="A530">
        <v>1.13385484822134E+17</v>
      </c>
      <c r="B530" t="s">
        <v>1069</v>
      </c>
      <c r="C530" t="s">
        <v>1070</v>
      </c>
      <c r="D530" s="1">
        <v>40799.039120370369</v>
      </c>
      <c r="E530">
        <v>626</v>
      </c>
      <c r="F530">
        <v>619</v>
      </c>
    </row>
    <row r="531" spans="1:8" x14ac:dyDescent="0.2">
      <c r="A531">
        <v>1.13422578667892E+17</v>
      </c>
      <c r="B531" t="s">
        <v>1071</v>
      </c>
      <c r="C531" t="s">
        <v>1072</v>
      </c>
      <c r="D531" s="1">
        <v>40799.141481481478</v>
      </c>
      <c r="E531">
        <v>170</v>
      </c>
      <c r="F531">
        <v>9</v>
      </c>
      <c r="G531" t="e">
        <f>_xlfn.SINGLE( _xlfn.SINGLE( _xlfn.SINGLE(Bobturner9th)))</f>
        <v>#NAME?</v>
      </c>
    </row>
    <row r="532" spans="1:8" x14ac:dyDescent="0.2">
      <c r="A532">
        <v>1.1342343567325101E+17</v>
      </c>
      <c r="B532" t="s">
        <v>1073</v>
      </c>
      <c r="C532" t="s">
        <v>1074</v>
      </c>
      <c r="D532" s="1">
        <v>40799.143854166665</v>
      </c>
      <c r="E532">
        <v>115</v>
      </c>
      <c r="F532">
        <v>12</v>
      </c>
      <c r="G532" t="s">
        <v>89</v>
      </c>
    </row>
    <row r="533" spans="1:8" x14ac:dyDescent="0.2">
      <c r="A533">
        <v>1.1360797182461501E+17</v>
      </c>
      <c r="B533" t="s">
        <v>1075</v>
      </c>
      <c r="C533" t="s">
        <v>1076</v>
      </c>
      <c r="D533" s="1">
        <v>40799.653067129628</v>
      </c>
      <c r="E533">
        <v>344</v>
      </c>
      <c r="F533">
        <v>95</v>
      </c>
      <c r="G533" t="s">
        <v>89</v>
      </c>
    </row>
    <row r="534" spans="1:8" x14ac:dyDescent="0.2">
      <c r="A534">
        <v>1.1362133836260899E+17</v>
      </c>
      <c r="B534" t="s">
        <v>1077</v>
      </c>
      <c r="C534" t="s">
        <v>1078</v>
      </c>
      <c r="D534" s="1">
        <v>40799.689953703702</v>
      </c>
      <c r="E534">
        <v>26</v>
      </c>
      <c r="F534">
        <v>6</v>
      </c>
    </row>
    <row r="535" spans="1:8" x14ac:dyDescent="0.2">
      <c r="A535">
        <v>1.1362910913704701E+17</v>
      </c>
      <c r="B535" t="s">
        <v>1079</v>
      </c>
      <c r="C535" t="s">
        <v>1080</v>
      </c>
      <c r="D535" s="1">
        <v>40799.711400462962</v>
      </c>
      <c r="E535">
        <v>125</v>
      </c>
      <c r="F535">
        <v>29</v>
      </c>
    </row>
    <row r="536" spans="1:8" x14ac:dyDescent="0.2">
      <c r="A536">
        <v>1.1363828735213501E+17</v>
      </c>
      <c r="B536" t="s">
        <v>1081</v>
      </c>
      <c r="C536" t="s">
        <v>1082</v>
      </c>
      <c r="D536" s="1">
        <v>40799.736724537041</v>
      </c>
      <c r="E536">
        <v>27</v>
      </c>
      <c r="F536">
        <v>8</v>
      </c>
    </row>
    <row r="537" spans="1:8" x14ac:dyDescent="0.2">
      <c r="A537">
        <v>1.1366748934229101E+17</v>
      </c>
      <c r="B537" t="s">
        <v>1083</v>
      </c>
      <c r="C537" t="s">
        <v>1084</v>
      </c>
      <c r="D537" s="1">
        <v>40799.817303240743</v>
      </c>
      <c r="E537">
        <v>163</v>
      </c>
      <c r="F537">
        <v>61</v>
      </c>
    </row>
    <row r="538" spans="1:8" x14ac:dyDescent="0.2">
      <c r="A538">
        <v>1.1368587611826099E+17</v>
      </c>
      <c r="B538" t="s">
        <v>1085</v>
      </c>
      <c r="C538" t="s">
        <v>1086</v>
      </c>
      <c r="D538" s="1">
        <v>40799.868043981478</v>
      </c>
      <c r="E538">
        <v>88</v>
      </c>
      <c r="F538">
        <v>8</v>
      </c>
      <c r="G538" t="s">
        <v>1087</v>
      </c>
    </row>
    <row r="539" spans="1:8" x14ac:dyDescent="0.2">
      <c r="A539">
        <v>1.1397458580800701E+17</v>
      </c>
      <c r="B539" t="s">
        <v>1088</v>
      </c>
      <c r="C539" t="s">
        <v>1089</v>
      </c>
      <c r="D539" s="1">
        <v>40800.664733796293</v>
      </c>
      <c r="E539">
        <v>15</v>
      </c>
      <c r="F539">
        <v>4</v>
      </c>
    </row>
    <row r="540" spans="1:8" x14ac:dyDescent="0.2">
      <c r="A540">
        <v>1.1397767381817699E+17</v>
      </c>
      <c r="B540" t="s">
        <v>1090</v>
      </c>
      <c r="C540" t="s">
        <v>1091</v>
      </c>
      <c r="D540" s="1">
        <v>40800.673252314817</v>
      </c>
      <c r="E540">
        <v>43</v>
      </c>
      <c r="F540">
        <v>6</v>
      </c>
    </row>
    <row r="541" spans="1:8" x14ac:dyDescent="0.2">
      <c r="A541">
        <v>1.1398970479332899E+17</v>
      </c>
      <c r="B541" t="s">
        <v>1092</v>
      </c>
      <c r="C541" t="s">
        <v>1093</v>
      </c>
      <c r="D541" s="1">
        <v>40800.706458333334</v>
      </c>
      <c r="E541">
        <v>30</v>
      </c>
      <c r="F541">
        <v>1</v>
      </c>
      <c r="G541" t="s">
        <v>215</v>
      </c>
    </row>
    <row r="542" spans="1:8" x14ac:dyDescent="0.2">
      <c r="A542">
        <v>1.1400110004622099E+17</v>
      </c>
      <c r="B542" t="s">
        <v>1094</v>
      </c>
      <c r="C542" t="s">
        <v>1095</v>
      </c>
      <c r="D542" s="1">
        <v>40800.737893518519</v>
      </c>
      <c r="E542">
        <v>36</v>
      </c>
      <c r="F542">
        <v>7</v>
      </c>
      <c r="G542" t="s">
        <v>89</v>
      </c>
    </row>
    <row r="543" spans="1:8" x14ac:dyDescent="0.2">
      <c r="A543">
        <v>1.14038861750996E+17</v>
      </c>
      <c r="B543" t="s">
        <v>1096</v>
      </c>
      <c r="C543" t="s">
        <v>1097</v>
      </c>
      <c r="D543" s="1">
        <v>40800.842106481483</v>
      </c>
      <c r="E543">
        <v>75</v>
      </c>
      <c r="F543">
        <v>41</v>
      </c>
      <c r="G543" t="s">
        <v>89</v>
      </c>
    </row>
    <row r="544" spans="1:8" x14ac:dyDescent="0.2">
      <c r="A544">
        <v>1.1405686484880899E+17</v>
      </c>
      <c r="B544" t="s">
        <v>1098</v>
      </c>
      <c r="C544" t="s">
        <v>1099</v>
      </c>
      <c r="D544" s="1">
        <v>40800.891782407409</v>
      </c>
      <c r="E544">
        <v>127</v>
      </c>
      <c r="F544">
        <v>42</v>
      </c>
    </row>
    <row r="545" spans="1:8" x14ac:dyDescent="0.2">
      <c r="A545">
        <v>1.1433579993118301E+17</v>
      </c>
      <c r="B545" t="s">
        <v>1100</v>
      </c>
      <c r="C545" t="s">
        <v>1101</v>
      </c>
      <c r="D545" s="1">
        <v>40801.661493055559</v>
      </c>
      <c r="E545">
        <v>117</v>
      </c>
      <c r="F545">
        <v>15</v>
      </c>
      <c r="G545" t="s">
        <v>89</v>
      </c>
    </row>
    <row r="546" spans="1:8" x14ac:dyDescent="0.2">
      <c r="A546">
        <v>1.1434442486303901E+17</v>
      </c>
      <c r="B546" t="s">
        <v>1102</v>
      </c>
      <c r="C546" t="s">
        <v>1103</v>
      </c>
      <c r="D546" s="1">
        <v>40801.685289351852</v>
      </c>
      <c r="E546">
        <v>22</v>
      </c>
      <c r="F546">
        <v>9</v>
      </c>
      <c r="G546" t="s">
        <v>215</v>
      </c>
    </row>
    <row r="547" spans="1:8" x14ac:dyDescent="0.2">
      <c r="A547">
        <v>1.14363608934256E+17</v>
      </c>
      <c r="B547" t="s">
        <v>1104</v>
      </c>
      <c r="C547" t="s">
        <v>1105</v>
      </c>
      <c r="D547" s="1">
        <v>40801.738229166665</v>
      </c>
      <c r="E547">
        <v>189</v>
      </c>
      <c r="F547">
        <v>98</v>
      </c>
      <c r="G547" t="s">
        <v>89</v>
      </c>
    </row>
    <row r="548" spans="1:8" x14ac:dyDescent="0.2">
      <c r="A548">
        <v>1.1439490429315E+17</v>
      </c>
      <c r="B548" t="s">
        <v>1106</v>
      </c>
      <c r="C548" t="s">
        <v>1107</v>
      </c>
      <c r="D548" s="1">
        <v>40801.824594907404</v>
      </c>
      <c r="E548">
        <v>83</v>
      </c>
      <c r="F548">
        <v>13</v>
      </c>
      <c r="G548" t="s">
        <v>89</v>
      </c>
    </row>
    <row r="549" spans="1:8" x14ac:dyDescent="0.2">
      <c r="A549">
        <v>1.1440850900052701E+17</v>
      </c>
      <c r="B549" t="s">
        <v>1108</v>
      </c>
      <c r="C549" t="s">
        <v>1109</v>
      </c>
      <c r="D549" s="1">
        <v>40801.862129629626</v>
      </c>
      <c r="E549">
        <v>162</v>
      </c>
      <c r="F549">
        <v>38</v>
      </c>
    </row>
    <row r="550" spans="1:8" x14ac:dyDescent="0.2">
      <c r="A550">
        <v>1.1472353715093501E+17</v>
      </c>
      <c r="B550" t="s">
        <v>1110</v>
      </c>
      <c r="C550" t="s">
        <v>1111</v>
      </c>
      <c r="D550" s="1">
        <v>40802.731446759259</v>
      </c>
      <c r="E550">
        <v>231</v>
      </c>
      <c r="F550">
        <v>79</v>
      </c>
      <c r="G550" t="s">
        <v>215</v>
      </c>
    </row>
    <row r="551" spans="1:8" x14ac:dyDescent="0.2">
      <c r="A551">
        <v>1.1476384894223501E+17</v>
      </c>
      <c r="B551" t="s">
        <v>1112</v>
      </c>
      <c r="C551" t="e">
        <f>_xlfn.SINGLE( BarackObama) -- honored and excited to be listed on _xlfn.SINGLE( AttackWatch. Thanks. BTW) -- where are the jobs? Donald.</f>
        <v>#NAME?</v>
      </c>
      <c r="D551" s="1">
        <v>40802.842685185184</v>
      </c>
      <c r="E551">
        <v>97</v>
      </c>
      <c r="F551">
        <v>14</v>
      </c>
      <c r="G551" t="s">
        <v>215</v>
      </c>
    </row>
    <row r="552" spans="1:8" x14ac:dyDescent="0.2">
      <c r="A552">
        <v>1.14786021421494E+17</v>
      </c>
      <c r="B552" t="s">
        <v>1113</v>
      </c>
      <c r="C552" t="e">
        <f>_xlfn.SINGLE( BarackObama)---great job on Solyndra. You are some extremely skilled venture capitalist. Stick to the memoirs and speeches.</f>
        <v>#NAME?</v>
      </c>
      <c r="D552" s="1">
        <v>40802.903865740744</v>
      </c>
      <c r="E552">
        <v>117</v>
      </c>
      <c r="F552">
        <v>27</v>
      </c>
      <c r="G552" t="s">
        <v>89</v>
      </c>
    </row>
    <row r="553" spans="1:8" x14ac:dyDescent="0.2">
      <c r="A553">
        <v>1.1479571725982099E+17</v>
      </c>
      <c r="B553" t="s">
        <v>1114</v>
      </c>
      <c r="C553" t="s">
        <v>1115</v>
      </c>
      <c r="D553" s="1">
        <v>40802.930625000001</v>
      </c>
      <c r="E553">
        <v>612</v>
      </c>
      <c r="F553">
        <v>159</v>
      </c>
    </row>
    <row r="554" spans="1:8" x14ac:dyDescent="0.2">
      <c r="A554">
        <v>1.1480996349018899E+17</v>
      </c>
      <c r="B554" t="s">
        <v>1116</v>
      </c>
      <c r="C554" t="s">
        <v>1117</v>
      </c>
      <c r="D554" s="1">
        <v>40802.969942129632</v>
      </c>
      <c r="E554">
        <v>36</v>
      </c>
      <c r="F554">
        <v>21</v>
      </c>
      <c r="H554" t="s">
        <v>390</v>
      </c>
    </row>
    <row r="555" spans="1:8" x14ac:dyDescent="0.2">
      <c r="A555">
        <v>1.1481103999606301E+17</v>
      </c>
      <c r="B555" t="s">
        <v>1118</v>
      </c>
      <c r="C555" t="s">
        <v>1119</v>
      </c>
      <c r="D555" s="1">
        <v>40802.972905092596</v>
      </c>
      <c r="E555">
        <v>206</v>
      </c>
      <c r="F555">
        <v>32</v>
      </c>
    </row>
    <row r="556" spans="1:8" x14ac:dyDescent="0.2">
      <c r="A556">
        <v>1.15604091798958E+17</v>
      </c>
      <c r="B556" t="s">
        <v>1120</v>
      </c>
      <c r="C556" t="s">
        <v>1121</v>
      </c>
      <c r="D556" s="1">
        <v>40805.161307870374</v>
      </c>
      <c r="E556">
        <v>18</v>
      </c>
      <c r="F556">
        <v>8</v>
      </c>
    </row>
    <row r="557" spans="1:8" x14ac:dyDescent="0.2">
      <c r="A557">
        <v>1.1580616085406499E+17</v>
      </c>
      <c r="B557" t="s">
        <v>1122</v>
      </c>
      <c r="C557" t="s">
        <v>1123</v>
      </c>
      <c r="D557" s="1">
        <v>40805.718912037039</v>
      </c>
      <c r="E557">
        <v>87</v>
      </c>
      <c r="F557">
        <v>18</v>
      </c>
      <c r="G557" t="s">
        <v>89</v>
      </c>
    </row>
    <row r="558" spans="1:8" x14ac:dyDescent="0.2">
      <c r="A558">
        <v>1.1583865669407501E+17</v>
      </c>
      <c r="B558" t="s">
        <v>1124</v>
      </c>
      <c r="C558" t="s">
        <v>1125</v>
      </c>
      <c r="D558" s="1">
        <v>40805.808587962965</v>
      </c>
      <c r="E558">
        <v>315</v>
      </c>
      <c r="F558">
        <v>27</v>
      </c>
    </row>
    <row r="559" spans="1:8" x14ac:dyDescent="0.2">
      <c r="A559">
        <v>1.1584623271439101E+17</v>
      </c>
      <c r="B559" t="s">
        <v>1126</v>
      </c>
      <c r="C559" t="s">
        <v>1127</v>
      </c>
      <c r="D559" s="1">
        <v>40805.82949074074</v>
      </c>
      <c r="E559">
        <v>21</v>
      </c>
      <c r="F559">
        <v>7</v>
      </c>
    </row>
    <row r="560" spans="1:8" x14ac:dyDescent="0.2">
      <c r="A560">
        <v>1.15868091682E+17</v>
      </c>
      <c r="B560" t="s">
        <v>1128</v>
      </c>
      <c r="C560" t="s">
        <v>1129</v>
      </c>
      <c r="D560" s="1">
        <v>40805.889814814815</v>
      </c>
      <c r="E560">
        <v>366</v>
      </c>
      <c r="F560">
        <v>27</v>
      </c>
      <c r="G560" t="s">
        <v>89</v>
      </c>
    </row>
    <row r="561" spans="1:7" x14ac:dyDescent="0.2">
      <c r="A561">
        <v>1.1587663542892499E+17</v>
      </c>
      <c r="B561" t="s">
        <v>1130</v>
      </c>
      <c r="C561" t="s">
        <v>1131</v>
      </c>
      <c r="D561" s="1">
        <v>40805.913391203707</v>
      </c>
      <c r="E561">
        <v>573</v>
      </c>
      <c r="F561">
        <v>146</v>
      </c>
      <c r="G561" t="s">
        <v>89</v>
      </c>
    </row>
    <row r="562" spans="1:7" x14ac:dyDescent="0.2">
      <c r="A562">
        <v>1.1613894341781E+17</v>
      </c>
      <c r="B562" t="s">
        <v>1132</v>
      </c>
      <c r="C562" t="s">
        <v>1133</v>
      </c>
      <c r="D562" s="1">
        <v>40806.63722222222</v>
      </c>
      <c r="E562">
        <v>35</v>
      </c>
      <c r="F562">
        <v>6</v>
      </c>
      <c r="G562" t="s">
        <v>89</v>
      </c>
    </row>
    <row r="563" spans="1:7" x14ac:dyDescent="0.2">
      <c r="A563">
        <v>1.16162399756754E+17</v>
      </c>
      <c r="B563" t="s">
        <v>1134</v>
      </c>
      <c r="C563" t="s">
        <v>1135</v>
      </c>
      <c r="D563" s="1">
        <v>40806.701944444445</v>
      </c>
      <c r="E563">
        <v>45</v>
      </c>
      <c r="F563">
        <v>11</v>
      </c>
    </row>
    <row r="564" spans="1:7" x14ac:dyDescent="0.2">
      <c r="A564">
        <v>1.1620936818530701E+17</v>
      </c>
      <c r="B564" t="s">
        <v>1136</v>
      </c>
      <c r="C564" t="s">
        <v>1137</v>
      </c>
      <c r="D564" s="1">
        <v>40806.831562500003</v>
      </c>
      <c r="E564">
        <v>453</v>
      </c>
      <c r="F564">
        <v>142</v>
      </c>
    </row>
    <row r="565" spans="1:7" x14ac:dyDescent="0.2">
      <c r="A565">
        <v>1.1623268042474701E+17</v>
      </c>
      <c r="B565" t="s">
        <v>1138</v>
      </c>
      <c r="C565" t="s">
        <v>1139</v>
      </c>
      <c r="D565" s="1">
        <v>40806.895891203705</v>
      </c>
      <c r="E565">
        <v>220</v>
      </c>
      <c r="F565">
        <v>21</v>
      </c>
    </row>
    <row r="566" spans="1:7" x14ac:dyDescent="0.2">
      <c r="A566">
        <v>1.1649462350079501E+17</v>
      </c>
      <c r="B566" t="s">
        <v>1140</v>
      </c>
      <c r="C566" t="s">
        <v>1141</v>
      </c>
      <c r="D566" s="1">
        <v>40807.618715277778</v>
      </c>
      <c r="E566">
        <v>278</v>
      </c>
      <c r="F566">
        <v>198</v>
      </c>
    </row>
    <row r="567" spans="1:7" x14ac:dyDescent="0.2">
      <c r="A567">
        <v>1.16498040793202E+17</v>
      </c>
      <c r="B567" t="s">
        <v>1142</v>
      </c>
      <c r="C567" t="s">
        <v>1143</v>
      </c>
      <c r="D567" s="1">
        <v>40807.628148148149</v>
      </c>
      <c r="E567">
        <v>30</v>
      </c>
      <c r="F567">
        <v>11</v>
      </c>
    </row>
    <row r="568" spans="1:7" x14ac:dyDescent="0.2">
      <c r="A568">
        <v>1.1652776100220099E+17</v>
      </c>
      <c r="B568" t="s">
        <v>1144</v>
      </c>
      <c r="C568" t="s">
        <v>1145</v>
      </c>
      <c r="D568" s="1">
        <v>40807.710150462961</v>
      </c>
      <c r="E568">
        <v>254</v>
      </c>
      <c r="F568">
        <v>72</v>
      </c>
    </row>
    <row r="569" spans="1:7" x14ac:dyDescent="0.2">
      <c r="A569">
        <v>1.1657563658322701E+17</v>
      </c>
      <c r="B569" t="s">
        <v>1146</v>
      </c>
      <c r="C569" t="s">
        <v>1147</v>
      </c>
      <c r="D569" s="1">
        <v>40807.842268518521</v>
      </c>
      <c r="E569">
        <v>299</v>
      </c>
      <c r="F569">
        <v>64</v>
      </c>
    </row>
    <row r="570" spans="1:7" x14ac:dyDescent="0.2">
      <c r="A570">
        <v>1.1657936008919E+17</v>
      </c>
      <c r="B570" t="s">
        <v>1148</v>
      </c>
      <c r="C570" t="s">
        <v>1149</v>
      </c>
      <c r="D570" s="1">
        <v>40807.852546296293</v>
      </c>
      <c r="E570">
        <v>700</v>
      </c>
      <c r="F570">
        <v>845</v>
      </c>
    </row>
    <row r="571" spans="1:7" x14ac:dyDescent="0.2">
      <c r="A571">
        <v>1.1659386162683901E+17</v>
      </c>
      <c r="B571" t="s">
        <v>1150</v>
      </c>
      <c r="C571" t="s">
        <v>1151</v>
      </c>
      <c r="D571" s="1">
        <v>40807.892557870371</v>
      </c>
      <c r="E571">
        <v>49</v>
      </c>
      <c r="F571">
        <v>36</v>
      </c>
      <c r="G571" t="s">
        <v>89</v>
      </c>
    </row>
    <row r="572" spans="1:7" x14ac:dyDescent="0.2">
      <c r="A572">
        <v>1.1686588001668301E+17</v>
      </c>
      <c r="B572" t="s">
        <v>1152</v>
      </c>
      <c r="C572" t="e">
        <f xml:space="preserve"> EricTrump is doing a great job on completing our new Trump Winery in Virginia.</f>
        <v>#NAME?</v>
      </c>
      <c r="D572" s="1">
        <v>40808.643182870372</v>
      </c>
      <c r="E572">
        <v>11</v>
      </c>
      <c r="F572">
        <v>3</v>
      </c>
      <c r="G572" t="s">
        <v>89</v>
      </c>
    </row>
    <row r="573" spans="1:7" x14ac:dyDescent="0.2">
      <c r="A573">
        <v>1.1689578460310701E+17</v>
      </c>
      <c r="B573" t="s">
        <v>1153</v>
      </c>
      <c r="C573" t="s">
        <v>1154</v>
      </c>
      <c r="D573" s="1">
        <v>40808.725706018522</v>
      </c>
      <c r="E573">
        <v>272</v>
      </c>
      <c r="F573">
        <v>97</v>
      </c>
    </row>
    <row r="574" spans="1:7" x14ac:dyDescent="0.2">
      <c r="A574">
        <v>1.1693438178388701E+17</v>
      </c>
      <c r="B574" t="s">
        <v>1155</v>
      </c>
      <c r="C574" t="s">
        <v>1156</v>
      </c>
      <c r="D574" s="1">
        <v>40808.83221064815</v>
      </c>
      <c r="E574">
        <v>108</v>
      </c>
      <c r="F574">
        <v>10</v>
      </c>
    </row>
    <row r="575" spans="1:7" x14ac:dyDescent="0.2">
      <c r="A575">
        <v>1.169974426496E+17</v>
      </c>
      <c r="B575" t="s">
        <v>1157</v>
      </c>
      <c r="C575" t="s">
        <v>1158</v>
      </c>
      <c r="D575" s="1">
        <v>40809.006226851852</v>
      </c>
      <c r="E575">
        <v>31</v>
      </c>
      <c r="F575">
        <v>8</v>
      </c>
    </row>
    <row r="576" spans="1:7" x14ac:dyDescent="0.2">
      <c r="A576">
        <v>1.1725624144468301E+17</v>
      </c>
      <c r="B576" t="s">
        <v>1159</v>
      </c>
      <c r="C576" t="s">
        <v>1160</v>
      </c>
      <c r="D576" s="1">
        <v>40809.720381944448</v>
      </c>
      <c r="E576">
        <v>279</v>
      </c>
      <c r="F576">
        <v>60</v>
      </c>
      <c r="G576" t="s">
        <v>89</v>
      </c>
    </row>
    <row r="577" spans="1:8" x14ac:dyDescent="0.2">
      <c r="A577">
        <v>1.1729627068249699E+17</v>
      </c>
      <c r="B577" t="s">
        <v>1161</v>
      </c>
      <c r="C577" t="s">
        <v>1162</v>
      </c>
      <c r="D577" s="1">
        <v>40809.830833333333</v>
      </c>
      <c r="E577">
        <v>203</v>
      </c>
      <c r="F577">
        <v>17</v>
      </c>
      <c r="H577" t="s">
        <v>390</v>
      </c>
    </row>
    <row r="578" spans="1:8" x14ac:dyDescent="0.2">
      <c r="A578">
        <v>1.17319770180816E+17</v>
      </c>
      <c r="B578" t="s">
        <v>1163</v>
      </c>
      <c r="C578" t="s">
        <v>1164</v>
      </c>
      <c r="D578" s="1">
        <v>40809.895682870374</v>
      </c>
      <c r="E578">
        <v>105</v>
      </c>
      <c r="F578">
        <v>22</v>
      </c>
    </row>
    <row r="579" spans="1:8" x14ac:dyDescent="0.2">
      <c r="A579">
        <v>1.1833249590006099E+17</v>
      </c>
      <c r="B579" t="s">
        <v>1165</v>
      </c>
      <c r="C579" t="s">
        <v>1166</v>
      </c>
      <c r="D579" s="1">
        <v>40812.69027777778</v>
      </c>
      <c r="E579">
        <v>294</v>
      </c>
      <c r="F579">
        <v>33</v>
      </c>
    </row>
    <row r="580" spans="1:8" x14ac:dyDescent="0.2">
      <c r="A580">
        <v>1.18354013774286E+17</v>
      </c>
      <c r="B580" t="s">
        <v>1167</v>
      </c>
      <c r="C580" t="s">
        <v>1168</v>
      </c>
      <c r="D580" s="1">
        <v>40812.749652777777</v>
      </c>
      <c r="E580">
        <v>129</v>
      </c>
      <c r="F580">
        <v>16</v>
      </c>
    </row>
    <row r="581" spans="1:8" x14ac:dyDescent="0.2">
      <c r="A581">
        <v>1.1871302001584099E+17</v>
      </c>
      <c r="B581" t="s">
        <v>1169</v>
      </c>
      <c r="C581" t="s">
        <v>1170</v>
      </c>
      <c r="D581" s="1">
        <v>40813.740324074075</v>
      </c>
      <c r="E581">
        <v>26</v>
      </c>
      <c r="F581">
        <v>8</v>
      </c>
      <c r="G581" t="s">
        <v>576</v>
      </c>
    </row>
    <row r="582" spans="1:8" x14ac:dyDescent="0.2">
      <c r="A582">
        <v>1.1872355572581101E+17</v>
      </c>
      <c r="B582" t="s">
        <v>1171</v>
      </c>
      <c r="C582" t="s">
        <v>1172</v>
      </c>
      <c r="D582" s="1">
        <v>40813.76939814815</v>
      </c>
      <c r="E582">
        <v>21</v>
      </c>
      <c r="F582">
        <v>6</v>
      </c>
      <c r="G582" t="s">
        <v>576</v>
      </c>
    </row>
    <row r="583" spans="1:8" x14ac:dyDescent="0.2">
      <c r="A583">
        <v>1.1875228146113299E+17</v>
      </c>
      <c r="B583" t="s">
        <v>1173</v>
      </c>
      <c r="C583" t="s">
        <v>1174</v>
      </c>
      <c r="D583" s="1">
        <v>40813.848657407405</v>
      </c>
      <c r="E583">
        <v>16</v>
      </c>
      <c r="F583">
        <v>4</v>
      </c>
      <c r="G583" t="s">
        <v>576</v>
      </c>
    </row>
    <row r="584" spans="1:8" x14ac:dyDescent="0.2">
      <c r="A584">
        <v>1.1875963887853501E+17</v>
      </c>
      <c r="B584" t="s">
        <v>1175</v>
      </c>
      <c r="C584" t="s">
        <v>1176</v>
      </c>
      <c r="D584" s="1">
        <v>40813.868969907409</v>
      </c>
      <c r="E584">
        <v>28</v>
      </c>
      <c r="F584">
        <v>5</v>
      </c>
      <c r="G584" t="e">
        <f>_xlfn.SINGLE( _xlfn.SINGLE(globeandmail))</f>
        <v>#NAME?</v>
      </c>
    </row>
    <row r="585" spans="1:8" x14ac:dyDescent="0.2">
      <c r="A585">
        <v>1.1876997611402E+17</v>
      </c>
      <c r="B585" t="s">
        <v>1177</v>
      </c>
      <c r="C585" t="s">
        <v>1178</v>
      </c>
      <c r="D585" s="1">
        <v>40813.897488425922</v>
      </c>
      <c r="E585">
        <v>542</v>
      </c>
      <c r="F585">
        <v>315</v>
      </c>
      <c r="G585" t="s">
        <v>89</v>
      </c>
    </row>
    <row r="586" spans="1:8" x14ac:dyDescent="0.2">
      <c r="A586">
        <v>1.18777879365554E+17</v>
      </c>
      <c r="B586" t="s">
        <v>1179</v>
      </c>
      <c r="C586" t="s">
        <v>1180</v>
      </c>
      <c r="D586" s="1">
        <v>40813.919293981482</v>
      </c>
      <c r="E586">
        <v>82</v>
      </c>
      <c r="F586">
        <v>14</v>
      </c>
    </row>
    <row r="587" spans="1:8" x14ac:dyDescent="0.2">
      <c r="A587">
        <v>1.1907266088914899E+17</v>
      </c>
      <c r="B587" t="s">
        <v>1181</v>
      </c>
      <c r="C587" t="s">
        <v>1182</v>
      </c>
      <c r="D587" s="1">
        <v>40814.732743055552</v>
      </c>
      <c r="E587">
        <v>1426</v>
      </c>
      <c r="F587">
        <v>1318</v>
      </c>
    </row>
    <row r="588" spans="1:8" x14ac:dyDescent="0.2">
      <c r="A588">
        <v>1.1907309458437699E+17</v>
      </c>
      <c r="B588" t="s">
        <v>1183</v>
      </c>
      <c r="C588" t="s">
        <v>1184</v>
      </c>
      <c r="D588" s="1">
        <v>40814.733935185184</v>
      </c>
      <c r="E588">
        <v>23</v>
      </c>
      <c r="F588">
        <v>11</v>
      </c>
      <c r="G588" t="s">
        <v>89</v>
      </c>
    </row>
    <row r="589" spans="1:8" x14ac:dyDescent="0.2">
      <c r="A589">
        <v>1.1910506882072499E+17</v>
      </c>
      <c r="B589" t="s">
        <v>1185</v>
      </c>
      <c r="C589" t="s">
        <v>1186</v>
      </c>
      <c r="D589" s="1">
        <v>40814.822164351855</v>
      </c>
      <c r="E589">
        <v>265</v>
      </c>
      <c r="F589">
        <v>26</v>
      </c>
    </row>
    <row r="590" spans="1:8" x14ac:dyDescent="0.2">
      <c r="A590">
        <v>1.1910687461541E+17</v>
      </c>
      <c r="B590" t="s">
        <v>1187</v>
      </c>
      <c r="C590" t="s">
        <v>1188</v>
      </c>
      <c r="D590" s="1">
        <v>40814.827152777776</v>
      </c>
      <c r="E590">
        <v>11</v>
      </c>
      <c r="F590">
        <v>4</v>
      </c>
      <c r="G590" t="s">
        <v>215</v>
      </c>
    </row>
    <row r="591" spans="1:8" x14ac:dyDescent="0.2">
      <c r="A591">
        <v>1.1911624353711299E+17</v>
      </c>
      <c r="B591" t="s">
        <v>1189</v>
      </c>
      <c r="C591" t="s">
        <v>1190</v>
      </c>
      <c r="D591" s="1">
        <v>40814.853009259263</v>
      </c>
      <c r="E591">
        <v>287</v>
      </c>
      <c r="F591">
        <v>110</v>
      </c>
    </row>
    <row r="592" spans="1:8" x14ac:dyDescent="0.2">
      <c r="A592">
        <v>1.1911902096747699E+17</v>
      </c>
      <c r="B592" t="s">
        <v>1191</v>
      </c>
      <c r="C592" t="s">
        <v>1192</v>
      </c>
      <c r="D592" s="1">
        <v>40814.860671296294</v>
      </c>
      <c r="E592">
        <v>97</v>
      </c>
      <c r="F592">
        <v>220</v>
      </c>
    </row>
    <row r="593" spans="1:7" x14ac:dyDescent="0.2">
      <c r="A593">
        <v>1.1912640211622701E+17</v>
      </c>
      <c r="B593" t="s">
        <v>1193</v>
      </c>
      <c r="C593" t="s">
        <v>1194</v>
      </c>
      <c r="D593" s="1">
        <v>40814.881041666667</v>
      </c>
      <c r="E593">
        <v>164</v>
      </c>
      <c r="F593">
        <v>21</v>
      </c>
      <c r="G593" t="s">
        <v>89</v>
      </c>
    </row>
    <row r="594" spans="1:7" x14ac:dyDescent="0.2">
      <c r="A594">
        <v>1.1917493106914899E+17</v>
      </c>
      <c r="B594" t="s">
        <v>1195</v>
      </c>
      <c r="C594" t="s">
        <v>1196</v>
      </c>
      <c r="D594" s="1">
        <v>40815.014953703707</v>
      </c>
      <c r="E594">
        <v>31</v>
      </c>
      <c r="F594">
        <v>8</v>
      </c>
      <c r="G594" t="s">
        <v>215</v>
      </c>
    </row>
    <row r="595" spans="1:7" x14ac:dyDescent="0.2">
      <c r="A595">
        <v>1.19432125786238E+17</v>
      </c>
      <c r="B595" t="s">
        <v>1197</v>
      </c>
      <c r="C595" t="s">
        <v>1198</v>
      </c>
      <c r="D595" s="1">
        <v>40815.724675925929</v>
      </c>
      <c r="E595">
        <v>81</v>
      </c>
      <c r="F595">
        <v>10</v>
      </c>
      <c r="G595" t="s">
        <v>89</v>
      </c>
    </row>
    <row r="596" spans="1:7" x14ac:dyDescent="0.2">
      <c r="A596">
        <v>1.1944041136115299E+17</v>
      </c>
      <c r="B596" t="s">
        <v>1199</v>
      </c>
      <c r="C596" t="s">
        <v>1200</v>
      </c>
      <c r="D596" s="1">
        <v>40815.747534722221</v>
      </c>
      <c r="E596">
        <v>38</v>
      </c>
      <c r="F596">
        <v>16</v>
      </c>
    </row>
    <row r="597" spans="1:7" x14ac:dyDescent="0.2">
      <c r="A597">
        <v>1.1948030444346499E+17</v>
      </c>
      <c r="B597" t="s">
        <v>1201</v>
      </c>
      <c r="C597" t="s">
        <v>1202</v>
      </c>
      <c r="D597" s="1">
        <v>40815.857627314814</v>
      </c>
      <c r="E597">
        <v>18</v>
      </c>
      <c r="F597">
        <v>7</v>
      </c>
      <c r="G597" t="s">
        <v>215</v>
      </c>
    </row>
    <row r="598" spans="1:7" x14ac:dyDescent="0.2">
      <c r="A598">
        <v>1.1948416301021501E+17</v>
      </c>
      <c r="B598" t="s">
        <v>1203</v>
      </c>
      <c r="C598" t="s">
        <v>1204</v>
      </c>
      <c r="D598" s="1">
        <v>40815.868275462963</v>
      </c>
      <c r="E598">
        <v>118</v>
      </c>
      <c r="F598">
        <v>18</v>
      </c>
    </row>
    <row r="599" spans="1:7" x14ac:dyDescent="0.2">
      <c r="A599">
        <v>1.1949265896302499E+17</v>
      </c>
      <c r="B599" t="s">
        <v>1205</v>
      </c>
      <c r="C599" t="s">
        <v>1206</v>
      </c>
      <c r="D599" s="1">
        <v>40815.891712962963</v>
      </c>
      <c r="E599">
        <v>873</v>
      </c>
      <c r="F599">
        <v>1272</v>
      </c>
    </row>
    <row r="600" spans="1:7" x14ac:dyDescent="0.2">
      <c r="A600">
        <v>1.19499484790128E+17</v>
      </c>
      <c r="B600" t="s">
        <v>1207</v>
      </c>
      <c r="C600" t="s">
        <v>1208</v>
      </c>
      <c r="D600" s="1">
        <v>40815.910555555558</v>
      </c>
      <c r="E600">
        <v>187</v>
      </c>
      <c r="F600">
        <v>28</v>
      </c>
    </row>
    <row r="601" spans="1:7" x14ac:dyDescent="0.2">
      <c r="A601">
        <v>1.1950502826750701E+17</v>
      </c>
      <c r="B601" t="s">
        <v>1209</v>
      </c>
      <c r="C601" t="s">
        <v>1210</v>
      </c>
      <c r="D601" s="1">
        <v>40815.925844907404</v>
      </c>
      <c r="E601">
        <v>108</v>
      </c>
      <c r="F601">
        <v>18</v>
      </c>
      <c r="G601" t="s">
        <v>89</v>
      </c>
    </row>
    <row r="602" spans="1:7" x14ac:dyDescent="0.2">
      <c r="A602">
        <v>1.1950866953576E+17</v>
      </c>
      <c r="B602" t="s">
        <v>1211</v>
      </c>
      <c r="C602" t="s">
        <v>1212</v>
      </c>
      <c r="D602" s="1">
        <v>40815.935891203706</v>
      </c>
      <c r="E602">
        <v>314</v>
      </c>
      <c r="F602">
        <v>131</v>
      </c>
    </row>
    <row r="603" spans="1:7" x14ac:dyDescent="0.2">
      <c r="A603">
        <v>1.19760907835424E+17</v>
      </c>
      <c r="B603" t="s">
        <v>1213</v>
      </c>
      <c r="C603" t="s">
        <v>1214</v>
      </c>
      <c r="D603" s="1">
        <v>40816.631944444445</v>
      </c>
      <c r="E603">
        <v>44</v>
      </c>
      <c r="F603">
        <v>8</v>
      </c>
    </row>
    <row r="604" spans="1:7" x14ac:dyDescent="0.2">
      <c r="A604">
        <v>1.1978375350885901E+17</v>
      </c>
      <c r="B604" t="s">
        <v>1215</v>
      </c>
      <c r="C604" t="s">
        <v>1216</v>
      </c>
      <c r="D604" s="1">
        <v>40816.694976851853</v>
      </c>
      <c r="E604">
        <v>17</v>
      </c>
      <c r="F604">
        <v>4</v>
      </c>
      <c r="G604" t="s">
        <v>89</v>
      </c>
    </row>
    <row r="605" spans="1:7" x14ac:dyDescent="0.2">
      <c r="A605">
        <v>1.1979418155942701E+17</v>
      </c>
      <c r="B605" t="s">
        <v>1217</v>
      </c>
      <c r="C605" t="s">
        <v>1218</v>
      </c>
      <c r="D605" s="1">
        <v>40816.723761574074</v>
      </c>
      <c r="E605">
        <v>29</v>
      </c>
      <c r="F605">
        <v>10</v>
      </c>
      <c r="G605" t="s">
        <v>89</v>
      </c>
    </row>
    <row r="606" spans="1:7" x14ac:dyDescent="0.2">
      <c r="A606">
        <v>1.1980530311718499E+17</v>
      </c>
      <c r="B606" t="s">
        <v>1219</v>
      </c>
      <c r="C606" t="s">
        <v>1220</v>
      </c>
      <c r="D606" s="1">
        <v>40816.754444444443</v>
      </c>
      <c r="E606">
        <v>34</v>
      </c>
      <c r="F606">
        <v>14</v>
      </c>
      <c r="G606" t="s">
        <v>89</v>
      </c>
    </row>
    <row r="607" spans="1:7" x14ac:dyDescent="0.2">
      <c r="A607">
        <v>1.1980684792130701E+17</v>
      </c>
      <c r="B607" t="s">
        <v>1221</v>
      </c>
      <c r="C607" t="s">
        <v>1222</v>
      </c>
      <c r="D607" s="1">
        <v>40816.758715277778</v>
      </c>
      <c r="E607">
        <v>346</v>
      </c>
      <c r="F607">
        <v>156</v>
      </c>
    </row>
    <row r="608" spans="1:7" x14ac:dyDescent="0.2">
      <c r="A608">
        <v>1.19825826719084E+17</v>
      </c>
      <c r="B608" t="s">
        <v>1223</v>
      </c>
      <c r="C608" t="s">
        <v>1224</v>
      </c>
      <c r="D608" s="1">
        <v>40816.81108796296</v>
      </c>
      <c r="E608">
        <v>177</v>
      </c>
      <c r="F608">
        <v>69</v>
      </c>
      <c r="G608" t="s">
        <v>89</v>
      </c>
    </row>
    <row r="609" spans="1:8" x14ac:dyDescent="0.2">
      <c r="A609">
        <v>1.19835334824562E+17</v>
      </c>
      <c r="B609" t="s">
        <v>1225</v>
      </c>
      <c r="C609" t="s">
        <v>1226</v>
      </c>
      <c r="D609" s="1">
        <v>40816.837314814817</v>
      </c>
      <c r="E609">
        <v>127</v>
      </c>
      <c r="F609">
        <v>26</v>
      </c>
      <c r="G609" t="s">
        <v>89</v>
      </c>
    </row>
    <row r="610" spans="1:8" x14ac:dyDescent="0.2">
      <c r="A610">
        <v>1.1985443103349101E+17</v>
      </c>
      <c r="B610" t="s">
        <v>1227</v>
      </c>
      <c r="C610" t="s">
        <v>1228</v>
      </c>
      <c r="D610" s="1">
        <v>40816.890011574076</v>
      </c>
      <c r="E610">
        <v>260</v>
      </c>
      <c r="F610">
        <v>30</v>
      </c>
    </row>
    <row r="611" spans="1:8" x14ac:dyDescent="0.2">
      <c r="A611">
        <v>1.20863548464316E+17</v>
      </c>
      <c r="B611" t="s">
        <v>1229</v>
      </c>
      <c r="C611" t="s">
        <v>1230</v>
      </c>
      <c r="D611" s="1">
        <v>40819.67465277778</v>
      </c>
      <c r="E611">
        <v>43</v>
      </c>
      <c r="F611">
        <v>27</v>
      </c>
    </row>
    <row r="612" spans="1:8" x14ac:dyDescent="0.2">
      <c r="A612">
        <v>1.2086525206475901E+17</v>
      </c>
      <c r="B612" t="s">
        <v>1231</v>
      </c>
      <c r="C612" t="e">
        <f xml:space="preserve"> AmandaKnox is innocent. Italian government should pay for this travesty.</f>
        <v>#NAME?</v>
      </c>
      <c r="D612" s="1">
        <v>40819.679351851853</v>
      </c>
      <c r="E612">
        <v>36</v>
      </c>
      <c r="F612">
        <v>20</v>
      </c>
      <c r="G612" t="s">
        <v>89</v>
      </c>
    </row>
    <row r="613" spans="1:8" x14ac:dyDescent="0.2">
      <c r="A613">
        <v>1.2087192818878E+17</v>
      </c>
      <c r="B613" t="s">
        <v>1232</v>
      </c>
      <c r="C613" t="e">
        <f>_xlfn.SINGLE( USGovernment has done nothing to help _xlfn.SINGLE( AmandaKnox.))</f>
        <v>#NAME?</v>
      </c>
      <c r="D613" s="1">
        <v>40819.697777777779</v>
      </c>
      <c r="E613">
        <v>25</v>
      </c>
      <c r="F613">
        <v>22</v>
      </c>
      <c r="G613" t="s">
        <v>215</v>
      </c>
    </row>
    <row r="614" spans="1:8" x14ac:dyDescent="0.2">
      <c r="A614">
        <v>1.2088445125645101E+17</v>
      </c>
      <c r="B614" t="s">
        <v>1233</v>
      </c>
      <c r="C614" t="s">
        <v>1234</v>
      </c>
      <c r="D614" s="1">
        <v>40819.73232638889</v>
      </c>
      <c r="E614">
        <v>78</v>
      </c>
      <c r="F614">
        <v>14</v>
      </c>
      <c r="G614" t="e">
        <f>THeCelebrityApprentice</f>
        <v>#NAME?</v>
      </c>
    </row>
    <row r="615" spans="1:8" x14ac:dyDescent="0.2">
      <c r="A615">
        <v>1.2089077528959699E+17</v>
      </c>
      <c r="B615" t="s">
        <v>1235</v>
      </c>
      <c r="C615" t="s">
        <v>1236</v>
      </c>
      <c r="D615" s="1">
        <v>40819.749780092592</v>
      </c>
      <c r="E615">
        <v>279</v>
      </c>
      <c r="F615">
        <v>649</v>
      </c>
      <c r="G615" t="s">
        <v>89</v>
      </c>
    </row>
    <row r="616" spans="1:8" x14ac:dyDescent="0.2">
      <c r="A616">
        <v>1.20919682579566E+17</v>
      </c>
      <c r="B616" t="s">
        <v>1237</v>
      </c>
      <c r="C616" t="s">
        <v>1238</v>
      </c>
      <c r="D616" s="1">
        <v>40819.829548611109</v>
      </c>
      <c r="E616">
        <v>83</v>
      </c>
      <c r="F616">
        <v>20</v>
      </c>
    </row>
    <row r="617" spans="1:8" x14ac:dyDescent="0.2">
      <c r="A617">
        <v>1.2092910545679101E+17</v>
      </c>
      <c r="B617" t="s">
        <v>1239</v>
      </c>
      <c r="C617" t="s">
        <v>1240</v>
      </c>
      <c r="D617" s="1">
        <v>40819.855555555558</v>
      </c>
      <c r="E617">
        <v>50</v>
      </c>
      <c r="F617">
        <v>10</v>
      </c>
      <c r="H617" t="s">
        <v>390</v>
      </c>
    </row>
    <row r="618" spans="1:8" x14ac:dyDescent="0.2">
      <c r="A618">
        <v>1.20950305356644E+17</v>
      </c>
      <c r="B618" t="s">
        <v>1241</v>
      </c>
      <c r="C618" t="s">
        <v>1242</v>
      </c>
      <c r="D618" s="1">
        <v>40819.914050925923</v>
      </c>
      <c r="E618">
        <v>256</v>
      </c>
      <c r="F618">
        <v>36</v>
      </c>
      <c r="G618" t="s">
        <v>89</v>
      </c>
    </row>
    <row r="619" spans="1:8" x14ac:dyDescent="0.2">
      <c r="A619">
        <v>1.2096101670310701E+17</v>
      </c>
      <c r="B619" t="s">
        <v>1243</v>
      </c>
      <c r="C619" t="s">
        <v>1244</v>
      </c>
      <c r="D619" s="1">
        <v>40819.943611111114</v>
      </c>
      <c r="E619">
        <v>27</v>
      </c>
      <c r="F619">
        <v>7</v>
      </c>
      <c r="G619" t="s">
        <v>89</v>
      </c>
    </row>
    <row r="620" spans="1:8" x14ac:dyDescent="0.2">
      <c r="A620">
        <v>1.212312654406E+17</v>
      </c>
      <c r="B620" t="s">
        <v>1245</v>
      </c>
      <c r="C620" t="s">
        <v>1246</v>
      </c>
      <c r="D620" s="1">
        <v>40820.689351851855</v>
      </c>
      <c r="E620">
        <v>13</v>
      </c>
      <c r="F620">
        <v>5</v>
      </c>
      <c r="G620" t="s">
        <v>89</v>
      </c>
    </row>
    <row r="621" spans="1:8" x14ac:dyDescent="0.2">
      <c r="A621">
        <v>1.2123232149084899E+17</v>
      </c>
      <c r="B621" t="s">
        <v>1247</v>
      </c>
      <c r="C621" t="s">
        <v>1248</v>
      </c>
      <c r="D621" s="1">
        <v>40820.69226851852</v>
      </c>
      <c r="E621">
        <v>19</v>
      </c>
      <c r="F621">
        <v>9</v>
      </c>
      <c r="G621" t="s">
        <v>215</v>
      </c>
    </row>
    <row r="622" spans="1:8" x14ac:dyDescent="0.2">
      <c r="A622">
        <v>1.2124144721422701E+17</v>
      </c>
      <c r="B622" t="s">
        <v>1249</v>
      </c>
      <c r="C622" t="s">
        <v>1250</v>
      </c>
      <c r="D622" s="1">
        <v>40820.717453703706</v>
      </c>
      <c r="E622">
        <v>46</v>
      </c>
      <c r="F622">
        <v>6</v>
      </c>
    </row>
    <row r="623" spans="1:8" x14ac:dyDescent="0.2">
      <c r="A623">
        <v>1.21256675423436E+17</v>
      </c>
      <c r="B623" t="s">
        <v>1251</v>
      </c>
      <c r="C623" t="s">
        <v>1252</v>
      </c>
      <c r="D623" s="1">
        <v>40820.759467592594</v>
      </c>
      <c r="E623">
        <v>62</v>
      </c>
      <c r="F623">
        <v>11</v>
      </c>
      <c r="G623" t="s">
        <v>89</v>
      </c>
    </row>
    <row r="624" spans="1:8" x14ac:dyDescent="0.2">
      <c r="A624">
        <v>1.2128204860123101E+17</v>
      </c>
      <c r="B624" t="s">
        <v>1253</v>
      </c>
      <c r="C624" t="s">
        <v>1254</v>
      </c>
      <c r="D624" s="1">
        <v>40820.82949074074</v>
      </c>
      <c r="E624">
        <v>34</v>
      </c>
      <c r="F624">
        <v>6</v>
      </c>
      <c r="G624" t="s">
        <v>89</v>
      </c>
    </row>
    <row r="625" spans="1:7" x14ac:dyDescent="0.2">
      <c r="A625">
        <v>1.2129093257332301E+17</v>
      </c>
      <c r="B625" t="s">
        <v>1255</v>
      </c>
      <c r="C625" t="s">
        <v>1256</v>
      </c>
      <c r="D625" s="1">
        <v>40820.854004629633</v>
      </c>
      <c r="E625">
        <v>102</v>
      </c>
      <c r="F625">
        <v>13</v>
      </c>
    </row>
    <row r="626" spans="1:7" x14ac:dyDescent="0.2">
      <c r="A626">
        <v>1.2129980899564701E+17</v>
      </c>
      <c r="B626" t="s">
        <v>1257</v>
      </c>
      <c r="C626" t="s">
        <v>1258</v>
      </c>
      <c r="D626" s="1">
        <v>40820.878495370373</v>
      </c>
      <c r="E626">
        <v>624</v>
      </c>
      <c r="F626">
        <v>42</v>
      </c>
      <c r="G626" t="s">
        <v>89</v>
      </c>
    </row>
    <row r="627" spans="1:7" x14ac:dyDescent="0.2">
      <c r="A627">
        <v>1.2160162279838099E+17</v>
      </c>
      <c r="B627" t="s">
        <v>1259</v>
      </c>
      <c r="C627" t="s">
        <v>1260</v>
      </c>
      <c r="D627" s="1">
        <v>40821.711342592593</v>
      </c>
      <c r="E627">
        <v>46</v>
      </c>
      <c r="F627">
        <v>9</v>
      </c>
      <c r="G627" t="s">
        <v>89</v>
      </c>
    </row>
    <row r="628" spans="1:7" x14ac:dyDescent="0.2">
      <c r="A628">
        <v>1.2161860582048099E+17</v>
      </c>
      <c r="B628" t="s">
        <v>1261</v>
      </c>
      <c r="C628" t="s">
        <v>1262</v>
      </c>
      <c r="D628" s="1">
        <v>40821.758206018516</v>
      </c>
      <c r="E628">
        <v>593</v>
      </c>
      <c r="F628">
        <v>621</v>
      </c>
      <c r="G628" t="s">
        <v>89</v>
      </c>
    </row>
    <row r="629" spans="1:7" x14ac:dyDescent="0.2">
      <c r="A629">
        <v>1.21945154365046E+17</v>
      </c>
      <c r="B629" t="s">
        <v>1263</v>
      </c>
      <c r="C629" t="s">
        <v>1264</v>
      </c>
      <c r="D629" s="1">
        <v>40822.659317129626</v>
      </c>
      <c r="E629">
        <v>107</v>
      </c>
      <c r="F629">
        <v>22</v>
      </c>
    </row>
    <row r="630" spans="1:7" x14ac:dyDescent="0.2">
      <c r="A630">
        <v>1.21956107181764E+17</v>
      </c>
      <c r="B630" t="s">
        <v>1265</v>
      </c>
      <c r="C630" t="s">
        <v>1266</v>
      </c>
      <c r="D630" s="1">
        <v>40822.68953703704</v>
      </c>
      <c r="E630">
        <v>147</v>
      </c>
      <c r="F630">
        <v>22</v>
      </c>
    </row>
    <row r="631" spans="1:7" x14ac:dyDescent="0.2">
      <c r="A631">
        <v>1.2197418858723299E+17</v>
      </c>
      <c r="B631" t="s">
        <v>1267</v>
      </c>
      <c r="C631" t="s">
        <v>1268</v>
      </c>
      <c r="D631" s="1">
        <v>40822.739432870374</v>
      </c>
      <c r="E631">
        <v>137</v>
      </c>
      <c r="F631">
        <v>24</v>
      </c>
    </row>
    <row r="632" spans="1:7" x14ac:dyDescent="0.2">
      <c r="A632">
        <v>1.2199493670182899E+17</v>
      </c>
      <c r="B632" t="s">
        <v>1269</v>
      </c>
      <c r="C632" t="s">
        <v>1270</v>
      </c>
      <c r="D632" s="1">
        <v>40822.796689814815</v>
      </c>
      <c r="E632">
        <v>370</v>
      </c>
      <c r="F632">
        <v>189</v>
      </c>
      <c r="G632" t="s">
        <v>89</v>
      </c>
    </row>
    <row r="633" spans="1:7" x14ac:dyDescent="0.2">
      <c r="A633">
        <v>1.2239101333458099E+17</v>
      </c>
      <c r="B633" t="s">
        <v>1271</v>
      </c>
      <c r="C633" t="e">
        <f xml:space="preserve"> BarackObama is trying to pass another stimulus after the first was a complete failure. does He really believe We are that stupid?</f>
        <v>#NAME?</v>
      </c>
      <c r="D633" s="1">
        <v>40823.889652777776</v>
      </c>
      <c r="E633">
        <v>57</v>
      </c>
      <c r="F633">
        <v>14</v>
      </c>
      <c r="G633" t="s">
        <v>89</v>
      </c>
    </row>
    <row r="634" spans="1:7" x14ac:dyDescent="0.2">
      <c r="A634">
        <v>1.2239218329793699E+17</v>
      </c>
      <c r="B634" t="s">
        <v>1272</v>
      </c>
      <c r="C634" t="s">
        <v>1273</v>
      </c>
      <c r="D634" s="1">
        <v>40823.892881944441</v>
      </c>
      <c r="E634">
        <v>265</v>
      </c>
      <c r="F634">
        <v>30</v>
      </c>
    </row>
    <row r="635" spans="1:7" x14ac:dyDescent="0.2">
      <c r="A635">
        <v>1.22395372554424E+17</v>
      </c>
      <c r="B635" t="s">
        <v>1274</v>
      </c>
      <c r="C635" t="s">
        <v>1275</v>
      </c>
      <c r="D635" s="1">
        <v>40823.901678240742</v>
      </c>
      <c r="E635">
        <v>43</v>
      </c>
      <c r="F635">
        <v>12</v>
      </c>
    </row>
    <row r="636" spans="1:7" x14ac:dyDescent="0.2">
      <c r="A636">
        <v>1.2239658833634899E+17</v>
      </c>
      <c r="B636" t="s">
        <v>1276</v>
      </c>
      <c r="C636" t="s">
        <v>1277</v>
      </c>
      <c r="D636" s="1">
        <v>40823.905034722222</v>
      </c>
      <c r="E636">
        <v>1081</v>
      </c>
      <c r="F636">
        <v>1064</v>
      </c>
    </row>
    <row r="637" spans="1:7" x14ac:dyDescent="0.2">
      <c r="A637">
        <v>1.2239897798653501E+17</v>
      </c>
      <c r="B637" t="s">
        <v>1278</v>
      </c>
      <c r="C637" t="s">
        <v>1279</v>
      </c>
      <c r="D637" s="1">
        <v>40823.911631944444</v>
      </c>
      <c r="E637">
        <v>432</v>
      </c>
      <c r="F637">
        <v>53</v>
      </c>
      <c r="G637" t="s">
        <v>89</v>
      </c>
    </row>
    <row r="638" spans="1:7" x14ac:dyDescent="0.2">
      <c r="A638">
        <v>1.2240289944685699E+17</v>
      </c>
      <c r="B638" t="s">
        <v>1280</v>
      </c>
      <c r="C638" t="s">
        <v>1281</v>
      </c>
      <c r="D638" s="1">
        <v>40823.922453703701</v>
      </c>
      <c r="E638">
        <v>877</v>
      </c>
      <c r="F638">
        <v>1225</v>
      </c>
    </row>
    <row r="639" spans="1:7" x14ac:dyDescent="0.2">
      <c r="A639">
        <v>1.2376130611644E+17</v>
      </c>
      <c r="B639" t="s">
        <v>1282</v>
      </c>
      <c r="C639" t="s">
        <v>1283</v>
      </c>
      <c r="D639" s="1">
        <v>40827.670937499999</v>
      </c>
      <c r="E639">
        <v>137</v>
      </c>
      <c r="F639">
        <v>33</v>
      </c>
      <c r="G639" t="s">
        <v>89</v>
      </c>
    </row>
    <row r="640" spans="1:7" x14ac:dyDescent="0.2">
      <c r="A640">
        <v>1.23767488335978E+17</v>
      </c>
      <c r="B640" t="s">
        <v>1284</v>
      </c>
      <c r="C640" t="s">
        <v>1285</v>
      </c>
      <c r="D640" s="1">
        <v>40827.687997685185</v>
      </c>
      <c r="E640">
        <v>392</v>
      </c>
      <c r="F640">
        <v>57</v>
      </c>
    </row>
    <row r="641" spans="1:8" x14ac:dyDescent="0.2">
      <c r="A641">
        <v>1.23783204887998E+17</v>
      </c>
      <c r="B641" t="s">
        <v>1286</v>
      </c>
      <c r="C641" t="s">
        <v>1287</v>
      </c>
      <c r="D641" s="1">
        <v>40827.731365740743</v>
      </c>
      <c r="E641">
        <v>257</v>
      </c>
      <c r="F641">
        <v>276</v>
      </c>
    </row>
    <row r="642" spans="1:8" x14ac:dyDescent="0.2">
      <c r="A642">
        <v>1.2380900947093E+17</v>
      </c>
      <c r="B642" t="s">
        <v>1288</v>
      </c>
      <c r="C642" t="s">
        <v>1289</v>
      </c>
      <c r="D642" s="1">
        <v>40827.802569444444</v>
      </c>
      <c r="E642">
        <v>218</v>
      </c>
      <c r="F642">
        <v>30</v>
      </c>
    </row>
    <row r="643" spans="1:8" x14ac:dyDescent="0.2">
      <c r="A643">
        <v>1.2381613618903E+17</v>
      </c>
      <c r="B643" t="s">
        <v>1290</v>
      </c>
      <c r="C643" t="s">
        <v>1291</v>
      </c>
      <c r="D643" s="1">
        <v>40827.822233796294</v>
      </c>
      <c r="E643">
        <v>329</v>
      </c>
      <c r="F643">
        <v>79</v>
      </c>
    </row>
    <row r="644" spans="1:8" x14ac:dyDescent="0.2">
      <c r="A644">
        <v>1.2382798563889901E+17</v>
      </c>
      <c r="B644" t="s">
        <v>1292</v>
      </c>
      <c r="C644" t="s">
        <v>1293</v>
      </c>
      <c r="D644" s="1">
        <v>40827.854942129627</v>
      </c>
      <c r="E644">
        <v>903</v>
      </c>
      <c r="F644">
        <v>570</v>
      </c>
    </row>
    <row r="645" spans="1:8" x14ac:dyDescent="0.2">
      <c r="A645">
        <v>1.2384296349009501E+17</v>
      </c>
      <c r="B645" t="s">
        <v>1294</v>
      </c>
      <c r="C645" t="s">
        <v>1295</v>
      </c>
      <c r="D645" s="1">
        <v>40827.896273148152</v>
      </c>
      <c r="E645">
        <v>114</v>
      </c>
      <c r="F645">
        <v>16</v>
      </c>
      <c r="G645" t="s">
        <v>89</v>
      </c>
    </row>
    <row r="646" spans="1:8" x14ac:dyDescent="0.2">
      <c r="A646">
        <v>1.24179963086778E+17</v>
      </c>
      <c r="B646" t="s">
        <v>1296</v>
      </c>
      <c r="C646" t="s">
        <v>1297</v>
      </c>
      <c r="D646" s="1">
        <v>40828.826215277775</v>
      </c>
      <c r="E646">
        <v>44</v>
      </c>
      <c r="F646">
        <v>10</v>
      </c>
    </row>
    <row r="647" spans="1:8" x14ac:dyDescent="0.2">
      <c r="A647">
        <v>1.2418922286009901E+17</v>
      </c>
      <c r="B647" t="s">
        <v>1298</v>
      </c>
      <c r="C647" t="s">
        <v>1299</v>
      </c>
      <c r="D647" s="1">
        <v>40828.851759259262</v>
      </c>
      <c r="E647">
        <v>98</v>
      </c>
      <c r="F647">
        <v>16</v>
      </c>
    </row>
    <row r="648" spans="1:8" x14ac:dyDescent="0.2">
      <c r="A648">
        <v>1.2458699682702899E+17</v>
      </c>
      <c r="B648" t="s">
        <v>1300</v>
      </c>
      <c r="C648" t="s">
        <v>1301</v>
      </c>
      <c r="D648" s="1">
        <v>40829.94940972222</v>
      </c>
      <c r="E648">
        <v>17</v>
      </c>
      <c r="F648">
        <v>7</v>
      </c>
    </row>
    <row r="649" spans="1:8" x14ac:dyDescent="0.2">
      <c r="A649">
        <v>1.24590793376808E+17</v>
      </c>
      <c r="B649" t="s">
        <v>1302</v>
      </c>
      <c r="C649" t="s">
        <v>1303</v>
      </c>
      <c r="D649" s="1">
        <v>40829.95988425926</v>
      </c>
      <c r="E649">
        <v>410</v>
      </c>
      <c r="F649">
        <v>900</v>
      </c>
      <c r="H649" t="s">
        <v>390</v>
      </c>
    </row>
    <row r="650" spans="1:8" x14ac:dyDescent="0.2">
      <c r="A650">
        <v>1.2484911112298E+17</v>
      </c>
      <c r="B650" t="s">
        <v>1304</v>
      </c>
      <c r="C650" t="s">
        <v>1305</v>
      </c>
      <c r="D650" s="1">
        <v>40830.672708333332</v>
      </c>
      <c r="E650">
        <v>30</v>
      </c>
      <c r="F650">
        <v>8</v>
      </c>
      <c r="G650" t="s">
        <v>215</v>
      </c>
    </row>
    <row r="651" spans="1:8" x14ac:dyDescent="0.2">
      <c r="A651">
        <v>1.2486492709258E+17</v>
      </c>
      <c r="B651" t="s">
        <v>1306</v>
      </c>
      <c r="C651" t="s">
        <v>1307</v>
      </c>
      <c r="D651" s="1">
        <v>40830.716354166667</v>
      </c>
      <c r="E651">
        <v>75</v>
      </c>
      <c r="F651">
        <v>13</v>
      </c>
    </row>
    <row r="652" spans="1:8" x14ac:dyDescent="0.2">
      <c r="A652">
        <v>1.2489394360222899E+17</v>
      </c>
      <c r="B652" t="s">
        <v>1308</v>
      </c>
      <c r="C652" t="s">
        <v>1309</v>
      </c>
      <c r="D652" s="1">
        <v>40830.796423611115</v>
      </c>
      <c r="E652">
        <v>464</v>
      </c>
      <c r="F652">
        <v>42</v>
      </c>
      <c r="G652" t="s">
        <v>89</v>
      </c>
    </row>
    <row r="653" spans="1:8" x14ac:dyDescent="0.2">
      <c r="A653">
        <v>1.2527764291939101E+17</v>
      </c>
      <c r="B653" t="s">
        <v>1310</v>
      </c>
      <c r="C653" t="s">
        <v>1311</v>
      </c>
      <c r="D653" s="1">
        <v>40831.855231481481</v>
      </c>
      <c r="E653">
        <v>33</v>
      </c>
      <c r="F653">
        <v>13</v>
      </c>
      <c r="H653" t="s">
        <v>390</v>
      </c>
    </row>
    <row r="654" spans="1:8" x14ac:dyDescent="0.2">
      <c r="A654">
        <v>1.25306842074198E+17</v>
      </c>
      <c r="B654" t="s">
        <v>1312</v>
      </c>
      <c r="C654" t="s">
        <v>1313</v>
      </c>
      <c r="D654" s="1">
        <v>40831.935798611114</v>
      </c>
      <c r="E654">
        <v>33</v>
      </c>
      <c r="F654">
        <v>17</v>
      </c>
      <c r="H654" t="s">
        <v>390</v>
      </c>
    </row>
    <row r="655" spans="1:8" x14ac:dyDescent="0.2">
      <c r="A655">
        <v>1.2572222974395501E+17</v>
      </c>
      <c r="B655" t="s">
        <v>1314</v>
      </c>
      <c r="C655" t="s">
        <v>1315</v>
      </c>
      <c r="D655" s="1">
        <v>40833.082060185188</v>
      </c>
      <c r="E655">
        <v>42</v>
      </c>
      <c r="F655">
        <v>28</v>
      </c>
      <c r="G655" t="s">
        <v>89</v>
      </c>
    </row>
    <row r="656" spans="1:8" x14ac:dyDescent="0.2">
      <c r="A656">
        <v>1.2592329159147501E+17</v>
      </c>
      <c r="B656" t="s">
        <v>1316</v>
      </c>
      <c r="C656" t="s">
        <v>1317</v>
      </c>
      <c r="D656" s="1">
        <v>40833.636874999997</v>
      </c>
      <c r="E656">
        <v>136</v>
      </c>
      <c r="F656">
        <v>18</v>
      </c>
    </row>
    <row r="657" spans="1:8" x14ac:dyDescent="0.2">
      <c r="A657">
        <v>1.25942309304008E+17</v>
      </c>
      <c r="B657" t="s">
        <v>1318</v>
      </c>
      <c r="C657" t="s">
        <v>1319</v>
      </c>
      <c r="D657" s="1">
        <v>40833.689363425925</v>
      </c>
      <c r="E657">
        <v>50</v>
      </c>
      <c r="F657">
        <v>15</v>
      </c>
      <c r="H657" t="s">
        <v>390</v>
      </c>
    </row>
    <row r="658" spans="1:8" x14ac:dyDescent="0.2">
      <c r="A658">
        <v>1.25990387226652E+17</v>
      </c>
      <c r="B658" t="s">
        <v>1320</v>
      </c>
      <c r="C658" t="s">
        <v>1321</v>
      </c>
      <c r="D658" s="1">
        <v>40833.822025462963</v>
      </c>
      <c r="E658">
        <v>1258</v>
      </c>
      <c r="F658">
        <v>642</v>
      </c>
      <c r="G658" t="s">
        <v>89</v>
      </c>
    </row>
    <row r="659" spans="1:8" x14ac:dyDescent="0.2">
      <c r="A659">
        <v>1.2601894026150701E+17</v>
      </c>
      <c r="B659" t="s">
        <v>1322</v>
      </c>
      <c r="C659" t="s">
        <v>1323</v>
      </c>
      <c r="D659" s="1">
        <v>40833.900821759256</v>
      </c>
      <c r="E659">
        <v>65</v>
      </c>
      <c r="F659">
        <v>23</v>
      </c>
    </row>
    <row r="660" spans="1:8" x14ac:dyDescent="0.2">
      <c r="A660">
        <v>1.26025586509488E+17</v>
      </c>
      <c r="B660" t="s">
        <v>1324</v>
      </c>
      <c r="C660" t="s">
        <v>1325</v>
      </c>
      <c r="D660" s="1">
        <v>40833.91915509259</v>
      </c>
      <c r="E660">
        <v>15</v>
      </c>
      <c r="F660">
        <v>1</v>
      </c>
      <c r="G660" t="e">
        <f>johnboehner</f>
        <v>#NAME?</v>
      </c>
    </row>
    <row r="661" spans="1:8" x14ac:dyDescent="0.2">
      <c r="A661">
        <v>1.2603781858472701E+17</v>
      </c>
      <c r="B661" t="s">
        <v>1326</v>
      </c>
      <c r="C661" t="s">
        <v>1327</v>
      </c>
      <c r="D661" s="1">
        <v>40833.952916666669</v>
      </c>
      <c r="E661">
        <v>198</v>
      </c>
      <c r="F661">
        <v>23</v>
      </c>
      <c r="G661" t="s">
        <v>89</v>
      </c>
    </row>
    <row r="662" spans="1:8" x14ac:dyDescent="0.2">
      <c r="A662">
        <v>1.2628149983734899E+17</v>
      </c>
      <c r="B662" t="s">
        <v>1328</v>
      </c>
      <c r="C662" t="s">
        <v>1329</v>
      </c>
      <c r="D662" s="1">
        <v>40834.625347222223</v>
      </c>
      <c r="E662">
        <v>142</v>
      </c>
      <c r="F662">
        <v>33</v>
      </c>
    </row>
    <row r="663" spans="1:8" x14ac:dyDescent="0.2">
      <c r="A663">
        <v>1.26300698945134E+17</v>
      </c>
      <c r="B663" t="s">
        <v>1330</v>
      </c>
      <c r="C663" t="s">
        <v>1331</v>
      </c>
      <c r="D663" s="1">
        <v>40834.67832175926</v>
      </c>
      <c r="E663">
        <v>118</v>
      </c>
      <c r="F663">
        <v>76</v>
      </c>
      <c r="G663" t="s">
        <v>89</v>
      </c>
    </row>
    <row r="664" spans="1:8" x14ac:dyDescent="0.2">
      <c r="A664">
        <v>1.2631502653240499E+17</v>
      </c>
      <c r="B664" t="s">
        <v>1332</v>
      </c>
      <c r="C664" t="s">
        <v>1333</v>
      </c>
      <c r="D664" s="1">
        <v>40834.717858796299</v>
      </c>
      <c r="E664">
        <v>163</v>
      </c>
      <c r="F664">
        <v>50</v>
      </c>
    </row>
    <row r="665" spans="1:8" x14ac:dyDescent="0.2">
      <c r="A665">
        <v>1.2632879941459501E+17</v>
      </c>
      <c r="B665" t="s">
        <v>1334</v>
      </c>
      <c r="C665" t="s">
        <v>1335</v>
      </c>
      <c r="D665" s="1">
        <v>40834.755868055552</v>
      </c>
      <c r="E665">
        <v>30</v>
      </c>
      <c r="F665">
        <v>6</v>
      </c>
      <c r="G665" t="s">
        <v>89</v>
      </c>
    </row>
    <row r="666" spans="1:8" x14ac:dyDescent="0.2">
      <c r="A666">
        <v>1.2635990475055101E+17</v>
      </c>
      <c r="B666" t="s">
        <v>1336</v>
      </c>
      <c r="C666" t="s">
        <v>1337</v>
      </c>
      <c r="D666" s="1">
        <v>40834.84170138889</v>
      </c>
      <c r="E666">
        <v>125</v>
      </c>
      <c r="F666">
        <v>11</v>
      </c>
    </row>
    <row r="667" spans="1:8" x14ac:dyDescent="0.2">
      <c r="A667">
        <v>1.2637584253951101E+17</v>
      </c>
      <c r="B667" t="s">
        <v>1338</v>
      </c>
      <c r="C667" t="s">
        <v>1339</v>
      </c>
      <c r="D667" s="1">
        <v>40834.885682870372</v>
      </c>
      <c r="E667">
        <v>175</v>
      </c>
      <c r="F667">
        <v>24</v>
      </c>
    </row>
    <row r="668" spans="1:8" x14ac:dyDescent="0.2">
      <c r="A668">
        <v>1.2638893522302899E+17</v>
      </c>
      <c r="B668" t="s">
        <v>1340</v>
      </c>
      <c r="C668" t="s">
        <v>1341</v>
      </c>
      <c r="D668" s="1">
        <v>40834.921817129631</v>
      </c>
      <c r="E668">
        <v>271</v>
      </c>
      <c r="F668">
        <v>100</v>
      </c>
    </row>
    <row r="669" spans="1:8" x14ac:dyDescent="0.2">
      <c r="A669">
        <v>1.2664201516431699E+17</v>
      </c>
      <c r="B669" t="s">
        <v>1342</v>
      </c>
      <c r="C669" t="s">
        <v>1343</v>
      </c>
      <c r="D669" s="1">
        <v>40835.620173611111</v>
      </c>
      <c r="E669">
        <v>587</v>
      </c>
      <c r="F669">
        <v>129</v>
      </c>
    </row>
    <row r="670" spans="1:8" x14ac:dyDescent="0.2">
      <c r="A670">
        <v>1.2666016377511501E+17</v>
      </c>
      <c r="B670" t="s">
        <v>1344</v>
      </c>
      <c r="C670" t="s">
        <v>1345</v>
      </c>
      <c r="D670" s="1">
        <v>40835.670254629629</v>
      </c>
      <c r="E670">
        <v>1173</v>
      </c>
      <c r="F670">
        <v>663</v>
      </c>
      <c r="G670" t="s">
        <v>89</v>
      </c>
    </row>
    <row r="671" spans="1:8" x14ac:dyDescent="0.2">
      <c r="A671">
        <v>1.26676204962054E+17</v>
      </c>
      <c r="B671" t="s">
        <v>1346</v>
      </c>
      <c r="C671" t="s">
        <v>1347</v>
      </c>
      <c r="D671" s="1">
        <v>40835.714525462965</v>
      </c>
      <c r="E671">
        <v>45</v>
      </c>
      <c r="F671">
        <v>9</v>
      </c>
      <c r="G671" t="s">
        <v>1348</v>
      </c>
    </row>
    <row r="672" spans="1:8" x14ac:dyDescent="0.2">
      <c r="A672">
        <v>1.2668784389981699E+17</v>
      </c>
      <c r="B672" t="s">
        <v>1349</v>
      </c>
      <c r="C672" t="s">
        <v>1350</v>
      </c>
      <c r="D672" s="1">
        <v>40835.74664351852</v>
      </c>
      <c r="E672">
        <v>65</v>
      </c>
      <c r="F672">
        <v>19</v>
      </c>
      <c r="G672" t="s">
        <v>89</v>
      </c>
    </row>
    <row r="673" spans="1:8" x14ac:dyDescent="0.2">
      <c r="A673">
        <v>1.2670308213759101E+17</v>
      </c>
      <c r="B673" t="s">
        <v>1351</v>
      </c>
      <c r="C673" t="s">
        <v>1352</v>
      </c>
      <c r="D673" s="1">
        <v>40835.78869212963</v>
      </c>
      <c r="E673">
        <v>159</v>
      </c>
      <c r="F673">
        <v>27</v>
      </c>
      <c r="G673" t="s">
        <v>89</v>
      </c>
    </row>
    <row r="674" spans="1:8" x14ac:dyDescent="0.2">
      <c r="A674">
        <v>1.2704298616397E+17</v>
      </c>
      <c r="B674" t="s">
        <v>1353</v>
      </c>
      <c r="C674" t="s">
        <v>1354</v>
      </c>
      <c r="D674" s="1">
        <v>40836.726643518516</v>
      </c>
      <c r="E674">
        <v>23</v>
      </c>
      <c r="F674">
        <v>10</v>
      </c>
    </row>
    <row r="675" spans="1:8" x14ac:dyDescent="0.2">
      <c r="A675">
        <v>1.27053940473864E+17</v>
      </c>
      <c r="B675" t="s">
        <v>1355</v>
      </c>
      <c r="C675" t="s">
        <v>1356</v>
      </c>
      <c r="D675" s="1">
        <v>40836.756874999999</v>
      </c>
      <c r="E675">
        <v>302</v>
      </c>
      <c r="F675">
        <v>132</v>
      </c>
    </row>
    <row r="676" spans="1:8" x14ac:dyDescent="0.2">
      <c r="A676">
        <v>1.27062332454088E+17</v>
      </c>
      <c r="B676" t="s">
        <v>1357</v>
      </c>
      <c r="C676" t="s">
        <v>1358</v>
      </c>
      <c r="D676" s="1">
        <v>40836.780034722222</v>
      </c>
      <c r="E676">
        <v>140</v>
      </c>
      <c r="F676">
        <v>26</v>
      </c>
    </row>
    <row r="677" spans="1:8" x14ac:dyDescent="0.2">
      <c r="A677">
        <v>1.2707725197928E+17</v>
      </c>
      <c r="B677" t="s">
        <v>1359</v>
      </c>
      <c r="C677" t="s">
        <v>1360</v>
      </c>
      <c r="D677" s="1">
        <v>40836.821203703701</v>
      </c>
      <c r="E677">
        <v>196</v>
      </c>
      <c r="F677">
        <v>70</v>
      </c>
      <c r="G677" t="e">
        <f>atheRealKiyosaki</f>
        <v>#NAME?</v>
      </c>
    </row>
    <row r="678" spans="1:8" x14ac:dyDescent="0.2">
      <c r="A678">
        <v>1.27080660216188E+17</v>
      </c>
      <c r="B678" t="s">
        <v>1361</v>
      </c>
      <c r="C678" t="s">
        <v>1362</v>
      </c>
      <c r="D678" s="1">
        <v>40836.830613425926</v>
      </c>
      <c r="E678">
        <v>86</v>
      </c>
      <c r="F678">
        <v>9</v>
      </c>
      <c r="G678" t="s">
        <v>215</v>
      </c>
    </row>
    <row r="679" spans="1:8" x14ac:dyDescent="0.2">
      <c r="A679">
        <v>1.27088225926918E+17</v>
      </c>
      <c r="B679" t="s">
        <v>1363</v>
      </c>
      <c r="C679" t="s">
        <v>1364</v>
      </c>
      <c r="D679" s="1">
        <v>40836.851481481484</v>
      </c>
      <c r="E679">
        <v>80</v>
      </c>
      <c r="F679">
        <v>9</v>
      </c>
      <c r="G679" t="s">
        <v>89</v>
      </c>
    </row>
    <row r="680" spans="1:8" x14ac:dyDescent="0.2">
      <c r="A680">
        <v>1.27100723723902E+17</v>
      </c>
      <c r="B680" t="s">
        <v>1365</v>
      </c>
      <c r="C680" t="s">
        <v>1366</v>
      </c>
      <c r="D680" s="1">
        <v>40836.885972222219</v>
      </c>
      <c r="E680">
        <v>205</v>
      </c>
      <c r="F680">
        <v>17</v>
      </c>
    </row>
    <row r="681" spans="1:8" x14ac:dyDescent="0.2">
      <c r="A681">
        <v>1.2710975402267E+17</v>
      </c>
      <c r="B681" t="s">
        <v>1367</v>
      </c>
      <c r="C681" t="s">
        <v>1368</v>
      </c>
      <c r="D681" s="1">
        <v>40836.910891203705</v>
      </c>
      <c r="E681">
        <v>70</v>
      </c>
      <c r="F681">
        <v>23</v>
      </c>
      <c r="G681" t="s">
        <v>89</v>
      </c>
      <c r="H681" t="s">
        <v>390</v>
      </c>
    </row>
    <row r="682" spans="1:8" x14ac:dyDescent="0.2">
      <c r="A682">
        <v>1.2737452533887699E+17</v>
      </c>
      <c r="B682" t="s">
        <v>1369</v>
      </c>
      <c r="C682" t="s">
        <v>1370</v>
      </c>
      <c r="D682" s="1">
        <v>40837.641527777778</v>
      </c>
      <c r="E682">
        <v>326</v>
      </c>
      <c r="F682">
        <v>39</v>
      </c>
    </row>
    <row r="683" spans="1:8" x14ac:dyDescent="0.2">
      <c r="A683">
        <v>1.2738723700763E+17</v>
      </c>
      <c r="B683" t="s">
        <v>1371</v>
      </c>
      <c r="C683" t="s">
        <v>1372</v>
      </c>
      <c r="D683" s="1">
        <v>40837.67659722222</v>
      </c>
      <c r="E683">
        <v>868</v>
      </c>
      <c r="F683">
        <v>689</v>
      </c>
    </row>
    <row r="684" spans="1:8" x14ac:dyDescent="0.2">
      <c r="A684">
        <v>1.27401893424144E+17</v>
      </c>
      <c r="B684" t="s">
        <v>1373</v>
      </c>
      <c r="C684" t="s">
        <v>1374</v>
      </c>
      <c r="D684" s="1">
        <v>40837.717048611114</v>
      </c>
      <c r="E684">
        <v>142</v>
      </c>
      <c r="F684">
        <v>29</v>
      </c>
    </row>
    <row r="685" spans="1:8" x14ac:dyDescent="0.2">
      <c r="A685">
        <v>1.27446849857658E+17</v>
      </c>
      <c r="B685" t="s">
        <v>1375</v>
      </c>
      <c r="C685" t="s">
        <v>1376</v>
      </c>
      <c r="D685" s="1">
        <v>40837.841099537036</v>
      </c>
      <c r="E685">
        <v>217</v>
      </c>
      <c r="F685">
        <v>114</v>
      </c>
      <c r="G685" t="s">
        <v>89</v>
      </c>
    </row>
    <row r="686" spans="1:8" x14ac:dyDescent="0.2">
      <c r="A686">
        <v>1.27450262548914E+17</v>
      </c>
      <c r="B686" t="s">
        <v>1377</v>
      </c>
      <c r="C686" t="s">
        <v>1378</v>
      </c>
      <c r="D686" s="1">
        <v>40837.85052083333</v>
      </c>
      <c r="E686">
        <v>106</v>
      </c>
      <c r="F686">
        <v>25</v>
      </c>
    </row>
    <row r="687" spans="1:8" x14ac:dyDescent="0.2">
      <c r="A687">
        <v>1.27462951014776E+17</v>
      </c>
      <c r="B687" t="s">
        <v>1379</v>
      </c>
      <c r="C687" t="s">
        <v>1380</v>
      </c>
      <c r="D687" s="1">
        <v>40837.88553240741</v>
      </c>
      <c r="E687">
        <v>295</v>
      </c>
      <c r="F687">
        <v>89</v>
      </c>
    </row>
    <row r="688" spans="1:8" x14ac:dyDescent="0.2">
      <c r="A688">
        <v>1.28511032992866E+17</v>
      </c>
      <c r="B688" t="s">
        <v>1381</v>
      </c>
      <c r="C688" t="s">
        <v>1382</v>
      </c>
      <c r="D688" s="1">
        <v>40840.777685185189</v>
      </c>
      <c r="E688">
        <v>251</v>
      </c>
      <c r="F688">
        <v>136</v>
      </c>
    </row>
    <row r="689" spans="1:8" x14ac:dyDescent="0.2">
      <c r="A689">
        <v>1.2851651598418701E+17</v>
      </c>
      <c r="B689" t="s">
        <v>1383</v>
      </c>
      <c r="C689" t="s">
        <v>1384</v>
      </c>
      <c r="D689" s="1">
        <v>40840.792812500003</v>
      </c>
      <c r="E689">
        <v>271</v>
      </c>
      <c r="F689">
        <v>40</v>
      </c>
    </row>
    <row r="690" spans="1:8" x14ac:dyDescent="0.2">
      <c r="A690">
        <v>1.28525256976642E+17</v>
      </c>
      <c r="B690" t="s">
        <v>1385</v>
      </c>
      <c r="C690" t="s">
        <v>1386</v>
      </c>
      <c r="D690" s="1">
        <v>40840.816932870373</v>
      </c>
      <c r="E690">
        <v>58</v>
      </c>
      <c r="F690">
        <v>17</v>
      </c>
      <c r="H690" t="s">
        <v>390</v>
      </c>
    </row>
    <row r="691" spans="1:8" x14ac:dyDescent="0.2">
      <c r="A691">
        <v>1.2855766404419901E+17</v>
      </c>
      <c r="B691" t="s">
        <v>1387</v>
      </c>
      <c r="C691" t="s">
        <v>1388</v>
      </c>
      <c r="D691" s="1">
        <v>40840.906365740739</v>
      </c>
      <c r="E691">
        <v>182</v>
      </c>
      <c r="F691">
        <v>29</v>
      </c>
      <c r="G691" t="s">
        <v>89</v>
      </c>
    </row>
    <row r="692" spans="1:8" x14ac:dyDescent="0.2">
      <c r="A692">
        <v>1.2856419815745101E+17</v>
      </c>
      <c r="B692" t="s">
        <v>1389</v>
      </c>
      <c r="C692" t="s">
        <v>1390</v>
      </c>
      <c r="D692" s="1">
        <v>40840.924398148149</v>
      </c>
      <c r="E692">
        <v>556</v>
      </c>
      <c r="F692">
        <v>112</v>
      </c>
      <c r="G692" t="s">
        <v>89</v>
      </c>
    </row>
    <row r="693" spans="1:8" x14ac:dyDescent="0.2">
      <c r="A693">
        <v>1.28572090658992E+17</v>
      </c>
      <c r="B693" t="s">
        <v>1391</v>
      </c>
      <c r="C693" t="s">
        <v>1392</v>
      </c>
      <c r="D693" s="1">
        <v>40840.946168981478</v>
      </c>
      <c r="E693">
        <v>1210</v>
      </c>
      <c r="F693">
        <v>1093</v>
      </c>
      <c r="G693" t="s">
        <v>89</v>
      </c>
    </row>
    <row r="694" spans="1:8" x14ac:dyDescent="0.2">
      <c r="A694">
        <v>1.28842852439564E+17</v>
      </c>
      <c r="B694" t="s">
        <v>1393</v>
      </c>
      <c r="C694" t="s">
        <v>1394</v>
      </c>
      <c r="D694" s="1">
        <v>40841.693333333336</v>
      </c>
      <c r="E694">
        <v>193</v>
      </c>
      <c r="F694">
        <v>145</v>
      </c>
    </row>
    <row r="695" spans="1:8" x14ac:dyDescent="0.2">
      <c r="A695">
        <v>1.2885021012958E+17</v>
      </c>
      <c r="B695" t="s">
        <v>1395</v>
      </c>
      <c r="C695" t="s">
        <v>1396</v>
      </c>
      <c r="D695" s="1">
        <v>40841.713634259257</v>
      </c>
      <c r="E695">
        <v>20</v>
      </c>
      <c r="F695">
        <v>7</v>
      </c>
      <c r="G695" t="s">
        <v>576</v>
      </c>
    </row>
    <row r="696" spans="1:8" x14ac:dyDescent="0.2">
      <c r="A696">
        <v>1.2887980059618E+17</v>
      </c>
      <c r="B696" t="s">
        <v>1397</v>
      </c>
      <c r="C696" t="s">
        <v>1398</v>
      </c>
      <c r="D696" s="1">
        <v>40841.795289351852</v>
      </c>
      <c r="E696">
        <v>94</v>
      </c>
      <c r="F696">
        <v>16</v>
      </c>
      <c r="G696" t="s">
        <v>1348</v>
      </c>
    </row>
    <row r="697" spans="1:8" x14ac:dyDescent="0.2">
      <c r="A697">
        <v>1.28896258684354E+17</v>
      </c>
      <c r="B697" t="s">
        <v>1399</v>
      </c>
      <c r="C697" t="s">
        <v>1400</v>
      </c>
      <c r="D697" s="1">
        <v>40841.84070601852</v>
      </c>
      <c r="E697">
        <v>2134</v>
      </c>
      <c r="F697">
        <v>1659</v>
      </c>
      <c r="G697" t="s">
        <v>89</v>
      </c>
    </row>
    <row r="698" spans="1:8" x14ac:dyDescent="0.2">
      <c r="A698">
        <v>1.28897327393026E+17</v>
      </c>
      <c r="B698" t="s">
        <v>1401</v>
      </c>
      <c r="C698" t="s">
        <v>1402</v>
      </c>
      <c r="D698" s="1">
        <v>40841.843657407408</v>
      </c>
      <c r="E698">
        <v>34</v>
      </c>
      <c r="F698">
        <v>27</v>
      </c>
      <c r="G698" t="s">
        <v>89</v>
      </c>
    </row>
    <row r="699" spans="1:8" x14ac:dyDescent="0.2">
      <c r="A699">
        <v>1.2889818628581299E+17</v>
      </c>
      <c r="B699" t="s">
        <v>1403</v>
      </c>
      <c r="C699" t="s">
        <v>1404</v>
      </c>
      <c r="D699" s="1">
        <v>40841.846030092594</v>
      </c>
      <c r="E699">
        <v>3</v>
      </c>
      <c r="F699">
        <v>2</v>
      </c>
      <c r="G699" t="s">
        <v>89</v>
      </c>
    </row>
    <row r="700" spans="1:8" x14ac:dyDescent="0.2">
      <c r="A700">
        <v>1.2889841908228E+17</v>
      </c>
      <c r="B700" t="s">
        <v>1405</v>
      </c>
      <c r="C700" t="s">
        <v>1406</v>
      </c>
      <c r="D700" s="1">
        <v>40841.846666666665</v>
      </c>
      <c r="E700">
        <v>157</v>
      </c>
      <c r="F700">
        <v>116</v>
      </c>
      <c r="G700" t="s">
        <v>89</v>
      </c>
    </row>
    <row r="701" spans="1:8" x14ac:dyDescent="0.2">
      <c r="A701">
        <v>1.28899543122194E+17</v>
      </c>
      <c r="B701" t="s">
        <v>1407</v>
      </c>
      <c r="C701" t="s">
        <v>1408</v>
      </c>
      <c r="D701" s="1">
        <v>40841.849768518521</v>
      </c>
      <c r="E701">
        <v>49</v>
      </c>
      <c r="F701">
        <v>18</v>
      </c>
      <c r="G701" t="s">
        <v>89</v>
      </c>
    </row>
    <row r="702" spans="1:8" x14ac:dyDescent="0.2">
      <c r="A702">
        <v>1.2890823295672301E+17</v>
      </c>
      <c r="B702" t="s">
        <v>1409</v>
      </c>
      <c r="C702" t="s">
        <v>1410</v>
      </c>
      <c r="D702" s="1">
        <v>40841.873749999999</v>
      </c>
      <c r="E702">
        <v>147</v>
      </c>
      <c r="F702">
        <v>67</v>
      </c>
    </row>
    <row r="703" spans="1:8" x14ac:dyDescent="0.2">
      <c r="A703">
        <v>1.2891333823837299E+17</v>
      </c>
      <c r="B703" t="s">
        <v>1411</v>
      </c>
      <c r="C703" t="s">
        <v>1412</v>
      </c>
      <c r="D703" s="1">
        <v>40841.887835648151</v>
      </c>
      <c r="E703">
        <v>276</v>
      </c>
      <c r="F703">
        <v>209</v>
      </c>
      <c r="G703" t="s">
        <v>89</v>
      </c>
    </row>
    <row r="704" spans="1:8" x14ac:dyDescent="0.2">
      <c r="A704">
        <v>1.28925217622994E+17</v>
      </c>
      <c r="B704" t="s">
        <v>1413</v>
      </c>
      <c r="C704" t="s">
        <v>1414</v>
      </c>
      <c r="D704" s="1">
        <v>40841.920613425929</v>
      </c>
      <c r="E704">
        <v>99</v>
      </c>
      <c r="F704">
        <v>35</v>
      </c>
    </row>
    <row r="705" spans="1:7" x14ac:dyDescent="0.2">
      <c r="A705">
        <v>1.2893089553619699E+17</v>
      </c>
      <c r="B705" t="s">
        <v>1415</v>
      </c>
      <c r="C705" t="s">
        <v>1416</v>
      </c>
      <c r="D705" s="1">
        <v>40841.936284722222</v>
      </c>
      <c r="E705">
        <v>322</v>
      </c>
      <c r="F705">
        <v>36</v>
      </c>
      <c r="G705" t="s">
        <v>89</v>
      </c>
    </row>
    <row r="706" spans="1:7" x14ac:dyDescent="0.2">
      <c r="A706">
        <v>1.2893399333170301E+17</v>
      </c>
      <c r="B706" t="s">
        <v>1417</v>
      </c>
      <c r="C706" t="s">
        <v>1418</v>
      </c>
      <c r="D706" s="1">
        <v>40841.944837962961</v>
      </c>
      <c r="E706">
        <v>34</v>
      </c>
      <c r="F706">
        <v>11</v>
      </c>
      <c r="G706" t="s">
        <v>89</v>
      </c>
    </row>
    <row r="707" spans="1:7" x14ac:dyDescent="0.2">
      <c r="A707">
        <v>1.29231564067442E+17</v>
      </c>
      <c r="B707" t="s">
        <v>1419</v>
      </c>
      <c r="C707" t="s">
        <v>1420</v>
      </c>
      <c r="D707" s="1">
        <v>40842.765972222223</v>
      </c>
      <c r="E707">
        <v>166</v>
      </c>
      <c r="F707">
        <v>196</v>
      </c>
      <c r="G707" t="s">
        <v>89</v>
      </c>
    </row>
    <row r="708" spans="1:7" x14ac:dyDescent="0.2">
      <c r="A708">
        <v>1.2923320988298E+17</v>
      </c>
      <c r="B708" t="s">
        <v>1421</v>
      </c>
      <c r="C708" t="s">
        <v>1422</v>
      </c>
      <c r="D708" s="1">
        <v>40842.770509259259</v>
      </c>
      <c r="E708">
        <v>25</v>
      </c>
      <c r="F708">
        <v>12</v>
      </c>
      <c r="G708" t="s">
        <v>89</v>
      </c>
    </row>
    <row r="709" spans="1:7" x14ac:dyDescent="0.2">
      <c r="A709">
        <v>1.29235355114278E+17</v>
      </c>
      <c r="B709" t="s">
        <v>1423</v>
      </c>
      <c r="C709" t="s">
        <v>1424</v>
      </c>
      <c r="D709" s="1">
        <v>40842.776435185187</v>
      </c>
      <c r="E709">
        <v>82</v>
      </c>
      <c r="F709">
        <v>28</v>
      </c>
      <c r="G709" t="s">
        <v>89</v>
      </c>
    </row>
    <row r="710" spans="1:7" x14ac:dyDescent="0.2">
      <c r="A710">
        <v>1.29253749473558E+17</v>
      </c>
      <c r="B710" t="s">
        <v>1425</v>
      </c>
      <c r="C710" t="s">
        <v>1426</v>
      </c>
      <c r="D710" s="1">
        <v>40842.827187499999</v>
      </c>
      <c r="E710">
        <v>22</v>
      </c>
      <c r="F710">
        <v>12</v>
      </c>
      <c r="G710" t="s">
        <v>215</v>
      </c>
    </row>
    <row r="711" spans="1:7" x14ac:dyDescent="0.2">
      <c r="A711">
        <v>1.2927510541829299E+17</v>
      </c>
      <c r="B711" t="s">
        <v>1427</v>
      </c>
      <c r="C711" t="s">
        <v>1428</v>
      </c>
      <c r="D711" s="1">
        <v>40842.886122685188</v>
      </c>
      <c r="E711">
        <v>107</v>
      </c>
      <c r="F711">
        <v>55</v>
      </c>
    </row>
    <row r="712" spans="1:7" x14ac:dyDescent="0.2">
      <c r="A712">
        <v>1.29283360571916E+17</v>
      </c>
      <c r="B712" t="s">
        <v>1429</v>
      </c>
      <c r="C712" t="s">
        <v>1430</v>
      </c>
      <c r="D712" s="1">
        <v>40842.908900462964</v>
      </c>
      <c r="E712">
        <v>185</v>
      </c>
      <c r="F712">
        <v>35</v>
      </c>
    </row>
    <row r="713" spans="1:7" x14ac:dyDescent="0.2">
      <c r="A713">
        <v>1.29292771533144E+17</v>
      </c>
      <c r="B713" t="s">
        <v>1431</v>
      </c>
      <c r="C713" t="s">
        <v>1432</v>
      </c>
      <c r="D713" s="1">
        <v>40842.934872685182</v>
      </c>
      <c r="E713">
        <v>337</v>
      </c>
      <c r="F713">
        <v>54</v>
      </c>
    </row>
    <row r="714" spans="1:7" x14ac:dyDescent="0.2">
      <c r="A714">
        <v>1.29571722113462E+17</v>
      </c>
      <c r="B714" t="s">
        <v>1433</v>
      </c>
      <c r="C714" t="s">
        <v>1434</v>
      </c>
      <c r="D714" s="1">
        <v>40843.704629629632</v>
      </c>
      <c r="E714">
        <v>39</v>
      </c>
      <c r="F714">
        <v>7</v>
      </c>
      <c r="G714" t="s">
        <v>576</v>
      </c>
    </row>
    <row r="715" spans="1:7" x14ac:dyDescent="0.2">
      <c r="A715">
        <v>1.29585714974302E+17</v>
      </c>
      <c r="B715" t="s">
        <v>1435</v>
      </c>
      <c r="C715" t="s">
        <v>1436</v>
      </c>
      <c r="D715" s="1">
        <v>40843.74324074074</v>
      </c>
      <c r="E715">
        <v>150</v>
      </c>
      <c r="F715">
        <v>23</v>
      </c>
      <c r="G715" t="s">
        <v>89</v>
      </c>
    </row>
    <row r="716" spans="1:7" x14ac:dyDescent="0.2">
      <c r="A716">
        <v>1.2961116595224499E+17</v>
      </c>
      <c r="B716" t="s">
        <v>1437</v>
      </c>
      <c r="C716" t="s">
        <v>1438</v>
      </c>
      <c r="D716" s="1">
        <v>40843.813472222224</v>
      </c>
      <c r="E716">
        <v>407</v>
      </c>
      <c r="F716">
        <v>154</v>
      </c>
    </row>
    <row r="717" spans="1:7" x14ac:dyDescent="0.2">
      <c r="A717">
        <v>1.29625302140858E+17</v>
      </c>
      <c r="B717" t="s">
        <v>1439</v>
      </c>
      <c r="C717" t="s">
        <v>1440</v>
      </c>
      <c r="D717" s="1">
        <v>40843.852488425924</v>
      </c>
      <c r="E717">
        <v>185</v>
      </c>
      <c r="F717">
        <v>82</v>
      </c>
      <c r="G717" t="s">
        <v>89</v>
      </c>
    </row>
    <row r="718" spans="1:7" x14ac:dyDescent="0.2">
      <c r="A718">
        <v>1.29642904057692E+17</v>
      </c>
      <c r="B718" t="s">
        <v>1441</v>
      </c>
      <c r="C718" t="s">
        <v>1442</v>
      </c>
      <c r="D718" s="1">
        <v>40843.901053240741</v>
      </c>
      <c r="E718">
        <v>747</v>
      </c>
      <c r="F718">
        <v>540</v>
      </c>
    </row>
    <row r="719" spans="1:7" x14ac:dyDescent="0.2">
      <c r="A719">
        <v>1.2991716545226701E+17</v>
      </c>
      <c r="B719" t="s">
        <v>1443</v>
      </c>
      <c r="C719" t="s">
        <v>1444</v>
      </c>
      <c r="D719" s="1">
        <v>40844.657870370371</v>
      </c>
      <c r="E719">
        <v>21</v>
      </c>
      <c r="F719">
        <v>6</v>
      </c>
      <c r="G719" t="s">
        <v>89</v>
      </c>
    </row>
    <row r="720" spans="1:7" x14ac:dyDescent="0.2">
      <c r="A720">
        <v>1.2993102384372099E+17</v>
      </c>
      <c r="B720" t="s">
        <v>1445</v>
      </c>
      <c r="C720" t="s">
        <v>1446</v>
      </c>
      <c r="D720" s="1">
        <v>40844.696111111109</v>
      </c>
      <c r="E720">
        <v>50</v>
      </c>
      <c r="F720">
        <v>34</v>
      </c>
      <c r="G720" t="s">
        <v>89</v>
      </c>
    </row>
    <row r="721" spans="1:8" x14ac:dyDescent="0.2">
      <c r="A721">
        <v>1.29964472470212E+17</v>
      </c>
      <c r="B721" t="s">
        <v>1447</v>
      </c>
      <c r="C721" t="s">
        <v>1448</v>
      </c>
      <c r="D721" s="1">
        <v>40844.788414351853</v>
      </c>
      <c r="E721">
        <v>229</v>
      </c>
      <c r="F721">
        <v>20</v>
      </c>
    </row>
    <row r="722" spans="1:8" x14ac:dyDescent="0.2">
      <c r="A722">
        <v>1.2998551701724701E+17</v>
      </c>
      <c r="B722" t="s">
        <v>1449</v>
      </c>
      <c r="C722" t="s">
        <v>1450</v>
      </c>
      <c r="D722" s="1">
        <v>40844.84648148148</v>
      </c>
      <c r="E722">
        <v>143</v>
      </c>
      <c r="F722">
        <v>17</v>
      </c>
      <c r="G722" t="s">
        <v>89</v>
      </c>
    </row>
    <row r="723" spans="1:8" x14ac:dyDescent="0.2">
      <c r="A723">
        <v>1.3104107310247101E+17</v>
      </c>
      <c r="B723" t="s">
        <v>1451</v>
      </c>
      <c r="C723" t="s">
        <v>1452</v>
      </c>
      <c r="D723" s="1">
        <v>40847.717604166668</v>
      </c>
      <c r="E723">
        <v>35</v>
      </c>
      <c r="F723">
        <v>14</v>
      </c>
      <c r="H723" t="s">
        <v>390</v>
      </c>
    </row>
    <row r="724" spans="1:8" x14ac:dyDescent="0.2">
      <c r="A724">
        <v>1.31431586578182E+17</v>
      </c>
      <c r="B724" t="s">
        <v>1453</v>
      </c>
      <c r="C724" t="s">
        <v>1454</v>
      </c>
      <c r="D724" s="1">
        <v>40848.795208333337</v>
      </c>
      <c r="E724">
        <v>60</v>
      </c>
      <c r="F724">
        <v>27</v>
      </c>
      <c r="G724" t="s">
        <v>89</v>
      </c>
    </row>
    <row r="725" spans="1:8" x14ac:dyDescent="0.2">
      <c r="A725">
        <v>1.31449746240966E+17</v>
      </c>
      <c r="B725" t="s">
        <v>1455</v>
      </c>
      <c r="C725" t="s">
        <v>1456</v>
      </c>
      <c r="D725" s="1">
        <v>40848.845324074071</v>
      </c>
      <c r="E725">
        <v>456</v>
      </c>
      <c r="F725">
        <v>123</v>
      </c>
      <c r="G725" t="s">
        <v>89</v>
      </c>
    </row>
    <row r="726" spans="1:8" x14ac:dyDescent="0.2">
      <c r="A726">
        <v>1.3145634882206099E+17</v>
      </c>
      <c r="B726" t="s">
        <v>1457</v>
      </c>
      <c r="C726" t="s">
        <v>1458</v>
      </c>
      <c r="D726" s="1">
        <v>40848.863541666666</v>
      </c>
      <c r="E726">
        <v>482</v>
      </c>
      <c r="F726">
        <v>222</v>
      </c>
    </row>
    <row r="727" spans="1:8" x14ac:dyDescent="0.2">
      <c r="A727">
        <v>1.31462912907812E+17</v>
      </c>
      <c r="B727" t="s">
        <v>1459</v>
      </c>
      <c r="C727" t="s">
        <v>1460</v>
      </c>
      <c r="D727" s="1">
        <v>40848.881655092591</v>
      </c>
      <c r="E727">
        <v>157</v>
      </c>
      <c r="F727">
        <v>50</v>
      </c>
    </row>
    <row r="728" spans="1:8" x14ac:dyDescent="0.2">
      <c r="A728">
        <v>1.3147186671085501E+17</v>
      </c>
      <c r="B728" t="s">
        <v>1461</v>
      </c>
      <c r="C728" t="s">
        <v>1462</v>
      </c>
      <c r="D728" s="1">
        <v>40848.906365740739</v>
      </c>
      <c r="E728">
        <v>71</v>
      </c>
      <c r="F728">
        <v>10</v>
      </c>
    </row>
    <row r="729" spans="1:8" x14ac:dyDescent="0.2">
      <c r="A729">
        <v>1.3147634119855299E+17</v>
      </c>
      <c r="B729" t="s">
        <v>1463</v>
      </c>
      <c r="C729" t="s">
        <v>1464</v>
      </c>
      <c r="D729" s="1">
        <v>40848.918715277781</v>
      </c>
      <c r="E729">
        <v>509</v>
      </c>
      <c r="F729">
        <v>579</v>
      </c>
      <c r="H729" t="s">
        <v>390</v>
      </c>
    </row>
    <row r="730" spans="1:8" x14ac:dyDescent="0.2">
      <c r="A730">
        <v>1.3171951188273901E+17</v>
      </c>
      <c r="B730" t="s">
        <v>1465</v>
      </c>
      <c r="C730" t="s">
        <v>1466</v>
      </c>
      <c r="D730" s="1">
        <v>40849.589733796296</v>
      </c>
      <c r="E730">
        <v>259</v>
      </c>
      <c r="F730">
        <v>21</v>
      </c>
    </row>
    <row r="731" spans="1:8" x14ac:dyDescent="0.2">
      <c r="A731">
        <v>1.31735240115896E+17</v>
      </c>
      <c r="B731" t="s">
        <v>1467</v>
      </c>
      <c r="C731" t="s">
        <v>1468</v>
      </c>
      <c r="D731" s="1">
        <v>40849.633136574077</v>
      </c>
      <c r="E731">
        <v>156</v>
      </c>
      <c r="F731">
        <v>31</v>
      </c>
      <c r="G731" t="s">
        <v>89</v>
      </c>
    </row>
    <row r="732" spans="1:8" x14ac:dyDescent="0.2">
      <c r="A732">
        <v>1.31742478658318E+17</v>
      </c>
      <c r="B732" t="s">
        <v>1469</v>
      </c>
      <c r="C732" t="s">
        <v>1470</v>
      </c>
      <c r="D732" s="1">
        <v>40849.653113425928</v>
      </c>
      <c r="E732">
        <v>641</v>
      </c>
      <c r="F732">
        <v>655</v>
      </c>
      <c r="G732" t="s">
        <v>89</v>
      </c>
    </row>
    <row r="733" spans="1:8" x14ac:dyDescent="0.2">
      <c r="A733">
        <v>1.3175909032932899E+17</v>
      </c>
      <c r="B733" t="s">
        <v>1471</v>
      </c>
      <c r="C733" t="s">
        <v>1472</v>
      </c>
      <c r="D733" s="1">
        <v>40849.698946759258</v>
      </c>
      <c r="E733">
        <v>137</v>
      </c>
      <c r="F733">
        <v>61</v>
      </c>
      <c r="G733" t="s">
        <v>89</v>
      </c>
    </row>
    <row r="734" spans="1:8" x14ac:dyDescent="0.2">
      <c r="A734">
        <v>1.31778860189626E+17</v>
      </c>
      <c r="B734" t="s">
        <v>1473</v>
      </c>
      <c r="C734" t="s">
        <v>1474</v>
      </c>
      <c r="D734" s="1">
        <v>40849.753506944442</v>
      </c>
      <c r="E734">
        <v>141</v>
      </c>
      <c r="F734">
        <v>24</v>
      </c>
      <c r="G734" t="s">
        <v>89</v>
      </c>
    </row>
    <row r="735" spans="1:8" x14ac:dyDescent="0.2">
      <c r="A735">
        <v>1.31793462830956E+17</v>
      </c>
      <c r="B735" t="s">
        <v>1475</v>
      </c>
      <c r="C735" t="s">
        <v>1476</v>
      </c>
      <c r="D735" s="1">
        <v>40849.793796296297</v>
      </c>
      <c r="E735">
        <v>158</v>
      </c>
      <c r="F735">
        <v>34</v>
      </c>
    </row>
    <row r="736" spans="1:8" x14ac:dyDescent="0.2">
      <c r="A736">
        <v>1.3180713826267901E+17</v>
      </c>
      <c r="B736" t="s">
        <v>1477</v>
      </c>
      <c r="C736" t="s">
        <v>1478</v>
      </c>
      <c r="D736" s="1">
        <v>40849.83153935185</v>
      </c>
      <c r="E736">
        <v>152</v>
      </c>
      <c r="F736">
        <v>40</v>
      </c>
    </row>
    <row r="737" spans="1:8" x14ac:dyDescent="0.2">
      <c r="A737">
        <v>1.3184353828249101E+17</v>
      </c>
      <c r="B737" t="s">
        <v>1479</v>
      </c>
      <c r="C737" t="s">
        <v>1480</v>
      </c>
      <c r="D737" s="1">
        <v>40849.931979166664</v>
      </c>
      <c r="E737">
        <v>35</v>
      </c>
      <c r="F737">
        <v>7</v>
      </c>
      <c r="G737" t="s">
        <v>89</v>
      </c>
    </row>
    <row r="738" spans="1:8" x14ac:dyDescent="0.2">
      <c r="A738">
        <v>1.32466516028428E+17</v>
      </c>
      <c r="B738" t="s">
        <v>1481</v>
      </c>
      <c r="C738" t="s">
        <v>1482</v>
      </c>
      <c r="D738" s="1">
        <v>40851.651076388887</v>
      </c>
      <c r="E738">
        <v>42</v>
      </c>
      <c r="F738">
        <v>29</v>
      </c>
      <c r="G738" t="s">
        <v>215</v>
      </c>
    </row>
    <row r="739" spans="1:8" x14ac:dyDescent="0.2">
      <c r="A739">
        <v>1.3247886253688E+17</v>
      </c>
      <c r="B739" t="s">
        <v>1483</v>
      </c>
      <c r="C739" t="s">
        <v>1484</v>
      </c>
      <c r="D739" s="1">
        <v>40851.68513888889</v>
      </c>
      <c r="E739">
        <v>101</v>
      </c>
      <c r="F739">
        <v>37</v>
      </c>
    </row>
    <row r="740" spans="1:8" x14ac:dyDescent="0.2">
      <c r="A740">
        <v>1.3249597663937699E+17</v>
      </c>
      <c r="B740" t="s">
        <v>1485</v>
      </c>
      <c r="C740" t="s">
        <v>1486</v>
      </c>
      <c r="D740" s="1">
        <v>40851.732372685183</v>
      </c>
      <c r="E740">
        <v>115</v>
      </c>
      <c r="F740">
        <v>24</v>
      </c>
    </row>
    <row r="741" spans="1:8" x14ac:dyDescent="0.2">
      <c r="A741">
        <v>1.3250480653849299E+17</v>
      </c>
      <c r="B741" t="s">
        <v>1487</v>
      </c>
      <c r="C741" t="s">
        <v>1488</v>
      </c>
      <c r="D741" s="1">
        <v>40851.756736111114</v>
      </c>
      <c r="E741">
        <v>72</v>
      </c>
      <c r="F741">
        <v>28</v>
      </c>
      <c r="H741" t="s">
        <v>390</v>
      </c>
    </row>
    <row r="742" spans="1:8" x14ac:dyDescent="0.2">
      <c r="A742">
        <v>1.325073681719E+17</v>
      </c>
      <c r="B742" t="s">
        <v>1489</v>
      </c>
      <c r="C742" t="s">
        <v>1490</v>
      </c>
      <c r="D742" s="1">
        <v>40851.763807870368</v>
      </c>
      <c r="E742">
        <v>90</v>
      </c>
      <c r="F742">
        <v>21</v>
      </c>
    </row>
    <row r="743" spans="1:8" x14ac:dyDescent="0.2">
      <c r="A743">
        <v>1.3397496599635501E+17</v>
      </c>
      <c r="B743" t="s">
        <v>1491</v>
      </c>
      <c r="C743" t="s">
        <v>1492</v>
      </c>
      <c r="D743" s="1">
        <v>40855.813599537039</v>
      </c>
      <c r="E743">
        <v>24</v>
      </c>
      <c r="F743">
        <v>9</v>
      </c>
      <c r="G743" t="s">
        <v>89</v>
      </c>
    </row>
    <row r="744" spans="1:8" x14ac:dyDescent="0.2">
      <c r="A744">
        <v>1.3398310247636099E+17</v>
      </c>
      <c r="B744" t="s">
        <v>1493</v>
      </c>
      <c r="C744" t="s">
        <v>1494</v>
      </c>
      <c r="D744" s="1">
        <v>40855.836053240739</v>
      </c>
      <c r="E744">
        <v>203</v>
      </c>
      <c r="F744">
        <v>25</v>
      </c>
    </row>
    <row r="745" spans="1:8" x14ac:dyDescent="0.2">
      <c r="A745">
        <v>1.3398682588585501E+17</v>
      </c>
      <c r="B745" t="s">
        <v>1495</v>
      </c>
      <c r="C745" t="s">
        <v>1496</v>
      </c>
      <c r="D745" s="1">
        <v>40855.846331018518</v>
      </c>
      <c r="E745">
        <v>31</v>
      </c>
      <c r="F745">
        <v>10</v>
      </c>
      <c r="H745" t="s">
        <v>616</v>
      </c>
    </row>
    <row r="746" spans="1:8" x14ac:dyDescent="0.2">
      <c r="A746">
        <v>1.34001566503026E+17</v>
      </c>
      <c r="B746" t="s">
        <v>1497</v>
      </c>
      <c r="C746" t="s">
        <v>1498</v>
      </c>
      <c r="D746" s="1">
        <v>40855.887002314812</v>
      </c>
      <c r="E746">
        <v>308</v>
      </c>
      <c r="F746">
        <v>63</v>
      </c>
    </row>
    <row r="747" spans="1:8" x14ac:dyDescent="0.2">
      <c r="A747">
        <v>1.34010915560488E+17</v>
      </c>
      <c r="B747" t="s">
        <v>1499</v>
      </c>
      <c r="C747" t="s">
        <v>1500</v>
      </c>
      <c r="D747" s="1">
        <v>40855.912800925929</v>
      </c>
      <c r="E747">
        <v>213</v>
      </c>
      <c r="F747">
        <v>50</v>
      </c>
    </row>
    <row r="748" spans="1:8" x14ac:dyDescent="0.2">
      <c r="A748">
        <v>1.34273402436456E+17</v>
      </c>
      <c r="B748" t="s">
        <v>1501</v>
      </c>
      <c r="C748" t="s">
        <v>1502</v>
      </c>
      <c r="D748" s="1">
        <v>40856.637129629627</v>
      </c>
      <c r="E748">
        <v>111</v>
      </c>
      <c r="F748">
        <v>16</v>
      </c>
      <c r="G748" t="s">
        <v>89</v>
      </c>
    </row>
    <row r="749" spans="1:8" x14ac:dyDescent="0.2">
      <c r="A749">
        <v>1.34292046612676E+17</v>
      </c>
      <c r="B749" t="s">
        <v>1503</v>
      </c>
      <c r="C749" t="s">
        <v>1504</v>
      </c>
      <c r="D749" s="1">
        <v>40856.688576388886</v>
      </c>
      <c r="E749">
        <v>192</v>
      </c>
      <c r="F749">
        <v>53</v>
      </c>
      <c r="G749" t="s">
        <v>89</v>
      </c>
    </row>
    <row r="750" spans="1:8" x14ac:dyDescent="0.2">
      <c r="A750">
        <v>1.34300432351772E+17</v>
      </c>
      <c r="B750" t="s">
        <v>1505</v>
      </c>
      <c r="C750" t="s">
        <v>1506</v>
      </c>
      <c r="D750" s="1">
        <v>40856.711712962962</v>
      </c>
      <c r="E750">
        <v>255</v>
      </c>
      <c r="F750">
        <v>111</v>
      </c>
      <c r="G750" t="s">
        <v>576</v>
      </c>
    </row>
    <row r="751" spans="1:8" x14ac:dyDescent="0.2">
      <c r="A751">
        <v>1.3433931265644899E+17</v>
      </c>
      <c r="B751" t="s">
        <v>1507</v>
      </c>
      <c r="C751" t="s">
        <v>1508</v>
      </c>
      <c r="D751" s="1">
        <v>40856.819004629629</v>
      </c>
      <c r="E751">
        <v>61</v>
      </c>
      <c r="F751">
        <v>7</v>
      </c>
      <c r="G751" t="s">
        <v>89</v>
      </c>
    </row>
    <row r="752" spans="1:8" x14ac:dyDescent="0.2">
      <c r="A752">
        <v>1.34351739129298E+17</v>
      </c>
      <c r="B752" t="s">
        <v>1509</v>
      </c>
      <c r="C752" t="s">
        <v>1510</v>
      </c>
      <c r="D752" s="1">
        <v>40856.853298611109</v>
      </c>
      <c r="E752">
        <v>131</v>
      </c>
      <c r="F752">
        <v>11</v>
      </c>
      <c r="G752" t="s">
        <v>89</v>
      </c>
    </row>
    <row r="753" spans="1:8" x14ac:dyDescent="0.2">
      <c r="A753">
        <v>1.34639700139974E+17</v>
      </c>
      <c r="B753" t="s">
        <v>1511</v>
      </c>
      <c r="C753" t="s">
        <v>1512</v>
      </c>
      <c r="D753" s="1">
        <v>40857.647916666669</v>
      </c>
      <c r="E753">
        <v>51</v>
      </c>
      <c r="F753">
        <v>16</v>
      </c>
    </row>
    <row r="754" spans="1:8" x14ac:dyDescent="0.2">
      <c r="A754">
        <v>1.3465322379660899E+17</v>
      </c>
      <c r="B754" t="s">
        <v>1513</v>
      </c>
      <c r="C754" t="s">
        <v>1514</v>
      </c>
      <c r="D754" s="1">
        <v>40857.685231481482</v>
      </c>
      <c r="E754">
        <v>301</v>
      </c>
      <c r="F754">
        <v>27</v>
      </c>
    </row>
    <row r="755" spans="1:8" x14ac:dyDescent="0.2">
      <c r="A755">
        <v>1.34666938935808E+17</v>
      </c>
      <c r="B755" t="s">
        <v>1515</v>
      </c>
      <c r="C755" t="s">
        <v>1516</v>
      </c>
      <c r="D755" s="1">
        <v>40857.723078703704</v>
      </c>
      <c r="E755">
        <v>82</v>
      </c>
      <c r="F755">
        <v>14</v>
      </c>
    </row>
    <row r="756" spans="1:8" x14ac:dyDescent="0.2">
      <c r="A756">
        <v>1.3468086888629E+17</v>
      </c>
      <c r="B756" t="s">
        <v>1517</v>
      </c>
      <c r="C756" t="s">
        <v>1518</v>
      </c>
      <c r="D756" s="1">
        <v>40857.76152777778</v>
      </c>
      <c r="E756">
        <v>107</v>
      </c>
      <c r="F756">
        <v>14</v>
      </c>
      <c r="G756" t="s">
        <v>89</v>
      </c>
    </row>
    <row r="757" spans="1:8" x14ac:dyDescent="0.2">
      <c r="A757">
        <v>1.34699060719386E+17</v>
      </c>
      <c r="B757" t="s">
        <v>1519</v>
      </c>
      <c r="C757" t="s">
        <v>1520</v>
      </c>
      <c r="D757" s="1">
        <v>40857.811724537038</v>
      </c>
      <c r="E757">
        <v>70</v>
      </c>
      <c r="F757">
        <v>9</v>
      </c>
      <c r="G757" t="s">
        <v>89</v>
      </c>
    </row>
    <row r="758" spans="1:8" x14ac:dyDescent="0.2">
      <c r="A758">
        <v>1.3472050526880099E+17</v>
      </c>
      <c r="B758" t="s">
        <v>1521</v>
      </c>
      <c r="C758" t="s">
        <v>1522</v>
      </c>
      <c r="D758" s="1">
        <v>40857.87090277778</v>
      </c>
      <c r="E758">
        <v>227</v>
      </c>
      <c r="F758">
        <v>50</v>
      </c>
    </row>
    <row r="759" spans="1:8" x14ac:dyDescent="0.2">
      <c r="A759">
        <v>1.3472800636207101E+17</v>
      </c>
      <c r="B759" t="s">
        <v>1523</v>
      </c>
      <c r="C759" t="s">
        <v>1524</v>
      </c>
      <c r="D759" s="1">
        <v>40857.891597222224</v>
      </c>
      <c r="E759">
        <v>301</v>
      </c>
      <c r="F759">
        <v>237</v>
      </c>
      <c r="G759" t="s">
        <v>89</v>
      </c>
    </row>
    <row r="760" spans="1:8" x14ac:dyDescent="0.2">
      <c r="A760">
        <v>1.34731117692588E+17</v>
      </c>
      <c r="B760" t="s">
        <v>1525</v>
      </c>
      <c r="C760" t="s">
        <v>1526</v>
      </c>
      <c r="D760" s="1">
        <v>40857.900185185186</v>
      </c>
      <c r="E760">
        <v>32</v>
      </c>
      <c r="F760">
        <v>11</v>
      </c>
      <c r="G760" t="s">
        <v>89</v>
      </c>
      <c r="H760" t="s">
        <v>390</v>
      </c>
    </row>
    <row r="761" spans="1:8" x14ac:dyDescent="0.2">
      <c r="A761">
        <v>1.347405256339E+17</v>
      </c>
      <c r="B761" t="s">
        <v>1527</v>
      </c>
      <c r="C761" t="s">
        <v>1528</v>
      </c>
      <c r="D761" s="1">
        <v>40857.926145833335</v>
      </c>
      <c r="E761">
        <v>251</v>
      </c>
      <c r="F761">
        <v>108</v>
      </c>
    </row>
    <row r="762" spans="1:8" x14ac:dyDescent="0.2">
      <c r="A762">
        <v>1.35046512857194E+17</v>
      </c>
      <c r="B762" t="s">
        <v>1529</v>
      </c>
      <c r="C762" t="s">
        <v>1530</v>
      </c>
      <c r="D762" s="1">
        <v>40858.770509259259</v>
      </c>
      <c r="E762">
        <v>47</v>
      </c>
      <c r="F762">
        <v>21</v>
      </c>
      <c r="H762" t="s">
        <v>390</v>
      </c>
    </row>
    <row r="763" spans="1:8" x14ac:dyDescent="0.2">
      <c r="A763">
        <v>1.35050582955266E+17</v>
      </c>
      <c r="B763" t="s">
        <v>1531</v>
      </c>
      <c r="C763" t="s">
        <v>1532</v>
      </c>
      <c r="D763" s="1">
        <v>40858.781736111108</v>
      </c>
      <c r="E763">
        <v>24</v>
      </c>
      <c r="F763">
        <v>8</v>
      </c>
      <c r="G763" t="s">
        <v>576</v>
      </c>
    </row>
    <row r="764" spans="1:8" x14ac:dyDescent="0.2">
      <c r="A764">
        <v>1.35077118693486E+17</v>
      </c>
      <c r="B764" t="s">
        <v>1533</v>
      </c>
      <c r="C764" t="s">
        <v>1534</v>
      </c>
      <c r="D764" s="1">
        <v>40858.85496527778</v>
      </c>
      <c r="E764">
        <v>299</v>
      </c>
      <c r="F764">
        <v>90</v>
      </c>
      <c r="G764" t="s">
        <v>215</v>
      </c>
    </row>
    <row r="765" spans="1:8" x14ac:dyDescent="0.2">
      <c r="A765">
        <v>1.3508149382651E+17</v>
      </c>
      <c r="B765" t="s">
        <v>1535</v>
      </c>
      <c r="C765" t="s">
        <v>1536</v>
      </c>
      <c r="D765" s="1">
        <v>40858.867037037038</v>
      </c>
      <c r="E765">
        <v>176</v>
      </c>
      <c r="F765">
        <v>26</v>
      </c>
    </row>
    <row r="766" spans="1:8" x14ac:dyDescent="0.2">
      <c r="A766">
        <v>1.3508643373935E+17</v>
      </c>
      <c r="B766" t="s">
        <v>1537</v>
      </c>
      <c r="C766" t="s">
        <v>1538</v>
      </c>
      <c r="D766" s="1">
        <v>40858.880671296298</v>
      </c>
      <c r="E766">
        <v>527</v>
      </c>
      <c r="F766">
        <v>76</v>
      </c>
      <c r="G766" t="s">
        <v>89</v>
      </c>
    </row>
    <row r="767" spans="1:8" x14ac:dyDescent="0.2">
      <c r="A767">
        <v>1.3509043388902099E+17</v>
      </c>
      <c r="B767" t="s">
        <v>1539</v>
      </c>
      <c r="C767" t="s">
        <v>1540</v>
      </c>
      <c r="D767" s="1">
        <v>40858.891701388886</v>
      </c>
      <c r="E767">
        <v>135</v>
      </c>
      <c r="F767">
        <v>13</v>
      </c>
      <c r="G767" t="s">
        <v>89</v>
      </c>
    </row>
    <row r="768" spans="1:8" x14ac:dyDescent="0.2">
      <c r="A768">
        <v>1.3509375830695501E+17</v>
      </c>
      <c r="B768" t="s">
        <v>1541</v>
      </c>
      <c r="C768" t="s">
        <v>1542</v>
      </c>
      <c r="D768" s="1">
        <v>40858.900879629633</v>
      </c>
      <c r="E768">
        <v>93</v>
      </c>
      <c r="F768">
        <v>10</v>
      </c>
      <c r="G768" t="s">
        <v>89</v>
      </c>
    </row>
    <row r="769" spans="1:8" x14ac:dyDescent="0.2">
      <c r="A769">
        <v>1.3509463660260099E+17</v>
      </c>
      <c r="B769" t="s">
        <v>1543</v>
      </c>
      <c r="C769" t="s">
        <v>1544</v>
      </c>
      <c r="D769" s="1">
        <v>40858.903298611112</v>
      </c>
      <c r="E769">
        <v>55</v>
      </c>
      <c r="F769">
        <v>18</v>
      </c>
      <c r="G769" t="s">
        <v>89</v>
      </c>
    </row>
    <row r="770" spans="1:8" x14ac:dyDescent="0.2">
      <c r="A770">
        <v>1.3617251930775101E+17</v>
      </c>
      <c r="B770" t="s">
        <v>1545</v>
      </c>
      <c r="C770" t="s">
        <v>1546</v>
      </c>
      <c r="D770" s="1">
        <v>40861.877696759257</v>
      </c>
      <c r="E770">
        <v>588</v>
      </c>
      <c r="F770">
        <v>323</v>
      </c>
      <c r="G770" t="s">
        <v>89</v>
      </c>
    </row>
    <row r="771" spans="1:8" x14ac:dyDescent="0.2">
      <c r="A771">
        <v>1.36176507499454E+17</v>
      </c>
      <c r="B771" t="s">
        <v>1547</v>
      </c>
      <c r="C771" t="s">
        <v>1548</v>
      </c>
      <c r="D771" s="1">
        <v>40861.888703703706</v>
      </c>
      <c r="E771">
        <v>171</v>
      </c>
      <c r="F771">
        <v>45</v>
      </c>
      <c r="G771" t="s">
        <v>89</v>
      </c>
    </row>
    <row r="772" spans="1:8" x14ac:dyDescent="0.2">
      <c r="A772">
        <v>1.36199906913288E+17</v>
      </c>
      <c r="B772" t="s">
        <v>1549</v>
      </c>
      <c r="C772" t="s">
        <v>1550</v>
      </c>
      <c r="D772" s="1">
        <v>40861.953263888892</v>
      </c>
      <c r="E772">
        <v>191</v>
      </c>
      <c r="F772">
        <v>11</v>
      </c>
      <c r="G772" t="s">
        <v>89</v>
      </c>
    </row>
    <row r="773" spans="1:8" x14ac:dyDescent="0.2">
      <c r="A773">
        <v>1.36200595748028E+17</v>
      </c>
      <c r="B773" t="s">
        <v>1551</v>
      </c>
      <c r="C773" t="s">
        <v>1552</v>
      </c>
      <c r="D773" s="1">
        <v>40861.95517361111</v>
      </c>
      <c r="E773">
        <v>64</v>
      </c>
      <c r="F773">
        <v>8</v>
      </c>
      <c r="G773" t="s">
        <v>89</v>
      </c>
    </row>
    <row r="774" spans="1:8" x14ac:dyDescent="0.2">
      <c r="A774">
        <v>1.36210329184108E+17</v>
      </c>
      <c r="B774" t="s">
        <v>1553</v>
      </c>
      <c r="C774" t="s">
        <v>1554</v>
      </c>
      <c r="D774" s="1">
        <v>40861.982025462959</v>
      </c>
      <c r="E774">
        <v>124</v>
      </c>
      <c r="F774">
        <v>15</v>
      </c>
    </row>
    <row r="775" spans="1:8" x14ac:dyDescent="0.2">
      <c r="A775">
        <v>1.3648932541524301E+17</v>
      </c>
      <c r="B775" t="s">
        <v>1555</v>
      </c>
      <c r="C775" t="s">
        <v>1556</v>
      </c>
      <c r="D775" s="1">
        <v>40862.751909722225</v>
      </c>
      <c r="E775">
        <v>118</v>
      </c>
      <c r="F775">
        <v>14</v>
      </c>
      <c r="G775" t="s">
        <v>89</v>
      </c>
      <c r="H775" t="s">
        <v>390</v>
      </c>
    </row>
    <row r="776" spans="1:8" x14ac:dyDescent="0.2">
      <c r="A776">
        <v>1.36493889958854E+17</v>
      </c>
      <c r="B776" t="s">
        <v>1557</v>
      </c>
      <c r="C776" t="s">
        <v>1558</v>
      </c>
      <c r="D776" s="1">
        <v>40862.764502314814</v>
      </c>
      <c r="E776">
        <v>28</v>
      </c>
      <c r="F776">
        <v>13</v>
      </c>
      <c r="G776" t="s">
        <v>89</v>
      </c>
    </row>
    <row r="777" spans="1:8" x14ac:dyDescent="0.2">
      <c r="A777">
        <v>1.36525074776858E+17</v>
      </c>
      <c r="B777" t="s">
        <v>1559</v>
      </c>
      <c r="C777" t="s">
        <v>1560</v>
      </c>
      <c r="D777" s="1">
        <v>40862.850555555553</v>
      </c>
      <c r="E777">
        <v>42</v>
      </c>
      <c r="F777">
        <v>8</v>
      </c>
    </row>
    <row r="778" spans="1:8" x14ac:dyDescent="0.2">
      <c r="A778">
        <v>1.3654540860327101E+17</v>
      </c>
      <c r="B778" t="s">
        <v>1561</v>
      </c>
      <c r="C778" t="s">
        <v>1562</v>
      </c>
      <c r="D778" s="1">
        <v>40862.906666666669</v>
      </c>
      <c r="E778">
        <v>32</v>
      </c>
      <c r="F778">
        <v>11</v>
      </c>
      <c r="G778" t="s">
        <v>89</v>
      </c>
    </row>
    <row r="779" spans="1:8" x14ac:dyDescent="0.2">
      <c r="A779">
        <v>1.3655563142235699E+17</v>
      </c>
      <c r="B779" t="s">
        <v>1563</v>
      </c>
      <c r="C779" t="s">
        <v>1564</v>
      </c>
      <c r="D779" s="1">
        <v>40862.934884259259</v>
      </c>
      <c r="E779">
        <v>49</v>
      </c>
      <c r="F779">
        <v>21</v>
      </c>
    </row>
    <row r="780" spans="1:8" x14ac:dyDescent="0.2">
      <c r="A780">
        <v>1.3655584459784099E+17</v>
      </c>
      <c r="B780" t="s">
        <v>1565</v>
      </c>
      <c r="C780" t="s">
        <v>1566</v>
      </c>
      <c r="D780" s="1">
        <v>40862.935474537036</v>
      </c>
      <c r="E780">
        <v>125</v>
      </c>
      <c r="F780">
        <v>41</v>
      </c>
    </row>
    <row r="781" spans="1:8" x14ac:dyDescent="0.2">
      <c r="A781">
        <v>1.3659899066071E+17</v>
      </c>
      <c r="B781" t="s">
        <v>1567</v>
      </c>
      <c r="C781" t="s">
        <v>1568</v>
      </c>
      <c r="D781" s="1">
        <v>40863.054525462961</v>
      </c>
      <c r="E781">
        <v>444</v>
      </c>
      <c r="F781">
        <v>138</v>
      </c>
    </row>
    <row r="782" spans="1:8" x14ac:dyDescent="0.2">
      <c r="A782">
        <v>1.3681731145264301E+17</v>
      </c>
      <c r="B782" t="s">
        <v>1569</v>
      </c>
      <c r="C782" t="s">
        <v>1570</v>
      </c>
      <c r="D782" s="1">
        <v>40863.65697916667</v>
      </c>
      <c r="E782">
        <v>99</v>
      </c>
      <c r="F782">
        <v>32</v>
      </c>
    </row>
    <row r="783" spans="1:8" x14ac:dyDescent="0.2">
      <c r="A783">
        <v>1.36825556917436E+17</v>
      </c>
      <c r="B783" t="s">
        <v>1571</v>
      </c>
      <c r="C783" t="s">
        <v>1572</v>
      </c>
      <c r="D783" s="1">
        <v>40863.6797337963</v>
      </c>
      <c r="E783">
        <v>19</v>
      </c>
      <c r="F783">
        <v>5</v>
      </c>
      <c r="G783" t="s">
        <v>576</v>
      </c>
    </row>
    <row r="784" spans="1:8" x14ac:dyDescent="0.2">
      <c r="A784">
        <v>1.36842430107484E+17</v>
      </c>
      <c r="B784" t="s">
        <v>1573</v>
      </c>
      <c r="C784" t="s">
        <v>1574</v>
      </c>
      <c r="D784" s="1">
        <v>40863.7262962963</v>
      </c>
      <c r="E784">
        <v>9</v>
      </c>
      <c r="F784">
        <v>1</v>
      </c>
    </row>
    <row r="785" spans="1:8" x14ac:dyDescent="0.2">
      <c r="A785">
        <v>1.36850129754918E+17</v>
      </c>
      <c r="B785" t="s">
        <v>1575</v>
      </c>
      <c r="C785" t="s">
        <v>1576</v>
      </c>
      <c r="D785" s="1">
        <v>40863.747546296298</v>
      </c>
      <c r="E785">
        <v>40</v>
      </c>
      <c r="F785">
        <v>10</v>
      </c>
      <c r="G785" t="s">
        <v>576</v>
      </c>
    </row>
    <row r="786" spans="1:8" x14ac:dyDescent="0.2">
      <c r="A786">
        <v>1.36858320261746E+17</v>
      </c>
      <c r="B786" t="s">
        <v>1577</v>
      </c>
      <c r="C786" t="s">
        <v>1578</v>
      </c>
      <c r="D786" s="1">
        <v>40863.770138888889</v>
      </c>
      <c r="E786">
        <v>25</v>
      </c>
      <c r="F786">
        <v>8</v>
      </c>
    </row>
    <row r="787" spans="1:8" x14ac:dyDescent="0.2">
      <c r="A787">
        <v>1.3687848452503101E+17</v>
      </c>
      <c r="B787" t="s">
        <v>1579</v>
      </c>
      <c r="C787" t="e">
        <f xml:space="preserve"> BarackObama is obviously going to approve the Keystone Pipeline after the election If He wins. his supporters are being played.</f>
        <v>#NAME?</v>
      </c>
      <c r="D787" s="1">
        <v>40863.825787037036</v>
      </c>
      <c r="E787">
        <v>42</v>
      </c>
      <c r="F787">
        <v>5</v>
      </c>
      <c r="G787" t="s">
        <v>89</v>
      </c>
    </row>
    <row r="788" spans="1:8" x14ac:dyDescent="0.2">
      <c r="A788">
        <v>1.36885668587638E+17</v>
      </c>
      <c r="B788" t="s">
        <v>1580</v>
      </c>
      <c r="C788" t="s">
        <v>1581</v>
      </c>
      <c r="D788" s="1">
        <v>40863.845613425925</v>
      </c>
      <c r="E788">
        <v>75</v>
      </c>
      <c r="F788">
        <v>14</v>
      </c>
    </row>
    <row r="789" spans="1:8" x14ac:dyDescent="0.2">
      <c r="A789">
        <v>1.3689403507907299E+17</v>
      </c>
      <c r="B789" t="s">
        <v>1582</v>
      </c>
      <c r="C789" t="s">
        <v>1583</v>
      </c>
      <c r="D789" s="1">
        <v>40863.868692129632</v>
      </c>
      <c r="E789">
        <v>320</v>
      </c>
      <c r="F789">
        <v>82</v>
      </c>
      <c r="G789" t="s">
        <v>89</v>
      </c>
    </row>
    <row r="790" spans="1:8" x14ac:dyDescent="0.2">
      <c r="A790">
        <v>1.3690817835185699E+17</v>
      </c>
      <c r="B790" t="s">
        <v>1584</v>
      </c>
      <c r="C790" t="s">
        <v>1585</v>
      </c>
      <c r="D790" s="1">
        <v>40863.907731481479</v>
      </c>
      <c r="E790">
        <v>71</v>
      </c>
      <c r="F790">
        <v>33</v>
      </c>
      <c r="G790" t="s">
        <v>89</v>
      </c>
      <c r="H790" t="s">
        <v>390</v>
      </c>
    </row>
    <row r="791" spans="1:8" x14ac:dyDescent="0.2">
      <c r="A791">
        <v>1.3690897565550099E+17</v>
      </c>
      <c r="B791" t="s">
        <v>1586</v>
      </c>
      <c r="C791" t="s">
        <v>1587</v>
      </c>
      <c r="D791" s="1">
        <v>40863.909930555557</v>
      </c>
      <c r="E791">
        <v>168</v>
      </c>
      <c r="F791">
        <v>24</v>
      </c>
    </row>
    <row r="792" spans="1:8" x14ac:dyDescent="0.2">
      <c r="A792">
        <v>1.3721622547752899E+17</v>
      </c>
      <c r="B792" t="s">
        <v>1588</v>
      </c>
      <c r="C792" t="s">
        <v>1589</v>
      </c>
      <c r="D792" s="1">
        <v>40864.757777777777</v>
      </c>
      <c r="E792">
        <v>103</v>
      </c>
      <c r="F792">
        <v>25</v>
      </c>
    </row>
    <row r="793" spans="1:8" x14ac:dyDescent="0.2">
      <c r="A793">
        <v>1.3722562087368701E+17</v>
      </c>
      <c r="B793" t="s">
        <v>1590</v>
      </c>
      <c r="C793" t="s">
        <v>1591</v>
      </c>
      <c r="D793" s="1">
        <v>40864.783703703702</v>
      </c>
      <c r="E793">
        <v>198</v>
      </c>
      <c r="F793">
        <v>10</v>
      </c>
      <c r="G793" t="s">
        <v>89</v>
      </c>
    </row>
    <row r="794" spans="1:8" x14ac:dyDescent="0.2">
      <c r="A794">
        <v>1.37241487036522E+17</v>
      </c>
      <c r="B794" t="s">
        <v>1592</v>
      </c>
      <c r="C794" t="s">
        <v>1593</v>
      </c>
      <c r="D794" s="1">
        <v>40864.827476851853</v>
      </c>
      <c r="E794">
        <v>100</v>
      </c>
      <c r="F794">
        <v>19</v>
      </c>
    </row>
    <row r="795" spans="1:8" x14ac:dyDescent="0.2">
      <c r="A795">
        <v>1.3725651244693501E+17</v>
      </c>
      <c r="B795" t="s">
        <v>1594</v>
      </c>
      <c r="C795" t="s">
        <v>1595</v>
      </c>
      <c r="D795" s="1">
        <v>40864.868946759256</v>
      </c>
      <c r="E795">
        <v>38</v>
      </c>
      <c r="F795">
        <v>19</v>
      </c>
      <c r="G795" t="s">
        <v>215</v>
      </c>
    </row>
    <row r="796" spans="1:8" x14ac:dyDescent="0.2">
      <c r="A796">
        <v>1.37263130358198E+17</v>
      </c>
      <c r="B796" t="s">
        <v>1596</v>
      </c>
      <c r="C796" t="s">
        <v>1597</v>
      </c>
      <c r="D796" s="1">
        <v>40864.88721064815</v>
      </c>
      <c r="E796">
        <v>66</v>
      </c>
      <c r="F796">
        <v>14</v>
      </c>
      <c r="G796" t="s">
        <v>89</v>
      </c>
    </row>
    <row r="797" spans="1:8" x14ac:dyDescent="0.2">
      <c r="A797">
        <v>1.3727164630106499E+17</v>
      </c>
      <c r="B797" t="s">
        <v>1598</v>
      </c>
      <c r="C797" t="s">
        <v>1599</v>
      </c>
      <c r="D797" s="1">
        <v>40864.91070601852</v>
      </c>
      <c r="E797">
        <v>223</v>
      </c>
      <c r="F797">
        <v>30</v>
      </c>
      <c r="H797" t="s">
        <v>390</v>
      </c>
    </row>
    <row r="798" spans="1:8" x14ac:dyDescent="0.2">
      <c r="A798">
        <v>1.3752796323421299E+17</v>
      </c>
      <c r="B798" t="s">
        <v>1600</v>
      </c>
      <c r="C798" t="s">
        <v>1601</v>
      </c>
      <c r="D798" s="1">
        <v>40865.618009259262</v>
      </c>
      <c r="E798">
        <v>32</v>
      </c>
      <c r="F798">
        <v>5</v>
      </c>
    </row>
    <row r="799" spans="1:8" x14ac:dyDescent="0.2">
      <c r="A799">
        <v>1.37545085406552E+17</v>
      </c>
      <c r="B799" t="s">
        <v>1602</v>
      </c>
      <c r="C799" t="s">
        <v>1603</v>
      </c>
      <c r="D799" s="1">
        <v>40865.665254629632</v>
      </c>
      <c r="E799">
        <v>100</v>
      </c>
      <c r="F799">
        <v>10</v>
      </c>
    </row>
    <row r="800" spans="1:8" x14ac:dyDescent="0.2">
      <c r="A800">
        <v>1.37559273394802E+17</v>
      </c>
      <c r="B800" t="s">
        <v>1604</v>
      </c>
      <c r="C800" t="s">
        <v>1605</v>
      </c>
      <c r="D800" s="1">
        <v>40865.704409722224</v>
      </c>
      <c r="E800">
        <v>239</v>
      </c>
      <c r="F800">
        <v>104</v>
      </c>
      <c r="G800" t="s">
        <v>89</v>
      </c>
    </row>
    <row r="801" spans="1:8" x14ac:dyDescent="0.2">
      <c r="A801">
        <v>1.3757449690219699E+17</v>
      </c>
      <c r="B801" t="s">
        <v>1606</v>
      </c>
      <c r="C801" t="s">
        <v>1607</v>
      </c>
      <c r="D801" s="1">
        <v>40865.746412037035</v>
      </c>
      <c r="E801">
        <v>49</v>
      </c>
      <c r="F801">
        <v>7</v>
      </c>
    </row>
    <row r="802" spans="1:8" x14ac:dyDescent="0.2">
      <c r="A802">
        <v>1.37599605704626E+17</v>
      </c>
      <c r="B802" t="s">
        <v>1608</v>
      </c>
      <c r="C802" t="s">
        <v>1609</v>
      </c>
      <c r="D802" s="1">
        <v>40865.815706018519</v>
      </c>
      <c r="E802">
        <v>166</v>
      </c>
      <c r="F802">
        <v>41</v>
      </c>
      <c r="G802" t="s">
        <v>89</v>
      </c>
      <c r="H802" t="s">
        <v>390</v>
      </c>
    </row>
    <row r="803" spans="1:8" x14ac:dyDescent="0.2">
      <c r="A803">
        <v>1.37612807091912E+17</v>
      </c>
      <c r="B803" t="s">
        <v>1610</v>
      </c>
      <c r="C803" t="s">
        <v>1611</v>
      </c>
      <c r="D803" s="1">
        <v>40865.852129629631</v>
      </c>
      <c r="E803">
        <v>18</v>
      </c>
      <c r="F803">
        <v>17</v>
      </c>
      <c r="G803" t="s">
        <v>89</v>
      </c>
    </row>
    <row r="804" spans="1:8" x14ac:dyDescent="0.2">
      <c r="A804">
        <v>1.37621985101492E+17</v>
      </c>
      <c r="B804" t="s">
        <v>1612</v>
      </c>
      <c r="C804" t="s">
        <v>1613</v>
      </c>
      <c r="D804" s="1">
        <v>40865.877453703702</v>
      </c>
      <c r="E804">
        <v>104</v>
      </c>
      <c r="F804">
        <v>13</v>
      </c>
    </row>
    <row r="805" spans="1:8" x14ac:dyDescent="0.2">
      <c r="A805">
        <v>1.3762981499883501E+17</v>
      </c>
      <c r="B805" t="s">
        <v>1614</v>
      </c>
      <c r="C805" t="s">
        <v>1615</v>
      </c>
      <c r="D805" s="1">
        <v>40865.899062500001</v>
      </c>
      <c r="E805">
        <v>239</v>
      </c>
      <c r="F805">
        <v>149</v>
      </c>
      <c r="G805" t="s">
        <v>89</v>
      </c>
      <c r="H805" t="s">
        <v>390</v>
      </c>
    </row>
    <row r="806" spans="1:8" x14ac:dyDescent="0.2">
      <c r="A806">
        <v>1.3763885688225699E+17</v>
      </c>
      <c r="B806" t="s">
        <v>1616</v>
      </c>
      <c r="C806" t="e">
        <f>_xlfn.SINGLE( TheDailyShow _xlfn.SINGLE( Lawrence Panama is not a Trump development. We only manage it after it is built. They also licensed the name.))</f>
        <v>#NAME?</v>
      </c>
      <c r="D806" s="1">
        <v>40865.924016203702</v>
      </c>
      <c r="E806">
        <v>5</v>
      </c>
      <c r="F806">
        <v>2</v>
      </c>
      <c r="G806" t="s">
        <v>215</v>
      </c>
    </row>
    <row r="807" spans="1:8" x14ac:dyDescent="0.2">
      <c r="A807">
        <v>1.37640805908234E+17</v>
      </c>
      <c r="B807" t="s">
        <v>1617</v>
      </c>
      <c r="C807" t="s">
        <v>1618</v>
      </c>
      <c r="D807" s="1">
        <v>40865.929398148146</v>
      </c>
      <c r="E807">
        <v>274</v>
      </c>
      <c r="F807">
        <v>38</v>
      </c>
    </row>
    <row r="808" spans="1:8" x14ac:dyDescent="0.2">
      <c r="A808">
        <v>1.38622911417286E+17</v>
      </c>
      <c r="B808" t="s">
        <v>1619</v>
      </c>
      <c r="C808" t="s">
        <v>1620</v>
      </c>
      <c r="D808" s="1">
        <v>40868.639490740738</v>
      </c>
      <c r="E808">
        <v>103</v>
      </c>
      <c r="F808">
        <v>11</v>
      </c>
    </row>
    <row r="809" spans="1:8" x14ac:dyDescent="0.2">
      <c r="A809">
        <v>1.3864187715820701E+17</v>
      </c>
      <c r="B809" t="s">
        <v>1621</v>
      </c>
      <c r="C809" t="s">
        <v>1622</v>
      </c>
      <c r="D809" s="1">
        <v>40868.691828703704</v>
      </c>
      <c r="E809">
        <v>196</v>
      </c>
      <c r="F809">
        <v>28</v>
      </c>
      <c r="H809" t="s">
        <v>390</v>
      </c>
    </row>
    <row r="810" spans="1:8" x14ac:dyDescent="0.2">
      <c r="A810">
        <v>1.38653976416632E+17</v>
      </c>
      <c r="B810" t="s">
        <v>1623</v>
      </c>
      <c r="C810" t="s">
        <v>1624</v>
      </c>
      <c r="D810" s="1">
        <v>40868.725208333337</v>
      </c>
      <c r="E810">
        <v>191</v>
      </c>
      <c r="F810">
        <v>23</v>
      </c>
      <c r="G810" t="s">
        <v>89</v>
      </c>
    </row>
    <row r="811" spans="1:8" x14ac:dyDescent="0.2">
      <c r="A811">
        <v>1.38706696636858E+17</v>
      </c>
      <c r="B811" t="s">
        <v>1625</v>
      </c>
      <c r="C811" t="s">
        <v>1626</v>
      </c>
      <c r="D811" s="1">
        <v>40868.870694444442</v>
      </c>
      <c r="E811">
        <v>136</v>
      </c>
      <c r="F811">
        <v>14</v>
      </c>
      <c r="G811" t="s">
        <v>89</v>
      </c>
    </row>
    <row r="812" spans="1:8" x14ac:dyDescent="0.2">
      <c r="A812">
        <v>1.3872434682594899E+17</v>
      </c>
      <c r="B812" t="s">
        <v>1627</v>
      </c>
      <c r="C812" t="s">
        <v>1628</v>
      </c>
      <c r="D812" s="1">
        <v>40868.919398148151</v>
      </c>
      <c r="E812">
        <v>62</v>
      </c>
      <c r="F812">
        <v>11</v>
      </c>
    </row>
    <row r="813" spans="1:8" x14ac:dyDescent="0.2">
      <c r="A813">
        <v>1.38738046018404E+17</v>
      </c>
      <c r="B813" t="s">
        <v>1629</v>
      </c>
      <c r="C813" t="s">
        <v>1630</v>
      </c>
      <c r="D813" s="1">
        <v>40868.957199074073</v>
      </c>
      <c r="E813">
        <v>458</v>
      </c>
      <c r="F813">
        <v>97</v>
      </c>
    </row>
    <row r="814" spans="1:8" x14ac:dyDescent="0.2">
      <c r="A814">
        <v>1.39009843439734E+17</v>
      </c>
      <c r="B814" t="s">
        <v>1631</v>
      </c>
      <c r="C814" t="s">
        <v>1632</v>
      </c>
      <c r="D814" s="1">
        <v>40869.70722222222</v>
      </c>
      <c r="E814">
        <v>41</v>
      </c>
      <c r="F814">
        <v>13</v>
      </c>
      <c r="G814" t="s">
        <v>215</v>
      </c>
    </row>
    <row r="815" spans="1:8" x14ac:dyDescent="0.2">
      <c r="A815">
        <v>1.39013610167996E+17</v>
      </c>
      <c r="B815" t="s">
        <v>1633</v>
      </c>
      <c r="C815" t="s">
        <v>1634</v>
      </c>
      <c r="D815" s="1">
        <v>40869.717615740738</v>
      </c>
      <c r="E815">
        <v>57</v>
      </c>
      <c r="F815">
        <v>27</v>
      </c>
      <c r="H815" t="s">
        <v>390</v>
      </c>
    </row>
    <row r="816" spans="1:8" x14ac:dyDescent="0.2">
      <c r="A816">
        <v>1.3902765287395299E+17</v>
      </c>
      <c r="B816" t="s">
        <v>1635</v>
      </c>
      <c r="C816" t="s">
        <v>1636</v>
      </c>
      <c r="D816" s="1">
        <v>40869.756365740737</v>
      </c>
      <c r="E816">
        <v>693</v>
      </c>
      <c r="F816">
        <v>486</v>
      </c>
      <c r="G816" t="s">
        <v>89</v>
      </c>
    </row>
    <row r="817" spans="1:8" x14ac:dyDescent="0.2">
      <c r="A817">
        <v>1.39057689958416E+17</v>
      </c>
      <c r="B817" t="s">
        <v>1637</v>
      </c>
      <c r="C817" t="s">
        <v>1638</v>
      </c>
      <c r="D817" s="1">
        <v>40869.839247685188</v>
      </c>
      <c r="E817">
        <v>194</v>
      </c>
      <c r="F817">
        <v>11</v>
      </c>
      <c r="H817" t="s">
        <v>390</v>
      </c>
    </row>
    <row r="818" spans="1:8" x14ac:dyDescent="0.2">
      <c r="A818">
        <v>1.39073840625102E+17</v>
      </c>
      <c r="B818" t="s">
        <v>1639</v>
      </c>
      <c r="C818" t="s">
        <v>1640</v>
      </c>
      <c r="D818" s="1">
        <v>40869.883819444447</v>
      </c>
      <c r="E818">
        <v>356</v>
      </c>
      <c r="F818">
        <v>30</v>
      </c>
      <c r="G818" t="s">
        <v>89</v>
      </c>
    </row>
    <row r="819" spans="1:8" x14ac:dyDescent="0.2">
      <c r="A819">
        <v>1.39089731710488E+17</v>
      </c>
      <c r="B819" t="s">
        <v>1641</v>
      </c>
      <c r="C819" t="s">
        <v>1642</v>
      </c>
      <c r="D819" s="1">
        <v>40869.927662037036</v>
      </c>
      <c r="E819">
        <v>216</v>
      </c>
      <c r="F819">
        <v>47</v>
      </c>
      <c r="H819" t="s">
        <v>390</v>
      </c>
    </row>
    <row r="820" spans="1:8" x14ac:dyDescent="0.2">
      <c r="A820">
        <v>1.3934277796732899E+17</v>
      </c>
      <c r="B820" t="s">
        <v>1643</v>
      </c>
      <c r="C820" t="s">
        <v>1644</v>
      </c>
      <c r="D820" s="1">
        <v>40870.625937500001</v>
      </c>
      <c r="E820">
        <v>648</v>
      </c>
      <c r="F820">
        <v>216</v>
      </c>
    </row>
    <row r="821" spans="1:8" x14ac:dyDescent="0.2">
      <c r="A821">
        <v>1.3934497377773901E+17</v>
      </c>
      <c r="B821" t="s">
        <v>1645</v>
      </c>
      <c r="C821" t="s">
        <v>1646</v>
      </c>
      <c r="D821" s="1">
        <v>40870.632002314815</v>
      </c>
      <c r="E821">
        <v>43</v>
      </c>
      <c r="F821">
        <v>14</v>
      </c>
      <c r="G821" t="e">
        <f>_xlfn.SINGLE( _xlfn.SINGLE(TrumpSoHo _xlfn.SINGLE( _xlfn.SINGLE(TravelandLeisure))))</f>
        <v>#NAME?</v>
      </c>
      <c r="H821" t="s">
        <v>505</v>
      </c>
    </row>
    <row r="822" spans="1:8" x14ac:dyDescent="0.2">
      <c r="A822">
        <v>1.3935881110959699E+17</v>
      </c>
      <c r="B822" t="s">
        <v>1647</v>
      </c>
      <c r="C822" t="s">
        <v>1648</v>
      </c>
      <c r="D822" s="1">
        <v>40870.670185185183</v>
      </c>
      <c r="E822">
        <v>71</v>
      </c>
      <c r="F822">
        <v>28</v>
      </c>
      <c r="H822" t="s">
        <v>390</v>
      </c>
    </row>
    <row r="823" spans="1:8" x14ac:dyDescent="0.2">
      <c r="A823">
        <v>1.39378215000096E+17</v>
      </c>
      <c r="B823" t="s">
        <v>1649</v>
      </c>
      <c r="C823" t="s">
        <v>1650</v>
      </c>
      <c r="D823" s="1">
        <v>40870.723726851851</v>
      </c>
      <c r="E823">
        <v>129</v>
      </c>
      <c r="F823">
        <v>65</v>
      </c>
      <c r="G823" t="s">
        <v>89</v>
      </c>
    </row>
    <row r="824" spans="1:8" x14ac:dyDescent="0.2">
      <c r="A824">
        <v>1.41157735420006E+17</v>
      </c>
      <c r="B824" t="s">
        <v>1651</v>
      </c>
      <c r="C824" t="s">
        <v>1652</v>
      </c>
      <c r="D824" s="1">
        <v>40875.634270833332</v>
      </c>
      <c r="E824">
        <v>147</v>
      </c>
      <c r="F824">
        <v>16</v>
      </c>
    </row>
    <row r="825" spans="1:8" x14ac:dyDescent="0.2">
      <c r="A825">
        <v>1.4117493793005101E+17</v>
      </c>
      <c r="B825" t="s">
        <v>1653</v>
      </c>
      <c r="C825" t="s">
        <v>1654</v>
      </c>
      <c r="D825" s="1">
        <v>40875.68173611111</v>
      </c>
      <c r="E825">
        <v>131</v>
      </c>
      <c r="F825">
        <v>16</v>
      </c>
      <c r="H825" t="s">
        <v>390</v>
      </c>
    </row>
    <row r="826" spans="1:8" x14ac:dyDescent="0.2">
      <c r="A826">
        <v>1.41185340726722E+17</v>
      </c>
      <c r="B826" t="s">
        <v>1655</v>
      </c>
      <c r="C826" t="s">
        <v>1656</v>
      </c>
      <c r="D826" s="1">
        <v>40875.710439814815</v>
      </c>
      <c r="E826">
        <v>111</v>
      </c>
      <c r="F826">
        <v>27</v>
      </c>
    </row>
    <row r="827" spans="1:8" x14ac:dyDescent="0.2">
      <c r="A827">
        <v>1.41223010689486E+17</v>
      </c>
      <c r="B827" t="s">
        <v>1657</v>
      </c>
      <c r="C827" t="s">
        <v>1658</v>
      </c>
      <c r="D827" s="1">
        <v>40875.814398148148</v>
      </c>
      <c r="E827">
        <v>106</v>
      </c>
      <c r="F827">
        <v>31</v>
      </c>
    </row>
    <row r="828" spans="1:8" x14ac:dyDescent="0.2">
      <c r="A828">
        <v>1.4123789326707501E+17</v>
      </c>
      <c r="B828" t="s">
        <v>1659</v>
      </c>
      <c r="C828" t="s">
        <v>1660</v>
      </c>
      <c r="D828" s="1">
        <v>40875.855462962965</v>
      </c>
      <c r="E828">
        <v>93</v>
      </c>
      <c r="F828">
        <v>18</v>
      </c>
    </row>
    <row r="829" spans="1:8" x14ac:dyDescent="0.2">
      <c r="A829">
        <v>1.4124094532367901E+17</v>
      </c>
      <c r="B829" t="s">
        <v>1661</v>
      </c>
      <c r="C829" t="s">
        <v>1662</v>
      </c>
      <c r="D829" s="1">
        <v>40875.863888888889</v>
      </c>
      <c r="E829">
        <v>325</v>
      </c>
      <c r="F829">
        <v>193</v>
      </c>
      <c r="G829" t="s">
        <v>89</v>
      </c>
    </row>
    <row r="830" spans="1:8" x14ac:dyDescent="0.2">
      <c r="A830">
        <v>1.41256304068014E+17</v>
      </c>
      <c r="B830" t="s">
        <v>1663</v>
      </c>
      <c r="C830" t="s">
        <v>1664</v>
      </c>
      <c r="D830" s="1">
        <v>40875.906261574077</v>
      </c>
      <c r="E830">
        <v>168</v>
      </c>
      <c r="F830">
        <v>14</v>
      </c>
      <c r="G830" t="s">
        <v>89</v>
      </c>
    </row>
    <row r="831" spans="1:8" x14ac:dyDescent="0.2">
      <c r="A831">
        <v>1.41269436719054E+17</v>
      </c>
      <c r="B831" t="s">
        <v>1665</v>
      </c>
      <c r="C831" t="s">
        <v>1666</v>
      </c>
      <c r="D831" s="1">
        <v>40875.942511574074</v>
      </c>
      <c r="E831">
        <v>36</v>
      </c>
      <c r="F831">
        <v>13</v>
      </c>
      <c r="H831" t="s">
        <v>505</v>
      </c>
    </row>
    <row r="832" spans="1:8" x14ac:dyDescent="0.2">
      <c r="A832">
        <v>1.41569974434144E+17</v>
      </c>
      <c r="B832" t="s">
        <v>1667</v>
      </c>
      <c r="C832" t="s">
        <v>1668</v>
      </c>
      <c r="D832" s="1">
        <v>40876.771828703706</v>
      </c>
      <c r="E832">
        <v>50</v>
      </c>
      <c r="F832">
        <v>6</v>
      </c>
    </row>
    <row r="833" spans="1:8" x14ac:dyDescent="0.2">
      <c r="A833">
        <v>1.41574924211986E+17</v>
      </c>
      <c r="B833" t="s">
        <v>1669</v>
      </c>
      <c r="C833" t="s">
        <v>1670</v>
      </c>
      <c r="D833" s="1">
        <v>40876.785486111112</v>
      </c>
      <c r="E833">
        <v>227</v>
      </c>
      <c r="F833">
        <v>26</v>
      </c>
      <c r="G833" t="s">
        <v>89</v>
      </c>
      <c r="H833" t="s">
        <v>390</v>
      </c>
    </row>
    <row r="834" spans="1:8" x14ac:dyDescent="0.2">
      <c r="A834">
        <v>1.4159016257560499E+17</v>
      </c>
      <c r="B834" t="s">
        <v>1671</v>
      </c>
      <c r="C834" t="s">
        <v>1672</v>
      </c>
      <c r="D834" s="1">
        <v>40876.827546296299</v>
      </c>
      <c r="E834">
        <v>107</v>
      </c>
      <c r="F834">
        <v>11</v>
      </c>
      <c r="G834" t="s">
        <v>89</v>
      </c>
    </row>
    <row r="835" spans="1:8" x14ac:dyDescent="0.2">
      <c r="A835">
        <v>1.41599137870258E+17</v>
      </c>
      <c r="B835" t="s">
        <v>1673</v>
      </c>
      <c r="C835" t="s">
        <v>1674</v>
      </c>
      <c r="D835" s="1">
        <v>40876.852303240739</v>
      </c>
      <c r="E835">
        <v>120</v>
      </c>
      <c r="F835">
        <v>22</v>
      </c>
      <c r="G835" t="s">
        <v>89</v>
      </c>
      <c r="H835" t="s">
        <v>390</v>
      </c>
    </row>
    <row r="836" spans="1:8" x14ac:dyDescent="0.2">
      <c r="A836">
        <v>1.4160455485582499E+17</v>
      </c>
      <c r="B836" t="s">
        <v>1675</v>
      </c>
      <c r="C836" t="s">
        <v>1676</v>
      </c>
      <c r="D836" s="1">
        <v>40876.867256944446</v>
      </c>
      <c r="E836">
        <v>40707</v>
      </c>
      <c r="F836">
        <v>29234</v>
      </c>
      <c r="G836" t="s">
        <v>89</v>
      </c>
    </row>
    <row r="837" spans="1:8" x14ac:dyDescent="0.2">
      <c r="A837">
        <v>1.4160903285834499E+17</v>
      </c>
      <c r="B837" t="s">
        <v>1677</v>
      </c>
      <c r="C837" t="s">
        <v>1678</v>
      </c>
      <c r="D837" s="1">
        <v>40876.879618055558</v>
      </c>
      <c r="E837">
        <v>18</v>
      </c>
      <c r="F837">
        <v>8</v>
      </c>
      <c r="G837" t="s">
        <v>89</v>
      </c>
    </row>
    <row r="838" spans="1:8" x14ac:dyDescent="0.2">
      <c r="A838">
        <v>1.4161101558133901E+17</v>
      </c>
      <c r="B838" t="s">
        <v>1679</v>
      </c>
      <c r="C838" t="s">
        <v>1680</v>
      </c>
      <c r="D838" s="1">
        <v>40876.885081018518</v>
      </c>
      <c r="E838">
        <v>342</v>
      </c>
      <c r="F838">
        <v>200</v>
      </c>
    </row>
    <row r="839" spans="1:8" x14ac:dyDescent="0.2">
      <c r="A839">
        <v>1.4162340362177699E+17</v>
      </c>
      <c r="B839" t="s">
        <v>1681</v>
      </c>
      <c r="C839" t="s">
        <v>1682</v>
      </c>
      <c r="D839" s="1">
        <v>40876.919270833336</v>
      </c>
      <c r="E839">
        <v>252</v>
      </c>
      <c r="F839">
        <v>45</v>
      </c>
    </row>
    <row r="840" spans="1:8" x14ac:dyDescent="0.2">
      <c r="A840">
        <v>1.4162802745606499E+17</v>
      </c>
      <c r="B840" t="s">
        <v>1683</v>
      </c>
      <c r="C840" t="s">
        <v>1684</v>
      </c>
      <c r="D840" s="1">
        <v>40876.932025462964</v>
      </c>
      <c r="E840">
        <v>92</v>
      </c>
      <c r="F840">
        <v>24</v>
      </c>
      <c r="G840" t="s">
        <v>89</v>
      </c>
      <c r="H840" t="s">
        <v>390</v>
      </c>
    </row>
    <row r="841" spans="1:8" x14ac:dyDescent="0.2">
      <c r="A841">
        <v>1.4188243552791699E+17</v>
      </c>
      <c r="B841" t="s">
        <v>1685</v>
      </c>
      <c r="C841" t="s">
        <v>1686</v>
      </c>
      <c r="D841" s="1">
        <v>40877.634062500001</v>
      </c>
      <c r="E841">
        <v>125</v>
      </c>
      <c r="F841">
        <v>16</v>
      </c>
      <c r="G841" t="s">
        <v>89</v>
      </c>
    </row>
    <row r="842" spans="1:8" x14ac:dyDescent="0.2">
      <c r="A842">
        <v>1.4189033091511E+17</v>
      </c>
      <c r="B842" t="s">
        <v>1687</v>
      </c>
      <c r="C842" t="s">
        <v>1688</v>
      </c>
      <c r="D842" s="1">
        <v>40877.655844907407</v>
      </c>
      <c r="E842">
        <v>305</v>
      </c>
      <c r="F842">
        <v>87</v>
      </c>
      <c r="G842" t="s">
        <v>89</v>
      </c>
    </row>
    <row r="843" spans="1:8" x14ac:dyDescent="0.2">
      <c r="A843">
        <v>1.4191227966180499E+17</v>
      </c>
      <c r="B843" t="s">
        <v>1689</v>
      </c>
      <c r="C843" t="s">
        <v>1690</v>
      </c>
      <c r="D843" s="1">
        <v>40877.716412037036</v>
      </c>
      <c r="E843">
        <v>137</v>
      </c>
      <c r="F843">
        <v>15</v>
      </c>
      <c r="G843" t="s">
        <v>89</v>
      </c>
    </row>
    <row r="844" spans="1:8" x14ac:dyDescent="0.2">
      <c r="A844">
        <v>1.4194603104994899E+17</v>
      </c>
      <c r="B844" t="s">
        <v>1691</v>
      </c>
      <c r="C844" t="s">
        <v>1692</v>
      </c>
      <c r="D844" s="1">
        <v>40877.809548611112</v>
      </c>
      <c r="E844">
        <v>430</v>
      </c>
      <c r="F844">
        <v>322</v>
      </c>
    </row>
    <row r="845" spans="1:8" x14ac:dyDescent="0.2">
      <c r="A845">
        <v>1.41961003352076E+17</v>
      </c>
      <c r="B845" t="s">
        <v>1693</v>
      </c>
      <c r="C845" t="s">
        <v>1694</v>
      </c>
      <c r="D845" s="1">
        <v>40877.850868055553</v>
      </c>
      <c r="E845">
        <v>52</v>
      </c>
      <c r="F845">
        <v>9</v>
      </c>
    </row>
    <row r="846" spans="1:8" x14ac:dyDescent="0.2">
      <c r="A846">
        <v>1.4196729396501699E+17</v>
      </c>
      <c r="B846" t="s">
        <v>1695</v>
      </c>
      <c r="C846" t="s">
        <v>1696</v>
      </c>
      <c r="D846" s="1">
        <v>40877.86822916667</v>
      </c>
      <c r="E846">
        <v>256</v>
      </c>
      <c r="F846">
        <v>22</v>
      </c>
      <c r="H846" t="s">
        <v>390</v>
      </c>
    </row>
    <row r="847" spans="1:8" x14ac:dyDescent="0.2">
      <c r="A847">
        <v>1.4198405007527501E+17</v>
      </c>
      <c r="B847" t="s">
        <v>1697</v>
      </c>
      <c r="C847" t="s">
        <v>1698</v>
      </c>
      <c r="D847" s="1">
        <v>40877.914467592593</v>
      </c>
      <c r="E847">
        <v>62</v>
      </c>
      <c r="F847">
        <v>10</v>
      </c>
      <c r="G847" t="s">
        <v>89</v>
      </c>
    </row>
    <row r="848" spans="1:8" x14ac:dyDescent="0.2">
      <c r="A848">
        <v>1.4224129690238899E+17</v>
      </c>
      <c r="B848" t="s">
        <v>1699</v>
      </c>
      <c r="C848" t="s">
        <v>1700</v>
      </c>
      <c r="D848" s="1">
        <v>40878.624328703707</v>
      </c>
      <c r="E848">
        <v>93</v>
      </c>
      <c r="F848">
        <v>14</v>
      </c>
      <c r="G848" t="s">
        <v>89</v>
      </c>
    </row>
    <row r="849" spans="1:8" x14ac:dyDescent="0.2">
      <c r="A849">
        <v>1.4230984744094899E+17</v>
      </c>
      <c r="B849" t="s">
        <v>1701</v>
      </c>
      <c r="C849" t="s">
        <v>1702</v>
      </c>
      <c r="D849" s="1">
        <v>40878.81349537037</v>
      </c>
      <c r="E849">
        <v>17</v>
      </c>
      <c r="F849">
        <v>7</v>
      </c>
      <c r="G849" t="s">
        <v>89</v>
      </c>
    </row>
    <row r="850" spans="1:8" x14ac:dyDescent="0.2">
      <c r="A850">
        <v>1.4231416246960499E+17</v>
      </c>
      <c r="B850" t="s">
        <v>1703</v>
      </c>
      <c r="C850" t="s">
        <v>1704</v>
      </c>
      <c r="D850" s="1">
        <v>40878.82540509259</v>
      </c>
      <c r="E850">
        <v>57</v>
      </c>
      <c r="F850">
        <v>10</v>
      </c>
      <c r="G850" t="s">
        <v>215</v>
      </c>
    </row>
    <row r="851" spans="1:8" x14ac:dyDescent="0.2">
      <c r="A851">
        <v>1.4232074927171901E+17</v>
      </c>
      <c r="B851" t="s">
        <v>1705</v>
      </c>
      <c r="C851" t="s">
        <v>1706</v>
      </c>
      <c r="D851" s="1">
        <v>40878.843576388892</v>
      </c>
      <c r="E851">
        <v>253</v>
      </c>
      <c r="F851">
        <v>188</v>
      </c>
      <c r="H851" t="s">
        <v>390</v>
      </c>
    </row>
    <row r="852" spans="1:8" x14ac:dyDescent="0.2">
      <c r="A852">
        <v>1.4233376802224499E+17</v>
      </c>
      <c r="B852" t="s">
        <v>1707</v>
      </c>
      <c r="C852" t="s">
        <v>1708</v>
      </c>
      <c r="D852" s="1">
        <v>40878.879502314812</v>
      </c>
      <c r="E852">
        <v>58</v>
      </c>
      <c r="F852">
        <v>25</v>
      </c>
      <c r="H852" t="s">
        <v>390</v>
      </c>
    </row>
    <row r="853" spans="1:8" x14ac:dyDescent="0.2">
      <c r="A853">
        <v>1.42335928134938E+17</v>
      </c>
      <c r="B853" t="s">
        <v>1709</v>
      </c>
      <c r="C853" t="s">
        <v>1710</v>
      </c>
      <c r="D853" s="1">
        <v>40878.885462962964</v>
      </c>
      <c r="E853">
        <v>67</v>
      </c>
      <c r="F853">
        <v>9</v>
      </c>
    </row>
    <row r="854" spans="1:8" x14ac:dyDescent="0.2">
      <c r="A854">
        <v>1.42621804471664E+17</v>
      </c>
      <c r="B854" t="s">
        <v>1711</v>
      </c>
      <c r="C854" t="s">
        <v>1712</v>
      </c>
      <c r="D854" s="1">
        <v>40879.674328703702</v>
      </c>
      <c r="E854">
        <v>82</v>
      </c>
      <c r="F854">
        <v>14</v>
      </c>
      <c r="G854" t="s">
        <v>89</v>
      </c>
    </row>
    <row r="855" spans="1:8" x14ac:dyDescent="0.2">
      <c r="A855">
        <v>1.42625857490522E+17</v>
      </c>
      <c r="B855" t="s">
        <v>1713</v>
      </c>
      <c r="C855" t="s">
        <v>1714</v>
      </c>
      <c r="D855" s="1">
        <v>40879.68550925926</v>
      </c>
      <c r="E855">
        <v>34</v>
      </c>
      <c r="F855">
        <v>9</v>
      </c>
      <c r="H855" t="s">
        <v>390</v>
      </c>
    </row>
    <row r="856" spans="1:8" x14ac:dyDescent="0.2">
      <c r="A856">
        <v>1.42640044157566E+17</v>
      </c>
      <c r="B856" t="s">
        <v>1715</v>
      </c>
      <c r="C856" t="s">
        <v>1716</v>
      </c>
      <c r="D856" s="1">
        <v>40879.724664351852</v>
      </c>
      <c r="E856">
        <v>33</v>
      </c>
      <c r="F856">
        <v>5</v>
      </c>
      <c r="G856" t="s">
        <v>215</v>
      </c>
    </row>
    <row r="857" spans="1:8" x14ac:dyDescent="0.2">
      <c r="A857">
        <v>1.42643435910864E+17</v>
      </c>
      <c r="B857" t="s">
        <v>1717</v>
      </c>
      <c r="C857" t="s">
        <v>1718</v>
      </c>
      <c r="D857" s="1">
        <v>40879.734016203707</v>
      </c>
      <c r="E857">
        <v>182</v>
      </c>
      <c r="F857">
        <v>10</v>
      </c>
    </row>
    <row r="858" spans="1:8" x14ac:dyDescent="0.2">
      <c r="A858">
        <v>1.4264848558863901E+17</v>
      </c>
      <c r="B858" t="s">
        <v>1719</v>
      </c>
      <c r="C858" t="s">
        <v>1720</v>
      </c>
      <c r="D858" s="1">
        <v>40879.74795138889</v>
      </c>
      <c r="E858">
        <v>20</v>
      </c>
      <c r="F858">
        <v>6</v>
      </c>
      <c r="G858" t="e">
        <f>HowToGetTough</f>
        <v>#NAME?</v>
      </c>
    </row>
    <row r="859" spans="1:8" x14ac:dyDescent="0.2">
      <c r="A859">
        <v>1.4267034689667E+17</v>
      </c>
      <c r="B859" t="s">
        <v>1721</v>
      </c>
      <c r="C859" t="s">
        <v>1722</v>
      </c>
      <c r="D859" s="1">
        <v>40879.808287037034</v>
      </c>
      <c r="E859">
        <v>325</v>
      </c>
      <c r="F859">
        <v>75</v>
      </c>
      <c r="G859" t="s">
        <v>89</v>
      </c>
      <c r="H859" t="s">
        <v>390</v>
      </c>
    </row>
    <row r="860" spans="1:8" x14ac:dyDescent="0.2">
      <c r="A860">
        <v>1.4267545948900499E+17</v>
      </c>
      <c r="B860" t="s">
        <v>1723</v>
      </c>
      <c r="C860" t="s">
        <v>1724</v>
      </c>
      <c r="D860" s="1">
        <v>40879.822384259256</v>
      </c>
      <c r="E860">
        <v>87</v>
      </c>
      <c r="F860">
        <v>12</v>
      </c>
      <c r="H860" t="s">
        <v>1725</v>
      </c>
    </row>
    <row r="861" spans="1:8" x14ac:dyDescent="0.2">
      <c r="A861">
        <v>1.42683518550544E+17</v>
      </c>
      <c r="B861" t="s">
        <v>1726</v>
      </c>
      <c r="C861" t="s">
        <v>1727</v>
      </c>
      <c r="D861" s="1">
        <v>40879.844629629632</v>
      </c>
      <c r="E861">
        <v>334</v>
      </c>
      <c r="F861">
        <v>41</v>
      </c>
    </row>
    <row r="862" spans="1:8" x14ac:dyDescent="0.2">
      <c r="A862">
        <v>1.4271680417379101E+17</v>
      </c>
      <c r="B862" t="s">
        <v>1728</v>
      </c>
      <c r="C862" t="s">
        <v>1729</v>
      </c>
      <c r="D862" s="1">
        <v>40879.936481481483</v>
      </c>
      <c r="E862">
        <v>90</v>
      </c>
      <c r="F862">
        <v>13</v>
      </c>
      <c r="G862" t="s">
        <v>89</v>
      </c>
    </row>
    <row r="863" spans="1:8" x14ac:dyDescent="0.2">
      <c r="A863">
        <v>1.4373319220410301E+17</v>
      </c>
      <c r="B863" t="s">
        <v>1730</v>
      </c>
      <c r="C863" t="s">
        <v>1731</v>
      </c>
      <c r="D863" s="1">
        <v>40882.741180555553</v>
      </c>
      <c r="E863">
        <v>85</v>
      </c>
      <c r="F863">
        <v>15</v>
      </c>
      <c r="H863" t="s">
        <v>1732</v>
      </c>
    </row>
    <row r="864" spans="1:8" x14ac:dyDescent="0.2">
      <c r="A864">
        <v>1.4373709139267901E+17</v>
      </c>
      <c r="B864" t="s">
        <v>1733</v>
      </c>
      <c r="C864" t="s">
        <v>1734</v>
      </c>
      <c r="D864" s="1">
        <v>40882.751932870371</v>
      </c>
      <c r="E864">
        <v>95</v>
      </c>
      <c r="F864">
        <v>16</v>
      </c>
      <c r="G864" t="s">
        <v>89</v>
      </c>
    </row>
    <row r="865" spans="1:8" x14ac:dyDescent="0.2">
      <c r="A865">
        <v>1.43746360586412E+17</v>
      </c>
      <c r="B865" t="s">
        <v>1735</v>
      </c>
      <c r="C865" t="s">
        <v>1736</v>
      </c>
      <c r="D865" s="1">
        <v>40882.777511574073</v>
      </c>
      <c r="E865">
        <v>80</v>
      </c>
      <c r="F865">
        <v>28</v>
      </c>
      <c r="G865" t="s">
        <v>89</v>
      </c>
      <c r="H865" t="s">
        <v>1732</v>
      </c>
    </row>
    <row r="866" spans="1:8" x14ac:dyDescent="0.2">
      <c r="A866">
        <v>1.4375273619273699E+17</v>
      </c>
      <c r="B866" t="s">
        <v>1737</v>
      </c>
      <c r="C866" t="s">
        <v>1738</v>
      </c>
      <c r="D866" s="1">
        <v>40882.795104166667</v>
      </c>
      <c r="E866">
        <v>405</v>
      </c>
      <c r="F866">
        <v>438</v>
      </c>
      <c r="H866" t="s">
        <v>390</v>
      </c>
    </row>
    <row r="867" spans="1:8" x14ac:dyDescent="0.2">
      <c r="A867">
        <v>1.4376970323035699E+17</v>
      </c>
      <c r="B867" t="s">
        <v>1739</v>
      </c>
      <c r="C867" t="s">
        <v>1740</v>
      </c>
      <c r="D867" s="1">
        <v>40882.841932870368</v>
      </c>
      <c r="E867">
        <v>10</v>
      </c>
      <c r="F867">
        <v>4</v>
      </c>
      <c r="G867" t="s">
        <v>215</v>
      </c>
    </row>
    <row r="868" spans="1:8" x14ac:dyDescent="0.2">
      <c r="A868">
        <v>1.4377730021380899E+17</v>
      </c>
      <c r="B868" t="s">
        <v>1741</v>
      </c>
      <c r="C868" t="s">
        <v>1742</v>
      </c>
      <c r="D868" s="1">
        <v>40882.862893518519</v>
      </c>
      <c r="E868">
        <v>12</v>
      </c>
      <c r="F868">
        <v>5</v>
      </c>
      <c r="H868" t="s">
        <v>390</v>
      </c>
    </row>
    <row r="869" spans="1:8" x14ac:dyDescent="0.2">
      <c r="A869">
        <v>1.4378264644983101E+17</v>
      </c>
      <c r="B869" t="s">
        <v>1743</v>
      </c>
      <c r="C869" t="s">
        <v>1744</v>
      </c>
      <c r="D869" s="1">
        <v>40882.877638888887</v>
      </c>
      <c r="E869">
        <v>201</v>
      </c>
      <c r="F869">
        <v>44</v>
      </c>
    </row>
    <row r="870" spans="1:8" x14ac:dyDescent="0.2">
      <c r="A870">
        <v>1.43802569318338E+17</v>
      </c>
      <c r="B870" t="s">
        <v>1745</v>
      </c>
      <c r="C870" t="s">
        <v>1746</v>
      </c>
      <c r="D870" s="1">
        <v>40882.932615740741</v>
      </c>
      <c r="E870">
        <v>10</v>
      </c>
      <c r="F870">
        <v>4</v>
      </c>
      <c r="G870" t="s">
        <v>215</v>
      </c>
    </row>
    <row r="871" spans="1:8" x14ac:dyDescent="0.2">
      <c r="A871">
        <v>1.43803511073816E+17</v>
      </c>
      <c r="B871" t="s">
        <v>1747</v>
      </c>
      <c r="C871" t="s">
        <v>1748</v>
      </c>
      <c r="D871" s="1">
        <v>40882.935219907406</v>
      </c>
      <c r="E871">
        <v>9</v>
      </c>
      <c r="F871">
        <v>6</v>
      </c>
      <c r="G871" t="e">
        <f>Newsmax_Media</f>
        <v>#NAME?</v>
      </c>
    </row>
    <row r="872" spans="1:8" x14ac:dyDescent="0.2">
      <c r="A872">
        <v>1.4381158671962899E+17</v>
      </c>
      <c r="B872" t="s">
        <v>1749</v>
      </c>
      <c r="C872" t="e">
        <f>_xlfn.SINGLE( JonHuntsman will not be in the Newsmax)- _xlfn.SINGLE( iontv debate. Now There will be no Obama Admin alum on stage.)</f>
        <v>#NAME?</v>
      </c>
      <c r="D872" s="1">
        <v>40882.957499999997</v>
      </c>
      <c r="E872">
        <v>9</v>
      </c>
      <c r="F872">
        <v>2</v>
      </c>
      <c r="G872" t="s">
        <v>215</v>
      </c>
    </row>
    <row r="873" spans="1:8" x14ac:dyDescent="0.2">
      <c r="A873">
        <v>1.4381227530688899E+17</v>
      </c>
      <c r="B873" t="s">
        <v>1750</v>
      </c>
      <c r="C873" t="s">
        <v>1751</v>
      </c>
      <c r="D873" s="1">
        <v>40882.959398148145</v>
      </c>
      <c r="E873">
        <v>67</v>
      </c>
      <c r="F873">
        <v>23</v>
      </c>
      <c r="G873" t="s">
        <v>215</v>
      </c>
    </row>
    <row r="874" spans="1:8" x14ac:dyDescent="0.2">
      <c r="A874">
        <v>1.4381448377991101E+17</v>
      </c>
      <c r="B874" t="s">
        <v>1752</v>
      </c>
      <c r="C874" t="s">
        <v>1753</v>
      </c>
      <c r="D874" s="1">
        <v>40882.965497685182</v>
      </c>
      <c r="E874">
        <v>42</v>
      </c>
      <c r="F874">
        <v>9</v>
      </c>
      <c r="G874" t="e">
        <f>_xlfn.SINGLE(Newsmax_Media _xlfn.SINGLE(Newsmax_Media))</f>
        <v>#NAME?</v>
      </c>
    </row>
    <row r="875" spans="1:8" x14ac:dyDescent="0.2">
      <c r="A875">
        <v>1.44073166430552E+17</v>
      </c>
      <c r="B875" t="s">
        <v>1754</v>
      </c>
      <c r="C875" t="s">
        <v>1755</v>
      </c>
      <c r="D875" s="1">
        <v>40883.679328703707</v>
      </c>
      <c r="E875">
        <v>76</v>
      </c>
      <c r="F875">
        <v>8</v>
      </c>
      <c r="G875" t="s">
        <v>89</v>
      </c>
    </row>
    <row r="876" spans="1:8" x14ac:dyDescent="0.2">
      <c r="A876">
        <v>1.4407603637465901E+17</v>
      </c>
      <c r="B876" t="s">
        <v>1756</v>
      </c>
      <c r="C876" t="s">
        <v>1757</v>
      </c>
      <c r="D876" s="1">
        <v>40883.687245370369</v>
      </c>
      <c r="E876">
        <v>234</v>
      </c>
      <c r="F876">
        <v>24</v>
      </c>
    </row>
    <row r="877" spans="1:8" x14ac:dyDescent="0.2">
      <c r="A877">
        <v>1.44089254027468E+17</v>
      </c>
      <c r="B877" t="s">
        <v>1758</v>
      </c>
      <c r="C877" t="s">
        <v>1759</v>
      </c>
      <c r="D877" s="1">
        <v>40883.723715277774</v>
      </c>
      <c r="E877">
        <v>163</v>
      </c>
      <c r="F877">
        <v>96</v>
      </c>
    </row>
    <row r="878" spans="1:8" x14ac:dyDescent="0.2">
      <c r="A878">
        <v>1.44096864009072E+17</v>
      </c>
      <c r="B878" t="s">
        <v>1760</v>
      </c>
      <c r="C878" t="s">
        <v>1761</v>
      </c>
      <c r="D878" s="1">
        <v>40883.744722222225</v>
      </c>
      <c r="E878">
        <v>211</v>
      </c>
      <c r="F878">
        <v>13</v>
      </c>
      <c r="H878" t="s">
        <v>390</v>
      </c>
    </row>
    <row r="879" spans="1:8" x14ac:dyDescent="0.2">
      <c r="A879">
        <v>1.44133637519056E+17</v>
      </c>
      <c r="B879" t="s">
        <v>1762</v>
      </c>
      <c r="C879" t="s">
        <v>1763</v>
      </c>
      <c r="D879" s="1">
        <v>40883.846192129633</v>
      </c>
      <c r="E879">
        <v>66</v>
      </c>
      <c r="F879">
        <v>23</v>
      </c>
    </row>
    <row r="880" spans="1:8" x14ac:dyDescent="0.2">
      <c r="A880">
        <v>1.44136183562252E+17</v>
      </c>
      <c r="B880" t="s">
        <v>1764</v>
      </c>
      <c r="C880" t="s">
        <v>1765</v>
      </c>
      <c r="D880" s="1">
        <v>40883.853217592594</v>
      </c>
      <c r="E880">
        <v>543</v>
      </c>
      <c r="F880">
        <v>201</v>
      </c>
    </row>
    <row r="881" spans="1:8" x14ac:dyDescent="0.2">
      <c r="A881">
        <v>1.4414086297526202E+17</v>
      </c>
      <c r="B881" t="s">
        <v>1766</v>
      </c>
      <c r="C881" t="s">
        <v>1767</v>
      </c>
      <c r="D881" s="1">
        <v>40883.86613425926</v>
      </c>
      <c r="E881">
        <v>82</v>
      </c>
      <c r="F881">
        <v>19</v>
      </c>
    </row>
    <row r="882" spans="1:8" x14ac:dyDescent="0.2">
      <c r="A882">
        <v>1.4414811079967501E+17</v>
      </c>
      <c r="B882" t="s">
        <v>1768</v>
      </c>
      <c r="C882" t="s">
        <v>1769</v>
      </c>
      <c r="D882" s="1">
        <v>40883.886134259257</v>
      </c>
      <c r="E882">
        <v>662</v>
      </c>
      <c r="F882">
        <v>347</v>
      </c>
    </row>
    <row r="883" spans="1:8" x14ac:dyDescent="0.2">
      <c r="A883">
        <v>1.44157164003536E+17</v>
      </c>
      <c r="B883" t="s">
        <v>1770</v>
      </c>
      <c r="C883" t="s">
        <v>1771</v>
      </c>
      <c r="D883" s="1">
        <v>40883.911111111112</v>
      </c>
      <c r="E883">
        <v>79</v>
      </c>
      <c r="F883">
        <v>20</v>
      </c>
    </row>
    <row r="884" spans="1:8" x14ac:dyDescent="0.2">
      <c r="A884">
        <v>1.4441372840899299E+17</v>
      </c>
      <c r="B884" t="s">
        <v>1772</v>
      </c>
      <c r="C884" t="s">
        <v>1773</v>
      </c>
      <c r="D884" s="1">
        <v>40884.619097222225</v>
      </c>
      <c r="E884">
        <v>30</v>
      </c>
      <c r="F884">
        <v>10</v>
      </c>
    </row>
    <row r="885" spans="1:8" x14ac:dyDescent="0.2">
      <c r="A885">
        <v>1.44447375178596E+17</v>
      </c>
      <c r="B885" t="s">
        <v>1774</v>
      </c>
      <c r="C885" t="s">
        <v>1775</v>
      </c>
      <c r="D885" s="1">
        <v>40884.711944444447</v>
      </c>
      <c r="E885">
        <v>15</v>
      </c>
      <c r="F885">
        <v>4</v>
      </c>
      <c r="G885" t="e">
        <f>hannityshow</f>
        <v>#NAME?</v>
      </c>
      <c r="H885" t="s">
        <v>390</v>
      </c>
    </row>
    <row r="886" spans="1:8" x14ac:dyDescent="0.2">
      <c r="A886">
        <v>1.4444829669236701E+17</v>
      </c>
      <c r="B886" t="s">
        <v>1776</v>
      </c>
      <c r="C886" t="s">
        <v>1777</v>
      </c>
      <c r="D886" s="1">
        <v>40884.714490740742</v>
      </c>
      <c r="E886">
        <v>33</v>
      </c>
      <c r="F886">
        <v>5</v>
      </c>
      <c r="G886" t="s">
        <v>89</v>
      </c>
      <c r="H886" t="s">
        <v>390</v>
      </c>
    </row>
    <row r="887" spans="1:8" x14ac:dyDescent="0.2">
      <c r="A887">
        <v>1.44483302210928E+17</v>
      </c>
      <c r="B887" t="s">
        <v>1778</v>
      </c>
      <c r="C887" t="s">
        <v>1779</v>
      </c>
      <c r="D887" s="1">
        <v>40884.81108796296</v>
      </c>
      <c r="E887">
        <v>50</v>
      </c>
      <c r="F887">
        <v>16</v>
      </c>
      <c r="G887" t="s">
        <v>89</v>
      </c>
    </row>
    <row r="888" spans="1:8" x14ac:dyDescent="0.2">
      <c r="A888">
        <v>1.44487495516692E+17</v>
      </c>
      <c r="B888" t="s">
        <v>1780</v>
      </c>
      <c r="C888" t="s">
        <v>1781</v>
      </c>
      <c r="D888" s="1">
        <v>40884.822662037041</v>
      </c>
      <c r="E888">
        <v>134</v>
      </c>
      <c r="F888">
        <v>70</v>
      </c>
      <c r="G888" t="s">
        <v>215</v>
      </c>
    </row>
    <row r="889" spans="1:8" x14ac:dyDescent="0.2">
      <c r="A889">
        <v>1.4449026567412499E+17</v>
      </c>
      <c r="B889" t="s">
        <v>1782</v>
      </c>
      <c r="C889" t="s">
        <v>1783</v>
      </c>
      <c r="D889" s="1">
        <v>40884.830300925925</v>
      </c>
      <c r="E889">
        <v>16</v>
      </c>
      <c r="F889">
        <v>5</v>
      </c>
      <c r="G889" t="s">
        <v>576</v>
      </c>
    </row>
    <row r="890" spans="1:8" x14ac:dyDescent="0.2">
      <c r="A890">
        <v>1.4450262391404899E+17</v>
      </c>
      <c r="B890" t="s">
        <v>1784</v>
      </c>
      <c r="C890" t="s">
        <v>1785</v>
      </c>
      <c r="D890" s="1">
        <v>40884.864398148151</v>
      </c>
      <c r="E890">
        <v>27</v>
      </c>
      <c r="F890">
        <v>8</v>
      </c>
      <c r="G890" t="s">
        <v>576</v>
      </c>
      <c r="H890" t="s">
        <v>390</v>
      </c>
    </row>
    <row r="891" spans="1:8" x14ac:dyDescent="0.2">
      <c r="A891">
        <v>1.4450581194579101E+17</v>
      </c>
      <c r="B891" t="s">
        <v>1786</v>
      </c>
      <c r="C891" t="s">
        <v>1787</v>
      </c>
      <c r="D891" s="1">
        <v>40884.873206018521</v>
      </c>
      <c r="E891">
        <v>27</v>
      </c>
      <c r="F891">
        <v>5</v>
      </c>
      <c r="G891" t="s">
        <v>215</v>
      </c>
      <c r="H891" t="s">
        <v>390</v>
      </c>
    </row>
    <row r="892" spans="1:8" x14ac:dyDescent="0.2">
      <c r="A892">
        <v>1.4450898363653299E+17</v>
      </c>
      <c r="B892" t="s">
        <v>1788</v>
      </c>
      <c r="C892" t="s">
        <v>1789</v>
      </c>
      <c r="D892" s="1">
        <v>40884.881956018522</v>
      </c>
      <c r="E892">
        <v>7</v>
      </c>
      <c r="F892">
        <v>3</v>
      </c>
      <c r="G892" t="s">
        <v>215</v>
      </c>
      <c r="H892" t="s">
        <v>390</v>
      </c>
    </row>
    <row r="893" spans="1:8" x14ac:dyDescent="0.2">
      <c r="A893">
        <v>1.4451374677204899E+17</v>
      </c>
      <c r="B893" t="s">
        <v>1790</v>
      </c>
      <c r="C893" t="s">
        <v>1791</v>
      </c>
      <c r="D893" s="1">
        <v>40884.895092592589</v>
      </c>
      <c r="E893">
        <v>16</v>
      </c>
      <c r="F893">
        <v>3</v>
      </c>
      <c r="G893" t="s">
        <v>215</v>
      </c>
    </row>
    <row r="894" spans="1:8" x14ac:dyDescent="0.2">
      <c r="A894">
        <v>1.44524236097208E+17</v>
      </c>
      <c r="B894" t="s">
        <v>1792</v>
      </c>
      <c r="C894" t="s">
        <v>1793</v>
      </c>
      <c r="D894" s="1">
        <v>40884.924039351848</v>
      </c>
      <c r="E894">
        <v>8</v>
      </c>
      <c r="F894">
        <v>2</v>
      </c>
      <c r="G894" t="s">
        <v>215</v>
      </c>
    </row>
    <row r="895" spans="1:8" x14ac:dyDescent="0.2">
      <c r="A895">
        <v>1.4452481462593101E+17</v>
      </c>
      <c r="B895" t="s">
        <v>1794</v>
      </c>
      <c r="C895" t="s">
        <v>1795</v>
      </c>
      <c r="D895" s="1">
        <v>40884.925636574073</v>
      </c>
      <c r="E895">
        <v>15</v>
      </c>
      <c r="F895">
        <v>3</v>
      </c>
      <c r="G895" t="s">
        <v>215</v>
      </c>
    </row>
    <row r="896" spans="1:8" x14ac:dyDescent="0.2">
      <c r="A896">
        <v>1.44787061264744E+17</v>
      </c>
      <c r="B896" t="s">
        <v>1796</v>
      </c>
      <c r="C896" t="s">
        <v>1797</v>
      </c>
      <c r="D896" s="1">
        <v>40885.649305555555</v>
      </c>
      <c r="E896">
        <v>16</v>
      </c>
      <c r="F896">
        <v>9</v>
      </c>
    </row>
    <row r="897" spans="1:8" x14ac:dyDescent="0.2">
      <c r="A897">
        <v>1.44795115339264E+17</v>
      </c>
      <c r="B897" t="s">
        <v>1798</v>
      </c>
      <c r="C897" t="s">
        <v>1799</v>
      </c>
      <c r="D897" s="1">
        <v>40885.671527777777</v>
      </c>
      <c r="E897">
        <v>8</v>
      </c>
      <c r="F897">
        <v>5</v>
      </c>
      <c r="G897" t="s">
        <v>487</v>
      </c>
      <c r="H897" t="s">
        <v>390</v>
      </c>
    </row>
    <row r="898" spans="1:8" x14ac:dyDescent="0.2">
      <c r="A898">
        <v>1.4479779290324899E+17</v>
      </c>
      <c r="B898" t="s">
        <v>1800</v>
      </c>
      <c r="C898" t="s">
        <v>1801</v>
      </c>
      <c r="D898" s="1">
        <v>40885.678912037038</v>
      </c>
      <c r="E898">
        <v>19</v>
      </c>
      <c r="F898">
        <v>5</v>
      </c>
      <c r="G898" t="s">
        <v>576</v>
      </c>
      <c r="H898" t="s">
        <v>390</v>
      </c>
    </row>
    <row r="899" spans="1:8" x14ac:dyDescent="0.2">
      <c r="A899">
        <v>1.4482033442672602E+17</v>
      </c>
      <c r="B899" t="s">
        <v>1802</v>
      </c>
      <c r="C899" t="s">
        <v>1803</v>
      </c>
      <c r="D899" s="1">
        <v>40885.741122685184</v>
      </c>
      <c r="E899">
        <v>31</v>
      </c>
      <c r="F899">
        <v>10</v>
      </c>
      <c r="G899" t="s">
        <v>215</v>
      </c>
    </row>
    <row r="900" spans="1:8" x14ac:dyDescent="0.2">
      <c r="A900">
        <v>1.44825981310472E+17</v>
      </c>
      <c r="B900" t="s">
        <v>1804</v>
      </c>
      <c r="C900" t="s">
        <v>1805</v>
      </c>
      <c r="D900" s="1">
        <v>40885.756701388891</v>
      </c>
      <c r="E900">
        <v>22</v>
      </c>
      <c r="F900">
        <v>9</v>
      </c>
      <c r="G900" t="s">
        <v>576</v>
      </c>
      <c r="H900" t="s">
        <v>390</v>
      </c>
    </row>
    <row r="901" spans="1:8" x14ac:dyDescent="0.2">
      <c r="A901">
        <v>1.4482889254751802E+17</v>
      </c>
      <c r="B901" t="s">
        <v>1806</v>
      </c>
      <c r="C901" t="s">
        <v>1807</v>
      </c>
      <c r="D901" s="1">
        <v>40885.764733796299</v>
      </c>
      <c r="E901">
        <v>25</v>
      </c>
      <c r="F901">
        <v>7</v>
      </c>
    </row>
    <row r="902" spans="1:8" x14ac:dyDescent="0.2">
      <c r="A902">
        <v>1.4485010075209299E+17</v>
      </c>
      <c r="B902" t="s">
        <v>1808</v>
      </c>
      <c r="C902" t="s">
        <v>1809</v>
      </c>
      <c r="D902" s="1">
        <v>40885.823252314818</v>
      </c>
      <c r="E902">
        <v>22</v>
      </c>
      <c r="F902">
        <v>13</v>
      </c>
      <c r="G902" t="s">
        <v>215</v>
      </c>
      <c r="H902" t="s">
        <v>390</v>
      </c>
    </row>
    <row r="903" spans="1:8" x14ac:dyDescent="0.2">
      <c r="A903">
        <v>1.4485648553554701E+17</v>
      </c>
      <c r="B903" t="s">
        <v>1810</v>
      </c>
      <c r="C903" t="s">
        <v>1811</v>
      </c>
      <c r="D903" s="1">
        <v>40885.840879629628</v>
      </c>
      <c r="E903">
        <v>14</v>
      </c>
      <c r="F903">
        <v>3</v>
      </c>
      <c r="G903" t="s">
        <v>215</v>
      </c>
    </row>
    <row r="904" spans="1:8" x14ac:dyDescent="0.2">
      <c r="A904">
        <v>1.4486744693802499E+17</v>
      </c>
      <c r="B904" t="s">
        <v>1812</v>
      </c>
      <c r="C904" t="s">
        <v>1813</v>
      </c>
      <c r="D904" s="1">
        <v>40885.871122685188</v>
      </c>
      <c r="E904">
        <v>20</v>
      </c>
      <c r="F904">
        <v>4</v>
      </c>
      <c r="G904" t="s">
        <v>89</v>
      </c>
    </row>
    <row r="905" spans="1:8" x14ac:dyDescent="0.2">
      <c r="A905">
        <v>1.4487521122805699E+17</v>
      </c>
      <c r="B905" t="s">
        <v>1814</v>
      </c>
      <c r="C905" t="s">
        <v>1815</v>
      </c>
      <c r="D905" s="1">
        <v>40885.892546296294</v>
      </c>
      <c r="E905">
        <v>615</v>
      </c>
      <c r="F905">
        <v>431</v>
      </c>
      <c r="G905" t="s">
        <v>89</v>
      </c>
    </row>
    <row r="906" spans="1:8" x14ac:dyDescent="0.2">
      <c r="A906">
        <v>1.4488062387252E+17</v>
      </c>
      <c r="B906" t="s">
        <v>1816</v>
      </c>
      <c r="C906" t="s">
        <v>1817</v>
      </c>
      <c r="D906" s="1">
        <v>40885.907488425924</v>
      </c>
      <c r="E906">
        <v>389</v>
      </c>
      <c r="F906">
        <v>220</v>
      </c>
      <c r="G906" t="s">
        <v>89</v>
      </c>
    </row>
    <row r="907" spans="1:8" x14ac:dyDescent="0.2">
      <c r="A907">
        <v>1.4488160525156301E+17</v>
      </c>
      <c r="B907" t="s">
        <v>1818</v>
      </c>
      <c r="C907" t="s">
        <v>1819</v>
      </c>
      <c r="D907" s="1">
        <v>40885.910196759258</v>
      </c>
      <c r="E907">
        <v>18</v>
      </c>
      <c r="F907">
        <v>6</v>
      </c>
      <c r="G907" t="s">
        <v>89</v>
      </c>
    </row>
    <row r="908" spans="1:8" x14ac:dyDescent="0.2">
      <c r="A908">
        <v>1.4489420010476301E+17</v>
      </c>
      <c r="B908" t="s">
        <v>1820</v>
      </c>
      <c r="C908" t="s">
        <v>1821</v>
      </c>
      <c r="D908" s="1">
        <v>40885.94494212963</v>
      </c>
      <c r="E908">
        <v>22</v>
      </c>
      <c r="F908">
        <v>7</v>
      </c>
      <c r="G908" t="s">
        <v>89</v>
      </c>
    </row>
    <row r="909" spans="1:8" x14ac:dyDescent="0.2">
      <c r="A909">
        <v>1.4489691325739802E+17</v>
      </c>
      <c r="B909" t="s">
        <v>1822</v>
      </c>
      <c r="C909" t="s">
        <v>1823</v>
      </c>
      <c r="D909" s="1">
        <v>40885.952430555553</v>
      </c>
      <c r="E909">
        <v>39</v>
      </c>
      <c r="F909">
        <v>10</v>
      </c>
    </row>
    <row r="910" spans="1:8" x14ac:dyDescent="0.2">
      <c r="A910">
        <v>1.4513799313975699E+17</v>
      </c>
      <c r="B910" t="s">
        <v>1824</v>
      </c>
      <c r="C910" t="s">
        <v>1825</v>
      </c>
      <c r="D910" s="1">
        <v>40886.617685185185</v>
      </c>
      <c r="E910">
        <v>23</v>
      </c>
      <c r="F910">
        <v>5</v>
      </c>
      <c r="H910" t="s">
        <v>390</v>
      </c>
    </row>
    <row r="911" spans="1:8" x14ac:dyDescent="0.2">
      <c r="A911">
        <v>1.4514470210935101E+17</v>
      </c>
      <c r="B911" t="s">
        <v>1826</v>
      </c>
      <c r="C911" t="s">
        <v>1827</v>
      </c>
      <c r="D911" s="1">
        <v>40886.636203703703</v>
      </c>
      <c r="E911">
        <v>43</v>
      </c>
      <c r="F911">
        <v>10</v>
      </c>
    </row>
    <row r="912" spans="1:8" x14ac:dyDescent="0.2">
      <c r="A912">
        <v>1.4514704126851002E+17</v>
      </c>
      <c r="B912" t="s">
        <v>1828</v>
      </c>
      <c r="C912" t="s">
        <v>1829</v>
      </c>
      <c r="D912" s="1">
        <v>40886.642650462964</v>
      </c>
      <c r="E912">
        <v>56</v>
      </c>
      <c r="F912">
        <v>19</v>
      </c>
    </row>
    <row r="913" spans="1:8" x14ac:dyDescent="0.2">
      <c r="A913">
        <v>1.4516961581374202E+17</v>
      </c>
      <c r="B913" t="s">
        <v>1830</v>
      </c>
      <c r="C913" t="s">
        <v>1831</v>
      </c>
      <c r="D913" s="1">
        <v>40886.704953703702</v>
      </c>
      <c r="E913">
        <v>19</v>
      </c>
      <c r="F913">
        <v>3</v>
      </c>
      <c r="G913" t="s">
        <v>89</v>
      </c>
    </row>
    <row r="914" spans="1:8" x14ac:dyDescent="0.2">
      <c r="A914">
        <v>1.4517090441718499E+17</v>
      </c>
      <c r="B914" t="s">
        <v>1832</v>
      </c>
      <c r="C914" t="s">
        <v>1833</v>
      </c>
      <c r="D914" s="1">
        <v>40886.708506944444</v>
      </c>
      <c r="E914">
        <v>28</v>
      </c>
      <c r="F914">
        <v>5</v>
      </c>
      <c r="G914" t="s">
        <v>89</v>
      </c>
      <c r="H914" t="s">
        <v>390</v>
      </c>
    </row>
    <row r="915" spans="1:8" x14ac:dyDescent="0.2">
      <c r="A915">
        <v>1.4517196332376E+17</v>
      </c>
      <c r="B915" t="s">
        <v>1834</v>
      </c>
      <c r="C915" t="s">
        <v>1835</v>
      </c>
      <c r="D915" s="1">
        <v>40886.711423611108</v>
      </c>
      <c r="E915">
        <v>29</v>
      </c>
      <c r="F915">
        <v>5</v>
      </c>
      <c r="G915" t="s">
        <v>89</v>
      </c>
      <c r="H915" t="s">
        <v>390</v>
      </c>
    </row>
    <row r="916" spans="1:8" x14ac:dyDescent="0.2">
      <c r="A916">
        <v>1.4517640212631501E+17</v>
      </c>
      <c r="B916" t="s">
        <v>1836</v>
      </c>
      <c r="C916" t="s">
        <v>1837</v>
      </c>
      <c r="D916" s="1">
        <v>40886.723680555559</v>
      </c>
      <c r="E916">
        <v>15</v>
      </c>
      <c r="F916">
        <v>8</v>
      </c>
      <c r="G916" t="s">
        <v>215</v>
      </c>
      <c r="H916" t="s">
        <v>390</v>
      </c>
    </row>
    <row r="917" spans="1:8" x14ac:dyDescent="0.2">
      <c r="A917">
        <v>1.4518324115289699E+17</v>
      </c>
      <c r="B917" t="s">
        <v>1838</v>
      </c>
      <c r="C917" t="s">
        <v>1839</v>
      </c>
      <c r="D917" s="1">
        <v>40886.742546296293</v>
      </c>
      <c r="E917">
        <v>335</v>
      </c>
      <c r="F917">
        <v>293</v>
      </c>
      <c r="G917" t="s">
        <v>576</v>
      </c>
    </row>
    <row r="918" spans="1:8" x14ac:dyDescent="0.2">
      <c r="A918">
        <v>1.4520055088191802E+17</v>
      </c>
      <c r="B918" t="s">
        <v>1840</v>
      </c>
      <c r="C918" t="s">
        <v>1841</v>
      </c>
      <c r="D918" s="1">
        <v>40886.790324074071</v>
      </c>
      <c r="E918">
        <v>29</v>
      </c>
      <c r="F918">
        <v>12</v>
      </c>
      <c r="H918" t="s">
        <v>390</v>
      </c>
    </row>
    <row r="919" spans="1:8" x14ac:dyDescent="0.2">
      <c r="A919">
        <v>1.4520748501016499E+17</v>
      </c>
      <c r="B919" t="s">
        <v>1842</v>
      </c>
      <c r="C919" t="s">
        <v>1843</v>
      </c>
      <c r="D919" s="1">
        <v>40886.809444444443</v>
      </c>
      <c r="E919">
        <v>9</v>
      </c>
      <c r="F919">
        <v>9</v>
      </c>
      <c r="G919" t="s">
        <v>576</v>
      </c>
    </row>
    <row r="920" spans="1:8" x14ac:dyDescent="0.2">
      <c r="A920">
        <v>1.45208011596644E+17</v>
      </c>
      <c r="B920" t="s">
        <v>1844</v>
      </c>
      <c r="C920" t="s">
        <v>1845</v>
      </c>
      <c r="D920" s="1">
        <v>40886.810902777775</v>
      </c>
      <c r="E920">
        <v>16</v>
      </c>
      <c r="F920">
        <v>7</v>
      </c>
      <c r="H920" t="s">
        <v>390</v>
      </c>
    </row>
    <row r="921" spans="1:8" x14ac:dyDescent="0.2">
      <c r="A921">
        <v>1.45219178406744E+17</v>
      </c>
      <c r="B921" t="s">
        <v>1846</v>
      </c>
      <c r="C921" t="s">
        <v>1847</v>
      </c>
      <c r="D921" s="1">
        <v>40886.84171296296</v>
      </c>
      <c r="E921">
        <v>35</v>
      </c>
      <c r="F921">
        <v>8</v>
      </c>
      <c r="G921" t="s">
        <v>215</v>
      </c>
    </row>
    <row r="922" spans="1:8" x14ac:dyDescent="0.2">
      <c r="A922">
        <v>1.4524430637714598E+17</v>
      </c>
      <c r="B922" t="s">
        <v>1848</v>
      </c>
      <c r="C922" t="s">
        <v>1849</v>
      </c>
      <c r="D922" s="1">
        <v>40886.911053240743</v>
      </c>
      <c r="E922">
        <v>26</v>
      </c>
      <c r="F922">
        <v>4</v>
      </c>
      <c r="G922" t="s">
        <v>215</v>
      </c>
    </row>
    <row r="923" spans="1:8" x14ac:dyDescent="0.2">
      <c r="A923">
        <v>1.4524477891583501E+17</v>
      </c>
      <c r="B923" t="s">
        <v>1850</v>
      </c>
      <c r="C923" t="s">
        <v>1851</v>
      </c>
      <c r="D923" s="1">
        <v>40886.912361111114</v>
      </c>
      <c r="E923">
        <v>38</v>
      </c>
      <c r="F923">
        <v>5</v>
      </c>
      <c r="G923" t="s">
        <v>89</v>
      </c>
    </row>
    <row r="924" spans="1:8" x14ac:dyDescent="0.2">
      <c r="A924">
        <v>1.4525307358820301E+17</v>
      </c>
      <c r="B924" t="s">
        <v>1852</v>
      </c>
      <c r="C924" t="s">
        <v>1853</v>
      </c>
      <c r="D924" s="1">
        <v>40886.935254629629</v>
      </c>
      <c r="E924">
        <v>1492</v>
      </c>
      <c r="F924">
        <v>1517</v>
      </c>
      <c r="G924" t="s">
        <v>89</v>
      </c>
    </row>
    <row r="925" spans="1:8" x14ac:dyDescent="0.2">
      <c r="A925">
        <v>1.4525528768998598E+17</v>
      </c>
      <c r="B925" t="s">
        <v>1854</v>
      </c>
      <c r="C925" t="s">
        <v>1855</v>
      </c>
      <c r="D925" s="1">
        <v>40886.941354166665</v>
      </c>
      <c r="E925">
        <v>30</v>
      </c>
      <c r="F925">
        <v>6</v>
      </c>
      <c r="G925" t="s">
        <v>89</v>
      </c>
    </row>
    <row r="926" spans="1:8" x14ac:dyDescent="0.2">
      <c r="A926">
        <v>1.4625844053528099E+17</v>
      </c>
      <c r="B926" t="s">
        <v>1856</v>
      </c>
      <c r="C926" t="s">
        <v>1857</v>
      </c>
      <c r="D926" s="1">
        <v>40889.709537037037</v>
      </c>
      <c r="E926">
        <v>35</v>
      </c>
      <c r="F926">
        <v>40</v>
      </c>
      <c r="H926" t="s">
        <v>390</v>
      </c>
    </row>
    <row r="927" spans="1:8" x14ac:dyDescent="0.2">
      <c r="A927">
        <v>1.4626043986353299E+17</v>
      </c>
      <c r="B927" t="s">
        <v>1858</v>
      </c>
      <c r="C927" t="s">
        <v>1859</v>
      </c>
      <c r="D927" s="1">
        <v>40889.715046296296</v>
      </c>
      <c r="E927">
        <v>26</v>
      </c>
      <c r="F927">
        <v>8</v>
      </c>
      <c r="G927" t="s">
        <v>576</v>
      </c>
    </row>
    <row r="928" spans="1:8" x14ac:dyDescent="0.2">
      <c r="A928">
        <v>1.4626719364088602E+17</v>
      </c>
      <c r="B928" t="s">
        <v>1860</v>
      </c>
      <c r="C928" t="s">
        <v>1861</v>
      </c>
      <c r="D928" s="1">
        <v>40889.73369212963</v>
      </c>
      <c r="E928">
        <v>17</v>
      </c>
      <c r="F928">
        <v>7</v>
      </c>
      <c r="G928" t="s">
        <v>89</v>
      </c>
      <c r="H928" t="s">
        <v>390</v>
      </c>
    </row>
    <row r="929" spans="1:8" x14ac:dyDescent="0.2">
      <c r="A929">
        <v>1.4631411837319501E+17</v>
      </c>
      <c r="B929" t="s">
        <v>1862</v>
      </c>
      <c r="C929" t="s">
        <v>1863</v>
      </c>
      <c r="D929" s="1">
        <v>40889.863171296296</v>
      </c>
      <c r="E929">
        <v>21</v>
      </c>
      <c r="F929">
        <v>2</v>
      </c>
      <c r="G929" t="s">
        <v>215</v>
      </c>
      <c r="H929" t="s">
        <v>390</v>
      </c>
    </row>
    <row r="930" spans="1:8" x14ac:dyDescent="0.2">
      <c r="A930">
        <v>1.4632216249042099E+17</v>
      </c>
      <c r="B930" t="s">
        <v>1864</v>
      </c>
      <c r="C930" t="s">
        <v>1865</v>
      </c>
      <c r="D930" s="1">
        <v>40889.885370370372</v>
      </c>
      <c r="E930">
        <v>10</v>
      </c>
      <c r="F930">
        <v>4</v>
      </c>
      <c r="G930" t="s">
        <v>576</v>
      </c>
    </row>
    <row r="931" spans="1:8" x14ac:dyDescent="0.2">
      <c r="A931">
        <v>1.4632334106886099E+17</v>
      </c>
      <c r="B931" t="s">
        <v>1866</v>
      </c>
      <c r="C931" t="s">
        <v>1867</v>
      </c>
      <c r="D931" s="1">
        <v>40889.888622685183</v>
      </c>
      <c r="E931">
        <v>60</v>
      </c>
      <c r="F931">
        <v>37</v>
      </c>
      <c r="G931" t="s">
        <v>89</v>
      </c>
    </row>
    <row r="932" spans="1:8" x14ac:dyDescent="0.2">
      <c r="A932">
        <v>1.4632943267886598E+17</v>
      </c>
      <c r="B932" t="s">
        <v>1868</v>
      </c>
      <c r="C932" t="s">
        <v>1869</v>
      </c>
      <c r="D932" s="1">
        <v>40889.905439814815</v>
      </c>
      <c r="E932">
        <v>13</v>
      </c>
      <c r="F932">
        <v>6</v>
      </c>
      <c r="H932" t="s">
        <v>390</v>
      </c>
    </row>
    <row r="933" spans="1:8" x14ac:dyDescent="0.2">
      <c r="A933">
        <v>1.4633266184835802E+17</v>
      </c>
      <c r="B933" t="s">
        <v>1870</v>
      </c>
      <c r="C933" t="s">
        <v>1871</v>
      </c>
      <c r="D933" s="1">
        <v>40889.914340277777</v>
      </c>
      <c r="E933">
        <v>32</v>
      </c>
      <c r="F933">
        <v>4</v>
      </c>
      <c r="G933" t="s">
        <v>215</v>
      </c>
    </row>
    <row r="934" spans="1:8" x14ac:dyDescent="0.2">
      <c r="A934">
        <v>1.4633560674469402E+17</v>
      </c>
      <c r="B934" t="s">
        <v>1872</v>
      </c>
      <c r="C934" t="s">
        <v>1873</v>
      </c>
      <c r="D934" s="1">
        <v>40889.922476851854</v>
      </c>
      <c r="E934">
        <v>24</v>
      </c>
      <c r="F934">
        <v>6</v>
      </c>
      <c r="G934" t="s">
        <v>89</v>
      </c>
    </row>
    <row r="935" spans="1:8" x14ac:dyDescent="0.2">
      <c r="A935">
        <v>1.4633750848825299E+17</v>
      </c>
      <c r="B935" t="s">
        <v>1874</v>
      </c>
      <c r="C935" t="s">
        <v>1875</v>
      </c>
      <c r="D935" s="1">
        <v>40889.927719907406</v>
      </c>
      <c r="E935">
        <v>56</v>
      </c>
      <c r="F935">
        <v>11</v>
      </c>
      <c r="G935" t="s">
        <v>215</v>
      </c>
    </row>
    <row r="936" spans="1:8" x14ac:dyDescent="0.2">
      <c r="A936">
        <v>1.46341420024872E+17</v>
      </c>
      <c r="B936" t="s">
        <v>1876</v>
      </c>
      <c r="C936" t="s">
        <v>1877</v>
      </c>
      <c r="D936" s="1">
        <v>40889.938518518517</v>
      </c>
      <c r="E936">
        <v>399</v>
      </c>
      <c r="F936">
        <v>198</v>
      </c>
      <c r="G936" t="s">
        <v>89</v>
      </c>
    </row>
    <row r="937" spans="1:8" x14ac:dyDescent="0.2">
      <c r="A937">
        <v>1.46346689731624E+17</v>
      </c>
      <c r="B937" t="s">
        <v>1878</v>
      </c>
      <c r="C937" t="s">
        <v>1879</v>
      </c>
      <c r="D937" s="1">
        <v>40889.953055555554</v>
      </c>
      <c r="E937">
        <v>241</v>
      </c>
      <c r="F937">
        <v>70</v>
      </c>
      <c r="G937" t="s">
        <v>89</v>
      </c>
    </row>
    <row r="938" spans="1:8" x14ac:dyDescent="0.2">
      <c r="A938">
        <v>1.4659014656800701E+17</v>
      </c>
      <c r="B938" t="s">
        <v>1880</v>
      </c>
      <c r="C938" t="s">
        <v>1881</v>
      </c>
      <c r="D938" s="1">
        <v>40890.624872685185</v>
      </c>
      <c r="E938">
        <v>22</v>
      </c>
      <c r="F938">
        <v>4</v>
      </c>
      <c r="H938" t="s">
        <v>390</v>
      </c>
    </row>
    <row r="939" spans="1:8" x14ac:dyDescent="0.2">
      <c r="A939">
        <v>1.4660495590465101E+17</v>
      </c>
      <c r="B939" t="s">
        <v>1882</v>
      </c>
      <c r="C939" t="s">
        <v>1883</v>
      </c>
      <c r="D939" s="1">
        <v>40890.665729166663</v>
      </c>
      <c r="E939">
        <v>18</v>
      </c>
      <c r="F939">
        <v>2</v>
      </c>
      <c r="G939" t="s">
        <v>215</v>
      </c>
    </row>
    <row r="940" spans="1:8" x14ac:dyDescent="0.2">
      <c r="A940">
        <v>1.4660938278699398E+17</v>
      </c>
      <c r="B940" t="s">
        <v>1884</v>
      </c>
      <c r="C940" t="s">
        <v>1885</v>
      </c>
      <c r="D940" s="1">
        <v>40890.677951388891</v>
      </c>
      <c r="E940">
        <v>17</v>
      </c>
      <c r="F940">
        <v>6</v>
      </c>
      <c r="G940" t="s">
        <v>215</v>
      </c>
      <c r="H940" t="s">
        <v>390</v>
      </c>
    </row>
    <row r="941" spans="1:8" x14ac:dyDescent="0.2">
      <c r="A941">
        <v>1.4661414287743299E+17</v>
      </c>
      <c r="B941" t="s">
        <v>1886</v>
      </c>
      <c r="C941" t="s">
        <v>1887</v>
      </c>
      <c r="D941" s="1">
        <v>40890.691087962965</v>
      </c>
      <c r="E941">
        <v>7</v>
      </c>
      <c r="F941">
        <v>3</v>
      </c>
      <c r="G941" t="s">
        <v>89</v>
      </c>
      <c r="H941" t="s">
        <v>390</v>
      </c>
    </row>
    <row r="942" spans="1:8" x14ac:dyDescent="0.2">
      <c r="A942">
        <v>1.4661800827670499E+17</v>
      </c>
      <c r="B942" t="s">
        <v>1888</v>
      </c>
      <c r="C942" t="s">
        <v>1889</v>
      </c>
      <c r="D942" s="1">
        <v>40890.701747685183</v>
      </c>
      <c r="E942">
        <v>21</v>
      </c>
      <c r="F942">
        <v>5</v>
      </c>
      <c r="H942" t="s">
        <v>390</v>
      </c>
    </row>
    <row r="943" spans="1:8" x14ac:dyDescent="0.2">
      <c r="A943">
        <v>1.4662427608521101E+17</v>
      </c>
      <c r="B943" t="s">
        <v>1890</v>
      </c>
      <c r="C943" t="s">
        <v>1891</v>
      </c>
      <c r="D943" s="1">
        <v>40890.719050925924</v>
      </c>
      <c r="E943">
        <v>143</v>
      </c>
      <c r="F943">
        <v>34</v>
      </c>
      <c r="H943" t="s">
        <v>390</v>
      </c>
    </row>
    <row r="944" spans="1:8" x14ac:dyDescent="0.2">
      <c r="A944">
        <v>1.4663974436379002E+17</v>
      </c>
      <c r="B944" t="s">
        <v>1892</v>
      </c>
      <c r="C944" t="s">
        <v>1893</v>
      </c>
      <c r="D944" s="1">
        <v>40890.761736111112</v>
      </c>
      <c r="E944">
        <v>239</v>
      </c>
      <c r="F944">
        <v>47</v>
      </c>
      <c r="G944" t="s">
        <v>89</v>
      </c>
      <c r="H944" t="s">
        <v>390</v>
      </c>
    </row>
    <row r="945" spans="1:8" x14ac:dyDescent="0.2">
      <c r="A945">
        <v>1.4666077153801402E+17</v>
      </c>
      <c r="B945" t="s">
        <v>1894</v>
      </c>
      <c r="C945" t="s">
        <v>1895</v>
      </c>
      <c r="D945" s="1">
        <v>40890.819756944446</v>
      </c>
      <c r="E945">
        <v>115</v>
      </c>
      <c r="F945">
        <v>26</v>
      </c>
      <c r="G945" t="s">
        <v>89</v>
      </c>
      <c r="H945" t="s">
        <v>390</v>
      </c>
    </row>
    <row r="946" spans="1:8" x14ac:dyDescent="0.2">
      <c r="A946">
        <v>1.4666643160026701E+17</v>
      </c>
      <c r="B946" t="s">
        <v>1896</v>
      </c>
      <c r="C946" t="s">
        <v>1897</v>
      </c>
      <c r="D946" s="1">
        <v>40890.835370370369</v>
      </c>
      <c r="E946">
        <v>41</v>
      </c>
      <c r="F946">
        <v>43</v>
      </c>
    </row>
    <row r="947" spans="1:8" x14ac:dyDescent="0.2">
      <c r="A947">
        <v>1.4668490227069699E+17</v>
      </c>
      <c r="B947" t="s">
        <v>1898</v>
      </c>
      <c r="C947" t="s">
        <v>1899</v>
      </c>
      <c r="D947" s="1">
        <v>40890.886342592596</v>
      </c>
      <c r="E947">
        <v>47</v>
      </c>
      <c r="F947">
        <v>17</v>
      </c>
      <c r="H947" t="s">
        <v>390</v>
      </c>
    </row>
    <row r="948" spans="1:8" x14ac:dyDescent="0.2">
      <c r="A948">
        <v>1.4668490961074099E+17</v>
      </c>
      <c r="B948" t="s">
        <v>1900</v>
      </c>
      <c r="C948" t="s">
        <v>1901</v>
      </c>
      <c r="D948" s="1">
        <v>40890.886365740742</v>
      </c>
      <c r="E948">
        <v>159</v>
      </c>
      <c r="F948">
        <v>28</v>
      </c>
      <c r="G948" t="s">
        <v>89</v>
      </c>
    </row>
    <row r="949" spans="1:8" x14ac:dyDescent="0.2">
      <c r="A949">
        <v>1.4669232540445901E+17</v>
      </c>
      <c r="B949" t="s">
        <v>1902</v>
      </c>
      <c r="C949" t="s">
        <v>1903</v>
      </c>
      <c r="D949" s="1">
        <v>40890.906828703701</v>
      </c>
      <c r="E949">
        <v>15</v>
      </c>
      <c r="F949">
        <v>5</v>
      </c>
      <c r="H949" t="s">
        <v>390</v>
      </c>
    </row>
    <row r="950" spans="1:8" x14ac:dyDescent="0.2">
      <c r="A950">
        <v>1.4670024717803501E+17</v>
      </c>
      <c r="B950" t="s">
        <v>1904</v>
      </c>
      <c r="C950" t="s">
        <v>1905</v>
      </c>
      <c r="D950" s="1">
        <v>40890.92869212963</v>
      </c>
      <c r="E950">
        <v>380</v>
      </c>
      <c r="F950">
        <v>51</v>
      </c>
    </row>
    <row r="951" spans="1:8" x14ac:dyDescent="0.2">
      <c r="A951">
        <v>1.4696366969836301E+17</v>
      </c>
      <c r="B951" t="s">
        <v>1906</v>
      </c>
      <c r="C951" t="s">
        <v>1907</v>
      </c>
      <c r="D951" s="1">
        <v>40891.655590277776</v>
      </c>
      <c r="E951">
        <v>19</v>
      </c>
      <c r="F951">
        <v>5</v>
      </c>
      <c r="G951" t="s">
        <v>89</v>
      </c>
    </row>
    <row r="952" spans="1:8" x14ac:dyDescent="0.2">
      <c r="A952">
        <v>1.4696800620183501E+17</v>
      </c>
      <c r="B952" t="s">
        <v>1908</v>
      </c>
      <c r="C952" t="s">
        <v>1909</v>
      </c>
      <c r="D952" s="1">
        <v>40891.667557870373</v>
      </c>
      <c r="E952">
        <v>184</v>
      </c>
      <c r="F952">
        <v>21</v>
      </c>
      <c r="G952" t="s">
        <v>89</v>
      </c>
    </row>
    <row r="953" spans="1:8" x14ac:dyDescent="0.2">
      <c r="A953">
        <v>1.4697057929410099E+17</v>
      </c>
      <c r="B953" t="s">
        <v>1910</v>
      </c>
      <c r="C953" t="s">
        <v>1911</v>
      </c>
      <c r="D953" s="1">
        <v>40891.674664351849</v>
      </c>
      <c r="E953">
        <v>48</v>
      </c>
      <c r="F953">
        <v>54</v>
      </c>
      <c r="G953" t="s">
        <v>215</v>
      </c>
      <c r="H953" t="s">
        <v>390</v>
      </c>
    </row>
    <row r="954" spans="1:8" x14ac:dyDescent="0.2">
      <c r="A954">
        <v>1.4697345429236899E+17</v>
      </c>
      <c r="B954" t="s">
        <v>1912</v>
      </c>
      <c r="C954" t="s">
        <v>1913</v>
      </c>
      <c r="D954" s="1">
        <v>40891.682592592595</v>
      </c>
      <c r="E954">
        <v>419</v>
      </c>
      <c r="F954">
        <v>535</v>
      </c>
    </row>
    <row r="955" spans="1:8" x14ac:dyDescent="0.2">
      <c r="A955">
        <v>1.46978693741428E+17</v>
      </c>
      <c r="B955" t="s">
        <v>1914</v>
      </c>
      <c r="C955" t="s">
        <v>1915</v>
      </c>
      <c r="D955" s="1">
        <v>40891.697048611109</v>
      </c>
      <c r="E955">
        <v>28</v>
      </c>
      <c r="F955">
        <v>11</v>
      </c>
      <c r="H955" t="s">
        <v>505</v>
      </c>
    </row>
    <row r="956" spans="1:8" x14ac:dyDescent="0.2">
      <c r="A956">
        <v>1.4699369300452899E+17</v>
      </c>
      <c r="B956" t="s">
        <v>1916</v>
      </c>
      <c r="C956" t="s">
        <v>1917</v>
      </c>
      <c r="D956" s="1">
        <v>40891.738449074073</v>
      </c>
      <c r="E956">
        <v>14</v>
      </c>
      <c r="F956">
        <v>3</v>
      </c>
      <c r="G956" t="s">
        <v>576</v>
      </c>
    </row>
    <row r="957" spans="1:8" x14ac:dyDescent="0.2">
      <c r="A957">
        <v>1.4699433667082202E+17</v>
      </c>
      <c r="B957" t="s">
        <v>1918</v>
      </c>
      <c r="C957" t="s">
        <v>1919</v>
      </c>
      <c r="D957" s="1">
        <v>40891.740219907406</v>
      </c>
      <c r="E957">
        <v>956</v>
      </c>
      <c r="F957">
        <v>1003</v>
      </c>
      <c r="G957" t="s">
        <v>89</v>
      </c>
    </row>
    <row r="958" spans="1:8" x14ac:dyDescent="0.2">
      <c r="A958">
        <v>1.4699492250184E+17</v>
      </c>
      <c r="B958" t="s">
        <v>1920</v>
      </c>
      <c r="C958" t="s">
        <v>1921</v>
      </c>
      <c r="D958" s="1">
        <v>40891.741840277777</v>
      </c>
      <c r="E958">
        <v>22</v>
      </c>
      <c r="F958">
        <v>7</v>
      </c>
      <c r="G958" t="s">
        <v>89</v>
      </c>
      <c r="H958" t="s">
        <v>390</v>
      </c>
    </row>
    <row r="959" spans="1:8" x14ac:dyDescent="0.2">
      <c r="A959">
        <v>1.4700266177285299E+17</v>
      </c>
      <c r="B959" t="s">
        <v>1922</v>
      </c>
      <c r="C959" t="s">
        <v>1923</v>
      </c>
      <c r="D959" s="1">
        <v>40891.763194444444</v>
      </c>
      <c r="E959">
        <v>318</v>
      </c>
      <c r="F959">
        <v>132</v>
      </c>
      <c r="G959" t="s">
        <v>89</v>
      </c>
      <c r="H959" t="s">
        <v>390</v>
      </c>
    </row>
    <row r="960" spans="1:8" x14ac:dyDescent="0.2">
      <c r="A960">
        <v>1.4700314618141901E+17</v>
      </c>
      <c r="B960" t="s">
        <v>1924</v>
      </c>
      <c r="C960" t="s">
        <v>1925</v>
      </c>
      <c r="D960" s="1">
        <v>40891.764525462961</v>
      </c>
      <c r="E960">
        <v>213</v>
      </c>
      <c r="F960">
        <v>45</v>
      </c>
      <c r="G960" t="s">
        <v>89</v>
      </c>
    </row>
    <row r="961" spans="1:8" x14ac:dyDescent="0.2">
      <c r="A961">
        <v>1.4702683209138499E+17</v>
      </c>
      <c r="B961" t="s">
        <v>1926</v>
      </c>
      <c r="C961" t="s">
        <v>1927</v>
      </c>
      <c r="D961" s="1">
        <v>40891.829895833333</v>
      </c>
      <c r="E961">
        <v>21</v>
      </c>
      <c r="F961">
        <v>4</v>
      </c>
      <c r="G961" t="s">
        <v>215</v>
      </c>
    </row>
    <row r="962" spans="1:8" x14ac:dyDescent="0.2">
      <c r="A962">
        <v>1.4702959596996099E+17</v>
      </c>
      <c r="B962" t="s">
        <v>1928</v>
      </c>
      <c r="C962" t="s">
        <v>1929</v>
      </c>
      <c r="D962" s="1">
        <v>40891.837523148148</v>
      </c>
      <c r="E962">
        <v>7</v>
      </c>
      <c r="F962">
        <v>5</v>
      </c>
      <c r="G962" t="s">
        <v>215</v>
      </c>
      <c r="H962" t="s">
        <v>390</v>
      </c>
    </row>
    <row r="963" spans="1:8" x14ac:dyDescent="0.2">
      <c r="A963">
        <v>1.4703131687190499E+17</v>
      </c>
      <c r="B963" t="s">
        <v>1930</v>
      </c>
      <c r="C963" t="s">
        <v>1931</v>
      </c>
      <c r="D963" s="1">
        <v>40891.842268518521</v>
      </c>
      <c r="E963">
        <v>12</v>
      </c>
      <c r="F963">
        <v>5</v>
      </c>
      <c r="G963" t="s">
        <v>89</v>
      </c>
    </row>
    <row r="964" spans="1:8" x14ac:dyDescent="0.2">
      <c r="A964">
        <v>1.4703482742467299E+17</v>
      </c>
      <c r="B964" t="s">
        <v>1932</v>
      </c>
      <c r="C964" t="s">
        <v>1933</v>
      </c>
      <c r="D964" s="1">
        <v>40891.851956018516</v>
      </c>
      <c r="E964">
        <v>71</v>
      </c>
      <c r="F964">
        <v>17</v>
      </c>
      <c r="H964" t="s">
        <v>390</v>
      </c>
    </row>
    <row r="965" spans="1:8" x14ac:dyDescent="0.2">
      <c r="A965">
        <v>1.4704499825115101E+17</v>
      </c>
      <c r="B965" t="s">
        <v>1934</v>
      </c>
      <c r="C965" t="s">
        <v>1935</v>
      </c>
      <c r="D965" s="1">
        <v>40891.880023148151</v>
      </c>
      <c r="E965">
        <v>22</v>
      </c>
      <c r="F965">
        <v>5</v>
      </c>
      <c r="H965" t="s">
        <v>390</v>
      </c>
    </row>
    <row r="966" spans="1:8" x14ac:dyDescent="0.2">
      <c r="A966">
        <v>1.4705537547515002E+17</v>
      </c>
      <c r="B966" t="s">
        <v>1936</v>
      </c>
      <c r="C966" t="s">
        <v>1937</v>
      </c>
      <c r="D966" s="1">
        <v>40891.90865740741</v>
      </c>
      <c r="E966">
        <v>925</v>
      </c>
      <c r="F966">
        <v>475</v>
      </c>
      <c r="H966" t="s">
        <v>390</v>
      </c>
    </row>
    <row r="967" spans="1:8" x14ac:dyDescent="0.2">
      <c r="A967">
        <v>1.4705949002027398E+17</v>
      </c>
      <c r="B967" t="s">
        <v>1938</v>
      </c>
      <c r="C967" t="s">
        <v>1939</v>
      </c>
      <c r="D967" s="1">
        <v>40891.920011574075</v>
      </c>
      <c r="E967">
        <v>109</v>
      </c>
      <c r="F967">
        <v>26</v>
      </c>
      <c r="G967" t="s">
        <v>89</v>
      </c>
    </row>
    <row r="968" spans="1:8" x14ac:dyDescent="0.2">
      <c r="A968">
        <v>1.4707181679450899E+17</v>
      </c>
      <c r="B968" t="s">
        <v>1940</v>
      </c>
      <c r="C968" t="s">
        <v>1941</v>
      </c>
      <c r="D968" s="1">
        <v>40891.954027777778</v>
      </c>
      <c r="E968">
        <v>48</v>
      </c>
      <c r="F968">
        <v>12</v>
      </c>
    </row>
    <row r="969" spans="1:8" x14ac:dyDescent="0.2">
      <c r="A969">
        <v>1.4707547055338701E+17</v>
      </c>
      <c r="B969" t="s">
        <v>1942</v>
      </c>
      <c r="C969" t="s">
        <v>1943</v>
      </c>
      <c r="D969" s="1">
        <v>40891.964108796295</v>
      </c>
      <c r="E969">
        <v>288</v>
      </c>
      <c r="F969">
        <v>106</v>
      </c>
      <c r="G969" t="s">
        <v>89</v>
      </c>
    </row>
    <row r="970" spans="1:8" x14ac:dyDescent="0.2">
      <c r="A970">
        <v>1.4707916391908899E+17</v>
      </c>
      <c r="B970" t="s">
        <v>1944</v>
      </c>
      <c r="C970" t="s">
        <v>1945</v>
      </c>
      <c r="D970" s="1">
        <v>40891.974293981482</v>
      </c>
      <c r="E970">
        <v>19</v>
      </c>
      <c r="F970">
        <v>3</v>
      </c>
      <c r="H970" t="s">
        <v>390</v>
      </c>
    </row>
    <row r="971" spans="1:8" x14ac:dyDescent="0.2">
      <c r="A971">
        <v>1.4732602277639299E+17</v>
      </c>
      <c r="B971" t="s">
        <v>1946</v>
      </c>
      <c r="C971" t="s">
        <v>1947</v>
      </c>
      <c r="D971" s="1">
        <v>40892.655497685184</v>
      </c>
      <c r="E971">
        <v>23</v>
      </c>
      <c r="F971">
        <v>4</v>
      </c>
      <c r="H971" t="s">
        <v>390</v>
      </c>
    </row>
    <row r="972" spans="1:8" x14ac:dyDescent="0.2">
      <c r="A972">
        <v>1.47336403167092E+17</v>
      </c>
      <c r="B972" t="s">
        <v>1948</v>
      </c>
      <c r="C972" t="s">
        <v>1949</v>
      </c>
      <c r="D972" s="1">
        <v>40892.68414351852</v>
      </c>
      <c r="E972">
        <v>14</v>
      </c>
      <c r="F972">
        <v>5</v>
      </c>
      <c r="H972" t="s">
        <v>390</v>
      </c>
    </row>
    <row r="973" spans="1:8" x14ac:dyDescent="0.2">
      <c r="A973">
        <v>1.47339218149056E+17</v>
      </c>
      <c r="B973" t="s">
        <v>1950</v>
      </c>
      <c r="C973" t="s">
        <v>1951</v>
      </c>
      <c r="D973" s="1">
        <v>40892.69190972222</v>
      </c>
      <c r="E973">
        <v>153</v>
      </c>
      <c r="F973">
        <v>75</v>
      </c>
      <c r="H973" t="s">
        <v>390</v>
      </c>
    </row>
    <row r="974" spans="1:8" x14ac:dyDescent="0.2">
      <c r="A974">
        <v>1.4734391547174E+17</v>
      </c>
      <c r="B974" t="s">
        <v>1952</v>
      </c>
      <c r="C974" t="s">
        <v>1953</v>
      </c>
      <c r="D974" s="1">
        <v>40892.704872685186</v>
      </c>
      <c r="E974">
        <v>23</v>
      </c>
      <c r="F974">
        <v>7</v>
      </c>
      <c r="G974" t="s">
        <v>89</v>
      </c>
      <c r="H974" t="s">
        <v>390</v>
      </c>
    </row>
    <row r="975" spans="1:8" x14ac:dyDescent="0.2">
      <c r="A975">
        <v>1.4734422884496099E+17</v>
      </c>
      <c r="B975" t="s">
        <v>1954</v>
      </c>
      <c r="C975" t="s">
        <v>1955</v>
      </c>
      <c r="D975" s="1">
        <v>40892.705740740741</v>
      </c>
      <c r="E975">
        <v>334</v>
      </c>
      <c r="F975">
        <v>410</v>
      </c>
      <c r="G975" t="s">
        <v>89</v>
      </c>
    </row>
    <row r="976" spans="1:8" x14ac:dyDescent="0.2">
      <c r="A976">
        <v>1.4735615707644301E+17</v>
      </c>
      <c r="B976" t="s">
        <v>1956</v>
      </c>
      <c r="C976" t="s">
        <v>1957</v>
      </c>
      <c r="D976" s="1">
        <v>40892.738657407404</v>
      </c>
      <c r="E976">
        <v>27</v>
      </c>
      <c r="F976">
        <v>8</v>
      </c>
      <c r="G976" t="s">
        <v>487</v>
      </c>
    </row>
    <row r="977" spans="1:8" x14ac:dyDescent="0.2">
      <c r="A977">
        <v>1.47361753087492E+17</v>
      </c>
      <c r="B977" t="s">
        <v>1958</v>
      </c>
      <c r="C977" t="s">
        <v>1959</v>
      </c>
      <c r="D977" s="1">
        <v>40892.75409722222</v>
      </c>
      <c r="E977">
        <v>120</v>
      </c>
      <c r="F977">
        <v>64</v>
      </c>
      <c r="G977" t="s">
        <v>215</v>
      </c>
    </row>
    <row r="978" spans="1:8" x14ac:dyDescent="0.2">
      <c r="A978">
        <v>1.4737084387649901E+17</v>
      </c>
      <c r="B978" t="s">
        <v>1960</v>
      </c>
      <c r="C978" t="s">
        <v>1961</v>
      </c>
      <c r="D978" s="1">
        <v>40892.779178240744</v>
      </c>
      <c r="E978">
        <v>79</v>
      </c>
      <c r="F978">
        <v>24</v>
      </c>
      <c r="H978" t="s">
        <v>390</v>
      </c>
    </row>
    <row r="979" spans="1:8" x14ac:dyDescent="0.2">
      <c r="A979">
        <v>1.4738334381258701E+17</v>
      </c>
      <c r="B979" t="s">
        <v>1962</v>
      </c>
      <c r="C979" t="s">
        <v>1963</v>
      </c>
      <c r="D979" s="1">
        <v>40892.813680555555</v>
      </c>
      <c r="E979">
        <v>1192</v>
      </c>
      <c r="F979">
        <v>2439</v>
      </c>
      <c r="G979" t="s">
        <v>89</v>
      </c>
    </row>
    <row r="980" spans="1:8" x14ac:dyDescent="0.2">
      <c r="A980">
        <v>1.4739225985850499E+17</v>
      </c>
      <c r="B980" t="s">
        <v>1964</v>
      </c>
      <c r="C980" t="s">
        <v>1965</v>
      </c>
      <c r="D980" s="1">
        <v>40892.838275462964</v>
      </c>
      <c r="E980">
        <v>108</v>
      </c>
      <c r="F980">
        <v>91</v>
      </c>
      <c r="G980" t="s">
        <v>89</v>
      </c>
    </row>
    <row r="981" spans="1:8" x14ac:dyDescent="0.2">
      <c r="A981">
        <v>1.4740725266238598E+17</v>
      </c>
      <c r="B981" t="s">
        <v>1966</v>
      </c>
      <c r="C981" t="s">
        <v>1967</v>
      </c>
      <c r="D981" s="1">
        <v>40892.879652777781</v>
      </c>
      <c r="E981">
        <v>163</v>
      </c>
      <c r="F981">
        <v>39</v>
      </c>
      <c r="G981" t="s">
        <v>215</v>
      </c>
    </row>
    <row r="982" spans="1:8" x14ac:dyDescent="0.2">
      <c r="A982">
        <v>1.47729505237204E+17</v>
      </c>
      <c r="B982" t="s">
        <v>1968</v>
      </c>
      <c r="C982" t="s">
        <v>1969</v>
      </c>
      <c r="D982" s="1">
        <v>40893.768900462965</v>
      </c>
      <c r="E982">
        <v>16</v>
      </c>
      <c r="F982">
        <v>8</v>
      </c>
      <c r="H982" t="s">
        <v>390</v>
      </c>
    </row>
    <row r="983" spans="1:8" x14ac:dyDescent="0.2">
      <c r="A983">
        <v>1.4774456099759699E+17</v>
      </c>
      <c r="B983" t="s">
        <v>1970</v>
      </c>
      <c r="C983" t="s">
        <v>1971</v>
      </c>
      <c r="D983" s="1">
        <v>40893.810439814813</v>
      </c>
      <c r="E983">
        <v>42</v>
      </c>
      <c r="F983">
        <v>8</v>
      </c>
      <c r="H983" t="s">
        <v>390</v>
      </c>
    </row>
    <row r="984" spans="1:8" x14ac:dyDescent="0.2">
      <c r="A984">
        <v>1.4774817840444602E+17</v>
      </c>
      <c r="B984" t="s">
        <v>1972</v>
      </c>
      <c r="C984" t="s">
        <v>1973</v>
      </c>
      <c r="D984" s="1">
        <v>40893.820428240739</v>
      </c>
      <c r="E984">
        <v>56</v>
      </c>
      <c r="F984">
        <v>31</v>
      </c>
    </row>
    <row r="985" spans="1:8" x14ac:dyDescent="0.2">
      <c r="A985">
        <v>1.4775011854686598E+17</v>
      </c>
      <c r="B985" t="s">
        <v>1974</v>
      </c>
      <c r="C985" t="s">
        <v>1975</v>
      </c>
      <c r="D985" s="1">
        <v>40893.825775462959</v>
      </c>
      <c r="E985">
        <v>453</v>
      </c>
      <c r="F985">
        <v>396</v>
      </c>
      <c r="H985" t="s">
        <v>390</v>
      </c>
    </row>
    <row r="986" spans="1:8" x14ac:dyDescent="0.2">
      <c r="A986">
        <v>1.4775436088823802E+17</v>
      </c>
      <c r="B986" t="s">
        <v>1976</v>
      </c>
      <c r="C986" t="s">
        <v>1977</v>
      </c>
      <c r="D986" s="1">
        <v>40893.837488425925</v>
      </c>
      <c r="E986">
        <v>22</v>
      </c>
      <c r="F986">
        <v>9</v>
      </c>
      <c r="G986" t="s">
        <v>215</v>
      </c>
    </row>
    <row r="987" spans="1:8" x14ac:dyDescent="0.2">
      <c r="A987">
        <v>1.4776225693814301E+17</v>
      </c>
      <c r="B987" t="s">
        <v>1978</v>
      </c>
      <c r="C987" t="s">
        <v>1979</v>
      </c>
      <c r="D987" s="1">
        <v>40893.859282407408</v>
      </c>
      <c r="E987">
        <v>13</v>
      </c>
      <c r="F987">
        <v>6</v>
      </c>
      <c r="G987" t="s">
        <v>215</v>
      </c>
    </row>
    <row r="988" spans="1:8" x14ac:dyDescent="0.2">
      <c r="A988">
        <v>1.4776962764728701E+17</v>
      </c>
      <c r="B988" t="s">
        <v>1980</v>
      </c>
      <c r="C988" t="s">
        <v>1981</v>
      </c>
      <c r="D988" s="1">
        <v>40893.879618055558</v>
      </c>
      <c r="E988">
        <v>29</v>
      </c>
      <c r="F988">
        <v>5</v>
      </c>
      <c r="G988" t="s">
        <v>89</v>
      </c>
    </row>
    <row r="989" spans="1:8" x14ac:dyDescent="0.2">
      <c r="A989">
        <v>1.4777257941390099E+17</v>
      </c>
      <c r="B989" t="s">
        <v>1982</v>
      </c>
      <c r="C989" t="s">
        <v>1983</v>
      </c>
      <c r="D989" s="1">
        <v>40893.887766203705</v>
      </c>
      <c r="E989">
        <v>116</v>
      </c>
      <c r="F989">
        <v>49</v>
      </c>
      <c r="G989" t="s">
        <v>89</v>
      </c>
    </row>
    <row r="990" spans="1:8" x14ac:dyDescent="0.2">
      <c r="A990">
        <v>1.4777719243945901E+17</v>
      </c>
      <c r="B990" t="s">
        <v>1984</v>
      </c>
      <c r="C990" t="s">
        <v>1985</v>
      </c>
      <c r="D990" s="1">
        <v>40893.90048611111</v>
      </c>
      <c r="E990">
        <v>220</v>
      </c>
      <c r="F990">
        <v>17</v>
      </c>
      <c r="G990" t="s">
        <v>89</v>
      </c>
    </row>
    <row r="991" spans="1:8" x14ac:dyDescent="0.2">
      <c r="A991">
        <v>1.47783012300492E+17</v>
      </c>
      <c r="B991" t="s">
        <v>1986</v>
      </c>
      <c r="C991" t="s">
        <v>1987</v>
      </c>
      <c r="D991" s="1">
        <v>40893.916550925926</v>
      </c>
      <c r="E991">
        <v>87</v>
      </c>
      <c r="F991">
        <v>19</v>
      </c>
      <c r="G991" t="s">
        <v>89</v>
      </c>
    </row>
    <row r="992" spans="1:8" x14ac:dyDescent="0.2">
      <c r="A992">
        <v>1.4778613776580998E+17</v>
      </c>
      <c r="B992" t="s">
        <v>1988</v>
      </c>
      <c r="C992" t="s">
        <v>1989</v>
      </c>
      <c r="D992" s="1">
        <v>40893.925173611111</v>
      </c>
      <c r="E992">
        <v>158</v>
      </c>
      <c r="F992">
        <v>15</v>
      </c>
    </row>
    <row r="993" spans="1:8" x14ac:dyDescent="0.2">
      <c r="A993">
        <v>1.47796612897456E+17</v>
      </c>
      <c r="B993" t="s">
        <v>1990</v>
      </c>
      <c r="C993" t="s">
        <v>1991</v>
      </c>
      <c r="D993" s="1">
        <v>40893.954085648147</v>
      </c>
      <c r="E993">
        <v>19</v>
      </c>
      <c r="F993">
        <v>2</v>
      </c>
      <c r="G993" t="s">
        <v>215</v>
      </c>
    </row>
    <row r="994" spans="1:8" x14ac:dyDescent="0.2">
      <c r="A994">
        <v>1.4878109599807002E+17</v>
      </c>
      <c r="B994" t="s">
        <v>1992</v>
      </c>
      <c r="C994" t="s">
        <v>1993</v>
      </c>
      <c r="D994" s="1">
        <v>40896.670740740738</v>
      </c>
      <c r="E994">
        <v>26</v>
      </c>
      <c r="F994">
        <v>15</v>
      </c>
      <c r="G994" t="s">
        <v>215</v>
      </c>
    </row>
    <row r="995" spans="1:8" x14ac:dyDescent="0.2">
      <c r="A995">
        <v>1.4886461969020099E+17</v>
      </c>
      <c r="B995" t="s">
        <v>1994</v>
      </c>
      <c r="C995" t="s">
        <v>1995</v>
      </c>
      <c r="D995" s="1">
        <v>40896.90121527778</v>
      </c>
      <c r="E995">
        <v>91</v>
      </c>
      <c r="F995">
        <v>69</v>
      </c>
      <c r="H995" t="s">
        <v>390</v>
      </c>
    </row>
    <row r="996" spans="1:8" x14ac:dyDescent="0.2">
      <c r="A996">
        <v>1.4887166734566598E+17</v>
      </c>
      <c r="B996" t="s">
        <v>1996</v>
      </c>
      <c r="C996" t="s">
        <v>1997</v>
      </c>
      <c r="D996" s="1">
        <v>40896.920671296299</v>
      </c>
      <c r="E996">
        <v>15</v>
      </c>
      <c r="F996">
        <v>15</v>
      </c>
      <c r="G996" t="e">
        <f>_xlfn.SINGLE( _xlfn.SINGLE(FNTTHe))</f>
        <v>#NAME?</v>
      </c>
      <c r="H996" t="s">
        <v>390</v>
      </c>
    </row>
    <row r="997" spans="1:8" x14ac:dyDescent="0.2">
      <c r="A997">
        <v>1.4887213799690598E+17</v>
      </c>
      <c r="B997" t="s">
        <v>1998</v>
      </c>
      <c r="C997" t="s">
        <v>1999</v>
      </c>
      <c r="D997" s="1">
        <v>40896.921967592592</v>
      </c>
      <c r="E997">
        <v>10</v>
      </c>
      <c r="F997">
        <v>5</v>
      </c>
      <c r="G997" t="s">
        <v>215</v>
      </c>
    </row>
    <row r="998" spans="1:8" x14ac:dyDescent="0.2">
      <c r="A998">
        <v>1.4887256012004499E+17</v>
      </c>
      <c r="B998" t="s">
        <v>2000</v>
      </c>
      <c r="C998" t="s">
        <v>2001</v>
      </c>
      <c r="D998" s="1">
        <v>40896.923125000001</v>
      </c>
      <c r="E998">
        <v>47</v>
      </c>
      <c r="F998">
        <v>25</v>
      </c>
      <c r="G998" t="e">
        <f>TheDCVInce</f>
        <v>#NAME?</v>
      </c>
    </row>
    <row r="999" spans="1:8" x14ac:dyDescent="0.2">
      <c r="A999">
        <v>1.4887359429280899E+17</v>
      </c>
      <c r="B999" t="s">
        <v>2002</v>
      </c>
      <c r="C999" t="s">
        <v>2003</v>
      </c>
      <c r="D999" s="1">
        <v>40896.925983796296</v>
      </c>
      <c r="E999">
        <v>14</v>
      </c>
      <c r="F999">
        <v>10</v>
      </c>
      <c r="G999" t="s">
        <v>89</v>
      </c>
    </row>
    <row r="1000" spans="1:8" x14ac:dyDescent="0.2">
      <c r="A1000">
        <v>1.4887518568303802E+17</v>
      </c>
      <c r="B1000" t="s">
        <v>2004</v>
      </c>
      <c r="C1000" t="s">
        <v>2005</v>
      </c>
      <c r="D1000" s="1">
        <v>40896.93037037037</v>
      </c>
      <c r="E1000">
        <v>42</v>
      </c>
      <c r="F1000">
        <v>5</v>
      </c>
      <c r="G1000" t="s">
        <v>89</v>
      </c>
    </row>
    <row r="1001" spans="1:8" x14ac:dyDescent="0.2">
      <c r="A1001">
        <v>1.48876610811072E+17</v>
      </c>
      <c r="B1001" t="s">
        <v>2006</v>
      </c>
      <c r="C1001" t="s">
        <v>2007</v>
      </c>
      <c r="D1001" s="1">
        <v>40896.934305555558</v>
      </c>
      <c r="E1001">
        <v>743</v>
      </c>
      <c r="F1001">
        <v>115</v>
      </c>
      <c r="G1001" t="s">
        <v>89</v>
      </c>
    </row>
    <row r="1002" spans="1:8" x14ac:dyDescent="0.2">
      <c r="A1002">
        <v>1.48877359167184E+17</v>
      </c>
      <c r="B1002" t="s">
        <v>2008</v>
      </c>
      <c r="C1002" t="s">
        <v>2009</v>
      </c>
      <c r="D1002" s="1">
        <v>40896.936377314814</v>
      </c>
      <c r="E1002">
        <v>202</v>
      </c>
      <c r="F1002">
        <v>37</v>
      </c>
    </row>
    <row r="1003" spans="1:8" x14ac:dyDescent="0.2">
      <c r="A1003">
        <v>1.4887949892073798E+17</v>
      </c>
      <c r="B1003" t="s">
        <v>2010</v>
      </c>
      <c r="C1003" t="s">
        <v>2011</v>
      </c>
      <c r="D1003" s="1">
        <v>40896.942280092589</v>
      </c>
      <c r="E1003">
        <v>58</v>
      </c>
      <c r="F1003">
        <v>23</v>
      </c>
    </row>
    <row r="1004" spans="1:8" x14ac:dyDescent="0.2">
      <c r="A1004">
        <v>1.4888041747329798E+17</v>
      </c>
      <c r="B1004" t="s">
        <v>2012</v>
      </c>
      <c r="C1004" t="s">
        <v>2013</v>
      </c>
      <c r="D1004" s="1">
        <v>40896.944814814815</v>
      </c>
      <c r="E1004">
        <v>88</v>
      </c>
      <c r="F1004">
        <v>6</v>
      </c>
      <c r="G1004" t="s">
        <v>89</v>
      </c>
    </row>
    <row r="1005" spans="1:8" x14ac:dyDescent="0.2">
      <c r="A1005">
        <v>1.4913268570771802E+17</v>
      </c>
      <c r="B1005" t="s">
        <v>2014</v>
      </c>
      <c r="C1005" t="s">
        <v>2015</v>
      </c>
      <c r="D1005" s="1">
        <v>40897.6409375</v>
      </c>
      <c r="E1005">
        <v>639</v>
      </c>
      <c r="F1005">
        <v>436</v>
      </c>
    </row>
    <row r="1006" spans="1:8" x14ac:dyDescent="0.2">
      <c r="A1006">
        <v>1.4913659445511699E+17</v>
      </c>
      <c r="B1006" t="s">
        <v>2016</v>
      </c>
      <c r="C1006" t="s">
        <v>2017</v>
      </c>
      <c r="D1006" s="1">
        <v>40897.651724537034</v>
      </c>
      <c r="E1006">
        <v>365</v>
      </c>
      <c r="F1006">
        <v>169</v>
      </c>
    </row>
    <row r="1007" spans="1:8" x14ac:dyDescent="0.2">
      <c r="A1007">
        <v>1.4914309709011299E+17</v>
      </c>
      <c r="B1007" t="s">
        <v>2018</v>
      </c>
      <c r="C1007" t="s">
        <v>2019</v>
      </c>
      <c r="D1007" s="1">
        <v>40897.669664351852</v>
      </c>
      <c r="E1007">
        <v>290</v>
      </c>
      <c r="F1007">
        <v>76</v>
      </c>
    </row>
    <row r="1008" spans="1:8" x14ac:dyDescent="0.2">
      <c r="A1008">
        <v>1.4914469954913402E+17</v>
      </c>
      <c r="B1008" t="s">
        <v>2020</v>
      </c>
      <c r="C1008" t="s">
        <v>2021</v>
      </c>
      <c r="D1008" s="1">
        <v>40897.674097222225</v>
      </c>
      <c r="E1008">
        <v>158</v>
      </c>
      <c r="F1008">
        <v>24</v>
      </c>
      <c r="H1008" t="s">
        <v>390</v>
      </c>
    </row>
    <row r="1009" spans="1:8" x14ac:dyDescent="0.2">
      <c r="A1009">
        <v>1.4915492978374202E+17</v>
      </c>
      <c r="B1009" t="s">
        <v>2022</v>
      </c>
      <c r="C1009" t="s">
        <v>2023</v>
      </c>
      <c r="D1009" s="1">
        <v>40897.702326388891</v>
      </c>
      <c r="E1009">
        <v>64</v>
      </c>
      <c r="F1009">
        <v>13</v>
      </c>
      <c r="H1009" t="s">
        <v>390</v>
      </c>
    </row>
    <row r="1010" spans="1:8" x14ac:dyDescent="0.2">
      <c r="A1010">
        <v>1.49156644171948E+17</v>
      </c>
      <c r="B1010" t="s">
        <v>2024</v>
      </c>
      <c r="C1010" t="s">
        <v>2025</v>
      </c>
      <c r="D1010" s="1">
        <v>40897.707048611112</v>
      </c>
      <c r="E1010">
        <v>23</v>
      </c>
      <c r="F1010">
        <v>12</v>
      </c>
      <c r="G1010" t="s">
        <v>215</v>
      </c>
    </row>
    <row r="1011" spans="1:8" x14ac:dyDescent="0.2">
      <c r="A1011">
        <v>1.4916775490002099E+17</v>
      </c>
      <c r="B1011" t="s">
        <v>2026</v>
      </c>
      <c r="C1011" t="s">
        <v>2027</v>
      </c>
      <c r="D1011" s="1">
        <v>40897.737708333334</v>
      </c>
      <c r="E1011">
        <v>48</v>
      </c>
      <c r="F1011">
        <v>51</v>
      </c>
      <c r="H1011" t="s">
        <v>390</v>
      </c>
    </row>
    <row r="1012" spans="1:8" x14ac:dyDescent="0.2">
      <c r="A1012">
        <v>1.4919783349551901E+17</v>
      </c>
      <c r="B1012" t="s">
        <v>2028</v>
      </c>
      <c r="C1012" t="s">
        <v>2029</v>
      </c>
      <c r="D1012" s="1">
        <v>40897.820717592593</v>
      </c>
      <c r="E1012">
        <v>191</v>
      </c>
      <c r="F1012">
        <v>69</v>
      </c>
      <c r="H1012" t="s">
        <v>390</v>
      </c>
    </row>
    <row r="1013" spans="1:8" x14ac:dyDescent="0.2">
      <c r="A1013">
        <v>1.4920185743947299E+17</v>
      </c>
      <c r="B1013" t="s">
        <v>2030</v>
      </c>
      <c r="C1013" t="s">
        <v>2031</v>
      </c>
      <c r="D1013" s="1">
        <v>40897.831817129627</v>
      </c>
      <c r="E1013">
        <v>411</v>
      </c>
      <c r="F1013">
        <v>53</v>
      </c>
      <c r="H1013" t="s">
        <v>390</v>
      </c>
    </row>
    <row r="1014" spans="1:8" x14ac:dyDescent="0.2">
      <c r="A1014">
        <v>1.4921138662133699E+17</v>
      </c>
      <c r="B1014" t="s">
        <v>2032</v>
      </c>
      <c r="C1014" t="s">
        <v>2033</v>
      </c>
      <c r="D1014" s="1">
        <v>40897.858113425929</v>
      </c>
      <c r="E1014">
        <v>41</v>
      </c>
      <c r="F1014">
        <v>27</v>
      </c>
      <c r="G1014" t="s">
        <v>89</v>
      </c>
    </row>
    <row r="1015" spans="1:8" x14ac:dyDescent="0.2">
      <c r="A1015">
        <v>1.4921158254986E+17</v>
      </c>
      <c r="B1015" t="s">
        <v>2034</v>
      </c>
      <c r="C1015" t="s">
        <v>2035</v>
      </c>
      <c r="D1015" s="1">
        <v>40897.858657407407</v>
      </c>
      <c r="E1015">
        <v>297</v>
      </c>
      <c r="F1015">
        <v>110</v>
      </c>
      <c r="G1015" t="s">
        <v>89</v>
      </c>
    </row>
    <row r="1016" spans="1:8" x14ac:dyDescent="0.2">
      <c r="A1016">
        <v>1.4922072046187299E+17</v>
      </c>
      <c r="B1016" t="s">
        <v>2036</v>
      </c>
      <c r="C1016" t="s">
        <v>2037</v>
      </c>
      <c r="D1016" s="1">
        <v>40897.88386574074</v>
      </c>
      <c r="E1016">
        <v>502</v>
      </c>
      <c r="F1016">
        <v>225</v>
      </c>
      <c r="G1016" t="s">
        <v>89</v>
      </c>
    </row>
    <row r="1017" spans="1:8" x14ac:dyDescent="0.2">
      <c r="A1017">
        <v>1.49228635323252E+17</v>
      </c>
      <c r="B1017" t="s">
        <v>2038</v>
      </c>
      <c r="C1017" t="s">
        <v>2039</v>
      </c>
      <c r="D1017" s="1">
        <v>40897.905706018515</v>
      </c>
      <c r="E1017">
        <v>374</v>
      </c>
      <c r="F1017">
        <v>176</v>
      </c>
    </row>
    <row r="1018" spans="1:8" x14ac:dyDescent="0.2">
      <c r="A1018">
        <v>1.4923216122714499E+17</v>
      </c>
      <c r="B1018" t="s">
        <v>2040</v>
      </c>
      <c r="C1018" t="s">
        <v>2041</v>
      </c>
      <c r="D1018" s="1">
        <v>40897.915439814817</v>
      </c>
      <c r="E1018">
        <v>27</v>
      </c>
      <c r="F1018">
        <v>20</v>
      </c>
    </row>
    <row r="1019" spans="1:8" x14ac:dyDescent="0.2">
      <c r="A1019">
        <v>1.49235616196984E+17</v>
      </c>
      <c r="B1019" t="s">
        <v>2042</v>
      </c>
      <c r="C1019" t="s">
        <v>2043</v>
      </c>
      <c r="D1019" s="1">
        <v>40897.924976851849</v>
      </c>
      <c r="E1019">
        <v>137</v>
      </c>
      <c r="F1019">
        <v>15</v>
      </c>
    </row>
    <row r="1020" spans="1:8" x14ac:dyDescent="0.2">
      <c r="A1020">
        <v>1.4950232599889101E+17</v>
      </c>
      <c r="B1020" t="s">
        <v>2044</v>
      </c>
      <c r="C1020" t="s">
        <v>2045</v>
      </c>
      <c r="D1020" s="1">
        <v>40898.660949074074</v>
      </c>
      <c r="E1020">
        <v>29</v>
      </c>
      <c r="F1020">
        <v>6</v>
      </c>
      <c r="H1020" t="s">
        <v>390</v>
      </c>
    </row>
    <row r="1021" spans="1:8" x14ac:dyDescent="0.2">
      <c r="A1021">
        <v>1.4955329625903101E+17</v>
      </c>
      <c r="B1021" t="s">
        <v>2046</v>
      </c>
      <c r="C1021" t="s">
        <v>2047</v>
      </c>
      <c r="D1021" s="1">
        <v>40898.801608796297</v>
      </c>
      <c r="E1021">
        <v>34</v>
      </c>
      <c r="F1021">
        <v>9</v>
      </c>
      <c r="G1021" t="s">
        <v>89</v>
      </c>
      <c r="H1021" t="s">
        <v>390</v>
      </c>
    </row>
    <row r="1022" spans="1:8" x14ac:dyDescent="0.2">
      <c r="A1022">
        <v>1.49554857991352E+17</v>
      </c>
      <c r="B1022" t="s">
        <v>2048</v>
      </c>
      <c r="C1022" t="s">
        <v>2049</v>
      </c>
      <c r="D1022" s="1">
        <v>40898.805914351855</v>
      </c>
      <c r="E1022">
        <v>2707</v>
      </c>
      <c r="F1022">
        <v>2066</v>
      </c>
    </row>
    <row r="1023" spans="1:8" x14ac:dyDescent="0.2">
      <c r="A1023">
        <v>1.4955698533813798E+17</v>
      </c>
      <c r="B1023" t="s">
        <v>2050</v>
      </c>
      <c r="C1023" t="s">
        <v>2051</v>
      </c>
      <c r="D1023" s="1">
        <v>40898.811782407407</v>
      </c>
      <c r="E1023">
        <v>13</v>
      </c>
      <c r="F1023">
        <v>5</v>
      </c>
      <c r="G1023" t="s">
        <v>89</v>
      </c>
    </row>
    <row r="1024" spans="1:8" x14ac:dyDescent="0.2">
      <c r="A1024">
        <v>1.4956216523647699E+17</v>
      </c>
      <c r="B1024" t="s">
        <v>2052</v>
      </c>
      <c r="C1024" t="s">
        <v>2053</v>
      </c>
      <c r="D1024" s="1">
        <v>40898.82607638889</v>
      </c>
      <c r="E1024">
        <v>169</v>
      </c>
      <c r="F1024">
        <v>99</v>
      </c>
      <c r="H1024" t="s">
        <v>390</v>
      </c>
    </row>
    <row r="1025" spans="1:8" x14ac:dyDescent="0.2">
      <c r="A1025">
        <v>1.4956377217919699E+17</v>
      </c>
      <c r="B1025" t="s">
        <v>2054</v>
      </c>
      <c r="C1025" t="s">
        <v>2055</v>
      </c>
      <c r="D1025" s="1">
        <v>40898.830509259256</v>
      </c>
      <c r="E1025">
        <v>115</v>
      </c>
      <c r="F1025">
        <v>15</v>
      </c>
      <c r="H1025" t="s">
        <v>390</v>
      </c>
    </row>
    <row r="1026" spans="1:8" x14ac:dyDescent="0.2">
      <c r="A1026">
        <v>1.4957194714192198E+17</v>
      </c>
      <c r="B1026" t="s">
        <v>2056</v>
      </c>
      <c r="C1026" t="s">
        <v>2057</v>
      </c>
      <c r="D1026" s="1">
        <v>40898.853067129632</v>
      </c>
      <c r="E1026">
        <v>150</v>
      </c>
      <c r="F1026">
        <v>141</v>
      </c>
    </row>
    <row r="1027" spans="1:8" x14ac:dyDescent="0.2">
      <c r="A1027">
        <v>1.4957386963472301E+17</v>
      </c>
      <c r="B1027" t="s">
        <v>2058</v>
      </c>
      <c r="C1027" t="s">
        <v>2059</v>
      </c>
      <c r="D1027" s="1">
        <v>40898.85837962963</v>
      </c>
      <c r="E1027">
        <v>331</v>
      </c>
      <c r="F1027">
        <v>387</v>
      </c>
      <c r="G1027" t="s">
        <v>89</v>
      </c>
    </row>
    <row r="1028" spans="1:8" x14ac:dyDescent="0.2">
      <c r="A1028">
        <v>1.4958279803706899E+17</v>
      </c>
      <c r="B1028" t="s">
        <v>2060</v>
      </c>
      <c r="C1028" t="s">
        <v>2061</v>
      </c>
      <c r="D1028" s="1">
        <v>40898.883009259262</v>
      </c>
      <c r="E1028">
        <v>25</v>
      </c>
      <c r="F1028">
        <v>7</v>
      </c>
      <c r="G1028" t="s">
        <v>89</v>
      </c>
    </row>
    <row r="1029" spans="1:8" x14ac:dyDescent="0.2">
      <c r="A1029">
        <v>1.4958910416893901E+17</v>
      </c>
      <c r="B1029" t="s">
        <v>2062</v>
      </c>
      <c r="C1029" t="s">
        <v>2063</v>
      </c>
      <c r="D1029" s="1">
        <v>40898.900416666664</v>
      </c>
      <c r="E1029">
        <v>22615</v>
      </c>
      <c r="F1029">
        <v>33929</v>
      </c>
    </row>
    <row r="1030" spans="1:8" x14ac:dyDescent="0.2">
      <c r="A1030">
        <v>1.4993152262604301E+17</v>
      </c>
      <c r="B1030" t="s">
        <v>2064</v>
      </c>
      <c r="C1030" t="s">
        <v>2065</v>
      </c>
      <c r="D1030" s="1">
        <v>40899.845312500001</v>
      </c>
      <c r="E1030">
        <v>23</v>
      </c>
      <c r="F1030">
        <v>9</v>
      </c>
      <c r="G1030" t="s">
        <v>576</v>
      </c>
    </row>
    <row r="1031" spans="1:8" x14ac:dyDescent="0.2">
      <c r="A1031">
        <v>1.4993314723935002E+17</v>
      </c>
      <c r="B1031" t="s">
        <v>2066</v>
      </c>
      <c r="C1031" t="s">
        <v>2067</v>
      </c>
      <c r="D1031" s="1">
        <v>40899.849791666667</v>
      </c>
      <c r="E1031">
        <v>94</v>
      </c>
      <c r="F1031">
        <v>14</v>
      </c>
    </row>
    <row r="1032" spans="1:8" x14ac:dyDescent="0.2">
      <c r="A1032">
        <v>1.4993526828212198E+17</v>
      </c>
      <c r="B1032" t="s">
        <v>2068</v>
      </c>
      <c r="C1032" t="s">
        <v>2069</v>
      </c>
      <c r="D1032" s="1">
        <v>40899.85564814815</v>
      </c>
      <c r="E1032">
        <v>95</v>
      </c>
      <c r="F1032">
        <v>75</v>
      </c>
      <c r="H1032" t="s">
        <v>390</v>
      </c>
    </row>
    <row r="1033" spans="1:8" x14ac:dyDescent="0.2">
      <c r="A1033">
        <v>1.4994291892748198E+17</v>
      </c>
      <c r="B1033" t="s">
        <v>2070</v>
      </c>
      <c r="C1033" t="s">
        <v>2071</v>
      </c>
      <c r="D1033" s="1">
        <v>40899.876759259256</v>
      </c>
      <c r="E1033">
        <v>92</v>
      </c>
      <c r="F1033">
        <v>18</v>
      </c>
    </row>
    <row r="1034" spans="1:8" x14ac:dyDescent="0.2">
      <c r="A1034">
        <v>1.4994374984427101E+17</v>
      </c>
      <c r="B1034" t="s">
        <v>2072</v>
      </c>
      <c r="C1034" t="s">
        <v>2073</v>
      </c>
      <c r="D1034" s="1">
        <v>40899.879050925927</v>
      </c>
      <c r="E1034">
        <v>164</v>
      </c>
      <c r="F1034">
        <v>53</v>
      </c>
      <c r="H1034" t="s">
        <v>390</v>
      </c>
    </row>
    <row r="1035" spans="1:8" x14ac:dyDescent="0.2">
      <c r="A1035">
        <v>1.4994452582407699E+17</v>
      </c>
      <c r="B1035" t="s">
        <v>2074</v>
      </c>
      <c r="C1035" t="s">
        <v>2075</v>
      </c>
      <c r="D1035" s="1">
        <v>40899.881192129629</v>
      </c>
      <c r="E1035">
        <v>180</v>
      </c>
      <c r="F1035">
        <v>37</v>
      </c>
      <c r="H1035" t="s">
        <v>390</v>
      </c>
    </row>
    <row r="1036" spans="1:8" x14ac:dyDescent="0.2">
      <c r="A1036">
        <v>1.49950938453516E+17</v>
      </c>
      <c r="B1036" t="s">
        <v>2076</v>
      </c>
      <c r="C1036" t="s">
        <v>2077</v>
      </c>
      <c r="D1036" s="1">
        <v>40899.898888888885</v>
      </c>
      <c r="E1036">
        <v>152</v>
      </c>
      <c r="F1036">
        <v>20</v>
      </c>
      <c r="G1036" t="s">
        <v>89</v>
      </c>
    </row>
    <row r="1037" spans="1:8" x14ac:dyDescent="0.2">
      <c r="A1037">
        <v>1.4995534930104701E+17</v>
      </c>
      <c r="B1037" t="s">
        <v>2078</v>
      </c>
      <c r="C1037" t="s">
        <v>2079</v>
      </c>
      <c r="D1037" s="1">
        <v>40899.911053240743</v>
      </c>
      <c r="E1037">
        <v>100</v>
      </c>
      <c r="F1037">
        <v>14</v>
      </c>
    </row>
    <row r="1038" spans="1:8" x14ac:dyDescent="0.2">
      <c r="A1038">
        <v>1.49956201868824E+17</v>
      </c>
      <c r="B1038" t="s">
        <v>2080</v>
      </c>
      <c r="C1038" t="s">
        <v>2081</v>
      </c>
      <c r="D1038" s="1">
        <v>40899.913414351853</v>
      </c>
      <c r="E1038">
        <v>83</v>
      </c>
      <c r="F1038">
        <v>19</v>
      </c>
    </row>
    <row r="1039" spans="1:8" x14ac:dyDescent="0.2">
      <c r="A1039">
        <v>1.4996391782372099E+17</v>
      </c>
      <c r="B1039" t="s">
        <v>2082</v>
      </c>
      <c r="C1039" t="s">
        <v>2083</v>
      </c>
      <c r="D1039" s="1">
        <v>40899.934699074074</v>
      </c>
      <c r="E1039">
        <v>231</v>
      </c>
      <c r="F1039">
        <v>30</v>
      </c>
      <c r="G1039" t="s">
        <v>89</v>
      </c>
    </row>
    <row r="1040" spans="1:8" x14ac:dyDescent="0.2">
      <c r="A1040">
        <v>1.51662732402376E+17</v>
      </c>
      <c r="B1040" t="s">
        <v>2084</v>
      </c>
      <c r="C1040" t="s">
        <v>2085</v>
      </c>
      <c r="D1040" s="1">
        <v>40904.622534722221</v>
      </c>
      <c r="E1040">
        <v>4</v>
      </c>
      <c r="F1040">
        <v>2</v>
      </c>
      <c r="G1040" t="e">
        <f>_xlfn.SINGLE( _xlfn.SINGLE( _xlfn.SINGLE( _xlfn.SINGLE( _xlfn.SINGLE( _xlfn.SINGLE(TrumpSoHo))))))</f>
        <v>#NAME?</v>
      </c>
    </row>
    <row r="1041" spans="1:8" x14ac:dyDescent="0.2">
      <c r="A1041">
        <v>1.5166331655566899E+17</v>
      </c>
      <c r="B1041" t="s">
        <v>2086</v>
      </c>
      <c r="C1041" t="s">
        <v>2087</v>
      </c>
      <c r="D1041" s="1">
        <v>40904.624155092592</v>
      </c>
      <c r="E1041">
        <v>21</v>
      </c>
      <c r="F1041">
        <v>10</v>
      </c>
    </row>
    <row r="1042" spans="1:8" x14ac:dyDescent="0.2">
      <c r="A1042">
        <v>1.5173536058036998E+17</v>
      </c>
      <c r="B1042" t="s">
        <v>2088</v>
      </c>
      <c r="C1042" t="s">
        <v>2089</v>
      </c>
      <c r="D1042" s="1">
        <v>40904.822951388887</v>
      </c>
      <c r="E1042">
        <v>168</v>
      </c>
      <c r="F1042">
        <v>36</v>
      </c>
      <c r="G1042" t="s">
        <v>89</v>
      </c>
    </row>
    <row r="1043" spans="1:8" x14ac:dyDescent="0.2">
      <c r="A1043">
        <v>1.5173783868422099E+17</v>
      </c>
      <c r="B1043" t="s">
        <v>2090</v>
      </c>
      <c r="C1043" t="s">
        <v>2091</v>
      </c>
      <c r="D1043" s="1">
        <v>40904.829791666663</v>
      </c>
      <c r="E1043">
        <v>40</v>
      </c>
      <c r="F1043">
        <v>29</v>
      </c>
      <c r="G1043" t="s">
        <v>89</v>
      </c>
    </row>
    <row r="1044" spans="1:8" x14ac:dyDescent="0.2">
      <c r="A1044">
        <v>1.5174136579608499E+17</v>
      </c>
      <c r="B1044" t="s">
        <v>2092</v>
      </c>
      <c r="C1044" t="s">
        <v>2093</v>
      </c>
      <c r="D1044" s="1">
        <v>40904.839525462965</v>
      </c>
      <c r="E1044">
        <v>782</v>
      </c>
      <c r="F1044">
        <v>187</v>
      </c>
      <c r="G1044" t="s">
        <v>89</v>
      </c>
    </row>
    <row r="1045" spans="1:8" x14ac:dyDescent="0.2">
      <c r="A1045">
        <v>1.517487315098E+17</v>
      </c>
      <c r="B1045" t="s">
        <v>2094</v>
      </c>
      <c r="C1045" t="s">
        <v>2095</v>
      </c>
      <c r="D1045" s="1">
        <v>40904.859849537039</v>
      </c>
      <c r="E1045">
        <v>239</v>
      </c>
      <c r="F1045">
        <v>59</v>
      </c>
    </row>
    <row r="1046" spans="1:8" x14ac:dyDescent="0.2">
      <c r="A1046">
        <v>1.5175298877451398E+17</v>
      </c>
      <c r="B1046" t="s">
        <v>2096</v>
      </c>
      <c r="C1046" t="s">
        <v>2097</v>
      </c>
      <c r="D1046" s="1">
        <v>40904.87159722222</v>
      </c>
      <c r="E1046">
        <v>206</v>
      </c>
      <c r="F1046">
        <v>29</v>
      </c>
      <c r="G1046" t="s">
        <v>89</v>
      </c>
    </row>
    <row r="1047" spans="1:8" x14ac:dyDescent="0.2">
      <c r="A1047">
        <v>1.5176411607847699E+17</v>
      </c>
      <c r="B1047" t="s">
        <v>2098</v>
      </c>
      <c r="C1047" t="s">
        <v>2099</v>
      </c>
      <c r="D1047" s="1">
        <v>40904.902303240742</v>
      </c>
      <c r="E1047">
        <v>30</v>
      </c>
      <c r="F1047">
        <v>5</v>
      </c>
    </row>
    <row r="1048" spans="1:8" x14ac:dyDescent="0.2">
      <c r="A1048">
        <v>1.5176756760478099E+17</v>
      </c>
      <c r="B1048" t="s">
        <v>2100</v>
      </c>
      <c r="C1048" t="s">
        <v>2101</v>
      </c>
      <c r="D1048" s="1">
        <v>40904.911828703705</v>
      </c>
      <c r="E1048">
        <v>377</v>
      </c>
      <c r="F1048">
        <v>60</v>
      </c>
    </row>
    <row r="1049" spans="1:8" x14ac:dyDescent="0.2">
      <c r="A1049">
        <v>1.5177088113429699E+17</v>
      </c>
      <c r="B1049" t="s">
        <v>2102</v>
      </c>
      <c r="C1049" t="s">
        <v>2103</v>
      </c>
      <c r="D1049" s="1">
        <v>40904.920972222222</v>
      </c>
      <c r="E1049">
        <v>137</v>
      </c>
      <c r="F1049">
        <v>48</v>
      </c>
    </row>
    <row r="1050" spans="1:8" x14ac:dyDescent="0.2">
      <c r="A1050">
        <v>1.5177617223201501E+17</v>
      </c>
      <c r="B1050" t="s">
        <v>2104</v>
      </c>
      <c r="C1050" t="s">
        <v>2105</v>
      </c>
      <c r="D1050" s="1">
        <v>40904.935567129629</v>
      </c>
      <c r="E1050">
        <v>126</v>
      </c>
      <c r="F1050">
        <v>20</v>
      </c>
    </row>
    <row r="1051" spans="1:8" x14ac:dyDescent="0.2">
      <c r="A1051">
        <v>1.5203894859465101E+17</v>
      </c>
      <c r="B1051" t="s">
        <v>2106</v>
      </c>
      <c r="C1051" t="s">
        <v>2085</v>
      </c>
      <c r="D1051" s="1">
        <v>40905.660694444443</v>
      </c>
      <c r="E1051">
        <v>5</v>
      </c>
      <c r="F1051">
        <v>1</v>
      </c>
      <c r="G1051" t="e">
        <f>_xlfn.SINGLE( _xlfn.SINGLE( _xlfn.SINGLE( _xlfn.SINGLE( _xlfn.SINGLE( _xlfn.SINGLE(TrumpSoHo))))))</f>
        <v>#NAME?</v>
      </c>
    </row>
    <row r="1052" spans="1:8" x14ac:dyDescent="0.2">
      <c r="A1052">
        <v>1.520395894088E+17</v>
      </c>
      <c r="B1052" t="s">
        <v>2107</v>
      </c>
      <c r="C1052" t="s">
        <v>2108</v>
      </c>
      <c r="D1052" s="1">
        <v>40905.662465277775</v>
      </c>
      <c r="E1052">
        <v>26</v>
      </c>
      <c r="F1052">
        <v>7</v>
      </c>
    </row>
    <row r="1053" spans="1:8" x14ac:dyDescent="0.2">
      <c r="A1053">
        <v>1.5205693571216899E+17</v>
      </c>
      <c r="B1053" t="s">
        <v>2109</v>
      </c>
      <c r="C1053" t="s">
        <v>2110</v>
      </c>
      <c r="D1053" s="1">
        <v>40905.710335648146</v>
      </c>
      <c r="E1053">
        <v>1127</v>
      </c>
      <c r="F1053">
        <v>776</v>
      </c>
      <c r="G1053" t="s">
        <v>89</v>
      </c>
    </row>
    <row r="1054" spans="1:8" x14ac:dyDescent="0.2">
      <c r="A1054">
        <v>1.5206315288704198E+17</v>
      </c>
      <c r="B1054" t="s">
        <v>2111</v>
      </c>
      <c r="C1054" t="s">
        <v>2112</v>
      </c>
      <c r="D1054" s="1">
        <v>40905.727488425924</v>
      </c>
      <c r="E1054">
        <v>160</v>
      </c>
      <c r="F1054">
        <v>69</v>
      </c>
    </row>
    <row r="1055" spans="1:8" x14ac:dyDescent="0.2">
      <c r="A1055">
        <v>1.5209723827178701E+17</v>
      </c>
      <c r="B1055" t="s">
        <v>2113</v>
      </c>
      <c r="C1055" t="s">
        <v>2114</v>
      </c>
      <c r="D1055" s="1">
        <v>40905.821550925924</v>
      </c>
      <c r="E1055">
        <v>156</v>
      </c>
      <c r="F1055">
        <v>14</v>
      </c>
    </row>
    <row r="1056" spans="1:8" x14ac:dyDescent="0.2">
      <c r="A1056">
        <v>1.5210441665950499E+17</v>
      </c>
      <c r="B1056" t="s">
        <v>2115</v>
      </c>
      <c r="C1056" t="s">
        <v>2116</v>
      </c>
      <c r="D1056" s="1">
        <v>40905.841354166667</v>
      </c>
      <c r="E1056">
        <v>374</v>
      </c>
      <c r="F1056">
        <v>102</v>
      </c>
      <c r="H1056" t="s">
        <v>390</v>
      </c>
    </row>
    <row r="1057" spans="1:8" x14ac:dyDescent="0.2">
      <c r="A1057">
        <v>1.52120034330804E+17</v>
      </c>
      <c r="B1057" t="s">
        <v>2117</v>
      </c>
      <c r="C1057" t="s">
        <v>2118</v>
      </c>
      <c r="D1057" s="1">
        <v>40905.884456018517</v>
      </c>
      <c r="E1057">
        <v>247</v>
      </c>
      <c r="F1057">
        <v>35</v>
      </c>
      <c r="G1057" t="s">
        <v>89</v>
      </c>
    </row>
    <row r="1058" spans="1:8" x14ac:dyDescent="0.2">
      <c r="A1058">
        <v>1.52426895269568E+17</v>
      </c>
      <c r="B1058" t="s">
        <v>2119</v>
      </c>
      <c r="C1058" t="s">
        <v>2120</v>
      </c>
      <c r="D1058" s="1">
        <v>40906.731226851851</v>
      </c>
      <c r="E1058">
        <v>41</v>
      </c>
      <c r="F1058">
        <v>9</v>
      </c>
    </row>
    <row r="1059" spans="1:8" x14ac:dyDescent="0.2">
      <c r="A1059">
        <v>1.5243101474298598E+17</v>
      </c>
      <c r="B1059" t="s">
        <v>2121</v>
      </c>
      <c r="C1059" t="s">
        <v>2122</v>
      </c>
      <c r="D1059" s="1">
        <v>40906.742592592593</v>
      </c>
      <c r="E1059">
        <v>548</v>
      </c>
      <c r="F1059">
        <v>553</v>
      </c>
      <c r="G1059" t="s">
        <v>89</v>
      </c>
    </row>
    <row r="1060" spans="1:8" x14ac:dyDescent="0.2">
      <c r="A1060">
        <v>1.5245467151092899E+17</v>
      </c>
      <c r="B1060" t="s">
        <v>2123</v>
      </c>
      <c r="C1060" t="s">
        <v>2124</v>
      </c>
      <c r="D1060" s="1">
        <v>40906.807870370372</v>
      </c>
      <c r="E1060">
        <v>1105</v>
      </c>
      <c r="F1060">
        <v>1301</v>
      </c>
    </row>
    <row r="1061" spans="1:8" x14ac:dyDescent="0.2">
      <c r="A1061">
        <v>1.52472993124204E+17</v>
      </c>
      <c r="B1061" t="s">
        <v>2125</v>
      </c>
      <c r="C1061" t="s">
        <v>2126</v>
      </c>
      <c r="D1061" s="1">
        <v>40906.858437499999</v>
      </c>
      <c r="E1061">
        <v>59</v>
      </c>
      <c r="F1061">
        <v>11</v>
      </c>
      <c r="G1061" t="s">
        <v>89</v>
      </c>
    </row>
    <row r="1062" spans="1:8" x14ac:dyDescent="0.2">
      <c r="A1062">
        <v>1.5248554092566899E+17</v>
      </c>
      <c r="B1062" t="s">
        <v>2127</v>
      </c>
      <c r="C1062" t="s">
        <v>2128</v>
      </c>
      <c r="D1062" s="1">
        <v>40906.893055555556</v>
      </c>
      <c r="E1062">
        <v>220</v>
      </c>
      <c r="F1062">
        <v>59</v>
      </c>
    </row>
    <row r="1063" spans="1:8" x14ac:dyDescent="0.2">
      <c r="A1063">
        <v>1.5249009346518598E+17</v>
      </c>
      <c r="B1063" t="s">
        <v>2129</v>
      </c>
      <c r="C1063" t="s">
        <v>2130</v>
      </c>
      <c r="D1063" s="1">
        <v>40906.905624999999</v>
      </c>
      <c r="E1063">
        <v>1275</v>
      </c>
      <c r="F1063">
        <v>1120</v>
      </c>
    </row>
    <row r="1064" spans="1:8" x14ac:dyDescent="0.2">
      <c r="A1064">
        <v>1.52807553049436E+17</v>
      </c>
      <c r="B1064" t="s">
        <v>2131</v>
      </c>
      <c r="C1064" t="s">
        <v>2132</v>
      </c>
      <c r="D1064" s="1">
        <v>40907.781643518516</v>
      </c>
      <c r="E1064">
        <v>237</v>
      </c>
      <c r="F1064">
        <v>61</v>
      </c>
      <c r="G1064" t="s">
        <v>89</v>
      </c>
      <c r="H1064" t="s">
        <v>390</v>
      </c>
    </row>
    <row r="1065" spans="1:8" x14ac:dyDescent="0.2">
      <c r="A1065">
        <v>1.5281055133086499E+17</v>
      </c>
      <c r="B1065" t="s">
        <v>2133</v>
      </c>
      <c r="C1065" t="s">
        <v>2134</v>
      </c>
      <c r="D1065" s="1">
        <v>40907.789918981478</v>
      </c>
      <c r="E1065">
        <v>620</v>
      </c>
      <c r="F1065">
        <v>529</v>
      </c>
    </row>
    <row r="1066" spans="1:8" x14ac:dyDescent="0.2">
      <c r="A1066">
        <v>1.5281433291536301E+17</v>
      </c>
      <c r="B1066" t="s">
        <v>2135</v>
      </c>
      <c r="C1066" t="s">
        <v>2136</v>
      </c>
      <c r="D1066" s="1">
        <v>40907.800347222219</v>
      </c>
      <c r="E1066">
        <v>4426</v>
      </c>
      <c r="F1066">
        <v>3410</v>
      </c>
      <c r="G1066" t="s">
        <v>89</v>
      </c>
    </row>
    <row r="1067" spans="1:8" x14ac:dyDescent="0.2">
      <c r="A1067">
        <v>1.5281927927903398E+17</v>
      </c>
      <c r="B1067" t="s">
        <v>2137</v>
      </c>
      <c r="C1067" t="s">
        <v>2138</v>
      </c>
      <c r="D1067" s="1">
        <v>40907.814004629632</v>
      </c>
      <c r="E1067">
        <v>28</v>
      </c>
      <c r="F1067">
        <v>4</v>
      </c>
    </row>
    <row r="1068" spans="1:8" x14ac:dyDescent="0.2">
      <c r="A1068">
        <v>1.5282048045219802E+17</v>
      </c>
      <c r="B1068" t="s">
        <v>2139</v>
      </c>
      <c r="C1068" t="s">
        <v>2140</v>
      </c>
      <c r="D1068" s="1">
        <v>40907.817314814813</v>
      </c>
      <c r="E1068">
        <v>107</v>
      </c>
      <c r="F1068">
        <v>46</v>
      </c>
      <c r="G1068" t="s">
        <v>215</v>
      </c>
    </row>
    <row r="1069" spans="1:8" x14ac:dyDescent="0.2">
      <c r="A1069">
        <v>1.5282318941054499E+17</v>
      </c>
      <c r="B1069" t="s">
        <v>2141</v>
      </c>
      <c r="C1069" t="s">
        <v>2142</v>
      </c>
      <c r="D1069" s="1">
        <v>40907.824791666666</v>
      </c>
      <c r="E1069">
        <v>210</v>
      </c>
      <c r="F1069">
        <v>48</v>
      </c>
      <c r="G1069" t="s">
        <v>89</v>
      </c>
    </row>
    <row r="1070" spans="1:8" x14ac:dyDescent="0.2">
      <c r="A1070">
        <v>1.5282716618956301E+17</v>
      </c>
      <c r="B1070" t="s">
        <v>2143</v>
      </c>
      <c r="C1070" t="s">
        <v>2144</v>
      </c>
      <c r="D1070" s="1">
        <v>40907.835763888892</v>
      </c>
      <c r="E1070">
        <v>380</v>
      </c>
      <c r="F1070">
        <v>501</v>
      </c>
    </row>
    <row r="1071" spans="1:8" x14ac:dyDescent="0.2">
      <c r="A1071">
        <v>1.5427099985929798E+17</v>
      </c>
      <c r="B1071" t="s">
        <v>2145</v>
      </c>
      <c r="C1071" t="s">
        <v>2146</v>
      </c>
      <c r="D1071" s="1">
        <v>40911.819988425923</v>
      </c>
      <c r="E1071">
        <v>62</v>
      </c>
      <c r="F1071">
        <v>109</v>
      </c>
      <c r="G1071" t="s">
        <v>89</v>
      </c>
    </row>
    <row r="1072" spans="1:8" x14ac:dyDescent="0.2">
      <c r="A1072">
        <v>1.54279702578728E+17</v>
      </c>
      <c r="B1072" t="s">
        <v>2147</v>
      </c>
      <c r="C1072" t="s">
        <v>2148</v>
      </c>
      <c r="D1072" s="1">
        <v>40911.844004629631</v>
      </c>
      <c r="E1072">
        <v>27</v>
      </c>
      <c r="F1072">
        <v>6</v>
      </c>
      <c r="G1072" t="s">
        <v>576</v>
      </c>
    </row>
    <row r="1073" spans="1:8" x14ac:dyDescent="0.2">
      <c r="A1073">
        <v>1.5428219737173101E+17</v>
      </c>
      <c r="B1073" t="s">
        <v>2149</v>
      </c>
      <c r="C1073" t="s">
        <v>2150</v>
      </c>
      <c r="D1073" s="1">
        <v>40911.85087962963</v>
      </c>
      <c r="E1073">
        <v>61</v>
      </c>
      <c r="F1073">
        <v>11</v>
      </c>
      <c r="G1073" t="s">
        <v>89</v>
      </c>
    </row>
    <row r="1074" spans="1:8" x14ac:dyDescent="0.2">
      <c r="A1074">
        <v>1.54284061995696E+17</v>
      </c>
      <c r="B1074" t="s">
        <v>2151</v>
      </c>
      <c r="C1074" t="s">
        <v>2152</v>
      </c>
      <c r="D1074" s="1">
        <v>40911.856030092589</v>
      </c>
      <c r="E1074">
        <v>149</v>
      </c>
      <c r="F1074">
        <v>35</v>
      </c>
      <c r="H1074" t="s">
        <v>390</v>
      </c>
    </row>
    <row r="1075" spans="1:8" x14ac:dyDescent="0.2">
      <c r="A1075">
        <v>1.5428889932426E+17</v>
      </c>
      <c r="B1075" t="s">
        <v>2153</v>
      </c>
      <c r="C1075" t="s">
        <v>2154</v>
      </c>
      <c r="D1075" s="1">
        <v>40911.869375000002</v>
      </c>
      <c r="E1075">
        <v>84</v>
      </c>
      <c r="F1075">
        <v>22</v>
      </c>
      <c r="H1075" t="s">
        <v>390</v>
      </c>
    </row>
    <row r="1076" spans="1:8" x14ac:dyDescent="0.2">
      <c r="A1076">
        <v>1.54292871447592E+17</v>
      </c>
      <c r="B1076" t="s">
        <v>2155</v>
      </c>
      <c r="C1076" t="s">
        <v>2156</v>
      </c>
      <c r="D1076" s="1">
        <v>40911.880335648151</v>
      </c>
      <c r="E1076">
        <v>188</v>
      </c>
      <c r="F1076">
        <v>115</v>
      </c>
      <c r="H1076" t="s">
        <v>390</v>
      </c>
    </row>
    <row r="1077" spans="1:8" x14ac:dyDescent="0.2">
      <c r="A1077">
        <v>1.5429930321144602E+17</v>
      </c>
      <c r="B1077" t="s">
        <v>2157</v>
      </c>
      <c r="C1077" t="s">
        <v>2158</v>
      </c>
      <c r="D1077" s="1">
        <v>40911.898090277777</v>
      </c>
      <c r="E1077">
        <v>166</v>
      </c>
      <c r="F1077">
        <v>21</v>
      </c>
    </row>
    <row r="1078" spans="1:8" x14ac:dyDescent="0.2">
      <c r="A1078">
        <v>1.5430771273224602E+17</v>
      </c>
      <c r="B1078" t="s">
        <v>2159</v>
      </c>
      <c r="C1078" t="s">
        <v>2160</v>
      </c>
      <c r="D1078" s="1">
        <v>40911.921296296299</v>
      </c>
      <c r="E1078">
        <v>77</v>
      </c>
      <c r="F1078">
        <v>9</v>
      </c>
      <c r="G1078" t="s">
        <v>89</v>
      </c>
    </row>
    <row r="1079" spans="1:8" x14ac:dyDescent="0.2">
      <c r="A1079">
        <v>1.5431117498339299E+17</v>
      </c>
      <c r="B1079" t="s">
        <v>2161</v>
      </c>
      <c r="C1079" t="s">
        <v>2162</v>
      </c>
      <c r="D1079" s="1">
        <v>40911.930844907409</v>
      </c>
      <c r="E1079">
        <v>43</v>
      </c>
      <c r="F1079">
        <v>6</v>
      </c>
      <c r="G1079" t="s">
        <v>89</v>
      </c>
    </row>
    <row r="1080" spans="1:8" x14ac:dyDescent="0.2">
      <c r="A1080">
        <v>1.5431414098547501E+17</v>
      </c>
      <c r="B1080" t="s">
        <v>2163</v>
      </c>
      <c r="C1080" t="s">
        <v>2164</v>
      </c>
      <c r="D1080" s="1">
        <v>40911.939027777778</v>
      </c>
      <c r="E1080">
        <v>88</v>
      </c>
      <c r="F1080">
        <v>61</v>
      </c>
    </row>
    <row r="1081" spans="1:8" x14ac:dyDescent="0.2">
      <c r="A1081">
        <v>1.54318763242688E+17</v>
      </c>
      <c r="B1081" t="s">
        <v>2165</v>
      </c>
      <c r="C1081" t="s">
        <v>2166</v>
      </c>
      <c r="D1081" s="1">
        <v>40911.951782407406</v>
      </c>
      <c r="E1081">
        <v>206</v>
      </c>
      <c r="F1081">
        <v>57</v>
      </c>
      <c r="G1081" t="s">
        <v>89</v>
      </c>
    </row>
    <row r="1082" spans="1:8" x14ac:dyDescent="0.2">
      <c r="A1082">
        <v>1.5432409359910499E+17</v>
      </c>
      <c r="B1082" t="s">
        <v>2167</v>
      </c>
      <c r="C1082" t="s">
        <v>2168</v>
      </c>
      <c r="D1082" s="1">
        <v>40911.966493055559</v>
      </c>
      <c r="E1082">
        <v>44</v>
      </c>
      <c r="F1082">
        <v>11</v>
      </c>
      <c r="G1082" t="s">
        <v>215</v>
      </c>
    </row>
    <row r="1083" spans="1:8" x14ac:dyDescent="0.2">
      <c r="A1083">
        <v>1.5461737040773101E+17</v>
      </c>
      <c r="B1083" t="s">
        <v>2169</v>
      </c>
      <c r="C1083" t="s">
        <v>2170</v>
      </c>
      <c r="D1083" s="1">
        <v>40912.775787037041</v>
      </c>
      <c r="E1083">
        <v>120</v>
      </c>
      <c r="F1083">
        <v>31</v>
      </c>
      <c r="G1083" t="s">
        <v>89</v>
      </c>
    </row>
    <row r="1084" spans="1:8" x14ac:dyDescent="0.2">
      <c r="A1084">
        <v>1.5461876801694499E+17</v>
      </c>
      <c r="B1084" t="s">
        <v>2171</v>
      </c>
      <c r="C1084" t="s">
        <v>2172</v>
      </c>
      <c r="D1084" s="1">
        <v>40912.779641203706</v>
      </c>
      <c r="E1084">
        <v>36</v>
      </c>
      <c r="F1084">
        <v>8</v>
      </c>
    </row>
    <row r="1085" spans="1:8" x14ac:dyDescent="0.2">
      <c r="A1085">
        <v>1.5462033247135699E+17</v>
      </c>
      <c r="B1085" t="s">
        <v>2173</v>
      </c>
      <c r="C1085" t="s">
        <v>2174</v>
      </c>
      <c r="D1085" s="1">
        <v>40912.783958333333</v>
      </c>
      <c r="E1085">
        <v>151</v>
      </c>
      <c r="F1085">
        <v>24</v>
      </c>
      <c r="G1085" t="s">
        <v>215</v>
      </c>
    </row>
    <row r="1086" spans="1:8" x14ac:dyDescent="0.2">
      <c r="A1086">
        <v>1.54622532346056E+17</v>
      </c>
      <c r="B1086" t="s">
        <v>2175</v>
      </c>
      <c r="C1086" t="s">
        <v>2176</v>
      </c>
      <c r="D1086" s="1">
        <v>40912.790034722224</v>
      </c>
      <c r="E1086">
        <v>172</v>
      </c>
      <c r="F1086">
        <v>58</v>
      </c>
      <c r="G1086" t="s">
        <v>89</v>
      </c>
      <c r="H1086" t="s">
        <v>390</v>
      </c>
    </row>
    <row r="1087" spans="1:8" x14ac:dyDescent="0.2">
      <c r="A1087">
        <v>1.5463074142527398E+17</v>
      </c>
      <c r="B1087" t="s">
        <v>2177</v>
      </c>
      <c r="C1087" t="s">
        <v>2178</v>
      </c>
      <c r="D1087" s="1">
        <v>40912.812685185185</v>
      </c>
      <c r="E1087">
        <v>166</v>
      </c>
      <c r="F1087">
        <v>77</v>
      </c>
      <c r="H1087" t="s">
        <v>390</v>
      </c>
    </row>
    <row r="1088" spans="1:8" x14ac:dyDescent="0.2">
      <c r="A1088">
        <v>1.5463165259587101E+17</v>
      </c>
      <c r="B1088" t="s">
        <v>2179</v>
      </c>
      <c r="C1088" t="s">
        <v>2180</v>
      </c>
      <c r="D1088" s="1">
        <v>40912.815196759257</v>
      </c>
      <c r="E1088">
        <v>90</v>
      </c>
      <c r="F1088">
        <v>42</v>
      </c>
    </row>
    <row r="1089" spans="1:8" x14ac:dyDescent="0.2">
      <c r="A1089">
        <v>1.5463658294569299E+17</v>
      </c>
      <c r="B1089" t="s">
        <v>2181</v>
      </c>
      <c r="C1089" t="s">
        <v>2182</v>
      </c>
      <c r="D1089" s="1">
        <v>40912.82880787037</v>
      </c>
      <c r="E1089">
        <v>262</v>
      </c>
      <c r="F1089">
        <v>84</v>
      </c>
    </row>
    <row r="1090" spans="1:8" x14ac:dyDescent="0.2">
      <c r="A1090">
        <v>1.5463911268142202E+17</v>
      </c>
      <c r="B1090" t="s">
        <v>2183</v>
      </c>
      <c r="C1090" t="s">
        <v>2184</v>
      </c>
      <c r="D1090" s="1">
        <v>40912.835787037038</v>
      </c>
      <c r="E1090">
        <v>1497</v>
      </c>
      <c r="F1090">
        <v>932</v>
      </c>
    </row>
    <row r="1091" spans="1:8" x14ac:dyDescent="0.2">
      <c r="A1091">
        <v>1.54645282053824E+17</v>
      </c>
      <c r="B1091" t="s">
        <v>2185</v>
      </c>
      <c r="C1091" t="s">
        <v>2186</v>
      </c>
      <c r="D1091" s="1">
        <v>40912.852812500001</v>
      </c>
      <c r="E1091">
        <v>32</v>
      </c>
      <c r="F1091">
        <v>4</v>
      </c>
      <c r="H1091" t="s">
        <v>390</v>
      </c>
    </row>
    <row r="1092" spans="1:8" x14ac:dyDescent="0.2">
      <c r="A1092">
        <v>1.5464656159755802E+17</v>
      </c>
      <c r="B1092" t="s">
        <v>2187</v>
      </c>
      <c r="C1092" t="s">
        <v>2188</v>
      </c>
      <c r="D1092" s="1">
        <v>40912.856342592589</v>
      </c>
      <c r="E1092">
        <v>133</v>
      </c>
      <c r="F1092">
        <v>12</v>
      </c>
      <c r="G1092" t="s">
        <v>89</v>
      </c>
    </row>
    <row r="1093" spans="1:8" x14ac:dyDescent="0.2">
      <c r="A1093">
        <v>1.5467025962488198E+17</v>
      </c>
      <c r="B1093" t="s">
        <v>2189</v>
      </c>
      <c r="C1093" t="s">
        <v>2190</v>
      </c>
      <c r="D1093" s="1">
        <v>40912.921736111108</v>
      </c>
      <c r="E1093">
        <v>395</v>
      </c>
      <c r="F1093">
        <v>235</v>
      </c>
    </row>
    <row r="1094" spans="1:8" x14ac:dyDescent="0.2">
      <c r="A1094">
        <v>1.5467217442531699E+17</v>
      </c>
      <c r="B1094" t="s">
        <v>2191</v>
      </c>
      <c r="C1094" t="s">
        <v>2192</v>
      </c>
      <c r="D1094" s="1">
        <v>40912.92701388889</v>
      </c>
      <c r="E1094">
        <v>235</v>
      </c>
      <c r="F1094">
        <v>34</v>
      </c>
    </row>
    <row r="1095" spans="1:8" x14ac:dyDescent="0.2">
      <c r="A1095">
        <v>1.54947723412508E+17</v>
      </c>
      <c r="B1095" t="s">
        <v>2193</v>
      </c>
      <c r="C1095" t="s">
        <v>2194</v>
      </c>
      <c r="D1095" s="1">
        <v>40913.687384259261</v>
      </c>
      <c r="E1095">
        <v>29</v>
      </c>
      <c r="F1095">
        <v>11</v>
      </c>
      <c r="G1095" t="s">
        <v>89</v>
      </c>
    </row>
    <row r="1096" spans="1:8" x14ac:dyDescent="0.2">
      <c r="A1096">
        <v>1.5495212656769402E+17</v>
      </c>
      <c r="B1096" t="s">
        <v>2195</v>
      </c>
      <c r="C1096" t="s">
        <v>2196</v>
      </c>
      <c r="D1096" s="1">
        <v>40913.699537037035</v>
      </c>
      <c r="E1096">
        <v>198</v>
      </c>
      <c r="F1096">
        <v>196</v>
      </c>
      <c r="H1096" t="s">
        <v>390</v>
      </c>
    </row>
    <row r="1097" spans="1:8" x14ac:dyDescent="0.2">
      <c r="A1097">
        <v>1.54958481525456E+17</v>
      </c>
      <c r="B1097" t="s">
        <v>2197</v>
      </c>
      <c r="C1097" t="s">
        <v>2198</v>
      </c>
      <c r="D1097" s="1">
        <v>40913.71707175926</v>
      </c>
      <c r="E1097">
        <v>33</v>
      </c>
      <c r="F1097">
        <v>5</v>
      </c>
    </row>
    <row r="1098" spans="1:8" x14ac:dyDescent="0.2">
      <c r="A1098">
        <v>1.5498548985267802E+17</v>
      </c>
      <c r="B1098" t="s">
        <v>2199</v>
      </c>
      <c r="C1098" t="s">
        <v>2200</v>
      </c>
      <c r="D1098" s="1">
        <v>40913.791597222225</v>
      </c>
      <c r="E1098">
        <v>97</v>
      </c>
      <c r="F1098">
        <v>27</v>
      </c>
    </row>
    <row r="1099" spans="1:8" x14ac:dyDescent="0.2">
      <c r="A1099">
        <v>1.5499341483070202E+17</v>
      </c>
      <c r="B1099" t="s">
        <v>2201</v>
      </c>
      <c r="C1099" t="s">
        <v>2202</v>
      </c>
      <c r="D1099" s="1">
        <v>40913.813472222224</v>
      </c>
      <c r="E1099">
        <v>99</v>
      </c>
      <c r="F1099">
        <v>15</v>
      </c>
    </row>
    <row r="1100" spans="1:8" x14ac:dyDescent="0.2">
      <c r="A1100">
        <v>1.5500079296794598E+17</v>
      </c>
      <c r="B1100" t="s">
        <v>2203</v>
      </c>
      <c r="C1100" t="s">
        <v>2204</v>
      </c>
      <c r="D1100" s="1">
        <v>40913.833831018521</v>
      </c>
      <c r="E1100">
        <v>75</v>
      </c>
      <c r="F1100">
        <v>19</v>
      </c>
    </row>
    <row r="1101" spans="1:8" x14ac:dyDescent="0.2">
      <c r="A1101">
        <v>1.55014799909064E+17</v>
      </c>
      <c r="B1101" t="s">
        <v>2205</v>
      </c>
      <c r="C1101" t="s">
        <v>2206</v>
      </c>
      <c r="D1101" s="1">
        <v>40913.872476851851</v>
      </c>
      <c r="E1101">
        <v>1597</v>
      </c>
      <c r="F1101">
        <v>709</v>
      </c>
      <c r="G1101" t="s">
        <v>89</v>
      </c>
    </row>
    <row r="1102" spans="1:8" x14ac:dyDescent="0.2">
      <c r="A1102">
        <v>1.5528836743993699E+17</v>
      </c>
      <c r="B1102" t="s">
        <v>2207</v>
      </c>
      <c r="C1102" t="s">
        <v>2208</v>
      </c>
      <c r="D1102" s="1">
        <v>40914.627384259256</v>
      </c>
      <c r="E1102">
        <v>36</v>
      </c>
      <c r="F1102">
        <v>8</v>
      </c>
    </row>
    <row r="1103" spans="1:8" x14ac:dyDescent="0.2">
      <c r="A1103">
        <v>1.55298699151544E+17</v>
      </c>
      <c r="B1103" t="s">
        <v>2209</v>
      </c>
      <c r="C1103" t="s">
        <v>2210</v>
      </c>
      <c r="D1103" s="1">
        <v>40914.655891203707</v>
      </c>
      <c r="E1103">
        <v>13</v>
      </c>
      <c r="F1103">
        <v>7</v>
      </c>
    </row>
    <row r="1104" spans="1:8" x14ac:dyDescent="0.2">
      <c r="A1104">
        <v>1.5534127875268099E+17</v>
      </c>
      <c r="B1104" t="s">
        <v>2211</v>
      </c>
      <c r="C1104" t="s">
        <v>2212</v>
      </c>
      <c r="D1104" s="1">
        <v>40914.7733912037</v>
      </c>
      <c r="E1104">
        <v>22</v>
      </c>
      <c r="F1104">
        <v>10</v>
      </c>
      <c r="G1104" t="s">
        <v>215</v>
      </c>
    </row>
    <row r="1105" spans="1:8" x14ac:dyDescent="0.2">
      <c r="A1105">
        <v>1.5534227169124301E+17</v>
      </c>
      <c r="B1105" t="s">
        <v>2213</v>
      </c>
      <c r="C1105" t="s">
        <v>2031</v>
      </c>
      <c r="D1105" s="1">
        <v>40914.776134259257</v>
      </c>
      <c r="E1105">
        <v>525</v>
      </c>
      <c r="F1105">
        <v>87</v>
      </c>
      <c r="H1105" t="s">
        <v>390</v>
      </c>
    </row>
    <row r="1106" spans="1:8" x14ac:dyDescent="0.2">
      <c r="A1106">
        <v>1.5536329937716E+17</v>
      </c>
      <c r="B1106" t="s">
        <v>2214</v>
      </c>
      <c r="C1106" t="s">
        <v>2215</v>
      </c>
      <c r="D1106" s="1">
        <v>40914.834155092591</v>
      </c>
      <c r="E1106">
        <v>332</v>
      </c>
      <c r="F1106">
        <v>132</v>
      </c>
      <c r="H1106" t="s">
        <v>390</v>
      </c>
    </row>
    <row r="1107" spans="1:8" x14ac:dyDescent="0.2">
      <c r="A1107">
        <v>1.5537196863023901E+17</v>
      </c>
      <c r="B1107" t="s">
        <v>2216</v>
      </c>
      <c r="C1107" t="s">
        <v>2217</v>
      </c>
      <c r="D1107" s="1">
        <v>40914.858078703706</v>
      </c>
      <c r="E1107">
        <v>96</v>
      </c>
      <c r="F1107">
        <v>13</v>
      </c>
      <c r="H1107" t="s">
        <v>390</v>
      </c>
    </row>
    <row r="1108" spans="1:8" x14ac:dyDescent="0.2">
      <c r="A1108">
        <v>1.5537571406401101E+17</v>
      </c>
      <c r="B1108" t="s">
        <v>2218</v>
      </c>
      <c r="C1108" t="s">
        <v>2219</v>
      </c>
      <c r="D1108" s="1">
        <v>40914.868414351855</v>
      </c>
      <c r="E1108">
        <v>78</v>
      </c>
      <c r="F1108">
        <v>9</v>
      </c>
      <c r="G1108" t="s">
        <v>215</v>
      </c>
    </row>
    <row r="1109" spans="1:8" x14ac:dyDescent="0.2">
      <c r="A1109">
        <v>1.5537988899033901E+17</v>
      </c>
      <c r="B1109" t="s">
        <v>2220</v>
      </c>
      <c r="C1109" t="s">
        <v>2221</v>
      </c>
      <c r="D1109" s="1">
        <v>40914.879942129628</v>
      </c>
      <c r="E1109">
        <v>158</v>
      </c>
      <c r="F1109">
        <v>28</v>
      </c>
      <c r="G1109" t="s">
        <v>89</v>
      </c>
    </row>
    <row r="1110" spans="1:8" x14ac:dyDescent="0.2">
      <c r="A1110">
        <v>1.5538387711492899E+17</v>
      </c>
      <c r="B1110" t="s">
        <v>2222</v>
      </c>
      <c r="C1110" t="s">
        <v>2223</v>
      </c>
      <c r="D1110" s="1">
        <v>40914.8909375</v>
      </c>
      <c r="E1110">
        <v>57</v>
      </c>
      <c r="F1110">
        <v>23</v>
      </c>
    </row>
    <row r="1111" spans="1:8" x14ac:dyDescent="0.2">
      <c r="A1111">
        <v>1.55393392015192E+17</v>
      </c>
      <c r="B1111" t="s">
        <v>2224</v>
      </c>
      <c r="C1111" t="s">
        <v>2225</v>
      </c>
      <c r="D1111" s="1">
        <v>40914.917199074072</v>
      </c>
      <c r="E1111">
        <v>128</v>
      </c>
      <c r="F1111">
        <v>25</v>
      </c>
      <c r="G1111" t="s">
        <v>89</v>
      </c>
    </row>
    <row r="1112" spans="1:8" x14ac:dyDescent="0.2">
      <c r="A1112">
        <v>1.56398048526868E+17</v>
      </c>
      <c r="B1112" t="s">
        <v>2226</v>
      </c>
      <c r="C1112" t="s">
        <v>2227</v>
      </c>
      <c r="D1112" s="1">
        <v>40917.689525462964</v>
      </c>
      <c r="E1112">
        <v>22</v>
      </c>
      <c r="F1112">
        <v>8</v>
      </c>
      <c r="G1112" t="s">
        <v>89</v>
      </c>
    </row>
    <row r="1113" spans="1:8" x14ac:dyDescent="0.2">
      <c r="A1113">
        <v>1.5640238797056E+17</v>
      </c>
      <c r="B1113" t="s">
        <v>2228</v>
      </c>
      <c r="C1113" t="s">
        <v>2229</v>
      </c>
      <c r="D1113" s="1">
        <v>40917.701493055552</v>
      </c>
      <c r="E1113">
        <v>223</v>
      </c>
      <c r="F1113">
        <v>94</v>
      </c>
      <c r="H1113" t="s">
        <v>390</v>
      </c>
    </row>
    <row r="1114" spans="1:8" x14ac:dyDescent="0.2">
      <c r="A1114">
        <v>1.5640633530555501E+17</v>
      </c>
      <c r="B1114" t="s">
        <v>2230</v>
      </c>
      <c r="C1114" t="s">
        <v>2231</v>
      </c>
      <c r="D1114" s="1">
        <v>40917.712384259263</v>
      </c>
      <c r="E1114">
        <v>23</v>
      </c>
      <c r="F1114">
        <v>6</v>
      </c>
      <c r="G1114" t="s">
        <v>89</v>
      </c>
    </row>
    <row r="1115" spans="1:8" x14ac:dyDescent="0.2">
      <c r="A1115">
        <v>1.5641862110145699E+17</v>
      </c>
      <c r="B1115" t="s">
        <v>2232</v>
      </c>
      <c r="C1115" t="s">
        <v>2233</v>
      </c>
      <c r="D1115" s="1">
        <v>40917.746296296296</v>
      </c>
      <c r="E1115">
        <v>85</v>
      </c>
      <c r="F1115">
        <v>20</v>
      </c>
    </row>
    <row r="1116" spans="1:8" x14ac:dyDescent="0.2">
      <c r="A1116">
        <v>1.5644541625736301E+17</v>
      </c>
      <c r="B1116" t="s">
        <v>2234</v>
      </c>
      <c r="C1116" t="s">
        <v>2235</v>
      </c>
      <c r="D1116" s="1">
        <v>40917.820231481484</v>
      </c>
      <c r="E1116">
        <v>111</v>
      </c>
      <c r="F1116">
        <v>31</v>
      </c>
      <c r="H1116" t="s">
        <v>390</v>
      </c>
    </row>
    <row r="1117" spans="1:8" x14ac:dyDescent="0.2">
      <c r="A1117">
        <v>1.56454447206248E+17</v>
      </c>
      <c r="B1117" t="s">
        <v>2236</v>
      </c>
      <c r="C1117" t="s">
        <v>2237</v>
      </c>
      <c r="D1117" s="1">
        <v>40917.845150462963</v>
      </c>
      <c r="E1117">
        <v>51</v>
      </c>
      <c r="F1117">
        <v>11</v>
      </c>
      <c r="G1117" t="s">
        <v>89</v>
      </c>
    </row>
    <row r="1118" spans="1:8" x14ac:dyDescent="0.2">
      <c r="A1118">
        <v>1.5645853755441101E+17</v>
      </c>
      <c r="B1118" t="s">
        <v>2238</v>
      </c>
      <c r="C1118" t="s">
        <v>2239</v>
      </c>
      <c r="D1118" s="1">
        <v>40917.856435185182</v>
      </c>
      <c r="E1118">
        <v>98</v>
      </c>
      <c r="F1118">
        <v>15</v>
      </c>
      <c r="G1118" t="s">
        <v>89</v>
      </c>
    </row>
    <row r="1119" spans="1:8" x14ac:dyDescent="0.2">
      <c r="A1119">
        <v>1.56471356572172E+17</v>
      </c>
      <c r="B1119" t="s">
        <v>2240</v>
      </c>
      <c r="C1119" t="s">
        <v>2241</v>
      </c>
      <c r="D1119" s="1">
        <v>40917.891817129632</v>
      </c>
      <c r="E1119">
        <v>379</v>
      </c>
      <c r="F1119">
        <v>309</v>
      </c>
    </row>
    <row r="1120" spans="1:8" x14ac:dyDescent="0.2">
      <c r="A1120">
        <v>1.5647990907260899E+17</v>
      </c>
      <c r="B1120" t="s">
        <v>2242</v>
      </c>
      <c r="C1120" t="s">
        <v>2243</v>
      </c>
      <c r="D1120" s="1">
        <v>40917.915416666663</v>
      </c>
      <c r="E1120">
        <v>224</v>
      </c>
      <c r="F1120">
        <v>37</v>
      </c>
      <c r="G1120" t="s">
        <v>89</v>
      </c>
    </row>
    <row r="1121" spans="1:8" x14ac:dyDescent="0.2">
      <c r="A1121">
        <v>1.56784379606204E+17</v>
      </c>
      <c r="B1121" t="s">
        <v>2244</v>
      </c>
      <c r="C1121" t="s">
        <v>2245</v>
      </c>
      <c r="D1121" s="1">
        <v>40918.755590277775</v>
      </c>
      <c r="E1121">
        <v>16</v>
      </c>
      <c r="F1121">
        <v>6</v>
      </c>
      <c r="G1121" t="s">
        <v>215</v>
      </c>
    </row>
    <row r="1122" spans="1:8" x14ac:dyDescent="0.2">
      <c r="A1122">
        <v>1.5678685686281798E+17</v>
      </c>
      <c r="B1122" t="s">
        <v>2246</v>
      </c>
      <c r="C1122" t="s">
        <v>2247</v>
      </c>
      <c r="D1122" s="1">
        <v>40918.762430555558</v>
      </c>
      <c r="E1122">
        <v>53</v>
      </c>
      <c r="F1122">
        <v>16</v>
      </c>
    </row>
    <row r="1123" spans="1:8" x14ac:dyDescent="0.2">
      <c r="A1123">
        <v>1.5681736168348E+17</v>
      </c>
      <c r="B1123" t="s">
        <v>2248</v>
      </c>
      <c r="C1123" t="s">
        <v>2249</v>
      </c>
      <c r="D1123" s="1">
        <v>40918.846608796295</v>
      </c>
      <c r="E1123">
        <v>89</v>
      </c>
      <c r="F1123">
        <v>20</v>
      </c>
    </row>
    <row r="1124" spans="1:8" x14ac:dyDescent="0.2">
      <c r="A1124">
        <v>1.5681993826541501E+17</v>
      </c>
      <c r="B1124" t="s">
        <v>2250</v>
      </c>
      <c r="C1124" t="s">
        <v>2251</v>
      </c>
      <c r="D1124" s="1">
        <v>40918.853715277779</v>
      </c>
      <c r="E1124">
        <v>53</v>
      </c>
      <c r="F1124">
        <v>16</v>
      </c>
    </row>
    <row r="1125" spans="1:8" x14ac:dyDescent="0.2">
      <c r="A1125">
        <v>1.5682139272001101E+17</v>
      </c>
      <c r="B1125" t="s">
        <v>2252</v>
      </c>
      <c r="C1125" t="s">
        <v>2253</v>
      </c>
      <c r="D1125" s="1">
        <v>40918.857731481483</v>
      </c>
      <c r="E1125">
        <v>634</v>
      </c>
      <c r="F1125">
        <v>98</v>
      </c>
      <c r="G1125" t="s">
        <v>89</v>
      </c>
    </row>
    <row r="1126" spans="1:8" x14ac:dyDescent="0.2">
      <c r="A1126">
        <v>1.56824942573404E+17</v>
      </c>
      <c r="B1126" t="s">
        <v>2254</v>
      </c>
      <c r="C1126" t="s">
        <v>2255</v>
      </c>
      <c r="D1126" s="1">
        <v>40918.867523148147</v>
      </c>
      <c r="E1126">
        <v>116</v>
      </c>
      <c r="F1126">
        <v>34</v>
      </c>
    </row>
    <row r="1127" spans="1:8" x14ac:dyDescent="0.2">
      <c r="A1127">
        <v>1.56829591267328E+17</v>
      </c>
      <c r="B1127" t="s">
        <v>2256</v>
      </c>
      <c r="C1127" t="s">
        <v>2257</v>
      </c>
      <c r="D1127" s="1">
        <v>40918.880347222221</v>
      </c>
      <c r="E1127">
        <v>16350</v>
      </c>
      <c r="F1127">
        <v>14571</v>
      </c>
      <c r="G1127" t="s">
        <v>89</v>
      </c>
    </row>
    <row r="1128" spans="1:8" x14ac:dyDescent="0.2">
      <c r="A1128">
        <v>1.5684316286905101E+17</v>
      </c>
      <c r="B1128" t="s">
        <v>2258</v>
      </c>
      <c r="C1128" t="s">
        <v>2259</v>
      </c>
      <c r="D1128" s="1">
        <v>40918.917800925927</v>
      </c>
      <c r="E1128">
        <v>590</v>
      </c>
      <c r="F1128">
        <v>59</v>
      </c>
    </row>
    <row r="1129" spans="1:8" x14ac:dyDescent="0.2">
      <c r="A1129">
        <v>1.5684535068932499E+17</v>
      </c>
      <c r="B1129" t="s">
        <v>2260</v>
      </c>
      <c r="C1129" t="s">
        <v>2261</v>
      </c>
      <c r="D1129" s="1">
        <v>40918.923842592594</v>
      </c>
      <c r="E1129">
        <v>259</v>
      </c>
      <c r="F1129">
        <v>14</v>
      </c>
      <c r="G1129" t="s">
        <v>89</v>
      </c>
    </row>
    <row r="1130" spans="1:8" x14ac:dyDescent="0.2">
      <c r="A1130">
        <v>1.5713221219254202E+17</v>
      </c>
      <c r="B1130" t="s">
        <v>2262</v>
      </c>
      <c r="C1130" t="s">
        <v>2263</v>
      </c>
      <c r="D1130" s="1">
        <v>40919.715428240743</v>
      </c>
      <c r="E1130">
        <v>87</v>
      </c>
      <c r="F1130">
        <v>16</v>
      </c>
    </row>
    <row r="1131" spans="1:8" x14ac:dyDescent="0.2">
      <c r="A1131">
        <v>1.57149168928948E+17</v>
      </c>
      <c r="B1131" t="s">
        <v>2264</v>
      </c>
      <c r="C1131" t="s">
        <v>2265</v>
      </c>
      <c r="D1131" s="1">
        <v>40919.76222222222</v>
      </c>
      <c r="E1131">
        <v>440</v>
      </c>
      <c r="F1131">
        <v>331</v>
      </c>
    </row>
    <row r="1132" spans="1:8" x14ac:dyDescent="0.2">
      <c r="A1132">
        <v>1.5717398012874301E+17</v>
      </c>
      <c r="B1132" t="s">
        <v>2266</v>
      </c>
      <c r="C1132" t="s">
        <v>2267</v>
      </c>
      <c r="D1132" s="1">
        <v>40919.830682870372</v>
      </c>
      <c r="E1132">
        <v>77</v>
      </c>
      <c r="F1132">
        <v>10</v>
      </c>
      <c r="G1132" t="s">
        <v>576</v>
      </c>
    </row>
    <row r="1133" spans="1:8" x14ac:dyDescent="0.2">
      <c r="A1133">
        <v>1.5719774646030701E+17</v>
      </c>
      <c r="B1133" t="s">
        <v>2268</v>
      </c>
      <c r="C1133" t="s">
        <v>2269</v>
      </c>
      <c r="D1133" s="1">
        <v>40919.896273148152</v>
      </c>
      <c r="E1133">
        <v>44</v>
      </c>
      <c r="F1133">
        <v>12</v>
      </c>
      <c r="H1133" t="s">
        <v>390</v>
      </c>
    </row>
    <row r="1134" spans="1:8" x14ac:dyDescent="0.2">
      <c r="A1134">
        <v>1.5756380461454099E+17</v>
      </c>
      <c r="B1134" t="s">
        <v>2270</v>
      </c>
      <c r="C1134" t="s">
        <v>2271</v>
      </c>
      <c r="D1134" s="1">
        <v>40920.906400462962</v>
      </c>
      <c r="E1134">
        <v>75</v>
      </c>
      <c r="F1134">
        <v>15</v>
      </c>
    </row>
    <row r="1135" spans="1:8" x14ac:dyDescent="0.2">
      <c r="A1135">
        <v>1.57564607765032E+17</v>
      </c>
      <c r="B1135" t="s">
        <v>2272</v>
      </c>
      <c r="C1135" t="s">
        <v>2273</v>
      </c>
      <c r="D1135" s="1">
        <v>40920.90861111111</v>
      </c>
      <c r="E1135">
        <v>1301</v>
      </c>
      <c r="F1135">
        <v>1863</v>
      </c>
      <c r="G1135" t="s">
        <v>89</v>
      </c>
    </row>
    <row r="1136" spans="1:8" x14ac:dyDescent="0.2">
      <c r="A1136">
        <v>1.5756640718016499E+17</v>
      </c>
      <c r="B1136" t="s">
        <v>2274</v>
      </c>
      <c r="C1136" t="s">
        <v>2275</v>
      </c>
      <c r="D1136" s="1">
        <v>40920.913576388892</v>
      </c>
      <c r="E1136">
        <v>100</v>
      </c>
      <c r="F1136">
        <v>14</v>
      </c>
    </row>
    <row r="1137" spans="1:8" x14ac:dyDescent="0.2">
      <c r="A1137">
        <v>1.5757082131602202E+17</v>
      </c>
      <c r="B1137" t="s">
        <v>2276</v>
      </c>
      <c r="C1137" t="s">
        <v>2277</v>
      </c>
      <c r="D1137" s="1">
        <v>40920.925752314812</v>
      </c>
      <c r="E1137">
        <v>89</v>
      </c>
      <c r="F1137">
        <v>21</v>
      </c>
      <c r="G1137" t="s">
        <v>89</v>
      </c>
    </row>
    <row r="1138" spans="1:8" x14ac:dyDescent="0.2">
      <c r="A1138">
        <v>1.5757731843971398E+17</v>
      </c>
      <c r="B1138" t="s">
        <v>2278</v>
      </c>
      <c r="C1138" t="s">
        <v>2279</v>
      </c>
      <c r="D1138" s="1">
        <v>40920.943692129629</v>
      </c>
      <c r="E1138">
        <v>159</v>
      </c>
      <c r="F1138">
        <v>66</v>
      </c>
      <c r="G1138" t="s">
        <v>89</v>
      </c>
    </row>
    <row r="1139" spans="1:8" x14ac:dyDescent="0.2">
      <c r="A1139">
        <v>1.5787956317362899E+17</v>
      </c>
      <c r="B1139" t="s">
        <v>2280</v>
      </c>
      <c r="C1139" t="s">
        <v>2281</v>
      </c>
      <c r="D1139" s="1">
        <v>40921.777719907404</v>
      </c>
      <c r="E1139">
        <v>1059</v>
      </c>
      <c r="F1139">
        <v>99</v>
      </c>
    </row>
    <row r="1140" spans="1:8" x14ac:dyDescent="0.2">
      <c r="A1140">
        <v>1.5788154000363501E+17</v>
      </c>
      <c r="B1140" t="s">
        <v>2282</v>
      </c>
      <c r="C1140" t="s">
        <v>2283</v>
      </c>
      <c r="D1140" s="1">
        <v>40921.783182870371</v>
      </c>
      <c r="E1140">
        <v>10543</v>
      </c>
      <c r="F1140">
        <v>16444</v>
      </c>
      <c r="H1140" t="s">
        <v>390</v>
      </c>
    </row>
    <row r="1141" spans="1:8" x14ac:dyDescent="0.2">
      <c r="A1141">
        <v>1.5791189164413299E+17</v>
      </c>
      <c r="B1141" t="s">
        <v>2284</v>
      </c>
      <c r="C1141" t="s">
        <v>2285</v>
      </c>
      <c r="D1141" s="1">
        <v>40921.866932870369</v>
      </c>
      <c r="E1141">
        <v>97</v>
      </c>
      <c r="F1141">
        <v>42</v>
      </c>
    </row>
    <row r="1142" spans="1:8" x14ac:dyDescent="0.2">
      <c r="A1142">
        <v>1.5791614712205299E+17</v>
      </c>
      <c r="B1142" t="s">
        <v>2286</v>
      </c>
      <c r="C1142" t="s">
        <v>2287</v>
      </c>
      <c r="D1142" s="1">
        <v>40921.878680555557</v>
      </c>
      <c r="E1142">
        <v>76</v>
      </c>
      <c r="F1142">
        <v>30</v>
      </c>
    </row>
    <row r="1143" spans="1:8" x14ac:dyDescent="0.2">
      <c r="A1143">
        <v>1.5791853365587101E+17</v>
      </c>
      <c r="B1143" t="s">
        <v>2288</v>
      </c>
      <c r="C1143" t="s">
        <v>2289</v>
      </c>
      <c r="D1143" s="1">
        <v>40921.885266203702</v>
      </c>
      <c r="E1143">
        <v>4986</v>
      </c>
      <c r="F1143">
        <v>4147</v>
      </c>
      <c r="G1143" t="s">
        <v>89</v>
      </c>
    </row>
    <row r="1144" spans="1:8" x14ac:dyDescent="0.2">
      <c r="A1144">
        <v>1.5792415885924701E+17</v>
      </c>
      <c r="B1144" t="s">
        <v>2290</v>
      </c>
      <c r="C1144" t="s">
        <v>2291</v>
      </c>
      <c r="D1144" s="1">
        <v>40921.900787037041</v>
      </c>
      <c r="E1144">
        <v>150</v>
      </c>
      <c r="F1144">
        <v>21</v>
      </c>
      <c r="G1144" t="s">
        <v>89</v>
      </c>
    </row>
    <row r="1145" spans="1:8" x14ac:dyDescent="0.2">
      <c r="A1145">
        <v>1.5793059056019398E+17</v>
      </c>
      <c r="B1145" t="s">
        <v>2292</v>
      </c>
      <c r="C1145" t="s">
        <v>2293</v>
      </c>
      <c r="D1145" s="1">
        <v>40921.918530092589</v>
      </c>
      <c r="E1145">
        <v>69</v>
      </c>
      <c r="F1145">
        <v>11</v>
      </c>
    </row>
    <row r="1146" spans="1:8" x14ac:dyDescent="0.2">
      <c r="A1146">
        <v>1.58962214802436E+17</v>
      </c>
      <c r="B1146" t="s">
        <v>2294</v>
      </c>
      <c r="C1146" t="s">
        <v>2295</v>
      </c>
      <c r="D1146" s="1">
        <v>40924.765277777777</v>
      </c>
      <c r="E1146">
        <v>114</v>
      </c>
      <c r="F1146">
        <v>18</v>
      </c>
      <c r="G1146" t="s">
        <v>89</v>
      </c>
      <c r="H1146" t="s">
        <v>390</v>
      </c>
    </row>
    <row r="1147" spans="1:8" x14ac:dyDescent="0.2">
      <c r="A1147">
        <v>1.5929510667814499E+17</v>
      </c>
      <c r="B1147" t="s">
        <v>2296</v>
      </c>
      <c r="C1147" t="s">
        <v>2297</v>
      </c>
      <c r="D1147" s="1">
        <v>40925.683877314812</v>
      </c>
      <c r="E1147">
        <v>37</v>
      </c>
      <c r="F1147">
        <v>7</v>
      </c>
    </row>
    <row r="1148" spans="1:8" x14ac:dyDescent="0.2">
      <c r="A1148">
        <v>1.5929632244328E+17</v>
      </c>
      <c r="B1148" t="s">
        <v>2298</v>
      </c>
      <c r="C1148" t="s">
        <v>2299</v>
      </c>
      <c r="D1148" s="1">
        <v>40925.6872337963</v>
      </c>
      <c r="E1148">
        <v>137</v>
      </c>
      <c r="F1148">
        <v>54</v>
      </c>
      <c r="G1148" t="s">
        <v>89</v>
      </c>
    </row>
    <row r="1149" spans="1:8" x14ac:dyDescent="0.2">
      <c r="A1149">
        <v>1.5929783929235398E+17</v>
      </c>
      <c r="B1149" t="s">
        <v>2300</v>
      </c>
      <c r="C1149" t="s">
        <v>2301</v>
      </c>
      <c r="D1149" s="1">
        <v>40925.691423611112</v>
      </c>
      <c r="E1149">
        <v>26</v>
      </c>
      <c r="F1149">
        <v>9</v>
      </c>
      <c r="G1149" t="s">
        <v>89</v>
      </c>
    </row>
    <row r="1150" spans="1:8" x14ac:dyDescent="0.2">
      <c r="A1150">
        <v>1.5930197469575101E+17</v>
      </c>
      <c r="B1150" t="s">
        <v>2302</v>
      </c>
      <c r="C1150" t="s">
        <v>2303</v>
      </c>
      <c r="D1150" s="1">
        <v>40925.702835648146</v>
      </c>
      <c r="E1150">
        <v>10</v>
      </c>
      <c r="F1150">
        <v>8</v>
      </c>
      <c r="G1150" t="s">
        <v>89</v>
      </c>
    </row>
    <row r="1151" spans="1:8" x14ac:dyDescent="0.2">
      <c r="A1151">
        <v>1.5930600870602301E+17</v>
      </c>
      <c r="B1151" t="s">
        <v>2304</v>
      </c>
      <c r="C1151" t="s">
        <v>2305</v>
      </c>
      <c r="D1151" s="1">
        <v>40925.713958333334</v>
      </c>
      <c r="E1151">
        <v>8</v>
      </c>
      <c r="F1151">
        <v>5</v>
      </c>
      <c r="G1151" t="s">
        <v>215</v>
      </c>
    </row>
    <row r="1152" spans="1:8" x14ac:dyDescent="0.2">
      <c r="A1152">
        <v>1.5932372224588099E+17</v>
      </c>
      <c r="B1152" t="s">
        <v>2306</v>
      </c>
      <c r="C1152" t="s">
        <v>2307</v>
      </c>
      <c r="D1152" s="1">
        <v>40925.76284722222</v>
      </c>
      <c r="E1152">
        <v>184</v>
      </c>
      <c r="F1152">
        <v>65</v>
      </c>
      <c r="G1152" t="s">
        <v>89</v>
      </c>
      <c r="H1152" t="s">
        <v>390</v>
      </c>
    </row>
    <row r="1153" spans="1:8" x14ac:dyDescent="0.2">
      <c r="A1153">
        <v>1.59352622111916E+17</v>
      </c>
      <c r="B1153" t="s">
        <v>2308</v>
      </c>
      <c r="C1153" t="s">
        <v>2309</v>
      </c>
      <c r="D1153" s="1">
        <v>40925.842592592591</v>
      </c>
      <c r="E1153">
        <v>32</v>
      </c>
      <c r="F1153">
        <v>8</v>
      </c>
    </row>
    <row r="1154" spans="1:8" x14ac:dyDescent="0.2">
      <c r="A1154">
        <v>1.5936725493547002E+17</v>
      </c>
      <c r="B1154" t="s">
        <v>2310</v>
      </c>
      <c r="C1154" t="s">
        <v>2311</v>
      </c>
      <c r="D1154" s="1">
        <v>40925.882974537039</v>
      </c>
      <c r="E1154">
        <v>2513</v>
      </c>
      <c r="F1154">
        <v>1927</v>
      </c>
    </row>
    <row r="1155" spans="1:8" x14ac:dyDescent="0.2">
      <c r="A1155">
        <v>1.5937774056964499E+17</v>
      </c>
      <c r="B1155" t="s">
        <v>2312</v>
      </c>
      <c r="C1155" t="e">
        <f>_xlfn.SINGLE( BarackObama will attack Iran in order to get RE)-elected.</f>
        <v>#NAME?</v>
      </c>
      <c r="D1155" s="1">
        <v>40925.911909722221</v>
      </c>
      <c r="E1155">
        <v>8718</v>
      </c>
      <c r="F1155">
        <v>7097</v>
      </c>
      <c r="G1155" t="s">
        <v>89</v>
      </c>
    </row>
    <row r="1156" spans="1:8" x14ac:dyDescent="0.2">
      <c r="A1156">
        <v>1.59378850558644E+17</v>
      </c>
      <c r="B1156" t="s">
        <v>2313</v>
      </c>
      <c r="C1156" t="s">
        <v>2314</v>
      </c>
      <c r="D1156" s="1">
        <v>40925.914965277778</v>
      </c>
      <c r="E1156">
        <v>161</v>
      </c>
      <c r="F1156">
        <v>64</v>
      </c>
    </row>
    <row r="1157" spans="1:8" x14ac:dyDescent="0.2">
      <c r="A1157">
        <v>1.59386432752992E+17</v>
      </c>
      <c r="B1157" t="s">
        <v>2315</v>
      </c>
      <c r="C1157" t="s">
        <v>2316</v>
      </c>
      <c r="D1157" s="1">
        <v>40925.935891203706</v>
      </c>
      <c r="E1157">
        <v>102</v>
      </c>
      <c r="F1157">
        <v>18</v>
      </c>
      <c r="G1157" t="s">
        <v>89</v>
      </c>
    </row>
    <row r="1158" spans="1:8" x14ac:dyDescent="0.2">
      <c r="A1158">
        <v>1.5941624388191398E+17</v>
      </c>
      <c r="B1158" t="s">
        <v>2317</v>
      </c>
      <c r="C1158" t="s">
        <v>2318</v>
      </c>
      <c r="D1158" s="1">
        <v>40926.018159722225</v>
      </c>
      <c r="E1158">
        <v>107</v>
      </c>
      <c r="F1158">
        <v>8</v>
      </c>
      <c r="G1158" t="s">
        <v>89</v>
      </c>
    </row>
    <row r="1159" spans="1:8" x14ac:dyDescent="0.2">
      <c r="A1159">
        <v>1.5972513239335699E+17</v>
      </c>
      <c r="B1159" t="s">
        <v>2319</v>
      </c>
      <c r="C1159" t="s">
        <v>2320</v>
      </c>
      <c r="D1159" s="1">
        <v>40926.870520833334</v>
      </c>
      <c r="E1159">
        <v>12</v>
      </c>
      <c r="F1159">
        <v>6</v>
      </c>
      <c r="G1159" t="s">
        <v>576</v>
      </c>
    </row>
    <row r="1160" spans="1:8" x14ac:dyDescent="0.2">
      <c r="A1160">
        <v>1.5972971556806598E+17</v>
      </c>
      <c r="B1160" t="s">
        <v>2321</v>
      </c>
      <c r="C1160" t="s">
        <v>2322</v>
      </c>
      <c r="D1160" s="1">
        <v>40926.883171296293</v>
      </c>
      <c r="E1160">
        <v>486</v>
      </c>
      <c r="F1160">
        <v>129</v>
      </c>
      <c r="H1160" t="s">
        <v>390</v>
      </c>
    </row>
    <row r="1161" spans="1:8" x14ac:dyDescent="0.2">
      <c r="A1161">
        <v>1.5974170035553402E+17</v>
      </c>
      <c r="B1161" t="s">
        <v>2323</v>
      </c>
      <c r="C1161" t="s">
        <v>2324</v>
      </c>
      <c r="D1161" s="1">
        <v>40926.916238425925</v>
      </c>
      <c r="E1161">
        <v>49</v>
      </c>
      <c r="F1161">
        <v>23</v>
      </c>
      <c r="G1161" t="s">
        <v>89</v>
      </c>
    </row>
    <row r="1162" spans="1:8" x14ac:dyDescent="0.2">
      <c r="A1162">
        <v>1.5975643721459699E+17</v>
      </c>
      <c r="B1162" t="s">
        <v>2325</v>
      </c>
      <c r="C1162" t="s">
        <v>2326</v>
      </c>
      <c r="D1162" s="1">
        <v>40926.956909722219</v>
      </c>
      <c r="E1162">
        <v>30</v>
      </c>
      <c r="F1162">
        <v>14</v>
      </c>
      <c r="G1162" t="s">
        <v>89</v>
      </c>
    </row>
    <row r="1163" spans="1:8" x14ac:dyDescent="0.2">
      <c r="A1163">
        <v>1.5976034772779398E+17</v>
      </c>
      <c r="B1163" t="s">
        <v>2327</v>
      </c>
      <c r="C1163" t="s">
        <v>2328</v>
      </c>
      <c r="D1163" s="1">
        <v>40926.96769675926</v>
      </c>
      <c r="E1163">
        <v>37</v>
      </c>
      <c r="F1163">
        <v>13</v>
      </c>
      <c r="G1163" t="s">
        <v>215</v>
      </c>
    </row>
    <row r="1164" spans="1:8" x14ac:dyDescent="0.2">
      <c r="A1164">
        <v>1.5977239259029501E+17</v>
      </c>
      <c r="B1164" t="s">
        <v>2329</v>
      </c>
      <c r="C1164" t="s">
        <v>2330</v>
      </c>
      <c r="D1164" s="1">
        <v>40927.000937500001</v>
      </c>
      <c r="E1164">
        <v>80</v>
      </c>
      <c r="F1164">
        <v>29</v>
      </c>
    </row>
    <row r="1165" spans="1:8" x14ac:dyDescent="0.2">
      <c r="A1165">
        <v>1.5977251716111501E+17</v>
      </c>
      <c r="B1165" t="s">
        <v>2331</v>
      </c>
      <c r="C1165" t="s">
        <v>2332</v>
      </c>
      <c r="D1165" s="1">
        <v>40927.001284722224</v>
      </c>
      <c r="E1165">
        <v>90</v>
      </c>
      <c r="F1165">
        <v>14</v>
      </c>
    </row>
    <row r="1166" spans="1:8" x14ac:dyDescent="0.2">
      <c r="A1166">
        <v>1.60082903806656E+17</v>
      </c>
      <c r="B1166" t="s">
        <v>2333</v>
      </c>
      <c r="C1166" t="s">
        <v>2334</v>
      </c>
      <c r="D1166" s="1">
        <v>40927.857789351852</v>
      </c>
      <c r="E1166">
        <v>102</v>
      </c>
      <c r="F1166">
        <v>17</v>
      </c>
      <c r="G1166" t="s">
        <v>215</v>
      </c>
    </row>
    <row r="1167" spans="1:8" x14ac:dyDescent="0.2">
      <c r="A1167">
        <v>1.6008338777479901E+17</v>
      </c>
      <c r="B1167" t="s">
        <v>2335</v>
      </c>
      <c r="C1167" t="s">
        <v>2336</v>
      </c>
      <c r="D1167" s="1">
        <v>40927.859120370369</v>
      </c>
      <c r="E1167">
        <v>303</v>
      </c>
      <c r="F1167">
        <v>153</v>
      </c>
    </row>
    <row r="1168" spans="1:8" x14ac:dyDescent="0.2">
      <c r="A1168">
        <v>1.6008605621616602E+17</v>
      </c>
      <c r="B1168" t="s">
        <v>2337</v>
      </c>
      <c r="C1168" t="s">
        <v>2338</v>
      </c>
      <c r="D1168" s="1">
        <v>40927.866481481484</v>
      </c>
      <c r="E1168">
        <v>64</v>
      </c>
      <c r="F1168">
        <v>16</v>
      </c>
      <c r="H1168" t="s">
        <v>390</v>
      </c>
    </row>
    <row r="1169" spans="1:8" x14ac:dyDescent="0.2">
      <c r="A1169">
        <v>1.6008815878721101E+17</v>
      </c>
      <c r="B1169" t="s">
        <v>2339</v>
      </c>
      <c r="C1169" t="s">
        <v>2340</v>
      </c>
      <c r="D1169" s="1">
        <v>40927.872291666667</v>
      </c>
      <c r="E1169">
        <v>48</v>
      </c>
      <c r="F1169">
        <v>13</v>
      </c>
    </row>
    <row r="1170" spans="1:8" x14ac:dyDescent="0.2">
      <c r="A1170">
        <v>1.6009018004747398E+17</v>
      </c>
      <c r="B1170" t="s">
        <v>2341</v>
      </c>
      <c r="C1170" t="s">
        <v>2342</v>
      </c>
      <c r="D1170" s="1">
        <v>40927.877858796295</v>
      </c>
      <c r="E1170">
        <v>81</v>
      </c>
      <c r="F1170">
        <v>52</v>
      </c>
      <c r="H1170" t="s">
        <v>390</v>
      </c>
    </row>
    <row r="1171" spans="1:8" x14ac:dyDescent="0.2">
      <c r="A1171">
        <v>1.6009259266147501E+17</v>
      </c>
      <c r="B1171" t="s">
        <v>2343</v>
      </c>
      <c r="C1171" t="s">
        <v>2344</v>
      </c>
      <c r="D1171" s="1">
        <v>40927.884525462963</v>
      </c>
      <c r="E1171">
        <v>249</v>
      </c>
      <c r="F1171">
        <v>125</v>
      </c>
      <c r="G1171" t="s">
        <v>89</v>
      </c>
    </row>
    <row r="1172" spans="1:8" x14ac:dyDescent="0.2">
      <c r="A1172">
        <v>1.6009726504481901E+17</v>
      </c>
      <c r="B1172" t="s">
        <v>2345</v>
      </c>
      <c r="C1172" t="s">
        <v>2346</v>
      </c>
      <c r="D1172" s="1">
        <v>40927.897418981483</v>
      </c>
      <c r="E1172">
        <v>168</v>
      </c>
      <c r="F1172">
        <v>8</v>
      </c>
      <c r="G1172" t="s">
        <v>89</v>
      </c>
    </row>
    <row r="1173" spans="1:8" x14ac:dyDescent="0.2">
      <c r="A1173">
        <v>1.6010039111411699E+17</v>
      </c>
      <c r="B1173" t="s">
        <v>2347</v>
      </c>
      <c r="C1173" t="s">
        <v>2348</v>
      </c>
      <c r="D1173" s="1">
        <v>40927.906041666669</v>
      </c>
      <c r="E1173">
        <v>217</v>
      </c>
      <c r="F1173">
        <v>66</v>
      </c>
      <c r="G1173" t="s">
        <v>89</v>
      </c>
    </row>
    <row r="1174" spans="1:8" x14ac:dyDescent="0.2">
      <c r="A1174">
        <v>1.6010465304708701E+17</v>
      </c>
      <c r="B1174" t="s">
        <v>2349</v>
      </c>
      <c r="C1174" t="s">
        <v>2350</v>
      </c>
      <c r="D1174" s="1">
        <v>40927.917800925927</v>
      </c>
      <c r="E1174">
        <v>731</v>
      </c>
      <c r="F1174">
        <v>87</v>
      </c>
      <c r="G1174" t="s">
        <v>89</v>
      </c>
    </row>
    <row r="1175" spans="1:8" x14ac:dyDescent="0.2">
      <c r="A1175">
        <v>1.6040822285390202E+17</v>
      </c>
      <c r="B1175" t="s">
        <v>2351</v>
      </c>
      <c r="C1175" t="s">
        <v>2352</v>
      </c>
      <c r="D1175" s="1">
        <v>40928.755497685182</v>
      </c>
      <c r="E1175">
        <v>104</v>
      </c>
      <c r="F1175">
        <v>8</v>
      </c>
    </row>
    <row r="1176" spans="1:8" x14ac:dyDescent="0.2">
      <c r="A1176">
        <v>1.6041153882870099E+17</v>
      </c>
      <c r="B1176" t="s">
        <v>2353</v>
      </c>
      <c r="C1176" t="s">
        <v>2354</v>
      </c>
      <c r="D1176" s="1">
        <v>40928.764641203707</v>
      </c>
      <c r="E1176">
        <v>156</v>
      </c>
      <c r="F1176">
        <v>23</v>
      </c>
      <c r="H1176" t="s">
        <v>390</v>
      </c>
    </row>
    <row r="1177" spans="1:8" x14ac:dyDescent="0.2">
      <c r="A1177">
        <v>1.6041517675408099E+17</v>
      </c>
      <c r="B1177" t="s">
        <v>2355</v>
      </c>
      <c r="C1177" t="s">
        <v>2356</v>
      </c>
      <c r="D1177" s="1">
        <v>40928.774687500001</v>
      </c>
      <c r="E1177">
        <v>106</v>
      </c>
      <c r="F1177">
        <v>20</v>
      </c>
    </row>
    <row r="1178" spans="1:8" x14ac:dyDescent="0.2">
      <c r="A1178">
        <v>1.60429486515568E+17</v>
      </c>
      <c r="B1178" t="s">
        <v>2357</v>
      </c>
      <c r="C1178" t="s">
        <v>2358</v>
      </c>
      <c r="D1178" s="1">
        <v>40928.814166666663</v>
      </c>
      <c r="E1178">
        <v>324</v>
      </c>
      <c r="F1178">
        <v>47</v>
      </c>
    </row>
    <row r="1179" spans="1:8" x14ac:dyDescent="0.2">
      <c r="A1179">
        <v>1.6043162604679901E+17</v>
      </c>
      <c r="B1179" t="s">
        <v>2359</v>
      </c>
      <c r="C1179" t="s">
        <v>2360</v>
      </c>
      <c r="D1179" s="1">
        <v>40928.820069444446</v>
      </c>
      <c r="E1179">
        <v>185</v>
      </c>
      <c r="F1179">
        <v>28</v>
      </c>
      <c r="G1179" t="s">
        <v>89</v>
      </c>
    </row>
    <row r="1180" spans="1:8" x14ac:dyDescent="0.2">
      <c r="A1180">
        <v>1.6044455445201299E+17</v>
      </c>
      <c r="B1180" t="s">
        <v>2361</v>
      </c>
      <c r="C1180" t="s">
        <v>2362</v>
      </c>
      <c r="D1180" s="1">
        <v>40928.855752314812</v>
      </c>
      <c r="E1180">
        <v>582</v>
      </c>
      <c r="F1180">
        <v>52</v>
      </c>
      <c r="G1180" t="s">
        <v>89</v>
      </c>
    </row>
    <row r="1181" spans="1:8" x14ac:dyDescent="0.2">
      <c r="A1181">
        <v>1.60451510608736E+17</v>
      </c>
      <c r="B1181" t="s">
        <v>2363</v>
      </c>
      <c r="C1181" t="s">
        <v>2364</v>
      </c>
      <c r="D1181" s="1">
        <v>40928.874942129631</v>
      </c>
      <c r="E1181">
        <v>124</v>
      </c>
      <c r="F1181">
        <v>29</v>
      </c>
    </row>
    <row r="1182" spans="1:8" x14ac:dyDescent="0.2">
      <c r="A1182">
        <v>1.6147518068478701E+17</v>
      </c>
      <c r="B1182" t="s">
        <v>2365</v>
      </c>
      <c r="C1182" t="s">
        <v>2366</v>
      </c>
      <c r="D1182" s="1">
        <v>40931.699733796297</v>
      </c>
      <c r="E1182">
        <v>95</v>
      </c>
      <c r="F1182">
        <v>14</v>
      </c>
      <c r="G1182" t="s">
        <v>89</v>
      </c>
    </row>
    <row r="1183" spans="1:8" x14ac:dyDescent="0.2">
      <c r="A1183">
        <v>1.61476612582412E+17</v>
      </c>
      <c r="B1183" t="s">
        <v>2367</v>
      </c>
      <c r="C1183" t="s">
        <v>2368</v>
      </c>
      <c r="D1183" s="1">
        <v>40931.703692129631</v>
      </c>
      <c r="E1183">
        <v>18</v>
      </c>
      <c r="F1183">
        <v>5</v>
      </c>
      <c r="G1183" t="s">
        <v>2369</v>
      </c>
    </row>
    <row r="1184" spans="1:8" x14ac:dyDescent="0.2">
      <c r="A1184">
        <v>1.61485298075844E+17</v>
      </c>
      <c r="B1184" t="s">
        <v>2370</v>
      </c>
      <c r="C1184" t="s">
        <v>2371</v>
      </c>
      <c r="D1184" s="1">
        <v>40931.727650462963</v>
      </c>
      <c r="E1184">
        <v>90</v>
      </c>
      <c r="F1184">
        <v>7</v>
      </c>
    </row>
    <row r="1185" spans="1:8" x14ac:dyDescent="0.2">
      <c r="A1185">
        <v>1.6149194617350499E+17</v>
      </c>
      <c r="B1185" t="s">
        <v>2372</v>
      </c>
      <c r="C1185" t="s">
        <v>2373</v>
      </c>
      <c r="D1185" s="1">
        <v>40931.746006944442</v>
      </c>
      <c r="E1185">
        <v>44</v>
      </c>
      <c r="F1185">
        <v>6</v>
      </c>
    </row>
    <row r="1186" spans="1:8" x14ac:dyDescent="0.2">
      <c r="A1186">
        <v>1.61517977768968E+17</v>
      </c>
      <c r="B1186" t="s">
        <v>2374</v>
      </c>
      <c r="C1186" t="s">
        <v>2375</v>
      </c>
      <c r="D1186" s="1">
        <v>40931.817835648151</v>
      </c>
      <c r="E1186">
        <v>41</v>
      </c>
      <c r="F1186">
        <v>7</v>
      </c>
      <c r="G1186" t="s">
        <v>89</v>
      </c>
    </row>
    <row r="1187" spans="1:8" x14ac:dyDescent="0.2">
      <c r="A1187">
        <v>1.6152444770516899E+17</v>
      </c>
      <c r="B1187" t="s">
        <v>2376</v>
      </c>
      <c r="C1187" t="s">
        <v>2377</v>
      </c>
      <c r="D1187" s="1">
        <v>40931.835682870369</v>
      </c>
      <c r="E1187">
        <v>42</v>
      </c>
      <c r="F1187">
        <v>8</v>
      </c>
      <c r="G1187" t="e">
        <f>MittRomney</f>
        <v>#NAME?</v>
      </c>
    </row>
    <row r="1188" spans="1:8" x14ac:dyDescent="0.2">
      <c r="A1188">
        <v>1.61539694805516E+17</v>
      </c>
      <c r="B1188" t="s">
        <v>2378</v>
      </c>
      <c r="C1188" t="s">
        <v>2379</v>
      </c>
      <c r="D1188" s="1">
        <v>40931.877766203703</v>
      </c>
      <c r="E1188">
        <v>251</v>
      </c>
      <c r="F1188">
        <v>20</v>
      </c>
      <c r="G1188" t="s">
        <v>89</v>
      </c>
    </row>
    <row r="1189" spans="1:8" x14ac:dyDescent="0.2">
      <c r="A1189">
        <v>1.6154222881106701E+17</v>
      </c>
      <c r="B1189" t="s">
        <v>2380</v>
      </c>
      <c r="C1189" t="s">
        <v>2381</v>
      </c>
      <c r="D1189" s="1">
        <v>40931.884756944448</v>
      </c>
      <c r="E1189">
        <v>226</v>
      </c>
      <c r="F1189">
        <v>23</v>
      </c>
    </row>
    <row r="1190" spans="1:8" x14ac:dyDescent="0.2">
      <c r="A1190">
        <v>1.61824032667344E+17</v>
      </c>
      <c r="B1190" t="s">
        <v>2382</v>
      </c>
      <c r="C1190" t="s">
        <v>2383</v>
      </c>
      <c r="D1190" s="1">
        <v>40932.66238425926</v>
      </c>
      <c r="E1190">
        <v>42</v>
      </c>
      <c r="F1190">
        <v>9</v>
      </c>
      <c r="G1190" t="s">
        <v>89</v>
      </c>
      <c r="H1190" t="s">
        <v>390</v>
      </c>
    </row>
    <row r="1191" spans="1:8" x14ac:dyDescent="0.2">
      <c r="A1191">
        <v>1.61853586089836E+17</v>
      </c>
      <c r="B1191" t="s">
        <v>2384</v>
      </c>
      <c r="C1191" t="s">
        <v>2385</v>
      </c>
      <c r="D1191" s="1">
        <v>40932.743935185186</v>
      </c>
      <c r="E1191">
        <v>14</v>
      </c>
      <c r="F1191">
        <v>6</v>
      </c>
      <c r="G1191" t="s">
        <v>215</v>
      </c>
    </row>
    <row r="1192" spans="1:8" x14ac:dyDescent="0.2">
      <c r="A1192">
        <v>1.6185442099121299E+17</v>
      </c>
      <c r="B1192" t="s">
        <v>2386</v>
      </c>
      <c r="C1192" t="s">
        <v>2387</v>
      </c>
      <c r="D1192" s="1">
        <v>40932.746238425927</v>
      </c>
      <c r="E1192">
        <v>42</v>
      </c>
      <c r="F1192">
        <v>7</v>
      </c>
      <c r="G1192" t="e">
        <f>johnboehner</f>
        <v>#NAME?</v>
      </c>
    </row>
    <row r="1193" spans="1:8" x14ac:dyDescent="0.2">
      <c r="A1193">
        <v>1.61880088898584E+17</v>
      </c>
      <c r="B1193" t="s">
        <v>2388</v>
      </c>
      <c r="C1193" t="s">
        <v>2389</v>
      </c>
      <c r="D1193" s="1">
        <v>40932.817071759258</v>
      </c>
      <c r="E1193">
        <v>59</v>
      </c>
      <c r="F1193">
        <v>10</v>
      </c>
    </row>
    <row r="1194" spans="1:8" x14ac:dyDescent="0.2">
      <c r="A1194">
        <v>1.6188154419204E+17</v>
      </c>
      <c r="B1194" t="s">
        <v>2390</v>
      </c>
      <c r="C1194" t="s">
        <v>2391</v>
      </c>
      <c r="D1194" s="1">
        <v>40932.821087962962</v>
      </c>
      <c r="E1194">
        <v>126</v>
      </c>
      <c r="F1194">
        <v>23</v>
      </c>
      <c r="G1194" t="s">
        <v>89</v>
      </c>
    </row>
    <row r="1195" spans="1:8" x14ac:dyDescent="0.2">
      <c r="A1195">
        <v>1.61882881810112E+17</v>
      </c>
      <c r="B1195" t="s">
        <v>2392</v>
      </c>
      <c r="C1195" t="s">
        <v>2393</v>
      </c>
      <c r="D1195" s="1">
        <v>40932.824780092589</v>
      </c>
      <c r="E1195">
        <v>183</v>
      </c>
      <c r="F1195">
        <v>36</v>
      </c>
    </row>
    <row r="1196" spans="1:8" x14ac:dyDescent="0.2">
      <c r="A1196">
        <v>1.6189254622472099E+17</v>
      </c>
      <c r="B1196" t="s">
        <v>2394</v>
      </c>
      <c r="C1196" t="s">
        <v>2395</v>
      </c>
      <c r="D1196" s="1">
        <v>40932.851446759261</v>
      </c>
      <c r="E1196">
        <v>117</v>
      </c>
      <c r="F1196">
        <v>37</v>
      </c>
      <c r="G1196" t="s">
        <v>89</v>
      </c>
    </row>
    <row r="1197" spans="1:8" x14ac:dyDescent="0.2">
      <c r="A1197">
        <v>1.6189792671145501E+17</v>
      </c>
      <c r="B1197" t="s">
        <v>2396</v>
      </c>
      <c r="C1197" t="s">
        <v>2397</v>
      </c>
      <c r="D1197" s="1">
        <v>40932.866296296299</v>
      </c>
      <c r="E1197">
        <v>368</v>
      </c>
      <c r="F1197">
        <v>138</v>
      </c>
      <c r="G1197" t="s">
        <v>89</v>
      </c>
    </row>
    <row r="1198" spans="1:8" x14ac:dyDescent="0.2">
      <c r="A1198">
        <v>1.6190225582038598E+17</v>
      </c>
      <c r="B1198" t="s">
        <v>2398</v>
      </c>
      <c r="C1198" t="s">
        <v>2399</v>
      </c>
      <c r="D1198" s="1">
        <v>40932.878240740742</v>
      </c>
      <c r="E1198">
        <v>273</v>
      </c>
      <c r="F1198">
        <v>28</v>
      </c>
      <c r="G1198" t="s">
        <v>89</v>
      </c>
    </row>
    <row r="1199" spans="1:8" x14ac:dyDescent="0.2">
      <c r="A1199">
        <v>1.6190808885152899E+17</v>
      </c>
      <c r="B1199" t="s">
        <v>2400</v>
      </c>
      <c r="C1199" t="s">
        <v>2401</v>
      </c>
      <c r="D1199" s="1">
        <v>40932.89434027778</v>
      </c>
      <c r="E1199">
        <v>440</v>
      </c>
      <c r="F1199">
        <v>102</v>
      </c>
      <c r="G1199" t="s">
        <v>89</v>
      </c>
    </row>
    <row r="1200" spans="1:8" x14ac:dyDescent="0.2">
      <c r="A1200">
        <v>1.6220967679519501E+17</v>
      </c>
      <c r="B1200" t="s">
        <v>2402</v>
      </c>
      <c r="C1200" t="s">
        <v>2403</v>
      </c>
      <c r="D1200" s="1">
        <v>40933.7265625</v>
      </c>
      <c r="E1200">
        <v>683</v>
      </c>
      <c r="F1200">
        <v>434</v>
      </c>
    </row>
    <row r="1201" spans="1:8" x14ac:dyDescent="0.2">
      <c r="A1201">
        <v>1.6221415306127299E+17</v>
      </c>
      <c r="B1201" t="s">
        <v>2404</v>
      </c>
      <c r="C1201" t="s">
        <v>2405</v>
      </c>
      <c r="D1201" s="1">
        <v>40933.738912037035</v>
      </c>
      <c r="E1201">
        <v>243</v>
      </c>
      <c r="F1201">
        <v>45</v>
      </c>
    </row>
    <row r="1202" spans="1:8" x14ac:dyDescent="0.2">
      <c r="A1202">
        <v>1.6221918659936198E+17</v>
      </c>
      <c r="B1202" t="s">
        <v>2406</v>
      </c>
      <c r="C1202" t="s">
        <v>2407</v>
      </c>
      <c r="D1202" s="1">
        <v>40933.752800925926</v>
      </c>
      <c r="E1202">
        <v>175</v>
      </c>
      <c r="F1202">
        <v>29</v>
      </c>
    </row>
    <row r="1203" spans="1:8" x14ac:dyDescent="0.2">
      <c r="A1203">
        <v>1.6224562780217299E+17</v>
      </c>
      <c r="B1203" t="s">
        <v>2408</v>
      </c>
      <c r="C1203" t="s">
        <v>2409</v>
      </c>
      <c r="D1203" s="1">
        <v>40933.82576388889</v>
      </c>
      <c r="E1203">
        <v>158</v>
      </c>
      <c r="F1203">
        <v>12</v>
      </c>
    </row>
    <row r="1204" spans="1:8" x14ac:dyDescent="0.2">
      <c r="A1204">
        <v>1.6224886845985101E+17</v>
      </c>
      <c r="B1204" t="s">
        <v>2410</v>
      </c>
      <c r="C1204" t="s">
        <v>2411</v>
      </c>
      <c r="D1204" s="1">
        <v>40933.834710648145</v>
      </c>
      <c r="E1204">
        <v>70</v>
      </c>
      <c r="F1204">
        <v>9</v>
      </c>
    </row>
    <row r="1205" spans="1:8" x14ac:dyDescent="0.2">
      <c r="A1205">
        <v>1.6225008730360998E+17</v>
      </c>
      <c r="B1205" t="s">
        <v>2412</v>
      </c>
      <c r="C1205" t="s">
        <v>2413</v>
      </c>
      <c r="D1205" s="1">
        <v>40933.838067129633</v>
      </c>
      <c r="E1205">
        <v>74</v>
      </c>
      <c r="F1205">
        <v>15</v>
      </c>
    </row>
    <row r="1206" spans="1:8" x14ac:dyDescent="0.2">
      <c r="A1206">
        <v>1.62267391156432E+17</v>
      </c>
      <c r="B1206" t="s">
        <v>2414</v>
      </c>
      <c r="C1206" t="s">
        <v>2415</v>
      </c>
      <c r="D1206" s="1">
        <v>40933.885821759257</v>
      </c>
      <c r="E1206">
        <v>353</v>
      </c>
      <c r="F1206">
        <v>74</v>
      </c>
      <c r="G1206" t="s">
        <v>89</v>
      </c>
    </row>
    <row r="1207" spans="1:8" x14ac:dyDescent="0.2">
      <c r="A1207">
        <v>1.62271898095468E+17</v>
      </c>
      <c r="B1207" t="s">
        <v>2416</v>
      </c>
      <c r="C1207" t="s">
        <v>2417</v>
      </c>
      <c r="D1207" s="1">
        <v>40933.898263888892</v>
      </c>
      <c r="E1207">
        <v>96</v>
      </c>
      <c r="F1207">
        <v>17</v>
      </c>
      <c r="G1207" t="s">
        <v>89</v>
      </c>
    </row>
    <row r="1208" spans="1:8" x14ac:dyDescent="0.2">
      <c r="A1208">
        <v>1.6227846845171299E+17</v>
      </c>
      <c r="B1208" t="s">
        <v>2418</v>
      </c>
      <c r="C1208" t="s">
        <v>2419</v>
      </c>
      <c r="D1208" s="1">
        <v>40933.916388888887</v>
      </c>
      <c r="E1208">
        <v>227</v>
      </c>
      <c r="F1208">
        <v>16</v>
      </c>
    </row>
    <row r="1209" spans="1:8" x14ac:dyDescent="0.2">
      <c r="A1209">
        <v>1.6228219545151802E+17</v>
      </c>
      <c r="B1209" t="s">
        <v>2420</v>
      </c>
      <c r="C1209" t="s">
        <v>2421</v>
      </c>
      <c r="D1209" s="1">
        <v>40933.926678240743</v>
      </c>
      <c r="E1209">
        <v>125</v>
      </c>
      <c r="F1209">
        <v>19</v>
      </c>
      <c r="G1209" t="s">
        <v>89</v>
      </c>
    </row>
    <row r="1210" spans="1:8" x14ac:dyDescent="0.2">
      <c r="A1210">
        <v>1.62284282470072E+17</v>
      </c>
      <c r="B1210" t="s">
        <v>2422</v>
      </c>
      <c r="C1210" t="s">
        <v>2423</v>
      </c>
      <c r="D1210" s="1">
        <v>40933.932430555556</v>
      </c>
      <c r="E1210">
        <v>54</v>
      </c>
      <c r="F1210">
        <v>22</v>
      </c>
      <c r="G1210" t="s">
        <v>89</v>
      </c>
      <c r="H1210" t="s">
        <v>390</v>
      </c>
    </row>
    <row r="1211" spans="1:8" x14ac:dyDescent="0.2">
      <c r="A1211">
        <v>1.6228615014751802E+17</v>
      </c>
      <c r="B1211" t="s">
        <v>2424</v>
      </c>
      <c r="C1211" t="s">
        <v>2425</v>
      </c>
      <c r="D1211" s="1">
        <v>40933.937581018516</v>
      </c>
      <c r="E1211">
        <v>19</v>
      </c>
      <c r="F1211">
        <v>18</v>
      </c>
      <c r="G1211" t="s">
        <v>89</v>
      </c>
    </row>
    <row r="1212" spans="1:8" x14ac:dyDescent="0.2">
      <c r="A1212">
        <v>1.6258411999646099E+17</v>
      </c>
      <c r="B1212" t="s">
        <v>2426</v>
      </c>
      <c r="C1212" t="s">
        <v>2427</v>
      </c>
      <c r="D1212" s="1">
        <v>40934.759826388887</v>
      </c>
      <c r="E1212">
        <v>15</v>
      </c>
      <c r="F1212">
        <v>5</v>
      </c>
      <c r="G1212" t="s">
        <v>215</v>
      </c>
    </row>
    <row r="1213" spans="1:8" x14ac:dyDescent="0.2">
      <c r="A1213">
        <v>1.6258760545887802E+17</v>
      </c>
      <c r="B1213" t="s">
        <v>2428</v>
      </c>
      <c r="C1213" t="s">
        <v>2429</v>
      </c>
      <c r="D1213" s="1">
        <v>40934.769444444442</v>
      </c>
      <c r="E1213">
        <v>23</v>
      </c>
      <c r="F1213">
        <v>14</v>
      </c>
      <c r="G1213" t="s">
        <v>576</v>
      </c>
    </row>
    <row r="1214" spans="1:8" x14ac:dyDescent="0.2">
      <c r="A1214">
        <v>1.62624417061552E+17</v>
      </c>
      <c r="B1214" t="s">
        <v>2430</v>
      </c>
      <c r="C1214" t="s">
        <v>2431</v>
      </c>
      <c r="D1214" s="1">
        <v>40934.871030092596</v>
      </c>
      <c r="E1214">
        <v>39</v>
      </c>
      <c r="F1214">
        <v>32</v>
      </c>
      <c r="G1214" t="s">
        <v>89</v>
      </c>
    </row>
    <row r="1215" spans="1:8" x14ac:dyDescent="0.2">
      <c r="A1215">
        <v>1.6263092186920499E+17</v>
      </c>
      <c r="B1215" t="s">
        <v>2432</v>
      </c>
      <c r="C1215" t="s">
        <v>2433</v>
      </c>
      <c r="D1215" s="1">
        <v>40934.888969907406</v>
      </c>
      <c r="E1215">
        <v>164</v>
      </c>
      <c r="F1215">
        <v>152</v>
      </c>
      <c r="G1215" t="s">
        <v>89</v>
      </c>
    </row>
    <row r="1216" spans="1:8" x14ac:dyDescent="0.2">
      <c r="A1216">
        <v>1.6264215270116499E+17</v>
      </c>
      <c r="B1216" t="s">
        <v>2434</v>
      </c>
      <c r="C1216" t="s">
        <v>2435</v>
      </c>
      <c r="D1216" s="1">
        <v>40934.919965277775</v>
      </c>
      <c r="E1216">
        <v>28</v>
      </c>
      <c r="F1216">
        <v>13</v>
      </c>
      <c r="G1216" t="s">
        <v>89</v>
      </c>
    </row>
    <row r="1217" spans="1:8" x14ac:dyDescent="0.2">
      <c r="A1217">
        <v>1.6264249683961798E+17</v>
      </c>
      <c r="B1217" t="s">
        <v>2436</v>
      </c>
      <c r="C1217" t="s">
        <v>2437</v>
      </c>
      <c r="D1217" s="1">
        <v>40934.920914351853</v>
      </c>
      <c r="E1217">
        <v>215</v>
      </c>
      <c r="F1217">
        <v>72</v>
      </c>
      <c r="H1217" t="s">
        <v>390</v>
      </c>
    </row>
    <row r="1218" spans="1:8" x14ac:dyDescent="0.2">
      <c r="A1218">
        <v>1.6264920690813299E+17</v>
      </c>
      <c r="B1218" t="s">
        <v>2438</v>
      </c>
      <c r="C1218" t="s">
        <v>2439</v>
      </c>
      <c r="D1218" s="1">
        <v>40934.939432870371</v>
      </c>
      <c r="E1218">
        <v>107</v>
      </c>
      <c r="F1218">
        <v>23</v>
      </c>
    </row>
    <row r="1219" spans="1:8" x14ac:dyDescent="0.2">
      <c r="A1219">
        <v>1.6265486577501299E+17</v>
      </c>
      <c r="B1219" t="s">
        <v>2440</v>
      </c>
      <c r="C1219" t="s">
        <v>2441</v>
      </c>
      <c r="D1219" s="1">
        <v>40934.955046296294</v>
      </c>
      <c r="E1219">
        <v>26</v>
      </c>
      <c r="F1219">
        <v>10</v>
      </c>
      <c r="G1219" t="s">
        <v>89</v>
      </c>
    </row>
    <row r="1220" spans="1:8" x14ac:dyDescent="0.2">
      <c r="A1220">
        <v>1.6265542675057798E+17</v>
      </c>
      <c r="B1220" t="s">
        <v>2442</v>
      </c>
      <c r="C1220" t="s">
        <v>2443</v>
      </c>
      <c r="D1220" s="1">
        <v>40934.956597222219</v>
      </c>
      <c r="E1220">
        <v>24</v>
      </c>
      <c r="F1220">
        <v>4</v>
      </c>
      <c r="G1220" t="s">
        <v>2444</v>
      </c>
    </row>
    <row r="1221" spans="1:8" x14ac:dyDescent="0.2">
      <c r="A1221">
        <v>1.6266510475473699E+17</v>
      </c>
      <c r="B1221" t="s">
        <v>2445</v>
      </c>
      <c r="C1221" t="s">
        <v>2446</v>
      </c>
      <c r="D1221" s="1">
        <v>40934.983298611114</v>
      </c>
      <c r="E1221">
        <v>202</v>
      </c>
      <c r="F1221">
        <v>151</v>
      </c>
    </row>
    <row r="1222" spans="1:8" x14ac:dyDescent="0.2">
      <c r="A1222">
        <v>1.6294401590860099E+17</v>
      </c>
      <c r="B1222" t="s">
        <v>2447</v>
      </c>
      <c r="C1222" t="s">
        <v>2448</v>
      </c>
      <c r="D1222" s="1">
        <v>40935.752951388888</v>
      </c>
      <c r="E1222">
        <v>46</v>
      </c>
      <c r="F1222">
        <v>6</v>
      </c>
      <c r="G1222" t="s">
        <v>89</v>
      </c>
    </row>
    <row r="1223" spans="1:8" x14ac:dyDescent="0.2">
      <c r="A1223">
        <v>1.6294522198912198E+17</v>
      </c>
      <c r="B1223" t="s">
        <v>2449</v>
      </c>
      <c r="C1223" t="s">
        <v>2450</v>
      </c>
      <c r="D1223" s="1">
        <v>40935.756273148145</v>
      </c>
      <c r="E1223">
        <v>151</v>
      </c>
      <c r="F1223">
        <v>50</v>
      </c>
      <c r="H1223" t="s">
        <v>390</v>
      </c>
    </row>
    <row r="1224" spans="1:8" x14ac:dyDescent="0.2">
      <c r="A1224">
        <v>1.6296535309642499E+17</v>
      </c>
      <c r="B1224" t="s">
        <v>2451</v>
      </c>
      <c r="C1224" t="s">
        <v>2452</v>
      </c>
      <c r="D1224" s="1">
        <v>40935.811828703707</v>
      </c>
      <c r="E1224">
        <v>18</v>
      </c>
      <c r="F1224">
        <v>6</v>
      </c>
      <c r="G1224" t="s">
        <v>89</v>
      </c>
      <c r="H1224" t="s">
        <v>390</v>
      </c>
    </row>
    <row r="1225" spans="1:8" x14ac:dyDescent="0.2">
      <c r="A1225">
        <v>1.6296802103028099E+17</v>
      </c>
      <c r="B1225" t="s">
        <v>2453</v>
      </c>
      <c r="C1225" t="s">
        <v>2454</v>
      </c>
      <c r="D1225" s="1">
        <v>40935.819189814814</v>
      </c>
      <c r="E1225">
        <v>151</v>
      </c>
      <c r="F1225">
        <v>13</v>
      </c>
      <c r="G1225" t="s">
        <v>89</v>
      </c>
    </row>
    <row r="1226" spans="1:8" x14ac:dyDescent="0.2">
      <c r="A1226">
        <v>1.62970468528304E+17</v>
      </c>
      <c r="B1226" t="s">
        <v>2455</v>
      </c>
      <c r="C1226" t="s">
        <v>2456</v>
      </c>
      <c r="D1226" s="1">
        <v>40935.825949074075</v>
      </c>
      <c r="E1226">
        <v>18</v>
      </c>
      <c r="F1226">
        <v>9</v>
      </c>
      <c r="G1226" t="s">
        <v>215</v>
      </c>
      <c r="H1226" t="s">
        <v>390</v>
      </c>
    </row>
    <row r="1227" spans="1:8" x14ac:dyDescent="0.2">
      <c r="A1227">
        <v>1.6297571882801501E+17</v>
      </c>
      <c r="B1227" t="s">
        <v>2457</v>
      </c>
      <c r="C1227" t="s">
        <v>2458</v>
      </c>
      <c r="D1227" s="1">
        <v>40935.840428240743</v>
      </c>
      <c r="E1227">
        <v>41</v>
      </c>
      <c r="F1227">
        <v>4</v>
      </c>
      <c r="G1227" t="s">
        <v>89</v>
      </c>
    </row>
    <row r="1228" spans="1:8" x14ac:dyDescent="0.2">
      <c r="A1228">
        <v>1.6298006741529798E+17</v>
      </c>
      <c r="B1228" t="s">
        <v>2459</v>
      </c>
      <c r="C1228" t="s">
        <v>2460</v>
      </c>
      <c r="D1228" s="1">
        <v>40935.852430555555</v>
      </c>
      <c r="E1228">
        <v>20</v>
      </c>
      <c r="F1228">
        <v>10</v>
      </c>
      <c r="G1228" t="e">
        <f>hannityshow</f>
        <v>#NAME?</v>
      </c>
    </row>
    <row r="1229" spans="1:8" x14ac:dyDescent="0.2">
      <c r="A1229">
        <v>1.6298698945974598E+17</v>
      </c>
      <c r="B1229" t="s">
        <v>2461</v>
      </c>
      <c r="C1229" t="s">
        <v>2462</v>
      </c>
      <c r="D1229" s="1">
        <v>40935.871539351851</v>
      </c>
      <c r="E1229">
        <v>356</v>
      </c>
      <c r="F1229">
        <v>37</v>
      </c>
      <c r="G1229" t="s">
        <v>89</v>
      </c>
    </row>
    <row r="1230" spans="1:8" x14ac:dyDescent="0.2">
      <c r="A1230">
        <v>1.62990801721368E+17</v>
      </c>
      <c r="B1230" t="s">
        <v>2463</v>
      </c>
      <c r="C1230" t="s">
        <v>2464</v>
      </c>
      <c r="D1230" s="1">
        <v>40935.882060185184</v>
      </c>
      <c r="E1230">
        <v>21</v>
      </c>
      <c r="F1230">
        <v>14</v>
      </c>
      <c r="G1230" t="s">
        <v>89</v>
      </c>
    </row>
    <row r="1231" spans="1:8" x14ac:dyDescent="0.2">
      <c r="A1231">
        <v>1.6299886674720701E+17</v>
      </c>
      <c r="B1231" t="s">
        <v>2465</v>
      </c>
      <c r="C1231" t="s">
        <v>2466</v>
      </c>
      <c r="D1231" s="1">
        <v>40935.904305555552</v>
      </c>
      <c r="E1231">
        <v>195</v>
      </c>
      <c r="F1231">
        <v>20</v>
      </c>
      <c r="G1231" t="s">
        <v>89</v>
      </c>
    </row>
    <row r="1232" spans="1:8" x14ac:dyDescent="0.2">
      <c r="A1232">
        <v>1.6400990932580701E+17</v>
      </c>
      <c r="B1232" t="s">
        <v>2467</v>
      </c>
      <c r="C1232" t="s">
        <v>2468</v>
      </c>
      <c r="D1232" s="1">
        <v>40938.69425925926</v>
      </c>
      <c r="E1232">
        <v>12</v>
      </c>
      <c r="F1232">
        <v>7</v>
      </c>
      <c r="G1232" t="s">
        <v>89</v>
      </c>
    </row>
    <row r="1233" spans="1:7" x14ac:dyDescent="0.2">
      <c r="A1233">
        <v>1.6401232911624602E+17</v>
      </c>
      <c r="B1233" t="s">
        <v>2469</v>
      </c>
      <c r="C1233" t="s">
        <v>2470</v>
      </c>
      <c r="D1233" s="1">
        <v>40938.700937499998</v>
      </c>
      <c r="E1233">
        <v>62</v>
      </c>
      <c r="F1233">
        <v>13</v>
      </c>
    </row>
    <row r="1234" spans="1:7" x14ac:dyDescent="0.2">
      <c r="A1234">
        <v>1.64015264151764E+17</v>
      </c>
      <c r="B1234" t="s">
        <v>2471</v>
      </c>
      <c r="C1234" t="s">
        <v>2472</v>
      </c>
      <c r="D1234" s="1">
        <v>40938.709027777775</v>
      </c>
      <c r="E1234">
        <v>36</v>
      </c>
      <c r="F1234">
        <v>15</v>
      </c>
      <c r="G1234" t="s">
        <v>89</v>
      </c>
    </row>
    <row r="1235" spans="1:7" x14ac:dyDescent="0.2">
      <c r="A1235">
        <v>1.64021845450948E+17</v>
      </c>
      <c r="B1235" t="s">
        <v>2473</v>
      </c>
      <c r="C1235" t="s">
        <v>2474</v>
      </c>
      <c r="D1235" s="1">
        <v>40938.727187500001</v>
      </c>
      <c r="E1235">
        <v>32</v>
      </c>
      <c r="F1235">
        <v>4</v>
      </c>
      <c r="G1235" t="s">
        <v>89</v>
      </c>
    </row>
    <row r="1236" spans="1:7" x14ac:dyDescent="0.2">
      <c r="A1236">
        <v>1.6402617848995002E+17</v>
      </c>
      <c r="B1236" t="s">
        <v>2475</v>
      </c>
      <c r="C1236" t="s">
        <v>2476</v>
      </c>
      <c r="D1236" s="1">
        <v>40938.739155092589</v>
      </c>
      <c r="E1236">
        <v>89</v>
      </c>
      <c r="F1236">
        <v>10</v>
      </c>
      <c r="G1236" t="s">
        <v>89</v>
      </c>
    </row>
    <row r="1237" spans="1:7" x14ac:dyDescent="0.2">
      <c r="A1237">
        <v>1.64032245475184E+17</v>
      </c>
      <c r="B1237" t="s">
        <v>2477</v>
      </c>
      <c r="C1237" t="s">
        <v>2478</v>
      </c>
      <c r="D1237" s="1">
        <v>40938.755891203706</v>
      </c>
      <c r="E1237">
        <v>43</v>
      </c>
      <c r="F1237">
        <v>11</v>
      </c>
      <c r="G1237" t="s">
        <v>89</v>
      </c>
    </row>
    <row r="1238" spans="1:7" x14ac:dyDescent="0.2">
      <c r="A1238">
        <v>1.64059813339332E+17</v>
      </c>
      <c r="B1238" t="s">
        <v>2479</v>
      </c>
      <c r="C1238" t="s">
        <v>2480</v>
      </c>
      <c r="D1238" s="1">
        <v>40938.831967592596</v>
      </c>
      <c r="E1238">
        <v>203</v>
      </c>
      <c r="F1238">
        <v>48</v>
      </c>
      <c r="G1238" t="s">
        <v>89</v>
      </c>
    </row>
    <row r="1239" spans="1:7" x14ac:dyDescent="0.2">
      <c r="A1239">
        <v>1.6407106323022598E+17</v>
      </c>
      <c r="B1239" t="s">
        <v>2481</v>
      </c>
      <c r="C1239" t="s">
        <v>2482</v>
      </c>
      <c r="D1239" s="1">
        <v>40938.863009259258</v>
      </c>
      <c r="E1239">
        <v>317</v>
      </c>
      <c r="F1239">
        <v>32</v>
      </c>
      <c r="G1239" t="s">
        <v>89</v>
      </c>
    </row>
    <row r="1240" spans="1:7" x14ac:dyDescent="0.2">
      <c r="A1240">
        <v>1.6407783925835299E+17</v>
      </c>
      <c r="B1240" t="s">
        <v>2483</v>
      </c>
      <c r="C1240" t="s">
        <v>2484</v>
      </c>
      <c r="D1240" s="1">
        <v>40938.881701388891</v>
      </c>
      <c r="E1240">
        <v>160</v>
      </c>
      <c r="F1240">
        <v>7</v>
      </c>
      <c r="G1240" t="s">
        <v>89</v>
      </c>
    </row>
    <row r="1241" spans="1:7" x14ac:dyDescent="0.2">
      <c r="A1241">
        <v>1.6408534951619299E+17</v>
      </c>
      <c r="B1241" t="s">
        <v>2485</v>
      </c>
      <c r="C1241" t="s">
        <v>2486</v>
      </c>
      <c r="D1241" s="1">
        <v>40938.902430555558</v>
      </c>
      <c r="E1241">
        <v>96</v>
      </c>
      <c r="F1241">
        <v>11</v>
      </c>
      <c r="G1241" t="s">
        <v>89</v>
      </c>
    </row>
    <row r="1242" spans="1:7" x14ac:dyDescent="0.2">
      <c r="A1242">
        <v>1.64384098842984E+17</v>
      </c>
      <c r="B1242" t="s">
        <v>2487</v>
      </c>
      <c r="C1242" t="s">
        <v>2488</v>
      </c>
      <c r="D1242" s="1">
        <v>40939.726817129631</v>
      </c>
      <c r="E1242">
        <v>86</v>
      </c>
      <c r="F1242">
        <v>10</v>
      </c>
    </row>
    <row r="1243" spans="1:7" x14ac:dyDescent="0.2">
      <c r="A1243">
        <v>1.6438571249657798E+17</v>
      </c>
      <c r="B1243" t="s">
        <v>2489</v>
      </c>
      <c r="C1243" t="s">
        <v>2490</v>
      </c>
      <c r="D1243" s="1">
        <v>40939.731273148151</v>
      </c>
      <c r="E1243">
        <v>21</v>
      </c>
      <c r="F1243">
        <v>9</v>
      </c>
    </row>
    <row r="1244" spans="1:7" x14ac:dyDescent="0.2">
      <c r="A1244">
        <v>1.64397568997072E+17</v>
      </c>
      <c r="B1244" t="s">
        <v>2491</v>
      </c>
      <c r="C1244" t="s">
        <v>2492</v>
      </c>
      <c r="D1244" s="1">
        <v>40939.763993055552</v>
      </c>
      <c r="E1244">
        <v>87</v>
      </c>
      <c r="F1244">
        <v>18</v>
      </c>
      <c r="G1244" t="s">
        <v>89</v>
      </c>
    </row>
    <row r="1245" spans="1:7" x14ac:dyDescent="0.2">
      <c r="A1245">
        <v>1.6439813476673501E+17</v>
      </c>
      <c r="B1245" t="s">
        <v>2493</v>
      </c>
      <c r="C1245" t="s">
        <v>2494</v>
      </c>
      <c r="D1245" s="1">
        <v>40939.765555555554</v>
      </c>
      <c r="E1245">
        <v>18</v>
      </c>
      <c r="F1245">
        <v>4</v>
      </c>
      <c r="G1245" t="s">
        <v>215</v>
      </c>
    </row>
    <row r="1246" spans="1:7" x14ac:dyDescent="0.2">
      <c r="A1246">
        <v>1.6440022306456701E+17</v>
      </c>
      <c r="B1246" t="s">
        <v>2495</v>
      </c>
      <c r="C1246" t="s">
        <v>2496</v>
      </c>
      <c r="D1246" s="1">
        <v>40939.771319444444</v>
      </c>
      <c r="E1246">
        <v>15</v>
      </c>
      <c r="F1246">
        <v>8</v>
      </c>
      <c r="G1246" t="s">
        <v>215</v>
      </c>
    </row>
    <row r="1247" spans="1:7" x14ac:dyDescent="0.2">
      <c r="A1247">
        <v>1.6442224484666899E+17</v>
      </c>
      <c r="B1247" t="s">
        <v>2497</v>
      </c>
      <c r="C1247" t="s">
        <v>2498</v>
      </c>
      <c r="D1247" s="1">
        <v>40939.832083333335</v>
      </c>
      <c r="E1247">
        <v>113</v>
      </c>
      <c r="F1247">
        <v>17</v>
      </c>
    </row>
    <row r="1248" spans="1:7" x14ac:dyDescent="0.2">
      <c r="A1248">
        <v>1.64423594368188E+17</v>
      </c>
      <c r="B1248" t="s">
        <v>2499</v>
      </c>
      <c r="C1248" t="s">
        <v>2500</v>
      </c>
      <c r="D1248" s="1">
        <v>40939.835810185185</v>
      </c>
      <c r="E1248">
        <v>80</v>
      </c>
      <c r="F1248">
        <v>11</v>
      </c>
    </row>
    <row r="1249" spans="1:8" x14ac:dyDescent="0.2">
      <c r="A1249">
        <v>1.6442790455660499E+17</v>
      </c>
      <c r="B1249" t="s">
        <v>2501</v>
      </c>
      <c r="C1249" t="s">
        <v>2502</v>
      </c>
      <c r="D1249" s="1">
        <v>40939.847708333335</v>
      </c>
      <c r="E1249">
        <v>46</v>
      </c>
      <c r="F1249">
        <v>8</v>
      </c>
      <c r="G1249" t="s">
        <v>89</v>
      </c>
    </row>
    <row r="1250" spans="1:8" x14ac:dyDescent="0.2">
      <c r="A1250">
        <v>1.6443172088670598E+17</v>
      </c>
      <c r="B1250" t="s">
        <v>2503</v>
      </c>
      <c r="C1250" t="s">
        <v>2504</v>
      </c>
      <c r="D1250" s="1">
        <v>40939.858229166668</v>
      </c>
      <c r="E1250">
        <v>118</v>
      </c>
      <c r="F1250">
        <v>24</v>
      </c>
      <c r="G1250" t="s">
        <v>89</v>
      </c>
    </row>
    <row r="1251" spans="1:8" x14ac:dyDescent="0.2">
      <c r="A1251">
        <v>1.6443835794496301E+17</v>
      </c>
      <c r="B1251" t="s">
        <v>2505</v>
      </c>
      <c r="C1251" t="s">
        <v>2506</v>
      </c>
      <c r="D1251" s="1">
        <v>40939.876550925925</v>
      </c>
      <c r="E1251">
        <v>289</v>
      </c>
      <c r="F1251">
        <v>35</v>
      </c>
    </row>
    <row r="1252" spans="1:8" x14ac:dyDescent="0.2">
      <c r="A1252">
        <v>1.6444663347453901E+17</v>
      </c>
      <c r="B1252" t="s">
        <v>2507</v>
      </c>
      <c r="C1252" t="s">
        <v>2508</v>
      </c>
      <c r="D1252" s="1">
        <v>40939.899386574078</v>
      </c>
      <c r="E1252">
        <v>47</v>
      </c>
      <c r="F1252">
        <v>6</v>
      </c>
      <c r="G1252" t="e">
        <f>johnboehner</f>
        <v>#NAME?</v>
      </c>
    </row>
    <row r="1253" spans="1:8" x14ac:dyDescent="0.2">
      <c r="A1253">
        <v>1.64711995927576E+17</v>
      </c>
      <c r="B1253" t="s">
        <v>2509</v>
      </c>
      <c r="C1253" t="s">
        <v>2510</v>
      </c>
      <c r="D1253" s="1">
        <v>40940.631643518522</v>
      </c>
      <c r="E1253">
        <v>17</v>
      </c>
      <c r="F1253">
        <v>40</v>
      </c>
      <c r="G1253" t="s">
        <v>89</v>
      </c>
    </row>
    <row r="1254" spans="1:8" x14ac:dyDescent="0.2">
      <c r="A1254">
        <v>1.6472440334989699E+17</v>
      </c>
      <c r="B1254" t="s">
        <v>2511</v>
      </c>
      <c r="C1254" t="s">
        <v>2512</v>
      </c>
      <c r="D1254" s="1">
        <v>40940.665879629632</v>
      </c>
      <c r="E1254">
        <v>87</v>
      </c>
      <c r="F1254">
        <v>14</v>
      </c>
      <c r="G1254" t="s">
        <v>89</v>
      </c>
    </row>
    <row r="1255" spans="1:8" x14ac:dyDescent="0.2">
      <c r="A1255">
        <v>1.6472867761829798E+17</v>
      </c>
      <c r="B1255" t="s">
        <v>2513</v>
      </c>
      <c r="C1255" t="s">
        <v>2514</v>
      </c>
      <c r="D1255" s="1">
        <v>40940.677673611113</v>
      </c>
      <c r="E1255">
        <v>70</v>
      </c>
      <c r="F1255">
        <v>20</v>
      </c>
    </row>
    <row r="1256" spans="1:8" x14ac:dyDescent="0.2">
      <c r="A1256">
        <v>1.6473071605003802E+17</v>
      </c>
      <c r="B1256" t="s">
        <v>2515</v>
      </c>
      <c r="C1256" t="s">
        <v>2516</v>
      </c>
      <c r="D1256" s="1">
        <v>40940.683298611111</v>
      </c>
      <c r="E1256">
        <v>4</v>
      </c>
      <c r="F1256">
        <v>4</v>
      </c>
      <c r="G1256" t="s">
        <v>215</v>
      </c>
    </row>
    <row r="1257" spans="1:8" x14ac:dyDescent="0.2">
      <c r="A1257">
        <v>1.6473289861903901E+17</v>
      </c>
      <c r="B1257" t="s">
        <v>2517</v>
      </c>
      <c r="C1257" t="s">
        <v>2518</v>
      </c>
      <c r="D1257" s="1">
        <v>40940.689328703702</v>
      </c>
      <c r="E1257">
        <v>16</v>
      </c>
      <c r="F1257">
        <v>7</v>
      </c>
      <c r="G1257" t="s">
        <v>215</v>
      </c>
    </row>
    <row r="1258" spans="1:8" x14ac:dyDescent="0.2">
      <c r="A1258">
        <v>1.6473844520021101E+17</v>
      </c>
      <c r="B1258" t="s">
        <v>2519</v>
      </c>
      <c r="C1258" t="s">
        <v>2520</v>
      </c>
      <c r="D1258" s="1">
        <v>40940.704629629632</v>
      </c>
      <c r="E1258">
        <v>9</v>
      </c>
      <c r="F1258">
        <v>10</v>
      </c>
      <c r="G1258" t="s">
        <v>89</v>
      </c>
    </row>
    <row r="1259" spans="1:8" x14ac:dyDescent="0.2">
      <c r="A1259">
        <v>1.64743445175476E+17</v>
      </c>
      <c r="B1259" t="s">
        <v>2521</v>
      </c>
      <c r="C1259" t="s">
        <v>2522</v>
      </c>
      <c r="D1259" s="1">
        <v>40940.718425925923</v>
      </c>
      <c r="E1259">
        <v>51</v>
      </c>
      <c r="F1259">
        <v>10</v>
      </c>
      <c r="H1259" t="s">
        <v>390</v>
      </c>
    </row>
    <row r="1260" spans="1:8" x14ac:dyDescent="0.2">
      <c r="A1260">
        <v>1.6474785996983901E+17</v>
      </c>
      <c r="B1260" t="s">
        <v>2523</v>
      </c>
      <c r="C1260" t="s">
        <v>2524</v>
      </c>
      <c r="D1260" s="1">
        <v>40940.730613425927</v>
      </c>
      <c r="E1260">
        <v>113</v>
      </c>
      <c r="F1260">
        <v>29</v>
      </c>
      <c r="H1260" t="s">
        <v>390</v>
      </c>
    </row>
    <row r="1261" spans="1:8" x14ac:dyDescent="0.2">
      <c r="A1261">
        <v>1.6476888364182301E+17</v>
      </c>
      <c r="B1261" t="s">
        <v>2525</v>
      </c>
      <c r="C1261" t="s">
        <v>2526</v>
      </c>
      <c r="D1261" s="1">
        <v>40940.788622685184</v>
      </c>
      <c r="E1261">
        <v>38</v>
      </c>
      <c r="F1261">
        <v>5</v>
      </c>
    </row>
    <row r="1262" spans="1:8" x14ac:dyDescent="0.2">
      <c r="A1262">
        <v>1.6477662319386202E+17</v>
      </c>
      <c r="B1262" t="s">
        <v>2527</v>
      </c>
      <c r="C1262" t="s">
        <v>2528</v>
      </c>
      <c r="D1262" s="1">
        <v>40940.809988425928</v>
      </c>
      <c r="E1262">
        <v>199</v>
      </c>
      <c r="F1262">
        <v>65</v>
      </c>
      <c r="G1262" t="s">
        <v>89</v>
      </c>
    </row>
    <row r="1263" spans="1:8" x14ac:dyDescent="0.2">
      <c r="A1263">
        <v>1.6478454904011101E+17</v>
      </c>
      <c r="B1263" t="s">
        <v>2529</v>
      </c>
      <c r="C1263" t="s">
        <v>2530</v>
      </c>
      <c r="D1263" s="1">
        <v>40940.83185185185</v>
      </c>
      <c r="E1263">
        <v>169</v>
      </c>
      <c r="F1263">
        <v>19</v>
      </c>
      <c r="G1263" t="s">
        <v>89</v>
      </c>
    </row>
    <row r="1264" spans="1:8" x14ac:dyDescent="0.2">
      <c r="A1264">
        <v>1.6480609044437798E+17</v>
      </c>
      <c r="B1264" t="s">
        <v>2531</v>
      </c>
      <c r="C1264" t="s">
        <v>2532</v>
      </c>
      <c r="D1264" s="1">
        <v>40940.891296296293</v>
      </c>
      <c r="E1264">
        <v>142</v>
      </c>
      <c r="F1264">
        <v>15</v>
      </c>
      <c r="G1264" t="s">
        <v>89</v>
      </c>
    </row>
    <row r="1265" spans="1:8" x14ac:dyDescent="0.2">
      <c r="A1265">
        <v>1.6483251166971398E+17</v>
      </c>
      <c r="B1265" t="s">
        <v>2533</v>
      </c>
      <c r="C1265" t="s">
        <v>2534</v>
      </c>
      <c r="D1265" s="1">
        <v>40940.964201388888</v>
      </c>
      <c r="E1265">
        <v>36</v>
      </c>
      <c r="F1265">
        <v>9</v>
      </c>
      <c r="G1265" t="s">
        <v>89</v>
      </c>
      <c r="H1265" t="s">
        <v>390</v>
      </c>
    </row>
    <row r="1266" spans="1:8" x14ac:dyDescent="0.2">
      <c r="A1266">
        <v>1.64840751178592E+17</v>
      </c>
      <c r="B1266" t="s">
        <v>2535</v>
      </c>
      <c r="C1266" t="s">
        <v>2536</v>
      </c>
      <c r="D1266" s="1">
        <v>40940.986944444441</v>
      </c>
      <c r="E1266">
        <v>363</v>
      </c>
      <c r="F1266">
        <v>37</v>
      </c>
    </row>
    <row r="1267" spans="1:8" x14ac:dyDescent="0.2">
      <c r="A1267">
        <v>1.6507438187636301E+17</v>
      </c>
      <c r="B1267" t="s">
        <v>2537</v>
      </c>
      <c r="C1267" t="s">
        <v>2538</v>
      </c>
      <c r="D1267" s="1">
        <v>40941.631643518522</v>
      </c>
      <c r="E1267">
        <v>168</v>
      </c>
      <c r="F1267">
        <v>17</v>
      </c>
    </row>
    <row r="1268" spans="1:8" x14ac:dyDescent="0.2">
      <c r="A1268">
        <v>1.6518531241751699E+17</v>
      </c>
      <c r="B1268" t="s">
        <v>2539</v>
      </c>
      <c r="C1268" t="s">
        <v>2540</v>
      </c>
      <c r="D1268" s="1">
        <v>40941.937754629631</v>
      </c>
      <c r="E1268">
        <v>165</v>
      </c>
      <c r="F1268">
        <v>24</v>
      </c>
      <c r="G1268" t="s">
        <v>89</v>
      </c>
    </row>
    <row r="1269" spans="1:8" x14ac:dyDescent="0.2">
      <c r="A1269">
        <v>1.6545848262198E+17</v>
      </c>
      <c r="B1269" t="s">
        <v>2541</v>
      </c>
      <c r="C1269" t="s">
        <v>2542</v>
      </c>
      <c r="D1269" s="1">
        <v>40942.691550925927</v>
      </c>
      <c r="E1269">
        <v>56</v>
      </c>
      <c r="F1269">
        <v>11</v>
      </c>
      <c r="G1269" t="s">
        <v>89</v>
      </c>
    </row>
    <row r="1270" spans="1:8" x14ac:dyDescent="0.2">
      <c r="A1270">
        <v>1.6546175697669299E+17</v>
      </c>
      <c r="B1270" t="s">
        <v>2543</v>
      </c>
      <c r="C1270" t="s">
        <v>2544</v>
      </c>
      <c r="D1270" s="1">
        <v>40942.700590277775</v>
      </c>
      <c r="E1270">
        <v>39</v>
      </c>
      <c r="F1270">
        <v>51</v>
      </c>
      <c r="G1270" t="s">
        <v>215</v>
      </c>
    </row>
    <row r="1271" spans="1:8" x14ac:dyDescent="0.2">
      <c r="A1271">
        <v>1.6546988149873798E+17</v>
      </c>
      <c r="B1271" t="s">
        <v>2545</v>
      </c>
      <c r="C1271" t="s">
        <v>2546</v>
      </c>
      <c r="D1271" s="1">
        <v>40942.723009259258</v>
      </c>
      <c r="E1271">
        <v>22</v>
      </c>
      <c r="F1271">
        <v>5</v>
      </c>
    </row>
    <row r="1272" spans="1:8" x14ac:dyDescent="0.2">
      <c r="A1272">
        <v>1.6550409553536998E+17</v>
      </c>
      <c r="B1272" t="s">
        <v>2547</v>
      </c>
      <c r="C1272" t="s">
        <v>2548</v>
      </c>
      <c r="D1272" s="1">
        <v>40942.817418981482</v>
      </c>
      <c r="E1272">
        <v>75</v>
      </c>
      <c r="F1272">
        <v>21</v>
      </c>
      <c r="G1272" t="s">
        <v>89</v>
      </c>
    </row>
    <row r="1273" spans="1:8" x14ac:dyDescent="0.2">
      <c r="A1273">
        <v>1.6550488935353501E+17</v>
      </c>
      <c r="B1273" t="s">
        <v>2549</v>
      </c>
      <c r="C1273" t="s">
        <v>2550</v>
      </c>
      <c r="D1273" s="1">
        <v>40942.819618055553</v>
      </c>
      <c r="E1273">
        <v>27</v>
      </c>
      <c r="F1273">
        <v>12</v>
      </c>
      <c r="G1273" t="s">
        <v>487</v>
      </c>
    </row>
    <row r="1274" spans="1:8" x14ac:dyDescent="0.2">
      <c r="A1274">
        <v>1.6550679683492602E+17</v>
      </c>
      <c r="B1274" t="s">
        <v>2551</v>
      </c>
      <c r="C1274" t="s">
        <v>2552</v>
      </c>
      <c r="D1274" s="1">
        <v>40942.824872685182</v>
      </c>
      <c r="E1274">
        <v>26</v>
      </c>
      <c r="F1274">
        <v>8</v>
      </c>
      <c r="G1274" t="s">
        <v>576</v>
      </c>
    </row>
    <row r="1275" spans="1:8" x14ac:dyDescent="0.2">
      <c r="A1275">
        <v>1.6551394781285501E+17</v>
      </c>
      <c r="B1275" t="s">
        <v>2553</v>
      </c>
      <c r="C1275" t="s">
        <v>2554</v>
      </c>
      <c r="D1275" s="1">
        <v>40942.844606481478</v>
      </c>
      <c r="E1275">
        <v>226</v>
      </c>
      <c r="F1275">
        <v>70</v>
      </c>
    </row>
    <row r="1276" spans="1:8" x14ac:dyDescent="0.2">
      <c r="A1276">
        <v>1.6552248419458202E+17</v>
      </c>
      <c r="B1276" t="s">
        <v>2555</v>
      </c>
      <c r="C1276" t="s">
        <v>2556</v>
      </c>
      <c r="D1276" s="1">
        <v>40942.868171296293</v>
      </c>
      <c r="E1276">
        <v>37</v>
      </c>
      <c r="F1276">
        <v>12</v>
      </c>
      <c r="G1276" t="s">
        <v>576</v>
      </c>
    </row>
    <row r="1277" spans="1:8" x14ac:dyDescent="0.2">
      <c r="A1277">
        <v>1.6553914946880701E+17</v>
      </c>
      <c r="B1277" t="s">
        <v>2557</v>
      </c>
      <c r="C1277" t="s">
        <v>2558</v>
      </c>
      <c r="D1277" s="1">
        <v>40942.914155092592</v>
      </c>
      <c r="E1277">
        <v>73</v>
      </c>
      <c r="F1277">
        <v>5</v>
      </c>
      <c r="G1277" t="s">
        <v>89</v>
      </c>
    </row>
    <row r="1278" spans="1:8" x14ac:dyDescent="0.2">
      <c r="A1278">
        <v>1.6620405415280998E+17</v>
      </c>
      <c r="B1278" t="s">
        <v>2559</v>
      </c>
      <c r="C1278" t="s">
        <v>2560</v>
      </c>
      <c r="D1278" s="1">
        <v>40944.74894675926</v>
      </c>
      <c r="E1278">
        <v>40</v>
      </c>
      <c r="F1278">
        <v>5</v>
      </c>
      <c r="G1278" t="s">
        <v>215</v>
      </c>
      <c r="H1278" t="s">
        <v>390</v>
      </c>
    </row>
    <row r="1279" spans="1:8" x14ac:dyDescent="0.2">
      <c r="A1279">
        <v>1.6620480555398301E+17</v>
      </c>
      <c r="B1279" t="s">
        <v>2561</v>
      </c>
      <c r="C1279" t="s">
        <v>2562</v>
      </c>
      <c r="D1279" s="1">
        <v>40944.751018518517</v>
      </c>
      <c r="E1279">
        <v>28</v>
      </c>
      <c r="F1279">
        <v>9</v>
      </c>
      <c r="G1279" t="s">
        <v>89</v>
      </c>
      <c r="H1279" t="s">
        <v>390</v>
      </c>
    </row>
    <row r="1280" spans="1:8" x14ac:dyDescent="0.2">
      <c r="A1280">
        <v>1.6628948148014598E+17</v>
      </c>
      <c r="B1280" t="s">
        <v>2563</v>
      </c>
      <c r="C1280" t="s">
        <v>2564</v>
      </c>
      <c r="D1280" s="1">
        <v>40944.984675925924</v>
      </c>
      <c r="E1280">
        <v>30</v>
      </c>
      <c r="F1280">
        <v>5</v>
      </c>
      <c r="H1280" t="s">
        <v>390</v>
      </c>
    </row>
    <row r="1281" spans="1:8" x14ac:dyDescent="0.2">
      <c r="A1281">
        <v>1.6655094400222E+17</v>
      </c>
      <c r="B1281" t="s">
        <v>2565</v>
      </c>
      <c r="C1281" t="s">
        <v>2566</v>
      </c>
      <c r="D1281" s="1">
        <v>40945.706180555557</v>
      </c>
      <c r="E1281">
        <v>141</v>
      </c>
      <c r="F1281">
        <v>17</v>
      </c>
      <c r="G1281" t="s">
        <v>215</v>
      </c>
      <c r="H1281" t="s">
        <v>390</v>
      </c>
    </row>
    <row r="1282" spans="1:8" x14ac:dyDescent="0.2">
      <c r="A1282">
        <v>1.6656380681690301E+17</v>
      </c>
      <c r="B1282" t="s">
        <v>2567</v>
      </c>
      <c r="C1282" t="s">
        <v>2568</v>
      </c>
      <c r="D1282" s="1">
        <v>40945.741666666669</v>
      </c>
      <c r="E1282">
        <v>9</v>
      </c>
      <c r="F1282">
        <v>6</v>
      </c>
      <c r="G1282" t="s">
        <v>89</v>
      </c>
    </row>
    <row r="1283" spans="1:8" x14ac:dyDescent="0.2">
      <c r="A1283">
        <v>1.6656414775509798E+17</v>
      </c>
      <c r="B1283" t="s">
        <v>2569</v>
      </c>
      <c r="C1283" t="s">
        <v>2570</v>
      </c>
      <c r="D1283" s="1">
        <v>40945.742615740739</v>
      </c>
      <c r="E1283">
        <v>8</v>
      </c>
      <c r="F1283">
        <v>4</v>
      </c>
      <c r="G1283" t="s">
        <v>2571</v>
      </c>
    </row>
    <row r="1284" spans="1:8" x14ac:dyDescent="0.2">
      <c r="A1284">
        <v>1.66564943766884E+17</v>
      </c>
      <c r="B1284" t="s">
        <v>2572</v>
      </c>
      <c r="C1284" t="s">
        <v>2573</v>
      </c>
      <c r="D1284" s="1">
        <v>40945.744803240741</v>
      </c>
      <c r="E1284">
        <v>21</v>
      </c>
      <c r="F1284">
        <v>4</v>
      </c>
      <c r="G1284" t="s">
        <v>89</v>
      </c>
    </row>
    <row r="1285" spans="1:8" x14ac:dyDescent="0.2">
      <c r="A1285">
        <v>1.6656586452985402E+17</v>
      </c>
      <c r="B1285" t="s">
        <v>2574</v>
      </c>
      <c r="C1285" t="s">
        <v>2575</v>
      </c>
      <c r="D1285" s="1">
        <v>40945.747349537036</v>
      </c>
      <c r="E1285">
        <v>24</v>
      </c>
      <c r="F1285">
        <v>9</v>
      </c>
      <c r="G1285" t="s">
        <v>89</v>
      </c>
    </row>
    <row r="1286" spans="1:8" x14ac:dyDescent="0.2">
      <c r="A1286">
        <v>1.6657009729562202E+17</v>
      </c>
      <c r="B1286" t="s">
        <v>2576</v>
      </c>
      <c r="C1286" t="s">
        <v>2577</v>
      </c>
      <c r="D1286" s="1">
        <v>40945.759027777778</v>
      </c>
      <c r="E1286">
        <v>18</v>
      </c>
      <c r="F1286">
        <v>7</v>
      </c>
      <c r="G1286" t="s">
        <v>89</v>
      </c>
    </row>
    <row r="1287" spans="1:8" x14ac:dyDescent="0.2">
      <c r="A1287">
        <v>1.66577929944436E+17</v>
      </c>
      <c r="B1287" t="s">
        <v>2578</v>
      </c>
      <c r="C1287" t="s">
        <v>2579</v>
      </c>
      <c r="D1287" s="1">
        <v>40945.780648148146</v>
      </c>
      <c r="E1287">
        <v>50</v>
      </c>
      <c r="F1287">
        <v>9</v>
      </c>
    </row>
    <row r="1288" spans="1:8" x14ac:dyDescent="0.2">
      <c r="A1288">
        <v>1.66581444485984E+17</v>
      </c>
      <c r="B1288" t="s">
        <v>2580</v>
      </c>
      <c r="C1288" t="s">
        <v>2581</v>
      </c>
      <c r="D1288" s="1">
        <v>40945.790335648147</v>
      </c>
      <c r="E1288">
        <v>11</v>
      </c>
      <c r="F1288">
        <v>5</v>
      </c>
      <c r="G1288" t="s">
        <v>215</v>
      </c>
      <c r="H1288" t="s">
        <v>390</v>
      </c>
    </row>
    <row r="1289" spans="1:8" x14ac:dyDescent="0.2">
      <c r="A1289">
        <v>1.6658703786298499E+17</v>
      </c>
      <c r="B1289" t="s">
        <v>2582</v>
      </c>
      <c r="C1289" t="s">
        <v>2583</v>
      </c>
      <c r="D1289" s="1">
        <v>40945.805775462963</v>
      </c>
      <c r="E1289">
        <v>48</v>
      </c>
      <c r="F1289">
        <v>15</v>
      </c>
      <c r="G1289" t="s">
        <v>89</v>
      </c>
    </row>
    <row r="1290" spans="1:8" x14ac:dyDescent="0.2">
      <c r="A1290">
        <v>1.6660173967866202E+17</v>
      </c>
      <c r="B1290" t="s">
        <v>2584</v>
      </c>
      <c r="C1290" t="s">
        <v>2585</v>
      </c>
      <c r="D1290" s="1">
        <v>40945.846342592595</v>
      </c>
      <c r="E1290">
        <v>76</v>
      </c>
      <c r="F1290">
        <v>22</v>
      </c>
    </row>
    <row r="1291" spans="1:8" x14ac:dyDescent="0.2">
      <c r="A1291">
        <v>1.6660263757847299E+17</v>
      </c>
      <c r="B1291" t="s">
        <v>2586</v>
      </c>
      <c r="C1291" t="s">
        <v>2587</v>
      </c>
      <c r="D1291" s="1">
        <v>40945.848819444444</v>
      </c>
      <c r="E1291">
        <v>22</v>
      </c>
      <c r="F1291">
        <v>4</v>
      </c>
    </row>
    <row r="1292" spans="1:8" x14ac:dyDescent="0.2">
      <c r="A1292">
        <v>1.6660532599731802E+17</v>
      </c>
      <c r="B1292" t="s">
        <v>2588</v>
      </c>
      <c r="C1292" t="s">
        <v>2589</v>
      </c>
      <c r="D1292" s="1">
        <v>40945.856238425928</v>
      </c>
      <c r="E1292">
        <v>120</v>
      </c>
      <c r="F1292">
        <v>30</v>
      </c>
      <c r="G1292" t="s">
        <v>89</v>
      </c>
    </row>
    <row r="1293" spans="1:8" x14ac:dyDescent="0.2">
      <c r="A1293">
        <v>1.6661450497157501E+17</v>
      </c>
      <c r="B1293" t="s">
        <v>2590</v>
      </c>
      <c r="C1293" t="s">
        <v>2591</v>
      </c>
      <c r="D1293" s="1">
        <v>40945.881574074076</v>
      </c>
      <c r="E1293">
        <v>175</v>
      </c>
      <c r="F1293">
        <v>22</v>
      </c>
      <c r="G1293" t="s">
        <v>89</v>
      </c>
    </row>
    <row r="1294" spans="1:8" x14ac:dyDescent="0.2">
      <c r="A1294">
        <v>1.6661814269562E+17</v>
      </c>
      <c r="B1294" t="s">
        <v>2592</v>
      </c>
      <c r="C1294" t="s">
        <v>2593</v>
      </c>
      <c r="D1294" s="1">
        <v>40945.891608796293</v>
      </c>
      <c r="E1294">
        <v>151</v>
      </c>
      <c r="F1294">
        <v>52</v>
      </c>
      <c r="G1294" t="s">
        <v>89</v>
      </c>
    </row>
    <row r="1295" spans="1:8" x14ac:dyDescent="0.2">
      <c r="A1295">
        <v>1.6662299076160701E+17</v>
      </c>
      <c r="B1295" t="s">
        <v>2594</v>
      </c>
      <c r="C1295" t="s">
        <v>2595</v>
      </c>
      <c r="D1295" s="1">
        <v>40945.904988425929</v>
      </c>
      <c r="E1295">
        <v>5</v>
      </c>
      <c r="F1295">
        <v>2</v>
      </c>
      <c r="G1295" t="s">
        <v>89</v>
      </c>
    </row>
    <row r="1296" spans="1:8" x14ac:dyDescent="0.2">
      <c r="A1296">
        <v>1.6662835719321101E+17</v>
      </c>
      <c r="B1296" t="s">
        <v>2596</v>
      </c>
      <c r="C1296" t="s">
        <v>2597</v>
      </c>
      <c r="D1296" s="1">
        <v>40945.919791666667</v>
      </c>
      <c r="E1296">
        <v>15</v>
      </c>
      <c r="F1296">
        <v>5</v>
      </c>
      <c r="G1296" t="s">
        <v>89</v>
      </c>
    </row>
    <row r="1297" spans="1:8" x14ac:dyDescent="0.2">
      <c r="A1297">
        <v>1.6663274873016701E+17</v>
      </c>
      <c r="B1297" t="s">
        <v>2598</v>
      </c>
      <c r="C1297" t="s">
        <v>2599</v>
      </c>
      <c r="D1297" s="1">
        <v>40945.931909722225</v>
      </c>
      <c r="E1297">
        <v>39</v>
      </c>
      <c r="F1297">
        <v>11</v>
      </c>
      <c r="G1297" t="s">
        <v>215</v>
      </c>
    </row>
    <row r="1298" spans="1:8" x14ac:dyDescent="0.2">
      <c r="A1298">
        <v>1.6663638239413402E+17</v>
      </c>
      <c r="B1298" t="s">
        <v>2600</v>
      </c>
      <c r="C1298" t="s">
        <v>2601</v>
      </c>
      <c r="D1298" s="1">
        <v>40945.941944444443</v>
      </c>
      <c r="E1298">
        <v>7</v>
      </c>
      <c r="F1298">
        <v>4</v>
      </c>
      <c r="G1298" t="s">
        <v>89</v>
      </c>
    </row>
    <row r="1299" spans="1:8" x14ac:dyDescent="0.2">
      <c r="A1299">
        <v>1.6664135729166701E+17</v>
      </c>
      <c r="B1299" t="s">
        <v>2602</v>
      </c>
      <c r="C1299" t="s">
        <v>2603</v>
      </c>
      <c r="D1299" s="1">
        <v>40945.955671296295</v>
      </c>
      <c r="E1299">
        <v>161</v>
      </c>
      <c r="F1299">
        <v>29</v>
      </c>
      <c r="G1299" t="s">
        <v>89</v>
      </c>
    </row>
    <row r="1300" spans="1:8" x14ac:dyDescent="0.2">
      <c r="A1300">
        <v>1.6694334350545699E+17</v>
      </c>
      <c r="B1300" t="s">
        <v>2604</v>
      </c>
      <c r="C1300" t="s">
        <v>2605</v>
      </c>
      <c r="D1300" s="1">
        <v>40946.788993055554</v>
      </c>
      <c r="E1300">
        <v>16</v>
      </c>
      <c r="F1300">
        <v>7</v>
      </c>
      <c r="G1300" t="s">
        <v>215</v>
      </c>
    </row>
    <row r="1301" spans="1:8" x14ac:dyDescent="0.2">
      <c r="A1301">
        <v>1.6695851991079299E+17</v>
      </c>
      <c r="B1301" t="s">
        <v>2606</v>
      </c>
      <c r="C1301" t="s">
        <v>2607</v>
      </c>
      <c r="D1301" s="1">
        <v>40946.830868055556</v>
      </c>
      <c r="E1301">
        <v>13</v>
      </c>
      <c r="F1301">
        <v>5</v>
      </c>
    </row>
    <row r="1302" spans="1:8" x14ac:dyDescent="0.2">
      <c r="A1302">
        <v>1.66960590999396E+17</v>
      </c>
      <c r="B1302" t="s">
        <v>2608</v>
      </c>
      <c r="C1302" t="s">
        <v>2609</v>
      </c>
      <c r="D1302" s="1">
        <v>40946.836585648147</v>
      </c>
      <c r="E1302">
        <v>106</v>
      </c>
      <c r="F1302">
        <v>16</v>
      </c>
      <c r="G1302" t="s">
        <v>89</v>
      </c>
    </row>
    <row r="1303" spans="1:8" x14ac:dyDescent="0.2">
      <c r="A1303">
        <v>1.66963219175448E+17</v>
      </c>
      <c r="B1303" t="s">
        <v>2610</v>
      </c>
      <c r="C1303" t="s">
        <v>2611</v>
      </c>
      <c r="D1303" s="1">
        <v>40946.843842592592</v>
      </c>
      <c r="E1303">
        <v>67</v>
      </c>
      <c r="F1303">
        <v>13</v>
      </c>
      <c r="G1303" t="s">
        <v>89</v>
      </c>
    </row>
    <row r="1304" spans="1:8" x14ac:dyDescent="0.2">
      <c r="A1304">
        <v>1.66965814837256E+17</v>
      </c>
      <c r="B1304" t="s">
        <v>2612</v>
      </c>
      <c r="C1304" t="s">
        <v>2613</v>
      </c>
      <c r="D1304" s="1">
        <v>40946.850995370369</v>
      </c>
      <c r="E1304">
        <v>45</v>
      </c>
      <c r="F1304">
        <v>6</v>
      </c>
      <c r="H1304" t="s">
        <v>390</v>
      </c>
    </row>
    <row r="1305" spans="1:8" x14ac:dyDescent="0.2">
      <c r="A1305">
        <v>1.6697104279392998E+17</v>
      </c>
      <c r="B1305" t="s">
        <v>2614</v>
      </c>
      <c r="C1305" t="s">
        <v>2615</v>
      </c>
      <c r="D1305" s="1">
        <v>40946.865428240744</v>
      </c>
      <c r="E1305">
        <v>189</v>
      </c>
      <c r="F1305">
        <v>23</v>
      </c>
      <c r="G1305" t="s">
        <v>89</v>
      </c>
    </row>
    <row r="1306" spans="1:8" x14ac:dyDescent="0.2">
      <c r="A1306">
        <v>1.6697648295720499E+17</v>
      </c>
      <c r="B1306" t="s">
        <v>2616</v>
      </c>
      <c r="C1306" t="s">
        <v>2617</v>
      </c>
      <c r="D1306" s="1">
        <v>40946.880439814813</v>
      </c>
      <c r="E1306">
        <v>91</v>
      </c>
      <c r="F1306">
        <v>17</v>
      </c>
      <c r="G1306" t="s">
        <v>89</v>
      </c>
    </row>
    <row r="1307" spans="1:8" x14ac:dyDescent="0.2">
      <c r="A1307">
        <v>1.6698033721221101E+17</v>
      </c>
      <c r="B1307" t="s">
        <v>2618</v>
      </c>
      <c r="C1307" t="s">
        <v>2619</v>
      </c>
      <c r="D1307" s="1">
        <v>40946.891076388885</v>
      </c>
      <c r="E1307">
        <v>127</v>
      </c>
      <c r="F1307">
        <v>59</v>
      </c>
      <c r="G1307" t="s">
        <v>89</v>
      </c>
    </row>
    <row r="1308" spans="1:8" x14ac:dyDescent="0.2">
      <c r="A1308">
        <v>1.6698979630724301E+17</v>
      </c>
      <c r="B1308" t="s">
        <v>2620</v>
      </c>
      <c r="C1308" t="s">
        <v>2621</v>
      </c>
      <c r="D1308" s="1">
        <v>40946.917175925926</v>
      </c>
      <c r="E1308">
        <v>154</v>
      </c>
      <c r="F1308">
        <v>34</v>
      </c>
      <c r="G1308" t="s">
        <v>89</v>
      </c>
    </row>
    <row r="1309" spans="1:8" x14ac:dyDescent="0.2">
      <c r="A1309">
        <v>1.6699648685965299E+17</v>
      </c>
      <c r="B1309" t="s">
        <v>2622</v>
      </c>
      <c r="C1309" t="s">
        <v>2623</v>
      </c>
      <c r="D1309" s="1">
        <v>40946.935636574075</v>
      </c>
      <c r="E1309">
        <v>35</v>
      </c>
      <c r="F1309">
        <v>4</v>
      </c>
      <c r="G1309" t="e">
        <f>FLGovScott</f>
        <v>#NAME?</v>
      </c>
    </row>
    <row r="1310" spans="1:8" x14ac:dyDescent="0.2">
      <c r="A1310">
        <v>1.67271911066316E+17</v>
      </c>
      <c r="B1310" t="s">
        <v>2624</v>
      </c>
      <c r="C1310" t="s">
        <v>2625</v>
      </c>
      <c r="D1310" s="1">
        <v>40947.695671296293</v>
      </c>
      <c r="E1310">
        <v>25</v>
      </c>
      <c r="F1310">
        <v>3</v>
      </c>
    </row>
    <row r="1311" spans="1:8" x14ac:dyDescent="0.2">
      <c r="A1311">
        <v>1.6727744824383802E+17</v>
      </c>
      <c r="B1311" t="s">
        <v>2626</v>
      </c>
      <c r="C1311" t="s">
        <v>2627</v>
      </c>
      <c r="D1311" s="1">
        <v>40947.710949074077</v>
      </c>
      <c r="E1311">
        <v>107</v>
      </c>
      <c r="F1311">
        <v>72</v>
      </c>
      <c r="H1311" t="s">
        <v>390</v>
      </c>
    </row>
    <row r="1312" spans="1:8" x14ac:dyDescent="0.2">
      <c r="A1312">
        <v>1.6728719316393901E+17</v>
      </c>
      <c r="B1312" t="s">
        <v>2628</v>
      </c>
      <c r="C1312" t="s">
        <v>2629</v>
      </c>
      <c r="D1312" s="1">
        <v>40947.737835648149</v>
      </c>
      <c r="E1312">
        <v>15</v>
      </c>
      <c r="F1312">
        <v>5</v>
      </c>
      <c r="H1312" t="s">
        <v>390</v>
      </c>
    </row>
    <row r="1313" spans="1:8" x14ac:dyDescent="0.2">
      <c r="A1313">
        <v>1.6729008546789299E+17</v>
      </c>
      <c r="B1313" t="s">
        <v>2630</v>
      </c>
      <c r="C1313" t="s">
        <v>2631</v>
      </c>
      <c r="D1313" s="1">
        <v>40947.745821759258</v>
      </c>
      <c r="E1313">
        <v>21</v>
      </c>
      <c r="F1313">
        <v>4</v>
      </c>
    </row>
    <row r="1314" spans="1:8" x14ac:dyDescent="0.2">
      <c r="A1314">
        <v>1.6731147186746499E+17</v>
      </c>
      <c r="B1314" t="s">
        <v>2632</v>
      </c>
      <c r="C1314" t="s">
        <v>2633</v>
      </c>
      <c r="D1314" s="1">
        <v>40947.804837962962</v>
      </c>
      <c r="E1314">
        <v>37</v>
      </c>
      <c r="F1314">
        <v>13</v>
      </c>
      <c r="G1314" t="s">
        <v>89</v>
      </c>
    </row>
    <row r="1315" spans="1:8" x14ac:dyDescent="0.2">
      <c r="A1315">
        <v>1.6731316395456899E+17</v>
      </c>
      <c r="B1315" t="s">
        <v>2634</v>
      </c>
      <c r="C1315" t="s">
        <v>2635</v>
      </c>
      <c r="D1315" s="1">
        <v>40947.809502314813</v>
      </c>
      <c r="E1315">
        <v>58</v>
      </c>
      <c r="F1315">
        <v>9</v>
      </c>
      <c r="G1315" t="s">
        <v>89</v>
      </c>
    </row>
    <row r="1316" spans="1:8" x14ac:dyDescent="0.2">
      <c r="A1316">
        <v>1.6731536590964301E+17</v>
      </c>
      <c r="B1316" t="s">
        <v>2636</v>
      </c>
      <c r="C1316" t="s">
        <v>2637</v>
      </c>
      <c r="D1316" s="1">
        <v>40947.815578703703</v>
      </c>
      <c r="E1316">
        <v>478</v>
      </c>
      <c r="F1316">
        <v>320</v>
      </c>
      <c r="G1316" t="s">
        <v>89</v>
      </c>
    </row>
    <row r="1317" spans="1:8" x14ac:dyDescent="0.2">
      <c r="A1317">
        <v>1.6732223157843901E+17</v>
      </c>
      <c r="B1317" t="s">
        <v>2638</v>
      </c>
      <c r="C1317" t="s">
        <v>2639</v>
      </c>
      <c r="D1317" s="1">
        <v>40947.83452546296</v>
      </c>
      <c r="E1317">
        <v>3</v>
      </c>
      <c r="F1317">
        <v>2</v>
      </c>
      <c r="G1317" t="s">
        <v>215</v>
      </c>
    </row>
    <row r="1318" spans="1:8" x14ac:dyDescent="0.2">
      <c r="A1318">
        <v>1.6732260422136998E+17</v>
      </c>
      <c r="B1318" t="s">
        <v>2640</v>
      </c>
      <c r="C1318" t="e">
        <f>_xlfn.SINGLE(IanBQueen in answer to Your question), my favorite thing to do is spending Time with my family.</f>
        <v>#NAME?</v>
      </c>
      <c r="D1318" s="1">
        <v>40947.835555555554</v>
      </c>
      <c r="E1318">
        <v>4</v>
      </c>
      <c r="F1318">
        <v>4</v>
      </c>
      <c r="G1318" t="e">
        <f>IanBQueen</f>
        <v>#NAME?</v>
      </c>
    </row>
    <row r="1319" spans="1:8" x14ac:dyDescent="0.2">
      <c r="A1319">
        <v>1.6732365321681299E+17</v>
      </c>
      <c r="B1319" t="s">
        <v>2641</v>
      </c>
      <c r="C1319" t="e">
        <f>_xlfn.SINGLE(Miss_Drax my first job was working for and with my Father), Fred C. Trump.</f>
        <v>#NAME?</v>
      </c>
      <c r="D1319" s="1">
        <v>40947.838449074072</v>
      </c>
      <c r="E1319">
        <v>11</v>
      </c>
      <c r="F1319">
        <v>22</v>
      </c>
      <c r="G1319" t="e">
        <f>Miss_Drax</f>
        <v>#NAME?</v>
      </c>
    </row>
    <row r="1320" spans="1:8" x14ac:dyDescent="0.2">
      <c r="A1320">
        <v>1.67324581118488E+17</v>
      </c>
      <c r="B1320" t="s">
        <v>2642</v>
      </c>
      <c r="C1320" t="s">
        <v>2643</v>
      </c>
      <c r="D1320" s="1">
        <v>40947.841006944444</v>
      </c>
      <c r="E1320">
        <v>16</v>
      </c>
      <c r="F1320">
        <v>3</v>
      </c>
      <c r="G1320" t="s">
        <v>2644</v>
      </c>
      <c r="H1320" t="s">
        <v>390</v>
      </c>
    </row>
    <row r="1321" spans="1:8" x14ac:dyDescent="0.2">
      <c r="A1321">
        <v>1.6732605242160701E+17</v>
      </c>
      <c r="B1321" t="s">
        <v>2645</v>
      </c>
      <c r="C1321" t="s">
        <v>2646</v>
      </c>
      <c r="D1321" s="1">
        <v>40947.845069444447</v>
      </c>
      <c r="E1321">
        <v>29</v>
      </c>
      <c r="F1321">
        <v>7</v>
      </c>
    </row>
    <row r="1322" spans="1:8" x14ac:dyDescent="0.2">
      <c r="A1322">
        <v>1.6732774762506598E+17</v>
      </c>
      <c r="B1322" t="s">
        <v>2647</v>
      </c>
      <c r="C1322" t="s">
        <v>2648</v>
      </c>
      <c r="D1322" s="1">
        <v>40947.849745370368</v>
      </c>
      <c r="E1322">
        <v>5</v>
      </c>
      <c r="F1322">
        <v>1</v>
      </c>
      <c r="G1322" t="s">
        <v>89</v>
      </c>
    </row>
    <row r="1323" spans="1:8" x14ac:dyDescent="0.2">
      <c r="A1323">
        <v>1.6732863612125501E+17</v>
      </c>
      <c r="B1323" t="s">
        <v>2649</v>
      </c>
      <c r="C1323" t="s">
        <v>2650</v>
      </c>
      <c r="D1323" s="1">
        <v>40947.852199074077</v>
      </c>
      <c r="E1323">
        <v>127</v>
      </c>
      <c r="F1323">
        <v>72</v>
      </c>
      <c r="G1323" t="s">
        <v>89</v>
      </c>
    </row>
    <row r="1324" spans="1:8" x14ac:dyDescent="0.2">
      <c r="A1324">
        <v>1.6733172685774E+17</v>
      </c>
      <c r="B1324" t="s">
        <v>2651</v>
      </c>
      <c r="C1324" t="e">
        <f xml:space="preserve"> GrimeyGatsby I only require four hours of sleep per night.</f>
        <v>#NAME?</v>
      </c>
      <c r="D1324" s="1">
        <v>40947.860729166663</v>
      </c>
      <c r="E1324">
        <v>126</v>
      </c>
      <c r="F1324">
        <v>215</v>
      </c>
      <c r="G1324" t="s">
        <v>89</v>
      </c>
    </row>
    <row r="1325" spans="1:8" x14ac:dyDescent="0.2">
      <c r="A1325">
        <v>1.673321617106E+17</v>
      </c>
      <c r="B1325" t="s">
        <v>2652</v>
      </c>
      <c r="C1325" t="s">
        <v>2653</v>
      </c>
      <c r="D1325" s="1">
        <v>40947.861921296295</v>
      </c>
      <c r="E1325">
        <v>3</v>
      </c>
      <c r="F1325">
        <v>3</v>
      </c>
      <c r="G1325" t="s">
        <v>89</v>
      </c>
    </row>
    <row r="1326" spans="1:8" x14ac:dyDescent="0.2">
      <c r="A1326">
        <v>1.6733294009792899E+17</v>
      </c>
      <c r="B1326" t="s">
        <v>2654</v>
      </c>
      <c r="C1326" t="s">
        <v>2655</v>
      </c>
      <c r="D1326" s="1">
        <v>40947.864074074074</v>
      </c>
      <c r="E1326">
        <v>151</v>
      </c>
      <c r="F1326">
        <v>28</v>
      </c>
      <c r="G1326" t="s">
        <v>89</v>
      </c>
    </row>
    <row r="1327" spans="1:8" x14ac:dyDescent="0.2">
      <c r="A1327">
        <v>1.67337400010416E+17</v>
      </c>
      <c r="B1327" t="s">
        <v>2656</v>
      </c>
      <c r="C1327" t="s">
        <v>2657</v>
      </c>
      <c r="D1327" s="1">
        <v>40947.876377314817</v>
      </c>
      <c r="E1327">
        <v>111</v>
      </c>
      <c r="F1327">
        <v>139</v>
      </c>
      <c r="G1327" t="s">
        <v>2658</v>
      </c>
    </row>
    <row r="1328" spans="1:8" x14ac:dyDescent="0.2">
      <c r="A1328">
        <v>1.673381838E+17</v>
      </c>
      <c r="B1328" t="s">
        <v>2659</v>
      </c>
      <c r="C1328" t="e">
        <f xml:space="preserve"> npbraden I already have two great pilots.</f>
        <v>#NAME?</v>
      </c>
      <c r="D1328" s="1">
        <v>40947.878541666665</v>
      </c>
      <c r="E1328">
        <v>3</v>
      </c>
      <c r="F1328">
        <v>1</v>
      </c>
      <c r="G1328" t="s">
        <v>89</v>
      </c>
    </row>
    <row r="1329" spans="1:8" x14ac:dyDescent="0.2">
      <c r="A1329">
        <v>1.6733925881270202E+17</v>
      </c>
      <c r="B1329" t="s">
        <v>2660</v>
      </c>
      <c r="C1329" t="s">
        <v>2661</v>
      </c>
      <c r="D1329" s="1">
        <v>40947.881504629629</v>
      </c>
      <c r="E1329">
        <v>142</v>
      </c>
      <c r="F1329">
        <v>22</v>
      </c>
      <c r="G1329" t="s">
        <v>89</v>
      </c>
    </row>
    <row r="1330" spans="1:8" x14ac:dyDescent="0.2">
      <c r="A1330">
        <v>1.673424466683E+17</v>
      </c>
      <c r="B1330" t="s">
        <v>2662</v>
      </c>
      <c r="C1330" t="s">
        <v>2663</v>
      </c>
      <c r="D1330" s="1">
        <v>40947.8903125</v>
      </c>
      <c r="E1330">
        <v>111</v>
      </c>
      <c r="F1330">
        <v>38</v>
      </c>
    </row>
    <row r="1331" spans="1:8" x14ac:dyDescent="0.2">
      <c r="A1331">
        <v>1.67347755499536E+17</v>
      </c>
      <c r="B1331" t="s">
        <v>2664</v>
      </c>
      <c r="C1331" t="s">
        <v>2665</v>
      </c>
      <c r="D1331" s="1">
        <v>40947.904953703706</v>
      </c>
      <c r="E1331">
        <v>28</v>
      </c>
      <c r="F1331">
        <v>6</v>
      </c>
    </row>
    <row r="1332" spans="1:8" x14ac:dyDescent="0.2">
      <c r="A1332">
        <v>1.6735479761011501E+17</v>
      </c>
      <c r="B1332" t="s">
        <v>2666</v>
      </c>
      <c r="C1332" t="s">
        <v>2667</v>
      </c>
      <c r="D1332" s="1">
        <v>40947.924386574072</v>
      </c>
      <c r="E1332">
        <v>28</v>
      </c>
      <c r="F1332">
        <v>18</v>
      </c>
      <c r="G1332" t="s">
        <v>89</v>
      </c>
      <c r="H1332" t="s">
        <v>390</v>
      </c>
    </row>
    <row r="1333" spans="1:8" x14ac:dyDescent="0.2">
      <c r="A1333">
        <v>1.67359611005976E+17</v>
      </c>
      <c r="B1333" t="s">
        <v>2668</v>
      </c>
      <c r="C1333" t="s">
        <v>2669</v>
      </c>
      <c r="D1333" s="1">
        <v>40947.937673611108</v>
      </c>
      <c r="E1333">
        <v>96</v>
      </c>
      <c r="F1333">
        <v>34</v>
      </c>
    </row>
    <row r="1334" spans="1:8" x14ac:dyDescent="0.2">
      <c r="A1334">
        <v>1.6736975028709699E+17</v>
      </c>
      <c r="B1334" t="s">
        <v>2670</v>
      </c>
      <c r="C1334" t="s">
        <v>2671</v>
      </c>
      <c r="D1334" s="1">
        <v>40947.965648148151</v>
      </c>
      <c r="E1334">
        <v>35</v>
      </c>
      <c r="F1334">
        <v>13</v>
      </c>
    </row>
    <row r="1335" spans="1:8" x14ac:dyDescent="0.2">
      <c r="A1335">
        <v>1.6740565905742598E+17</v>
      </c>
      <c r="B1335" t="s">
        <v>2672</v>
      </c>
      <c r="C1335" t="s">
        <v>2673</v>
      </c>
      <c r="D1335" s="1">
        <v>40948.064745370371</v>
      </c>
      <c r="E1335">
        <v>1249</v>
      </c>
      <c r="F1335">
        <v>858</v>
      </c>
      <c r="G1335" t="s">
        <v>89</v>
      </c>
    </row>
    <row r="1336" spans="1:8" x14ac:dyDescent="0.2">
      <c r="A1336">
        <v>1.676396152332E+17</v>
      </c>
      <c r="B1336" t="s">
        <v>2674</v>
      </c>
      <c r="C1336" t="e">
        <f xml:space="preserve"> Misterglorious I wear suits From the Donald J. Trump Signature Collection.</f>
        <v>#NAME?</v>
      </c>
      <c r="D1336" s="1">
        <v>40948.710335648146</v>
      </c>
      <c r="E1336">
        <v>9</v>
      </c>
      <c r="F1336">
        <v>5</v>
      </c>
      <c r="G1336" t="s">
        <v>89</v>
      </c>
    </row>
    <row r="1337" spans="1:8" x14ac:dyDescent="0.2">
      <c r="A1337">
        <v>1.6764124227921501E+17</v>
      </c>
      <c r="B1337" t="s">
        <v>2675</v>
      </c>
      <c r="C1337" t="s">
        <v>2676</v>
      </c>
      <c r="D1337" s="1">
        <v>40948.714826388888</v>
      </c>
      <c r="E1337">
        <v>7</v>
      </c>
      <c r="F1337">
        <v>3</v>
      </c>
      <c r="G1337" t="e">
        <f>JLukeRobinson</f>
        <v>#NAME?</v>
      </c>
    </row>
    <row r="1338" spans="1:8" x14ac:dyDescent="0.2">
      <c r="A1338">
        <v>1.6764477846337501E+17</v>
      </c>
      <c r="B1338" t="s">
        <v>2677</v>
      </c>
      <c r="C1338" t="s">
        <v>2678</v>
      </c>
      <c r="D1338" s="1">
        <v>40948.724583333336</v>
      </c>
      <c r="E1338">
        <v>54</v>
      </c>
      <c r="F1338">
        <v>27</v>
      </c>
      <c r="G1338" t="s">
        <v>89</v>
      </c>
    </row>
    <row r="1339" spans="1:8" x14ac:dyDescent="0.2">
      <c r="A1339">
        <v>1.6764481022683101E+17</v>
      </c>
      <c r="B1339" t="s">
        <v>2679</v>
      </c>
      <c r="C1339" t="s">
        <v>2680</v>
      </c>
      <c r="D1339" s="1">
        <v>40948.724675925929</v>
      </c>
      <c r="E1339">
        <v>4</v>
      </c>
      <c r="F1339">
        <v>2</v>
      </c>
      <c r="G1339" t="s">
        <v>89</v>
      </c>
    </row>
    <row r="1340" spans="1:8" x14ac:dyDescent="0.2">
      <c r="A1340">
        <v>1.67661166418608E+17</v>
      </c>
      <c r="B1340" t="s">
        <v>2681</v>
      </c>
      <c r="C1340" t="s">
        <v>2682</v>
      </c>
      <c r="D1340" s="1">
        <v>40948.769803240742</v>
      </c>
      <c r="E1340">
        <v>10</v>
      </c>
      <c r="F1340">
        <v>7</v>
      </c>
      <c r="G1340" t="s">
        <v>89</v>
      </c>
    </row>
    <row r="1341" spans="1:8" x14ac:dyDescent="0.2">
      <c r="A1341">
        <v>1.6766276413385501E+17</v>
      </c>
      <c r="B1341" t="s">
        <v>2683</v>
      </c>
      <c r="C1341" t="s">
        <v>2684</v>
      </c>
      <c r="D1341" s="1">
        <v>40948.774212962962</v>
      </c>
      <c r="E1341">
        <v>12</v>
      </c>
      <c r="F1341">
        <v>5</v>
      </c>
      <c r="G1341" t="s">
        <v>487</v>
      </c>
    </row>
    <row r="1342" spans="1:8" x14ac:dyDescent="0.2">
      <c r="A1342">
        <v>1.6766483966421798E+17</v>
      </c>
      <c r="B1342" t="s">
        <v>2685</v>
      </c>
      <c r="C1342" t="s">
        <v>2686</v>
      </c>
      <c r="D1342" s="1">
        <v>40948.779942129629</v>
      </c>
      <c r="E1342">
        <v>16</v>
      </c>
      <c r="F1342">
        <v>7</v>
      </c>
      <c r="G1342" t="s">
        <v>215</v>
      </c>
    </row>
    <row r="1343" spans="1:8" x14ac:dyDescent="0.2">
      <c r="A1343">
        <v>1.6766671473200301E+17</v>
      </c>
      <c r="B1343" t="s">
        <v>2687</v>
      </c>
      <c r="C1343" t="s">
        <v>2688</v>
      </c>
      <c r="D1343" s="1">
        <v>40948.785115740742</v>
      </c>
      <c r="E1343">
        <v>17</v>
      </c>
      <c r="F1343">
        <v>10</v>
      </c>
      <c r="H1343" t="s">
        <v>390</v>
      </c>
    </row>
    <row r="1344" spans="1:8" x14ac:dyDescent="0.2">
      <c r="A1344">
        <v>1.6767405581677699E+17</v>
      </c>
      <c r="B1344" t="s">
        <v>2689</v>
      </c>
      <c r="C1344" t="s">
        <v>2690</v>
      </c>
      <c r="D1344" s="1">
        <v>40948.80537037037</v>
      </c>
      <c r="E1344">
        <v>29</v>
      </c>
      <c r="F1344">
        <v>11</v>
      </c>
    </row>
    <row r="1345" spans="1:8" x14ac:dyDescent="0.2">
      <c r="A1345">
        <v>1.6768279401163101E+17</v>
      </c>
      <c r="B1345" t="s">
        <v>2691</v>
      </c>
      <c r="C1345" t="s">
        <v>2692</v>
      </c>
      <c r="D1345" s="1">
        <v>40948.82949074074</v>
      </c>
      <c r="E1345">
        <v>33</v>
      </c>
      <c r="F1345">
        <v>6</v>
      </c>
      <c r="G1345" t="s">
        <v>89</v>
      </c>
    </row>
    <row r="1346" spans="1:8" x14ac:dyDescent="0.2">
      <c r="A1346">
        <v>1.676838431287E+17</v>
      </c>
      <c r="B1346" t="s">
        <v>2693</v>
      </c>
      <c r="C1346" t="s">
        <v>2694</v>
      </c>
      <c r="D1346" s="1">
        <v>40948.832384259258</v>
      </c>
      <c r="E1346">
        <v>9</v>
      </c>
      <c r="F1346">
        <v>2</v>
      </c>
      <c r="G1346" t="s">
        <v>89</v>
      </c>
    </row>
    <row r="1347" spans="1:8" x14ac:dyDescent="0.2">
      <c r="A1347">
        <v>1.6768438634978499E+17</v>
      </c>
      <c r="B1347" t="s">
        <v>2695</v>
      </c>
      <c r="C1347" t="s">
        <v>2696</v>
      </c>
      <c r="D1347" s="1">
        <v>40948.833877314813</v>
      </c>
      <c r="E1347">
        <v>6</v>
      </c>
      <c r="F1347">
        <v>3</v>
      </c>
      <c r="G1347" t="s">
        <v>89</v>
      </c>
    </row>
    <row r="1348" spans="1:8" x14ac:dyDescent="0.2">
      <c r="A1348">
        <v>1.6768501833073402E+17</v>
      </c>
      <c r="B1348" t="s">
        <v>2697</v>
      </c>
      <c r="C1348" t="s">
        <v>2698</v>
      </c>
      <c r="D1348" s="1">
        <v>40948.835625</v>
      </c>
      <c r="E1348">
        <v>186</v>
      </c>
      <c r="F1348">
        <v>145</v>
      </c>
    </row>
    <row r="1349" spans="1:8" x14ac:dyDescent="0.2">
      <c r="A1349">
        <v>1.6768734490696899E+17</v>
      </c>
      <c r="B1349" t="s">
        <v>2699</v>
      </c>
      <c r="C1349" t="s">
        <v>2700</v>
      </c>
      <c r="D1349" s="1">
        <v>40948.842048611114</v>
      </c>
      <c r="E1349">
        <v>74</v>
      </c>
      <c r="F1349">
        <v>34</v>
      </c>
      <c r="G1349" t="e">
        <f>thecelidebiasio</f>
        <v>#NAME?</v>
      </c>
    </row>
    <row r="1350" spans="1:8" x14ac:dyDescent="0.2">
      <c r="A1350">
        <v>1.6769804121683901E+17</v>
      </c>
      <c r="B1350" t="s">
        <v>2701</v>
      </c>
      <c r="C1350" t="s">
        <v>2702</v>
      </c>
      <c r="D1350" s="1">
        <v>40948.871562499997</v>
      </c>
      <c r="E1350">
        <v>144</v>
      </c>
      <c r="F1350">
        <v>47</v>
      </c>
      <c r="G1350" t="s">
        <v>89</v>
      </c>
    </row>
    <row r="1351" spans="1:8" x14ac:dyDescent="0.2">
      <c r="A1351">
        <v>1.6770134027601101E+17</v>
      </c>
      <c r="B1351" t="s">
        <v>2703</v>
      </c>
      <c r="C1351" t="e">
        <f>_xlfn.SINGLE( WyattBrian Timing is important), so considerations such As Your financial situation and how solid Your plans are should be reviewed.</f>
        <v>#NAME?</v>
      </c>
      <c r="D1351" s="1">
        <v>40948.880659722221</v>
      </c>
      <c r="E1351">
        <v>4</v>
      </c>
      <c r="F1351">
        <v>4</v>
      </c>
      <c r="G1351" t="s">
        <v>89</v>
      </c>
    </row>
    <row r="1352" spans="1:8" x14ac:dyDescent="0.2">
      <c r="A1352">
        <v>1.6770201284104602E+17</v>
      </c>
      <c r="B1352" t="s">
        <v>2704</v>
      </c>
      <c r="C1352" t="s">
        <v>2705</v>
      </c>
      <c r="D1352" s="1">
        <v>40948.882523148146</v>
      </c>
      <c r="E1352">
        <v>586</v>
      </c>
      <c r="F1352">
        <v>379</v>
      </c>
    </row>
    <row r="1353" spans="1:8" x14ac:dyDescent="0.2">
      <c r="A1353">
        <v>1.6770447623967101E+17</v>
      </c>
      <c r="B1353" t="s">
        <v>2706</v>
      </c>
      <c r="C1353" t="s">
        <v>2707</v>
      </c>
      <c r="D1353" s="1">
        <v>40948.889317129629</v>
      </c>
      <c r="E1353">
        <v>32</v>
      </c>
      <c r="F1353">
        <v>5</v>
      </c>
      <c r="G1353" t="s">
        <v>89</v>
      </c>
    </row>
    <row r="1354" spans="1:8" x14ac:dyDescent="0.2">
      <c r="A1354">
        <v>1.6771030135617101E+17</v>
      </c>
      <c r="B1354" t="s">
        <v>2708</v>
      </c>
      <c r="C1354" t="s">
        <v>2709</v>
      </c>
      <c r="D1354" s="1">
        <v>40948.905393518522</v>
      </c>
      <c r="E1354">
        <v>84</v>
      </c>
      <c r="F1354">
        <v>33</v>
      </c>
      <c r="H1354" t="s">
        <v>390</v>
      </c>
    </row>
    <row r="1355" spans="1:8" x14ac:dyDescent="0.2">
      <c r="A1355">
        <v>1.6800948994401798E+17</v>
      </c>
      <c r="B1355" t="s">
        <v>2710</v>
      </c>
      <c r="C1355" t="s">
        <v>2711</v>
      </c>
      <c r="D1355" s="1">
        <v>40949.730995370373</v>
      </c>
      <c r="E1355">
        <v>25</v>
      </c>
      <c r="F1355">
        <v>8</v>
      </c>
      <c r="G1355" t="s">
        <v>487</v>
      </c>
    </row>
    <row r="1356" spans="1:8" x14ac:dyDescent="0.2">
      <c r="A1356">
        <v>1.68014358687916E+17</v>
      </c>
      <c r="B1356" t="s">
        <v>2712</v>
      </c>
      <c r="C1356" t="s">
        <v>2713</v>
      </c>
      <c r="D1356" s="1">
        <v>40949.744432870371</v>
      </c>
      <c r="E1356">
        <v>147</v>
      </c>
      <c r="F1356">
        <v>48</v>
      </c>
    </row>
    <row r="1357" spans="1:8" x14ac:dyDescent="0.2">
      <c r="A1357">
        <v>1.6806473969029501E+17</v>
      </c>
      <c r="B1357" t="s">
        <v>2714</v>
      </c>
      <c r="C1357" t="e">
        <f xml:space="preserve"> MittRomney will give a great speech at CPAC today. He understands the threat From China.</f>
        <v>#NAME?</v>
      </c>
      <c r="D1357" s="1">
        <v>40949.883460648147</v>
      </c>
      <c r="E1357">
        <v>31</v>
      </c>
      <c r="F1357">
        <v>3</v>
      </c>
      <c r="G1357" t="s">
        <v>89</v>
      </c>
    </row>
    <row r="1358" spans="1:8" x14ac:dyDescent="0.2">
      <c r="A1358">
        <v>1.6807677903727398E+17</v>
      </c>
      <c r="B1358" t="s">
        <v>2715</v>
      </c>
      <c r="C1358" t="s">
        <v>2716</v>
      </c>
      <c r="D1358" s="1">
        <v>40949.916678240741</v>
      </c>
      <c r="E1358">
        <v>213</v>
      </c>
      <c r="F1358">
        <v>98</v>
      </c>
      <c r="H1358" t="s">
        <v>390</v>
      </c>
    </row>
    <row r="1359" spans="1:8" x14ac:dyDescent="0.2">
      <c r="A1359">
        <v>1.6808742147969402E+17</v>
      </c>
      <c r="B1359" t="s">
        <v>2717</v>
      </c>
      <c r="C1359" t="s">
        <v>2718</v>
      </c>
      <c r="D1359" s="1">
        <v>40949.94604166667</v>
      </c>
      <c r="E1359">
        <v>105</v>
      </c>
      <c r="F1359">
        <v>65</v>
      </c>
    </row>
    <row r="1360" spans="1:8" x14ac:dyDescent="0.2">
      <c r="A1360">
        <v>1.6808779420232E+17</v>
      </c>
      <c r="B1360" t="s">
        <v>2719</v>
      </c>
      <c r="C1360" t="s">
        <v>2720</v>
      </c>
      <c r="D1360" s="1">
        <v>40949.947071759256</v>
      </c>
      <c r="E1360">
        <v>22</v>
      </c>
      <c r="F1360">
        <v>9</v>
      </c>
    </row>
    <row r="1361" spans="1:8" x14ac:dyDescent="0.2">
      <c r="A1361">
        <v>1.6809360032283002E+17</v>
      </c>
      <c r="B1361" t="s">
        <v>2721</v>
      </c>
      <c r="C1361" t="s">
        <v>2722</v>
      </c>
      <c r="D1361" s="1">
        <v>40949.963101851848</v>
      </c>
      <c r="E1361">
        <v>29</v>
      </c>
      <c r="F1361">
        <v>9</v>
      </c>
      <c r="G1361" t="s">
        <v>89</v>
      </c>
    </row>
    <row r="1362" spans="1:8" x14ac:dyDescent="0.2">
      <c r="A1362">
        <v>1.6809395900292701E+17</v>
      </c>
      <c r="B1362" t="s">
        <v>2723</v>
      </c>
      <c r="C1362" t="s">
        <v>2724</v>
      </c>
      <c r="D1362" s="1">
        <v>40949.964085648149</v>
      </c>
      <c r="E1362">
        <v>81</v>
      </c>
      <c r="F1362">
        <v>17</v>
      </c>
      <c r="G1362" t="s">
        <v>89</v>
      </c>
    </row>
    <row r="1363" spans="1:8" x14ac:dyDescent="0.2">
      <c r="A1363">
        <v>1.6908990317343901E+17</v>
      </c>
      <c r="B1363" t="s">
        <v>2725</v>
      </c>
      <c r="C1363" t="s">
        <v>2726</v>
      </c>
      <c r="D1363" s="1">
        <v>40952.712372685186</v>
      </c>
      <c r="E1363">
        <v>111</v>
      </c>
      <c r="F1363">
        <v>24</v>
      </c>
    </row>
    <row r="1364" spans="1:8" x14ac:dyDescent="0.2">
      <c r="A1364">
        <v>1.6909117259633402E+17</v>
      </c>
      <c r="B1364" t="s">
        <v>2727</v>
      </c>
      <c r="C1364" t="s">
        <v>2728</v>
      </c>
      <c r="D1364" s="1">
        <v>40952.715868055559</v>
      </c>
      <c r="E1364">
        <v>17</v>
      </c>
      <c r="F1364">
        <v>16</v>
      </c>
      <c r="G1364" t="s">
        <v>215</v>
      </c>
    </row>
    <row r="1365" spans="1:8" x14ac:dyDescent="0.2">
      <c r="A1365">
        <v>1.6911262003981101E+17</v>
      </c>
      <c r="B1365" t="s">
        <v>2729</v>
      </c>
      <c r="C1365" t="s">
        <v>2730</v>
      </c>
      <c r="D1365" s="1">
        <v>40952.775057870371</v>
      </c>
      <c r="E1365">
        <v>529</v>
      </c>
      <c r="F1365">
        <v>308</v>
      </c>
      <c r="G1365" t="s">
        <v>89</v>
      </c>
    </row>
    <row r="1366" spans="1:8" x14ac:dyDescent="0.2">
      <c r="A1366">
        <v>1.6911476155496E+17</v>
      </c>
      <c r="B1366" t="s">
        <v>2731</v>
      </c>
      <c r="C1366" t="s">
        <v>2732</v>
      </c>
      <c r="D1366" s="1">
        <v>40952.780960648146</v>
      </c>
      <c r="E1366">
        <v>102</v>
      </c>
      <c r="F1366">
        <v>52</v>
      </c>
      <c r="H1366" t="s">
        <v>1725</v>
      </c>
    </row>
    <row r="1367" spans="1:8" x14ac:dyDescent="0.2">
      <c r="A1367">
        <v>1.6913747900434E+17</v>
      </c>
      <c r="B1367" t="s">
        <v>2733</v>
      </c>
      <c r="C1367" t="s">
        <v>2734</v>
      </c>
      <c r="D1367" s="1">
        <v>40952.843657407408</v>
      </c>
      <c r="E1367">
        <v>57</v>
      </c>
      <c r="F1367">
        <v>9</v>
      </c>
      <c r="G1367" t="s">
        <v>89</v>
      </c>
    </row>
    <row r="1368" spans="1:8" x14ac:dyDescent="0.2">
      <c r="A1368">
        <v>1.6914763529755398E+17</v>
      </c>
      <c r="B1368" t="s">
        <v>2735</v>
      </c>
      <c r="C1368" t="s">
        <v>2736</v>
      </c>
      <c r="D1368" s="1">
        <v>40952.871678240743</v>
      </c>
      <c r="E1368">
        <v>36</v>
      </c>
      <c r="F1368">
        <v>6</v>
      </c>
      <c r="G1368" t="s">
        <v>89</v>
      </c>
    </row>
    <row r="1369" spans="1:8" x14ac:dyDescent="0.2">
      <c r="A1369">
        <v>1.6915061326179101E+17</v>
      </c>
      <c r="B1369" t="s">
        <v>2737</v>
      </c>
      <c r="C1369" t="s">
        <v>2738</v>
      </c>
      <c r="D1369" s="1">
        <v>40952.879895833335</v>
      </c>
      <c r="E1369">
        <v>31</v>
      </c>
      <c r="F1369">
        <v>8</v>
      </c>
      <c r="G1369" t="s">
        <v>89</v>
      </c>
    </row>
    <row r="1370" spans="1:8" x14ac:dyDescent="0.2">
      <c r="A1370">
        <v>1.6915374437263299E+17</v>
      </c>
      <c r="B1370" t="s">
        <v>2739</v>
      </c>
      <c r="C1370" t="s">
        <v>2740</v>
      </c>
      <c r="D1370" s="1">
        <v>40952.888541666667</v>
      </c>
      <c r="E1370">
        <v>34</v>
      </c>
      <c r="F1370">
        <v>11</v>
      </c>
    </row>
    <row r="1371" spans="1:8" x14ac:dyDescent="0.2">
      <c r="A1371">
        <v>1.6916007638336701E+17</v>
      </c>
      <c r="B1371" t="s">
        <v>2741</v>
      </c>
      <c r="C1371" t="s">
        <v>2742</v>
      </c>
      <c r="D1371" s="1">
        <v>40952.906006944446</v>
      </c>
      <c r="E1371">
        <v>86</v>
      </c>
      <c r="F1371">
        <v>9</v>
      </c>
    </row>
    <row r="1372" spans="1:8" x14ac:dyDescent="0.2">
      <c r="A1372">
        <v>1.6916442458896301E+17</v>
      </c>
      <c r="B1372" t="s">
        <v>2743</v>
      </c>
      <c r="C1372" t="s">
        <v>2744</v>
      </c>
      <c r="D1372" s="1">
        <v>40952.918009259258</v>
      </c>
      <c r="E1372">
        <v>94</v>
      </c>
      <c r="F1372">
        <v>16</v>
      </c>
    </row>
    <row r="1373" spans="1:8" x14ac:dyDescent="0.2">
      <c r="A1373">
        <v>1.6942806309076899E+17</v>
      </c>
      <c r="B1373" t="s">
        <v>2745</v>
      </c>
      <c r="C1373" t="s">
        <v>2746</v>
      </c>
      <c r="D1373" s="1">
        <v>40953.645509259259</v>
      </c>
      <c r="E1373">
        <v>36</v>
      </c>
      <c r="F1373">
        <v>10</v>
      </c>
    </row>
    <row r="1374" spans="1:8" x14ac:dyDescent="0.2">
      <c r="A1374">
        <v>1.69458306283352E+17</v>
      </c>
      <c r="B1374" t="s">
        <v>2747</v>
      </c>
      <c r="C1374" t="s">
        <v>2748</v>
      </c>
      <c r="D1374" s="1">
        <v>40953.72896990741</v>
      </c>
      <c r="E1374">
        <v>291</v>
      </c>
      <c r="F1374">
        <v>29</v>
      </c>
      <c r="G1374" t="s">
        <v>89</v>
      </c>
    </row>
    <row r="1375" spans="1:8" x14ac:dyDescent="0.2">
      <c r="A1375">
        <v>1.69459098193104E+17</v>
      </c>
      <c r="B1375" t="s">
        <v>2749</v>
      </c>
      <c r="C1375" t="s">
        <v>2750</v>
      </c>
      <c r="D1375" s="1">
        <v>40953.731157407405</v>
      </c>
      <c r="E1375">
        <v>80</v>
      </c>
      <c r="F1375">
        <v>7</v>
      </c>
      <c r="G1375" t="s">
        <v>89</v>
      </c>
    </row>
    <row r="1376" spans="1:8" x14ac:dyDescent="0.2">
      <c r="A1376">
        <v>1.69486400364888E+17</v>
      </c>
      <c r="B1376" t="s">
        <v>2751</v>
      </c>
      <c r="C1376" t="s">
        <v>2752</v>
      </c>
      <c r="D1376" s="1">
        <v>40953.806493055556</v>
      </c>
      <c r="E1376">
        <v>121</v>
      </c>
      <c r="F1376">
        <v>22</v>
      </c>
      <c r="G1376" t="s">
        <v>89</v>
      </c>
    </row>
    <row r="1377" spans="1:8" x14ac:dyDescent="0.2">
      <c r="A1377">
        <v>1.6948719271923299E+17</v>
      </c>
      <c r="B1377" t="s">
        <v>2753</v>
      </c>
      <c r="C1377" t="s">
        <v>2754</v>
      </c>
      <c r="D1377" s="1">
        <v>40953.808680555558</v>
      </c>
      <c r="E1377">
        <v>260</v>
      </c>
      <c r="F1377">
        <v>103</v>
      </c>
      <c r="G1377" t="s">
        <v>89</v>
      </c>
    </row>
    <row r="1378" spans="1:8" x14ac:dyDescent="0.2">
      <c r="A1378">
        <v>1.6949605580368198E+17</v>
      </c>
      <c r="B1378" t="s">
        <v>2755</v>
      </c>
      <c r="C1378" t="s">
        <v>2756</v>
      </c>
      <c r="D1378" s="1">
        <v>40953.833136574074</v>
      </c>
      <c r="E1378">
        <v>134</v>
      </c>
      <c r="F1378">
        <v>12</v>
      </c>
      <c r="G1378" t="s">
        <v>89</v>
      </c>
    </row>
    <row r="1379" spans="1:8" x14ac:dyDescent="0.2">
      <c r="A1379">
        <v>1.6949779123052099E+17</v>
      </c>
      <c r="B1379" t="s">
        <v>2757</v>
      </c>
      <c r="C1379" t="s">
        <v>2758</v>
      </c>
      <c r="D1379" s="1">
        <v>40953.83792824074</v>
      </c>
      <c r="E1379">
        <v>209</v>
      </c>
      <c r="F1379">
        <v>62</v>
      </c>
      <c r="G1379" t="s">
        <v>89</v>
      </c>
    </row>
    <row r="1380" spans="1:8" x14ac:dyDescent="0.2">
      <c r="A1380">
        <v>1.6950769472885501E+17</v>
      </c>
      <c r="B1380" t="s">
        <v>2759</v>
      </c>
      <c r="C1380" t="s">
        <v>2760</v>
      </c>
      <c r="D1380" s="1">
        <v>40953.865254629629</v>
      </c>
      <c r="E1380">
        <v>492</v>
      </c>
      <c r="F1380">
        <v>370</v>
      </c>
      <c r="G1380" t="s">
        <v>89</v>
      </c>
    </row>
    <row r="1381" spans="1:8" x14ac:dyDescent="0.2">
      <c r="A1381">
        <v>1.6951020568667699E+17</v>
      </c>
      <c r="B1381" t="s">
        <v>2761</v>
      </c>
      <c r="C1381" t="s">
        <v>2762</v>
      </c>
      <c r="D1381" s="1">
        <v>40953.872187499997</v>
      </c>
      <c r="E1381">
        <v>15</v>
      </c>
      <c r="F1381">
        <v>11</v>
      </c>
      <c r="G1381" t="s">
        <v>89</v>
      </c>
      <c r="H1381" t="s">
        <v>616</v>
      </c>
    </row>
    <row r="1382" spans="1:8" x14ac:dyDescent="0.2">
      <c r="A1382">
        <v>1.6951161826115901E+17</v>
      </c>
      <c r="B1382" t="s">
        <v>2763</v>
      </c>
      <c r="C1382" t="s">
        <v>2764</v>
      </c>
      <c r="D1382" s="1">
        <v>40953.876076388886</v>
      </c>
      <c r="E1382">
        <v>70</v>
      </c>
      <c r="F1382">
        <v>17</v>
      </c>
    </row>
    <row r="1383" spans="1:8" x14ac:dyDescent="0.2">
      <c r="A1383">
        <v>1.6951784226437501E+17</v>
      </c>
      <c r="B1383" t="s">
        <v>2765</v>
      </c>
      <c r="C1383" t="s">
        <v>2766</v>
      </c>
      <c r="D1383" s="1">
        <v>40953.893252314818</v>
      </c>
      <c r="E1383">
        <v>41</v>
      </c>
      <c r="F1383">
        <v>15</v>
      </c>
    </row>
    <row r="1384" spans="1:8" x14ac:dyDescent="0.2">
      <c r="A1384">
        <v>1.6952593836999802E+17</v>
      </c>
      <c r="B1384" t="s">
        <v>2767</v>
      </c>
      <c r="C1384" t="s">
        <v>2768</v>
      </c>
      <c r="D1384" s="1">
        <v>40953.915601851855</v>
      </c>
      <c r="E1384">
        <v>47</v>
      </c>
      <c r="F1384">
        <v>10</v>
      </c>
    </row>
    <row r="1385" spans="1:8" x14ac:dyDescent="0.2">
      <c r="A1385">
        <v>1.6981106238698202E+17</v>
      </c>
      <c r="B1385" t="s">
        <v>2769</v>
      </c>
      <c r="C1385" t="s">
        <v>2770</v>
      </c>
      <c r="D1385" s="1">
        <v>40954.702384259261</v>
      </c>
      <c r="E1385">
        <v>75</v>
      </c>
      <c r="F1385">
        <v>91</v>
      </c>
      <c r="H1385" t="s">
        <v>390</v>
      </c>
    </row>
    <row r="1386" spans="1:8" x14ac:dyDescent="0.2">
      <c r="A1386">
        <v>1.6985383408305299E+17</v>
      </c>
      <c r="B1386" t="s">
        <v>2771</v>
      </c>
      <c r="C1386" t="s">
        <v>2772</v>
      </c>
      <c r="D1386" s="1">
        <v>40954.820416666669</v>
      </c>
      <c r="E1386">
        <v>16</v>
      </c>
      <c r="F1386">
        <v>1</v>
      </c>
      <c r="G1386" t="s">
        <v>89</v>
      </c>
    </row>
    <row r="1387" spans="1:8" x14ac:dyDescent="0.2">
      <c r="A1387">
        <v>1.6985462211726499E+17</v>
      </c>
      <c r="B1387" t="s">
        <v>2773</v>
      </c>
      <c r="C1387" t="s">
        <v>2774</v>
      </c>
      <c r="D1387" s="1">
        <v>40954.822592592594</v>
      </c>
      <c r="E1387">
        <v>71</v>
      </c>
      <c r="F1387">
        <v>38</v>
      </c>
    </row>
    <row r="1388" spans="1:8" x14ac:dyDescent="0.2">
      <c r="A1388">
        <v>1.6985746444609101E+17</v>
      </c>
      <c r="B1388" t="s">
        <v>2775</v>
      </c>
      <c r="C1388" t="s">
        <v>2776</v>
      </c>
      <c r="D1388" s="1">
        <v>40954.830428240741</v>
      </c>
      <c r="E1388">
        <v>16</v>
      </c>
      <c r="F1388">
        <v>5</v>
      </c>
      <c r="G1388" t="s">
        <v>215</v>
      </c>
    </row>
    <row r="1389" spans="1:8" x14ac:dyDescent="0.2">
      <c r="A1389">
        <v>1.6986106156090899E+17</v>
      </c>
      <c r="B1389" t="s">
        <v>2777</v>
      </c>
      <c r="C1389" t="s">
        <v>2778</v>
      </c>
      <c r="D1389" s="1">
        <v>40954.840358796297</v>
      </c>
      <c r="E1389">
        <v>40</v>
      </c>
      <c r="F1389">
        <v>8</v>
      </c>
    </row>
    <row r="1390" spans="1:8" x14ac:dyDescent="0.2">
      <c r="A1390">
        <v>1.6986965357168198E+17</v>
      </c>
      <c r="B1390" t="s">
        <v>2779</v>
      </c>
      <c r="C1390" t="s">
        <v>2780</v>
      </c>
      <c r="D1390" s="1">
        <v>40954.864074074074</v>
      </c>
      <c r="E1390">
        <v>64</v>
      </c>
      <c r="F1390">
        <v>32</v>
      </c>
    </row>
    <row r="1391" spans="1:8" x14ac:dyDescent="0.2">
      <c r="A1391">
        <v>1.6987103977656301E+17</v>
      </c>
      <c r="B1391" t="s">
        <v>2781</v>
      </c>
      <c r="C1391" t="s">
        <v>2782</v>
      </c>
      <c r="D1391" s="1">
        <v>40954.867893518516</v>
      </c>
      <c r="E1391">
        <v>23</v>
      </c>
      <c r="F1391">
        <v>5</v>
      </c>
    </row>
    <row r="1392" spans="1:8" x14ac:dyDescent="0.2">
      <c r="A1392">
        <v>1.6987298720867901E+17</v>
      </c>
      <c r="B1392" t="s">
        <v>2783</v>
      </c>
      <c r="C1392" t="e">
        <f>_xlfn.SINGLE( The_Joey that could be a possibility but There are no plans at the moment. this season of Celebrity Apprentice is great)--be sure to watch.</f>
        <v>#NAME?</v>
      </c>
      <c r="D1392" s="1">
        <v>40954.873263888891</v>
      </c>
      <c r="E1392">
        <v>5</v>
      </c>
      <c r="F1392">
        <v>2</v>
      </c>
      <c r="G1392" t="s">
        <v>89</v>
      </c>
    </row>
    <row r="1393" spans="1:7" x14ac:dyDescent="0.2">
      <c r="A1393">
        <v>1.6987450538316499E+17</v>
      </c>
      <c r="B1393" t="s">
        <v>2784</v>
      </c>
      <c r="C1393" t="s">
        <v>2785</v>
      </c>
      <c r="D1393" s="1">
        <v>40954.877453703702</v>
      </c>
      <c r="E1393">
        <v>3</v>
      </c>
      <c r="F1393">
        <v>5</v>
      </c>
      <c r="G1393" t="s">
        <v>89</v>
      </c>
    </row>
    <row r="1394" spans="1:7" x14ac:dyDescent="0.2">
      <c r="A1394">
        <v>1.69876320996696E+17</v>
      </c>
      <c r="B1394" t="s">
        <v>2786</v>
      </c>
      <c r="C1394" t="s">
        <v>2787</v>
      </c>
      <c r="D1394" s="1">
        <v>40954.882465277777</v>
      </c>
      <c r="E1394">
        <v>5</v>
      </c>
      <c r="F1394">
        <v>3</v>
      </c>
      <c r="G1394" t="s">
        <v>89</v>
      </c>
    </row>
    <row r="1395" spans="1:7" x14ac:dyDescent="0.2">
      <c r="A1395">
        <v>1.6987667464364E+17</v>
      </c>
      <c r="B1395" t="s">
        <v>2788</v>
      </c>
      <c r="C1395" t="e">
        <f>_xlfn.SINGLE( kingdelrosario I like to invest in what I know), which tends to be real estate, but I keep an open mind.</f>
        <v>#NAME?</v>
      </c>
      <c r="D1395" s="1">
        <v>40954.883449074077</v>
      </c>
      <c r="E1395">
        <v>5</v>
      </c>
      <c r="F1395">
        <v>3</v>
      </c>
      <c r="G1395" t="s">
        <v>89</v>
      </c>
    </row>
    <row r="1396" spans="1:7" x14ac:dyDescent="0.2">
      <c r="A1396">
        <v>1.6987814036832998E+17</v>
      </c>
      <c r="B1396" t="s">
        <v>2789</v>
      </c>
      <c r="C1396" t="e">
        <f xml:space="preserve"> fox_trot_1 I was in my twenties.</f>
        <v>#NAME?</v>
      </c>
      <c r="D1396" s="1">
        <v>40954.887488425928</v>
      </c>
      <c r="E1396">
        <v>6</v>
      </c>
      <c r="F1396">
        <v>2</v>
      </c>
      <c r="G1396" t="s">
        <v>89</v>
      </c>
    </row>
    <row r="1397" spans="1:7" x14ac:dyDescent="0.2">
      <c r="A1397">
        <v>1.69881503650676E+17</v>
      </c>
      <c r="B1397" t="s">
        <v>2790</v>
      </c>
      <c r="C1397" t="s">
        <v>2791</v>
      </c>
      <c r="D1397" s="1">
        <v>40954.896770833337</v>
      </c>
      <c r="E1397">
        <v>19</v>
      </c>
      <c r="F1397">
        <v>2</v>
      </c>
      <c r="G1397" t="s">
        <v>215</v>
      </c>
    </row>
    <row r="1398" spans="1:7" x14ac:dyDescent="0.2">
      <c r="A1398">
        <v>1.69883169888288E+17</v>
      </c>
      <c r="B1398" t="s">
        <v>2792</v>
      </c>
      <c r="C1398" t="s">
        <v>2793</v>
      </c>
      <c r="D1398" s="1">
        <v>40954.901365740741</v>
      </c>
      <c r="E1398">
        <v>78</v>
      </c>
      <c r="F1398">
        <v>35</v>
      </c>
      <c r="G1398" t="s">
        <v>89</v>
      </c>
    </row>
    <row r="1399" spans="1:7" x14ac:dyDescent="0.2">
      <c r="A1399">
        <v>1.6988488402902598E+17</v>
      </c>
      <c r="B1399" t="s">
        <v>2794</v>
      </c>
      <c r="C1399" t="s">
        <v>2795</v>
      </c>
      <c r="D1399" s="1">
        <v>40954.906099537038</v>
      </c>
      <c r="E1399">
        <v>3</v>
      </c>
      <c r="F1399">
        <v>1</v>
      </c>
      <c r="G1399" t="s">
        <v>89</v>
      </c>
    </row>
    <row r="1400" spans="1:7" x14ac:dyDescent="0.2">
      <c r="A1400">
        <v>1.69885262837592E+17</v>
      </c>
      <c r="B1400" t="s">
        <v>2796</v>
      </c>
      <c r="C1400" t="s">
        <v>2797</v>
      </c>
      <c r="D1400" s="1">
        <v>40954.907141203701</v>
      </c>
      <c r="E1400">
        <v>109</v>
      </c>
      <c r="F1400">
        <v>28</v>
      </c>
    </row>
    <row r="1401" spans="1:7" x14ac:dyDescent="0.2">
      <c r="A1401">
        <v>1.6988592802063901E+17</v>
      </c>
      <c r="B1401" t="s">
        <v>2798</v>
      </c>
      <c r="C1401" t="s">
        <v>2799</v>
      </c>
      <c r="D1401" s="1">
        <v>40954.90898148148</v>
      </c>
      <c r="E1401">
        <v>223</v>
      </c>
      <c r="F1401">
        <v>67</v>
      </c>
      <c r="G1401" t="s">
        <v>215</v>
      </c>
    </row>
    <row r="1402" spans="1:7" x14ac:dyDescent="0.2">
      <c r="A1402">
        <v>1.6989105340141501E+17</v>
      </c>
      <c r="B1402" t="s">
        <v>2800</v>
      </c>
      <c r="C1402" t="s">
        <v>2801</v>
      </c>
      <c r="D1402" s="1">
        <v>40954.923125000001</v>
      </c>
      <c r="E1402">
        <v>110</v>
      </c>
      <c r="F1402">
        <v>17</v>
      </c>
      <c r="G1402" t="s">
        <v>89</v>
      </c>
    </row>
    <row r="1403" spans="1:7" x14ac:dyDescent="0.2">
      <c r="A1403">
        <v>1.6989736970027802E+17</v>
      </c>
      <c r="B1403" t="s">
        <v>2802</v>
      </c>
      <c r="C1403" t="s">
        <v>2803</v>
      </c>
      <c r="D1403" s="1">
        <v>40954.940555555557</v>
      </c>
      <c r="E1403">
        <v>100</v>
      </c>
      <c r="F1403">
        <v>10</v>
      </c>
      <c r="G1403" t="s">
        <v>89</v>
      </c>
    </row>
    <row r="1404" spans="1:7" x14ac:dyDescent="0.2">
      <c r="A1404">
        <v>1.6989865322441101E+17</v>
      </c>
      <c r="B1404" t="s">
        <v>2804</v>
      </c>
      <c r="C1404" t="s">
        <v>2805</v>
      </c>
      <c r="D1404" s="1">
        <v>40954.944097222222</v>
      </c>
      <c r="E1404">
        <v>9</v>
      </c>
      <c r="F1404">
        <v>8</v>
      </c>
      <c r="G1404" t="s">
        <v>215</v>
      </c>
    </row>
    <row r="1405" spans="1:7" x14ac:dyDescent="0.2">
      <c r="A1405">
        <v>1.6990057907684899E+17</v>
      </c>
      <c r="B1405" t="s">
        <v>2806</v>
      </c>
      <c r="C1405" t="s">
        <v>2807</v>
      </c>
      <c r="D1405" s="1">
        <v>40954.94940972222</v>
      </c>
      <c r="E1405">
        <v>162</v>
      </c>
      <c r="F1405">
        <v>24</v>
      </c>
      <c r="G1405" t="s">
        <v>89</v>
      </c>
    </row>
    <row r="1406" spans="1:7" x14ac:dyDescent="0.2">
      <c r="A1406">
        <v>1.6991176312973299E+17</v>
      </c>
      <c r="B1406" t="s">
        <v>2808</v>
      </c>
      <c r="C1406" t="s">
        <v>2809</v>
      </c>
      <c r="D1406" s="1">
        <v>40954.980266203704</v>
      </c>
      <c r="E1406">
        <v>15</v>
      </c>
      <c r="F1406">
        <v>5</v>
      </c>
    </row>
    <row r="1407" spans="1:7" x14ac:dyDescent="0.2">
      <c r="A1407">
        <v>1.7014463748126701E+17</v>
      </c>
      <c r="B1407" t="s">
        <v>2810</v>
      </c>
      <c r="C1407" t="e">
        <f>_xlfn.SINGLE( jtatsuno no), not trademarked.</f>
        <v>#NAME?</v>
      </c>
      <c r="D1407" s="1">
        <v>40955.622881944444</v>
      </c>
      <c r="E1407">
        <v>3</v>
      </c>
      <c r="F1407">
        <v>1</v>
      </c>
      <c r="G1407" t="s">
        <v>89</v>
      </c>
    </row>
    <row r="1408" spans="1:7" x14ac:dyDescent="0.2">
      <c r="A1408">
        <v>1.7014510088473798E+17</v>
      </c>
      <c r="B1408" t="s">
        <v>2811</v>
      </c>
      <c r="C1408" t="s">
        <v>2812</v>
      </c>
      <c r="D1408" s="1">
        <v>40955.624155092592</v>
      </c>
      <c r="E1408">
        <v>3</v>
      </c>
      <c r="F1408">
        <v>2</v>
      </c>
      <c r="G1408" t="s">
        <v>89</v>
      </c>
    </row>
    <row r="1409" spans="1:7" x14ac:dyDescent="0.2">
      <c r="A1409">
        <v>1.7014844489846701E+17</v>
      </c>
      <c r="B1409" t="s">
        <v>2813</v>
      </c>
      <c r="C1409" t="s">
        <v>2814</v>
      </c>
      <c r="D1409" s="1">
        <v>40955.633391203701</v>
      </c>
      <c r="E1409">
        <v>3</v>
      </c>
      <c r="F1409">
        <v>2</v>
      </c>
      <c r="G1409" t="s">
        <v>89</v>
      </c>
    </row>
    <row r="1410" spans="1:7" x14ac:dyDescent="0.2">
      <c r="A1410">
        <v>1.7015087011633901E+17</v>
      </c>
      <c r="B1410" t="s">
        <v>2815</v>
      </c>
      <c r="C1410" t="s">
        <v>2816</v>
      </c>
      <c r="D1410" s="1">
        <v>40955.640081018515</v>
      </c>
      <c r="E1410">
        <v>25</v>
      </c>
      <c r="F1410">
        <v>10</v>
      </c>
      <c r="G1410" t="s">
        <v>89</v>
      </c>
    </row>
    <row r="1411" spans="1:7" x14ac:dyDescent="0.2">
      <c r="A1411">
        <v>1.7017018754125402E+17</v>
      </c>
      <c r="B1411" t="s">
        <v>2817</v>
      </c>
      <c r="C1411" t="s">
        <v>2818</v>
      </c>
      <c r="D1411" s="1">
        <v>40955.693379629629</v>
      </c>
      <c r="E1411">
        <v>43</v>
      </c>
      <c r="F1411">
        <v>13</v>
      </c>
      <c r="G1411" t="s">
        <v>89</v>
      </c>
    </row>
    <row r="1412" spans="1:7" x14ac:dyDescent="0.2">
      <c r="A1412">
        <v>1.70176754579808E+17</v>
      </c>
      <c r="B1412" t="s">
        <v>2819</v>
      </c>
      <c r="C1412" t="s">
        <v>2820</v>
      </c>
      <c r="D1412" s="1">
        <v>40955.711504629631</v>
      </c>
      <c r="E1412">
        <v>50</v>
      </c>
      <c r="F1412">
        <v>8</v>
      </c>
      <c r="G1412" t="s">
        <v>89</v>
      </c>
    </row>
    <row r="1413" spans="1:7" x14ac:dyDescent="0.2">
      <c r="A1413">
        <v>1.70187574567112E+17</v>
      </c>
      <c r="B1413" t="s">
        <v>2821</v>
      </c>
      <c r="C1413" t="s">
        <v>2822</v>
      </c>
      <c r="D1413" s="1">
        <v>40955.741365740738</v>
      </c>
      <c r="E1413">
        <v>72</v>
      </c>
      <c r="F1413">
        <v>11</v>
      </c>
    </row>
    <row r="1414" spans="1:7" x14ac:dyDescent="0.2">
      <c r="A1414">
        <v>1.7024375136781901E+17</v>
      </c>
      <c r="B1414" t="s">
        <v>2823</v>
      </c>
      <c r="C1414" t="s">
        <v>2824</v>
      </c>
      <c r="D1414" s="1">
        <v>40955.896377314813</v>
      </c>
      <c r="E1414">
        <v>19</v>
      </c>
      <c r="F1414">
        <v>4</v>
      </c>
      <c r="G1414" t="s">
        <v>215</v>
      </c>
    </row>
    <row r="1415" spans="1:7" x14ac:dyDescent="0.2">
      <c r="A1415">
        <v>1.7024443408724701E+17</v>
      </c>
      <c r="B1415" t="s">
        <v>2825</v>
      </c>
      <c r="C1415" t="s">
        <v>2826</v>
      </c>
      <c r="D1415" s="1">
        <v>40955.898263888892</v>
      </c>
      <c r="E1415">
        <v>16</v>
      </c>
      <c r="F1415">
        <v>6</v>
      </c>
    </row>
    <row r="1416" spans="1:7" x14ac:dyDescent="0.2">
      <c r="A1416">
        <v>1.7024752090206598E+17</v>
      </c>
      <c r="B1416" t="s">
        <v>2827</v>
      </c>
      <c r="C1416" t="s">
        <v>2828</v>
      </c>
      <c r="D1416" s="1">
        <v>40955.906782407408</v>
      </c>
      <c r="E1416">
        <v>56</v>
      </c>
      <c r="F1416">
        <v>8</v>
      </c>
      <c r="G1416" t="s">
        <v>89</v>
      </c>
    </row>
    <row r="1417" spans="1:7" x14ac:dyDescent="0.2">
      <c r="A1417">
        <v>1.70251500470276E+17</v>
      </c>
      <c r="B1417" t="s">
        <v>2829</v>
      </c>
      <c r="C1417" t="s">
        <v>2830</v>
      </c>
      <c r="D1417" s="1">
        <v>40955.917766203704</v>
      </c>
      <c r="E1417">
        <v>88</v>
      </c>
      <c r="F1417">
        <v>26</v>
      </c>
    </row>
    <row r="1418" spans="1:7" x14ac:dyDescent="0.2">
      <c r="A1418">
        <v>1.70253345745928E+17</v>
      </c>
      <c r="B1418" t="s">
        <v>2831</v>
      </c>
      <c r="C1418" t="s">
        <v>2832</v>
      </c>
      <c r="D1418" s="1">
        <v>40955.922858796293</v>
      </c>
      <c r="E1418">
        <v>584</v>
      </c>
      <c r="F1418">
        <v>45</v>
      </c>
      <c r="G1418" t="s">
        <v>215</v>
      </c>
    </row>
    <row r="1419" spans="1:7" x14ac:dyDescent="0.2">
      <c r="A1419">
        <v>1.7025840327125402E+17</v>
      </c>
      <c r="B1419" t="s">
        <v>2833</v>
      </c>
      <c r="C1419" t="s">
        <v>2834</v>
      </c>
      <c r="D1419" s="1">
        <v>40955.93681712963</v>
      </c>
      <c r="E1419">
        <v>134</v>
      </c>
      <c r="F1419">
        <v>39</v>
      </c>
      <c r="G1419" t="s">
        <v>89</v>
      </c>
    </row>
    <row r="1420" spans="1:7" x14ac:dyDescent="0.2">
      <c r="A1420">
        <v>1.70518703195176E+17</v>
      </c>
      <c r="B1420" t="s">
        <v>2835</v>
      </c>
      <c r="C1420" t="s">
        <v>2836</v>
      </c>
      <c r="D1420" s="1">
        <v>40956.655104166668</v>
      </c>
      <c r="E1420">
        <v>128</v>
      </c>
      <c r="F1420">
        <v>34</v>
      </c>
    </row>
    <row r="1421" spans="1:7" x14ac:dyDescent="0.2">
      <c r="A1421">
        <v>1.70525543622656E+17</v>
      </c>
      <c r="B1421" t="s">
        <v>2837</v>
      </c>
      <c r="C1421" t="s">
        <v>2838</v>
      </c>
      <c r="D1421" s="1">
        <v>40956.673981481479</v>
      </c>
      <c r="E1421">
        <v>77</v>
      </c>
      <c r="F1421">
        <v>31</v>
      </c>
      <c r="G1421" t="s">
        <v>89</v>
      </c>
    </row>
    <row r="1422" spans="1:7" x14ac:dyDescent="0.2">
      <c r="A1422">
        <v>1.7053393595519699E+17</v>
      </c>
      <c r="B1422" t="s">
        <v>2839</v>
      </c>
      <c r="C1422" t="s">
        <v>2840</v>
      </c>
      <c r="D1422" s="1">
        <v>40956.697141203702</v>
      </c>
      <c r="E1422">
        <v>80</v>
      </c>
      <c r="F1422">
        <v>14</v>
      </c>
      <c r="G1422" t="s">
        <v>89</v>
      </c>
    </row>
    <row r="1423" spans="1:7" x14ac:dyDescent="0.2">
      <c r="A1423">
        <v>1.7056615505501299E+17</v>
      </c>
      <c r="B1423" t="s">
        <v>2841</v>
      </c>
      <c r="C1423" t="s">
        <v>2842</v>
      </c>
      <c r="D1423" s="1">
        <v>40956.786041666666</v>
      </c>
      <c r="E1423">
        <v>40</v>
      </c>
      <c r="F1423">
        <v>6</v>
      </c>
      <c r="G1423" t="s">
        <v>215</v>
      </c>
    </row>
    <row r="1424" spans="1:7" x14ac:dyDescent="0.2">
      <c r="A1424">
        <v>1.70608898162688E+17</v>
      </c>
      <c r="B1424" t="s">
        <v>2843</v>
      </c>
      <c r="C1424" t="s">
        <v>2844</v>
      </c>
      <c r="D1424" s="1">
        <v>40956.903993055559</v>
      </c>
      <c r="E1424">
        <v>11</v>
      </c>
      <c r="F1424">
        <v>4</v>
      </c>
      <c r="G1424" t="s">
        <v>215</v>
      </c>
    </row>
    <row r="1425" spans="1:8" x14ac:dyDescent="0.2">
      <c r="A1425">
        <v>1.7060960179075398E+17</v>
      </c>
      <c r="B1425" t="s">
        <v>2845</v>
      </c>
      <c r="C1425" t="s">
        <v>2846</v>
      </c>
      <c r="D1425" s="1">
        <v>40956.9059375</v>
      </c>
      <c r="E1425">
        <v>34</v>
      </c>
      <c r="F1425">
        <v>10</v>
      </c>
      <c r="G1425" t="s">
        <v>215</v>
      </c>
    </row>
    <row r="1426" spans="1:8" x14ac:dyDescent="0.2">
      <c r="A1426">
        <v>1.70610082260852E+17</v>
      </c>
      <c r="B1426" t="s">
        <v>2847</v>
      </c>
      <c r="C1426" t="s">
        <v>2848</v>
      </c>
      <c r="D1426" s="1">
        <v>40956.907268518517</v>
      </c>
      <c r="E1426">
        <v>320</v>
      </c>
      <c r="F1426">
        <v>155</v>
      </c>
      <c r="G1426" t="s">
        <v>89</v>
      </c>
    </row>
    <row r="1427" spans="1:8" x14ac:dyDescent="0.2">
      <c r="A1427">
        <v>1.7061514299060998E+17</v>
      </c>
      <c r="B1427" t="s">
        <v>2849</v>
      </c>
      <c r="C1427" t="s">
        <v>2850</v>
      </c>
      <c r="D1427" s="1">
        <v>40956.921226851853</v>
      </c>
      <c r="E1427">
        <v>70</v>
      </c>
      <c r="F1427">
        <v>4</v>
      </c>
      <c r="G1427" t="s">
        <v>89</v>
      </c>
    </row>
    <row r="1428" spans="1:8" x14ac:dyDescent="0.2">
      <c r="A1428">
        <v>1.7061808222045299E+17</v>
      </c>
      <c r="B1428" t="s">
        <v>2851</v>
      </c>
      <c r="C1428" t="s">
        <v>2852</v>
      </c>
      <c r="D1428" s="1">
        <v>40956.929340277777</v>
      </c>
      <c r="E1428">
        <v>38</v>
      </c>
      <c r="F1428">
        <v>9</v>
      </c>
      <c r="G1428" t="s">
        <v>89</v>
      </c>
      <c r="H1428" t="s">
        <v>390</v>
      </c>
    </row>
    <row r="1429" spans="1:8" x14ac:dyDescent="0.2">
      <c r="A1429">
        <v>1.7062024540756701E+17</v>
      </c>
      <c r="B1429" t="s">
        <v>2853</v>
      </c>
      <c r="C1429" t="s">
        <v>2854</v>
      </c>
      <c r="D1429" s="1">
        <v>40956.935312499998</v>
      </c>
      <c r="E1429">
        <v>253</v>
      </c>
      <c r="F1429">
        <v>40</v>
      </c>
    </row>
    <row r="1430" spans="1:8" x14ac:dyDescent="0.2">
      <c r="A1430">
        <v>1.7197120681844301E+17</v>
      </c>
      <c r="B1430" t="s">
        <v>2855</v>
      </c>
      <c r="C1430" t="s">
        <v>2856</v>
      </c>
      <c r="D1430" s="1">
        <v>40960.663252314815</v>
      </c>
      <c r="E1430">
        <v>30</v>
      </c>
      <c r="F1430">
        <v>3</v>
      </c>
    </row>
    <row r="1431" spans="1:8" x14ac:dyDescent="0.2">
      <c r="A1431">
        <v>1.7199381381501699E+17</v>
      </c>
      <c r="B1431" t="s">
        <v>2857</v>
      </c>
      <c r="C1431" t="s">
        <v>2858</v>
      </c>
      <c r="D1431" s="1">
        <v>40960.725636574076</v>
      </c>
      <c r="E1431">
        <v>15</v>
      </c>
      <c r="F1431">
        <v>5</v>
      </c>
      <c r="G1431" t="s">
        <v>215</v>
      </c>
    </row>
    <row r="1432" spans="1:8" x14ac:dyDescent="0.2">
      <c r="A1432">
        <v>1.7199490971114202E+17</v>
      </c>
      <c r="B1432" t="s">
        <v>2859</v>
      </c>
      <c r="C1432" t="s">
        <v>2860</v>
      </c>
      <c r="D1432" s="1">
        <v>40960.72865740741</v>
      </c>
      <c r="E1432">
        <v>13</v>
      </c>
      <c r="F1432">
        <v>12</v>
      </c>
      <c r="G1432" t="s">
        <v>89</v>
      </c>
    </row>
    <row r="1433" spans="1:8" x14ac:dyDescent="0.2">
      <c r="A1433">
        <v>1.7200832224808499E+17</v>
      </c>
      <c r="B1433" t="s">
        <v>2861</v>
      </c>
      <c r="C1433" t="s">
        <v>2862</v>
      </c>
      <c r="D1433" s="1">
        <v>40960.7656712963</v>
      </c>
      <c r="E1433">
        <v>34</v>
      </c>
      <c r="F1433">
        <v>10</v>
      </c>
    </row>
    <row r="1434" spans="1:8" x14ac:dyDescent="0.2">
      <c r="A1434">
        <v>1.72025625119424E+17</v>
      </c>
      <c r="B1434" t="s">
        <v>2863</v>
      </c>
      <c r="C1434" t="s">
        <v>2864</v>
      </c>
      <c r="D1434" s="1">
        <v>40960.813414351855</v>
      </c>
      <c r="E1434">
        <v>12</v>
      </c>
      <c r="F1434">
        <v>5</v>
      </c>
      <c r="G1434" t="s">
        <v>215</v>
      </c>
    </row>
    <row r="1435" spans="1:8" x14ac:dyDescent="0.2">
      <c r="A1435">
        <v>1.72032149577416E+17</v>
      </c>
      <c r="B1435" t="s">
        <v>2865</v>
      </c>
      <c r="C1435" t="s">
        <v>2866</v>
      </c>
      <c r="D1435" s="1">
        <v>40960.831423611111</v>
      </c>
      <c r="E1435">
        <v>806</v>
      </c>
      <c r="F1435">
        <v>417</v>
      </c>
    </row>
    <row r="1436" spans="1:8" x14ac:dyDescent="0.2">
      <c r="A1436">
        <v>1.72045954516664E+17</v>
      </c>
      <c r="B1436" t="s">
        <v>2867</v>
      </c>
      <c r="C1436" t="s">
        <v>2868</v>
      </c>
      <c r="D1436" s="1">
        <v>40960.869513888887</v>
      </c>
      <c r="E1436">
        <v>72</v>
      </c>
      <c r="F1436">
        <v>25</v>
      </c>
    </row>
    <row r="1437" spans="1:8" x14ac:dyDescent="0.2">
      <c r="A1437">
        <v>1.7204925897808602E+17</v>
      </c>
      <c r="B1437" t="s">
        <v>2869</v>
      </c>
      <c r="C1437" t="s">
        <v>2870</v>
      </c>
      <c r="D1437" s="1">
        <v>40960.878634259258</v>
      </c>
      <c r="E1437">
        <v>94</v>
      </c>
      <c r="F1437">
        <v>12</v>
      </c>
      <c r="G1437" t="s">
        <v>215</v>
      </c>
    </row>
    <row r="1438" spans="1:8" x14ac:dyDescent="0.2">
      <c r="A1438">
        <v>1.7205264414632701E+17</v>
      </c>
      <c r="B1438" t="s">
        <v>2871</v>
      </c>
      <c r="C1438" t="s">
        <v>2872</v>
      </c>
      <c r="D1438" s="1">
        <v>40960.887974537036</v>
      </c>
      <c r="E1438">
        <v>156</v>
      </c>
      <c r="F1438">
        <v>23</v>
      </c>
      <c r="G1438" t="s">
        <v>89</v>
      </c>
    </row>
    <row r="1439" spans="1:8" x14ac:dyDescent="0.2">
      <c r="A1439">
        <v>1.7205636536639002E+17</v>
      </c>
      <c r="B1439" t="s">
        <v>2873</v>
      </c>
      <c r="C1439" t="s">
        <v>2874</v>
      </c>
      <c r="D1439" s="1">
        <v>40960.898240740738</v>
      </c>
      <c r="E1439">
        <v>48</v>
      </c>
      <c r="F1439">
        <v>14</v>
      </c>
      <c r="G1439" t="s">
        <v>215</v>
      </c>
    </row>
    <row r="1440" spans="1:8" x14ac:dyDescent="0.2">
      <c r="A1440">
        <v>1.72057933318848E+17</v>
      </c>
      <c r="B1440" t="s">
        <v>2875</v>
      </c>
      <c r="C1440" t="s">
        <v>2876</v>
      </c>
      <c r="D1440" s="1">
        <v>40960.902569444443</v>
      </c>
      <c r="E1440">
        <v>132</v>
      </c>
      <c r="F1440">
        <v>17</v>
      </c>
    </row>
    <row r="1441" spans="1:8" x14ac:dyDescent="0.2">
      <c r="A1441">
        <v>1.7206646792638E+17</v>
      </c>
      <c r="B1441" t="s">
        <v>2877</v>
      </c>
      <c r="C1441" t="s">
        <v>2878</v>
      </c>
      <c r="D1441" s="1">
        <v>40960.926122685189</v>
      </c>
      <c r="E1441">
        <v>53</v>
      </c>
      <c r="F1441">
        <v>16</v>
      </c>
    </row>
    <row r="1442" spans="1:8" x14ac:dyDescent="0.2">
      <c r="A1442">
        <v>1.72319076868304E+17</v>
      </c>
      <c r="B1442" t="s">
        <v>2879</v>
      </c>
      <c r="C1442" t="s">
        <v>2880</v>
      </c>
      <c r="D1442" s="1">
        <v>40961.623194444444</v>
      </c>
      <c r="E1442">
        <v>50</v>
      </c>
      <c r="F1442">
        <v>9</v>
      </c>
    </row>
    <row r="1443" spans="1:8" x14ac:dyDescent="0.2">
      <c r="A1443">
        <v>1.7232957139020998E+17</v>
      </c>
      <c r="B1443" t="s">
        <v>2881</v>
      </c>
      <c r="C1443" t="s">
        <v>2882</v>
      </c>
      <c r="D1443" s="1">
        <v>40961.65215277778</v>
      </c>
      <c r="E1443">
        <v>16</v>
      </c>
      <c r="F1443">
        <v>8</v>
      </c>
      <c r="G1443" t="s">
        <v>576</v>
      </c>
    </row>
    <row r="1444" spans="1:8" x14ac:dyDescent="0.2">
      <c r="A1444">
        <v>1.7233615195539002E+17</v>
      </c>
      <c r="B1444" t="s">
        <v>2883</v>
      </c>
      <c r="C1444" t="s">
        <v>2884</v>
      </c>
      <c r="D1444" s="1">
        <v>40961.670312499999</v>
      </c>
      <c r="E1444">
        <v>292</v>
      </c>
      <c r="F1444">
        <v>104</v>
      </c>
      <c r="G1444" t="s">
        <v>89</v>
      </c>
    </row>
    <row r="1445" spans="1:8" x14ac:dyDescent="0.2">
      <c r="A1445">
        <v>1.7235183566179501E+17</v>
      </c>
      <c r="B1445" t="s">
        <v>2885</v>
      </c>
      <c r="C1445" t="s">
        <v>2886</v>
      </c>
      <c r="D1445" s="1">
        <v>40961.713587962964</v>
      </c>
      <c r="E1445">
        <v>187</v>
      </c>
      <c r="F1445">
        <v>26</v>
      </c>
      <c r="G1445" t="s">
        <v>89</v>
      </c>
    </row>
    <row r="1446" spans="1:8" x14ac:dyDescent="0.2">
      <c r="A1446">
        <v>1.7237225551339501E+17</v>
      </c>
      <c r="B1446" t="s">
        <v>2887</v>
      </c>
      <c r="C1446" t="s">
        <v>2888</v>
      </c>
      <c r="D1446" s="1">
        <v>40961.769930555558</v>
      </c>
      <c r="E1446">
        <v>121</v>
      </c>
      <c r="F1446">
        <v>51</v>
      </c>
      <c r="G1446" t="s">
        <v>215</v>
      </c>
    </row>
    <row r="1447" spans="1:8" x14ac:dyDescent="0.2">
      <c r="A1447">
        <v>1.7237396875655101E+17</v>
      </c>
      <c r="B1447" t="s">
        <v>2889</v>
      </c>
      <c r="C1447" t="e">
        <f>_xlfn.SINGLE( CelebApprentice is having wonderful ratings once again. _xlfn.SINGLE( IvankaTrump)) &amp; _xlfn.SINGLE( DonaldJTrumpJr. I am very proud of this season.)</f>
        <v>#NAME?</v>
      </c>
      <c r="D1447" s="1">
        <v>40961.774664351855</v>
      </c>
      <c r="E1447">
        <v>5</v>
      </c>
      <c r="F1447">
        <v>2</v>
      </c>
      <c r="G1447" t="s">
        <v>576</v>
      </c>
    </row>
    <row r="1448" spans="1:8" x14ac:dyDescent="0.2">
      <c r="A1448">
        <v>1.7239724900600998E+17</v>
      </c>
      <c r="B1448" t="s">
        <v>2890</v>
      </c>
      <c r="C1448" t="s">
        <v>2891</v>
      </c>
      <c r="D1448" s="1">
        <v>40961.838900462964</v>
      </c>
      <c r="E1448">
        <v>115</v>
      </c>
      <c r="F1448">
        <v>7</v>
      </c>
      <c r="G1448" t="s">
        <v>89</v>
      </c>
    </row>
    <row r="1449" spans="1:8" x14ac:dyDescent="0.2">
      <c r="A1449">
        <v>1.72404730876792E+17</v>
      </c>
      <c r="B1449" t="s">
        <v>2892</v>
      </c>
      <c r="C1449" t="s">
        <v>2893</v>
      </c>
      <c r="D1449" s="1">
        <v>40961.859548611108</v>
      </c>
      <c r="E1449">
        <v>105</v>
      </c>
      <c r="F1449">
        <v>108</v>
      </c>
      <c r="G1449" t="s">
        <v>215</v>
      </c>
    </row>
    <row r="1450" spans="1:8" x14ac:dyDescent="0.2">
      <c r="A1450">
        <v>1.7240824354768E+17</v>
      </c>
      <c r="B1450" t="s">
        <v>2894</v>
      </c>
      <c r="C1450" t="s">
        <v>2895</v>
      </c>
      <c r="D1450" s="1">
        <v>40961.869247685187</v>
      </c>
      <c r="E1450">
        <v>183</v>
      </c>
      <c r="F1450">
        <v>74</v>
      </c>
      <c r="G1450" t="s">
        <v>89</v>
      </c>
    </row>
    <row r="1451" spans="1:8" x14ac:dyDescent="0.2">
      <c r="A1451">
        <v>1.7241404621207101E+17</v>
      </c>
      <c r="B1451" t="s">
        <v>2896</v>
      </c>
      <c r="C1451" t="s">
        <v>2897</v>
      </c>
      <c r="D1451" s="1">
        <v>40961.885254629633</v>
      </c>
      <c r="E1451">
        <v>125</v>
      </c>
      <c r="F1451">
        <v>35</v>
      </c>
      <c r="H1451" t="s">
        <v>390</v>
      </c>
    </row>
    <row r="1452" spans="1:8" x14ac:dyDescent="0.2">
      <c r="A1452">
        <v>1.7242530185335101E+17</v>
      </c>
      <c r="B1452" t="s">
        <v>2898</v>
      </c>
      <c r="C1452" t="s">
        <v>2899</v>
      </c>
      <c r="D1452" s="1">
        <v>40961.916319444441</v>
      </c>
      <c r="E1452">
        <v>42</v>
      </c>
      <c r="F1452">
        <v>13</v>
      </c>
    </row>
    <row r="1453" spans="1:8" x14ac:dyDescent="0.2">
      <c r="A1453">
        <v>1.7272697789416602E+17</v>
      </c>
      <c r="B1453" t="s">
        <v>2900</v>
      </c>
      <c r="C1453" t="s">
        <v>2901</v>
      </c>
      <c r="D1453" s="1">
        <v>40962.748784722222</v>
      </c>
      <c r="E1453">
        <v>20</v>
      </c>
      <c r="F1453">
        <v>3</v>
      </c>
      <c r="G1453" t="s">
        <v>89</v>
      </c>
    </row>
    <row r="1454" spans="1:8" x14ac:dyDescent="0.2">
      <c r="A1454">
        <v>1.7273063723986099E+17</v>
      </c>
      <c r="B1454" t="s">
        <v>2902</v>
      </c>
      <c r="C1454" t="s">
        <v>2903</v>
      </c>
      <c r="D1454" s="1">
        <v>40962.758877314816</v>
      </c>
      <c r="E1454">
        <v>27</v>
      </c>
      <c r="F1454">
        <v>7</v>
      </c>
      <c r="G1454" t="s">
        <v>2369</v>
      </c>
    </row>
    <row r="1455" spans="1:8" x14ac:dyDescent="0.2">
      <c r="A1455">
        <v>1.7273642980435501E+17</v>
      </c>
      <c r="B1455" t="s">
        <v>2904</v>
      </c>
      <c r="C1455" t="s">
        <v>2905</v>
      </c>
      <c r="D1455" s="1">
        <v>40962.774861111109</v>
      </c>
      <c r="E1455">
        <v>68</v>
      </c>
      <c r="F1455">
        <v>23</v>
      </c>
      <c r="G1455" t="s">
        <v>89</v>
      </c>
      <c r="H1455" t="s">
        <v>390</v>
      </c>
    </row>
    <row r="1456" spans="1:8" x14ac:dyDescent="0.2">
      <c r="A1456">
        <v>1.7275648133314899E+17</v>
      </c>
      <c r="B1456" t="s">
        <v>2906</v>
      </c>
      <c r="C1456" t="s">
        <v>2907</v>
      </c>
      <c r="D1456" s="1">
        <v>40962.830196759256</v>
      </c>
      <c r="E1456">
        <v>223</v>
      </c>
      <c r="F1456">
        <v>11</v>
      </c>
      <c r="H1456" t="s">
        <v>390</v>
      </c>
    </row>
    <row r="1457" spans="1:8" x14ac:dyDescent="0.2">
      <c r="A1457">
        <v>1.7276018956344499E+17</v>
      </c>
      <c r="B1457" t="s">
        <v>2908</v>
      </c>
      <c r="C1457" t="s">
        <v>2909</v>
      </c>
      <c r="D1457" s="1">
        <v>40962.840428240743</v>
      </c>
      <c r="E1457">
        <v>17</v>
      </c>
      <c r="F1457">
        <v>6</v>
      </c>
      <c r="G1457" t="s">
        <v>215</v>
      </c>
      <c r="H1457" t="s">
        <v>390</v>
      </c>
    </row>
    <row r="1458" spans="1:8" x14ac:dyDescent="0.2">
      <c r="A1458">
        <v>1.7276672636526099E+17</v>
      </c>
      <c r="B1458" t="s">
        <v>2910</v>
      </c>
      <c r="C1458" t="s">
        <v>2911</v>
      </c>
      <c r="D1458" s="1">
        <v>40962.858472222222</v>
      </c>
      <c r="E1458">
        <v>129</v>
      </c>
      <c r="F1458">
        <v>229</v>
      </c>
      <c r="G1458" t="s">
        <v>215</v>
      </c>
    </row>
    <row r="1459" spans="1:8" x14ac:dyDescent="0.2">
      <c r="A1459">
        <v>1.7276780444398301E+17</v>
      </c>
      <c r="B1459" t="s">
        <v>2912</v>
      </c>
      <c r="C1459" t="s">
        <v>2913</v>
      </c>
      <c r="D1459" s="1">
        <v>40962.861446759256</v>
      </c>
      <c r="E1459">
        <v>122</v>
      </c>
      <c r="F1459">
        <v>9</v>
      </c>
      <c r="G1459" t="s">
        <v>89</v>
      </c>
    </row>
    <row r="1460" spans="1:8" x14ac:dyDescent="0.2">
      <c r="A1460">
        <v>1.7277260962739398E+17</v>
      </c>
      <c r="B1460" t="s">
        <v>2914</v>
      </c>
      <c r="C1460" t="s">
        <v>2915</v>
      </c>
      <c r="D1460" s="1">
        <v>40962.874699074076</v>
      </c>
      <c r="E1460">
        <v>4353</v>
      </c>
      <c r="F1460">
        <v>2835</v>
      </c>
    </row>
    <row r="1461" spans="1:8" x14ac:dyDescent="0.2">
      <c r="A1461">
        <v>1.72778797010124E+17</v>
      </c>
      <c r="B1461" t="s">
        <v>2916</v>
      </c>
      <c r="C1461" t="s">
        <v>2917</v>
      </c>
      <c r="D1461" s="1">
        <v>40962.891770833332</v>
      </c>
      <c r="E1461">
        <v>26</v>
      </c>
      <c r="F1461">
        <v>5</v>
      </c>
    </row>
    <row r="1462" spans="1:8" x14ac:dyDescent="0.2">
      <c r="A1462">
        <v>1.7278479783022499E+17</v>
      </c>
      <c r="B1462" t="s">
        <v>2918</v>
      </c>
      <c r="C1462" t="s">
        <v>2919</v>
      </c>
      <c r="D1462" s="1">
        <v>40962.908333333333</v>
      </c>
      <c r="E1462">
        <v>417</v>
      </c>
      <c r="F1462">
        <v>645</v>
      </c>
    </row>
    <row r="1463" spans="1:8" x14ac:dyDescent="0.2">
      <c r="A1463">
        <v>1.7279036872157501E+17</v>
      </c>
      <c r="B1463" t="s">
        <v>2920</v>
      </c>
      <c r="C1463" t="s">
        <v>2921</v>
      </c>
      <c r="D1463" s="1">
        <v>40962.923703703702</v>
      </c>
      <c r="E1463">
        <v>40</v>
      </c>
      <c r="F1463">
        <v>10</v>
      </c>
    </row>
    <row r="1464" spans="1:8" x14ac:dyDescent="0.2">
      <c r="A1464">
        <v>1.7304187319838701E+17</v>
      </c>
      <c r="B1464" t="s">
        <v>2922</v>
      </c>
      <c r="C1464" t="s">
        <v>2923</v>
      </c>
      <c r="D1464" s="1">
        <v>40963.617731481485</v>
      </c>
      <c r="E1464">
        <v>287</v>
      </c>
      <c r="F1464">
        <v>313</v>
      </c>
    </row>
    <row r="1465" spans="1:8" x14ac:dyDescent="0.2">
      <c r="A1465">
        <v>1.7304327400366E+17</v>
      </c>
      <c r="B1465" t="s">
        <v>2924</v>
      </c>
      <c r="C1465" t="s">
        <v>2925</v>
      </c>
      <c r="D1465" s="1">
        <v>40963.62159722222</v>
      </c>
      <c r="E1465">
        <v>42</v>
      </c>
      <c r="F1465">
        <v>8</v>
      </c>
    </row>
    <row r="1466" spans="1:8" x14ac:dyDescent="0.2">
      <c r="A1466">
        <v>1.7308507654285299E+17</v>
      </c>
      <c r="B1466" t="s">
        <v>2926</v>
      </c>
      <c r="C1466" t="s">
        <v>2927</v>
      </c>
      <c r="D1466" s="1">
        <v>40963.736944444441</v>
      </c>
      <c r="E1466">
        <v>44</v>
      </c>
      <c r="F1466">
        <v>31</v>
      </c>
    </row>
    <row r="1467" spans="1:8" x14ac:dyDescent="0.2">
      <c r="A1467">
        <v>1.7309019943640998E+17</v>
      </c>
      <c r="B1467" t="s">
        <v>2928</v>
      </c>
      <c r="C1467" t="s">
        <v>2929</v>
      </c>
      <c r="D1467" s="1">
        <v>40963.751087962963</v>
      </c>
      <c r="E1467">
        <v>14</v>
      </c>
      <c r="F1467">
        <v>3</v>
      </c>
      <c r="G1467" t="s">
        <v>89</v>
      </c>
    </row>
    <row r="1468" spans="1:8" x14ac:dyDescent="0.2">
      <c r="A1468">
        <v>1.7309084362697901E+17</v>
      </c>
      <c r="B1468" t="s">
        <v>2930</v>
      </c>
      <c r="C1468" t="s">
        <v>2931</v>
      </c>
      <c r="D1468" s="1">
        <v>40963.752858796295</v>
      </c>
      <c r="E1468">
        <v>17</v>
      </c>
      <c r="F1468">
        <v>6</v>
      </c>
      <c r="G1468" t="s">
        <v>215</v>
      </c>
      <c r="H1468" t="s">
        <v>390</v>
      </c>
    </row>
    <row r="1469" spans="1:8" x14ac:dyDescent="0.2">
      <c r="A1469">
        <v>1.7309588730689101E+17</v>
      </c>
      <c r="B1469" t="s">
        <v>2932</v>
      </c>
      <c r="C1469" t="s">
        <v>2933</v>
      </c>
      <c r="D1469" s="1">
        <v>40963.766782407409</v>
      </c>
      <c r="E1469">
        <v>16</v>
      </c>
      <c r="F1469">
        <v>5</v>
      </c>
      <c r="G1469" t="s">
        <v>89</v>
      </c>
    </row>
    <row r="1470" spans="1:8" x14ac:dyDescent="0.2">
      <c r="A1470">
        <v>1.7311948401660701E+17</v>
      </c>
      <c r="B1470" t="s">
        <v>2934</v>
      </c>
      <c r="C1470" t="s">
        <v>2935</v>
      </c>
      <c r="D1470" s="1">
        <v>40963.83189814815</v>
      </c>
      <c r="E1470">
        <v>278</v>
      </c>
      <c r="F1470">
        <v>22</v>
      </c>
      <c r="G1470" t="s">
        <v>89</v>
      </c>
    </row>
    <row r="1471" spans="1:8" x14ac:dyDescent="0.2">
      <c r="A1471">
        <v>1.7312120030062099E+17</v>
      </c>
      <c r="B1471" t="s">
        <v>2936</v>
      </c>
      <c r="C1471" t="s">
        <v>2937</v>
      </c>
      <c r="D1471" s="1">
        <v>40963.836631944447</v>
      </c>
      <c r="E1471">
        <v>122</v>
      </c>
      <c r="F1471">
        <v>19</v>
      </c>
      <c r="G1471" t="s">
        <v>89</v>
      </c>
    </row>
    <row r="1472" spans="1:8" x14ac:dyDescent="0.2">
      <c r="A1472">
        <v>1.73131658722156E+17</v>
      </c>
      <c r="B1472" t="s">
        <v>2938</v>
      </c>
      <c r="C1472" t="s">
        <v>2939</v>
      </c>
      <c r="D1472" s="1">
        <v>40963.865486111114</v>
      </c>
      <c r="E1472">
        <v>133</v>
      </c>
      <c r="F1472">
        <v>14</v>
      </c>
      <c r="G1472" t="s">
        <v>215</v>
      </c>
      <c r="H1472" t="s">
        <v>390</v>
      </c>
    </row>
    <row r="1473" spans="1:8" x14ac:dyDescent="0.2">
      <c r="A1473">
        <v>1.7313847881146301E+17</v>
      </c>
      <c r="B1473" t="s">
        <v>2940</v>
      </c>
      <c r="C1473" t="s">
        <v>2941</v>
      </c>
      <c r="D1473" s="1">
        <v>40963.884305555555</v>
      </c>
      <c r="E1473">
        <v>51</v>
      </c>
      <c r="F1473">
        <v>5</v>
      </c>
      <c r="G1473" t="s">
        <v>215</v>
      </c>
    </row>
    <row r="1474" spans="1:8" x14ac:dyDescent="0.2">
      <c r="A1474">
        <v>1.7314206983194202E+17</v>
      </c>
      <c r="B1474" t="s">
        <v>2942</v>
      </c>
      <c r="C1474" t="s">
        <v>2943</v>
      </c>
      <c r="D1474" s="1">
        <v>40963.894212962965</v>
      </c>
      <c r="E1474">
        <v>64</v>
      </c>
      <c r="F1474">
        <v>9</v>
      </c>
      <c r="G1474" t="s">
        <v>89</v>
      </c>
    </row>
    <row r="1475" spans="1:8" x14ac:dyDescent="0.2">
      <c r="A1475">
        <v>1.7314685504625798E+17</v>
      </c>
      <c r="B1475" t="s">
        <v>2944</v>
      </c>
      <c r="C1475" t="s">
        <v>2945</v>
      </c>
      <c r="D1475" s="1">
        <v>40963.907418981478</v>
      </c>
      <c r="E1475">
        <v>65</v>
      </c>
      <c r="F1475">
        <v>12</v>
      </c>
    </row>
    <row r="1476" spans="1:8" x14ac:dyDescent="0.2">
      <c r="A1476">
        <v>1.7414635740844E+17</v>
      </c>
      <c r="B1476" t="s">
        <v>2946</v>
      </c>
      <c r="C1476" t="s">
        <v>2947</v>
      </c>
      <c r="D1476" s="1">
        <v>40966.665520833332</v>
      </c>
      <c r="E1476">
        <v>37</v>
      </c>
      <c r="F1476">
        <v>29</v>
      </c>
      <c r="G1476" t="s">
        <v>89</v>
      </c>
    </row>
    <row r="1477" spans="1:8" x14ac:dyDescent="0.2">
      <c r="A1477">
        <v>1.7414769949763501E+17</v>
      </c>
      <c r="B1477" t="s">
        <v>2948</v>
      </c>
      <c r="C1477" t="s">
        <v>2949</v>
      </c>
      <c r="D1477" s="1">
        <v>40966.669224537036</v>
      </c>
      <c r="E1477">
        <v>33</v>
      </c>
      <c r="F1477">
        <v>8</v>
      </c>
      <c r="G1477" t="s">
        <v>89</v>
      </c>
    </row>
    <row r="1478" spans="1:8" x14ac:dyDescent="0.2">
      <c r="A1478">
        <v>1.7417478122518499E+17</v>
      </c>
      <c r="B1478" t="s">
        <v>2950</v>
      </c>
      <c r="C1478" t="s">
        <v>2951</v>
      </c>
      <c r="D1478" s="1">
        <v>40966.743958333333</v>
      </c>
      <c r="E1478">
        <v>9</v>
      </c>
      <c r="F1478">
        <v>5</v>
      </c>
      <c r="G1478" t="s">
        <v>215</v>
      </c>
    </row>
    <row r="1479" spans="1:8" x14ac:dyDescent="0.2">
      <c r="A1479">
        <v>1.7417545949026701E+17</v>
      </c>
      <c r="B1479" t="s">
        <v>2952</v>
      </c>
      <c r="C1479" t="s">
        <v>2953</v>
      </c>
      <c r="D1479" s="1">
        <v>40966.745833333334</v>
      </c>
      <c r="E1479">
        <v>44</v>
      </c>
      <c r="F1479">
        <v>7</v>
      </c>
      <c r="G1479" t="s">
        <v>215</v>
      </c>
    </row>
    <row r="1480" spans="1:8" x14ac:dyDescent="0.2">
      <c r="A1480">
        <v>1.7417640343516701E+17</v>
      </c>
      <c r="B1480" t="s">
        <v>2954</v>
      </c>
      <c r="C1480" t="s">
        <v>2955</v>
      </c>
      <c r="D1480" s="1">
        <v>40966.748437499999</v>
      </c>
      <c r="E1480">
        <v>39</v>
      </c>
      <c r="F1480">
        <v>10</v>
      </c>
      <c r="G1480" t="s">
        <v>89</v>
      </c>
    </row>
    <row r="1481" spans="1:8" x14ac:dyDescent="0.2">
      <c r="A1481">
        <v>1.7420894201092499E+17</v>
      </c>
      <c r="B1481" t="s">
        <v>2956</v>
      </c>
      <c r="C1481" t="s">
        <v>2957</v>
      </c>
      <c r="D1481" s="1">
        <v>40966.838229166664</v>
      </c>
      <c r="E1481">
        <v>38</v>
      </c>
      <c r="F1481">
        <v>3</v>
      </c>
    </row>
    <row r="1482" spans="1:8" x14ac:dyDescent="0.2">
      <c r="A1482">
        <v>1.74215838814044E+17</v>
      </c>
      <c r="B1482" t="s">
        <v>2958</v>
      </c>
      <c r="C1482" t="s">
        <v>2959</v>
      </c>
      <c r="D1482" s="1">
        <v>40966.857256944444</v>
      </c>
      <c r="E1482">
        <v>1567</v>
      </c>
      <c r="F1482">
        <v>1352</v>
      </c>
    </row>
    <row r="1483" spans="1:8" x14ac:dyDescent="0.2">
      <c r="A1483">
        <v>1.7422021301175901E+17</v>
      </c>
      <c r="B1483" t="s">
        <v>2960</v>
      </c>
      <c r="C1483" t="s">
        <v>2961</v>
      </c>
      <c r="D1483" s="1">
        <v>40966.869328703702</v>
      </c>
      <c r="E1483">
        <v>26</v>
      </c>
      <c r="F1483">
        <v>6</v>
      </c>
      <c r="G1483" t="s">
        <v>89</v>
      </c>
    </row>
    <row r="1484" spans="1:8" x14ac:dyDescent="0.2">
      <c r="A1484">
        <v>1.7422028994367002E+17</v>
      </c>
      <c r="B1484" t="s">
        <v>2962</v>
      </c>
      <c r="C1484" t="s">
        <v>2963</v>
      </c>
      <c r="D1484" s="1">
        <v>40966.869537037041</v>
      </c>
      <c r="E1484">
        <v>23</v>
      </c>
      <c r="F1484">
        <v>25</v>
      </c>
      <c r="H1484" t="s">
        <v>616</v>
      </c>
    </row>
    <row r="1485" spans="1:8" x14ac:dyDescent="0.2">
      <c r="A1485">
        <v>1.7422421014571002E+17</v>
      </c>
      <c r="B1485" t="s">
        <v>2964</v>
      </c>
      <c r="C1485" t="s">
        <v>2965</v>
      </c>
      <c r="D1485" s="1">
        <v>40966.880358796298</v>
      </c>
      <c r="E1485">
        <v>296</v>
      </c>
      <c r="F1485">
        <v>26</v>
      </c>
      <c r="G1485" t="s">
        <v>89</v>
      </c>
    </row>
    <row r="1486" spans="1:8" x14ac:dyDescent="0.2">
      <c r="A1486">
        <v>1.7422720492490301E+17</v>
      </c>
      <c r="B1486" t="s">
        <v>2966</v>
      </c>
      <c r="C1486" t="s">
        <v>2967</v>
      </c>
      <c r="D1486" s="1">
        <v>40966.888622685183</v>
      </c>
      <c r="E1486">
        <v>104</v>
      </c>
      <c r="F1486">
        <v>17</v>
      </c>
      <c r="G1486" t="s">
        <v>89</v>
      </c>
    </row>
    <row r="1487" spans="1:8" x14ac:dyDescent="0.2">
      <c r="A1487">
        <v>1.742324193927E+17</v>
      </c>
      <c r="B1487" t="s">
        <v>2968</v>
      </c>
      <c r="C1487" t="s">
        <v>2969</v>
      </c>
      <c r="D1487" s="1">
        <v>40966.903009259258</v>
      </c>
      <c r="E1487">
        <v>15</v>
      </c>
      <c r="F1487">
        <v>3</v>
      </c>
      <c r="G1487" t="s">
        <v>89</v>
      </c>
    </row>
    <row r="1488" spans="1:8" x14ac:dyDescent="0.2">
      <c r="A1488">
        <v>1.7423317943412701E+17</v>
      </c>
      <c r="B1488" t="s">
        <v>2970</v>
      </c>
      <c r="C1488" t="s">
        <v>2971</v>
      </c>
      <c r="D1488" s="1">
        <v>40966.905104166668</v>
      </c>
      <c r="E1488">
        <v>40</v>
      </c>
      <c r="F1488">
        <v>16</v>
      </c>
    </row>
    <row r="1489" spans="1:8" x14ac:dyDescent="0.2">
      <c r="A1489">
        <v>1.7423930836504099E+17</v>
      </c>
      <c r="B1489" t="s">
        <v>2972</v>
      </c>
      <c r="C1489" t="s">
        <v>2973</v>
      </c>
      <c r="D1489" s="1">
        <v>40966.922013888892</v>
      </c>
      <c r="E1489">
        <v>50</v>
      </c>
      <c r="F1489">
        <v>12</v>
      </c>
    </row>
    <row r="1490" spans="1:8" x14ac:dyDescent="0.2">
      <c r="A1490">
        <v>1.7424468998842301E+17</v>
      </c>
      <c r="B1490" t="s">
        <v>2974</v>
      </c>
      <c r="C1490" t="s">
        <v>2975</v>
      </c>
      <c r="D1490" s="1">
        <v>40966.936874999999</v>
      </c>
      <c r="E1490">
        <v>77</v>
      </c>
      <c r="F1490">
        <v>13</v>
      </c>
      <c r="G1490" t="s">
        <v>89</v>
      </c>
    </row>
    <row r="1491" spans="1:8" x14ac:dyDescent="0.2">
      <c r="A1491">
        <v>1.7451567575322598E+17</v>
      </c>
      <c r="B1491" t="s">
        <v>2976</v>
      </c>
      <c r="C1491" t="s">
        <v>2977</v>
      </c>
      <c r="D1491" s="1">
        <v>40967.684652777774</v>
      </c>
      <c r="E1491">
        <v>27</v>
      </c>
      <c r="F1491">
        <v>11</v>
      </c>
    </row>
    <row r="1492" spans="1:8" x14ac:dyDescent="0.2">
      <c r="A1492">
        <v>1.7452164317827398E+17</v>
      </c>
      <c r="B1492" t="s">
        <v>2978</v>
      </c>
      <c r="C1492" t="s">
        <v>2979</v>
      </c>
      <c r="D1492" s="1">
        <v>40967.701111111113</v>
      </c>
      <c r="E1492">
        <v>13</v>
      </c>
      <c r="F1492">
        <v>4</v>
      </c>
      <c r="G1492" t="s">
        <v>89</v>
      </c>
    </row>
    <row r="1493" spans="1:8" x14ac:dyDescent="0.2">
      <c r="A1493">
        <v>1.7452579094645901E+17</v>
      </c>
      <c r="B1493" t="s">
        <v>2980</v>
      </c>
      <c r="C1493" t="s">
        <v>2981</v>
      </c>
      <c r="D1493" s="1">
        <v>40967.712557870371</v>
      </c>
      <c r="E1493">
        <v>55</v>
      </c>
      <c r="F1493">
        <v>8</v>
      </c>
      <c r="G1493" t="s">
        <v>215</v>
      </c>
    </row>
    <row r="1494" spans="1:8" x14ac:dyDescent="0.2">
      <c r="A1494">
        <v>1.7453491740384E+17</v>
      </c>
      <c r="B1494" t="s">
        <v>2982</v>
      </c>
      <c r="C1494" t="s">
        <v>2983</v>
      </c>
      <c r="D1494" s="1">
        <v>40967.737743055557</v>
      </c>
      <c r="E1494">
        <v>157</v>
      </c>
      <c r="F1494">
        <v>8</v>
      </c>
      <c r="G1494" t="s">
        <v>89</v>
      </c>
    </row>
    <row r="1495" spans="1:8" x14ac:dyDescent="0.2">
      <c r="A1495">
        <v>1.7453653050379802E+17</v>
      </c>
      <c r="B1495" t="s">
        <v>2984</v>
      </c>
      <c r="C1495" t="s">
        <v>2985</v>
      </c>
      <c r="D1495" s="1">
        <v>40967.742199074077</v>
      </c>
      <c r="E1495">
        <v>56</v>
      </c>
      <c r="F1495">
        <v>6</v>
      </c>
      <c r="H1495" t="s">
        <v>390</v>
      </c>
    </row>
    <row r="1496" spans="1:8" x14ac:dyDescent="0.2">
      <c r="A1496">
        <v>1.7454098205285101E+17</v>
      </c>
      <c r="B1496" t="s">
        <v>2986</v>
      </c>
      <c r="C1496" t="s">
        <v>2987</v>
      </c>
      <c r="D1496" s="1">
        <v>40967.754479166666</v>
      </c>
      <c r="E1496">
        <v>90</v>
      </c>
      <c r="F1496">
        <v>5</v>
      </c>
      <c r="G1496" t="s">
        <v>89</v>
      </c>
    </row>
    <row r="1497" spans="1:8" x14ac:dyDescent="0.2">
      <c r="A1497">
        <v>1.74567314673516E+17</v>
      </c>
      <c r="B1497" t="s">
        <v>2988</v>
      </c>
      <c r="C1497" t="s">
        <v>2989</v>
      </c>
      <c r="D1497" s="1">
        <v>40967.827141203707</v>
      </c>
      <c r="E1497">
        <v>58</v>
      </c>
      <c r="F1497">
        <v>16</v>
      </c>
      <c r="G1497" t="s">
        <v>89</v>
      </c>
    </row>
    <row r="1498" spans="1:8" x14ac:dyDescent="0.2">
      <c r="A1498">
        <v>1.74571702091644E+17</v>
      </c>
      <c r="B1498" t="s">
        <v>2990</v>
      </c>
      <c r="C1498" t="s">
        <v>2991</v>
      </c>
      <c r="D1498" s="1">
        <v>40967.839247685188</v>
      </c>
      <c r="E1498">
        <v>556</v>
      </c>
      <c r="F1498">
        <v>54</v>
      </c>
      <c r="G1498" t="s">
        <v>89</v>
      </c>
    </row>
    <row r="1499" spans="1:8" x14ac:dyDescent="0.2">
      <c r="A1499">
        <v>1.7458329079841501E+17</v>
      </c>
      <c r="B1499" t="s">
        <v>2992</v>
      </c>
      <c r="C1499" t="s">
        <v>2993</v>
      </c>
      <c r="D1499" s="1">
        <v>40967.87122685185</v>
      </c>
      <c r="E1499">
        <v>19</v>
      </c>
      <c r="F1499">
        <v>2</v>
      </c>
      <c r="G1499" t="s">
        <v>215</v>
      </c>
    </row>
    <row r="1500" spans="1:8" x14ac:dyDescent="0.2">
      <c r="A1500">
        <v>1.7459104367575802E+17</v>
      </c>
      <c r="B1500" t="s">
        <v>2994</v>
      </c>
      <c r="C1500" t="s">
        <v>2995</v>
      </c>
      <c r="D1500" s="1">
        <v>40967.892627314817</v>
      </c>
      <c r="E1500">
        <v>60</v>
      </c>
      <c r="F1500">
        <v>24</v>
      </c>
      <c r="G1500" t="s">
        <v>89</v>
      </c>
    </row>
    <row r="1501" spans="1:8" x14ac:dyDescent="0.2">
      <c r="A1501">
        <v>1.7459830938469101E+17</v>
      </c>
      <c r="B1501" t="s">
        <v>2996</v>
      </c>
      <c r="C1501" t="s">
        <v>2997</v>
      </c>
      <c r="D1501" s="1">
        <v>40967.912673611114</v>
      </c>
      <c r="E1501">
        <v>45</v>
      </c>
      <c r="F1501">
        <v>13</v>
      </c>
    </row>
    <row r="1502" spans="1:8" x14ac:dyDescent="0.2">
      <c r="A1502">
        <v>1.7490771788917101E+17</v>
      </c>
      <c r="B1502" t="s">
        <v>2998</v>
      </c>
      <c r="C1502" t="s">
        <v>2999</v>
      </c>
      <c r="D1502" s="1">
        <v>40968.766481481478</v>
      </c>
      <c r="E1502">
        <v>20</v>
      </c>
      <c r="F1502">
        <v>4</v>
      </c>
    </row>
    <row r="1503" spans="1:8" x14ac:dyDescent="0.2">
      <c r="A1503">
        <v>1.7490857777181901E+17</v>
      </c>
      <c r="B1503" t="s">
        <v>3000</v>
      </c>
      <c r="C1503" t="s">
        <v>3001</v>
      </c>
      <c r="D1503" s="1">
        <v>40968.768854166665</v>
      </c>
      <c r="E1503">
        <v>57</v>
      </c>
      <c r="F1503">
        <v>30</v>
      </c>
      <c r="G1503" t="s">
        <v>89</v>
      </c>
    </row>
    <row r="1504" spans="1:8" x14ac:dyDescent="0.2">
      <c r="A1504">
        <v>1.7491100904207901E+17</v>
      </c>
      <c r="B1504" t="s">
        <v>3002</v>
      </c>
      <c r="C1504" t="s">
        <v>3003</v>
      </c>
      <c r="D1504" s="1">
        <v>40968.775555555556</v>
      </c>
      <c r="E1504">
        <v>44</v>
      </c>
      <c r="F1504">
        <v>6</v>
      </c>
    </row>
    <row r="1505" spans="1:7" x14ac:dyDescent="0.2">
      <c r="A1505">
        <v>1.7492768760385501E+17</v>
      </c>
      <c r="B1505" t="s">
        <v>3004</v>
      </c>
      <c r="C1505" t="s">
        <v>3005</v>
      </c>
      <c r="D1505" s="1">
        <v>40968.821585648147</v>
      </c>
      <c r="E1505">
        <v>153</v>
      </c>
      <c r="F1505">
        <v>14</v>
      </c>
      <c r="G1505" t="s">
        <v>89</v>
      </c>
    </row>
    <row r="1506" spans="1:7" x14ac:dyDescent="0.2">
      <c r="A1506">
        <v>1.7494555793517299E+17</v>
      </c>
      <c r="B1506" t="s">
        <v>3006</v>
      </c>
      <c r="C1506" t="s">
        <v>3007</v>
      </c>
      <c r="D1506" s="1">
        <v>40968.87090277778</v>
      </c>
      <c r="E1506">
        <v>160</v>
      </c>
      <c r="F1506">
        <v>79</v>
      </c>
    </row>
    <row r="1507" spans="1:7" x14ac:dyDescent="0.2">
      <c r="A1507">
        <v>1.74951715659976E+17</v>
      </c>
      <c r="B1507" t="s">
        <v>3008</v>
      </c>
      <c r="C1507" t="e">
        <f>_xlfn.SINGLE( BarackObama should Stop pressuring Israel against attacking Iran and worry how He will Stop the Iranian nuclear drive. _xlfn.SINGLE( BarackObama))</f>
        <v>#NAME?</v>
      </c>
      <c r="D1507" s="1">
        <v>40968.88789351852</v>
      </c>
      <c r="E1507">
        <v>33</v>
      </c>
      <c r="F1507">
        <v>7</v>
      </c>
      <c r="G1507" t="s">
        <v>215</v>
      </c>
    </row>
    <row r="1508" spans="1:7" x14ac:dyDescent="0.2">
      <c r="A1508">
        <v>1.7495571663592198E+17</v>
      </c>
      <c r="B1508" t="s">
        <v>3009</v>
      </c>
      <c r="C1508" t="s">
        <v>3010</v>
      </c>
      <c r="D1508" s="1">
        <v>40968.898935185185</v>
      </c>
      <c r="E1508">
        <v>101</v>
      </c>
      <c r="F1508">
        <v>14</v>
      </c>
    </row>
    <row r="1509" spans="1:7" x14ac:dyDescent="0.2">
      <c r="A1509">
        <v>1.7496081979526701E+17</v>
      </c>
      <c r="B1509" t="s">
        <v>3011</v>
      </c>
      <c r="C1509" t="s">
        <v>3012</v>
      </c>
      <c r="D1509" s="1">
        <v>40968.91300925926</v>
      </c>
      <c r="E1509">
        <v>69</v>
      </c>
      <c r="F1509">
        <v>10</v>
      </c>
    </row>
    <row r="1510" spans="1:7" x14ac:dyDescent="0.2">
      <c r="A1510">
        <v>1.7529794353076602E+17</v>
      </c>
      <c r="B1510" t="s">
        <v>3013</v>
      </c>
      <c r="C1510" t="s">
        <v>3014</v>
      </c>
      <c r="D1510" s="1">
        <v>40969.843298611115</v>
      </c>
      <c r="E1510">
        <v>39</v>
      </c>
      <c r="F1510">
        <v>5</v>
      </c>
      <c r="G1510" t="s">
        <v>576</v>
      </c>
    </row>
    <row r="1511" spans="1:7" x14ac:dyDescent="0.2">
      <c r="A1511">
        <v>1.7529971031003101E+17</v>
      </c>
      <c r="B1511" t="s">
        <v>3015</v>
      </c>
      <c r="C1511" t="s">
        <v>3016</v>
      </c>
      <c r="D1511" s="1">
        <v>40969.848171296297</v>
      </c>
      <c r="E1511">
        <v>20</v>
      </c>
      <c r="F1511">
        <v>2</v>
      </c>
      <c r="G1511" t="s">
        <v>89</v>
      </c>
    </row>
    <row r="1512" spans="1:7" x14ac:dyDescent="0.2">
      <c r="A1512">
        <v>1.7530106967136602E+17</v>
      </c>
      <c r="B1512" t="s">
        <v>3017</v>
      </c>
      <c r="C1512" t="s">
        <v>3018</v>
      </c>
      <c r="D1512" s="1">
        <v>40969.851921296293</v>
      </c>
      <c r="E1512">
        <v>233</v>
      </c>
      <c r="F1512">
        <v>357</v>
      </c>
      <c r="G1512" t="s">
        <v>89</v>
      </c>
    </row>
    <row r="1513" spans="1:7" x14ac:dyDescent="0.2">
      <c r="A1513">
        <v>1.7531000405059101E+17</v>
      </c>
      <c r="B1513" t="s">
        <v>3019</v>
      </c>
      <c r="C1513" t="s">
        <v>3020</v>
      </c>
      <c r="D1513" s="1">
        <v>40969.876574074071</v>
      </c>
      <c r="E1513">
        <v>162</v>
      </c>
      <c r="F1513">
        <v>14</v>
      </c>
      <c r="G1513" t="s">
        <v>89</v>
      </c>
    </row>
    <row r="1514" spans="1:7" x14ac:dyDescent="0.2">
      <c r="A1514">
        <v>1.7531671636725299E+17</v>
      </c>
      <c r="B1514" t="s">
        <v>3021</v>
      </c>
      <c r="C1514" t="s">
        <v>3022</v>
      </c>
      <c r="D1514" s="1">
        <v>40969.895104166666</v>
      </c>
      <c r="E1514">
        <v>86</v>
      </c>
      <c r="F1514">
        <v>17</v>
      </c>
    </row>
    <row r="1515" spans="1:7" x14ac:dyDescent="0.2">
      <c r="A1515">
        <v>1.7532290379193501E+17</v>
      </c>
      <c r="B1515" t="s">
        <v>3023</v>
      </c>
      <c r="C1515" t="s">
        <v>3024</v>
      </c>
      <c r="D1515" s="1">
        <v>40969.912175925929</v>
      </c>
      <c r="E1515">
        <v>124</v>
      </c>
      <c r="F1515">
        <v>28</v>
      </c>
    </row>
    <row r="1516" spans="1:7" x14ac:dyDescent="0.2">
      <c r="A1516">
        <v>1.7668070949323101E+17</v>
      </c>
      <c r="B1516" t="s">
        <v>3025</v>
      </c>
      <c r="C1516" t="s">
        <v>3026</v>
      </c>
      <c r="D1516" s="1">
        <v>40973.659004629626</v>
      </c>
      <c r="E1516">
        <v>65</v>
      </c>
      <c r="F1516">
        <v>22</v>
      </c>
      <c r="G1516" t="s">
        <v>89</v>
      </c>
    </row>
    <row r="1517" spans="1:7" x14ac:dyDescent="0.2">
      <c r="A1517">
        <v>1.7668309768798598E+17</v>
      </c>
      <c r="B1517" t="s">
        <v>3027</v>
      </c>
      <c r="C1517" t="s">
        <v>3028</v>
      </c>
      <c r="D1517" s="1">
        <v>40973.665590277778</v>
      </c>
      <c r="E1517">
        <v>19</v>
      </c>
      <c r="F1517">
        <v>10</v>
      </c>
    </row>
    <row r="1518" spans="1:7" x14ac:dyDescent="0.2">
      <c r="A1518">
        <v>1.76749237315448E+17</v>
      </c>
      <c r="B1518" t="s">
        <v>3029</v>
      </c>
      <c r="C1518" t="s">
        <v>3030</v>
      </c>
      <c r="D1518" s="1">
        <v>40973.848101851851</v>
      </c>
      <c r="E1518">
        <v>20</v>
      </c>
      <c r="F1518">
        <v>5</v>
      </c>
      <c r="G1518" t="s">
        <v>89</v>
      </c>
    </row>
    <row r="1519" spans="1:7" x14ac:dyDescent="0.2">
      <c r="A1519">
        <v>1.7676009888508701E+17</v>
      </c>
      <c r="B1519" t="s">
        <v>3031</v>
      </c>
      <c r="C1519" t="s">
        <v>3032</v>
      </c>
      <c r="D1519" s="1">
        <v>40973.878078703703</v>
      </c>
      <c r="E1519">
        <v>31</v>
      </c>
      <c r="F1519">
        <v>6</v>
      </c>
      <c r="G1519" t="s">
        <v>215</v>
      </c>
    </row>
    <row r="1520" spans="1:7" x14ac:dyDescent="0.2">
      <c r="A1520">
        <v>1.76764035830784E+17</v>
      </c>
      <c r="B1520" t="s">
        <v>3033</v>
      </c>
      <c r="C1520" t="s">
        <v>3034</v>
      </c>
      <c r="D1520" s="1">
        <v>40973.888935185183</v>
      </c>
      <c r="E1520">
        <v>14</v>
      </c>
      <c r="F1520">
        <v>5</v>
      </c>
      <c r="G1520" t="s">
        <v>89</v>
      </c>
    </row>
    <row r="1521" spans="1:8" x14ac:dyDescent="0.2">
      <c r="A1521">
        <v>1.76765373327212E+17</v>
      </c>
      <c r="B1521" t="s">
        <v>3035</v>
      </c>
      <c r="C1521" t="s">
        <v>3036</v>
      </c>
      <c r="D1521" s="1">
        <v>40973.892627314817</v>
      </c>
      <c r="E1521">
        <v>68</v>
      </c>
      <c r="F1521">
        <v>34</v>
      </c>
      <c r="G1521" t="s">
        <v>215</v>
      </c>
    </row>
    <row r="1522" spans="1:8" x14ac:dyDescent="0.2">
      <c r="A1522">
        <v>1.7676610221337299E+17</v>
      </c>
      <c r="B1522" t="s">
        <v>3037</v>
      </c>
      <c r="C1522" t="s">
        <v>3038</v>
      </c>
      <c r="D1522" s="1">
        <v>40973.894641203704</v>
      </c>
      <c r="E1522">
        <v>115</v>
      </c>
      <c r="F1522">
        <v>12</v>
      </c>
      <c r="G1522" t="s">
        <v>89</v>
      </c>
    </row>
    <row r="1523" spans="1:8" x14ac:dyDescent="0.2">
      <c r="A1523">
        <v>1.7676715899762598E+17</v>
      </c>
      <c r="B1523" t="s">
        <v>3039</v>
      </c>
      <c r="C1523" t="s">
        <v>3040</v>
      </c>
      <c r="D1523" s="1">
        <v>40973.897557870368</v>
      </c>
      <c r="E1523">
        <v>35</v>
      </c>
      <c r="F1523">
        <v>8</v>
      </c>
      <c r="G1523" t="s">
        <v>576</v>
      </c>
    </row>
    <row r="1524" spans="1:8" x14ac:dyDescent="0.2">
      <c r="A1524">
        <v>1.7677404236639002E+17</v>
      </c>
      <c r="B1524" t="s">
        <v>3041</v>
      </c>
      <c r="C1524" t="s">
        <v>3042</v>
      </c>
      <c r="D1524" s="1">
        <v>40973.916550925926</v>
      </c>
      <c r="E1524">
        <v>39</v>
      </c>
      <c r="F1524">
        <v>6</v>
      </c>
      <c r="G1524" t="s">
        <v>89</v>
      </c>
    </row>
    <row r="1525" spans="1:8" x14ac:dyDescent="0.2">
      <c r="A1525">
        <v>1.7677539714334701E+17</v>
      </c>
      <c r="B1525" t="s">
        <v>3043</v>
      </c>
      <c r="C1525" t="s">
        <v>3044</v>
      </c>
      <c r="D1525" s="1">
        <v>40973.920289351852</v>
      </c>
      <c r="E1525">
        <v>87</v>
      </c>
      <c r="F1525">
        <v>19</v>
      </c>
      <c r="G1525" t="e">
        <f>_xlfn.SINGLE( _xlfn.SINGLE( _xlfn.SINGLE(CommissionerKelly)))</f>
        <v>#NAME?</v>
      </c>
    </row>
    <row r="1526" spans="1:8" x14ac:dyDescent="0.2">
      <c r="A1526">
        <v>1.7677730048075299E+17</v>
      </c>
      <c r="B1526" t="s">
        <v>3045</v>
      </c>
      <c r="C1526" t="s">
        <v>3046</v>
      </c>
      <c r="D1526" s="1">
        <v>40973.925543981481</v>
      </c>
      <c r="E1526">
        <v>618</v>
      </c>
      <c r="F1526">
        <v>647</v>
      </c>
      <c r="G1526" t="s">
        <v>215</v>
      </c>
    </row>
    <row r="1527" spans="1:8" x14ac:dyDescent="0.2">
      <c r="A1527">
        <v>1.7678131379215501E+17</v>
      </c>
      <c r="B1527" t="s">
        <v>3047</v>
      </c>
      <c r="C1527" t="s">
        <v>3048</v>
      </c>
      <c r="D1527" s="1">
        <v>40973.936620370368</v>
      </c>
      <c r="E1527">
        <v>113</v>
      </c>
      <c r="F1527">
        <v>17</v>
      </c>
      <c r="H1527" t="s">
        <v>390</v>
      </c>
    </row>
    <row r="1528" spans="1:8" x14ac:dyDescent="0.2">
      <c r="A1528">
        <v>1.76784148982284E+17</v>
      </c>
      <c r="B1528" t="s">
        <v>3049</v>
      </c>
      <c r="C1528" t="s">
        <v>3050</v>
      </c>
      <c r="D1528" s="1">
        <v>40973.944444444445</v>
      </c>
      <c r="E1528">
        <v>48</v>
      </c>
      <c r="F1528">
        <v>8</v>
      </c>
    </row>
    <row r="1529" spans="1:8" x14ac:dyDescent="0.2">
      <c r="A1529">
        <v>1.7707805075059901E+17</v>
      </c>
      <c r="B1529" t="s">
        <v>3051</v>
      </c>
      <c r="C1529" t="s">
        <v>3052</v>
      </c>
      <c r="D1529" s="1">
        <v>40974.75545138889</v>
      </c>
      <c r="E1529">
        <v>33</v>
      </c>
      <c r="F1529">
        <v>16</v>
      </c>
      <c r="G1529" t="s">
        <v>215</v>
      </c>
    </row>
    <row r="1530" spans="1:8" x14ac:dyDescent="0.2">
      <c r="A1530">
        <v>1.7707890194266099E+17</v>
      </c>
      <c r="B1530" t="s">
        <v>3053</v>
      </c>
      <c r="C1530" t="s">
        <v>3054</v>
      </c>
      <c r="D1530" s="1">
        <v>40974.757800925923</v>
      </c>
      <c r="E1530">
        <v>54</v>
      </c>
      <c r="F1530">
        <v>11</v>
      </c>
    </row>
    <row r="1531" spans="1:8" x14ac:dyDescent="0.2">
      <c r="A1531">
        <v>1.7708126956854E+17</v>
      </c>
      <c r="B1531" t="s">
        <v>3055</v>
      </c>
      <c r="C1531" t="s">
        <v>3056</v>
      </c>
      <c r="D1531" s="1">
        <v>40974.764340277776</v>
      </c>
      <c r="E1531">
        <v>89</v>
      </c>
      <c r="F1531">
        <v>12</v>
      </c>
      <c r="G1531" t="s">
        <v>89</v>
      </c>
    </row>
    <row r="1532" spans="1:8" x14ac:dyDescent="0.2">
      <c r="A1532">
        <v>1.7710081346489501E+17</v>
      </c>
      <c r="B1532" t="s">
        <v>3057</v>
      </c>
      <c r="C1532" t="s">
        <v>3058</v>
      </c>
      <c r="D1532" s="1">
        <v>40974.81826388889</v>
      </c>
      <c r="E1532">
        <v>158</v>
      </c>
      <c r="F1532">
        <v>19</v>
      </c>
      <c r="G1532" t="s">
        <v>89</v>
      </c>
    </row>
    <row r="1533" spans="1:8" x14ac:dyDescent="0.2">
      <c r="A1533">
        <v>1.7710516776901798E+17</v>
      </c>
      <c r="B1533" t="s">
        <v>3059</v>
      </c>
      <c r="C1533" t="s">
        <v>3060</v>
      </c>
      <c r="D1533" s="1">
        <v>40974.830289351848</v>
      </c>
      <c r="E1533">
        <v>104</v>
      </c>
      <c r="F1533">
        <v>46</v>
      </c>
      <c r="G1533" t="s">
        <v>89</v>
      </c>
    </row>
    <row r="1534" spans="1:8" x14ac:dyDescent="0.2">
      <c r="A1534">
        <v>1.7711168467723802E+17</v>
      </c>
      <c r="B1534" t="s">
        <v>3061</v>
      </c>
      <c r="C1534" t="s">
        <v>3062</v>
      </c>
      <c r="D1534" s="1">
        <v>40974.848263888889</v>
      </c>
      <c r="E1534">
        <v>40</v>
      </c>
      <c r="F1534">
        <v>16</v>
      </c>
      <c r="G1534" t="s">
        <v>89</v>
      </c>
    </row>
    <row r="1535" spans="1:8" x14ac:dyDescent="0.2">
      <c r="A1535">
        <v>1.771187862337E+17</v>
      </c>
      <c r="B1535" t="s">
        <v>3063</v>
      </c>
      <c r="C1535" t="s">
        <v>3064</v>
      </c>
      <c r="D1535" s="1">
        <v>40974.86787037037</v>
      </c>
      <c r="E1535">
        <v>103</v>
      </c>
      <c r="F1535">
        <v>20</v>
      </c>
      <c r="G1535" t="s">
        <v>89</v>
      </c>
    </row>
    <row r="1536" spans="1:8" x14ac:dyDescent="0.2">
      <c r="A1536">
        <v>1.7712319472822598E+17</v>
      </c>
      <c r="B1536" t="s">
        <v>3065</v>
      </c>
      <c r="C1536" t="s">
        <v>3066</v>
      </c>
      <c r="D1536" s="1">
        <v>40974.88003472222</v>
      </c>
      <c r="E1536">
        <v>983</v>
      </c>
      <c r="F1536">
        <v>307</v>
      </c>
      <c r="G1536" t="s">
        <v>89</v>
      </c>
    </row>
    <row r="1537" spans="1:8" x14ac:dyDescent="0.2">
      <c r="A1537">
        <v>1.77126743491084E+17</v>
      </c>
      <c r="B1537" t="s">
        <v>3067</v>
      </c>
      <c r="C1537" t="s">
        <v>3068</v>
      </c>
      <c r="D1537" s="1">
        <v>40974.889826388891</v>
      </c>
      <c r="E1537">
        <v>39</v>
      </c>
      <c r="F1537">
        <v>9</v>
      </c>
    </row>
    <row r="1538" spans="1:8" x14ac:dyDescent="0.2">
      <c r="A1538">
        <v>1.7712946452904301E+17</v>
      </c>
      <c r="B1538" t="s">
        <v>3069</v>
      </c>
      <c r="C1538" t="s">
        <v>3070</v>
      </c>
      <c r="D1538" s="1">
        <v>40974.897326388891</v>
      </c>
      <c r="E1538">
        <v>35</v>
      </c>
      <c r="F1538">
        <v>10</v>
      </c>
    </row>
    <row r="1539" spans="1:8" x14ac:dyDescent="0.2">
      <c r="A1539">
        <v>1.77456122242936E+17</v>
      </c>
      <c r="B1539" t="s">
        <v>3071</v>
      </c>
      <c r="C1539" t="s">
        <v>3072</v>
      </c>
      <c r="D1539" s="1">
        <v>40975.798738425925</v>
      </c>
      <c r="E1539">
        <v>37</v>
      </c>
      <c r="F1539">
        <v>4</v>
      </c>
      <c r="G1539" t="s">
        <v>89</v>
      </c>
    </row>
    <row r="1540" spans="1:8" x14ac:dyDescent="0.2">
      <c r="A1540">
        <v>1.77457814439084E+17</v>
      </c>
      <c r="B1540" t="s">
        <v>3073</v>
      </c>
      <c r="C1540" t="s">
        <v>3074</v>
      </c>
      <c r="D1540" s="1">
        <v>40975.803402777776</v>
      </c>
      <c r="E1540">
        <v>32</v>
      </c>
      <c r="F1540">
        <v>8</v>
      </c>
      <c r="G1540" t="s">
        <v>576</v>
      </c>
    </row>
    <row r="1541" spans="1:8" x14ac:dyDescent="0.2">
      <c r="A1541">
        <v>1.7746010095969798E+17</v>
      </c>
      <c r="B1541" t="s">
        <v>3075</v>
      </c>
      <c r="C1541" t="s">
        <v>3076</v>
      </c>
      <c r="D1541" s="1">
        <v>40975.809710648151</v>
      </c>
      <c r="E1541">
        <v>17</v>
      </c>
      <c r="F1541">
        <v>3</v>
      </c>
      <c r="G1541" t="s">
        <v>576</v>
      </c>
    </row>
    <row r="1542" spans="1:8" x14ac:dyDescent="0.2">
      <c r="A1542">
        <v>1.7746632417856701E+17</v>
      </c>
      <c r="B1542" t="s">
        <v>3077</v>
      </c>
      <c r="C1542" t="s">
        <v>3078</v>
      </c>
      <c r="D1542" s="1">
        <v>40975.826886574076</v>
      </c>
      <c r="E1542">
        <v>51</v>
      </c>
      <c r="F1542">
        <v>10</v>
      </c>
      <c r="G1542" t="s">
        <v>89</v>
      </c>
    </row>
    <row r="1543" spans="1:8" x14ac:dyDescent="0.2">
      <c r="A1543">
        <v>1.7747168841657501E+17</v>
      </c>
      <c r="B1543" t="s">
        <v>3079</v>
      </c>
      <c r="C1543" t="s">
        <v>3080</v>
      </c>
      <c r="D1543" s="1">
        <v>40975.841689814813</v>
      </c>
      <c r="E1543">
        <v>108</v>
      </c>
      <c r="F1543">
        <v>13</v>
      </c>
      <c r="G1543" t="s">
        <v>89</v>
      </c>
    </row>
    <row r="1544" spans="1:8" x14ac:dyDescent="0.2">
      <c r="A1544">
        <v>1.7747473914358099E+17</v>
      </c>
      <c r="B1544" t="s">
        <v>3081</v>
      </c>
      <c r="C1544" t="s">
        <v>3082</v>
      </c>
      <c r="D1544" s="1">
        <v>40975.850104166668</v>
      </c>
      <c r="E1544">
        <v>38</v>
      </c>
      <c r="F1544">
        <v>4</v>
      </c>
      <c r="G1544" t="s">
        <v>89</v>
      </c>
    </row>
    <row r="1545" spans="1:8" x14ac:dyDescent="0.2">
      <c r="A1545">
        <v>1.7748019117674E+17</v>
      </c>
      <c r="B1545" t="s">
        <v>3083</v>
      </c>
      <c r="C1545" t="s">
        <v>3084</v>
      </c>
      <c r="D1545" s="1">
        <v>40975.86515046296</v>
      </c>
      <c r="E1545">
        <v>150</v>
      </c>
      <c r="F1545">
        <v>13</v>
      </c>
      <c r="G1545" t="s">
        <v>89</v>
      </c>
    </row>
    <row r="1546" spans="1:8" x14ac:dyDescent="0.2">
      <c r="A1546">
        <v>1.7748451874217101E+17</v>
      </c>
      <c r="B1546" t="s">
        <v>3085</v>
      </c>
      <c r="C1546" t="s">
        <v>3086</v>
      </c>
      <c r="D1546" s="1">
        <v>40975.87709490741</v>
      </c>
      <c r="E1546">
        <v>40</v>
      </c>
      <c r="F1546">
        <v>17</v>
      </c>
      <c r="G1546" t="s">
        <v>89</v>
      </c>
      <c r="H1546" t="s">
        <v>390</v>
      </c>
    </row>
    <row r="1547" spans="1:8" x14ac:dyDescent="0.2">
      <c r="A1547">
        <v>1.7778284721248998E+17</v>
      </c>
      <c r="B1547" t="s">
        <v>3087</v>
      </c>
      <c r="C1547" t="s">
        <v>3088</v>
      </c>
      <c r="D1547" s="1">
        <v>40976.700324074074</v>
      </c>
      <c r="E1547">
        <v>65</v>
      </c>
      <c r="F1547">
        <v>16</v>
      </c>
    </row>
    <row r="1548" spans="1:8" x14ac:dyDescent="0.2">
      <c r="A1548">
        <v>1.77792857707524E+17</v>
      </c>
      <c r="B1548" t="s">
        <v>3089</v>
      </c>
      <c r="C1548" t="s">
        <v>3090</v>
      </c>
      <c r="D1548" s="1">
        <v>40976.727951388886</v>
      </c>
      <c r="E1548">
        <v>169</v>
      </c>
      <c r="F1548">
        <v>46</v>
      </c>
    </row>
    <row r="1549" spans="1:8" x14ac:dyDescent="0.2">
      <c r="A1549">
        <v>1.7785601191746701E+17</v>
      </c>
      <c r="B1549" t="s">
        <v>3091</v>
      </c>
      <c r="C1549" t="s">
        <v>3092</v>
      </c>
      <c r="D1549" s="1">
        <v>40976.902222222219</v>
      </c>
      <c r="E1549">
        <v>40</v>
      </c>
      <c r="F1549">
        <v>6</v>
      </c>
    </row>
    <row r="1550" spans="1:8" x14ac:dyDescent="0.2">
      <c r="A1550">
        <v>1.7786762078624099E+17</v>
      </c>
      <c r="B1550" t="s">
        <v>3093</v>
      </c>
      <c r="C1550" t="s">
        <v>3094</v>
      </c>
      <c r="D1550" s="1">
        <v>40976.934259259258</v>
      </c>
      <c r="E1550">
        <v>38</v>
      </c>
      <c r="F1550">
        <v>8</v>
      </c>
      <c r="G1550" t="s">
        <v>89</v>
      </c>
    </row>
    <row r="1551" spans="1:8" x14ac:dyDescent="0.2">
      <c r="A1551">
        <v>1.7786831641576602E+17</v>
      </c>
      <c r="B1551" t="s">
        <v>3095</v>
      </c>
      <c r="C1551" t="s">
        <v>3096</v>
      </c>
      <c r="D1551" s="1">
        <v>40976.936168981483</v>
      </c>
      <c r="E1551">
        <v>54</v>
      </c>
      <c r="F1551">
        <v>8</v>
      </c>
    </row>
    <row r="1552" spans="1:8" x14ac:dyDescent="0.2">
      <c r="A1552">
        <v>1.7786981633661699E+17</v>
      </c>
      <c r="B1552" t="s">
        <v>3097</v>
      </c>
      <c r="C1552" t="s">
        <v>3098</v>
      </c>
      <c r="D1552" s="1">
        <v>40976.940312500003</v>
      </c>
      <c r="E1552">
        <v>15</v>
      </c>
      <c r="F1552">
        <v>3</v>
      </c>
      <c r="G1552" t="s">
        <v>576</v>
      </c>
    </row>
    <row r="1553" spans="1:8" x14ac:dyDescent="0.2">
      <c r="A1553">
        <v>1.7787168877458202E+17</v>
      </c>
      <c r="B1553" t="s">
        <v>3099</v>
      </c>
      <c r="C1553" t="s">
        <v>3100</v>
      </c>
      <c r="D1553" s="1">
        <v>40976.945474537039</v>
      </c>
      <c r="E1553">
        <v>153</v>
      </c>
      <c r="F1553">
        <v>14</v>
      </c>
      <c r="G1553" t="s">
        <v>89</v>
      </c>
    </row>
    <row r="1554" spans="1:8" x14ac:dyDescent="0.2">
      <c r="A1554">
        <v>1.7811780255993402E+17</v>
      </c>
      <c r="B1554" t="s">
        <v>3101</v>
      </c>
      <c r="C1554" t="s">
        <v>3102</v>
      </c>
      <c r="D1554" s="1">
        <v>40977.62462962963</v>
      </c>
      <c r="E1554">
        <v>325</v>
      </c>
      <c r="F1554">
        <v>29</v>
      </c>
      <c r="G1554" t="s">
        <v>89</v>
      </c>
    </row>
    <row r="1555" spans="1:8" x14ac:dyDescent="0.2">
      <c r="A1555">
        <v>1.7812071557536899E+17</v>
      </c>
      <c r="B1555" t="s">
        <v>3103</v>
      </c>
      <c r="C1555" t="s">
        <v>3104</v>
      </c>
      <c r="D1555" s="1">
        <v>40977.632662037038</v>
      </c>
      <c r="E1555">
        <v>122</v>
      </c>
      <c r="F1555">
        <v>15</v>
      </c>
      <c r="G1555" t="s">
        <v>89</v>
      </c>
    </row>
    <row r="1556" spans="1:8" x14ac:dyDescent="0.2">
      <c r="A1556">
        <v>1.78132094151696E+17</v>
      </c>
      <c r="B1556" t="s">
        <v>3105</v>
      </c>
      <c r="C1556" t="s">
        <v>3106</v>
      </c>
      <c r="D1556" s="1">
        <v>40977.6640625</v>
      </c>
      <c r="E1556">
        <v>239</v>
      </c>
      <c r="F1556">
        <v>42</v>
      </c>
      <c r="G1556" t="s">
        <v>89</v>
      </c>
    </row>
    <row r="1557" spans="1:8" x14ac:dyDescent="0.2">
      <c r="A1557">
        <v>1.7816802357478099E+17</v>
      </c>
      <c r="B1557" t="s">
        <v>3107</v>
      </c>
      <c r="C1557" t="s">
        <v>3108</v>
      </c>
      <c r="D1557" s="1">
        <v>40977.763206018521</v>
      </c>
      <c r="E1557">
        <v>26</v>
      </c>
      <c r="F1557">
        <v>9</v>
      </c>
      <c r="G1557" t="s">
        <v>89</v>
      </c>
    </row>
    <row r="1558" spans="1:8" x14ac:dyDescent="0.2">
      <c r="A1558">
        <v>1.78221045080264E+17</v>
      </c>
      <c r="B1558" t="s">
        <v>3109</v>
      </c>
      <c r="C1558" t="s">
        <v>3110</v>
      </c>
      <c r="D1558" s="1">
        <v>40977.909513888888</v>
      </c>
      <c r="E1558">
        <v>38</v>
      </c>
      <c r="F1558">
        <v>7</v>
      </c>
    </row>
    <row r="1559" spans="1:8" x14ac:dyDescent="0.2">
      <c r="A1559">
        <v>1.7921016813388099E+17</v>
      </c>
      <c r="B1559" t="s">
        <v>3111</v>
      </c>
      <c r="C1559" t="s">
        <v>3112</v>
      </c>
      <c r="D1559" s="1">
        <v>40980.638981481483</v>
      </c>
      <c r="E1559">
        <v>23</v>
      </c>
      <c r="F1559">
        <v>10</v>
      </c>
    </row>
    <row r="1560" spans="1:8" x14ac:dyDescent="0.2">
      <c r="A1560">
        <v>1.7922808014399802E+17</v>
      </c>
      <c r="B1560" t="s">
        <v>3113</v>
      </c>
      <c r="C1560" t="s">
        <v>3114</v>
      </c>
      <c r="D1560" s="1">
        <v>40980.688402777778</v>
      </c>
      <c r="E1560">
        <v>136</v>
      </c>
      <c r="F1560">
        <v>28</v>
      </c>
    </row>
    <row r="1561" spans="1:8" x14ac:dyDescent="0.2">
      <c r="A1561">
        <v>1.7922880889173101E+17</v>
      </c>
      <c r="B1561" t="s">
        <v>3115</v>
      </c>
      <c r="C1561" t="s">
        <v>3116</v>
      </c>
      <c r="D1561" s="1">
        <v>40980.690416666665</v>
      </c>
      <c r="E1561">
        <v>15930</v>
      </c>
      <c r="F1561">
        <v>23652</v>
      </c>
      <c r="G1561" t="s">
        <v>89</v>
      </c>
    </row>
    <row r="1562" spans="1:8" x14ac:dyDescent="0.2">
      <c r="A1562">
        <v>1.7923019159438499E+17</v>
      </c>
      <c r="B1562" t="s">
        <v>3117</v>
      </c>
      <c r="C1562" t="s">
        <v>3118</v>
      </c>
      <c r="D1562" s="1">
        <v>40980.694236111114</v>
      </c>
      <c r="E1562">
        <v>170</v>
      </c>
      <c r="F1562">
        <v>22</v>
      </c>
    </row>
    <row r="1563" spans="1:8" x14ac:dyDescent="0.2">
      <c r="A1563">
        <v>1.7923096921833402E+17</v>
      </c>
      <c r="B1563" t="s">
        <v>3119</v>
      </c>
      <c r="C1563" t="s">
        <v>3120</v>
      </c>
      <c r="D1563" s="1">
        <v>40980.696377314816</v>
      </c>
      <c r="E1563">
        <v>12</v>
      </c>
      <c r="F1563">
        <v>6</v>
      </c>
      <c r="G1563" t="e">
        <f>PGA_com</f>
        <v>#NAME?</v>
      </c>
      <c r="H1563" t="s">
        <v>616</v>
      </c>
    </row>
    <row r="1564" spans="1:8" x14ac:dyDescent="0.2">
      <c r="A1564">
        <v>1.79231604105936E+17</v>
      </c>
      <c r="B1564" t="s">
        <v>3121</v>
      </c>
      <c r="C1564" t="s">
        <v>3122</v>
      </c>
      <c r="D1564" s="1">
        <v>40980.698136574072</v>
      </c>
      <c r="E1564">
        <v>17</v>
      </c>
      <c r="F1564">
        <v>2</v>
      </c>
      <c r="G1564" t="s">
        <v>89</v>
      </c>
      <c r="H1564" t="s">
        <v>390</v>
      </c>
    </row>
    <row r="1565" spans="1:8" x14ac:dyDescent="0.2">
      <c r="A1565">
        <v>1.7923547828388198E+17</v>
      </c>
      <c r="B1565" t="s">
        <v>3123</v>
      </c>
      <c r="C1565" t="s">
        <v>3124</v>
      </c>
      <c r="D1565" s="1">
        <v>40980.708819444444</v>
      </c>
      <c r="E1565">
        <v>13</v>
      </c>
      <c r="F1565">
        <v>5</v>
      </c>
      <c r="G1565" t="s">
        <v>215</v>
      </c>
      <c r="H1565" t="s">
        <v>390</v>
      </c>
    </row>
    <row r="1566" spans="1:8" x14ac:dyDescent="0.2">
      <c r="A1566">
        <v>1.7925961289630099E+17</v>
      </c>
      <c r="B1566" t="s">
        <v>3125</v>
      </c>
      <c r="C1566" t="s">
        <v>3126</v>
      </c>
      <c r="D1566" s="1">
        <v>40980.775416666664</v>
      </c>
      <c r="E1566">
        <v>132</v>
      </c>
      <c r="F1566">
        <v>12</v>
      </c>
      <c r="G1566" t="s">
        <v>89</v>
      </c>
    </row>
    <row r="1567" spans="1:8" x14ac:dyDescent="0.2">
      <c r="A1567">
        <v>1.79262092333944E+17</v>
      </c>
      <c r="B1567" t="s">
        <v>3127</v>
      </c>
      <c r="C1567" t="s">
        <v>3128</v>
      </c>
      <c r="D1567" s="1">
        <v>40980.782256944447</v>
      </c>
      <c r="E1567">
        <v>102</v>
      </c>
      <c r="F1567">
        <v>14</v>
      </c>
    </row>
    <row r="1568" spans="1:8" x14ac:dyDescent="0.2">
      <c r="A1568">
        <v>1.7926619594870701E+17</v>
      </c>
      <c r="B1568" t="s">
        <v>3129</v>
      </c>
      <c r="C1568" t="s">
        <v>3130</v>
      </c>
      <c r="D1568" s="1">
        <v>40980.793587962966</v>
      </c>
      <c r="E1568">
        <v>64</v>
      </c>
      <c r="F1568">
        <v>8</v>
      </c>
    </row>
    <row r="1569" spans="1:8" x14ac:dyDescent="0.2">
      <c r="A1569">
        <v>1.7926763936389501E+17</v>
      </c>
      <c r="B1569" t="s">
        <v>3131</v>
      </c>
      <c r="C1569" t="s">
        <v>3132</v>
      </c>
      <c r="D1569" s="1">
        <v>40980.797569444447</v>
      </c>
      <c r="E1569">
        <v>40</v>
      </c>
      <c r="F1569">
        <v>13</v>
      </c>
    </row>
    <row r="1570" spans="1:8" x14ac:dyDescent="0.2">
      <c r="A1570">
        <v>1.7927001706451299E+17</v>
      </c>
      <c r="B1570" t="s">
        <v>3133</v>
      </c>
      <c r="C1570" t="s">
        <v>3134</v>
      </c>
      <c r="D1570" s="1">
        <v>40980.804131944446</v>
      </c>
      <c r="E1570">
        <v>627</v>
      </c>
      <c r="F1570">
        <v>675</v>
      </c>
    </row>
    <row r="1571" spans="1:8" x14ac:dyDescent="0.2">
      <c r="A1571">
        <v>1.7927357758400099E+17</v>
      </c>
      <c r="B1571" t="s">
        <v>3135</v>
      </c>
      <c r="C1571" t="s">
        <v>3136</v>
      </c>
      <c r="D1571" s="1">
        <v>40980.813958333332</v>
      </c>
      <c r="E1571">
        <v>246</v>
      </c>
      <c r="F1571">
        <v>434</v>
      </c>
    </row>
    <row r="1572" spans="1:8" x14ac:dyDescent="0.2">
      <c r="A1572">
        <v>1.7927415703550301E+17</v>
      </c>
      <c r="B1572" t="s">
        <v>3137</v>
      </c>
      <c r="C1572" t="s">
        <v>3138</v>
      </c>
      <c r="D1572" s="1">
        <v>40980.815555555557</v>
      </c>
      <c r="E1572">
        <v>21</v>
      </c>
      <c r="F1572">
        <v>15</v>
      </c>
      <c r="G1572" t="s">
        <v>89</v>
      </c>
    </row>
    <row r="1573" spans="1:8" x14ac:dyDescent="0.2">
      <c r="A1573">
        <v>1.7928410868024099E+17</v>
      </c>
      <c r="B1573" t="s">
        <v>3139</v>
      </c>
      <c r="C1573" t="s">
        <v>3140</v>
      </c>
      <c r="D1573" s="1">
        <v>40980.84302083333</v>
      </c>
      <c r="E1573">
        <v>116</v>
      </c>
      <c r="F1573">
        <v>102</v>
      </c>
      <c r="G1573" t="s">
        <v>89</v>
      </c>
    </row>
    <row r="1574" spans="1:8" x14ac:dyDescent="0.2">
      <c r="A1574">
        <v>1.7929152985524602E+17</v>
      </c>
      <c r="B1574" t="s">
        <v>3141</v>
      </c>
      <c r="C1574" t="s">
        <v>3142</v>
      </c>
      <c r="D1574" s="1">
        <v>40980.863495370373</v>
      </c>
      <c r="E1574">
        <v>109</v>
      </c>
      <c r="F1574">
        <v>26</v>
      </c>
      <c r="G1574" t="s">
        <v>89</v>
      </c>
    </row>
    <row r="1575" spans="1:8" x14ac:dyDescent="0.2">
      <c r="A1575">
        <v>1.7929937310725299E+17</v>
      </c>
      <c r="B1575" t="s">
        <v>3143</v>
      </c>
      <c r="C1575" t="s">
        <v>3144</v>
      </c>
      <c r="D1575" s="1">
        <v>40980.885138888887</v>
      </c>
      <c r="E1575">
        <v>20</v>
      </c>
      <c r="F1575">
        <v>3</v>
      </c>
      <c r="G1575" t="s">
        <v>89</v>
      </c>
    </row>
    <row r="1576" spans="1:8" x14ac:dyDescent="0.2">
      <c r="A1576">
        <v>1.79614967371276E+17</v>
      </c>
      <c r="B1576" t="s">
        <v>3145</v>
      </c>
      <c r="C1576" t="s">
        <v>3146</v>
      </c>
      <c r="D1576" s="1">
        <v>40981.756006944444</v>
      </c>
      <c r="E1576">
        <v>300</v>
      </c>
      <c r="F1576">
        <v>69</v>
      </c>
      <c r="G1576" t="s">
        <v>89</v>
      </c>
    </row>
    <row r="1577" spans="1:8" x14ac:dyDescent="0.2">
      <c r="A1577">
        <v>1.7961544168833798E+17</v>
      </c>
      <c r="B1577" t="s">
        <v>3147</v>
      </c>
      <c r="C1577" t="s">
        <v>3148</v>
      </c>
      <c r="D1577" s="1">
        <v>40981.757326388892</v>
      </c>
      <c r="E1577">
        <v>41</v>
      </c>
      <c r="F1577">
        <v>5</v>
      </c>
    </row>
    <row r="1578" spans="1:8" x14ac:dyDescent="0.2">
      <c r="A1578">
        <v>1.79617014023852E+17</v>
      </c>
      <c r="B1578" t="s">
        <v>3149</v>
      </c>
      <c r="C1578" t="s">
        <v>3150</v>
      </c>
      <c r="D1578" s="1">
        <v>40981.761655092596</v>
      </c>
      <c r="E1578">
        <v>123</v>
      </c>
      <c r="F1578">
        <v>7</v>
      </c>
      <c r="G1578" t="s">
        <v>215</v>
      </c>
    </row>
    <row r="1579" spans="1:8" x14ac:dyDescent="0.2">
      <c r="A1579">
        <v>1.79634482884788E+17</v>
      </c>
      <c r="B1579" t="s">
        <v>3151</v>
      </c>
      <c r="C1579" t="s">
        <v>3152</v>
      </c>
      <c r="D1579" s="1">
        <v>40981.809861111113</v>
      </c>
      <c r="E1579">
        <v>59</v>
      </c>
      <c r="F1579">
        <v>20</v>
      </c>
    </row>
    <row r="1580" spans="1:8" x14ac:dyDescent="0.2">
      <c r="A1580">
        <v>1.7964275586839299E+17</v>
      </c>
      <c r="B1580" t="s">
        <v>3153</v>
      </c>
      <c r="C1580" t="s">
        <v>3154</v>
      </c>
      <c r="D1580" s="1">
        <v>40981.832696759258</v>
      </c>
      <c r="E1580">
        <v>29</v>
      </c>
      <c r="F1580">
        <v>5</v>
      </c>
    </row>
    <row r="1581" spans="1:8" x14ac:dyDescent="0.2">
      <c r="A1581">
        <v>1.7965385332989501E+17</v>
      </c>
      <c r="B1581" t="s">
        <v>3155</v>
      </c>
      <c r="C1581" t="s">
        <v>3156</v>
      </c>
      <c r="D1581" s="1">
        <v>40981.863321759258</v>
      </c>
      <c r="E1581">
        <v>10</v>
      </c>
      <c r="F1581">
        <v>2</v>
      </c>
      <c r="G1581" t="s">
        <v>89</v>
      </c>
    </row>
    <row r="1582" spans="1:8" x14ac:dyDescent="0.2">
      <c r="A1582">
        <v>1.79656060351692E+17</v>
      </c>
      <c r="B1582" t="s">
        <v>3157</v>
      </c>
      <c r="C1582" t="s">
        <v>3158</v>
      </c>
      <c r="D1582" s="1">
        <v>40981.869409722225</v>
      </c>
      <c r="E1582">
        <v>13</v>
      </c>
      <c r="F1582">
        <v>7</v>
      </c>
      <c r="G1582" t="s">
        <v>215</v>
      </c>
    </row>
    <row r="1583" spans="1:8" x14ac:dyDescent="0.2">
      <c r="A1583">
        <v>1.7966071516508899E+17</v>
      </c>
      <c r="B1583" t="s">
        <v>3159</v>
      </c>
      <c r="C1583" t="s">
        <v>3160</v>
      </c>
      <c r="D1583" s="1">
        <v>40981.882256944446</v>
      </c>
      <c r="E1583">
        <v>29</v>
      </c>
      <c r="F1583">
        <v>10</v>
      </c>
      <c r="G1583" t="s">
        <v>89</v>
      </c>
      <c r="H1583" t="s">
        <v>616</v>
      </c>
    </row>
    <row r="1584" spans="1:8" x14ac:dyDescent="0.2">
      <c r="A1584">
        <v>1.7966358206835002E+17</v>
      </c>
      <c r="B1584" t="s">
        <v>3161</v>
      </c>
      <c r="C1584" t="s">
        <v>3162</v>
      </c>
      <c r="D1584" s="1">
        <v>40981.890162037038</v>
      </c>
      <c r="E1584">
        <v>23</v>
      </c>
      <c r="F1584">
        <v>2</v>
      </c>
      <c r="G1584" t="s">
        <v>89</v>
      </c>
    </row>
    <row r="1585" spans="1:8" x14ac:dyDescent="0.2">
      <c r="A1585">
        <v>1.7966727467905798E+17</v>
      </c>
      <c r="B1585" t="s">
        <v>3163</v>
      </c>
      <c r="C1585" t="e">
        <f>_xlfn.SINGLE( MittRomney has won the most delegates), received the most votes and won the most states. the primary is over. Time to defeat _xlfn.SINGLE( BarackObama.)</f>
        <v>#NAME?</v>
      </c>
      <c r="D1585" s="1">
        <v>40981.900347222225</v>
      </c>
      <c r="E1585">
        <v>132</v>
      </c>
      <c r="F1585">
        <v>16</v>
      </c>
      <c r="G1585" t="s">
        <v>215</v>
      </c>
    </row>
    <row r="1586" spans="1:8" x14ac:dyDescent="0.2">
      <c r="A1586">
        <v>1.7967194289747901E+17</v>
      </c>
      <c r="B1586" t="s">
        <v>3164</v>
      </c>
      <c r="C1586" t="s">
        <v>3165</v>
      </c>
      <c r="D1586" s="1">
        <v>40981.913229166668</v>
      </c>
      <c r="E1586">
        <v>934</v>
      </c>
      <c r="F1586">
        <v>626</v>
      </c>
      <c r="G1586" t="s">
        <v>215</v>
      </c>
    </row>
    <row r="1587" spans="1:8" x14ac:dyDescent="0.2">
      <c r="A1587">
        <v>1.7993299046447501E+17</v>
      </c>
      <c r="B1587" t="s">
        <v>3166</v>
      </c>
      <c r="C1587" t="s">
        <v>3167</v>
      </c>
      <c r="D1587" s="1">
        <v>40982.633587962962</v>
      </c>
      <c r="E1587">
        <v>45</v>
      </c>
      <c r="F1587">
        <v>7</v>
      </c>
    </row>
    <row r="1588" spans="1:8" x14ac:dyDescent="0.2">
      <c r="A1588">
        <v>1.7994036182371501E+17</v>
      </c>
      <c r="B1588" t="s">
        <v>3168</v>
      </c>
      <c r="C1588" t="s">
        <v>3169</v>
      </c>
      <c r="D1588" s="1">
        <v>40982.653935185182</v>
      </c>
      <c r="E1588">
        <v>60</v>
      </c>
      <c r="F1588">
        <v>25</v>
      </c>
    </row>
    <row r="1589" spans="1:8" x14ac:dyDescent="0.2">
      <c r="A1589">
        <v>1.7999101975081699E+17</v>
      </c>
      <c r="B1589" t="s">
        <v>3170</v>
      </c>
      <c r="C1589" t="s">
        <v>3171</v>
      </c>
      <c r="D1589" s="1">
        <v>40982.793715277781</v>
      </c>
      <c r="E1589">
        <v>39</v>
      </c>
      <c r="F1589">
        <v>6</v>
      </c>
      <c r="G1589" t="s">
        <v>215</v>
      </c>
    </row>
    <row r="1590" spans="1:8" x14ac:dyDescent="0.2">
      <c r="A1590">
        <v>1.7999204594601501E+17</v>
      </c>
      <c r="B1590" t="s">
        <v>3172</v>
      </c>
      <c r="C1590" t="s">
        <v>3173</v>
      </c>
      <c r="D1590" s="1">
        <v>40982.796550925923</v>
      </c>
      <c r="E1590">
        <v>65</v>
      </c>
      <c r="F1590">
        <v>6</v>
      </c>
      <c r="G1590" t="s">
        <v>89</v>
      </c>
    </row>
    <row r="1591" spans="1:8" x14ac:dyDescent="0.2">
      <c r="A1591">
        <v>1.7999589172851901E+17</v>
      </c>
      <c r="B1591" t="s">
        <v>3174</v>
      </c>
      <c r="C1591" t="e">
        <f>_xlfn.SINGLE(NicolletteSheridan lost a big motion yesterday)--she is entitled to nothing. the show made her--she should have been happy.</f>
        <v>#NAME?</v>
      </c>
      <c r="D1591" s="1">
        <v>40982.807164351849</v>
      </c>
      <c r="E1591">
        <v>23</v>
      </c>
      <c r="F1591">
        <v>8</v>
      </c>
      <c r="G1591" t="e">
        <f>NicolletteSheridan</f>
        <v>#NAME?</v>
      </c>
    </row>
    <row r="1592" spans="1:8" x14ac:dyDescent="0.2">
      <c r="A1592">
        <v>1.80005273157648E+17</v>
      </c>
      <c r="B1592" t="s">
        <v>3175</v>
      </c>
      <c r="C1592" t="s">
        <v>3176</v>
      </c>
      <c r="D1592" s="1">
        <v>40982.833055555559</v>
      </c>
      <c r="E1592">
        <v>44</v>
      </c>
      <c r="F1592">
        <v>13</v>
      </c>
      <c r="G1592" t="s">
        <v>89</v>
      </c>
    </row>
    <row r="1593" spans="1:8" x14ac:dyDescent="0.2">
      <c r="A1593">
        <v>1.8001551907475802E+17</v>
      </c>
      <c r="B1593" t="s">
        <v>3177</v>
      </c>
      <c r="C1593" t="s">
        <v>3178</v>
      </c>
      <c r="D1593" s="1">
        <v>40982.861319444448</v>
      </c>
      <c r="E1593">
        <v>154</v>
      </c>
      <c r="F1593">
        <v>9</v>
      </c>
      <c r="G1593" t="s">
        <v>89</v>
      </c>
    </row>
    <row r="1594" spans="1:8" x14ac:dyDescent="0.2">
      <c r="A1594">
        <v>1.8002170308945901E+17</v>
      </c>
      <c r="B1594" t="s">
        <v>3179</v>
      </c>
      <c r="C1594" t="s">
        <v>3180</v>
      </c>
      <c r="D1594" s="1">
        <v>40982.878391203703</v>
      </c>
      <c r="E1594">
        <v>121</v>
      </c>
      <c r="F1594">
        <v>21</v>
      </c>
      <c r="G1594" t="s">
        <v>89</v>
      </c>
    </row>
    <row r="1595" spans="1:8" x14ac:dyDescent="0.2">
      <c r="A1595">
        <v>1.80282761939136E+17</v>
      </c>
      <c r="B1595" t="s">
        <v>3181</v>
      </c>
      <c r="C1595" t="s">
        <v>3182</v>
      </c>
      <c r="D1595" s="1">
        <v>40983.598773148151</v>
      </c>
      <c r="E1595">
        <v>55</v>
      </c>
      <c r="F1595">
        <v>14</v>
      </c>
    </row>
    <row r="1596" spans="1:8" x14ac:dyDescent="0.2">
      <c r="A1596">
        <v>1.8028450214746899E+17</v>
      </c>
      <c r="B1596" t="s">
        <v>3183</v>
      </c>
      <c r="C1596" t="s">
        <v>3184</v>
      </c>
      <c r="D1596" s="1">
        <v>40983.603576388887</v>
      </c>
      <c r="E1596">
        <v>97</v>
      </c>
      <c r="F1596">
        <v>44</v>
      </c>
    </row>
    <row r="1597" spans="1:8" x14ac:dyDescent="0.2">
      <c r="A1597">
        <v>1.80319758518992E+17</v>
      </c>
      <c r="B1597" t="s">
        <v>3185</v>
      </c>
      <c r="C1597" t="s">
        <v>3186</v>
      </c>
      <c r="D1597" s="1">
        <v>40983.700868055559</v>
      </c>
      <c r="E1597">
        <v>17</v>
      </c>
      <c r="F1597">
        <v>3</v>
      </c>
      <c r="G1597" t="s">
        <v>215</v>
      </c>
    </row>
    <row r="1598" spans="1:8" x14ac:dyDescent="0.2">
      <c r="A1598">
        <v>1.8036129267725101E+17</v>
      </c>
      <c r="B1598" t="s">
        <v>3187</v>
      </c>
      <c r="C1598" t="s">
        <v>3188</v>
      </c>
      <c r="D1598" s="1">
        <v>40983.815474537034</v>
      </c>
      <c r="E1598">
        <v>12</v>
      </c>
      <c r="F1598">
        <v>4</v>
      </c>
      <c r="G1598" t="s">
        <v>89</v>
      </c>
      <c r="H1598" t="s">
        <v>616</v>
      </c>
    </row>
    <row r="1599" spans="1:8" x14ac:dyDescent="0.2">
      <c r="A1599">
        <v>1.8036685791468301E+17</v>
      </c>
      <c r="B1599" t="s">
        <v>3189</v>
      </c>
      <c r="C1599" t="s">
        <v>3190</v>
      </c>
      <c r="D1599" s="1">
        <v>40983.830833333333</v>
      </c>
      <c r="E1599">
        <v>129</v>
      </c>
      <c r="F1599">
        <v>99</v>
      </c>
    </row>
    <row r="1600" spans="1:8" x14ac:dyDescent="0.2">
      <c r="A1600">
        <v>1.8036862619550499E+17</v>
      </c>
      <c r="B1600" t="s">
        <v>3191</v>
      </c>
      <c r="C1600" t="s">
        <v>3192</v>
      </c>
      <c r="D1600" s="1">
        <v>40983.835717592592</v>
      </c>
      <c r="E1600">
        <v>83</v>
      </c>
      <c r="F1600">
        <v>25</v>
      </c>
      <c r="G1600" t="s">
        <v>89</v>
      </c>
      <c r="H1600" t="s">
        <v>390</v>
      </c>
    </row>
    <row r="1601" spans="1:8" x14ac:dyDescent="0.2">
      <c r="A1601">
        <v>1.8037008903452602E+17</v>
      </c>
      <c r="B1601" t="s">
        <v>3193</v>
      </c>
      <c r="C1601" t="s">
        <v>3194</v>
      </c>
      <c r="D1601" s="1">
        <v>40983.839745370373</v>
      </c>
      <c r="E1601">
        <v>72</v>
      </c>
      <c r="F1601">
        <v>8</v>
      </c>
      <c r="G1601" t="s">
        <v>89</v>
      </c>
    </row>
    <row r="1602" spans="1:8" x14ac:dyDescent="0.2">
      <c r="A1602">
        <v>1.8037544757246301E+17</v>
      </c>
      <c r="B1602" t="s">
        <v>3195</v>
      </c>
      <c r="C1602" t="s">
        <v>3196</v>
      </c>
      <c r="D1602" s="1">
        <v>40983.854537037034</v>
      </c>
      <c r="E1602">
        <v>247</v>
      </c>
      <c r="F1602">
        <v>134</v>
      </c>
    </row>
    <row r="1603" spans="1:8" x14ac:dyDescent="0.2">
      <c r="A1603">
        <v>1.8038843114954701E+17</v>
      </c>
      <c r="B1603" t="s">
        <v>3197</v>
      </c>
      <c r="C1603" t="s">
        <v>3198</v>
      </c>
      <c r="D1603" s="1">
        <v>40983.890370370369</v>
      </c>
      <c r="E1603">
        <v>141</v>
      </c>
      <c r="F1603">
        <v>47</v>
      </c>
      <c r="G1603" t="s">
        <v>89</v>
      </c>
    </row>
    <row r="1604" spans="1:8" x14ac:dyDescent="0.2">
      <c r="A1604">
        <v>1.8039112235339299E+17</v>
      </c>
      <c r="B1604" t="s">
        <v>3199</v>
      </c>
      <c r="C1604" t="s">
        <v>3200</v>
      </c>
      <c r="D1604" s="1">
        <v>40983.897789351853</v>
      </c>
      <c r="E1604">
        <v>91</v>
      </c>
      <c r="F1604">
        <v>12</v>
      </c>
      <c r="G1604" t="s">
        <v>89</v>
      </c>
    </row>
    <row r="1605" spans="1:8" x14ac:dyDescent="0.2">
      <c r="A1605">
        <v>1.8066371501896899E+17</v>
      </c>
      <c r="B1605" t="s">
        <v>3201</v>
      </c>
      <c r="C1605" t="s">
        <v>3202</v>
      </c>
      <c r="D1605" s="1">
        <v>40984.65</v>
      </c>
      <c r="E1605">
        <v>29</v>
      </c>
      <c r="F1605">
        <v>5</v>
      </c>
      <c r="H1605" t="s">
        <v>390</v>
      </c>
    </row>
    <row r="1606" spans="1:8" x14ac:dyDescent="0.2">
      <c r="A1606">
        <v>1.80666920071204E+17</v>
      </c>
      <c r="B1606" t="s">
        <v>3203</v>
      </c>
      <c r="C1606" t="s">
        <v>3204</v>
      </c>
      <c r="D1606" s="1">
        <v>40984.658854166664</v>
      </c>
      <c r="E1606">
        <v>35</v>
      </c>
      <c r="F1606">
        <v>1</v>
      </c>
      <c r="G1606" t="s">
        <v>89</v>
      </c>
    </row>
    <row r="1607" spans="1:8" x14ac:dyDescent="0.2">
      <c r="A1607">
        <v>1.80675786909552E+17</v>
      </c>
      <c r="B1607" t="s">
        <v>3205</v>
      </c>
      <c r="C1607" t="s">
        <v>3206</v>
      </c>
      <c r="D1607" s="1">
        <v>40984.683321759258</v>
      </c>
      <c r="E1607">
        <v>27</v>
      </c>
      <c r="F1607">
        <v>5</v>
      </c>
      <c r="G1607" t="s">
        <v>215</v>
      </c>
    </row>
    <row r="1608" spans="1:8" x14ac:dyDescent="0.2">
      <c r="A1608">
        <v>1.8067847626792099E+17</v>
      </c>
      <c r="B1608" t="s">
        <v>3207</v>
      </c>
      <c r="C1608" t="s">
        <v>3208</v>
      </c>
      <c r="D1608" s="1">
        <v>40984.690740740742</v>
      </c>
      <c r="E1608">
        <v>90</v>
      </c>
      <c r="F1608">
        <v>7</v>
      </c>
      <c r="G1608" t="s">
        <v>89</v>
      </c>
    </row>
    <row r="1609" spans="1:8" x14ac:dyDescent="0.2">
      <c r="A1609">
        <v>1.8068158140764499E+17</v>
      </c>
      <c r="B1609" t="s">
        <v>3209</v>
      </c>
      <c r="C1609" t="s">
        <v>3210</v>
      </c>
      <c r="D1609" s="1">
        <v>40984.699305555558</v>
      </c>
      <c r="E1609">
        <v>21</v>
      </c>
      <c r="F1609">
        <v>5</v>
      </c>
      <c r="G1609" t="s">
        <v>89</v>
      </c>
    </row>
    <row r="1610" spans="1:8" x14ac:dyDescent="0.2">
      <c r="A1610">
        <v>1.8070346421569101E+17</v>
      </c>
      <c r="B1610" t="s">
        <v>3211</v>
      </c>
      <c r="C1610" t="s">
        <v>3212</v>
      </c>
      <c r="D1610" s="1">
        <v>40984.759687500002</v>
      </c>
      <c r="E1610">
        <v>205</v>
      </c>
      <c r="F1610">
        <v>22</v>
      </c>
    </row>
    <row r="1611" spans="1:8" x14ac:dyDescent="0.2">
      <c r="A1611">
        <v>1.8070452208207002E+17</v>
      </c>
      <c r="B1611" t="s">
        <v>3213</v>
      </c>
      <c r="C1611" t="e">
        <f xml:space="preserve"> BarackObama has wasted billions of our tax dollars on speculative green projects like Solyndra. He is an economic ignoramus.</f>
        <v>#NAME?</v>
      </c>
      <c r="D1611" s="1">
        <v>40984.762615740743</v>
      </c>
      <c r="E1611">
        <v>142</v>
      </c>
      <c r="F1611">
        <v>27</v>
      </c>
      <c r="G1611" t="s">
        <v>89</v>
      </c>
    </row>
    <row r="1612" spans="1:8" x14ac:dyDescent="0.2">
      <c r="A1612">
        <v>1.8071441962867002E+17</v>
      </c>
      <c r="B1612" t="s">
        <v>3214</v>
      </c>
      <c r="C1612" t="s">
        <v>3215</v>
      </c>
      <c r="D1612" s="1">
        <v>40984.789918981478</v>
      </c>
      <c r="E1612">
        <v>58</v>
      </c>
      <c r="F1612">
        <v>8</v>
      </c>
    </row>
    <row r="1613" spans="1:8" x14ac:dyDescent="0.2">
      <c r="A1613">
        <v>1.8071925363954E+17</v>
      </c>
      <c r="B1613" t="s">
        <v>3216</v>
      </c>
      <c r="C1613" t="s">
        <v>3217</v>
      </c>
      <c r="D1613" s="1">
        <v>40984.803263888891</v>
      </c>
      <c r="E1613">
        <v>103</v>
      </c>
      <c r="F1613">
        <v>22</v>
      </c>
      <c r="G1613" t="s">
        <v>89</v>
      </c>
    </row>
    <row r="1614" spans="1:8" x14ac:dyDescent="0.2">
      <c r="A1614">
        <v>1.80726940364324E+17</v>
      </c>
      <c r="B1614" t="s">
        <v>3218</v>
      </c>
      <c r="C1614" t="s">
        <v>3219</v>
      </c>
      <c r="D1614" s="1">
        <v>40984.824467592596</v>
      </c>
      <c r="E1614">
        <v>51</v>
      </c>
      <c r="F1614">
        <v>12</v>
      </c>
    </row>
    <row r="1615" spans="1:8" x14ac:dyDescent="0.2">
      <c r="A1615">
        <v>1.8073744161807501E+17</v>
      </c>
      <c r="B1615" t="s">
        <v>3220</v>
      </c>
      <c r="C1615" t="s">
        <v>3221</v>
      </c>
      <c r="D1615" s="1">
        <v>40984.853449074071</v>
      </c>
      <c r="E1615">
        <v>1291</v>
      </c>
      <c r="F1615">
        <v>509</v>
      </c>
    </row>
    <row r="1616" spans="1:8" x14ac:dyDescent="0.2">
      <c r="A1616">
        <v>1.8076138741132E+17</v>
      </c>
      <c r="B1616" t="s">
        <v>3222</v>
      </c>
      <c r="C1616" t="s">
        <v>3223</v>
      </c>
      <c r="D1616" s="1">
        <v>40984.919525462959</v>
      </c>
      <c r="E1616">
        <v>42</v>
      </c>
      <c r="F1616">
        <v>18</v>
      </c>
      <c r="H1616" t="s">
        <v>616</v>
      </c>
    </row>
    <row r="1617" spans="1:7" x14ac:dyDescent="0.2">
      <c r="A1617">
        <v>1.8107741919157402E+17</v>
      </c>
      <c r="B1617" t="s">
        <v>3224</v>
      </c>
      <c r="C1617" t="s">
        <v>3225</v>
      </c>
      <c r="D1617" s="1">
        <v>40985.791608796295</v>
      </c>
      <c r="E1617">
        <v>50</v>
      </c>
      <c r="F1617">
        <v>11</v>
      </c>
    </row>
    <row r="1618" spans="1:7" x14ac:dyDescent="0.2">
      <c r="A1618">
        <v>1.8174644852058099E+17</v>
      </c>
      <c r="B1618" t="s">
        <v>3226</v>
      </c>
      <c r="C1618" t="s">
        <v>3227</v>
      </c>
      <c r="D1618" s="1">
        <v>40987.637777777774</v>
      </c>
      <c r="E1618">
        <v>265</v>
      </c>
      <c r="F1618">
        <v>44</v>
      </c>
    </row>
    <row r="1619" spans="1:7" x14ac:dyDescent="0.2">
      <c r="A1619">
        <v>1.81772970698612E+17</v>
      </c>
      <c r="B1619" t="s">
        <v>3228</v>
      </c>
      <c r="C1619" t="s">
        <v>3229</v>
      </c>
      <c r="D1619" s="1">
        <v>40987.710972222223</v>
      </c>
      <c r="E1619">
        <v>116</v>
      </c>
      <c r="F1619">
        <v>17</v>
      </c>
      <c r="G1619" t="s">
        <v>89</v>
      </c>
    </row>
    <row r="1620" spans="1:7" x14ac:dyDescent="0.2">
      <c r="A1620">
        <v>1.8177449565106899E+17</v>
      </c>
      <c r="B1620" t="s">
        <v>3230</v>
      </c>
      <c r="C1620" t="s">
        <v>3231</v>
      </c>
      <c r="D1620" s="1">
        <v>40987.715173611112</v>
      </c>
      <c r="E1620">
        <v>61</v>
      </c>
      <c r="F1620">
        <v>14</v>
      </c>
      <c r="G1620" t="s">
        <v>215</v>
      </c>
    </row>
    <row r="1621" spans="1:7" x14ac:dyDescent="0.2">
      <c r="A1621">
        <v>1.8177869521892099E+17</v>
      </c>
      <c r="B1621" t="s">
        <v>3232</v>
      </c>
      <c r="C1621" t="s">
        <v>3233</v>
      </c>
      <c r="D1621" s="1">
        <v>40987.726759259262</v>
      </c>
      <c r="E1621">
        <v>50</v>
      </c>
      <c r="F1621">
        <v>38</v>
      </c>
      <c r="G1621" t="s">
        <v>215</v>
      </c>
    </row>
    <row r="1622" spans="1:7" x14ac:dyDescent="0.2">
      <c r="A1622">
        <v>1.8178506681130099E+17</v>
      </c>
      <c r="B1622" t="s">
        <v>3234</v>
      </c>
      <c r="C1622" t="s">
        <v>3235</v>
      </c>
      <c r="D1622" s="1">
        <v>40987.744340277779</v>
      </c>
      <c r="E1622">
        <v>76</v>
      </c>
      <c r="F1622">
        <v>17</v>
      </c>
      <c r="G1622" t="s">
        <v>89</v>
      </c>
    </row>
    <row r="1623" spans="1:7" x14ac:dyDescent="0.2">
      <c r="A1623">
        <v>1.8181132394706499E+17</v>
      </c>
      <c r="B1623" t="s">
        <v>3236</v>
      </c>
      <c r="C1623" t="s">
        <v>3237</v>
      </c>
      <c r="D1623" s="1">
        <v>40987.816805555558</v>
      </c>
      <c r="E1623">
        <v>77</v>
      </c>
      <c r="F1623">
        <v>15</v>
      </c>
      <c r="G1623" t="s">
        <v>89</v>
      </c>
    </row>
    <row r="1624" spans="1:7" x14ac:dyDescent="0.2">
      <c r="A1624">
        <v>1.8181227878037901E+17</v>
      </c>
      <c r="B1624" t="s">
        <v>3238</v>
      </c>
      <c r="C1624" t="s">
        <v>3239</v>
      </c>
      <c r="D1624" s="1">
        <v>40987.819432870368</v>
      </c>
      <c r="E1624">
        <v>3245</v>
      </c>
      <c r="F1624">
        <v>3650</v>
      </c>
      <c r="G1624" t="s">
        <v>89</v>
      </c>
    </row>
    <row r="1625" spans="1:7" x14ac:dyDescent="0.2">
      <c r="A1625">
        <v>1.8181829896975501E+17</v>
      </c>
      <c r="B1625" t="s">
        <v>3240</v>
      </c>
      <c r="C1625" t="s">
        <v>3241</v>
      </c>
      <c r="D1625" s="1">
        <v>40987.836053240739</v>
      </c>
      <c r="E1625">
        <v>7</v>
      </c>
      <c r="F1625">
        <v>4</v>
      </c>
      <c r="G1625" t="s">
        <v>89</v>
      </c>
    </row>
    <row r="1626" spans="1:7" x14ac:dyDescent="0.2">
      <c r="A1626">
        <v>1.81825014226616E+17</v>
      </c>
      <c r="B1626" t="s">
        <v>3242</v>
      </c>
      <c r="C1626" t="s">
        <v>3243</v>
      </c>
      <c r="D1626" s="1">
        <v>40987.854583333334</v>
      </c>
      <c r="E1626">
        <v>79</v>
      </c>
      <c r="F1626">
        <v>3</v>
      </c>
      <c r="G1626" t="s">
        <v>89</v>
      </c>
    </row>
    <row r="1627" spans="1:7" x14ac:dyDescent="0.2">
      <c r="A1627">
        <v>1.8184018673966202E+17</v>
      </c>
      <c r="B1627" t="s">
        <v>3244</v>
      </c>
      <c r="C1627" t="s">
        <v>3245</v>
      </c>
      <c r="D1627" s="1">
        <v>40987.89644675926</v>
      </c>
      <c r="E1627">
        <v>442</v>
      </c>
      <c r="F1627">
        <v>50</v>
      </c>
      <c r="G1627" t="s">
        <v>89</v>
      </c>
    </row>
    <row r="1628" spans="1:7" x14ac:dyDescent="0.2">
      <c r="A1628">
        <v>1.82116509303312E+17</v>
      </c>
      <c r="B1628" t="s">
        <v>3246</v>
      </c>
      <c r="C1628" t="s">
        <v>3247</v>
      </c>
      <c r="D1628" s="1">
        <v>40988.658958333333</v>
      </c>
      <c r="E1628">
        <v>74</v>
      </c>
      <c r="F1628">
        <v>7</v>
      </c>
      <c r="G1628" t="s">
        <v>89</v>
      </c>
    </row>
    <row r="1629" spans="1:7" x14ac:dyDescent="0.2">
      <c r="A1629">
        <v>1.8211794575596701E+17</v>
      </c>
      <c r="B1629" t="s">
        <v>3248</v>
      </c>
      <c r="C1629" t="s">
        <v>3249</v>
      </c>
      <c r="D1629" s="1">
        <v>40988.662916666668</v>
      </c>
      <c r="E1629">
        <v>395</v>
      </c>
      <c r="F1629">
        <v>214</v>
      </c>
      <c r="G1629" t="s">
        <v>215</v>
      </c>
    </row>
    <row r="1630" spans="1:7" x14ac:dyDescent="0.2">
      <c r="A1630">
        <v>1.8212299503108899E+17</v>
      </c>
      <c r="B1630" t="s">
        <v>3250</v>
      </c>
      <c r="C1630" t="s">
        <v>3251</v>
      </c>
      <c r="D1630" s="1">
        <v>40988.676851851851</v>
      </c>
      <c r="E1630">
        <v>319</v>
      </c>
      <c r="F1630">
        <v>57</v>
      </c>
      <c r="G1630" t="s">
        <v>89</v>
      </c>
    </row>
    <row r="1631" spans="1:7" x14ac:dyDescent="0.2">
      <c r="A1631">
        <v>1.8213205350718598E+17</v>
      </c>
      <c r="B1631" t="s">
        <v>3252</v>
      </c>
      <c r="C1631" t="s">
        <v>3253</v>
      </c>
      <c r="D1631" s="1">
        <v>40988.701851851853</v>
      </c>
      <c r="E1631">
        <v>232</v>
      </c>
      <c r="F1631">
        <v>40</v>
      </c>
    </row>
    <row r="1632" spans="1:7" x14ac:dyDescent="0.2">
      <c r="A1632">
        <v>1.8215685654065901E+17</v>
      </c>
      <c r="B1632" t="s">
        <v>3254</v>
      </c>
      <c r="C1632" t="e">
        <f>_xlfn.SINGLE( MittRomney should consider Gov McDonnell of VA), Gov Christie of NJ and Senator Rubio of FL for VP. really good men doing a really good job.</f>
        <v>#NAME?</v>
      </c>
      <c r="D1632" s="1">
        <v>40988.770289351851</v>
      </c>
      <c r="E1632">
        <v>1504</v>
      </c>
      <c r="F1632">
        <v>1366</v>
      </c>
      <c r="G1632" t="s">
        <v>89</v>
      </c>
    </row>
    <row r="1633" spans="1:8" x14ac:dyDescent="0.2">
      <c r="A1633">
        <v>1.8216084876728701E+17</v>
      </c>
      <c r="B1633" t="s">
        <v>3255</v>
      </c>
      <c r="C1633" t="s">
        <v>3256</v>
      </c>
      <c r="D1633" s="1">
        <v>40988.781307870369</v>
      </c>
      <c r="E1633">
        <v>12</v>
      </c>
      <c r="F1633">
        <v>3</v>
      </c>
      <c r="G1633" t="s">
        <v>215</v>
      </c>
    </row>
    <row r="1634" spans="1:8" x14ac:dyDescent="0.2">
      <c r="A1634">
        <v>1.8216487440154598E+17</v>
      </c>
      <c r="B1634" t="s">
        <v>3257</v>
      </c>
      <c r="C1634" t="s">
        <v>3258</v>
      </c>
      <c r="D1634" s="1">
        <v>40988.79241898148</v>
      </c>
      <c r="E1634">
        <v>361</v>
      </c>
      <c r="F1634">
        <v>249</v>
      </c>
      <c r="G1634" t="s">
        <v>89</v>
      </c>
      <c r="H1634" t="s">
        <v>390</v>
      </c>
    </row>
    <row r="1635" spans="1:8" x14ac:dyDescent="0.2">
      <c r="A1635">
        <v>1.8217809150070701E+17</v>
      </c>
      <c r="B1635" t="s">
        <v>3259</v>
      </c>
      <c r="C1635" t="s">
        <v>3260</v>
      </c>
      <c r="D1635" s="1">
        <v>40988.828888888886</v>
      </c>
      <c r="E1635">
        <v>20</v>
      </c>
      <c r="F1635">
        <v>7</v>
      </c>
    </row>
    <row r="1636" spans="1:8" x14ac:dyDescent="0.2">
      <c r="A1636">
        <v>1.8218493248603299E+17</v>
      </c>
      <c r="B1636" t="s">
        <v>3261</v>
      </c>
      <c r="C1636" t="s">
        <v>3262</v>
      </c>
      <c r="D1636" s="1">
        <v>40988.847766203704</v>
      </c>
      <c r="E1636">
        <v>156</v>
      </c>
      <c r="F1636">
        <v>248</v>
      </c>
    </row>
    <row r="1637" spans="1:8" x14ac:dyDescent="0.2">
      <c r="A1637">
        <v>1.82467222470524E+17</v>
      </c>
      <c r="B1637" t="s">
        <v>3263</v>
      </c>
      <c r="C1637" t="s">
        <v>3264</v>
      </c>
      <c r="D1637" s="1">
        <v>40989.626736111109</v>
      </c>
      <c r="E1637">
        <v>937</v>
      </c>
      <c r="F1637">
        <v>739</v>
      </c>
    </row>
    <row r="1638" spans="1:8" x14ac:dyDescent="0.2">
      <c r="A1638">
        <v>1.8247975434623699E+17</v>
      </c>
      <c r="B1638" t="s">
        <v>3265</v>
      </c>
      <c r="C1638" t="s">
        <v>3266</v>
      </c>
      <c r="D1638" s="1">
        <v>40989.661319444444</v>
      </c>
      <c r="E1638">
        <v>15</v>
      </c>
      <c r="F1638">
        <v>10</v>
      </c>
      <c r="G1638" t="s">
        <v>89</v>
      </c>
    </row>
    <row r="1639" spans="1:8" x14ac:dyDescent="0.2">
      <c r="A1639">
        <v>1.8248137262197101E+17</v>
      </c>
      <c r="B1639" t="s">
        <v>3267</v>
      </c>
      <c r="C1639" t="s">
        <v>3268</v>
      </c>
      <c r="D1639" s="1">
        <v>40989.66578703704</v>
      </c>
      <c r="E1639">
        <v>32</v>
      </c>
      <c r="F1639">
        <v>4</v>
      </c>
      <c r="G1639" t="s">
        <v>89</v>
      </c>
    </row>
    <row r="1640" spans="1:8" x14ac:dyDescent="0.2">
      <c r="A1640">
        <v>1.8248948574388602E+17</v>
      </c>
      <c r="B1640" t="s">
        <v>3269</v>
      </c>
      <c r="C1640" t="s">
        <v>3270</v>
      </c>
      <c r="D1640" s="1">
        <v>40989.688171296293</v>
      </c>
      <c r="E1640">
        <v>87</v>
      </c>
      <c r="F1640">
        <v>17</v>
      </c>
      <c r="G1640" t="s">
        <v>215</v>
      </c>
    </row>
    <row r="1641" spans="1:8" x14ac:dyDescent="0.2">
      <c r="A1641">
        <v>1.8250752747962301E+17</v>
      </c>
      <c r="B1641" t="s">
        <v>3271</v>
      </c>
      <c r="C1641" t="s">
        <v>3272</v>
      </c>
      <c r="D1641" s="1">
        <v>40989.737962962965</v>
      </c>
      <c r="E1641">
        <v>76</v>
      </c>
      <c r="F1641">
        <v>18</v>
      </c>
      <c r="G1641" t="s">
        <v>89</v>
      </c>
    </row>
    <row r="1642" spans="1:8" x14ac:dyDescent="0.2">
      <c r="A1642">
        <v>1.82529443061956E+17</v>
      </c>
      <c r="B1642" t="s">
        <v>3273</v>
      </c>
      <c r="C1642" t="s">
        <v>3274</v>
      </c>
      <c r="D1642" s="1">
        <v>40989.798437500001</v>
      </c>
      <c r="E1642">
        <v>37</v>
      </c>
      <c r="F1642">
        <v>7</v>
      </c>
    </row>
    <row r="1643" spans="1:8" x14ac:dyDescent="0.2">
      <c r="A1643">
        <v>1.8253328431041699E+17</v>
      </c>
      <c r="B1643" t="s">
        <v>3275</v>
      </c>
      <c r="C1643" t="s">
        <v>3276</v>
      </c>
      <c r="D1643" s="1">
        <v>40989.809027777781</v>
      </c>
      <c r="E1643">
        <v>97</v>
      </c>
      <c r="F1643">
        <v>31</v>
      </c>
    </row>
    <row r="1644" spans="1:8" x14ac:dyDescent="0.2">
      <c r="A1644">
        <v>1.8254117890490301E+17</v>
      </c>
      <c r="B1644" t="s">
        <v>3277</v>
      </c>
      <c r="C1644" t="s">
        <v>3278</v>
      </c>
      <c r="D1644" s="1">
        <v>40989.830821759257</v>
      </c>
      <c r="E1644">
        <v>87</v>
      </c>
      <c r="F1644">
        <v>26</v>
      </c>
    </row>
    <row r="1645" spans="1:8" x14ac:dyDescent="0.2">
      <c r="A1645">
        <v>1.82888648600068E+17</v>
      </c>
      <c r="B1645" t="s">
        <v>3279</v>
      </c>
      <c r="C1645" t="s">
        <v>3280</v>
      </c>
      <c r="D1645" s="1">
        <v>40990.789652777778</v>
      </c>
      <c r="E1645">
        <v>112</v>
      </c>
      <c r="F1645">
        <v>60</v>
      </c>
    </row>
    <row r="1646" spans="1:8" x14ac:dyDescent="0.2">
      <c r="A1646">
        <v>1.8288980695359002E+17</v>
      </c>
      <c r="B1646" t="s">
        <v>3281</v>
      </c>
      <c r="C1646" t="s">
        <v>3282</v>
      </c>
      <c r="D1646" s="1">
        <v>40990.792847222219</v>
      </c>
      <c r="E1646">
        <v>242</v>
      </c>
      <c r="F1646">
        <v>102</v>
      </c>
      <c r="G1646" t="s">
        <v>576</v>
      </c>
    </row>
    <row r="1647" spans="1:8" x14ac:dyDescent="0.2">
      <c r="A1647">
        <v>1.8289136954154499E+17</v>
      </c>
      <c r="B1647" t="s">
        <v>3283</v>
      </c>
      <c r="C1647" t="s">
        <v>3284</v>
      </c>
      <c r="D1647" s="1">
        <v>40990.797164351854</v>
      </c>
      <c r="E1647">
        <v>127</v>
      </c>
      <c r="F1647">
        <v>46</v>
      </c>
    </row>
    <row r="1648" spans="1:8" x14ac:dyDescent="0.2">
      <c r="A1648">
        <v>1.82894962738872E+17</v>
      </c>
      <c r="B1648" t="s">
        <v>3285</v>
      </c>
      <c r="C1648" t="s">
        <v>3286</v>
      </c>
      <c r="D1648" s="1">
        <v>40990.807071759256</v>
      </c>
      <c r="E1648">
        <v>56</v>
      </c>
      <c r="F1648">
        <v>19</v>
      </c>
      <c r="G1648" t="s">
        <v>89</v>
      </c>
    </row>
    <row r="1649" spans="1:7" x14ac:dyDescent="0.2">
      <c r="A1649">
        <v>1.8290484504757798E+17</v>
      </c>
      <c r="B1649" t="s">
        <v>3287</v>
      </c>
      <c r="C1649" t="s">
        <v>3288</v>
      </c>
      <c r="D1649" s="1">
        <v>40990.834340277775</v>
      </c>
      <c r="E1649">
        <v>50</v>
      </c>
      <c r="F1649">
        <v>6</v>
      </c>
      <c r="G1649" t="s">
        <v>215</v>
      </c>
    </row>
    <row r="1650" spans="1:7" x14ac:dyDescent="0.2">
      <c r="A1650">
        <v>1.8290823041293901E+17</v>
      </c>
      <c r="B1650" t="s">
        <v>3289</v>
      </c>
      <c r="C1650" t="s">
        <v>3290</v>
      </c>
      <c r="D1650" s="1">
        <v>40990.843692129631</v>
      </c>
      <c r="E1650">
        <v>8</v>
      </c>
      <c r="F1650">
        <v>4</v>
      </c>
      <c r="G1650" t="s">
        <v>89</v>
      </c>
    </row>
    <row r="1651" spans="1:7" x14ac:dyDescent="0.2">
      <c r="A1651">
        <v>1.8292047841394598E+17</v>
      </c>
      <c r="B1651" t="s">
        <v>3291</v>
      </c>
      <c r="C1651" t="s">
        <v>3292</v>
      </c>
      <c r="D1651" s="1">
        <v>40990.877488425926</v>
      </c>
      <c r="E1651">
        <v>46</v>
      </c>
      <c r="F1651">
        <v>14</v>
      </c>
    </row>
    <row r="1652" spans="1:7" x14ac:dyDescent="0.2">
      <c r="A1652">
        <v>1.8292142357518701E+17</v>
      </c>
      <c r="B1652" t="s">
        <v>3293</v>
      </c>
      <c r="C1652" t="s">
        <v>3294</v>
      </c>
      <c r="D1652" s="1">
        <v>40990.88009259259</v>
      </c>
      <c r="E1652">
        <v>7</v>
      </c>
      <c r="F1652">
        <v>2</v>
      </c>
      <c r="G1652" t="s">
        <v>89</v>
      </c>
    </row>
    <row r="1653" spans="1:7" x14ac:dyDescent="0.2">
      <c r="A1653">
        <v>1.8292265194423002E+17</v>
      </c>
      <c r="B1653" t="s">
        <v>3295</v>
      </c>
      <c r="C1653" t="s">
        <v>3296</v>
      </c>
      <c r="D1653" s="1">
        <v>40990.883483796293</v>
      </c>
      <c r="E1653">
        <v>47</v>
      </c>
      <c r="F1653">
        <v>7</v>
      </c>
    </row>
    <row r="1654" spans="1:7" x14ac:dyDescent="0.2">
      <c r="A1654">
        <v>1.8292417966073798E+17</v>
      </c>
      <c r="B1654" t="s">
        <v>3297</v>
      </c>
      <c r="C1654" t="s">
        <v>3298</v>
      </c>
      <c r="D1654" s="1">
        <v>40990.887696759259</v>
      </c>
      <c r="E1654">
        <v>321</v>
      </c>
      <c r="F1654">
        <v>181</v>
      </c>
    </row>
    <row r="1655" spans="1:7" x14ac:dyDescent="0.2">
      <c r="A1655">
        <v>1.8319359212114301E+17</v>
      </c>
      <c r="B1655" t="s">
        <v>3299</v>
      </c>
      <c r="C1655" t="s">
        <v>3300</v>
      </c>
      <c r="D1655" s="1">
        <v>40991.63113425926</v>
      </c>
      <c r="E1655">
        <v>37</v>
      </c>
      <c r="F1655">
        <v>11</v>
      </c>
    </row>
    <row r="1656" spans="1:7" x14ac:dyDescent="0.2">
      <c r="A1656">
        <v>1.83198858728316E+17</v>
      </c>
      <c r="B1656" t="s">
        <v>3301</v>
      </c>
      <c r="C1656" t="s">
        <v>3302</v>
      </c>
      <c r="D1656" s="1">
        <v>40991.645671296297</v>
      </c>
      <c r="E1656">
        <v>19</v>
      </c>
      <c r="F1656">
        <v>9</v>
      </c>
      <c r="G1656" t="s">
        <v>89</v>
      </c>
    </row>
    <row r="1657" spans="1:7" x14ac:dyDescent="0.2">
      <c r="A1657">
        <v>1.8321844236570598E+17</v>
      </c>
      <c r="B1657" t="s">
        <v>3303</v>
      </c>
      <c r="C1657" t="s">
        <v>3304</v>
      </c>
      <c r="D1657" s="1">
        <v>40991.69971064815</v>
      </c>
      <c r="E1657">
        <v>59</v>
      </c>
      <c r="F1657">
        <v>10</v>
      </c>
    </row>
    <row r="1658" spans="1:7" x14ac:dyDescent="0.2">
      <c r="A1658">
        <v>1.83242643583664E+17</v>
      </c>
      <c r="B1658" t="s">
        <v>3305</v>
      </c>
      <c r="C1658" t="s">
        <v>3306</v>
      </c>
      <c r="D1658" s="1">
        <v>40991.766493055555</v>
      </c>
      <c r="E1658">
        <v>24</v>
      </c>
      <c r="F1658">
        <v>6</v>
      </c>
      <c r="G1658" t="s">
        <v>89</v>
      </c>
    </row>
    <row r="1659" spans="1:7" x14ac:dyDescent="0.2">
      <c r="A1659">
        <v>1.83243772879052E+17</v>
      </c>
      <c r="B1659" t="s">
        <v>3307</v>
      </c>
      <c r="C1659" t="s">
        <v>3308</v>
      </c>
      <c r="D1659" s="1">
        <v>40991.769606481481</v>
      </c>
      <c r="E1659">
        <v>26</v>
      </c>
      <c r="F1659">
        <v>3</v>
      </c>
      <c r="G1659" t="s">
        <v>576</v>
      </c>
    </row>
    <row r="1660" spans="1:7" x14ac:dyDescent="0.2">
      <c r="A1660">
        <v>1.83254512335724E+17</v>
      </c>
      <c r="B1660" t="s">
        <v>3309</v>
      </c>
      <c r="C1660" t="s">
        <v>3310</v>
      </c>
      <c r="D1660" s="1">
        <v>40991.799247685187</v>
      </c>
      <c r="E1660">
        <v>179</v>
      </c>
      <c r="F1660">
        <v>18</v>
      </c>
      <c r="G1660" t="s">
        <v>89</v>
      </c>
    </row>
    <row r="1661" spans="1:7" x14ac:dyDescent="0.2">
      <c r="A1661">
        <v>1.83255454401572E+17</v>
      </c>
      <c r="B1661" t="s">
        <v>3311</v>
      </c>
      <c r="C1661" t="s">
        <v>3312</v>
      </c>
      <c r="D1661" s="1">
        <v>40991.801840277774</v>
      </c>
      <c r="E1661">
        <v>158</v>
      </c>
      <c r="F1661">
        <v>107</v>
      </c>
    </row>
    <row r="1662" spans="1:7" x14ac:dyDescent="0.2">
      <c r="A1662">
        <v>1.8326363104202701E+17</v>
      </c>
      <c r="B1662" t="s">
        <v>3313</v>
      </c>
      <c r="C1662" t="s">
        <v>3314</v>
      </c>
      <c r="D1662" s="1">
        <v>40991.82440972222</v>
      </c>
      <c r="E1662">
        <v>77</v>
      </c>
      <c r="F1662">
        <v>11</v>
      </c>
    </row>
    <row r="1663" spans="1:7" x14ac:dyDescent="0.2">
      <c r="A1663">
        <v>1.8326501469258499E+17</v>
      </c>
      <c r="B1663" t="s">
        <v>3315</v>
      </c>
      <c r="C1663" t="s">
        <v>3316</v>
      </c>
      <c r="D1663" s="1">
        <v>40991.828229166669</v>
      </c>
      <c r="E1663">
        <v>160</v>
      </c>
      <c r="F1663">
        <v>37</v>
      </c>
      <c r="G1663" t="s">
        <v>89</v>
      </c>
    </row>
    <row r="1664" spans="1:7" x14ac:dyDescent="0.2">
      <c r="A1664">
        <v>1.8430556242983299E+17</v>
      </c>
      <c r="B1664" t="s">
        <v>3317</v>
      </c>
      <c r="C1664" t="s">
        <v>3318</v>
      </c>
      <c r="D1664" s="1">
        <v>40994.741249999999</v>
      </c>
      <c r="E1664">
        <v>18</v>
      </c>
      <c r="F1664">
        <v>6</v>
      </c>
      <c r="G1664" t="s">
        <v>89</v>
      </c>
    </row>
    <row r="1665" spans="1:8" x14ac:dyDescent="0.2">
      <c r="A1665">
        <v>1.84317485540048E+17</v>
      </c>
      <c r="B1665" t="s">
        <v>3319</v>
      </c>
      <c r="C1665" t="s">
        <v>3320</v>
      </c>
      <c r="D1665" s="1">
        <v>40994.774155092593</v>
      </c>
      <c r="E1665">
        <v>21</v>
      </c>
      <c r="F1665">
        <v>8</v>
      </c>
      <c r="G1665" t="e">
        <f>_xlfn.SINGLE( _xlfn.SINGLE( _xlfn.SINGLE( _xlfn.SINGLE(RepPaulRyan))))</f>
        <v>#NAME?</v>
      </c>
    </row>
    <row r="1666" spans="1:8" x14ac:dyDescent="0.2">
      <c r="A1666">
        <v>1.8431973020991398E+17</v>
      </c>
      <c r="B1666" t="s">
        <v>3321</v>
      </c>
      <c r="C1666" t="s">
        <v>3322</v>
      </c>
      <c r="D1666" s="1">
        <v>40994.780347222222</v>
      </c>
      <c r="E1666">
        <v>164</v>
      </c>
      <c r="F1666">
        <v>50</v>
      </c>
      <c r="G1666" t="s">
        <v>215</v>
      </c>
    </row>
    <row r="1667" spans="1:8" x14ac:dyDescent="0.2">
      <c r="A1667">
        <v>1.8433981185799699E+17</v>
      </c>
      <c r="B1667" t="s">
        <v>3323</v>
      </c>
      <c r="C1667" t="s">
        <v>3324</v>
      </c>
      <c r="D1667" s="1">
        <v>40994.835763888892</v>
      </c>
      <c r="E1667">
        <v>54</v>
      </c>
      <c r="F1667">
        <v>17</v>
      </c>
      <c r="G1667" t="s">
        <v>215</v>
      </c>
    </row>
    <row r="1668" spans="1:8" x14ac:dyDescent="0.2">
      <c r="A1668">
        <v>1.8434163505904E+17</v>
      </c>
      <c r="B1668" t="s">
        <v>3325</v>
      </c>
      <c r="C1668" t="s">
        <v>3326</v>
      </c>
      <c r="D1668" s="1">
        <v>40994.840798611112</v>
      </c>
      <c r="E1668">
        <v>22</v>
      </c>
      <c r="F1668">
        <v>3</v>
      </c>
      <c r="G1668" t="e">
        <f>RepPaulRyan</f>
        <v>#NAME?</v>
      </c>
    </row>
    <row r="1669" spans="1:8" x14ac:dyDescent="0.2">
      <c r="A1669">
        <v>1.8436175385606099E+17</v>
      </c>
      <c r="B1669" t="s">
        <v>3327</v>
      </c>
      <c r="C1669" t="s">
        <v>3328</v>
      </c>
      <c r="D1669" s="1">
        <v>40994.896319444444</v>
      </c>
      <c r="E1669">
        <v>137</v>
      </c>
      <c r="F1669">
        <v>23</v>
      </c>
    </row>
    <row r="1670" spans="1:8" x14ac:dyDescent="0.2">
      <c r="A1670">
        <v>1.8437020631393798E+17</v>
      </c>
      <c r="B1670" t="s">
        <v>3329</v>
      </c>
      <c r="C1670" t="s">
        <v>3330</v>
      </c>
      <c r="D1670" s="1">
        <v>40994.919641203705</v>
      </c>
      <c r="E1670">
        <v>30</v>
      </c>
      <c r="F1670">
        <v>13</v>
      </c>
    </row>
    <row r="1671" spans="1:8" x14ac:dyDescent="0.2">
      <c r="A1671">
        <v>1.8437516426647901E+17</v>
      </c>
      <c r="B1671" t="s">
        <v>3331</v>
      </c>
      <c r="C1671" t="s">
        <v>3332</v>
      </c>
      <c r="D1671" s="1">
        <v>40994.933321759258</v>
      </c>
      <c r="E1671">
        <v>79</v>
      </c>
      <c r="F1671">
        <v>8</v>
      </c>
      <c r="G1671" t="s">
        <v>215</v>
      </c>
    </row>
    <row r="1672" spans="1:8" x14ac:dyDescent="0.2">
      <c r="A1672">
        <v>1.8501252915043101E+17</v>
      </c>
      <c r="B1672" t="s">
        <v>3333</v>
      </c>
      <c r="C1672" t="s">
        <v>3334</v>
      </c>
      <c r="D1672" s="1">
        <v>40996.692106481481</v>
      </c>
      <c r="E1672">
        <v>76</v>
      </c>
      <c r="F1672">
        <v>9</v>
      </c>
    </row>
    <row r="1673" spans="1:8" x14ac:dyDescent="0.2">
      <c r="A1673">
        <v>1.8501402870639398E+17</v>
      </c>
      <c r="B1673" t="s">
        <v>3335</v>
      </c>
      <c r="C1673" t="s">
        <v>3336</v>
      </c>
      <c r="D1673" s="1">
        <v>40996.696250000001</v>
      </c>
      <c r="E1673">
        <v>51</v>
      </c>
      <c r="F1673">
        <v>5</v>
      </c>
    </row>
    <row r="1674" spans="1:8" x14ac:dyDescent="0.2">
      <c r="A1674">
        <v>1.8503447823267398E+17</v>
      </c>
      <c r="B1674" t="s">
        <v>3337</v>
      </c>
      <c r="C1674" t="s">
        <v>3338</v>
      </c>
      <c r="D1674" s="1">
        <v>40996.752685185187</v>
      </c>
      <c r="E1674">
        <v>11</v>
      </c>
      <c r="F1674">
        <v>4</v>
      </c>
      <c r="G1674" t="s">
        <v>576</v>
      </c>
    </row>
    <row r="1675" spans="1:8" x14ac:dyDescent="0.2">
      <c r="A1675">
        <v>1.85037489726164E+17</v>
      </c>
      <c r="B1675" t="s">
        <v>3339</v>
      </c>
      <c r="C1675" t="s">
        <v>3340</v>
      </c>
      <c r="D1675" s="1">
        <v>40996.760995370372</v>
      </c>
      <c r="E1675">
        <v>8</v>
      </c>
      <c r="F1675">
        <v>1</v>
      </c>
      <c r="G1675" t="s">
        <v>576</v>
      </c>
    </row>
    <row r="1676" spans="1:8" x14ac:dyDescent="0.2">
      <c r="A1676">
        <v>1.8504034351384099E+17</v>
      </c>
      <c r="B1676" t="s">
        <v>3341</v>
      </c>
      <c r="C1676" t="s">
        <v>3342</v>
      </c>
      <c r="D1676" s="1">
        <v>40996.768865740742</v>
      </c>
      <c r="E1676">
        <v>33</v>
      </c>
      <c r="F1676">
        <v>9</v>
      </c>
      <c r="H1676" t="s">
        <v>390</v>
      </c>
    </row>
    <row r="1677" spans="1:8" x14ac:dyDescent="0.2">
      <c r="A1677">
        <v>1.85045445897224E+17</v>
      </c>
      <c r="B1677" t="s">
        <v>3343</v>
      </c>
      <c r="C1677" t="s">
        <v>3344</v>
      </c>
      <c r="D1677" s="1">
        <v>40996.782939814817</v>
      </c>
      <c r="E1677">
        <v>55</v>
      </c>
      <c r="F1677">
        <v>10</v>
      </c>
      <c r="G1677" t="s">
        <v>89</v>
      </c>
    </row>
    <row r="1678" spans="1:8" x14ac:dyDescent="0.2">
      <c r="A1678">
        <v>1.8506368451359901E+17</v>
      </c>
      <c r="B1678" t="s">
        <v>3345</v>
      </c>
      <c r="C1678" t="s">
        <v>3346</v>
      </c>
      <c r="D1678" s="1">
        <v>40996.833275462966</v>
      </c>
      <c r="E1678">
        <v>9</v>
      </c>
      <c r="F1678">
        <v>5</v>
      </c>
      <c r="G1678" t="s">
        <v>215</v>
      </c>
    </row>
    <row r="1679" spans="1:8" x14ac:dyDescent="0.2">
      <c r="A1679">
        <v>1.8507071705698701E+17</v>
      </c>
      <c r="B1679" t="s">
        <v>3347</v>
      </c>
      <c r="C1679" t="s">
        <v>3348</v>
      </c>
      <c r="D1679" s="1">
        <v>40996.852685185186</v>
      </c>
      <c r="E1679">
        <v>69</v>
      </c>
      <c r="F1679">
        <v>8</v>
      </c>
    </row>
    <row r="1680" spans="1:8" x14ac:dyDescent="0.2">
      <c r="A1680">
        <v>1.85071714328252E+17</v>
      </c>
      <c r="B1680" t="s">
        <v>3349</v>
      </c>
      <c r="C1680" t="s">
        <v>3350</v>
      </c>
      <c r="D1680" s="1">
        <v>40996.855428240742</v>
      </c>
      <c r="E1680">
        <v>14</v>
      </c>
      <c r="F1680">
        <v>5</v>
      </c>
      <c r="G1680" t="s">
        <v>3351</v>
      </c>
    </row>
    <row r="1681" spans="1:8" x14ac:dyDescent="0.2">
      <c r="A1681">
        <v>1.85074709111644E+17</v>
      </c>
      <c r="B1681" t="s">
        <v>3352</v>
      </c>
      <c r="C1681" t="s">
        <v>3353</v>
      </c>
      <c r="D1681" s="1">
        <v>40996.863692129627</v>
      </c>
      <c r="E1681">
        <v>188</v>
      </c>
      <c r="F1681">
        <v>89</v>
      </c>
    </row>
    <row r="1682" spans="1:8" x14ac:dyDescent="0.2">
      <c r="A1682">
        <v>1.8507952381191699E+17</v>
      </c>
      <c r="B1682" t="s">
        <v>3354</v>
      </c>
      <c r="C1682" t="s">
        <v>3355</v>
      </c>
      <c r="D1682" s="1">
        <v>40996.876979166664</v>
      </c>
      <c r="E1682">
        <v>89</v>
      </c>
      <c r="F1682">
        <v>10</v>
      </c>
    </row>
    <row r="1683" spans="1:8" x14ac:dyDescent="0.2">
      <c r="A1683">
        <v>1.8508489143472499E+17</v>
      </c>
      <c r="B1683" t="s">
        <v>3356</v>
      </c>
      <c r="C1683" t="s">
        <v>3357</v>
      </c>
      <c r="D1683" s="1">
        <v>40996.891793981478</v>
      </c>
      <c r="E1683">
        <v>144</v>
      </c>
      <c r="F1683">
        <v>39</v>
      </c>
      <c r="G1683" t="s">
        <v>89</v>
      </c>
    </row>
    <row r="1684" spans="1:8" x14ac:dyDescent="0.2">
      <c r="A1684">
        <v>1.85088559890448E+17</v>
      </c>
      <c r="B1684" t="s">
        <v>3358</v>
      </c>
      <c r="C1684" t="s">
        <v>3359</v>
      </c>
      <c r="D1684" s="1">
        <v>40996.901921296296</v>
      </c>
      <c r="E1684">
        <v>15</v>
      </c>
      <c r="F1684">
        <v>4</v>
      </c>
      <c r="G1684" t="s">
        <v>215</v>
      </c>
    </row>
    <row r="1685" spans="1:8" x14ac:dyDescent="0.2">
      <c r="A1685">
        <v>1.8509775921965798E+17</v>
      </c>
      <c r="B1685" t="s">
        <v>3360</v>
      </c>
      <c r="C1685" t="s">
        <v>3361</v>
      </c>
      <c r="D1685" s="1">
        <v>40996.927303240744</v>
      </c>
      <c r="E1685">
        <v>145</v>
      </c>
      <c r="F1685">
        <v>22</v>
      </c>
    </row>
    <row r="1686" spans="1:8" x14ac:dyDescent="0.2">
      <c r="A1686">
        <v>1.85100560821784E+17</v>
      </c>
      <c r="B1686" t="s">
        <v>3362</v>
      </c>
      <c r="C1686" t="s">
        <v>3363</v>
      </c>
      <c r="D1686" s="1">
        <v>40996.935034722221</v>
      </c>
      <c r="E1686">
        <v>266</v>
      </c>
      <c r="F1686">
        <v>52</v>
      </c>
      <c r="G1686" t="s">
        <v>89</v>
      </c>
    </row>
    <row r="1687" spans="1:8" x14ac:dyDescent="0.2">
      <c r="A1687">
        <v>1.8534924418456301E+17</v>
      </c>
      <c r="B1687" t="s">
        <v>3364</v>
      </c>
      <c r="C1687" t="s">
        <v>3365</v>
      </c>
      <c r="D1687" s="1">
        <v>40997.62127314815</v>
      </c>
      <c r="E1687">
        <v>94</v>
      </c>
      <c r="F1687">
        <v>9</v>
      </c>
      <c r="G1687" t="s">
        <v>89</v>
      </c>
    </row>
    <row r="1688" spans="1:8" x14ac:dyDescent="0.2">
      <c r="A1688">
        <v>1.8535182275878E+17</v>
      </c>
      <c r="B1688" t="s">
        <v>3366</v>
      </c>
      <c r="C1688" t="s">
        <v>3367</v>
      </c>
      <c r="D1688" s="1">
        <v>40997.628379629627</v>
      </c>
      <c r="E1688">
        <v>74</v>
      </c>
      <c r="F1688">
        <v>23</v>
      </c>
    </row>
    <row r="1689" spans="1:8" x14ac:dyDescent="0.2">
      <c r="A1689">
        <v>1.8539362976492301E+17</v>
      </c>
      <c r="B1689" t="s">
        <v>3368</v>
      </c>
      <c r="C1689" t="s">
        <v>3369</v>
      </c>
      <c r="D1689" s="1">
        <v>40997.743750000001</v>
      </c>
      <c r="E1689">
        <v>20</v>
      </c>
      <c r="F1689">
        <v>8</v>
      </c>
      <c r="G1689" t="s">
        <v>215</v>
      </c>
      <c r="H1689" t="s">
        <v>390</v>
      </c>
    </row>
    <row r="1690" spans="1:8" x14ac:dyDescent="0.2">
      <c r="A1690">
        <v>1.85394454130196E+17</v>
      </c>
      <c r="B1690" t="s">
        <v>3370</v>
      </c>
      <c r="C1690" t="s">
        <v>3371</v>
      </c>
      <c r="D1690" s="1">
        <v>40997.746018518519</v>
      </c>
      <c r="E1690">
        <v>59</v>
      </c>
      <c r="F1690">
        <v>12</v>
      </c>
      <c r="H1690" t="s">
        <v>390</v>
      </c>
    </row>
    <row r="1691" spans="1:8" x14ac:dyDescent="0.2">
      <c r="A1691">
        <v>1.8540243797528499E+17</v>
      </c>
      <c r="B1691" t="s">
        <v>3372</v>
      </c>
      <c r="C1691" t="s">
        <v>3373</v>
      </c>
      <c r="D1691" s="1">
        <v>40997.768055555556</v>
      </c>
      <c r="E1691">
        <v>104</v>
      </c>
      <c r="F1691">
        <v>8</v>
      </c>
      <c r="G1691" t="s">
        <v>89</v>
      </c>
    </row>
    <row r="1692" spans="1:8" x14ac:dyDescent="0.2">
      <c r="A1692">
        <v>1.8540623746105699E+17</v>
      </c>
      <c r="B1692" t="s">
        <v>3374</v>
      </c>
      <c r="C1692" t="s">
        <v>3375</v>
      </c>
      <c r="D1692" s="1">
        <v>40997.778541666667</v>
      </c>
      <c r="E1692">
        <v>69</v>
      </c>
      <c r="F1692">
        <v>16</v>
      </c>
    </row>
    <row r="1693" spans="1:8" x14ac:dyDescent="0.2">
      <c r="A1693">
        <v>1.8542913669996499E+17</v>
      </c>
      <c r="B1693" t="s">
        <v>3376</v>
      </c>
      <c r="C1693" t="s">
        <v>3377</v>
      </c>
      <c r="D1693" s="1">
        <v>40997.841724537036</v>
      </c>
      <c r="E1693">
        <v>123</v>
      </c>
      <c r="F1693">
        <v>34</v>
      </c>
      <c r="G1693" t="s">
        <v>215</v>
      </c>
    </row>
    <row r="1694" spans="1:8" x14ac:dyDescent="0.2">
      <c r="A1694">
        <v>1.8543111952361798E+17</v>
      </c>
      <c r="B1694" t="s">
        <v>3378</v>
      </c>
      <c r="C1694" t="s">
        <v>3379</v>
      </c>
      <c r="D1694" s="1">
        <v>40997.847199074073</v>
      </c>
      <c r="E1694">
        <v>20</v>
      </c>
      <c r="F1694">
        <v>5</v>
      </c>
      <c r="G1694" t="s">
        <v>576</v>
      </c>
    </row>
    <row r="1695" spans="1:8" x14ac:dyDescent="0.2">
      <c r="A1695">
        <v>1.8543461011568198E+17</v>
      </c>
      <c r="B1695" t="s">
        <v>3380</v>
      </c>
      <c r="C1695" t="s">
        <v>3381</v>
      </c>
      <c r="D1695" s="1">
        <v>40997.856828703705</v>
      </c>
      <c r="E1695">
        <v>144</v>
      </c>
      <c r="F1695">
        <v>24</v>
      </c>
      <c r="G1695" t="s">
        <v>89</v>
      </c>
    </row>
    <row r="1696" spans="1:8" x14ac:dyDescent="0.2">
      <c r="A1696">
        <v>1.85436481958068E+17</v>
      </c>
      <c r="B1696" t="s">
        <v>3382</v>
      </c>
      <c r="C1696" t="s">
        <v>3383</v>
      </c>
      <c r="D1696" s="1">
        <v>40997.862002314818</v>
      </c>
      <c r="E1696">
        <v>90</v>
      </c>
      <c r="F1696">
        <v>23</v>
      </c>
    </row>
    <row r="1697" spans="1:8" x14ac:dyDescent="0.2">
      <c r="A1697">
        <v>1.8543978622236198E+17</v>
      </c>
      <c r="B1697" t="s">
        <v>3384</v>
      </c>
      <c r="C1697" t="s">
        <v>3385</v>
      </c>
      <c r="D1697" s="1">
        <v>40997.871111111112</v>
      </c>
      <c r="E1697">
        <v>16</v>
      </c>
      <c r="F1697">
        <v>5</v>
      </c>
      <c r="G1697" t="s">
        <v>576</v>
      </c>
    </row>
    <row r="1698" spans="1:8" x14ac:dyDescent="0.2">
      <c r="A1698">
        <v>1.8545506943566202E+17</v>
      </c>
      <c r="B1698" t="s">
        <v>3386</v>
      </c>
      <c r="C1698" t="s">
        <v>3387</v>
      </c>
      <c r="D1698" s="1">
        <v>40997.913287037038</v>
      </c>
      <c r="E1698">
        <v>80</v>
      </c>
      <c r="F1698">
        <v>10</v>
      </c>
      <c r="G1698" t="s">
        <v>215</v>
      </c>
    </row>
    <row r="1699" spans="1:8" x14ac:dyDescent="0.2">
      <c r="A1699">
        <v>1.8547996262150899E+17</v>
      </c>
      <c r="B1699" t="s">
        <v>3388</v>
      </c>
      <c r="C1699" t="s">
        <v>3389</v>
      </c>
      <c r="D1699" s="1">
        <v>40997.981979166667</v>
      </c>
      <c r="E1699">
        <v>17</v>
      </c>
      <c r="F1699">
        <v>5</v>
      </c>
      <c r="G1699" t="s">
        <v>89</v>
      </c>
    </row>
    <row r="1700" spans="1:8" x14ac:dyDescent="0.2">
      <c r="A1700">
        <v>1.8573381702424899E+17</v>
      </c>
      <c r="B1700" t="s">
        <v>3390</v>
      </c>
      <c r="C1700" t="s">
        <v>3391</v>
      </c>
      <c r="D1700" s="1">
        <v>40998.682488425926</v>
      </c>
      <c r="E1700">
        <v>51</v>
      </c>
      <c r="F1700">
        <v>29</v>
      </c>
      <c r="G1700" t="s">
        <v>89</v>
      </c>
    </row>
    <row r="1701" spans="1:8" x14ac:dyDescent="0.2">
      <c r="A1701">
        <v>1.8573459586456301E+17</v>
      </c>
      <c r="B1701" t="s">
        <v>3392</v>
      </c>
      <c r="C1701" t="s">
        <v>3393</v>
      </c>
      <c r="D1701" s="1">
        <v>40998.684641203705</v>
      </c>
      <c r="E1701">
        <v>423</v>
      </c>
      <c r="F1701">
        <v>220</v>
      </c>
      <c r="G1701" t="s">
        <v>89</v>
      </c>
    </row>
    <row r="1702" spans="1:8" x14ac:dyDescent="0.2">
      <c r="A1702">
        <v>1.85747002318012E+17</v>
      </c>
      <c r="B1702" t="s">
        <v>3394</v>
      </c>
      <c r="C1702" t="s">
        <v>3395</v>
      </c>
      <c r="D1702" s="1">
        <v>40998.718877314815</v>
      </c>
      <c r="E1702">
        <v>43</v>
      </c>
      <c r="F1702">
        <v>9</v>
      </c>
    </row>
    <row r="1703" spans="1:8" x14ac:dyDescent="0.2">
      <c r="A1703">
        <v>1.8576200386282701E+17</v>
      </c>
      <c r="B1703" t="s">
        <v>3396</v>
      </c>
      <c r="C1703" t="s">
        <v>3397</v>
      </c>
      <c r="D1703" s="1">
        <v>40998.760266203702</v>
      </c>
      <c r="E1703">
        <v>218</v>
      </c>
      <c r="F1703">
        <v>64</v>
      </c>
    </row>
    <row r="1704" spans="1:8" x14ac:dyDescent="0.2">
      <c r="A1704">
        <v>1.8576242200557501E+17</v>
      </c>
      <c r="B1704" t="s">
        <v>3398</v>
      </c>
      <c r="C1704" t="s">
        <v>3399</v>
      </c>
      <c r="D1704" s="1">
        <v>40998.761423611111</v>
      </c>
      <c r="E1704">
        <v>467</v>
      </c>
      <c r="F1704">
        <v>135</v>
      </c>
      <c r="H1704" t="s">
        <v>390</v>
      </c>
    </row>
    <row r="1705" spans="1:8" x14ac:dyDescent="0.2">
      <c r="A1705">
        <v>1.8576863708328701E+17</v>
      </c>
      <c r="B1705" t="s">
        <v>3400</v>
      </c>
      <c r="C1705" t="s">
        <v>3401</v>
      </c>
      <c r="D1705" s="1">
        <v>40998.77857638889</v>
      </c>
      <c r="E1705">
        <v>77</v>
      </c>
      <c r="F1705">
        <v>35</v>
      </c>
    </row>
    <row r="1706" spans="1:8" x14ac:dyDescent="0.2">
      <c r="A1706">
        <v>1.85779657910652E+17</v>
      </c>
      <c r="B1706" t="s">
        <v>3402</v>
      </c>
      <c r="C1706" t="s">
        <v>3403</v>
      </c>
      <c r="D1706" s="1">
        <v>40998.808981481481</v>
      </c>
      <c r="E1706">
        <v>16</v>
      </c>
      <c r="F1706">
        <v>8</v>
      </c>
      <c r="G1706" t="s">
        <v>215</v>
      </c>
    </row>
    <row r="1707" spans="1:8" x14ac:dyDescent="0.2">
      <c r="A1707">
        <v>1.8578658753840301E+17</v>
      </c>
      <c r="B1707" t="s">
        <v>3404</v>
      </c>
      <c r="C1707" t="s">
        <v>3405</v>
      </c>
      <c r="D1707" s="1">
        <v>40998.828101851854</v>
      </c>
      <c r="E1707">
        <v>25</v>
      </c>
      <c r="F1707">
        <v>4</v>
      </c>
      <c r="G1707" t="s">
        <v>89</v>
      </c>
    </row>
    <row r="1708" spans="1:8" x14ac:dyDescent="0.2">
      <c r="A1708">
        <v>1.8578741305711398E+17</v>
      </c>
      <c r="B1708" t="s">
        <v>3406</v>
      </c>
      <c r="C1708" t="s">
        <v>3407</v>
      </c>
      <c r="D1708" s="1">
        <v>40998.830381944441</v>
      </c>
      <c r="E1708">
        <v>287</v>
      </c>
      <c r="F1708">
        <v>114</v>
      </c>
      <c r="G1708" t="s">
        <v>89</v>
      </c>
    </row>
    <row r="1709" spans="1:8" x14ac:dyDescent="0.2">
      <c r="A1709">
        <v>1.8578974443164E+17</v>
      </c>
      <c r="B1709" t="s">
        <v>3408</v>
      </c>
      <c r="C1709" t="s">
        <v>3409</v>
      </c>
      <c r="D1709" s="1">
        <v>40998.836817129632</v>
      </c>
      <c r="E1709">
        <v>18</v>
      </c>
      <c r="F1709">
        <v>2</v>
      </c>
    </row>
    <row r="1710" spans="1:8" x14ac:dyDescent="0.2">
      <c r="A1710">
        <v>1.85794764657016E+17</v>
      </c>
      <c r="B1710" t="s">
        <v>3410</v>
      </c>
      <c r="C1710" t="s">
        <v>3411</v>
      </c>
      <c r="D1710" s="1">
        <v>40998.850671296299</v>
      </c>
      <c r="E1710">
        <v>45</v>
      </c>
      <c r="F1710">
        <v>4</v>
      </c>
      <c r="G1710" t="s">
        <v>89</v>
      </c>
    </row>
    <row r="1711" spans="1:8" x14ac:dyDescent="0.2">
      <c r="A1711">
        <v>1.8579620844130301E+17</v>
      </c>
      <c r="B1711" t="s">
        <v>3412</v>
      </c>
      <c r="C1711" t="s">
        <v>3413</v>
      </c>
      <c r="D1711" s="1">
        <v>40998.85465277778</v>
      </c>
      <c r="E1711">
        <v>13</v>
      </c>
      <c r="F1711">
        <v>3</v>
      </c>
      <c r="G1711" t="s">
        <v>89</v>
      </c>
    </row>
    <row r="1712" spans="1:8" x14ac:dyDescent="0.2">
      <c r="A1712">
        <v>1.8580126323193402E+17</v>
      </c>
      <c r="B1712" t="s">
        <v>3414</v>
      </c>
      <c r="C1712" t="s">
        <v>3415</v>
      </c>
      <c r="D1712" s="1">
        <v>40998.86859953704</v>
      </c>
      <c r="E1712">
        <v>94</v>
      </c>
      <c r="F1712">
        <v>11</v>
      </c>
      <c r="G1712" t="s">
        <v>89</v>
      </c>
    </row>
    <row r="1713" spans="1:8" x14ac:dyDescent="0.2">
      <c r="A1713">
        <v>1.8580516139289798E+17</v>
      </c>
      <c r="B1713" t="s">
        <v>3416</v>
      </c>
      <c r="C1713" t="s">
        <v>3417</v>
      </c>
      <c r="D1713" s="1">
        <v>40998.879363425927</v>
      </c>
      <c r="E1713">
        <v>49</v>
      </c>
      <c r="F1713">
        <v>14</v>
      </c>
    </row>
    <row r="1714" spans="1:8" x14ac:dyDescent="0.2">
      <c r="A1714">
        <v>1.8580864059743002E+17</v>
      </c>
      <c r="B1714" t="s">
        <v>3418</v>
      </c>
      <c r="C1714" t="s">
        <v>3225</v>
      </c>
      <c r="D1714" s="1">
        <v>40998.888958333337</v>
      </c>
      <c r="E1714">
        <v>78</v>
      </c>
      <c r="F1714">
        <v>27</v>
      </c>
    </row>
    <row r="1715" spans="1:8" x14ac:dyDescent="0.2">
      <c r="A1715">
        <v>1.8580960348381101E+17</v>
      </c>
      <c r="B1715" t="s">
        <v>3419</v>
      </c>
      <c r="C1715" t="s">
        <v>3420</v>
      </c>
      <c r="D1715" s="1">
        <v>40998.89162037037</v>
      </c>
      <c r="E1715">
        <v>29</v>
      </c>
      <c r="F1715">
        <v>8</v>
      </c>
      <c r="G1715" t="s">
        <v>89</v>
      </c>
    </row>
    <row r="1716" spans="1:8" x14ac:dyDescent="0.2">
      <c r="A1716">
        <v>1.86808236559712E+17</v>
      </c>
      <c r="B1716" t="s">
        <v>3421</v>
      </c>
      <c r="C1716" t="s">
        <v>3422</v>
      </c>
      <c r="D1716" s="1">
        <v>41001.647314814814</v>
      </c>
      <c r="E1716">
        <v>13</v>
      </c>
      <c r="F1716">
        <v>3</v>
      </c>
      <c r="G1716" t="s">
        <v>89</v>
      </c>
      <c r="H1716" t="s">
        <v>390</v>
      </c>
    </row>
    <row r="1717" spans="1:8" x14ac:dyDescent="0.2">
      <c r="A1717">
        <v>1.8684862516547501E+17</v>
      </c>
      <c r="B1717" t="s">
        <v>3423</v>
      </c>
      <c r="C1717" t="s">
        <v>3424</v>
      </c>
      <c r="D1717" s="1">
        <v>41001.758773148147</v>
      </c>
      <c r="E1717">
        <v>76</v>
      </c>
      <c r="F1717">
        <v>98</v>
      </c>
      <c r="G1717" t="s">
        <v>215</v>
      </c>
      <c r="H1717" t="s">
        <v>390</v>
      </c>
    </row>
    <row r="1718" spans="1:8" x14ac:dyDescent="0.2">
      <c r="A1718">
        <v>1.8684959771551299E+17</v>
      </c>
      <c r="B1718" t="s">
        <v>3425</v>
      </c>
      <c r="C1718" t="s">
        <v>3426</v>
      </c>
      <c r="D1718" s="1">
        <v>41001.761458333334</v>
      </c>
      <c r="E1718">
        <v>113</v>
      </c>
      <c r="F1718">
        <v>50</v>
      </c>
      <c r="G1718" t="s">
        <v>576</v>
      </c>
    </row>
    <row r="1719" spans="1:8" x14ac:dyDescent="0.2">
      <c r="A1719">
        <v>1.8685326024049402E+17</v>
      </c>
      <c r="B1719" t="s">
        <v>3427</v>
      </c>
      <c r="C1719" t="s">
        <v>3428</v>
      </c>
      <c r="D1719" s="1">
        <v>41001.771562499998</v>
      </c>
      <c r="E1719">
        <v>21</v>
      </c>
      <c r="F1719">
        <v>7</v>
      </c>
      <c r="G1719" t="s">
        <v>215</v>
      </c>
    </row>
    <row r="1720" spans="1:8" x14ac:dyDescent="0.2">
      <c r="A1720">
        <v>1.8685805478294701E+17</v>
      </c>
      <c r="B1720" t="s">
        <v>3429</v>
      </c>
      <c r="C1720" t="s">
        <v>3430</v>
      </c>
      <c r="D1720" s="1">
        <v>41001.784791666665</v>
      </c>
      <c r="E1720">
        <v>176</v>
      </c>
      <c r="F1720">
        <v>21</v>
      </c>
    </row>
    <row r="1721" spans="1:8" x14ac:dyDescent="0.2">
      <c r="A1721">
        <v>1.86866042239336E+17</v>
      </c>
      <c r="B1721" t="s">
        <v>3431</v>
      </c>
      <c r="C1721" t="s">
        <v>3432</v>
      </c>
      <c r="D1721" s="1">
        <v>41001.806828703702</v>
      </c>
      <c r="E1721">
        <v>102</v>
      </c>
      <c r="F1721">
        <v>13</v>
      </c>
      <c r="G1721" t="s">
        <v>215</v>
      </c>
    </row>
    <row r="1722" spans="1:8" x14ac:dyDescent="0.2">
      <c r="A1722">
        <v>1.8686713365174598E+17</v>
      </c>
      <c r="B1722" t="s">
        <v>3433</v>
      </c>
      <c r="C1722" t="s">
        <v>3434</v>
      </c>
      <c r="D1722" s="1">
        <v>41001.809849537036</v>
      </c>
      <c r="E1722">
        <v>36</v>
      </c>
      <c r="F1722">
        <v>5</v>
      </c>
      <c r="G1722" t="s">
        <v>89</v>
      </c>
    </row>
    <row r="1723" spans="1:8" x14ac:dyDescent="0.2">
      <c r="A1723">
        <v>1.8686964443761798E+17</v>
      </c>
      <c r="B1723" t="s">
        <v>3435</v>
      </c>
      <c r="C1723" t="s">
        <v>3436</v>
      </c>
      <c r="D1723" s="1">
        <v>41001.816770833335</v>
      </c>
      <c r="E1723">
        <v>158</v>
      </c>
      <c r="F1723">
        <v>29</v>
      </c>
      <c r="G1723" t="s">
        <v>89</v>
      </c>
      <c r="H1723" t="s">
        <v>390</v>
      </c>
    </row>
    <row r="1724" spans="1:8" x14ac:dyDescent="0.2">
      <c r="A1724">
        <v>1.86876578368716E+17</v>
      </c>
      <c r="B1724" t="s">
        <v>3437</v>
      </c>
      <c r="C1724" t="s">
        <v>3438</v>
      </c>
      <c r="D1724" s="1">
        <v>41001.835902777777</v>
      </c>
      <c r="E1724">
        <v>128</v>
      </c>
      <c r="F1724">
        <v>10</v>
      </c>
    </row>
    <row r="1725" spans="1:8" x14ac:dyDescent="0.2">
      <c r="A1725">
        <v>1.86882329019564E+17</v>
      </c>
      <c r="B1725" t="s">
        <v>3439</v>
      </c>
      <c r="C1725" t="s">
        <v>3440</v>
      </c>
      <c r="D1725" s="1">
        <v>41001.851782407408</v>
      </c>
      <c r="E1725">
        <v>84</v>
      </c>
      <c r="F1725">
        <v>11</v>
      </c>
      <c r="G1725" t="s">
        <v>89</v>
      </c>
    </row>
    <row r="1726" spans="1:8" x14ac:dyDescent="0.2">
      <c r="A1726">
        <v>1.8688330873348E+17</v>
      </c>
      <c r="B1726" t="s">
        <v>3441</v>
      </c>
      <c r="C1726" t="s">
        <v>3442</v>
      </c>
      <c r="D1726" s="1">
        <v>41001.854479166665</v>
      </c>
      <c r="E1726">
        <v>104</v>
      </c>
      <c r="F1726">
        <v>53</v>
      </c>
    </row>
    <row r="1727" spans="1:8" x14ac:dyDescent="0.2">
      <c r="A1727">
        <v>1.86914669989076E+17</v>
      </c>
      <c r="B1727" t="s">
        <v>3443</v>
      </c>
      <c r="C1727" t="s">
        <v>3444</v>
      </c>
      <c r="D1727" s="1">
        <v>41001.941018518519</v>
      </c>
      <c r="E1727">
        <v>149</v>
      </c>
      <c r="F1727">
        <v>64</v>
      </c>
    </row>
    <row r="1728" spans="1:8" x14ac:dyDescent="0.2">
      <c r="A1728">
        <v>1.8722918104472301E+17</v>
      </c>
      <c r="B1728" t="s">
        <v>3445</v>
      </c>
      <c r="C1728" t="s">
        <v>3446</v>
      </c>
      <c r="D1728" s="1">
        <v>41002.808900462966</v>
      </c>
      <c r="E1728">
        <v>13</v>
      </c>
      <c r="F1728">
        <v>7</v>
      </c>
      <c r="G1728" t="s">
        <v>89</v>
      </c>
      <c r="H1728" t="s">
        <v>390</v>
      </c>
    </row>
    <row r="1729" spans="1:8" x14ac:dyDescent="0.2">
      <c r="A1729">
        <v>1.8723351575305402E+17</v>
      </c>
      <c r="B1729" t="s">
        <v>3447</v>
      </c>
      <c r="C1729" t="s">
        <v>3448</v>
      </c>
      <c r="D1729" s="1">
        <v>41002.820868055554</v>
      </c>
      <c r="E1729">
        <v>152</v>
      </c>
      <c r="F1729">
        <v>42</v>
      </c>
    </row>
    <row r="1730" spans="1:8" x14ac:dyDescent="0.2">
      <c r="A1730">
        <v>1.8723703771851901E+17</v>
      </c>
      <c r="B1730" t="s">
        <v>3449</v>
      </c>
      <c r="C1730" t="s">
        <v>3450</v>
      </c>
      <c r="D1730" s="1">
        <v>41002.830590277779</v>
      </c>
      <c r="E1730">
        <v>34</v>
      </c>
      <c r="F1730">
        <v>8</v>
      </c>
      <c r="G1730" t="s">
        <v>89</v>
      </c>
    </row>
    <row r="1731" spans="1:8" x14ac:dyDescent="0.2">
      <c r="A1731">
        <v>1.87244458688004E+17</v>
      </c>
      <c r="B1731" t="s">
        <v>3451</v>
      </c>
      <c r="C1731" t="s">
        <v>3452</v>
      </c>
      <c r="D1731" s="1">
        <v>41002.851064814815</v>
      </c>
      <c r="E1731">
        <v>228</v>
      </c>
      <c r="F1731">
        <v>33</v>
      </c>
    </row>
    <row r="1732" spans="1:8" x14ac:dyDescent="0.2">
      <c r="A1732">
        <v>1.87248963735392E+17</v>
      </c>
      <c r="B1732" t="s">
        <v>3453</v>
      </c>
      <c r="C1732" t="s">
        <v>3454</v>
      </c>
      <c r="D1732" s="1">
        <v>41002.863495370373</v>
      </c>
      <c r="E1732">
        <v>37</v>
      </c>
      <c r="F1732">
        <v>7</v>
      </c>
      <c r="G1732" t="s">
        <v>89</v>
      </c>
    </row>
    <row r="1733" spans="1:8" x14ac:dyDescent="0.2">
      <c r="A1733">
        <v>1.8725038392673402E+17</v>
      </c>
      <c r="B1733" t="s">
        <v>3455</v>
      </c>
      <c r="C1733" t="s">
        <v>3456</v>
      </c>
      <c r="D1733" s="1">
        <v>41002.867418981485</v>
      </c>
      <c r="E1733">
        <v>193</v>
      </c>
      <c r="F1733">
        <v>32</v>
      </c>
      <c r="G1733" t="s">
        <v>89</v>
      </c>
    </row>
    <row r="1734" spans="1:8" x14ac:dyDescent="0.2">
      <c r="A1734">
        <v>1.8725359131099501E+17</v>
      </c>
      <c r="B1734" t="s">
        <v>3457</v>
      </c>
      <c r="C1734" t="s">
        <v>3458</v>
      </c>
      <c r="D1734" s="1">
        <v>41002.876261574071</v>
      </c>
      <c r="E1734">
        <v>426</v>
      </c>
      <c r="F1734">
        <v>108</v>
      </c>
      <c r="H1734" t="s">
        <v>390</v>
      </c>
    </row>
    <row r="1735" spans="1:8" x14ac:dyDescent="0.2">
      <c r="A1735">
        <v>1.8725525960799398E+17</v>
      </c>
      <c r="B1735" t="s">
        <v>3459</v>
      </c>
      <c r="C1735" t="s">
        <v>3460</v>
      </c>
      <c r="D1735" s="1">
        <v>41002.880868055552</v>
      </c>
      <c r="E1735">
        <v>101</v>
      </c>
      <c r="F1735">
        <v>21</v>
      </c>
    </row>
    <row r="1736" spans="1:8" x14ac:dyDescent="0.2">
      <c r="A1736">
        <v>1.8727658274069699E+17</v>
      </c>
      <c r="B1736" t="s">
        <v>3461</v>
      </c>
      <c r="C1736" t="s">
        <v>3462</v>
      </c>
      <c r="D1736" s="1">
        <v>41002.939710648148</v>
      </c>
      <c r="E1736">
        <v>20</v>
      </c>
      <c r="F1736">
        <v>6</v>
      </c>
      <c r="G1736" t="s">
        <v>215</v>
      </c>
      <c r="H1736" t="s">
        <v>390</v>
      </c>
    </row>
    <row r="1737" spans="1:8" x14ac:dyDescent="0.2">
      <c r="A1737">
        <v>1.8757378268739101E+17</v>
      </c>
      <c r="B1737" t="s">
        <v>3463</v>
      </c>
      <c r="C1737" t="s">
        <v>3464</v>
      </c>
      <c r="D1737" s="1">
        <v>41003.759826388887</v>
      </c>
      <c r="E1737">
        <v>235</v>
      </c>
      <c r="F1737">
        <v>193</v>
      </c>
    </row>
    <row r="1738" spans="1:8" x14ac:dyDescent="0.2">
      <c r="A1738">
        <v>1.8757583793829798E+17</v>
      </c>
      <c r="B1738" t="s">
        <v>3465</v>
      </c>
      <c r="C1738" t="s">
        <v>3466</v>
      </c>
      <c r="D1738" s="1">
        <v>41003.765497685185</v>
      </c>
      <c r="E1738">
        <v>189</v>
      </c>
      <c r="F1738">
        <v>84</v>
      </c>
      <c r="G1738" t="s">
        <v>89</v>
      </c>
    </row>
    <row r="1739" spans="1:8" x14ac:dyDescent="0.2">
      <c r="A1739">
        <v>1.8759818820570301E+17</v>
      </c>
      <c r="B1739" t="s">
        <v>3467</v>
      </c>
      <c r="C1739" t="s">
        <v>3468</v>
      </c>
      <c r="D1739" s="1">
        <v>41003.827175925922</v>
      </c>
      <c r="E1739">
        <v>8</v>
      </c>
      <c r="F1739">
        <v>2</v>
      </c>
      <c r="G1739" t="s">
        <v>89</v>
      </c>
    </row>
    <row r="1740" spans="1:8" x14ac:dyDescent="0.2">
      <c r="A1740">
        <v>1.8759930907892099E+17</v>
      </c>
      <c r="B1740" t="s">
        <v>3469</v>
      </c>
      <c r="C1740" t="s">
        <v>3470</v>
      </c>
      <c r="D1740" s="1">
        <v>41003.830266203702</v>
      </c>
      <c r="E1740">
        <v>76</v>
      </c>
      <c r="F1740">
        <v>32</v>
      </c>
      <c r="G1740" t="s">
        <v>89</v>
      </c>
    </row>
    <row r="1741" spans="1:8" x14ac:dyDescent="0.2">
      <c r="A1741">
        <v>1.8760764858840602E+17</v>
      </c>
      <c r="B1741" t="s">
        <v>3471</v>
      </c>
      <c r="C1741" t="s">
        <v>3472</v>
      </c>
      <c r="D1741" s="1">
        <v>41003.853275462963</v>
      </c>
      <c r="E1741">
        <v>34</v>
      </c>
      <c r="F1741">
        <v>12</v>
      </c>
      <c r="G1741" t="s">
        <v>89</v>
      </c>
    </row>
    <row r="1742" spans="1:8" x14ac:dyDescent="0.2">
      <c r="A1742">
        <v>1.8762770466380998E+17</v>
      </c>
      <c r="B1742" t="s">
        <v>3473</v>
      </c>
      <c r="C1742" t="s">
        <v>3474</v>
      </c>
      <c r="D1742" s="1">
        <v>41003.908622685187</v>
      </c>
      <c r="E1742">
        <v>20</v>
      </c>
      <c r="F1742">
        <v>9</v>
      </c>
    </row>
    <row r="1743" spans="1:8" x14ac:dyDescent="0.2">
      <c r="A1743">
        <v>1.8765202255472998E+17</v>
      </c>
      <c r="B1743" t="s">
        <v>3475</v>
      </c>
      <c r="C1743" t="s">
        <v>3476</v>
      </c>
      <c r="D1743" s="1">
        <v>41003.975729166668</v>
      </c>
      <c r="E1743">
        <v>35</v>
      </c>
      <c r="F1743">
        <v>10</v>
      </c>
      <c r="H1743" t="s">
        <v>616</v>
      </c>
    </row>
    <row r="1744" spans="1:8" x14ac:dyDescent="0.2">
      <c r="A1744">
        <v>1.8765317633644899E+17</v>
      </c>
      <c r="B1744" t="s">
        <v>3477</v>
      </c>
      <c r="C1744" t="s">
        <v>3478</v>
      </c>
      <c r="D1744" s="1">
        <v>41003.978912037041</v>
      </c>
      <c r="E1744">
        <v>23</v>
      </c>
      <c r="F1744">
        <v>8</v>
      </c>
    </row>
    <row r="1745" spans="1:8" x14ac:dyDescent="0.2">
      <c r="A1745">
        <v>1.8790221944888499E+17</v>
      </c>
      <c r="B1745" t="s">
        <v>3479</v>
      </c>
      <c r="C1745" t="s">
        <v>3480</v>
      </c>
      <c r="D1745" s="1">
        <v>41004.666134259256</v>
      </c>
      <c r="E1745">
        <v>13</v>
      </c>
      <c r="F1745">
        <v>4</v>
      </c>
      <c r="G1745" t="s">
        <v>576</v>
      </c>
    </row>
    <row r="1746" spans="1:8" x14ac:dyDescent="0.2">
      <c r="A1746">
        <v>1.8790702470359002E+17</v>
      </c>
      <c r="B1746" t="s">
        <v>3481</v>
      </c>
      <c r="C1746" t="s">
        <v>3482</v>
      </c>
      <c r="D1746" s="1">
        <v>41004.679398148146</v>
      </c>
      <c r="E1746">
        <v>15</v>
      </c>
      <c r="F1746">
        <v>4</v>
      </c>
      <c r="G1746" t="s">
        <v>576</v>
      </c>
    </row>
    <row r="1747" spans="1:8" x14ac:dyDescent="0.2">
      <c r="A1747">
        <v>1.8791385395745501E+17</v>
      </c>
      <c r="B1747" t="s">
        <v>3483</v>
      </c>
      <c r="C1747" t="s">
        <v>3484</v>
      </c>
      <c r="D1747" s="1">
        <v>41004.698240740741</v>
      </c>
      <c r="E1747">
        <v>111</v>
      </c>
      <c r="F1747">
        <v>16</v>
      </c>
      <c r="G1747" t="s">
        <v>89</v>
      </c>
    </row>
    <row r="1748" spans="1:8" x14ac:dyDescent="0.2">
      <c r="A1748">
        <v>1.8791411451180998E+17</v>
      </c>
      <c r="B1748" t="s">
        <v>3485</v>
      </c>
      <c r="C1748" t="s">
        <v>3486</v>
      </c>
      <c r="D1748" s="1">
        <v>41004.698958333334</v>
      </c>
      <c r="E1748">
        <v>96</v>
      </c>
      <c r="F1748">
        <v>22</v>
      </c>
    </row>
    <row r="1749" spans="1:8" x14ac:dyDescent="0.2">
      <c r="A1749">
        <v>1.8793544720752602E+17</v>
      </c>
      <c r="B1749" t="s">
        <v>3487</v>
      </c>
      <c r="C1749" t="s">
        <v>3488</v>
      </c>
      <c r="D1749" s="1">
        <v>41004.757824074077</v>
      </c>
      <c r="E1749">
        <v>56</v>
      </c>
      <c r="F1749">
        <v>6</v>
      </c>
    </row>
    <row r="1750" spans="1:8" x14ac:dyDescent="0.2">
      <c r="A1750">
        <v>1.8794218749178598E+17</v>
      </c>
      <c r="B1750" t="s">
        <v>3489</v>
      </c>
      <c r="C1750" t="s">
        <v>3490</v>
      </c>
      <c r="D1750" s="1">
        <v>41004.776423611111</v>
      </c>
      <c r="E1750">
        <v>88</v>
      </c>
      <c r="F1750">
        <v>8</v>
      </c>
      <c r="G1750" t="s">
        <v>576</v>
      </c>
    </row>
    <row r="1751" spans="1:8" x14ac:dyDescent="0.2">
      <c r="A1751">
        <v>1.8795576304036198E+17</v>
      </c>
      <c r="B1751" t="s">
        <v>3491</v>
      </c>
      <c r="C1751" t="s">
        <v>3492</v>
      </c>
      <c r="D1751" s="1">
        <v>41004.813888888886</v>
      </c>
      <c r="E1751">
        <v>823</v>
      </c>
      <c r="F1751">
        <v>1140</v>
      </c>
      <c r="G1751" t="s">
        <v>89</v>
      </c>
    </row>
    <row r="1752" spans="1:8" x14ac:dyDescent="0.2">
      <c r="A1752">
        <v>1.87970195023872E+17</v>
      </c>
      <c r="B1752" t="s">
        <v>3493</v>
      </c>
      <c r="C1752" t="s">
        <v>3494</v>
      </c>
      <c r="D1752" s="1">
        <v>41004.853715277779</v>
      </c>
      <c r="E1752">
        <v>194</v>
      </c>
      <c r="F1752">
        <v>19</v>
      </c>
      <c r="G1752" t="s">
        <v>89</v>
      </c>
    </row>
    <row r="1753" spans="1:8" x14ac:dyDescent="0.2">
      <c r="A1753">
        <v>1.8798466394240602E+17</v>
      </c>
      <c r="B1753" t="s">
        <v>3495</v>
      </c>
      <c r="C1753" t="s">
        <v>3496</v>
      </c>
      <c r="D1753" s="1">
        <v>41004.893645833334</v>
      </c>
      <c r="E1753">
        <v>26</v>
      </c>
      <c r="F1753">
        <v>13</v>
      </c>
    </row>
    <row r="1754" spans="1:8" x14ac:dyDescent="0.2">
      <c r="A1754">
        <v>1.8801326584091398E+17</v>
      </c>
      <c r="B1754" t="s">
        <v>3497</v>
      </c>
      <c r="C1754" t="s">
        <v>3498</v>
      </c>
      <c r="D1754" s="1">
        <v>41004.972569444442</v>
      </c>
      <c r="E1754">
        <v>28</v>
      </c>
      <c r="F1754">
        <v>16</v>
      </c>
      <c r="G1754" t="s">
        <v>89</v>
      </c>
    </row>
    <row r="1755" spans="1:8" x14ac:dyDescent="0.2">
      <c r="A1755">
        <v>1.880137077318E+17</v>
      </c>
      <c r="B1755" t="s">
        <v>3499</v>
      </c>
      <c r="C1755" t="s">
        <v>3500</v>
      </c>
      <c r="D1755" s="1">
        <v>41004.97378472222</v>
      </c>
      <c r="E1755">
        <v>11</v>
      </c>
      <c r="F1755">
        <v>7</v>
      </c>
      <c r="G1755" t="s">
        <v>215</v>
      </c>
    </row>
    <row r="1756" spans="1:8" x14ac:dyDescent="0.2">
      <c r="A1756">
        <v>1.8801777474286701E+17</v>
      </c>
      <c r="B1756" t="s">
        <v>3501</v>
      </c>
      <c r="C1756" t="s">
        <v>3502</v>
      </c>
      <c r="D1756" s="1">
        <v>41004.985011574077</v>
      </c>
      <c r="E1756">
        <v>14</v>
      </c>
      <c r="F1756">
        <v>4</v>
      </c>
    </row>
    <row r="1757" spans="1:8" x14ac:dyDescent="0.2">
      <c r="A1757">
        <v>1.8826906067966701E+17</v>
      </c>
      <c r="B1757" t="s">
        <v>3503</v>
      </c>
      <c r="C1757" t="s">
        <v>3504</v>
      </c>
      <c r="D1757" s="1">
        <v>41005.678425925929</v>
      </c>
      <c r="E1757">
        <v>18</v>
      </c>
      <c r="F1757">
        <v>4</v>
      </c>
      <c r="G1757" t="s">
        <v>89</v>
      </c>
    </row>
    <row r="1758" spans="1:8" x14ac:dyDescent="0.2">
      <c r="A1758">
        <v>1.8827087336139101E+17</v>
      </c>
      <c r="B1758" t="s">
        <v>3505</v>
      </c>
      <c r="C1758" t="s">
        <v>3506</v>
      </c>
      <c r="D1758" s="1">
        <v>41005.683425925927</v>
      </c>
      <c r="E1758">
        <v>30</v>
      </c>
      <c r="F1758">
        <v>9</v>
      </c>
      <c r="H1758" t="s">
        <v>390</v>
      </c>
    </row>
    <row r="1759" spans="1:8" x14ac:dyDescent="0.2">
      <c r="A1759">
        <v>1.8828062978644301E+17</v>
      </c>
      <c r="B1759" t="s">
        <v>3507</v>
      </c>
      <c r="C1759" t="s">
        <v>3508</v>
      </c>
      <c r="D1759" s="1">
        <v>41005.710347222222</v>
      </c>
      <c r="E1759">
        <v>37</v>
      </c>
      <c r="F1759">
        <v>12</v>
      </c>
    </row>
    <row r="1760" spans="1:8" x14ac:dyDescent="0.2">
      <c r="A1760">
        <v>1.8829043611953501E+17</v>
      </c>
      <c r="B1760" t="s">
        <v>3509</v>
      </c>
      <c r="C1760" t="s">
        <v>3510</v>
      </c>
      <c r="D1760" s="1">
        <v>41005.737407407411</v>
      </c>
      <c r="E1760">
        <v>365</v>
      </c>
      <c r="F1760">
        <v>40</v>
      </c>
      <c r="G1760" t="s">
        <v>89</v>
      </c>
    </row>
    <row r="1761" spans="1:8" x14ac:dyDescent="0.2">
      <c r="A1761">
        <v>1.8829092553189699E+17</v>
      </c>
      <c r="B1761" t="s">
        <v>3511</v>
      </c>
      <c r="C1761" t="s">
        <v>3512</v>
      </c>
      <c r="D1761" s="1">
        <v>41005.738761574074</v>
      </c>
      <c r="E1761">
        <v>83</v>
      </c>
      <c r="F1761">
        <v>16</v>
      </c>
    </row>
    <row r="1762" spans="1:8" x14ac:dyDescent="0.2">
      <c r="A1762">
        <v>1.8829119012956499E+17</v>
      </c>
      <c r="B1762" t="s">
        <v>3513</v>
      </c>
      <c r="C1762" t="s">
        <v>3514</v>
      </c>
      <c r="D1762" s="1">
        <v>41005.739490740743</v>
      </c>
      <c r="E1762">
        <v>38</v>
      </c>
      <c r="F1762">
        <v>7</v>
      </c>
    </row>
    <row r="1763" spans="1:8" x14ac:dyDescent="0.2">
      <c r="A1763">
        <v>1.8829794339521299E+17</v>
      </c>
      <c r="B1763" t="s">
        <v>3515</v>
      </c>
      <c r="C1763" t="s">
        <v>3516</v>
      </c>
      <c r="D1763" s="1">
        <v>41005.758125</v>
      </c>
      <c r="E1763">
        <v>76</v>
      </c>
      <c r="F1763">
        <v>37</v>
      </c>
    </row>
    <row r="1764" spans="1:8" x14ac:dyDescent="0.2">
      <c r="A1764">
        <v>1.8829985374968998E+17</v>
      </c>
      <c r="B1764" t="s">
        <v>3517</v>
      </c>
      <c r="C1764" t="s">
        <v>3518</v>
      </c>
      <c r="D1764" s="1">
        <v>41005.763402777775</v>
      </c>
      <c r="E1764">
        <v>68</v>
      </c>
      <c r="F1764">
        <v>5</v>
      </c>
      <c r="G1764" t="s">
        <v>215</v>
      </c>
    </row>
    <row r="1765" spans="1:8" x14ac:dyDescent="0.2">
      <c r="A1765">
        <v>1.8830140641392998E+17</v>
      </c>
      <c r="B1765" t="s">
        <v>3519</v>
      </c>
      <c r="C1765" t="s">
        <v>3520</v>
      </c>
      <c r="D1765" s="1">
        <v>41005.767685185187</v>
      </c>
      <c r="E1765">
        <v>90</v>
      </c>
      <c r="F1765">
        <v>13</v>
      </c>
      <c r="G1765" t="s">
        <v>89</v>
      </c>
    </row>
    <row r="1766" spans="1:8" x14ac:dyDescent="0.2">
      <c r="A1766">
        <v>1.8831612111868301E+17</v>
      </c>
      <c r="B1766" t="s">
        <v>3521</v>
      </c>
      <c r="C1766" t="s">
        <v>3522</v>
      </c>
      <c r="D1766" s="1">
        <v>41005.808287037034</v>
      </c>
      <c r="E1766">
        <v>681</v>
      </c>
      <c r="F1766">
        <v>834</v>
      </c>
      <c r="G1766" t="s">
        <v>215</v>
      </c>
    </row>
    <row r="1767" spans="1:8" x14ac:dyDescent="0.2">
      <c r="A1767">
        <v>1.8831692153028602E+17</v>
      </c>
      <c r="B1767" t="s">
        <v>3523</v>
      </c>
      <c r="C1767" t="s">
        <v>3524</v>
      </c>
      <c r="D1767" s="1">
        <v>41005.810497685183</v>
      </c>
      <c r="E1767">
        <v>205</v>
      </c>
      <c r="F1767">
        <v>18</v>
      </c>
    </row>
    <row r="1768" spans="1:8" x14ac:dyDescent="0.2">
      <c r="A1768">
        <v>1.8831920138197402E+17</v>
      </c>
      <c r="B1768" t="s">
        <v>3525</v>
      </c>
      <c r="C1768" t="s">
        <v>3526</v>
      </c>
      <c r="D1768" s="1">
        <v>41005.816793981481</v>
      </c>
      <c r="E1768">
        <v>111</v>
      </c>
      <c r="F1768">
        <v>12</v>
      </c>
      <c r="G1768" t="s">
        <v>576</v>
      </c>
    </row>
    <row r="1769" spans="1:8" x14ac:dyDescent="0.2">
      <c r="A1769">
        <v>1.8833087771195802E+17</v>
      </c>
      <c r="B1769" t="s">
        <v>3527</v>
      </c>
      <c r="C1769" t="s">
        <v>3528</v>
      </c>
      <c r="D1769" s="1">
        <v>41005.849004629628</v>
      </c>
      <c r="E1769">
        <v>37</v>
      </c>
      <c r="F1769">
        <v>10</v>
      </c>
      <c r="H1769" t="s">
        <v>390</v>
      </c>
    </row>
    <row r="1770" spans="1:8" x14ac:dyDescent="0.2">
      <c r="A1770">
        <v>1.8833817130880602E+17</v>
      </c>
      <c r="B1770" t="s">
        <v>3529</v>
      </c>
      <c r="C1770" t="s">
        <v>3502</v>
      </c>
      <c r="D1770" s="1">
        <v>41005.869131944448</v>
      </c>
      <c r="E1770">
        <v>18</v>
      </c>
      <c r="F1770">
        <v>5</v>
      </c>
    </row>
    <row r="1771" spans="1:8" x14ac:dyDescent="0.2">
      <c r="A1771">
        <v>1.8938962870337901E+17</v>
      </c>
      <c r="B1771" t="s">
        <v>3530</v>
      </c>
      <c r="C1771" t="s">
        <v>3531</v>
      </c>
      <c r="D1771" s="1">
        <v>41008.770601851851</v>
      </c>
      <c r="E1771">
        <v>73</v>
      </c>
      <c r="F1771">
        <v>19</v>
      </c>
    </row>
    <row r="1772" spans="1:8" x14ac:dyDescent="0.2">
      <c r="A1772">
        <v>1.8939171701378598E+17</v>
      </c>
      <c r="B1772" t="s">
        <v>3532</v>
      </c>
      <c r="C1772" t="s">
        <v>3533</v>
      </c>
      <c r="D1772" s="1">
        <v>41008.776365740741</v>
      </c>
      <c r="E1772">
        <v>162</v>
      </c>
      <c r="F1772">
        <v>21</v>
      </c>
      <c r="G1772" t="s">
        <v>89</v>
      </c>
    </row>
    <row r="1773" spans="1:8" x14ac:dyDescent="0.2">
      <c r="A1773">
        <v>1.8940422026336998E+17</v>
      </c>
      <c r="B1773" t="s">
        <v>3534</v>
      </c>
      <c r="C1773" t="s">
        <v>3535</v>
      </c>
      <c r="D1773" s="1">
        <v>41008.810868055552</v>
      </c>
      <c r="E1773">
        <v>17</v>
      </c>
      <c r="F1773">
        <v>3</v>
      </c>
      <c r="G1773" t="s">
        <v>89</v>
      </c>
      <c r="H1773" t="s">
        <v>390</v>
      </c>
    </row>
    <row r="1774" spans="1:8" x14ac:dyDescent="0.2">
      <c r="A1774">
        <v>1.8940536522028998E+17</v>
      </c>
      <c r="B1774" t="s">
        <v>3536</v>
      </c>
      <c r="C1774" t="s">
        <v>3537</v>
      </c>
      <c r="D1774" s="1">
        <v>41008.814027777778</v>
      </c>
      <c r="E1774">
        <v>27</v>
      </c>
      <c r="F1774">
        <v>8</v>
      </c>
    </row>
    <row r="1775" spans="1:8" x14ac:dyDescent="0.2">
      <c r="A1775">
        <v>1.8942908788913699E+17</v>
      </c>
      <c r="B1775" t="s">
        <v>3538</v>
      </c>
      <c r="C1775" t="s">
        <v>3539</v>
      </c>
      <c r="D1775" s="1">
        <v>41008.879490740743</v>
      </c>
      <c r="E1775">
        <v>37</v>
      </c>
      <c r="F1775">
        <v>8</v>
      </c>
    </row>
    <row r="1776" spans="1:8" x14ac:dyDescent="0.2">
      <c r="A1776">
        <v>1.8943798462028499E+17</v>
      </c>
      <c r="B1776" t="s">
        <v>3540</v>
      </c>
      <c r="C1776" t="s">
        <v>3541</v>
      </c>
      <c r="D1776" s="1">
        <v>41008.904039351852</v>
      </c>
      <c r="E1776">
        <v>162</v>
      </c>
      <c r="F1776">
        <v>141</v>
      </c>
    </row>
    <row r="1777" spans="1:7" x14ac:dyDescent="0.2">
      <c r="A1777">
        <v>1.8946077801172499E+17</v>
      </c>
      <c r="B1777" t="s">
        <v>3542</v>
      </c>
      <c r="C1777" t="s">
        <v>3543</v>
      </c>
      <c r="D1777" s="1">
        <v>41008.966944444444</v>
      </c>
      <c r="E1777">
        <v>244</v>
      </c>
      <c r="F1777">
        <v>81</v>
      </c>
    </row>
    <row r="1778" spans="1:7" x14ac:dyDescent="0.2">
      <c r="A1778">
        <v>1.8973022760009699E+17</v>
      </c>
      <c r="B1778" t="s">
        <v>3544</v>
      </c>
      <c r="C1778" t="s">
        <v>3545</v>
      </c>
      <c r="D1778" s="1">
        <v>41009.710474537038</v>
      </c>
      <c r="E1778">
        <v>18</v>
      </c>
      <c r="F1778">
        <v>8</v>
      </c>
      <c r="G1778" t="s">
        <v>89</v>
      </c>
    </row>
    <row r="1779" spans="1:7" x14ac:dyDescent="0.2">
      <c r="A1779">
        <v>1.8973057751830899E+17</v>
      </c>
      <c r="B1779" t="s">
        <v>3546</v>
      </c>
      <c r="C1779" t="s">
        <v>3547</v>
      </c>
      <c r="D1779" s="1">
        <v>41009.711446759262</v>
      </c>
      <c r="E1779">
        <v>343</v>
      </c>
      <c r="F1779">
        <v>530</v>
      </c>
      <c r="G1779" t="s">
        <v>89</v>
      </c>
    </row>
    <row r="1780" spans="1:7" x14ac:dyDescent="0.2">
      <c r="A1780">
        <v>1.8973642116104602E+17</v>
      </c>
      <c r="B1780" t="s">
        <v>3548</v>
      </c>
      <c r="C1780" t="s">
        <v>3549</v>
      </c>
      <c r="D1780" s="1">
        <v>41009.727569444447</v>
      </c>
      <c r="E1780">
        <v>14</v>
      </c>
      <c r="F1780">
        <v>6</v>
      </c>
      <c r="G1780" t="e">
        <f>_xlfn.SINGLE( _xlfn.SINGLE( _xlfn.SINGLE(RepPaulRyan)))</f>
        <v>#NAME?</v>
      </c>
    </row>
    <row r="1781" spans="1:7" x14ac:dyDescent="0.2">
      <c r="A1781">
        <v>1.8973822942617101E+17</v>
      </c>
      <c r="B1781" t="s">
        <v>3550</v>
      </c>
      <c r="C1781" t="s">
        <v>3551</v>
      </c>
      <c r="D1781" s="1">
        <v>41009.732557870368</v>
      </c>
      <c r="E1781">
        <v>13</v>
      </c>
      <c r="F1781">
        <v>7</v>
      </c>
    </row>
    <row r="1782" spans="1:7" x14ac:dyDescent="0.2">
      <c r="A1782">
        <v>1.8974315379911802E+17</v>
      </c>
      <c r="B1782" t="s">
        <v>3552</v>
      </c>
      <c r="C1782" t="s">
        <v>3553</v>
      </c>
      <c r="D1782" s="1">
        <v>41009.746145833335</v>
      </c>
      <c r="E1782">
        <v>15</v>
      </c>
      <c r="F1782">
        <v>6</v>
      </c>
    </row>
    <row r="1783" spans="1:7" x14ac:dyDescent="0.2">
      <c r="A1783">
        <v>1.8975510595071101E+17</v>
      </c>
      <c r="B1783" t="s">
        <v>3554</v>
      </c>
      <c r="C1783" t="s">
        <v>3555</v>
      </c>
      <c r="D1783" s="1">
        <v>41009.779131944444</v>
      </c>
      <c r="E1783">
        <v>68</v>
      </c>
      <c r="F1783">
        <v>14</v>
      </c>
      <c r="G1783" t="s">
        <v>89</v>
      </c>
    </row>
    <row r="1784" spans="1:7" x14ac:dyDescent="0.2">
      <c r="A1784">
        <v>1.8978427447031299E+17</v>
      </c>
      <c r="B1784" t="s">
        <v>3556</v>
      </c>
      <c r="C1784" t="s">
        <v>3557</v>
      </c>
      <c r="D1784" s="1">
        <v>41009.859618055554</v>
      </c>
      <c r="E1784">
        <v>114</v>
      </c>
      <c r="F1784">
        <v>77</v>
      </c>
      <c r="G1784" t="s">
        <v>215</v>
      </c>
    </row>
    <row r="1785" spans="1:7" x14ac:dyDescent="0.2">
      <c r="A1785">
        <v>1.8978659041818202E+17</v>
      </c>
      <c r="B1785" t="s">
        <v>3558</v>
      </c>
      <c r="C1785" t="s">
        <v>3559</v>
      </c>
      <c r="D1785" s="1">
        <v>41009.866006944445</v>
      </c>
      <c r="E1785">
        <v>21</v>
      </c>
      <c r="F1785">
        <v>11</v>
      </c>
    </row>
    <row r="1786" spans="1:7" x14ac:dyDescent="0.2">
      <c r="A1786">
        <v>1.8979209421324602E+17</v>
      </c>
      <c r="B1786" t="s">
        <v>3560</v>
      </c>
      <c r="C1786" t="s">
        <v>3561</v>
      </c>
      <c r="D1786" s="1">
        <v>41009.881203703706</v>
      </c>
      <c r="E1786">
        <v>22</v>
      </c>
      <c r="F1786">
        <v>5</v>
      </c>
    </row>
    <row r="1787" spans="1:7" x14ac:dyDescent="0.2">
      <c r="A1787">
        <v>1.8979720333271002E+17</v>
      </c>
      <c r="B1787" t="s">
        <v>3562</v>
      </c>
      <c r="C1787" t="s">
        <v>3563</v>
      </c>
      <c r="D1787" s="1">
        <v>41009.895300925928</v>
      </c>
      <c r="E1787">
        <v>148</v>
      </c>
      <c r="F1787">
        <v>28</v>
      </c>
      <c r="G1787" t="s">
        <v>215</v>
      </c>
    </row>
    <row r="1788" spans="1:7" x14ac:dyDescent="0.2">
      <c r="A1788">
        <v>1.8980504107339299E+17</v>
      </c>
      <c r="B1788" t="s">
        <v>3564</v>
      </c>
      <c r="C1788" t="s">
        <v>3565</v>
      </c>
      <c r="D1788" s="1">
        <v>41009.916921296295</v>
      </c>
      <c r="E1788">
        <v>189</v>
      </c>
      <c r="F1788">
        <v>25</v>
      </c>
      <c r="G1788" t="s">
        <v>215</v>
      </c>
    </row>
    <row r="1789" spans="1:7" x14ac:dyDescent="0.2">
      <c r="A1789">
        <v>1.8981784999127002E+17</v>
      </c>
      <c r="B1789" t="s">
        <v>3566</v>
      </c>
      <c r="C1789" t="s">
        <v>3567</v>
      </c>
      <c r="D1789" s="1">
        <v>41009.952268518522</v>
      </c>
      <c r="E1789">
        <v>30</v>
      </c>
      <c r="F1789">
        <v>12</v>
      </c>
      <c r="G1789" t="s">
        <v>487</v>
      </c>
    </row>
    <row r="1790" spans="1:7" x14ac:dyDescent="0.2">
      <c r="A1790">
        <v>1.9006630513778598E+17</v>
      </c>
      <c r="B1790" t="s">
        <v>3568</v>
      </c>
      <c r="C1790" t="s">
        <v>3569</v>
      </c>
      <c r="D1790" s="1">
        <v>41010.637881944444</v>
      </c>
      <c r="E1790">
        <v>115</v>
      </c>
      <c r="F1790">
        <v>22</v>
      </c>
    </row>
    <row r="1791" spans="1:7" x14ac:dyDescent="0.2">
      <c r="A1791">
        <v>1.9009350493916301E+17</v>
      </c>
      <c r="B1791" t="s">
        <v>3570</v>
      </c>
      <c r="C1791" t="s">
        <v>3571</v>
      </c>
      <c r="D1791" s="1">
        <v>41010.712939814817</v>
      </c>
      <c r="E1791">
        <v>529</v>
      </c>
      <c r="F1791">
        <v>542</v>
      </c>
    </row>
    <row r="1792" spans="1:7" x14ac:dyDescent="0.2">
      <c r="A1792">
        <v>1.9013977025137798E+17</v>
      </c>
      <c r="B1792" t="s">
        <v>3572</v>
      </c>
      <c r="C1792" t="s">
        <v>3573</v>
      </c>
      <c r="D1792" s="1">
        <v>41010.840601851851</v>
      </c>
      <c r="E1792">
        <v>218</v>
      </c>
      <c r="F1792">
        <v>218</v>
      </c>
    </row>
    <row r="1793" spans="1:7" x14ac:dyDescent="0.2">
      <c r="A1793">
        <v>1.9014093133539699E+17</v>
      </c>
      <c r="B1793" t="s">
        <v>3574</v>
      </c>
      <c r="C1793" t="s">
        <v>3575</v>
      </c>
      <c r="D1793" s="1">
        <v>41010.843807870369</v>
      </c>
      <c r="E1793">
        <v>390</v>
      </c>
      <c r="F1793">
        <v>79</v>
      </c>
      <c r="G1793" t="s">
        <v>89</v>
      </c>
    </row>
    <row r="1794" spans="1:7" x14ac:dyDescent="0.2">
      <c r="A1794">
        <v>1.9014175379227002E+17</v>
      </c>
      <c r="B1794" t="s">
        <v>3576</v>
      </c>
      <c r="C1794" t="s">
        <v>3577</v>
      </c>
      <c r="D1794" s="1">
        <v>41010.846076388887</v>
      </c>
      <c r="E1794">
        <v>442</v>
      </c>
      <c r="F1794">
        <v>50</v>
      </c>
      <c r="G1794" t="s">
        <v>215</v>
      </c>
    </row>
    <row r="1795" spans="1:7" x14ac:dyDescent="0.2">
      <c r="A1795">
        <v>1.9015775076707101E+17</v>
      </c>
      <c r="B1795" t="s">
        <v>3578</v>
      </c>
      <c r="C1795" t="s">
        <v>3579</v>
      </c>
      <c r="D1795" s="1">
        <v>41010.890219907407</v>
      </c>
      <c r="E1795">
        <v>48</v>
      </c>
      <c r="F1795">
        <v>9</v>
      </c>
    </row>
    <row r="1796" spans="1:7" x14ac:dyDescent="0.2">
      <c r="A1796">
        <v>1.9016744280956499E+17</v>
      </c>
      <c r="B1796" t="s">
        <v>3580</v>
      </c>
      <c r="C1796" t="s">
        <v>3581</v>
      </c>
      <c r="D1796" s="1">
        <v>41010.916967592595</v>
      </c>
      <c r="E1796">
        <v>30</v>
      </c>
      <c r="F1796">
        <v>8</v>
      </c>
    </row>
    <row r="1797" spans="1:7" x14ac:dyDescent="0.2">
      <c r="A1797">
        <v>1.9018285963242701E+17</v>
      </c>
      <c r="B1797" t="s">
        <v>3582</v>
      </c>
      <c r="C1797" t="s">
        <v>3583</v>
      </c>
      <c r="D1797" s="1">
        <v>41010.959502314814</v>
      </c>
      <c r="E1797">
        <v>15</v>
      </c>
      <c r="F1797">
        <v>4</v>
      </c>
      <c r="G1797" t="s">
        <v>89</v>
      </c>
    </row>
    <row r="1798" spans="1:7" x14ac:dyDescent="0.2">
      <c r="A1798">
        <v>1.9042810499971002E+17</v>
      </c>
      <c r="B1798" t="s">
        <v>3584</v>
      </c>
      <c r="C1798" t="s">
        <v>3585</v>
      </c>
      <c r="D1798" s="1">
        <v>41011.636250000003</v>
      </c>
      <c r="E1798">
        <v>334</v>
      </c>
      <c r="F1798">
        <v>112</v>
      </c>
    </row>
    <row r="1799" spans="1:7" x14ac:dyDescent="0.2">
      <c r="A1799">
        <v>1.9042971880851002E+17</v>
      </c>
      <c r="B1799" t="s">
        <v>3586</v>
      </c>
      <c r="C1799" t="s">
        <v>3587</v>
      </c>
      <c r="D1799" s="1">
        <v>41011.640706018516</v>
      </c>
      <c r="E1799">
        <v>26</v>
      </c>
      <c r="F1799">
        <v>10</v>
      </c>
    </row>
    <row r="1800" spans="1:7" x14ac:dyDescent="0.2">
      <c r="A1800">
        <v>1.90433466096168E+17</v>
      </c>
      <c r="B1800" t="s">
        <v>3588</v>
      </c>
      <c r="C1800" t="s">
        <v>3589</v>
      </c>
      <c r="D1800" s="1">
        <v>41011.651053240741</v>
      </c>
      <c r="E1800">
        <v>83</v>
      </c>
      <c r="F1800">
        <v>26</v>
      </c>
    </row>
    <row r="1801" spans="1:7" x14ac:dyDescent="0.2">
      <c r="A1801">
        <v>1.9043664657815901E+17</v>
      </c>
      <c r="B1801" t="s">
        <v>3590</v>
      </c>
      <c r="C1801" t="s">
        <v>3591</v>
      </c>
      <c r="D1801" s="1">
        <v>41011.659826388888</v>
      </c>
      <c r="E1801">
        <v>47</v>
      </c>
      <c r="F1801">
        <v>12</v>
      </c>
    </row>
    <row r="1802" spans="1:7" x14ac:dyDescent="0.2">
      <c r="A1802">
        <v>1.90470591671828E+17</v>
      </c>
      <c r="B1802" t="s">
        <v>3592</v>
      </c>
      <c r="C1802" t="s">
        <v>3593</v>
      </c>
      <c r="D1802" s="1">
        <v>41011.753495370373</v>
      </c>
      <c r="E1802">
        <v>29</v>
      </c>
      <c r="F1802">
        <v>7</v>
      </c>
      <c r="G1802" t="s">
        <v>89</v>
      </c>
    </row>
    <row r="1803" spans="1:7" x14ac:dyDescent="0.2">
      <c r="A1803">
        <v>1.90471919575896E+17</v>
      </c>
      <c r="B1803" t="s">
        <v>3594</v>
      </c>
      <c r="C1803" t="s">
        <v>3595</v>
      </c>
      <c r="D1803" s="1">
        <v>41011.757164351853</v>
      </c>
      <c r="E1803">
        <v>12</v>
      </c>
      <c r="F1803">
        <v>8</v>
      </c>
      <c r="G1803" t="s">
        <v>215</v>
      </c>
    </row>
    <row r="1804" spans="1:7" x14ac:dyDescent="0.2">
      <c r="A1804">
        <v>1.9048660698413402E+17</v>
      </c>
      <c r="B1804" t="s">
        <v>3596</v>
      </c>
      <c r="C1804" t="s">
        <v>3597</v>
      </c>
      <c r="D1804" s="1">
        <v>41011.797685185185</v>
      </c>
      <c r="E1804">
        <v>300</v>
      </c>
      <c r="F1804">
        <v>331</v>
      </c>
    </row>
    <row r="1805" spans="1:7" x14ac:dyDescent="0.2">
      <c r="A1805">
        <v>1.9048823282638E+17</v>
      </c>
      <c r="B1805" t="s">
        <v>3598</v>
      </c>
      <c r="C1805" t="s">
        <v>3599</v>
      </c>
      <c r="D1805" s="1">
        <v>41011.802175925928</v>
      </c>
      <c r="E1805">
        <v>11</v>
      </c>
      <c r="F1805">
        <v>6</v>
      </c>
      <c r="G1805" t="e">
        <f>_xlfn.SINGLE( _xlfn.SINGLE( _xlfn.SINGLE( _xlfn.SINGLE( _xlfn.SINGLE( _xlfn.SINGLE(THR))))))</f>
        <v>#NAME?</v>
      </c>
    </row>
    <row r="1806" spans="1:7" x14ac:dyDescent="0.2">
      <c r="A1806">
        <v>1.90494422440476E+17</v>
      </c>
      <c r="B1806" t="s">
        <v>3600</v>
      </c>
      <c r="C1806" t="s">
        <v>3601</v>
      </c>
      <c r="D1806" s="1">
        <v>41011.81925925926</v>
      </c>
      <c r="E1806">
        <v>428</v>
      </c>
      <c r="F1806">
        <v>68</v>
      </c>
      <c r="G1806" t="s">
        <v>89</v>
      </c>
    </row>
    <row r="1807" spans="1:7" x14ac:dyDescent="0.2">
      <c r="A1807">
        <v>1.9049728828258701E+17</v>
      </c>
      <c r="B1807" t="s">
        <v>3602</v>
      </c>
      <c r="C1807" t="s">
        <v>3603</v>
      </c>
      <c r="D1807" s="1">
        <v>41011.827164351853</v>
      </c>
      <c r="E1807">
        <v>62</v>
      </c>
      <c r="F1807">
        <v>10</v>
      </c>
      <c r="G1807" t="e">
        <f>FLGovScott</f>
        <v>#NAME?</v>
      </c>
    </row>
    <row r="1808" spans="1:7" x14ac:dyDescent="0.2">
      <c r="A1808">
        <v>1.9050419219504301E+17</v>
      </c>
      <c r="B1808" t="s">
        <v>3604</v>
      </c>
      <c r="C1808" t="s">
        <v>3605</v>
      </c>
      <c r="D1808" s="1">
        <v>41011.846215277779</v>
      </c>
      <c r="E1808">
        <v>41</v>
      </c>
      <c r="F1808">
        <v>11</v>
      </c>
      <c r="G1808" t="s">
        <v>89</v>
      </c>
    </row>
    <row r="1809" spans="1:8" x14ac:dyDescent="0.2">
      <c r="A1809">
        <v>1.9051149415534099E+17</v>
      </c>
      <c r="B1809" t="s">
        <v>3606</v>
      </c>
      <c r="C1809" t="s">
        <v>3607</v>
      </c>
      <c r="D1809" s="1">
        <v>41011.866365740738</v>
      </c>
      <c r="E1809">
        <v>8</v>
      </c>
      <c r="F1809">
        <v>10</v>
      </c>
      <c r="G1809" t="s">
        <v>89</v>
      </c>
    </row>
    <row r="1810" spans="1:8" x14ac:dyDescent="0.2">
      <c r="A1810">
        <v>1.9079451374323299E+17</v>
      </c>
      <c r="B1810" t="s">
        <v>3608</v>
      </c>
      <c r="C1810" t="s">
        <v>3609</v>
      </c>
      <c r="D1810" s="1">
        <v>41012.647349537037</v>
      </c>
      <c r="E1810">
        <v>43</v>
      </c>
      <c r="F1810">
        <v>15</v>
      </c>
      <c r="G1810" t="s">
        <v>89</v>
      </c>
    </row>
    <row r="1811" spans="1:8" x14ac:dyDescent="0.2">
      <c r="A1811">
        <v>1.90799255710072E+17</v>
      </c>
      <c r="B1811" t="s">
        <v>3610</v>
      </c>
      <c r="C1811" t="s">
        <v>3611</v>
      </c>
      <c r="D1811" s="1">
        <v>41012.660439814812</v>
      </c>
      <c r="E1811">
        <v>22</v>
      </c>
      <c r="F1811">
        <v>6</v>
      </c>
      <c r="G1811" t="s">
        <v>89</v>
      </c>
    </row>
    <row r="1812" spans="1:8" x14ac:dyDescent="0.2">
      <c r="A1812">
        <v>1.9081070348402598E+17</v>
      </c>
      <c r="B1812" t="s">
        <v>3612</v>
      </c>
      <c r="C1812" t="s">
        <v>3613</v>
      </c>
      <c r="D1812" s="1">
        <v>41012.692025462966</v>
      </c>
      <c r="E1812">
        <v>20</v>
      </c>
      <c r="F1812">
        <v>5</v>
      </c>
    </row>
    <row r="1813" spans="1:8" x14ac:dyDescent="0.2">
      <c r="A1813">
        <v>1.9082834424430499E+17</v>
      </c>
      <c r="B1813" t="s">
        <v>3614</v>
      </c>
      <c r="C1813" t="s">
        <v>3615</v>
      </c>
      <c r="D1813" s="1">
        <v>41012.740706018521</v>
      </c>
      <c r="E1813">
        <v>56</v>
      </c>
      <c r="F1813">
        <v>11</v>
      </c>
    </row>
    <row r="1814" spans="1:8" x14ac:dyDescent="0.2">
      <c r="A1814">
        <v>1.9083171950978598E+17</v>
      </c>
      <c r="B1814" t="s">
        <v>3616</v>
      </c>
      <c r="C1814" t="s">
        <v>3617</v>
      </c>
      <c r="D1814" s="1">
        <v>41012.750023148146</v>
      </c>
      <c r="E1814">
        <v>361</v>
      </c>
      <c r="F1814">
        <v>241</v>
      </c>
      <c r="G1814" t="s">
        <v>89</v>
      </c>
    </row>
    <row r="1815" spans="1:8" x14ac:dyDescent="0.2">
      <c r="A1815">
        <v>1.9084890965922598E+17</v>
      </c>
      <c r="B1815" t="s">
        <v>3618</v>
      </c>
      <c r="C1815" t="s">
        <v>3619</v>
      </c>
      <c r="D1815" s="1">
        <v>41012.797453703701</v>
      </c>
      <c r="E1815">
        <v>43</v>
      </c>
      <c r="F1815">
        <v>6</v>
      </c>
      <c r="G1815" t="s">
        <v>89</v>
      </c>
    </row>
    <row r="1816" spans="1:8" x14ac:dyDescent="0.2">
      <c r="A1816">
        <v>1.9085029664005699E+17</v>
      </c>
      <c r="B1816" t="s">
        <v>3620</v>
      </c>
      <c r="C1816" t="s">
        <v>3621</v>
      </c>
      <c r="D1816" s="1">
        <v>41012.80128472222</v>
      </c>
      <c r="E1816">
        <v>319</v>
      </c>
      <c r="F1816">
        <v>53</v>
      </c>
    </row>
    <row r="1817" spans="1:8" x14ac:dyDescent="0.2">
      <c r="A1817">
        <v>1.9085847570901402E+17</v>
      </c>
      <c r="B1817" t="s">
        <v>3622</v>
      </c>
      <c r="C1817" t="s">
        <v>3623</v>
      </c>
      <c r="D1817" s="1">
        <v>41012.823854166665</v>
      </c>
      <c r="E1817">
        <v>86</v>
      </c>
      <c r="F1817">
        <v>6</v>
      </c>
      <c r="G1817" t="s">
        <v>89</v>
      </c>
    </row>
    <row r="1818" spans="1:8" x14ac:dyDescent="0.2">
      <c r="A1818">
        <v>1.9086278315855398E+17</v>
      </c>
      <c r="B1818" t="s">
        <v>3624</v>
      </c>
      <c r="C1818" t="s">
        <v>3625</v>
      </c>
      <c r="D1818" s="1">
        <v>41012.835740740738</v>
      </c>
      <c r="E1818">
        <v>81</v>
      </c>
      <c r="F1818">
        <v>17</v>
      </c>
      <c r="G1818" t="s">
        <v>89</v>
      </c>
    </row>
    <row r="1819" spans="1:8" x14ac:dyDescent="0.2">
      <c r="A1819">
        <v>1.90866856624668E+17</v>
      </c>
      <c r="B1819" t="s">
        <v>3626</v>
      </c>
      <c r="C1819" t="s">
        <v>3627</v>
      </c>
      <c r="D1819" s="1">
        <v>41012.846979166665</v>
      </c>
      <c r="E1819">
        <v>2193</v>
      </c>
      <c r="F1819">
        <v>1332</v>
      </c>
      <c r="G1819" t="s">
        <v>89</v>
      </c>
    </row>
    <row r="1820" spans="1:8" x14ac:dyDescent="0.2">
      <c r="A1820">
        <v>1.9087518005318E+17</v>
      </c>
      <c r="B1820" t="s">
        <v>3628</v>
      </c>
      <c r="C1820" t="s">
        <v>3629</v>
      </c>
      <c r="D1820" s="1">
        <v>41012.869942129626</v>
      </c>
      <c r="E1820">
        <v>214</v>
      </c>
      <c r="F1820">
        <v>51</v>
      </c>
    </row>
    <row r="1821" spans="1:8" x14ac:dyDescent="0.2">
      <c r="A1821">
        <v>1.9122882719476499E+17</v>
      </c>
      <c r="B1821" t="s">
        <v>3630</v>
      </c>
      <c r="C1821" t="s">
        <v>3631</v>
      </c>
      <c r="D1821" s="1">
        <v>41013.845821759256</v>
      </c>
      <c r="E1821">
        <v>25</v>
      </c>
      <c r="F1821">
        <v>10</v>
      </c>
      <c r="G1821" t="s">
        <v>89</v>
      </c>
    </row>
    <row r="1822" spans="1:8" x14ac:dyDescent="0.2">
      <c r="A1822">
        <v>1.9124105179575002E+17</v>
      </c>
      <c r="B1822" t="s">
        <v>3632</v>
      </c>
      <c r="C1822" t="s">
        <v>3633</v>
      </c>
      <c r="D1822" s="1">
        <v>41013.879560185182</v>
      </c>
      <c r="E1822">
        <v>408</v>
      </c>
      <c r="F1822">
        <v>104</v>
      </c>
      <c r="G1822" t="s">
        <v>89</v>
      </c>
      <c r="H1822" t="s">
        <v>390</v>
      </c>
    </row>
    <row r="1823" spans="1:8" x14ac:dyDescent="0.2">
      <c r="A1823">
        <v>1.9125248900425699E+17</v>
      </c>
      <c r="B1823" t="s">
        <v>3634</v>
      </c>
      <c r="C1823" t="s">
        <v>3635</v>
      </c>
      <c r="D1823" s="1">
        <v>41013.911122685182</v>
      </c>
      <c r="E1823">
        <v>317</v>
      </c>
      <c r="F1823">
        <v>108</v>
      </c>
    </row>
    <row r="1824" spans="1:8" x14ac:dyDescent="0.2">
      <c r="A1824">
        <v>1.9168947905089101E+17</v>
      </c>
      <c r="B1824" t="s">
        <v>3636</v>
      </c>
      <c r="C1824" t="s">
        <v>3637</v>
      </c>
      <c r="D1824" s="1">
        <v>41015.116979166669</v>
      </c>
      <c r="E1824">
        <v>85</v>
      </c>
      <c r="F1824">
        <v>40</v>
      </c>
    </row>
    <row r="1825" spans="1:8" x14ac:dyDescent="0.2">
      <c r="A1825">
        <v>1.91700387315728E+17</v>
      </c>
      <c r="B1825" t="s">
        <v>3638</v>
      </c>
      <c r="C1825" t="s">
        <v>3639</v>
      </c>
      <c r="D1825" s="1">
        <v>41015.147083333337</v>
      </c>
      <c r="E1825">
        <v>81</v>
      </c>
      <c r="F1825">
        <v>21</v>
      </c>
      <c r="G1825" t="s">
        <v>89</v>
      </c>
      <c r="H1825" t="s">
        <v>390</v>
      </c>
    </row>
    <row r="1826" spans="1:8" x14ac:dyDescent="0.2">
      <c r="A1826">
        <v>1.9187652035098598E+17</v>
      </c>
      <c r="B1826" t="s">
        <v>3640</v>
      </c>
      <c r="C1826" t="s">
        <v>3641</v>
      </c>
      <c r="D1826" s="1">
        <v>41015.633113425924</v>
      </c>
      <c r="E1826">
        <v>39</v>
      </c>
      <c r="F1826">
        <v>14</v>
      </c>
      <c r="G1826" t="s">
        <v>89</v>
      </c>
    </row>
    <row r="1827" spans="1:8" x14ac:dyDescent="0.2">
      <c r="A1827">
        <v>1.9187820527001101E+17</v>
      </c>
      <c r="B1827" t="s">
        <v>3642</v>
      </c>
      <c r="C1827" t="s">
        <v>3643</v>
      </c>
      <c r="D1827" s="1">
        <v>41015.637766203705</v>
      </c>
      <c r="E1827">
        <v>20</v>
      </c>
      <c r="F1827">
        <v>3</v>
      </c>
      <c r="G1827" t="s">
        <v>89</v>
      </c>
      <c r="H1827" t="s">
        <v>390</v>
      </c>
    </row>
    <row r="1828" spans="1:8" x14ac:dyDescent="0.2">
      <c r="A1828">
        <v>1.9187980531310099E+17</v>
      </c>
      <c r="B1828" t="s">
        <v>3644</v>
      </c>
      <c r="C1828" t="s">
        <v>3645</v>
      </c>
      <c r="D1828" s="1">
        <v>41015.642187500001</v>
      </c>
      <c r="E1828">
        <v>11</v>
      </c>
      <c r="F1828">
        <v>6</v>
      </c>
      <c r="G1828" t="e">
        <f>SquawkCNBC</f>
        <v>#NAME?</v>
      </c>
      <c r="H1828" t="s">
        <v>390</v>
      </c>
    </row>
    <row r="1829" spans="1:8" x14ac:dyDescent="0.2">
      <c r="A1829">
        <v>1.9189296720681699E+17</v>
      </c>
      <c r="B1829" t="s">
        <v>3646</v>
      </c>
      <c r="C1829" t="s">
        <v>3647</v>
      </c>
      <c r="D1829" s="1">
        <v>41015.678506944445</v>
      </c>
      <c r="E1829">
        <v>2065</v>
      </c>
      <c r="F1829">
        <v>1778</v>
      </c>
      <c r="G1829" t="s">
        <v>89</v>
      </c>
    </row>
    <row r="1830" spans="1:8" x14ac:dyDescent="0.2">
      <c r="A1830">
        <v>1.9192150624528701E+17</v>
      </c>
      <c r="B1830" t="s">
        <v>3648</v>
      </c>
      <c r="C1830" t="s">
        <v>3649</v>
      </c>
      <c r="D1830" s="1">
        <v>41015.757256944446</v>
      </c>
      <c r="E1830">
        <v>11</v>
      </c>
      <c r="F1830">
        <v>5</v>
      </c>
      <c r="H1830" t="s">
        <v>390</v>
      </c>
    </row>
    <row r="1831" spans="1:8" x14ac:dyDescent="0.2">
      <c r="A1831">
        <v>1.9199990737523501E+17</v>
      </c>
      <c r="B1831" t="s">
        <v>3650</v>
      </c>
      <c r="C1831" t="s">
        <v>3651</v>
      </c>
      <c r="D1831" s="1">
        <v>41015.973599537036</v>
      </c>
      <c r="E1831">
        <v>45</v>
      </c>
      <c r="F1831">
        <v>18</v>
      </c>
      <c r="G1831" t="s">
        <v>215</v>
      </c>
      <c r="H1831" t="s">
        <v>390</v>
      </c>
    </row>
    <row r="1832" spans="1:8" x14ac:dyDescent="0.2">
      <c r="A1832">
        <v>1.9226149494208099E+17</v>
      </c>
      <c r="B1832" t="s">
        <v>3652</v>
      </c>
      <c r="C1832" t="s">
        <v>3653</v>
      </c>
      <c r="D1832" s="1">
        <v>41016.695451388892</v>
      </c>
      <c r="E1832">
        <v>46</v>
      </c>
      <c r="F1832">
        <v>12</v>
      </c>
      <c r="G1832" t="s">
        <v>89</v>
      </c>
    </row>
    <row r="1833" spans="1:8" x14ac:dyDescent="0.2">
      <c r="A1833">
        <v>1.9228525606850499E+17</v>
      </c>
      <c r="B1833" t="s">
        <v>3654</v>
      </c>
      <c r="C1833" t="s">
        <v>3655</v>
      </c>
      <c r="D1833" s="1">
        <v>41016.761018518519</v>
      </c>
      <c r="E1833">
        <v>45</v>
      </c>
      <c r="F1833">
        <v>13</v>
      </c>
      <c r="H1833" t="s">
        <v>390</v>
      </c>
    </row>
    <row r="1834" spans="1:8" x14ac:dyDescent="0.2">
      <c r="A1834">
        <v>1.92286105448628E+17</v>
      </c>
      <c r="B1834" t="s">
        <v>3656</v>
      </c>
      <c r="C1834" t="s">
        <v>3657</v>
      </c>
      <c r="D1834" s="1">
        <v>41016.763356481482</v>
      </c>
      <c r="E1834">
        <v>34</v>
      </c>
      <c r="F1834">
        <v>12</v>
      </c>
      <c r="G1834" t="s">
        <v>215</v>
      </c>
    </row>
    <row r="1835" spans="1:8" x14ac:dyDescent="0.2">
      <c r="A1835">
        <v>1.9229429967998899E+17</v>
      </c>
      <c r="B1835" t="s">
        <v>3658</v>
      </c>
      <c r="C1835" t="s">
        <v>3659</v>
      </c>
      <c r="D1835" s="1">
        <v>41016.78597222222</v>
      </c>
      <c r="E1835">
        <v>93</v>
      </c>
      <c r="F1835">
        <v>16</v>
      </c>
      <c r="G1835" t="s">
        <v>89</v>
      </c>
    </row>
    <row r="1836" spans="1:8" x14ac:dyDescent="0.2">
      <c r="A1836">
        <v>1.9230937084185798E+17</v>
      </c>
      <c r="B1836" t="s">
        <v>3660</v>
      </c>
      <c r="C1836" t="s">
        <v>3661</v>
      </c>
      <c r="D1836" s="1">
        <v>41016.827557870369</v>
      </c>
      <c r="E1836">
        <v>20</v>
      </c>
      <c r="F1836">
        <v>6</v>
      </c>
      <c r="G1836" t="s">
        <v>576</v>
      </c>
      <c r="H1836" t="s">
        <v>390</v>
      </c>
    </row>
    <row r="1837" spans="1:8" x14ac:dyDescent="0.2">
      <c r="A1837">
        <v>1.9231907930087002E+17</v>
      </c>
      <c r="B1837" t="s">
        <v>3662</v>
      </c>
      <c r="C1837" t="s">
        <v>3663</v>
      </c>
      <c r="D1837" s="1">
        <v>41016.854351851849</v>
      </c>
      <c r="E1837">
        <v>172</v>
      </c>
      <c r="F1837">
        <v>77</v>
      </c>
      <c r="G1837" t="s">
        <v>89</v>
      </c>
    </row>
    <row r="1838" spans="1:8" x14ac:dyDescent="0.2">
      <c r="A1838">
        <v>1.92611369319804E+17</v>
      </c>
      <c r="B1838" t="s">
        <v>3664</v>
      </c>
      <c r="C1838" t="s">
        <v>3665</v>
      </c>
      <c r="D1838" s="1">
        <v>41017.660914351851</v>
      </c>
      <c r="E1838">
        <v>19</v>
      </c>
      <c r="F1838">
        <v>2</v>
      </c>
      <c r="G1838" t="s">
        <v>576</v>
      </c>
    </row>
    <row r="1839" spans="1:8" x14ac:dyDescent="0.2">
      <c r="A1839">
        <v>1.9261489587802499E+17</v>
      </c>
      <c r="B1839" t="s">
        <v>3666</v>
      </c>
      <c r="C1839" t="s">
        <v>3667</v>
      </c>
      <c r="D1839" s="1">
        <v>41017.670648148145</v>
      </c>
      <c r="E1839">
        <v>31</v>
      </c>
      <c r="F1839">
        <v>6</v>
      </c>
      <c r="G1839" t="s">
        <v>89</v>
      </c>
      <c r="H1839" t="s">
        <v>390</v>
      </c>
    </row>
    <row r="1840" spans="1:8" x14ac:dyDescent="0.2">
      <c r="A1840">
        <v>1.9261667621745402E+17</v>
      </c>
      <c r="B1840" t="s">
        <v>3668</v>
      </c>
      <c r="C1840" t="s">
        <v>3669</v>
      </c>
      <c r="D1840" s="1">
        <v>41017.675555555557</v>
      </c>
      <c r="E1840">
        <v>691</v>
      </c>
      <c r="F1840">
        <v>209</v>
      </c>
      <c r="G1840" t="s">
        <v>89</v>
      </c>
    </row>
    <row r="1841" spans="1:8" x14ac:dyDescent="0.2">
      <c r="A1841">
        <v>1.9263060191911101E+17</v>
      </c>
      <c r="B1841" t="s">
        <v>3670</v>
      </c>
      <c r="C1841" t="s">
        <v>3671</v>
      </c>
      <c r="D1841" s="1">
        <v>41017.713993055557</v>
      </c>
      <c r="E1841">
        <v>245</v>
      </c>
      <c r="F1841">
        <v>24</v>
      </c>
      <c r="G1841" t="s">
        <v>89</v>
      </c>
    </row>
    <row r="1842" spans="1:8" x14ac:dyDescent="0.2">
      <c r="A1842">
        <v>1.9263923659014499E+17</v>
      </c>
      <c r="B1842" t="s">
        <v>3672</v>
      </c>
      <c r="C1842" t="s">
        <v>3673</v>
      </c>
      <c r="D1842" s="1">
        <v>41017.737812500003</v>
      </c>
      <c r="E1842">
        <v>284</v>
      </c>
      <c r="F1842">
        <v>493</v>
      </c>
    </row>
    <row r="1843" spans="1:8" x14ac:dyDescent="0.2">
      <c r="A1843">
        <v>1.9264344510445501E+17</v>
      </c>
      <c r="B1843" t="s">
        <v>3674</v>
      </c>
      <c r="C1843" t="s">
        <v>3675</v>
      </c>
      <c r="D1843" s="1">
        <v>41017.749432870369</v>
      </c>
      <c r="E1843">
        <v>32</v>
      </c>
      <c r="F1843">
        <v>11</v>
      </c>
      <c r="H1843" t="s">
        <v>390</v>
      </c>
    </row>
    <row r="1844" spans="1:8" x14ac:dyDescent="0.2">
      <c r="A1844">
        <v>1.9265464387096499E+17</v>
      </c>
      <c r="B1844" t="s">
        <v>3676</v>
      </c>
      <c r="C1844" t="s">
        <v>3677</v>
      </c>
      <c r="D1844" s="1">
        <v>41017.780335648145</v>
      </c>
      <c r="E1844">
        <v>113</v>
      </c>
      <c r="F1844">
        <v>17</v>
      </c>
    </row>
    <row r="1845" spans="1:8" x14ac:dyDescent="0.2">
      <c r="A1845">
        <v>1.9267526809421402E+17</v>
      </c>
      <c r="B1845" t="s">
        <v>3678</v>
      </c>
      <c r="C1845" t="s">
        <v>3679</v>
      </c>
      <c r="D1845" s="1">
        <v>41017.837245370371</v>
      </c>
      <c r="E1845">
        <v>40</v>
      </c>
      <c r="F1845">
        <v>26</v>
      </c>
    </row>
    <row r="1846" spans="1:8" x14ac:dyDescent="0.2">
      <c r="A1846">
        <v>1.9268360872776E+17</v>
      </c>
      <c r="B1846" t="s">
        <v>3680</v>
      </c>
      <c r="C1846" t="s">
        <v>3681</v>
      </c>
      <c r="D1846" s="1">
        <v>41017.860254629632</v>
      </c>
      <c r="E1846">
        <v>54</v>
      </c>
      <c r="F1846">
        <v>6</v>
      </c>
    </row>
    <row r="1847" spans="1:8" x14ac:dyDescent="0.2">
      <c r="A1847">
        <v>1.92687167921848E+17</v>
      </c>
      <c r="B1847" t="s">
        <v>3682</v>
      </c>
      <c r="C1847" t="s">
        <v>3683</v>
      </c>
      <c r="D1847" s="1">
        <v>41017.870081018518</v>
      </c>
      <c r="E1847">
        <v>119</v>
      </c>
      <c r="F1847">
        <v>35</v>
      </c>
      <c r="G1847" t="s">
        <v>89</v>
      </c>
    </row>
    <row r="1848" spans="1:8" x14ac:dyDescent="0.2">
      <c r="A1848">
        <v>1.92710301190324E+17</v>
      </c>
      <c r="B1848" t="s">
        <v>3684</v>
      </c>
      <c r="C1848" t="s">
        <v>3685</v>
      </c>
      <c r="D1848" s="1">
        <v>41017.933912037035</v>
      </c>
      <c r="E1848">
        <v>31</v>
      </c>
      <c r="F1848">
        <v>6</v>
      </c>
      <c r="G1848" t="s">
        <v>89</v>
      </c>
      <c r="H1848" t="s">
        <v>390</v>
      </c>
    </row>
    <row r="1849" spans="1:8" x14ac:dyDescent="0.2">
      <c r="A1849">
        <v>1.9271671163874499E+17</v>
      </c>
      <c r="B1849" t="s">
        <v>3686</v>
      </c>
      <c r="C1849" t="s">
        <v>3687</v>
      </c>
      <c r="D1849" s="1">
        <v>41017.951608796298</v>
      </c>
      <c r="E1849">
        <v>11</v>
      </c>
      <c r="F1849">
        <v>5</v>
      </c>
      <c r="G1849" t="s">
        <v>89</v>
      </c>
    </row>
    <row r="1850" spans="1:8" x14ac:dyDescent="0.2">
      <c r="A1850">
        <v>1.9297934560055699E+17</v>
      </c>
      <c r="B1850" t="s">
        <v>3688</v>
      </c>
      <c r="C1850" t="s">
        <v>3689</v>
      </c>
      <c r="D1850" s="1">
        <v>41018.676342592589</v>
      </c>
      <c r="E1850">
        <v>61</v>
      </c>
      <c r="F1850">
        <v>12</v>
      </c>
      <c r="H1850" t="s">
        <v>1732</v>
      </c>
    </row>
    <row r="1851" spans="1:8" x14ac:dyDescent="0.2">
      <c r="A1851">
        <v>1.9299798763766499E+17</v>
      </c>
      <c r="B1851" t="s">
        <v>3690</v>
      </c>
      <c r="C1851" t="s">
        <v>3691</v>
      </c>
      <c r="D1851" s="1">
        <v>41018.727777777778</v>
      </c>
      <c r="E1851">
        <v>532</v>
      </c>
      <c r="F1851">
        <v>602</v>
      </c>
      <c r="G1851" t="s">
        <v>89</v>
      </c>
    </row>
    <row r="1852" spans="1:8" x14ac:dyDescent="0.2">
      <c r="A1852">
        <v>1.9300863265119002E+17</v>
      </c>
      <c r="B1852" t="s">
        <v>3692</v>
      </c>
      <c r="C1852" t="s">
        <v>3693</v>
      </c>
      <c r="D1852" s="1">
        <v>41018.757152777776</v>
      </c>
      <c r="E1852">
        <v>61</v>
      </c>
      <c r="F1852">
        <v>51</v>
      </c>
    </row>
    <row r="1853" spans="1:8" x14ac:dyDescent="0.2">
      <c r="A1853">
        <v>1.93010149697396E+17</v>
      </c>
      <c r="B1853" t="s">
        <v>3694</v>
      </c>
      <c r="C1853" t="s">
        <v>3695</v>
      </c>
      <c r="D1853" s="1">
        <v>41018.761342592596</v>
      </c>
      <c r="E1853">
        <v>26</v>
      </c>
      <c r="F1853">
        <v>8</v>
      </c>
      <c r="G1853" t="s">
        <v>89</v>
      </c>
    </row>
    <row r="1854" spans="1:8" x14ac:dyDescent="0.2">
      <c r="A1854">
        <v>1.9301217799569402E+17</v>
      </c>
      <c r="B1854" t="s">
        <v>3696</v>
      </c>
      <c r="C1854" t="s">
        <v>3697</v>
      </c>
      <c r="D1854" s="1">
        <v>41018.766932870371</v>
      </c>
      <c r="E1854">
        <v>233</v>
      </c>
      <c r="F1854">
        <v>127</v>
      </c>
    </row>
    <row r="1855" spans="1:8" x14ac:dyDescent="0.2">
      <c r="A1855">
        <v>1.9301875015969101E+17</v>
      </c>
      <c r="B1855" t="s">
        <v>3698</v>
      </c>
      <c r="C1855" t="e">
        <f>_xlfn.SINGLE( MittRomney has shown last week that He will campaign aggressively against _xlfn.SINGLE( BarackObama. I am confident He can defeat _xlfn.SINGLE( BarackObama.)))</f>
        <v>#NAME?</v>
      </c>
      <c r="D1855" s="1">
        <v>41018.785069444442</v>
      </c>
      <c r="E1855">
        <v>77</v>
      </c>
      <c r="F1855">
        <v>18</v>
      </c>
      <c r="G1855" t="s">
        <v>576</v>
      </c>
    </row>
    <row r="1856" spans="1:8" x14ac:dyDescent="0.2">
      <c r="A1856">
        <v>1.9302821153643299E+17</v>
      </c>
      <c r="B1856" t="s">
        <v>3699</v>
      </c>
      <c r="C1856" t="s">
        <v>3700</v>
      </c>
      <c r="D1856" s="1">
        <v>41018.811180555553</v>
      </c>
      <c r="E1856">
        <v>21</v>
      </c>
      <c r="F1856">
        <v>5</v>
      </c>
    </row>
    <row r="1857" spans="1:8" x14ac:dyDescent="0.2">
      <c r="A1857">
        <v>1.9303148030014202E+17</v>
      </c>
      <c r="B1857" t="s">
        <v>3701</v>
      </c>
      <c r="C1857" t="s">
        <v>3702</v>
      </c>
      <c r="D1857" s="1">
        <v>41018.820196759261</v>
      </c>
      <c r="E1857">
        <v>11</v>
      </c>
      <c r="F1857">
        <v>1</v>
      </c>
      <c r="G1857" t="e">
        <f>FLGovScott</f>
        <v>#NAME?</v>
      </c>
    </row>
    <row r="1858" spans="1:8" x14ac:dyDescent="0.2">
      <c r="A1858">
        <v>1.9305191926097901E+17</v>
      </c>
      <c r="B1858" t="s">
        <v>3703</v>
      </c>
      <c r="C1858" t="s">
        <v>3704</v>
      </c>
      <c r="D1858" s="1">
        <v>41018.876597222225</v>
      </c>
      <c r="E1858">
        <v>1112</v>
      </c>
      <c r="F1858">
        <v>635</v>
      </c>
      <c r="G1858" t="s">
        <v>89</v>
      </c>
    </row>
    <row r="1859" spans="1:8" x14ac:dyDescent="0.2">
      <c r="A1859">
        <v>1.9305423287262E+17</v>
      </c>
      <c r="B1859" t="s">
        <v>3705</v>
      </c>
      <c r="C1859" t="s">
        <v>3706</v>
      </c>
      <c r="D1859" s="1">
        <v>41018.882986111108</v>
      </c>
      <c r="E1859">
        <v>25</v>
      </c>
      <c r="F1859">
        <v>9</v>
      </c>
      <c r="G1859" t="s">
        <v>215</v>
      </c>
    </row>
    <row r="1860" spans="1:8" x14ac:dyDescent="0.2">
      <c r="A1860">
        <v>1.9306004661417101E+17</v>
      </c>
      <c r="B1860" t="s">
        <v>3707</v>
      </c>
      <c r="C1860" t="s">
        <v>3708</v>
      </c>
      <c r="D1860" s="1">
        <v>41018.899027777778</v>
      </c>
      <c r="E1860">
        <v>235</v>
      </c>
      <c r="F1860">
        <v>37</v>
      </c>
      <c r="G1860" t="s">
        <v>89</v>
      </c>
    </row>
    <row r="1861" spans="1:8" x14ac:dyDescent="0.2">
      <c r="A1861">
        <v>1.9306070289272E+17</v>
      </c>
      <c r="B1861" t="s">
        <v>3709</v>
      </c>
      <c r="C1861" t="s">
        <v>3710</v>
      </c>
      <c r="D1861" s="1">
        <v>41018.90084490741</v>
      </c>
      <c r="E1861">
        <v>18</v>
      </c>
      <c r="F1861">
        <v>9</v>
      </c>
      <c r="G1861" t="s">
        <v>89</v>
      </c>
      <c r="H1861" t="s">
        <v>390</v>
      </c>
    </row>
    <row r="1862" spans="1:8" x14ac:dyDescent="0.2">
      <c r="A1862">
        <v>1.93069515729412E+17</v>
      </c>
      <c r="B1862" t="s">
        <v>3711</v>
      </c>
      <c r="C1862" t="s">
        <v>3712</v>
      </c>
      <c r="D1862" s="1">
        <v>41018.925162037034</v>
      </c>
      <c r="E1862">
        <v>91</v>
      </c>
      <c r="F1862">
        <v>19</v>
      </c>
      <c r="G1862" t="s">
        <v>89</v>
      </c>
    </row>
    <row r="1863" spans="1:8" x14ac:dyDescent="0.2">
      <c r="A1863">
        <v>1.9311350124446899E+17</v>
      </c>
      <c r="B1863" t="s">
        <v>3713</v>
      </c>
      <c r="C1863" t="s">
        <v>3714</v>
      </c>
      <c r="D1863" s="1">
        <v>41019.046539351853</v>
      </c>
      <c r="E1863">
        <v>100</v>
      </c>
      <c r="F1863">
        <v>41</v>
      </c>
    </row>
    <row r="1864" spans="1:8" x14ac:dyDescent="0.2">
      <c r="A1864">
        <v>1.9335476563004602E+17</v>
      </c>
      <c r="B1864" t="s">
        <v>3715</v>
      </c>
      <c r="C1864" t="s">
        <v>3716</v>
      </c>
      <c r="D1864" s="1">
        <v>41019.71230324074</v>
      </c>
      <c r="E1864">
        <v>289</v>
      </c>
      <c r="F1864">
        <v>97</v>
      </c>
      <c r="G1864" t="s">
        <v>89</v>
      </c>
      <c r="H1864" t="s">
        <v>390</v>
      </c>
    </row>
    <row r="1865" spans="1:8" x14ac:dyDescent="0.2">
      <c r="A1865">
        <v>1.9344907669458099E+17</v>
      </c>
      <c r="B1865" t="s">
        <v>3717</v>
      </c>
      <c r="C1865" t="s">
        <v>3718</v>
      </c>
      <c r="D1865" s="1">
        <v>41019.972546296296</v>
      </c>
      <c r="E1865">
        <v>517</v>
      </c>
      <c r="F1865">
        <v>407</v>
      </c>
      <c r="H1865" t="s">
        <v>390</v>
      </c>
    </row>
    <row r="1866" spans="1:8" x14ac:dyDescent="0.2">
      <c r="A1866">
        <v>1.9345049980515901E+17</v>
      </c>
      <c r="B1866" t="s">
        <v>3719</v>
      </c>
      <c r="C1866" t="s">
        <v>3720</v>
      </c>
      <c r="D1866" s="1">
        <v>41019.976469907408</v>
      </c>
      <c r="E1866">
        <v>328</v>
      </c>
      <c r="F1866">
        <v>194</v>
      </c>
      <c r="G1866" t="s">
        <v>89</v>
      </c>
    </row>
    <row r="1867" spans="1:8" x14ac:dyDescent="0.2">
      <c r="A1867">
        <v>1.9410897491893798E+17</v>
      </c>
      <c r="B1867" t="s">
        <v>3721</v>
      </c>
      <c r="C1867" t="s">
        <v>3722</v>
      </c>
      <c r="D1867" s="1">
        <v>41021.79351851852</v>
      </c>
      <c r="E1867">
        <v>25</v>
      </c>
      <c r="F1867">
        <v>5</v>
      </c>
      <c r="G1867" t="s">
        <v>89</v>
      </c>
    </row>
    <row r="1868" spans="1:8" x14ac:dyDescent="0.2">
      <c r="A1868">
        <v>1.9422220450072099E+17</v>
      </c>
      <c r="B1868" t="s">
        <v>3723</v>
      </c>
      <c r="C1868" t="s">
        <v>3724</v>
      </c>
      <c r="D1868" s="1">
        <v>41022.10597222222</v>
      </c>
      <c r="E1868">
        <v>70</v>
      </c>
      <c r="F1868">
        <v>17</v>
      </c>
      <c r="G1868" t="s">
        <v>89</v>
      </c>
      <c r="H1868" t="s">
        <v>390</v>
      </c>
    </row>
    <row r="1869" spans="1:8" x14ac:dyDescent="0.2">
      <c r="A1869">
        <v>1.9422386471110202E+17</v>
      </c>
      <c r="B1869" t="s">
        <v>3725</v>
      </c>
      <c r="C1869" t="e">
        <f xml:space="preserve"> MittRomney can get people back to work.</f>
        <v>#NAME?</v>
      </c>
      <c r="D1869" s="1">
        <v>41022.110555555555</v>
      </c>
      <c r="E1869">
        <v>139</v>
      </c>
      <c r="F1869">
        <v>22</v>
      </c>
      <c r="G1869" t="s">
        <v>89</v>
      </c>
    </row>
    <row r="1870" spans="1:8" x14ac:dyDescent="0.2">
      <c r="A1870">
        <v>1.9443446293372899E+17</v>
      </c>
      <c r="B1870" t="s">
        <v>3726</v>
      </c>
      <c r="C1870" t="s">
        <v>3727</v>
      </c>
      <c r="D1870" s="1">
        <v>41022.691701388889</v>
      </c>
      <c r="E1870">
        <v>68</v>
      </c>
      <c r="F1870">
        <v>6</v>
      </c>
      <c r="G1870" t="s">
        <v>89</v>
      </c>
    </row>
    <row r="1871" spans="1:8" x14ac:dyDescent="0.2">
      <c r="A1871">
        <v>1.9444527315669798E+17</v>
      </c>
      <c r="B1871" t="s">
        <v>3728</v>
      </c>
      <c r="C1871" t="s">
        <v>3729</v>
      </c>
      <c r="D1871" s="1">
        <v>41022.72152777778</v>
      </c>
      <c r="E1871">
        <v>37</v>
      </c>
      <c r="F1871">
        <v>12</v>
      </c>
      <c r="G1871" t="s">
        <v>89</v>
      </c>
    </row>
    <row r="1872" spans="1:8" x14ac:dyDescent="0.2">
      <c r="A1872">
        <v>1.94463117302972E+17</v>
      </c>
      <c r="B1872" t="s">
        <v>3730</v>
      </c>
      <c r="C1872" t="s">
        <v>3731</v>
      </c>
      <c r="D1872" s="1">
        <v>41022.77076388889</v>
      </c>
      <c r="E1872">
        <v>72</v>
      </c>
      <c r="F1872">
        <v>17</v>
      </c>
    </row>
    <row r="1873" spans="1:8" x14ac:dyDescent="0.2">
      <c r="A1873">
        <v>1.9448473180138701E+17</v>
      </c>
      <c r="B1873" t="s">
        <v>3732</v>
      </c>
      <c r="C1873" t="s">
        <v>3733</v>
      </c>
      <c r="D1873" s="1">
        <v>41022.830416666664</v>
      </c>
      <c r="E1873">
        <v>672</v>
      </c>
      <c r="F1873">
        <v>312</v>
      </c>
      <c r="H1873" t="s">
        <v>390</v>
      </c>
    </row>
    <row r="1874" spans="1:8" x14ac:dyDescent="0.2">
      <c r="A1874">
        <v>1.9448530824973501E+17</v>
      </c>
      <c r="B1874" t="s">
        <v>3734</v>
      </c>
      <c r="C1874" t="s">
        <v>3735</v>
      </c>
      <c r="D1874" s="1">
        <v>41022.832002314812</v>
      </c>
      <c r="E1874">
        <v>22</v>
      </c>
      <c r="F1874">
        <v>6</v>
      </c>
      <c r="G1874" t="s">
        <v>89</v>
      </c>
    </row>
    <row r="1875" spans="1:8" x14ac:dyDescent="0.2">
      <c r="A1875">
        <v>1.9448616725159101E+17</v>
      </c>
      <c r="B1875" t="s">
        <v>3736</v>
      </c>
      <c r="C1875" t="s">
        <v>3737</v>
      </c>
      <c r="D1875" s="1">
        <v>41022.834374999999</v>
      </c>
      <c r="E1875">
        <v>14</v>
      </c>
      <c r="F1875">
        <v>4</v>
      </c>
      <c r="G1875" t="s">
        <v>89</v>
      </c>
    </row>
    <row r="1876" spans="1:8" x14ac:dyDescent="0.2">
      <c r="A1876">
        <v>1.9449209916765699E+17</v>
      </c>
      <c r="B1876" t="s">
        <v>3738</v>
      </c>
      <c r="C1876" t="s">
        <v>3739</v>
      </c>
      <c r="D1876" s="1">
        <v>41022.850740740738</v>
      </c>
      <c r="E1876">
        <v>327</v>
      </c>
      <c r="F1876">
        <v>147</v>
      </c>
      <c r="H1876" t="s">
        <v>390</v>
      </c>
    </row>
    <row r="1877" spans="1:8" x14ac:dyDescent="0.2">
      <c r="A1877">
        <v>1.9449334130239398E+17</v>
      </c>
      <c r="B1877" t="s">
        <v>3740</v>
      </c>
      <c r="C1877" t="s">
        <v>3741</v>
      </c>
      <c r="D1877" s="1">
        <v>41022.854166666664</v>
      </c>
      <c r="E1877">
        <v>142</v>
      </c>
      <c r="F1877">
        <v>75</v>
      </c>
    </row>
    <row r="1878" spans="1:8" x14ac:dyDescent="0.2">
      <c r="A1878">
        <v>1.9450068779782099E+17</v>
      </c>
      <c r="B1878" t="s">
        <v>3742</v>
      </c>
      <c r="C1878" t="s">
        <v>3743</v>
      </c>
      <c r="D1878" s="1">
        <v>41022.874444444446</v>
      </c>
      <c r="E1878">
        <v>46</v>
      </c>
      <c r="F1878">
        <v>8</v>
      </c>
    </row>
    <row r="1879" spans="1:8" x14ac:dyDescent="0.2">
      <c r="A1879">
        <v>1.9451291634984899E+17</v>
      </c>
      <c r="B1879" t="s">
        <v>3744</v>
      </c>
      <c r="C1879" t="s">
        <v>3745</v>
      </c>
      <c r="D1879" s="1">
        <v>41022.908182870371</v>
      </c>
      <c r="E1879">
        <v>168</v>
      </c>
      <c r="F1879">
        <v>20</v>
      </c>
      <c r="G1879" t="s">
        <v>89</v>
      </c>
    </row>
    <row r="1880" spans="1:8" x14ac:dyDescent="0.2">
      <c r="A1880">
        <v>1.9451539311991101E+17</v>
      </c>
      <c r="B1880" t="s">
        <v>3746</v>
      </c>
      <c r="C1880" t="s">
        <v>3747</v>
      </c>
      <c r="D1880" s="1">
        <v>41022.915023148147</v>
      </c>
      <c r="E1880">
        <v>25</v>
      </c>
      <c r="F1880">
        <v>3</v>
      </c>
      <c r="G1880" t="s">
        <v>89</v>
      </c>
    </row>
    <row r="1881" spans="1:8" x14ac:dyDescent="0.2">
      <c r="A1881">
        <v>1.94520218259816E+17</v>
      </c>
      <c r="B1881" t="s">
        <v>3748</v>
      </c>
      <c r="C1881" t="s">
        <v>3749</v>
      </c>
      <c r="D1881" s="1">
        <v>41022.928333333337</v>
      </c>
      <c r="E1881">
        <v>48</v>
      </c>
      <c r="F1881">
        <v>6</v>
      </c>
      <c r="G1881" t="s">
        <v>89</v>
      </c>
    </row>
    <row r="1882" spans="1:8" x14ac:dyDescent="0.2">
      <c r="A1882">
        <v>1.9476958761360499E+17</v>
      </c>
      <c r="B1882" t="s">
        <v>3750</v>
      </c>
      <c r="C1882" t="s">
        <v>3751</v>
      </c>
      <c r="D1882" s="1">
        <v>41023.61645833333</v>
      </c>
      <c r="E1882">
        <v>491</v>
      </c>
      <c r="F1882">
        <v>519</v>
      </c>
      <c r="H1882" t="s">
        <v>390</v>
      </c>
    </row>
    <row r="1883" spans="1:8" x14ac:dyDescent="0.2">
      <c r="A1883">
        <v>1.9477120544472998E+17</v>
      </c>
      <c r="B1883" t="s">
        <v>3752</v>
      </c>
      <c r="C1883" t="s">
        <v>3753</v>
      </c>
      <c r="D1883" s="1">
        <v>41023.620925925927</v>
      </c>
      <c r="E1883">
        <v>34</v>
      </c>
      <c r="F1883">
        <v>18</v>
      </c>
    </row>
    <row r="1884" spans="1:8" x14ac:dyDescent="0.2">
      <c r="A1884">
        <v>1.9478153784001299E+17</v>
      </c>
      <c r="B1884" t="s">
        <v>3754</v>
      </c>
      <c r="C1884" t="s">
        <v>3755</v>
      </c>
      <c r="D1884" s="1">
        <v>41023.649444444447</v>
      </c>
      <c r="E1884">
        <v>168</v>
      </c>
      <c r="F1884">
        <v>45</v>
      </c>
    </row>
    <row r="1885" spans="1:8" x14ac:dyDescent="0.2">
      <c r="A1885">
        <v>1.9479312706266701E+17</v>
      </c>
      <c r="B1885" t="s">
        <v>3756</v>
      </c>
      <c r="C1885" t="s">
        <v>3757</v>
      </c>
      <c r="D1885" s="1">
        <v>41023.681423611109</v>
      </c>
      <c r="E1885">
        <v>168</v>
      </c>
      <c r="F1885">
        <v>25</v>
      </c>
      <c r="G1885" t="s">
        <v>89</v>
      </c>
    </row>
    <row r="1886" spans="1:8" x14ac:dyDescent="0.2">
      <c r="A1886">
        <v>1.9482698778791101E+17</v>
      </c>
      <c r="B1886" t="s">
        <v>3758</v>
      </c>
      <c r="C1886" t="s">
        <v>3759</v>
      </c>
      <c r="D1886" s="1">
        <v>41023.774861111109</v>
      </c>
      <c r="E1886">
        <v>249</v>
      </c>
      <c r="F1886">
        <v>207</v>
      </c>
      <c r="G1886" t="s">
        <v>89</v>
      </c>
    </row>
    <row r="1887" spans="1:8" x14ac:dyDescent="0.2">
      <c r="A1887">
        <v>1.9482822422260099E+17</v>
      </c>
      <c r="B1887" t="s">
        <v>3760</v>
      </c>
      <c r="C1887" t="s">
        <v>3761</v>
      </c>
      <c r="D1887" s="1">
        <v>41023.778275462966</v>
      </c>
      <c r="E1887">
        <v>63</v>
      </c>
      <c r="F1887">
        <v>9</v>
      </c>
      <c r="G1887" t="s">
        <v>89</v>
      </c>
    </row>
    <row r="1888" spans="1:8" x14ac:dyDescent="0.2">
      <c r="A1888">
        <v>1.9484677674487299E+17</v>
      </c>
      <c r="B1888" t="s">
        <v>3762</v>
      </c>
      <c r="C1888" t="s">
        <v>3763</v>
      </c>
      <c r="D1888" s="1">
        <v>41023.829467592594</v>
      </c>
      <c r="E1888">
        <v>99</v>
      </c>
      <c r="F1888">
        <v>11</v>
      </c>
      <c r="G1888" t="s">
        <v>89</v>
      </c>
    </row>
    <row r="1889" spans="1:8" x14ac:dyDescent="0.2">
      <c r="A1889">
        <v>1.9485998757353798E+17</v>
      </c>
      <c r="B1889" t="s">
        <v>3764</v>
      </c>
      <c r="C1889" t="s">
        <v>3765</v>
      </c>
      <c r="D1889" s="1">
        <v>41023.865925925929</v>
      </c>
      <c r="E1889">
        <v>82</v>
      </c>
      <c r="F1889">
        <v>18</v>
      </c>
    </row>
    <row r="1890" spans="1:8" x14ac:dyDescent="0.2">
      <c r="A1890">
        <v>1.9517639536476099E+17</v>
      </c>
      <c r="B1890" t="s">
        <v>3766</v>
      </c>
      <c r="C1890" t="s">
        <v>3767</v>
      </c>
      <c r="D1890" s="1">
        <v>41024.739039351851</v>
      </c>
      <c r="E1890">
        <v>100</v>
      </c>
      <c r="F1890">
        <v>17</v>
      </c>
    </row>
    <row r="1891" spans="1:8" x14ac:dyDescent="0.2">
      <c r="A1891">
        <v>1.9520705026182301E+17</v>
      </c>
      <c r="B1891" t="s">
        <v>3768</v>
      </c>
      <c r="C1891" t="s">
        <v>3769</v>
      </c>
      <c r="D1891" s="1">
        <v>41024.823634259257</v>
      </c>
      <c r="E1891">
        <v>94</v>
      </c>
      <c r="F1891">
        <v>13</v>
      </c>
    </row>
    <row r="1892" spans="1:8" x14ac:dyDescent="0.2">
      <c r="A1892">
        <v>1.9550819730024E+17</v>
      </c>
      <c r="B1892" t="s">
        <v>3770</v>
      </c>
      <c r="C1892" t="s">
        <v>3771</v>
      </c>
      <c r="D1892" s="1">
        <v>41025.654641203706</v>
      </c>
      <c r="E1892">
        <v>76</v>
      </c>
      <c r="F1892">
        <v>14</v>
      </c>
      <c r="G1892" t="s">
        <v>89</v>
      </c>
    </row>
    <row r="1893" spans="1:8" x14ac:dyDescent="0.2">
      <c r="A1893">
        <v>1.9551730870846598E+17</v>
      </c>
      <c r="B1893" t="s">
        <v>3772</v>
      </c>
      <c r="C1893" t="s">
        <v>3773</v>
      </c>
      <c r="D1893" s="1">
        <v>41025.679780092592</v>
      </c>
      <c r="E1893">
        <v>114</v>
      </c>
      <c r="F1893">
        <v>20</v>
      </c>
      <c r="G1893" t="s">
        <v>89</v>
      </c>
    </row>
    <row r="1894" spans="1:8" x14ac:dyDescent="0.2">
      <c r="A1894">
        <v>1.95522323875512E+17</v>
      </c>
      <c r="B1894" t="s">
        <v>3774</v>
      </c>
      <c r="C1894" t="s">
        <v>3775</v>
      </c>
      <c r="D1894" s="1">
        <v>41025.693622685183</v>
      </c>
      <c r="E1894">
        <v>127</v>
      </c>
      <c r="F1894">
        <v>11</v>
      </c>
    </row>
    <row r="1895" spans="1:8" x14ac:dyDescent="0.2">
      <c r="A1895">
        <v>1.9553127162617402E+17</v>
      </c>
      <c r="B1895" t="s">
        <v>3776</v>
      </c>
      <c r="C1895" t="s">
        <v>3777</v>
      </c>
      <c r="D1895" s="1">
        <v>41025.718310185184</v>
      </c>
      <c r="E1895">
        <v>126</v>
      </c>
      <c r="F1895">
        <v>13</v>
      </c>
    </row>
    <row r="1896" spans="1:8" x14ac:dyDescent="0.2">
      <c r="A1896">
        <v>1.9554453201892499E+17</v>
      </c>
      <c r="B1896" t="s">
        <v>3778</v>
      </c>
      <c r="C1896" t="s">
        <v>3779</v>
      </c>
      <c r="D1896" s="1">
        <v>41025.754907407405</v>
      </c>
      <c r="E1896">
        <v>43</v>
      </c>
      <c r="F1896">
        <v>7</v>
      </c>
    </row>
    <row r="1897" spans="1:8" x14ac:dyDescent="0.2">
      <c r="A1897">
        <v>1.9556687441364099E+17</v>
      </c>
      <c r="B1897" t="s">
        <v>3780</v>
      </c>
      <c r="C1897" t="s">
        <v>3781</v>
      </c>
      <c r="D1897" s="1">
        <v>41025.816550925927</v>
      </c>
      <c r="E1897">
        <v>205</v>
      </c>
      <c r="F1897">
        <v>18</v>
      </c>
      <c r="G1897" t="s">
        <v>89</v>
      </c>
    </row>
    <row r="1898" spans="1:8" x14ac:dyDescent="0.2">
      <c r="A1898">
        <v>1.9558455429000301E+17</v>
      </c>
      <c r="B1898" t="s">
        <v>3782</v>
      </c>
      <c r="C1898" t="s">
        <v>3783</v>
      </c>
      <c r="D1898" s="1">
        <v>41025.865347222221</v>
      </c>
      <c r="E1898">
        <v>52</v>
      </c>
      <c r="F1898">
        <v>25</v>
      </c>
      <c r="G1898" t="s">
        <v>89</v>
      </c>
    </row>
    <row r="1899" spans="1:8" x14ac:dyDescent="0.2">
      <c r="A1899">
        <v>1.9558927673236998E+17</v>
      </c>
      <c r="B1899" t="s">
        <v>3784</v>
      </c>
      <c r="C1899" t="s">
        <v>3785</v>
      </c>
      <c r="D1899" s="1">
        <v>41025.878379629627</v>
      </c>
      <c r="E1899">
        <v>211</v>
      </c>
      <c r="F1899">
        <v>60</v>
      </c>
    </row>
    <row r="1900" spans="1:8" x14ac:dyDescent="0.2">
      <c r="A1900">
        <v>1.9593056192627901E+17</v>
      </c>
      <c r="B1900" t="s">
        <v>3786</v>
      </c>
      <c r="C1900" t="s">
        <v>3787</v>
      </c>
      <c r="D1900" s="1">
        <v>41026.820138888892</v>
      </c>
      <c r="E1900">
        <v>518</v>
      </c>
      <c r="F1900">
        <v>612</v>
      </c>
      <c r="G1900" t="s">
        <v>89</v>
      </c>
    </row>
    <row r="1901" spans="1:8" x14ac:dyDescent="0.2">
      <c r="A1901">
        <v>1.95940677287284E+17</v>
      </c>
      <c r="B1901" t="s">
        <v>3788</v>
      </c>
      <c r="C1901" t="s">
        <v>3789</v>
      </c>
      <c r="D1901" s="1">
        <v>41026.848055555558</v>
      </c>
      <c r="E1901">
        <v>99</v>
      </c>
      <c r="F1901">
        <v>18</v>
      </c>
    </row>
    <row r="1902" spans="1:8" x14ac:dyDescent="0.2">
      <c r="A1902">
        <v>1.9594492332384198E+17</v>
      </c>
      <c r="B1902" t="s">
        <v>3790</v>
      </c>
      <c r="C1902" t="s">
        <v>3791</v>
      </c>
      <c r="D1902" s="1">
        <v>41026.859768518516</v>
      </c>
      <c r="E1902">
        <v>17</v>
      </c>
      <c r="F1902">
        <v>10</v>
      </c>
      <c r="G1902" t="s">
        <v>89</v>
      </c>
      <c r="H1902" t="s">
        <v>390</v>
      </c>
    </row>
    <row r="1903" spans="1:8" x14ac:dyDescent="0.2">
      <c r="A1903">
        <v>1.9595555133784E+17</v>
      </c>
      <c r="B1903" t="s">
        <v>3792</v>
      </c>
      <c r="C1903" t="s">
        <v>3793</v>
      </c>
      <c r="D1903" s="1">
        <v>41026.889097222222</v>
      </c>
      <c r="E1903">
        <v>17</v>
      </c>
      <c r="F1903">
        <v>8</v>
      </c>
    </row>
    <row r="1904" spans="1:8" x14ac:dyDescent="0.2">
      <c r="A1904">
        <v>1.95957597407412E+17</v>
      </c>
      <c r="B1904" t="s">
        <v>3794</v>
      </c>
      <c r="C1904" t="s">
        <v>3795</v>
      </c>
      <c r="D1904" s="1">
        <v>41026.894745370373</v>
      </c>
      <c r="E1904">
        <v>481</v>
      </c>
      <c r="F1904">
        <v>176</v>
      </c>
    </row>
    <row r="1905" spans="1:8" x14ac:dyDescent="0.2">
      <c r="A1905">
        <v>1.95962293920608E+17</v>
      </c>
      <c r="B1905" t="s">
        <v>3796</v>
      </c>
      <c r="C1905" t="s">
        <v>3797</v>
      </c>
      <c r="D1905" s="1">
        <v>41026.907708333332</v>
      </c>
      <c r="E1905">
        <v>120</v>
      </c>
      <c r="F1905">
        <v>10</v>
      </c>
      <c r="G1905" t="s">
        <v>89</v>
      </c>
    </row>
    <row r="1906" spans="1:8" x14ac:dyDescent="0.2">
      <c r="A1906">
        <v>1.9596968074426301E+17</v>
      </c>
      <c r="B1906" t="s">
        <v>3798</v>
      </c>
      <c r="C1906" t="s">
        <v>3799</v>
      </c>
      <c r="D1906" s="1">
        <v>41026.928090277775</v>
      </c>
      <c r="E1906">
        <v>85</v>
      </c>
      <c r="F1906">
        <v>21</v>
      </c>
    </row>
    <row r="1907" spans="1:8" x14ac:dyDescent="0.2">
      <c r="A1907">
        <v>1.9598417651054499E+17</v>
      </c>
      <c r="B1907" t="s">
        <v>3800</v>
      </c>
      <c r="C1907" t="s">
        <v>3801</v>
      </c>
      <c r="D1907" s="1">
        <v>41026.968090277776</v>
      </c>
      <c r="E1907">
        <v>39</v>
      </c>
      <c r="F1907">
        <v>8</v>
      </c>
      <c r="G1907" t="s">
        <v>215</v>
      </c>
      <c r="H1907" t="s">
        <v>390</v>
      </c>
    </row>
    <row r="1908" spans="1:8" x14ac:dyDescent="0.2">
      <c r="A1908">
        <v>1.9675556198600198E+17</v>
      </c>
      <c r="B1908" t="s">
        <v>3802</v>
      </c>
      <c r="C1908" t="s">
        <v>3803</v>
      </c>
      <c r="D1908" s="1">
        <v>41029.096712962964</v>
      </c>
      <c r="E1908">
        <v>60</v>
      </c>
      <c r="F1908">
        <v>11</v>
      </c>
      <c r="G1908" t="s">
        <v>89</v>
      </c>
      <c r="H1908" t="s">
        <v>390</v>
      </c>
    </row>
    <row r="1909" spans="1:8" x14ac:dyDescent="0.2">
      <c r="A1909">
        <v>1.9697486591859501E+17</v>
      </c>
      <c r="B1909" t="s">
        <v>3804</v>
      </c>
      <c r="C1909" t="s">
        <v>3805</v>
      </c>
      <c r="D1909" s="1">
        <v>41029.701874999999</v>
      </c>
      <c r="E1909">
        <v>27</v>
      </c>
      <c r="F1909">
        <v>2</v>
      </c>
      <c r="G1909" t="s">
        <v>89</v>
      </c>
      <c r="H1909" t="s">
        <v>390</v>
      </c>
    </row>
    <row r="1910" spans="1:8" x14ac:dyDescent="0.2">
      <c r="A1910">
        <v>1.96982439522992E+17</v>
      </c>
      <c r="B1910" t="s">
        <v>3806</v>
      </c>
      <c r="C1910" t="s">
        <v>3807</v>
      </c>
      <c r="D1910" s="1">
        <v>41029.722766203704</v>
      </c>
      <c r="E1910">
        <v>40</v>
      </c>
      <c r="F1910">
        <v>21</v>
      </c>
      <c r="G1910" t="s">
        <v>89</v>
      </c>
    </row>
    <row r="1911" spans="1:8" x14ac:dyDescent="0.2">
      <c r="A1911">
        <v>1.9699256569693299E+17</v>
      </c>
      <c r="B1911" t="s">
        <v>3808</v>
      </c>
      <c r="C1911" t="s">
        <v>3809</v>
      </c>
      <c r="D1911" s="1">
        <v>41029.750717592593</v>
      </c>
      <c r="E1911">
        <v>358</v>
      </c>
      <c r="F1911">
        <v>339</v>
      </c>
      <c r="G1911" t="s">
        <v>89</v>
      </c>
    </row>
    <row r="1912" spans="1:8" x14ac:dyDescent="0.2">
      <c r="A1912">
        <v>1.9700201725899901E+17</v>
      </c>
      <c r="B1912" t="s">
        <v>3810</v>
      </c>
      <c r="C1912" t="s">
        <v>3811</v>
      </c>
      <c r="D1912" s="1">
        <v>41029.77679398148</v>
      </c>
      <c r="E1912">
        <v>77</v>
      </c>
      <c r="F1912">
        <v>51</v>
      </c>
      <c r="G1912" t="s">
        <v>215</v>
      </c>
    </row>
    <row r="1913" spans="1:8" x14ac:dyDescent="0.2">
      <c r="A1913">
        <v>1.9700671541635002E+17</v>
      </c>
      <c r="B1913" t="s">
        <v>3812</v>
      </c>
      <c r="C1913" t="s">
        <v>3813</v>
      </c>
      <c r="D1913" s="1">
        <v>41029.789756944447</v>
      </c>
      <c r="E1913">
        <v>125</v>
      </c>
      <c r="F1913">
        <v>29</v>
      </c>
      <c r="G1913" t="s">
        <v>576</v>
      </c>
    </row>
    <row r="1914" spans="1:8" x14ac:dyDescent="0.2">
      <c r="A1914">
        <v>1.9702337934419901E+17</v>
      </c>
      <c r="B1914" t="s">
        <v>3814</v>
      </c>
      <c r="C1914" t="s">
        <v>3815</v>
      </c>
      <c r="D1914" s="1">
        <v>41029.835740740738</v>
      </c>
      <c r="E1914">
        <v>85</v>
      </c>
      <c r="F1914">
        <v>37</v>
      </c>
      <c r="G1914" t="s">
        <v>89</v>
      </c>
    </row>
    <row r="1915" spans="1:8" x14ac:dyDescent="0.2">
      <c r="A1915">
        <v>1.9702912435788499E+17</v>
      </c>
      <c r="B1915" t="s">
        <v>3816</v>
      </c>
      <c r="C1915" t="s">
        <v>3817</v>
      </c>
      <c r="D1915" s="1">
        <v>41029.851597222223</v>
      </c>
      <c r="E1915">
        <v>166</v>
      </c>
      <c r="F1915">
        <v>51</v>
      </c>
    </row>
    <row r="1916" spans="1:8" x14ac:dyDescent="0.2">
      <c r="A1916">
        <v>1.9703536546126202E+17</v>
      </c>
      <c r="B1916" t="s">
        <v>3818</v>
      </c>
      <c r="C1916" t="s">
        <v>3819</v>
      </c>
      <c r="D1916" s="1">
        <v>41029.868819444448</v>
      </c>
      <c r="E1916">
        <v>159</v>
      </c>
      <c r="F1916">
        <v>15</v>
      </c>
    </row>
    <row r="1917" spans="1:8" x14ac:dyDescent="0.2">
      <c r="A1917">
        <v>1.9704369347836301E+17</v>
      </c>
      <c r="B1917" t="s">
        <v>3820</v>
      </c>
      <c r="C1917" t="s">
        <v>3821</v>
      </c>
      <c r="D1917" s="1">
        <v>41029.891805555555</v>
      </c>
      <c r="E1917">
        <v>60</v>
      </c>
      <c r="F1917">
        <v>4</v>
      </c>
      <c r="G1917" t="s">
        <v>89</v>
      </c>
    </row>
    <row r="1918" spans="1:8" x14ac:dyDescent="0.2">
      <c r="A1918">
        <v>1.9704958333812701E+17</v>
      </c>
      <c r="B1918" t="s">
        <v>3822</v>
      </c>
      <c r="C1918" t="s">
        <v>3823</v>
      </c>
      <c r="D1918" s="1">
        <v>41029.908055555556</v>
      </c>
      <c r="E1918">
        <v>60</v>
      </c>
      <c r="F1918">
        <v>27</v>
      </c>
      <c r="G1918" t="s">
        <v>89</v>
      </c>
      <c r="H1918" t="s">
        <v>390</v>
      </c>
    </row>
    <row r="1919" spans="1:8" x14ac:dyDescent="0.2">
      <c r="A1919">
        <v>1.9734921664384602E+17</v>
      </c>
      <c r="B1919" t="s">
        <v>3824</v>
      </c>
      <c r="C1919" t="s">
        <v>3825</v>
      </c>
      <c r="D1919" s="1">
        <v>41030.734884259262</v>
      </c>
      <c r="E1919">
        <v>114</v>
      </c>
      <c r="F1919">
        <v>82</v>
      </c>
    </row>
    <row r="1920" spans="1:8" x14ac:dyDescent="0.2">
      <c r="A1920">
        <v>1.9735223117401699E+17</v>
      </c>
      <c r="B1920" t="s">
        <v>3826</v>
      </c>
      <c r="C1920" t="s">
        <v>3827</v>
      </c>
      <c r="D1920" s="1">
        <v>41030.743206018517</v>
      </c>
      <c r="E1920">
        <v>73</v>
      </c>
      <c r="F1920">
        <v>16</v>
      </c>
    </row>
    <row r="1921" spans="1:8" x14ac:dyDescent="0.2">
      <c r="A1921">
        <v>1.9737460717767802E+17</v>
      </c>
      <c r="B1921" t="s">
        <v>3828</v>
      </c>
      <c r="C1921" t="s">
        <v>3829</v>
      </c>
      <c r="D1921" s="1">
        <v>41030.8049537037</v>
      </c>
      <c r="E1921">
        <v>10</v>
      </c>
      <c r="F1921">
        <v>6</v>
      </c>
      <c r="G1921" t="s">
        <v>215</v>
      </c>
      <c r="H1921" t="s">
        <v>390</v>
      </c>
    </row>
    <row r="1922" spans="1:8" x14ac:dyDescent="0.2">
      <c r="A1922">
        <v>1.9737914135871802E+17</v>
      </c>
      <c r="B1922" t="s">
        <v>3830</v>
      </c>
      <c r="C1922" t="s">
        <v>3831</v>
      </c>
      <c r="D1922" s="1">
        <v>41030.817465277774</v>
      </c>
      <c r="E1922">
        <v>20</v>
      </c>
      <c r="F1922">
        <v>4</v>
      </c>
      <c r="G1922" t="s">
        <v>576</v>
      </c>
      <c r="H1922" t="s">
        <v>390</v>
      </c>
    </row>
    <row r="1923" spans="1:8" x14ac:dyDescent="0.2">
      <c r="A1923">
        <v>1.9738246030309699E+17</v>
      </c>
      <c r="B1923" t="s">
        <v>3832</v>
      </c>
      <c r="C1923" t="s">
        <v>3833</v>
      </c>
      <c r="D1923" s="1">
        <v>41030.826620370368</v>
      </c>
      <c r="E1923">
        <v>251</v>
      </c>
      <c r="F1923">
        <v>19</v>
      </c>
      <c r="G1923" t="s">
        <v>89</v>
      </c>
    </row>
    <row r="1924" spans="1:8" x14ac:dyDescent="0.2">
      <c r="A1924">
        <v>1.9739173765056099E+17</v>
      </c>
      <c r="B1924" t="s">
        <v>3834</v>
      </c>
      <c r="C1924" t="s">
        <v>3835</v>
      </c>
      <c r="D1924" s="1">
        <v>41030.852222222224</v>
      </c>
      <c r="E1924">
        <v>51</v>
      </c>
      <c r="F1924">
        <v>8</v>
      </c>
    </row>
    <row r="1925" spans="1:8" x14ac:dyDescent="0.2">
      <c r="A1925">
        <v>1.9739839447238202E+17</v>
      </c>
      <c r="B1925" t="s">
        <v>3836</v>
      </c>
      <c r="C1925" t="s">
        <v>3837</v>
      </c>
      <c r="D1925" s="1">
        <v>41030.87059027778</v>
      </c>
      <c r="E1925">
        <v>351</v>
      </c>
      <c r="F1925">
        <v>250</v>
      </c>
      <c r="G1925" t="s">
        <v>89</v>
      </c>
    </row>
    <row r="1926" spans="1:8" x14ac:dyDescent="0.2">
      <c r="A1926">
        <v>1.9740126019282899E+17</v>
      </c>
      <c r="B1926" t="s">
        <v>3838</v>
      </c>
      <c r="C1926" t="s">
        <v>3839</v>
      </c>
      <c r="D1926" s="1">
        <v>41030.878495370373</v>
      </c>
      <c r="E1926">
        <v>227</v>
      </c>
      <c r="F1926">
        <v>230</v>
      </c>
    </row>
    <row r="1927" spans="1:8" x14ac:dyDescent="0.2">
      <c r="A1927">
        <v>1.976898089597E+17</v>
      </c>
      <c r="B1927" t="s">
        <v>3840</v>
      </c>
      <c r="C1927" t="s">
        <v>3841</v>
      </c>
      <c r="D1927" s="1">
        <v>41031.674745370372</v>
      </c>
      <c r="E1927">
        <v>54</v>
      </c>
      <c r="F1927">
        <v>7</v>
      </c>
    </row>
    <row r="1928" spans="1:8" x14ac:dyDescent="0.2">
      <c r="A1928">
        <v>1.9769795418483002E+17</v>
      </c>
      <c r="B1928" t="s">
        <v>3842</v>
      </c>
      <c r="C1928" t="s">
        <v>3843</v>
      </c>
      <c r="D1928" s="1">
        <v>41031.697210648148</v>
      </c>
      <c r="E1928">
        <v>52</v>
      </c>
      <c r="F1928">
        <v>7</v>
      </c>
    </row>
    <row r="1929" spans="1:8" x14ac:dyDescent="0.2">
      <c r="A1929">
        <v>1.97723930247696E+17</v>
      </c>
      <c r="B1929" t="s">
        <v>3844</v>
      </c>
      <c r="C1929" t="s">
        <v>3845</v>
      </c>
      <c r="D1929" s="1">
        <v>41031.768900462965</v>
      </c>
      <c r="E1929">
        <v>10</v>
      </c>
      <c r="F1929">
        <v>4</v>
      </c>
      <c r="G1929" t="s">
        <v>3846</v>
      </c>
      <c r="H1929" t="s">
        <v>390</v>
      </c>
    </row>
    <row r="1930" spans="1:8" x14ac:dyDescent="0.2">
      <c r="A1930">
        <v>1.9772572482260899E+17</v>
      </c>
      <c r="B1930" t="s">
        <v>3847</v>
      </c>
      <c r="C1930" t="s">
        <v>3848</v>
      </c>
      <c r="D1930" s="1">
        <v>41031.773854166669</v>
      </c>
      <c r="E1930">
        <v>21</v>
      </c>
      <c r="F1930">
        <v>1</v>
      </c>
      <c r="G1930" t="s">
        <v>89</v>
      </c>
    </row>
    <row r="1931" spans="1:8" x14ac:dyDescent="0.2">
      <c r="A1931">
        <v>1.9774499099733101E+17</v>
      </c>
      <c r="B1931" t="s">
        <v>3849</v>
      </c>
      <c r="C1931" t="s">
        <v>3850</v>
      </c>
      <c r="D1931" s="1">
        <v>41031.827013888891</v>
      </c>
      <c r="E1931">
        <v>126</v>
      </c>
      <c r="F1931">
        <v>74</v>
      </c>
    </row>
    <row r="1932" spans="1:8" x14ac:dyDescent="0.2">
      <c r="A1932">
        <v>1.9775403031803398E+17</v>
      </c>
      <c r="B1932" t="s">
        <v>3851</v>
      </c>
      <c r="C1932" t="s">
        <v>3852</v>
      </c>
      <c r="D1932" s="1">
        <v>41031.851956018516</v>
      </c>
      <c r="E1932">
        <v>72</v>
      </c>
      <c r="F1932">
        <v>8</v>
      </c>
    </row>
    <row r="1933" spans="1:8" x14ac:dyDescent="0.2">
      <c r="A1933">
        <v>1.9776152931416E+17</v>
      </c>
      <c r="B1933" t="s">
        <v>3853</v>
      </c>
      <c r="C1933" t="s">
        <v>3854</v>
      </c>
      <c r="D1933" s="1">
        <v>41031.872650462959</v>
      </c>
      <c r="E1933">
        <v>36</v>
      </c>
      <c r="F1933">
        <v>8</v>
      </c>
      <c r="G1933" t="s">
        <v>89</v>
      </c>
    </row>
    <row r="1934" spans="1:8" x14ac:dyDescent="0.2">
      <c r="A1934">
        <v>1.9776846376953798E+17</v>
      </c>
      <c r="B1934" t="s">
        <v>3855</v>
      </c>
      <c r="C1934" t="s">
        <v>3856</v>
      </c>
      <c r="D1934" s="1">
        <v>41031.891782407409</v>
      </c>
      <c r="E1934">
        <v>216</v>
      </c>
      <c r="F1934">
        <v>129</v>
      </c>
      <c r="G1934" t="s">
        <v>89</v>
      </c>
    </row>
    <row r="1935" spans="1:8" x14ac:dyDescent="0.2">
      <c r="A1935">
        <v>1.9776908084393901E+17</v>
      </c>
      <c r="B1935" t="s">
        <v>3857</v>
      </c>
      <c r="C1935" t="s">
        <v>3858</v>
      </c>
      <c r="D1935" s="1">
        <v>41031.893483796295</v>
      </c>
      <c r="E1935">
        <v>23</v>
      </c>
      <c r="F1935">
        <v>9</v>
      </c>
      <c r="G1935" t="s">
        <v>89</v>
      </c>
    </row>
    <row r="1936" spans="1:8" x14ac:dyDescent="0.2">
      <c r="A1936">
        <v>1.97771334934216E+17</v>
      </c>
      <c r="B1936" t="s">
        <v>3859</v>
      </c>
      <c r="C1936" t="s">
        <v>3860</v>
      </c>
      <c r="D1936" s="1">
        <v>41031.899710648147</v>
      </c>
      <c r="E1936">
        <v>92</v>
      </c>
      <c r="F1936">
        <v>10</v>
      </c>
      <c r="G1936" t="e">
        <f>BarackObama</f>
        <v>#NAME?</v>
      </c>
    </row>
    <row r="1937" spans="1:7" x14ac:dyDescent="0.2">
      <c r="A1937">
        <v>1.9804895471219501E+17</v>
      </c>
      <c r="B1937" t="s">
        <v>3861</v>
      </c>
      <c r="C1937" t="s">
        <v>3862</v>
      </c>
      <c r="D1937" s="1">
        <v>41032.665798611109</v>
      </c>
      <c r="E1937">
        <v>71</v>
      </c>
      <c r="F1937">
        <v>12</v>
      </c>
    </row>
    <row r="1938" spans="1:7" x14ac:dyDescent="0.2">
      <c r="A1938">
        <v>1.9808198196631901E+17</v>
      </c>
      <c r="B1938" t="s">
        <v>3863</v>
      </c>
      <c r="C1938" t="s">
        <v>3864</v>
      </c>
      <c r="D1938" s="1">
        <v>41032.756932870368</v>
      </c>
      <c r="E1938">
        <v>87</v>
      </c>
      <c r="F1938">
        <v>11</v>
      </c>
    </row>
    <row r="1939" spans="1:7" x14ac:dyDescent="0.2">
      <c r="A1939">
        <v>1.9811607312664099E+17</v>
      </c>
      <c r="B1939" t="s">
        <v>3865</v>
      </c>
      <c r="C1939" t="s">
        <v>3866</v>
      </c>
      <c r="D1939" s="1">
        <v>41032.851006944446</v>
      </c>
      <c r="E1939">
        <v>66</v>
      </c>
      <c r="F1939">
        <v>6</v>
      </c>
      <c r="G1939" t="s">
        <v>89</v>
      </c>
    </row>
    <row r="1940" spans="1:7" x14ac:dyDescent="0.2">
      <c r="A1940">
        <v>1.9812012807908499E+17</v>
      </c>
      <c r="B1940" t="s">
        <v>3867</v>
      </c>
      <c r="C1940" t="s">
        <v>3868</v>
      </c>
      <c r="D1940" s="1">
        <v>41032.862199074072</v>
      </c>
      <c r="E1940">
        <v>208</v>
      </c>
      <c r="F1940">
        <v>16</v>
      </c>
    </row>
    <row r="1941" spans="1:7" x14ac:dyDescent="0.2">
      <c r="A1941">
        <v>1.9812630750102701E+17</v>
      </c>
      <c r="B1941" t="s">
        <v>3869</v>
      </c>
      <c r="C1941" t="s">
        <v>3870</v>
      </c>
      <c r="D1941" s="1">
        <v>41032.879247685189</v>
      </c>
      <c r="E1941">
        <v>51</v>
      </c>
      <c r="F1941">
        <v>5</v>
      </c>
      <c r="G1941" t="s">
        <v>215</v>
      </c>
    </row>
    <row r="1942" spans="1:7" x14ac:dyDescent="0.2">
      <c r="A1942">
        <v>1.98131842593984E+17</v>
      </c>
      <c r="B1942" t="s">
        <v>3871</v>
      </c>
      <c r="C1942" t="s">
        <v>3872</v>
      </c>
      <c r="D1942" s="1">
        <v>41032.894525462965</v>
      </c>
      <c r="E1942">
        <v>160</v>
      </c>
      <c r="F1942">
        <v>60</v>
      </c>
    </row>
    <row r="1943" spans="1:7" x14ac:dyDescent="0.2">
      <c r="A1943">
        <v>1.9844733534325901E+17</v>
      </c>
      <c r="B1943" t="s">
        <v>3873</v>
      </c>
      <c r="C1943" t="s">
        <v>3874</v>
      </c>
      <c r="D1943" s="1">
        <v>41033.765115740738</v>
      </c>
      <c r="E1943">
        <v>12</v>
      </c>
      <c r="F1943">
        <v>3</v>
      </c>
    </row>
    <row r="1944" spans="1:7" x14ac:dyDescent="0.2">
      <c r="A1944">
        <v>1.9844806990011101E+17</v>
      </c>
      <c r="B1944" t="s">
        <v>3875</v>
      </c>
      <c r="C1944" t="s">
        <v>3876</v>
      </c>
      <c r="D1944" s="1">
        <v>41033.767141203702</v>
      </c>
      <c r="E1944">
        <v>19</v>
      </c>
      <c r="F1944">
        <v>7</v>
      </c>
      <c r="G1944" t="s">
        <v>89</v>
      </c>
    </row>
    <row r="1945" spans="1:7" x14ac:dyDescent="0.2">
      <c r="A1945">
        <v>1.98469532606664E+17</v>
      </c>
      <c r="B1945" t="s">
        <v>3877</v>
      </c>
      <c r="C1945" t="s">
        <v>3878</v>
      </c>
      <c r="D1945" s="1">
        <v>41033.826365740744</v>
      </c>
      <c r="E1945">
        <v>21</v>
      </c>
      <c r="F1945">
        <v>4</v>
      </c>
    </row>
    <row r="1946" spans="1:7" x14ac:dyDescent="0.2">
      <c r="A1946">
        <v>1.9849769192640899E+17</v>
      </c>
      <c r="B1946" t="s">
        <v>3879</v>
      </c>
      <c r="C1946" t="s">
        <v>3880</v>
      </c>
      <c r="D1946" s="1">
        <v>41033.904074074075</v>
      </c>
      <c r="E1946">
        <v>91</v>
      </c>
      <c r="F1946">
        <v>18</v>
      </c>
      <c r="G1946" t="s">
        <v>89</v>
      </c>
    </row>
    <row r="1947" spans="1:7" x14ac:dyDescent="0.2">
      <c r="A1947">
        <v>1.9849819761686899E+17</v>
      </c>
      <c r="B1947" t="s">
        <v>3881</v>
      </c>
      <c r="C1947" t="s">
        <v>3882</v>
      </c>
      <c r="D1947" s="1">
        <v>41033.905462962961</v>
      </c>
      <c r="E1947">
        <v>366</v>
      </c>
      <c r="F1947">
        <v>87</v>
      </c>
    </row>
    <row r="1948" spans="1:7" x14ac:dyDescent="0.2">
      <c r="A1948">
        <v>1.98501177741152E+17</v>
      </c>
      <c r="B1948" t="s">
        <v>3883</v>
      </c>
      <c r="C1948" t="s">
        <v>3884</v>
      </c>
      <c r="D1948" s="1">
        <v>41033.91369212963</v>
      </c>
      <c r="E1948">
        <v>112</v>
      </c>
      <c r="F1948">
        <v>10</v>
      </c>
    </row>
    <row r="1949" spans="1:7" x14ac:dyDescent="0.2">
      <c r="A1949">
        <v>1.9850183915773901E+17</v>
      </c>
      <c r="B1949" t="s">
        <v>3885</v>
      </c>
      <c r="C1949" t="s">
        <v>3886</v>
      </c>
      <c r="D1949" s="1">
        <v>41033.915520833332</v>
      </c>
      <c r="E1949">
        <v>153</v>
      </c>
      <c r="F1949">
        <v>25</v>
      </c>
      <c r="G1949" t="s">
        <v>89</v>
      </c>
    </row>
    <row r="1950" spans="1:7" x14ac:dyDescent="0.2">
      <c r="A1950">
        <v>1.98503329557516E+17</v>
      </c>
      <c r="B1950" t="s">
        <v>3887</v>
      </c>
      <c r="C1950" t="s">
        <v>3888</v>
      </c>
      <c r="D1950" s="1">
        <v>41033.919629629629</v>
      </c>
      <c r="E1950">
        <v>121</v>
      </c>
      <c r="F1950">
        <v>20</v>
      </c>
      <c r="G1950" t="s">
        <v>89</v>
      </c>
    </row>
    <row r="1951" spans="1:7" x14ac:dyDescent="0.2">
      <c r="A1951">
        <v>1.9850531629028099E+17</v>
      </c>
      <c r="B1951" t="s">
        <v>3889</v>
      </c>
      <c r="C1951" t="s">
        <v>3890</v>
      </c>
      <c r="D1951" s="1">
        <v>41033.925115740742</v>
      </c>
      <c r="E1951">
        <v>51</v>
      </c>
      <c r="F1951">
        <v>10</v>
      </c>
      <c r="G1951" t="s">
        <v>89</v>
      </c>
    </row>
    <row r="1952" spans="1:7" x14ac:dyDescent="0.2">
      <c r="A1952">
        <v>1.9850572468964899E+17</v>
      </c>
      <c r="B1952" t="s">
        <v>3891</v>
      </c>
      <c r="C1952" t="s">
        <v>3892</v>
      </c>
      <c r="D1952" s="1">
        <v>41033.926238425927</v>
      </c>
      <c r="E1952">
        <v>532</v>
      </c>
      <c r="F1952">
        <v>345</v>
      </c>
    </row>
    <row r="1953" spans="1:8" x14ac:dyDescent="0.2">
      <c r="A1953">
        <v>1.9851216583198301E+17</v>
      </c>
      <c r="B1953" t="s">
        <v>3893</v>
      </c>
      <c r="C1953" t="s">
        <v>3894</v>
      </c>
      <c r="D1953" s="1">
        <v>41033.944016203706</v>
      </c>
      <c r="E1953">
        <v>58</v>
      </c>
      <c r="F1953">
        <v>9</v>
      </c>
      <c r="G1953" t="s">
        <v>215</v>
      </c>
    </row>
    <row r="1954" spans="1:8" x14ac:dyDescent="0.2">
      <c r="A1954">
        <v>1.9929744358888198E+17</v>
      </c>
      <c r="B1954" t="s">
        <v>3895</v>
      </c>
      <c r="C1954" t="s">
        <v>3896</v>
      </c>
      <c r="D1954" s="1">
        <v>41036.110960648148</v>
      </c>
      <c r="E1954">
        <v>71</v>
      </c>
      <c r="F1954">
        <v>20</v>
      </c>
      <c r="G1954" t="s">
        <v>89</v>
      </c>
      <c r="H1954" t="s">
        <v>390</v>
      </c>
    </row>
    <row r="1955" spans="1:8" x14ac:dyDescent="0.2">
      <c r="A1955">
        <v>1.9930322040797101E+17</v>
      </c>
      <c r="B1955" t="s">
        <v>3897</v>
      </c>
      <c r="C1955" t="s">
        <v>3898</v>
      </c>
      <c r="D1955" s="1">
        <v>41036.126909722225</v>
      </c>
      <c r="E1955">
        <v>5</v>
      </c>
      <c r="F1955">
        <v>1</v>
      </c>
      <c r="G1955" t="s">
        <v>215</v>
      </c>
      <c r="H1955" t="s">
        <v>390</v>
      </c>
    </row>
    <row r="1956" spans="1:8" x14ac:dyDescent="0.2">
      <c r="A1956">
        <v>1.9930336238095501E+17</v>
      </c>
      <c r="B1956" t="s">
        <v>3899</v>
      </c>
      <c r="C1956" t="s">
        <v>3900</v>
      </c>
      <c r="D1956" s="1">
        <v>41036.127303240741</v>
      </c>
      <c r="E1956">
        <v>25</v>
      </c>
      <c r="F1956">
        <v>4</v>
      </c>
      <c r="H1956" t="s">
        <v>390</v>
      </c>
    </row>
    <row r="1957" spans="1:8" x14ac:dyDescent="0.2">
      <c r="A1957">
        <v>1.9930369849151002E+17</v>
      </c>
      <c r="B1957" t="s">
        <v>3901</v>
      </c>
      <c r="C1957" t="s">
        <v>3902</v>
      </c>
      <c r="D1957" s="1">
        <v>41036.128229166665</v>
      </c>
      <c r="E1957">
        <v>31</v>
      </c>
      <c r="F1957">
        <v>4</v>
      </c>
      <c r="G1957" t="s">
        <v>215</v>
      </c>
      <c r="H1957" t="s">
        <v>390</v>
      </c>
    </row>
    <row r="1958" spans="1:8" x14ac:dyDescent="0.2">
      <c r="A1958">
        <v>1.9930434839892701E+17</v>
      </c>
      <c r="B1958" t="s">
        <v>3903</v>
      </c>
      <c r="C1958" t="s">
        <v>3904</v>
      </c>
      <c r="D1958" s="1">
        <v>41036.130023148151</v>
      </c>
      <c r="E1958">
        <v>18</v>
      </c>
      <c r="F1958">
        <v>5</v>
      </c>
    </row>
    <row r="1959" spans="1:8" x14ac:dyDescent="0.2">
      <c r="A1959">
        <v>1.9930441249208301E+17</v>
      </c>
      <c r="B1959" t="s">
        <v>3905</v>
      </c>
      <c r="C1959" t="s">
        <v>3906</v>
      </c>
      <c r="D1959" s="1">
        <v>41036.130196759259</v>
      </c>
      <c r="E1959">
        <v>6</v>
      </c>
      <c r="F1959">
        <v>2</v>
      </c>
      <c r="H1959" t="s">
        <v>390</v>
      </c>
    </row>
    <row r="1960" spans="1:8" x14ac:dyDescent="0.2">
      <c r="A1960">
        <v>1.9930492370644099E+17</v>
      </c>
      <c r="B1960" t="s">
        <v>3907</v>
      </c>
      <c r="C1960" t="s">
        <v>3908</v>
      </c>
      <c r="D1960" s="1">
        <v>41036.131608796299</v>
      </c>
      <c r="E1960">
        <v>13</v>
      </c>
      <c r="F1960">
        <v>6</v>
      </c>
      <c r="G1960" t="s">
        <v>89</v>
      </c>
      <c r="H1960" t="s">
        <v>390</v>
      </c>
    </row>
    <row r="1961" spans="1:8" x14ac:dyDescent="0.2">
      <c r="A1961">
        <v>1.9930577126202899E+17</v>
      </c>
      <c r="B1961" t="s">
        <v>3909</v>
      </c>
      <c r="C1961" t="s">
        <v>3910</v>
      </c>
      <c r="D1961" s="1">
        <v>41036.133946759262</v>
      </c>
      <c r="E1961">
        <v>5</v>
      </c>
      <c r="F1961">
        <v>3</v>
      </c>
      <c r="G1961" t="s">
        <v>89</v>
      </c>
      <c r="H1961" t="s">
        <v>390</v>
      </c>
    </row>
    <row r="1962" spans="1:8" x14ac:dyDescent="0.2">
      <c r="A1962">
        <v>1.9930716886283802E+17</v>
      </c>
      <c r="B1962" t="s">
        <v>3911</v>
      </c>
      <c r="C1962" t="s">
        <v>3912</v>
      </c>
      <c r="D1962" s="1">
        <v>41036.137800925928</v>
      </c>
      <c r="E1962">
        <v>34</v>
      </c>
      <c r="F1962">
        <v>13</v>
      </c>
      <c r="G1962" t="s">
        <v>89</v>
      </c>
      <c r="H1962" t="s">
        <v>390</v>
      </c>
    </row>
    <row r="1963" spans="1:8" x14ac:dyDescent="0.2">
      <c r="A1963">
        <v>1.99308420770316E+17</v>
      </c>
      <c r="B1963" t="s">
        <v>3913</v>
      </c>
      <c r="C1963" t="s">
        <v>3914</v>
      </c>
      <c r="D1963" s="1">
        <v>41036.141261574077</v>
      </c>
      <c r="E1963">
        <v>13</v>
      </c>
      <c r="F1963">
        <v>2</v>
      </c>
      <c r="G1963" t="s">
        <v>215</v>
      </c>
      <c r="H1963" t="s">
        <v>390</v>
      </c>
    </row>
    <row r="1964" spans="1:8" x14ac:dyDescent="0.2">
      <c r="A1964">
        <v>1.99308960845668E+17</v>
      </c>
      <c r="B1964" t="s">
        <v>3915</v>
      </c>
      <c r="C1964" t="s">
        <v>3916</v>
      </c>
      <c r="D1964" s="1">
        <v>41036.142743055556</v>
      </c>
      <c r="E1964">
        <v>52</v>
      </c>
      <c r="F1964">
        <v>15</v>
      </c>
      <c r="G1964" t="s">
        <v>89</v>
      </c>
      <c r="H1964" t="s">
        <v>390</v>
      </c>
    </row>
    <row r="1965" spans="1:8" x14ac:dyDescent="0.2">
      <c r="A1965">
        <v>1.9931026379781299E+17</v>
      </c>
      <c r="B1965" t="s">
        <v>3917</v>
      </c>
      <c r="C1965" t="s">
        <v>3918</v>
      </c>
      <c r="D1965" s="1">
        <v>41036.14634259259</v>
      </c>
      <c r="E1965">
        <v>24</v>
      </c>
      <c r="F1965">
        <v>11</v>
      </c>
      <c r="H1965" t="s">
        <v>390</v>
      </c>
    </row>
    <row r="1966" spans="1:8" x14ac:dyDescent="0.2">
      <c r="A1966">
        <v>1.99313280295116E+17</v>
      </c>
      <c r="B1966" t="s">
        <v>3919</v>
      </c>
      <c r="C1966" t="s">
        <v>3920</v>
      </c>
      <c r="D1966" s="1">
        <v>41036.154664351852</v>
      </c>
      <c r="E1966">
        <v>37</v>
      </c>
      <c r="F1966">
        <v>4</v>
      </c>
      <c r="H1966" t="s">
        <v>390</v>
      </c>
    </row>
    <row r="1967" spans="1:8" x14ac:dyDescent="0.2">
      <c r="A1967">
        <v>1.99314889532112E+17</v>
      </c>
      <c r="B1967" t="s">
        <v>3921</v>
      </c>
      <c r="C1967" t="s">
        <v>3922</v>
      </c>
      <c r="D1967" s="1">
        <v>41036.159108796295</v>
      </c>
      <c r="E1967">
        <v>23</v>
      </c>
      <c r="F1967">
        <v>5</v>
      </c>
      <c r="G1967" t="s">
        <v>215</v>
      </c>
      <c r="H1967" t="s">
        <v>390</v>
      </c>
    </row>
    <row r="1968" spans="1:8" x14ac:dyDescent="0.2">
      <c r="A1968">
        <v>1.9931525170187802E+17</v>
      </c>
      <c r="B1968" t="s">
        <v>3923</v>
      </c>
      <c r="C1968" t="s">
        <v>3924</v>
      </c>
      <c r="D1968" s="1">
        <v>41036.160104166665</v>
      </c>
      <c r="E1968">
        <v>25</v>
      </c>
      <c r="F1968">
        <v>1</v>
      </c>
      <c r="H1968" t="s">
        <v>390</v>
      </c>
    </row>
    <row r="1969" spans="1:8" x14ac:dyDescent="0.2">
      <c r="A1969">
        <v>1.99315571484004E+17</v>
      </c>
      <c r="B1969" t="s">
        <v>3925</v>
      </c>
      <c r="C1969" t="s">
        <v>3926</v>
      </c>
      <c r="D1969" s="1">
        <v>41036.160995370374</v>
      </c>
      <c r="E1969">
        <v>14</v>
      </c>
      <c r="F1969">
        <v>4</v>
      </c>
      <c r="H1969" t="s">
        <v>390</v>
      </c>
    </row>
    <row r="1970" spans="1:8" x14ac:dyDescent="0.2">
      <c r="A1970">
        <v>1.9931589288513901E+17</v>
      </c>
      <c r="B1970" t="s">
        <v>3927</v>
      </c>
      <c r="C1970" t="s">
        <v>3928</v>
      </c>
      <c r="D1970" s="1">
        <v>41036.161874999998</v>
      </c>
      <c r="E1970">
        <v>26</v>
      </c>
      <c r="F1970">
        <v>5</v>
      </c>
      <c r="H1970" t="s">
        <v>390</v>
      </c>
    </row>
    <row r="1971" spans="1:8" x14ac:dyDescent="0.2">
      <c r="A1971">
        <v>1.9931690275610202E+17</v>
      </c>
      <c r="B1971" t="s">
        <v>3929</v>
      </c>
      <c r="C1971" t="s">
        <v>3930</v>
      </c>
      <c r="D1971" s="1">
        <v>41036.164664351854</v>
      </c>
      <c r="E1971">
        <v>10</v>
      </c>
      <c r="F1971">
        <v>1</v>
      </c>
      <c r="H1971" t="s">
        <v>616</v>
      </c>
    </row>
    <row r="1972" spans="1:8" x14ac:dyDescent="0.2">
      <c r="A1972">
        <v>1.9931781241674499E+17</v>
      </c>
      <c r="B1972" t="s">
        <v>3931</v>
      </c>
      <c r="C1972" t="s">
        <v>3932</v>
      </c>
      <c r="D1972" s="1">
        <v>41036.167175925926</v>
      </c>
      <c r="E1972">
        <v>20</v>
      </c>
      <c r="F1972">
        <v>2</v>
      </c>
      <c r="G1972" t="s">
        <v>89</v>
      </c>
      <c r="H1972" t="s">
        <v>616</v>
      </c>
    </row>
    <row r="1973" spans="1:8" x14ac:dyDescent="0.2">
      <c r="A1973">
        <v>1.9931865330339802E+17</v>
      </c>
      <c r="B1973" t="s">
        <v>3933</v>
      </c>
      <c r="C1973" t="s">
        <v>3934</v>
      </c>
      <c r="D1973" s="1">
        <v>41036.169490740744</v>
      </c>
      <c r="E1973">
        <v>33</v>
      </c>
      <c r="F1973">
        <v>12</v>
      </c>
      <c r="G1973" t="s">
        <v>215</v>
      </c>
      <c r="H1973" t="s">
        <v>390</v>
      </c>
    </row>
    <row r="1974" spans="1:8" x14ac:dyDescent="0.2">
      <c r="A1974">
        <v>1.9931912787211802E+17</v>
      </c>
      <c r="B1974" t="s">
        <v>3935</v>
      </c>
      <c r="C1974" t="s">
        <v>3936</v>
      </c>
      <c r="D1974" s="1">
        <v>41036.170798611114</v>
      </c>
      <c r="E1974">
        <v>34</v>
      </c>
      <c r="F1974">
        <v>8</v>
      </c>
      <c r="G1974" t="s">
        <v>89</v>
      </c>
      <c r="H1974" t="s">
        <v>390</v>
      </c>
    </row>
    <row r="1975" spans="1:8" x14ac:dyDescent="0.2">
      <c r="A1975">
        <v>1.9932064652894202E+17</v>
      </c>
      <c r="B1975" t="s">
        <v>3937</v>
      </c>
      <c r="C1975" t="s">
        <v>3938</v>
      </c>
      <c r="D1975" s="1">
        <v>41036.174988425926</v>
      </c>
      <c r="E1975">
        <v>29</v>
      </c>
      <c r="F1975">
        <v>4</v>
      </c>
      <c r="G1975" t="s">
        <v>215</v>
      </c>
      <c r="H1975" t="s">
        <v>390</v>
      </c>
    </row>
    <row r="1976" spans="1:8" x14ac:dyDescent="0.2">
      <c r="A1976">
        <v>1.9932247618081501E+17</v>
      </c>
      <c r="B1976" t="s">
        <v>3939</v>
      </c>
      <c r="C1976" t="s">
        <v>3940</v>
      </c>
      <c r="D1976" s="1">
        <v>41036.180046296293</v>
      </c>
      <c r="E1976">
        <v>39</v>
      </c>
      <c r="F1976">
        <v>6</v>
      </c>
      <c r="H1976" t="s">
        <v>616</v>
      </c>
    </row>
    <row r="1977" spans="1:8" x14ac:dyDescent="0.2">
      <c r="A1977">
        <v>1.9932356813429101E+17</v>
      </c>
      <c r="B1977" t="s">
        <v>3941</v>
      </c>
      <c r="C1977" t="s">
        <v>3942</v>
      </c>
      <c r="D1977" s="1">
        <v>41036.183055555557</v>
      </c>
      <c r="E1977">
        <v>34</v>
      </c>
      <c r="F1977">
        <v>2</v>
      </c>
      <c r="H1977" t="s">
        <v>390</v>
      </c>
    </row>
    <row r="1978" spans="1:8" x14ac:dyDescent="0.2">
      <c r="A1978">
        <v>1.9932433783942301E+17</v>
      </c>
      <c r="B1978" t="s">
        <v>3943</v>
      </c>
      <c r="C1978" t="s">
        <v>3944</v>
      </c>
      <c r="D1978" s="1">
        <v>41036.185185185182</v>
      </c>
      <c r="E1978">
        <v>16</v>
      </c>
      <c r="F1978">
        <v>3</v>
      </c>
      <c r="G1978" t="s">
        <v>215</v>
      </c>
      <c r="H1978" t="s">
        <v>616</v>
      </c>
    </row>
    <row r="1979" spans="1:8" x14ac:dyDescent="0.2">
      <c r="A1979">
        <v>1.9932605530623101E+17</v>
      </c>
      <c r="B1979" t="s">
        <v>3945</v>
      </c>
      <c r="C1979" t="s">
        <v>3946</v>
      </c>
      <c r="D1979" s="1">
        <v>41036.189918981479</v>
      </c>
      <c r="E1979">
        <v>14</v>
      </c>
      <c r="F1979">
        <v>6</v>
      </c>
      <c r="G1979" t="s">
        <v>89</v>
      </c>
      <c r="H1979" t="s">
        <v>616</v>
      </c>
    </row>
    <row r="1980" spans="1:8" x14ac:dyDescent="0.2">
      <c r="A1980">
        <v>1.9932656720427002E+17</v>
      </c>
      <c r="B1980" t="s">
        <v>3947</v>
      </c>
      <c r="C1980" t="s">
        <v>3948</v>
      </c>
      <c r="D1980" s="1">
        <v>41036.191331018519</v>
      </c>
      <c r="E1980">
        <v>14</v>
      </c>
      <c r="F1980">
        <v>1</v>
      </c>
      <c r="G1980" t="s">
        <v>215</v>
      </c>
    </row>
    <row r="1981" spans="1:8" x14ac:dyDescent="0.2">
      <c r="A1981">
        <v>1.9932666347193101E+17</v>
      </c>
      <c r="B1981" t="s">
        <v>3949</v>
      </c>
      <c r="C1981" t="s">
        <v>3950</v>
      </c>
      <c r="D1981" s="1">
        <v>41036.19159722222</v>
      </c>
      <c r="E1981">
        <v>24</v>
      </c>
      <c r="F1981">
        <v>4</v>
      </c>
      <c r="G1981" t="s">
        <v>89</v>
      </c>
      <c r="H1981" t="s">
        <v>390</v>
      </c>
    </row>
    <row r="1982" spans="1:8" x14ac:dyDescent="0.2">
      <c r="A1982">
        <v>1.9932719909712602E+17</v>
      </c>
      <c r="B1982" t="s">
        <v>3951</v>
      </c>
      <c r="C1982" t="s">
        <v>3952</v>
      </c>
      <c r="D1982" s="1">
        <v>41036.193078703705</v>
      </c>
      <c r="E1982">
        <v>24</v>
      </c>
      <c r="F1982">
        <v>6</v>
      </c>
      <c r="G1982" t="s">
        <v>215</v>
      </c>
      <c r="H1982" t="s">
        <v>390</v>
      </c>
    </row>
    <row r="1983" spans="1:8" x14ac:dyDescent="0.2">
      <c r="A1983">
        <v>1.9932829097093901E+17</v>
      </c>
      <c r="B1983" t="s">
        <v>3953</v>
      </c>
      <c r="C1983" t="s">
        <v>3954</v>
      </c>
      <c r="D1983" s="1">
        <v>41036.196087962962</v>
      </c>
      <c r="E1983">
        <v>21</v>
      </c>
      <c r="F1983">
        <v>5</v>
      </c>
      <c r="G1983" t="s">
        <v>3955</v>
      </c>
      <c r="H1983" t="s">
        <v>390</v>
      </c>
    </row>
    <row r="1984" spans="1:8" x14ac:dyDescent="0.2">
      <c r="A1984">
        <v>1.9932901047442598E+17</v>
      </c>
      <c r="B1984" t="s">
        <v>3956</v>
      </c>
      <c r="C1984" t="s">
        <v>3957</v>
      </c>
      <c r="D1984" s="1">
        <v>41036.198078703703</v>
      </c>
      <c r="E1984">
        <v>31</v>
      </c>
      <c r="F1984">
        <v>8</v>
      </c>
      <c r="G1984" t="s">
        <v>215</v>
      </c>
      <c r="H1984" t="s">
        <v>616</v>
      </c>
    </row>
    <row r="1985" spans="1:8" x14ac:dyDescent="0.2">
      <c r="A1985">
        <v>1.99332301463748E+17</v>
      </c>
      <c r="B1985" t="s">
        <v>3958</v>
      </c>
      <c r="C1985" t="s">
        <v>3959</v>
      </c>
      <c r="D1985" s="1">
        <v>41036.207152777781</v>
      </c>
      <c r="E1985">
        <v>48</v>
      </c>
      <c r="F1985">
        <v>17</v>
      </c>
      <c r="G1985" t="s">
        <v>89</v>
      </c>
      <c r="H1985" t="s">
        <v>390</v>
      </c>
    </row>
    <row r="1986" spans="1:8" x14ac:dyDescent="0.2">
      <c r="A1986">
        <v>1.9933258212979901E+17</v>
      </c>
      <c r="B1986" t="s">
        <v>3960</v>
      </c>
      <c r="C1986" t="s">
        <v>3961</v>
      </c>
      <c r="D1986" s="1">
        <v>41036.207928240743</v>
      </c>
      <c r="E1986">
        <v>24</v>
      </c>
      <c r="F1986">
        <v>13</v>
      </c>
      <c r="G1986" t="s">
        <v>89</v>
      </c>
      <c r="H1986" t="s">
        <v>616</v>
      </c>
    </row>
    <row r="1987" spans="1:8" x14ac:dyDescent="0.2">
      <c r="A1987">
        <v>1.9952147578552301E+17</v>
      </c>
      <c r="B1987" t="s">
        <v>3962</v>
      </c>
      <c r="C1987" t="s">
        <v>3963</v>
      </c>
      <c r="D1987" s="1">
        <v>41036.729178240741</v>
      </c>
      <c r="E1987">
        <v>10</v>
      </c>
      <c r="F1987">
        <v>3</v>
      </c>
      <c r="G1987" t="e">
        <f>squawkboxCNBC</f>
        <v>#NAME?</v>
      </c>
      <c r="H1987" t="s">
        <v>390</v>
      </c>
    </row>
    <row r="1988" spans="1:8" x14ac:dyDescent="0.2">
      <c r="A1988">
        <v>1.9952336223666899E+17</v>
      </c>
      <c r="B1988" t="s">
        <v>3964</v>
      </c>
      <c r="C1988" t="s">
        <v>3965</v>
      </c>
      <c r="D1988" s="1">
        <v>41036.734386574077</v>
      </c>
      <c r="E1988">
        <v>18</v>
      </c>
      <c r="F1988">
        <v>6</v>
      </c>
    </row>
    <row r="1989" spans="1:8" x14ac:dyDescent="0.2">
      <c r="A1989">
        <v>1.9952396902663299E+17</v>
      </c>
      <c r="B1989" t="s">
        <v>3966</v>
      </c>
      <c r="C1989" t="s">
        <v>3967</v>
      </c>
      <c r="D1989" s="1">
        <v>41036.73605324074</v>
      </c>
      <c r="E1989">
        <v>231</v>
      </c>
      <c r="F1989">
        <v>62</v>
      </c>
      <c r="H1989" t="s">
        <v>390</v>
      </c>
    </row>
    <row r="1990" spans="1:8" x14ac:dyDescent="0.2">
      <c r="A1990">
        <v>1.99560464500396E+17</v>
      </c>
      <c r="B1990" t="s">
        <v>3968</v>
      </c>
      <c r="C1990" t="s">
        <v>3969</v>
      </c>
      <c r="D1990" s="1">
        <v>41036.836770833332</v>
      </c>
      <c r="E1990">
        <v>25</v>
      </c>
      <c r="F1990">
        <v>17</v>
      </c>
      <c r="G1990" t="s">
        <v>576</v>
      </c>
    </row>
    <row r="1991" spans="1:8" x14ac:dyDescent="0.2">
      <c r="A1991">
        <v>1.9956316517918701E+17</v>
      </c>
      <c r="B1991" t="s">
        <v>3970</v>
      </c>
      <c r="C1991" t="s">
        <v>3971</v>
      </c>
      <c r="D1991" s="1">
        <v>41036.844212962962</v>
      </c>
      <c r="E1991">
        <v>23</v>
      </c>
      <c r="F1991">
        <v>5</v>
      </c>
    </row>
    <row r="1992" spans="1:8" x14ac:dyDescent="0.2">
      <c r="A1992">
        <v>1.9956529191780301E+17</v>
      </c>
      <c r="B1992" t="s">
        <v>3972</v>
      </c>
      <c r="C1992" t="s">
        <v>3973</v>
      </c>
      <c r="D1992" s="1">
        <v>41036.850081018521</v>
      </c>
      <c r="E1992">
        <v>54</v>
      </c>
      <c r="F1992">
        <v>6</v>
      </c>
      <c r="G1992" t="s">
        <v>89</v>
      </c>
    </row>
    <row r="1993" spans="1:8" x14ac:dyDescent="0.2">
      <c r="A1993">
        <v>1.9956819893959002E+17</v>
      </c>
      <c r="B1993" t="s">
        <v>3974</v>
      </c>
      <c r="C1993" t="s">
        <v>3975</v>
      </c>
      <c r="D1993" s="1">
        <v>41036.858113425929</v>
      </c>
      <c r="E1993">
        <v>69</v>
      </c>
      <c r="F1993">
        <v>10</v>
      </c>
    </row>
    <row r="1994" spans="1:8" x14ac:dyDescent="0.2">
      <c r="A1994">
        <v>1.9957345048500602E+17</v>
      </c>
      <c r="B1994" t="s">
        <v>3976</v>
      </c>
      <c r="C1994" t="s">
        <v>3977</v>
      </c>
      <c r="D1994" s="1">
        <v>41036.872604166667</v>
      </c>
      <c r="E1994">
        <v>145</v>
      </c>
      <c r="F1994">
        <v>30</v>
      </c>
    </row>
    <row r="1995" spans="1:8" x14ac:dyDescent="0.2">
      <c r="A1995">
        <v>1.9958151039799699E+17</v>
      </c>
      <c r="B1995" t="s">
        <v>3978</v>
      </c>
      <c r="C1995" t="s">
        <v>3979</v>
      </c>
      <c r="D1995" s="1">
        <v>41036.894837962966</v>
      </c>
      <c r="E1995">
        <v>188</v>
      </c>
      <c r="F1995">
        <v>30</v>
      </c>
      <c r="G1995" t="s">
        <v>89</v>
      </c>
    </row>
    <row r="1996" spans="1:8" x14ac:dyDescent="0.2">
      <c r="A1996">
        <v>1.9958757475760099E+17</v>
      </c>
      <c r="B1996" t="s">
        <v>3980</v>
      </c>
      <c r="C1996" t="s">
        <v>3981</v>
      </c>
      <c r="D1996" s="1">
        <v>41036.911574074074</v>
      </c>
      <c r="E1996">
        <v>16</v>
      </c>
      <c r="F1996">
        <v>4</v>
      </c>
      <c r="G1996" t="s">
        <v>215</v>
      </c>
    </row>
    <row r="1997" spans="1:8" x14ac:dyDescent="0.2">
      <c r="A1997">
        <v>1.9958987542561101E+17</v>
      </c>
      <c r="B1997" t="s">
        <v>3982</v>
      </c>
      <c r="C1997" t="s">
        <v>3983</v>
      </c>
      <c r="D1997" s="1">
        <v>41036.917928240742</v>
      </c>
      <c r="E1997">
        <v>130</v>
      </c>
      <c r="F1997">
        <v>23</v>
      </c>
      <c r="G1997" t="s">
        <v>89</v>
      </c>
    </row>
    <row r="1998" spans="1:8" x14ac:dyDescent="0.2">
      <c r="A1998">
        <v>1.99590671529676E+17</v>
      </c>
      <c r="B1998" t="s">
        <v>3984</v>
      </c>
      <c r="C1998" t="s">
        <v>3985</v>
      </c>
      <c r="D1998" s="1">
        <v>41036.920115740744</v>
      </c>
      <c r="E1998">
        <v>43</v>
      </c>
      <c r="F1998">
        <v>11</v>
      </c>
      <c r="G1998" t="s">
        <v>89</v>
      </c>
    </row>
    <row r="1999" spans="1:8" x14ac:dyDescent="0.2">
      <c r="A1999">
        <v>1.9959455424303101E+17</v>
      </c>
      <c r="B1999" t="s">
        <v>3986</v>
      </c>
      <c r="C1999" t="s">
        <v>3987</v>
      </c>
      <c r="D1999" s="1">
        <v>41036.930833333332</v>
      </c>
      <c r="E1999">
        <v>131</v>
      </c>
      <c r="F1999">
        <v>20</v>
      </c>
    </row>
    <row r="2000" spans="1:8" x14ac:dyDescent="0.2">
      <c r="A2000">
        <v>1.9993737953922598E+17</v>
      </c>
      <c r="B2000" t="s">
        <v>3988</v>
      </c>
      <c r="C2000" t="s">
        <v>3989</v>
      </c>
      <c r="D2000" s="1">
        <v>41037.876851851855</v>
      </c>
      <c r="E2000">
        <v>277</v>
      </c>
      <c r="F2000">
        <v>76</v>
      </c>
    </row>
    <row r="2001" spans="1:8" x14ac:dyDescent="0.2">
      <c r="A2001">
        <v>1.9994165672686701E+17</v>
      </c>
      <c r="B2001" t="s">
        <v>3990</v>
      </c>
      <c r="C2001" t="s">
        <v>3991</v>
      </c>
      <c r="D2001" s="1">
        <v>41037.888657407406</v>
      </c>
      <c r="E2001">
        <v>828</v>
      </c>
      <c r="F2001">
        <v>192</v>
      </c>
    </row>
    <row r="2002" spans="1:8" x14ac:dyDescent="0.2">
      <c r="A2002">
        <v>1.9994392280447299E+17</v>
      </c>
      <c r="B2002" t="s">
        <v>3992</v>
      </c>
      <c r="C2002" t="s">
        <v>3993</v>
      </c>
      <c r="D2002" s="1">
        <v>41037.894907407404</v>
      </c>
      <c r="E2002">
        <v>44</v>
      </c>
      <c r="F2002">
        <v>9</v>
      </c>
    </row>
    <row r="2003" spans="1:8" x14ac:dyDescent="0.2">
      <c r="A2003">
        <v>1.9994612867282899E+17</v>
      </c>
      <c r="B2003" t="s">
        <v>3994</v>
      </c>
      <c r="C2003" t="s">
        <v>3995</v>
      </c>
      <c r="D2003" s="1">
        <v>41037.900995370372</v>
      </c>
      <c r="E2003">
        <v>18</v>
      </c>
      <c r="F2003">
        <v>10</v>
      </c>
      <c r="G2003" t="s">
        <v>89</v>
      </c>
      <c r="H2003" t="s">
        <v>3996</v>
      </c>
    </row>
    <row r="2004" spans="1:8" x14ac:dyDescent="0.2">
      <c r="A2004">
        <v>1.9995381279294598E+17</v>
      </c>
      <c r="B2004" t="s">
        <v>3997</v>
      </c>
      <c r="C2004" t="s">
        <v>3998</v>
      </c>
      <c r="D2004" s="1">
        <v>41037.922199074077</v>
      </c>
      <c r="E2004">
        <v>49</v>
      </c>
      <c r="F2004">
        <v>12</v>
      </c>
      <c r="G2004" t="s">
        <v>215</v>
      </c>
    </row>
    <row r="2005" spans="1:8" x14ac:dyDescent="0.2">
      <c r="A2005">
        <v>1.9995913002537299E+17</v>
      </c>
      <c r="B2005" t="s">
        <v>3999</v>
      </c>
      <c r="C2005" t="s">
        <v>4000</v>
      </c>
      <c r="D2005" s="1">
        <v>41037.936874999999</v>
      </c>
      <c r="E2005">
        <v>471</v>
      </c>
      <c r="F2005">
        <v>115</v>
      </c>
      <c r="H2005" t="s">
        <v>390</v>
      </c>
    </row>
    <row r="2006" spans="1:8" x14ac:dyDescent="0.2">
      <c r="A2006">
        <v>1.9997680108109798E+17</v>
      </c>
      <c r="B2006" t="s">
        <v>4001</v>
      </c>
      <c r="C2006" t="s">
        <v>4002</v>
      </c>
      <c r="D2006" s="1">
        <v>41037.985636574071</v>
      </c>
      <c r="E2006">
        <v>22</v>
      </c>
      <c r="F2006">
        <v>5</v>
      </c>
      <c r="G2006" t="s">
        <v>215</v>
      </c>
      <c r="H2006" t="s">
        <v>390</v>
      </c>
    </row>
    <row r="2007" spans="1:8" x14ac:dyDescent="0.2">
      <c r="A2007">
        <v>2.0021757701902701E+17</v>
      </c>
      <c r="B2007" t="s">
        <v>4003</v>
      </c>
      <c r="C2007" t="s">
        <v>4004</v>
      </c>
      <c r="D2007" s="1">
        <v>41038.650046296294</v>
      </c>
      <c r="E2007">
        <v>71</v>
      </c>
      <c r="F2007">
        <v>16</v>
      </c>
    </row>
    <row r="2008" spans="1:8" x14ac:dyDescent="0.2">
      <c r="A2008">
        <v>2.0022189608259501E+17</v>
      </c>
      <c r="B2008" t="s">
        <v>4005</v>
      </c>
      <c r="C2008" t="s">
        <v>4006</v>
      </c>
      <c r="D2008" s="1">
        <v>41038.66196759259</v>
      </c>
      <c r="E2008">
        <v>574</v>
      </c>
      <c r="F2008">
        <v>215</v>
      </c>
    </row>
    <row r="2009" spans="1:8" x14ac:dyDescent="0.2">
      <c r="A2009">
        <v>2.0029506904614899E+17</v>
      </c>
      <c r="B2009" t="s">
        <v>4007</v>
      </c>
      <c r="C2009" t="s">
        <v>4008</v>
      </c>
      <c r="D2009" s="1">
        <v>41038.863888888889</v>
      </c>
      <c r="E2009">
        <v>12</v>
      </c>
      <c r="F2009">
        <v>3</v>
      </c>
      <c r="G2009" t="s">
        <v>89</v>
      </c>
    </row>
    <row r="2010" spans="1:8" x14ac:dyDescent="0.2">
      <c r="A2010">
        <v>2.0029901682153798E+17</v>
      </c>
      <c r="B2010" t="s">
        <v>4009</v>
      </c>
      <c r="C2010" t="s">
        <v>4010</v>
      </c>
      <c r="D2010" s="1">
        <v>41038.874780092592</v>
      </c>
      <c r="E2010">
        <v>12</v>
      </c>
      <c r="F2010">
        <v>5</v>
      </c>
      <c r="G2010" t="s">
        <v>89</v>
      </c>
    </row>
    <row r="2011" spans="1:8" x14ac:dyDescent="0.2">
      <c r="A2011">
        <v>2.0030070065844198E+17</v>
      </c>
      <c r="B2011" t="s">
        <v>4011</v>
      </c>
      <c r="C2011" t="s">
        <v>4012</v>
      </c>
      <c r="D2011" s="1">
        <v>41038.879432870373</v>
      </c>
      <c r="E2011">
        <v>260</v>
      </c>
      <c r="F2011">
        <v>243</v>
      </c>
      <c r="G2011" t="s">
        <v>89</v>
      </c>
    </row>
    <row r="2012" spans="1:8" x14ac:dyDescent="0.2">
      <c r="A2012">
        <v>2.0030308666376602E+17</v>
      </c>
      <c r="B2012" t="s">
        <v>4013</v>
      </c>
      <c r="C2012" t="s">
        <v>4014</v>
      </c>
      <c r="D2012" s="1">
        <v>41038.886006944442</v>
      </c>
      <c r="E2012">
        <v>185</v>
      </c>
      <c r="F2012">
        <v>60</v>
      </c>
    </row>
    <row r="2013" spans="1:8" x14ac:dyDescent="0.2">
      <c r="A2013">
        <v>2.0030840470569699E+17</v>
      </c>
      <c r="B2013" t="s">
        <v>4015</v>
      </c>
      <c r="C2013" t="s">
        <v>4016</v>
      </c>
      <c r="D2013" s="1">
        <v>41038.900682870371</v>
      </c>
      <c r="E2013">
        <v>76</v>
      </c>
      <c r="F2013">
        <v>14</v>
      </c>
      <c r="G2013" t="e">
        <f>KathleenSebelius</f>
        <v>#NAME?</v>
      </c>
    </row>
    <row r="2014" spans="1:8" x14ac:dyDescent="0.2">
      <c r="A2014">
        <v>2.00316316295512E+17</v>
      </c>
      <c r="B2014" t="s">
        <v>4017</v>
      </c>
      <c r="C2014" t="s">
        <v>4018</v>
      </c>
      <c r="D2014" s="1">
        <v>41038.922523148147</v>
      </c>
      <c r="E2014">
        <v>170</v>
      </c>
      <c r="F2014">
        <v>19</v>
      </c>
      <c r="G2014" t="s">
        <v>89</v>
      </c>
    </row>
    <row r="2015" spans="1:8" x14ac:dyDescent="0.2">
      <c r="A2015">
        <v>2.0060369743524602E+17</v>
      </c>
      <c r="B2015" t="s">
        <v>4019</v>
      </c>
      <c r="C2015" t="s">
        <v>4020</v>
      </c>
      <c r="D2015" s="1">
        <v>41039.715543981481</v>
      </c>
      <c r="E2015">
        <v>671</v>
      </c>
      <c r="F2015">
        <v>384</v>
      </c>
      <c r="G2015" t="s">
        <v>576</v>
      </c>
    </row>
    <row r="2016" spans="1:8" x14ac:dyDescent="0.2">
      <c r="A2016">
        <v>2.0060577156891398E+17</v>
      </c>
      <c r="B2016" t="s">
        <v>4021</v>
      </c>
      <c r="C2016" t="s">
        <v>4022</v>
      </c>
      <c r="D2016" s="1">
        <v>41039.721261574072</v>
      </c>
      <c r="E2016">
        <v>442</v>
      </c>
      <c r="F2016">
        <v>64</v>
      </c>
      <c r="G2016" t="s">
        <v>89</v>
      </c>
    </row>
    <row r="2017" spans="1:7" x14ac:dyDescent="0.2">
      <c r="A2017">
        <v>2.0060981268853901E+17</v>
      </c>
      <c r="B2017" t="s">
        <v>4023</v>
      </c>
      <c r="C2017" t="s">
        <v>4024</v>
      </c>
      <c r="D2017" s="1">
        <v>41039.732418981483</v>
      </c>
      <c r="E2017">
        <v>101</v>
      </c>
      <c r="F2017">
        <v>30</v>
      </c>
      <c r="G2017" t="s">
        <v>215</v>
      </c>
    </row>
    <row r="2018" spans="1:7" x14ac:dyDescent="0.2">
      <c r="A2018">
        <v>2.0061313915330099E+17</v>
      </c>
      <c r="B2018" t="s">
        <v>4025</v>
      </c>
      <c r="C2018" t="s">
        <v>4026</v>
      </c>
      <c r="D2018" s="1">
        <v>41039.741597222222</v>
      </c>
      <c r="E2018">
        <v>25</v>
      </c>
      <c r="F2018">
        <v>61</v>
      </c>
      <c r="G2018" t="s">
        <v>215</v>
      </c>
    </row>
    <row r="2019" spans="1:7" x14ac:dyDescent="0.2">
      <c r="A2019">
        <v>2.0063569400208099E+17</v>
      </c>
      <c r="B2019" t="s">
        <v>4027</v>
      </c>
      <c r="C2019" t="s">
        <v>4028</v>
      </c>
      <c r="D2019" s="1">
        <v>41039.803831018522</v>
      </c>
      <c r="E2019">
        <v>38</v>
      </c>
      <c r="F2019">
        <v>7</v>
      </c>
    </row>
    <row r="2020" spans="1:7" x14ac:dyDescent="0.2">
      <c r="A2020">
        <v>2.0065000391876099E+17</v>
      </c>
      <c r="B2020" t="s">
        <v>4029</v>
      </c>
      <c r="C2020" t="s">
        <v>4030</v>
      </c>
      <c r="D2020" s="1">
        <v>41039.843321759261</v>
      </c>
      <c r="E2020">
        <v>175</v>
      </c>
      <c r="F2020">
        <v>30</v>
      </c>
      <c r="G2020" t="s">
        <v>89</v>
      </c>
    </row>
    <row r="2021" spans="1:7" x14ac:dyDescent="0.2">
      <c r="A2021">
        <v>2.0065927755007501E+17</v>
      </c>
      <c r="B2021" t="s">
        <v>4031</v>
      </c>
      <c r="C2021" t="s">
        <v>4032</v>
      </c>
      <c r="D2021" s="1">
        <v>41039.86891203704</v>
      </c>
      <c r="E2021">
        <v>69</v>
      </c>
      <c r="F2021">
        <v>14</v>
      </c>
    </row>
    <row r="2022" spans="1:7" x14ac:dyDescent="0.2">
      <c r="A2022">
        <v>2.0093495332268E+17</v>
      </c>
      <c r="B2022" t="s">
        <v>4033</v>
      </c>
      <c r="C2022" t="s">
        <v>4034</v>
      </c>
      <c r="D2022" s="1">
        <v>41040.629629629628</v>
      </c>
      <c r="E2022">
        <v>14</v>
      </c>
      <c r="F2022">
        <v>6</v>
      </c>
      <c r="G2022" t="s">
        <v>89</v>
      </c>
    </row>
    <row r="2023" spans="1:7" x14ac:dyDescent="0.2">
      <c r="A2023">
        <v>2.0095164817932198E+17</v>
      </c>
      <c r="B2023" t="s">
        <v>4035</v>
      </c>
      <c r="C2023" t="s">
        <v>4036</v>
      </c>
      <c r="D2023" s="1">
        <v>41040.675706018519</v>
      </c>
      <c r="E2023">
        <v>36</v>
      </c>
      <c r="F2023">
        <v>12</v>
      </c>
    </row>
    <row r="2024" spans="1:7" x14ac:dyDescent="0.2">
      <c r="A2024">
        <v>2.0100773839700301E+17</v>
      </c>
      <c r="B2024" t="s">
        <v>4037</v>
      </c>
      <c r="C2024" t="s">
        <v>4038</v>
      </c>
      <c r="D2024" s="1">
        <v>41040.83048611111</v>
      </c>
      <c r="E2024">
        <v>201</v>
      </c>
      <c r="F2024">
        <v>25</v>
      </c>
      <c r="G2024" t="s">
        <v>89</v>
      </c>
    </row>
    <row r="2025" spans="1:7" x14ac:dyDescent="0.2">
      <c r="A2025">
        <v>2.01009485580472E+17</v>
      </c>
      <c r="B2025" t="s">
        <v>4039</v>
      </c>
      <c r="C2025" t="s">
        <v>4040</v>
      </c>
      <c r="D2025" s="1">
        <v>41040.835300925923</v>
      </c>
      <c r="E2025">
        <v>54</v>
      </c>
      <c r="F2025">
        <v>8</v>
      </c>
      <c r="G2025" t="s">
        <v>89</v>
      </c>
    </row>
    <row r="2026" spans="1:7" x14ac:dyDescent="0.2">
      <c r="A2026">
        <v>2.0101653572734099E+17</v>
      </c>
      <c r="B2026" t="s">
        <v>4041</v>
      </c>
      <c r="C2026" t="s">
        <v>4042</v>
      </c>
      <c r="D2026" s="1">
        <v>41040.854756944442</v>
      </c>
      <c r="E2026">
        <v>277</v>
      </c>
      <c r="F2026">
        <v>20</v>
      </c>
    </row>
    <row r="2027" spans="1:7" x14ac:dyDescent="0.2">
      <c r="A2027">
        <v>2.0102059026036301E+17</v>
      </c>
      <c r="B2027" t="s">
        <v>4043</v>
      </c>
      <c r="C2027" t="s">
        <v>4044</v>
      </c>
      <c r="D2027" s="1">
        <v>41040.865949074076</v>
      </c>
      <c r="E2027">
        <v>970</v>
      </c>
      <c r="F2027">
        <v>96</v>
      </c>
      <c r="G2027" t="s">
        <v>215</v>
      </c>
    </row>
    <row r="2028" spans="1:7" x14ac:dyDescent="0.2">
      <c r="A2028">
        <v>2.01025547965448E+17</v>
      </c>
      <c r="B2028" t="s">
        <v>4045</v>
      </c>
      <c r="C2028" t="s">
        <v>4046</v>
      </c>
      <c r="D2028" s="1">
        <v>41040.879629629628</v>
      </c>
      <c r="E2028">
        <v>99</v>
      </c>
      <c r="F2028">
        <v>11</v>
      </c>
      <c r="G2028" t="s">
        <v>576</v>
      </c>
    </row>
    <row r="2029" spans="1:7" x14ac:dyDescent="0.2">
      <c r="A2029">
        <v>2.0103211368697402E+17</v>
      </c>
      <c r="B2029" t="s">
        <v>4047</v>
      </c>
      <c r="C2029" t="s">
        <v>4048</v>
      </c>
      <c r="D2029" s="1">
        <v>41040.897743055553</v>
      </c>
      <c r="E2029">
        <v>128</v>
      </c>
      <c r="F2029">
        <v>82</v>
      </c>
    </row>
    <row r="2030" spans="1:7" x14ac:dyDescent="0.2">
      <c r="A2030">
        <v>2.0103396521634202E+17</v>
      </c>
      <c r="B2030" t="s">
        <v>4049</v>
      </c>
      <c r="C2030" t="s">
        <v>4050</v>
      </c>
      <c r="D2030" s="1">
        <v>41040.90284722222</v>
      </c>
      <c r="E2030">
        <v>122</v>
      </c>
      <c r="F2030">
        <v>28</v>
      </c>
    </row>
    <row r="2031" spans="1:7" x14ac:dyDescent="0.2">
      <c r="A2031">
        <v>2.0103845297902301E+17</v>
      </c>
      <c r="B2031" t="s">
        <v>4051</v>
      </c>
      <c r="C2031" t="e">
        <f>_xlfn.SINGLE( AndyPettitte ratted out his best friend _xlfn.SINGLE( RogerClemens in a ridiculous trial. not [1]!Who is rooting for Andy P?))</f>
        <v>#NAME?</v>
      </c>
      <c r="D2031" s="1">
        <v>41040.915231481478</v>
      </c>
      <c r="E2031">
        <v>28</v>
      </c>
      <c r="F2031">
        <v>9</v>
      </c>
      <c r="G2031" t="s">
        <v>215</v>
      </c>
    </row>
    <row r="2032" spans="1:7" x14ac:dyDescent="0.2">
      <c r="A2032">
        <v>2.01044011954348E+17</v>
      </c>
      <c r="B2032" t="s">
        <v>4052</v>
      </c>
      <c r="C2032" t="s">
        <v>4053</v>
      </c>
      <c r="D2032" s="1">
        <v>41040.930578703701</v>
      </c>
      <c r="E2032">
        <v>190</v>
      </c>
      <c r="F2032">
        <v>165</v>
      </c>
      <c r="G2032" t="s">
        <v>89</v>
      </c>
    </row>
    <row r="2033" spans="1:8" x14ac:dyDescent="0.2">
      <c r="A2033">
        <v>2.0203790895218598E+17</v>
      </c>
      <c r="B2033" t="s">
        <v>4054</v>
      </c>
      <c r="C2033" t="s">
        <v>4055</v>
      </c>
      <c r="D2033" s="1">
        <v>41043.673206018517</v>
      </c>
      <c r="E2033">
        <v>136</v>
      </c>
      <c r="F2033">
        <v>15</v>
      </c>
      <c r="G2033" t="s">
        <v>215</v>
      </c>
    </row>
    <row r="2034" spans="1:8" x14ac:dyDescent="0.2">
      <c r="A2034">
        <v>2.02039018530144E+17</v>
      </c>
      <c r="B2034" t="s">
        <v>4056</v>
      </c>
      <c r="C2034" t="s">
        <v>4057</v>
      </c>
      <c r="D2034" s="1">
        <v>41043.67627314815</v>
      </c>
      <c r="E2034">
        <v>1868</v>
      </c>
      <c r="F2034">
        <v>1542</v>
      </c>
      <c r="G2034" t="s">
        <v>89</v>
      </c>
    </row>
    <row r="2035" spans="1:8" x14ac:dyDescent="0.2">
      <c r="A2035">
        <v>2.0205293438356602E+17</v>
      </c>
      <c r="B2035" t="s">
        <v>4058</v>
      </c>
      <c r="C2035" t="s">
        <v>4059</v>
      </c>
      <c r="D2035" s="1">
        <v>41043.714675925927</v>
      </c>
      <c r="E2035">
        <v>49</v>
      </c>
      <c r="F2035">
        <v>14</v>
      </c>
    </row>
    <row r="2036" spans="1:8" x14ac:dyDescent="0.2">
      <c r="A2036">
        <v>2.02059317418016E+17</v>
      </c>
      <c r="B2036" t="s">
        <v>4060</v>
      </c>
      <c r="C2036" t="s">
        <v>4061</v>
      </c>
      <c r="D2036" s="1">
        <v>41043.732291666667</v>
      </c>
      <c r="E2036">
        <v>59</v>
      </c>
      <c r="F2036">
        <v>19</v>
      </c>
      <c r="G2036" t="s">
        <v>89</v>
      </c>
    </row>
    <row r="2037" spans="1:8" x14ac:dyDescent="0.2">
      <c r="A2037">
        <v>2.0206138525602598E+17</v>
      </c>
      <c r="B2037" t="s">
        <v>4062</v>
      </c>
      <c r="C2037" t="s">
        <v>4063</v>
      </c>
      <c r="D2037" s="1">
        <v>41043.737997685188</v>
      </c>
      <c r="E2037">
        <v>15</v>
      </c>
      <c r="F2037">
        <v>3</v>
      </c>
      <c r="G2037" t="s">
        <v>89</v>
      </c>
      <c r="H2037" t="s">
        <v>390</v>
      </c>
    </row>
    <row r="2038" spans="1:8" x14ac:dyDescent="0.2">
      <c r="A2038">
        <v>2.0206796882432E+17</v>
      </c>
      <c r="B2038" t="s">
        <v>4064</v>
      </c>
      <c r="C2038" t="s">
        <v>4065</v>
      </c>
      <c r="D2038" s="1">
        <v>41043.756157407406</v>
      </c>
      <c r="E2038">
        <v>93</v>
      </c>
      <c r="F2038">
        <v>66</v>
      </c>
      <c r="G2038" t="e">
        <f>_xlfn.SINGLE( _xlfn.SINGLE(NHLDevils))</f>
        <v>#NAME?</v>
      </c>
    </row>
    <row r="2039" spans="1:8" x14ac:dyDescent="0.2">
      <c r="A2039">
        <v>2.020751759514E+17</v>
      </c>
      <c r="B2039" t="s">
        <v>4066</v>
      </c>
      <c r="C2039" t="e">
        <f>_xlfn.SINGLE( AndyPettitte lost his first game)--I used to be a fan of his until He ratted out his best friend, _xlfn.SINGLE( RogerClemens. _xlfn.SINGLE( AndyPettitte))</f>
        <v>#NAME?</v>
      </c>
      <c r="D2039" s="1">
        <v>41043.776041666664</v>
      </c>
      <c r="E2039">
        <v>11</v>
      </c>
      <c r="F2039">
        <v>2</v>
      </c>
      <c r="G2039" t="s">
        <v>576</v>
      </c>
    </row>
    <row r="2040" spans="1:8" x14ac:dyDescent="0.2">
      <c r="A2040">
        <v>2.0209838376944E+17</v>
      </c>
      <c r="B2040" t="s">
        <v>4067</v>
      </c>
      <c r="C2040" t="s">
        <v>4068</v>
      </c>
      <c r="D2040" s="1">
        <v>41043.840092592596</v>
      </c>
      <c r="E2040">
        <v>36</v>
      </c>
      <c r="F2040">
        <v>8</v>
      </c>
      <c r="G2040" t="s">
        <v>576</v>
      </c>
    </row>
    <row r="2041" spans="1:8" x14ac:dyDescent="0.2">
      <c r="A2041">
        <v>2.0210073321302E+17</v>
      </c>
      <c r="B2041" t="s">
        <v>4069</v>
      </c>
      <c r="C2041" t="s">
        <v>4070</v>
      </c>
      <c r="D2041" s="1">
        <v>41043.846574074072</v>
      </c>
      <c r="E2041">
        <v>112</v>
      </c>
      <c r="F2041">
        <v>20</v>
      </c>
    </row>
    <row r="2042" spans="1:8" x14ac:dyDescent="0.2">
      <c r="A2042">
        <v>2.0210481100764701E+17</v>
      </c>
      <c r="B2042" t="s">
        <v>4071</v>
      </c>
      <c r="C2042" t="s">
        <v>4072</v>
      </c>
      <c r="D2042" s="1">
        <v>41043.857824074075</v>
      </c>
      <c r="E2042">
        <v>17</v>
      </c>
      <c r="F2042">
        <v>5</v>
      </c>
    </row>
    <row r="2043" spans="1:8" x14ac:dyDescent="0.2">
      <c r="A2043">
        <v>2.0211146896612099E+17</v>
      </c>
      <c r="B2043" t="s">
        <v>4073</v>
      </c>
      <c r="C2043" t="s">
        <v>4074</v>
      </c>
      <c r="D2043" s="1">
        <v>41043.876192129632</v>
      </c>
      <c r="E2043">
        <v>9</v>
      </c>
      <c r="F2043">
        <v>6</v>
      </c>
      <c r="G2043" t="s">
        <v>215</v>
      </c>
    </row>
    <row r="2044" spans="1:8" x14ac:dyDescent="0.2">
      <c r="A2044">
        <v>2.0211219720214899E+17</v>
      </c>
      <c r="B2044" t="s">
        <v>4075</v>
      </c>
      <c r="C2044" t="s">
        <v>4076</v>
      </c>
      <c r="D2044" s="1">
        <v>41043.878206018519</v>
      </c>
      <c r="E2044">
        <v>13</v>
      </c>
      <c r="F2044">
        <v>4</v>
      </c>
      <c r="G2044" t="s">
        <v>215</v>
      </c>
      <c r="H2044" t="s">
        <v>4077</v>
      </c>
    </row>
    <row r="2045" spans="1:8" x14ac:dyDescent="0.2">
      <c r="A2045">
        <v>2.0211421785424198E+17</v>
      </c>
      <c r="B2045" t="s">
        <v>4078</v>
      </c>
      <c r="C2045" t="s">
        <v>4079</v>
      </c>
      <c r="D2045" s="1">
        <v>41043.883784722224</v>
      </c>
      <c r="E2045">
        <v>556</v>
      </c>
      <c r="F2045">
        <v>190</v>
      </c>
    </row>
    <row r="2046" spans="1:8" x14ac:dyDescent="0.2">
      <c r="A2046">
        <v>2.0211609730928198E+17</v>
      </c>
      <c r="B2046" t="s">
        <v>4080</v>
      </c>
      <c r="C2046" t="s">
        <v>4081</v>
      </c>
      <c r="D2046" s="1">
        <v>41043.888969907406</v>
      </c>
      <c r="E2046">
        <v>10</v>
      </c>
      <c r="F2046">
        <v>4</v>
      </c>
    </row>
    <row r="2047" spans="1:8" x14ac:dyDescent="0.2">
      <c r="A2047">
        <v>2.02118144934952E+17</v>
      </c>
      <c r="B2047" t="s">
        <v>4082</v>
      </c>
      <c r="C2047" t="s">
        <v>4083</v>
      </c>
      <c r="D2047" s="1">
        <v>41043.894618055558</v>
      </c>
      <c r="E2047">
        <v>38</v>
      </c>
      <c r="F2047">
        <v>12</v>
      </c>
      <c r="G2047" t="s">
        <v>89</v>
      </c>
    </row>
    <row r="2048" spans="1:8" x14ac:dyDescent="0.2">
      <c r="A2048">
        <v>2.02120412698648E+17</v>
      </c>
      <c r="B2048" t="s">
        <v>4084</v>
      </c>
      <c r="C2048" t="s">
        <v>4085</v>
      </c>
      <c r="D2048" s="1">
        <v>41043.900879629633</v>
      </c>
      <c r="E2048">
        <v>83</v>
      </c>
      <c r="F2048">
        <v>14</v>
      </c>
    </row>
    <row r="2049" spans="1:7" x14ac:dyDescent="0.2">
      <c r="A2049">
        <v>2.0212364246791299E+17</v>
      </c>
      <c r="B2049" t="s">
        <v>4086</v>
      </c>
      <c r="C2049" t="s">
        <v>4087</v>
      </c>
      <c r="D2049" s="1">
        <v>41043.909791666665</v>
      </c>
      <c r="E2049">
        <v>336</v>
      </c>
      <c r="F2049">
        <v>88</v>
      </c>
    </row>
    <row r="2050" spans="1:7" x14ac:dyDescent="0.2">
      <c r="A2050">
        <v>2.0212609272998202E+17</v>
      </c>
      <c r="B2050" t="s">
        <v>4088</v>
      </c>
      <c r="C2050" t="s">
        <v>4089</v>
      </c>
      <c r="D2050" s="1">
        <v>41043.916550925926</v>
      </c>
      <c r="E2050">
        <v>131</v>
      </c>
      <c r="F2050">
        <v>14</v>
      </c>
      <c r="G2050" t="s">
        <v>89</v>
      </c>
    </row>
    <row r="2051" spans="1:7" x14ac:dyDescent="0.2">
      <c r="A2051">
        <v>2.0212686567729901E+17</v>
      </c>
      <c r="B2051" t="s">
        <v>4090</v>
      </c>
      <c r="C2051" t="s">
        <v>4091</v>
      </c>
      <c r="D2051" s="1">
        <v>41043.918680555558</v>
      </c>
      <c r="E2051">
        <v>450</v>
      </c>
      <c r="F2051">
        <v>271</v>
      </c>
      <c r="G2051" t="s">
        <v>89</v>
      </c>
    </row>
    <row r="2052" spans="1:7" x14ac:dyDescent="0.2">
      <c r="A2052">
        <v>2.0212895138724198E+17</v>
      </c>
      <c r="B2052" t="s">
        <v>4092</v>
      </c>
      <c r="C2052" t="s">
        <v>4093</v>
      </c>
      <c r="D2052" s="1">
        <v>41043.924444444441</v>
      </c>
      <c r="E2052">
        <v>208</v>
      </c>
      <c r="F2052">
        <v>24</v>
      </c>
    </row>
    <row r="2053" spans="1:7" x14ac:dyDescent="0.2">
      <c r="A2053">
        <v>2.02133321826836E+17</v>
      </c>
      <c r="B2053" t="s">
        <v>4094</v>
      </c>
      <c r="C2053" t="s">
        <v>4095</v>
      </c>
      <c r="D2053" s="1">
        <v>41043.93650462963</v>
      </c>
      <c r="E2053">
        <v>230</v>
      </c>
      <c r="F2053">
        <v>41</v>
      </c>
      <c r="G2053" t="s">
        <v>89</v>
      </c>
    </row>
    <row r="2054" spans="1:7" x14ac:dyDescent="0.2">
      <c r="A2054">
        <v>2.02383342983856E+17</v>
      </c>
      <c r="B2054" t="s">
        <v>4096</v>
      </c>
      <c r="C2054" t="s">
        <v>4097</v>
      </c>
      <c r="D2054" s="1">
        <v>41044.626423611109</v>
      </c>
      <c r="E2054">
        <v>163</v>
      </c>
      <c r="F2054">
        <v>19</v>
      </c>
    </row>
    <row r="2055" spans="1:7" x14ac:dyDescent="0.2">
      <c r="A2055">
        <v>2.0238480797035699E+17</v>
      </c>
      <c r="B2055" t="s">
        <v>4098</v>
      </c>
      <c r="C2055" t="s">
        <v>4099</v>
      </c>
      <c r="D2055" s="1">
        <v>41044.630474537036</v>
      </c>
      <c r="E2055">
        <v>56</v>
      </c>
      <c r="F2055">
        <v>14</v>
      </c>
      <c r="G2055" t="s">
        <v>89</v>
      </c>
    </row>
    <row r="2056" spans="1:7" x14ac:dyDescent="0.2">
      <c r="A2056">
        <v>2.02424164441792E+17</v>
      </c>
      <c r="B2056" t="s">
        <v>4100</v>
      </c>
      <c r="C2056" t="s">
        <v>4101</v>
      </c>
      <c r="D2056" s="1">
        <v>41044.739074074074</v>
      </c>
      <c r="E2056">
        <v>667</v>
      </c>
      <c r="F2056">
        <v>155</v>
      </c>
    </row>
    <row r="2057" spans="1:7" x14ac:dyDescent="0.2">
      <c r="A2057">
        <v>2.0242774381049402E+17</v>
      </c>
      <c r="B2057" t="s">
        <v>4102</v>
      </c>
      <c r="C2057" t="s">
        <v>4103</v>
      </c>
      <c r="D2057" s="1">
        <v>41044.74894675926</v>
      </c>
      <c r="E2057">
        <v>1143</v>
      </c>
      <c r="F2057">
        <v>559</v>
      </c>
    </row>
    <row r="2058" spans="1:7" x14ac:dyDescent="0.2">
      <c r="A2058">
        <v>2.0246970379128E+17</v>
      </c>
      <c r="B2058" t="s">
        <v>4104</v>
      </c>
      <c r="C2058" t="s">
        <v>4105</v>
      </c>
      <c r="D2058" s="1">
        <v>41044.864733796298</v>
      </c>
      <c r="E2058">
        <v>34</v>
      </c>
      <c r="F2058">
        <v>10</v>
      </c>
      <c r="G2058" t="s">
        <v>546</v>
      </c>
    </row>
    <row r="2059" spans="1:7" x14ac:dyDescent="0.2">
      <c r="A2059">
        <v>2.02470930734256E+17</v>
      </c>
      <c r="B2059" t="s">
        <v>4106</v>
      </c>
      <c r="C2059" t="s">
        <v>4107</v>
      </c>
      <c r="D2059" s="1">
        <v>41044.868125000001</v>
      </c>
      <c r="E2059">
        <v>16</v>
      </c>
      <c r="F2059">
        <v>9</v>
      </c>
      <c r="G2059" t="s">
        <v>89</v>
      </c>
    </row>
    <row r="2060" spans="1:7" x14ac:dyDescent="0.2">
      <c r="A2060">
        <v>2.02473496390008E+17</v>
      </c>
      <c r="B2060" t="s">
        <v>4108</v>
      </c>
      <c r="C2060" t="s">
        <v>4109</v>
      </c>
      <c r="D2060" s="1">
        <v>41044.875196759262</v>
      </c>
      <c r="E2060">
        <v>73</v>
      </c>
      <c r="F2060">
        <v>23</v>
      </c>
      <c r="G2060" t="s">
        <v>89</v>
      </c>
    </row>
    <row r="2061" spans="1:7" x14ac:dyDescent="0.2">
      <c r="A2061">
        <v>2.0247711104960099E+17</v>
      </c>
      <c r="B2061" t="s">
        <v>4110</v>
      </c>
      <c r="C2061" t="s">
        <v>4111</v>
      </c>
      <c r="D2061" s="1">
        <v>41044.88517361111</v>
      </c>
      <c r="E2061">
        <v>83</v>
      </c>
      <c r="F2061">
        <v>18</v>
      </c>
      <c r="G2061" t="s">
        <v>576</v>
      </c>
    </row>
    <row r="2062" spans="1:7" x14ac:dyDescent="0.2">
      <c r="A2062">
        <v>2.0248166397496899E+17</v>
      </c>
      <c r="B2062" t="s">
        <v>4112</v>
      </c>
      <c r="C2062" t="s">
        <v>4113</v>
      </c>
      <c r="D2062" s="1">
        <v>41044.897743055553</v>
      </c>
      <c r="E2062">
        <v>159</v>
      </c>
      <c r="F2062">
        <v>28</v>
      </c>
      <c r="G2062" t="s">
        <v>89</v>
      </c>
    </row>
    <row r="2063" spans="1:7" x14ac:dyDescent="0.2">
      <c r="A2063">
        <v>2.02484106121052E+17</v>
      </c>
      <c r="B2063" t="s">
        <v>4114</v>
      </c>
      <c r="C2063" t="s">
        <v>4115</v>
      </c>
      <c r="D2063" s="1">
        <v>41044.904479166667</v>
      </c>
      <c r="E2063">
        <v>91</v>
      </c>
      <c r="F2063">
        <v>14</v>
      </c>
      <c r="G2063" t="s">
        <v>89</v>
      </c>
    </row>
    <row r="2064" spans="1:7" x14ac:dyDescent="0.2">
      <c r="A2064">
        <v>2.0249300164843901E+17</v>
      </c>
      <c r="B2064" t="s">
        <v>4116</v>
      </c>
      <c r="C2064" t="s">
        <v>4117</v>
      </c>
      <c r="D2064" s="1">
        <v>41044.929027777776</v>
      </c>
      <c r="E2064">
        <v>138</v>
      </c>
      <c r="F2064">
        <v>16</v>
      </c>
    </row>
    <row r="2065" spans="1:7" x14ac:dyDescent="0.2">
      <c r="A2065">
        <v>2.02495573960556E+17</v>
      </c>
      <c r="B2065" t="s">
        <v>4118</v>
      </c>
      <c r="C2065" t="s">
        <v>4119</v>
      </c>
      <c r="D2065" s="1">
        <v>41044.936122685183</v>
      </c>
      <c r="E2065">
        <v>287</v>
      </c>
      <c r="F2065">
        <v>144</v>
      </c>
    </row>
    <row r="2066" spans="1:7" x14ac:dyDescent="0.2">
      <c r="A2066">
        <v>2.0278483041977901E+17</v>
      </c>
      <c r="B2066" t="s">
        <v>4120</v>
      </c>
      <c r="C2066" t="s">
        <v>4121</v>
      </c>
      <c r="D2066" s="1">
        <v>41045.734317129631</v>
      </c>
      <c r="E2066">
        <v>102</v>
      </c>
      <c r="F2066">
        <v>27</v>
      </c>
      <c r="G2066" t="s">
        <v>89</v>
      </c>
    </row>
    <row r="2067" spans="1:7" x14ac:dyDescent="0.2">
      <c r="A2067">
        <v>2.0279752130155299E+17</v>
      </c>
      <c r="B2067" t="s">
        <v>4122</v>
      </c>
      <c r="C2067" t="s">
        <v>4123</v>
      </c>
      <c r="D2067" s="1">
        <v>41045.76934027778</v>
      </c>
      <c r="E2067">
        <v>32</v>
      </c>
      <c r="F2067">
        <v>5</v>
      </c>
      <c r="G2067" t="s">
        <v>215</v>
      </c>
    </row>
    <row r="2068" spans="1:7" x14ac:dyDescent="0.2">
      <c r="A2068">
        <v>2.028108628499E+17</v>
      </c>
      <c r="B2068" t="s">
        <v>4124</v>
      </c>
      <c r="C2068" t="s">
        <v>4125</v>
      </c>
      <c r="D2068" s="1">
        <v>41045.806157407409</v>
      </c>
      <c r="E2068">
        <v>59</v>
      </c>
      <c r="F2068">
        <v>28</v>
      </c>
    </row>
    <row r="2069" spans="1:7" x14ac:dyDescent="0.2">
      <c r="A2069">
        <v>2.0282001941399101E+17</v>
      </c>
      <c r="B2069" t="s">
        <v>4126</v>
      </c>
      <c r="C2069" t="s">
        <v>4127</v>
      </c>
      <c r="D2069" s="1">
        <v>41045.831423611111</v>
      </c>
      <c r="E2069">
        <v>134</v>
      </c>
      <c r="F2069">
        <v>16</v>
      </c>
      <c r="G2069" t="s">
        <v>215</v>
      </c>
    </row>
    <row r="2070" spans="1:7" x14ac:dyDescent="0.2">
      <c r="A2070">
        <v>2.0283346252740602E+17</v>
      </c>
      <c r="B2070" t="s">
        <v>4128</v>
      </c>
      <c r="C2070" t="s">
        <v>4129</v>
      </c>
      <c r="D2070" s="1">
        <v>41045.868518518517</v>
      </c>
      <c r="E2070">
        <v>237</v>
      </c>
      <c r="F2070">
        <v>18</v>
      </c>
      <c r="G2070" t="s">
        <v>215</v>
      </c>
    </row>
    <row r="2071" spans="1:7" x14ac:dyDescent="0.2">
      <c r="A2071">
        <v>2.02850299969404E+17</v>
      </c>
      <c r="B2071" t="s">
        <v>4130</v>
      </c>
      <c r="C2071" t="s">
        <v>4131</v>
      </c>
      <c r="D2071" s="1">
        <v>41045.914976851855</v>
      </c>
      <c r="E2071">
        <v>400</v>
      </c>
      <c r="F2071">
        <v>142</v>
      </c>
    </row>
    <row r="2072" spans="1:7" x14ac:dyDescent="0.2">
      <c r="A2072">
        <v>2.0315466999070701E+17</v>
      </c>
      <c r="B2072" t="s">
        <v>4132</v>
      </c>
      <c r="C2072" t="s">
        <v>4133</v>
      </c>
      <c r="D2072" s="1">
        <v>41046.754884259259</v>
      </c>
      <c r="E2072">
        <v>23</v>
      </c>
      <c r="F2072">
        <v>9</v>
      </c>
      <c r="G2072" t="s">
        <v>487</v>
      </c>
    </row>
    <row r="2073" spans="1:7" x14ac:dyDescent="0.2">
      <c r="A2073">
        <v>2.0317251327297101E+17</v>
      </c>
      <c r="B2073" t="s">
        <v>4134</v>
      </c>
      <c r="C2073" t="s">
        <v>4135</v>
      </c>
      <c r="D2073" s="1">
        <v>41046.804120370369</v>
      </c>
      <c r="E2073">
        <v>39</v>
      </c>
      <c r="F2073">
        <v>14</v>
      </c>
      <c r="G2073" t="s">
        <v>215</v>
      </c>
    </row>
    <row r="2074" spans="1:7" x14ac:dyDescent="0.2">
      <c r="A2074">
        <v>2.0317847453656998E+17</v>
      </c>
      <c r="B2074" t="s">
        <v>4136</v>
      </c>
      <c r="C2074" t="s">
        <v>4137</v>
      </c>
      <c r="D2074" s="1">
        <v>41046.820567129631</v>
      </c>
      <c r="E2074">
        <v>131</v>
      </c>
      <c r="F2074">
        <v>43</v>
      </c>
      <c r="G2074" t="s">
        <v>215</v>
      </c>
    </row>
    <row r="2075" spans="1:7" x14ac:dyDescent="0.2">
      <c r="A2075">
        <v>2.03188132462596E+17</v>
      </c>
      <c r="B2075" t="s">
        <v>4138</v>
      </c>
      <c r="C2075" t="s">
        <v>4139</v>
      </c>
      <c r="D2075" s="1">
        <v>41046.847222222219</v>
      </c>
      <c r="E2075">
        <v>217</v>
      </c>
      <c r="F2075">
        <v>61</v>
      </c>
    </row>
    <row r="2076" spans="1:7" x14ac:dyDescent="0.2">
      <c r="A2076">
        <v>2.0319680986940602E+17</v>
      </c>
      <c r="B2076" t="s">
        <v>4140</v>
      </c>
      <c r="C2076" t="s">
        <v>4141</v>
      </c>
      <c r="D2076" s="1">
        <v>41046.871168981481</v>
      </c>
      <c r="E2076">
        <v>364</v>
      </c>
      <c r="F2076">
        <v>258</v>
      </c>
      <c r="G2076" t="s">
        <v>215</v>
      </c>
    </row>
    <row r="2077" spans="1:7" x14ac:dyDescent="0.2">
      <c r="A2077">
        <v>2.0321348211874598E+17</v>
      </c>
      <c r="B2077" t="s">
        <v>4142</v>
      </c>
      <c r="C2077" t="s">
        <v>4143</v>
      </c>
      <c r="D2077" s="1">
        <v>41046.917175925926</v>
      </c>
      <c r="E2077">
        <v>64</v>
      </c>
      <c r="F2077">
        <v>4</v>
      </c>
    </row>
    <row r="2078" spans="1:7" x14ac:dyDescent="0.2">
      <c r="A2078">
        <v>2.0351877783133699E+17</v>
      </c>
      <c r="B2078" t="s">
        <v>4144</v>
      </c>
      <c r="C2078" t="s">
        <v>4145</v>
      </c>
      <c r="D2078" s="1">
        <v>41047.759629629632</v>
      </c>
      <c r="E2078">
        <v>87</v>
      </c>
      <c r="F2078">
        <v>29</v>
      </c>
      <c r="G2078" t="e">
        <f>TheDonnaSummer</f>
        <v>#NAME?</v>
      </c>
    </row>
    <row r="2079" spans="1:7" x14ac:dyDescent="0.2">
      <c r="A2079">
        <v>2.0352077722668998E+17</v>
      </c>
      <c r="B2079" t="s">
        <v>4146</v>
      </c>
      <c r="C2079" t="s">
        <v>4147</v>
      </c>
      <c r="D2079" s="1">
        <v>41047.765150462961</v>
      </c>
      <c r="E2079">
        <v>1041</v>
      </c>
      <c r="F2079">
        <v>1041</v>
      </c>
      <c r="G2079" t="s">
        <v>89</v>
      </c>
    </row>
    <row r="2080" spans="1:7" x14ac:dyDescent="0.2">
      <c r="A2080">
        <v>2.03543876441608E+17</v>
      </c>
      <c r="B2080" t="s">
        <v>4148</v>
      </c>
      <c r="C2080" t="s">
        <v>4149</v>
      </c>
      <c r="D2080" s="1">
        <v>41047.828888888886</v>
      </c>
      <c r="E2080">
        <v>34</v>
      </c>
      <c r="F2080">
        <v>9</v>
      </c>
      <c r="G2080" t="s">
        <v>89</v>
      </c>
    </row>
    <row r="2081" spans="1:8" x14ac:dyDescent="0.2">
      <c r="A2081">
        <v>2.0354648133928499E+17</v>
      </c>
      <c r="B2081" t="s">
        <v>4150</v>
      </c>
      <c r="C2081" t="s">
        <v>4151</v>
      </c>
      <c r="D2081" s="1">
        <v>41047.836076388892</v>
      </c>
      <c r="E2081">
        <v>8</v>
      </c>
      <c r="F2081">
        <v>5</v>
      </c>
    </row>
    <row r="2082" spans="1:8" x14ac:dyDescent="0.2">
      <c r="A2082">
        <v>2.0355212870957402E+17</v>
      </c>
      <c r="B2082" t="s">
        <v>4152</v>
      </c>
      <c r="C2082" t="s">
        <v>4153</v>
      </c>
      <c r="D2082" s="1">
        <v>41047.851655092592</v>
      </c>
      <c r="E2082">
        <v>50</v>
      </c>
      <c r="F2082">
        <v>18</v>
      </c>
    </row>
    <row r="2083" spans="1:8" x14ac:dyDescent="0.2">
      <c r="A2083">
        <v>2.0355362691914499E+17</v>
      </c>
      <c r="B2083" t="s">
        <v>4154</v>
      </c>
      <c r="C2083" t="s">
        <v>4155</v>
      </c>
      <c r="D2083" s="1">
        <v>41047.855798611112</v>
      </c>
      <c r="E2083">
        <v>15</v>
      </c>
      <c r="F2083">
        <v>1</v>
      </c>
      <c r="G2083" t="s">
        <v>215</v>
      </c>
      <c r="H2083" t="s">
        <v>390</v>
      </c>
    </row>
    <row r="2084" spans="1:8" x14ac:dyDescent="0.2">
      <c r="A2084">
        <v>2.0355567579052E+17</v>
      </c>
      <c r="B2084" t="s">
        <v>4156</v>
      </c>
      <c r="C2084" t="s">
        <v>4157</v>
      </c>
      <c r="D2084" s="1">
        <v>41047.861446759256</v>
      </c>
      <c r="E2084">
        <v>55</v>
      </c>
      <c r="F2084">
        <v>7</v>
      </c>
      <c r="G2084" t="s">
        <v>215</v>
      </c>
      <c r="H2084" t="s">
        <v>390</v>
      </c>
    </row>
    <row r="2085" spans="1:8" x14ac:dyDescent="0.2">
      <c r="A2085">
        <v>2.0356642391261501E+17</v>
      </c>
      <c r="B2085" t="s">
        <v>4158</v>
      </c>
      <c r="C2085" t="s">
        <v>4159</v>
      </c>
      <c r="D2085" s="1">
        <v>41047.891111111108</v>
      </c>
      <c r="E2085">
        <v>431</v>
      </c>
      <c r="F2085">
        <v>195</v>
      </c>
      <c r="G2085" t="s">
        <v>89</v>
      </c>
    </row>
    <row r="2086" spans="1:8" x14ac:dyDescent="0.2">
      <c r="A2086">
        <v>2.035685711488E+17</v>
      </c>
      <c r="B2086" t="s">
        <v>4160</v>
      </c>
      <c r="C2086" t="s">
        <v>4161</v>
      </c>
      <c r="D2086" s="1">
        <v>41047.897037037037</v>
      </c>
      <c r="E2086">
        <v>1004</v>
      </c>
      <c r="F2086">
        <v>838</v>
      </c>
      <c r="G2086" t="s">
        <v>89</v>
      </c>
    </row>
    <row r="2087" spans="1:8" x14ac:dyDescent="0.2">
      <c r="A2087">
        <v>2.0357241324450598E+17</v>
      </c>
      <c r="B2087" t="s">
        <v>4162</v>
      </c>
      <c r="C2087" t="s">
        <v>4163</v>
      </c>
      <c r="D2087" s="1">
        <v>41047.907638888886</v>
      </c>
      <c r="E2087">
        <v>85</v>
      </c>
      <c r="F2087">
        <v>25</v>
      </c>
      <c r="G2087" t="s">
        <v>89</v>
      </c>
    </row>
    <row r="2088" spans="1:8" x14ac:dyDescent="0.2">
      <c r="A2088">
        <v>2.0357555930805798E+17</v>
      </c>
      <c r="B2088" t="s">
        <v>4164</v>
      </c>
      <c r="C2088" t="s">
        <v>4165</v>
      </c>
      <c r="D2088" s="1">
        <v>41047.916319444441</v>
      </c>
      <c r="E2088">
        <v>12</v>
      </c>
      <c r="F2088">
        <v>8</v>
      </c>
      <c r="G2088" t="s">
        <v>89</v>
      </c>
    </row>
    <row r="2089" spans="1:8" x14ac:dyDescent="0.2">
      <c r="A2089">
        <v>2.0357927097768701E+17</v>
      </c>
      <c r="B2089" t="s">
        <v>4166</v>
      </c>
      <c r="C2089" t="s">
        <v>4167</v>
      </c>
      <c r="D2089" s="1">
        <v>41047.926562499997</v>
      </c>
      <c r="E2089">
        <v>17</v>
      </c>
      <c r="F2089">
        <v>6</v>
      </c>
      <c r="G2089" t="s">
        <v>89</v>
      </c>
    </row>
    <row r="2090" spans="1:8" x14ac:dyDescent="0.2">
      <c r="A2090">
        <v>2.0358606681132602E+17</v>
      </c>
      <c r="B2090" t="s">
        <v>4168</v>
      </c>
      <c r="C2090" t="s">
        <v>4169</v>
      </c>
      <c r="D2090" s="1">
        <v>41047.9453125</v>
      </c>
      <c r="E2090">
        <v>151</v>
      </c>
      <c r="F2090">
        <v>69</v>
      </c>
    </row>
    <row r="2091" spans="1:8" x14ac:dyDescent="0.2">
      <c r="A2091">
        <v>2.0433917962945299E+17</v>
      </c>
      <c r="B2091" t="s">
        <v>4170</v>
      </c>
      <c r="C2091" t="s">
        <v>4171</v>
      </c>
      <c r="D2091" s="1">
        <v>41050.023506944446</v>
      </c>
      <c r="E2091">
        <v>59</v>
      </c>
      <c r="F2091">
        <v>14</v>
      </c>
      <c r="H2091" t="s">
        <v>390</v>
      </c>
    </row>
    <row r="2092" spans="1:8" x14ac:dyDescent="0.2">
      <c r="A2092">
        <v>2.04584121614352E+17</v>
      </c>
      <c r="B2092" t="s">
        <v>4172</v>
      </c>
      <c r="C2092" t="s">
        <v>4173</v>
      </c>
      <c r="D2092" s="1">
        <v>41050.699421296296</v>
      </c>
      <c r="E2092">
        <v>20</v>
      </c>
      <c r="F2092">
        <v>8</v>
      </c>
      <c r="G2092" t="s">
        <v>576</v>
      </c>
      <c r="H2092" t="s">
        <v>390</v>
      </c>
    </row>
    <row r="2093" spans="1:8" x14ac:dyDescent="0.2">
      <c r="A2093">
        <v>2.045866522225E+17</v>
      </c>
      <c r="B2093" t="s">
        <v>4174</v>
      </c>
      <c r="C2093" t="s">
        <v>4175</v>
      </c>
      <c r="D2093" s="1">
        <v>41050.706400462965</v>
      </c>
      <c r="E2093">
        <v>10</v>
      </c>
      <c r="F2093">
        <v>2</v>
      </c>
      <c r="G2093" t="s">
        <v>215</v>
      </c>
      <c r="H2093" t="s">
        <v>390</v>
      </c>
    </row>
    <row r="2094" spans="1:8" x14ac:dyDescent="0.2">
      <c r="A2094">
        <v>2.0458744373799299E+17</v>
      </c>
      <c r="B2094" t="s">
        <v>4176</v>
      </c>
      <c r="C2094" t="s">
        <v>4177</v>
      </c>
      <c r="D2094" s="1">
        <v>41050.708587962959</v>
      </c>
      <c r="E2094">
        <v>23</v>
      </c>
      <c r="F2094">
        <v>8</v>
      </c>
      <c r="H2094" t="s">
        <v>390</v>
      </c>
    </row>
    <row r="2095" spans="1:8" x14ac:dyDescent="0.2">
      <c r="A2095">
        <v>2.0460858938032899E+17</v>
      </c>
      <c r="B2095" t="s">
        <v>4178</v>
      </c>
      <c r="C2095" t="s">
        <v>4179</v>
      </c>
      <c r="D2095" s="1">
        <v>41050.766932870371</v>
      </c>
      <c r="E2095">
        <v>34</v>
      </c>
      <c r="F2095">
        <v>12</v>
      </c>
      <c r="G2095" t="s">
        <v>89</v>
      </c>
      <c r="H2095" t="s">
        <v>390</v>
      </c>
    </row>
    <row r="2096" spans="1:8" x14ac:dyDescent="0.2">
      <c r="A2096">
        <v>2.0461000589326701E+17</v>
      </c>
      <c r="B2096" t="s">
        <v>4180</v>
      </c>
      <c r="C2096" t="s">
        <v>4181</v>
      </c>
      <c r="D2096" s="1">
        <v>41050.770844907405</v>
      </c>
      <c r="E2096">
        <v>37</v>
      </c>
      <c r="F2096">
        <v>14</v>
      </c>
      <c r="G2096" t="s">
        <v>89</v>
      </c>
    </row>
    <row r="2097" spans="1:8" x14ac:dyDescent="0.2">
      <c r="A2097">
        <v>2.04621710421524E+17</v>
      </c>
      <c r="B2097" t="s">
        <v>4182</v>
      </c>
      <c r="C2097" t="s">
        <v>4183</v>
      </c>
      <c r="D2097" s="1">
        <v>41050.803148148145</v>
      </c>
      <c r="E2097">
        <v>32</v>
      </c>
      <c r="F2097">
        <v>10</v>
      </c>
      <c r="G2097" t="s">
        <v>89</v>
      </c>
    </row>
    <row r="2098" spans="1:8" x14ac:dyDescent="0.2">
      <c r="A2098">
        <v>2.0462565206485798E+17</v>
      </c>
      <c r="B2098" t="s">
        <v>4184</v>
      </c>
      <c r="C2098" t="s">
        <v>4185</v>
      </c>
      <c r="D2098" s="1">
        <v>41050.814016203702</v>
      </c>
      <c r="E2098">
        <v>20</v>
      </c>
      <c r="F2098">
        <v>5</v>
      </c>
      <c r="G2098" t="s">
        <v>89</v>
      </c>
    </row>
    <row r="2099" spans="1:8" x14ac:dyDescent="0.2">
      <c r="A2099">
        <v>2.0462687109736E+17</v>
      </c>
      <c r="B2099" t="s">
        <v>4186</v>
      </c>
      <c r="C2099" t="s">
        <v>4187</v>
      </c>
      <c r="D2099" s="1">
        <v>41050.817384259259</v>
      </c>
      <c r="E2099">
        <v>381</v>
      </c>
      <c r="F2099">
        <v>98</v>
      </c>
      <c r="G2099" t="s">
        <v>215</v>
      </c>
    </row>
    <row r="2100" spans="1:8" x14ac:dyDescent="0.2">
      <c r="A2100">
        <v>2.0462991752941501E+17</v>
      </c>
      <c r="B2100" t="s">
        <v>4188</v>
      </c>
      <c r="C2100" t="s">
        <v>4189</v>
      </c>
      <c r="D2100" s="1">
        <v>41050.825787037036</v>
      </c>
      <c r="E2100">
        <v>32</v>
      </c>
      <c r="F2100">
        <v>5</v>
      </c>
      <c r="G2100" t="e">
        <f>_xlfn.SINGLE(JennaTalackova _xlfn.SINGLE(MissUniverseCanada))</f>
        <v>#NAME?</v>
      </c>
    </row>
    <row r="2101" spans="1:8" x14ac:dyDescent="0.2">
      <c r="A2101">
        <v>2.04633842437472E+17</v>
      </c>
      <c r="B2101" t="s">
        <v>4190</v>
      </c>
      <c r="C2101" t="s">
        <v>4191</v>
      </c>
      <c r="D2101" s="1">
        <v>41050.83662037037</v>
      </c>
      <c r="E2101">
        <v>35</v>
      </c>
      <c r="F2101">
        <v>9</v>
      </c>
      <c r="G2101" t="s">
        <v>89</v>
      </c>
    </row>
    <row r="2102" spans="1:8" x14ac:dyDescent="0.2">
      <c r="A2102">
        <v>2.04639631248064E+17</v>
      </c>
      <c r="B2102" t="s">
        <v>4192</v>
      </c>
      <c r="C2102" t="s">
        <v>4193</v>
      </c>
      <c r="D2102" s="1">
        <v>41050.852592592593</v>
      </c>
      <c r="E2102">
        <v>134</v>
      </c>
      <c r="F2102">
        <v>75</v>
      </c>
      <c r="G2102" t="s">
        <v>89</v>
      </c>
      <c r="H2102" t="s">
        <v>390</v>
      </c>
    </row>
    <row r="2103" spans="1:8" x14ac:dyDescent="0.2">
      <c r="A2103">
        <v>2.04650769549508E+17</v>
      </c>
      <c r="B2103" t="s">
        <v>4194</v>
      </c>
      <c r="C2103" t="s">
        <v>4195</v>
      </c>
      <c r="D2103" s="1">
        <v>41050.883333333331</v>
      </c>
      <c r="E2103">
        <v>423</v>
      </c>
      <c r="F2103">
        <v>63</v>
      </c>
      <c r="G2103" t="s">
        <v>89</v>
      </c>
    </row>
    <row r="2104" spans="1:8" x14ac:dyDescent="0.2">
      <c r="A2104">
        <v>2.04659247898836E+17</v>
      </c>
      <c r="B2104" t="s">
        <v>4196</v>
      </c>
      <c r="C2104" t="s">
        <v>4197</v>
      </c>
      <c r="D2104" s="1">
        <v>41050.906724537039</v>
      </c>
      <c r="E2104">
        <v>16</v>
      </c>
      <c r="F2104">
        <v>5</v>
      </c>
      <c r="G2104" t="s">
        <v>89</v>
      </c>
      <c r="H2104" t="s">
        <v>390</v>
      </c>
    </row>
    <row r="2105" spans="1:8" x14ac:dyDescent="0.2">
      <c r="A2105">
        <v>2.0466239144998E+17</v>
      </c>
      <c r="B2105" t="s">
        <v>4198</v>
      </c>
      <c r="C2105" t="s">
        <v>4199</v>
      </c>
      <c r="D2105" s="1">
        <v>41050.915405092594</v>
      </c>
      <c r="E2105">
        <v>22</v>
      </c>
      <c r="F2105">
        <v>8</v>
      </c>
    </row>
    <row r="2106" spans="1:8" x14ac:dyDescent="0.2">
      <c r="A2106">
        <v>2.04675610738556E+17</v>
      </c>
      <c r="B2106" t="s">
        <v>4200</v>
      </c>
      <c r="C2106" t="s">
        <v>4201</v>
      </c>
      <c r="D2106" s="1">
        <v>41050.951874999999</v>
      </c>
      <c r="E2106">
        <v>474</v>
      </c>
      <c r="F2106">
        <v>165</v>
      </c>
    </row>
    <row r="2107" spans="1:8" x14ac:dyDescent="0.2">
      <c r="A2107">
        <v>2.0493742489010499E+17</v>
      </c>
      <c r="B2107" t="s">
        <v>4202</v>
      </c>
      <c r="C2107" t="s">
        <v>4203</v>
      </c>
      <c r="D2107" s="1">
        <v>41051.674351851849</v>
      </c>
      <c r="E2107">
        <v>350</v>
      </c>
      <c r="F2107">
        <v>79</v>
      </c>
      <c r="G2107" t="s">
        <v>89</v>
      </c>
    </row>
    <row r="2108" spans="1:8" x14ac:dyDescent="0.2">
      <c r="A2108">
        <v>2.04946072173416E+17</v>
      </c>
      <c r="B2108" t="s">
        <v>4204</v>
      </c>
      <c r="C2108" t="s">
        <v>4205</v>
      </c>
      <c r="D2108" s="1">
        <v>41051.698206018518</v>
      </c>
      <c r="E2108">
        <v>155</v>
      </c>
      <c r="F2108">
        <v>49</v>
      </c>
      <c r="G2108" t="s">
        <v>89</v>
      </c>
    </row>
    <row r="2109" spans="1:8" x14ac:dyDescent="0.2">
      <c r="A2109">
        <v>2.0495329291103002E+17</v>
      </c>
      <c r="B2109" t="s">
        <v>4206</v>
      </c>
      <c r="C2109" t="s">
        <v>4207</v>
      </c>
      <c r="D2109" s="1">
        <v>41051.718136574076</v>
      </c>
      <c r="E2109">
        <v>876</v>
      </c>
      <c r="F2109">
        <v>754</v>
      </c>
      <c r="G2109" t="s">
        <v>89</v>
      </c>
    </row>
    <row r="2110" spans="1:8" x14ac:dyDescent="0.2">
      <c r="A2110">
        <v>2.04954381832036E+17</v>
      </c>
      <c r="B2110" t="s">
        <v>4208</v>
      </c>
      <c r="C2110" t="s">
        <v>4209</v>
      </c>
      <c r="D2110" s="1">
        <v>41051.721145833333</v>
      </c>
      <c r="E2110">
        <v>69</v>
      </c>
      <c r="F2110">
        <v>37</v>
      </c>
    </row>
    <row r="2111" spans="1:8" x14ac:dyDescent="0.2">
      <c r="A2111">
        <v>2.0495570732437501E+17</v>
      </c>
      <c r="B2111" t="s">
        <v>4210</v>
      </c>
      <c r="C2111" t="s">
        <v>4211</v>
      </c>
      <c r="D2111" s="1">
        <v>41051.724803240744</v>
      </c>
      <c r="E2111">
        <v>38</v>
      </c>
      <c r="F2111">
        <v>32</v>
      </c>
      <c r="G2111" t="s">
        <v>89</v>
      </c>
    </row>
    <row r="2112" spans="1:8" x14ac:dyDescent="0.2">
      <c r="A2112">
        <v>2.04964575920144E+17</v>
      </c>
      <c r="B2112" t="s">
        <v>4212</v>
      </c>
      <c r="C2112" t="s">
        <v>4213</v>
      </c>
      <c r="D2112" s="1">
        <v>41051.74927083333</v>
      </c>
      <c r="E2112">
        <v>18</v>
      </c>
      <c r="F2112">
        <v>9</v>
      </c>
      <c r="H2112" t="s">
        <v>390</v>
      </c>
    </row>
    <row r="2113" spans="1:8" x14ac:dyDescent="0.2">
      <c r="A2113">
        <v>2.04967969586028E+17</v>
      </c>
      <c r="B2113" t="s">
        <v>4214</v>
      </c>
      <c r="C2113" t="s">
        <v>4215</v>
      </c>
      <c r="D2113" s="1">
        <v>41051.758634259262</v>
      </c>
      <c r="E2113">
        <v>51</v>
      </c>
      <c r="F2113">
        <v>24</v>
      </c>
      <c r="H2113" t="s">
        <v>390</v>
      </c>
    </row>
    <row r="2114" spans="1:8" x14ac:dyDescent="0.2">
      <c r="A2114">
        <v>2.0500721337748998E+17</v>
      </c>
      <c r="B2114" t="s">
        <v>4216</v>
      </c>
      <c r="C2114" t="s">
        <v>4217</v>
      </c>
      <c r="D2114" s="1">
        <v>41051.866932870369</v>
      </c>
      <c r="E2114">
        <v>27</v>
      </c>
      <c r="F2114">
        <v>12</v>
      </c>
      <c r="G2114" t="s">
        <v>215</v>
      </c>
    </row>
    <row r="2115" spans="1:8" x14ac:dyDescent="0.2">
      <c r="A2115">
        <v>2.0501039913594E+17</v>
      </c>
      <c r="B2115" t="s">
        <v>4218</v>
      </c>
      <c r="C2115" t="s">
        <v>4219</v>
      </c>
      <c r="D2115" s="1">
        <v>41051.875717592593</v>
      </c>
      <c r="E2115">
        <v>106</v>
      </c>
      <c r="F2115">
        <v>30</v>
      </c>
      <c r="G2115" t="s">
        <v>215</v>
      </c>
    </row>
    <row r="2116" spans="1:8" x14ac:dyDescent="0.2">
      <c r="A2116">
        <v>2.0501298245389901E+17</v>
      </c>
      <c r="B2116" t="s">
        <v>4220</v>
      </c>
      <c r="C2116" t="s">
        <v>4221</v>
      </c>
      <c r="D2116" s="1">
        <v>41051.882847222223</v>
      </c>
      <c r="E2116">
        <v>52</v>
      </c>
      <c r="F2116">
        <v>4</v>
      </c>
    </row>
    <row r="2117" spans="1:8" x14ac:dyDescent="0.2">
      <c r="A2117">
        <v>2.0501794028061901E+17</v>
      </c>
      <c r="B2117" t="s">
        <v>4222</v>
      </c>
      <c r="C2117" t="s">
        <v>4223</v>
      </c>
      <c r="D2117" s="1">
        <v>41051.896527777775</v>
      </c>
      <c r="E2117">
        <v>237</v>
      </c>
      <c r="F2117">
        <v>172</v>
      </c>
      <c r="G2117" t="s">
        <v>89</v>
      </c>
    </row>
    <row r="2118" spans="1:8" x14ac:dyDescent="0.2">
      <c r="A2118">
        <v>2.0502050778186499E+17</v>
      </c>
      <c r="B2118" t="s">
        <v>4224</v>
      </c>
      <c r="C2118" t="s">
        <v>4225</v>
      </c>
      <c r="D2118" s="1">
        <v>41051.903611111113</v>
      </c>
      <c r="E2118">
        <v>163</v>
      </c>
      <c r="F2118">
        <v>19</v>
      </c>
      <c r="G2118" t="s">
        <v>89</v>
      </c>
    </row>
    <row r="2119" spans="1:8" x14ac:dyDescent="0.2">
      <c r="A2119">
        <v>2.0502969692312301E+17</v>
      </c>
      <c r="B2119" t="s">
        <v>4226</v>
      </c>
      <c r="C2119" t="s">
        <v>4227</v>
      </c>
      <c r="D2119" s="1">
        <v>41051.928969907407</v>
      </c>
      <c r="E2119">
        <v>95</v>
      </c>
      <c r="F2119">
        <v>6</v>
      </c>
      <c r="G2119" t="s">
        <v>215</v>
      </c>
    </row>
    <row r="2120" spans="1:8" x14ac:dyDescent="0.2">
      <c r="A2120">
        <v>2.05034016716496E+17</v>
      </c>
      <c r="B2120" t="s">
        <v>4228</v>
      </c>
      <c r="C2120" t="s">
        <v>4229</v>
      </c>
      <c r="D2120" s="1">
        <v>41051.940891203703</v>
      </c>
      <c r="E2120">
        <v>259</v>
      </c>
      <c r="F2120">
        <v>118</v>
      </c>
      <c r="G2120" t="s">
        <v>89</v>
      </c>
    </row>
    <row r="2121" spans="1:8" x14ac:dyDescent="0.2">
      <c r="A2121">
        <v>2.0504502064500701E+17</v>
      </c>
      <c r="B2121" t="s">
        <v>4230</v>
      </c>
      <c r="C2121" t="s">
        <v>4231</v>
      </c>
      <c r="D2121" s="1">
        <v>41051.971261574072</v>
      </c>
      <c r="E2121">
        <v>68</v>
      </c>
      <c r="F2121">
        <v>15</v>
      </c>
      <c r="G2121" t="s">
        <v>89</v>
      </c>
    </row>
    <row r="2122" spans="1:8" x14ac:dyDescent="0.2">
      <c r="A2122">
        <v>2.0505739458840099E+17</v>
      </c>
      <c r="B2122" t="s">
        <v>4232</v>
      </c>
      <c r="C2122" t="s">
        <v>4233</v>
      </c>
      <c r="D2122" s="1">
        <v>41052.00540509259</v>
      </c>
      <c r="E2122">
        <v>89</v>
      </c>
      <c r="F2122">
        <v>17</v>
      </c>
      <c r="G2122" t="s">
        <v>89</v>
      </c>
    </row>
    <row r="2123" spans="1:8" x14ac:dyDescent="0.2">
      <c r="A2123">
        <v>2.0533875907035101E+17</v>
      </c>
      <c r="B2123" t="s">
        <v>4234</v>
      </c>
      <c r="C2123" t="s">
        <v>4235</v>
      </c>
      <c r="D2123" s="1">
        <v>41052.781817129631</v>
      </c>
      <c r="E2123">
        <v>18</v>
      </c>
      <c r="F2123">
        <v>6</v>
      </c>
      <c r="G2123" t="s">
        <v>215</v>
      </c>
    </row>
    <row r="2124" spans="1:8" x14ac:dyDescent="0.2">
      <c r="A2124">
        <v>2.0535407255815699E+17</v>
      </c>
      <c r="B2124" t="s">
        <v>4236</v>
      </c>
      <c r="C2124" t="s">
        <v>4237</v>
      </c>
      <c r="D2124" s="1">
        <v>41052.824074074073</v>
      </c>
      <c r="E2124">
        <v>14</v>
      </c>
      <c r="F2124">
        <v>3</v>
      </c>
      <c r="G2124" t="s">
        <v>89</v>
      </c>
    </row>
    <row r="2125" spans="1:8" x14ac:dyDescent="0.2">
      <c r="A2125">
        <v>2.0536192966394202E+17</v>
      </c>
      <c r="B2125" t="s">
        <v>4238</v>
      </c>
      <c r="C2125" t="s">
        <v>4239</v>
      </c>
      <c r="D2125" s="1">
        <v>41052.845763888887</v>
      </c>
      <c r="E2125">
        <v>580</v>
      </c>
      <c r="F2125">
        <v>242</v>
      </c>
    </row>
    <row r="2126" spans="1:8" x14ac:dyDescent="0.2">
      <c r="A2126">
        <v>2.0536291010348198E+17</v>
      </c>
      <c r="B2126" t="s">
        <v>4240</v>
      </c>
      <c r="C2126" t="s">
        <v>4241</v>
      </c>
      <c r="D2126" s="1">
        <v>41052.848460648151</v>
      </c>
      <c r="E2126">
        <v>155</v>
      </c>
      <c r="F2126">
        <v>16</v>
      </c>
      <c r="G2126" t="s">
        <v>89</v>
      </c>
    </row>
    <row r="2127" spans="1:8" x14ac:dyDescent="0.2">
      <c r="A2127">
        <v>2.0536809281618701E+17</v>
      </c>
      <c r="B2127" t="s">
        <v>4242</v>
      </c>
      <c r="C2127" t="s">
        <v>4243</v>
      </c>
      <c r="D2127" s="1">
        <v>41052.862766203703</v>
      </c>
      <c r="E2127">
        <v>102</v>
      </c>
      <c r="F2127">
        <v>12</v>
      </c>
      <c r="G2127" t="s">
        <v>89</v>
      </c>
    </row>
    <row r="2128" spans="1:8" x14ac:dyDescent="0.2">
      <c r="A2128">
        <v>2.0538353928439299E+17</v>
      </c>
      <c r="B2128" t="s">
        <v>4244</v>
      </c>
      <c r="C2128" t="s">
        <v>4245</v>
      </c>
      <c r="D2128" s="1">
        <v>41052.905393518522</v>
      </c>
      <c r="E2128">
        <v>163</v>
      </c>
      <c r="F2128">
        <v>48</v>
      </c>
      <c r="G2128" t="s">
        <v>89</v>
      </c>
    </row>
    <row r="2129" spans="1:7" x14ac:dyDescent="0.2">
      <c r="A2129">
        <v>2.05387524816908E+17</v>
      </c>
      <c r="B2129" t="s">
        <v>4246</v>
      </c>
      <c r="C2129" t="s">
        <v>4247</v>
      </c>
      <c r="D2129" s="1">
        <v>41052.916388888887</v>
      </c>
      <c r="E2129">
        <v>52</v>
      </c>
      <c r="F2129">
        <v>19</v>
      </c>
      <c r="G2129" t="s">
        <v>89</v>
      </c>
    </row>
    <row r="2130" spans="1:7" x14ac:dyDescent="0.2">
      <c r="A2130">
        <v>2.0538996743275699E+17</v>
      </c>
      <c r="B2130" t="s">
        <v>4248</v>
      </c>
      <c r="C2130" t="s">
        <v>4249</v>
      </c>
      <c r="D2130" s="1">
        <v>41052.923125000001</v>
      </c>
      <c r="E2130">
        <v>94</v>
      </c>
      <c r="F2130">
        <v>50</v>
      </c>
      <c r="G2130" t="s">
        <v>89</v>
      </c>
    </row>
    <row r="2131" spans="1:7" x14ac:dyDescent="0.2">
      <c r="A2131">
        <v>2.0539558543453299E+17</v>
      </c>
      <c r="B2131" t="s">
        <v>4250</v>
      </c>
      <c r="C2131" t="s">
        <v>4251</v>
      </c>
      <c r="D2131" s="1">
        <v>41052.938634259262</v>
      </c>
      <c r="E2131">
        <v>98</v>
      </c>
      <c r="F2131">
        <v>7</v>
      </c>
    </row>
    <row r="2132" spans="1:7" x14ac:dyDescent="0.2">
      <c r="A2132">
        <v>2.0539775290822202E+17</v>
      </c>
      <c r="B2132" t="s">
        <v>4252</v>
      </c>
      <c r="C2132" t="s">
        <v>4253</v>
      </c>
      <c r="D2132" s="1">
        <v>41052.944618055553</v>
      </c>
      <c r="E2132">
        <v>45</v>
      </c>
      <c r="F2132">
        <v>7</v>
      </c>
      <c r="G2132" t="e">
        <f>_xlfn.SINGLE( _xlfn.SINGLE(NHLDevils))</f>
        <v>#NAME?</v>
      </c>
    </row>
    <row r="2133" spans="1:7" x14ac:dyDescent="0.2">
      <c r="A2133">
        <v>2.0565316287346598E+17</v>
      </c>
      <c r="B2133" t="s">
        <v>4254</v>
      </c>
      <c r="C2133" t="s">
        <v>4255</v>
      </c>
      <c r="D2133" s="1">
        <v>41053.649409722224</v>
      </c>
      <c r="E2133">
        <v>319</v>
      </c>
      <c r="F2133">
        <v>270</v>
      </c>
      <c r="G2133" t="s">
        <v>89</v>
      </c>
    </row>
    <row r="2134" spans="1:7" x14ac:dyDescent="0.2">
      <c r="A2134">
        <v>2.0566286692004998E+17</v>
      </c>
      <c r="B2134" t="s">
        <v>4256</v>
      </c>
      <c r="C2134" t="s">
        <v>4257</v>
      </c>
      <c r="D2134" s="1">
        <v>41053.676192129627</v>
      </c>
      <c r="E2134">
        <v>127</v>
      </c>
      <c r="F2134">
        <v>53</v>
      </c>
      <c r="G2134" t="s">
        <v>89</v>
      </c>
    </row>
    <row r="2135" spans="1:7" x14ac:dyDescent="0.2">
      <c r="A2135">
        <v>2.0567612248097901E+17</v>
      </c>
      <c r="B2135" t="s">
        <v>4258</v>
      </c>
      <c r="C2135" t="s">
        <v>4259</v>
      </c>
      <c r="D2135" s="1">
        <v>41053.712766203702</v>
      </c>
      <c r="E2135">
        <v>216</v>
      </c>
      <c r="F2135">
        <v>372</v>
      </c>
    </row>
    <row r="2136" spans="1:7" x14ac:dyDescent="0.2">
      <c r="A2136">
        <v>2.0568082716886202E+17</v>
      </c>
      <c r="B2136" t="s">
        <v>4260</v>
      </c>
      <c r="C2136" t="s">
        <v>4261</v>
      </c>
      <c r="D2136" s="1">
        <v>41053.725752314815</v>
      </c>
      <c r="E2136">
        <v>699</v>
      </c>
      <c r="F2136">
        <v>268</v>
      </c>
    </row>
    <row r="2137" spans="1:7" x14ac:dyDescent="0.2">
      <c r="A2137">
        <v>2.05729482919772E+17</v>
      </c>
      <c r="B2137" t="s">
        <v>4262</v>
      </c>
      <c r="C2137" t="s">
        <v>4263</v>
      </c>
      <c r="D2137" s="1">
        <v>41053.860011574077</v>
      </c>
      <c r="E2137">
        <v>15</v>
      </c>
      <c r="F2137">
        <v>4</v>
      </c>
      <c r="G2137" t="s">
        <v>4264</v>
      </c>
    </row>
    <row r="2138" spans="1:7" x14ac:dyDescent="0.2">
      <c r="A2138">
        <v>2.0573337812377101E+17</v>
      </c>
      <c r="B2138" t="s">
        <v>4265</v>
      </c>
      <c r="C2138" t="s">
        <v>4266</v>
      </c>
      <c r="D2138" s="1">
        <v>41053.870763888888</v>
      </c>
      <c r="E2138">
        <v>207</v>
      </c>
      <c r="F2138">
        <v>30</v>
      </c>
      <c r="G2138" t="s">
        <v>89</v>
      </c>
    </row>
    <row r="2139" spans="1:7" x14ac:dyDescent="0.2">
      <c r="A2139">
        <v>2.0573523025292E+17</v>
      </c>
      <c r="B2139" t="s">
        <v>4267</v>
      </c>
      <c r="C2139" t="s">
        <v>4268</v>
      </c>
      <c r="D2139" s="1">
        <v>41053.875868055555</v>
      </c>
      <c r="E2139">
        <v>154</v>
      </c>
      <c r="F2139">
        <v>37</v>
      </c>
    </row>
    <row r="2140" spans="1:7" x14ac:dyDescent="0.2">
      <c r="A2140">
        <v>2.0573688968316099E+17</v>
      </c>
      <c r="B2140" t="s">
        <v>4269</v>
      </c>
      <c r="C2140" t="s">
        <v>4270</v>
      </c>
      <c r="D2140" s="1">
        <v>41053.88045138889</v>
      </c>
      <c r="E2140">
        <v>26</v>
      </c>
      <c r="F2140">
        <v>9</v>
      </c>
      <c r="G2140" t="s">
        <v>89</v>
      </c>
    </row>
    <row r="2141" spans="1:7" x14ac:dyDescent="0.2">
      <c r="A2141">
        <v>2.0574304578897501E+17</v>
      </c>
      <c r="B2141" t="s">
        <v>4271</v>
      </c>
      <c r="C2141" t="s">
        <v>4272</v>
      </c>
      <c r="D2141" s="1">
        <v>41053.89744212963</v>
      </c>
      <c r="E2141">
        <v>43</v>
      </c>
      <c r="F2141">
        <v>15</v>
      </c>
    </row>
    <row r="2142" spans="1:7" x14ac:dyDescent="0.2">
      <c r="A2142">
        <v>2.0574996322386301E+17</v>
      </c>
      <c r="B2142" t="s">
        <v>4273</v>
      </c>
      <c r="C2142" t="s">
        <v>4274</v>
      </c>
      <c r="D2142" s="1">
        <v>41053.916527777779</v>
      </c>
      <c r="E2142">
        <v>121</v>
      </c>
      <c r="F2142">
        <v>64</v>
      </c>
      <c r="G2142" t="s">
        <v>89</v>
      </c>
    </row>
    <row r="2143" spans="1:7" x14ac:dyDescent="0.2">
      <c r="A2143">
        <v>2.057529686482E+17</v>
      </c>
      <c r="B2143" t="s">
        <v>4275</v>
      </c>
      <c r="C2143" t="s">
        <v>4276</v>
      </c>
      <c r="D2143" s="1">
        <v>41053.924826388888</v>
      </c>
      <c r="E2143">
        <v>1612</v>
      </c>
      <c r="F2143">
        <v>290</v>
      </c>
    </row>
    <row r="2144" spans="1:7" x14ac:dyDescent="0.2">
      <c r="A2144">
        <v>2.0688314046205501E+17</v>
      </c>
      <c r="B2144" t="s">
        <v>4277</v>
      </c>
      <c r="C2144" t="s">
        <v>4278</v>
      </c>
      <c r="D2144" s="1">
        <v>41057.043506944443</v>
      </c>
      <c r="E2144">
        <v>271</v>
      </c>
      <c r="F2144">
        <v>165</v>
      </c>
    </row>
    <row r="2145" spans="1:7" x14ac:dyDescent="0.2">
      <c r="A2145">
        <v>2.0749582375020499E+17</v>
      </c>
      <c r="B2145" t="s">
        <v>4279</v>
      </c>
      <c r="C2145" t="s">
        <v>4280</v>
      </c>
      <c r="D2145" s="1">
        <v>41058.734189814815</v>
      </c>
      <c r="E2145">
        <v>155</v>
      </c>
      <c r="F2145">
        <v>39</v>
      </c>
      <c r="G2145" t="s">
        <v>215</v>
      </c>
    </row>
    <row r="2146" spans="1:7" x14ac:dyDescent="0.2">
      <c r="A2146">
        <v>2.0749858765812899E+17</v>
      </c>
      <c r="B2146" t="s">
        <v>4281</v>
      </c>
      <c r="C2146" t="s">
        <v>4282</v>
      </c>
      <c r="D2146" s="1">
        <v>41058.74181712963</v>
      </c>
      <c r="E2146">
        <v>180</v>
      </c>
      <c r="F2146">
        <v>151</v>
      </c>
      <c r="G2146" t="s">
        <v>89</v>
      </c>
    </row>
    <row r="2147" spans="1:7" x14ac:dyDescent="0.2">
      <c r="A2147">
        <v>2.0750413230152E+17</v>
      </c>
      <c r="B2147" t="s">
        <v>4283</v>
      </c>
      <c r="C2147" t="s">
        <v>4284</v>
      </c>
      <c r="D2147" s="1">
        <v>41058.757118055553</v>
      </c>
      <c r="E2147">
        <v>23</v>
      </c>
      <c r="F2147">
        <v>5</v>
      </c>
    </row>
    <row r="2148" spans="1:7" x14ac:dyDescent="0.2">
      <c r="A2148">
        <v>2.0751042260409101E+17</v>
      </c>
      <c r="B2148" t="s">
        <v>4285</v>
      </c>
      <c r="C2148" t="s">
        <v>4286</v>
      </c>
      <c r="D2148" s="1">
        <v>41058.774467592593</v>
      </c>
      <c r="E2148">
        <v>32</v>
      </c>
      <c r="F2148">
        <v>14</v>
      </c>
    </row>
    <row r="2149" spans="1:7" x14ac:dyDescent="0.2">
      <c r="A2149">
        <v>2.0752299734979299E+17</v>
      </c>
      <c r="B2149" t="s">
        <v>4287</v>
      </c>
      <c r="C2149" t="s">
        <v>4288</v>
      </c>
      <c r="D2149" s="1">
        <v>41058.809166666666</v>
      </c>
      <c r="E2149">
        <v>16</v>
      </c>
      <c r="F2149">
        <v>9</v>
      </c>
      <c r="G2149" t="s">
        <v>89</v>
      </c>
    </row>
    <row r="2150" spans="1:7" x14ac:dyDescent="0.2">
      <c r="A2150">
        <v>2.0752681515628499E+17</v>
      </c>
      <c r="B2150" t="s">
        <v>4289</v>
      </c>
      <c r="C2150" t="s">
        <v>4290</v>
      </c>
      <c r="D2150" s="1">
        <v>41058.819710648146</v>
      </c>
      <c r="E2150">
        <v>122</v>
      </c>
      <c r="F2150">
        <v>26</v>
      </c>
      <c r="G2150" t="s">
        <v>215</v>
      </c>
    </row>
    <row r="2151" spans="1:7" x14ac:dyDescent="0.2">
      <c r="A2151">
        <v>2.0753537541198598E+17</v>
      </c>
      <c r="B2151" t="s">
        <v>4291</v>
      </c>
      <c r="C2151" t="s">
        <v>4292</v>
      </c>
      <c r="D2151" s="1">
        <v>41058.843321759261</v>
      </c>
      <c r="E2151">
        <v>16</v>
      </c>
      <c r="F2151">
        <v>3</v>
      </c>
      <c r="G2151" t="s">
        <v>215</v>
      </c>
    </row>
    <row r="2152" spans="1:7" x14ac:dyDescent="0.2">
      <c r="A2152">
        <v>2.0753905957537299E+17</v>
      </c>
      <c r="B2152" t="s">
        <v>4293</v>
      </c>
      <c r="C2152" t="s">
        <v>4294</v>
      </c>
      <c r="D2152" s="1">
        <v>41058.853495370371</v>
      </c>
      <c r="E2152">
        <v>12</v>
      </c>
      <c r="F2152">
        <v>2</v>
      </c>
      <c r="G2152" t="e">
        <f>Newsmax_Media</f>
        <v>#NAME?</v>
      </c>
    </row>
    <row r="2153" spans="1:7" x14ac:dyDescent="0.2">
      <c r="A2153">
        <v>2.07545334820384E+17</v>
      </c>
      <c r="B2153" t="s">
        <v>4295</v>
      </c>
      <c r="C2153" t="s">
        <v>4296</v>
      </c>
      <c r="D2153" s="1">
        <v>41058.870810185188</v>
      </c>
      <c r="E2153">
        <v>28</v>
      </c>
      <c r="F2153">
        <v>7</v>
      </c>
      <c r="G2153" t="s">
        <v>89</v>
      </c>
    </row>
    <row r="2154" spans="1:7" x14ac:dyDescent="0.2">
      <c r="A2154">
        <v>2.07545348581896E+17</v>
      </c>
      <c r="B2154" t="s">
        <v>4297</v>
      </c>
      <c r="C2154" t="s">
        <v>4298</v>
      </c>
      <c r="D2154" s="1">
        <v>41058.870844907404</v>
      </c>
      <c r="E2154">
        <v>399</v>
      </c>
      <c r="F2154">
        <v>40</v>
      </c>
      <c r="G2154" t="s">
        <v>215</v>
      </c>
    </row>
    <row r="2155" spans="1:7" x14ac:dyDescent="0.2">
      <c r="A2155">
        <v>2.0755459371289798E+17</v>
      </c>
      <c r="B2155" t="s">
        <v>4299</v>
      </c>
      <c r="C2155" t="s">
        <v>4300</v>
      </c>
      <c r="D2155" s="1">
        <v>41058.896354166667</v>
      </c>
      <c r="E2155">
        <v>73</v>
      </c>
      <c r="F2155">
        <v>18</v>
      </c>
      <c r="G2155" t="s">
        <v>89</v>
      </c>
    </row>
    <row r="2156" spans="1:7" x14ac:dyDescent="0.2">
      <c r="A2156">
        <v>2.0755884519365402E+17</v>
      </c>
      <c r="B2156" t="s">
        <v>4301</v>
      </c>
      <c r="C2156" t="s">
        <v>4302</v>
      </c>
      <c r="D2156" s="1">
        <v>41058.908090277779</v>
      </c>
      <c r="E2156">
        <v>86</v>
      </c>
      <c r="F2156">
        <v>13</v>
      </c>
    </row>
    <row r="2157" spans="1:7" x14ac:dyDescent="0.2">
      <c r="A2157">
        <v>2.07561234428604E+17</v>
      </c>
      <c r="B2157" t="s">
        <v>4303</v>
      </c>
      <c r="C2157" t="s">
        <v>4304</v>
      </c>
      <c r="D2157" s="1">
        <v>41058.914687500001</v>
      </c>
      <c r="E2157">
        <v>115</v>
      </c>
      <c r="F2157">
        <v>18</v>
      </c>
      <c r="G2157" t="s">
        <v>215</v>
      </c>
    </row>
    <row r="2158" spans="1:7" x14ac:dyDescent="0.2">
      <c r="A2158">
        <v>2.075631232705E+17</v>
      </c>
      <c r="B2158" t="s">
        <v>4305</v>
      </c>
      <c r="C2158" t="s">
        <v>4306</v>
      </c>
      <c r="D2158" s="1">
        <v>41058.919895833336</v>
      </c>
      <c r="E2158">
        <v>167</v>
      </c>
      <c r="F2158">
        <v>21</v>
      </c>
      <c r="G2158" t="s">
        <v>89</v>
      </c>
    </row>
    <row r="2159" spans="1:7" x14ac:dyDescent="0.2">
      <c r="A2159">
        <v>2.0756545810950899E+17</v>
      </c>
      <c r="B2159" t="s">
        <v>4307</v>
      </c>
      <c r="C2159" t="s">
        <v>4308</v>
      </c>
      <c r="D2159" s="1">
        <v>41058.926342592589</v>
      </c>
      <c r="E2159">
        <v>204</v>
      </c>
      <c r="F2159">
        <v>26</v>
      </c>
      <c r="G2159" t="s">
        <v>215</v>
      </c>
    </row>
    <row r="2160" spans="1:7" x14ac:dyDescent="0.2">
      <c r="A2160">
        <v>2.07567745699688E+17</v>
      </c>
      <c r="B2160" t="s">
        <v>4309</v>
      </c>
      <c r="C2160" t="s">
        <v>4310</v>
      </c>
      <c r="D2160" s="1">
        <v>41058.932650462964</v>
      </c>
      <c r="E2160">
        <v>828</v>
      </c>
      <c r="F2160">
        <v>256</v>
      </c>
    </row>
    <row r="2161" spans="1:7" x14ac:dyDescent="0.2">
      <c r="A2161">
        <v>2.0782311226226598E+17</v>
      </c>
      <c r="B2161" t="s">
        <v>4311</v>
      </c>
      <c r="C2161" t="s">
        <v>4312</v>
      </c>
      <c r="D2161" s="1">
        <v>41059.637326388889</v>
      </c>
      <c r="E2161">
        <v>277</v>
      </c>
      <c r="F2161">
        <v>80</v>
      </c>
    </row>
    <row r="2162" spans="1:7" x14ac:dyDescent="0.2">
      <c r="A2162">
        <v>2.0784873042097699E+17</v>
      </c>
      <c r="B2162" t="s">
        <v>4313</v>
      </c>
      <c r="C2162" t="s">
        <v>4314</v>
      </c>
      <c r="D2162" s="1">
        <v>41059.708020833335</v>
      </c>
      <c r="E2162">
        <v>85</v>
      </c>
      <c r="F2162">
        <v>15</v>
      </c>
    </row>
    <row r="2163" spans="1:7" x14ac:dyDescent="0.2">
      <c r="A2163">
        <v>2.07856661191344E+17</v>
      </c>
      <c r="B2163" t="s">
        <v>4315</v>
      </c>
      <c r="C2163" t="s">
        <v>4316</v>
      </c>
      <c r="D2163" s="1">
        <v>41059.729907407411</v>
      </c>
      <c r="E2163">
        <v>133</v>
      </c>
      <c r="F2163">
        <v>24</v>
      </c>
      <c r="G2163" t="s">
        <v>576</v>
      </c>
    </row>
    <row r="2164" spans="1:7" x14ac:dyDescent="0.2">
      <c r="A2164">
        <v>2.07861226779328E+17</v>
      </c>
      <c r="B2164" t="s">
        <v>4317</v>
      </c>
      <c r="C2164" t="s">
        <v>4318</v>
      </c>
      <c r="D2164" s="1">
        <v>41059.7425</v>
      </c>
      <c r="E2164">
        <v>1967</v>
      </c>
      <c r="F2164">
        <v>3591</v>
      </c>
      <c r="G2164" t="s">
        <v>89</v>
      </c>
    </row>
    <row r="2165" spans="1:7" x14ac:dyDescent="0.2">
      <c r="A2165">
        <v>2.0786493337384899E+17</v>
      </c>
      <c r="B2165" t="s">
        <v>4319</v>
      </c>
      <c r="C2165" t="s">
        <v>4320</v>
      </c>
      <c r="D2165" s="1">
        <v>41059.75273148148</v>
      </c>
      <c r="E2165">
        <v>78</v>
      </c>
      <c r="F2165">
        <v>23</v>
      </c>
      <c r="G2165" t="s">
        <v>89</v>
      </c>
    </row>
    <row r="2166" spans="1:7" x14ac:dyDescent="0.2">
      <c r="A2166">
        <v>2.0787089609707501E+17</v>
      </c>
      <c r="B2166" t="s">
        <v>4321</v>
      </c>
      <c r="C2166" t="s">
        <v>4322</v>
      </c>
      <c r="D2166" s="1">
        <v>41059.769189814811</v>
      </c>
      <c r="E2166">
        <v>125</v>
      </c>
      <c r="F2166">
        <v>41</v>
      </c>
      <c r="G2166" t="s">
        <v>89</v>
      </c>
    </row>
    <row r="2167" spans="1:7" x14ac:dyDescent="0.2">
      <c r="A2167">
        <v>2.07875027008368E+17</v>
      </c>
      <c r="B2167" t="s">
        <v>4323</v>
      </c>
      <c r="C2167" t="s">
        <v>4324</v>
      </c>
      <c r="D2167" s="1">
        <v>41059.780590277776</v>
      </c>
      <c r="E2167">
        <v>827</v>
      </c>
      <c r="F2167">
        <v>470</v>
      </c>
      <c r="G2167" t="s">
        <v>89</v>
      </c>
    </row>
    <row r="2168" spans="1:7" x14ac:dyDescent="0.2">
      <c r="A2168">
        <v>2.0787884967606598E+17</v>
      </c>
      <c r="B2168" t="s">
        <v>4325</v>
      </c>
      <c r="C2168" t="s">
        <v>4326</v>
      </c>
      <c r="D2168" s="1">
        <v>41059.791134259256</v>
      </c>
      <c r="E2168">
        <v>577</v>
      </c>
      <c r="F2168">
        <v>468</v>
      </c>
      <c r="G2168" t="s">
        <v>89</v>
      </c>
    </row>
    <row r="2169" spans="1:7" x14ac:dyDescent="0.2">
      <c r="A2169">
        <v>2.0788476561601299E+17</v>
      </c>
      <c r="B2169" t="s">
        <v>4327</v>
      </c>
      <c r="C2169" t="s">
        <v>4328</v>
      </c>
      <c r="D2169" s="1">
        <v>41059.80746527778</v>
      </c>
      <c r="E2169">
        <v>261</v>
      </c>
      <c r="F2169">
        <v>46</v>
      </c>
      <c r="G2169" t="s">
        <v>215</v>
      </c>
    </row>
    <row r="2170" spans="1:7" x14ac:dyDescent="0.2">
      <c r="A2170">
        <v>2.07897542971752E+17</v>
      </c>
      <c r="B2170" t="s">
        <v>4329</v>
      </c>
      <c r="C2170" t="s">
        <v>4330</v>
      </c>
      <c r="D2170" s="1">
        <v>41059.842719907407</v>
      </c>
      <c r="E2170">
        <v>782</v>
      </c>
      <c r="F2170">
        <v>586</v>
      </c>
      <c r="G2170" t="s">
        <v>89</v>
      </c>
    </row>
    <row r="2171" spans="1:7" x14ac:dyDescent="0.2">
      <c r="A2171">
        <v>2.0789899994293798E+17</v>
      </c>
      <c r="B2171" t="s">
        <v>4331</v>
      </c>
      <c r="C2171" t="s">
        <v>4332</v>
      </c>
      <c r="D2171" s="1">
        <v>41059.846736111111</v>
      </c>
      <c r="E2171">
        <v>209</v>
      </c>
      <c r="F2171">
        <v>164</v>
      </c>
      <c r="G2171" t="s">
        <v>89</v>
      </c>
    </row>
    <row r="2172" spans="1:7" x14ac:dyDescent="0.2">
      <c r="A2172">
        <v>2.0790291873990202E+17</v>
      </c>
      <c r="B2172" t="s">
        <v>4333</v>
      </c>
      <c r="C2172" t="s">
        <v>4334</v>
      </c>
      <c r="D2172" s="1">
        <v>41059.857557870368</v>
      </c>
      <c r="E2172">
        <v>86</v>
      </c>
      <c r="F2172">
        <v>36</v>
      </c>
    </row>
    <row r="2173" spans="1:7" x14ac:dyDescent="0.2">
      <c r="A2173">
        <v>2.0790496853820602E+17</v>
      </c>
      <c r="B2173" t="s">
        <v>4335</v>
      </c>
      <c r="C2173" t="s">
        <v>4336</v>
      </c>
      <c r="D2173" s="1">
        <v>41059.863206018519</v>
      </c>
      <c r="E2173">
        <v>105</v>
      </c>
      <c r="F2173">
        <v>11</v>
      </c>
      <c r="G2173" t="s">
        <v>89</v>
      </c>
    </row>
    <row r="2174" spans="1:7" x14ac:dyDescent="0.2">
      <c r="A2174">
        <v>2.0790735241283101E+17</v>
      </c>
      <c r="B2174" t="s">
        <v>4337</v>
      </c>
      <c r="C2174" t="s">
        <v>4338</v>
      </c>
      <c r="D2174" s="1">
        <v>41059.869791666664</v>
      </c>
      <c r="E2174">
        <v>158</v>
      </c>
      <c r="F2174">
        <v>105</v>
      </c>
      <c r="G2174" t="s">
        <v>487</v>
      </c>
    </row>
    <row r="2175" spans="1:7" x14ac:dyDescent="0.2">
      <c r="A2175">
        <v>2.0791116917074301E+17</v>
      </c>
      <c r="B2175" t="s">
        <v>4339</v>
      </c>
      <c r="C2175" t="s">
        <v>4340</v>
      </c>
      <c r="D2175" s="1">
        <v>41059.880324074074</v>
      </c>
      <c r="E2175">
        <v>16</v>
      </c>
      <c r="F2175">
        <v>2</v>
      </c>
      <c r="G2175" t="s">
        <v>215</v>
      </c>
    </row>
    <row r="2176" spans="1:7" x14ac:dyDescent="0.2">
      <c r="A2176">
        <v>2.0791781577943002E+17</v>
      </c>
      <c r="B2176" t="s">
        <v>4341</v>
      </c>
      <c r="C2176" t="s">
        <v>4342</v>
      </c>
      <c r="D2176" s="1">
        <v>41059.898657407408</v>
      </c>
      <c r="E2176">
        <v>19</v>
      </c>
      <c r="F2176">
        <v>5</v>
      </c>
      <c r="G2176" t="s">
        <v>89</v>
      </c>
    </row>
    <row r="2177" spans="1:8" x14ac:dyDescent="0.2">
      <c r="A2177">
        <v>2.0792124642649699E+17</v>
      </c>
      <c r="B2177" t="s">
        <v>4343</v>
      </c>
      <c r="C2177" t="s">
        <v>4344</v>
      </c>
      <c r="D2177" s="1">
        <v>41059.908125000002</v>
      </c>
      <c r="E2177">
        <v>17</v>
      </c>
      <c r="F2177">
        <v>6</v>
      </c>
      <c r="G2177" t="s">
        <v>89</v>
      </c>
    </row>
    <row r="2178" spans="1:8" x14ac:dyDescent="0.2">
      <c r="A2178">
        <v>2.07925059665412E+17</v>
      </c>
      <c r="B2178" t="s">
        <v>4345</v>
      </c>
      <c r="C2178" t="s">
        <v>4346</v>
      </c>
      <c r="D2178" s="1">
        <v>41059.918645833335</v>
      </c>
      <c r="E2178">
        <v>29</v>
      </c>
      <c r="F2178">
        <v>4</v>
      </c>
      <c r="G2178" t="s">
        <v>89</v>
      </c>
    </row>
    <row r="2179" spans="1:8" x14ac:dyDescent="0.2">
      <c r="A2179">
        <v>2.0792685844300998E+17</v>
      </c>
      <c r="B2179" t="s">
        <v>4347</v>
      </c>
      <c r="C2179" t="s">
        <v>4348</v>
      </c>
      <c r="D2179" s="1">
        <v>41059.923611111109</v>
      </c>
      <c r="E2179">
        <v>33</v>
      </c>
      <c r="F2179">
        <v>13</v>
      </c>
      <c r="G2179" t="s">
        <v>89</v>
      </c>
    </row>
    <row r="2180" spans="1:8" x14ac:dyDescent="0.2">
      <c r="A2180">
        <v>2.0792873026860602E+17</v>
      </c>
      <c r="B2180" t="s">
        <v>4349</v>
      </c>
      <c r="C2180" t="s">
        <v>4350</v>
      </c>
      <c r="D2180" s="1">
        <v>41059.928784722222</v>
      </c>
      <c r="E2180">
        <v>200</v>
      </c>
      <c r="F2180">
        <v>59</v>
      </c>
      <c r="G2180" t="s">
        <v>89</v>
      </c>
    </row>
    <row r="2181" spans="1:8" x14ac:dyDescent="0.2">
      <c r="A2181">
        <v>2.0793176364797101E+17</v>
      </c>
      <c r="B2181" t="s">
        <v>4351</v>
      </c>
      <c r="C2181" t="s">
        <v>4352</v>
      </c>
      <c r="D2181" s="1">
        <v>41059.937152777777</v>
      </c>
      <c r="E2181">
        <v>160</v>
      </c>
      <c r="F2181">
        <v>39</v>
      </c>
      <c r="G2181" t="s">
        <v>215</v>
      </c>
    </row>
    <row r="2182" spans="1:8" x14ac:dyDescent="0.2">
      <c r="A2182">
        <v>2.0793448603648E+17</v>
      </c>
      <c r="B2182" t="s">
        <v>4353</v>
      </c>
      <c r="C2182" t="s">
        <v>4354</v>
      </c>
      <c r="D2182" s="1">
        <v>41059.944664351853</v>
      </c>
      <c r="E2182">
        <v>46</v>
      </c>
      <c r="F2182">
        <v>12</v>
      </c>
      <c r="G2182" t="s">
        <v>215</v>
      </c>
    </row>
    <row r="2183" spans="1:8" x14ac:dyDescent="0.2">
      <c r="A2183">
        <v>2.08180925522116E+17</v>
      </c>
      <c r="B2183" t="s">
        <v>4355</v>
      </c>
      <c r="C2183" t="s">
        <v>4356</v>
      </c>
      <c r="D2183" s="1">
        <v>41060.624710648146</v>
      </c>
      <c r="E2183">
        <v>65</v>
      </c>
      <c r="F2183">
        <v>16</v>
      </c>
    </row>
    <row r="2184" spans="1:8" x14ac:dyDescent="0.2">
      <c r="A2184">
        <v>2.0819547903977798E+17</v>
      </c>
      <c r="B2184" t="s">
        <v>4357</v>
      </c>
      <c r="C2184" t="s">
        <v>4358</v>
      </c>
      <c r="D2184" s="1">
        <v>41060.664861111109</v>
      </c>
      <c r="E2184">
        <v>759</v>
      </c>
      <c r="F2184">
        <v>510</v>
      </c>
    </row>
    <row r="2185" spans="1:8" x14ac:dyDescent="0.2">
      <c r="A2185">
        <v>2.0820540560678499E+17</v>
      </c>
      <c r="B2185" t="s">
        <v>4359</v>
      </c>
      <c r="C2185" t="s">
        <v>4360</v>
      </c>
      <c r="D2185" s="1">
        <v>41060.692256944443</v>
      </c>
      <c r="E2185">
        <v>120</v>
      </c>
      <c r="F2185">
        <v>20</v>
      </c>
    </row>
    <row r="2186" spans="1:8" x14ac:dyDescent="0.2">
      <c r="A2186">
        <v>2.0825347867661101E+17</v>
      </c>
      <c r="B2186" t="s">
        <v>4361</v>
      </c>
      <c r="C2186" t="s">
        <v>4362</v>
      </c>
      <c r="D2186" s="1">
        <v>41060.824918981481</v>
      </c>
      <c r="E2186">
        <v>38</v>
      </c>
      <c r="F2186">
        <v>14</v>
      </c>
      <c r="H2186" t="s">
        <v>390</v>
      </c>
    </row>
    <row r="2187" spans="1:8" x14ac:dyDescent="0.2">
      <c r="A2187">
        <v>2.0825524772498598E+17</v>
      </c>
      <c r="B2187" t="s">
        <v>4363</v>
      </c>
      <c r="C2187" t="s">
        <v>4364</v>
      </c>
      <c r="D2187" s="1">
        <v>41060.829791666663</v>
      </c>
      <c r="E2187">
        <v>42</v>
      </c>
      <c r="F2187">
        <v>13</v>
      </c>
    </row>
    <row r="2188" spans="1:8" x14ac:dyDescent="0.2">
      <c r="A2188">
        <v>2.0825710286983501E+17</v>
      </c>
      <c r="B2188" t="s">
        <v>4365</v>
      </c>
      <c r="C2188" t="s">
        <v>4366</v>
      </c>
      <c r="D2188" s="1">
        <v>41060.834918981483</v>
      </c>
      <c r="E2188">
        <v>84</v>
      </c>
      <c r="F2188">
        <v>20</v>
      </c>
      <c r="G2188" t="s">
        <v>215</v>
      </c>
    </row>
    <row r="2189" spans="1:8" x14ac:dyDescent="0.2">
      <c r="A2189">
        <v>2.0826117126920998E+17</v>
      </c>
      <c r="B2189" t="s">
        <v>4367</v>
      </c>
      <c r="C2189" t="s">
        <v>4368</v>
      </c>
      <c r="D2189" s="1">
        <v>41060.846145833333</v>
      </c>
      <c r="E2189">
        <v>48</v>
      </c>
      <c r="F2189">
        <v>10</v>
      </c>
      <c r="G2189" t="s">
        <v>89</v>
      </c>
    </row>
    <row r="2190" spans="1:8" x14ac:dyDescent="0.2">
      <c r="A2190">
        <v>2.0827769727996301E+17</v>
      </c>
      <c r="B2190" t="s">
        <v>4369</v>
      </c>
      <c r="C2190" t="s">
        <v>4370</v>
      </c>
      <c r="D2190" s="1">
        <v>41060.891747685186</v>
      </c>
      <c r="E2190">
        <v>1325</v>
      </c>
      <c r="F2190">
        <v>998</v>
      </c>
    </row>
    <row r="2191" spans="1:8" x14ac:dyDescent="0.2">
      <c r="A2191">
        <v>2.08278544634228E+17</v>
      </c>
      <c r="B2191" t="s">
        <v>4371</v>
      </c>
      <c r="C2191" t="s">
        <v>4372</v>
      </c>
      <c r="D2191" s="1">
        <v>41060.894085648149</v>
      </c>
      <c r="E2191">
        <v>101</v>
      </c>
      <c r="F2191">
        <v>14</v>
      </c>
      <c r="G2191" t="s">
        <v>215</v>
      </c>
    </row>
    <row r="2192" spans="1:8" x14ac:dyDescent="0.2">
      <c r="A2192">
        <v>2.08293422543536E+17</v>
      </c>
      <c r="B2192" t="s">
        <v>4373</v>
      </c>
      <c r="C2192" t="s">
        <v>4374</v>
      </c>
      <c r="D2192" s="1">
        <v>41060.93513888889</v>
      </c>
      <c r="E2192">
        <v>121</v>
      </c>
      <c r="F2192">
        <v>20</v>
      </c>
    </row>
    <row r="2193" spans="1:7" x14ac:dyDescent="0.2">
      <c r="A2193">
        <v>2.08294233063424E+17</v>
      </c>
      <c r="B2193" t="s">
        <v>4375</v>
      </c>
      <c r="C2193" t="s">
        <v>4376</v>
      </c>
      <c r="D2193" s="1">
        <v>41060.937372685185</v>
      </c>
      <c r="E2193">
        <v>298</v>
      </c>
      <c r="F2193">
        <v>95</v>
      </c>
    </row>
    <row r="2194" spans="1:7" x14ac:dyDescent="0.2">
      <c r="A2194">
        <v>2.0856447895719901E+17</v>
      </c>
      <c r="B2194" t="s">
        <v>4377</v>
      </c>
      <c r="C2194" t="s">
        <v>4378</v>
      </c>
      <c r="D2194" s="1">
        <v>41061.683113425926</v>
      </c>
      <c r="E2194">
        <v>24</v>
      </c>
      <c r="F2194">
        <v>3</v>
      </c>
      <c r="G2194" t="s">
        <v>89</v>
      </c>
    </row>
    <row r="2195" spans="1:7" x14ac:dyDescent="0.2">
      <c r="A2195">
        <v>2.0856925293916899E+17</v>
      </c>
      <c r="B2195" t="s">
        <v>4379</v>
      </c>
      <c r="C2195" t="s">
        <v>4380</v>
      </c>
      <c r="D2195" s="1">
        <v>41061.696284722224</v>
      </c>
      <c r="E2195">
        <v>200</v>
      </c>
      <c r="F2195">
        <v>28</v>
      </c>
    </row>
    <row r="2196" spans="1:7" x14ac:dyDescent="0.2">
      <c r="A2196">
        <v>2.0857270729245901E+17</v>
      </c>
      <c r="B2196" t="s">
        <v>4381</v>
      </c>
      <c r="C2196" t="s">
        <v>4382</v>
      </c>
      <c r="D2196" s="1">
        <v>41061.705821759257</v>
      </c>
      <c r="E2196">
        <v>17</v>
      </c>
      <c r="F2196">
        <v>13</v>
      </c>
      <c r="G2196" t="s">
        <v>89</v>
      </c>
    </row>
    <row r="2197" spans="1:7" x14ac:dyDescent="0.2">
      <c r="A2197">
        <v>2.0857777125183802E+17</v>
      </c>
      <c r="B2197" t="s">
        <v>4383</v>
      </c>
      <c r="C2197" t="s">
        <v>4384</v>
      </c>
      <c r="D2197" s="1">
        <v>41061.71979166667</v>
      </c>
      <c r="E2197">
        <v>45</v>
      </c>
      <c r="F2197">
        <v>8</v>
      </c>
    </row>
    <row r="2198" spans="1:7" x14ac:dyDescent="0.2">
      <c r="A2198">
        <v>2.0859026472031002E+17</v>
      </c>
      <c r="B2198" t="s">
        <v>4385</v>
      </c>
      <c r="C2198" t="s">
        <v>4386</v>
      </c>
      <c r="D2198" s="1">
        <v>41061.754270833335</v>
      </c>
      <c r="E2198">
        <v>149</v>
      </c>
      <c r="F2198">
        <v>27</v>
      </c>
    </row>
    <row r="2199" spans="1:7" x14ac:dyDescent="0.2">
      <c r="A2199">
        <v>2.0862041001361798E+17</v>
      </c>
      <c r="B2199" t="s">
        <v>4387</v>
      </c>
      <c r="C2199" t="s">
        <v>4388</v>
      </c>
      <c r="D2199" s="1">
        <v>41061.837453703702</v>
      </c>
      <c r="E2199">
        <v>31</v>
      </c>
      <c r="F2199">
        <v>9</v>
      </c>
      <c r="G2199" t="s">
        <v>89</v>
      </c>
    </row>
    <row r="2200" spans="1:7" x14ac:dyDescent="0.2">
      <c r="A2200">
        <v>2.0862117811232701E+17</v>
      </c>
      <c r="B2200" t="s">
        <v>4389</v>
      </c>
      <c r="C2200" t="s">
        <v>4390</v>
      </c>
      <c r="D2200" s="1">
        <v>41061.839571759258</v>
      </c>
      <c r="E2200">
        <v>9</v>
      </c>
      <c r="F2200">
        <v>5</v>
      </c>
      <c r="G2200" t="s">
        <v>215</v>
      </c>
    </row>
    <row r="2201" spans="1:7" x14ac:dyDescent="0.2">
      <c r="A2201">
        <v>2.0862425223096301E+17</v>
      </c>
      <c r="B2201" t="s">
        <v>4391</v>
      </c>
      <c r="C2201" t="s">
        <v>4392</v>
      </c>
      <c r="D2201" s="1">
        <v>41061.848055555558</v>
      </c>
      <c r="E2201">
        <v>346</v>
      </c>
      <c r="F2201">
        <v>179</v>
      </c>
    </row>
    <row r="2202" spans="1:7" x14ac:dyDescent="0.2">
      <c r="A2202">
        <v>2.0862523809372499E+17</v>
      </c>
      <c r="B2202" t="s">
        <v>4393</v>
      </c>
      <c r="C2202" t="s">
        <v>4394</v>
      </c>
      <c r="D2202" s="1">
        <v>41061.850775462961</v>
      </c>
      <c r="E2202">
        <v>54</v>
      </c>
      <c r="F2202">
        <v>4</v>
      </c>
    </row>
    <row r="2203" spans="1:7" x14ac:dyDescent="0.2">
      <c r="A2203">
        <v>2.0864144566032701E+17</v>
      </c>
      <c r="B2203" t="s">
        <v>4395</v>
      </c>
      <c r="C2203" t="s">
        <v>4396</v>
      </c>
      <c r="D2203" s="1">
        <v>41061.895497685182</v>
      </c>
      <c r="E2203">
        <v>84</v>
      </c>
      <c r="F2203">
        <v>13</v>
      </c>
      <c r="G2203" t="s">
        <v>89</v>
      </c>
    </row>
    <row r="2204" spans="1:7" x14ac:dyDescent="0.2">
      <c r="A2204">
        <v>2.0865284418058202E+17</v>
      </c>
      <c r="B2204" t="s">
        <v>4397</v>
      </c>
      <c r="C2204" t="s">
        <v>4398</v>
      </c>
      <c r="D2204" s="1">
        <v>41061.92695601852</v>
      </c>
      <c r="E2204">
        <v>93</v>
      </c>
      <c r="F2204">
        <v>8</v>
      </c>
      <c r="G2204" t="s">
        <v>89</v>
      </c>
    </row>
    <row r="2205" spans="1:7" x14ac:dyDescent="0.2">
      <c r="A2205">
        <v>2.08653414501056E+17</v>
      </c>
      <c r="B2205" t="s">
        <v>4399</v>
      </c>
      <c r="C2205" t="s">
        <v>4400</v>
      </c>
      <c r="D2205" s="1">
        <v>41061.928530092591</v>
      </c>
      <c r="E2205">
        <v>61</v>
      </c>
      <c r="F2205">
        <v>12</v>
      </c>
      <c r="G2205" t="s">
        <v>215</v>
      </c>
    </row>
    <row r="2206" spans="1:7" x14ac:dyDescent="0.2">
      <c r="A2206">
        <v>2.0865708102740301E+17</v>
      </c>
      <c r="B2206" t="s">
        <v>4401</v>
      </c>
      <c r="C2206" t="s">
        <v>4402</v>
      </c>
      <c r="D2206" s="1">
        <v>41061.938645833332</v>
      </c>
      <c r="E2206">
        <v>252</v>
      </c>
      <c r="F2206">
        <v>55</v>
      </c>
      <c r="G2206" t="s">
        <v>89</v>
      </c>
    </row>
    <row r="2207" spans="1:7" x14ac:dyDescent="0.2">
      <c r="A2207">
        <v>2.0865787966902202E+17</v>
      </c>
      <c r="B2207" t="s">
        <v>4403</v>
      </c>
      <c r="C2207" t="s">
        <v>4404</v>
      </c>
      <c r="D2207" s="1">
        <v>41061.940844907411</v>
      </c>
      <c r="E2207">
        <v>58</v>
      </c>
      <c r="F2207">
        <v>12</v>
      </c>
      <c r="G2207" t="s">
        <v>89</v>
      </c>
    </row>
    <row r="2208" spans="1:7" x14ac:dyDescent="0.2">
      <c r="A2208">
        <v>2.0865850146620998E+17</v>
      </c>
      <c r="B2208" t="s">
        <v>4405</v>
      </c>
      <c r="C2208" t="s">
        <v>4406</v>
      </c>
      <c r="D2208" s="1">
        <v>41061.942569444444</v>
      </c>
      <c r="E2208">
        <v>370</v>
      </c>
      <c r="F2208">
        <v>107</v>
      </c>
    </row>
    <row r="2209" spans="1:8" x14ac:dyDescent="0.2">
      <c r="A2209">
        <v>2.086628096833E+17</v>
      </c>
      <c r="B2209" t="s">
        <v>4407</v>
      </c>
      <c r="C2209" t="s">
        <v>4408</v>
      </c>
      <c r="D2209" s="1">
        <v>41061.954456018517</v>
      </c>
      <c r="E2209">
        <v>33</v>
      </c>
      <c r="F2209">
        <v>12</v>
      </c>
    </row>
    <row r="2210" spans="1:8" x14ac:dyDescent="0.2">
      <c r="A2210">
        <v>2.0866620758964198E+17</v>
      </c>
      <c r="B2210" t="s">
        <v>4409</v>
      </c>
      <c r="C2210" t="s">
        <v>4410</v>
      </c>
      <c r="D2210" s="1">
        <v>41061.963831018518</v>
      </c>
      <c r="E2210">
        <v>333</v>
      </c>
      <c r="F2210">
        <v>343</v>
      </c>
    </row>
    <row r="2211" spans="1:8" x14ac:dyDescent="0.2">
      <c r="A2211">
        <v>2.08968325575868E+17</v>
      </c>
      <c r="B2211" t="s">
        <v>4411</v>
      </c>
      <c r="C2211" t="s">
        <v>4412</v>
      </c>
      <c r="D2211" s="1">
        <v>41062.797511574077</v>
      </c>
      <c r="E2211">
        <v>40</v>
      </c>
      <c r="F2211">
        <v>7</v>
      </c>
      <c r="G2211" t="s">
        <v>215</v>
      </c>
    </row>
    <row r="2212" spans="1:8" x14ac:dyDescent="0.2">
      <c r="A2212">
        <v>2.0932156180150598E+17</v>
      </c>
      <c r="B2212" t="s">
        <v>4413</v>
      </c>
      <c r="C2212" t="s">
        <v>4414</v>
      </c>
      <c r="D2212" s="1">
        <v>41063.772256944445</v>
      </c>
      <c r="E2212">
        <v>58</v>
      </c>
      <c r="F2212">
        <v>20</v>
      </c>
      <c r="G2212" t="s">
        <v>215</v>
      </c>
    </row>
    <row r="2213" spans="1:8" x14ac:dyDescent="0.2">
      <c r="A2213">
        <v>2.09429058780536E+17</v>
      </c>
      <c r="B2213" t="s">
        <v>4415</v>
      </c>
      <c r="C2213" t="s">
        <v>4416</v>
      </c>
      <c r="D2213" s="1">
        <v>41064.06890046296</v>
      </c>
      <c r="E2213">
        <v>107</v>
      </c>
      <c r="F2213">
        <v>85</v>
      </c>
      <c r="G2213" t="s">
        <v>576</v>
      </c>
      <c r="H2213" t="s">
        <v>390</v>
      </c>
    </row>
    <row r="2214" spans="1:8" x14ac:dyDescent="0.2">
      <c r="A2214">
        <v>2.0944739236434301E+17</v>
      </c>
      <c r="B2214" t="s">
        <v>4417</v>
      </c>
      <c r="C2214" t="s">
        <v>4418</v>
      </c>
      <c r="D2214" s="1">
        <v>41064.119490740741</v>
      </c>
      <c r="E2214">
        <v>81</v>
      </c>
      <c r="F2214">
        <v>17</v>
      </c>
      <c r="G2214" t="s">
        <v>89</v>
      </c>
      <c r="H2214" t="s">
        <v>390</v>
      </c>
    </row>
    <row r="2215" spans="1:8" x14ac:dyDescent="0.2">
      <c r="A2215">
        <v>2.0948114717501798E+17</v>
      </c>
      <c r="B2215" t="s">
        <v>4419</v>
      </c>
      <c r="C2215" t="s">
        <v>4420</v>
      </c>
      <c r="D2215" s="1">
        <v>41064.212638888886</v>
      </c>
      <c r="E2215">
        <v>374</v>
      </c>
      <c r="F2215">
        <v>461</v>
      </c>
      <c r="H2215" t="s">
        <v>616</v>
      </c>
    </row>
    <row r="2216" spans="1:8" x14ac:dyDescent="0.2">
      <c r="A2216">
        <v>2.0967255242611501E+17</v>
      </c>
      <c r="B2216" t="s">
        <v>4421</v>
      </c>
      <c r="C2216" t="s">
        <v>4422</v>
      </c>
      <c r="D2216" s="1">
        <v>41064.740810185183</v>
      </c>
      <c r="E2216">
        <v>19</v>
      </c>
      <c r="F2216">
        <v>5</v>
      </c>
      <c r="G2216" t="s">
        <v>89</v>
      </c>
    </row>
    <row r="2217" spans="1:8" x14ac:dyDescent="0.2">
      <c r="A2217">
        <v>2.0967311769667101E+17</v>
      </c>
      <c r="B2217" t="s">
        <v>4423</v>
      </c>
      <c r="C2217" t="s">
        <v>4406</v>
      </c>
      <c r="D2217" s="1">
        <v>41064.742372685185</v>
      </c>
      <c r="E2217">
        <v>396</v>
      </c>
      <c r="F2217">
        <v>112</v>
      </c>
    </row>
    <row r="2218" spans="1:8" x14ac:dyDescent="0.2">
      <c r="A2218">
        <v>2.0967869861659398E+17</v>
      </c>
      <c r="B2218" t="s">
        <v>4424</v>
      </c>
      <c r="C2218" t="s">
        <v>4425</v>
      </c>
      <c r="D2218" s="1">
        <v>41064.757777777777</v>
      </c>
      <c r="E2218">
        <v>156</v>
      </c>
      <c r="F2218">
        <v>29</v>
      </c>
    </row>
    <row r="2219" spans="1:8" x14ac:dyDescent="0.2">
      <c r="A2219">
        <v>2.0968146202958598E+17</v>
      </c>
      <c r="B2219" t="s">
        <v>4426</v>
      </c>
      <c r="C2219" t="s">
        <v>4427</v>
      </c>
      <c r="D2219" s="1">
        <v>41064.765393518515</v>
      </c>
      <c r="E2219">
        <v>17</v>
      </c>
      <c r="F2219">
        <v>9</v>
      </c>
      <c r="G2219" t="s">
        <v>89</v>
      </c>
      <c r="H2219" t="s">
        <v>390</v>
      </c>
    </row>
    <row r="2220" spans="1:8" x14ac:dyDescent="0.2">
      <c r="A2220">
        <v>2.0970302021527101E+17</v>
      </c>
      <c r="B2220" t="s">
        <v>4428</v>
      </c>
      <c r="C2220" t="s">
        <v>4429</v>
      </c>
      <c r="D2220" s="1">
        <v>41064.824884259258</v>
      </c>
      <c r="E2220">
        <v>24</v>
      </c>
      <c r="F2220">
        <v>6</v>
      </c>
      <c r="H2220" t="s">
        <v>390</v>
      </c>
    </row>
    <row r="2221" spans="1:8" x14ac:dyDescent="0.2">
      <c r="A2221">
        <v>2.0970393875947101E+17</v>
      </c>
      <c r="B2221" t="s">
        <v>4430</v>
      </c>
      <c r="C2221" t="s">
        <v>4431</v>
      </c>
      <c r="D2221" s="1">
        <v>41064.827418981484</v>
      </c>
      <c r="E2221">
        <v>26</v>
      </c>
      <c r="F2221">
        <v>10</v>
      </c>
      <c r="G2221" t="s">
        <v>89</v>
      </c>
      <c r="H2221" t="s">
        <v>390</v>
      </c>
    </row>
    <row r="2222" spans="1:8" x14ac:dyDescent="0.2">
      <c r="A2222">
        <v>2.09717137667932E+17</v>
      </c>
      <c r="B2222" t="s">
        <v>4432</v>
      </c>
      <c r="C2222" t="s">
        <v>4433</v>
      </c>
      <c r="D2222" s="1">
        <v>41064.863842592589</v>
      </c>
      <c r="E2222">
        <v>202</v>
      </c>
      <c r="F2222">
        <v>60</v>
      </c>
    </row>
    <row r="2223" spans="1:8" x14ac:dyDescent="0.2">
      <c r="A2223">
        <v>2.0972047090228E+17</v>
      </c>
      <c r="B2223" t="s">
        <v>4434</v>
      </c>
      <c r="C2223" t="s">
        <v>4435</v>
      </c>
      <c r="D2223" s="1">
        <v>41064.873043981483</v>
      </c>
      <c r="E2223">
        <v>276</v>
      </c>
      <c r="F2223">
        <v>91</v>
      </c>
      <c r="G2223" t="s">
        <v>89</v>
      </c>
    </row>
    <row r="2224" spans="1:8" x14ac:dyDescent="0.2">
      <c r="A2224">
        <v>2.0972623466870301E+17</v>
      </c>
      <c r="B2224" t="s">
        <v>4436</v>
      </c>
      <c r="C2224" t="s">
        <v>4437</v>
      </c>
      <c r="D2224" s="1">
        <v>41064.88894675926</v>
      </c>
      <c r="E2224">
        <v>166</v>
      </c>
      <c r="F2224">
        <v>34</v>
      </c>
      <c r="G2224" t="s">
        <v>89</v>
      </c>
    </row>
    <row r="2225" spans="1:8" x14ac:dyDescent="0.2">
      <c r="A2225">
        <v>2.09734672320704E+17</v>
      </c>
      <c r="B2225" t="s">
        <v>4438</v>
      </c>
      <c r="C2225" t="s">
        <v>4439</v>
      </c>
      <c r="D2225" s="1">
        <v>41064.912233796298</v>
      </c>
      <c r="E2225">
        <v>49</v>
      </c>
      <c r="F2225">
        <v>12</v>
      </c>
    </row>
    <row r="2226" spans="1:8" x14ac:dyDescent="0.2">
      <c r="A2226">
        <v>2.1005499977709901E+17</v>
      </c>
      <c r="B2226" t="s">
        <v>4440</v>
      </c>
      <c r="C2226" t="s">
        <v>4441</v>
      </c>
      <c r="D2226" s="1">
        <v>41065.796168981484</v>
      </c>
      <c r="E2226">
        <v>15</v>
      </c>
      <c r="F2226">
        <v>8</v>
      </c>
      <c r="G2226" t="s">
        <v>89</v>
      </c>
    </row>
    <row r="2227" spans="1:8" x14ac:dyDescent="0.2">
      <c r="A2227">
        <v>2.1005881778071101E+17</v>
      </c>
      <c r="B2227" t="s">
        <v>4442</v>
      </c>
      <c r="C2227" t="s">
        <v>4443</v>
      </c>
      <c r="D2227" s="1">
        <v>41065.806701388887</v>
      </c>
      <c r="E2227">
        <v>103</v>
      </c>
      <c r="F2227">
        <v>34</v>
      </c>
      <c r="G2227" t="s">
        <v>89</v>
      </c>
    </row>
    <row r="2228" spans="1:8" x14ac:dyDescent="0.2">
      <c r="A2228">
        <v>2.1006668786369699E+17</v>
      </c>
      <c r="B2228" t="s">
        <v>4444</v>
      </c>
      <c r="C2228" t="s">
        <v>4445</v>
      </c>
      <c r="D2228" s="1">
        <v>41065.828414351854</v>
      </c>
      <c r="E2228">
        <v>36</v>
      </c>
      <c r="F2228">
        <v>20</v>
      </c>
    </row>
    <row r="2229" spans="1:8" x14ac:dyDescent="0.2">
      <c r="A2229">
        <v>2.1008202955398701E+17</v>
      </c>
      <c r="B2229" t="s">
        <v>4446</v>
      </c>
      <c r="C2229" t="s">
        <v>4447</v>
      </c>
      <c r="D2229" s="1">
        <v>41065.870752314811</v>
      </c>
      <c r="E2229">
        <v>152</v>
      </c>
      <c r="F2229">
        <v>31</v>
      </c>
      <c r="G2229" t="s">
        <v>89</v>
      </c>
    </row>
    <row r="2230" spans="1:8" x14ac:dyDescent="0.2">
      <c r="A2230">
        <v>2.1008584954571501E+17</v>
      </c>
      <c r="B2230" t="s">
        <v>4448</v>
      </c>
      <c r="C2230" t="s">
        <v>4449</v>
      </c>
      <c r="D2230" s="1">
        <v>41065.881296296298</v>
      </c>
      <c r="E2230">
        <v>81</v>
      </c>
      <c r="F2230">
        <v>27</v>
      </c>
      <c r="G2230" t="s">
        <v>215</v>
      </c>
    </row>
    <row r="2231" spans="1:8" x14ac:dyDescent="0.2">
      <c r="A2231">
        <v>2.10092582737424E+17</v>
      </c>
      <c r="B2231" t="s">
        <v>4450</v>
      </c>
      <c r="C2231" t="s">
        <v>4451</v>
      </c>
      <c r="D2231" s="1">
        <v>41065.899872685186</v>
      </c>
      <c r="E2231">
        <v>110</v>
      </c>
      <c r="F2231">
        <v>21</v>
      </c>
      <c r="G2231" t="s">
        <v>89</v>
      </c>
    </row>
    <row r="2232" spans="1:8" x14ac:dyDescent="0.2">
      <c r="A2232">
        <v>2.1009613020424099E+17</v>
      </c>
      <c r="B2232" t="s">
        <v>4452</v>
      </c>
      <c r="C2232" t="s">
        <v>4453</v>
      </c>
      <c r="D2232" s="1">
        <v>41065.90966435185</v>
      </c>
      <c r="E2232">
        <v>333</v>
      </c>
      <c r="F2232">
        <v>91</v>
      </c>
    </row>
    <row r="2233" spans="1:8" x14ac:dyDescent="0.2">
      <c r="A2233">
        <v>2.1010118369045699E+17</v>
      </c>
      <c r="B2233" t="s">
        <v>4454</v>
      </c>
      <c r="C2233" t="s">
        <v>4455</v>
      </c>
      <c r="D2233" s="1">
        <v>41065.923611111109</v>
      </c>
      <c r="E2233">
        <v>168</v>
      </c>
      <c r="F2233">
        <v>36</v>
      </c>
      <c r="G2233" t="s">
        <v>89</v>
      </c>
    </row>
    <row r="2234" spans="1:8" x14ac:dyDescent="0.2">
      <c r="A2234">
        <v>2.1010771168421402E+17</v>
      </c>
      <c r="B2234" t="s">
        <v>4456</v>
      </c>
      <c r="C2234" t="s">
        <v>4457</v>
      </c>
      <c r="D2234" s="1">
        <v>41065.941620370373</v>
      </c>
      <c r="E2234">
        <v>75</v>
      </c>
      <c r="F2234">
        <v>23</v>
      </c>
      <c r="G2234" t="s">
        <v>89</v>
      </c>
    </row>
    <row r="2235" spans="1:8" x14ac:dyDescent="0.2">
      <c r="A2235">
        <v>2.1037232086961299E+17</v>
      </c>
      <c r="B2235" t="s">
        <v>4458</v>
      </c>
      <c r="C2235" t="s">
        <v>4459</v>
      </c>
      <c r="D2235" s="1">
        <v>41066.671805555554</v>
      </c>
      <c r="E2235">
        <v>234</v>
      </c>
      <c r="F2235">
        <v>106</v>
      </c>
      <c r="G2235" t="s">
        <v>89</v>
      </c>
    </row>
    <row r="2236" spans="1:8" x14ac:dyDescent="0.2">
      <c r="A2236">
        <v>2.1037593074769501E+17</v>
      </c>
      <c r="B2236" t="s">
        <v>4460</v>
      </c>
      <c r="C2236" t="s">
        <v>4461</v>
      </c>
      <c r="D2236" s="1">
        <v>41066.681770833333</v>
      </c>
      <c r="E2236">
        <v>64</v>
      </c>
      <c r="F2236">
        <v>7</v>
      </c>
      <c r="G2236" t="s">
        <v>89</v>
      </c>
    </row>
    <row r="2237" spans="1:8" x14ac:dyDescent="0.2">
      <c r="A2237">
        <v>2.1037997901441402E+17</v>
      </c>
      <c r="B2237" t="s">
        <v>4462</v>
      </c>
      <c r="C2237" t="s">
        <v>4463</v>
      </c>
      <c r="D2237" s="1">
        <v>41066.692939814813</v>
      </c>
      <c r="E2237">
        <v>17</v>
      </c>
      <c r="F2237">
        <v>4</v>
      </c>
      <c r="G2237" t="s">
        <v>215</v>
      </c>
    </row>
    <row r="2238" spans="1:8" x14ac:dyDescent="0.2">
      <c r="A2238">
        <v>2.1038689158391802E+17</v>
      </c>
      <c r="B2238" t="s">
        <v>4464</v>
      </c>
      <c r="C2238" t="s">
        <v>4465</v>
      </c>
      <c r="D2238" s="1">
        <v>41066.712013888886</v>
      </c>
      <c r="E2238">
        <v>32</v>
      </c>
      <c r="F2238">
        <v>5</v>
      </c>
      <c r="G2238" t="s">
        <v>215</v>
      </c>
    </row>
    <row r="2239" spans="1:8" x14ac:dyDescent="0.2">
      <c r="A2239">
        <v>2.1038813143275901E+17</v>
      </c>
      <c r="B2239" t="s">
        <v>4466</v>
      </c>
      <c r="C2239" t="s">
        <v>4467</v>
      </c>
      <c r="D2239" s="1">
        <v>41066.715439814812</v>
      </c>
      <c r="E2239">
        <v>837</v>
      </c>
      <c r="F2239">
        <v>520</v>
      </c>
      <c r="G2239" t="s">
        <v>215</v>
      </c>
    </row>
    <row r="2240" spans="1:8" x14ac:dyDescent="0.2">
      <c r="A2240">
        <v>2.1039645166522301E+17</v>
      </c>
      <c r="B2240" t="s">
        <v>4468</v>
      </c>
      <c r="C2240" t="s">
        <v>4469</v>
      </c>
      <c r="D2240" s="1">
        <v>41066.738391203704</v>
      </c>
      <c r="E2240">
        <v>46</v>
      </c>
      <c r="F2240">
        <v>13</v>
      </c>
      <c r="G2240" t="s">
        <v>89</v>
      </c>
      <c r="H2240" t="s">
        <v>390</v>
      </c>
    </row>
    <row r="2241" spans="1:8" x14ac:dyDescent="0.2">
      <c r="A2241">
        <v>2.1041129770621699E+17</v>
      </c>
      <c r="B2241" t="s">
        <v>4470</v>
      </c>
      <c r="C2241" t="s">
        <v>4471</v>
      </c>
      <c r="D2241" s="1">
        <v>41066.779363425929</v>
      </c>
      <c r="E2241">
        <v>82</v>
      </c>
      <c r="F2241">
        <v>15</v>
      </c>
    </row>
    <row r="2242" spans="1:8" x14ac:dyDescent="0.2">
      <c r="A2242">
        <v>2.1041335974769402E+17</v>
      </c>
      <c r="B2242" t="s">
        <v>4472</v>
      </c>
      <c r="C2242" t="s">
        <v>4473</v>
      </c>
      <c r="D2242" s="1">
        <v>41066.785046296296</v>
      </c>
      <c r="E2242">
        <v>43</v>
      </c>
      <c r="F2242">
        <v>16</v>
      </c>
      <c r="H2242" t="s">
        <v>390</v>
      </c>
    </row>
    <row r="2243" spans="1:8" x14ac:dyDescent="0.2">
      <c r="A2243">
        <v>2.10423753388208E+17</v>
      </c>
      <c r="B2243" t="s">
        <v>4474</v>
      </c>
      <c r="C2243" t="s">
        <v>4475</v>
      </c>
      <c r="D2243" s="1">
        <v>41066.813726851855</v>
      </c>
      <c r="E2243">
        <v>1629</v>
      </c>
      <c r="F2243">
        <v>1003</v>
      </c>
      <c r="G2243" t="s">
        <v>89</v>
      </c>
    </row>
    <row r="2244" spans="1:8" x14ac:dyDescent="0.2">
      <c r="A2244">
        <v>2.10749986026176E+17</v>
      </c>
      <c r="B2244" t="s">
        <v>4476</v>
      </c>
      <c r="C2244" t="s">
        <v>4477</v>
      </c>
      <c r="D2244" s="1">
        <v>41067.713958333334</v>
      </c>
      <c r="E2244">
        <v>31</v>
      </c>
      <c r="F2244">
        <v>18</v>
      </c>
      <c r="G2244" t="s">
        <v>89</v>
      </c>
    </row>
    <row r="2245" spans="1:8" x14ac:dyDescent="0.2">
      <c r="A2245">
        <v>2.1076108251457501E+17</v>
      </c>
      <c r="B2245" t="s">
        <v>4478</v>
      </c>
      <c r="C2245" t="s">
        <v>4479</v>
      </c>
      <c r="D2245" s="1">
        <v>41067.744583333333</v>
      </c>
      <c r="E2245">
        <v>45</v>
      </c>
      <c r="F2245">
        <v>16</v>
      </c>
      <c r="G2245" t="s">
        <v>89</v>
      </c>
    </row>
    <row r="2246" spans="1:8" x14ac:dyDescent="0.2">
      <c r="A2246">
        <v>2.1077034882263802E+17</v>
      </c>
      <c r="B2246" t="s">
        <v>4480</v>
      </c>
      <c r="C2246" t="s">
        <v>4481</v>
      </c>
      <c r="D2246" s="1">
        <v>41067.770150462966</v>
      </c>
      <c r="E2246">
        <v>117</v>
      </c>
      <c r="F2246">
        <v>90</v>
      </c>
      <c r="G2246" t="e">
        <f>FLGovScott</f>
        <v>#NAME?</v>
      </c>
    </row>
    <row r="2247" spans="1:8" x14ac:dyDescent="0.2">
      <c r="A2247">
        <v>2.1078822219900499E+17</v>
      </c>
      <c r="B2247" t="s">
        <v>4482</v>
      </c>
      <c r="C2247" t="s">
        <v>4483</v>
      </c>
      <c r="D2247" s="1">
        <v>41067.819479166668</v>
      </c>
      <c r="E2247">
        <v>94</v>
      </c>
      <c r="F2247">
        <v>12</v>
      </c>
      <c r="G2247" t="s">
        <v>215</v>
      </c>
    </row>
    <row r="2248" spans="1:8" x14ac:dyDescent="0.2">
      <c r="A2248">
        <v>2.1079630671998099E+17</v>
      </c>
      <c r="B2248" t="s">
        <v>4484</v>
      </c>
      <c r="C2248" t="s">
        <v>4485</v>
      </c>
      <c r="D2248" s="1">
        <v>41067.841782407406</v>
      </c>
      <c r="E2248">
        <v>128</v>
      </c>
      <c r="F2248">
        <v>29</v>
      </c>
      <c r="G2248" t="s">
        <v>89</v>
      </c>
    </row>
    <row r="2249" spans="1:8" x14ac:dyDescent="0.2">
      <c r="A2249">
        <v>2.10810676317396E+17</v>
      </c>
      <c r="B2249" t="s">
        <v>4486</v>
      </c>
      <c r="C2249" t="s">
        <v>4487</v>
      </c>
      <c r="D2249" s="1">
        <v>41067.881435185183</v>
      </c>
      <c r="E2249">
        <v>81</v>
      </c>
      <c r="F2249">
        <v>21</v>
      </c>
      <c r="G2249" t="s">
        <v>215</v>
      </c>
    </row>
    <row r="2250" spans="1:8" x14ac:dyDescent="0.2">
      <c r="A2250">
        <v>2.1081734495877101E+17</v>
      </c>
      <c r="B2250" t="s">
        <v>4488</v>
      </c>
      <c r="C2250" t="s">
        <v>4489</v>
      </c>
      <c r="D2250" s="1">
        <v>41067.899837962963</v>
      </c>
      <c r="E2250">
        <v>76</v>
      </c>
      <c r="F2250">
        <v>32</v>
      </c>
    </row>
    <row r="2251" spans="1:8" x14ac:dyDescent="0.2">
      <c r="A2251">
        <v>2.1083255820688499E+17</v>
      </c>
      <c r="B2251" t="s">
        <v>4490</v>
      </c>
      <c r="C2251" t="s">
        <v>4491</v>
      </c>
      <c r="D2251" s="1">
        <v>41067.941817129627</v>
      </c>
      <c r="E2251">
        <v>112</v>
      </c>
      <c r="F2251">
        <v>27</v>
      </c>
      <c r="G2251" t="s">
        <v>89</v>
      </c>
    </row>
    <row r="2252" spans="1:8" x14ac:dyDescent="0.2">
      <c r="A2252">
        <v>2.1110998974033101E+17</v>
      </c>
      <c r="B2252" t="s">
        <v>4492</v>
      </c>
      <c r="C2252" t="s">
        <v>4493</v>
      </c>
      <c r="D2252" s="1">
        <v>41068.707384259258</v>
      </c>
      <c r="E2252">
        <v>14</v>
      </c>
      <c r="F2252">
        <v>7</v>
      </c>
      <c r="G2252" t="s">
        <v>89</v>
      </c>
    </row>
    <row r="2253" spans="1:8" x14ac:dyDescent="0.2">
      <c r="A2253">
        <v>2.11159839324372E+17</v>
      </c>
      <c r="B2253" t="s">
        <v>4494</v>
      </c>
      <c r="C2253" t="s">
        <v>4495</v>
      </c>
      <c r="D2253" s="1">
        <v>41068.844942129632</v>
      </c>
      <c r="E2253">
        <v>34</v>
      </c>
      <c r="F2253">
        <v>8</v>
      </c>
      <c r="G2253" t="s">
        <v>215</v>
      </c>
    </row>
    <row r="2254" spans="1:8" x14ac:dyDescent="0.2">
      <c r="A2254">
        <v>2.1116202614640198E+17</v>
      </c>
      <c r="B2254" t="s">
        <v>4496</v>
      </c>
      <c r="C2254" t="s">
        <v>4497</v>
      </c>
      <c r="D2254" s="1">
        <v>41068.850972222222</v>
      </c>
      <c r="E2254">
        <v>39</v>
      </c>
      <c r="F2254">
        <v>5</v>
      </c>
      <c r="G2254" t="s">
        <v>89</v>
      </c>
    </row>
    <row r="2255" spans="1:8" x14ac:dyDescent="0.2">
      <c r="A2255">
        <v>2.11169016939692E+17</v>
      </c>
      <c r="B2255" t="s">
        <v>4498</v>
      </c>
      <c r="C2255" t="s">
        <v>4499</v>
      </c>
      <c r="D2255" s="1">
        <v>41068.870266203703</v>
      </c>
      <c r="E2255">
        <v>57</v>
      </c>
      <c r="F2255">
        <v>12</v>
      </c>
    </row>
    <row r="2256" spans="1:8" x14ac:dyDescent="0.2">
      <c r="A2256">
        <v>2.1117318143477299E+17</v>
      </c>
      <c r="B2256" t="s">
        <v>4500</v>
      </c>
      <c r="C2256" t="s">
        <v>4501</v>
      </c>
      <c r="D2256" s="1">
        <v>41068.88175925926</v>
      </c>
      <c r="E2256">
        <v>1120</v>
      </c>
      <c r="F2256">
        <v>1436</v>
      </c>
    </row>
    <row r="2257" spans="1:8" x14ac:dyDescent="0.2">
      <c r="A2257">
        <v>2.1117616874809299E+17</v>
      </c>
      <c r="B2257" t="s">
        <v>4502</v>
      </c>
      <c r="C2257" t="s">
        <v>4503</v>
      </c>
      <c r="D2257" s="1">
        <v>41068.89</v>
      </c>
      <c r="E2257">
        <v>116</v>
      </c>
      <c r="F2257">
        <v>69</v>
      </c>
      <c r="G2257" t="s">
        <v>89</v>
      </c>
    </row>
    <row r="2258" spans="1:8" x14ac:dyDescent="0.2">
      <c r="A2258">
        <v>2.1118093489931398E+17</v>
      </c>
      <c r="B2258" t="s">
        <v>4504</v>
      </c>
      <c r="C2258" t="s">
        <v>4505</v>
      </c>
      <c r="D2258" s="1">
        <v>41068.90315972222</v>
      </c>
      <c r="E2258">
        <v>340</v>
      </c>
      <c r="F2258">
        <v>39</v>
      </c>
    </row>
    <row r="2259" spans="1:8" x14ac:dyDescent="0.2">
      <c r="A2259">
        <v>2.1118959857815501E+17</v>
      </c>
      <c r="B2259" t="s">
        <v>4506</v>
      </c>
      <c r="C2259" t="s">
        <v>4507</v>
      </c>
      <c r="D2259" s="1">
        <v>41068.927060185182</v>
      </c>
      <c r="E2259">
        <v>81</v>
      </c>
      <c r="F2259">
        <v>11</v>
      </c>
      <c r="G2259" t="s">
        <v>215</v>
      </c>
    </row>
    <row r="2260" spans="1:8" x14ac:dyDescent="0.2">
      <c r="A2260">
        <v>2.1119123138294899E+17</v>
      </c>
      <c r="B2260" t="s">
        <v>4508</v>
      </c>
      <c r="C2260" t="s">
        <v>4509</v>
      </c>
      <c r="D2260" s="1">
        <v>41068.931562500002</v>
      </c>
      <c r="E2260">
        <v>38</v>
      </c>
      <c r="F2260">
        <v>12</v>
      </c>
      <c r="G2260" t="s">
        <v>215</v>
      </c>
    </row>
    <row r="2261" spans="1:8" x14ac:dyDescent="0.2">
      <c r="A2261">
        <v>2.1119306362270899E+17</v>
      </c>
      <c r="B2261" t="s">
        <v>4510</v>
      </c>
      <c r="C2261" t="s">
        <v>4511</v>
      </c>
      <c r="D2261" s="1">
        <v>41068.936620370368</v>
      </c>
      <c r="E2261">
        <v>115</v>
      </c>
      <c r="F2261">
        <v>10</v>
      </c>
    </row>
    <row r="2262" spans="1:8" x14ac:dyDescent="0.2">
      <c r="A2262">
        <v>2.1119465210630899E+17</v>
      </c>
      <c r="B2262" t="s">
        <v>4512</v>
      </c>
      <c r="C2262" t="s">
        <v>4513</v>
      </c>
      <c r="D2262" s="1">
        <v>41068.941006944442</v>
      </c>
      <c r="E2262">
        <v>83</v>
      </c>
      <c r="F2262">
        <v>21</v>
      </c>
      <c r="G2262" t="s">
        <v>89</v>
      </c>
    </row>
    <row r="2263" spans="1:8" x14ac:dyDescent="0.2">
      <c r="A2263">
        <v>2.1119685336931501E+17</v>
      </c>
      <c r="B2263" t="s">
        <v>4514</v>
      </c>
      <c r="C2263" t="s">
        <v>4515</v>
      </c>
      <c r="D2263" s="1">
        <v>41068.947083333333</v>
      </c>
      <c r="E2263">
        <v>38</v>
      </c>
      <c r="F2263">
        <v>16</v>
      </c>
    </row>
    <row r="2264" spans="1:8" x14ac:dyDescent="0.2">
      <c r="A2264">
        <v>2.1157866274147901E+17</v>
      </c>
      <c r="B2264" t="s">
        <v>4516</v>
      </c>
      <c r="C2264" t="s">
        <v>4517</v>
      </c>
      <c r="D2264" s="1">
        <v>41070.000671296293</v>
      </c>
      <c r="E2264">
        <v>51</v>
      </c>
      <c r="F2264">
        <v>10</v>
      </c>
    </row>
    <row r="2265" spans="1:8" x14ac:dyDescent="0.2">
      <c r="A2265">
        <v>2.11580866231672E+17</v>
      </c>
      <c r="B2265" t="s">
        <v>4518</v>
      </c>
      <c r="C2265" t="s">
        <v>4519</v>
      </c>
      <c r="D2265" s="1">
        <v>41070.00675925926</v>
      </c>
      <c r="E2265">
        <v>35</v>
      </c>
      <c r="F2265">
        <v>15</v>
      </c>
      <c r="G2265" t="s">
        <v>215</v>
      </c>
    </row>
    <row r="2266" spans="1:8" x14ac:dyDescent="0.2">
      <c r="A2266">
        <v>2.1158448508135398E+17</v>
      </c>
      <c r="B2266" t="s">
        <v>4520</v>
      </c>
      <c r="C2266" t="s">
        <v>4521</v>
      </c>
      <c r="D2266" s="1">
        <v>41070.016736111109</v>
      </c>
      <c r="E2266">
        <v>65</v>
      </c>
      <c r="F2266">
        <v>24</v>
      </c>
    </row>
    <row r="2267" spans="1:8" x14ac:dyDescent="0.2">
      <c r="A2267">
        <v>2.1158655305778701E+17</v>
      </c>
      <c r="B2267" t="s">
        <v>4522</v>
      </c>
      <c r="C2267" t="s">
        <v>4523</v>
      </c>
      <c r="D2267" s="1">
        <v>41070.02244212963</v>
      </c>
      <c r="E2267">
        <v>58</v>
      </c>
      <c r="F2267">
        <v>14</v>
      </c>
    </row>
    <row r="2268" spans="1:8" x14ac:dyDescent="0.2">
      <c r="A2268">
        <v>2.11587721901256E+17</v>
      </c>
      <c r="B2268" t="s">
        <v>4524</v>
      </c>
      <c r="C2268" t="s">
        <v>4525</v>
      </c>
      <c r="D2268" s="1">
        <v>41070.025671296295</v>
      </c>
      <c r="E2268">
        <v>18</v>
      </c>
      <c r="F2268">
        <v>10</v>
      </c>
      <c r="G2268" t="s">
        <v>89</v>
      </c>
    </row>
    <row r="2269" spans="1:8" x14ac:dyDescent="0.2">
      <c r="A2269">
        <v>2.1158813330794899E+17</v>
      </c>
      <c r="B2269" t="s">
        <v>4526</v>
      </c>
      <c r="C2269" t="s">
        <v>4527</v>
      </c>
      <c r="D2269" s="1">
        <v>41070.026805555557</v>
      </c>
      <c r="E2269">
        <v>67</v>
      </c>
      <c r="F2269">
        <v>23</v>
      </c>
    </row>
    <row r="2270" spans="1:8" x14ac:dyDescent="0.2">
      <c r="A2270">
        <v>2.1218565155731002E+17</v>
      </c>
      <c r="B2270" t="s">
        <v>4528</v>
      </c>
      <c r="C2270" t="s">
        <v>4529</v>
      </c>
      <c r="D2270" s="1">
        <v>41071.67564814815</v>
      </c>
      <c r="E2270">
        <v>9</v>
      </c>
      <c r="F2270">
        <v>5</v>
      </c>
      <c r="G2270" t="s">
        <v>89</v>
      </c>
    </row>
    <row r="2271" spans="1:8" x14ac:dyDescent="0.2">
      <c r="A2271">
        <v>2.1220573096982099E+17</v>
      </c>
      <c r="B2271" t="s">
        <v>4530</v>
      </c>
      <c r="C2271" t="s">
        <v>4531</v>
      </c>
      <c r="D2271" s="1">
        <v>41071.731053240743</v>
      </c>
      <c r="E2271">
        <v>7</v>
      </c>
      <c r="F2271">
        <v>3</v>
      </c>
      <c r="G2271" t="s">
        <v>576</v>
      </c>
      <c r="H2271" t="s">
        <v>390</v>
      </c>
    </row>
    <row r="2272" spans="1:8" x14ac:dyDescent="0.2">
      <c r="A2272">
        <v>2.1220797459110202E+17</v>
      </c>
      <c r="B2272" t="s">
        <v>4532</v>
      </c>
      <c r="C2272" t="s">
        <v>4533</v>
      </c>
      <c r="D2272" s="1">
        <v>41071.737245370372</v>
      </c>
      <c r="E2272">
        <v>43</v>
      </c>
      <c r="F2272">
        <v>9</v>
      </c>
    </row>
    <row r="2273" spans="1:7" x14ac:dyDescent="0.2">
      <c r="A2273">
        <v>2.1221943269982598E+17</v>
      </c>
      <c r="B2273" t="s">
        <v>4534</v>
      </c>
      <c r="C2273" t="s">
        <v>4535</v>
      </c>
      <c r="D2273" s="1">
        <v>41071.768865740742</v>
      </c>
      <c r="E2273">
        <v>330</v>
      </c>
      <c r="F2273">
        <v>36</v>
      </c>
      <c r="G2273" t="s">
        <v>89</v>
      </c>
    </row>
    <row r="2274" spans="1:7" x14ac:dyDescent="0.2">
      <c r="A2274">
        <v>2.1222306815896301E+17</v>
      </c>
      <c r="B2274" t="s">
        <v>4536</v>
      </c>
      <c r="C2274" t="s">
        <v>4537</v>
      </c>
      <c r="D2274" s="1">
        <v>41071.778900462959</v>
      </c>
      <c r="E2274">
        <v>135</v>
      </c>
      <c r="F2274">
        <v>125</v>
      </c>
    </row>
    <row r="2275" spans="1:7" x14ac:dyDescent="0.2">
      <c r="A2275">
        <v>2.1222671864209402E+17</v>
      </c>
      <c r="B2275" t="s">
        <v>4538</v>
      </c>
      <c r="C2275" t="s">
        <v>4539</v>
      </c>
      <c r="D2275" s="1">
        <v>41071.788969907408</v>
      </c>
      <c r="E2275">
        <v>33</v>
      </c>
      <c r="F2275">
        <v>8</v>
      </c>
      <c r="G2275" t="s">
        <v>215</v>
      </c>
    </row>
    <row r="2276" spans="1:7" x14ac:dyDescent="0.2">
      <c r="A2276">
        <v>2.1223026794182202E+17</v>
      </c>
      <c r="B2276" t="s">
        <v>4540</v>
      </c>
      <c r="C2276" t="s">
        <v>4541</v>
      </c>
      <c r="D2276" s="1">
        <v>41071.798761574071</v>
      </c>
      <c r="E2276">
        <v>122</v>
      </c>
      <c r="F2276">
        <v>59</v>
      </c>
    </row>
    <row r="2277" spans="1:7" x14ac:dyDescent="0.2">
      <c r="A2277">
        <v>2.1223625513880701E+17</v>
      </c>
      <c r="B2277" t="s">
        <v>4542</v>
      </c>
      <c r="C2277" t="s">
        <v>4543</v>
      </c>
      <c r="D2277" s="1">
        <v>41071.815289351849</v>
      </c>
      <c r="E2277">
        <v>73</v>
      </c>
      <c r="F2277">
        <v>13</v>
      </c>
      <c r="G2277" t="s">
        <v>89</v>
      </c>
    </row>
    <row r="2278" spans="1:7" x14ac:dyDescent="0.2">
      <c r="A2278">
        <v>2.12245929141604E+17</v>
      </c>
      <c r="B2278" t="s">
        <v>4544</v>
      </c>
      <c r="C2278" t="s">
        <v>4545</v>
      </c>
      <c r="D2278" s="1">
        <v>41071.841979166667</v>
      </c>
      <c r="E2278">
        <v>15</v>
      </c>
      <c r="F2278">
        <v>7</v>
      </c>
      <c r="G2278" t="s">
        <v>215</v>
      </c>
    </row>
    <row r="2279" spans="1:7" x14ac:dyDescent="0.2">
      <c r="A2279">
        <v>2.12263917295116E+17</v>
      </c>
      <c r="B2279" t="s">
        <v>4546</v>
      </c>
      <c r="C2279" t="s">
        <v>4547</v>
      </c>
      <c r="D2279" s="1">
        <v>41071.89162037037</v>
      </c>
      <c r="E2279">
        <v>53</v>
      </c>
      <c r="F2279">
        <v>6</v>
      </c>
      <c r="G2279" t="s">
        <v>215</v>
      </c>
    </row>
    <row r="2280" spans="1:7" x14ac:dyDescent="0.2">
      <c r="A2280">
        <v>2.122668280624E+17</v>
      </c>
      <c r="B2280" t="s">
        <v>4548</v>
      </c>
      <c r="C2280" t="s">
        <v>4549</v>
      </c>
      <c r="D2280" s="1">
        <v>41071.899652777778</v>
      </c>
      <c r="E2280">
        <v>161</v>
      </c>
      <c r="F2280">
        <v>23</v>
      </c>
    </row>
    <row r="2281" spans="1:7" x14ac:dyDescent="0.2">
      <c r="A2281">
        <v>2.1227413500134099E+17</v>
      </c>
      <c r="B2281" t="s">
        <v>4550</v>
      </c>
      <c r="C2281" t="s">
        <v>4551</v>
      </c>
      <c r="D2281" s="1">
        <v>41071.919814814813</v>
      </c>
      <c r="E2281">
        <v>149</v>
      </c>
      <c r="F2281">
        <v>17</v>
      </c>
    </row>
    <row r="2282" spans="1:7" x14ac:dyDescent="0.2">
      <c r="A2282">
        <v>2.1227461506041402E+17</v>
      </c>
      <c r="B2282" t="s">
        <v>4552</v>
      </c>
      <c r="C2282" t="s">
        <v>4553</v>
      </c>
      <c r="D2282" s="1">
        <v>41071.921134259261</v>
      </c>
      <c r="E2282">
        <v>577</v>
      </c>
      <c r="F2282">
        <v>426</v>
      </c>
    </row>
    <row r="2283" spans="1:7" x14ac:dyDescent="0.2">
      <c r="A2283">
        <v>2.1227966915477501E+17</v>
      </c>
      <c r="B2283" t="s">
        <v>4554</v>
      </c>
      <c r="C2283" t="s">
        <v>4555</v>
      </c>
      <c r="D2283" s="1">
        <v>41071.935081018521</v>
      </c>
      <c r="E2283">
        <v>61</v>
      </c>
      <c r="F2283">
        <v>5</v>
      </c>
      <c r="G2283" t="s">
        <v>89</v>
      </c>
    </row>
    <row r="2284" spans="1:7" x14ac:dyDescent="0.2">
      <c r="A2284">
        <v>2.1231034634876099E+17</v>
      </c>
      <c r="B2284" t="s">
        <v>4556</v>
      </c>
      <c r="C2284" t="s">
        <v>4557</v>
      </c>
      <c r="D2284" s="1">
        <v>41072.019733796296</v>
      </c>
      <c r="E2284">
        <v>17</v>
      </c>
      <c r="F2284">
        <v>7</v>
      </c>
      <c r="G2284" t="s">
        <v>215</v>
      </c>
    </row>
    <row r="2285" spans="1:7" x14ac:dyDescent="0.2">
      <c r="A2285">
        <v>2.1237496244143299E+17</v>
      </c>
      <c r="B2285" t="s">
        <v>4558</v>
      </c>
      <c r="C2285" t="s">
        <v>4559</v>
      </c>
      <c r="D2285" s="1">
        <v>41072.19804398148</v>
      </c>
      <c r="E2285">
        <v>21</v>
      </c>
      <c r="F2285">
        <v>3</v>
      </c>
      <c r="G2285" t="s">
        <v>89</v>
      </c>
    </row>
    <row r="2286" spans="1:7" x14ac:dyDescent="0.2">
      <c r="A2286">
        <v>2.1254794755087501E+17</v>
      </c>
      <c r="B2286" t="s">
        <v>4560</v>
      </c>
      <c r="C2286" t="s">
        <v>4561</v>
      </c>
      <c r="D2286" s="1">
        <v>41072.675393518519</v>
      </c>
      <c r="E2286">
        <v>35</v>
      </c>
      <c r="F2286">
        <v>4</v>
      </c>
      <c r="G2286" t="s">
        <v>89</v>
      </c>
    </row>
    <row r="2287" spans="1:7" x14ac:dyDescent="0.2">
      <c r="A2287">
        <v>2.1255292031770598E+17</v>
      </c>
      <c r="B2287" t="s">
        <v>4562</v>
      </c>
      <c r="C2287" t="s">
        <v>4563</v>
      </c>
      <c r="D2287" s="1">
        <v>41072.689108796294</v>
      </c>
      <c r="E2287">
        <v>338</v>
      </c>
      <c r="F2287">
        <v>84</v>
      </c>
    </row>
    <row r="2288" spans="1:7" x14ac:dyDescent="0.2">
      <c r="A2288">
        <v>2.1256878930749402E+17</v>
      </c>
      <c r="B2288" t="s">
        <v>4564</v>
      </c>
      <c r="C2288" t="s">
        <v>4565</v>
      </c>
      <c r="D2288" s="1">
        <v>41072.732905092591</v>
      </c>
      <c r="E2288">
        <v>86</v>
      </c>
      <c r="F2288">
        <v>19</v>
      </c>
    </row>
    <row r="2289" spans="1:8" x14ac:dyDescent="0.2">
      <c r="A2289">
        <v>2.12580959688728E+17</v>
      </c>
      <c r="B2289" t="s">
        <v>4566</v>
      </c>
      <c r="C2289" t="s">
        <v>4567</v>
      </c>
      <c r="D2289" s="1">
        <v>41072.766493055555</v>
      </c>
      <c r="E2289">
        <v>15</v>
      </c>
      <c r="F2289">
        <v>7</v>
      </c>
      <c r="G2289" t="s">
        <v>546</v>
      </c>
    </row>
    <row r="2290" spans="1:8" x14ac:dyDescent="0.2">
      <c r="A2290">
        <v>2.1259871840122E+17</v>
      </c>
      <c r="B2290" t="s">
        <v>4568</v>
      </c>
      <c r="C2290" t="s">
        <v>4569</v>
      </c>
      <c r="D2290" s="1">
        <v>41072.815497685187</v>
      </c>
      <c r="E2290">
        <v>10</v>
      </c>
      <c r="F2290">
        <v>4</v>
      </c>
      <c r="G2290" t="s">
        <v>215</v>
      </c>
    </row>
    <row r="2291" spans="1:8" x14ac:dyDescent="0.2">
      <c r="A2291">
        <v>2.12599840616628E+17</v>
      </c>
      <c r="B2291" t="s">
        <v>4570</v>
      </c>
      <c r="C2291" t="s">
        <v>4571</v>
      </c>
      <c r="D2291" s="1">
        <v>41072.81858796296</v>
      </c>
      <c r="E2291">
        <v>1926</v>
      </c>
      <c r="F2291">
        <v>1745</v>
      </c>
      <c r="G2291" t="s">
        <v>576</v>
      </c>
    </row>
    <row r="2292" spans="1:8" x14ac:dyDescent="0.2">
      <c r="A2292">
        <v>2.1260426095167002E+17</v>
      </c>
      <c r="B2292" t="s">
        <v>4572</v>
      </c>
      <c r="C2292" t="s">
        <v>4573</v>
      </c>
      <c r="D2292" s="1">
        <v>41072.830787037034</v>
      </c>
      <c r="E2292">
        <v>29</v>
      </c>
      <c r="F2292">
        <v>7</v>
      </c>
      <c r="G2292" t="s">
        <v>215</v>
      </c>
    </row>
    <row r="2293" spans="1:8" x14ac:dyDescent="0.2">
      <c r="A2293">
        <v>2.1260892100796E+17</v>
      </c>
      <c r="B2293" t="s">
        <v>4574</v>
      </c>
      <c r="C2293" t="s">
        <v>4575</v>
      </c>
      <c r="D2293" s="1">
        <v>41072.843645833331</v>
      </c>
      <c r="E2293">
        <v>220</v>
      </c>
      <c r="F2293">
        <v>112</v>
      </c>
    </row>
    <row r="2294" spans="1:8" x14ac:dyDescent="0.2">
      <c r="A2294">
        <v>2.1261464772189699E+17</v>
      </c>
      <c r="B2294" t="s">
        <v>4576</v>
      </c>
      <c r="C2294" t="s">
        <v>4577</v>
      </c>
      <c r="D2294" s="1">
        <v>41072.859444444446</v>
      </c>
      <c r="E2294">
        <v>91</v>
      </c>
      <c r="F2294">
        <v>11</v>
      </c>
    </row>
    <row r="2295" spans="1:8" x14ac:dyDescent="0.2">
      <c r="A2295">
        <v>2.1261887311407501E+17</v>
      </c>
      <c r="B2295" t="s">
        <v>4578</v>
      </c>
      <c r="C2295" t="s">
        <v>4579</v>
      </c>
      <c r="D2295" s="1">
        <v>41072.871111111112</v>
      </c>
      <c r="E2295">
        <v>84</v>
      </c>
      <c r="F2295">
        <v>8</v>
      </c>
      <c r="G2295" t="s">
        <v>89</v>
      </c>
    </row>
    <row r="2296" spans="1:8" x14ac:dyDescent="0.2">
      <c r="A2296">
        <v>2.1262345956032899E+17</v>
      </c>
      <c r="B2296" t="s">
        <v>4580</v>
      </c>
      <c r="C2296" t="s">
        <v>4581</v>
      </c>
      <c r="D2296" s="1">
        <v>41072.883761574078</v>
      </c>
      <c r="E2296">
        <v>204</v>
      </c>
      <c r="F2296">
        <v>13</v>
      </c>
      <c r="G2296" t="s">
        <v>89</v>
      </c>
    </row>
    <row r="2297" spans="1:8" x14ac:dyDescent="0.2">
      <c r="A2297">
        <v>2.1262943139778099E+17</v>
      </c>
      <c r="B2297" t="s">
        <v>4582</v>
      </c>
      <c r="C2297" t="s">
        <v>4583</v>
      </c>
      <c r="D2297" s="1">
        <v>41072.900243055556</v>
      </c>
      <c r="E2297">
        <v>67</v>
      </c>
      <c r="F2297">
        <v>8</v>
      </c>
      <c r="G2297" t="s">
        <v>89</v>
      </c>
    </row>
    <row r="2298" spans="1:8" x14ac:dyDescent="0.2">
      <c r="A2298">
        <v>2.1263121702204602E+17</v>
      </c>
      <c r="B2298" t="s">
        <v>4584</v>
      </c>
      <c r="C2298" t="s">
        <v>4585</v>
      </c>
      <c r="D2298" s="1">
        <v>41072.905173611114</v>
      </c>
      <c r="E2298">
        <v>1105</v>
      </c>
      <c r="F2298">
        <v>285</v>
      </c>
    </row>
    <row r="2299" spans="1:8" x14ac:dyDescent="0.2">
      <c r="A2299">
        <v>2.1263526499936602E+17</v>
      </c>
      <c r="B2299" t="s">
        <v>4586</v>
      </c>
      <c r="C2299" t="s">
        <v>4587</v>
      </c>
      <c r="D2299" s="1">
        <v>41072.916342592594</v>
      </c>
      <c r="E2299">
        <v>60</v>
      </c>
      <c r="F2299">
        <v>17</v>
      </c>
      <c r="G2299" t="e">
        <f>FLGovScott</f>
        <v>#NAME?</v>
      </c>
    </row>
    <row r="2300" spans="1:8" x14ac:dyDescent="0.2">
      <c r="A2300">
        <v>2.1289957121341402E+17</v>
      </c>
      <c r="B2300" t="s">
        <v>4588</v>
      </c>
      <c r="C2300" t="s">
        <v>4589</v>
      </c>
      <c r="D2300" s="1">
        <v>41073.645682870374</v>
      </c>
      <c r="E2300">
        <v>184</v>
      </c>
      <c r="F2300">
        <v>79</v>
      </c>
    </row>
    <row r="2301" spans="1:8" x14ac:dyDescent="0.2">
      <c r="A2301">
        <v>2.1291701738733501E+17</v>
      </c>
      <c r="B2301" t="s">
        <v>4590</v>
      </c>
      <c r="C2301" t="s">
        <v>4591</v>
      </c>
      <c r="D2301" s="1">
        <v>41073.693831018521</v>
      </c>
      <c r="E2301">
        <v>169</v>
      </c>
      <c r="F2301">
        <v>56</v>
      </c>
      <c r="G2301" t="s">
        <v>89</v>
      </c>
    </row>
    <row r="2302" spans="1:8" x14ac:dyDescent="0.2">
      <c r="A2302">
        <v>2.12966280238596E+17</v>
      </c>
      <c r="B2302" t="s">
        <v>4592</v>
      </c>
      <c r="C2302" t="s">
        <v>4593</v>
      </c>
      <c r="D2302" s="1">
        <v>41073.829768518517</v>
      </c>
      <c r="E2302">
        <v>11</v>
      </c>
      <c r="F2302">
        <v>3</v>
      </c>
      <c r="G2302" t="s">
        <v>215</v>
      </c>
      <c r="H2302" t="s">
        <v>4594</v>
      </c>
    </row>
    <row r="2303" spans="1:8" x14ac:dyDescent="0.2">
      <c r="A2303">
        <v>2.1296726298500701E+17</v>
      </c>
      <c r="B2303" t="s">
        <v>4595</v>
      </c>
      <c r="C2303" t="s">
        <v>4596</v>
      </c>
      <c r="D2303" s="1">
        <v>41073.832476851851</v>
      </c>
      <c r="E2303">
        <v>48</v>
      </c>
      <c r="F2303">
        <v>5</v>
      </c>
      <c r="G2303" t="s">
        <v>215</v>
      </c>
    </row>
    <row r="2304" spans="1:8" x14ac:dyDescent="0.2">
      <c r="A2304">
        <v>2.1297430910115398E+17</v>
      </c>
      <c r="B2304" t="s">
        <v>4597</v>
      </c>
      <c r="C2304" t="s">
        <v>4598</v>
      </c>
      <c r="D2304" s="1">
        <v>41073.851921296293</v>
      </c>
      <c r="E2304">
        <v>180</v>
      </c>
      <c r="F2304">
        <v>92</v>
      </c>
      <c r="G2304" t="s">
        <v>215</v>
      </c>
    </row>
    <row r="2305" spans="1:7" x14ac:dyDescent="0.2">
      <c r="A2305">
        <v>2.1297801853941699E+17</v>
      </c>
      <c r="B2305" t="s">
        <v>4599</v>
      </c>
      <c r="C2305" t="s">
        <v>4600</v>
      </c>
      <c r="D2305" s="1">
        <v>41073.862164351849</v>
      </c>
      <c r="E2305">
        <v>327</v>
      </c>
      <c r="F2305">
        <v>34</v>
      </c>
      <c r="G2305" t="s">
        <v>89</v>
      </c>
    </row>
    <row r="2306" spans="1:7" x14ac:dyDescent="0.2">
      <c r="A2306">
        <v>2.1298933012012198E+17</v>
      </c>
      <c r="B2306" t="s">
        <v>4601</v>
      </c>
      <c r="C2306" t="s">
        <v>4602</v>
      </c>
      <c r="D2306" s="1">
        <v>41073.893379629626</v>
      </c>
      <c r="E2306">
        <v>49</v>
      </c>
      <c r="F2306">
        <v>7</v>
      </c>
      <c r="G2306" t="s">
        <v>89</v>
      </c>
    </row>
    <row r="2307" spans="1:7" x14ac:dyDescent="0.2">
      <c r="A2307">
        <v>2.1299086921157798E+17</v>
      </c>
      <c r="B2307" t="s">
        <v>4603</v>
      </c>
      <c r="C2307" t="s">
        <v>4604</v>
      </c>
      <c r="D2307" s="1">
        <v>41073.897627314815</v>
      </c>
      <c r="E2307">
        <v>123</v>
      </c>
      <c r="F2307">
        <v>32</v>
      </c>
    </row>
    <row r="2308" spans="1:7" x14ac:dyDescent="0.2">
      <c r="A2308">
        <v>2.1299689690878701E+17</v>
      </c>
      <c r="B2308" t="s">
        <v>4605</v>
      </c>
      <c r="C2308" t="s">
        <v>4606</v>
      </c>
      <c r="D2308" s="1">
        <v>41073.914259259262</v>
      </c>
      <c r="E2308">
        <v>118</v>
      </c>
      <c r="F2308">
        <v>25</v>
      </c>
      <c r="G2308" t="s">
        <v>89</v>
      </c>
    </row>
    <row r="2309" spans="1:7" x14ac:dyDescent="0.2">
      <c r="A2309">
        <v>2.1300041262471501E+17</v>
      </c>
      <c r="B2309" t="s">
        <v>4607</v>
      </c>
      <c r="C2309" t="s">
        <v>4608</v>
      </c>
      <c r="D2309" s="1">
        <v>41073.923958333333</v>
      </c>
      <c r="E2309">
        <v>161</v>
      </c>
      <c r="F2309">
        <v>45</v>
      </c>
    </row>
    <row r="2310" spans="1:7" x14ac:dyDescent="0.2">
      <c r="A2310">
        <v>2.1300278014155501E+17</v>
      </c>
      <c r="B2310" t="s">
        <v>4609</v>
      </c>
      <c r="C2310" t="s">
        <v>4610</v>
      </c>
      <c r="D2310" s="1">
        <v>41073.930486111109</v>
      </c>
      <c r="E2310">
        <v>652</v>
      </c>
      <c r="F2310">
        <v>193</v>
      </c>
    </row>
    <row r="2311" spans="1:7" x14ac:dyDescent="0.2">
      <c r="A2311">
        <v>2.1330974234339699E+17</v>
      </c>
      <c r="B2311" t="s">
        <v>4611</v>
      </c>
      <c r="C2311" t="s">
        <v>4612</v>
      </c>
      <c r="D2311" s="1">
        <v>41074.777546296296</v>
      </c>
      <c r="E2311">
        <v>1172</v>
      </c>
      <c r="F2311">
        <v>1886</v>
      </c>
    </row>
    <row r="2312" spans="1:7" x14ac:dyDescent="0.2">
      <c r="A2312">
        <v>2.1331594180572301E+17</v>
      </c>
      <c r="B2312" t="s">
        <v>4613</v>
      </c>
      <c r="C2312" t="s">
        <v>4614</v>
      </c>
      <c r="D2312" s="1">
        <v>41074.794652777775</v>
      </c>
      <c r="E2312">
        <v>24</v>
      </c>
      <c r="F2312">
        <v>5</v>
      </c>
      <c r="G2312" t="s">
        <v>215</v>
      </c>
    </row>
    <row r="2313" spans="1:7" x14ac:dyDescent="0.2">
      <c r="A2313">
        <v>2.1333336179461299E+17</v>
      </c>
      <c r="B2313" t="s">
        <v>4615</v>
      </c>
      <c r="C2313" t="s">
        <v>4616</v>
      </c>
      <c r="D2313" s="1">
        <v>41074.842719907407</v>
      </c>
      <c r="E2313">
        <v>129</v>
      </c>
      <c r="F2313">
        <v>16</v>
      </c>
      <c r="G2313" t="s">
        <v>89</v>
      </c>
    </row>
    <row r="2314" spans="1:7" x14ac:dyDescent="0.2">
      <c r="A2314">
        <v>2.1333357296524E+17</v>
      </c>
      <c r="B2314" t="s">
        <v>4617</v>
      </c>
      <c r="C2314" t="s">
        <v>4618</v>
      </c>
      <c r="D2314" s="1">
        <v>41074.843310185184</v>
      </c>
      <c r="E2314">
        <v>50</v>
      </c>
      <c r="F2314">
        <v>26</v>
      </c>
    </row>
    <row r="2315" spans="1:7" x14ac:dyDescent="0.2">
      <c r="A2315">
        <v>2.13346879503736E+17</v>
      </c>
      <c r="B2315" t="s">
        <v>4619</v>
      </c>
      <c r="C2315" t="s">
        <v>4620</v>
      </c>
      <c r="D2315" s="1">
        <v>41074.880023148151</v>
      </c>
      <c r="E2315">
        <v>50</v>
      </c>
      <c r="F2315">
        <v>18</v>
      </c>
      <c r="G2315" t="s">
        <v>89</v>
      </c>
    </row>
    <row r="2316" spans="1:7" x14ac:dyDescent="0.2">
      <c r="A2316">
        <v>2.1335335342035699E+17</v>
      </c>
      <c r="B2316" t="s">
        <v>4621</v>
      </c>
      <c r="C2316" t="s">
        <v>4622</v>
      </c>
      <c r="D2316" s="1">
        <v>41074.897893518515</v>
      </c>
      <c r="E2316">
        <v>87</v>
      </c>
      <c r="F2316">
        <v>19</v>
      </c>
      <c r="G2316" t="s">
        <v>215</v>
      </c>
    </row>
    <row r="2317" spans="1:7" x14ac:dyDescent="0.2">
      <c r="A2317">
        <v>2.1336356672674202E+17</v>
      </c>
      <c r="B2317" t="s">
        <v>4623</v>
      </c>
      <c r="C2317" t="s">
        <v>4624</v>
      </c>
      <c r="D2317" s="1">
        <v>41074.926076388889</v>
      </c>
      <c r="E2317">
        <v>69</v>
      </c>
      <c r="F2317">
        <v>18</v>
      </c>
      <c r="G2317" t="s">
        <v>89</v>
      </c>
    </row>
    <row r="2318" spans="1:7" x14ac:dyDescent="0.2">
      <c r="A2318">
        <v>2.1336760673068602E+17</v>
      </c>
      <c r="B2318" t="s">
        <v>4625</v>
      </c>
      <c r="C2318" t="s">
        <v>4626</v>
      </c>
      <c r="D2318" s="1">
        <v>41074.937222222223</v>
      </c>
      <c r="E2318">
        <v>603</v>
      </c>
      <c r="F2318">
        <v>208</v>
      </c>
    </row>
    <row r="2319" spans="1:7" x14ac:dyDescent="0.2">
      <c r="A2319">
        <v>2.1366986583848499E+17</v>
      </c>
      <c r="B2319" t="s">
        <v>4627</v>
      </c>
      <c r="C2319" t="s">
        <v>4628</v>
      </c>
      <c r="D2319" s="1">
        <v>41075.771296296298</v>
      </c>
      <c r="E2319">
        <v>60</v>
      </c>
      <c r="F2319">
        <v>14</v>
      </c>
      <c r="G2319" t="s">
        <v>215</v>
      </c>
    </row>
    <row r="2320" spans="1:7" x14ac:dyDescent="0.2">
      <c r="A2320">
        <v>2.1367220907869699E+17</v>
      </c>
      <c r="B2320" t="s">
        <v>4629</v>
      </c>
      <c r="C2320" t="s">
        <v>4630</v>
      </c>
      <c r="D2320" s="1">
        <v>41075.777766203704</v>
      </c>
      <c r="E2320">
        <v>56</v>
      </c>
      <c r="F2320">
        <v>16</v>
      </c>
      <c r="G2320" t="s">
        <v>89</v>
      </c>
    </row>
    <row r="2321" spans="1:8" x14ac:dyDescent="0.2">
      <c r="A2321">
        <v>2.1369015843069101E+17</v>
      </c>
      <c r="B2321" t="s">
        <v>4631</v>
      </c>
      <c r="C2321" t="s">
        <v>4632</v>
      </c>
      <c r="D2321" s="1">
        <v>41075.827291666668</v>
      </c>
      <c r="E2321">
        <v>259</v>
      </c>
      <c r="F2321">
        <v>153</v>
      </c>
      <c r="G2321" t="s">
        <v>89</v>
      </c>
    </row>
    <row r="2322" spans="1:8" x14ac:dyDescent="0.2">
      <c r="A2322">
        <v>2.1369128120812701E+17</v>
      </c>
      <c r="B2322" t="s">
        <v>4633</v>
      </c>
      <c r="C2322" t="s">
        <v>4634</v>
      </c>
      <c r="D2322" s="1">
        <v>41075.830393518518</v>
      </c>
      <c r="E2322">
        <v>119</v>
      </c>
      <c r="F2322">
        <v>26</v>
      </c>
      <c r="G2322" t="s">
        <v>215</v>
      </c>
    </row>
    <row r="2323" spans="1:8" x14ac:dyDescent="0.2">
      <c r="A2323">
        <v>2.13698564335996E+17</v>
      </c>
      <c r="B2323" t="s">
        <v>4635</v>
      </c>
      <c r="C2323" t="s">
        <v>4636</v>
      </c>
      <c r="D2323" s="1">
        <v>41075.850486111114</v>
      </c>
      <c r="E2323">
        <v>346</v>
      </c>
      <c r="F2323">
        <v>44</v>
      </c>
      <c r="G2323" t="s">
        <v>89</v>
      </c>
    </row>
    <row r="2324" spans="1:8" x14ac:dyDescent="0.2">
      <c r="A2324">
        <v>2.1370839255495398E+17</v>
      </c>
      <c r="B2324" t="s">
        <v>4637</v>
      </c>
      <c r="C2324" t="s">
        <v>4638</v>
      </c>
      <c r="D2324" s="1">
        <v>41075.877604166664</v>
      </c>
      <c r="E2324">
        <v>113</v>
      </c>
      <c r="F2324">
        <v>28</v>
      </c>
    </row>
    <row r="2325" spans="1:8" x14ac:dyDescent="0.2">
      <c r="A2325">
        <v>2.1371026634349299E+17</v>
      </c>
      <c r="B2325" t="s">
        <v>4639</v>
      </c>
      <c r="C2325" t="s">
        <v>4640</v>
      </c>
      <c r="D2325" s="1">
        <v>41075.882777777777</v>
      </c>
      <c r="E2325">
        <v>466</v>
      </c>
      <c r="F2325">
        <v>152</v>
      </c>
    </row>
    <row r="2326" spans="1:8" x14ac:dyDescent="0.2">
      <c r="A2326">
        <v>2.13716442221264E+17</v>
      </c>
      <c r="B2326" t="s">
        <v>4641</v>
      </c>
      <c r="C2326" t="s">
        <v>4642</v>
      </c>
      <c r="D2326" s="1">
        <v>41075.899826388886</v>
      </c>
      <c r="E2326">
        <v>54</v>
      </c>
      <c r="F2326">
        <v>19</v>
      </c>
      <c r="G2326" t="s">
        <v>89</v>
      </c>
    </row>
    <row r="2327" spans="1:8" x14ac:dyDescent="0.2">
      <c r="A2327">
        <v>2.1372374000821798E+17</v>
      </c>
      <c r="B2327" t="s">
        <v>4643</v>
      </c>
      <c r="C2327" t="s">
        <v>4644</v>
      </c>
      <c r="D2327" s="1">
        <v>41075.919965277775</v>
      </c>
      <c r="E2327">
        <v>28</v>
      </c>
      <c r="F2327">
        <v>4</v>
      </c>
      <c r="G2327" t="s">
        <v>89</v>
      </c>
    </row>
    <row r="2328" spans="1:8" x14ac:dyDescent="0.2">
      <c r="A2328">
        <v>2.1473132846842598E+17</v>
      </c>
      <c r="B2328" t="s">
        <v>4645</v>
      </c>
      <c r="C2328" t="s">
        <v>4646</v>
      </c>
      <c r="D2328" s="1">
        <v>41078.700370370374</v>
      </c>
      <c r="E2328">
        <v>19</v>
      </c>
      <c r="F2328">
        <v>6</v>
      </c>
      <c r="G2328" t="s">
        <v>89</v>
      </c>
      <c r="H2328" t="s">
        <v>390</v>
      </c>
    </row>
    <row r="2329" spans="1:8" x14ac:dyDescent="0.2">
      <c r="A2329">
        <v>2.1473340589460602E+17</v>
      </c>
      <c r="B2329" t="s">
        <v>4647</v>
      </c>
      <c r="C2329" t="s">
        <v>4648</v>
      </c>
      <c r="D2329" s="1">
        <v>41078.706111111111</v>
      </c>
      <c r="E2329">
        <v>82</v>
      </c>
      <c r="F2329">
        <v>61</v>
      </c>
    </row>
    <row r="2330" spans="1:8" x14ac:dyDescent="0.2">
      <c r="A2330">
        <v>2.1473605279822598E+17</v>
      </c>
      <c r="B2330" t="s">
        <v>4649</v>
      </c>
      <c r="C2330" t="s">
        <v>4650</v>
      </c>
      <c r="D2330" s="1">
        <v>41078.713414351849</v>
      </c>
      <c r="E2330">
        <v>28</v>
      </c>
      <c r="F2330">
        <v>38</v>
      </c>
      <c r="G2330" t="s">
        <v>89</v>
      </c>
    </row>
    <row r="2331" spans="1:8" x14ac:dyDescent="0.2">
      <c r="A2331">
        <v>2.14775676472E+17</v>
      </c>
      <c r="B2331" t="s">
        <v>4651</v>
      </c>
      <c r="C2331" t="s">
        <v>4652</v>
      </c>
      <c r="D2331" s="1">
        <v>41078.822754629633</v>
      </c>
      <c r="E2331">
        <v>22</v>
      </c>
      <c r="F2331">
        <v>6</v>
      </c>
      <c r="G2331" t="s">
        <v>576</v>
      </c>
    </row>
    <row r="2332" spans="1:8" x14ac:dyDescent="0.2">
      <c r="A2332">
        <v>2.1479332586416899E+17</v>
      </c>
      <c r="B2332" t="s">
        <v>4653</v>
      </c>
      <c r="C2332" t="s">
        <v>4654</v>
      </c>
      <c r="D2332" s="1">
        <v>41078.871458333335</v>
      </c>
      <c r="E2332">
        <v>30</v>
      </c>
      <c r="F2332">
        <v>6</v>
      </c>
      <c r="G2332" t="s">
        <v>215</v>
      </c>
      <c r="H2332" t="s">
        <v>390</v>
      </c>
    </row>
    <row r="2333" spans="1:8" x14ac:dyDescent="0.2">
      <c r="A2333">
        <v>2.1479557045015299E+17</v>
      </c>
      <c r="B2333" t="s">
        <v>4655</v>
      </c>
      <c r="C2333" t="s">
        <v>4656</v>
      </c>
      <c r="D2333" s="1">
        <v>41078.877650462964</v>
      </c>
      <c r="E2333">
        <v>1037</v>
      </c>
      <c r="F2333">
        <v>547</v>
      </c>
    </row>
    <row r="2334" spans="1:8" x14ac:dyDescent="0.2">
      <c r="A2334">
        <v>2.14799268471508E+17</v>
      </c>
      <c r="B2334" t="s">
        <v>4657</v>
      </c>
      <c r="C2334" t="s">
        <v>4658</v>
      </c>
      <c r="D2334" s="1">
        <v>41078.887858796297</v>
      </c>
      <c r="E2334">
        <v>92</v>
      </c>
      <c r="F2334">
        <v>57</v>
      </c>
      <c r="G2334" t="s">
        <v>89</v>
      </c>
    </row>
    <row r="2335" spans="1:8" x14ac:dyDescent="0.2">
      <c r="A2335">
        <v>2.1480255722947299E+17</v>
      </c>
      <c r="B2335" t="s">
        <v>4659</v>
      </c>
      <c r="C2335" t="s">
        <v>4660</v>
      </c>
      <c r="D2335" s="1">
        <v>41078.896932870368</v>
      </c>
      <c r="E2335">
        <v>21</v>
      </c>
      <c r="F2335">
        <v>8</v>
      </c>
      <c r="G2335" t="s">
        <v>576</v>
      </c>
    </row>
    <row r="2336" spans="1:8" x14ac:dyDescent="0.2">
      <c r="A2336">
        <v>2.14804973052104E+17</v>
      </c>
      <c r="B2336" t="s">
        <v>4661</v>
      </c>
      <c r="C2336" t="s">
        <v>4662</v>
      </c>
      <c r="D2336" s="1">
        <v>41078.903599537036</v>
      </c>
      <c r="E2336">
        <v>82</v>
      </c>
      <c r="F2336">
        <v>36</v>
      </c>
      <c r="G2336" t="s">
        <v>576</v>
      </c>
    </row>
    <row r="2337" spans="1:8" x14ac:dyDescent="0.2">
      <c r="A2337">
        <v>2.1480953550274499E+17</v>
      </c>
      <c r="B2337" t="s">
        <v>4663</v>
      </c>
      <c r="C2337" t="s">
        <v>4664</v>
      </c>
      <c r="D2337" s="1">
        <v>41078.916180555556</v>
      </c>
      <c r="E2337">
        <v>184</v>
      </c>
      <c r="F2337">
        <v>61</v>
      </c>
      <c r="G2337" t="s">
        <v>89</v>
      </c>
    </row>
    <row r="2338" spans="1:8" x14ac:dyDescent="0.2">
      <c r="A2338">
        <v>2.14815375727144E+17</v>
      </c>
      <c r="B2338" t="s">
        <v>4665</v>
      </c>
      <c r="C2338" t="s">
        <v>4666</v>
      </c>
      <c r="D2338" s="1">
        <v>41078.932303240741</v>
      </c>
      <c r="E2338">
        <v>23</v>
      </c>
      <c r="F2338">
        <v>14</v>
      </c>
      <c r="G2338" t="s">
        <v>89</v>
      </c>
    </row>
    <row r="2339" spans="1:8" x14ac:dyDescent="0.2">
      <c r="A2339">
        <v>2.1481746096732099E+17</v>
      </c>
      <c r="B2339" t="s">
        <v>4667</v>
      </c>
      <c r="C2339" t="s">
        <v>4668</v>
      </c>
      <c r="D2339" s="1">
        <v>41078.938055555554</v>
      </c>
      <c r="E2339">
        <v>46</v>
      </c>
      <c r="F2339">
        <v>5</v>
      </c>
      <c r="G2339" t="s">
        <v>576</v>
      </c>
    </row>
    <row r="2340" spans="1:8" x14ac:dyDescent="0.2">
      <c r="A2340">
        <v>2.14819541434384E+17</v>
      </c>
      <c r="B2340" t="s">
        <v>4669</v>
      </c>
      <c r="C2340" t="s">
        <v>4670</v>
      </c>
      <c r="D2340" s="1">
        <v>41078.943796296298</v>
      </c>
      <c r="E2340">
        <v>139</v>
      </c>
      <c r="F2340">
        <v>40</v>
      </c>
      <c r="G2340" t="s">
        <v>215</v>
      </c>
    </row>
    <row r="2341" spans="1:8" x14ac:dyDescent="0.2">
      <c r="A2341">
        <v>2.1515530077118E+17</v>
      </c>
      <c r="B2341" t="s">
        <v>4671</v>
      </c>
      <c r="C2341" t="s">
        <v>4672</v>
      </c>
      <c r="D2341" s="1">
        <v>41079.870312500003</v>
      </c>
      <c r="E2341">
        <v>29</v>
      </c>
      <c r="F2341">
        <v>11</v>
      </c>
      <c r="G2341" t="s">
        <v>89</v>
      </c>
    </row>
    <row r="2342" spans="1:8" x14ac:dyDescent="0.2">
      <c r="A2342">
        <v>2.1515674158171699E+17</v>
      </c>
      <c r="B2342" t="s">
        <v>4673</v>
      </c>
      <c r="C2342" t="s">
        <v>4674</v>
      </c>
      <c r="D2342" s="1">
        <v>41079.874293981484</v>
      </c>
      <c r="E2342">
        <v>150</v>
      </c>
      <c r="F2342">
        <v>25</v>
      </c>
      <c r="G2342" t="s">
        <v>89</v>
      </c>
    </row>
    <row r="2343" spans="1:8" x14ac:dyDescent="0.2">
      <c r="A2343">
        <v>2.1516039859536198E+17</v>
      </c>
      <c r="B2343" t="s">
        <v>4675</v>
      </c>
      <c r="C2343" t="s">
        <v>4676</v>
      </c>
      <c r="D2343" s="1">
        <v>41079.884386574071</v>
      </c>
      <c r="E2343">
        <v>116</v>
      </c>
      <c r="F2343">
        <v>20</v>
      </c>
    </row>
    <row r="2344" spans="1:8" x14ac:dyDescent="0.2">
      <c r="A2344">
        <v>2.1516545717765299E+17</v>
      </c>
      <c r="B2344" t="s">
        <v>4677</v>
      </c>
      <c r="C2344" t="s">
        <v>4678</v>
      </c>
      <c r="D2344" s="1">
        <v>41079.898344907408</v>
      </c>
      <c r="E2344">
        <v>136</v>
      </c>
      <c r="F2344">
        <v>19</v>
      </c>
      <c r="G2344" t="s">
        <v>89</v>
      </c>
    </row>
    <row r="2345" spans="1:8" x14ac:dyDescent="0.2">
      <c r="A2345">
        <v>2.1520604044946202E+17</v>
      </c>
      <c r="B2345" t="s">
        <v>4679</v>
      </c>
      <c r="C2345" t="s">
        <v>4680</v>
      </c>
      <c r="D2345" s="1">
        <v>41080.010335648149</v>
      </c>
      <c r="E2345">
        <v>738</v>
      </c>
      <c r="F2345">
        <v>480</v>
      </c>
    </row>
    <row r="2346" spans="1:8" x14ac:dyDescent="0.2">
      <c r="A2346">
        <v>2.1520696374999398E+17</v>
      </c>
      <c r="B2346" t="s">
        <v>4681</v>
      </c>
      <c r="C2346" t="s">
        <v>4682</v>
      </c>
      <c r="D2346" s="1">
        <v>41080.012881944444</v>
      </c>
      <c r="E2346">
        <v>98</v>
      </c>
      <c r="F2346">
        <v>17</v>
      </c>
      <c r="G2346" t="s">
        <v>89</v>
      </c>
      <c r="H2346" t="s">
        <v>390</v>
      </c>
    </row>
    <row r="2347" spans="1:8" x14ac:dyDescent="0.2">
      <c r="A2347">
        <v>2.1552294951873299E+17</v>
      </c>
      <c r="B2347" t="s">
        <v>4683</v>
      </c>
      <c r="C2347" t="s">
        <v>4684</v>
      </c>
      <c r="D2347" s="1">
        <v>41080.884837962964</v>
      </c>
      <c r="E2347">
        <v>1343</v>
      </c>
      <c r="F2347">
        <v>447</v>
      </c>
      <c r="G2347" t="s">
        <v>89</v>
      </c>
    </row>
    <row r="2348" spans="1:8" x14ac:dyDescent="0.2">
      <c r="A2348">
        <v>2.1552540980518E+17</v>
      </c>
      <c r="B2348" t="s">
        <v>4685</v>
      </c>
      <c r="C2348" t="s">
        <v>4686</v>
      </c>
      <c r="D2348" s="1">
        <v>41080.89162037037</v>
      </c>
      <c r="E2348">
        <v>537</v>
      </c>
      <c r="F2348">
        <v>236</v>
      </c>
    </row>
    <row r="2349" spans="1:8" x14ac:dyDescent="0.2">
      <c r="A2349">
        <v>2.1552858267033101E+17</v>
      </c>
      <c r="B2349" t="s">
        <v>4687</v>
      </c>
      <c r="C2349" t="s">
        <v>4688</v>
      </c>
      <c r="D2349" s="1">
        <v>41080.900381944448</v>
      </c>
      <c r="E2349">
        <v>600</v>
      </c>
      <c r="F2349">
        <v>440</v>
      </c>
      <c r="G2349" t="s">
        <v>89</v>
      </c>
    </row>
    <row r="2350" spans="1:8" x14ac:dyDescent="0.2">
      <c r="A2350">
        <v>2.15532570966884E+17</v>
      </c>
      <c r="B2350" t="s">
        <v>4689</v>
      </c>
      <c r="C2350" t="s">
        <v>4690</v>
      </c>
      <c r="D2350" s="1">
        <v>41080.911377314813</v>
      </c>
      <c r="E2350">
        <v>95</v>
      </c>
      <c r="F2350">
        <v>18</v>
      </c>
      <c r="G2350" t="s">
        <v>89</v>
      </c>
    </row>
    <row r="2351" spans="1:8" x14ac:dyDescent="0.2">
      <c r="A2351">
        <v>2.1553348683091901E+17</v>
      </c>
      <c r="B2351" t="s">
        <v>4691</v>
      </c>
      <c r="C2351" t="s">
        <v>4692</v>
      </c>
      <c r="D2351" s="1">
        <v>41080.913912037038</v>
      </c>
      <c r="E2351">
        <v>280</v>
      </c>
      <c r="F2351">
        <v>107</v>
      </c>
      <c r="G2351" t="s">
        <v>89</v>
      </c>
    </row>
    <row r="2352" spans="1:8" x14ac:dyDescent="0.2">
      <c r="A2352">
        <v>2.1553598068018701E+17</v>
      </c>
      <c r="B2352" t="s">
        <v>4693</v>
      </c>
      <c r="C2352" t="s">
        <v>4694</v>
      </c>
      <c r="D2352" s="1">
        <v>41080.920787037037</v>
      </c>
      <c r="E2352">
        <v>141</v>
      </c>
      <c r="F2352">
        <v>18</v>
      </c>
      <c r="G2352" t="s">
        <v>215</v>
      </c>
    </row>
    <row r="2353" spans="1:8" x14ac:dyDescent="0.2">
      <c r="A2353">
        <v>2.15538133335416E+17</v>
      </c>
      <c r="B2353" t="s">
        <v>4695</v>
      </c>
      <c r="C2353" t="s">
        <v>4696</v>
      </c>
      <c r="D2353" s="1">
        <v>41080.926736111112</v>
      </c>
      <c r="E2353">
        <v>33</v>
      </c>
      <c r="F2353">
        <v>10</v>
      </c>
      <c r="G2353" t="s">
        <v>89</v>
      </c>
    </row>
    <row r="2354" spans="1:8" x14ac:dyDescent="0.2">
      <c r="A2354">
        <v>2.1554307901960998E+17</v>
      </c>
      <c r="B2354" t="s">
        <v>4697</v>
      </c>
      <c r="C2354" t="s">
        <v>4698</v>
      </c>
      <c r="D2354" s="1">
        <v>41080.940381944441</v>
      </c>
      <c r="E2354">
        <v>389</v>
      </c>
      <c r="F2354">
        <v>193</v>
      </c>
      <c r="G2354" t="s">
        <v>89</v>
      </c>
    </row>
    <row r="2355" spans="1:8" x14ac:dyDescent="0.2">
      <c r="A2355">
        <v>2.15817328795992E+17</v>
      </c>
      <c r="B2355" t="s">
        <v>4699</v>
      </c>
      <c r="C2355" t="e">
        <f xml:space="preserve"> ArsenioOFFICIAL I will be watching You on the View tomorrow.</f>
        <v>#NAME?</v>
      </c>
      <c r="D2355" s="1">
        <v>41081.697164351855</v>
      </c>
      <c r="E2355">
        <v>4</v>
      </c>
      <c r="F2355">
        <v>3</v>
      </c>
      <c r="G2355" t="s">
        <v>89</v>
      </c>
    </row>
    <row r="2356" spans="1:8" x14ac:dyDescent="0.2">
      <c r="A2356">
        <v>2.1581766299812602E+17</v>
      </c>
      <c r="B2356" t="s">
        <v>4700</v>
      </c>
      <c r="C2356" t="s">
        <v>4701</v>
      </c>
      <c r="D2356" s="1">
        <v>41081.69809027778</v>
      </c>
      <c r="E2356">
        <v>202</v>
      </c>
      <c r="F2356">
        <v>49</v>
      </c>
    </row>
    <row r="2357" spans="1:8" x14ac:dyDescent="0.2">
      <c r="A2357">
        <v>2.15869447502696E+17</v>
      </c>
      <c r="B2357" t="s">
        <v>4702</v>
      </c>
      <c r="C2357" t="s">
        <v>4703</v>
      </c>
      <c r="D2357" s="1">
        <v>41081.840983796297</v>
      </c>
      <c r="E2357">
        <v>77</v>
      </c>
      <c r="F2357">
        <v>6</v>
      </c>
      <c r="G2357" t="s">
        <v>89</v>
      </c>
    </row>
    <row r="2358" spans="1:8" x14ac:dyDescent="0.2">
      <c r="A2358">
        <v>2.1587162010603101E+17</v>
      </c>
      <c r="B2358" t="s">
        <v>4704</v>
      </c>
      <c r="C2358" t="s">
        <v>4705</v>
      </c>
      <c r="D2358" s="1">
        <v>41081.846979166665</v>
      </c>
      <c r="E2358">
        <v>55</v>
      </c>
      <c r="F2358">
        <v>20</v>
      </c>
      <c r="G2358" t="s">
        <v>576</v>
      </c>
      <c r="H2358" t="s">
        <v>505</v>
      </c>
    </row>
    <row r="2359" spans="1:8" x14ac:dyDescent="0.2">
      <c r="A2359">
        <v>2.15882606875656E+17</v>
      </c>
      <c r="B2359" t="s">
        <v>4706</v>
      </c>
      <c r="C2359" t="s">
        <v>4707</v>
      </c>
      <c r="D2359" s="1">
        <v>41081.877303240741</v>
      </c>
      <c r="E2359">
        <v>117</v>
      </c>
      <c r="F2359">
        <v>46</v>
      </c>
    </row>
    <row r="2360" spans="1:8" x14ac:dyDescent="0.2">
      <c r="A2360">
        <v>2.1588868378040701E+17</v>
      </c>
      <c r="B2360" t="s">
        <v>4708</v>
      </c>
      <c r="C2360" t="s">
        <v>4709</v>
      </c>
      <c r="D2360" s="1">
        <v>41081.894062500003</v>
      </c>
      <c r="E2360">
        <v>122</v>
      </c>
      <c r="F2360">
        <v>43</v>
      </c>
      <c r="G2360" t="s">
        <v>89</v>
      </c>
    </row>
    <row r="2361" spans="1:8" x14ac:dyDescent="0.2">
      <c r="A2361">
        <v>2.1589127704307699E+17</v>
      </c>
      <c r="B2361" t="s">
        <v>4710</v>
      </c>
      <c r="C2361" t="s">
        <v>4711</v>
      </c>
      <c r="D2361" s="1">
        <v>41081.901226851849</v>
      </c>
      <c r="E2361">
        <v>536</v>
      </c>
      <c r="F2361">
        <v>43</v>
      </c>
      <c r="G2361" t="s">
        <v>89</v>
      </c>
    </row>
    <row r="2362" spans="1:8" x14ac:dyDescent="0.2">
      <c r="A2362">
        <v>2.1589574636760198E+17</v>
      </c>
      <c r="B2362" t="s">
        <v>4712</v>
      </c>
      <c r="C2362" t="s">
        <v>4713</v>
      </c>
      <c r="D2362" s="1">
        <v>41081.913553240738</v>
      </c>
      <c r="E2362">
        <v>108</v>
      </c>
      <c r="F2362">
        <v>34</v>
      </c>
      <c r="G2362" t="s">
        <v>89</v>
      </c>
    </row>
    <row r="2363" spans="1:8" x14ac:dyDescent="0.2">
      <c r="A2363">
        <v>2.1590129481521901E+17</v>
      </c>
      <c r="B2363" t="s">
        <v>4714</v>
      </c>
      <c r="C2363" t="s">
        <v>4715</v>
      </c>
      <c r="D2363" s="1">
        <v>41081.928865740738</v>
      </c>
      <c r="E2363">
        <v>75</v>
      </c>
      <c r="F2363">
        <v>9</v>
      </c>
    </row>
    <row r="2364" spans="1:8" x14ac:dyDescent="0.2">
      <c r="A2364">
        <v>2.1590533307433299E+17</v>
      </c>
      <c r="B2364" t="s">
        <v>4716</v>
      </c>
      <c r="C2364" t="s">
        <v>4717</v>
      </c>
      <c r="D2364" s="1">
        <v>41081.940011574072</v>
      </c>
      <c r="E2364">
        <v>117</v>
      </c>
      <c r="F2364">
        <v>15</v>
      </c>
    </row>
    <row r="2365" spans="1:8" x14ac:dyDescent="0.2">
      <c r="A2365">
        <v>2.1590609917234701E+17</v>
      </c>
      <c r="B2365" t="s">
        <v>4718</v>
      </c>
      <c r="C2365" t="s">
        <v>4719</v>
      </c>
      <c r="D2365" s="1">
        <v>41081.942129629628</v>
      </c>
      <c r="E2365">
        <v>1245</v>
      </c>
      <c r="F2365">
        <v>338</v>
      </c>
    </row>
    <row r="2366" spans="1:8" x14ac:dyDescent="0.2">
      <c r="A2366">
        <v>2.1617720126198099E+17</v>
      </c>
      <c r="B2366" t="s">
        <v>4720</v>
      </c>
      <c r="C2366" t="s">
        <v>4721</v>
      </c>
      <c r="D2366" s="1">
        <v>41082.69021990741</v>
      </c>
      <c r="E2366">
        <v>70</v>
      </c>
      <c r="F2366">
        <v>9</v>
      </c>
      <c r="G2366" t="s">
        <v>215</v>
      </c>
    </row>
    <row r="2367" spans="1:8" x14ac:dyDescent="0.2">
      <c r="A2367">
        <v>2.16181016044376E+17</v>
      </c>
      <c r="B2367" t="s">
        <v>4722</v>
      </c>
      <c r="C2367" t="s">
        <v>4723</v>
      </c>
      <c r="D2367" s="1">
        <v>41082.700752314813</v>
      </c>
      <c r="E2367">
        <v>64</v>
      </c>
      <c r="F2367">
        <v>15</v>
      </c>
      <c r="G2367" t="s">
        <v>576</v>
      </c>
    </row>
    <row r="2368" spans="1:8" x14ac:dyDescent="0.2">
      <c r="A2368">
        <v>2.1619519945245402E+17</v>
      </c>
      <c r="B2368" t="s">
        <v>4724</v>
      </c>
      <c r="C2368" t="s">
        <v>4725</v>
      </c>
      <c r="D2368" s="1">
        <v>41082.739884259259</v>
      </c>
      <c r="E2368">
        <v>194</v>
      </c>
      <c r="F2368">
        <v>32</v>
      </c>
    </row>
    <row r="2369" spans="1:8" x14ac:dyDescent="0.2">
      <c r="A2369">
        <v>2.1620288274629402E+17</v>
      </c>
      <c r="B2369" t="s">
        <v>4726</v>
      </c>
      <c r="C2369" t="s">
        <v>4727</v>
      </c>
      <c r="D2369" s="1">
        <v>41082.761087962965</v>
      </c>
      <c r="E2369">
        <v>30</v>
      </c>
      <c r="F2369">
        <v>6</v>
      </c>
      <c r="G2369" t="s">
        <v>89</v>
      </c>
    </row>
    <row r="2370" spans="1:8" x14ac:dyDescent="0.2">
      <c r="A2370">
        <v>2.1620862644297699E+17</v>
      </c>
      <c r="B2370" t="s">
        <v>4728</v>
      </c>
      <c r="C2370" t="s">
        <v>4729</v>
      </c>
      <c r="D2370" s="1">
        <v>41082.776944444442</v>
      </c>
      <c r="E2370">
        <v>373</v>
      </c>
      <c r="F2370">
        <v>82</v>
      </c>
      <c r="G2370" t="s">
        <v>89</v>
      </c>
    </row>
    <row r="2371" spans="1:8" x14ac:dyDescent="0.2">
      <c r="A2371">
        <v>2.16221815314452E+17</v>
      </c>
      <c r="B2371" t="s">
        <v>4730</v>
      </c>
      <c r="C2371" t="s">
        <v>4731</v>
      </c>
      <c r="D2371" s="1">
        <v>41082.813333333332</v>
      </c>
      <c r="E2371">
        <v>93</v>
      </c>
      <c r="F2371">
        <v>30</v>
      </c>
      <c r="G2371" t="s">
        <v>89</v>
      </c>
    </row>
    <row r="2372" spans="1:8" x14ac:dyDescent="0.2">
      <c r="A2372">
        <v>2.1623101194672899E+17</v>
      </c>
      <c r="B2372" t="s">
        <v>4732</v>
      </c>
      <c r="C2372" t="s">
        <v>4733</v>
      </c>
      <c r="D2372" s="1">
        <v>41082.83871527778</v>
      </c>
      <c r="E2372">
        <v>55</v>
      </c>
      <c r="F2372">
        <v>2</v>
      </c>
    </row>
    <row r="2373" spans="1:8" x14ac:dyDescent="0.2">
      <c r="A2373">
        <v>2.1624214296265501E+17</v>
      </c>
      <c r="B2373" t="s">
        <v>4734</v>
      </c>
      <c r="C2373" t="s">
        <v>4735</v>
      </c>
      <c r="D2373" s="1">
        <v>41082.869432870371</v>
      </c>
      <c r="E2373">
        <v>80</v>
      </c>
      <c r="F2373">
        <v>25</v>
      </c>
    </row>
    <row r="2374" spans="1:8" x14ac:dyDescent="0.2">
      <c r="A2374">
        <v>2.1625046587107699E+17</v>
      </c>
      <c r="B2374" t="s">
        <v>4736</v>
      </c>
      <c r="C2374" t="s">
        <v>4737</v>
      </c>
      <c r="D2374" s="1">
        <v>41082.892395833333</v>
      </c>
      <c r="E2374">
        <v>119</v>
      </c>
      <c r="F2374">
        <v>17</v>
      </c>
    </row>
    <row r="2375" spans="1:8" x14ac:dyDescent="0.2">
      <c r="A2375">
        <v>2.1725572553205699E+17</v>
      </c>
      <c r="B2375" t="s">
        <v>4738</v>
      </c>
      <c r="C2375" t="s">
        <v>4739</v>
      </c>
      <c r="D2375" s="1">
        <v>41085.666388888887</v>
      </c>
      <c r="E2375">
        <v>109</v>
      </c>
      <c r="F2375">
        <v>41</v>
      </c>
      <c r="G2375" t="s">
        <v>89</v>
      </c>
    </row>
    <row r="2376" spans="1:8" x14ac:dyDescent="0.2">
      <c r="A2376">
        <v>2.1725791548724E+17</v>
      </c>
      <c r="B2376" t="s">
        <v>4740</v>
      </c>
      <c r="C2376" t="s">
        <v>4741</v>
      </c>
      <c r="D2376" s="1">
        <v>41085.672430555554</v>
      </c>
      <c r="E2376">
        <v>26</v>
      </c>
      <c r="F2376">
        <v>3</v>
      </c>
      <c r="G2376" t="s">
        <v>89</v>
      </c>
      <c r="H2376" t="s">
        <v>390</v>
      </c>
    </row>
    <row r="2377" spans="1:8" x14ac:dyDescent="0.2">
      <c r="A2377">
        <v>2.1730839011905901E+17</v>
      </c>
      <c r="B2377" t="s">
        <v>4742</v>
      </c>
      <c r="C2377" t="s">
        <v>4743</v>
      </c>
      <c r="D2377" s="1">
        <v>41085.811712962961</v>
      </c>
      <c r="E2377">
        <v>44</v>
      </c>
      <c r="F2377">
        <v>16</v>
      </c>
      <c r="G2377" t="s">
        <v>89</v>
      </c>
    </row>
    <row r="2378" spans="1:8" x14ac:dyDescent="0.2">
      <c r="A2378">
        <v>2.1730904831860301E+17</v>
      </c>
      <c r="B2378" t="s">
        <v>4744</v>
      </c>
      <c r="C2378" t="s">
        <v>4745</v>
      </c>
      <c r="D2378" s="1">
        <v>41085.813530092593</v>
      </c>
      <c r="E2378">
        <v>487</v>
      </c>
      <c r="F2378">
        <v>96</v>
      </c>
      <c r="G2378" t="s">
        <v>89</v>
      </c>
    </row>
    <row r="2379" spans="1:8" x14ac:dyDescent="0.2">
      <c r="A2379">
        <v>2.17311493782388E+17</v>
      </c>
      <c r="B2379" t="s">
        <v>4746</v>
      </c>
      <c r="C2379" t="s">
        <v>4747</v>
      </c>
      <c r="D2379" s="1">
        <v>41085.820277777777</v>
      </c>
      <c r="E2379">
        <v>153</v>
      </c>
      <c r="F2379">
        <v>32</v>
      </c>
      <c r="G2379" t="s">
        <v>89</v>
      </c>
    </row>
    <row r="2380" spans="1:8" x14ac:dyDescent="0.2">
      <c r="A2380">
        <v>2.1732347441749101E+17</v>
      </c>
      <c r="B2380" t="s">
        <v>4748</v>
      </c>
      <c r="C2380" t="s">
        <v>4749</v>
      </c>
      <c r="D2380" s="1">
        <v>41085.853333333333</v>
      </c>
      <c r="E2380">
        <v>104</v>
      </c>
      <c r="F2380">
        <v>29</v>
      </c>
      <c r="G2380" t="s">
        <v>215</v>
      </c>
    </row>
    <row r="2381" spans="1:8" x14ac:dyDescent="0.2">
      <c r="A2381">
        <v>2.17328838168948E+17</v>
      </c>
      <c r="B2381" t="s">
        <v>4750</v>
      </c>
      <c r="C2381" t="s">
        <v>4751</v>
      </c>
      <c r="D2381" s="1">
        <v>41085.868136574078</v>
      </c>
      <c r="E2381">
        <v>105</v>
      </c>
      <c r="F2381">
        <v>36</v>
      </c>
      <c r="G2381" t="s">
        <v>89</v>
      </c>
    </row>
    <row r="2382" spans="1:8" x14ac:dyDescent="0.2">
      <c r="A2382">
        <v>2.1734189313308602E+17</v>
      </c>
      <c r="B2382" t="s">
        <v>4752</v>
      </c>
      <c r="C2382" t="s">
        <v>4753</v>
      </c>
      <c r="D2382" s="1">
        <v>41085.90415509259</v>
      </c>
      <c r="E2382">
        <v>103</v>
      </c>
      <c r="F2382">
        <v>20</v>
      </c>
      <c r="G2382" t="s">
        <v>215</v>
      </c>
    </row>
    <row r="2383" spans="1:8" x14ac:dyDescent="0.2">
      <c r="A2383">
        <v>2.1734551939830099E+17</v>
      </c>
      <c r="B2383" t="s">
        <v>4754</v>
      </c>
      <c r="C2383" t="s">
        <v>4755</v>
      </c>
      <c r="D2383" s="1">
        <v>41085.914166666669</v>
      </c>
      <c r="E2383">
        <v>888</v>
      </c>
      <c r="F2383">
        <v>252</v>
      </c>
    </row>
    <row r="2384" spans="1:8" x14ac:dyDescent="0.2">
      <c r="A2384">
        <v>2.1764274768171802E+17</v>
      </c>
      <c r="B2384" t="s">
        <v>4756</v>
      </c>
      <c r="C2384" t="s">
        <v>4757</v>
      </c>
      <c r="D2384" s="1">
        <v>41086.734363425923</v>
      </c>
      <c r="E2384">
        <v>17</v>
      </c>
      <c r="F2384">
        <v>5</v>
      </c>
      <c r="G2384" t="s">
        <v>89</v>
      </c>
    </row>
    <row r="2385" spans="1:8" x14ac:dyDescent="0.2">
      <c r="A2385">
        <v>2.17653155108896E+17</v>
      </c>
      <c r="B2385" t="s">
        <v>4758</v>
      </c>
      <c r="C2385" t="s">
        <v>4759</v>
      </c>
      <c r="D2385" s="1">
        <v>41086.763078703705</v>
      </c>
      <c r="E2385">
        <v>183</v>
      </c>
      <c r="F2385">
        <v>15</v>
      </c>
      <c r="G2385" t="s">
        <v>89</v>
      </c>
    </row>
    <row r="2386" spans="1:8" x14ac:dyDescent="0.2">
      <c r="A2386">
        <v>2.1765574345162701E+17</v>
      </c>
      <c r="B2386" t="s">
        <v>4760</v>
      </c>
      <c r="C2386" t="s">
        <v>4761</v>
      </c>
      <c r="D2386" s="1">
        <v>41086.770219907405</v>
      </c>
      <c r="E2386">
        <v>14</v>
      </c>
      <c r="F2386">
        <v>6</v>
      </c>
    </row>
    <row r="2387" spans="1:8" x14ac:dyDescent="0.2">
      <c r="A2387">
        <v>2.17676790586552E+17</v>
      </c>
      <c r="B2387" t="s">
        <v>4762</v>
      </c>
      <c r="C2387" t="s">
        <v>4763</v>
      </c>
      <c r="D2387" s="1">
        <v>41086.828298611108</v>
      </c>
      <c r="E2387">
        <v>132</v>
      </c>
      <c r="F2387">
        <v>26</v>
      </c>
    </row>
    <row r="2388" spans="1:8" x14ac:dyDescent="0.2">
      <c r="A2388">
        <v>2.1768704086574202E+17</v>
      </c>
      <c r="B2388" t="s">
        <v>4764</v>
      </c>
      <c r="C2388" t="s">
        <v>4765</v>
      </c>
      <c r="D2388" s="1">
        <v>41086.856585648151</v>
      </c>
      <c r="E2388">
        <v>28</v>
      </c>
      <c r="F2388">
        <v>11</v>
      </c>
      <c r="G2388" t="s">
        <v>89</v>
      </c>
    </row>
    <row r="2389" spans="1:8" x14ac:dyDescent="0.2">
      <c r="A2389">
        <v>2.1769054649019501E+17</v>
      </c>
      <c r="B2389" t="s">
        <v>4766</v>
      </c>
      <c r="C2389" t="s">
        <v>4767</v>
      </c>
      <c r="D2389" s="1">
        <v>41086.866261574076</v>
      </c>
      <c r="E2389">
        <v>240</v>
      </c>
      <c r="F2389">
        <v>28</v>
      </c>
    </row>
    <row r="2390" spans="1:8" x14ac:dyDescent="0.2">
      <c r="A2390">
        <v>2.17697997717372E+17</v>
      </c>
      <c r="B2390" t="s">
        <v>4768</v>
      </c>
      <c r="C2390" t="s">
        <v>4769</v>
      </c>
      <c r="D2390" s="1">
        <v>41086.886817129627</v>
      </c>
      <c r="E2390">
        <v>805</v>
      </c>
      <c r="F2390">
        <v>231</v>
      </c>
    </row>
    <row r="2391" spans="1:8" x14ac:dyDescent="0.2">
      <c r="A2391">
        <v>2.1770616764275501E+17</v>
      </c>
      <c r="B2391" t="s">
        <v>4770</v>
      </c>
      <c r="C2391" t="s">
        <v>4771</v>
      </c>
      <c r="D2391" s="1">
        <v>41086.909363425926</v>
      </c>
      <c r="E2391">
        <v>96</v>
      </c>
      <c r="F2391">
        <v>17</v>
      </c>
    </row>
    <row r="2392" spans="1:8" x14ac:dyDescent="0.2">
      <c r="A2392">
        <v>2.1770971409875299E+17</v>
      </c>
      <c r="B2392" t="s">
        <v>4772</v>
      </c>
      <c r="C2392" t="s">
        <v>4773</v>
      </c>
      <c r="D2392" s="1">
        <v>41086.91915509259</v>
      </c>
      <c r="E2392">
        <v>95</v>
      </c>
      <c r="F2392">
        <v>44</v>
      </c>
      <c r="G2392" t="s">
        <v>215</v>
      </c>
    </row>
    <row r="2393" spans="1:8" x14ac:dyDescent="0.2">
      <c r="A2393">
        <v>2.1771268787706202E+17</v>
      </c>
      <c r="B2393" t="s">
        <v>4774</v>
      </c>
      <c r="C2393" t="s">
        <v>4775</v>
      </c>
      <c r="D2393" s="1">
        <v>41086.927361111113</v>
      </c>
      <c r="E2393">
        <v>265</v>
      </c>
      <c r="F2393">
        <v>43</v>
      </c>
      <c r="G2393" t="s">
        <v>215</v>
      </c>
    </row>
    <row r="2394" spans="1:8" x14ac:dyDescent="0.2">
      <c r="A2394">
        <v>2.1804436368144301E+17</v>
      </c>
      <c r="B2394" t="s">
        <v>4776</v>
      </c>
      <c r="C2394" t="s">
        <v>4777</v>
      </c>
      <c r="D2394" s="1">
        <v>41087.842615740738</v>
      </c>
      <c r="E2394">
        <v>63</v>
      </c>
      <c r="F2394">
        <v>7</v>
      </c>
      <c r="G2394" t="s">
        <v>89</v>
      </c>
    </row>
    <row r="2395" spans="1:8" x14ac:dyDescent="0.2">
      <c r="A2395">
        <v>2.1804798761042701E+17</v>
      </c>
      <c r="B2395" t="s">
        <v>4778</v>
      </c>
      <c r="C2395" t="s">
        <v>4779</v>
      </c>
      <c r="D2395" s="1">
        <v>41087.85261574074</v>
      </c>
      <c r="E2395">
        <v>145</v>
      </c>
      <c r="F2395">
        <v>25</v>
      </c>
      <c r="G2395" t="s">
        <v>89</v>
      </c>
    </row>
    <row r="2396" spans="1:8" x14ac:dyDescent="0.2">
      <c r="A2396">
        <v>2.1805461367960301E+17</v>
      </c>
      <c r="B2396" t="s">
        <v>4780</v>
      </c>
      <c r="C2396" t="s">
        <v>4781</v>
      </c>
      <c r="D2396" s="1">
        <v>41087.870891203704</v>
      </c>
      <c r="E2396">
        <v>38</v>
      </c>
      <c r="F2396">
        <v>3</v>
      </c>
    </row>
    <row r="2397" spans="1:8" x14ac:dyDescent="0.2">
      <c r="A2397">
        <v>2.1806234809782202E+17</v>
      </c>
      <c r="B2397" t="s">
        <v>4782</v>
      </c>
      <c r="C2397" t="s">
        <v>4783</v>
      </c>
      <c r="D2397" s="1">
        <v>41087.892233796294</v>
      </c>
      <c r="E2397">
        <v>2382</v>
      </c>
      <c r="F2397">
        <v>1815</v>
      </c>
      <c r="G2397" t="s">
        <v>89</v>
      </c>
    </row>
    <row r="2398" spans="1:8" x14ac:dyDescent="0.2">
      <c r="A2398">
        <v>2.1806878358622598E+17</v>
      </c>
      <c r="B2398" t="s">
        <v>4784</v>
      </c>
      <c r="C2398" t="s">
        <v>4785</v>
      </c>
      <c r="D2398" s="1">
        <v>41087.910000000003</v>
      </c>
      <c r="E2398">
        <v>608</v>
      </c>
      <c r="F2398">
        <v>183</v>
      </c>
    </row>
    <row r="2399" spans="1:8" x14ac:dyDescent="0.2">
      <c r="A2399">
        <v>2.1807234073768701E+17</v>
      </c>
      <c r="B2399" t="s">
        <v>4786</v>
      </c>
      <c r="C2399" t="s">
        <v>4787</v>
      </c>
      <c r="D2399" s="1">
        <v>41087.919814814813</v>
      </c>
      <c r="E2399">
        <v>48</v>
      </c>
      <c r="F2399">
        <v>19</v>
      </c>
      <c r="H2399" t="s">
        <v>390</v>
      </c>
    </row>
    <row r="2400" spans="1:8" x14ac:dyDescent="0.2">
      <c r="A2400">
        <v>2.1837909049384899E+17</v>
      </c>
      <c r="B2400" t="s">
        <v>4788</v>
      </c>
      <c r="C2400" t="s">
        <v>4789</v>
      </c>
      <c r="D2400" s="1">
        <v>41088.766284722224</v>
      </c>
      <c r="E2400">
        <v>547</v>
      </c>
      <c r="F2400">
        <v>477</v>
      </c>
      <c r="G2400" t="s">
        <v>215</v>
      </c>
    </row>
    <row r="2401" spans="1:8" x14ac:dyDescent="0.2">
      <c r="A2401">
        <v>2.1837981904444998E+17</v>
      </c>
      <c r="B2401" t="s">
        <v>4790</v>
      </c>
      <c r="C2401" t="s">
        <v>4791</v>
      </c>
      <c r="D2401" s="1">
        <v>41088.768287037034</v>
      </c>
      <c r="E2401">
        <v>569</v>
      </c>
      <c r="F2401">
        <v>70</v>
      </c>
    </row>
    <row r="2402" spans="1:8" x14ac:dyDescent="0.2">
      <c r="A2402">
        <v>2.1839948479791901E+17</v>
      </c>
      <c r="B2402" t="s">
        <v>4792</v>
      </c>
      <c r="C2402" t="s">
        <v>4793</v>
      </c>
      <c r="D2402" s="1">
        <v>41088.822557870371</v>
      </c>
      <c r="E2402">
        <v>249</v>
      </c>
      <c r="F2402">
        <v>22</v>
      </c>
      <c r="G2402" t="s">
        <v>215</v>
      </c>
    </row>
    <row r="2403" spans="1:8" x14ac:dyDescent="0.2">
      <c r="A2403">
        <v>2.1840106503550099E+17</v>
      </c>
      <c r="B2403" t="s">
        <v>4794</v>
      </c>
      <c r="C2403" t="s">
        <v>4795</v>
      </c>
      <c r="D2403" s="1">
        <v>41088.826921296299</v>
      </c>
      <c r="E2403">
        <v>658</v>
      </c>
      <c r="F2403">
        <v>91</v>
      </c>
      <c r="G2403" t="s">
        <v>89</v>
      </c>
      <c r="H2403" t="s">
        <v>390</v>
      </c>
    </row>
    <row r="2404" spans="1:8" x14ac:dyDescent="0.2">
      <c r="A2404">
        <v>2.1840541113136301E+17</v>
      </c>
      <c r="B2404" t="s">
        <v>4796</v>
      </c>
      <c r="C2404" t="s">
        <v>4797</v>
      </c>
      <c r="D2404" s="1">
        <v>41088.838912037034</v>
      </c>
      <c r="E2404">
        <v>61</v>
      </c>
      <c r="F2404">
        <v>7</v>
      </c>
      <c r="G2404" t="s">
        <v>215</v>
      </c>
    </row>
    <row r="2405" spans="1:8" x14ac:dyDescent="0.2">
      <c r="A2405">
        <v>2.1841306933907802E+17</v>
      </c>
      <c r="B2405" t="s">
        <v>4798</v>
      </c>
      <c r="C2405" t="s">
        <v>4799</v>
      </c>
      <c r="D2405" s="1">
        <v>41088.860046296293</v>
      </c>
      <c r="E2405">
        <v>53</v>
      </c>
      <c r="F2405">
        <v>21</v>
      </c>
    </row>
    <row r="2406" spans="1:8" x14ac:dyDescent="0.2">
      <c r="A2406">
        <v>2.18419153114116E+17</v>
      </c>
      <c r="B2406" t="s">
        <v>4800</v>
      </c>
      <c r="C2406" t="s">
        <v>4801</v>
      </c>
      <c r="D2406" s="1">
        <v>41088.876828703702</v>
      </c>
      <c r="E2406">
        <v>185</v>
      </c>
      <c r="F2406">
        <v>54</v>
      </c>
      <c r="G2406" t="s">
        <v>89</v>
      </c>
    </row>
    <row r="2407" spans="1:8" x14ac:dyDescent="0.2">
      <c r="A2407">
        <v>2.1842901754669798E+17</v>
      </c>
      <c r="B2407" t="s">
        <v>4802</v>
      </c>
      <c r="C2407" t="s">
        <v>4803</v>
      </c>
      <c r="D2407" s="1">
        <v>41088.904050925928</v>
      </c>
      <c r="E2407">
        <v>1376</v>
      </c>
      <c r="F2407">
        <v>207</v>
      </c>
      <c r="G2407" t="s">
        <v>89</v>
      </c>
    </row>
    <row r="2408" spans="1:8" x14ac:dyDescent="0.2">
      <c r="A2408">
        <v>2.1843056629764899E+17</v>
      </c>
      <c r="B2408" t="s">
        <v>4804</v>
      </c>
      <c r="C2408" t="s">
        <v>4805</v>
      </c>
      <c r="D2408" s="1">
        <v>41088.908321759256</v>
      </c>
      <c r="E2408">
        <v>72</v>
      </c>
      <c r="F2408">
        <v>18</v>
      </c>
    </row>
    <row r="2409" spans="1:8" x14ac:dyDescent="0.2">
      <c r="A2409">
        <v>2.18436640799068E+17</v>
      </c>
      <c r="B2409" t="s">
        <v>4806</v>
      </c>
      <c r="C2409" t="s">
        <v>4807</v>
      </c>
      <c r="D2409" s="1">
        <v>41088.925092592595</v>
      </c>
      <c r="E2409">
        <v>129</v>
      </c>
      <c r="F2409">
        <v>29</v>
      </c>
    </row>
    <row r="2410" spans="1:8" x14ac:dyDescent="0.2">
      <c r="A2410">
        <v>2.1874916499194202E+17</v>
      </c>
      <c r="B2410" t="s">
        <v>4808</v>
      </c>
      <c r="C2410" t="s">
        <v>4809</v>
      </c>
      <c r="D2410" s="1">
        <v>41089.787488425929</v>
      </c>
      <c r="E2410">
        <v>71</v>
      </c>
      <c r="F2410">
        <v>11</v>
      </c>
    </row>
    <row r="2411" spans="1:8" x14ac:dyDescent="0.2">
      <c r="A2411">
        <v>2.1875084263805699E+17</v>
      </c>
      <c r="B2411" t="s">
        <v>4810</v>
      </c>
      <c r="C2411" t="s">
        <v>4811</v>
      </c>
      <c r="D2411" s="1">
        <v>41089.792118055557</v>
      </c>
      <c r="E2411">
        <v>83</v>
      </c>
      <c r="F2411">
        <v>9</v>
      </c>
      <c r="G2411" t="s">
        <v>89</v>
      </c>
    </row>
    <row r="2412" spans="1:8" x14ac:dyDescent="0.2">
      <c r="A2412">
        <v>2.18759048596684E+17</v>
      </c>
      <c r="B2412" t="s">
        <v>4812</v>
      </c>
      <c r="C2412" t="s">
        <v>4813</v>
      </c>
      <c r="D2412" s="1">
        <v>41089.814768518518</v>
      </c>
      <c r="E2412">
        <v>83</v>
      </c>
      <c r="F2412">
        <v>20</v>
      </c>
    </row>
    <row r="2413" spans="1:8" x14ac:dyDescent="0.2">
      <c r="A2413">
        <v>2.1876184373959398E+17</v>
      </c>
      <c r="B2413" t="s">
        <v>4814</v>
      </c>
      <c r="C2413" t="s">
        <v>4815</v>
      </c>
      <c r="D2413" s="1">
        <v>41089.822476851848</v>
      </c>
      <c r="E2413">
        <v>107</v>
      </c>
      <c r="F2413">
        <v>26</v>
      </c>
      <c r="G2413" t="s">
        <v>89</v>
      </c>
    </row>
    <row r="2414" spans="1:8" x14ac:dyDescent="0.2">
      <c r="A2414">
        <v>2.1877087983908E+17</v>
      </c>
      <c r="B2414" t="s">
        <v>4816</v>
      </c>
      <c r="C2414" t="s">
        <v>4817</v>
      </c>
      <c r="D2414" s="1">
        <v>41089.847407407404</v>
      </c>
      <c r="E2414">
        <v>34</v>
      </c>
      <c r="F2414">
        <v>6</v>
      </c>
    </row>
    <row r="2415" spans="1:8" x14ac:dyDescent="0.2">
      <c r="A2415">
        <v>2.18771840414396E+17</v>
      </c>
      <c r="B2415" t="s">
        <v>4818</v>
      </c>
      <c r="C2415" t="s">
        <v>4819</v>
      </c>
      <c r="D2415" s="1">
        <v>41089.850057870368</v>
      </c>
      <c r="E2415">
        <v>390</v>
      </c>
      <c r="F2415">
        <v>202</v>
      </c>
    </row>
    <row r="2416" spans="1:8" x14ac:dyDescent="0.2">
      <c r="A2416">
        <v>2.18773064882728E+17</v>
      </c>
      <c r="B2416" t="s">
        <v>4820</v>
      </c>
      <c r="C2416" t="s">
        <v>4821</v>
      </c>
      <c r="D2416" s="1">
        <v>41089.853437500002</v>
      </c>
      <c r="E2416">
        <v>264</v>
      </c>
      <c r="F2416">
        <v>35</v>
      </c>
      <c r="G2416" t="s">
        <v>89</v>
      </c>
    </row>
    <row r="2417" spans="1:8" x14ac:dyDescent="0.2">
      <c r="A2417">
        <v>2.18785202229624E+17</v>
      </c>
      <c r="B2417" t="s">
        <v>4822</v>
      </c>
      <c r="C2417" t="s">
        <v>4823</v>
      </c>
      <c r="D2417" s="1">
        <v>41089.886932870373</v>
      </c>
      <c r="E2417">
        <v>250</v>
      </c>
      <c r="F2417">
        <v>27</v>
      </c>
      <c r="G2417" t="s">
        <v>89</v>
      </c>
      <c r="H2417" t="s">
        <v>390</v>
      </c>
    </row>
    <row r="2418" spans="1:8" x14ac:dyDescent="0.2">
      <c r="A2418">
        <v>2.1878711457218899E+17</v>
      </c>
      <c r="B2418" t="s">
        <v>4824</v>
      </c>
      <c r="C2418" t="s">
        <v>4825</v>
      </c>
      <c r="D2418" s="1">
        <v>41089.892210648148</v>
      </c>
      <c r="E2418">
        <v>131</v>
      </c>
      <c r="F2418">
        <v>27</v>
      </c>
      <c r="G2418" t="s">
        <v>89</v>
      </c>
    </row>
    <row r="2419" spans="1:8" x14ac:dyDescent="0.2">
      <c r="A2419">
        <v>2.18790317242068E+17</v>
      </c>
      <c r="B2419" t="s">
        <v>4826</v>
      </c>
      <c r="C2419" t="s">
        <v>4827</v>
      </c>
      <c r="D2419" s="1">
        <v>41089.901053240741</v>
      </c>
      <c r="E2419">
        <v>168</v>
      </c>
      <c r="F2419">
        <v>56</v>
      </c>
    </row>
    <row r="2420" spans="1:8" x14ac:dyDescent="0.2">
      <c r="A2420">
        <v>2.1879456402100998E+17</v>
      </c>
      <c r="B2420" t="s">
        <v>4828</v>
      </c>
      <c r="C2420" t="s">
        <v>4829</v>
      </c>
      <c r="D2420" s="1">
        <v>41089.912766203706</v>
      </c>
      <c r="E2420">
        <v>216</v>
      </c>
      <c r="F2420">
        <v>66</v>
      </c>
    </row>
    <row r="2421" spans="1:8" x14ac:dyDescent="0.2">
      <c r="A2421">
        <v>2.1986639497882E+17</v>
      </c>
      <c r="B2421" t="s">
        <v>4830</v>
      </c>
      <c r="C2421" t="s">
        <v>4831</v>
      </c>
      <c r="D2421" s="1">
        <v>41092.870462962965</v>
      </c>
      <c r="E2421">
        <v>22</v>
      </c>
      <c r="F2421">
        <v>4</v>
      </c>
      <c r="G2421" t="s">
        <v>89</v>
      </c>
      <c r="H2421" t="s">
        <v>390</v>
      </c>
    </row>
    <row r="2422" spans="1:8" x14ac:dyDescent="0.2">
      <c r="A2422">
        <v>2.1988908498904602E+17</v>
      </c>
      <c r="B2422" t="s">
        <v>4832</v>
      </c>
      <c r="C2422" t="s">
        <v>4833</v>
      </c>
      <c r="D2422" s="1">
        <v>41092.933067129627</v>
      </c>
      <c r="E2422">
        <v>23</v>
      </c>
      <c r="F2422">
        <v>10</v>
      </c>
      <c r="G2422" t="s">
        <v>89</v>
      </c>
    </row>
    <row r="2423" spans="1:8" x14ac:dyDescent="0.2">
      <c r="A2423">
        <v>2.1989020848791101E+17</v>
      </c>
      <c r="B2423" t="s">
        <v>4834</v>
      </c>
      <c r="C2423" t="s">
        <v>4835</v>
      </c>
      <c r="D2423" s="1">
        <v>41092.936168981483</v>
      </c>
      <c r="E2423">
        <v>63</v>
      </c>
      <c r="F2423">
        <v>22</v>
      </c>
      <c r="G2423" t="s">
        <v>215</v>
      </c>
    </row>
    <row r="2424" spans="1:8" x14ac:dyDescent="0.2">
      <c r="A2424">
        <v>2.19890977882644E+17</v>
      </c>
      <c r="B2424" t="s">
        <v>4836</v>
      </c>
      <c r="C2424" t="s">
        <v>4837</v>
      </c>
      <c r="D2424" s="1">
        <v>41092.938298611109</v>
      </c>
      <c r="E2424">
        <v>85</v>
      </c>
      <c r="F2424">
        <v>33</v>
      </c>
    </row>
    <row r="2425" spans="1:8" x14ac:dyDescent="0.2">
      <c r="A2425">
        <v>2.1989251196611699E+17</v>
      </c>
      <c r="B2425" t="s">
        <v>4838</v>
      </c>
      <c r="C2425" t="s">
        <v>4839</v>
      </c>
      <c r="D2425" s="1">
        <v>41092.942523148151</v>
      </c>
      <c r="E2425">
        <v>139</v>
      </c>
      <c r="F2425">
        <v>15</v>
      </c>
    </row>
    <row r="2426" spans="1:8" x14ac:dyDescent="0.2">
      <c r="A2426">
        <v>2.1989310219275398E+17</v>
      </c>
      <c r="B2426" t="s">
        <v>4840</v>
      </c>
      <c r="C2426" t="s">
        <v>4841</v>
      </c>
      <c r="D2426" s="1">
        <v>41092.944155092591</v>
      </c>
      <c r="E2426">
        <v>49</v>
      </c>
      <c r="F2426">
        <v>5</v>
      </c>
      <c r="G2426" t="s">
        <v>89</v>
      </c>
    </row>
    <row r="2427" spans="1:8" x14ac:dyDescent="0.2">
      <c r="A2427">
        <v>2.1989473152047501E+17</v>
      </c>
      <c r="B2427" t="s">
        <v>4842</v>
      </c>
      <c r="C2427" t="s">
        <v>4843</v>
      </c>
      <c r="D2427" s="1">
        <v>41092.948657407411</v>
      </c>
      <c r="E2427">
        <v>702</v>
      </c>
      <c r="F2427">
        <v>182</v>
      </c>
    </row>
    <row r="2428" spans="1:8" x14ac:dyDescent="0.2">
      <c r="A2428">
        <v>2.1989609817991901E+17</v>
      </c>
      <c r="B2428" t="s">
        <v>4844</v>
      </c>
      <c r="C2428" t="s">
        <v>4845</v>
      </c>
      <c r="D2428" s="1">
        <v>41092.952418981484</v>
      </c>
      <c r="E2428">
        <v>92</v>
      </c>
      <c r="F2428">
        <v>116</v>
      </c>
    </row>
    <row r="2429" spans="1:8" x14ac:dyDescent="0.2">
      <c r="A2429">
        <v>2.1989709261165299E+17</v>
      </c>
      <c r="B2429" t="s">
        <v>4846</v>
      </c>
      <c r="C2429" t="s">
        <v>4847</v>
      </c>
      <c r="D2429" s="1">
        <v>41092.95517361111</v>
      </c>
      <c r="E2429">
        <v>266</v>
      </c>
      <c r="F2429">
        <v>43</v>
      </c>
      <c r="G2429" t="s">
        <v>215</v>
      </c>
    </row>
    <row r="2430" spans="1:8" x14ac:dyDescent="0.2">
      <c r="A2430">
        <v>2.2015602327565901E+17</v>
      </c>
      <c r="B2430" t="s">
        <v>4848</v>
      </c>
      <c r="C2430" t="s">
        <v>4849</v>
      </c>
      <c r="D2430" s="1">
        <v>41093.669675925928</v>
      </c>
      <c r="E2430">
        <v>189</v>
      </c>
      <c r="F2430">
        <v>47</v>
      </c>
      <c r="G2430" t="s">
        <v>89</v>
      </c>
    </row>
    <row r="2431" spans="1:8" x14ac:dyDescent="0.2">
      <c r="A2431">
        <v>2.20161834282524E+17</v>
      </c>
      <c r="B2431" t="s">
        <v>4850</v>
      </c>
      <c r="C2431" t="s">
        <v>4851</v>
      </c>
      <c r="D2431" s="1">
        <v>41093.685717592591</v>
      </c>
      <c r="E2431">
        <v>173</v>
      </c>
      <c r="F2431">
        <v>16</v>
      </c>
    </row>
    <row r="2432" spans="1:8" x14ac:dyDescent="0.2">
      <c r="A2432">
        <v>2.201702408757E+17</v>
      </c>
      <c r="B2432" t="s">
        <v>4852</v>
      </c>
      <c r="C2432" t="s">
        <v>4853</v>
      </c>
      <c r="D2432" s="1">
        <v>41093.708912037036</v>
      </c>
      <c r="E2432">
        <v>125</v>
      </c>
      <c r="F2432">
        <v>23</v>
      </c>
      <c r="G2432" t="s">
        <v>89</v>
      </c>
    </row>
    <row r="2433" spans="1:8" x14ac:dyDescent="0.2">
      <c r="A2433">
        <v>2.2017101424663299E+17</v>
      </c>
      <c r="B2433" t="s">
        <v>4854</v>
      </c>
      <c r="C2433" t="s">
        <v>4855</v>
      </c>
      <c r="D2433" s="1">
        <v>41093.711053240739</v>
      </c>
      <c r="E2433">
        <v>12</v>
      </c>
      <c r="F2433">
        <v>6</v>
      </c>
      <c r="G2433" t="s">
        <v>89</v>
      </c>
    </row>
    <row r="2434" spans="1:8" x14ac:dyDescent="0.2">
      <c r="A2434">
        <v>2.2017345883800301E+17</v>
      </c>
      <c r="B2434" t="s">
        <v>4856</v>
      </c>
      <c r="C2434" t="s">
        <v>4857</v>
      </c>
      <c r="D2434" s="1">
        <v>41093.717789351853</v>
      </c>
      <c r="E2434">
        <v>176</v>
      </c>
      <c r="F2434">
        <v>31</v>
      </c>
      <c r="G2434" t="s">
        <v>89</v>
      </c>
    </row>
    <row r="2435" spans="1:8" x14ac:dyDescent="0.2">
      <c r="A2435">
        <v>2.2017534812030099E+17</v>
      </c>
      <c r="B2435" t="s">
        <v>4858</v>
      </c>
      <c r="C2435" t="s">
        <v>4859</v>
      </c>
      <c r="D2435" s="1">
        <v>41093.723009259258</v>
      </c>
      <c r="E2435">
        <v>52</v>
      </c>
      <c r="F2435">
        <v>8</v>
      </c>
    </row>
    <row r="2436" spans="1:8" x14ac:dyDescent="0.2">
      <c r="A2436">
        <v>2.2018051771322301E+17</v>
      </c>
      <c r="B2436" t="s">
        <v>4860</v>
      </c>
      <c r="C2436" t="s">
        <v>4861</v>
      </c>
      <c r="D2436" s="1">
        <v>41093.737268518518</v>
      </c>
      <c r="E2436">
        <v>71</v>
      </c>
      <c r="F2436">
        <v>11</v>
      </c>
      <c r="G2436" t="s">
        <v>89</v>
      </c>
    </row>
    <row r="2437" spans="1:8" x14ac:dyDescent="0.2">
      <c r="A2437">
        <v>2.20188480528064E+17</v>
      </c>
      <c r="B2437" t="s">
        <v>4862</v>
      </c>
      <c r="C2437" t="s">
        <v>4863</v>
      </c>
      <c r="D2437" s="1">
        <v>41093.759247685186</v>
      </c>
      <c r="E2437">
        <v>405</v>
      </c>
      <c r="F2437">
        <v>158</v>
      </c>
    </row>
    <row r="2438" spans="1:8" x14ac:dyDescent="0.2">
      <c r="A2438">
        <v>2.2018914553915299E+17</v>
      </c>
      <c r="B2438" t="s">
        <v>4864</v>
      </c>
      <c r="C2438" t="s">
        <v>4865</v>
      </c>
      <c r="D2438" s="1">
        <v>41093.761076388888</v>
      </c>
      <c r="E2438">
        <v>231</v>
      </c>
      <c r="F2438">
        <v>35</v>
      </c>
    </row>
    <row r="2439" spans="1:8" x14ac:dyDescent="0.2">
      <c r="A2439">
        <v>2.2019066382687802E+17</v>
      </c>
      <c r="B2439" t="s">
        <v>4866</v>
      </c>
      <c r="C2439" t="s">
        <v>4867</v>
      </c>
      <c r="D2439" s="1">
        <v>41093.765266203707</v>
      </c>
      <c r="E2439">
        <v>83</v>
      </c>
      <c r="F2439">
        <v>8</v>
      </c>
    </row>
    <row r="2440" spans="1:8" x14ac:dyDescent="0.2">
      <c r="A2440">
        <v>2.20194932575576E+17</v>
      </c>
      <c r="B2440" t="s">
        <v>4868</v>
      </c>
      <c r="C2440" t="s">
        <v>4869</v>
      </c>
      <c r="D2440" s="1">
        <v>41093.777048611111</v>
      </c>
      <c r="E2440">
        <v>927</v>
      </c>
      <c r="F2440">
        <v>985</v>
      </c>
    </row>
    <row r="2441" spans="1:8" x14ac:dyDescent="0.2">
      <c r="A2441">
        <v>2.2020343601941699E+17</v>
      </c>
      <c r="B2441" t="s">
        <v>4870</v>
      </c>
      <c r="C2441" t="s">
        <v>4871</v>
      </c>
      <c r="D2441" s="1">
        <v>41093.800509259258</v>
      </c>
      <c r="E2441">
        <v>189</v>
      </c>
      <c r="F2441">
        <v>115</v>
      </c>
      <c r="G2441" t="s">
        <v>89</v>
      </c>
    </row>
    <row r="2442" spans="1:8" x14ac:dyDescent="0.2">
      <c r="A2442">
        <v>2.20205157089148E+17</v>
      </c>
      <c r="B2442" t="s">
        <v>4872</v>
      </c>
      <c r="C2442" t="s">
        <v>4873</v>
      </c>
      <c r="D2442" s="1">
        <v>41093.805266203701</v>
      </c>
      <c r="E2442">
        <v>47</v>
      </c>
      <c r="F2442">
        <v>10</v>
      </c>
      <c r="G2442" t="s">
        <v>89</v>
      </c>
      <c r="H2442" t="s">
        <v>390</v>
      </c>
    </row>
    <row r="2443" spans="1:8" x14ac:dyDescent="0.2">
      <c r="A2443">
        <v>2.20207574623072E+17</v>
      </c>
      <c r="B2443" t="s">
        <v>4874</v>
      </c>
      <c r="C2443" t="s">
        <v>4875</v>
      </c>
      <c r="D2443" s="1">
        <v>41093.811932870369</v>
      </c>
      <c r="E2443">
        <v>396</v>
      </c>
      <c r="F2443">
        <v>76</v>
      </c>
      <c r="G2443" t="s">
        <v>89</v>
      </c>
    </row>
    <row r="2444" spans="1:8" x14ac:dyDescent="0.2">
      <c r="A2444">
        <v>2.2020850077572301E+17</v>
      </c>
      <c r="B2444" t="s">
        <v>4876</v>
      </c>
      <c r="C2444" t="s">
        <v>4877</v>
      </c>
      <c r="D2444" s="1">
        <v>41093.81449074074</v>
      </c>
      <c r="E2444">
        <v>30</v>
      </c>
      <c r="F2444">
        <v>4</v>
      </c>
      <c r="G2444" t="s">
        <v>215</v>
      </c>
    </row>
    <row r="2445" spans="1:8" x14ac:dyDescent="0.2">
      <c r="A2445">
        <v>2.2021305218276099E+17</v>
      </c>
      <c r="B2445" t="s">
        <v>4878</v>
      </c>
      <c r="C2445" t="s">
        <v>4879</v>
      </c>
      <c r="D2445" s="1">
        <v>41093.827048611114</v>
      </c>
      <c r="E2445">
        <v>147</v>
      </c>
      <c r="F2445">
        <v>17</v>
      </c>
      <c r="G2445" t="s">
        <v>89</v>
      </c>
    </row>
    <row r="2446" spans="1:8" x14ac:dyDescent="0.2">
      <c r="A2446">
        <v>2.2021526979936998E+17</v>
      </c>
      <c r="B2446" t="s">
        <v>4880</v>
      </c>
      <c r="C2446" t="s">
        <v>4881</v>
      </c>
      <c r="D2446" s="1">
        <v>41093.833171296297</v>
      </c>
      <c r="E2446">
        <v>121</v>
      </c>
      <c r="F2446">
        <v>25</v>
      </c>
      <c r="G2446" t="s">
        <v>215</v>
      </c>
    </row>
    <row r="2447" spans="1:8" x14ac:dyDescent="0.2">
      <c r="A2447">
        <v>2.20222276686184E+17</v>
      </c>
      <c r="B2447" t="s">
        <v>4882</v>
      </c>
      <c r="C2447" t="s">
        <v>4883</v>
      </c>
      <c r="D2447" s="1">
        <v>41093.852500000001</v>
      </c>
      <c r="E2447">
        <v>35</v>
      </c>
      <c r="F2447">
        <v>7</v>
      </c>
      <c r="G2447" t="s">
        <v>89</v>
      </c>
    </row>
    <row r="2448" spans="1:8" x14ac:dyDescent="0.2">
      <c r="A2448">
        <v>2.2022551337186899E+17</v>
      </c>
      <c r="B2448" t="s">
        <v>4884</v>
      </c>
      <c r="C2448" t="s">
        <v>4885</v>
      </c>
      <c r="D2448" s="1">
        <v>41093.861435185187</v>
      </c>
      <c r="E2448">
        <v>174</v>
      </c>
      <c r="F2448">
        <v>22</v>
      </c>
      <c r="G2448" t="s">
        <v>89</v>
      </c>
    </row>
    <row r="2449" spans="1:7" x14ac:dyDescent="0.2">
      <c r="A2449">
        <v>2.2022788969255299E+17</v>
      </c>
      <c r="B2449" t="s">
        <v>4886</v>
      </c>
      <c r="C2449" t="s">
        <v>4887</v>
      </c>
      <c r="D2449" s="1">
        <v>41093.867997685185</v>
      </c>
      <c r="E2449">
        <v>60</v>
      </c>
      <c r="F2449">
        <v>14</v>
      </c>
      <c r="G2449" t="s">
        <v>487</v>
      </c>
    </row>
    <row r="2450" spans="1:7" x14ac:dyDescent="0.2">
      <c r="A2450">
        <v>2.2022897748108899E+17</v>
      </c>
      <c r="B2450" t="s">
        <v>4888</v>
      </c>
      <c r="C2450" t="s">
        <v>4889</v>
      </c>
      <c r="D2450" s="1">
        <v>41093.870995370373</v>
      </c>
      <c r="E2450">
        <v>75</v>
      </c>
      <c r="F2450">
        <v>34</v>
      </c>
    </row>
    <row r="2451" spans="1:7" x14ac:dyDescent="0.2">
      <c r="A2451">
        <v>2.2094627877382499E+17</v>
      </c>
      <c r="B2451" t="s">
        <v>4890</v>
      </c>
      <c r="C2451" t="s">
        <v>4891</v>
      </c>
      <c r="D2451" s="1">
        <v>41095.850370370368</v>
      </c>
      <c r="E2451">
        <v>24</v>
      </c>
      <c r="F2451">
        <v>12</v>
      </c>
    </row>
    <row r="2452" spans="1:7" x14ac:dyDescent="0.2">
      <c r="A2452">
        <v>2.2094853746524099E+17</v>
      </c>
      <c r="B2452" t="s">
        <v>4892</v>
      </c>
      <c r="C2452" t="s">
        <v>4893</v>
      </c>
      <c r="D2452" s="1">
        <v>41095.856608796297</v>
      </c>
      <c r="E2452">
        <v>61</v>
      </c>
      <c r="F2452">
        <v>8</v>
      </c>
    </row>
    <row r="2453" spans="1:7" x14ac:dyDescent="0.2">
      <c r="A2453">
        <v>2.2095321119498202E+17</v>
      </c>
      <c r="B2453" t="s">
        <v>4894</v>
      </c>
      <c r="C2453" t="s">
        <v>4895</v>
      </c>
      <c r="D2453" s="1">
        <v>41095.869502314818</v>
      </c>
      <c r="E2453">
        <v>20</v>
      </c>
      <c r="F2453">
        <v>9</v>
      </c>
      <c r="G2453" t="e">
        <f>_xlfn.SINGLE( _xlfn.SINGLE( _xlfn.SINGLE(BarackObama)))</f>
        <v>#NAME?</v>
      </c>
    </row>
    <row r="2454" spans="1:7" x14ac:dyDescent="0.2">
      <c r="A2454">
        <v>2.2095624311054301E+17</v>
      </c>
      <c r="B2454" t="s">
        <v>4896</v>
      </c>
      <c r="C2454" t="s">
        <v>4897</v>
      </c>
      <c r="D2454" s="1">
        <v>41095.877870370372</v>
      </c>
      <c r="E2454">
        <v>23</v>
      </c>
      <c r="F2454">
        <v>8</v>
      </c>
    </row>
    <row r="2455" spans="1:7" x14ac:dyDescent="0.2">
      <c r="A2455">
        <v>2.2096124938566E+17</v>
      </c>
      <c r="B2455" t="s">
        <v>4898</v>
      </c>
      <c r="C2455" t="s">
        <v>4899</v>
      </c>
      <c r="D2455" s="1">
        <v>41095.89167824074</v>
      </c>
      <c r="E2455">
        <v>9</v>
      </c>
      <c r="F2455">
        <v>1</v>
      </c>
      <c r="G2455" t="s">
        <v>89</v>
      </c>
    </row>
    <row r="2456" spans="1:7" x14ac:dyDescent="0.2">
      <c r="A2456">
        <v>2.2096150905081798E+17</v>
      </c>
      <c r="B2456" t="s">
        <v>4900</v>
      </c>
      <c r="C2456" t="s">
        <v>4901</v>
      </c>
      <c r="D2456" s="1">
        <v>41095.892395833333</v>
      </c>
      <c r="E2456">
        <v>1001</v>
      </c>
      <c r="F2456">
        <v>1172</v>
      </c>
    </row>
    <row r="2457" spans="1:7" x14ac:dyDescent="0.2">
      <c r="A2457">
        <v>2.2096375633792998E+17</v>
      </c>
      <c r="B2457" t="s">
        <v>4902</v>
      </c>
      <c r="C2457" t="s">
        <v>4903</v>
      </c>
      <c r="D2457" s="1">
        <v>41095.898599537039</v>
      </c>
      <c r="E2457">
        <v>111</v>
      </c>
      <c r="F2457">
        <v>75</v>
      </c>
    </row>
    <row r="2458" spans="1:7" x14ac:dyDescent="0.2">
      <c r="A2458">
        <v>2.2096493587687802E+17</v>
      </c>
      <c r="B2458" t="s">
        <v>4904</v>
      </c>
      <c r="C2458" t="s">
        <v>4905</v>
      </c>
      <c r="D2458" s="1">
        <v>41095.90185185185</v>
      </c>
      <c r="E2458">
        <v>42</v>
      </c>
      <c r="F2458">
        <v>7</v>
      </c>
      <c r="G2458" t="s">
        <v>89</v>
      </c>
    </row>
    <row r="2459" spans="1:7" x14ac:dyDescent="0.2">
      <c r="A2459">
        <v>2.2097197804618499E+17</v>
      </c>
      <c r="B2459" t="s">
        <v>4906</v>
      </c>
      <c r="C2459" t="s">
        <v>4907</v>
      </c>
      <c r="D2459" s="1">
        <v>41095.921284722222</v>
      </c>
      <c r="E2459">
        <v>108</v>
      </c>
      <c r="F2459">
        <v>12</v>
      </c>
      <c r="G2459" t="s">
        <v>89</v>
      </c>
    </row>
    <row r="2460" spans="1:7" x14ac:dyDescent="0.2">
      <c r="A2460">
        <v>2.2097330241865299E+17</v>
      </c>
      <c r="B2460" t="s">
        <v>4908</v>
      </c>
      <c r="C2460" t="s">
        <v>4909</v>
      </c>
      <c r="D2460" s="1">
        <v>41095.924942129626</v>
      </c>
      <c r="E2460">
        <v>465</v>
      </c>
      <c r="F2460">
        <v>104</v>
      </c>
      <c r="G2460" t="s">
        <v>89</v>
      </c>
    </row>
    <row r="2461" spans="1:7" x14ac:dyDescent="0.2">
      <c r="A2461">
        <v>2.2097484995324301E+17</v>
      </c>
      <c r="B2461" t="s">
        <v>4910</v>
      </c>
      <c r="C2461" t="s">
        <v>4911</v>
      </c>
      <c r="D2461" s="1">
        <v>41095.929212962961</v>
      </c>
      <c r="E2461">
        <v>121</v>
      </c>
      <c r="F2461">
        <v>15</v>
      </c>
      <c r="G2461" t="s">
        <v>89</v>
      </c>
    </row>
    <row r="2462" spans="1:7" x14ac:dyDescent="0.2">
      <c r="A2462">
        <v>2.2097606523186301E+17</v>
      </c>
      <c r="B2462" t="s">
        <v>4912</v>
      </c>
      <c r="C2462" t="s">
        <v>4913</v>
      </c>
      <c r="D2462" s="1">
        <v>41095.932569444441</v>
      </c>
      <c r="E2462">
        <v>4874</v>
      </c>
      <c r="F2462">
        <v>3557</v>
      </c>
    </row>
    <row r="2463" spans="1:7" x14ac:dyDescent="0.2">
      <c r="A2463">
        <v>2.2098101975345101E+17</v>
      </c>
      <c r="B2463" t="s">
        <v>4914</v>
      </c>
      <c r="C2463" t="s">
        <v>4915</v>
      </c>
      <c r="D2463" s="1">
        <v>41095.946238425924</v>
      </c>
      <c r="E2463">
        <v>366</v>
      </c>
      <c r="F2463">
        <v>705</v>
      </c>
    </row>
    <row r="2464" spans="1:7" x14ac:dyDescent="0.2">
      <c r="A2464">
        <v>2.2098326014933402E+17</v>
      </c>
      <c r="B2464" t="s">
        <v>4916</v>
      </c>
      <c r="C2464" t="s">
        <v>4917</v>
      </c>
      <c r="D2464" s="1">
        <v>41095.952418981484</v>
      </c>
      <c r="E2464">
        <v>49</v>
      </c>
      <c r="F2464">
        <v>18</v>
      </c>
      <c r="G2464" t="s">
        <v>89</v>
      </c>
    </row>
    <row r="2465" spans="1:8" x14ac:dyDescent="0.2">
      <c r="A2465">
        <v>2.2098453034815398E+17</v>
      </c>
      <c r="B2465" t="s">
        <v>4918</v>
      </c>
      <c r="C2465" t="s">
        <v>4919</v>
      </c>
      <c r="D2465" s="1">
        <v>41095.955925925926</v>
      </c>
      <c r="E2465">
        <v>678</v>
      </c>
      <c r="F2465">
        <v>198</v>
      </c>
    </row>
    <row r="2466" spans="1:8" x14ac:dyDescent="0.2">
      <c r="A2466">
        <v>2.2133530869066899E+17</v>
      </c>
      <c r="B2466" t="s">
        <v>4920</v>
      </c>
      <c r="C2466" t="s">
        <v>4921</v>
      </c>
      <c r="D2466" s="1">
        <v>41096.923888888887</v>
      </c>
      <c r="E2466">
        <v>163</v>
      </c>
      <c r="F2466">
        <v>19</v>
      </c>
    </row>
    <row r="2467" spans="1:8" x14ac:dyDescent="0.2">
      <c r="A2467">
        <v>2.2133621057927101E+17</v>
      </c>
      <c r="B2467" t="s">
        <v>4922</v>
      </c>
      <c r="C2467" t="s">
        <v>4923</v>
      </c>
      <c r="D2467" s="1">
        <v>41096.926377314812</v>
      </c>
      <c r="E2467">
        <v>292</v>
      </c>
      <c r="F2467">
        <v>64</v>
      </c>
    </row>
    <row r="2468" spans="1:8" x14ac:dyDescent="0.2">
      <c r="A2468">
        <v>2.2136468561265402E+17</v>
      </c>
      <c r="B2468" t="s">
        <v>4924</v>
      </c>
      <c r="C2468" t="s">
        <v>4925</v>
      </c>
      <c r="D2468" s="1">
        <v>41097.004953703705</v>
      </c>
      <c r="E2468">
        <v>2191</v>
      </c>
      <c r="F2468">
        <v>2659</v>
      </c>
    </row>
    <row r="2469" spans="1:8" x14ac:dyDescent="0.2">
      <c r="A2469">
        <v>2.2136492336258202E+17</v>
      </c>
      <c r="B2469" t="s">
        <v>4926</v>
      </c>
      <c r="C2469" t="s">
        <v>4927</v>
      </c>
      <c r="D2469" s="1">
        <v>41097.005613425928</v>
      </c>
      <c r="E2469">
        <v>226</v>
      </c>
      <c r="F2469">
        <v>34</v>
      </c>
      <c r="G2469" t="s">
        <v>89</v>
      </c>
    </row>
    <row r="2470" spans="1:8" x14ac:dyDescent="0.2">
      <c r="A2470">
        <v>2.2138363424918701E+17</v>
      </c>
      <c r="B2470" t="s">
        <v>4928</v>
      </c>
      <c r="C2470" t="s">
        <v>4929</v>
      </c>
      <c r="D2470" s="1">
        <v>41097.057245370372</v>
      </c>
      <c r="E2470">
        <v>203</v>
      </c>
      <c r="F2470">
        <v>252</v>
      </c>
    </row>
    <row r="2471" spans="1:8" x14ac:dyDescent="0.2">
      <c r="A2471">
        <v>2.2138378291210598E+17</v>
      </c>
      <c r="B2471" t="s">
        <v>4930</v>
      </c>
      <c r="C2471" t="s">
        <v>4931</v>
      </c>
      <c r="D2471" s="1">
        <v>41097.057650462964</v>
      </c>
      <c r="E2471">
        <v>102</v>
      </c>
      <c r="F2471">
        <v>24</v>
      </c>
      <c r="H2471" t="s">
        <v>616</v>
      </c>
    </row>
    <row r="2472" spans="1:8" x14ac:dyDescent="0.2">
      <c r="A2472">
        <v>2.21635405009788E+17</v>
      </c>
      <c r="B2472" t="s">
        <v>4932</v>
      </c>
      <c r="C2472" t="s">
        <v>4933</v>
      </c>
      <c r="D2472" s="1">
        <v>41097.75199074074</v>
      </c>
      <c r="E2472">
        <v>62</v>
      </c>
      <c r="F2472">
        <v>17</v>
      </c>
      <c r="G2472" t="s">
        <v>89</v>
      </c>
      <c r="H2472" t="s">
        <v>616</v>
      </c>
    </row>
    <row r="2473" spans="1:8" x14ac:dyDescent="0.2">
      <c r="A2473">
        <v>2.2235787964515501E+17</v>
      </c>
      <c r="B2473" t="s">
        <v>4934</v>
      </c>
      <c r="C2473" t="s">
        <v>4935</v>
      </c>
      <c r="D2473" s="1">
        <v>41099.745648148149</v>
      </c>
      <c r="E2473">
        <v>52</v>
      </c>
      <c r="F2473">
        <v>24</v>
      </c>
    </row>
    <row r="2474" spans="1:8" x14ac:dyDescent="0.2">
      <c r="A2474">
        <v>2.2240197476995398E+17</v>
      </c>
      <c r="B2474" t="s">
        <v>4936</v>
      </c>
      <c r="C2474" t="s">
        <v>4937</v>
      </c>
      <c r="D2474" s="1">
        <v>41099.867326388892</v>
      </c>
      <c r="E2474">
        <v>72</v>
      </c>
      <c r="F2474">
        <v>57</v>
      </c>
    </row>
    <row r="2475" spans="1:8" x14ac:dyDescent="0.2">
      <c r="A2475">
        <v>2.22681996936232E+17</v>
      </c>
      <c r="B2475" t="s">
        <v>4938</v>
      </c>
      <c r="C2475" t="s">
        <v>4939</v>
      </c>
      <c r="D2475" s="1">
        <v>41100.640034722222</v>
      </c>
      <c r="E2475">
        <v>128</v>
      </c>
      <c r="F2475">
        <v>28</v>
      </c>
    </row>
    <row r="2476" spans="1:8" x14ac:dyDescent="0.2">
      <c r="A2476">
        <v>2.2268402265083398E+17</v>
      </c>
      <c r="B2476" t="s">
        <v>4940</v>
      </c>
      <c r="C2476" t="s">
        <v>4941</v>
      </c>
      <c r="D2476" s="1">
        <v>41100.645624999997</v>
      </c>
      <c r="E2476">
        <v>297</v>
      </c>
      <c r="F2476">
        <v>44</v>
      </c>
      <c r="G2476" t="s">
        <v>215</v>
      </c>
    </row>
    <row r="2477" spans="1:8" x14ac:dyDescent="0.2">
      <c r="A2477">
        <v>2.22684380211056E+17</v>
      </c>
      <c r="B2477" t="s">
        <v>4942</v>
      </c>
      <c r="C2477" t="s">
        <v>4943</v>
      </c>
      <c r="D2477" s="1">
        <v>41100.646620370368</v>
      </c>
      <c r="E2477">
        <v>120</v>
      </c>
      <c r="F2477">
        <v>35</v>
      </c>
      <c r="G2477" t="s">
        <v>89</v>
      </c>
    </row>
    <row r="2478" spans="1:8" x14ac:dyDescent="0.2">
      <c r="A2478">
        <v>2.2268559163931002E+17</v>
      </c>
      <c r="B2478" t="s">
        <v>4944</v>
      </c>
      <c r="C2478" t="s">
        <v>4945</v>
      </c>
      <c r="D2478" s="1">
        <v>41100.649965277778</v>
      </c>
      <c r="E2478">
        <v>133</v>
      </c>
      <c r="F2478">
        <v>23</v>
      </c>
      <c r="G2478" t="s">
        <v>215</v>
      </c>
    </row>
    <row r="2479" spans="1:8" x14ac:dyDescent="0.2">
      <c r="A2479">
        <v>2.22685835554848E+17</v>
      </c>
      <c r="B2479" t="s">
        <v>4946</v>
      </c>
      <c r="C2479" t="s">
        <v>4947</v>
      </c>
      <c r="D2479" s="1">
        <v>41100.650636574072</v>
      </c>
      <c r="E2479">
        <v>29</v>
      </c>
      <c r="F2479">
        <v>8</v>
      </c>
    </row>
    <row r="2480" spans="1:8" x14ac:dyDescent="0.2">
      <c r="A2480">
        <v>2.2271820109879699E+17</v>
      </c>
      <c r="B2480" t="s">
        <v>4948</v>
      </c>
      <c r="C2480" t="s">
        <v>4949</v>
      </c>
      <c r="D2480" s="1">
        <v>41100.739942129629</v>
      </c>
      <c r="E2480">
        <v>100</v>
      </c>
      <c r="F2480">
        <v>11</v>
      </c>
      <c r="G2480" t="s">
        <v>89</v>
      </c>
    </row>
    <row r="2481" spans="1:8" x14ac:dyDescent="0.2">
      <c r="A2481">
        <v>2.2273483137155398E+17</v>
      </c>
      <c r="B2481" t="s">
        <v>4950</v>
      </c>
      <c r="C2481" t="s">
        <v>4951</v>
      </c>
      <c r="D2481" s="1">
        <v>41100.785833333335</v>
      </c>
      <c r="E2481">
        <v>155</v>
      </c>
      <c r="F2481">
        <v>13</v>
      </c>
      <c r="G2481" t="s">
        <v>89</v>
      </c>
    </row>
    <row r="2482" spans="1:8" x14ac:dyDescent="0.2">
      <c r="A2482">
        <v>2.2273975610520701E+17</v>
      </c>
      <c r="B2482" t="s">
        <v>4952</v>
      </c>
      <c r="C2482" t="s">
        <v>4953</v>
      </c>
      <c r="D2482" s="1">
        <v>41100.799421296295</v>
      </c>
      <c r="E2482">
        <v>8784</v>
      </c>
      <c r="F2482">
        <v>5645</v>
      </c>
      <c r="G2482" t="s">
        <v>89</v>
      </c>
    </row>
    <row r="2483" spans="1:8" x14ac:dyDescent="0.2">
      <c r="A2483">
        <v>2.2274730103735002E+17</v>
      </c>
      <c r="B2483" t="s">
        <v>4954</v>
      </c>
      <c r="C2483" t="s">
        <v>4955</v>
      </c>
      <c r="D2483" s="1">
        <v>41100.820243055554</v>
      </c>
      <c r="E2483">
        <v>70</v>
      </c>
      <c r="F2483">
        <v>16</v>
      </c>
      <c r="G2483" t="s">
        <v>89</v>
      </c>
      <c r="H2483" t="s">
        <v>390</v>
      </c>
    </row>
    <row r="2484" spans="1:8" x14ac:dyDescent="0.2">
      <c r="A2484">
        <v>2.2275949850958202E+17</v>
      </c>
      <c r="B2484" t="s">
        <v>4956</v>
      </c>
      <c r="C2484" t="s">
        <v>4957</v>
      </c>
      <c r="D2484" s="1">
        <v>41100.853900462964</v>
      </c>
      <c r="E2484">
        <v>149</v>
      </c>
      <c r="F2484">
        <v>15</v>
      </c>
    </row>
    <row r="2485" spans="1:8" x14ac:dyDescent="0.2">
      <c r="A2485">
        <v>2.22777861831E+17</v>
      </c>
      <c r="B2485" t="s">
        <v>4958</v>
      </c>
      <c r="C2485" t="s">
        <v>4959</v>
      </c>
      <c r="D2485" s="1">
        <v>41100.90457175926</v>
      </c>
      <c r="E2485">
        <v>474</v>
      </c>
      <c r="F2485">
        <v>42</v>
      </c>
      <c r="G2485" t="s">
        <v>215</v>
      </c>
    </row>
    <row r="2486" spans="1:8" x14ac:dyDescent="0.2">
      <c r="A2486">
        <v>2.2278414585888701E+17</v>
      </c>
      <c r="B2486" t="s">
        <v>4960</v>
      </c>
      <c r="C2486" t="s">
        <v>4961</v>
      </c>
      <c r="D2486" s="1">
        <v>41100.9219212963</v>
      </c>
      <c r="E2486">
        <v>230</v>
      </c>
      <c r="F2486">
        <v>186</v>
      </c>
    </row>
    <row r="2487" spans="1:8" x14ac:dyDescent="0.2">
      <c r="A2487">
        <v>2.2304429766936099E+17</v>
      </c>
      <c r="B2487" t="s">
        <v>4962</v>
      </c>
      <c r="C2487" t="s">
        <v>4963</v>
      </c>
      <c r="D2487" s="1">
        <v>41101.639803240738</v>
      </c>
      <c r="E2487">
        <v>330</v>
      </c>
      <c r="F2487">
        <v>44</v>
      </c>
      <c r="G2487" t="s">
        <v>89</v>
      </c>
    </row>
    <row r="2488" spans="1:8" x14ac:dyDescent="0.2">
      <c r="A2488">
        <v>2.2305841254669101E+17</v>
      </c>
      <c r="B2488" t="s">
        <v>4964</v>
      </c>
      <c r="C2488" t="s">
        <v>4965</v>
      </c>
      <c r="D2488" s="1">
        <v>41101.678749999999</v>
      </c>
      <c r="E2488">
        <v>583</v>
      </c>
      <c r="F2488">
        <v>164</v>
      </c>
    </row>
    <row r="2489" spans="1:8" x14ac:dyDescent="0.2">
      <c r="A2489">
        <v>2.23084083859816E+17</v>
      </c>
      <c r="B2489" t="s">
        <v>4966</v>
      </c>
      <c r="C2489" t="s">
        <v>4967</v>
      </c>
      <c r="D2489" s="1">
        <v>41101.749583333331</v>
      </c>
      <c r="E2489">
        <v>385</v>
      </c>
      <c r="F2489">
        <v>117</v>
      </c>
      <c r="G2489" t="s">
        <v>89</v>
      </c>
    </row>
    <row r="2490" spans="1:8" x14ac:dyDescent="0.2">
      <c r="A2490">
        <v>2.2309279576057402E+17</v>
      </c>
      <c r="B2490" t="s">
        <v>4968</v>
      </c>
      <c r="C2490" t="s">
        <v>4969</v>
      </c>
      <c r="D2490" s="1">
        <v>41101.773634259262</v>
      </c>
      <c r="E2490">
        <v>201</v>
      </c>
      <c r="F2490">
        <v>119</v>
      </c>
      <c r="G2490" t="s">
        <v>215</v>
      </c>
    </row>
    <row r="2491" spans="1:8" x14ac:dyDescent="0.2">
      <c r="A2491">
        <v>2.2309458796571002E+17</v>
      </c>
      <c r="B2491" t="s">
        <v>4970</v>
      </c>
      <c r="C2491" t="s">
        <v>4971</v>
      </c>
      <c r="D2491" s="1">
        <v>41101.77857638889</v>
      </c>
      <c r="E2491">
        <v>29</v>
      </c>
      <c r="F2491">
        <v>10</v>
      </c>
      <c r="G2491" t="s">
        <v>89</v>
      </c>
    </row>
    <row r="2492" spans="1:8" x14ac:dyDescent="0.2">
      <c r="A2492">
        <v>2.2309842809849402E+17</v>
      </c>
      <c r="B2492" t="s">
        <v>4972</v>
      </c>
      <c r="C2492" t="s">
        <v>4973</v>
      </c>
      <c r="D2492" s="1">
        <v>41101.789166666669</v>
      </c>
      <c r="E2492">
        <v>21</v>
      </c>
      <c r="F2492">
        <v>6</v>
      </c>
      <c r="G2492" t="e">
        <f>Newsmax_Media</f>
        <v>#NAME?</v>
      </c>
    </row>
    <row r="2493" spans="1:8" x14ac:dyDescent="0.2">
      <c r="A2493">
        <v>2.2310205462373901E+17</v>
      </c>
      <c r="B2493" t="s">
        <v>4974</v>
      </c>
      <c r="C2493" t="s">
        <v>4975</v>
      </c>
      <c r="D2493" s="1">
        <v>41101.799178240741</v>
      </c>
      <c r="E2493">
        <v>16</v>
      </c>
      <c r="F2493">
        <v>4</v>
      </c>
      <c r="G2493" t="s">
        <v>89</v>
      </c>
    </row>
    <row r="2494" spans="1:8" x14ac:dyDescent="0.2">
      <c r="A2494">
        <v>2.23124931909664E+17</v>
      </c>
      <c r="B2494" t="s">
        <v>4976</v>
      </c>
      <c r="C2494" t="s">
        <v>4977</v>
      </c>
      <c r="D2494" s="1">
        <v>41101.862303240741</v>
      </c>
      <c r="E2494">
        <v>66</v>
      </c>
      <c r="F2494">
        <v>11</v>
      </c>
      <c r="G2494" t="s">
        <v>89</v>
      </c>
    </row>
    <row r="2495" spans="1:8" x14ac:dyDescent="0.2">
      <c r="A2495">
        <v>2.23126757488852E+17</v>
      </c>
      <c r="B2495" t="s">
        <v>4978</v>
      </c>
      <c r="C2495" t="s">
        <v>4979</v>
      </c>
      <c r="D2495" s="1">
        <v>41101.867349537039</v>
      </c>
      <c r="E2495">
        <v>31</v>
      </c>
      <c r="F2495">
        <v>35</v>
      </c>
      <c r="G2495" t="s">
        <v>89</v>
      </c>
    </row>
    <row r="2496" spans="1:8" x14ac:dyDescent="0.2">
      <c r="A2496">
        <v>2.2312972151960301E+17</v>
      </c>
      <c r="B2496" t="s">
        <v>4980</v>
      </c>
      <c r="C2496" t="s">
        <v>4981</v>
      </c>
      <c r="D2496" s="1">
        <v>41101.875520833331</v>
      </c>
      <c r="E2496">
        <v>108</v>
      </c>
      <c r="F2496">
        <v>13</v>
      </c>
      <c r="G2496" t="s">
        <v>215</v>
      </c>
    </row>
    <row r="2497" spans="1:8" x14ac:dyDescent="0.2">
      <c r="A2497">
        <v>2.2313736576867101E+17</v>
      </c>
      <c r="B2497" t="s">
        <v>4982</v>
      </c>
      <c r="C2497" t="s">
        <v>4983</v>
      </c>
      <c r="D2497" s="1">
        <v>41101.896620370368</v>
      </c>
      <c r="E2497">
        <v>92</v>
      </c>
      <c r="F2497">
        <v>70</v>
      </c>
    </row>
    <row r="2498" spans="1:8" x14ac:dyDescent="0.2">
      <c r="A2498">
        <v>2.23141730076196E+17</v>
      </c>
      <c r="B2498" t="s">
        <v>4984</v>
      </c>
      <c r="C2498" t="s">
        <v>4985</v>
      </c>
      <c r="D2498" s="1">
        <v>41101.90865740741</v>
      </c>
      <c r="E2498">
        <v>253</v>
      </c>
      <c r="F2498">
        <v>133</v>
      </c>
      <c r="G2498" t="s">
        <v>89</v>
      </c>
    </row>
    <row r="2499" spans="1:8" x14ac:dyDescent="0.2">
      <c r="A2499">
        <v>2.2314951706582202E+17</v>
      </c>
      <c r="B2499" t="s">
        <v>4986</v>
      </c>
      <c r="C2499" t="s">
        <v>4987</v>
      </c>
      <c r="D2499" s="1">
        <v>41101.930150462962</v>
      </c>
      <c r="E2499">
        <v>1300</v>
      </c>
      <c r="F2499">
        <v>1792</v>
      </c>
      <c r="G2499" t="s">
        <v>89</v>
      </c>
    </row>
    <row r="2500" spans="1:8" x14ac:dyDescent="0.2">
      <c r="A2500">
        <v>2.2340891572189101E+17</v>
      </c>
      <c r="B2500" t="s">
        <v>4988</v>
      </c>
      <c r="C2500" t="s">
        <v>4989</v>
      </c>
      <c r="D2500" s="1">
        <v>41102.645949074074</v>
      </c>
      <c r="E2500">
        <v>141</v>
      </c>
      <c r="F2500">
        <v>15</v>
      </c>
      <c r="G2500" t="s">
        <v>89</v>
      </c>
    </row>
    <row r="2501" spans="1:8" x14ac:dyDescent="0.2">
      <c r="A2501">
        <v>2.23448201905188E+17</v>
      </c>
      <c r="B2501" t="s">
        <v>4990</v>
      </c>
      <c r="C2501" t="s">
        <v>4991</v>
      </c>
      <c r="D2501" s="1">
        <v>41102.754363425927</v>
      </c>
      <c r="E2501">
        <v>297</v>
      </c>
      <c r="F2501">
        <v>43</v>
      </c>
      <c r="G2501" t="s">
        <v>89</v>
      </c>
    </row>
    <row r="2502" spans="1:8" x14ac:dyDescent="0.2">
      <c r="A2502">
        <v>2.2346921868591501E+17</v>
      </c>
      <c r="B2502" t="s">
        <v>4992</v>
      </c>
      <c r="C2502" t="s">
        <v>4993</v>
      </c>
      <c r="D2502" s="1">
        <v>41102.812361111108</v>
      </c>
      <c r="E2502">
        <v>424</v>
      </c>
      <c r="F2502">
        <v>116</v>
      </c>
      <c r="G2502" t="s">
        <v>89</v>
      </c>
    </row>
    <row r="2503" spans="1:8" x14ac:dyDescent="0.2">
      <c r="A2503">
        <v>2.23493085559136E+17</v>
      </c>
      <c r="B2503" t="s">
        <v>4994</v>
      </c>
      <c r="C2503" t="s">
        <v>4995</v>
      </c>
      <c r="D2503" s="1">
        <v>41102.878217592595</v>
      </c>
      <c r="E2503">
        <v>319</v>
      </c>
      <c r="F2503">
        <v>113</v>
      </c>
    </row>
    <row r="2504" spans="1:8" x14ac:dyDescent="0.2">
      <c r="A2504">
        <v>2.2351206118603101E+17</v>
      </c>
      <c r="B2504" t="s">
        <v>4996</v>
      </c>
      <c r="C2504" t="s">
        <v>4997</v>
      </c>
      <c r="D2504" s="1">
        <v>41102.930578703701</v>
      </c>
      <c r="E2504">
        <v>584</v>
      </c>
      <c r="F2504">
        <v>466</v>
      </c>
    </row>
    <row r="2505" spans="1:8" x14ac:dyDescent="0.2">
      <c r="A2505">
        <v>2.2352984796680099E+17</v>
      </c>
      <c r="B2505" t="s">
        <v>4998</v>
      </c>
      <c r="C2505" t="s">
        <v>4999</v>
      </c>
      <c r="D2505" s="1">
        <v>41102.979664351849</v>
      </c>
      <c r="E2505">
        <v>118</v>
      </c>
      <c r="F2505">
        <v>54</v>
      </c>
    </row>
    <row r="2506" spans="1:8" x14ac:dyDescent="0.2">
      <c r="A2506">
        <v>2.2378618955405699E+17</v>
      </c>
      <c r="B2506" t="s">
        <v>5000</v>
      </c>
      <c r="C2506" t="s">
        <v>5001</v>
      </c>
      <c r="D2506" s="1">
        <v>41103.687025462961</v>
      </c>
      <c r="E2506">
        <v>19</v>
      </c>
      <c r="F2506">
        <v>6</v>
      </c>
    </row>
    <row r="2507" spans="1:8" x14ac:dyDescent="0.2">
      <c r="A2507">
        <v>2.2378978931965901E+17</v>
      </c>
      <c r="B2507" t="s">
        <v>5002</v>
      </c>
      <c r="C2507" t="s">
        <v>5003</v>
      </c>
      <c r="D2507" s="1">
        <v>41103.696967592594</v>
      </c>
      <c r="E2507">
        <v>194</v>
      </c>
      <c r="F2507">
        <v>34</v>
      </c>
      <c r="G2507" t="s">
        <v>89</v>
      </c>
    </row>
    <row r="2508" spans="1:8" x14ac:dyDescent="0.2">
      <c r="A2508">
        <v>2.2380086143077501E+17</v>
      </c>
      <c r="B2508" t="s">
        <v>5004</v>
      </c>
      <c r="C2508" t="s">
        <v>5005</v>
      </c>
      <c r="D2508" s="1">
        <v>41103.727523148147</v>
      </c>
      <c r="E2508">
        <v>96</v>
      </c>
      <c r="F2508">
        <v>49</v>
      </c>
    </row>
    <row r="2509" spans="1:8" x14ac:dyDescent="0.2">
      <c r="A2509">
        <v>2.2380364961533901E+17</v>
      </c>
      <c r="B2509" t="s">
        <v>5006</v>
      </c>
      <c r="C2509" t="s">
        <v>5007</v>
      </c>
      <c r="D2509" s="1">
        <v>41103.735208333332</v>
      </c>
      <c r="E2509">
        <v>320</v>
      </c>
      <c r="F2509">
        <v>152</v>
      </c>
      <c r="G2509" t="s">
        <v>89</v>
      </c>
    </row>
    <row r="2510" spans="1:8" x14ac:dyDescent="0.2">
      <c r="A2510">
        <v>2.2381342199132899E+17</v>
      </c>
      <c r="B2510" t="s">
        <v>5008</v>
      </c>
      <c r="C2510" t="s">
        <v>5009</v>
      </c>
      <c r="D2510" s="1">
        <v>41103.762175925927</v>
      </c>
      <c r="E2510">
        <v>15</v>
      </c>
      <c r="F2510">
        <v>8</v>
      </c>
    </row>
    <row r="2511" spans="1:8" x14ac:dyDescent="0.2">
      <c r="A2511">
        <v>2.2381644271648701E+17</v>
      </c>
      <c r="B2511" t="s">
        <v>5010</v>
      </c>
      <c r="C2511" t="s">
        <v>5011</v>
      </c>
      <c r="D2511" s="1">
        <v>41103.770509259259</v>
      </c>
      <c r="E2511">
        <v>90</v>
      </c>
      <c r="F2511">
        <v>17</v>
      </c>
      <c r="H2511" t="s">
        <v>390</v>
      </c>
    </row>
    <row r="2512" spans="1:8" x14ac:dyDescent="0.2">
      <c r="A2512">
        <v>2.2382572086927299E+17</v>
      </c>
      <c r="B2512" t="s">
        <v>5012</v>
      </c>
      <c r="C2512" t="s">
        <v>5013</v>
      </c>
      <c r="D2512" s="1">
        <v>41103.796111111114</v>
      </c>
      <c r="E2512">
        <v>504</v>
      </c>
      <c r="F2512">
        <v>82</v>
      </c>
      <c r="H2512" t="s">
        <v>390</v>
      </c>
    </row>
    <row r="2513" spans="1:8" x14ac:dyDescent="0.2">
      <c r="A2513">
        <v>2.2383089675364301E+17</v>
      </c>
      <c r="B2513" t="s">
        <v>5014</v>
      </c>
      <c r="C2513" t="s">
        <v>5015</v>
      </c>
      <c r="D2513" s="1">
        <v>41103.81040509259</v>
      </c>
      <c r="E2513">
        <v>88</v>
      </c>
      <c r="F2513">
        <v>39</v>
      </c>
      <c r="G2513" t="s">
        <v>89</v>
      </c>
    </row>
    <row r="2514" spans="1:8" x14ac:dyDescent="0.2">
      <c r="A2514">
        <v>2.2383636136972602E+17</v>
      </c>
      <c r="B2514" t="s">
        <v>5016</v>
      </c>
      <c r="C2514" t="s">
        <v>5017</v>
      </c>
      <c r="D2514" s="1">
        <v>41103.825474537036</v>
      </c>
      <c r="E2514">
        <v>171</v>
      </c>
      <c r="F2514">
        <v>24</v>
      </c>
      <c r="G2514" t="s">
        <v>215</v>
      </c>
    </row>
    <row r="2515" spans="1:8" x14ac:dyDescent="0.2">
      <c r="A2515">
        <v>2.2384010954238701E+17</v>
      </c>
      <c r="B2515" t="s">
        <v>5018</v>
      </c>
      <c r="C2515" t="s">
        <v>5019</v>
      </c>
      <c r="D2515" s="1">
        <v>41103.835821759261</v>
      </c>
      <c r="E2515">
        <v>377</v>
      </c>
      <c r="F2515">
        <v>65</v>
      </c>
      <c r="G2515" t="s">
        <v>215</v>
      </c>
    </row>
    <row r="2516" spans="1:8" x14ac:dyDescent="0.2">
      <c r="A2516">
        <v>2.2384532331391699E+17</v>
      </c>
      <c r="B2516" t="s">
        <v>5020</v>
      </c>
      <c r="C2516" t="s">
        <v>5021</v>
      </c>
      <c r="D2516" s="1">
        <v>41103.850208333337</v>
      </c>
      <c r="E2516">
        <v>80</v>
      </c>
      <c r="F2516">
        <v>7</v>
      </c>
    </row>
    <row r="2517" spans="1:8" x14ac:dyDescent="0.2">
      <c r="A2517">
        <v>2.23845715829456E+17</v>
      </c>
      <c r="B2517" t="s">
        <v>5022</v>
      </c>
      <c r="C2517" t="s">
        <v>5023</v>
      </c>
      <c r="D2517" s="1">
        <v>41103.8512962963</v>
      </c>
      <c r="E2517">
        <v>145</v>
      </c>
      <c r="F2517">
        <v>29</v>
      </c>
    </row>
    <row r="2518" spans="1:8" x14ac:dyDescent="0.2">
      <c r="A2518">
        <v>2.2385995815911398E+17</v>
      </c>
      <c r="B2518" t="s">
        <v>5024</v>
      </c>
      <c r="C2518" t="s">
        <v>5025</v>
      </c>
      <c r="D2518" s="1">
        <v>41103.890590277777</v>
      </c>
      <c r="E2518">
        <v>157</v>
      </c>
      <c r="F2518">
        <v>8</v>
      </c>
      <c r="G2518" t="s">
        <v>89</v>
      </c>
    </row>
    <row r="2519" spans="1:8" x14ac:dyDescent="0.2">
      <c r="A2519">
        <v>2.2386358404684998E+17</v>
      </c>
      <c r="B2519" t="s">
        <v>5026</v>
      </c>
      <c r="C2519" t="s">
        <v>5027</v>
      </c>
      <c r="D2519" s="1">
        <v>41103.900601851848</v>
      </c>
      <c r="E2519">
        <v>66</v>
      </c>
      <c r="F2519">
        <v>14</v>
      </c>
      <c r="G2519" t="s">
        <v>89</v>
      </c>
    </row>
    <row r="2520" spans="1:8" x14ac:dyDescent="0.2">
      <c r="A2520">
        <v>2.2386559340368198E+17</v>
      </c>
      <c r="B2520" t="s">
        <v>5028</v>
      </c>
      <c r="C2520" t="s">
        <v>5029</v>
      </c>
      <c r="D2520" s="1">
        <v>41103.906145833331</v>
      </c>
      <c r="E2520">
        <v>47</v>
      </c>
      <c r="F2520">
        <v>13</v>
      </c>
      <c r="G2520" t="s">
        <v>215</v>
      </c>
    </row>
    <row r="2521" spans="1:8" x14ac:dyDescent="0.2">
      <c r="A2521">
        <v>2.2386767715907901E+17</v>
      </c>
      <c r="B2521" t="s">
        <v>5030</v>
      </c>
      <c r="C2521" t="s">
        <v>5031</v>
      </c>
      <c r="D2521" s="1">
        <v>41103.911898148152</v>
      </c>
      <c r="E2521">
        <v>495</v>
      </c>
      <c r="F2521">
        <v>207</v>
      </c>
      <c r="G2521" t="s">
        <v>89</v>
      </c>
    </row>
    <row r="2522" spans="1:8" x14ac:dyDescent="0.2">
      <c r="A2522">
        <v>2.2386824284905402E+17</v>
      </c>
      <c r="B2522" t="s">
        <v>5032</v>
      </c>
      <c r="C2522" t="s">
        <v>5033</v>
      </c>
      <c r="D2522" s="1">
        <v>41103.913460648146</v>
      </c>
      <c r="E2522">
        <v>30</v>
      </c>
      <c r="F2522">
        <v>7</v>
      </c>
      <c r="G2522" t="s">
        <v>89</v>
      </c>
    </row>
    <row r="2523" spans="1:8" x14ac:dyDescent="0.2">
      <c r="A2523">
        <v>2.2386925104648998E+17</v>
      </c>
      <c r="B2523" t="s">
        <v>5034</v>
      </c>
      <c r="C2523" t="s">
        <v>5035</v>
      </c>
      <c r="D2523" s="1">
        <v>41103.916238425925</v>
      </c>
      <c r="E2523">
        <v>101</v>
      </c>
      <c r="F2523">
        <v>23</v>
      </c>
      <c r="G2523" t="s">
        <v>215</v>
      </c>
    </row>
    <row r="2524" spans="1:8" x14ac:dyDescent="0.2">
      <c r="A2524">
        <v>2.2387037252786499E+17</v>
      </c>
      <c r="B2524" t="s">
        <v>5036</v>
      </c>
      <c r="C2524" t="s">
        <v>5037</v>
      </c>
      <c r="D2524" s="1">
        <v>41103.919328703705</v>
      </c>
      <c r="E2524">
        <v>160</v>
      </c>
      <c r="F2524">
        <v>43</v>
      </c>
    </row>
    <row r="2525" spans="1:8" x14ac:dyDescent="0.2">
      <c r="A2525">
        <v>2.2387067581380099E+17</v>
      </c>
      <c r="B2525" t="s">
        <v>5038</v>
      </c>
      <c r="C2525" t="s">
        <v>5039</v>
      </c>
      <c r="D2525" s="1">
        <v>41103.920173611114</v>
      </c>
      <c r="E2525">
        <v>2659</v>
      </c>
      <c r="F2525">
        <v>2698</v>
      </c>
    </row>
    <row r="2526" spans="1:8" x14ac:dyDescent="0.2">
      <c r="A2526">
        <v>2.2387248951473699E+17</v>
      </c>
      <c r="B2526" t="s">
        <v>5040</v>
      </c>
      <c r="C2526" t="s">
        <v>5041</v>
      </c>
      <c r="D2526" s="1">
        <v>41103.925173611111</v>
      </c>
      <c r="E2526">
        <v>134</v>
      </c>
      <c r="F2526">
        <v>27</v>
      </c>
      <c r="G2526" t="s">
        <v>576</v>
      </c>
      <c r="H2526" t="s">
        <v>390</v>
      </c>
    </row>
    <row r="2527" spans="1:8" x14ac:dyDescent="0.2">
      <c r="A2527">
        <v>2.2387380859818301E+17</v>
      </c>
      <c r="B2527" t="s">
        <v>5042</v>
      </c>
      <c r="C2527" t="s">
        <v>5043</v>
      </c>
      <c r="D2527" s="1">
        <v>41103.928819444445</v>
      </c>
      <c r="E2527">
        <v>9</v>
      </c>
      <c r="F2527">
        <v>5</v>
      </c>
      <c r="G2527" t="s">
        <v>89</v>
      </c>
    </row>
    <row r="2528" spans="1:8" x14ac:dyDescent="0.2">
      <c r="A2528">
        <v>2.2387443515589402E+17</v>
      </c>
      <c r="B2528" t="s">
        <v>5044</v>
      </c>
      <c r="C2528" t="s">
        <v>5045</v>
      </c>
      <c r="D2528" s="1">
        <v>41103.930543981478</v>
      </c>
      <c r="E2528">
        <v>310</v>
      </c>
      <c r="F2528">
        <v>145</v>
      </c>
    </row>
    <row r="2529" spans="1:8" x14ac:dyDescent="0.2">
      <c r="A2529">
        <v>2.2387535606986301E+17</v>
      </c>
      <c r="B2529" t="s">
        <v>5046</v>
      </c>
      <c r="C2529" t="s">
        <v>5047</v>
      </c>
      <c r="D2529" s="1">
        <v>41103.933078703703</v>
      </c>
      <c r="E2529">
        <v>107</v>
      </c>
      <c r="F2529">
        <v>15</v>
      </c>
      <c r="G2529" t="s">
        <v>215</v>
      </c>
    </row>
    <row r="2530" spans="1:8" x14ac:dyDescent="0.2">
      <c r="A2530">
        <v>2.2387668935940899E+17</v>
      </c>
      <c r="B2530" t="s">
        <v>5048</v>
      </c>
      <c r="C2530" t="s">
        <v>5049</v>
      </c>
      <c r="D2530" s="1">
        <v>41103.936759259261</v>
      </c>
      <c r="E2530">
        <v>30</v>
      </c>
      <c r="F2530">
        <v>14</v>
      </c>
      <c r="G2530" t="s">
        <v>89</v>
      </c>
    </row>
    <row r="2531" spans="1:8" x14ac:dyDescent="0.2">
      <c r="A2531">
        <v>2.2487847430796899E+17</v>
      </c>
      <c r="B2531" t="s">
        <v>5050</v>
      </c>
      <c r="C2531" t="s">
        <v>5051</v>
      </c>
      <c r="D2531" s="1">
        <v>41106.701157407406</v>
      </c>
      <c r="E2531">
        <v>27</v>
      </c>
      <c r="F2531">
        <v>1</v>
      </c>
      <c r="G2531" t="s">
        <v>89</v>
      </c>
    </row>
    <row r="2532" spans="1:8" x14ac:dyDescent="0.2">
      <c r="A2532">
        <v>2.24890492415E+17</v>
      </c>
      <c r="B2532" t="s">
        <v>5052</v>
      </c>
      <c r="C2532" t="s">
        <v>5053</v>
      </c>
      <c r="D2532" s="1">
        <v>41106.7343287037</v>
      </c>
      <c r="E2532">
        <v>120</v>
      </c>
      <c r="F2532">
        <v>17</v>
      </c>
      <c r="G2532" t="s">
        <v>89</v>
      </c>
    </row>
    <row r="2533" spans="1:8" x14ac:dyDescent="0.2">
      <c r="A2533">
        <v>2.2489819711656701E+17</v>
      </c>
      <c r="B2533" t="s">
        <v>5054</v>
      </c>
      <c r="C2533" t="s">
        <v>5055</v>
      </c>
      <c r="D2533" s="1">
        <v>41106.755590277775</v>
      </c>
      <c r="E2533">
        <v>218</v>
      </c>
      <c r="F2533">
        <v>176</v>
      </c>
      <c r="G2533" t="s">
        <v>89</v>
      </c>
    </row>
    <row r="2534" spans="1:8" x14ac:dyDescent="0.2">
      <c r="A2534">
        <v>2.24899638006788E+17</v>
      </c>
      <c r="B2534" t="s">
        <v>5056</v>
      </c>
      <c r="C2534" t="s">
        <v>5057</v>
      </c>
      <c r="D2534" s="1">
        <v>41106.759560185186</v>
      </c>
      <c r="E2534">
        <v>15</v>
      </c>
      <c r="F2534">
        <v>6</v>
      </c>
      <c r="G2534" t="s">
        <v>89</v>
      </c>
    </row>
    <row r="2535" spans="1:8" x14ac:dyDescent="0.2">
      <c r="A2535">
        <v>2.2490230231676899E+17</v>
      </c>
      <c r="B2535" t="s">
        <v>5058</v>
      </c>
      <c r="C2535" t="s">
        <v>5059</v>
      </c>
      <c r="D2535" s="1">
        <v>41106.766921296294</v>
      </c>
      <c r="E2535">
        <v>185</v>
      </c>
      <c r="F2535">
        <v>143</v>
      </c>
      <c r="G2535" t="s">
        <v>215</v>
      </c>
    </row>
    <row r="2536" spans="1:8" x14ac:dyDescent="0.2">
      <c r="A2536">
        <v>2.2492131576787699E+17</v>
      </c>
      <c r="B2536" t="s">
        <v>5060</v>
      </c>
      <c r="C2536" t="s">
        <v>5061</v>
      </c>
      <c r="D2536" s="1">
        <v>41106.819386574076</v>
      </c>
      <c r="E2536">
        <v>310</v>
      </c>
      <c r="F2536">
        <v>91</v>
      </c>
      <c r="G2536" t="s">
        <v>89</v>
      </c>
    </row>
    <row r="2537" spans="1:8" x14ac:dyDescent="0.2">
      <c r="A2537">
        <v>2.24932222602452E+17</v>
      </c>
      <c r="B2537" t="s">
        <v>5062</v>
      </c>
      <c r="C2537" t="s">
        <v>5063</v>
      </c>
      <c r="D2537" s="1">
        <v>41106.849479166667</v>
      </c>
      <c r="E2537">
        <v>64</v>
      </c>
      <c r="F2537">
        <v>13</v>
      </c>
    </row>
    <row r="2538" spans="1:8" x14ac:dyDescent="0.2">
      <c r="A2538">
        <v>2.2494478096100499E+17</v>
      </c>
      <c r="B2538" t="s">
        <v>5064</v>
      </c>
      <c r="C2538" t="s">
        <v>5065</v>
      </c>
      <c r="D2538" s="1">
        <v>41106.884131944447</v>
      </c>
      <c r="E2538">
        <v>15</v>
      </c>
      <c r="F2538">
        <v>9</v>
      </c>
      <c r="G2538" t="s">
        <v>89</v>
      </c>
      <c r="H2538" t="s">
        <v>390</v>
      </c>
    </row>
    <row r="2539" spans="1:8" x14ac:dyDescent="0.2">
      <c r="A2539">
        <v>2.24954807427936E+17</v>
      </c>
      <c r="B2539" t="s">
        <v>5066</v>
      </c>
      <c r="C2539" t="s">
        <v>5067</v>
      </c>
      <c r="D2539" s="1">
        <v>41106.911805555559</v>
      </c>
      <c r="E2539">
        <v>88</v>
      </c>
      <c r="F2539">
        <v>22</v>
      </c>
      <c r="G2539" t="s">
        <v>215</v>
      </c>
    </row>
    <row r="2540" spans="1:8" x14ac:dyDescent="0.2">
      <c r="A2540">
        <v>2.2495749585935901E+17</v>
      </c>
      <c r="B2540" t="s">
        <v>5068</v>
      </c>
      <c r="C2540" t="s">
        <v>5069</v>
      </c>
      <c r="D2540" s="1">
        <v>41106.919224537036</v>
      </c>
      <c r="E2540">
        <v>23</v>
      </c>
      <c r="F2540">
        <v>6</v>
      </c>
    </row>
    <row r="2541" spans="1:8" x14ac:dyDescent="0.2">
      <c r="A2541">
        <v>2.2495859844121299E+17</v>
      </c>
      <c r="B2541" t="s">
        <v>5070</v>
      </c>
      <c r="C2541" t="s">
        <v>5071</v>
      </c>
      <c r="D2541" s="1">
        <v>41106.922268518516</v>
      </c>
      <c r="E2541">
        <v>51</v>
      </c>
      <c r="F2541">
        <v>9</v>
      </c>
      <c r="G2541" t="s">
        <v>89</v>
      </c>
    </row>
    <row r="2542" spans="1:8" x14ac:dyDescent="0.2">
      <c r="A2542">
        <v>2.2496224408830301E+17</v>
      </c>
      <c r="B2542" t="s">
        <v>5072</v>
      </c>
      <c r="C2542" t="s">
        <v>5073</v>
      </c>
      <c r="D2542" s="1">
        <v>41106.932326388887</v>
      </c>
      <c r="E2542">
        <v>84</v>
      </c>
      <c r="F2542">
        <v>14</v>
      </c>
      <c r="G2542" t="s">
        <v>89</v>
      </c>
    </row>
    <row r="2543" spans="1:8" x14ac:dyDescent="0.2">
      <c r="A2543">
        <v>2.2521497043298701E+17</v>
      </c>
      <c r="B2543" t="s">
        <v>5074</v>
      </c>
      <c r="C2543" t="s">
        <v>5075</v>
      </c>
      <c r="D2543" s="1">
        <v>41107.629710648151</v>
      </c>
      <c r="E2543">
        <v>116</v>
      </c>
      <c r="F2543">
        <v>41</v>
      </c>
      <c r="G2543" t="s">
        <v>215</v>
      </c>
    </row>
    <row r="2544" spans="1:8" x14ac:dyDescent="0.2">
      <c r="A2544">
        <v>2.25227095381508E+17</v>
      </c>
      <c r="B2544" t="s">
        <v>5076</v>
      </c>
      <c r="C2544" t="s">
        <v>5077</v>
      </c>
      <c r="D2544" s="1">
        <v>41107.663171296299</v>
      </c>
      <c r="E2544">
        <v>103</v>
      </c>
      <c r="F2544">
        <v>9</v>
      </c>
      <c r="G2544" t="s">
        <v>215</v>
      </c>
    </row>
    <row r="2545" spans="1:8" x14ac:dyDescent="0.2">
      <c r="A2545">
        <v>2.25228777414868E+17</v>
      </c>
      <c r="B2545" t="s">
        <v>5078</v>
      </c>
      <c r="C2545" t="s">
        <v>5079</v>
      </c>
      <c r="D2545" s="1">
        <v>41107.667812500003</v>
      </c>
      <c r="E2545">
        <v>9</v>
      </c>
      <c r="F2545">
        <v>6</v>
      </c>
      <c r="G2545" t="s">
        <v>5080</v>
      </c>
    </row>
    <row r="2546" spans="1:8" x14ac:dyDescent="0.2">
      <c r="A2546">
        <v>2.25237595968376E+17</v>
      </c>
      <c r="B2546" t="s">
        <v>5081</v>
      </c>
      <c r="C2546" t="s">
        <v>5082</v>
      </c>
      <c r="D2546" s="1">
        <v>41107.692152777781</v>
      </c>
      <c r="E2546">
        <v>76</v>
      </c>
      <c r="F2546">
        <v>14</v>
      </c>
      <c r="G2546" t="e">
        <f>FLGovScott</f>
        <v>#NAME?</v>
      </c>
    </row>
    <row r="2547" spans="1:8" x14ac:dyDescent="0.2">
      <c r="A2547">
        <v>2.25240439479992E+17</v>
      </c>
      <c r="B2547" t="s">
        <v>5083</v>
      </c>
      <c r="C2547" t="s">
        <v>5084</v>
      </c>
      <c r="D2547" s="1">
        <v>41107.699999999997</v>
      </c>
      <c r="E2547">
        <v>294</v>
      </c>
      <c r="F2547">
        <v>139</v>
      </c>
      <c r="G2547" t="s">
        <v>89</v>
      </c>
    </row>
    <row r="2548" spans="1:8" x14ac:dyDescent="0.2">
      <c r="A2548">
        <v>2.25244258146328E+17</v>
      </c>
      <c r="B2548" t="s">
        <v>5085</v>
      </c>
      <c r="C2548" t="s">
        <v>5086</v>
      </c>
      <c r="D2548" s="1">
        <v>41107.710532407407</v>
      </c>
      <c r="E2548">
        <v>126</v>
      </c>
      <c r="F2548">
        <v>12</v>
      </c>
      <c r="G2548" t="s">
        <v>89</v>
      </c>
    </row>
    <row r="2549" spans="1:8" x14ac:dyDescent="0.2">
      <c r="A2549">
        <v>2.2524464383775101E+17</v>
      </c>
      <c r="B2549" t="s">
        <v>5087</v>
      </c>
      <c r="C2549" t="s">
        <v>5088</v>
      </c>
      <c r="D2549" s="1">
        <v>41107.711597222224</v>
      </c>
      <c r="E2549">
        <v>5280</v>
      </c>
      <c r="F2549">
        <v>9815</v>
      </c>
    </row>
    <row r="2550" spans="1:8" x14ac:dyDescent="0.2">
      <c r="A2550">
        <v>2.2525111049402701E+17</v>
      </c>
      <c r="B2550" t="s">
        <v>5089</v>
      </c>
      <c r="C2550" t="s">
        <v>5090</v>
      </c>
      <c r="D2550" s="1">
        <v>41107.729444444441</v>
      </c>
      <c r="E2550">
        <v>96</v>
      </c>
      <c r="F2550">
        <v>23</v>
      </c>
      <c r="G2550" t="s">
        <v>89</v>
      </c>
    </row>
    <row r="2551" spans="1:8" x14ac:dyDescent="0.2">
      <c r="A2551">
        <v>2.25258011894104E+17</v>
      </c>
      <c r="B2551" t="s">
        <v>5091</v>
      </c>
      <c r="C2551" t="s">
        <v>5092</v>
      </c>
      <c r="D2551" s="1">
        <v>41107.748483796298</v>
      </c>
      <c r="E2551">
        <v>164</v>
      </c>
      <c r="F2551">
        <v>37</v>
      </c>
      <c r="G2551" t="s">
        <v>89</v>
      </c>
    </row>
    <row r="2552" spans="1:8" x14ac:dyDescent="0.2">
      <c r="A2552">
        <v>2.2526835843675299E+17</v>
      </c>
      <c r="B2552" t="s">
        <v>5093</v>
      </c>
      <c r="C2552" t="s">
        <v>5094</v>
      </c>
      <c r="D2552" s="1">
        <v>41107.777037037034</v>
      </c>
      <c r="E2552">
        <v>317</v>
      </c>
      <c r="F2552">
        <v>61</v>
      </c>
      <c r="G2552" t="s">
        <v>89</v>
      </c>
    </row>
    <row r="2553" spans="1:8" x14ac:dyDescent="0.2">
      <c r="A2553">
        <v>2.2527217717019802E+17</v>
      </c>
      <c r="B2553" t="s">
        <v>5095</v>
      </c>
      <c r="C2553" t="s">
        <v>5096</v>
      </c>
      <c r="D2553" s="1">
        <v>41107.787581018521</v>
      </c>
      <c r="E2553">
        <v>895</v>
      </c>
      <c r="F2553">
        <v>1487</v>
      </c>
      <c r="G2553" t="s">
        <v>89</v>
      </c>
    </row>
    <row r="2554" spans="1:8" x14ac:dyDescent="0.2">
      <c r="A2554">
        <v>2.25276238942568E+17</v>
      </c>
      <c r="B2554" t="s">
        <v>5097</v>
      </c>
      <c r="C2554" t="s">
        <v>5098</v>
      </c>
      <c r="D2554" s="1">
        <v>41107.798784722225</v>
      </c>
      <c r="E2554">
        <v>313</v>
      </c>
      <c r="F2554">
        <v>137</v>
      </c>
      <c r="G2554" t="s">
        <v>215</v>
      </c>
    </row>
    <row r="2555" spans="1:8" x14ac:dyDescent="0.2">
      <c r="A2555">
        <v>2.2528099471707699E+17</v>
      </c>
      <c r="B2555" t="s">
        <v>5099</v>
      </c>
      <c r="C2555" t="s">
        <v>5100</v>
      </c>
      <c r="D2555" s="1">
        <v>41107.811909722222</v>
      </c>
      <c r="E2555">
        <v>67</v>
      </c>
      <c r="F2555">
        <v>10</v>
      </c>
      <c r="G2555" t="s">
        <v>89</v>
      </c>
    </row>
    <row r="2556" spans="1:8" x14ac:dyDescent="0.2">
      <c r="A2556">
        <v>2.2530148752020198E+17</v>
      </c>
      <c r="B2556" t="s">
        <v>5101</v>
      </c>
      <c r="C2556" t="s">
        <v>5102</v>
      </c>
      <c r="D2556" s="1">
        <v>41107.868460648147</v>
      </c>
      <c r="E2556">
        <v>74</v>
      </c>
      <c r="F2556">
        <v>61</v>
      </c>
      <c r="H2556" t="s">
        <v>616</v>
      </c>
    </row>
    <row r="2557" spans="1:8" x14ac:dyDescent="0.2">
      <c r="A2557">
        <v>2.2531686285719101E+17</v>
      </c>
      <c r="B2557" t="s">
        <v>5103</v>
      </c>
      <c r="C2557" t="s">
        <v>5104</v>
      </c>
      <c r="D2557" s="1">
        <v>41107.910879629628</v>
      </c>
      <c r="E2557">
        <v>28</v>
      </c>
      <c r="F2557">
        <v>6</v>
      </c>
      <c r="G2557" t="s">
        <v>215</v>
      </c>
    </row>
    <row r="2558" spans="1:8" x14ac:dyDescent="0.2">
      <c r="A2558">
        <v>2.2531741158959501E+17</v>
      </c>
      <c r="B2558" t="s">
        <v>5105</v>
      </c>
      <c r="C2558" t="s">
        <v>5106</v>
      </c>
      <c r="D2558" s="1">
        <v>41107.912395833337</v>
      </c>
      <c r="E2558">
        <v>14</v>
      </c>
      <c r="F2558">
        <v>4</v>
      </c>
      <c r="G2558" t="s">
        <v>215</v>
      </c>
    </row>
    <row r="2559" spans="1:8" x14ac:dyDescent="0.2">
      <c r="A2559">
        <v>2.2532063869548899E+17</v>
      </c>
      <c r="B2559" t="s">
        <v>5107</v>
      </c>
      <c r="C2559" t="s">
        <v>5108</v>
      </c>
      <c r="D2559" s="1">
        <v>41107.921307870369</v>
      </c>
      <c r="E2559">
        <v>246</v>
      </c>
      <c r="F2559">
        <v>44</v>
      </c>
      <c r="G2559" t="s">
        <v>215</v>
      </c>
    </row>
    <row r="2560" spans="1:8" x14ac:dyDescent="0.2">
      <c r="A2560">
        <v>2.25323672079052E+17</v>
      </c>
      <c r="B2560" t="s">
        <v>5109</v>
      </c>
      <c r="C2560" t="s">
        <v>5110</v>
      </c>
      <c r="D2560" s="1">
        <v>41107.929675925923</v>
      </c>
      <c r="E2560">
        <v>465</v>
      </c>
      <c r="F2560">
        <v>410</v>
      </c>
      <c r="G2560" t="s">
        <v>89</v>
      </c>
    </row>
    <row r="2561" spans="1:8" x14ac:dyDescent="0.2">
      <c r="A2561">
        <v>2.25326558234148E+17</v>
      </c>
      <c r="B2561" t="s">
        <v>5111</v>
      </c>
      <c r="C2561" t="s">
        <v>5112</v>
      </c>
      <c r="D2561" s="1">
        <v>41107.937638888892</v>
      </c>
      <c r="E2561">
        <v>3982</v>
      </c>
      <c r="F2561">
        <v>5713</v>
      </c>
      <c r="G2561" t="s">
        <v>89</v>
      </c>
    </row>
    <row r="2562" spans="1:8" x14ac:dyDescent="0.2">
      <c r="A2562">
        <v>2.2533247739114701E+17</v>
      </c>
      <c r="B2562" t="s">
        <v>5113</v>
      </c>
      <c r="C2562" t="s">
        <v>5114</v>
      </c>
      <c r="D2562" s="1">
        <v>41107.953969907408</v>
      </c>
      <c r="E2562">
        <v>717</v>
      </c>
      <c r="F2562">
        <v>351</v>
      </c>
      <c r="G2562" t="s">
        <v>89</v>
      </c>
    </row>
    <row r="2563" spans="1:8" x14ac:dyDescent="0.2">
      <c r="A2563">
        <v>2.25581983554744E+17</v>
      </c>
      <c r="B2563" t="s">
        <v>5115</v>
      </c>
      <c r="C2563" t="s">
        <v>5116</v>
      </c>
      <c r="D2563" s="1">
        <v>41108.642476851855</v>
      </c>
      <c r="E2563">
        <v>498</v>
      </c>
      <c r="F2563">
        <v>683</v>
      </c>
    </row>
    <row r="2564" spans="1:8" x14ac:dyDescent="0.2">
      <c r="A2564">
        <v>2.2558266123681699E+17</v>
      </c>
      <c r="B2564" t="s">
        <v>5117</v>
      </c>
      <c r="C2564" t="s">
        <v>5118</v>
      </c>
      <c r="D2564" s="1">
        <v>41108.64435185185</v>
      </c>
      <c r="E2564">
        <v>121</v>
      </c>
      <c r="F2564">
        <v>11</v>
      </c>
      <c r="G2564" t="s">
        <v>89</v>
      </c>
    </row>
    <row r="2565" spans="1:8" x14ac:dyDescent="0.2">
      <c r="A2565">
        <v>2.2558607886896701E+17</v>
      </c>
      <c r="B2565" t="s">
        <v>5119</v>
      </c>
      <c r="C2565" t="s">
        <v>5120</v>
      </c>
      <c r="D2565" s="1">
        <v>41108.653784722221</v>
      </c>
      <c r="E2565">
        <v>111</v>
      </c>
      <c r="F2565">
        <v>29</v>
      </c>
      <c r="G2565" t="s">
        <v>89</v>
      </c>
    </row>
    <row r="2566" spans="1:8" x14ac:dyDescent="0.2">
      <c r="A2566">
        <v>2.25586758887284E+17</v>
      </c>
      <c r="B2566" t="s">
        <v>5121</v>
      </c>
      <c r="C2566" t="s">
        <v>5122</v>
      </c>
      <c r="D2566" s="1">
        <v>41108.655659722222</v>
      </c>
      <c r="E2566">
        <v>73</v>
      </c>
      <c r="F2566">
        <v>9</v>
      </c>
      <c r="H2566" t="s">
        <v>390</v>
      </c>
    </row>
    <row r="2567" spans="1:8" x14ac:dyDescent="0.2">
      <c r="A2567">
        <v>2.2559735150555901E+17</v>
      </c>
      <c r="B2567" t="s">
        <v>5123</v>
      </c>
      <c r="C2567" t="s">
        <v>5124</v>
      </c>
      <c r="D2567" s="1">
        <v>41108.684884259259</v>
      </c>
      <c r="E2567">
        <v>1128</v>
      </c>
      <c r="F2567">
        <v>1016</v>
      </c>
      <c r="G2567" t="s">
        <v>89</v>
      </c>
    </row>
    <row r="2568" spans="1:8" x14ac:dyDescent="0.2">
      <c r="A2568">
        <v>2.2559957452444E+17</v>
      </c>
      <c r="B2568" t="s">
        <v>5125</v>
      </c>
      <c r="C2568" t="s">
        <v>5126</v>
      </c>
      <c r="D2568" s="1">
        <v>41108.691018518519</v>
      </c>
      <c r="E2568">
        <v>255</v>
      </c>
      <c r="F2568">
        <v>112</v>
      </c>
    </row>
    <row r="2569" spans="1:8" x14ac:dyDescent="0.2">
      <c r="A2569">
        <v>2.2560663424270701E+17</v>
      </c>
      <c r="B2569" t="s">
        <v>5127</v>
      </c>
      <c r="C2569" t="s">
        <v>5128</v>
      </c>
      <c r="D2569" s="1">
        <v>41108.710497685184</v>
      </c>
      <c r="E2569">
        <v>196</v>
      </c>
      <c r="F2569">
        <v>26</v>
      </c>
      <c r="G2569" t="s">
        <v>89</v>
      </c>
    </row>
    <row r="2570" spans="1:8" x14ac:dyDescent="0.2">
      <c r="A2570">
        <v>2.25612709314568E+17</v>
      </c>
      <c r="B2570" t="s">
        <v>5129</v>
      </c>
      <c r="C2570" t="s">
        <v>5130</v>
      </c>
      <c r="D2570" s="1">
        <v>41108.727268518516</v>
      </c>
      <c r="E2570">
        <v>23</v>
      </c>
      <c r="F2570">
        <v>10</v>
      </c>
      <c r="G2570" t="s">
        <v>576</v>
      </c>
    </row>
    <row r="2571" spans="1:8" x14ac:dyDescent="0.2">
      <c r="A2571">
        <v>2.2561459337913901E+17</v>
      </c>
      <c r="B2571" t="s">
        <v>5131</v>
      </c>
      <c r="C2571" t="s">
        <v>5132</v>
      </c>
      <c r="D2571" s="1">
        <v>41108.732465277775</v>
      </c>
      <c r="E2571">
        <v>7</v>
      </c>
      <c r="F2571">
        <v>2</v>
      </c>
      <c r="G2571" t="s">
        <v>89</v>
      </c>
    </row>
    <row r="2572" spans="1:8" x14ac:dyDescent="0.2">
      <c r="A2572">
        <v>2.2562016513872602E+17</v>
      </c>
      <c r="B2572" t="s">
        <v>5133</v>
      </c>
      <c r="C2572" t="s">
        <v>5134</v>
      </c>
      <c r="D2572" s="1">
        <v>41108.747835648152</v>
      </c>
      <c r="E2572">
        <v>5429</v>
      </c>
      <c r="F2572">
        <v>2950</v>
      </c>
      <c r="G2572" t="s">
        <v>215</v>
      </c>
    </row>
    <row r="2573" spans="1:8" x14ac:dyDescent="0.2">
      <c r="A2573">
        <v>2.2562246277006099E+17</v>
      </c>
      <c r="B2573" t="s">
        <v>5135</v>
      </c>
      <c r="C2573" t="s">
        <v>5136</v>
      </c>
      <c r="D2573" s="1">
        <v>41108.754178240742</v>
      </c>
      <c r="E2573">
        <v>256</v>
      </c>
      <c r="F2573">
        <v>133</v>
      </c>
    </row>
    <row r="2574" spans="1:8" x14ac:dyDescent="0.2">
      <c r="A2574">
        <v>2.2562754068808E+17</v>
      </c>
      <c r="B2574" t="s">
        <v>5137</v>
      </c>
      <c r="C2574" t="s">
        <v>5138</v>
      </c>
      <c r="D2574" s="1">
        <v>41108.768194444441</v>
      </c>
      <c r="E2574">
        <v>138</v>
      </c>
      <c r="F2574">
        <v>19</v>
      </c>
      <c r="G2574" t="s">
        <v>215</v>
      </c>
    </row>
    <row r="2575" spans="1:8" x14ac:dyDescent="0.2">
      <c r="A2575">
        <v>2.25647494141452E+17</v>
      </c>
      <c r="B2575" t="s">
        <v>5139</v>
      </c>
      <c r="C2575" t="s">
        <v>5140</v>
      </c>
      <c r="D2575" s="1">
        <v>41108.823252314818</v>
      </c>
      <c r="E2575">
        <v>1226</v>
      </c>
      <c r="F2575">
        <v>655</v>
      </c>
      <c r="G2575" t="s">
        <v>215</v>
      </c>
    </row>
    <row r="2576" spans="1:8" x14ac:dyDescent="0.2">
      <c r="A2576">
        <v>2.2564841607462899E+17</v>
      </c>
      <c r="B2576" t="s">
        <v>5141</v>
      </c>
      <c r="C2576" t="s">
        <v>5142</v>
      </c>
      <c r="D2576" s="1">
        <v>41108.825798611113</v>
      </c>
      <c r="E2576">
        <v>439</v>
      </c>
      <c r="F2576">
        <v>38</v>
      </c>
    </row>
    <row r="2577" spans="1:7" x14ac:dyDescent="0.2">
      <c r="A2577">
        <v>2.2565525123406202E+17</v>
      </c>
      <c r="B2577" t="s">
        <v>5143</v>
      </c>
      <c r="C2577" t="s">
        <v>5144</v>
      </c>
      <c r="D2577" s="1">
        <v>41108.844664351855</v>
      </c>
      <c r="E2577">
        <v>389</v>
      </c>
      <c r="F2577">
        <v>71</v>
      </c>
      <c r="G2577" t="s">
        <v>215</v>
      </c>
    </row>
    <row r="2578" spans="1:7" x14ac:dyDescent="0.2">
      <c r="A2578">
        <v>2.2566735561793501E+17</v>
      </c>
      <c r="B2578" t="s">
        <v>5145</v>
      </c>
      <c r="C2578" t="s">
        <v>5146</v>
      </c>
      <c r="D2578" s="1">
        <v>41108.878055555557</v>
      </c>
      <c r="E2578">
        <v>66</v>
      </c>
      <c r="F2578">
        <v>9</v>
      </c>
    </row>
    <row r="2579" spans="1:7" x14ac:dyDescent="0.2">
      <c r="A2579">
        <v>2.2567163071680899E+17</v>
      </c>
      <c r="B2579" t="s">
        <v>5147</v>
      </c>
      <c r="C2579" t="s">
        <v>5148</v>
      </c>
      <c r="D2579" s="1">
        <v>41108.889861111114</v>
      </c>
      <c r="E2579">
        <v>150</v>
      </c>
      <c r="F2579">
        <v>33</v>
      </c>
      <c r="G2579" t="s">
        <v>89</v>
      </c>
    </row>
    <row r="2580" spans="1:7" x14ac:dyDescent="0.2">
      <c r="A2580">
        <v>2.25691711958052E+17</v>
      </c>
      <c r="B2580" t="s">
        <v>5149</v>
      </c>
      <c r="C2580" t="s">
        <v>5150</v>
      </c>
      <c r="D2580" s="1">
        <v>41108.9452662037</v>
      </c>
      <c r="E2580">
        <v>123</v>
      </c>
      <c r="F2580">
        <v>13</v>
      </c>
      <c r="G2580" t="s">
        <v>89</v>
      </c>
    </row>
    <row r="2581" spans="1:7" x14ac:dyDescent="0.2">
      <c r="A2581">
        <v>2.2569203850557402E+17</v>
      </c>
      <c r="B2581" t="s">
        <v>5151</v>
      </c>
      <c r="C2581" t="s">
        <v>5152</v>
      </c>
      <c r="D2581" s="1">
        <v>41108.946168981478</v>
      </c>
      <c r="E2581">
        <v>431</v>
      </c>
      <c r="F2581">
        <v>68</v>
      </c>
      <c r="G2581" t="s">
        <v>89</v>
      </c>
    </row>
    <row r="2582" spans="1:7" x14ac:dyDescent="0.2">
      <c r="A2582">
        <v>2.2569649900948198E+17</v>
      </c>
      <c r="B2582" t="s">
        <v>5153</v>
      </c>
      <c r="C2582" t="s">
        <v>5154</v>
      </c>
      <c r="D2582" s="1">
        <v>41108.958483796298</v>
      </c>
      <c r="E2582">
        <v>1090</v>
      </c>
      <c r="F2582">
        <v>823</v>
      </c>
    </row>
    <row r="2583" spans="1:7" x14ac:dyDescent="0.2">
      <c r="A2583">
        <v>2.25717982666584E+17</v>
      </c>
      <c r="B2583" t="s">
        <v>5155</v>
      </c>
      <c r="C2583" t="s">
        <v>5156</v>
      </c>
      <c r="D2583" s="1">
        <v>41109.017766203702</v>
      </c>
      <c r="E2583">
        <v>33</v>
      </c>
      <c r="F2583">
        <v>13</v>
      </c>
    </row>
    <row r="2584" spans="1:7" x14ac:dyDescent="0.2">
      <c r="A2584">
        <v>2.2593862231301699E+17</v>
      </c>
      <c r="B2584" t="s">
        <v>5157</v>
      </c>
      <c r="C2584" t="s">
        <v>5158</v>
      </c>
      <c r="D2584" s="1">
        <v>41109.626608796294</v>
      </c>
      <c r="E2584">
        <v>145</v>
      </c>
      <c r="F2584">
        <v>27</v>
      </c>
      <c r="G2584" t="s">
        <v>89</v>
      </c>
    </row>
    <row r="2585" spans="1:7" x14ac:dyDescent="0.2">
      <c r="A2585">
        <v>2.25949765324636E+17</v>
      </c>
      <c r="B2585" t="s">
        <v>5159</v>
      </c>
      <c r="C2585" t="s">
        <v>5160</v>
      </c>
      <c r="D2585" s="1">
        <v>41109.657361111109</v>
      </c>
      <c r="E2585">
        <v>1598</v>
      </c>
      <c r="F2585">
        <v>426</v>
      </c>
    </row>
    <row r="2586" spans="1:7" x14ac:dyDescent="0.2">
      <c r="A2586">
        <v>2.2596369677669901E+17</v>
      </c>
      <c r="B2586" t="s">
        <v>5161</v>
      </c>
      <c r="C2586" t="s">
        <v>5162</v>
      </c>
      <c r="D2586" s="1">
        <v>41109.695810185185</v>
      </c>
      <c r="E2586">
        <v>120</v>
      </c>
      <c r="F2586">
        <v>27</v>
      </c>
      <c r="G2586" t="s">
        <v>89</v>
      </c>
    </row>
    <row r="2587" spans="1:7" x14ac:dyDescent="0.2">
      <c r="A2587">
        <v>2.2599878620233299E+17</v>
      </c>
      <c r="B2587" t="s">
        <v>5163</v>
      </c>
      <c r="C2587" t="s">
        <v>5164</v>
      </c>
      <c r="D2587" s="1">
        <v>41109.792638888888</v>
      </c>
      <c r="E2587">
        <v>39</v>
      </c>
      <c r="F2587">
        <v>16</v>
      </c>
      <c r="G2587" t="s">
        <v>576</v>
      </c>
    </row>
    <row r="2588" spans="1:7" x14ac:dyDescent="0.2">
      <c r="A2588">
        <v>2.26002337750188E+17</v>
      </c>
      <c r="B2588" t="s">
        <v>5165</v>
      </c>
      <c r="C2588" t="s">
        <v>5166</v>
      </c>
      <c r="D2588" s="1">
        <v>41109.802430555559</v>
      </c>
      <c r="E2588">
        <v>247</v>
      </c>
      <c r="F2588">
        <v>40</v>
      </c>
      <c r="G2588" t="s">
        <v>89</v>
      </c>
    </row>
    <row r="2589" spans="1:7" x14ac:dyDescent="0.2">
      <c r="A2589">
        <v>2.2601303428656301E+17</v>
      </c>
      <c r="B2589" t="s">
        <v>5167</v>
      </c>
      <c r="C2589" t="s">
        <v>5168</v>
      </c>
      <c r="D2589" s="1">
        <v>41109.831956018519</v>
      </c>
      <c r="E2589">
        <v>140</v>
      </c>
      <c r="F2589">
        <v>38</v>
      </c>
      <c r="G2589" t="s">
        <v>89</v>
      </c>
    </row>
    <row r="2590" spans="1:7" x14ac:dyDescent="0.2">
      <c r="A2590">
        <v>2.2601909646091802E+17</v>
      </c>
      <c r="B2590" t="s">
        <v>5169</v>
      </c>
      <c r="C2590" t="s">
        <v>5170</v>
      </c>
      <c r="D2590" s="1">
        <v>41109.848680555559</v>
      </c>
      <c r="E2590">
        <v>232</v>
      </c>
      <c r="F2590">
        <v>90</v>
      </c>
      <c r="G2590" t="s">
        <v>215</v>
      </c>
    </row>
    <row r="2591" spans="1:7" x14ac:dyDescent="0.2">
      <c r="A2591">
        <v>2.2602664417388099E+17</v>
      </c>
      <c r="B2591" t="s">
        <v>5171</v>
      </c>
      <c r="C2591" t="s">
        <v>5172</v>
      </c>
      <c r="D2591" s="1">
        <v>41109.869513888887</v>
      </c>
      <c r="E2591">
        <v>120</v>
      </c>
      <c r="F2591">
        <v>20</v>
      </c>
      <c r="G2591" t="s">
        <v>89</v>
      </c>
    </row>
    <row r="2592" spans="1:7" x14ac:dyDescent="0.2">
      <c r="A2592">
        <v>2.26035479596896E+17</v>
      </c>
      <c r="B2592" t="s">
        <v>5173</v>
      </c>
      <c r="C2592" t="s">
        <v>5174</v>
      </c>
      <c r="D2592" s="1">
        <v>41109.893888888888</v>
      </c>
      <c r="E2592">
        <v>553</v>
      </c>
      <c r="F2592">
        <v>358</v>
      </c>
    </row>
    <row r="2593" spans="1:8" x14ac:dyDescent="0.2">
      <c r="A2593">
        <v>2.2605004132701299E+17</v>
      </c>
      <c r="B2593" t="s">
        <v>5175</v>
      </c>
      <c r="C2593" t="s">
        <v>5176</v>
      </c>
      <c r="D2593" s="1">
        <v>41109.934074074074</v>
      </c>
      <c r="E2593">
        <v>109</v>
      </c>
      <c r="F2593">
        <v>37</v>
      </c>
      <c r="G2593" t="s">
        <v>89</v>
      </c>
    </row>
    <row r="2594" spans="1:8" x14ac:dyDescent="0.2">
      <c r="A2594">
        <v>2.2605253386764198E+17</v>
      </c>
      <c r="B2594" t="s">
        <v>5177</v>
      </c>
      <c r="C2594" t="s">
        <v>5178</v>
      </c>
      <c r="D2594" s="1">
        <v>41109.940949074073</v>
      </c>
      <c r="E2594">
        <v>226</v>
      </c>
      <c r="F2594">
        <v>26</v>
      </c>
      <c r="G2594" t="s">
        <v>89</v>
      </c>
    </row>
    <row r="2595" spans="1:8" x14ac:dyDescent="0.2">
      <c r="A2595">
        <v>2.2605289651557901E+17</v>
      </c>
      <c r="B2595" t="s">
        <v>5179</v>
      </c>
      <c r="C2595" t="s">
        <v>5180</v>
      </c>
      <c r="D2595" s="1">
        <v>41109.94195601852</v>
      </c>
      <c r="E2595">
        <v>427</v>
      </c>
      <c r="F2595">
        <v>73</v>
      </c>
      <c r="G2595" t="s">
        <v>89</v>
      </c>
    </row>
    <row r="2596" spans="1:8" x14ac:dyDescent="0.2">
      <c r="A2596">
        <v>2.26057124382396E+17</v>
      </c>
      <c r="B2596" t="s">
        <v>5181</v>
      </c>
      <c r="C2596" t="s">
        <v>5182</v>
      </c>
      <c r="D2596" s="1">
        <v>41109.953622685185</v>
      </c>
      <c r="E2596">
        <v>39</v>
      </c>
      <c r="F2596">
        <v>6</v>
      </c>
      <c r="G2596" t="s">
        <v>89</v>
      </c>
    </row>
    <row r="2597" spans="1:8" x14ac:dyDescent="0.2">
      <c r="A2597">
        <v>2.2605903998814202E+17</v>
      </c>
      <c r="B2597" t="s">
        <v>5183</v>
      </c>
      <c r="C2597" t="s">
        <v>5184</v>
      </c>
      <c r="D2597" s="1">
        <v>41109.95890046296</v>
      </c>
      <c r="E2597">
        <v>242</v>
      </c>
      <c r="F2597">
        <v>198</v>
      </c>
    </row>
    <row r="2598" spans="1:8" x14ac:dyDescent="0.2">
      <c r="A2598">
        <v>2.2607829578195299E+17</v>
      </c>
      <c r="B2598" t="s">
        <v>5185</v>
      </c>
      <c r="C2598" t="s">
        <v>5186</v>
      </c>
      <c r="D2598" s="1">
        <v>41110.012037037035</v>
      </c>
      <c r="E2598">
        <v>376</v>
      </c>
      <c r="F2598">
        <v>157</v>
      </c>
      <c r="G2598" t="s">
        <v>89</v>
      </c>
    </row>
    <row r="2599" spans="1:8" x14ac:dyDescent="0.2">
      <c r="A2599">
        <v>2.26305431629332E+17</v>
      </c>
      <c r="B2599" t="s">
        <v>5187</v>
      </c>
      <c r="C2599" t="s">
        <v>5188</v>
      </c>
      <c r="D2599" s="1">
        <v>41110.638819444444</v>
      </c>
      <c r="E2599">
        <v>1628</v>
      </c>
      <c r="F2599">
        <v>272</v>
      </c>
    </row>
    <row r="2600" spans="1:8" x14ac:dyDescent="0.2">
      <c r="A2600">
        <v>2.2630698099266701E+17</v>
      </c>
      <c r="B2600" t="s">
        <v>5189</v>
      </c>
      <c r="C2600" t="s">
        <v>5190</v>
      </c>
      <c r="D2600" s="1">
        <v>41110.643090277779</v>
      </c>
      <c r="E2600">
        <v>121</v>
      </c>
      <c r="F2600">
        <v>67</v>
      </c>
      <c r="G2600" t="s">
        <v>89</v>
      </c>
    </row>
    <row r="2601" spans="1:8" x14ac:dyDescent="0.2">
      <c r="A2601">
        <v>2.2630785542534301E+17</v>
      </c>
      <c r="B2601" t="s">
        <v>5191</v>
      </c>
      <c r="C2601" t="s">
        <v>5192</v>
      </c>
      <c r="D2601" s="1">
        <v>41110.645497685182</v>
      </c>
      <c r="E2601">
        <v>308</v>
      </c>
      <c r="F2601">
        <v>364</v>
      </c>
      <c r="G2601" t="s">
        <v>89</v>
      </c>
    </row>
    <row r="2602" spans="1:8" x14ac:dyDescent="0.2">
      <c r="A2602">
        <v>2.2630937621286899E+17</v>
      </c>
      <c r="B2602" t="s">
        <v>5193</v>
      </c>
      <c r="C2602" t="s">
        <v>5194</v>
      </c>
      <c r="D2602" s="1">
        <v>41110.649699074071</v>
      </c>
      <c r="E2602">
        <v>114</v>
      </c>
      <c r="F2602">
        <v>22</v>
      </c>
    </row>
    <row r="2603" spans="1:8" x14ac:dyDescent="0.2">
      <c r="A2603">
        <v>2.2631729023958202E+17</v>
      </c>
      <c r="B2603" t="s">
        <v>5195</v>
      </c>
      <c r="C2603" t="s">
        <v>5196</v>
      </c>
      <c r="D2603" s="1">
        <v>41110.671539351853</v>
      </c>
      <c r="E2603">
        <v>659</v>
      </c>
      <c r="F2603">
        <v>532</v>
      </c>
      <c r="G2603" t="s">
        <v>89</v>
      </c>
      <c r="H2603" t="s">
        <v>390</v>
      </c>
    </row>
    <row r="2604" spans="1:8" x14ac:dyDescent="0.2">
      <c r="A2604">
        <v>2.2635046308218E+17</v>
      </c>
      <c r="B2604" t="s">
        <v>5197</v>
      </c>
      <c r="C2604" t="s">
        <v>5198</v>
      </c>
      <c r="D2604" s="1">
        <v>41110.763078703705</v>
      </c>
      <c r="E2604">
        <v>30</v>
      </c>
      <c r="F2604">
        <v>8</v>
      </c>
      <c r="G2604" t="s">
        <v>89</v>
      </c>
    </row>
    <row r="2605" spans="1:8" x14ac:dyDescent="0.2">
      <c r="A2605">
        <v>2.2638495354443699E+17</v>
      </c>
      <c r="B2605" t="s">
        <v>5199</v>
      </c>
      <c r="C2605" t="s">
        <v>5200</v>
      </c>
      <c r="D2605" s="1">
        <v>41110.858252314814</v>
      </c>
      <c r="E2605">
        <v>41</v>
      </c>
      <c r="F2605">
        <v>7</v>
      </c>
      <c r="G2605" t="s">
        <v>215</v>
      </c>
    </row>
    <row r="2606" spans="1:8" x14ac:dyDescent="0.2">
      <c r="A2606">
        <v>2.2638553228705699E+17</v>
      </c>
      <c r="B2606" t="s">
        <v>5201</v>
      </c>
      <c r="C2606" t="s">
        <v>5202</v>
      </c>
      <c r="D2606" s="1">
        <v>41110.859849537039</v>
      </c>
      <c r="E2606">
        <v>100</v>
      </c>
      <c r="F2606">
        <v>17</v>
      </c>
    </row>
    <row r="2607" spans="1:8" x14ac:dyDescent="0.2">
      <c r="A2607">
        <v>2.26395418395828E+17</v>
      </c>
      <c r="B2607" t="s">
        <v>5203</v>
      </c>
      <c r="C2607" t="s">
        <v>5204</v>
      </c>
      <c r="D2607" s="1">
        <v>41110.887129629627</v>
      </c>
      <c r="E2607">
        <v>193</v>
      </c>
      <c r="F2607">
        <v>42</v>
      </c>
      <c r="G2607" t="s">
        <v>215</v>
      </c>
    </row>
    <row r="2608" spans="1:8" x14ac:dyDescent="0.2">
      <c r="A2608">
        <v>2.2640221119276602E+17</v>
      </c>
      <c r="B2608" t="s">
        <v>5205</v>
      </c>
      <c r="C2608" t="s">
        <v>5206</v>
      </c>
      <c r="D2608" s="1">
        <v>41110.90587962963</v>
      </c>
      <c r="E2608">
        <v>726</v>
      </c>
      <c r="F2608">
        <v>123</v>
      </c>
      <c r="G2608" t="s">
        <v>89</v>
      </c>
    </row>
    <row r="2609" spans="1:8" x14ac:dyDescent="0.2">
      <c r="A2609">
        <v>2.26408091552468E+17</v>
      </c>
      <c r="B2609" t="s">
        <v>5207</v>
      </c>
      <c r="C2609" t="s">
        <v>5208</v>
      </c>
      <c r="D2609" s="1">
        <v>41110.922106481485</v>
      </c>
      <c r="E2609">
        <v>85</v>
      </c>
      <c r="F2609">
        <v>20</v>
      </c>
    </row>
    <row r="2610" spans="1:8" x14ac:dyDescent="0.2">
      <c r="A2610">
        <v>2.2740740993987699E+17</v>
      </c>
      <c r="B2610" t="s">
        <v>5209</v>
      </c>
      <c r="C2610" t="s">
        <v>5210</v>
      </c>
      <c r="D2610" s="1">
        <v>41113.679699074077</v>
      </c>
      <c r="E2610">
        <v>338</v>
      </c>
      <c r="F2610">
        <v>77</v>
      </c>
    </row>
    <row r="2611" spans="1:8" x14ac:dyDescent="0.2">
      <c r="A2611">
        <v>2.2740872982863802E+17</v>
      </c>
      <c r="B2611" t="s">
        <v>5211</v>
      </c>
      <c r="C2611" t="s">
        <v>5212</v>
      </c>
      <c r="D2611" s="1">
        <v>41113.683333333334</v>
      </c>
      <c r="E2611">
        <v>18</v>
      </c>
      <c r="F2611">
        <v>6</v>
      </c>
      <c r="G2611" t="s">
        <v>89</v>
      </c>
      <c r="H2611" t="s">
        <v>390</v>
      </c>
    </row>
    <row r="2612" spans="1:8" x14ac:dyDescent="0.2">
      <c r="A2612">
        <v>2.2742222206992301E+17</v>
      </c>
      <c r="B2612" t="s">
        <v>5213</v>
      </c>
      <c r="C2612" t="s">
        <v>5214</v>
      </c>
      <c r="D2612" s="1">
        <v>41113.720567129632</v>
      </c>
      <c r="E2612">
        <v>88</v>
      </c>
      <c r="F2612">
        <v>12</v>
      </c>
      <c r="G2612" t="s">
        <v>89</v>
      </c>
    </row>
    <row r="2613" spans="1:8" x14ac:dyDescent="0.2">
      <c r="A2613">
        <v>2.27430607540592E+17</v>
      </c>
      <c r="B2613" t="s">
        <v>5215</v>
      </c>
      <c r="C2613" t="s">
        <v>5216</v>
      </c>
      <c r="D2613" s="1">
        <v>41113.743703703702</v>
      </c>
      <c r="E2613">
        <v>107</v>
      </c>
      <c r="F2613">
        <v>11</v>
      </c>
      <c r="G2613" t="s">
        <v>89</v>
      </c>
    </row>
    <row r="2614" spans="1:8" x14ac:dyDescent="0.2">
      <c r="A2614">
        <v>2.2744395635347002E+17</v>
      </c>
      <c r="B2614" t="s">
        <v>5217</v>
      </c>
      <c r="C2614" t="s">
        <v>5218</v>
      </c>
      <c r="D2614" s="1">
        <v>41113.780543981484</v>
      </c>
      <c r="E2614">
        <v>469</v>
      </c>
      <c r="F2614">
        <v>50</v>
      </c>
      <c r="G2614" t="s">
        <v>215</v>
      </c>
    </row>
    <row r="2615" spans="1:8" x14ac:dyDescent="0.2">
      <c r="A2615">
        <v>2.2745790750615901E+17</v>
      </c>
      <c r="B2615" t="s">
        <v>5219</v>
      </c>
      <c r="C2615" t="s">
        <v>5220</v>
      </c>
      <c r="D2615" s="1">
        <v>41113.819039351853</v>
      </c>
      <c r="E2615">
        <v>273</v>
      </c>
      <c r="F2615">
        <v>36</v>
      </c>
      <c r="G2615" t="s">
        <v>215</v>
      </c>
    </row>
    <row r="2616" spans="1:8" x14ac:dyDescent="0.2">
      <c r="A2616">
        <v>2.2746655270908701E+17</v>
      </c>
      <c r="B2616" t="s">
        <v>5221</v>
      </c>
      <c r="C2616" t="s">
        <v>5222</v>
      </c>
      <c r="D2616" s="1">
        <v>41113.842893518522</v>
      </c>
      <c r="E2616">
        <v>65</v>
      </c>
      <c r="F2616">
        <v>16</v>
      </c>
    </row>
    <row r="2617" spans="1:8" x14ac:dyDescent="0.2">
      <c r="A2617">
        <v>2.2747562447695398E+17</v>
      </c>
      <c r="B2617" t="s">
        <v>5223</v>
      </c>
      <c r="C2617" t="s">
        <v>5224</v>
      </c>
      <c r="D2617" s="1">
        <v>41113.867928240739</v>
      </c>
      <c r="E2617">
        <v>359</v>
      </c>
      <c r="F2617">
        <v>90</v>
      </c>
      <c r="G2617" t="s">
        <v>89</v>
      </c>
    </row>
    <row r="2618" spans="1:8" x14ac:dyDescent="0.2">
      <c r="A2618">
        <v>2.2748539502002899E+17</v>
      </c>
      <c r="B2618" t="s">
        <v>5225</v>
      </c>
      <c r="C2618" t="s">
        <v>5226</v>
      </c>
      <c r="D2618" s="1">
        <v>41113.894895833335</v>
      </c>
      <c r="E2618">
        <v>123</v>
      </c>
      <c r="F2618">
        <v>14</v>
      </c>
    </row>
    <row r="2619" spans="1:8" x14ac:dyDescent="0.2">
      <c r="A2619">
        <v>2.27495187369324E+17</v>
      </c>
      <c r="B2619" t="s">
        <v>5227</v>
      </c>
      <c r="C2619" t="s">
        <v>5228</v>
      </c>
      <c r="D2619" s="1">
        <v>41113.921909722223</v>
      </c>
      <c r="E2619">
        <v>40</v>
      </c>
      <c r="F2619">
        <v>7</v>
      </c>
    </row>
    <row r="2620" spans="1:8" x14ac:dyDescent="0.2">
      <c r="A2620">
        <v>2.2749828274887802E+17</v>
      </c>
      <c r="B2620" t="s">
        <v>5229</v>
      </c>
      <c r="C2620" t="s">
        <v>5230</v>
      </c>
      <c r="D2620" s="1">
        <v>41113.930451388886</v>
      </c>
      <c r="E2620">
        <v>101</v>
      </c>
      <c r="F2620">
        <v>34</v>
      </c>
      <c r="G2620" t="s">
        <v>89</v>
      </c>
    </row>
    <row r="2621" spans="1:8" x14ac:dyDescent="0.2">
      <c r="A2621">
        <v>2.2749867726092198E+17</v>
      </c>
      <c r="B2621" t="s">
        <v>5231</v>
      </c>
      <c r="C2621" t="s">
        <v>5232</v>
      </c>
      <c r="D2621" s="1">
        <v>41113.931550925925</v>
      </c>
      <c r="E2621">
        <v>169</v>
      </c>
      <c r="F2621">
        <v>43</v>
      </c>
    </row>
    <row r="2622" spans="1:8" x14ac:dyDescent="0.2">
      <c r="A2622">
        <v>2.2749874457949699E+17</v>
      </c>
      <c r="B2622" t="s">
        <v>5233</v>
      </c>
      <c r="C2622" t="s">
        <v>5234</v>
      </c>
      <c r="D2622" s="1">
        <v>41113.93173611111</v>
      </c>
      <c r="E2622">
        <v>197</v>
      </c>
      <c r="F2622">
        <v>26</v>
      </c>
      <c r="G2622" t="s">
        <v>89</v>
      </c>
    </row>
    <row r="2623" spans="1:8" x14ac:dyDescent="0.2">
      <c r="A2623">
        <v>2.2750453631773402E+17</v>
      </c>
      <c r="B2623" t="s">
        <v>5235</v>
      </c>
      <c r="C2623" t="s">
        <v>5236</v>
      </c>
      <c r="D2623" s="1">
        <v>41113.947708333333</v>
      </c>
      <c r="E2623">
        <v>391</v>
      </c>
      <c r="F2623">
        <v>240</v>
      </c>
      <c r="G2623" t="s">
        <v>89</v>
      </c>
    </row>
    <row r="2624" spans="1:8" x14ac:dyDescent="0.2">
      <c r="A2624">
        <v>2.27507891085664E+17</v>
      </c>
      <c r="B2624" t="s">
        <v>5237</v>
      </c>
      <c r="C2624" t="s">
        <v>5238</v>
      </c>
      <c r="D2624" s="1">
        <v>41113.956967592596</v>
      </c>
      <c r="E2624">
        <v>76</v>
      </c>
      <c r="F2624">
        <v>19</v>
      </c>
    </row>
    <row r="2625" spans="1:7" x14ac:dyDescent="0.2">
      <c r="A2625">
        <v>2.2751815393098099E+17</v>
      </c>
      <c r="B2625" t="s">
        <v>5239</v>
      </c>
      <c r="C2625" t="s">
        <v>5240</v>
      </c>
      <c r="D2625" s="1">
        <v>41113.985289351855</v>
      </c>
      <c r="E2625">
        <v>309</v>
      </c>
      <c r="F2625">
        <v>79</v>
      </c>
    </row>
    <row r="2626" spans="1:7" x14ac:dyDescent="0.2">
      <c r="A2626">
        <v>2.27757760878624E+17</v>
      </c>
      <c r="B2626" t="s">
        <v>5241</v>
      </c>
      <c r="C2626" t="s">
        <v>5242</v>
      </c>
      <c r="D2626" s="1">
        <v>41114.646481481483</v>
      </c>
      <c r="E2626">
        <v>587</v>
      </c>
      <c r="F2626">
        <v>155</v>
      </c>
    </row>
    <row r="2627" spans="1:7" x14ac:dyDescent="0.2">
      <c r="A2627">
        <v>2.2783452978259101E+17</v>
      </c>
      <c r="B2627" t="s">
        <v>5243</v>
      </c>
      <c r="C2627" t="s">
        <v>5244</v>
      </c>
      <c r="D2627" s="1">
        <v>41114.85832175926</v>
      </c>
      <c r="E2627">
        <v>26</v>
      </c>
      <c r="F2627">
        <v>11</v>
      </c>
      <c r="G2627" t="s">
        <v>89</v>
      </c>
    </row>
    <row r="2628" spans="1:7" x14ac:dyDescent="0.2">
      <c r="A2628">
        <v>2.2783658772620899E+17</v>
      </c>
      <c r="B2628" t="s">
        <v>5245</v>
      </c>
      <c r="C2628" t="s">
        <v>5246</v>
      </c>
      <c r="D2628" s="1">
        <v>41114.864004629628</v>
      </c>
      <c r="E2628">
        <v>32</v>
      </c>
      <c r="F2628">
        <v>5</v>
      </c>
      <c r="G2628" t="s">
        <v>4264</v>
      </c>
    </row>
    <row r="2629" spans="1:7" x14ac:dyDescent="0.2">
      <c r="A2629">
        <v>2.2784294469305501E+17</v>
      </c>
      <c r="B2629" t="s">
        <v>5247</v>
      </c>
      <c r="C2629" t="s">
        <v>5248</v>
      </c>
      <c r="D2629" s="1">
        <v>41114.881539351853</v>
      </c>
      <c r="E2629">
        <v>29</v>
      </c>
      <c r="F2629">
        <v>15</v>
      </c>
      <c r="G2629" t="s">
        <v>576</v>
      </c>
    </row>
    <row r="2630" spans="1:7" x14ac:dyDescent="0.2">
      <c r="A2630">
        <v>2.2784806340906099E+17</v>
      </c>
      <c r="B2630" t="s">
        <v>5249</v>
      </c>
      <c r="C2630" t="s">
        <v>5250</v>
      </c>
      <c r="D2630" s="1">
        <v>41114.895671296297</v>
      </c>
      <c r="E2630">
        <v>207</v>
      </c>
      <c r="F2630">
        <v>29</v>
      </c>
      <c r="G2630" t="s">
        <v>576</v>
      </c>
    </row>
    <row r="2631" spans="1:7" x14ac:dyDescent="0.2">
      <c r="A2631">
        <v>2.2785375440431101E+17</v>
      </c>
      <c r="B2631" t="s">
        <v>5251</v>
      </c>
      <c r="C2631" t="s">
        <v>5252</v>
      </c>
      <c r="D2631" s="1">
        <v>41114.911377314813</v>
      </c>
      <c r="E2631">
        <v>102</v>
      </c>
      <c r="F2631">
        <v>14</v>
      </c>
    </row>
    <row r="2632" spans="1:7" x14ac:dyDescent="0.2">
      <c r="A2632">
        <v>2.27860519724408E+17</v>
      </c>
      <c r="B2632" t="s">
        <v>5253</v>
      </c>
      <c r="C2632" t="s">
        <v>5254</v>
      </c>
      <c r="D2632" s="1">
        <v>41114.930046296293</v>
      </c>
      <c r="E2632">
        <v>45</v>
      </c>
      <c r="F2632">
        <v>12</v>
      </c>
      <c r="G2632" t="s">
        <v>89</v>
      </c>
    </row>
    <row r="2633" spans="1:7" x14ac:dyDescent="0.2">
      <c r="A2633">
        <v>2.2786486505689402E+17</v>
      </c>
      <c r="B2633" t="s">
        <v>5255</v>
      </c>
      <c r="C2633" t="s">
        <v>5256</v>
      </c>
      <c r="D2633" s="1">
        <v>41114.942037037035</v>
      </c>
      <c r="E2633">
        <v>103</v>
      </c>
      <c r="F2633">
        <v>31</v>
      </c>
      <c r="G2633" t="s">
        <v>89</v>
      </c>
    </row>
    <row r="2634" spans="1:7" x14ac:dyDescent="0.2">
      <c r="A2634">
        <v>2.2786661475275101E+17</v>
      </c>
      <c r="B2634" t="s">
        <v>5257</v>
      </c>
      <c r="C2634" t="s">
        <v>5258</v>
      </c>
      <c r="D2634" s="1">
        <v>41114.946863425925</v>
      </c>
      <c r="E2634">
        <v>107</v>
      </c>
      <c r="F2634">
        <v>42</v>
      </c>
      <c r="G2634" t="s">
        <v>89</v>
      </c>
    </row>
    <row r="2635" spans="1:7" x14ac:dyDescent="0.2">
      <c r="A2635">
        <v>2.28119121269764E+17</v>
      </c>
      <c r="B2635" t="s">
        <v>5259</v>
      </c>
      <c r="C2635" t="s">
        <v>5260</v>
      </c>
      <c r="D2635" s="1">
        <v>41115.643645833334</v>
      </c>
      <c r="E2635">
        <v>207</v>
      </c>
      <c r="F2635">
        <v>55</v>
      </c>
    </row>
    <row r="2636" spans="1:7" x14ac:dyDescent="0.2">
      <c r="A2636">
        <v>2.2814861576649501E+17</v>
      </c>
      <c r="B2636" t="s">
        <v>5261</v>
      </c>
      <c r="C2636" t="s">
        <v>5262</v>
      </c>
      <c r="D2636" s="1">
        <v>41115.725034722222</v>
      </c>
      <c r="E2636">
        <v>11</v>
      </c>
      <c r="F2636">
        <v>9</v>
      </c>
      <c r="G2636" t="e">
        <f>squawkboxCNBC</f>
        <v>#NAME?</v>
      </c>
    </row>
    <row r="2637" spans="1:7" x14ac:dyDescent="0.2">
      <c r="A2637">
        <v>2.2815906569874598E+17</v>
      </c>
      <c r="B2637" t="s">
        <v>5263</v>
      </c>
      <c r="C2637" t="s">
        <v>5264</v>
      </c>
      <c r="D2637" s="1">
        <v>41115.753865740742</v>
      </c>
      <c r="E2637">
        <v>25</v>
      </c>
      <c r="F2637">
        <v>9</v>
      </c>
      <c r="G2637" t="s">
        <v>576</v>
      </c>
    </row>
    <row r="2638" spans="1:7" x14ac:dyDescent="0.2">
      <c r="A2638">
        <v>2.2816123427555699E+17</v>
      </c>
      <c r="B2638" t="s">
        <v>5265</v>
      </c>
      <c r="C2638" t="s">
        <v>5266</v>
      </c>
      <c r="D2638" s="1">
        <v>41115.75984953704</v>
      </c>
      <c r="E2638">
        <v>105</v>
      </c>
      <c r="F2638">
        <v>4</v>
      </c>
    </row>
    <row r="2639" spans="1:7" x14ac:dyDescent="0.2">
      <c r="A2639">
        <v>2.2816464487804499E+17</v>
      </c>
      <c r="B2639" t="s">
        <v>5267</v>
      </c>
      <c r="C2639" t="s">
        <v>5268</v>
      </c>
      <c r="D2639" s="1">
        <v>41115.769270833334</v>
      </c>
      <c r="E2639">
        <v>195</v>
      </c>
      <c r="F2639">
        <v>24</v>
      </c>
      <c r="G2639" t="s">
        <v>89</v>
      </c>
    </row>
    <row r="2640" spans="1:7" x14ac:dyDescent="0.2">
      <c r="A2640">
        <v>2.2817079872731501E+17</v>
      </c>
      <c r="B2640" t="s">
        <v>5269</v>
      </c>
      <c r="C2640" t="s">
        <v>5270</v>
      </c>
      <c r="D2640" s="1">
        <v>41115.786249999997</v>
      </c>
      <c r="E2640">
        <v>152</v>
      </c>
      <c r="F2640">
        <v>29</v>
      </c>
    </row>
    <row r="2641" spans="1:7" x14ac:dyDescent="0.2">
      <c r="A2641">
        <v>2.2819465081981699E+17</v>
      </c>
      <c r="B2641" t="s">
        <v>5271</v>
      </c>
      <c r="C2641" t="s">
        <v>5272</v>
      </c>
      <c r="D2641" s="1">
        <v>41115.852071759262</v>
      </c>
      <c r="E2641">
        <v>80</v>
      </c>
      <c r="F2641">
        <v>15</v>
      </c>
      <c r="G2641" t="s">
        <v>89</v>
      </c>
    </row>
    <row r="2642" spans="1:7" x14ac:dyDescent="0.2">
      <c r="A2642">
        <v>2.28198340582592E+17</v>
      </c>
      <c r="B2642" t="s">
        <v>5273</v>
      </c>
      <c r="C2642" t="s">
        <v>5274</v>
      </c>
      <c r="D2642" s="1">
        <v>41115.862245370372</v>
      </c>
      <c r="E2642">
        <v>55</v>
      </c>
      <c r="F2642">
        <v>10</v>
      </c>
      <c r="G2642" t="s">
        <v>576</v>
      </c>
    </row>
    <row r="2643" spans="1:7" x14ac:dyDescent="0.2">
      <c r="A2643">
        <v>2.2820058774806099E+17</v>
      </c>
      <c r="B2643" t="s">
        <v>5275</v>
      </c>
      <c r="C2643" t="s">
        <v>5276</v>
      </c>
      <c r="D2643" s="1">
        <v>41115.868449074071</v>
      </c>
      <c r="E2643">
        <v>106</v>
      </c>
      <c r="F2643">
        <v>34</v>
      </c>
      <c r="G2643" t="s">
        <v>89</v>
      </c>
    </row>
    <row r="2644" spans="1:7" x14ac:dyDescent="0.2">
      <c r="A2644">
        <v>2.2820643051839802E+17</v>
      </c>
      <c r="B2644" t="s">
        <v>5277</v>
      </c>
      <c r="C2644" t="s">
        <v>5278</v>
      </c>
      <c r="D2644" s="1">
        <v>41115.884571759256</v>
      </c>
      <c r="E2644">
        <v>202</v>
      </c>
      <c r="F2644">
        <v>26</v>
      </c>
      <c r="G2644" t="s">
        <v>89</v>
      </c>
    </row>
    <row r="2645" spans="1:7" x14ac:dyDescent="0.2">
      <c r="A2645">
        <v>2.2821911617825501E+17</v>
      </c>
      <c r="B2645" t="s">
        <v>5279</v>
      </c>
      <c r="C2645" t="s">
        <v>5280</v>
      </c>
      <c r="D2645" s="1">
        <v>41115.919583333336</v>
      </c>
      <c r="E2645">
        <v>569</v>
      </c>
      <c r="F2645">
        <v>71</v>
      </c>
      <c r="G2645" t="s">
        <v>89</v>
      </c>
    </row>
    <row r="2646" spans="1:7" x14ac:dyDescent="0.2">
      <c r="A2646">
        <v>2.2822192096386202E+17</v>
      </c>
      <c r="B2646" t="s">
        <v>5281</v>
      </c>
      <c r="C2646" t="s">
        <v>5282</v>
      </c>
      <c r="D2646" s="1">
        <v>41115.927314814813</v>
      </c>
      <c r="E2646">
        <v>194</v>
      </c>
      <c r="F2646">
        <v>30</v>
      </c>
    </row>
    <row r="2647" spans="1:7" x14ac:dyDescent="0.2">
      <c r="A2647">
        <v>2.2822508609892701E+17</v>
      </c>
      <c r="B2647" t="s">
        <v>5283</v>
      </c>
      <c r="C2647" t="s">
        <v>5284</v>
      </c>
      <c r="D2647" s="1">
        <v>41115.936053240737</v>
      </c>
      <c r="E2647">
        <v>300</v>
      </c>
      <c r="F2647">
        <v>24</v>
      </c>
      <c r="G2647" t="s">
        <v>89</v>
      </c>
    </row>
    <row r="2648" spans="1:7" x14ac:dyDescent="0.2">
      <c r="A2648">
        <v>2.2822930714998701E+17</v>
      </c>
      <c r="B2648" t="s">
        <v>5285</v>
      </c>
      <c r="C2648" t="s">
        <v>5286</v>
      </c>
      <c r="D2648" s="1">
        <v>41115.947696759256</v>
      </c>
      <c r="E2648">
        <v>73</v>
      </c>
      <c r="F2648">
        <v>7</v>
      </c>
    </row>
    <row r="2649" spans="1:7" x14ac:dyDescent="0.2">
      <c r="A2649">
        <v>2.2823092387800602E+17</v>
      </c>
      <c r="B2649" t="s">
        <v>5287</v>
      </c>
      <c r="C2649" t="s">
        <v>5288</v>
      </c>
      <c r="D2649" s="1">
        <v>41115.952164351853</v>
      </c>
      <c r="E2649">
        <v>213</v>
      </c>
      <c r="F2649">
        <v>111</v>
      </c>
    </row>
    <row r="2650" spans="1:7" x14ac:dyDescent="0.2">
      <c r="A2650">
        <v>2.2823204325808099E+17</v>
      </c>
      <c r="B2650" t="s">
        <v>5289</v>
      </c>
      <c r="C2650" t="s">
        <v>5290</v>
      </c>
      <c r="D2650" s="1">
        <v>41115.955254629633</v>
      </c>
      <c r="E2650">
        <v>423</v>
      </c>
      <c r="F2650">
        <v>292</v>
      </c>
    </row>
    <row r="2651" spans="1:7" x14ac:dyDescent="0.2">
      <c r="A2651">
        <v>2.2823495933115501E+17</v>
      </c>
      <c r="B2651" t="s">
        <v>5291</v>
      </c>
      <c r="C2651" t="s">
        <v>5292</v>
      </c>
      <c r="D2651" s="1">
        <v>41115.96329861111</v>
      </c>
      <c r="E2651">
        <v>716</v>
      </c>
      <c r="F2651">
        <v>143</v>
      </c>
    </row>
    <row r="2652" spans="1:7" x14ac:dyDescent="0.2">
      <c r="A2652">
        <v>2.28487681477324E+17</v>
      </c>
      <c r="B2652" t="s">
        <v>5293</v>
      </c>
      <c r="C2652" t="s">
        <v>5294</v>
      </c>
      <c r="D2652" s="1">
        <v>41116.660682870373</v>
      </c>
      <c r="E2652">
        <v>588</v>
      </c>
      <c r="F2652">
        <v>62</v>
      </c>
    </row>
    <row r="2653" spans="1:7" x14ac:dyDescent="0.2">
      <c r="A2653">
        <v>2.2850168047025699E+17</v>
      </c>
      <c r="B2653" t="s">
        <v>5295</v>
      </c>
      <c r="C2653" t="s">
        <v>5296</v>
      </c>
      <c r="D2653" s="1">
        <v>41116.699305555558</v>
      </c>
      <c r="E2653">
        <v>455</v>
      </c>
      <c r="F2653">
        <v>336</v>
      </c>
      <c r="G2653" t="s">
        <v>89</v>
      </c>
    </row>
    <row r="2654" spans="1:7" x14ac:dyDescent="0.2">
      <c r="A2654">
        <v>2.2892954926461699E+17</v>
      </c>
      <c r="B2654" t="s">
        <v>5297</v>
      </c>
      <c r="C2654" t="s">
        <v>5298</v>
      </c>
      <c r="D2654" s="1">
        <v>41117.879999999997</v>
      </c>
      <c r="E2654">
        <v>16</v>
      </c>
      <c r="F2654">
        <v>5</v>
      </c>
      <c r="G2654" t="s">
        <v>89</v>
      </c>
    </row>
    <row r="2655" spans="1:7" x14ac:dyDescent="0.2">
      <c r="A2655">
        <v>2.2893064440998202E+17</v>
      </c>
      <c r="B2655" t="s">
        <v>5299</v>
      </c>
      <c r="C2655" t="s">
        <v>5300</v>
      </c>
      <c r="D2655" s="1">
        <v>41117.883020833331</v>
      </c>
      <c r="E2655">
        <v>44</v>
      </c>
      <c r="F2655">
        <v>32</v>
      </c>
      <c r="G2655" t="s">
        <v>215</v>
      </c>
    </row>
    <row r="2656" spans="1:7" x14ac:dyDescent="0.2">
      <c r="A2656">
        <v>2.2893136084325101E+17</v>
      </c>
      <c r="B2656" t="s">
        <v>5301</v>
      </c>
      <c r="C2656" t="s">
        <v>5302</v>
      </c>
      <c r="D2656" s="1">
        <v>41117.885000000002</v>
      </c>
      <c r="E2656">
        <v>260</v>
      </c>
      <c r="F2656">
        <v>34</v>
      </c>
    </row>
    <row r="2657" spans="1:8" x14ac:dyDescent="0.2">
      <c r="A2657">
        <v>2.2893195526840301E+17</v>
      </c>
      <c r="B2657" t="s">
        <v>5303</v>
      </c>
      <c r="C2657" t="s">
        <v>5304</v>
      </c>
      <c r="D2657" s="1">
        <v>41117.886643518519</v>
      </c>
      <c r="E2657">
        <v>54</v>
      </c>
      <c r="F2657">
        <v>19</v>
      </c>
      <c r="G2657" t="s">
        <v>89</v>
      </c>
    </row>
    <row r="2658" spans="1:8" x14ac:dyDescent="0.2">
      <c r="A2658">
        <v>2.2893567106102E+17</v>
      </c>
      <c r="B2658" t="s">
        <v>5305</v>
      </c>
      <c r="C2658" t="s">
        <v>5306</v>
      </c>
      <c r="D2658" s="1">
        <v>41117.896898148145</v>
      </c>
      <c r="E2658">
        <v>57</v>
      </c>
      <c r="F2658">
        <v>8</v>
      </c>
    </row>
    <row r="2659" spans="1:8" x14ac:dyDescent="0.2">
      <c r="A2659">
        <v>2.2893721573931802E+17</v>
      </c>
      <c r="B2659" t="s">
        <v>5307</v>
      </c>
      <c r="C2659" t="s">
        <v>5308</v>
      </c>
      <c r="D2659" s="1">
        <v>41117.90115740741</v>
      </c>
      <c r="E2659">
        <v>190</v>
      </c>
      <c r="F2659">
        <v>52</v>
      </c>
      <c r="G2659" t="s">
        <v>89</v>
      </c>
    </row>
    <row r="2660" spans="1:8" x14ac:dyDescent="0.2">
      <c r="A2660">
        <v>2.2893821886583101E+17</v>
      </c>
      <c r="B2660" t="s">
        <v>5309</v>
      </c>
      <c r="C2660" t="s">
        <v>5310</v>
      </c>
      <c r="D2660" s="1">
        <v>41117.903923611113</v>
      </c>
      <c r="E2660">
        <v>121</v>
      </c>
      <c r="F2660">
        <v>22</v>
      </c>
      <c r="G2660" t="s">
        <v>576</v>
      </c>
    </row>
    <row r="2661" spans="1:8" x14ac:dyDescent="0.2">
      <c r="A2661">
        <v>2.2894203915535101E+17</v>
      </c>
      <c r="B2661" t="s">
        <v>5311</v>
      </c>
      <c r="C2661" t="s">
        <v>5312</v>
      </c>
      <c r="D2661" s="1">
        <v>41117.914467592593</v>
      </c>
      <c r="E2661">
        <v>170</v>
      </c>
      <c r="F2661">
        <v>30</v>
      </c>
      <c r="G2661" t="s">
        <v>215</v>
      </c>
    </row>
    <row r="2662" spans="1:8" x14ac:dyDescent="0.2">
      <c r="A2662">
        <v>2.2894490928822598E+17</v>
      </c>
      <c r="B2662" t="s">
        <v>5313</v>
      </c>
      <c r="C2662" t="s">
        <v>5314</v>
      </c>
      <c r="D2662" s="1">
        <v>41117.922384259262</v>
      </c>
      <c r="E2662">
        <v>648</v>
      </c>
      <c r="F2662">
        <v>530</v>
      </c>
      <c r="G2662" t="s">
        <v>576</v>
      </c>
    </row>
    <row r="2663" spans="1:8" x14ac:dyDescent="0.2">
      <c r="A2663">
        <v>2.28945679127564E+17</v>
      </c>
      <c r="B2663" t="s">
        <v>5315</v>
      </c>
      <c r="C2663" t="s">
        <v>5316</v>
      </c>
      <c r="D2663" s="1">
        <v>41117.924513888887</v>
      </c>
      <c r="E2663">
        <v>75</v>
      </c>
      <c r="F2663">
        <v>19</v>
      </c>
      <c r="G2663" t="s">
        <v>89</v>
      </c>
    </row>
    <row r="2664" spans="1:8" x14ac:dyDescent="0.2">
      <c r="A2664">
        <v>2.2894618051045699E+17</v>
      </c>
      <c r="B2664" t="s">
        <v>5317</v>
      </c>
      <c r="C2664" t="s">
        <v>5318</v>
      </c>
      <c r="D2664" s="1">
        <v>41117.925891203704</v>
      </c>
      <c r="E2664">
        <v>308</v>
      </c>
      <c r="F2664">
        <v>98</v>
      </c>
      <c r="G2664" t="s">
        <v>215</v>
      </c>
    </row>
    <row r="2665" spans="1:8" x14ac:dyDescent="0.2">
      <c r="A2665">
        <v>2.2894901782708198E+17</v>
      </c>
      <c r="B2665" t="s">
        <v>5319</v>
      </c>
      <c r="C2665" t="s">
        <v>5320</v>
      </c>
      <c r="D2665" s="1">
        <v>41117.93372685185</v>
      </c>
      <c r="E2665">
        <v>5646</v>
      </c>
      <c r="F2665">
        <v>4263</v>
      </c>
      <c r="G2665" t="s">
        <v>89</v>
      </c>
    </row>
    <row r="2666" spans="1:8" x14ac:dyDescent="0.2">
      <c r="A2666">
        <v>2.2895046471516899E+17</v>
      </c>
      <c r="B2666" t="s">
        <v>5321</v>
      </c>
      <c r="C2666" t="s">
        <v>5322</v>
      </c>
      <c r="D2666" s="1">
        <v>41117.937719907408</v>
      </c>
      <c r="E2666">
        <v>277</v>
      </c>
      <c r="F2666">
        <v>98</v>
      </c>
      <c r="G2666" t="s">
        <v>215</v>
      </c>
    </row>
    <row r="2667" spans="1:8" x14ac:dyDescent="0.2">
      <c r="A2667">
        <v>2.2992490778448198E+17</v>
      </c>
      <c r="B2667" t="s">
        <v>5323</v>
      </c>
      <c r="C2667" t="s">
        <v>5324</v>
      </c>
      <c r="D2667" s="1">
        <v>41120.626666666663</v>
      </c>
      <c r="E2667">
        <v>960</v>
      </c>
      <c r="F2667">
        <v>207</v>
      </c>
    </row>
    <row r="2668" spans="1:8" x14ac:dyDescent="0.2">
      <c r="A2668">
        <v>2.2995223853623699E+17</v>
      </c>
      <c r="B2668" t="s">
        <v>5325</v>
      </c>
      <c r="C2668" t="s">
        <v>5326</v>
      </c>
      <c r="D2668" s="1">
        <v>41120.70208333333</v>
      </c>
      <c r="E2668">
        <v>22</v>
      </c>
      <c r="F2668">
        <v>4</v>
      </c>
      <c r="G2668" t="s">
        <v>89</v>
      </c>
      <c r="H2668" t="s">
        <v>390</v>
      </c>
    </row>
    <row r="2669" spans="1:8" x14ac:dyDescent="0.2">
      <c r="A2669">
        <v>2.3000715277174301E+17</v>
      </c>
      <c r="B2669" t="s">
        <v>5327</v>
      </c>
      <c r="C2669" t="s">
        <v>5328</v>
      </c>
      <c r="D2669" s="1">
        <v>41120.853622685187</v>
      </c>
      <c r="E2669">
        <v>25</v>
      </c>
      <c r="F2669">
        <v>11</v>
      </c>
      <c r="G2669" t="s">
        <v>215</v>
      </c>
    </row>
    <row r="2670" spans="1:8" x14ac:dyDescent="0.2">
      <c r="A2670">
        <v>2.3001097695776701E+17</v>
      </c>
      <c r="B2670" t="s">
        <v>5329</v>
      </c>
      <c r="C2670" t="s">
        <v>5330</v>
      </c>
      <c r="D2670" s="1">
        <v>41120.864166666666</v>
      </c>
      <c r="E2670">
        <v>29</v>
      </c>
      <c r="F2670">
        <v>6</v>
      </c>
      <c r="G2670" t="e">
        <f>_xlfn.SINGLE( _xlfn.SINGLE(Newsmax_Media))</f>
        <v>#NAME?</v>
      </c>
    </row>
    <row r="2671" spans="1:8" x14ac:dyDescent="0.2">
      <c r="A2671">
        <v>2.3001340369399299E+17</v>
      </c>
      <c r="B2671" t="s">
        <v>5331</v>
      </c>
      <c r="C2671" t="s">
        <v>5332</v>
      </c>
      <c r="D2671" s="1">
        <v>41120.870868055557</v>
      </c>
      <c r="E2671">
        <v>96</v>
      </c>
      <c r="F2671">
        <v>17</v>
      </c>
      <c r="G2671" t="s">
        <v>89</v>
      </c>
    </row>
    <row r="2672" spans="1:8" x14ac:dyDescent="0.2">
      <c r="A2672">
        <v>2.30015217873076E+17</v>
      </c>
      <c r="B2672" t="s">
        <v>5333</v>
      </c>
      <c r="C2672" t="s">
        <v>5334</v>
      </c>
      <c r="D2672" s="1">
        <v>41120.875879629632</v>
      </c>
      <c r="E2672">
        <v>2427</v>
      </c>
      <c r="F2672">
        <v>1918</v>
      </c>
      <c r="G2672" t="s">
        <v>89</v>
      </c>
    </row>
    <row r="2673" spans="1:7" x14ac:dyDescent="0.2">
      <c r="A2673">
        <v>2.3002199600255699E+17</v>
      </c>
      <c r="B2673" t="s">
        <v>5335</v>
      </c>
      <c r="C2673" t="s">
        <v>5336</v>
      </c>
      <c r="D2673" s="1">
        <v>41120.894583333335</v>
      </c>
      <c r="E2673">
        <v>71</v>
      </c>
      <c r="F2673">
        <v>18</v>
      </c>
      <c r="G2673" t="s">
        <v>576</v>
      </c>
    </row>
    <row r="2674" spans="1:7" x14ac:dyDescent="0.2">
      <c r="A2674">
        <v>2.3002640125908099E+17</v>
      </c>
      <c r="B2674" t="s">
        <v>5337</v>
      </c>
      <c r="C2674" t="s">
        <v>5338</v>
      </c>
      <c r="D2674" s="1">
        <v>41120.906736111108</v>
      </c>
      <c r="E2674">
        <v>129</v>
      </c>
      <c r="F2674">
        <v>25</v>
      </c>
      <c r="G2674" t="s">
        <v>576</v>
      </c>
    </row>
    <row r="2675" spans="1:7" x14ac:dyDescent="0.2">
      <c r="A2675">
        <v>2.3003323540767101E+17</v>
      </c>
      <c r="B2675" t="s">
        <v>5339</v>
      </c>
      <c r="C2675" t="s">
        <v>5340</v>
      </c>
      <c r="D2675" s="1">
        <v>41120.92559027778</v>
      </c>
      <c r="E2675">
        <v>819</v>
      </c>
      <c r="F2675">
        <v>378</v>
      </c>
      <c r="G2675" t="s">
        <v>215</v>
      </c>
    </row>
    <row r="2676" spans="1:7" x14ac:dyDescent="0.2">
      <c r="A2676">
        <v>2.3003410978166701E+17</v>
      </c>
      <c r="B2676" t="s">
        <v>5341</v>
      </c>
      <c r="C2676" t="s">
        <v>5342</v>
      </c>
      <c r="D2676" s="1">
        <v>41120.92800925926</v>
      </c>
      <c r="E2676">
        <v>159</v>
      </c>
      <c r="F2676">
        <v>22</v>
      </c>
      <c r="G2676" t="s">
        <v>215</v>
      </c>
    </row>
    <row r="2677" spans="1:7" x14ac:dyDescent="0.2">
      <c r="A2677">
        <v>2.3003912574561402E+17</v>
      </c>
      <c r="B2677" t="s">
        <v>5343</v>
      </c>
      <c r="C2677" t="s">
        <v>5344</v>
      </c>
      <c r="D2677" s="1">
        <v>41120.941851851851</v>
      </c>
      <c r="E2677">
        <v>263</v>
      </c>
      <c r="F2677">
        <v>31</v>
      </c>
      <c r="G2677" t="s">
        <v>89</v>
      </c>
    </row>
    <row r="2678" spans="1:7" x14ac:dyDescent="0.2">
      <c r="A2678">
        <v>2.30042185544892E+17</v>
      </c>
      <c r="B2678" t="s">
        <v>5345</v>
      </c>
      <c r="C2678" t="s">
        <v>5346</v>
      </c>
      <c r="D2678" s="1">
        <v>41120.950289351851</v>
      </c>
      <c r="E2678">
        <v>160</v>
      </c>
      <c r="F2678">
        <v>59</v>
      </c>
    </row>
    <row r="2679" spans="1:7" x14ac:dyDescent="0.2">
      <c r="A2679">
        <v>2.30285609250484E+17</v>
      </c>
      <c r="B2679" t="s">
        <v>5347</v>
      </c>
      <c r="C2679" t="s">
        <v>5348</v>
      </c>
      <c r="D2679" s="1">
        <v>41121.622013888889</v>
      </c>
      <c r="E2679">
        <v>272</v>
      </c>
      <c r="F2679">
        <v>29</v>
      </c>
    </row>
    <row r="2680" spans="1:7" x14ac:dyDescent="0.2">
      <c r="A2680">
        <v>2.3029234082738499E+17</v>
      </c>
      <c r="B2680" t="s">
        <v>5349</v>
      </c>
      <c r="C2680" t="s">
        <v>5350</v>
      </c>
      <c r="D2680" s="1">
        <v>41121.640590277777</v>
      </c>
      <c r="E2680">
        <v>133</v>
      </c>
      <c r="F2680">
        <v>14</v>
      </c>
      <c r="G2680" t="s">
        <v>89</v>
      </c>
    </row>
    <row r="2681" spans="1:7" x14ac:dyDescent="0.2">
      <c r="A2681">
        <v>2.3031007856834499E+17</v>
      </c>
      <c r="B2681" t="s">
        <v>5351</v>
      </c>
      <c r="C2681" t="s">
        <v>5352</v>
      </c>
      <c r="D2681" s="1">
        <v>41121.68953703704</v>
      </c>
      <c r="E2681">
        <v>283</v>
      </c>
      <c r="F2681">
        <v>26</v>
      </c>
      <c r="G2681" t="s">
        <v>89</v>
      </c>
    </row>
    <row r="2682" spans="1:7" x14ac:dyDescent="0.2">
      <c r="A2682">
        <v>2.3033831216082899E+17</v>
      </c>
      <c r="B2682" t="s">
        <v>5353</v>
      </c>
      <c r="C2682" t="s">
        <v>5354</v>
      </c>
      <c r="D2682" s="1">
        <v>41121.767442129632</v>
      </c>
      <c r="E2682">
        <v>18</v>
      </c>
      <c r="F2682">
        <v>2</v>
      </c>
      <c r="G2682" t="s">
        <v>215</v>
      </c>
    </row>
    <row r="2683" spans="1:7" x14ac:dyDescent="0.2">
      <c r="A2683">
        <v>2.3033906958082E+17</v>
      </c>
      <c r="B2683" t="s">
        <v>5355</v>
      </c>
      <c r="C2683" t="s">
        <v>5356</v>
      </c>
      <c r="D2683" s="1">
        <v>41121.769537037035</v>
      </c>
      <c r="E2683">
        <v>101</v>
      </c>
      <c r="F2683">
        <v>21</v>
      </c>
    </row>
    <row r="2684" spans="1:7" x14ac:dyDescent="0.2">
      <c r="A2684">
        <v>2.30359325229592E+17</v>
      </c>
      <c r="B2684" t="s">
        <v>5357</v>
      </c>
      <c r="C2684" t="s">
        <v>5358</v>
      </c>
      <c r="D2684" s="1">
        <v>41121.825428240743</v>
      </c>
      <c r="E2684">
        <v>113</v>
      </c>
      <c r="F2684">
        <v>19</v>
      </c>
    </row>
    <row r="2685" spans="1:7" x14ac:dyDescent="0.2">
      <c r="A2685">
        <v>2.3036523261317901E+17</v>
      </c>
      <c r="B2685" t="s">
        <v>5359</v>
      </c>
      <c r="C2685" t="s">
        <v>5360</v>
      </c>
      <c r="D2685" s="1">
        <v>41121.841736111113</v>
      </c>
      <c r="E2685">
        <v>76</v>
      </c>
      <c r="F2685">
        <v>22</v>
      </c>
      <c r="G2685" t="s">
        <v>89</v>
      </c>
    </row>
    <row r="2686" spans="1:7" x14ac:dyDescent="0.2">
      <c r="A2686">
        <v>2.30368391981068E+17</v>
      </c>
      <c r="B2686" t="s">
        <v>5361</v>
      </c>
      <c r="C2686" t="s">
        <v>5362</v>
      </c>
      <c r="D2686" s="1">
        <v>41121.850451388891</v>
      </c>
      <c r="E2686">
        <v>156</v>
      </c>
      <c r="F2686">
        <v>56</v>
      </c>
      <c r="G2686" t="s">
        <v>89</v>
      </c>
    </row>
    <row r="2687" spans="1:7" x14ac:dyDescent="0.2">
      <c r="A2687">
        <v>2.3037273400843802E+17</v>
      </c>
      <c r="B2687" t="s">
        <v>5363</v>
      </c>
      <c r="C2687" t="s">
        <v>5364</v>
      </c>
      <c r="D2687" s="1">
        <v>41121.862430555557</v>
      </c>
      <c r="E2687">
        <v>178</v>
      </c>
      <c r="F2687">
        <v>99</v>
      </c>
      <c r="G2687" t="s">
        <v>215</v>
      </c>
    </row>
    <row r="2688" spans="1:7" x14ac:dyDescent="0.2">
      <c r="A2688">
        <v>2.3037546861076E+17</v>
      </c>
      <c r="B2688" t="s">
        <v>5365</v>
      </c>
      <c r="C2688" t="s">
        <v>5366</v>
      </c>
      <c r="D2688" s="1">
        <v>41121.869976851849</v>
      </c>
      <c r="E2688">
        <v>63</v>
      </c>
      <c r="F2688">
        <v>19</v>
      </c>
      <c r="G2688" t="s">
        <v>89</v>
      </c>
    </row>
    <row r="2689" spans="1:8" x14ac:dyDescent="0.2">
      <c r="A2689">
        <v>2.30379788961976E+17</v>
      </c>
      <c r="B2689" t="s">
        <v>5367</v>
      </c>
      <c r="C2689" t="s">
        <v>5368</v>
      </c>
      <c r="D2689" s="1">
        <v>41121.881898148145</v>
      </c>
      <c r="E2689">
        <v>274</v>
      </c>
      <c r="F2689">
        <v>41</v>
      </c>
    </row>
    <row r="2690" spans="1:8" x14ac:dyDescent="0.2">
      <c r="A2690">
        <v>2.3038954076071901E+17</v>
      </c>
      <c r="B2690" t="s">
        <v>5369</v>
      </c>
      <c r="C2690" t="s">
        <v>5370</v>
      </c>
      <c r="D2690" s="1">
        <v>41121.908807870372</v>
      </c>
      <c r="E2690">
        <v>70</v>
      </c>
      <c r="F2690">
        <v>13</v>
      </c>
      <c r="G2690" t="s">
        <v>89</v>
      </c>
    </row>
    <row r="2691" spans="1:8" x14ac:dyDescent="0.2">
      <c r="A2691">
        <v>2.30393046720708E+17</v>
      </c>
      <c r="B2691" t="s">
        <v>5371</v>
      </c>
      <c r="C2691" t="s">
        <v>5372</v>
      </c>
      <c r="D2691" s="1">
        <v>41121.918483796297</v>
      </c>
      <c r="E2691">
        <v>86</v>
      </c>
      <c r="F2691">
        <v>23</v>
      </c>
      <c r="G2691" t="s">
        <v>89</v>
      </c>
      <c r="H2691" t="s">
        <v>505</v>
      </c>
    </row>
    <row r="2692" spans="1:8" x14ac:dyDescent="0.2">
      <c r="A2692">
        <v>2.3040030334900198E+17</v>
      </c>
      <c r="B2692" t="s">
        <v>5373</v>
      </c>
      <c r="C2692" t="s">
        <v>5374</v>
      </c>
      <c r="D2692" s="1">
        <v>41121.938506944447</v>
      </c>
      <c r="E2692">
        <v>1537</v>
      </c>
      <c r="F2692">
        <v>1353</v>
      </c>
    </row>
    <row r="2693" spans="1:8" x14ac:dyDescent="0.2">
      <c r="A2693">
        <v>2.3066013012605699E+17</v>
      </c>
      <c r="B2693" t="s">
        <v>5375</v>
      </c>
      <c r="C2693" t="s">
        <v>5376</v>
      </c>
      <c r="D2693" s="1">
        <v>41122.655497685184</v>
      </c>
      <c r="E2693">
        <v>51</v>
      </c>
      <c r="F2693">
        <v>13</v>
      </c>
      <c r="G2693" t="s">
        <v>89</v>
      </c>
    </row>
    <row r="2694" spans="1:8" x14ac:dyDescent="0.2">
      <c r="A2694">
        <v>2.3066417473535101E+17</v>
      </c>
      <c r="B2694" t="s">
        <v>5377</v>
      </c>
      <c r="C2694" t="s">
        <v>5378</v>
      </c>
      <c r="D2694" s="1">
        <v>41122.666655092595</v>
      </c>
      <c r="E2694">
        <v>554</v>
      </c>
      <c r="F2694">
        <v>153</v>
      </c>
      <c r="G2694" t="s">
        <v>89</v>
      </c>
    </row>
    <row r="2695" spans="1:8" x14ac:dyDescent="0.2">
      <c r="A2695">
        <v>2.3067626179252602E+17</v>
      </c>
      <c r="B2695" t="s">
        <v>5379</v>
      </c>
      <c r="C2695" t="s">
        <v>5380</v>
      </c>
      <c r="D2695" s="1">
        <v>41122.700011574074</v>
      </c>
      <c r="E2695">
        <v>217</v>
      </c>
      <c r="F2695">
        <v>40</v>
      </c>
      <c r="G2695" t="s">
        <v>89</v>
      </c>
    </row>
    <row r="2696" spans="1:8" x14ac:dyDescent="0.2">
      <c r="A2696">
        <v>2.3067806164386598E+17</v>
      </c>
      <c r="B2696" t="s">
        <v>5381</v>
      </c>
      <c r="C2696" t="s">
        <v>5382</v>
      </c>
      <c r="D2696" s="1">
        <v>41122.704976851855</v>
      </c>
      <c r="E2696">
        <v>100</v>
      </c>
      <c r="F2696">
        <v>24</v>
      </c>
    </row>
    <row r="2697" spans="1:8" x14ac:dyDescent="0.2">
      <c r="A2697">
        <v>2.3068993002264499E+17</v>
      </c>
      <c r="B2697" t="s">
        <v>5383</v>
      </c>
      <c r="C2697" t="s">
        <v>5384</v>
      </c>
      <c r="D2697" s="1">
        <v>41122.737719907411</v>
      </c>
      <c r="E2697">
        <v>22</v>
      </c>
      <c r="F2697">
        <v>7</v>
      </c>
      <c r="G2697" t="e">
        <f>Newsmax_Media</f>
        <v>#NAME?</v>
      </c>
    </row>
    <row r="2698" spans="1:8" x14ac:dyDescent="0.2">
      <c r="A2698">
        <v>2.307298677617E+17</v>
      </c>
      <c r="B2698" t="s">
        <v>5385</v>
      </c>
      <c r="C2698" t="s">
        <v>5386</v>
      </c>
      <c r="D2698" s="1">
        <v>41122.847928240742</v>
      </c>
      <c r="E2698">
        <v>40</v>
      </c>
      <c r="F2698">
        <v>9</v>
      </c>
      <c r="G2698" t="s">
        <v>89</v>
      </c>
      <c r="H2698" t="s">
        <v>390</v>
      </c>
    </row>
    <row r="2699" spans="1:8" x14ac:dyDescent="0.2">
      <c r="A2699">
        <v>2.30733102538956E+17</v>
      </c>
      <c r="B2699" t="s">
        <v>5387</v>
      </c>
      <c r="C2699" t="s">
        <v>5388</v>
      </c>
      <c r="D2699" s="1">
        <v>41122.856863425928</v>
      </c>
      <c r="E2699">
        <v>127</v>
      </c>
      <c r="F2699">
        <v>80</v>
      </c>
      <c r="G2699" t="s">
        <v>89</v>
      </c>
    </row>
    <row r="2700" spans="1:8" x14ac:dyDescent="0.2">
      <c r="A2700">
        <v>2.3073605436428198E+17</v>
      </c>
      <c r="B2700" t="s">
        <v>5389</v>
      </c>
      <c r="C2700" t="s">
        <v>5390</v>
      </c>
      <c r="D2700" s="1">
        <v>41122.864999999998</v>
      </c>
      <c r="E2700">
        <v>34</v>
      </c>
      <c r="F2700">
        <v>8</v>
      </c>
      <c r="G2700" t="s">
        <v>215</v>
      </c>
      <c r="H2700" t="s">
        <v>616</v>
      </c>
    </row>
    <row r="2701" spans="1:8" x14ac:dyDescent="0.2">
      <c r="A2701">
        <v>2.3074906694498701E+17</v>
      </c>
      <c r="B2701" t="s">
        <v>5391</v>
      </c>
      <c r="C2701" t="s">
        <v>5392</v>
      </c>
      <c r="D2701" s="1">
        <v>41122.900914351849</v>
      </c>
      <c r="E2701">
        <v>34</v>
      </c>
      <c r="F2701">
        <v>11</v>
      </c>
      <c r="G2701" t="s">
        <v>89</v>
      </c>
    </row>
    <row r="2702" spans="1:8" x14ac:dyDescent="0.2">
      <c r="A2702">
        <v>2.3075689964832301E+17</v>
      </c>
      <c r="B2702" t="s">
        <v>5393</v>
      </c>
      <c r="C2702" t="s">
        <v>5394</v>
      </c>
      <c r="D2702" s="1">
        <v>41122.922523148147</v>
      </c>
      <c r="E2702">
        <v>115</v>
      </c>
      <c r="F2702">
        <v>4</v>
      </c>
      <c r="G2702" t="s">
        <v>89</v>
      </c>
    </row>
    <row r="2703" spans="1:8" x14ac:dyDescent="0.2">
      <c r="A2703">
        <v>2.3076036623219501E+17</v>
      </c>
      <c r="B2703" t="s">
        <v>5395</v>
      </c>
      <c r="C2703" t="s">
        <v>5396</v>
      </c>
      <c r="D2703" s="1">
        <v>41122.93209490741</v>
      </c>
      <c r="E2703">
        <v>313</v>
      </c>
      <c r="F2703">
        <v>103</v>
      </c>
      <c r="G2703" t="s">
        <v>89</v>
      </c>
    </row>
    <row r="2704" spans="1:8" x14ac:dyDescent="0.2">
      <c r="A2704">
        <v>2.3076441832411501E+17</v>
      </c>
      <c r="B2704" t="s">
        <v>5397</v>
      </c>
      <c r="C2704" t="s">
        <v>5398</v>
      </c>
      <c r="D2704" s="1">
        <v>41122.94327546296</v>
      </c>
      <c r="E2704">
        <v>136</v>
      </c>
      <c r="F2704">
        <v>53</v>
      </c>
      <c r="G2704" t="s">
        <v>89</v>
      </c>
    </row>
    <row r="2705" spans="1:8" x14ac:dyDescent="0.2">
      <c r="A2705">
        <v>2.3076920360555299E+17</v>
      </c>
      <c r="B2705" t="s">
        <v>5399</v>
      </c>
      <c r="C2705" t="s">
        <v>5400</v>
      </c>
      <c r="D2705" s="1">
        <v>41122.95648148148</v>
      </c>
      <c r="E2705">
        <v>2980</v>
      </c>
      <c r="F2705">
        <v>3018</v>
      </c>
      <c r="G2705" t="s">
        <v>89</v>
      </c>
    </row>
    <row r="2706" spans="1:8" x14ac:dyDescent="0.2">
      <c r="A2706">
        <v>2.3105646751868899E+17</v>
      </c>
      <c r="B2706" t="s">
        <v>5401</v>
      </c>
      <c r="C2706" t="s">
        <v>5402</v>
      </c>
      <c r="D2706" s="1">
        <v>41123.749178240738</v>
      </c>
      <c r="E2706">
        <v>84</v>
      </c>
      <c r="F2706">
        <v>9</v>
      </c>
      <c r="G2706" t="s">
        <v>89</v>
      </c>
    </row>
    <row r="2707" spans="1:8" x14ac:dyDescent="0.2">
      <c r="A2707">
        <v>2.3105711209932301E+17</v>
      </c>
      <c r="B2707" t="s">
        <v>5403</v>
      </c>
      <c r="C2707" t="s">
        <v>5404</v>
      </c>
      <c r="D2707" s="1">
        <v>41123.750960648147</v>
      </c>
      <c r="E2707">
        <v>155</v>
      </c>
      <c r="F2707">
        <v>19</v>
      </c>
      <c r="G2707" t="s">
        <v>89</v>
      </c>
    </row>
    <row r="2708" spans="1:8" x14ac:dyDescent="0.2">
      <c r="A2708">
        <v>2.3106646253254598E+17</v>
      </c>
      <c r="B2708" t="s">
        <v>5405</v>
      </c>
      <c r="C2708" t="s">
        <v>5406</v>
      </c>
      <c r="D2708" s="1">
        <v>41123.776759259257</v>
      </c>
      <c r="E2708">
        <v>130</v>
      </c>
      <c r="F2708">
        <v>15</v>
      </c>
      <c r="G2708" t="s">
        <v>89</v>
      </c>
    </row>
    <row r="2709" spans="1:8" x14ac:dyDescent="0.2">
      <c r="A2709">
        <v>2.3108005659059398E+17</v>
      </c>
      <c r="B2709" t="s">
        <v>5407</v>
      </c>
      <c r="C2709" t="s">
        <v>5408</v>
      </c>
      <c r="D2709" s="1">
        <v>41123.814270833333</v>
      </c>
      <c r="E2709">
        <v>166</v>
      </c>
      <c r="F2709">
        <v>36</v>
      </c>
      <c r="G2709" t="s">
        <v>89</v>
      </c>
    </row>
    <row r="2710" spans="1:8" x14ac:dyDescent="0.2">
      <c r="A2710">
        <v>2.3109241498568701E+17</v>
      </c>
      <c r="B2710" t="s">
        <v>5409</v>
      </c>
      <c r="C2710" t="s">
        <v>5410</v>
      </c>
      <c r="D2710" s="1">
        <v>41123.848368055558</v>
      </c>
      <c r="E2710">
        <v>381</v>
      </c>
      <c r="F2710">
        <v>121</v>
      </c>
    </row>
    <row r="2711" spans="1:8" x14ac:dyDescent="0.2">
      <c r="A2711">
        <v>2.3110042721361901E+17</v>
      </c>
      <c r="B2711" t="s">
        <v>5411</v>
      </c>
      <c r="C2711" t="s">
        <v>5412</v>
      </c>
      <c r="D2711" s="1">
        <v>41123.870486111111</v>
      </c>
      <c r="E2711">
        <v>214</v>
      </c>
      <c r="F2711">
        <v>115</v>
      </c>
      <c r="G2711" t="s">
        <v>89</v>
      </c>
    </row>
    <row r="2712" spans="1:8" x14ac:dyDescent="0.2">
      <c r="A2712">
        <v>2.3110526657222598E+17</v>
      </c>
      <c r="B2712" t="s">
        <v>5413</v>
      </c>
      <c r="C2712" t="s">
        <v>5414</v>
      </c>
      <c r="D2712" s="1">
        <v>41123.883831018517</v>
      </c>
      <c r="E2712">
        <v>77</v>
      </c>
      <c r="F2712">
        <v>11</v>
      </c>
      <c r="G2712" t="s">
        <v>89</v>
      </c>
    </row>
    <row r="2713" spans="1:8" x14ac:dyDescent="0.2">
      <c r="A2713">
        <v>2.31107507047788E+17</v>
      </c>
      <c r="B2713" t="s">
        <v>5415</v>
      </c>
      <c r="C2713" t="s">
        <v>5416</v>
      </c>
      <c r="D2713" s="1">
        <v>41123.890023148146</v>
      </c>
      <c r="E2713">
        <v>19</v>
      </c>
      <c r="F2713">
        <v>4</v>
      </c>
      <c r="G2713" t="e">
        <f>Newsmax_Media</f>
        <v>#NAME?</v>
      </c>
    </row>
    <row r="2714" spans="1:8" x14ac:dyDescent="0.2">
      <c r="A2714">
        <v>2.31112153950724E+17</v>
      </c>
      <c r="B2714" t="s">
        <v>5417</v>
      </c>
      <c r="C2714" t="s">
        <v>5418</v>
      </c>
      <c r="D2714" s="1">
        <v>41123.90284722222</v>
      </c>
      <c r="E2714">
        <v>259</v>
      </c>
      <c r="F2714">
        <v>37</v>
      </c>
      <c r="G2714" t="s">
        <v>89</v>
      </c>
    </row>
    <row r="2715" spans="1:8" x14ac:dyDescent="0.2">
      <c r="A2715">
        <v>2.31114357583536E+17</v>
      </c>
      <c r="B2715" t="s">
        <v>5419</v>
      </c>
      <c r="C2715" t="s">
        <v>5420</v>
      </c>
      <c r="D2715" s="1">
        <v>41123.90892361111</v>
      </c>
      <c r="E2715">
        <v>46</v>
      </c>
      <c r="F2715">
        <v>9</v>
      </c>
      <c r="G2715" t="s">
        <v>215</v>
      </c>
    </row>
    <row r="2716" spans="1:8" x14ac:dyDescent="0.2">
      <c r="A2716">
        <v>2.3111973673227398E+17</v>
      </c>
      <c r="B2716" t="s">
        <v>5421</v>
      </c>
      <c r="C2716" t="s">
        <v>5422</v>
      </c>
      <c r="D2716" s="1">
        <v>41123.923761574071</v>
      </c>
      <c r="E2716">
        <v>188</v>
      </c>
      <c r="F2716">
        <v>21</v>
      </c>
    </row>
    <row r="2717" spans="1:8" x14ac:dyDescent="0.2">
      <c r="A2717">
        <v>2.3248134713286202E+17</v>
      </c>
      <c r="B2717" t="s">
        <v>5423</v>
      </c>
      <c r="C2717" t="s">
        <v>4831</v>
      </c>
      <c r="D2717" s="1">
        <v>41127.68109953704</v>
      </c>
      <c r="E2717">
        <v>31</v>
      </c>
      <c r="F2717">
        <v>5</v>
      </c>
      <c r="G2717" t="s">
        <v>89</v>
      </c>
      <c r="H2717" t="s">
        <v>390</v>
      </c>
    </row>
    <row r="2718" spans="1:8" x14ac:dyDescent="0.2">
      <c r="A2718">
        <v>2.3255023669281901E+17</v>
      </c>
      <c r="B2718" t="s">
        <v>5424</v>
      </c>
      <c r="C2718" t="s">
        <v>5425</v>
      </c>
      <c r="D2718" s="1">
        <v>41127.871192129627</v>
      </c>
      <c r="E2718">
        <v>161</v>
      </c>
      <c r="F2718">
        <v>17</v>
      </c>
    </row>
    <row r="2719" spans="1:8" x14ac:dyDescent="0.2">
      <c r="A2719">
        <v>2.32551671874592E+17</v>
      </c>
      <c r="B2719" t="s">
        <v>5426</v>
      </c>
      <c r="C2719" t="s">
        <v>5427</v>
      </c>
      <c r="D2719" s="1">
        <v>41127.875150462962</v>
      </c>
      <c r="E2719">
        <v>222</v>
      </c>
      <c r="F2719">
        <v>32</v>
      </c>
      <c r="G2719" t="s">
        <v>89</v>
      </c>
    </row>
    <row r="2720" spans="1:8" x14ac:dyDescent="0.2">
      <c r="A2720">
        <v>2.3255197557155398E+17</v>
      </c>
      <c r="B2720" t="s">
        <v>5428</v>
      </c>
      <c r="C2720" t="s">
        <v>5429</v>
      </c>
      <c r="D2720" s="1">
        <v>41127.87599537037</v>
      </c>
      <c r="E2720">
        <v>91</v>
      </c>
      <c r="F2720">
        <v>10</v>
      </c>
      <c r="G2720" t="s">
        <v>89</v>
      </c>
    </row>
    <row r="2721" spans="1:7" x14ac:dyDescent="0.2">
      <c r="A2721">
        <v>2.3255290182490099E+17</v>
      </c>
      <c r="B2721" t="s">
        <v>5430</v>
      </c>
      <c r="C2721" t="s">
        <v>5431</v>
      </c>
      <c r="D2721" s="1">
        <v>41127.878553240742</v>
      </c>
      <c r="E2721">
        <v>120</v>
      </c>
      <c r="F2721">
        <v>47</v>
      </c>
    </row>
    <row r="2722" spans="1:7" x14ac:dyDescent="0.2">
      <c r="A2722">
        <v>2.3255651744076998E+17</v>
      </c>
      <c r="B2722" t="s">
        <v>5432</v>
      </c>
      <c r="C2722" t="s">
        <v>5433</v>
      </c>
      <c r="D2722" s="1">
        <v>41127.88853009259</v>
      </c>
      <c r="E2722">
        <v>16</v>
      </c>
      <c r="F2722">
        <v>2</v>
      </c>
      <c r="G2722" t="s">
        <v>576</v>
      </c>
    </row>
    <row r="2723" spans="1:7" x14ac:dyDescent="0.2">
      <c r="A2723">
        <v>2.3255709513903699E+17</v>
      </c>
      <c r="B2723" t="s">
        <v>5434</v>
      </c>
      <c r="C2723" t="s">
        <v>5435</v>
      </c>
      <c r="D2723" s="1">
        <v>41127.890115740738</v>
      </c>
      <c r="E2723">
        <v>411</v>
      </c>
      <c r="F2723">
        <v>418</v>
      </c>
      <c r="G2723" t="s">
        <v>89</v>
      </c>
    </row>
    <row r="2724" spans="1:7" x14ac:dyDescent="0.2">
      <c r="A2724">
        <v>2.3256338710253901E+17</v>
      </c>
      <c r="B2724" t="s">
        <v>5436</v>
      </c>
      <c r="C2724" t="s">
        <v>5437</v>
      </c>
      <c r="D2724" s="1">
        <v>41127.907476851855</v>
      </c>
      <c r="E2724">
        <v>183</v>
      </c>
      <c r="F2724">
        <v>44</v>
      </c>
      <c r="G2724" t="s">
        <v>89</v>
      </c>
    </row>
    <row r="2725" spans="1:7" x14ac:dyDescent="0.2">
      <c r="A2725">
        <v>2.3256365025736701E+17</v>
      </c>
      <c r="B2725" t="s">
        <v>5438</v>
      </c>
      <c r="C2725" t="s">
        <v>5439</v>
      </c>
      <c r="D2725" s="1">
        <v>41127.908206018517</v>
      </c>
      <c r="E2725">
        <v>200</v>
      </c>
      <c r="F2725">
        <v>39</v>
      </c>
    </row>
    <row r="2726" spans="1:7" x14ac:dyDescent="0.2">
      <c r="A2726">
        <v>2.3256482614727802E+17</v>
      </c>
      <c r="B2726" t="s">
        <v>5440</v>
      </c>
      <c r="C2726" t="s">
        <v>5441</v>
      </c>
      <c r="D2726" s="1">
        <v>41127.911458333336</v>
      </c>
      <c r="E2726">
        <v>25</v>
      </c>
      <c r="F2726">
        <v>4</v>
      </c>
      <c r="G2726" t="s">
        <v>89</v>
      </c>
    </row>
    <row r="2727" spans="1:7" x14ac:dyDescent="0.2">
      <c r="A2727">
        <v>2.3256657070929901E+17</v>
      </c>
      <c r="B2727" t="s">
        <v>5442</v>
      </c>
      <c r="C2727" t="s">
        <v>5443</v>
      </c>
      <c r="D2727" s="1">
        <v>41127.916261574072</v>
      </c>
      <c r="E2727">
        <v>116</v>
      </c>
      <c r="F2727">
        <v>22</v>
      </c>
    </row>
    <row r="2728" spans="1:7" x14ac:dyDescent="0.2">
      <c r="A2728">
        <v>2.3256802081440099E+17</v>
      </c>
      <c r="B2728" t="s">
        <v>5444</v>
      </c>
      <c r="C2728" t="s">
        <v>5445</v>
      </c>
      <c r="D2728" s="1">
        <v>41127.920266203706</v>
      </c>
      <c r="E2728">
        <v>78</v>
      </c>
      <c r="F2728">
        <v>9</v>
      </c>
      <c r="G2728" t="s">
        <v>215</v>
      </c>
    </row>
    <row r="2729" spans="1:7" x14ac:dyDescent="0.2">
      <c r="A2729">
        <v>2.3257180121611802E+17</v>
      </c>
      <c r="B2729" t="s">
        <v>5446</v>
      </c>
      <c r="C2729" t="s">
        <v>5447</v>
      </c>
      <c r="D2729" s="1">
        <v>41127.930706018517</v>
      </c>
      <c r="E2729">
        <v>1265</v>
      </c>
      <c r="F2729">
        <v>618</v>
      </c>
      <c r="G2729" t="s">
        <v>89</v>
      </c>
    </row>
    <row r="2730" spans="1:7" x14ac:dyDescent="0.2">
      <c r="A2730">
        <v>2.3257250523843299E+17</v>
      </c>
      <c r="B2730" t="s">
        <v>5448</v>
      </c>
      <c r="C2730" t="s">
        <v>5449</v>
      </c>
      <c r="D2730" s="1">
        <v>41127.932638888888</v>
      </c>
      <c r="E2730">
        <v>23768</v>
      </c>
      <c r="F2730">
        <v>21336</v>
      </c>
      <c r="G2730" t="s">
        <v>89</v>
      </c>
    </row>
    <row r="2731" spans="1:7" x14ac:dyDescent="0.2">
      <c r="A2731">
        <v>2.3257368173650301E+17</v>
      </c>
      <c r="B2731" t="s">
        <v>5450</v>
      </c>
      <c r="C2731" t="s">
        <v>5451</v>
      </c>
      <c r="D2731" s="1">
        <v>41127.935891203706</v>
      </c>
      <c r="E2731">
        <v>388</v>
      </c>
      <c r="F2731">
        <v>151</v>
      </c>
      <c r="G2731" t="s">
        <v>89</v>
      </c>
    </row>
    <row r="2732" spans="1:7" x14ac:dyDescent="0.2">
      <c r="A2732">
        <v>2.32576030395736E+17</v>
      </c>
      <c r="B2732" t="s">
        <v>5452</v>
      </c>
      <c r="C2732" t="s">
        <v>5453</v>
      </c>
      <c r="D2732" s="1">
        <v>41127.942372685182</v>
      </c>
      <c r="E2732">
        <v>513</v>
      </c>
      <c r="F2732">
        <v>181</v>
      </c>
      <c r="G2732" t="s">
        <v>89</v>
      </c>
    </row>
    <row r="2733" spans="1:7" x14ac:dyDescent="0.2">
      <c r="A2733">
        <v>2.3257889571354598E+17</v>
      </c>
      <c r="B2733" t="s">
        <v>5454</v>
      </c>
      <c r="C2733" t="s">
        <v>5455</v>
      </c>
      <c r="D2733" s="1">
        <v>41127.950277777774</v>
      </c>
      <c r="E2733">
        <v>514</v>
      </c>
      <c r="F2733">
        <v>73</v>
      </c>
      <c r="G2733" t="s">
        <v>215</v>
      </c>
    </row>
    <row r="2734" spans="1:7" x14ac:dyDescent="0.2">
      <c r="A2734">
        <v>2.3283092467548099E+17</v>
      </c>
      <c r="B2734" t="s">
        <v>5456</v>
      </c>
      <c r="C2734" t="s">
        <v>5457</v>
      </c>
      <c r="D2734" s="1">
        <v>41128.645740740743</v>
      </c>
      <c r="E2734">
        <v>116</v>
      </c>
      <c r="F2734">
        <v>36</v>
      </c>
      <c r="G2734" t="s">
        <v>89</v>
      </c>
    </row>
    <row r="2735" spans="1:7" x14ac:dyDescent="0.2">
      <c r="A2735">
        <v>2.3283272044160198E+17</v>
      </c>
      <c r="B2735" t="s">
        <v>5458</v>
      </c>
      <c r="C2735" t="s">
        <v>5459</v>
      </c>
      <c r="D2735" s="1">
        <v>41128.650706018518</v>
      </c>
      <c r="E2735">
        <v>102</v>
      </c>
      <c r="F2735">
        <v>26</v>
      </c>
      <c r="G2735" t="s">
        <v>89</v>
      </c>
    </row>
    <row r="2736" spans="1:7" x14ac:dyDescent="0.2">
      <c r="A2736">
        <v>2.3283985194539002E+17</v>
      </c>
      <c r="B2736" t="s">
        <v>5460</v>
      </c>
      <c r="C2736" t="s">
        <v>5461</v>
      </c>
      <c r="D2736" s="1">
        <v>41128.670381944445</v>
      </c>
      <c r="E2736">
        <v>388</v>
      </c>
      <c r="F2736">
        <v>299</v>
      </c>
    </row>
    <row r="2737" spans="1:8" x14ac:dyDescent="0.2">
      <c r="A2737">
        <v>2.3284872965955501E+17</v>
      </c>
      <c r="B2737" t="s">
        <v>5462</v>
      </c>
      <c r="C2737" t="s">
        <v>5463</v>
      </c>
      <c r="D2737" s="1">
        <v>41128.694872685184</v>
      </c>
      <c r="E2737">
        <v>224</v>
      </c>
      <c r="F2737">
        <v>34</v>
      </c>
      <c r="G2737" t="s">
        <v>89</v>
      </c>
    </row>
    <row r="2738" spans="1:8" x14ac:dyDescent="0.2">
      <c r="A2738">
        <v>2.3285268501406099E+17</v>
      </c>
      <c r="B2738" t="s">
        <v>5464</v>
      </c>
      <c r="C2738" t="s">
        <v>5465</v>
      </c>
      <c r="D2738" s="1">
        <v>41128.705787037034</v>
      </c>
      <c r="E2738">
        <v>346</v>
      </c>
      <c r="F2738">
        <v>86</v>
      </c>
      <c r="G2738" t="s">
        <v>89</v>
      </c>
    </row>
    <row r="2739" spans="1:8" x14ac:dyDescent="0.2">
      <c r="A2739">
        <v>2.3286974554690701E+17</v>
      </c>
      <c r="B2739" t="s">
        <v>5466</v>
      </c>
      <c r="C2739" t="s">
        <v>5467</v>
      </c>
      <c r="D2739" s="1">
        <v>41128.752870370372</v>
      </c>
      <c r="E2739">
        <v>92</v>
      </c>
      <c r="F2739">
        <v>11</v>
      </c>
    </row>
    <row r="2740" spans="1:8" x14ac:dyDescent="0.2">
      <c r="A2740">
        <v>2.3287691635549699E+17</v>
      </c>
      <c r="B2740" t="s">
        <v>5468</v>
      </c>
      <c r="C2740" t="s">
        <v>5469</v>
      </c>
      <c r="D2740" s="1">
        <v>41128.772662037038</v>
      </c>
      <c r="E2740">
        <v>46</v>
      </c>
      <c r="F2740">
        <v>39</v>
      </c>
      <c r="G2740" t="s">
        <v>487</v>
      </c>
    </row>
    <row r="2741" spans="1:8" x14ac:dyDescent="0.2">
      <c r="A2741">
        <v>2.3287849929004998E+17</v>
      </c>
      <c r="B2741" t="s">
        <v>5470</v>
      </c>
      <c r="C2741" t="s">
        <v>5471</v>
      </c>
      <c r="D2741" s="1">
        <v>41128.777025462965</v>
      </c>
      <c r="E2741">
        <v>332</v>
      </c>
      <c r="F2741">
        <v>67</v>
      </c>
      <c r="G2741" t="s">
        <v>89</v>
      </c>
    </row>
    <row r="2742" spans="1:8" x14ac:dyDescent="0.2">
      <c r="A2742">
        <v>2.3288144815419802E+17</v>
      </c>
      <c r="B2742" t="s">
        <v>5472</v>
      </c>
      <c r="C2742" t="s">
        <v>5473</v>
      </c>
      <c r="D2742" s="1">
        <v>41128.785162037035</v>
      </c>
      <c r="E2742">
        <v>198</v>
      </c>
      <c r="F2742">
        <v>43</v>
      </c>
      <c r="G2742" t="s">
        <v>89</v>
      </c>
    </row>
    <row r="2743" spans="1:8" x14ac:dyDescent="0.2">
      <c r="A2743">
        <v>2.3288251944651901E+17</v>
      </c>
      <c r="B2743" t="s">
        <v>5474</v>
      </c>
      <c r="C2743" t="s">
        <v>5475</v>
      </c>
      <c r="D2743" s="1">
        <v>41128.788124999999</v>
      </c>
      <c r="E2743">
        <v>124</v>
      </c>
      <c r="F2743">
        <v>211</v>
      </c>
      <c r="G2743" t="s">
        <v>89</v>
      </c>
      <c r="H2743" t="s">
        <v>390</v>
      </c>
    </row>
    <row r="2744" spans="1:8" x14ac:dyDescent="0.2">
      <c r="A2744">
        <v>2.3289857322899002E+17</v>
      </c>
      <c r="B2744" t="s">
        <v>5476</v>
      </c>
      <c r="C2744" t="s">
        <v>5477</v>
      </c>
      <c r="D2744" s="1">
        <v>41128.832418981481</v>
      </c>
      <c r="E2744">
        <v>83</v>
      </c>
      <c r="F2744">
        <v>7</v>
      </c>
      <c r="G2744" t="s">
        <v>89</v>
      </c>
    </row>
    <row r="2745" spans="1:8" x14ac:dyDescent="0.2">
      <c r="A2745">
        <v>2.3290014459980099E+17</v>
      </c>
      <c r="B2745" t="s">
        <v>5478</v>
      </c>
      <c r="C2745" t="s">
        <v>5479</v>
      </c>
      <c r="D2745" s="1">
        <v>41128.836759259262</v>
      </c>
      <c r="E2745">
        <v>148</v>
      </c>
      <c r="F2745">
        <v>28</v>
      </c>
      <c r="G2745" t="s">
        <v>89</v>
      </c>
    </row>
    <row r="2746" spans="1:8" x14ac:dyDescent="0.2">
      <c r="A2746">
        <v>2.3290115328799101E+17</v>
      </c>
      <c r="B2746" t="s">
        <v>5480</v>
      </c>
      <c r="C2746" t="s">
        <v>5481</v>
      </c>
      <c r="D2746" s="1">
        <v>41128.839537037034</v>
      </c>
      <c r="E2746">
        <v>130</v>
      </c>
      <c r="F2746">
        <v>23</v>
      </c>
      <c r="G2746" t="s">
        <v>89</v>
      </c>
    </row>
    <row r="2747" spans="1:8" x14ac:dyDescent="0.2">
      <c r="A2747">
        <v>2.3290954072578E+17</v>
      </c>
      <c r="B2747" t="s">
        <v>5482</v>
      </c>
      <c r="C2747" t="s">
        <v>5483</v>
      </c>
      <c r="D2747" s="1">
        <v>41128.862685185188</v>
      </c>
      <c r="E2747">
        <v>411</v>
      </c>
      <c r="F2747">
        <v>104</v>
      </c>
    </row>
    <row r="2748" spans="1:8" x14ac:dyDescent="0.2">
      <c r="A2748">
        <v>2.3291304563718899E+17</v>
      </c>
      <c r="B2748" t="s">
        <v>5484</v>
      </c>
      <c r="C2748" t="s">
        <v>5485</v>
      </c>
      <c r="D2748" s="1">
        <v>41128.872361111113</v>
      </c>
      <c r="E2748">
        <v>69</v>
      </c>
      <c r="F2748">
        <v>9</v>
      </c>
      <c r="G2748" t="s">
        <v>89</v>
      </c>
    </row>
    <row r="2749" spans="1:8" x14ac:dyDescent="0.2">
      <c r="A2749">
        <v>2.3291396165640099E+17</v>
      </c>
      <c r="B2749" t="s">
        <v>5486</v>
      </c>
      <c r="C2749" t="s">
        <v>5487</v>
      </c>
      <c r="D2749" s="1">
        <v>41128.874884259261</v>
      </c>
      <c r="E2749">
        <v>727</v>
      </c>
      <c r="F2749">
        <v>223</v>
      </c>
    </row>
    <row r="2750" spans="1:8" x14ac:dyDescent="0.2">
      <c r="A2750">
        <v>2.32917872215724E+17</v>
      </c>
      <c r="B2750" t="s">
        <v>5488</v>
      </c>
      <c r="C2750" t="s">
        <v>5489</v>
      </c>
      <c r="D2750" s="1">
        <v>41128.885671296295</v>
      </c>
      <c r="E2750">
        <v>52</v>
      </c>
      <c r="F2750">
        <v>8</v>
      </c>
      <c r="G2750" t="s">
        <v>5490</v>
      </c>
    </row>
    <row r="2751" spans="1:8" x14ac:dyDescent="0.2">
      <c r="A2751">
        <v>2.3292369700927802E+17</v>
      </c>
      <c r="B2751" t="s">
        <v>5491</v>
      </c>
      <c r="C2751" t="s">
        <v>5492</v>
      </c>
      <c r="D2751" s="1">
        <v>41128.901747685188</v>
      </c>
      <c r="E2751">
        <v>442</v>
      </c>
      <c r="F2751">
        <v>116</v>
      </c>
      <c r="G2751" t="s">
        <v>89</v>
      </c>
    </row>
    <row r="2752" spans="1:8" x14ac:dyDescent="0.2">
      <c r="A2752">
        <v>2.3292581227646499E+17</v>
      </c>
      <c r="B2752" t="s">
        <v>5493</v>
      </c>
      <c r="C2752" t="s">
        <v>5494</v>
      </c>
      <c r="D2752" s="1">
        <v>41128.907581018517</v>
      </c>
      <c r="E2752">
        <v>542</v>
      </c>
      <c r="F2752">
        <v>156</v>
      </c>
      <c r="G2752" t="s">
        <v>89</v>
      </c>
    </row>
    <row r="2753" spans="1:7" x14ac:dyDescent="0.2">
      <c r="A2753">
        <v>2.32937771537408E+17</v>
      </c>
      <c r="B2753" t="s">
        <v>5495</v>
      </c>
      <c r="C2753" t="s">
        <v>5496</v>
      </c>
      <c r="D2753" s="1">
        <v>41128.94059027778</v>
      </c>
      <c r="E2753">
        <v>34</v>
      </c>
      <c r="F2753">
        <v>10</v>
      </c>
      <c r="G2753" t="s">
        <v>215</v>
      </c>
    </row>
    <row r="2754" spans="1:7" x14ac:dyDescent="0.2">
      <c r="A2754">
        <v>2.33191196854456E+17</v>
      </c>
      <c r="B2754" t="s">
        <v>5497</v>
      </c>
      <c r="C2754" t="s">
        <v>5498</v>
      </c>
      <c r="D2754" s="1">
        <v>41129.639907407407</v>
      </c>
      <c r="E2754">
        <v>165</v>
      </c>
      <c r="F2754">
        <v>24</v>
      </c>
      <c r="G2754" t="s">
        <v>215</v>
      </c>
    </row>
    <row r="2755" spans="1:7" x14ac:dyDescent="0.2">
      <c r="A2755">
        <v>2.3320067731110701E+17</v>
      </c>
      <c r="B2755" t="s">
        <v>5499</v>
      </c>
      <c r="C2755" t="s">
        <v>5500</v>
      </c>
      <c r="D2755" s="1">
        <v>41129.666064814817</v>
      </c>
      <c r="E2755">
        <v>41</v>
      </c>
      <c r="F2755">
        <v>17</v>
      </c>
    </row>
    <row r="2756" spans="1:7" x14ac:dyDescent="0.2">
      <c r="A2756">
        <v>2.3321393298525299E+17</v>
      </c>
      <c r="B2756" t="s">
        <v>5501</v>
      </c>
      <c r="C2756" t="s">
        <v>5502</v>
      </c>
      <c r="D2756" s="1">
        <v>41129.702650462961</v>
      </c>
      <c r="E2756">
        <v>83</v>
      </c>
      <c r="F2756">
        <v>18</v>
      </c>
    </row>
    <row r="2757" spans="1:7" x14ac:dyDescent="0.2">
      <c r="A2757">
        <v>2.3322036588158899E+17</v>
      </c>
      <c r="B2757" t="s">
        <v>5503</v>
      </c>
      <c r="C2757" t="s">
        <v>5504</v>
      </c>
      <c r="D2757" s="1">
        <v>41129.720393518517</v>
      </c>
      <c r="E2757">
        <v>74</v>
      </c>
      <c r="F2757">
        <v>21</v>
      </c>
      <c r="G2757" t="s">
        <v>89</v>
      </c>
    </row>
    <row r="2758" spans="1:7" x14ac:dyDescent="0.2">
      <c r="A2758">
        <v>2.3322754929826202E+17</v>
      </c>
      <c r="B2758" t="s">
        <v>5505</v>
      </c>
      <c r="C2758" t="s">
        <v>5506</v>
      </c>
      <c r="D2758" s="1">
        <v>41129.740219907406</v>
      </c>
      <c r="E2758">
        <v>131</v>
      </c>
      <c r="F2758">
        <v>20</v>
      </c>
    </row>
    <row r="2759" spans="1:7" x14ac:dyDescent="0.2">
      <c r="A2759">
        <v>2.3323238093094899E+17</v>
      </c>
      <c r="B2759" t="s">
        <v>5507</v>
      </c>
      <c r="C2759" t="s">
        <v>5508</v>
      </c>
      <c r="D2759" s="1">
        <v>41129.753553240742</v>
      </c>
      <c r="E2759">
        <v>154</v>
      </c>
      <c r="F2759">
        <v>44</v>
      </c>
      <c r="G2759" t="s">
        <v>215</v>
      </c>
    </row>
    <row r="2760" spans="1:7" x14ac:dyDescent="0.2">
      <c r="A2760">
        <v>2.3323524298559002E+17</v>
      </c>
      <c r="B2760" t="s">
        <v>5509</v>
      </c>
      <c r="C2760" t="s">
        <v>5510</v>
      </c>
      <c r="D2760" s="1">
        <v>41129.761446759258</v>
      </c>
      <c r="E2760">
        <v>29</v>
      </c>
      <c r="F2760">
        <v>6</v>
      </c>
      <c r="G2760" t="s">
        <v>89</v>
      </c>
    </row>
    <row r="2761" spans="1:7" x14ac:dyDescent="0.2">
      <c r="A2761">
        <v>2.33261220570988E+17</v>
      </c>
      <c r="B2761" t="s">
        <v>5511</v>
      </c>
      <c r="C2761" t="s">
        <v>5512</v>
      </c>
      <c r="D2761" s="1">
        <v>41129.833136574074</v>
      </c>
      <c r="E2761">
        <v>28</v>
      </c>
      <c r="F2761">
        <v>6</v>
      </c>
      <c r="G2761" t="s">
        <v>487</v>
      </c>
    </row>
    <row r="2762" spans="1:7" x14ac:dyDescent="0.2">
      <c r="A2762">
        <v>2.3326251838933402E+17</v>
      </c>
      <c r="B2762" t="s">
        <v>5513</v>
      </c>
      <c r="C2762" t="s">
        <v>5514</v>
      </c>
      <c r="D2762" s="1">
        <v>41129.836712962962</v>
      </c>
      <c r="E2762">
        <v>54</v>
      </c>
      <c r="F2762">
        <v>39</v>
      </c>
      <c r="G2762" t="s">
        <v>487</v>
      </c>
    </row>
    <row r="2763" spans="1:7" x14ac:dyDescent="0.2">
      <c r="A2763">
        <v>2.3326699172357699E+17</v>
      </c>
      <c r="B2763" t="s">
        <v>5515</v>
      </c>
      <c r="C2763" t="s">
        <v>5516</v>
      </c>
      <c r="D2763" s="1">
        <v>41129.849062499998</v>
      </c>
      <c r="E2763">
        <v>105</v>
      </c>
      <c r="F2763">
        <v>20</v>
      </c>
    </row>
    <row r="2764" spans="1:7" x14ac:dyDescent="0.2">
      <c r="A2764">
        <v>2.3327581248331299E+17</v>
      </c>
      <c r="B2764" t="s">
        <v>5517</v>
      </c>
      <c r="C2764" t="s">
        <v>5518</v>
      </c>
      <c r="D2764" s="1">
        <v>41129.873402777775</v>
      </c>
      <c r="E2764">
        <v>14</v>
      </c>
      <c r="F2764">
        <v>4</v>
      </c>
      <c r="G2764" t="s">
        <v>89</v>
      </c>
    </row>
    <row r="2765" spans="1:7" x14ac:dyDescent="0.2">
      <c r="A2765">
        <v>2.3327631650444E+17</v>
      </c>
      <c r="B2765" t="s">
        <v>5519</v>
      </c>
      <c r="C2765" t="s">
        <v>5520</v>
      </c>
      <c r="D2765" s="1">
        <v>41129.874791666669</v>
      </c>
      <c r="E2765">
        <v>18</v>
      </c>
      <c r="F2765">
        <v>25</v>
      </c>
      <c r="G2765" t="s">
        <v>89</v>
      </c>
    </row>
    <row r="2766" spans="1:7" x14ac:dyDescent="0.2">
      <c r="A2766">
        <v>2.3328507666904998E+17</v>
      </c>
      <c r="B2766" t="s">
        <v>5521</v>
      </c>
      <c r="C2766" t="s">
        <v>5522</v>
      </c>
      <c r="D2766" s="1">
        <v>41129.898969907408</v>
      </c>
      <c r="E2766">
        <v>99</v>
      </c>
      <c r="F2766">
        <v>17</v>
      </c>
      <c r="G2766" t="s">
        <v>89</v>
      </c>
    </row>
    <row r="2767" spans="1:7" x14ac:dyDescent="0.2">
      <c r="A2767">
        <v>2.3329711471579101E+17</v>
      </c>
      <c r="B2767" t="s">
        <v>5523</v>
      </c>
      <c r="C2767" t="s">
        <v>5524</v>
      </c>
      <c r="D2767" s="1">
        <v>41129.932187500002</v>
      </c>
      <c r="E2767">
        <v>585</v>
      </c>
      <c r="F2767">
        <v>181</v>
      </c>
    </row>
    <row r="2768" spans="1:7" x14ac:dyDescent="0.2">
      <c r="A2768">
        <v>2.3329946452008499E+17</v>
      </c>
      <c r="B2768" t="s">
        <v>5525</v>
      </c>
      <c r="C2768" t="s">
        <v>5526</v>
      </c>
      <c r="D2768" s="1">
        <v>41129.938668981478</v>
      </c>
      <c r="E2768">
        <v>382</v>
      </c>
      <c r="F2768">
        <v>104</v>
      </c>
      <c r="G2768" t="s">
        <v>89</v>
      </c>
    </row>
    <row r="2769" spans="1:8" x14ac:dyDescent="0.2">
      <c r="A2769">
        <v>2.3354788478676899E+17</v>
      </c>
      <c r="B2769" t="s">
        <v>5527</v>
      </c>
      <c r="C2769" t="s">
        <v>5528</v>
      </c>
      <c r="D2769" s="1">
        <v>41130.624178240738</v>
      </c>
      <c r="E2769">
        <v>441</v>
      </c>
      <c r="F2769">
        <v>108</v>
      </c>
    </row>
    <row r="2770" spans="1:8" x14ac:dyDescent="0.2">
      <c r="A2770">
        <v>2.3355054901705101E+17</v>
      </c>
      <c r="B2770" t="s">
        <v>5529</v>
      </c>
      <c r="C2770" t="s">
        <v>5530</v>
      </c>
      <c r="D2770" s="1">
        <v>41130.631527777776</v>
      </c>
      <c r="E2770">
        <v>109</v>
      </c>
      <c r="F2770">
        <v>11</v>
      </c>
      <c r="G2770" t="s">
        <v>89</v>
      </c>
    </row>
    <row r="2771" spans="1:8" x14ac:dyDescent="0.2">
      <c r="A2771">
        <v>2.3355456087302099E+17</v>
      </c>
      <c r="B2771" t="s">
        <v>5531</v>
      </c>
      <c r="C2771" t="s">
        <v>5532</v>
      </c>
      <c r="D2771" s="1">
        <v>41130.642604166664</v>
      </c>
      <c r="E2771">
        <v>110</v>
      </c>
      <c r="F2771">
        <v>24</v>
      </c>
    </row>
    <row r="2772" spans="1:8" x14ac:dyDescent="0.2">
      <c r="A2772">
        <v>2.3356540308595901E+17</v>
      </c>
      <c r="B2772" t="s">
        <v>5533</v>
      </c>
      <c r="C2772" t="s">
        <v>5534</v>
      </c>
      <c r="D2772" s="1">
        <v>41130.672523148147</v>
      </c>
      <c r="E2772">
        <v>203</v>
      </c>
      <c r="F2772">
        <v>47</v>
      </c>
      <c r="G2772" t="s">
        <v>215</v>
      </c>
    </row>
    <row r="2773" spans="1:8" x14ac:dyDescent="0.2">
      <c r="A2773">
        <v>2.3357187803436998E+17</v>
      </c>
      <c r="B2773" t="s">
        <v>5535</v>
      </c>
      <c r="C2773" t="s">
        <v>5536</v>
      </c>
      <c r="D2773" s="1">
        <v>41130.690381944441</v>
      </c>
      <c r="E2773">
        <v>555</v>
      </c>
      <c r="F2773">
        <v>131</v>
      </c>
    </row>
    <row r="2774" spans="1:8" x14ac:dyDescent="0.2">
      <c r="A2774">
        <v>2.3357318021476301E+17</v>
      </c>
      <c r="B2774" t="s">
        <v>5537</v>
      </c>
      <c r="C2774" t="s">
        <v>5538</v>
      </c>
      <c r="D2774" s="1">
        <v>41130.693981481483</v>
      </c>
      <c r="E2774">
        <v>395</v>
      </c>
      <c r="F2774">
        <v>452</v>
      </c>
      <c r="G2774" t="s">
        <v>89</v>
      </c>
    </row>
    <row r="2775" spans="1:8" x14ac:dyDescent="0.2">
      <c r="A2775">
        <v>2.33602482717212E+17</v>
      </c>
      <c r="B2775" t="s">
        <v>5539</v>
      </c>
      <c r="C2775" t="s">
        <v>5540</v>
      </c>
      <c r="D2775" s="1">
        <v>41130.774837962963</v>
      </c>
      <c r="E2775">
        <v>223</v>
      </c>
      <c r="F2775">
        <v>109</v>
      </c>
      <c r="G2775" t="s">
        <v>89</v>
      </c>
    </row>
    <row r="2776" spans="1:8" x14ac:dyDescent="0.2">
      <c r="A2776">
        <v>2.3362488985101101E+17</v>
      </c>
      <c r="B2776" t="s">
        <v>5541</v>
      </c>
      <c r="C2776" t="s">
        <v>5542</v>
      </c>
      <c r="D2776" s="1">
        <v>41130.83666666667</v>
      </c>
      <c r="E2776">
        <v>68</v>
      </c>
      <c r="F2776">
        <v>18</v>
      </c>
      <c r="G2776" t="s">
        <v>89</v>
      </c>
    </row>
    <row r="2777" spans="1:8" x14ac:dyDescent="0.2">
      <c r="A2777">
        <v>2.33625500365508E+17</v>
      </c>
      <c r="B2777" t="s">
        <v>5543</v>
      </c>
      <c r="C2777" t="s">
        <v>5544</v>
      </c>
      <c r="D2777" s="1">
        <v>41130.838356481479</v>
      </c>
      <c r="E2777">
        <v>265</v>
      </c>
      <c r="F2777">
        <v>104</v>
      </c>
    </row>
    <row r="2778" spans="1:8" x14ac:dyDescent="0.2">
      <c r="A2778">
        <v>2.33627136508968E+17</v>
      </c>
      <c r="B2778" t="s">
        <v>5545</v>
      </c>
      <c r="C2778" t="s">
        <v>5546</v>
      </c>
      <c r="D2778" s="1">
        <v>41130.842870370368</v>
      </c>
      <c r="E2778">
        <v>142</v>
      </c>
      <c r="F2778">
        <v>24</v>
      </c>
      <c r="G2778" t="s">
        <v>89</v>
      </c>
    </row>
    <row r="2779" spans="1:8" x14ac:dyDescent="0.2">
      <c r="A2779">
        <v>2.3362887974560099E+17</v>
      </c>
      <c r="B2779" t="s">
        <v>5547</v>
      </c>
      <c r="C2779" t="s">
        <v>5548</v>
      </c>
      <c r="D2779" s="1">
        <v>41130.847685185188</v>
      </c>
      <c r="E2779">
        <v>16</v>
      </c>
      <c r="F2779">
        <v>1</v>
      </c>
    </row>
    <row r="2780" spans="1:8" x14ac:dyDescent="0.2">
      <c r="A2780">
        <v>2.33633866399764E+17</v>
      </c>
      <c r="B2780" t="s">
        <v>5549</v>
      </c>
      <c r="C2780" t="s">
        <v>5550</v>
      </c>
      <c r="D2780" s="1">
        <v>41130.861446759256</v>
      </c>
      <c r="E2780">
        <v>154</v>
      </c>
      <c r="F2780">
        <v>21</v>
      </c>
      <c r="G2780" t="s">
        <v>89</v>
      </c>
    </row>
    <row r="2781" spans="1:8" x14ac:dyDescent="0.2">
      <c r="A2781">
        <v>2.3363907801540099E+17</v>
      </c>
      <c r="B2781" t="s">
        <v>5551</v>
      </c>
      <c r="C2781" t="s">
        <v>5552</v>
      </c>
      <c r="D2781" s="1">
        <v>41130.875821759262</v>
      </c>
      <c r="E2781">
        <v>357</v>
      </c>
      <c r="F2781">
        <v>128</v>
      </c>
      <c r="G2781" t="s">
        <v>89</v>
      </c>
    </row>
    <row r="2782" spans="1:8" x14ac:dyDescent="0.2">
      <c r="A2782">
        <v>2.3364816931613402E+17</v>
      </c>
      <c r="B2782" t="s">
        <v>5553</v>
      </c>
      <c r="C2782" t="s">
        <v>5554</v>
      </c>
      <c r="D2782" s="1">
        <v>41130.900914351849</v>
      </c>
      <c r="E2782">
        <v>747</v>
      </c>
      <c r="F2782">
        <v>172</v>
      </c>
    </row>
    <row r="2783" spans="1:8" x14ac:dyDescent="0.2">
      <c r="A2783">
        <v>2.3365181367977901E+17</v>
      </c>
      <c r="B2783" t="s">
        <v>5555</v>
      </c>
      <c r="C2783" t="s">
        <v>5556</v>
      </c>
      <c r="D2783" s="1">
        <v>41130.91097222222</v>
      </c>
      <c r="E2783">
        <v>163</v>
      </c>
      <c r="F2783">
        <v>32</v>
      </c>
      <c r="G2783" t="s">
        <v>89</v>
      </c>
    </row>
    <row r="2784" spans="1:8" x14ac:dyDescent="0.2">
      <c r="A2784">
        <v>2.3365369929204899E+17</v>
      </c>
      <c r="B2784" t="s">
        <v>5557</v>
      </c>
      <c r="C2784" t="s">
        <v>5558</v>
      </c>
      <c r="D2784" s="1">
        <v>41130.916168981479</v>
      </c>
      <c r="E2784">
        <v>12</v>
      </c>
      <c r="F2784">
        <v>3</v>
      </c>
      <c r="G2784" t="s">
        <v>89</v>
      </c>
      <c r="H2784" t="s">
        <v>390</v>
      </c>
    </row>
    <row r="2785" spans="1:8" x14ac:dyDescent="0.2">
      <c r="A2785">
        <v>2.3365407636417699E+17</v>
      </c>
      <c r="B2785" t="s">
        <v>5559</v>
      </c>
      <c r="C2785" t="s">
        <v>5560</v>
      </c>
      <c r="D2785" s="1">
        <v>41130.917210648149</v>
      </c>
      <c r="E2785">
        <v>44</v>
      </c>
      <c r="F2785">
        <v>15</v>
      </c>
      <c r="G2785" t="s">
        <v>215</v>
      </c>
      <c r="H2785" t="s">
        <v>390</v>
      </c>
    </row>
    <row r="2786" spans="1:8" x14ac:dyDescent="0.2">
      <c r="A2786">
        <v>2.3366774013571802E+17</v>
      </c>
      <c r="B2786" t="s">
        <v>5561</v>
      </c>
      <c r="C2786" t="s">
        <v>5562</v>
      </c>
      <c r="D2786" s="1">
        <v>41130.954918981479</v>
      </c>
      <c r="E2786">
        <v>232</v>
      </c>
      <c r="F2786">
        <v>65</v>
      </c>
      <c r="G2786" t="s">
        <v>89</v>
      </c>
    </row>
    <row r="2787" spans="1:8" x14ac:dyDescent="0.2">
      <c r="A2787">
        <v>2.33668717542776E+17</v>
      </c>
      <c r="B2787" t="s">
        <v>5563</v>
      </c>
      <c r="C2787" t="s">
        <v>5564</v>
      </c>
      <c r="D2787" s="1">
        <v>41130.957615740743</v>
      </c>
      <c r="E2787">
        <v>177</v>
      </c>
      <c r="F2787">
        <v>176</v>
      </c>
    </row>
    <row r="2788" spans="1:8" x14ac:dyDescent="0.2">
      <c r="A2788">
        <v>2.3366936513074301E+17</v>
      </c>
      <c r="B2788" t="s">
        <v>5565</v>
      </c>
      <c r="C2788" t="s">
        <v>5566</v>
      </c>
      <c r="D2788" s="1">
        <v>41130.959398148145</v>
      </c>
      <c r="E2788">
        <v>292</v>
      </c>
      <c r="F2788">
        <v>57</v>
      </c>
    </row>
    <row r="2789" spans="1:8" x14ac:dyDescent="0.2">
      <c r="A2789">
        <v>2.33915014099132E+17</v>
      </c>
      <c r="B2789" t="s">
        <v>5567</v>
      </c>
      <c r="C2789" t="s">
        <v>5568</v>
      </c>
      <c r="D2789" s="1">
        <v>41131.637256944443</v>
      </c>
      <c r="E2789">
        <v>355</v>
      </c>
      <c r="F2789">
        <v>99</v>
      </c>
      <c r="G2789" t="s">
        <v>89</v>
      </c>
    </row>
    <row r="2790" spans="1:8" x14ac:dyDescent="0.2">
      <c r="A2790">
        <v>2.3392439968058899E+17</v>
      </c>
      <c r="B2790" t="s">
        <v>5569</v>
      </c>
      <c r="C2790" t="s">
        <v>5570</v>
      </c>
      <c r="D2790" s="1">
        <v>41131.663159722222</v>
      </c>
      <c r="E2790">
        <v>326</v>
      </c>
      <c r="F2790">
        <v>93</v>
      </c>
    </row>
    <row r="2791" spans="1:8" x14ac:dyDescent="0.2">
      <c r="A2791">
        <v>2.3393079315464998E+17</v>
      </c>
      <c r="B2791" t="s">
        <v>5571</v>
      </c>
      <c r="C2791" t="s">
        <v>5572</v>
      </c>
      <c r="D2791" s="1">
        <v>41131.680798611109</v>
      </c>
      <c r="E2791">
        <v>51</v>
      </c>
      <c r="F2791">
        <v>18</v>
      </c>
    </row>
    <row r="2792" spans="1:8" x14ac:dyDescent="0.2">
      <c r="A2792">
        <v>2.33931230930944E+17</v>
      </c>
      <c r="B2792" t="s">
        <v>5573</v>
      </c>
      <c r="C2792" t="s">
        <v>5574</v>
      </c>
      <c r="D2792" s="1">
        <v>41131.682013888887</v>
      </c>
      <c r="E2792">
        <v>68</v>
      </c>
      <c r="F2792">
        <v>16</v>
      </c>
      <c r="G2792" t="s">
        <v>89</v>
      </c>
    </row>
    <row r="2793" spans="1:8" x14ac:dyDescent="0.2">
      <c r="A2793">
        <v>2.3393200583279002E+17</v>
      </c>
      <c r="B2793" t="s">
        <v>5575</v>
      </c>
      <c r="C2793" t="s">
        <v>5576</v>
      </c>
      <c r="D2793" s="1">
        <v>41131.684155092589</v>
      </c>
      <c r="E2793">
        <v>48</v>
      </c>
      <c r="F2793">
        <v>13</v>
      </c>
    </row>
    <row r="2794" spans="1:8" x14ac:dyDescent="0.2">
      <c r="A2794">
        <v>2.33950678274428E+17</v>
      </c>
      <c r="B2794" t="s">
        <v>5577</v>
      </c>
      <c r="C2794" t="s">
        <v>5578</v>
      </c>
      <c r="D2794" s="1">
        <v>41131.735671296294</v>
      </c>
      <c r="E2794">
        <v>21</v>
      </c>
      <c r="F2794">
        <v>9</v>
      </c>
    </row>
    <row r="2795" spans="1:8" x14ac:dyDescent="0.2">
      <c r="A2795">
        <v>2.3395340330955101E+17</v>
      </c>
      <c r="B2795" t="s">
        <v>5579</v>
      </c>
      <c r="C2795" t="s">
        <v>5580</v>
      </c>
      <c r="D2795" s="1">
        <v>41131.743194444447</v>
      </c>
      <c r="E2795">
        <v>34</v>
      </c>
      <c r="F2795">
        <v>7</v>
      </c>
    </row>
    <row r="2796" spans="1:8" x14ac:dyDescent="0.2">
      <c r="A2796">
        <v>2.33956438706368E+17</v>
      </c>
      <c r="B2796" t="s">
        <v>5581</v>
      </c>
      <c r="C2796" t="s">
        <v>5582</v>
      </c>
      <c r="D2796" s="1">
        <v>41131.751574074071</v>
      </c>
      <c r="E2796">
        <v>65</v>
      </c>
      <c r="F2796">
        <v>14</v>
      </c>
      <c r="G2796" t="s">
        <v>215</v>
      </c>
    </row>
    <row r="2797" spans="1:8" x14ac:dyDescent="0.2">
      <c r="A2797">
        <v>2.33962360547704E+17</v>
      </c>
      <c r="B2797" t="s">
        <v>5583</v>
      </c>
      <c r="C2797" t="s">
        <v>5584</v>
      </c>
      <c r="D2797" s="1">
        <v>41131.767916666664</v>
      </c>
      <c r="E2797">
        <v>95</v>
      </c>
      <c r="F2797">
        <v>41</v>
      </c>
    </row>
    <row r="2798" spans="1:8" x14ac:dyDescent="0.2">
      <c r="A2798">
        <v>2.3396515852177798E+17</v>
      </c>
      <c r="B2798" t="s">
        <v>5585</v>
      </c>
      <c r="C2798" t="s">
        <v>5586</v>
      </c>
      <c r="D2798" s="1">
        <v>41131.775636574072</v>
      </c>
      <c r="E2798">
        <v>27</v>
      </c>
      <c r="F2798">
        <v>13</v>
      </c>
    </row>
    <row r="2799" spans="1:8" x14ac:dyDescent="0.2">
      <c r="A2799">
        <v>2.3398521515502301E+17</v>
      </c>
      <c r="B2799" t="s">
        <v>5587</v>
      </c>
      <c r="C2799" t="s">
        <v>5588</v>
      </c>
      <c r="D2799" s="1">
        <v>41131.830983796295</v>
      </c>
      <c r="E2799">
        <v>107</v>
      </c>
      <c r="F2799">
        <v>32</v>
      </c>
      <c r="G2799" t="s">
        <v>89</v>
      </c>
    </row>
    <row r="2800" spans="1:8" x14ac:dyDescent="0.2">
      <c r="A2800">
        <v>2.33986915035136E+17</v>
      </c>
      <c r="B2800" t="s">
        <v>5589</v>
      </c>
      <c r="C2800" t="s">
        <v>5590</v>
      </c>
      <c r="D2800" s="1">
        <v>41131.8356712963</v>
      </c>
      <c r="E2800">
        <v>140</v>
      </c>
      <c r="F2800">
        <v>35</v>
      </c>
    </row>
    <row r="2801" spans="1:8" x14ac:dyDescent="0.2">
      <c r="A2801">
        <v>2.3399389504904301E+17</v>
      </c>
      <c r="B2801" t="s">
        <v>5591</v>
      </c>
      <c r="C2801" t="s">
        <v>5592</v>
      </c>
      <c r="D2801" s="1">
        <v>41131.854930555557</v>
      </c>
      <c r="E2801">
        <v>57</v>
      </c>
      <c r="F2801">
        <v>12</v>
      </c>
      <c r="G2801" t="s">
        <v>89</v>
      </c>
    </row>
    <row r="2802" spans="1:8" x14ac:dyDescent="0.2">
      <c r="A2802">
        <v>2.340027741138E+17</v>
      </c>
      <c r="B2802" t="s">
        <v>5593</v>
      </c>
      <c r="C2802" t="s">
        <v>5594</v>
      </c>
      <c r="D2802" s="1">
        <v>41131.879432870373</v>
      </c>
      <c r="E2802">
        <v>155</v>
      </c>
      <c r="F2802">
        <v>28</v>
      </c>
      <c r="G2802" t="s">
        <v>89</v>
      </c>
    </row>
    <row r="2803" spans="1:8" x14ac:dyDescent="0.2">
      <c r="A2803">
        <v>2.3401151618837699E+17</v>
      </c>
      <c r="B2803" t="s">
        <v>5595</v>
      </c>
      <c r="C2803" t="s">
        <v>5596</v>
      </c>
      <c r="D2803" s="1">
        <v>41131.903553240743</v>
      </c>
      <c r="E2803">
        <v>276</v>
      </c>
      <c r="F2803">
        <v>40</v>
      </c>
      <c r="G2803" t="s">
        <v>89</v>
      </c>
    </row>
    <row r="2804" spans="1:8" x14ac:dyDescent="0.2">
      <c r="A2804">
        <v>2.3401737705292099E+17</v>
      </c>
      <c r="B2804" t="s">
        <v>5597</v>
      </c>
      <c r="C2804" t="s">
        <v>5598</v>
      </c>
      <c r="D2804" s="1">
        <v>41131.919733796298</v>
      </c>
      <c r="E2804">
        <v>655</v>
      </c>
      <c r="F2804">
        <v>219</v>
      </c>
    </row>
    <row r="2805" spans="1:8" x14ac:dyDescent="0.2">
      <c r="A2805">
        <v>2.3402121695503101E+17</v>
      </c>
      <c r="B2805" t="s">
        <v>5599</v>
      </c>
      <c r="C2805" t="s">
        <v>5600</v>
      </c>
      <c r="D2805" s="1">
        <v>41131.930324074077</v>
      </c>
      <c r="E2805">
        <v>38</v>
      </c>
      <c r="F2805">
        <v>11</v>
      </c>
      <c r="G2805" t="s">
        <v>89</v>
      </c>
    </row>
    <row r="2806" spans="1:8" x14ac:dyDescent="0.2">
      <c r="A2806">
        <v>2.3504311282789501E+17</v>
      </c>
      <c r="B2806" t="s">
        <v>5601</v>
      </c>
      <c r="C2806" t="s">
        <v>5602</v>
      </c>
      <c r="D2806" s="1">
        <v>41134.750219907408</v>
      </c>
      <c r="E2806">
        <v>28</v>
      </c>
      <c r="F2806">
        <v>9</v>
      </c>
      <c r="G2806" t="s">
        <v>215</v>
      </c>
    </row>
    <row r="2807" spans="1:8" x14ac:dyDescent="0.2">
      <c r="A2807">
        <v>2.3504496882837501E+17</v>
      </c>
      <c r="B2807" t="s">
        <v>5603</v>
      </c>
      <c r="C2807" t="s">
        <v>5604</v>
      </c>
      <c r="D2807" s="1">
        <v>41134.755347222221</v>
      </c>
      <c r="E2807">
        <v>434</v>
      </c>
      <c r="F2807">
        <v>70</v>
      </c>
      <c r="G2807" t="s">
        <v>89</v>
      </c>
    </row>
    <row r="2808" spans="1:8" x14ac:dyDescent="0.2">
      <c r="A2808">
        <v>2.35071441987596E+17</v>
      </c>
      <c r="B2808" t="s">
        <v>5605</v>
      </c>
      <c r="C2808" t="s">
        <v>5606</v>
      </c>
      <c r="D2808" s="1">
        <v>41134.8283912037</v>
      </c>
      <c r="E2808">
        <v>90</v>
      </c>
      <c r="F2808">
        <v>18</v>
      </c>
      <c r="G2808" t="s">
        <v>215</v>
      </c>
      <c r="H2808" t="s">
        <v>390</v>
      </c>
    </row>
    <row r="2809" spans="1:8" x14ac:dyDescent="0.2">
      <c r="A2809">
        <v>2.3507205442308499E+17</v>
      </c>
      <c r="B2809" t="s">
        <v>5607</v>
      </c>
      <c r="C2809" t="s">
        <v>5608</v>
      </c>
      <c r="D2809" s="1">
        <v>41134.830081018517</v>
      </c>
      <c r="E2809">
        <v>34</v>
      </c>
      <c r="F2809">
        <v>18</v>
      </c>
      <c r="H2809" t="s">
        <v>390</v>
      </c>
    </row>
    <row r="2810" spans="1:8" x14ac:dyDescent="0.2">
      <c r="A2810">
        <v>2.3507671699594E+17</v>
      </c>
      <c r="B2810" t="s">
        <v>5609</v>
      </c>
      <c r="C2810" t="s">
        <v>5610</v>
      </c>
      <c r="D2810" s="1">
        <v>41134.842951388891</v>
      </c>
      <c r="E2810">
        <v>182</v>
      </c>
      <c r="F2810">
        <v>40</v>
      </c>
      <c r="G2810" t="s">
        <v>215</v>
      </c>
    </row>
    <row r="2811" spans="1:8" x14ac:dyDescent="0.2">
      <c r="A2811">
        <v>2.3508511163534499E+17</v>
      </c>
      <c r="B2811" t="s">
        <v>5611</v>
      </c>
      <c r="C2811" t="s">
        <v>5612</v>
      </c>
      <c r="D2811" s="1">
        <v>41134.866111111114</v>
      </c>
      <c r="E2811">
        <v>41</v>
      </c>
      <c r="F2811">
        <v>13</v>
      </c>
      <c r="G2811" t="s">
        <v>576</v>
      </c>
    </row>
    <row r="2812" spans="1:8" x14ac:dyDescent="0.2">
      <c r="A2812">
        <v>2.35092384562692E+17</v>
      </c>
      <c r="B2812" t="s">
        <v>5613</v>
      </c>
      <c r="C2812" t="s">
        <v>5614</v>
      </c>
      <c r="D2812" s="1">
        <v>41134.886180555557</v>
      </c>
      <c r="E2812">
        <v>80</v>
      </c>
      <c r="F2812">
        <v>18</v>
      </c>
      <c r="G2812" t="s">
        <v>89</v>
      </c>
      <c r="H2812" t="s">
        <v>390</v>
      </c>
    </row>
    <row r="2813" spans="1:8" x14ac:dyDescent="0.2">
      <c r="A2813">
        <v>2.3509371941251398E+17</v>
      </c>
      <c r="B2813" t="s">
        <v>5615</v>
      </c>
      <c r="C2813" t="s">
        <v>5616</v>
      </c>
      <c r="D2813" s="1">
        <v>41134.889872685184</v>
      </c>
      <c r="E2813">
        <v>97</v>
      </c>
      <c r="F2813">
        <v>23</v>
      </c>
      <c r="G2813" t="s">
        <v>215</v>
      </c>
    </row>
    <row r="2814" spans="1:8" x14ac:dyDescent="0.2">
      <c r="A2814">
        <v>2.3509828573451802E+17</v>
      </c>
      <c r="B2814" t="s">
        <v>5617</v>
      </c>
      <c r="C2814" t="s">
        <v>5618</v>
      </c>
      <c r="D2814" s="1">
        <v>41134.902465277781</v>
      </c>
      <c r="E2814">
        <v>202</v>
      </c>
      <c r="F2814">
        <v>173</v>
      </c>
      <c r="H2814" t="s">
        <v>390</v>
      </c>
    </row>
    <row r="2815" spans="1:8" x14ac:dyDescent="0.2">
      <c r="A2815">
        <v>2.3509988686811501E+17</v>
      </c>
      <c r="B2815" t="s">
        <v>5619</v>
      </c>
      <c r="C2815" t="s">
        <v>5620</v>
      </c>
      <c r="D2815" s="1">
        <v>41134.906886574077</v>
      </c>
      <c r="E2815">
        <v>33</v>
      </c>
      <c r="F2815">
        <v>11</v>
      </c>
    </row>
    <row r="2816" spans="1:8" x14ac:dyDescent="0.2">
      <c r="A2816">
        <v>2.3510514033453798E+17</v>
      </c>
      <c r="B2816" t="s">
        <v>5621</v>
      </c>
      <c r="C2816" t="s">
        <v>5622</v>
      </c>
      <c r="D2816" s="1">
        <v>41134.921388888892</v>
      </c>
      <c r="E2816">
        <v>303</v>
      </c>
      <c r="F2816">
        <v>34</v>
      </c>
    </row>
    <row r="2817" spans="1:8" x14ac:dyDescent="0.2">
      <c r="A2817">
        <v>2.3510647001280499E+17</v>
      </c>
      <c r="B2817" t="s">
        <v>5623</v>
      </c>
      <c r="C2817" t="s">
        <v>5624</v>
      </c>
      <c r="D2817" s="1">
        <v>41134.925057870372</v>
      </c>
      <c r="E2817">
        <v>118</v>
      </c>
      <c r="F2817">
        <v>78</v>
      </c>
      <c r="G2817" t="s">
        <v>89</v>
      </c>
    </row>
    <row r="2818" spans="1:8" x14ac:dyDescent="0.2">
      <c r="A2818">
        <v>2.3511525231074899E+17</v>
      </c>
      <c r="B2818" t="s">
        <v>5625</v>
      </c>
      <c r="C2818" t="s">
        <v>5626</v>
      </c>
      <c r="D2818" s="1">
        <v>41134.949293981481</v>
      </c>
      <c r="E2818">
        <v>196</v>
      </c>
      <c r="F2818">
        <v>44</v>
      </c>
    </row>
    <row r="2819" spans="1:8" x14ac:dyDescent="0.2">
      <c r="A2819">
        <v>2.35121646221004E+17</v>
      </c>
      <c r="B2819" t="s">
        <v>5627</v>
      </c>
      <c r="C2819" t="s">
        <v>5628</v>
      </c>
      <c r="D2819" s="1">
        <v>41134.966932870368</v>
      </c>
      <c r="E2819">
        <v>58</v>
      </c>
      <c r="F2819">
        <v>24</v>
      </c>
      <c r="G2819" t="s">
        <v>89</v>
      </c>
    </row>
    <row r="2820" spans="1:8" x14ac:dyDescent="0.2">
      <c r="A2820">
        <v>2.3512183818171501E+17</v>
      </c>
      <c r="B2820" t="s">
        <v>5629</v>
      </c>
      <c r="C2820" t="s">
        <v>5630</v>
      </c>
      <c r="D2820" s="1">
        <v>41134.967465277776</v>
      </c>
      <c r="E2820">
        <v>320</v>
      </c>
      <c r="F2820">
        <v>38</v>
      </c>
      <c r="G2820" t="s">
        <v>89</v>
      </c>
    </row>
    <row r="2821" spans="1:8" x14ac:dyDescent="0.2">
      <c r="A2821">
        <v>2.3512324177201501E+17</v>
      </c>
      <c r="B2821" t="s">
        <v>5631</v>
      </c>
      <c r="C2821" t="s">
        <v>5632</v>
      </c>
      <c r="D2821" s="1">
        <v>41134.971331018518</v>
      </c>
      <c r="E2821">
        <v>208</v>
      </c>
      <c r="F2821">
        <v>33</v>
      </c>
      <c r="G2821" t="s">
        <v>215</v>
      </c>
    </row>
    <row r="2822" spans="1:8" x14ac:dyDescent="0.2">
      <c r="A2822">
        <v>2.3512403323299002E+17</v>
      </c>
      <c r="B2822" t="s">
        <v>5633</v>
      </c>
      <c r="C2822" t="s">
        <v>5634</v>
      </c>
      <c r="D2822" s="1">
        <v>41134.97351851852</v>
      </c>
      <c r="E2822">
        <v>142</v>
      </c>
      <c r="F2822">
        <v>33</v>
      </c>
    </row>
    <row r="2823" spans="1:8" x14ac:dyDescent="0.2">
      <c r="A2823">
        <v>2.3512603618089299E+17</v>
      </c>
      <c r="B2823" t="s">
        <v>5635</v>
      </c>
      <c r="C2823" t="s">
        <v>5636</v>
      </c>
      <c r="D2823" s="1">
        <v>41134.979050925926</v>
      </c>
      <c r="E2823">
        <v>38</v>
      </c>
      <c r="F2823">
        <v>10</v>
      </c>
      <c r="G2823" t="s">
        <v>89</v>
      </c>
    </row>
    <row r="2824" spans="1:8" x14ac:dyDescent="0.2">
      <c r="A2824">
        <v>2.3533352087101402E+17</v>
      </c>
      <c r="B2824" t="s">
        <v>5637</v>
      </c>
      <c r="C2824" t="s">
        <v>5638</v>
      </c>
      <c r="D2824" s="1">
        <v>41135.55159722222</v>
      </c>
      <c r="E2824">
        <v>22</v>
      </c>
      <c r="F2824">
        <v>6</v>
      </c>
      <c r="G2824" t="s">
        <v>89</v>
      </c>
      <c r="H2824" t="s">
        <v>390</v>
      </c>
    </row>
    <row r="2825" spans="1:8" x14ac:dyDescent="0.2">
      <c r="A2825">
        <v>2.3540560769858301E+17</v>
      </c>
      <c r="B2825" t="s">
        <v>5639</v>
      </c>
      <c r="C2825" t="s">
        <v>5640</v>
      </c>
      <c r="D2825" s="1">
        <v>41135.750520833331</v>
      </c>
      <c r="E2825">
        <v>20</v>
      </c>
      <c r="F2825">
        <v>2</v>
      </c>
      <c r="G2825" t="s">
        <v>487</v>
      </c>
    </row>
    <row r="2826" spans="1:8" x14ac:dyDescent="0.2">
      <c r="A2826">
        <v>2.35406656677244E+17</v>
      </c>
      <c r="B2826" t="s">
        <v>5641</v>
      </c>
      <c r="C2826" t="s">
        <v>5642</v>
      </c>
      <c r="D2826" s="1">
        <v>41135.75341435185</v>
      </c>
      <c r="E2826">
        <v>40</v>
      </c>
      <c r="F2826">
        <v>6</v>
      </c>
      <c r="G2826" t="s">
        <v>89</v>
      </c>
    </row>
    <row r="2827" spans="1:8" x14ac:dyDescent="0.2">
      <c r="A2827">
        <v>2.3541246472293101E+17</v>
      </c>
      <c r="B2827" t="s">
        <v>5643</v>
      </c>
      <c r="C2827" t="s">
        <v>5644</v>
      </c>
      <c r="D2827" s="1">
        <v>41135.769444444442</v>
      </c>
      <c r="E2827">
        <v>55</v>
      </c>
      <c r="F2827">
        <v>6</v>
      </c>
      <c r="G2827" t="e">
        <f>DC_Decoder</f>
        <v>#NAME?</v>
      </c>
    </row>
    <row r="2828" spans="1:8" x14ac:dyDescent="0.2">
      <c r="A2828">
        <v>2.3543632383248701E+17</v>
      </c>
      <c r="B2828" t="s">
        <v>5645</v>
      </c>
      <c r="C2828" t="s">
        <v>5646</v>
      </c>
      <c r="D2828" s="1">
        <v>41135.835277777776</v>
      </c>
      <c r="E2828">
        <v>235</v>
      </c>
      <c r="F2828">
        <v>51</v>
      </c>
    </row>
    <row r="2829" spans="1:8" x14ac:dyDescent="0.2">
      <c r="A2829">
        <v>2.3543786434582499E+17</v>
      </c>
      <c r="B2829" t="s">
        <v>5647</v>
      </c>
      <c r="C2829" t="s">
        <v>5648</v>
      </c>
      <c r="D2829" s="1">
        <v>41135.839525462965</v>
      </c>
      <c r="E2829">
        <v>155</v>
      </c>
      <c r="F2829">
        <v>41</v>
      </c>
      <c r="G2829" t="s">
        <v>89</v>
      </c>
    </row>
    <row r="2830" spans="1:8" x14ac:dyDescent="0.2">
      <c r="A2830">
        <v>2.3544825921105901E+17</v>
      </c>
      <c r="B2830" t="s">
        <v>5649</v>
      </c>
      <c r="C2830" t="s">
        <v>5650</v>
      </c>
      <c r="D2830" s="1">
        <v>41135.868217592593</v>
      </c>
      <c r="E2830">
        <v>71</v>
      </c>
      <c r="F2830">
        <v>9</v>
      </c>
      <c r="G2830" t="s">
        <v>215</v>
      </c>
    </row>
    <row r="2831" spans="1:8" x14ac:dyDescent="0.2">
      <c r="A2831">
        <v>2.3545114850348602E+17</v>
      </c>
      <c r="B2831" t="s">
        <v>5651</v>
      </c>
      <c r="C2831" t="s">
        <v>5652</v>
      </c>
      <c r="D2831" s="1">
        <v>41135.876180555555</v>
      </c>
      <c r="E2831">
        <v>311</v>
      </c>
      <c r="F2831">
        <v>67</v>
      </c>
    </row>
    <row r="2832" spans="1:8" x14ac:dyDescent="0.2">
      <c r="A2832">
        <v>2.3545444157740602E+17</v>
      </c>
      <c r="B2832" t="s">
        <v>5653</v>
      </c>
      <c r="C2832" t="s">
        <v>5654</v>
      </c>
      <c r="D2832" s="1">
        <v>41135.885277777779</v>
      </c>
      <c r="E2832">
        <v>44</v>
      </c>
      <c r="F2832">
        <v>20</v>
      </c>
      <c r="G2832" t="s">
        <v>89</v>
      </c>
    </row>
    <row r="2833" spans="1:8" x14ac:dyDescent="0.2">
      <c r="A2833">
        <v>2.3545965798713699E+17</v>
      </c>
      <c r="B2833" t="s">
        <v>5655</v>
      </c>
      <c r="C2833" t="s">
        <v>5656</v>
      </c>
      <c r="D2833" s="1">
        <v>41135.899664351855</v>
      </c>
      <c r="E2833">
        <v>126</v>
      </c>
      <c r="F2833">
        <v>29</v>
      </c>
      <c r="H2833" t="s">
        <v>390</v>
      </c>
    </row>
    <row r="2834" spans="1:8" x14ac:dyDescent="0.2">
      <c r="A2834">
        <v>2.3546323542645901E+17</v>
      </c>
      <c r="B2834" t="s">
        <v>5657</v>
      </c>
      <c r="C2834" t="s">
        <v>5658</v>
      </c>
      <c r="D2834" s="1">
        <v>41135.909537037034</v>
      </c>
      <c r="E2834">
        <v>646</v>
      </c>
      <c r="F2834">
        <v>135</v>
      </c>
      <c r="G2834" t="s">
        <v>89</v>
      </c>
    </row>
    <row r="2835" spans="1:8" x14ac:dyDescent="0.2">
      <c r="A2835">
        <v>2.3547066542210598E+17</v>
      </c>
      <c r="B2835" t="s">
        <v>5659</v>
      </c>
      <c r="C2835" t="s">
        <v>5660</v>
      </c>
      <c r="D2835" s="1">
        <v>41135.930046296293</v>
      </c>
      <c r="E2835">
        <v>406</v>
      </c>
      <c r="F2835">
        <v>74</v>
      </c>
    </row>
    <row r="2836" spans="1:8" x14ac:dyDescent="0.2">
      <c r="A2836">
        <v>2.3573960558706598E+17</v>
      </c>
      <c r="B2836" t="s">
        <v>5661</v>
      </c>
      <c r="C2836" t="s">
        <v>5662</v>
      </c>
      <c r="D2836" s="1">
        <v>41136.672175925924</v>
      </c>
      <c r="E2836">
        <v>237</v>
      </c>
      <c r="F2836">
        <v>101</v>
      </c>
      <c r="G2836" t="s">
        <v>89</v>
      </c>
    </row>
    <row r="2837" spans="1:8" x14ac:dyDescent="0.2">
      <c r="A2837">
        <v>2.3573999751542301E+17</v>
      </c>
      <c r="B2837" t="s">
        <v>5663</v>
      </c>
      <c r="C2837" t="s">
        <v>5664</v>
      </c>
      <c r="D2837" s="1">
        <v>41136.673252314817</v>
      </c>
      <c r="E2837">
        <v>208</v>
      </c>
      <c r="F2837">
        <v>49</v>
      </c>
    </row>
    <row r="2838" spans="1:8" x14ac:dyDescent="0.2">
      <c r="A2838">
        <v>2.3580059823728602E+17</v>
      </c>
      <c r="B2838" t="s">
        <v>5665</v>
      </c>
      <c r="C2838" t="s">
        <v>5666</v>
      </c>
      <c r="D2838" s="1">
        <v>41136.840486111112</v>
      </c>
      <c r="E2838">
        <v>94</v>
      </c>
      <c r="F2838">
        <v>20</v>
      </c>
      <c r="G2838" t="s">
        <v>89</v>
      </c>
    </row>
    <row r="2839" spans="1:8" x14ac:dyDescent="0.2">
      <c r="A2839">
        <v>2.3580115631459501E+17</v>
      </c>
      <c r="B2839" t="s">
        <v>5667</v>
      </c>
      <c r="C2839" t="s">
        <v>5668</v>
      </c>
      <c r="D2839" s="1">
        <v>41136.84202546296</v>
      </c>
      <c r="E2839">
        <v>191</v>
      </c>
      <c r="F2839">
        <v>110</v>
      </c>
      <c r="G2839" t="s">
        <v>215</v>
      </c>
    </row>
    <row r="2840" spans="1:8" x14ac:dyDescent="0.2">
      <c r="A2840">
        <v>2.35802620588068E+17</v>
      </c>
      <c r="B2840" t="s">
        <v>5669</v>
      </c>
      <c r="C2840" t="s">
        <v>5670</v>
      </c>
      <c r="D2840" s="1">
        <v>41136.846064814818</v>
      </c>
      <c r="E2840">
        <v>110</v>
      </c>
      <c r="F2840">
        <v>20</v>
      </c>
      <c r="G2840" t="s">
        <v>89</v>
      </c>
    </row>
    <row r="2841" spans="1:8" x14ac:dyDescent="0.2">
      <c r="A2841">
        <v>2.3580645095232301E+17</v>
      </c>
      <c r="B2841" t="s">
        <v>5671</v>
      </c>
      <c r="C2841" t="s">
        <v>5672</v>
      </c>
      <c r="D2841" s="1">
        <v>41136.856631944444</v>
      </c>
      <c r="E2841">
        <v>207</v>
      </c>
      <c r="F2841">
        <v>239</v>
      </c>
      <c r="G2841" t="s">
        <v>215</v>
      </c>
    </row>
    <row r="2842" spans="1:8" x14ac:dyDescent="0.2">
      <c r="A2842">
        <v>2.3581212821960198E+17</v>
      </c>
      <c r="B2842" t="s">
        <v>5673</v>
      </c>
      <c r="C2842" t="s">
        <v>5674</v>
      </c>
      <c r="D2842" s="1">
        <v>41136.872303240743</v>
      </c>
      <c r="E2842">
        <v>205</v>
      </c>
      <c r="F2842">
        <v>63</v>
      </c>
      <c r="G2842" t="s">
        <v>215</v>
      </c>
    </row>
    <row r="2843" spans="1:8" x14ac:dyDescent="0.2">
      <c r="A2843">
        <v>2.3581361705071398E+17</v>
      </c>
      <c r="B2843" t="s">
        <v>5675</v>
      </c>
      <c r="C2843" t="s">
        <v>5676</v>
      </c>
      <c r="D2843" s="1">
        <v>41136.87641203704</v>
      </c>
      <c r="E2843">
        <v>43</v>
      </c>
      <c r="F2843">
        <v>10</v>
      </c>
      <c r="G2843" t="s">
        <v>89</v>
      </c>
    </row>
    <row r="2844" spans="1:8" x14ac:dyDescent="0.2">
      <c r="A2844">
        <v>2.35816573418496E+17</v>
      </c>
      <c r="B2844" t="s">
        <v>5677</v>
      </c>
      <c r="C2844" t="s">
        <v>5678</v>
      </c>
      <c r="D2844" s="1">
        <v>41136.884571759256</v>
      </c>
      <c r="E2844">
        <v>21</v>
      </c>
      <c r="F2844">
        <v>3</v>
      </c>
      <c r="G2844" t="s">
        <v>89</v>
      </c>
    </row>
    <row r="2845" spans="1:8" x14ac:dyDescent="0.2">
      <c r="A2845">
        <v>2.35817253290004E+17</v>
      </c>
      <c r="B2845" t="s">
        <v>5679</v>
      </c>
      <c r="C2845" t="s">
        <v>5680</v>
      </c>
      <c r="D2845" s="1">
        <v>41136.886446759258</v>
      </c>
      <c r="E2845">
        <v>415</v>
      </c>
      <c r="F2845">
        <v>368</v>
      </c>
    </row>
    <row r="2846" spans="1:8" x14ac:dyDescent="0.2">
      <c r="A2846">
        <v>2.3581924226250701E+17</v>
      </c>
      <c r="B2846" t="s">
        <v>5681</v>
      </c>
      <c r="C2846" t="s">
        <v>5682</v>
      </c>
      <c r="D2846" s="1">
        <v>41136.891932870371</v>
      </c>
      <c r="E2846">
        <v>44</v>
      </c>
      <c r="F2846">
        <v>9</v>
      </c>
    </row>
    <row r="2847" spans="1:8" x14ac:dyDescent="0.2">
      <c r="A2847">
        <v>2.3581958719366701E+17</v>
      </c>
      <c r="B2847" t="s">
        <v>5683</v>
      </c>
      <c r="C2847" t="s">
        <v>5684</v>
      </c>
      <c r="D2847" s="1">
        <v>41136.892881944441</v>
      </c>
      <c r="E2847">
        <v>52</v>
      </c>
      <c r="F2847">
        <v>14</v>
      </c>
    </row>
    <row r="2848" spans="1:8" x14ac:dyDescent="0.2">
      <c r="A2848">
        <v>2.3581987771215002E+17</v>
      </c>
      <c r="B2848" t="s">
        <v>5685</v>
      </c>
      <c r="C2848" t="s">
        <v>5686</v>
      </c>
      <c r="D2848" s="1">
        <v>41136.893680555557</v>
      </c>
      <c r="E2848">
        <v>141</v>
      </c>
      <c r="F2848">
        <v>59</v>
      </c>
    </row>
    <row r="2849" spans="1:7" x14ac:dyDescent="0.2">
      <c r="A2849">
        <v>2.35822851092004E+17</v>
      </c>
      <c r="B2849" t="s">
        <v>5687</v>
      </c>
      <c r="C2849" t="s">
        <v>5688</v>
      </c>
      <c r="D2849" s="1">
        <v>41136.901886574073</v>
      </c>
      <c r="E2849">
        <v>122</v>
      </c>
      <c r="F2849">
        <v>33</v>
      </c>
      <c r="G2849" t="s">
        <v>89</v>
      </c>
    </row>
    <row r="2850" spans="1:7" x14ac:dyDescent="0.2">
      <c r="A2850">
        <v>2.3582821428980499E+17</v>
      </c>
      <c r="B2850" t="s">
        <v>5689</v>
      </c>
      <c r="C2850" t="s">
        <v>5690</v>
      </c>
      <c r="D2850" s="1">
        <v>41136.916689814818</v>
      </c>
      <c r="E2850">
        <v>171</v>
      </c>
      <c r="F2850">
        <v>24</v>
      </c>
      <c r="G2850" t="s">
        <v>89</v>
      </c>
    </row>
    <row r="2851" spans="1:7" x14ac:dyDescent="0.2">
      <c r="A2851">
        <v>2.3584087324872701E+17</v>
      </c>
      <c r="B2851" t="s">
        <v>5691</v>
      </c>
      <c r="C2851" t="e">
        <f>_xlfn.SINGLE( GeorgeFWill is suggesting football is going away and _xlfn.SINGLE( MittRomney will lose. _xlfn.SINGLE( GeorgeFWill is a moron.)))</f>
        <v>#NAME?</v>
      </c>
      <c r="D2851" s="1">
        <v>41136.951620370368</v>
      </c>
      <c r="E2851">
        <v>59</v>
      </c>
      <c r="F2851">
        <v>48</v>
      </c>
      <c r="G2851" t="s">
        <v>576</v>
      </c>
    </row>
    <row r="2852" spans="1:7" x14ac:dyDescent="0.2">
      <c r="A2852">
        <v>2.3608974630730099E+17</v>
      </c>
      <c r="B2852" t="s">
        <v>5692</v>
      </c>
      <c r="C2852" t="s">
        <v>5693</v>
      </c>
      <c r="D2852" s="1">
        <v>41137.638379629629</v>
      </c>
      <c r="E2852">
        <v>1314</v>
      </c>
      <c r="F2852">
        <v>957</v>
      </c>
    </row>
    <row r="2853" spans="1:7" x14ac:dyDescent="0.2">
      <c r="A2853">
        <v>2.3609108699980099E+17</v>
      </c>
      <c r="B2853" t="s">
        <v>5694</v>
      </c>
      <c r="C2853" t="s">
        <v>5695</v>
      </c>
      <c r="D2853" s="1">
        <v>41137.642083333332</v>
      </c>
      <c r="E2853">
        <v>501</v>
      </c>
      <c r="F2853">
        <v>111</v>
      </c>
    </row>
    <row r="2854" spans="1:7" x14ac:dyDescent="0.2">
      <c r="A2854">
        <v>2.3609876996649299E+17</v>
      </c>
      <c r="B2854" t="s">
        <v>5696</v>
      </c>
      <c r="C2854" t="s">
        <v>5697</v>
      </c>
      <c r="D2854" s="1">
        <v>41137.663275462961</v>
      </c>
      <c r="E2854">
        <v>314</v>
      </c>
      <c r="F2854">
        <v>55</v>
      </c>
      <c r="G2854" t="s">
        <v>89</v>
      </c>
    </row>
    <row r="2855" spans="1:7" x14ac:dyDescent="0.2">
      <c r="A2855">
        <v>2.36102883572076E+17</v>
      </c>
      <c r="B2855" t="s">
        <v>5698</v>
      </c>
      <c r="C2855" t="s">
        <v>5699</v>
      </c>
      <c r="D2855" s="1">
        <v>41137.674629629626</v>
      </c>
      <c r="E2855">
        <v>3538</v>
      </c>
      <c r="F2855">
        <v>3478</v>
      </c>
      <c r="G2855" t="s">
        <v>89</v>
      </c>
    </row>
    <row r="2856" spans="1:7" x14ac:dyDescent="0.2">
      <c r="A2856">
        <v>2.3610783164702701E+17</v>
      </c>
      <c r="B2856" t="s">
        <v>5700</v>
      </c>
      <c r="C2856" t="s">
        <v>5701</v>
      </c>
      <c r="D2856" s="1">
        <v>41137.688287037039</v>
      </c>
      <c r="E2856">
        <v>2596</v>
      </c>
      <c r="F2856">
        <v>3051</v>
      </c>
      <c r="G2856" t="s">
        <v>89</v>
      </c>
    </row>
    <row r="2857" spans="1:7" x14ac:dyDescent="0.2">
      <c r="A2857">
        <v>2.3611866614661101E+17</v>
      </c>
      <c r="B2857" t="s">
        <v>5702</v>
      </c>
      <c r="C2857" t="s">
        <v>5703</v>
      </c>
      <c r="D2857" s="1">
        <v>41137.718182870369</v>
      </c>
      <c r="E2857">
        <v>115</v>
      </c>
      <c r="F2857">
        <v>25</v>
      </c>
      <c r="G2857" t="s">
        <v>89</v>
      </c>
    </row>
    <row r="2858" spans="1:7" x14ac:dyDescent="0.2">
      <c r="A2858">
        <v>2.3615832937268E+17</v>
      </c>
      <c r="B2858" t="s">
        <v>5704</v>
      </c>
      <c r="C2858" t="s">
        <v>5705</v>
      </c>
      <c r="D2858" s="1">
        <v>41137.827627314815</v>
      </c>
      <c r="E2858">
        <v>276</v>
      </c>
      <c r="F2858">
        <v>168</v>
      </c>
    </row>
    <row r="2859" spans="1:7" x14ac:dyDescent="0.2">
      <c r="A2859">
        <v>2.3616106549755002E+17</v>
      </c>
      <c r="B2859" t="s">
        <v>5706</v>
      </c>
      <c r="C2859" t="s">
        <v>5707</v>
      </c>
      <c r="D2859" s="1">
        <v>41137.835185185184</v>
      </c>
      <c r="E2859">
        <v>17</v>
      </c>
      <c r="F2859">
        <v>4</v>
      </c>
      <c r="G2859" t="s">
        <v>576</v>
      </c>
    </row>
    <row r="2860" spans="1:7" x14ac:dyDescent="0.2">
      <c r="A2860">
        <v>2.3616507414906E+17</v>
      </c>
      <c r="B2860" t="s">
        <v>5708</v>
      </c>
      <c r="C2860" t="s">
        <v>5709</v>
      </c>
      <c r="D2860" s="1">
        <v>41137.846250000002</v>
      </c>
      <c r="E2860">
        <v>358</v>
      </c>
      <c r="F2860">
        <v>83</v>
      </c>
      <c r="G2860" t="s">
        <v>89</v>
      </c>
    </row>
    <row r="2861" spans="1:7" x14ac:dyDescent="0.2">
      <c r="A2861">
        <v>2.36169905869828E+17</v>
      </c>
      <c r="B2861" t="s">
        <v>5710</v>
      </c>
      <c r="C2861" t="s">
        <v>5711</v>
      </c>
      <c r="D2861" s="1">
        <v>41137.859583333331</v>
      </c>
      <c r="E2861">
        <v>59</v>
      </c>
      <c r="F2861">
        <v>44</v>
      </c>
      <c r="G2861" t="s">
        <v>89</v>
      </c>
    </row>
    <row r="2862" spans="1:7" x14ac:dyDescent="0.2">
      <c r="A2862">
        <v>2.3617907145585798E+17</v>
      </c>
      <c r="B2862" t="s">
        <v>5712</v>
      </c>
      <c r="C2862" t="s">
        <v>5713</v>
      </c>
      <c r="D2862" s="1">
        <v>41137.884872685187</v>
      </c>
      <c r="E2862">
        <v>36</v>
      </c>
      <c r="F2862">
        <v>21</v>
      </c>
      <c r="G2862" t="s">
        <v>89</v>
      </c>
    </row>
    <row r="2863" spans="1:7" x14ac:dyDescent="0.2">
      <c r="A2863">
        <v>2.3618180057202598E+17</v>
      </c>
      <c r="B2863" t="s">
        <v>5714</v>
      </c>
      <c r="C2863" t="s">
        <v>5715</v>
      </c>
      <c r="D2863" s="1">
        <v>41137.892395833333</v>
      </c>
      <c r="E2863">
        <v>1152</v>
      </c>
      <c r="F2863">
        <v>2048</v>
      </c>
    </row>
    <row r="2864" spans="1:7" x14ac:dyDescent="0.2">
      <c r="A2864">
        <v>2.3618319128160198E+17</v>
      </c>
      <c r="B2864" t="s">
        <v>5716</v>
      </c>
      <c r="C2864" t="s">
        <v>5717</v>
      </c>
      <c r="D2864" s="1">
        <v>41137.896238425928</v>
      </c>
      <c r="E2864">
        <v>370</v>
      </c>
      <c r="F2864">
        <v>57</v>
      </c>
      <c r="G2864" t="s">
        <v>89</v>
      </c>
    </row>
    <row r="2865" spans="1:8" x14ac:dyDescent="0.2">
      <c r="A2865">
        <v>2.3618418745398E+17</v>
      </c>
      <c r="B2865" t="s">
        <v>5718</v>
      </c>
      <c r="C2865" t="s">
        <v>5719</v>
      </c>
      <c r="D2865" s="1">
        <v>41137.898993055554</v>
      </c>
      <c r="E2865">
        <v>182</v>
      </c>
      <c r="F2865">
        <v>25</v>
      </c>
      <c r="G2865" t="s">
        <v>576</v>
      </c>
    </row>
    <row r="2866" spans="1:8" x14ac:dyDescent="0.2">
      <c r="A2866">
        <v>2.3618444114644899E+17</v>
      </c>
      <c r="B2866" t="s">
        <v>5720</v>
      </c>
      <c r="C2866" t="s">
        <v>5721</v>
      </c>
      <c r="D2866" s="1">
        <v>41137.899687500001</v>
      </c>
      <c r="E2866">
        <v>816</v>
      </c>
      <c r="F2866">
        <v>603</v>
      </c>
      <c r="G2866" t="s">
        <v>89</v>
      </c>
    </row>
    <row r="2867" spans="1:8" x14ac:dyDescent="0.2">
      <c r="A2867">
        <v>2.3618595680435398E+17</v>
      </c>
      <c r="B2867" t="s">
        <v>5722</v>
      </c>
      <c r="C2867" t="s">
        <v>5723</v>
      </c>
      <c r="D2867" s="1">
        <v>41137.903865740744</v>
      </c>
      <c r="E2867">
        <v>154</v>
      </c>
      <c r="F2867">
        <v>36</v>
      </c>
      <c r="G2867" t="s">
        <v>215</v>
      </c>
    </row>
    <row r="2868" spans="1:8" x14ac:dyDescent="0.2">
      <c r="A2868">
        <v>2.3619222813605798E+17</v>
      </c>
      <c r="B2868" t="s">
        <v>5724</v>
      </c>
      <c r="C2868" t="s">
        <v>5725</v>
      </c>
      <c r="D2868" s="1">
        <v>41137.921180555553</v>
      </c>
      <c r="E2868">
        <v>252</v>
      </c>
      <c r="F2868">
        <v>250</v>
      </c>
    </row>
    <row r="2869" spans="1:8" x14ac:dyDescent="0.2">
      <c r="A2869">
        <v>2.3619650127621699E+17</v>
      </c>
      <c r="B2869" t="s">
        <v>5726</v>
      </c>
      <c r="C2869" t="s">
        <v>5727</v>
      </c>
      <c r="D2869" s="1">
        <v>41137.932962962965</v>
      </c>
      <c r="E2869">
        <v>147</v>
      </c>
      <c r="F2869">
        <v>45</v>
      </c>
      <c r="G2869" t="s">
        <v>89</v>
      </c>
    </row>
    <row r="2870" spans="1:8" x14ac:dyDescent="0.2">
      <c r="A2870">
        <v>2.3619673036489901E+17</v>
      </c>
      <c r="B2870" t="s">
        <v>5728</v>
      </c>
      <c r="C2870" t="s">
        <v>5729</v>
      </c>
      <c r="D2870" s="1">
        <v>41137.933599537035</v>
      </c>
      <c r="E2870">
        <v>1119</v>
      </c>
      <c r="F2870">
        <v>706</v>
      </c>
      <c r="G2870" t="s">
        <v>89</v>
      </c>
    </row>
    <row r="2871" spans="1:8" x14ac:dyDescent="0.2">
      <c r="A2871">
        <v>2.36201902336004E+17</v>
      </c>
      <c r="B2871" t="s">
        <v>5730</v>
      </c>
      <c r="C2871" t="s">
        <v>5731</v>
      </c>
      <c r="D2871" s="1">
        <v>41137.947870370372</v>
      </c>
      <c r="E2871">
        <v>139</v>
      </c>
      <c r="F2871">
        <v>27</v>
      </c>
      <c r="G2871" t="s">
        <v>215</v>
      </c>
    </row>
    <row r="2872" spans="1:8" x14ac:dyDescent="0.2">
      <c r="A2872">
        <v>2.3621334422533699E+17</v>
      </c>
      <c r="B2872" t="s">
        <v>5732</v>
      </c>
      <c r="C2872" t="s">
        <v>5733</v>
      </c>
      <c r="D2872" s="1">
        <v>41137.979444444441</v>
      </c>
      <c r="E2872">
        <v>171</v>
      </c>
      <c r="F2872">
        <v>96</v>
      </c>
    </row>
    <row r="2873" spans="1:8" x14ac:dyDescent="0.2">
      <c r="A2873">
        <v>2.3621355919180499E+17</v>
      </c>
      <c r="B2873" t="s">
        <v>5734</v>
      </c>
      <c r="C2873" t="s">
        <v>5735</v>
      </c>
      <c r="D2873" s="1">
        <v>41137.980034722219</v>
      </c>
      <c r="E2873">
        <v>304</v>
      </c>
      <c r="F2873">
        <v>80</v>
      </c>
    </row>
    <row r="2874" spans="1:8" x14ac:dyDescent="0.2">
      <c r="A2874">
        <v>2.36444938806652E+17</v>
      </c>
      <c r="B2874" t="s">
        <v>5736</v>
      </c>
      <c r="C2874" t="s">
        <v>5737</v>
      </c>
      <c r="D2874" s="1">
        <v>41138.618530092594</v>
      </c>
      <c r="E2874">
        <v>707</v>
      </c>
      <c r="F2874">
        <v>157</v>
      </c>
    </row>
    <row r="2875" spans="1:8" x14ac:dyDescent="0.2">
      <c r="A2875">
        <v>2.3645088655199802E+17</v>
      </c>
      <c r="B2875" t="s">
        <v>5738</v>
      </c>
      <c r="C2875" t="s">
        <v>5739</v>
      </c>
      <c r="D2875" s="1">
        <v>41138.634942129633</v>
      </c>
      <c r="E2875">
        <v>725</v>
      </c>
      <c r="F2875">
        <v>118</v>
      </c>
      <c r="G2875" t="s">
        <v>215</v>
      </c>
    </row>
    <row r="2876" spans="1:8" x14ac:dyDescent="0.2">
      <c r="A2876">
        <v>2.36451045197348E+17</v>
      </c>
      <c r="B2876" t="s">
        <v>5740</v>
      </c>
      <c r="C2876" t="s">
        <v>5741</v>
      </c>
      <c r="D2876" s="1">
        <v>41138.635370370372</v>
      </c>
      <c r="E2876">
        <v>2184</v>
      </c>
      <c r="F2876">
        <v>3355</v>
      </c>
      <c r="G2876" t="s">
        <v>89</v>
      </c>
    </row>
    <row r="2877" spans="1:8" x14ac:dyDescent="0.2">
      <c r="A2877">
        <v>2.3645961913068301E+17</v>
      </c>
      <c r="B2877" t="s">
        <v>5742</v>
      </c>
      <c r="C2877" t="s">
        <v>5743</v>
      </c>
      <c r="D2877" s="1">
        <v>41138.659039351849</v>
      </c>
      <c r="E2877">
        <v>57</v>
      </c>
      <c r="F2877">
        <v>32</v>
      </c>
      <c r="G2877" t="s">
        <v>89</v>
      </c>
    </row>
    <row r="2878" spans="1:8" x14ac:dyDescent="0.2">
      <c r="A2878">
        <v>2.3646239816325501E+17</v>
      </c>
      <c r="B2878" t="s">
        <v>5744</v>
      </c>
      <c r="C2878" t="s">
        <v>5745</v>
      </c>
      <c r="D2878" s="1">
        <v>41138.666701388887</v>
      </c>
      <c r="E2878">
        <v>27</v>
      </c>
      <c r="F2878">
        <v>13</v>
      </c>
      <c r="H2878" t="s">
        <v>390</v>
      </c>
    </row>
    <row r="2879" spans="1:8" x14ac:dyDescent="0.2">
      <c r="A2879">
        <v>2.36485021773492E+17</v>
      </c>
      <c r="B2879" t="s">
        <v>5746</v>
      </c>
      <c r="C2879" t="s">
        <v>5747</v>
      </c>
      <c r="D2879" s="1">
        <v>41138.729131944441</v>
      </c>
      <c r="E2879">
        <v>28</v>
      </c>
      <c r="F2879">
        <v>4</v>
      </c>
      <c r="G2879" t="s">
        <v>576</v>
      </c>
    </row>
    <row r="2880" spans="1:8" x14ac:dyDescent="0.2">
      <c r="A2880">
        <v>2.3649114621649699E+17</v>
      </c>
      <c r="B2880" t="s">
        <v>5748</v>
      </c>
      <c r="C2880" t="s">
        <v>5749</v>
      </c>
      <c r="D2880" s="1">
        <v>41138.746030092596</v>
      </c>
      <c r="E2880">
        <v>57</v>
      </c>
      <c r="F2880">
        <v>30</v>
      </c>
      <c r="G2880" t="s">
        <v>215</v>
      </c>
    </row>
    <row r="2881" spans="1:7" x14ac:dyDescent="0.2">
      <c r="A2881">
        <v>2.3649167671626099E+17</v>
      </c>
      <c r="B2881" t="s">
        <v>5750</v>
      </c>
      <c r="C2881" t="s">
        <v>5751</v>
      </c>
      <c r="D2881" s="1">
        <v>41138.747499999998</v>
      </c>
      <c r="E2881">
        <v>12</v>
      </c>
      <c r="F2881">
        <v>2</v>
      </c>
      <c r="G2881" t="e">
        <f>EllonTimesKenny</f>
        <v>#NAME?</v>
      </c>
    </row>
    <row r="2882" spans="1:7" x14ac:dyDescent="0.2">
      <c r="A2882">
        <v>2.3649664903849101E+17</v>
      </c>
      <c r="B2882" t="s">
        <v>5752</v>
      </c>
      <c r="C2882" t="s">
        <v>5753</v>
      </c>
      <c r="D2882" s="1">
        <v>41138.76121527778</v>
      </c>
      <c r="E2882">
        <v>229</v>
      </c>
      <c r="F2882">
        <v>45</v>
      </c>
      <c r="G2882" t="s">
        <v>215</v>
      </c>
    </row>
    <row r="2883" spans="1:7" x14ac:dyDescent="0.2">
      <c r="A2883">
        <v>2.3651818440296E+17</v>
      </c>
      <c r="B2883" t="s">
        <v>5754</v>
      </c>
      <c r="C2883" t="s">
        <v>5755</v>
      </c>
      <c r="D2883" s="1">
        <v>41138.820648148147</v>
      </c>
      <c r="E2883">
        <v>238</v>
      </c>
      <c r="F2883">
        <v>44</v>
      </c>
    </row>
    <row r="2884" spans="1:7" x14ac:dyDescent="0.2">
      <c r="A2884">
        <v>2.3652085234102202E+17</v>
      </c>
      <c r="B2884" t="s">
        <v>5756</v>
      </c>
      <c r="C2884" t="s">
        <v>5757</v>
      </c>
      <c r="D2884" s="1">
        <v>41138.828009259261</v>
      </c>
      <c r="E2884">
        <v>97</v>
      </c>
      <c r="F2884">
        <v>12</v>
      </c>
      <c r="G2884" t="s">
        <v>89</v>
      </c>
    </row>
    <row r="2885" spans="1:7" x14ac:dyDescent="0.2">
      <c r="A2885">
        <v>2.36523864497192E+17</v>
      </c>
      <c r="B2885" t="s">
        <v>5758</v>
      </c>
      <c r="C2885" t="s">
        <v>5759</v>
      </c>
      <c r="D2885" s="1">
        <v>41138.836319444446</v>
      </c>
      <c r="E2885">
        <v>101</v>
      </c>
      <c r="F2885">
        <v>23</v>
      </c>
      <c r="G2885" t="s">
        <v>215</v>
      </c>
    </row>
    <row r="2886" spans="1:7" x14ac:dyDescent="0.2">
      <c r="A2886">
        <v>2.3652577975062499E+17</v>
      </c>
      <c r="B2886" t="s">
        <v>5760</v>
      </c>
      <c r="C2886" t="s">
        <v>5761</v>
      </c>
      <c r="D2886" s="1">
        <v>41138.841597222221</v>
      </c>
      <c r="E2886">
        <v>120</v>
      </c>
      <c r="F2886">
        <v>25</v>
      </c>
      <c r="G2886" t="s">
        <v>576</v>
      </c>
    </row>
    <row r="2887" spans="1:7" x14ac:dyDescent="0.2">
      <c r="A2887">
        <v>2.3653116891116701E+17</v>
      </c>
      <c r="B2887" t="s">
        <v>5762</v>
      </c>
      <c r="C2887" t="s">
        <v>5763</v>
      </c>
      <c r="D2887" s="1">
        <v>41138.856469907405</v>
      </c>
      <c r="E2887">
        <v>170</v>
      </c>
      <c r="F2887">
        <v>26</v>
      </c>
    </row>
    <row r="2888" spans="1:7" x14ac:dyDescent="0.2">
      <c r="A2888">
        <v>2.3653714907014301E+17</v>
      </c>
      <c r="B2888" t="s">
        <v>5764</v>
      </c>
      <c r="C2888" t="s">
        <v>5765</v>
      </c>
      <c r="D2888" s="1">
        <v>41138.872974537036</v>
      </c>
      <c r="E2888">
        <v>294</v>
      </c>
      <c r="F2888">
        <v>121</v>
      </c>
      <c r="G2888" t="s">
        <v>89</v>
      </c>
    </row>
    <row r="2889" spans="1:7" x14ac:dyDescent="0.2">
      <c r="A2889">
        <v>2.3654400479842301E+17</v>
      </c>
      <c r="B2889" t="s">
        <v>5766</v>
      </c>
      <c r="C2889" t="s">
        <v>5767</v>
      </c>
      <c r="D2889" s="1">
        <v>41138.891898148147</v>
      </c>
      <c r="E2889">
        <v>414</v>
      </c>
      <c r="F2889">
        <v>116</v>
      </c>
      <c r="G2889" t="s">
        <v>89</v>
      </c>
    </row>
    <row r="2890" spans="1:7" x14ac:dyDescent="0.2">
      <c r="A2890">
        <v>2.3655023291624998E+17</v>
      </c>
      <c r="B2890" t="s">
        <v>5768</v>
      </c>
      <c r="C2890" t="s">
        <v>5769</v>
      </c>
      <c r="D2890" s="1">
        <v>41138.909085648149</v>
      </c>
      <c r="E2890">
        <v>141</v>
      </c>
      <c r="F2890">
        <v>31</v>
      </c>
      <c r="G2890" t="s">
        <v>89</v>
      </c>
    </row>
    <row r="2891" spans="1:7" x14ac:dyDescent="0.2">
      <c r="A2891">
        <v>2.3655560588676701E+17</v>
      </c>
      <c r="B2891" t="s">
        <v>5770</v>
      </c>
      <c r="C2891" t="s">
        <v>5771</v>
      </c>
      <c r="D2891" s="1">
        <v>41138.92391203704</v>
      </c>
      <c r="E2891">
        <v>27</v>
      </c>
      <c r="F2891">
        <v>12</v>
      </c>
      <c r="G2891" t="s">
        <v>89</v>
      </c>
    </row>
    <row r="2892" spans="1:7" x14ac:dyDescent="0.2">
      <c r="A2892">
        <v>2.3656093376014301E+17</v>
      </c>
      <c r="B2892" t="s">
        <v>5772</v>
      </c>
      <c r="C2892" t="s">
        <v>5773</v>
      </c>
      <c r="D2892" s="1">
        <v>41138.938611111109</v>
      </c>
      <c r="E2892">
        <v>970</v>
      </c>
      <c r="F2892">
        <v>236</v>
      </c>
    </row>
    <row r="2893" spans="1:7" x14ac:dyDescent="0.2">
      <c r="A2893">
        <v>2.3761071435587501E+17</v>
      </c>
      <c r="B2893" t="s">
        <v>5774</v>
      </c>
      <c r="C2893" t="s">
        <v>5775</v>
      </c>
      <c r="D2893" s="1">
        <v>41141.835451388892</v>
      </c>
      <c r="E2893">
        <v>19</v>
      </c>
      <c r="F2893">
        <v>6</v>
      </c>
      <c r="G2893" t="s">
        <v>89</v>
      </c>
    </row>
    <row r="2894" spans="1:7" x14ac:dyDescent="0.2">
      <c r="A2894">
        <v>2.3761077469933501E+17</v>
      </c>
      <c r="B2894" t="s">
        <v>5776</v>
      </c>
      <c r="C2894" t="s">
        <v>5777</v>
      </c>
      <c r="D2894" s="1">
        <v>41141.835613425923</v>
      </c>
      <c r="E2894">
        <v>36</v>
      </c>
      <c r="F2894">
        <v>8</v>
      </c>
      <c r="G2894" t="s">
        <v>89</v>
      </c>
    </row>
    <row r="2895" spans="1:7" x14ac:dyDescent="0.2">
      <c r="A2895">
        <v>2.3761283305820899E+17</v>
      </c>
      <c r="B2895" t="s">
        <v>5778</v>
      </c>
      <c r="C2895" t="s">
        <v>5779</v>
      </c>
      <c r="D2895" s="1">
        <v>41141.841296296298</v>
      </c>
      <c r="E2895">
        <v>63</v>
      </c>
      <c r="F2895">
        <v>12</v>
      </c>
      <c r="G2895" t="e">
        <f>Newsmax_Media</f>
        <v>#NAME?</v>
      </c>
    </row>
    <row r="2896" spans="1:7" x14ac:dyDescent="0.2">
      <c r="A2896">
        <v>2.3761989861496E+17</v>
      </c>
      <c r="B2896" t="s">
        <v>5780</v>
      </c>
      <c r="C2896" t="s">
        <v>5781</v>
      </c>
      <c r="D2896" s="1">
        <v>41141.860798611109</v>
      </c>
      <c r="E2896">
        <v>11</v>
      </c>
      <c r="F2896">
        <v>8</v>
      </c>
      <c r="G2896" t="s">
        <v>89</v>
      </c>
    </row>
    <row r="2897" spans="1:8" x14ac:dyDescent="0.2">
      <c r="A2897">
        <v>2.3762252297419501E+17</v>
      </c>
      <c r="B2897" t="s">
        <v>5782</v>
      </c>
      <c r="C2897" t="s">
        <v>5783</v>
      </c>
      <c r="D2897" s="1">
        <v>41141.868032407408</v>
      </c>
      <c r="E2897">
        <v>27</v>
      </c>
      <c r="F2897">
        <v>2</v>
      </c>
      <c r="G2897" t="s">
        <v>89</v>
      </c>
    </row>
    <row r="2898" spans="1:8" x14ac:dyDescent="0.2">
      <c r="A2898">
        <v>2.3762949208292099E+17</v>
      </c>
      <c r="B2898" t="s">
        <v>5784</v>
      </c>
      <c r="C2898" t="s">
        <v>5785</v>
      </c>
      <c r="D2898" s="1">
        <v>41141.88726851852</v>
      </c>
      <c r="E2898">
        <v>24</v>
      </c>
      <c r="F2898">
        <v>11</v>
      </c>
      <c r="G2898" t="s">
        <v>215</v>
      </c>
    </row>
    <row r="2899" spans="1:8" x14ac:dyDescent="0.2">
      <c r="A2899">
        <v>2.3763651450963101E+17</v>
      </c>
      <c r="B2899" t="s">
        <v>5786</v>
      </c>
      <c r="C2899" t="s">
        <v>5787</v>
      </c>
      <c r="D2899" s="1">
        <v>41141.906643518516</v>
      </c>
      <c r="E2899">
        <v>23</v>
      </c>
      <c r="F2899">
        <v>5</v>
      </c>
      <c r="G2899" t="s">
        <v>215</v>
      </c>
    </row>
    <row r="2900" spans="1:8" x14ac:dyDescent="0.2">
      <c r="A2900">
        <v>2.3763696653815802E+17</v>
      </c>
      <c r="B2900" t="s">
        <v>5788</v>
      </c>
      <c r="C2900" t="s">
        <v>5789</v>
      </c>
      <c r="D2900" s="1">
        <v>41141.907893518517</v>
      </c>
      <c r="E2900">
        <v>27</v>
      </c>
      <c r="F2900">
        <v>3</v>
      </c>
      <c r="G2900" t="s">
        <v>89</v>
      </c>
    </row>
    <row r="2901" spans="1:8" x14ac:dyDescent="0.2">
      <c r="A2901">
        <v>2.3763764247121501E+17</v>
      </c>
      <c r="B2901" t="s">
        <v>5790</v>
      </c>
      <c r="C2901" t="s">
        <v>5791</v>
      </c>
      <c r="D2901" s="1">
        <v>41141.909756944442</v>
      </c>
      <c r="E2901">
        <v>58</v>
      </c>
      <c r="F2901">
        <v>18</v>
      </c>
      <c r="G2901" t="s">
        <v>89</v>
      </c>
    </row>
    <row r="2902" spans="1:8" x14ac:dyDescent="0.2">
      <c r="A2902">
        <v>2.37641979448668E+17</v>
      </c>
      <c r="B2902" t="s">
        <v>5792</v>
      </c>
      <c r="C2902" t="s">
        <v>5793</v>
      </c>
      <c r="D2902" s="1">
        <v>41141.921724537038</v>
      </c>
      <c r="E2902">
        <v>56</v>
      </c>
      <c r="F2902">
        <v>21</v>
      </c>
      <c r="G2902" t="s">
        <v>215</v>
      </c>
    </row>
    <row r="2903" spans="1:8" x14ac:dyDescent="0.2">
      <c r="A2903">
        <v>2.3764602331557798E+17</v>
      </c>
      <c r="B2903" t="s">
        <v>5794</v>
      </c>
      <c r="C2903" t="s">
        <v>5795</v>
      </c>
      <c r="D2903" s="1">
        <v>41141.932881944442</v>
      </c>
      <c r="E2903">
        <v>138</v>
      </c>
      <c r="F2903">
        <v>55</v>
      </c>
      <c r="G2903" t="s">
        <v>215</v>
      </c>
      <c r="H2903" t="s">
        <v>505</v>
      </c>
    </row>
    <row r="2904" spans="1:8" x14ac:dyDescent="0.2">
      <c r="A2904">
        <v>2.3764734854365101E+17</v>
      </c>
      <c r="B2904" t="s">
        <v>5796</v>
      </c>
      <c r="C2904" t="s">
        <v>5797</v>
      </c>
      <c r="D2904" s="1">
        <v>41141.936539351853</v>
      </c>
      <c r="E2904">
        <v>59</v>
      </c>
      <c r="F2904">
        <v>39</v>
      </c>
      <c r="G2904" t="s">
        <v>89</v>
      </c>
    </row>
    <row r="2905" spans="1:8" x14ac:dyDescent="0.2">
      <c r="A2905">
        <v>2.3765158256354E+17</v>
      </c>
      <c r="B2905" t="s">
        <v>5798</v>
      </c>
      <c r="C2905" t="e">
        <f xml:space="preserve"> ArsenioOFFICIAL not everybody has good Trump judgment.</f>
        <v>#NAME?</v>
      </c>
      <c r="D2905" s="1">
        <v>41141.948229166665</v>
      </c>
      <c r="E2905">
        <v>42</v>
      </c>
      <c r="F2905">
        <v>56</v>
      </c>
      <c r="G2905" t="s">
        <v>89</v>
      </c>
    </row>
    <row r="2906" spans="1:8" x14ac:dyDescent="0.2">
      <c r="A2906">
        <v>2.3765460692935398E+17</v>
      </c>
      <c r="B2906" t="s">
        <v>5799</v>
      </c>
      <c r="C2906" t="s">
        <v>5800</v>
      </c>
      <c r="D2906" s="1">
        <v>41141.956574074073</v>
      </c>
      <c r="E2906">
        <v>276</v>
      </c>
      <c r="F2906">
        <v>28</v>
      </c>
    </row>
    <row r="2907" spans="1:8" x14ac:dyDescent="0.2">
      <c r="A2907">
        <v>2.3765520388785699E+17</v>
      </c>
      <c r="B2907" t="s">
        <v>5801</v>
      </c>
      <c r="C2907" t="s">
        <v>5802</v>
      </c>
      <c r="D2907" s="1">
        <v>41141.95821759259</v>
      </c>
      <c r="E2907">
        <v>126</v>
      </c>
      <c r="F2907">
        <v>20</v>
      </c>
      <c r="G2907" t="s">
        <v>215</v>
      </c>
    </row>
    <row r="2908" spans="1:8" x14ac:dyDescent="0.2">
      <c r="A2908">
        <v>2.37657065567444E+17</v>
      </c>
      <c r="B2908" t="s">
        <v>5803</v>
      </c>
      <c r="C2908" t="s">
        <v>5804</v>
      </c>
      <c r="D2908" s="1">
        <v>41141.963356481479</v>
      </c>
      <c r="E2908">
        <v>26</v>
      </c>
      <c r="F2908">
        <v>11</v>
      </c>
      <c r="G2908" t="s">
        <v>89</v>
      </c>
      <c r="H2908" t="s">
        <v>390</v>
      </c>
    </row>
    <row r="2909" spans="1:8" x14ac:dyDescent="0.2">
      <c r="A2909">
        <v>2.3790547770555501E+17</v>
      </c>
      <c r="B2909" t="s">
        <v>5805</v>
      </c>
      <c r="C2909" t="s">
        <v>5806</v>
      </c>
      <c r="D2909" s="1">
        <v>41142.648842592593</v>
      </c>
      <c r="E2909">
        <v>365</v>
      </c>
      <c r="F2909">
        <v>160</v>
      </c>
      <c r="G2909" t="s">
        <v>89</v>
      </c>
    </row>
    <row r="2910" spans="1:8" x14ac:dyDescent="0.2">
      <c r="A2910">
        <v>2.37906955681808E+17</v>
      </c>
      <c r="B2910" t="s">
        <v>5807</v>
      </c>
      <c r="C2910" t="s">
        <v>5808</v>
      </c>
      <c r="D2910" s="1">
        <v>41142.652916666666</v>
      </c>
      <c r="E2910">
        <v>223</v>
      </c>
      <c r="F2910">
        <v>14</v>
      </c>
      <c r="G2910" t="s">
        <v>89</v>
      </c>
    </row>
    <row r="2911" spans="1:8" x14ac:dyDescent="0.2">
      <c r="A2911">
        <v>2.3791323504563802E+17</v>
      </c>
      <c r="B2911" t="s">
        <v>5809</v>
      </c>
      <c r="C2911" t="s">
        <v>5810</v>
      </c>
      <c r="D2911" s="1">
        <v>41142.670254629629</v>
      </c>
      <c r="E2911">
        <v>1302</v>
      </c>
      <c r="F2911">
        <v>1189</v>
      </c>
    </row>
    <row r="2912" spans="1:8" x14ac:dyDescent="0.2">
      <c r="A2912">
        <v>2.37920371926528E+17</v>
      </c>
      <c r="B2912" t="s">
        <v>5811</v>
      </c>
      <c r="C2912" t="s">
        <v>5812</v>
      </c>
      <c r="D2912" s="1">
        <v>41142.689942129633</v>
      </c>
      <c r="E2912">
        <v>421</v>
      </c>
      <c r="F2912">
        <v>103</v>
      </c>
    </row>
    <row r="2913" spans="1:8" x14ac:dyDescent="0.2">
      <c r="A2913">
        <v>2.37951287663132E+17</v>
      </c>
      <c r="B2913" t="s">
        <v>5813</v>
      </c>
      <c r="C2913" t="s">
        <v>5814</v>
      </c>
      <c r="D2913" s="1">
        <v>41142.775254629632</v>
      </c>
      <c r="E2913">
        <v>310</v>
      </c>
      <c r="F2913">
        <v>264</v>
      </c>
      <c r="G2913" t="s">
        <v>89</v>
      </c>
    </row>
    <row r="2914" spans="1:8" x14ac:dyDescent="0.2">
      <c r="A2914">
        <v>2.3795360621567101E+17</v>
      </c>
      <c r="B2914" t="s">
        <v>5815</v>
      </c>
      <c r="C2914" t="s">
        <v>5816</v>
      </c>
      <c r="D2914" s="1">
        <v>41142.781655092593</v>
      </c>
      <c r="E2914">
        <v>52</v>
      </c>
      <c r="F2914">
        <v>6</v>
      </c>
      <c r="G2914" t="s">
        <v>89</v>
      </c>
    </row>
    <row r="2915" spans="1:8" x14ac:dyDescent="0.2">
      <c r="A2915">
        <v>2.37973735678812E+17</v>
      </c>
      <c r="B2915" t="s">
        <v>5817</v>
      </c>
      <c r="C2915" t="s">
        <v>5818</v>
      </c>
      <c r="D2915" s="1">
        <v>41142.837199074071</v>
      </c>
      <c r="E2915">
        <v>29</v>
      </c>
      <c r="F2915">
        <v>18</v>
      </c>
      <c r="G2915" t="s">
        <v>89</v>
      </c>
      <c r="H2915" t="s">
        <v>390</v>
      </c>
    </row>
    <row r="2916" spans="1:8" x14ac:dyDescent="0.2">
      <c r="A2916">
        <v>2.3797434548869101E+17</v>
      </c>
      <c r="B2916" t="s">
        <v>5819</v>
      </c>
      <c r="C2916" t="s">
        <v>5820</v>
      </c>
      <c r="D2916" s="1">
        <v>41142.838877314818</v>
      </c>
      <c r="E2916">
        <v>31</v>
      </c>
      <c r="F2916">
        <v>12</v>
      </c>
      <c r="G2916" t="s">
        <v>576</v>
      </c>
    </row>
    <row r="2917" spans="1:8" x14ac:dyDescent="0.2">
      <c r="A2917">
        <v>2.3797544125897501E+17</v>
      </c>
      <c r="B2917" t="s">
        <v>5821</v>
      </c>
      <c r="C2917" t="s">
        <v>5822</v>
      </c>
      <c r="D2917" s="1">
        <v>41142.841909722221</v>
      </c>
      <c r="E2917">
        <v>14</v>
      </c>
      <c r="F2917">
        <v>6</v>
      </c>
      <c r="G2917" t="s">
        <v>576</v>
      </c>
      <c r="H2917" t="s">
        <v>390</v>
      </c>
    </row>
    <row r="2918" spans="1:8" x14ac:dyDescent="0.2">
      <c r="A2918">
        <v>2.3797582060024198E+17</v>
      </c>
      <c r="B2918" t="s">
        <v>5823</v>
      </c>
      <c r="C2918" t="s">
        <v>5824</v>
      </c>
      <c r="D2918" s="1">
        <v>41142.842951388891</v>
      </c>
      <c r="E2918">
        <v>21</v>
      </c>
      <c r="F2918">
        <v>6</v>
      </c>
      <c r="G2918" t="s">
        <v>89</v>
      </c>
      <c r="H2918" t="s">
        <v>390</v>
      </c>
    </row>
    <row r="2919" spans="1:8" x14ac:dyDescent="0.2">
      <c r="A2919">
        <v>2.3797954512121402E+17</v>
      </c>
      <c r="B2919" t="s">
        <v>5825</v>
      </c>
      <c r="C2919" t="s">
        <v>5826</v>
      </c>
      <c r="D2919" s="1">
        <v>41142.853229166663</v>
      </c>
      <c r="E2919">
        <v>356</v>
      </c>
      <c r="F2919">
        <v>71</v>
      </c>
      <c r="G2919" t="s">
        <v>215</v>
      </c>
    </row>
    <row r="2920" spans="1:8" x14ac:dyDescent="0.2">
      <c r="A2920">
        <v>2.3798457386519699E+17</v>
      </c>
      <c r="B2920" t="s">
        <v>5827</v>
      </c>
      <c r="C2920" t="s">
        <v>5828</v>
      </c>
      <c r="D2920" s="1">
        <v>41142.867106481484</v>
      </c>
      <c r="E2920">
        <v>68</v>
      </c>
      <c r="F2920">
        <v>16</v>
      </c>
      <c r="G2920" t="s">
        <v>89</v>
      </c>
    </row>
    <row r="2921" spans="1:8" x14ac:dyDescent="0.2">
      <c r="A2921">
        <v>2.3799482184172301E+17</v>
      </c>
      <c r="B2921" t="s">
        <v>5829</v>
      </c>
      <c r="C2921" t="s">
        <v>5830</v>
      </c>
      <c r="D2921" s="1">
        <v>41142.895381944443</v>
      </c>
      <c r="E2921">
        <v>1078</v>
      </c>
      <c r="F2921">
        <v>532</v>
      </c>
    </row>
    <row r="2922" spans="1:8" x14ac:dyDescent="0.2">
      <c r="A2922">
        <v>2.3799512743032E+17</v>
      </c>
      <c r="B2922" t="s">
        <v>5831</v>
      </c>
      <c r="C2922" t="s">
        <v>5832</v>
      </c>
      <c r="D2922" s="1">
        <v>41142.896226851852</v>
      </c>
      <c r="E2922">
        <v>30</v>
      </c>
      <c r="F2922">
        <v>7</v>
      </c>
      <c r="G2922" t="s">
        <v>215</v>
      </c>
    </row>
    <row r="2923" spans="1:8" x14ac:dyDescent="0.2">
      <c r="A2923">
        <v>2.3799616972326899E+17</v>
      </c>
      <c r="B2923" t="s">
        <v>5833</v>
      </c>
      <c r="C2923" t="s">
        <v>5834</v>
      </c>
      <c r="D2923" s="1">
        <v>41142.899108796293</v>
      </c>
      <c r="E2923">
        <v>92</v>
      </c>
      <c r="F2923">
        <v>20</v>
      </c>
      <c r="G2923" t="s">
        <v>89</v>
      </c>
    </row>
    <row r="2924" spans="1:8" x14ac:dyDescent="0.2">
      <c r="A2924">
        <v>2.3799788739560198E+17</v>
      </c>
      <c r="B2924" t="s">
        <v>5835</v>
      </c>
      <c r="C2924" t="s">
        <v>5836</v>
      </c>
      <c r="D2924" s="1">
        <v>41142.90384259259</v>
      </c>
      <c r="E2924">
        <v>146</v>
      </c>
      <c r="F2924">
        <v>197</v>
      </c>
      <c r="G2924" t="s">
        <v>215</v>
      </c>
    </row>
    <row r="2925" spans="1:8" x14ac:dyDescent="0.2">
      <c r="A2925">
        <v>2.38002311224512E+17</v>
      </c>
      <c r="B2925" t="s">
        <v>5837</v>
      </c>
      <c r="C2925" t="s">
        <v>5838</v>
      </c>
      <c r="D2925" s="1">
        <v>41142.91605324074</v>
      </c>
      <c r="E2925">
        <v>306</v>
      </c>
      <c r="F2925">
        <v>279</v>
      </c>
    </row>
    <row r="2926" spans="1:8" x14ac:dyDescent="0.2">
      <c r="A2926">
        <v>2.3800268456371398E+17</v>
      </c>
      <c r="B2926" t="s">
        <v>5839</v>
      </c>
      <c r="C2926" t="s">
        <v>5840</v>
      </c>
      <c r="D2926" s="1">
        <v>41142.917083333334</v>
      </c>
      <c r="E2926">
        <v>172</v>
      </c>
      <c r="F2926">
        <v>46</v>
      </c>
    </row>
    <row r="2927" spans="1:8" x14ac:dyDescent="0.2">
      <c r="A2927">
        <v>2.38004913244872E+17</v>
      </c>
      <c r="B2927" t="s">
        <v>5841</v>
      </c>
      <c r="C2927" t="s">
        <v>5842</v>
      </c>
      <c r="D2927" s="1">
        <v>41142.923229166663</v>
      </c>
      <c r="E2927">
        <v>251</v>
      </c>
      <c r="F2927">
        <v>58</v>
      </c>
    </row>
    <row r="2928" spans="1:8" x14ac:dyDescent="0.2">
      <c r="A2928">
        <v>2.3801022039840701E+17</v>
      </c>
      <c r="B2928" t="s">
        <v>5843</v>
      </c>
      <c r="C2928" t="s">
        <v>5844</v>
      </c>
      <c r="D2928" s="1">
        <v>41142.937881944446</v>
      </c>
      <c r="E2928">
        <v>153</v>
      </c>
      <c r="F2928">
        <v>47</v>
      </c>
      <c r="G2928" t="s">
        <v>89</v>
      </c>
    </row>
    <row r="2929" spans="1:7" x14ac:dyDescent="0.2">
      <c r="A2929">
        <v>2.3801509670040301E+17</v>
      </c>
      <c r="B2929" t="s">
        <v>5845</v>
      </c>
      <c r="C2929" t="s">
        <v>5846</v>
      </c>
      <c r="D2929" s="1">
        <v>41142.951331018521</v>
      </c>
      <c r="E2929">
        <v>72</v>
      </c>
      <c r="F2929">
        <v>28</v>
      </c>
      <c r="G2929" t="s">
        <v>89</v>
      </c>
    </row>
    <row r="2930" spans="1:7" x14ac:dyDescent="0.2">
      <c r="A2930">
        <v>2.3825889615269798E+17</v>
      </c>
      <c r="B2930" t="s">
        <v>5847</v>
      </c>
      <c r="C2930" t="s">
        <v>5848</v>
      </c>
      <c r="D2930" s="1">
        <v>41143.624097222222</v>
      </c>
      <c r="E2930">
        <v>873</v>
      </c>
      <c r="F2930">
        <v>135</v>
      </c>
      <c r="G2930" t="s">
        <v>215</v>
      </c>
    </row>
    <row r="2931" spans="1:7" x14ac:dyDescent="0.2">
      <c r="A2931">
        <v>2.3826066511299699E+17</v>
      </c>
      <c r="B2931" t="s">
        <v>5849</v>
      </c>
      <c r="C2931" t="s">
        <v>5850</v>
      </c>
      <c r="D2931" s="1">
        <v>41143.628969907404</v>
      </c>
      <c r="E2931">
        <v>96</v>
      </c>
      <c r="F2931">
        <v>66</v>
      </c>
    </row>
    <row r="2932" spans="1:7" x14ac:dyDescent="0.2">
      <c r="A2932">
        <v>2.3827151933839699E+17</v>
      </c>
      <c r="B2932" t="s">
        <v>5851</v>
      </c>
      <c r="C2932" t="s">
        <v>5852</v>
      </c>
      <c r="D2932" s="1">
        <v>41143.65892361111</v>
      </c>
      <c r="E2932">
        <v>1102</v>
      </c>
      <c r="F2932">
        <v>1045</v>
      </c>
      <c r="G2932" t="s">
        <v>89</v>
      </c>
    </row>
    <row r="2933" spans="1:7" x14ac:dyDescent="0.2">
      <c r="A2933">
        <v>2.3827655043542202E+17</v>
      </c>
      <c r="B2933" t="s">
        <v>5853</v>
      </c>
      <c r="C2933" t="s">
        <v>5854</v>
      </c>
      <c r="D2933" s="1">
        <v>41143.672812500001</v>
      </c>
      <c r="E2933">
        <v>421</v>
      </c>
      <c r="F2933">
        <v>129</v>
      </c>
    </row>
    <row r="2934" spans="1:7" x14ac:dyDescent="0.2">
      <c r="A2934">
        <v>2.3828808900345798E+17</v>
      </c>
      <c r="B2934" t="s">
        <v>5855</v>
      </c>
      <c r="C2934" t="s">
        <v>5856</v>
      </c>
      <c r="D2934" s="1">
        <v>41143.704652777778</v>
      </c>
      <c r="E2934">
        <v>27</v>
      </c>
      <c r="F2934">
        <v>20</v>
      </c>
      <c r="G2934" t="s">
        <v>215</v>
      </c>
    </row>
    <row r="2935" spans="1:7" x14ac:dyDescent="0.2">
      <c r="A2935">
        <v>2.3829241853182701E+17</v>
      </c>
      <c r="B2935" t="s">
        <v>5857</v>
      </c>
      <c r="C2935" t="s">
        <v>5858</v>
      </c>
      <c r="D2935" s="1">
        <v>41143.716597222221</v>
      </c>
      <c r="E2935">
        <v>113</v>
      </c>
      <c r="F2935">
        <v>77</v>
      </c>
      <c r="G2935" t="s">
        <v>89</v>
      </c>
    </row>
    <row r="2936" spans="1:7" x14ac:dyDescent="0.2">
      <c r="A2936">
        <v>2.383009389836E+17</v>
      </c>
      <c r="B2936" t="s">
        <v>5859</v>
      </c>
      <c r="C2936" t="s">
        <v>5860</v>
      </c>
      <c r="D2936" s="1">
        <v>41143.740104166667</v>
      </c>
      <c r="E2936">
        <v>319</v>
      </c>
      <c r="F2936">
        <v>189</v>
      </c>
      <c r="G2936" t="s">
        <v>215</v>
      </c>
    </row>
    <row r="2937" spans="1:7" x14ac:dyDescent="0.2">
      <c r="A2937">
        <v>2.3834710370379299E+17</v>
      </c>
      <c r="B2937" t="s">
        <v>5861</v>
      </c>
      <c r="C2937" t="s">
        <v>5862</v>
      </c>
      <c r="D2937" s="1">
        <v>41143.8675</v>
      </c>
      <c r="E2937">
        <v>293</v>
      </c>
      <c r="F2937">
        <v>35</v>
      </c>
    </row>
    <row r="2938" spans="1:7" x14ac:dyDescent="0.2">
      <c r="A2938">
        <v>2.3834782859277101E+17</v>
      </c>
      <c r="B2938" t="s">
        <v>5863</v>
      </c>
      <c r="C2938" t="s">
        <v>5864</v>
      </c>
      <c r="D2938" s="1">
        <v>41143.869502314818</v>
      </c>
      <c r="E2938">
        <v>730</v>
      </c>
      <c r="F2938">
        <v>175</v>
      </c>
      <c r="G2938" t="s">
        <v>215</v>
      </c>
    </row>
    <row r="2939" spans="1:7" x14ac:dyDescent="0.2">
      <c r="A2939">
        <v>2.3834821319788499E+17</v>
      </c>
      <c r="B2939" t="s">
        <v>5865</v>
      </c>
      <c r="C2939" t="s">
        <v>5866</v>
      </c>
      <c r="D2939" s="1">
        <v>41143.870555555557</v>
      </c>
      <c r="E2939">
        <v>308</v>
      </c>
      <c r="F2939">
        <v>51</v>
      </c>
    </row>
    <row r="2940" spans="1:7" x14ac:dyDescent="0.2">
      <c r="A2940">
        <v>2.3836005316021798E+17</v>
      </c>
      <c r="B2940" t="s">
        <v>5867</v>
      </c>
      <c r="C2940" t="s">
        <v>5868</v>
      </c>
      <c r="D2940" s="1">
        <v>41143.903229166666</v>
      </c>
      <c r="E2940">
        <v>87</v>
      </c>
      <c r="F2940">
        <v>14</v>
      </c>
      <c r="G2940" t="s">
        <v>215</v>
      </c>
    </row>
    <row r="2941" spans="1:7" x14ac:dyDescent="0.2">
      <c r="A2941">
        <v>2.3836721603322202E+17</v>
      </c>
      <c r="B2941" t="s">
        <v>5869</v>
      </c>
      <c r="C2941" t="s">
        <v>5870</v>
      </c>
      <c r="D2941" s="1">
        <v>41143.922997685186</v>
      </c>
      <c r="E2941">
        <v>41</v>
      </c>
      <c r="F2941">
        <v>21</v>
      </c>
      <c r="G2941" t="s">
        <v>89</v>
      </c>
    </row>
    <row r="2942" spans="1:7" x14ac:dyDescent="0.2">
      <c r="A2942">
        <v>2.3836766328444899E+17</v>
      </c>
      <c r="B2942" t="s">
        <v>5871</v>
      </c>
      <c r="C2942" t="s">
        <v>5872</v>
      </c>
      <c r="D2942" s="1">
        <v>41143.92423611111</v>
      </c>
      <c r="E2942">
        <v>175</v>
      </c>
      <c r="F2942">
        <v>100</v>
      </c>
      <c r="G2942" t="s">
        <v>89</v>
      </c>
    </row>
    <row r="2943" spans="1:7" x14ac:dyDescent="0.2">
      <c r="A2943">
        <v>2.38372189810864E+17</v>
      </c>
      <c r="B2943" t="s">
        <v>5873</v>
      </c>
      <c r="C2943" t="s">
        <v>5874</v>
      </c>
      <c r="D2943" s="1">
        <v>41143.936724537038</v>
      </c>
      <c r="E2943">
        <v>212</v>
      </c>
      <c r="F2943">
        <v>49</v>
      </c>
      <c r="G2943" t="s">
        <v>89</v>
      </c>
    </row>
    <row r="2944" spans="1:7" x14ac:dyDescent="0.2">
      <c r="A2944">
        <v>2.38372607806828E+17</v>
      </c>
      <c r="B2944" t="s">
        <v>5875</v>
      </c>
      <c r="C2944" t="s">
        <v>5876</v>
      </c>
      <c r="D2944" s="1">
        <v>41143.937881944446</v>
      </c>
      <c r="E2944">
        <v>597</v>
      </c>
      <c r="F2944">
        <v>163</v>
      </c>
      <c r="G2944" t="s">
        <v>89</v>
      </c>
    </row>
    <row r="2945" spans="1:7" x14ac:dyDescent="0.2">
      <c r="A2945">
        <v>2.3862951449264899E+17</v>
      </c>
      <c r="B2945" t="s">
        <v>5877</v>
      </c>
      <c r="C2945" t="s">
        <v>5878</v>
      </c>
      <c r="D2945" s="1">
        <v>41144.646805555552</v>
      </c>
      <c r="E2945">
        <v>253</v>
      </c>
      <c r="F2945">
        <v>47</v>
      </c>
      <c r="G2945" t="s">
        <v>89</v>
      </c>
    </row>
    <row r="2946" spans="1:7" x14ac:dyDescent="0.2">
      <c r="A2946">
        <v>2.38632475843244E+17</v>
      </c>
      <c r="B2946" t="s">
        <v>5879</v>
      </c>
      <c r="C2946" t="s">
        <v>5880</v>
      </c>
      <c r="D2946" s="1">
        <v>41144.654976851853</v>
      </c>
      <c r="E2946">
        <v>725</v>
      </c>
      <c r="F2946">
        <v>216</v>
      </c>
    </row>
    <row r="2947" spans="1:7" x14ac:dyDescent="0.2">
      <c r="A2947">
        <v>2.3863935915330301E+17</v>
      </c>
      <c r="B2947" t="s">
        <v>5881</v>
      </c>
      <c r="C2947" t="s">
        <v>5882</v>
      </c>
      <c r="D2947" s="1">
        <v>41144.67396990741</v>
      </c>
      <c r="E2947">
        <v>88</v>
      </c>
      <c r="F2947">
        <v>42</v>
      </c>
    </row>
    <row r="2948" spans="1:7" x14ac:dyDescent="0.2">
      <c r="A2948">
        <v>2.38641630821896E+17</v>
      </c>
      <c r="B2948" t="s">
        <v>5883</v>
      </c>
      <c r="C2948" t="s">
        <v>5884</v>
      </c>
      <c r="D2948" s="1">
        <v>41144.680243055554</v>
      </c>
      <c r="E2948">
        <v>58</v>
      </c>
      <c r="F2948">
        <v>8</v>
      </c>
      <c r="G2948" t="s">
        <v>89</v>
      </c>
    </row>
    <row r="2949" spans="1:7" x14ac:dyDescent="0.2">
      <c r="A2949">
        <v>2.38669240222224E+17</v>
      </c>
      <c r="B2949" t="s">
        <v>5885</v>
      </c>
      <c r="C2949" t="s">
        <v>5886</v>
      </c>
      <c r="D2949" s="1">
        <v>41144.756423611114</v>
      </c>
      <c r="E2949">
        <v>37</v>
      </c>
      <c r="F2949">
        <v>26</v>
      </c>
    </row>
    <row r="2950" spans="1:7" x14ac:dyDescent="0.2">
      <c r="A2950">
        <v>2.3867020703448198E+17</v>
      </c>
      <c r="B2950" t="s">
        <v>5887</v>
      </c>
      <c r="C2950" t="s">
        <v>5888</v>
      </c>
      <c r="D2950" s="1">
        <v>41144.759097222224</v>
      </c>
      <c r="E2950">
        <v>32</v>
      </c>
      <c r="F2950">
        <v>8</v>
      </c>
      <c r="G2950" t="s">
        <v>576</v>
      </c>
    </row>
    <row r="2951" spans="1:7" x14ac:dyDescent="0.2">
      <c r="A2951">
        <v>2.38678920281616E+17</v>
      </c>
      <c r="B2951" t="s">
        <v>5889</v>
      </c>
      <c r="C2951" t="s">
        <v>5890</v>
      </c>
      <c r="D2951" s="1">
        <v>41144.783136574071</v>
      </c>
      <c r="E2951">
        <v>106</v>
      </c>
      <c r="F2951">
        <v>18</v>
      </c>
      <c r="G2951" t="s">
        <v>89</v>
      </c>
    </row>
    <row r="2952" spans="1:7" x14ac:dyDescent="0.2">
      <c r="A2952">
        <v>2.3869012455104899E+17</v>
      </c>
      <c r="B2952" t="s">
        <v>5891</v>
      </c>
      <c r="C2952" t="s">
        <v>5892</v>
      </c>
      <c r="D2952" s="1">
        <v>41144.814050925925</v>
      </c>
      <c r="E2952">
        <v>283</v>
      </c>
      <c r="F2952">
        <v>50</v>
      </c>
      <c r="G2952" t="s">
        <v>89</v>
      </c>
    </row>
    <row r="2953" spans="1:7" x14ac:dyDescent="0.2">
      <c r="A2953">
        <v>2.3869246082030301E+17</v>
      </c>
      <c r="B2953" t="s">
        <v>5893</v>
      </c>
      <c r="C2953" t="s">
        <v>5894</v>
      </c>
      <c r="D2953" s="1">
        <v>41144.820509259262</v>
      </c>
      <c r="E2953">
        <v>89</v>
      </c>
      <c r="F2953">
        <v>12</v>
      </c>
      <c r="G2953" t="s">
        <v>215</v>
      </c>
    </row>
    <row r="2954" spans="1:7" x14ac:dyDescent="0.2">
      <c r="A2954">
        <v>2.3869953362063699E+17</v>
      </c>
      <c r="B2954" t="s">
        <v>5895</v>
      </c>
      <c r="C2954" t="s">
        <v>5896</v>
      </c>
      <c r="D2954" s="1">
        <v>41144.84002314815</v>
      </c>
      <c r="E2954">
        <v>157</v>
      </c>
      <c r="F2954">
        <v>39</v>
      </c>
    </row>
    <row r="2955" spans="1:7" x14ac:dyDescent="0.2">
      <c r="A2955">
        <v>2.3870100981850899E+17</v>
      </c>
      <c r="B2955" t="s">
        <v>5897</v>
      </c>
      <c r="C2955" t="s">
        <v>5898</v>
      </c>
      <c r="D2955" s="1">
        <v>41144.844097222223</v>
      </c>
      <c r="E2955">
        <v>29</v>
      </c>
      <c r="F2955">
        <v>5</v>
      </c>
    </row>
    <row r="2956" spans="1:7" x14ac:dyDescent="0.2">
      <c r="A2956">
        <v>2.3870206101173402E+17</v>
      </c>
      <c r="B2956" t="s">
        <v>5899</v>
      </c>
      <c r="C2956" t="s">
        <v>5900</v>
      </c>
      <c r="D2956" s="1">
        <v>41144.846990740742</v>
      </c>
      <c r="E2956">
        <v>576</v>
      </c>
      <c r="F2956">
        <v>174</v>
      </c>
    </row>
    <row r="2957" spans="1:7" x14ac:dyDescent="0.2">
      <c r="A2957">
        <v>2.3870973321583398E+17</v>
      </c>
      <c r="B2957" t="s">
        <v>5901</v>
      </c>
      <c r="C2957" t="s">
        <v>5902</v>
      </c>
      <c r="D2957" s="1">
        <v>41144.868171296293</v>
      </c>
      <c r="E2957">
        <v>46</v>
      </c>
      <c r="F2957">
        <v>52</v>
      </c>
      <c r="G2957" t="s">
        <v>89</v>
      </c>
    </row>
    <row r="2958" spans="1:7" x14ac:dyDescent="0.2">
      <c r="A2958">
        <v>2.3871778300797699E+17</v>
      </c>
      <c r="B2958" t="s">
        <v>5903</v>
      </c>
      <c r="C2958" t="s">
        <v>5904</v>
      </c>
      <c r="D2958" s="1">
        <v>41144.890381944446</v>
      </c>
      <c r="E2958">
        <v>848</v>
      </c>
      <c r="F2958">
        <v>593</v>
      </c>
    </row>
    <row r="2959" spans="1:7" x14ac:dyDescent="0.2">
      <c r="A2959">
        <v>2.3871789291549901E+17</v>
      </c>
      <c r="B2959" t="s">
        <v>5905</v>
      </c>
      <c r="C2959" t="s">
        <v>5906</v>
      </c>
      <c r="D2959" s="1">
        <v>41144.890682870369</v>
      </c>
      <c r="E2959">
        <v>87</v>
      </c>
      <c r="F2959">
        <v>20</v>
      </c>
    </row>
    <row r="2960" spans="1:7" x14ac:dyDescent="0.2">
      <c r="A2960">
        <v>2.3871876287708301E+17</v>
      </c>
      <c r="B2960" t="s">
        <v>5907</v>
      </c>
      <c r="C2960" t="s">
        <v>5908</v>
      </c>
      <c r="D2960" s="1">
        <v>41144.893078703702</v>
      </c>
      <c r="E2960">
        <v>6</v>
      </c>
      <c r="F2960">
        <v>4</v>
      </c>
      <c r="G2960" t="s">
        <v>89</v>
      </c>
    </row>
    <row r="2961" spans="1:8" x14ac:dyDescent="0.2">
      <c r="A2961">
        <v>2.3871944074371002E+17</v>
      </c>
      <c r="B2961" t="s">
        <v>5909</v>
      </c>
      <c r="C2961" t="s">
        <v>5910</v>
      </c>
      <c r="D2961" s="1">
        <v>41144.894953703704</v>
      </c>
      <c r="E2961">
        <v>201</v>
      </c>
      <c r="F2961">
        <v>28</v>
      </c>
      <c r="G2961" t="s">
        <v>215</v>
      </c>
    </row>
    <row r="2962" spans="1:8" x14ac:dyDescent="0.2">
      <c r="A2962">
        <v>2.3872948363133299E+17</v>
      </c>
      <c r="B2962" t="s">
        <v>5911</v>
      </c>
      <c r="C2962" t="s">
        <v>5912</v>
      </c>
      <c r="D2962" s="1">
        <v>41144.922662037039</v>
      </c>
      <c r="E2962">
        <v>74</v>
      </c>
      <c r="F2962">
        <v>27</v>
      </c>
      <c r="H2962" t="s">
        <v>390</v>
      </c>
    </row>
    <row r="2963" spans="1:8" x14ac:dyDescent="0.2">
      <c r="A2963">
        <v>2.3874039443372E+17</v>
      </c>
      <c r="B2963" t="s">
        <v>5913</v>
      </c>
      <c r="C2963" t="s">
        <v>5914</v>
      </c>
      <c r="D2963" s="1">
        <v>41144.952777777777</v>
      </c>
      <c r="E2963">
        <v>707</v>
      </c>
      <c r="F2963">
        <v>81</v>
      </c>
      <c r="G2963" t="s">
        <v>89</v>
      </c>
    </row>
    <row r="2964" spans="1:8" x14ac:dyDescent="0.2">
      <c r="A2964">
        <v>2.3898276962200701E+17</v>
      </c>
      <c r="B2964" t="s">
        <v>5915</v>
      </c>
      <c r="C2964" t="s">
        <v>5916</v>
      </c>
      <c r="D2964" s="1">
        <v>41145.621608796297</v>
      </c>
      <c r="E2964">
        <v>128</v>
      </c>
      <c r="F2964">
        <v>37</v>
      </c>
      <c r="G2964" t="s">
        <v>89</v>
      </c>
    </row>
    <row r="2965" spans="1:8" x14ac:dyDescent="0.2">
      <c r="A2965">
        <v>2.38991498945908E+17</v>
      </c>
      <c r="B2965" t="s">
        <v>5917</v>
      </c>
      <c r="C2965" t="s">
        <v>5918</v>
      </c>
      <c r="D2965" s="1">
        <v>41145.645694444444</v>
      </c>
      <c r="E2965">
        <v>729</v>
      </c>
      <c r="F2965">
        <v>207</v>
      </c>
    </row>
    <row r="2966" spans="1:8" x14ac:dyDescent="0.2">
      <c r="A2966">
        <v>2.3900102715468099E+17</v>
      </c>
      <c r="B2966" t="s">
        <v>5919</v>
      </c>
      <c r="C2966" t="s">
        <v>5920</v>
      </c>
      <c r="D2966" s="1">
        <v>41145.671979166669</v>
      </c>
      <c r="E2966">
        <v>124</v>
      </c>
      <c r="F2966">
        <v>17</v>
      </c>
    </row>
    <row r="2967" spans="1:8" x14ac:dyDescent="0.2">
      <c r="A2967">
        <v>2.3900146821930099E+17</v>
      </c>
      <c r="B2967" t="s">
        <v>5921</v>
      </c>
      <c r="C2967" t="s">
        <v>5922</v>
      </c>
      <c r="D2967" s="1">
        <v>41145.673206018517</v>
      </c>
      <c r="E2967">
        <v>315</v>
      </c>
      <c r="F2967">
        <v>131</v>
      </c>
      <c r="G2967" t="s">
        <v>89</v>
      </c>
    </row>
    <row r="2968" spans="1:8" x14ac:dyDescent="0.2">
      <c r="A2968">
        <v>2.3900917779045901E+17</v>
      </c>
      <c r="B2968" t="s">
        <v>5923</v>
      </c>
      <c r="C2968" t="s">
        <v>5924</v>
      </c>
      <c r="D2968" s="1">
        <v>41145.694479166668</v>
      </c>
      <c r="E2968">
        <v>199</v>
      </c>
      <c r="F2968">
        <v>28</v>
      </c>
      <c r="G2968" t="s">
        <v>89</v>
      </c>
    </row>
    <row r="2969" spans="1:8" x14ac:dyDescent="0.2">
      <c r="A2969">
        <v>2.3900924684128998E+17</v>
      </c>
      <c r="B2969" t="s">
        <v>5925</v>
      </c>
      <c r="C2969" t="s">
        <v>5926</v>
      </c>
      <c r="D2969" s="1">
        <v>41145.694664351853</v>
      </c>
      <c r="E2969">
        <v>121</v>
      </c>
      <c r="F2969">
        <v>20</v>
      </c>
      <c r="G2969" t="s">
        <v>89</v>
      </c>
    </row>
    <row r="2970" spans="1:8" x14ac:dyDescent="0.2">
      <c r="A2970">
        <v>2.3901071990601299E+17</v>
      </c>
      <c r="B2970" t="s">
        <v>5927</v>
      </c>
      <c r="C2970" t="s">
        <v>5928</v>
      </c>
      <c r="D2970" s="1">
        <v>41145.69872685185</v>
      </c>
      <c r="E2970">
        <v>56</v>
      </c>
      <c r="F2970">
        <v>10</v>
      </c>
    </row>
    <row r="2971" spans="1:8" x14ac:dyDescent="0.2">
      <c r="A2971">
        <v>2.39038519576772E+17</v>
      </c>
      <c r="B2971" t="s">
        <v>5929</v>
      </c>
      <c r="C2971" t="s">
        <v>5930</v>
      </c>
      <c r="D2971" s="1">
        <v>41145.775439814817</v>
      </c>
      <c r="E2971">
        <v>145</v>
      </c>
      <c r="F2971">
        <v>50</v>
      </c>
      <c r="G2971" t="s">
        <v>89</v>
      </c>
    </row>
    <row r="2972" spans="1:8" x14ac:dyDescent="0.2">
      <c r="A2972">
        <v>2.39042334849908E+17</v>
      </c>
      <c r="B2972" t="s">
        <v>5931</v>
      </c>
      <c r="C2972" t="s">
        <v>5932</v>
      </c>
      <c r="D2972" s="1">
        <v>41145.78597222222</v>
      </c>
      <c r="E2972">
        <v>42</v>
      </c>
      <c r="F2972">
        <v>12</v>
      </c>
      <c r="G2972" t="s">
        <v>89</v>
      </c>
    </row>
    <row r="2973" spans="1:8" x14ac:dyDescent="0.2">
      <c r="A2973">
        <v>2.3904281662864499E+17</v>
      </c>
      <c r="B2973" t="s">
        <v>5933</v>
      </c>
      <c r="C2973" t="s">
        <v>5934</v>
      </c>
      <c r="D2973" s="1">
        <v>41145.787303240744</v>
      </c>
      <c r="E2973">
        <v>323</v>
      </c>
      <c r="F2973">
        <v>103</v>
      </c>
    </row>
    <row r="2974" spans="1:8" x14ac:dyDescent="0.2">
      <c r="A2974">
        <v>2.3907330794784701E+17</v>
      </c>
      <c r="B2974" t="s">
        <v>5935</v>
      </c>
      <c r="C2974" t="s">
        <v>5936</v>
      </c>
      <c r="D2974" s="1">
        <v>41145.871446759258</v>
      </c>
      <c r="E2974">
        <v>326</v>
      </c>
      <c r="F2974">
        <v>39</v>
      </c>
      <c r="G2974" t="s">
        <v>89</v>
      </c>
    </row>
    <row r="2975" spans="1:8" x14ac:dyDescent="0.2">
      <c r="A2975">
        <v>2.39074076927348E+17</v>
      </c>
      <c r="B2975" t="s">
        <v>5937</v>
      </c>
      <c r="C2975" t="s">
        <v>5938</v>
      </c>
      <c r="D2975" s="1">
        <v>41145.873564814814</v>
      </c>
      <c r="E2975">
        <v>253</v>
      </c>
      <c r="F2975">
        <v>51</v>
      </c>
      <c r="G2975" t="s">
        <v>89</v>
      </c>
    </row>
    <row r="2976" spans="1:8" x14ac:dyDescent="0.2">
      <c r="A2976">
        <v>2.3907610318720198E+17</v>
      </c>
      <c r="B2976" t="s">
        <v>5939</v>
      </c>
      <c r="C2976" t="s">
        <v>5940</v>
      </c>
      <c r="D2976" s="1">
        <v>41145.879155092596</v>
      </c>
      <c r="E2976">
        <v>255</v>
      </c>
      <c r="F2976">
        <v>77</v>
      </c>
    </row>
    <row r="2977" spans="1:8" x14ac:dyDescent="0.2">
      <c r="A2977">
        <v>2.3907643148798301E+17</v>
      </c>
      <c r="B2977" t="s">
        <v>5941</v>
      </c>
      <c r="C2977" t="s">
        <v>5942</v>
      </c>
      <c r="D2977" s="1">
        <v>41145.880057870374</v>
      </c>
      <c r="E2977">
        <v>41</v>
      </c>
      <c r="F2977">
        <v>11</v>
      </c>
    </row>
    <row r="2978" spans="1:8" x14ac:dyDescent="0.2">
      <c r="A2978">
        <v>2.3908026414229901E+17</v>
      </c>
      <c r="B2978" t="s">
        <v>5943</v>
      </c>
      <c r="C2978" t="s">
        <v>5944</v>
      </c>
      <c r="D2978" s="1">
        <v>41145.890636574077</v>
      </c>
      <c r="E2978">
        <v>338</v>
      </c>
      <c r="F2978">
        <v>114</v>
      </c>
    </row>
    <row r="2979" spans="1:8" x14ac:dyDescent="0.2">
      <c r="A2979">
        <v>2.39080652409024E+17</v>
      </c>
      <c r="B2979" t="s">
        <v>5945</v>
      </c>
      <c r="C2979" t="s">
        <v>5946</v>
      </c>
      <c r="D2979" s="1">
        <v>41145.891712962963</v>
      </c>
      <c r="E2979">
        <v>47</v>
      </c>
      <c r="F2979">
        <v>14</v>
      </c>
      <c r="G2979" t="s">
        <v>89</v>
      </c>
    </row>
    <row r="2980" spans="1:8" x14ac:dyDescent="0.2">
      <c r="A2980">
        <v>2.3908489281680099E+17</v>
      </c>
      <c r="B2980" t="s">
        <v>5947</v>
      </c>
      <c r="C2980" t="s">
        <v>5948</v>
      </c>
      <c r="D2980" s="1">
        <v>41145.903414351851</v>
      </c>
      <c r="E2980">
        <v>460</v>
      </c>
      <c r="F2980">
        <v>75</v>
      </c>
      <c r="G2980" t="s">
        <v>89</v>
      </c>
    </row>
    <row r="2981" spans="1:8" x14ac:dyDescent="0.2">
      <c r="A2981">
        <v>2.3908851512261402E+17</v>
      </c>
      <c r="B2981" t="s">
        <v>5949</v>
      </c>
      <c r="C2981" t="s">
        <v>5950</v>
      </c>
      <c r="D2981" s="1">
        <v>41145.913402777776</v>
      </c>
      <c r="E2981">
        <v>2698</v>
      </c>
      <c r="F2981">
        <v>2410</v>
      </c>
    </row>
    <row r="2982" spans="1:8" x14ac:dyDescent="0.2">
      <c r="A2982">
        <v>2.3909387118171299E+17</v>
      </c>
      <c r="B2982" t="s">
        <v>5951</v>
      </c>
      <c r="C2982" t="s">
        <v>5952</v>
      </c>
      <c r="D2982" s="1">
        <v>41145.928182870368</v>
      </c>
      <c r="E2982">
        <v>53</v>
      </c>
      <c r="F2982">
        <v>12</v>
      </c>
      <c r="G2982" t="s">
        <v>215</v>
      </c>
    </row>
    <row r="2983" spans="1:8" x14ac:dyDescent="0.2">
      <c r="A2983">
        <v>2.4009211863329101E+17</v>
      </c>
      <c r="B2983" t="s">
        <v>5953</v>
      </c>
      <c r="C2983" t="s">
        <v>5954</v>
      </c>
      <c r="D2983" s="1">
        <v>41148.682824074072</v>
      </c>
      <c r="E2983">
        <v>350</v>
      </c>
      <c r="F2983">
        <v>79</v>
      </c>
      <c r="G2983" t="s">
        <v>89</v>
      </c>
    </row>
    <row r="2984" spans="1:8" x14ac:dyDescent="0.2">
      <c r="A2984">
        <v>2.4009437612515699E+17</v>
      </c>
      <c r="B2984" t="s">
        <v>5955</v>
      </c>
      <c r="C2984" t="s">
        <v>5956</v>
      </c>
      <c r="D2984" s="1">
        <v>41148.689050925925</v>
      </c>
      <c r="E2984">
        <v>133</v>
      </c>
      <c r="F2984">
        <v>23</v>
      </c>
    </row>
    <row r="2985" spans="1:8" x14ac:dyDescent="0.2">
      <c r="A2985">
        <v>2.40100977280176E+17</v>
      </c>
      <c r="B2985" t="s">
        <v>5957</v>
      </c>
      <c r="C2985" t="s">
        <v>5958</v>
      </c>
      <c r="D2985" s="1">
        <v>41148.707268518519</v>
      </c>
      <c r="E2985">
        <v>260</v>
      </c>
      <c r="F2985">
        <v>20</v>
      </c>
      <c r="G2985" t="s">
        <v>89</v>
      </c>
    </row>
    <row r="2986" spans="1:8" x14ac:dyDescent="0.2">
      <c r="A2986">
        <v>2.4010658095421402E+17</v>
      </c>
      <c r="B2986" t="s">
        <v>5959</v>
      </c>
      <c r="C2986" t="s">
        <v>5960</v>
      </c>
      <c r="D2986" s="1">
        <v>41148.722731481481</v>
      </c>
      <c r="E2986">
        <v>480</v>
      </c>
      <c r="F2986">
        <v>118</v>
      </c>
    </row>
    <row r="2987" spans="1:8" x14ac:dyDescent="0.2">
      <c r="A2987">
        <v>2.40110784737312E+17</v>
      </c>
      <c r="B2987" t="s">
        <v>5961</v>
      </c>
      <c r="C2987" t="s">
        <v>5962</v>
      </c>
      <c r="D2987" s="1">
        <v>41148.7343287037</v>
      </c>
      <c r="E2987">
        <v>17</v>
      </c>
      <c r="F2987">
        <v>10</v>
      </c>
    </row>
    <row r="2988" spans="1:8" x14ac:dyDescent="0.2">
      <c r="A2988">
        <v>2.4011295586428099E+17</v>
      </c>
      <c r="B2988" t="s">
        <v>5963</v>
      </c>
      <c r="C2988" t="s">
        <v>5964</v>
      </c>
      <c r="D2988" s="1">
        <v>41148.740324074075</v>
      </c>
      <c r="E2988">
        <v>8</v>
      </c>
      <c r="F2988">
        <v>6</v>
      </c>
    </row>
    <row r="2989" spans="1:8" x14ac:dyDescent="0.2">
      <c r="A2989">
        <v>2.4011614144653699E+17</v>
      </c>
      <c r="B2989" t="s">
        <v>5965</v>
      </c>
      <c r="C2989" t="s">
        <v>5966</v>
      </c>
      <c r="D2989" s="1">
        <v>41148.749108796299</v>
      </c>
      <c r="E2989">
        <v>1317</v>
      </c>
      <c r="F2989">
        <v>665</v>
      </c>
    </row>
    <row r="2990" spans="1:8" x14ac:dyDescent="0.2">
      <c r="A2990">
        <v>2.40117754970132E+17</v>
      </c>
      <c r="B2990" t="s">
        <v>5967</v>
      </c>
      <c r="C2990" t="s">
        <v>5968</v>
      </c>
      <c r="D2990" s="1">
        <v>41148.753564814811</v>
      </c>
      <c r="E2990">
        <v>135</v>
      </c>
      <c r="F2990">
        <v>55</v>
      </c>
      <c r="G2990" t="s">
        <v>89</v>
      </c>
    </row>
    <row r="2991" spans="1:8" x14ac:dyDescent="0.2">
      <c r="A2991">
        <v>2.4012287239850301E+17</v>
      </c>
      <c r="B2991" t="s">
        <v>5969</v>
      </c>
      <c r="C2991" t="s">
        <v>5970</v>
      </c>
      <c r="D2991" s="1">
        <v>41148.767685185187</v>
      </c>
      <c r="E2991">
        <v>16</v>
      </c>
      <c r="F2991">
        <v>4</v>
      </c>
      <c r="G2991" t="e">
        <f>Newsmax_Media</f>
        <v>#NAME?</v>
      </c>
    </row>
    <row r="2992" spans="1:8" x14ac:dyDescent="0.2">
      <c r="A2992">
        <v>2.4012528337670099E+17</v>
      </c>
      <c r="B2992" t="s">
        <v>5971</v>
      </c>
      <c r="C2992" t="s">
        <v>5972</v>
      </c>
      <c r="D2992" s="1">
        <v>41148.774340277778</v>
      </c>
      <c r="E2992">
        <v>37</v>
      </c>
      <c r="F2992">
        <v>25</v>
      </c>
      <c r="H2992" t="s">
        <v>390</v>
      </c>
    </row>
    <row r="2993" spans="1:7" x14ac:dyDescent="0.2">
      <c r="A2993">
        <v>2.40129275158732E+17</v>
      </c>
      <c r="B2993" t="s">
        <v>5973</v>
      </c>
      <c r="C2993" t="s">
        <v>5974</v>
      </c>
      <c r="D2993" s="1">
        <v>41148.785358796296</v>
      </c>
      <c r="E2993">
        <v>14</v>
      </c>
      <c r="F2993">
        <v>4</v>
      </c>
      <c r="G2993" t="s">
        <v>89</v>
      </c>
    </row>
    <row r="2994" spans="1:7" x14ac:dyDescent="0.2">
      <c r="A2994">
        <v>2.4013001006791002E+17</v>
      </c>
      <c r="B2994" t="s">
        <v>5975</v>
      </c>
      <c r="C2994" t="s">
        <v>5976</v>
      </c>
      <c r="D2994" s="1">
        <v>41148.78738425926</v>
      </c>
      <c r="E2994">
        <v>39</v>
      </c>
      <c r="F2994">
        <v>13</v>
      </c>
      <c r="G2994" t="s">
        <v>89</v>
      </c>
    </row>
    <row r="2995" spans="1:7" x14ac:dyDescent="0.2">
      <c r="A2995">
        <v>2.4013250045269101E+17</v>
      </c>
      <c r="B2995" t="s">
        <v>5977</v>
      </c>
      <c r="C2995" t="s">
        <v>5978</v>
      </c>
      <c r="D2995" s="1">
        <v>41148.794259259259</v>
      </c>
      <c r="E2995">
        <v>19</v>
      </c>
      <c r="F2995">
        <v>4</v>
      </c>
      <c r="G2995" t="s">
        <v>487</v>
      </c>
    </row>
    <row r="2996" spans="1:7" x14ac:dyDescent="0.2">
      <c r="A2996">
        <v>2.4013818256858701E+17</v>
      </c>
      <c r="B2996" t="s">
        <v>5979</v>
      </c>
      <c r="C2996" t="s">
        <v>5980</v>
      </c>
      <c r="D2996" s="1">
        <v>41148.809930555559</v>
      </c>
      <c r="E2996">
        <v>55</v>
      </c>
      <c r="F2996">
        <v>12</v>
      </c>
      <c r="G2996" t="s">
        <v>89</v>
      </c>
    </row>
    <row r="2997" spans="1:7" x14ac:dyDescent="0.2">
      <c r="A2997">
        <v>2.4014194453630899E+17</v>
      </c>
      <c r="B2997" t="s">
        <v>5981</v>
      </c>
      <c r="C2997" t="s">
        <v>5982</v>
      </c>
      <c r="D2997" s="1">
        <v>41148.8203125</v>
      </c>
      <c r="E2997">
        <v>396</v>
      </c>
      <c r="F2997">
        <v>49</v>
      </c>
      <c r="G2997" t="s">
        <v>89</v>
      </c>
    </row>
    <row r="2998" spans="1:7" x14ac:dyDescent="0.2">
      <c r="A2998">
        <v>2.4014415162103802E+17</v>
      </c>
      <c r="B2998" t="s">
        <v>5983</v>
      </c>
      <c r="C2998" t="s">
        <v>5984</v>
      </c>
      <c r="D2998" s="1">
        <v>41148.826412037037</v>
      </c>
      <c r="E2998">
        <v>182</v>
      </c>
      <c r="F2998">
        <v>92</v>
      </c>
      <c r="G2998" t="s">
        <v>89</v>
      </c>
    </row>
    <row r="2999" spans="1:7" x14ac:dyDescent="0.2">
      <c r="A2999">
        <v>2.4015918146481699E+17</v>
      </c>
      <c r="B2999" t="s">
        <v>5985</v>
      </c>
      <c r="C2999" t="s">
        <v>5986</v>
      </c>
      <c r="D2999" s="1">
        <v>41148.867881944447</v>
      </c>
      <c r="E2999">
        <v>59</v>
      </c>
      <c r="F2999">
        <v>4</v>
      </c>
      <c r="G2999" t="s">
        <v>5490</v>
      </c>
    </row>
    <row r="3000" spans="1:7" x14ac:dyDescent="0.2">
      <c r="A3000">
        <v>2.40165785924956E+17</v>
      </c>
      <c r="B3000" t="s">
        <v>5987</v>
      </c>
      <c r="C3000" t="s">
        <v>5988</v>
      </c>
      <c r="D3000" s="1">
        <v>41148.886111111111</v>
      </c>
      <c r="E3000">
        <v>386</v>
      </c>
      <c r="F3000">
        <v>443</v>
      </c>
      <c r="G3000" t="s">
        <v>89</v>
      </c>
    </row>
    <row r="3001" spans="1:7" x14ac:dyDescent="0.2">
      <c r="A3001">
        <v>2.4016919694685299E+17</v>
      </c>
      <c r="B3001" t="s">
        <v>5989</v>
      </c>
      <c r="C3001" t="s">
        <v>5990</v>
      </c>
      <c r="D3001" s="1">
        <v>41148.895520833335</v>
      </c>
      <c r="E3001">
        <v>140</v>
      </c>
      <c r="F3001">
        <v>33</v>
      </c>
    </row>
    <row r="3002" spans="1:7" x14ac:dyDescent="0.2">
      <c r="A3002">
        <v>2.4017078865167101E+17</v>
      </c>
      <c r="B3002" t="s">
        <v>5991</v>
      </c>
      <c r="C3002" t="s">
        <v>5992</v>
      </c>
      <c r="D3002" s="1">
        <v>41148.899907407409</v>
      </c>
      <c r="E3002">
        <v>485</v>
      </c>
      <c r="F3002">
        <v>285</v>
      </c>
      <c r="G3002" t="s">
        <v>89</v>
      </c>
    </row>
    <row r="3003" spans="1:7" x14ac:dyDescent="0.2">
      <c r="A3003">
        <v>2.4017566669012899E+17</v>
      </c>
      <c r="B3003" t="s">
        <v>5993</v>
      </c>
      <c r="C3003" t="s">
        <v>5994</v>
      </c>
      <c r="D3003" s="1">
        <v>41148.913368055553</v>
      </c>
      <c r="E3003">
        <v>73</v>
      </c>
      <c r="F3003">
        <v>14</v>
      </c>
      <c r="G3003" t="e">
        <f>_xlfn.SINGLE( _xlfn.SINGLE( _xlfn.SINGLE(Newsmax_Media)))</f>
        <v>#NAME?</v>
      </c>
    </row>
    <row r="3004" spans="1:7" x14ac:dyDescent="0.2">
      <c r="A3004">
        <v>2.4019184266525901E+17</v>
      </c>
      <c r="B3004" t="s">
        <v>5995</v>
      </c>
      <c r="C3004" t="s">
        <v>5996</v>
      </c>
      <c r="D3004" s="1">
        <v>41148.958009259259</v>
      </c>
      <c r="E3004">
        <v>265</v>
      </c>
      <c r="F3004">
        <v>131</v>
      </c>
    </row>
    <row r="3005" spans="1:7" x14ac:dyDescent="0.2">
      <c r="A3005">
        <v>2.4042995133619802E+17</v>
      </c>
      <c r="B3005" t="s">
        <v>5997</v>
      </c>
      <c r="C3005" t="s">
        <v>5998</v>
      </c>
      <c r="D3005" s="1">
        <v>41149.615069444444</v>
      </c>
      <c r="E3005">
        <v>475</v>
      </c>
      <c r="F3005">
        <v>112</v>
      </c>
    </row>
    <row r="3006" spans="1:7" x14ac:dyDescent="0.2">
      <c r="A3006">
        <v>2.4043165413555398E+17</v>
      </c>
      <c r="B3006" t="s">
        <v>5999</v>
      </c>
      <c r="C3006" t="s">
        <v>6000</v>
      </c>
      <c r="D3006" s="1">
        <v>41149.619768518518</v>
      </c>
      <c r="E3006">
        <v>249</v>
      </c>
      <c r="F3006">
        <v>40</v>
      </c>
      <c r="G3006" t="s">
        <v>89</v>
      </c>
    </row>
    <row r="3007" spans="1:7" x14ac:dyDescent="0.2">
      <c r="A3007">
        <v>2.4043701027432E+17</v>
      </c>
      <c r="B3007" t="s">
        <v>6001</v>
      </c>
      <c r="C3007" t="s">
        <v>6002</v>
      </c>
      <c r="D3007" s="1">
        <v>41149.634548611109</v>
      </c>
      <c r="E3007">
        <v>114</v>
      </c>
      <c r="F3007">
        <v>49</v>
      </c>
    </row>
    <row r="3008" spans="1:7" x14ac:dyDescent="0.2">
      <c r="A3008">
        <v>2.4044296837962899E+17</v>
      </c>
      <c r="B3008" t="s">
        <v>6003</v>
      </c>
      <c r="C3008" t="s">
        <v>6004</v>
      </c>
      <c r="D3008" s="1">
        <v>41149.650983796295</v>
      </c>
      <c r="E3008">
        <v>466</v>
      </c>
      <c r="F3008">
        <v>148</v>
      </c>
      <c r="G3008" t="s">
        <v>215</v>
      </c>
    </row>
    <row r="3009" spans="1:7" x14ac:dyDescent="0.2">
      <c r="A3009">
        <v>2.4044858700215002E+17</v>
      </c>
      <c r="B3009" t="s">
        <v>6005</v>
      </c>
      <c r="C3009" t="s">
        <v>6006</v>
      </c>
      <c r="D3009" s="1">
        <v>41149.666493055556</v>
      </c>
      <c r="E3009">
        <v>95</v>
      </c>
      <c r="F3009">
        <v>21</v>
      </c>
    </row>
    <row r="3010" spans="1:7" x14ac:dyDescent="0.2">
      <c r="A3010">
        <v>2.4045363835767101E+17</v>
      </c>
      <c r="B3010" t="s">
        <v>6007</v>
      </c>
      <c r="C3010" t="s">
        <v>6008</v>
      </c>
      <c r="D3010" s="1">
        <v>41149.680428240739</v>
      </c>
      <c r="E3010">
        <v>369</v>
      </c>
      <c r="F3010">
        <v>88</v>
      </c>
    </row>
    <row r="3011" spans="1:7" x14ac:dyDescent="0.2">
      <c r="A3011">
        <v>2.4045567660065901E+17</v>
      </c>
      <c r="B3011" t="s">
        <v>6009</v>
      </c>
      <c r="C3011" t="s">
        <v>6010</v>
      </c>
      <c r="D3011" s="1">
        <v>41149.686053240737</v>
      </c>
      <c r="E3011">
        <v>64</v>
      </c>
      <c r="F3011">
        <v>8</v>
      </c>
      <c r="G3011" t="s">
        <v>215</v>
      </c>
    </row>
    <row r="3012" spans="1:7" x14ac:dyDescent="0.2">
      <c r="A3012">
        <v>2.4046226568028899E+17</v>
      </c>
      <c r="B3012" t="s">
        <v>6011</v>
      </c>
      <c r="C3012" t="s">
        <v>6012</v>
      </c>
      <c r="D3012" s="1">
        <v>41149.704236111109</v>
      </c>
      <c r="E3012">
        <v>8733</v>
      </c>
      <c r="F3012">
        <v>8842</v>
      </c>
      <c r="G3012" t="s">
        <v>89</v>
      </c>
    </row>
    <row r="3013" spans="1:7" x14ac:dyDescent="0.2">
      <c r="A3013">
        <v>2.4047681822485699E+17</v>
      </c>
      <c r="B3013" t="s">
        <v>6013</v>
      </c>
      <c r="C3013" t="s">
        <v>6014</v>
      </c>
      <c r="D3013" s="1">
        <v>41149.744386574072</v>
      </c>
      <c r="E3013">
        <v>101</v>
      </c>
      <c r="F3013">
        <v>28</v>
      </c>
      <c r="G3013" t="s">
        <v>89</v>
      </c>
    </row>
    <row r="3014" spans="1:7" x14ac:dyDescent="0.2">
      <c r="A3014">
        <v>2.4047955972262701E+17</v>
      </c>
      <c r="B3014" t="s">
        <v>6015</v>
      </c>
      <c r="C3014" t="s">
        <v>6016</v>
      </c>
      <c r="D3014" s="1">
        <v>41149.751956018517</v>
      </c>
      <c r="E3014">
        <v>276</v>
      </c>
      <c r="F3014">
        <v>64</v>
      </c>
    </row>
    <row r="3015" spans="1:7" x14ac:dyDescent="0.2">
      <c r="A3015">
        <v>2.4050788392881299E+17</v>
      </c>
      <c r="B3015" t="s">
        <v>6017</v>
      </c>
      <c r="C3015" t="s">
        <v>6018</v>
      </c>
      <c r="D3015" s="1">
        <v>41149.83011574074</v>
      </c>
      <c r="E3015">
        <v>22</v>
      </c>
      <c r="F3015">
        <v>9</v>
      </c>
      <c r="G3015" t="s">
        <v>576</v>
      </c>
    </row>
    <row r="3016" spans="1:7" x14ac:dyDescent="0.2">
      <c r="A3016">
        <v>2.40515172496732E+17</v>
      </c>
      <c r="B3016" t="s">
        <v>6019</v>
      </c>
      <c r="C3016" t="s">
        <v>6020</v>
      </c>
      <c r="D3016" s="1">
        <v>41149.850231481483</v>
      </c>
      <c r="E3016">
        <v>27</v>
      </c>
      <c r="F3016">
        <v>12</v>
      </c>
      <c r="G3016" t="s">
        <v>89</v>
      </c>
    </row>
    <row r="3017" spans="1:7" x14ac:dyDescent="0.2">
      <c r="A3017">
        <v>2.4051796984164301E+17</v>
      </c>
      <c r="B3017" t="s">
        <v>6021</v>
      </c>
      <c r="C3017" t="s">
        <v>6022</v>
      </c>
      <c r="D3017" s="1">
        <v>41149.857951388891</v>
      </c>
      <c r="E3017">
        <v>142</v>
      </c>
      <c r="F3017">
        <v>22</v>
      </c>
    </row>
    <row r="3018" spans="1:7" x14ac:dyDescent="0.2">
      <c r="A3018">
        <v>2.4051911900964E+17</v>
      </c>
      <c r="B3018" t="s">
        <v>6023</v>
      </c>
      <c r="C3018" t="s">
        <v>6024</v>
      </c>
      <c r="D3018" s="1">
        <v>41149.861122685186</v>
      </c>
      <c r="E3018">
        <v>63</v>
      </c>
      <c r="F3018">
        <v>22</v>
      </c>
      <c r="G3018" t="s">
        <v>89</v>
      </c>
    </row>
    <row r="3019" spans="1:7" x14ac:dyDescent="0.2">
      <c r="A3019">
        <v>2.4052173352063699E+17</v>
      </c>
      <c r="B3019" t="s">
        <v>6025</v>
      </c>
      <c r="C3019" t="s">
        <v>6026</v>
      </c>
      <c r="D3019" s="1">
        <v>41149.868333333332</v>
      </c>
      <c r="E3019">
        <v>208</v>
      </c>
      <c r="F3019">
        <v>344</v>
      </c>
      <c r="G3019" t="s">
        <v>89</v>
      </c>
    </row>
    <row r="3020" spans="1:7" x14ac:dyDescent="0.2">
      <c r="A3020">
        <v>2.4052519524330701E+17</v>
      </c>
      <c r="B3020" t="s">
        <v>6027</v>
      </c>
      <c r="C3020" t="s">
        <v>6028</v>
      </c>
      <c r="D3020" s="1">
        <v>41149.877881944441</v>
      </c>
      <c r="E3020">
        <v>35</v>
      </c>
      <c r="F3020">
        <v>7</v>
      </c>
      <c r="G3020" t="s">
        <v>576</v>
      </c>
    </row>
    <row r="3021" spans="1:7" x14ac:dyDescent="0.2">
      <c r="A3021">
        <v>2.4052602124438301E+17</v>
      </c>
      <c r="B3021" t="s">
        <v>6029</v>
      </c>
      <c r="C3021" t="s">
        <v>6030</v>
      </c>
      <c r="D3021" s="1">
        <v>41149.880162037036</v>
      </c>
      <c r="E3021">
        <v>76</v>
      </c>
      <c r="F3021">
        <v>16</v>
      </c>
      <c r="G3021" t="s">
        <v>215</v>
      </c>
    </row>
    <row r="3022" spans="1:7" x14ac:dyDescent="0.2">
      <c r="A3022">
        <v>2.4052908494016899E+17</v>
      </c>
      <c r="B3022" t="s">
        <v>6031</v>
      </c>
      <c r="C3022" t="s">
        <v>6032</v>
      </c>
      <c r="D3022" s="1">
        <v>41149.888622685183</v>
      </c>
      <c r="E3022">
        <v>110</v>
      </c>
      <c r="F3022">
        <v>16</v>
      </c>
      <c r="G3022" t="s">
        <v>576</v>
      </c>
    </row>
    <row r="3023" spans="1:7" x14ac:dyDescent="0.2">
      <c r="A3023">
        <v>2.4053144434522899E+17</v>
      </c>
      <c r="B3023" t="s">
        <v>6033</v>
      </c>
      <c r="C3023" t="s">
        <v>6034</v>
      </c>
      <c r="D3023" s="1">
        <v>41149.895127314812</v>
      </c>
      <c r="E3023">
        <v>107</v>
      </c>
      <c r="F3023">
        <v>30</v>
      </c>
      <c r="G3023" t="s">
        <v>89</v>
      </c>
    </row>
    <row r="3024" spans="1:7" x14ac:dyDescent="0.2">
      <c r="A3024">
        <v>2.4053704116158E+17</v>
      </c>
      <c r="B3024" t="s">
        <v>6035</v>
      </c>
      <c r="C3024" t="s">
        <v>6036</v>
      </c>
      <c r="D3024" s="1">
        <v>41149.910578703704</v>
      </c>
      <c r="E3024">
        <v>407</v>
      </c>
      <c r="F3024">
        <v>68</v>
      </c>
      <c r="G3024" t="s">
        <v>89</v>
      </c>
    </row>
    <row r="3025" spans="1:8" x14ac:dyDescent="0.2">
      <c r="A3025">
        <v>2.4053832794885699E+17</v>
      </c>
      <c r="B3025" t="s">
        <v>6037</v>
      </c>
      <c r="C3025" t="s">
        <v>6038</v>
      </c>
      <c r="D3025" s="1">
        <v>41149.914131944446</v>
      </c>
      <c r="E3025">
        <v>104</v>
      </c>
      <c r="F3025">
        <v>16</v>
      </c>
      <c r="G3025" t="s">
        <v>215</v>
      </c>
    </row>
    <row r="3026" spans="1:8" x14ac:dyDescent="0.2">
      <c r="A3026">
        <v>2.4054793260723802E+17</v>
      </c>
      <c r="B3026" t="s">
        <v>6039</v>
      </c>
      <c r="C3026" t="s">
        <v>6040</v>
      </c>
      <c r="D3026" s="1">
        <v>41149.940625000003</v>
      </c>
      <c r="E3026">
        <v>123</v>
      </c>
      <c r="F3026">
        <v>32</v>
      </c>
      <c r="G3026" t="e">
        <f>Newsmax_Media</f>
        <v>#NAME?</v>
      </c>
    </row>
    <row r="3027" spans="1:8" x14ac:dyDescent="0.2">
      <c r="A3027">
        <v>2.4055119148496E+17</v>
      </c>
      <c r="B3027" t="s">
        <v>6041</v>
      </c>
      <c r="C3027" t="s">
        <v>6042</v>
      </c>
      <c r="D3027" s="1">
        <v>41149.949618055558</v>
      </c>
      <c r="E3027">
        <v>248</v>
      </c>
      <c r="F3027">
        <v>56</v>
      </c>
      <c r="G3027" t="s">
        <v>89</v>
      </c>
    </row>
    <row r="3028" spans="1:8" x14ac:dyDescent="0.2">
      <c r="A3028">
        <v>2.4079769612074099E+17</v>
      </c>
      <c r="B3028" t="s">
        <v>6043</v>
      </c>
      <c r="C3028" t="s">
        <v>6044</v>
      </c>
      <c r="D3028" s="1">
        <v>41150.629849537036</v>
      </c>
      <c r="E3028">
        <v>201</v>
      </c>
      <c r="F3028">
        <v>33</v>
      </c>
      <c r="G3028" t="s">
        <v>89</v>
      </c>
    </row>
    <row r="3029" spans="1:8" x14ac:dyDescent="0.2">
      <c r="A3029">
        <v>2.4081165878678301E+17</v>
      </c>
      <c r="B3029" t="s">
        <v>6045</v>
      </c>
      <c r="C3029" t="s">
        <v>6046</v>
      </c>
      <c r="D3029" s="1">
        <v>41150.668379629627</v>
      </c>
      <c r="E3029">
        <v>691</v>
      </c>
      <c r="F3029">
        <v>505</v>
      </c>
      <c r="G3029" t="s">
        <v>89</v>
      </c>
    </row>
    <row r="3030" spans="1:8" x14ac:dyDescent="0.2">
      <c r="A3030">
        <v>2.4081643298267901E+17</v>
      </c>
      <c r="B3030" t="s">
        <v>6047</v>
      </c>
      <c r="C3030" t="s">
        <v>6048</v>
      </c>
      <c r="D3030" s="1">
        <v>41150.681550925925</v>
      </c>
      <c r="E3030">
        <v>304</v>
      </c>
      <c r="F3030">
        <v>53</v>
      </c>
      <c r="G3030" t="s">
        <v>215</v>
      </c>
    </row>
    <row r="3031" spans="1:8" x14ac:dyDescent="0.2">
      <c r="A3031">
        <v>2.40845487794696E+17</v>
      </c>
      <c r="B3031" t="s">
        <v>6049</v>
      </c>
      <c r="C3031" t="s">
        <v>6050</v>
      </c>
      <c r="D3031" s="1">
        <v>41150.761724537035</v>
      </c>
      <c r="E3031">
        <v>15</v>
      </c>
      <c r="F3031">
        <v>7</v>
      </c>
      <c r="G3031" t="e">
        <f>TheBrodyFile</f>
        <v>#NAME?</v>
      </c>
    </row>
    <row r="3032" spans="1:8" x14ac:dyDescent="0.2">
      <c r="A3032">
        <v>2.4084613940919002E+17</v>
      </c>
      <c r="B3032" t="s">
        <v>6051</v>
      </c>
      <c r="C3032" t="s">
        <v>6052</v>
      </c>
      <c r="D3032" s="1">
        <v>41150.76353009259</v>
      </c>
      <c r="E3032">
        <v>373</v>
      </c>
      <c r="F3032">
        <v>80</v>
      </c>
      <c r="G3032" t="s">
        <v>89</v>
      </c>
    </row>
    <row r="3033" spans="1:8" x14ac:dyDescent="0.2">
      <c r="A3033">
        <v>2.4085641576435699E+17</v>
      </c>
      <c r="B3033" t="s">
        <v>6053</v>
      </c>
      <c r="C3033" t="s">
        <v>6054</v>
      </c>
      <c r="D3033" s="1">
        <v>41150.791886574072</v>
      </c>
      <c r="E3033">
        <v>21</v>
      </c>
      <c r="F3033">
        <v>6</v>
      </c>
      <c r="G3033" t="s">
        <v>215</v>
      </c>
      <c r="H3033" t="s">
        <v>390</v>
      </c>
    </row>
    <row r="3034" spans="1:8" x14ac:dyDescent="0.2">
      <c r="A3034">
        <v>2.40858162872328E+17</v>
      </c>
      <c r="B3034" t="s">
        <v>6055</v>
      </c>
      <c r="C3034" t="s">
        <v>6056</v>
      </c>
      <c r="D3034" s="1">
        <v>41150.796701388892</v>
      </c>
      <c r="E3034">
        <v>192</v>
      </c>
      <c r="F3034">
        <v>45</v>
      </c>
      <c r="G3034" t="s">
        <v>215</v>
      </c>
    </row>
    <row r="3035" spans="1:8" x14ac:dyDescent="0.2">
      <c r="A3035">
        <v>2.4086073392615398E+17</v>
      </c>
      <c r="B3035" t="s">
        <v>6057</v>
      </c>
      <c r="C3035" t="s">
        <v>6058</v>
      </c>
      <c r="D3035" s="1">
        <v>41150.803796296299</v>
      </c>
      <c r="E3035">
        <v>381</v>
      </c>
      <c r="F3035">
        <v>103</v>
      </c>
    </row>
    <row r="3036" spans="1:8" x14ac:dyDescent="0.2">
      <c r="A3036">
        <v>2.4086818222992899E+17</v>
      </c>
      <c r="B3036" t="s">
        <v>6059</v>
      </c>
      <c r="C3036" t="s">
        <v>6060</v>
      </c>
      <c r="D3036" s="1">
        <v>41150.82435185185</v>
      </c>
      <c r="E3036">
        <v>133</v>
      </c>
      <c r="F3036">
        <v>22</v>
      </c>
      <c r="G3036" t="s">
        <v>89</v>
      </c>
    </row>
    <row r="3037" spans="1:8" x14ac:dyDescent="0.2">
      <c r="A3037">
        <v>2.4087113595527901E+17</v>
      </c>
      <c r="B3037" t="s">
        <v>6061</v>
      </c>
      <c r="C3037" t="s">
        <v>6062</v>
      </c>
      <c r="D3037" s="1">
        <v>41150.832499999997</v>
      </c>
      <c r="E3037">
        <v>228</v>
      </c>
      <c r="F3037">
        <v>32</v>
      </c>
      <c r="G3037" t="s">
        <v>89</v>
      </c>
    </row>
    <row r="3038" spans="1:8" x14ac:dyDescent="0.2">
      <c r="A3038">
        <v>2.4087392233207802E+17</v>
      </c>
      <c r="B3038" t="s">
        <v>6063</v>
      </c>
      <c r="C3038" t="s">
        <v>6064</v>
      </c>
      <c r="D3038" s="1">
        <v>41150.840185185189</v>
      </c>
      <c r="E3038">
        <v>154</v>
      </c>
      <c r="F3038">
        <v>32</v>
      </c>
      <c r="G3038" t="s">
        <v>576</v>
      </c>
    </row>
    <row r="3039" spans="1:8" x14ac:dyDescent="0.2">
      <c r="A3039">
        <v>2.4088699325974499E+17</v>
      </c>
      <c r="B3039" t="s">
        <v>6065</v>
      </c>
      <c r="C3039" t="s">
        <v>6066</v>
      </c>
      <c r="D3039" s="1">
        <v>41150.876261574071</v>
      </c>
      <c r="E3039">
        <v>239</v>
      </c>
      <c r="F3039">
        <v>57</v>
      </c>
      <c r="G3039" t="s">
        <v>89</v>
      </c>
    </row>
    <row r="3040" spans="1:8" x14ac:dyDescent="0.2">
      <c r="A3040">
        <v>2.4089647823364499E+17</v>
      </c>
      <c r="B3040" t="s">
        <v>6067</v>
      </c>
      <c r="C3040" t="s">
        <v>6068</v>
      </c>
      <c r="D3040" s="1">
        <v>41150.902430555558</v>
      </c>
      <c r="E3040">
        <v>159</v>
      </c>
      <c r="F3040">
        <v>30</v>
      </c>
      <c r="G3040" t="s">
        <v>215</v>
      </c>
    </row>
    <row r="3041" spans="1:7" x14ac:dyDescent="0.2">
      <c r="A3041">
        <v>2.41158082376388E+17</v>
      </c>
      <c r="B3041" t="s">
        <v>6069</v>
      </c>
      <c r="C3041" t="s">
        <v>6070</v>
      </c>
      <c r="D3041" s="1">
        <v>41151.62431712963</v>
      </c>
      <c r="E3041">
        <v>706</v>
      </c>
      <c r="F3041">
        <v>203</v>
      </c>
    </row>
    <row r="3042" spans="1:7" x14ac:dyDescent="0.2">
      <c r="A3042">
        <v>2.4115909100582E+17</v>
      </c>
      <c r="B3042" t="s">
        <v>6071</v>
      </c>
      <c r="C3042" t="s">
        <v>6072</v>
      </c>
      <c r="D3042" s="1">
        <v>41151.627106481479</v>
      </c>
      <c r="E3042">
        <v>219</v>
      </c>
      <c r="F3042">
        <v>62</v>
      </c>
    </row>
    <row r="3043" spans="1:7" x14ac:dyDescent="0.2">
      <c r="A3043">
        <v>2.4116762281155699E+17</v>
      </c>
      <c r="B3043" t="s">
        <v>6073</v>
      </c>
      <c r="C3043" t="s">
        <v>6074</v>
      </c>
      <c r="D3043" s="1">
        <v>41151.650648148148</v>
      </c>
      <c r="E3043">
        <v>250</v>
      </c>
      <c r="F3043">
        <v>158</v>
      </c>
      <c r="G3043" t="s">
        <v>89</v>
      </c>
    </row>
    <row r="3044" spans="1:7" x14ac:dyDescent="0.2">
      <c r="A3044">
        <v>2.4117351985197798E+17</v>
      </c>
      <c r="B3044" t="s">
        <v>6075</v>
      </c>
      <c r="C3044" t="s">
        <v>6076</v>
      </c>
      <c r="D3044" s="1">
        <v>41151.666921296295</v>
      </c>
      <c r="E3044">
        <v>245</v>
      </c>
      <c r="F3044">
        <v>33</v>
      </c>
    </row>
    <row r="3045" spans="1:7" x14ac:dyDescent="0.2">
      <c r="A3045">
        <v>2.41177001438892E+17</v>
      </c>
      <c r="B3045" t="s">
        <v>6077</v>
      </c>
      <c r="C3045" t="s">
        <v>6078</v>
      </c>
      <c r="D3045" s="1">
        <v>41151.676527777781</v>
      </c>
      <c r="E3045">
        <v>79</v>
      </c>
      <c r="F3045">
        <v>33</v>
      </c>
      <c r="G3045" t="s">
        <v>89</v>
      </c>
    </row>
    <row r="3046" spans="1:7" x14ac:dyDescent="0.2">
      <c r="A3046">
        <v>2.4122241109629699E+17</v>
      </c>
      <c r="B3046" t="s">
        <v>6079</v>
      </c>
      <c r="C3046" t="s">
        <v>6080</v>
      </c>
      <c r="D3046" s="1">
        <v>41151.801840277774</v>
      </c>
      <c r="E3046">
        <v>50</v>
      </c>
      <c r="F3046">
        <v>21</v>
      </c>
      <c r="G3046" t="s">
        <v>89</v>
      </c>
    </row>
    <row r="3047" spans="1:7" x14ac:dyDescent="0.2">
      <c r="A3047">
        <v>2.4122298241923002E+17</v>
      </c>
      <c r="B3047" t="s">
        <v>6081</v>
      </c>
      <c r="C3047" t="s">
        <v>6082</v>
      </c>
      <c r="D3047" s="1">
        <v>41151.803414351853</v>
      </c>
      <c r="E3047">
        <v>146</v>
      </c>
      <c r="F3047">
        <v>32</v>
      </c>
      <c r="G3047" t="s">
        <v>89</v>
      </c>
    </row>
    <row r="3048" spans="1:7" x14ac:dyDescent="0.2">
      <c r="A3048">
        <v>2.4122726970254899E+17</v>
      </c>
      <c r="B3048" t="s">
        <v>6083</v>
      </c>
      <c r="C3048" t="s">
        <v>6084</v>
      </c>
      <c r="D3048" s="1">
        <v>41151.815243055556</v>
      </c>
      <c r="E3048">
        <v>946</v>
      </c>
      <c r="F3048">
        <v>874</v>
      </c>
    </row>
    <row r="3049" spans="1:7" x14ac:dyDescent="0.2">
      <c r="A3049">
        <v>2.4122949554838701E+17</v>
      </c>
      <c r="B3049" t="s">
        <v>6085</v>
      </c>
      <c r="C3049" t="s">
        <v>6086</v>
      </c>
      <c r="D3049" s="1">
        <v>41151.821388888886</v>
      </c>
      <c r="E3049">
        <v>186</v>
      </c>
      <c r="F3049">
        <v>35</v>
      </c>
      <c r="G3049" t="s">
        <v>89</v>
      </c>
    </row>
    <row r="3050" spans="1:7" x14ac:dyDescent="0.2">
      <c r="A3050">
        <v>2.4123535501204602E+17</v>
      </c>
      <c r="B3050" t="s">
        <v>6087</v>
      </c>
      <c r="C3050" t="s">
        <v>6088</v>
      </c>
      <c r="D3050" s="1">
        <v>41151.837557870371</v>
      </c>
      <c r="E3050">
        <v>435</v>
      </c>
      <c r="F3050">
        <v>73</v>
      </c>
      <c r="G3050" t="s">
        <v>215</v>
      </c>
    </row>
    <row r="3051" spans="1:7" x14ac:dyDescent="0.2">
      <c r="A3051">
        <v>2.4124130909502202E+17</v>
      </c>
      <c r="B3051" t="s">
        <v>6089</v>
      </c>
      <c r="C3051" t="s">
        <v>6090</v>
      </c>
      <c r="D3051" s="1">
        <v>41151.853981481479</v>
      </c>
      <c r="E3051">
        <v>104</v>
      </c>
      <c r="F3051">
        <v>37</v>
      </c>
      <c r="G3051" t="s">
        <v>89</v>
      </c>
    </row>
    <row r="3052" spans="1:7" x14ac:dyDescent="0.2">
      <c r="A3052">
        <v>2.4124636963185402E+17</v>
      </c>
      <c r="B3052" t="s">
        <v>6091</v>
      </c>
      <c r="C3052" t="s">
        <v>6092</v>
      </c>
      <c r="D3052" s="1">
        <v>41151.867951388886</v>
      </c>
      <c r="E3052">
        <v>122</v>
      </c>
      <c r="F3052">
        <v>44</v>
      </c>
      <c r="G3052" t="s">
        <v>215</v>
      </c>
    </row>
    <row r="3053" spans="1:7" x14ac:dyDescent="0.2">
      <c r="A3053">
        <v>2.412500460819E+17</v>
      </c>
      <c r="B3053" t="s">
        <v>6093</v>
      </c>
      <c r="C3053" t="s">
        <v>6094</v>
      </c>
      <c r="D3053" s="1">
        <v>41151.87809027778</v>
      </c>
      <c r="E3053">
        <v>491</v>
      </c>
      <c r="F3053">
        <v>142</v>
      </c>
      <c r="G3053" t="s">
        <v>89</v>
      </c>
    </row>
    <row r="3054" spans="1:7" x14ac:dyDescent="0.2">
      <c r="A3054">
        <v>2.4125710459222E+17</v>
      </c>
      <c r="B3054" t="s">
        <v>6095</v>
      </c>
      <c r="C3054" t="s">
        <v>6096</v>
      </c>
      <c r="D3054" s="1">
        <v>41151.897569444445</v>
      </c>
      <c r="E3054">
        <v>102</v>
      </c>
      <c r="F3054">
        <v>29</v>
      </c>
      <c r="G3054" t="s">
        <v>89</v>
      </c>
    </row>
    <row r="3055" spans="1:7" x14ac:dyDescent="0.2">
      <c r="A3055">
        <v>2.41265547319336E+17</v>
      </c>
      <c r="B3055" t="s">
        <v>6097</v>
      </c>
      <c r="C3055" t="s">
        <v>6098</v>
      </c>
      <c r="D3055" s="1">
        <v>41151.920868055553</v>
      </c>
      <c r="E3055">
        <v>70</v>
      </c>
      <c r="F3055">
        <v>14</v>
      </c>
      <c r="G3055" t="s">
        <v>215</v>
      </c>
    </row>
    <row r="3056" spans="1:7" x14ac:dyDescent="0.2">
      <c r="A3056">
        <v>2.4126689919803299E+17</v>
      </c>
      <c r="B3056" t="s">
        <v>6099</v>
      </c>
      <c r="C3056" t="s">
        <v>6100</v>
      </c>
      <c r="D3056" s="1">
        <v>41151.92459490741</v>
      </c>
      <c r="E3056">
        <v>119</v>
      </c>
      <c r="F3056">
        <v>40</v>
      </c>
    </row>
    <row r="3057" spans="1:7" x14ac:dyDescent="0.2">
      <c r="A3057">
        <v>2.4151972930979398E+17</v>
      </c>
      <c r="B3057" t="s">
        <v>6101</v>
      </c>
      <c r="C3057" t="s">
        <v>6102</v>
      </c>
      <c r="D3057" s="1">
        <v>41152.62228009259</v>
      </c>
      <c r="E3057">
        <v>58</v>
      </c>
      <c r="F3057">
        <v>22</v>
      </c>
      <c r="G3057" t="s">
        <v>89</v>
      </c>
    </row>
    <row r="3058" spans="1:7" x14ac:dyDescent="0.2">
      <c r="A3058">
        <v>2.4152503822072198E+17</v>
      </c>
      <c r="B3058" t="s">
        <v>6103</v>
      </c>
      <c r="C3058" t="s">
        <v>6104</v>
      </c>
      <c r="D3058" s="1">
        <v>41152.636932870373</v>
      </c>
      <c r="E3058">
        <v>375</v>
      </c>
      <c r="F3058">
        <v>64</v>
      </c>
      <c r="G3058" t="s">
        <v>89</v>
      </c>
    </row>
    <row r="3059" spans="1:7" x14ac:dyDescent="0.2">
      <c r="A3059">
        <v>2.4154147113887699E+17</v>
      </c>
      <c r="B3059" t="s">
        <v>6105</v>
      </c>
      <c r="C3059" t="s">
        <v>6106</v>
      </c>
      <c r="D3059" s="1">
        <v>41152.682268518518</v>
      </c>
      <c r="E3059">
        <v>794</v>
      </c>
      <c r="F3059">
        <v>246</v>
      </c>
    </row>
    <row r="3060" spans="1:7" x14ac:dyDescent="0.2">
      <c r="A3060">
        <v>2.4157309429103398E+17</v>
      </c>
      <c r="B3060" t="s">
        <v>6107</v>
      </c>
      <c r="C3060" t="s">
        <v>6108</v>
      </c>
      <c r="D3060" s="1">
        <v>41152.769537037035</v>
      </c>
      <c r="E3060">
        <v>611</v>
      </c>
      <c r="F3060">
        <v>338</v>
      </c>
    </row>
    <row r="3061" spans="1:7" x14ac:dyDescent="0.2">
      <c r="A3061">
        <v>2.4157432299560499E+17</v>
      </c>
      <c r="B3061" t="s">
        <v>6109</v>
      </c>
      <c r="C3061" t="s">
        <v>6110</v>
      </c>
      <c r="D3061" s="1">
        <v>41152.772928240738</v>
      </c>
      <c r="E3061">
        <v>174</v>
      </c>
      <c r="F3061">
        <v>33</v>
      </c>
      <c r="G3061" t="s">
        <v>89</v>
      </c>
    </row>
    <row r="3062" spans="1:7" x14ac:dyDescent="0.2">
      <c r="A3062">
        <v>2.4158148912337299E+17</v>
      </c>
      <c r="B3062" t="s">
        <v>6111</v>
      </c>
      <c r="C3062" t="s">
        <v>6112</v>
      </c>
      <c r="D3062" s="1">
        <v>41152.792708333334</v>
      </c>
      <c r="E3062">
        <v>346</v>
      </c>
      <c r="F3062">
        <v>58</v>
      </c>
      <c r="G3062" t="s">
        <v>89</v>
      </c>
    </row>
    <row r="3063" spans="1:7" x14ac:dyDescent="0.2">
      <c r="A3063">
        <v>2.4158284450431699E+17</v>
      </c>
      <c r="B3063" t="s">
        <v>6113</v>
      </c>
      <c r="C3063" t="s">
        <v>6114</v>
      </c>
      <c r="D3063" s="1">
        <v>41152.796446759261</v>
      </c>
      <c r="E3063">
        <v>42</v>
      </c>
      <c r="F3063">
        <v>18</v>
      </c>
      <c r="G3063" t="s">
        <v>89</v>
      </c>
    </row>
    <row r="3064" spans="1:7" x14ac:dyDescent="0.2">
      <c r="A3064">
        <v>2.41584383235088E+17</v>
      </c>
      <c r="B3064" t="s">
        <v>6115</v>
      </c>
      <c r="C3064" t="s">
        <v>6116</v>
      </c>
      <c r="D3064" s="1">
        <v>41152.800694444442</v>
      </c>
      <c r="E3064">
        <v>71</v>
      </c>
      <c r="F3064">
        <v>36</v>
      </c>
    </row>
    <row r="3065" spans="1:7" x14ac:dyDescent="0.2">
      <c r="A3065">
        <v>2.4158613018366701E+17</v>
      </c>
      <c r="B3065" t="s">
        <v>6117</v>
      </c>
      <c r="C3065" t="s">
        <v>6118</v>
      </c>
      <c r="D3065" s="1">
        <v>41152.805509259262</v>
      </c>
      <c r="E3065">
        <v>235</v>
      </c>
      <c r="F3065">
        <v>42</v>
      </c>
      <c r="G3065" t="s">
        <v>89</v>
      </c>
    </row>
    <row r="3066" spans="1:7" x14ac:dyDescent="0.2">
      <c r="A3066">
        <v>2.4159122826370202E+17</v>
      </c>
      <c r="B3066" t="s">
        <v>6119</v>
      </c>
      <c r="C3066" t="s">
        <v>6120</v>
      </c>
      <c r="D3066" s="1">
        <v>41152.81958333333</v>
      </c>
      <c r="E3066">
        <v>203</v>
      </c>
      <c r="F3066">
        <v>40</v>
      </c>
      <c r="G3066" t="s">
        <v>215</v>
      </c>
    </row>
    <row r="3067" spans="1:7" x14ac:dyDescent="0.2">
      <c r="A3067">
        <v>2.4159970855499699E+17</v>
      </c>
      <c r="B3067" t="s">
        <v>6121</v>
      </c>
      <c r="C3067" t="s">
        <v>6122</v>
      </c>
      <c r="D3067" s="1">
        <v>41152.842974537038</v>
      </c>
      <c r="E3067">
        <v>132</v>
      </c>
      <c r="F3067">
        <v>34</v>
      </c>
    </row>
    <row r="3068" spans="1:7" x14ac:dyDescent="0.2">
      <c r="A3068">
        <v>2.4166575709893402E+17</v>
      </c>
      <c r="B3068" t="s">
        <v>6123</v>
      </c>
      <c r="C3068" t="s">
        <v>6124</v>
      </c>
      <c r="D3068" s="1">
        <v>41153.025243055556</v>
      </c>
      <c r="E3068">
        <v>265</v>
      </c>
      <c r="F3068">
        <v>55</v>
      </c>
    </row>
    <row r="3069" spans="1:7" x14ac:dyDescent="0.2">
      <c r="A3069">
        <v>2.4172282633428899E+17</v>
      </c>
      <c r="B3069" t="s">
        <v>6125</v>
      </c>
      <c r="C3069" t="s">
        <v>6126</v>
      </c>
      <c r="D3069" s="1">
        <v>41153.182719907411</v>
      </c>
      <c r="E3069">
        <v>131</v>
      </c>
      <c r="F3069">
        <v>40</v>
      </c>
    </row>
    <row r="3070" spans="1:7" x14ac:dyDescent="0.2">
      <c r="A3070">
        <v>2.4188549956281501E+17</v>
      </c>
      <c r="B3070" t="s">
        <v>6127</v>
      </c>
      <c r="C3070" t="s">
        <v>6128</v>
      </c>
      <c r="D3070" s="1">
        <v>41153.631608796299</v>
      </c>
      <c r="E3070">
        <v>418</v>
      </c>
      <c r="F3070">
        <v>122</v>
      </c>
    </row>
    <row r="3071" spans="1:7" x14ac:dyDescent="0.2">
      <c r="A3071">
        <v>2.4196733659947002E+17</v>
      </c>
      <c r="B3071" t="s">
        <v>6129</v>
      </c>
      <c r="C3071" t="s">
        <v>6130</v>
      </c>
      <c r="D3071" s="1">
        <v>41153.857442129629</v>
      </c>
      <c r="E3071">
        <v>21</v>
      </c>
      <c r="F3071">
        <v>11</v>
      </c>
      <c r="G3071" t="s">
        <v>215</v>
      </c>
    </row>
    <row r="3072" spans="1:7" x14ac:dyDescent="0.2">
      <c r="A3072">
        <v>2.4234085920132301E+17</v>
      </c>
      <c r="B3072" t="s">
        <v>6131</v>
      </c>
      <c r="C3072" t="s">
        <v>6132</v>
      </c>
      <c r="D3072" s="1">
        <v>41154.888159722221</v>
      </c>
      <c r="E3072">
        <v>141</v>
      </c>
      <c r="F3072">
        <v>59</v>
      </c>
    </row>
    <row r="3073" spans="1:8" x14ac:dyDescent="0.2">
      <c r="A3073">
        <v>2.4234127169853798E+17</v>
      </c>
      <c r="B3073" t="s">
        <v>6133</v>
      </c>
      <c r="C3073" t="s">
        <v>6134</v>
      </c>
      <c r="D3073" s="1">
        <v>41154.889305555553</v>
      </c>
      <c r="E3073">
        <v>159</v>
      </c>
      <c r="F3073">
        <v>53</v>
      </c>
    </row>
    <row r="3074" spans="1:8" x14ac:dyDescent="0.2">
      <c r="A3074">
        <v>2.4238554058918202E+17</v>
      </c>
      <c r="B3074" t="s">
        <v>6135</v>
      </c>
      <c r="C3074" t="s">
        <v>6136</v>
      </c>
      <c r="D3074" s="1">
        <v>41155.011458333334</v>
      </c>
      <c r="E3074">
        <v>51</v>
      </c>
      <c r="F3074">
        <v>17</v>
      </c>
    </row>
    <row r="3075" spans="1:8" x14ac:dyDescent="0.2">
      <c r="A3075">
        <v>2.4238622791395299E+17</v>
      </c>
      <c r="B3075" t="s">
        <v>6137</v>
      </c>
      <c r="C3075" t="s">
        <v>6138</v>
      </c>
      <c r="D3075" s="1">
        <v>41155.013356481482</v>
      </c>
      <c r="E3075">
        <v>376</v>
      </c>
      <c r="F3075">
        <v>52</v>
      </c>
    </row>
    <row r="3076" spans="1:8" x14ac:dyDescent="0.2">
      <c r="A3076">
        <v>2.4296942409994202E+17</v>
      </c>
      <c r="B3076" t="s">
        <v>6139</v>
      </c>
      <c r="C3076" t="s">
        <v>6140</v>
      </c>
      <c r="D3076" s="1">
        <v>41156.622673611113</v>
      </c>
      <c r="E3076">
        <v>38</v>
      </c>
      <c r="F3076">
        <v>8</v>
      </c>
    </row>
    <row r="3077" spans="1:8" x14ac:dyDescent="0.2">
      <c r="A3077">
        <v>2.4297374283637501E+17</v>
      </c>
      <c r="B3077" t="s">
        <v>6141</v>
      </c>
      <c r="C3077" t="s">
        <v>6142</v>
      </c>
      <c r="D3077" s="1">
        <v>41156.634594907409</v>
      </c>
      <c r="E3077">
        <v>551</v>
      </c>
      <c r="F3077">
        <v>155</v>
      </c>
    </row>
    <row r="3078" spans="1:8" x14ac:dyDescent="0.2">
      <c r="A3078">
        <v>2.4299422963742701E+17</v>
      </c>
      <c r="B3078" t="s">
        <v>6143</v>
      </c>
      <c r="C3078" t="s">
        <v>6144</v>
      </c>
      <c r="D3078" s="1">
        <v>41156.691122685188</v>
      </c>
      <c r="E3078">
        <v>20</v>
      </c>
      <c r="F3078">
        <v>13</v>
      </c>
      <c r="G3078" t="s">
        <v>215</v>
      </c>
    </row>
    <row r="3079" spans="1:8" x14ac:dyDescent="0.2">
      <c r="A3079">
        <v>2.4299906764127002E+17</v>
      </c>
      <c r="B3079" t="s">
        <v>6145</v>
      </c>
      <c r="C3079" t="s">
        <v>6146</v>
      </c>
      <c r="D3079" s="1">
        <v>41156.704479166663</v>
      </c>
      <c r="E3079">
        <v>36</v>
      </c>
      <c r="F3079">
        <v>17</v>
      </c>
      <c r="G3079" t="s">
        <v>215</v>
      </c>
    </row>
    <row r="3080" spans="1:8" x14ac:dyDescent="0.2">
      <c r="A3080">
        <v>2.4301830201895699E+17</v>
      </c>
      <c r="B3080" t="s">
        <v>6147</v>
      </c>
      <c r="C3080" t="s">
        <v>6148</v>
      </c>
      <c r="D3080" s="1">
        <v>41156.7575462963</v>
      </c>
      <c r="E3080">
        <v>20</v>
      </c>
      <c r="F3080">
        <v>8</v>
      </c>
      <c r="G3080" t="s">
        <v>215</v>
      </c>
      <c r="H3080" t="s">
        <v>390</v>
      </c>
    </row>
    <row r="3081" spans="1:8" x14ac:dyDescent="0.2">
      <c r="A3081">
        <v>2.43019557067948E+17</v>
      </c>
      <c r="B3081" t="s">
        <v>6149</v>
      </c>
      <c r="C3081" t="s">
        <v>6150</v>
      </c>
      <c r="D3081" s="1">
        <v>41156.761018518519</v>
      </c>
      <c r="E3081">
        <v>29</v>
      </c>
      <c r="F3081">
        <v>7</v>
      </c>
      <c r="G3081" t="s">
        <v>6151</v>
      </c>
    </row>
    <row r="3082" spans="1:8" x14ac:dyDescent="0.2">
      <c r="A3082">
        <v>2.4303138964833798E+17</v>
      </c>
      <c r="B3082" t="s">
        <v>6152</v>
      </c>
      <c r="C3082" t="s">
        <v>6153</v>
      </c>
      <c r="D3082" s="1">
        <v>41156.793668981481</v>
      </c>
      <c r="E3082">
        <v>78</v>
      </c>
      <c r="F3082">
        <v>13</v>
      </c>
      <c r="G3082" t="s">
        <v>215</v>
      </c>
    </row>
    <row r="3083" spans="1:8" x14ac:dyDescent="0.2">
      <c r="A3083">
        <v>2.430353423898E+17</v>
      </c>
      <c r="B3083" t="s">
        <v>6154</v>
      </c>
      <c r="C3083" t="s">
        <v>6155</v>
      </c>
      <c r="D3083" s="1">
        <v>41156.804571759261</v>
      </c>
      <c r="E3083">
        <v>51</v>
      </c>
      <c r="F3083">
        <v>20</v>
      </c>
      <c r="G3083" t="s">
        <v>215</v>
      </c>
    </row>
    <row r="3084" spans="1:8" x14ac:dyDescent="0.2">
      <c r="A3084">
        <v>2.4303567019561299E+17</v>
      </c>
      <c r="B3084" t="s">
        <v>6156</v>
      </c>
      <c r="C3084" t="s">
        <v>6157</v>
      </c>
      <c r="D3084" s="1">
        <v>41156.805474537039</v>
      </c>
      <c r="E3084">
        <v>58</v>
      </c>
      <c r="F3084">
        <v>18</v>
      </c>
      <c r="G3084" t="s">
        <v>89</v>
      </c>
    </row>
    <row r="3085" spans="1:8" x14ac:dyDescent="0.2">
      <c r="A3085">
        <v>2.43039062708068E+17</v>
      </c>
      <c r="B3085" t="s">
        <v>6158</v>
      </c>
      <c r="C3085" t="s">
        <v>6159</v>
      </c>
      <c r="D3085" s="1">
        <v>41156.814837962964</v>
      </c>
      <c r="E3085">
        <v>674</v>
      </c>
      <c r="F3085">
        <v>493</v>
      </c>
      <c r="G3085" t="s">
        <v>89</v>
      </c>
    </row>
    <row r="3086" spans="1:8" x14ac:dyDescent="0.2">
      <c r="A3086">
        <v>2.4304826573665798E+17</v>
      </c>
      <c r="B3086" t="s">
        <v>6160</v>
      </c>
      <c r="C3086" t="s">
        <v>6161</v>
      </c>
      <c r="D3086" s="1">
        <v>41156.840231481481</v>
      </c>
      <c r="E3086">
        <v>55</v>
      </c>
      <c r="F3086">
        <v>12</v>
      </c>
      <c r="G3086" t="s">
        <v>89</v>
      </c>
    </row>
    <row r="3087" spans="1:8" x14ac:dyDescent="0.2">
      <c r="A3087">
        <v>2.4304858301059802E+17</v>
      </c>
      <c r="B3087" t="s">
        <v>6162</v>
      </c>
      <c r="C3087" t="s">
        <v>6163</v>
      </c>
      <c r="D3087" s="1">
        <v>41156.841111111113</v>
      </c>
      <c r="E3087">
        <v>16</v>
      </c>
      <c r="F3087">
        <v>7</v>
      </c>
      <c r="H3087" t="s">
        <v>390</v>
      </c>
    </row>
    <row r="3088" spans="1:8" x14ac:dyDescent="0.2">
      <c r="A3088">
        <v>2.4305104098599699E+17</v>
      </c>
      <c r="B3088" t="s">
        <v>6164</v>
      </c>
      <c r="C3088" t="s">
        <v>6165</v>
      </c>
      <c r="D3088" s="1">
        <v>41156.847893518519</v>
      </c>
      <c r="E3088">
        <v>29</v>
      </c>
      <c r="F3088">
        <v>7</v>
      </c>
      <c r="G3088" t="s">
        <v>215</v>
      </c>
    </row>
    <row r="3089" spans="1:7" x14ac:dyDescent="0.2">
      <c r="A3089">
        <v>2.4305190525588602E+17</v>
      </c>
      <c r="B3089" t="s">
        <v>6166</v>
      </c>
      <c r="C3089" t="s">
        <v>6167</v>
      </c>
      <c r="D3089" s="1">
        <v>41156.850277777776</v>
      </c>
      <c r="E3089">
        <v>635</v>
      </c>
      <c r="F3089">
        <v>257</v>
      </c>
      <c r="G3089" t="s">
        <v>89</v>
      </c>
    </row>
    <row r="3090" spans="1:7" x14ac:dyDescent="0.2">
      <c r="A3090">
        <v>2.43061460450816E+17</v>
      </c>
      <c r="B3090" t="s">
        <v>6168</v>
      </c>
      <c r="C3090" t="s">
        <v>6169</v>
      </c>
      <c r="D3090" s="1">
        <v>41156.876643518517</v>
      </c>
      <c r="E3090">
        <v>231</v>
      </c>
      <c r="F3090">
        <v>125</v>
      </c>
      <c r="G3090" t="s">
        <v>89</v>
      </c>
    </row>
    <row r="3091" spans="1:7" x14ac:dyDescent="0.2">
      <c r="A3091">
        <v>2.4306192520904701E+17</v>
      </c>
      <c r="B3091" t="s">
        <v>6170</v>
      </c>
      <c r="C3091" t="s">
        <v>6171</v>
      </c>
      <c r="D3091" s="1">
        <v>41156.877928240741</v>
      </c>
      <c r="E3091">
        <v>351</v>
      </c>
      <c r="F3091">
        <v>56</v>
      </c>
    </row>
    <row r="3092" spans="1:7" x14ac:dyDescent="0.2">
      <c r="A3092">
        <v>2.43063199669288E+17</v>
      </c>
      <c r="B3092" t="s">
        <v>6172</v>
      </c>
      <c r="C3092" t="s">
        <v>6173</v>
      </c>
      <c r="D3092" s="1">
        <v>41156.88144675926</v>
      </c>
      <c r="E3092">
        <v>32</v>
      </c>
      <c r="F3092">
        <v>7</v>
      </c>
    </row>
    <row r="3093" spans="1:7" x14ac:dyDescent="0.2">
      <c r="A3093">
        <v>2.43063282884292E+17</v>
      </c>
      <c r="B3093" t="s">
        <v>6174</v>
      </c>
      <c r="C3093" t="s">
        <v>6175</v>
      </c>
      <c r="D3093" s="1">
        <v>41156.881678240738</v>
      </c>
      <c r="E3093">
        <v>33</v>
      </c>
      <c r="F3093">
        <v>11</v>
      </c>
      <c r="G3093" t="s">
        <v>89</v>
      </c>
    </row>
    <row r="3094" spans="1:7" x14ac:dyDescent="0.2">
      <c r="A3094">
        <v>2.4306486892679901E+17</v>
      </c>
      <c r="B3094" t="s">
        <v>6176</v>
      </c>
      <c r="C3094" t="s">
        <v>6177</v>
      </c>
      <c r="D3094" s="1">
        <v>41156.886053240742</v>
      </c>
      <c r="E3094">
        <v>28</v>
      </c>
      <c r="F3094">
        <v>13</v>
      </c>
      <c r="G3094" t="s">
        <v>215</v>
      </c>
    </row>
    <row r="3095" spans="1:7" x14ac:dyDescent="0.2">
      <c r="A3095">
        <v>2.4306670203477101E+17</v>
      </c>
      <c r="B3095" t="s">
        <v>6178</v>
      </c>
      <c r="C3095" t="s">
        <v>6179</v>
      </c>
      <c r="D3095" s="1">
        <v>41156.891111111108</v>
      </c>
      <c r="E3095">
        <v>60</v>
      </c>
      <c r="F3095">
        <v>11</v>
      </c>
      <c r="G3095" t="s">
        <v>487</v>
      </c>
    </row>
    <row r="3096" spans="1:7" x14ac:dyDescent="0.2">
      <c r="A3096">
        <v>2.43073186873372E+17</v>
      </c>
      <c r="B3096" t="s">
        <v>6180</v>
      </c>
      <c r="C3096" t="s">
        <v>6181</v>
      </c>
      <c r="D3096" s="1">
        <v>41156.909004629626</v>
      </c>
      <c r="E3096">
        <v>1209</v>
      </c>
      <c r="F3096">
        <v>948</v>
      </c>
      <c r="G3096" t="s">
        <v>215</v>
      </c>
    </row>
    <row r="3097" spans="1:7" x14ac:dyDescent="0.2">
      <c r="A3097">
        <v>2.4307391281091699E+17</v>
      </c>
      <c r="B3097" t="s">
        <v>6182</v>
      </c>
      <c r="C3097" t="s">
        <v>6183</v>
      </c>
      <c r="D3097" s="1">
        <v>41156.911006944443</v>
      </c>
      <c r="E3097">
        <v>1137</v>
      </c>
      <c r="F3097">
        <v>236</v>
      </c>
      <c r="G3097" t="s">
        <v>215</v>
      </c>
    </row>
    <row r="3098" spans="1:7" x14ac:dyDescent="0.2">
      <c r="A3098">
        <v>2.4307512729679802E+17</v>
      </c>
      <c r="B3098" t="s">
        <v>6184</v>
      </c>
      <c r="C3098" t="s">
        <v>6185</v>
      </c>
      <c r="D3098" s="1">
        <v>41156.914363425924</v>
      </c>
      <c r="E3098">
        <v>206</v>
      </c>
      <c r="F3098">
        <v>26</v>
      </c>
    </row>
    <row r="3099" spans="1:7" x14ac:dyDescent="0.2">
      <c r="A3099">
        <v>2.4307981237212701E+17</v>
      </c>
      <c r="B3099" t="s">
        <v>6186</v>
      </c>
      <c r="C3099" t="s">
        <v>6187</v>
      </c>
      <c r="D3099" s="1">
        <v>41156.927291666667</v>
      </c>
      <c r="E3099">
        <v>670</v>
      </c>
      <c r="F3099">
        <v>78</v>
      </c>
      <c r="G3099" t="s">
        <v>215</v>
      </c>
    </row>
    <row r="3100" spans="1:7" x14ac:dyDescent="0.2">
      <c r="A3100">
        <v>2.4308195350977299E+17</v>
      </c>
      <c r="B3100" t="s">
        <v>6188</v>
      </c>
      <c r="C3100" t="s">
        <v>6189</v>
      </c>
      <c r="D3100" s="1">
        <v>41156.933194444442</v>
      </c>
      <c r="E3100">
        <v>444</v>
      </c>
      <c r="F3100">
        <v>152</v>
      </c>
      <c r="G3100" t="s">
        <v>215</v>
      </c>
    </row>
    <row r="3101" spans="1:7" x14ac:dyDescent="0.2">
      <c r="A3101">
        <v>2.4308435766385798E+17</v>
      </c>
      <c r="B3101" t="s">
        <v>6190</v>
      </c>
      <c r="C3101" t="s">
        <v>6191</v>
      </c>
      <c r="D3101" s="1">
        <v>41156.939826388887</v>
      </c>
      <c r="E3101">
        <v>97</v>
      </c>
      <c r="F3101">
        <v>13</v>
      </c>
    </row>
    <row r="3102" spans="1:7" x14ac:dyDescent="0.2">
      <c r="A3102">
        <v>2.4334064843294301E+17</v>
      </c>
      <c r="B3102" t="s">
        <v>6192</v>
      </c>
      <c r="C3102" t="s">
        <v>6193</v>
      </c>
      <c r="D3102" s="1">
        <v>41157.647060185183</v>
      </c>
      <c r="E3102">
        <v>428</v>
      </c>
      <c r="F3102">
        <v>59</v>
      </c>
      <c r="G3102" t="s">
        <v>89</v>
      </c>
    </row>
    <row r="3103" spans="1:7" x14ac:dyDescent="0.2">
      <c r="A3103">
        <v>2.4334195313832301E+17</v>
      </c>
      <c r="B3103" t="s">
        <v>6194</v>
      </c>
      <c r="C3103" t="s">
        <v>6195</v>
      </c>
      <c r="D3103" s="1">
        <v>41157.650659722225</v>
      </c>
      <c r="E3103">
        <v>376</v>
      </c>
      <c r="F3103">
        <v>48</v>
      </c>
      <c r="G3103" t="s">
        <v>89</v>
      </c>
    </row>
    <row r="3104" spans="1:7" x14ac:dyDescent="0.2">
      <c r="A3104">
        <v>2.433531073823E+17</v>
      </c>
      <c r="B3104" t="s">
        <v>6196</v>
      </c>
      <c r="C3104" t="s">
        <v>6197</v>
      </c>
      <c r="D3104" s="1">
        <v>41157.681435185186</v>
      </c>
      <c r="E3104">
        <v>214</v>
      </c>
      <c r="F3104">
        <v>32</v>
      </c>
      <c r="G3104" t="s">
        <v>89</v>
      </c>
    </row>
    <row r="3105" spans="1:8" x14ac:dyDescent="0.2">
      <c r="A3105">
        <v>2.4335434372468701E+17</v>
      </c>
      <c r="B3105" t="s">
        <v>6198</v>
      </c>
      <c r="C3105" t="s">
        <v>6199</v>
      </c>
      <c r="D3105" s="1">
        <v>41157.684849537036</v>
      </c>
      <c r="E3105">
        <v>123</v>
      </c>
      <c r="F3105">
        <v>15</v>
      </c>
    </row>
    <row r="3106" spans="1:8" x14ac:dyDescent="0.2">
      <c r="A3106">
        <v>2.4335828810689699E+17</v>
      </c>
      <c r="B3106" t="s">
        <v>6200</v>
      </c>
      <c r="C3106" t="s">
        <v>6201</v>
      </c>
      <c r="D3106" s="1">
        <v>41157.695729166669</v>
      </c>
      <c r="E3106">
        <v>455</v>
      </c>
      <c r="F3106">
        <v>59</v>
      </c>
      <c r="G3106" t="s">
        <v>89</v>
      </c>
    </row>
    <row r="3107" spans="1:8" x14ac:dyDescent="0.2">
      <c r="A3107">
        <v>2.43365239196876E+17</v>
      </c>
      <c r="B3107" t="s">
        <v>6202</v>
      </c>
      <c r="C3107" t="s">
        <v>6203</v>
      </c>
      <c r="D3107" s="1">
        <v>41157.714918981481</v>
      </c>
      <c r="E3107">
        <v>28648</v>
      </c>
      <c r="F3107">
        <v>30037</v>
      </c>
      <c r="G3107" t="s">
        <v>89</v>
      </c>
    </row>
    <row r="3108" spans="1:8" x14ac:dyDescent="0.2">
      <c r="A3108">
        <v>2.4336885649047901E+17</v>
      </c>
      <c r="B3108" t="s">
        <v>6204</v>
      </c>
      <c r="C3108" t="s">
        <v>6205</v>
      </c>
      <c r="D3108" s="1">
        <v>41157.724895833337</v>
      </c>
      <c r="E3108">
        <v>50</v>
      </c>
      <c r="F3108">
        <v>20</v>
      </c>
      <c r="G3108" t="s">
        <v>89</v>
      </c>
    </row>
    <row r="3109" spans="1:8" x14ac:dyDescent="0.2">
      <c r="A3109">
        <v>2.43369048040144E+17</v>
      </c>
      <c r="B3109" t="s">
        <v>6206</v>
      </c>
      <c r="C3109" t="s">
        <v>6207</v>
      </c>
      <c r="D3109" s="1">
        <v>41157.725428240738</v>
      </c>
      <c r="E3109">
        <v>223</v>
      </c>
      <c r="F3109">
        <v>70</v>
      </c>
      <c r="G3109" t="s">
        <v>89</v>
      </c>
    </row>
    <row r="3110" spans="1:8" x14ac:dyDescent="0.2">
      <c r="A3110">
        <v>2.4337002469643002E+17</v>
      </c>
      <c r="B3110" t="s">
        <v>6208</v>
      </c>
      <c r="C3110" t="s">
        <v>6209</v>
      </c>
      <c r="D3110" s="1">
        <v>41157.728125000001</v>
      </c>
      <c r="E3110">
        <v>294</v>
      </c>
      <c r="F3110">
        <v>58</v>
      </c>
      <c r="G3110" t="s">
        <v>89</v>
      </c>
    </row>
    <row r="3111" spans="1:8" x14ac:dyDescent="0.2">
      <c r="A3111">
        <v>2.4340225699572899E+17</v>
      </c>
      <c r="B3111" t="s">
        <v>6210</v>
      </c>
      <c r="C3111" t="s">
        <v>6211</v>
      </c>
      <c r="D3111" s="1">
        <v>41157.817060185182</v>
      </c>
      <c r="E3111">
        <v>265</v>
      </c>
      <c r="F3111">
        <v>31</v>
      </c>
      <c r="G3111" t="s">
        <v>89</v>
      </c>
    </row>
    <row r="3112" spans="1:8" x14ac:dyDescent="0.2">
      <c r="A3112">
        <v>2.4340309674570499E+17</v>
      </c>
      <c r="B3112" t="s">
        <v>6212</v>
      </c>
      <c r="C3112" t="s">
        <v>6213</v>
      </c>
      <c r="D3112" s="1">
        <v>41157.819386574076</v>
      </c>
      <c r="E3112">
        <v>16</v>
      </c>
      <c r="F3112">
        <v>1</v>
      </c>
      <c r="G3112" t="s">
        <v>89</v>
      </c>
    </row>
    <row r="3113" spans="1:8" x14ac:dyDescent="0.2">
      <c r="A3113">
        <v>2.4340791401712E+17</v>
      </c>
      <c r="B3113" t="s">
        <v>6214</v>
      </c>
      <c r="C3113" t="s">
        <v>6215</v>
      </c>
      <c r="D3113" s="1">
        <v>41157.832673611112</v>
      </c>
      <c r="E3113">
        <v>72</v>
      </c>
      <c r="F3113">
        <v>35</v>
      </c>
      <c r="G3113" t="s">
        <v>89</v>
      </c>
    </row>
    <row r="3114" spans="1:8" x14ac:dyDescent="0.2">
      <c r="A3114">
        <v>2.43414279821336E+17</v>
      </c>
      <c r="B3114" t="s">
        <v>6216</v>
      </c>
      <c r="C3114" t="s">
        <v>6217</v>
      </c>
      <c r="D3114" s="1">
        <v>41157.850243055553</v>
      </c>
      <c r="E3114">
        <v>476</v>
      </c>
      <c r="F3114">
        <v>79</v>
      </c>
    </row>
    <row r="3115" spans="1:8" x14ac:dyDescent="0.2">
      <c r="A3115">
        <v>2.4341487392772899E+17</v>
      </c>
      <c r="B3115" t="s">
        <v>6218</v>
      </c>
      <c r="C3115" t="s">
        <v>6219</v>
      </c>
      <c r="D3115" s="1">
        <v>41157.851886574077</v>
      </c>
      <c r="E3115">
        <v>115</v>
      </c>
      <c r="F3115">
        <v>52</v>
      </c>
    </row>
    <row r="3116" spans="1:8" x14ac:dyDescent="0.2">
      <c r="A3116">
        <v>2.4342034071646598E+17</v>
      </c>
      <c r="B3116" t="s">
        <v>6220</v>
      </c>
      <c r="C3116" t="s">
        <v>6221</v>
      </c>
      <c r="D3116" s="1">
        <v>41157.866967592592</v>
      </c>
      <c r="E3116">
        <v>432</v>
      </c>
      <c r="F3116">
        <v>50</v>
      </c>
      <c r="G3116" t="s">
        <v>89</v>
      </c>
    </row>
    <row r="3117" spans="1:8" x14ac:dyDescent="0.2">
      <c r="A3117">
        <v>2.43424423628128E+17</v>
      </c>
      <c r="B3117" t="s">
        <v>6222</v>
      </c>
      <c r="C3117" t="s">
        <v>6223</v>
      </c>
      <c r="D3117" s="1">
        <v>41157.878229166665</v>
      </c>
      <c r="E3117">
        <v>99</v>
      </c>
      <c r="F3117">
        <v>97</v>
      </c>
      <c r="G3117" t="s">
        <v>89</v>
      </c>
      <c r="H3117" t="s">
        <v>390</v>
      </c>
    </row>
    <row r="3118" spans="1:8" x14ac:dyDescent="0.2">
      <c r="A3118">
        <v>2.4342770877897101E+17</v>
      </c>
      <c r="B3118" t="s">
        <v>6224</v>
      </c>
      <c r="C3118" t="s">
        <v>6225</v>
      </c>
      <c r="D3118" s="1">
        <v>41157.887303240743</v>
      </c>
      <c r="E3118">
        <v>1279</v>
      </c>
      <c r="F3118">
        <v>953</v>
      </c>
    </row>
    <row r="3119" spans="1:8" x14ac:dyDescent="0.2">
      <c r="A3119">
        <v>2.4342862079264701E+17</v>
      </c>
      <c r="B3119" t="s">
        <v>6226</v>
      </c>
      <c r="C3119" t="s">
        <v>6227</v>
      </c>
      <c r="D3119" s="1">
        <v>41157.889814814815</v>
      </c>
      <c r="E3119">
        <v>350</v>
      </c>
      <c r="F3119">
        <v>310</v>
      </c>
    </row>
    <row r="3120" spans="1:8" x14ac:dyDescent="0.2">
      <c r="A3120">
        <v>2.4343363097684701E+17</v>
      </c>
      <c r="B3120" t="s">
        <v>6228</v>
      </c>
      <c r="C3120" t="s">
        <v>6229</v>
      </c>
      <c r="D3120" s="1">
        <v>41157.903645833336</v>
      </c>
      <c r="E3120">
        <v>486</v>
      </c>
      <c r="F3120">
        <v>146</v>
      </c>
    </row>
    <row r="3121" spans="1:7" x14ac:dyDescent="0.2">
      <c r="A3121">
        <v>2.4343803676186598E+17</v>
      </c>
      <c r="B3121" t="s">
        <v>6230</v>
      </c>
      <c r="C3121" t="s">
        <v>6231</v>
      </c>
      <c r="D3121" s="1">
        <v>41157.915798611109</v>
      </c>
      <c r="E3121">
        <v>50</v>
      </c>
      <c r="F3121">
        <v>37</v>
      </c>
    </row>
    <row r="3122" spans="1:7" x14ac:dyDescent="0.2">
      <c r="A3122">
        <v>2.4344406499592099E+17</v>
      </c>
      <c r="B3122" t="s">
        <v>6232</v>
      </c>
      <c r="C3122" t="s">
        <v>6233</v>
      </c>
      <c r="D3122" s="1">
        <v>41157.932430555556</v>
      </c>
      <c r="E3122">
        <v>139</v>
      </c>
      <c r="F3122">
        <v>26</v>
      </c>
      <c r="G3122" t="e">
        <f>BarackObama</f>
        <v>#NAME?</v>
      </c>
    </row>
    <row r="3123" spans="1:7" x14ac:dyDescent="0.2">
      <c r="A3123">
        <v>2.4370806235818301E+17</v>
      </c>
      <c r="B3123" t="s">
        <v>6234</v>
      </c>
      <c r="C3123" t="s">
        <v>6235</v>
      </c>
      <c r="D3123" s="1">
        <v>41158.660925925928</v>
      </c>
      <c r="E3123">
        <v>1220</v>
      </c>
      <c r="F3123">
        <v>695</v>
      </c>
      <c r="G3123" t="s">
        <v>89</v>
      </c>
    </row>
    <row r="3124" spans="1:7" x14ac:dyDescent="0.2">
      <c r="A3124">
        <v>2.4373726694463002E+17</v>
      </c>
      <c r="B3124" t="s">
        <v>6236</v>
      </c>
      <c r="C3124" t="s">
        <v>6237</v>
      </c>
      <c r="D3124" s="1">
        <v>41158.741516203707</v>
      </c>
      <c r="E3124">
        <v>355</v>
      </c>
      <c r="F3124">
        <v>40</v>
      </c>
    </row>
    <row r="3125" spans="1:7" x14ac:dyDescent="0.2">
      <c r="A3125">
        <v>2.4374920165629101E+17</v>
      </c>
      <c r="B3125" t="s">
        <v>6238</v>
      </c>
      <c r="C3125" t="s">
        <v>6239</v>
      </c>
      <c r="D3125" s="1">
        <v>41158.774444444447</v>
      </c>
      <c r="E3125">
        <v>66</v>
      </c>
      <c r="F3125">
        <v>19</v>
      </c>
    </row>
    <row r="3126" spans="1:7" x14ac:dyDescent="0.2">
      <c r="A3126">
        <v>2.4375245676336301E+17</v>
      </c>
      <c r="B3126" t="s">
        <v>6240</v>
      </c>
      <c r="C3126" t="s">
        <v>6241</v>
      </c>
      <c r="D3126" s="1">
        <v>41158.783437500002</v>
      </c>
      <c r="E3126">
        <v>196</v>
      </c>
      <c r="F3126">
        <v>14</v>
      </c>
      <c r="G3126" t="s">
        <v>89</v>
      </c>
    </row>
    <row r="3127" spans="1:7" x14ac:dyDescent="0.2">
      <c r="A3127">
        <v>2.4376189304976899E+17</v>
      </c>
      <c r="B3127" t="s">
        <v>6242</v>
      </c>
      <c r="C3127" t="s">
        <v>6243</v>
      </c>
      <c r="D3127" s="1">
        <v>41158.809467592589</v>
      </c>
      <c r="E3127">
        <v>161</v>
      </c>
      <c r="F3127">
        <v>33</v>
      </c>
      <c r="G3127" t="s">
        <v>89</v>
      </c>
    </row>
    <row r="3128" spans="1:7" x14ac:dyDescent="0.2">
      <c r="A3128">
        <v>2.43770523883016E+17</v>
      </c>
      <c r="B3128" t="s">
        <v>6244</v>
      </c>
      <c r="C3128" t="s">
        <v>6245</v>
      </c>
      <c r="D3128" s="1">
        <v>41158.833287037036</v>
      </c>
      <c r="E3128">
        <v>465</v>
      </c>
      <c r="F3128">
        <v>66</v>
      </c>
      <c r="G3128" t="s">
        <v>89</v>
      </c>
    </row>
    <row r="3129" spans="1:7" x14ac:dyDescent="0.2">
      <c r="A3129">
        <v>2.4377352868239699E+17</v>
      </c>
      <c r="B3129" t="s">
        <v>6246</v>
      </c>
      <c r="C3129" t="s">
        <v>6247</v>
      </c>
      <c r="D3129" s="1">
        <v>41158.841574074075</v>
      </c>
      <c r="E3129">
        <v>195</v>
      </c>
      <c r="F3129">
        <v>32</v>
      </c>
      <c r="G3129" t="s">
        <v>89</v>
      </c>
    </row>
    <row r="3130" spans="1:7" x14ac:dyDescent="0.2">
      <c r="A3130">
        <v>2.4378368466944E+17</v>
      </c>
      <c r="B3130" t="s">
        <v>6248</v>
      </c>
      <c r="C3130" t="s">
        <v>6249</v>
      </c>
      <c r="D3130" s="1">
        <v>41158.869606481479</v>
      </c>
      <c r="E3130">
        <v>329</v>
      </c>
      <c r="F3130">
        <v>89</v>
      </c>
      <c r="G3130" t="s">
        <v>89</v>
      </c>
    </row>
    <row r="3131" spans="1:7" x14ac:dyDescent="0.2">
      <c r="A3131">
        <v>2.43792507358556E+17</v>
      </c>
      <c r="B3131" t="s">
        <v>6250</v>
      </c>
      <c r="C3131" t="s">
        <v>6251</v>
      </c>
      <c r="D3131" s="1">
        <v>41158.893946759257</v>
      </c>
      <c r="E3131">
        <v>197</v>
      </c>
      <c r="F3131">
        <v>45</v>
      </c>
    </row>
    <row r="3132" spans="1:7" x14ac:dyDescent="0.2">
      <c r="A3132">
        <v>2.4379474478068099E+17</v>
      </c>
      <c r="B3132" t="s">
        <v>6252</v>
      </c>
      <c r="C3132" t="s">
        <v>6253</v>
      </c>
      <c r="D3132" s="1">
        <v>41158.900127314817</v>
      </c>
      <c r="E3132">
        <v>514</v>
      </c>
      <c r="F3132">
        <v>64</v>
      </c>
      <c r="G3132" t="s">
        <v>89</v>
      </c>
    </row>
    <row r="3133" spans="1:7" x14ac:dyDescent="0.2">
      <c r="A3133">
        <v>2.4379921688600099E+17</v>
      </c>
      <c r="B3133" t="s">
        <v>6254</v>
      </c>
      <c r="C3133" t="s">
        <v>6255</v>
      </c>
      <c r="D3133" s="1">
        <v>41158.912465277775</v>
      </c>
      <c r="E3133">
        <v>307</v>
      </c>
      <c r="F3133">
        <v>28</v>
      </c>
      <c r="G3133" t="s">
        <v>89</v>
      </c>
    </row>
    <row r="3134" spans="1:7" x14ac:dyDescent="0.2">
      <c r="A3134">
        <v>2.4380198537410099E+17</v>
      </c>
      <c r="B3134" t="s">
        <v>6256</v>
      </c>
      <c r="C3134" t="s">
        <v>6257</v>
      </c>
      <c r="D3134" s="1">
        <v>41158.920104166667</v>
      </c>
      <c r="E3134">
        <v>724</v>
      </c>
      <c r="F3134">
        <v>80</v>
      </c>
      <c r="G3134" t="s">
        <v>89</v>
      </c>
    </row>
    <row r="3135" spans="1:7" x14ac:dyDescent="0.2">
      <c r="A3135">
        <v>2.4380588814881101E+17</v>
      </c>
      <c r="B3135" t="s">
        <v>6258</v>
      </c>
      <c r="C3135" t="s">
        <v>6259</v>
      </c>
      <c r="D3135" s="1">
        <v>41158.930879629632</v>
      </c>
      <c r="E3135">
        <v>458</v>
      </c>
      <c r="F3135">
        <v>90</v>
      </c>
      <c r="G3135" t="s">
        <v>89</v>
      </c>
    </row>
    <row r="3136" spans="1:7" x14ac:dyDescent="0.2">
      <c r="A3136">
        <v>2.43810078552096E+17</v>
      </c>
      <c r="B3136" t="s">
        <v>6260</v>
      </c>
      <c r="C3136" t="s">
        <v>6261</v>
      </c>
      <c r="D3136" s="1">
        <v>41158.942442129628</v>
      </c>
      <c r="E3136">
        <v>61</v>
      </c>
      <c r="F3136">
        <v>51</v>
      </c>
      <c r="G3136" t="s">
        <v>89</v>
      </c>
    </row>
    <row r="3137" spans="1:8" x14ac:dyDescent="0.2">
      <c r="A3137">
        <v>2.4408467623761501E+17</v>
      </c>
      <c r="B3137" t="s">
        <v>6262</v>
      </c>
      <c r="C3137" t="s">
        <v>6263</v>
      </c>
      <c r="D3137" s="1">
        <v>41159.700185185182</v>
      </c>
      <c r="E3137">
        <v>68</v>
      </c>
      <c r="F3137">
        <v>9</v>
      </c>
      <c r="G3137" t="s">
        <v>89</v>
      </c>
    </row>
    <row r="3138" spans="1:8" x14ac:dyDescent="0.2">
      <c r="A3138">
        <v>2.44087721604292E+17</v>
      </c>
      <c r="B3138" t="s">
        <v>6264</v>
      </c>
      <c r="C3138" t="s">
        <v>6265</v>
      </c>
      <c r="D3138" s="1">
        <v>41159.708587962959</v>
      </c>
      <c r="E3138">
        <v>93</v>
      </c>
      <c r="F3138">
        <v>35</v>
      </c>
    </row>
    <row r="3139" spans="1:8" x14ac:dyDescent="0.2">
      <c r="A3139">
        <v>2.4409370055949901E+17</v>
      </c>
      <c r="B3139" t="s">
        <v>6266</v>
      </c>
      <c r="C3139" t="s">
        <v>6267</v>
      </c>
      <c r="D3139" s="1">
        <v>41159.725081018521</v>
      </c>
      <c r="E3139">
        <v>160</v>
      </c>
      <c r="F3139">
        <v>96</v>
      </c>
    </row>
    <row r="3140" spans="1:8" x14ac:dyDescent="0.2">
      <c r="A3140">
        <v>2.4409517848122099E+17</v>
      </c>
      <c r="B3140" t="s">
        <v>6268</v>
      </c>
      <c r="C3140" t="s">
        <v>6269</v>
      </c>
      <c r="D3140" s="1">
        <v>41159.729166666664</v>
      </c>
      <c r="E3140">
        <v>317</v>
      </c>
      <c r="F3140">
        <v>25</v>
      </c>
    </row>
    <row r="3141" spans="1:8" x14ac:dyDescent="0.2">
      <c r="A3141">
        <v>2.4409993235989699E+17</v>
      </c>
      <c r="B3141" t="s">
        <v>6270</v>
      </c>
      <c r="C3141" t="s">
        <v>6271</v>
      </c>
      <c r="D3141" s="1">
        <v>41159.742280092592</v>
      </c>
      <c r="E3141">
        <v>320</v>
      </c>
      <c r="F3141">
        <v>30</v>
      </c>
    </row>
    <row r="3142" spans="1:8" x14ac:dyDescent="0.2">
      <c r="A3142">
        <v>2.4410239583823002E+17</v>
      </c>
      <c r="B3142" t="s">
        <v>6272</v>
      </c>
      <c r="C3142" t="s">
        <v>6273</v>
      </c>
      <c r="D3142" s="1">
        <v>41159.749085648145</v>
      </c>
      <c r="E3142">
        <v>581</v>
      </c>
      <c r="F3142">
        <v>148</v>
      </c>
    </row>
    <row r="3143" spans="1:8" x14ac:dyDescent="0.2">
      <c r="A3143">
        <v>2.4412009819604099E+17</v>
      </c>
      <c r="B3143" t="s">
        <v>6274</v>
      </c>
      <c r="C3143" t="s">
        <v>6275</v>
      </c>
      <c r="D3143" s="1">
        <v>41159.79792824074</v>
      </c>
      <c r="E3143">
        <v>91</v>
      </c>
      <c r="F3143">
        <v>10</v>
      </c>
      <c r="G3143" t="s">
        <v>215</v>
      </c>
    </row>
    <row r="3144" spans="1:8" x14ac:dyDescent="0.2">
      <c r="A3144">
        <v>2.4412335863824701E+17</v>
      </c>
      <c r="B3144" t="s">
        <v>6276</v>
      </c>
      <c r="C3144" t="s">
        <v>6277</v>
      </c>
      <c r="D3144" s="1">
        <v>41159.806921296295</v>
      </c>
      <c r="E3144">
        <v>230</v>
      </c>
      <c r="F3144">
        <v>30</v>
      </c>
      <c r="G3144" t="s">
        <v>89</v>
      </c>
    </row>
    <row r="3145" spans="1:8" x14ac:dyDescent="0.2">
      <c r="A3145">
        <v>2.44131526143528E+17</v>
      </c>
      <c r="B3145" t="s">
        <v>6278</v>
      </c>
      <c r="C3145" t="s">
        <v>6279</v>
      </c>
      <c r="D3145" s="1">
        <v>41159.829467592594</v>
      </c>
      <c r="E3145">
        <v>145</v>
      </c>
      <c r="F3145">
        <v>54</v>
      </c>
      <c r="G3145" t="s">
        <v>89</v>
      </c>
    </row>
    <row r="3146" spans="1:8" x14ac:dyDescent="0.2">
      <c r="A3146">
        <v>2.4413923229213901E+17</v>
      </c>
      <c r="B3146" t="s">
        <v>6280</v>
      </c>
      <c r="C3146" t="s">
        <v>6281</v>
      </c>
      <c r="D3146" s="1">
        <v>41159.850729166668</v>
      </c>
      <c r="E3146">
        <v>249</v>
      </c>
      <c r="F3146">
        <v>39</v>
      </c>
      <c r="G3146" t="s">
        <v>89</v>
      </c>
    </row>
    <row r="3147" spans="1:8" x14ac:dyDescent="0.2">
      <c r="A3147">
        <v>2.44154026428612E+17</v>
      </c>
      <c r="B3147" t="s">
        <v>6282</v>
      </c>
      <c r="C3147" t="s">
        <v>6283</v>
      </c>
      <c r="D3147" s="1">
        <v>41159.891550925924</v>
      </c>
      <c r="E3147">
        <v>106</v>
      </c>
      <c r="F3147">
        <v>46</v>
      </c>
    </row>
    <row r="3148" spans="1:8" x14ac:dyDescent="0.2">
      <c r="A3148">
        <v>2.44156538393088E+17</v>
      </c>
      <c r="B3148" t="s">
        <v>6284</v>
      </c>
      <c r="C3148" t="s">
        <v>6285</v>
      </c>
      <c r="D3148" s="1">
        <v>41159.8984837963</v>
      </c>
      <c r="E3148">
        <v>39</v>
      </c>
      <c r="F3148">
        <v>12</v>
      </c>
      <c r="G3148" t="s">
        <v>89</v>
      </c>
    </row>
    <row r="3149" spans="1:8" x14ac:dyDescent="0.2">
      <c r="A3149">
        <v>2.4416375416882701E+17</v>
      </c>
      <c r="B3149" t="s">
        <v>6286</v>
      </c>
      <c r="C3149" t="s">
        <v>6287</v>
      </c>
      <c r="D3149" s="1">
        <v>41159.918391203704</v>
      </c>
      <c r="E3149">
        <v>3861</v>
      </c>
      <c r="F3149">
        <v>1222</v>
      </c>
    </row>
    <row r="3150" spans="1:8" x14ac:dyDescent="0.2">
      <c r="A3150">
        <v>2.4416467303179002E+17</v>
      </c>
      <c r="B3150" t="s">
        <v>6288</v>
      </c>
      <c r="C3150" t="s">
        <v>6289</v>
      </c>
      <c r="D3150" s="1">
        <v>41159.920937499999</v>
      </c>
      <c r="E3150">
        <v>58</v>
      </c>
      <c r="F3150">
        <v>29</v>
      </c>
      <c r="H3150" t="s">
        <v>616</v>
      </c>
    </row>
    <row r="3151" spans="1:8" x14ac:dyDescent="0.2">
      <c r="A3151">
        <v>2.4519433472141299E+17</v>
      </c>
      <c r="B3151" t="s">
        <v>6290</v>
      </c>
      <c r="C3151" t="s">
        <v>6291</v>
      </c>
      <c r="D3151" s="1">
        <v>41162.762256944443</v>
      </c>
      <c r="E3151">
        <v>154</v>
      </c>
      <c r="F3151">
        <v>34</v>
      </c>
      <c r="G3151" t="s">
        <v>89</v>
      </c>
    </row>
    <row r="3152" spans="1:8" x14ac:dyDescent="0.2">
      <c r="A3152">
        <v>2.4521185717716099E+17</v>
      </c>
      <c r="B3152" t="s">
        <v>6292</v>
      </c>
      <c r="C3152" t="s">
        <v>6293</v>
      </c>
      <c r="D3152" s="1">
        <v>41162.810613425929</v>
      </c>
      <c r="E3152">
        <v>56</v>
      </c>
      <c r="F3152">
        <v>10</v>
      </c>
    </row>
    <row r="3153" spans="1:8" x14ac:dyDescent="0.2">
      <c r="A3153">
        <v>2.45224032570572E+17</v>
      </c>
      <c r="B3153" t="s">
        <v>6294</v>
      </c>
      <c r="C3153" t="s">
        <v>6295</v>
      </c>
      <c r="D3153" s="1">
        <v>41162.844212962962</v>
      </c>
      <c r="E3153">
        <v>112</v>
      </c>
      <c r="F3153">
        <v>29</v>
      </c>
      <c r="H3153" t="s">
        <v>390</v>
      </c>
    </row>
    <row r="3154" spans="1:8" x14ac:dyDescent="0.2">
      <c r="A3154">
        <v>2.4522509261800602E+17</v>
      </c>
      <c r="B3154" t="s">
        <v>6296</v>
      </c>
      <c r="C3154" t="s">
        <v>6297</v>
      </c>
      <c r="D3154" s="1">
        <v>41162.847129629627</v>
      </c>
      <c r="E3154">
        <v>12</v>
      </c>
      <c r="F3154">
        <v>8</v>
      </c>
      <c r="G3154" t="s">
        <v>89</v>
      </c>
    </row>
    <row r="3155" spans="1:8" x14ac:dyDescent="0.2">
      <c r="A3155">
        <v>2.4525495582759699E+17</v>
      </c>
      <c r="B3155" t="s">
        <v>6298</v>
      </c>
      <c r="C3155" t="s">
        <v>6299</v>
      </c>
      <c r="D3155" s="1">
        <v>41162.929537037038</v>
      </c>
      <c r="E3155">
        <v>123</v>
      </c>
      <c r="F3155">
        <v>221</v>
      </c>
    </row>
    <row r="3156" spans="1:8" x14ac:dyDescent="0.2">
      <c r="A3156">
        <v>2.4525546348099901E+17</v>
      </c>
      <c r="B3156" t="s">
        <v>6300</v>
      </c>
      <c r="C3156" t="s">
        <v>6301</v>
      </c>
      <c r="D3156" s="1">
        <v>41162.930937500001</v>
      </c>
      <c r="E3156">
        <v>104</v>
      </c>
      <c r="F3156">
        <v>24</v>
      </c>
    </row>
    <row r="3157" spans="1:8" x14ac:dyDescent="0.2">
      <c r="A3157">
        <v>2.4525578668567299E+17</v>
      </c>
      <c r="B3157" t="s">
        <v>6302</v>
      </c>
      <c r="C3157" t="s">
        <v>6303</v>
      </c>
      <c r="D3157" s="1">
        <v>41162.931828703702</v>
      </c>
      <c r="E3157">
        <v>90</v>
      </c>
      <c r="F3157">
        <v>20</v>
      </c>
    </row>
    <row r="3158" spans="1:8" x14ac:dyDescent="0.2">
      <c r="A3158">
        <v>2.4525677332017901E+17</v>
      </c>
      <c r="B3158" t="s">
        <v>6304</v>
      </c>
      <c r="C3158" t="s">
        <v>6305</v>
      </c>
      <c r="D3158" s="1">
        <v>41162.934560185182</v>
      </c>
      <c r="E3158">
        <v>29</v>
      </c>
      <c r="F3158">
        <v>5</v>
      </c>
      <c r="H3158" t="s">
        <v>390</v>
      </c>
    </row>
    <row r="3159" spans="1:8" x14ac:dyDescent="0.2">
      <c r="A3159">
        <v>2.45257414365044E+17</v>
      </c>
      <c r="B3159" t="s">
        <v>6306</v>
      </c>
      <c r="C3159" t="s">
        <v>6307</v>
      </c>
      <c r="D3159" s="1">
        <v>41162.936319444445</v>
      </c>
      <c r="E3159">
        <v>57</v>
      </c>
      <c r="F3159">
        <v>10</v>
      </c>
      <c r="G3159" t="s">
        <v>89</v>
      </c>
    </row>
    <row r="3160" spans="1:8" x14ac:dyDescent="0.2">
      <c r="A3160">
        <v>2.4525811636988301E+17</v>
      </c>
      <c r="B3160" t="s">
        <v>6308</v>
      </c>
      <c r="C3160" t="s">
        <v>6309</v>
      </c>
      <c r="D3160" s="1">
        <v>41162.938263888886</v>
      </c>
      <c r="E3160">
        <v>65</v>
      </c>
      <c r="F3160">
        <v>14</v>
      </c>
      <c r="G3160" t="s">
        <v>215</v>
      </c>
    </row>
    <row r="3161" spans="1:8" x14ac:dyDescent="0.2">
      <c r="A3161">
        <v>2.4526014246619501E+17</v>
      </c>
      <c r="B3161" t="s">
        <v>6310</v>
      </c>
      <c r="C3161" t="s">
        <v>6311</v>
      </c>
      <c r="D3161" s="1">
        <v>41162.943854166668</v>
      </c>
      <c r="E3161">
        <v>48</v>
      </c>
      <c r="F3161">
        <v>19</v>
      </c>
    </row>
    <row r="3162" spans="1:8" x14ac:dyDescent="0.2">
      <c r="A3162">
        <v>2.4526238430491002E+17</v>
      </c>
      <c r="B3162" t="s">
        <v>6312</v>
      </c>
      <c r="C3162" t="s">
        <v>6313</v>
      </c>
      <c r="D3162" s="1">
        <v>41162.95003472222</v>
      </c>
      <c r="E3162">
        <v>1991</v>
      </c>
      <c r="F3162">
        <v>2268</v>
      </c>
    </row>
    <row r="3163" spans="1:8" x14ac:dyDescent="0.2">
      <c r="A3163">
        <v>2.4526453750538202E+17</v>
      </c>
      <c r="B3163" t="s">
        <v>6314</v>
      </c>
      <c r="C3163" t="s">
        <v>6315</v>
      </c>
      <c r="D3163" s="1">
        <v>41162.955983796295</v>
      </c>
      <c r="E3163">
        <v>93</v>
      </c>
      <c r="F3163">
        <v>83</v>
      </c>
      <c r="G3163" t="s">
        <v>89</v>
      </c>
    </row>
    <row r="3164" spans="1:8" x14ac:dyDescent="0.2">
      <c r="A3164">
        <v>2.4551353435044602E+17</v>
      </c>
      <c r="B3164" t="s">
        <v>6316</v>
      </c>
      <c r="C3164" t="s">
        <v>6317</v>
      </c>
      <c r="D3164" s="1">
        <v>41163.643078703702</v>
      </c>
      <c r="E3164">
        <v>322</v>
      </c>
      <c r="F3164">
        <v>60</v>
      </c>
    </row>
    <row r="3165" spans="1:8" x14ac:dyDescent="0.2">
      <c r="A3165">
        <v>2.4551771081186E+17</v>
      </c>
      <c r="B3165" t="s">
        <v>6318</v>
      </c>
      <c r="C3165" t="s">
        <v>6319</v>
      </c>
      <c r="D3165" s="1">
        <v>41163.654606481483</v>
      </c>
      <c r="E3165">
        <v>289</v>
      </c>
      <c r="F3165">
        <v>103</v>
      </c>
    </row>
    <row r="3166" spans="1:8" x14ac:dyDescent="0.2">
      <c r="A3166">
        <v>2.4551828163986202E+17</v>
      </c>
      <c r="B3166" t="s">
        <v>6320</v>
      </c>
      <c r="C3166" t="s">
        <v>6321</v>
      </c>
      <c r="D3166" s="1">
        <v>41163.656180555554</v>
      </c>
      <c r="E3166">
        <v>463</v>
      </c>
      <c r="F3166">
        <v>230</v>
      </c>
    </row>
    <row r="3167" spans="1:8" x14ac:dyDescent="0.2">
      <c r="A3167">
        <v>2.4554426773970499E+17</v>
      </c>
      <c r="B3167" t="s">
        <v>6322</v>
      </c>
      <c r="C3167" t="s">
        <v>6323</v>
      </c>
      <c r="D3167" s="1">
        <v>41163.727893518517</v>
      </c>
      <c r="E3167">
        <v>246</v>
      </c>
      <c r="F3167">
        <v>26</v>
      </c>
    </row>
    <row r="3168" spans="1:8" x14ac:dyDescent="0.2">
      <c r="A3168">
        <v>2.4554616495762202E+17</v>
      </c>
      <c r="B3168" t="s">
        <v>6324</v>
      </c>
      <c r="C3168" t="s">
        <v>6325</v>
      </c>
      <c r="D3168" s="1">
        <v>41163.733124999999</v>
      </c>
      <c r="E3168">
        <v>415</v>
      </c>
      <c r="F3168">
        <v>116</v>
      </c>
    </row>
    <row r="3169" spans="1:8" x14ac:dyDescent="0.2">
      <c r="A3169">
        <v>2.4554674328503002E+17</v>
      </c>
      <c r="B3169" t="s">
        <v>6326</v>
      </c>
      <c r="C3169" t="s">
        <v>6327</v>
      </c>
      <c r="D3169" s="1">
        <v>41163.734722222223</v>
      </c>
      <c r="E3169">
        <v>84</v>
      </c>
      <c r="F3169">
        <v>85</v>
      </c>
    </row>
    <row r="3170" spans="1:8" x14ac:dyDescent="0.2">
      <c r="A3170">
        <v>2.4554965234944E+17</v>
      </c>
      <c r="B3170" t="s">
        <v>6328</v>
      </c>
      <c r="C3170" t="s">
        <v>6329</v>
      </c>
      <c r="D3170" s="1">
        <v>41163.742743055554</v>
      </c>
      <c r="E3170">
        <v>46</v>
      </c>
      <c r="F3170">
        <v>38</v>
      </c>
      <c r="G3170" t="s">
        <v>215</v>
      </c>
    </row>
    <row r="3171" spans="1:8" x14ac:dyDescent="0.2">
      <c r="A3171">
        <v>2.45572110867628E+17</v>
      </c>
      <c r="B3171" t="s">
        <v>6330</v>
      </c>
      <c r="C3171" t="s">
        <v>6331</v>
      </c>
      <c r="D3171" s="1">
        <v>41163.804722222223</v>
      </c>
      <c r="E3171">
        <v>9</v>
      </c>
      <c r="F3171">
        <v>4</v>
      </c>
      <c r="G3171" t="s">
        <v>6332</v>
      </c>
      <c r="H3171" t="s">
        <v>390</v>
      </c>
    </row>
    <row r="3172" spans="1:8" x14ac:dyDescent="0.2">
      <c r="A3172">
        <v>2.4557492241028701E+17</v>
      </c>
      <c r="B3172" t="s">
        <v>6333</v>
      </c>
      <c r="C3172" t="s">
        <v>6334</v>
      </c>
      <c r="D3172" s="1">
        <v>41163.812476851854</v>
      </c>
      <c r="E3172">
        <v>104</v>
      </c>
      <c r="F3172">
        <v>14</v>
      </c>
      <c r="G3172" t="s">
        <v>89</v>
      </c>
    </row>
    <row r="3173" spans="1:8" x14ac:dyDescent="0.2">
      <c r="A3173">
        <v>2.4557869206195398E+17</v>
      </c>
      <c r="B3173" t="s">
        <v>6335</v>
      </c>
      <c r="C3173" t="s">
        <v>6336</v>
      </c>
      <c r="D3173" s="1">
        <v>41163.822881944441</v>
      </c>
      <c r="E3173">
        <v>1849</v>
      </c>
      <c r="F3173">
        <v>358</v>
      </c>
    </row>
    <row r="3174" spans="1:8" x14ac:dyDescent="0.2">
      <c r="A3174">
        <v>2.4558704452346202E+17</v>
      </c>
      <c r="B3174" t="s">
        <v>6337</v>
      </c>
      <c r="C3174" t="s">
        <v>6338</v>
      </c>
      <c r="D3174" s="1">
        <v>41163.845925925925</v>
      </c>
      <c r="E3174">
        <v>177</v>
      </c>
      <c r="F3174">
        <v>34</v>
      </c>
    </row>
    <row r="3175" spans="1:8" x14ac:dyDescent="0.2">
      <c r="A3175">
        <v>2.4558759501747802E+17</v>
      </c>
      <c r="B3175" t="s">
        <v>6339</v>
      </c>
      <c r="C3175" t="s">
        <v>6340</v>
      </c>
      <c r="D3175" s="1">
        <v>41163.847453703704</v>
      </c>
      <c r="E3175">
        <v>443</v>
      </c>
      <c r="F3175">
        <v>203</v>
      </c>
    </row>
    <row r="3176" spans="1:8" x14ac:dyDescent="0.2">
      <c r="A3176">
        <v>2.4559260371690701E+17</v>
      </c>
      <c r="B3176" t="s">
        <v>6341</v>
      </c>
      <c r="C3176" t="s">
        <v>6342</v>
      </c>
      <c r="D3176" s="1">
        <v>41163.861273148148</v>
      </c>
      <c r="E3176">
        <v>584</v>
      </c>
      <c r="F3176">
        <v>500</v>
      </c>
    </row>
    <row r="3177" spans="1:8" x14ac:dyDescent="0.2">
      <c r="A3177">
        <v>2.4559970917825699E+17</v>
      </c>
      <c r="B3177" t="s">
        <v>6343</v>
      </c>
      <c r="C3177" t="s">
        <v>6344</v>
      </c>
      <c r="D3177" s="1">
        <v>41163.880879629629</v>
      </c>
      <c r="E3177">
        <v>855</v>
      </c>
      <c r="F3177">
        <v>642</v>
      </c>
    </row>
    <row r="3178" spans="1:8" x14ac:dyDescent="0.2">
      <c r="A3178">
        <v>2.4560429702959501E+17</v>
      </c>
      <c r="B3178" t="s">
        <v>6345</v>
      </c>
      <c r="C3178" t="s">
        <v>6346</v>
      </c>
      <c r="D3178" s="1">
        <v>41163.893541666665</v>
      </c>
      <c r="E3178">
        <v>68</v>
      </c>
      <c r="F3178">
        <v>10</v>
      </c>
    </row>
    <row r="3179" spans="1:8" x14ac:dyDescent="0.2">
      <c r="A3179">
        <v>2.45604958618148E+17</v>
      </c>
      <c r="B3179" t="s">
        <v>6347</v>
      </c>
      <c r="C3179" t="s">
        <v>6348</v>
      </c>
      <c r="D3179" s="1">
        <v>41163.895358796297</v>
      </c>
      <c r="E3179">
        <v>718</v>
      </c>
      <c r="F3179">
        <v>252</v>
      </c>
    </row>
    <row r="3180" spans="1:8" x14ac:dyDescent="0.2">
      <c r="A3180">
        <v>2.4560880320526701E+17</v>
      </c>
      <c r="B3180" t="s">
        <v>6349</v>
      </c>
      <c r="C3180" t="s">
        <v>6350</v>
      </c>
      <c r="D3180" s="1">
        <v>41163.905972222223</v>
      </c>
      <c r="E3180">
        <v>58</v>
      </c>
      <c r="F3180">
        <v>30</v>
      </c>
      <c r="G3180" t="s">
        <v>89</v>
      </c>
    </row>
    <row r="3181" spans="1:8" x14ac:dyDescent="0.2">
      <c r="A3181">
        <v>2.45609197100728E+17</v>
      </c>
      <c r="B3181" t="s">
        <v>6351</v>
      </c>
      <c r="C3181" t="s">
        <v>6352</v>
      </c>
      <c r="D3181" s="1">
        <v>41163.907060185185</v>
      </c>
      <c r="E3181">
        <v>242</v>
      </c>
      <c r="F3181">
        <v>54</v>
      </c>
      <c r="G3181" t="s">
        <v>89</v>
      </c>
    </row>
    <row r="3182" spans="1:8" x14ac:dyDescent="0.2">
      <c r="A3182">
        <v>2.4561236081812198E+17</v>
      </c>
      <c r="B3182" t="s">
        <v>6353</v>
      </c>
      <c r="C3182" t="s">
        <v>6354</v>
      </c>
      <c r="D3182" s="1">
        <v>41163.91578703704</v>
      </c>
      <c r="E3182">
        <v>990</v>
      </c>
      <c r="F3182">
        <v>1431</v>
      </c>
    </row>
    <row r="3183" spans="1:8" x14ac:dyDescent="0.2">
      <c r="A3183">
        <v>2.4561572141191501E+17</v>
      </c>
      <c r="B3183" t="s">
        <v>6355</v>
      </c>
      <c r="C3183" t="s">
        <v>6356</v>
      </c>
      <c r="D3183" s="1">
        <v>41163.925057870372</v>
      </c>
      <c r="E3183">
        <v>279</v>
      </c>
      <c r="F3183">
        <v>107</v>
      </c>
      <c r="G3183" t="s">
        <v>89</v>
      </c>
    </row>
    <row r="3184" spans="1:8" x14ac:dyDescent="0.2">
      <c r="A3184">
        <v>2.45867127804932E+17</v>
      </c>
      <c r="B3184" t="s">
        <v>6357</v>
      </c>
      <c r="C3184" t="s">
        <v>6358</v>
      </c>
      <c r="D3184" s="1">
        <v>41164.618807870371</v>
      </c>
      <c r="E3184">
        <v>177</v>
      </c>
      <c r="F3184">
        <v>48</v>
      </c>
    </row>
    <row r="3185" spans="1:7" x14ac:dyDescent="0.2">
      <c r="A3185">
        <v>2.4587561203887699E+17</v>
      </c>
      <c r="B3185" t="s">
        <v>6359</v>
      </c>
      <c r="C3185" t="s">
        <v>6360</v>
      </c>
      <c r="D3185" s="1">
        <v>41164.642222222225</v>
      </c>
      <c r="E3185">
        <v>65</v>
      </c>
      <c r="F3185">
        <v>21</v>
      </c>
    </row>
    <row r="3186" spans="1:7" x14ac:dyDescent="0.2">
      <c r="A3186">
        <v>2.4588575493969101E+17</v>
      </c>
      <c r="B3186" t="s">
        <v>6361</v>
      </c>
      <c r="C3186" t="s">
        <v>6362</v>
      </c>
      <c r="D3186" s="1">
        <v>41164.670208333337</v>
      </c>
      <c r="E3186">
        <v>807</v>
      </c>
      <c r="F3186">
        <v>552</v>
      </c>
    </row>
    <row r="3187" spans="1:7" x14ac:dyDescent="0.2">
      <c r="A3187">
        <v>2.45902265922224E+17</v>
      </c>
      <c r="B3187" t="s">
        <v>6363</v>
      </c>
      <c r="C3187" t="s">
        <v>6364</v>
      </c>
      <c r="D3187" s="1">
        <v>41164.715775462966</v>
      </c>
      <c r="E3187">
        <v>1262</v>
      </c>
      <c r="F3187">
        <v>202</v>
      </c>
    </row>
    <row r="3188" spans="1:7" x14ac:dyDescent="0.2">
      <c r="A3188">
        <v>2.45905556018188E+17</v>
      </c>
      <c r="B3188" t="s">
        <v>6365</v>
      </c>
      <c r="C3188" t="s">
        <v>6366</v>
      </c>
      <c r="D3188" s="1">
        <v>41164.724849537037</v>
      </c>
      <c r="E3188">
        <v>406</v>
      </c>
      <c r="F3188">
        <v>64</v>
      </c>
    </row>
    <row r="3189" spans="1:7" x14ac:dyDescent="0.2">
      <c r="A3189">
        <v>2.45941417355116E+17</v>
      </c>
      <c r="B3189" t="s">
        <v>6367</v>
      </c>
      <c r="C3189" t="s">
        <v>6368</v>
      </c>
      <c r="D3189" s="1">
        <v>41164.823807870373</v>
      </c>
      <c r="E3189">
        <v>323</v>
      </c>
      <c r="F3189">
        <v>56</v>
      </c>
    </row>
    <row r="3190" spans="1:7" x14ac:dyDescent="0.2">
      <c r="A3190">
        <v>2.4595498230049501E+17</v>
      </c>
      <c r="B3190" t="s">
        <v>6369</v>
      </c>
      <c r="C3190" t="s">
        <v>6370</v>
      </c>
      <c r="D3190" s="1">
        <v>41164.861250000002</v>
      </c>
      <c r="E3190">
        <v>696</v>
      </c>
      <c r="F3190">
        <v>613</v>
      </c>
    </row>
    <row r="3191" spans="1:7" x14ac:dyDescent="0.2">
      <c r="A3191">
        <v>2.4595529378627901E+17</v>
      </c>
      <c r="B3191" t="s">
        <v>6371</v>
      </c>
      <c r="C3191" t="s">
        <v>6372</v>
      </c>
      <c r="D3191" s="1">
        <v>41164.86210648148</v>
      </c>
      <c r="E3191">
        <v>263</v>
      </c>
      <c r="F3191">
        <v>34</v>
      </c>
    </row>
    <row r="3192" spans="1:7" x14ac:dyDescent="0.2">
      <c r="A3192">
        <v>2.45955590147424E+17</v>
      </c>
      <c r="B3192" t="s">
        <v>6373</v>
      </c>
      <c r="C3192" t="s">
        <v>6374</v>
      </c>
      <c r="D3192" s="1">
        <v>41164.862916666665</v>
      </c>
      <c r="E3192">
        <v>481</v>
      </c>
      <c r="F3192">
        <v>94</v>
      </c>
    </row>
    <row r="3193" spans="1:7" x14ac:dyDescent="0.2">
      <c r="A3193">
        <v>2.4595650419113101E+17</v>
      </c>
      <c r="B3193" t="s">
        <v>6375</v>
      </c>
      <c r="C3193" t="s">
        <v>6376</v>
      </c>
      <c r="D3193" s="1">
        <v>41164.865439814814</v>
      </c>
      <c r="E3193">
        <v>143</v>
      </c>
      <c r="F3193">
        <v>14</v>
      </c>
    </row>
    <row r="3194" spans="1:7" x14ac:dyDescent="0.2">
      <c r="A3194">
        <v>2.45960182306336E+17</v>
      </c>
      <c r="B3194" t="s">
        <v>6377</v>
      </c>
      <c r="C3194" t="s">
        <v>6378</v>
      </c>
      <c r="D3194" s="1">
        <v>41164.875590277778</v>
      </c>
      <c r="E3194">
        <v>348</v>
      </c>
      <c r="F3194">
        <v>51</v>
      </c>
    </row>
    <row r="3195" spans="1:7" x14ac:dyDescent="0.2">
      <c r="A3195">
        <v>2.45961358473048E+17</v>
      </c>
      <c r="B3195" t="s">
        <v>6379</v>
      </c>
      <c r="C3195" t="s">
        <v>6380</v>
      </c>
      <c r="D3195" s="1">
        <v>41164.878842592596</v>
      </c>
      <c r="E3195">
        <v>369</v>
      </c>
      <c r="F3195">
        <v>97</v>
      </c>
    </row>
    <row r="3196" spans="1:7" x14ac:dyDescent="0.2">
      <c r="A3196">
        <v>2.4596206096445402E+17</v>
      </c>
      <c r="B3196" t="s">
        <v>6381</v>
      </c>
      <c r="C3196" t="s">
        <v>6382</v>
      </c>
      <c r="D3196" s="1">
        <v>41164.88077546296</v>
      </c>
      <c r="E3196">
        <v>155</v>
      </c>
      <c r="F3196">
        <v>20</v>
      </c>
    </row>
    <row r="3197" spans="1:7" x14ac:dyDescent="0.2">
      <c r="A3197">
        <v>2.4596323954709699E+17</v>
      </c>
      <c r="B3197" t="s">
        <v>6383</v>
      </c>
      <c r="C3197" t="s">
        <v>6384</v>
      </c>
      <c r="D3197" s="1">
        <v>41164.884027777778</v>
      </c>
      <c r="E3197">
        <v>234</v>
      </c>
      <c r="F3197">
        <v>23</v>
      </c>
    </row>
    <row r="3198" spans="1:7" x14ac:dyDescent="0.2">
      <c r="A3198">
        <v>2.4596470811133101E+17</v>
      </c>
      <c r="B3198" t="s">
        <v>6385</v>
      </c>
      <c r="C3198" t="s">
        <v>6386</v>
      </c>
      <c r="D3198" s="1">
        <v>41164.888078703705</v>
      </c>
      <c r="E3198">
        <v>953</v>
      </c>
      <c r="F3198">
        <v>333</v>
      </c>
      <c r="G3198" t="s">
        <v>89</v>
      </c>
    </row>
    <row r="3199" spans="1:7" x14ac:dyDescent="0.2">
      <c r="A3199">
        <v>2.4597005123099802E+17</v>
      </c>
      <c r="B3199" t="s">
        <v>6387</v>
      </c>
      <c r="C3199" t="s">
        <v>6388</v>
      </c>
      <c r="D3199" s="1">
        <v>41164.902824074074</v>
      </c>
      <c r="E3199">
        <v>169</v>
      </c>
      <c r="F3199">
        <v>25</v>
      </c>
    </row>
    <row r="3200" spans="1:7" x14ac:dyDescent="0.2">
      <c r="A3200">
        <v>2.4597162909042598E+17</v>
      </c>
      <c r="B3200" t="s">
        <v>6389</v>
      </c>
      <c r="C3200" t="s">
        <v>6390</v>
      </c>
      <c r="D3200" s="1">
        <v>41164.907175925924</v>
      </c>
      <c r="E3200">
        <v>974</v>
      </c>
      <c r="F3200">
        <v>682</v>
      </c>
    </row>
    <row r="3201" spans="1:7" x14ac:dyDescent="0.2">
      <c r="A3201">
        <v>2.4597239553236499E+17</v>
      </c>
      <c r="B3201" t="s">
        <v>6391</v>
      </c>
      <c r="C3201" t="s">
        <v>6392</v>
      </c>
      <c r="D3201" s="1">
        <v>41164.90929398148</v>
      </c>
      <c r="E3201">
        <v>204</v>
      </c>
      <c r="F3201">
        <v>93</v>
      </c>
      <c r="G3201" t="s">
        <v>89</v>
      </c>
    </row>
    <row r="3202" spans="1:7" x14ac:dyDescent="0.2">
      <c r="A3202">
        <v>2.4597629273284602E+17</v>
      </c>
      <c r="B3202" t="s">
        <v>6393</v>
      </c>
      <c r="C3202" t="s">
        <v>6394</v>
      </c>
      <c r="D3202" s="1">
        <v>41164.920046296298</v>
      </c>
      <c r="E3202">
        <v>216</v>
      </c>
      <c r="F3202">
        <v>40</v>
      </c>
      <c r="G3202" t="s">
        <v>576</v>
      </c>
    </row>
    <row r="3203" spans="1:7" x14ac:dyDescent="0.2">
      <c r="A3203">
        <v>2.45979296273928E+17</v>
      </c>
      <c r="B3203" t="s">
        <v>6395</v>
      </c>
      <c r="C3203" t="s">
        <v>6396</v>
      </c>
      <c r="D3203" s="1">
        <v>41164.928333333337</v>
      </c>
      <c r="E3203">
        <v>463</v>
      </c>
      <c r="F3203">
        <v>92</v>
      </c>
    </row>
    <row r="3204" spans="1:7" x14ac:dyDescent="0.2">
      <c r="A3204">
        <v>2.4598029177520899E+17</v>
      </c>
      <c r="B3204" t="s">
        <v>6397</v>
      </c>
      <c r="C3204" t="s">
        <v>6398</v>
      </c>
      <c r="D3204" s="1">
        <v>41164.931087962963</v>
      </c>
      <c r="E3204">
        <v>603</v>
      </c>
      <c r="F3204">
        <v>88</v>
      </c>
    </row>
    <row r="3205" spans="1:7" x14ac:dyDescent="0.2">
      <c r="A3205">
        <v>2.4598511727164198E+17</v>
      </c>
      <c r="B3205" t="s">
        <v>6399</v>
      </c>
      <c r="C3205" t="s">
        <v>6400</v>
      </c>
      <c r="D3205" s="1">
        <v>41164.944398148145</v>
      </c>
      <c r="E3205">
        <v>813</v>
      </c>
      <c r="F3205">
        <v>271</v>
      </c>
    </row>
    <row r="3206" spans="1:7" x14ac:dyDescent="0.2">
      <c r="A3206">
        <v>2.46229987181596E+17</v>
      </c>
      <c r="B3206" t="s">
        <v>6401</v>
      </c>
      <c r="C3206" t="s">
        <v>6402</v>
      </c>
      <c r="D3206" s="1">
        <v>41165.620115740741</v>
      </c>
      <c r="E3206">
        <v>973</v>
      </c>
      <c r="F3206">
        <v>254</v>
      </c>
    </row>
    <row r="3207" spans="1:7" x14ac:dyDescent="0.2">
      <c r="A3207">
        <v>2.4623215567031501E+17</v>
      </c>
      <c r="B3207" t="s">
        <v>6403</v>
      </c>
      <c r="C3207" t="s">
        <v>6404</v>
      </c>
      <c r="D3207" s="1">
        <v>41165.626099537039</v>
      </c>
      <c r="E3207">
        <v>263</v>
      </c>
      <c r="F3207">
        <v>62</v>
      </c>
    </row>
    <row r="3208" spans="1:7" x14ac:dyDescent="0.2">
      <c r="A3208">
        <v>2.46235276941328E+17</v>
      </c>
      <c r="B3208" t="s">
        <v>6405</v>
      </c>
      <c r="C3208" t="s">
        <v>6406</v>
      </c>
      <c r="D3208" s="1">
        <v>41165.634710648148</v>
      </c>
      <c r="E3208">
        <v>235</v>
      </c>
      <c r="F3208">
        <v>66</v>
      </c>
    </row>
    <row r="3209" spans="1:7" x14ac:dyDescent="0.2">
      <c r="A3209">
        <v>2.4623545648271699E+17</v>
      </c>
      <c r="B3209" t="s">
        <v>6407</v>
      </c>
      <c r="C3209" t="s">
        <v>6408</v>
      </c>
      <c r="D3209" s="1">
        <v>41165.635208333333</v>
      </c>
      <c r="E3209">
        <v>626</v>
      </c>
      <c r="F3209">
        <v>219</v>
      </c>
    </row>
    <row r="3210" spans="1:7" x14ac:dyDescent="0.2">
      <c r="A3210">
        <v>2.4623573228757402E+17</v>
      </c>
      <c r="B3210" t="s">
        <v>6409</v>
      </c>
      <c r="C3210" t="s">
        <v>6410</v>
      </c>
      <c r="D3210" s="1">
        <v>41165.635972222219</v>
      </c>
      <c r="E3210">
        <v>590</v>
      </c>
      <c r="F3210">
        <v>65</v>
      </c>
    </row>
    <row r="3211" spans="1:7" x14ac:dyDescent="0.2">
      <c r="A3211">
        <v>2.4624629757995802E+17</v>
      </c>
      <c r="B3211" t="s">
        <v>6411</v>
      </c>
      <c r="C3211" t="s">
        <v>6412</v>
      </c>
      <c r="D3211" s="1">
        <v>41165.665127314816</v>
      </c>
      <c r="E3211">
        <v>861</v>
      </c>
      <c r="F3211">
        <v>579</v>
      </c>
    </row>
    <row r="3212" spans="1:7" x14ac:dyDescent="0.2">
      <c r="A3212">
        <v>2.4624693288700701E+17</v>
      </c>
      <c r="B3212" t="s">
        <v>6413</v>
      </c>
      <c r="C3212" t="s">
        <v>6414</v>
      </c>
      <c r="D3212" s="1">
        <v>41165.666875000003</v>
      </c>
      <c r="E3212">
        <v>105</v>
      </c>
      <c r="F3212">
        <v>16</v>
      </c>
    </row>
    <row r="3213" spans="1:7" x14ac:dyDescent="0.2">
      <c r="A3213">
        <v>2.4625287583408899E+17</v>
      </c>
      <c r="B3213" t="s">
        <v>6415</v>
      </c>
      <c r="C3213" t="s">
        <v>6416</v>
      </c>
      <c r="D3213" s="1">
        <v>41165.683275462965</v>
      </c>
      <c r="E3213">
        <v>131</v>
      </c>
      <c r="F3213">
        <v>20</v>
      </c>
    </row>
    <row r="3214" spans="1:7" x14ac:dyDescent="0.2">
      <c r="A3214">
        <v>2.4625381488003802E+17</v>
      </c>
      <c r="B3214" t="s">
        <v>6417</v>
      </c>
      <c r="C3214" t="s">
        <v>6418</v>
      </c>
      <c r="D3214" s="1">
        <v>41165.685868055552</v>
      </c>
      <c r="E3214">
        <v>431</v>
      </c>
      <c r="F3214">
        <v>86</v>
      </c>
    </row>
    <row r="3215" spans="1:7" x14ac:dyDescent="0.2">
      <c r="A3215">
        <v>2.4627220171051802E+17</v>
      </c>
      <c r="B3215" t="s">
        <v>6419</v>
      </c>
      <c r="C3215" t="s">
        <v>6420</v>
      </c>
      <c r="D3215" s="1">
        <v>41165.736608796295</v>
      </c>
      <c r="E3215">
        <v>1500</v>
      </c>
      <c r="F3215">
        <v>1040</v>
      </c>
    </row>
    <row r="3216" spans="1:7" x14ac:dyDescent="0.2">
      <c r="A3216">
        <v>2.4628876422427398E+17</v>
      </c>
      <c r="B3216" t="s">
        <v>6421</v>
      </c>
      <c r="C3216" t="s">
        <v>6422</v>
      </c>
      <c r="D3216" s="1">
        <v>41165.78230324074</v>
      </c>
      <c r="E3216">
        <v>59</v>
      </c>
      <c r="F3216">
        <v>15</v>
      </c>
      <c r="G3216" t="s">
        <v>89</v>
      </c>
    </row>
    <row r="3217" spans="1:8" x14ac:dyDescent="0.2">
      <c r="A3217">
        <v>2.46291981892988E+17</v>
      </c>
      <c r="B3217" t="s">
        <v>6423</v>
      </c>
      <c r="C3217" t="s">
        <v>6424</v>
      </c>
      <c r="D3217" s="1">
        <v>41165.791192129633</v>
      </c>
      <c r="E3217">
        <v>280</v>
      </c>
      <c r="F3217">
        <v>32</v>
      </c>
      <c r="G3217" t="s">
        <v>89</v>
      </c>
    </row>
    <row r="3218" spans="1:8" x14ac:dyDescent="0.2">
      <c r="A3218">
        <v>2.4629468904357798E+17</v>
      </c>
      <c r="B3218" t="s">
        <v>6425</v>
      </c>
      <c r="C3218" t="s">
        <v>6426</v>
      </c>
      <c r="D3218" s="1">
        <v>41165.798657407409</v>
      </c>
      <c r="E3218">
        <v>300</v>
      </c>
      <c r="F3218">
        <v>68</v>
      </c>
    </row>
    <row r="3219" spans="1:8" x14ac:dyDescent="0.2">
      <c r="A3219">
        <v>2.4629553999237901E+17</v>
      </c>
      <c r="B3219" t="s">
        <v>6427</v>
      </c>
      <c r="C3219" t="s">
        <v>6428</v>
      </c>
      <c r="D3219" s="1">
        <v>41165.801006944443</v>
      </c>
      <c r="E3219">
        <v>355</v>
      </c>
      <c r="F3219">
        <v>46</v>
      </c>
    </row>
    <row r="3220" spans="1:8" x14ac:dyDescent="0.2">
      <c r="A3220">
        <v>2.4629594375285901E+17</v>
      </c>
      <c r="B3220" t="s">
        <v>6429</v>
      </c>
      <c r="C3220" t="s">
        <v>6430</v>
      </c>
      <c r="D3220" s="1">
        <v>41165.802118055559</v>
      </c>
      <c r="E3220">
        <v>642</v>
      </c>
      <c r="F3220">
        <v>178</v>
      </c>
    </row>
    <row r="3221" spans="1:8" x14ac:dyDescent="0.2">
      <c r="A3221">
        <v>2.4629945940589299E+17</v>
      </c>
      <c r="B3221" t="s">
        <v>6431</v>
      </c>
      <c r="C3221" t="s">
        <v>6432</v>
      </c>
      <c r="D3221" s="1">
        <v>41165.81181712963</v>
      </c>
      <c r="E3221">
        <v>977</v>
      </c>
      <c r="F3221">
        <v>119</v>
      </c>
      <c r="G3221" t="s">
        <v>89</v>
      </c>
    </row>
    <row r="3222" spans="1:8" x14ac:dyDescent="0.2">
      <c r="A3222">
        <v>2.46304241893928E+17</v>
      </c>
      <c r="B3222" t="s">
        <v>6433</v>
      </c>
      <c r="C3222" t="s">
        <v>6434</v>
      </c>
      <c r="D3222" s="1">
        <v>41165.825023148151</v>
      </c>
      <c r="E3222">
        <v>532</v>
      </c>
      <c r="F3222">
        <v>139</v>
      </c>
    </row>
    <row r="3223" spans="1:8" x14ac:dyDescent="0.2">
      <c r="A3223">
        <v>2.46304831411732E+17</v>
      </c>
      <c r="B3223" t="s">
        <v>6435</v>
      </c>
      <c r="C3223" t="s">
        <v>6436</v>
      </c>
      <c r="D3223" s="1">
        <v>41165.826643518521</v>
      </c>
      <c r="E3223">
        <v>821</v>
      </c>
      <c r="F3223">
        <v>152</v>
      </c>
    </row>
    <row r="3224" spans="1:8" x14ac:dyDescent="0.2">
      <c r="A3224">
        <v>2.4631264933012998E+17</v>
      </c>
      <c r="B3224" t="s">
        <v>6437</v>
      </c>
      <c r="C3224" t="s">
        <v>6438</v>
      </c>
      <c r="D3224" s="1">
        <v>41165.848217592589</v>
      </c>
      <c r="E3224">
        <v>126</v>
      </c>
      <c r="F3224">
        <v>28</v>
      </c>
      <c r="G3224" t="s">
        <v>89</v>
      </c>
    </row>
    <row r="3225" spans="1:8" x14ac:dyDescent="0.2">
      <c r="A3225">
        <v>2.46315320871104E+17</v>
      </c>
      <c r="B3225" t="s">
        <v>6439</v>
      </c>
      <c r="C3225" t="s">
        <v>6440</v>
      </c>
      <c r="D3225" s="1">
        <v>41165.855590277781</v>
      </c>
      <c r="E3225">
        <v>234</v>
      </c>
      <c r="F3225">
        <v>38</v>
      </c>
      <c r="G3225" t="s">
        <v>215</v>
      </c>
    </row>
    <row r="3226" spans="1:8" x14ac:dyDescent="0.2">
      <c r="A3226">
        <v>2.4631740942477299E+17</v>
      </c>
      <c r="B3226" t="s">
        <v>6441</v>
      </c>
      <c r="C3226" t="s">
        <v>6442</v>
      </c>
      <c r="D3226" s="1">
        <v>41165.861354166664</v>
      </c>
      <c r="E3226">
        <v>593</v>
      </c>
      <c r="F3226">
        <v>64</v>
      </c>
      <c r="G3226" t="s">
        <v>89</v>
      </c>
    </row>
    <row r="3227" spans="1:8" x14ac:dyDescent="0.2">
      <c r="A3227">
        <v>2.46320408087916E+17</v>
      </c>
      <c r="B3227" t="s">
        <v>6443</v>
      </c>
      <c r="C3227" t="s">
        <v>6444</v>
      </c>
      <c r="D3227" s="1">
        <v>41165.869629629633</v>
      </c>
      <c r="E3227">
        <v>327</v>
      </c>
      <c r="F3227">
        <v>44</v>
      </c>
    </row>
    <row r="3228" spans="1:8" x14ac:dyDescent="0.2">
      <c r="A3228">
        <v>2.4633010455957501E+17</v>
      </c>
      <c r="B3228" t="s">
        <v>6445</v>
      </c>
      <c r="C3228" t="s">
        <v>6446</v>
      </c>
      <c r="D3228" s="1">
        <v>41165.89638888889</v>
      </c>
      <c r="E3228">
        <v>376</v>
      </c>
      <c r="F3228">
        <v>48</v>
      </c>
      <c r="G3228" t="s">
        <v>89</v>
      </c>
    </row>
    <row r="3229" spans="1:8" x14ac:dyDescent="0.2">
      <c r="A3229">
        <v>2.4633483555834202E+17</v>
      </c>
      <c r="B3229" t="s">
        <v>6447</v>
      </c>
      <c r="C3229" t="s">
        <v>6448</v>
      </c>
      <c r="D3229" s="1">
        <v>41165.909444444442</v>
      </c>
      <c r="E3229">
        <v>39</v>
      </c>
      <c r="F3229">
        <v>12</v>
      </c>
      <c r="G3229" t="s">
        <v>89</v>
      </c>
      <c r="H3229" t="s">
        <v>390</v>
      </c>
    </row>
    <row r="3230" spans="1:8" x14ac:dyDescent="0.2">
      <c r="A3230">
        <v>2.4633998228392301E+17</v>
      </c>
      <c r="B3230" t="s">
        <v>6449</v>
      </c>
      <c r="C3230" t="s">
        <v>6450</v>
      </c>
      <c r="D3230" s="1">
        <v>41165.923645833333</v>
      </c>
      <c r="E3230">
        <v>291</v>
      </c>
      <c r="F3230">
        <v>69</v>
      </c>
      <c r="G3230" t="s">
        <v>89</v>
      </c>
    </row>
    <row r="3231" spans="1:8" x14ac:dyDescent="0.2">
      <c r="A3231">
        <v>2.4634486980989699E+17</v>
      </c>
      <c r="B3231" t="s">
        <v>6451</v>
      </c>
      <c r="C3231" t="s">
        <v>6452</v>
      </c>
      <c r="D3231" s="1">
        <v>41165.93712962963</v>
      </c>
      <c r="E3231">
        <v>369</v>
      </c>
      <c r="F3231">
        <v>107</v>
      </c>
    </row>
    <row r="3232" spans="1:8" x14ac:dyDescent="0.2">
      <c r="A3232">
        <v>2.46595296489E+17</v>
      </c>
      <c r="B3232" t="s">
        <v>6453</v>
      </c>
      <c r="C3232" t="s">
        <v>6454</v>
      </c>
      <c r="D3232" s="1">
        <v>41166.628171296295</v>
      </c>
      <c r="E3232">
        <v>1016</v>
      </c>
      <c r="F3232">
        <v>632</v>
      </c>
    </row>
    <row r="3233" spans="1:8" x14ac:dyDescent="0.2">
      <c r="A3233">
        <v>2.46632449042444E+17</v>
      </c>
      <c r="B3233" t="s">
        <v>6455</v>
      </c>
      <c r="C3233" t="s">
        <v>6456</v>
      </c>
      <c r="D3233" s="1">
        <v>41166.730694444443</v>
      </c>
      <c r="E3233">
        <v>62</v>
      </c>
      <c r="F3233">
        <v>23</v>
      </c>
      <c r="G3233" t="s">
        <v>89</v>
      </c>
    </row>
    <row r="3234" spans="1:8" x14ac:dyDescent="0.2">
      <c r="A3234">
        <v>2.4663834445545402E+17</v>
      </c>
      <c r="B3234" t="s">
        <v>6457</v>
      </c>
      <c r="C3234" t="s">
        <v>6458</v>
      </c>
      <c r="D3234" s="1">
        <v>41166.746967592589</v>
      </c>
      <c r="E3234">
        <v>6</v>
      </c>
      <c r="F3234">
        <v>5</v>
      </c>
      <c r="G3234" t="e">
        <f>BuckingSlams</f>
        <v>#NAME?</v>
      </c>
    </row>
    <row r="3235" spans="1:8" x14ac:dyDescent="0.2">
      <c r="A3235">
        <v>2.46640466223824E+17</v>
      </c>
      <c r="B3235" t="s">
        <v>6459</v>
      </c>
      <c r="C3235" t="e">
        <f>_xlfn.SINGLE( HeinzPak _xlfn.SINGLE( usatoday that could be. Agreed.))</f>
        <v>#NAME?</v>
      </c>
      <c r="D3235" s="1">
        <v>41166.752824074072</v>
      </c>
      <c r="E3235">
        <v>3</v>
      </c>
      <c r="F3235">
        <v>2</v>
      </c>
      <c r="G3235" t="s">
        <v>215</v>
      </c>
    </row>
    <row r="3236" spans="1:8" x14ac:dyDescent="0.2">
      <c r="A3236">
        <v>2.4665879275701402E+17</v>
      </c>
      <c r="B3236" t="s">
        <v>6460</v>
      </c>
      <c r="C3236" t="s">
        <v>6461</v>
      </c>
      <c r="D3236" s="1">
        <v>41166.803391203706</v>
      </c>
      <c r="E3236">
        <v>889</v>
      </c>
      <c r="F3236">
        <v>706</v>
      </c>
    </row>
    <row r="3237" spans="1:8" x14ac:dyDescent="0.2">
      <c r="A3237">
        <v>2.4666070298986E+17</v>
      </c>
      <c r="B3237" t="s">
        <v>6462</v>
      </c>
      <c r="C3237" t="s">
        <v>6463</v>
      </c>
      <c r="D3237" s="1">
        <v>41166.808657407404</v>
      </c>
      <c r="E3237">
        <v>23</v>
      </c>
      <c r="F3237">
        <v>11</v>
      </c>
      <c r="G3237" t="s">
        <v>89</v>
      </c>
    </row>
    <row r="3238" spans="1:8" x14ac:dyDescent="0.2">
      <c r="A3238">
        <v>2.4666116478272301E+17</v>
      </c>
      <c r="B3238" t="s">
        <v>6464</v>
      </c>
      <c r="C3238" t="s">
        <v>6465</v>
      </c>
      <c r="D3238" s="1">
        <v>41166.809942129628</v>
      </c>
      <c r="E3238">
        <v>114</v>
      </c>
      <c r="F3238">
        <v>48</v>
      </c>
      <c r="G3238" t="s">
        <v>89</v>
      </c>
    </row>
    <row r="3239" spans="1:8" x14ac:dyDescent="0.2">
      <c r="A3239">
        <v>2.4666477574291398E+17</v>
      </c>
      <c r="B3239" t="s">
        <v>6466</v>
      </c>
      <c r="C3239" t="s">
        <v>6467</v>
      </c>
      <c r="D3239" s="1">
        <v>41166.819907407407</v>
      </c>
      <c r="E3239">
        <v>42</v>
      </c>
      <c r="F3239">
        <v>9</v>
      </c>
      <c r="G3239" t="s">
        <v>89</v>
      </c>
      <c r="H3239" t="s">
        <v>6468</v>
      </c>
    </row>
    <row r="3240" spans="1:8" x14ac:dyDescent="0.2">
      <c r="A3240">
        <v>2.46669425598672E+17</v>
      </c>
      <c r="B3240" t="s">
        <v>6469</v>
      </c>
      <c r="C3240" t="s">
        <v>6470</v>
      </c>
      <c r="D3240" s="1">
        <v>41166.832731481481</v>
      </c>
      <c r="E3240">
        <v>3</v>
      </c>
      <c r="F3240">
        <v>0</v>
      </c>
      <c r="G3240" t="s">
        <v>215</v>
      </c>
    </row>
    <row r="3241" spans="1:8" x14ac:dyDescent="0.2">
      <c r="A3241">
        <v>2.4667061132422701E+17</v>
      </c>
      <c r="B3241" t="s">
        <v>6471</v>
      </c>
      <c r="C3241" t="s">
        <v>6472</v>
      </c>
      <c r="D3241" s="1">
        <v>41166.836006944446</v>
      </c>
      <c r="E3241">
        <v>6</v>
      </c>
      <c r="F3241">
        <v>10</v>
      </c>
      <c r="G3241" t="s">
        <v>89</v>
      </c>
    </row>
    <row r="3242" spans="1:8" x14ac:dyDescent="0.2">
      <c r="A3242">
        <v>2.4667120853859501E+17</v>
      </c>
      <c r="B3242" t="s">
        <v>6473</v>
      </c>
      <c r="C3242" t="e">
        <f xml:space="preserve"> ScottSaia23 Thanks Scott. I appreciate Your nice words.</f>
        <v>#NAME?</v>
      </c>
      <c r="D3242" s="1">
        <v>41166.837650462963</v>
      </c>
      <c r="E3242">
        <v>4</v>
      </c>
      <c r="F3242">
        <v>2</v>
      </c>
      <c r="G3242" t="s">
        <v>89</v>
      </c>
    </row>
    <row r="3243" spans="1:8" x14ac:dyDescent="0.2">
      <c r="A3243">
        <v>2.4667721765919101E+17</v>
      </c>
      <c r="B3243" t="s">
        <v>6474</v>
      </c>
      <c r="C3243" t="s">
        <v>6475</v>
      </c>
      <c r="D3243" s="1">
        <v>41166.85423611111</v>
      </c>
      <c r="E3243">
        <v>167</v>
      </c>
      <c r="F3243">
        <v>52</v>
      </c>
      <c r="G3243" t="s">
        <v>89</v>
      </c>
    </row>
    <row r="3244" spans="1:8" x14ac:dyDescent="0.2">
      <c r="A3244">
        <v>2.4667785688370301E+17</v>
      </c>
      <c r="B3244" t="s">
        <v>6476</v>
      </c>
      <c r="C3244" t="s">
        <v>6477</v>
      </c>
      <c r="D3244" s="1">
        <v>41166.855995370373</v>
      </c>
      <c r="E3244">
        <v>388</v>
      </c>
      <c r="F3244">
        <v>48</v>
      </c>
    </row>
    <row r="3245" spans="1:8" x14ac:dyDescent="0.2">
      <c r="A3245">
        <v>2.4667993269509699E+17</v>
      </c>
      <c r="B3245" t="s">
        <v>6478</v>
      </c>
      <c r="C3245" t="s">
        <v>6479</v>
      </c>
      <c r="D3245" s="1">
        <v>41166.861724537041</v>
      </c>
      <c r="E3245">
        <v>121</v>
      </c>
      <c r="F3245">
        <v>21</v>
      </c>
      <c r="G3245" t="s">
        <v>89</v>
      </c>
    </row>
    <row r="3246" spans="1:8" x14ac:dyDescent="0.2">
      <c r="A3246">
        <v>2.4668814609023299E+17</v>
      </c>
      <c r="B3246" t="s">
        <v>6480</v>
      </c>
      <c r="C3246" t="e">
        <f>_xlfn.SINGLE( Steelchecker Jody)--Agreed.</f>
        <v>#NAME?</v>
      </c>
      <c r="D3246" s="1">
        <v>41166.884386574071</v>
      </c>
      <c r="E3246">
        <v>4</v>
      </c>
      <c r="F3246">
        <v>1</v>
      </c>
      <c r="G3246" t="s">
        <v>89</v>
      </c>
    </row>
    <row r="3247" spans="1:8" x14ac:dyDescent="0.2">
      <c r="A3247">
        <v>2.4669029399750598E+17</v>
      </c>
      <c r="B3247" t="s">
        <v>6481</v>
      </c>
      <c r="C3247" t="s">
        <v>6482</v>
      </c>
      <c r="D3247" s="1">
        <v>41166.890324074076</v>
      </c>
      <c r="E3247">
        <v>3</v>
      </c>
      <c r="F3247">
        <v>1</v>
      </c>
      <c r="G3247" t="s">
        <v>89</v>
      </c>
    </row>
    <row r="3248" spans="1:8" x14ac:dyDescent="0.2">
      <c r="A3248">
        <v>2.4669113283732998E+17</v>
      </c>
      <c r="B3248" t="s">
        <v>6483</v>
      </c>
      <c r="C3248" t="s">
        <v>6484</v>
      </c>
      <c r="D3248" s="1">
        <v>41166.892638888887</v>
      </c>
      <c r="E3248">
        <v>378</v>
      </c>
      <c r="F3248">
        <v>286</v>
      </c>
    </row>
    <row r="3249" spans="1:7" x14ac:dyDescent="0.2">
      <c r="A3249">
        <v>2.4669303010978598E+17</v>
      </c>
      <c r="B3249" t="s">
        <v>6485</v>
      </c>
      <c r="C3249" t="s">
        <v>6486</v>
      </c>
      <c r="D3249" s="1">
        <v>41166.897870370369</v>
      </c>
      <c r="E3249">
        <v>159</v>
      </c>
      <c r="F3249">
        <v>36</v>
      </c>
    </row>
    <row r="3250" spans="1:7" x14ac:dyDescent="0.2">
      <c r="A3250">
        <v>2.4670097496462499E+17</v>
      </c>
      <c r="B3250" t="s">
        <v>6487</v>
      </c>
      <c r="C3250" t="s">
        <v>6488</v>
      </c>
      <c r="D3250" s="1">
        <v>41166.919791666667</v>
      </c>
      <c r="E3250">
        <v>464</v>
      </c>
      <c r="F3250">
        <v>81</v>
      </c>
    </row>
    <row r="3251" spans="1:7" x14ac:dyDescent="0.2">
      <c r="A3251">
        <v>2.4767808776715802E+17</v>
      </c>
      <c r="B3251" t="s">
        <v>6489</v>
      </c>
      <c r="C3251" t="s">
        <v>6490</v>
      </c>
      <c r="D3251" s="1">
        <v>41169.616111111114</v>
      </c>
      <c r="E3251">
        <v>193</v>
      </c>
      <c r="F3251">
        <v>177</v>
      </c>
    </row>
    <row r="3252" spans="1:7" x14ac:dyDescent="0.2">
      <c r="A3252">
        <v>2.4768056172703699E+17</v>
      </c>
      <c r="B3252" t="s">
        <v>6491</v>
      </c>
      <c r="C3252" t="s">
        <v>6492</v>
      </c>
      <c r="D3252" s="1">
        <v>41169.622939814813</v>
      </c>
      <c r="E3252">
        <v>934</v>
      </c>
      <c r="F3252">
        <v>453</v>
      </c>
      <c r="G3252" t="s">
        <v>215</v>
      </c>
    </row>
    <row r="3253" spans="1:7" x14ac:dyDescent="0.2">
      <c r="A3253">
        <v>2.4769435738427802E+17</v>
      </c>
      <c r="B3253" t="s">
        <v>6493</v>
      </c>
      <c r="C3253" t="s">
        <v>6494</v>
      </c>
      <c r="D3253" s="1">
        <v>41169.661006944443</v>
      </c>
      <c r="E3253">
        <v>322</v>
      </c>
      <c r="F3253">
        <v>43</v>
      </c>
    </row>
    <row r="3254" spans="1:7" x14ac:dyDescent="0.2">
      <c r="A3254">
        <v>2.47717136464764E+17</v>
      </c>
      <c r="B3254" t="s">
        <v>6495</v>
      </c>
      <c r="C3254" t="s">
        <v>6496</v>
      </c>
      <c r="D3254" s="1">
        <v>41169.723865740743</v>
      </c>
      <c r="E3254">
        <v>279</v>
      </c>
      <c r="F3254">
        <v>102</v>
      </c>
    </row>
    <row r="3255" spans="1:7" x14ac:dyDescent="0.2">
      <c r="A3255">
        <v>2.4772113653474E+17</v>
      </c>
      <c r="B3255" t="s">
        <v>6497</v>
      </c>
      <c r="C3255" t="s">
        <v>6498</v>
      </c>
      <c r="D3255" s="1">
        <v>41169.734907407408</v>
      </c>
      <c r="E3255">
        <v>926</v>
      </c>
      <c r="F3255">
        <v>243</v>
      </c>
    </row>
    <row r="3256" spans="1:7" x14ac:dyDescent="0.2">
      <c r="A3256">
        <v>2.47739538431176E+17</v>
      </c>
      <c r="B3256" t="s">
        <v>6499</v>
      </c>
      <c r="C3256" t="s">
        <v>6500</v>
      </c>
      <c r="D3256" s="1">
        <v>41169.785682870373</v>
      </c>
      <c r="E3256">
        <v>2</v>
      </c>
      <c r="F3256">
        <v>1</v>
      </c>
      <c r="G3256" t="s">
        <v>89</v>
      </c>
    </row>
    <row r="3257" spans="1:7" x14ac:dyDescent="0.2">
      <c r="A3257">
        <v>2.4775645244019901E+17</v>
      </c>
      <c r="B3257" t="s">
        <v>6501</v>
      </c>
      <c r="C3257" t="s">
        <v>6502</v>
      </c>
      <c r="D3257" s="1">
        <v>41169.832361111112</v>
      </c>
      <c r="E3257">
        <v>970</v>
      </c>
      <c r="F3257">
        <v>192</v>
      </c>
    </row>
    <row r="3258" spans="1:7" x14ac:dyDescent="0.2">
      <c r="A3258">
        <v>2.47757562127216E+17</v>
      </c>
      <c r="B3258" t="s">
        <v>6503</v>
      </c>
      <c r="C3258" t="s">
        <v>6504</v>
      </c>
      <c r="D3258" s="1">
        <v>41169.835416666669</v>
      </c>
      <c r="E3258">
        <v>1253</v>
      </c>
      <c r="F3258">
        <v>902</v>
      </c>
    </row>
    <row r="3259" spans="1:7" x14ac:dyDescent="0.2">
      <c r="A3259">
        <v>2.4775786703211699E+17</v>
      </c>
      <c r="B3259" t="s">
        <v>6505</v>
      </c>
      <c r="C3259" t="s">
        <v>6506</v>
      </c>
      <c r="D3259" s="1">
        <v>41169.836261574077</v>
      </c>
      <c r="E3259">
        <v>6393</v>
      </c>
      <c r="F3259">
        <v>3577</v>
      </c>
    </row>
    <row r="3260" spans="1:7" x14ac:dyDescent="0.2">
      <c r="A3260">
        <v>2.4776096918130202E+17</v>
      </c>
      <c r="B3260" t="s">
        <v>6507</v>
      </c>
      <c r="C3260" t="s">
        <v>6508</v>
      </c>
      <c r="D3260" s="1">
        <v>41169.844814814816</v>
      </c>
      <c r="E3260">
        <v>217</v>
      </c>
      <c r="F3260">
        <v>71</v>
      </c>
    </row>
    <row r="3261" spans="1:7" x14ac:dyDescent="0.2">
      <c r="A3261">
        <v>2.4776304978257501E+17</v>
      </c>
      <c r="B3261" t="s">
        <v>6509</v>
      </c>
      <c r="C3261" t="s">
        <v>6510</v>
      </c>
      <c r="D3261" s="1">
        <v>41169.850555555553</v>
      </c>
      <c r="E3261">
        <v>24</v>
      </c>
      <c r="F3261">
        <v>10</v>
      </c>
      <c r="G3261" t="s">
        <v>89</v>
      </c>
    </row>
    <row r="3262" spans="1:7" x14ac:dyDescent="0.2">
      <c r="A3262">
        <v>2.47768511278104E+17</v>
      </c>
      <c r="B3262" t="s">
        <v>6511</v>
      </c>
      <c r="C3262" t="s">
        <v>6512</v>
      </c>
      <c r="D3262" s="1">
        <v>41169.865636574075</v>
      </c>
      <c r="E3262">
        <v>114</v>
      </c>
      <c r="F3262">
        <v>35</v>
      </c>
      <c r="G3262" t="s">
        <v>89</v>
      </c>
    </row>
    <row r="3263" spans="1:7" x14ac:dyDescent="0.2">
      <c r="A3263">
        <v>2.4776982938426899E+17</v>
      </c>
      <c r="B3263" t="s">
        <v>6513</v>
      </c>
      <c r="C3263" t="e">
        <f>_xlfn.SINGLE( bodysouls _xlfn.SINGLE( digitaljournal great statement.))</f>
        <v>#NAME?</v>
      </c>
      <c r="D3263" s="1">
        <v>41169.869270833333</v>
      </c>
      <c r="E3263">
        <v>0</v>
      </c>
      <c r="F3263">
        <v>0</v>
      </c>
      <c r="G3263" t="s">
        <v>215</v>
      </c>
    </row>
    <row r="3264" spans="1:7" x14ac:dyDescent="0.2">
      <c r="A3264">
        <v>2.47770751632044E+17</v>
      </c>
      <c r="B3264" t="s">
        <v>6514</v>
      </c>
      <c r="C3264" t="e">
        <f xml:space="preserve"> SwedeGee I never went bankrupt or even close. Enemies love to say I did. DJT</f>
        <v>#NAME?</v>
      </c>
      <c r="D3264" s="1">
        <v>41169.871817129628</v>
      </c>
      <c r="E3264">
        <v>12</v>
      </c>
      <c r="F3264">
        <v>14</v>
      </c>
      <c r="G3264" t="s">
        <v>89</v>
      </c>
    </row>
    <row r="3265" spans="1:8" x14ac:dyDescent="0.2">
      <c r="A3265">
        <v>2.4777130693272301E+17</v>
      </c>
      <c r="B3265" t="s">
        <v>6515</v>
      </c>
      <c r="C3265" t="s">
        <v>6516</v>
      </c>
      <c r="D3265" s="1">
        <v>41169.873344907406</v>
      </c>
      <c r="E3265">
        <v>121</v>
      </c>
      <c r="F3265">
        <v>22</v>
      </c>
      <c r="G3265" t="s">
        <v>89</v>
      </c>
    </row>
    <row r="3266" spans="1:8" x14ac:dyDescent="0.2">
      <c r="A3266">
        <v>2.4777177729034202E+17</v>
      </c>
      <c r="B3266" t="s">
        <v>6517</v>
      </c>
      <c r="C3266" t="e">
        <f>_xlfn.SINGLE(GiftOfGod1994 _xlfn.SINGLE( digitaljournal good response.))</f>
        <v>#NAME?</v>
      </c>
      <c r="D3266" s="1">
        <v>41169.874641203707</v>
      </c>
      <c r="E3266">
        <v>1</v>
      </c>
      <c r="F3266">
        <v>0</v>
      </c>
      <c r="G3266" t="s">
        <v>6518</v>
      </c>
    </row>
    <row r="3267" spans="1:8" x14ac:dyDescent="0.2">
      <c r="A3267">
        <v>2.4777206860575101E+17</v>
      </c>
      <c r="B3267" t="s">
        <v>6519</v>
      </c>
      <c r="C3267" t="e">
        <f>_xlfn.SINGLE(TimsSketchPad _xlfn.SINGLE(maxstiegemeier I never filed for bankruptcy))--not even close. However, my Enemies love to say I did.</f>
        <v>#NAME?</v>
      </c>
      <c r="D3267" s="1">
        <v>41169.875451388885</v>
      </c>
      <c r="E3267">
        <v>1</v>
      </c>
      <c r="F3267">
        <v>2</v>
      </c>
      <c r="G3267" t="e">
        <f>_xlfn.SINGLE(TimsSketchPad _xlfn.SINGLE(maxstiegemeier))</f>
        <v>#NAME?</v>
      </c>
    </row>
    <row r="3268" spans="1:8" x14ac:dyDescent="0.2">
      <c r="A3268">
        <v>2.4777265382021101E+17</v>
      </c>
      <c r="B3268" t="s">
        <v>6520</v>
      </c>
      <c r="C3268" t="e">
        <f xml:space="preserve"> Flash1love no bankruptcy.</f>
        <v>#NAME?</v>
      </c>
      <c r="D3268" s="1">
        <v>41169.877060185187</v>
      </c>
      <c r="E3268">
        <v>1</v>
      </c>
      <c r="F3268">
        <v>1</v>
      </c>
      <c r="G3268" t="s">
        <v>89</v>
      </c>
    </row>
    <row r="3269" spans="1:8" x14ac:dyDescent="0.2">
      <c r="A3269">
        <v>2.4777289569313501E+17</v>
      </c>
      <c r="B3269" t="s">
        <v>6521</v>
      </c>
      <c r="C3269" t="e">
        <f>rattiackackack Creating jobs for one thing.</f>
        <v>#NAME?</v>
      </c>
      <c r="D3269" s="1">
        <v>41169.87773148148</v>
      </c>
      <c r="E3269">
        <v>1</v>
      </c>
      <c r="F3269">
        <v>1</v>
      </c>
      <c r="G3269" t="e">
        <f>rattiackackack</f>
        <v>#NAME?</v>
      </c>
    </row>
    <row r="3270" spans="1:8" x14ac:dyDescent="0.2">
      <c r="A3270">
        <v>2.47773295653556E+17</v>
      </c>
      <c r="B3270" t="s">
        <v>6522</v>
      </c>
      <c r="C3270" t="s">
        <v>6523</v>
      </c>
      <c r="D3270" s="1">
        <v>41169.878831018519</v>
      </c>
      <c r="E3270">
        <v>1</v>
      </c>
      <c r="F3270">
        <v>0</v>
      </c>
      <c r="G3270" t="s">
        <v>89</v>
      </c>
    </row>
    <row r="3271" spans="1:8" x14ac:dyDescent="0.2">
      <c r="A3271">
        <v>2.4777444733394899E+17</v>
      </c>
      <c r="B3271" t="s">
        <v>6524</v>
      </c>
      <c r="C3271" t="e">
        <f>_xlfn.SINGLE( Travis_George Thanks), but I have a lot of businesses to run which includes Creating jobs.</f>
        <v>#NAME?</v>
      </c>
      <c r="D3271" s="1">
        <v>41169.882013888891</v>
      </c>
      <c r="E3271">
        <v>0</v>
      </c>
      <c r="F3271">
        <v>2</v>
      </c>
      <c r="G3271" t="s">
        <v>89</v>
      </c>
    </row>
    <row r="3272" spans="1:8" x14ac:dyDescent="0.2">
      <c r="A3272">
        <v>2.47775014131212E+17</v>
      </c>
      <c r="B3272" t="s">
        <v>6525</v>
      </c>
      <c r="C3272" t="s">
        <v>6526</v>
      </c>
      <c r="D3272" s="1">
        <v>41169.883576388886</v>
      </c>
      <c r="E3272">
        <v>376</v>
      </c>
      <c r="F3272">
        <v>143</v>
      </c>
    </row>
    <row r="3273" spans="1:8" x14ac:dyDescent="0.2">
      <c r="A3273">
        <v>2.4777785598190301E+17</v>
      </c>
      <c r="B3273" t="s">
        <v>6527</v>
      </c>
      <c r="C3273" t="s">
        <v>6528</v>
      </c>
      <c r="D3273" s="1">
        <v>41169.891423611109</v>
      </c>
      <c r="E3273">
        <v>0</v>
      </c>
      <c r="F3273">
        <v>3</v>
      </c>
      <c r="G3273" t="s">
        <v>89</v>
      </c>
    </row>
    <row r="3274" spans="1:8" x14ac:dyDescent="0.2">
      <c r="A3274">
        <v>2.4778194449714701E+17</v>
      </c>
      <c r="B3274" t="s">
        <v>6529</v>
      </c>
      <c r="C3274" t="s">
        <v>6530</v>
      </c>
      <c r="D3274" s="1">
        <v>41169.902696759258</v>
      </c>
      <c r="E3274">
        <v>125</v>
      </c>
      <c r="F3274">
        <v>40</v>
      </c>
    </row>
    <row r="3275" spans="1:8" x14ac:dyDescent="0.2">
      <c r="A3275">
        <v>2.4778346738183299E+17</v>
      </c>
      <c r="B3275" t="s">
        <v>6531</v>
      </c>
      <c r="C3275" t="e">
        <f xml:space="preserve"> matthew_cruz never went bankrupt.</f>
        <v>#NAME?</v>
      </c>
      <c r="D3275" s="1">
        <v>41169.906898148147</v>
      </c>
      <c r="E3275">
        <v>4</v>
      </c>
      <c r="F3275">
        <v>2</v>
      </c>
      <c r="G3275" t="s">
        <v>89</v>
      </c>
    </row>
    <row r="3276" spans="1:8" x14ac:dyDescent="0.2">
      <c r="A3276">
        <v>2.4778401232259398E+17</v>
      </c>
      <c r="B3276" t="s">
        <v>6532</v>
      </c>
      <c r="C3276" t="s">
        <v>6533</v>
      </c>
      <c r="D3276" s="1">
        <v>41169.908402777779</v>
      </c>
      <c r="E3276">
        <v>518</v>
      </c>
      <c r="F3276">
        <v>75</v>
      </c>
    </row>
    <row r="3277" spans="1:8" x14ac:dyDescent="0.2">
      <c r="A3277">
        <v>2.4778529685336E+17</v>
      </c>
      <c r="B3277" t="s">
        <v>6534</v>
      </c>
      <c r="C3277" t="s">
        <v>6535</v>
      </c>
      <c r="D3277" s="1">
        <v>41169.911956018521</v>
      </c>
      <c r="E3277">
        <v>183</v>
      </c>
      <c r="F3277">
        <v>46</v>
      </c>
    </row>
    <row r="3278" spans="1:8" x14ac:dyDescent="0.2">
      <c r="A3278">
        <v>2.4778754495835299E+17</v>
      </c>
      <c r="B3278" t="s">
        <v>6536</v>
      </c>
      <c r="C3278" t="e">
        <f xml:space="preserve"> leebandoni so You can see what I mean.</f>
        <v>#NAME?</v>
      </c>
      <c r="D3278" s="1">
        <v>41169.91815972222</v>
      </c>
      <c r="E3278">
        <v>3</v>
      </c>
      <c r="F3278">
        <v>3</v>
      </c>
      <c r="G3278" t="s">
        <v>89</v>
      </c>
    </row>
    <row r="3279" spans="1:8" x14ac:dyDescent="0.2">
      <c r="A3279">
        <v>2.4778861555444499E+17</v>
      </c>
      <c r="B3279" t="s">
        <v>6537</v>
      </c>
      <c r="C3279" t="s">
        <v>6538</v>
      </c>
      <c r="D3279" s="1">
        <v>41169.921111111114</v>
      </c>
      <c r="E3279">
        <v>182</v>
      </c>
      <c r="F3279">
        <v>35</v>
      </c>
      <c r="G3279" t="s">
        <v>215</v>
      </c>
      <c r="H3279" t="s">
        <v>390</v>
      </c>
    </row>
    <row r="3280" spans="1:8" x14ac:dyDescent="0.2">
      <c r="A3280">
        <v>2.4779164661855398E+17</v>
      </c>
      <c r="B3280" t="s">
        <v>6539</v>
      </c>
      <c r="C3280" t="s">
        <v>6540</v>
      </c>
      <c r="D3280" s="1">
        <v>41169.929467592592</v>
      </c>
      <c r="E3280">
        <v>1779</v>
      </c>
      <c r="F3280">
        <v>1700</v>
      </c>
    </row>
    <row r="3281" spans="1:8" x14ac:dyDescent="0.2">
      <c r="A3281">
        <v>2.47792708872192E+17</v>
      </c>
      <c r="B3281" t="s">
        <v>6541</v>
      </c>
      <c r="C3281" t="s">
        <v>6542</v>
      </c>
      <c r="D3281" s="1">
        <v>41169.93240740741</v>
      </c>
      <c r="E3281">
        <v>172</v>
      </c>
      <c r="F3281">
        <v>52</v>
      </c>
    </row>
    <row r="3282" spans="1:8" x14ac:dyDescent="0.2">
      <c r="A3282">
        <v>2.4779349987598301E+17</v>
      </c>
      <c r="B3282" t="s">
        <v>6543</v>
      </c>
      <c r="C3282" t="s">
        <v>6544</v>
      </c>
      <c r="D3282" s="1">
        <v>41169.934583333335</v>
      </c>
      <c r="E3282">
        <v>399</v>
      </c>
      <c r="F3282">
        <v>57</v>
      </c>
    </row>
    <row r="3283" spans="1:8" x14ac:dyDescent="0.2">
      <c r="A3283">
        <v>2.4779877778679802E+17</v>
      </c>
      <c r="B3283" t="s">
        <v>6545</v>
      </c>
      <c r="C3283" t="s">
        <v>6546</v>
      </c>
      <c r="D3283" s="1">
        <v>41169.949155092596</v>
      </c>
      <c r="E3283">
        <v>50</v>
      </c>
      <c r="F3283">
        <v>25</v>
      </c>
      <c r="G3283" t="s">
        <v>89</v>
      </c>
    </row>
    <row r="3284" spans="1:8" x14ac:dyDescent="0.2">
      <c r="A3284">
        <v>2.47799228808716E+17</v>
      </c>
      <c r="B3284" t="s">
        <v>6547</v>
      </c>
      <c r="C3284" t="s">
        <v>6548</v>
      </c>
      <c r="D3284" s="1">
        <v>41169.95039351852</v>
      </c>
      <c r="E3284">
        <v>281</v>
      </c>
      <c r="F3284">
        <v>69</v>
      </c>
    </row>
    <row r="3285" spans="1:8" x14ac:dyDescent="0.2">
      <c r="A3285">
        <v>2.4780108223807398E+17</v>
      </c>
      <c r="B3285" t="s">
        <v>6549</v>
      </c>
      <c r="C3285" t="s">
        <v>6550</v>
      </c>
      <c r="D3285" s="1">
        <v>41169.955509259256</v>
      </c>
      <c r="E3285">
        <v>0</v>
      </c>
      <c r="F3285">
        <v>0</v>
      </c>
      <c r="G3285" t="s">
        <v>6551</v>
      </c>
    </row>
    <row r="3286" spans="1:8" x14ac:dyDescent="0.2">
      <c r="A3286">
        <v>2.4780270055996198E+17</v>
      </c>
      <c r="B3286" t="s">
        <v>6552</v>
      </c>
      <c r="C3286" t="e">
        <f>_xlfn.SINGLE( maynor1972 _xlfn.SINGLE( usatoday good choice))</f>
        <v>#NAME?</v>
      </c>
      <c r="D3286" s="1">
        <v>41169.959976851853</v>
      </c>
      <c r="E3286">
        <v>0</v>
      </c>
      <c r="F3286">
        <v>0</v>
      </c>
      <c r="G3286" t="s">
        <v>215</v>
      </c>
    </row>
    <row r="3287" spans="1:8" x14ac:dyDescent="0.2">
      <c r="A3287">
        <v>2.4780297692264E+17</v>
      </c>
      <c r="B3287" t="s">
        <v>6553</v>
      </c>
      <c r="C3287" t="e">
        <f>TheJoeOsborne Definitely could be better.</f>
        <v>#NAME?</v>
      </c>
      <c r="D3287" s="1">
        <v>41169.960740740738</v>
      </c>
      <c r="E3287">
        <v>5</v>
      </c>
      <c r="F3287">
        <v>1</v>
      </c>
      <c r="G3287" t="e">
        <f>TheJoeOsborne</f>
        <v>#NAME?</v>
      </c>
    </row>
    <row r="3288" spans="1:8" x14ac:dyDescent="0.2">
      <c r="A3288">
        <v>2.4805445004285101E+17</v>
      </c>
      <c r="B3288" t="s">
        <v>6554</v>
      </c>
      <c r="C3288" t="s">
        <v>6555</v>
      </c>
      <c r="D3288" s="1">
        <v>41170.654675925929</v>
      </c>
      <c r="E3288">
        <v>141</v>
      </c>
      <c r="F3288">
        <v>27</v>
      </c>
      <c r="H3288" t="s">
        <v>390</v>
      </c>
    </row>
    <row r="3289" spans="1:8" x14ac:dyDescent="0.2">
      <c r="A3289">
        <v>2.4805544861436701E+17</v>
      </c>
      <c r="B3289" t="s">
        <v>6556</v>
      </c>
      <c r="C3289" t="s">
        <v>6557</v>
      </c>
      <c r="D3289" s="1">
        <v>41170.657430555555</v>
      </c>
      <c r="E3289">
        <v>864</v>
      </c>
      <c r="F3289">
        <v>388</v>
      </c>
    </row>
    <row r="3290" spans="1:8" x14ac:dyDescent="0.2">
      <c r="A3290">
        <v>2.4805676107080899E+17</v>
      </c>
      <c r="B3290" t="s">
        <v>6558</v>
      </c>
      <c r="C3290" t="s">
        <v>6559</v>
      </c>
      <c r="D3290" s="1">
        <v>41170.661053240743</v>
      </c>
      <c r="E3290">
        <v>313</v>
      </c>
      <c r="F3290">
        <v>62</v>
      </c>
    </row>
    <row r="3291" spans="1:8" x14ac:dyDescent="0.2">
      <c r="A3291">
        <v>2.4806386776948301E+17</v>
      </c>
      <c r="B3291" t="s">
        <v>6560</v>
      </c>
      <c r="C3291" t="s">
        <v>6561</v>
      </c>
      <c r="D3291" s="1">
        <v>41170.680659722224</v>
      </c>
      <c r="E3291">
        <v>46</v>
      </c>
      <c r="F3291">
        <v>25</v>
      </c>
    </row>
    <row r="3292" spans="1:8" x14ac:dyDescent="0.2">
      <c r="A3292">
        <v>2.4806826134484899E+17</v>
      </c>
      <c r="B3292" t="s">
        <v>6562</v>
      </c>
      <c r="C3292" t="s">
        <v>6563</v>
      </c>
      <c r="D3292" s="1">
        <v>41170.692789351851</v>
      </c>
      <c r="E3292">
        <v>53</v>
      </c>
      <c r="F3292">
        <v>54</v>
      </c>
      <c r="G3292" t="s">
        <v>89</v>
      </c>
    </row>
    <row r="3293" spans="1:8" x14ac:dyDescent="0.2">
      <c r="A3293">
        <v>2.4806872552429101E+17</v>
      </c>
      <c r="B3293" t="s">
        <v>6564</v>
      </c>
      <c r="C3293" t="s">
        <v>6565</v>
      </c>
      <c r="D3293" s="1">
        <v>41170.694062499999</v>
      </c>
      <c r="E3293">
        <v>706</v>
      </c>
      <c r="F3293">
        <v>136</v>
      </c>
    </row>
    <row r="3294" spans="1:8" x14ac:dyDescent="0.2">
      <c r="A3294">
        <v>2.4807180638318499E+17</v>
      </c>
      <c r="B3294" t="s">
        <v>6566</v>
      </c>
      <c r="C3294" t="s">
        <v>6567</v>
      </c>
      <c r="D3294" s="1">
        <v>41170.702569444446</v>
      </c>
      <c r="E3294">
        <v>9</v>
      </c>
      <c r="F3294">
        <v>1</v>
      </c>
      <c r="G3294" t="s">
        <v>89</v>
      </c>
    </row>
    <row r="3295" spans="1:8" x14ac:dyDescent="0.2">
      <c r="A3295">
        <v>2.48137749251624E+17</v>
      </c>
      <c r="B3295" t="s">
        <v>6568</v>
      </c>
      <c r="C3295" t="s">
        <v>6569</v>
      </c>
      <c r="D3295" s="1">
        <v>41170.88453703704</v>
      </c>
      <c r="E3295">
        <v>20</v>
      </c>
      <c r="F3295">
        <v>2</v>
      </c>
      <c r="G3295" t="s">
        <v>215</v>
      </c>
      <c r="H3295" t="s">
        <v>390</v>
      </c>
    </row>
    <row r="3296" spans="1:8" x14ac:dyDescent="0.2">
      <c r="A3296">
        <v>2.4813817083369798E+17</v>
      </c>
      <c r="B3296" t="s">
        <v>6570</v>
      </c>
      <c r="C3296" t="s">
        <v>6571</v>
      </c>
      <c r="D3296" s="1">
        <v>41170.885694444441</v>
      </c>
      <c r="E3296">
        <v>48</v>
      </c>
      <c r="F3296">
        <v>16</v>
      </c>
      <c r="G3296" t="s">
        <v>487</v>
      </c>
    </row>
    <row r="3297" spans="1:7" x14ac:dyDescent="0.2">
      <c r="A3297">
        <v>2.4813886205080701E+17</v>
      </c>
      <c r="B3297" t="s">
        <v>6572</v>
      </c>
      <c r="C3297" t="s">
        <v>6573</v>
      </c>
      <c r="D3297" s="1">
        <v>41170.887604166666</v>
      </c>
      <c r="E3297">
        <v>22</v>
      </c>
      <c r="F3297">
        <v>4</v>
      </c>
      <c r="G3297" t="s">
        <v>576</v>
      </c>
    </row>
    <row r="3298" spans="1:7" x14ac:dyDescent="0.2">
      <c r="A3298">
        <v>2.4814012271180499E+17</v>
      </c>
      <c r="B3298" t="s">
        <v>6574</v>
      </c>
      <c r="C3298" t="s">
        <v>6575</v>
      </c>
      <c r="D3298" s="1">
        <v>41170.891087962962</v>
      </c>
      <c r="E3298">
        <v>169</v>
      </c>
      <c r="F3298">
        <v>34</v>
      </c>
      <c r="G3298" t="s">
        <v>89</v>
      </c>
    </row>
    <row r="3299" spans="1:7" x14ac:dyDescent="0.2">
      <c r="A3299">
        <v>2.4814122576343002E+17</v>
      </c>
      <c r="B3299" t="s">
        <v>6576</v>
      </c>
      <c r="C3299" t="s">
        <v>6577</v>
      </c>
      <c r="D3299" s="1">
        <v>41170.894131944442</v>
      </c>
      <c r="E3299">
        <v>145</v>
      </c>
      <c r="F3299">
        <v>33</v>
      </c>
      <c r="G3299" t="s">
        <v>215</v>
      </c>
    </row>
    <row r="3300" spans="1:7" x14ac:dyDescent="0.2">
      <c r="A3300">
        <v>2.48143084666376E+17</v>
      </c>
      <c r="B3300" t="s">
        <v>6578</v>
      </c>
      <c r="C3300" t="s">
        <v>6579</v>
      </c>
      <c r="D3300" s="1">
        <v>41170.899259259262</v>
      </c>
      <c r="E3300">
        <v>461</v>
      </c>
      <c r="F3300">
        <v>134</v>
      </c>
    </row>
    <row r="3301" spans="1:7" x14ac:dyDescent="0.2">
      <c r="A3301">
        <v>2.4815070793132E+17</v>
      </c>
      <c r="B3301" t="s">
        <v>6580</v>
      </c>
      <c r="C3301" t="s">
        <v>6581</v>
      </c>
      <c r="D3301" s="1">
        <v>41170.920289351852</v>
      </c>
      <c r="E3301">
        <v>682</v>
      </c>
      <c r="F3301">
        <v>90</v>
      </c>
    </row>
    <row r="3302" spans="1:7" x14ac:dyDescent="0.2">
      <c r="A3302">
        <v>2.4815324826606701E+17</v>
      </c>
      <c r="B3302" t="s">
        <v>6582</v>
      </c>
      <c r="C3302" t="s">
        <v>6583</v>
      </c>
      <c r="D3302" s="1">
        <v>41170.927303240744</v>
      </c>
      <c r="E3302">
        <v>698</v>
      </c>
      <c r="F3302">
        <v>139</v>
      </c>
    </row>
    <row r="3303" spans="1:7" x14ac:dyDescent="0.2">
      <c r="A3303">
        <v>2.4815558045847901E+17</v>
      </c>
      <c r="B3303" t="s">
        <v>6584</v>
      </c>
      <c r="C3303" t="s">
        <v>6585</v>
      </c>
      <c r="D3303" s="1">
        <v>41170.933738425927</v>
      </c>
      <c r="E3303">
        <v>5</v>
      </c>
      <c r="F3303">
        <v>5</v>
      </c>
      <c r="G3303" t="s">
        <v>89</v>
      </c>
    </row>
    <row r="3304" spans="1:7" x14ac:dyDescent="0.2">
      <c r="A3304">
        <v>2.48155937762844E+17</v>
      </c>
      <c r="B3304" t="s">
        <v>6586</v>
      </c>
      <c r="C3304" t="s">
        <v>6587</v>
      </c>
      <c r="D3304" s="1">
        <v>41170.93472222222</v>
      </c>
      <c r="E3304">
        <v>41</v>
      </c>
      <c r="F3304">
        <v>48</v>
      </c>
      <c r="G3304" t="e">
        <f>lightjzup</f>
        <v>#NAME?</v>
      </c>
    </row>
    <row r="3305" spans="1:7" x14ac:dyDescent="0.2">
      <c r="A3305">
        <v>2.48156585061384E+17</v>
      </c>
      <c r="B3305" t="s">
        <v>6588</v>
      </c>
      <c r="C3305" t="s">
        <v>6589</v>
      </c>
      <c r="D3305" s="1">
        <v>41170.936516203707</v>
      </c>
      <c r="E3305">
        <v>65</v>
      </c>
      <c r="F3305">
        <v>25</v>
      </c>
      <c r="G3305" t="s">
        <v>89</v>
      </c>
    </row>
    <row r="3306" spans="1:7" x14ac:dyDescent="0.2">
      <c r="A3306">
        <v>2.4815702910817402E+17</v>
      </c>
      <c r="B3306" t="s">
        <v>6590</v>
      </c>
      <c r="C3306" t="s">
        <v>6591</v>
      </c>
      <c r="D3306" s="1">
        <v>41170.937731481485</v>
      </c>
      <c r="E3306">
        <v>143</v>
      </c>
      <c r="F3306">
        <v>27</v>
      </c>
      <c r="G3306" t="s">
        <v>89</v>
      </c>
    </row>
    <row r="3307" spans="1:7" x14ac:dyDescent="0.2">
      <c r="A3307">
        <v>2.4815784050046899E+17</v>
      </c>
      <c r="B3307" t="s">
        <v>6592</v>
      </c>
      <c r="C3307" t="s">
        <v>6593</v>
      </c>
      <c r="D3307" s="1">
        <v>41170.939976851849</v>
      </c>
      <c r="E3307">
        <v>89</v>
      </c>
      <c r="F3307">
        <v>17</v>
      </c>
    </row>
    <row r="3308" spans="1:7" x14ac:dyDescent="0.2">
      <c r="A3308">
        <v>2.4816249006682099E+17</v>
      </c>
      <c r="B3308" t="s">
        <v>6594</v>
      </c>
      <c r="C3308" t="s">
        <v>6595</v>
      </c>
      <c r="D3308" s="1">
        <v>41170.952800925923</v>
      </c>
      <c r="E3308">
        <v>49</v>
      </c>
      <c r="F3308">
        <v>22</v>
      </c>
      <c r="G3308" t="s">
        <v>89</v>
      </c>
    </row>
    <row r="3309" spans="1:7" x14ac:dyDescent="0.2">
      <c r="A3309">
        <v>2.4840174383307501E+17</v>
      </c>
      <c r="B3309" t="s">
        <v>6596</v>
      </c>
      <c r="C3309" t="s">
        <v>6597</v>
      </c>
      <c r="D3309" s="1">
        <v>41171.613020833334</v>
      </c>
      <c r="E3309">
        <v>676</v>
      </c>
      <c r="F3309">
        <v>114</v>
      </c>
    </row>
    <row r="3310" spans="1:7" x14ac:dyDescent="0.2">
      <c r="A3310">
        <v>2.4840476573685299E+17</v>
      </c>
      <c r="B3310" t="s">
        <v>6598</v>
      </c>
      <c r="C3310" t="s">
        <v>6599</v>
      </c>
      <c r="D3310" s="1">
        <v>41171.621354166666</v>
      </c>
      <c r="E3310">
        <v>52</v>
      </c>
      <c r="F3310">
        <v>22</v>
      </c>
      <c r="G3310" t="s">
        <v>89</v>
      </c>
    </row>
    <row r="3311" spans="1:7" x14ac:dyDescent="0.2">
      <c r="A3311">
        <v>2.48407467166408E+17</v>
      </c>
      <c r="B3311" t="s">
        <v>6600</v>
      </c>
      <c r="C3311" t="s">
        <v>6601</v>
      </c>
      <c r="D3311" s="1">
        <v>41171.628819444442</v>
      </c>
      <c r="E3311">
        <v>3</v>
      </c>
      <c r="F3311">
        <v>0</v>
      </c>
      <c r="G3311" t="s">
        <v>89</v>
      </c>
    </row>
    <row r="3312" spans="1:7" x14ac:dyDescent="0.2">
      <c r="A3312">
        <v>2.4840771718048099E+17</v>
      </c>
      <c r="B3312" t="s">
        <v>6602</v>
      </c>
      <c r="C3312" t="s">
        <v>6603</v>
      </c>
      <c r="D3312" s="1">
        <v>41171.629502314812</v>
      </c>
      <c r="E3312">
        <v>10</v>
      </c>
      <c r="F3312">
        <v>1</v>
      </c>
      <c r="G3312" t="s">
        <v>576</v>
      </c>
    </row>
    <row r="3313" spans="1:8" x14ac:dyDescent="0.2">
      <c r="A3313">
        <v>2.4842075015389101E+17</v>
      </c>
      <c r="B3313" t="s">
        <v>6604</v>
      </c>
      <c r="C3313" t="s">
        <v>6605</v>
      </c>
      <c r="D3313" s="1">
        <v>41171.665462962963</v>
      </c>
      <c r="E3313">
        <v>7</v>
      </c>
      <c r="F3313">
        <v>5</v>
      </c>
      <c r="G3313" t="s">
        <v>215</v>
      </c>
    </row>
    <row r="3314" spans="1:8" x14ac:dyDescent="0.2">
      <c r="A3314">
        <v>2.4842163241314701E+17</v>
      </c>
      <c r="B3314" t="s">
        <v>6606</v>
      </c>
      <c r="C3314" t="s">
        <v>6607</v>
      </c>
      <c r="D3314" s="1">
        <v>41171.667905092596</v>
      </c>
      <c r="E3314">
        <v>425</v>
      </c>
      <c r="F3314">
        <v>209</v>
      </c>
    </row>
    <row r="3315" spans="1:8" x14ac:dyDescent="0.2">
      <c r="A3315">
        <v>2.4842372338273402E+17</v>
      </c>
      <c r="B3315" t="s">
        <v>6608</v>
      </c>
      <c r="C3315" t="s">
        <v>6609</v>
      </c>
      <c r="D3315" s="1">
        <v>41171.673668981479</v>
      </c>
      <c r="E3315">
        <v>114</v>
      </c>
      <c r="F3315">
        <v>134</v>
      </c>
    </row>
    <row r="3316" spans="1:8" x14ac:dyDescent="0.2">
      <c r="A3316">
        <v>2.4843623304121501E+17</v>
      </c>
      <c r="B3316" t="s">
        <v>6610</v>
      </c>
      <c r="C3316" t="s">
        <v>6611</v>
      </c>
      <c r="D3316" s="1">
        <v>41171.708194444444</v>
      </c>
      <c r="E3316">
        <v>114</v>
      </c>
      <c r="F3316">
        <v>35</v>
      </c>
    </row>
    <row r="3317" spans="1:8" x14ac:dyDescent="0.2">
      <c r="A3317">
        <v>2.48453332493012E+17</v>
      </c>
      <c r="B3317" t="s">
        <v>6612</v>
      </c>
      <c r="C3317" t="s">
        <v>6613</v>
      </c>
      <c r="D3317" s="1">
        <v>41171.755381944444</v>
      </c>
      <c r="E3317">
        <v>991</v>
      </c>
      <c r="F3317">
        <v>189</v>
      </c>
    </row>
    <row r="3318" spans="1:8" x14ac:dyDescent="0.2">
      <c r="A3318">
        <v>2.4846560631836198E+17</v>
      </c>
      <c r="B3318" t="s">
        <v>6614</v>
      </c>
      <c r="C3318" t="s">
        <v>6615</v>
      </c>
      <c r="D3318" s="1">
        <v>41171.789247685185</v>
      </c>
      <c r="E3318">
        <v>19</v>
      </c>
      <c r="F3318">
        <v>12</v>
      </c>
      <c r="G3318" t="s">
        <v>89</v>
      </c>
    </row>
    <row r="3319" spans="1:8" x14ac:dyDescent="0.2">
      <c r="A3319">
        <v>2.4846600884153901E+17</v>
      </c>
      <c r="B3319" t="s">
        <v>6616</v>
      </c>
      <c r="C3319" t="s">
        <v>6617</v>
      </c>
      <c r="D3319" s="1">
        <v>41171.790358796294</v>
      </c>
      <c r="E3319">
        <v>26</v>
      </c>
      <c r="F3319">
        <v>10</v>
      </c>
      <c r="G3319" t="s">
        <v>215</v>
      </c>
    </row>
    <row r="3320" spans="1:8" x14ac:dyDescent="0.2">
      <c r="A3320">
        <v>2.4846867423364301E+17</v>
      </c>
      <c r="B3320" t="s">
        <v>6618</v>
      </c>
      <c r="C3320" t="s">
        <v>6619</v>
      </c>
      <c r="D3320" s="1">
        <v>41171.797708333332</v>
      </c>
      <c r="E3320">
        <v>137</v>
      </c>
      <c r="F3320">
        <v>44</v>
      </c>
    </row>
    <row r="3321" spans="1:8" x14ac:dyDescent="0.2">
      <c r="A3321">
        <v>2.4847115980336301E+17</v>
      </c>
      <c r="B3321" t="s">
        <v>6620</v>
      </c>
      <c r="C3321" t="s">
        <v>6621</v>
      </c>
      <c r="D3321" s="1">
        <v>41171.804571759261</v>
      </c>
      <c r="E3321">
        <v>149</v>
      </c>
      <c r="F3321">
        <v>119</v>
      </c>
    </row>
    <row r="3322" spans="1:8" x14ac:dyDescent="0.2">
      <c r="A3322">
        <v>2.4847125962778598E+17</v>
      </c>
      <c r="B3322" t="s">
        <v>6622</v>
      </c>
      <c r="C3322" t="s">
        <v>6623</v>
      </c>
      <c r="D3322" s="1">
        <v>41171.804849537039</v>
      </c>
      <c r="E3322">
        <v>119</v>
      </c>
      <c r="F3322">
        <v>48</v>
      </c>
    </row>
    <row r="3323" spans="1:8" x14ac:dyDescent="0.2">
      <c r="A3323">
        <v>2.48480169352892E+17</v>
      </c>
      <c r="B3323" t="s">
        <v>6624</v>
      </c>
      <c r="C3323" t="s">
        <v>6625</v>
      </c>
      <c r="D3323" s="1">
        <v>41171.829432870371</v>
      </c>
      <c r="E3323">
        <v>98</v>
      </c>
      <c r="F3323">
        <v>34</v>
      </c>
      <c r="G3323" t="e">
        <f>Newsmax_Media</f>
        <v>#NAME?</v>
      </c>
    </row>
    <row r="3324" spans="1:8" x14ac:dyDescent="0.2">
      <c r="A3324">
        <v>2.4848496019599699E+17</v>
      </c>
      <c r="B3324" t="s">
        <v>6626</v>
      </c>
      <c r="C3324" t="s">
        <v>6627</v>
      </c>
      <c r="D3324" s="1">
        <v>41171.842650462961</v>
      </c>
      <c r="E3324">
        <v>33</v>
      </c>
      <c r="F3324">
        <v>6</v>
      </c>
      <c r="G3324" t="e">
        <f>Newsmax_Media</f>
        <v>#NAME?</v>
      </c>
    </row>
    <row r="3325" spans="1:8" x14ac:dyDescent="0.2">
      <c r="A3325">
        <v>2.4849001059936998E+17</v>
      </c>
      <c r="B3325" t="s">
        <v>6628</v>
      </c>
      <c r="C3325" t="s">
        <v>6629</v>
      </c>
      <c r="D3325" s="1">
        <v>41171.856585648151</v>
      </c>
      <c r="E3325">
        <v>39</v>
      </c>
      <c r="F3325">
        <v>12</v>
      </c>
      <c r="G3325" t="s">
        <v>89</v>
      </c>
      <c r="H3325" t="s">
        <v>390</v>
      </c>
    </row>
    <row r="3326" spans="1:8" x14ac:dyDescent="0.2">
      <c r="A3326">
        <v>2.4852205106796899E+17</v>
      </c>
      <c r="B3326" t="s">
        <v>6630</v>
      </c>
      <c r="C3326" t="s">
        <v>6631</v>
      </c>
      <c r="D3326" s="1">
        <v>41171.945</v>
      </c>
      <c r="E3326">
        <v>360</v>
      </c>
      <c r="F3326">
        <v>48</v>
      </c>
    </row>
    <row r="3327" spans="1:8" x14ac:dyDescent="0.2">
      <c r="A3327">
        <v>2.4853064711788499E+17</v>
      </c>
      <c r="B3327" t="s">
        <v>6632</v>
      </c>
      <c r="C3327" t="s">
        <v>6633</v>
      </c>
      <c r="D3327" s="1">
        <v>41171.968726851854</v>
      </c>
      <c r="E3327">
        <v>649</v>
      </c>
      <c r="F3327">
        <v>96</v>
      </c>
      <c r="G3327" t="s">
        <v>89</v>
      </c>
    </row>
    <row r="3328" spans="1:8" x14ac:dyDescent="0.2">
      <c r="A3328">
        <v>2.4853680764028099E+17</v>
      </c>
      <c r="B3328" t="s">
        <v>6634</v>
      </c>
      <c r="C3328" t="s">
        <v>6635</v>
      </c>
      <c r="D3328" s="1">
        <v>41171.985729166663</v>
      </c>
      <c r="E3328">
        <v>477</v>
      </c>
      <c r="F3328">
        <v>75</v>
      </c>
    </row>
    <row r="3329" spans="1:8" x14ac:dyDescent="0.2">
      <c r="A3329">
        <v>2.4883886002340998E+17</v>
      </c>
      <c r="B3329" t="s">
        <v>6636</v>
      </c>
      <c r="C3329" t="s">
        <v>6637</v>
      </c>
      <c r="D3329" s="1">
        <v>41172.819236111114</v>
      </c>
      <c r="E3329">
        <v>176</v>
      </c>
      <c r="F3329">
        <v>52</v>
      </c>
    </row>
    <row r="3330" spans="1:8" x14ac:dyDescent="0.2">
      <c r="A3330">
        <v>2.4884881279224198E+17</v>
      </c>
      <c r="B3330" t="s">
        <v>6638</v>
      </c>
      <c r="C3330" t="s">
        <v>6639</v>
      </c>
      <c r="D3330" s="1">
        <v>41172.846701388888</v>
      </c>
      <c r="E3330">
        <v>18</v>
      </c>
      <c r="F3330">
        <v>7</v>
      </c>
      <c r="G3330" t="s">
        <v>2369</v>
      </c>
    </row>
    <row r="3331" spans="1:8" x14ac:dyDescent="0.2">
      <c r="A3331">
        <v>2.4884929690719002E+17</v>
      </c>
      <c r="B3331" t="s">
        <v>6640</v>
      </c>
      <c r="C3331" t="s">
        <v>6641</v>
      </c>
      <c r="D3331" s="1">
        <v>41172.848032407404</v>
      </c>
      <c r="E3331">
        <v>54</v>
      </c>
      <c r="F3331">
        <v>22</v>
      </c>
      <c r="G3331" t="s">
        <v>215</v>
      </c>
    </row>
    <row r="3332" spans="1:8" x14ac:dyDescent="0.2">
      <c r="A3332">
        <v>2.4885069446186099E+17</v>
      </c>
      <c r="B3332" t="s">
        <v>6642</v>
      </c>
      <c r="C3332" t="s">
        <v>6643</v>
      </c>
      <c r="D3332" s="1">
        <v>41172.851886574077</v>
      </c>
      <c r="E3332">
        <v>32</v>
      </c>
      <c r="F3332">
        <v>13</v>
      </c>
      <c r="G3332" t="s">
        <v>215</v>
      </c>
    </row>
    <row r="3333" spans="1:8" x14ac:dyDescent="0.2">
      <c r="A3333">
        <v>2.4885560709074499E+17</v>
      </c>
      <c r="B3333" t="s">
        <v>6644</v>
      </c>
      <c r="C3333" t="s">
        <v>6645</v>
      </c>
      <c r="D3333" s="1">
        <v>41172.865439814814</v>
      </c>
      <c r="E3333">
        <v>36</v>
      </c>
      <c r="F3333">
        <v>12</v>
      </c>
      <c r="H3333" t="s">
        <v>390</v>
      </c>
    </row>
    <row r="3334" spans="1:8" x14ac:dyDescent="0.2">
      <c r="A3334">
        <v>2.48857355880652E+17</v>
      </c>
      <c r="B3334" t="s">
        <v>6646</v>
      </c>
      <c r="C3334" t="s">
        <v>6647</v>
      </c>
      <c r="D3334" s="1">
        <v>41172.870266203703</v>
      </c>
      <c r="E3334">
        <v>3</v>
      </c>
      <c r="F3334">
        <v>0</v>
      </c>
      <c r="G3334" t="s">
        <v>89</v>
      </c>
    </row>
    <row r="3335" spans="1:8" x14ac:dyDescent="0.2">
      <c r="A3335">
        <v>2.4885975529934E+17</v>
      </c>
      <c r="B3335" t="s">
        <v>6648</v>
      </c>
      <c r="C3335" t="s">
        <v>6649</v>
      </c>
      <c r="D3335" s="1">
        <v>41172.876886574071</v>
      </c>
      <c r="E3335">
        <v>232</v>
      </c>
      <c r="F3335">
        <v>37</v>
      </c>
    </row>
    <row r="3336" spans="1:8" x14ac:dyDescent="0.2">
      <c r="A3336">
        <v>2.4886381189177699E+17</v>
      </c>
      <c r="B3336" t="s">
        <v>6650</v>
      </c>
      <c r="C3336" t="s">
        <v>6651</v>
      </c>
      <c r="D3336" s="1">
        <v>41172.888090277775</v>
      </c>
      <c r="E3336">
        <v>3</v>
      </c>
      <c r="F3336">
        <v>1</v>
      </c>
      <c r="G3336" t="s">
        <v>89</v>
      </c>
    </row>
    <row r="3337" spans="1:8" x14ac:dyDescent="0.2">
      <c r="A3337">
        <v>2.4886419016765402E+17</v>
      </c>
      <c r="B3337" t="s">
        <v>6652</v>
      </c>
      <c r="C3337" t="e">
        <f>_xlfn.SINGLE( murekar Thanks), and We will keep You posted.</f>
        <v>#NAME?</v>
      </c>
      <c r="D3337" s="1">
        <v>41172.889131944445</v>
      </c>
      <c r="E3337">
        <v>3</v>
      </c>
      <c r="F3337">
        <v>0</v>
      </c>
      <c r="G3337" t="s">
        <v>89</v>
      </c>
    </row>
    <row r="3338" spans="1:8" x14ac:dyDescent="0.2">
      <c r="A3338">
        <v>2.4886491675114701E+17</v>
      </c>
      <c r="B3338" t="s">
        <v>6653</v>
      </c>
      <c r="C3338" t="s">
        <v>6654</v>
      </c>
      <c r="D3338" s="1">
        <v>41172.891134259262</v>
      </c>
      <c r="E3338">
        <v>5</v>
      </c>
      <c r="F3338">
        <v>2</v>
      </c>
      <c r="G3338" t="s">
        <v>215</v>
      </c>
    </row>
    <row r="3339" spans="1:8" x14ac:dyDescent="0.2">
      <c r="A3339">
        <v>2.4886634460546202E+17</v>
      </c>
      <c r="B3339" t="s">
        <v>6655</v>
      </c>
      <c r="C3339" t="s">
        <v>6656</v>
      </c>
      <c r="D3339" s="1">
        <v>41172.895069444443</v>
      </c>
      <c r="E3339">
        <v>264</v>
      </c>
      <c r="F3339">
        <v>63</v>
      </c>
    </row>
    <row r="3340" spans="1:8" x14ac:dyDescent="0.2">
      <c r="A3340">
        <v>2.4887710018503802E+17</v>
      </c>
      <c r="B3340" t="s">
        <v>6657</v>
      </c>
      <c r="C3340" t="s">
        <v>6658</v>
      </c>
      <c r="D3340" s="1">
        <v>41172.924756944441</v>
      </c>
      <c r="E3340">
        <v>86</v>
      </c>
      <c r="F3340">
        <v>13</v>
      </c>
    </row>
    <row r="3341" spans="1:8" x14ac:dyDescent="0.2">
      <c r="A3341">
        <v>2.4887834550745402E+17</v>
      </c>
      <c r="B3341" t="s">
        <v>6659</v>
      </c>
      <c r="C3341" t="s">
        <v>6660</v>
      </c>
      <c r="D3341" s="1">
        <v>41172.928194444445</v>
      </c>
      <c r="E3341">
        <v>6</v>
      </c>
      <c r="F3341">
        <v>5</v>
      </c>
      <c r="G3341" t="e">
        <f>sayhigreg</f>
        <v>#NAME?</v>
      </c>
    </row>
    <row r="3342" spans="1:8" x14ac:dyDescent="0.2">
      <c r="A3342">
        <v>2.4887913613795699E+17</v>
      </c>
      <c r="B3342" t="s">
        <v>6661</v>
      </c>
      <c r="C3342" t="s">
        <v>6662</v>
      </c>
      <c r="D3342" s="1">
        <v>41172.93037037037</v>
      </c>
      <c r="E3342">
        <v>16</v>
      </c>
      <c r="F3342">
        <v>11</v>
      </c>
      <c r="G3342" t="s">
        <v>89</v>
      </c>
    </row>
    <row r="3343" spans="1:8" x14ac:dyDescent="0.2">
      <c r="A3343">
        <v>2.4888216843100899E+17</v>
      </c>
      <c r="B3343" t="s">
        <v>6663</v>
      </c>
      <c r="C3343" t="s">
        <v>6664</v>
      </c>
      <c r="D3343" s="1">
        <v>41172.938738425924</v>
      </c>
      <c r="E3343">
        <v>642</v>
      </c>
      <c r="F3343">
        <v>314</v>
      </c>
    </row>
    <row r="3344" spans="1:8" x14ac:dyDescent="0.2">
      <c r="A3344">
        <v>2.4917476298576602E+17</v>
      </c>
      <c r="B3344" t="s">
        <v>6665</v>
      </c>
      <c r="C3344" t="s">
        <v>6666</v>
      </c>
      <c r="D3344" s="1">
        <v>41173.746145833335</v>
      </c>
      <c r="E3344">
        <v>7291</v>
      </c>
      <c r="F3344">
        <v>6857</v>
      </c>
      <c r="G3344" t="s">
        <v>89</v>
      </c>
    </row>
    <row r="3345" spans="1:7" x14ac:dyDescent="0.2">
      <c r="A3345">
        <v>2.4917573489407501E+17</v>
      </c>
      <c r="B3345" t="s">
        <v>6667</v>
      </c>
      <c r="C3345" t="s">
        <v>6668</v>
      </c>
      <c r="D3345" s="1">
        <v>41173.748831018522</v>
      </c>
      <c r="E3345">
        <v>146</v>
      </c>
      <c r="F3345">
        <v>30</v>
      </c>
    </row>
    <row r="3346" spans="1:7" x14ac:dyDescent="0.2">
      <c r="A3346">
        <v>2.4917991610767299E+17</v>
      </c>
      <c r="B3346" t="s">
        <v>6669</v>
      </c>
      <c r="C3346" t="e">
        <f xml:space="preserve"> susanvhinds a Happy and healthy family.</f>
        <v>#NAME?</v>
      </c>
      <c r="D3346" s="1">
        <v>41173.760370370372</v>
      </c>
      <c r="E3346">
        <v>7</v>
      </c>
      <c r="F3346">
        <v>0</v>
      </c>
      <c r="G3346" t="s">
        <v>89</v>
      </c>
    </row>
    <row r="3347" spans="1:7" x14ac:dyDescent="0.2">
      <c r="A3347">
        <v>2.4920759129986598E+17</v>
      </c>
      <c r="B3347" t="s">
        <v>6670</v>
      </c>
      <c r="C3347" t="s">
        <v>6671</v>
      </c>
      <c r="D3347" s="1">
        <v>41173.836736111109</v>
      </c>
      <c r="E3347">
        <v>102</v>
      </c>
      <c r="F3347">
        <v>27</v>
      </c>
    </row>
    <row r="3348" spans="1:7" x14ac:dyDescent="0.2">
      <c r="A3348">
        <v>2.4920831326121101E+17</v>
      </c>
      <c r="B3348" t="s">
        <v>6672</v>
      </c>
      <c r="C3348" t="s">
        <v>6673</v>
      </c>
      <c r="D3348" s="1">
        <v>41173.838726851849</v>
      </c>
      <c r="E3348">
        <v>55</v>
      </c>
      <c r="F3348">
        <v>23</v>
      </c>
    </row>
    <row r="3349" spans="1:7" x14ac:dyDescent="0.2">
      <c r="A3349">
        <v>2.4921703144083002E+17</v>
      </c>
      <c r="B3349" t="s">
        <v>6674</v>
      </c>
      <c r="C3349" t="s">
        <v>6675</v>
      </c>
      <c r="D3349" s="1">
        <v>41173.86278935185</v>
      </c>
      <c r="E3349">
        <v>209</v>
      </c>
      <c r="F3349">
        <v>35</v>
      </c>
    </row>
    <row r="3350" spans="1:7" x14ac:dyDescent="0.2">
      <c r="A3350">
        <v>2.49231181198E+17</v>
      </c>
      <c r="B3350" t="s">
        <v>6676</v>
      </c>
      <c r="C3350" t="s">
        <v>6677</v>
      </c>
      <c r="D3350" s="1">
        <v>41173.901828703703</v>
      </c>
      <c r="E3350">
        <v>75</v>
      </c>
      <c r="F3350">
        <v>28</v>
      </c>
    </row>
    <row r="3351" spans="1:7" x14ac:dyDescent="0.2">
      <c r="A3351">
        <v>2.4923137292383398E+17</v>
      </c>
      <c r="B3351" t="s">
        <v>6678</v>
      </c>
      <c r="C3351" t="s">
        <v>6679</v>
      </c>
      <c r="D3351" s="1">
        <v>41173.902361111112</v>
      </c>
      <c r="E3351">
        <v>320</v>
      </c>
      <c r="F3351">
        <v>74</v>
      </c>
    </row>
    <row r="3352" spans="1:7" x14ac:dyDescent="0.2">
      <c r="A3352">
        <v>2.49236296508248E+17</v>
      </c>
      <c r="B3352" t="s">
        <v>6680</v>
      </c>
      <c r="C3352" t="s">
        <v>6681</v>
      </c>
      <c r="D3352" s="1">
        <v>41173.915949074071</v>
      </c>
      <c r="E3352">
        <v>30</v>
      </c>
      <c r="F3352">
        <v>13</v>
      </c>
      <c r="G3352" t="s">
        <v>89</v>
      </c>
    </row>
    <row r="3353" spans="1:7" x14ac:dyDescent="0.2">
      <c r="A3353">
        <v>2.4924007451082301E+17</v>
      </c>
      <c r="B3353" t="s">
        <v>6682</v>
      </c>
      <c r="C3353" t="s">
        <v>6683</v>
      </c>
      <c r="D3353" s="1">
        <v>41173.926377314812</v>
      </c>
      <c r="E3353">
        <v>36</v>
      </c>
      <c r="F3353">
        <v>51</v>
      </c>
      <c r="G3353" t="s">
        <v>89</v>
      </c>
    </row>
    <row r="3354" spans="1:7" x14ac:dyDescent="0.2">
      <c r="A3354">
        <v>2.4925047456441101E+17</v>
      </c>
      <c r="B3354" t="s">
        <v>6684</v>
      </c>
      <c r="C3354" t="s">
        <v>6685</v>
      </c>
      <c r="D3354" s="1">
        <v>41173.955069444448</v>
      </c>
      <c r="E3354">
        <v>67</v>
      </c>
      <c r="F3354">
        <v>25</v>
      </c>
    </row>
    <row r="3355" spans="1:7" x14ac:dyDescent="0.2">
      <c r="A3355">
        <v>2.4925188890468301E+17</v>
      </c>
      <c r="B3355" t="s">
        <v>6686</v>
      </c>
      <c r="C3355" t="s">
        <v>6687</v>
      </c>
      <c r="D3355" s="1">
        <v>41173.958969907406</v>
      </c>
      <c r="E3355">
        <v>43</v>
      </c>
      <c r="F3355">
        <v>22</v>
      </c>
    </row>
    <row r="3356" spans="1:7" x14ac:dyDescent="0.2">
      <c r="A3356">
        <v>2.5027649856353798E+17</v>
      </c>
      <c r="B3356" t="s">
        <v>6688</v>
      </c>
      <c r="C3356" t="e">
        <f>_xlfn.SINGLE( laurconnors Thank You)--I had a great time.</f>
        <v>#NAME?</v>
      </c>
      <c r="D3356" s="1">
        <v>41176.786354166667</v>
      </c>
      <c r="E3356">
        <v>2</v>
      </c>
      <c r="F3356">
        <v>6</v>
      </c>
      <c r="G3356" t="s">
        <v>89</v>
      </c>
    </row>
    <row r="3357" spans="1:7" x14ac:dyDescent="0.2">
      <c r="A3357">
        <v>2.50279616718204E+17</v>
      </c>
      <c r="B3357" t="s">
        <v>6689</v>
      </c>
      <c r="C3357" t="s">
        <v>6690</v>
      </c>
      <c r="D3357" s="1">
        <v>41176.794965277775</v>
      </c>
      <c r="E3357">
        <v>180</v>
      </c>
      <c r="F3357">
        <v>26</v>
      </c>
    </row>
    <row r="3358" spans="1:7" x14ac:dyDescent="0.2">
      <c r="A3358">
        <v>2.5028236624803002E+17</v>
      </c>
      <c r="B3358" t="s">
        <v>6691</v>
      </c>
      <c r="C3358" t="s">
        <v>6692</v>
      </c>
      <c r="D3358" s="1">
        <v>41176.802546296298</v>
      </c>
      <c r="E3358">
        <v>578</v>
      </c>
      <c r="F3358">
        <v>217</v>
      </c>
    </row>
    <row r="3359" spans="1:7" x14ac:dyDescent="0.2">
      <c r="A3359">
        <v>2.50283950067552E+17</v>
      </c>
      <c r="B3359" t="s">
        <v>6693</v>
      </c>
      <c r="C3359" t="s">
        <v>6694</v>
      </c>
      <c r="D3359" s="1">
        <v>41176.806921296295</v>
      </c>
      <c r="E3359">
        <v>291</v>
      </c>
      <c r="F3359">
        <v>86</v>
      </c>
      <c r="G3359" t="s">
        <v>89</v>
      </c>
    </row>
    <row r="3360" spans="1:7" x14ac:dyDescent="0.2">
      <c r="A3360">
        <v>2.50284170515972E+17</v>
      </c>
      <c r="B3360" t="s">
        <v>6695</v>
      </c>
      <c r="C3360" t="s">
        <v>6696</v>
      </c>
      <c r="D3360" s="1">
        <v>41176.807523148149</v>
      </c>
      <c r="E3360">
        <v>88</v>
      </c>
      <c r="F3360">
        <v>23</v>
      </c>
    </row>
    <row r="3361" spans="1:8" x14ac:dyDescent="0.2">
      <c r="A3361">
        <v>2.5028725658841402E+17</v>
      </c>
      <c r="B3361" t="s">
        <v>6697</v>
      </c>
      <c r="C3361" t="s">
        <v>6698</v>
      </c>
      <c r="D3361" s="1">
        <v>41176.816041666665</v>
      </c>
      <c r="E3361">
        <v>46</v>
      </c>
      <c r="F3361">
        <v>9</v>
      </c>
      <c r="G3361" t="s">
        <v>89</v>
      </c>
    </row>
    <row r="3362" spans="1:8" x14ac:dyDescent="0.2">
      <c r="A3362">
        <v>2.5028824644415398E+17</v>
      </c>
      <c r="B3362" t="s">
        <v>6699</v>
      </c>
      <c r="C3362" t="s">
        <v>6700</v>
      </c>
      <c r="D3362" s="1">
        <v>41176.818773148145</v>
      </c>
      <c r="E3362">
        <v>15</v>
      </c>
      <c r="F3362">
        <v>4</v>
      </c>
      <c r="G3362" t="s">
        <v>215</v>
      </c>
      <c r="H3362" t="s">
        <v>390</v>
      </c>
    </row>
    <row r="3363" spans="1:8" x14ac:dyDescent="0.2">
      <c r="A3363">
        <v>2.5028978530911002E+17</v>
      </c>
      <c r="B3363" t="s">
        <v>6701</v>
      </c>
      <c r="C3363" t="s">
        <v>6702</v>
      </c>
      <c r="D3363" s="1">
        <v>41176.823020833333</v>
      </c>
      <c r="E3363">
        <v>137</v>
      </c>
      <c r="F3363">
        <v>25</v>
      </c>
    </row>
    <row r="3364" spans="1:8" x14ac:dyDescent="0.2">
      <c r="A3364">
        <v>2.5029084108672198E+17</v>
      </c>
      <c r="B3364" t="s">
        <v>6703</v>
      </c>
      <c r="C3364" t="e">
        <f>_xlfn.SINGLE( LibertyU _xlfn.SINGLE( MicheleBachmann it was an honor for me. Thank you.))</f>
        <v>#NAME?</v>
      </c>
      <c r="D3364" s="1">
        <v>41176.825937499998</v>
      </c>
      <c r="E3364">
        <v>29</v>
      </c>
      <c r="F3364">
        <v>18</v>
      </c>
      <c r="G3364" t="s">
        <v>215</v>
      </c>
    </row>
    <row r="3365" spans="1:8" x14ac:dyDescent="0.2">
      <c r="A3365">
        <v>2.5030419352770499E+17</v>
      </c>
      <c r="B3365" t="s">
        <v>6704</v>
      </c>
      <c r="C3365" t="s">
        <v>6705</v>
      </c>
      <c r="D3365" s="1">
        <v>41176.86277777778</v>
      </c>
      <c r="E3365">
        <v>41</v>
      </c>
      <c r="F3365">
        <v>13</v>
      </c>
      <c r="G3365" t="s">
        <v>215</v>
      </c>
    </row>
    <row r="3366" spans="1:8" x14ac:dyDescent="0.2">
      <c r="A3366">
        <v>2.5030569086487299E+17</v>
      </c>
      <c r="B3366" t="s">
        <v>6706</v>
      </c>
      <c r="C3366" t="s">
        <v>6707</v>
      </c>
      <c r="D3366" s="1">
        <v>41176.866909722223</v>
      </c>
      <c r="E3366">
        <v>27</v>
      </c>
      <c r="F3366">
        <v>11</v>
      </c>
      <c r="G3366" t="s">
        <v>89</v>
      </c>
    </row>
    <row r="3367" spans="1:8" x14ac:dyDescent="0.2">
      <c r="A3367">
        <v>2.5031185522925501E+17</v>
      </c>
      <c r="B3367" t="s">
        <v>6708</v>
      </c>
      <c r="C3367" t="s">
        <v>6709</v>
      </c>
      <c r="D3367" s="1">
        <v>41176.883923611109</v>
      </c>
      <c r="E3367">
        <v>206</v>
      </c>
      <c r="F3367">
        <v>70</v>
      </c>
    </row>
    <row r="3368" spans="1:8" x14ac:dyDescent="0.2">
      <c r="A3368">
        <v>2.5031282723403699E+17</v>
      </c>
      <c r="B3368" t="s">
        <v>6710</v>
      </c>
      <c r="C3368" t="s">
        <v>6711</v>
      </c>
      <c r="D3368" s="1">
        <v>41176.886608796296</v>
      </c>
      <c r="E3368">
        <v>49</v>
      </c>
      <c r="F3368">
        <v>19</v>
      </c>
      <c r="G3368" t="s">
        <v>89</v>
      </c>
    </row>
    <row r="3369" spans="1:8" x14ac:dyDescent="0.2">
      <c r="A3369">
        <v>2.5031349319723802E+17</v>
      </c>
      <c r="B3369" t="s">
        <v>6712</v>
      </c>
      <c r="C3369" t="s">
        <v>6713</v>
      </c>
      <c r="D3369" s="1">
        <v>41176.888449074075</v>
      </c>
      <c r="E3369">
        <v>300</v>
      </c>
      <c r="F3369">
        <v>114</v>
      </c>
    </row>
    <row r="3370" spans="1:8" x14ac:dyDescent="0.2">
      <c r="A3370">
        <v>2.50317882213412E+17</v>
      </c>
      <c r="B3370" t="s">
        <v>6714</v>
      </c>
      <c r="C3370" t="s">
        <v>6715</v>
      </c>
      <c r="D3370" s="1">
        <v>41176.900555555556</v>
      </c>
      <c r="E3370">
        <v>1950</v>
      </c>
      <c r="F3370">
        <v>1635</v>
      </c>
    </row>
    <row r="3371" spans="1:8" x14ac:dyDescent="0.2">
      <c r="A3371">
        <v>2.5032113911983299E+17</v>
      </c>
      <c r="B3371" t="s">
        <v>6716</v>
      </c>
      <c r="C3371" t="s">
        <v>6717</v>
      </c>
      <c r="D3371" s="1">
        <v>41176.909537037034</v>
      </c>
      <c r="E3371">
        <v>1159</v>
      </c>
      <c r="F3371">
        <v>1015</v>
      </c>
    </row>
    <row r="3372" spans="1:8" x14ac:dyDescent="0.2">
      <c r="A3372">
        <v>2.5032783094730301E+17</v>
      </c>
      <c r="B3372" t="s">
        <v>6718</v>
      </c>
      <c r="C3372" t="s">
        <v>6719</v>
      </c>
      <c r="D3372" s="1">
        <v>41176.92800925926</v>
      </c>
      <c r="E3372">
        <v>146</v>
      </c>
      <c r="F3372">
        <v>39</v>
      </c>
    </row>
    <row r="3373" spans="1:8" x14ac:dyDescent="0.2">
      <c r="A3373">
        <v>2.5032832869376E+17</v>
      </c>
      <c r="B3373" t="s">
        <v>6720</v>
      </c>
      <c r="C3373" t="s">
        <v>6721</v>
      </c>
      <c r="D3373" s="1">
        <v>41176.929386574076</v>
      </c>
      <c r="E3373">
        <v>264</v>
      </c>
      <c r="F3373">
        <v>60</v>
      </c>
    </row>
    <row r="3374" spans="1:8" x14ac:dyDescent="0.2">
      <c r="A3374">
        <v>2.5033264943084301E+17</v>
      </c>
      <c r="B3374" t="s">
        <v>6722</v>
      </c>
      <c r="C3374" t="s">
        <v>6723</v>
      </c>
      <c r="D3374" s="1">
        <v>41176.941307870373</v>
      </c>
      <c r="E3374">
        <v>243</v>
      </c>
      <c r="F3374">
        <v>108</v>
      </c>
    </row>
    <row r="3375" spans="1:8" x14ac:dyDescent="0.2">
      <c r="A3375">
        <v>2.5033426822669501E+17</v>
      </c>
      <c r="B3375" t="s">
        <v>6724</v>
      </c>
      <c r="C3375" t="s">
        <v>6725</v>
      </c>
      <c r="D3375" s="1">
        <v>41176.945775462962</v>
      </c>
      <c r="E3375">
        <v>422</v>
      </c>
      <c r="F3375">
        <v>70</v>
      </c>
      <c r="G3375" t="s">
        <v>89</v>
      </c>
    </row>
    <row r="3376" spans="1:8" x14ac:dyDescent="0.2">
      <c r="A3376">
        <v>2.5033491591948602E+17</v>
      </c>
      <c r="B3376" t="s">
        <v>6726</v>
      </c>
      <c r="C3376" t="s">
        <v>6727</v>
      </c>
      <c r="D3376" s="1">
        <v>41176.947557870371</v>
      </c>
      <c r="E3376">
        <v>47</v>
      </c>
      <c r="F3376">
        <v>13</v>
      </c>
    </row>
    <row r="3377" spans="1:7" x14ac:dyDescent="0.2">
      <c r="A3377">
        <v>2.5033959216997901E+17</v>
      </c>
      <c r="B3377" t="s">
        <v>6728</v>
      </c>
      <c r="C3377" t="s">
        <v>6729</v>
      </c>
      <c r="D3377" s="1">
        <v>41176.960462962961</v>
      </c>
      <c r="E3377">
        <v>158</v>
      </c>
      <c r="F3377">
        <v>78</v>
      </c>
      <c r="G3377" t="s">
        <v>89</v>
      </c>
    </row>
    <row r="3378" spans="1:7" x14ac:dyDescent="0.2">
      <c r="A3378">
        <v>2.50345739899768E+17</v>
      </c>
      <c r="B3378" t="s">
        <v>6730</v>
      </c>
      <c r="C3378" t="s">
        <v>6731</v>
      </c>
      <c r="D3378" s="1">
        <v>41176.977430555555</v>
      </c>
      <c r="E3378">
        <v>59</v>
      </c>
      <c r="F3378">
        <v>29</v>
      </c>
      <c r="G3378" t="s">
        <v>215</v>
      </c>
    </row>
    <row r="3379" spans="1:7" x14ac:dyDescent="0.2">
      <c r="A3379">
        <v>2.5059725180052198E+17</v>
      </c>
      <c r="B3379" t="s">
        <v>6732</v>
      </c>
      <c r="C3379" t="s">
        <v>6733</v>
      </c>
      <c r="D3379" s="1">
        <v>41177.671469907407</v>
      </c>
      <c r="E3379">
        <v>406</v>
      </c>
      <c r="F3379">
        <v>94</v>
      </c>
    </row>
    <row r="3380" spans="1:7" x14ac:dyDescent="0.2">
      <c r="A3380">
        <v>2.5059802809906301E+17</v>
      </c>
      <c r="B3380" t="s">
        <v>6734</v>
      </c>
      <c r="C3380" t="s">
        <v>6735</v>
      </c>
      <c r="D3380" s="1">
        <v>41177.673611111109</v>
      </c>
      <c r="E3380">
        <v>119</v>
      </c>
      <c r="F3380">
        <v>15</v>
      </c>
    </row>
    <row r="3381" spans="1:7" x14ac:dyDescent="0.2">
      <c r="A3381">
        <v>2.5060125122457101E+17</v>
      </c>
      <c r="B3381" t="s">
        <v>6736</v>
      </c>
      <c r="C3381" t="s">
        <v>6737</v>
      </c>
      <c r="D3381" s="1">
        <v>41177.682500000003</v>
      </c>
      <c r="E3381">
        <v>28</v>
      </c>
      <c r="F3381">
        <v>9</v>
      </c>
    </row>
    <row r="3382" spans="1:7" x14ac:dyDescent="0.2">
      <c r="A3382">
        <v>2.5060686021697901E+17</v>
      </c>
      <c r="B3382" t="s">
        <v>6738</v>
      </c>
      <c r="C3382" t="s">
        <v>6739</v>
      </c>
      <c r="D3382" s="1">
        <v>41177.69798611111</v>
      </c>
      <c r="E3382">
        <v>84</v>
      </c>
      <c r="F3382">
        <v>17</v>
      </c>
      <c r="G3382" t="s">
        <v>89</v>
      </c>
    </row>
    <row r="3383" spans="1:7" x14ac:dyDescent="0.2">
      <c r="A3383">
        <v>2.5060741826074598E+17</v>
      </c>
      <c r="B3383" t="s">
        <v>6740</v>
      </c>
      <c r="C3383" t="s">
        <v>6741</v>
      </c>
      <c r="D3383" s="1">
        <v>41177.699525462966</v>
      </c>
      <c r="E3383">
        <v>158</v>
      </c>
      <c r="F3383">
        <v>17</v>
      </c>
    </row>
    <row r="3384" spans="1:7" x14ac:dyDescent="0.2">
      <c r="A3384">
        <v>2.5061224681479299E+17</v>
      </c>
      <c r="B3384" t="s">
        <v>6742</v>
      </c>
      <c r="C3384" t="s">
        <v>6743</v>
      </c>
      <c r="D3384" s="1">
        <v>41177.712847222225</v>
      </c>
      <c r="E3384">
        <v>363</v>
      </c>
      <c r="F3384">
        <v>48</v>
      </c>
      <c r="G3384" t="s">
        <v>89</v>
      </c>
    </row>
    <row r="3385" spans="1:7" x14ac:dyDescent="0.2">
      <c r="A3385">
        <v>2.5061318222009501E+17</v>
      </c>
      <c r="B3385" t="s">
        <v>6744</v>
      </c>
      <c r="C3385" t="s">
        <v>6745</v>
      </c>
      <c r="D3385" s="1">
        <v>41177.715428240743</v>
      </c>
      <c r="E3385">
        <v>288</v>
      </c>
      <c r="F3385">
        <v>45</v>
      </c>
    </row>
    <row r="3386" spans="1:7" x14ac:dyDescent="0.2">
      <c r="A3386">
        <v>2.5062304077644499E+17</v>
      </c>
      <c r="B3386" t="s">
        <v>6746</v>
      </c>
      <c r="C3386" t="s">
        <v>6747</v>
      </c>
      <c r="D3386" s="1">
        <v>41177.742627314816</v>
      </c>
      <c r="E3386">
        <v>599</v>
      </c>
      <c r="F3386">
        <v>196</v>
      </c>
    </row>
    <row r="3387" spans="1:7" x14ac:dyDescent="0.2">
      <c r="A3387">
        <v>2.5062717355839802E+17</v>
      </c>
      <c r="B3387" t="s">
        <v>6748</v>
      </c>
      <c r="C3387" t="s">
        <v>6749</v>
      </c>
      <c r="D3387" s="1">
        <v>41177.75403935185</v>
      </c>
      <c r="E3387">
        <v>189</v>
      </c>
      <c r="F3387">
        <v>23</v>
      </c>
    </row>
    <row r="3388" spans="1:7" x14ac:dyDescent="0.2">
      <c r="A3388">
        <v>2.5063660684590598E+17</v>
      </c>
      <c r="B3388" t="s">
        <v>6750</v>
      </c>
      <c r="C3388" t="s">
        <v>6751</v>
      </c>
      <c r="D3388" s="1">
        <v>41177.780069444445</v>
      </c>
      <c r="E3388">
        <v>3</v>
      </c>
      <c r="F3388">
        <v>1</v>
      </c>
      <c r="G3388" t="s">
        <v>89</v>
      </c>
    </row>
    <row r="3389" spans="1:7" x14ac:dyDescent="0.2">
      <c r="A3389">
        <v>2.5063667967998701E+17</v>
      </c>
      <c r="B3389" t="s">
        <v>6752</v>
      </c>
      <c r="C3389" t="s">
        <v>6753</v>
      </c>
      <c r="D3389" s="1">
        <v>41177.780266203707</v>
      </c>
      <c r="E3389">
        <v>3</v>
      </c>
      <c r="F3389">
        <v>1</v>
      </c>
      <c r="G3389" t="s">
        <v>89</v>
      </c>
    </row>
    <row r="3390" spans="1:7" x14ac:dyDescent="0.2">
      <c r="A3390">
        <v>2.50638636696092E+17</v>
      </c>
      <c r="B3390" t="s">
        <v>6754</v>
      </c>
      <c r="C3390" t="s">
        <v>6755</v>
      </c>
      <c r="D3390" s="1">
        <v>41177.785671296297</v>
      </c>
      <c r="E3390">
        <v>610</v>
      </c>
      <c r="F3390">
        <v>330</v>
      </c>
    </row>
    <row r="3391" spans="1:7" x14ac:dyDescent="0.2">
      <c r="A3391">
        <v>2.5064969121628499E+17</v>
      </c>
      <c r="B3391" t="s">
        <v>6756</v>
      </c>
      <c r="C3391" t="s">
        <v>6757</v>
      </c>
      <c r="D3391" s="1">
        <v>41177.816168981481</v>
      </c>
      <c r="E3391">
        <v>4</v>
      </c>
      <c r="F3391">
        <v>0</v>
      </c>
      <c r="G3391" t="s">
        <v>89</v>
      </c>
    </row>
    <row r="3392" spans="1:7" x14ac:dyDescent="0.2">
      <c r="A3392">
        <v>2.5065135136794202E+17</v>
      </c>
      <c r="B3392" t="s">
        <v>6758</v>
      </c>
      <c r="C3392" t="s">
        <v>6759</v>
      </c>
      <c r="D3392" s="1">
        <v>41177.820752314816</v>
      </c>
      <c r="E3392">
        <v>5</v>
      </c>
      <c r="F3392">
        <v>0</v>
      </c>
      <c r="G3392" t="s">
        <v>89</v>
      </c>
    </row>
    <row r="3393" spans="1:8" x14ac:dyDescent="0.2">
      <c r="A3393">
        <v>2.5065567796030598E+17</v>
      </c>
      <c r="B3393" t="s">
        <v>6760</v>
      </c>
      <c r="C3393" t="s">
        <v>6761</v>
      </c>
      <c r="D3393" s="1">
        <v>41177.832696759258</v>
      </c>
      <c r="E3393">
        <v>82</v>
      </c>
      <c r="F3393">
        <v>26</v>
      </c>
    </row>
    <row r="3394" spans="1:8" x14ac:dyDescent="0.2">
      <c r="A3394">
        <v>2.5065788720928701E+17</v>
      </c>
      <c r="B3394" t="s">
        <v>6762</v>
      </c>
      <c r="C3394" t="s">
        <v>6763</v>
      </c>
      <c r="D3394" s="1">
        <v>41177.838784722226</v>
      </c>
      <c r="E3394">
        <v>25</v>
      </c>
      <c r="F3394">
        <v>6</v>
      </c>
      <c r="G3394" t="s">
        <v>215</v>
      </c>
      <c r="H3394" t="s">
        <v>390</v>
      </c>
    </row>
    <row r="3395" spans="1:8" x14ac:dyDescent="0.2">
      <c r="A3395">
        <v>2.5065901261651901E+17</v>
      </c>
      <c r="B3395" t="s">
        <v>6764</v>
      </c>
      <c r="C3395" t="s">
        <v>6765</v>
      </c>
      <c r="D3395" s="1">
        <v>41177.841898148145</v>
      </c>
      <c r="E3395">
        <v>40</v>
      </c>
      <c r="F3395">
        <v>22</v>
      </c>
    </row>
    <row r="3396" spans="1:8" x14ac:dyDescent="0.2">
      <c r="A3396">
        <v>2.50660447622156E+17</v>
      </c>
      <c r="B3396" t="s">
        <v>6766</v>
      </c>
      <c r="C3396" t="s">
        <v>6767</v>
      </c>
      <c r="D3396" s="1">
        <v>41177.845856481479</v>
      </c>
      <c r="E3396">
        <v>114</v>
      </c>
      <c r="F3396">
        <v>76</v>
      </c>
      <c r="G3396" t="e">
        <f>Newsmax_Media</f>
        <v>#NAME?</v>
      </c>
    </row>
    <row r="3397" spans="1:8" x14ac:dyDescent="0.2">
      <c r="A3397">
        <v>2.50664241575636E+17</v>
      </c>
      <c r="B3397" t="s">
        <v>6768</v>
      </c>
      <c r="C3397" t="s">
        <v>6769</v>
      </c>
      <c r="D3397" s="1">
        <v>41177.856319444443</v>
      </c>
      <c r="E3397">
        <v>18</v>
      </c>
      <c r="F3397">
        <v>13</v>
      </c>
    </row>
    <row r="3398" spans="1:8" x14ac:dyDescent="0.2">
      <c r="A3398">
        <v>2.5066617858491101E+17</v>
      </c>
      <c r="B3398" t="s">
        <v>6770</v>
      </c>
      <c r="C3398" t="s">
        <v>6771</v>
      </c>
      <c r="D3398" s="1">
        <v>41177.861666666664</v>
      </c>
      <c r="E3398">
        <v>89</v>
      </c>
      <c r="F3398">
        <v>10</v>
      </c>
    </row>
    <row r="3399" spans="1:8" x14ac:dyDescent="0.2">
      <c r="A3399">
        <v>2.50666859890868E+17</v>
      </c>
      <c r="B3399" t="s">
        <v>6772</v>
      </c>
      <c r="C3399" t="s">
        <v>6773</v>
      </c>
      <c r="D3399" s="1">
        <v>41177.863553240742</v>
      </c>
      <c r="E3399">
        <v>11</v>
      </c>
      <c r="F3399">
        <v>13</v>
      </c>
    </row>
    <row r="3400" spans="1:8" x14ac:dyDescent="0.2">
      <c r="A3400">
        <v>2.5066713052836198E+17</v>
      </c>
      <c r="B3400" t="s">
        <v>6774</v>
      </c>
      <c r="C3400" t="s">
        <v>6775</v>
      </c>
      <c r="D3400" s="1">
        <v>41177.864293981482</v>
      </c>
      <c r="E3400">
        <v>25</v>
      </c>
      <c r="F3400">
        <v>21</v>
      </c>
      <c r="G3400" t="s">
        <v>89</v>
      </c>
    </row>
    <row r="3401" spans="1:8" x14ac:dyDescent="0.2">
      <c r="A3401">
        <v>2.5067387207092602E+17</v>
      </c>
      <c r="B3401" t="s">
        <v>6776</v>
      </c>
      <c r="C3401" t="s">
        <v>6777</v>
      </c>
      <c r="D3401" s="1">
        <v>41177.882905092592</v>
      </c>
      <c r="E3401">
        <v>64</v>
      </c>
      <c r="F3401">
        <v>15</v>
      </c>
    </row>
    <row r="3402" spans="1:8" x14ac:dyDescent="0.2">
      <c r="A3402">
        <v>2.50673918757724E+17</v>
      </c>
      <c r="B3402" t="s">
        <v>6778</v>
      </c>
      <c r="C3402" t="s">
        <v>6779</v>
      </c>
      <c r="D3402" s="1">
        <v>41177.883032407408</v>
      </c>
      <c r="E3402">
        <v>61</v>
      </c>
      <c r="F3402">
        <v>8</v>
      </c>
      <c r="G3402" t="s">
        <v>89</v>
      </c>
    </row>
    <row r="3403" spans="1:8" x14ac:dyDescent="0.2">
      <c r="A3403">
        <v>2.50681100819648E+17</v>
      </c>
      <c r="B3403" t="s">
        <v>6780</v>
      </c>
      <c r="C3403" t="s">
        <v>6781</v>
      </c>
      <c r="D3403" s="1">
        <v>41177.90284722222</v>
      </c>
      <c r="E3403">
        <v>28</v>
      </c>
      <c r="F3403">
        <v>8</v>
      </c>
      <c r="G3403" t="s">
        <v>89</v>
      </c>
    </row>
    <row r="3404" spans="1:8" x14ac:dyDescent="0.2">
      <c r="A3404">
        <v>2.5068520100345402E+17</v>
      </c>
      <c r="B3404" t="s">
        <v>6782</v>
      </c>
      <c r="C3404" t="s">
        <v>6783</v>
      </c>
      <c r="D3404" s="1">
        <v>41177.914166666669</v>
      </c>
      <c r="E3404">
        <v>26</v>
      </c>
      <c r="F3404">
        <v>10</v>
      </c>
      <c r="G3404" t="s">
        <v>576</v>
      </c>
    </row>
    <row r="3405" spans="1:8" x14ac:dyDescent="0.2">
      <c r="A3405">
        <v>2.50691625624432E+17</v>
      </c>
      <c r="B3405" t="s">
        <v>6784</v>
      </c>
      <c r="C3405" t="s">
        <v>6785</v>
      </c>
      <c r="D3405" s="1">
        <v>41177.931886574072</v>
      </c>
      <c r="E3405">
        <v>444</v>
      </c>
      <c r="F3405">
        <v>215</v>
      </c>
    </row>
    <row r="3406" spans="1:8" x14ac:dyDescent="0.2">
      <c r="A3406">
        <v>2.5069170889393299E+17</v>
      </c>
      <c r="B3406" t="s">
        <v>6786</v>
      </c>
      <c r="C3406" t="s">
        <v>6787</v>
      </c>
      <c r="D3406" s="1">
        <v>41177.932118055556</v>
      </c>
      <c r="E3406">
        <v>177</v>
      </c>
      <c r="F3406">
        <v>82</v>
      </c>
      <c r="G3406" t="s">
        <v>89</v>
      </c>
    </row>
    <row r="3407" spans="1:8" x14ac:dyDescent="0.2">
      <c r="A3407">
        <v>2.5069588000761402E+17</v>
      </c>
      <c r="B3407" t="s">
        <v>6788</v>
      </c>
      <c r="C3407" t="s">
        <v>6789</v>
      </c>
      <c r="D3407" s="1">
        <v>41177.94363425926</v>
      </c>
      <c r="E3407">
        <v>271</v>
      </c>
      <c r="F3407">
        <v>83</v>
      </c>
    </row>
    <row r="3408" spans="1:8" x14ac:dyDescent="0.2">
      <c r="A3408">
        <v>2.5094265770095802E+17</v>
      </c>
      <c r="B3408" t="s">
        <v>6790</v>
      </c>
      <c r="C3408" t="s">
        <v>6791</v>
      </c>
      <c r="D3408" s="1">
        <v>41178.624606481484</v>
      </c>
      <c r="E3408">
        <v>638</v>
      </c>
      <c r="F3408">
        <v>69</v>
      </c>
    </row>
    <row r="3409" spans="1:7" x14ac:dyDescent="0.2">
      <c r="A3409">
        <v>2.5095055508886301E+17</v>
      </c>
      <c r="B3409" t="s">
        <v>6792</v>
      </c>
      <c r="C3409" t="e">
        <f>ldconger it was my pleasure and Thank you.</f>
        <v>#NAME?</v>
      </c>
      <c r="D3409" s="1">
        <v>41178.64640046296</v>
      </c>
      <c r="E3409">
        <v>1</v>
      </c>
      <c r="F3409">
        <v>3</v>
      </c>
      <c r="G3409" t="e">
        <f>ldconger</f>
        <v>#NAME?</v>
      </c>
    </row>
    <row r="3410" spans="1:7" x14ac:dyDescent="0.2">
      <c r="A3410">
        <v>2.5095133283865798E+17</v>
      </c>
      <c r="B3410" t="s">
        <v>6793</v>
      </c>
      <c r="C3410" t="e">
        <f>_xlfn.SINGLE( joaquin360 _xlfn.SINGLE( richardbranson Richard is terrific.))</f>
        <v>#NAME?</v>
      </c>
      <c r="D3410" s="1">
        <v>41178.648541666669</v>
      </c>
      <c r="E3410">
        <v>1</v>
      </c>
      <c r="F3410">
        <v>1</v>
      </c>
      <c r="G3410" t="s">
        <v>215</v>
      </c>
    </row>
    <row r="3411" spans="1:7" x14ac:dyDescent="0.2">
      <c r="A3411">
        <v>2.50953452014936E+17</v>
      </c>
      <c r="B3411" t="s">
        <v>6794</v>
      </c>
      <c r="C3411" t="s">
        <v>6795</v>
      </c>
      <c r="D3411" s="1">
        <v>41178.654398148145</v>
      </c>
      <c r="E3411">
        <v>0</v>
      </c>
      <c r="F3411">
        <v>1</v>
      </c>
      <c r="G3411" t="s">
        <v>89</v>
      </c>
    </row>
    <row r="3412" spans="1:7" x14ac:dyDescent="0.2">
      <c r="A3412">
        <v>2.5096017821473501E+17</v>
      </c>
      <c r="B3412" t="s">
        <v>6796</v>
      </c>
      <c r="C3412" t="s">
        <v>6797</v>
      </c>
      <c r="D3412" s="1">
        <v>41178.672951388886</v>
      </c>
      <c r="E3412">
        <v>78</v>
      </c>
      <c r="F3412">
        <v>8</v>
      </c>
    </row>
    <row r="3413" spans="1:7" x14ac:dyDescent="0.2">
      <c r="A3413">
        <v>2.5096042128726E+17</v>
      </c>
      <c r="B3413" t="s">
        <v>6798</v>
      </c>
      <c r="C3413" t="s">
        <v>6799</v>
      </c>
      <c r="D3413" s="1">
        <v>41178.673622685186</v>
      </c>
      <c r="E3413">
        <v>75</v>
      </c>
      <c r="F3413">
        <v>17</v>
      </c>
    </row>
    <row r="3414" spans="1:7" x14ac:dyDescent="0.2">
      <c r="A3414">
        <v>2.5096100075969299E+17</v>
      </c>
      <c r="B3414" t="s">
        <v>6800</v>
      </c>
      <c r="C3414" t="s">
        <v>6801</v>
      </c>
      <c r="D3414" s="1">
        <v>41178.675219907411</v>
      </c>
      <c r="E3414">
        <v>82</v>
      </c>
      <c r="F3414">
        <v>27</v>
      </c>
      <c r="G3414" t="s">
        <v>89</v>
      </c>
    </row>
    <row r="3415" spans="1:7" x14ac:dyDescent="0.2">
      <c r="A3415">
        <v>2.5097116564285402E+17</v>
      </c>
      <c r="B3415" t="s">
        <v>6802</v>
      </c>
      <c r="C3415" t="s">
        <v>6803</v>
      </c>
      <c r="D3415" s="1">
        <v>41178.703275462962</v>
      </c>
      <c r="E3415">
        <v>188</v>
      </c>
      <c r="F3415">
        <v>23</v>
      </c>
    </row>
    <row r="3416" spans="1:7" x14ac:dyDescent="0.2">
      <c r="A3416">
        <v>2.5097577208338E+17</v>
      </c>
      <c r="B3416" t="s">
        <v>6804</v>
      </c>
      <c r="C3416" t="s">
        <v>6805</v>
      </c>
      <c r="D3416" s="1">
        <v>41178.715983796297</v>
      </c>
      <c r="E3416">
        <v>7874</v>
      </c>
      <c r="F3416">
        <v>6008</v>
      </c>
    </row>
    <row r="3417" spans="1:7" x14ac:dyDescent="0.2">
      <c r="A3417">
        <v>2.5097813178620301E+17</v>
      </c>
      <c r="B3417" t="s">
        <v>6806</v>
      </c>
      <c r="C3417" t="s">
        <v>6807</v>
      </c>
      <c r="D3417" s="1">
        <v>41178.722500000003</v>
      </c>
      <c r="E3417">
        <v>119</v>
      </c>
      <c r="F3417">
        <v>119</v>
      </c>
    </row>
    <row r="3418" spans="1:7" x14ac:dyDescent="0.2">
      <c r="A3418">
        <v>2.5098047617148099E+17</v>
      </c>
      <c r="B3418" t="s">
        <v>6808</v>
      </c>
      <c r="C3418" t="s">
        <v>6809</v>
      </c>
      <c r="D3418" s="1">
        <v>41178.72896990741</v>
      </c>
      <c r="E3418">
        <v>9</v>
      </c>
      <c r="F3418">
        <v>3</v>
      </c>
      <c r="G3418" t="e">
        <f>Matt_Berry87</f>
        <v>#NAME?</v>
      </c>
    </row>
    <row r="3419" spans="1:7" x14ac:dyDescent="0.2">
      <c r="A3419">
        <v>2.50986768231452E+17</v>
      </c>
      <c r="B3419" t="s">
        <v>6810</v>
      </c>
      <c r="C3419" t="s">
        <v>6811</v>
      </c>
      <c r="D3419" s="1">
        <v>41178.746331018519</v>
      </c>
      <c r="E3419">
        <v>407</v>
      </c>
      <c r="F3419">
        <v>48</v>
      </c>
    </row>
    <row r="3420" spans="1:7" x14ac:dyDescent="0.2">
      <c r="A3420">
        <v>2.5099195653935101E+17</v>
      </c>
      <c r="B3420" t="s">
        <v>6812</v>
      </c>
      <c r="C3420" t="s">
        <v>6813</v>
      </c>
      <c r="D3420" s="1">
        <v>41178.760648148149</v>
      </c>
      <c r="E3420">
        <v>128</v>
      </c>
      <c r="F3420">
        <v>27</v>
      </c>
    </row>
    <row r="3421" spans="1:7" x14ac:dyDescent="0.2">
      <c r="A3421">
        <v>2.51023281111588E+17</v>
      </c>
      <c r="B3421" t="s">
        <v>6814</v>
      </c>
      <c r="C3421" t="s">
        <v>6815</v>
      </c>
      <c r="D3421" s="1">
        <v>41178.847083333334</v>
      </c>
      <c r="E3421">
        <v>202</v>
      </c>
      <c r="F3421">
        <v>48</v>
      </c>
    </row>
    <row r="3422" spans="1:7" x14ac:dyDescent="0.2">
      <c r="A3422">
        <v>2.5104218337168899E+17</v>
      </c>
      <c r="B3422" t="s">
        <v>6816</v>
      </c>
      <c r="C3422" t="s">
        <v>6817</v>
      </c>
      <c r="D3422" s="1">
        <v>41178.899247685185</v>
      </c>
      <c r="E3422">
        <v>174</v>
      </c>
      <c r="F3422">
        <v>69</v>
      </c>
    </row>
    <row r="3423" spans="1:7" x14ac:dyDescent="0.2">
      <c r="A3423">
        <v>2.5104758356747002E+17</v>
      </c>
      <c r="B3423" t="s">
        <v>6818</v>
      </c>
      <c r="C3423" t="s">
        <v>6819</v>
      </c>
      <c r="D3423" s="1">
        <v>41178.914143518516</v>
      </c>
      <c r="E3423">
        <v>38</v>
      </c>
      <c r="F3423">
        <v>28</v>
      </c>
      <c r="G3423" t="e">
        <f>_xlfn.SINGLE( _xlfn.SINGLE(washingtonpost))</f>
        <v>#NAME?</v>
      </c>
    </row>
    <row r="3424" spans="1:7" x14ac:dyDescent="0.2">
      <c r="A3424">
        <v>2.5104824272331501E+17</v>
      </c>
      <c r="B3424" t="s">
        <v>6820</v>
      </c>
      <c r="C3424" t="s">
        <v>6821</v>
      </c>
      <c r="D3424" s="1">
        <v>41178.915960648148</v>
      </c>
      <c r="E3424">
        <v>61</v>
      </c>
      <c r="F3424">
        <v>16</v>
      </c>
      <c r="G3424" t="e">
        <f>Newsmax_Media</f>
        <v>#NAME?</v>
      </c>
    </row>
    <row r="3425" spans="1:7" x14ac:dyDescent="0.2">
      <c r="A3425">
        <v>2.5105191451351002E+17</v>
      </c>
      <c r="B3425" t="s">
        <v>6822</v>
      </c>
      <c r="C3425" t="s">
        <v>6823</v>
      </c>
      <c r="D3425" s="1">
        <v>41178.926099537035</v>
      </c>
      <c r="E3425">
        <v>3</v>
      </c>
      <c r="F3425">
        <v>1</v>
      </c>
      <c r="G3425" t="s">
        <v>215</v>
      </c>
    </row>
    <row r="3426" spans="1:7" x14ac:dyDescent="0.2">
      <c r="A3426">
        <v>2.5105561439295398E+17</v>
      </c>
      <c r="B3426" t="s">
        <v>6824</v>
      </c>
      <c r="C3426" t="e">
        <f>_xlfn.SINGLE( ForexBoxusd _xlfn.SINGLE( LibertyU Thank You))</f>
        <v>#NAME?</v>
      </c>
      <c r="D3426" s="1">
        <v>41178.936307870368</v>
      </c>
      <c r="E3426">
        <v>3</v>
      </c>
      <c r="F3426">
        <v>0</v>
      </c>
      <c r="G3426" t="s">
        <v>215</v>
      </c>
    </row>
    <row r="3427" spans="1:7" x14ac:dyDescent="0.2">
      <c r="A3427">
        <v>2.5105585194152701E+17</v>
      </c>
      <c r="B3427" t="s">
        <v>6825</v>
      </c>
      <c r="C3427" t="e">
        <f>_xlfn.SINGLE( AnnaW81 _xlfn.SINGLE( LibertyU Thanks and good luck.))</f>
        <v>#NAME?</v>
      </c>
      <c r="D3427" s="1">
        <v>41178.936967592592</v>
      </c>
      <c r="E3427">
        <v>0</v>
      </c>
      <c r="F3427">
        <v>0</v>
      </c>
      <c r="G3427" t="s">
        <v>215</v>
      </c>
    </row>
    <row r="3428" spans="1:7" x14ac:dyDescent="0.2">
      <c r="A3428">
        <v>2.5105671774654E+17</v>
      </c>
      <c r="B3428" t="s">
        <v>6826</v>
      </c>
      <c r="C3428" t="e">
        <f xml:space="preserve"> ArchieMooreBye We have raised millions of dollars for charity.</f>
        <v>#NAME?</v>
      </c>
      <c r="D3428" s="1">
        <v>41178.939351851855</v>
      </c>
      <c r="E3428">
        <v>3</v>
      </c>
      <c r="F3428">
        <v>3</v>
      </c>
      <c r="G3428" t="s">
        <v>89</v>
      </c>
    </row>
    <row r="3429" spans="1:7" x14ac:dyDescent="0.2">
      <c r="A3429">
        <v>2.5105777391843699E+17</v>
      </c>
      <c r="B3429" t="s">
        <v>6827</v>
      </c>
      <c r="C3429" t="s">
        <v>6828</v>
      </c>
      <c r="D3429" s="1">
        <v>41178.94226851852</v>
      </c>
      <c r="E3429">
        <v>290</v>
      </c>
      <c r="F3429">
        <v>67</v>
      </c>
    </row>
    <row r="3430" spans="1:7" x14ac:dyDescent="0.2">
      <c r="A3430">
        <v>2.5105827300706301E+17</v>
      </c>
      <c r="B3430" t="s">
        <v>6829</v>
      </c>
      <c r="C3430" t="s">
        <v>6830</v>
      </c>
      <c r="D3430" s="1">
        <v>41178.943645833337</v>
      </c>
      <c r="E3430">
        <v>53</v>
      </c>
      <c r="F3430">
        <v>15</v>
      </c>
    </row>
    <row r="3431" spans="1:7" x14ac:dyDescent="0.2">
      <c r="A3431">
        <v>2.5105893333730499E+17</v>
      </c>
      <c r="B3431" t="s">
        <v>6831</v>
      </c>
      <c r="C3431" t="s">
        <v>6832</v>
      </c>
      <c r="D3431" s="1">
        <v>41178.945462962962</v>
      </c>
      <c r="E3431">
        <v>216</v>
      </c>
      <c r="F3431">
        <v>32</v>
      </c>
    </row>
    <row r="3432" spans="1:7" x14ac:dyDescent="0.2">
      <c r="A3432">
        <v>2.5107194666878099E+17</v>
      </c>
      <c r="B3432" t="s">
        <v>6833</v>
      </c>
      <c r="C3432" t="s">
        <v>6834</v>
      </c>
      <c r="D3432" s="1">
        <v>41178.981377314813</v>
      </c>
      <c r="E3432">
        <v>80</v>
      </c>
      <c r="F3432">
        <v>18</v>
      </c>
    </row>
    <row r="3433" spans="1:7" x14ac:dyDescent="0.2">
      <c r="A3433">
        <v>2.5112958824207501E+17</v>
      </c>
      <c r="B3433" t="s">
        <v>6835</v>
      </c>
      <c r="C3433" t="s">
        <v>6836</v>
      </c>
      <c r="D3433" s="1">
        <v>41179.140439814815</v>
      </c>
      <c r="E3433">
        <v>103</v>
      </c>
      <c r="F3433">
        <v>39</v>
      </c>
    </row>
    <row r="3434" spans="1:7" x14ac:dyDescent="0.2">
      <c r="A3434">
        <v>2.5112998973344499E+17</v>
      </c>
      <c r="B3434" t="s">
        <v>6837</v>
      </c>
      <c r="C3434" t="s">
        <v>6838</v>
      </c>
      <c r="D3434" s="1">
        <v>41179.141539351855</v>
      </c>
      <c r="E3434">
        <v>91</v>
      </c>
      <c r="F3434">
        <v>20</v>
      </c>
    </row>
    <row r="3435" spans="1:7" x14ac:dyDescent="0.2">
      <c r="A3435">
        <v>2.5113025314829501E+17</v>
      </c>
      <c r="B3435" t="s">
        <v>6839</v>
      </c>
      <c r="C3435" t="s">
        <v>6840</v>
      </c>
      <c r="D3435" s="1">
        <v>41179.142268518517</v>
      </c>
      <c r="E3435">
        <v>64</v>
      </c>
      <c r="F3435">
        <v>26</v>
      </c>
    </row>
    <row r="3436" spans="1:7" x14ac:dyDescent="0.2">
      <c r="A3436">
        <v>2.5113049429140998E+17</v>
      </c>
      <c r="B3436" t="s">
        <v>6841</v>
      </c>
      <c r="C3436" t="s">
        <v>6842</v>
      </c>
      <c r="D3436" s="1">
        <v>41179.142939814818</v>
      </c>
      <c r="E3436">
        <v>63</v>
      </c>
      <c r="F3436">
        <v>32</v>
      </c>
    </row>
    <row r="3437" spans="1:7" x14ac:dyDescent="0.2">
      <c r="A3437">
        <v>2.5131053283187901E+17</v>
      </c>
      <c r="B3437" t="s">
        <v>6843</v>
      </c>
      <c r="C3437" t="s">
        <v>6844</v>
      </c>
      <c r="D3437" s="1">
        <v>41179.639745370368</v>
      </c>
      <c r="E3437">
        <v>65</v>
      </c>
      <c r="F3437">
        <v>23</v>
      </c>
    </row>
    <row r="3438" spans="1:7" x14ac:dyDescent="0.2">
      <c r="A3438">
        <v>2.51314018541776E+17</v>
      </c>
      <c r="B3438" t="s">
        <v>6845</v>
      </c>
      <c r="C3438" t="e">
        <f xml:space="preserve"> RandySpangler Thank you.</f>
        <v>#NAME?</v>
      </c>
      <c r="D3438" s="1">
        <v>41179.649363425924</v>
      </c>
      <c r="E3438">
        <v>3</v>
      </c>
      <c r="F3438">
        <v>0</v>
      </c>
      <c r="G3438" t="s">
        <v>89</v>
      </c>
    </row>
    <row r="3439" spans="1:7" x14ac:dyDescent="0.2">
      <c r="A3439">
        <v>2.5131435984067299E+17</v>
      </c>
      <c r="B3439" t="s">
        <v>6846</v>
      </c>
      <c r="C3439" t="e">
        <f xml:space="preserve"> pharris610 Experience and instinct Work well together.</f>
        <v>#NAME?</v>
      </c>
      <c r="D3439" s="1">
        <v>41179.650312500002</v>
      </c>
      <c r="E3439">
        <v>0</v>
      </c>
      <c r="F3439">
        <v>0</v>
      </c>
      <c r="G3439" t="s">
        <v>89</v>
      </c>
    </row>
    <row r="3440" spans="1:7" x14ac:dyDescent="0.2">
      <c r="A3440">
        <v>2.51314544314552E+17</v>
      </c>
      <c r="B3440" t="s">
        <v>6847</v>
      </c>
      <c r="C3440" t="e">
        <f xml:space="preserve"> beckyejiogu good luck and never give up.</f>
        <v>#NAME?</v>
      </c>
      <c r="D3440" s="1">
        <v>41179.650821759256</v>
      </c>
      <c r="E3440">
        <v>1</v>
      </c>
      <c r="F3440">
        <v>3</v>
      </c>
      <c r="G3440" t="s">
        <v>89</v>
      </c>
    </row>
    <row r="3441" spans="1:8" x14ac:dyDescent="0.2">
      <c r="A3441">
        <v>2.5132431940426499E+17</v>
      </c>
      <c r="B3441" t="s">
        <v>6848</v>
      </c>
      <c r="C3441" t="s">
        <v>6849</v>
      </c>
      <c r="D3441" s="1">
        <v>41179.677789351852</v>
      </c>
      <c r="E3441">
        <v>31</v>
      </c>
      <c r="F3441">
        <v>11</v>
      </c>
      <c r="H3441" t="s">
        <v>390</v>
      </c>
    </row>
    <row r="3442" spans="1:8" x14ac:dyDescent="0.2">
      <c r="A3442">
        <v>2.51329077754068E+17</v>
      </c>
      <c r="B3442" t="s">
        <v>6850</v>
      </c>
      <c r="C3442" t="s">
        <v>6851</v>
      </c>
      <c r="D3442" s="1">
        <v>41179.690925925926</v>
      </c>
      <c r="E3442">
        <v>27</v>
      </c>
      <c r="F3442">
        <v>14</v>
      </c>
    </row>
    <row r="3443" spans="1:8" x14ac:dyDescent="0.2">
      <c r="A3443">
        <v>2.5133390777614301E+17</v>
      </c>
      <c r="B3443" t="s">
        <v>6852</v>
      </c>
      <c r="C3443" t="s">
        <v>6853</v>
      </c>
      <c r="D3443" s="1">
        <v>41179.704247685186</v>
      </c>
      <c r="E3443">
        <v>34</v>
      </c>
      <c r="F3443">
        <v>18</v>
      </c>
      <c r="G3443" t="s">
        <v>487</v>
      </c>
    </row>
    <row r="3444" spans="1:8" x14ac:dyDescent="0.2">
      <c r="A3444">
        <v>2.5133512410752998E+17</v>
      </c>
      <c r="B3444" t="s">
        <v>6854</v>
      </c>
      <c r="C3444" t="e">
        <f>_xlfn.SINGLE( BenHyrne _xlfn.SINGLE( LibertyU Thank you.))</f>
        <v>#NAME?</v>
      </c>
      <c r="D3444" s="1">
        <v>41179.707604166666</v>
      </c>
      <c r="E3444">
        <v>3</v>
      </c>
      <c r="F3444">
        <v>0</v>
      </c>
      <c r="G3444" t="s">
        <v>215</v>
      </c>
    </row>
    <row r="3445" spans="1:8" x14ac:dyDescent="0.2">
      <c r="A3445">
        <v>2.5134160928587299E+17</v>
      </c>
      <c r="B3445" t="s">
        <v>6855</v>
      </c>
      <c r="C3445" t="s">
        <v>6856</v>
      </c>
      <c r="D3445" s="1">
        <v>41179.72550925926</v>
      </c>
      <c r="E3445">
        <v>5</v>
      </c>
      <c r="F3445">
        <v>1</v>
      </c>
      <c r="G3445" t="s">
        <v>89</v>
      </c>
    </row>
    <row r="3446" spans="1:8" x14ac:dyDescent="0.2">
      <c r="A3446">
        <v>2.5134926933907398E+17</v>
      </c>
      <c r="B3446" t="s">
        <v>6857</v>
      </c>
      <c r="C3446" t="s">
        <v>6858</v>
      </c>
      <c r="D3446" s="1">
        <v>41179.74664351852</v>
      </c>
      <c r="E3446">
        <v>162</v>
      </c>
      <c r="F3446">
        <v>35</v>
      </c>
      <c r="G3446" t="s">
        <v>89</v>
      </c>
    </row>
    <row r="3447" spans="1:8" x14ac:dyDescent="0.2">
      <c r="A3447">
        <v>2.5135024743397699E+17</v>
      </c>
      <c r="B3447" t="s">
        <v>6859</v>
      </c>
      <c r="C3447" t="s">
        <v>6860</v>
      </c>
      <c r="D3447" s="1">
        <v>41179.749340277776</v>
      </c>
      <c r="E3447">
        <v>173</v>
      </c>
      <c r="F3447">
        <v>167</v>
      </c>
      <c r="G3447" t="s">
        <v>89</v>
      </c>
    </row>
    <row r="3448" spans="1:8" x14ac:dyDescent="0.2">
      <c r="A3448">
        <v>2.5135071744349699E+17</v>
      </c>
      <c r="B3448" t="s">
        <v>6861</v>
      </c>
      <c r="C3448" t="s">
        <v>6862</v>
      </c>
      <c r="D3448" s="1">
        <v>41179.750636574077</v>
      </c>
      <c r="E3448">
        <v>229</v>
      </c>
      <c r="F3448">
        <v>86</v>
      </c>
    </row>
    <row r="3449" spans="1:8" x14ac:dyDescent="0.2">
      <c r="A3449">
        <v>2.5135598837497798E+17</v>
      </c>
      <c r="B3449" t="s">
        <v>6863</v>
      </c>
      <c r="C3449" t="s">
        <v>6864</v>
      </c>
      <c r="D3449" s="1">
        <v>41179.765185185184</v>
      </c>
      <c r="E3449">
        <v>486</v>
      </c>
      <c r="F3449">
        <v>167</v>
      </c>
    </row>
    <row r="3450" spans="1:8" x14ac:dyDescent="0.2">
      <c r="A3450">
        <v>2.5137704330290701E+17</v>
      </c>
      <c r="B3450" t="s">
        <v>6865</v>
      </c>
      <c r="C3450" t="s">
        <v>6866</v>
      </c>
      <c r="D3450" s="1">
        <v>41179.823287037034</v>
      </c>
      <c r="E3450">
        <v>49</v>
      </c>
      <c r="F3450">
        <v>25</v>
      </c>
      <c r="G3450" t="s">
        <v>89</v>
      </c>
    </row>
    <row r="3451" spans="1:8" x14ac:dyDescent="0.2">
      <c r="A3451">
        <v>2.5137844131896099E+17</v>
      </c>
      <c r="B3451" t="s">
        <v>6867</v>
      </c>
      <c r="C3451" t="s">
        <v>6868</v>
      </c>
      <c r="D3451" s="1">
        <v>41179.827141203707</v>
      </c>
      <c r="E3451">
        <v>104</v>
      </c>
      <c r="F3451">
        <v>23</v>
      </c>
      <c r="G3451" t="s">
        <v>89</v>
      </c>
    </row>
    <row r="3452" spans="1:8" x14ac:dyDescent="0.2">
      <c r="A3452">
        <v>2.5138291896078301E+17</v>
      </c>
      <c r="B3452" t="s">
        <v>6869</v>
      </c>
      <c r="C3452" t="s">
        <v>6870</v>
      </c>
      <c r="D3452" s="1">
        <v>41179.839502314811</v>
      </c>
      <c r="E3452">
        <v>1076</v>
      </c>
      <c r="F3452">
        <v>1263</v>
      </c>
    </row>
    <row r="3453" spans="1:8" x14ac:dyDescent="0.2">
      <c r="A3453">
        <v>2.5138450944505402E+17</v>
      </c>
      <c r="B3453" t="s">
        <v>6871</v>
      </c>
      <c r="C3453" t="s">
        <v>6872</v>
      </c>
      <c r="D3453" s="1">
        <v>41179.843888888892</v>
      </c>
      <c r="E3453">
        <v>125</v>
      </c>
      <c r="F3453">
        <v>37</v>
      </c>
      <c r="G3453" t="s">
        <v>89</v>
      </c>
    </row>
    <row r="3454" spans="1:8" x14ac:dyDescent="0.2">
      <c r="A3454">
        <v>2.5138884325999002E+17</v>
      </c>
      <c r="B3454" t="s">
        <v>6873</v>
      </c>
      <c r="C3454" t="s">
        <v>6874</v>
      </c>
      <c r="D3454" s="1">
        <v>41179.855844907404</v>
      </c>
      <c r="E3454">
        <v>43</v>
      </c>
      <c r="F3454">
        <v>18</v>
      </c>
    </row>
    <row r="3455" spans="1:8" x14ac:dyDescent="0.2">
      <c r="A3455">
        <v>2.51393026369392E+17</v>
      </c>
      <c r="B3455" t="s">
        <v>6875</v>
      </c>
      <c r="C3455" t="s">
        <v>6876</v>
      </c>
      <c r="D3455" s="1">
        <v>41179.867384259262</v>
      </c>
      <c r="E3455">
        <v>217</v>
      </c>
      <c r="F3455">
        <v>154</v>
      </c>
    </row>
    <row r="3456" spans="1:8" x14ac:dyDescent="0.2">
      <c r="A3456">
        <v>2.5140571957900899E+17</v>
      </c>
      <c r="B3456" t="s">
        <v>6877</v>
      </c>
      <c r="C3456" t="s">
        <v>6878</v>
      </c>
      <c r="D3456" s="1">
        <v>41179.902418981481</v>
      </c>
      <c r="E3456">
        <v>218</v>
      </c>
      <c r="F3456">
        <v>56</v>
      </c>
    </row>
    <row r="3457" spans="1:8" x14ac:dyDescent="0.2">
      <c r="A3457">
        <v>2.5140669204518499E+17</v>
      </c>
      <c r="B3457" t="s">
        <v>6879</v>
      </c>
      <c r="C3457" t="s">
        <v>6880</v>
      </c>
      <c r="D3457" s="1">
        <v>41179.905092592591</v>
      </c>
      <c r="E3457">
        <v>265</v>
      </c>
      <c r="F3457">
        <v>46</v>
      </c>
    </row>
    <row r="3458" spans="1:8" x14ac:dyDescent="0.2">
      <c r="A3458">
        <v>2.51409907910336E+17</v>
      </c>
      <c r="B3458" t="s">
        <v>6881</v>
      </c>
      <c r="C3458" t="s">
        <v>6882</v>
      </c>
      <c r="D3458" s="1">
        <v>41179.913969907408</v>
      </c>
      <c r="E3458">
        <v>119</v>
      </c>
      <c r="F3458">
        <v>18</v>
      </c>
    </row>
    <row r="3459" spans="1:8" x14ac:dyDescent="0.2">
      <c r="A3459">
        <v>2.5141229790025299E+17</v>
      </c>
      <c r="B3459" t="s">
        <v>6883</v>
      </c>
      <c r="C3459" t="s">
        <v>6884</v>
      </c>
      <c r="D3459" s="1">
        <v>41179.920567129629</v>
      </c>
      <c r="E3459">
        <v>205</v>
      </c>
      <c r="F3459">
        <v>52</v>
      </c>
      <c r="G3459" t="s">
        <v>89</v>
      </c>
    </row>
    <row r="3460" spans="1:8" x14ac:dyDescent="0.2">
      <c r="A3460">
        <v>2.5141715192211802E+17</v>
      </c>
      <c r="B3460" t="s">
        <v>6885</v>
      </c>
      <c r="C3460" t="s">
        <v>6886</v>
      </c>
      <c r="D3460" s="1">
        <v>41179.933958333335</v>
      </c>
      <c r="E3460">
        <v>113</v>
      </c>
      <c r="F3460">
        <v>37</v>
      </c>
      <c r="G3460" t="s">
        <v>89</v>
      </c>
    </row>
    <row r="3461" spans="1:8" x14ac:dyDescent="0.2">
      <c r="A3461">
        <v>2.5142269152815501E+17</v>
      </c>
      <c r="B3461" t="s">
        <v>6887</v>
      </c>
      <c r="C3461" t="s">
        <v>6888</v>
      </c>
      <c r="D3461" s="1">
        <v>41179.949247685188</v>
      </c>
      <c r="E3461">
        <v>1179</v>
      </c>
      <c r="F3461">
        <v>684</v>
      </c>
    </row>
    <row r="3462" spans="1:8" x14ac:dyDescent="0.2">
      <c r="A3462">
        <v>2.5142392206983901E+17</v>
      </c>
      <c r="B3462" t="s">
        <v>6889</v>
      </c>
      <c r="C3462" t="e">
        <f>_xlfn.SINGLE( BENJAMINPRICE18 Go for the gold standard)--aim high. be tenacious and have passion for Your work.</f>
        <v>#NAME?</v>
      </c>
      <c r="D3462" s="1">
        <v>41179.952638888892</v>
      </c>
      <c r="E3462">
        <v>20</v>
      </c>
      <c r="F3462">
        <v>12</v>
      </c>
      <c r="G3462" t="s">
        <v>89</v>
      </c>
    </row>
    <row r="3463" spans="1:8" x14ac:dyDescent="0.2">
      <c r="A3463">
        <v>2.5167377909954499E+17</v>
      </c>
      <c r="B3463" t="s">
        <v>6890</v>
      </c>
      <c r="C3463" t="s">
        <v>6891</v>
      </c>
      <c r="D3463" s="1">
        <v>41180.642118055555</v>
      </c>
      <c r="E3463">
        <v>56</v>
      </c>
      <c r="F3463">
        <v>32</v>
      </c>
      <c r="G3463" t="s">
        <v>89</v>
      </c>
      <c r="H3463" t="s">
        <v>390</v>
      </c>
    </row>
    <row r="3464" spans="1:8" x14ac:dyDescent="0.2">
      <c r="A3464">
        <v>2.5168252051563299E+17</v>
      </c>
      <c r="B3464" t="s">
        <v>6892</v>
      </c>
      <c r="C3464" t="s">
        <v>6893</v>
      </c>
      <c r="D3464" s="1">
        <v>41180.666238425925</v>
      </c>
      <c r="E3464">
        <v>273</v>
      </c>
      <c r="F3464">
        <v>93</v>
      </c>
    </row>
    <row r="3465" spans="1:8" x14ac:dyDescent="0.2">
      <c r="A3465">
        <v>2.5168591213051002E+17</v>
      </c>
      <c r="B3465" t="s">
        <v>6894</v>
      </c>
      <c r="C3465" t="s">
        <v>6895</v>
      </c>
      <c r="D3465" s="1">
        <v>41180.67560185185</v>
      </c>
      <c r="E3465">
        <v>109</v>
      </c>
      <c r="F3465">
        <v>28</v>
      </c>
    </row>
    <row r="3466" spans="1:8" x14ac:dyDescent="0.2">
      <c r="A3466">
        <v>2.5168837765144099E+17</v>
      </c>
      <c r="B3466" t="s">
        <v>6896</v>
      </c>
      <c r="C3466" t="s">
        <v>6897</v>
      </c>
      <c r="D3466" s="1">
        <v>41180.68240740741</v>
      </c>
      <c r="E3466">
        <v>583</v>
      </c>
      <c r="F3466">
        <v>184</v>
      </c>
    </row>
    <row r="3467" spans="1:8" x14ac:dyDescent="0.2">
      <c r="A3467">
        <v>2.5169694449219501E+17</v>
      </c>
      <c r="B3467" t="s">
        <v>6898</v>
      </c>
      <c r="C3467" t="s">
        <v>6899</v>
      </c>
      <c r="D3467" s="1">
        <v>41180.706041666665</v>
      </c>
      <c r="E3467">
        <v>535</v>
      </c>
      <c r="F3467">
        <v>244</v>
      </c>
    </row>
    <row r="3468" spans="1:8" x14ac:dyDescent="0.2">
      <c r="A3468">
        <v>2.5170558816420998E+17</v>
      </c>
      <c r="B3468" t="s">
        <v>6900</v>
      </c>
      <c r="C3468" t="s">
        <v>6901</v>
      </c>
      <c r="D3468" s="1">
        <v>41180.729895833334</v>
      </c>
      <c r="E3468">
        <v>14</v>
      </c>
      <c r="F3468">
        <v>4</v>
      </c>
      <c r="G3468" t="s">
        <v>89</v>
      </c>
    </row>
    <row r="3469" spans="1:8" x14ac:dyDescent="0.2">
      <c r="A3469">
        <v>2.5171703093856998E+17</v>
      </c>
      <c r="B3469" t="s">
        <v>6902</v>
      </c>
      <c r="C3469" t="s">
        <v>6903</v>
      </c>
      <c r="D3469" s="1">
        <v>41180.761469907404</v>
      </c>
      <c r="E3469">
        <v>21</v>
      </c>
      <c r="F3469">
        <v>10</v>
      </c>
      <c r="G3469" t="s">
        <v>89</v>
      </c>
    </row>
    <row r="3470" spans="1:8" x14ac:dyDescent="0.2">
      <c r="A3470">
        <v>2.5173106883783398E+17</v>
      </c>
      <c r="B3470" t="s">
        <v>6904</v>
      </c>
      <c r="C3470" t="s">
        <v>6905</v>
      </c>
      <c r="D3470" s="1">
        <v>41180.800208333334</v>
      </c>
      <c r="E3470">
        <v>280</v>
      </c>
      <c r="F3470">
        <v>36</v>
      </c>
    </row>
    <row r="3471" spans="1:8" x14ac:dyDescent="0.2">
      <c r="A3471">
        <v>2.51732212117016E+17</v>
      </c>
      <c r="B3471" t="s">
        <v>6906</v>
      </c>
      <c r="C3471" t="s">
        <v>6907</v>
      </c>
      <c r="D3471" s="1">
        <v>41180.803356481483</v>
      </c>
      <c r="E3471">
        <v>62</v>
      </c>
      <c r="F3471">
        <v>13</v>
      </c>
      <c r="G3471" t="s">
        <v>89</v>
      </c>
    </row>
    <row r="3472" spans="1:8" x14ac:dyDescent="0.2">
      <c r="A3472">
        <v>2.5174020931257501E+17</v>
      </c>
      <c r="B3472" t="s">
        <v>6908</v>
      </c>
      <c r="C3472" t="e">
        <f xml:space="preserve"> jeffphilbin Wishing You good luck and a Happy birthday.</f>
        <v>#NAME?</v>
      </c>
      <c r="D3472" s="1">
        <v>41180.825428240743</v>
      </c>
      <c r="E3472">
        <v>4</v>
      </c>
      <c r="F3472">
        <v>1</v>
      </c>
      <c r="G3472" t="s">
        <v>89</v>
      </c>
    </row>
    <row r="3473" spans="1:7" x14ac:dyDescent="0.2">
      <c r="A3473">
        <v>2.5174324814454701E+17</v>
      </c>
      <c r="B3473" t="s">
        <v>6909</v>
      </c>
      <c r="C3473" t="s">
        <v>6910</v>
      </c>
      <c r="D3473" s="1">
        <v>41180.833819444444</v>
      </c>
      <c r="E3473">
        <v>18</v>
      </c>
      <c r="F3473">
        <v>8</v>
      </c>
      <c r="G3473" t="s">
        <v>89</v>
      </c>
    </row>
    <row r="3474" spans="1:7" x14ac:dyDescent="0.2">
      <c r="A3474">
        <v>2.5174354239173798E+17</v>
      </c>
      <c r="B3474" t="s">
        <v>6911</v>
      </c>
      <c r="C3474" t="s">
        <v>6912</v>
      </c>
      <c r="D3474" s="1">
        <v>41180.834629629629</v>
      </c>
      <c r="E3474">
        <v>131</v>
      </c>
      <c r="F3474">
        <v>69</v>
      </c>
    </row>
    <row r="3475" spans="1:7" x14ac:dyDescent="0.2">
      <c r="A3475">
        <v>2.5174436192520099E+17</v>
      </c>
      <c r="B3475" t="s">
        <v>6913</v>
      </c>
      <c r="C3475" t="s">
        <v>6914</v>
      </c>
      <c r="D3475" s="1">
        <v>41180.836886574078</v>
      </c>
      <c r="E3475">
        <v>193</v>
      </c>
      <c r="F3475">
        <v>69</v>
      </c>
      <c r="G3475" t="s">
        <v>89</v>
      </c>
    </row>
    <row r="3476" spans="1:7" x14ac:dyDescent="0.2">
      <c r="A3476">
        <v>2.5175094883634701E+17</v>
      </c>
      <c r="B3476" t="s">
        <v>6915</v>
      </c>
      <c r="C3476" t="s">
        <v>6916</v>
      </c>
      <c r="D3476" s="1">
        <v>41180.855069444442</v>
      </c>
      <c r="E3476">
        <v>54</v>
      </c>
      <c r="F3476">
        <v>14</v>
      </c>
    </row>
    <row r="3477" spans="1:7" x14ac:dyDescent="0.2">
      <c r="A3477">
        <v>2.5175283590404499E+17</v>
      </c>
      <c r="B3477" t="s">
        <v>6917</v>
      </c>
      <c r="C3477" t="s">
        <v>6918</v>
      </c>
      <c r="D3477" s="1">
        <v>41180.860277777778</v>
      </c>
      <c r="E3477">
        <v>807</v>
      </c>
      <c r="F3477">
        <v>111</v>
      </c>
    </row>
    <row r="3478" spans="1:7" x14ac:dyDescent="0.2">
      <c r="A3478">
        <v>2.51758349060816E+17</v>
      </c>
      <c r="B3478" t="s">
        <v>6919</v>
      </c>
      <c r="C3478" t="e">
        <f xml:space="preserve"> Mr_Schwab You have to love what You do and keep Your focus at all times.</f>
        <v>#NAME?</v>
      </c>
      <c r="D3478" s="1">
        <v>41180.875486111108</v>
      </c>
      <c r="E3478">
        <v>9</v>
      </c>
      <c r="F3478">
        <v>7</v>
      </c>
      <c r="G3478" t="s">
        <v>89</v>
      </c>
    </row>
    <row r="3479" spans="1:7" x14ac:dyDescent="0.2">
      <c r="A3479">
        <v>2.5176080910399002E+17</v>
      </c>
      <c r="B3479" t="s">
        <v>6920</v>
      </c>
      <c r="C3479" t="s">
        <v>6921</v>
      </c>
      <c r="D3479" s="1">
        <v>41180.882280092592</v>
      </c>
      <c r="E3479">
        <v>133</v>
      </c>
      <c r="F3479">
        <v>23</v>
      </c>
      <c r="G3479" t="s">
        <v>576</v>
      </c>
    </row>
    <row r="3480" spans="1:7" x14ac:dyDescent="0.2">
      <c r="A3480">
        <v>2.51765821133684E+17</v>
      </c>
      <c r="B3480" t="s">
        <v>6922</v>
      </c>
      <c r="C3480" t="s">
        <v>6923</v>
      </c>
      <c r="D3480" s="1">
        <v>41180.896099537036</v>
      </c>
      <c r="E3480">
        <v>83</v>
      </c>
      <c r="F3480">
        <v>58</v>
      </c>
      <c r="G3480" t="e">
        <f>hannityshow</f>
        <v>#NAME?</v>
      </c>
    </row>
    <row r="3481" spans="1:7" x14ac:dyDescent="0.2">
      <c r="A3481">
        <v>2.5176753423423802E+17</v>
      </c>
      <c r="B3481" t="s">
        <v>6924</v>
      </c>
      <c r="C3481" t="s">
        <v>6925</v>
      </c>
      <c r="D3481" s="1">
        <v>41180.900833333333</v>
      </c>
      <c r="E3481">
        <v>254</v>
      </c>
      <c r="F3481">
        <v>188</v>
      </c>
    </row>
    <row r="3482" spans="1:7" x14ac:dyDescent="0.2">
      <c r="A3482">
        <v>2.5177247641201798E+17</v>
      </c>
      <c r="B3482" t="s">
        <v>6926</v>
      </c>
      <c r="C3482" t="s">
        <v>6927</v>
      </c>
      <c r="D3482" s="1">
        <v>41180.914467592593</v>
      </c>
      <c r="E3482">
        <v>264</v>
      </c>
      <c r="F3482">
        <v>41</v>
      </c>
    </row>
    <row r="3483" spans="1:7" x14ac:dyDescent="0.2">
      <c r="A3483">
        <v>2.5276474063862899E+17</v>
      </c>
      <c r="B3483" t="s">
        <v>6928</v>
      </c>
      <c r="C3483" t="e">
        <f xml:space="preserve"> DaSchott it works.</f>
        <v>#NAME?</v>
      </c>
      <c r="D3483" s="1">
        <v>41183.652592592596</v>
      </c>
      <c r="E3483">
        <v>2</v>
      </c>
      <c r="F3483">
        <v>1</v>
      </c>
      <c r="G3483" t="s">
        <v>89</v>
      </c>
    </row>
    <row r="3484" spans="1:7" x14ac:dyDescent="0.2">
      <c r="A3484">
        <v>2.5277069432312602E+17</v>
      </c>
      <c r="B3484" t="s">
        <v>6929</v>
      </c>
      <c r="C3484" t="s">
        <v>6930</v>
      </c>
      <c r="D3484" s="1">
        <v>41183.669027777774</v>
      </c>
      <c r="E3484">
        <v>640</v>
      </c>
      <c r="F3484">
        <v>180</v>
      </c>
    </row>
    <row r="3485" spans="1:7" x14ac:dyDescent="0.2">
      <c r="A3485">
        <v>2.5277933300391501E+17</v>
      </c>
      <c r="B3485" t="s">
        <v>6931</v>
      </c>
      <c r="C3485" t="s">
        <v>6932</v>
      </c>
      <c r="D3485" s="1">
        <v>41183.692870370367</v>
      </c>
      <c r="E3485">
        <v>634</v>
      </c>
      <c r="F3485">
        <v>232</v>
      </c>
    </row>
    <row r="3486" spans="1:7" x14ac:dyDescent="0.2">
      <c r="A3486">
        <v>2.5279930493738499E+17</v>
      </c>
      <c r="B3486" t="s">
        <v>6933</v>
      </c>
      <c r="C3486" t="s">
        <v>6934</v>
      </c>
      <c r="D3486" s="1">
        <v>41183.747974537036</v>
      </c>
      <c r="E3486">
        <v>30</v>
      </c>
      <c r="F3486">
        <v>12</v>
      </c>
    </row>
    <row r="3487" spans="1:7" x14ac:dyDescent="0.2">
      <c r="A3487">
        <v>2.52807974517624E+17</v>
      </c>
      <c r="B3487" t="s">
        <v>6935</v>
      </c>
      <c r="C3487" t="s">
        <v>6936</v>
      </c>
      <c r="D3487" s="1">
        <v>41183.771898148145</v>
      </c>
      <c r="E3487">
        <v>14</v>
      </c>
      <c r="F3487">
        <v>9</v>
      </c>
    </row>
    <row r="3488" spans="1:7" x14ac:dyDescent="0.2">
      <c r="A3488">
        <v>2.5282585827491002E+17</v>
      </c>
      <c r="B3488" t="s">
        <v>6937</v>
      </c>
      <c r="C3488" t="s">
        <v>6938</v>
      </c>
      <c r="D3488" s="1">
        <v>41183.821250000001</v>
      </c>
      <c r="E3488">
        <v>12</v>
      </c>
      <c r="F3488">
        <v>12</v>
      </c>
      <c r="G3488" t="s">
        <v>89</v>
      </c>
    </row>
    <row r="3489" spans="1:8" x14ac:dyDescent="0.2">
      <c r="A3489">
        <v>2.5282785394992301E+17</v>
      </c>
      <c r="B3489" t="s">
        <v>6939</v>
      </c>
      <c r="C3489" t="s">
        <v>6940</v>
      </c>
      <c r="D3489" s="1">
        <v>41183.82675925926</v>
      </c>
      <c r="E3489">
        <v>130</v>
      </c>
      <c r="F3489">
        <v>28</v>
      </c>
    </row>
    <row r="3490" spans="1:8" x14ac:dyDescent="0.2">
      <c r="A3490">
        <v>2.5283422962753901E+17</v>
      </c>
      <c r="B3490" t="s">
        <v>6941</v>
      </c>
      <c r="C3490" t="s">
        <v>6942</v>
      </c>
      <c r="D3490" s="1">
        <v>41183.844351851854</v>
      </c>
      <c r="E3490">
        <v>54</v>
      </c>
      <c r="F3490">
        <v>4</v>
      </c>
      <c r="G3490" t="s">
        <v>89</v>
      </c>
    </row>
    <row r="3491" spans="1:8" x14ac:dyDescent="0.2">
      <c r="A3491">
        <v>2.5283559735650701E+17</v>
      </c>
      <c r="B3491" t="s">
        <v>6943</v>
      </c>
      <c r="C3491" t="s">
        <v>6944</v>
      </c>
      <c r="D3491" s="1">
        <v>41183.848124999997</v>
      </c>
      <c r="E3491">
        <v>11</v>
      </c>
      <c r="F3491">
        <v>4</v>
      </c>
      <c r="G3491" t="s">
        <v>215</v>
      </c>
    </row>
    <row r="3492" spans="1:8" x14ac:dyDescent="0.2">
      <c r="A3492">
        <v>2.5283681008919699E+17</v>
      </c>
      <c r="B3492" t="s">
        <v>6945</v>
      </c>
      <c r="C3492" t="s">
        <v>6946</v>
      </c>
      <c r="D3492" s="1">
        <v>41183.851469907408</v>
      </c>
      <c r="E3492">
        <v>27</v>
      </c>
      <c r="F3492">
        <v>12</v>
      </c>
      <c r="G3492" t="s">
        <v>89</v>
      </c>
    </row>
    <row r="3493" spans="1:8" x14ac:dyDescent="0.2">
      <c r="A3493">
        <v>2.5284218006916701E+17</v>
      </c>
      <c r="B3493" t="s">
        <v>6947</v>
      </c>
      <c r="C3493" t="s">
        <v>6948</v>
      </c>
      <c r="D3493" s="1">
        <v>41183.866284722222</v>
      </c>
      <c r="E3493">
        <v>21</v>
      </c>
      <c r="F3493">
        <v>13</v>
      </c>
      <c r="G3493" t="e">
        <f>hannityshow</f>
        <v>#NAME?</v>
      </c>
    </row>
    <row r="3494" spans="1:8" x14ac:dyDescent="0.2">
      <c r="A3494">
        <v>2.5284306148118499E+17</v>
      </c>
      <c r="B3494" t="s">
        <v>6949</v>
      </c>
      <c r="C3494" t="s">
        <v>6950</v>
      </c>
      <c r="D3494" s="1">
        <v>41183.868726851855</v>
      </c>
      <c r="E3494">
        <v>33</v>
      </c>
      <c r="F3494">
        <v>17</v>
      </c>
      <c r="G3494" t="e">
        <f>hannityshow</f>
        <v>#NAME?</v>
      </c>
    </row>
    <row r="3495" spans="1:8" x14ac:dyDescent="0.2">
      <c r="A3495">
        <v>2.5284726578439699E+17</v>
      </c>
      <c r="B3495" t="s">
        <v>6951</v>
      </c>
      <c r="C3495" t="s">
        <v>6952</v>
      </c>
      <c r="D3495" s="1">
        <v>41183.880324074074</v>
      </c>
      <c r="E3495">
        <v>45</v>
      </c>
      <c r="F3495">
        <v>11</v>
      </c>
      <c r="G3495" t="s">
        <v>215</v>
      </c>
    </row>
    <row r="3496" spans="1:8" x14ac:dyDescent="0.2">
      <c r="A3496">
        <v>2.5285065078488198E+17</v>
      </c>
      <c r="B3496" t="s">
        <v>6953</v>
      </c>
      <c r="C3496" t="s">
        <v>6954</v>
      </c>
      <c r="D3496" s="1">
        <v>41183.889664351853</v>
      </c>
      <c r="E3496">
        <v>667</v>
      </c>
      <c r="F3496">
        <v>248</v>
      </c>
      <c r="G3496" t="s">
        <v>89</v>
      </c>
    </row>
    <row r="3497" spans="1:8" x14ac:dyDescent="0.2">
      <c r="A3497">
        <v>2.5285412490589699E+17</v>
      </c>
      <c r="B3497" t="s">
        <v>6955</v>
      </c>
      <c r="C3497" t="s">
        <v>6956</v>
      </c>
      <c r="D3497" s="1">
        <v>41183.899247685185</v>
      </c>
      <c r="E3497">
        <v>255</v>
      </c>
      <c r="F3497">
        <v>46</v>
      </c>
      <c r="G3497" t="s">
        <v>89</v>
      </c>
      <c r="H3497" t="s">
        <v>390</v>
      </c>
    </row>
    <row r="3498" spans="1:8" x14ac:dyDescent="0.2">
      <c r="A3498">
        <v>2.5285562965440899E+17</v>
      </c>
      <c r="B3498" t="s">
        <v>6957</v>
      </c>
      <c r="C3498" t="s">
        <v>6958</v>
      </c>
      <c r="D3498" s="1">
        <v>41183.903402777774</v>
      </c>
      <c r="E3498">
        <v>165</v>
      </c>
      <c r="F3498">
        <v>46</v>
      </c>
      <c r="G3498" t="s">
        <v>89</v>
      </c>
    </row>
    <row r="3499" spans="1:8" x14ac:dyDescent="0.2">
      <c r="A3499">
        <v>2.5285921201364099E+17</v>
      </c>
      <c r="B3499" t="s">
        <v>6959</v>
      </c>
      <c r="C3499" t="s">
        <v>6960</v>
      </c>
      <c r="D3499" s="1">
        <v>41183.913287037038</v>
      </c>
      <c r="E3499">
        <v>23</v>
      </c>
      <c r="F3499">
        <v>9</v>
      </c>
    </row>
    <row r="3500" spans="1:8" x14ac:dyDescent="0.2">
      <c r="A3500">
        <v>2.5286224556917501E+17</v>
      </c>
      <c r="B3500" t="s">
        <v>6961</v>
      </c>
      <c r="C3500" t="s">
        <v>6962</v>
      </c>
      <c r="D3500" s="1">
        <v>41183.921655092592</v>
      </c>
      <c r="E3500">
        <v>3</v>
      </c>
      <c r="F3500">
        <v>0</v>
      </c>
      <c r="G3500" t="s">
        <v>89</v>
      </c>
    </row>
    <row r="3501" spans="1:8" x14ac:dyDescent="0.2">
      <c r="A3501">
        <v>2.5286240075003398E+17</v>
      </c>
      <c r="B3501" t="s">
        <v>6963</v>
      </c>
      <c r="C3501" t="s">
        <v>6964</v>
      </c>
      <c r="D3501" s="1">
        <v>41183.922083333331</v>
      </c>
      <c r="E3501">
        <v>3</v>
      </c>
      <c r="F3501">
        <v>1</v>
      </c>
      <c r="G3501" t="s">
        <v>89</v>
      </c>
    </row>
    <row r="3502" spans="1:8" x14ac:dyDescent="0.2">
      <c r="A3502">
        <v>2.52864821987508E+17</v>
      </c>
      <c r="B3502" t="s">
        <v>6965</v>
      </c>
      <c r="C3502" t="s">
        <v>6966</v>
      </c>
      <c r="D3502" s="1">
        <v>41183.928773148145</v>
      </c>
      <c r="E3502">
        <v>125</v>
      </c>
      <c r="F3502">
        <v>78</v>
      </c>
    </row>
    <row r="3503" spans="1:8" x14ac:dyDescent="0.2">
      <c r="A3503">
        <v>2.52873565282648E+17</v>
      </c>
      <c r="B3503" t="s">
        <v>6967</v>
      </c>
      <c r="C3503" t="s">
        <v>6968</v>
      </c>
      <c r="D3503" s="1">
        <v>41183.952893518515</v>
      </c>
      <c r="E3503">
        <v>16</v>
      </c>
      <c r="F3503">
        <v>4</v>
      </c>
      <c r="G3503" t="s">
        <v>89</v>
      </c>
      <c r="H3503" t="s">
        <v>390</v>
      </c>
    </row>
    <row r="3504" spans="1:8" x14ac:dyDescent="0.2">
      <c r="A3504">
        <v>2.5287401895535398E+17</v>
      </c>
      <c r="B3504" t="s">
        <v>6969</v>
      </c>
      <c r="C3504" t="s">
        <v>6970</v>
      </c>
      <c r="D3504" s="1">
        <v>41183.954143518517</v>
      </c>
      <c r="E3504">
        <v>1143</v>
      </c>
      <c r="F3504">
        <v>630</v>
      </c>
    </row>
    <row r="3505" spans="1:8" x14ac:dyDescent="0.2">
      <c r="A3505">
        <v>2.5287483822875398E+17</v>
      </c>
      <c r="B3505" t="s">
        <v>6971</v>
      </c>
      <c r="C3505" t="s">
        <v>6972</v>
      </c>
      <c r="D3505" s="1">
        <v>41183.956412037034</v>
      </c>
      <c r="E3505">
        <v>89</v>
      </c>
      <c r="F3505">
        <v>30</v>
      </c>
    </row>
    <row r="3506" spans="1:8" x14ac:dyDescent="0.2">
      <c r="A3506">
        <v>2.5287527894944099E+17</v>
      </c>
      <c r="B3506" t="s">
        <v>6973</v>
      </c>
      <c r="C3506" t="s">
        <v>6974</v>
      </c>
      <c r="D3506" s="1">
        <v>41183.957627314812</v>
      </c>
      <c r="E3506">
        <v>60</v>
      </c>
      <c r="F3506">
        <v>12</v>
      </c>
      <c r="G3506" t="s">
        <v>89</v>
      </c>
      <c r="H3506" t="s">
        <v>390</v>
      </c>
    </row>
    <row r="3507" spans="1:8" x14ac:dyDescent="0.2">
      <c r="A3507">
        <v>2.5288099480011501E+17</v>
      </c>
      <c r="B3507" t="s">
        <v>6975</v>
      </c>
      <c r="C3507" t="s">
        <v>6976</v>
      </c>
      <c r="D3507" s="1">
        <v>41183.973402777781</v>
      </c>
      <c r="E3507">
        <v>95</v>
      </c>
      <c r="F3507">
        <v>45</v>
      </c>
      <c r="H3507" t="s">
        <v>390</v>
      </c>
    </row>
    <row r="3508" spans="1:8" x14ac:dyDescent="0.2">
      <c r="A3508">
        <v>2.52881545369628E+17</v>
      </c>
      <c r="B3508" t="s">
        <v>6977</v>
      </c>
      <c r="C3508" t="s">
        <v>6978</v>
      </c>
      <c r="D3508" s="1">
        <v>41183.974918981483</v>
      </c>
      <c r="E3508">
        <v>303</v>
      </c>
      <c r="F3508">
        <v>124</v>
      </c>
    </row>
    <row r="3509" spans="1:8" x14ac:dyDescent="0.2">
      <c r="A3509">
        <v>2.5288664366776301E+17</v>
      </c>
      <c r="B3509" t="s">
        <v>6979</v>
      </c>
      <c r="C3509" t="s">
        <v>6980</v>
      </c>
      <c r="D3509" s="1">
        <v>41183.988981481481</v>
      </c>
      <c r="E3509">
        <v>15</v>
      </c>
      <c r="F3509">
        <v>17</v>
      </c>
    </row>
    <row r="3510" spans="1:8" x14ac:dyDescent="0.2">
      <c r="A3510">
        <v>2.5311966357005501E+17</v>
      </c>
      <c r="B3510" t="s">
        <v>6981</v>
      </c>
      <c r="C3510" t="s">
        <v>6982</v>
      </c>
      <c r="D3510" s="1">
        <v>41184.632002314815</v>
      </c>
      <c r="E3510">
        <v>526</v>
      </c>
      <c r="F3510">
        <v>165</v>
      </c>
    </row>
    <row r="3511" spans="1:8" x14ac:dyDescent="0.2">
      <c r="A3511">
        <v>2.5312316383836899E+17</v>
      </c>
      <c r="B3511" t="s">
        <v>6983</v>
      </c>
      <c r="C3511" t="s">
        <v>6984</v>
      </c>
      <c r="D3511" s="1">
        <v>41184.641655092593</v>
      </c>
      <c r="E3511">
        <v>485</v>
      </c>
      <c r="F3511">
        <v>127</v>
      </c>
    </row>
    <row r="3512" spans="1:8" x14ac:dyDescent="0.2">
      <c r="A3512">
        <v>2.5312683231926202E+17</v>
      </c>
      <c r="B3512" t="s">
        <v>6985</v>
      </c>
      <c r="C3512" t="s">
        <v>6986</v>
      </c>
      <c r="D3512" s="1">
        <v>41184.651782407411</v>
      </c>
      <c r="E3512">
        <v>2223</v>
      </c>
      <c r="F3512">
        <v>593</v>
      </c>
    </row>
    <row r="3513" spans="1:8" x14ac:dyDescent="0.2">
      <c r="A3513">
        <v>2.53134031984664E+17</v>
      </c>
      <c r="B3513" t="s">
        <v>6987</v>
      </c>
      <c r="C3513" t="s">
        <v>6988</v>
      </c>
      <c r="D3513" s="1">
        <v>41184.671643518515</v>
      </c>
      <c r="E3513">
        <v>248</v>
      </c>
      <c r="F3513">
        <v>172</v>
      </c>
    </row>
    <row r="3514" spans="1:8" x14ac:dyDescent="0.2">
      <c r="A3514">
        <v>2.5313875347912198E+17</v>
      </c>
      <c r="B3514" t="s">
        <v>6989</v>
      </c>
      <c r="C3514" t="s">
        <v>6990</v>
      </c>
      <c r="D3514" s="1">
        <v>41184.684675925928</v>
      </c>
      <c r="E3514">
        <v>340</v>
      </c>
      <c r="F3514">
        <v>87</v>
      </c>
    </row>
    <row r="3515" spans="1:8" x14ac:dyDescent="0.2">
      <c r="A3515">
        <v>2.5314189736163299E+17</v>
      </c>
      <c r="B3515" t="s">
        <v>6991</v>
      </c>
      <c r="C3515" t="s">
        <v>6992</v>
      </c>
      <c r="D3515" s="1">
        <v>41184.693356481483</v>
      </c>
      <c r="E3515">
        <v>656</v>
      </c>
      <c r="F3515">
        <v>584</v>
      </c>
    </row>
    <row r="3516" spans="1:8" x14ac:dyDescent="0.2">
      <c r="A3516">
        <v>2.5314449573714301E+17</v>
      </c>
      <c r="B3516" t="s">
        <v>6993</v>
      </c>
      <c r="C3516" t="s">
        <v>6994</v>
      </c>
      <c r="D3516" s="1">
        <v>41184.700520833336</v>
      </c>
      <c r="E3516">
        <v>295</v>
      </c>
      <c r="F3516">
        <v>38</v>
      </c>
    </row>
    <row r="3517" spans="1:8" x14ac:dyDescent="0.2">
      <c r="A3517">
        <v>2.53146023004872E+17</v>
      </c>
      <c r="B3517" t="s">
        <v>6995</v>
      </c>
      <c r="C3517" t="s">
        <v>6996</v>
      </c>
      <c r="D3517" s="1">
        <v>41184.704733796294</v>
      </c>
      <c r="E3517">
        <v>316</v>
      </c>
      <c r="F3517">
        <v>67</v>
      </c>
    </row>
    <row r="3518" spans="1:8" x14ac:dyDescent="0.2">
      <c r="A3518">
        <v>2.53151034883588E+17</v>
      </c>
      <c r="B3518" t="s">
        <v>6997</v>
      </c>
      <c r="C3518" t="s">
        <v>6998</v>
      </c>
      <c r="D3518" s="1">
        <v>41184.718564814815</v>
      </c>
      <c r="E3518">
        <v>255</v>
      </c>
      <c r="F3518">
        <v>23</v>
      </c>
    </row>
    <row r="3519" spans="1:8" x14ac:dyDescent="0.2">
      <c r="A3519">
        <v>2.5315976605718099E+17</v>
      </c>
      <c r="B3519" t="s">
        <v>6999</v>
      </c>
      <c r="C3519" t="s">
        <v>7000</v>
      </c>
      <c r="D3519" s="1">
        <v>41184.742662037039</v>
      </c>
      <c r="E3519">
        <v>1039</v>
      </c>
      <c r="F3519">
        <v>362</v>
      </c>
    </row>
    <row r="3520" spans="1:8" x14ac:dyDescent="0.2">
      <c r="A3520">
        <v>2.5317928914976701E+17</v>
      </c>
      <c r="B3520" t="s">
        <v>7001</v>
      </c>
      <c r="C3520" t="s">
        <v>7002</v>
      </c>
      <c r="D3520" s="1">
        <v>41184.796539351853</v>
      </c>
      <c r="E3520">
        <v>26</v>
      </c>
      <c r="F3520">
        <v>7</v>
      </c>
      <c r="G3520" t="s">
        <v>215</v>
      </c>
      <c r="H3520" t="s">
        <v>390</v>
      </c>
    </row>
    <row r="3521" spans="1:7" x14ac:dyDescent="0.2">
      <c r="A3521">
        <v>2.5318085008518701E+17</v>
      </c>
      <c r="B3521" t="s">
        <v>7003</v>
      </c>
      <c r="C3521" t="s">
        <v>7004</v>
      </c>
      <c r="D3521" s="1">
        <v>41184.800844907404</v>
      </c>
      <c r="E3521">
        <v>12</v>
      </c>
      <c r="F3521">
        <v>6</v>
      </c>
      <c r="G3521" t="s">
        <v>215</v>
      </c>
    </row>
    <row r="3522" spans="1:7" x14ac:dyDescent="0.2">
      <c r="A3522">
        <v>2.5319809299894598E+17</v>
      </c>
      <c r="B3522" t="s">
        <v>7005</v>
      </c>
      <c r="C3522" t="s">
        <v>7006</v>
      </c>
      <c r="D3522" s="1">
        <v>41184.848425925928</v>
      </c>
      <c r="E3522">
        <v>133</v>
      </c>
      <c r="F3522">
        <v>89</v>
      </c>
      <c r="G3522" t="s">
        <v>89</v>
      </c>
    </row>
    <row r="3523" spans="1:7" x14ac:dyDescent="0.2">
      <c r="A3523">
        <v>2.5320214370256E+17</v>
      </c>
      <c r="B3523" t="s">
        <v>7007</v>
      </c>
      <c r="C3523" t="s">
        <v>7008</v>
      </c>
      <c r="D3523" s="1">
        <v>41184.859594907408</v>
      </c>
      <c r="E3523">
        <v>118</v>
      </c>
      <c r="F3523">
        <v>23</v>
      </c>
    </row>
    <row r="3524" spans="1:7" x14ac:dyDescent="0.2">
      <c r="A3524">
        <v>2.5320313755127802E+17</v>
      </c>
      <c r="B3524" t="s">
        <v>7009</v>
      </c>
      <c r="C3524" t="s">
        <v>7010</v>
      </c>
      <c r="D3524" s="1">
        <v>41184.862337962964</v>
      </c>
      <c r="E3524">
        <v>88</v>
      </c>
      <c r="F3524">
        <v>15</v>
      </c>
    </row>
    <row r="3525" spans="1:7" x14ac:dyDescent="0.2">
      <c r="A3525">
        <v>2.5320406851479101E+17</v>
      </c>
      <c r="B3525" t="s">
        <v>7011</v>
      </c>
      <c r="C3525" t="s">
        <v>7012</v>
      </c>
      <c r="D3525" s="1">
        <v>41184.864907407406</v>
      </c>
      <c r="E3525">
        <v>76</v>
      </c>
      <c r="F3525">
        <v>21</v>
      </c>
      <c r="G3525" t="s">
        <v>89</v>
      </c>
    </row>
    <row r="3526" spans="1:7" x14ac:dyDescent="0.2">
      <c r="A3526">
        <v>2.5320666366492198E+17</v>
      </c>
      <c r="B3526" t="s">
        <v>7013</v>
      </c>
      <c r="C3526" t="s">
        <v>7014</v>
      </c>
      <c r="D3526" s="1">
        <v>41184.872071759259</v>
      </c>
      <c r="E3526">
        <v>872</v>
      </c>
      <c r="F3526">
        <v>447</v>
      </c>
    </row>
    <row r="3527" spans="1:7" x14ac:dyDescent="0.2">
      <c r="A3527">
        <v>2.53209744246976E+17</v>
      </c>
      <c r="B3527" t="s">
        <v>7015</v>
      </c>
      <c r="C3527" t="s">
        <v>7016</v>
      </c>
      <c r="D3527" s="1">
        <v>41184.880578703705</v>
      </c>
      <c r="E3527">
        <v>237</v>
      </c>
      <c r="F3527">
        <v>58</v>
      </c>
      <c r="G3527" t="s">
        <v>215</v>
      </c>
    </row>
    <row r="3528" spans="1:7" x14ac:dyDescent="0.2">
      <c r="A3528">
        <v>2.5321391893841501E+17</v>
      </c>
      <c r="B3528" t="s">
        <v>7017</v>
      </c>
      <c r="C3528" t="s">
        <v>7018</v>
      </c>
      <c r="D3528" s="1">
        <v>41184.892094907409</v>
      </c>
      <c r="E3528">
        <v>1239</v>
      </c>
      <c r="F3528">
        <v>367</v>
      </c>
    </row>
    <row r="3529" spans="1:7" x14ac:dyDescent="0.2">
      <c r="A3529">
        <v>2.5322734494326301E+17</v>
      </c>
      <c r="B3529" t="s">
        <v>7019</v>
      </c>
      <c r="C3529" t="s">
        <v>7020</v>
      </c>
      <c r="D3529" s="1">
        <v>41184.929143518515</v>
      </c>
      <c r="E3529">
        <v>297</v>
      </c>
      <c r="F3529">
        <v>60</v>
      </c>
      <c r="G3529" t="s">
        <v>215</v>
      </c>
    </row>
    <row r="3530" spans="1:7" x14ac:dyDescent="0.2">
      <c r="A3530">
        <v>2.5323115053594202E+17</v>
      </c>
      <c r="B3530" t="s">
        <v>7021</v>
      </c>
      <c r="C3530" t="s">
        <v>7022</v>
      </c>
      <c r="D3530" s="1">
        <v>41184.939641203702</v>
      </c>
      <c r="E3530">
        <v>36</v>
      </c>
      <c r="F3530">
        <v>16</v>
      </c>
      <c r="G3530" t="s">
        <v>215</v>
      </c>
    </row>
    <row r="3531" spans="1:7" x14ac:dyDescent="0.2">
      <c r="A3531">
        <v>2.5323477340377901E+17</v>
      </c>
      <c r="B3531" t="s">
        <v>7023</v>
      </c>
      <c r="C3531" t="s">
        <v>7024</v>
      </c>
      <c r="D3531" s="1">
        <v>41184.949641203704</v>
      </c>
      <c r="E3531">
        <v>264</v>
      </c>
      <c r="F3531">
        <v>59</v>
      </c>
    </row>
    <row r="3532" spans="1:7" x14ac:dyDescent="0.2">
      <c r="A3532">
        <v>2.5323826355544E+17</v>
      </c>
      <c r="B3532" t="s">
        <v>7025</v>
      </c>
      <c r="C3532" t="s">
        <v>7026</v>
      </c>
      <c r="D3532" s="1">
        <v>41184.959270833337</v>
      </c>
      <c r="E3532">
        <v>27</v>
      </c>
      <c r="F3532">
        <v>37</v>
      </c>
      <c r="G3532" t="e">
        <f>ritter1025</f>
        <v>#NAME?</v>
      </c>
    </row>
    <row r="3533" spans="1:7" x14ac:dyDescent="0.2">
      <c r="A3533">
        <v>2.5348287129203901E+17</v>
      </c>
      <c r="B3533" t="s">
        <v>7027</v>
      </c>
      <c r="C3533" t="s">
        <v>7028</v>
      </c>
      <c r="D3533" s="1">
        <v>41185.634259259263</v>
      </c>
      <c r="E3533">
        <v>168</v>
      </c>
      <c r="F3533">
        <v>30</v>
      </c>
    </row>
    <row r="3534" spans="1:7" x14ac:dyDescent="0.2">
      <c r="A3534">
        <v>2.53485069983956E+17</v>
      </c>
      <c r="B3534" t="s">
        <v>7029</v>
      </c>
      <c r="C3534" t="s">
        <v>7030</v>
      </c>
      <c r="D3534" s="1">
        <v>41185.640324074076</v>
      </c>
      <c r="E3534">
        <v>325</v>
      </c>
      <c r="F3534">
        <v>90</v>
      </c>
    </row>
    <row r="3535" spans="1:7" x14ac:dyDescent="0.2">
      <c r="A3535">
        <v>2.5348549060553101E+17</v>
      </c>
      <c r="B3535" t="s">
        <v>7031</v>
      </c>
      <c r="C3535" t="s">
        <v>7032</v>
      </c>
      <c r="D3535" s="1">
        <v>41185.641493055555</v>
      </c>
      <c r="E3535">
        <v>284</v>
      </c>
      <c r="F3535">
        <v>57</v>
      </c>
    </row>
    <row r="3536" spans="1:7" x14ac:dyDescent="0.2">
      <c r="A3536">
        <v>2.5348893826471501E+17</v>
      </c>
      <c r="B3536" t="s">
        <v>7033</v>
      </c>
      <c r="C3536" t="s">
        <v>7034</v>
      </c>
      <c r="D3536" s="1">
        <v>41185.651006944441</v>
      </c>
      <c r="E3536">
        <v>2801</v>
      </c>
      <c r="F3536">
        <v>3876</v>
      </c>
    </row>
    <row r="3537" spans="1:7" x14ac:dyDescent="0.2">
      <c r="A3537">
        <v>2.5349920528336E+17</v>
      </c>
      <c r="B3537" t="s">
        <v>7035</v>
      </c>
      <c r="C3537" t="s">
        <v>7036</v>
      </c>
      <c r="D3537" s="1">
        <v>41185.679328703707</v>
      </c>
      <c r="E3537">
        <v>494</v>
      </c>
      <c r="F3537">
        <v>89</v>
      </c>
    </row>
    <row r="3538" spans="1:7" x14ac:dyDescent="0.2">
      <c r="A3538">
        <v>2.53506352566108E+17</v>
      </c>
      <c r="B3538" t="s">
        <v>7037</v>
      </c>
      <c r="C3538" t="e">
        <f>_xlfn.SINGLE( AmiciPhoto You are right), Carrara is a great marble.</f>
        <v>#NAME?</v>
      </c>
      <c r="D3538" s="1">
        <v>41185.699062500003</v>
      </c>
      <c r="E3538">
        <v>121</v>
      </c>
      <c r="F3538">
        <v>257</v>
      </c>
      <c r="G3538" t="s">
        <v>89</v>
      </c>
    </row>
    <row r="3539" spans="1:7" x14ac:dyDescent="0.2">
      <c r="A3539">
        <v>2.5350681456032899E+17</v>
      </c>
      <c r="B3539" t="s">
        <v>7038</v>
      </c>
      <c r="C3539" t="e">
        <f>_______romeo Thanks Mike</f>
        <v>#NAME?</v>
      </c>
      <c r="D3539" s="1">
        <v>41185.700335648151</v>
      </c>
      <c r="E3539">
        <v>4</v>
      </c>
      <c r="F3539">
        <v>2</v>
      </c>
      <c r="G3539" t="e">
        <f>_______romeo</f>
        <v>#NAME?</v>
      </c>
    </row>
    <row r="3540" spans="1:7" x14ac:dyDescent="0.2">
      <c r="A3540">
        <v>2.53509089102028E+17</v>
      </c>
      <c r="B3540" t="s">
        <v>7039</v>
      </c>
      <c r="C3540" t="s">
        <v>7040</v>
      </c>
      <c r="D3540" s="1">
        <v>41185.706608796296</v>
      </c>
      <c r="E3540">
        <v>24</v>
      </c>
      <c r="F3540">
        <v>8</v>
      </c>
    </row>
    <row r="3541" spans="1:7" x14ac:dyDescent="0.2">
      <c r="A3541">
        <v>2.5351362033446E+17</v>
      </c>
      <c r="B3541" t="s">
        <v>7041</v>
      </c>
      <c r="C3541" t="s">
        <v>7042</v>
      </c>
      <c r="D3541" s="1">
        <v>41185.719108796293</v>
      </c>
      <c r="E3541">
        <v>243</v>
      </c>
      <c r="F3541">
        <v>151</v>
      </c>
    </row>
    <row r="3542" spans="1:7" x14ac:dyDescent="0.2">
      <c r="A3542">
        <v>2.5351601097450701E+17</v>
      </c>
      <c r="B3542" t="s">
        <v>7043</v>
      </c>
      <c r="C3542" t="s">
        <v>7044</v>
      </c>
      <c r="D3542" s="1">
        <v>41185.725706018522</v>
      </c>
      <c r="E3542">
        <v>290</v>
      </c>
      <c r="F3542">
        <v>238</v>
      </c>
    </row>
    <row r="3543" spans="1:7" x14ac:dyDescent="0.2">
      <c r="A3543">
        <v>2.53519625709576E+17</v>
      </c>
      <c r="B3543" t="s">
        <v>7045</v>
      </c>
      <c r="C3543" t="s">
        <v>7046</v>
      </c>
      <c r="D3543" s="1">
        <v>41185.735682870371</v>
      </c>
      <c r="E3543">
        <v>68</v>
      </c>
      <c r="F3543">
        <v>13</v>
      </c>
    </row>
    <row r="3544" spans="1:7" x14ac:dyDescent="0.2">
      <c r="A3544">
        <v>2.53534879986376E+17</v>
      </c>
      <c r="B3544" t="s">
        <v>7047</v>
      </c>
      <c r="C3544" t="s">
        <v>7048</v>
      </c>
      <c r="D3544" s="1">
        <v>41185.777777777781</v>
      </c>
      <c r="E3544">
        <v>6</v>
      </c>
      <c r="F3544">
        <v>7</v>
      </c>
      <c r="G3544" t="s">
        <v>89</v>
      </c>
    </row>
    <row r="3545" spans="1:7" x14ac:dyDescent="0.2">
      <c r="A3545">
        <v>2.5356254798533798E+17</v>
      </c>
      <c r="B3545" t="s">
        <v>7049</v>
      </c>
      <c r="C3545" t="s">
        <v>7050</v>
      </c>
      <c r="D3545" s="1">
        <v>41185.854131944441</v>
      </c>
      <c r="E3545">
        <v>83</v>
      </c>
      <c r="F3545">
        <v>84</v>
      </c>
    </row>
    <row r="3546" spans="1:7" x14ac:dyDescent="0.2">
      <c r="A3546">
        <v>2.53563388402208E+17</v>
      </c>
      <c r="B3546" t="s">
        <v>7051</v>
      </c>
      <c r="C3546" t="s">
        <v>7052</v>
      </c>
      <c r="D3546" s="1">
        <v>41185.856446759259</v>
      </c>
      <c r="E3546">
        <v>55</v>
      </c>
      <c r="F3546">
        <v>73</v>
      </c>
    </row>
    <row r="3547" spans="1:7" x14ac:dyDescent="0.2">
      <c r="A3547">
        <v>2.5356623209837299E+17</v>
      </c>
      <c r="B3547" t="s">
        <v>7053</v>
      </c>
      <c r="C3547" t="s">
        <v>7054</v>
      </c>
      <c r="D3547" s="1">
        <v>41185.864293981482</v>
      </c>
      <c r="E3547">
        <v>28</v>
      </c>
      <c r="F3547">
        <v>11</v>
      </c>
      <c r="G3547" t="s">
        <v>215</v>
      </c>
    </row>
    <row r="3548" spans="1:7" x14ac:dyDescent="0.2">
      <c r="A3548">
        <v>2.5356658138744E+17</v>
      </c>
      <c r="B3548" t="s">
        <v>7055</v>
      </c>
      <c r="C3548" t="s">
        <v>7056</v>
      </c>
      <c r="D3548" s="1">
        <v>41185.865254629629</v>
      </c>
      <c r="E3548">
        <v>132</v>
      </c>
      <c r="F3548">
        <v>83</v>
      </c>
    </row>
    <row r="3549" spans="1:7" x14ac:dyDescent="0.2">
      <c r="A3549">
        <v>2.5356729798427398E+17</v>
      </c>
      <c r="B3549" t="s">
        <v>7057</v>
      </c>
      <c r="C3549" t="s">
        <v>7058</v>
      </c>
      <c r="D3549" s="1">
        <v>41185.8672337963</v>
      </c>
      <c r="E3549">
        <v>302</v>
      </c>
      <c r="F3549">
        <v>65</v>
      </c>
    </row>
    <row r="3550" spans="1:7" x14ac:dyDescent="0.2">
      <c r="A3550">
        <v>2.53570341471932E+17</v>
      </c>
      <c r="B3550" t="s">
        <v>7059</v>
      </c>
      <c r="C3550" t="s">
        <v>7060</v>
      </c>
      <c r="D3550" s="1">
        <v>41185.875636574077</v>
      </c>
      <c r="E3550">
        <v>40</v>
      </c>
      <c r="F3550">
        <v>12</v>
      </c>
    </row>
    <row r="3551" spans="1:7" x14ac:dyDescent="0.2">
      <c r="A3551">
        <v>2.5357164813184602E+17</v>
      </c>
      <c r="B3551" t="s">
        <v>7061</v>
      </c>
      <c r="C3551" t="s">
        <v>7062</v>
      </c>
      <c r="D3551" s="1">
        <v>41185.879236111112</v>
      </c>
      <c r="E3551">
        <v>10</v>
      </c>
      <c r="F3551">
        <v>14</v>
      </c>
      <c r="G3551" t="s">
        <v>89</v>
      </c>
    </row>
    <row r="3552" spans="1:7" x14ac:dyDescent="0.2">
      <c r="A3552">
        <v>2.5357499533744099E+17</v>
      </c>
      <c r="B3552" t="s">
        <v>7063</v>
      </c>
      <c r="C3552" t="e">
        <f>_xlfn.SINGLE( Lexi_Michaels Yes), absolutely.</f>
        <v>#NAME?</v>
      </c>
      <c r="D3552" s="1">
        <v>41185.888472222221</v>
      </c>
      <c r="E3552">
        <v>6</v>
      </c>
      <c r="F3552">
        <v>2</v>
      </c>
      <c r="G3552" t="s">
        <v>89</v>
      </c>
    </row>
    <row r="3553" spans="1:7" x14ac:dyDescent="0.2">
      <c r="A3553">
        <v>2.5357596460334202E+17</v>
      </c>
      <c r="B3553" t="s">
        <v>7064</v>
      </c>
      <c r="C3553" t="e">
        <f xml:space="preserve"> escobedoantonio Thank You</f>
        <v>#NAME?</v>
      </c>
      <c r="D3553" s="1">
        <v>41185.891145833331</v>
      </c>
      <c r="E3553">
        <v>3</v>
      </c>
      <c r="F3553">
        <v>1</v>
      </c>
      <c r="G3553" t="s">
        <v>89</v>
      </c>
    </row>
    <row r="3554" spans="1:7" x14ac:dyDescent="0.2">
      <c r="A3554">
        <v>2.5357653186617699E+17</v>
      </c>
      <c r="B3554" t="s">
        <v>7065</v>
      </c>
      <c r="C3554" t="e">
        <f xml:space="preserve"> SiphoSimelane Thank you.</f>
        <v>#NAME?</v>
      </c>
      <c r="D3554" s="1">
        <v>41185.89271990741</v>
      </c>
      <c r="E3554">
        <v>3</v>
      </c>
      <c r="F3554">
        <v>0</v>
      </c>
      <c r="G3554" t="s">
        <v>89</v>
      </c>
    </row>
    <row r="3555" spans="1:7" x14ac:dyDescent="0.2">
      <c r="A3555">
        <v>2.53577503849984E+17</v>
      </c>
      <c r="B3555" t="s">
        <v>7066</v>
      </c>
      <c r="C3555" t="s">
        <v>7067</v>
      </c>
      <c r="D3555" s="1">
        <v>41185.89539351852</v>
      </c>
      <c r="E3555">
        <v>356</v>
      </c>
      <c r="F3555">
        <v>107</v>
      </c>
    </row>
    <row r="3556" spans="1:7" x14ac:dyDescent="0.2">
      <c r="A3556">
        <v>2.5358136808743699E+17</v>
      </c>
      <c r="B3556" t="s">
        <v>7068</v>
      </c>
      <c r="C3556" t="s">
        <v>7069</v>
      </c>
      <c r="D3556" s="1">
        <v>41185.906064814815</v>
      </c>
      <c r="E3556">
        <v>869</v>
      </c>
      <c r="F3556">
        <v>505</v>
      </c>
      <c r="G3556" t="s">
        <v>89</v>
      </c>
    </row>
    <row r="3557" spans="1:7" x14ac:dyDescent="0.2">
      <c r="A3557">
        <v>2.5358664449668701E+17</v>
      </c>
      <c r="B3557" t="s">
        <v>7070</v>
      </c>
      <c r="C3557" t="e">
        <f xml:space="preserve"> Sappy4142 I agree</f>
        <v>#NAME?</v>
      </c>
      <c r="D3557" s="1">
        <v>41185.920624999999</v>
      </c>
      <c r="E3557">
        <v>1</v>
      </c>
      <c r="F3557">
        <v>0</v>
      </c>
      <c r="G3557" t="s">
        <v>89</v>
      </c>
    </row>
    <row r="3558" spans="1:7" x14ac:dyDescent="0.2">
      <c r="A3558">
        <v>2.5358779145429402E+17</v>
      </c>
      <c r="B3558" t="s">
        <v>7071</v>
      </c>
      <c r="C3558" t="s">
        <v>7072</v>
      </c>
      <c r="D3558" s="1">
        <v>41185.923784722225</v>
      </c>
      <c r="E3558">
        <v>1153</v>
      </c>
      <c r="F3558">
        <v>368</v>
      </c>
    </row>
    <row r="3559" spans="1:7" x14ac:dyDescent="0.2">
      <c r="A3559">
        <v>2.5359031544381798E+17</v>
      </c>
      <c r="B3559" t="s">
        <v>7073</v>
      </c>
      <c r="C3559" t="s">
        <v>7074</v>
      </c>
      <c r="D3559" s="1">
        <v>41185.930752314816</v>
      </c>
      <c r="E3559">
        <v>93</v>
      </c>
      <c r="F3559">
        <v>15</v>
      </c>
    </row>
    <row r="3560" spans="1:7" x14ac:dyDescent="0.2">
      <c r="A3560">
        <v>2.5359824060221402E+17</v>
      </c>
      <c r="B3560" t="s">
        <v>7075</v>
      </c>
      <c r="C3560" t="s">
        <v>7076</v>
      </c>
      <c r="D3560" s="1">
        <v>41185.952615740738</v>
      </c>
      <c r="E3560">
        <v>336</v>
      </c>
      <c r="F3560">
        <v>52</v>
      </c>
    </row>
    <row r="3561" spans="1:7" x14ac:dyDescent="0.2">
      <c r="A3561">
        <v>2.5359977222780899E+17</v>
      </c>
      <c r="B3561" t="s">
        <v>7077</v>
      </c>
      <c r="C3561" t="s">
        <v>7078</v>
      </c>
      <c r="D3561" s="1">
        <v>41185.95685185185</v>
      </c>
      <c r="E3561">
        <v>402</v>
      </c>
      <c r="F3561">
        <v>297</v>
      </c>
    </row>
    <row r="3562" spans="1:7" x14ac:dyDescent="0.2">
      <c r="A3562">
        <v>2.5369393067000198E+17</v>
      </c>
      <c r="B3562" t="s">
        <v>7079</v>
      </c>
      <c r="C3562" t="s">
        <v>7080</v>
      </c>
      <c r="D3562" s="1">
        <v>41186.216678240744</v>
      </c>
      <c r="E3562">
        <v>3669</v>
      </c>
      <c r="F3562">
        <v>1198</v>
      </c>
    </row>
    <row r="3563" spans="1:7" x14ac:dyDescent="0.2">
      <c r="A3563">
        <v>2.5369416816410202E+17</v>
      </c>
      <c r="B3563" t="s">
        <v>7081</v>
      </c>
      <c r="C3563" t="s">
        <v>7082</v>
      </c>
      <c r="D3563" s="1">
        <v>41186.217326388891</v>
      </c>
      <c r="E3563">
        <v>1402</v>
      </c>
      <c r="F3563">
        <v>590</v>
      </c>
    </row>
    <row r="3564" spans="1:7" x14ac:dyDescent="0.2">
      <c r="A3564">
        <v>2.53847285853724E+17</v>
      </c>
      <c r="B3564" t="s">
        <v>7083</v>
      </c>
      <c r="C3564" t="s">
        <v>7084</v>
      </c>
      <c r="D3564" s="1">
        <v>41186.639849537038</v>
      </c>
      <c r="E3564">
        <v>229</v>
      </c>
      <c r="F3564">
        <v>78</v>
      </c>
    </row>
    <row r="3565" spans="1:7" x14ac:dyDescent="0.2">
      <c r="A3565">
        <v>2.5385259504986499E+17</v>
      </c>
      <c r="B3565" t="s">
        <v>7085</v>
      </c>
      <c r="C3565" t="e">
        <f xml:space="preserve"> AJB73 Thank you.</f>
        <v>#NAME?</v>
      </c>
      <c r="D3565" s="1">
        <v>41186.654502314814</v>
      </c>
      <c r="E3565">
        <v>4</v>
      </c>
      <c r="F3565">
        <v>1</v>
      </c>
      <c r="G3565" t="s">
        <v>89</v>
      </c>
    </row>
    <row r="3566" spans="1:7" x14ac:dyDescent="0.2">
      <c r="A3566">
        <v>2.5385684453412E+17</v>
      </c>
      <c r="B3566" t="s">
        <v>7086</v>
      </c>
      <c r="C3566" t="s">
        <v>7087</v>
      </c>
      <c r="D3566" s="1">
        <v>41186.666226851848</v>
      </c>
      <c r="E3566">
        <v>59</v>
      </c>
      <c r="F3566">
        <v>33</v>
      </c>
      <c r="G3566" t="s">
        <v>215</v>
      </c>
    </row>
    <row r="3567" spans="1:7" x14ac:dyDescent="0.2">
      <c r="A3567">
        <v>2.53864404897128E+17</v>
      </c>
      <c r="B3567" t="s">
        <v>7088</v>
      </c>
      <c r="C3567" t="s">
        <v>7089</v>
      </c>
      <c r="D3567" s="1">
        <v>41186.687094907407</v>
      </c>
      <c r="E3567">
        <v>695</v>
      </c>
      <c r="F3567">
        <v>253</v>
      </c>
    </row>
    <row r="3568" spans="1:7" x14ac:dyDescent="0.2">
      <c r="A3568">
        <v>2.5387373012675299E+17</v>
      </c>
      <c r="B3568" t="s">
        <v>7090</v>
      </c>
      <c r="C3568" t="e">
        <f>_xlfn.SINGLE( FSTLTD _xlfn.SINGLE( tonyrobbins will be a great event. see You in London.))</f>
        <v>#NAME?</v>
      </c>
      <c r="D3568" s="1">
        <v>41186.712824074071</v>
      </c>
      <c r="E3568">
        <v>6</v>
      </c>
      <c r="F3568">
        <v>0</v>
      </c>
      <c r="G3568" t="s">
        <v>215</v>
      </c>
    </row>
    <row r="3569" spans="1:8" x14ac:dyDescent="0.2">
      <c r="A3569">
        <v>2.5387744581452499E+17</v>
      </c>
      <c r="B3569" t="s">
        <v>7091</v>
      </c>
      <c r="C3569" t="s">
        <v>7092</v>
      </c>
      <c r="D3569" s="1">
        <v>41186.723078703704</v>
      </c>
      <c r="E3569">
        <v>215</v>
      </c>
      <c r="F3569">
        <v>104</v>
      </c>
    </row>
    <row r="3570" spans="1:8" x14ac:dyDescent="0.2">
      <c r="A3570">
        <v>2.53880120576716E+17</v>
      </c>
      <c r="B3570" t="s">
        <v>7093</v>
      </c>
      <c r="C3570" t="s">
        <v>7094</v>
      </c>
      <c r="D3570" s="1">
        <v>41186.730462962965</v>
      </c>
      <c r="E3570">
        <v>98</v>
      </c>
      <c r="F3570">
        <v>103</v>
      </c>
    </row>
    <row r="3571" spans="1:8" x14ac:dyDescent="0.2">
      <c r="A3571">
        <v>2.5388310729444899E+17</v>
      </c>
      <c r="B3571" t="s">
        <v>7095</v>
      </c>
      <c r="C3571" t="s">
        <v>7096</v>
      </c>
      <c r="D3571" s="1">
        <v>41186.738703703704</v>
      </c>
      <c r="E3571">
        <v>430</v>
      </c>
      <c r="F3571">
        <v>243</v>
      </c>
    </row>
    <row r="3572" spans="1:8" x14ac:dyDescent="0.2">
      <c r="A3572">
        <v>2.5391391254472198E+17</v>
      </c>
      <c r="B3572" t="s">
        <v>7097</v>
      </c>
      <c r="C3572" t="s">
        <v>7098</v>
      </c>
      <c r="D3572" s="1">
        <v>41186.823703703703</v>
      </c>
      <c r="E3572">
        <v>315</v>
      </c>
      <c r="F3572">
        <v>116</v>
      </c>
    </row>
    <row r="3573" spans="1:8" x14ac:dyDescent="0.2">
      <c r="A3573">
        <v>2.5391744149790701E+17</v>
      </c>
      <c r="B3573" t="s">
        <v>7099</v>
      </c>
      <c r="C3573" t="s">
        <v>7100</v>
      </c>
      <c r="D3573" s="1">
        <v>41186.833449074074</v>
      </c>
      <c r="E3573">
        <v>47</v>
      </c>
      <c r="F3573">
        <v>29</v>
      </c>
      <c r="G3573" t="s">
        <v>89</v>
      </c>
    </row>
    <row r="3574" spans="1:8" x14ac:dyDescent="0.2">
      <c r="A3574">
        <v>2.5392253208693501E+17</v>
      </c>
      <c r="B3574" t="s">
        <v>7101</v>
      </c>
      <c r="C3574" t="e">
        <f>_xlfn.SINGLE( LuLuCornbread _xlfn.SINGLE( CelebApprentice most likely in February.))</f>
        <v>#NAME?</v>
      </c>
      <c r="D3574" s="1">
        <v>41186.847488425927</v>
      </c>
      <c r="E3574">
        <v>3</v>
      </c>
      <c r="F3574">
        <v>0</v>
      </c>
      <c r="G3574" t="s">
        <v>215</v>
      </c>
    </row>
    <row r="3575" spans="1:8" x14ac:dyDescent="0.2">
      <c r="A3575">
        <v>2.5392529220739802E+17</v>
      </c>
      <c r="B3575" t="s">
        <v>7102</v>
      </c>
      <c r="C3575" t="e">
        <f xml:space="preserve"> HighTide1989 Amazing is good too.</f>
        <v>#NAME?</v>
      </c>
      <c r="D3575" s="1">
        <v>41186.855115740742</v>
      </c>
      <c r="E3575">
        <v>3</v>
      </c>
      <c r="F3575">
        <v>1</v>
      </c>
      <c r="G3575" t="s">
        <v>89</v>
      </c>
    </row>
    <row r="3576" spans="1:8" x14ac:dyDescent="0.2">
      <c r="A3576">
        <v>2.5392855983444701E+17</v>
      </c>
      <c r="B3576" t="s">
        <v>7103</v>
      </c>
      <c r="C3576" t="s">
        <v>7104</v>
      </c>
      <c r="D3576" s="1">
        <v>41186.864131944443</v>
      </c>
      <c r="E3576">
        <v>39</v>
      </c>
      <c r="F3576">
        <v>14</v>
      </c>
    </row>
    <row r="3577" spans="1:8" x14ac:dyDescent="0.2">
      <c r="A3577">
        <v>2.5393046141023802E+17</v>
      </c>
      <c r="B3577" t="s">
        <v>7105</v>
      </c>
      <c r="C3577" t="s">
        <v>7106</v>
      </c>
      <c r="D3577" s="1">
        <v>41186.869375000002</v>
      </c>
      <c r="E3577">
        <v>114</v>
      </c>
      <c r="F3577">
        <v>36</v>
      </c>
      <c r="G3577" t="s">
        <v>89</v>
      </c>
    </row>
    <row r="3578" spans="1:8" x14ac:dyDescent="0.2">
      <c r="A3578">
        <v>2.5393069595572998E+17</v>
      </c>
      <c r="B3578" t="s">
        <v>7107</v>
      </c>
      <c r="C3578" t="s">
        <v>7108</v>
      </c>
      <c r="D3578" s="1">
        <v>41186.870023148149</v>
      </c>
      <c r="E3578">
        <v>209</v>
      </c>
      <c r="F3578">
        <v>82</v>
      </c>
    </row>
    <row r="3579" spans="1:8" x14ac:dyDescent="0.2">
      <c r="A3579">
        <v>2.5393810241711699E+17</v>
      </c>
      <c r="B3579" t="s">
        <v>7109</v>
      </c>
      <c r="C3579" t="s">
        <v>7110</v>
      </c>
      <c r="D3579" s="1">
        <v>41186.890462962961</v>
      </c>
      <c r="E3579">
        <v>1068</v>
      </c>
      <c r="F3579">
        <v>380</v>
      </c>
      <c r="G3579" t="s">
        <v>89</v>
      </c>
    </row>
    <row r="3580" spans="1:8" x14ac:dyDescent="0.2">
      <c r="A3580">
        <v>2.5394480673943901E+17</v>
      </c>
      <c r="B3580" t="s">
        <v>7111</v>
      </c>
      <c r="C3580" t="s">
        <v>7112</v>
      </c>
      <c r="D3580" s="1">
        <v>41186.908958333333</v>
      </c>
      <c r="E3580">
        <v>293</v>
      </c>
      <c r="F3580">
        <v>39</v>
      </c>
    </row>
    <row r="3581" spans="1:8" x14ac:dyDescent="0.2">
      <c r="A3581">
        <v>2.5395083168514E+17</v>
      </c>
      <c r="B3581" t="s">
        <v>7113</v>
      </c>
      <c r="C3581" t="s">
        <v>7114</v>
      </c>
      <c r="D3581" s="1">
        <v>41186.92559027778</v>
      </c>
      <c r="E3581">
        <v>337</v>
      </c>
      <c r="F3581">
        <v>209</v>
      </c>
    </row>
    <row r="3582" spans="1:8" x14ac:dyDescent="0.2">
      <c r="A3582">
        <v>2.5426086396653101E+17</v>
      </c>
      <c r="B3582" t="s">
        <v>7115</v>
      </c>
      <c r="C3582" t="s">
        <v>7116</v>
      </c>
      <c r="D3582" s="1">
        <v>41187.781111111108</v>
      </c>
      <c r="E3582">
        <v>21</v>
      </c>
      <c r="F3582">
        <v>8</v>
      </c>
      <c r="H3582" t="s">
        <v>390</v>
      </c>
    </row>
    <row r="3583" spans="1:8" x14ac:dyDescent="0.2">
      <c r="A3583">
        <v>2.5426171650496099E+17</v>
      </c>
      <c r="B3583" t="s">
        <v>7117</v>
      </c>
      <c r="C3583" t="s">
        <v>7118</v>
      </c>
      <c r="D3583" s="1">
        <v>41187.783460648148</v>
      </c>
      <c r="E3583">
        <v>82</v>
      </c>
      <c r="F3583">
        <v>30</v>
      </c>
      <c r="G3583" t="s">
        <v>89</v>
      </c>
    </row>
    <row r="3584" spans="1:8" x14ac:dyDescent="0.2">
      <c r="A3584">
        <v>2.5428152996923802E+17</v>
      </c>
      <c r="B3584" t="s">
        <v>7119</v>
      </c>
      <c r="C3584" t="s">
        <v>7120</v>
      </c>
      <c r="D3584" s="1">
        <v>41187.838136574072</v>
      </c>
      <c r="E3584">
        <v>84</v>
      </c>
      <c r="F3584">
        <v>14</v>
      </c>
      <c r="G3584" t="s">
        <v>215</v>
      </c>
    </row>
    <row r="3585" spans="1:8" x14ac:dyDescent="0.2">
      <c r="A3585">
        <v>2.5428961876000301E+17</v>
      </c>
      <c r="B3585" t="s">
        <v>7121</v>
      </c>
      <c r="C3585" t="s">
        <v>7122</v>
      </c>
      <c r="D3585" s="1">
        <v>41187.860462962963</v>
      </c>
      <c r="E3585">
        <v>234</v>
      </c>
      <c r="F3585">
        <v>61</v>
      </c>
      <c r="H3585" t="s">
        <v>616</v>
      </c>
    </row>
    <row r="3586" spans="1:8" x14ac:dyDescent="0.2">
      <c r="A3586">
        <v>2.5429660671791101E+17</v>
      </c>
      <c r="B3586" t="s">
        <v>7123</v>
      </c>
      <c r="C3586" t="s">
        <v>7124</v>
      </c>
      <c r="D3586" s="1">
        <v>41187.879745370374</v>
      </c>
      <c r="E3586">
        <v>35</v>
      </c>
      <c r="F3586">
        <v>12</v>
      </c>
      <c r="G3586" t="s">
        <v>215</v>
      </c>
      <c r="H3586" t="s">
        <v>390</v>
      </c>
    </row>
    <row r="3587" spans="1:8" x14ac:dyDescent="0.2">
      <c r="A3587">
        <v>2.5430265677495002E+17</v>
      </c>
      <c r="B3587" t="s">
        <v>7125</v>
      </c>
      <c r="C3587" t="s">
        <v>7126</v>
      </c>
      <c r="D3587" s="1">
        <v>41187.896435185183</v>
      </c>
      <c r="E3587">
        <v>227</v>
      </c>
      <c r="F3587">
        <v>61</v>
      </c>
      <c r="G3587" t="s">
        <v>89</v>
      </c>
    </row>
    <row r="3588" spans="1:8" x14ac:dyDescent="0.2">
      <c r="A3588">
        <v>2.5431436312773798E+17</v>
      </c>
      <c r="B3588" t="s">
        <v>7127</v>
      </c>
      <c r="C3588" t="s">
        <v>7128</v>
      </c>
      <c r="D3588" s="1">
        <v>41187.928738425922</v>
      </c>
      <c r="E3588">
        <v>38</v>
      </c>
      <c r="F3588">
        <v>13</v>
      </c>
    </row>
    <row r="3589" spans="1:8" x14ac:dyDescent="0.2">
      <c r="A3589">
        <v>2.5431973697489299E+17</v>
      </c>
      <c r="B3589" t="s">
        <v>7129</v>
      </c>
      <c r="C3589" t="s">
        <v>7130</v>
      </c>
      <c r="D3589" s="1">
        <v>41187.943564814814</v>
      </c>
      <c r="E3589">
        <v>199</v>
      </c>
      <c r="F3589">
        <v>115</v>
      </c>
    </row>
    <row r="3590" spans="1:8" x14ac:dyDescent="0.2">
      <c r="A3590">
        <v>2.5529341600978899E+17</v>
      </c>
      <c r="B3590" t="s">
        <v>7131</v>
      </c>
      <c r="C3590" t="s">
        <v>7132</v>
      </c>
      <c r="D3590" s="1">
        <v>41190.630416666667</v>
      </c>
      <c r="E3590">
        <v>30</v>
      </c>
      <c r="F3590">
        <v>13</v>
      </c>
    </row>
    <row r="3591" spans="1:8" x14ac:dyDescent="0.2">
      <c r="A3591">
        <v>2.55294883680632E+17</v>
      </c>
      <c r="B3591" t="s">
        <v>7133</v>
      </c>
      <c r="C3591" t="s">
        <v>7134</v>
      </c>
      <c r="D3591" s="1">
        <v>41190.634467592594</v>
      </c>
      <c r="E3591">
        <v>36639</v>
      </c>
      <c r="F3591">
        <v>49245</v>
      </c>
    </row>
    <row r="3592" spans="1:8" x14ac:dyDescent="0.2">
      <c r="A3592">
        <v>2.5529510736706301E+17</v>
      </c>
      <c r="B3592" t="s">
        <v>7135</v>
      </c>
      <c r="C3592" t="s">
        <v>7136</v>
      </c>
      <c r="D3592" s="1">
        <v>41190.635081018518</v>
      </c>
      <c r="E3592">
        <v>44</v>
      </c>
      <c r="F3592">
        <v>35</v>
      </c>
      <c r="G3592" t="s">
        <v>89</v>
      </c>
    </row>
    <row r="3593" spans="1:8" x14ac:dyDescent="0.2">
      <c r="A3593">
        <v>2.5531042504914899E+17</v>
      </c>
      <c r="B3593" t="s">
        <v>7137</v>
      </c>
      <c r="C3593" t="s">
        <v>7138</v>
      </c>
      <c r="D3593" s="1">
        <v>41190.677349537036</v>
      </c>
      <c r="E3593">
        <v>89</v>
      </c>
      <c r="F3593">
        <v>22</v>
      </c>
    </row>
    <row r="3594" spans="1:8" x14ac:dyDescent="0.2">
      <c r="A3594">
        <v>2.5533337066867002E+17</v>
      </c>
      <c r="B3594" t="s">
        <v>7139</v>
      </c>
      <c r="C3594" t="s">
        <v>7140</v>
      </c>
      <c r="D3594" s="1">
        <v>41190.740671296298</v>
      </c>
      <c r="E3594">
        <v>16</v>
      </c>
      <c r="F3594">
        <v>7</v>
      </c>
      <c r="G3594" t="s">
        <v>89</v>
      </c>
    </row>
    <row r="3595" spans="1:8" x14ac:dyDescent="0.2">
      <c r="A3595">
        <v>2.5534858361898499E+17</v>
      </c>
      <c r="B3595" t="s">
        <v>7141</v>
      </c>
      <c r="C3595" t="s">
        <v>7142</v>
      </c>
      <c r="D3595" s="1">
        <v>41190.782650462963</v>
      </c>
      <c r="E3595">
        <v>97</v>
      </c>
      <c r="F3595">
        <v>30</v>
      </c>
      <c r="G3595" t="s">
        <v>89</v>
      </c>
    </row>
    <row r="3596" spans="1:8" x14ac:dyDescent="0.2">
      <c r="A3596">
        <v>2.5536137294105798E+17</v>
      </c>
      <c r="B3596" t="s">
        <v>7143</v>
      </c>
      <c r="C3596" t="s">
        <v>7144</v>
      </c>
      <c r="D3596" s="1">
        <v>41190.817939814813</v>
      </c>
      <c r="E3596">
        <v>78</v>
      </c>
      <c r="F3596">
        <v>14</v>
      </c>
    </row>
    <row r="3597" spans="1:8" x14ac:dyDescent="0.2">
      <c r="A3597">
        <v>2.5536187432396301E+17</v>
      </c>
      <c r="B3597" t="s">
        <v>7145</v>
      </c>
      <c r="C3597" t="s">
        <v>7146</v>
      </c>
      <c r="D3597" s="1">
        <v>41190.81931712963</v>
      </c>
      <c r="E3597">
        <v>90</v>
      </c>
      <c r="F3597">
        <v>15</v>
      </c>
    </row>
    <row r="3598" spans="1:8" x14ac:dyDescent="0.2">
      <c r="A3598">
        <v>2.5537016401772099E+17</v>
      </c>
      <c r="B3598" t="s">
        <v>7147</v>
      </c>
      <c r="C3598" t="s">
        <v>7148</v>
      </c>
      <c r="D3598" s="1">
        <v>41190.842199074075</v>
      </c>
      <c r="E3598">
        <v>115</v>
      </c>
      <c r="F3598">
        <v>24</v>
      </c>
    </row>
    <row r="3599" spans="1:8" x14ac:dyDescent="0.2">
      <c r="A3599">
        <v>2.5537956483288602E+17</v>
      </c>
      <c r="B3599" t="s">
        <v>7149</v>
      </c>
      <c r="C3599" t="s">
        <v>7150</v>
      </c>
      <c r="D3599" s="1">
        <v>41190.868136574078</v>
      </c>
      <c r="E3599">
        <v>52</v>
      </c>
      <c r="F3599">
        <v>14</v>
      </c>
      <c r="G3599" t="s">
        <v>89</v>
      </c>
    </row>
    <row r="3600" spans="1:8" x14ac:dyDescent="0.2">
      <c r="A3600">
        <v>2.5538075050812602E+17</v>
      </c>
      <c r="B3600" t="s">
        <v>7151</v>
      </c>
      <c r="C3600" t="s">
        <v>7152</v>
      </c>
      <c r="D3600" s="1">
        <v>41190.871412037035</v>
      </c>
      <c r="E3600">
        <v>482</v>
      </c>
      <c r="F3600">
        <v>65</v>
      </c>
    </row>
    <row r="3601" spans="1:7" x14ac:dyDescent="0.2">
      <c r="A3601">
        <v>2.5538793992265699E+17</v>
      </c>
      <c r="B3601" t="s">
        <v>7153</v>
      </c>
      <c r="C3601" t="s">
        <v>7154</v>
      </c>
      <c r="D3601" s="1">
        <v>41190.891250000001</v>
      </c>
      <c r="E3601">
        <v>113</v>
      </c>
      <c r="F3601">
        <v>179</v>
      </c>
      <c r="G3601" t="s">
        <v>89</v>
      </c>
    </row>
    <row r="3602" spans="1:7" x14ac:dyDescent="0.2">
      <c r="A3602">
        <v>2.5539014084594E+17</v>
      </c>
      <c r="B3602" t="s">
        <v>7155</v>
      </c>
      <c r="C3602" t="s">
        <v>7156</v>
      </c>
      <c r="D3602" s="1">
        <v>41190.897326388891</v>
      </c>
      <c r="E3602">
        <v>306</v>
      </c>
      <c r="F3602">
        <v>48</v>
      </c>
      <c r="G3602" t="s">
        <v>89</v>
      </c>
    </row>
    <row r="3603" spans="1:7" x14ac:dyDescent="0.2">
      <c r="A3603">
        <v>2.55392008695316E+17</v>
      </c>
      <c r="B3603" t="s">
        <v>7157</v>
      </c>
      <c r="C3603" t="s">
        <v>7158</v>
      </c>
      <c r="D3603" s="1">
        <v>41190.90247685185</v>
      </c>
      <c r="E3603">
        <v>609</v>
      </c>
      <c r="F3603">
        <v>947</v>
      </c>
      <c r="G3603" t="s">
        <v>215</v>
      </c>
    </row>
    <row r="3604" spans="1:7" x14ac:dyDescent="0.2">
      <c r="A3604">
        <v>2.5539302759244099E+17</v>
      </c>
      <c r="B3604" t="s">
        <v>7159</v>
      </c>
      <c r="C3604" t="s">
        <v>7160</v>
      </c>
      <c r="D3604" s="1">
        <v>41190.905289351853</v>
      </c>
      <c r="E3604">
        <v>73</v>
      </c>
      <c r="F3604">
        <v>19</v>
      </c>
      <c r="G3604" t="s">
        <v>89</v>
      </c>
    </row>
    <row r="3605" spans="1:7" x14ac:dyDescent="0.2">
      <c r="A3605">
        <v>2.5539599287727299E+17</v>
      </c>
      <c r="B3605" t="s">
        <v>7161</v>
      </c>
      <c r="C3605" t="s">
        <v>7162</v>
      </c>
      <c r="D3605" s="1">
        <v>41190.913472222222</v>
      </c>
      <c r="E3605">
        <v>267</v>
      </c>
      <c r="F3605">
        <v>217</v>
      </c>
    </row>
    <row r="3606" spans="1:7" x14ac:dyDescent="0.2">
      <c r="A3606">
        <v>2.55396685671444E+17</v>
      </c>
      <c r="B3606" t="s">
        <v>7163</v>
      </c>
      <c r="C3606" t="s">
        <v>7164</v>
      </c>
      <c r="D3606" s="1">
        <v>41190.915381944447</v>
      </c>
      <c r="E3606">
        <v>367</v>
      </c>
      <c r="F3606">
        <v>106</v>
      </c>
      <c r="G3606" t="s">
        <v>215</v>
      </c>
    </row>
    <row r="3607" spans="1:7" x14ac:dyDescent="0.2">
      <c r="A3607">
        <v>2.5539785434715699E+17</v>
      </c>
      <c r="B3607" t="s">
        <v>7165</v>
      </c>
      <c r="C3607" t="s">
        <v>7166</v>
      </c>
      <c r="D3607" s="1">
        <v>41190.918611111112</v>
      </c>
      <c r="E3607">
        <v>997</v>
      </c>
      <c r="F3607">
        <v>717</v>
      </c>
    </row>
    <row r="3608" spans="1:7" x14ac:dyDescent="0.2">
      <c r="A3608">
        <v>2.5540278265855501E+17</v>
      </c>
      <c r="B3608" t="s">
        <v>7167</v>
      </c>
      <c r="C3608" t="e">
        <f>_xlfn.SINGLE( bigtigga12 Work hard), love what You do, keep focused, never lose Your momentum.</f>
        <v>#NAME?</v>
      </c>
      <c r="D3608" s="1">
        <v>41190.932210648149</v>
      </c>
      <c r="E3608">
        <v>21</v>
      </c>
      <c r="F3608">
        <v>17</v>
      </c>
      <c r="G3608" t="s">
        <v>89</v>
      </c>
    </row>
    <row r="3609" spans="1:7" x14ac:dyDescent="0.2">
      <c r="A3609">
        <v>2.5541093293778499E+17</v>
      </c>
      <c r="B3609" t="s">
        <v>7168</v>
      </c>
      <c r="C3609" t="s">
        <v>7169</v>
      </c>
      <c r="D3609" s="1">
        <v>41190.954699074071</v>
      </c>
      <c r="E3609">
        <v>336</v>
      </c>
      <c r="F3609">
        <v>62</v>
      </c>
    </row>
    <row r="3610" spans="1:7" x14ac:dyDescent="0.2">
      <c r="A3610">
        <v>2.5541184905349901E+17</v>
      </c>
      <c r="B3610" t="s">
        <v>7170</v>
      </c>
      <c r="C3610" t="s">
        <v>7171</v>
      </c>
      <c r="D3610" s="1">
        <v>41190.95722222222</v>
      </c>
      <c r="E3610">
        <v>627</v>
      </c>
      <c r="F3610">
        <v>120</v>
      </c>
    </row>
    <row r="3611" spans="1:7" x14ac:dyDescent="0.2">
      <c r="A3611">
        <v>2.5565619310258499E+17</v>
      </c>
      <c r="B3611" t="s">
        <v>7172</v>
      </c>
      <c r="C3611" t="s">
        <v>7173</v>
      </c>
      <c r="D3611" s="1">
        <v>41191.631481481483</v>
      </c>
      <c r="E3611">
        <v>168</v>
      </c>
      <c r="F3611">
        <v>24</v>
      </c>
    </row>
    <row r="3612" spans="1:7" x14ac:dyDescent="0.2">
      <c r="A3612">
        <v>2.55670162068488E+17</v>
      </c>
      <c r="B3612" t="s">
        <v>7174</v>
      </c>
      <c r="C3612" t="s">
        <v>7175</v>
      </c>
      <c r="D3612" s="1">
        <v>41191.670034722221</v>
      </c>
      <c r="E3612">
        <v>341</v>
      </c>
      <c r="F3612">
        <v>54</v>
      </c>
    </row>
    <row r="3613" spans="1:7" x14ac:dyDescent="0.2">
      <c r="A3613">
        <v>2.55671869951328E+17</v>
      </c>
      <c r="B3613" t="s">
        <v>7176</v>
      </c>
      <c r="C3613" t="s">
        <v>7177</v>
      </c>
      <c r="D3613" s="1">
        <v>41191.674745370372</v>
      </c>
      <c r="E3613">
        <v>206</v>
      </c>
      <c r="F3613">
        <v>433</v>
      </c>
      <c r="G3613" t="s">
        <v>89</v>
      </c>
    </row>
    <row r="3614" spans="1:7" x14ac:dyDescent="0.2">
      <c r="A3614">
        <v>2.5567896305624602E+17</v>
      </c>
      <c r="B3614" t="s">
        <v>7178</v>
      </c>
      <c r="C3614" t="s">
        <v>7179</v>
      </c>
      <c r="D3614" s="1">
        <v>41191.69431712963</v>
      </c>
      <c r="E3614">
        <v>147</v>
      </c>
      <c r="F3614">
        <v>27</v>
      </c>
      <c r="G3614" t="s">
        <v>89</v>
      </c>
    </row>
    <row r="3615" spans="1:7" x14ac:dyDescent="0.2">
      <c r="A3615">
        <v>2.5568099806963299E+17</v>
      </c>
      <c r="B3615" t="s">
        <v>7180</v>
      </c>
      <c r="C3615" t="s">
        <v>7181</v>
      </c>
      <c r="D3615" s="1">
        <v>41191.699930555558</v>
      </c>
      <c r="E3615">
        <v>46</v>
      </c>
      <c r="F3615">
        <v>20</v>
      </c>
      <c r="G3615" t="s">
        <v>89</v>
      </c>
    </row>
    <row r="3616" spans="1:7" x14ac:dyDescent="0.2">
      <c r="A3616">
        <v>2.5568465120355901E+17</v>
      </c>
      <c r="B3616" t="s">
        <v>7182</v>
      </c>
      <c r="C3616" t="s">
        <v>7183</v>
      </c>
      <c r="D3616" s="1">
        <v>41191.710011574076</v>
      </c>
      <c r="E3616">
        <v>204</v>
      </c>
      <c r="F3616">
        <v>129</v>
      </c>
      <c r="G3616" t="s">
        <v>89</v>
      </c>
    </row>
    <row r="3617" spans="1:8" x14ac:dyDescent="0.2">
      <c r="A3617">
        <v>2.5569079919341501E+17</v>
      </c>
      <c r="B3617" t="s">
        <v>7184</v>
      </c>
      <c r="C3617" t="s">
        <v>7185</v>
      </c>
      <c r="D3617" s="1">
        <v>41191.726979166669</v>
      </c>
      <c r="E3617">
        <v>19</v>
      </c>
      <c r="F3617">
        <v>7</v>
      </c>
      <c r="G3617" t="s">
        <v>89</v>
      </c>
    </row>
    <row r="3618" spans="1:8" x14ac:dyDescent="0.2">
      <c r="A3618">
        <v>2.5569271844819699E+17</v>
      </c>
      <c r="B3618" t="s">
        <v>7186</v>
      </c>
      <c r="C3618" t="s">
        <v>7187</v>
      </c>
      <c r="D3618" s="1">
        <v>41191.73228009259</v>
      </c>
      <c r="E3618">
        <v>712</v>
      </c>
      <c r="F3618">
        <v>533</v>
      </c>
    </row>
    <row r="3619" spans="1:8" x14ac:dyDescent="0.2">
      <c r="A3619">
        <v>2.5571712344222899E+17</v>
      </c>
      <c r="B3619" t="s">
        <v>7188</v>
      </c>
      <c r="C3619" t="s">
        <v>7189</v>
      </c>
      <c r="D3619" s="1">
        <v>41191.799618055556</v>
      </c>
      <c r="E3619">
        <v>184</v>
      </c>
      <c r="F3619">
        <v>49</v>
      </c>
    </row>
    <row r="3620" spans="1:8" x14ac:dyDescent="0.2">
      <c r="A3620">
        <v>2.55717302413172E+17</v>
      </c>
      <c r="B3620" t="s">
        <v>7190</v>
      </c>
      <c r="C3620" t="s">
        <v>7191</v>
      </c>
      <c r="D3620" s="1">
        <v>41191.800115740742</v>
      </c>
      <c r="E3620">
        <v>407</v>
      </c>
      <c r="F3620">
        <v>109</v>
      </c>
    </row>
    <row r="3621" spans="1:8" x14ac:dyDescent="0.2">
      <c r="A3621">
        <v>2.5571792831658301E+17</v>
      </c>
      <c r="B3621" t="s">
        <v>7192</v>
      </c>
      <c r="C3621" t="s">
        <v>7193</v>
      </c>
      <c r="D3621" s="1">
        <v>41191.801840277774</v>
      </c>
      <c r="E3621">
        <v>26</v>
      </c>
      <c r="F3621">
        <v>10</v>
      </c>
      <c r="G3621" t="s">
        <v>89</v>
      </c>
      <c r="H3621" t="s">
        <v>390</v>
      </c>
    </row>
    <row r="3622" spans="1:8" x14ac:dyDescent="0.2">
      <c r="A3622">
        <v>2.5572006976882598E+17</v>
      </c>
      <c r="B3622" t="s">
        <v>7194</v>
      </c>
      <c r="C3622" t="s">
        <v>7195</v>
      </c>
      <c r="D3622" s="1">
        <v>41191.807754629626</v>
      </c>
      <c r="E3622">
        <v>145</v>
      </c>
      <c r="F3622">
        <v>48</v>
      </c>
    </row>
    <row r="3623" spans="1:8" x14ac:dyDescent="0.2">
      <c r="A3623">
        <v>2.5572124210194E+17</v>
      </c>
      <c r="B3623" t="s">
        <v>7196</v>
      </c>
      <c r="C3623" t="s">
        <v>7197</v>
      </c>
      <c r="D3623" s="1">
        <v>41191.810983796298</v>
      </c>
      <c r="E3623">
        <v>121</v>
      </c>
      <c r="F3623">
        <v>64</v>
      </c>
    </row>
    <row r="3624" spans="1:8" x14ac:dyDescent="0.2">
      <c r="A3624">
        <v>2.5572522142690899E+17</v>
      </c>
      <c r="B3624" t="s">
        <v>7198</v>
      </c>
      <c r="C3624" t="s">
        <v>7199</v>
      </c>
      <c r="D3624" s="1">
        <v>41191.821967592594</v>
      </c>
      <c r="E3624">
        <v>309</v>
      </c>
      <c r="F3624">
        <v>218</v>
      </c>
    </row>
    <row r="3625" spans="1:8" x14ac:dyDescent="0.2">
      <c r="A3625">
        <v>2.5572921761714099E+17</v>
      </c>
      <c r="B3625" t="s">
        <v>7200</v>
      </c>
      <c r="C3625" t="s">
        <v>7201</v>
      </c>
      <c r="D3625" s="1">
        <v>41191.832997685182</v>
      </c>
      <c r="E3625">
        <v>105</v>
      </c>
      <c r="F3625">
        <v>159</v>
      </c>
      <c r="G3625" t="s">
        <v>89</v>
      </c>
    </row>
    <row r="3626" spans="1:8" x14ac:dyDescent="0.2">
      <c r="A3626">
        <v>2.55736699982864E+17</v>
      </c>
      <c r="B3626" t="s">
        <v>7202</v>
      </c>
      <c r="C3626" t="s">
        <v>7203</v>
      </c>
      <c r="D3626" s="1">
        <v>41191.853645833333</v>
      </c>
      <c r="E3626">
        <v>185</v>
      </c>
      <c r="F3626">
        <v>44</v>
      </c>
    </row>
    <row r="3627" spans="1:8" x14ac:dyDescent="0.2">
      <c r="A3627">
        <v>2.5573870305243501E+17</v>
      </c>
      <c r="B3627" t="s">
        <v>7204</v>
      </c>
      <c r="C3627" t="s">
        <v>7205</v>
      </c>
      <c r="D3627" s="1">
        <v>41191.859166666669</v>
      </c>
      <c r="E3627">
        <v>77</v>
      </c>
      <c r="F3627">
        <v>54</v>
      </c>
    </row>
    <row r="3628" spans="1:8" x14ac:dyDescent="0.2">
      <c r="A3628">
        <v>2.55766290885656E+17</v>
      </c>
      <c r="B3628" t="s">
        <v>7206</v>
      </c>
      <c r="C3628" t="s">
        <v>7207</v>
      </c>
      <c r="D3628" s="1">
        <v>41191.935300925928</v>
      </c>
      <c r="E3628">
        <v>254</v>
      </c>
      <c r="F3628">
        <v>47</v>
      </c>
    </row>
    <row r="3629" spans="1:8" x14ac:dyDescent="0.2">
      <c r="A3629">
        <v>2.5577077210100899E+17</v>
      </c>
      <c r="B3629" t="s">
        <v>7208</v>
      </c>
      <c r="C3629" t="s">
        <v>7209</v>
      </c>
      <c r="D3629" s="1">
        <v>41191.947662037041</v>
      </c>
      <c r="E3629">
        <v>510</v>
      </c>
      <c r="F3629">
        <v>156</v>
      </c>
    </row>
    <row r="3630" spans="1:8" x14ac:dyDescent="0.2">
      <c r="A3630">
        <v>2.5577755182854499E+17</v>
      </c>
      <c r="B3630" t="s">
        <v>7210</v>
      </c>
      <c r="C3630" t="s">
        <v>7211</v>
      </c>
      <c r="D3630" s="1">
        <v>41191.966377314813</v>
      </c>
      <c r="E3630">
        <v>1274</v>
      </c>
      <c r="F3630">
        <v>588</v>
      </c>
    </row>
    <row r="3631" spans="1:8" x14ac:dyDescent="0.2">
      <c r="A3631">
        <v>2.5578456090477299E+17</v>
      </c>
      <c r="B3631" t="s">
        <v>7212</v>
      </c>
      <c r="C3631" t="s">
        <v>7213</v>
      </c>
      <c r="D3631" s="1">
        <v>41191.985717592594</v>
      </c>
      <c r="E3631">
        <v>30300</v>
      </c>
      <c r="F3631">
        <v>20151</v>
      </c>
    </row>
    <row r="3632" spans="1:8" x14ac:dyDescent="0.2">
      <c r="A3632">
        <v>2.55791437260656E+17</v>
      </c>
      <c r="B3632" t="s">
        <v>7214</v>
      </c>
      <c r="C3632" t="s">
        <v>7215</v>
      </c>
      <c r="D3632" s="1">
        <v>41192.004687499997</v>
      </c>
      <c r="E3632">
        <v>810</v>
      </c>
      <c r="F3632">
        <v>440</v>
      </c>
    </row>
    <row r="3633" spans="1:7" x14ac:dyDescent="0.2">
      <c r="A3633">
        <v>2.56023423829032E+17</v>
      </c>
      <c r="B3633" t="s">
        <v>7216</v>
      </c>
      <c r="C3633" t="s">
        <v>7217</v>
      </c>
      <c r="D3633" s="1">
        <v>41192.644849537035</v>
      </c>
      <c r="E3633">
        <v>191</v>
      </c>
      <c r="F3633">
        <v>148</v>
      </c>
      <c r="G3633" t="s">
        <v>215</v>
      </c>
    </row>
    <row r="3634" spans="1:7" x14ac:dyDescent="0.2">
      <c r="A3634">
        <v>2.5603143716005402E+17</v>
      </c>
      <c r="B3634" t="s">
        <v>7218</v>
      </c>
      <c r="C3634" t="s">
        <v>7219</v>
      </c>
      <c r="D3634" s="1">
        <v>41192.666967592595</v>
      </c>
      <c r="E3634">
        <v>207</v>
      </c>
      <c r="F3634">
        <v>97</v>
      </c>
    </row>
    <row r="3635" spans="1:7" x14ac:dyDescent="0.2">
      <c r="A3635">
        <v>2.5603983589731501E+17</v>
      </c>
      <c r="B3635" t="s">
        <v>7220</v>
      </c>
      <c r="C3635" t="s">
        <v>7221</v>
      </c>
      <c r="D3635" s="1">
        <v>41192.690138888887</v>
      </c>
      <c r="E3635">
        <v>45</v>
      </c>
      <c r="F3635">
        <v>27</v>
      </c>
    </row>
    <row r="3636" spans="1:7" x14ac:dyDescent="0.2">
      <c r="A3636">
        <v>2.5604209393024198E+17</v>
      </c>
      <c r="B3636" t="s">
        <v>7222</v>
      </c>
      <c r="C3636" t="s">
        <v>7223</v>
      </c>
      <c r="D3636" s="1">
        <v>41192.69636574074</v>
      </c>
      <c r="E3636">
        <v>237</v>
      </c>
      <c r="F3636">
        <v>51</v>
      </c>
    </row>
    <row r="3637" spans="1:7" x14ac:dyDescent="0.2">
      <c r="A3637">
        <v>2.5604487148222E+17</v>
      </c>
      <c r="B3637" t="s">
        <v>7224</v>
      </c>
      <c r="C3637" t="s">
        <v>7225</v>
      </c>
      <c r="D3637" s="1">
        <v>41192.704039351855</v>
      </c>
      <c r="E3637">
        <v>356</v>
      </c>
      <c r="F3637">
        <v>97</v>
      </c>
    </row>
    <row r="3638" spans="1:7" x14ac:dyDescent="0.2">
      <c r="A3638">
        <v>2.5605514306428899E+17</v>
      </c>
      <c r="B3638" t="s">
        <v>7226</v>
      </c>
      <c r="C3638" t="s">
        <v>7227</v>
      </c>
      <c r="D3638" s="1">
        <v>41192.73238425926</v>
      </c>
      <c r="E3638">
        <v>202</v>
      </c>
      <c r="F3638">
        <v>117</v>
      </c>
    </row>
    <row r="3639" spans="1:7" x14ac:dyDescent="0.2">
      <c r="A3639">
        <v>2.5605638720391101E+17</v>
      </c>
      <c r="B3639" t="s">
        <v>7228</v>
      </c>
      <c r="C3639" t="s">
        <v>7229</v>
      </c>
      <c r="D3639" s="1">
        <v>41192.735810185186</v>
      </c>
      <c r="E3639">
        <v>136</v>
      </c>
      <c r="F3639">
        <v>38</v>
      </c>
    </row>
    <row r="3640" spans="1:7" x14ac:dyDescent="0.2">
      <c r="A3640">
        <v>2.5606357366985501E+17</v>
      </c>
      <c r="B3640" t="s">
        <v>7230</v>
      </c>
      <c r="C3640" t="s">
        <v>7231</v>
      </c>
      <c r="D3640" s="1">
        <v>41192.755648148152</v>
      </c>
      <c r="E3640">
        <v>722</v>
      </c>
      <c r="F3640">
        <v>649</v>
      </c>
    </row>
    <row r="3641" spans="1:7" x14ac:dyDescent="0.2">
      <c r="A3641">
        <v>2.56072913789284E+17</v>
      </c>
      <c r="B3641" t="s">
        <v>7232</v>
      </c>
      <c r="C3641" t="s">
        <v>7233</v>
      </c>
      <c r="D3641" s="1">
        <v>41192.781412037039</v>
      </c>
      <c r="E3641">
        <v>755</v>
      </c>
      <c r="F3641">
        <v>172</v>
      </c>
    </row>
    <row r="3642" spans="1:7" x14ac:dyDescent="0.2">
      <c r="A3642">
        <v>2.5607851046721501E+17</v>
      </c>
      <c r="B3642" t="s">
        <v>7234</v>
      </c>
      <c r="C3642" t="s">
        <v>7235</v>
      </c>
      <c r="D3642" s="1">
        <v>41192.796863425923</v>
      </c>
      <c r="E3642">
        <v>583</v>
      </c>
      <c r="F3642">
        <v>178</v>
      </c>
    </row>
    <row r="3643" spans="1:7" x14ac:dyDescent="0.2">
      <c r="A3643">
        <v>2.5609287940193402E+17</v>
      </c>
      <c r="B3643" t="s">
        <v>7236</v>
      </c>
      <c r="C3643" t="s">
        <v>7237</v>
      </c>
      <c r="D3643" s="1">
        <v>41192.836516203701</v>
      </c>
      <c r="E3643">
        <v>3241</v>
      </c>
      <c r="F3643">
        <v>3845</v>
      </c>
    </row>
    <row r="3644" spans="1:7" x14ac:dyDescent="0.2">
      <c r="A3644">
        <v>2.5610406528773299E+17</v>
      </c>
      <c r="B3644" t="s">
        <v>7238</v>
      </c>
      <c r="C3644" t="s">
        <v>7239</v>
      </c>
      <c r="D3644" s="1">
        <v>41192.867384259262</v>
      </c>
      <c r="E3644">
        <v>1698</v>
      </c>
      <c r="F3644">
        <v>358</v>
      </c>
    </row>
    <row r="3645" spans="1:7" x14ac:dyDescent="0.2">
      <c r="A3645">
        <v>2.5610478376360301E+17</v>
      </c>
      <c r="B3645" t="s">
        <v>7240</v>
      </c>
      <c r="C3645" t="s">
        <v>7241</v>
      </c>
      <c r="D3645" s="1">
        <v>41192.869363425925</v>
      </c>
      <c r="E3645">
        <v>180</v>
      </c>
      <c r="F3645">
        <v>58</v>
      </c>
    </row>
    <row r="3646" spans="1:7" x14ac:dyDescent="0.2">
      <c r="A3646">
        <v>2.56111919491084E+17</v>
      </c>
      <c r="B3646" t="s">
        <v>7242</v>
      </c>
      <c r="C3646" t="s">
        <v>7243</v>
      </c>
      <c r="D3646" s="1">
        <v>41192.889050925929</v>
      </c>
      <c r="E3646">
        <v>52</v>
      </c>
      <c r="F3646">
        <v>36</v>
      </c>
      <c r="G3646" t="s">
        <v>89</v>
      </c>
    </row>
    <row r="3647" spans="1:7" x14ac:dyDescent="0.2">
      <c r="A3647">
        <v>2.5611318025272899E+17</v>
      </c>
      <c r="B3647" t="s">
        <v>7244</v>
      </c>
      <c r="C3647" t="s">
        <v>7245</v>
      </c>
      <c r="D3647" s="1">
        <v>41192.892534722225</v>
      </c>
      <c r="E3647">
        <v>419</v>
      </c>
      <c r="F3647">
        <v>61</v>
      </c>
    </row>
    <row r="3648" spans="1:7" x14ac:dyDescent="0.2">
      <c r="A3648">
        <v>2.5611782049512602E+17</v>
      </c>
      <c r="B3648" t="s">
        <v>7246</v>
      </c>
      <c r="C3648" t="s">
        <v>7247</v>
      </c>
      <c r="D3648" s="1">
        <v>41192.905335648145</v>
      </c>
      <c r="E3648">
        <v>711</v>
      </c>
      <c r="F3648">
        <v>231</v>
      </c>
    </row>
    <row r="3649" spans="1:8" x14ac:dyDescent="0.2">
      <c r="A3649">
        <v>2.5611854039708E+17</v>
      </c>
      <c r="B3649" t="s">
        <v>7248</v>
      </c>
      <c r="C3649" t="s">
        <v>7249</v>
      </c>
      <c r="D3649" s="1">
        <v>41192.907326388886</v>
      </c>
      <c r="E3649">
        <v>208</v>
      </c>
      <c r="F3649">
        <v>28</v>
      </c>
    </row>
    <row r="3650" spans="1:8" x14ac:dyDescent="0.2">
      <c r="A3650">
        <v>2.5612369595585699E+17</v>
      </c>
      <c r="B3650" t="s">
        <v>7250</v>
      </c>
      <c r="C3650" t="s">
        <v>7251</v>
      </c>
      <c r="D3650" s="1">
        <v>41192.921550925923</v>
      </c>
      <c r="E3650">
        <v>658</v>
      </c>
      <c r="F3650">
        <v>130</v>
      </c>
      <c r="G3650" t="s">
        <v>89</v>
      </c>
    </row>
    <row r="3651" spans="1:8" x14ac:dyDescent="0.2">
      <c r="A3651">
        <v>2.5612591369408899E+17</v>
      </c>
      <c r="B3651" t="s">
        <v>7252</v>
      </c>
      <c r="C3651" t="s">
        <v>7253</v>
      </c>
      <c r="D3651" s="1">
        <v>41192.927673611113</v>
      </c>
      <c r="E3651">
        <v>108</v>
      </c>
      <c r="F3651">
        <v>32</v>
      </c>
    </row>
    <row r="3652" spans="1:8" x14ac:dyDescent="0.2">
      <c r="A3652">
        <v>2.561271878943E+17</v>
      </c>
      <c r="B3652" t="s">
        <v>7254</v>
      </c>
      <c r="C3652" t="s">
        <v>7255</v>
      </c>
      <c r="D3652" s="1">
        <v>41192.931180555555</v>
      </c>
      <c r="E3652">
        <v>68</v>
      </c>
      <c r="F3652">
        <v>21</v>
      </c>
    </row>
    <row r="3653" spans="1:8" x14ac:dyDescent="0.2">
      <c r="A3653">
        <v>2.5612881880744701E+17</v>
      </c>
      <c r="B3653" t="s">
        <v>7256</v>
      </c>
      <c r="C3653" t="s">
        <v>7257</v>
      </c>
      <c r="D3653" s="1">
        <v>41192.935682870368</v>
      </c>
      <c r="E3653">
        <v>104</v>
      </c>
      <c r="F3653">
        <v>26</v>
      </c>
      <c r="G3653" t="s">
        <v>5490</v>
      </c>
    </row>
    <row r="3654" spans="1:8" x14ac:dyDescent="0.2">
      <c r="A3654">
        <v>2.5613220524235501E+17</v>
      </c>
      <c r="B3654" t="s">
        <v>7258</v>
      </c>
      <c r="C3654" t="s">
        <v>7259</v>
      </c>
      <c r="D3654" s="1">
        <v>41192.945034722223</v>
      </c>
      <c r="E3654">
        <v>51</v>
      </c>
      <c r="F3654">
        <v>45</v>
      </c>
      <c r="H3654" t="s">
        <v>390</v>
      </c>
    </row>
    <row r="3655" spans="1:8" x14ac:dyDescent="0.2">
      <c r="A3655">
        <v>2.5613309503460099E+17</v>
      </c>
      <c r="B3655" t="s">
        <v>7260</v>
      </c>
      <c r="C3655" t="s">
        <v>7261</v>
      </c>
      <c r="D3655" s="1">
        <v>41192.947488425925</v>
      </c>
      <c r="E3655">
        <v>491</v>
      </c>
      <c r="F3655">
        <v>174</v>
      </c>
    </row>
    <row r="3656" spans="1:8" x14ac:dyDescent="0.2">
      <c r="A3656">
        <v>2.5613464432240198E+17</v>
      </c>
      <c r="B3656" t="s">
        <v>7262</v>
      </c>
      <c r="C3656" t="e">
        <f xml:space="preserve"> usa67us Thank You</f>
        <v>#NAME?</v>
      </c>
      <c r="D3656" s="1">
        <v>41192.95175925926</v>
      </c>
      <c r="E3656">
        <v>10</v>
      </c>
      <c r="F3656">
        <v>6</v>
      </c>
      <c r="G3656" t="s">
        <v>89</v>
      </c>
    </row>
    <row r="3657" spans="1:8" x14ac:dyDescent="0.2">
      <c r="A3657">
        <v>2.56378669763788E+17</v>
      </c>
      <c r="B3657" t="s">
        <v>7263</v>
      </c>
      <c r="C3657" t="s">
        <v>7264</v>
      </c>
      <c r="D3657" s="1">
        <v>41193.625138888892</v>
      </c>
      <c r="E3657">
        <v>2243</v>
      </c>
      <c r="F3657">
        <v>1194</v>
      </c>
    </row>
    <row r="3658" spans="1:8" x14ac:dyDescent="0.2">
      <c r="A3658">
        <v>2.56382894526828E+17</v>
      </c>
      <c r="B3658" t="s">
        <v>7265</v>
      </c>
      <c r="C3658" t="s">
        <v>7266</v>
      </c>
      <c r="D3658" s="1">
        <v>41193.636805555558</v>
      </c>
      <c r="E3658">
        <v>21</v>
      </c>
      <c r="F3658">
        <v>12</v>
      </c>
    </row>
    <row r="3659" spans="1:8" x14ac:dyDescent="0.2">
      <c r="A3659">
        <v>2.5640030368185901E+17</v>
      </c>
      <c r="B3659" t="s">
        <v>7267</v>
      </c>
      <c r="C3659" t="s">
        <v>7268</v>
      </c>
      <c r="D3659" s="1">
        <v>41193.684837962966</v>
      </c>
      <c r="E3659">
        <v>67</v>
      </c>
      <c r="F3659">
        <v>14</v>
      </c>
    </row>
    <row r="3660" spans="1:8" x14ac:dyDescent="0.2">
      <c r="A3660">
        <v>2.5641085605159299E+17</v>
      </c>
      <c r="B3660" t="s">
        <v>7269</v>
      </c>
      <c r="C3660" t="s">
        <v>7270</v>
      </c>
      <c r="D3660" s="1">
        <v>41193.713958333334</v>
      </c>
      <c r="E3660">
        <v>349</v>
      </c>
      <c r="F3660">
        <v>99</v>
      </c>
    </row>
    <row r="3661" spans="1:8" x14ac:dyDescent="0.2">
      <c r="A3661">
        <v>2.5641193814847398E+17</v>
      </c>
      <c r="B3661" t="s">
        <v>7271</v>
      </c>
      <c r="C3661" t="s">
        <v>7272</v>
      </c>
      <c r="D3661" s="1">
        <v>41193.716944444444</v>
      </c>
      <c r="E3661">
        <v>126</v>
      </c>
      <c r="F3661">
        <v>39</v>
      </c>
    </row>
    <row r="3662" spans="1:8" x14ac:dyDescent="0.2">
      <c r="A3662">
        <v>2.5642033327440602E+17</v>
      </c>
      <c r="B3662" t="s">
        <v>7273</v>
      </c>
      <c r="C3662" t="s">
        <v>7274</v>
      </c>
      <c r="D3662" s="1">
        <v>41193.740115740744</v>
      </c>
      <c r="E3662">
        <v>200</v>
      </c>
      <c r="F3662">
        <v>33</v>
      </c>
    </row>
    <row r="3663" spans="1:8" x14ac:dyDescent="0.2">
      <c r="A3663">
        <v>2.5642181397276998E+17</v>
      </c>
      <c r="B3663" t="s">
        <v>7275</v>
      </c>
      <c r="C3663" t="s">
        <v>7276</v>
      </c>
      <c r="D3663" s="1">
        <v>41193.744201388887</v>
      </c>
      <c r="E3663">
        <v>178</v>
      </c>
      <c r="F3663">
        <v>49</v>
      </c>
    </row>
    <row r="3664" spans="1:8" x14ac:dyDescent="0.2">
      <c r="A3664">
        <v>2.5642260745539501E+17</v>
      </c>
      <c r="B3664" t="s">
        <v>7277</v>
      </c>
      <c r="C3664" t="s">
        <v>7278</v>
      </c>
      <c r="D3664" s="1">
        <v>41193.746388888889</v>
      </c>
      <c r="E3664">
        <v>135</v>
      </c>
      <c r="F3664">
        <v>46</v>
      </c>
    </row>
    <row r="3665" spans="1:7" x14ac:dyDescent="0.2">
      <c r="A3665">
        <v>2.5642457669371002E+17</v>
      </c>
      <c r="B3665" t="s">
        <v>7279</v>
      </c>
      <c r="C3665" t="s">
        <v>7280</v>
      </c>
      <c r="D3665" s="1">
        <v>41193.751817129632</v>
      </c>
      <c r="E3665">
        <v>97</v>
      </c>
      <c r="F3665">
        <v>24</v>
      </c>
      <c r="G3665" t="s">
        <v>576</v>
      </c>
    </row>
    <row r="3666" spans="1:7" x14ac:dyDescent="0.2">
      <c r="A3666">
        <v>2.5642744034637402E+17</v>
      </c>
      <c r="B3666" t="s">
        <v>7281</v>
      </c>
      <c r="C3666" t="s">
        <v>7282</v>
      </c>
      <c r="D3666" s="1">
        <v>41193.759722222225</v>
      </c>
      <c r="E3666">
        <v>369</v>
      </c>
      <c r="F3666">
        <v>92</v>
      </c>
    </row>
    <row r="3667" spans="1:7" x14ac:dyDescent="0.2">
      <c r="A3667">
        <v>2.5643367434879299E+17</v>
      </c>
      <c r="B3667" t="s">
        <v>7283</v>
      </c>
      <c r="C3667" t="s">
        <v>7284</v>
      </c>
      <c r="D3667" s="1">
        <v>41193.776921296296</v>
      </c>
      <c r="E3667">
        <v>86</v>
      </c>
      <c r="F3667">
        <v>19</v>
      </c>
      <c r="G3667" t="s">
        <v>89</v>
      </c>
    </row>
    <row r="3668" spans="1:7" x14ac:dyDescent="0.2">
      <c r="A3668">
        <v>2.5643775610703398E+17</v>
      </c>
      <c r="B3668" t="s">
        <v>7285</v>
      </c>
      <c r="C3668" t="s">
        <v>7286</v>
      </c>
      <c r="D3668" s="1">
        <v>41193.788194444445</v>
      </c>
      <c r="E3668">
        <v>58</v>
      </c>
      <c r="F3668">
        <v>20</v>
      </c>
      <c r="G3668" t="s">
        <v>89</v>
      </c>
    </row>
    <row r="3669" spans="1:7" x14ac:dyDescent="0.2">
      <c r="A3669">
        <v>2.5645447102084701E+17</v>
      </c>
      <c r="B3669" t="s">
        <v>7287</v>
      </c>
      <c r="C3669" t="s">
        <v>7288</v>
      </c>
      <c r="D3669" s="1">
        <v>41193.834317129629</v>
      </c>
      <c r="E3669">
        <v>8166</v>
      </c>
      <c r="F3669">
        <v>8127</v>
      </c>
      <c r="G3669" t="s">
        <v>215</v>
      </c>
    </row>
    <row r="3670" spans="1:7" x14ac:dyDescent="0.2">
      <c r="A3670">
        <v>2.5646645796838099E+17</v>
      </c>
      <c r="B3670" t="s">
        <v>7289</v>
      </c>
      <c r="C3670" t="s">
        <v>7290</v>
      </c>
      <c r="D3670" s="1">
        <v>41193.867395833331</v>
      </c>
      <c r="E3670">
        <v>177</v>
      </c>
      <c r="F3670">
        <v>90</v>
      </c>
      <c r="G3670" t="s">
        <v>89</v>
      </c>
    </row>
    <row r="3671" spans="1:7" x14ac:dyDescent="0.2">
      <c r="A3671">
        <v>2.56467122610376E+17</v>
      </c>
      <c r="B3671" t="s">
        <v>7291</v>
      </c>
      <c r="C3671" t="s">
        <v>7292</v>
      </c>
      <c r="D3671" s="1">
        <v>41193.86922453704</v>
      </c>
      <c r="E3671">
        <v>163</v>
      </c>
      <c r="F3671">
        <v>23</v>
      </c>
    </row>
    <row r="3672" spans="1:7" x14ac:dyDescent="0.2">
      <c r="A3672">
        <v>2.5647708222851802E+17</v>
      </c>
      <c r="B3672" t="s">
        <v>7293</v>
      </c>
      <c r="C3672" t="s">
        <v>7294</v>
      </c>
      <c r="D3672" s="1">
        <v>41193.89671296296</v>
      </c>
      <c r="E3672">
        <v>238</v>
      </c>
      <c r="F3672">
        <v>109</v>
      </c>
    </row>
    <row r="3673" spans="1:7" x14ac:dyDescent="0.2">
      <c r="A3673">
        <v>2.5647762443036998E+17</v>
      </c>
      <c r="B3673" t="s">
        <v>7295</v>
      </c>
      <c r="C3673" t="s">
        <v>7296</v>
      </c>
      <c r="D3673" s="1">
        <v>41193.898206018515</v>
      </c>
      <c r="E3673">
        <v>212</v>
      </c>
      <c r="F3673">
        <v>79</v>
      </c>
    </row>
    <row r="3674" spans="1:7" x14ac:dyDescent="0.2">
      <c r="A3674">
        <v>2.5648318590130899E+17</v>
      </c>
      <c r="B3674" t="s">
        <v>7297</v>
      </c>
      <c r="C3674" t="s">
        <v>7298</v>
      </c>
      <c r="D3674" s="1">
        <v>41193.913553240738</v>
      </c>
      <c r="E3674">
        <v>129</v>
      </c>
      <c r="F3674">
        <v>71</v>
      </c>
    </row>
    <row r="3675" spans="1:7" x14ac:dyDescent="0.2">
      <c r="A3675">
        <v>2.5648362602642598E+17</v>
      </c>
      <c r="B3675" t="s">
        <v>7299</v>
      </c>
      <c r="C3675" t="s">
        <v>7300</v>
      </c>
      <c r="D3675" s="1">
        <v>41193.914768518516</v>
      </c>
      <c r="E3675">
        <v>222</v>
      </c>
      <c r="F3675">
        <v>84</v>
      </c>
    </row>
    <row r="3676" spans="1:7" x14ac:dyDescent="0.2">
      <c r="A3676">
        <v>2.5648429487111299E+17</v>
      </c>
      <c r="B3676" t="s">
        <v>7301</v>
      </c>
      <c r="C3676" t="s">
        <v>7302</v>
      </c>
      <c r="D3676" s="1">
        <v>41193.916608796295</v>
      </c>
      <c r="E3676">
        <v>240</v>
      </c>
      <c r="F3676">
        <v>97</v>
      </c>
    </row>
    <row r="3677" spans="1:7" x14ac:dyDescent="0.2">
      <c r="A3677">
        <v>2.5648620903402202E+17</v>
      </c>
      <c r="B3677" t="s">
        <v>7303</v>
      </c>
      <c r="C3677" t="s">
        <v>7304</v>
      </c>
      <c r="D3677" s="1">
        <v>41193.921898148146</v>
      </c>
      <c r="E3677">
        <v>1062</v>
      </c>
      <c r="F3677">
        <v>632</v>
      </c>
    </row>
    <row r="3678" spans="1:7" x14ac:dyDescent="0.2">
      <c r="A3678">
        <v>2.5648731151520899E+17</v>
      </c>
      <c r="B3678" t="s">
        <v>7305</v>
      </c>
      <c r="C3678" t="s">
        <v>7306</v>
      </c>
      <c r="D3678" s="1">
        <v>41193.924942129626</v>
      </c>
      <c r="E3678">
        <v>8621</v>
      </c>
      <c r="F3678">
        <v>8903</v>
      </c>
    </row>
    <row r="3679" spans="1:7" x14ac:dyDescent="0.2">
      <c r="A3679">
        <v>2.5648809744389699E+17</v>
      </c>
      <c r="B3679" t="s">
        <v>7307</v>
      </c>
      <c r="C3679" t="s">
        <v>7308</v>
      </c>
      <c r="D3679" s="1">
        <v>41193.927106481482</v>
      </c>
      <c r="E3679">
        <v>121</v>
      </c>
      <c r="F3679">
        <v>19</v>
      </c>
      <c r="G3679" t="s">
        <v>89</v>
      </c>
    </row>
    <row r="3680" spans="1:7" x14ac:dyDescent="0.2">
      <c r="A3680">
        <v>2.56493728179576E+17</v>
      </c>
      <c r="B3680" t="s">
        <v>7309</v>
      </c>
      <c r="C3680" t="s">
        <v>7310</v>
      </c>
      <c r="D3680" s="1">
        <v>41193.94263888889</v>
      </c>
      <c r="E3680">
        <v>440</v>
      </c>
      <c r="F3680">
        <v>105</v>
      </c>
    </row>
    <row r="3681" spans="1:8" x14ac:dyDescent="0.2">
      <c r="A3681">
        <v>2.5650329465719101E+17</v>
      </c>
      <c r="B3681" t="s">
        <v>7311</v>
      </c>
      <c r="C3681" t="s">
        <v>7312</v>
      </c>
      <c r="D3681" s="1">
        <v>41193.969039351854</v>
      </c>
      <c r="E3681">
        <v>90</v>
      </c>
      <c r="F3681">
        <v>14</v>
      </c>
      <c r="G3681" t="s">
        <v>89</v>
      </c>
    </row>
    <row r="3682" spans="1:8" x14ac:dyDescent="0.2">
      <c r="A3682">
        <v>2.5653498226319299E+17</v>
      </c>
      <c r="B3682" t="s">
        <v>7313</v>
      </c>
      <c r="C3682" t="s">
        <v>7314</v>
      </c>
      <c r="D3682" s="1">
        <v>41194.056481481479</v>
      </c>
      <c r="E3682">
        <v>170</v>
      </c>
      <c r="F3682">
        <v>114</v>
      </c>
    </row>
    <row r="3683" spans="1:8" x14ac:dyDescent="0.2">
      <c r="A3683">
        <v>2.5655841887632499E+17</v>
      </c>
      <c r="B3683" t="s">
        <v>7315</v>
      </c>
      <c r="C3683" t="s">
        <v>7316</v>
      </c>
      <c r="D3683" s="1">
        <v>41194.121157407404</v>
      </c>
      <c r="E3683">
        <v>222</v>
      </c>
      <c r="F3683">
        <v>62</v>
      </c>
      <c r="H3683" t="s">
        <v>390</v>
      </c>
    </row>
    <row r="3684" spans="1:8" x14ac:dyDescent="0.2">
      <c r="A3684">
        <v>2.56560945898352E+17</v>
      </c>
      <c r="B3684" t="s">
        <v>7317</v>
      </c>
      <c r="C3684" t="s">
        <v>7318</v>
      </c>
      <c r="D3684" s="1">
        <v>41194.128125000003</v>
      </c>
      <c r="E3684">
        <v>197</v>
      </c>
      <c r="F3684">
        <v>44</v>
      </c>
      <c r="H3684" t="s">
        <v>390</v>
      </c>
    </row>
    <row r="3685" spans="1:8" x14ac:dyDescent="0.2">
      <c r="A3685">
        <v>2.5656317120729402E+17</v>
      </c>
      <c r="B3685" t="s">
        <v>7319</v>
      </c>
      <c r="C3685" t="s">
        <v>7320</v>
      </c>
      <c r="D3685" s="1">
        <v>41194.134270833332</v>
      </c>
      <c r="E3685">
        <v>229</v>
      </c>
      <c r="F3685">
        <v>56</v>
      </c>
      <c r="H3685" t="s">
        <v>390</v>
      </c>
    </row>
    <row r="3686" spans="1:8" x14ac:dyDescent="0.2">
      <c r="A3686">
        <v>2.5656600138520899E+17</v>
      </c>
      <c r="B3686" t="s">
        <v>7321</v>
      </c>
      <c r="C3686" t="s">
        <v>7322</v>
      </c>
      <c r="D3686" s="1">
        <v>41194.142083333332</v>
      </c>
      <c r="E3686">
        <v>629</v>
      </c>
      <c r="F3686">
        <v>159</v>
      </c>
      <c r="H3686" t="s">
        <v>390</v>
      </c>
    </row>
    <row r="3687" spans="1:8" x14ac:dyDescent="0.2">
      <c r="A3687">
        <v>2.56566186630844E+17</v>
      </c>
      <c r="B3687" t="s">
        <v>7323</v>
      </c>
      <c r="C3687" t="s">
        <v>7324</v>
      </c>
      <c r="D3687" s="1">
        <v>41194.142592592594</v>
      </c>
      <c r="E3687">
        <v>200</v>
      </c>
      <c r="F3687">
        <v>61</v>
      </c>
      <c r="H3687" t="s">
        <v>390</v>
      </c>
    </row>
    <row r="3688" spans="1:8" x14ac:dyDescent="0.2">
      <c r="A3688">
        <v>2.5656724157381798E+17</v>
      </c>
      <c r="B3688" t="s">
        <v>7325</v>
      </c>
      <c r="C3688" t="s">
        <v>7326</v>
      </c>
      <c r="D3688" s="1">
        <v>41194.145497685182</v>
      </c>
      <c r="E3688">
        <v>546</v>
      </c>
      <c r="F3688">
        <v>204</v>
      </c>
      <c r="G3688" t="s">
        <v>89</v>
      </c>
      <c r="H3688" t="s">
        <v>390</v>
      </c>
    </row>
    <row r="3689" spans="1:8" x14ac:dyDescent="0.2">
      <c r="A3689">
        <v>2.5657167823728198E+17</v>
      </c>
      <c r="B3689" t="s">
        <v>7327</v>
      </c>
      <c r="C3689" t="s">
        <v>7328</v>
      </c>
      <c r="D3689" s="1">
        <v>41194.157743055555</v>
      </c>
      <c r="E3689">
        <v>408</v>
      </c>
      <c r="F3689">
        <v>61</v>
      </c>
      <c r="H3689" t="s">
        <v>390</v>
      </c>
    </row>
    <row r="3690" spans="1:8" x14ac:dyDescent="0.2">
      <c r="A3690">
        <v>2.56584882434748E+17</v>
      </c>
      <c r="B3690" t="s">
        <v>7329</v>
      </c>
      <c r="C3690" t="s">
        <v>7330</v>
      </c>
      <c r="D3690" s="1">
        <v>41194.194178240738</v>
      </c>
      <c r="E3690">
        <v>487</v>
      </c>
      <c r="F3690">
        <v>174</v>
      </c>
      <c r="H3690" t="s">
        <v>390</v>
      </c>
    </row>
    <row r="3691" spans="1:8" x14ac:dyDescent="0.2">
      <c r="A3691">
        <v>2.5671001219650701E+17</v>
      </c>
      <c r="B3691" t="s">
        <v>7331</v>
      </c>
      <c r="C3691" t="s">
        <v>7332</v>
      </c>
      <c r="D3691" s="1">
        <v>41194.539479166669</v>
      </c>
      <c r="E3691">
        <v>45</v>
      </c>
      <c r="F3691">
        <v>21</v>
      </c>
      <c r="G3691" t="s">
        <v>215</v>
      </c>
    </row>
    <row r="3692" spans="1:8" x14ac:dyDescent="0.2">
      <c r="A3692">
        <v>2.56739203411476E+17</v>
      </c>
      <c r="B3692" t="s">
        <v>7333</v>
      </c>
      <c r="C3692" t="s">
        <v>7334</v>
      </c>
      <c r="D3692" s="1">
        <v>41194.620023148149</v>
      </c>
      <c r="E3692">
        <v>73</v>
      </c>
      <c r="F3692">
        <v>10</v>
      </c>
    </row>
    <row r="3693" spans="1:8" x14ac:dyDescent="0.2">
      <c r="A3693">
        <v>2.5674761193404E+17</v>
      </c>
      <c r="B3693" t="s">
        <v>7335</v>
      </c>
      <c r="C3693" t="s">
        <v>7336</v>
      </c>
      <c r="D3693" s="1">
        <v>41194.643229166664</v>
      </c>
      <c r="E3693">
        <v>248</v>
      </c>
      <c r="F3693">
        <v>203</v>
      </c>
    </row>
    <row r="3694" spans="1:8" x14ac:dyDescent="0.2">
      <c r="A3694">
        <v>2.5675262906822598E+17</v>
      </c>
      <c r="B3694" t="s">
        <v>7337</v>
      </c>
      <c r="C3694" t="s">
        <v>7338</v>
      </c>
      <c r="D3694" s="1">
        <v>41194.657071759262</v>
      </c>
      <c r="E3694">
        <v>420</v>
      </c>
      <c r="F3694">
        <v>85</v>
      </c>
    </row>
    <row r="3695" spans="1:8" x14ac:dyDescent="0.2">
      <c r="A3695">
        <v>2.5675708232014598E+17</v>
      </c>
      <c r="B3695" t="s">
        <v>7339</v>
      </c>
      <c r="C3695" t="s">
        <v>7340</v>
      </c>
      <c r="D3695" s="1">
        <v>41194.669363425928</v>
      </c>
      <c r="E3695">
        <v>6</v>
      </c>
      <c r="F3695">
        <v>1</v>
      </c>
      <c r="G3695" t="s">
        <v>215</v>
      </c>
    </row>
    <row r="3696" spans="1:8" x14ac:dyDescent="0.2">
      <c r="A3696">
        <v>2.5676324827419802E+17</v>
      </c>
      <c r="B3696" t="s">
        <v>7341</v>
      </c>
      <c r="C3696" t="s">
        <v>7342</v>
      </c>
      <c r="D3696" s="1">
        <v>41194.686377314814</v>
      </c>
      <c r="E3696">
        <v>380</v>
      </c>
      <c r="F3696">
        <v>112</v>
      </c>
    </row>
    <row r="3697" spans="1:8" x14ac:dyDescent="0.2">
      <c r="A3697">
        <v>2.5678146206027299E+17</v>
      </c>
      <c r="B3697" t="s">
        <v>7343</v>
      </c>
      <c r="C3697" t="s">
        <v>7344</v>
      </c>
      <c r="D3697" s="1">
        <v>41194.736631944441</v>
      </c>
      <c r="E3697">
        <v>40</v>
      </c>
      <c r="F3697">
        <v>8</v>
      </c>
      <c r="H3697" t="s">
        <v>7345</v>
      </c>
    </row>
    <row r="3698" spans="1:8" x14ac:dyDescent="0.2">
      <c r="A3698">
        <v>2.56800191838052E+17</v>
      </c>
      <c r="B3698" t="s">
        <v>7346</v>
      </c>
      <c r="C3698" t="s">
        <v>7347</v>
      </c>
      <c r="D3698" s="1">
        <v>41194.788321759261</v>
      </c>
      <c r="E3698">
        <v>387</v>
      </c>
      <c r="F3698">
        <v>370</v>
      </c>
      <c r="G3698" t="s">
        <v>215</v>
      </c>
    </row>
    <row r="3699" spans="1:8" x14ac:dyDescent="0.2">
      <c r="A3699">
        <v>2.56802697607512E+17</v>
      </c>
      <c r="B3699" t="s">
        <v>7348</v>
      </c>
      <c r="C3699" t="s">
        <v>7349</v>
      </c>
      <c r="D3699" s="1">
        <v>41194.795231481483</v>
      </c>
      <c r="E3699">
        <v>107</v>
      </c>
      <c r="F3699">
        <v>32</v>
      </c>
      <c r="H3699" t="s">
        <v>390</v>
      </c>
    </row>
    <row r="3700" spans="1:8" x14ac:dyDescent="0.2">
      <c r="A3700">
        <v>2.5682025906191901E+17</v>
      </c>
      <c r="B3700" t="s">
        <v>7350</v>
      </c>
      <c r="C3700" t="s">
        <v>7351</v>
      </c>
      <c r="D3700" s="1">
        <v>41194.843692129631</v>
      </c>
      <c r="E3700">
        <v>53</v>
      </c>
      <c r="F3700">
        <v>23</v>
      </c>
    </row>
    <row r="3701" spans="1:8" x14ac:dyDescent="0.2">
      <c r="A3701">
        <v>2.5682303571632499E+17</v>
      </c>
      <c r="B3701" t="s">
        <v>7352</v>
      </c>
      <c r="C3701" t="s">
        <v>7353</v>
      </c>
      <c r="D3701" s="1">
        <v>41194.851354166669</v>
      </c>
      <c r="E3701">
        <v>262</v>
      </c>
      <c r="F3701">
        <v>116</v>
      </c>
      <c r="G3701" t="s">
        <v>89</v>
      </c>
    </row>
    <row r="3702" spans="1:8" x14ac:dyDescent="0.2">
      <c r="A3702">
        <v>2.5682501066727002E+17</v>
      </c>
      <c r="B3702" t="s">
        <v>7354</v>
      </c>
      <c r="C3702" t="s">
        <v>7355</v>
      </c>
      <c r="D3702" s="1">
        <v>41194.856805555559</v>
      </c>
      <c r="E3702">
        <v>24</v>
      </c>
      <c r="F3702">
        <v>13</v>
      </c>
      <c r="G3702" t="s">
        <v>89</v>
      </c>
    </row>
    <row r="3703" spans="1:8" x14ac:dyDescent="0.2">
      <c r="A3703">
        <v>2.5682743441296099E+17</v>
      </c>
      <c r="B3703" t="s">
        <v>7356</v>
      </c>
      <c r="C3703" t="s">
        <v>7357</v>
      </c>
      <c r="D3703" s="1">
        <v>41194.863495370373</v>
      </c>
      <c r="E3703">
        <v>27</v>
      </c>
      <c r="F3703">
        <v>10</v>
      </c>
      <c r="G3703" t="s">
        <v>89</v>
      </c>
    </row>
    <row r="3704" spans="1:8" x14ac:dyDescent="0.2">
      <c r="A3704">
        <v>2.5682989352920198E+17</v>
      </c>
      <c r="B3704" t="s">
        <v>7358</v>
      </c>
      <c r="C3704" t="s">
        <v>7359</v>
      </c>
      <c r="D3704" s="1">
        <v>41194.87027777778</v>
      </c>
      <c r="E3704">
        <v>16</v>
      </c>
      <c r="F3704">
        <v>4</v>
      </c>
      <c r="G3704" t="s">
        <v>487</v>
      </c>
    </row>
    <row r="3705" spans="1:8" x14ac:dyDescent="0.2">
      <c r="A3705">
        <v>2.5683238383427501E+17</v>
      </c>
      <c r="B3705" t="s">
        <v>7360</v>
      </c>
      <c r="C3705" t="s">
        <v>7361</v>
      </c>
      <c r="D3705" s="1">
        <v>41194.877152777779</v>
      </c>
      <c r="E3705">
        <v>317</v>
      </c>
      <c r="F3705">
        <v>54</v>
      </c>
    </row>
    <row r="3706" spans="1:8" x14ac:dyDescent="0.2">
      <c r="A3706">
        <v>2.56836413914488E+17</v>
      </c>
      <c r="B3706" t="s">
        <v>7362</v>
      </c>
      <c r="C3706" t="s">
        <v>7363</v>
      </c>
      <c r="D3706" s="1">
        <v>41194.888275462959</v>
      </c>
      <c r="E3706">
        <v>198</v>
      </c>
      <c r="F3706">
        <v>35</v>
      </c>
      <c r="G3706" t="s">
        <v>89</v>
      </c>
    </row>
    <row r="3707" spans="1:8" x14ac:dyDescent="0.2">
      <c r="A3707">
        <v>2.5684057001257699E+17</v>
      </c>
      <c r="B3707" t="s">
        <v>7364</v>
      </c>
      <c r="C3707" t="s">
        <v>7365</v>
      </c>
      <c r="D3707" s="1">
        <v>41194.899745370371</v>
      </c>
      <c r="E3707">
        <v>40</v>
      </c>
      <c r="F3707">
        <v>12</v>
      </c>
    </row>
    <row r="3708" spans="1:8" x14ac:dyDescent="0.2">
      <c r="A3708">
        <v>2.56844944466128E+17</v>
      </c>
      <c r="B3708" t="s">
        <v>7366</v>
      </c>
      <c r="C3708" t="s">
        <v>7367</v>
      </c>
      <c r="D3708" s="1">
        <v>41194.911817129629</v>
      </c>
      <c r="E3708">
        <v>194</v>
      </c>
      <c r="F3708">
        <v>131</v>
      </c>
    </row>
    <row r="3709" spans="1:8" x14ac:dyDescent="0.2">
      <c r="A3709">
        <v>2.5684899129419699E+17</v>
      </c>
      <c r="B3709" t="s">
        <v>7368</v>
      </c>
      <c r="C3709" t="s">
        <v>7369</v>
      </c>
      <c r="D3709" s="1">
        <v>41194.922986111109</v>
      </c>
      <c r="E3709">
        <v>653</v>
      </c>
      <c r="F3709">
        <v>294</v>
      </c>
    </row>
    <row r="3710" spans="1:8" x14ac:dyDescent="0.2">
      <c r="A3710">
        <v>2.56852657069756E+17</v>
      </c>
      <c r="B3710" t="s">
        <v>7370</v>
      </c>
      <c r="C3710" t="s">
        <v>7371</v>
      </c>
      <c r="D3710" s="1">
        <v>41194.93310185185</v>
      </c>
      <c r="E3710">
        <v>639</v>
      </c>
      <c r="F3710">
        <v>200</v>
      </c>
    </row>
    <row r="3711" spans="1:8" x14ac:dyDescent="0.2">
      <c r="A3711">
        <v>2.56912686997196E+17</v>
      </c>
      <c r="B3711" t="s">
        <v>7372</v>
      </c>
      <c r="C3711" t="s">
        <v>7373</v>
      </c>
      <c r="D3711" s="1">
        <v>41195.098749999997</v>
      </c>
      <c r="E3711">
        <v>428</v>
      </c>
      <c r="F3711">
        <v>218</v>
      </c>
      <c r="G3711" t="s">
        <v>215</v>
      </c>
    </row>
    <row r="3712" spans="1:8" x14ac:dyDescent="0.2">
      <c r="A3712">
        <v>2.57122019831844E+17</v>
      </c>
      <c r="B3712" t="s">
        <v>7374</v>
      </c>
      <c r="C3712" t="s">
        <v>7375</v>
      </c>
      <c r="D3712" s="1">
        <v>41195.676400462966</v>
      </c>
      <c r="E3712">
        <v>872</v>
      </c>
      <c r="F3712">
        <v>840</v>
      </c>
    </row>
    <row r="3713" spans="1:7" x14ac:dyDescent="0.2">
      <c r="A3713">
        <v>2.57136910600896E+17</v>
      </c>
      <c r="B3713" t="s">
        <v>7376</v>
      </c>
      <c r="C3713" t="s">
        <v>7377</v>
      </c>
      <c r="D3713" s="1">
        <v>41195.717488425929</v>
      </c>
      <c r="E3713">
        <v>1817</v>
      </c>
      <c r="F3713">
        <v>2245</v>
      </c>
    </row>
    <row r="3714" spans="1:7" x14ac:dyDescent="0.2">
      <c r="A3714">
        <v>2.5714063852348602E+17</v>
      </c>
      <c r="B3714" t="s">
        <v>7378</v>
      </c>
      <c r="C3714" t="s">
        <v>7379</v>
      </c>
      <c r="D3714" s="1">
        <v>41195.727777777778</v>
      </c>
      <c r="E3714">
        <v>198</v>
      </c>
      <c r="F3714">
        <v>70</v>
      </c>
    </row>
    <row r="3715" spans="1:7" x14ac:dyDescent="0.2">
      <c r="A3715">
        <v>2.5714315827675901E+17</v>
      </c>
      <c r="B3715" t="s">
        <v>7380</v>
      </c>
      <c r="C3715" t="s">
        <v>7381</v>
      </c>
      <c r="D3715" s="1">
        <v>41195.734733796293</v>
      </c>
      <c r="E3715">
        <v>292</v>
      </c>
      <c r="F3715">
        <v>148</v>
      </c>
    </row>
    <row r="3716" spans="1:7" x14ac:dyDescent="0.2">
      <c r="A3716">
        <v>2.5717348290593501E+17</v>
      </c>
      <c r="B3716" t="s">
        <v>7382</v>
      </c>
      <c r="C3716" t="s">
        <v>7383</v>
      </c>
      <c r="D3716" s="1">
        <v>41195.818414351852</v>
      </c>
      <c r="E3716">
        <v>426</v>
      </c>
      <c r="F3716">
        <v>206</v>
      </c>
    </row>
    <row r="3717" spans="1:7" x14ac:dyDescent="0.2">
      <c r="A3717">
        <v>2.5718918100722E+17</v>
      </c>
      <c r="B3717" t="s">
        <v>7384</v>
      </c>
      <c r="C3717" t="s">
        <v>7385</v>
      </c>
      <c r="D3717" s="1">
        <v>41195.861724537041</v>
      </c>
      <c r="E3717">
        <v>628</v>
      </c>
      <c r="F3717">
        <v>103</v>
      </c>
    </row>
    <row r="3718" spans="1:7" x14ac:dyDescent="0.2">
      <c r="A3718">
        <v>2.5719360689552099E+17</v>
      </c>
      <c r="B3718" t="s">
        <v>7386</v>
      </c>
      <c r="C3718" t="s">
        <v>7387</v>
      </c>
      <c r="D3718" s="1">
        <v>41195.873935185184</v>
      </c>
      <c r="E3718">
        <v>66</v>
      </c>
      <c r="F3718">
        <v>23</v>
      </c>
    </row>
    <row r="3719" spans="1:7" x14ac:dyDescent="0.2">
      <c r="A3719">
        <v>2.57227013293756E+17</v>
      </c>
      <c r="B3719" t="s">
        <v>7388</v>
      </c>
      <c r="C3719" t="s">
        <v>7389</v>
      </c>
      <c r="D3719" s="1">
        <v>41195.966122685182</v>
      </c>
      <c r="E3719">
        <v>52</v>
      </c>
      <c r="F3719">
        <v>10</v>
      </c>
    </row>
    <row r="3720" spans="1:7" x14ac:dyDescent="0.2">
      <c r="A3720">
        <v>2.5729328494532099E+17</v>
      </c>
      <c r="B3720" t="s">
        <v>7390</v>
      </c>
      <c r="C3720" t="s">
        <v>7391</v>
      </c>
      <c r="D3720" s="1">
        <v>41196.149004629631</v>
      </c>
      <c r="E3720">
        <v>506</v>
      </c>
      <c r="F3720">
        <v>284</v>
      </c>
    </row>
    <row r="3721" spans="1:7" x14ac:dyDescent="0.2">
      <c r="A3721">
        <v>2.5746814542455101E+17</v>
      </c>
      <c r="B3721" t="s">
        <v>7392</v>
      </c>
      <c r="C3721" t="s">
        <v>7393</v>
      </c>
      <c r="D3721" s="1">
        <v>41196.631527777776</v>
      </c>
      <c r="E3721">
        <v>148</v>
      </c>
      <c r="F3721">
        <v>45</v>
      </c>
    </row>
    <row r="3722" spans="1:7" x14ac:dyDescent="0.2">
      <c r="A3722">
        <v>2.5747575962981501E+17</v>
      </c>
      <c r="B3722" t="s">
        <v>7394</v>
      </c>
      <c r="C3722" t="s">
        <v>7395</v>
      </c>
      <c r="D3722" s="1">
        <v>41196.65253472222</v>
      </c>
      <c r="E3722">
        <v>129</v>
      </c>
      <c r="F3722">
        <v>42</v>
      </c>
      <c r="G3722" t="s">
        <v>89</v>
      </c>
    </row>
    <row r="3723" spans="1:7" x14ac:dyDescent="0.2">
      <c r="A3723">
        <v>2.5748328064183901E+17</v>
      </c>
      <c r="B3723" t="s">
        <v>7396</v>
      </c>
      <c r="C3723" t="s">
        <v>7397</v>
      </c>
      <c r="D3723" s="1">
        <v>41196.67328703704</v>
      </c>
      <c r="E3723">
        <v>89</v>
      </c>
      <c r="F3723">
        <v>21</v>
      </c>
    </row>
    <row r="3724" spans="1:7" x14ac:dyDescent="0.2">
      <c r="A3724">
        <v>2.5752171936179802E+17</v>
      </c>
      <c r="B3724" t="s">
        <v>7398</v>
      </c>
      <c r="C3724" t="s">
        <v>7399</v>
      </c>
      <c r="D3724" s="1">
        <v>41196.779363425929</v>
      </c>
      <c r="E3724">
        <v>61</v>
      </c>
      <c r="F3724">
        <v>12</v>
      </c>
    </row>
    <row r="3725" spans="1:7" x14ac:dyDescent="0.2">
      <c r="A3725">
        <v>2.5752231048185402E+17</v>
      </c>
      <c r="B3725" t="s">
        <v>7400</v>
      </c>
      <c r="C3725" t="s">
        <v>7401</v>
      </c>
      <c r="D3725" s="1">
        <v>41196.780995370369</v>
      </c>
      <c r="E3725">
        <v>100</v>
      </c>
      <c r="F3725">
        <v>35</v>
      </c>
    </row>
    <row r="3726" spans="1:7" x14ac:dyDescent="0.2">
      <c r="A3726">
        <v>2.5754790498469402E+17</v>
      </c>
      <c r="B3726" t="s">
        <v>7402</v>
      </c>
      <c r="C3726" t="s">
        <v>7403</v>
      </c>
      <c r="D3726" s="1">
        <v>41196.851620370369</v>
      </c>
      <c r="E3726">
        <v>72</v>
      </c>
      <c r="F3726">
        <v>35</v>
      </c>
    </row>
    <row r="3727" spans="1:7" x14ac:dyDescent="0.2">
      <c r="A3727">
        <v>2.57552110374248E+17</v>
      </c>
      <c r="B3727" t="s">
        <v>7404</v>
      </c>
      <c r="C3727" t="s">
        <v>7405</v>
      </c>
      <c r="D3727" s="1">
        <v>41196.863217592596</v>
      </c>
      <c r="E3727">
        <v>196</v>
      </c>
      <c r="F3727">
        <v>95</v>
      </c>
      <c r="G3727" t="s">
        <v>89</v>
      </c>
    </row>
    <row r="3728" spans="1:7" x14ac:dyDescent="0.2">
      <c r="A3728">
        <v>2.5755228385065299E+17</v>
      </c>
      <c r="B3728" t="s">
        <v>7406</v>
      </c>
      <c r="C3728" t="s">
        <v>7407</v>
      </c>
      <c r="D3728" s="1">
        <v>41196.863703703704</v>
      </c>
      <c r="E3728">
        <v>106407</v>
      </c>
      <c r="F3728">
        <v>124090</v>
      </c>
    </row>
    <row r="3729" spans="1:7" x14ac:dyDescent="0.2">
      <c r="A3729">
        <v>2.5765711318523002E+17</v>
      </c>
      <c r="B3729" t="s">
        <v>7408</v>
      </c>
      <c r="C3729" t="s">
        <v>7409</v>
      </c>
      <c r="D3729" s="1">
        <v>41197.152974537035</v>
      </c>
      <c r="E3729">
        <v>613</v>
      </c>
      <c r="F3729">
        <v>182</v>
      </c>
      <c r="G3729" t="s">
        <v>89</v>
      </c>
    </row>
    <row r="3730" spans="1:7" x14ac:dyDescent="0.2">
      <c r="A3730">
        <v>2.5766363870856301E+17</v>
      </c>
      <c r="B3730" t="s">
        <v>7410</v>
      </c>
      <c r="C3730" t="s">
        <v>7411</v>
      </c>
      <c r="D3730" s="1">
        <v>41197.170983796299</v>
      </c>
      <c r="E3730">
        <v>746</v>
      </c>
      <c r="F3730">
        <v>199</v>
      </c>
    </row>
    <row r="3731" spans="1:7" x14ac:dyDescent="0.2">
      <c r="A3731">
        <v>2.5766823871082E+17</v>
      </c>
      <c r="B3731" t="s">
        <v>7412</v>
      </c>
      <c r="C3731" t="s">
        <v>7413</v>
      </c>
      <c r="D3731" s="1">
        <v>41197.183680555558</v>
      </c>
      <c r="E3731">
        <v>346</v>
      </c>
      <c r="F3731">
        <v>96</v>
      </c>
    </row>
    <row r="3732" spans="1:7" x14ac:dyDescent="0.2">
      <c r="A3732">
        <v>2.5784154082996198E+17</v>
      </c>
      <c r="B3732" t="s">
        <v>7414</v>
      </c>
      <c r="C3732" t="s">
        <v>7415</v>
      </c>
      <c r="D3732" s="1">
        <v>41197.661898148152</v>
      </c>
      <c r="E3732">
        <v>363</v>
      </c>
      <c r="F3732">
        <v>291</v>
      </c>
      <c r="G3732" t="s">
        <v>89</v>
      </c>
    </row>
    <row r="3733" spans="1:7" x14ac:dyDescent="0.2">
      <c r="A3733">
        <v>2.578418940155E+17</v>
      </c>
      <c r="B3733" t="s">
        <v>7416</v>
      </c>
      <c r="C3733" t="s">
        <v>7417</v>
      </c>
      <c r="D3733" s="1">
        <v>41197.662870370368</v>
      </c>
      <c r="E3733">
        <v>438</v>
      </c>
      <c r="F3733">
        <v>72</v>
      </c>
    </row>
    <row r="3734" spans="1:7" x14ac:dyDescent="0.2">
      <c r="A3734">
        <v>2.5784592824808602E+17</v>
      </c>
      <c r="B3734" t="s">
        <v>7418</v>
      </c>
      <c r="C3734" t="s">
        <v>7419</v>
      </c>
      <c r="D3734" s="1">
        <v>41197.674004629633</v>
      </c>
      <c r="E3734">
        <v>233</v>
      </c>
      <c r="F3734">
        <v>109</v>
      </c>
      <c r="G3734" t="e">
        <f>LibertyUniversity</f>
        <v>#NAME?</v>
      </c>
    </row>
    <row r="3735" spans="1:7" x14ac:dyDescent="0.2">
      <c r="A3735">
        <v>2.57847460075036E+17</v>
      </c>
      <c r="B3735" t="s">
        <v>7420</v>
      </c>
      <c r="C3735" t="e">
        <f xml:space="preserve"> LeighAnnMac Thank You</f>
        <v>#NAME?</v>
      </c>
      <c r="D3735" s="1">
        <v>41197.678229166668</v>
      </c>
      <c r="E3735">
        <v>0</v>
      </c>
      <c r="F3735">
        <v>0</v>
      </c>
      <c r="G3735" t="s">
        <v>89</v>
      </c>
    </row>
    <row r="3736" spans="1:7" x14ac:dyDescent="0.2">
      <c r="A3736">
        <v>2.5785265711126899E+17</v>
      </c>
      <c r="B3736" t="s">
        <v>7421</v>
      </c>
      <c r="C3736" t="s">
        <v>7422</v>
      </c>
      <c r="D3736" s="1">
        <v>41197.692569444444</v>
      </c>
      <c r="E3736">
        <v>5</v>
      </c>
      <c r="F3736">
        <v>6</v>
      </c>
      <c r="G3736" t="s">
        <v>89</v>
      </c>
    </row>
    <row r="3737" spans="1:7" x14ac:dyDescent="0.2">
      <c r="A3737">
        <v>2.57855202026192E+17</v>
      </c>
      <c r="B3737" t="s">
        <v>7423</v>
      </c>
      <c r="C3737" t="s">
        <v>7424</v>
      </c>
      <c r="D3737" s="1">
        <v>41197.699594907404</v>
      </c>
      <c r="E3737">
        <v>10</v>
      </c>
      <c r="F3737">
        <v>4</v>
      </c>
      <c r="G3737" t="s">
        <v>215</v>
      </c>
    </row>
    <row r="3738" spans="1:7" x14ac:dyDescent="0.2">
      <c r="A3738">
        <v>2.5785828356459299E+17</v>
      </c>
      <c r="B3738" t="s">
        <v>7425</v>
      </c>
      <c r="C3738" t="s">
        <v>7426</v>
      </c>
      <c r="D3738" s="1">
        <v>41197.708101851851</v>
      </c>
      <c r="E3738">
        <v>1091</v>
      </c>
      <c r="F3738">
        <v>369</v>
      </c>
    </row>
    <row r="3739" spans="1:7" x14ac:dyDescent="0.2">
      <c r="A3739">
        <v>2.5785867105116499E+17</v>
      </c>
      <c r="B3739" t="s">
        <v>7427</v>
      </c>
      <c r="C3739" t="e">
        <f>_xlfn.SINGLE( mcginness1 Thanks)--a great country</f>
        <v>#NAME?</v>
      </c>
      <c r="D3739" s="1">
        <v>41197.709166666667</v>
      </c>
      <c r="E3739">
        <v>0</v>
      </c>
      <c r="F3739">
        <v>1</v>
      </c>
      <c r="G3739" t="s">
        <v>89</v>
      </c>
    </row>
    <row r="3740" spans="1:7" x14ac:dyDescent="0.2">
      <c r="A3740">
        <v>2.5786112060439699E+17</v>
      </c>
      <c r="B3740" t="s">
        <v>7428</v>
      </c>
      <c r="C3740" t="s">
        <v>7429</v>
      </c>
      <c r="D3740" s="1">
        <v>41197.715925925928</v>
      </c>
      <c r="E3740">
        <v>371</v>
      </c>
      <c r="F3740">
        <v>191</v>
      </c>
    </row>
    <row r="3741" spans="1:7" x14ac:dyDescent="0.2">
      <c r="A3741">
        <v>2.57867646874308E+17</v>
      </c>
      <c r="B3741" t="s">
        <v>7430</v>
      </c>
      <c r="C3741" t="e">
        <f>_xlfn.SINGLE( SchroedBoss _xlfn.SINGLE( ErichFSchroeder and Your parents meant the world to me))</f>
        <v>#NAME?</v>
      </c>
      <c r="D3741" s="1">
        <v>41197.733935185184</v>
      </c>
      <c r="E3741">
        <v>4</v>
      </c>
      <c r="F3741">
        <v>1</v>
      </c>
      <c r="G3741" t="s">
        <v>215</v>
      </c>
    </row>
    <row r="3742" spans="1:7" x14ac:dyDescent="0.2">
      <c r="A3742">
        <v>2.5786945229147299E+17</v>
      </c>
      <c r="B3742" t="s">
        <v>7431</v>
      </c>
      <c r="C3742" t="s">
        <v>7432</v>
      </c>
      <c r="D3742" s="1">
        <v>41197.738923611112</v>
      </c>
      <c r="E3742">
        <v>7</v>
      </c>
      <c r="F3742">
        <v>3</v>
      </c>
      <c r="G3742" t="s">
        <v>215</v>
      </c>
    </row>
    <row r="3743" spans="1:7" x14ac:dyDescent="0.2">
      <c r="A3743">
        <v>2.5787205333458899E+17</v>
      </c>
      <c r="B3743" t="s">
        <v>7433</v>
      </c>
      <c r="C3743" t="s">
        <v>7434</v>
      </c>
      <c r="D3743" s="1">
        <v>41197.746099537035</v>
      </c>
      <c r="E3743">
        <v>29</v>
      </c>
      <c r="F3743">
        <v>5</v>
      </c>
      <c r="G3743" t="s">
        <v>215</v>
      </c>
    </row>
    <row r="3744" spans="1:7" x14ac:dyDescent="0.2">
      <c r="A3744">
        <v>2.5787811156631501E+17</v>
      </c>
      <c r="B3744" t="s">
        <v>7435</v>
      </c>
      <c r="C3744" t="s">
        <v>7436</v>
      </c>
      <c r="D3744" s="1">
        <v>41197.762812499997</v>
      </c>
      <c r="E3744">
        <v>16</v>
      </c>
      <c r="F3744">
        <v>11</v>
      </c>
    </row>
    <row r="3745" spans="1:7" x14ac:dyDescent="0.2">
      <c r="A3745">
        <v>2.57879227930648E+17</v>
      </c>
      <c r="B3745" t="s">
        <v>7437</v>
      </c>
      <c r="C3745" t="s">
        <v>7438</v>
      </c>
      <c r="D3745" s="1">
        <v>41197.7658912037</v>
      </c>
      <c r="E3745">
        <v>1640</v>
      </c>
      <c r="F3745">
        <v>1974</v>
      </c>
    </row>
    <row r="3746" spans="1:7" x14ac:dyDescent="0.2">
      <c r="A3746">
        <v>2.57880180473872E+17</v>
      </c>
      <c r="B3746" t="s">
        <v>7439</v>
      </c>
      <c r="C3746" t="s">
        <v>7440</v>
      </c>
      <c r="D3746" s="1">
        <v>41197.768518518518</v>
      </c>
      <c r="E3746">
        <v>253</v>
      </c>
      <c r="F3746">
        <v>318</v>
      </c>
      <c r="G3746" t="s">
        <v>89</v>
      </c>
    </row>
    <row r="3747" spans="1:7" x14ac:dyDescent="0.2">
      <c r="A3747">
        <v>2.5788263638148301E+17</v>
      </c>
      <c r="B3747" t="s">
        <v>7441</v>
      </c>
      <c r="C3747" t="s">
        <v>7442</v>
      </c>
      <c r="D3747" s="1">
        <v>41197.775300925925</v>
      </c>
      <c r="E3747">
        <v>65</v>
      </c>
      <c r="F3747">
        <v>33</v>
      </c>
    </row>
    <row r="3748" spans="1:7" x14ac:dyDescent="0.2">
      <c r="A3748">
        <v>2.5788747798402202E+17</v>
      </c>
      <c r="B3748" t="s">
        <v>7443</v>
      </c>
      <c r="C3748" t="s">
        <v>7444</v>
      </c>
      <c r="D3748" s="1">
        <v>41197.788657407407</v>
      </c>
      <c r="E3748">
        <v>1618</v>
      </c>
      <c r="F3748">
        <v>1722</v>
      </c>
    </row>
    <row r="3749" spans="1:7" x14ac:dyDescent="0.2">
      <c r="A3749">
        <v>2.5788799090546598E+17</v>
      </c>
      <c r="B3749" t="s">
        <v>7445</v>
      </c>
      <c r="C3749" t="s">
        <v>7446</v>
      </c>
      <c r="D3749" s="1">
        <v>41197.790081018517</v>
      </c>
      <c r="E3749">
        <v>1210</v>
      </c>
      <c r="F3749">
        <v>566</v>
      </c>
    </row>
    <row r="3750" spans="1:7" x14ac:dyDescent="0.2">
      <c r="A3750">
        <v>2.5789748960731901E+17</v>
      </c>
      <c r="B3750" t="s">
        <v>7447</v>
      </c>
      <c r="C3750" t="s">
        <v>7448</v>
      </c>
      <c r="D3750" s="1">
        <v>41197.816284722219</v>
      </c>
      <c r="E3750">
        <v>45</v>
      </c>
      <c r="F3750">
        <v>29</v>
      </c>
      <c r="G3750" t="s">
        <v>215</v>
      </c>
    </row>
    <row r="3751" spans="1:7" x14ac:dyDescent="0.2">
      <c r="A3751">
        <v>2.5791260805158899E+17</v>
      </c>
      <c r="B3751" t="s">
        <v>7449</v>
      </c>
      <c r="C3751" t="s">
        <v>7450</v>
      </c>
      <c r="D3751" s="1">
        <v>41197.85800925926</v>
      </c>
      <c r="E3751">
        <v>24</v>
      </c>
      <c r="F3751">
        <v>16</v>
      </c>
      <c r="G3751" t="s">
        <v>89</v>
      </c>
    </row>
    <row r="3752" spans="1:7" x14ac:dyDescent="0.2">
      <c r="A3752">
        <v>2.5791526555838E+17</v>
      </c>
      <c r="B3752" t="s">
        <v>7451</v>
      </c>
      <c r="C3752" t="s">
        <v>7452</v>
      </c>
      <c r="D3752" s="1">
        <v>41197.865335648145</v>
      </c>
      <c r="E3752">
        <v>33</v>
      </c>
      <c r="F3752">
        <v>14</v>
      </c>
      <c r="G3752" t="s">
        <v>89</v>
      </c>
    </row>
    <row r="3753" spans="1:7" x14ac:dyDescent="0.2">
      <c r="A3753">
        <v>2.57923642158096E+17</v>
      </c>
      <c r="B3753" t="s">
        <v>7453</v>
      </c>
      <c r="C3753" t="s">
        <v>7454</v>
      </c>
      <c r="D3753" s="1">
        <v>41197.888449074075</v>
      </c>
      <c r="E3753">
        <v>42</v>
      </c>
      <c r="F3753">
        <v>11</v>
      </c>
      <c r="G3753" t="s">
        <v>89</v>
      </c>
    </row>
    <row r="3754" spans="1:7" x14ac:dyDescent="0.2">
      <c r="A3754">
        <v>2.5792583990208499E+17</v>
      </c>
      <c r="B3754" t="s">
        <v>7455</v>
      </c>
      <c r="C3754" t="s">
        <v>7456</v>
      </c>
      <c r="D3754" s="1">
        <v>41197.894513888888</v>
      </c>
      <c r="E3754">
        <v>94</v>
      </c>
      <c r="F3754">
        <v>55</v>
      </c>
      <c r="G3754" t="s">
        <v>89</v>
      </c>
    </row>
    <row r="3755" spans="1:7" x14ac:dyDescent="0.2">
      <c r="A3755">
        <v>2.57930053776732E+17</v>
      </c>
      <c r="B3755" t="s">
        <v>7457</v>
      </c>
      <c r="C3755" t="s">
        <v>7458</v>
      </c>
      <c r="D3755" s="1">
        <v>41197.906145833331</v>
      </c>
      <c r="E3755">
        <v>634</v>
      </c>
      <c r="F3755">
        <v>126</v>
      </c>
      <c r="G3755" t="s">
        <v>89</v>
      </c>
    </row>
    <row r="3756" spans="1:7" x14ac:dyDescent="0.2">
      <c r="A3756">
        <v>2.5793463599930899E+17</v>
      </c>
      <c r="B3756" t="s">
        <v>7459</v>
      </c>
      <c r="C3756" t="s">
        <v>7460</v>
      </c>
      <c r="D3756" s="1">
        <v>41197.918796296297</v>
      </c>
      <c r="E3756">
        <v>43</v>
      </c>
      <c r="F3756">
        <v>27</v>
      </c>
      <c r="G3756" t="s">
        <v>89</v>
      </c>
    </row>
    <row r="3757" spans="1:7" x14ac:dyDescent="0.2">
      <c r="A3757">
        <v>2.5793620105770499E+17</v>
      </c>
      <c r="B3757" t="s">
        <v>7461</v>
      </c>
      <c r="C3757" t="s">
        <v>7462</v>
      </c>
      <c r="D3757" s="1">
        <v>41197.923113425924</v>
      </c>
      <c r="E3757">
        <v>796</v>
      </c>
      <c r="F3757">
        <v>415</v>
      </c>
    </row>
    <row r="3758" spans="1:7" x14ac:dyDescent="0.2">
      <c r="A3758">
        <v>2.5793668961444998E+17</v>
      </c>
      <c r="B3758" t="s">
        <v>7463</v>
      </c>
      <c r="C3758" t="s">
        <v>7464</v>
      </c>
      <c r="D3758" s="1">
        <v>41197.924456018518</v>
      </c>
      <c r="E3758">
        <v>114</v>
      </c>
      <c r="F3758">
        <v>25</v>
      </c>
      <c r="G3758" t="s">
        <v>89</v>
      </c>
    </row>
    <row r="3759" spans="1:7" x14ac:dyDescent="0.2">
      <c r="A3759">
        <v>2.5794332379961299E+17</v>
      </c>
      <c r="B3759" t="s">
        <v>7465</v>
      </c>
      <c r="C3759" t="s">
        <v>7466</v>
      </c>
      <c r="D3759" s="1">
        <v>41197.942766203705</v>
      </c>
      <c r="E3759">
        <v>238</v>
      </c>
      <c r="F3759">
        <v>66</v>
      </c>
    </row>
    <row r="3760" spans="1:7" x14ac:dyDescent="0.2">
      <c r="A3760">
        <v>2.5794423451722099E+17</v>
      </c>
      <c r="B3760" t="s">
        <v>7467</v>
      </c>
      <c r="C3760" t="s">
        <v>7468</v>
      </c>
      <c r="D3760" s="1">
        <v>41197.945277777777</v>
      </c>
      <c r="E3760">
        <v>503</v>
      </c>
      <c r="F3760">
        <v>190</v>
      </c>
      <c r="G3760" t="s">
        <v>89</v>
      </c>
    </row>
    <row r="3761" spans="1:8" x14ac:dyDescent="0.2">
      <c r="A3761">
        <v>2.5794532571993699E+17</v>
      </c>
      <c r="B3761" t="s">
        <v>7469</v>
      </c>
      <c r="C3761" t="s">
        <v>7470</v>
      </c>
      <c r="D3761" s="1">
        <v>41197.948287037034</v>
      </c>
      <c r="E3761">
        <v>22</v>
      </c>
      <c r="F3761">
        <v>9</v>
      </c>
      <c r="G3761" t="s">
        <v>89</v>
      </c>
      <c r="H3761" t="s">
        <v>390</v>
      </c>
    </row>
    <row r="3762" spans="1:8" x14ac:dyDescent="0.2">
      <c r="A3762">
        <v>2.57950538816188E+17</v>
      </c>
      <c r="B3762" t="s">
        <v>7471</v>
      </c>
      <c r="C3762" t="s">
        <v>7472</v>
      </c>
      <c r="D3762" s="1">
        <v>41197.962673611109</v>
      </c>
      <c r="E3762">
        <v>2205</v>
      </c>
      <c r="F3762">
        <v>2728</v>
      </c>
    </row>
    <row r="3763" spans="1:8" x14ac:dyDescent="0.2">
      <c r="A3763">
        <v>2.5795065915915398E+17</v>
      </c>
      <c r="B3763" t="s">
        <v>7473</v>
      </c>
      <c r="C3763" t="s">
        <v>7474</v>
      </c>
      <c r="D3763" s="1">
        <v>41197.963009259256</v>
      </c>
      <c r="E3763">
        <v>1250</v>
      </c>
      <c r="F3763">
        <v>2048</v>
      </c>
    </row>
    <row r="3764" spans="1:8" x14ac:dyDescent="0.2">
      <c r="A3764">
        <v>2.57955447544352E+17</v>
      </c>
      <c r="B3764" t="s">
        <v>7475</v>
      </c>
      <c r="C3764" t="s">
        <v>7476</v>
      </c>
      <c r="D3764" s="1">
        <v>41197.976215277777</v>
      </c>
      <c r="E3764">
        <v>688</v>
      </c>
      <c r="F3764">
        <v>234</v>
      </c>
    </row>
    <row r="3765" spans="1:8" x14ac:dyDescent="0.2">
      <c r="A3765">
        <v>2.57958080321572E+17</v>
      </c>
      <c r="B3765" t="s">
        <v>7477</v>
      </c>
      <c r="C3765" t="s">
        <v>7478</v>
      </c>
      <c r="D3765" s="1">
        <v>41197.983483796299</v>
      </c>
      <c r="E3765">
        <v>546</v>
      </c>
      <c r="F3765">
        <v>144</v>
      </c>
      <c r="G3765" t="s">
        <v>89</v>
      </c>
    </row>
    <row r="3766" spans="1:8" x14ac:dyDescent="0.2">
      <c r="A3766">
        <v>2.5800649091542202E+17</v>
      </c>
      <c r="B3766" t="s">
        <v>7479</v>
      </c>
      <c r="C3766" t="s">
        <v>7480</v>
      </c>
      <c r="D3766" s="1">
        <v>41198.117071759261</v>
      </c>
      <c r="E3766">
        <v>430</v>
      </c>
      <c r="F3766">
        <v>266</v>
      </c>
    </row>
    <row r="3767" spans="1:8" x14ac:dyDescent="0.2">
      <c r="A3767">
        <v>2.58192696659804E+17</v>
      </c>
      <c r="B3767" t="s">
        <v>7481</v>
      </c>
      <c r="C3767" t="s">
        <v>7482</v>
      </c>
      <c r="D3767" s="1">
        <v>41198.630902777775</v>
      </c>
      <c r="E3767">
        <v>55</v>
      </c>
      <c r="F3767">
        <v>23</v>
      </c>
      <c r="G3767" t="s">
        <v>89</v>
      </c>
    </row>
    <row r="3768" spans="1:8" x14ac:dyDescent="0.2">
      <c r="A3768">
        <v>2.5819326076015002E+17</v>
      </c>
      <c r="B3768" t="s">
        <v>7483</v>
      </c>
      <c r="C3768" t="s">
        <v>7484</v>
      </c>
      <c r="D3768" s="1">
        <v>41198.632465277777</v>
      </c>
      <c r="E3768">
        <v>365</v>
      </c>
      <c r="F3768">
        <v>64</v>
      </c>
      <c r="G3768" t="s">
        <v>89</v>
      </c>
    </row>
    <row r="3769" spans="1:8" x14ac:dyDescent="0.2">
      <c r="A3769">
        <v>2.5819634933237699E+17</v>
      </c>
      <c r="B3769" t="s">
        <v>7485</v>
      </c>
      <c r="C3769" t="s">
        <v>7486</v>
      </c>
      <c r="D3769" s="1">
        <v>41198.640983796293</v>
      </c>
      <c r="E3769">
        <v>3</v>
      </c>
      <c r="F3769">
        <v>1</v>
      </c>
      <c r="G3769" t="s">
        <v>89</v>
      </c>
    </row>
    <row r="3770" spans="1:8" x14ac:dyDescent="0.2">
      <c r="A3770">
        <v>2.5820061287175299E+17</v>
      </c>
      <c r="B3770" t="s">
        <v>7487</v>
      </c>
      <c r="C3770" t="s">
        <v>7488</v>
      </c>
      <c r="D3770" s="1">
        <v>41198.652743055558</v>
      </c>
      <c r="E3770">
        <v>112</v>
      </c>
      <c r="F3770">
        <v>21</v>
      </c>
    </row>
    <row r="3771" spans="1:8" x14ac:dyDescent="0.2">
      <c r="A3771">
        <v>2.58204040503128E+17</v>
      </c>
      <c r="B3771" t="s">
        <v>7489</v>
      </c>
      <c r="C3771" t="s">
        <v>7490</v>
      </c>
      <c r="D3771" s="1">
        <v>41198.662210648145</v>
      </c>
      <c r="E3771">
        <v>198</v>
      </c>
      <c r="F3771">
        <v>31</v>
      </c>
    </row>
    <row r="3772" spans="1:8" x14ac:dyDescent="0.2">
      <c r="A3772">
        <v>2.58205151507124E+17</v>
      </c>
      <c r="B3772" t="s">
        <v>7491</v>
      </c>
      <c r="C3772" t="s">
        <v>7492</v>
      </c>
      <c r="D3772" s="1">
        <v>41198.665266203701</v>
      </c>
      <c r="E3772">
        <v>286</v>
      </c>
      <c r="F3772">
        <v>91</v>
      </c>
      <c r="G3772" t="s">
        <v>89</v>
      </c>
    </row>
    <row r="3773" spans="1:8" x14ac:dyDescent="0.2">
      <c r="A3773">
        <v>2.5820770864424899E+17</v>
      </c>
      <c r="B3773" t="s">
        <v>7493</v>
      </c>
      <c r="C3773" t="s">
        <v>7494</v>
      </c>
      <c r="D3773" s="1">
        <v>41198.672326388885</v>
      </c>
      <c r="E3773">
        <v>689</v>
      </c>
      <c r="F3773">
        <v>789</v>
      </c>
    </row>
    <row r="3774" spans="1:8" x14ac:dyDescent="0.2">
      <c r="A3774">
        <v>2.5820879683965699E+17</v>
      </c>
      <c r="B3774" t="s">
        <v>7495</v>
      </c>
      <c r="C3774" t="s">
        <v>7496</v>
      </c>
      <c r="D3774" s="1">
        <v>41198.675335648149</v>
      </c>
      <c r="E3774">
        <v>7544</v>
      </c>
      <c r="F3774">
        <v>7752</v>
      </c>
    </row>
    <row r="3775" spans="1:8" x14ac:dyDescent="0.2">
      <c r="A3775">
        <v>2.5821256159657901E+17</v>
      </c>
      <c r="B3775" t="s">
        <v>7497</v>
      </c>
      <c r="C3775" t="s">
        <v>7498</v>
      </c>
      <c r="D3775" s="1">
        <v>41198.685717592591</v>
      </c>
      <c r="E3775">
        <v>155</v>
      </c>
      <c r="F3775">
        <v>32</v>
      </c>
      <c r="G3775" t="s">
        <v>215</v>
      </c>
    </row>
    <row r="3776" spans="1:8" x14ac:dyDescent="0.2">
      <c r="A3776">
        <v>2.5821341425245299E+17</v>
      </c>
      <c r="B3776" t="s">
        <v>7499</v>
      </c>
      <c r="C3776" t="s">
        <v>7500</v>
      </c>
      <c r="D3776" s="1">
        <v>41198.688067129631</v>
      </c>
      <c r="E3776">
        <v>57</v>
      </c>
      <c r="F3776">
        <v>34</v>
      </c>
      <c r="G3776" t="s">
        <v>215</v>
      </c>
    </row>
    <row r="3777" spans="1:8" x14ac:dyDescent="0.2">
      <c r="A3777">
        <v>2.58223356241928E+17</v>
      </c>
      <c r="B3777" t="s">
        <v>7501</v>
      </c>
      <c r="C3777" t="s">
        <v>7502</v>
      </c>
      <c r="D3777" s="1">
        <v>41198.715509259258</v>
      </c>
      <c r="E3777">
        <v>45</v>
      </c>
      <c r="F3777">
        <v>31</v>
      </c>
      <c r="G3777" t="s">
        <v>89</v>
      </c>
    </row>
    <row r="3778" spans="1:8" x14ac:dyDescent="0.2">
      <c r="A3778">
        <v>2.5822369809865501E+17</v>
      </c>
      <c r="B3778" t="s">
        <v>7503</v>
      </c>
      <c r="C3778" t="s">
        <v>7504</v>
      </c>
      <c r="D3778" s="1">
        <v>41198.716446759259</v>
      </c>
      <c r="E3778">
        <v>52</v>
      </c>
      <c r="F3778">
        <v>49</v>
      </c>
      <c r="G3778" t="s">
        <v>89</v>
      </c>
    </row>
    <row r="3779" spans="1:8" x14ac:dyDescent="0.2">
      <c r="A3779">
        <v>2.5823025789366598E+17</v>
      </c>
      <c r="B3779" t="s">
        <v>7505</v>
      </c>
      <c r="C3779" t="s">
        <v>7506</v>
      </c>
      <c r="D3779" s="1">
        <v>41198.734548611108</v>
      </c>
      <c r="E3779">
        <v>801</v>
      </c>
      <c r="F3779">
        <v>1009</v>
      </c>
    </row>
    <row r="3780" spans="1:8" x14ac:dyDescent="0.2">
      <c r="A3780">
        <v>2.58240227641012E+17</v>
      </c>
      <c r="B3780" t="s">
        <v>7507</v>
      </c>
      <c r="C3780" t="s">
        <v>7508</v>
      </c>
      <c r="D3780" s="1">
        <v>41198.762060185189</v>
      </c>
      <c r="E3780">
        <v>11</v>
      </c>
      <c r="F3780">
        <v>5</v>
      </c>
      <c r="G3780" t="s">
        <v>89</v>
      </c>
      <c r="H3780" t="s">
        <v>390</v>
      </c>
    </row>
    <row r="3781" spans="1:8" x14ac:dyDescent="0.2">
      <c r="A3781">
        <v>2.5824101524741699E+17</v>
      </c>
      <c r="B3781" t="s">
        <v>7509</v>
      </c>
      <c r="C3781" t="s">
        <v>7510</v>
      </c>
      <c r="D3781" s="1">
        <v>41198.764236111114</v>
      </c>
      <c r="E3781">
        <v>50</v>
      </c>
      <c r="F3781">
        <v>23</v>
      </c>
    </row>
    <row r="3782" spans="1:8" x14ac:dyDescent="0.2">
      <c r="A3782">
        <v>2.5824136138656099E+17</v>
      </c>
      <c r="B3782" t="s">
        <v>7511</v>
      </c>
      <c r="C3782" t="s">
        <v>7512</v>
      </c>
      <c r="D3782" s="1">
        <v>41198.765196759261</v>
      </c>
      <c r="E3782">
        <v>539</v>
      </c>
      <c r="F3782">
        <v>111</v>
      </c>
    </row>
    <row r="3783" spans="1:8" x14ac:dyDescent="0.2">
      <c r="A3783">
        <v>2.5824338185829101E+17</v>
      </c>
      <c r="B3783" t="s">
        <v>7513</v>
      </c>
      <c r="C3783" t="s">
        <v>7514</v>
      </c>
      <c r="D3783" s="1">
        <v>41198.77076388889</v>
      </c>
      <c r="E3783">
        <v>60</v>
      </c>
      <c r="F3783">
        <v>45</v>
      </c>
      <c r="G3783" t="s">
        <v>89</v>
      </c>
    </row>
    <row r="3784" spans="1:8" x14ac:dyDescent="0.2">
      <c r="A3784">
        <v>2.5825133216571299E+17</v>
      </c>
      <c r="B3784" t="s">
        <v>7515</v>
      </c>
      <c r="C3784" t="s">
        <v>7516</v>
      </c>
      <c r="D3784" s="1">
        <v>41198.792708333334</v>
      </c>
      <c r="E3784">
        <v>40</v>
      </c>
      <c r="F3784">
        <v>38</v>
      </c>
      <c r="G3784" t="s">
        <v>215</v>
      </c>
    </row>
    <row r="3785" spans="1:8" x14ac:dyDescent="0.2">
      <c r="A3785">
        <v>2.5826290409105798E+17</v>
      </c>
      <c r="B3785" t="s">
        <v>7517</v>
      </c>
      <c r="C3785" t="s">
        <v>7518</v>
      </c>
      <c r="D3785" s="1">
        <v>41198.824641203704</v>
      </c>
      <c r="E3785">
        <v>33422</v>
      </c>
      <c r="F3785">
        <v>51443</v>
      </c>
    </row>
    <row r="3786" spans="1:8" x14ac:dyDescent="0.2">
      <c r="A3786">
        <v>2.5826368194570598E+17</v>
      </c>
      <c r="B3786" t="s">
        <v>7519</v>
      </c>
      <c r="C3786" t="s">
        <v>7520</v>
      </c>
      <c r="D3786" s="1">
        <v>41198.826782407406</v>
      </c>
      <c r="E3786">
        <v>185</v>
      </c>
      <c r="F3786">
        <v>42</v>
      </c>
    </row>
    <row r="3787" spans="1:8" x14ac:dyDescent="0.2">
      <c r="A3787">
        <v>2.5826474012665798E+17</v>
      </c>
      <c r="B3787" t="s">
        <v>7521</v>
      </c>
      <c r="C3787" t="s">
        <v>7522</v>
      </c>
      <c r="D3787" s="1">
        <v>41198.829710648148</v>
      </c>
      <c r="E3787">
        <v>33</v>
      </c>
      <c r="F3787">
        <v>11</v>
      </c>
      <c r="G3787" t="s">
        <v>89</v>
      </c>
    </row>
    <row r="3788" spans="1:8" x14ac:dyDescent="0.2">
      <c r="A3788">
        <v>2.58266414501212E+17</v>
      </c>
      <c r="B3788" t="s">
        <v>7523</v>
      </c>
      <c r="C3788" t="s">
        <v>7524</v>
      </c>
      <c r="D3788" s="1">
        <v>41198.834328703706</v>
      </c>
      <c r="E3788">
        <v>20</v>
      </c>
      <c r="F3788">
        <v>22</v>
      </c>
      <c r="G3788" t="s">
        <v>89</v>
      </c>
    </row>
    <row r="3789" spans="1:8" x14ac:dyDescent="0.2">
      <c r="A3789">
        <v>2.5827016802999501E+17</v>
      </c>
      <c r="B3789" t="s">
        <v>7525</v>
      </c>
      <c r="C3789" t="s">
        <v>7526</v>
      </c>
      <c r="D3789" s="1">
        <v>41198.844687500001</v>
      </c>
      <c r="E3789">
        <v>71</v>
      </c>
      <c r="F3789">
        <v>36</v>
      </c>
      <c r="G3789" t="s">
        <v>89</v>
      </c>
    </row>
    <row r="3790" spans="1:8" x14ac:dyDescent="0.2">
      <c r="A3790">
        <v>2.5827123517418701E+17</v>
      </c>
      <c r="B3790" t="s">
        <v>7527</v>
      </c>
      <c r="C3790" t="s">
        <v>7528</v>
      </c>
      <c r="D3790" s="1">
        <v>41198.847627314812</v>
      </c>
      <c r="E3790">
        <v>634</v>
      </c>
      <c r="F3790">
        <v>254</v>
      </c>
    </row>
    <row r="3791" spans="1:8" x14ac:dyDescent="0.2">
      <c r="A3791">
        <v>2.58274048629424E+17</v>
      </c>
      <c r="B3791" t="s">
        <v>7529</v>
      </c>
      <c r="C3791" t="s">
        <v>7530</v>
      </c>
      <c r="D3791" s="1">
        <v>41198.855393518519</v>
      </c>
      <c r="E3791">
        <v>50</v>
      </c>
      <c r="F3791">
        <v>24</v>
      </c>
      <c r="G3791" t="s">
        <v>576</v>
      </c>
    </row>
    <row r="3792" spans="1:8" x14ac:dyDescent="0.2">
      <c r="A3792">
        <v>2.58277938389196E+17</v>
      </c>
      <c r="B3792" t="s">
        <v>7531</v>
      </c>
      <c r="C3792" t="s">
        <v>7532</v>
      </c>
      <c r="D3792" s="1">
        <v>41198.866122685184</v>
      </c>
      <c r="E3792">
        <v>553</v>
      </c>
      <c r="F3792">
        <v>639</v>
      </c>
    </row>
    <row r="3793" spans="1:7" x14ac:dyDescent="0.2">
      <c r="A3793">
        <v>2.5827840732498701E+17</v>
      </c>
      <c r="B3793" t="s">
        <v>7533</v>
      </c>
      <c r="C3793" t="s">
        <v>7534</v>
      </c>
      <c r="D3793" s="1">
        <v>41198.867418981485</v>
      </c>
      <c r="E3793">
        <v>736</v>
      </c>
      <c r="F3793">
        <v>418</v>
      </c>
      <c r="G3793" t="s">
        <v>215</v>
      </c>
    </row>
    <row r="3794" spans="1:7" x14ac:dyDescent="0.2">
      <c r="A3794">
        <v>2.5828717663318E+17</v>
      </c>
      <c r="B3794" t="s">
        <v>7535</v>
      </c>
      <c r="C3794" t="s">
        <v>7536</v>
      </c>
      <c r="D3794" s="1">
        <v>41198.89162037037</v>
      </c>
      <c r="E3794">
        <v>986</v>
      </c>
      <c r="F3794">
        <v>264</v>
      </c>
      <c r="G3794" t="s">
        <v>89</v>
      </c>
    </row>
    <row r="3795" spans="1:7" x14ac:dyDescent="0.2">
      <c r="A3795">
        <v>2.58299167355588E+17</v>
      </c>
      <c r="B3795" t="s">
        <v>7537</v>
      </c>
      <c r="C3795" t="s">
        <v>7538</v>
      </c>
      <c r="D3795" s="1">
        <v>41198.924710648149</v>
      </c>
      <c r="E3795">
        <v>720</v>
      </c>
      <c r="F3795">
        <v>227</v>
      </c>
      <c r="G3795" t="s">
        <v>89</v>
      </c>
    </row>
    <row r="3796" spans="1:7" x14ac:dyDescent="0.2">
      <c r="A3796">
        <v>2.5830755851372099E+17</v>
      </c>
      <c r="B3796" t="s">
        <v>7539</v>
      </c>
      <c r="C3796" t="e">
        <f>_xlfn.SINGLE( MissUSA Olivia)--We love you. You are doing a great job.</f>
        <v>#NAME?</v>
      </c>
      <c r="D3796" s="1">
        <v>41198.947858796295</v>
      </c>
      <c r="E3796">
        <v>13</v>
      </c>
      <c r="F3796">
        <v>10</v>
      </c>
      <c r="G3796" t="s">
        <v>89</v>
      </c>
    </row>
    <row r="3797" spans="1:7" x14ac:dyDescent="0.2">
      <c r="A3797">
        <v>2.5831079061920099E+17</v>
      </c>
      <c r="B3797" t="s">
        <v>7540</v>
      </c>
      <c r="C3797" t="s">
        <v>7541</v>
      </c>
      <c r="D3797" s="1">
        <v>41198.956782407404</v>
      </c>
      <c r="E3797">
        <v>112</v>
      </c>
      <c r="F3797">
        <v>40</v>
      </c>
    </row>
    <row r="3798" spans="1:7" x14ac:dyDescent="0.2">
      <c r="A3798">
        <v>2.5831180148422598E+17</v>
      </c>
      <c r="B3798" t="s">
        <v>7542</v>
      </c>
      <c r="C3798" t="s">
        <v>7543</v>
      </c>
      <c r="D3798" s="1">
        <v>41198.95957175926</v>
      </c>
      <c r="E3798">
        <v>1956</v>
      </c>
      <c r="F3798">
        <v>2290</v>
      </c>
      <c r="G3798" t="s">
        <v>89</v>
      </c>
    </row>
    <row r="3799" spans="1:7" x14ac:dyDescent="0.2">
      <c r="A3799">
        <v>2.5831228332585699E+17</v>
      </c>
      <c r="B3799" t="s">
        <v>7544</v>
      </c>
      <c r="C3799" t="s">
        <v>7545</v>
      </c>
      <c r="D3799" s="1">
        <v>41198.960902777777</v>
      </c>
      <c r="E3799">
        <v>157</v>
      </c>
      <c r="F3799">
        <v>73</v>
      </c>
      <c r="G3799" t="s">
        <v>89</v>
      </c>
    </row>
    <row r="3800" spans="1:7" x14ac:dyDescent="0.2">
      <c r="A3800">
        <v>2.5831435512751299E+17</v>
      </c>
      <c r="B3800" t="s">
        <v>7546</v>
      </c>
      <c r="C3800" t="s">
        <v>7547</v>
      </c>
      <c r="D3800" s="1">
        <v>41198.966620370367</v>
      </c>
      <c r="E3800">
        <v>208</v>
      </c>
      <c r="F3800">
        <v>49</v>
      </c>
    </row>
    <row r="3801" spans="1:7" x14ac:dyDescent="0.2">
      <c r="A3801">
        <v>2.5831702150528198E+17</v>
      </c>
      <c r="B3801" t="s">
        <v>7548</v>
      </c>
      <c r="C3801" t="s">
        <v>7549</v>
      </c>
      <c r="D3801" s="1">
        <v>41198.973969907405</v>
      </c>
      <c r="E3801">
        <v>4</v>
      </c>
      <c r="F3801">
        <v>3</v>
      </c>
      <c r="G3801" t="e">
        <f>drumline_mormon</f>
        <v>#NAME?</v>
      </c>
    </row>
    <row r="3802" spans="1:7" x14ac:dyDescent="0.2">
      <c r="A3802">
        <v>2.5831801433476701E+17</v>
      </c>
      <c r="B3802" t="s">
        <v>7550</v>
      </c>
      <c r="C3802" t="s">
        <v>7551</v>
      </c>
      <c r="D3802" s="1">
        <v>41198.976712962962</v>
      </c>
      <c r="E3802">
        <v>296</v>
      </c>
      <c r="F3802">
        <v>144</v>
      </c>
    </row>
    <row r="3803" spans="1:7" x14ac:dyDescent="0.2">
      <c r="A3803">
        <v>2.58320714967416E+17</v>
      </c>
      <c r="B3803" t="s">
        <v>7552</v>
      </c>
      <c r="C3803" t="s">
        <v>7553</v>
      </c>
      <c r="D3803" s="1">
        <v>41198.984166666669</v>
      </c>
      <c r="E3803">
        <v>74</v>
      </c>
      <c r="F3803">
        <v>49</v>
      </c>
      <c r="G3803" t="s">
        <v>89</v>
      </c>
    </row>
    <row r="3804" spans="1:7" x14ac:dyDescent="0.2">
      <c r="A3804">
        <v>2.5836830620398701E+17</v>
      </c>
      <c r="B3804" t="s">
        <v>7554</v>
      </c>
      <c r="C3804" t="s">
        <v>7555</v>
      </c>
      <c r="D3804" s="1">
        <v>41199.115497685183</v>
      </c>
      <c r="E3804">
        <v>405</v>
      </c>
      <c r="F3804">
        <v>144</v>
      </c>
    </row>
    <row r="3805" spans="1:7" x14ac:dyDescent="0.2">
      <c r="A3805">
        <v>2.58373566196768E+17</v>
      </c>
      <c r="B3805" t="s">
        <v>7556</v>
      </c>
      <c r="C3805" t="s">
        <v>7557</v>
      </c>
      <c r="D3805" s="1">
        <v>41199.130011574074</v>
      </c>
      <c r="E3805">
        <v>557</v>
      </c>
      <c r="F3805">
        <v>144</v>
      </c>
    </row>
    <row r="3806" spans="1:7" x14ac:dyDescent="0.2">
      <c r="A3806">
        <v>2.5837363582221501E+17</v>
      </c>
      <c r="B3806" t="s">
        <v>7558</v>
      </c>
      <c r="C3806" t="s">
        <v>7559</v>
      </c>
      <c r="D3806" s="1">
        <v>41199.130196759259</v>
      </c>
      <c r="E3806">
        <v>562</v>
      </c>
      <c r="F3806">
        <v>137</v>
      </c>
    </row>
    <row r="3807" spans="1:7" x14ac:dyDescent="0.2">
      <c r="A3807">
        <v>2.58374127688232E+17</v>
      </c>
      <c r="B3807" t="s">
        <v>7560</v>
      </c>
      <c r="C3807" t="s">
        <v>7561</v>
      </c>
      <c r="D3807" s="1">
        <v>41199.131562499999</v>
      </c>
      <c r="E3807">
        <v>414</v>
      </c>
      <c r="F3807">
        <v>167</v>
      </c>
      <c r="G3807" t="s">
        <v>89</v>
      </c>
    </row>
    <row r="3808" spans="1:7" x14ac:dyDescent="0.2">
      <c r="A3808">
        <v>2.5837509606495002E+17</v>
      </c>
      <c r="B3808" t="s">
        <v>7562</v>
      </c>
      <c r="C3808" t="s">
        <v>7563</v>
      </c>
      <c r="D3808" s="1">
        <v>41199.13422453704</v>
      </c>
      <c r="E3808">
        <v>805</v>
      </c>
      <c r="F3808">
        <v>185</v>
      </c>
    </row>
    <row r="3809" spans="1:8" x14ac:dyDescent="0.2">
      <c r="A3809">
        <v>2.5837564114832099E+17</v>
      </c>
      <c r="B3809" t="s">
        <v>7564</v>
      </c>
      <c r="C3809" t="s">
        <v>7565</v>
      </c>
      <c r="D3809" s="1">
        <v>41199.135729166665</v>
      </c>
      <c r="E3809">
        <v>2841</v>
      </c>
      <c r="F3809">
        <v>774</v>
      </c>
      <c r="G3809" t="s">
        <v>89</v>
      </c>
    </row>
    <row r="3810" spans="1:8" x14ac:dyDescent="0.2">
      <c r="A3810">
        <v>2.5837826467706E+17</v>
      </c>
      <c r="B3810" t="s">
        <v>7566</v>
      </c>
      <c r="C3810" t="s">
        <v>7567</v>
      </c>
      <c r="D3810" s="1">
        <v>41199.142974537041</v>
      </c>
      <c r="E3810">
        <v>1895</v>
      </c>
      <c r="F3810">
        <v>536</v>
      </c>
      <c r="G3810" t="s">
        <v>89</v>
      </c>
    </row>
    <row r="3811" spans="1:8" x14ac:dyDescent="0.2">
      <c r="A3811">
        <v>2.5837846995051299E+17</v>
      </c>
      <c r="B3811" t="s">
        <v>7568</v>
      </c>
      <c r="C3811" t="s">
        <v>7569</v>
      </c>
      <c r="D3811" s="1">
        <v>41199.143541666665</v>
      </c>
      <c r="E3811">
        <v>5105</v>
      </c>
      <c r="F3811">
        <v>926</v>
      </c>
    </row>
    <row r="3812" spans="1:8" x14ac:dyDescent="0.2">
      <c r="A3812">
        <v>2.5838126925833798E+17</v>
      </c>
      <c r="B3812" t="s">
        <v>7570</v>
      </c>
      <c r="C3812" t="s">
        <v>7571</v>
      </c>
      <c r="D3812" s="1">
        <v>41199.151261574072</v>
      </c>
      <c r="E3812">
        <v>3337</v>
      </c>
      <c r="F3812">
        <v>550</v>
      </c>
      <c r="G3812" t="s">
        <v>89</v>
      </c>
    </row>
    <row r="3813" spans="1:8" x14ac:dyDescent="0.2">
      <c r="A3813">
        <v>2.5838269452058598E+17</v>
      </c>
      <c r="B3813" t="s">
        <v>7572</v>
      </c>
      <c r="C3813" t="s">
        <v>7573</v>
      </c>
      <c r="D3813" s="1">
        <v>41199.15519675926</v>
      </c>
      <c r="E3813">
        <v>2271</v>
      </c>
      <c r="F3813">
        <v>536</v>
      </c>
      <c r="G3813" t="s">
        <v>89</v>
      </c>
    </row>
    <row r="3814" spans="1:8" x14ac:dyDescent="0.2">
      <c r="A3814">
        <v>2.58389924456312E+17</v>
      </c>
      <c r="B3814" t="s">
        <v>7574</v>
      </c>
      <c r="C3814" t="s">
        <v>7575</v>
      </c>
      <c r="D3814" s="1">
        <v>41199.175150462965</v>
      </c>
      <c r="E3814">
        <v>792</v>
      </c>
      <c r="F3814">
        <v>198</v>
      </c>
    </row>
    <row r="3815" spans="1:8" x14ac:dyDescent="0.2">
      <c r="A3815">
        <v>2.5838997009034E+17</v>
      </c>
      <c r="B3815" t="s">
        <v>7576</v>
      </c>
      <c r="C3815" t="s">
        <v>7577</v>
      </c>
      <c r="D3815" s="1">
        <v>41199.17527777778</v>
      </c>
      <c r="E3815">
        <v>1562</v>
      </c>
      <c r="F3815">
        <v>663</v>
      </c>
    </row>
    <row r="3816" spans="1:8" x14ac:dyDescent="0.2">
      <c r="A3816">
        <v>2.58391266109292E+17</v>
      </c>
      <c r="B3816" t="s">
        <v>7578</v>
      </c>
      <c r="C3816" t="s">
        <v>7579</v>
      </c>
      <c r="D3816" s="1">
        <v>41199.178854166668</v>
      </c>
      <c r="E3816">
        <v>2096</v>
      </c>
      <c r="F3816">
        <v>562</v>
      </c>
      <c r="G3816" t="s">
        <v>89</v>
      </c>
    </row>
    <row r="3817" spans="1:8" x14ac:dyDescent="0.2">
      <c r="A3817">
        <v>2.5839265938580198E+17</v>
      </c>
      <c r="B3817" t="s">
        <v>7580</v>
      </c>
      <c r="C3817" t="s">
        <v>7581</v>
      </c>
      <c r="D3817" s="1">
        <v>41199.182696759257</v>
      </c>
      <c r="E3817">
        <v>3588</v>
      </c>
      <c r="F3817">
        <v>933</v>
      </c>
    </row>
    <row r="3818" spans="1:8" x14ac:dyDescent="0.2">
      <c r="A3818">
        <v>2.5839484619105402E+17</v>
      </c>
      <c r="B3818" t="s">
        <v>7582</v>
      </c>
      <c r="C3818" t="s">
        <v>7583</v>
      </c>
      <c r="D3818" s="1">
        <v>41199.188726851855</v>
      </c>
      <c r="E3818">
        <v>2565</v>
      </c>
      <c r="F3818">
        <v>551</v>
      </c>
    </row>
    <row r="3819" spans="1:8" x14ac:dyDescent="0.2">
      <c r="A3819">
        <v>2.5839947044054598E+17</v>
      </c>
      <c r="B3819" t="s">
        <v>7584</v>
      </c>
      <c r="C3819" t="s">
        <v>7585</v>
      </c>
      <c r="D3819" s="1">
        <v>41199.201493055552</v>
      </c>
      <c r="E3819">
        <v>3907</v>
      </c>
      <c r="F3819">
        <v>1058</v>
      </c>
      <c r="G3819" t="s">
        <v>89</v>
      </c>
      <c r="H3819" t="s">
        <v>390</v>
      </c>
    </row>
    <row r="3820" spans="1:8" x14ac:dyDescent="0.2">
      <c r="A3820">
        <v>2.5853821230844701E+17</v>
      </c>
      <c r="B3820" t="s">
        <v>7586</v>
      </c>
      <c r="C3820" t="s">
        <v>7587</v>
      </c>
      <c r="D3820" s="1">
        <v>41199.584340277775</v>
      </c>
      <c r="E3820">
        <v>297</v>
      </c>
      <c r="F3820">
        <v>105</v>
      </c>
    </row>
    <row r="3821" spans="1:8" x14ac:dyDescent="0.2">
      <c r="A3821">
        <v>2.5854238266714899E+17</v>
      </c>
      <c r="B3821" t="s">
        <v>7588</v>
      </c>
      <c r="C3821" t="s">
        <v>7589</v>
      </c>
      <c r="D3821" s="1">
        <v>41199.595856481479</v>
      </c>
      <c r="E3821">
        <v>106</v>
      </c>
      <c r="F3821">
        <v>73</v>
      </c>
    </row>
    <row r="3822" spans="1:8" x14ac:dyDescent="0.2">
      <c r="A3822">
        <v>2.5854455217926899E+17</v>
      </c>
      <c r="B3822" t="s">
        <v>7590</v>
      </c>
      <c r="C3822" t="s">
        <v>7591</v>
      </c>
      <c r="D3822" s="1">
        <v>41199.601840277777</v>
      </c>
      <c r="E3822">
        <v>159</v>
      </c>
      <c r="F3822">
        <v>80</v>
      </c>
      <c r="G3822" t="s">
        <v>89</v>
      </c>
    </row>
    <row r="3823" spans="1:8" x14ac:dyDescent="0.2">
      <c r="A3823">
        <v>2.5856444523885299E+17</v>
      </c>
      <c r="B3823" t="s">
        <v>7592</v>
      </c>
      <c r="C3823" t="s">
        <v>7593</v>
      </c>
      <c r="D3823" s="1">
        <v>41199.656736111108</v>
      </c>
      <c r="E3823">
        <v>1117</v>
      </c>
      <c r="F3823">
        <v>922</v>
      </c>
      <c r="G3823" t="s">
        <v>89</v>
      </c>
    </row>
    <row r="3824" spans="1:8" x14ac:dyDescent="0.2">
      <c r="A3824">
        <v>2.58565793749544E+17</v>
      </c>
      <c r="B3824" t="s">
        <v>7594</v>
      </c>
      <c r="C3824" t="s">
        <v>7595</v>
      </c>
      <c r="D3824" s="1">
        <v>41199.660451388889</v>
      </c>
      <c r="E3824">
        <v>765</v>
      </c>
      <c r="F3824">
        <v>153</v>
      </c>
    </row>
    <row r="3825" spans="1:7" x14ac:dyDescent="0.2">
      <c r="A3825">
        <v>2.5856666538884301E+17</v>
      </c>
      <c r="B3825" t="s">
        <v>7596</v>
      </c>
      <c r="C3825" t="s">
        <v>7597</v>
      </c>
      <c r="D3825" s="1">
        <v>41199.662858796299</v>
      </c>
      <c r="E3825">
        <v>359</v>
      </c>
      <c r="F3825">
        <v>115</v>
      </c>
    </row>
    <row r="3826" spans="1:7" x14ac:dyDescent="0.2">
      <c r="A3826">
        <v>2.58566750071824E+17</v>
      </c>
      <c r="B3826" t="s">
        <v>7598</v>
      </c>
      <c r="C3826" t="s">
        <v>7599</v>
      </c>
      <c r="D3826" s="1">
        <v>41199.663090277776</v>
      </c>
      <c r="E3826">
        <v>86</v>
      </c>
      <c r="F3826">
        <v>34</v>
      </c>
    </row>
    <row r="3827" spans="1:7" x14ac:dyDescent="0.2">
      <c r="A3827">
        <v>2.5856697408542301E+17</v>
      </c>
      <c r="B3827" t="s">
        <v>7600</v>
      </c>
      <c r="C3827" t="s">
        <v>7601</v>
      </c>
      <c r="D3827" s="1">
        <v>41199.663715277777</v>
      </c>
      <c r="E3827">
        <v>345</v>
      </c>
      <c r="F3827">
        <v>81</v>
      </c>
    </row>
    <row r="3828" spans="1:7" x14ac:dyDescent="0.2">
      <c r="A3828">
        <v>2.5857217563474301E+17</v>
      </c>
      <c r="B3828" t="s">
        <v>7602</v>
      </c>
      <c r="C3828" t="s">
        <v>7603</v>
      </c>
      <c r="D3828" s="1">
        <v>41199.678067129629</v>
      </c>
      <c r="E3828">
        <v>1065</v>
      </c>
      <c r="F3828">
        <v>1680</v>
      </c>
    </row>
    <row r="3829" spans="1:7" x14ac:dyDescent="0.2">
      <c r="A3829">
        <v>2.5857249204466E+17</v>
      </c>
      <c r="B3829" t="s">
        <v>7604</v>
      </c>
      <c r="C3829" t="s">
        <v>7605</v>
      </c>
      <c r="D3829" s="1">
        <v>41199.678935185184</v>
      </c>
      <c r="E3829">
        <v>290</v>
      </c>
      <c r="F3829">
        <v>69</v>
      </c>
    </row>
    <row r="3830" spans="1:7" x14ac:dyDescent="0.2">
      <c r="A3830">
        <v>2.5857568127596499E+17</v>
      </c>
      <c r="B3830" t="s">
        <v>7606</v>
      </c>
      <c r="C3830" t="s">
        <v>7607</v>
      </c>
      <c r="D3830" s="1">
        <v>41199.687743055554</v>
      </c>
      <c r="E3830">
        <v>12114</v>
      </c>
      <c r="F3830">
        <v>9452</v>
      </c>
    </row>
    <row r="3831" spans="1:7" x14ac:dyDescent="0.2">
      <c r="A3831">
        <v>2.585848641635E+17</v>
      </c>
      <c r="B3831" t="s">
        <v>7608</v>
      </c>
      <c r="C3831" t="s">
        <v>7609</v>
      </c>
      <c r="D3831" s="1">
        <v>41199.713078703702</v>
      </c>
      <c r="E3831">
        <v>26422</v>
      </c>
      <c r="F3831">
        <v>47693</v>
      </c>
    </row>
    <row r="3832" spans="1:7" x14ac:dyDescent="0.2">
      <c r="A3832">
        <v>2.58585127276392E+17</v>
      </c>
      <c r="B3832" t="s">
        <v>7610</v>
      </c>
      <c r="C3832" t="s">
        <v>7611</v>
      </c>
      <c r="D3832" s="1">
        <v>41199.713807870372</v>
      </c>
      <c r="E3832">
        <v>247</v>
      </c>
      <c r="F3832">
        <v>279</v>
      </c>
    </row>
    <row r="3833" spans="1:7" x14ac:dyDescent="0.2">
      <c r="A3833">
        <v>2.5858645025635501E+17</v>
      </c>
      <c r="B3833" t="s">
        <v>7612</v>
      </c>
      <c r="C3833" t="s">
        <v>7613</v>
      </c>
      <c r="D3833" s="1">
        <v>41199.717453703706</v>
      </c>
      <c r="E3833">
        <v>84</v>
      </c>
      <c r="F3833">
        <v>28</v>
      </c>
      <c r="G3833" t="s">
        <v>215</v>
      </c>
    </row>
    <row r="3834" spans="1:7" x14ac:dyDescent="0.2">
      <c r="A3834">
        <v>2.58587638062264E+17</v>
      </c>
      <c r="B3834" t="s">
        <v>7614</v>
      </c>
      <c r="C3834" t="e">
        <f xml:space="preserve"> marileenelson Thanks</f>
        <v>#NAME?</v>
      </c>
      <c r="D3834" s="1">
        <v>41199.720729166664</v>
      </c>
      <c r="E3834">
        <v>3</v>
      </c>
      <c r="F3834">
        <v>0</v>
      </c>
      <c r="G3834" t="s">
        <v>89</v>
      </c>
    </row>
    <row r="3835" spans="1:7" x14ac:dyDescent="0.2">
      <c r="A3835">
        <v>2.5858911916747501E+17</v>
      </c>
      <c r="B3835" t="s">
        <v>7615</v>
      </c>
      <c r="C3835" t="s">
        <v>7616</v>
      </c>
      <c r="D3835" s="1">
        <v>41199.724826388891</v>
      </c>
      <c r="E3835">
        <v>53</v>
      </c>
      <c r="F3835">
        <v>18</v>
      </c>
      <c r="G3835" t="s">
        <v>89</v>
      </c>
    </row>
    <row r="3836" spans="1:7" x14ac:dyDescent="0.2">
      <c r="A3836">
        <v>2.5858970960803398E+17</v>
      </c>
      <c r="B3836" t="s">
        <v>7617</v>
      </c>
      <c r="C3836" t="s">
        <v>7618</v>
      </c>
      <c r="D3836" s="1">
        <v>41199.726446759261</v>
      </c>
      <c r="E3836">
        <v>39</v>
      </c>
      <c r="F3836">
        <v>32</v>
      </c>
      <c r="G3836" t="e">
        <f>_xlfn.SINGLE( _xlfn.SINGLE(RealMicihaelKay))</f>
        <v>#NAME?</v>
      </c>
    </row>
    <row r="3837" spans="1:7" x14ac:dyDescent="0.2">
      <c r="A3837">
        <v>2.5859124774320499E+17</v>
      </c>
      <c r="B3837" t="s">
        <v>7619</v>
      </c>
      <c r="C3837" t="s">
        <v>7620</v>
      </c>
      <c r="D3837" s="1">
        <v>41199.730694444443</v>
      </c>
      <c r="E3837">
        <v>79</v>
      </c>
      <c r="F3837">
        <v>31</v>
      </c>
      <c r="G3837" t="s">
        <v>89</v>
      </c>
    </row>
    <row r="3838" spans="1:7" x14ac:dyDescent="0.2">
      <c r="A3838">
        <v>2.5859144325647501E+17</v>
      </c>
      <c r="B3838" t="s">
        <v>7621</v>
      </c>
      <c r="C3838" t="s">
        <v>7622</v>
      </c>
      <c r="D3838" s="1">
        <v>41199.731238425928</v>
      </c>
      <c r="E3838">
        <v>268</v>
      </c>
      <c r="F3838">
        <v>85</v>
      </c>
    </row>
    <row r="3839" spans="1:7" x14ac:dyDescent="0.2">
      <c r="A3839">
        <v>2.5859309010799802E+17</v>
      </c>
      <c r="B3839" t="s">
        <v>7623</v>
      </c>
      <c r="C3839" t="s">
        <v>7624</v>
      </c>
      <c r="D3839" s="1">
        <v>41199.735775462963</v>
      </c>
      <c r="E3839">
        <v>1500</v>
      </c>
      <c r="F3839">
        <v>1109</v>
      </c>
    </row>
    <row r="3840" spans="1:7" x14ac:dyDescent="0.2">
      <c r="A3840">
        <v>2.58596208350748E+17</v>
      </c>
      <c r="B3840" t="s">
        <v>7625</v>
      </c>
      <c r="C3840" t="s">
        <v>7626</v>
      </c>
      <c r="D3840" s="1">
        <v>41199.744386574072</v>
      </c>
      <c r="E3840">
        <v>63</v>
      </c>
      <c r="F3840">
        <v>16</v>
      </c>
      <c r="G3840" t="s">
        <v>89</v>
      </c>
    </row>
    <row r="3841" spans="1:7" x14ac:dyDescent="0.2">
      <c r="A3841">
        <v>2.5859650342000998E+17</v>
      </c>
      <c r="B3841" t="s">
        <v>7627</v>
      </c>
      <c r="C3841" t="s">
        <v>7628</v>
      </c>
      <c r="D3841" s="1">
        <v>41199.745196759257</v>
      </c>
      <c r="E3841">
        <v>188</v>
      </c>
      <c r="F3841">
        <v>70</v>
      </c>
    </row>
    <row r="3842" spans="1:7" x14ac:dyDescent="0.2">
      <c r="A3842">
        <v>2.5860341654738099E+17</v>
      </c>
      <c r="B3842" t="s">
        <v>7629</v>
      </c>
      <c r="C3842" t="s">
        <v>7630</v>
      </c>
      <c r="D3842" s="1">
        <v>41199.764270833337</v>
      </c>
      <c r="E3842">
        <v>133</v>
      </c>
      <c r="F3842">
        <v>59</v>
      </c>
      <c r="G3842" t="s">
        <v>89</v>
      </c>
    </row>
    <row r="3843" spans="1:7" x14ac:dyDescent="0.2">
      <c r="A3843">
        <v>2.5860723232382899E+17</v>
      </c>
      <c r="B3843" t="s">
        <v>7631</v>
      </c>
      <c r="C3843" t="s">
        <v>7632</v>
      </c>
      <c r="D3843" s="1">
        <v>41199.77480324074</v>
      </c>
      <c r="E3843">
        <v>180</v>
      </c>
      <c r="F3843">
        <v>45</v>
      </c>
    </row>
    <row r="3844" spans="1:7" x14ac:dyDescent="0.2">
      <c r="A3844">
        <v>2.58607392978268E+17</v>
      </c>
      <c r="B3844" t="s">
        <v>7633</v>
      </c>
      <c r="C3844" t="s">
        <v>7634</v>
      </c>
      <c r="D3844" s="1">
        <v>41199.775243055556</v>
      </c>
      <c r="E3844">
        <v>286</v>
      </c>
      <c r="F3844">
        <v>111</v>
      </c>
    </row>
    <row r="3845" spans="1:7" x14ac:dyDescent="0.2">
      <c r="A3845">
        <v>2.58608142324232E+17</v>
      </c>
      <c r="B3845" t="s">
        <v>7635</v>
      </c>
      <c r="C3845" t="s">
        <v>7636</v>
      </c>
      <c r="D3845" s="1">
        <v>41199.777314814812</v>
      </c>
      <c r="E3845">
        <v>64</v>
      </c>
      <c r="F3845">
        <v>26</v>
      </c>
      <c r="G3845" t="e">
        <f>Newsmax_Media</f>
        <v>#NAME?</v>
      </c>
    </row>
    <row r="3846" spans="1:7" x14ac:dyDescent="0.2">
      <c r="A3846">
        <v>2.5860903085816998E+17</v>
      </c>
      <c r="B3846" t="s">
        <v>7637</v>
      </c>
      <c r="C3846" t="s">
        <v>7638</v>
      </c>
      <c r="D3846" s="1">
        <v>41199.779768518521</v>
      </c>
      <c r="E3846">
        <v>147</v>
      </c>
      <c r="F3846">
        <v>61</v>
      </c>
      <c r="G3846" t="s">
        <v>89</v>
      </c>
    </row>
    <row r="3847" spans="1:7" x14ac:dyDescent="0.2">
      <c r="A3847">
        <v>2.5860941870125798E+17</v>
      </c>
      <c r="B3847" t="s">
        <v>7639</v>
      </c>
      <c r="C3847" t="s">
        <v>7640</v>
      </c>
      <c r="D3847" s="1">
        <v>41199.780833333331</v>
      </c>
      <c r="E3847">
        <v>133</v>
      </c>
      <c r="F3847">
        <v>46</v>
      </c>
    </row>
    <row r="3848" spans="1:7" x14ac:dyDescent="0.2">
      <c r="A3848">
        <v>2.5861194905357101E+17</v>
      </c>
      <c r="B3848" t="s">
        <v>7641</v>
      </c>
      <c r="C3848" t="s">
        <v>7642</v>
      </c>
      <c r="D3848" s="1">
        <v>41199.787824074076</v>
      </c>
      <c r="E3848">
        <v>821</v>
      </c>
      <c r="F3848">
        <v>258</v>
      </c>
    </row>
    <row r="3849" spans="1:7" x14ac:dyDescent="0.2">
      <c r="A3849">
        <v>2.5861477802352998E+17</v>
      </c>
      <c r="B3849" t="s">
        <v>7643</v>
      </c>
      <c r="C3849" t="s">
        <v>7644</v>
      </c>
      <c r="D3849" s="1">
        <v>41199.795624999999</v>
      </c>
      <c r="E3849">
        <v>40</v>
      </c>
      <c r="F3849">
        <v>10</v>
      </c>
      <c r="G3849" t="s">
        <v>89</v>
      </c>
    </row>
    <row r="3850" spans="1:7" x14ac:dyDescent="0.2">
      <c r="A3850">
        <v>2.5862857241829699E+17</v>
      </c>
      <c r="B3850" t="s">
        <v>7645</v>
      </c>
      <c r="C3850" t="s">
        <v>7646</v>
      </c>
      <c r="D3850" s="1">
        <v>41199.833692129629</v>
      </c>
      <c r="E3850">
        <v>798</v>
      </c>
      <c r="F3850">
        <v>614</v>
      </c>
      <c r="G3850" t="s">
        <v>89</v>
      </c>
    </row>
    <row r="3851" spans="1:7" x14ac:dyDescent="0.2">
      <c r="A3851">
        <v>2.58630587487772E+17</v>
      </c>
      <c r="B3851" t="s">
        <v>7647</v>
      </c>
      <c r="C3851" t="s">
        <v>7648</v>
      </c>
      <c r="D3851" s="1">
        <v>41199.839247685188</v>
      </c>
      <c r="E3851">
        <v>146</v>
      </c>
      <c r="F3851">
        <v>48</v>
      </c>
    </row>
    <row r="3852" spans="1:7" x14ac:dyDescent="0.2">
      <c r="A3852">
        <v>2.5863131145818099E+17</v>
      </c>
      <c r="B3852" t="s">
        <v>7649</v>
      </c>
      <c r="C3852" t="s">
        <v>7650</v>
      </c>
      <c r="D3852" s="1">
        <v>41199.841249999998</v>
      </c>
      <c r="E3852">
        <v>508</v>
      </c>
      <c r="F3852">
        <v>486</v>
      </c>
      <c r="G3852" t="s">
        <v>89</v>
      </c>
    </row>
    <row r="3853" spans="1:7" x14ac:dyDescent="0.2">
      <c r="A3853">
        <v>2.58632006932496E+17</v>
      </c>
      <c r="B3853" t="s">
        <v>7651</v>
      </c>
      <c r="C3853" t="s">
        <v>7652</v>
      </c>
      <c r="D3853" s="1">
        <v>41199.843171296299</v>
      </c>
      <c r="E3853">
        <v>69</v>
      </c>
      <c r="F3853">
        <v>21</v>
      </c>
      <c r="G3853" t="s">
        <v>89</v>
      </c>
    </row>
    <row r="3854" spans="1:7" x14ac:dyDescent="0.2">
      <c r="A3854">
        <v>2.5863604751945299E+17</v>
      </c>
      <c r="B3854" t="s">
        <v>7653</v>
      </c>
      <c r="C3854" t="e">
        <f>_xlfn.SINGLE( BillRancic Bill)- You should have named Your beautiful son Donald.</f>
        <v>#NAME?</v>
      </c>
      <c r="D3854" s="1">
        <v>41199.854317129626</v>
      </c>
      <c r="E3854">
        <v>21</v>
      </c>
      <c r="F3854">
        <v>20</v>
      </c>
      <c r="G3854" t="s">
        <v>89</v>
      </c>
    </row>
    <row r="3855" spans="1:7" x14ac:dyDescent="0.2">
      <c r="A3855">
        <v>2.5863672589362301E+17</v>
      </c>
      <c r="B3855" t="s">
        <v>7654</v>
      </c>
      <c r="C3855" t="s">
        <v>7655</v>
      </c>
      <c r="D3855" s="1">
        <v>41199.856192129628</v>
      </c>
      <c r="E3855">
        <v>908</v>
      </c>
      <c r="F3855">
        <v>1407</v>
      </c>
      <c r="G3855" t="s">
        <v>89</v>
      </c>
    </row>
    <row r="3856" spans="1:7" x14ac:dyDescent="0.2">
      <c r="A3856">
        <v>2.5863729622247398E+17</v>
      </c>
      <c r="B3856" t="s">
        <v>7656</v>
      </c>
      <c r="C3856" t="s">
        <v>7657</v>
      </c>
      <c r="D3856" s="1">
        <v>41199.857766203706</v>
      </c>
      <c r="E3856">
        <v>215</v>
      </c>
      <c r="F3856">
        <v>122</v>
      </c>
    </row>
    <row r="3857" spans="1:8" x14ac:dyDescent="0.2">
      <c r="A3857">
        <v>2.58638570028404E+17</v>
      </c>
      <c r="B3857" t="s">
        <v>7658</v>
      </c>
      <c r="C3857" t="s">
        <v>7659</v>
      </c>
      <c r="D3857" s="1">
        <v>41199.861284722225</v>
      </c>
      <c r="E3857">
        <v>329</v>
      </c>
      <c r="F3857">
        <v>158</v>
      </c>
      <c r="G3857" t="s">
        <v>89</v>
      </c>
    </row>
    <row r="3858" spans="1:8" x14ac:dyDescent="0.2">
      <c r="A3858">
        <v>2.5864034987292602E+17</v>
      </c>
      <c r="B3858" t="s">
        <v>7660</v>
      </c>
      <c r="C3858" t="s">
        <v>7661</v>
      </c>
      <c r="D3858" s="1">
        <v>41199.86619212963</v>
      </c>
      <c r="E3858">
        <v>25921</v>
      </c>
      <c r="F3858">
        <v>27034</v>
      </c>
    </row>
    <row r="3859" spans="1:8" x14ac:dyDescent="0.2">
      <c r="A3859">
        <v>2.5864213309804899E+17</v>
      </c>
      <c r="B3859" t="s">
        <v>7662</v>
      </c>
      <c r="C3859" t="s">
        <v>7663</v>
      </c>
      <c r="D3859" s="1">
        <v>41199.871111111112</v>
      </c>
      <c r="E3859">
        <v>313</v>
      </c>
      <c r="F3859">
        <v>187</v>
      </c>
    </row>
    <row r="3860" spans="1:8" x14ac:dyDescent="0.2">
      <c r="A3860">
        <v>2.5864518812002701E+17</v>
      </c>
      <c r="B3860" t="s">
        <v>7664</v>
      </c>
      <c r="C3860" t="s">
        <v>7665</v>
      </c>
      <c r="D3860" s="1">
        <v>41199.879537037035</v>
      </c>
      <c r="E3860">
        <v>340</v>
      </c>
      <c r="F3860">
        <v>153</v>
      </c>
    </row>
    <row r="3861" spans="1:8" x14ac:dyDescent="0.2">
      <c r="A3861">
        <v>2.5865556945865101E+17</v>
      </c>
      <c r="B3861" t="s">
        <v>7666</v>
      </c>
      <c r="C3861" t="s">
        <v>7667</v>
      </c>
      <c r="D3861" s="1">
        <v>41199.908194444448</v>
      </c>
      <c r="E3861">
        <v>274</v>
      </c>
      <c r="F3861">
        <v>184</v>
      </c>
      <c r="G3861" t="s">
        <v>89</v>
      </c>
    </row>
    <row r="3862" spans="1:8" x14ac:dyDescent="0.2">
      <c r="A3862">
        <v>2.5865718217692701E+17</v>
      </c>
      <c r="B3862" t="s">
        <v>7668</v>
      </c>
      <c r="C3862" t="s">
        <v>7669</v>
      </c>
      <c r="D3862" s="1">
        <v>41199.912638888891</v>
      </c>
      <c r="E3862">
        <v>19</v>
      </c>
      <c r="F3862">
        <v>15</v>
      </c>
      <c r="G3862" t="s">
        <v>89</v>
      </c>
    </row>
    <row r="3863" spans="1:8" x14ac:dyDescent="0.2">
      <c r="A3863">
        <v>2.5865875185743802E+17</v>
      </c>
      <c r="B3863" t="s">
        <v>7670</v>
      </c>
      <c r="C3863" t="s">
        <v>7671</v>
      </c>
      <c r="D3863" s="1">
        <v>41199.916967592595</v>
      </c>
      <c r="E3863">
        <v>10</v>
      </c>
      <c r="F3863">
        <v>8</v>
      </c>
      <c r="G3863" t="s">
        <v>215</v>
      </c>
    </row>
    <row r="3864" spans="1:8" x14ac:dyDescent="0.2">
      <c r="A3864">
        <v>2.5866084900106202E+17</v>
      </c>
      <c r="B3864" t="s">
        <v>7672</v>
      </c>
      <c r="C3864" t="s">
        <v>7673</v>
      </c>
      <c r="D3864" s="1">
        <v>41199.922754629632</v>
      </c>
      <c r="E3864">
        <v>1283</v>
      </c>
      <c r="F3864">
        <v>314</v>
      </c>
    </row>
    <row r="3865" spans="1:8" x14ac:dyDescent="0.2">
      <c r="A3865">
        <v>2.5866112864367398E+17</v>
      </c>
      <c r="B3865" t="s">
        <v>7674</v>
      </c>
      <c r="C3865" t="s">
        <v>7675</v>
      </c>
      <c r="D3865" s="1">
        <v>41199.923530092594</v>
      </c>
      <c r="E3865">
        <v>646</v>
      </c>
      <c r="F3865">
        <v>364</v>
      </c>
    </row>
    <row r="3866" spans="1:8" x14ac:dyDescent="0.2">
      <c r="A3866">
        <v>2.5866185197238598E+17</v>
      </c>
      <c r="B3866" t="s">
        <v>7676</v>
      </c>
      <c r="C3866" t="s">
        <v>7677</v>
      </c>
      <c r="D3866" s="1">
        <v>41199.925520833334</v>
      </c>
      <c r="E3866">
        <v>394</v>
      </c>
      <c r="F3866">
        <v>66</v>
      </c>
    </row>
    <row r="3867" spans="1:8" x14ac:dyDescent="0.2">
      <c r="A3867">
        <v>2.5866428263445699E+17</v>
      </c>
      <c r="B3867" t="s">
        <v>7678</v>
      </c>
      <c r="C3867" t="s">
        <v>7679</v>
      </c>
      <c r="D3867" s="1">
        <v>41199.932233796295</v>
      </c>
      <c r="E3867">
        <v>53</v>
      </c>
      <c r="F3867">
        <v>17</v>
      </c>
      <c r="G3867" t="s">
        <v>215</v>
      </c>
    </row>
    <row r="3868" spans="1:8" x14ac:dyDescent="0.2">
      <c r="A3868">
        <v>2.5866944576396899E+17</v>
      </c>
      <c r="B3868" t="s">
        <v>7680</v>
      </c>
      <c r="C3868" t="s">
        <v>7681</v>
      </c>
      <c r="D3868" s="1">
        <v>41199.946481481478</v>
      </c>
      <c r="E3868">
        <v>521</v>
      </c>
      <c r="F3868">
        <v>109</v>
      </c>
    </row>
    <row r="3869" spans="1:8" x14ac:dyDescent="0.2">
      <c r="A3869">
        <v>2.5867141758178E+17</v>
      </c>
      <c r="B3869" t="s">
        <v>7682</v>
      </c>
      <c r="C3869" t="s">
        <v>7683</v>
      </c>
      <c r="D3869" s="1">
        <v>41199.951921296299</v>
      </c>
      <c r="E3869">
        <v>53</v>
      </c>
      <c r="F3869">
        <v>18</v>
      </c>
      <c r="G3869" t="e">
        <f>ashleycam2883</f>
        <v>#NAME?</v>
      </c>
    </row>
    <row r="3870" spans="1:8" x14ac:dyDescent="0.2">
      <c r="A3870">
        <v>2.5867333639196602E+17</v>
      </c>
      <c r="B3870" t="s">
        <v>7684</v>
      </c>
      <c r="C3870" t="s">
        <v>7685</v>
      </c>
      <c r="D3870" s="1">
        <v>41199.95721064815</v>
      </c>
      <c r="E3870">
        <v>350</v>
      </c>
      <c r="F3870">
        <v>77</v>
      </c>
    </row>
    <row r="3871" spans="1:8" x14ac:dyDescent="0.2">
      <c r="A3871">
        <v>2.58674180550184E+17</v>
      </c>
      <c r="B3871" t="s">
        <v>7686</v>
      </c>
      <c r="C3871" t="s">
        <v>7687</v>
      </c>
      <c r="D3871" s="1">
        <v>41199.959548611114</v>
      </c>
      <c r="E3871">
        <v>59</v>
      </c>
      <c r="F3871">
        <v>14</v>
      </c>
      <c r="G3871" t="s">
        <v>89</v>
      </c>
      <c r="H3871" t="s">
        <v>390</v>
      </c>
    </row>
    <row r="3872" spans="1:8" x14ac:dyDescent="0.2">
      <c r="A3872">
        <v>2.5890972498304198E+17</v>
      </c>
      <c r="B3872" t="s">
        <v>7688</v>
      </c>
      <c r="C3872" t="s">
        <v>7689</v>
      </c>
      <c r="D3872" s="1">
        <v>41200.609525462962</v>
      </c>
      <c r="E3872">
        <v>621</v>
      </c>
      <c r="F3872">
        <v>516</v>
      </c>
    </row>
    <row r="3873" spans="1:7" x14ac:dyDescent="0.2">
      <c r="A3873">
        <v>2.5891026040693901E+17</v>
      </c>
      <c r="B3873" t="s">
        <v>7690</v>
      </c>
      <c r="C3873" t="s">
        <v>7691</v>
      </c>
      <c r="D3873" s="1">
        <v>41200.611006944448</v>
      </c>
      <c r="E3873">
        <v>292</v>
      </c>
      <c r="F3873">
        <v>65</v>
      </c>
      <c r="G3873" t="s">
        <v>89</v>
      </c>
    </row>
    <row r="3874" spans="1:7" x14ac:dyDescent="0.2">
      <c r="A3874">
        <v>2.5891685029183398E+17</v>
      </c>
      <c r="B3874" t="s">
        <v>7692</v>
      </c>
      <c r="C3874" t="s">
        <v>7693</v>
      </c>
      <c r="D3874" s="1">
        <v>41200.629189814812</v>
      </c>
      <c r="E3874">
        <v>53</v>
      </c>
      <c r="F3874">
        <v>30</v>
      </c>
      <c r="G3874" t="s">
        <v>576</v>
      </c>
    </row>
    <row r="3875" spans="1:7" x14ac:dyDescent="0.2">
      <c r="A3875">
        <v>2.5891722084601798E+17</v>
      </c>
      <c r="B3875" t="s">
        <v>7694</v>
      </c>
      <c r="C3875" t="s">
        <v>7695</v>
      </c>
      <c r="D3875" s="1">
        <v>41200.630208333336</v>
      </c>
      <c r="E3875">
        <v>825</v>
      </c>
      <c r="F3875">
        <v>97</v>
      </c>
    </row>
    <row r="3876" spans="1:7" x14ac:dyDescent="0.2">
      <c r="A3876">
        <v>2.5893421157306301E+17</v>
      </c>
      <c r="B3876" t="s">
        <v>7696</v>
      </c>
      <c r="C3876" t="s">
        <v>7697</v>
      </c>
      <c r="D3876" s="1">
        <v>41200.677094907405</v>
      </c>
      <c r="E3876">
        <v>50</v>
      </c>
      <c r="F3876">
        <v>18</v>
      </c>
      <c r="G3876" t="s">
        <v>89</v>
      </c>
    </row>
    <row r="3877" spans="1:7" x14ac:dyDescent="0.2">
      <c r="A3877">
        <v>2.5893746615583101E+17</v>
      </c>
      <c r="B3877" t="s">
        <v>7698</v>
      </c>
      <c r="C3877" t="s">
        <v>7699</v>
      </c>
      <c r="D3877" s="1">
        <v>41200.686076388891</v>
      </c>
      <c r="E3877">
        <v>1576</v>
      </c>
      <c r="F3877">
        <v>1317</v>
      </c>
    </row>
    <row r="3878" spans="1:7" x14ac:dyDescent="0.2">
      <c r="A3878">
        <v>2.5893913005722E+17</v>
      </c>
      <c r="B3878" t="s">
        <v>7700</v>
      </c>
      <c r="C3878" t="e">
        <f>_xlfn.SINGLE( jeff_coles I will)--Thanks.</f>
        <v>#NAME?</v>
      </c>
      <c r="D3878" s="1">
        <v>41200.690671296295</v>
      </c>
      <c r="E3878">
        <v>3</v>
      </c>
      <c r="F3878">
        <v>0</v>
      </c>
      <c r="G3878" t="s">
        <v>89</v>
      </c>
    </row>
    <row r="3879" spans="1:7" x14ac:dyDescent="0.2">
      <c r="A3879">
        <v>2.5893959141807699E+17</v>
      </c>
      <c r="B3879" t="s">
        <v>7701</v>
      </c>
      <c r="C3879" t="s">
        <v>7702</v>
      </c>
      <c r="D3879" s="1">
        <v>41200.691944444443</v>
      </c>
      <c r="E3879">
        <v>8</v>
      </c>
      <c r="F3879">
        <v>0</v>
      </c>
      <c r="G3879" t="s">
        <v>215</v>
      </c>
    </row>
    <row r="3880" spans="1:7" x14ac:dyDescent="0.2">
      <c r="A3880">
        <v>2.5894177525793101E+17</v>
      </c>
      <c r="B3880" t="s">
        <v>7703</v>
      </c>
      <c r="C3880" t="s">
        <v>7704</v>
      </c>
      <c r="D3880" s="1">
        <v>41200.697962962964</v>
      </c>
      <c r="E3880">
        <v>30</v>
      </c>
      <c r="F3880">
        <v>23</v>
      </c>
      <c r="G3880" t="e">
        <f>womenzbinder</f>
        <v>#NAME?</v>
      </c>
    </row>
    <row r="3881" spans="1:7" x14ac:dyDescent="0.2">
      <c r="A3881">
        <v>2.5894299939074E+17</v>
      </c>
      <c r="B3881" t="s">
        <v>7705</v>
      </c>
      <c r="C3881" t="s">
        <v>7706</v>
      </c>
      <c r="D3881" s="1">
        <v>41200.701342592591</v>
      </c>
      <c r="E3881">
        <v>180</v>
      </c>
      <c r="F3881">
        <v>83</v>
      </c>
      <c r="G3881" t="s">
        <v>89</v>
      </c>
    </row>
    <row r="3882" spans="1:7" x14ac:dyDescent="0.2">
      <c r="A3882">
        <v>2.5894485729125501E+17</v>
      </c>
      <c r="B3882" t="s">
        <v>7707</v>
      </c>
      <c r="C3882" t="e">
        <f xml:space="preserve"> loveandgarbage Dopey--who went bankrupt, you? I never did.</f>
        <v>#NAME?</v>
      </c>
      <c r="D3882" s="1">
        <v>41200.706469907411</v>
      </c>
      <c r="E3882">
        <v>73</v>
      </c>
      <c r="F3882">
        <v>51</v>
      </c>
      <c r="G3882" t="s">
        <v>89</v>
      </c>
    </row>
    <row r="3883" spans="1:7" x14ac:dyDescent="0.2">
      <c r="A3883">
        <v>2.5894569468404499E+17</v>
      </c>
      <c r="B3883" t="s">
        <v>7708</v>
      </c>
      <c r="C3883" t="s">
        <v>7709</v>
      </c>
      <c r="D3883" s="1">
        <v>41200.708784722221</v>
      </c>
      <c r="E3883">
        <v>4</v>
      </c>
      <c r="F3883">
        <v>2</v>
      </c>
      <c r="G3883" t="s">
        <v>487</v>
      </c>
    </row>
    <row r="3884" spans="1:7" x14ac:dyDescent="0.2">
      <c r="A3884">
        <v>2.5895805878338301E+17</v>
      </c>
      <c r="B3884" t="s">
        <v>7710</v>
      </c>
      <c r="C3884" t="s">
        <v>7711</v>
      </c>
      <c r="D3884" s="1">
        <v>41200.742905092593</v>
      </c>
      <c r="E3884">
        <v>70</v>
      </c>
      <c r="F3884">
        <v>19</v>
      </c>
    </row>
    <row r="3885" spans="1:7" x14ac:dyDescent="0.2">
      <c r="A3885">
        <v>2.5896004938747398E+17</v>
      </c>
      <c r="B3885" t="s">
        <v>7712</v>
      </c>
      <c r="C3885" t="s">
        <v>7713</v>
      </c>
      <c r="D3885" s="1">
        <v>41200.748391203706</v>
      </c>
      <c r="E3885">
        <v>87</v>
      </c>
      <c r="F3885">
        <v>31</v>
      </c>
    </row>
    <row r="3886" spans="1:7" x14ac:dyDescent="0.2">
      <c r="A3886">
        <v>2.58964691697676E+17</v>
      </c>
      <c r="B3886" t="s">
        <v>7714</v>
      </c>
      <c r="C3886" t="s">
        <v>7715</v>
      </c>
      <c r="D3886" s="1">
        <v>41200.761203703703</v>
      </c>
      <c r="E3886">
        <v>30</v>
      </c>
      <c r="F3886">
        <v>28</v>
      </c>
      <c r="G3886" t="s">
        <v>89</v>
      </c>
    </row>
    <row r="3887" spans="1:7" x14ac:dyDescent="0.2">
      <c r="A3887">
        <v>2.5896483669056301E+17</v>
      </c>
      <c r="B3887" t="s">
        <v>7716</v>
      </c>
      <c r="C3887" t="s">
        <v>7717</v>
      </c>
      <c r="D3887" s="1">
        <v>41200.761608796296</v>
      </c>
      <c r="E3887">
        <v>3</v>
      </c>
      <c r="F3887">
        <v>1</v>
      </c>
      <c r="G3887" t="s">
        <v>89</v>
      </c>
    </row>
    <row r="3888" spans="1:7" x14ac:dyDescent="0.2">
      <c r="A3888">
        <v>2.5896540316067398E+17</v>
      </c>
      <c r="B3888" t="s">
        <v>7718</v>
      </c>
      <c r="C3888" t="s">
        <v>7719</v>
      </c>
      <c r="D3888" s="1">
        <v>41200.763171296298</v>
      </c>
      <c r="E3888">
        <v>6</v>
      </c>
      <c r="F3888">
        <v>8</v>
      </c>
      <c r="G3888" t="s">
        <v>576</v>
      </c>
    </row>
    <row r="3889" spans="1:7" x14ac:dyDescent="0.2">
      <c r="A3889">
        <v>2.5896613730231501E+17</v>
      </c>
      <c r="B3889" t="s">
        <v>7720</v>
      </c>
      <c r="C3889" t="s">
        <v>7721</v>
      </c>
      <c r="D3889" s="1">
        <v>41200.765196759261</v>
      </c>
      <c r="E3889">
        <v>3887</v>
      </c>
      <c r="F3889">
        <v>3428</v>
      </c>
    </row>
    <row r="3890" spans="1:7" x14ac:dyDescent="0.2">
      <c r="A3890">
        <v>2.5896614939027398E+17</v>
      </c>
      <c r="B3890" t="s">
        <v>7722</v>
      </c>
      <c r="C3890" t="s">
        <v>7723</v>
      </c>
      <c r="D3890" s="1">
        <v>41200.765231481484</v>
      </c>
      <c r="E3890">
        <v>5</v>
      </c>
      <c r="F3890">
        <v>3</v>
      </c>
      <c r="G3890" t="s">
        <v>7724</v>
      </c>
    </row>
    <row r="3891" spans="1:7" x14ac:dyDescent="0.2">
      <c r="A3891">
        <v>2.5897058985378598E+17</v>
      </c>
      <c r="B3891" t="s">
        <v>7725</v>
      </c>
      <c r="C3891" t="s">
        <v>7726</v>
      </c>
      <c r="D3891" s="1">
        <v>41200.77747685185</v>
      </c>
      <c r="E3891">
        <v>223</v>
      </c>
      <c r="F3891">
        <v>163</v>
      </c>
      <c r="G3891" t="s">
        <v>89</v>
      </c>
    </row>
    <row r="3892" spans="1:7" x14ac:dyDescent="0.2">
      <c r="A3892">
        <v>2.5897114493636099E+17</v>
      </c>
      <c r="B3892" t="s">
        <v>7727</v>
      </c>
      <c r="C3892" t="s">
        <v>7728</v>
      </c>
      <c r="D3892" s="1">
        <v>41200.779016203705</v>
      </c>
      <c r="E3892">
        <v>104</v>
      </c>
      <c r="F3892">
        <v>25</v>
      </c>
      <c r="G3892" t="s">
        <v>215</v>
      </c>
    </row>
    <row r="3893" spans="1:7" x14ac:dyDescent="0.2">
      <c r="A3893">
        <v>2.5899067586394099E+17</v>
      </c>
      <c r="B3893" t="s">
        <v>7729</v>
      </c>
      <c r="C3893" t="s">
        <v>7730</v>
      </c>
      <c r="D3893" s="1">
        <v>41200.832905092589</v>
      </c>
      <c r="E3893">
        <v>44</v>
      </c>
      <c r="F3893">
        <v>20</v>
      </c>
      <c r="G3893" t="s">
        <v>89</v>
      </c>
    </row>
    <row r="3894" spans="1:7" x14ac:dyDescent="0.2">
      <c r="A3894">
        <v>2.5899157541630701E+17</v>
      </c>
      <c r="B3894" t="s">
        <v>7731</v>
      </c>
      <c r="C3894" t="s">
        <v>7732</v>
      </c>
      <c r="D3894" s="1">
        <v>41200.835393518515</v>
      </c>
      <c r="E3894">
        <v>27</v>
      </c>
      <c r="F3894">
        <v>19</v>
      </c>
      <c r="G3894" t="s">
        <v>215</v>
      </c>
    </row>
    <row r="3895" spans="1:7" x14ac:dyDescent="0.2">
      <c r="A3895">
        <v>2.5900878343346899E+17</v>
      </c>
      <c r="B3895" t="s">
        <v>7733</v>
      </c>
      <c r="C3895" t="s">
        <v>7734</v>
      </c>
      <c r="D3895" s="1">
        <v>41200.882870370369</v>
      </c>
      <c r="E3895">
        <v>317</v>
      </c>
      <c r="F3895">
        <v>70</v>
      </c>
    </row>
    <row r="3896" spans="1:7" x14ac:dyDescent="0.2">
      <c r="A3896">
        <v>2.5901085561679002E+17</v>
      </c>
      <c r="B3896" t="s">
        <v>7735</v>
      </c>
      <c r="C3896" t="s">
        <v>7736</v>
      </c>
      <c r="D3896" s="1">
        <v>41200.88858796296</v>
      </c>
      <c r="E3896">
        <v>2029</v>
      </c>
      <c r="F3896">
        <v>2125</v>
      </c>
      <c r="G3896" t="s">
        <v>89</v>
      </c>
    </row>
    <row r="3897" spans="1:7" x14ac:dyDescent="0.2">
      <c r="A3897">
        <v>2.5901238382403901E+17</v>
      </c>
      <c r="B3897" t="s">
        <v>7737</v>
      </c>
      <c r="C3897" t="s">
        <v>7738</v>
      </c>
      <c r="D3897" s="1">
        <v>41200.892812500002</v>
      </c>
      <c r="E3897">
        <v>974</v>
      </c>
      <c r="F3897">
        <v>249</v>
      </c>
      <c r="G3897" t="s">
        <v>89</v>
      </c>
    </row>
    <row r="3898" spans="1:7" x14ac:dyDescent="0.2">
      <c r="A3898">
        <v>2.5901954700739299E+17</v>
      </c>
      <c r="B3898" t="s">
        <v>7739</v>
      </c>
      <c r="C3898" t="s">
        <v>7740</v>
      </c>
      <c r="D3898" s="1">
        <v>41200.912581018521</v>
      </c>
      <c r="E3898">
        <v>344</v>
      </c>
      <c r="F3898">
        <v>139</v>
      </c>
    </row>
    <row r="3899" spans="1:7" x14ac:dyDescent="0.2">
      <c r="A3899">
        <v>2.59027449445232E+17</v>
      </c>
      <c r="B3899" t="s">
        <v>7741</v>
      </c>
      <c r="C3899" t="s">
        <v>7742</v>
      </c>
      <c r="D3899" s="1">
        <v>41200.934386574074</v>
      </c>
      <c r="E3899">
        <v>114</v>
      </c>
      <c r="F3899">
        <v>24</v>
      </c>
    </row>
    <row r="3900" spans="1:7" x14ac:dyDescent="0.2">
      <c r="A3900">
        <v>2.5903067788072099E+17</v>
      </c>
      <c r="B3900" t="s">
        <v>7743</v>
      </c>
      <c r="C3900" t="s">
        <v>7744</v>
      </c>
      <c r="D3900" s="1">
        <v>41200.943287037036</v>
      </c>
      <c r="E3900">
        <v>271</v>
      </c>
      <c r="F3900">
        <v>236</v>
      </c>
    </row>
    <row r="3901" spans="1:7" x14ac:dyDescent="0.2">
      <c r="A3901">
        <v>2.5903163838052701E+17</v>
      </c>
      <c r="B3901" t="s">
        <v>7745</v>
      </c>
      <c r="C3901" t="e">
        <f xml:space="preserve"> crazymom28 I have a friend that wants to meet Your sister.</f>
        <v>#NAME?</v>
      </c>
      <c r="D3901" s="1">
        <v>41200.945937500001</v>
      </c>
      <c r="E3901">
        <v>6113</v>
      </c>
      <c r="F3901">
        <v>6059</v>
      </c>
      <c r="G3901" t="s">
        <v>89</v>
      </c>
    </row>
    <row r="3902" spans="1:7" x14ac:dyDescent="0.2">
      <c r="A3902">
        <v>2.5903224869790499E+17</v>
      </c>
      <c r="B3902" t="s">
        <v>7746</v>
      </c>
      <c r="C3902" t="s">
        <v>7747</v>
      </c>
      <c r="D3902" s="1">
        <v>41200.947627314818</v>
      </c>
      <c r="E3902">
        <v>5</v>
      </c>
      <c r="F3902">
        <v>1</v>
      </c>
      <c r="G3902" t="s">
        <v>215</v>
      </c>
    </row>
    <row r="3903" spans="1:7" x14ac:dyDescent="0.2">
      <c r="A3903">
        <v>2.5903424135721299E+17</v>
      </c>
      <c r="B3903" t="s">
        <v>7748</v>
      </c>
      <c r="C3903" t="e">
        <f xml:space="preserve"> Morali_Arch great to meet You also.</f>
        <v>#NAME?</v>
      </c>
      <c r="D3903" s="1">
        <v>41200.953125</v>
      </c>
      <c r="E3903">
        <v>5</v>
      </c>
      <c r="F3903">
        <v>2</v>
      </c>
      <c r="G3903" t="s">
        <v>89</v>
      </c>
    </row>
    <row r="3904" spans="1:7" x14ac:dyDescent="0.2">
      <c r="A3904">
        <v>2.5903469714800998E+17</v>
      </c>
      <c r="B3904" t="s">
        <v>7749</v>
      </c>
      <c r="C3904" t="e">
        <f>_xlfn.SINGLE( CalumSpence Greatly appreciated), Thanks.</f>
        <v>#NAME?</v>
      </c>
      <c r="D3904" s="1">
        <v>41200.954386574071</v>
      </c>
      <c r="E3904">
        <v>4</v>
      </c>
      <c r="F3904">
        <v>2</v>
      </c>
      <c r="G3904" t="s">
        <v>89</v>
      </c>
    </row>
    <row r="3905" spans="1:7" x14ac:dyDescent="0.2">
      <c r="A3905">
        <v>2.5903505060202E+17</v>
      </c>
      <c r="B3905" t="s">
        <v>7750</v>
      </c>
      <c r="C3905" t="e">
        <f xml:space="preserve"> donmarie16 a total professional.</f>
        <v>#NAME?</v>
      </c>
      <c r="D3905" s="1">
        <v>41200.955358796295</v>
      </c>
      <c r="E3905">
        <v>57</v>
      </c>
      <c r="F3905">
        <v>147</v>
      </c>
      <c r="G3905" t="s">
        <v>89</v>
      </c>
    </row>
    <row r="3906" spans="1:7" x14ac:dyDescent="0.2">
      <c r="A3906">
        <v>2.5903542051027299E+17</v>
      </c>
      <c r="B3906" t="s">
        <v>7751</v>
      </c>
      <c r="C3906" t="s">
        <v>7752</v>
      </c>
      <c r="D3906" s="1">
        <v>41200.956377314818</v>
      </c>
      <c r="E3906">
        <v>18</v>
      </c>
      <c r="F3906">
        <v>42</v>
      </c>
      <c r="G3906" t="s">
        <v>215</v>
      </c>
    </row>
    <row r="3907" spans="1:7" x14ac:dyDescent="0.2">
      <c r="A3907">
        <v>2.59035636907012E+17</v>
      </c>
      <c r="B3907" t="s">
        <v>7753</v>
      </c>
      <c r="C3907" t="s">
        <v>7754</v>
      </c>
      <c r="D3907" s="1">
        <v>41200.956979166665</v>
      </c>
      <c r="E3907">
        <v>4</v>
      </c>
      <c r="F3907">
        <v>0</v>
      </c>
      <c r="G3907" t="s">
        <v>487</v>
      </c>
    </row>
    <row r="3908" spans="1:7" x14ac:dyDescent="0.2">
      <c r="A3908">
        <v>2.5903595316171501E+17</v>
      </c>
      <c r="B3908" t="s">
        <v>7755</v>
      </c>
      <c r="C3908" t="s">
        <v>7756</v>
      </c>
      <c r="D3908" s="1">
        <v>41200.95784722222</v>
      </c>
      <c r="E3908">
        <v>76</v>
      </c>
      <c r="F3908">
        <v>251</v>
      </c>
      <c r="G3908" t="s">
        <v>215</v>
      </c>
    </row>
    <row r="3909" spans="1:7" x14ac:dyDescent="0.2">
      <c r="A3909">
        <v>2.5903771628353501E+17</v>
      </c>
      <c r="B3909" t="s">
        <v>7757</v>
      </c>
      <c r="C3909" t="s">
        <v>7758</v>
      </c>
      <c r="D3909" s="1">
        <v>41200.962708333333</v>
      </c>
      <c r="E3909">
        <v>418</v>
      </c>
      <c r="F3909">
        <v>523</v>
      </c>
      <c r="G3909" t="s">
        <v>89</v>
      </c>
    </row>
    <row r="3910" spans="1:7" x14ac:dyDescent="0.2">
      <c r="A3910">
        <v>2.5903841043244602E+17</v>
      </c>
      <c r="B3910" t="s">
        <v>7759</v>
      </c>
      <c r="C3910" t="s">
        <v>7760</v>
      </c>
      <c r="D3910" s="1">
        <v>41200.964629629627</v>
      </c>
      <c r="E3910">
        <v>1560</v>
      </c>
      <c r="F3910">
        <v>1260</v>
      </c>
      <c r="G3910" t="s">
        <v>89</v>
      </c>
    </row>
    <row r="3911" spans="1:7" x14ac:dyDescent="0.2">
      <c r="A3911">
        <v>2.5905419004583501E+17</v>
      </c>
      <c r="B3911" t="s">
        <v>7761</v>
      </c>
      <c r="C3911" t="s">
        <v>7762</v>
      </c>
      <c r="D3911" s="1">
        <v>41201.008171296293</v>
      </c>
      <c r="E3911">
        <v>5894</v>
      </c>
      <c r="F3911">
        <v>6081</v>
      </c>
    </row>
    <row r="3912" spans="1:7" x14ac:dyDescent="0.2">
      <c r="A3912">
        <v>2.5928372434727299E+17</v>
      </c>
      <c r="B3912" t="s">
        <v>7763</v>
      </c>
      <c r="C3912" t="s">
        <v>7764</v>
      </c>
      <c r="D3912" s="1">
        <v>41201.641562500001</v>
      </c>
      <c r="E3912">
        <v>611</v>
      </c>
      <c r="F3912">
        <v>147</v>
      </c>
    </row>
    <row r="3913" spans="1:7" x14ac:dyDescent="0.2">
      <c r="A3913">
        <v>2.59288723848564E+17</v>
      </c>
      <c r="B3913" t="s">
        <v>7765</v>
      </c>
      <c r="C3913" t="s">
        <v>7766</v>
      </c>
      <c r="D3913" s="1">
        <v>41201.655358796299</v>
      </c>
      <c r="E3913">
        <v>112</v>
      </c>
      <c r="F3913">
        <v>50</v>
      </c>
    </row>
    <row r="3914" spans="1:7" x14ac:dyDescent="0.2">
      <c r="A3914">
        <v>2.5929197488714499E+17</v>
      </c>
      <c r="B3914" t="s">
        <v>7767</v>
      </c>
      <c r="C3914" t="s">
        <v>7768</v>
      </c>
      <c r="D3914" s="1">
        <v>41201.6643287037</v>
      </c>
      <c r="E3914">
        <v>689</v>
      </c>
      <c r="F3914">
        <v>206</v>
      </c>
    </row>
    <row r="3915" spans="1:7" x14ac:dyDescent="0.2">
      <c r="A3915">
        <v>2.5929925031011101E+17</v>
      </c>
      <c r="B3915" t="s">
        <v>7769</v>
      </c>
      <c r="C3915" t="e">
        <f>_xlfn.SINGLE( Rosie _xlfn.SINGLE( realDonaldTrump Thanks for the info Rosie))--get well.</f>
        <v>#NAME?</v>
      </c>
      <c r="D3915" s="1">
        <v>41201.68440972222</v>
      </c>
      <c r="E3915">
        <v>52</v>
      </c>
      <c r="F3915">
        <v>91</v>
      </c>
      <c r="G3915" t="s">
        <v>215</v>
      </c>
    </row>
    <row r="3916" spans="1:7" x14ac:dyDescent="0.2">
      <c r="A3916">
        <v>2.5930450936335101E+17</v>
      </c>
      <c r="B3916" t="s">
        <v>7770</v>
      </c>
      <c r="C3916" t="s">
        <v>7771</v>
      </c>
      <c r="D3916" s="1">
        <v>41201.698923611111</v>
      </c>
      <c r="E3916">
        <v>7</v>
      </c>
      <c r="F3916">
        <v>2</v>
      </c>
      <c r="G3916" t="s">
        <v>89</v>
      </c>
    </row>
    <row r="3917" spans="1:7" x14ac:dyDescent="0.2">
      <c r="A3917">
        <v>2.59315482837004E+17</v>
      </c>
      <c r="B3917" t="s">
        <v>7772</v>
      </c>
      <c r="C3917" t="s">
        <v>7773</v>
      </c>
      <c r="D3917" s="1">
        <v>41201.729201388887</v>
      </c>
      <c r="E3917">
        <v>184</v>
      </c>
      <c r="F3917">
        <v>59</v>
      </c>
      <c r="G3917" t="s">
        <v>89</v>
      </c>
    </row>
    <row r="3918" spans="1:7" x14ac:dyDescent="0.2">
      <c r="A3918">
        <v>2.5931572517129798E+17</v>
      </c>
      <c r="B3918" t="s">
        <v>7774</v>
      </c>
      <c r="C3918" t="s">
        <v>7775</v>
      </c>
      <c r="D3918" s="1">
        <v>41201.729872685188</v>
      </c>
      <c r="E3918">
        <v>5116</v>
      </c>
      <c r="F3918">
        <v>3770</v>
      </c>
      <c r="G3918" t="s">
        <v>89</v>
      </c>
    </row>
    <row r="3919" spans="1:7" x14ac:dyDescent="0.2">
      <c r="A3919">
        <v>2.59319193172852E+17</v>
      </c>
      <c r="B3919" t="s">
        <v>7776</v>
      </c>
      <c r="C3919" t="s">
        <v>7777</v>
      </c>
      <c r="D3919" s="1">
        <v>41201.739444444444</v>
      </c>
      <c r="E3919">
        <v>26</v>
      </c>
      <c r="F3919">
        <v>10</v>
      </c>
    </row>
    <row r="3920" spans="1:7" x14ac:dyDescent="0.2">
      <c r="A3920">
        <v>2.5931955754043802E+17</v>
      </c>
      <c r="B3920" t="s">
        <v>7778</v>
      </c>
      <c r="C3920" t="s">
        <v>7779</v>
      </c>
      <c r="D3920" s="1">
        <v>41201.740451388891</v>
      </c>
      <c r="E3920">
        <v>36</v>
      </c>
      <c r="F3920">
        <v>16</v>
      </c>
      <c r="G3920" t="s">
        <v>89</v>
      </c>
    </row>
    <row r="3921" spans="1:8" x14ac:dyDescent="0.2">
      <c r="A3921">
        <v>2.5931978654944E+17</v>
      </c>
      <c r="B3921" t="s">
        <v>7780</v>
      </c>
      <c r="C3921" t="s">
        <v>7781</v>
      </c>
      <c r="D3921" s="1">
        <v>41201.741076388891</v>
      </c>
      <c r="E3921">
        <v>20</v>
      </c>
      <c r="F3921">
        <v>4</v>
      </c>
      <c r="G3921" t="s">
        <v>89</v>
      </c>
    </row>
    <row r="3922" spans="1:8" x14ac:dyDescent="0.2">
      <c r="A3922">
        <v>2.5932139402902301E+17</v>
      </c>
      <c r="B3922" t="s">
        <v>7782</v>
      </c>
      <c r="C3922" t="e">
        <f xml:space="preserve"> evaemery never give up. You have what it takes.</f>
        <v>#NAME?</v>
      </c>
      <c r="D3922" s="1">
        <v>41201.745509259257</v>
      </c>
      <c r="E3922">
        <v>3</v>
      </c>
      <c r="F3922">
        <v>0</v>
      </c>
      <c r="G3922" t="s">
        <v>89</v>
      </c>
    </row>
    <row r="3923" spans="1:8" x14ac:dyDescent="0.2">
      <c r="A3923">
        <v>2.5932485962303002E+17</v>
      </c>
      <c r="B3923" t="s">
        <v>7783</v>
      </c>
      <c r="C3923" t="s">
        <v>7784</v>
      </c>
      <c r="D3923" s="1">
        <v>41201.75508101852</v>
      </c>
      <c r="E3923">
        <v>163</v>
      </c>
      <c r="F3923">
        <v>68</v>
      </c>
      <c r="G3923" t="s">
        <v>89</v>
      </c>
    </row>
    <row r="3924" spans="1:8" x14ac:dyDescent="0.2">
      <c r="A3924">
        <v>2.59327474796752E+17</v>
      </c>
      <c r="B3924" t="s">
        <v>7785</v>
      </c>
      <c r="C3924" t="s">
        <v>7786</v>
      </c>
      <c r="D3924" s="1">
        <v>41201.762291666666</v>
      </c>
      <c r="E3924">
        <v>204</v>
      </c>
      <c r="F3924">
        <v>65</v>
      </c>
    </row>
    <row r="3925" spans="1:8" x14ac:dyDescent="0.2">
      <c r="A3925">
        <v>2.59330099097268E+17</v>
      </c>
      <c r="B3925" t="s">
        <v>7787</v>
      </c>
      <c r="C3925" t="s">
        <v>7788</v>
      </c>
      <c r="D3925" s="1">
        <v>41201.769537037035</v>
      </c>
      <c r="E3925">
        <v>4</v>
      </c>
      <c r="F3925">
        <v>3</v>
      </c>
      <c r="G3925" t="s">
        <v>215</v>
      </c>
    </row>
    <row r="3926" spans="1:8" x14ac:dyDescent="0.2">
      <c r="A3926">
        <v>2.59330447757152E+17</v>
      </c>
      <c r="B3926" t="s">
        <v>7789</v>
      </c>
      <c r="C3926" t="s">
        <v>7790</v>
      </c>
      <c r="D3926" s="1">
        <v>41201.770497685182</v>
      </c>
      <c r="E3926">
        <v>5</v>
      </c>
      <c r="F3926">
        <v>1</v>
      </c>
      <c r="G3926" t="s">
        <v>89</v>
      </c>
    </row>
    <row r="3927" spans="1:8" x14ac:dyDescent="0.2">
      <c r="A3927">
        <v>2.59332635631968E+17</v>
      </c>
      <c r="B3927" t="s">
        <v>7791</v>
      </c>
      <c r="C3927" t="s">
        <v>7792</v>
      </c>
      <c r="D3927" s="1">
        <v>41201.776539351849</v>
      </c>
      <c r="E3927">
        <v>192</v>
      </c>
      <c r="F3927">
        <v>62</v>
      </c>
      <c r="G3927" t="s">
        <v>89</v>
      </c>
    </row>
    <row r="3928" spans="1:8" x14ac:dyDescent="0.2">
      <c r="A3928">
        <v>2.5933296614309798E+17</v>
      </c>
      <c r="B3928" t="s">
        <v>7793</v>
      </c>
      <c r="C3928" t="s">
        <v>7794</v>
      </c>
      <c r="D3928" s="1">
        <v>41201.777442129627</v>
      </c>
      <c r="E3928">
        <v>40</v>
      </c>
      <c r="F3928">
        <v>12</v>
      </c>
    </row>
    <row r="3929" spans="1:8" x14ac:dyDescent="0.2">
      <c r="A3929">
        <v>2.5933317158430301E+17</v>
      </c>
      <c r="B3929" t="s">
        <v>7795</v>
      </c>
      <c r="C3929" t="s">
        <v>7796</v>
      </c>
      <c r="D3929" s="1">
        <v>41201.778009259258</v>
      </c>
      <c r="E3929">
        <v>85</v>
      </c>
      <c r="F3929">
        <v>17</v>
      </c>
      <c r="G3929" t="s">
        <v>89</v>
      </c>
    </row>
    <row r="3930" spans="1:8" x14ac:dyDescent="0.2">
      <c r="A3930">
        <v>2.59334087788068E+17</v>
      </c>
      <c r="B3930" t="s">
        <v>7797</v>
      </c>
      <c r="C3930" t="s">
        <v>7798</v>
      </c>
      <c r="D3930" s="1">
        <v>41201.780543981484</v>
      </c>
      <c r="E3930">
        <v>69</v>
      </c>
      <c r="F3930">
        <v>25</v>
      </c>
    </row>
    <row r="3931" spans="1:8" x14ac:dyDescent="0.2">
      <c r="A3931">
        <v>2.5933430909212998E+17</v>
      </c>
      <c r="B3931" t="s">
        <v>7799</v>
      </c>
      <c r="C3931" t="s">
        <v>7800</v>
      </c>
      <c r="D3931" s="1">
        <v>41201.781157407408</v>
      </c>
      <c r="E3931">
        <v>80</v>
      </c>
      <c r="F3931">
        <v>16</v>
      </c>
      <c r="G3931" t="s">
        <v>89</v>
      </c>
      <c r="H3931" t="s">
        <v>390</v>
      </c>
    </row>
    <row r="3932" spans="1:8" x14ac:dyDescent="0.2">
      <c r="A3932">
        <v>2.5933823334587501E+17</v>
      </c>
      <c r="B3932" t="s">
        <v>7801</v>
      </c>
      <c r="C3932" t="e">
        <f>_xlfn.SINGLE( D_Hastie _xlfn.SINGLE( lancearmstrong no)), I said U.S. destroyed a once American icon</f>
        <v>#NAME?</v>
      </c>
      <c r="D3932" s="1">
        <v>41201.791979166665</v>
      </c>
      <c r="E3932">
        <v>3</v>
      </c>
      <c r="F3932">
        <v>0</v>
      </c>
      <c r="G3932" t="s">
        <v>215</v>
      </c>
    </row>
    <row r="3933" spans="1:8" x14ac:dyDescent="0.2">
      <c r="A3933">
        <v>2.59339505998376E+17</v>
      </c>
      <c r="B3933" t="s">
        <v>7802</v>
      </c>
      <c r="C3933" t="s">
        <v>7803</v>
      </c>
      <c r="D3933" s="1">
        <v>41201.795497685183</v>
      </c>
      <c r="E3933">
        <v>3155</v>
      </c>
      <c r="F3933">
        <v>3193</v>
      </c>
    </row>
    <row r="3934" spans="1:8" x14ac:dyDescent="0.2">
      <c r="A3934">
        <v>2.59354012594356E+17</v>
      </c>
      <c r="B3934" t="s">
        <v>7804</v>
      </c>
      <c r="C3934" t="s">
        <v>7805</v>
      </c>
      <c r="D3934" s="1">
        <v>41201.835520833331</v>
      </c>
      <c r="E3934">
        <v>31</v>
      </c>
      <c r="F3934">
        <v>8</v>
      </c>
    </row>
    <row r="3935" spans="1:8" x14ac:dyDescent="0.2">
      <c r="A3935">
        <v>2.5935508245644899E+17</v>
      </c>
      <c r="B3935" t="s">
        <v>7806</v>
      </c>
      <c r="C3935" t="s">
        <v>7807</v>
      </c>
      <c r="D3935" s="1">
        <v>41201.838472222225</v>
      </c>
      <c r="E3935">
        <v>2301</v>
      </c>
      <c r="F3935">
        <v>2590</v>
      </c>
      <c r="G3935" t="s">
        <v>89</v>
      </c>
    </row>
    <row r="3936" spans="1:8" x14ac:dyDescent="0.2">
      <c r="A3936">
        <v>2.5935564467772602E+17</v>
      </c>
      <c r="B3936" t="s">
        <v>7808</v>
      </c>
      <c r="C3936" t="s">
        <v>7809</v>
      </c>
      <c r="D3936" s="1">
        <v>41201.84002314815</v>
      </c>
      <c r="E3936">
        <v>101</v>
      </c>
      <c r="F3936">
        <v>29</v>
      </c>
      <c r="G3936" t="s">
        <v>89</v>
      </c>
    </row>
    <row r="3937" spans="1:7" x14ac:dyDescent="0.2">
      <c r="A3937">
        <v>2.59357858909544E+17</v>
      </c>
      <c r="B3937" t="s">
        <v>7810</v>
      </c>
      <c r="C3937" t="s">
        <v>7811</v>
      </c>
      <c r="D3937" s="1">
        <v>41201.846134259256</v>
      </c>
      <c r="E3937">
        <v>16</v>
      </c>
      <c r="F3937">
        <v>8</v>
      </c>
      <c r="G3937" t="s">
        <v>89</v>
      </c>
    </row>
    <row r="3938" spans="1:7" x14ac:dyDescent="0.2">
      <c r="A3938">
        <v>2.5936699846154202E+17</v>
      </c>
      <c r="B3938" t="s">
        <v>7812</v>
      </c>
      <c r="C3938" t="e">
        <f xml:space="preserve"> ColinTull Visit Trump Tower</f>
        <v>#NAME?</v>
      </c>
      <c r="D3938" s="1">
        <v>41201.871354166666</v>
      </c>
      <c r="E3938">
        <v>1</v>
      </c>
      <c r="F3938">
        <v>3</v>
      </c>
      <c r="G3938" t="s">
        <v>89</v>
      </c>
    </row>
    <row r="3939" spans="1:7" x14ac:dyDescent="0.2">
      <c r="A3939">
        <v>2.5936720888976899E+17</v>
      </c>
      <c r="B3939" t="s">
        <v>7813</v>
      </c>
      <c r="C3939" t="s">
        <v>7814</v>
      </c>
      <c r="D3939" s="1">
        <v>41201.871944444443</v>
      </c>
      <c r="E3939">
        <v>3</v>
      </c>
      <c r="F3939">
        <v>4</v>
      </c>
      <c r="G3939" t="e">
        <f>ethwhiteThanks</f>
        <v>#NAME?</v>
      </c>
    </row>
    <row r="3940" spans="1:7" x14ac:dyDescent="0.2">
      <c r="A3940">
        <v>2.5936754319675802E+17</v>
      </c>
      <c r="B3940" t="s">
        <v>7815</v>
      </c>
      <c r="C3940" t="s">
        <v>7816</v>
      </c>
      <c r="D3940" s="1">
        <v>41201.872858796298</v>
      </c>
      <c r="E3940">
        <v>71</v>
      </c>
      <c r="F3940">
        <v>135</v>
      </c>
      <c r="G3940" t="s">
        <v>89</v>
      </c>
    </row>
    <row r="3941" spans="1:7" x14ac:dyDescent="0.2">
      <c r="A3941">
        <v>2.5936902618102099E+17</v>
      </c>
      <c r="B3941" t="s">
        <v>7817</v>
      </c>
      <c r="C3941" t="s">
        <v>7818</v>
      </c>
      <c r="D3941" s="1">
        <v>41201.876956018517</v>
      </c>
      <c r="E3941">
        <v>11</v>
      </c>
      <c r="F3941">
        <v>3</v>
      </c>
      <c r="G3941" t="s">
        <v>89</v>
      </c>
    </row>
    <row r="3942" spans="1:7" x14ac:dyDescent="0.2">
      <c r="A3942">
        <v>2.5937222493342499E+17</v>
      </c>
      <c r="B3942" t="s">
        <v>7819</v>
      </c>
      <c r="C3942" t="s">
        <v>7820</v>
      </c>
      <c r="D3942" s="1">
        <v>41201.885775462964</v>
      </c>
      <c r="E3942">
        <v>146</v>
      </c>
      <c r="F3942">
        <v>101</v>
      </c>
    </row>
    <row r="3943" spans="1:7" x14ac:dyDescent="0.2">
      <c r="A3943">
        <v>2.5937273673078701E+17</v>
      </c>
      <c r="B3943" t="s">
        <v>7821</v>
      </c>
      <c r="C3943" t="s">
        <v>7822</v>
      </c>
      <c r="D3943" s="1">
        <v>41201.887199074074</v>
      </c>
      <c r="E3943">
        <v>169</v>
      </c>
      <c r="F3943">
        <v>30</v>
      </c>
    </row>
    <row r="3944" spans="1:7" x14ac:dyDescent="0.2">
      <c r="A3944">
        <v>2.5937411726076701E+17</v>
      </c>
      <c r="B3944" t="s">
        <v>7823</v>
      </c>
      <c r="C3944" t="s">
        <v>7824</v>
      </c>
      <c r="D3944" s="1">
        <v>41201.891006944446</v>
      </c>
      <c r="E3944">
        <v>483</v>
      </c>
      <c r="F3944">
        <v>228</v>
      </c>
    </row>
    <row r="3945" spans="1:7" x14ac:dyDescent="0.2">
      <c r="A3945">
        <v>2.5937449110748301E+17</v>
      </c>
      <c r="B3945" t="s">
        <v>7825</v>
      </c>
      <c r="C3945" t="s">
        <v>7826</v>
      </c>
      <c r="D3945" s="1">
        <v>41201.89203703704</v>
      </c>
      <c r="E3945">
        <v>198</v>
      </c>
      <c r="F3945">
        <v>52</v>
      </c>
      <c r="G3945" t="s">
        <v>89</v>
      </c>
    </row>
    <row r="3946" spans="1:7" x14ac:dyDescent="0.2">
      <c r="A3946">
        <v>2.5937671731820499E+17</v>
      </c>
      <c r="B3946" t="s">
        <v>7827</v>
      </c>
      <c r="C3946" t="s">
        <v>7828</v>
      </c>
      <c r="D3946" s="1">
        <v>41201.898182870369</v>
      </c>
      <c r="E3946">
        <v>348</v>
      </c>
      <c r="F3946">
        <v>277</v>
      </c>
      <c r="G3946" t="s">
        <v>215</v>
      </c>
    </row>
    <row r="3947" spans="1:7" x14ac:dyDescent="0.2">
      <c r="A3947">
        <v>2.5937711399451002E+17</v>
      </c>
      <c r="B3947" t="s">
        <v>7829</v>
      </c>
      <c r="C3947" t="s">
        <v>7830</v>
      </c>
      <c r="D3947" s="1">
        <v>41201.899270833332</v>
      </c>
      <c r="E3947">
        <v>8</v>
      </c>
      <c r="F3947">
        <v>3</v>
      </c>
      <c r="G3947" t="s">
        <v>89</v>
      </c>
    </row>
    <row r="3948" spans="1:7" x14ac:dyDescent="0.2">
      <c r="A3948">
        <v>2.5937777544883802E+17</v>
      </c>
      <c r="B3948" t="s">
        <v>7831</v>
      </c>
      <c r="C3948" t="s">
        <v>7832</v>
      </c>
      <c r="D3948" s="1">
        <v>41201.901099537034</v>
      </c>
      <c r="E3948">
        <v>151</v>
      </c>
      <c r="F3948">
        <v>56</v>
      </c>
      <c r="G3948" t="s">
        <v>89</v>
      </c>
    </row>
    <row r="3949" spans="1:7" x14ac:dyDescent="0.2">
      <c r="A3949">
        <v>2.5938036425295398E+17</v>
      </c>
      <c r="B3949" t="s">
        <v>7833</v>
      </c>
      <c r="C3949" t="s">
        <v>7834</v>
      </c>
      <c r="D3949" s="1">
        <v>41201.90824074074</v>
      </c>
      <c r="E3949">
        <v>597</v>
      </c>
      <c r="F3949">
        <v>291</v>
      </c>
      <c r="G3949" t="s">
        <v>89</v>
      </c>
    </row>
    <row r="3950" spans="1:7" x14ac:dyDescent="0.2">
      <c r="A3950">
        <v>2.59380900893188E+17</v>
      </c>
      <c r="B3950" t="s">
        <v>7835</v>
      </c>
      <c r="C3950" t="s">
        <v>7836</v>
      </c>
      <c r="D3950" s="1">
        <v>41201.909722222219</v>
      </c>
      <c r="E3950">
        <v>106</v>
      </c>
      <c r="F3950">
        <v>53</v>
      </c>
      <c r="G3950" t="s">
        <v>89</v>
      </c>
    </row>
    <row r="3951" spans="1:7" x14ac:dyDescent="0.2">
      <c r="A3951">
        <v>2.5938772581850301E+17</v>
      </c>
      <c r="B3951" t="s">
        <v>7837</v>
      </c>
      <c r="C3951" t="s">
        <v>7838</v>
      </c>
      <c r="D3951" s="1">
        <v>41201.928553240738</v>
      </c>
      <c r="E3951">
        <v>258</v>
      </c>
      <c r="F3951">
        <v>62</v>
      </c>
      <c r="G3951" t="s">
        <v>215</v>
      </c>
    </row>
    <row r="3952" spans="1:7" x14ac:dyDescent="0.2">
      <c r="A3952">
        <v>2.5938793707303299E+17</v>
      </c>
      <c r="B3952" t="s">
        <v>7839</v>
      </c>
      <c r="C3952" t="s">
        <v>7840</v>
      </c>
      <c r="D3952" s="1">
        <v>41201.929143518515</v>
      </c>
      <c r="E3952">
        <v>238</v>
      </c>
      <c r="F3952">
        <v>125</v>
      </c>
      <c r="G3952" t="s">
        <v>89</v>
      </c>
    </row>
    <row r="3953" spans="1:7" x14ac:dyDescent="0.2">
      <c r="A3953">
        <v>2.5938840287563299E+17</v>
      </c>
      <c r="B3953" t="s">
        <v>7841</v>
      </c>
      <c r="C3953" t="s">
        <v>7842</v>
      </c>
      <c r="D3953" s="1">
        <v>41201.930428240739</v>
      </c>
      <c r="E3953">
        <v>20</v>
      </c>
      <c r="F3953">
        <v>9</v>
      </c>
      <c r="G3953" t="s">
        <v>215</v>
      </c>
    </row>
    <row r="3954" spans="1:7" x14ac:dyDescent="0.2">
      <c r="A3954">
        <v>2.59389328831168E+17</v>
      </c>
      <c r="B3954" t="s">
        <v>7843</v>
      </c>
      <c r="C3954" t="s">
        <v>7844</v>
      </c>
      <c r="D3954" s="1">
        <v>41201.932974537034</v>
      </c>
      <c r="E3954">
        <v>121</v>
      </c>
      <c r="F3954">
        <v>16</v>
      </c>
      <c r="G3954" t="s">
        <v>89</v>
      </c>
    </row>
    <row r="3955" spans="1:7" x14ac:dyDescent="0.2">
      <c r="A3955">
        <v>2.5938971069736499E+17</v>
      </c>
      <c r="B3955" t="s">
        <v>7845</v>
      </c>
      <c r="C3955" t="s">
        <v>7846</v>
      </c>
      <c r="D3955" s="1">
        <v>41201.934027777781</v>
      </c>
      <c r="E3955">
        <v>158</v>
      </c>
      <c r="F3955">
        <v>36</v>
      </c>
      <c r="G3955" t="s">
        <v>89</v>
      </c>
    </row>
    <row r="3956" spans="1:7" x14ac:dyDescent="0.2">
      <c r="A3956">
        <v>2.5938992997979299E+17</v>
      </c>
      <c r="B3956" t="s">
        <v>7847</v>
      </c>
      <c r="C3956" t="s">
        <v>7848</v>
      </c>
      <c r="D3956" s="1">
        <v>41201.934641203705</v>
      </c>
      <c r="E3956">
        <v>71</v>
      </c>
      <c r="F3956">
        <v>44</v>
      </c>
      <c r="G3956" t="s">
        <v>89</v>
      </c>
    </row>
    <row r="3957" spans="1:7" x14ac:dyDescent="0.2">
      <c r="A3957">
        <v>2.5939065131619901E+17</v>
      </c>
      <c r="B3957" t="s">
        <v>7849</v>
      </c>
      <c r="C3957" t="s">
        <v>7850</v>
      </c>
      <c r="D3957" s="1">
        <v>41201.936631944445</v>
      </c>
      <c r="E3957">
        <v>495</v>
      </c>
      <c r="F3957">
        <v>119</v>
      </c>
    </row>
    <row r="3958" spans="1:7" x14ac:dyDescent="0.2">
      <c r="A3958">
        <v>2.5939115767771901E+17</v>
      </c>
      <c r="B3958" t="s">
        <v>7851</v>
      </c>
      <c r="C3958" t="s">
        <v>7852</v>
      </c>
      <c r="D3958" s="1">
        <v>41201.938020833331</v>
      </c>
      <c r="E3958">
        <v>2358</v>
      </c>
      <c r="F3958">
        <v>312</v>
      </c>
      <c r="G3958" t="s">
        <v>576</v>
      </c>
    </row>
    <row r="3959" spans="1:7" x14ac:dyDescent="0.2">
      <c r="A3959">
        <v>2.5939152420119299E+17</v>
      </c>
      <c r="B3959" t="s">
        <v>7853</v>
      </c>
      <c r="C3959" t="s">
        <v>7854</v>
      </c>
      <c r="D3959" s="1">
        <v>41201.939039351855</v>
      </c>
      <c r="E3959">
        <v>1216</v>
      </c>
      <c r="F3959">
        <v>213</v>
      </c>
    </row>
    <row r="3960" spans="1:7" x14ac:dyDescent="0.2">
      <c r="A3960">
        <v>2.59812289509732E+17</v>
      </c>
      <c r="B3960" t="s">
        <v>7855</v>
      </c>
      <c r="C3960" t="s">
        <v>7856</v>
      </c>
      <c r="D3960" s="1">
        <v>41203.100127314814</v>
      </c>
      <c r="E3960">
        <v>1249</v>
      </c>
      <c r="F3960">
        <v>892</v>
      </c>
    </row>
    <row r="3961" spans="1:7" x14ac:dyDescent="0.2">
      <c r="A3961">
        <v>2.5981241538500602E+17</v>
      </c>
      <c r="B3961" t="s">
        <v>7857</v>
      </c>
      <c r="C3961" t="s">
        <v>7858</v>
      </c>
      <c r="D3961" s="1">
        <v>41203.100474537037</v>
      </c>
      <c r="E3961">
        <v>121</v>
      </c>
      <c r="F3961">
        <v>46</v>
      </c>
    </row>
    <row r="3962" spans="1:7" x14ac:dyDescent="0.2">
      <c r="A3962">
        <v>2.5981269279205699E+17</v>
      </c>
      <c r="B3962" t="s">
        <v>7859</v>
      </c>
      <c r="C3962" t="s">
        <v>7860</v>
      </c>
      <c r="D3962" s="1">
        <v>41203.101238425923</v>
      </c>
      <c r="E3962">
        <v>143</v>
      </c>
      <c r="F3962">
        <v>37</v>
      </c>
    </row>
    <row r="3963" spans="1:7" x14ac:dyDescent="0.2">
      <c r="A3963">
        <v>2.60029154127392E+17</v>
      </c>
      <c r="B3963" t="s">
        <v>7861</v>
      </c>
      <c r="C3963" t="s">
        <v>7862</v>
      </c>
      <c r="D3963" s="1">
        <v>41203.698564814818</v>
      </c>
      <c r="E3963">
        <v>620</v>
      </c>
      <c r="F3963">
        <v>186</v>
      </c>
    </row>
    <row r="3964" spans="1:7" x14ac:dyDescent="0.2">
      <c r="A3964">
        <v>2.60072531996856E+17</v>
      </c>
      <c r="B3964" t="s">
        <v>7863</v>
      </c>
      <c r="C3964" t="s">
        <v>7864</v>
      </c>
      <c r="D3964" s="1">
        <v>41203.81826388889</v>
      </c>
      <c r="E3964">
        <v>166</v>
      </c>
      <c r="F3964">
        <v>55</v>
      </c>
    </row>
    <row r="3965" spans="1:7" x14ac:dyDescent="0.2">
      <c r="A3965">
        <v>2.60147412440604E+17</v>
      </c>
      <c r="B3965" t="s">
        <v>7865</v>
      </c>
      <c r="C3965" t="s">
        <v>7866</v>
      </c>
      <c r="D3965" s="1">
        <v>41204.024895833332</v>
      </c>
      <c r="E3965">
        <v>127</v>
      </c>
      <c r="F3965">
        <v>46</v>
      </c>
      <c r="G3965" t="s">
        <v>89</v>
      </c>
    </row>
    <row r="3966" spans="1:7" x14ac:dyDescent="0.2">
      <c r="A3966">
        <v>2.6038041149298598E+17</v>
      </c>
      <c r="B3966" t="s">
        <v>7867</v>
      </c>
      <c r="C3966" t="s">
        <v>5998</v>
      </c>
      <c r="D3966" s="1">
        <v>41204.667847222219</v>
      </c>
      <c r="E3966">
        <v>424</v>
      </c>
      <c r="F3966">
        <v>162</v>
      </c>
    </row>
    <row r="3967" spans="1:7" x14ac:dyDescent="0.2">
      <c r="A3967">
        <v>2.6038152392305798E+17</v>
      </c>
      <c r="B3967" t="s">
        <v>7868</v>
      </c>
      <c r="C3967" t="s">
        <v>7869</v>
      </c>
      <c r="D3967" s="1">
        <v>41204.670914351853</v>
      </c>
      <c r="E3967">
        <v>112</v>
      </c>
      <c r="F3967">
        <v>32</v>
      </c>
      <c r="G3967" t="s">
        <v>215</v>
      </c>
    </row>
    <row r="3968" spans="1:7" x14ac:dyDescent="0.2">
      <c r="A3968">
        <v>2.6038369194620499E+17</v>
      </c>
      <c r="B3968" t="s">
        <v>7870</v>
      </c>
      <c r="C3968" t="s">
        <v>7871</v>
      </c>
      <c r="D3968" s="1">
        <v>41204.676898148151</v>
      </c>
      <c r="E3968">
        <v>5719</v>
      </c>
      <c r="F3968">
        <v>6357</v>
      </c>
    </row>
    <row r="3969" spans="1:7" x14ac:dyDescent="0.2">
      <c r="A3969">
        <v>2.6038549788769798E+17</v>
      </c>
      <c r="B3969" t="s">
        <v>7872</v>
      </c>
      <c r="C3969" t="s">
        <v>7873</v>
      </c>
      <c r="D3969" s="1">
        <v>41204.681886574072</v>
      </c>
      <c r="E3969">
        <v>89</v>
      </c>
      <c r="F3969">
        <v>28</v>
      </c>
      <c r="G3969" t="s">
        <v>89</v>
      </c>
    </row>
    <row r="3970" spans="1:7" x14ac:dyDescent="0.2">
      <c r="A3970">
        <v>2.6038632033198E+17</v>
      </c>
      <c r="B3970" t="s">
        <v>7874</v>
      </c>
      <c r="C3970" t="s">
        <v>7875</v>
      </c>
      <c r="D3970" s="1">
        <v>41204.684155092589</v>
      </c>
      <c r="E3970">
        <v>157</v>
      </c>
      <c r="F3970">
        <v>120</v>
      </c>
    </row>
    <row r="3971" spans="1:7" x14ac:dyDescent="0.2">
      <c r="A3971">
        <v>2.6038920163848099E+17</v>
      </c>
      <c r="B3971" t="s">
        <v>7876</v>
      </c>
      <c r="C3971" t="s">
        <v>7877</v>
      </c>
      <c r="D3971" s="1">
        <v>41204.692106481481</v>
      </c>
      <c r="E3971">
        <v>213</v>
      </c>
      <c r="F3971">
        <v>73</v>
      </c>
    </row>
    <row r="3972" spans="1:7" x14ac:dyDescent="0.2">
      <c r="A3972">
        <v>2.6039054383251398E+17</v>
      </c>
      <c r="B3972" t="s">
        <v>7878</v>
      </c>
      <c r="C3972" t="s">
        <v>7879</v>
      </c>
      <c r="D3972" s="1">
        <v>41204.695810185185</v>
      </c>
      <c r="E3972">
        <v>72</v>
      </c>
      <c r="F3972">
        <v>20</v>
      </c>
      <c r="G3972" t="s">
        <v>89</v>
      </c>
    </row>
    <row r="3973" spans="1:7" x14ac:dyDescent="0.2">
      <c r="A3973">
        <v>2.6039242555248198E+17</v>
      </c>
      <c r="B3973" t="s">
        <v>7880</v>
      </c>
      <c r="C3973" t="s">
        <v>7881</v>
      </c>
      <c r="D3973" s="1">
        <v>41204.700995370367</v>
      </c>
      <c r="E3973">
        <v>2570</v>
      </c>
      <c r="F3973">
        <v>3510</v>
      </c>
    </row>
    <row r="3974" spans="1:7" x14ac:dyDescent="0.2">
      <c r="A3974">
        <v>2.6039855581301501E+17</v>
      </c>
      <c r="B3974" t="s">
        <v>7882</v>
      </c>
      <c r="C3974" t="s">
        <v>7883</v>
      </c>
      <c r="D3974" s="1">
        <v>41204.717916666668</v>
      </c>
      <c r="E3974">
        <v>412</v>
      </c>
      <c r="F3974">
        <v>121</v>
      </c>
    </row>
    <row r="3975" spans="1:7" x14ac:dyDescent="0.2">
      <c r="A3975">
        <v>2.6040162685304E+17</v>
      </c>
      <c r="B3975" t="s">
        <v>7884</v>
      </c>
      <c r="C3975" t="s">
        <v>7885</v>
      </c>
      <c r="D3975" s="1">
        <v>41204.726388888892</v>
      </c>
      <c r="E3975">
        <v>42</v>
      </c>
      <c r="F3975">
        <v>32</v>
      </c>
      <c r="G3975" t="s">
        <v>89</v>
      </c>
    </row>
    <row r="3976" spans="1:7" x14ac:dyDescent="0.2">
      <c r="A3976">
        <v>2.6040247043660099E+17</v>
      </c>
      <c r="B3976" t="s">
        <v>7886</v>
      </c>
      <c r="C3976" t="s">
        <v>7887</v>
      </c>
      <c r="D3976" s="1">
        <v>41204.728715277779</v>
      </c>
      <c r="E3976">
        <v>184</v>
      </c>
      <c r="F3976">
        <v>69</v>
      </c>
      <c r="G3976" t="s">
        <v>89</v>
      </c>
    </row>
    <row r="3977" spans="1:7" x14ac:dyDescent="0.2">
      <c r="A3977">
        <v>2.6040906776643901E+17</v>
      </c>
      <c r="B3977" t="s">
        <v>7888</v>
      </c>
      <c r="C3977" t="s">
        <v>7889</v>
      </c>
      <c r="D3977" s="1">
        <v>41204.746921296297</v>
      </c>
      <c r="E3977">
        <v>13</v>
      </c>
      <c r="F3977">
        <v>10</v>
      </c>
      <c r="G3977" t="s">
        <v>215</v>
      </c>
    </row>
    <row r="3978" spans="1:7" x14ac:dyDescent="0.2">
      <c r="A3978">
        <v>2.6040961452332602E+17</v>
      </c>
      <c r="B3978" t="s">
        <v>7890</v>
      </c>
      <c r="C3978" t="s">
        <v>7891</v>
      </c>
      <c r="D3978" s="1">
        <v>41204.748425925929</v>
      </c>
      <c r="E3978">
        <v>529</v>
      </c>
      <c r="F3978">
        <v>19</v>
      </c>
    </row>
    <row r="3979" spans="1:7" x14ac:dyDescent="0.2">
      <c r="A3979">
        <v>2.6041074649884998E+17</v>
      </c>
      <c r="B3979" t="s">
        <v>7892</v>
      </c>
      <c r="C3979" t="s">
        <v>7893</v>
      </c>
      <c r="D3979" s="1">
        <v>41204.751550925925</v>
      </c>
      <c r="E3979">
        <v>27</v>
      </c>
      <c r="F3979">
        <v>6</v>
      </c>
      <c r="G3979" t="e">
        <f>EllonTimesKenny</f>
        <v>#NAME?</v>
      </c>
    </row>
    <row r="3980" spans="1:7" x14ac:dyDescent="0.2">
      <c r="A3980">
        <v>2.6041290536165699E+17</v>
      </c>
      <c r="B3980" t="s">
        <v>7894</v>
      </c>
      <c r="C3980" t="s">
        <v>7895</v>
      </c>
      <c r="D3980" s="1">
        <v>41204.757511574076</v>
      </c>
      <c r="E3980">
        <v>561</v>
      </c>
      <c r="F3980">
        <v>489</v>
      </c>
    </row>
    <row r="3981" spans="1:7" x14ac:dyDescent="0.2">
      <c r="A3981">
        <v>2.6041373368215501E+17</v>
      </c>
      <c r="B3981" t="s">
        <v>7896</v>
      </c>
      <c r="C3981" t="s">
        <v>7897</v>
      </c>
      <c r="D3981" s="1">
        <v>41204.75980324074</v>
      </c>
      <c r="E3981">
        <v>225</v>
      </c>
      <c r="F3981">
        <v>320</v>
      </c>
    </row>
    <row r="3982" spans="1:7" x14ac:dyDescent="0.2">
      <c r="A3982">
        <v>2.60415099452416E+17</v>
      </c>
      <c r="B3982" t="s">
        <v>7898</v>
      </c>
      <c r="C3982" t="s">
        <v>7899</v>
      </c>
      <c r="D3982" s="1">
        <v>41204.763564814813</v>
      </c>
      <c r="E3982">
        <v>853</v>
      </c>
      <c r="F3982">
        <v>719</v>
      </c>
    </row>
    <row r="3983" spans="1:7" x14ac:dyDescent="0.2">
      <c r="A3983">
        <v>2.6041762666318202E+17</v>
      </c>
      <c r="B3983" t="s">
        <v>7900</v>
      </c>
      <c r="C3983" t="s">
        <v>7901</v>
      </c>
      <c r="D3983" s="1">
        <v>41204.770543981482</v>
      </c>
      <c r="E3983">
        <v>182</v>
      </c>
      <c r="F3983">
        <v>99</v>
      </c>
      <c r="G3983" t="s">
        <v>89</v>
      </c>
    </row>
    <row r="3984" spans="1:7" x14ac:dyDescent="0.2">
      <c r="A3984">
        <v>2.60421157201784E+17</v>
      </c>
      <c r="B3984" t="s">
        <v>7902</v>
      </c>
      <c r="C3984" t="s">
        <v>7903</v>
      </c>
      <c r="D3984" s="1">
        <v>41204.780277777776</v>
      </c>
      <c r="E3984">
        <v>11604</v>
      </c>
      <c r="F3984">
        <v>8938</v>
      </c>
    </row>
    <row r="3985" spans="1:8" x14ac:dyDescent="0.2">
      <c r="A3985">
        <v>2.6042214100935398E+17</v>
      </c>
      <c r="B3985" t="s">
        <v>7904</v>
      </c>
      <c r="C3985" t="s">
        <v>7905</v>
      </c>
      <c r="D3985" s="1">
        <v>41204.782997685186</v>
      </c>
      <c r="E3985">
        <v>39</v>
      </c>
      <c r="F3985">
        <v>21</v>
      </c>
    </row>
    <row r="3986" spans="1:8" x14ac:dyDescent="0.2">
      <c r="A3986">
        <v>2.60426687303532E+17</v>
      </c>
      <c r="B3986" t="s">
        <v>7906</v>
      </c>
      <c r="C3986" t="s">
        <v>7907</v>
      </c>
      <c r="D3986" s="1">
        <v>41204.795543981483</v>
      </c>
      <c r="E3986">
        <v>148</v>
      </c>
      <c r="F3986">
        <v>60</v>
      </c>
    </row>
    <row r="3987" spans="1:8" x14ac:dyDescent="0.2">
      <c r="A3987">
        <v>2.6042737440603299E+17</v>
      </c>
      <c r="B3987" t="s">
        <v>7908</v>
      </c>
      <c r="C3987" t="s">
        <v>7909</v>
      </c>
      <c r="D3987" s="1">
        <v>41204.797442129631</v>
      </c>
      <c r="E3987">
        <v>29</v>
      </c>
      <c r="F3987">
        <v>25</v>
      </c>
      <c r="G3987" t="s">
        <v>215</v>
      </c>
    </row>
    <row r="3988" spans="1:8" x14ac:dyDescent="0.2">
      <c r="A3988">
        <v>2.6043258889059501E+17</v>
      </c>
      <c r="B3988" t="s">
        <v>7910</v>
      </c>
      <c r="C3988" t="s">
        <v>7911</v>
      </c>
      <c r="D3988" s="1">
        <v>41204.811828703707</v>
      </c>
      <c r="E3988">
        <v>43</v>
      </c>
      <c r="F3988">
        <v>25</v>
      </c>
      <c r="G3988" t="s">
        <v>215</v>
      </c>
    </row>
    <row r="3989" spans="1:8" x14ac:dyDescent="0.2">
      <c r="A3989">
        <v>2.6044746125504099E+17</v>
      </c>
      <c r="B3989" t="s">
        <v>7912</v>
      </c>
      <c r="C3989" t="s">
        <v>7913</v>
      </c>
      <c r="D3989" s="1">
        <v>41204.852870370371</v>
      </c>
      <c r="E3989">
        <v>37</v>
      </c>
      <c r="F3989">
        <v>29</v>
      </c>
      <c r="G3989" t="s">
        <v>215</v>
      </c>
    </row>
    <row r="3990" spans="1:8" x14ac:dyDescent="0.2">
      <c r="A3990">
        <v>2.6044790589320301E+17</v>
      </c>
      <c r="B3990" t="s">
        <v>7914</v>
      </c>
      <c r="C3990" t="s">
        <v>7915</v>
      </c>
      <c r="D3990" s="1">
        <v>41204.854097222225</v>
      </c>
      <c r="E3990">
        <v>34</v>
      </c>
      <c r="F3990">
        <v>10</v>
      </c>
    </row>
    <row r="3991" spans="1:8" x14ac:dyDescent="0.2">
      <c r="A3991">
        <v>2.60450289147076E+17</v>
      </c>
      <c r="B3991" t="s">
        <v>7916</v>
      </c>
      <c r="C3991" t="e">
        <f>_xlfn.SINGLE( kennedy_mac Dopey), I never went bankrupt</f>
        <v>#NAME?</v>
      </c>
      <c r="D3991" s="1">
        <v>41204.860671296294</v>
      </c>
      <c r="E3991">
        <v>23</v>
      </c>
      <c r="F3991">
        <v>21</v>
      </c>
      <c r="G3991" t="s">
        <v>89</v>
      </c>
    </row>
    <row r="3992" spans="1:8" x14ac:dyDescent="0.2">
      <c r="A3992">
        <v>2.6045675918394499E+17</v>
      </c>
      <c r="B3992" t="s">
        <v>7917</v>
      </c>
      <c r="C3992" t="s">
        <v>7918</v>
      </c>
      <c r="D3992" s="1">
        <v>41204.878530092596</v>
      </c>
      <c r="E3992">
        <v>115</v>
      </c>
      <c r="F3992">
        <v>139</v>
      </c>
    </row>
    <row r="3993" spans="1:8" x14ac:dyDescent="0.2">
      <c r="A3993">
        <v>2.6045911618985101E+17</v>
      </c>
      <c r="B3993" t="s">
        <v>7919</v>
      </c>
      <c r="C3993" t="s">
        <v>7920</v>
      </c>
      <c r="D3993" s="1">
        <v>41204.885034722225</v>
      </c>
      <c r="E3993">
        <v>73</v>
      </c>
      <c r="F3993">
        <v>20</v>
      </c>
      <c r="G3993" t="s">
        <v>89</v>
      </c>
    </row>
    <row r="3994" spans="1:8" x14ac:dyDescent="0.2">
      <c r="A3994">
        <v>2.6046270841410301E+17</v>
      </c>
      <c r="B3994" t="s">
        <v>7921</v>
      </c>
      <c r="C3994" t="s">
        <v>7922</v>
      </c>
      <c r="D3994" s="1">
        <v>41204.894942129627</v>
      </c>
      <c r="E3994">
        <v>113</v>
      </c>
      <c r="F3994">
        <v>45</v>
      </c>
      <c r="G3994" t="s">
        <v>215</v>
      </c>
    </row>
    <row r="3995" spans="1:8" x14ac:dyDescent="0.2">
      <c r="A3995">
        <v>2.60464989855444E+17</v>
      </c>
      <c r="B3995" t="s">
        <v>7923</v>
      </c>
      <c r="C3995" t="s">
        <v>7924</v>
      </c>
      <c r="D3995" s="1">
        <v>41204.901238425926</v>
      </c>
      <c r="E3995">
        <v>31</v>
      </c>
      <c r="F3995">
        <v>11</v>
      </c>
      <c r="G3995" t="s">
        <v>89</v>
      </c>
    </row>
    <row r="3996" spans="1:8" x14ac:dyDescent="0.2">
      <c r="A3996">
        <v>2.604656950815E+17</v>
      </c>
      <c r="B3996" t="s">
        <v>7925</v>
      </c>
      <c r="C3996" t="s">
        <v>7926</v>
      </c>
      <c r="D3996" s="1">
        <v>41204.903182870374</v>
      </c>
      <c r="E3996">
        <v>43</v>
      </c>
      <c r="F3996">
        <v>18</v>
      </c>
      <c r="G3996" t="s">
        <v>89</v>
      </c>
      <c r="H3996" t="s">
        <v>7345</v>
      </c>
    </row>
    <row r="3997" spans="1:8" x14ac:dyDescent="0.2">
      <c r="A3997">
        <v>2.6046581899803802E+17</v>
      </c>
      <c r="B3997" t="s">
        <v>7927</v>
      </c>
      <c r="C3997" t="s">
        <v>7928</v>
      </c>
      <c r="D3997" s="1">
        <v>41204.90353009259</v>
      </c>
      <c r="E3997">
        <v>88</v>
      </c>
      <c r="F3997">
        <v>36</v>
      </c>
      <c r="G3997" t="s">
        <v>89</v>
      </c>
    </row>
    <row r="3998" spans="1:8" x14ac:dyDescent="0.2">
      <c r="A3998">
        <v>2.6046813791966E+17</v>
      </c>
      <c r="B3998" t="s">
        <v>7929</v>
      </c>
      <c r="C3998" t="s">
        <v>7930</v>
      </c>
      <c r="D3998" s="1">
        <v>41204.909930555557</v>
      </c>
      <c r="E3998">
        <v>114</v>
      </c>
      <c r="F3998">
        <v>55</v>
      </c>
      <c r="H3998" t="s">
        <v>390</v>
      </c>
    </row>
    <row r="3999" spans="1:8" x14ac:dyDescent="0.2">
      <c r="A3999">
        <v>2.6046880811492499E+17</v>
      </c>
      <c r="B3999" t="s">
        <v>7931</v>
      </c>
      <c r="C3999" t="s">
        <v>7932</v>
      </c>
      <c r="D3999" s="1">
        <v>41204.911770833336</v>
      </c>
      <c r="E3999">
        <v>0</v>
      </c>
      <c r="F3999">
        <v>0</v>
      </c>
      <c r="G3999" t="s">
        <v>89</v>
      </c>
    </row>
    <row r="4000" spans="1:8" x14ac:dyDescent="0.2">
      <c r="A4000">
        <v>2.6046910514292301E+17</v>
      </c>
      <c r="B4000" t="s">
        <v>7933</v>
      </c>
      <c r="C4000" t="e">
        <f>_xlfn.SINGLE( Yea4Country _xlfn.SINGLE( politico Thanks))--it needs a lot of work.</f>
        <v>#NAME?</v>
      </c>
      <c r="D4000" s="1">
        <v>41204.912592592591</v>
      </c>
      <c r="E4000">
        <v>0</v>
      </c>
      <c r="F4000">
        <v>2</v>
      </c>
      <c r="G4000" t="s">
        <v>215</v>
      </c>
    </row>
    <row r="4001" spans="1:8" x14ac:dyDescent="0.2">
      <c r="A4001">
        <v>2.6046975473577101E+17</v>
      </c>
      <c r="B4001" t="s">
        <v>7934</v>
      </c>
      <c r="C4001" t="s">
        <v>7935</v>
      </c>
      <c r="D4001" s="1">
        <v>41204.914386574077</v>
      </c>
      <c r="E4001">
        <v>0</v>
      </c>
      <c r="F4001">
        <v>0</v>
      </c>
      <c r="G4001" t="s">
        <v>89</v>
      </c>
    </row>
    <row r="4002" spans="1:8" x14ac:dyDescent="0.2">
      <c r="A4002">
        <v>2.6047417812006499E+17</v>
      </c>
      <c r="B4002" t="s">
        <v>7936</v>
      </c>
      <c r="C4002" t="e">
        <f>_xlfn.SINGLE( DukePGA Ken)--Thanks--I am proud of you. great job on tour this year--I always knew.</f>
        <v>#NAME?</v>
      </c>
      <c r="D4002" s="1">
        <v>41204.92659722222</v>
      </c>
      <c r="E4002">
        <v>3</v>
      </c>
      <c r="F4002">
        <v>2</v>
      </c>
      <c r="G4002" t="s">
        <v>89</v>
      </c>
    </row>
    <row r="4003" spans="1:8" x14ac:dyDescent="0.2">
      <c r="A4003">
        <v>2.6047451126943299E+17</v>
      </c>
      <c r="B4003" t="s">
        <v>7937</v>
      </c>
      <c r="C4003" t="e">
        <f>_xlfn.SINGLE( LarryLivermore _xlfn.SINGLE( tufnrs73 Dopey)), I never went bankrupt.</f>
        <v>#NAME?</v>
      </c>
      <c r="D4003" s="1">
        <v>41204.927511574075</v>
      </c>
      <c r="E4003">
        <v>35</v>
      </c>
      <c r="F4003">
        <v>18</v>
      </c>
      <c r="G4003" t="s">
        <v>215</v>
      </c>
    </row>
    <row r="4004" spans="1:8" x14ac:dyDescent="0.2">
      <c r="A4004">
        <v>2.60474854137008E+17</v>
      </c>
      <c r="B4004" t="s">
        <v>7938</v>
      </c>
      <c r="C4004" t="s">
        <v>7939</v>
      </c>
      <c r="D4004" s="1">
        <v>41204.928460648145</v>
      </c>
      <c r="E4004">
        <v>20</v>
      </c>
      <c r="F4004">
        <v>6</v>
      </c>
      <c r="G4004" t="s">
        <v>89</v>
      </c>
      <c r="H4004" t="s">
        <v>390</v>
      </c>
    </row>
    <row r="4005" spans="1:8" x14ac:dyDescent="0.2">
      <c r="A4005">
        <v>2.60475529646456E+17</v>
      </c>
      <c r="B4005" t="s">
        <v>7940</v>
      </c>
      <c r="C4005" t="s">
        <v>7941</v>
      </c>
      <c r="D4005" s="1">
        <v>41204.930324074077</v>
      </c>
      <c r="E4005">
        <v>415</v>
      </c>
      <c r="F4005">
        <v>64</v>
      </c>
      <c r="G4005" t="s">
        <v>89</v>
      </c>
    </row>
    <row r="4006" spans="1:8" x14ac:dyDescent="0.2">
      <c r="A4006">
        <v>2.6048104719883802E+17</v>
      </c>
      <c r="B4006" t="s">
        <v>7942</v>
      </c>
      <c r="C4006" t="s">
        <v>7943</v>
      </c>
      <c r="D4006" s="1">
        <v>41204.945555555554</v>
      </c>
      <c r="E4006">
        <v>95</v>
      </c>
      <c r="F4006">
        <v>94</v>
      </c>
    </row>
    <row r="4007" spans="1:8" x14ac:dyDescent="0.2">
      <c r="A4007">
        <v>2.6048188609738301E+17</v>
      </c>
      <c r="B4007" t="s">
        <v>7944</v>
      </c>
      <c r="C4007" t="s">
        <v>7945</v>
      </c>
      <c r="D4007" s="1">
        <v>41204.947858796295</v>
      </c>
      <c r="E4007">
        <v>862</v>
      </c>
      <c r="F4007">
        <v>550</v>
      </c>
      <c r="G4007" t="s">
        <v>89</v>
      </c>
    </row>
    <row r="4008" spans="1:8" x14ac:dyDescent="0.2">
      <c r="A4008">
        <v>2.6048242366874E+17</v>
      </c>
      <c r="B4008" t="s">
        <v>7946</v>
      </c>
      <c r="C4008" t="s">
        <v>7947</v>
      </c>
      <c r="D4008" s="1">
        <v>41204.949340277781</v>
      </c>
      <c r="E4008">
        <v>211</v>
      </c>
      <c r="F4008">
        <v>46</v>
      </c>
      <c r="G4008" t="s">
        <v>89</v>
      </c>
    </row>
    <row r="4009" spans="1:8" x14ac:dyDescent="0.2">
      <c r="A4009">
        <v>2.60482827458592E+17</v>
      </c>
      <c r="B4009" t="s">
        <v>7948</v>
      </c>
      <c r="C4009" t="s">
        <v>7949</v>
      </c>
      <c r="D4009" s="1">
        <v>41204.950462962966</v>
      </c>
      <c r="E4009">
        <v>56186</v>
      </c>
      <c r="F4009">
        <v>66115</v>
      </c>
    </row>
    <row r="4010" spans="1:8" x14ac:dyDescent="0.2">
      <c r="A4010">
        <v>2.6048584492059398E+17</v>
      </c>
      <c r="B4010" t="s">
        <v>7950</v>
      </c>
      <c r="C4010" t="s">
        <v>7951</v>
      </c>
      <c r="D4010" s="1">
        <v>41204.958784722221</v>
      </c>
      <c r="E4010">
        <v>102</v>
      </c>
      <c r="F4010">
        <v>14</v>
      </c>
      <c r="G4010" t="s">
        <v>89</v>
      </c>
    </row>
    <row r="4011" spans="1:8" x14ac:dyDescent="0.2">
      <c r="A4011">
        <v>2.6048601432432602E+17</v>
      </c>
      <c r="B4011" t="s">
        <v>7952</v>
      </c>
      <c r="C4011" t="s">
        <v>7953</v>
      </c>
      <c r="D4011" s="1">
        <v>41204.95925925926</v>
      </c>
      <c r="E4011">
        <v>109</v>
      </c>
      <c r="F4011">
        <v>63</v>
      </c>
    </row>
    <row r="4012" spans="1:8" x14ac:dyDescent="0.2">
      <c r="A4012">
        <v>2.6048654519317699E+17</v>
      </c>
      <c r="B4012" t="s">
        <v>7954</v>
      </c>
      <c r="C4012" t="s">
        <v>7955</v>
      </c>
      <c r="D4012" s="1">
        <v>41204.960717592592</v>
      </c>
      <c r="E4012">
        <v>37</v>
      </c>
      <c r="F4012">
        <v>9</v>
      </c>
      <c r="G4012" t="s">
        <v>89</v>
      </c>
    </row>
    <row r="4013" spans="1:8" x14ac:dyDescent="0.2">
      <c r="A4013">
        <v>2.6048752143004E+17</v>
      </c>
      <c r="B4013" t="s">
        <v>7956</v>
      </c>
      <c r="C4013" t="s">
        <v>7957</v>
      </c>
      <c r="D4013" s="1">
        <v>41204.963414351849</v>
      </c>
      <c r="E4013">
        <v>562</v>
      </c>
      <c r="F4013">
        <v>184</v>
      </c>
    </row>
    <row r="4014" spans="1:8" x14ac:dyDescent="0.2">
      <c r="A4014">
        <v>2.6048833500337699E+17</v>
      </c>
      <c r="B4014" t="s">
        <v>7958</v>
      </c>
      <c r="C4014" t="s">
        <v>7959</v>
      </c>
      <c r="D4014" s="1">
        <v>41204.96565972222</v>
      </c>
      <c r="E4014">
        <v>549</v>
      </c>
      <c r="F4014">
        <v>142</v>
      </c>
      <c r="G4014" t="s">
        <v>89</v>
      </c>
    </row>
    <row r="4015" spans="1:8" x14ac:dyDescent="0.2">
      <c r="A4015">
        <v>2.6048912515153501E+17</v>
      </c>
      <c r="B4015" t="s">
        <v>7960</v>
      </c>
      <c r="C4015" t="s">
        <v>7961</v>
      </c>
      <c r="D4015" s="1">
        <v>41204.967835648145</v>
      </c>
      <c r="E4015">
        <v>43</v>
      </c>
      <c r="F4015">
        <v>10</v>
      </c>
      <c r="G4015" t="s">
        <v>576</v>
      </c>
    </row>
    <row r="4016" spans="1:8" x14ac:dyDescent="0.2">
      <c r="A4016">
        <v>2.6049097246559802E+17</v>
      </c>
      <c r="B4016" t="s">
        <v>7962</v>
      </c>
      <c r="C4016" t="s">
        <v>7963</v>
      </c>
      <c r="D4016" s="1">
        <v>41204.972939814812</v>
      </c>
      <c r="E4016">
        <v>2088</v>
      </c>
      <c r="F4016">
        <v>1419</v>
      </c>
    </row>
    <row r="4017" spans="1:8" x14ac:dyDescent="0.2">
      <c r="A4017">
        <v>2.60491423755948E+17</v>
      </c>
      <c r="B4017" t="s">
        <v>7964</v>
      </c>
      <c r="C4017" t="e">
        <f>_xlfn.SINGLE( trottofficial Thanks)--and doing great business From all over the world.</f>
        <v>#NAME?</v>
      </c>
      <c r="D4017" s="1">
        <v>41204.974178240744</v>
      </c>
      <c r="E4017">
        <v>3</v>
      </c>
      <c r="F4017">
        <v>0</v>
      </c>
      <c r="G4017" t="s">
        <v>89</v>
      </c>
    </row>
    <row r="4018" spans="1:8" x14ac:dyDescent="0.2">
      <c r="A4018">
        <v>2.6049169990051398E+17</v>
      </c>
      <c r="B4018" t="s">
        <v>7965</v>
      </c>
      <c r="C4018" t="e">
        <f>_xlfn.SINGLE( BRANDONTHRILL Thanks)--a great compliment.</f>
        <v>#NAME?</v>
      </c>
      <c r="D4018" s="1">
        <v>41204.974942129629</v>
      </c>
      <c r="E4018">
        <v>2</v>
      </c>
      <c r="F4018">
        <v>1</v>
      </c>
      <c r="G4018" t="s">
        <v>89</v>
      </c>
    </row>
    <row r="4019" spans="1:8" x14ac:dyDescent="0.2">
      <c r="A4019">
        <v>2.6049454631880701E+17</v>
      </c>
      <c r="B4019" t="s">
        <v>7966</v>
      </c>
      <c r="C4019" t="s">
        <v>7967</v>
      </c>
      <c r="D4019" s="1">
        <v>41204.982800925929</v>
      </c>
      <c r="E4019">
        <v>150</v>
      </c>
      <c r="F4019">
        <v>23</v>
      </c>
      <c r="G4019" t="s">
        <v>89</v>
      </c>
    </row>
    <row r="4020" spans="1:8" x14ac:dyDescent="0.2">
      <c r="A4020">
        <v>2.6049528615206899E+17</v>
      </c>
      <c r="B4020" t="s">
        <v>7968</v>
      </c>
      <c r="C4020" t="s">
        <v>7969</v>
      </c>
      <c r="D4020" s="1">
        <v>41204.984837962962</v>
      </c>
      <c r="E4020">
        <v>192</v>
      </c>
      <c r="F4020">
        <v>39</v>
      </c>
      <c r="G4020" t="s">
        <v>89</v>
      </c>
    </row>
    <row r="4021" spans="1:8" x14ac:dyDescent="0.2">
      <c r="A4021">
        <v>2.6049559501224701E+17</v>
      </c>
      <c r="B4021" t="s">
        <v>7970</v>
      </c>
      <c r="C4021" t="s">
        <v>7971</v>
      </c>
      <c r="D4021" s="1">
        <v>41204.985694444447</v>
      </c>
      <c r="E4021">
        <v>163</v>
      </c>
      <c r="F4021">
        <v>44</v>
      </c>
      <c r="G4021" t="s">
        <v>89</v>
      </c>
    </row>
    <row r="4022" spans="1:8" x14ac:dyDescent="0.2">
      <c r="A4022">
        <v>2.6053578232498099E+17</v>
      </c>
      <c r="B4022" t="s">
        <v>7972</v>
      </c>
      <c r="C4022" t="s">
        <v>7973</v>
      </c>
      <c r="D4022" s="1">
        <v>41205.096585648149</v>
      </c>
      <c r="E4022">
        <v>157</v>
      </c>
      <c r="F4022">
        <v>127</v>
      </c>
    </row>
    <row r="4023" spans="1:8" x14ac:dyDescent="0.2">
      <c r="A4023">
        <v>2.6054610560183002E+17</v>
      </c>
      <c r="B4023" t="s">
        <v>7974</v>
      </c>
      <c r="C4023" t="s">
        <v>7975</v>
      </c>
      <c r="D4023" s="1">
        <v>41205.125069444446</v>
      </c>
      <c r="E4023">
        <v>129</v>
      </c>
      <c r="F4023">
        <v>91</v>
      </c>
    </row>
    <row r="4024" spans="1:8" x14ac:dyDescent="0.2">
      <c r="A4024">
        <v>2.6054858458228701E+17</v>
      </c>
      <c r="B4024" t="s">
        <v>7976</v>
      </c>
      <c r="C4024" t="s">
        <v>7977</v>
      </c>
      <c r="D4024" s="1">
        <v>41205.131909722222</v>
      </c>
      <c r="E4024">
        <v>823</v>
      </c>
      <c r="F4024">
        <v>329</v>
      </c>
      <c r="G4024" t="s">
        <v>89</v>
      </c>
    </row>
    <row r="4025" spans="1:8" x14ac:dyDescent="0.2">
      <c r="A4025">
        <v>2.60549166776852E+17</v>
      </c>
      <c r="B4025" t="s">
        <v>7978</v>
      </c>
      <c r="C4025" t="s">
        <v>7979</v>
      </c>
      <c r="D4025" s="1">
        <v>41205.133518518516</v>
      </c>
      <c r="E4025">
        <v>24745</v>
      </c>
      <c r="F4025">
        <v>12931</v>
      </c>
      <c r="H4025" t="s">
        <v>390</v>
      </c>
    </row>
    <row r="4026" spans="1:8" x14ac:dyDescent="0.2">
      <c r="A4026">
        <v>2.6070026490913501E+17</v>
      </c>
      <c r="B4026" t="s">
        <v>7980</v>
      </c>
      <c r="C4026" t="s">
        <v>7981</v>
      </c>
      <c r="D4026" s="1">
        <v>41205.550474537034</v>
      </c>
      <c r="E4026">
        <v>18</v>
      </c>
      <c r="F4026">
        <v>8</v>
      </c>
      <c r="G4026" t="s">
        <v>89</v>
      </c>
    </row>
    <row r="4027" spans="1:8" x14ac:dyDescent="0.2">
      <c r="A4027">
        <v>2.6070041438154701E+17</v>
      </c>
      <c r="B4027" t="s">
        <v>7982</v>
      </c>
      <c r="C4027" t="s">
        <v>7983</v>
      </c>
      <c r="D4027" s="1">
        <v>41205.550891203704</v>
      </c>
      <c r="E4027">
        <v>50</v>
      </c>
      <c r="F4027">
        <v>10</v>
      </c>
    </row>
    <row r="4028" spans="1:8" x14ac:dyDescent="0.2">
      <c r="A4028">
        <v>2.6070078856379501E+17</v>
      </c>
      <c r="B4028" t="s">
        <v>7984</v>
      </c>
      <c r="C4028" t="s">
        <v>7985</v>
      </c>
      <c r="D4028" s="1">
        <v>41205.551921296297</v>
      </c>
      <c r="E4028">
        <v>267</v>
      </c>
      <c r="F4028">
        <v>122</v>
      </c>
    </row>
    <row r="4029" spans="1:8" x14ac:dyDescent="0.2">
      <c r="A4029">
        <v>2.6072693735228998E+17</v>
      </c>
      <c r="B4029" t="s">
        <v>7986</v>
      </c>
      <c r="C4029" t="s">
        <v>7987</v>
      </c>
      <c r="D4029" s="1">
        <v>41205.624074074076</v>
      </c>
      <c r="E4029">
        <v>1798</v>
      </c>
      <c r="F4029">
        <v>345</v>
      </c>
    </row>
    <row r="4030" spans="1:8" x14ac:dyDescent="0.2">
      <c r="A4030">
        <v>2.6073472934152998E+17</v>
      </c>
      <c r="B4030" t="s">
        <v>7988</v>
      </c>
      <c r="C4030" t="s">
        <v>7989</v>
      </c>
      <c r="D4030" s="1">
        <v>41205.645578703705</v>
      </c>
      <c r="E4030">
        <v>236</v>
      </c>
      <c r="F4030">
        <v>72</v>
      </c>
      <c r="G4030" t="s">
        <v>89</v>
      </c>
    </row>
    <row r="4031" spans="1:8" x14ac:dyDescent="0.2">
      <c r="A4031">
        <v>2.6074468307503501E+17</v>
      </c>
      <c r="B4031" t="s">
        <v>7990</v>
      </c>
      <c r="C4031" t="s">
        <v>7991</v>
      </c>
      <c r="D4031" s="1">
        <v>41205.673043981478</v>
      </c>
      <c r="E4031">
        <v>96</v>
      </c>
      <c r="F4031">
        <v>29</v>
      </c>
      <c r="G4031" t="s">
        <v>89</v>
      </c>
    </row>
    <row r="4032" spans="1:8" x14ac:dyDescent="0.2">
      <c r="A4032">
        <v>2.6074607939238701E+17</v>
      </c>
      <c r="B4032" t="s">
        <v>7992</v>
      </c>
      <c r="C4032" t="s">
        <v>7993</v>
      </c>
      <c r="D4032" s="1">
        <v>41205.676898148151</v>
      </c>
      <c r="E4032">
        <v>129</v>
      </c>
      <c r="F4032">
        <v>60</v>
      </c>
    </row>
    <row r="4033" spans="1:7" x14ac:dyDescent="0.2">
      <c r="A4033">
        <v>2.6076205924602202E+17</v>
      </c>
      <c r="B4033" t="s">
        <v>7994</v>
      </c>
      <c r="C4033" t="s">
        <v>7995</v>
      </c>
      <c r="D4033" s="1">
        <v>41205.720995370371</v>
      </c>
      <c r="E4033">
        <v>103</v>
      </c>
      <c r="F4033">
        <v>29</v>
      </c>
    </row>
    <row r="4034" spans="1:7" x14ac:dyDescent="0.2">
      <c r="A4034">
        <v>2.6076398045118E+17</v>
      </c>
      <c r="B4034" t="s">
        <v>7996</v>
      </c>
      <c r="C4034" t="s">
        <v>7997</v>
      </c>
      <c r="D4034" s="1">
        <v>41205.7262962963</v>
      </c>
      <c r="E4034">
        <v>136</v>
      </c>
      <c r="F4034">
        <v>54</v>
      </c>
    </row>
    <row r="4035" spans="1:7" x14ac:dyDescent="0.2">
      <c r="A4035">
        <v>2.6077331429172E+17</v>
      </c>
      <c r="B4035" t="s">
        <v>7998</v>
      </c>
      <c r="C4035" t="s">
        <v>7999</v>
      </c>
      <c r="D4035" s="1">
        <v>41205.75204861111</v>
      </c>
      <c r="E4035">
        <v>822</v>
      </c>
      <c r="F4035">
        <v>238</v>
      </c>
    </row>
    <row r="4036" spans="1:7" x14ac:dyDescent="0.2">
      <c r="A4036">
        <v>2.6077574890061798E+17</v>
      </c>
      <c r="B4036" t="s">
        <v>8000</v>
      </c>
      <c r="C4036" t="s">
        <v>8001</v>
      </c>
      <c r="D4036" s="1">
        <v>41205.758773148147</v>
      </c>
      <c r="E4036">
        <v>455</v>
      </c>
      <c r="F4036">
        <v>201</v>
      </c>
    </row>
    <row r="4037" spans="1:7" x14ac:dyDescent="0.2">
      <c r="A4037">
        <v>2.6078147376068602E+17</v>
      </c>
      <c r="B4037" t="s">
        <v>8002</v>
      </c>
      <c r="C4037" t="s">
        <v>8003</v>
      </c>
      <c r="D4037" s="1">
        <v>41205.774571759262</v>
      </c>
      <c r="E4037">
        <v>57</v>
      </c>
      <c r="F4037">
        <v>27</v>
      </c>
      <c r="G4037" t="s">
        <v>89</v>
      </c>
    </row>
    <row r="4038" spans="1:7" x14ac:dyDescent="0.2">
      <c r="A4038">
        <v>2.60783119853056E+17</v>
      </c>
      <c r="B4038" t="s">
        <v>8004</v>
      </c>
      <c r="C4038" t="s">
        <v>8005</v>
      </c>
      <c r="D4038" s="1">
        <v>41205.779108796298</v>
      </c>
      <c r="E4038">
        <v>120</v>
      </c>
      <c r="F4038">
        <v>59</v>
      </c>
      <c r="G4038" t="s">
        <v>89</v>
      </c>
    </row>
    <row r="4039" spans="1:7" x14ac:dyDescent="0.2">
      <c r="A4039">
        <v>2.60785324421152E+17</v>
      </c>
      <c r="B4039" t="s">
        <v>8006</v>
      </c>
      <c r="C4039" t="s">
        <v>8007</v>
      </c>
      <c r="D4039" s="1">
        <v>41205.785196759258</v>
      </c>
      <c r="E4039">
        <v>644</v>
      </c>
      <c r="F4039">
        <v>368</v>
      </c>
    </row>
    <row r="4040" spans="1:7" x14ac:dyDescent="0.2">
      <c r="A4040">
        <v>2.6079097223603802E+17</v>
      </c>
      <c r="B4040" t="s">
        <v>8008</v>
      </c>
      <c r="C4040" t="s">
        <v>8009</v>
      </c>
      <c r="D4040" s="1">
        <v>41205.800775462965</v>
      </c>
      <c r="E4040">
        <v>967</v>
      </c>
      <c r="F4040">
        <v>204</v>
      </c>
    </row>
    <row r="4041" spans="1:7" x14ac:dyDescent="0.2">
      <c r="A4041">
        <v>2.6080517916157501E+17</v>
      </c>
      <c r="B4041" t="s">
        <v>8010</v>
      </c>
      <c r="C4041" t="s">
        <v>8011</v>
      </c>
      <c r="D4041" s="1">
        <v>41205.83997685185</v>
      </c>
      <c r="E4041">
        <v>264</v>
      </c>
      <c r="F4041">
        <v>167</v>
      </c>
    </row>
    <row r="4042" spans="1:7" x14ac:dyDescent="0.2">
      <c r="A4042">
        <v>2.6080552154261901E+17</v>
      </c>
      <c r="B4042" t="s">
        <v>8012</v>
      </c>
      <c r="C4042" t="s">
        <v>8013</v>
      </c>
      <c r="D4042" s="1">
        <v>41205.840925925928</v>
      </c>
      <c r="E4042">
        <v>443</v>
      </c>
      <c r="F4042">
        <v>201</v>
      </c>
    </row>
    <row r="4043" spans="1:7" x14ac:dyDescent="0.2">
      <c r="A4043">
        <v>2.6080734507081299E+17</v>
      </c>
      <c r="B4043" t="s">
        <v>8014</v>
      </c>
      <c r="C4043" t="s">
        <v>8015</v>
      </c>
      <c r="D4043" s="1">
        <v>41205.845960648148</v>
      </c>
      <c r="E4043">
        <v>754</v>
      </c>
      <c r="F4043">
        <v>192</v>
      </c>
    </row>
    <row r="4044" spans="1:7" x14ac:dyDescent="0.2">
      <c r="A4044">
        <v>2.6081052142141402E+17</v>
      </c>
      <c r="B4044" t="s">
        <v>8016</v>
      </c>
      <c r="C4044" t="s">
        <v>8017</v>
      </c>
      <c r="D4044" s="1">
        <v>41205.854722222219</v>
      </c>
      <c r="E4044">
        <v>312</v>
      </c>
      <c r="F4044">
        <v>138</v>
      </c>
    </row>
    <row r="4045" spans="1:7" x14ac:dyDescent="0.2">
      <c r="A4045">
        <v>2.6081413369024899E+17</v>
      </c>
      <c r="B4045" t="s">
        <v>8018</v>
      </c>
      <c r="C4045" t="s">
        <v>8019</v>
      </c>
      <c r="D4045" s="1">
        <v>41205.864687499998</v>
      </c>
      <c r="E4045">
        <v>2263</v>
      </c>
      <c r="F4045">
        <v>1908</v>
      </c>
    </row>
    <row r="4046" spans="1:7" x14ac:dyDescent="0.2">
      <c r="A4046">
        <v>2.60831202452328E+17</v>
      </c>
      <c r="B4046" t="s">
        <v>8020</v>
      </c>
      <c r="C4046" t="s">
        <v>8021</v>
      </c>
      <c r="D4046" s="1">
        <v>41205.911793981482</v>
      </c>
      <c r="E4046">
        <v>110</v>
      </c>
      <c r="F4046">
        <v>87</v>
      </c>
      <c r="G4046" t="s">
        <v>89</v>
      </c>
    </row>
    <row r="4047" spans="1:7" x14ac:dyDescent="0.2">
      <c r="A4047">
        <v>2.6084255507011501E+17</v>
      </c>
      <c r="B4047" t="s">
        <v>8022</v>
      </c>
      <c r="C4047" t="s">
        <v>8023</v>
      </c>
      <c r="D4047" s="1">
        <v>41205.943124999998</v>
      </c>
      <c r="E4047">
        <v>24</v>
      </c>
      <c r="F4047">
        <v>10</v>
      </c>
      <c r="G4047" t="s">
        <v>215</v>
      </c>
    </row>
    <row r="4048" spans="1:7" x14ac:dyDescent="0.2">
      <c r="A4048">
        <v>2.6084266984303802E+17</v>
      </c>
      <c r="B4048" t="s">
        <v>8024</v>
      </c>
      <c r="C4048" t="s">
        <v>8025</v>
      </c>
      <c r="D4048" s="1">
        <v>41205.943437499998</v>
      </c>
      <c r="E4048">
        <v>21</v>
      </c>
      <c r="F4048">
        <v>15</v>
      </c>
    </row>
    <row r="4049" spans="1:7" x14ac:dyDescent="0.2">
      <c r="A4049">
        <v>2.6084289377273798E+17</v>
      </c>
      <c r="B4049" t="s">
        <v>8026</v>
      </c>
      <c r="C4049" t="s">
        <v>8027</v>
      </c>
      <c r="D4049" s="1">
        <v>41205.944050925929</v>
      </c>
      <c r="E4049">
        <v>61</v>
      </c>
      <c r="F4049">
        <v>17</v>
      </c>
      <c r="G4049" t="s">
        <v>89</v>
      </c>
    </row>
    <row r="4050" spans="1:7" x14ac:dyDescent="0.2">
      <c r="A4050">
        <v>2.6084311323130598E+17</v>
      </c>
      <c r="B4050" t="s">
        <v>8028</v>
      </c>
      <c r="C4050" t="s">
        <v>8029</v>
      </c>
      <c r="D4050" s="1">
        <v>41205.944664351853</v>
      </c>
      <c r="E4050">
        <v>61</v>
      </c>
      <c r="F4050">
        <v>20</v>
      </c>
      <c r="G4050" t="s">
        <v>89</v>
      </c>
    </row>
    <row r="4051" spans="1:7" x14ac:dyDescent="0.2">
      <c r="A4051">
        <v>2.6084365084461798E+17</v>
      </c>
      <c r="B4051" t="s">
        <v>8030</v>
      </c>
      <c r="C4051" t="s">
        <v>8031</v>
      </c>
      <c r="D4051" s="1">
        <v>41205.946145833332</v>
      </c>
      <c r="E4051">
        <v>1555</v>
      </c>
      <c r="F4051">
        <v>388</v>
      </c>
    </row>
    <row r="4052" spans="1:7" x14ac:dyDescent="0.2">
      <c r="A4052">
        <v>2.6085040187468099E+17</v>
      </c>
      <c r="B4052" t="s">
        <v>8032</v>
      </c>
      <c r="C4052" t="s">
        <v>8033</v>
      </c>
      <c r="D4052" s="1">
        <v>41205.964768518519</v>
      </c>
      <c r="E4052">
        <v>149</v>
      </c>
      <c r="F4052">
        <v>68</v>
      </c>
    </row>
    <row r="4053" spans="1:7" x14ac:dyDescent="0.2">
      <c r="A4053">
        <v>2.6085067157682899E+17</v>
      </c>
      <c r="B4053" t="s">
        <v>8034</v>
      </c>
      <c r="C4053" t="s">
        <v>8035</v>
      </c>
      <c r="D4053" s="1">
        <v>41205.965520833335</v>
      </c>
      <c r="E4053">
        <v>297</v>
      </c>
      <c r="F4053">
        <v>154</v>
      </c>
    </row>
    <row r="4054" spans="1:7" x14ac:dyDescent="0.2">
      <c r="A4054">
        <v>2.6085272098924899E+17</v>
      </c>
      <c r="B4054" t="s">
        <v>8036</v>
      </c>
      <c r="C4054" t="s">
        <v>8037</v>
      </c>
      <c r="D4054" s="1">
        <v>41205.971168981479</v>
      </c>
      <c r="E4054">
        <v>816</v>
      </c>
      <c r="F4054">
        <v>756</v>
      </c>
    </row>
    <row r="4055" spans="1:7" x14ac:dyDescent="0.2">
      <c r="A4055">
        <v>2.6109440933090499E+17</v>
      </c>
      <c r="B4055" t="s">
        <v>8038</v>
      </c>
      <c r="C4055" t="s">
        <v>8039</v>
      </c>
      <c r="D4055" s="1">
        <v>41206.638101851851</v>
      </c>
      <c r="E4055">
        <v>852</v>
      </c>
      <c r="F4055">
        <v>164</v>
      </c>
    </row>
    <row r="4056" spans="1:7" x14ac:dyDescent="0.2">
      <c r="A4056">
        <v>2.61094759320408E+17</v>
      </c>
      <c r="B4056" t="s">
        <v>8040</v>
      </c>
      <c r="C4056" t="s">
        <v>8041</v>
      </c>
      <c r="D4056" s="1">
        <v>41206.639074074075</v>
      </c>
      <c r="E4056">
        <v>776</v>
      </c>
      <c r="F4056">
        <v>309</v>
      </c>
    </row>
    <row r="4057" spans="1:7" x14ac:dyDescent="0.2">
      <c r="A4057">
        <v>2.6113544203495002E+17</v>
      </c>
      <c r="B4057" t="s">
        <v>8042</v>
      </c>
      <c r="C4057" t="s">
        <v>8043</v>
      </c>
      <c r="D4057" s="1">
        <v>41206.751331018517</v>
      </c>
      <c r="E4057">
        <v>4876</v>
      </c>
      <c r="F4057">
        <v>1318</v>
      </c>
    </row>
    <row r="4058" spans="1:7" x14ac:dyDescent="0.2">
      <c r="A4058">
        <v>2.6113888546626701E+17</v>
      </c>
      <c r="B4058" t="s">
        <v>8044</v>
      </c>
      <c r="C4058" t="s">
        <v>8045</v>
      </c>
      <c r="D4058" s="1">
        <v>41206.760833333334</v>
      </c>
      <c r="E4058">
        <v>1993</v>
      </c>
      <c r="F4058">
        <v>594</v>
      </c>
    </row>
    <row r="4059" spans="1:7" x14ac:dyDescent="0.2">
      <c r="A4059">
        <v>2.61147459739336E+17</v>
      </c>
      <c r="B4059" t="s">
        <v>8046</v>
      </c>
      <c r="C4059" t="s">
        <v>8047</v>
      </c>
      <c r="D4059" s="1">
        <v>41206.784490740742</v>
      </c>
      <c r="E4059">
        <v>336</v>
      </c>
      <c r="F4059">
        <v>363</v>
      </c>
    </row>
    <row r="4060" spans="1:7" x14ac:dyDescent="0.2">
      <c r="A4060">
        <v>2.6119275193527901E+17</v>
      </c>
      <c r="B4060" t="s">
        <v>8048</v>
      </c>
      <c r="C4060" t="s">
        <v>8049</v>
      </c>
      <c r="D4060" s="1">
        <v>41206.909479166665</v>
      </c>
      <c r="E4060">
        <v>200</v>
      </c>
      <c r="F4060">
        <v>88</v>
      </c>
    </row>
    <row r="4061" spans="1:7" x14ac:dyDescent="0.2">
      <c r="A4061">
        <v>2.6121609990598202E+17</v>
      </c>
      <c r="B4061" t="s">
        <v>8050</v>
      </c>
      <c r="C4061" t="s">
        <v>8051</v>
      </c>
      <c r="D4061" s="1">
        <v>41206.973912037036</v>
      </c>
      <c r="E4061">
        <v>582</v>
      </c>
      <c r="F4061">
        <v>133</v>
      </c>
      <c r="G4061" t="s">
        <v>89</v>
      </c>
    </row>
    <row r="4062" spans="1:7" x14ac:dyDescent="0.2">
      <c r="A4062">
        <v>2.6121715731938899E+17</v>
      </c>
      <c r="B4062" t="s">
        <v>8052</v>
      </c>
      <c r="C4062" t="s">
        <v>8053</v>
      </c>
      <c r="D4062" s="1">
        <v>41206.9768287037</v>
      </c>
      <c r="E4062">
        <v>404</v>
      </c>
      <c r="F4062">
        <v>135</v>
      </c>
    </row>
    <row r="4063" spans="1:7" x14ac:dyDescent="0.2">
      <c r="A4063">
        <v>2.6121821850345798E+17</v>
      </c>
      <c r="B4063" t="s">
        <v>8054</v>
      </c>
      <c r="C4063" t="s">
        <v>8055</v>
      </c>
      <c r="D4063" s="1">
        <v>41206.979756944442</v>
      </c>
      <c r="E4063">
        <v>125</v>
      </c>
      <c r="F4063">
        <v>57</v>
      </c>
      <c r="G4063" t="s">
        <v>89</v>
      </c>
    </row>
    <row r="4064" spans="1:7" x14ac:dyDescent="0.2">
      <c r="A4064">
        <v>2.6121852820666701E+17</v>
      </c>
      <c r="B4064" t="s">
        <v>8056</v>
      </c>
      <c r="C4064" t="s">
        <v>8057</v>
      </c>
      <c r="D4064" s="1">
        <v>41206.98060185185</v>
      </c>
      <c r="E4064">
        <v>809</v>
      </c>
      <c r="F4064">
        <v>246</v>
      </c>
      <c r="G4064" t="s">
        <v>89</v>
      </c>
    </row>
    <row r="4065" spans="1:8" x14ac:dyDescent="0.2">
      <c r="A4065">
        <v>2.6122023447050202E+17</v>
      </c>
      <c r="B4065" t="s">
        <v>8058</v>
      </c>
      <c r="C4065" t="s">
        <v>8059</v>
      </c>
      <c r="D4065" s="1">
        <v>41206.985312500001</v>
      </c>
      <c r="E4065">
        <v>226</v>
      </c>
      <c r="F4065">
        <v>91</v>
      </c>
      <c r="G4065" t="s">
        <v>89</v>
      </c>
    </row>
    <row r="4066" spans="1:8" x14ac:dyDescent="0.2">
      <c r="A4066">
        <v>2.6122082705435002E+17</v>
      </c>
      <c r="B4066" t="s">
        <v>8060</v>
      </c>
      <c r="C4066" t="s">
        <v>8061</v>
      </c>
      <c r="D4066" s="1">
        <v>41206.986956018518</v>
      </c>
      <c r="E4066">
        <v>521</v>
      </c>
      <c r="F4066">
        <v>95</v>
      </c>
      <c r="G4066" t="s">
        <v>89</v>
      </c>
      <c r="H4066" t="s">
        <v>390</v>
      </c>
    </row>
    <row r="4067" spans="1:8" x14ac:dyDescent="0.2">
      <c r="A4067">
        <v>2.61221279728824E+17</v>
      </c>
      <c r="B4067" t="s">
        <v>8062</v>
      </c>
      <c r="C4067" t="s">
        <v>8063</v>
      </c>
      <c r="D4067" s="1">
        <v>41206.988206018519</v>
      </c>
      <c r="E4067">
        <v>954</v>
      </c>
      <c r="F4067">
        <v>282</v>
      </c>
    </row>
    <row r="4068" spans="1:8" x14ac:dyDescent="0.2">
      <c r="A4068">
        <v>2.6122157939924499E+17</v>
      </c>
      <c r="B4068" t="s">
        <v>8064</v>
      </c>
      <c r="C4068" t="s">
        <v>8065</v>
      </c>
      <c r="D4068" s="1">
        <v>41206.989027777781</v>
      </c>
      <c r="E4068">
        <v>1807</v>
      </c>
      <c r="F4068">
        <v>638</v>
      </c>
    </row>
    <row r="4069" spans="1:8" x14ac:dyDescent="0.2">
      <c r="A4069">
        <v>2.6122282787156701E+17</v>
      </c>
      <c r="B4069" t="s">
        <v>8066</v>
      </c>
      <c r="C4069" t="s">
        <v>8067</v>
      </c>
      <c r="D4069" s="1">
        <v>41206.992476851854</v>
      </c>
      <c r="E4069">
        <v>457</v>
      </c>
      <c r="F4069">
        <v>134</v>
      </c>
    </row>
    <row r="4070" spans="1:8" x14ac:dyDescent="0.2">
      <c r="A4070">
        <v>2.6122295201039501E+17</v>
      </c>
      <c r="B4070" t="s">
        <v>8068</v>
      </c>
      <c r="C4070" t="s">
        <v>8069</v>
      </c>
      <c r="D4070" s="1">
        <v>41206.992812500001</v>
      </c>
      <c r="E4070">
        <v>1228</v>
      </c>
      <c r="F4070">
        <v>341</v>
      </c>
    </row>
    <row r="4071" spans="1:8" x14ac:dyDescent="0.2">
      <c r="A4071">
        <v>2.6122439071959002E+17</v>
      </c>
      <c r="B4071" t="s">
        <v>8070</v>
      </c>
      <c r="C4071" t="s">
        <v>8071</v>
      </c>
      <c r="D4071" s="1">
        <v>41206.996782407405</v>
      </c>
      <c r="E4071">
        <v>394</v>
      </c>
      <c r="F4071">
        <v>209</v>
      </c>
      <c r="G4071" t="s">
        <v>215</v>
      </c>
    </row>
    <row r="4072" spans="1:8" x14ac:dyDescent="0.2">
      <c r="A4072">
        <v>2.6122774452282099E+17</v>
      </c>
      <c r="B4072" t="s">
        <v>8072</v>
      </c>
      <c r="C4072" t="s">
        <v>8073</v>
      </c>
      <c r="D4072" s="1">
        <v>41207.006041666667</v>
      </c>
      <c r="E4072">
        <v>454</v>
      </c>
      <c r="F4072">
        <v>349</v>
      </c>
    </row>
    <row r="4073" spans="1:8" x14ac:dyDescent="0.2">
      <c r="A4073">
        <v>2.6145109881507002E+17</v>
      </c>
      <c r="B4073" t="s">
        <v>8074</v>
      </c>
      <c r="C4073" t="s">
        <v>8075</v>
      </c>
      <c r="D4073" s="1">
        <v>41207.622384259259</v>
      </c>
      <c r="E4073">
        <v>210</v>
      </c>
      <c r="F4073">
        <v>60</v>
      </c>
      <c r="G4073" t="s">
        <v>215</v>
      </c>
    </row>
    <row r="4074" spans="1:8" x14ac:dyDescent="0.2">
      <c r="A4074">
        <v>2.6145133526059398E+17</v>
      </c>
      <c r="B4074" t="s">
        <v>8076</v>
      </c>
      <c r="C4074" t="s">
        <v>8077</v>
      </c>
      <c r="D4074" s="1">
        <v>41207.623032407406</v>
      </c>
      <c r="E4074">
        <v>210</v>
      </c>
      <c r="F4074">
        <v>49</v>
      </c>
      <c r="G4074" t="e">
        <f>Newsmax_Media</f>
        <v>#NAME?</v>
      </c>
    </row>
    <row r="4075" spans="1:8" x14ac:dyDescent="0.2">
      <c r="A4075">
        <v>2.6145312728536198E+17</v>
      </c>
      <c r="B4075" t="s">
        <v>8078</v>
      </c>
      <c r="C4075" t="s">
        <v>8079</v>
      </c>
      <c r="D4075" s="1">
        <v>41207.627974537034</v>
      </c>
      <c r="E4075">
        <v>261</v>
      </c>
      <c r="F4075">
        <v>75</v>
      </c>
      <c r="G4075" t="s">
        <v>215</v>
      </c>
    </row>
    <row r="4076" spans="1:8" x14ac:dyDescent="0.2">
      <c r="A4076">
        <v>2.6149659653610202E+17</v>
      </c>
      <c r="B4076" t="s">
        <v>8080</v>
      </c>
      <c r="C4076" t="s">
        <v>8081</v>
      </c>
      <c r="D4076" s="1">
        <v>41207.747928240744</v>
      </c>
      <c r="E4076">
        <v>79</v>
      </c>
      <c r="F4076">
        <v>27</v>
      </c>
      <c r="G4076" t="s">
        <v>89</v>
      </c>
    </row>
    <row r="4077" spans="1:8" x14ac:dyDescent="0.2">
      <c r="A4077">
        <v>2.6149686583558099E+17</v>
      </c>
      <c r="B4077" t="s">
        <v>8082</v>
      </c>
      <c r="C4077" t="s">
        <v>8083</v>
      </c>
      <c r="D4077" s="1">
        <v>41207.748668981483</v>
      </c>
      <c r="E4077">
        <v>115</v>
      </c>
      <c r="F4077">
        <v>66</v>
      </c>
      <c r="H4077" t="s">
        <v>390</v>
      </c>
    </row>
    <row r="4078" spans="1:8" x14ac:dyDescent="0.2">
      <c r="A4078">
        <v>2.6149937290110499E+17</v>
      </c>
      <c r="B4078" t="s">
        <v>8084</v>
      </c>
      <c r="C4078" t="s">
        <v>8085</v>
      </c>
      <c r="D4078" s="1">
        <v>41207.755590277775</v>
      </c>
      <c r="E4078">
        <v>22</v>
      </c>
      <c r="F4078">
        <v>5</v>
      </c>
      <c r="G4078" t="s">
        <v>215</v>
      </c>
      <c r="H4078" t="s">
        <v>390</v>
      </c>
    </row>
    <row r="4079" spans="1:8" x14ac:dyDescent="0.2">
      <c r="A4079">
        <v>2.61499747116924E+17</v>
      </c>
      <c r="B4079" t="s">
        <v>8086</v>
      </c>
      <c r="C4079" t="s">
        <v>8087</v>
      </c>
      <c r="D4079" s="1">
        <v>41207.756620370368</v>
      </c>
      <c r="E4079">
        <v>118</v>
      </c>
      <c r="F4079">
        <v>45</v>
      </c>
      <c r="G4079" t="s">
        <v>215</v>
      </c>
    </row>
    <row r="4080" spans="1:8" x14ac:dyDescent="0.2">
      <c r="A4080">
        <v>2.6150144752970099E+17</v>
      </c>
      <c r="B4080" t="s">
        <v>8088</v>
      </c>
      <c r="C4080" t="s">
        <v>8089</v>
      </c>
      <c r="D4080" s="1">
        <v>41207.761319444442</v>
      </c>
      <c r="E4080">
        <v>45</v>
      </c>
      <c r="F4080">
        <v>24</v>
      </c>
      <c r="G4080" t="s">
        <v>89</v>
      </c>
    </row>
    <row r="4081" spans="1:7" x14ac:dyDescent="0.2">
      <c r="A4081">
        <v>2.6150176104974701E+17</v>
      </c>
      <c r="B4081" t="s">
        <v>8090</v>
      </c>
      <c r="C4081" t="s">
        <v>8091</v>
      </c>
      <c r="D4081" s="1">
        <v>41207.762175925927</v>
      </c>
      <c r="E4081">
        <v>385</v>
      </c>
      <c r="F4081">
        <v>326</v>
      </c>
      <c r="G4081" t="s">
        <v>89</v>
      </c>
    </row>
    <row r="4082" spans="1:7" x14ac:dyDescent="0.2">
      <c r="A4082">
        <v>2.6150417066061402E+17</v>
      </c>
      <c r="B4082" t="s">
        <v>8092</v>
      </c>
      <c r="C4082" t="s">
        <v>8093</v>
      </c>
      <c r="D4082" s="1">
        <v>41207.768831018519</v>
      </c>
      <c r="E4082">
        <v>66</v>
      </c>
      <c r="F4082">
        <v>41</v>
      </c>
      <c r="G4082" t="s">
        <v>215</v>
      </c>
    </row>
    <row r="4083" spans="1:7" x14ac:dyDescent="0.2">
      <c r="A4083">
        <v>2.6150485879070701E+17</v>
      </c>
      <c r="B4083" t="s">
        <v>8094</v>
      </c>
      <c r="C4083" t="s">
        <v>8095</v>
      </c>
      <c r="D4083" s="1">
        <v>41207.770729166667</v>
      </c>
      <c r="E4083">
        <v>745</v>
      </c>
      <c r="F4083">
        <v>599</v>
      </c>
      <c r="G4083" t="s">
        <v>215</v>
      </c>
    </row>
    <row r="4084" spans="1:7" x14ac:dyDescent="0.2">
      <c r="A4084">
        <v>2.6150669156732899E+17</v>
      </c>
      <c r="B4084" t="s">
        <v>8096</v>
      </c>
      <c r="C4084" t="s">
        <v>8097</v>
      </c>
      <c r="D4084" s="1">
        <v>41207.775787037041</v>
      </c>
      <c r="E4084">
        <v>158</v>
      </c>
      <c r="F4084">
        <v>122</v>
      </c>
      <c r="G4084" t="s">
        <v>215</v>
      </c>
    </row>
    <row r="4085" spans="1:7" x14ac:dyDescent="0.2">
      <c r="A4085">
        <v>2.6150852966235699E+17</v>
      </c>
      <c r="B4085" t="s">
        <v>8098</v>
      </c>
      <c r="C4085" t="s">
        <v>8099</v>
      </c>
      <c r="D4085" s="1">
        <v>41207.780856481484</v>
      </c>
      <c r="E4085">
        <v>95</v>
      </c>
      <c r="F4085">
        <v>71</v>
      </c>
      <c r="G4085" t="s">
        <v>215</v>
      </c>
    </row>
    <row r="4086" spans="1:7" x14ac:dyDescent="0.2">
      <c r="A4086">
        <v>2.6150903744575398E+17</v>
      </c>
      <c r="B4086" t="s">
        <v>8100</v>
      </c>
      <c r="C4086" t="s">
        <v>8101</v>
      </c>
      <c r="D4086" s="1">
        <v>41207.782256944447</v>
      </c>
      <c r="E4086">
        <v>70</v>
      </c>
      <c r="F4086">
        <v>38</v>
      </c>
      <c r="G4086" t="s">
        <v>576</v>
      </c>
    </row>
    <row r="4087" spans="1:7" x14ac:dyDescent="0.2">
      <c r="A4087">
        <v>2.6150945639381798E+17</v>
      </c>
      <c r="B4087" t="s">
        <v>8102</v>
      </c>
      <c r="C4087" t="s">
        <v>8103</v>
      </c>
      <c r="D4087" s="1">
        <v>41207.783414351848</v>
      </c>
      <c r="E4087">
        <v>53</v>
      </c>
      <c r="F4087">
        <v>31</v>
      </c>
      <c r="G4087" t="s">
        <v>215</v>
      </c>
    </row>
    <row r="4088" spans="1:7" x14ac:dyDescent="0.2">
      <c r="A4088">
        <v>2.6151139436776998E+17</v>
      </c>
      <c r="B4088" t="s">
        <v>8104</v>
      </c>
      <c r="C4088" t="s">
        <v>8105</v>
      </c>
      <c r="D4088" s="1">
        <v>41207.788761574076</v>
      </c>
      <c r="E4088">
        <v>129</v>
      </c>
      <c r="F4088">
        <v>61</v>
      </c>
      <c r="G4088" t="s">
        <v>215</v>
      </c>
    </row>
    <row r="4089" spans="1:7" x14ac:dyDescent="0.2">
      <c r="A4089">
        <v>2.6151294188560301E+17</v>
      </c>
      <c r="B4089" t="s">
        <v>8106</v>
      </c>
      <c r="C4089" t="s">
        <v>8107</v>
      </c>
      <c r="D4089" s="1">
        <v>41207.793032407404</v>
      </c>
      <c r="E4089">
        <v>720</v>
      </c>
      <c r="F4089">
        <v>218</v>
      </c>
    </row>
    <row r="4090" spans="1:7" x14ac:dyDescent="0.2">
      <c r="A4090">
        <v>2.6152572346920099E+17</v>
      </c>
      <c r="B4090" t="s">
        <v>8108</v>
      </c>
      <c r="C4090" t="s">
        <v>8109</v>
      </c>
      <c r="D4090" s="1">
        <v>41207.828310185185</v>
      </c>
      <c r="E4090">
        <v>144</v>
      </c>
      <c r="F4090">
        <v>108</v>
      </c>
      <c r="G4090" t="s">
        <v>215</v>
      </c>
    </row>
    <row r="4091" spans="1:7" x14ac:dyDescent="0.2">
      <c r="A4091">
        <v>2.6152664149330701E+17</v>
      </c>
      <c r="B4091" t="s">
        <v>8110</v>
      </c>
      <c r="C4091" t="s">
        <v>8111</v>
      </c>
      <c r="D4091" s="1">
        <v>41207.830833333333</v>
      </c>
      <c r="E4091">
        <v>59</v>
      </c>
      <c r="F4091">
        <v>40</v>
      </c>
      <c r="G4091" t="s">
        <v>89</v>
      </c>
    </row>
    <row r="4092" spans="1:7" x14ac:dyDescent="0.2">
      <c r="A4092">
        <v>2.6152707122069901E+17</v>
      </c>
      <c r="B4092" t="s">
        <v>8112</v>
      </c>
      <c r="C4092" t="s">
        <v>8113</v>
      </c>
      <c r="D4092" s="1">
        <v>41207.832025462965</v>
      </c>
      <c r="E4092">
        <v>235</v>
      </c>
      <c r="F4092">
        <v>69</v>
      </c>
    </row>
    <row r="4093" spans="1:7" x14ac:dyDescent="0.2">
      <c r="A4093">
        <v>2.6152944637957699E+17</v>
      </c>
      <c r="B4093" t="s">
        <v>8114</v>
      </c>
      <c r="C4093" t="e">
        <f xml:space="preserve"> politico has really become a laughing stock of good political reporting.</f>
        <v>#NAME?</v>
      </c>
      <c r="D4093" s="1">
        <v>41207.838576388887</v>
      </c>
      <c r="E4093">
        <v>38</v>
      </c>
      <c r="F4093">
        <v>49</v>
      </c>
      <c r="G4093" t="s">
        <v>89</v>
      </c>
    </row>
    <row r="4094" spans="1:7" x14ac:dyDescent="0.2">
      <c r="A4094">
        <v>2.6153156965368602E+17</v>
      </c>
      <c r="B4094" t="s">
        <v>8115</v>
      </c>
      <c r="C4094" t="s">
        <v>8116</v>
      </c>
      <c r="D4094" s="1">
        <v>41207.84443287037</v>
      </c>
      <c r="E4094">
        <v>500</v>
      </c>
      <c r="F4094">
        <v>215</v>
      </c>
      <c r="G4094" t="s">
        <v>89</v>
      </c>
    </row>
    <row r="4095" spans="1:7" x14ac:dyDescent="0.2">
      <c r="A4095">
        <v>2.6153870707563699E+17</v>
      </c>
      <c r="B4095" t="s">
        <v>8117</v>
      </c>
      <c r="C4095" t="s">
        <v>8118</v>
      </c>
      <c r="D4095" s="1">
        <v>41207.864131944443</v>
      </c>
      <c r="E4095">
        <v>208</v>
      </c>
      <c r="F4095">
        <v>78</v>
      </c>
      <c r="G4095" t="s">
        <v>89</v>
      </c>
    </row>
    <row r="4096" spans="1:7" x14ac:dyDescent="0.2">
      <c r="A4096">
        <v>2.6155258250436602E+17</v>
      </c>
      <c r="B4096" t="s">
        <v>8119</v>
      </c>
      <c r="C4096" t="s">
        <v>8120</v>
      </c>
      <c r="D4096" s="1">
        <v>41207.902418981481</v>
      </c>
      <c r="E4096">
        <v>157</v>
      </c>
      <c r="F4096">
        <v>55</v>
      </c>
      <c r="G4096" t="s">
        <v>89</v>
      </c>
    </row>
    <row r="4097" spans="1:7" x14ac:dyDescent="0.2">
      <c r="A4097">
        <v>2.6155294656575002E+17</v>
      </c>
      <c r="B4097" t="s">
        <v>8121</v>
      </c>
      <c r="C4097" t="s">
        <v>8122</v>
      </c>
      <c r="D4097" s="1">
        <v>41207.903425925928</v>
      </c>
      <c r="E4097">
        <v>383</v>
      </c>
      <c r="F4097">
        <v>107</v>
      </c>
    </row>
    <row r="4098" spans="1:7" x14ac:dyDescent="0.2">
      <c r="A4098">
        <v>2.61561564799328E+17</v>
      </c>
      <c r="B4098" t="s">
        <v>8123</v>
      </c>
      <c r="C4098" t="s">
        <v>8124</v>
      </c>
      <c r="D4098" s="1">
        <v>41207.927210648151</v>
      </c>
      <c r="E4098">
        <v>2059</v>
      </c>
      <c r="F4098">
        <v>539</v>
      </c>
    </row>
    <row r="4099" spans="1:7" x14ac:dyDescent="0.2">
      <c r="A4099">
        <v>2.61564030613856E+17</v>
      </c>
      <c r="B4099" t="s">
        <v>8125</v>
      </c>
      <c r="C4099" t="s">
        <v>8126</v>
      </c>
      <c r="D4099" s="1">
        <v>41207.934016203704</v>
      </c>
      <c r="E4099">
        <v>430</v>
      </c>
      <c r="F4099">
        <v>174</v>
      </c>
    </row>
    <row r="4100" spans="1:7" x14ac:dyDescent="0.2">
      <c r="A4100">
        <v>2.6157002911451101E+17</v>
      </c>
      <c r="B4100" t="s">
        <v>8127</v>
      </c>
      <c r="C4100" t="s">
        <v>8128</v>
      </c>
      <c r="D4100" s="1">
        <v>41207.950567129628</v>
      </c>
      <c r="E4100">
        <v>196</v>
      </c>
      <c r="F4100">
        <v>113</v>
      </c>
      <c r="G4100" t="s">
        <v>89</v>
      </c>
    </row>
    <row r="4101" spans="1:7" x14ac:dyDescent="0.2">
      <c r="A4101">
        <v>2.6157443522666899E+17</v>
      </c>
      <c r="B4101" t="s">
        <v>8129</v>
      </c>
      <c r="C4101" t="s">
        <v>8130</v>
      </c>
      <c r="D4101" s="1">
        <v>41207.962719907409</v>
      </c>
      <c r="E4101">
        <v>1307</v>
      </c>
      <c r="F4101">
        <v>373</v>
      </c>
    </row>
    <row r="4102" spans="1:7" x14ac:dyDescent="0.2">
      <c r="A4102">
        <v>2.6181235777117699E+17</v>
      </c>
      <c r="B4102" t="s">
        <v>8131</v>
      </c>
      <c r="C4102" t="s">
        <v>8132</v>
      </c>
      <c r="D4102" s="1">
        <v>41208.619259259256</v>
      </c>
      <c r="E4102">
        <v>210</v>
      </c>
      <c r="F4102">
        <v>197</v>
      </c>
    </row>
    <row r="4103" spans="1:7" x14ac:dyDescent="0.2">
      <c r="A4103">
        <v>2.6182843905987299E+17</v>
      </c>
      <c r="B4103" t="s">
        <v>8133</v>
      </c>
      <c r="C4103" t="s">
        <v>8134</v>
      </c>
      <c r="D4103" s="1">
        <v>41208.663645833331</v>
      </c>
      <c r="E4103">
        <v>73</v>
      </c>
      <c r="F4103">
        <v>23</v>
      </c>
      <c r="G4103" t="s">
        <v>89</v>
      </c>
    </row>
    <row r="4104" spans="1:7" x14ac:dyDescent="0.2">
      <c r="A4104">
        <v>2.6182883818563101E+17</v>
      </c>
      <c r="B4104" t="s">
        <v>8135</v>
      </c>
      <c r="C4104" t="s">
        <v>8136</v>
      </c>
      <c r="D4104" s="1">
        <v>41208.66474537037</v>
      </c>
      <c r="E4104">
        <v>323</v>
      </c>
      <c r="F4104">
        <v>131</v>
      </c>
    </row>
    <row r="4105" spans="1:7" x14ac:dyDescent="0.2">
      <c r="A4105">
        <v>2.6183024392341501E+17</v>
      </c>
      <c r="B4105" t="s">
        <v>8137</v>
      </c>
      <c r="C4105" t="s">
        <v>8138</v>
      </c>
      <c r="D4105" s="1">
        <v>41208.668622685182</v>
      </c>
      <c r="E4105">
        <v>241</v>
      </c>
      <c r="F4105">
        <v>94</v>
      </c>
      <c r="G4105" t="s">
        <v>89</v>
      </c>
    </row>
    <row r="4106" spans="1:7" x14ac:dyDescent="0.2">
      <c r="A4106">
        <v>2.61830887061196E+17</v>
      </c>
      <c r="B4106" t="s">
        <v>8139</v>
      </c>
      <c r="C4106" t="s">
        <v>8140</v>
      </c>
      <c r="D4106" s="1">
        <v>41208.670393518521</v>
      </c>
      <c r="E4106">
        <v>25</v>
      </c>
      <c r="F4106">
        <v>16</v>
      </c>
    </row>
    <row r="4107" spans="1:7" x14ac:dyDescent="0.2">
      <c r="A4107">
        <v>2.61830910733852E+17</v>
      </c>
      <c r="B4107" t="s">
        <v>8141</v>
      </c>
      <c r="C4107" t="s">
        <v>8142</v>
      </c>
      <c r="D4107" s="1">
        <v>41208.67046296296</v>
      </c>
      <c r="E4107">
        <v>145</v>
      </c>
      <c r="F4107">
        <v>56</v>
      </c>
      <c r="G4107" t="s">
        <v>89</v>
      </c>
    </row>
    <row r="4108" spans="1:7" x14ac:dyDescent="0.2">
      <c r="A4108">
        <v>2.6183940272304899E+17</v>
      </c>
      <c r="B4108" t="s">
        <v>8143</v>
      </c>
      <c r="C4108" t="s">
        <v>8144</v>
      </c>
      <c r="D4108" s="1">
        <v>41208.69390046296</v>
      </c>
      <c r="E4108">
        <v>36</v>
      </c>
      <c r="F4108">
        <v>29</v>
      </c>
      <c r="G4108" t="s">
        <v>89</v>
      </c>
    </row>
    <row r="4109" spans="1:7" x14ac:dyDescent="0.2">
      <c r="A4109">
        <v>2.6184056405033299E+17</v>
      </c>
      <c r="B4109" t="s">
        <v>8145</v>
      </c>
      <c r="C4109" t="e">
        <f>Erizzle05 only because He has something to hide.</f>
        <v>#NAME?</v>
      </c>
      <c r="D4109" s="1">
        <v>41208.697094907409</v>
      </c>
      <c r="E4109">
        <v>6</v>
      </c>
      <c r="F4109">
        <v>0</v>
      </c>
      <c r="G4109" t="e">
        <f>Erizzle05</f>
        <v>#NAME?</v>
      </c>
    </row>
    <row r="4110" spans="1:7" x14ac:dyDescent="0.2">
      <c r="A4110">
        <v>2.61840768199716E+17</v>
      </c>
      <c r="B4110" t="s">
        <v>8146</v>
      </c>
      <c r="C4110" t="e">
        <f xml:space="preserve"> RyanSeven Sounds like a good idea.</f>
        <v>#NAME?</v>
      </c>
      <c r="D4110" s="1">
        <v>41208.697662037041</v>
      </c>
      <c r="E4110">
        <v>29</v>
      </c>
      <c r="F4110">
        <v>135</v>
      </c>
      <c r="G4110" t="s">
        <v>89</v>
      </c>
    </row>
    <row r="4111" spans="1:7" x14ac:dyDescent="0.2">
      <c r="A4111">
        <v>2.6184133987915699E+17</v>
      </c>
      <c r="B4111" t="s">
        <v>8147</v>
      </c>
      <c r="C4111" t="s">
        <v>8148</v>
      </c>
      <c r="D4111" s="1">
        <v>41208.699236111112</v>
      </c>
      <c r="E4111">
        <v>10</v>
      </c>
      <c r="F4111">
        <v>5</v>
      </c>
      <c r="G4111" t="s">
        <v>89</v>
      </c>
    </row>
    <row r="4112" spans="1:7" x14ac:dyDescent="0.2">
      <c r="A4112">
        <v>2.61842687370612E+17</v>
      </c>
      <c r="B4112" t="s">
        <v>8149</v>
      </c>
      <c r="C4112" t="s">
        <v>8150</v>
      </c>
      <c r="D4112" s="1">
        <v>41208.702962962961</v>
      </c>
      <c r="E4112">
        <v>125</v>
      </c>
      <c r="F4112">
        <v>57</v>
      </c>
    </row>
    <row r="4113" spans="1:7" x14ac:dyDescent="0.2">
      <c r="A4113">
        <v>2.6184286700007802E+17</v>
      </c>
      <c r="B4113" t="s">
        <v>8151</v>
      </c>
      <c r="C4113" t="e">
        <f xml:space="preserve"> TylarReese Thanks Tylar</f>
        <v>#NAME?</v>
      </c>
      <c r="D4113" s="1">
        <v>41208.703449074077</v>
      </c>
      <c r="E4113">
        <v>6</v>
      </c>
      <c r="F4113">
        <v>9</v>
      </c>
      <c r="G4113" t="s">
        <v>89</v>
      </c>
    </row>
    <row r="4114" spans="1:7" x14ac:dyDescent="0.2">
      <c r="A4114">
        <v>2.6184311715255901E+17</v>
      </c>
      <c r="B4114" t="s">
        <v>8152</v>
      </c>
      <c r="C4114" t="s">
        <v>8153</v>
      </c>
      <c r="D4114" s="1">
        <v>41208.704143518517</v>
      </c>
      <c r="E4114">
        <v>4</v>
      </c>
      <c r="F4114">
        <v>1</v>
      </c>
      <c r="G4114" t="s">
        <v>89</v>
      </c>
    </row>
    <row r="4115" spans="1:7" x14ac:dyDescent="0.2">
      <c r="A4115">
        <v>2.61843669324296E+17</v>
      </c>
      <c r="B4115" t="s">
        <v>8154</v>
      </c>
      <c r="C4115" t="e">
        <f xml:space="preserve"> yewkalaylee great idea.</f>
        <v>#NAME?</v>
      </c>
      <c r="D4115" s="1">
        <v>41208.705671296295</v>
      </c>
      <c r="E4115">
        <v>3</v>
      </c>
      <c r="F4115">
        <v>2</v>
      </c>
      <c r="G4115" t="s">
        <v>89</v>
      </c>
    </row>
    <row r="4116" spans="1:7" x14ac:dyDescent="0.2">
      <c r="A4116">
        <v>2.6184449290524198E+17</v>
      </c>
      <c r="B4116" t="s">
        <v>8155</v>
      </c>
      <c r="C4116" t="s">
        <v>8156</v>
      </c>
      <c r="D4116" s="1">
        <v>41208.707939814813</v>
      </c>
      <c r="E4116">
        <v>72</v>
      </c>
      <c r="F4116">
        <v>54</v>
      </c>
    </row>
    <row r="4117" spans="1:7" x14ac:dyDescent="0.2">
      <c r="A4117">
        <v>2.6184454880690499E+17</v>
      </c>
      <c r="B4117" t="s">
        <v>8157</v>
      </c>
      <c r="C4117" t="s">
        <v>8158</v>
      </c>
      <c r="D4117" s="1">
        <v>41208.708090277774</v>
      </c>
      <c r="E4117">
        <v>750</v>
      </c>
      <c r="F4117">
        <v>433</v>
      </c>
      <c r="G4117" t="s">
        <v>89</v>
      </c>
    </row>
    <row r="4118" spans="1:7" x14ac:dyDescent="0.2">
      <c r="A4118">
        <v>2.6184496135864301E+17</v>
      </c>
      <c r="B4118" t="s">
        <v>8159</v>
      </c>
      <c r="C4118" t="s">
        <v>8160</v>
      </c>
      <c r="D4118" s="1">
        <v>41208.709236111114</v>
      </c>
      <c r="E4118">
        <v>60</v>
      </c>
      <c r="F4118">
        <v>51</v>
      </c>
      <c r="G4118" t="s">
        <v>89</v>
      </c>
    </row>
    <row r="4119" spans="1:7" x14ac:dyDescent="0.2">
      <c r="A4119">
        <v>2.6184593917254E+17</v>
      </c>
      <c r="B4119" t="s">
        <v>8161</v>
      </c>
      <c r="C4119" t="s">
        <v>8162</v>
      </c>
      <c r="D4119" s="1">
        <v>41208.71193287037</v>
      </c>
      <c r="E4119">
        <v>24</v>
      </c>
      <c r="F4119">
        <v>18</v>
      </c>
    </row>
    <row r="4120" spans="1:7" x14ac:dyDescent="0.2">
      <c r="A4120">
        <v>2.6184597729456899E+17</v>
      </c>
      <c r="B4120" t="s">
        <v>8163</v>
      </c>
      <c r="C4120" t="s">
        <v>8164</v>
      </c>
      <c r="D4120" s="1">
        <v>41208.712037037039</v>
      </c>
      <c r="E4120">
        <v>44</v>
      </c>
      <c r="F4120">
        <v>22</v>
      </c>
      <c r="G4120" t="s">
        <v>89</v>
      </c>
    </row>
    <row r="4121" spans="1:7" x14ac:dyDescent="0.2">
      <c r="A4121">
        <v>2.61847236508528E+17</v>
      </c>
      <c r="B4121" t="s">
        <v>8165</v>
      </c>
      <c r="C4121" t="e">
        <f>_xlfn.SINGLE( MRJMF1 _xlfn.SINGLE( Late_Show Thanks I will.))</f>
        <v>#NAME?</v>
      </c>
      <c r="D4121" s="1">
        <v>41208.715509259258</v>
      </c>
      <c r="E4121">
        <v>3</v>
      </c>
      <c r="F4121">
        <v>1</v>
      </c>
      <c r="G4121" t="s">
        <v>215</v>
      </c>
    </row>
    <row r="4122" spans="1:7" x14ac:dyDescent="0.2">
      <c r="A4122">
        <v>2.61848483118604E+17</v>
      </c>
      <c r="B4122" t="s">
        <v>8166</v>
      </c>
      <c r="C4122" t="e">
        <f>_xlfn.SINGLE( MaureenPeronne _xlfn.SINGLE( Late_Show Thanks)), it was a great show..</f>
        <v>#NAME?</v>
      </c>
      <c r="D4122" s="1">
        <v>41208.718946759262</v>
      </c>
      <c r="E4122">
        <v>3</v>
      </c>
      <c r="F4122">
        <v>0</v>
      </c>
      <c r="G4122" t="s">
        <v>215</v>
      </c>
    </row>
    <row r="4123" spans="1:7" x14ac:dyDescent="0.2">
      <c r="A4123">
        <v>2.6184881147808099E+17</v>
      </c>
      <c r="B4123" t="s">
        <v>8167</v>
      </c>
      <c r="C4123" t="e">
        <f>_xlfn.SINGLE( destiny_113 _xlfn.SINGLE( StephenAtHome I agree.))</f>
        <v>#NAME?</v>
      </c>
      <c r="D4123" s="1">
        <v>41208.719861111109</v>
      </c>
      <c r="E4123">
        <v>3</v>
      </c>
      <c r="F4123">
        <v>0</v>
      </c>
      <c r="G4123" t="s">
        <v>215</v>
      </c>
    </row>
    <row r="4124" spans="1:7" x14ac:dyDescent="0.2">
      <c r="A4124">
        <v>2.6185005868790499E+17</v>
      </c>
      <c r="B4124" t="s">
        <v>8168</v>
      </c>
      <c r="C4124" t="e">
        <f>_xlfn.SINGLE( MikeMpef Thanks), I HOPE You enjoyed it, had a great time.</f>
        <v>#NAME?</v>
      </c>
      <c r="D4124" s="1">
        <v>41208.723298611112</v>
      </c>
      <c r="E4124">
        <v>3</v>
      </c>
      <c r="F4124">
        <v>0</v>
      </c>
      <c r="G4124" t="s">
        <v>89</v>
      </c>
    </row>
    <row r="4125" spans="1:7" x14ac:dyDescent="0.2">
      <c r="A4125">
        <v>2.6185243175382202E+17</v>
      </c>
      <c r="B4125" t="s">
        <v>8169</v>
      </c>
      <c r="C4125" t="s">
        <v>8170</v>
      </c>
      <c r="D4125" s="1">
        <v>41208.729849537034</v>
      </c>
      <c r="E4125">
        <v>75</v>
      </c>
      <c r="F4125">
        <v>27</v>
      </c>
      <c r="G4125" t="s">
        <v>89</v>
      </c>
    </row>
    <row r="4126" spans="1:7" x14ac:dyDescent="0.2">
      <c r="A4126">
        <v>2.6185550737822899E+17</v>
      </c>
      <c r="B4126" t="s">
        <v>8171</v>
      </c>
      <c r="C4126" t="s">
        <v>8172</v>
      </c>
      <c r="D4126" s="1">
        <v>41208.738333333335</v>
      </c>
      <c r="E4126">
        <v>5</v>
      </c>
      <c r="F4126">
        <v>1</v>
      </c>
      <c r="G4126" t="s">
        <v>89</v>
      </c>
    </row>
    <row r="4127" spans="1:7" x14ac:dyDescent="0.2">
      <c r="A4127">
        <v>2.61856842928488E+17</v>
      </c>
      <c r="B4127" t="s">
        <v>8173</v>
      </c>
      <c r="C4127" t="s">
        <v>8174</v>
      </c>
      <c r="D4127" s="1">
        <v>41208.742025462961</v>
      </c>
      <c r="E4127">
        <v>76</v>
      </c>
      <c r="F4127">
        <v>39</v>
      </c>
      <c r="G4127" t="s">
        <v>89</v>
      </c>
    </row>
    <row r="4128" spans="1:7" x14ac:dyDescent="0.2">
      <c r="A4128">
        <v>2.61858064104304E+17</v>
      </c>
      <c r="B4128" t="s">
        <v>8175</v>
      </c>
      <c r="C4128" t="s">
        <v>8176</v>
      </c>
      <c r="D4128" s="1">
        <v>41208.745393518519</v>
      </c>
      <c r="E4128">
        <v>89</v>
      </c>
      <c r="F4128">
        <v>39</v>
      </c>
      <c r="G4128" t="s">
        <v>89</v>
      </c>
    </row>
    <row r="4129" spans="1:8" x14ac:dyDescent="0.2">
      <c r="A4129">
        <v>2.61866799732228E+17</v>
      </c>
      <c r="B4129" t="s">
        <v>8177</v>
      </c>
      <c r="C4129" t="s">
        <v>8178</v>
      </c>
      <c r="D4129" s="1">
        <v>41208.769490740742</v>
      </c>
      <c r="E4129">
        <v>358</v>
      </c>
      <c r="F4129">
        <v>174</v>
      </c>
    </row>
    <row r="4130" spans="1:8" x14ac:dyDescent="0.2">
      <c r="A4130">
        <v>2.6187598717478899E+17</v>
      </c>
      <c r="B4130" t="s">
        <v>8179</v>
      </c>
      <c r="C4130" t="s">
        <v>8180</v>
      </c>
      <c r="D4130" s="1">
        <v>41208.794849537036</v>
      </c>
      <c r="E4130">
        <v>103</v>
      </c>
      <c r="F4130">
        <v>71</v>
      </c>
      <c r="G4130" t="s">
        <v>89</v>
      </c>
    </row>
    <row r="4131" spans="1:8" x14ac:dyDescent="0.2">
      <c r="A4131">
        <v>2.6189888506731699E+17</v>
      </c>
      <c r="B4131" t="s">
        <v>8181</v>
      </c>
      <c r="C4131" t="s">
        <v>8182</v>
      </c>
      <c r="D4131" s="1">
        <v>41208.858032407406</v>
      </c>
      <c r="E4131">
        <v>479</v>
      </c>
      <c r="F4131">
        <v>156</v>
      </c>
      <c r="G4131" t="s">
        <v>89</v>
      </c>
    </row>
    <row r="4132" spans="1:8" x14ac:dyDescent="0.2">
      <c r="A4132">
        <v>2.61899230673784E+17</v>
      </c>
      <c r="B4132" t="s">
        <v>8183</v>
      </c>
      <c r="C4132" t="s">
        <v>8184</v>
      </c>
      <c r="D4132" s="1">
        <v>41208.858993055554</v>
      </c>
      <c r="E4132">
        <v>2089</v>
      </c>
      <c r="F4132">
        <v>2609</v>
      </c>
    </row>
    <row r="4133" spans="1:8" x14ac:dyDescent="0.2">
      <c r="A4133">
        <v>2.6190150243046099E+17</v>
      </c>
      <c r="B4133" t="s">
        <v>8185</v>
      </c>
      <c r="C4133" t="s">
        <v>8186</v>
      </c>
      <c r="D4133" s="1">
        <v>41208.865254629629</v>
      </c>
      <c r="E4133">
        <v>442</v>
      </c>
      <c r="F4133">
        <v>135</v>
      </c>
    </row>
    <row r="4134" spans="1:8" x14ac:dyDescent="0.2">
      <c r="A4134">
        <v>2.6190218965040701E+17</v>
      </c>
      <c r="B4134" t="s">
        <v>8187</v>
      </c>
      <c r="C4134" t="s">
        <v>8188</v>
      </c>
      <c r="D4134" s="1">
        <v>41208.867152777777</v>
      </c>
      <c r="E4134">
        <v>125</v>
      </c>
      <c r="F4134">
        <v>51</v>
      </c>
    </row>
    <row r="4135" spans="1:8" x14ac:dyDescent="0.2">
      <c r="A4135">
        <v>2.6190322691855901E+17</v>
      </c>
      <c r="B4135" t="s">
        <v>8189</v>
      </c>
      <c r="C4135" t="s">
        <v>8190</v>
      </c>
      <c r="D4135" s="1">
        <v>41208.870011574072</v>
      </c>
      <c r="E4135">
        <v>1204</v>
      </c>
      <c r="F4135">
        <v>1508</v>
      </c>
      <c r="G4135" t="s">
        <v>89</v>
      </c>
    </row>
    <row r="4136" spans="1:8" x14ac:dyDescent="0.2">
      <c r="A4136">
        <v>2.6190903923821699E+17</v>
      </c>
      <c r="B4136" t="s">
        <v>8191</v>
      </c>
      <c r="C4136" t="s">
        <v>8192</v>
      </c>
      <c r="D4136" s="1">
        <v>41208.886053240742</v>
      </c>
      <c r="E4136">
        <v>672</v>
      </c>
      <c r="F4136">
        <v>227</v>
      </c>
      <c r="G4136" t="s">
        <v>89</v>
      </c>
    </row>
    <row r="4137" spans="1:8" x14ac:dyDescent="0.2">
      <c r="A4137">
        <v>2.6191428368270499E+17</v>
      </c>
      <c r="B4137" t="s">
        <v>8193</v>
      </c>
      <c r="C4137" t="s">
        <v>8194</v>
      </c>
      <c r="D4137" s="1">
        <v>41208.90053240741</v>
      </c>
      <c r="E4137">
        <v>32</v>
      </c>
      <c r="F4137">
        <v>20</v>
      </c>
      <c r="H4137" t="s">
        <v>390</v>
      </c>
    </row>
    <row r="4138" spans="1:8" x14ac:dyDescent="0.2">
      <c r="A4138">
        <v>2.6191783986528602E+17</v>
      </c>
      <c r="B4138" t="s">
        <v>8195</v>
      </c>
      <c r="C4138" t="s">
        <v>8196</v>
      </c>
      <c r="D4138" s="1">
        <v>41208.91033564815</v>
      </c>
      <c r="E4138">
        <v>104</v>
      </c>
      <c r="F4138">
        <v>20</v>
      </c>
      <c r="G4138" t="s">
        <v>89</v>
      </c>
    </row>
    <row r="4139" spans="1:8" x14ac:dyDescent="0.2">
      <c r="A4139">
        <v>2.6191858118757101E+17</v>
      </c>
      <c r="B4139" t="s">
        <v>8197</v>
      </c>
      <c r="C4139" t="s">
        <v>8198</v>
      </c>
      <c r="D4139" s="1">
        <v>41208.91238425926</v>
      </c>
      <c r="E4139">
        <v>186</v>
      </c>
      <c r="F4139">
        <v>59</v>
      </c>
    </row>
    <row r="4140" spans="1:8" x14ac:dyDescent="0.2">
      <c r="A4140">
        <v>2.6191894485467901E+17</v>
      </c>
      <c r="B4140" t="s">
        <v>8199</v>
      </c>
      <c r="C4140" t="s">
        <v>8200</v>
      </c>
      <c r="D4140" s="1">
        <v>41208.913391203707</v>
      </c>
      <c r="E4140">
        <v>276</v>
      </c>
      <c r="F4140">
        <v>145</v>
      </c>
    </row>
    <row r="4141" spans="1:8" x14ac:dyDescent="0.2">
      <c r="A4141">
        <v>2.6192151163451802E+17</v>
      </c>
      <c r="B4141" t="s">
        <v>8201</v>
      </c>
      <c r="C4141" t="s">
        <v>8202</v>
      </c>
      <c r="D4141" s="1">
        <v>41208.920474537037</v>
      </c>
      <c r="E4141">
        <v>292</v>
      </c>
      <c r="F4141">
        <v>138</v>
      </c>
    </row>
    <row r="4142" spans="1:8" x14ac:dyDescent="0.2">
      <c r="A4142">
        <v>2.6192180289958202E+17</v>
      </c>
      <c r="B4142" t="s">
        <v>8203</v>
      </c>
      <c r="C4142" t="s">
        <v>8204</v>
      </c>
      <c r="D4142" s="1">
        <v>41208.921273148146</v>
      </c>
      <c r="E4142">
        <v>55</v>
      </c>
      <c r="F4142">
        <v>16</v>
      </c>
      <c r="G4142" t="s">
        <v>89</v>
      </c>
    </row>
    <row r="4143" spans="1:8" x14ac:dyDescent="0.2">
      <c r="A4143">
        <v>2.6192262830922099E+17</v>
      </c>
      <c r="B4143" t="s">
        <v>8205</v>
      </c>
      <c r="C4143" t="s">
        <v>8206</v>
      </c>
      <c r="D4143" s="1">
        <v>41208.92355324074</v>
      </c>
      <c r="E4143">
        <v>53</v>
      </c>
      <c r="F4143">
        <v>32</v>
      </c>
      <c r="G4143" t="s">
        <v>487</v>
      </c>
    </row>
    <row r="4144" spans="1:8" x14ac:dyDescent="0.2">
      <c r="A4144">
        <v>2.61925589936648E+17</v>
      </c>
      <c r="B4144" t="s">
        <v>8207</v>
      </c>
      <c r="C4144" t="s">
        <v>8208</v>
      </c>
      <c r="D4144" s="1">
        <v>41208.93172453704</v>
      </c>
      <c r="E4144">
        <v>822</v>
      </c>
      <c r="F4144">
        <v>595</v>
      </c>
    </row>
    <row r="4145" spans="1:7" x14ac:dyDescent="0.2">
      <c r="A4145">
        <v>2.6192606209365101E+17</v>
      </c>
      <c r="B4145" t="s">
        <v>8209</v>
      </c>
      <c r="C4145" t="s">
        <v>8210</v>
      </c>
      <c r="D4145" s="1">
        <v>41208.933032407411</v>
      </c>
      <c r="E4145">
        <v>885</v>
      </c>
      <c r="F4145">
        <v>203</v>
      </c>
    </row>
    <row r="4146" spans="1:7" x14ac:dyDescent="0.2">
      <c r="A4146">
        <v>2.6192671056240602E+17</v>
      </c>
      <c r="B4146" t="s">
        <v>8211</v>
      </c>
      <c r="C4146" t="s">
        <v>8212</v>
      </c>
      <c r="D4146" s="1">
        <v>41208.934814814813</v>
      </c>
      <c r="E4146">
        <v>136</v>
      </c>
      <c r="F4146">
        <v>59</v>
      </c>
    </row>
    <row r="4147" spans="1:7" x14ac:dyDescent="0.2">
      <c r="A4147">
        <v>2.6192717804694301E+17</v>
      </c>
      <c r="B4147" t="s">
        <v>8213</v>
      </c>
      <c r="C4147" t="s">
        <v>8214</v>
      </c>
      <c r="D4147" s="1">
        <v>41208.936111111114</v>
      </c>
      <c r="E4147">
        <v>132</v>
      </c>
      <c r="F4147">
        <v>56</v>
      </c>
    </row>
    <row r="4148" spans="1:7" x14ac:dyDescent="0.2">
      <c r="A4148">
        <v>2.61928230636904E+17</v>
      </c>
      <c r="B4148" t="s">
        <v>8215</v>
      </c>
      <c r="C4148" t="s">
        <v>8216</v>
      </c>
      <c r="D4148" s="1">
        <v>41208.939016203702</v>
      </c>
      <c r="E4148">
        <v>90</v>
      </c>
      <c r="F4148">
        <v>28</v>
      </c>
      <c r="G4148" t="s">
        <v>215</v>
      </c>
    </row>
    <row r="4149" spans="1:7" x14ac:dyDescent="0.2">
      <c r="A4149">
        <v>2.6193032461379501E+17</v>
      </c>
      <c r="B4149" t="s">
        <v>8217</v>
      </c>
      <c r="C4149" t="s">
        <v>8218</v>
      </c>
      <c r="D4149" s="1">
        <v>41208.944791666669</v>
      </c>
      <c r="E4149">
        <v>44</v>
      </c>
      <c r="F4149">
        <v>19</v>
      </c>
      <c r="G4149" t="s">
        <v>215</v>
      </c>
    </row>
    <row r="4150" spans="1:7" x14ac:dyDescent="0.2">
      <c r="A4150">
        <v>2.6193685595043802E+17</v>
      </c>
      <c r="B4150" t="s">
        <v>8219</v>
      </c>
      <c r="C4150" t="s">
        <v>8220</v>
      </c>
      <c r="D4150" s="1">
        <v>41208.962812500002</v>
      </c>
      <c r="E4150">
        <v>67</v>
      </c>
      <c r="F4150">
        <v>31</v>
      </c>
    </row>
    <row r="4151" spans="1:7" x14ac:dyDescent="0.2">
      <c r="A4151">
        <v>2.6193836213758701E+17</v>
      </c>
      <c r="B4151" t="s">
        <v>8221</v>
      </c>
      <c r="C4151" t="s">
        <v>8222</v>
      </c>
      <c r="D4151" s="1">
        <v>41208.966967592591</v>
      </c>
      <c r="E4151">
        <v>108</v>
      </c>
      <c r="F4151">
        <v>84</v>
      </c>
    </row>
    <row r="4152" spans="1:7" x14ac:dyDescent="0.2">
      <c r="A4152">
        <v>2.6194213736771901E+17</v>
      </c>
      <c r="B4152" t="s">
        <v>8223</v>
      </c>
      <c r="C4152" t="s">
        <v>8224</v>
      </c>
      <c r="D4152" s="1">
        <v>41208.977384259262</v>
      </c>
      <c r="E4152">
        <v>376</v>
      </c>
      <c r="F4152">
        <v>174</v>
      </c>
    </row>
    <row r="4153" spans="1:7" x14ac:dyDescent="0.2">
      <c r="A4153">
        <v>2.62148750036852E+17</v>
      </c>
      <c r="B4153" t="s">
        <v>8225</v>
      </c>
      <c r="C4153" t="s">
        <v>8226</v>
      </c>
      <c r="D4153" s="1">
        <v>41209.547534722224</v>
      </c>
      <c r="E4153">
        <v>136</v>
      </c>
      <c r="F4153">
        <v>76</v>
      </c>
      <c r="G4153" t="s">
        <v>89</v>
      </c>
    </row>
    <row r="4154" spans="1:7" x14ac:dyDescent="0.2">
      <c r="A4154">
        <v>2.6214906473546899E+17</v>
      </c>
      <c r="B4154" t="s">
        <v>8227</v>
      </c>
      <c r="C4154" t="s">
        <v>8228</v>
      </c>
      <c r="D4154" s="1">
        <v>41209.548402777778</v>
      </c>
      <c r="E4154">
        <v>21</v>
      </c>
      <c r="F4154">
        <v>20</v>
      </c>
      <c r="G4154" t="s">
        <v>89</v>
      </c>
    </row>
    <row r="4155" spans="1:7" x14ac:dyDescent="0.2">
      <c r="A4155">
        <v>2.6227468644295002E+17</v>
      </c>
      <c r="B4155" t="s">
        <v>8229</v>
      </c>
      <c r="C4155" t="s">
        <v>8230</v>
      </c>
      <c r="D4155" s="1">
        <v>41209.895046296297</v>
      </c>
      <c r="E4155">
        <v>2257</v>
      </c>
      <c r="F4155">
        <v>1636</v>
      </c>
    </row>
    <row r="4156" spans="1:7" x14ac:dyDescent="0.2">
      <c r="A4156">
        <v>2.6227758456860602E+17</v>
      </c>
      <c r="B4156" t="s">
        <v>8231</v>
      </c>
      <c r="C4156" t="s">
        <v>8232</v>
      </c>
      <c r="D4156" s="1">
        <v>41209.903043981481</v>
      </c>
      <c r="E4156">
        <v>6</v>
      </c>
      <c r="F4156">
        <v>8</v>
      </c>
      <c r="G4156" t="s">
        <v>89</v>
      </c>
    </row>
    <row r="4157" spans="1:7" x14ac:dyDescent="0.2">
      <c r="A4157">
        <v>2.6227791959701501E+17</v>
      </c>
      <c r="B4157" t="s">
        <v>8233</v>
      </c>
      <c r="C4157" t="s">
        <v>8234</v>
      </c>
      <c r="D4157" s="1">
        <v>41209.903969907406</v>
      </c>
      <c r="E4157">
        <v>8</v>
      </c>
      <c r="F4157">
        <v>4</v>
      </c>
      <c r="G4157" t="s">
        <v>89</v>
      </c>
    </row>
    <row r="4158" spans="1:7" x14ac:dyDescent="0.2">
      <c r="A4158">
        <v>2.6227847970855699E+17</v>
      </c>
      <c r="B4158" t="s">
        <v>8235</v>
      </c>
      <c r="C4158" t="s">
        <v>8236</v>
      </c>
      <c r="D4158" s="1">
        <v>41209.90552083333</v>
      </c>
      <c r="E4158">
        <v>49</v>
      </c>
      <c r="F4158">
        <v>15</v>
      </c>
      <c r="G4158" t="s">
        <v>89</v>
      </c>
    </row>
    <row r="4159" spans="1:7" x14ac:dyDescent="0.2">
      <c r="A4159">
        <v>2.6255047571761901E+17</v>
      </c>
      <c r="B4159" t="s">
        <v>8237</v>
      </c>
      <c r="C4159" t="s">
        <v>8238</v>
      </c>
      <c r="D4159" s="1">
        <v>41210.614421296297</v>
      </c>
      <c r="E4159">
        <v>51</v>
      </c>
      <c r="F4159">
        <v>29</v>
      </c>
      <c r="G4159" t="s">
        <v>215</v>
      </c>
    </row>
    <row r="4160" spans="1:7" x14ac:dyDescent="0.2">
      <c r="A4160">
        <v>2.6255121681759398E+17</v>
      </c>
      <c r="B4160" t="s">
        <v>8239</v>
      </c>
      <c r="C4160" t="s">
        <v>8240</v>
      </c>
      <c r="D4160" s="1">
        <v>41210.61645833333</v>
      </c>
      <c r="E4160">
        <v>44</v>
      </c>
      <c r="F4160">
        <v>20</v>
      </c>
      <c r="G4160" t="s">
        <v>89</v>
      </c>
    </row>
    <row r="4161" spans="1:7" x14ac:dyDescent="0.2">
      <c r="A4161">
        <v>2.6255185400785299E+17</v>
      </c>
      <c r="B4161" t="s">
        <v>8241</v>
      </c>
      <c r="C4161" t="s">
        <v>8242</v>
      </c>
      <c r="D4161" s="1">
        <v>41210.618217592593</v>
      </c>
      <c r="E4161">
        <v>136</v>
      </c>
      <c r="F4161">
        <v>96</v>
      </c>
      <c r="G4161" t="s">
        <v>215</v>
      </c>
    </row>
    <row r="4162" spans="1:7" x14ac:dyDescent="0.2">
      <c r="A4162">
        <v>2.6255302905470899E+17</v>
      </c>
      <c r="B4162" t="s">
        <v>8243</v>
      </c>
      <c r="C4162" t="s">
        <v>8244</v>
      </c>
      <c r="D4162" s="1">
        <v>41210.621458333335</v>
      </c>
      <c r="E4162">
        <v>37</v>
      </c>
      <c r="F4162">
        <v>26</v>
      </c>
      <c r="G4162" t="s">
        <v>576</v>
      </c>
    </row>
    <row r="4163" spans="1:7" x14ac:dyDescent="0.2">
      <c r="A4163">
        <v>2.6255798481782301E+17</v>
      </c>
      <c r="B4163" t="s">
        <v>8245</v>
      </c>
      <c r="C4163" t="s">
        <v>8246</v>
      </c>
      <c r="D4163" s="1">
        <v>41210.635138888887</v>
      </c>
      <c r="E4163">
        <v>319</v>
      </c>
      <c r="F4163">
        <v>121</v>
      </c>
    </row>
    <row r="4164" spans="1:7" x14ac:dyDescent="0.2">
      <c r="A4164">
        <v>2.6255853275748701E+17</v>
      </c>
      <c r="B4164" t="s">
        <v>8247</v>
      </c>
      <c r="C4164" t="s">
        <v>8248</v>
      </c>
      <c r="D4164" s="1">
        <v>41210.636643518519</v>
      </c>
      <c r="E4164">
        <v>537</v>
      </c>
      <c r="F4164">
        <v>339</v>
      </c>
    </row>
    <row r="4165" spans="1:7" x14ac:dyDescent="0.2">
      <c r="A4165">
        <v>2.6258293707205798E+17</v>
      </c>
      <c r="B4165" t="s">
        <v>8249</v>
      </c>
      <c r="C4165" t="s">
        <v>8250</v>
      </c>
      <c r="D4165" s="1">
        <v>41210.703993055555</v>
      </c>
      <c r="E4165">
        <v>179</v>
      </c>
      <c r="F4165">
        <v>157</v>
      </c>
      <c r="G4165" t="s">
        <v>89</v>
      </c>
    </row>
    <row r="4166" spans="1:7" x14ac:dyDescent="0.2">
      <c r="A4166">
        <v>2.6258323189388899E+17</v>
      </c>
      <c r="B4166" t="s">
        <v>8251</v>
      </c>
      <c r="C4166" t="s">
        <v>8252</v>
      </c>
      <c r="D4166" s="1">
        <v>41210.70480324074</v>
      </c>
      <c r="E4166">
        <v>186</v>
      </c>
      <c r="F4166">
        <v>241</v>
      </c>
      <c r="G4166" t="s">
        <v>89</v>
      </c>
    </row>
    <row r="4167" spans="1:7" x14ac:dyDescent="0.2">
      <c r="A4167">
        <v>2.6258327368173501E+17</v>
      </c>
      <c r="B4167" t="s">
        <v>8253</v>
      </c>
      <c r="C4167" t="s">
        <v>8254</v>
      </c>
      <c r="D4167" s="1">
        <v>41210.704918981479</v>
      </c>
      <c r="E4167">
        <v>821</v>
      </c>
      <c r="F4167">
        <v>1215</v>
      </c>
      <c r="G4167" t="s">
        <v>89</v>
      </c>
    </row>
    <row r="4168" spans="1:7" x14ac:dyDescent="0.2">
      <c r="A4168">
        <v>2.6258385970988198E+17</v>
      </c>
      <c r="B4168" t="s">
        <v>8255</v>
      </c>
      <c r="C4168" t="s">
        <v>8256</v>
      </c>
      <c r="D4168" s="1">
        <v>41210.70653935185</v>
      </c>
      <c r="E4168">
        <v>2715</v>
      </c>
      <c r="F4168">
        <v>2937</v>
      </c>
      <c r="G4168" t="s">
        <v>89</v>
      </c>
    </row>
    <row r="4169" spans="1:7" x14ac:dyDescent="0.2">
      <c r="A4169">
        <v>2.62584296081068E+17</v>
      </c>
      <c r="B4169" t="s">
        <v>8257</v>
      </c>
      <c r="C4169" t="s">
        <v>8258</v>
      </c>
      <c r="D4169" s="1">
        <v>41210.707743055558</v>
      </c>
      <c r="E4169">
        <v>5247</v>
      </c>
      <c r="F4169">
        <v>5770</v>
      </c>
      <c r="G4169" t="s">
        <v>89</v>
      </c>
    </row>
    <row r="4170" spans="1:7" x14ac:dyDescent="0.2">
      <c r="A4170">
        <v>2.6258653860344602E+17</v>
      </c>
      <c r="B4170" t="s">
        <v>8259</v>
      </c>
      <c r="C4170" t="s">
        <v>8260</v>
      </c>
      <c r="D4170" s="1">
        <v>41210.713935185187</v>
      </c>
      <c r="E4170">
        <v>123</v>
      </c>
      <c r="F4170">
        <v>57</v>
      </c>
      <c r="G4170" t="s">
        <v>215</v>
      </c>
    </row>
    <row r="4171" spans="1:7" x14ac:dyDescent="0.2">
      <c r="A4171">
        <v>2.62593798830436E+17</v>
      </c>
      <c r="B4171" t="s">
        <v>8261</v>
      </c>
      <c r="C4171" t="s">
        <v>8262</v>
      </c>
      <c r="D4171" s="1">
        <v>41210.733969907407</v>
      </c>
      <c r="E4171">
        <v>91</v>
      </c>
      <c r="F4171">
        <v>33</v>
      </c>
      <c r="G4171" t="s">
        <v>89</v>
      </c>
    </row>
    <row r="4172" spans="1:7" x14ac:dyDescent="0.2">
      <c r="A4172">
        <v>2.62594270769336E+17</v>
      </c>
      <c r="B4172" t="s">
        <v>8263</v>
      </c>
      <c r="C4172" t="s">
        <v>8264</v>
      </c>
      <c r="D4172" s="1">
        <v>41210.735266203701</v>
      </c>
      <c r="E4172">
        <v>153</v>
      </c>
      <c r="F4172">
        <v>77</v>
      </c>
      <c r="G4172" t="s">
        <v>89</v>
      </c>
    </row>
    <row r="4173" spans="1:7" x14ac:dyDescent="0.2">
      <c r="A4173">
        <v>2.6295432782244602E+17</v>
      </c>
      <c r="B4173" t="s">
        <v>8265</v>
      </c>
      <c r="C4173" t="s">
        <v>8266</v>
      </c>
      <c r="D4173" s="1">
        <v>41211.728831018518</v>
      </c>
      <c r="E4173">
        <v>580</v>
      </c>
      <c r="F4173">
        <v>157</v>
      </c>
    </row>
    <row r="4174" spans="1:7" x14ac:dyDescent="0.2">
      <c r="A4174">
        <v>2.6295549130980499E+17</v>
      </c>
      <c r="B4174" t="s">
        <v>8267</v>
      </c>
      <c r="C4174" t="s">
        <v>8268</v>
      </c>
      <c r="D4174" s="1">
        <v>41211.732048611113</v>
      </c>
      <c r="E4174">
        <v>299</v>
      </c>
      <c r="F4174">
        <v>110</v>
      </c>
      <c r="G4174" t="s">
        <v>89</v>
      </c>
    </row>
    <row r="4175" spans="1:7" x14ac:dyDescent="0.2">
      <c r="A4175">
        <v>2.6296298107845798E+17</v>
      </c>
      <c r="B4175" t="s">
        <v>8269</v>
      </c>
      <c r="C4175" t="s">
        <v>8270</v>
      </c>
      <c r="D4175" s="1">
        <v>41211.752708333333</v>
      </c>
      <c r="E4175">
        <v>901</v>
      </c>
      <c r="F4175">
        <v>266</v>
      </c>
    </row>
    <row r="4176" spans="1:7" x14ac:dyDescent="0.2">
      <c r="A4176">
        <v>2.6297345070714E+17</v>
      </c>
      <c r="B4176" t="s">
        <v>8271</v>
      </c>
      <c r="C4176" t="s">
        <v>8272</v>
      </c>
      <c r="D4176" s="1">
        <v>41211.781608796293</v>
      </c>
      <c r="E4176">
        <v>102</v>
      </c>
      <c r="F4176">
        <v>34</v>
      </c>
    </row>
    <row r="4177" spans="1:7" x14ac:dyDescent="0.2">
      <c r="A4177">
        <v>2.6297689651244198E+17</v>
      </c>
      <c r="B4177" t="s">
        <v>8273</v>
      </c>
      <c r="C4177" t="s">
        <v>8274</v>
      </c>
      <c r="D4177" s="1">
        <v>41211.79111111111</v>
      </c>
      <c r="E4177">
        <v>3805</v>
      </c>
      <c r="F4177">
        <v>3103</v>
      </c>
    </row>
    <row r="4178" spans="1:7" x14ac:dyDescent="0.2">
      <c r="A4178">
        <v>2.62981828057636E+17</v>
      </c>
      <c r="B4178" t="s">
        <v>8275</v>
      </c>
      <c r="C4178" t="s">
        <v>8276</v>
      </c>
      <c r="D4178" s="1">
        <v>41211.804722222223</v>
      </c>
      <c r="E4178">
        <v>148</v>
      </c>
      <c r="F4178">
        <v>43</v>
      </c>
    </row>
    <row r="4179" spans="1:7" x14ac:dyDescent="0.2">
      <c r="A4179">
        <v>2.6298273741628998E+17</v>
      </c>
      <c r="B4179" t="s">
        <v>8277</v>
      </c>
      <c r="C4179" t="s">
        <v>8278</v>
      </c>
      <c r="D4179" s="1">
        <v>41211.807233796295</v>
      </c>
      <c r="E4179">
        <v>1200</v>
      </c>
      <c r="F4179">
        <v>475</v>
      </c>
    </row>
    <row r="4180" spans="1:7" x14ac:dyDescent="0.2">
      <c r="A4180">
        <v>2.6299642645854598E+17</v>
      </c>
      <c r="B4180" t="s">
        <v>8279</v>
      </c>
      <c r="C4180" t="s">
        <v>8280</v>
      </c>
      <c r="D4180" s="1">
        <v>41211.845000000001</v>
      </c>
      <c r="E4180">
        <v>332</v>
      </c>
      <c r="F4180">
        <v>59</v>
      </c>
    </row>
    <row r="4181" spans="1:7" x14ac:dyDescent="0.2">
      <c r="A4181">
        <v>2.62996677466652E+17</v>
      </c>
      <c r="B4181" t="s">
        <v>8281</v>
      </c>
      <c r="C4181" t="s">
        <v>8282</v>
      </c>
      <c r="D4181" s="1">
        <v>41211.845694444448</v>
      </c>
      <c r="E4181">
        <v>179</v>
      </c>
      <c r="F4181">
        <v>84</v>
      </c>
    </row>
    <row r="4182" spans="1:7" x14ac:dyDescent="0.2">
      <c r="A4182">
        <v>2.62996863777636E+17</v>
      </c>
      <c r="B4182" t="s">
        <v>8283</v>
      </c>
      <c r="C4182" t="s">
        <v>8284</v>
      </c>
      <c r="D4182" s="1">
        <v>41211.846215277779</v>
      </c>
      <c r="E4182">
        <v>153</v>
      </c>
      <c r="F4182">
        <v>35</v>
      </c>
    </row>
    <row r="4183" spans="1:7" x14ac:dyDescent="0.2">
      <c r="A4183">
        <v>2.6326557070578E+17</v>
      </c>
      <c r="B4183" t="s">
        <v>8285</v>
      </c>
      <c r="C4183" t="s">
        <v>8286</v>
      </c>
      <c r="D4183" s="1">
        <v>41212.587696759256</v>
      </c>
      <c r="E4183">
        <v>160</v>
      </c>
      <c r="F4183">
        <v>24</v>
      </c>
    </row>
    <row r="4184" spans="1:7" x14ac:dyDescent="0.2">
      <c r="A4184">
        <v>2.6327396567653901E+17</v>
      </c>
      <c r="B4184" t="s">
        <v>8287</v>
      </c>
      <c r="C4184" t="s">
        <v>8288</v>
      </c>
      <c r="D4184" s="1">
        <v>41212.610868055555</v>
      </c>
      <c r="E4184">
        <v>130</v>
      </c>
      <c r="F4184">
        <v>46</v>
      </c>
    </row>
    <row r="4185" spans="1:7" x14ac:dyDescent="0.2">
      <c r="A4185">
        <v>2.6328038903921798E+17</v>
      </c>
      <c r="B4185" t="s">
        <v>8289</v>
      </c>
      <c r="C4185" t="s">
        <v>8290</v>
      </c>
      <c r="D4185" s="1">
        <v>41212.628587962965</v>
      </c>
      <c r="E4185">
        <v>2440</v>
      </c>
      <c r="F4185">
        <v>886</v>
      </c>
    </row>
    <row r="4186" spans="1:7" x14ac:dyDescent="0.2">
      <c r="A4186">
        <v>2.6328067214633699E+17</v>
      </c>
      <c r="B4186" t="s">
        <v>8291</v>
      </c>
      <c r="C4186" t="s">
        <v>8292</v>
      </c>
      <c r="D4186" s="1">
        <v>41212.629374999997</v>
      </c>
      <c r="E4186">
        <v>5607</v>
      </c>
      <c r="F4186">
        <v>3409</v>
      </c>
    </row>
    <row r="4187" spans="1:7" x14ac:dyDescent="0.2">
      <c r="A4187">
        <v>2.6328111341648602E+17</v>
      </c>
      <c r="B4187" t="s">
        <v>8293</v>
      </c>
      <c r="C4187" t="s">
        <v>8294</v>
      </c>
      <c r="D4187" s="1">
        <v>41212.630590277775</v>
      </c>
      <c r="E4187">
        <v>1719</v>
      </c>
      <c r="F4187">
        <v>562</v>
      </c>
    </row>
    <row r="4188" spans="1:7" x14ac:dyDescent="0.2">
      <c r="A4188">
        <v>2.6328626593438099E+17</v>
      </c>
      <c r="B4188" t="s">
        <v>8295</v>
      </c>
      <c r="C4188" t="s">
        <v>8296</v>
      </c>
      <c r="D4188" s="1">
        <v>41212.644814814812</v>
      </c>
      <c r="E4188">
        <v>358</v>
      </c>
      <c r="F4188">
        <v>131</v>
      </c>
    </row>
    <row r="4189" spans="1:7" x14ac:dyDescent="0.2">
      <c r="A4189">
        <v>2.6329973597942499E+17</v>
      </c>
      <c r="B4189" t="s">
        <v>8297</v>
      </c>
      <c r="C4189" t="s">
        <v>8298</v>
      </c>
      <c r="D4189" s="1">
        <v>41212.681979166664</v>
      </c>
      <c r="E4189">
        <v>139</v>
      </c>
      <c r="F4189">
        <v>67</v>
      </c>
    </row>
    <row r="4190" spans="1:7" x14ac:dyDescent="0.2">
      <c r="A4190">
        <v>2.6330635943975299E+17</v>
      </c>
      <c r="B4190" t="s">
        <v>8299</v>
      </c>
      <c r="C4190" t="s">
        <v>8300</v>
      </c>
      <c r="D4190" s="1">
        <v>41212.700254629628</v>
      </c>
      <c r="E4190">
        <v>682</v>
      </c>
      <c r="F4190">
        <v>129</v>
      </c>
    </row>
    <row r="4191" spans="1:7" x14ac:dyDescent="0.2">
      <c r="A4191">
        <v>2.63306494055964E+17</v>
      </c>
      <c r="B4191" t="s">
        <v>8301</v>
      </c>
      <c r="C4191" t="s">
        <v>8302</v>
      </c>
      <c r="D4191" s="1">
        <v>41212.700624999998</v>
      </c>
      <c r="E4191">
        <v>758</v>
      </c>
      <c r="F4191">
        <v>156</v>
      </c>
      <c r="G4191" t="s">
        <v>89</v>
      </c>
    </row>
    <row r="4192" spans="1:7" x14ac:dyDescent="0.2">
      <c r="A4192">
        <v>2.63311912345944E+17</v>
      </c>
      <c r="B4192" t="s">
        <v>8303</v>
      </c>
      <c r="C4192" t="e">
        <f>_xlfn.SINGLE( neilmsdunn Dopey), few have built More than me.</f>
        <v>#NAME?</v>
      </c>
      <c r="D4192" s="1">
        <v>41212.715578703705</v>
      </c>
      <c r="E4192">
        <v>7</v>
      </c>
      <c r="F4192">
        <v>10</v>
      </c>
      <c r="G4192" t="s">
        <v>89</v>
      </c>
    </row>
    <row r="4193" spans="1:7" x14ac:dyDescent="0.2">
      <c r="A4193">
        <v>2.6331333576268499E+17</v>
      </c>
      <c r="B4193" t="s">
        <v>8304</v>
      </c>
      <c r="C4193" t="s">
        <v>8305</v>
      </c>
      <c r="D4193" s="1">
        <v>41212.719513888886</v>
      </c>
      <c r="E4193">
        <v>29</v>
      </c>
      <c r="F4193">
        <v>18</v>
      </c>
      <c r="G4193" t="s">
        <v>89</v>
      </c>
    </row>
    <row r="4194" spans="1:7" x14ac:dyDescent="0.2">
      <c r="A4194">
        <v>2.6332065776756701E+17</v>
      </c>
      <c r="B4194" t="s">
        <v>8306</v>
      </c>
      <c r="C4194" t="s">
        <v>8307</v>
      </c>
      <c r="D4194" s="1">
        <v>41212.739710648151</v>
      </c>
      <c r="E4194">
        <v>195</v>
      </c>
      <c r="F4194">
        <v>152</v>
      </c>
    </row>
    <row r="4195" spans="1:7" x14ac:dyDescent="0.2">
      <c r="A4195">
        <v>2.6332428385242701E+17</v>
      </c>
      <c r="B4195" t="s">
        <v>8308</v>
      </c>
      <c r="C4195" t="s">
        <v>8309</v>
      </c>
      <c r="D4195" s="1">
        <v>41212.749722222223</v>
      </c>
      <c r="E4195">
        <v>38</v>
      </c>
      <c r="F4195">
        <v>27</v>
      </c>
    </row>
    <row r="4196" spans="1:7" x14ac:dyDescent="0.2">
      <c r="A4196">
        <v>2.6332846603910301E+17</v>
      </c>
      <c r="B4196" t="s">
        <v>8310</v>
      </c>
      <c r="C4196" t="s">
        <v>8311</v>
      </c>
      <c r="D4196" s="1">
        <v>41212.761261574073</v>
      </c>
      <c r="E4196">
        <v>661</v>
      </c>
      <c r="F4196">
        <v>210</v>
      </c>
      <c r="G4196" t="s">
        <v>89</v>
      </c>
    </row>
    <row r="4197" spans="1:7" x14ac:dyDescent="0.2">
      <c r="A4197">
        <v>2.6332916599711299E+17</v>
      </c>
      <c r="B4197" t="s">
        <v>8312</v>
      </c>
      <c r="C4197" t="s">
        <v>8313</v>
      </c>
      <c r="D4197" s="1">
        <v>41212.763194444444</v>
      </c>
      <c r="E4197">
        <v>446</v>
      </c>
      <c r="F4197">
        <v>69</v>
      </c>
    </row>
    <row r="4198" spans="1:7" x14ac:dyDescent="0.2">
      <c r="A4198">
        <v>2.63330130808676E+17</v>
      </c>
      <c r="B4198" t="s">
        <v>8314</v>
      </c>
      <c r="C4198" t="s">
        <v>8315</v>
      </c>
      <c r="D4198" s="1">
        <v>41212.765856481485</v>
      </c>
      <c r="E4198">
        <v>25</v>
      </c>
      <c r="F4198">
        <v>11</v>
      </c>
      <c r="G4198" t="s">
        <v>89</v>
      </c>
    </row>
    <row r="4199" spans="1:7" x14ac:dyDescent="0.2">
      <c r="A4199">
        <v>2.6333045460894499E+17</v>
      </c>
      <c r="B4199" t="s">
        <v>8316</v>
      </c>
      <c r="C4199" t="s">
        <v>8317</v>
      </c>
      <c r="D4199" s="1">
        <v>41212.766747685186</v>
      </c>
      <c r="E4199">
        <v>46</v>
      </c>
      <c r="F4199">
        <v>14</v>
      </c>
      <c r="G4199" t="s">
        <v>89</v>
      </c>
    </row>
    <row r="4200" spans="1:7" x14ac:dyDescent="0.2">
      <c r="A4200">
        <v>2.6333258803330202E+17</v>
      </c>
      <c r="B4200" t="s">
        <v>8318</v>
      </c>
      <c r="C4200" t="s">
        <v>8319</v>
      </c>
      <c r="D4200" s="1">
        <v>41212.772638888891</v>
      </c>
      <c r="E4200">
        <v>293</v>
      </c>
      <c r="F4200">
        <v>117</v>
      </c>
    </row>
    <row r="4201" spans="1:7" x14ac:dyDescent="0.2">
      <c r="A4201">
        <v>2.63335564412076E+17</v>
      </c>
      <c r="B4201" t="s">
        <v>8320</v>
      </c>
      <c r="C4201" t="s">
        <v>8321</v>
      </c>
      <c r="D4201" s="1">
        <v>41212.780844907407</v>
      </c>
      <c r="E4201">
        <v>11582</v>
      </c>
      <c r="F4201">
        <v>15619</v>
      </c>
    </row>
    <row r="4202" spans="1:7" x14ac:dyDescent="0.2">
      <c r="A4202">
        <v>2.63335955677712E+17</v>
      </c>
      <c r="B4202" t="s">
        <v>8322</v>
      </c>
      <c r="C4202" t="s">
        <v>8323</v>
      </c>
      <c r="D4202" s="1">
        <v>41212.78193287037</v>
      </c>
      <c r="E4202">
        <v>502</v>
      </c>
      <c r="F4202">
        <v>167</v>
      </c>
    </row>
    <row r="4203" spans="1:7" x14ac:dyDescent="0.2">
      <c r="A4203">
        <v>2.6333695911881901E+17</v>
      </c>
      <c r="B4203" t="s">
        <v>8324</v>
      </c>
      <c r="C4203" t="s">
        <v>8325</v>
      </c>
      <c r="D4203" s="1">
        <v>41212.784699074073</v>
      </c>
      <c r="E4203">
        <v>630</v>
      </c>
      <c r="F4203">
        <v>324</v>
      </c>
    </row>
    <row r="4204" spans="1:7" x14ac:dyDescent="0.2">
      <c r="A4204">
        <v>2.6333738401857901E+17</v>
      </c>
      <c r="B4204" t="s">
        <v>8326</v>
      </c>
      <c r="C4204" t="s">
        <v>8327</v>
      </c>
      <c r="D4204" s="1">
        <v>41212.785868055558</v>
      </c>
      <c r="E4204">
        <v>350</v>
      </c>
      <c r="F4204">
        <v>138</v>
      </c>
    </row>
    <row r="4205" spans="1:7" x14ac:dyDescent="0.2">
      <c r="A4205">
        <v>2.6334167819734202E+17</v>
      </c>
      <c r="B4205" t="s">
        <v>8328</v>
      </c>
      <c r="C4205" t="s">
        <v>8329</v>
      </c>
      <c r="D4205" s="1">
        <v>41212.797719907408</v>
      </c>
      <c r="E4205">
        <v>1333</v>
      </c>
      <c r="F4205">
        <v>1512</v>
      </c>
      <c r="G4205" t="s">
        <v>89</v>
      </c>
    </row>
    <row r="4206" spans="1:7" x14ac:dyDescent="0.2">
      <c r="A4206">
        <v>2.63344365991256E+17</v>
      </c>
      <c r="B4206" t="s">
        <v>8330</v>
      </c>
      <c r="C4206" t="s">
        <v>8331</v>
      </c>
      <c r="D4206" s="1">
        <v>41212.805138888885</v>
      </c>
      <c r="E4206">
        <v>268</v>
      </c>
      <c r="F4206">
        <v>26</v>
      </c>
      <c r="G4206" t="s">
        <v>215</v>
      </c>
    </row>
    <row r="4207" spans="1:7" x14ac:dyDescent="0.2">
      <c r="A4207">
        <v>2.6334820406880998E+17</v>
      </c>
      <c r="B4207" t="s">
        <v>8332</v>
      </c>
      <c r="C4207" t="s">
        <v>8333</v>
      </c>
      <c r="D4207" s="1">
        <v>41212.815729166665</v>
      </c>
      <c r="E4207">
        <v>8316</v>
      </c>
      <c r="F4207">
        <v>6430</v>
      </c>
    </row>
    <row r="4208" spans="1:7" x14ac:dyDescent="0.2">
      <c r="A4208">
        <v>2.6334927867465299E+17</v>
      </c>
      <c r="B4208" t="s">
        <v>8334</v>
      </c>
      <c r="C4208" t="s">
        <v>8335</v>
      </c>
      <c r="D4208" s="1">
        <v>41212.818692129629</v>
      </c>
      <c r="E4208">
        <v>51</v>
      </c>
      <c r="F4208">
        <v>40</v>
      </c>
    </row>
    <row r="4209" spans="1:8" x14ac:dyDescent="0.2">
      <c r="A4209">
        <v>2.63353955483004E+17</v>
      </c>
      <c r="B4209" t="s">
        <v>8336</v>
      </c>
      <c r="C4209" t="s">
        <v>8337</v>
      </c>
      <c r="D4209" s="1">
        <v>41212.831597222219</v>
      </c>
      <c r="E4209">
        <v>681</v>
      </c>
      <c r="F4209">
        <v>123</v>
      </c>
    </row>
    <row r="4210" spans="1:8" x14ac:dyDescent="0.2">
      <c r="A4210">
        <v>2.6335410693095002E+17</v>
      </c>
      <c r="B4210" t="s">
        <v>8338</v>
      </c>
      <c r="C4210" t="s">
        <v>8339</v>
      </c>
      <c r="D4210" s="1">
        <v>41212.832013888888</v>
      </c>
      <c r="E4210">
        <v>542</v>
      </c>
      <c r="F4210">
        <v>176</v>
      </c>
    </row>
    <row r="4211" spans="1:8" x14ac:dyDescent="0.2">
      <c r="A4211">
        <v>2.6335575213409798E+17</v>
      </c>
      <c r="B4211" t="s">
        <v>8340</v>
      </c>
      <c r="C4211" t="s">
        <v>8341</v>
      </c>
      <c r="D4211" s="1">
        <v>41212.836550925924</v>
      </c>
      <c r="E4211">
        <v>106</v>
      </c>
      <c r="F4211">
        <v>21</v>
      </c>
    </row>
    <row r="4212" spans="1:8" x14ac:dyDescent="0.2">
      <c r="A4212">
        <v>2.63356437315588E+17</v>
      </c>
      <c r="B4212" t="s">
        <v>8342</v>
      </c>
      <c r="C4212" t="s">
        <v>8343</v>
      </c>
      <c r="D4212" s="1">
        <v>41212.838449074072</v>
      </c>
      <c r="E4212">
        <v>146</v>
      </c>
      <c r="F4212">
        <v>36</v>
      </c>
      <c r="G4212" t="s">
        <v>89</v>
      </c>
    </row>
    <row r="4213" spans="1:8" x14ac:dyDescent="0.2">
      <c r="A4213">
        <v>2.63365011106316E+17</v>
      </c>
      <c r="B4213" t="s">
        <v>8344</v>
      </c>
      <c r="C4213" t="s">
        <v>8345</v>
      </c>
      <c r="D4213" s="1">
        <v>41212.86210648148</v>
      </c>
      <c r="E4213">
        <v>563</v>
      </c>
      <c r="F4213">
        <v>207</v>
      </c>
      <c r="G4213" t="s">
        <v>89</v>
      </c>
    </row>
    <row r="4214" spans="1:8" x14ac:dyDescent="0.2">
      <c r="A4214">
        <v>2.6337126827807901E+17</v>
      </c>
      <c r="B4214" t="s">
        <v>8346</v>
      </c>
      <c r="C4214" t="s">
        <v>8347</v>
      </c>
      <c r="D4214" s="1">
        <v>41212.879374999997</v>
      </c>
      <c r="E4214">
        <v>445</v>
      </c>
      <c r="F4214">
        <v>248</v>
      </c>
    </row>
    <row r="4215" spans="1:8" x14ac:dyDescent="0.2">
      <c r="A4215">
        <v>2.63489601975504E+17</v>
      </c>
      <c r="B4215" t="s">
        <v>8348</v>
      </c>
      <c r="C4215" t="s">
        <v>8349</v>
      </c>
      <c r="D4215" s="1">
        <v>41213.205914351849</v>
      </c>
      <c r="E4215">
        <v>46</v>
      </c>
      <c r="F4215">
        <v>21</v>
      </c>
    </row>
    <row r="4216" spans="1:8" x14ac:dyDescent="0.2">
      <c r="A4216">
        <v>2.6364906384773901E+17</v>
      </c>
      <c r="B4216" t="s">
        <v>8350</v>
      </c>
      <c r="C4216" t="s">
        <v>8351</v>
      </c>
      <c r="D4216" s="1">
        <v>41213.645937499998</v>
      </c>
      <c r="E4216">
        <v>780</v>
      </c>
      <c r="F4216">
        <v>165</v>
      </c>
    </row>
    <row r="4217" spans="1:8" x14ac:dyDescent="0.2">
      <c r="A4217">
        <v>2.6364976524860198E+17</v>
      </c>
      <c r="B4217" t="s">
        <v>8352</v>
      </c>
      <c r="C4217" t="s">
        <v>8353</v>
      </c>
      <c r="D4217" s="1">
        <v>41213.647881944446</v>
      </c>
      <c r="E4217">
        <v>207</v>
      </c>
      <c r="F4217">
        <v>53</v>
      </c>
    </row>
    <row r="4218" spans="1:8" x14ac:dyDescent="0.2">
      <c r="A4218">
        <v>2.63650077283872E+17</v>
      </c>
      <c r="B4218" t="s">
        <v>8354</v>
      </c>
      <c r="C4218" t="s">
        <v>8355</v>
      </c>
      <c r="D4218" s="1">
        <v>41213.648738425924</v>
      </c>
      <c r="E4218">
        <v>108</v>
      </c>
      <c r="F4218">
        <v>51</v>
      </c>
      <c r="G4218" t="s">
        <v>89</v>
      </c>
    </row>
    <row r="4219" spans="1:8" x14ac:dyDescent="0.2">
      <c r="A4219">
        <v>2.6367591586165101E+17</v>
      </c>
      <c r="B4219" t="s">
        <v>8356</v>
      </c>
      <c r="C4219" t="s">
        <v>8357</v>
      </c>
      <c r="D4219" s="1">
        <v>41213.720034722224</v>
      </c>
      <c r="E4219">
        <v>189</v>
      </c>
      <c r="F4219">
        <v>135</v>
      </c>
      <c r="G4219" t="s">
        <v>215</v>
      </c>
    </row>
    <row r="4220" spans="1:8" x14ac:dyDescent="0.2">
      <c r="A4220">
        <v>2.6367663246686598E+17</v>
      </c>
      <c r="B4220" t="s">
        <v>8358</v>
      </c>
      <c r="C4220" t="s">
        <v>8359</v>
      </c>
      <c r="D4220" s="1">
        <v>41213.722013888888</v>
      </c>
      <c r="E4220">
        <v>445</v>
      </c>
      <c r="F4220">
        <v>174</v>
      </c>
    </row>
    <row r="4221" spans="1:8" x14ac:dyDescent="0.2">
      <c r="A4221">
        <v>2.6368727481281299E+17</v>
      </c>
      <c r="B4221" t="s">
        <v>8360</v>
      </c>
      <c r="C4221" t="s">
        <v>8361</v>
      </c>
      <c r="D4221" s="1">
        <v>41213.751388888886</v>
      </c>
      <c r="E4221">
        <v>28</v>
      </c>
      <c r="F4221">
        <v>30</v>
      </c>
      <c r="G4221" t="s">
        <v>89</v>
      </c>
      <c r="H4221" t="s">
        <v>390</v>
      </c>
    </row>
    <row r="4222" spans="1:8" x14ac:dyDescent="0.2">
      <c r="A4222">
        <v>2.6368739429596301E+17</v>
      </c>
      <c r="B4222" t="s">
        <v>8362</v>
      </c>
      <c r="C4222" t="s">
        <v>8363</v>
      </c>
      <c r="D4222" s="1">
        <v>41213.751712962963</v>
      </c>
      <c r="E4222">
        <v>20</v>
      </c>
      <c r="F4222">
        <v>23</v>
      </c>
      <c r="G4222" t="s">
        <v>215</v>
      </c>
    </row>
    <row r="4223" spans="1:8" x14ac:dyDescent="0.2">
      <c r="A4223">
        <v>2.6369126281998701E+17</v>
      </c>
      <c r="B4223" t="s">
        <v>8364</v>
      </c>
      <c r="C4223" t="s">
        <v>8365</v>
      </c>
      <c r="D4223" s="1">
        <v>41213.762384259258</v>
      </c>
      <c r="E4223">
        <v>113</v>
      </c>
      <c r="F4223">
        <v>55</v>
      </c>
      <c r="G4223" t="s">
        <v>89</v>
      </c>
    </row>
    <row r="4224" spans="1:8" x14ac:dyDescent="0.2">
      <c r="A4224">
        <v>2.6369232145809798E+17</v>
      </c>
      <c r="B4224" t="s">
        <v>8366</v>
      </c>
      <c r="C4224" t="s">
        <v>8367</v>
      </c>
      <c r="D4224" s="1">
        <v>41213.7653125</v>
      </c>
      <c r="E4224">
        <v>225</v>
      </c>
      <c r="F4224">
        <v>76</v>
      </c>
    </row>
    <row r="4225" spans="1:8" x14ac:dyDescent="0.2">
      <c r="A4225">
        <v>2.63693212869332E+17</v>
      </c>
      <c r="B4225" t="s">
        <v>8368</v>
      </c>
      <c r="C4225" t="s">
        <v>8369</v>
      </c>
      <c r="D4225" s="1">
        <v>41213.767766203702</v>
      </c>
      <c r="E4225">
        <v>50</v>
      </c>
      <c r="F4225">
        <v>25</v>
      </c>
      <c r="G4225" t="e">
        <f>Newsmax_Media</f>
        <v>#NAME?</v>
      </c>
    </row>
    <row r="4226" spans="1:8" x14ac:dyDescent="0.2">
      <c r="A4226">
        <v>2.63696157807636E+17</v>
      </c>
      <c r="B4226" t="s">
        <v>8370</v>
      </c>
      <c r="C4226" t="s">
        <v>8371</v>
      </c>
      <c r="D4226" s="1">
        <v>41213.775891203702</v>
      </c>
      <c r="E4226">
        <v>71</v>
      </c>
      <c r="F4226">
        <v>48</v>
      </c>
      <c r="G4226" t="s">
        <v>89</v>
      </c>
    </row>
    <row r="4227" spans="1:8" x14ac:dyDescent="0.2">
      <c r="A4227">
        <v>2.6370802826255501E+17</v>
      </c>
      <c r="B4227" t="s">
        <v>8372</v>
      </c>
      <c r="C4227" t="s">
        <v>8373</v>
      </c>
      <c r="D4227" s="1">
        <v>41213.808657407404</v>
      </c>
      <c r="E4227">
        <v>210</v>
      </c>
      <c r="F4227">
        <v>73</v>
      </c>
    </row>
    <row r="4228" spans="1:8" x14ac:dyDescent="0.2">
      <c r="A4228">
        <v>2.63708757593296E+17</v>
      </c>
      <c r="B4228" t="s">
        <v>8374</v>
      </c>
      <c r="C4228" t="s">
        <v>8375</v>
      </c>
      <c r="D4228" s="1">
        <v>41213.810659722221</v>
      </c>
      <c r="E4228">
        <v>251</v>
      </c>
      <c r="F4228">
        <v>79</v>
      </c>
    </row>
    <row r="4229" spans="1:8" x14ac:dyDescent="0.2">
      <c r="A4229">
        <v>2.6371703896554202E+17</v>
      </c>
      <c r="B4229" t="s">
        <v>8376</v>
      </c>
      <c r="C4229" t="s">
        <v>8377</v>
      </c>
      <c r="D4229" s="1">
        <v>41213.833518518521</v>
      </c>
      <c r="E4229">
        <v>76</v>
      </c>
      <c r="F4229">
        <v>37</v>
      </c>
    </row>
    <row r="4230" spans="1:8" x14ac:dyDescent="0.2">
      <c r="A4230">
        <v>2.6371833802117901E+17</v>
      </c>
      <c r="B4230" t="s">
        <v>8378</v>
      </c>
      <c r="C4230" t="s">
        <v>8379</v>
      </c>
      <c r="D4230" s="1">
        <v>41213.837106481478</v>
      </c>
      <c r="E4230">
        <v>598</v>
      </c>
      <c r="F4230">
        <v>132</v>
      </c>
    </row>
    <row r="4231" spans="1:8" x14ac:dyDescent="0.2">
      <c r="A4231">
        <v>2.6371864306870598E+17</v>
      </c>
      <c r="B4231" t="s">
        <v>8380</v>
      </c>
      <c r="C4231" t="s">
        <v>8381</v>
      </c>
      <c r="D4231" s="1">
        <v>41213.837939814817</v>
      </c>
      <c r="E4231">
        <v>764</v>
      </c>
      <c r="F4231">
        <v>264</v>
      </c>
    </row>
    <row r="4232" spans="1:8" x14ac:dyDescent="0.2">
      <c r="A4232">
        <v>2.6371982755275901E+17</v>
      </c>
      <c r="B4232" t="s">
        <v>8382</v>
      </c>
      <c r="C4232" t="s">
        <v>8383</v>
      </c>
      <c r="D4232" s="1">
        <v>41213.841215277775</v>
      </c>
      <c r="E4232">
        <v>616</v>
      </c>
      <c r="F4232">
        <v>192</v>
      </c>
    </row>
    <row r="4233" spans="1:8" x14ac:dyDescent="0.2">
      <c r="A4233">
        <v>2.6372053892347002E+17</v>
      </c>
      <c r="B4233" t="s">
        <v>8384</v>
      </c>
      <c r="C4233" t="s">
        <v>8385</v>
      </c>
      <c r="D4233" s="1">
        <v>41213.843171296299</v>
      </c>
      <c r="E4233">
        <v>127</v>
      </c>
      <c r="F4233">
        <v>41</v>
      </c>
      <c r="G4233" t="s">
        <v>89</v>
      </c>
    </row>
    <row r="4234" spans="1:8" x14ac:dyDescent="0.2">
      <c r="A4234">
        <v>2.6372125418233798E+17</v>
      </c>
      <c r="B4234" t="s">
        <v>8386</v>
      </c>
      <c r="C4234" t="s">
        <v>8387</v>
      </c>
      <c r="D4234" s="1">
        <v>41213.845150462963</v>
      </c>
      <c r="E4234">
        <v>44</v>
      </c>
      <c r="F4234">
        <v>23</v>
      </c>
      <c r="G4234" t="s">
        <v>215</v>
      </c>
    </row>
    <row r="4235" spans="1:8" x14ac:dyDescent="0.2">
      <c r="A4235">
        <v>2.63724431451504E+17</v>
      </c>
      <c r="B4235" t="s">
        <v>8388</v>
      </c>
      <c r="C4235" t="s">
        <v>8389</v>
      </c>
      <c r="D4235" s="1">
        <v>41213.853912037041</v>
      </c>
      <c r="E4235">
        <v>321</v>
      </c>
      <c r="F4235">
        <v>132</v>
      </c>
    </row>
    <row r="4236" spans="1:8" x14ac:dyDescent="0.2">
      <c r="A4236">
        <v>2.6372621129600998E+17</v>
      </c>
      <c r="B4236" t="s">
        <v>8390</v>
      </c>
      <c r="C4236" t="s">
        <v>8391</v>
      </c>
      <c r="D4236" s="1">
        <v>41213.858831018515</v>
      </c>
      <c r="E4236">
        <v>285</v>
      </c>
      <c r="F4236">
        <v>101</v>
      </c>
    </row>
    <row r="4237" spans="1:8" x14ac:dyDescent="0.2">
      <c r="A4237">
        <v>2.6373067981942301E+17</v>
      </c>
      <c r="B4237" t="s">
        <v>8392</v>
      </c>
      <c r="C4237" t="s">
        <v>8393</v>
      </c>
      <c r="D4237" s="1">
        <v>41213.871157407404</v>
      </c>
      <c r="E4237">
        <v>269</v>
      </c>
      <c r="F4237">
        <v>143</v>
      </c>
      <c r="G4237" t="s">
        <v>215</v>
      </c>
    </row>
    <row r="4238" spans="1:8" x14ac:dyDescent="0.2">
      <c r="A4238">
        <v>2.63731722854748E+17</v>
      </c>
      <c r="B4238" t="s">
        <v>8394</v>
      </c>
      <c r="C4238" t="s">
        <v>8395</v>
      </c>
      <c r="D4238" s="1">
        <v>41213.874039351853</v>
      </c>
      <c r="E4238">
        <v>30</v>
      </c>
      <c r="F4238">
        <v>17</v>
      </c>
      <c r="H4238" t="s">
        <v>390</v>
      </c>
    </row>
    <row r="4239" spans="1:8" x14ac:dyDescent="0.2">
      <c r="A4239">
        <v>2.6373206117987901E+17</v>
      </c>
      <c r="B4239" t="s">
        <v>8396</v>
      </c>
      <c r="C4239" t="s">
        <v>8397</v>
      </c>
      <c r="D4239" s="1">
        <v>41213.874965277777</v>
      </c>
      <c r="E4239">
        <v>28</v>
      </c>
      <c r="F4239">
        <v>13</v>
      </c>
      <c r="G4239" t="s">
        <v>215</v>
      </c>
    </row>
    <row r="4240" spans="1:8" x14ac:dyDescent="0.2">
      <c r="A4240">
        <v>2.6373238786164701E+17</v>
      </c>
      <c r="B4240" t="s">
        <v>8398</v>
      </c>
      <c r="C4240" t="s">
        <v>8399</v>
      </c>
      <c r="D4240" s="1">
        <v>41213.875868055555</v>
      </c>
      <c r="E4240">
        <v>716</v>
      </c>
      <c r="F4240">
        <v>180</v>
      </c>
      <c r="G4240" t="s">
        <v>546</v>
      </c>
    </row>
    <row r="4241" spans="1:8" x14ac:dyDescent="0.2">
      <c r="A4241">
        <v>2.6373765306791101E+17</v>
      </c>
      <c r="B4241" t="s">
        <v>8400</v>
      </c>
      <c r="C4241" t="s">
        <v>8401</v>
      </c>
      <c r="D4241" s="1">
        <v>41213.890405092592</v>
      </c>
      <c r="E4241">
        <v>420</v>
      </c>
      <c r="F4241">
        <v>148</v>
      </c>
    </row>
    <row r="4242" spans="1:8" x14ac:dyDescent="0.2">
      <c r="A4242">
        <v>2.6374235565864499E+17</v>
      </c>
      <c r="B4242" t="s">
        <v>8402</v>
      </c>
      <c r="C4242" t="s">
        <v>8403</v>
      </c>
      <c r="D4242" s="1">
        <v>41213.903379629628</v>
      </c>
      <c r="E4242">
        <v>192</v>
      </c>
      <c r="F4242">
        <v>128</v>
      </c>
      <c r="H4242" t="s">
        <v>390</v>
      </c>
    </row>
    <row r="4243" spans="1:8" x14ac:dyDescent="0.2">
      <c r="A4243">
        <v>2.63743481091084E+17</v>
      </c>
      <c r="B4243" t="s">
        <v>8404</v>
      </c>
      <c r="C4243" t="s">
        <v>8405</v>
      </c>
      <c r="D4243" s="1">
        <v>41213.906481481485</v>
      </c>
      <c r="E4243">
        <v>332</v>
      </c>
      <c r="F4243">
        <v>95</v>
      </c>
    </row>
    <row r="4244" spans="1:8" x14ac:dyDescent="0.2">
      <c r="A4244">
        <v>2.6374369278180899E+17</v>
      </c>
      <c r="B4244" t="s">
        <v>8406</v>
      </c>
      <c r="C4244" t="s">
        <v>8407</v>
      </c>
      <c r="D4244" s="1">
        <v>41213.907071759262</v>
      </c>
      <c r="E4244">
        <v>420</v>
      </c>
      <c r="F4244">
        <v>154</v>
      </c>
    </row>
    <row r="4245" spans="1:8" x14ac:dyDescent="0.2">
      <c r="A4245">
        <v>2.63745436534312E+17</v>
      </c>
      <c r="B4245" t="s">
        <v>8408</v>
      </c>
      <c r="C4245" t="s">
        <v>8409</v>
      </c>
      <c r="D4245" s="1">
        <v>41213.911874999998</v>
      </c>
      <c r="E4245">
        <v>167</v>
      </c>
      <c r="F4245">
        <v>69</v>
      </c>
    </row>
    <row r="4246" spans="1:8" x14ac:dyDescent="0.2">
      <c r="A4246">
        <v>2.6374666297816602E+17</v>
      </c>
      <c r="B4246" t="s">
        <v>8410</v>
      </c>
      <c r="C4246" t="s">
        <v>8411</v>
      </c>
      <c r="D4246" s="1">
        <v>41213.915266203701</v>
      </c>
      <c r="E4246">
        <v>4495</v>
      </c>
      <c r="F4246">
        <v>3281</v>
      </c>
    </row>
    <row r="4247" spans="1:8" x14ac:dyDescent="0.2">
      <c r="A4247">
        <v>2.6374747780980301E+17</v>
      </c>
      <c r="B4247" t="s">
        <v>8412</v>
      </c>
      <c r="C4247" t="s">
        <v>8413</v>
      </c>
      <c r="D4247" s="1">
        <v>41213.917511574073</v>
      </c>
      <c r="E4247">
        <v>3</v>
      </c>
      <c r="F4247">
        <v>0</v>
      </c>
      <c r="G4247" t="s">
        <v>89</v>
      </c>
    </row>
    <row r="4248" spans="1:8" x14ac:dyDescent="0.2">
      <c r="A4248">
        <v>2.6375045247732099E+17</v>
      </c>
      <c r="B4248" t="s">
        <v>8414</v>
      </c>
      <c r="C4248" t="s">
        <v>8415</v>
      </c>
      <c r="D4248" s="1">
        <v>41213.925717592596</v>
      </c>
      <c r="E4248">
        <v>849</v>
      </c>
      <c r="F4248">
        <v>316</v>
      </c>
    </row>
    <row r="4249" spans="1:8" x14ac:dyDescent="0.2">
      <c r="A4249">
        <v>2.6400379975515299E+17</v>
      </c>
      <c r="B4249" t="s">
        <v>8416</v>
      </c>
      <c r="C4249" t="s">
        <v>8417</v>
      </c>
      <c r="D4249" s="1">
        <v>41214.624826388892</v>
      </c>
      <c r="E4249">
        <v>410</v>
      </c>
      <c r="F4249">
        <v>114</v>
      </c>
    </row>
    <row r="4250" spans="1:8" x14ac:dyDescent="0.2">
      <c r="A4250">
        <v>2.64006067569168E+17</v>
      </c>
      <c r="B4250" t="s">
        <v>8418</v>
      </c>
      <c r="C4250" t="s">
        <v>8419</v>
      </c>
      <c r="D4250" s="1">
        <v>41214.63108796296</v>
      </c>
      <c r="E4250">
        <v>185</v>
      </c>
      <c r="F4250">
        <v>36</v>
      </c>
    </row>
    <row r="4251" spans="1:8" x14ac:dyDescent="0.2">
      <c r="A4251">
        <v>2.6400729697001798E+17</v>
      </c>
      <c r="B4251" t="s">
        <v>8420</v>
      </c>
      <c r="C4251" t="s">
        <v>8421</v>
      </c>
      <c r="D4251" s="1">
        <v>41214.634479166663</v>
      </c>
      <c r="E4251">
        <v>343</v>
      </c>
      <c r="F4251">
        <v>143</v>
      </c>
      <c r="G4251" t="s">
        <v>89</v>
      </c>
    </row>
    <row r="4252" spans="1:8" x14ac:dyDescent="0.2">
      <c r="A4252">
        <v>2.6400974123422099E+17</v>
      </c>
      <c r="B4252" t="s">
        <v>8422</v>
      </c>
      <c r="C4252" t="s">
        <v>8423</v>
      </c>
      <c r="D4252" s="1">
        <v>41214.641226851854</v>
      </c>
      <c r="E4252">
        <v>806</v>
      </c>
      <c r="F4252">
        <v>476</v>
      </c>
    </row>
    <row r="4253" spans="1:8" x14ac:dyDescent="0.2">
      <c r="A4253">
        <v>2.6401012910666499E+17</v>
      </c>
      <c r="B4253" t="s">
        <v>8424</v>
      </c>
      <c r="C4253" t="s">
        <v>8425</v>
      </c>
      <c r="D4253" s="1">
        <v>41214.642291666663</v>
      </c>
      <c r="E4253">
        <v>436</v>
      </c>
      <c r="F4253">
        <v>96</v>
      </c>
    </row>
    <row r="4254" spans="1:8" x14ac:dyDescent="0.2">
      <c r="A4254">
        <v>2.6401066132610202E+17</v>
      </c>
      <c r="B4254" t="s">
        <v>8426</v>
      </c>
      <c r="C4254" t="s">
        <v>8427</v>
      </c>
      <c r="D4254" s="1">
        <v>41214.643761574072</v>
      </c>
      <c r="E4254">
        <v>242</v>
      </c>
      <c r="F4254">
        <v>70</v>
      </c>
      <c r="G4254" t="e">
        <f>Newsmax_Mediahttp</f>
        <v>#NAME?</v>
      </c>
    </row>
    <row r="4255" spans="1:8" x14ac:dyDescent="0.2">
      <c r="A4255">
        <v>2.64015329108316E+17</v>
      </c>
      <c r="B4255" t="s">
        <v>8428</v>
      </c>
      <c r="C4255" t="s">
        <v>8429</v>
      </c>
      <c r="D4255" s="1">
        <v>41214.656643518516</v>
      </c>
      <c r="E4255">
        <v>207</v>
      </c>
      <c r="F4255">
        <v>70</v>
      </c>
      <c r="G4255" t="s">
        <v>89</v>
      </c>
    </row>
    <row r="4256" spans="1:8" x14ac:dyDescent="0.2">
      <c r="A4256">
        <v>2.6402118699073101E+17</v>
      </c>
      <c r="B4256" t="s">
        <v>8430</v>
      </c>
      <c r="C4256" t="s">
        <v>8431</v>
      </c>
      <c r="D4256" s="1">
        <v>41214.672800925924</v>
      </c>
      <c r="E4256">
        <v>611</v>
      </c>
      <c r="F4256">
        <v>207</v>
      </c>
    </row>
    <row r="4257" spans="1:7" x14ac:dyDescent="0.2">
      <c r="A4257">
        <v>2.6402209653812E+17</v>
      </c>
      <c r="B4257" t="s">
        <v>8432</v>
      </c>
      <c r="C4257" t="s">
        <v>8433</v>
      </c>
      <c r="D4257" s="1">
        <v>41214.675312500003</v>
      </c>
      <c r="E4257">
        <v>863</v>
      </c>
      <c r="F4257">
        <v>191</v>
      </c>
    </row>
    <row r="4258" spans="1:7" x14ac:dyDescent="0.2">
      <c r="A4258">
        <v>2.6403413077225402E+17</v>
      </c>
      <c r="B4258" t="s">
        <v>8434</v>
      </c>
      <c r="C4258" t="s">
        <v>8435</v>
      </c>
      <c r="D4258" s="1">
        <v>41214.708518518521</v>
      </c>
      <c r="E4258">
        <v>726</v>
      </c>
      <c r="F4258">
        <v>190</v>
      </c>
    </row>
    <row r="4259" spans="1:7" x14ac:dyDescent="0.2">
      <c r="A4259">
        <v>2.6403452345137101E+17</v>
      </c>
      <c r="B4259" t="s">
        <v>8436</v>
      </c>
      <c r="C4259" t="s">
        <v>8437</v>
      </c>
      <c r="D4259" s="1">
        <v>41214.709606481483</v>
      </c>
      <c r="E4259">
        <v>652</v>
      </c>
      <c r="F4259">
        <v>252</v>
      </c>
    </row>
    <row r="4260" spans="1:7" x14ac:dyDescent="0.2">
      <c r="A4260">
        <v>2.6404412813489299E+17</v>
      </c>
      <c r="B4260" t="s">
        <v>8438</v>
      </c>
      <c r="C4260" t="s">
        <v>8439</v>
      </c>
      <c r="D4260" s="1">
        <v>41214.736111111109</v>
      </c>
      <c r="E4260">
        <v>215</v>
      </c>
      <c r="F4260">
        <v>79</v>
      </c>
    </row>
    <row r="4261" spans="1:7" x14ac:dyDescent="0.2">
      <c r="A4261">
        <v>2.6405212070413501E+17</v>
      </c>
      <c r="B4261" t="s">
        <v>8440</v>
      </c>
      <c r="C4261" t="s">
        <v>8441</v>
      </c>
      <c r="D4261" s="1">
        <v>41214.758171296293</v>
      </c>
      <c r="E4261">
        <v>763</v>
      </c>
      <c r="F4261">
        <v>302</v>
      </c>
    </row>
    <row r="4262" spans="1:7" x14ac:dyDescent="0.2">
      <c r="A4262">
        <v>2.6436526021398099E+17</v>
      </c>
      <c r="B4262" t="s">
        <v>8442</v>
      </c>
      <c r="C4262" t="s">
        <v>8443</v>
      </c>
      <c r="D4262" s="1">
        <v>41215.62226851852</v>
      </c>
      <c r="E4262">
        <v>513</v>
      </c>
      <c r="F4262">
        <v>201</v>
      </c>
    </row>
    <row r="4263" spans="1:7" x14ac:dyDescent="0.2">
      <c r="A4263">
        <v>2.6436557352010099E+17</v>
      </c>
      <c r="B4263" t="s">
        <v>8444</v>
      </c>
      <c r="C4263" t="s">
        <v>8445</v>
      </c>
      <c r="D4263" s="1">
        <v>41215.623136574075</v>
      </c>
      <c r="E4263">
        <v>378</v>
      </c>
      <c r="F4263">
        <v>147</v>
      </c>
    </row>
    <row r="4264" spans="1:7" x14ac:dyDescent="0.2">
      <c r="A4264">
        <v>2.643696000939E+17</v>
      </c>
      <c r="B4264" t="s">
        <v>8446</v>
      </c>
      <c r="C4264" t="s">
        <v>8447</v>
      </c>
      <c r="D4264" s="1">
        <v>41215.634247685186</v>
      </c>
      <c r="E4264">
        <v>802</v>
      </c>
      <c r="F4264">
        <v>254</v>
      </c>
    </row>
    <row r="4265" spans="1:7" x14ac:dyDescent="0.2">
      <c r="A4265">
        <v>2.6436978960094E+17</v>
      </c>
      <c r="B4265" t="s">
        <v>8448</v>
      </c>
      <c r="C4265" t="s">
        <v>8449</v>
      </c>
      <c r="D4265" s="1">
        <v>41215.634768518517</v>
      </c>
      <c r="E4265">
        <v>320</v>
      </c>
      <c r="F4265">
        <v>108</v>
      </c>
    </row>
    <row r="4266" spans="1:7" x14ac:dyDescent="0.2">
      <c r="A4266">
        <v>2.6437565197545798E+17</v>
      </c>
      <c r="B4266" t="s">
        <v>8450</v>
      </c>
      <c r="C4266" t="s">
        <v>8451</v>
      </c>
      <c r="D4266" s="1">
        <v>41215.650937500002</v>
      </c>
      <c r="E4266">
        <v>727</v>
      </c>
      <c r="F4266">
        <v>303</v>
      </c>
    </row>
    <row r="4267" spans="1:7" x14ac:dyDescent="0.2">
      <c r="A4267">
        <v>2.64377842157092E+17</v>
      </c>
      <c r="B4267" t="s">
        <v>8452</v>
      </c>
      <c r="C4267" t="s">
        <v>8453</v>
      </c>
      <c r="D4267" s="1">
        <v>41215.656990740739</v>
      </c>
      <c r="E4267">
        <v>403</v>
      </c>
      <c r="F4267">
        <v>243</v>
      </c>
    </row>
    <row r="4268" spans="1:7" x14ac:dyDescent="0.2">
      <c r="A4268">
        <v>2.6438014565208E+17</v>
      </c>
      <c r="B4268" t="s">
        <v>8454</v>
      </c>
      <c r="C4268" t="s">
        <v>8455</v>
      </c>
      <c r="D4268" s="1">
        <v>41215.663344907407</v>
      </c>
      <c r="E4268">
        <v>99</v>
      </c>
      <c r="F4268">
        <v>68</v>
      </c>
    </row>
    <row r="4269" spans="1:7" x14ac:dyDescent="0.2">
      <c r="A4269">
        <v>2.6438966660892602E+17</v>
      </c>
      <c r="B4269" t="s">
        <v>8456</v>
      </c>
      <c r="C4269" t="s">
        <v>8457</v>
      </c>
      <c r="D4269" s="1">
        <v>41215.689618055556</v>
      </c>
      <c r="E4269">
        <v>388</v>
      </c>
      <c r="F4269">
        <v>94</v>
      </c>
    </row>
    <row r="4270" spans="1:7" x14ac:dyDescent="0.2">
      <c r="A4270">
        <v>2.6439019681928301E+17</v>
      </c>
      <c r="B4270" t="s">
        <v>8458</v>
      </c>
      <c r="C4270" t="s">
        <v>8459</v>
      </c>
      <c r="D4270" s="1">
        <v>41215.691076388888</v>
      </c>
      <c r="E4270">
        <v>169</v>
      </c>
      <c r="F4270">
        <v>61</v>
      </c>
    </row>
    <row r="4271" spans="1:7" x14ac:dyDescent="0.2">
      <c r="A4271">
        <v>2.6439273811870099E+17</v>
      </c>
      <c r="B4271" t="s">
        <v>8460</v>
      </c>
      <c r="C4271" t="s">
        <v>8461</v>
      </c>
      <c r="D4271" s="1">
        <v>41215.69809027778</v>
      </c>
      <c r="E4271">
        <v>123</v>
      </c>
      <c r="F4271">
        <v>26</v>
      </c>
      <c r="G4271" t="s">
        <v>215</v>
      </c>
    </row>
    <row r="4272" spans="1:7" x14ac:dyDescent="0.2">
      <c r="A4272">
        <v>2.64393007623716E+17</v>
      </c>
      <c r="B4272" t="s">
        <v>8462</v>
      </c>
      <c r="C4272" t="s">
        <v>8463</v>
      </c>
      <c r="D4272" s="1">
        <v>41215.698831018519</v>
      </c>
      <c r="E4272">
        <v>168</v>
      </c>
      <c r="F4272">
        <v>41</v>
      </c>
      <c r="G4272" t="s">
        <v>215</v>
      </c>
    </row>
    <row r="4273" spans="1:7" x14ac:dyDescent="0.2">
      <c r="A4273">
        <v>2.6439397544257101E+17</v>
      </c>
      <c r="B4273" t="s">
        <v>8464</v>
      </c>
      <c r="C4273" t="s">
        <v>8465</v>
      </c>
      <c r="D4273" s="1">
        <v>41215.701504629629</v>
      </c>
      <c r="E4273">
        <v>72</v>
      </c>
      <c r="F4273">
        <v>48</v>
      </c>
      <c r="G4273" t="s">
        <v>89</v>
      </c>
    </row>
    <row r="4274" spans="1:7" x14ac:dyDescent="0.2">
      <c r="A4274">
        <v>2.6439549687601501E+17</v>
      </c>
      <c r="B4274" t="s">
        <v>8466</v>
      </c>
      <c r="C4274" t="s">
        <v>8467</v>
      </c>
      <c r="D4274" s="1">
        <v>41215.705706018518</v>
      </c>
      <c r="E4274">
        <v>46</v>
      </c>
      <c r="F4274">
        <v>29</v>
      </c>
      <c r="G4274" t="s">
        <v>89</v>
      </c>
    </row>
    <row r="4275" spans="1:7" x14ac:dyDescent="0.2">
      <c r="A4275">
        <v>2.64401551660044E+17</v>
      </c>
      <c r="B4275" t="s">
        <v>8468</v>
      </c>
      <c r="C4275" t="s">
        <v>8469</v>
      </c>
      <c r="D4275" s="1">
        <v>41215.722407407404</v>
      </c>
      <c r="E4275">
        <v>1242</v>
      </c>
      <c r="F4275">
        <v>1730</v>
      </c>
      <c r="G4275" t="s">
        <v>89</v>
      </c>
    </row>
    <row r="4276" spans="1:7" x14ac:dyDescent="0.2">
      <c r="A4276">
        <v>2.6441310483266701E+17</v>
      </c>
      <c r="B4276" t="s">
        <v>8470</v>
      </c>
      <c r="C4276" t="s">
        <v>8471</v>
      </c>
      <c r="D4276" s="1">
        <v>41215.754293981481</v>
      </c>
      <c r="E4276">
        <v>502</v>
      </c>
      <c r="F4276">
        <v>347</v>
      </c>
    </row>
    <row r="4277" spans="1:7" x14ac:dyDescent="0.2">
      <c r="A4277">
        <v>2.6441545785818301E+17</v>
      </c>
      <c r="B4277" t="s">
        <v>8472</v>
      </c>
      <c r="C4277" t="s">
        <v>8473</v>
      </c>
      <c r="D4277" s="1">
        <v>41215.760787037034</v>
      </c>
      <c r="E4277">
        <v>523</v>
      </c>
      <c r="F4277">
        <v>139</v>
      </c>
    </row>
    <row r="4278" spans="1:7" x14ac:dyDescent="0.2">
      <c r="A4278">
        <v>2.64416515124776E+17</v>
      </c>
      <c r="B4278" t="s">
        <v>8474</v>
      </c>
      <c r="C4278" t="s">
        <v>8475</v>
      </c>
      <c r="D4278" s="1">
        <v>41215.763703703706</v>
      </c>
      <c r="E4278">
        <v>1019</v>
      </c>
      <c r="F4278">
        <v>512</v>
      </c>
    </row>
    <row r="4279" spans="1:7" x14ac:dyDescent="0.2">
      <c r="A4279">
        <v>2.6441773432085699E+17</v>
      </c>
      <c r="B4279" t="s">
        <v>8476</v>
      </c>
      <c r="C4279" t="s">
        <v>8477</v>
      </c>
      <c r="D4279" s="1">
        <v>41215.767071759263</v>
      </c>
      <c r="E4279">
        <v>135</v>
      </c>
      <c r="F4279">
        <v>23</v>
      </c>
      <c r="G4279" t="s">
        <v>215</v>
      </c>
    </row>
    <row r="4280" spans="1:7" x14ac:dyDescent="0.2">
      <c r="A4280">
        <v>2.6441793702737901E+17</v>
      </c>
      <c r="B4280" t="s">
        <v>8478</v>
      </c>
      <c r="C4280" t="s">
        <v>8479</v>
      </c>
      <c r="D4280" s="1">
        <v>41215.767627314817</v>
      </c>
      <c r="E4280">
        <v>82</v>
      </c>
      <c r="F4280">
        <v>42</v>
      </c>
      <c r="G4280" t="s">
        <v>215</v>
      </c>
    </row>
    <row r="4281" spans="1:7" x14ac:dyDescent="0.2">
      <c r="A4281">
        <v>2.6442332765593101E+17</v>
      </c>
      <c r="B4281" t="s">
        <v>8480</v>
      </c>
      <c r="C4281" t="s">
        <v>8481</v>
      </c>
      <c r="D4281" s="1">
        <v>41215.782500000001</v>
      </c>
      <c r="E4281">
        <v>714</v>
      </c>
      <c r="F4281">
        <v>275</v>
      </c>
    </row>
    <row r="4282" spans="1:7" x14ac:dyDescent="0.2">
      <c r="A4282">
        <v>2.64428503217364E+17</v>
      </c>
      <c r="B4282" t="s">
        <v>8482</v>
      </c>
      <c r="C4282" t="e">
        <f>_xlfn.SINGLE( simonsam it is Trump water)--Thanks.</f>
        <v>#NAME?</v>
      </c>
      <c r="D4282" s="1">
        <v>41215.796782407408</v>
      </c>
      <c r="E4282">
        <v>57</v>
      </c>
      <c r="F4282">
        <v>70</v>
      </c>
      <c r="G4282" t="s">
        <v>89</v>
      </c>
    </row>
    <row r="4283" spans="1:7" x14ac:dyDescent="0.2">
      <c r="A4283">
        <v>2.6443245559390598E+17</v>
      </c>
      <c r="B4283" t="s">
        <v>8483</v>
      </c>
      <c r="C4283" t="s">
        <v>8484</v>
      </c>
      <c r="D4283" s="1">
        <v>41215.807685185187</v>
      </c>
      <c r="E4283">
        <v>450</v>
      </c>
      <c r="F4283">
        <v>87</v>
      </c>
    </row>
    <row r="4284" spans="1:7" x14ac:dyDescent="0.2">
      <c r="A4284">
        <v>2.6443265132948198E+17</v>
      </c>
      <c r="B4284" t="s">
        <v>8485</v>
      </c>
      <c r="C4284" t="s">
        <v>8486</v>
      </c>
      <c r="D4284" s="1">
        <v>41215.808229166665</v>
      </c>
      <c r="E4284">
        <v>648</v>
      </c>
      <c r="F4284">
        <v>143</v>
      </c>
      <c r="G4284" t="s">
        <v>89</v>
      </c>
    </row>
    <row r="4285" spans="1:7" x14ac:dyDescent="0.2">
      <c r="A4285">
        <v>2.6443282457522099E+17</v>
      </c>
      <c r="B4285" t="s">
        <v>8487</v>
      </c>
      <c r="C4285" t="s">
        <v>8488</v>
      </c>
      <c r="D4285" s="1">
        <v>41215.808703703704</v>
      </c>
      <c r="E4285">
        <v>610</v>
      </c>
      <c r="F4285">
        <v>152</v>
      </c>
    </row>
    <row r="4286" spans="1:7" x14ac:dyDescent="0.2">
      <c r="A4286">
        <v>2.6443483793758598E+17</v>
      </c>
      <c r="B4286" t="s">
        <v>8489</v>
      </c>
      <c r="C4286" t="s">
        <v>8490</v>
      </c>
      <c r="D4286" s="1">
        <v>41215.814259259256</v>
      </c>
      <c r="E4286">
        <v>379</v>
      </c>
      <c r="F4286">
        <v>232</v>
      </c>
      <c r="G4286" t="s">
        <v>89</v>
      </c>
    </row>
    <row r="4287" spans="1:7" x14ac:dyDescent="0.2">
      <c r="A4287">
        <v>2.6443650172993101E+17</v>
      </c>
      <c r="B4287" t="s">
        <v>8491</v>
      </c>
      <c r="C4287" t="s">
        <v>8492</v>
      </c>
      <c r="D4287" s="1">
        <v>41215.818854166668</v>
      </c>
      <c r="E4287">
        <v>79</v>
      </c>
      <c r="F4287">
        <v>34</v>
      </c>
      <c r="G4287" t="s">
        <v>89</v>
      </c>
    </row>
    <row r="4288" spans="1:7" x14ac:dyDescent="0.2">
      <c r="A4288">
        <v>2.6443775552901501E+17</v>
      </c>
      <c r="B4288" t="s">
        <v>8493</v>
      </c>
      <c r="C4288" t="s">
        <v>8494</v>
      </c>
      <c r="D4288" s="1">
        <v>41215.822314814817</v>
      </c>
      <c r="E4288">
        <v>40</v>
      </c>
      <c r="F4288">
        <v>27</v>
      </c>
      <c r="G4288" t="s">
        <v>89</v>
      </c>
    </row>
    <row r="4289" spans="1:8" x14ac:dyDescent="0.2">
      <c r="A4289">
        <v>2.6444075985863802E+17</v>
      </c>
      <c r="B4289" t="s">
        <v>8495</v>
      </c>
      <c r="C4289" t="s">
        <v>8496</v>
      </c>
      <c r="D4289" s="1">
        <v>41215.830601851849</v>
      </c>
      <c r="E4289">
        <v>1021</v>
      </c>
      <c r="F4289">
        <v>181</v>
      </c>
    </row>
    <row r="4290" spans="1:8" x14ac:dyDescent="0.2">
      <c r="A4290">
        <v>2.6444160263690598E+17</v>
      </c>
      <c r="B4290" t="s">
        <v>8497</v>
      </c>
      <c r="C4290" t="s">
        <v>8498</v>
      </c>
      <c r="D4290" s="1">
        <v>41215.832928240743</v>
      </c>
      <c r="E4290">
        <v>481</v>
      </c>
      <c r="F4290">
        <v>260</v>
      </c>
    </row>
    <row r="4291" spans="1:8" x14ac:dyDescent="0.2">
      <c r="A4291">
        <v>2.64442229127536E+17</v>
      </c>
      <c r="B4291" t="s">
        <v>8499</v>
      </c>
      <c r="C4291" t="s">
        <v>8500</v>
      </c>
      <c r="D4291" s="1">
        <v>41215.834664351853</v>
      </c>
      <c r="E4291">
        <v>20</v>
      </c>
      <c r="F4291">
        <v>12</v>
      </c>
    </row>
    <row r="4292" spans="1:8" x14ac:dyDescent="0.2">
      <c r="A4292">
        <v>2.6444234106092701E+17</v>
      </c>
      <c r="B4292" t="s">
        <v>8501</v>
      </c>
      <c r="C4292" t="s">
        <v>8502</v>
      </c>
      <c r="D4292" s="1">
        <v>41215.834965277776</v>
      </c>
      <c r="E4292">
        <v>186</v>
      </c>
      <c r="F4292">
        <v>66</v>
      </c>
      <c r="G4292" t="s">
        <v>89</v>
      </c>
    </row>
    <row r="4293" spans="1:8" x14ac:dyDescent="0.2">
      <c r="A4293">
        <v>2.64444623353704E+17</v>
      </c>
      <c r="B4293" t="s">
        <v>8503</v>
      </c>
      <c r="C4293" t="s">
        <v>8504</v>
      </c>
      <c r="D4293" s="1">
        <v>41215.841273148151</v>
      </c>
      <c r="E4293">
        <v>94</v>
      </c>
      <c r="F4293">
        <v>119</v>
      </c>
      <c r="G4293" t="s">
        <v>215</v>
      </c>
      <c r="H4293" t="s">
        <v>505</v>
      </c>
    </row>
    <row r="4294" spans="1:8" x14ac:dyDescent="0.2">
      <c r="A4294">
        <v>2.6444827141251398E+17</v>
      </c>
      <c r="B4294" t="s">
        <v>8505</v>
      </c>
      <c r="C4294" t="s">
        <v>8506</v>
      </c>
      <c r="D4294" s="1">
        <v>41215.851331018515</v>
      </c>
      <c r="E4294">
        <v>110</v>
      </c>
      <c r="F4294">
        <v>54</v>
      </c>
      <c r="G4294" t="s">
        <v>89</v>
      </c>
    </row>
    <row r="4295" spans="1:8" x14ac:dyDescent="0.2">
      <c r="A4295">
        <v>2.6445274065731501E+17</v>
      </c>
      <c r="B4295" t="s">
        <v>8507</v>
      </c>
      <c r="C4295" t="s">
        <v>8508</v>
      </c>
      <c r="D4295" s="1">
        <v>41215.863668981481</v>
      </c>
      <c r="E4295">
        <v>736</v>
      </c>
      <c r="F4295">
        <v>268</v>
      </c>
    </row>
    <row r="4296" spans="1:8" x14ac:dyDescent="0.2">
      <c r="A4296">
        <v>2.6445298460225501E+17</v>
      </c>
      <c r="B4296" t="s">
        <v>8509</v>
      </c>
      <c r="C4296" t="s">
        <v>8510</v>
      </c>
      <c r="D4296" s="1">
        <v>41215.864340277774</v>
      </c>
      <c r="E4296">
        <v>1021</v>
      </c>
      <c r="F4296">
        <v>221</v>
      </c>
    </row>
    <row r="4297" spans="1:8" x14ac:dyDescent="0.2">
      <c r="A4297">
        <v>2.6445319505983802E+17</v>
      </c>
      <c r="B4297" t="s">
        <v>8511</v>
      </c>
      <c r="C4297" t="s">
        <v>8512</v>
      </c>
      <c r="D4297" s="1">
        <v>41215.864918981482</v>
      </c>
      <c r="E4297">
        <v>761</v>
      </c>
      <c r="F4297">
        <v>225</v>
      </c>
    </row>
    <row r="4298" spans="1:8" x14ac:dyDescent="0.2">
      <c r="A4298">
        <v>2.6445337398884701E+17</v>
      </c>
      <c r="B4298" t="s">
        <v>8513</v>
      </c>
      <c r="C4298" t="s">
        <v>8514</v>
      </c>
      <c r="D4298" s="1">
        <v>41215.865416666667</v>
      </c>
      <c r="E4298">
        <v>198</v>
      </c>
      <c r="F4298">
        <v>47</v>
      </c>
    </row>
    <row r="4299" spans="1:8" x14ac:dyDescent="0.2">
      <c r="A4299">
        <v>2.6445509440425901E+17</v>
      </c>
      <c r="B4299" t="s">
        <v>8515</v>
      </c>
      <c r="C4299" t="s">
        <v>8516</v>
      </c>
      <c r="D4299" s="1">
        <v>41215.870162037034</v>
      </c>
      <c r="E4299">
        <v>625</v>
      </c>
      <c r="F4299">
        <v>119</v>
      </c>
      <c r="G4299" t="s">
        <v>89</v>
      </c>
    </row>
    <row r="4300" spans="1:8" x14ac:dyDescent="0.2">
      <c r="A4300">
        <v>2.6445565142879398E+17</v>
      </c>
      <c r="B4300" t="s">
        <v>8517</v>
      </c>
      <c r="C4300" t="s">
        <v>8518</v>
      </c>
      <c r="D4300" s="1">
        <v>41215.871701388889</v>
      </c>
      <c r="E4300">
        <v>214</v>
      </c>
      <c r="F4300">
        <v>57</v>
      </c>
    </row>
    <row r="4301" spans="1:8" x14ac:dyDescent="0.2">
      <c r="A4301">
        <v>2.64458378976296E+17</v>
      </c>
      <c r="B4301" t="s">
        <v>8519</v>
      </c>
      <c r="C4301" t="s">
        <v>8520</v>
      </c>
      <c r="D4301" s="1">
        <v>41215.879224537035</v>
      </c>
      <c r="E4301">
        <v>65</v>
      </c>
      <c r="F4301">
        <v>31</v>
      </c>
    </row>
    <row r="4302" spans="1:8" x14ac:dyDescent="0.2">
      <c r="A4302">
        <v>2.6450763039810301E+17</v>
      </c>
      <c r="B4302" t="s">
        <v>8521</v>
      </c>
      <c r="C4302" t="s">
        <v>8522</v>
      </c>
      <c r="D4302" s="1">
        <v>41216.015138888892</v>
      </c>
      <c r="E4302">
        <v>39</v>
      </c>
      <c r="F4302">
        <v>19</v>
      </c>
      <c r="G4302" t="s">
        <v>215</v>
      </c>
    </row>
    <row r="4303" spans="1:8" x14ac:dyDescent="0.2">
      <c r="A4303">
        <v>2.6478132159382701E+17</v>
      </c>
      <c r="B4303" t="s">
        <v>8523</v>
      </c>
      <c r="C4303" t="s">
        <v>8524</v>
      </c>
      <c r="D4303" s="1">
        <v>41216.770381944443</v>
      </c>
      <c r="E4303">
        <v>301</v>
      </c>
      <c r="F4303">
        <v>65</v>
      </c>
      <c r="G4303" t="s">
        <v>215</v>
      </c>
    </row>
    <row r="4304" spans="1:8" x14ac:dyDescent="0.2">
      <c r="A4304">
        <v>2.6478734803273299E+17</v>
      </c>
      <c r="B4304" t="s">
        <v>8525</v>
      </c>
      <c r="C4304" t="s">
        <v>8526</v>
      </c>
      <c r="D4304" s="1">
        <v>41216.787002314813</v>
      </c>
      <c r="E4304">
        <v>646</v>
      </c>
      <c r="F4304">
        <v>99</v>
      </c>
    </row>
    <row r="4305" spans="1:7" x14ac:dyDescent="0.2">
      <c r="A4305">
        <v>2.64853245732724E+17</v>
      </c>
      <c r="B4305" t="s">
        <v>8527</v>
      </c>
      <c r="C4305" t="s">
        <v>8528</v>
      </c>
      <c r="D4305" s="1">
        <v>41216.968854166669</v>
      </c>
      <c r="E4305">
        <v>381</v>
      </c>
      <c r="F4305">
        <v>140</v>
      </c>
      <c r="G4305" t="s">
        <v>89</v>
      </c>
    </row>
    <row r="4306" spans="1:7" x14ac:dyDescent="0.2">
      <c r="A4306">
        <v>2.64880505613328E+17</v>
      </c>
      <c r="B4306" t="s">
        <v>8529</v>
      </c>
      <c r="C4306" t="s">
        <v>8530</v>
      </c>
      <c r="D4306" s="1">
        <v>41217.044074074074</v>
      </c>
      <c r="E4306">
        <v>995</v>
      </c>
      <c r="F4306">
        <v>207</v>
      </c>
    </row>
    <row r="4307" spans="1:7" x14ac:dyDescent="0.2">
      <c r="A4307">
        <v>2.6488438963949101E+17</v>
      </c>
      <c r="B4307" t="s">
        <v>8531</v>
      </c>
      <c r="C4307" t="s">
        <v>8532</v>
      </c>
      <c r="D4307" s="1">
        <v>41217.054791666669</v>
      </c>
      <c r="E4307">
        <v>717</v>
      </c>
      <c r="F4307">
        <v>149</v>
      </c>
    </row>
    <row r="4308" spans="1:7" x14ac:dyDescent="0.2">
      <c r="A4308">
        <v>2.6489602605646202E+17</v>
      </c>
      <c r="B4308" t="s">
        <v>8533</v>
      </c>
      <c r="C4308" t="s">
        <v>8534</v>
      </c>
      <c r="D4308" s="1">
        <v>41217.086898148147</v>
      </c>
      <c r="E4308">
        <v>1104</v>
      </c>
      <c r="F4308">
        <v>235</v>
      </c>
      <c r="G4308" t="s">
        <v>89</v>
      </c>
    </row>
    <row r="4309" spans="1:7" x14ac:dyDescent="0.2">
      <c r="A4309">
        <v>2.65132601365368E+17</v>
      </c>
      <c r="B4309" t="s">
        <v>8535</v>
      </c>
      <c r="C4309" t="s">
        <v>8536</v>
      </c>
      <c r="D4309" s="1">
        <v>41217.739722222221</v>
      </c>
      <c r="E4309">
        <v>462</v>
      </c>
      <c r="F4309">
        <v>283</v>
      </c>
    </row>
    <row r="4310" spans="1:7" x14ac:dyDescent="0.2">
      <c r="A4310">
        <v>2.6513290468485501E+17</v>
      </c>
      <c r="B4310" t="s">
        <v>8537</v>
      </c>
      <c r="C4310" t="s">
        <v>8538</v>
      </c>
      <c r="D4310" s="1">
        <v>41217.740567129629</v>
      </c>
      <c r="E4310">
        <v>2972</v>
      </c>
      <c r="F4310">
        <v>2070</v>
      </c>
    </row>
    <row r="4311" spans="1:7" x14ac:dyDescent="0.2">
      <c r="A4311">
        <v>2.651331127559E+17</v>
      </c>
      <c r="B4311" t="s">
        <v>8539</v>
      </c>
      <c r="C4311" t="s">
        <v>8540</v>
      </c>
      <c r="D4311" s="1">
        <v>41217.74113425926</v>
      </c>
      <c r="E4311">
        <v>552</v>
      </c>
      <c r="F4311">
        <v>204</v>
      </c>
      <c r="G4311" t="s">
        <v>89</v>
      </c>
    </row>
    <row r="4312" spans="1:7" x14ac:dyDescent="0.2">
      <c r="A4312">
        <v>2.6513377941955299E+17</v>
      </c>
      <c r="B4312" t="s">
        <v>8541</v>
      </c>
      <c r="C4312" t="s">
        <v>8542</v>
      </c>
      <c r="D4312" s="1">
        <v>41217.742974537039</v>
      </c>
      <c r="E4312">
        <v>5</v>
      </c>
      <c r="F4312">
        <v>3</v>
      </c>
      <c r="G4312" t="s">
        <v>89</v>
      </c>
    </row>
    <row r="4313" spans="1:7" x14ac:dyDescent="0.2">
      <c r="A4313">
        <v>2.6513415088389299E+17</v>
      </c>
      <c r="B4313" t="s">
        <v>8543</v>
      </c>
      <c r="C4313" t="s">
        <v>8544</v>
      </c>
      <c r="D4313" s="1">
        <v>41217.744004629632</v>
      </c>
      <c r="E4313">
        <v>3</v>
      </c>
      <c r="F4313">
        <v>4</v>
      </c>
      <c r="G4313" t="s">
        <v>89</v>
      </c>
    </row>
    <row r="4314" spans="1:7" x14ac:dyDescent="0.2">
      <c r="A4314">
        <v>2.6513453625233798E+17</v>
      </c>
      <c r="B4314" t="s">
        <v>8545</v>
      </c>
      <c r="C4314" t="s">
        <v>8546</v>
      </c>
      <c r="D4314" s="1">
        <v>41217.745069444441</v>
      </c>
      <c r="E4314">
        <v>7</v>
      </c>
      <c r="F4314">
        <v>3</v>
      </c>
      <c r="G4314" t="s">
        <v>89</v>
      </c>
    </row>
    <row r="4315" spans="1:7" x14ac:dyDescent="0.2">
      <c r="A4315">
        <v>2.6513482372994202E+17</v>
      </c>
      <c r="B4315" t="s">
        <v>8547</v>
      </c>
      <c r="C4315" t="s">
        <v>8548</v>
      </c>
      <c r="D4315" s="1">
        <v>41217.745856481481</v>
      </c>
      <c r="E4315">
        <v>197</v>
      </c>
      <c r="F4315">
        <v>73</v>
      </c>
      <c r="G4315" t="s">
        <v>89</v>
      </c>
    </row>
    <row r="4316" spans="1:7" x14ac:dyDescent="0.2">
      <c r="A4316">
        <v>2.6513538149268198E+17</v>
      </c>
      <c r="B4316" t="s">
        <v>8549</v>
      </c>
      <c r="C4316" t="s">
        <v>8550</v>
      </c>
      <c r="D4316" s="1">
        <v>41217.747395833336</v>
      </c>
      <c r="E4316">
        <v>13</v>
      </c>
      <c r="F4316">
        <v>2</v>
      </c>
      <c r="G4316" t="s">
        <v>89</v>
      </c>
    </row>
    <row r="4317" spans="1:7" x14ac:dyDescent="0.2">
      <c r="A4317">
        <v>2.6516486988249402E+17</v>
      </c>
      <c r="B4317" t="s">
        <v>8551</v>
      </c>
      <c r="C4317" t="s">
        <v>8552</v>
      </c>
      <c r="D4317" s="1">
        <v>41217.828773148147</v>
      </c>
      <c r="E4317">
        <v>1113</v>
      </c>
      <c r="F4317">
        <v>532</v>
      </c>
    </row>
    <row r="4318" spans="1:7" x14ac:dyDescent="0.2">
      <c r="A4318">
        <v>2.6521410500102899E+17</v>
      </c>
      <c r="B4318" t="s">
        <v>8553</v>
      </c>
      <c r="C4318" t="s">
        <v>8554</v>
      </c>
      <c r="D4318" s="1">
        <v>41217.964629629627</v>
      </c>
      <c r="E4318">
        <v>361</v>
      </c>
      <c r="F4318">
        <v>109</v>
      </c>
      <c r="G4318" t="s">
        <v>89</v>
      </c>
    </row>
    <row r="4319" spans="1:7" x14ac:dyDescent="0.2">
      <c r="A4319">
        <v>2.6529622173063901E+17</v>
      </c>
      <c r="B4319" t="s">
        <v>8555</v>
      </c>
      <c r="C4319" t="s">
        <v>8556</v>
      </c>
      <c r="D4319" s="1">
        <v>41218.19122685185</v>
      </c>
      <c r="E4319">
        <v>43</v>
      </c>
      <c r="F4319">
        <v>16</v>
      </c>
      <c r="G4319" t="s">
        <v>89</v>
      </c>
    </row>
    <row r="4320" spans="1:7" x14ac:dyDescent="0.2">
      <c r="A4320">
        <v>2.6545971350694701E+17</v>
      </c>
      <c r="B4320" t="s">
        <v>8557</v>
      </c>
      <c r="C4320" t="e">
        <f xml:space="preserve"> eheinlen Yes.</f>
        <v>#NAME?</v>
      </c>
      <c r="D4320" s="1">
        <v>41218.642384259256</v>
      </c>
      <c r="E4320">
        <v>3</v>
      </c>
      <c r="F4320">
        <v>1</v>
      </c>
      <c r="G4320" t="s">
        <v>89</v>
      </c>
    </row>
    <row r="4321" spans="1:7" x14ac:dyDescent="0.2">
      <c r="A4321">
        <v>2.6545989467150701E+17</v>
      </c>
      <c r="B4321" t="s">
        <v>8558</v>
      </c>
      <c r="C4321" t="e">
        <f>_xlfn.SINGLE( TrickettTweeter no), his facts are very bad for him.</f>
        <v>#NAME?</v>
      </c>
      <c r="D4321" s="1">
        <v>41218.642881944441</v>
      </c>
      <c r="E4321">
        <v>3</v>
      </c>
      <c r="F4321">
        <v>1</v>
      </c>
      <c r="G4321" t="s">
        <v>89</v>
      </c>
    </row>
    <row r="4322" spans="1:7" x14ac:dyDescent="0.2">
      <c r="A4322">
        <v>2.6546019908991299E+17</v>
      </c>
      <c r="B4322" t="s">
        <v>8559</v>
      </c>
      <c r="C4322" t="s">
        <v>8560</v>
      </c>
      <c r="D4322" s="1">
        <v>41218.643726851849</v>
      </c>
      <c r="E4322">
        <v>4</v>
      </c>
      <c r="F4322">
        <v>1</v>
      </c>
      <c r="G4322" t="s">
        <v>89</v>
      </c>
    </row>
    <row r="4323" spans="1:7" x14ac:dyDescent="0.2">
      <c r="A4323">
        <v>2.6546036430774598E+17</v>
      </c>
      <c r="B4323" t="s">
        <v>8561</v>
      </c>
      <c r="C4323" t="s">
        <v>8562</v>
      </c>
      <c r="D4323" s="1">
        <v>41218.644178240742</v>
      </c>
      <c r="E4323">
        <v>3</v>
      </c>
      <c r="F4323">
        <v>0</v>
      </c>
      <c r="G4323" t="e">
        <f>_xlfn.SINGLE( _xlfn.SINGLE( _xlfn.SINGLE( _xlfn.SINGLE(hannityshow))))</f>
        <v>#NAME?</v>
      </c>
    </row>
    <row r="4324" spans="1:7" x14ac:dyDescent="0.2">
      <c r="A4324">
        <v>2.65474730130276E+17</v>
      </c>
      <c r="B4324" t="s">
        <v>8563</v>
      </c>
      <c r="C4324" t="s">
        <v>8564</v>
      </c>
      <c r="D4324" s="1">
        <v>41218.683819444443</v>
      </c>
      <c r="E4324">
        <v>1048</v>
      </c>
      <c r="F4324">
        <v>261</v>
      </c>
    </row>
    <row r="4325" spans="1:7" x14ac:dyDescent="0.2">
      <c r="A4325">
        <v>2.65476443138572E+17</v>
      </c>
      <c r="B4325" t="s">
        <v>8565</v>
      </c>
      <c r="C4325" t="s">
        <v>8566</v>
      </c>
      <c r="D4325" s="1">
        <v>41218.68855324074</v>
      </c>
      <c r="E4325">
        <v>83</v>
      </c>
      <c r="F4325">
        <v>55</v>
      </c>
      <c r="G4325" t="s">
        <v>89</v>
      </c>
    </row>
    <row r="4326" spans="1:7" x14ac:dyDescent="0.2">
      <c r="A4326">
        <v>2.6547686282063398E+17</v>
      </c>
      <c r="B4326" t="s">
        <v>8567</v>
      </c>
      <c r="C4326" t="s">
        <v>8568</v>
      </c>
      <c r="D4326" s="1">
        <v>41218.689710648148</v>
      </c>
      <c r="E4326">
        <v>49</v>
      </c>
      <c r="F4326">
        <v>32</v>
      </c>
      <c r="G4326" t="e">
        <f>_xlfn.SINGLE( _xlfn.SINGLE(HollywoodReporterhttp))</f>
        <v>#NAME?</v>
      </c>
    </row>
    <row r="4327" spans="1:7" x14ac:dyDescent="0.2">
      <c r="A4327">
        <v>2.65480543238512E+17</v>
      </c>
      <c r="B4327" t="s">
        <v>8569</v>
      </c>
      <c r="C4327" t="s">
        <v>8570</v>
      </c>
      <c r="D4327" s="1">
        <v>41218.699861111112</v>
      </c>
      <c r="E4327">
        <v>315</v>
      </c>
      <c r="F4327">
        <v>94</v>
      </c>
    </row>
    <row r="4328" spans="1:7" x14ac:dyDescent="0.2">
      <c r="A4328">
        <v>2.6548247954731802E+17</v>
      </c>
      <c r="B4328" t="s">
        <v>8571</v>
      </c>
      <c r="C4328" t="s">
        <v>8572</v>
      </c>
      <c r="D4328" s="1">
        <v>41218.705208333333</v>
      </c>
      <c r="E4328">
        <v>631</v>
      </c>
      <c r="F4328">
        <v>213</v>
      </c>
    </row>
    <row r="4329" spans="1:7" x14ac:dyDescent="0.2">
      <c r="A4329">
        <v>2.6548522599438301E+17</v>
      </c>
      <c r="B4329" t="s">
        <v>8573</v>
      </c>
      <c r="C4329" t="s">
        <v>8574</v>
      </c>
      <c r="D4329" s="1">
        <v>41218.712789351855</v>
      </c>
      <c r="E4329">
        <v>140</v>
      </c>
      <c r="F4329">
        <v>51</v>
      </c>
      <c r="G4329" t="s">
        <v>89</v>
      </c>
    </row>
    <row r="4330" spans="1:7" x14ac:dyDescent="0.2">
      <c r="A4330">
        <v>2.6549627179463002E+17</v>
      </c>
      <c r="B4330" t="s">
        <v>8575</v>
      </c>
      <c r="C4330" t="s">
        <v>8576</v>
      </c>
      <c r="D4330" s="1">
        <v>41218.743263888886</v>
      </c>
      <c r="E4330">
        <v>634</v>
      </c>
      <c r="F4330">
        <v>300</v>
      </c>
    </row>
    <row r="4331" spans="1:7" x14ac:dyDescent="0.2">
      <c r="A4331">
        <v>2.6550028529893699E+17</v>
      </c>
      <c r="B4331" t="s">
        <v>8577</v>
      </c>
      <c r="C4331" t="s">
        <v>8578</v>
      </c>
      <c r="D4331" s="1">
        <v>41218.754340277781</v>
      </c>
      <c r="E4331">
        <v>20</v>
      </c>
      <c r="F4331">
        <v>5</v>
      </c>
    </row>
    <row r="4332" spans="1:7" x14ac:dyDescent="0.2">
      <c r="A4332">
        <v>2.6550942124383398E+17</v>
      </c>
      <c r="B4332" t="s">
        <v>8579</v>
      </c>
      <c r="C4332" t="s">
        <v>8580</v>
      </c>
      <c r="D4332" s="1">
        <v>41218.779548611114</v>
      </c>
      <c r="E4332">
        <v>65</v>
      </c>
      <c r="F4332">
        <v>25</v>
      </c>
      <c r="G4332" t="s">
        <v>576</v>
      </c>
    </row>
    <row r="4333" spans="1:7" x14ac:dyDescent="0.2">
      <c r="A4333">
        <v>2.65526910891732E+17</v>
      </c>
      <c r="B4333" t="s">
        <v>8581</v>
      </c>
      <c r="C4333" t="s">
        <v>8582</v>
      </c>
      <c r="D4333" s="1">
        <v>41218.8278125</v>
      </c>
      <c r="E4333">
        <v>762</v>
      </c>
      <c r="F4333">
        <v>156</v>
      </c>
    </row>
    <row r="4334" spans="1:7" x14ac:dyDescent="0.2">
      <c r="A4334">
        <v>2.65532178077732E+17</v>
      </c>
      <c r="B4334" t="s">
        <v>8583</v>
      </c>
      <c r="C4334" t="s">
        <v>8584</v>
      </c>
      <c r="D4334" s="1">
        <v>41218.842349537037</v>
      </c>
      <c r="E4334">
        <v>1309</v>
      </c>
      <c r="F4334">
        <v>278</v>
      </c>
    </row>
    <row r="4335" spans="1:7" x14ac:dyDescent="0.2">
      <c r="A4335">
        <v>2.6553629944278202E+17</v>
      </c>
      <c r="B4335" t="s">
        <v>8585</v>
      </c>
      <c r="C4335" t="s">
        <v>8586</v>
      </c>
      <c r="D4335" s="1">
        <v>41218.853715277779</v>
      </c>
      <c r="E4335">
        <v>271</v>
      </c>
      <c r="F4335">
        <v>285</v>
      </c>
      <c r="G4335" t="s">
        <v>89</v>
      </c>
    </row>
    <row r="4336" spans="1:7" x14ac:dyDescent="0.2">
      <c r="A4336">
        <v>2.6553687303062301E+17</v>
      </c>
      <c r="B4336" t="s">
        <v>8587</v>
      </c>
      <c r="C4336" t="s">
        <v>8588</v>
      </c>
      <c r="D4336" s="1">
        <v>41218.855300925927</v>
      </c>
      <c r="E4336">
        <v>76</v>
      </c>
      <c r="F4336">
        <v>35</v>
      </c>
      <c r="G4336" t="s">
        <v>89</v>
      </c>
    </row>
    <row r="4337" spans="1:8" x14ac:dyDescent="0.2">
      <c r="A4337">
        <v>2.65537298265948E+17</v>
      </c>
      <c r="B4337" t="s">
        <v>8589</v>
      </c>
      <c r="C4337" t="s">
        <v>8590</v>
      </c>
      <c r="D4337" s="1">
        <v>41218.856481481482</v>
      </c>
      <c r="E4337">
        <v>416</v>
      </c>
      <c r="F4337">
        <v>138</v>
      </c>
      <c r="G4337" t="s">
        <v>89</v>
      </c>
    </row>
    <row r="4338" spans="1:8" x14ac:dyDescent="0.2">
      <c r="A4338">
        <v>2.6553785344079002E+17</v>
      </c>
      <c r="B4338" t="s">
        <v>8591</v>
      </c>
      <c r="C4338" t="s">
        <v>8592</v>
      </c>
      <c r="D4338" s="1">
        <v>41218.85800925926</v>
      </c>
      <c r="E4338">
        <v>291</v>
      </c>
      <c r="F4338">
        <v>318</v>
      </c>
      <c r="G4338" t="s">
        <v>215</v>
      </c>
      <c r="H4338" t="s">
        <v>505</v>
      </c>
    </row>
    <row r="4339" spans="1:8" x14ac:dyDescent="0.2">
      <c r="A4339">
        <v>2.65538847801212E+17</v>
      </c>
      <c r="B4339" t="s">
        <v>8593</v>
      </c>
      <c r="C4339" t="s">
        <v>8594</v>
      </c>
      <c r="D4339" s="1">
        <v>41218.860752314817</v>
      </c>
      <c r="E4339">
        <v>220</v>
      </c>
      <c r="F4339">
        <v>70</v>
      </c>
      <c r="G4339" t="s">
        <v>89</v>
      </c>
    </row>
    <row r="4340" spans="1:8" x14ac:dyDescent="0.2">
      <c r="A4340">
        <v>2.65542606740652E+17</v>
      </c>
      <c r="B4340" t="s">
        <v>8595</v>
      </c>
      <c r="C4340" t="s">
        <v>8596</v>
      </c>
      <c r="D4340" s="1">
        <v>41218.871122685188</v>
      </c>
      <c r="E4340">
        <v>124</v>
      </c>
      <c r="F4340">
        <v>130</v>
      </c>
      <c r="G4340" t="s">
        <v>215</v>
      </c>
    </row>
    <row r="4341" spans="1:8" x14ac:dyDescent="0.2">
      <c r="A4341">
        <v>2.6554311373135802E+17</v>
      </c>
      <c r="B4341" t="s">
        <v>8597</v>
      </c>
      <c r="C4341" t="s">
        <v>8598</v>
      </c>
      <c r="D4341" s="1">
        <v>41218.872523148151</v>
      </c>
      <c r="E4341">
        <v>6</v>
      </c>
      <c r="F4341">
        <v>2</v>
      </c>
      <c r="G4341" t="e">
        <f>acman84</f>
        <v>#NAME?</v>
      </c>
    </row>
    <row r="4342" spans="1:8" x14ac:dyDescent="0.2">
      <c r="A4342">
        <v>2.6554465643831699E+17</v>
      </c>
      <c r="B4342" t="s">
        <v>8599</v>
      </c>
      <c r="C4342" t="s">
        <v>8600</v>
      </c>
      <c r="D4342" s="1">
        <v>41218.876782407409</v>
      </c>
      <c r="E4342">
        <v>4</v>
      </c>
      <c r="F4342">
        <v>3</v>
      </c>
      <c r="G4342" t="s">
        <v>89</v>
      </c>
    </row>
    <row r="4343" spans="1:8" x14ac:dyDescent="0.2">
      <c r="A4343">
        <v>2.65546276182036E+17</v>
      </c>
      <c r="B4343" t="s">
        <v>8601</v>
      </c>
      <c r="C4343" t="s">
        <v>8602</v>
      </c>
      <c r="D4343" s="1">
        <v>41218.881249999999</v>
      </c>
      <c r="E4343">
        <v>350</v>
      </c>
      <c r="F4343">
        <v>94</v>
      </c>
    </row>
    <row r="4344" spans="1:8" x14ac:dyDescent="0.2">
      <c r="A4344">
        <v>2.6554926590710099E+17</v>
      </c>
      <c r="B4344" t="s">
        <v>8603</v>
      </c>
      <c r="C4344" t="s">
        <v>8604</v>
      </c>
      <c r="D4344" s="1">
        <v>41218.889502314814</v>
      </c>
      <c r="E4344">
        <v>79</v>
      </c>
      <c r="F4344">
        <v>26</v>
      </c>
      <c r="G4344" t="s">
        <v>215</v>
      </c>
    </row>
    <row r="4345" spans="1:8" x14ac:dyDescent="0.2">
      <c r="A4345">
        <v>2.6555021618960301E+17</v>
      </c>
      <c r="B4345" t="s">
        <v>8605</v>
      </c>
      <c r="C4345" t="s">
        <v>8606</v>
      </c>
      <c r="D4345" s="1">
        <v>41218.892118055555</v>
      </c>
      <c r="E4345">
        <v>612</v>
      </c>
      <c r="F4345">
        <v>181</v>
      </c>
      <c r="G4345" t="s">
        <v>89</v>
      </c>
    </row>
    <row r="4346" spans="1:8" x14ac:dyDescent="0.2">
      <c r="A4346">
        <v>2.6555565162588499E+17</v>
      </c>
      <c r="B4346" t="s">
        <v>8607</v>
      </c>
      <c r="C4346" t="s">
        <v>8608</v>
      </c>
      <c r="D4346" s="1">
        <v>41218.907118055555</v>
      </c>
      <c r="E4346">
        <v>222</v>
      </c>
      <c r="F4346">
        <v>81</v>
      </c>
      <c r="G4346" t="s">
        <v>89</v>
      </c>
    </row>
    <row r="4347" spans="1:8" x14ac:dyDescent="0.2">
      <c r="A4347">
        <v>2.6555599172940998E+17</v>
      </c>
      <c r="B4347" t="s">
        <v>8609</v>
      </c>
      <c r="C4347" t="s">
        <v>8610</v>
      </c>
      <c r="D4347" s="1">
        <v>41218.908055555556</v>
      </c>
      <c r="E4347">
        <v>78</v>
      </c>
      <c r="F4347">
        <v>25</v>
      </c>
      <c r="G4347" t="s">
        <v>215</v>
      </c>
    </row>
    <row r="4348" spans="1:8" x14ac:dyDescent="0.2">
      <c r="A4348">
        <v>2.6556073044149798E+17</v>
      </c>
      <c r="B4348" t="s">
        <v>8611</v>
      </c>
      <c r="C4348" t="s">
        <v>8612</v>
      </c>
      <c r="D4348" s="1">
        <v>41218.921134259261</v>
      </c>
      <c r="E4348">
        <v>759</v>
      </c>
      <c r="F4348">
        <v>358</v>
      </c>
    </row>
    <row r="4349" spans="1:8" x14ac:dyDescent="0.2">
      <c r="A4349">
        <v>2.6556109243509101E+17</v>
      </c>
      <c r="B4349" t="s">
        <v>8613</v>
      </c>
      <c r="C4349" t="s">
        <v>8614</v>
      </c>
      <c r="D4349" s="1">
        <v>41218.922129629631</v>
      </c>
      <c r="E4349">
        <v>136</v>
      </c>
      <c r="F4349">
        <v>59</v>
      </c>
      <c r="G4349" t="s">
        <v>89</v>
      </c>
    </row>
    <row r="4350" spans="1:8" x14ac:dyDescent="0.2">
      <c r="A4350">
        <v>2.6556136663353699E+17</v>
      </c>
      <c r="B4350" t="s">
        <v>8615</v>
      </c>
      <c r="C4350" t="s">
        <v>8616</v>
      </c>
      <c r="D4350" s="1">
        <v>41218.922893518517</v>
      </c>
      <c r="E4350">
        <v>44</v>
      </c>
      <c r="F4350">
        <v>22</v>
      </c>
      <c r="G4350" t="s">
        <v>89</v>
      </c>
    </row>
    <row r="4351" spans="1:8" x14ac:dyDescent="0.2">
      <c r="A4351">
        <v>2.6556172038952899E+17</v>
      </c>
      <c r="B4351" t="s">
        <v>8617</v>
      </c>
      <c r="C4351" t="s">
        <v>8618</v>
      </c>
      <c r="D4351" s="1">
        <v>41218.92386574074</v>
      </c>
      <c r="E4351">
        <v>175</v>
      </c>
      <c r="F4351">
        <v>90</v>
      </c>
      <c r="G4351" t="s">
        <v>215</v>
      </c>
    </row>
    <row r="4352" spans="1:8" x14ac:dyDescent="0.2">
      <c r="A4352">
        <v>2.6556326295807101E+17</v>
      </c>
      <c r="B4352" t="s">
        <v>8619</v>
      </c>
      <c r="C4352" t="s">
        <v>8620</v>
      </c>
      <c r="D4352" s="1">
        <v>41218.928124999999</v>
      </c>
      <c r="E4352">
        <v>69</v>
      </c>
      <c r="F4352">
        <v>88</v>
      </c>
      <c r="G4352" t="s">
        <v>89</v>
      </c>
    </row>
    <row r="4353" spans="1:8" x14ac:dyDescent="0.2">
      <c r="A4353">
        <v>2.6556401224531101E+17</v>
      </c>
      <c r="B4353" t="s">
        <v>8621</v>
      </c>
      <c r="C4353" t="s">
        <v>8622</v>
      </c>
      <c r="D4353" s="1">
        <v>41218.930196759262</v>
      </c>
      <c r="E4353">
        <v>1555</v>
      </c>
      <c r="F4353">
        <v>451</v>
      </c>
      <c r="G4353" t="s">
        <v>89</v>
      </c>
    </row>
    <row r="4354" spans="1:8" x14ac:dyDescent="0.2">
      <c r="A4354">
        <v>2.6556496401675002E+17</v>
      </c>
      <c r="B4354" t="s">
        <v>8623</v>
      </c>
      <c r="C4354" t="s">
        <v>8624</v>
      </c>
      <c r="D4354" s="1">
        <v>41218.932824074072</v>
      </c>
      <c r="E4354">
        <v>438</v>
      </c>
      <c r="F4354">
        <v>111</v>
      </c>
      <c r="G4354" t="s">
        <v>89</v>
      </c>
    </row>
    <row r="4355" spans="1:8" x14ac:dyDescent="0.2">
      <c r="A4355">
        <v>2.6556722531285798E+17</v>
      </c>
      <c r="B4355" t="s">
        <v>8625</v>
      </c>
      <c r="C4355" t="s">
        <v>8626</v>
      </c>
      <c r="D4355" s="1">
        <v>41218.939062500001</v>
      </c>
      <c r="E4355">
        <v>14</v>
      </c>
      <c r="F4355">
        <v>12</v>
      </c>
      <c r="G4355" t="s">
        <v>89</v>
      </c>
    </row>
    <row r="4356" spans="1:8" x14ac:dyDescent="0.2">
      <c r="A4356">
        <v>2.6556752489101299E+17</v>
      </c>
      <c r="B4356" t="s">
        <v>8627</v>
      </c>
      <c r="C4356" t="s">
        <v>8628</v>
      </c>
      <c r="D4356" s="1">
        <v>41218.939884259256</v>
      </c>
      <c r="E4356">
        <v>16</v>
      </c>
      <c r="F4356">
        <v>9</v>
      </c>
      <c r="G4356" t="s">
        <v>576</v>
      </c>
    </row>
    <row r="4357" spans="1:8" x14ac:dyDescent="0.2">
      <c r="A4357">
        <v>2.6556817997838301E+17</v>
      </c>
      <c r="B4357" t="s">
        <v>8629</v>
      </c>
      <c r="C4357" t="s">
        <v>8630</v>
      </c>
      <c r="D4357" s="1">
        <v>41218.941689814812</v>
      </c>
      <c r="E4357">
        <v>1121</v>
      </c>
      <c r="F4357">
        <v>307</v>
      </c>
      <c r="G4357" t="s">
        <v>89</v>
      </c>
    </row>
    <row r="4358" spans="1:8" x14ac:dyDescent="0.2">
      <c r="A4358">
        <v>2.6557005975218899E+17</v>
      </c>
      <c r="B4358" t="s">
        <v>8631</v>
      </c>
      <c r="C4358" t="s">
        <v>8632</v>
      </c>
      <c r="D4358" s="1">
        <v>41218.946875000001</v>
      </c>
      <c r="E4358">
        <v>567</v>
      </c>
      <c r="F4358">
        <v>147</v>
      </c>
    </row>
    <row r="4359" spans="1:8" x14ac:dyDescent="0.2">
      <c r="A4359">
        <v>2.655707727671E+17</v>
      </c>
      <c r="B4359" t="s">
        <v>8633</v>
      </c>
      <c r="C4359" t="s">
        <v>8634</v>
      </c>
      <c r="D4359" s="1">
        <v>41218.948842592596</v>
      </c>
      <c r="E4359">
        <v>2577</v>
      </c>
      <c r="F4359">
        <v>916</v>
      </c>
    </row>
    <row r="4360" spans="1:8" x14ac:dyDescent="0.2">
      <c r="A4360">
        <v>2.6557469977229299E+17</v>
      </c>
      <c r="B4360" t="s">
        <v>8635</v>
      </c>
      <c r="C4360" t="s">
        <v>8636</v>
      </c>
      <c r="D4360" s="1">
        <v>41218.959687499999</v>
      </c>
      <c r="E4360">
        <v>29</v>
      </c>
      <c r="F4360">
        <v>11</v>
      </c>
      <c r="G4360" t="s">
        <v>89</v>
      </c>
      <c r="H4360" t="s">
        <v>390</v>
      </c>
    </row>
    <row r="4361" spans="1:8" x14ac:dyDescent="0.2">
      <c r="A4361">
        <v>2.65802378593308E+17</v>
      </c>
      <c r="B4361" t="s">
        <v>8637</v>
      </c>
      <c r="C4361" t="s">
        <v>8638</v>
      </c>
      <c r="D4361" s="1">
        <v>41219.587962962964</v>
      </c>
      <c r="E4361">
        <v>1577</v>
      </c>
      <c r="F4361">
        <v>326</v>
      </c>
    </row>
    <row r="4362" spans="1:8" x14ac:dyDescent="0.2">
      <c r="A4362">
        <v>2.6582475335128198E+17</v>
      </c>
      <c r="B4362" t="s">
        <v>8639</v>
      </c>
      <c r="C4362" t="s">
        <v>8640</v>
      </c>
      <c r="D4362" s="1">
        <v>41219.649699074071</v>
      </c>
      <c r="E4362">
        <v>79</v>
      </c>
      <c r="F4362">
        <v>69</v>
      </c>
    </row>
    <row r="4363" spans="1:8" x14ac:dyDescent="0.2">
      <c r="A4363">
        <v>2.6582591616334598E+17</v>
      </c>
      <c r="B4363" t="s">
        <v>8641</v>
      </c>
      <c r="C4363" t="s">
        <v>8642</v>
      </c>
      <c r="D4363" s="1">
        <v>41219.652905092589</v>
      </c>
      <c r="E4363">
        <v>750</v>
      </c>
      <c r="F4363">
        <v>783</v>
      </c>
    </row>
    <row r="4364" spans="1:8" x14ac:dyDescent="0.2">
      <c r="A4364">
        <v>2.65827946240032E+17</v>
      </c>
      <c r="B4364" t="s">
        <v>8643</v>
      </c>
      <c r="C4364" t="s">
        <v>8644</v>
      </c>
      <c r="D4364" s="1">
        <v>41219.658506944441</v>
      </c>
      <c r="E4364">
        <v>4640</v>
      </c>
      <c r="F4364">
        <v>2302</v>
      </c>
    </row>
    <row r="4365" spans="1:8" x14ac:dyDescent="0.2">
      <c r="A4365">
        <v>2.6582946527432198E+17</v>
      </c>
      <c r="B4365" t="s">
        <v>8645</v>
      </c>
      <c r="C4365" t="s">
        <v>8646</v>
      </c>
      <c r="D4365" s="1">
        <v>41219.662708333337</v>
      </c>
      <c r="E4365">
        <v>1093</v>
      </c>
      <c r="F4365">
        <v>210</v>
      </c>
      <c r="G4365" t="s">
        <v>89</v>
      </c>
    </row>
    <row r="4366" spans="1:8" x14ac:dyDescent="0.2">
      <c r="A4366">
        <v>2.6582988193648198E+17</v>
      </c>
      <c r="B4366" t="s">
        <v>8647</v>
      </c>
      <c r="C4366" t="s">
        <v>8648</v>
      </c>
      <c r="D4366" s="1">
        <v>41219.663854166669</v>
      </c>
      <c r="E4366">
        <v>168</v>
      </c>
      <c r="F4366">
        <v>112</v>
      </c>
    </row>
    <row r="4367" spans="1:8" x14ac:dyDescent="0.2">
      <c r="A4367">
        <v>2.65832209129304E+17</v>
      </c>
      <c r="B4367" t="s">
        <v>8649</v>
      </c>
      <c r="C4367" t="s">
        <v>8650</v>
      </c>
      <c r="D4367" s="1">
        <v>41219.670277777775</v>
      </c>
      <c r="E4367">
        <v>202</v>
      </c>
      <c r="F4367">
        <v>168</v>
      </c>
      <c r="H4367" t="s">
        <v>505</v>
      </c>
    </row>
    <row r="4368" spans="1:8" x14ac:dyDescent="0.2">
      <c r="A4368">
        <v>2.6583583715610202E+17</v>
      </c>
      <c r="B4368" t="s">
        <v>8651</v>
      </c>
      <c r="C4368" t="s">
        <v>8652</v>
      </c>
      <c r="D4368" s="1">
        <v>41219.680289351854</v>
      </c>
      <c r="E4368">
        <v>4594</v>
      </c>
      <c r="F4368">
        <v>1267</v>
      </c>
    </row>
    <row r="4369" spans="1:7" x14ac:dyDescent="0.2">
      <c r="A4369">
        <v>2.6583931029987299E+17</v>
      </c>
      <c r="B4369" t="s">
        <v>8653</v>
      </c>
      <c r="C4369" t="s">
        <v>8654</v>
      </c>
      <c r="D4369" s="1">
        <v>41219.689872685187</v>
      </c>
      <c r="E4369">
        <v>3396</v>
      </c>
      <c r="F4369">
        <v>760</v>
      </c>
    </row>
    <row r="4370" spans="1:7" x14ac:dyDescent="0.2">
      <c r="A4370">
        <v>2.6585251001782202E+17</v>
      </c>
      <c r="B4370" t="s">
        <v>8655</v>
      </c>
      <c r="C4370" t="s">
        <v>8656</v>
      </c>
      <c r="D4370" s="1">
        <v>41219.7262962963</v>
      </c>
      <c r="E4370">
        <v>33</v>
      </c>
      <c r="F4370">
        <v>86</v>
      </c>
      <c r="G4370" t="s">
        <v>89</v>
      </c>
    </row>
    <row r="4371" spans="1:7" x14ac:dyDescent="0.2">
      <c r="A4371">
        <v>2.6585262715635299E+17</v>
      </c>
      <c r="B4371" t="s">
        <v>8657</v>
      </c>
      <c r="C4371" t="e">
        <f xml:space="preserve"> jtylerdowling Thanks</f>
        <v>#NAME?</v>
      </c>
      <c r="D4371" s="1">
        <v>41219.726620370369</v>
      </c>
      <c r="E4371">
        <v>5</v>
      </c>
      <c r="F4371">
        <v>12</v>
      </c>
      <c r="G4371" t="s">
        <v>89</v>
      </c>
    </row>
    <row r="4372" spans="1:7" x14ac:dyDescent="0.2">
      <c r="A4372">
        <v>2.6585284632550099E+17</v>
      </c>
      <c r="B4372" t="s">
        <v>8658</v>
      </c>
      <c r="C4372" t="e">
        <f xml:space="preserve"> NGen52 I never went bankrupt.</f>
        <v>#NAME?</v>
      </c>
      <c r="D4372" s="1">
        <v>41219.727222222224</v>
      </c>
      <c r="E4372">
        <v>132</v>
      </c>
      <c r="F4372">
        <v>78</v>
      </c>
      <c r="G4372" t="s">
        <v>89</v>
      </c>
    </row>
    <row r="4373" spans="1:7" x14ac:dyDescent="0.2">
      <c r="A4373">
        <v>2.6586046594142202E+17</v>
      </c>
      <c r="B4373" t="s">
        <v>8659</v>
      </c>
      <c r="C4373" t="s">
        <v>8660</v>
      </c>
      <c r="D4373" s="1">
        <v>41219.748252314814</v>
      </c>
      <c r="E4373">
        <v>201</v>
      </c>
      <c r="F4373">
        <v>146</v>
      </c>
    </row>
    <row r="4374" spans="1:7" x14ac:dyDescent="0.2">
      <c r="A4374">
        <v>2.65883748892024E+17</v>
      </c>
      <c r="B4374" t="s">
        <v>8661</v>
      </c>
      <c r="C4374" t="s">
        <v>8662</v>
      </c>
      <c r="D4374" s="1">
        <v>41219.8125</v>
      </c>
      <c r="E4374">
        <v>35</v>
      </c>
      <c r="F4374">
        <v>31</v>
      </c>
      <c r="G4374" t="s">
        <v>89</v>
      </c>
    </row>
    <row r="4375" spans="1:7" x14ac:dyDescent="0.2">
      <c r="A4375">
        <v>2.65895292191248E+17</v>
      </c>
      <c r="B4375" t="s">
        <v>8663</v>
      </c>
      <c r="C4375" t="s">
        <v>8664</v>
      </c>
      <c r="D4375" s="1">
        <v>41219.844351851854</v>
      </c>
      <c r="E4375">
        <v>96783</v>
      </c>
      <c r="F4375">
        <v>67420</v>
      </c>
    </row>
    <row r="4376" spans="1:7" x14ac:dyDescent="0.2">
      <c r="A4376">
        <v>2.6589561665841501E+17</v>
      </c>
      <c r="B4376" t="s">
        <v>8665</v>
      </c>
      <c r="C4376" t="s">
        <v>8666</v>
      </c>
      <c r="D4376" s="1">
        <v>41219.845243055555</v>
      </c>
      <c r="E4376">
        <v>297</v>
      </c>
      <c r="F4376">
        <v>80</v>
      </c>
    </row>
    <row r="4377" spans="1:7" x14ac:dyDescent="0.2">
      <c r="A4377">
        <v>2.65897915204128E+17</v>
      </c>
      <c r="B4377" t="s">
        <v>8667</v>
      </c>
      <c r="C4377" t="s">
        <v>8668</v>
      </c>
      <c r="D4377" s="1">
        <v>41219.851585648146</v>
      </c>
      <c r="E4377">
        <v>465</v>
      </c>
      <c r="F4377">
        <v>112</v>
      </c>
    </row>
    <row r="4378" spans="1:7" x14ac:dyDescent="0.2">
      <c r="A4378">
        <v>2.65898054488584E+17</v>
      </c>
      <c r="B4378" t="s">
        <v>8669</v>
      </c>
      <c r="C4378" t="s">
        <v>8670</v>
      </c>
      <c r="D4378" s="1">
        <v>41219.851967592593</v>
      </c>
      <c r="E4378">
        <v>1034</v>
      </c>
      <c r="F4378">
        <v>293</v>
      </c>
      <c r="G4378" t="s">
        <v>89</v>
      </c>
    </row>
    <row r="4379" spans="1:7" x14ac:dyDescent="0.2">
      <c r="A4379">
        <v>2.6589847589867101E+17</v>
      </c>
      <c r="B4379" t="s">
        <v>8671</v>
      </c>
      <c r="C4379" t="s">
        <v>8672</v>
      </c>
      <c r="D4379" s="1">
        <v>41219.853136574071</v>
      </c>
      <c r="E4379">
        <v>744</v>
      </c>
      <c r="F4379">
        <v>100</v>
      </c>
    </row>
    <row r="4380" spans="1:7" x14ac:dyDescent="0.2">
      <c r="A4380">
        <v>2.65898876253376E+17</v>
      </c>
      <c r="B4380" t="s">
        <v>8673</v>
      </c>
      <c r="C4380" t="s">
        <v>8674</v>
      </c>
      <c r="D4380" s="1">
        <v>41219.85423611111</v>
      </c>
      <c r="E4380">
        <v>88</v>
      </c>
      <c r="F4380">
        <v>17</v>
      </c>
      <c r="G4380" t="s">
        <v>215</v>
      </c>
    </row>
    <row r="4381" spans="1:7" x14ac:dyDescent="0.2">
      <c r="A4381">
        <v>2.65902941276344E+17</v>
      </c>
      <c r="B4381" t="s">
        <v>8675</v>
      </c>
      <c r="C4381" t="s">
        <v>8676</v>
      </c>
      <c r="D4381" s="1">
        <v>41219.86546296296</v>
      </c>
      <c r="E4381">
        <v>97</v>
      </c>
      <c r="F4381">
        <v>50</v>
      </c>
      <c r="G4381" t="s">
        <v>89</v>
      </c>
    </row>
    <row r="4382" spans="1:7" x14ac:dyDescent="0.2">
      <c r="A4382">
        <v>2.6590310171267802E+17</v>
      </c>
      <c r="B4382" t="s">
        <v>8677</v>
      </c>
      <c r="C4382" t="s">
        <v>8678</v>
      </c>
      <c r="D4382" s="1">
        <v>41219.865902777776</v>
      </c>
      <c r="E4382">
        <v>504</v>
      </c>
      <c r="F4382">
        <v>184</v>
      </c>
      <c r="G4382" t="s">
        <v>89</v>
      </c>
    </row>
    <row r="4383" spans="1:7" x14ac:dyDescent="0.2">
      <c r="A4383">
        <v>2.6590347726226598E+17</v>
      </c>
      <c r="B4383" t="s">
        <v>8679</v>
      </c>
      <c r="C4383" t="s">
        <v>8680</v>
      </c>
      <c r="D4383" s="1">
        <v>41219.866932870369</v>
      </c>
      <c r="E4383">
        <v>35</v>
      </c>
      <c r="F4383">
        <v>12</v>
      </c>
      <c r="G4383" t="s">
        <v>89</v>
      </c>
    </row>
    <row r="4384" spans="1:7" x14ac:dyDescent="0.2">
      <c r="A4384">
        <v>2.6590383975498099E+17</v>
      </c>
      <c r="B4384" t="s">
        <v>8681</v>
      </c>
      <c r="C4384" t="s">
        <v>8682</v>
      </c>
      <c r="D4384" s="1">
        <v>41219.867939814816</v>
      </c>
      <c r="E4384">
        <v>749</v>
      </c>
      <c r="F4384">
        <v>203</v>
      </c>
      <c r="G4384" t="s">
        <v>89</v>
      </c>
    </row>
    <row r="4385" spans="1:7" x14ac:dyDescent="0.2">
      <c r="A4385">
        <v>2.6590551011559002E+17</v>
      </c>
      <c r="B4385" t="s">
        <v>8683</v>
      </c>
      <c r="C4385" t="s">
        <v>8684</v>
      </c>
      <c r="D4385" s="1">
        <v>41219.872546296298</v>
      </c>
      <c r="E4385">
        <v>1489</v>
      </c>
      <c r="F4385">
        <v>251</v>
      </c>
    </row>
    <row r="4386" spans="1:7" x14ac:dyDescent="0.2">
      <c r="A4386">
        <v>2.65905702978068E+17</v>
      </c>
      <c r="B4386" t="s">
        <v>8685</v>
      </c>
      <c r="C4386" t="s">
        <v>8686</v>
      </c>
      <c r="D4386" s="1">
        <v>41219.873078703706</v>
      </c>
      <c r="E4386">
        <v>673</v>
      </c>
      <c r="F4386">
        <v>155</v>
      </c>
    </row>
    <row r="4387" spans="1:7" x14ac:dyDescent="0.2">
      <c r="A4387">
        <v>2.65906714518384E+17</v>
      </c>
      <c r="B4387" t="s">
        <v>8687</v>
      </c>
      <c r="C4387" t="s">
        <v>8688</v>
      </c>
      <c r="D4387" s="1">
        <v>41219.875868055555</v>
      </c>
      <c r="E4387">
        <v>3005</v>
      </c>
      <c r="F4387">
        <v>1844</v>
      </c>
    </row>
    <row r="4388" spans="1:7" x14ac:dyDescent="0.2">
      <c r="A4388">
        <v>2.6590801777252301E+17</v>
      </c>
      <c r="B4388" t="s">
        <v>8689</v>
      </c>
      <c r="C4388" t="s">
        <v>8690</v>
      </c>
      <c r="D4388" s="1">
        <v>41219.879467592589</v>
      </c>
      <c r="E4388">
        <v>161</v>
      </c>
      <c r="F4388">
        <v>32</v>
      </c>
    </row>
    <row r="4389" spans="1:7" x14ac:dyDescent="0.2">
      <c r="A4389">
        <v>2.6591305869258701E+17</v>
      </c>
      <c r="B4389" t="s">
        <v>8691</v>
      </c>
      <c r="C4389" t="s">
        <v>8692</v>
      </c>
      <c r="D4389" s="1">
        <v>41219.893379629626</v>
      </c>
      <c r="E4389">
        <v>778</v>
      </c>
      <c r="F4389">
        <v>285</v>
      </c>
    </row>
    <row r="4390" spans="1:7" x14ac:dyDescent="0.2">
      <c r="A4390">
        <v>2.6591328140593501E+17</v>
      </c>
      <c r="B4390" t="s">
        <v>8693</v>
      </c>
      <c r="C4390" t="s">
        <v>8694</v>
      </c>
      <c r="D4390" s="1">
        <v>41219.893993055557</v>
      </c>
      <c r="E4390">
        <v>437</v>
      </c>
      <c r="F4390">
        <v>133</v>
      </c>
      <c r="G4390" t="s">
        <v>89</v>
      </c>
    </row>
    <row r="4391" spans="1:7" x14ac:dyDescent="0.2">
      <c r="A4391">
        <v>2.6591626758680899E+17</v>
      </c>
      <c r="B4391" t="s">
        <v>8695</v>
      </c>
      <c r="C4391" t="s">
        <v>8696</v>
      </c>
      <c r="D4391" s="1">
        <v>41219.902233796296</v>
      </c>
      <c r="E4391">
        <v>3972</v>
      </c>
      <c r="F4391">
        <v>3230</v>
      </c>
    </row>
    <row r="4392" spans="1:7" x14ac:dyDescent="0.2">
      <c r="A4392">
        <v>2.65916545153236E+17</v>
      </c>
      <c r="B4392" t="s">
        <v>8697</v>
      </c>
      <c r="C4392" t="e">
        <f>Tappersong Thanks Gary.</f>
        <v>#NAME?</v>
      </c>
      <c r="D4392" s="1">
        <v>41219.902997685182</v>
      </c>
      <c r="E4392">
        <v>2</v>
      </c>
      <c r="F4392">
        <v>1</v>
      </c>
      <c r="G4392" t="e">
        <f>Tappersong</f>
        <v>#NAME?</v>
      </c>
    </row>
    <row r="4393" spans="1:7" x14ac:dyDescent="0.2">
      <c r="A4393">
        <v>2.6591713131142701E+17</v>
      </c>
      <c r="B4393" t="s">
        <v>8698</v>
      </c>
      <c r="C4393" t="s">
        <v>8699</v>
      </c>
      <c r="D4393" s="1">
        <v>41219.904618055552</v>
      </c>
      <c r="E4393">
        <v>808</v>
      </c>
      <c r="F4393">
        <v>241</v>
      </c>
    </row>
    <row r="4394" spans="1:7" x14ac:dyDescent="0.2">
      <c r="A4394">
        <v>2.65921063341416E+17</v>
      </c>
      <c r="B4394" t="s">
        <v>8700</v>
      </c>
      <c r="C4394" t="s">
        <v>8701</v>
      </c>
      <c r="D4394" s="1">
        <v>41219.915462962963</v>
      </c>
      <c r="E4394">
        <v>40</v>
      </c>
      <c r="F4394">
        <v>24</v>
      </c>
      <c r="G4394" t="s">
        <v>89</v>
      </c>
    </row>
    <row r="4395" spans="1:7" x14ac:dyDescent="0.2">
      <c r="A4395">
        <v>2.6592442462307501E+17</v>
      </c>
      <c r="B4395" t="s">
        <v>8702</v>
      </c>
      <c r="C4395" t="s">
        <v>8703</v>
      </c>
      <c r="D4395" s="1">
        <v>41219.924745370372</v>
      </c>
      <c r="E4395">
        <v>7120</v>
      </c>
      <c r="F4395">
        <v>5419</v>
      </c>
    </row>
    <row r="4396" spans="1:7" x14ac:dyDescent="0.2">
      <c r="A4396">
        <v>2.6592575695631101E+17</v>
      </c>
      <c r="B4396" t="s">
        <v>8704</v>
      </c>
      <c r="C4396" t="s">
        <v>8705</v>
      </c>
      <c r="D4396" s="1">
        <v>41219.928414351853</v>
      </c>
      <c r="E4396">
        <v>2042</v>
      </c>
      <c r="F4396">
        <v>810</v>
      </c>
      <c r="G4396" t="s">
        <v>89</v>
      </c>
    </row>
    <row r="4397" spans="1:7" x14ac:dyDescent="0.2">
      <c r="A4397">
        <v>2.6592685501671802E+17</v>
      </c>
      <c r="B4397" t="s">
        <v>8706</v>
      </c>
      <c r="C4397" t="s">
        <v>8707</v>
      </c>
      <c r="D4397" s="1">
        <v>41219.931446759256</v>
      </c>
      <c r="E4397">
        <v>785</v>
      </c>
      <c r="F4397">
        <v>339</v>
      </c>
      <c r="G4397" t="s">
        <v>215</v>
      </c>
    </row>
    <row r="4398" spans="1:7" x14ac:dyDescent="0.2">
      <c r="A4398">
        <v>2.65927285612376E+17</v>
      </c>
      <c r="B4398" t="s">
        <v>8708</v>
      </c>
      <c r="C4398" t="s">
        <v>8709</v>
      </c>
      <c r="D4398" s="1">
        <v>41219.932638888888</v>
      </c>
      <c r="E4398">
        <v>167</v>
      </c>
      <c r="F4398">
        <v>116</v>
      </c>
      <c r="G4398" t="s">
        <v>89</v>
      </c>
    </row>
    <row r="4399" spans="1:7" x14ac:dyDescent="0.2">
      <c r="A4399">
        <v>2.6592769763142E+17</v>
      </c>
      <c r="B4399" t="s">
        <v>8710</v>
      </c>
      <c r="C4399" t="s">
        <v>8711</v>
      </c>
      <c r="D4399" s="1">
        <v>41219.93377314815</v>
      </c>
      <c r="E4399">
        <v>190</v>
      </c>
      <c r="F4399">
        <v>100</v>
      </c>
      <c r="G4399" t="s">
        <v>89</v>
      </c>
    </row>
    <row r="4400" spans="1:7" x14ac:dyDescent="0.2">
      <c r="A4400">
        <v>2.6592944674008198E+17</v>
      </c>
      <c r="B4400" t="s">
        <v>8712</v>
      </c>
      <c r="C4400" t="s">
        <v>8713</v>
      </c>
      <c r="D4400" s="1">
        <v>41219.938599537039</v>
      </c>
      <c r="E4400">
        <v>3185</v>
      </c>
      <c r="F4400">
        <v>753</v>
      </c>
    </row>
    <row r="4401" spans="1:8" x14ac:dyDescent="0.2">
      <c r="A4401">
        <v>2.65930352122544E+17</v>
      </c>
      <c r="B4401" t="s">
        <v>8714</v>
      </c>
      <c r="C4401" t="s">
        <v>8715</v>
      </c>
      <c r="D4401" s="1">
        <v>41219.941099537034</v>
      </c>
      <c r="E4401">
        <v>1743</v>
      </c>
      <c r="F4401">
        <v>1742</v>
      </c>
    </row>
    <row r="4402" spans="1:8" x14ac:dyDescent="0.2">
      <c r="A4402">
        <v>2.6596731930870899E+17</v>
      </c>
      <c r="B4402" t="s">
        <v>8716</v>
      </c>
      <c r="C4402" t="s">
        <v>8717</v>
      </c>
      <c r="D4402" s="1">
        <v>41220.043113425927</v>
      </c>
      <c r="E4402">
        <v>46</v>
      </c>
      <c r="F4402">
        <v>59</v>
      </c>
      <c r="G4402" t="s">
        <v>89</v>
      </c>
    </row>
    <row r="4403" spans="1:8" x14ac:dyDescent="0.2">
      <c r="A4403">
        <v>2.6603176872810899E+17</v>
      </c>
      <c r="B4403" t="s">
        <v>8718</v>
      </c>
      <c r="C4403" t="s">
        <v>8719</v>
      </c>
      <c r="D4403" s="1">
        <v>41220.220949074072</v>
      </c>
      <c r="E4403">
        <v>4190</v>
      </c>
      <c r="F4403">
        <v>1141</v>
      </c>
    </row>
    <row r="4404" spans="1:8" x14ac:dyDescent="0.2">
      <c r="A4404">
        <v>2.6603463082050701E+17</v>
      </c>
      <c r="B4404" t="s">
        <v>8720</v>
      </c>
      <c r="C4404" t="s">
        <v>8721</v>
      </c>
      <c r="D4404" s="1">
        <v>41220.228854166664</v>
      </c>
      <c r="E4404">
        <v>27472</v>
      </c>
      <c r="F4404">
        <v>17244</v>
      </c>
    </row>
    <row r="4405" spans="1:8" x14ac:dyDescent="0.2">
      <c r="A4405">
        <v>2.66034957875544E+17</v>
      </c>
      <c r="B4405" t="s">
        <v>8722</v>
      </c>
      <c r="C4405" t="s">
        <v>8723</v>
      </c>
      <c r="D4405" s="1">
        <v>41220.229756944442</v>
      </c>
      <c r="E4405">
        <v>6753</v>
      </c>
      <c r="F4405">
        <v>2221</v>
      </c>
    </row>
    <row r="4406" spans="1:8" x14ac:dyDescent="0.2">
      <c r="A4406">
        <v>2.6603550916230301E+17</v>
      </c>
      <c r="B4406" t="s">
        <v>8724</v>
      </c>
      <c r="C4406" t="s">
        <v>8725</v>
      </c>
      <c r="D4406" s="1">
        <v>41220.231273148151</v>
      </c>
      <c r="E4406">
        <v>40305</v>
      </c>
      <c r="F4406">
        <v>15581</v>
      </c>
    </row>
    <row r="4407" spans="1:8" x14ac:dyDescent="0.2">
      <c r="A4407">
        <v>2.6603714362803802E+17</v>
      </c>
      <c r="B4407" t="s">
        <v>8726</v>
      </c>
      <c r="C4407" t="s">
        <v>8727</v>
      </c>
      <c r="D4407" s="1">
        <v>41220.23578703704</v>
      </c>
      <c r="E4407">
        <v>49209</v>
      </c>
      <c r="F4407">
        <v>26894</v>
      </c>
    </row>
    <row r="4408" spans="1:8" x14ac:dyDescent="0.2">
      <c r="A4408">
        <v>2.66038095986704E+17</v>
      </c>
      <c r="B4408" t="s">
        <v>8728</v>
      </c>
      <c r="C4408" t="s">
        <v>8729</v>
      </c>
      <c r="D4408" s="1">
        <v>41220.23841435185</v>
      </c>
      <c r="E4408">
        <v>2353</v>
      </c>
      <c r="F4408">
        <v>788</v>
      </c>
    </row>
    <row r="4409" spans="1:8" x14ac:dyDescent="0.2">
      <c r="A4409">
        <v>2.6603855650449402E+17</v>
      </c>
      <c r="B4409" t="s">
        <v>8730</v>
      </c>
      <c r="C4409" t="s">
        <v>8731</v>
      </c>
      <c r="D4409" s="1">
        <v>41220.239687499998</v>
      </c>
      <c r="E4409">
        <v>141380</v>
      </c>
      <c r="F4409">
        <v>110749</v>
      </c>
    </row>
    <row r="4410" spans="1:8" x14ac:dyDescent="0.2">
      <c r="A4410">
        <v>2.6603910503559501E+17</v>
      </c>
      <c r="B4410" t="s">
        <v>8732</v>
      </c>
      <c r="C4410" t="s">
        <v>8733</v>
      </c>
      <c r="D4410" s="1">
        <v>41220.241203703707</v>
      </c>
      <c r="E4410">
        <v>5627</v>
      </c>
      <c r="F4410">
        <v>2116</v>
      </c>
    </row>
    <row r="4411" spans="1:8" x14ac:dyDescent="0.2">
      <c r="A4411">
        <v>2.66040877552656E+17</v>
      </c>
      <c r="B4411" t="s">
        <v>8734</v>
      </c>
      <c r="C4411" t="s">
        <v>8735</v>
      </c>
      <c r="D4411" s="1">
        <v>41220.246087962965</v>
      </c>
      <c r="E4411">
        <v>5052</v>
      </c>
      <c r="F4411">
        <v>2034</v>
      </c>
    </row>
    <row r="4412" spans="1:8" x14ac:dyDescent="0.2">
      <c r="A4412">
        <v>2.66211532554252E+17</v>
      </c>
      <c r="B4412" t="s">
        <v>8736</v>
      </c>
      <c r="C4412" t="s">
        <v>8737</v>
      </c>
      <c r="D4412" s="1">
        <v>41220.717002314814</v>
      </c>
      <c r="E4412">
        <v>174</v>
      </c>
      <c r="F4412">
        <v>101</v>
      </c>
      <c r="H4412" t="s">
        <v>390</v>
      </c>
    </row>
    <row r="4413" spans="1:8" x14ac:dyDescent="0.2">
      <c r="A4413">
        <v>2.6621166452382499E+17</v>
      </c>
      <c r="B4413" t="s">
        <v>8738</v>
      </c>
      <c r="C4413" t="s">
        <v>8739</v>
      </c>
      <c r="D4413" s="1">
        <v>41220.717372685183</v>
      </c>
      <c r="E4413">
        <v>832</v>
      </c>
      <c r="F4413">
        <v>549</v>
      </c>
      <c r="H4413" t="s">
        <v>390</v>
      </c>
    </row>
    <row r="4414" spans="1:8" x14ac:dyDescent="0.2">
      <c r="A4414">
        <v>2.6621202859360198E+17</v>
      </c>
      <c r="B4414" t="s">
        <v>8740</v>
      </c>
      <c r="C4414" t="s">
        <v>8741</v>
      </c>
      <c r="D4414" s="1">
        <v>41220.71837962963</v>
      </c>
      <c r="E4414">
        <v>234</v>
      </c>
      <c r="F4414">
        <v>182</v>
      </c>
      <c r="H4414" t="s">
        <v>390</v>
      </c>
    </row>
    <row r="4415" spans="1:8" x14ac:dyDescent="0.2">
      <c r="A4415">
        <v>2.6622023948895398E+17</v>
      </c>
      <c r="B4415" t="s">
        <v>8742</v>
      </c>
      <c r="C4415" t="s">
        <v>8743</v>
      </c>
      <c r="D4415" s="1">
        <v>41220.741030092591</v>
      </c>
      <c r="E4415">
        <v>133</v>
      </c>
      <c r="F4415">
        <v>72</v>
      </c>
      <c r="G4415" t="s">
        <v>89</v>
      </c>
    </row>
    <row r="4416" spans="1:8" x14ac:dyDescent="0.2">
      <c r="A4416">
        <v>2.6622104208579299E+17</v>
      </c>
      <c r="B4416" t="s">
        <v>8744</v>
      </c>
      <c r="C4416" t="s">
        <v>8745</v>
      </c>
      <c r="D4416" s="1">
        <v>41220.743252314816</v>
      </c>
      <c r="E4416">
        <v>177</v>
      </c>
      <c r="F4416">
        <v>92</v>
      </c>
      <c r="G4416" t="s">
        <v>89</v>
      </c>
    </row>
    <row r="4417" spans="1:7" x14ac:dyDescent="0.2">
      <c r="A4417">
        <v>2.6622115788214598E+17</v>
      </c>
      <c r="B4417" t="s">
        <v>8746</v>
      </c>
      <c r="C4417" t="s">
        <v>8747</v>
      </c>
      <c r="D4417" s="1">
        <v>41220.743564814817</v>
      </c>
      <c r="E4417">
        <v>134</v>
      </c>
      <c r="F4417">
        <v>107</v>
      </c>
      <c r="G4417" t="s">
        <v>89</v>
      </c>
    </row>
    <row r="4418" spans="1:7" x14ac:dyDescent="0.2">
      <c r="A4418">
        <v>2.6622166453730499E+17</v>
      </c>
      <c r="B4418" t="s">
        <v>8748</v>
      </c>
      <c r="C4418" t="s">
        <v>8749</v>
      </c>
      <c r="D4418" s="1">
        <v>41220.74496527778</v>
      </c>
      <c r="E4418">
        <v>504</v>
      </c>
      <c r="F4418">
        <v>264</v>
      </c>
      <c r="G4418" t="s">
        <v>89</v>
      </c>
    </row>
    <row r="4419" spans="1:7" x14ac:dyDescent="0.2">
      <c r="A4419">
        <v>2.66224044527992E+17</v>
      </c>
      <c r="B4419" t="s">
        <v>8750</v>
      </c>
      <c r="C4419" t="s">
        <v>8751</v>
      </c>
      <c r="D4419" s="1">
        <v>41220.751539351855</v>
      </c>
      <c r="E4419">
        <v>294</v>
      </c>
      <c r="F4419">
        <v>184</v>
      </c>
    </row>
    <row r="4420" spans="1:7" x14ac:dyDescent="0.2">
      <c r="A4420">
        <v>2.6622715952853402E+17</v>
      </c>
      <c r="B4420" t="s">
        <v>8752</v>
      </c>
      <c r="C4420" t="s">
        <v>8753</v>
      </c>
      <c r="D4420" s="1">
        <v>41220.760127314818</v>
      </c>
      <c r="E4420">
        <v>442</v>
      </c>
      <c r="F4420">
        <v>332</v>
      </c>
      <c r="G4420" t="s">
        <v>89</v>
      </c>
    </row>
    <row r="4421" spans="1:7" x14ac:dyDescent="0.2">
      <c r="A4421">
        <v>2.662275946498E+17</v>
      </c>
      <c r="B4421" t="s">
        <v>8754</v>
      </c>
      <c r="C4421" t="s">
        <v>8755</v>
      </c>
      <c r="D4421" s="1">
        <v>41220.761331018519</v>
      </c>
      <c r="E4421">
        <v>101</v>
      </c>
      <c r="F4421">
        <v>74</v>
      </c>
      <c r="G4421" t="s">
        <v>89</v>
      </c>
    </row>
    <row r="4422" spans="1:7" x14ac:dyDescent="0.2">
      <c r="A4422">
        <v>2.6622799577627002E+17</v>
      </c>
      <c r="B4422" t="s">
        <v>8756</v>
      </c>
      <c r="C4422" t="s">
        <v>8757</v>
      </c>
      <c r="D4422" s="1">
        <v>41220.762442129628</v>
      </c>
      <c r="E4422">
        <v>254</v>
      </c>
      <c r="F4422">
        <v>137</v>
      </c>
      <c r="G4422" t="s">
        <v>89</v>
      </c>
    </row>
    <row r="4423" spans="1:7" x14ac:dyDescent="0.2">
      <c r="A4423">
        <v>2.6622857019877699E+17</v>
      </c>
      <c r="B4423" t="s">
        <v>8758</v>
      </c>
      <c r="C4423" t="s">
        <v>8759</v>
      </c>
      <c r="D4423" s="1">
        <v>41220.764027777775</v>
      </c>
      <c r="E4423">
        <v>310</v>
      </c>
      <c r="F4423">
        <v>293</v>
      </c>
      <c r="G4423" t="s">
        <v>89</v>
      </c>
    </row>
    <row r="4424" spans="1:7" x14ac:dyDescent="0.2">
      <c r="A4424">
        <v>2.66229819333816E+17</v>
      </c>
      <c r="B4424" t="s">
        <v>8760</v>
      </c>
      <c r="C4424" t="s">
        <v>8761</v>
      </c>
      <c r="D4424" s="1">
        <v>41220.767465277779</v>
      </c>
      <c r="E4424">
        <v>186</v>
      </c>
      <c r="F4424">
        <v>100</v>
      </c>
    </row>
    <row r="4425" spans="1:7" x14ac:dyDescent="0.2">
      <c r="A4425">
        <v>2.6623034849139901E+17</v>
      </c>
      <c r="B4425" t="s">
        <v>8762</v>
      </c>
      <c r="C4425" t="s">
        <v>8763</v>
      </c>
      <c r="D4425" s="1">
        <v>41220.768935185188</v>
      </c>
      <c r="E4425">
        <v>1236</v>
      </c>
      <c r="F4425">
        <v>460</v>
      </c>
    </row>
    <row r="4426" spans="1:7" x14ac:dyDescent="0.2">
      <c r="A4426">
        <v>2.6624029702816099E+17</v>
      </c>
      <c r="B4426" t="s">
        <v>8764</v>
      </c>
      <c r="C4426" t="s">
        <v>8765</v>
      </c>
      <c r="D4426" s="1">
        <v>41220.796377314815</v>
      </c>
      <c r="E4426">
        <v>644</v>
      </c>
      <c r="F4426">
        <v>363</v>
      </c>
    </row>
    <row r="4427" spans="1:7" x14ac:dyDescent="0.2">
      <c r="A4427">
        <v>2.6625461191928198E+17</v>
      </c>
      <c r="B4427" t="s">
        <v>8766</v>
      </c>
      <c r="C4427" t="s">
        <v>8767</v>
      </c>
      <c r="D4427" s="1">
        <v>41220.835879629631</v>
      </c>
      <c r="E4427">
        <v>2555</v>
      </c>
      <c r="F4427">
        <v>3796</v>
      </c>
    </row>
    <row r="4428" spans="1:7" x14ac:dyDescent="0.2">
      <c r="A4428">
        <v>2.6625978740522499E+17</v>
      </c>
      <c r="B4428" t="s">
        <v>8768</v>
      </c>
      <c r="C4428" t="s">
        <v>8769</v>
      </c>
      <c r="D4428" s="1">
        <v>41220.850162037037</v>
      </c>
      <c r="E4428">
        <v>4471</v>
      </c>
      <c r="F4428">
        <v>3037</v>
      </c>
    </row>
    <row r="4429" spans="1:7" x14ac:dyDescent="0.2">
      <c r="A4429">
        <v>2.6626698039751002E+17</v>
      </c>
      <c r="B4429" t="s">
        <v>8770</v>
      </c>
      <c r="C4429" t="s">
        <v>8771</v>
      </c>
      <c r="D4429" s="1">
        <v>41220.870011574072</v>
      </c>
      <c r="E4429">
        <v>173</v>
      </c>
      <c r="F4429">
        <v>145</v>
      </c>
    </row>
    <row r="4430" spans="1:7" x14ac:dyDescent="0.2">
      <c r="A4430">
        <v>2.6627689730502598E+17</v>
      </c>
      <c r="B4430" t="s">
        <v>8772</v>
      </c>
      <c r="C4430" t="s">
        <v>8773</v>
      </c>
      <c r="D4430" s="1">
        <v>41220.89738425926</v>
      </c>
      <c r="E4430">
        <v>21691</v>
      </c>
      <c r="F4430">
        <v>28541</v>
      </c>
      <c r="G4430" t="s">
        <v>89</v>
      </c>
    </row>
    <row r="4431" spans="1:7" x14ac:dyDescent="0.2">
      <c r="A4431">
        <v>2.66282020395708E+17</v>
      </c>
      <c r="B4431" t="s">
        <v>8774</v>
      </c>
      <c r="C4431" t="s">
        <v>8775</v>
      </c>
      <c r="D4431" s="1">
        <v>41220.911516203705</v>
      </c>
      <c r="E4431">
        <v>1898</v>
      </c>
      <c r="F4431">
        <v>992</v>
      </c>
    </row>
    <row r="4432" spans="1:7" x14ac:dyDescent="0.2">
      <c r="A4432">
        <v>2.6628310701402499E+17</v>
      </c>
      <c r="B4432" t="s">
        <v>8776</v>
      </c>
      <c r="C4432" t="s">
        <v>8777</v>
      </c>
      <c r="D4432" s="1">
        <v>41220.914513888885</v>
      </c>
      <c r="E4432">
        <v>4128</v>
      </c>
      <c r="F4432">
        <v>890</v>
      </c>
      <c r="G4432" t="s">
        <v>215</v>
      </c>
    </row>
    <row r="4433" spans="1:7" x14ac:dyDescent="0.2">
      <c r="A4433">
        <v>2.6628525151553101E+17</v>
      </c>
      <c r="B4433" t="s">
        <v>8778</v>
      </c>
      <c r="C4433" t="s">
        <v>8779</v>
      </c>
      <c r="D4433" s="1">
        <v>41220.920428240737</v>
      </c>
      <c r="E4433">
        <v>6557</v>
      </c>
      <c r="F4433">
        <v>2692</v>
      </c>
      <c r="G4433" t="s">
        <v>89</v>
      </c>
    </row>
    <row r="4434" spans="1:7" x14ac:dyDescent="0.2">
      <c r="A4434">
        <v>2.6628701590823699E+17</v>
      </c>
      <c r="B4434" t="s">
        <v>8780</v>
      </c>
      <c r="C4434" t="s">
        <v>8781</v>
      </c>
      <c r="D4434" s="1">
        <v>41220.925300925926</v>
      </c>
      <c r="E4434">
        <v>2153</v>
      </c>
      <c r="F4434">
        <v>650</v>
      </c>
    </row>
    <row r="4435" spans="1:7" x14ac:dyDescent="0.2">
      <c r="A4435">
        <v>2.6628778148614099E+17</v>
      </c>
      <c r="B4435" t="s">
        <v>8782</v>
      </c>
      <c r="C4435" t="s">
        <v>8783</v>
      </c>
      <c r="D4435" s="1">
        <v>41220.927418981482</v>
      </c>
      <c r="E4435">
        <v>169</v>
      </c>
      <c r="F4435">
        <v>206</v>
      </c>
    </row>
    <row r="4436" spans="1:7" x14ac:dyDescent="0.2">
      <c r="A4436">
        <v>2.6629027687473901E+17</v>
      </c>
      <c r="B4436" t="s">
        <v>8784</v>
      </c>
      <c r="C4436" t="s">
        <v>8785</v>
      </c>
      <c r="D4436" s="1">
        <v>41220.934305555558</v>
      </c>
      <c r="E4436">
        <v>612</v>
      </c>
      <c r="F4436">
        <v>219</v>
      </c>
      <c r="G4436" t="s">
        <v>89</v>
      </c>
    </row>
    <row r="4437" spans="1:7" x14ac:dyDescent="0.2">
      <c r="A4437">
        <v>2.6629223666747802E+17</v>
      </c>
      <c r="B4437" t="s">
        <v>8786</v>
      </c>
      <c r="C4437" t="s">
        <v>8787</v>
      </c>
      <c r="D4437" s="1">
        <v>41220.939710648148</v>
      </c>
      <c r="E4437">
        <v>1489</v>
      </c>
      <c r="F4437">
        <v>552</v>
      </c>
    </row>
    <row r="4438" spans="1:7" x14ac:dyDescent="0.2">
      <c r="A4438">
        <v>2.6629231386362598E+17</v>
      </c>
      <c r="B4438" t="s">
        <v>8788</v>
      </c>
      <c r="C4438" t="s">
        <v>8789</v>
      </c>
      <c r="D4438" s="1">
        <v>41220.939918981479</v>
      </c>
      <c r="E4438">
        <v>38</v>
      </c>
      <c r="F4438">
        <v>54</v>
      </c>
    </row>
    <row r="4439" spans="1:7" x14ac:dyDescent="0.2">
      <c r="A4439">
        <v>2.6656788847801901E+17</v>
      </c>
      <c r="B4439" t="s">
        <v>8790</v>
      </c>
      <c r="C4439" t="s">
        <v>8791</v>
      </c>
      <c r="D4439" s="1">
        <v>41221.700358796297</v>
      </c>
      <c r="E4439">
        <v>217</v>
      </c>
      <c r="F4439">
        <v>46</v>
      </c>
      <c r="G4439" t="s">
        <v>89</v>
      </c>
    </row>
    <row r="4440" spans="1:7" x14ac:dyDescent="0.2">
      <c r="A4440">
        <v>2.6656864304171002E+17</v>
      </c>
      <c r="B4440" t="s">
        <v>8792</v>
      </c>
      <c r="C4440" t="s">
        <v>8793</v>
      </c>
      <c r="D4440" s="1">
        <v>41221.70244212963</v>
      </c>
      <c r="E4440">
        <v>94</v>
      </c>
      <c r="F4440">
        <v>52</v>
      </c>
      <c r="G4440" t="s">
        <v>215</v>
      </c>
    </row>
    <row r="4441" spans="1:7" x14ac:dyDescent="0.2">
      <c r="A4441">
        <v>2.6657289424562499E+17</v>
      </c>
      <c r="B4441" t="s">
        <v>8794</v>
      </c>
      <c r="C4441" t="s">
        <v>8795</v>
      </c>
      <c r="D4441" s="1">
        <v>41221.714178240742</v>
      </c>
      <c r="E4441">
        <v>1202</v>
      </c>
      <c r="F4441">
        <v>317</v>
      </c>
      <c r="G4441" t="s">
        <v>89</v>
      </c>
    </row>
    <row r="4442" spans="1:7" x14ac:dyDescent="0.2">
      <c r="A4442">
        <v>2.6658040367717901E+17</v>
      </c>
      <c r="B4442" t="s">
        <v>8796</v>
      </c>
      <c r="C4442" t="s">
        <v>8797</v>
      </c>
      <c r="D4442" s="1">
        <v>41221.734895833331</v>
      </c>
      <c r="E4442">
        <v>65</v>
      </c>
      <c r="F4442">
        <v>45</v>
      </c>
      <c r="G4442" t="s">
        <v>89</v>
      </c>
    </row>
    <row r="4443" spans="1:7" x14ac:dyDescent="0.2">
      <c r="A4443">
        <v>2.66580429673492E+17</v>
      </c>
      <c r="B4443" t="s">
        <v>8798</v>
      </c>
      <c r="C4443" t="s">
        <v>8799</v>
      </c>
      <c r="D4443" s="1">
        <v>41221.734965277778</v>
      </c>
      <c r="E4443">
        <v>27</v>
      </c>
      <c r="F4443">
        <v>19</v>
      </c>
      <c r="G4443" t="s">
        <v>215</v>
      </c>
    </row>
    <row r="4444" spans="1:7" x14ac:dyDescent="0.2">
      <c r="A4444">
        <v>2.6661799763078701E+17</v>
      </c>
      <c r="B4444" t="s">
        <v>8800</v>
      </c>
      <c r="C4444" t="s">
        <v>8801</v>
      </c>
      <c r="D4444" s="1">
        <v>41221.838634259257</v>
      </c>
      <c r="E4444">
        <v>187</v>
      </c>
      <c r="F4444">
        <v>212</v>
      </c>
    </row>
    <row r="4445" spans="1:7" x14ac:dyDescent="0.2">
      <c r="A4445">
        <v>2.6661887575864499E+17</v>
      </c>
      <c r="B4445" t="s">
        <v>8802</v>
      </c>
      <c r="C4445" t="s">
        <v>8803</v>
      </c>
      <c r="D4445" s="1">
        <v>41221.841064814813</v>
      </c>
      <c r="E4445">
        <v>1961</v>
      </c>
      <c r="F4445">
        <v>978</v>
      </c>
    </row>
    <row r="4446" spans="1:7" x14ac:dyDescent="0.2">
      <c r="A4446">
        <v>2.6662234667105798E+17</v>
      </c>
      <c r="B4446" t="s">
        <v>8804</v>
      </c>
      <c r="C4446" t="s">
        <v>8805</v>
      </c>
      <c r="D4446" s="1">
        <v>41221.850636574076</v>
      </c>
      <c r="E4446">
        <v>1731</v>
      </c>
      <c r="F4446">
        <v>570</v>
      </c>
    </row>
    <row r="4447" spans="1:7" x14ac:dyDescent="0.2">
      <c r="A4447">
        <v>2.6662630672315501E+17</v>
      </c>
      <c r="B4447" t="s">
        <v>8806</v>
      </c>
      <c r="C4447" t="s">
        <v>8807</v>
      </c>
      <c r="D4447" s="1">
        <v>41221.861562500002</v>
      </c>
      <c r="E4447">
        <v>129</v>
      </c>
      <c r="F4447">
        <v>79</v>
      </c>
      <c r="G4447" t="s">
        <v>215</v>
      </c>
    </row>
    <row r="4448" spans="1:7" x14ac:dyDescent="0.2">
      <c r="A4448">
        <v>2.66629339330772E+17</v>
      </c>
      <c r="B4448" t="s">
        <v>8808</v>
      </c>
      <c r="C4448" t="s">
        <v>8809</v>
      </c>
      <c r="D4448" s="1">
        <v>41221.869930555556</v>
      </c>
      <c r="E4448">
        <v>1202</v>
      </c>
      <c r="F4448">
        <v>208</v>
      </c>
    </row>
    <row r="4449" spans="1:7" x14ac:dyDescent="0.2">
      <c r="A4449">
        <v>2.66634298671656E+17</v>
      </c>
      <c r="B4449" t="s">
        <v>8810</v>
      </c>
      <c r="C4449" t="s">
        <v>8811</v>
      </c>
      <c r="D4449" s="1">
        <v>41221.883622685185</v>
      </c>
      <c r="E4449">
        <v>2896</v>
      </c>
      <c r="F4449">
        <v>1213</v>
      </c>
    </row>
    <row r="4450" spans="1:7" x14ac:dyDescent="0.2">
      <c r="A4450">
        <v>2.6664192030502499E+17</v>
      </c>
      <c r="B4450" t="s">
        <v>8812</v>
      </c>
      <c r="C4450" t="s">
        <v>8813</v>
      </c>
      <c r="D4450" s="1">
        <v>41221.904652777775</v>
      </c>
      <c r="E4450">
        <v>143</v>
      </c>
      <c r="F4450">
        <v>109</v>
      </c>
      <c r="G4450" t="s">
        <v>215</v>
      </c>
    </row>
    <row r="4451" spans="1:7" x14ac:dyDescent="0.2">
      <c r="A4451">
        <v>2.66643926134452E+17</v>
      </c>
      <c r="B4451" t="s">
        <v>8814</v>
      </c>
      <c r="C4451" t="s">
        <v>8815</v>
      </c>
      <c r="D4451" s="1">
        <v>41221.910185185188</v>
      </c>
      <c r="E4451">
        <v>678</v>
      </c>
      <c r="F4451">
        <v>179</v>
      </c>
    </row>
    <row r="4452" spans="1:7" x14ac:dyDescent="0.2">
      <c r="A4452">
        <v>2.6665108350869901E+17</v>
      </c>
      <c r="B4452" t="s">
        <v>8816</v>
      </c>
      <c r="C4452" t="s">
        <v>8817</v>
      </c>
      <c r="D4452" s="1">
        <v>41221.929942129631</v>
      </c>
      <c r="E4452">
        <v>476</v>
      </c>
      <c r="F4452">
        <v>211</v>
      </c>
    </row>
    <row r="4453" spans="1:7" x14ac:dyDescent="0.2">
      <c r="A4453">
        <v>2.6666126499291501E+17</v>
      </c>
      <c r="B4453" t="s">
        <v>8818</v>
      </c>
      <c r="C4453" t="s">
        <v>8819</v>
      </c>
      <c r="D4453" s="1">
        <v>41221.958032407405</v>
      </c>
      <c r="E4453">
        <v>1932</v>
      </c>
      <c r="F4453">
        <v>467</v>
      </c>
    </row>
    <row r="4454" spans="1:7" x14ac:dyDescent="0.2">
      <c r="A4454">
        <v>2.6666175552096998E+17</v>
      </c>
      <c r="B4454" t="s">
        <v>8820</v>
      </c>
      <c r="C4454" t="s">
        <v>8821</v>
      </c>
      <c r="D4454" s="1">
        <v>41221.959386574075</v>
      </c>
      <c r="E4454">
        <v>800</v>
      </c>
      <c r="F4454">
        <v>184</v>
      </c>
    </row>
    <row r="4455" spans="1:7" x14ac:dyDescent="0.2">
      <c r="A4455">
        <v>2.6666431552279299E+17</v>
      </c>
      <c r="B4455" t="s">
        <v>8822</v>
      </c>
      <c r="C4455" t="s">
        <v>8823</v>
      </c>
      <c r="D4455" s="1">
        <v>41221.966446759259</v>
      </c>
      <c r="E4455">
        <v>247</v>
      </c>
      <c r="F4455">
        <v>73</v>
      </c>
    </row>
    <row r="4456" spans="1:7" x14ac:dyDescent="0.2">
      <c r="A4456">
        <v>2.66666148920188E+17</v>
      </c>
      <c r="B4456" t="s">
        <v>8824</v>
      </c>
      <c r="C4456" t="s">
        <v>8825</v>
      </c>
      <c r="D4456" s="1">
        <v>41221.971504629626</v>
      </c>
      <c r="E4456">
        <v>198</v>
      </c>
      <c r="F4456">
        <v>93</v>
      </c>
      <c r="G4456" t="s">
        <v>89</v>
      </c>
    </row>
    <row r="4457" spans="1:7" x14ac:dyDescent="0.2">
      <c r="A4457">
        <v>2.6667254293530598E+17</v>
      </c>
      <c r="B4457" t="s">
        <v>8826</v>
      </c>
      <c r="C4457" t="s">
        <v>8827</v>
      </c>
      <c r="D4457" s="1">
        <v>41221.989155092589</v>
      </c>
      <c r="E4457">
        <v>1900</v>
      </c>
      <c r="F4457">
        <v>814</v>
      </c>
    </row>
    <row r="4458" spans="1:7" x14ac:dyDescent="0.2">
      <c r="A4458">
        <v>2.6667459797648499E+17</v>
      </c>
      <c r="B4458" t="s">
        <v>8828</v>
      </c>
      <c r="C4458" t="s">
        <v>8829</v>
      </c>
      <c r="D4458" s="1">
        <v>41221.994826388887</v>
      </c>
      <c r="E4458">
        <v>588</v>
      </c>
      <c r="F4458">
        <v>345</v>
      </c>
    </row>
    <row r="4459" spans="1:7" x14ac:dyDescent="0.2">
      <c r="A4459">
        <v>2.6691694405631501E+17</v>
      </c>
      <c r="B4459" t="s">
        <v>8830</v>
      </c>
      <c r="C4459" t="s">
        <v>8825</v>
      </c>
      <c r="D4459" s="1">
        <v>41222.663576388892</v>
      </c>
      <c r="E4459">
        <v>195</v>
      </c>
      <c r="F4459">
        <v>83</v>
      </c>
      <c r="G4459" t="s">
        <v>89</v>
      </c>
    </row>
    <row r="4460" spans="1:7" x14ac:dyDescent="0.2">
      <c r="A4460">
        <v>2.66924030597152E+17</v>
      </c>
      <c r="B4460" t="s">
        <v>8831</v>
      </c>
      <c r="C4460" t="s">
        <v>8832</v>
      </c>
      <c r="D4460" s="1">
        <v>41222.683125000003</v>
      </c>
      <c r="E4460">
        <v>198</v>
      </c>
      <c r="F4460">
        <v>141</v>
      </c>
      <c r="G4460" t="s">
        <v>89</v>
      </c>
    </row>
    <row r="4461" spans="1:7" x14ac:dyDescent="0.2">
      <c r="A4461">
        <v>2.66971339775172E+17</v>
      </c>
      <c r="B4461" t="s">
        <v>8833</v>
      </c>
      <c r="C4461" t="s">
        <v>8834</v>
      </c>
      <c r="D4461" s="1">
        <v>41222.813680555555</v>
      </c>
      <c r="E4461">
        <v>606</v>
      </c>
      <c r="F4461">
        <v>234</v>
      </c>
    </row>
    <row r="4462" spans="1:7" x14ac:dyDescent="0.2">
      <c r="A4462">
        <v>2.6697243063813699E+17</v>
      </c>
      <c r="B4462" t="s">
        <v>8835</v>
      </c>
      <c r="C4462" t="s">
        <v>8836</v>
      </c>
      <c r="D4462" s="1">
        <v>41222.816689814812</v>
      </c>
      <c r="E4462">
        <v>1857</v>
      </c>
      <c r="F4462">
        <v>1417</v>
      </c>
    </row>
    <row r="4463" spans="1:7" x14ac:dyDescent="0.2">
      <c r="A4463">
        <v>2.66975925642608E+17</v>
      </c>
      <c r="B4463" t="s">
        <v>8837</v>
      </c>
      <c r="C4463" t="s">
        <v>8838</v>
      </c>
      <c r="D4463" s="1">
        <v>41222.826331018521</v>
      </c>
      <c r="E4463">
        <v>192</v>
      </c>
      <c r="F4463">
        <v>207</v>
      </c>
    </row>
    <row r="4464" spans="1:7" x14ac:dyDescent="0.2">
      <c r="A4464">
        <v>2.6697772964211901E+17</v>
      </c>
      <c r="B4464" t="s">
        <v>8839</v>
      </c>
      <c r="C4464" t="s">
        <v>8840</v>
      </c>
      <c r="D4464" s="1">
        <v>41222.831307870372</v>
      </c>
      <c r="E4464">
        <v>103</v>
      </c>
      <c r="F4464">
        <v>88</v>
      </c>
      <c r="G4464" t="e">
        <f>johnboehner</f>
        <v>#NAME?</v>
      </c>
    </row>
    <row r="4465" spans="1:7" x14ac:dyDescent="0.2">
      <c r="A4465">
        <v>2.6698040999531299E+17</v>
      </c>
      <c r="B4465" t="s">
        <v>8841</v>
      </c>
      <c r="C4465" t="s">
        <v>8842</v>
      </c>
      <c r="D4465" s="1">
        <v>41222.838703703703</v>
      </c>
      <c r="E4465">
        <v>542</v>
      </c>
      <c r="F4465">
        <v>225</v>
      </c>
    </row>
    <row r="4466" spans="1:7" x14ac:dyDescent="0.2">
      <c r="A4466">
        <v>2.6698434566175501E+17</v>
      </c>
      <c r="B4466" t="s">
        <v>8843</v>
      </c>
      <c r="C4466" t="s">
        <v>8844</v>
      </c>
      <c r="D4466" s="1">
        <v>41222.849560185183</v>
      </c>
      <c r="E4466">
        <v>33</v>
      </c>
      <c r="F4466">
        <v>16</v>
      </c>
      <c r="G4466" t="s">
        <v>576</v>
      </c>
    </row>
    <row r="4467" spans="1:7" x14ac:dyDescent="0.2">
      <c r="A4467">
        <v>2.66986057092964E+17</v>
      </c>
      <c r="B4467" t="s">
        <v>8845</v>
      </c>
      <c r="C4467" t="s">
        <v>8846</v>
      </c>
      <c r="D4467" s="1">
        <v>41222.85429398148</v>
      </c>
      <c r="E4467">
        <v>1141</v>
      </c>
      <c r="F4467">
        <v>575</v>
      </c>
    </row>
    <row r="4468" spans="1:7" x14ac:dyDescent="0.2">
      <c r="A4468">
        <v>2.6698843916822499E+17</v>
      </c>
      <c r="B4468" t="s">
        <v>8847</v>
      </c>
      <c r="C4468" t="s">
        <v>8848</v>
      </c>
      <c r="D4468" s="1">
        <v>41222.860856481479</v>
      </c>
      <c r="E4468">
        <v>131</v>
      </c>
      <c r="F4468">
        <v>65</v>
      </c>
      <c r="G4468" t="s">
        <v>89</v>
      </c>
    </row>
    <row r="4469" spans="1:7" x14ac:dyDescent="0.2">
      <c r="A4469">
        <v>2.6698865970055101E+17</v>
      </c>
      <c r="B4469" t="s">
        <v>8849</v>
      </c>
      <c r="C4469" t="s">
        <v>8850</v>
      </c>
      <c r="D4469" s="1">
        <v>41222.86146990741</v>
      </c>
      <c r="E4469">
        <v>111</v>
      </c>
      <c r="F4469">
        <v>90</v>
      </c>
      <c r="G4469" t="s">
        <v>89</v>
      </c>
    </row>
    <row r="4470" spans="1:7" x14ac:dyDescent="0.2">
      <c r="A4470">
        <v>2.66988981382696E+17</v>
      </c>
      <c r="B4470" t="s">
        <v>8851</v>
      </c>
      <c r="C4470" t="s">
        <v>8852</v>
      </c>
      <c r="D4470" s="1">
        <v>41222.862361111111</v>
      </c>
      <c r="E4470">
        <v>89</v>
      </c>
      <c r="F4470">
        <v>75</v>
      </c>
      <c r="G4470" t="s">
        <v>89</v>
      </c>
    </row>
    <row r="4471" spans="1:7" x14ac:dyDescent="0.2">
      <c r="A4471">
        <v>2.6698978268769798E+17</v>
      </c>
      <c r="B4471" t="s">
        <v>8853</v>
      </c>
      <c r="C4471" t="s">
        <v>8854</v>
      </c>
      <c r="D4471" s="1">
        <v>41222.864571759259</v>
      </c>
      <c r="E4471">
        <v>67</v>
      </c>
      <c r="F4471">
        <v>36</v>
      </c>
      <c r="G4471" t="s">
        <v>89</v>
      </c>
    </row>
    <row r="4472" spans="1:7" x14ac:dyDescent="0.2">
      <c r="A4472">
        <v>2.66989808512024E+17</v>
      </c>
      <c r="B4472" t="s">
        <v>8855</v>
      </c>
      <c r="C4472" t="s">
        <v>8856</v>
      </c>
      <c r="D4472" s="1">
        <v>41222.864641203705</v>
      </c>
      <c r="E4472">
        <v>44</v>
      </c>
      <c r="F4472">
        <v>27</v>
      </c>
      <c r="G4472" t="s">
        <v>576</v>
      </c>
    </row>
    <row r="4473" spans="1:7" x14ac:dyDescent="0.2">
      <c r="A4473">
        <v>2.6699014745792099E+17</v>
      </c>
      <c r="B4473" t="s">
        <v>8857</v>
      </c>
      <c r="C4473" t="s">
        <v>8858</v>
      </c>
      <c r="D4473" s="1">
        <v>41222.865578703706</v>
      </c>
      <c r="E4473">
        <v>159</v>
      </c>
      <c r="F4473">
        <v>86</v>
      </c>
      <c r="G4473" t="s">
        <v>215</v>
      </c>
    </row>
    <row r="4474" spans="1:7" x14ac:dyDescent="0.2">
      <c r="A4474">
        <v>2.6699341474943299E+17</v>
      </c>
      <c r="B4474" t="s">
        <v>8859</v>
      </c>
      <c r="C4474" t="s">
        <v>8860</v>
      </c>
      <c r="D4474" s="1">
        <v>41222.874594907407</v>
      </c>
      <c r="E4474">
        <v>76</v>
      </c>
      <c r="F4474">
        <v>36</v>
      </c>
      <c r="G4474" t="s">
        <v>89</v>
      </c>
    </row>
    <row r="4475" spans="1:7" x14ac:dyDescent="0.2">
      <c r="A4475">
        <v>2.6699511417236602E+17</v>
      </c>
      <c r="B4475" t="s">
        <v>8861</v>
      </c>
      <c r="C4475" t="s">
        <v>8862</v>
      </c>
      <c r="D4475" s="1">
        <v>41222.879282407404</v>
      </c>
      <c r="E4475">
        <v>208</v>
      </c>
      <c r="F4475">
        <v>55</v>
      </c>
    </row>
    <row r="4476" spans="1:7" x14ac:dyDescent="0.2">
      <c r="A4476">
        <v>2.6699552791948899E+17</v>
      </c>
      <c r="B4476" t="s">
        <v>8863</v>
      </c>
      <c r="C4476" t="s">
        <v>8864</v>
      </c>
      <c r="D4476" s="1">
        <v>41222.880428240744</v>
      </c>
      <c r="E4476">
        <v>312</v>
      </c>
      <c r="F4476">
        <v>79</v>
      </c>
    </row>
    <row r="4477" spans="1:7" x14ac:dyDescent="0.2">
      <c r="A4477">
        <v>2.6700917349614301E+17</v>
      </c>
      <c r="B4477" t="s">
        <v>8865</v>
      </c>
      <c r="C4477" t="s">
        <v>8866</v>
      </c>
      <c r="D4477" s="1">
        <v>41222.918078703704</v>
      </c>
      <c r="E4477">
        <v>427</v>
      </c>
      <c r="F4477">
        <v>302</v>
      </c>
      <c r="G4477" t="s">
        <v>89</v>
      </c>
    </row>
    <row r="4478" spans="1:7" x14ac:dyDescent="0.2">
      <c r="A4478">
        <v>2.6700937313243501E+17</v>
      </c>
      <c r="B4478" t="s">
        <v>8867</v>
      </c>
      <c r="C4478" t="s">
        <v>8868</v>
      </c>
      <c r="D4478" s="1">
        <v>41222.918634259258</v>
      </c>
      <c r="E4478">
        <v>547</v>
      </c>
      <c r="F4478">
        <v>417</v>
      </c>
    </row>
    <row r="4479" spans="1:7" x14ac:dyDescent="0.2">
      <c r="A4479">
        <v>2.67278799341748E+17</v>
      </c>
      <c r="B4479" t="s">
        <v>8869</v>
      </c>
      <c r="C4479" t="s">
        <v>8870</v>
      </c>
      <c r="D4479" s="1">
        <v>41223.662106481483</v>
      </c>
      <c r="E4479">
        <v>129</v>
      </c>
      <c r="F4479">
        <v>53</v>
      </c>
    </row>
    <row r="4480" spans="1:7" x14ac:dyDescent="0.2">
      <c r="A4480">
        <v>2.6727955316724099E+17</v>
      </c>
      <c r="B4480" t="s">
        <v>8871</v>
      </c>
      <c r="C4480" t="s">
        <v>8872</v>
      </c>
      <c r="D4480" s="1">
        <v>41223.664178240739</v>
      </c>
      <c r="E4480">
        <v>103</v>
      </c>
      <c r="F4480">
        <v>48</v>
      </c>
    </row>
    <row r="4481" spans="1:8" x14ac:dyDescent="0.2">
      <c r="A4481">
        <v>2.6728532944107501E+17</v>
      </c>
      <c r="B4481" t="s">
        <v>8873</v>
      </c>
      <c r="C4481" t="s">
        <v>8874</v>
      </c>
      <c r="D4481" s="1">
        <v>41223.680127314816</v>
      </c>
      <c r="E4481">
        <v>155</v>
      </c>
      <c r="F4481">
        <v>53</v>
      </c>
    </row>
    <row r="4482" spans="1:8" x14ac:dyDescent="0.2">
      <c r="A4482">
        <v>2.6728628418211802E+17</v>
      </c>
      <c r="B4482" t="s">
        <v>8875</v>
      </c>
      <c r="C4482" t="s">
        <v>8876</v>
      </c>
      <c r="D4482" s="1">
        <v>41223.682754629626</v>
      </c>
      <c r="E4482">
        <v>7589</v>
      </c>
      <c r="F4482">
        <v>10128</v>
      </c>
    </row>
    <row r="4483" spans="1:8" x14ac:dyDescent="0.2">
      <c r="A4483">
        <v>2.6728647117256198E+17</v>
      </c>
      <c r="B4483" t="s">
        <v>8877</v>
      </c>
      <c r="C4483" t="s">
        <v>8878</v>
      </c>
      <c r="D4483" s="1">
        <v>41223.683275462965</v>
      </c>
      <c r="E4483">
        <v>3668</v>
      </c>
      <c r="F4483">
        <v>4851</v>
      </c>
    </row>
    <row r="4484" spans="1:8" x14ac:dyDescent="0.2">
      <c r="A4484">
        <v>2.6728870762159299E+17</v>
      </c>
      <c r="B4484" t="s">
        <v>8879</v>
      </c>
      <c r="C4484" t="s">
        <v>8880</v>
      </c>
      <c r="D4484" s="1">
        <v>41223.689444444448</v>
      </c>
      <c r="E4484">
        <v>1304</v>
      </c>
      <c r="F4484">
        <v>696</v>
      </c>
    </row>
    <row r="4485" spans="1:8" x14ac:dyDescent="0.2">
      <c r="A4485">
        <v>2.67289042750672E+17</v>
      </c>
      <c r="B4485" t="s">
        <v>8881</v>
      </c>
      <c r="C4485" t="s">
        <v>8882</v>
      </c>
      <c r="D4485" s="1">
        <v>41223.690370370372</v>
      </c>
      <c r="E4485">
        <v>256</v>
      </c>
      <c r="F4485">
        <v>256</v>
      </c>
    </row>
    <row r="4486" spans="1:8" x14ac:dyDescent="0.2">
      <c r="A4486">
        <v>2.6731192985965699E+17</v>
      </c>
      <c r="B4486" t="s">
        <v>8883</v>
      </c>
      <c r="C4486" t="s">
        <v>8884</v>
      </c>
      <c r="D4486" s="1">
        <v>41223.753530092596</v>
      </c>
      <c r="E4486">
        <v>188</v>
      </c>
      <c r="F4486">
        <v>72</v>
      </c>
    </row>
    <row r="4487" spans="1:8" x14ac:dyDescent="0.2">
      <c r="A4487">
        <v>2.6731223196277501E+17</v>
      </c>
      <c r="B4487" t="s">
        <v>8885</v>
      </c>
      <c r="C4487" t="s">
        <v>8886</v>
      </c>
      <c r="D4487" s="1">
        <v>41223.754363425927</v>
      </c>
      <c r="E4487">
        <v>222</v>
      </c>
      <c r="F4487">
        <v>59</v>
      </c>
    </row>
    <row r="4488" spans="1:8" x14ac:dyDescent="0.2">
      <c r="A4488">
        <v>2.6731240414734701E+17</v>
      </c>
      <c r="B4488" t="s">
        <v>8887</v>
      </c>
      <c r="C4488" t="s">
        <v>8888</v>
      </c>
      <c r="D4488" s="1">
        <v>41223.754837962966</v>
      </c>
      <c r="E4488">
        <v>112</v>
      </c>
      <c r="F4488">
        <v>69</v>
      </c>
    </row>
    <row r="4489" spans="1:8" x14ac:dyDescent="0.2">
      <c r="A4489">
        <v>2.6762618378349299E+17</v>
      </c>
      <c r="B4489" t="s">
        <v>8889</v>
      </c>
      <c r="C4489" t="s">
        <v>8890</v>
      </c>
      <c r="D4489" s="1">
        <v>41224.620706018519</v>
      </c>
      <c r="E4489">
        <v>645</v>
      </c>
      <c r="F4489">
        <v>515</v>
      </c>
    </row>
    <row r="4490" spans="1:8" x14ac:dyDescent="0.2">
      <c r="A4490">
        <v>2.67626951097868E+17</v>
      </c>
      <c r="B4490" t="s">
        <v>8891</v>
      </c>
      <c r="C4490" t="s">
        <v>8892</v>
      </c>
      <c r="D4490" s="1">
        <v>41224.622824074075</v>
      </c>
      <c r="E4490">
        <v>1983</v>
      </c>
      <c r="F4490">
        <v>1906</v>
      </c>
    </row>
    <row r="4491" spans="1:8" x14ac:dyDescent="0.2">
      <c r="A4491">
        <v>2.68016770491756E+17</v>
      </c>
      <c r="B4491" t="s">
        <v>8893</v>
      </c>
      <c r="C4491" t="s">
        <v>8894</v>
      </c>
      <c r="D4491" s="1">
        <v>41225.698518518519</v>
      </c>
      <c r="E4491">
        <v>156</v>
      </c>
      <c r="F4491">
        <v>48</v>
      </c>
    </row>
    <row r="4492" spans="1:8" x14ac:dyDescent="0.2">
      <c r="A4492">
        <v>2.6801870694738701E+17</v>
      </c>
      <c r="B4492" t="s">
        <v>8895</v>
      </c>
      <c r="C4492" t="s">
        <v>8896</v>
      </c>
      <c r="D4492" s="1">
        <v>41225.70385416667</v>
      </c>
      <c r="E4492">
        <v>36</v>
      </c>
      <c r="F4492">
        <v>13</v>
      </c>
      <c r="G4492" t="s">
        <v>215</v>
      </c>
    </row>
    <row r="4493" spans="1:8" x14ac:dyDescent="0.2">
      <c r="A4493">
        <v>2.68040247714136E+17</v>
      </c>
      <c r="B4493" t="s">
        <v>8897</v>
      </c>
      <c r="C4493" t="s">
        <v>8898</v>
      </c>
      <c r="D4493" s="1">
        <v>41225.763298611113</v>
      </c>
      <c r="E4493">
        <v>0</v>
      </c>
      <c r="F4493">
        <v>0</v>
      </c>
      <c r="G4493" t="s">
        <v>89</v>
      </c>
    </row>
    <row r="4494" spans="1:8" x14ac:dyDescent="0.2">
      <c r="A4494">
        <v>2.6804055368862499E+17</v>
      </c>
      <c r="B4494" t="s">
        <v>8899</v>
      </c>
      <c r="C4494" t="s">
        <v>8900</v>
      </c>
      <c r="D4494" s="1">
        <v>41225.764143518521</v>
      </c>
      <c r="E4494">
        <v>7</v>
      </c>
      <c r="F4494">
        <v>5</v>
      </c>
      <c r="G4494" t="s">
        <v>215</v>
      </c>
    </row>
    <row r="4495" spans="1:8" x14ac:dyDescent="0.2">
      <c r="A4495">
        <v>2.6804772660695802E+17</v>
      </c>
      <c r="B4495" t="s">
        <v>8901</v>
      </c>
      <c r="C4495" t="s">
        <v>8902</v>
      </c>
      <c r="D4495" s="1">
        <v>41225.783935185187</v>
      </c>
      <c r="E4495">
        <v>173</v>
      </c>
      <c r="F4495">
        <v>135</v>
      </c>
    </row>
    <row r="4496" spans="1:8" x14ac:dyDescent="0.2">
      <c r="A4496">
        <v>2.6805351876463398E+17</v>
      </c>
      <c r="B4496" t="s">
        <v>8903</v>
      </c>
      <c r="C4496" t="s">
        <v>8904</v>
      </c>
      <c r="D4496" s="1">
        <v>41225.79991898148</v>
      </c>
      <c r="E4496">
        <v>56</v>
      </c>
      <c r="F4496">
        <v>47</v>
      </c>
      <c r="H4496" t="s">
        <v>505</v>
      </c>
    </row>
    <row r="4497" spans="1:8" x14ac:dyDescent="0.2">
      <c r="A4497">
        <v>2.6805684520838701E+17</v>
      </c>
      <c r="B4497" t="s">
        <v>8905</v>
      </c>
      <c r="C4497" t="s">
        <v>8906</v>
      </c>
      <c r="D4497" s="1">
        <v>41225.80909722222</v>
      </c>
      <c r="E4497">
        <v>101</v>
      </c>
      <c r="F4497">
        <v>62</v>
      </c>
      <c r="G4497" t="s">
        <v>89</v>
      </c>
    </row>
    <row r="4498" spans="1:8" x14ac:dyDescent="0.2">
      <c r="A4498">
        <v>2.6805829059074E+17</v>
      </c>
      <c r="B4498" t="s">
        <v>8907</v>
      </c>
      <c r="C4498" t="s">
        <v>8908</v>
      </c>
      <c r="D4498" s="1">
        <v>41225.813090277778</v>
      </c>
      <c r="E4498">
        <v>46</v>
      </c>
      <c r="F4498">
        <v>52</v>
      </c>
      <c r="G4498" t="s">
        <v>89</v>
      </c>
    </row>
    <row r="4499" spans="1:8" x14ac:dyDescent="0.2">
      <c r="A4499">
        <v>2.6806704451001101E+17</v>
      </c>
      <c r="B4499" t="s">
        <v>8909</v>
      </c>
      <c r="C4499" t="s">
        <v>8910</v>
      </c>
      <c r="D4499" s="1">
        <v>41225.837245370371</v>
      </c>
      <c r="E4499">
        <v>27</v>
      </c>
      <c r="F4499">
        <v>26</v>
      </c>
      <c r="G4499" t="s">
        <v>89</v>
      </c>
    </row>
    <row r="4500" spans="1:8" x14ac:dyDescent="0.2">
      <c r="A4500">
        <v>2.6806767782896E+17</v>
      </c>
      <c r="B4500" t="s">
        <v>8911</v>
      </c>
      <c r="C4500" t="s">
        <v>8912</v>
      </c>
      <c r="D4500" s="1">
        <v>41225.838993055557</v>
      </c>
      <c r="E4500">
        <v>43</v>
      </c>
      <c r="F4500">
        <v>35</v>
      </c>
      <c r="G4500" t="s">
        <v>89</v>
      </c>
    </row>
    <row r="4501" spans="1:8" x14ac:dyDescent="0.2">
      <c r="A4501">
        <v>2.6806931457219699E+17</v>
      </c>
      <c r="B4501" t="s">
        <v>8913</v>
      </c>
      <c r="C4501" t="s">
        <v>8914</v>
      </c>
      <c r="D4501" s="1">
        <v>41225.843506944446</v>
      </c>
      <c r="E4501">
        <v>359</v>
      </c>
      <c r="F4501">
        <v>154</v>
      </c>
    </row>
    <row r="4502" spans="1:8" x14ac:dyDescent="0.2">
      <c r="A4502">
        <v>2.6807576890561699E+17</v>
      </c>
      <c r="B4502" t="s">
        <v>8915</v>
      </c>
      <c r="C4502" t="s">
        <v>8916</v>
      </c>
      <c r="D4502" s="1">
        <v>41225.861319444448</v>
      </c>
      <c r="E4502">
        <v>653</v>
      </c>
      <c r="F4502">
        <v>103</v>
      </c>
    </row>
    <row r="4503" spans="1:8" x14ac:dyDescent="0.2">
      <c r="A4503">
        <v>2.6807648107327802E+17</v>
      </c>
      <c r="B4503" t="s">
        <v>8917</v>
      </c>
      <c r="C4503" t="s">
        <v>8918</v>
      </c>
      <c r="D4503" s="1">
        <v>41225.863287037035</v>
      </c>
      <c r="E4503">
        <v>1542</v>
      </c>
      <c r="F4503">
        <v>294</v>
      </c>
    </row>
    <row r="4504" spans="1:8" x14ac:dyDescent="0.2">
      <c r="A4504">
        <v>2.6808625675017798E+17</v>
      </c>
      <c r="B4504" t="s">
        <v>8919</v>
      </c>
      <c r="C4504" t="s">
        <v>8920</v>
      </c>
      <c r="D4504" s="1">
        <v>41225.890266203707</v>
      </c>
      <c r="E4504">
        <v>604</v>
      </c>
      <c r="F4504">
        <v>617</v>
      </c>
    </row>
    <row r="4505" spans="1:8" x14ac:dyDescent="0.2">
      <c r="A4505">
        <v>2.68088776167944E+17</v>
      </c>
      <c r="B4505" t="s">
        <v>8921</v>
      </c>
      <c r="C4505" t="e">
        <f xml:space="preserve"> RobParano Thanks.</f>
        <v>#NAME?</v>
      </c>
      <c r="D4505" s="1">
        <v>41225.897210648145</v>
      </c>
      <c r="E4505">
        <v>0</v>
      </c>
      <c r="F4505">
        <v>1</v>
      </c>
      <c r="G4505" t="s">
        <v>89</v>
      </c>
    </row>
    <row r="4506" spans="1:8" x14ac:dyDescent="0.2">
      <c r="A4506">
        <v>2.6808895344020198E+17</v>
      </c>
      <c r="B4506" t="s">
        <v>8922</v>
      </c>
      <c r="C4506" t="s">
        <v>8923</v>
      </c>
      <c r="D4506" s="1">
        <v>41225.89770833333</v>
      </c>
      <c r="E4506">
        <v>0</v>
      </c>
      <c r="F4506">
        <v>0</v>
      </c>
      <c r="G4506" t="s">
        <v>89</v>
      </c>
    </row>
    <row r="4507" spans="1:8" x14ac:dyDescent="0.2">
      <c r="A4507">
        <v>2.6808967234387901E+17</v>
      </c>
      <c r="B4507" t="s">
        <v>8924</v>
      </c>
      <c r="C4507" t="e">
        <f xml:space="preserve"> sonnset even better this year...</f>
        <v>#NAME?</v>
      </c>
      <c r="D4507" s="1">
        <v>41225.899687500001</v>
      </c>
      <c r="E4507">
        <v>0</v>
      </c>
      <c r="F4507">
        <v>1</v>
      </c>
      <c r="G4507" t="s">
        <v>89</v>
      </c>
    </row>
    <row r="4508" spans="1:8" x14ac:dyDescent="0.2">
      <c r="A4508">
        <v>2.6809024922845101E+17</v>
      </c>
      <c r="B4508" t="s">
        <v>8925</v>
      </c>
      <c r="C4508" t="s">
        <v>8926</v>
      </c>
      <c r="D4508" s="1">
        <v>41225.901273148149</v>
      </c>
      <c r="E4508">
        <v>138</v>
      </c>
      <c r="F4508">
        <v>49</v>
      </c>
      <c r="G4508" t="s">
        <v>215</v>
      </c>
    </row>
    <row r="4509" spans="1:8" x14ac:dyDescent="0.2">
      <c r="A4509">
        <v>2.6809288968962E+17</v>
      </c>
      <c r="B4509" t="s">
        <v>8927</v>
      </c>
      <c r="C4509" t="s">
        <v>8928</v>
      </c>
      <c r="D4509" s="1">
        <v>41225.908564814818</v>
      </c>
      <c r="E4509">
        <v>264</v>
      </c>
      <c r="F4509">
        <v>107</v>
      </c>
    </row>
    <row r="4510" spans="1:8" x14ac:dyDescent="0.2">
      <c r="A4510">
        <v>2.68093340736696E+17</v>
      </c>
      <c r="B4510" t="s">
        <v>8929</v>
      </c>
      <c r="C4510" t="s">
        <v>8930</v>
      </c>
      <c r="D4510" s="1">
        <v>41225.909814814811</v>
      </c>
      <c r="E4510">
        <v>163</v>
      </c>
      <c r="F4510">
        <v>36</v>
      </c>
    </row>
    <row r="4511" spans="1:8" x14ac:dyDescent="0.2">
      <c r="A4511">
        <v>2.6809844668944301E+17</v>
      </c>
      <c r="B4511" t="s">
        <v>8931</v>
      </c>
      <c r="C4511" t="s">
        <v>8932</v>
      </c>
      <c r="D4511" s="1">
        <v>41225.923900462964</v>
      </c>
      <c r="E4511">
        <v>469</v>
      </c>
      <c r="F4511">
        <v>130</v>
      </c>
    </row>
    <row r="4512" spans="1:8" x14ac:dyDescent="0.2">
      <c r="A4512">
        <v>2.6810075763770899E+17</v>
      </c>
      <c r="B4512" t="s">
        <v>8933</v>
      </c>
      <c r="C4512" t="s">
        <v>8934</v>
      </c>
      <c r="D4512" s="1">
        <v>41225.930277777778</v>
      </c>
      <c r="E4512">
        <v>36</v>
      </c>
      <c r="F4512">
        <v>33</v>
      </c>
      <c r="H4512" t="s">
        <v>390</v>
      </c>
    </row>
    <row r="4513" spans="1:7" x14ac:dyDescent="0.2">
      <c r="A4513">
        <v>2.6810548417791501E+17</v>
      </c>
      <c r="B4513" t="s">
        <v>8935</v>
      </c>
      <c r="C4513" t="s">
        <v>8936</v>
      </c>
      <c r="D4513" s="1">
        <v>41225.94332175926</v>
      </c>
      <c r="E4513">
        <v>43</v>
      </c>
      <c r="F4513">
        <v>32</v>
      </c>
      <c r="G4513" t="s">
        <v>89</v>
      </c>
    </row>
    <row r="4514" spans="1:7" x14ac:dyDescent="0.2">
      <c r="A4514">
        <v>2.6811226206831802E+17</v>
      </c>
      <c r="B4514" t="s">
        <v>8937</v>
      </c>
      <c r="C4514" t="s">
        <v>8938</v>
      </c>
      <c r="D4514" s="1">
        <v>41225.962025462963</v>
      </c>
      <c r="E4514">
        <v>444</v>
      </c>
      <c r="F4514">
        <v>226</v>
      </c>
    </row>
    <row r="4515" spans="1:7" x14ac:dyDescent="0.2">
      <c r="A4515">
        <v>2.6835867117462701E+17</v>
      </c>
      <c r="B4515" t="s">
        <v>8939</v>
      </c>
      <c r="C4515" t="s">
        <v>8940</v>
      </c>
      <c r="D4515" s="1">
        <v>41226.641979166663</v>
      </c>
      <c r="E4515">
        <v>26</v>
      </c>
      <c r="F4515">
        <v>15</v>
      </c>
      <c r="G4515" t="s">
        <v>89</v>
      </c>
    </row>
    <row r="4516" spans="1:7" x14ac:dyDescent="0.2">
      <c r="A4516">
        <v>2.6836587766418202E+17</v>
      </c>
      <c r="B4516" t="s">
        <v>8941</v>
      </c>
      <c r="C4516" t="s">
        <v>8942</v>
      </c>
      <c r="D4516" s="1">
        <v>41226.661863425928</v>
      </c>
      <c r="E4516">
        <v>555</v>
      </c>
      <c r="F4516">
        <v>320</v>
      </c>
      <c r="G4516" t="s">
        <v>89</v>
      </c>
    </row>
    <row r="4517" spans="1:7" x14ac:dyDescent="0.2">
      <c r="A4517">
        <v>2.6838560584145699E+17</v>
      </c>
      <c r="B4517" t="s">
        <v>8943</v>
      </c>
      <c r="C4517" t="s">
        <v>8944</v>
      </c>
      <c r="D4517" s="1">
        <v>41226.716307870367</v>
      </c>
      <c r="E4517">
        <v>93</v>
      </c>
      <c r="F4517">
        <v>37</v>
      </c>
      <c r="G4517" t="s">
        <v>89</v>
      </c>
    </row>
    <row r="4518" spans="1:7" x14ac:dyDescent="0.2">
      <c r="A4518">
        <v>2.6838563962657101E+17</v>
      </c>
      <c r="B4518" t="s">
        <v>8945</v>
      </c>
      <c r="C4518" t="s">
        <v>8946</v>
      </c>
      <c r="D4518" s="1">
        <v>41226.716400462959</v>
      </c>
      <c r="E4518">
        <v>141</v>
      </c>
      <c r="F4518">
        <v>50</v>
      </c>
      <c r="G4518" t="s">
        <v>89</v>
      </c>
    </row>
    <row r="4519" spans="1:7" x14ac:dyDescent="0.2">
      <c r="A4519">
        <v>2.684169105956E+17</v>
      </c>
      <c r="B4519" t="s">
        <v>8947</v>
      </c>
      <c r="C4519" t="s">
        <v>8948</v>
      </c>
      <c r="D4519" s="1">
        <v>41226.80269675926</v>
      </c>
      <c r="E4519">
        <v>4808</v>
      </c>
      <c r="F4519">
        <v>4210</v>
      </c>
    </row>
    <row r="4520" spans="1:7" x14ac:dyDescent="0.2">
      <c r="A4520">
        <v>2.6841941144097901E+17</v>
      </c>
      <c r="B4520" t="s">
        <v>8949</v>
      </c>
      <c r="C4520" t="s">
        <v>8950</v>
      </c>
      <c r="D4520" s="1">
        <v>41226.809594907405</v>
      </c>
      <c r="E4520">
        <v>402</v>
      </c>
      <c r="F4520">
        <v>328</v>
      </c>
    </row>
    <row r="4521" spans="1:7" x14ac:dyDescent="0.2">
      <c r="A4521">
        <v>2.6842044282452301E+17</v>
      </c>
      <c r="B4521" t="s">
        <v>8951</v>
      </c>
      <c r="C4521" t="s">
        <v>8952</v>
      </c>
      <c r="D4521" s="1">
        <v>41226.812442129631</v>
      </c>
      <c r="E4521">
        <v>864</v>
      </c>
      <c r="F4521">
        <v>531</v>
      </c>
    </row>
    <row r="4522" spans="1:7" x14ac:dyDescent="0.2">
      <c r="A4522">
        <v>2.6843115166695398E+17</v>
      </c>
      <c r="B4522" t="s">
        <v>8953</v>
      </c>
      <c r="C4522" t="s">
        <v>8954</v>
      </c>
      <c r="D4522" s="1">
        <v>41226.841990740744</v>
      </c>
      <c r="E4522">
        <v>610</v>
      </c>
      <c r="F4522">
        <v>431</v>
      </c>
    </row>
    <row r="4523" spans="1:7" x14ac:dyDescent="0.2">
      <c r="A4523">
        <v>2.68438592102232E+17</v>
      </c>
      <c r="B4523" t="s">
        <v>8955</v>
      </c>
      <c r="C4523" t="s">
        <v>8956</v>
      </c>
      <c r="D4523" s="1">
        <v>41226.862523148149</v>
      </c>
      <c r="E4523">
        <v>194</v>
      </c>
      <c r="F4523">
        <v>60</v>
      </c>
    </row>
    <row r="4524" spans="1:7" x14ac:dyDescent="0.2">
      <c r="A4524">
        <v>2.6844037127984701E+17</v>
      </c>
      <c r="B4524" t="s">
        <v>8957</v>
      </c>
      <c r="C4524" t="s">
        <v>8958</v>
      </c>
      <c r="D4524" s="1">
        <v>41226.867430555554</v>
      </c>
      <c r="E4524">
        <v>742</v>
      </c>
      <c r="F4524">
        <v>521</v>
      </c>
      <c r="G4524" t="s">
        <v>89</v>
      </c>
    </row>
    <row r="4525" spans="1:7" x14ac:dyDescent="0.2">
      <c r="A4525">
        <v>2.6844867606046301E+17</v>
      </c>
      <c r="B4525" t="s">
        <v>8959</v>
      </c>
      <c r="C4525" t="s">
        <v>8960</v>
      </c>
      <c r="D4525" s="1">
        <v>41226.890347222223</v>
      </c>
      <c r="E4525">
        <v>63</v>
      </c>
      <c r="F4525">
        <v>42</v>
      </c>
    </row>
    <row r="4526" spans="1:7" x14ac:dyDescent="0.2">
      <c r="A4526">
        <v>2.6844905330038301E+17</v>
      </c>
      <c r="B4526" t="s">
        <v>8961</v>
      </c>
      <c r="C4526" t="s">
        <v>8962</v>
      </c>
      <c r="D4526" s="1">
        <v>41226.891388888886</v>
      </c>
      <c r="E4526">
        <v>3193</v>
      </c>
      <c r="F4526">
        <v>3411</v>
      </c>
      <c r="G4526" t="s">
        <v>89</v>
      </c>
    </row>
    <row r="4527" spans="1:7" x14ac:dyDescent="0.2">
      <c r="A4527">
        <v>2.6844914671170301E+17</v>
      </c>
      <c r="B4527" t="s">
        <v>8963</v>
      </c>
      <c r="C4527" t="s">
        <v>8964</v>
      </c>
      <c r="D4527" s="1">
        <v>41226.891643518517</v>
      </c>
      <c r="E4527">
        <v>847</v>
      </c>
      <c r="F4527">
        <v>615</v>
      </c>
    </row>
    <row r="4528" spans="1:7" x14ac:dyDescent="0.2">
      <c r="A4528">
        <v>2.6845698238044099E+17</v>
      </c>
      <c r="B4528" t="s">
        <v>8965</v>
      </c>
      <c r="C4528" t="s">
        <v>8966</v>
      </c>
      <c r="D4528" s="1">
        <v>41226.913263888891</v>
      </c>
      <c r="E4528">
        <v>287</v>
      </c>
      <c r="F4528">
        <v>119</v>
      </c>
    </row>
    <row r="4529" spans="1:8" x14ac:dyDescent="0.2">
      <c r="A4529">
        <v>2.6845842261213101E+17</v>
      </c>
      <c r="B4529" t="s">
        <v>8967</v>
      </c>
      <c r="C4529" t="s">
        <v>8968</v>
      </c>
      <c r="D4529" s="1">
        <v>41226.917245370372</v>
      </c>
      <c r="E4529">
        <v>8</v>
      </c>
      <c r="F4529">
        <v>3</v>
      </c>
      <c r="G4529" t="s">
        <v>89</v>
      </c>
    </row>
    <row r="4530" spans="1:8" x14ac:dyDescent="0.2">
      <c r="A4530">
        <v>2.68459679934476E+17</v>
      </c>
      <c r="B4530" t="s">
        <v>8969</v>
      </c>
      <c r="C4530" t="s">
        <v>8970</v>
      </c>
      <c r="D4530" s="1">
        <v>41226.920717592591</v>
      </c>
      <c r="E4530">
        <v>3</v>
      </c>
      <c r="F4530">
        <v>1</v>
      </c>
      <c r="G4530" t="s">
        <v>576</v>
      </c>
    </row>
    <row r="4531" spans="1:8" x14ac:dyDescent="0.2">
      <c r="A4531">
        <v>2.68459871853244E+17</v>
      </c>
      <c r="B4531" t="s">
        <v>8971</v>
      </c>
      <c r="C4531" t="s">
        <v>8972</v>
      </c>
      <c r="D4531" s="1">
        <v>41226.921238425923</v>
      </c>
      <c r="E4531">
        <v>5</v>
      </c>
      <c r="F4531">
        <v>1</v>
      </c>
      <c r="G4531" t="s">
        <v>576</v>
      </c>
    </row>
    <row r="4532" spans="1:8" x14ac:dyDescent="0.2">
      <c r="A4532">
        <v>2.6846531079177798E+17</v>
      </c>
      <c r="B4532" t="s">
        <v>8973</v>
      </c>
      <c r="C4532" t="s">
        <v>8974</v>
      </c>
      <c r="D4532" s="1">
        <v>41226.936249999999</v>
      </c>
      <c r="E4532">
        <v>2039</v>
      </c>
      <c r="F4532">
        <v>606</v>
      </c>
    </row>
    <row r="4533" spans="1:8" x14ac:dyDescent="0.2">
      <c r="A4533">
        <v>2.6876676739078499E+17</v>
      </c>
      <c r="B4533" t="s">
        <v>8975</v>
      </c>
      <c r="C4533" t="s">
        <v>8976</v>
      </c>
      <c r="D4533" s="1">
        <v>41227.768113425926</v>
      </c>
      <c r="E4533">
        <v>49</v>
      </c>
      <c r="F4533">
        <v>31</v>
      </c>
      <c r="G4533" t="s">
        <v>89</v>
      </c>
    </row>
    <row r="4534" spans="1:8" x14ac:dyDescent="0.2">
      <c r="A4534">
        <v>2.6876831322670598E+17</v>
      </c>
      <c r="B4534" t="s">
        <v>8977</v>
      </c>
      <c r="C4534" t="s">
        <v>8978</v>
      </c>
      <c r="D4534" s="1">
        <v>41227.77238425926</v>
      </c>
      <c r="E4534">
        <v>786</v>
      </c>
      <c r="F4534">
        <v>253</v>
      </c>
    </row>
    <row r="4535" spans="1:8" x14ac:dyDescent="0.2">
      <c r="A4535">
        <v>2.68779449556824E+17</v>
      </c>
      <c r="B4535" t="s">
        <v>8979</v>
      </c>
      <c r="C4535" t="s">
        <v>8980</v>
      </c>
      <c r="D4535" s="1">
        <v>41227.803113425929</v>
      </c>
      <c r="E4535">
        <v>73</v>
      </c>
      <c r="F4535">
        <v>27</v>
      </c>
      <c r="G4535" t="s">
        <v>8981</v>
      </c>
      <c r="H4535" t="s">
        <v>616</v>
      </c>
    </row>
    <row r="4536" spans="1:8" x14ac:dyDescent="0.2">
      <c r="A4536">
        <v>2.6878122060167501E+17</v>
      </c>
      <c r="B4536" t="s">
        <v>8982</v>
      </c>
      <c r="C4536" t="s">
        <v>8983</v>
      </c>
      <c r="D4536" s="1">
        <v>41227.807997685188</v>
      </c>
      <c r="E4536">
        <v>240</v>
      </c>
      <c r="F4536">
        <v>126</v>
      </c>
    </row>
    <row r="4537" spans="1:8" x14ac:dyDescent="0.2">
      <c r="A4537">
        <v>2.6878555321285402E+17</v>
      </c>
      <c r="B4537" t="s">
        <v>8984</v>
      </c>
      <c r="C4537" t="s">
        <v>8985</v>
      </c>
      <c r="D4537" s="1">
        <v>41227.819953703707</v>
      </c>
      <c r="E4537">
        <v>24</v>
      </c>
      <c r="F4537">
        <v>9</v>
      </c>
      <c r="G4537" t="e">
        <f>TrumpSoHo</f>
        <v>#NAME?</v>
      </c>
      <c r="H4537" t="s">
        <v>390</v>
      </c>
    </row>
    <row r="4538" spans="1:8" x14ac:dyDescent="0.2">
      <c r="A4538">
        <v>2.6878805087895101E+17</v>
      </c>
      <c r="B4538" t="s">
        <v>8986</v>
      </c>
      <c r="C4538" t="s">
        <v>8987</v>
      </c>
      <c r="D4538" s="1">
        <v>41227.826840277776</v>
      </c>
      <c r="E4538">
        <v>1543</v>
      </c>
      <c r="F4538">
        <v>616</v>
      </c>
    </row>
    <row r="4539" spans="1:8" x14ac:dyDescent="0.2">
      <c r="A4539">
        <v>2.6879302568839901E+17</v>
      </c>
      <c r="B4539" t="s">
        <v>8988</v>
      </c>
      <c r="C4539" t="s">
        <v>8989</v>
      </c>
      <c r="D4539" s="1">
        <v>41227.840567129628</v>
      </c>
      <c r="E4539">
        <v>26</v>
      </c>
      <c r="F4539">
        <v>10</v>
      </c>
    </row>
    <row r="4540" spans="1:8" x14ac:dyDescent="0.2">
      <c r="A4540">
        <v>2.6880047082964899E+17</v>
      </c>
      <c r="B4540" t="s">
        <v>8990</v>
      </c>
      <c r="C4540" t="s">
        <v>8991</v>
      </c>
      <c r="D4540" s="1">
        <v>41227.861111111109</v>
      </c>
      <c r="E4540">
        <v>1935</v>
      </c>
      <c r="F4540">
        <v>2215</v>
      </c>
    </row>
    <row r="4541" spans="1:8" x14ac:dyDescent="0.2">
      <c r="A4541">
        <v>2.6880151593275299E+17</v>
      </c>
      <c r="B4541" t="s">
        <v>8992</v>
      </c>
      <c r="C4541" t="s">
        <v>8993</v>
      </c>
      <c r="D4541" s="1">
        <v>41227.864004629628</v>
      </c>
      <c r="E4541">
        <v>21</v>
      </c>
      <c r="F4541">
        <v>12</v>
      </c>
    </row>
    <row r="4542" spans="1:8" x14ac:dyDescent="0.2">
      <c r="A4542">
        <v>2.6880171370679002E+17</v>
      </c>
      <c r="B4542" t="s">
        <v>8994</v>
      </c>
      <c r="C4542" t="s">
        <v>8995</v>
      </c>
      <c r="D4542" s="1">
        <v>41227.864548611113</v>
      </c>
      <c r="E4542">
        <v>64</v>
      </c>
      <c r="F4542">
        <v>36</v>
      </c>
    </row>
    <row r="4543" spans="1:8" x14ac:dyDescent="0.2">
      <c r="A4543">
        <v>2.6881077574803802E+17</v>
      </c>
      <c r="B4543" t="s">
        <v>8996</v>
      </c>
      <c r="C4543" t="s">
        <v>8997</v>
      </c>
      <c r="D4543" s="1">
        <v>41227.889548611114</v>
      </c>
      <c r="E4543">
        <v>1244</v>
      </c>
      <c r="F4543">
        <v>236</v>
      </c>
    </row>
    <row r="4544" spans="1:8" x14ac:dyDescent="0.2">
      <c r="A4544">
        <v>2.68815740117856E+17</v>
      </c>
      <c r="B4544" t="s">
        <v>8998</v>
      </c>
      <c r="C4544" t="s">
        <v>8999</v>
      </c>
      <c r="D4544" s="1">
        <v>41227.903252314813</v>
      </c>
      <c r="E4544">
        <v>56</v>
      </c>
      <c r="F4544">
        <v>46</v>
      </c>
    </row>
    <row r="4545" spans="1:7" x14ac:dyDescent="0.2">
      <c r="A4545">
        <v>2.6881909464249901E+17</v>
      </c>
      <c r="B4545" t="s">
        <v>9000</v>
      </c>
      <c r="C4545" t="s">
        <v>9001</v>
      </c>
      <c r="D4545" s="1">
        <v>41227.912511574075</v>
      </c>
      <c r="E4545">
        <v>491</v>
      </c>
      <c r="F4545">
        <v>655</v>
      </c>
    </row>
    <row r="4546" spans="1:7" x14ac:dyDescent="0.2">
      <c r="A4546">
        <v>2.6882455752631901E+17</v>
      </c>
      <c r="B4546" t="s">
        <v>9002</v>
      </c>
      <c r="C4546" t="s">
        <v>9003</v>
      </c>
      <c r="D4546" s="1">
        <v>41227.927581018521</v>
      </c>
      <c r="E4546">
        <v>350</v>
      </c>
      <c r="F4546">
        <v>377</v>
      </c>
    </row>
    <row r="4547" spans="1:7" x14ac:dyDescent="0.2">
      <c r="A4547">
        <v>2.6883011917764602E+17</v>
      </c>
      <c r="B4547" t="s">
        <v>9004</v>
      </c>
      <c r="C4547" t="s">
        <v>9005</v>
      </c>
      <c r="D4547" s="1">
        <v>41227.942928240744</v>
      </c>
      <c r="E4547">
        <v>5</v>
      </c>
      <c r="F4547">
        <v>0</v>
      </c>
      <c r="G4547" t="s">
        <v>89</v>
      </c>
    </row>
    <row r="4548" spans="1:7" x14ac:dyDescent="0.2">
      <c r="A4548">
        <v>2.6883027523509798E+17</v>
      </c>
      <c r="B4548" t="s">
        <v>9006</v>
      </c>
      <c r="C4548" t="e">
        <f xml:space="preserve"> Relmark Thanks Mark</f>
        <v>#NAME?</v>
      </c>
      <c r="D4548" s="1">
        <v>41227.943356481483</v>
      </c>
      <c r="E4548">
        <v>3</v>
      </c>
      <c r="F4548">
        <v>0</v>
      </c>
      <c r="G4548" t="s">
        <v>89</v>
      </c>
    </row>
    <row r="4549" spans="1:7" x14ac:dyDescent="0.2">
      <c r="A4549">
        <v>2.68831340009496E+17</v>
      </c>
      <c r="B4549" t="s">
        <v>9007</v>
      </c>
      <c r="C4549" t="e">
        <f>_xlfn.SINGLE( riggs_deb _xlfn.SINGLE( EricTrump I agree)), He is amazing.</f>
        <v>#NAME?</v>
      </c>
      <c r="D4549" s="1">
        <v>41227.946296296293</v>
      </c>
      <c r="E4549">
        <v>3</v>
      </c>
      <c r="F4549">
        <v>1</v>
      </c>
      <c r="G4549" t="s">
        <v>215</v>
      </c>
    </row>
    <row r="4550" spans="1:7" x14ac:dyDescent="0.2">
      <c r="A4550">
        <v>2.6886475324443802E+17</v>
      </c>
      <c r="B4550" t="s">
        <v>9008</v>
      </c>
      <c r="C4550" t="s">
        <v>9009</v>
      </c>
      <c r="D4550" s="1">
        <v>41228.038506944446</v>
      </c>
      <c r="E4550">
        <v>62</v>
      </c>
      <c r="F4550">
        <v>53</v>
      </c>
      <c r="G4550" t="s">
        <v>89</v>
      </c>
    </row>
    <row r="4551" spans="1:7" x14ac:dyDescent="0.2">
      <c r="A4551">
        <v>2.6911346710400998E+17</v>
      </c>
      <c r="B4551" t="s">
        <v>9010</v>
      </c>
      <c r="C4551" t="s">
        <v>9011</v>
      </c>
      <c r="D4551" s="1">
        <v>41228.724826388891</v>
      </c>
      <c r="E4551">
        <v>51</v>
      </c>
      <c r="F4551">
        <v>109</v>
      </c>
      <c r="G4551" t="s">
        <v>89</v>
      </c>
    </row>
    <row r="4552" spans="1:7" x14ac:dyDescent="0.2">
      <c r="A4552">
        <v>2.6911727253731699E+17</v>
      </c>
      <c r="B4552" t="s">
        <v>9012</v>
      </c>
      <c r="C4552" t="s">
        <v>9013</v>
      </c>
      <c r="D4552" s="1">
        <v>41228.735324074078</v>
      </c>
      <c r="E4552">
        <v>228</v>
      </c>
      <c r="F4552">
        <v>162</v>
      </c>
    </row>
    <row r="4553" spans="1:7" x14ac:dyDescent="0.2">
      <c r="A4553">
        <v>2.6912065073041402E+17</v>
      </c>
      <c r="B4553" t="s">
        <v>9014</v>
      </c>
      <c r="C4553" t="e">
        <f xml:space="preserve"> ErekClementson Thanks Erek</f>
        <v>#NAME?</v>
      </c>
      <c r="D4553" s="1">
        <v>41228.744641203702</v>
      </c>
      <c r="E4553">
        <v>3</v>
      </c>
      <c r="F4553">
        <v>4</v>
      </c>
      <c r="G4553" t="s">
        <v>89</v>
      </c>
    </row>
    <row r="4554" spans="1:7" x14ac:dyDescent="0.2">
      <c r="A4554">
        <v>2.6912077922292899E+17</v>
      </c>
      <c r="B4554" t="s">
        <v>9015</v>
      </c>
      <c r="C4554" t="e">
        <f xml:space="preserve"> JSunday72 Thank You Joey</f>
        <v>#NAME?</v>
      </c>
      <c r="D4554" s="1">
        <v>41228.745000000003</v>
      </c>
      <c r="E4554">
        <v>4</v>
      </c>
      <c r="F4554">
        <v>2</v>
      </c>
      <c r="G4554" t="s">
        <v>89</v>
      </c>
    </row>
    <row r="4555" spans="1:7" x14ac:dyDescent="0.2">
      <c r="A4555">
        <v>2.6912098886262301E+17</v>
      </c>
      <c r="B4555" t="s">
        <v>9016</v>
      </c>
      <c r="C4555" t="e">
        <f>_xlfn.SINGLE(snugglebun31 I did)--Thanks for remembering.</f>
        <v>#NAME?</v>
      </c>
      <c r="D4555" s="1">
        <v>41228.745578703703</v>
      </c>
      <c r="E4555">
        <v>3</v>
      </c>
      <c r="F4555">
        <v>1</v>
      </c>
      <c r="G4555" t="e">
        <f>snugglebun31</f>
        <v>#NAME?</v>
      </c>
    </row>
    <row r="4556" spans="1:7" x14ac:dyDescent="0.2">
      <c r="A4556">
        <v>2.6912141182044099E+17</v>
      </c>
      <c r="B4556" t="s">
        <v>9017</v>
      </c>
      <c r="C4556" t="e">
        <f>_xlfn.SINGLE(pehbho I will Paul), Thanks.</f>
        <v>#NAME?</v>
      </c>
      <c r="D4556" s="1">
        <v>41228.746747685182</v>
      </c>
      <c r="E4556">
        <v>5</v>
      </c>
      <c r="F4556">
        <v>5</v>
      </c>
      <c r="G4556" t="e">
        <f>pehbho</f>
        <v>#NAME?</v>
      </c>
    </row>
    <row r="4557" spans="1:7" x14ac:dyDescent="0.2">
      <c r="A4557">
        <v>2.6912210195960998E+17</v>
      </c>
      <c r="B4557" t="s">
        <v>9018</v>
      </c>
      <c r="C4557" t="s">
        <v>9019</v>
      </c>
      <c r="D4557" s="1">
        <v>41228.748645833337</v>
      </c>
      <c r="E4557">
        <v>4</v>
      </c>
      <c r="F4557">
        <v>0</v>
      </c>
      <c r="G4557" t="s">
        <v>89</v>
      </c>
    </row>
    <row r="4558" spans="1:7" x14ac:dyDescent="0.2">
      <c r="A4558">
        <v>2.69122344352616E+17</v>
      </c>
      <c r="B4558" t="s">
        <v>9020</v>
      </c>
      <c r="C4558" t="s">
        <v>9021</v>
      </c>
      <c r="D4558" s="1">
        <v>41228.74931712963</v>
      </c>
      <c r="E4558">
        <v>3</v>
      </c>
      <c r="F4558">
        <v>1</v>
      </c>
      <c r="G4558" t="s">
        <v>215</v>
      </c>
    </row>
    <row r="4559" spans="1:7" x14ac:dyDescent="0.2">
      <c r="A4559">
        <v>2.6912248912322899E+17</v>
      </c>
      <c r="B4559" t="s">
        <v>9022</v>
      </c>
      <c r="C4559" t="s">
        <v>9023</v>
      </c>
      <c r="D4559" s="1">
        <v>41228.749722222223</v>
      </c>
      <c r="E4559">
        <v>3</v>
      </c>
      <c r="F4559">
        <v>0</v>
      </c>
      <c r="G4559" t="s">
        <v>89</v>
      </c>
    </row>
    <row r="4560" spans="1:7" x14ac:dyDescent="0.2">
      <c r="A4560">
        <v>2.6912266053185501E+17</v>
      </c>
      <c r="B4560" t="s">
        <v>9024</v>
      </c>
      <c r="C4560" t="e">
        <f>_xlfn.SINGLE( rcthompson01 _xlfn.SINGLE( Cher I agree))</f>
        <v>#NAME?</v>
      </c>
      <c r="D4560" s="1">
        <v>41228.750185185185</v>
      </c>
      <c r="E4560">
        <v>58</v>
      </c>
      <c r="F4560">
        <v>171</v>
      </c>
      <c r="G4560" t="s">
        <v>215</v>
      </c>
    </row>
    <row r="4561" spans="1:7" x14ac:dyDescent="0.2">
      <c r="A4561">
        <v>2.69123069581352E+17</v>
      </c>
      <c r="B4561" t="s">
        <v>9025</v>
      </c>
      <c r="C4561" t="e">
        <f xml:space="preserve"> PaulBocian Thanks Paul</f>
        <v>#NAME?</v>
      </c>
      <c r="D4561" s="1">
        <v>41228.751319444447</v>
      </c>
      <c r="E4561">
        <v>0</v>
      </c>
      <c r="F4561">
        <v>0</v>
      </c>
      <c r="G4561" t="s">
        <v>89</v>
      </c>
    </row>
    <row r="4562" spans="1:7" x14ac:dyDescent="0.2">
      <c r="A4562">
        <v>2.6912410628328198E+17</v>
      </c>
      <c r="B4562" t="s">
        <v>9026</v>
      </c>
      <c r="C4562" t="e">
        <f xml:space="preserve"> sassybrowning Thanks Sassy</f>
        <v>#NAME?</v>
      </c>
      <c r="D4562" s="1">
        <v>41228.754178240742</v>
      </c>
      <c r="E4562">
        <v>2</v>
      </c>
      <c r="F4562">
        <v>0</v>
      </c>
      <c r="G4562" t="s">
        <v>89</v>
      </c>
    </row>
    <row r="4563" spans="1:7" x14ac:dyDescent="0.2">
      <c r="A4563">
        <v>2.6912526935958301E+17</v>
      </c>
      <c r="B4563" t="s">
        <v>9027</v>
      </c>
      <c r="C4563" t="s">
        <v>9028</v>
      </c>
      <c r="D4563" s="1">
        <v>41228.757384259261</v>
      </c>
      <c r="E4563">
        <v>51</v>
      </c>
      <c r="F4563">
        <v>20</v>
      </c>
      <c r="G4563" t="s">
        <v>9029</v>
      </c>
    </row>
    <row r="4564" spans="1:7" x14ac:dyDescent="0.2">
      <c r="A4564">
        <v>2.6912602053425101E+17</v>
      </c>
      <c r="B4564" t="s">
        <v>9030</v>
      </c>
      <c r="C4564" t="s">
        <v>9031</v>
      </c>
      <c r="D4564" s="1">
        <v>41228.759467592594</v>
      </c>
      <c r="E4564">
        <v>544</v>
      </c>
      <c r="F4564">
        <v>229</v>
      </c>
    </row>
    <row r="4565" spans="1:7" x14ac:dyDescent="0.2">
      <c r="A4565">
        <v>2.6912765518455101E+17</v>
      </c>
      <c r="B4565" t="s">
        <v>9032</v>
      </c>
      <c r="C4565" t="s">
        <v>9033</v>
      </c>
      <c r="D4565" s="1">
        <v>41228.763969907406</v>
      </c>
      <c r="E4565">
        <v>3</v>
      </c>
      <c r="F4565">
        <v>1</v>
      </c>
      <c r="G4565" t="e">
        <f>mllemariani</f>
        <v>#NAME?</v>
      </c>
    </row>
    <row r="4566" spans="1:7" x14ac:dyDescent="0.2">
      <c r="A4566">
        <v>2.6912921357821101E+17</v>
      </c>
      <c r="B4566" t="s">
        <v>9034</v>
      </c>
      <c r="C4566" t="s">
        <v>9035</v>
      </c>
      <c r="D4566" s="1">
        <v>41228.768275462964</v>
      </c>
      <c r="E4566">
        <v>30</v>
      </c>
      <c r="F4566">
        <v>6</v>
      </c>
    </row>
    <row r="4567" spans="1:7" x14ac:dyDescent="0.2">
      <c r="A4567">
        <v>2.6913107642378202E+17</v>
      </c>
      <c r="B4567" t="s">
        <v>9036</v>
      </c>
      <c r="C4567" t="s">
        <v>9037</v>
      </c>
      <c r="D4567" s="1">
        <v>41228.773414351854</v>
      </c>
      <c r="E4567">
        <v>39</v>
      </c>
      <c r="F4567">
        <v>8</v>
      </c>
    </row>
    <row r="4568" spans="1:7" x14ac:dyDescent="0.2">
      <c r="A4568">
        <v>2.6913566788225798E+17</v>
      </c>
      <c r="B4568" t="s">
        <v>9038</v>
      </c>
      <c r="C4568" t="s">
        <v>9039</v>
      </c>
      <c r="D4568" s="1">
        <v>41228.786087962966</v>
      </c>
      <c r="E4568">
        <v>74</v>
      </c>
      <c r="F4568">
        <v>39</v>
      </c>
      <c r="G4568" t="s">
        <v>215</v>
      </c>
    </row>
    <row r="4569" spans="1:7" x14ac:dyDescent="0.2">
      <c r="A4569">
        <v>2.6914678281302E+17</v>
      </c>
      <c r="B4569" t="s">
        <v>9040</v>
      </c>
      <c r="C4569" t="s">
        <v>9041</v>
      </c>
      <c r="D4569" s="1">
        <v>41228.816759259258</v>
      </c>
      <c r="E4569">
        <v>287</v>
      </c>
      <c r="F4569">
        <v>222</v>
      </c>
    </row>
    <row r="4570" spans="1:7" x14ac:dyDescent="0.2">
      <c r="A4570">
        <v>2.69152976789176E+17</v>
      </c>
      <c r="B4570" t="s">
        <v>9042</v>
      </c>
      <c r="C4570" t="s">
        <v>9043</v>
      </c>
      <c r="D4570" s="1">
        <v>41228.83384259259</v>
      </c>
      <c r="E4570">
        <v>1310</v>
      </c>
      <c r="F4570">
        <v>525</v>
      </c>
    </row>
    <row r="4571" spans="1:7" x14ac:dyDescent="0.2">
      <c r="A4571">
        <v>2.6915931402183802E+17</v>
      </c>
      <c r="B4571" t="s">
        <v>9044</v>
      </c>
      <c r="C4571" t="s">
        <v>9045</v>
      </c>
      <c r="D4571" s="1">
        <v>41228.851331018515</v>
      </c>
      <c r="E4571">
        <v>1189</v>
      </c>
      <c r="F4571">
        <v>463</v>
      </c>
    </row>
    <row r="4572" spans="1:7" x14ac:dyDescent="0.2">
      <c r="A4572">
        <v>2.6917152746178499E+17</v>
      </c>
      <c r="B4572" t="s">
        <v>9046</v>
      </c>
      <c r="C4572" t="s">
        <v>9047</v>
      </c>
      <c r="D4572" s="1">
        <v>41228.885034722225</v>
      </c>
      <c r="E4572">
        <v>222</v>
      </c>
      <c r="F4572">
        <v>67</v>
      </c>
    </row>
    <row r="4573" spans="1:7" x14ac:dyDescent="0.2">
      <c r="A4573">
        <v>2.6917198437247699E+17</v>
      </c>
      <c r="B4573" t="s">
        <v>9048</v>
      </c>
      <c r="C4573" t="s">
        <v>9049</v>
      </c>
      <c r="D4573" s="1">
        <v>41228.886296296296</v>
      </c>
      <c r="E4573">
        <v>195</v>
      </c>
      <c r="F4573">
        <v>65</v>
      </c>
    </row>
    <row r="4574" spans="1:7" x14ac:dyDescent="0.2">
      <c r="A4574">
        <v>2.6917438968000499E+17</v>
      </c>
      <c r="B4574" t="s">
        <v>9050</v>
      </c>
      <c r="C4574" t="e">
        <f>_xlfn.SINGLE( RCVenables it is), Thanks.</f>
        <v>#NAME?</v>
      </c>
      <c r="D4574" s="1">
        <v>41228.892939814818</v>
      </c>
      <c r="E4574">
        <v>3</v>
      </c>
      <c r="F4574">
        <v>0</v>
      </c>
      <c r="G4574" t="s">
        <v>89</v>
      </c>
    </row>
    <row r="4575" spans="1:7" x14ac:dyDescent="0.2">
      <c r="A4575">
        <v>2.6917462081551101E+17</v>
      </c>
      <c r="B4575" t="s">
        <v>9051</v>
      </c>
      <c r="C4575" t="e">
        <f xml:space="preserve"> jenke2501 I understand Your message.</f>
        <v>#NAME?</v>
      </c>
      <c r="D4575" s="1">
        <v>41228.893576388888</v>
      </c>
      <c r="E4575">
        <v>3</v>
      </c>
      <c r="F4575">
        <v>1</v>
      </c>
      <c r="G4575" t="s">
        <v>89</v>
      </c>
    </row>
    <row r="4576" spans="1:7" x14ac:dyDescent="0.2">
      <c r="A4576">
        <v>2.69175940553252E+17</v>
      </c>
      <c r="B4576" t="s">
        <v>9052</v>
      </c>
      <c r="C4576" t="s">
        <v>9053</v>
      </c>
      <c r="D4576" s="1">
        <v>41228.897210648145</v>
      </c>
      <c r="E4576">
        <v>5</v>
      </c>
      <c r="F4576">
        <v>0</v>
      </c>
      <c r="G4576" t="s">
        <v>89</v>
      </c>
    </row>
    <row r="4577" spans="1:7" x14ac:dyDescent="0.2">
      <c r="A4577">
        <v>2.6917646646863802E+17</v>
      </c>
      <c r="B4577" t="s">
        <v>9054</v>
      </c>
      <c r="C4577" t="s">
        <v>9055</v>
      </c>
      <c r="D4577" s="1">
        <v>41228.898668981485</v>
      </c>
      <c r="E4577">
        <v>3</v>
      </c>
      <c r="F4577">
        <v>1</v>
      </c>
      <c r="G4577" t="s">
        <v>89</v>
      </c>
    </row>
    <row r="4578" spans="1:7" x14ac:dyDescent="0.2">
      <c r="A4578">
        <v>2.6917660377758099E+17</v>
      </c>
      <c r="B4578" t="s">
        <v>9056</v>
      </c>
      <c r="C4578" t="s">
        <v>9057</v>
      </c>
      <c r="D4578" s="1">
        <v>41228.899050925924</v>
      </c>
      <c r="E4578">
        <v>4</v>
      </c>
      <c r="F4578">
        <v>2</v>
      </c>
      <c r="G4578" t="s">
        <v>89</v>
      </c>
    </row>
    <row r="4579" spans="1:7" x14ac:dyDescent="0.2">
      <c r="A4579">
        <v>2.6917697427723398E+17</v>
      </c>
      <c r="B4579" t="s">
        <v>9058</v>
      </c>
      <c r="C4579" t="s">
        <v>9059</v>
      </c>
      <c r="D4579" s="1">
        <v>41228.900069444448</v>
      </c>
      <c r="E4579">
        <v>4</v>
      </c>
      <c r="F4579">
        <v>3</v>
      </c>
      <c r="G4579" t="s">
        <v>89</v>
      </c>
    </row>
    <row r="4580" spans="1:7" x14ac:dyDescent="0.2">
      <c r="A4580">
        <v>2.6917726852442499E+17</v>
      </c>
      <c r="B4580" t="s">
        <v>9060</v>
      </c>
      <c r="C4580" t="s">
        <v>9061</v>
      </c>
      <c r="D4580" s="1">
        <v>41228.900879629633</v>
      </c>
      <c r="E4580">
        <v>3</v>
      </c>
      <c r="F4580">
        <v>0</v>
      </c>
      <c r="G4580" t="e">
        <f>amanda_berens</f>
        <v>#NAME?</v>
      </c>
    </row>
    <row r="4581" spans="1:7" x14ac:dyDescent="0.2">
      <c r="A4581">
        <v>2.6917874982678099E+17</v>
      </c>
      <c r="B4581" t="s">
        <v>9062</v>
      </c>
      <c r="C4581" t="s">
        <v>9063</v>
      </c>
      <c r="D4581" s="1">
        <v>41228.904965277776</v>
      </c>
      <c r="E4581">
        <v>3</v>
      </c>
      <c r="F4581">
        <v>0</v>
      </c>
      <c r="G4581" t="s">
        <v>89</v>
      </c>
    </row>
    <row r="4582" spans="1:7" x14ac:dyDescent="0.2">
      <c r="A4582">
        <v>2.6917952737523299E+17</v>
      </c>
      <c r="B4582" t="s">
        <v>9064</v>
      </c>
      <c r="C4582" t="e">
        <f>the_names_north Jeremy-I agree with You, Thanks for Your support.</f>
        <v>#NAME?</v>
      </c>
      <c r="D4582" s="1">
        <v>41228.907118055555</v>
      </c>
      <c r="E4582">
        <v>1</v>
      </c>
      <c r="F4582">
        <v>2</v>
      </c>
      <c r="G4582" t="e">
        <f>the_names_north</f>
        <v>#NAME?</v>
      </c>
    </row>
    <row r="4583" spans="1:7" x14ac:dyDescent="0.2">
      <c r="A4583">
        <v>2.69179849229344E+17</v>
      </c>
      <c r="B4583" t="s">
        <v>9065</v>
      </c>
      <c r="C4583" t="e">
        <f>_xlfn.SINGLE( Korkyelmst You are very nice), Thank you.</f>
        <v>#NAME?</v>
      </c>
      <c r="D4583" s="1">
        <v>41228.907997685186</v>
      </c>
      <c r="E4583">
        <v>4</v>
      </c>
      <c r="F4583">
        <v>2</v>
      </c>
      <c r="G4583" t="s">
        <v>89</v>
      </c>
    </row>
    <row r="4584" spans="1:7" x14ac:dyDescent="0.2">
      <c r="A4584">
        <v>2.6918074066155101E+17</v>
      </c>
      <c r="B4584" t="s">
        <v>9066</v>
      </c>
      <c r="C4584" t="s">
        <v>9067</v>
      </c>
      <c r="D4584" s="1">
        <v>41228.910462962966</v>
      </c>
      <c r="E4584">
        <v>1299</v>
      </c>
      <c r="F4584">
        <v>494</v>
      </c>
    </row>
    <row r="4585" spans="1:7" x14ac:dyDescent="0.2">
      <c r="A4585">
        <v>2.6918442984971802E+17</v>
      </c>
      <c r="B4585" t="s">
        <v>9068</v>
      </c>
      <c r="C4585" t="s">
        <v>9069</v>
      </c>
      <c r="D4585" s="1">
        <v>41228.920636574076</v>
      </c>
      <c r="E4585">
        <v>2426</v>
      </c>
      <c r="F4585">
        <v>3440</v>
      </c>
    </row>
    <row r="4586" spans="1:7" x14ac:dyDescent="0.2">
      <c r="A4586">
        <v>2.6950080604525699E+17</v>
      </c>
      <c r="B4586" t="s">
        <v>9070</v>
      </c>
      <c r="C4586" t="s">
        <v>9071</v>
      </c>
      <c r="D4586" s="1">
        <v>41229.793668981481</v>
      </c>
      <c r="E4586">
        <v>5</v>
      </c>
      <c r="F4586">
        <v>1</v>
      </c>
      <c r="G4586" t="s">
        <v>89</v>
      </c>
    </row>
    <row r="4587" spans="1:7" x14ac:dyDescent="0.2">
      <c r="A4587">
        <v>2.6950861687950099E+17</v>
      </c>
      <c r="B4587" t="s">
        <v>9072</v>
      </c>
      <c r="C4587" t="s">
        <v>9073</v>
      </c>
      <c r="D4587" s="1">
        <v>41229.81523148148</v>
      </c>
      <c r="E4587">
        <v>203</v>
      </c>
      <c r="F4587">
        <v>110</v>
      </c>
    </row>
    <row r="4588" spans="1:7" x14ac:dyDescent="0.2">
      <c r="A4588">
        <v>2.6951389019756099E+17</v>
      </c>
      <c r="B4588" t="s">
        <v>9074</v>
      </c>
      <c r="C4588" t="s">
        <v>9075</v>
      </c>
      <c r="D4588" s="1">
        <v>41229.829780092594</v>
      </c>
      <c r="E4588">
        <v>175</v>
      </c>
      <c r="F4588">
        <v>76</v>
      </c>
      <c r="G4588" t="s">
        <v>215</v>
      </c>
    </row>
    <row r="4589" spans="1:7" x14ac:dyDescent="0.2">
      <c r="A4589">
        <v>2.6953541843590301E+17</v>
      </c>
      <c r="B4589" t="s">
        <v>9076</v>
      </c>
      <c r="C4589" t="s">
        <v>9077</v>
      </c>
      <c r="D4589" s="1">
        <v>41229.889189814814</v>
      </c>
      <c r="E4589">
        <v>44</v>
      </c>
      <c r="F4589">
        <v>17</v>
      </c>
      <c r="G4589" t="s">
        <v>89</v>
      </c>
    </row>
    <row r="4590" spans="1:7" x14ac:dyDescent="0.2">
      <c r="A4590">
        <v>2.6953947794755901E+17</v>
      </c>
      <c r="B4590" t="s">
        <v>9078</v>
      </c>
      <c r="C4590" t="s">
        <v>9079</v>
      </c>
      <c r="D4590" s="1">
        <v>41229.900393518517</v>
      </c>
      <c r="E4590">
        <v>180</v>
      </c>
      <c r="F4590">
        <v>42</v>
      </c>
    </row>
    <row r="4591" spans="1:7" x14ac:dyDescent="0.2">
      <c r="A4591">
        <v>2.6954317149779901E+17</v>
      </c>
      <c r="B4591" t="s">
        <v>9080</v>
      </c>
      <c r="C4591" t="s">
        <v>9081</v>
      </c>
      <c r="D4591" s="1">
        <v>41229.910578703704</v>
      </c>
      <c r="E4591">
        <v>249</v>
      </c>
      <c r="F4591">
        <v>88</v>
      </c>
    </row>
    <row r="4592" spans="1:7" x14ac:dyDescent="0.2">
      <c r="A4592">
        <v>2.6955080006854598E+17</v>
      </c>
      <c r="B4592" t="s">
        <v>9082</v>
      </c>
      <c r="C4592" t="s">
        <v>9083</v>
      </c>
      <c r="D4592" s="1">
        <v>41229.931631944448</v>
      </c>
      <c r="E4592">
        <v>437</v>
      </c>
      <c r="F4592">
        <v>185</v>
      </c>
    </row>
    <row r="4593" spans="1:7" x14ac:dyDescent="0.2">
      <c r="A4593">
        <v>2.6956433529308701E+17</v>
      </c>
      <c r="B4593" t="s">
        <v>9084</v>
      </c>
      <c r="C4593" t="s">
        <v>9085</v>
      </c>
      <c r="D4593" s="1">
        <v>41229.968981481485</v>
      </c>
      <c r="E4593">
        <v>397</v>
      </c>
      <c r="F4593">
        <v>106</v>
      </c>
    </row>
    <row r="4594" spans="1:7" x14ac:dyDescent="0.2">
      <c r="A4594">
        <v>2.6956693095487802E+17</v>
      </c>
      <c r="B4594" t="s">
        <v>9086</v>
      </c>
      <c r="C4594" t="s">
        <v>9087</v>
      </c>
      <c r="D4594" s="1">
        <v>41229.976145833331</v>
      </c>
      <c r="E4594">
        <v>54</v>
      </c>
      <c r="F4594">
        <v>31</v>
      </c>
      <c r="G4594" t="s">
        <v>89</v>
      </c>
    </row>
    <row r="4595" spans="1:7" x14ac:dyDescent="0.2">
      <c r="A4595">
        <v>2.70542017996656E+17</v>
      </c>
      <c r="B4595" t="s">
        <v>9088</v>
      </c>
      <c r="C4595" t="s">
        <v>9089</v>
      </c>
      <c r="D4595" s="1">
        <v>41232.666875000003</v>
      </c>
      <c r="E4595">
        <v>57</v>
      </c>
      <c r="F4595">
        <v>26</v>
      </c>
    </row>
    <row r="4596" spans="1:7" x14ac:dyDescent="0.2">
      <c r="A4596">
        <v>2.7054205125748701E+17</v>
      </c>
      <c r="B4596" t="s">
        <v>9090</v>
      </c>
      <c r="C4596" t="s">
        <v>9091</v>
      </c>
      <c r="D4596" s="1">
        <v>41232.666967592595</v>
      </c>
      <c r="E4596">
        <v>116</v>
      </c>
      <c r="F4596">
        <v>66</v>
      </c>
    </row>
    <row r="4597" spans="1:7" x14ac:dyDescent="0.2">
      <c r="A4597">
        <v>2.7055229496420701E+17</v>
      </c>
      <c r="B4597" t="s">
        <v>9092</v>
      </c>
      <c r="C4597" t="e">
        <f>_xlfn.SINGLE( realDonaldTrump _xlfn.SINGLE( LaurenScruggs Lauren))--You are fantastic and an inspiration.</f>
        <v>#NAME?</v>
      </c>
      <c r="D4597" s="1">
        <v>41232.695231481484</v>
      </c>
      <c r="E4597">
        <v>26</v>
      </c>
      <c r="F4597">
        <v>13</v>
      </c>
      <c r="G4597" t="s">
        <v>215</v>
      </c>
    </row>
    <row r="4598" spans="1:7" x14ac:dyDescent="0.2">
      <c r="A4598">
        <v>2.7055332156205402E+17</v>
      </c>
      <c r="B4598" t="s">
        <v>9093</v>
      </c>
      <c r="C4598" t="s">
        <v>9094</v>
      </c>
      <c r="D4598" s="1">
        <v>41232.698067129626</v>
      </c>
      <c r="E4598">
        <v>49</v>
      </c>
      <c r="F4598">
        <v>39</v>
      </c>
    </row>
    <row r="4599" spans="1:7" x14ac:dyDescent="0.2">
      <c r="A4599">
        <v>2.7055865650283699E+17</v>
      </c>
      <c r="B4599" t="s">
        <v>9095</v>
      </c>
      <c r="C4599" t="s">
        <v>9096</v>
      </c>
      <c r="D4599" s="1">
        <v>41232.712789351855</v>
      </c>
      <c r="E4599">
        <v>7570</v>
      </c>
      <c r="F4599">
        <v>9133</v>
      </c>
    </row>
    <row r="4600" spans="1:7" x14ac:dyDescent="0.2">
      <c r="A4600">
        <v>2.7055888514692701E+17</v>
      </c>
      <c r="B4600" t="s">
        <v>9097</v>
      </c>
      <c r="C4600" t="s">
        <v>9098</v>
      </c>
      <c r="D4600" s="1">
        <v>41232.713414351849</v>
      </c>
      <c r="E4600">
        <v>23</v>
      </c>
      <c r="F4600">
        <v>9</v>
      </c>
    </row>
    <row r="4601" spans="1:7" x14ac:dyDescent="0.2">
      <c r="A4601">
        <v>2.7056240298520099E+17</v>
      </c>
      <c r="B4601" t="s">
        <v>9099</v>
      </c>
      <c r="C4601" t="s">
        <v>9100</v>
      </c>
      <c r="D4601" s="1">
        <v>41232.723124999997</v>
      </c>
      <c r="E4601">
        <v>107</v>
      </c>
      <c r="F4601">
        <v>75</v>
      </c>
      <c r="G4601" t="s">
        <v>89</v>
      </c>
    </row>
    <row r="4602" spans="1:7" x14ac:dyDescent="0.2">
      <c r="A4602">
        <v>2.7056264076030301E+17</v>
      </c>
      <c r="B4602" t="s">
        <v>9101</v>
      </c>
      <c r="C4602" t="s">
        <v>9102</v>
      </c>
      <c r="D4602" s="1">
        <v>41232.72378472222</v>
      </c>
      <c r="E4602">
        <v>2259</v>
      </c>
      <c r="F4602">
        <v>4745</v>
      </c>
      <c r="G4602" t="s">
        <v>89</v>
      </c>
    </row>
    <row r="4603" spans="1:7" x14ac:dyDescent="0.2">
      <c r="A4603">
        <v>2.7056342410948099E+17</v>
      </c>
      <c r="B4603" t="s">
        <v>9103</v>
      </c>
      <c r="C4603" t="s">
        <v>9104</v>
      </c>
      <c r="D4603" s="1">
        <v>41232.725937499999</v>
      </c>
      <c r="E4603">
        <v>57</v>
      </c>
      <c r="F4603">
        <v>60</v>
      </c>
      <c r="G4603" t="s">
        <v>89</v>
      </c>
    </row>
    <row r="4604" spans="1:7" x14ac:dyDescent="0.2">
      <c r="A4604">
        <v>2.7056397452799501E+17</v>
      </c>
      <c r="B4604" t="s">
        <v>9105</v>
      </c>
      <c r="C4604" t="s">
        <v>9106</v>
      </c>
      <c r="D4604" s="1">
        <v>41232.727465277778</v>
      </c>
      <c r="E4604">
        <v>3627</v>
      </c>
      <c r="F4604">
        <v>7142</v>
      </c>
    </row>
    <row r="4605" spans="1:7" x14ac:dyDescent="0.2">
      <c r="A4605">
        <v>2.7056761438275501E+17</v>
      </c>
      <c r="B4605" t="s">
        <v>9107</v>
      </c>
      <c r="C4605" t="s">
        <v>9108</v>
      </c>
      <c r="D4605" s="1">
        <v>41232.737500000003</v>
      </c>
      <c r="E4605">
        <v>329</v>
      </c>
      <c r="F4605">
        <v>158</v>
      </c>
    </row>
    <row r="4606" spans="1:7" x14ac:dyDescent="0.2">
      <c r="A4606">
        <v>2.7056985535323299E+17</v>
      </c>
      <c r="B4606" t="s">
        <v>9109</v>
      </c>
      <c r="C4606" t="s">
        <v>9110</v>
      </c>
      <c r="D4606" s="1">
        <v>41232.743692129632</v>
      </c>
      <c r="E4606">
        <v>0</v>
      </c>
      <c r="F4606">
        <v>2</v>
      </c>
      <c r="G4606" t="s">
        <v>576</v>
      </c>
    </row>
    <row r="4607" spans="1:7" x14ac:dyDescent="0.2">
      <c r="A4607">
        <v>2.7057002383843699E+17</v>
      </c>
      <c r="B4607" t="s">
        <v>9111</v>
      </c>
      <c r="C4607" t="s">
        <v>9112</v>
      </c>
      <c r="D4607" s="1">
        <v>41232.744155092594</v>
      </c>
      <c r="E4607">
        <v>1</v>
      </c>
      <c r="F4607">
        <v>3</v>
      </c>
      <c r="G4607" t="e">
        <f>Salas24Juan</f>
        <v>#NAME?</v>
      </c>
    </row>
    <row r="4608" spans="1:7" x14ac:dyDescent="0.2">
      <c r="A4608">
        <v>2.70574393967644E+17</v>
      </c>
      <c r="B4608" t="s">
        <v>9113</v>
      </c>
      <c r="C4608" t="s">
        <v>9114</v>
      </c>
      <c r="D4608" s="1">
        <v>41232.756215277775</v>
      </c>
      <c r="E4608">
        <v>0</v>
      </c>
      <c r="F4608">
        <v>1</v>
      </c>
      <c r="G4608" t="s">
        <v>89</v>
      </c>
    </row>
    <row r="4609" spans="1:7" x14ac:dyDescent="0.2">
      <c r="A4609">
        <v>2.7057549869699802E+17</v>
      </c>
      <c r="B4609" t="s">
        <v>9115</v>
      </c>
      <c r="C4609" t="s">
        <v>9116</v>
      </c>
      <c r="D4609" s="1">
        <v>41232.759259259263</v>
      </c>
      <c r="E4609">
        <v>0</v>
      </c>
      <c r="F4609">
        <v>0</v>
      </c>
      <c r="G4609" t="s">
        <v>9117</v>
      </c>
    </row>
    <row r="4610" spans="1:7" x14ac:dyDescent="0.2">
      <c r="A4610">
        <v>2.7057789152226E+17</v>
      </c>
      <c r="B4610" t="s">
        <v>9118</v>
      </c>
      <c r="C4610" t="s">
        <v>9119</v>
      </c>
      <c r="D4610" s="1">
        <v>41232.765868055554</v>
      </c>
      <c r="E4610">
        <v>2</v>
      </c>
      <c r="F4610">
        <v>3</v>
      </c>
      <c r="G4610" t="e">
        <f>JeffSchmidt35</f>
        <v>#NAME?</v>
      </c>
    </row>
    <row r="4611" spans="1:7" x14ac:dyDescent="0.2">
      <c r="A4611">
        <v>2.7058219906827802E+17</v>
      </c>
      <c r="B4611" t="s">
        <v>9120</v>
      </c>
      <c r="C4611" t="s">
        <v>9121</v>
      </c>
      <c r="D4611" s="1">
        <v>41232.777754629627</v>
      </c>
      <c r="E4611">
        <v>179</v>
      </c>
      <c r="F4611">
        <v>61</v>
      </c>
    </row>
    <row r="4612" spans="1:7" x14ac:dyDescent="0.2">
      <c r="A4612">
        <v>2.70583643179712E+17</v>
      </c>
      <c r="B4612" t="s">
        <v>9122</v>
      </c>
      <c r="C4612" t="s">
        <v>9123</v>
      </c>
      <c r="D4612" s="1">
        <v>41232.781736111108</v>
      </c>
      <c r="E4612">
        <v>61</v>
      </c>
      <c r="F4612">
        <v>25</v>
      </c>
      <c r="G4612" t="s">
        <v>89</v>
      </c>
    </row>
    <row r="4613" spans="1:7" x14ac:dyDescent="0.2">
      <c r="A4613">
        <v>2.7058744894438598E+17</v>
      </c>
      <c r="B4613" t="s">
        <v>9124</v>
      </c>
      <c r="C4613" t="s">
        <v>9125</v>
      </c>
      <c r="D4613" s="1">
        <v>41232.792233796295</v>
      </c>
      <c r="E4613">
        <v>408</v>
      </c>
      <c r="F4613">
        <v>230</v>
      </c>
      <c r="G4613" t="s">
        <v>89</v>
      </c>
    </row>
    <row r="4614" spans="1:7" x14ac:dyDescent="0.2">
      <c r="A4614">
        <v>2.70588403043672E+17</v>
      </c>
      <c r="B4614" t="s">
        <v>9126</v>
      </c>
      <c r="C4614" t="s">
        <v>9127</v>
      </c>
      <c r="D4614" s="1">
        <v>41232.794872685183</v>
      </c>
      <c r="E4614">
        <v>1089</v>
      </c>
      <c r="F4614">
        <v>192</v>
      </c>
      <c r="G4614" t="s">
        <v>89</v>
      </c>
    </row>
    <row r="4615" spans="1:7" x14ac:dyDescent="0.2">
      <c r="A4615">
        <v>2.7058889069863299E+17</v>
      </c>
      <c r="B4615" t="s">
        <v>9128</v>
      </c>
      <c r="C4615" t="s">
        <v>9129</v>
      </c>
      <c r="D4615" s="1">
        <v>41232.796215277776</v>
      </c>
      <c r="E4615">
        <v>299</v>
      </c>
      <c r="F4615">
        <v>55</v>
      </c>
    </row>
    <row r="4616" spans="1:7" x14ac:dyDescent="0.2">
      <c r="A4616">
        <v>2.7058891595253699E+17</v>
      </c>
      <c r="B4616" t="s">
        <v>9130</v>
      </c>
      <c r="C4616" t="s">
        <v>9131</v>
      </c>
      <c r="D4616" s="1">
        <v>41232.796284722222</v>
      </c>
      <c r="E4616">
        <v>496</v>
      </c>
      <c r="F4616">
        <v>76</v>
      </c>
      <c r="G4616" t="s">
        <v>89</v>
      </c>
    </row>
    <row r="4617" spans="1:7" x14ac:dyDescent="0.2">
      <c r="A4617">
        <v>2.7058914615270598E+17</v>
      </c>
      <c r="B4617" t="s">
        <v>9132</v>
      </c>
      <c r="C4617" t="s">
        <v>9133</v>
      </c>
      <c r="D4617" s="1">
        <v>41232.7969212963</v>
      </c>
      <c r="E4617">
        <v>360</v>
      </c>
      <c r="F4617">
        <v>86</v>
      </c>
    </row>
    <row r="4618" spans="1:7" x14ac:dyDescent="0.2">
      <c r="A4618">
        <v>2.7058918403146899E+17</v>
      </c>
      <c r="B4618" t="s">
        <v>9134</v>
      </c>
      <c r="C4618" t="s">
        <v>9135</v>
      </c>
      <c r="D4618" s="1">
        <v>41232.797025462962</v>
      </c>
      <c r="E4618">
        <v>406</v>
      </c>
      <c r="F4618">
        <v>85</v>
      </c>
    </row>
    <row r="4619" spans="1:7" x14ac:dyDescent="0.2">
      <c r="A4619">
        <v>2.7059734961995299E+17</v>
      </c>
      <c r="B4619" t="s">
        <v>9136</v>
      </c>
      <c r="C4619" t="s">
        <v>9137</v>
      </c>
      <c r="D4619" s="1">
        <v>41232.819560185184</v>
      </c>
      <c r="E4619">
        <v>37</v>
      </c>
      <c r="F4619">
        <v>13</v>
      </c>
      <c r="G4619" t="s">
        <v>89</v>
      </c>
    </row>
    <row r="4620" spans="1:7" x14ac:dyDescent="0.2">
      <c r="A4620">
        <v>2.7060845224043699E+17</v>
      </c>
      <c r="B4620" t="s">
        <v>9138</v>
      </c>
      <c r="C4620" t="s">
        <v>9139</v>
      </c>
      <c r="D4620" s="1">
        <v>41232.85019675926</v>
      </c>
      <c r="E4620">
        <v>2250</v>
      </c>
      <c r="F4620">
        <v>1292</v>
      </c>
    </row>
    <row r="4621" spans="1:7" x14ac:dyDescent="0.2">
      <c r="A4621">
        <v>2.70609412480192E+17</v>
      </c>
      <c r="B4621" t="s">
        <v>9140</v>
      </c>
      <c r="C4621" t="s">
        <v>9141</v>
      </c>
      <c r="D4621" s="1">
        <v>41232.852847222224</v>
      </c>
      <c r="E4621">
        <v>4714</v>
      </c>
      <c r="F4621">
        <v>3239</v>
      </c>
    </row>
    <row r="4622" spans="1:7" x14ac:dyDescent="0.2">
      <c r="A4622">
        <v>2.7061332597551901E+17</v>
      </c>
      <c r="B4622" t="s">
        <v>9142</v>
      </c>
      <c r="C4622" t="s">
        <v>9143</v>
      </c>
      <c r="D4622" s="1">
        <v>41232.863645833335</v>
      </c>
      <c r="E4622">
        <v>100</v>
      </c>
      <c r="F4622">
        <v>24</v>
      </c>
      <c r="G4622" t="s">
        <v>215</v>
      </c>
    </row>
    <row r="4623" spans="1:7" x14ac:dyDescent="0.2">
      <c r="A4623">
        <v>2.7062163815072899E+17</v>
      </c>
      <c r="B4623" t="s">
        <v>9144</v>
      </c>
      <c r="C4623" t="s">
        <v>9145</v>
      </c>
      <c r="D4623" s="1">
        <v>41232.88658564815</v>
      </c>
      <c r="E4623">
        <v>0</v>
      </c>
      <c r="F4623">
        <v>0</v>
      </c>
      <c r="G4623" t="s">
        <v>89</v>
      </c>
    </row>
    <row r="4624" spans="1:7" x14ac:dyDescent="0.2">
      <c r="A4624">
        <v>2.70623460982652E+17</v>
      </c>
      <c r="B4624" t="s">
        <v>9146</v>
      </c>
      <c r="C4624" t="s">
        <v>9147</v>
      </c>
      <c r="D4624" s="1">
        <v>41232.891608796293</v>
      </c>
      <c r="E4624">
        <v>1</v>
      </c>
      <c r="F4624">
        <v>1</v>
      </c>
      <c r="G4624" t="s">
        <v>215</v>
      </c>
    </row>
    <row r="4625" spans="1:7" x14ac:dyDescent="0.2">
      <c r="A4625">
        <v>2.7062623261228998E+17</v>
      </c>
      <c r="B4625" t="s">
        <v>9148</v>
      </c>
      <c r="C4625" t="s">
        <v>9149</v>
      </c>
      <c r="D4625" s="1">
        <v>41232.899259259262</v>
      </c>
      <c r="E4625">
        <v>65</v>
      </c>
      <c r="F4625">
        <v>42</v>
      </c>
      <c r="G4625" t="s">
        <v>89</v>
      </c>
    </row>
    <row r="4626" spans="1:7" x14ac:dyDescent="0.2">
      <c r="A4626">
        <v>2.70628609817976E+17</v>
      </c>
      <c r="B4626" t="s">
        <v>9150</v>
      </c>
      <c r="C4626" t="s">
        <v>9151</v>
      </c>
      <c r="D4626" s="1">
        <v>41232.905821759261</v>
      </c>
      <c r="E4626">
        <v>233</v>
      </c>
      <c r="F4626">
        <v>121</v>
      </c>
    </row>
    <row r="4627" spans="1:7" x14ac:dyDescent="0.2">
      <c r="A4627">
        <v>2.70638066501292E+17</v>
      </c>
      <c r="B4627" t="s">
        <v>9152</v>
      </c>
      <c r="C4627" t="s">
        <v>9153</v>
      </c>
      <c r="D4627" s="1">
        <v>41232.931909722225</v>
      </c>
      <c r="E4627">
        <v>47</v>
      </c>
      <c r="F4627">
        <v>13</v>
      </c>
    </row>
    <row r="4628" spans="1:7" x14ac:dyDescent="0.2">
      <c r="A4628">
        <v>2.7063865807853501E+17</v>
      </c>
      <c r="B4628" t="s">
        <v>9154</v>
      </c>
      <c r="C4628" t="s">
        <v>9155</v>
      </c>
      <c r="D4628" s="1">
        <v>41232.933541666665</v>
      </c>
      <c r="E4628">
        <v>139</v>
      </c>
      <c r="F4628">
        <v>52</v>
      </c>
    </row>
    <row r="4629" spans="1:7" x14ac:dyDescent="0.2">
      <c r="A4629">
        <v>2.70640132422512E+17</v>
      </c>
      <c r="B4629" t="s">
        <v>9156</v>
      </c>
      <c r="C4629" t="s">
        <v>9157</v>
      </c>
      <c r="D4629" s="1">
        <v>41232.937615740739</v>
      </c>
      <c r="E4629">
        <v>28</v>
      </c>
      <c r="F4629">
        <v>135</v>
      </c>
      <c r="G4629" t="s">
        <v>9158</v>
      </c>
    </row>
    <row r="4630" spans="1:7" x14ac:dyDescent="0.2">
      <c r="A4630">
        <v>2.7064387445891802E+17</v>
      </c>
      <c r="B4630" t="s">
        <v>9159</v>
      </c>
      <c r="C4630" t="s">
        <v>9160</v>
      </c>
      <c r="D4630" s="1">
        <v>41232.947939814818</v>
      </c>
      <c r="E4630">
        <v>63</v>
      </c>
      <c r="F4630">
        <v>50</v>
      </c>
    </row>
    <row r="4631" spans="1:7" x14ac:dyDescent="0.2">
      <c r="A4631">
        <v>2.7064552271132998E+17</v>
      </c>
      <c r="B4631" t="s">
        <v>9161</v>
      </c>
      <c r="C4631" t="s">
        <v>9162</v>
      </c>
      <c r="D4631" s="1">
        <v>41232.952488425923</v>
      </c>
      <c r="E4631">
        <v>119</v>
      </c>
      <c r="F4631">
        <v>111</v>
      </c>
      <c r="G4631" t="s">
        <v>89</v>
      </c>
    </row>
    <row r="4632" spans="1:7" x14ac:dyDescent="0.2">
      <c r="A4632">
        <v>2.7064961699796899E+17</v>
      </c>
      <c r="B4632" t="s">
        <v>9163</v>
      </c>
      <c r="C4632" t="e">
        <f>_xlfn.SINGLE( Bluecollar96 dummy)--I never went bankrupt.</f>
        <v>#NAME?</v>
      </c>
      <c r="D4632" s="1">
        <v>41232.963784722226</v>
      </c>
      <c r="E4632">
        <v>51</v>
      </c>
      <c r="F4632">
        <v>25</v>
      </c>
      <c r="G4632" t="s">
        <v>89</v>
      </c>
    </row>
    <row r="4633" spans="1:7" x14ac:dyDescent="0.2">
      <c r="A4633">
        <v>2.70651120253292E+17</v>
      </c>
      <c r="B4633" t="s">
        <v>9164</v>
      </c>
      <c r="C4633" t="s">
        <v>9165</v>
      </c>
      <c r="D4633" s="1">
        <v>41232.967939814815</v>
      </c>
      <c r="E4633">
        <v>495</v>
      </c>
      <c r="F4633">
        <v>454</v>
      </c>
    </row>
    <row r="4634" spans="1:7" x14ac:dyDescent="0.2">
      <c r="A4634">
        <v>2.7065163411426E+17</v>
      </c>
      <c r="B4634" t="s">
        <v>9166</v>
      </c>
      <c r="C4634" t="s">
        <v>9167</v>
      </c>
      <c r="D4634" s="1">
        <v>41232.969351851854</v>
      </c>
      <c r="E4634">
        <v>423</v>
      </c>
      <c r="F4634">
        <v>192</v>
      </c>
      <c r="G4634" t="s">
        <v>215</v>
      </c>
    </row>
    <row r="4635" spans="1:7" x14ac:dyDescent="0.2">
      <c r="A4635">
        <v>2.7089070271037402E+17</v>
      </c>
      <c r="B4635" t="s">
        <v>9168</v>
      </c>
      <c r="C4635" t="s">
        <v>9169</v>
      </c>
      <c r="D4635" s="1">
        <v>41233.629062499997</v>
      </c>
      <c r="E4635">
        <v>1705</v>
      </c>
      <c r="F4635">
        <v>497</v>
      </c>
    </row>
    <row r="4636" spans="1:7" x14ac:dyDescent="0.2">
      <c r="A4636">
        <v>2.7089105267892602E+17</v>
      </c>
      <c r="B4636" t="s">
        <v>9170</v>
      </c>
      <c r="C4636" t="s">
        <v>9171</v>
      </c>
      <c r="D4636" s="1">
        <v>41233.630023148151</v>
      </c>
      <c r="E4636">
        <v>124</v>
      </c>
      <c r="F4636">
        <v>52</v>
      </c>
    </row>
    <row r="4637" spans="1:7" x14ac:dyDescent="0.2">
      <c r="A4637">
        <v>2.70901151162064E+17</v>
      </c>
      <c r="B4637" t="s">
        <v>9172</v>
      </c>
      <c r="C4637" t="s">
        <v>9173</v>
      </c>
      <c r="D4637" s="1">
        <v>41233.657893518517</v>
      </c>
      <c r="E4637">
        <v>320</v>
      </c>
      <c r="F4637">
        <v>173</v>
      </c>
    </row>
    <row r="4638" spans="1:7" x14ac:dyDescent="0.2">
      <c r="A4638">
        <v>2.7090117373999901E+17</v>
      </c>
      <c r="B4638" t="s">
        <v>9174</v>
      </c>
      <c r="C4638" t="s">
        <v>9175</v>
      </c>
      <c r="D4638" s="1">
        <v>41233.657951388886</v>
      </c>
      <c r="E4638">
        <v>286</v>
      </c>
      <c r="F4638">
        <v>59</v>
      </c>
    </row>
    <row r="4639" spans="1:7" x14ac:dyDescent="0.2">
      <c r="A4639">
        <v>2.7090534760095299E+17</v>
      </c>
      <c r="B4639" t="s">
        <v>9176</v>
      </c>
      <c r="C4639" t="s">
        <v>9177</v>
      </c>
      <c r="D4639" s="1">
        <v>41233.66946759259</v>
      </c>
      <c r="E4639">
        <v>116</v>
      </c>
      <c r="F4639">
        <v>89</v>
      </c>
      <c r="G4639" t="s">
        <v>89</v>
      </c>
    </row>
    <row r="4640" spans="1:7" x14ac:dyDescent="0.2">
      <c r="A4640">
        <v>2.7090711959373402E+17</v>
      </c>
      <c r="B4640" t="s">
        <v>9178</v>
      </c>
      <c r="C4640" t="s">
        <v>9179</v>
      </c>
      <c r="D4640" s="1">
        <v>41233.674363425926</v>
      </c>
      <c r="E4640">
        <v>66</v>
      </c>
      <c r="F4640">
        <v>40</v>
      </c>
      <c r="G4640" t="s">
        <v>89</v>
      </c>
    </row>
    <row r="4641" spans="1:7" x14ac:dyDescent="0.2">
      <c r="A4641">
        <v>2.7091700415479299E+17</v>
      </c>
      <c r="B4641" t="s">
        <v>9180</v>
      </c>
      <c r="C4641" t="s">
        <v>9181</v>
      </c>
      <c r="D4641" s="1">
        <v>41233.701631944445</v>
      </c>
      <c r="E4641">
        <v>27</v>
      </c>
      <c r="F4641">
        <v>31</v>
      </c>
    </row>
    <row r="4642" spans="1:7" x14ac:dyDescent="0.2">
      <c r="A4642">
        <v>2.7091702784420198E+17</v>
      </c>
      <c r="B4642" t="s">
        <v>9182</v>
      </c>
      <c r="C4642" t="s">
        <v>9183</v>
      </c>
      <c r="D4642" s="1">
        <v>41233.701701388891</v>
      </c>
      <c r="E4642">
        <v>26</v>
      </c>
      <c r="F4642">
        <v>23</v>
      </c>
      <c r="G4642" t="s">
        <v>89</v>
      </c>
    </row>
    <row r="4643" spans="1:7" x14ac:dyDescent="0.2">
      <c r="A4643">
        <v>2.7092095485360899E+17</v>
      </c>
      <c r="B4643" t="s">
        <v>9184</v>
      </c>
      <c r="C4643" t="s">
        <v>9185</v>
      </c>
      <c r="D4643" s="1">
        <v>41233.712534722225</v>
      </c>
      <c r="E4643">
        <v>1145</v>
      </c>
      <c r="F4643">
        <v>369</v>
      </c>
    </row>
    <row r="4644" spans="1:7" x14ac:dyDescent="0.2">
      <c r="A4644">
        <v>2.7092640523839398E+17</v>
      </c>
      <c r="B4644" t="s">
        <v>9186</v>
      </c>
      <c r="C4644" t="s">
        <v>9187</v>
      </c>
      <c r="D4644" s="1">
        <v>41233.727581018517</v>
      </c>
      <c r="E4644">
        <v>21</v>
      </c>
      <c r="F4644">
        <v>14</v>
      </c>
      <c r="G4644" t="s">
        <v>215</v>
      </c>
    </row>
    <row r="4645" spans="1:7" x14ac:dyDescent="0.2">
      <c r="A4645">
        <v>2.70929662744608E+17</v>
      </c>
      <c r="B4645" t="s">
        <v>9188</v>
      </c>
      <c r="C4645" t="s">
        <v>9189</v>
      </c>
      <c r="D4645" s="1">
        <v>41233.736562500002</v>
      </c>
      <c r="E4645">
        <v>83</v>
      </c>
      <c r="F4645">
        <v>31</v>
      </c>
    </row>
    <row r="4646" spans="1:7" x14ac:dyDescent="0.2">
      <c r="A4646">
        <v>2.70934998851416E+17</v>
      </c>
      <c r="B4646" t="s">
        <v>9190</v>
      </c>
      <c r="C4646" t="s">
        <v>9191</v>
      </c>
      <c r="D4646" s="1">
        <v>41233.751296296294</v>
      </c>
      <c r="E4646">
        <v>71</v>
      </c>
      <c r="F4646">
        <v>41</v>
      </c>
    </row>
    <row r="4647" spans="1:7" x14ac:dyDescent="0.2">
      <c r="A4647">
        <v>2.7096026586719002E+17</v>
      </c>
      <c r="B4647" t="s">
        <v>9192</v>
      </c>
      <c r="C4647" t="s">
        <v>9193</v>
      </c>
      <c r="D4647" s="1">
        <v>41233.821018518516</v>
      </c>
      <c r="E4647">
        <v>432</v>
      </c>
      <c r="F4647">
        <v>236</v>
      </c>
    </row>
    <row r="4648" spans="1:7" x14ac:dyDescent="0.2">
      <c r="A4648">
        <v>2.70964050370912E+17</v>
      </c>
      <c r="B4648" t="s">
        <v>9194</v>
      </c>
      <c r="C4648" t="e">
        <f>_xlfn.SINGLE( MikeFMacleod77 _xlfn.SINGLE( DonaldJTrumpJr Thanks Mike))</f>
        <v>#NAME?</v>
      </c>
      <c r="D4648" s="1">
        <v>41233.831458333334</v>
      </c>
      <c r="E4648">
        <v>1</v>
      </c>
      <c r="F4648">
        <v>0</v>
      </c>
      <c r="G4648" t="s">
        <v>215</v>
      </c>
    </row>
    <row r="4649" spans="1:7" x14ac:dyDescent="0.2">
      <c r="A4649">
        <v>2.7096512229239101E+17</v>
      </c>
      <c r="B4649" t="s">
        <v>9195</v>
      </c>
      <c r="C4649" t="s">
        <v>9196</v>
      </c>
      <c r="D4649" s="1">
        <v>41233.834421296298</v>
      </c>
      <c r="E4649">
        <v>105</v>
      </c>
      <c r="F4649">
        <v>26</v>
      </c>
    </row>
    <row r="4650" spans="1:7" x14ac:dyDescent="0.2">
      <c r="A4650">
        <v>2.7096775290114E+17</v>
      </c>
      <c r="B4650" t="s">
        <v>9197</v>
      </c>
      <c r="C4650" t="s">
        <v>9198</v>
      </c>
      <c r="D4650" s="1">
        <v>41233.841678240744</v>
      </c>
      <c r="E4650">
        <v>97</v>
      </c>
      <c r="F4650">
        <v>66</v>
      </c>
    </row>
    <row r="4651" spans="1:7" x14ac:dyDescent="0.2">
      <c r="A4651">
        <v>2.7097203275635501E+17</v>
      </c>
      <c r="B4651" t="s">
        <v>9199</v>
      </c>
      <c r="C4651" t="s">
        <v>9200</v>
      </c>
      <c r="D4651" s="1">
        <v>41233.853483796294</v>
      </c>
      <c r="E4651">
        <v>794</v>
      </c>
      <c r="F4651">
        <v>1678</v>
      </c>
      <c r="G4651" t="s">
        <v>215</v>
      </c>
    </row>
    <row r="4652" spans="1:7" x14ac:dyDescent="0.2">
      <c r="A4652">
        <v>2.70972240290516E+17</v>
      </c>
      <c r="B4652" t="s">
        <v>9201</v>
      </c>
      <c r="C4652" t="s">
        <v>9202</v>
      </c>
      <c r="D4652" s="1">
        <v>41233.854062500002</v>
      </c>
      <c r="E4652">
        <v>258</v>
      </c>
      <c r="F4652">
        <v>166</v>
      </c>
      <c r="G4652" t="s">
        <v>89</v>
      </c>
    </row>
    <row r="4653" spans="1:7" x14ac:dyDescent="0.2">
      <c r="A4653">
        <v>2.7097453356397699E+17</v>
      </c>
      <c r="B4653" t="s">
        <v>9203</v>
      </c>
      <c r="C4653" t="s">
        <v>9204</v>
      </c>
      <c r="D4653" s="1">
        <v>41233.860381944447</v>
      </c>
      <c r="E4653">
        <v>494</v>
      </c>
      <c r="F4653">
        <v>165</v>
      </c>
    </row>
    <row r="4654" spans="1:7" x14ac:dyDescent="0.2">
      <c r="A4654">
        <v>2.7097673339254701E+17</v>
      </c>
      <c r="B4654" t="s">
        <v>9205</v>
      </c>
      <c r="C4654" t="s">
        <v>9206</v>
      </c>
      <c r="D4654" s="1">
        <v>41233.86645833333</v>
      </c>
      <c r="E4654">
        <v>177</v>
      </c>
      <c r="F4654">
        <v>61</v>
      </c>
    </row>
    <row r="4655" spans="1:7" x14ac:dyDescent="0.2">
      <c r="A4655">
        <v>2.7097675957340899E+17</v>
      </c>
      <c r="B4655" t="s">
        <v>9207</v>
      </c>
      <c r="C4655" t="s">
        <v>9208</v>
      </c>
      <c r="D4655" s="1">
        <v>41233.866527777776</v>
      </c>
      <c r="E4655">
        <v>114</v>
      </c>
      <c r="F4655">
        <v>22</v>
      </c>
    </row>
    <row r="4656" spans="1:7" x14ac:dyDescent="0.2">
      <c r="A4656">
        <v>2.7098460565656701E+17</v>
      </c>
      <c r="B4656" t="s">
        <v>9209</v>
      </c>
      <c r="C4656" t="s">
        <v>9210</v>
      </c>
      <c r="D4656" s="1">
        <v>41233.888182870367</v>
      </c>
      <c r="E4656">
        <v>95</v>
      </c>
      <c r="F4656">
        <v>40</v>
      </c>
    </row>
    <row r="4657" spans="1:8" x14ac:dyDescent="0.2">
      <c r="A4657">
        <v>2.7098746543367699E+17</v>
      </c>
      <c r="B4657" t="s">
        <v>9211</v>
      </c>
      <c r="C4657" t="s">
        <v>9212</v>
      </c>
      <c r="D4657" s="1">
        <v>41233.89607638889</v>
      </c>
      <c r="E4657">
        <v>1477</v>
      </c>
      <c r="F4657">
        <v>1679</v>
      </c>
    </row>
    <row r="4658" spans="1:8" x14ac:dyDescent="0.2">
      <c r="A4658">
        <v>2.71001029489856E+17</v>
      </c>
      <c r="B4658" t="s">
        <v>9213</v>
      </c>
      <c r="C4658" t="s">
        <v>9214</v>
      </c>
      <c r="D4658" s="1">
        <v>41233.933506944442</v>
      </c>
      <c r="E4658">
        <v>5</v>
      </c>
      <c r="F4658">
        <v>22</v>
      </c>
      <c r="G4658" t="s">
        <v>89</v>
      </c>
    </row>
    <row r="4659" spans="1:8" x14ac:dyDescent="0.2">
      <c r="A4659">
        <v>2.71001813904404E+17</v>
      </c>
      <c r="B4659" t="s">
        <v>9215</v>
      </c>
      <c r="C4659" t="e">
        <f xml:space="preserve"> BluePrintBullie a great compliment.</f>
        <v>#NAME?</v>
      </c>
      <c r="D4659" s="1">
        <v>41233.935671296298</v>
      </c>
      <c r="E4659">
        <v>6</v>
      </c>
      <c r="F4659">
        <v>7</v>
      </c>
      <c r="G4659" t="s">
        <v>89</v>
      </c>
    </row>
    <row r="4660" spans="1:8" x14ac:dyDescent="0.2">
      <c r="A4660">
        <v>2.7100202738189101E+17</v>
      </c>
      <c r="B4660" t="s">
        <v>9216</v>
      </c>
      <c r="C4660" t="s">
        <v>9217</v>
      </c>
      <c r="D4660" s="1">
        <v>41233.936249999999</v>
      </c>
      <c r="E4660">
        <v>3</v>
      </c>
      <c r="F4660">
        <v>0</v>
      </c>
      <c r="G4660" t="s">
        <v>89</v>
      </c>
    </row>
    <row r="4661" spans="1:8" x14ac:dyDescent="0.2">
      <c r="A4661">
        <v>2.71002211167924E+17</v>
      </c>
      <c r="B4661" t="s">
        <v>9218</v>
      </c>
      <c r="C4661" t="s">
        <v>9219</v>
      </c>
      <c r="D4661" s="1">
        <v>41233.936759259261</v>
      </c>
      <c r="E4661">
        <v>6</v>
      </c>
      <c r="F4661">
        <v>3</v>
      </c>
      <c r="G4661" t="s">
        <v>89</v>
      </c>
    </row>
    <row r="4662" spans="1:8" x14ac:dyDescent="0.2">
      <c r="A4662">
        <v>2.7100246830811501E+17</v>
      </c>
      <c r="B4662" t="s">
        <v>9220</v>
      </c>
      <c r="C4662" t="s">
        <v>9221</v>
      </c>
      <c r="D4662" s="1">
        <v>41233.937476851854</v>
      </c>
      <c r="E4662">
        <v>5</v>
      </c>
      <c r="F4662">
        <v>0</v>
      </c>
      <c r="G4662" t="s">
        <v>89</v>
      </c>
    </row>
    <row r="4663" spans="1:8" x14ac:dyDescent="0.2">
      <c r="A4663">
        <v>2.7100338742272E+17</v>
      </c>
      <c r="B4663" t="s">
        <v>9222</v>
      </c>
      <c r="C4663" t="s">
        <v>9223</v>
      </c>
      <c r="D4663" s="1">
        <v>41233.940011574072</v>
      </c>
      <c r="E4663">
        <v>6</v>
      </c>
      <c r="F4663">
        <v>3</v>
      </c>
      <c r="G4663" t="s">
        <v>89</v>
      </c>
    </row>
    <row r="4664" spans="1:8" x14ac:dyDescent="0.2">
      <c r="A4664">
        <v>2.7100756282297501E+17</v>
      </c>
      <c r="B4664" t="s">
        <v>9224</v>
      </c>
      <c r="C4664" t="s">
        <v>9225</v>
      </c>
      <c r="D4664" s="1">
        <v>41233.951527777775</v>
      </c>
      <c r="E4664">
        <v>3</v>
      </c>
      <c r="F4664">
        <v>0</v>
      </c>
      <c r="G4664" t="s">
        <v>215</v>
      </c>
    </row>
    <row r="4665" spans="1:8" x14ac:dyDescent="0.2">
      <c r="A4665">
        <v>2.7100775506472099E+17</v>
      </c>
      <c r="B4665" t="s">
        <v>9226</v>
      </c>
      <c r="C4665" t="s">
        <v>9227</v>
      </c>
      <c r="D4665" s="1">
        <v>41233.952060185184</v>
      </c>
      <c r="E4665">
        <v>5</v>
      </c>
      <c r="F4665">
        <v>2</v>
      </c>
      <c r="G4665" t="e">
        <f>MichaelRubinton</f>
        <v>#NAME?</v>
      </c>
    </row>
    <row r="4666" spans="1:8" x14ac:dyDescent="0.2">
      <c r="A4666">
        <v>2.7100807056447398E+17</v>
      </c>
      <c r="B4666" t="s">
        <v>9228</v>
      </c>
      <c r="C4666" t="s">
        <v>9229</v>
      </c>
      <c r="D4666" s="1">
        <v>41233.952928240738</v>
      </c>
      <c r="E4666">
        <v>3</v>
      </c>
      <c r="F4666">
        <v>1</v>
      </c>
      <c r="G4666" t="e">
        <f>Jixllr</f>
        <v>#NAME?</v>
      </c>
    </row>
    <row r="4667" spans="1:8" x14ac:dyDescent="0.2">
      <c r="A4667">
        <v>2.7100863062567299E+17</v>
      </c>
      <c r="B4667" t="s">
        <v>9230</v>
      </c>
      <c r="C4667" t="s">
        <v>9231</v>
      </c>
      <c r="D4667" s="1">
        <v>41233.954479166663</v>
      </c>
      <c r="E4667">
        <v>3</v>
      </c>
      <c r="F4667">
        <v>2</v>
      </c>
      <c r="G4667" t="s">
        <v>89</v>
      </c>
    </row>
    <row r="4668" spans="1:8" x14ac:dyDescent="0.2">
      <c r="A4668">
        <v>2.7100890113731699E+17</v>
      </c>
      <c r="B4668" t="s">
        <v>9232</v>
      </c>
      <c r="C4668" t="s">
        <v>9233</v>
      </c>
      <c r="D4668" s="1">
        <v>41233.95521990741</v>
      </c>
      <c r="E4668">
        <v>8</v>
      </c>
      <c r="F4668">
        <v>0</v>
      </c>
      <c r="G4668" t="e">
        <f>kabarzombie69</f>
        <v>#NAME?</v>
      </c>
    </row>
    <row r="4669" spans="1:8" x14ac:dyDescent="0.2">
      <c r="A4669">
        <v>2.7124556607431398E+17</v>
      </c>
      <c r="B4669" t="s">
        <v>9234</v>
      </c>
      <c r="C4669" t="s">
        <v>9235</v>
      </c>
      <c r="D4669" s="1">
        <v>41234.608298611114</v>
      </c>
      <c r="E4669">
        <v>104</v>
      </c>
      <c r="F4669">
        <v>66</v>
      </c>
      <c r="H4669" t="s">
        <v>390</v>
      </c>
    </row>
    <row r="4670" spans="1:8" x14ac:dyDescent="0.2">
      <c r="A4670">
        <v>2.7125933177582701E+17</v>
      </c>
      <c r="B4670" t="s">
        <v>9236</v>
      </c>
      <c r="C4670" t="s">
        <v>9237</v>
      </c>
      <c r="D4670" s="1">
        <v>41234.646284722221</v>
      </c>
      <c r="E4670">
        <v>403</v>
      </c>
      <c r="F4670">
        <v>171</v>
      </c>
    </row>
    <row r="4671" spans="1:8" x14ac:dyDescent="0.2">
      <c r="A4671">
        <v>2.71289084989812E+17</v>
      </c>
      <c r="B4671" t="s">
        <v>9238</v>
      </c>
      <c r="C4671" t="s">
        <v>9239</v>
      </c>
      <c r="D4671" s="1">
        <v>41234.728379629632</v>
      </c>
      <c r="E4671">
        <v>643</v>
      </c>
      <c r="F4671">
        <v>240</v>
      </c>
    </row>
    <row r="4672" spans="1:8" x14ac:dyDescent="0.2">
      <c r="A4672">
        <v>2.7128910510570701E+17</v>
      </c>
      <c r="B4672" t="s">
        <v>9240</v>
      </c>
      <c r="C4672" t="s">
        <v>9241</v>
      </c>
      <c r="D4672" s="1">
        <v>41234.728437500002</v>
      </c>
      <c r="E4672">
        <v>582</v>
      </c>
      <c r="F4672">
        <v>223</v>
      </c>
    </row>
    <row r="4673" spans="1:8" x14ac:dyDescent="0.2">
      <c r="A4673">
        <v>2.71295421299712E+17</v>
      </c>
      <c r="B4673" t="s">
        <v>9242</v>
      </c>
      <c r="C4673" t="s">
        <v>9243</v>
      </c>
      <c r="D4673" s="1">
        <v>41234.745868055557</v>
      </c>
      <c r="E4673">
        <v>40</v>
      </c>
      <c r="F4673">
        <v>25</v>
      </c>
      <c r="G4673" t="e">
        <f>TrumpSoHo</f>
        <v>#NAME?</v>
      </c>
    </row>
    <row r="4674" spans="1:8" x14ac:dyDescent="0.2">
      <c r="A4674">
        <v>2.7132922597226899E+17</v>
      </c>
      <c r="B4674" t="s">
        <v>9244</v>
      </c>
      <c r="C4674" t="s">
        <v>9245</v>
      </c>
      <c r="D4674" s="1">
        <v>41234.839155092595</v>
      </c>
      <c r="E4674">
        <v>34</v>
      </c>
      <c r="F4674">
        <v>17</v>
      </c>
      <c r="G4674" t="s">
        <v>215</v>
      </c>
    </row>
    <row r="4675" spans="1:8" x14ac:dyDescent="0.2">
      <c r="A4675">
        <v>2.7133031848780099E+17</v>
      </c>
      <c r="B4675" t="s">
        <v>9246</v>
      </c>
      <c r="C4675" t="s">
        <v>9247</v>
      </c>
      <c r="D4675" s="1">
        <v>41234.842164351852</v>
      </c>
      <c r="E4675">
        <v>1020</v>
      </c>
      <c r="F4675">
        <v>355</v>
      </c>
      <c r="G4675" t="s">
        <v>89</v>
      </c>
    </row>
    <row r="4676" spans="1:8" x14ac:dyDescent="0.2">
      <c r="A4676">
        <v>2.7133262248607699E+17</v>
      </c>
      <c r="B4676" t="s">
        <v>9248</v>
      </c>
      <c r="C4676" t="s">
        <v>9249</v>
      </c>
      <c r="D4676" s="1">
        <v>41234.84851851852</v>
      </c>
      <c r="E4676">
        <v>139</v>
      </c>
      <c r="F4676">
        <v>31</v>
      </c>
    </row>
    <row r="4677" spans="1:8" x14ac:dyDescent="0.2">
      <c r="A4677">
        <v>2.7134286866744899E+17</v>
      </c>
      <c r="B4677" t="s">
        <v>9250</v>
      </c>
      <c r="C4677" t="s">
        <v>9251</v>
      </c>
      <c r="D4677" s="1">
        <v>41234.876793981479</v>
      </c>
      <c r="E4677">
        <v>135</v>
      </c>
      <c r="F4677">
        <v>35</v>
      </c>
    </row>
    <row r="4678" spans="1:8" x14ac:dyDescent="0.2">
      <c r="A4678">
        <v>2.71344688156532E+17</v>
      </c>
      <c r="B4678" t="s">
        <v>9252</v>
      </c>
      <c r="C4678" t="s">
        <v>9253</v>
      </c>
      <c r="D4678" s="1">
        <v>41234.88181712963</v>
      </c>
      <c r="E4678">
        <v>98</v>
      </c>
      <c r="F4678">
        <v>89</v>
      </c>
      <c r="G4678" t="s">
        <v>576</v>
      </c>
    </row>
    <row r="4679" spans="1:8" x14ac:dyDescent="0.2">
      <c r="A4679">
        <v>2.71346894272344E+17</v>
      </c>
      <c r="B4679" t="s">
        <v>9254</v>
      </c>
      <c r="C4679" t="s">
        <v>9255</v>
      </c>
      <c r="D4679" s="1">
        <v>41234.88790509259</v>
      </c>
      <c r="E4679">
        <v>503</v>
      </c>
      <c r="F4679">
        <v>699</v>
      </c>
      <c r="H4679" t="s">
        <v>390</v>
      </c>
    </row>
    <row r="4680" spans="1:8" x14ac:dyDescent="0.2">
      <c r="A4680">
        <v>2.71347861000704E+17</v>
      </c>
      <c r="B4680" t="s">
        <v>9256</v>
      </c>
      <c r="C4680" t="s">
        <v>9257</v>
      </c>
      <c r="D4680" s="1">
        <v>41234.8905787037</v>
      </c>
      <c r="E4680">
        <v>750</v>
      </c>
      <c r="F4680">
        <v>247</v>
      </c>
    </row>
    <row r="4681" spans="1:8" x14ac:dyDescent="0.2">
      <c r="A4681">
        <v>2.7134831065104301E+17</v>
      </c>
      <c r="B4681" t="s">
        <v>9258</v>
      </c>
      <c r="C4681" t="s">
        <v>9259</v>
      </c>
      <c r="D4681" s="1">
        <v>41234.891817129632</v>
      </c>
      <c r="E4681">
        <v>1602</v>
      </c>
      <c r="F4681">
        <v>2331</v>
      </c>
    </row>
    <row r="4682" spans="1:8" x14ac:dyDescent="0.2">
      <c r="A4682">
        <v>2.7135053150985402E+17</v>
      </c>
      <c r="B4682" t="s">
        <v>9260</v>
      </c>
      <c r="C4682" t="s">
        <v>9261</v>
      </c>
      <c r="D4682" s="1">
        <v>41234.897939814815</v>
      </c>
      <c r="E4682">
        <v>128</v>
      </c>
      <c r="F4682">
        <v>33</v>
      </c>
      <c r="G4682" t="s">
        <v>215</v>
      </c>
    </row>
    <row r="4683" spans="1:8" x14ac:dyDescent="0.2">
      <c r="A4683">
        <v>2.7136270533460701E+17</v>
      </c>
      <c r="B4683" t="s">
        <v>9262</v>
      </c>
      <c r="C4683" t="s">
        <v>9263</v>
      </c>
      <c r="D4683" s="1">
        <v>41234.931539351855</v>
      </c>
      <c r="E4683">
        <v>336</v>
      </c>
      <c r="F4683">
        <v>197</v>
      </c>
    </row>
    <row r="4684" spans="1:8" x14ac:dyDescent="0.2">
      <c r="A4684">
        <v>2.7136803341771501E+17</v>
      </c>
      <c r="B4684" t="s">
        <v>9264</v>
      </c>
      <c r="C4684" t="s">
        <v>9265</v>
      </c>
      <c r="D4684" s="1">
        <v>41234.946238425924</v>
      </c>
      <c r="E4684">
        <v>4603</v>
      </c>
      <c r="F4684">
        <v>7028</v>
      </c>
    </row>
    <row r="4685" spans="1:8" x14ac:dyDescent="0.2">
      <c r="A4685">
        <v>2.72492999383076E+17</v>
      </c>
      <c r="B4685" t="s">
        <v>9266</v>
      </c>
      <c r="C4685" t="s">
        <v>9267</v>
      </c>
      <c r="D4685" s="1">
        <v>41238.050555555557</v>
      </c>
      <c r="E4685">
        <v>212</v>
      </c>
      <c r="F4685">
        <v>95</v>
      </c>
    </row>
    <row r="4686" spans="1:8" x14ac:dyDescent="0.2">
      <c r="A4686">
        <v>2.72494089340084E+17</v>
      </c>
      <c r="B4686" t="s">
        <v>9268</v>
      </c>
      <c r="C4686" t="s">
        <v>9269</v>
      </c>
      <c r="D4686" s="1">
        <v>41238.053564814814</v>
      </c>
      <c r="E4686">
        <v>73</v>
      </c>
      <c r="F4686">
        <v>18</v>
      </c>
    </row>
    <row r="4687" spans="1:8" x14ac:dyDescent="0.2">
      <c r="A4687">
        <v>2.72494716556296E+17</v>
      </c>
      <c r="B4687" t="s">
        <v>9270</v>
      </c>
      <c r="C4687" t="s">
        <v>9271</v>
      </c>
      <c r="D4687" s="1">
        <v>41238.055289351854</v>
      </c>
      <c r="E4687">
        <v>122</v>
      </c>
      <c r="F4687">
        <v>57</v>
      </c>
    </row>
    <row r="4688" spans="1:8" x14ac:dyDescent="0.2">
      <c r="A4688">
        <v>2.7249576890295901E+17</v>
      </c>
      <c r="B4688" t="s">
        <v>9272</v>
      </c>
      <c r="C4688" t="s">
        <v>9273</v>
      </c>
      <c r="D4688" s="1">
        <v>41238.058194444442</v>
      </c>
      <c r="E4688">
        <v>17142</v>
      </c>
      <c r="F4688">
        <v>16761</v>
      </c>
    </row>
    <row r="4689" spans="1:7" x14ac:dyDescent="0.2">
      <c r="A4689">
        <v>2.7310653287760198E+17</v>
      </c>
      <c r="B4689" t="s">
        <v>9274</v>
      </c>
      <c r="C4689" t="s">
        <v>9275</v>
      </c>
      <c r="D4689" s="1">
        <v>41239.743587962963</v>
      </c>
      <c r="E4689">
        <v>767</v>
      </c>
      <c r="F4689">
        <v>201</v>
      </c>
    </row>
    <row r="4690" spans="1:7" x14ac:dyDescent="0.2">
      <c r="A4690">
        <v>2.7310819065528301E+17</v>
      </c>
      <c r="B4690" t="s">
        <v>9276</v>
      </c>
      <c r="C4690" t="s">
        <v>9277</v>
      </c>
      <c r="D4690" s="1">
        <v>41239.748159722221</v>
      </c>
      <c r="E4690">
        <v>52</v>
      </c>
      <c r="F4690">
        <v>20</v>
      </c>
      <c r="G4690" t="s">
        <v>89</v>
      </c>
    </row>
    <row r="4691" spans="1:7" x14ac:dyDescent="0.2">
      <c r="A4691">
        <v>2.7311193467559901E+17</v>
      </c>
      <c r="B4691" t="s">
        <v>9278</v>
      </c>
      <c r="C4691" t="s">
        <v>9279</v>
      </c>
      <c r="D4691" s="1">
        <v>41239.75849537037</v>
      </c>
      <c r="E4691">
        <v>37</v>
      </c>
      <c r="F4691">
        <v>24</v>
      </c>
      <c r="G4691" t="s">
        <v>215</v>
      </c>
    </row>
    <row r="4692" spans="1:7" x14ac:dyDescent="0.2">
      <c r="A4692">
        <v>2.73118918653136E+17</v>
      </c>
      <c r="B4692" t="s">
        <v>9280</v>
      </c>
      <c r="C4692" t="s">
        <v>9281</v>
      </c>
      <c r="D4692" s="1">
        <v>41239.777766203704</v>
      </c>
      <c r="E4692">
        <v>191</v>
      </c>
      <c r="F4692">
        <v>57</v>
      </c>
    </row>
    <row r="4693" spans="1:7" x14ac:dyDescent="0.2">
      <c r="A4693">
        <v>2.7312235119182202E+17</v>
      </c>
      <c r="B4693" t="s">
        <v>9282</v>
      </c>
      <c r="C4693" t="s">
        <v>9283</v>
      </c>
      <c r="D4693" s="1">
        <v>41239.787233796298</v>
      </c>
      <c r="E4693">
        <v>473</v>
      </c>
      <c r="F4693">
        <v>151</v>
      </c>
    </row>
    <row r="4694" spans="1:7" x14ac:dyDescent="0.2">
      <c r="A4694">
        <v>2.73126284425572E+17</v>
      </c>
      <c r="B4694" t="s">
        <v>9284</v>
      </c>
      <c r="C4694" t="s">
        <v>9285</v>
      </c>
      <c r="D4694" s="1">
        <v>41239.798090277778</v>
      </c>
      <c r="E4694">
        <v>351</v>
      </c>
      <c r="F4694">
        <v>104</v>
      </c>
    </row>
    <row r="4695" spans="1:7" x14ac:dyDescent="0.2">
      <c r="A4695">
        <v>2.7314335360707299E+17</v>
      </c>
      <c r="B4695" t="s">
        <v>9286</v>
      </c>
      <c r="C4695" t="s">
        <v>9287</v>
      </c>
      <c r="D4695" s="1">
        <v>41239.845185185186</v>
      </c>
      <c r="E4695">
        <v>70</v>
      </c>
      <c r="F4695">
        <v>45</v>
      </c>
      <c r="G4695" t="s">
        <v>89</v>
      </c>
    </row>
    <row r="4696" spans="1:7" x14ac:dyDescent="0.2">
      <c r="A4696">
        <v>2.7314474682904499E+17</v>
      </c>
      <c r="B4696" t="s">
        <v>9288</v>
      </c>
      <c r="C4696" t="s">
        <v>9289</v>
      </c>
      <c r="D4696" s="1">
        <v>41239.849039351851</v>
      </c>
      <c r="E4696">
        <v>39</v>
      </c>
      <c r="F4696">
        <v>44</v>
      </c>
    </row>
    <row r="4697" spans="1:7" x14ac:dyDescent="0.2">
      <c r="A4697">
        <v>2.73150072173232E+17</v>
      </c>
      <c r="B4697" t="s">
        <v>9290</v>
      </c>
      <c r="C4697" t="s">
        <v>9291</v>
      </c>
      <c r="D4697" s="1">
        <v>41239.863726851851</v>
      </c>
      <c r="E4697">
        <v>58</v>
      </c>
      <c r="F4697">
        <v>30</v>
      </c>
    </row>
    <row r="4698" spans="1:7" x14ac:dyDescent="0.2">
      <c r="A4698">
        <v>2.7315347232354301E+17</v>
      </c>
      <c r="B4698" t="s">
        <v>9292</v>
      </c>
      <c r="C4698" t="s">
        <v>9293</v>
      </c>
      <c r="D4698" s="1">
        <v>41239.873113425929</v>
      </c>
      <c r="E4698">
        <v>200</v>
      </c>
      <c r="F4698">
        <v>62</v>
      </c>
    </row>
    <row r="4699" spans="1:7" x14ac:dyDescent="0.2">
      <c r="A4699">
        <v>2.7315532208289299E+17</v>
      </c>
      <c r="B4699" t="s">
        <v>9294</v>
      </c>
      <c r="C4699" t="s">
        <v>9295</v>
      </c>
      <c r="D4699" s="1">
        <v>41239.878217592595</v>
      </c>
      <c r="E4699">
        <v>347</v>
      </c>
      <c r="F4699">
        <v>152</v>
      </c>
    </row>
    <row r="4700" spans="1:7" x14ac:dyDescent="0.2">
      <c r="A4700">
        <v>2.73159202313228E+17</v>
      </c>
      <c r="B4700" t="s">
        <v>9296</v>
      </c>
      <c r="C4700" t="s">
        <v>9297</v>
      </c>
      <c r="D4700" s="1">
        <v>41239.888923611114</v>
      </c>
      <c r="E4700">
        <v>1196</v>
      </c>
      <c r="F4700">
        <v>998</v>
      </c>
    </row>
    <row r="4701" spans="1:7" x14ac:dyDescent="0.2">
      <c r="A4701">
        <v>2.7316043129881299E+17</v>
      </c>
      <c r="B4701" t="s">
        <v>9298</v>
      </c>
      <c r="C4701" t="s">
        <v>9299</v>
      </c>
      <c r="D4701" s="1">
        <v>41239.892314814817</v>
      </c>
      <c r="E4701">
        <v>94</v>
      </c>
      <c r="F4701">
        <v>43</v>
      </c>
    </row>
    <row r="4702" spans="1:7" x14ac:dyDescent="0.2">
      <c r="A4702">
        <v>2.7316799363732198E+17</v>
      </c>
      <c r="B4702" t="s">
        <v>9300</v>
      </c>
      <c r="C4702" t="s">
        <v>9301</v>
      </c>
      <c r="D4702" s="1">
        <v>41239.913182870368</v>
      </c>
      <c r="E4702">
        <v>60</v>
      </c>
      <c r="F4702">
        <v>33</v>
      </c>
      <c r="G4702" t="e">
        <f>Newsmax_Media</f>
        <v>#NAME?</v>
      </c>
    </row>
    <row r="4703" spans="1:7" x14ac:dyDescent="0.2">
      <c r="A4703">
        <v>2.7317018138630099E+17</v>
      </c>
      <c r="B4703" t="s">
        <v>9302</v>
      </c>
      <c r="C4703" t="s">
        <v>9303</v>
      </c>
      <c r="D4703" s="1">
        <v>41239.919224537036</v>
      </c>
      <c r="E4703">
        <v>76</v>
      </c>
      <c r="F4703">
        <v>19</v>
      </c>
    </row>
    <row r="4704" spans="1:7" x14ac:dyDescent="0.2">
      <c r="A4704">
        <v>2.7317290593905402E+17</v>
      </c>
      <c r="B4704" t="s">
        <v>9304</v>
      </c>
      <c r="C4704" t="s">
        <v>9305</v>
      </c>
      <c r="D4704" s="1">
        <v>41239.926736111112</v>
      </c>
      <c r="E4704">
        <v>239</v>
      </c>
      <c r="F4704">
        <v>83</v>
      </c>
    </row>
    <row r="4705" spans="1:7" x14ac:dyDescent="0.2">
      <c r="A4705">
        <v>2.7317292689799101E+17</v>
      </c>
      <c r="B4705" t="s">
        <v>9306</v>
      </c>
      <c r="C4705" t="s">
        <v>9307</v>
      </c>
      <c r="D4705" s="1">
        <v>41239.926793981482</v>
      </c>
      <c r="E4705">
        <v>239</v>
      </c>
      <c r="F4705">
        <v>88</v>
      </c>
    </row>
    <row r="4706" spans="1:7" x14ac:dyDescent="0.2">
      <c r="A4706">
        <v>2.73176164749676E+17</v>
      </c>
      <c r="B4706" t="s">
        <v>9308</v>
      </c>
      <c r="C4706" t="s">
        <v>9309</v>
      </c>
      <c r="D4706" s="1">
        <v>41239.935729166667</v>
      </c>
      <c r="E4706">
        <v>113</v>
      </c>
      <c r="F4706">
        <v>55</v>
      </c>
    </row>
    <row r="4707" spans="1:7" x14ac:dyDescent="0.2">
      <c r="A4707">
        <v>2.7317618573377501E+17</v>
      </c>
      <c r="B4707" t="s">
        <v>9310</v>
      </c>
      <c r="C4707" t="s">
        <v>9311</v>
      </c>
      <c r="D4707" s="1">
        <v>41239.935787037037</v>
      </c>
      <c r="E4707">
        <v>209</v>
      </c>
      <c r="F4707">
        <v>103</v>
      </c>
    </row>
    <row r="4708" spans="1:7" x14ac:dyDescent="0.2">
      <c r="A4708">
        <v>2.7342438466285501E+17</v>
      </c>
      <c r="B4708" t="s">
        <v>9312</v>
      </c>
      <c r="C4708" t="s">
        <v>9313</v>
      </c>
      <c r="D4708" s="1">
        <v>41240.620682870373</v>
      </c>
      <c r="E4708">
        <v>1028</v>
      </c>
      <c r="F4708">
        <v>553</v>
      </c>
    </row>
    <row r="4709" spans="1:7" x14ac:dyDescent="0.2">
      <c r="A4709">
        <v>2.7343985722800499E+17</v>
      </c>
      <c r="B4709" t="s">
        <v>9314</v>
      </c>
      <c r="C4709" t="s">
        <v>9315</v>
      </c>
      <c r="D4709" s="1">
        <v>41240.66337962963</v>
      </c>
      <c r="E4709">
        <v>1019</v>
      </c>
      <c r="F4709">
        <v>388</v>
      </c>
    </row>
    <row r="4710" spans="1:7" x14ac:dyDescent="0.2">
      <c r="A4710">
        <v>2.73460086544932E+17</v>
      </c>
      <c r="B4710" t="s">
        <v>9316</v>
      </c>
      <c r="C4710" t="s">
        <v>9317</v>
      </c>
      <c r="D4710" s="1">
        <v>41240.719201388885</v>
      </c>
      <c r="E4710">
        <v>213</v>
      </c>
      <c r="F4710">
        <v>54</v>
      </c>
    </row>
    <row r="4711" spans="1:7" x14ac:dyDescent="0.2">
      <c r="A4711">
        <v>2.73491227037552E+17</v>
      </c>
      <c r="B4711" t="s">
        <v>9318</v>
      </c>
      <c r="C4711" t="s">
        <v>9319</v>
      </c>
      <c r="D4711" s="1">
        <v>41240.805138888885</v>
      </c>
      <c r="E4711">
        <v>22</v>
      </c>
      <c r="F4711">
        <v>1</v>
      </c>
      <c r="G4711" t="e">
        <f>_xlfn.SINGLE(Newsmax_Media _xlfn.SINGLE( _xlfn.SINGLE(Newsmax_Media)))</f>
        <v>#NAME?</v>
      </c>
    </row>
    <row r="4712" spans="1:7" x14ac:dyDescent="0.2">
      <c r="A4712">
        <v>2.7349136579352499E+17</v>
      </c>
      <c r="B4712" t="s">
        <v>9320</v>
      </c>
      <c r="C4712" t="s">
        <v>9321</v>
      </c>
      <c r="D4712" s="1">
        <v>41240.805520833332</v>
      </c>
      <c r="E4712">
        <v>30</v>
      </c>
      <c r="F4712">
        <v>29</v>
      </c>
      <c r="G4712" t="s">
        <v>89</v>
      </c>
    </row>
    <row r="4713" spans="1:7" x14ac:dyDescent="0.2">
      <c r="A4713">
        <v>2.73498309287624E+17</v>
      </c>
      <c r="B4713" t="s">
        <v>9322</v>
      </c>
      <c r="C4713" t="s">
        <v>9323</v>
      </c>
      <c r="D4713" s="1">
        <v>41240.824675925927</v>
      </c>
      <c r="E4713">
        <v>18</v>
      </c>
      <c r="F4713">
        <v>5</v>
      </c>
      <c r="G4713" t="s">
        <v>2369</v>
      </c>
    </row>
    <row r="4714" spans="1:7" x14ac:dyDescent="0.2">
      <c r="A4714">
        <v>2.7349929970538899E+17</v>
      </c>
      <c r="B4714" t="s">
        <v>9324</v>
      </c>
      <c r="C4714" t="s">
        <v>9325</v>
      </c>
      <c r="D4714" s="1">
        <v>41240.827418981484</v>
      </c>
      <c r="E4714">
        <v>2155</v>
      </c>
      <c r="F4714">
        <v>2552</v>
      </c>
    </row>
    <row r="4715" spans="1:7" x14ac:dyDescent="0.2">
      <c r="A4715">
        <v>2.7350033049335802E+17</v>
      </c>
      <c r="B4715" t="s">
        <v>9326</v>
      </c>
      <c r="C4715" t="e">
        <f xml:space="preserve"> shanedent Agreed.</f>
        <v>#NAME?</v>
      </c>
      <c r="D4715" s="1">
        <v>41240.830254629633</v>
      </c>
      <c r="E4715">
        <v>4</v>
      </c>
      <c r="F4715">
        <v>1</v>
      </c>
      <c r="G4715" t="s">
        <v>89</v>
      </c>
    </row>
    <row r="4716" spans="1:7" x14ac:dyDescent="0.2">
      <c r="A4716">
        <v>2.7350180625083101E+17</v>
      </c>
      <c r="B4716" t="s">
        <v>9327</v>
      </c>
      <c r="C4716" t="s">
        <v>9328</v>
      </c>
      <c r="D4716" s="1">
        <v>41240.834328703706</v>
      </c>
      <c r="E4716">
        <v>3</v>
      </c>
      <c r="F4716">
        <v>1</v>
      </c>
      <c r="G4716" t="e">
        <f>yorkv01</f>
        <v>#NAME?</v>
      </c>
    </row>
    <row r="4717" spans="1:7" x14ac:dyDescent="0.2">
      <c r="A4717">
        <v>2.7350249596219299E+17</v>
      </c>
      <c r="B4717" t="s">
        <v>9329</v>
      </c>
      <c r="C4717" t="e">
        <f xml:space="preserve"> shanesgranny Thanks and Happy Holidays.</f>
        <v>#NAME?</v>
      </c>
      <c r="D4717" s="1">
        <v>41240.836238425924</v>
      </c>
      <c r="E4717">
        <v>233</v>
      </c>
      <c r="F4717">
        <v>167</v>
      </c>
      <c r="G4717" t="s">
        <v>89</v>
      </c>
    </row>
    <row r="4718" spans="1:7" x14ac:dyDescent="0.2">
      <c r="A4718">
        <v>2.73502872996548E+17</v>
      </c>
      <c r="B4718" t="s">
        <v>9330</v>
      </c>
      <c r="C4718" t="e">
        <f>_xlfn.SINGLE( PaulBocian Thanks), it was wonderful.</f>
        <v>#NAME?</v>
      </c>
      <c r="D4718" s="1">
        <v>41240.837280092594</v>
      </c>
      <c r="E4718">
        <v>4</v>
      </c>
      <c r="F4718">
        <v>0</v>
      </c>
      <c r="G4718" t="s">
        <v>89</v>
      </c>
    </row>
    <row r="4719" spans="1:7" x14ac:dyDescent="0.2">
      <c r="A4719">
        <v>2.73505021201616E+17</v>
      </c>
      <c r="B4719" t="s">
        <v>9331</v>
      </c>
      <c r="C4719" t="s">
        <v>9332</v>
      </c>
      <c r="D4719" s="1">
        <v>41240.843206018515</v>
      </c>
      <c r="E4719">
        <v>4</v>
      </c>
      <c r="F4719">
        <v>2</v>
      </c>
      <c r="G4719" t="s">
        <v>89</v>
      </c>
    </row>
    <row r="4720" spans="1:7" x14ac:dyDescent="0.2">
      <c r="A4720">
        <v>2.73507509472468E+17</v>
      </c>
      <c r="B4720" t="s">
        <v>9333</v>
      </c>
      <c r="C4720" t="s">
        <v>9334</v>
      </c>
      <c r="D4720" s="1">
        <v>41240.850069444445</v>
      </c>
      <c r="E4720">
        <v>146</v>
      </c>
      <c r="F4720">
        <v>63</v>
      </c>
    </row>
    <row r="4721" spans="1:7" x14ac:dyDescent="0.2">
      <c r="A4721">
        <v>2.7350754066969798E+17</v>
      </c>
      <c r="B4721" t="s">
        <v>9335</v>
      </c>
      <c r="C4721" t="s">
        <v>9336</v>
      </c>
      <c r="D4721" s="1">
        <v>41240.85015046296</v>
      </c>
      <c r="E4721">
        <v>632</v>
      </c>
      <c r="F4721">
        <v>200</v>
      </c>
    </row>
    <row r="4722" spans="1:7" x14ac:dyDescent="0.2">
      <c r="A4722">
        <v>2.73518170554388E+17</v>
      </c>
      <c r="B4722" t="s">
        <v>9337</v>
      </c>
      <c r="C4722" t="s">
        <v>9338</v>
      </c>
      <c r="D4722" s="1">
        <v>41240.879490740743</v>
      </c>
      <c r="E4722">
        <v>361</v>
      </c>
      <c r="F4722">
        <v>95</v>
      </c>
    </row>
    <row r="4723" spans="1:7" x14ac:dyDescent="0.2">
      <c r="A4723">
        <v>2.7352050309073299E+17</v>
      </c>
      <c r="B4723" t="s">
        <v>9339</v>
      </c>
      <c r="C4723" t="s">
        <v>9340</v>
      </c>
      <c r="D4723" s="1">
        <v>41240.885925925926</v>
      </c>
      <c r="E4723">
        <v>227</v>
      </c>
      <c r="F4723">
        <v>91</v>
      </c>
    </row>
    <row r="4724" spans="1:7" x14ac:dyDescent="0.2">
      <c r="A4724">
        <v>2.7352822194386899E+17</v>
      </c>
      <c r="B4724" t="s">
        <v>9341</v>
      </c>
      <c r="C4724" t="s">
        <v>9342</v>
      </c>
      <c r="D4724" s="1">
        <v>41240.907222222224</v>
      </c>
      <c r="E4724">
        <v>43</v>
      </c>
      <c r="F4724">
        <v>10</v>
      </c>
      <c r="G4724" t="e">
        <f>scotland</f>
        <v>#NAME?</v>
      </c>
    </row>
    <row r="4725" spans="1:7" x14ac:dyDescent="0.2">
      <c r="A4725">
        <v>2.7354005973357299E+17</v>
      </c>
      <c r="B4725" t="s">
        <v>9343</v>
      </c>
      <c r="C4725" t="s">
        <v>9344</v>
      </c>
      <c r="D4725" s="1">
        <v>41240.939895833333</v>
      </c>
      <c r="E4725">
        <v>79</v>
      </c>
      <c r="F4725">
        <v>49</v>
      </c>
    </row>
    <row r="4726" spans="1:7" x14ac:dyDescent="0.2">
      <c r="A4726">
        <v>2.7354009676926899E+17</v>
      </c>
      <c r="B4726" t="s">
        <v>9345</v>
      </c>
      <c r="C4726" t="s">
        <v>9346</v>
      </c>
      <c r="D4726" s="1">
        <v>41240.939988425926</v>
      </c>
      <c r="E4726">
        <v>158</v>
      </c>
      <c r="F4726">
        <v>64</v>
      </c>
    </row>
    <row r="4727" spans="1:7" x14ac:dyDescent="0.2">
      <c r="A4727">
        <v>2.7354086358032301E+17</v>
      </c>
      <c r="B4727" t="s">
        <v>9347</v>
      </c>
      <c r="C4727" t="s">
        <v>9348</v>
      </c>
      <c r="D4727" s="1">
        <v>41240.942106481481</v>
      </c>
      <c r="E4727">
        <v>347</v>
      </c>
      <c r="F4727">
        <v>311</v>
      </c>
    </row>
    <row r="4728" spans="1:7" x14ac:dyDescent="0.2">
      <c r="A4728">
        <v>2.7357379821581901E+17</v>
      </c>
      <c r="B4728" t="s">
        <v>9349</v>
      </c>
      <c r="C4728" t="s">
        <v>9350</v>
      </c>
      <c r="D4728" s="1">
        <v>41241.032986111109</v>
      </c>
      <c r="E4728">
        <v>296</v>
      </c>
      <c r="F4728">
        <v>80</v>
      </c>
      <c r="G4728" t="s">
        <v>215</v>
      </c>
    </row>
    <row r="4729" spans="1:7" x14ac:dyDescent="0.2">
      <c r="A4729">
        <v>2.7379935398922202E+17</v>
      </c>
      <c r="B4729" t="s">
        <v>9351</v>
      </c>
      <c r="C4729" t="s">
        <v>9352</v>
      </c>
      <c r="D4729" s="1">
        <v>41241.655405092592</v>
      </c>
      <c r="E4729">
        <v>64</v>
      </c>
      <c r="F4729">
        <v>57</v>
      </c>
      <c r="G4729" t="s">
        <v>215</v>
      </c>
    </row>
    <row r="4730" spans="1:7" x14ac:dyDescent="0.2">
      <c r="A4730">
        <v>2.7380250752702E+17</v>
      </c>
      <c r="B4730" t="s">
        <v>9353</v>
      </c>
      <c r="C4730" t="e">
        <f>_xlfn.SINGLE( BrainyRedhead _xlfn.SINGLE( CelebApprentice _xlfn.SINGLE( TraceAdkins Thanks)))--it will be great.</f>
        <v>#NAME?</v>
      </c>
      <c r="D4730" s="1">
        <v>41241.6641087963</v>
      </c>
      <c r="E4730">
        <v>3</v>
      </c>
      <c r="F4730">
        <v>0</v>
      </c>
      <c r="G4730" t="s">
        <v>576</v>
      </c>
    </row>
    <row r="4731" spans="1:7" x14ac:dyDescent="0.2">
      <c r="A4731">
        <v>2.7380312731092499E+17</v>
      </c>
      <c r="B4731" t="s">
        <v>9354</v>
      </c>
      <c r="C4731" t="e">
        <f>_xlfn.SINGLE( LouisWalshXFact _xlfn.SINGLE( CelebApprentice _xlfn.SINGLE( TraceAdkins They raise a great deal of money for good causes and Work hard at it.)))</f>
        <v>#NAME?</v>
      </c>
      <c r="D4731" s="1">
        <v>41241.665821759256</v>
      </c>
      <c r="E4731">
        <v>4</v>
      </c>
      <c r="F4731">
        <v>0</v>
      </c>
      <c r="G4731" t="s">
        <v>576</v>
      </c>
    </row>
    <row r="4732" spans="1:7" x14ac:dyDescent="0.2">
      <c r="A4732">
        <v>2.7380325391598301E+17</v>
      </c>
      <c r="B4732" t="s">
        <v>9355</v>
      </c>
      <c r="C4732" t="s">
        <v>9356</v>
      </c>
      <c r="D4732" s="1">
        <v>41241.666168981479</v>
      </c>
      <c r="E4732">
        <v>4</v>
      </c>
      <c r="F4732">
        <v>2</v>
      </c>
      <c r="G4732" t="s">
        <v>576</v>
      </c>
    </row>
    <row r="4733" spans="1:7" x14ac:dyDescent="0.2">
      <c r="A4733">
        <v>2.7380397478683398E+17</v>
      </c>
      <c r="B4733" t="s">
        <v>9357</v>
      </c>
      <c r="C4733" t="e">
        <f xml:space="preserve"> FromJoachim2You Congratulations and all the best to you.</f>
        <v>#NAME?</v>
      </c>
      <c r="D4733" s="1">
        <v>41241.66815972222</v>
      </c>
      <c r="E4733">
        <v>3</v>
      </c>
      <c r="F4733">
        <v>0</v>
      </c>
      <c r="G4733" t="s">
        <v>89</v>
      </c>
    </row>
    <row r="4734" spans="1:7" x14ac:dyDescent="0.2">
      <c r="A4734">
        <v>2.7380596883025901E+17</v>
      </c>
      <c r="B4734" t="s">
        <v>9358</v>
      </c>
      <c r="C4734" t="e">
        <f>_xlfn.SINGLE(DJT_biggest_fan _xlfn.SINGLE( IvankaTrump Ivanka is a great example.))</f>
        <v>#NAME?</v>
      </c>
      <c r="D4734" s="1">
        <v>41241.673657407409</v>
      </c>
      <c r="E4734">
        <v>5</v>
      </c>
      <c r="F4734">
        <v>2</v>
      </c>
      <c r="G4734" t="s">
        <v>9359</v>
      </c>
    </row>
    <row r="4735" spans="1:7" x14ac:dyDescent="0.2">
      <c r="A4735">
        <v>2.73823886724968E+17</v>
      </c>
      <c r="B4735" t="s">
        <v>9360</v>
      </c>
      <c r="C4735" t="s">
        <v>9361</v>
      </c>
      <c r="D4735" s="1">
        <v>41241.723101851851</v>
      </c>
      <c r="E4735">
        <v>612</v>
      </c>
      <c r="F4735">
        <v>214</v>
      </c>
    </row>
    <row r="4736" spans="1:7" x14ac:dyDescent="0.2">
      <c r="A4736">
        <v>2.738259306177E+17</v>
      </c>
      <c r="B4736" t="s">
        <v>9362</v>
      </c>
      <c r="C4736" t="e">
        <f xml:space="preserve"> utxgent Thanks</f>
        <v>#NAME?</v>
      </c>
      <c r="D4736" s="1">
        <v>41241.728738425925</v>
      </c>
      <c r="E4736">
        <v>4</v>
      </c>
      <c r="F4736">
        <v>0</v>
      </c>
      <c r="G4736" t="s">
        <v>89</v>
      </c>
    </row>
    <row r="4737" spans="1:7" x14ac:dyDescent="0.2">
      <c r="A4737">
        <v>2.7382622662650202E+17</v>
      </c>
      <c r="B4737" t="s">
        <v>9363</v>
      </c>
      <c r="C4737" t="e">
        <f>_xlfn.SINGLE( BrettWest2 _xlfn.SINGLE( IvankaTrump great))</f>
        <v>#NAME?</v>
      </c>
      <c r="D4737" s="1">
        <v>41241.729560185187</v>
      </c>
      <c r="E4737">
        <v>0</v>
      </c>
      <c r="F4737">
        <v>1</v>
      </c>
      <c r="G4737" t="s">
        <v>215</v>
      </c>
    </row>
    <row r="4738" spans="1:7" x14ac:dyDescent="0.2">
      <c r="A4738">
        <v>2.7382651022856998E+17</v>
      </c>
      <c r="B4738" t="s">
        <v>9364</v>
      </c>
      <c r="C4738" t="s">
        <v>9365</v>
      </c>
      <c r="D4738" s="1">
        <v>41241.730347222219</v>
      </c>
      <c r="E4738">
        <v>2</v>
      </c>
      <c r="F4738">
        <v>3</v>
      </c>
      <c r="G4738" t="s">
        <v>215</v>
      </c>
    </row>
    <row r="4739" spans="1:7" x14ac:dyDescent="0.2">
      <c r="A4739">
        <v>2.73826809550864E+17</v>
      </c>
      <c r="B4739" t="s">
        <v>9366</v>
      </c>
      <c r="C4739" t="s">
        <v>9367</v>
      </c>
      <c r="D4739" s="1">
        <v>41241.731168981481</v>
      </c>
      <c r="E4739">
        <v>1</v>
      </c>
      <c r="F4739">
        <v>1</v>
      </c>
      <c r="G4739" t="e">
        <f>joshdevo</f>
        <v>#NAME?</v>
      </c>
    </row>
    <row r="4740" spans="1:7" x14ac:dyDescent="0.2">
      <c r="A4740">
        <v>2.73828148800524E+17</v>
      </c>
      <c r="B4740" t="s">
        <v>9368</v>
      </c>
      <c r="C4740" t="e">
        <f xml:space="preserve"> sonnset Yes</f>
        <v>#NAME?</v>
      </c>
      <c r="D4740" s="1">
        <v>41241.734861111108</v>
      </c>
      <c r="E4740">
        <v>1</v>
      </c>
      <c r="F4740">
        <v>1</v>
      </c>
      <c r="G4740" t="s">
        <v>89</v>
      </c>
    </row>
    <row r="4741" spans="1:7" x14ac:dyDescent="0.2">
      <c r="A4741">
        <v>2.7382932596132602E+17</v>
      </c>
      <c r="B4741" t="s">
        <v>9369</v>
      </c>
      <c r="C4741" t="s">
        <v>9370</v>
      </c>
      <c r="D4741" s="1">
        <v>41241.738113425927</v>
      </c>
      <c r="E4741">
        <v>3</v>
      </c>
      <c r="F4741">
        <v>1</v>
      </c>
      <c r="G4741" t="s">
        <v>89</v>
      </c>
    </row>
    <row r="4742" spans="1:7" x14ac:dyDescent="0.2">
      <c r="A4742">
        <v>2.7383013804146598E+17</v>
      </c>
      <c r="B4742" t="s">
        <v>9371</v>
      </c>
      <c r="C4742" t="e">
        <f>_xlfn.SINGLE(callmemrwayne _xlfn.SINGLE( realDonaldTrump _xlfn.SINGLE( DebbieGibson Thanks Debbie)))</f>
        <v>#NAME?</v>
      </c>
      <c r="D4742" s="1">
        <v>41241.740358796298</v>
      </c>
      <c r="E4742">
        <v>4</v>
      </c>
      <c r="F4742">
        <v>0</v>
      </c>
      <c r="G4742" t="s">
        <v>9372</v>
      </c>
    </row>
    <row r="4743" spans="1:7" x14ac:dyDescent="0.2">
      <c r="A4743">
        <v>2.7383054437725299E+17</v>
      </c>
      <c r="B4743" t="s">
        <v>9373</v>
      </c>
      <c r="C4743" t="e">
        <f xml:space="preserve"> RetroJohnny Thanks</f>
        <v>#NAME?</v>
      </c>
      <c r="D4743" s="1">
        <v>41241.741469907407</v>
      </c>
      <c r="E4743">
        <v>4</v>
      </c>
      <c r="F4743">
        <v>2</v>
      </c>
      <c r="G4743" t="s">
        <v>89</v>
      </c>
    </row>
    <row r="4744" spans="1:7" x14ac:dyDescent="0.2">
      <c r="A4744">
        <v>2.7383201734134499E+17</v>
      </c>
      <c r="B4744" t="s">
        <v>9374</v>
      </c>
      <c r="C4744" t="s">
        <v>9375</v>
      </c>
      <c r="D4744" s="1">
        <v>41241.74554398148</v>
      </c>
      <c r="E4744">
        <v>1005</v>
      </c>
      <c r="F4744">
        <v>440</v>
      </c>
    </row>
    <row r="4745" spans="1:7" x14ac:dyDescent="0.2">
      <c r="A4745">
        <v>2.7383929990716998E+17</v>
      </c>
      <c r="B4745" t="s">
        <v>9376</v>
      </c>
      <c r="C4745" t="s">
        <v>9377</v>
      </c>
      <c r="D4745" s="1">
        <v>41241.765636574077</v>
      </c>
      <c r="E4745">
        <v>411</v>
      </c>
      <c r="F4745">
        <v>149</v>
      </c>
    </row>
    <row r="4746" spans="1:7" x14ac:dyDescent="0.2">
      <c r="A4746">
        <v>2.73859310520528E+17</v>
      </c>
      <c r="B4746" t="s">
        <v>9378</v>
      </c>
      <c r="C4746" t="s">
        <v>9379</v>
      </c>
      <c r="D4746" s="1">
        <v>41241.820856481485</v>
      </c>
      <c r="E4746">
        <v>377</v>
      </c>
      <c r="F4746">
        <v>170</v>
      </c>
      <c r="G4746" t="s">
        <v>89</v>
      </c>
    </row>
    <row r="4747" spans="1:7" x14ac:dyDescent="0.2">
      <c r="A4747">
        <v>2.7386364529175299E+17</v>
      </c>
      <c r="B4747" t="s">
        <v>9380</v>
      </c>
      <c r="C4747" t="s">
        <v>9381</v>
      </c>
      <c r="D4747" s="1">
        <v>41241.832812499997</v>
      </c>
      <c r="E4747">
        <v>143</v>
      </c>
      <c r="F4747">
        <v>97</v>
      </c>
    </row>
    <row r="4748" spans="1:7" x14ac:dyDescent="0.2">
      <c r="A4748">
        <v>2.7386552155912602E+17</v>
      </c>
      <c r="B4748" t="s">
        <v>9382</v>
      </c>
      <c r="C4748" t="s">
        <v>9383</v>
      </c>
      <c r="D4748" s="1">
        <v>41241.837997685187</v>
      </c>
      <c r="E4748">
        <v>36</v>
      </c>
      <c r="F4748">
        <v>16</v>
      </c>
    </row>
    <row r="4749" spans="1:7" x14ac:dyDescent="0.2">
      <c r="A4749">
        <v>2.7387009384122301E+17</v>
      </c>
      <c r="B4749" t="s">
        <v>9384</v>
      </c>
      <c r="C4749" t="s">
        <v>9385</v>
      </c>
      <c r="D4749" s="1">
        <v>41241.850613425922</v>
      </c>
      <c r="E4749">
        <v>156</v>
      </c>
      <c r="F4749">
        <v>74</v>
      </c>
    </row>
    <row r="4750" spans="1:7" x14ac:dyDescent="0.2">
      <c r="A4750">
        <v>2.7387647775646499E+17</v>
      </c>
      <c r="B4750" t="s">
        <v>9386</v>
      </c>
      <c r="C4750" t="s">
        <v>9387</v>
      </c>
      <c r="D4750" s="1">
        <v>41241.86822916667</v>
      </c>
      <c r="E4750">
        <v>88</v>
      </c>
      <c r="F4750">
        <v>20</v>
      </c>
    </row>
    <row r="4751" spans="1:7" x14ac:dyDescent="0.2">
      <c r="A4751">
        <v>2.7388436179808602E+17</v>
      </c>
      <c r="B4751" t="s">
        <v>9388</v>
      </c>
      <c r="C4751" t="s">
        <v>9389</v>
      </c>
      <c r="D4751" s="1">
        <v>41241.889988425923</v>
      </c>
      <c r="E4751">
        <v>300</v>
      </c>
      <c r="F4751">
        <v>199</v>
      </c>
    </row>
    <row r="4752" spans="1:7" x14ac:dyDescent="0.2">
      <c r="A4752">
        <v>2.73886491044892E+17</v>
      </c>
      <c r="B4752" t="s">
        <v>9390</v>
      </c>
      <c r="C4752" t="s">
        <v>9391</v>
      </c>
      <c r="D4752" s="1">
        <v>41241.895856481482</v>
      </c>
      <c r="E4752">
        <v>37</v>
      </c>
      <c r="F4752">
        <v>20</v>
      </c>
    </row>
    <row r="4753" spans="1:8" x14ac:dyDescent="0.2">
      <c r="A4753">
        <v>2.7389059899654899E+17</v>
      </c>
      <c r="B4753" t="s">
        <v>9392</v>
      </c>
      <c r="C4753" t="s">
        <v>9393</v>
      </c>
      <c r="D4753" s="1">
        <v>41241.907199074078</v>
      </c>
      <c r="E4753">
        <v>149</v>
      </c>
      <c r="F4753">
        <v>44</v>
      </c>
    </row>
    <row r="4754" spans="1:8" x14ac:dyDescent="0.2">
      <c r="A4754">
        <v>2.7389061417573901E+17</v>
      </c>
      <c r="B4754" t="s">
        <v>9394</v>
      </c>
      <c r="C4754" t="s">
        <v>9395</v>
      </c>
      <c r="D4754" s="1">
        <v>41241.907233796293</v>
      </c>
      <c r="E4754">
        <v>73</v>
      </c>
      <c r="F4754">
        <v>23</v>
      </c>
    </row>
    <row r="4755" spans="1:8" x14ac:dyDescent="0.2">
      <c r="A4755">
        <v>2.7389979804475299E+17</v>
      </c>
      <c r="B4755" t="s">
        <v>9396</v>
      </c>
      <c r="C4755" t="s">
        <v>9397</v>
      </c>
      <c r="D4755" s="1">
        <v>41241.932581018518</v>
      </c>
      <c r="E4755">
        <v>98</v>
      </c>
      <c r="F4755">
        <v>32</v>
      </c>
    </row>
    <row r="4756" spans="1:8" x14ac:dyDescent="0.2">
      <c r="A4756">
        <v>2.7390190665138099E+17</v>
      </c>
      <c r="B4756" t="s">
        <v>9398</v>
      </c>
      <c r="C4756" t="s">
        <v>9399</v>
      </c>
      <c r="D4756" s="1">
        <v>41241.938402777778</v>
      </c>
      <c r="E4756">
        <v>597</v>
      </c>
      <c r="F4756">
        <v>498</v>
      </c>
      <c r="G4756" t="s">
        <v>89</v>
      </c>
    </row>
    <row r="4757" spans="1:8" x14ac:dyDescent="0.2">
      <c r="A4757">
        <v>2.73906873156132E+17</v>
      </c>
      <c r="B4757" t="s">
        <v>9400</v>
      </c>
      <c r="C4757" t="s">
        <v>9401</v>
      </c>
      <c r="D4757" s="1">
        <v>41241.952106481483</v>
      </c>
      <c r="E4757">
        <v>1365</v>
      </c>
      <c r="F4757">
        <v>1207</v>
      </c>
    </row>
    <row r="4758" spans="1:8" x14ac:dyDescent="0.2">
      <c r="A4758">
        <v>2.7390795257284602E+17</v>
      </c>
      <c r="B4758" t="s">
        <v>9402</v>
      </c>
      <c r="C4758" t="s">
        <v>9403</v>
      </c>
      <c r="D4758" s="1">
        <v>41241.955081018517</v>
      </c>
      <c r="E4758">
        <v>769</v>
      </c>
      <c r="F4758">
        <v>299</v>
      </c>
    </row>
    <row r="4759" spans="1:8" x14ac:dyDescent="0.2">
      <c r="A4759">
        <v>2.7390846632056E+17</v>
      </c>
      <c r="B4759" t="s">
        <v>9404</v>
      </c>
      <c r="C4759" t="s">
        <v>9405</v>
      </c>
      <c r="D4759" s="1">
        <v>41241.956504629627</v>
      </c>
      <c r="E4759">
        <v>327</v>
      </c>
      <c r="F4759">
        <v>128</v>
      </c>
    </row>
    <row r="4760" spans="1:8" x14ac:dyDescent="0.2">
      <c r="A4760">
        <v>2.7390942510070099E+17</v>
      </c>
      <c r="B4760" t="s">
        <v>9406</v>
      </c>
      <c r="C4760" t="s">
        <v>9407</v>
      </c>
      <c r="D4760" s="1">
        <v>41241.959143518521</v>
      </c>
      <c r="E4760">
        <v>43</v>
      </c>
      <c r="F4760">
        <v>11</v>
      </c>
      <c r="H4760" t="s">
        <v>505</v>
      </c>
    </row>
    <row r="4761" spans="1:8" x14ac:dyDescent="0.2">
      <c r="A4761">
        <v>2.74147870523944E+17</v>
      </c>
      <c r="B4761" t="s">
        <v>9408</v>
      </c>
      <c r="C4761" t="s">
        <v>9409</v>
      </c>
      <c r="D4761" s="1">
        <v>41242.617129629631</v>
      </c>
      <c r="E4761">
        <v>293</v>
      </c>
      <c r="F4761">
        <v>209</v>
      </c>
    </row>
    <row r="4762" spans="1:8" x14ac:dyDescent="0.2">
      <c r="A4762">
        <v>2.7414814472235002E+17</v>
      </c>
      <c r="B4762" t="s">
        <v>9410</v>
      </c>
      <c r="C4762" t="s">
        <v>9411</v>
      </c>
      <c r="D4762" s="1">
        <v>41242.617881944447</v>
      </c>
      <c r="E4762">
        <v>377</v>
      </c>
      <c r="F4762">
        <v>141</v>
      </c>
    </row>
    <row r="4763" spans="1:8" x14ac:dyDescent="0.2">
      <c r="A4763">
        <v>2.7415855115548198E+17</v>
      </c>
      <c r="B4763" t="s">
        <v>9412</v>
      </c>
      <c r="C4763" t="s">
        <v>9413</v>
      </c>
      <c r="D4763" s="1">
        <v>41242.646597222221</v>
      </c>
      <c r="E4763">
        <v>506</v>
      </c>
      <c r="F4763">
        <v>177</v>
      </c>
    </row>
    <row r="4764" spans="1:8" x14ac:dyDescent="0.2">
      <c r="A4764">
        <v>2.7416137677421299E+17</v>
      </c>
      <c r="B4764" t="s">
        <v>9414</v>
      </c>
      <c r="C4764" t="s">
        <v>9415</v>
      </c>
      <c r="D4764" s="1">
        <v>41242.654398148145</v>
      </c>
      <c r="E4764">
        <v>188</v>
      </c>
      <c r="F4764">
        <v>190</v>
      </c>
      <c r="H4764" t="s">
        <v>505</v>
      </c>
    </row>
    <row r="4765" spans="1:8" x14ac:dyDescent="0.2">
      <c r="A4765">
        <v>2.7416158344014598E+17</v>
      </c>
      <c r="B4765" t="s">
        <v>9416</v>
      </c>
      <c r="C4765" t="s">
        <v>9417</v>
      </c>
      <c r="D4765" s="1">
        <v>41242.654965277776</v>
      </c>
      <c r="E4765">
        <v>70</v>
      </c>
      <c r="F4765">
        <v>28</v>
      </c>
    </row>
    <row r="4766" spans="1:8" x14ac:dyDescent="0.2">
      <c r="A4766">
        <v>2.7416404302196701E+17</v>
      </c>
      <c r="B4766" t="s">
        <v>9418</v>
      </c>
      <c r="C4766" t="s">
        <v>9419</v>
      </c>
      <c r="D4766" s="1">
        <v>41242.661759259259</v>
      </c>
      <c r="E4766">
        <v>50</v>
      </c>
      <c r="F4766">
        <v>88</v>
      </c>
    </row>
    <row r="4767" spans="1:8" x14ac:dyDescent="0.2">
      <c r="A4767">
        <v>2.7416405925810899E+17</v>
      </c>
      <c r="B4767" t="s">
        <v>9420</v>
      </c>
      <c r="C4767" t="s">
        <v>9421</v>
      </c>
      <c r="D4767" s="1">
        <v>41242.661805555559</v>
      </c>
      <c r="E4767">
        <v>59</v>
      </c>
      <c r="F4767">
        <v>54</v>
      </c>
      <c r="G4767" t="s">
        <v>89</v>
      </c>
    </row>
    <row r="4768" spans="1:8" x14ac:dyDescent="0.2">
      <c r="A4768">
        <v>2.74165601134596E+17</v>
      </c>
      <c r="B4768" t="s">
        <v>9422</v>
      </c>
      <c r="C4768" t="s">
        <v>9423</v>
      </c>
      <c r="D4768" s="1">
        <v>41242.66605324074</v>
      </c>
      <c r="E4768">
        <v>3</v>
      </c>
      <c r="F4768">
        <v>1</v>
      </c>
      <c r="G4768" t="s">
        <v>89</v>
      </c>
    </row>
    <row r="4769" spans="1:7" x14ac:dyDescent="0.2">
      <c r="A4769">
        <v>2.7416698296061101E+17</v>
      </c>
      <c r="B4769" t="s">
        <v>9424</v>
      </c>
      <c r="C4769" t="s">
        <v>9425</v>
      </c>
      <c r="D4769" s="1">
        <v>41242.669872685183</v>
      </c>
      <c r="E4769">
        <v>5</v>
      </c>
      <c r="F4769">
        <v>0</v>
      </c>
      <c r="G4769" t="s">
        <v>89</v>
      </c>
    </row>
    <row r="4770" spans="1:7" x14ac:dyDescent="0.2">
      <c r="A4770">
        <v>2.741731751081E+17</v>
      </c>
      <c r="B4770" t="s">
        <v>9426</v>
      </c>
      <c r="C4770" t="s">
        <v>9427</v>
      </c>
      <c r="D4770" s="1">
        <v>41242.686956018515</v>
      </c>
      <c r="E4770">
        <v>25</v>
      </c>
      <c r="F4770">
        <v>6</v>
      </c>
    </row>
    <row r="4771" spans="1:7" x14ac:dyDescent="0.2">
      <c r="A4771">
        <v>2.7418990760441402E+17</v>
      </c>
      <c r="B4771" t="s">
        <v>9428</v>
      </c>
      <c r="C4771" t="s">
        <v>9429</v>
      </c>
      <c r="D4771" s="1">
        <v>41242.733124999999</v>
      </c>
      <c r="E4771">
        <v>254</v>
      </c>
      <c r="F4771">
        <v>122</v>
      </c>
      <c r="G4771" t="s">
        <v>89</v>
      </c>
    </row>
    <row r="4772" spans="1:7" x14ac:dyDescent="0.2">
      <c r="A4772">
        <v>2.7419973063923299E+17</v>
      </c>
      <c r="B4772" t="s">
        <v>9430</v>
      </c>
      <c r="C4772" t="s">
        <v>9431</v>
      </c>
      <c r="D4772" s="1">
        <v>41242.760231481479</v>
      </c>
      <c r="E4772">
        <v>46</v>
      </c>
      <c r="F4772">
        <v>7</v>
      </c>
      <c r="G4772" t="s">
        <v>89</v>
      </c>
    </row>
    <row r="4773" spans="1:7" x14ac:dyDescent="0.2">
      <c r="A4773">
        <v>2.7420302648137299E+17</v>
      </c>
      <c r="B4773" t="s">
        <v>9432</v>
      </c>
      <c r="C4773" t="s">
        <v>9433</v>
      </c>
      <c r="D4773" s="1">
        <v>41242.769328703704</v>
      </c>
      <c r="E4773">
        <v>25</v>
      </c>
      <c r="F4773">
        <v>12</v>
      </c>
      <c r="G4773" t="s">
        <v>89</v>
      </c>
    </row>
    <row r="4774" spans="1:7" x14ac:dyDescent="0.2">
      <c r="A4774">
        <v>2.7420609086923501E+17</v>
      </c>
      <c r="B4774" t="s">
        <v>9434</v>
      </c>
      <c r="C4774" t="s">
        <v>9435</v>
      </c>
      <c r="D4774" s="1">
        <v>41242.777789351851</v>
      </c>
      <c r="E4774">
        <v>47</v>
      </c>
      <c r="F4774">
        <v>10</v>
      </c>
      <c r="G4774" t="s">
        <v>89</v>
      </c>
    </row>
    <row r="4775" spans="1:7" x14ac:dyDescent="0.2">
      <c r="A4775">
        <v>2.7421338747758099E+17</v>
      </c>
      <c r="B4775" t="s">
        <v>9436</v>
      </c>
      <c r="C4775" t="s">
        <v>9437</v>
      </c>
      <c r="D4775" s="1">
        <v>41242.79791666667</v>
      </c>
      <c r="E4775">
        <v>36</v>
      </c>
      <c r="F4775">
        <v>13</v>
      </c>
      <c r="G4775" t="s">
        <v>89</v>
      </c>
    </row>
    <row r="4776" spans="1:7" x14ac:dyDescent="0.2">
      <c r="A4776">
        <v>2.7421959480004099E+17</v>
      </c>
      <c r="B4776" t="s">
        <v>9438</v>
      </c>
      <c r="C4776" t="s">
        <v>9439</v>
      </c>
      <c r="D4776" s="1">
        <v>41242.815046296295</v>
      </c>
      <c r="E4776">
        <v>46</v>
      </c>
      <c r="F4776">
        <v>26</v>
      </c>
      <c r="G4776" t="s">
        <v>89</v>
      </c>
    </row>
    <row r="4777" spans="1:7" x14ac:dyDescent="0.2">
      <c r="A4777">
        <v>2.7422892213943002E+17</v>
      </c>
      <c r="B4777" t="s">
        <v>9440</v>
      </c>
      <c r="C4777" t="s">
        <v>9441</v>
      </c>
      <c r="D4777" s="1">
        <v>41242.840787037036</v>
      </c>
      <c r="E4777">
        <v>217</v>
      </c>
      <c r="F4777">
        <v>222</v>
      </c>
    </row>
    <row r="4778" spans="1:7" x14ac:dyDescent="0.2">
      <c r="A4778">
        <v>2.7422935045756099E+17</v>
      </c>
      <c r="B4778" t="s">
        <v>9442</v>
      </c>
      <c r="C4778" t="s">
        <v>9443</v>
      </c>
      <c r="D4778" s="1">
        <v>41242.841967592591</v>
      </c>
      <c r="E4778">
        <v>3</v>
      </c>
      <c r="F4778">
        <v>1</v>
      </c>
      <c r="G4778" t="s">
        <v>89</v>
      </c>
    </row>
    <row r="4779" spans="1:7" x14ac:dyDescent="0.2">
      <c r="A4779">
        <v>2.7422965360924998E+17</v>
      </c>
      <c r="B4779" t="s">
        <v>9444</v>
      </c>
      <c r="C4779" t="e">
        <f>_xlfn.SINGLE( atrlimo _xlfn.SINGLE( EricTrump Agreed.))</f>
        <v>#NAME?</v>
      </c>
      <c r="D4779" s="1">
        <v>41242.842812499999</v>
      </c>
      <c r="E4779">
        <v>5</v>
      </c>
      <c r="F4779">
        <v>2</v>
      </c>
      <c r="G4779" t="s">
        <v>215</v>
      </c>
    </row>
    <row r="4780" spans="1:7" x14ac:dyDescent="0.2">
      <c r="A4780">
        <v>2.7423610994755901E+17</v>
      </c>
      <c r="B4780" t="s">
        <v>9445</v>
      </c>
      <c r="C4780" t="s">
        <v>9446</v>
      </c>
      <c r="D4780" s="1">
        <v>41242.860625000001</v>
      </c>
      <c r="E4780">
        <v>2717</v>
      </c>
      <c r="F4780">
        <v>3395</v>
      </c>
    </row>
    <row r="4781" spans="1:7" x14ac:dyDescent="0.2">
      <c r="A4781">
        <v>2.7424634539567101E+17</v>
      </c>
      <c r="B4781" t="s">
        <v>9447</v>
      </c>
      <c r="C4781" t="s">
        <v>9448</v>
      </c>
      <c r="D4781" s="1">
        <v>41242.888865740744</v>
      </c>
      <c r="E4781">
        <v>145</v>
      </c>
      <c r="F4781">
        <v>60</v>
      </c>
    </row>
    <row r="4782" spans="1:7" x14ac:dyDescent="0.2">
      <c r="A4782">
        <v>2.7424658466394499E+17</v>
      </c>
      <c r="B4782" t="s">
        <v>9449</v>
      </c>
      <c r="C4782" t="s">
        <v>9450</v>
      </c>
      <c r="D4782" s="1">
        <v>41242.889525462961</v>
      </c>
      <c r="E4782">
        <v>292</v>
      </c>
      <c r="F4782">
        <v>74</v>
      </c>
    </row>
    <row r="4783" spans="1:7" x14ac:dyDescent="0.2">
      <c r="A4783">
        <v>2.7425449687030099E+17</v>
      </c>
      <c r="B4783" t="s">
        <v>9451</v>
      </c>
      <c r="C4783" t="s">
        <v>9452</v>
      </c>
      <c r="D4783" s="1">
        <v>41242.911365740743</v>
      </c>
      <c r="E4783">
        <v>46</v>
      </c>
      <c r="F4783">
        <v>31</v>
      </c>
      <c r="G4783" t="s">
        <v>89</v>
      </c>
    </row>
    <row r="4784" spans="1:7" x14ac:dyDescent="0.2">
      <c r="A4784">
        <v>2.74259124211044E+17</v>
      </c>
      <c r="B4784" t="s">
        <v>9453</v>
      </c>
      <c r="C4784" t="s">
        <v>9454</v>
      </c>
      <c r="D4784" s="1">
        <v>41242.924131944441</v>
      </c>
      <c r="E4784">
        <v>144</v>
      </c>
      <c r="F4784">
        <v>89</v>
      </c>
      <c r="G4784" t="s">
        <v>89</v>
      </c>
    </row>
    <row r="4785" spans="1:8" x14ac:dyDescent="0.2">
      <c r="A4785">
        <v>2.74262285705412E+17</v>
      </c>
      <c r="B4785" t="s">
        <v>9455</v>
      </c>
      <c r="C4785" t="s">
        <v>9456</v>
      </c>
      <c r="D4785" s="1">
        <v>41242.932858796295</v>
      </c>
      <c r="E4785">
        <v>358</v>
      </c>
      <c r="F4785">
        <v>136</v>
      </c>
      <c r="G4785" t="s">
        <v>89</v>
      </c>
    </row>
    <row r="4786" spans="1:8" x14ac:dyDescent="0.2">
      <c r="A4786">
        <v>2.7426762816658598E+17</v>
      </c>
      <c r="B4786" t="s">
        <v>9457</v>
      </c>
      <c r="C4786" t="s">
        <v>9458</v>
      </c>
      <c r="D4786" s="1">
        <v>41242.947592592594</v>
      </c>
      <c r="E4786">
        <v>2483</v>
      </c>
      <c r="F4786">
        <v>3556</v>
      </c>
    </row>
    <row r="4787" spans="1:8" x14ac:dyDescent="0.2">
      <c r="A4787">
        <v>2.74512362525044E+17</v>
      </c>
      <c r="B4787" t="s">
        <v>9459</v>
      </c>
      <c r="C4787" t="s">
        <v>9460</v>
      </c>
      <c r="D4787" s="1">
        <v>41243.622939814813</v>
      </c>
      <c r="E4787">
        <v>72</v>
      </c>
      <c r="F4787">
        <v>56</v>
      </c>
      <c r="G4787" t="s">
        <v>215</v>
      </c>
    </row>
    <row r="4788" spans="1:8" x14ac:dyDescent="0.2">
      <c r="A4788">
        <v>2.7452873135424301E+17</v>
      </c>
      <c r="B4788" t="s">
        <v>9461</v>
      </c>
      <c r="C4788" t="s">
        <v>9462</v>
      </c>
      <c r="D4788" s="1">
        <v>41243.66810185185</v>
      </c>
      <c r="E4788">
        <v>5</v>
      </c>
      <c r="F4788">
        <v>1</v>
      </c>
      <c r="G4788" t="s">
        <v>89</v>
      </c>
    </row>
    <row r="4789" spans="1:8" x14ac:dyDescent="0.2">
      <c r="A4789">
        <v>2.7455519546632998E+17</v>
      </c>
      <c r="B4789" t="s">
        <v>9463</v>
      </c>
      <c r="C4789" t="s">
        <v>9464</v>
      </c>
      <c r="D4789" s="1">
        <v>41243.74113425926</v>
      </c>
      <c r="E4789">
        <v>12</v>
      </c>
      <c r="F4789">
        <v>9</v>
      </c>
      <c r="G4789" t="s">
        <v>215</v>
      </c>
    </row>
    <row r="4790" spans="1:8" x14ac:dyDescent="0.2">
      <c r="A4790">
        <v>2.7455537213043002E+17</v>
      </c>
      <c r="B4790" t="s">
        <v>9465</v>
      </c>
      <c r="C4790" t="s">
        <v>9466</v>
      </c>
      <c r="D4790" s="1">
        <v>41243.741620370369</v>
      </c>
      <c r="E4790">
        <v>13</v>
      </c>
      <c r="F4790">
        <v>4</v>
      </c>
      <c r="G4790" t="s">
        <v>576</v>
      </c>
    </row>
    <row r="4791" spans="1:8" x14ac:dyDescent="0.2">
      <c r="A4791">
        <v>2.7455769423553699E+17</v>
      </c>
      <c r="B4791" t="s">
        <v>9467</v>
      </c>
      <c r="C4791" t="s">
        <v>9468</v>
      </c>
      <c r="D4791" s="1">
        <v>41243.748020833336</v>
      </c>
      <c r="E4791">
        <v>51</v>
      </c>
      <c r="F4791">
        <v>29</v>
      </c>
    </row>
    <row r="4792" spans="1:8" x14ac:dyDescent="0.2">
      <c r="A4792">
        <v>2.7456298864672701E+17</v>
      </c>
      <c r="B4792" t="s">
        <v>9469</v>
      </c>
      <c r="C4792" t="s">
        <v>9470</v>
      </c>
      <c r="D4792" s="1">
        <v>41243.762638888889</v>
      </c>
      <c r="E4792">
        <v>3</v>
      </c>
      <c r="F4792">
        <v>0</v>
      </c>
      <c r="G4792" t="s">
        <v>576</v>
      </c>
    </row>
    <row r="4793" spans="1:8" x14ac:dyDescent="0.2">
      <c r="A4793">
        <v>2.7456316638458202E+17</v>
      </c>
      <c r="B4793" t="s">
        <v>9471</v>
      </c>
      <c r="C4793" t="e">
        <f>_xlfn.SINGLE( sbowlin1 Thanks)--You will love it.</f>
        <v>#NAME?</v>
      </c>
      <c r="D4793" s="1">
        <v>41243.763124999998</v>
      </c>
      <c r="E4793">
        <v>4</v>
      </c>
      <c r="F4793">
        <v>1</v>
      </c>
      <c r="G4793" t="s">
        <v>89</v>
      </c>
    </row>
    <row r="4794" spans="1:8" x14ac:dyDescent="0.2">
      <c r="A4794">
        <v>2.74563608799744E+17</v>
      </c>
      <c r="B4794" t="s">
        <v>9472</v>
      </c>
      <c r="C4794" t="s">
        <v>9473</v>
      </c>
      <c r="D4794" s="1">
        <v>41243.764351851853</v>
      </c>
      <c r="E4794">
        <v>3</v>
      </c>
      <c r="F4794">
        <v>0</v>
      </c>
      <c r="G4794" t="s">
        <v>89</v>
      </c>
    </row>
    <row r="4795" spans="1:8" x14ac:dyDescent="0.2">
      <c r="A4795">
        <v>2.7456399361456899E+17</v>
      </c>
      <c r="B4795" t="s">
        <v>9474</v>
      </c>
      <c r="C4795" t="e">
        <f>_xlfn.SINGLE( TonyDABodyguard _xlfn.SINGLE( Seanelmi I agree))--and Thanks.</f>
        <v>#NAME?</v>
      </c>
      <c r="D4795" s="1">
        <v>41243.765405092592</v>
      </c>
      <c r="E4795">
        <v>3</v>
      </c>
      <c r="F4795">
        <v>4</v>
      </c>
      <c r="G4795" t="s">
        <v>215</v>
      </c>
    </row>
    <row r="4796" spans="1:8" x14ac:dyDescent="0.2">
      <c r="A4796">
        <v>2.7456503805078301E+17</v>
      </c>
      <c r="B4796" t="s">
        <v>9475</v>
      </c>
      <c r="C4796" t="e">
        <f xml:space="preserve"> sagethelaxbro Hi Sage</f>
        <v>#NAME?</v>
      </c>
      <c r="D4796" s="1">
        <v>41243.768287037034</v>
      </c>
      <c r="E4796">
        <v>199</v>
      </c>
      <c r="F4796">
        <v>306</v>
      </c>
      <c r="G4796" t="s">
        <v>89</v>
      </c>
    </row>
    <row r="4797" spans="1:8" x14ac:dyDescent="0.2">
      <c r="A4797">
        <v>2.7457154135688301E+17</v>
      </c>
      <c r="B4797" t="s">
        <v>9476</v>
      </c>
      <c r="C4797" t="s">
        <v>9477</v>
      </c>
      <c r="D4797" s="1">
        <v>41243.786238425928</v>
      </c>
      <c r="E4797">
        <v>20</v>
      </c>
      <c r="F4797">
        <v>10</v>
      </c>
      <c r="H4797" t="s">
        <v>390</v>
      </c>
    </row>
    <row r="4798" spans="1:8" x14ac:dyDescent="0.2">
      <c r="A4798">
        <v>2.7459012996274899E+17</v>
      </c>
      <c r="B4798" t="s">
        <v>9478</v>
      </c>
      <c r="C4798" t="s">
        <v>9479</v>
      </c>
      <c r="D4798" s="1">
        <v>41243.837534722225</v>
      </c>
      <c r="E4798">
        <v>204</v>
      </c>
      <c r="F4798">
        <v>62</v>
      </c>
      <c r="G4798" t="s">
        <v>89</v>
      </c>
    </row>
    <row r="4799" spans="1:8" x14ac:dyDescent="0.2">
      <c r="A4799">
        <v>2.7460081905843802E+17</v>
      </c>
      <c r="B4799" t="s">
        <v>9480</v>
      </c>
      <c r="C4799" t="e">
        <f>_xlfn.SINGLE(TarikaN_11 Motivation is key), so is momentum.</f>
        <v>#NAME?</v>
      </c>
      <c r="D4799" s="1">
        <v>41243.867025462961</v>
      </c>
      <c r="E4799">
        <v>10</v>
      </c>
      <c r="F4799">
        <v>15</v>
      </c>
      <c r="G4799" t="e">
        <f>TarikaN_11</f>
        <v>#NAME?</v>
      </c>
    </row>
    <row r="4800" spans="1:8" x14ac:dyDescent="0.2">
      <c r="A4800">
        <v>2.74602225626664E+17</v>
      </c>
      <c r="B4800" t="s">
        <v>9481</v>
      </c>
      <c r="C4800" t="s">
        <v>9482</v>
      </c>
      <c r="D4800" s="1">
        <v>41243.87091435185</v>
      </c>
      <c r="E4800">
        <v>4</v>
      </c>
      <c r="F4800">
        <v>2</v>
      </c>
      <c r="G4800" t="s">
        <v>546</v>
      </c>
    </row>
    <row r="4801" spans="1:7" x14ac:dyDescent="0.2">
      <c r="A4801">
        <v>2.7460385283624499E+17</v>
      </c>
      <c r="B4801" t="s">
        <v>9483</v>
      </c>
      <c r="C4801" t="s">
        <v>9484</v>
      </c>
      <c r="D4801" s="1">
        <v>41243.875405092593</v>
      </c>
      <c r="E4801">
        <v>236</v>
      </c>
      <c r="F4801">
        <v>111</v>
      </c>
    </row>
    <row r="4802" spans="1:7" x14ac:dyDescent="0.2">
      <c r="A4802">
        <v>2.7460714153548998E+17</v>
      </c>
      <c r="B4802" t="s">
        <v>9485</v>
      </c>
      <c r="C4802" t="e">
        <f>_xlfn.SINGLE( JMinello very nice), Thanks.</f>
        <v>#NAME?</v>
      </c>
      <c r="D4802" s="1">
        <v>41243.884479166663</v>
      </c>
      <c r="E4802">
        <v>3</v>
      </c>
      <c r="F4802">
        <v>2</v>
      </c>
      <c r="G4802" t="s">
        <v>89</v>
      </c>
    </row>
    <row r="4803" spans="1:7" x14ac:dyDescent="0.2">
      <c r="A4803">
        <v>2.7461040411680701E+17</v>
      </c>
      <c r="B4803" t="s">
        <v>9486</v>
      </c>
      <c r="C4803" t="s">
        <v>9487</v>
      </c>
      <c r="D4803" s="1">
        <v>41243.893483796295</v>
      </c>
      <c r="E4803">
        <v>214</v>
      </c>
      <c r="F4803">
        <v>104</v>
      </c>
    </row>
    <row r="4804" spans="1:7" x14ac:dyDescent="0.2">
      <c r="A4804">
        <v>2.7461398715552099E+17</v>
      </c>
      <c r="B4804" t="s">
        <v>9488</v>
      </c>
      <c r="C4804" t="s">
        <v>9489</v>
      </c>
      <c r="D4804" s="1">
        <v>41243.903368055559</v>
      </c>
      <c r="E4804">
        <v>99</v>
      </c>
      <c r="F4804">
        <v>128</v>
      </c>
      <c r="G4804" t="s">
        <v>89</v>
      </c>
    </row>
    <row r="4805" spans="1:7" x14ac:dyDescent="0.2">
      <c r="A4805">
        <v>2.7461529972100701E+17</v>
      </c>
      <c r="B4805" t="s">
        <v>9490</v>
      </c>
      <c r="C4805" t="e">
        <f>_xlfn.SINGLE( AmishFlyers66 Try Trump Grill in Trump Tower. Excellent food), good prices. enjoy Your visit.</f>
        <v>#NAME?</v>
      </c>
      <c r="D4805" s="1">
        <v>41243.906990740739</v>
      </c>
      <c r="E4805">
        <v>10</v>
      </c>
      <c r="F4805">
        <v>8</v>
      </c>
      <c r="G4805" t="s">
        <v>89</v>
      </c>
    </row>
    <row r="4806" spans="1:7" x14ac:dyDescent="0.2">
      <c r="A4806">
        <v>2.7461847258197101E+17</v>
      </c>
      <c r="B4806" t="s">
        <v>9491</v>
      </c>
      <c r="C4806" t="e">
        <f>_xlfn.SINGLE(therealhillyard Trump National golf Club Los Angeles)--it fronts the Pacific Ocean and is spectacular.</f>
        <v>#NAME?</v>
      </c>
      <c r="D4806" s="1">
        <v>41243.91574074074</v>
      </c>
      <c r="E4806">
        <v>7</v>
      </c>
      <c r="F4806">
        <v>0</v>
      </c>
      <c r="G4806" t="e">
        <f>therealhillyard</f>
        <v>#NAME?</v>
      </c>
    </row>
    <row r="4807" spans="1:7" x14ac:dyDescent="0.2">
      <c r="A4807">
        <v>2.7462235349595699E+17</v>
      </c>
      <c r="B4807" t="s">
        <v>9492</v>
      </c>
      <c r="C4807" t="s">
        <v>9493</v>
      </c>
      <c r="D4807" s="1">
        <v>41243.926446759258</v>
      </c>
      <c r="E4807">
        <v>30</v>
      </c>
      <c r="F4807">
        <v>10</v>
      </c>
    </row>
    <row r="4808" spans="1:7" x14ac:dyDescent="0.2">
      <c r="A4808">
        <v>2.74623975873728E+17</v>
      </c>
      <c r="B4808" t="s">
        <v>9494</v>
      </c>
      <c r="C4808" t="s">
        <v>9495</v>
      </c>
      <c r="D4808" s="1">
        <v>41243.930925925924</v>
      </c>
      <c r="E4808">
        <v>231</v>
      </c>
      <c r="F4808">
        <v>56</v>
      </c>
    </row>
    <row r="4809" spans="1:7" x14ac:dyDescent="0.2">
      <c r="A4809">
        <v>2.75600535556612E+17</v>
      </c>
      <c r="B4809" t="s">
        <v>9496</v>
      </c>
      <c r="C4809" t="s">
        <v>9497</v>
      </c>
      <c r="D4809" s="1">
        <v>41246.625717592593</v>
      </c>
      <c r="E4809">
        <v>4</v>
      </c>
      <c r="F4809">
        <v>5</v>
      </c>
      <c r="G4809" t="s">
        <v>89</v>
      </c>
    </row>
    <row r="4810" spans="1:7" x14ac:dyDescent="0.2">
      <c r="A4810">
        <v>2.75605454216916E+17</v>
      </c>
      <c r="B4810" t="s">
        <v>9498</v>
      </c>
      <c r="C4810" t="s">
        <v>9499</v>
      </c>
      <c r="D4810" s="1">
        <v>41246.639293981483</v>
      </c>
      <c r="E4810">
        <v>0</v>
      </c>
      <c r="F4810">
        <v>1</v>
      </c>
      <c r="G4810" t="s">
        <v>89</v>
      </c>
    </row>
    <row r="4811" spans="1:7" x14ac:dyDescent="0.2">
      <c r="A4811">
        <v>2.7560659730734598E+17</v>
      </c>
      <c r="B4811" t="s">
        <v>9500</v>
      </c>
      <c r="C4811" t="e">
        <f xml:space="preserve"> captainluc Thank You</f>
        <v>#NAME?</v>
      </c>
      <c r="D4811" s="1">
        <v>41246.642442129632</v>
      </c>
      <c r="E4811">
        <v>0</v>
      </c>
      <c r="F4811">
        <v>0</v>
      </c>
      <c r="G4811" t="s">
        <v>89</v>
      </c>
    </row>
    <row r="4812" spans="1:7" x14ac:dyDescent="0.2">
      <c r="A4812">
        <v>2.7560740202652E+17</v>
      </c>
      <c r="B4812" t="s">
        <v>9501</v>
      </c>
      <c r="C4812" t="e">
        <f>_xlfn.SINGLE(dpburg Thx) -- enjoy Your Visit</f>
        <v>#NAME?</v>
      </c>
      <c r="D4812" s="1">
        <v>41246.64466435185</v>
      </c>
      <c r="E4812">
        <v>2</v>
      </c>
      <c r="F4812">
        <v>2</v>
      </c>
      <c r="G4812" t="e">
        <f>dpburg</f>
        <v>#NAME?</v>
      </c>
    </row>
    <row r="4813" spans="1:7" x14ac:dyDescent="0.2">
      <c r="A4813">
        <v>2.7561097999852701E+17</v>
      </c>
      <c r="B4813" t="s">
        <v>9502</v>
      </c>
      <c r="C4813" t="e">
        <f>_xlfn.SINGLE( Boura15 Start with my first book), the Art of the Deal.</f>
        <v>#NAME?</v>
      </c>
      <c r="D4813" s="1">
        <v>41246.654537037037</v>
      </c>
      <c r="E4813">
        <v>0</v>
      </c>
      <c r="F4813">
        <v>2</v>
      </c>
      <c r="G4813" t="s">
        <v>89</v>
      </c>
    </row>
    <row r="4814" spans="1:7" x14ac:dyDescent="0.2">
      <c r="A4814">
        <v>2.7562700156030899E+17</v>
      </c>
      <c r="B4814" t="s">
        <v>9503</v>
      </c>
      <c r="C4814" t="s">
        <v>9504</v>
      </c>
      <c r="D4814" s="1">
        <v>41246.698750000003</v>
      </c>
      <c r="E4814">
        <v>45</v>
      </c>
      <c r="F4814">
        <v>34</v>
      </c>
    </row>
    <row r="4815" spans="1:7" x14ac:dyDescent="0.2">
      <c r="A4815">
        <v>2.7562701715472301E+17</v>
      </c>
      <c r="B4815" t="s">
        <v>9505</v>
      </c>
      <c r="C4815" t="s">
        <v>9506</v>
      </c>
      <c r="D4815" s="1">
        <v>41246.698796296296</v>
      </c>
      <c r="E4815">
        <v>26</v>
      </c>
      <c r="F4815">
        <v>8</v>
      </c>
      <c r="G4815" t="s">
        <v>215</v>
      </c>
    </row>
    <row r="4816" spans="1:7" x14ac:dyDescent="0.2">
      <c r="A4816">
        <v>2.7562821705282301E+17</v>
      </c>
      <c r="B4816" t="s">
        <v>9507</v>
      </c>
      <c r="C4816" t="s">
        <v>9508</v>
      </c>
      <c r="D4816" s="1">
        <v>41246.702106481483</v>
      </c>
      <c r="E4816">
        <v>54</v>
      </c>
      <c r="F4816">
        <v>23</v>
      </c>
    </row>
    <row r="4817" spans="1:7" x14ac:dyDescent="0.2">
      <c r="A4817">
        <v>2.7562823313380099E+17</v>
      </c>
      <c r="B4817" t="s">
        <v>9509</v>
      </c>
      <c r="C4817" t="s">
        <v>9510</v>
      </c>
      <c r="D4817" s="1">
        <v>41246.702152777776</v>
      </c>
      <c r="E4817">
        <v>85</v>
      </c>
      <c r="F4817">
        <v>34</v>
      </c>
      <c r="G4817" t="s">
        <v>89</v>
      </c>
    </row>
    <row r="4818" spans="1:7" x14ac:dyDescent="0.2">
      <c r="A4818">
        <v>2.75630941748224E+17</v>
      </c>
      <c r="B4818" t="s">
        <v>9511</v>
      </c>
      <c r="C4818" t="s">
        <v>9512</v>
      </c>
      <c r="D4818" s="1">
        <v>41246.709629629629</v>
      </c>
      <c r="E4818">
        <v>33</v>
      </c>
      <c r="F4818">
        <v>17</v>
      </c>
    </row>
    <row r="4819" spans="1:7" x14ac:dyDescent="0.2">
      <c r="A4819">
        <v>2.7564869033564499E+17</v>
      </c>
      <c r="B4819" t="s">
        <v>9513</v>
      </c>
      <c r="C4819" t="e">
        <f xml:space="preserve"> sinnerofa10shun Work hard and stay focused. good luck.</f>
        <v>#NAME?</v>
      </c>
      <c r="D4819" s="1">
        <v>41246.758599537039</v>
      </c>
      <c r="E4819">
        <v>1</v>
      </c>
      <c r="F4819">
        <v>0</v>
      </c>
      <c r="G4819" t="s">
        <v>89</v>
      </c>
    </row>
    <row r="4820" spans="1:7" x14ac:dyDescent="0.2">
      <c r="A4820">
        <v>2.7566135399640198E+17</v>
      </c>
      <c r="B4820" t="s">
        <v>9514</v>
      </c>
      <c r="C4820" t="s">
        <v>9515</v>
      </c>
      <c r="D4820" s="1">
        <v>41246.793541666666</v>
      </c>
      <c r="E4820">
        <v>46</v>
      </c>
      <c r="F4820">
        <v>37</v>
      </c>
      <c r="G4820" t="s">
        <v>89</v>
      </c>
    </row>
    <row r="4821" spans="1:7" x14ac:dyDescent="0.2">
      <c r="A4821">
        <v>2.7567922439900301E+17</v>
      </c>
      <c r="B4821" t="s">
        <v>9516</v>
      </c>
      <c r="C4821" t="s">
        <v>9517</v>
      </c>
      <c r="D4821" s="1">
        <v>41246.842858796299</v>
      </c>
      <c r="E4821">
        <v>31</v>
      </c>
      <c r="F4821">
        <v>13</v>
      </c>
      <c r="G4821" t="s">
        <v>89</v>
      </c>
    </row>
    <row r="4822" spans="1:7" x14ac:dyDescent="0.2">
      <c r="A4822">
        <v>2.7567984079393101E+17</v>
      </c>
      <c r="B4822" t="s">
        <v>9518</v>
      </c>
      <c r="C4822" t="e">
        <f>_xlfn.SINGLE(karefor5 _xlfn.SINGLE( IvankaTrump _xlfn.SINGLE( foxandfriends Thanks)))</f>
        <v>#NAME?</v>
      </c>
      <c r="D4822" s="1">
        <v>41246.844571759262</v>
      </c>
      <c r="E4822">
        <v>0</v>
      </c>
      <c r="F4822">
        <v>0</v>
      </c>
      <c r="G4822" t="s">
        <v>9519</v>
      </c>
    </row>
    <row r="4823" spans="1:7" x14ac:dyDescent="0.2">
      <c r="A4823">
        <v>2.7567995972761101E+17</v>
      </c>
      <c r="B4823" t="s">
        <v>9520</v>
      </c>
      <c r="C4823" t="s">
        <v>9521</v>
      </c>
      <c r="D4823" s="1">
        <v>41246.844884259262</v>
      </c>
      <c r="E4823">
        <v>0</v>
      </c>
      <c r="F4823">
        <v>2</v>
      </c>
      <c r="G4823" t="s">
        <v>89</v>
      </c>
    </row>
    <row r="4824" spans="1:7" x14ac:dyDescent="0.2">
      <c r="A4824">
        <v>2.7568008467591901E+17</v>
      </c>
      <c r="B4824" t="s">
        <v>9522</v>
      </c>
      <c r="C4824" t="s">
        <v>9523</v>
      </c>
      <c r="D4824" s="1">
        <v>41246.845231481479</v>
      </c>
      <c r="E4824">
        <v>2</v>
      </c>
      <c r="F4824">
        <v>1</v>
      </c>
      <c r="G4824" t="s">
        <v>89</v>
      </c>
    </row>
    <row r="4825" spans="1:7" x14ac:dyDescent="0.2">
      <c r="A4825">
        <v>2.7568474924111398E+17</v>
      </c>
      <c r="B4825" t="s">
        <v>9524</v>
      </c>
      <c r="C4825" t="s">
        <v>9525</v>
      </c>
      <c r="D4825" s="1">
        <v>41246.858101851853</v>
      </c>
      <c r="E4825">
        <v>15</v>
      </c>
      <c r="F4825">
        <v>6</v>
      </c>
      <c r="G4825" t="s">
        <v>576</v>
      </c>
    </row>
    <row r="4826" spans="1:7" x14ac:dyDescent="0.2">
      <c r="A4826">
        <v>2.7568514108976701E+17</v>
      </c>
      <c r="B4826" t="s">
        <v>9526</v>
      </c>
      <c r="C4826" t="e">
        <f>_xlfn.SINGLE( elenadavies all agree on that)--Thanks.</f>
        <v>#NAME?</v>
      </c>
      <c r="D4826" s="1">
        <v>41246.859189814815</v>
      </c>
      <c r="E4826">
        <v>32</v>
      </c>
      <c r="F4826">
        <v>51</v>
      </c>
      <c r="G4826" t="s">
        <v>89</v>
      </c>
    </row>
    <row r="4827" spans="1:7" x14ac:dyDescent="0.2">
      <c r="A4827">
        <v>2.7568554716550301E+17</v>
      </c>
      <c r="B4827" t="s">
        <v>9527</v>
      </c>
      <c r="C4827" t="e">
        <f>_xlfn.SINGLE( rebamoreland Thank You) &amp; the same to You and yours.</f>
        <v>#NAME?</v>
      </c>
      <c r="D4827" s="1">
        <v>41246.860312500001</v>
      </c>
      <c r="E4827">
        <v>1</v>
      </c>
      <c r="F4827">
        <v>0</v>
      </c>
      <c r="G4827" t="s">
        <v>89</v>
      </c>
    </row>
    <row r="4828" spans="1:7" x14ac:dyDescent="0.2">
      <c r="A4828">
        <v>2.7568663548252499E+17</v>
      </c>
      <c r="B4828" t="s">
        <v>9528</v>
      </c>
      <c r="C4828" t="e">
        <f xml:space="preserve"> moniquesourdif Thanks.</f>
        <v>#NAME?</v>
      </c>
      <c r="D4828" s="1">
        <v>41246.863310185188</v>
      </c>
      <c r="E4828">
        <v>0</v>
      </c>
      <c r="F4828">
        <v>1</v>
      </c>
      <c r="G4828" t="s">
        <v>89</v>
      </c>
    </row>
    <row r="4829" spans="1:7" x14ac:dyDescent="0.2">
      <c r="A4829">
        <v>2.7569040038626499E+17</v>
      </c>
      <c r="B4829" t="s">
        <v>9529</v>
      </c>
      <c r="C4829" t="s">
        <v>9530</v>
      </c>
      <c r="D4829" s="1">
        <v>41246.873703703706</v>
      </c>
      <c r="E4829">
        <v>197</v>
      </c>
      <c r="F4829">
        <v>95</v>
      </c>
      <c r="G4829" t="s">
        <v>89</v>
      </c>
    </row>
    <row r="4830" spans="1:7" x14ac:dyDescent="0.2">
      <c r="A4830">
        <v>2.75690985089032E+17</v>
      </c>
      <c r="B4830" t="s">
        <v>9531</v>
      </c>
      <c r="C4830" t="s">
        <v>9532</v>
      </c>
      <c r="D4830" s="1">
        <v>41246.8753125</v>
      </c>
      <c r="E4830">
        <v>41</v>
      </c>
      <c r="F4830">
        <v>11</v>
      </c>
      <c r="G4830" t="s">
        <v>89</v>
      </c>
    </row>
    <row r="4831" spans="1:7" x14ac:dyDescent="0.2">
      <c r="A4831">
        <v>2.75694632875212E+17</v>
      </c>
      <c r="B4831" t="s">
        <v>9533</v>
      </c>
      <c r="C4831" t="s">
        <v>9534</v>
      </c>
      <c r="D4831" s="1">
        <v>41246.885381944441</v>
      </c>
      <c r="E4831">
        <v>550</v>
      </c>
      <c r="F4831">
        <v>345</v>
      </c>
    </row>
    <row r="4832" spans="1:7" x14ac:dyDescent="0.2">
      <c r="A4832">
        <v>2.75696848675688E+17</v>
      </c>
      <c r="B4832" t="s">
        <v>9535</v>
      </c>
      <c r="C4832" t="s">
        <v>9536</v>
      </c>
      <c r="D4832" s="1">
        <v>41246.891493055555</v>
      </c>
      <c r="E4832">
        <v>100</v>
      </c>
      <c r="F4832">
        <v>76</v>
      </c>
      <c r="G4832" t="s">
        <v>576</v>
      </c>
    </row>
    <row r="4833" spans="1:8" x14ac:dyDescent="0.2">
      <c r="A4833">
        <v>2.7570115026158701E+17</v>
      </c>
      <c r="B4833" t="s">
        <v>9537</v>
      </c>
      <c r="C4833" t="s">
        <v>9538</v>
      </c>
      <c r="D4833" s="1">
        <v>41246.903368055559</v>
      </c>
      <c r="E4833">
        <v>85</v>
      </c>
      <c r="F4833">
        <v>37</v>
      </c>
    </row>
    <row r="4834" spans="1:8" x14ac:dyDescent="0.2">
      <c r="A4834">
        <v>2.7570391129221901E+17</v>
      </c>
      <c r="B4834" t="s">
        <v>9539</v>
      </c>
      <c r="C4834" t="s">
        <v>9540</v>
      </c>
      <c r="D4834" s="1">
        <v>41246.910983796297</v>
      </c>
      <c r="E4834">
        <v>244</v>
      </c>
      <c r="F4834">
        <v>95</v>
      </c>
    </row>
    <row r="4835" spans="1:8" x14ac:dyDescent="0.2">
      <c r="A4835">
        <v>2.75707004973088E+17</v>
      </c>
      <c r="B4835" t="s">
        <v>9541</v>
      </c>
      <c r="C4835" t="s">
        <v>9542</v>
      </c>
      <c r="D4835" s="1">
        <v>41246.919525462959</v>
      </c>
      <c r="E4835">
        <v>511</v>
      </c>
      <c r="F4835">
        <v>532</v>
      </c>
    </row>
    <row r="4836" spans="1:8" x14ac:dyDescent="0.2">
      <c r="A4836">
        <v>2.7570702448082499E+17</v>
      </c>
      <c r="B4836" t="s">
        <v>9543</v>
      </c>
      <c r="C4836" t="s">
        <v>9544</v>
      </c>
      <c r="D4836" s="1">
        <v>41246.919571759259</v>
      </c>
      <c r="E4836">
        <v>82</v>
      </c>
      <c r="F4836">
        <v>19</v>
      </c>
    </row>
    <row r="4837" spans="1:8" x14ac:dyDescent="0.2">
      <c r="A4837">
        <v>2.7570733990506E+17</v>
      </c>
      <c r="B4837" t="s">
        <v>9545</v>
      </c>
      <c r="C4837" t="s">
        <v>9546</v>
      </c>
      <c r="D4837" s="1">
        <v>41246.920439814814</v>
      </c>
      <c r="E4837">
        <v>191</v>
      </c>
      <c r="F4837">
        <v>63</v>
      </c>
    </row>
    <row r="4838" spans="1:8" x14ac:dyDescent="0.2">
      <c r="A4838">
        <v>2.7570837453918202E+17</v>
      </c>
      <c r="B4838" t="s">
        <v>9547</v>
      </c>
      <c r="C4838" t="s">
        <v>9548</v>
      </c>
      <c r="D4838" s="1">
        <v>41246.923298611109</v>
      </c>
      <c r="E4838">
        <v>20</v>
      </c>
      <c r="F4838">
        <v>3</v>
      </c>
      <c r="G4838" t="s">
        <v>89</v>
      </c>
    </row>
    <row r="4839" spans="1:8" x14ac:dyDescent="0.2">
      <c r="A4839">
        <v>2.7570932350886701E+17</v>
      </c>
      <c r="B4839" t="s">
        <v>9549</v>
      </c>
      <c r="C4839" t="s">
        <v>9550</v>
      </c>
      <c r="D4839" s="1">
        <v>41246.92591435185</v>
      </c>
      <c r="E4839">
        <v>53</v>
      </c>
      <c r="F4839">
        <v>25</v>
      </c>
    </row>
    <row r="4840" spans="1:8" x14ac:dyDescent="0.2">
      <c r="A4840">
        <v>2.7571567149987002E+17</v>
      </c>
      <c r="B4840" t="s">
        <v>9551</v>
      </c>
      <c r="C4840" t="s">
        <v>9552</v>
      </c>
      <c r="D4840" s="1">
        <v>41246.943437499998</v>
      </c>
      <c r="E4840">
        <v>165</v>
      </c>
      <c r="F4840">
        <v>38</v>
      </c>
    </row>
    <row r="4841" spans="1:8" x14ac:dyDescent="0.2">
      <c r="A4841">
        <v>2.75717584127676E+17</v>
      </c>
      <c r="B4841" t="s">
        <v>9553</v>
      </c>
      <c r="C4841" t="s">
        <v>9554</v>
      </c>
      <c r="D4841" s="1">
        <v>41246.94871527778</v>
      </c>
      <c r="E4841">
        <v>42</v>
      </c>
      <c r="F4841">
        <v>24</v>
      </c>
    </row>
    <row r="4842" spans="1:8" x14ac:dyDescent="0.2">
      <c r="A4842">
        <v>2.75721482259296E+17</v>
      </c>
      <c r="B4842" t="s">
        <v>9555</v>
      </c>
      <c r="C4842" t="s">
        <v>9556</v>
      </c>
      <c r="D4842" s="1">
        <v>41246.959467592591</v>
      </c>
      <c r="E4842">
        <v>1012</v>
      </c>
      <c r="F4842">
        <v>307</v>
      </c>
    </row>
    <row r="4843" spans="1:8" x14ac:dyDescent="0.2">
      <c r="A4843">
        <v>2.75969967516688E+17</v>
      </c>
      <c r="B4843" t="s">
        <v>9557</v>
      </c>
      <c r="C4843" t="s">
        <v>9558</v>
      </c>
      <c r="D4843" s="1">
        <v>41247.645162037035</v>
      </c>
      <c r="E4843">
        <v>23</v>
      </c>
      <c r="F4843">
        <v>15</v>
      </c>
      <c r="G4843" t="s">
        <v>215</v>
      </c>
    </row>
    <row r="4844" spans="1:8" x14ac:dyDescent="0.2">
      <c r="A4844">
        <v>2.7597227510111802E+17</v>
      </c>
      <c r="B4844" t="s">
        <v>9559</v>
      </c>
      <c r="C4844" t="e">
        <f>osaFoLmiK Happy Birthday and best wishes.</f>
        <v>#NAME?</v>
      </c>
      <c r="D4844" s="1">
        <v>41247.65152777778</v>
      </c>
      <c r="E4844">
        <v>4</v>
      </c>
      <c r="F4844">
        <v>2</v>
      </c>
      <c r="G4844" t="e">
        <f>osaFoLmiK</f>
        <v>#NAME?</v>
      </c>
    </row>
    <row r="4845" spans="1:8" x14ac:dyDescent="0.2">
      <c r="A4845">
        <v>2.7597806049336099E+17</v>
      </c>
      <c r="B4845" t="s">
        <v>9560</v>
      </c>
      <c r="C4845" t="s">
        <v>9561</v>
      </c>
      <c r="D4845" s="1">
        <v>41247.667488425926</v>
      </c>
      <c r="E4845">
        <v>82</v>
      </c>
      <c r="F4845">
        <v>53</v>
      </c>
      <c r="H4845" t="s">
        <v>390</v>
      </c>
    </row>
    <row r="4846" spans="1:8" x14ac:dyDescent="0.2">
      <c r="A4846">
        <v>2.7597933991967901E+17</v>
      </c>
      <c r="B4846" t="s">
        <v>9562</v>
      </c>
      <c r="C4846" t="s">
        <v>9563</v>
      </c>
      <c r="D4846" s="1">
        <v>41247.671018518522</v>
      </c>
      <c r="E4846">
        <v>4</v>
      </c>
      <c r="F4846">
        <v>0</v>
      </c>
      <c r="G4846" t="s">
        <v>89</v>
      </c>
    </row>
    <row r="4847" spans="1:8" x14ac:dyDescent="0.2">
      <c r="A4847">
        <v>2.7598866980497402E+17</v>
      </c>
      <c r="B4847" t="s">
        <v>9564</v>
      </c>
      <c r="C4847" t="s">
        <v>9565</v>
      </c>
      <c r="D4847" s="1">
        <v>41247.696770833332</v>
      </c>
      <c r="E4847">
        <v>54</v>
      </c>
      <c r="F4847">
        <v>20</v>
      </c>
      <c r="G4847" t="s">
        <v>89</v>
      </c>
    </row>
    <row r="4848" spans="1:8" x14ac:dyDescent="0.2">
      <c r="A4848">
        <v>2.7599881351949501E+17</v>
      </c>
      <c r="B4848" t="s">
        <v>9566</v>
      </c>
      <c r="C4848" t="s">
        <v>9567</v>
      </c>
      <c r="D4848" s="1">
        <v>41247.724756944444</v>
      </c>
      <c r="E4848">
        <v>14</v>
      </c>
      <c r="F4848">
        <v>6</v>
      </c>
    </row>
    <row r="4849" spans="1:7" x14ac:dyDescent="0.2">
      <c r="A4849">
        <v>2.75998837166972E+17</v>
      </c>
      <c r="B4849" t="s">
        <v>9568</v>
      </c>
      <c r="C4849" t="s">
        <v>9569</v>
      </c>
      <c r="D4849" s="1">
        <v>41247.724826388891</v>
      </c>
      <c r="E4849">
        <v>141</v>
      </c>
      <c r="F4849">
        <v>82</v>
      </c>
    </row>
    <row r="4850" spans="1:7" x14ac:dyDescent="0.2">
      <c r="A4850">
        <v>2.7599921441525699E+17</v>
      </c>
      <c r="B4850" t="s">
        <v>9570</v>
      </c>
      <c r="C4850" t="s">
        <v>9571</v>
      </c>
      <c r="D4850" s="1">
        <v>41247.725868055553</v>
      </c>
      <c r="E4850">
        <v>25</v>
      </c>
      <c r="F4850">
        <v>7</v>
      </c>
    </row>
    <row r="4851" spans="1:7" x14ac:dyDescent="0.2">
      <c r="A4851">
        <v>2.7599924633391501E+17</v>
      </c>
      <c r="B4851" t="s">
        <v>9572</v>
      </c>
      <c r="C4851" t="s">
        <v>9573</v>
      </c>
      <c r="D4851" s="1">
        <v>41247.725949074076</v>
      </c>
      <c r="E4851">
        <v>47</v>
      </c>
      <c r="F4851">
        <v>16</v>
      </c>
    </row>
    <row r="4852" spans="1:7" x14ac:dyDescent="0.2">
      <c r="A4852">
        <v>2.7600295396023501E+17</v>
      </c>
      <c r="B4852" t="s">
        <v>9574</v>
      </c>
      <c r="C4852" t="s">
        <v>9575</v>
      </c>
      <c r="D4852" s="1">
        <v>41247.736180555556</v>
      </c>
      <c r="E4852">
        <v>6</v>
      </c>
      <c r="F4852">
        <v>2</v>
      </c>
      <c r="G4852" t="s">
        <v>576</v>
      </c>
    </row>
    <row r="4853" spans="1:7" x14ac:dyDescent="0.2">
      <c r="A4853">
        <v>2.7600355551990899E+17</v>
      </c>
      <c r="B4853" t="s">
        <v>9576</v>
      </c>
      <c r="C4853" t="s">
        <v>9577</v>
      </c>
      <c r="D4853" s="1">
        <v>41247.737847222219</v>
      </c>
      <c r="E4853">
        <v>495</v>
      </c>
      <c r="F4853">
        <v>150</v>
      </c>
    </row>
    <row r="4854" spans="1:7" x14ac:dyDescent="0.2">
      <c r="A4854">
        <v>2.7600498827738701E+17</v>
      </c>
      <c r="B4854" t="s">
        <v>9578</v>
      </c>
      <c r="C4854" t="s">
        <v>9579</v>
      </c>
      <c r="D4854" s="1">
        <v>41247.741793981484</v>
      </c>
      <c r="E4854">
        <v>70</v>
      </c>
      <c r="F4854">
        <v>31</v>
      </c>
    </row>
    <row r="4855" spans="1:7" x14ac:dyDescent="0.2">
      <c r="A4855">
        <v>2.7603152034977299E+17</v>
      </c>
      <c r="B4855" t="s">
        <v>9580</v>
      </c>
      <c r="C4855" t="s">
        <v>9581</v>
      </c>
      <c r="D4855" s="1">
        <v>41247.815011574072</v>
      </c>
      <c r="E4855">
        <v>167</v>
      </c>
      <c r="F4855">
        <v>98</v>
      </c>
    </row>
    <row r="4856" spans="1:7" x14ac:dyDescent="0.2">
      <c r="A4856">
        <v>2.7603480837370598E+17</v>
      </c>
      <c r="B4856" t="s">
        <v>9582</v>
      </c>
      <c r="C4856" t="s">
        <v>9583</v>
      </c>
      <c r="D4856" s="1">
        <v>41247.82408564815</v>
      </c>
      <c r="E4856">
        <v>93</v>
      </c>
      <c r="F4856">
        <v>52</v>
      </c>
    </row>
    <row r="4857" spans="1:7" x14ac:dyDescent="0.2">
      <c r="A4857">
        <v>2.760409945527E+17</v>
      </c>
      <c r="B4857" t="s">
        <v>9584</v>
      </c>
      <c r="C4857" t="s">
        <v>9585</v>
      </c>
      <c r="D4857" s="1">
        <v>41247.841157407405</v>
      </c>
      <c r="E4857">
        <v>46</v>
      </c>
      <c r="F4857">
        <v>12</v>
      </c>
      <c r="G4857" t="s">
        <v>215</v>
      </c>
    </row>
    <row r="4858" spans="1:7" x14ac:dyDescent="0.2">
      <c r="A4858">
        <v>2.7604384782446099E+17</v>
      </c>
      <c r="B4858" t="s">
        <v>9586</v>
      </c>
      <c r="C4858" t="s">
        <v>9587</v>
      </c>
      <c r="D4858" s="1">
        <v>41247.849027777775</v>
      </c>
      <c r="E4858">
        <v>3</v>
      </c>
      <c r="F4858">
        <v>0</v>
      </c>
      <c r="G4858" t="e">
        <f>BubbasLmky</f>
        <v>#NAME?</v>
      </c>
    </row>
    <row r="4859" spans="1:7" x14ac:dyDescent="0.2">
      <c r="A4859">
        <v>2.7604413065895501E+17</v>
      </c>
      <c r="B4859" t="s">
        <v>9588</v>
      </c>
      <c r="C4859" t="e">
        <f>ItsColinFowler Thanks.</f>
        <v>#NAME?</v>
      </c>
      <c r="D4859" s="1">
        <v>41247.849814814814</v>
      </c>
      <c r="E4859">
        <v>5</v>
      </c>
      <c r="F4859">
        <v>11</v>
      </c>
      <c r="G4859" t="e">
        <f>ItsColinFowler</f>
        <v>#NAME?</v>
      </c>
    </row>
    <row r="4860" spans="1:7" x14ac:dyDescent="0.2">
      <c r="A4860">
        <v>2.7604516632070899E+17</v>
      </c>
      <c r="B4860" t="s">
        <v>9589</v>
      </c>
      <c r="C4860" t="e">
        <f>_xlfn.SINGLE( Alkiwaves Thanks), it will be great.</f>
        <v>#NAME?</v>
      </c>
      <c r="D4860" s="1">
        <v>41247.852662037039</v>
      </c>
      <c r="E4860">
        <v>3</v>
      </c>
      <c r="F4860">
        <v>0</v>
      </c>
      <c r="G4860" t="s">
        <v>89</v>
      </c>
    </row>
    <row r="4861" spans="1:7" x14ac:dyDescent="0.2">
      <c r="A4861">
        <v>2.76048422497316E+17</v>
      </c>
      <c r="B4861" t="s">
        <v>9590</v>
      </c>
      <c r="C4861" t="e">
        <f xml:space="preserve"> Wendydyer2 Thanks Wendy.</f>
        <v>#NAME?</v>
      </c>
      <c r="D4861" s="1">
        <v>41247.861655092594</v>
      </c>
      <c r="E4861">
        <v>4</v>
      </c>
      <c r="F4861">
        <v>3</v>
      </c>
      <c r="G4861" t="s">
        <v>89</v>
      </c>
    </row>
    <row r="4862" spans="1:7" x14ac:dyDescent="0.2">
      <c r="A4862">
        <v>2.76053977911656E+17</v>
      </c>
      <c r="B4862" t="s">
        <v>9591</v>
      </c>
      <c r="C4862" t="s">
        <v>9592</v>
      </c>
      <c r="D4862" s="1">
        <v>41247.876979166664</v>
      </c>
      <c r="E4862">
        <v>5</v>
      </c>
      <c r="F4862">
        <v>1</v>
      </c>
      <c r="G4862" t="s">
        <v>89</v>
      </c>
    </row>
    <row r="4863" spans="1:7" x14ac:dyDescent="0.2">
      <c r="A4863">
        <v>2.7605466210331002E+17</v>
      </c>
      <c r="B4863" t="s">
        <v>9593</v>
      </c>
      <c r="C4863" t="s">
        <v>9594</v>
      </c>
      <c r="D4863" s="1">
        <v>41247.878865740742</v>
      </c>
      <c r="E4863">
        <v>106</v>
      </c>
      <c r="F4863">
        <v>44</v>
      </c>
      <c r="G4863" t="s">
        <v>215</v>
      </c>
    </row>
    <row r="4864" spans="1:7" x14ac:dyDescent="0.2">
      <c r="A4864">
        <v>2.7605843529082E+17</v>
      </c>
      <c r="B4864" t="s">
        <v>9595</v>
      </c>
      <c r="C4864" t="s">
        <v>9596</v>
      </c>
      <c r="D4864" s="1">
        <v>41247.889282407406</v>
      </c>
      <c r="E4864">
        <v>260</v>
      </c>
      <c r="F4864">
        <v>207</v>
      </c>
      <c r="G4864" t="s">
        <v>89</v>
      </c>
    </row>
    <row r="4865" spans="1:7" x14ac:dyDescent="0.2">
      <c r="A4865">
        <v>2.7606484531140602E+17</v>
      </c>
      <c r="B4865" t="s">
        <v>9597</v>
      </c>
      <c r="C4865" t="s">
        <v>9598</v>
      </c>
      <c r="D4865" s="1">
        <v>41247.906967592593</v>
      </c>
      <c r="E4865">
        <v>88</v>
      </c>
      <c r="F4865">
        <v>27</v>
      </c>
    </row>
    <row r="4866" spans="1:7" x14ac:dyDescent="0.2">
      <c r="A4866">
        <v>2.7606723147611299E+17</v>
      </c>
      <c r="B4866" t="s">
        <v>9599</v>
      </c>
      <c r="C4866" t="e">
        <f>_xlfn.SINGLE( Redskins QB _xlfn.SINGLE( RGIII is a very special player. He is exciting to Watch and smart on the field. Amazing talent.))</f>
        <v>#NAME?</v>
      </c>
      <c r="D4866" s="1">
        <v>41247.913553240738</v>
      </c>
      <c r="E4866">
        <v>348</v>
      </c>
      <c r="F4866">
        <v>154</v>
      </c>
      <c r="G4866" t="s">
        <v>215</v>
      </c>
    </row>
    <row r="4867" spans="1:7" x14ac:dyDescent="0.2">
      <c r="A4867">
        <v>2.76073533082304E+17</v>
      </c>
      <c r="B4867" t="s">
        <v>9600</v>
      </c>
      <c r="C4867" t="s">
        <v>9601</v>
      </c>
      <c r="D4867" s="1">
        <v>41247.930949074071</v>
      </c>
      <c r="E4867">
        <v>24</v>
      </c>
      <c r="F4867">
        <v>9</v>
      </c>
      <c r="G4867" t="s">
        <v>89</v>
      </c>
    </row>
    <row r="4868" spans="1:7" x14ac:dyDescent="0.2">
      <c r="A4868">
        <v>2.7607467242307101E+17</v>
      </c>
      <c r="B4868" t="s">
        <v>9602</v>
      </c>
      <c r="C4868" t="s">
        <v>9603</v>
      </c>
      <c r="D4868" s="1">
        <v>41247.93408564815</v>
      </c>
      <c r="E4868">
        <v>17</v>
      </c>
      <c r="F4868">
        <v>13</v>
      </c>
      <c r="G4868" t="s">
        <v>215</v>
      </c>
    </row>
    <row r="4869" spans="1:7" x14ac:dyDescent="0.2">
      <c r="A4869">
        <v>2.76075806118264E+17</v>
      </c>
      <c r="B4869" t="s">
        <v>9604</v>
      </c>
      <c r="C4869" t="s">
        <v>9605</v>
      </c>
      <c r="D4869" s="1">
        <v>41247.937222222223</v>
      </c>
      <c r="E4869">
        <v>114</v>
      </c>
      <c r="F4869">
        <v>27</v>
      </c>
      <c r="G4869" t="s">
        <v>89</v>
      </c>
    </row>
    <row r="4870" spans="1:7" x14ac:dyDescent="0.2">
      <c r="A4870">
        <v>2.7607582317651101E+17</v>
      </c>
      <c r="B4870" t="s">
        <v>9606</v>
      </c>
      <c r="C4870" t="s">
        <v>9607</v>
      </c>
      <c r="D4870" s="1">
        <v>41247.937268518515</v>
      </c>
      <c r="E4870">
        <v>311</v>
      </c>
      <c r="F4870">
        <v>137</v>
      </c>
      <c r="G4870" t="s">
        <v>89</v>
      </c>
    </row>
    <row r="4871" spans="1:7" x14ac:dyDescent="0.2">
      <c r="A4871">
        <v>2.7608380789817299E+17</v>
      </c>
      <c r="B4871" t="s">
        <v>9608</v>
      </c>
      <c r="C4871" t="s">
        <v>9609</v>
      </c>
      <c r="D4871" s="1">
        <v>41247.959293981483</v>
      </c>
      <c r="E4871">
        <v>75</v>
      </c>
      <c r="F4871">
        <v>41</v>
      </c>
    </row>
    <row r="4872" spans="1:7" x14ac:dyDescent="0.2">
      <c r="A4872">
        <v>2.7632189656231501E+17</v>
      </c>
      <c r="B4872" t="s">
        <v>9610</v>
      </c>
      <c r="C4872" t="s">
        <v>9611</v>
      </c>
      <c r="D4872" s="1">
        <v>41248.616296296299</v>
      </c>
      <c r="E4872">
        <v>41</v>
      </c>
      <c r="F4872">
        <v>19</v>
      </c>
    </row>
    <row r="4873" spans="1:7" x14ac:dyDescent="0.2">
      <c r="A4873">
        <v>2.7632627370860899E+17</v>
      </c>
      <c r="B4873" t="s">
        <v>9612</v>
      </c>
      <c r="C4873" t="s">
        <v>9613</v>
      </c>
      <c r="D4873" s="1">
        <v>41248.628379629627</v>
      </c>
      <c r="E4873">
        <v>51</v>
      </c>
      <c r="F4873">
        <v>20</v>
      </c>
    </row>
    <row r="4874" spans="1:7" x14ac:dyDescent="0.2">
      <c r="A4874">
        <v>2.7633049902529299E+17</v>
      </c>
      <c r="B4874" t="s">
        <v>9614</v>
      </c>
      <c r="C4874" t="e">
        <f xml:space="preserve"> Arnoldmuks Thanks.</f>
        <v>#NAME?</v>
      </c>
      <c r="D4874" s="1">
        <v>41248.640034722222</v>
      </c>
      <c r="E4874">
        <v>3</v>
      </c>
      <c r="F4874">
        <v>0</v>
      </c>
      <c r="G4874" t="s">
        <v>89</v>
      </c>
    </row>
    <row r="4875" spans="1:7" x14ac:dyDescent="0.2">
      <c r="A4875">
        <v>2.7633091499118099E+17</v>
      </c>
      <c r="B4875" t="s">
        <v>9615</v>
      </c>
      <c r="C4875" t="e">
        <f>_xlfn.SINGLE( BF2088 Thanks)--and good luck.</f>
        <v>#NAME?</v>
      </c>
      <c r="D4875" s="1">
        <v>41248.641180555554</v>
      </c>
      <c r="E4875">
        <v>3</v>
      </c>
      <c r="F4875">
        <v>0</v>
      </c>
      <c r="G4875" t="s">
        <v>89</v>
      </c>
    </row>
    <row r="4876" spans="1:7" x14ac:dyDescent="0.2">
      <c r="A4876">
        <v>2.76336244382912E+17</v>
      </c>
      <c r="B4876" t="s">
        <v>9616</v>
      </c>
      <c r="C4876" t="e">
        <f>_xlfn.SINGLE(Danusia234 _xlfn.SINGLE( SaintsFootyNews Happy Birthday Andrew))</f>
        <v>#NAME?</v>
      </c>
      <c r="D4876" s="1">
        <v>41248.655891203707</v>
      </c>
      <c r="E4876">
        <v>4</v>
      </c>
      <c r="F4876">
        <v>0</v>
      </c>
      <c r="G4876" t="s">
        <v>9617</v>
      </c>
    </row>
    <row r="4877" spans="1:7" x14ac:dyDescent="0.2">
      <c r="A4877">
        <v>2.76343095640072E+17</v>
      </c>
      <c r="B4877" t="s">
        <v>9618</v>
      </c>
      <c r="C4877" t="e">
        <f xml:space="preserve"> swingtraining Thanks Jeff.</f>
        <v>#NAME?</v>
      </c>
      <c r="D4877" s="1">
        <v>41248.674791666665</v>
      </c>
      <c r="E4877">
        <v>32</v>
      </c>
      <c r="F4877">
        <v>26</v>
      </c>
      <c r="G4877" t="s">
        <v>89</v>
      </c>
    </row>
    <row r="4878" spans="1:7" x14ac:dyDescent="0.2">
      <c r="A4878">
        <v>2.7635567550702301E+17</v>
      </c>
      <c r="B4878" t="s">
        <v>9619</v>
      </c>
      <c r="C4878" t="s">
        <v>9620</v>
      </c>
      <c r="D4878" s="1">
        <v>41248.709513888891</v>
      </c>
      <c r="E4878">
        <v>3</v>
      </c>
      <c r="F4878">
        <v>0</v>
      </c>
      <c r="G4878" t="s">
        <v>89</v>
      </c>
    </row>
    <row r="4879" spans="1:7" x14ac:dyDescent="0.2">
      <c r="A4879">
        <v>2.7635622748580602E+17</v>
      </c>
      <c r="B4879" t="s">
        <v>9621</v>
      </c>
      <c r="C4879" t="s">
        <v>9622</v>
      </c>
      <c r="D4879" s="1">
        <v>41248.711030092592</v>
      </c>
      <c r="E4879">
        <v>17</v>
      </c>
      <c r="F4879">
        <v>13</v>
      </c>
      <c r="G4879" t="s">
        <v>215</v>
      </c>
    </row>
    <row r="4880" spans="1:7" x14ac:dyDescent="0.2">
      <c r="A4880">
        <v>2.7637587029644E+17</v>
      </c>
      <c r="B4880" t="s">
        <v>9623</v>
      </c>
      <c r="C4880" t="s">
        <v>9624</v>
      </c>
      <c r="D4880" s="1">
        <v>41248.765231481484</v>
      </c>
      <c r="E4880">
        <v>92</v>
      </c>
      <c r="F4880">
        <v>34</v>
      </c>
    </row>
    <row r="4881" spans="1:7" x14ac:dyDescent="0.2">
      <c r="A4881">
        <v>2.7637600903144602E+17</v>
      </c>
      <c r="B4881" t="s">
        <v>9625</v>
      </c>
      <c r="C4881" t="s">
        <v>9626</v>
      </c>
      <c r="D4881" s="1">
        <v>41248.765625</v>
      </c>
      <c r="E4881">
        <v>62</v>
      </c>
      <c r="F4881">
        <v>13</v>
      </c>
    </row>
    <row r="4882" spans="1:7" x14ac:dyDescent="0.2">
      <c r="A4882">
        <v>2.7637657991813501E+17</v>
      </c>
      <c r="B4882" t="s">
        <v>9627</v>
      </c>
      <c r="C4882" t="s">
        <v>9628</v>
      </c>
      <c r="D4882" s="1">
        <v>41248.767199074071</v>
      </c>
      <c r="E4882">
        <v>424</v>
      </c>
      <c r="F4882">
        <v>289</v>
      </c>
    </row>
    <row r="4883" spans="1:7" x14ac:dyDescent="0.2">
      <c r="A4883">
        <v>2.7637853419956198E+17</v>
      </c>
      <c r="B4883" t="s">
        <v>9629</v>
      </c>
      <c r="C4883" t="s">
        <v>9630</v>
      </c>
      <c r="D4883" s="1">
        <v>41248.772592592592</v>
      </c>
      <c r="E4883">
        <v>3</v>
      </c>
      <c r="F4883">
        <v>1</v>
      </c>
      <c r="G4883" t="s">
        <v>89</v>
      </c>
    </row>
    <row r="4884" spans="1:7" x14ac:dyDescent="0.2">
      <c r="A4884">
        <v>2.7637967678249699E+17</v>
      </c>
      <c r="B4884" t="s">
        <v>9631</v>
      </c>
      <c r="C4884" t="s">
        <v>9632</v>
      </c>
      <c r="D4884" s="1">
        <v>41248.775740740741</v>
      </c>
      <c r="E4884">
        <v>38</v>
      </c>
      <c r="F4884">
        <v>39</v>
      </c>
      <c r="G4884" t="s">
        <v>89</v>
      </c>
    </row>
    <row r="4885" spans="1:7" x14ac:dyDescent="0.2">
      <c r="A4885">
        <v>2.7638015673672E+17</v>
      </c>
      <c r="B4885" t="s">
        <v>9633</v>
      </c>
      <c r="C4885" t="e">
        <f>_xlfn.SINGLE( GSMgolf very hot in Florida in July) &amp; August.</f>
        <v>#NAME?</v>
      </c>
      <c r="D4885" s="1">
        <v>41248.777060185188</v>
      </c>
      <c r="E4885">
        <v>2</v>
      </c>
      <c r="F4885">
        <v>2</v>
      </c>
      <c r="G4885" t="s">
        <v>89</v>
      </c>
    </row>
    <row r="4886" spans="1:7" x14ac:dyDescent="0.2">
      <c r="A4886">
        <v>2.7638044471764099E+17</v>
      </c>
      <c r="B4886" t="s">
        <v>9634</v>
      </c>
      <c r="C4886" t="e">
        <f xml:space="preserve"> Beardymilne You MUST be drinking too much of that garbage.</f>
        <v>#NAME?</v>
      </c>
      <c r="D4886" s="1">
        <v>41248.777858796297</v>
      </c>
      <c r="E4886">
        <v>12</v>
      </c>
      <c r="F4886">
        <v>17</v>
      </c>
      <c r="G4886" t="s">
        <v>89</v>
      </c>
    </row>
    <row r="4887" spans="1:7" x14ac:dyDescent="0.2">
      <c r="A4887">
        <v>2.7638222972953798E+17</v>
      </c>
      <c r="B4887" t="s">
        <v>9635</v>
      </c>
      <c r="C4887" t="e">
        <f>_xlfn.SINGLE( bonappiteite _xlfn.SINGLE( IvankaTrump _xlfn.SINGLE( Cookies4kids Thank You)))</f>
        <v>#NAME?</v>
      </c>
      <c r="D4887" s="1">
        <v>41248.782789351855</v>
      </c>
      <c r="E4887">
        <v>5</v>
      </c>
      <c r="F4887">
        <v>6</v>
      </c>
      <c r="G4887" t="s">
        <v>576</v>
      </c>
    </row>
    <row r="4888" spans="1:7" x14ac:dyDescent="0.2">
      <c r="A4888">
        <v>2.7638238614349402E+17</v>
      </c>
      <c r="B4888" t="s">
        <v>9636</v>
      </c>
      <c r="C4888" t="e">
        <f xml:space="preserve"> damonpostal Thanks</f>
        <v>#NAME?</v>
      </c>
      <c r="D4888" s="1">
        <v>41248.783217592594</v>
      </c>
      <c r="E4888">
        <v>9</v>
      </c>
      <c r="F4888">
        <v>3</v>
      </c>
      <c r="G4888" t="s">
        <v>89</v>
      </c>
    </row>
    <row r="4889" spans="1:7" x14ac:dyDescent="0.2">
      <c r="A4889">
        <v>2.7638472583951101E+17</v>
      </c>
      <c r="B4889" t="s">
        <v>9637</v>
      </c>
      <c r="C4889" t="e">
        <f xml:space="preserve"> achieverdan Thanks</f>
        <v>#NAME?</v>
      </c>
      <c r="D4889" s="1">
        <v>41248.789675925924</v>
      </c>
      <c r="E4889">
        <v>3</v>
      </c>
      <c r="F4889">
        <v>0</v>
      </c>
      <c r="G4889" t="s">
        <v>89</v>
      </c>
    </row>
    <row r="4890" spans="1:7" x14ac:dyDescent="0.2">
      <c r="A4890">
        <v>2.7638549275541501E+17</v>
      </c>
      <c r="B4890" t="s">
        <v>9638</v>
      </c>
      <c r="C4890" t="e">
        <f>_xlfn.SINGLE( Beardymilne _xlfn.SINGLE( wtfagain I know You are jealous of Forbes)) &amp; a total loser.</f>
        <v>#NAME?</v>
      </c>
      <c r="D4890" s="1">
        <v>41248.79179398148</v>
      </c>
      <c r="E4890">
        <v>12</v>
      </c>
      <c r="F4890">
        <v>6</v>
      </c>
      <c r="G4890" t="s">
        <v>215</v>
      </c>
    </row>
    <row r="4891" spans="1:7" x14ac:dyDescent="0.2">
      <c r="A4891">
        <v>2.7638618679531101E+17</v>
      </c>
      <c r="B4891" t="s">
        <v>9639</v>
      </c>
      <c r="C4891" t="e">
        <f>_xlfn.SINGLE( wtfagain _xlfn.SINGLE( Beardymilne You would not even believe how dirty)) &amp; disgusting his property is--clean it with joke Glenfiddich.</f>
        <v>#NAME?</v>
      </c>
      <c r="D4891" s="1">
        <v>41248.793703703705</v>
      </c>
      <c r="E4891">
        <v>7</v>
      </c>
      <c r="F4891">
        <v>1</v>
      </c>
      <c r="G4891" t="s">
        <v>215</v>
      </c>
    </row>
    <row r="4892" spans="1:7" x14ac:dyDescent="0.2">
      <c r="A4892">
        <v>2.7640104906405798E+17</v>
      </c>
      <c r="B4892" t="s">
        <v>9640</v>
      </c>
      <c r="C4892" t="s">
        <v>9641</v>
      </c>
      <c r="D4892" s="1">
        <v>41248.834722222222</v>
      </c>
      <c r="E4892">
        <v>24</v>
      </c>
      <c r="F4892">
        <v>5</v>
      </c>
      <c r="G4892" t="s">
        <v>89</v>
      </c>
    </row>
    <row r="4893" spans="1:7" x14ac:dyDescent="0.2">
      <c r="A4893">
        <v>2.7641089351918301E+17</v>
      </c>
      <c r="B4893" t="s">
        <v>9642</v>
      </c>
      <c r="C4893" t="s">
        <v>9643</v>
      </c>
      <c r="D4893" s="1">
        <v>41248.861886574072</v>
      </c>
      <c r="E4893">
        <v>890</v>
      </c>
      <c r="F4893">
        <v>981</v>
      </c>
      <c r="G4893" t="s">
        <v>89</v>
      </c>
    </row>
    <row r="4894" spans="1:7" x14ac:dyDescent="0.2">
      <c r="A4894">
        <v>2.7642275183578701E+17</v>
      </c>
      <c r="B4894" t="s">
        <v>9644</v>
      </c>
      <c r="C4894" t="s">
        <v>9645</v>
      </c>
      <c r="D4894" s="1">
        <v>41248.894606481481</v>
      </c>
      <c r="E4894">
        <v>17</v>
      </c>
      <c r="F4894">
        <v>4</v>
      </c>
      <c r="G4894" t="s">
        <v>215</v>
      </c>
    </row>
    <row r="4895" spans="1:7" x14ac:dyDescent="0.2">
      <c r="A4895">
        <v>2.7642651639561402E+17</v>
      </c>
      <c r="B4895" t="s">
        <v>9646</v>
      </c>
      <c r="C4895" t="s">
        <v>9647</v>
      </c>
      <c r="D4895" s="1">
        <v>41248.904988425929</v>
      </c>
      <c r="E4895">
        <v>40</v>
      </c>
      <c r="F4895">
        <v>19</v>
      </c>
      <c r="G4895" t="s">
        <v>89</v>
      </c>
    </row>
    <row r="4896" spans="1:7" x14ac:dyDescent="0.2">
      <c r="A4896">
        <v>2.7642709822527398E+17</v>
      </c>
      <c r="B4896" t="s">
        <v>9648</v>
      </c>
      <c r="C4896" t="e">
        <f xml:space="preserve"> Kevinsherwin Thank You</f>
        <v>#NAME?</v>
      </c>
      <c r="D4896" s="1">
        <v>41248.906597222223</v>
      </c>
      <c r="E4896">
        <v>3</v>
      </c>
      <c r="F4896">
        <v>0</v>
      </c>
      <c r="G4896" t="s">
        <v>89</v>
      </c>
    </row>
    <row r="4897" spans="1:7" x14ac:dyDescent="0.2">
      <c r="A4897">
        <v>2.7642724184243802E+17</v>
      </c>
      <c r="B4897" t="s">
        <v>9649</v>
      </c>
      <c r="C4897" t="e">
        <f xml:space="preserve"> tommo1903 Thank you.</f>
        <v>#NAME?</v>
      </c>
      <c r="D4897" s="1">
        <v>41248.906990740739</v>
      </c>
      <c r="E4897">
        <v>5</v>
      </c>
      <c r="F4897">
        <v>3</v>
      </c>
      <c r="G4897" t="s">
        <v>89</v>
      </c>
    </row>
    <row r="4898" spans="1:7" x14ac:dyDescent="0.2">
      <c r="A4898">
        <v>2.7643095225794899E+17</v>
      </c>
      <c r="B4898" t="s">
        <v>9650</v>
      </c>
      <c r="C4898" t="e">
        <f>_xlfn.SINGLE( rodsandguitars _xlfn.SINGLE( nbc Thanks))</f>
        <v>#NAME?</v>
      </c>
      <c r="D4898" s="1">
        <v>41248.917233796295</v>
      </c>
      <c r="E4898">
        <v>4</v>
      </c>
      <c r="F4898">
        <v>0</v>
      </c>
      <c r="G4898" t="s">
        <v>215</v>
      </c>
    </row>
    <row r="4899" spans="1:7" x14ac:dyDescent="0.2">
      <c r="A4899">
        <v>2.76437174847672E+17</v>
      </c>
      <c r="B4899" t="s">
        <v>9651</v>
      </c>
      <c r="C4899" t="s">
        <v>9652</v>
      </c>
      <c r="D4899" s="1">
        <v>41248.93440972222</v>
      </c>
      <c r="E4899">
        <v>1504</v>
      </c>
      <c r="F4899">
        <v>1562</v>
      </c>
    </row>
    <row r="4900" spans="1:7" x14ac:dyDescent="0.2">
      <c r="A4900">
        <v>2.7645197598025699E+17</v>
      </c>
      <c r="B4900" t="s">
        <v>9653</v>
      </c>
      <c r="C4900" t="s">
        <v>9654</v>
      </c>
      <c r="D4900" s="1">
        <v>41248.975243055553</v>
      </c>
      <c r="E4900">
        <v>126</v>
      </c>
      <c r="F4900">
        <v>33</v>
      </c>
      <c r="G4900" t="s">
        <v>215</v>
      </c>
    </row>
    <row r="4901" spans="1:7" x14ac:dyDescent="0.2">
      <c r="A4901">
        <v>2.76458610865872E+17</v>
      </c>
      <c r="B4901" t="s">
        <v>9655</v>
      </c>
      <c r="C4901" t="s">
        <v>9656</v>
      </c>
      <c r="D4901" s="1">
        <v>41248.99355324074</v>
      </c>
      <c r="E4901">
        <v>1024</v>
      </c>
      <c r="F4901">
        <v>2061</v>
      </c>
    </row>
    <row r="4902" spans="1:7" x14ac:dyDescent="0.2">
      <c r="A4902">
        <v>2.7645880127890202E+17</v>
      </c>
      <c r="B4902" t="s">
        <v>9657</v>
      </c>
      <c r="C4902" t="e">
        <f xml:space="preserve"> riggs_deb Thank you.</f>
        <v>#NAME?</v>
      </c>
      <c r="D4902" s="1">
        <v>41248.994085648148</v>
      </c>
      <c r="E4902">
        <v>5</v>
      </c>
      <c r="F4902">
        <v>21</v>
      </c>
      <c r="G4902" t="s">
        <v>89</v>
      </c>
    </row>
    <row r="4903" spans="1:7" x14ac:dyDescent="0.2">
      <c r="A4903">
        <v>2.7645909195254499E+17</v>
      </c>
      <c r="B4903" t="s">
        <v>9658</v>
      </c>
      <c r="C4903" t="s">
        <v>9659</v>
      </c>
      <c r="D4903" s="1">
        <v>41248.994884259257</v>
      </c>
      <c r="E4903">
        <v>4</v>
      </c>
      <c r="F4903">
        <v>0</v>
      </c>
      <c r="G4903" t="s">
        <v>215</v>
      </c>
    </row>
    <row r="4904" spans="1:7" x14ac:dyDescent="0.2">
      <c r="A4904">
        <v>2.7645927713526499E+17</v>
      </c>
      <c r="B4904" t="s">
        <v>9660</v>
      </c>
      <c r="C4904" t="e">
        <f>_xlfn.SINGLE( KarlLewis01 Soon)--Thanks.</f>
        <v>#NAME?</v>
      </c>
      <c r="D4904" s="1">
        <v>41248.995393518519</v>
      </c>
      <c r="E4904">
        <v>5</v>
      </c>
      <c r="F4904">
        <v>1</v>
      </c>
      <c r="G4904" t="s">
        <v>89</v>
      </c>
    </row>
    <row r="4905" spans="1:7" x14ac:dyDescent="0.2">
      <c r="A4905">
        <v>2.7645958099999101E+17</v>
      </c>
      <c r="B4905" t="s">
        <v>9661</v>
      </c>
      <c r="C4905" t="e">
        <f>_xlfn.SINGLE( RealDavisBauer Thanks)--glad she enjoyed herself.</f>
        <v>#NAME?</v>
      </c>
      <c r="D4905" s="1">
        <v>41248.996238425927</v>
      </c>
      <c r="E4905">
        <v>0</v>
      </c>
      <c r="F4905">
        <v>4</v>
      </c>
      <c r="G4905" t="s">
        <v>89</v>
      </c>
    </row>
    <row r="4906" spans="1:7" x14ac:dyDescent="0.2">
      <c r="A4906">
        <v>2.7646198294369798E+17</v>
      </c>
      <c r="B4906" t="s">
        <v>9662</v>
      </c>
      <c r="C4906" t="e">
        <f xml:space="preserve"> PhillipMoodie Thank you.</f>
        <v>#NAME?</v>
      </c>
      <c r="D4906" s="1">
        <v>41249.002858796295</v>
      </c>
      <c r="E4906">
        <v>3</v>
      </c>
      <c r="F4906">
        <v>0</v>
      </c>
      <c r="G4906" t="s">
        <v>89</v>
      </c>
    </row>
    <row r="4907" spans="1:7" x14ac:dyDescent="0.2">
      <c r="A4907">
        <v>2.7646243511481901E+17</v>
      </c>
      <c r="B4907" t="s">
        <v>9663</v>
      </c>
      <c r="C4907" t="s">
        <v>9664</v>
      </c>
      <c r="D4907" s="1">
        <v>41249.004108796296</v>
      </c>
      <c r="E4907">
        <v>3</v>
      </c>
      <c r="F4907">
        <v>0</v>
      </c>
      <c r="G4907" t="s">
        <v>89</v>
      </c>
    </row>
    <row r="4908" spans="1:7" x14ac:dyDescent="0.2">
      <c r="A4908">
        <v>2.7646270679666202E+17</v>
      </c>
      <c r="B4908" t="s">
        <v>9665</v>
      </c>
      <c r="C4908" t="s">
        <v>9666</v>
      </c>
      <c r="D4908" s="1">
        <v>41249.004861111112</v>
      </c>
      <c r="E4908">
        <v>11</v>
      </c>
      <c r="F4908">
        <v>1</v>
      </c>
      <c r="G4908" t="s">
        <v>89</v>
      </c>
    </row>
    <row r="4909" spans="1:7" x14ac:dyDescent="0.2">
      <c r="A4909">
        <v>2.7669244866160602E+17</v>
      </c>
      <c r="B4909" t="s">
        <v>9667</v>
      </c>
      <c r="C4909" t="s">
        <v>9668</v>
      </c>
      <c r="D4909" s="1">
        <v>41249.638831018521</v>
      </c>
      <c r="E4909">
        <v>1198</v>
      </c>
      <c r="F4909">
        <v>868</v>
      </c>
    </row>
    <row r="4910" spans="1:7" x14ac:dyDescent="0.2">
      <c r="A4910">
        <v>2.76713056589996E+17</v>
      </c>
      <c r="B4910" t="s">
        <v>9669</v>
      </c>
      <c r="C4910" t="s">
        <v>9670</v>
      </c>
      <c r="D4910" s="1">
        <v>41249.695694444446</v>
      </c>
      <c r="E4910">
        <v>71</v>
      </c>
      <c r="F4910">
        <v>21</v>
      </c>
    </row>
    <row r="4911" spans="1:7" x14ac:dyDescent="0.2">
      <c r="A4911">
        <v>2.7671518454913798E+17</v>
      </c>
      <c r="B4911" t="s">
        <v>9671</v>
      </c>
      <c r="C4911" t="s">
        <v>9672</v>
      </c>
      <c r="D4911" s="1">
        <v>41249.701562499999</v>
      </c>
      <c r="E4911">
        <v>54</v>
      </c>
      <c r="F4911">
        <v>24</v>
      </c>
      <c r="G4911" t="e">
        <f>johnboehner</f>
        <v>#NAME?</v>
      </c>
    </row>
    <row r="4912" spans="1:7" x14ac:dyDescent="0.2">
      <c r="A4912">
        <v>2.7671551532873699E+17</v>
      </c>
      <c r="B4912" t="s">
        <v>9673</v>
      </c>
      <c r="C4912" t="s">
        <v>9674</v>
      </c>
      <c r="D4912" s="1">
        <v>41249.702476851853</v>
      </c>
      <c r="E4912">
        <v>104</v>
      </c>
      <c r="F4912">
        <v>31</v>
      </c>
      <c r="G4912" t="e">
        <f>johnboehner</f>
        <v>#NAME?</v>
      </c>
    </row>
    <row r="4913" spans="1:7" x14ac:dyDescent="0.2">
      <c r="A4913">
        <v>2.7671958604337901E+17</v>
      </c>
      <c r="B4913" t="s">
        <v>9675</v>
      </c>
      <c r="C4913" t="s">
        <v>9676</v>
      </c>
      <c r="D4913" s="1">
        <v>41249.71371527778</v>
      </c>
      <c r="E4913">
        <v>3</v>
      </c>
      <c r="F4913">
        <v>1</v>
      </c>
      <c r="G4913" t="s">
        <v>89</v>
      </c>
    </row>
    <row r="4914" spans="1:7" x14ac:dyDescent="0.2">
      <c r="A4914">
        <v>2.7672050981365299E+17</v>
      </c>
      <c r="B4914" t="s">
        <v>9677</v>
      </c>
      <c r="C4914" t="s">
        <v>9678</v>
      </c>
      <c r="D4914" s="1">
        <v>41249.716261574074</v>
      </c>
      <c r="E4914">
        <v>7</v>
      </c>
      <c r="F4914">
        <v>18</v>
      </c>
      <c r="G4914" t="s">
        <v>576</v>
      </c>
    </row>
    <row r="4915" spans="1:7" x14ac:dyDescent="0.2">
      <c r="A4915">
        <v>2.7672134836407501E+17</v>
      </c>
      <c r="B4915" t="s">
        <v>9679</v>
      </c>
      <c r="C4915" t="s">
        <v>9680</v>
      </c>
      <c r="D4915" s="1">
        <v>41249.718576388892</v>
      </c>
      <c r="E4915">
        <v>5</v>
      </c>
      <c r="F4915">
        <v>1</v>
      </c>
      <c r="G4915" t="s">
        <v>487</v>
      </c>
    </row>
    <row r="4916" spans="1:7" x14ac:dyDescent="0.2">
      <c r="A4916">
        <v>2.7672259340130301E+17</v>
      </c>
      <c r="B4916" t="s">
        <v>9681</v>
      </c>
      <c r="C4916" t="e">
        <f>_xlfn.SINGLE(OfficialBQGirls _xlfn.SINGLE( MissUSA2005 _xlfn.SINGLE( thaLilBit Your performance was great last night)))--BQ will win.</f>
        <v>#NAME?</v>
      </c>
      <c r="D4916" s="1">
        <v>41249.722013888888</v>
      </c>
      <c r="E4916">
        <v>18</v>
      </c>
      <c r="F4916">
        <v>7</v>
      </c>
      <c r="G4916" t="s">
        <v>9682</v>
      </c>
    </row>
    <row r="4917" spans="1:7" x14ac:dyDescent="0.2">
      <c r="A4917">
        <v>2.7672498215808602E+17</v>
      </c>
      <c r="B4917" t="s">
        <v>9683</v>
      </c>
      <c r="C4917" t="s">
        <v>9684</v>
      </c>
      <c r="D4917" s="1">
        <v>41249.72859953704</v>
      </c>
      <c r="E4917">
        <v>97</v>
      </c>
      <c r="F4917">
        <v>36</v>
      </c>
    </row>
    <row r="4918" spans="1:7" x14ac:dyDescent="0.2">
      <c r="A4918">
        <v>2.7672513267486301E+17</v>
      </c>
      <c r="B4918" t="s">
        <v>9685</v>
      </c>
      <c r="C4918" t="s">
        <v>9686</v>
      </c>
      <c r="D4918" s="1">
        <v>41249.729016203702</v>
      </c>
      <c r="E4918">
        <v>68</v>
      </c>
      <c r="F4918">
        <v>31</v>
      </c>
    </row>
    <row r="4919" spans="1:7" x14ac:dyDescent="0.2">
      <c r="A4919">
        <v>2.7672779743782899E+17</v>
      </c>
      <c r="B4919" t="s">
        <v>9687</v>
      </c>
      <c r="C4919" t="s">
        <v>9688</v>
      </c>
      <c r="D4919" s="1">
        <v>41249.73636574074</v>
      </c>
      <c r="E4919">
        <v>51</v>
      </c>
      <c r="F4919">
        <v>26</v>
      </c>
      <c r="G4919" t="s">
        <v>215</v>
      </c>
    </row>
    <row r="4920" spans="1:7" x14ac:dyDescent="0.2">
      <c r="A4920">
        <v>2.7672913746345501E+17</v>
      </c>
      <c r="B4920" t="s">
        <v>9689</v>
      </c>
      <c r="C4920" t="e">
        <f>_xlfn.SINGLE( LaraLeaYunaska _xlfn.SINGLE( EricTrump and You looked great last night Lara.))</f>
        <v>#NAME?</v>
      </c>
      <c r="D4920" s="1">
        <v>41249.740069444444</v>
      </c>
      <c r="E4920">
        <v>3</v>
      </c>
      <c r="F4920">
        <v>1</v>
      </c>
      <c r="G4920" t="s">
        <v>215</v>
      </c>
    </row>
    <row r="4921" spans="1:7" x14ac:dyDescent="0.2">
      <c r="A4921">
        <v>2.7672949882788602E+17</v>
      </c>
      <c r="B4921" t="s">
        <v>9690</v>
      </c>
      <c r="C4921" t="s">
        <v>9691</v>
      </c>
      <c r="D4921" s="1">
        <v>41249.741064814814</v>
      </c>
      <c r="E4921">
        <v>3</v>
      </c>
      <c r="F4921">
        <v>5</v>
      </c>
      <c r="G4921" t="e">
        <f>mchandlerjones</f>
        <v>#NAME?</v>
      </c>
    </row>
    <row r="4922" spans="1:7" x14ac:dyDescent="0.2">
      <c r="A4922">
        <v>2.7672993007364E+17</v>
      </c>
      <c r="B4922" t="s">
        <v>9692</v>
      </c>
      <c r="C4922" t="s">
        <v>9693</v>
      </c>
      <c r="D4922" s="1">
        <v>41249.742256944446</v>
      </c>
      <c r="E4922">
        <v>94</v>
      </c>
      <c r="F4922">
        <v>22</v>
      </c>
    </row>
    <row r="4923" spans="1:7" x14ac:dyDescent="0.2">
      <c r="A4923">
        <v>2.7673184306633901E+17</v>
      </c>
      <c r="B4923" t="s">
        <v>9694</v>
      </c>
      <c r="C4923" t="s">
        <v>9695</v>
      </c>
      <c r="D4923" s="1">
        <v>41249.747534722221</v>
      </c>
      <c r="E4923">
        <v>33</v>
      </c>
      <c r="F4923">
        <v>11</v>
      </c>
    </row>
    <row r="4924" spans="1:7" x14ac:dyDescent="0.2">
      <c r="A4924">
        <v>2.76731859713536E+17</v>
      </c>
      <c r="B4924" t="s">
        <v>9696</v>
      </c>
      <c r="C4924" t="s">
        <v>9697</v>
      </c>
      <c r="D4924" s="1">
        <v>41249.747581018521</v>
      </c>
      <c r="E4924">
        <v>96</v>
      </c>
      <c r="F4924">
        <v>34</v>
      </c>
    </row>
    <row r="4925" spans="1:7" x14ac:dyDescent="0.2">
      <c r="A4925">
        <v>2.7673282015462099E+17</v>
      </c>
      <c r="B4925" t="s">
        <v>9698</v>
      </c>
      <c r="C4925" t="s">
        <v>9699</v>
      </c>
      <c r="D4925" s="1">
        <v>41249.750231481485</v>
      </c>
      <c r="E4925">
        <v>3</v>
      </c>
      <c r="F4925">
        <v>0</v>
      </c>
      <c r="G4925" t="e">
        <f>carloguderian</f>
        <v>#NAME?</v>
      </c>
    </row>
    <row r="4926" spans="1:7" x14ac:dyDescent="0.2">
      <c r="A4926">
        <v>2.76733023859396E+17</v>
      </c>
      <c r="B4926" t="s">
        <v>9700</v>
      </c>
      <c r="C4926" t="s">
        <v>9701</v>
      </c>
      <c r="D4926" s="1">
        <v>41249.750787037039</v>
      </c>
      <c r="E4926">
        <v>3</v>
      </c>
      <c r="F4926">
        <v>0</v>
      </c>
      <c r="G4926" t="e">
        <f>colonopenbrakit</f>
        <v>#NAME?</v>
      </c>
    </row>
    <row r="4927" spans="1:7" x14ac:dyDescent="0.2">
      <c r="A4927">
        <v>2.7673329198864701E+17</v>
      </c>
      <c r="B4927" t="s">
        <v>9702</v>
      </c>
      <c r="C4927" t="s">
        <v>9703</v>
      </c>
      <c r="D4927" s="1">
        <v>41249.751527777778</v>
      </c>
      <c r="E4927">
        <v>4</v>
      </c>
      <c r="F4927">
        <v>1</v>
      </c>
      <c r="G4927" t="s">
        <v>89</v>
      </c>
    </row>
    <row r="4928" spans="1:7" x14ac:dyDescent="0.2">
      <c r="A4928">
        <v>2.7673399346083802E+17</v>
      </c>
      <c r="B4928" t="s">
        <v>9704</v>
      </c>
      <c r="C4928" t="s">
        <v>9705</v>
      </c>
      <c r="D4928" s="1">
        <v>41249.753472222219</v>
      </c>
      <c r="E4928">
        <v>6</v>
      </c>
      <c r="F4928">
        <v>4</v>
      </c>
      <c r="G4928" t="s">
        <v>576</v>
      </c>
    </row>
    <row r="4929" spans="1:7" x14ac:dyDescent="0.2">
      <c r="A4929">
        <v>2.7673426241637901E+17</v>
      </c>
      <c r="B4929" t="s">
        <v>9706</v>
      </c>
      <c r="C4929" t="s">
        <v>9707</v>
      </c>
      <c r="D4929" s="1">
        <v>41249.754212962966</v>
      </c>
      <c r="E4929">
        <v>4</v>
      </c>
      <c r="F4929">
        <v>1</v>
      </c>
      <c r="G4929" t="s">
        <v>487</v>
      </c>
    </row>
    <row r="4930" spans="1:7" x14ac:dyDescent="0.2">
      <c r="A4930">
        <v>2.7673533973596499E+17</v>
      </c>
      <c r="B4930" t="s">
        <v>9708</v>
      </c>
      <c r="C4930" t="s">
        <v>9709</v>
      </c>
      <c r="D4930" s="1">
        <v>41249.757187499999</v>
      </c>
      <c r="E4930">
        <v>11</v>
      </c>
      <c r="F4930">
        <v>19</v>
      </c>
      <c r="G4930" t="e">
        <f>MacFarb</f>
        <v>#NAME?</v>
      </c>
    </row>
    <row r="4931" spans="1:7" x14ac:dyDescent="0.2">
      <c r="A4931">
        <v>2.7673626165235699E+17</v>
      </c>
      <c r="B4931" t="s">
        <v>9710</v>
      </c>
      <c r="C4931" t="s">
        <v>9711</v>
      </c>
      <c r="D4931" s="1">
        <v>41249.759722222225</v>
      </c>
      <c r="E4931">
        <v>178</v>
      </c>
      <c r="F4931">
        <v>127</v>
      </c>
    </row>
    <row r="4932" spans="1:7" x14ac:dyDescent="0.2">
      <c r="A4932">
        <v>2.7674220163407802E+17</v>
      </c>
      <c r="B4932" t="s">
        <v>9712</v>
      </c>
      <c r="C4932" t="s">
        <v>9713</v>
      </c>
      <c r="D4932" s="1">
        <v>41249.776122685187</v>
      </c>
      <c r="E4932">
        <v>39</v>
      </c>
      <c r="F4932">
        <v>28</v>
      </c>
      <c r="G4932" t="s">
        <v>89</v>
      </c>
    </row>
    <row r="4933" spans="1:7" x14ac:dyDescent="0.2">
      <c r="A4933">
        <v>2.7674250551140701E+17</v>
      </c>
      <c r="B4933" t="s">
        <v>9714</v>
      </c>
      <c r="C4933" t="s">
        <v>9715</v>
      </c>
      <c r="D4933" s="1">
        <v>41249.776956018519</v>
      </c>
      <c r="E4933">
        <v>77</v>
      </c>
      <c r="F4933">
        <v>34</v>
      </c>
    </row>
    <row r="4934" spans="1:7" x14ac:dyDescent="0.2">
      <c r="A4934">
        <v>2.76755393793912E+17</v>
      </c>
      <c r="B4934" t="s">
        <v>9716</v>
      </c>
      <c r="C4934" t="s">
        <v>9717</v>
      </c>
      <c r="D4934" s="1">
        <v>41249.812523148146</v>
      </c>
      <c r="E4934">
        <v>59</v>
      </c>
      <c r="F4934">
        <v>30</v>
      </c>
    </row>
    <row r="4935" spans="1:7" x14ac:dyDescent="0.2">
      <c r="A4935">
        <v>2.76757625876672E+17</v>
      </c>
      <c r="B4935" t="s">
        <v>9718</v>
      </c>
      <c r="C4935" t="s">
        <v>9719</v>
      </c>
      <c r="D4935" s="1">
        <v>41249.818680555552</v>
      </c>
      <c r="E4935">
        <v>4</v>
      </c>
      <c r="F4935">
        <v>5</v>
      </c>
      <c r="G4935" t="e">
        <f>RealRobHarrand</f>
        <v>#NAME?</v>
      </c>
    </row>
    <row r="4936" spans="1:7" x14ac:dyDescent="0.2">
      <c r="A4936">
        <v>2.7675801872357299E+17</v>
      </c>
      <c r="B4936" t="s">
        <v>9720</v>
      </c>
      <c r="C4936" t="e">
        <f>_xlfn.SINGLE( madmartinez _xlfn.SINGLE( EricTrump _xlfn.SINGLE( IvankaTrump Thanks Darlene.)))</f>
        <v>#NAME?</v>
      </c>
      <c r="D4936" s="1">
        <v>41249.819768518515</v>
      </c>
      <c r="E4936">
        <v>3</v>
      </c>
      <c r="F4936">
        <v>0</v>
      </c>
      <c r="G4936" t="s">
        <v>576</v>
      </c>
    </row>
    <row r="4937" spans="1:7" x14ac:dyDescent="0.2">
      <c r="A4937">
        <v>2.76758289386176E+17</v>
      </c>
      <c r="B4937" t="s">
        <v>9721</v>
      </c>
      <c r="C4937" t="e">
        <f>_xlfn.SINGLE( RingSherry _xlfn.SINGLE( EricTrump _xlfn.SINGLE( IvankaTrump Thank you.)))</f>
        <v>#NAME?</v>
      </c>
      <c r="D4937" s="1">
        <v>41249.820509259262</v>
      </c>
      <c r="E4937">
        <v>3</v>
      </c>
      <c r="F4937">
        <v>0</v>
      </c>
      <c r="G4937" t="s">
        <v>576</v>
      </c>
    </row>
    <row r="4938" spans="1:7" x14ac:dyDescent="0.2">
      <c r="A4938">
        <v>2.76758915247648E+17</v>
      </c>
      <c r="B4938" t="s">
        <v>9722</v>
      </c>
      <c r="C4938" t="s">
        <v>9723</v>
      </c>
      <c r="D4938" s="1">
        <v>41249.822233796294</v>
      </c>
      <c r="E4938">
        <v>6</v>
      </c>
      <c r="F4938">
        <v>23</v>
      </c>
      <c r="G4938" t="s">
        <v>89</v>
      </c>
    </row>
    <row r="4939" spans="1:7" x14ac:dyDescent="0.2">
      <c r="A4939">
        <v>2.7675997010672E+17</v>
      </c>
      <c r="B4939" t="s">
        <v>9724</v>
      </c>
      <c r="C4939" t="s">
        <v>9725</v>
      </c>
      <c r="D4939" s="1">
        <v>41249.825150462966</v>
      </c>
      <c r="E4939">
        <v>4</v>
      </c>
      <c r="F4939">
        <v>0</v>
      </c>
      <c r="G4939" t="s">
        <v>89</v>
      </c>
    </row>
    <row r="4940" spans="1:7" x14ac:dyDescent="0.2">
      <c r="A4940">
        <v>2.7676219989938499E+17</v>
      </c>
      <c r="B4940" t="s">
        <v>9726</v>
      </c>
      <c r="C4940" t="s">
        <v>9727</v>
      </c>
      <c r="D4940" s="1">
        <v>41249.831307870372</v>
      </c>
      <c r="E4940">
        <v>0</v>
      </c>
      <c r="F4940">
        <v>1</v>
      </c>
      <c r="G4940" t="s">
        <v>576</v>
      </c>
    </row>
    <row r="4941" spans="1:7" x14ac:dyDescent="0.2">
      <c r="A4941">
        <v>2.7676262072650499E+17</v>
      </c>
      <c r="B4941" t="s">
        <v>9728</v>
      </c>
      <c r="C4941" t="s">
        <v>9729</v>
      </c>
      <c r="D4941" s="1">
        <v>41249.832465277781</v>
      </c>
      <c r="E4941">
        <v>87</v>
      </c>
      <c r="F4941">
        <v>155</v>
      </c>
      <c r="G4941" t="s">
        <v>215</v>
      </c>
    </row>
    <row r="4942" spans="1:7" x14ac:dyDescent="0.2">
      <c r="A4942">
        <v>2.7676450346566E+17</v>
      </c>
      <c r="B4942" t="s">
        <v>9730</v>
      </c>
      <c r="C4942" t="s">
        <v>9731</v>
      </c>
      <c r="D4942" s="1">
        <v>41249.83766203704</v>
      </c>
      <c r="E4942">
        <v>18</v>
      </c>
      <c r="F4942">
        <v>14</v>
      </c>
    </row>
    <row r="4943" spans="1:7" x14ac:dyDescent="0.2">
      <c r="A4943">
        <v>2.76764517067812E+17</v>
      </c>
      <c r="B4943" t="s">
        <v>9732</v>
      </c>
      <c r="C4943" t="s">
        <v>9733</v>
      </c>
      <c r="D4943" s="1">
        <v>41249.837696759256</v>
      </c>
      <c r="E4943">
        <v>47</v>
      </c>
      <c r="F4943">
        <v>36</v>
      </c>
    </row>
    <row r="4944" spans="1:7" x14ac:dyDescent="0.2">
      <c r="A4944">
        <v>2.76775749166432E+17</v>
      </c>
      <c r="B4944" t="s">
        <v>9734</v>
      </c>
      <c r="C4944" t="s">
        <v>9735</v>
      </c>
      <c r="D4944" s="1">
        <v>41249.868692129632</v>
      </c>
      <c r="E4944">
        <v>102</v>
      </c>
      <c r="F4944">
        <v>28</v>
      </c>
    </row>
    <row r="4945" spans="1:8" x14ac:dyDescent="0.2">
      <c r="A4945">
        <v>2.7677588375748099E+17</v>
      </c>
      <c r="B4945" t="s">
        <v>9736</v>
      </c>
      <c r="C4945" t="s">
        <v>9737</v>
      </c>
      <c r="D4945" s="1">
        <v>41249.869062500002</v>
      </c>
      <c r="E4945">
        <v>66</v>
      </c>
      <c r="F4945">
        <v>22</v>
      </c>
    </row>
    <row r="4946" spans="1:8" x14ac:dyDescent="0.2">
      <c r="A4946">
        <v>2.7677674308648099E+17</v>
      </c>
      <c r="B4946" t="s">
        <v>9738</v>
      </c>
      <c r="C4946" t="s">
        <v>9739</v>
      </c>
      <c r="D4946" s="1">
        <v>41249.871435185189</v>
      </c>
      <c r="E4946">
        <v>7</v>
      </c>
      <c r="F4946">
        <v>2</v>
      </c>
      <c r="G4946" t="s">
        <v>89</v>
      </c>
      <c r="H4946" t="s">
        <v>505</v>
      </c>
    </row>
    <row r="4947" spans="1:8" x14ac:dyDescent="0.2">
      <c r="A4947">
        <v>2.7678066491172E+17</v>
      </c>
      <c r="B4947" t="s">
        <v>9740</v>
      </c>
      <c r="C4947" t="s">
        <v>9741</v>
      </c>
      <c r="D4947" s="1">
        <v>41249.882256944446</v>
      </c>
      <c r="E4947">
        <v>14</v>
      </c>
      <c r="F4947">
        <v>6</v>
      </c>
      <c r="G4947" t="e">
        <f>johnboehner</f>
        <v>#NAME?</v>
      </c>
    </row>
    <row r="4948" spans="1:8" x14ac:dyDescent="0.2">
      <c r="A4948">
        <v>2.767923213481E+17</v>
      </c>
      <c r="B4948" t="s">
        <v>9742</v>
      </c>
      <c r="C4948" t="s">
        <v>9743</v>
      </c>
      <c r="D4948" s="1">
        <v>41249.914421296293</v>
      </c>
      <c r="E4948">
        <v>56</v>
      </c>
      <c r="F4948">
        <v>12</v>
      </c>
    </row>
    <row r="4949" spans="1:8" x14ac:dyDescent="0.2">
      <c r="A4949">
        <v>2.7679233773105501E+17</v>
      </c>
      <c r="B4949" t="s">
        <v>9744</v>
      </c>
      <c r="C4949" t="s">
        <v>9745</v>
      </c>
      <c r="D4949" s="1">
        <v>41249.914467592593</v>
      </c>
      <c r="E4949">
        <v>163</v>
      </c>
      <c r="F4949">
        <v>36</v>
      </c>
      <c r="G4949" t="s">
        <v>89</v>
      </c>
    </row>
    <row r="4950" spans="1:8" x14ac:dyDescent="0.2">
      <c r="A4950">
        <v>2.7679503516344701E+17</v>
      </c>
      <c r="B4950" t="s">
        <v>9746</v>
      </c>
      <c r="C4950" t="s">
        <v>9747</v>
      </c>
      <c r="D4950" s="1">
        <v>41249.921909722223</v>
      </c>
      <c r="E4950">
        <v>92</v>
      </c>
      <c r="F4950">
        <v>31</v>
      </c>
    </row>
    <row r="4951" spans="1:8" x14ac:dyDescent="0.2">
      <c r="A4951">
        <v>2.7679504994417402E+17</v>
      </c>
      <c r="B4951" t="s">
        <v>9748</v>
      </c>
      <c r="C4951" t="s">
        <v>9749</v>
      </c>
      <c r="D4951" s="1">
        <v>41249.921956018516</v>
      </c>
      <c r="E4951">
        <v>217</v>
      </c>
      <c r="F4951">
        <v>51</v>
      </c>
      <c r="G4951" t="s">
        <v>89</v>
      </c>
    </row>
    <row r="4952" spans="1:8" x14ac:dyDescent="0.2">
      <c r="A4952">
        <v>2.7679878477055101E+17</v>
      </c>
      <c r="B4952" t="s">
        <v>9750</v>
      </c>
      <c r="C4952" t="s">
        <v>9751</v>
      </c>
      <c r="D4952" s="1">
        <v>41249.932256944441</v>
      </c>
      <c r="E4952">
        <v>53</v>
      </c>
      <c r="F4952">
        <v>7</v>
      </c>
    </row>
    <row r="4953" spans="1:8" x14ac:dyDescent="0.2">
      <c r="A4953">
        <v>2.7679880193784998E+17</v>
      </c>
      <c r="B4953" t="s">
        <v>9752</v>
      </c>
      <c r="C4953" t="s">
        <v>9753</v>
      </c>
      <c r="D4953" s="1">
        <v>41249.932303240741</v>
      </c>
      <c r="E4953">
        <v>100</v>
      </c>
      <c r="F4953">
        <v>24</v>
      </c>
      <c r="G4953" t="s">
        <v>89</v>
      </c>
    </row>
    <row r="4954" spans="1:8" x14ac:dyDescent="0.2">
      <c r="A4954">
        <v>2.76806884583936E+17</v>
      </c>
      <c r="B4954" t="s">
        <v>9754</v>
      </c>
      <c r="C4954" t="s">
        <v>9755</v>
      </c>
      <c r="D4954" s="1">
        <v>41249.954606481479</v>
      </c>
      <c r="E4954">
        <v>3634</v>
      </c>
      <c r="F4954">
        <v>2807</v>
      </c>
    </row>
    <row r="4955" spans="1:8" x14ac:dyDescent="0.2">
      <c r="A4955">
        <v>2.76806899868E+17</v>
      </c>
      <c r="B4955" t="s">
        <v>9756</v>
      </c>
      <c r="C4955" t="s">
        <v>9757</v>
      </c>
      <c r="D4955" s="1">
        <v>41249.954652777778</v>
      </c>
      <c r="E4955">
        <v>94</v>
      </c>
      <c r="F4955">
        <v>36</v>
      </c>
      <c r="H4955" t="s">
        <v>505</v>
      </c>
    </row>
    <row r="4956" spans="1:8" x14ac:dyDescent="0.2">
      <c r="A4956">
        <v>2.7680801681534899E+17</v>
      </c>
      <c r="B4956" t="s">
        <v>9758</v>
      </c>
      <c r="C4956" t="s">
        <v>9759</v>
      </c>
      <c r="D4956" s="1">
        <v>41249.957731481481</v>
      </c>
      <c r="E4956">
        <v>118</v>
      </c>
      <c r="F4956">
        <v>26</v>
      </c>
      <c r="G4956" t="s">
        <v>215</v>
      </c>
    </row>
    <row r="4957" spans="1:8" x14ac:dyDescent="0.2">
      <c r="A4957">
        <v>2.7681041678349101E+17</v>
      </c>
      <c r="B4957" t="s">
        <v>9760</v>
      </c>
      <c r="C4957" t="s">
        <v>9761</v>
      </c>
      <c r="D4957" s="1">
        <v>41249.96435185185</v>
      </c>
      <c r="E4957">
        <v>562</v>
      </c>
      <c r="F4957">
        <v>352</v>
      </c>
      <c r="G4957" t="s">
        <v>89</v>
      </c>
    </row>
    <row r="4958" spans="1:8" x14ac:dyDescent="0.2">
      <c r="A4958">
        <v>2.7681204247474899E+17</v>
      </c>
      <c r="B4958" t="s">
        <v>9762</v>
      </c>
      <c r="C4958" t="s">
        <v>9763</v>
      </c>
      <c r="D4958" s="1">
        <v>41249.968842592592</v>
      </c>
      <c r="E4958">
        <v>147</v>
      </c>
      <c r="F4958">
        <v>34</v>
      </c>
      <c r="G4958" t="s">
        <v>89</v>
      </c>
    </row>
    <row r="4959" spans="1:8" x14ac:dyDescent="0.2">
      <c r="A4959">
        <v>2.7681255533749402E+17</v>
      </c>
      <c r="B4959" t="s">
        <v>9764</v>
      </c>
      <c r="C4959" t="s">
        <v>9765</v>
      </c>
      <c r="D4959" s="1">
        <v>41249.970254629632</v>
      </c>
      <c r="E4959">
        <v>233</v>
      </c>
      <c r="F4959">
        <v>71</v>
      </c>
    </row>
    <row r="4960" spans="1:8" x14ac:dyDescent="0.2">
      <c r="A4960">
        <v>2.76816690728292E+17</v>
      </c>
      <c r="B4960" t="s">
        <v>9766</v>
      </c>
      <c r="C4960" t="s">
        <v>9767</v>
      </c>
      <c r="D4960" s="1">
        <v>41249.981666666667</v>
      </c>
      <c r="E4960">
        <v>20</v>
      </c>
      <c r="F4960">
        <v>4</v>
      </c>
      <c r="G4960" t="s">
        <v>215</v>
      </c>
    </row>
    <row r="4961" spans="1:7" x14ac:dyDescent="0.2">
      <c r="A4961">
        <v>2.7681893879973798E+17</v>
      </c>
      <c r="B4961" t="s">
        <v>9768</v>
      </c>
      <c r="C4961" t="s">
        <v>9769</v>
      </c>
      <c r="D4961" s="1">
        <v>41249.987870370373</v>
      </c>
      <c r="E4961">
        <v>111</v>
      </c>
      <c r="F4961">
        <v>40</v>
      </c>
    </row>
    <row r="4962" spans="1:7" x14ac:dyDescent="0.2">
      <c r="A4962">
        <v>2.7681896693513798E+17</v>
      </c>
      <c r="B4962" t="s">
        <v>9770</v>
      </c>
      <c r="C4962" t="s">
        <v>9771</v>
      </c>
      <c r="D4962" s="1">
        <v>41249.987951388888</v>
      </c>
      <c r="E4962">
        <v>275</v>
      </c>
      <c r="F4962">
        <v>245</v>
      </c>
      <c r="G4962" t="s">
        <v>89</v>
      </c>
    </row>
    <row r="4963" spans="1:7" x14ac:dyDescent="0.2">
      <c r="A4963">
        <v>2.7682092740315901E+17</v>
      </c>
      <c r="B4963" t="s">
        <v>9772</v>
      </c>
      <c r="C4963" t="s">
        <v>9773</v>
      </c>
      <c r="D4963" s="1">
        <v>41249.993356481478</v>
      </c>
      <c r="E4963">
        <v>18</v>
      </c>
      <c r="F4963">
        <v>3</v>
      </c>
      <c r="G4963" t="s">
        <v>215</v>
      </c>
    </row>
    <row r="4964" spans="1:7" x14ac:dyDescent="0.2">
      <c r="A4964">
        <v>2.77060120683376E+17</v>
      </c>
      <c r="B4964" t="s">
        <v>9774</v>
      </c>
      <c r="C4964" t="s">
        <v>9775</v>
      </c>
      <c r="D4964" s="1">
        <v>41250.653402777774</v>
      </c>
      <c r="E4964">
        <v>274</v>
      </c>
      <c r="F4964">
        <v>99</v>
      </c>
    </row>
    <row r="4965" spans="1:7" x14ac:dyDescent="0.2">
      <c r="A4965">
        <v>2.77060878724132E+17</v>
      </c>
      <c r="B4965" t="s">
        <v>9776</v>
      </c>
      <c r="C4965" t="s">
        <v>9777</v>
      </c>
      <c r="D4965" s="1">
        <v>41250.655497685184</v>
      </c>
      <c r="E4965">
        <v>3</v>
      </c>
      <c r="F4965">
        <v>0</v>
      </c>
      <c r="G4965" t="e">
        <f>martinwatt382</f>
        <v>#NAME?</v>
      </c>
    </row>
    <row r="4966" spans="1:7" x14ac:dyDescent="0.2">
      <c r="A4966">
        <v>2.77066090926972E+17</v>
      </c>
      <c r="B4966" t="s">
        <v>9778</v>
      </c>
      <c r="C4966" t="e">
        <f xml:space="preserve"> RealPro4Real Thank you.</f>
        <v>#NAME?</v>
      </c>
      <c r="D4966" s="1">
        <v>41250.66988425926</v>
      </c>
      <c r="E4966">
        <v>4</v>
      </c>
      <c r="F4966">
        <v>0</v>
      </c>
      <c r="G4966" t="s">
        <v>89</v>
      </c>
    </row>
    <row r="4967" spans="1:7" x14ac:dyDescent="0.2">
      <c r="A4967">
        <v>2.7706669787213798E+17</v>
      </c>
      <c r="B4967" t="s">
        <v>9779</v>
      </c>
      <c r="C4967" t="s">
        <v>9780</v>
      </c>
      <c r="D4967" s="1">
        <v>41250.6715625</v>
      </c>
      <c r="E4967">
        <v>3</v>
      </c>
      <c r="F4967">
        <v>3</v>
      </c>
      <c r="G4967" t="s">
        <v>89</v>
      </c>
    </row>
    <row r="4968" spans="1:7" x14ac:dyDescent="0.2">
      <c r="A4968">
        <v>2.77067145953812E+17</v>
      </c>
      <c r="B4968" t="s">
        <v>9781</v>
      </c>
      <c r="C4968" t="e">
        <f>devanalexisb Thanks</f>
        <v>#NAME?</v>
      </c>
      <c r="D4968" s="1">
        <v>41250.672789351855</v>
      </c>
      <c r="E4968">
        <v>0</v>
      </c>
      <c r="F4968">
        <v>0</v>
      </c>
      <c r="G4968" t="e">
        <f>devanalexisb</f>
        <v>#NAME?</v>
      </c>
    </row>
    <row r="4969" spans="1:7" x14ac:dyDescent="0.2">
      <c r="A4969">
        <v>2.7707229714634701E+17</v>
      </c>
      <c r="B4969" t="s">
        <v>9782</v>
      </c>
      <c r="C4969" t="s">
        <v>9783</v>
      </c>
      <c r="D4969" s="1">
        <v>41250.687013888892</v>
      </c>
      <c r="E4969">
        <v>131</v>
      </c>
      <c r="F4969">
        <v>144</v>
      </c>
      <c r="G4969" t="s">
        <v>215</v>
      </c>
    </row>
    <row r="4970" spans="1:7" x14ac:dyDescent="0.2">
      <c r="A4970">
        <v>2.7707359681013299E+17</v>
      </c>
      <c r="B4970" t="s">
        <v>9784</v>
      </c>
      <c r="C4970" t="s">
        <v>9785</v>
      </c>
      <c r="D4970" s="1">
        <v>41250.69059027778</v>
      </c>
      <c r="E4970">
        <v>100</v>
      </c>
      <c r="F4970">
        <v>30</v>
      </c>
      <c r="G4970" t="s">
        <v>89</v>
      </c>
    </row>
    <row r="4971" spans="1:7" x14ac:dyDescent="0.2">
      <c r="A4971">
        <v>2.7707390905929699E+17</v>
      </c>
      <c r="B4971" t="s">
        <v>9786</v>
      </c>
      <c r="C4971" t="s">
        <v>9787</v>
      </c>
      <c r="D4971" s="1">
        <v>41250.691458333335</v>
      </c>
      <c r="E4971">
        <v>101</v>
      </c>
      <c r="F4971">
        <v>20</v>
      </c>
      <c r="G4971" t="s">
        <v>89</v>
      </c>
    </row>
    <row r="4972" spans="1:7" x14ac:dyDescent="0.2">
      <c r="A4972">
        <v>2.7708796405038202E+17</v>
      </c>
      <c r="B4972" t="s">
        <v>9788</v>
      </c>
      <c r="C4972" t="s">
        <v>9789</v>
      </c>
      <c r="D4972" s="1">
        <v>41250.730243055557</v>
      </c>
      <c r="E4972">
        <v>159</v>
      </c>
      <c r="F4972">
        <v>57</v>
      </c>
      <c r="G4972" t="s">
        <v>89</v>
      </c>
    </row>
    <row r="4973" spans="1:7" x14ac:dyDescent="0.2">
      <c r="A4973">
        <v>2.7708919442848899E+17</v>
      </c>
      <c r="B4973" t="s">
        <v>9790</v>
      </c>
      <c r="C4973" t="s">
        <v>9791</v>
      </c>
      <c r="D4973" s="1">
        <v>41250.733634259261</v>
      </c>
      <c r="E4973">
        <v>222</v>
      </c>
      <c r="F4973">
        <v>83</v>
      </c>
      <c r="G4973" t="s">
        <v>89</v>
      </c>
    </row>
    <row r="4974" spans="1:7" x14ac:dyDescent="0.2">
      <c r="A4974">
        <v>2.7708947282121501E+17</v>
      </c>
      <c r="B4974" t="s">
        <v>9792</v>
      </c>
      <c r="C4974" t="s">
        <v>9793</v>
      </c>
      <c r="D4974" s="1">
        <v>41250.734409722223</v>
      </c>
      <c r="E4974">
        <v>121</v>
      </c>
      <c r="F4974">
        <v>61</v>
      </c>
      <c r="G4974" t="s">
        <v>89</v>
      </c>
    </row>
    <row r="4975" spans="1:7" x14ac:dyDescent="0.2">
      <c r="A4975">
        <v>2.77095675836104E+17</v>
      </c>
      <c r="B4975" t="s">
        <v>9794</v>
      </c>
      <c r="C4975" t="s">
        <v>9795</v>
      </c>
      <c r="D4975" s="1">
        <v>41250.751516203702</v>
      </c>
      <c r="E4975">
        <v>215</v>
      </c>
      <c r="F4975">
        <v>138</v>
      </c>
      <c r="G4975" t="s">
        <v>89</v>
      </c>
    </row>
    <row r="4976" spans="1:7" x14ac:dyDescent="0.2">
      <c r="A4976">
        <v>2.7709568987446E+17</v>
      </c>
      <c r="B4976" t="s">
        <v>9796</v>
      </c>
      <c r="C4976" t="s">
        <v>9797</v>
      </c>
      <c r="D4976" s="1">
        <v>41250.751562500001</v>
      </c>
      <c r="E4976">
        <v>67</v>
      </c>
      <c r="F4976">
        <v>31</v>
      </c>
      <c r="G4976" t="s">
        <v>89</v>
      </c>
    </row>
    <row r="4977" spans="1:7" x14ac:dyDescent="0.2">
      <c r="A4977">
        <v>2.7709697330632701E+17</v>
      </c>
      <c r="B4977" t="s">
        <v>9798</v>
      </c>
      <c r="C4977" t="s">
        <v>9799</v>
      </c>
      <c r="D4977" s="1">
        <v>41250.755104166667</v>
      </c>
      <c r="E4977">
        <v>295</v>
      </c>
      <c r="F4977">
        <v>234</v>
      </c>
    </row>
    <row r="4978" spans="1:7" x14ac:dyDescent="0.2">
      <c r="A4978">
        <v>2.7710674482666202E+17</v>
      </c>
      <c r="B4978" t="s">
        <v>9800</v>
      </c>
      <c r="C4978" t="s">
        <v>9801</v>
      </c>
      <c r="D4978" s="1">
        <v>41250.782071759262</v>
      </c>
      <c r="E4978">
        <v>32</v>
      </c>
      <c r="F4978">
        <v>8</v>
      </c>
      <c r="G4978" t="s">
        <v>89</v>
      </c>
    </row>
    <row r="4979" spans="1:7" x14ac:dyDescent="0.2">
      <c r="A4979">
        <v>2.7710676569334899E+17</v>
      </c>
      <c r="B4979" t="s">
        <v>9802</v>
      </c>
      <c r="C4979" t="s">
        <v>9803</v>
      </c>
      <c r="D4979" s="1">
        <v>41250.782118055555</v>
      </c>
      <c r="E4979">
        <v>64</v>
      </c>
      <c r="F4979">
        <v>42</v>
      </c>
      <c r="G4979" t="s">
        <v>89</v>
      </c>
    </row>
    <row r="4980" spans="1:7" x14ac:dyDescent="0.2">
      <c r="A4980">
        <v>2.7710728435677101E+17</v>
      </c>
      <c r="B4980" t="s">
        <v>9804</v>
      </c>
      <c r="C4980" t="s">
        <v>9805</v>
      </c>
      <c r="D4980" s="1">
        <v>41250.783553240741</v>
      </c>
      <c r="E4980">
        <v>558</v>
      </c>
      <c r="F4980">
        <v>229</v>
      </c>
      <c r="G4980" t="s">
        <v>89</v>
      </c>
    </row>
    <row r="4981" spans="1:7" x14ac:dyDescent="0.2">
      <c r="A4981">
        <v>2.7710910481054099E+17</v>
      </c>
      <c r="B4981" t="s">
        <v>9806</v>
      </c>
      <c r="C4981" t="s">
        <v>9807</v>
      </c>
      <c r="D4981" s="1">
        <v>41250.788576388892</v>
      </c>
      <c r="E4981">
        <v>261</v>
      </c>
      <c r="F4981">
        <v>164</v>
      </c>
      <c r="G4981" t="s">
        <v>89</v>
      </c>
    </row>
    <row r="4982" spans="1:7" x14ac:dyDescent="0.2">
      <c r="A4982">
        <v>2.7714888092629402E+17</v>
      </c>
      <c r="B4982" t="s">
        <v>9808</v>
      </c>
      <c r="C4982" t="s">
        <v>9809</v>
      </c>
      <c r="D4982" s="1">
        <v>41250.898344907408</v>
      </c>
      <c r="E4982">
        <v>91</v>
      </c>
      <c r="F4982">
        <v>28</v>
      </c>
      <c r="G4982" t="s">
        <v>89</v>
      </c>
    </row>
    <row r="4983" spans="1:7" x14ac:dyDescent="0.2">
      <c r="A4983">
        <v>2.7714963351865299E+17</v>
      </c>
      <c r="B4983" t="s">
        <v>9810</v>
      </c>
      <c r="C4983" t="s">
        <v>9811</v>
      </c>
      <c r="D4983" s="1">
        <v>41250.900416666664</v>
      </c>
      <c r="E4983">
        <v>46</v>
      </c>
      <c r="F4983">
        <v>11</v>
      </c>
      <c r="G4983" t="s">
        <v>89</v>
      </c>
    </row>
    <row r="4984" spans="1:7" x14ac:dyDescent="0.2">
      <c r="A4984">
        <v>2.7714988456871101E+17</v>
      </c>
      <c r="B4984" t="s">
        <v>9812</v>
      </c>
      <c r="C4984" t="s">
        <v>9813</v>
      </c>
      <c r="D4984" s="1">
        <v>41250.90111111111</v>
      </c>
      <c r="E4984">
        <v>12</v>
      </c>
      <c r="F4984">
        <v>9</v>
      </c>
      <c r="G4984" t="s">
        <v>215</v>
      </c>
    </row>
    <row r="4985" spans="1:7" x14ac:dyDescent="0.2">
      <c r="A4985">
        <v>2.7715143795017299E+17</v>
      </c>
      <c r="B4985" t="s">
        <v>9814</v>
      </c>
      <c r="C4985" t="s">
        <v>9815</v>
      </c>
      <c r="D4985" s="1">
        <v>41250.905393518522</v>
      </c>
      <c r="E4985">
        <v>30</v>
      </c>
      <c r="F4985">
        <v>12</v>
      </c>
      <c r="G4985" t="s">
        <v>89</v>
      </c>
    </row>
    <row r="4986" spans="1:7" x14ac:dyDescent="0.2">
      <c r="A4986">
        <v>2.7715283867574598E+17</v>
      </c>
      <c r="B4986" t="s">
        <v>9816</v>
      </c>
      <c r="C4986" t="s">
        <v>9817</v>
      </c>
      <c r="D4986" s="1">
        <v>41250.909259259257</v>
      </c>
      <c r="E4986">
        <v>1026</v>
      </c>
      <c r="F4986">
        <v>527</v>
      </c>
    </row>
    <row r="4987" spans="1:7" x14ac:dyDescent="0.2">
      <c r="A4987">
        <v>2.7715687743396998E+17</v>
      </c>
      <c r="B4987" t="s">
        <v>9818</v>
      </c>
      <c r="C4987" t="s">
        <v>9819</v>
      </c>
      <c r="D4987" s="1">
        <v>41250.920405092591</v>
      </c>
      <c r="E4987">
        <v>83</v>
      </c>
      <c r="F4987">
        <v>31</v>
      </c>
      <c r="G4987" t="s">
        <v>215</v>
      </c>
    </row>
    <row r="4988" spans="1:7" x14ac:dyDescent="0.2">
      <c r="A4988">
        <v>2.7716051950333901E+17</v>
      </c>
      <c r="B4988" t="s">
        <v>9820</v>
      </c>
      <c r="C4988" t="s">
        <v>9821</v>
      </c>
      <c r="D4988" s="1">
        <v>41250.930451388886</v>
      </c>
      <c r="E4988">
        <v>181</v>
      </c>
      <c r="F4988">
        <v>53</v>
      </c>
    </row>
    <row r="4989" spans="1:7" x14ac:dyDescent="0.2">
      <c r="A4989">
        <v>2.7716118276120499E+17</v>
      </c>
      <c r="B4989" t="s">
        <v>9822</v>
      </c>
      <c r="C4989" t="s">
        <v>9823</v>
      </c>
      <c r="D4989" s="1">
        <v>41250.932291666664</v>
      </c>
      <c r="E4989">
        <v>324</v>
      </c>
      <c r="F4989">
        <v>146</v>
      </c>
    </row>
    <row r="4990" spans="1:7" x14ac:dyDescent="0.2">
      <c r="A4990">
        <v>2.7716513939497699E+17</v>
      </c>
      <c r="B4990" t="s">
        <v>9824</v>
      </c>
      <c r="C4990" t="s">
        <v>9825</v>
      </c>
      <c r="D4990" s="1">
        <v>41250.943206018521</v>
      </c>
      <c r="E4990">
        <v>943</v>
      </c>
      <c r="F4990">
        <v>381</v>
      </c>
    </row>
    <row r="4991" spans="1:7" x14ac:dyDescent="0.2">
      <c r="A4991">
        <v>2.7815532417791101E+17</v>
      </c>
      <c r="B4991" t="s">
        <v>9826</v>
      </c>
      <c r="C4991" t="s">
        <v>9827</v>
      </c>
      <c r="D4991" s="1">
        <v>41253.67559027778</v>
      </c>
      <c r="E4991">
        <v>105</v>
      </c>
      <c r="F4991">
        <v>52</v>
      </c>
    </row>
    <row r="4992" spans="1:7" x14ac:dyDescent="0.2">
      <c r="A4992">
        <v>2.7815563443060301E+17</v>
      </c>
      <c r="B4992" t="s">
        <v>9828</v>
      </c>
      <c r="C4992" t="s">
        <v>9829</v>
      </c>
      <c r="D4992" s="1">
        <v>41253.676446759258</v>
      </c>
      <c r="E4992">
        <v>131</v>
      </c>
      <c r="F4992">
        <v>67</v>
      </c>
      <c r="G4992" t="s">
        <v>89</v>
      </c>
    </row>
    <row r="4993" spans="1:7" x14ac:dyDescent="0.2">
      <c r="A4993">
        <v>2.7815599381953699E+17</v>
      </c>
      <c r="B4993" t="s">
        <v>9830</v>
      </c>
      <c r="C4993" t="s">
        <v>9831</v>
      </c>
      <c r="D4993" s="1">
        <v>41253.677442129629</v>
      </c>
      <c r="E4993">
        <v>179</v>
      </c>
      <c r="F4993">
        <v>73</v>
      </c>
      <c r="G4993" t="s">
        <v>89</v>
      </c>
    </row>
    <row r="4994" spans="1:7" x14ac:dyDescent="0.2">
      <c r="A4994">
        <v>2.78156269943132E+17</v>
      </c>
      <c r="B4994" t="s">
        <v>9832</v>
      </c>
      <c r="C4994" t="s">
        <v>9833</v>
      </c>
      <c r="D4994" s="1">
        <v>41253.678206018521</v>
      </c>
      <c r="E4994">
        <v>137</v>
      </c>
      <c r="F4994">
        <v>65</v>
      </c>
      <c r="G4994" t="s">
        <v>89</v>
      </c>
    </row>
    <row r="4995" spans="1:7" x14ac:dyDescent="0.2">
      <c r="A4995">
        <v>2.7815645268478701E+17</v>
      </c>
      <c r="B4995" t="s">
        <v>9834</v>
      </c>
      <c r="C4995" t="s">
        <v>9835</v>
      </c>
      <c r="D4995" s="1">
        <v>41253.678703703707</v>
      </c>
      <c r="E4995">
        <v>245</v>
      </c>
      <c r="F4995">
        <v>232</v>
      </c>
      <c r="G4995" t="s">
        <v>215</v>
      </c>
    </row>
    <row r="4996" spans="1:7" x14ac:dyDescent="0.2">
      <c r="A4996">
        <v>2.7815658670955699E+17</v>
      </c>
      <c r="B4996" t="s">
        <v>9836</v>
      </c>
      <c r="C4996" t="s">
        <v>9837</v>
      </c>
      <c r="D4996" s="1">
        <v>41253.679074074076</v>
      </c>
      <c r="E4996">
        <v>129</v>
      </c>
      <c r="F4996">
        <v>82</v>
      </c>
      <c r="G4996" t="s">
        <v>215</v>
      </c>
    </row>
    <row r="4997" spans="1:7" x14ac:dyDescent="0.2">
      <c r="A4997">
        <v>2.78170391908872E+17</v>
      </c>
      <c r="B4997" t="s">
        <v>9838</v>
      </c>
      <c r="C4997" t="s">
        <v>9839</v>
      </c>
      <c r="D4997" s="1">
        <v>41253.717175925929</v>
      </c>
      <c r="E4997">
        <v>20</v>
      </c>
      <c r="F4997">
        <v>8</v>
      </c>
      <c r="G4997" t="s">
        <v>89</v>
      </c>
    </row>
    <row r="4998" spans="1:7" x14ac:dyDescent="0.2">
      <c r="A4998">
        <v>2.7817073257861901E+17</v>
      </c>
      <c r="B4998" t="s">
        <v>9840</v>
      </c>
      <c r="C4998" t="s">
        <v>9841</v>
      </c>
      <c r="D4998" s="1">
        <v>41253.718113425923</v>
      </c>
      <c r="E4998">
        <v>854</v>
      </c>
      <c r="F4998">
        <v>1316</v>
      </c>
      <c r="G4998" t="s">
        <v>89</v>
      </c>
    </row>
    <row r="4999" spans="1:7" x14ac:dyDescent="0.2">
      <c r="A4999">
        <v>2.7817925875979398E+17</v>
      </c>
      <c r="B4999" t="s">
        <v>9842</v>
      </c>
      <c r="C4999" t="s">
        <v>9843</v>
      </c>
      <c r="D4999" s="1">
        <v>41253.741643518515</v>
      </c>
      <c r="E4999">
        <v>74</v>
      </c>
      <c r="F4999">
        <v>50</v>
      </c>
      <c r="G4999" t="s">
        <v>89</v>
      </c>
    </row>
    <row r="5000" spans="1:7" x14ac:dyDescent="0.2">
      <c r="A5000">
        <v>2.7818847178760998E+17</v>
      </c>
      <c r="B5000" t="s">
        <v>9844</v>
      </c>
      <c r="C5000" t="s">
        <v>9845</v>
      </c>
      <c r="D5000" s="1">
        <v>41253.767060185186</v>
      </c>
      <c r="E5000">
        <v>192</v>
      </c>
      <c r="F5000">
        <v>175</v>
      </c>
      <c r="G5000" t="s">
        <v>89</v>
      </c>
    </row>
    <row r="5001" spans="1:7" x14ac:dyDescent="0.2">
      <c r="A5001">
        <v>2.78196526101188E+17</v>
      </c>
      <c r="B5001" t="s">
        <v>9846</v>
      </c>
      <c r="C5001" t="s">
        <v>9847</v>
      </c>
      <c r="D5001" s="1">
        <v>41253.789293981485</v>
      </c>
      <c r="E5001">
        <v>216</v>
      </c>
      <c r="F5001">
        <v>216</v>
      </c>
      <c r="G5001" t="s">
        <v>89</v>
      </c>
    </row>
    <row r="5002" spans="1:7" x14ac:dyDescent="0.2">
      <c r="A5002">
        <v>2.7819671687070899E+17</v>
      </c>
      <c r="B5002" t="s">
        <v>9848</v>
      </c>
      <c r="C5002" t="s">
        <v>9849</v>
      </c>
      <c r="D5002" s="1">
        <v>41253.789814814816</v>
      </c>
      <c r="E5002">
        <v>74</v>
      </c>
      <c r="F5002">
        <v>37</v>
      </c>
      <c r="G5002" t="s">
        <v>89</v>
      </c>
    </row>
    <row r="5003" spans="1:7" x14ac:dyDescent="0.2">
      <c r="A5003">
        <v>2.78196928834072E+17</v>
      </c>
      <c r="B5003" t="s">
        <v>9850</v>
      </c>
      <c r="C5003" t="s">
        <v>9851</v>
      </c>
      <c r="D5003" s="1">
        <v>41253.790405092594</v>
      </c>
      <c r="E5003">
        <v>70</v>
      </c>
      <c r="F5003">
        <v>27</v>
      </c>
      <c r="G5003" t="s">
        <v>89</v>
      </c>
    </row>
    <row r="5004" spans="1:7" x14ac:dyDescent="0.2">
      <c r="A5004">
        <v>2.7819876025172701E+17</v>
      </c>
      <c r="B5004" t="s">
        <v>9852</v>
      </c>
      <c r="C5004" t="s">
        <v>9853</v>
      </c>
      <c r="D5004" s="1">
        <v>41253.795451388891</v>
      </c>
      <c r="E5004">
        <v>455</v>
      </c>
      <c r="F5004">
        <v>547</v>
      </c>
      <c r="G5004" t="s">
        <v>89</v>
      </c>
    </row>
    <row r="5005" spans="1:7" x14ac:dyDescent="0.2">
      <c r="A5005">
        <v>2.78199197063344E+17</v>
      </c>
      <c r="B5005" t="s">
        <v>9854</v>
      </c>
      <c r="C5005" t="s">
        <v>9855</v>
      </c>
      <c r="D5005" s="1">
        <v>41253.796655092592</v>
      </c>
      <c r="E5005">
        <v>274</v>
      </c>
      <c r="F5005">
        <v>412</v>
      </c>
    </row>
    <row r="5006" spans="1:7" x14ac:dyDescent="0.2">
      <c r="A5006">
        <v>2.78200675039592E+17</v>
      </c>
      <c r="B5006" t="s">
        <v>9856</v>
      </c>
      <c r="C5006" t="s">
        <v>9857</v>
      </c>
      <c r="D5006" s="1">
        <v>41253.800740740742</v>
      </c>
      <c r="E5006">
        <v>3896</v>
      </c>
      <c r="F5006">
        <v>6136</v>
      </c>
      <c r="G5006" t="s">
        <v>89</v>
      </c>
    </row>
    <row r="5007" spans="1:7" x14ac:dyDescent="0.2">
      <c r="A5007">
        <v>2.7820234339949299E+17</v>
      </c>
      <c r="B5007" t="s">
        <v>9858</v>
      </c>
      <c r="C5007" t="s">
        <v>9859</v>
      </c>
      <c r="D5007" s="1">
        <v>41253.805347222224</v>
      </c>
      <c r="E5007">
        <v>68</v>
      </c>
      <c r="F5007">
        <v>47</v>
      </c>
      <c r="G5007" t="s">
        <v>89</v>
      </c>
    </row>
    <row r="5008" spans="1:7" x14ac:dyDescent="0.2">
      <c r="A5008">
        <v>2.7820357232637501E+17</v>
      </c>
      <c r="B5008" t="s">
        <v>9860</v>
      </c>
      <c r="C5008" t="s">
        <v>9861</v>
      </c>
      <c r="D5008" s="1">
        <v>41253.808738425927</v>
      </c>
      <c r="E5008">
        <v>180</v>
      </c>
      <c r="F5008">
        <v>203</v>
      </c>
      <c r="G5008" t="s">
        <v>89</v>
      </c>
    </row>
    <row r="5009" spans="1:7" x14ac:dyDescent="0.2">
      <c r="A5009">
        <v>2.7820378726348301E+17</v>
      </c>
      <c r="B5009" t="s">
        <v>9862</v>
      </c>
      <c r="C5009" t="s">
        <v>9863</v>
      </c>
      <c r="D5009" s="1">
        <v>41253.809328703705</v>
      </c>
      <c r="E5009">
        <v>23</v>
      </c>
      <c r="F5009">
        <v>25</v>
      </c>
      <c r="G5009" t="s">
        <v>89</v>
      </c>
    </row>
    <row r="5010" spans="1:7" x14ac:dyDescent="0.2">
      <c r="A5010">
        <v>2.7820480115258499E+17</v>
      </c>
      <c r="B5010" t="s">
        <v>9864</v>
      </c>
      <c r="C5010" t="s">
        <v>9865</v>
      </c>
      <c r="D5010" s="1">
        <v>41253.81212962963</v>
      </c>
      <c r="E5010">
        <v>9</v>
      </c>
      <c r="F5010">
        <v>10</v>
      </c>
      <c r="G5010" t="s">
        <v>215</v>
      </c>
    </row>
    <row r="5011" spans="1:7" x14ac:dyDescent="0.2">
      <c r="A5011">
        <v>2.7820919789048998E+17</v>
      </c>
      <c r="B5011" t="s">
        <v>9866</v>
      </c>
      <c r="C5011" t="s">
        <v>9867</v>
      </c>
      <c r="D5011" s="1">
        <v>41253.824259259258</v>
      </c>
      <c r="E5011">
        <v>12</v>
      </c>
      <c r="F5011">
        <v>8</v>
      </c>
      <c r="G5011" t="s">
        <v>89</v>
      </c>
    </row>
    <row r="5012" spans="1:7" x14ac:dyDescent="0.2">
      <c r="A5012">
        <v>2.7821112415396198E+17</v>
      </c>
      <c r="B5012" t="s">
        <v>9868</v>
      </c>
      <c r="C5012" t="s">
        <v>9869</v>
      </c>
      <c r="D5012" s="1">
        <v>41253.829571759263</v>
      </c>
      <c r="E5012">
        <v>29</v>
      </c>
      <c r="F5012">
        <v>18</v>
      </c>
      <c r="G5012" t="s">
        <v>89</v>
      </c>
    </row>
    <row r="5013" spans="1:7" x14ac:dyDescent="0.2">
      <c r="A5013">
        <v>2.78218593601204E+17</v>
      </c>
      <c r="B5013" t="s">
        <v>9870</v>
      </c>
      <c r="C5013" t="s">
        <v>9871</v>
      </c>
      <c r="D5013" s="1">
        <v>41253.850185185183</v>
      </c>
      <c r="E5013">
        <v>18</v>
      </c>
      <c r="F5013">
        <v>6</v>
      </c>
      <c r="G5013" t="s">
        <v>215</v>
      </c>
    </row>
    <row r="5014" spans="1:7" x14ac:dyDescent="0.2">
      <c r="A5014">
        <v>2.7823086110574099E+17</v>
      </c>
      <c r="B5014" t="s">
        <v>9872</v>
      </c>
      <c r="C5014" t="s">
        <v>9873</v>
      </c>
      <c r="D5014" s="1">
        <v>41253.884039351855</v>
      </c>
      <c r="E5014">
        <v>48</v>
      </c>
      <c r="F5014">
        <v>19</v>
      </c>
      <c r="G5014" t="s">
        <v>215</v>
      </c>
    </row>
    <row r="5015" spans="1:7" x14ac:dyDescent="0.2">
      <c r="A5015">
        <v>2.7823537934422E+17</v>
      </c>
      <c r="B5015" t="s">
        <v>9874</v>
      </c>
      <c r="C5015" t="s">
        <v>9875</v>
      </c>
      <c r="D5015" s="1">
        <v>41253.896504629629</v>
      </c>
      <c r="E5015">
        <v>237</v>
      </c>
      <c r="F5015">
        <v>35</v>
      </c>
    </row>
    <row r="5016" spans="1:7" x14ac:dyDescent="0.2">
      <c r="A5016">
        <v>2.7823582793343299E+17</v>
      </c>
      <c r="B5016" t="s">
        <v>9876</v>
      </c>
      <c r="C5016" t="s">
        <v>9877</v>
      </c>
      <c r="D5016" s="1">
        <v>41253.897743055553</v>
      </c>
      <c r="E5016">
        <v>243</v>
      </c>
      <c r="F5016">
        <v>37</v>
      </c>
    </row>
    <row r="5017" spans="1:7" x14ac:dyDescent="0.2">
      <c r="A5017">
        <v>2.7823903447883299E+17</v>
      </c>
      <c r="B5017" t="s">
        <v>9878</v>
      </c>
      <c r="C5017" t="s">
        <v>9879</v>
      </c>
      <c r="D5017" s="1">
        <v>41253.906585648147</v>
      </c>
      <c r="E5017">
        <v>261</v>
      </c>
      <c r="F5017">
        <v>45</v>
      </c>
    </row>
    <row r="5018" spans="1:7" x14ac:dyDescent="0.2">
      <c r="A5018">
        <v>2.7824675015688998E+17</v>
      </c>
      <c r="B5018" t="s">
        <v>9880</v>
      </c>
      <c r="C5018" t="s">
        <v>9881</v>
      </c>
      <c r="D5018" s="1">
        <v>41253.927881944444</v>
      </c>
      <c r="E5018">
        <v>170</v>
      </c>
      <c r="F5018">
        <v>52</v>
      </c>
    </row>
    <row r="5019" spans="1:7" x14ac:dyDescent="0.2">
      <c r="A5019">
        <v>2.78254657325916E+17</v>
      </c>
      <c r="B5019" t="s">
        <v>9882</v>
      </c>
      <c r="C5019" t="s">
        <v>9883</v>
      </c>
      <c r="D5019" s="1">
        <v>41253.949699074074</v>
      </c>
      <c r="E5019">
        <v>114</v>
      </c>
      <c r="F5019">
        <v>42</v>
      </c>
      <c r="G5019" t="s">
        <v>89</v>
      </c>
    </row>
    <row r="5020" spans="1:7" x14ac:dyDescent="0.2">
      <c r="A5020">
        <v>2.7825530800926701E+17</v>
      </c>
      <c r="B5020" t="s">
        <v>9884</v>
      </c>
      <c r="C5020" t="s">
        <v>9885</v>
      </c>
      <c r="D5020" s="1">
        <v>41253.951493055552</v>
      </c>
      <c r="E5020">
        <v>8816</v>
      </c>
      <c r="F5020">
        <v>9769</v>
      </c>
    </row>
    <row r="5021" spans="1:7" x14ac:dyDescent="0.2">
      <c r="A5021">
        <v>2.7826161081503299E+17</v>
      </c>
      <c r="B5021" t="s">
        <v>9886</v>
      </c>
      <c r="C5021" t="s">
        <v>9887</v>
      </c>
      <c r="D5021" s="1">
        <v>41253.968888888892</v>
      </c>
      <c r="E5021">
        <v>188</v>
      </c>
      <c r="F5021">
        <v>54</v>
      </c>
    </row>
    <row r="5022" spans="1:7" x14ac:dyDescent="0.2">
      <c r="A5022">
        <v>2.7826456409999699E+17</v>
      </c>
      <c r="B5022" t="s">
        <v>9888</v>
      </c>
      <c r="C5022" t="s">
        <v>9889</v>
      </c>
      <c r="D5022" s="1">
        <v>41253.977037037039</v>
      </c>
      <c r="E5022">
        <v>2</v>
      </c>
      <c r="F5022">
        <v>2</v>
      </c>
      <c r="G5022" t="s">
        <v>89</v>
      </c>
    </row>
    <row r="5023" spans="1:7" x14ac:dyDescent="0.2">
      <c r="A5023">
        <v>2.78269256657956E+17</v>
      </c>
      <c r="B5023" t="s">
        <v>9890</v>
      </c>
      <c r="C5023" t="s">
        <v>9891</v>
      </c>
      <c r="D5023" s="1">
        <v>41253.989988425928</v>
      </c>
      <c r="E5023">
        <v>788</v>
      </c>
      <c r="F5023">
        <v>755</v>
      </c>
    </row>
    <row r="5024" spans="1:7" x14ac:dyDescent="0.2">
      <c r="A5024">
        <v>2.7826965579628499E+17</v>
      </c>
      <c r="B5024" t="s">
        <v>9892</v>
      </c>
      <c r="C5024" t="s">
        <v>9893</v>
      </c>
      <c r="D5024" s="1">
        <v>41253.991087962961</v>
      </c>
      <c r="E5024">
        <v>18</v>
      </c>
      <c r="F5024">
        <v>13</v>
      </c>
      <c r="G5024" t="s">
        <v>89</v>
      </c>
    </row>
    <row r="5025" spans="1:8" x14ac:dyDescent="0.2">
      <c r="A5025">
        <v>2.7827000348311501E+17</v>
      </c>
      <c r="B5025" t="s">
        <v>9894</v>
      </c>
      <c r="C5025" t="s">
        <v>9895</v>
      </c>
      <c r="D5025" s="1">
        <v>41253.992048611108</v>
      </c>
      <c r="E5025">
        <v>155</v>
      </c>
      <c r="F5025">
        <v>88</v>
      </c>
      <c r="G5025" t="s">
        <v>89</v>
      </c>
    </row>
    <row r="5026" spans="1:8" x14ac:dyDescent="0.2">
      <c r="A5026">
        <v>2.7827171403773501E+17</v>
      </c>
      <c r="B5026" t="s">
        <v>9896</v>
      </c>
      <c r="C5026" t="s">
        <v>9897</v>
      </c>
      <c r="D5026" s="1">
        <v>41253.996770833335</v>
      </c>
      <c r="E5026">
        <v>512</v>
      </c>
      <c r="F5026">
        <v>352</v>
      </c>
      <c r="G5026" t="s">
        <v>89</v>
      </c>
    </row>
    <row r="5027" spans="1:8" x14ac:dyDescent="0.2">
      <c r="A5027">
        <v>2.7827251377826598E+17</v>
      </c>
      <c r="B5027" t="s">
        <v>9898</v>
      </c>
      <c r="C5027" t="s">
        <v>9899</v>
      </c>
      <c r="D5027" s="1">
        <v>41253.998969907407</v>
      </c>
      <c r="E5027">
        <v>486</v>
      </c>
      <c r="F5027">
        <v>173</v>
      </c>
    </row>
    <row r="5028" spans="1:8" x14ac:dyDescent="0.2">
      <c r="A5028">
        <v>2.7830812250066099E+17</v>
      </c>
      <c r="B5028" t="s">
        <v>9900</v>
      </c>
      <c r="C5028" t="s">
        <v>9901</v>
      </c>
      <c r="D5028" s="1">
        <v>41254.097233796296</v>
      </c>
      <c r="E5028">
        <v>659</v>
      </c>
      <c r="F5028">
        <v>406</v>
      </c>
    </row>
    <row r="5029" spans="1:8" x14ac:dyDescent="0.2">
      <c r="A5029">
        <v>2.7851787196393402E+17</v>
      </c>
      <c r="B5029" t="s">
        <v>9902</v>
      </c>
      <c r="C5029" t="s">
        <v>9903</v>
      </c>
      <c r="D5029" s="1">
        <v>41254.676030092596</v>
      </c>
      <c r="E5029">
        <v>854</v>
      </c>
      <c r="F5029">
        <v>282</v>
      </c>
    </row>
    <row r="5030" spans="1:8" x14ac:dyDescent="0.2">
      <c r="A5030">
        <v>2.7852231535086701E+17</v>
      </c>
      <c r="B5030" t="s">
        <v>9904</v>
      </c>
      <c r="C5030" t="s">
        <v>9905</v>
      </c>
      <c r="D5030" s="1">
        <v>41254.688298611109</v>
      </c>
      <c r="E5030">
        <v>314</v>
      </c>
      <c r="F5030">
        <v>117</v>
      </c>
    </row>
    <row r="5031" spans="1:8" x14ac:dyDescent="0.2">
      <c r="A5031">
        <v>2.7852563094400198E+17</v>
      </c>
      <c r="B5031" t="s">
        <v>9906</v>
      </c>
      <c r="C5031" t="e">
        <f xml:space="preserve"> karina_kemala the Art of the deal is a good start.</f>
        <v>#NAME?</v>
      </c>
      <c r="D5031" s="1">
        <v>41254.697442129633</v>
      </c>
      <c r="E5031">
        <v>2</v>
      </c>
      <c r="F5031">
        <v>3</v>
      </c>
      <c r="G5031" t="s">
        <v>89</v>
      </c>
    </row>
    <row r="5032" spans="1:8" x14ac:dyDescent="0.2">
      <c r="A5032">
        <v>2.7853546730412E+17</v>
      </c>
      <c r="B5032" t="s">
        <v>9907</v>
      </c>
      <c r="C5032" t="s">
        <v>9908</v>
      </c>
      <c r="D5032" s="1">
        <v>41254.724594907406</v>
      </c>
      <c r="E5032">
        <v>38</v>
      </c>
      <c r="F5032">
        <v>30</v>
      </c>
      <c r="G5032" t="s">
        <v>215</v>
      </c>
    </row>
    <row r="5033" spans="1:8" x14ac:dyDescent="0.2">
      <c r="A5033">
        <v>2.78547405132144E+17</v>
      </c>
      <c r="B5033" t="s">
        <v>9909</v>
      </c>
      <c r="C5033" t="s">
        <v>9910</v>
      </c>
      <c r="D5033" s="1">
        <v>41254.757534722223</v>
      </c>
      <c r="E5033">
        <v>317</v>
      </c>
      <c r="F5033">
        <v>405</v>
      </c>
      <c r="G5033" t="s">
        <v>89</v>
      </c>
    </row>
    <row r="5034" spans="1:8" x14ac:dyDescent="0.2">
      <c r="A5034">
        <v>2.7854963005941299E+17</v>
      </c>
      <c r="B5034" t="s">
        <v>9911</v>
      </c>
      <c r="C5034" t="s">
        <v>9912</v>
      </c>
      <c r="D5034" s="1">
        <v>41254.763668981483</v>
      </c>
      <c r="E5034">
        <v>63</v>
      </c>
      <c r="F5034">
        <v>27</v>
      </c>
    </row>
    <row r="5035" spans="1:8" x14ac:dyDescent="0.2">
      <c r="A5035">
        <v>2.78550355191676E+17</v>
      </c>
      <c r="B5035" t="s">
        <v>9913</v>
      </c>
      <c r="C5035" t="s">
        <v>9914</v>
      </c>
      <c r="D5035" s="1">
        <v>41254.7656712963</v>
      </c>
      <c r="E5035">
        <v>5</v>
      </c>
      <c r="F5035">
        <v>2</v>
      </c>
      <c r="G5035" t="s">
        <v>89</v>
      </c>
    </row>
    <row r="5036" spans="1:8" x14ac:dyDescent="0.2">
      <c r="A5036">
        <v>2.7855068305622202E+17</v>
      </c>
      <c r="B5036" t="s">
        <v>9915</v>
      </c>
      <c r="C5036" t="e">
        <f xml:space="preserve"> hopewellcody Thanks Cody</f>
        <v>#NAME?</v>
      </c>
      <c r="D5036" s="1">
        <v>41254.766574074078</v>
      </c>
      <c r="E5036">
        <v>8</v>
      </c>
      <c r="F5036">
        <v>10</v>
      </c>
      <c r="G5036" t="s">
        <v>89</v>
      </c>
    </row>
    <row r="5037" spans="1:8" x14ac:dyDescent="0.2">
      <c r="A5037">
        <v>2.7855096003967299E+17</v>
      </c>
      <c r="B5037" t="s">
        <v>9916</v>
      </c>
      <c r="C5037" t="e">
        <f xml:space="preserve"> NathalieS_29 Thank You</f>
        <v>#NAME?</v>
      </c>
      <c r="D5037" s="1">
        <v>41254.767337962963</v>
      </c>
      <c r="E5037">
        <v>4</v>
      </c>
      <c r="F5037">
        <v>1</v>
      </c>
      <c r="G5037" t="s">
        <v>89</v>
      </c>
    </row>
    <row r="5038" spans="1:8" x14ac:dyDescent="0.2">
      <c r="A5038">
        <v>2.7855303650536998E+17</v>
      </c>
      <c r="B5038" t="s">
        <v>9917</v>
      </c>
      <c r="C5038" t="s">
        <v>9918</v>
      </c>
      <c r="D5038" s="1">
        <v>41254.77306712963</v>
      </c>
      <c r="E5038">
        <v>21</v>
      </c>
      <c r="F5038">
        <v>7</v>
      </c>
      <c r="G5038" t="s">
        <v>89</v>
      </c>
    </row>
    <row r="5039" spans="1:8" x14ac:dyDescent="0.2">
      <c r="A5039">
        <v>2.7855600289330301E+17</v>
      </c>
      <c r="B5039" t="s">
        <v>9919</v>
      </c>
      <c r="C5039" t="s">
        <v>9920</v>
      </c>
      <c r="D5039" s="1">
        <v>41254.781261574077</v>
      </c>
      <c r="E5039">
        <v>301</v>
      </c>
      <c r="F5039">
        <v>79</v>
      </c>
    </row>
    <row r="5040" spans="1:8" x14ac:dyDescent="0.2">
      <c r="A5040">
        <v>2.7855897887363802E+17</v>
      </c>
      <c r="B5040" t="s">
        <v>9921</v>
      </c>
      <c r="C5040" t="s">
        <v>9922</v>
      </c>
      <c r="D5040" s="1">
        <v>41254.789467592593</v>
      </c>
      <c r="E5040">
        <v>737</v>
      </c>
      <c r="F5040">
        <v>526</v>
      </c>
      <c r="H5040" t="s">
        <v>505</v>
      </c>
    </row>
    <row r="5041" spans="1:8" x14ac:dyDescent="0.2">
      <c r="A5041">
        <v>2.7855930076970099E+17</v>
      </c>
      <c r="B5041" t="s">
        <v>9923</v>
      </c>
      <c r="C5041" t="s">
        <v>9924</v>
      </c>
      <c r="D5041" s="1">
        <v>41254.790358796294</v>
      </c>
      <c r="E5041">
        <v>461</v>
      </c>
      <c r="F5041">
        <v>223</v>
      </c>
    </row>
    <row r="5042" spans="1:8" x14ac:dyDescent="0.2">
      <c r="A5042">
        <v>2.7855931797892301E+17</v>
      </c>
      <c r="B5042" t="s">
        <v>9925</v>
      </c>
      <c r="C5042" t="s">
        <v>9926</v>
      </c>
      <c r="D5042" s="1">
        <v>41254.790405092594</v>
      </c>
      <c r="E5042">
        <v>290</v>
      </c>
      <c r="F5042">
        <v>253</v>
      </c>
      <c r="H5042" t="s">
        <v>9927</v>
      </c>
    </row>
    <row r="5043" spans="1:8" x14ac:dyDescent="0.2">
      <c r="A5043">
        <v>2.785826083115E+17</v>
      </c>
      <c r="B5043" t="s">
        <v>9928</v>
      </c>
      <c r="C5043" t="s">
        <v>9929</v>
      </c>
      <c r="D5043" s="1">
        <v>41254.854675925926</v>
      </c>
      <c r="E5043">
        <v>58</v>
      </c>
      <c r="F5043">
        <v>23</v>
      </c>
      <c r="G5043" t="s">
        <v>215</v>
      </c>
    </row>
    <row r="5044" spans="1:8" x14ac:dyDescent="0.2">
      <c r="A5044">
        <v>2.7858323456302202E+17</v>
      </c>
      <c r="B5044" t="s">
        <v>9930</v>
      </c>
      <c r="C5044" t="s">
        <v>9931</v>
      </c>
      <c r="D5044" s="1">
        <v>41254.856400462966</v>
      </c>
      <c r="E5044">
        <v>23</v>
      </c>
      <c r="F5044">
        <v>11</v>
      </c>
      <c r="G5044" t="s">
        <v>89</v>
      </c>
    </row>
    <row r="5045" spans="1:8" x14ac:dyDescent="0.2">
      <c r="A5045">
        <v>2.78583370378792E+17</v>
      </c>
      <c r="B5045" t="s">
        <v>9932</v>
      </c>
      <c r="C5045" t="s">
        <v>9933</v>
      </c>
      <c r="D5045" s="1">
        <v>41254.856770833336</v>
      </c>
      <c r="E5045">
        <v>23</v>
      </c>
      <c r="F5045">
        <v>13</v>
      </c>
      <c r="G5045" t="s">
        <v>89</v>
      </c>
    </row>
    <row r="5046" spans="1:8" x14ac:dyDescent="0.2">
      <c r="A5046">
        <v>2.7859453153917299E+17</v>
      </c>
      <c r="B5046" t="s">
        <v>9934</v>
      </c>
      <c r="C5046" t="s">
        <v>9935</v>
      </c>
      <c r="D5046" s="1">
        <v>41254.88758101852</v>
      </c>
      <c r="E5046">
        <v>36</v>
      </c>
      <c r="F5046">
        <v>16</v>
      </c>
      <c r="G5046" t="s">
        <v>215</v>
      </c>
    </row>
    <row r="5047" spans="1:8" x14ac:dyDescent="0.2">
      <c r="A5047">
        <v>2.7859547901565299E+17</v>
      </c>
      <c r="B5047" t="s">
        <v>9936</v>
      </c>
      <c r="C5047" t="s">
        <v>9937</v>
      </c>
      <c r="D5047" s="1">
        <v>41254.890185185184</v>
      </c>
      <c r="E5047">
        <v>109</v>
      </c>
      <c r="F5047">
        <v>49</v>
      </c>
    </row>
    <row r="5048" spans="1:8" x14ac:dyDescent="0.2">
      <c r="A5048">
        <v>2.7859710932905901E+17</v>
      </c>
      <c r="B5048" t="s">
        <v>9938</v>
      </c>
      <c r="C5048" t="s">
        <v>9939</v>
      </c>
      <c r="D5048" s="1">
        <v>41254.894687499997</v>
      </c>
      <c r="E5048">
        <v>3</v>
      </c>
      <c r="F5048">
        <v>0</v>
      </c>
      <c r="G5048" t="s">
        <v>89</v>
      </c>
    </row>
    <row r="5049" spans="1:8" x14ac:dyDescent="0.2">
      <c r="A5049">
        <v>2.7859958716028099E+17</v>
      </c>
      <c r="B5049" t="s">
        <v>9940</v>
      </c>
      <c r="C5049" t="s">
        <v>9941</v>
      </c>
      <c r="D5049" s="1">
        <v>41254.90152777778</v>
      </c>
      <c r="E5049">
        <v>219</v>
      </c>
      <c r="F5049">
        <v>121</v>
      </c>
    </row>
    <row r="5050" spans="1:8" x14ac:dyDescent="0.2">
      <c r="A5050">
        <v>2.7860290206971901E+17</v>
      </c>
      <c r="B5050" t="s">
        <v>9942</v>
      </c>
      <c r="C5050" t="s">
        <v>9943</v>
      </c>
      <c r="D5050" s="1">
        <v>41254.910671296297</v>
      </c>
      <c r="E5050">
        <v>33</v>
      </c>
      <c r="F5050">
        <v>16</v>
      </c>
      <c r="G5050" t="s">
        <v>215</v>
      </c>
    </row>
    <row r="5051" spans="1:8" x14ac:dyDescent="0.2">
      <c r="A5051">
        <v>2.78609459713036E+17</v>
      </c>
      <c r="B5051" t="s">
        <v>9944</v>
      </c>
      <c r="C5051" t="s">
        <v>9945</v>
      </c>
      <c r="D5051" s="1">
        <v>41254.928773148145</v>
      </c>
      <c r="E5051">
        <v>35</v>
      </c>
      <c r="F5051">
        <v>14</v>
      </c>
    </row>
    <row r="5052" spans="1:8" x14ac:dyDescent="0.2">
      <c r="A5052">
        <v>2.7861218202185299E+17</v>
      </c>
      <c r="B5052" t="s">
        <v>9946</v>
      </c>
      <c r="C5052" t="s">
        <v>9947</v>
      </c>
      <c r="D5052" s="1">
        <v>41254.936284722222</v>
      </c>
      <c r="E5052">
        <v>230</v>
      </c>
      <c r="F5052">
        <v>132</v>
      </c>
    </row>
    <row r="5053" spans="1:8" x14ac:dyDescent="0.2">
      <c r="A5053">
        <v>2.78618814898384E+17</v>
      </c>
      <c r="B5053" t="s">
        <v>9948</v>
      </c>
      <c r="C5053" t="s">
        <v>9949</v>
      </c>
      <c r="D5053" s="1">
        <v>41254.954583333332</v>
      </c>
      <c r="E5053">
        <v>355</v>
      </c>
      <c r="F5053">
        <v>71</v>
      </c>
    </row>
    <row r="5054" spans="1:8" x14ac:dyDescent="0.2">
      <c r="A5054">
        <v>2.78624096588296E+17</v>
      </c>
      <c r="B5054" t="s">
        <v>9950</v>
      </c>
      <c r="C5054" t="s">
        <v>9951</v>
      </c>
      <c r="D5054" s="1">
        <v>41254.969155092593</v>
      </c>
      <c r="E5054">
        <v>1266</v>
      </c>
      <c r="F5054">
        <v>477</v>
      </c>
    </row>
    <row r="5055" spans="1:8" x14ac:dyDescent="0.2">
      <c r="A5055">
        <v>2.7886442487232499E+17</v>
      </c>
      <c r="B5055" t="s">
        <v>9952</v>
      </c>
      <c r="C5055" t="s">
        <v>9953</v>
      </c>
      <c r="D5055" s="1">
        <v>41255.632337962961</v>
      </c>
      <c r="E5055">
        <v>345</v>
      </c>
      <c r="F5055">
        <v>120</v>
      </c>
    </row>
    <row r="5056" spans="1:8" x14ac:dyDescent="0.2">
      <c r="A5056">
        <v>2.7886824941906301E+17</v>
      </c>
      <c r="B5056" t="s">
        <v>9954</v>
      </c>
      <c r="C5056" t="s">
        <v>9955</v>
      </c>
      <c r="D5056" s="1">
        <v>41255.642893518518</v>
      </c>
      <c r="E5056">
        <v>99</v>
      </c>
      <c r="F5056">
        <v>62</v>
      </c>
    </row>
    <row r="5057" spans="1:8" x14ac:dyDescent="0.2">
      <c r="A5057">
        <v>2.7886826533645901E+17</v>
      </c>
      <c r="B5057" t="s">
        <v>9956</v>
      </c>
      <c r="C5057" t="s">
        <v>9957</v>
      </c>
      <c r="D5057" s="1">
        <v>41255.642939814818</v>
      </c>
      <c r="E5057">
        <v>221</v>
      </c>
      <c r="F5057">
        <v>113</v>
      </c>
    </row>
    <row r="5058" spans="1:8" x14ac:dyDescent="0.2">
      <c r="A5058">
        <v>2.78874143422812E+17</v>
      </c>
      <c r="B5058" t="s">
        <v>9958</v>
      </c>
      <c r="C5058" t="e">
        <f>_xlfn.SINGLE( RandyTotty _xlfn.SINGLE( tjtotty Happy Anniversary Teresa))</f>
        <v>#NAME?</v>
      </c>
      <c r="D5058" s="1">
        <v>41255.659155092595</v>
      </c>
      <c r="E5058">
        <v>4</v>
      </c>
      <c r="F5058">
        <v>1</v>
      </c>
      <c r="G5058" t="s">
        <v>215</v>
      </c>
    </row>
    <row r="5059" spans="1:8" x14ac:dyDescent="0.2">
      <c r="A5059">
        <v>2.7888332543374499E+17</v>
      </c>
      <c r="B5059" t="s">
        <v>9959</v>
      </c>
      <c r="C5059" t="s">
        <v>9960</v>
      </c>
      <c r="D5059" s="1">
        <v>41255.684490740743</v>
      </c>
      <c r="E5059">
        <v>715</v>
      </c>
      <c r="F5059">
        <v>299</v>
      </c>
    </row>
    <row r="5060" spans="1:8" x14ac:dyDescent="0.2">
      <c r="A5060">
        <v>2.78902027017416E+17</v>
      </c>
      <c r="B5060" t="s">
        <v>9961</v>
      </c>
      <c r="C5060" t="s">
        <v>9962</v>
      </c>
      <c r="D5060" s="1">
        <v>41255.73609953704</v>
      </c>
      <c r="E5060">
        <v>29</v>
      </c>
      <c r="F5060">
        <v>10</v>
      </c>
    </row>
    <row r="5061" spans="1:8" x14ac:dyDescent="0.2">
      <c r="A5061">
        <v>2.78911863608188E+17</v>
      </c>
      <c r="B5061" t="s">
        <v>9963</v>
      </c>
      <c r="C5061" t="s">
        <v>9964</v>
      </c>
      <c r="D5061" s="1">
        <v>41255.763240740744</v>
      </c>
      <c r="E5061">
        <v>26</v>
      </c>
      <c r="F5061">
        <v>14</v>
      </c>
      <c r="G5061" t="s">
        <v>215</v>
      </c>
    </row>
    <row r="5062" spans="1:8" x14ac:dyDescent="0.2">
      <c r="A5062">
        <v>2.78918170063036E+17</v>
      </c>
      <c r="B5062" t="s">
        <v>9965</v>
      </c>
      <c r="C5062" t="s">
        <v>9966</v>
      </c>
      <c r="D5062" s="1">
        <v>41255.780648148146</v>
      </c>
      <c r="E5062">
        <v>135</v>
      </c>
      <c r="F5062">
        <v>55</v>
      </c>
    </row>
    <row r="5063" spans="1:8" x14ac:dyDescent="0.2">
      <c r="A5063">
        <v>2.7891835377353101E+17</v>
      </c>
      <c r="B5063" t="s">
        <v>9967</v>
      </c>
      <c r="C5063" t="s">
        <v>9968</v>
      </c>
      <c r="D5063" s="1">
        <v>41255.781157407408</v>
      </c>
      <c r="E5063">
        <v>78</v>
      </c>
      <c r="F5063">
        <v>22</v>
      </c>
    </row>
    <row r="5064" spans="1:8" x14ac:dyDescent="0.2">
      <c r="A5064">
        <v>2.7891885555072602E+17</v>
      </c>
      <c r="B5064" t="s">
        <v>9969</v>
      </c>
      <c r="C5064" t="s">
        <v>9970</v>
      </c>
      <c r="D5064" s="1">
        <v>41255.782534722224</v>
      </c>
      <c r="E5064">
        <v>32</v>
      </c>
      <c r="F5064">
        <v>18</v>
      </c>
    </row>
    <row r="5065" spans="1:8" x14ac:dyDescent="0.2">
      <c r="A5065">
        <v>2.7892146476013501E+17</v>
      </c>
      <c r="B5065" t="s">
        <v>9971</v>
      </c>
      <c r="C5065" t="e">
        <f xml:space="preserve"> BrettNPU32 Happy Birthday</f>
        <v>#NAME?</v>
      </c>
      <c r="D5065" s="1">
        <v>41255.789733796293</v>
      </c>
      <c r="E5065">
        <v>6</v>
      </c>
      <c r="F5065">
        <v>3</v>
      </c>
      <c r="G5065" t="s">
        <v>89</v>
      </c>
    </row>
    <row r="5066" spans="1:8" x14ac:dyDescent="0.2">
      <c r="A5066">
        <v>2.78923851604324E+17</v>
      </c>
      <c r="B5066" t="s">
        <v>9972</v>
      </c>
      <c r="C5066" t="s">
        <v>9973</v>
      </c>
      <c r="D5066" s="1">
        <v>41255.796331018515</v>
      </c>
      <c r="E5066">
        <v>6</v>
      </c>
      <c r="F5066">
        <v>3</v>
      </c>
      <c r="G5066" t="s">
        <v>576</v>
      </c>
    </row>
    <row r="5067" spans="1:8" x14ac:dyDescent="0.2">
      <c r="A5067">
        <v>2.78929802075992E+17</v>
      </c>
      <c r="B5067" t="s">
        <v>9974</v>
      </c>
      <c r="C5067" t="s">
        <v>9975</v>
      </c>
      <c r="D5067" s="1">
        <v>41255.812743055554</v>
      </c>
      <c r="E5067">
        <v>511</v>
      </c>
      <c r="F5067">
        <v>89</v>
      </c>
    </row>
    <row r="5068" spans="1:8" x14ac:dyDescent="0.2">
      <c r="A5068">
        <v>2.7893101718680301E+17</v>
      </c>
      <c r="B5068" t="s">
        <v>9976</v>
      </c>
      <c r="C5068" t="s">
        <v>9977</v>
      </c>
      <c r="D5068" s="1">
        <v>41255.816099537034</v>
      </c>
      <c r="E5068">
        <v>158</v>
      </c>
      <c r="F5068">
        <v>83</v>
      </c>
      <c r="H5068" t="s">
        <v>390</v>
      </c>
    </row>
    <row r="5069" spans="1:8" x14ac:dyDescent="0.2">
      <c r="A5069">
        <v>2.7893674845576301E+17</v>
      </c>
      <c r="B5069" t="s">
        <v>9978</v>
      </c>
      <c r="C5069" t="s">
        <v>9979</v>
      </c>
      <c r="D5069" s="1">
        <v>41255.831909722219</v>
      </c>
      <c r="E5069">
        <v>46</v>
      </c>
      <c r="F5069">
        <v>20</v>
      </c>
      <c r="G5069" t="s">
        <v>215</v>
      </c>
    </row>
    <row r="5070" spans="1:8" x14ac:dyDescent="0.2">
      <c r="A5070">
        <v>2.7894944299918099E+17</v>
      </c>
      <c r="B5070" t="s">
        <v>9980</v>
      </c>
      <c r="C5070" t="s">
        <v>9981</v>
      </c>
      <c r="D5070" s="1">
        <v>41255.866944444446</v>
      </c>
      <c r="E5070">
        <v>1316</v>
      </c>
      <c r="F5070">
        <v>397</v>
      </c>
    </row>
    <row r="5071" spans="1:8" x14ac:dyDescent="0.2">
      <c r="A5071">
        <v>2.7895231240222301E+17</v>
      </c>
      <c r="B5071" t="s">
        <v>9982</v>
      </c>
      <c r="C5071" t="s">
        <v>9983</v>
      </c>
      <c r="D5071" s="1">
        <v>41255.874861111108</v>
      </c>
      <c r="E5071">
        <v>1199</v>
      </c>
      <c r="F5071">
        <v>438</v>
      </c>
    </row>
    <row r="5072" spans="1:8" x14ac:dyDescent="0.2">
      <c r="A5072">
        <v>2.7895659978621299E+17</v>
      </c>
      <c r="B5072" t="s">
        <v>9984</v>
      </c>
      <c r="C5072" t="s">
        <v>9985</v>
      </c>
      <c r="D5072" s="1">
        <v>41255.886689814812</v>
      </c>
      <c r="E5072">
        <v>2995</v>
      </c>
      <c r="F5072">
        <v>2228</v>
      </c>
    </row>
    <row r="5073" spans="1:8" x14ac:dyDescent="0.2">
      <c r="A5073">
        <v>2.7896116212362E+17</v>
      </c>
      <c r="B5073" t="s">
        <v>9986</v>
      </c>
      <c r="C5073" t="s">
        <v>9987</v>
      </c>
      <c r="D5073" s="1">
        <v>41255.899282407408</v>
      </c>
      <c r="E5073">
        <v>1257</v>
      </c>
      <c r="F5073">
        <v>612</v>
      </c>
    </row>
    <row r="5074" spans="1:8" x14ac:dyDescent="0.2">
      <c r="A5074">
        <v>2.7896755733413402E+17</v>
      </c>
      <c r="B5074" t="s">
        <v>9988</v>
      </c>
      <c r="C5074" t="s">
        <v>9989</v>
      </c>
      <c r="D5074" s="1">
        <v>41255.916932870372</v>
      </c>
      <c r="E5074">
        <v>83</v>
      </c>
      <c r="F5074">
        <v>30</v>
      </c>
    </row>
    <row r="5075" spans="1:8" x14ac:dyDescent="0.2">
      <c r="A5075">
        <v>2.7896949306832E+17</v>
      </c>
      <c r="B5075" t="s">
        <v>9990</v>
      </c>
      <c r="C5075" t="s">
        <v>9991</v>
      </c>
      <c r="D5075" s="1">
        <v>41255.922268518516</v>
      </c>
      <c r="E5075">
        <v>154</v>
      </c>
      <c r="F5075">
        <v>73</v>
      </c>
      <c r="G5075" t="s">
        <v>89</v>
      </c>
    </row>
    <row r="5076" spans="1:8" x14ac:dyDescent="0.2">
      <c r="A5076">
        <v>2.7897449012017101E+17</v>
      </c>
      <c r="B5076" t="s">
        <v>9992</v>
      </c>
      <c r="C5076" t="s">
        <v>9993</v>
      </c>
      <c r="D5076" s="1">
        <v>41255.936064814814</v>
      </c>
      <c r="E5076">
        <v>48</v>
      </c>
      <c r="F5076">
        <v>26</v>
      </c>
      <c r="G5076" t="s">
        <v>89</v>
      </c>
    </row>
    <row r="5077" spans="1:8" x14ac:dyDescent="0.2">
      <c r="A5077">
        <v>2.7927492560330301E+17</v>
      </c>
      <c r="B5077" t="s">
        <v>9994</v>
      </c>
      <c r="C5077" t="s">
        <v>9995</v>
      </c>
      <c r="D5077" s="1">
        <v>41256.765104166669</v>
      </c>
      <c r="E5077">
        <v>4</v>
      </c>
      <c r="F5077">
        <v>3</v>
      </c>
      <c r="G5077" t="e">
        <f>hailey_hustlerr</f>
        <v>#NAME?</v>
      </c>
    </row>
    <row r="5078" spans="1:8" x14ac:dyDescent="0.2">
      <c r="A5078">
        <v>2.79275306441912E+17</v>
      </c>
      <c r="B5078" t="s">
        <v>9996</v>
      </c>
      <c r="C5078" t="s">
        <v>9997</v>
      </c>
      <c r="D5078" s="1">
        <v>41256.766157407408</v>
      </c>
      <c r="E5078">
        <v>5</v>
      </c>
      <c r="F5078">
        <v>1</v>
      </c>
      <c r="G5078" t="e">
        <f>_xlfn.SINGLE( _xlfn.SINGLE(daniellecfriel))</f>
        <v>#NAME?</v>
      </c>
    </row>
    <row r="5079" spans="1:8" x14ac:dyDescent="0.2">
      <c r="A5079">
        <v>2.7931575446419802E+17</v>
      </c>
      <c r="B5079" t="s">
        <v>9998</v>
      </c>
      <c r="C5079" t="e">
        <f>_xlfn.SINGLE( dylawn420 _xlfn.SINGLE( UberFacts Dopey)), I never filed for bankruptcy.</f>
        <v>#NAME?</v>
      </c>
      <c r="D5079" s="1">
        <v>41256.877766203703</v>
      </c>
      <c r="E5079">
        <v>29</v>
      </c>
      <c r="F5079">
        <v>8</v>
      </c>
      <c r="G5079" t="s">
        <v>215</v>
      </c>
    </row>
    <row r="5080" spans="1:8" x14ac:dyDescent="0.2">
      <c r="A5080">
        <v>2.7933292350367699E+17</v>
      </c>
      <c r="B5080" t="s">
        <v>9999</v>
      </c>
      <c r="C5080" t="e">
        <f>_xlfn.SINGLE( Lydia_xoxo _xlfn.SINGLE( UberFacts I never went bankrupt.))</f>
        <v>#NAME?</v>
      </c>
      <c r="D5080" s="1">
        <v>41256.925150462965</v>
      </c>
      <c r="E5080">
        <v>22</v>
      </c>
      <c r="F5080">
        <v>8</v>
      </c>
      <c r="G5080" t="s">
        <v>215</v>
      </c>
    </row>
    <row r="5081" spans="1:8" x14ac:dyDescent="0.2">
      <c r="A5081">
        <v>2.7933316049865101E+17</v>
      </c>
      <c r="B5081" t="s">
        <v>10000</v>
      </c>
      <c r="C5081" t="e">
        <f>_xlfn.SINGLE( C_waitforit_J _xlfn.SINGLE( UberFacts I never went bankrupt.))</f>
        <v>#NAME?</v>
      </c>
      <c r="D5081" s="1">
        <v>41256.925798611112</v>
      </c>
      <c r="E5081">
        <v>32</v>
      </c>
      <c r="F5081">
        <v>10</v>
      </c>
      <c r="G5081" t="s">
        <v>215</v>
      </c>
    </row>
    <row r="5082" spans="1:8" x14ac:dyDescent="0.2">
      <c r="A5082">
        <v>2.7933338148392099E+17</v>
      </c>
      <c r="B5082" t="s">
        <v>10001</v>
      </c>
      <c r="C5082" t="e">
        <f xml:space="preserve"> mstacey9 I never went bankrupt.</f>
        <v>#NAME?</v>
      </c>
      <c r="D5082" s="1">
        <v>41256.926412037035</v>
      </c>
      <c r="E5082">
        <v>57</v>
      </c>
      <c r="F5082">
        <v>20</v>
      </c>
      <c r="G5082" t="s">
        <v>89</v>
      </c>
    </row>
    <row r="5083" spans="1:8" x14ac:dyDescent="0.2">
      <c r="A5083">
        <v>2.7965443499952499E+17</v>
      </c>
      <c r="B5083" t="s">
        <v>10002</v>
      </c>
      <c r="C5083" t="s">
        <v>10003</v>
      </c>
      <c r="D5083" s="1">
        <v>41257.812349537038</v>
      </c>
      <c r="E5083">
        <v>170</v>
      </c>
      <c r="F5083">
        <v>57</v>
      </c>
    </row>
    <row r="5084" spans="1:8" x14ac:dyDescent="0.2">
      <c r="A5084">
        <v>2.7993840803656899E+17</v>
      </c>
      <c r="B5084" t="s">
        <v>10004</v>
      </c>
      <c r="C5084" t="s">
        <v>10005</v>
      </c>
      <c r="D5084" s="1">
        <v>41258.595972222225</v>
      </c>
      <c r="E5084">
        <v>395</v>
      </c>
      <c r="F5084">
        <v>140</v>
      </c>
    </row>
    <row r="5085" spans="1:8" x14ac:dyDescent="0.2">
      <c r="A5085">
        <v>2.7996049559376602E+17</v>
      </c>
      <c r="B5085" t="s">
        <v>10006</v>
      </c>
      <c r="C5085" t="s">
        <v>10007</v>
      </c>
      <c r="D5085" s="1">
        <v>41258.656921296293</v>
      </c>
      <c r="E5085">
        <v>982</v>
      </c>
      <c r="F5085">
        <v>374</v>
      </c>
    </row>
    <row r="5086" spans="1:8" x14ac:dyDescent="0.2">
      <c r="A5086">
        <v>2.8074575459372998E+17</v>
      </c>
      <c r="B5086" t="s">
        <v>10008</v>
      </c>
      <c r="C5086" t="s">
        <v>10009</v>
      </c>
      <c r="D5086" s="1">
        <v>41260.823819444442</v>
      </c>
      <c r="E5086">
        <v>2</v>
      </c>
      <c r="F5086">
        <v>0</v>
      </c>
      <c r="G5086" t="s">
        <v>215</v>
      </c>
    </row>
    <row r="5087" spans="1:8" x14ac:dyDescent="0.2">
      <c r="A5087">
        <v>2.8075463004719901E+17</v>
      </c>
      <c r="B5087" t="s">
        <v>10010</v>
      </c>
      <c r="C5087" t="s">
        <v>10011</v>
      </c>
      <c r="D5087" s="1">
        <v>41260.848310185182</v>
      </c>
      <c r="E5087">
        <v>4844</v>
      </c>
      <c r="F5087">
        <v>3856</v>
      </c>
      <c r="H5087" t="s">
        <v>390</v>
      </c>
    </row>
    <row r="5088" spans="1:8" x14ac:dyDescent="0.2">
      <c r="A5088">
        <v>2.8077128031839002E+17</v>
      </c>
      <c r="B5088" t="s">
        <v>10012</v>
      </c>
      <c r="C5088" t="s">
        <v>10013</v>
      </c>
      <c r="D5088" s="1">
        <v>41260.894259259258</v>
      </c>
      <c r="E5088">
        <v>258</v>
      </c>
      <c r="F5088">
        <v>122</v>
      </c>
      <c r="H5088" t="s">
        <v>390</v>
      </c>
    </row>
    <row r="5089" spans="1:7" x14ac:dyDescent="0.2">
      <c r="A5089">
        <v>2.8079669693660701E+17</v>
      </c>
      <c r="B5089" t="s">
        <v>10014</v>
      </c>
      <c r="C5089" t="s">
        <v>10015</v>
      </c>
      <c r="D5089" s="1">
        <v>41260.964398148149</v>
      </c>
      <c r="E5089">
        <v>0</v>
      </c>
      <c r="F5089">
        <v>2</v>
      </c>
      <c r="G5089" t="e">
        <f>FlyAs_A_JAYBird</f>
        <v>#NAME?</v>
      </c>
    </row>
    <row r="5090" spans="1:7" x14ac:dyDescent="0.2">
      <c r="A5090">
        <v>2.8081206453928301E+17</v>
      </c>
      <c r="B5090" t="s">
        <v>10016</v>
      </c>
      <c r="C5090" t="s">
        <v>10017</v>
      </c>
      <c r="D5090" s="1">
        <v>41261.006805555553</v>
      </c>
      <c r="E5090">
        <v>9519</v>
      </c>
      <c r="F5090">
        <v>7870</v>
      </c>
    </row>
    <row r="5091" spans="1:7" x14ac:dyDescent="0.2">
      <c r="A5091">
        <v>2.8081239249193699E+17</v>
      </c>
      <c r="B5091" t="s">
        <v>10018</v>
      </c>
      <c r="C5091" t="s">
        <v>10019</v>
      </c>
      <c r="D5091" s="1">
        <v>41261.007708333331</v>
      </c>
      <c r="E5091">
        <v>1</v>
      </c>
      <c r="F5091">
        <v>0</v>
      </c>
      <c r="G5091" t="s">
        <v>89</v>
      </c>
    </row>
    <row r="5092" spans="1:7" x14ac:dyDescent="0.2">
      <c r="A5092">
        <v>2.8081252642023002E+17</v>
      </c>
      <c r="B5092" t="s">
        <v>10020</v>
      </c>
      <c r="C5092" t="s">
        <v>10021</v>
      </c>
      <c r="D5092" s="1">
        <v>41261.0080787037</v>
      </c>
      <c r="E5092">
        <v>0</v>
      </c>
      <c r="F5092">
        <v>1</v>
      </c>
      <c r="G5092" t="s">
        <v>89</v>
      </c>
    </row>
    <row r="5093" spans="1:7" x14ac:dyDescent="0.2">
      <c r="A5093">
        <v>2.8081267858119398E+17</v>
      </c>
      <c r="B5093" t="s">
        <v>10022</v>
      </c>
      <c r="C5093" t="e">
        <f xml:space="preserve"> bradchristian Thanks.</f>
        <v>#NAME?</v>
      </c>
      <c r="D5093" s="1">
        <v>41261.00849537037</v>
      </c>
      <c r="E5093">
        <v>13</v>
      </c>
      <c r="F5093">
        <v>52</v>
      </c>
      <c r="G5093" t="s">
        <v>89</v>
      </c>
    </row>
    <row r="5094" spans="1:7" x14ac:dyDescent="0.2">
      <c r="A5094">
        <v>2.8081285869719101E+17</v>
      </c>
      <c r="B5094" t="s">
        <v>10023</v>
      </c>
      <c r="C5094" t="s">
        <v>10024</v>
      </c>
      <c r="D5094" s="1">
        <v>41261.008993055555</v>
      </c>
      <c r="E5094">
        <v>0</v>
      </c>
      <c r="F5094">
        <v>0</v>
      </c>
      <c r="G5094" t="s">
        <v>215</v>
      </c>
    </row>
    <row r="5095" spans="1:7" x14ac:dyDescent="0.2">
      <c r="A5095">
        <v>2.80812982903136E+17</v>
      </c>
      <c r="B5095" t="s">
        <v>10025</v>
      </c>
      <c r="C5095" t="s">
        <v>10026</v>
      </c>
      <c r="D5095" s="1">
        <v>41261.009340277778</v>
      </c>
      <c r="E5095">
        <v>102</v>
      </c>
      <c r="F5095">
        <v>242</v>
      </c>
      <c r="G5095" t="s">
        <v>89</v>
      </c>
    </row>
    <row r="5096" spans="1:7" x14ac:dyDescent="0.2">
      <c r="A5096">
        <v>2.8081321741504099E+17</v>
      </c>
      <c r="B5096" t="s">
        <v>10027</v>
      </c>
      <c r="C5096" t="s">
        <v>10028</v>
      </c>
      <c r="D5096" s="1">
        <v>41261.009976851848</v>
      </c>
      <c r="E5096">
        <v>8</v>
      </c>
      <c r="F5096">
        <v>0</v>
      </c>
      <c r="G5096" t="s">
        <v>89</v>
      </c>
    </row>
    <row r="5097" spans="1:7" x14ac:dyDescent="0.2">
      <c r="A5097">
        <v>2.8110868454377402E+17</v>
      </c>
      <c r="B5097" t="s">
        <v>10029</v>
      </c>
      <c r="C5097" t="s">
        <v>10030</v>
      </c>
      <c r="D5097" s="1">
        <v>41261.825312499997</v>
      </c>
      <c r="E5097">
        <v>51</v>
      </c>
      <c r="F5097">
        <v>16</v>
      </c>
      <c r="G5097" t="s">
        <v>89</v>
      </c>
    </row>
    <row r="5098" spans="1:7" x14ac:dyDescent="0.2">
      <c r="A5098">
        <v>2.8111186708096998E+17</v>
      </c>
      <c r="B5098" t="s">
        <v>10031</v>
      </c>
      <c r="C5098" t="s">
        <v>10032</v>
      </c>
      <c r="D5098" s="1">
        <v>41261.834097222221</v>
      </c>
      <c r="E5098">
        <v>154</v>
      </c>
      <c r="F5098">
        <v>64</v>
      </c>
    </row>
    <row r="5099" spans="1:7" x14ac:dyDescent="0.2">
      <c r="A5099">
        <v>2.81113506475024E+17</v>
      </c>
      <c r="B5099" t="s">
        <v>10033</v>
      </c>
      <c r="C5099" t="s">
        <v>10034</v>
      </c>
      <c r="D5099" s="1">
        <v>41261.838622685187</v>
      </c>
      <c r="E5099">
        <v>459</v>
      </c>
      <c r="F5099">
        <v>193</v>
      </c>
    </row>
    <row r="5100" spans="1:7" x14ac:dyDescent="0.2">
      <c r="A5100">
        <v>2.8112695698719901E+17</v>
      </c>
      <c r="B5100" t="s">
        <v>10035</v>
      </c>
      <c r="C5100" t="s">
        <v>10036</v>
      </c>
      <c r="D5100" s="1">
        <v>41261.875740740739</v>
      </c>
      <c r="E5100">
        <v>145</v>
      </c>
      <c r="F5100">
        <v>81</v>
      </c>
    </row>
    <row r="5101" spans="1:7" x14ac:dyDescent="0.2">
      <c r="A5101">
        <v>2.81136119410728E+17</v>
      </c>
      <c r="B5101" t="s">
        <v>10037</v>
      </c>
      <c r="C5101" t="e">
        <f xml:space="preserve"> jean_penny Hi Jean</f>
        <v>#NAME?</v>
      </c>
      <c r="D5101" s="1">
        <v>41261.901018518518</v>
      </c>
      <c r="E5101">
        <v>22</v>
      </c>
      <c r="F5101">
        <v>28</v>
      </c>
      <c r="G5101" t="s">
        <v>89</v>
      </c>
    </row>
    <row r="5102" spans="1:7" x14ac:dyDescent="0.2">
      <c r="A5102">
        <v>2.8113883344417501E+17</v>
      </c>
      <c r="B5102" t="s">
        <v>10038</v>
      </c>
      <c r="C5102" t="s">
        <v>10039</v>
      </c>
      <c r="D5102" s="1">
        <v>41261.908506944441</v>
      </c>
      <c r="E5102">
        <v>45</v>
      </c>
      <c r="F5102">
        <v>17</v>
      </c>
      <c r="G5102" t="s">
        <v>89</v>
      </c>
    </row>
    <row r="5103" spans="1:7" x14ac:dyDescent="0.2">
      <c r="A5103">
        <v>2.8114347031016998E+17</v>
      </c>
      <c r="B5103" t="s">
        <v>10040</v>
      </c>
      <c r="C5103" t="s">
        <v>10041</v>
      </c>
      <c r="D5103" s="1">
        <v>41261.921307870369</v>
      </c>
      <c r="E5103">
        <v>3</v>
      </c>
      <c r="F5103">
        <v>0</v>
      </c>
      <c r="G5103" t="e">
        <f>toddjoldbull</f>
        <v>#NAME?</v>
      </c>
    </row>
    <row r="5104" spans="1:7" x14ac:dyDescent="0.2">
      <c r="A5104">
        <v>2.8114492961340602E+17</v>
      </c>
      <c r="B5104" t="s">
        <v>10042</v>
      </c>
      <c r="C5104" t="e">
        <f xml:space="preserve"> jtracy08 Thanks Joe.</f>
        <v>#NAME?</v>
      </c>
      <c r="D5104" s="1">
        <v>41261.925335648149</v>
      </c>
      <c r="E5104">
        <v>4</v>
      </c>
      <c r="F5104">
        <v>3</v>
      </c>
      <c r="G5104" t="s">
        <v>89</v>
      </c>
    </row>
    <row r="5105" spans="1:8" x14ac:dyDescent="0.2">
      <c r="A5105">
        <v>2.8114598356230099E+17</v>
      </c>
      <c r="B5105" t="s">
        <v>10043</v>
      </c>
      <c r="C5105" t="s">
        <v>10044</v>
      </c>
      <c r="D5105" s="1">
        <v>41261.928240740737</v>
      </c>
      <c r="E5105">
        <v>361</v>
      </c>
      <c r="F5105">
        <v>202</v>
      </c>
    </row>
    <row r="5106" spans="1:8" x14ac:dyDescent="0.2">
      <c r="A5106">
        <v>2.8115010613531398E+17</v>
      </c>
      <c r="B5106" t="s">
        <v>10045</v>
      </c>
      <c r="C5106" t="s">
        <v>10046</v>
      </c>
      <c r="D5106" s="1">
        <v>41261.939618055556</v>
      </c>
      <c r="E5106">
        <v>4</v>
      </c>
      <c r="F5106">
        <v>1</v>
      </c>
      <c r="G5106" t="s">
        <v>89</v>
      </c>
    </row>
    <row r="5107" spans="1:8" x14ac:dyDescent="0.2">
      <c r="A5107">
        <v>2.8115216742183299E+17</v>
      </c>
      <c r="B5107" t="s">
        <v>10047</v>
      </c>
      <c r="C5107" t="s">
        <v>10048</v>
      </c>
      <c r="D5107" s="1">
        <v>41261.945300925923</v>
      </c>
      <c r="E5107">
        <v>3152</v>
      </c>
      <c r="F5107">
        <v>4644</v>
      </c>
      <c r="G5107" t="s">
        <v>89</v>
      </c>
    </row>
    <row r="5108" spans="1:8" x14ac:dyDescent="0.2">
      <c r="A5108">
        <v>2.8141535643265798E+17</v>
      </c>
      <c r="B5108" t="s">
        <v>10049</v>
      </c>
      <c r="C5108" t="s">
        <v>10050</v>
      </c>
      <c r="D5108" s="1">
        <v>41262.671574074076</v>
      </c>
      <c r="E5108">
        <v>83</v>
      </c>
      <c r="F5108">
        <v>32</v>
      </c>
      <c r="G5108" t="s">
        <v>89</v>
      </c>
    </row>
    <row r="5109" spans="1:8" x14ac:dyDescent="0.2">
      <c r="A5109">
        <v>2.8141558109215501E+17</v>
      </c>
      <c r="B5109" t="s">
        <v>10051</v>
      </c>
      <c r="C5109" t="s">
        <v>10052</v>
      </c>
      <c r="D5109" s="1">
        <v>41262.6721875</v>
      </c>
      <c r="E5109">
        <v>509</v>
      </c>
      <c r="F5109">
        <v>1052</v>
      </c>
    </row>
    <row r="5110" spans="1:8" x14ac:dyDescent="0.2">
      <c r="A5110">
        <v>2.81416881590636E+17</v>
      </c>
      <c r="B5110" t="s">
        <v>10053</v>
      </c>
      <c r="C5110" t="s">
        <v>10054</v>
      </c>
      <c r="D5110" s="1">
        <v>41262.675775462965</v>
      </c>
      <c r="E5110">
        <v>152</v>
      </c>
      <c r="F5110">
        <v>43</v>
      </c>
    </row>
    <row r="5111" spans="1:8" x14ac:dyDescent="0.2">
      <c r="A5111">
        <v>2.8141770564555901E+17</v>
      </c>
      <c r="B5111" t="s">
        <v>10055</v>
      </c>
      <c r="C5111" t="s">
        <v>10056</v>
      </c>
      <c r="D5111" s="1">
        <v>41262.678055555552</v>
      </c>
      <c r="E5111">
        <v>53</v>
      </c>
      <c r="F5111">
        <v>26</v>
      </c>
      <c r="G5111" t="s">
        <v>89</v>
      </c>
    </row>
    <row r="5112" spans="1:8" x14ac:dyDescent="0.2">
      <c r="A5112">
        <v>2.8142405131712499E+17</v>
      </c>
      <c r="B5112" t="s">
        <v>10057</v>
      </c>
      <c r="C5112" t="s">
        <v>10058</v>
      </c>
      <c r="D5112" s="1">
        <v>41262.695567129631</v>
      </c>
      <c r="E5112">
        <v>102</v>
      </c>
      <c r="F5112">
        <v>42</v>
      </c>
    </row>
    <row r="5113" spans="1:8" x14ac:dyDescent="0.2">
      <c r="A5113">
        <v>2.8144264300999802E+17</v>
      </c>
      <c r="B5113" t="s">
        <v>10059</v>
      </c>
      <c r="C5113" t="e">
        <f>_xlfn.SINGLE( agreatguy great idea RE minute of silence tonight)--Thank you.</f>
        <v>#NAME?</v>
      </c>
      <c r="D5113" s="1">
        <v>41262.746863425928</v>
      </c>
      <c r="E5113">
        <v>5</v>
      </c>
      <c r="F5113">
        <v>0</v>
      </c>
      <c r="G5113" t="s">
        <v>89</v>
      </c>
    </row>
    <row r="5114" spans="1:8" x14ac:dyDescent="0.2">
      <c r="A5114">
        <v>2.8144308584462301E+17</v>
      </c>
      <c r="B5114" t="s">
        <v>10060</v>
      </c>
      <c r="C5114" t="s">
        <v>10061</v>
      </c>
      <c r="D5114" s="1">
        <v>41262.748090277775</v>
      </c>
      <c r="E5114">
        <v>100</v>
      </c>
      <c r="F5114">
        <v>74</v>
      </c>
      <c r="G5114" t="s">
        <v>89</v>
      </c>
    </row>
    <row r="5115" spans="1:8" x14ac:dyDescent="0.2">
      <c r="A5115">
        <v>2.8144313356740099E+17</v>
      </c>
      <c r="B5115" t="s">
        <v>10062</v>
      </c>
      <c r="C5115" t="s">
        <v>10063</v>
      </c>
      <c r="D5115" s="1">
        <v>41262.748217592591</v>
      </c>
      <c r="E5115">
        <v>75</v>
      </c>
      <c r="F5115">
        <v>39</v>
      </c>
      <c r="G5115" t="s">
        <v>89</v>
      </c>
    </row>
    <row r="5116" spans="1:8" x14ac:dyDescent="0.2">
      <c r="A5116">
        <v>2.81446028106924E+17</v>
      </c>
      <c r="B5116" t="s">
        <v>10064</v>
      </c>
      <c r="C5116" t="s">
        <v>10065</v>
      </c>
      <c r="D5116" s="1">
        <v>41262.756203703706</v>
      </c>
      <c r="E5116">
        <v>377</v>
      </c>
      <c r="F5116">
        <v>241</v>
      </c>
      <c r="G5116" t="s">
        <v>89</v>
      </c>
    </row>
    <row r="5117" spans="1:8" x14ac:dyDescent="0.2">
      <c r="A5117">
        <v>2.8144627852366202E+17</v>
      </c>
      <c r="B5117" t="s">
        <v>10066</v>
      </c>
      <c r="C5117" t="s">
        <v>10067</v>
      </c>
      <c r="D5117" s="1">
        <v>41262.756898148145</v>
      </c>
      <c r="E5117">
        <v>399</v>
      </c>
      <c r="F5117">
        <v>65</v>
      </c>
    </row>
    <row r="5118" spans="1:8" x14ac:dyDescent="0.2">
      <c r="A5118">
        <v>2.8145354617035901E+17</v>
      </c>
      <c r="B5118" t="s">
        <v>10068</v>
      </c>
      <c r="C5118" t="s">
        <v>10069</v>
      </c>
      <c r="D5118" s="1">
        <v>41262.776956018519</v>
      </c>
      <c r="E5118">
        <v>99</v>
      </c>
      <c r="F5118">
        <v>25</v>
      </c>
      <c r="H5118" t="s">
        <v>390</v>
      </c>
    </row>
    <row r="5119" spans="1:8" x14ac:dyDescent="0.2">
      <c r="A5119">
        <v>2.81458563031904E+17</v>
      </c>
      <c r="B5119" t="s">
        <v>10070</v>
      </c>
      <c r="C5119" t="s">
        <v>10071</v>
      </c>
      <c r="D5119" s="1">
        <v>41262.790798611109</v>
      </c>
      <c r="E5119">
        <v>508</v>
      </c>
      <c r="F5119">
        <v>192</v>
      </c>
    </row>
    <row r="5120" spans="1:8" x14ac:dyDescent="0.2">
      <c r="A5120">
        <v>2.81466686547316E+17</v>
      </c>
      <c r="B5120" t="s">
        <v>10072</v>
      </c>
      <c r="C5120" t="s">
        <v>10073</v>
      </c>
      <c r="D5120" s="1">
        <v>41262.813217592593</v>
      </c>
      <c r="E5120">
        <v>46</v>
      </c>
      <c r="F5120">
        <v>15</v>
      </c>
      <c r="G5120" t="s">
        <v>215</v>
      </c>
      <c r="H5120" t="s">
        <v>390</v>
      </c>
    </row>
    <row r="5121" spans="1:8" x14ac:dyDescent="0.2">
      <c r="A5121">
        <v>2.8146672525654E+17</v>
      </c>
      <c r="B5121" t="s">
        <v>10074</v>
      </c>
      <c r="C5121" t="s">
        <v>10075</v>
      </c>
      <c r="D5121" s="1">
        <v>41262.813321759262</v>
      </c>
      <c r="E5121">
        <v>76</v>
      </c>
      <c r="F5121">
        <v>28</v>
      </c>
    </row>
    <row r="5122" spans="1:8" x14ac:dyDescent="0.2">
      <c r="A5122">
        <v>2.81471298570448E+17</v>
      </c>
      <c r="B5122" t="s">
        <v>10076</v>
      </c>
      <c r="C5122" t="s">
        <v>10077</v>
      </c>
      <c r="D5122" s="1">
        <v>41262.825937499998</v>
      </c>
      <c r="E5122">
        <v>5</v>
      </c>
      <c r="F5122">
        <v>2</v>
      </c>
      <c r="G5122" t="e">
        <f>JNorr11</f>
        <v>#NAME?</v>
      </c>
    </row>
    <row r="5123" spans="1:8" x14ac:dyDescent="0.2">
      <c r="A5123">
        <v>2.81472782750056E+17</v>
      </c>
      <c r="B5123" t="s">
        <v>10078</v>
      </c>
      <c r="C5123" t="s">
        <v>10079</v>
      </c>
      <c r="D5123" s="1">
        <v>41262.830034722225</v>
      </c>
      <c r="E5123">
        <v>16</v>
      </c>
      <c r="F5123">
        <v>10</v>
      </c>
    </row>
    <row r="5124" spans="1:8" x14ac:dyDescent="0.2">
      <c r="A5124">
        <v>2.8147290099589501E+17</v>
      </c>
      <c r="B5124" t="s">
        <v>10080</v>
      </c>
      <c r="C5124" t="s">
        <v>10081</v>
      </c>
      <c r="D5124" s="1">
        <v>41262.830358796295</v>
      </c>
      <c r="E5124">
        <v>29</v>
      </c>
      <c r="F5124">
        <v>17</v>
      </c>
    </row>
    <row r="5125" spans="1:8" x14ac:dyDescent="0.2">
      <c r="A5125">
        <v>2.8147483639037101E+17</v>
      </c>
      <c r="B5125" t="s">
        <v>10082</v>
      </c>
      <c r="C5125" t="s">
        <v>10083</v>
      </c>
      <c r="D5125" s="1">
        <v>41262.835706018515</v>
      </c>
      <c r="E5125">
        <v>3</v>
      </c>
      <c r="F5125">
        <v>1</v>
      </c>
      <c r="G5125" t="s">
        <v>89</v>
      </c>
    </row>
    <row r="5126" spans="1:8" x14ac:dyDescent="0.2">
      <c r="A5126">
        <v>2.81493931538124E+17</v>
      </c>
      <c r="B5126" t="s">
        <v>10084</v>
      </c>
      <c r="C5126" t="s">
        <v>10085</v>
      </c>
      <c r="D5126" s="1">
        <v>41262.888402777775</v>
      </c>
      <c r="E5126">
        <v>93</v>
      </c>
      <c r="F5126">
        <v>64</v>
      </c>
      <c r="G5126" t="s">
        <v>89</v>
      </c>
    </row>
    <row r="5127" spans="1:8" x14ac:dyDescent="0.2">
      <c r="A5127">
        <v>2.8149699815316198E+17</v>
      </c>
      <c r="B5127" t="s">
        <v>10086</v>
      </c>
      <c r="C5127" t="s">
        <v>10087</v>
      </c>
      <c r="D5127" s="1">
        <v>41262.896851851852</v>
      </c>
      <c r="E5127">
        <v>510</v>
      </c>
      <c r="F5127">
        <v>281</v>
      </c>
      <c r="H5127" t="s">
        <v>390</v>
      </c>
    </row>
    <row r="5128" spans="1:8" x14ac:dyDescent="0.2">
      <c r="A5128">
        <v>2.8151309888247299E+17</v>
      </c>
      <c r="B5128" t="s">
        <v>10088</v>
      </c>
      <c r="C5128" t="s">
        <v>10089</v>
      </c>
      <c r="D5128" s="1">
        <v>41262.941284722219</v>
      </c>
      <c r="E5128">
        <v>183</v>
      </c>
      <c r="F5128">
        <v>63</v>
      </c>
      <c r="G5128" t="s">
        <v>215</v>
      </c>
      <c r="H5128" t="s">
        <v>390</v>
      </c>
    </row>
    <row r="5129" spans="1:8" x14ac:dyDescent="0.2">
      <c r="A5129">
        <v>2.81831188014968E+17</v>
      </c>
      <c r="B5129" t="s">
        <v>10090</v>
      </c>
      <c r="C5129" t="s">
        <v>10091</v>
      </c>
      <c r="D5129" s="1">
        <v>41263.819050925929</v>
      </c>
      <c r="E5129">
        <v>3</v>
      </c>
      <c r="F5129">
        <v>2</v>
      </c>
      <c r="G5129" t="s">
        <v>215</v>
      </c>
    </row>
    <row r="5130" spans="1:8" x14ac:dyDescent="0.2">
      <c r="A5130">
        <v>2.8183158113868099E+17</v>
      </c>
      <c r="B5130" t="s">
        <v>10092</v>
      </c>
      <c r="C5130" t="s">
        <v>10093</v>
      </c>
      <c r="D5130" s="1">
        <v>41263.820127314815</v>
      </c>
      <c r="E5130">
        <v>4</v>
      </c>
      <c r="F5130">
        <v>1</v>
      </c>
      <c r="G5130" t="s">
        <v>89</v>
      </c>
    </row>
    <row r="5131" spans="1:8" x14ac:dyDescent="0.2">
      <c r="A5131">
        <v>2.8183281926788301E+17</v>
      </c>
      <c r="B5131" t="s">
        <v>10094</v>
      </c>
      <c r="C5131" t="s">
        <v>10095</v>
      </c>
      <c r="D5131" s="1">
        <v>41263.823541666665</v>
      </c>
      <c r="E5131">
        <v>544</v>
      </c>
      <c r="F5131">
        <v>678</v>
      </c>
      <c r="G5131" t="s">
        <v>215</v>
      </c>
    </row>
    <row r="5132" spans="1:8" x14ac:dyDescent="0.2">
      <c r="A5132">
        <v>2.81833678106132E+17</v>
      </c>
      <c r="B5132" t="s">
        <v>10096</v>
      </c>
      <c r="C5132" t="e">
        <f>_xlfn.SINGLE( KevinKuhn5 _xlfn.SINGLE( VanityFair Thanks Kevin)), I tell the truth.</f>
        <v>#NAME?</v>
      </c>
      <c r="D5132" s="1">
        <v>41263.825914351852</v>
      </c>
      <c r="E5132">
        <v>5</v>
      </c>
      <c r="F5132">
        <v>1</v>
      </c>
      <c r="G5132" t="s">
        <v>215</v>
      </c>
    </row>
    <row r="5133" spans="1:8" x14ac:dyDescent="0.2">
      <c r="A5133">
        <v>2.8183407861184099E+17</v>
      </c>
      <c r="B5133" t="s">
        <v>10097</v>
      </c>
      <c r="C5133" t="e">
        <f>_xlfn.SINGLE( random5 You can and You will)--Work hard.</f>
        <v>#NAME?</v>
      </c>
      <c r="D5133" s="1">
        <v>41263.827025462961</v>
      </c>
      <c r="E5133">
        <v>59</v>
      </c>
      <c r="F5133">
        <v>136</v>
      </c>
      <c r="G5133" t="s">
        <v>89</v>
      </c>
    </row>
    <row r="5134" spans="1:8" x14ac:dyDescent="0.2">
      <c r="A5134">
        <v>2.818352823687E+17</v>
      </c>
      <c r="B5134" t="s">
        <v>10098</v>
      </c>
      <c r="C5134" t="s">
        <v>10099</v>
      </c>
      <c r="D5134" s="1">
        <v>41263.830347222225</v>
      </c>
      <c r="E5134">
        <v>10</v>
      </c>
      <c r="F5134">
        <v>15</v>
      </c>
      <c r="G5134" t="s">
        <v>215</v>
      </c>
    </row>
    <row r="5135" spans="1:8" x14ac:dyDescent="0.2">
      <c r="A5135">
        <v>2.8184020075637101E+17</v>
      </c>
      <c r="B5135" t="s">
        <v>10100</v>
      </c>
      <c r="C5135" t="s">
        <v>10101</v>
      </c>
      <c r="D5135" s="1">
        <v>41263.843912037039</v>
      </c>
      <c r="E5135">
        <v>31</v>
      </c>
      <c r="F5135">
        <v>22</v>
      </c>
      <c r="G5135" t="s">
        <v>215</v>
      </c>
      <c r="H5135" t="s">
        <v>390</v>
      </c>
    </row>
    <row r="5136" spans="1:8" x14ac:dyDescent="0.2">
      <c r="A5136">
        <v>2.8184050095528701E+17</v>
      </c>
      <c r="B5136" t="s">
        <v>10102</v>
      </c>
      <c r="C5136" t="s">
        <v>10103</v>
      </c>
      <c r="D5136" s="1">
        <v>41263.84474537037</v>
      </c>
      <c r="E5136">
        <v>41</v>
      </c>
      <c r="F5136">
        <v>21</v>
      </c>
      <c r="G5136" t="s">
        <v>89</v>
      </c>
    </row>
    <row r="5137" spans="1:8" x14ac:dyDescent="0.2">
      <c r="A5137">
        <v>2.8184391643575901E+17</v>
      </c>
      <c r="B5137" t="s">
        <v>10104</v>
      </c>
      <c r="C5137" t="s">
        <v>10105</v>
      </c>
      <c r="D5137" s="1">
        <v>41263.854166666664</v>
      </c>
      <c r="E5137">
        <v>3</v>
      </c>
      <c r="F5137">
        <v>0</v>
      </c>
      <c r="G5137" t="s">
        <v>89</v>
      </c>
    </row>
    <row r="5138" spans="1:8" x14ac:dyDescent="0.2">
      <c r="A5138">
        <v>2.8184544867373402E+17</v>
      </c>
      <c r="B5138" t="s">
        <v>10106</v>
      </c>
      <c r="C5138" t="e">
        <f xml:space="preserve"> GrantRebhun hard Work but fun.</f>
        <v>#NAME?</v>
      </c>
      <c r="D5138" s="1">
        <v>41263.858402777776</v>
      </c>
      <c r="E5138">
        <v>12</v>
      </c>
      <c r="F5138">
        <v>16</v>
      </c>
      <c r="G5138" t="s">
        <v>89</v>
      </c>
    </row>
    <row r="5139" spans="1:8" x14ac:dyDescent="0.2">
      <c r="A5139">
        <v>2.8184579300930701E+17</v>
      </c>
      <c r="B5139" t="s">
        <v>10107</v>
      </c>
      <c r="C5139" t="s">
        <v>10108</v>
      </c>
      <c r="D5139" s="1">
        <v>41263.859351851854</v>
      </c>
      <c r="E5139">
        <v>3</v>
      </c>
      <c r="F5139">
        <v>0</v>
      </c>
      <c r="G5139" t="s">
        <v>215</v>
      </c>
    </row>
    <row r="5140" spans="1:8" x14ac:dyDescent="0.2">
      <c r="A5140">
        <v>2.8184634174591699E+17</v>
      </c>
      <c r="B5140" t="s">
        <v>10109</v>
      </c>
      <c r="C5140" t="s">
        <v>10110</v>
      </c>
      <c r="D5140" s="1">
        <v>41263.860856481479</v>
      </c>
      <c r="E5140">
        <v>3</v>
      </c>
      <c r="F5140">
        <v>2</v>
      </c>
      <c r="G5140" t="s">
        <v>89</v>
      </c>
    </row>
    <row r="5141" spans="1:8" x14ac:dyDescent="0.2">
      <c r="A5141">
        <v>2.81847633297936E+17</v>
      </c>
      <c r="B5141" t="s">
        <v>10111</v>
      </c>
      <c r="C5141" t="s">
        <v>10112</v>
      </c>
      <c r="D5141" s="1">
        <v>41263.864421296297</v>
      </c>
      <c r="E5141">
        <v>665</v>
      </c>
      <c r="F5141">
        <v>246</v>
      </c>
    </row>
    <row r="5142" spans="1:8" x14ac:dyDescent="0.2">
      <c r="A5142">
        <v>2.8184765203810701E+17</v>
      </c>
      <c r="B5142" t="s">
        <v>10113</v>
      </c>
      <c r="C5142" t="s">
        <v>10114</v>
      </c>
      <c r="D5142" s="1">
        <v>41263.864479166667</v>
      </c>
      <c r="E5142">
        <v>494</v>
      </c>
      <c r="F5142">
        <v>199</v>
      </c>
    </row>
    <row r="5143" spans="1:8" x14ac:dyDescent="0.2">
      <c r="A5143">
        <v>2.81849317449416E+17</v>
      </c>
      <c r="B5143" t="s">
        <v>10115</v>
      </c>
      <c r="C5143" t="e">
        <f>_xlfn.SINGLE( Sharonpiazza _xlfn.SINGLE( VanityFair only when people hit me first)), Sharon--I always finish.</f>
        <v>#NAME?</v>
      </c>
      <c r="D5143" s="1">
        <v>41263.869074074071</v>
      </c>
      <c r="E5143">
        <v>5</v>
      </c>
      <c r="F5143">
        <v>6</v>
      </c>
      <c r="G5143" t="s">
        <v>215</v>
      </c>
    </row>
    <row r="5144" spans="1:8" x14ac:dyDescent="0.2">
      <c r="A5144">
        <v>2.8184972006483901E+17</v>
      </c>
      <c r="B5144" t="s">
        <v>10116</v>
      </c>
      <c r="C5144" t="e">
        <f>_xlfn.SINGLE(JNorr11 Thanks Jeff)--Carter is a loser.</f>
        <v>#NAME?</v>
      </c>
      <c r="D5144" s="1">
        <v>41263.870185185187</v>
      </c>
      <c r="E5144">
        <v>9</v>
      </c>
      <c r="F5144">
        <v>7</v>
      </c>
      <c r="G5144" t="e">
        <f>JNorr11</f>
        <v>#NAME?</v>
      </c>
    </row>
    <row r="5145" spans="1:8" x14ac:dyDescent="0.2">
      <c r="A5145">
        <v>2.81850268981792E+17</v>
      </c>
      <c r="B5145" t="s">
        <v>10117</v>
      </c>
      <c r="C5145" t="e">
        <f>JNorr11 good reason for a celebration.</f>
        <v>#NAME?</v>
      </c>
      <c r="D5145" s="1">
        <v>41263.871701388889</v>
      </c>
      <c r="E5145">
        <v>3</v>
      </c>
      <c r="F5145">
        <v>1</v>
      </c>
      <c r="G5145" t="e">
        <f>JNorr11</f>
        <v>#NAME?</v>
      </c>
    </row>
    <row r="5146" spans="1:8" x14ac:dyDescent="0.2">
      <c r="A5146">
        <v>2.8185548449396301E+17</v>
      </c>
      <c r="B5146" t="s">
        <v>10118</v>
      </c>
      <c r="C5146" t="e">
        <f>_xlfn.SINGLE( ellavdw You have to love what You do)--You need passion to succeed.</f>
        <v>#NAME?</v>
      </c>
      <c r="D5146" s="1">
        <v>41263.886087962965</v>
      </c>
      <c r="E5146">
        <v>6</v>
      </c>
      <c r="F5146">
        <v>2</v>
      </c>
      <c r="G5146" t="s">
        <v>89</v>
      </c>
    </row>
    <row r="5147" spans="1:8" x14ac:dyDescent="0.2">
      <c r="A5147">
        <v>2.81859798906048E+17</v>
      </c>
      <c r="B5147" t="s">
        <v>10119</v>
      </c>
      <c r="C5147" t="s">
        <v>10120</v>
      </c>
      <c r="D5147" s="1">
        <v>41263.897997685184</v>
      </c>
      <c r="E5147">
        <v>62</v>
      </c>
      <c r="F5147">
        <v>53</v>
      </c>
      <c r="H5147" t="s">
        <v>390</v>
      </c>
    </row>
    <row r="5148" spans="1:8" x14ac:dyDescent="0.2">
      <c r="A5148">
        <v>2.8186203544315398E+17</v>
      </c>
      <c r="B5148" t="s">
        <v>10121</v>
      </c>
      <c r="C5148" t="s">
        <v>10122</v>
      </c>
      <c r="D5148" s="1">
        <v>41263.904166666667</v>
      </c>
      <c r="E5148">
        <v>3</v>
      </c>
      <c r="F5148">
        <v>1</v>
      </c>
      <c r="G5148" t="s">
        <v>576</v>
      </c>
    </row>
    <row r="5149" spans="1:8" x14ac:dyDescent="0.2">
      <c r="A5149">
        <v>2.8186244011379901E+17</v>
      </c>
      <c r="B5149" t="s">
        <v>10123</v>
      </c>
      <c r="C5149" t="e">
        <f xml:space="preserve"> jbresson Thanks Justin.</f>
        <v>#NAME?</v>
      </c>
      <c r="D5149" s="1">
        <v>41263.905289351853</v>
      </c>
      <c r="E5149">
        <v>5</v>
      </c>
      <c r="F5149">
        <v>2</v>
      </c>
      <c r="G5149" t="s">
        <v>89</v>
      </c>
    </row>
    <row r="5150" spans="1:8" x14ac:dyDescent="0.2">
      <c r="A5150">
        <v>2.8186279616826499E+17</v>
      </c>
      <c r="B5150" t="s">
        <v>10124</v>
      </c>
      <c r="C5150" t="s">
        <v>10125</v>
      </c>
      <c r="D5150" s="1">
        <v>41263.906273148146</v>
      </c>
      <c r="E5150">
        <v>10</v>
      </c>
      <c r="F5150">
        <v>10</v>
      </c>
      <c r="G5150" t="s">
        <v>10126</v>
      </c>
    </row>
    <row r="5151" spans="1:8" x14ac:dyDescent="0.2">
      <c r="A5151">
        <v>2.818644969124E+17</v>
      </c>
      <c r="B5151" t="s">
        <v>10127</v>
      </c>
      <c r="C5151" t="s">
        <v>10128</v>
      </c>
      <c r="D5151" s="1">
        <v>41263.910960648151</v>
      </c>
      <c r="E5151">
        <v>235</v>
      </c>
      <c r="F5151">
        <v>77</v>
      </c>
    </row>
    <row r="5152" spans="1:8" x14ac:dyDescent="0.2">
      <c r="A5152">
        <v>2.8187060401196998E+17</v>
      </c>
      <c r="B5152" t="s">
        <v>10129</v>
      </c>
      <c r="C5152" t="s">
        <v>10130</v>
      </c>
      <c r="D5152" s="1">
        <v>41263.927812499998</v>
      </c>
      <c r="E5152">
        <v>56</v>
      </c>
      <c r="F5152">
        <v>32</v>
      </c>
      <c r="G5152" t="s">
        <v>89</v>
      </c>
      <c r="H5152" t="s">
        <v>390</v>
      </c>
    </row>
    <row r="5153" spans="1:8" x14ac:dyDescent="0.2">
      <c r="A5153">
        <v>2.81871378876096E+17</v>
      </c>
      <c r="B5153" t="s">
        <v>10131</v>
      </c>
      <c r="C5153" t="s">
        <v>10132</v>
      </c>
      <c r="D5153" s="1">
        <v>41263.9299537037</v>
      </c>
      <c r="E5153">
        <v>81</v>
      </c>
      <c r="F5153">
        <v>41</v>
      </c>
    </row>
    <row r="5154" spans="1:8" x14ac:dyDescent="0.2">
      <c r="A5154">
        <v>2.8187139743170099E+17</v>
      </c>
      <c r="B5154" t="s">
        <v>10133</v>
      </c>
      <c r="C5154" t="s">
        <v>10134</v>
      </c>
      <c r="D5154" s="1">
        <v>41263.93</v>
      </c>
      <c r="E5154">
        <v>94</v>
      </c>
      <c r="F5154">
        <v>54</v>
      </c>
      <c r="H5154" t="s">
        <v>390</v>
      </c>
    </row>
    <row r="5155" spans="1:8" x14ac:dyDescent="0.2">
      <c r="A5155">
        <v>2.8187227056415101E+17</v>
      </c>
      <c r="B5155" t="s">
        <v>10135</v>
      </c>
      <c r="C5155" t="s">
        <v>10136</v>
      </c>
      <c r="D5155" s="1">
        <v>41263.93240740741</v>
      </c>
      <c r="E5155">
        <v>3</v>
      </c>
      <c r="F5155">
        <v>0</v>
      </c>
      <c r="G5155" t="s">
        <v>89</v>
      </c>
    </row>
    <row r="5156" spans="1:8" x14ac:dyDescent="0.2">
      <c r="A5156">
        <v>2.8187259099219501E+17</v>
      </c>
      <c r="B5156" t="s">
        <v>10137</v>
      </c>
      <c r="C5156" t="s">
        <v>10138</v>
      </c>
      <c r="D5156" s="1">
        <v>41263.933298611111</v>
      </c>
      <c r="E5156">
        <v>3</v>
      </c>
      <c r="F5156">
        <v>0</v>
      </c>
      <c r="G5156" t="s">
        <v>576</v>
      </c>
    </row>
    <row r="5157" spans="1:8" x14ac:dyDescent="0.2">
      <c r="A5157">
        <v>2.8187306385383398E+17</v>
      </c>
      <c r="B5157" t="s">
        <v>10139</v>
      </c>
      <c r="C5157" t="s">
        <v>10140</v>
      </c>
      <c r="D5157" s="1">
        <v>41263.934606481482</v>
      </c>
      <c r="E5157">
        <v>3</v>
      </c>
      <c r="F5157">
        <v>0</v>
      </c>
      <c r="G5157" t="s">
        <v>89</v>
      </c>
    </row>
    <row r="5158" spans="1:8" x14ac:dyDescent="0.2">
      <c r="A5158">
        <v>2.8187346252662301E+17</v>
      </c>
      <c r="B5158" t="s">
        <v>10141</v>
      </c>
      <c r="C5158" t="e">
        <f xml:space="preserve"> klisitsin the Art of the Deal.</f>
        <v>#NAME?</v>
      </c>
      <c r="D5158" s="1">
        <v>41263.935706018521</v>
      </c>
      <c r="E5158">
        <v>10</v>
      </c>
      <c r="F5158">
        <v>27</v>
      </c>
      <c r="G5158" t="s">
        <v>89</v>
      </c>
    </row>
    <row r="5159" spans="1:8" x14ac:dyDescent="0.2">
      <c r="A5159">
        <v>2.81874104846524E+17</v>
      </c>
      <c r="B5159" t="s">
        <v>10142</v>
      </c>
      <c r="C5159" t="s">
        <v>10143</v>
      </c>
      <c r="D5159" s="1">
        <v>41263.937476851854</v>
      </c>
      <c r="E5159">
        <v>1</v>
      </c>
      <c r="F5159">
        <v>1</v>
      </c>
      <c r="G5159" t="e">
        <f>britttany_xox</f>
        <v>#NAME?</v>
      </c>
    </row>
    <row r="5160" spans="1:8" x14ac:dyDescent="0.2">
      <c r="A5160">
        <v>2.81874859217276E+17</v>
      </c>
      <c r="B5160" t="s">
        <v>10144</v>
      </c>
      <c r="C5160" t="s">
        <v>10145</v>
      </c>
      <c r="D5160" s="1">
        <v>41263.939560185187</v>
      </c>
      <c r="E5160">
        <v>5</v>
      </c>
      <c r="F5160">
        <v>1</v>
      </c>
      <c r="G5160" t="s">
        <v>89</v>
      </c>
    </row>
    <row r="5161" spans="1:8" x14ac:dyDescent="0.2">
      <c r="A5161">
        <v>2.8187597585004499E+17</v>
      </c>
      <c r="B5161" t="s">
        <v>10146</v>
      </c>
      <c r="C5161" t="s">
        <v>10147</v>
      </c>
      <c r="D5161" s="1">
        <v>41263.94263888889</v>
      </c>
      <c r="E5161">
        <v>342</v>
      </c>
      <c r="F5161">
        <v>69</v>
      </c>
    </row>
    <row r="5162" spans="1:8" x14ac:dyDescent="0.2">
      <c r="A5162">
        <v>2.8187734345739802E+17</v>
      </c>
      <c r="B5162" t="s">
        <v>10148</v>
      </c>
      <c r="C5162" t="s">
        <v>10149</v>
      </c>
      <c r="D5162" s="1">
        <v>41263.946412037039</v>
      </c>
      <c r="E5162">
        <v>18</v>
      </c>
      <c r="F5162">
        <v>12</v>
      </c>
      <c r="G5162" t="s">
        <v>89</v>
      </c>
    </row>
    <row r="5163" spans="1:8" x14ac:dyDescent="0.2">
      <c r="A5163">
        <v>2.818798912664E+17</v>
      </c>
      <c r="B5163" t="s">
        <v>10150</v>
      </c>
      <c r="C5163" t="s">
        <v>10151</v>
      </c>
      <c r="D5163" s="1">
        <v>41263.9534375</v>
      </c>
      <c r="E5163">
        <v>121</v>
      </c>
      <c r="F5163">
        <v>72</v>
      </c>
      <c r="G5163" t="s">
        <v>89</v>
      </c>
    </row>
    <row r="5164" spans="1:8" x14ac:dyDescent="0.2">
      <c r="A5164">
        <v>2.8188261517322202E+17</v>
      </c>
      <c r="B5164" t="s">
        <v>10152</v>
      </c>
      <c r="C5164" t="e">
        <f xml:space="preserve"> chidrole Hi John</f>
        <v>#NAME?</v>
      </c>
      <c r="D5164" s="1">
        <v>41263.960960648146</v>
      </c>
      <c r="E5164">
        <v>26</v>
      </c>
      <c r="F5164">
        <v>32</v>
      </c>
      <c r="G5164" t="s">
        <v>89</v>
      </c>
    </row>
    <row r="5165" spans="1:8" x14ac:dyDescent="0.2">
      <c r="A5165">
        <v>2.81884446389596E+17</v>
      </c>
      <c r="B5165" t="s">
        <v>10153</v>
      </c>
      <c r="C5165" t="s">
        <v>10154</v>
      </c>
      <c r="D5165" s="1">
        <v>41263.966006944444</v>
      </c>
      <c r="E5165">
        <v>657</v>
      </c>
      <c r="F5165">
        <v>440</v>
      </c>
    </row>
    <row r="5166" spans="1:8" x14ac:dyDescent="0.2">
      <c r="A5166">
        <v>2.82120284138512E+17</v>
      </c>
      <c r="B5166" t="s">
        <v>10155</v>
      </c>
      <c r="C5166" t="s">
        <v>10156</v>
      </c>
      <c r="D5166" s="1">
        <v>41264.616793981484</v>
      </c>
      <c r="E5166">
        <v>870</v>
      </c>
      <c r="F5166">
        <v>290</v>
      </c>
    </row>
    <row r="5167" spans="1:8" x14ac:dyDescent="0.2">
      <c r="A5167">
        <v>2.8212737079260301E+17</v>
      </c>
      <c r="B5167" t="s">
        <v>10157</v>
      </c>
      <c r="C5167" t="s">
        <v>10158</v>
      </c>
      <c r="D5167" s="1">
        <v>41264.636354166665</v>
      </c>
      <c r="E5167">
        <v>7</v>
      </c>
      <c r="F5167">
        <v>0</v>
      </c>
      <c r="G5167" t="s">
        <v>89</v>
      </c>
    </row>
    <row r="5168" spans="1:8" x14ac:dyDescent="0.2">
      <c r="A5168">
        <v>2.8212902924977299E+17</v>
      </c>
      <c r="B5168" t="s">
        <v>10159</v>
      </c>
      <c r="C5168" t="s">
        <v>10160</v>
      </c>
      <c r="D5168" s="1">
        <v>41264.640925925924</v>
      </c>
      <c r="E5168">
        <v>10</v>
      </c>
      <c r="F5168">
        <v>3</v>
      </c>
      <c r="G5168" t="s">
        <v>576</v>
      </c>
    </row>
    <row r="5169" spans="1:7" x14ac:dyDescent="0.2">
      <c r="A5169">
        <v>2.8212935520172E+17</v>
      </c>
      <c r="B5169" t="s">
        <v>10161</v>
      </c>
      <c r="C5169" t="s">
        <v>10162</v>
      </c>
      <c r="D5169" s="1">
        <v>41264.641828703701</v>
      </c>
      <c r="E5169">
        <v>6</v>
      </c>
      <c r="F5169">
        <v>4</v>
      </c>
      <c r="G5169" t="s">
        <v>89</v>
      </c>
    </row>
    <row r="5170" spans="1:7" x14ac:dyDescent="0.2">
      <c r="A5170">
        <v>2.8213486134980602E+17</v>
      </c>
      <c r="B5170" t="s">
        <v>10163</v>
      </c>
      <c r="C5170" t="s">
        <v>10164</v>
      </c>
      <c r="D5170" s="1">
        <v>41264.657025462962</v>
      </c>
      <c r="E5170">
        <v>19</v>
      </c>
      <c r="F5170">
        <v>16</v>
      </c>
      <c r="G5170" t="s">
        <v>215</v>
      </c>
    </row>
    <row r="5171" spans="1:7" x14ac:dyDescent="0.2">
      <c r="A5171">
        <v>2.8213574866738701E+17</v>
      </c>
      <c r="B5171" t="s">
        <v>10165</v>
      </c>
      <c r="C5171" t="e">
        <f>_xlfn.SINGLE(PSU_Brush _xlfn.SINGLE( Zigmanfreud Thanks Matt.))</f>
        <v>#NAME?</v>
      </c>
      <c r="D5171" s="1">
        <v>41264.659467592595</v>
      </c>
      <c r="E5171">
        <v>4</v>
      </c>
      <c r="F5171">
        <v>1</v>
      </c>
      <c r="G5171" t="s">
        <v>10166</v>
      </c>
    </row>
    <row r="5172" spans="1:7" x14ac:dyDescent="0.2">
      <c r="A5172">
        <v>2.8213598516320998E+17</v>
      </c>
      <c r="B5172" t="s">
        <v>10167</v>
      </c>
      <c r="C5172" t="e">
        <f>mstang_13 I HOPE so.</f>
        <v>#NAME?</v>
      </c>
      <c r="D5172" s="1">
        <v>41264.660127314812</v>
      </c>
      <c r="E5172">
        <v>4</v>
      </c>
      <c r="F5172">
        <v>0</v>
      </c>
      <c r="G5172" t="e">
        <f>mstang_13</f>
        <v>#NAME?</v>
      </c>
    </row>
    <row r="5173" spans="1:7" x14ac:dyDescent="0.2">
      <c r="A5173">
        <v>2.8214588116214099E+17</v>
      </c>
      <c r="B5173" t="s">
        <v>10168</v>
      </c>
      <c r="C5173" t="e">
        <f>_xlfn.SINGLE( jaimeennis _xlfn.SINGLE( examinercom Thanks Jaime)), Happy Holidays</f>
        <v>#NAME?</v>
      </c>
      <c r="D5173" s="1">
        <v>41264.687430555554</v>
      </c>
      <c r="E5173">
        <v>232</v>
      </c>
      <c r="F5173">
        <v>237</v>
      </c>
      <c r="G5173" t="s">
        <v>215</v>
      </c>
    </row>
    <row r="5174" spans="1:7" x14ac:dyDescent="0.2">
      <c r="A5174">
        <v>2.8214662896038701E+17</v>
      </c>
      <c r="B5174" t="s">
        <v>10169</v>
      </c>
      <c r="C5174" t="s">
        <v>10170</v>
      </c>
      <c r="D5174" s="1">
        <v>41264.689502314817</v>
      </c>
      <c r="E5174">
        <v>5</v>
      </c>
      <c r="F5174">
        <v>1</v>
      </c>
      <c r="G5174" t="e">
        <f>AllEECaTT21</f>
        <v>#NAME?</v>
      </c>
    </row>
    <row r="5175" spans="1:7" x14ac:dyDescent="0.2">
      <c r="A5175">
        <v>2.8215773586327101E+17</v>
      </c>
      <c r="B5175" t="s">
        <v>10171</v>
      </c>
      <c r="C5175" t="s">
        <v>10172</v>
      </c>
      <c r="D5175" s="1">
        <v>41264.720150462963</v>
      </c>
      <c r="E5175">
        <v>257</v>
      </c>
      <c r="F5175">
        <v>274</v>
      </c>
      <c r="G5175" t="s">
        <v>89</v>
      </c>
    </row>
    <row r="5176" spans="1:7" x14ac:dyDescent="0.2">
      <c r="A5176">
        <v>2.8215866422632E+17</v>
      </c>
      <c r="B5176" t="s">
        <v>10173</v>
      </c>
      <c r="C5176" t="s">
        <v>10174</v>
      </c>
      <c r="D5176" s="1">
        <v>41264.722708333335</v>
      </c>
      <c r="E5176">
        <v>155</v>
      </c>
      <c r="F5176">
        <v>133</v>
      </c>
      <c r="G5176" t="s">
        <v>89</v>
      </c>
    </row>
    <row r="5177" spans="1:7" x14ac:dyDescent="0.2">
      <c r="A5177">
        <v>2.8216534705284301E+17</v>
      </c>
      <c r="B5177" t="s">
        <v>10175</v>
      </c>
      <c r="C5177" t="s">
        <v>10176</v>
      </c>
      <c r="D5177" s="1">
        <v>41264.74114583333</v>
      </c>
      <c r="E5177">
        <v>243</v>
      </c>
      <c r="F5177">
        <v>159</v>
      </c>
    </row>
    <row r="5178" spans="1:7" x14ac:dyDescent="0.2">
      <c r="A5178">
        <v>2.8217293555540701E+17</v>
      </c>
      <c r="B5178" t="s">
        <v>10177</v>
      </c>
      <c r="C5178" t="s">
        <v>10178</v>
      </c>
      <c r="D5178" s="1">
        <v>41264.762094907404</v>
      </c>
      <c r="E5178">
        <v>56</v>
      </c>
      <c r="F5178">
        <v>33</v>
      </c>
      <c r="G5178" t="s">
        <v>89</v>
      </c>
    </row>
    <row r="5179" spans="1:7" x14ac:dyDescent="0.2">
      <c r="A5179">
        <v>2.82189627400536E+17</v>
      </c>
      <c r="B5179" t="s">
        <v>10179</v>
      </c>
      <c r="C5179" t="s">
        <v>10180</v>
      </c>
      <c r="D5179" s="1">
        <v>41264.808148148149</v>
      </c>
      <c r="E5179">
        <v>62</v>
      </c>
      <c r="F5179">
        <v>22</v>
      </c>
    </row>
    <row r="5180" spans="1:7" x14ac:dyDescent="0.2">
      <c r="A5180">
        <v>2.8219612358889798E+17</v>
      </c>
      <c r="B5180" t="s">
        <v>10181</v>
      </c>
      <c r="C5180" t="e">
        <f xml:space="preserve"> susanmahoneyxo Thank You Susan.</f>
        <v>#NAME?</v>
      </c>
      <c r="D5180" s="1">
        <v>41264.82607638889</v>
      </c>
      <c r="E5180">
        <v>3</v>
      </c>
      <c r="F5180">
        <v>1</v>
      </c>
      <c r="G5180" t="s">
        <v>89</v>
      </c>
    </row>
    <row r="5181" spans="1:7" x14ac:dyDescent="0.2">
      <c r="A5181">
        <v>2.8219970775169402E+17</v>
      </c>
      <c r="B5181" t="s">
        <v>10182</v>
      </c>
      <c r="C5181" t="e">
        <f xml:space="preserve"> LeahNelBulos Happy Birthday Leah</f>
        <v>#NAME?</v>
      </c>
      <c r="D5181" s="1">
        <v>41264.835972222223</v>
      </c>
      <c r="E5181">
        <v>5</v>
      </c>
      <c r="F5181">
        <v>1</v>
      </c>
      <c r="G5181" t="s">
        <v>89</v>
      </c>
    </row>
    <row r="5182" spans="1:7" x14ac:dyDescent="0.2">
      <c r="A5182">
        <v>2.8220301396214499E+17</v>
      </c>
      <c r="B5182" t="s">
        <v>10183</v>
      </c>
      <c r="C5182" t="s">
        <v>10184</v>
      </c>
      <c r="D5182" s="1">
        <v>41264.845092592594</v>
      </c>
      <c r="E5182">
        <v>55</v>
      </c>
      <c r="F5182">
        <v>24</v>
      </c>
    </row>
    <row r="5183" spans="1:7" x14ac:dyDescent="0.2">
      <c r="A5183">
        <v>2.82209312011608E+17</v>
      </c>
      <c r="B5183" t="s">
        <v>10185</v>
      </c>
      <c r="C5183" t="e">
        <f xml:space="preserve"> trondbertil Thank you.</f>
        <v>#NAME?</v>
      </c>
      <c r="D5183" s="1">
        <v>41264.86246527778</v>
      </c>
      <c r="E5183">
        <v>3</v>
      </c>
      <c r="F5183">
        <v>0</v>
      </c>
      <c r="G5183" t="s">
        <v>89</v>
      </c>
    </row>
    <row r="5184" spans="1:7" x14ac:dyDescent="0.2">
      <c r="A5184">
        <v>2.82212593844764E+17</v>
      </c>
      <c r="B5184" t="s">
        <v>10186</v>
      </c>
      <c r="C5184" t="s">
        <v>10187</v>
      </c>
      <c r="D5184" s="1">
        <v>41264.871527777781</v>
      </c>
      <c r="E5184">
        <v>592</v>
      </c>
      <c r="F5184">
        <v>597</v>
      </c>
    </row>
    <row r="5185" spans="1:8" x14ac:dyDescent="0.2">
      <c r="A5185">
        <v>2.82213126877896E+17</v>
      </c>
      <c r="B5185" t="s">
        <v>10188</v>
      </c>
      <c r="C5185" t="e">
        <f xml:space="preserve"> lovechild419 Thanks Lisa</f>
        <v>#NAME?</v>
      </c>
      <c r="D5185" s="1">
        <v>41264.872997685183</v>
      </c>
      <c r="E5185">
        <v>5</v>
      </c>
      <c r="F5185">
        <v>2</v>
      </c>
      <c r="G5185" t="s">
        <v>89</v>
      </c>
    </row>
    <row r="5186" spans="1:8" x14ac:dyDescent="0.2">
      <c r="A5186">
        <v>2.8221496844998202E+17</v>
      </c>
      <c r="B5186" t="s">
        <v>10189</v>
      </c>
      <c r="C5186" t="e">
        <f xml:space="preserve"> MikeCosgrove1 Thanks and good luck.</f>
        <v>#NAME?</v>
      </c>
      <c r="D5186" s="1">
        <v>41264.878078703703</v>
      </c>
      <c r="E5186">
        <v>4</v>
      </c>
      <c r="F5186">
        <v>0</v>
      </c>
      <c r="G5186" t="s">
        <v>89</v>
      </c>
    </row>
    <row r="5187" spans="1:8" x14ac:dyDescent="0.2">
      <c r="A5187">
        <v>2.8221727733042301E+17</v>
      </c>
      <c r="B5187" t="s">
        <v>10190</v>
      </c>
      <c r="C5187" t="s">
        <v>10191</v>
      </c>
      <c r="D5187" s="1">
        <v>41264.884444444448</v>
      </c>
      <c r="E5187">
        <v>38</v>
      </c>
      <c r="F5187">
        <v>27</v>
      </c>
      <c r="G5187" t="s">
        <v>89</v>
      </c>
      <c r="H5187" t="s">
        <v>390</v>
      </c>
    </row>
    <row r="5188" spans="1:8" x14ac:dyDescent="0.2">
      <c r="A5188">
        <v>2.8222992496892701E+17</v>
      </c>
      <c r="B5188" t="s">
        <v>10192</v>
      </c>
      <c r="C5188" t="s">
        <v>10193</v>
      </c>
      <c r="D5188" s="1">
        <v>41264.919351851851</v>
      </c>
      <c r="E5188">
        <v>89</v>
      </c>
      <c r="F5188">
        <v>65</v>
      </c>
    </row>
    <row r="5189" spans="1:8" x14ac:dyDescent="0.2">
      <c r="A5189">
        <v>2.8285984583570598E+17</v>
      </c>
      <c r="B5189" t="s">
        <v>10194</v>
      </c>
      <c r="C5189" t="s">
        <v>10195</v>
      </c>
      <c r="D5189" s="1">
        <v>41266.657604166663</v>
      </c>
      <c r="E5189">
        <v>5</v>
      </c>
      <c r="F5189">
        <v>2</v>
      </c>
      <c r="G5189" t="s">
        <v>89</v>
      </c>
    </row>
    <row r="5190" spans="1:8" x14ac:dyDescent="0.2">
      <c r="A5190">
        <v>2.8285997653021402E+17</v>
      </c>
      <c r="B5190" t="s">
        <v>10196</v>
      </c>
      <c r="C5190" t="s">
        <v>10197</v>
      </c>
      <c r="D5190" s="1">
        <v>41266.657962962963</v>
      </c>
      <c r="E5190">
        <v>3</v>
      </c>
      <c r="F5190">
        <v>4</v>
      </c>
      <c r="G5190" t="s">
        <v>89</v>
      </c>
    </row>
    <row r="5191" spans="1:8" x14ac:dyDescent="0.2">
      <c r="A5191">
        <v>2.8286014527124198E+17</v>
      </c>
      <c r="B5191" t="s">
        <v>10198</v>
      </c>
      <c r="C5191" t="e">
        <f xml:space="preserve"> hollywoodJV Thanks Jimmy.</f>
        <v>#NAME?</v>
      </c>
      <c r="D5191" s="1">
        <v>41266.658425925925</v>
      </c>
      <c r="E5191">
        <v>0</v>
      </c>
      <c r="F5191">
        <v>1</v>
      </c>
      <c r="G5191" t="s">
        <v>89</v>
      </c>
    </row>
    <row r="5192" spans="1:8" x14ac:dyDescent="0.2">
      <c r="A5192">
        <v>2.8286028021878701E+17</v>
      </c>
      <c r="B5192" t="s">
        <v>10199</v>
      </c>
      <c r="C5192" t="e">
        <f xml:space="preserve"> RJ424242 Thanks Rick.</f>
        <v>#NAME?</v>
      </c>
      <c r="D5192" s="1">
        <v>41266.658796296295</v>
      </c>
      <c r="E5192">
        <v>2</v>
      </c>
      <c r="F5192">
        <v>1</v>
      </c>
      <c r="G5192" t="s">
        <v>89</v>
      </c>
    </row>
    <row r="5193" spans="1:8" x14ac:dyDescent="0.2">
      <c r="A5193">
        <v>2.8286056352724899E+17</v>
      </c>
      <c r="B5193" t="s">
        <v>10200</v>
      </c>
      <c r="C5193" t="s">
        <v>10201</v>
      </c>
      <c r="D5193" s="1">
        <v>41266.659583333334</v>
      </c>
      <c r="E5193">
        <v>9</v>
      </c>
      <c r="F5193">
        <v>13</v>
      </c>
      <c r="G5193" t="s">
        <v>215</v>
      </c>
    </row>
    <row r="5194" spans="1:8" x14ac:dyDescent="0.2">
      <c r="A5194">
        <v>2.8286072015096602E+17</v>
      </c>
      <c r="B5194" t="s">
        <v>10202</v>
      </c>
      <c r="C5194" t="e">
        <f>ShelleyMLincoln Yes</f>
        <v>#NAME?</v>
      </c>
      <c r="D5194" s="1">
        <v>41266.660011574073</v>
      </c>
      <c r="E5194">
        <v>4</v>
      </c>
      <c r="F5194">
        <v>4</v>
      </c>
      <c r="G5194" t="e">
        <f>ShelleyMLincoln</f>
        <v>#NAME?</v>
      </c>
    </row>
    <row r="5195" spans="1:8" x14ac:dyDescent="0.2">
      <c r="A5195">
        <v>2.8286110351035101E+17</v>
      </c>
      <c r="B5195" t="s">
        <v>10203</v>
      </c>
      <c r="C5195" t="e">
        <f xml:space="preserve"> LILI_82 Ok</f>
        <v>#NAME?</v>
      </c>
      <c r="D5195" s="1">
        <v>41266.661076388889</v>
      </c>
      <c r="E5195">
        <v>11</v>
      </c>
      <c r="F5195">
        <v>28</v>
      </c>
      <c r="G5195" t="s">
        <v>89</v>
      </c>
    </row>
    <row r="5196" spans="1:8" x14ac:dyDescent="0.2">
      <c r="A5196">
        <v>2.8286130243359101E+17</v>
      </c>
      <c r="B5196" t="s">
        <v>10204</v>
      </c>
      <c r="C5196" t="s">
        <v>10205</v>
      </c>
      <c r="D5196" s="1">
        <v>41266.661620370367</v>
      </c>
      <c r="E5196">
        <v>1</v>
      </c>
      <c r="F5196">
        <v>11</v>
      </c>
      <c r="G5196" t="s">
        <v>89</v>
      </c>
    </row>
    <row r="5197" spans="1:8" x14ac:dyDescent="0.2">
      <c r="A5197">
        <v>2.8286173626721798E+17</v>
      </c>
      <c r="B5197" t="s">
        <v>10206</v>
      </c>
      <c r="C5197" t="s">
        <v>10207</v>
      </c>
      <c r="D5197" s="1">
        <v>41266.662812499999</v>
      </c>
      <c r="E5197">
        <v>1</v>
      </c>
      <c r="F5197">
        <v>0</v>
      </c>
      <c r="G5197" t="s">
        <v>89</v>
      </c>
    </row>
    <row r="5198" spans="1:8" x14ac:dyDescent="0.2">
      <c r="A5198">
        <v>2.8286187476315699E+17</v>
      </c>
      <c r="B5198" t="s">
        <v>10208</v>
      </c>
      <c r="C5198" t="s">
        <v>10209</v>
      </c>
      <c r="D5198" s="1">
        <v>41266.663194444445</v>
      </c>
      <c r="E5198">
        <v>0</v>
      </c>
      <c r="F5198">
        <v>0</v>
      </c>
      <c r="G5198" t="s">
        <v>10210</v>
      </c>
    </row>
    <row r="5199" spans="1:8" x14ac:dyDescent="0.2">
      <c r="A5199">
        <v>2.82862516948848E+17</v>
      </c>
      <c r="B5199" t="s">
        <v>10211</v>
      </c>
      <c r="C5199" t="s">
        <v>10212</v>
      </c>
      <c r="D5199" s="1">
        <v>41266.664976851855</v>
      </c>
      <c r="E5199">
        <v>0</v>
      </c>
      <c r="F5199">
        <v>0</v>
      </c>
      <c r="G5199" t="s">
        <v>89</v>
      </c>
    </row>
    <row r="5200" spans="1:8" x14ac:dyDescent="0.2">
      <c r="A5200">
        <v>2.82862862790164E+17</v>
      </c>
      <c r="B5200" t="s">
        <v>10213</v>
      </c>
      <c r="C5200" t="e">
        <f>_xlfn.SINGLE( manny_ottawa Snow)- good point.</f>
        <v>#NAME?</v>
      </c>
      <c r="D5200" s="1">
        <v>41266.665925925925</v>
      </c>
      <c r="E5200">
        <v>5</v>
      </c>
      <c r="F5200">
        <v>6</v>
      </c>
      <c r="G5200" t="s">
        <v>89</v>
      </c>
    </row>
    <row r="5201" spans="1:7" x14ac:dyDescent="0.2">
      <c r="A5201">
        <v>2.82863058815172E+17</v>
      </c>
      <c r="B5201" t="s">
        <v>10214</v>
      </c>
      <c r="C5201" t="e">
        <f xml:space="preserve"> opus_6 Thanks</f>
        <v>#NAME?</v>
      </c>
      <c r="D5201" s="1">
        <v>41266.66646990741</v>
      </c>
      <c r="E5201">
        <v>0</v>
      </c>
      <c r="F5201">
        <v>1</v>
      </c>
      <c r="G5201" t="s">
        <v>89</v>
      </c>
    </row>
    <row r="5202" spans="1:7" x14ac:dyDescent="0.2">
      <c r="A5202">
        <v>2.8286363677347802E+17</v>
      </c>
      <c r="B5202" t="s">
        <v>10215</v>
      </c>
      <c r="C5202" t="s">
        <v>10216</v>
      </c>
      <c r="D5202" s="1">
        <v>41266.668067129627</v>
      </c>
      <c r="E5202">
        <v>6</v>
      </c>
      <c r="F5202">
        <v>2</v>
      </c>
      <c r="G5202" t="s">
        <v>89</v>
      </c>
    </row>
    <row r="5203" spans="1:7" x14ac:dyDescent="0.2">
      <c r="A5203">
        <v>2.8286380838343398E+17</v>
      </c>
      <c r="B5203" t="s">
        <v>10217</v>
      </c>
      <c r="C5203" t="e">
        <f xml:space="preserve"> lance__montana I understand that completely.</f>
        <v>#NAME?</v>
      </c>
      <c r="D5203" s="1">
        <v>41266.668530092589</v>
      </c>
      <c r="E5203">
        <v>1</v>
      </c>
      <c r="F5203">
        <v>1</v>
      </c>
      <c r="G5203" t="s">
        <v>89</v>
      </c>
    </row>
    <row r="5204" spans="1:7" x14ac:dyDescent="0.2">
      <c r="A5204">
        <v>2.8286409352898899E+17</v>
      </c>
      <c r="B5204" t="s">
        <v>10218</v>
      </c>
      <c r="C5204" t="s">
        <v>10219</v>
      </c>
      <c r="D5204" s="1">
        <v>41266.669317129628</v>
      </c>
      <c r="E5204">
        <v>9</v>
      </c>
      <c r="F5204">
        <v>5</v>
      </c>
      <c r="G5204" t="s">
        <v>215</v>
      </c>
    </row>
    <row r="5205" spans="1:7" x14ac:dyDescent="0.2">
      <c r="A5205">
        <v>2.8286448134694E+17</v>
      </c>
      <c r="B5205" t="s">
        <v>10220</v>
      </c>
      <c r="C5205" t="s">
        <v>10221</v>
      </c>
      <c r="D5205" s="1">
        <v>41266.670393518521</v>
      </c>
      <c r="E5205">
        <v>3</v>
      </c>
      <c r="F5205">
        <v>2</v>
      </c>
      <c r="G5205" t="s">
        <v>89</v>
      </c>
    </row>
    <row r="5206" spans="1:7" x14ac:dyDescent="0.2">
      <c r="A5206">
        <v>2.8286491770974202E+17</v>
      </c>
      <c r="B5206" t="s">
        <v>10222</v>
      </c>
      <c r="C5206" t="s">
        <v>10223</v>
      </c>
      <c r="D5206" s="1">
        <v>41266.671597222223</v>
      </c>
      <c r="E5206">
        <v>12</v>
      </c>
      <c r="F5206">
        <v>6</v>
      </c>
      <c r="G5206" t="s">
        <v>89</v>
      </c>
    </row>
    <row r="5207" spans="1:7" x14ac:dyDescent="0.2">
      <c r="A5207">
        <v>2.8328052079473402E+17</v>
      </c>
      <c r="B5207" t="s">
        <v>10224</v>
      </c>
      <c r="C5207" t="s">
        <v>10225</v>
      </c>
      <c r="D5207" s="1">
        <v>41267.818437499998</v>
      </c>
      <c r="E5207">
        <v>556</v>
      </c>
      <c r="F5207">
        <v>584</v>
      </c>
    </row>
    <row r="5208" spans="1:7" x14ac:dyDescent="0.2">
      <c r="A5208">
        <v>2.84024071493144E+17</v>
      </c>
      <c r="B5208" t="s">
        <v>10226</v>
      </c>
      <c r="C5208" t="s">
        <v>10227</v>
      </c>
      <c r="D5208" s="1">
        <v>41269.870254629626</v>
      </c>
      <c r="E5208">
        <v>38</v>
      </c>
      <c r="F5208">
        <v>26</v>
      </c>
      <c r="G5208" t="s">
        <v>89</v>
      </c>
    </row>
    <row r="5209" spans="1:7" x14ac:dyDescent="0.2">
      <c r="A5209">
        <v>2.8404811798321501E+17</v>
      </c>
      <c r="B5209" t="s">
        <v>10228</v>
      </c>
      <c r="C5209" t="s">
        <v>10229</v>
      </c>
      <c r="D5209" s="1">
        <v>41269.936608796299</v>
      </c>
      <c r="E5209">
        <v>64</v>
      </c>
      <c r="F5209">
        <v>23</v>
      </c>
      <c r="G5209" t="s">
        <v>89</v>
      </c>
    </row>
    <row r="5210" spans="1:7" x14ac:dyDescent="0.2">
      <c r="A5210">
        <v>2.8404831438571101E+17</v>
      </c>
      <c r="B5210" t="s">
        <v>10230</v>
      </c>
      <c r="C5210" t="s">
        <v>10231</v>
      </c>
      <c r="D5210" s="1">
        <v>41269.937152777777</v>
      </c>
      <c r="E5210">
        <v>389</v>
      </c>
      <c r="F5210">
        <v>244</v>
      </c>
    </row>
    <row r="5211" spans="1:7" x14ac:dyDescent="0.2">
      <c r="A5211">
        <v>2.8406136414051101E+17</v>
      </c>
      <c r="B5211" t="s">
        <v>10232</v>
      </c>
      <c r="C5211" t="s">
        <v>10233</v>
      </c>
      <c r="D5211" s="1">
        <v>41269.97315972222</v>
      </c>
      <c r="E5211">
        <v>33</v>
      </c>
      <c r="F5211">
        <v>13</v>
      </c>
      <c r="G5211" t="s">
        <v>576</v>
      </c>
    </row>
    <row r="5212" spans="1:7" x14ac:dyDescent="0.2">
      <c r="A5212">
        <v>2.84061582764412E+17</v>
      </c>
      <c r="B5212" t="s">
        <v>10234</v>
      </c>
      <c r="C5212" t="s">
        <v>10235</v>
      </c>
      <c r="D5212" s="1">
        <v>41269.973761574074</v>
      </c>
      <c r="E5212">
        <v>65</v>
      </c>
      <c r="F5212">
        <v>24</v>
      </c>
      <c r="G5212" t="s">
        <v>89</v>
      </c>
    </row>
    <row r="5213" spans="1:7" x14ac:dyDescent="0.2">
      <c r="A5213">
        <v>2.84070150511144E+17</v>
      </c>
      <c r="B5213" t="s">
        <v>10236</v>
      </c>
      <c r="C5213" t="s">
        <v>10237</v>
      </c>
      <c r="D5213" s="1">
        <v>41269.997407407405</v>
      </c>
      <c r="E5213">
        <v>134</v>
      </c>
      <c r="F5213">
        <v>44</v>
      </c>
    </row>
    <row r="5214" spans="1:7" x14ac:dyDescent="0.2">
      <c r="A5214">
        <v>2.8407028777392899E+17</v>
      </c>
      <c r="B5214" t="s">
        <v>10238</v>
      </c>
      <c r="C5214" t="s">
        <v>10239</v>
      </c>
      <c r="D5214" s="1">
        <v>41269.997789351852</v>
      </c>
      <c r="E5214">
        <v>89</v>
      </c>
      <c r="F5214">
        <v>36</v>
      </c>
      <c r="G5214" t="e">
        <f>FLGovScott</f>
        <v>#NAME?</v>
      </c>
    </row>
    <row r="5215" spans="1:7" x14ac:dyDescent="0.2">
      <c r="A5215">
        <v>2.8436829990565402E+17</v>
      </c>
      <c r="B5215" t="s">
        <v>10240</v>
      </c>
      <c r="C5215" t="s">
        <v>10241</v>
      </c>
      <c r="D5215" s="1">
        <v>41270.820138888892</v>
      </c>
      <c r="E5215">
        <v>31</v>
      </c>
      <c r="F5215">
        <v>10</v>
      </c>
      <c r="G5215" t="s">
        <v>89</v>
      </c>
    </row>
    <row r="5216" spans="1:7" x14ac:dyDescent="0.2">
      <c r="A5216">
        <v>2.8437065231882202E+17</v>
      </c>
      <c r="B5216" t="s">
        <v>10242</v>
      </c>
      <c r="C5216" t="s">
        <v>10243</v>
      </c>
      <c r="D5216" s="1">
        <v>41270.826631944445</v>
      </c>
      <c r="E5216">
        <v>88</v>
      </c>
      <c r="F5216">
        <v>57</v>
      </c>
    </row>
    <row r="5217" spans="1:7" x14ac:dyDescent="0.2">
      <c r="A5217">
        <v>2.8438302555755299E+17</v>
      </c>
      <c r="B5217" t="s">
        <v>10244</v>
      </c>
      <c r="C5217" t="s">
        <v>10245</v>
      </c>
      <c r="D5217" s="1">
        <v>41270.860775462963</v>
      </c>
      <c r="E5217">
        <v>102</v>
      </c>
      <c r="F5217">
        <v>89</v>
      </c>
      <c r="G5217" t="s">
        <v>215</v>
      </c>
    </row>
    <row r="5218" spans="1:7" x14ac:dyDescent="0.2">
      <c r="A5218">
        <v>2.84386673268252E+17</v>
      </c>
      <c r="B5218" t="s">
        <v>10246</v>
      </c>
      <c r="C5218" t="s">
        <v>10247</v>
      </c>
      <c r="D5218" s="1">
        <v>41270.870844907404</v>
      </c>
      <c r="E5218">
        <v>253</v>
      </c>
      <c r="F5218">
        <v>103</v>
      </c>
      <c r="G5218" t="s">
        <v>89</v>
      </c>
    </row>
    <row r="5219" spans="1:7" x14ac:dyDescent="0.2">
      <c r="A5219">
        <v>2.8438993278352499E+17</v>
      </c>
      <c r="B5219" t="s">
        <v>10248</v>
      </c>
      <c r="C5219" t="s">
        <v>10249</v>
      </c>
      <c r="D5219" s="1">
        <v>41270.879837962966</v>
      </c>
      <c r="E5219">
        <v>243</v>
      </c>
      <c r="F5219">
        <v>117</v>
      </c>
    </row>
    <row r="5220" spans="1:7" x14ac:dyDescent="0.2">
      <c r="A5220">
        <v>2.8439475734039699E+17</v>
      </c>
      <c r="B5220" t="s">
        <v>10250</v>
      </c>
      <c r="C5220" t="e">
        <f>JoanOpalstarii Thanks Joan.</f>
        <v>#NAME?</v>
      </c>
      <c r="D5220" s="1">
        <v>41270.893148148149</v>
      </c>
      <c r="E5220">
        <v>0</v>
      </c>
      <c r="F5220">
        <v>0</v>
      </c>
      <c r="G5220" t="e">
        <f>JoanOpalstarii</f>
        <v>#NAME?</v>
      </c>
    </row>
    <row r="5221" spans="1:7" x14ac:dyDescent="0.2">
      <c r="A5221">
        <v>2.8439963230864499E+17</v>
      </c>
      <c r="B5221" t="s">
        <v>10251</v>
      </c>
      <c r="C5221" t="e">
        <f xml:space="preserve"> chadharnold good choice.</f>
        <v>#NAME?</v>
      </c>
      <c r="D5221" s="1">
        <v>41270.906597222223</v>
      </c>
      <c r="E5221">
        <v>0</v>
      </c>
      <c r="F5221">
        <v>0</v>
      </c>
      <c r="G5221" t="s">
        <v>89</v>
      </c>
    </row>
    <row r="5222" spans="1:7" x14ac:dyDescent="0.2">
      <c r="A5222">
        <v>2.8440103452318899E+17</v>
      </c>
      <c r="B5222" t="s">
        <v>10252</v>
      </c>
      <c r="C5222" t="s">
        <v>10253</v>
      </c>
      <c r="D5222" s="1">
        <v>41270.910474537035</v>
      </c>
      <c r="E5222">
        <v>338</v>
      </c>
      <c r="F5222">
        <v>176</v>
      </c>
      <c r="G5222" t="s">
        <v>215</v>
      </c>
    </row>
    <row r="5223" spans="1:7" x14ac:dyDescent="0.2">
      <c r="A5223">
        <v>2.8440889984982202E+17</v>
      </c>
      <c r="B5223" t="s">
        <v>10254</v>
      </c>
      <c r="C5223" t="s">
        <v>10255</v>
      </c>
      <c r="D5223" s="1">
        <v>41270.932175925926</v>
      </c>
      <c r="E5223">
        <v>188</v>
      </c>
      <c r="F5223">
        <v>84</v>
      </c>
    </row>
    <row r="5224" spans="1:7" x14ac:dyDescent="0.2">
      <c r="A5224">
        <v>2.8442103462141501E+17</v>
      </c>
      <c r="B5224" t="s">
        <v>10256</v>
      </c>
      <c r="C5224" t="s">
        <v>10257</v>
      </c>
      <c r="D5224" s="1">
        <v>41270.96565972222</v>
      </c>
      <c r="E5224">
        <v>211</v>
      </c>
      <c r="F5224">
        <v>86</v>
      </c>
    </row>
    <row r="5225" spans="1:7" x14ac:dyDescent="0.2">
      <c r="A5225">
        <v>2.8466328097325798E+17</v>
      </c>
      <c r="B5225" t="s">
        <v>10258</v>
      </c>
      <c r="C5225" t="s">
        <v>10259</v>
      </c>
      <c r="D5225" s="1">
        <v>41271.634131944447</v>
      </c>
      <c r="E5225">
        <v>1586</v>
      </c>
      <c r="F5225">
        <v>592</v>
      </c>
    </row>
    <row r="5226" spans="1:7" x14ac:dyDescent="0.2">
      <c r="A5226">
        <v>2.8469025626193901E+17</v>
      </c>
      <c r="B5226" t="s">
        <v>10260</v>
      </c>
      <c r="C5226" t="s">
        <v>10261</v>
      </c>
      <c r="D5226" s="1">
        <v>41271.70857638889</v>
      </c>
      <c r="E5226">
        <v>2</v>
      </c>
      <c r="F5226">
        <v>0</v>
      </c>
      <c r="G5226" t="s">
        <v>576</v>
      </c>
    </row>
    <row r="5227" spans="1:7" x14ac:dyDescent="0.2">
      <c r="A5227">
        <v>2.8469042999841901E+17</v>
      </c>
      <c r="B5227" t="s">
        <v>10262</v>
      </c>
      <c r="C5227" t="s">
        <v>10263</v>
      </c>
      <c r="D5227" s="1">
        <v>41271.709050925929</v>
      </c>
      <c r="E5227">
        <v>2</v>
      </c>
      <c r="F5227">
        <v>0</v>
      </c>
      <c r="G5227" t="e">
        <f>NYClights420</f>
        <v>#NAME?</v>
      </c>
    </row>
    <row r="5228" spans="1:7" x14ac:dyDescent="0.2">
      <c r="A5228">
        <v>2.8469076950216198E+17</v>
      </c>
      <c r="B5228" t="s">
        <v>10264</v>
      </c>
      <c r="C5228" t="e">
        <f xml:space="preserve"> mayorgas Good.</f>
        <v>#NAME?</v>
      </c>
      <c r="D5228" s="1">
        <v>41271.709988425922</v>
      </c>
      <c r="E5228">
        <v>4</v>
      </c>
      <c r="F5228">
        <v>2</v>
      </c>
      <c r="G5228" t="s">
        <v>89</v>
      </c>
    </row>
    <row r="5229" spans="1:7" x14ac:dyDescent="0.2">
      <c r="A5229">
        <v>2.8469109175892301E+17</v>
      </c>
      <c r="B5229" t="s">
        <v>10265</v>
      </c>
      <c r="C5229" t="e">
        <f>_xlfn.SINGLE(JesseTMaguire _xlfn.SINGLE( alkapranos even More))--Thanks.</f>
        <v>#NAME?</v>
      </c>
      <c r="D5229" s="1">
        <v>41271.710879629631</v>
      </c>
      <c r="E5229">
        <v>2</v>
      </c>
      <c r="F5229">
        <v>0</v>
      </c>
      <c r="G5229" t="s">
        <v>10266</v>
      </c>
    </row>
    <row r="5230" spans="1:7" x14ac:dyDescent="0.2">
      <c r="A5230">
        <v>2.8469130359225901E+17</v>
      </c>
      <c r="B5230" t="s">
        <v>10267</v>
      </c>
      <c r="C5230" t="s">
        <v>10268</v>
      </c>
      <c r="D5230" s="1">
        <v>41271.711458333331</v>
      </c>
      <c r="E5230">
        <v>3</v>
      </c>
      <c r="F5230">
        <v>1</v>
      </c>
      <c r="G5230" t="s">
        <v>89</v>
      </c>
    </row>
    <row r="5231" spans="1:7" x14ac:dyDescent="0.2">
      <c r="A5231">
        <v>2.8469224023905798E+17</v>
      </c>
      <c r="B5231" t="s">
        <v>10269</v>
      </c>
      <c r="C5231" t="e">
        <f xml:space="preserve"> KryssiTooCool18 Thank you.</f>
        <v>#NAME?</v>
      </c>
      <c r="D5231" s="1">
        <v>41271.714050925926</v>
      </c>
      <c r="E5231">
        <v>2</v>
      </c>
      <c r="F5231">
        <v>0</v>
      </c>
      <c r="G5231" t="s">
        <v>89</v>
      </c>
    </row>
    <row r="5232" spans="1:7" x14ac:dyDescent="0.2">
      <c r="A5232">
        <v>2.8469265733743002E+17</v>
      </c>
      <c r="B5232" t="s">
        <v>10270</v>
      </c>
      <c r="C5232" t="s">
        <v>10271</v>
      </c>
      <c r="D5232" s="1">
        <v>41271.715196759258</v>
      </c>
      <c r="E5232">
        <v>2</v>
      </c>
      <c r="F5232">
        <v>0</v>
      </c>
      <c r="G5232" t="s">
        <v>89</v>
      </c>
    </row>
    <row r="5233" spans="1:7" x14ac:dyDescent="0.2">
      <c r="A5233">
        <v>2.8469317535072198E+17</v>
      </c>
      <c r="B5233" t="s">
        <v>10272</v>
      </c>
      <c r="C5233" t="e">
        <f>_xlfn.SINGLE( MikeyAdamsWEEI Thanks)--and Happy new year to you.</f>
        <v>#NAME?</v>
      </c>
      <c r="D5233" s="1">
        <v>41271.716631944444</v>
      </c>
      <c r="E5233">
        <v>6</v>
      </c>
      <c r="F5233">
        <v>8</v>
      </c>
      <c r="G5233" t="s">
        <v>89</v>
      </c>
    </row>
    <row r="5234" spans="1:7" x14ac:dyDescent="0.2">
      <c r="A5234">
        <v>2.8469364951260701E+17</v>
      </c>
      <c r="B5234" t="s">
        <v>10273</v>
      </c>
      <c r="C5234" t="e">
        <f xml:space="preserve"> mattmaddix good luck.</f>
        <v>#NAME?</v>
      </c>
      <c r="D5234" s="1">
        <v>41271.717939814815</v>
      </c>
      <c r="E5234">
        <v>2</v>
      </c>
      <c r="F5234">
        <v>0</v>
      </c>
      <c r="G5234" t="s">
        <v>89</v>
      </c>
    </row>
    <row r="5235" spans="1:7" x14ac:dyDescent="0.2">
      <c r="A5235">
        <v>2.8469777400659901E+17</v>
      </c>
      <c r="B5235" t="s">
        <v>10274</v>
      </c>
      <c r="C5235" t="e">
        <f xml:space="preserve"> ptlyons Thank you. Wishing You and yours a Happy new year too.</f>
        <v>#NAME?</v>
      </c>
      <c r="D5235" s="1">
        <v>41271.729317129626</v>
      </c>
      <c r="E5235">
        <v>12</v>
      </c>
      <c r="F5235">
        <v>4</v>
      </c>
      <c r="G5235" t="s">
        <v>89</v>
      </c>
    </row>
    <row r="5236" spans="1:7" x14ac:dyDescent="0.2">
      <c r="A5236">
        <v>2.8470024944707501E+17</v>
      </c>
      <c r="B5236" t="s">
        <v>10275</v>
      </c>
      <c r="C5236" t="e">
        <f>yorkv01 Thanks.</f>
        <v>#NAME?</v>
      </c>
      <c r="D5236" s="1">
        <v>41271.736145833333</v>
      </c>
      <c r="E5236">
        <v>1</v>
      </c>
      <c r="F5236">
        <v>1</v>
      </c>
      <c r="G5236" t="e">
        <f>yorkv01</f>
        <v>#NAME?</v>
      </c>
    </row>
    <row r="5237" spans="1:7" x14ac:dyDescent="0.2">
      <c r="A5237">
        <v>2.8470102919754899E+17</v>
      </c>
      <c r="B5237" t="s">
        <v>10276</v>
      </c>
      <c r="C5237" t="s">
        <v>10277</v>
      </c>
      <c r="D5237" s="1">
        <v>41271.738298611112</v>
      </c>
      <c r="E5237">
        <v>1</v>
      </c>
      <c r="F5237">
        <v>0</v>
      </c>
      <c r="G5237" t="s">
        <v>89</v>
      </c>
    </row>
    <row r="5238" spans="1:7" x14ac:dyDescent="0.2">
      <c r="A5238">
        <v>2.84715995803836E+17</v>
      </c>
      <c r="B5238" t="s">
        <v>10278</v>
      </c>
      <c r="C5238" t="s">
        <v>10279</v>
      </c>
      <c r="D5238" s="1">
        <v>41271.779594907406</v>
      </c>
      <c r="E5238">
        <v>29</v>
      </c>
      <c r="F5238">
        <v>11</v>
      </c>
    </row>
    <row r="5239" spans="1:7" x14ac:dyDescent="0.2">
      <c r="A5239">
        <v>2.8471756644483002E+17</v>
      </c>
      <c r="B5239" t="s">
        <v>10280</v>
      </c>
      <c r="C5239" t="s">
        <v>10281</v>
      </c>
      <c r="D5239" s="1">
        <v>41271.783935185187</v>
      </c>
      <c r="E5239">
        <v>200</v>
      </c>
      <c r="F5239">
        <v>91</v>
      </c>
    </row>
    <row r="5240" spans="1:7" x14ac:dyDescent="0.2">
      <c r="A5240">
        <v>2.8471842901184899E+17</v>
      </c>
      <c r="B5240" t="s">
        <v>10282</v>
      </c>
      <c r="C5240" t="s">
        <v>10283</v>
      </c>
      <c r="D5240" s="1">
        <v>41271.786307870374</v>
      </c>
      <c r="E5240">
        <v>836</v>
      </c>
      <c r="F5240">
        <v>344</v>
      </c>
    </row>
    <row r="5241" spans="1:7" x14ac:dyDescent="0.2">
      <c r="A5241">
        <v>2.8472381514830202E+17</v>
      </c>
      <c r="B5241" t="s">
        <v>10284</v>
      </c>
      <c r="C5241" t="s">
        <v>10285</v>
      </c>
      <c r="D5241" s="1">
        <v>41271.801180555558</v>
      </c>
      <c r="E5241">
        <v>52</v>
      </c>
      <c r="F5241">
        <v>23</v>
      </c>
      <c r="G5241" t="s">
        <v>89</v>
      </c>
    </row>
    <row r="5242" spans="1:7" x14ac:dyDescent="0.2">
      <c r="A5242">
        <v>2.847275643947E+17</v>
      </c>
      <c r="B5242" t="s">
        <v>10286</v>
      </c>
      <c r="C5242" t="s">
        <v>10287</v>
      </c>
      <c r="D5242" s="1">
        <v>41271.811516203707</v>
      </c>
      <c r="E5242">
        <v>28</v>
      </c>
      <c r="F5242">
        <v>15</v>
      </c>
      <c r="G5242" t="s">
        <v>89</v>
      </c>
    </row>
    <row r="5243" spans="1:7" x14ac:dyDescent="0.2">
      <c r="A5243">
        <v>2.8473051255840301E+17</v>
      </c>
      <c r="B5243" t="s">
        <v>10288</v>
      </c>
      <c r="C5243" t="s">
        <v>10289</v>
      </c>
      <c r="D5243" s="1">
        <v>41271.819652777776</v>
      </c>
      <c r="E5243">
        <v>32</v>
      </c>
      <c r="F5243">
        <v>10</v>
      </c>
      <c r="G5243" t="s">
        <v>89</v>
      </c>
    </row>
    <row r="5244" spans="1:7" x14ac:dyDescent="0.2">
      <c r="A5244">
        <v>2.8473414598748499E+17</v>
      </c>
      <c r="B5244" t="s">
        <v>10290</v>
      </c>
      <c r="C5244" t="e">
        <f>_xlfn.SINGLE( Limka11 _xlfn.SINGLE(Jess_Wiliem98 Thank you.))</f>
        <v>#NAME?</v>
      </c>
      <c r="D5244" s="1">
        <v>41271.829687500001</v>
      </c>
      <c r="E5244">
        <v>2</v>
      </c>
      <c r="F5244">
        <v>0</v>
      </c>
      <c r="G5244" t="e">
        <f>_xlfn.SINGLE( _xlfn.SINGLE(Jess_Wiliem98))</f>
        <v>#NAME?</v>
      </c>
    </row>
    <row r="5245" spans="1:7" x14ac:dyDescent="0.2">
      <c r="A5245">
        <v>2.8473583625845101E+17</v>
      </c>
      <c r="B5245" t="s">
        <v>10291</v>
      </c>
      <c r="C5245" t="s">
        <v>10292</v>
      </c>
      <c r="D5245" s="1">
        <v>41271.834351851852</v>
      </c>
      <c r="E5245">
        <v>208</v>
      </c>
      <c r="F5245">
        <v>83</v>
      </c>
    </row>
    <row r="5246" spans="1:7" x14ac:dyDescent="0.2">
      <c r="A5246">
        <v>2.8474175401875398E+17</v>
      </c>
      <c r="B5246" t="s">
        <v>10293</v>
      </c>
      <c r="C5246" t="s">
        <v>10294</v>
      </c>
      <c r="D5246" s="1">
        <v>41271.850682870368</v>
      </c>
      <c r="E5246">
        <v>190</v>
      </c>
      <c r="F5246">
        <v>166</v>
      </c>
    </row>
    <row r="5247" spans="1:7" x14ac:dyDescent="0.2">
      <c r="A5247">
        <v>2.8474692838898E+17</v>
      </c>
      <c r="B5247" t="s">
        <v>10295</v>
      </c>
      <c r="C5247" t="s">
        <v>10296</v>
      </c>
      <c r="D5247" s="1">
        <v>41271.864953703705</v>
      </c>
      <c r="E5247">
        <v>3</v>
      </c>
      <c r="F5247">
        <v>0</v>
      </c>
      <c r="G5247" t="s">
        <v>89</v>
      </c>
    </row>
    <row r="5248" spans="1:7" x14ac:dyDescent="0.2">
      <c r="A5248">
        <v>2.8474827049496099E+17</v>
      </c>
      <c r="B5248" t="s">
        <v>10297</v>
      </c>
      <c r="C5248" t="s">
        <v>10298</v>
      </c>
      <c r="D5248" s="1">
        <v>41271.868657407409</v>
      </c>
      <c r="E5248">
        <v>790</v>
      </c>
      <c r="F5248">
        <v>272</v>
      </c>
    </row>
    <row r="5249" spans="1:8" x14ac:dyDescent="0.2">
      <c r="A5249">
        <v>2.8475303264059299E+17</v>
      </c>
      <c r="B5249" t="s">
        <v>10299</v>
      </c>
      <c r="C5249" t="s">
        <v>10300</v>
      </c>
      <c r="D5249" s="1">
        <v>41271.881805555553</v>
      </c>
      <c r="E5249">
        <v>63</v>
      </c>
      <c r="F5249">
        <v>18</v>
      </c>
    </row>
    <row r="5250" spans="1:8" x14ac:dyDescent="0.2">
      <c r="A5250">
        <v>2.8475655244599699E+17</v>
      </c>
      <c r="B5250" t="s">
        <v>10301</v>
      </c>
      <c r="C5250" t="s">
        <v>10302</v>
      </c>
      <c r="D5250" s="1">
        <v>41271.891516203701</v>
      </c>
      <c r="E5250">
        <v>213</v>
      </c>
      <c r="F5250">
        <v>171</v>
      </c>
      <c r="H5250" t="s">
        <v>390</v>
      </c>
    </row>
    <row r="5251" spans="1:8" x14ac:dyDescent="0.2">
      <c r="A5251">
        <v>2.8475986297658099E+17</v>
      </c>
      <c r="B5251" t="s">
        <v>10303</v>
      </c>
      <c r="C5251" t="s">
        <v>10304</v>
      </c>
      <c r="D5251" s="1">
        <v>41271.900648148148</v>
      </c>
      <c r="E5251">
        <v>2</v>
      </c>
      <c r="F5251">
        <v>2</v>
      </c>
      <c r="G5251" t="s">
        <v>89</v>
      </c>
    </row>
    <row r="5252" spans="1:8" x14ac:dyDescent="0.2">
      <c r="A5252">
        <v>2.84760895064784E+17</v>
      </c>
      <c r="B5252" t="s">
        <v>10305</v>
      </c>
      <c r="C5252" t="e">
        <f xml:space="preserve"> phillykayman the Art of the deal is a good start.</f>
        <v>#NAME?</v>
      </c>
      <c r="D5252" s="1">
        <v>41271.903495370374</v>
      </c>
      <c r="E5252">
        <v>5</v>
      </c>
      <c r="F5252">
        <v>5</v>
      </c>
      <c r="G5252" t="s">
        <v>89</v>
      </c>
    </row>
    <row r="5253" spans="1:8" x14ac:dyDescent="0.2">
      <c r="A5253">
        <v>2.8476195767072701E+17</v>
      </c>
      <c r="B5253" t="s">
        <v>10306</v>
      </c>
      <c r="C5253" t="s">
        <v>10307</v>
      </c>
      <c r="D5253" s="1">
        <v>41271.906423611108</v>
      </c>
      <c r="E5253">
        <v>524</v>
      </c>
      <c r="F5253">
        <v>144</v>
      </c>
    </row>
    <row r="5254" spans="1:8" x14ac:dyDescent="0.2">
      <c r="A5254">
        <v>2.8476628517744198E+17</v>
      </c>
      <c r="B5254" t="s">
        <v>10308</v>
      </c>
      <c r="C5254" t="s">
        <v>10309</v>
      </c>
      <c r="D5254" s="1">
        <v>41271.918368055558</v>
      </c>
      <c r="E5254">
        <v>368</v>
      </c>
      <c r="F5254">
        <v>197</v>
      </c>
    </row>
    <row r="5255" spans="1:8" x14ac:dyDescent="0.2">
      <c r="A5255">
        <v>2.8476906430228E+17</v>
      </c>
      <c r="B5255" t="s">
        <v>10310</v>
      </c>
      <c r="C5255" t="e">
        <f>_xlfn.SINGLE( sixelA1984 _xlfn.SINGLE( LilJon _xlfn.SINGLE( CelebApprentice Raising large sums of money for charities)))--and They do a great job.</f>
        <v>#NAME?</v>
      </c>
      <c r="D5255" s="1">
        <v>41271.926041666666</v>
      </c>
      <c r="E5255">
        <v>4</v>
      </c>
      <c r="F5255">
        <v>6</v>
      </c>
      <c r="G5255" t="s">
        <v>576</v>
      </c>
    </row>
    <row r="5256" spans="1:8" x14ac:dyDescent="0.2">
      <c r="A5256">
        <v>2.8477053677982899E+17</v>
      </c>
      <c r="B5256" t="s">
        <v>10311</v>
      </c>
      <c r="C5256" t="s">
        <v>10312</v>
      </c>
      <c r="D5256" s="1">
        <v>41271.930104166669</v>
      </c>
      <c r="E5256">
        <v>81</v>
      </c>
      <c r="F5256">
        <v>57</v>
      </c>
    </row>
    <row r="5257" spans="1:8" x14ac:dyDescent="0.2">
      <c r="A5257">
        <v>2.8477079112660099E+17</v>
      </c>
      <c r="B5257" t="s">
        <v>10313</v>
      </c>
      <c r="C5257" t="s">
        <v>10314</v>
      </c>
      <c r="D5257" s="1">
        <v>41271.930810185186</v>
      </c>
      <c r="E5257">
        <v>1004</v>
      </c>
      <c r="F5257">
        <v>467</v>
      </c>
    </row>
    <row r="5258" spans="1:8" x14ac:dyDescent="0.2">
      <c r="A5258">
        <v>2.8477132041840998E+17</v>
      </c>
      <c r="B5258" t="s">
        <v>10315</v>
      </c>
      <c r="C5258" t="e">
        <f>_xlfn.SINGLE( Earther57 Sounds nice)--and Thanks. Happy new year to You and yours.</f>
        <v>#NAME?</v>
      </c>
      <c r="D5258" s="1">
        <v>41271.932268518518</v>
      </c>
      <c r="E5258">
        <v>6</v>
      </c>
      <c r="F5258">
        <v>2</v>
      </c>
      <c r="G5258" t="s">
        <v>89</v>
      </c>
    </row>
    <row r="5259" spans="1:8" x14ac:dyDescent="0.2">
      <c r="A5259">
        <v>2.84771680499408E+17</v>
      </c>
      <c r="B5259" t="s">
        <v>10316</v>
      </c>
      <c r="C5259" t="s">
        <v>10317</v>
      </c>
      <c r="D5259" s="1">
        <v>41271.933263888888</v>
      </c>
      <c r="E5259">
        <v>4</v>
      </c>
      <c r="F5259">
        <v>5</v>
      </c>
      <c r="G5259" t="s">
        <v>89</v>
      </c>
    </row>
    <row r="5260" spans="1:8" x14ac:dyDescent="0.2">
      <c r="A5260">
        <v>2.8477255519635398E+17</v>
      </c>
      <c r="B5260" t="s">
        <v>10318</v>
      </c>
      <c r="C5260" t="e">
        <f>_xlfn.SINGLE( thejamesduvall _xlfn.SINGLE( CFimpact Thanks for Your Christmas invitation))--We send our best wishes for the new Year.</f>
        <v>#NAME?</v>
      </c>
      <c r="D5260" s="1">
        <v>41271.935671296298</v>
      </c>
      <c r="E5260">
        <v>11</v>
      </c>
      <c r="F5260">
        <v>4</v>
      </c>
      <c r="G5260" t="s">
        <v>215</v>
      </c>
    </row>
    <row r="5261" spans="1:8" x14ac:dyDescent="0.2">
      <c r="A5261">
        <v>2.8589484370259901E+17</v>
      </c>
      <c r="B5261" t="s">
        <v>10319</v>
      </c>
      <c r="C5261" t="s">
        <v>10320</v>
      </c>
      <c r="D5261" s="1">
        <v>41275.032604166663</v>
      </c>
      <c r="E5261">
        <v>160</v>
      </c>
      <c r="F5261">
        <v>49</v>
      </c>
    </row>
    <row r="5262" spans="1:8" x14ac:dyDescent="0.2">
      <c r="A5262">
        <v>2.8589512730885699E+17</v>
      </c>
      <c r="B5262" t="s">
        <v>10321</v>
      </c>
      <c r="C5262" t="s">
        <v>10322</v>
      </c>
      <c r="D5262" s="1">
        <v>41275.033379629633</v>
      </c>
      <c r="E5262">
        <v>177</v>
      </c>
      <c r="F5262">
        <v>81</v>
      </c>
    </row>
    <row r="5263" spans="1:8" x14ac:dyDescent="0.2">
      <c r="A5263">
        <v>2.8589544465827802E+17</v>
      </c>
      <c r="B5263" t="s">
        <v>10323</v>
      </c>
      <c r="C5263" t="s">
        <v>10324</v>
      </c>
      <c r="D5263" s="1">
        <v>41275.034259259257</v>
      </c>
      <c r="E5263">
        <v>522</v>
      </c>
      <c r="F5263">
        <v>402</v>
      </c>
    </row>
    <row r="5264" spans="1:8" x14ac:dyDescent="0.2">
      <c r="A5264">
        <v>2.8612733013550598E+17</v>
      </c>
      <c r="B5264" t="s">
        <v>10325</v>
      </c>
      <c r="C5264" t="s">
        <v>10326</v>
      </c>
      <c r="D5264" s="1">
        <v>41275.674143518518</v>
      </c>
      <c r="E5264">
        <v>467</v>
      </c>
      <c r="F5264">
        <v>100</v>
      </c>
    </row>
    <row r="5265" spans="1:7" x14ac:dyDescent="0.2">
      <c r="A5265">
        <v>2.86127952758964E+17</v>
      </c>
      <c r="B5265" t="s">
        <v>10327</v>
      </c>
      <c r="C5265" t="s">
        <v>10328</v>
      </c>
      <c r="D5265" s="1">
        <v>41275.675856481481</v>
      </c>
      <c r="E5265">
        <v>831</v>
      </c>
      <c r="F5265">
        <v>498</v>
      </c>
    </row>
    <row r="5266" spans="1:7" x14ac:dyDescent="0.2">
      <c r="A5266">
        <v>2.8612882042204899E+17</v>
      </c>
      <c r="B5266" t="s">
        <v>10329</v>
      </c>
      <c r="C5266" t="s">
        <v>10330</v>
      </c>
      <c r="D5266" s="1">
        <v>41275.678252314814</v>
      </c>
      <c r="E5266">
        <v>86</v>
      </c>
      <c r="F5266">
        <v>32</v>
      </c>
    </row>
    <row r="5267" spans="1:7" x14ac:dyDescent="0.2">
      <c r="A5267">
        <v>2.8612975318076198E+17</v>
      </c>
      <c r="B5267" t="s">
        <v>10331</v>
      </c>
      <c r="C5267" t="s">
        <v>10332</v>
      </c>
      <c r="D5267" s="1">
        <v>41275.680821759262</v>
      </c>
      <c r="E5267">
        <v>187</v>
      </c>
      <c r="F5267">
        <v>66</v>
      </c>
    </row>
    <row r="5268" spans="1:7" x14ac:dyDescent="0.2">
      <c r="A5268">
        <v>2.8648604183626499E+17</v>
      </c>
      <c r="B5268" t="s">
        <v>10333</v>
      </c>
      <c r="C5268" t="s">
        <v>10334</v>
      </c>
      <c r="D5268" s="1">
        <v>41276.663993055554</v>
      </c>
      <c r="E5268">
        <v>437</v>
      </c>
      <c r="F5268">
        <v>167</v>
      </c>
    </row>
    <row r="5269" spans="1:7" x14ac:dyDescent="0.2">
      <c r="A5269">
        <v>2.8648644109207901E+17</v>
      </c>
      <c r="B5269" t="s">
        <v>10335</v>
      </c>
      <c r="C5269" t="s">
        <v>10336</v>
      </c>
      <c r="D5269" s="1">
        <v>41276.665092592593</v>
      </c>
      <c r="E5269">
        <v>792</v>
      </c>
      <c r="F5269">
        <v>1404</v>
      </c>
    </row>
    <row r="5270" spans="1:7" x14ac:dyDescent="0.2">
      <c r="A5270">
        <v>2.8651609620126899E+17</v>
      </c>
      <c r="B5270" t="s">
        <v>10337</v>
      </c>
      <c r="C5270" t="s">
        <v>10338</v>
      </c>
      <c r="D5270" s="1">
        <v>41276.746932870374</v>
      </c>
      <c r="E5270">
        <v>30</v>
      </c>
      <c r="F5270">
        <v>22</v>
      </c>
      <c r="G5270" t="s">
        <v>89</v>
      </c>
    </row>
    <row r="5271" spans="1:7" x14ac:dyDescent="0.2">
      <c r="A5271">
        <v>2.8651760256879002E+17</v>
      </c>
      <c r="B5271" t="s">
        <v>10339</v>
      </c>
      <c r="C5271" t="s">
        <v>10340</v>
      </c>
      <c r="D5271" s="1">
        <v>41276.751087962963</v>
      </c>
      <c r="E5271">
        <v>38</v>
      </c>
      <c r="F5271">
        <v>25</v>
      </c>
    </row>
    <row r="5272" spans="1:7" x14ac:dyDescent="0.2">
      <c r="A5272">
        <v>2.8652527690779002E+17</v>
      </c>
      <c r="B5272" t="s">
        <v>10341</v>
      </c>
      <c r="C5272" t="s">
        <v>10342</v>
      </c>
      <c r="D5272" s="1">
        <v>41276.772268518522</v>
      </c>
      <c r="E5272">
        <v>50</v>
      </c>
      <c r="F5272">
        <v>39</v>
      </c>
      <c r="G5272" t="s">
        <v>576</v>
      </c>
    </row>
    <row r="5273" spans="1:7" x14ac:dyDescent="0.2">
      <c r="A5273">
        <v>2.8652781359767901E+17</v>
      </c>
      <c r="B5273" t="s">
        <v>10343</v>
      </c>
      <c r="C5273" t="s">
        <v>10344</v>
      </c>
      <c r="D5273" s="1">
        <v>41276.77925925926</v>
      </c>
      <c r="E5273">
        <v>115</v>
      </c>
      <c r="F5273">
        <v>62</v>
      </c>
    </row>
    <row r="5274" spans="1:7" x14ac:dyDescent="0.2">
      <c r="A5274">
        <v>2.8652854495845501E+17</v>
      </c>
      <c r="B5274" t="s">
        <v>10345</v>
      </c>
      <c r="C5274" t="s">
        <v>10346</v>
      </c>
      <c r="D5274" s="1">
        <v>41276.781284722223</v>
      </c>
      <c r="E5274">
        <v>154</v>
      </c>
      <c r="F5274">
        <v>99</v>
      </c>
      <c r="G5274" t="s">
        <v>89</v>
      </c>
    </row>
    <row r="5275" spans="1:7" x14ac:dyDescent="0.2">
      <c r="A5275">
        <v>2.8653496818271398E+17</v>
      </c>
      <c r="B5275" t="s">
        <v>10347</v>
      </c>
      <c r="C5275" t="s">
        <v>10348</v>
      </c>
      <c r="D5275" s="1">
        <v>41276.799004629633</v>
      </c>
      <c r="E5275">
        <v>281</v>
      </c>
      <c r="F5275">
        <v>124</v>
      </c>
    </row>
    <row r="5276" spans="1:7" x14ac:dyDescent="0.2">
      <c r="A5276">
        <v>2.8653915400583501E+17</v>
      </c>
      <c r="B5276" t="s">
        <v>10349</v>
      </c>
      <c r="C5276" t="s">
        <v>10350</v>
      </c>
      <c r="D5276" s="1">
        <v>41276.810555555552</v>
      </c>
      <c r="E5276">
        <v>217</v>
      </c>
      <c r="F5276">
        <v>98</v>
      </c>
    </row>
    <row r="5277" spans="1:7" x14ac:dyDescent="0.2">
      <c r="A5277">
        <v>2.8654139292112E+17</v>
      </c>
      <c r="B5277" t="s">
        <v>10351</v>
      </c>
      <c r="C5277" t="s">
        <v>10352</v>
      </c>
      <c r="D5277" s="1">
        <v>41276.816736111112</v>
      </c>
      <c r="E5277">
        <v>100</v>
      </c>
      <c r="F5277">
        <v>31</v>
      </c>
      <c r="G5277" t="s">
        <v>89</v>
      </c>
    </row>
    <row r="5278" spans="1:7" x14ac:dyDescent="0.2">
      <c r="A5278">
        <v>2.8654244219338301E+17</v>
      </c>
      <c r="B5278" t="s">
        <v>10353</v>
      </c>
      <c r="C5278" t="s">
        <v>10354</v>
      </c>
      <c r="D5278" s="1">
        <v>41276.81962962963</v>
      </c>
      <c r="E5278">
        <v>68</v>
      </c>
      <c r="F5278">
        <v>23</v>
      </c>
      <c r="G5278" t="s">
        <v>89</v>
      </c>
    </row>
    <row r="5279" spans="1:7" x14ac:dyDescent="0.2">
      <c r="A5279">
        <v>2.86548001818816E+17</v>
      </c>
      <c r="B5279" t="s">
        <v>10355</v>
      </c>
      <c r="C5279" t="e">
        <f>_xlfn.SINGLE( SharonDepp Thanks)--and Happy new year to you.</f>
        <v>#NAME?</v>
      </c>
      <c r="D5279" s="1">
        <v>41276.834976851853</v>
      </c>
      <c r="E5279">
        <v>2</v>
      </c>
      <c r="F5279">
        <v>5</v>
      </c>
      <c r="G5279" t="s">
        <v>89</v>
      </c>
    </row>
    <row r="5280" spans="1:7" x14ac:dyDescent="0.2">
      <c r="A5280">
        <v>2.8655177455331699E+17</v>
      </c>
      <c r="B5280" t="s">
        <v>10356</v>
      </c>
      <c r="C5280" t="s">
        <v>10357</v>
      </c>
      <c r="D5280" s="1">
        <v>41276.845381944448</v>
      </c>
      <c r="E5280">
        <v>108</v>
      </c>
      <c r="F5280">
        <v>30</v>
      </c>
    </row>
    <row r="5281" spans="1:7" x14ac:dyDescent="0.2">
      <c r="A5281">
        <v>2.86552014480084E+17</v>
      </c>
      <c r="B5281" t="s">
        <v>10358</v>
      </c>
      <c r="C5281" t="s">
        <v>10359</v>
      </c>
      <c r="D5281" s="1">
        <v>41276.846041666664</v>
      </c>
      <c r="E5281">
        <v>699</v>
      </c>
      <c r="F5281">
        <v>116</v>
      </c>
    </row>
    <row r="5282" spans="1:7" x14ac:dyDescent="0.2">
      <c r="A5282">
        <v>2.8655327189049699E+17</v>
      </c>
      <c r="B5282" t="s">
        <v>10360</v>
      </c>
      <c r="C5282" t="s">
        <v>10361</v>
      </c>
      <c r="D5282" s="1">
        <v>41276.84951388889</v>
      </c>
      <c r="E5282">
        <v>336</v>
      </c>
      <c r="F5282">
        <v>275</v>
      </c>
    </row>
    <row r="5283" spans="1:7" x14ac:dyDescent="0.2">
      <c r="A5283">
        <v>2.8655335199330301E+17</v>
      </c>
      <c r="B5283" t="s">
        <v>10362</v>
      </c>
      <c r="C5283" t="s">
        <v>10363</v>
      </c>
      <c r="D5283" s="1">
        <v>41276.849733796298</v>
      </c>
      <c r="E5283">
        <v>169</v>
      </c>
      <c r="F5283">
        <v>52</v>
      </c>
    </row>
    <row r="5284" spans="1:7" x14ac:dyDescent="0.2">
      <c r="A5284">
        <v>2.86554233556316E+17</v>
      </c>
      <c r="B5284" t="s">
        <v>10364</v>
      </c>
      <c r="C5284" t="s">
        <v>10365</v>
      </c>
      <c r="D5284" s="1">
        <v>41276.852164351854</v>
      </c>
      <c r="E5284">
        <v>356</v>
      </c>
      <c r="F5284">
        <v>78</v>
      </c>
      <c r="G5284" t="s">
        <v>89</v>
      </c>
    </row>
    <row r="5285" spans="1:7" x14ac:dyDescent="0.2">
      <c r="A5285">
        <v>2.8656320107055101E+17</v>
      </c>
      <c r="B5285" t="s">
        <v>10366</v>
      </c>
      <c r="C5285" t="s">
        <v>10367</v>
      </c>
      <c r="D5285" s="1">
        <v>41276.876909722225</v>
      </c>
      <c r="E5285">
        <v>290</v>
      </c>
      <c r="F5285">
        <v>105</v>
      </c>
      <c r="G5285" t="s">
        <v>215</v>
      </c>
    </row>
    <row r="5286" spans="1:7" x14ac:dyDescent="0.2">
      <c r="A5286">
        <v>2.8656555419672099E+17</v>
      </c>
      <c r="B5286" t="s">
        <v>10368</v>
      </c>
      <c r="C5286" t="s">
        <v>10369</v>
      </c>
      <c r="D5286" s="1">
        <v>41276.883402777778</v>
      </c>
      <c r="E5286">
        <v>56</v>
      </c>
      <c r="F5286">
        <v>26</v>
      </c>
    </row>
    <row r="5287" spans="1:7" x14ac:dyDescent="0.2">
      <c r="A5287">
        <v>2.8657509218243299E+17</v>
      </c>
      <c r="B5287" t="s">
        <v>10370</v>
      </c>
      <c r="C5287" t="s">
        <v>10371</v>
      </c>
      <c r="D5287" s="1">
        <v>41276.909722222219</v>
      </c>
      <c r="E5287">
        <v>557</v>
      </c>
      <c r="F5287">
        <v>231</v>
      </c>
    </row>
    <row r="5288" spans="1:7" x14ac:dyDescent="0.2">
      <c r="A5288">
        <v>2.8659108995832602E+17</v>
      </c>
      <c r="B5288" t="s">
        <v>10372</v>
      </c>
      <c r="C5288" t="s">
        <v>10373</v>
      </c>
      <c r="D5288" s="1">
        <v>41276.953877314816</v>
      </c>
      <c r="E5288">
        <v>140</v>
      </c>
      <c r="F5288">
        <v>56</v>
      </c>
      <c r="G5288" t="s">
        <v>215</v>
      </c>
    </row>
    <row r="5289" spans="1:7" x14ac:dyDescent="0.2">
      <c r="A5289">
        <v>2.8685601669869101E+17</v>
      </c>
      <c r="B5289" t="s">
        <v>10374</v>
      </c>
      <c r="C5289" t="s">
        <v>10375</v>
      </c>
      <c r="D5289" s="1">
        <v>41277.684930555559</v>
      </c>
      <c r="E5289">
        <v>5</v>
      </c>
      <c r="F5289">
        <v>2</v>
      </c>
      <c r="G5289" t="s">
        <v>89</v>
      </c>
    </row>
    <row r="5290" spans="1:7" x14ac:dyDescent="0.2">
      <c r="A5290">
        <v>2.86856277156564E+17</v>
      </c>
      <c r="B5290" t="s">
        <v>10376</v>
      </c>
      <c r="C5290" t="e">
        <f>_xlfn.SINGLE(GOP2014FTW _xlfn.SINGLE( GOP Third party is tough.))</f>
        <v>#NAME?</v>
      </c>
      <c r="D5290" s="1">
        <v>41277.685648148145</v>
      </c>
      <c r="E5290">
        <v>1</v>
      </c>
      <c r="F5290">
        <v>1</v>
      </c>
      <c r="G5290" t="s">
        <v>10377</v>
      </c>
    </row>
    <row r="5291" spans="1:7" x14ac:dyDescent="0.2">
      <c r="A5291">
        <v>2.8685646824906301E+17</v>
      </c>
      <c r="B5291" t="s">
        <v>10378</v>
      </c>
      <c r="C5291" t="s">
        <v>10379</v>
      </c>
      <c r="D5291" s="1">
        <v>41277.686180555553</v>
      </c>
      <c r="E5291">
        <v>0</v>
      </c>
      <c r="F5291">
        <v>1</v>
      </c>
      <c r="G5291" t="s">
        <v>89</v>
      </c>
    </row>
    <row r="5292" spans="1:7" x14ac:dyDescent="0.2">
      <c r="A5292">
        <v>2.8685684301851002E+17</v>
      </c>
      <c r="B5292" t="s">
        <v>10380</v>
      </c>
      <c r="C5292" t="s">
        <v>10381</v>
      </c>
      <c r="D5292" s="1">
        <v>41277.687210648146</v>
      </c>
      <c r="E5292">
        <v>0</v>
      </c>
      <c r="F5292">
        <v>1</v>
      </c>
      <c r="G5292" t="e">
        <f>jimmyscissor</f>
        <v>#NAME?</v>
      </c>
    </row>
    <row r="5293" spans="1:7" x14ac:dyDescent="0.2">
      <c r="A5293">
        <v>2.8685817028924198E+17</v>
      </c>
      <c r="B5293" t="s">
        <v>10382</v>
      </c>
      <c r="C5293" t="s">
        <v>10383</v>
      </c>
      <c r="D5293" s="1">
        <v>41277.690879629627</v>
      </c>
      <c r="E5293">
        <v>10</v>
      </c>
      <c r="F5293">
        <v>4</v>
      </c>
      <c r="G5293" t="s">
        <v>89</v>
      </c>
    </row>
    <row r="5294" spans="1:7" x14ac:dyDescent="0.2">
      <c r="A5294">
        <v>2.8685865464745501E+17</v>
      </c>
      <c r="B5294" t="s">
        <v>10384</v>
      </c>
      <c r="C5294" t="s">
        <v>10385</v>
      </c>
      <c r="D5294" s="1">
        <v>41277.692210648151</v>
      </c>
      <c r="E5294">
        <v>2</v>
      </c>
      <c r="F5294">
        <v>6</v>
      </c>
      <c r="G5294" t="s">
        <v>89</v>
      </c>
    </row>
    <row r="5295" spans="1:7" x14ac:dyDescent="0.2">
      <c r="A5295">
        <v>2.8685928980351299E+17</v>
      </c>
      <c r="B5295" t="s">
        <v>10386</v>
      </c>
      <c r="C5295" t="e">
        <f>_xlfn.SINGLE( Skyhawk442 Yes), and I am Presbyterian.</f>
        <v>#NAME?</v>
      </c>
      <c r="D5295" s="1">
        <v>41277.693958333337</v>
      </c>
      <c r="E5295">
        <v>1</v>
      </c>
      <c r="F5295">
        <v>1</v>
      </c>
      <c r="G5295" t="s">
        <v>89</v>
      </c>
    </row>
    <row r="5296" spans="1:7" x14ac:dyDescent="0.2">
      <c r="A5296">
        <v>2.8686921686962899E+17</v>
      </c>
      <c r="B5296" t="s">
        <v>10387</v>
      </c>
      <c r="C5296" t="s">
        <v>10388</v>
      </c>
      <c r="D5296" s="1">
        <v>41277.721354166664</v>
      </c>
      <c r="E5296">
        <v>59</v>
      </c>
      <c r="F5296">
        <v>21</v>
      </c>
      <c r="G5296" t="s">
        <v>89</v>
      </c>
    </row>
    <row r="5297" spans="1:7" x14ac:dyDescent="0.2">
      <c r="A5297">
        <v>2.8686980138784701E+17</v>
      </c>
      <c r="B5297" t="s">
        <v>10389</v>
      </c>
      <c r="C5297" t="s">
        <v>10390</v>
      </c>
      <c r="D5297" s="1">
        <v>41277.722974537035</v>
      </c>
      <c r="E5297">
        <v>26</v>
      </c>
      <c r="F5297">
        <v>16</v>
      </c>
      <c r="G5297" t="s">
        <v>89</v>
      </c>
    </row>
    <row r="5298" spans="1:7" x14ac:dyDescent="0.2">
      <c r="A5298">
        <v>2.86869987447152E+17</v>
      </c>
      <c r="B5298" t="s">
        <v>10391</v>
      </c>
      <c r="C5298" t="s">
        <v>10392</v>
      </c>
      <c r="D5298" s="1">
        <v>41277.723483796297</v>
      </c>
      <c r="E5298">
        <v>211</v>
      </c>
      <c r="F5298">
        <v>91</v>
      </c>
    </row>
    <row r="5299" spans="1:7" x14ac:dyDescent="0.2">
      <c r="A5299">
        <v>2.8687050217633299E+17</v>
      </c>
      <c r="B5299" t="s">
        <v>10393</v>
      </c>
      <c r="C5299" t="s">
        <v>10394</v>
      </c>
      <c r="D5299" s="1">
        <v>41277.724907407406</v>
      </c>
      <c r="E5299">
        <v>0</v>
      </c>
      <c r="F5299">
        <v>0</v>
      </c>
      <c r="G5299" t="e">
        <f>maverick1195</f>
        <v>#NAME?</v>
      </c>
    </row>
    <row r="5300" spans="1:7" x14ac:dyDescent="0.2">
      <c r="A5300">
        <v>2.8687093229800998E+17</v>
      </c>
      <c r="B5300" t="s">
        <v>10395</v>
      </c>
      <c r="C5300" t="e">
        <f xml:space="preserve"> DrJoySchaffer I fully understand Your question.</f>
        <v>#NAME?</v>
      </c>
      <c r="D5300" s="1">
        <v>41277.726087962961</v>
      </c>
      <c r="E5300">
        <v>7</v>
      </c>
      <c r="F5300">
        <v>11</v>
      </c>
      <c r="G5300" t="s">
        <v>89</v>
      </c>
    </row>
    <row r="5301" spans="1:7" x14ac:dyDescent="0.2">
      <c r="A5301">
        <v>2.8687165121431101E+17</v>
      </c>
      <c r="B5301" t="s">
        <v>10396</v>
      </c>
      <c r="C5301" t="e">
        <f>jamesche85 I do complain.</f>
        <v>#NAME?</v>
      </c>
      <c r="D5301" s="1">
        <v>41277.728078703702</v>
      </c>
      <c r="E5301">
        <v>4</v>
      </c>
      <c r="F5301">
        <v>2</v>
      </c>
      <c r="G5301" t="e">
        <f>jamesche85</f>
        <v>#NAME?</v>
      </c>
    </row>
    <row r="5302" spans="1:7" x14ac:dyDescent="0.2">
      <c r="A5302">
        <v>2.8687190938630099E+17</v>
      </c>
      <c r="B5302" t="s">
        <v>10397</v>
      </c>
      <c r="C5302" t="s">
        <v>10398</v>
      </c>
      <c r="D5302" s="1">
        <v>41277.728784722225</v>
      </c>
      <c r="E5302">
        <v>0</v>
      </c>
      <c r="F5302">
        <v>0</v>
      </c>
      <c r="G5302" t="s">
        <v>89</v>
      </c>
    </row>
    <row r="5303" spans="1:7" x14ac:dyDescent="0.2">
      <c r="A5303">
        <v>2.8687228565732499E+17</v>
      </c>
      <c r="B5303" t="s">
        <v>10399</v>
      </c>
      <c r="C5303" t="e">
        <f>_xlfn.SINGLE( mimi_187 Mimi)--perhaps because They are losers.</f>
        <v>#NAME?</v>
      </c>
      <c r="D5303" s="1">
        <v>41277.729826388888</v>
      </c>
      <c r="E5303">
        <v>4</v>
      </c>
      <c r="F5303">
        <v>4</v>
      </c>
      <c r="G5303" t="s">
        <v>89</v>
      </c>
    </row>
    <row r="5304" spans="1:7" x14ac:dyDescent="0.2">
      <c r="A5304">
        <v>2.86874674384752E+17</v>
      </c>
      <c r="B5304" t="s">
        <v>10400</v>
      </c>
      <c r="C5304" t="e">
        <f xml:space="preserve"> Fleur498 the Art of the deal is a good start.</f>
        <v>#NAME?</v>
      </c>
      <c r="D5304" s="1">
        <v>41277.73641203704</v>
      </c>
      <c r="E5304">
        <v>1</v>
      </c>
      <c r="F5304">
        <v>1</v>
      </c>
      <c r="G5304" t="s">
        <v>89</v>
      </c>
    </row>
    <row r="5305" spans="1:7" x14ac:dyDescent="0.2">
      <c r="A5305">
        <v>2.8687498362657501E+17</v>
      </c>
      <c r="B5305" t="s">
        <v>10401</v>
      </c>
      <c r="C5305" t="s">
        <v>10402</v>
      </c>
      <c r="D5305" s="1">
        <v>41277.737268518518</v>
      </c>
      <c r="E5305">
        <v>1</v>
      </c>
      <c r="F5305">
        <v>1</v>
      </c>
      <c r="G5305" t="e">
        <f>PashtunPrince</f>
        <v>#NAME?</v>
      </c>
    </row>
    <row r="5306" spans="1:7" x14ac:dyDescent="0.2">
      <c r="A5306">
        <v>2.8688267660508701E+17</v>
      </c>
      <c r="B5306" t="s">
        <v>10403</v>
      </c>
      <c r="C5306" t="s">
        <v>10404</v>
      </c>
      <c r="D5306" s="1">
        <v>41277.75849537037</v>
      </c>
      <c r="E5306">
        <v>669</v>
      </c>
      <c r="F5306">
        <v>368</v>
      </c>
    </row>
    <row r="5307" spans="1:7" x14ac:dyDescent="0.2">
      <c r="A5307">
        <v>2.8688604777690301E+17</v>
      </c>
      <c r="B5307" t="s">
        <v>10405</v>
      </c>
      <c r="C5307" t="s">
        <v>10406</v>
      </c>
      <c r="D5307" s="1">
        <v>41277.767800925925</v>
      </c>
      <c r="E5307">
        <v>48</v>
      </c>
      <c r="F5307">
        <v>33</v>
      </c>
      <c r="G5307" t="s">
        <v>215</v>
      </c>
    </row>
    <row r="5308" spans="1:7" x14ac:dyDescent="0.2">
      <c r="A5308">
        <v>2.8688670812812899E+17</v>
      </c>
      <c r="B5308" t="s">
        <v>10407</v>
      </c>
      <c r="C5308" t="s">
        <v>10408</v>
      </c>
      <c r="D5308" s="1">
        <v>41277.769618055558</v>
      </c>
      <c r="E5308">
        <v>0</v>
      </c>
      <c r="F5308">
        <v>0</v>
      </c>
      <c r="G5308" t="s">
        <v>215</v>
      </c>
    </row>
    <row r="5309" spans="1:7" x14ac:dyDescent="0.2">
      <c r="A5309">
        <v>2.8688700876326499E+17</v>
      </c>
      <c r="B5309" t="s">
        <v>10409</v>
      </c>
      <c r="C5309" t="s">
        <v>10410</v>
      </c>
      <c r="D5309" s="1">
        <v>41277.770451388889</v>
      </c>
      <c r="E5309">
        <v>2</v>
      </c>
      <c r="F5309">
        <v>1</v>
      </c>
      <c r="G5309" t="s">
        <v>89</v>
      </c>
    </row>
    <row r="5310" spans="1:7" x14ac:dyDescent="0.2">
      <c r="A5310">
        <v>2.86887456891076E+17</v>
      </c>
      <c r="B5310" t="s">
        <v>10411</v>
      </c>
      <c r="C5310" t="s">
        <v>10412</v>
      </c>
      <c r="D5310" s="1">
        <v>41277.771689814814</v>
      </c>
      <c r="E5310">
        <v>0</v>
      </c>
      <c r="F5310">
        <v>0</v>
      </c>
      <c r="G5310" t="s">
        <v>89</v>
      </c>
    </row>
    <row r="5311" spans="1:7" x14ac:dyDescent="0.2">
      <c r="A5311">
        <v>2.8689092377273901E+17</v>
      </c>
      <c r="B5311" t="s">
        <v>10413</v>
      </c>
      <c r="C5311" t="s">
        <v>10414</v>
      </c>
      <c r="D5311" s="1">
        <v>41277.781261574077</v>
      </c>
      <c r="E5311">
        <v>1</v>
      </c>
      <c r="F5311">
        <v>0</v>
      </c>
      <c r="G5311" t="e">
        <f>hsword_1</f>
        <v>#NAME?</v>
      </c>
    </row>
    <row r="5312" spans="1:7" x14ac:dyDescent="0.2">
      <c r="A5312">
        <v>2.8691088971256198E+17</v>
      </c>
      <c r="B5312" t="s">
        <v>10415</v>
      </c>
      <c r="C5312" t="s">
        <v>10416</v>
      </c>
      <c r="D5312" s="1">
        <v>41277.836354166669</v>
      </c>
      <c r="E5312">
        <v>32</v>
      </c>
      <c r="F5312">
        <v>24</v>
      </c>
      <c r="G5312" t="e">
        <f>WesDunn</f>
        <v>#NAME?</v>
      </c>
    </row>
    <row r="5313" spans="1:7" x14ac:dyDescent="0.2">
      <c r="A5313">
        <v>2.8691207553457699E+17</v>
      </c>
      <c r="B5313" t="s">
        <v>10417</v>
      </c>
      <c r="C5313" t="e">
        <f xml:space="preserve"> Chadfisher3 Thanks.</f>
        <v>#NAME?</v>
      </c>
      <c r="D5313" s="1">
        <v>41277.839629629627</v>
      </c>
      <c r="E5313">
        <v>0</v>
      </c>
      <c r="F5313">
        <v>0</v>
      </c>
      <c r="G5313" t="s">
        <v>89</v>
      </c>
    </row>
    <row r="5314" spans="1:7" x14ac:dyDescent="0.2">
      <c r="A5314">
        <v>2.8691243095151398E+17</v>
      </c>
      <c r="B5314" t="s">
        <v>10418</v>
      </c>
      <c r="C5314" t="e">
        <f xml:space="preserve"> KSherrill_4 Thanks.</f>
        <v>#NAME?</v>
      </c>
      <c r="D5314" s="1">
        <v>41277.840601851851</v>
      </c>
      <c r="E5314">
        <v>1</v>
      </c>
      <c r="F5314">
        <v>0</v>
      </c>
      <c r="G5314" t="s">
        <v>89</v>
      </c>
    </row>
    <row r="5315" spans="1:7" x14ac:dyDescent="0.2">
      <c r="A5315">
        <v>2.86912989322424E+17</v>
      </c>
      <c r="B5315" t="s">
        <v>10419</v>
      </c>
      <c r="C5315" t="s">
        <v>10420</v>
      </c>
      <c r="D5315" s="1">
        <v>41277.842141203706</v>
      </c>
      <c r="E5315">
        <v>1005</v>
      </c>
      <c r="F5315">
        <v>503</v>
      </c>
    </row>
    <row r="5316" spans="1:7" x14ac:dyDescent="0.2">
      <c r="A5316">
        <v>2.8691350616973699E+17</v>
      </c>
      <c r="B5316" t="s">
        <v>10421</v>
      </c>
      <c r="C5316" t="s">
        <v>10422</v>
      </c>
      <c r="D5316" s="1">
        <v>41277.843576388892</v>
      </c>
      <c r="E5316">
        <v>0</v>
      </c>
      <c r="F5316">
        <v>0</v>
      </c>
      <c r="G5316" t="s">
        <v>215</v>
      </c>
    </row>
    <row r="5317" spans="1:7" x14ac:dyDescent="0.2">
      <c r="A5317">
        <v>2.86914039559368E+17</v>
      </c>
      <c r="B5317" t="s">
        <v>10423</v>
      </c>
      <c r="C5317" t="e">
        <f>_xlfn.SINGLE(jamesche85 Dopey), I never went bankrupt.</f>
        <v>#NAME?</v>
      </c>
      <c r="D5317" s="1">
        <v>41277.845046296294</v>
      </c>
      <c r="E5317">
        <v>14</v>
      </c>
      <c r="F5317">
        <v>1</v>
      </c>
      <c r="G5317" t="e">
        <f>jamesche85</f>
        <v>#NAME?</v>
      </c>
    </row>
    <row r="5318" spans="1:7" x14ac:dyDescent="0.2">
      <c r="A5318">
        <v>2.8693013184133501E+17</v>
      </c>
      <c r="B5318" t="s">
        <v>10424</v>
      </c>
      <c r="C5318" t="s">
        <v>10425</v>
      </c>
      <c r="D5318" s="1">
        <v>41277.889444444445</v>
      </c>
      <c r="E5318">
        <v>323</v>
      </c>
      <c r="F5318">
        <v>177</v>
      </c>
    </row>
    <row r="5319" spans="1:7" x14ac:dyDescent="0.2">
      <c r="A5319">
        <v>2.8693038969455002E+17</v>
      </c>
      <c r="B5319" t="s">
        <v>10426</v>
      </c>
      <c r="C5319" t="s">
        <v>10427</v>
      </c>
      <c r="D5319" s="1">
        <v>41277.890162037038</v>
      </c>
      <c r="E5319">
        <v>185</v>
      </c>
      <c r="F5319">
        <v>44</v>
      </c>
    </row>
    <row r="5320" spans="1:7" x14ac:dyDescent="0.2">
      <c r="A5320">
        <v>2.8693085738042099E+17</v>
      </c>
      <c r="B5320" t="s">
        <v>10428</v>
      </c>
      <c r="C5320" t="s">
        <v>10429</v>
      </c>
      <c r="D5320" s="1">
        <v>41277.891446759262</v>
      </c>
      <c r="E5320">
        <v>1173</v>
      </c>
      <c r="F5320">
        <v>558</v>
      </c>
    </row>
    <row r="5321" spans="1:7" x14ac:dyDescent="0.2">
      <c r="A5321">
        <v>2.8693431515625798E+17</v>
      </c>
      <c r="B5321" t="s">
        <v>10430</v>
      </c>
      <c r="C5321" t="s">
        <v>10431</v>
      </c>
      <c r="D5321" s="1">
        <v>41277.900995370372</v>
      </c>
      <c r="E5321">
        <v>132</v>
      </c>
      <c r="F5321">
        <v>95</v>
      </c>
      <c r="G5321" t="s">
        <v>89</v>
      </c>
    </row>
    <row r="5322" spans="1:7" x14ac:dyDescent="0.2">
      <c r="A5322">
        <v>2.8694295858920602E+17</v>
      </c>
      <c r="B5322" t="s">
        <v>10432</v>
      </c>
      <c r="C5322" t="s">
        <v>10433</v>
      </c>
      <c r="D5322" s="1">
        <v>41277.924849537034</v>
      </c>
      <c r="E5322">
        <v>164</v>
      </c>
      <c r="F5322">
        <v>54</v>
      </c>
    </row>
    <row r="5323" spans="1:7" x14ac:dyDescent="0.2">
      <c r="A5323">
        <v>2.8694442927575398E+17</v>
      </c>
      <c r="B5323" t="s">
        <v>10434</v>
      </c>
      <c r="C5323" t="s">
        <v>10435</v>
      </c>
      <c r="D5323" s="1">
        <v>41277.928900462961</v>
      </c>
      <c r="E5323">
        <v>229</v>
      </c>
      <c r="F5323">
        <v>106</v>
      </c>
    </row>
    <row r="5324" spans="1:7" x14ac:dyDescent="0.2">
      <c r="A5324">
        <v>2.86946238094508E+17</v>
      </c>
      <c r="B5324" t="s">
        <v>10436</v>
      </c>
      <c r="C5324" t="s">
        <v>10437</v>
      </c>
      <c r="D5324" s="1">
        <v>41277.933900462966</v>
      </c>
      <c r="E5324">
        <v>2</v>
      </c>
      <c r="F5324">
        <v>4</v>
      </c>
      <c r="G5324" t="s">
        <v>89</v>
      </c>
    </row>
    <row r="5325" spans="1:7" x14ac:dyDescent="0.2">
      <c r="A5325">
        <v>2.8694644357346E+17</v>
      </c>
      <c r="B5325" t="s">
        <v>10438</v>
      </c>
      <c r="C5325" t="s">
        <v>10439</v>
      </c>
      <c r="D5325" s="1">
        <v>41277.934467592589</v>
      </c>
      <c r="E5325">
        <v>2</v>
      </c>
      <c r="F5325">
        <v>4</v>
      </c>
      <c r="G5325" t="e">
        <f>alancravey</f>
        <v>#NAME?</v>
      </c>
    </row>
    <row r="5326" spans="1:7" x14ac:dyDescent="0.2">
      <c r="A5326">
        <v>2.8694673493499002E+17</v>
      </c>
      <c r="B5326" t="s">
        <v>10440</v>
      </c>
      <c r="C5326" t="e">
        <f xml:space="preserve"> GrantGill Thanks</f>
        <v>#NAME?</v>
      </c>
      <c r="D5326" s="1">
        <v>41277.935266203705</v>
      </c>
      <c r="E5326">
        <v>0</v>
      </c>
      <c r="F5326">
        <v>1</v>
      </c>
      <c r="G5326" t="s">
        <v>89</v>
      </c>
    </row>
    <row r="5327" spans="1:7" x14ac:dyDescent="0.2">
      <c r="A5327">
        <v>2.8694699858056301E+17</v>
      </c>
      <c r="B5327" t="s">
        <v>10441</v>
      </c>
      <c r="C5327" t="s">
        <v>10442</v>
      </c>
      <c r="D5327" s="1">
        <v>41277.935995370368</v>
      </c>
      <c r="E5327">
        <v>0</v>
      </c>
      <c r="F5327">
        <v>2</v>
      </c>
      <c r="G5327" t="s">
        <v>89</v>
      </c>
    </row>
    <row r="5328" spans="1:7" x14ac:dyDescent="0.2">
      <c r="A5328">
        <v>2.8694764922617402E+17</v>
      </c>
      <c r="B5328" t="s">
        <v>10443</v>
      </c>
      <c r="C5328" t="s">
        <v>10444</v>
      </c>
      <c r="D5328" s="1">
        <v>41277.937789351854</v>
      </c>
      <c r="E5328">
        <v>0</v>
      </c>
      <c r="F5328">
        <v>1</v>
      </c>
      <c r="G5328" t="e">
        <f>firefergee</f>
        <v>#NAME?</v>
      </c>
    </row>
    <row r="5329" spans="1:8" x14ac:dyDescent="0.2">
      <c r="A5329">
        <v>2.8694804273996998E+17</v>
      </c>
      <c r="B5329" t="s">
        <v>10445</v>
      </c>
      <c r="C5329" t="s">
        <v>10446</v>
      </c>
      <c r="D5329" s="1">
        <v>41277.938877314817</v>
      </c>
      <c r="E5329">
        <v>0</v>
      </c>
      <c r="F5329">
        <v>0</v>
      </c>
      <c r="G5329" t="s">
        <v>89</v>
      </c>
    </row>
    <row r="5330" spans="1:8" x14ac:dyDescent="0.2">
      <c r="A5330">
        <v>2.8694996474621101E+17</v>
      </c>
      <c r="B5330" t="s">
        <v>10447</v>
      </c>
      <c r="C5330" t="e">
        <f>_xlfn.SINGLE(michelle88fan I love what _xlfn.SINGLE( GovernorCorbett is doing.))</f>
        <v>#NAME?</v>
      </c>
      <c r="D5330" s="1">
        <v>41277.944178240738</v>
      </c>
      <c r="E5330">
        <v>5</v>
      </c>
      <c r="F5330">
        <v>1</v>
      </c>
      <c r="G5330" t="s">
        <v>10448</v>
      </c>
    </row>
    <row r="5331" spans="1:8" x14ac:dyDescent="0.2">
      <c r="A5331">
        <v>2.86950188889808E+17</v>
      </c>
      <c r="B5331" t="s">
        <v>10449</v>
      </c>
      <c r="C5331" t="e">
        <f xml:space="preserve"> lovebn40 Thanks Heidi.</f>
        <v>#NAME?</v>
      </c>
      <c r="D5331" s="1">
        <v>41277.944791666669</v>
      </c>
      <c r="E5331">
        <v>0</v>
      </c>
      <c r="F5331">
        <v>0</v>
      </c>
      <c r="G5331" t="s">
        <v>89</v>
      </c>
    </row>
    <row r="5332" spans="1:8" x14ac:dyDescent="0.2">
      <c r="A5332">
        <v>2.8695036789013699E+17</v>
      </c>
      <c r="B5332" t="s">
        <v>10450</v>
      </c>
      <c r="C5332" t="s">
        <v>10451</v>
      </c>
      <c r="D5332" s="1">
        <v>41277.945289351854</v>
      </c>
      <c r="E5332">
        <v>2</v>
      </c>
      <c r="F5332">
        <v>16</v>
      </c>
      <c r="G5332" t="s">
        <v>89</v>
      </c>
    </row>
    <row r="5333" spans="1:8" x14ac:dyDescent="0.2">
      <c r="A5333">
        <v>2.8695070008739802E+17</v>
      </c>
      <c r="B5333" t="s">
        <v>10452</v>
      </c>
      <c r="C5333" t="s">
        <v>10453</v>
      </c>
      <c r="D5333" s="1">
        <v>41277.946203703701</v>
      </c>
      <c r="E5333">
        <v>1</v>
      </c>
      <c r="F5333">
        <v>1</v>
      </c>
      <c r="G5333" t="s">
        <v>89</v>
      </c>
    </row>
    <row r="5334" spans="1:8" x14ac:dyDescent="0.2">
      <c r="A5334">
        <v>2.86951429275516E+17</v>
      </c>
      <c r="B5334" t="s">
        <v>10454</v>
      </c>
      <c r="C5334" t="s">
        <v>10455</v>
      </c>
      <c r="D5334" s="1">
        <v>41277.948217592595</v>
      </c>
      <c r="E5334">
        <v>103</v>
      </c>
      <c r="F5334">
        <v>41</v>
      </c>
    </row>
    <row r="5335" spans="1:8" x14ac:dyDescent="0.2">
      <c r="A5335">
        <v>2.86952264122396E+17</v>
      </c>
      <c r="B5335" t="s">
        <v>10456</v>
      </c>
      <c r="C5335" t="s">
        <v>10457</v>
      </c>
      <c r="D5335" s="1">
        <v>41277.950520833336</v>
      </c>
      <c r="E5335">
        <v>21742</v>
      </c>
      <c r="F5335">
        <v>29621</v>
      </c>
    </row>
    <row r="5336" spans="1:8" x14ac:dyDescent="0.2">
      <c r="A5336">
        <v>2.86956935864016E+17</v>
      </c>
      <c r="B5336" t="s">
        <v>10458</v>
      </c>
      <c r="C5336" t="e">
        <f xml:space="preserve"> nicksteinmetz Try never give up for lessons in tenacity.</f>
        <v>#NAME?</v>
      </c>
      <c r="D5336" s="1">
        <v>41277.963414351849</v>
      </c>
      <c r="E5336">
        <v>2</v>
      </c>
      <c r="F5336">
        <v>6</v>
      </c>
      <c r="G5336" t="s">
        <v>89</v>
      </c>
    </row>
    <row r="5337" spans="1:8" x14ac:dyDescent="0.2">
      <c r="A5337">
        <v>2.86959308929916E+17</v>
      </c>
      <c r="B5337" t="s">
        <v>10459</v>
      </c>
      <c r="C5337" t="s">
        <v>10460</v>
      </c>
      <c r="D5337" s="1">
        <v>41277.969965277778</v>
      </c>
      <c r="E5337">
        <v>19</v>
      </c>
      <c r="F5337">
        <v>38</v>
      </c>
      <c r="G5337" t="s">
        <v>215</v>
      </c>
      <c r="H5337" t="s">
        <v>390</v>
      </c>
    </row>
    <row r="5338" spans="1:8" x14ac:dyDescent="0.2">
      <c r="A5338">
        <v>2.8695974349755501E+17</v>
      </c>
      <c r="B5338" t="s">
        <v>10461</v>
      </c>
      <c r="C5338" t="s">
        <v>10462</v>
      </c>
      <c r="D5338" s="1">
        <v>41277.97115740741</v>
      </c>
      <c r="E5338">
        <v>639</v>
      </c>
      <c r="F5338">
        <v>240</v>
      </c>
    </row>
    <row r="5339" spans="1:8" x14ac:dyDescent="0.2">
      <c r="A5339">
        <v>2.8696044285159398E+17</v>
      </c>
      <c r="B5339" t="s">
        <v>10463</v>
      </c>
      <c r="C5339" t="s">
        <v>10464</v>
      </c>
      <c r="D5339" s="1">
        <v>41277.973090277781</v>
      </c>
      <c r="E5339">
        <v>1</v>
      </c>
      <c r="F5339">
        <v>0</v>
      </c>
      <c r="G5339" t="s">
        <v>89</v>
      </c>
    </row>
    <row r="5340" spans="1:8" x14ac:dyDescent="0.2">
      <c r="A5340">
        <v>2.8696102571724301E+17</v>
      </c>
      <c r="B5340" t="s">
        <v>10465</v>
      </c>
      <c r="C5340" t="s">
        <v>10466</v>
      </c>
      <c r="D5340" s="1">
        <v>41277.974699074075</v>
      </c>
      <c r="E5340">
        <v>1</v>
      </c>
      <c r="F5340">
        <v>1</v>
      </c>
      <c r="G5340" t="s">
        <v>89</v>
      </c>
    </row>
    <row r="5341" spans="1:8" x14ac:dyDescent="0.2">
      <c r="A5341">
        <v>2.8696120664275699E+17</v>
      </c>
      <c r="B5341" t="s">
        <v>10467</v>
      </c>
      <c r="C5341" t="e">
        <f xml:space="preserve"> hellsbells116 Thanks Chris</f>
        <v>#NAME?</v>
      </c>
      <c r="D5341" s="1">
        <v>41277.97519675926</v>
      </c>
      <c r="E5341">
        <v>0</v>
      </c>
      <c r="F5341">
        <v>0</v>
      </c>
      <c r="G5341" t="s">
        <v>89</v>
      </c>
    </row>
    <row r="5342" spans="1:8" x14ac:dyDescent="0.2">
      <c r="A5342">
        <v>2.86961448045912E+17</v>
      </c>
      <c r="B5342" t="s">
        <v>10468</v>
      </c>
      <c r="C5342" t="s">
        <v>10469</v>
      </c>
      <c r="D5342" s="1">
        <v>41277.975868055553</v>
      </c>
      <c r="E5342">
        <v>0</v>
      </c>
      <c r="F5342">
        <v>0</v>
      </c>
      <c r="G5342" t="e">
        <f>jmendowns</f>
        <v>#NAME?</v>
      </c>
    </row>
    <row r="5343" spans="1:8" x14ac:dyDescent="0.2">
      <c r="A5343">
        <v>2.8696256819352701E+17</v>
      </c>
      <c r="B5343" t="s">
        <v>10470</v>
      </c>
      <c r="C5343" t="e">
        <f xml:space="preserve"> pastorcab True.</f>
        <v>#NAME?</v>
      </c>
      <c r="D5343" s="1">
        <v>41277.978958333333</v>
      </c>
      <c r="E5343">
        <v>4</v>
      </c>
      <c r="F5343">
        <v>2</v>
      </c>
      <c r="G5343" t="s">
        <v>89</v>
      </c>
    </row>
    <row r="5344" spans="1:8" x14ac:dyDescent="0.2">
      <c r="A5344">
        <v>2.8722614545849901E+17</v>
      </c>
      <c r="B5344" t="s">
        <v>10471</v>
      </c>
      <c r="C5344" t="s">
        <v>10472</v>
      </c>
      <c r="D5344" s="1">
        <v>41278.706296296295</v>
      </c>
      <c r="E5344">
        <v>0</v>
      </c>
      <c r="F5344">
        <v>1</v>
      </c>
      <c r="G5344" t="s">
        <v>89</v>
      </c>
    </row>
    <row r="5345" spans="1:7" x14ac:dyDescent="0.2">
      <c r="A5345">
        <v>2.8722642046642099E+17</v>
      </c>
      <c r="B5345" t="s">
        <v>10473</v>
      </c>
      <c r="C5345" t="s">
        <v>10474</v>
      </c>
      <c r="D5345" s="1">
        <v>41278.707048611112</v>
      </c>
      <c r="E5345">
        <v>0</v>
      </c>
      <c r="F5345">
        <v>0</v>
      </c>
      <c r="G5345" t="s">
        <v>89</v>
      </c>
    </row>
    <row r="5346" spans="1:7" x14ac:dyDescent="0.2">
      <c r="A5346">
        <v>2.87226648011612E+17</v>
      </c>
      <c r="B5346" t="s">
        <v>10475</v>
      </c>
      <c r="C5346" t="e">
        <f>armorcilled Thank you.</f>
        <v>#NAME?</v>
      </c>
      <c r="D5346" s="1">
        <v>41278.707673611112</v>
      </c>
      <c r="E5346">
        <v>0</v>
      </c>
      <c r="F5346">
        <v>1</v>
      </c>
      <c r="G5346" t="e">
        <f>armorcilled</f>
        <v>#NAME?</v>
      </c>
    </row>
    <row r="5347" spans="1:7" x14ac:dyDescent="0.2">
      <c r="A5347">
        <v>2.87227036588716E+17</v>
      </c>
      <c r="B5347" t="s">
        <v>10476</v>
      </c>
      <c r="C5347" t="s">
        <v>10477</v>
      </c>
      <c r="D5347" s="1">
        <v>41278.708749999998</v>
      </c>
      <c r="E5347">
        <v>8</v>
      </c>
      <c r="F5347">
        <v>49</v>
      </c>
      <c r="G5347" t="s">
        <v>89</v>
      </c>
    </row>
    <row r="5348" spans="1:7" x14ac:dyDescent="0.2">
      <c r="A5348">
        <v>2.8722838766212301E+17</v>
      </c>
      <c r="B5348" t="s">
        <v>10478</v>
      </c>
      <c r="C5348" t="s">
        <v>10479</v>
      </c>
      <c r="D5348" s="1">
        <v>41278.712476851855</v>
      </c>
      <c r="E5348">
        <v>0</v>
      </c>
      <c r="F5348">
        <v>1</v>
      </c>
      <c r="G5348" t="s">
        <v>89</v>
      </c>
    </row>
    <row r="5349" spans="1:7" x14ac:dyDescent="0.2">
      <c r="A5349">
        <v>2.87228622203408E+17</v>
      </c>
      <c r="B5349" t="s">
        <v>10480</v>
      </c>
      <c r="C5349" t="e">
        <f>A123Meoli True.</f>
        <v>#NAME?</v>
      </c>
      <c r="D5349" s="1">
        <v>41278.713125000002</v>
      </c>
      <c r="E5349">
        <v>0</v>
      </c>
      <c r="F5349">
        <v>0</v>
      </c>
      <c r="G5349" t="e">
        <f>A123Meoli</f>
        <v>#NAME?</v>
      </c>
    </row>
    <row r="5350" spans="1:7" x14ac:dyDescent="0.2">
      <c r="A5350">
        <v>2.8722887225104301E+17</v>
      </c>
      <c r="B5350" t="s">
        <v>10481</v>
      </c>
      <c r="C5350" t="s">
        <v>10482</v>
      </c>
      <c r="D5350" s="1">
        <v>41278.713819444441</v>
      </c>
      <c r="E5350">
        <v>1</v>
      </c>
      <c r="F5350">
        <v>1</v>
      </c>
      <c r="G5350" t="s">
        <v>89</v>
      </c>
    </row>
    <row r="5351" spans="1:7" x14ac:dyDescent="0.2">
      <c r="A5351">
        <v>2.8722976033618301E+17</v>
      </c>
      <c r="B5351" t="s">
        <v>10483</v>
      </c>
      <c r="C5351" t="s">
        <v>10484</v>
      </c>
      <c r="D5351" s="1">
        <v>41278.716261574074</v>
      </c>
      <c r="E5351">
        <v>1</v>
      </c>
      <c r="F5351">
        <v>1</v>
      </c>
      <c r="G5351" t="s">
        <v>89</v>
      </c>
    </row>
    <row r="5352" spans="1:7" x14ac:dyDescent="0.2">
      <c r="A5352">
        <v>2.87230122526924E+17</v>
      </c>
      <c r="B5352" t="s">
        <v>10485</v>
      </c>
      <c r="C5352" t="s">
        <v>10486</v>
      </c>
      <c r="D5352" s="1">
        <v>41278.717268518521</v>
      </c>
      <c r="E5352">
        <v>0</v>
      </c>
      <c r="F5352">
        <v>1</v>
      </c>
      <c r="G5352" t="s">
        <v>89</v>
      </c>
    </row>
    <row r="5353" spans="1:7" x14ac:dyDescent="0.2">
      <c r="A5353">
        <v>2.8724569486198701E+17</v>
      </c>
      <c r="B5353" t="s">
        <v>10487</v>
      </c>
      <c r="C5353" t="e">
        <f xml:space="preserve"> jacksback2009 Thanks Jack and Happy new Year.</f>
        <v>#NAME?</v>
      </c>
      <c r="D5353" s="1">
        <v>41278.760243055556</v>
      </c>
      <c r="E5353">
        <v>4</v>
      </c>
      <c r="F5353">
        <v>5</v>
      </c>
      <c r="G5353" t="s">
        <v>89</v>
      </c>
    </row>
    <row r="5354" spans="1:7" x14ac:dyDescent="0.2">
      <c r="A5354">
        <v>2.8726910443024301E+17</v>
      </c>
      <c r="B5354" t="s">
        <v>10488</v>
      </c>
      <c r="C5354" t="s">
        <v>10489</v>
      </c>
      <c r="D5354" s="1">
        <v>41278.824837962966</v>
      </c>
      <c r="E5354">
        <v>925</v>
      </c>
      <c r="F5354">
        <v>359</v>
      </c>
    </row>
    <row r="5355" spans="1:7" x14ac:dyDescent="0.2">
      <c r="A5355">
        <v>2.8727101346351501E+17</v>
      </c>
      <c r="B5355" t="s">
        <v>10490</v>
      </c>
      <c r="C5355" t="s">
        <v>10491</v>
      </c>
      <c r="D5355" s="1">
        <v>41278.830104166664</v>
      </c>
      <c r="E5355">
        <v>3</v>
      </c>
      <c r="F5355">
        <v>2</v>
      </c>
      <c r="G5355" t="s">
        <v>89</v>
      </c>
    </row>
    <row r="5356" spans="1:7" x14ac:dyDescent="0.2">
      <c r="A5356">
        <v>2.8727925261586E+17</v>
      </c>
      <c r="B5356" t="s">
        <v>10492</v>
      </c>
      <c r="C5356" t="s">
        <v>10493</v>
      </c>
      <c r="D5356" s="1">
        <v>41278.852835648147</v>
      </c>
      <c r="E5356">
        <v>502</v>
      </c>
      <c r="F5356">
        <v>287</v>
      </c>
    </row>
    <row r="5357" spans="1:7" x14ac:dyDescent="0.2">
      <c r="A5357">
        <v>2.8728995180722899E+17</v>
      </c>
      <c r="B5357" t="s">
        <v>10494</v>
      </c>
      <c r="C5357" t="e">
        <f xml:space="preserve"> _msccc Thanks.</f>
        <v>#NAME?</v>
      </c>
      <c r="D5357" s="1">
        <v>41278.882361111115</v>
      </c>
      <c r="E5357">
        <v>4</v>
      </c>
      <c r="F5357">
        <v>5</v>
      </c>
      <c r="G5357" t="s">
        <v>89</v>
      </c>
    </row>
    <row r="5358" spans="1:7" x14ac:dyDescent="0.2">
      <c r="A5358">
        <v>2.87290315390476E+17</v>
      </c>
      <c r="B5358" t="s">
        <v>10495</v>
      </c>
      <c r="C5358" t="e">
        <f>NYPatriots4Life Thanks and Happy new Year.</f>
        <v>#NAME?</v>
      </c>
      <c r="D5358" s="1">
        <v>41278.883368055554</v>
      </c>
      <c r="E5358">
        <v>2</v>
      </c>
      <c r="F5358">
        <v>7</v>
      </c>
      <c r="G5358" t="e">
        <f>NYPatriots4Life</f>
        <v>#NAME?</v>
      </c>
    </row>
    <row r="5359" spans="1:7" x14ac:dyDescent="0.2">
      <c r="A5359">
        <v>2.87290829448564E+17</v>
      </c>
      <c r="B5359" t="s">
        <v>10496</v>
      </c>
      <c r="C5359" t="s">
        <v>10497</v>
      </c>
      <c r="D5359" s="1">
        <v>41278.884791666664</v>
      </c>
      <c r="E5359">
        <v>4</v>
      </c>
      <c r="F5359">
        <v>3</v>
      </c>
      <c r="G5359" t="s">
        <v>89</v>
      </c>
    </row>
    <row r="5360" spans="1:7" x14ac:dyDescent="0.2">
      <c r="A5360">
        <v>2.8729861240743901E+17</v>
      </c>
      <c r="B5360" t="s">
        <v>10498</v>
      </c>
      <c r="C5360" t="e">
        <f>_xlfn.SINGLE(AdeleBrumley Adele)--Happy birthday.</f>
        <v>#NAME?</v>
      </c>
      <c r="D5360" s="1">
        <v>41278.906261574077</v>
      </c>
      <c r="E5360">
        <v>3</v>
      </c>
      <c r="F5360">
        <v>4</v>
      </c>
      <c r="G5360" t="e">
        <f>AdeleBrumley</f>
        <v>#NAME?</v>
      </c>
    </row>
    <row r="5361" spans="1:7" x14ac:dyDescent="0.2">
      <c r="A5361">
        <v>2.8729975451643002E+17</v>
      </c>
      <c r="B5361" t="s">
        <v>10499</v>
      </c>
      <c r="C5361" t="s">
        <v>10500</v>
      </c>
      <c r="D5361" s="1">
        <v>41278.909409722219</v>
      </c>
      <c r="E5361">
        <v>758</v>
      </c>
      <c r="F5361">
        <v>511</v>
      </c>
    </row>
    <row r="5362" spans="1:7" x14ac:dyDescent="0.2">
      <c r="A5362">
        <v>2.8730003068617901E+17</v>
      </c>
      <c r="B5362" t="s">
        <v>10501</v>
      </c>
      <c r="C5362" t="s">
        <v>10502</v>
      </c>
      <c r="D5362" s="1">
        <v>41278.910173611112</v>
      </c>
      <c r="E5362">
        <v>1205</v>
      </c>
      <c r="F5362">
        <v>602</v>
      </c>
    </row>
    <row r="5363" spans="1:7" x14ac:dyDescent="0.2">
      <c r="A5363">
        <v>2.8730154495995002E+17</v>
      </c>
      <c r="B5363" t="s">
        <v>10503</v>
      </c>
      <c r="C5363" t="s">
        <v>10504</v>
      </c>
      <c r="D5363" s="1">
        <v>41278.914351851854</v>
      </c>
      <c r="E5363">
        <v>39</v>
      </c>
      <c r="F5363">
        <v>37</v>
      </c>
      <c r="G5363" t="s">
        <v>89</v>
      </c>
    </row>
    <row r="5364" spans="1:7" x14ac:dyDescent="0.2">
      <c r="A5364">
        <v>2.8730311857893299E+17</v>
      </c>
      <c r="B5364" t="s">
        <v>10505</v>
      </c>
      <c r="C5364" t="s">
        <v>10506</v>
      </c>
      <c r="D5364" s="1">
        <v>41278.918692129628</v>
      </c>
      <c r="E5364">
        <v>2</v>
      </c>
      <c r="F5364">
        <v>1</v>
      </c>
      <c r="G5364" t="s">
        <v>89</v>
      </c>
    </row>
    <row r="5365" spans="1:7" x14ac:dyDescent="0.2">
      <c r="A5365">
        <v>2.8730331597126E+17</v>
      </c>
      <c r="B5365" t="s">
        <v>10507</v>
      </c>
      <c r="C5365" t="s">
        <v>10508</v>
      </c>
      <c r="D5365" s="1">
        <v>41278.919247685182</v>
      </c>
      <c r="E5365">
        <v>3</v>
      </c>
      <c r="F5365">
        <v>2</v>
      </c>
      <c r="G5365" t="s">
        <v>215</v>
      </c>
    </row>
    <row r="5366" spans="1:7" x14ac:dyDescent="0.2">
      <c r="A5366">
        <v>2.8730513390424E+17</v>
      </c>
      <c r="B5366" t="s">
        <v>10509</v>
      </c>
      <c r="C5366" t="s">
        <v>10510</v>
      </c>
      <c r="D5366" s="1">
        <v>41278.924259259256</v>
      </c>
      <c r="E5366">
        <v>1368</v>
      </c>
      <c r="F5366">
        <v>692</v>
      </c>
    </row>
    <row r="5367" spans="1:7" x14ac:dyDescent="0.2">
      <c r="A5367">
        <v>2.87329119170072E+17</v>
      </c>
      <c r="B5367" t="s">
        <v>10511</v>
      </c>
      <c r="C5367" t="s">
        <v>10512</v>
      </c>
      <c r="D5367" s="1">
        <v>41278.990439814814</v>
      </c>
      <c r="E5367">
        <v>87</v>
      </c>
      <c r="F5367">
        <v>34</v>
      </c>
      <c r="G5367" t="s">
        <v>89</v>
      </c>
    </row>
    <row r="5368" spans="1:7" x14ac:dyDescent="0.2">
      <c r="A5368">
        <v>2.8830377095635699E+17</v>
      </c>
      <c r="B5368" t="s">
        <v>10513</v>
      </c>
      <c r="C5368" t="s">
        <v>10514</v>
      </c>
      <c r="D5368" s="1">
        <v>41281.679976851854</v>
      </c>
      <c r="E5368">
        <v>0</v>
      </c>
      <c r="F5368">
        <v>0</v>
      </c>
      <c r="G5368" t="s">
        <v>89</v>
      </c>
    </row>
    <row r="5369" spans="1:7" x14ac:dyDescent="0.2">
      <c r="A5369">
        <v>2.8830466935949702E+17</v>
      </c>
      <c r="B5369" t="s">
        <v>10515</v>
      </c>
      <c r="C5369" t="s">
        <v>10516</v>
      </c>
      <c r="D5369" s="1">
        <v>41281.682453703703</v>
      </c>
      <c r="E5369">
        <v>1</v>
      </c>
      <c r="F5369">
        <v>1</v>
      </c>
      <c r="G5369" t="s">
        <v>89</v>
      </c>
    </row>
    <row r="5370" spans="1:7" x14ac:dyDescent="0.2">
      <c r="A5370">
        <v>2.8830484906862502E+17</v>
      </c>
      <c r="B5370" t="s">
        <v>10517</v>
      </c>
      <c r="C5370" t="e">
        <f>_xlfn.SINGLE( RomeoKok Okay)--Thanks.</f>
        <v>#NAME?</v>
      </c>
      <c r="D5370" s="1">
        <v>41281.682951388888</v>
      </c>
      <c r="E5370">
        <v>0</v>
      </c>
      <c r="F5370">
        <v>0</v>
      </c>
      <c r="G5370" t="s">
        <v>89</v>
      </c>
    </row>
    <row r="5371" spans="1:7" x14ac:dyDescent="0.2">
      <c r="A5371">
        <v>2.8831345983212698E+17</v>
      </c>
      <c r="B5371" t="s">
        <v>10518</v>
      </c>
      <c r="C5371" t="s">
        <v>10519</v>
      </c>
      <c r="D5371" s="1">
        <v>41281.706712962965</v>
      </c>
      <c r="E5371">
        <v>4</v>
      </c>
      <c r="F5371">
        <v>2</v>
      </c>
      <c r="G5371" t="s">
        <v>89</v>
      </c>
    </row>
    <row r="5372" spans="1:7" x14ac:dyDescent="0.2">
      <c r="A5372">
        <v>2.8831373940766298E+17</v>
      </c>
      <c r="B5372" t="s">
        <v>10520</v>
      </c>
      <c r="C5372" t="e">
        <f>_xlfn.SINGLE( jkaburu Yes), sadly, luck is always a factor.</f>
        <v>#NAME?</v>
      </c>
      <c r="D5372" s="1">
        <v>41281.707476851851</v>
      </c>
      <c r="E5372">
        <v>0</v>
      </c>
      <c r="F5372">
        <v>0</v>
      </c>
      <c r="G5372" t="s">
        <v>89</v>
      </c>
    </row>
    <row r="5373" spans="1:7" x14ac:dyDescent="0.2">
      <c r="A5373">
        <v>2.8831409043315898E+17</v>
      </c>
      <c r="B5373" t="s">
        <v>10521</v>
      </c>
      <c r="C5373" t="s">
        <v>10522</v>
      </c>
      <c r="D5373" s="1">
        <v>41281.708449074074</v>
      </c>
      <c r="E5373">
        <v>0</v>
      </c>
      <c r="F5373">
        <v>0</v>
      </c>
      <c r="G5373" t="s">
        <v>89</v>
      </c>
    </row>
    <row r="5374" spans="1:7" x14ac:dyDescent="0.2">
      <c r="A5374">
        <v>2.8831533059658099E+17</v>
      </c>
      <c r="B5374" t="s">
        <v>10523</v>
      </c>
      <c r="C5374" t="s">
        <v>10524</v>
      </c>
      <c r="D5374" s="1">
        <v>41281.711875000001</v>
      </c>
      <c r="E5374">
        <v>4</v>
      </c>
      <c r="F5374">
        <v>3</v>
      </c>
      <c r="G5374" t="s">
        <v>89</v>
      </c>
    </row>
    <row r="5375" spans="1:7" x14ac:dyDescent="0.2">
      <c r="A5375">
        <v>2.88319896058728E+17</v>
      </c>
      <c r="B5375" t="s">
        <v>10525</v>
      </c>
      <c r="C5375" t="e">
        <f xml:space="preserve"> Kimmy_Doll True.</f>
        <v>#NAME?</v>
      </c>
      <c r="D5375" s="1">
        <v>41281.72446759259</v>
      </c>
      <c r="E5375">
        <v>0</v>
      </c>
      <c r="F5375">
        <v>0</v>
      </c>
      <c r="G5375" t="s">
        <v>89</v>
      </c>
    </row>
    <row r="5376" spans="1:7" x14ac:dyDescent="0.2">
      <c r="A5376">
        <v>2.8832062213050701E+17</v>
      </c>
      <c r="B5376" t="s">
        <v>10526</v>
      </c>
      <c r="C5376" t="e">
        <f>_xlfn.SINGLE( mikediazzz Feel good)--Thanks.</f>
        <v>#NAME?</v>
      </c>
      <c r="D5376" s="1">
        <v>41281.726469907408</v>
      </c>
      <c r="E5376">
        <v>4</v>
      </c>
      <c r="F5376">
        <v>4</v>
      </c>
      <c r="G5376" t="s">
        <v>89</v>
      </c>
    </row>
    <row r="5377" spans="1:7" x14ac:dyDescent="0.2">
      <c r="A5377">
        <v>2.8832161303064902E+17</v>
      </c>
      <c r="B5377" t="s">
        <v>10527</v>
      </c>
      <c r="C5377" t="s">
        <v>10528</v>
      </c>
      <c r="D5377" s="1">
        <v>41281.729201388887</v>
      </c>
      <c r="E5377">
        <v>0</v>
      </c>
      <c r="F5377">
        <v>0</v>
      </c>
      <c r="G5377" t="s">
        <v>89</v>
      </c>
    </row>
    <row r="5378" spans="1:7" x14ac:dyDescent="0.2">
      <c r="A5378">
        <v>2.8832234157283699E+17</v>
      </c>
      <c r="B5378" t="s">
        <v>10529</v>
      </c>
      <c r="C5378" t="e">
        <f>minlarrycornel Thank you.</f>
        <v>#NAME?</v>
      </c>
      <c r="D5378" s="1">
        <v>41281.731215277781</v>
      </c>
      <c r="E5378">
        <v>0</v>
      </c>
      <c r="F5378">
        <v>0</v>
      </c>
      <c r="G5378" t="e">
        <f>minlarrycornel</f>
        <v>#NAME?</v>
      </c>
    </row>
    <row r="5379" spans="1:7" x14ac:dyDescent="0.2">
      <c r="A5379">
        <v>2.8832256360670797E+17</v>
      </c>
      <c r="B5379" t="s">
        <v>10530</v>
      </c>
      <c r="C5379" t="e">
        <f>tracypelota Go for better location.</f>
        <v>#NAME?</v>
      </c>
      <c r="D5379" s="1">
        <v>41281.731828703705</v>
      </c>
      <c r="E5379">
        <v>0</v>
      </c>
      <c r="F5379">
        <v>0</v>
      </c>
      <c r="G5379" t="e">
        <f>tracypelota</f>
        <v>#NAME?</v>
      </c>
    </row>
    <row r="5380" spans="1:7" x14ac:dyDescent="0.2">
      <c r="A5380">
        <v>2.8832283702080301E+17</v>
      </c>
      <c r="B5380" t="s">
        <v>10531</v>
      </c>
      <c r="C5380" t="e">
        <f xml:space="preserve"> mitigirl I HOPE so too.</f>
        <v>#NAME?</v>
      </c>
      <c r="D5380" s="1">
        <v>41281.732581018521</v>
      </c>
      <c r="E5380">
        <v>0</v>
      </c>
      <c r="F5380">
        <v>1</v>
      </c>
      <c r="G5380" t="s">
        <v>89</v>
      </c>
    </row>
    <row r="5381" spans="1:7" x14ac:dyDescent="0.2">
      <c r="A5381">
        <v>2.8832431663286202E+17</v>
      </c>
      <c r="B5381" t="s">
        <v>10532</v>
      </c>
      <c r="C5381" t="e">
        <f>_xlfn.SINGLE( prncsmo_ _xlfn.SINGLE( LibertyU Hi Morgan and good luck.))</f>
        <v>#NAME?</v>
      </c>
      <c r="D5381" s="1">
        <v>41281.736666666664</v>
      </c>
      <c r="E5381">
        <v>4</v>
      </c>
      <c r="F5381">
        <v>1</v>
      </c>
      <c r="G5381" t="s">
        <v>215</v>
      </c>
    </row>
    <row r="5382" spans="1:7" x14ac:dyDescent="0.2">
      <c r="A5382">
        <v>2.8833804164963501E+17</v>
      </c>
      <c r="B5382" t="s">
        <v>10533</v>
      </c>
      <c r="C5382" t="s">
        <v>10534</v>
      </c>
      <c r="D5382" s="1">
        <v>41281.774537037039</v>
      </c>
      <c r="E5382">
        <v>28</v>
      </c>
      <c r="F5382">
        <v>17</v>
      </c>
      <c r="G5382" t="s">
        <v>89</v>
      </c>
    </row>
    <row r="5383" spans="1:7" x14ac:dyDescent="0.2">
      <c r="A5383">
        <v>2.88339377246048E+17</v>
      </c>
      <c r="B5383" t="s">
        <v>10535</v>
      </c>
      <c r="C5383" t="s">
        <v>10536</v>
      </c>
      <c r="D5383" s="1">
        <v>41281.778229166666</v>
      </c>
      <c r="E5383">
        <v>32</v>
      </c>
      <c r="F5383">
        <v>10</v>
      </c>
      <c r="G5383" t="s">
        <v>89</v>
      </c>
    </row>
    <row r="5384" spans="1:7" x14ac:dyDescent="0.2">
      <c r="A5384">
        <v>2.8835996148919002E+17</v>
      </c>
      <c r="B5384" t="s">
        <v>10537</v>
      </c>
      <c r="C5384" t="s">
        <v>10538</v>
      </c>
      <c r="D5384" s="1">
        <v>41281.835023148145</v>
      </c>
      <c r="E5384">
        <v>1</v>
      </c>
      <c r="F5384">
        <v>1</v>
      </c>
      <c r="G5384" t="s">
        <v>487</v>
      </c>
    </row>
    <row r="5385" spans="1:7" x14ac:dyDescent="0.2">
      <c r="A5385">
        <v>2.8836114483238502E+17</v>
      </c>
      <c r="B5385" t="s">
        <v>10539</v>
      </c>
      <c r="C5385" t="s">
        <v>10540</v>
      </c>
      <c r="D5385" s="1">
        <v>41281.83829861111</v>
      </c>
      <c r="E5385">
        <v>10</v>
      </c>
      <c r="F5385">
        <v>10</v>
      </c>
      <c r="G5385" t="s">
        <v>89</v>
      </c>
    </row>
    <row r="5386" spans="1:7" x14ac:dyDescent="0.2">
      <c r="A5386">
        <v>2.8836222669437702E+17</v>
      </c>
      <c r="B5386" t="s">
        <v>10541</v>
      </c>
      <c r="C5386" t="s">
        <v>10542</v>
      </c>
      <c r="D5386" s="1">
        <v>41281.841284722221</v>
      </c>
      <c r="E5386">
        <v>10</v>
      </c>
      <c r="F5386">
        <v>8</v>
      </c>
      <c r="G5386" t="s">
        <v>89</v>
      </c>
    </row>
    <row r="5387" spans="1:7" x14ac:dyDescent="0.2">
      <c r="A5387">
        <v>2.8836340424942701E+17</v>
      </c>
      <c r="B5387" t="s">
        <v>10543</v>
      </c>
      <c r="C5387" t="s">
        <v>10544</v>
      </c>
      <c r="D5387" s="1">
        <v>41281.844525462962</v>
      </c>
      <c r="E5387">
        <v>39</v>
      </c>
      <c r="F5387">
        <v>24</v>
      </c>
    </row>
    <row r="5388" spans="1:7" x14ac:dyDescent="0.2">
      <c r="A5388">
        <v>2.8836641001768102E+17</v>
      </c>
      <c r="B5388" t="s">
        <v>10545</v>
      </c>
      <c r="C5388" t="s">
        <v>10546</v>
      </c>
      <c r="D5388" s="1">
        <v>41281.852824074071</v>
      </c>
      <c r="E5388">
        <v>198</v>
      </c>
      <c r="F5388">
        <v>49</v>
      </c>
    </row>
    <row r="5389" spans="1:7" x14ac:dyDescent="0.2">
      <c r="A5389">
        <v>2.88366803749584E+17</v>
      </c>
      <c r="B5389" t="s">
        <v>10547</v>
      </c>
      <c r="C5389" t="s">
        <v>10548</v>
      </c>
      <c r="D5389" s="1">
        <v>41281.853912037041</v>
      </c>
      <c r="E5389">
        <v>57</v>
      </c>
      <c r="F5389">
        <v>11</v>
      </c>
    </row>
    <row r="5390" spans="1:7" x14ac:dyDescent="0.2">
      <c r="A5390">
        <v>2.8837075856303302E+17</v>
      </c>
      <c r="B5390" t="s">
        <v>10549</v>
      </c>
      <c r="C5390" t="s">
        <v>10550</v>
      </c>
      <c r="D5390" s="1">
        <v>41281.86482638889</v>
      </c>
      <c r="E5390">
        <v>691</v>
      </c>
      <c r="F5390">
        <v>367</v>
      </c>
      <c r="G5390" t="s">
        <v>89</v>
      </c>
    </row>
    <row r="5391" spans="1:7" x14ac:dyDescent="0.2">
      <c r="A5391">
        <v>2.8837269159190502E+17</v>
      </c>
      <c r="B5391" t="s">
        <v>10551</v>
      </c>
      <c r="C5391" t="e">
        <f>_xlfn.SINGLE( HShoyeb _xlfn.SINGLE( Lord_Sugar _xlfn.SINGLE( piersmorgan Thanks)))</f>
        <v>#NAME?</v>
      </c>
      <c r="D5391" s="1">
        <v>41281.870162037034</v>
      </c>
      <c r="E5391">
        <v>1</v>
      </c>
      <c r="F5391">
        <v>0</v>
      </c>
      <c r="G5391" t="s">
        <v>576</v>
      </c>
    </row>
    <row r="5392" spans="1:7" x14ac:dyDescent="0.2">
      <c r="A5392">
        <v>2.88372844537208E+17</v>
      </c>
      <c r="B5392" t="s">
        <v>10552</v>
      </c>
      <c r="C5392" t="e">
        <f xml:space="preserve"> WCarr54 Thanks</f>
        <v>#NAME?</v>
      </c>
      <c r="D5392" s="1">
        <v>41281.870578703703</v>
      </c>
      <c r="E5392">
        <v>1</v>
      </c>
      <c r="F5392">
        <v>0</v>
      </c>
      <c r="G5392" t="s">
        <v>89</v>
      </c>
    </row>
    <row r="5393" spans="1:7" x14ac:dyDescent="0.2">
      <c r="A5393">
        <v>2.88372930331688E+17</v>
      </c>
      <c r="B5393" t="s">
        <v>10553</v>
      </c>
      <c r="C5393" t="e">
        <f>chrisgates87 Thanks and good luck.</f>
        <v>#NAME?</v>
      </c>
      <c r="D5393" s="1">
        <v>41281.870810185188</v>
      </c>
      <c r="E5393">
        <v>1</v>
      </c>
      <c r="F5393">
        <v>1</v>
      </c>
      <c r="G5393" t="e">
        <f>chrisgates87</f>
        <v>#NAME?</v>
      </c>
    </row>
    <row r="5394" spans="1:7" x14ac:dyDescent="0.2">
      <c r="A5394">
        <v>2.8837329988341299E+17</v>
      </c>
      <c r="B5394" t="s">
        <v>10554</v>
      </c>
      <c r="C5394" t="e">
        <f>_xlfn.SINGLE( yfentrepreneur Thanks)--Work hard and good luck.</f>
        <v>#NAME?</v>
      </c>
      <c r="D5394" s="1">
        <v>41281.871840277781</v>
      </c>
      <c r="E5394">
        <v>6</v>
      </c>
      <c r="F5394">
        <v>1</v>
      </c>
      <c r="G5394" t="s">
        <v>89</v>
      </c>
    </row>
    <row r="5395" spans="1:7" x14ac:dyDescent="0.2">
      <c r="A5395">
        <v>2.8837682466746701E+17</v>
      </c>
      <c r="B5395" t="s">
        <v>10555</v>
      </c>
      <c r="C5395" t="s">
        <v>10556</v>
      </c>
      <c r="D5395" s="1">
        <v>41281.881562499999</v>
      </c>
      <c r="E5395">
        <v>1</v>
      </c>
      <c r="F5395">
        <v>0</v>
      </c>
      <c r="G5395" t="e">
        <f>GOP_Comedian</f>
        <v>#NAME?</v>
      </c>
    </row>
    <row r="5396" spans="1:7" x14ac:dyDescent="0.2">
      <c r="A5396">
        <v>2.8837734968106502E+17</v>
      </c>
      <c r="B5396" t="s">
        <v>10557</v>
      </c>
      <c r="C5396" t="s">
        <v>10558</v>
      </c>
      <c r="D5396" s="1">
        <v>41281.883009259262</v>
      </c>
      <c r="E5396">
        <v>0</v>
      </c>
      <c r="F5396">
        <v>0</v>
      </c>
      <c r="G5396" t="s">
        <v>89</v>
      </c>
    </row>
    <row r="5397" spans="1:7" x14ac:dyDescent="0.2">
      <c r="A5397">
        <v>2.8837934955457702E+17</v>
      </c>
      <c r="B5397" t="s">
        <v>10559</v>
      </c>
      <c r="C5397" t="s">
        <v>10560</v>
      </c>
      <c r="D5397" s="1">
        <v>41281.88853009259</v>
      </c>
      <c r="E5397">
        <v>30</v>
      </c>
      <c r="F5397">
        <v>25</v>
      </c>
      <c r="G5397" t="s">
        <v>89</v>
      </c>
    </row>
    <row r="5398" spans="1:7" x14ac:dyDescent="0.2">
      <c r="A5398">
        <v>2.883805198954E+17</v>
      </c>
      <c r="B5398" t="s">
        <v>10561</v>
      </c>
      <c r="C5398" t="s">
        <v>10562</v>
      </c>
      <c r="D5398" s="1">
        <v>41281.891759259262</v>
      </c>
      <c r="E5398">
        <v>0</v>
      </c>
      <c r="F5398">
        <v>0</v>
      </c>
      <c r="G5398" t="s">
        <v>89</v>
      </c>
    </row>
    <row r="5399" spans="1:7" x14ac:dyDescent="0.2">
      <c r="A5399">
        <v>2.8838077644419802E+17</v>
      </c>
      <c r="B5399" t="s">
        <v>10563</v>
      </c>
      <c r="C5399" t="e">
        <f xml:space="preserve"> membershelp Yes.</f>
        <v>#NAME?</v>
      </c>
      <c r="D5399" s="1">
        <v>41281.892465277779</v>
      </c>
      <c r="E5399">
        <v>0</v>
      </c>
      <c r="F5399">
        <v>1</v>
      </c>
      <c r="G5399" t="s">
        <v>89</v>
      </c>
    </row>
    <row r="5400" spans="1:7" x14ac:dyDescent="0.2">
      <c r="A5400">
        <v>2.8838117323793997E+17</v>
      </c>
      <c r="B5400" t="s">
        <v>10564</v>
      </c>
      <c r="C5400" t="e">
        <f xml:space="preserve"> FrankMDavisJR You are right.</f>
        <v>#NAME?</v>
      </c>
      <c r="D5400" s="1">
        <v>41281.893564814818</v>
      </c>
      <c r="E5400">
        <v>2</v>
      </c>
      <c r="F5400">
        <v>1</v>
      </c>
      <c r="G5400" t="s">
        <v>89</v>
      </c>
    </row>
    <row r="5401" spans="1:7" x14ac:dyDescent="0.2">
      <c r="A5401">
        <v>2.8838155477700998E+17</v>
      </c>
      <c r="B5401" t="s">
        <v>10565</v>
      </c>
      <c r="C5401" t="s">
        <v>10566</v>
      </c>
      <c r="D5401" s="1">
        <v>41281.894618055558</v>
      </c>
      <c r="E5401">
        <v>0</v>
      </c>
      <c r="F5401">
        <v>1</v>
      </c>
      <c r="G5401" t="e">
        <f>acfyfe</f>
        <v>#NAME?</v>
      </c>
    </row>
    <row r="5402" spans="1:7" x14ac:dyDescent="0.2">
      <c r="A5402">
        <v>2.8838247790556301E+17</v>
      </c>
      <c r="B5402" t="s">
        <v>10567</v>
      </c>
      <c r="C5402" t="e">
        <f xml:space="preserve"> OSUBeaverFan Okay.</f>
        <v>#NAME?</v>
      </c>
      <c r="D5402" s="1">
        <v>41281.897164351853</v>
      </c>
      <c r="E5402">
        <v>1</v>
      </c>
      <c r="F5402">
        <v>0</v>
      </c>
      <c r="G5402" t="s">
        <v>89</v>
      </c>
    </row>
    <row r="5403" spans="1:7" x14ac:dyDescent="0.2">
      <c r="A5403">
        <v>2.8838289200083302E+17</v>
      </c>
      <c r="B5403" t="s">
        <v>10568</v>
      </c>
      <c r="C5403" t="e">
        <f>_xlfn.SINGLE( JaneChallen Thanks), enjoy.</f>
        <v>#NAME?</v>
      </c>
      <c r="D5403" s="1">
        <v>41281.898310185185</v>
      </c>
      <c r="E5403">
        <v>0</v>
      </c>
      <c r="F5403">
        <v>0</v>
      </c>
      <c r="G5403" t="s">
        <v>89</v>
      </c>
    </row>
    <row r="5404" spans="1:7" x14ac:dyDescent="0.2">
      <c r="A5404">
        <v>2.8838552241664E+17</v>
      </c>
      <c r="B5404" t="s">
        <v>10569</v>
      </c>
      <c r="C5404" t="s">
        <v>10570</v>
      </c>
      <c r="D5404" s="1">
        <v>41281.90556712963</v>
      </c>
      <c r="E5404">
        <v>3</v>
      </c>
      <c r="F5404">
        <v>0</v>
      </c>
      <c r="G5404" t="e">
        <f>MegAlove04</f>
        <v>#NAME?</v>
      </c>
    </row>
    <row r="5405" spans="1:7" x14ac:dyDescent="0.2">
      <c r="A5405">
        <v>2.8839047386801299E+17</v>
      </c>
      <c r="B5405" t="s">
        <v>10571</v>
      </c>
      <c r="C5405" t="s">
        <v>10572</v>
      </c>
      <c r="D5405" s="1">
        <v>41281.919224537036</v>
      </c>
      <c r="E5405">
        <v>221</v>
      </c>
      <c r="F5405">
        <v>56</v>
      </c>
    </row>
    <row r="5406" spans="1:7" x14ac:dyDescent="0.2">
      <c r="A5406">
        <v>2.88399000799944E+17</v>
      </c>
      <c r="B5406" t="s">
        <v>10573</v>
      </c>
      <c r="C5406" t="s">
        <v>10574</v>
      </c>
      <c r="D5406" s="1">
        <v>41281.942754629628</v>
      </c>
      <c r="E5406">
        <v>757</v>
      </c>
      <c r="F5406">
        <v>471</v>
      </c>
    </row>
    <row r="5407" spans="1:7" x14ac:dyDescent="0.2">
      <c r="A5407">
        <v>2.8840124285256902E+17</v>
      </c>
      <c r="B5407" t="s">
        <v>10575</v>
      </c>
      <c r="C5407" t="s">
        <v>10576</v>
      </c>
      <c r="D5407" s="1">
        <v>41281.948946759258</v>
      </c>
      <c r="E5407">
        <v>1414</v>
      </c>
      <c r="F5407">
        <v>534</v>
      </c>
    </row>
    <row r="5408" spans="1:7" x14ac:dyDescent="0.2">
      <c r="A5408">
        <v>2.8867339533852998E+17</v>
      </c>
      <c r="B5408" t="s">
        <v>10577</v>
      </c>
      <c r="C5408" t="s">
        <v>10578</v>
      </c>
      <c r="D5408" s="1">
        <v>41282.699942129628</v>
      </c>
      <c r="E5408">
        <v>3</v>
      </c>
      <c r="F5408">
        <v>2</v>
      </c>
      <c r="G5408" t="s">
        <v>215</v>
      </c>
    </row>
    <row r="5409" spans="1:7" x14ac:dyDescent="0.2">
      <c r="A5409">
        <v>2.8867362214551098E+17</v>
      </c>
      <c r="B5409" t="s">
        <v>10579</v>
      </c>
      <c r="C5409" t="s">
        <v>10580</v>
      </c>
      <c r="D5409" s="1">
        <v>41282.700567129628</v>
      </c>
      <c r="E5409">
        <v>0</v>
      </c>
      <c r="F5409">
        <v>0</v>
      </c>
      <c r="G5409" t="s">
        <v>89</v>
      </c>
    </row>
    <row r="5410" spans="1:7" x14ac:dyDescent="0.2">
      <c r="A5410">
        <v>2.8867402847290099E+17</v>
      </c>
      <c r="B5410" t="s">
        <v>10581</v>
      </c>
      <c r="C5410" t="e">
        <f>_xlfn.SINGLE( TonifReardon _xlfn.SINGLE( foxandfriends Thanks.))</f>
        <v>#NAME?</v>
      </c>
      <c r="D5410" s="1">
        <v>41282.701689814814</v>
      </c>
      <c r="E5410">
        <v>0</v>
      </c>
      <c r="F5410">
        <v>0</v>
      </c>
      <c r="G5410" t="s">
        <v>215</v>
      </c>
    </row>
    <row r="5411" spans="1:7" x14ac:dyDescent="0.2">
      <c r="A5411">
        <v>2.8867440312072102E+17</v>
      </c>
      <c r="B5411" t="s">
        <v>10582</v>
      </c>
      <c r="C5411" t="s">
        <v>10583</v>
      </c>
      <c r="D5411" s="1">
        <v>41282.702719907407</v>
      </c>
      <c r="E5411">
        <v>0</v>
      </c>
      <c r="F5411">
        <v>0</v>
      </c>
      <c r="G5411" t="s">
        <v>215</v>
      </c>
    </row>
    <row r="5412" spans="1:7" x14ac:dyDescent="0.2">
      <c r="A5412">
        <v>2.88674659610816E+17</v>
      </c>
      <c r="B5412" t="s">
        <v>10584</v>
      </c>
      <c r="C5412" t="e">
        <f>_xlfn.SINGLE(adkradio Yes), send address.</f>
        <v>#NAME?</v>
      </c>
      <c r="D5412" s="1">
        <v>41282.703425925924</v>
      </c>
      <c r="E5412">
        <v>2</v>
      </c>
      <c r="F5412">
        <v>0</v>
      </c>
      <c r="G5412" t="e">
        <f>adkradio</f>
        <v>#NAME?</v>
      </c>
    </row>
    <row r="5413" spans="1:7" x14ac:dyDescent="0.2">
      <c r="A5413">
        <v>2.8867644389707302E+17</v>
      </c>
      <c r="B5413" t="s">
        <v>10585</v>
      </c>
      <c r="C5413" t="s">
        <v>10586</v>
      </c>
      <c r="D5413" s="1">
        <v>41282.708356481482</v>
      </c>
      <c r="E5413">
        <v>0</v>
      </c>
      <c r="F5413">
        <v>1</v>
      </c>
      <c r="G5413" t="s">
        <v>89</v>
      </c>
    </row>
    <row r="5414" spans="1:7" x14ac:dyDescent="0.2">
      <c r="A5414">
        <v>2.8867677757493197E+17</v>
      </c>
      <c r="B5414" t="s">
        <v>10587</v>
      </c>
      <c r="C5414" t="e">
        <f xml:space="preserve"> grant_wyeth Thanks Grant.</f>
        <v>#NAME?</v>
      </c>
      <c r="D5414" s="1">
        <v>41282.709270833337</v>
      </c>
      <c r="E5414">
        <v>1</v>
      </c>
      <c r="F5414">
        <v>0</v>
      </c>
      <c r="G5414" t="s">
        <v>89</v>
      </c>
    </row>
    <row r="5415" spans="1:7" x14ac:dyDescent="0.2">
      <c r="A5415">
        <v>2.8869135665267501E+17</v>
      </c>
      <c r="B5415" t="s">
        <v>10588</v>
      </c>
      <c r="C5415" t="s">
        <v>10589</v>
      </c>
      <c r="D5415" s="1">
        <v>41282.749502314815</v>
      </c>
      <c r="E5415">
        <v>41</v>
      </c>
      <c r="F5415">
        <v>28</v>
      </c>
    </row>
    <row r="5416" spans="1:7" x14ac:dyDescent="0.2">
      <c r="A5416">
        <v>2.8869159464169798E+17</v>
      </c>
      <c r="B5416" t="s">
        <v>10590</v>
      </c>
      <c r="C5416" t="s">
        <v>10591</v>
      </c>
      <c r="D5416" s="1">
        <v>41282.750162037039</v>
      </c>
      <c r="E5416">
        <v>38</v>
      </c>
      <c r="F5416">
        <v>22</v>
      </c>
    </row>
    <row r="5417" spans="1:7" x14ac:dyDescent="0.2">
      <c r="A5417">
        <v>2.8869786166586899E+17</v>
      </c>
      <c r="B5417" t="s">
        <v>10592</v>
      </c>
      <c r="C5417" t="s">
        <v>10593</v>
      </c>
      <c r="D5417" s="1">
        <v>41282.767453703702</v>
      </c>
      <c r="E5417">
        <v>234</v>
      </c>
      <c r="F5417">
        <v>122</v>
      </c>
      <c r="G5417" t="s">
        <v>89</v>
      </c>
    </row>
    <row r="5418" spans="1:7" x14ac:dyDescent="0.2">
      <c r="A5418">
        <v>2.8869953696735603E+17</v>
      </c>
      <c r="B5418" t="s">
        <v>10594</v>
      </c>
      <c r="C5418" t="e">
        <f xml:space="preserve"> ethwhite Hi Ethan</f>
        <v>#NAME?</v>
      </c>
      <c r="D5418" s="1">
        <v>41282.772083333337</v>
      </c>
      <c r="E5418">
        <v>4</v>
      </c>
      <c r="F5418">
        <v>5</v>
      </c>
      <c r="G5418" t="s">
        <v>89</v>
      </c>
    </row>
    <row r="5419" spans="1:7" x14ac:dyDescent="0.2">
      <c r="A5419">
        <v>2.8870000555498701E+17</v>
      </c>
      <c r="B5419" t="s">
        <v>10595</v>
      </c>
      <c r="C5419" t="s">
        <v>10596</v>
      </c>
      <c r="D5419" s="1">
        <v>41282.773368055554</v>
      </c>
      <c r="E5419">
        <v>258</v>
      </c>
      <c r="F5419">
        <v>104</v>
      </c>
    </row>
    <row r="5420" spans="1:7" x14ac:dyDescent="0.2">
      <c r="A5420">
        <v>2.8870989307303898E+17</v>
      </c>
      <c r="B5420" t="s">
        <v>10597</v>
      </c>
      <c r="C5420" t="s">
        <v>10598</v>
      </c>
      <c r="D5420" s="1">
        <v>41282.800659722219</v>
      </c>
      <c r="E5420">
        <v>239</v>
      </c>
      <c r="F5420">
        <v>24</v>
      </c>
    </row>
    <row r="5421" spans="1:7" x14ac:dyDescent="0.2">
      <c r="A5421">
        <v>2.8871284253694701E+17</v>
      </c>
      <c r="B5421" t="s">
        <v>10599</v>
      </c>
      <c r="C5421" t="e">
        <f>_xlfn.SINGLE( TVTango _xlfn.SINGLE( BillRancic great reminder))--Thanks.</f>
        <v>#NAME?</v>
      </c>
      <c r="D5421" s="1">
        <v>41282.808796296296</v>
      </c>
      <c r="E5421">
        <v>0</v>
      </c>
      <c r="F5421">
        <v>0</v>
      </c>
      <c r="G5421" t="s">
        <v>215</v>
      </c>
    </row>
    <row r="5422" spans="1:7" x14ac:dyDescent="0.2">
      <c r="A5422">
        <v>2.8871303011883002E+17</v>
      </c>
      <c r="B5422" t="s">
        <v>10600</v>
      </c>
      <c r="C5422" t="e">
        <f xml:space="preserve"> DelonMackenze Thanks.</f>
        <v>#NAME?</v>
      </c>
      <c r="D5422" s="1">
        <v>41282.809317129628</v>
      </c>
      <c r="E5422">
        <v>1</v>
      </c>
      <c r="F5422">
        <v>1</v>
      </c>
      <c r="G5422" t="s">
        <v>89</v>
      </c>
    </row>
    <row r="5423" spans="1:7" x14ac:dyDescent="0.2">
      <c r="A5423">
        <v>2.8871388575682099E+17</v>
      </c>
      <c r="B5423" t="s">
        <v>10601</v>
      </c>
      <c r="C5423" t="e">
        <f xml:space="preserve"> HLDRPiper73 Thank you.</f>
        <v>#NAME?</v>
      </c>
      <c r="D5423" s="1">
        <v>41282.811678240738</v>
      </c>
      <c r="E5423">
        <v>0</v>
      </c>
      <c r="F5423">
        <v>1</v>
      </c>
      <c r="G5423" t="s">
        <v>89</v>
      </c>
    </row>
    <row r="5424" spans="1:7" x14ac:dyDescent="0.2">
      <c r="A5424">
        <v>2.8871418931538298E+17</v>
      </c>
      <c r="B5424" t="s">
        <v>10602</v>
      </c>
      <c r="C5424" t="e">
        <f>rilwanemeje Thank you.</f>
        <v>#NAME?</v>
      </c>
      <c r="D5424" s="1">
        <v>41282.812511574077</v>
      </c>
      <c r="E5424">
        <v>0</v>
      </c>
      <c r="F5424">
        <v>0</v>
      </c>
      <c r="G5424" t="e">
        <f>rilwanemeje</f>
        <v>#NAME?</v>
      </c>
    </row>
    <row r="5425" spans="1:7" x14ac:dyDescent="0.2">
      <c r="A5425">
        <v>2.8871443196427398E+17</v>
      </c>
      <c r="B5425" t="s">
        <v>10603</v>
      </c>
      <c r="C5425" t="s">
        <v>10604</v>
      </c>
      <c r="D5425" s="1">
        <v>41282.81318287037</v>
      </c>
      <c r="E5425">
        <v>4</v>
      </c>
      <c r="F5425">
        <v>1</v>
      </c>
      <c r="G5425" t="s">
        <v>89</v>
      </c>
    </row>
    <row r="5426" spans="1:7" x14ac:dyDescent="0.2">
      <c r="A5426">
        <v>2.8871486621732E+17</v>
      </c>
      <c r="B5426" t="s">
        <v>10605</v>
      </c>
      <c r="C5426" t="s">
        <v>10606</v>
      </c>
      <c r="D5426" s="1">
        <v>41282.814375000002</v>
      </c>
      <c r="E5426">
        <v>2</v>
      </c>
      <c r="F5426">
        <v>0</v>
      </c>
      <c r="G5426" t="s">
        <v>215</v>
      </c>
    </row>
    <row r="5427" spans="1:7" x14ac:dyDescent="0.2">
      <c r="A5427">
        <v>2.8871505697846797E+17</v>
      </c>
      <c r="B5427" t="s">
        <v>10607</v>
      </c>
      <c r="C5427" t="s">
        <v>10608</v>
      </c>
      <c r="D5427" s="1">
        <v>41282.81490740741</v>
      </c>
      <c r="E5427">
        <v>2</v>
      </c>
      <c r="F5427">
        <v>1</v>
      </c>
      <c r="G5427" t="e">
        <f>_xlfn.SINGLE( _xlfn.SINGLE(TheTeaParty_net))</f>
        <v>#NAME?</v>
      </c>
    </row>
    <row r="5428" spans="1:7" x14ac:dyDescent="0.2">
      <c r="A5428">
        <v>2.8871590129605798E+17</v>
      </c>
      <c r="B5428" t="s">
        <v>10609</v>
      </c>
      <c r="C5428" t="s">
        <v>10610</v>
      </c>
      <c r="D5428" s="1">
        <v>41282.817233796297</v>
      </c>
      <c r="E5428">
        <v>988</v>
      </c>
      <c r="F5428">
        <v>389</v>
      </c>
    </row>
    <row r="5429" spans="1:7" x14ac:dyDescent="0.2">
      <c r="A5429">
        <v>2.8872118118242298E+17</v>
      </c>
      <c r="B5429" t="s">
        <v>10611</v>
      </c>
      <c r="C5429" t="s">
        <v>10612</v>
      </c>
      <c r="D5429" s="1">
        <v>41282.831805555557</v>
      </c>
      <c r="E5429">
        <v>269</v>
      </c>
      <c r="F5429">
        <v>171</v>
      </c>
    </row>
    <row r="5430" spans="1:7" x14ac:dyDescent="0.2">
      <c r="A5430">
        <v>2.8872276797568602E+17</v>
      </c>
      <c r="B5430" t="s">
        <v>10613</v>
      </c>
      <c r="C5430" t="s">
        <v>10614</v>
      </c>
      <c r="D5430" s="1">
        <v>41282.836180555554</v>
      </c>
      <c r="E5430">
        <v>772</v>
      </c>
      <c r="F5430">
        <v>589</v>
      </c>
    </row>
    <row r="5431" spans="1:7" x14ac:dyDescent="0.2">
      <c r="A5431">
        <v>2.8872302477195597E+17</v>
      </c>
      <c r="B5431" t="s">
        <v>10615</v>
      </c>
      <c r="C5431" t="s">
        <v>10616</v>
      </c>
      <c r="D5431" s="1">
        <v>41282.836886574078</v>
      </c>
      <c r="E5431">
        <v>530</v>
      </c>
      <c r="F5431">
        <v>300</v>
      </c>
    </row>
    <row r="5432" spans="1:7" x14ac:dyDescent="0.2">
      <c r="A5432">
        <v>2.8873293027935002E+17</v>
      </c>
      <c r="B5432" t="s">
        <v>10617</v>
      </c>
      <c r="C5432" t="s">
        <v>10618</v>
      </c>
      <c r="D5432" s="1">
        <v>41282.864224537036</v>
      </c>
      <c r="E5432">
        <v>49</v>
      </c>
      <c r="F5432">
        <v>26</v>
      </c>
      <c r="G5432" t="s">
        <v>89</v>
      </c>
    </row>
    <row r="5433" spans="1:7" x14ac:dyDescent="0.2">
      <c r="A5433">
        <v>2.88734320041E+17</v>
      </c>
      <c r="B5433" t="s">
        <v>10619</v>
      </c>
      <c r="C5433" t="s">
        <v>10620</v>
      </c>
      <c r="D5433" s="1">
        <v>41282.868055555555</v>
      </c>
      <c r="E5433">
        <v>0</v>
      </c>
      <c r="F5433">
        <v>0</v>
      </c>
      <c r="G5433" t="s">
        <v>215</v>
      </c>
    </row>
    <row r="5434" spans="1:7" x14ac:dyDescent="0.2">
      <c r="A5434">
        <v>2.8873766086707597E+17</v>
      </c>
      <c r="B5434" t="s">
        <v>10621</v>
      </c>
      <c r="C5434" t="e">
        <f xml:space="preserve"> Seanelmi Thanks Sean.</f>
        <v>#NAME?</v>
      </c>
      <c r="D5434" s="1">
        <v>41282.877280092594</v>
      </c>
      <c r="E5434">
        <v>0</v>
      </c>
      <c r="F5434">
        <v>0</v>
      </c>
      <c r="G5434" t="s">
        <v>89</v>
      </c>
    </row>
    <row r="5435" spans="1:7" x14ac:dyDescent="0.2">
      <c r="A5435">
        <v>2.8873881764771802E+17</v>
      </c>
      <c r="B5435" t="s">
        <v>10622</v>
      </c>
      <c r="C5435" t="s">
        <v>10623</v>
      </c>
      <c r="D5435" s="1">
        <v>41282.880474537036</v>
      </c>
      <c r="E5435">
        <v>0</v>
      </c>
      <c r="F5435">
        <v>2</v>
      </c>
      <c r="G5435" t="s">
        <v>89</v>
      </c>
    </row>
    <row r="5436" spans="1:7" x14ac:dyDescent="0.2">
      <c r="A5436">
        <v>2.8874274747150701E+17</v>
      </c>
      <c r="B5436" t="s">
        <v>10624</v>
      </c>
      <c r="C5436" t="s">
        <v>10625</v>
      </c>
      <c r="D5436" s="1">
        <v>41282.891319444447</v>
      </c>
      <c r="E5436">
        <v>1657</v>
      </c>
      <c r="F5436">
        <v>2565</v>
      </c>
    </row>
    <row r="5437" spans="1:7" x14ac:dyDescent="0.2">
      <c r="A5437">
        <v>2.8874497258752E+17</v>
      </c>
      <c r="B5437" t="s">
        <v>10626</v>
      </c>
      <c r="C5437" t="s">
        <v>10627</v>
      </c>
      <c r="D5437" s="1">
        <v>41282.897453703707</v>
      </c>
      <c r="E5437">
        <v>1</v>
      </c>
      <c r="F5437">
        <v>0</v>
      </c>
      <c r="G5437" t="s">
        <v>215</v>
      </c>
    </row>
    <row r="5438" spans="1:7" x14ac:dyDescent="0.2">
      <c r="A5438">
        <v>2.8874525637832698E+17</v>
      </c>
      <c r="B5438" t="s">
        <v>10628</v>
      </c>
      <c r="C5438" t="s">
        <v>10629</v>
      </c>
      <c r="D5438" s="1">
        <v>41282.898240740738</v>
      </c>
      <c r="E5438">
        <v>1</v>
      </c>
      <c r="F5438">
        <v>1</v>
      </c>
      <c r="G5438" t="e">
        <f>TweetsFromNancy</f>
        <v>#NAME?</v>
      </c>
    </row>
    <row r="5439" spans="1:7" x14ac:dyDescent="0.2">
      <c r="A5439">
        <v>2.88745454991192E+17</v>
      </c>
      <c r="B5439" t="s">
        <v>10630</v>
      </c>
      <c r="C5439" t="s">
        <v>10631</v>
      </c>
      <c r="D5439" s="1">
        <v>41282.898784722223</v>
      </c>
      <c r="E5439">
        <v>0</v>
      </c>
      <c r="F5439">
        <v>0</v>
      </c>
      <c r="G5439" t="s">
        <v>89</v>
      </c>
    </row>
    <row r="5440" spans="1:7" x14ac:dyDescent="0.2">
      <c r="A5440">
        <v>2.8874564255627597E+17</v>
      </c>
      <c r="B5440" t="s">
        <v>10632</v>
      </c>
      <c r="C5440" t="s">
        <v>10633</v>
      </c>
      <c r="D5440" s="1">
        <v>41282.899305555555</v>
      </c>
      <c r="E5440">
        <v>0</v>
      </c>
      <c r="F5440">
        <v>1</v>
      </c>
      <c r="G5440" t="s">
        <v>89</v>
      </c>
    </row>
    <row r="5441" spans="1:7" x14ac:dyDescent="0.2">
      <c r="A5441">
        <v>2.8874580754761702E+17</v>
      </c>
      <c r="B5441" t="s">
        <v>10634</v>
      </c>
      <c r="C5441" t="s">
        <v>10635</v>
      </c>
      <c r="D5441" s="1">
        <v>41282.899756944447</v>
      </c>
      <c r="E5441">
        <v>0</v>
      </c>
      <c r="F5441">
        <v>0</v>
      </c>
      <c r="G5441" t="e">
        <f>caarlatwiter</f>
        <v>#NAME?</v>
      </c>
    </row>
    <row r="5442" spans="1:7" x14ac:dyDescent="0.2">
      <c r="A5442">
        <v>2.8874602896073498E+17</v>
      </c>
      <c r="B5442" t="s">
        <v>10636</v>
      </c>
      <c r="C5442" t="e">
        <f xml:space="preserve"> USFiscalSanity Work hard.</f>
        <v>#NAME?</v>
      </c>
      <c r="D5442" s="1">
        <v>41282.900370370371</v>
      </c>
      <c r="E5442">
        <v>0</v>
      </c>
      <c r="F5442">
        <v>0</v>
      </c>
      <c r="G5442" t="s">
        <v>89</v>
      </c>
    </row>
    <row r="5443" spans="1:7" x14ac:dyDescent="0.2">
      <c r="A5443">
        <v>2.88746481358344E+17</v>
      </c>
      <c r="B5443" t="s">
        <v>10637</v>
      </c>
      <c r="C5443" t="s">
        <v>10638</v>
      </c>
      <c r="D5443" s="1">
        <v>41282.901620370372</v>
      </c>
      <c r="E5443">
        <v>5</v>
      </c>
      <c r="F5443">
        <v>8</v>
      </c>
      <c r="G5443" t="s">
        <v>89</v>
      </c>
    </row>
    <row r="5444" spans="1:7" x14ac:dyDescent="0.2">
      <c r="A5444">
        <v>2.8874674110739597E+17</v>
      </c>
      <c r="B5444" t="s">
        <v>10639</v>
      </c>
      <c r="C5444" t="e">
        <f xml:space="preserve"> Joeisterrific Thanks Joe.</f>
        <v>#NAME?</v>
      </c>
      <c r="D5444" s="1">
        <v>41282.902337962965</v>
      </c>
      <c r="E5444">
        <v>0</v>
      </c>
      <c r="F5444">
        <v>0</v>
      </c>
      <c r="G5444" t="s">
        <v>89</v>
      </c>
    </row>
    <row r="5445" spans="1:7" x14ac:dyDescent="0.2">
      <c r="A5445">
        <v>2.8874915007233997E+17</v>
      </c>
      <c r="B5445" t="s">
        <v>10640</v>
      </c>
      <c r="C5445" t="s">
        <v>10641</v>
      </c>
      <c r="D5445" s="1">
        <v>41282.90898148148</v>
      </c>
      <c r="E5445">
        <v>262</v>
      </c>
      <c r="F5445">
        <v>179</v>
      </c>
    </row>
    <row r="5446" spans="1:7" x14ac:dyDescent="0.2">
      <c r="A5446">
        <v>2.88751812171952E+17</v>
      </c>
      <c r="B5446" t="s">
        <v>10642</v>
      </c>
      <c r="C5446" t="s">
        <v>10643</v>
      </c>
      <c r="D5446" s="1">
        <v>41282.916331018518</v>
      </c>
      <c r="E5446">
        <v>8</v>
      </c>
      <c r="F5446">
        <v>8</v>
      </c>
      <c r="G5446" t="s">
        <v>215</v>
      </c>
    </row>
    <row r="5447" spans="1:7" x14ac:dyDescent="0.2">
      <c r="A5447">
        <v>2.88754875922264E+17</v>
      </c>
      <c r="B5447" t="s">
        <v>10644</v>
      </c>
      <c r="C5447" t="e">
        <f>_xlfn.SINGLE( schutzhund007 great)--I would rather it be here--by far.</f>
        <v>#NAME?</v>
      </c>
      <c r="D5447" s="1">
        <v>41282.924780092595</v>
      </c>
      <c r="E5447">
        <v>2</v>
      </c>
      <c r="F5447">
        <v>0</v>
      </c>
      <c r="G5447" t="s">
        <v>89</v>
      </c>
    </row>
    <row r="5448" spans="1:7" x14ac:dyDescent="0.2">
      <c r="A5448">
        <v>2.8875757647522202E+17</v>
      </c>
      <c r="B5448" t="s">
        <v>10645</v>
      </c>
      <c r="C5448" t="s">
        <v>10646</v>
      </c>
      <c r="D5448" s="1">
        <v>41282.932233796295</v>
      </c>
      <c r="E5448">
        <v>0</v>
      </c>
      <c r="F5448">
        <v>0</v>
      </c>
      <c r="G5448" t="s">
        <v>215</v>
      </c>
    </row>
    <row r="5449" spans="1:7" x14ac:dyDescent="0.2">
      <c r="A5449">
        <v>2.8875880455904397E+17</v>
      </c>
      <c r="B5449" t="s">
        <v>10647</v>
      </c>
      <c r="C5449" t="e">
        <f>_xlfn.SINGLE( Haley_Loyal _xlfn.SINGLE( CelebApprentice _xlfn.SINGLE( latoyajackson LaToya is terrific.)))</f>
        <v>#NAME?</v>
      </c>
      <c r="D5449" s="1">
        <v>41282.935624999998</v>
      </c>
      <c r="E5449">
        <v>2</v>
      </c>
      <c r="F5449">
        <v>2</v>
      </c>
      <c r="G5449" t="s">
        <v>576</v>
      </c>
    </row>
    <row r="5450" spans="1:7" x14ac:dyDescent="0.2">
      <c r="A5450">
        <v>2.8875916975710598E+17</v>
      </c>
      <c r="B5450" t="s">
        <v>10648</v>
      </c>
      <c r="C5450" t="s">
        <v>10649</v>
      </c>
      <c r="D5450" s="1">
        <v>41282.936631944445</v>
      </c>
      <c r="E5450">
        <v>3</v>
      </c>
      <c r="F5450">
        <v>2</v>
      </c>
      <c r="G5450" t="s">
        <v>89</v>
      </c>
    </row>
    <row r="5451" spans="1:7" x14ac:dyDescent="0.2">
      <c r="A5451">
        <v>2.88759822776664E+17</v>
      </c>
      <c r="B5451" t="s">
        <v>10650</v>
      </c>
      <c r="C5451" t="s">
        <v>10651</v>
      </c>
      <c r="D5451" s="1">
        <v>41282.938437500001</v>
      </c>
      <c r="E5451">
        <v>0</v>
      </c>
      <c r="F5451">
        <v>0</v>
      </c>
      <c r="G5451" t="s">
        <v>89</v>
      </c>
    </row>
    <row r="5452" spans="1:7" x14ac:dyDescent="0.2">
      <c r="A5452">
        <v>2.8876004137540403E+17</v>
      </c>
      <c r="B5452" t="s">
        <v>10652</v>
      </c>
      <c r="C5452" t="e">
        <f>_xlfn.SINGLE( shineb4 _xlfn.SINGLE( jayleno _xlfn.SINGLE( billmaher Thanks)))</f>
        <v>#NAME?</v>
      </c>
      <c r="D5452" s="1">
        <v>41282.939039351855</v>
      </c>
      <c r="E5452">
        <v>5</v>
      </c>
      <c r="F5452">
        <v>0</v>
      </c>
      <c r="G5452" t="s">
        <v>576</v>
      </c>
    </row>
    <row r="5453" spans="1:7" x14ac:dyDescent="0.2">
      <c r="A5453">
        <v>2.8876100523484698E+17</v>
      </c>
      <c r="B5453" t="s">
        <v>10653</v>
      </c>
      <c r="C5453" t="e">
        <f xml:space="preserve"> DYNAMITEFLYY Thanks.</f>
        <v>#NAME?</v>
      </c>
      <c r="D5453" s="1">
        <v>41282.941701388889</v>
      </c>
      <c r="E5453">
        <v>1</v>
      </c>
      <c r="F5453">
        <v>1</v>
      </c>
      <c r="G5453" t="s">
        <v>89</v>
      </c>
    </row>
    <row r="5454" spans="1:7" x14ac:dyDescent="0.2">
      <c r="A5454">
        <v>2.8876265529084698E+17</v>
      </c>
      <c r="B5454" t="s">
        <v>10654</v>
      </c>
      <c r="C5454" t="s">
        <v>10655</v>
      </c>
      <c r="D5454" s="1">
        <v>41282.946250000001</v>
      </c>
      <c r="E5454">
        <v>1028</v>
      </c>
      <c r="F5454">
        <v>647</v>
      </c>
    </row>
    <row r="5455" spans="1:7" x14ac:dyDescent="0.2">
      <c r="A5455">
        <v>2.8900855079620602E+17</v>
      </c>
      <c r="B5455" t="s">
        <v>10656</v>
      </c>
      <c r="C5455" t="s">
        <v>10657</v>
      </c>
      <c r="D5455" s="1">
        <v>41283.624791666669</v>
      </c>
      <c r="E5455">
        <v>31</v>
      </c>
      <c r="F5455">
        <v>28</v>
      </c>
      <c r="G5455" t="s">
        <v>89</v>
      </c>
    </row>
    <row r="5456" spans="1:7" x14ac:dyDescent="0.2">
      <c r="A5456">
        <v>2.8901440682894502E+17</v>
      </c>
      <c r="B5456" t="s">
        <v>10658</v>
      </c>
      <c r="C5456" t="e">
        <f xml:space="preserve"> kristine_kaplan Happy Birthday Kristine</f>
        <v>#NAME?</v>
      </c>
      <c r="D5456" s="1">
        <v>41283.640949074077</v>
      </c>
      <c r="E5456">
        <v>1</v>
      </c>
      <c r="F5456">
        <v>1</v>
      </c>
      <c r="G5456" t="s">
        <v>89</v>
      </c>
    </row>
    <row r="5457" spans="1:7" x14ac:dyDescent="0.2">
      <c r="A5457">
        <v>2.8901701126522803E+17</v>
      </c>
      <c r="B5457" t="s">
        <v>10659</v>
      </c>
      <c r="C5457" t="s">
        <v>10660</v>
      </c>
      <c r="D5457" s="1">
        <v>41283.648136574076</v>
      </c>
      <c r="E5457">
        <v>21</v>
      </c>
      <c r="F5457">
        <v>19</v>
      </c>
      <c r="G5457" t="s">
        <v>89</v>
      </c>
    </row>
    <row r="5458" spans="1:7" x14ac:dyDescent="0.2">
      <c r="A5458">
        <v>2.8901724464470003E+17</v>
      </c>
      <c r="B5458" t="s">
        <v>10661</v>
      </c>
      <c r="C5458" t="s">
        <v>10662</v>
      </c>
      <c r="D5458" s="1">
        <v>41283.648784722223</v>
      </c>
      <c r="E5458">
        <v>1</v>
      </c>
      <c r="F5458">
        <v>0</v>
      </c>
      <c r="G5458" t="e">
        <f>TracyN3109</f>
        <v>#NAME?</v>
      </c>
    </row>
    <row r="5459" spans="1:7" x14ac:dyDescent="0.2">
      <c r="A5459">
        <v>2.89019094638944E+17</v>
      </c>
      <c r="B5459" t="s">
        <v>10663</v>
      </c>
      <c r="C5459" t="s">
        <v>10664</v>
      </c>
      <c r="D5459" s="1">
        <v>41283.65388888889</v>
      </c>
      <c r="E5459">
        <v>0</v>
      </c>
      <c r="F5459">
        <v>0</v>
      </c>
      <c r="G5459" t="s">
        <v>89</v>
      </c>
    </row>
    <row r="5460" spans="1:7" x14ac:dyDescent="0.2">
      <c r="A5460">
        <v>2.89021849751408E+17</v>
      </c>
      <c r="B5460" t="s">
        <v>10665</v>
      </c>
      <c r="C5460" t="e">
        <f>_xlfn.SINGLE( Samco42 no), but I hate incompetence.</f>
        <v>#NAME?</v>
      </c>
      <c r="D5460" s="1">
        <v>41283.661493055559</v>
      </c>
      <c r="E5460">
        <v>1</v>
      </c>
      <c r="F5460">
        <v>2</v>
      </c>
      <c r="G5460" t="s">
        <v>89</v>
      </c>
    </row>
    <row r="5461" spans="1:7" x14ac:dyDescent="0.2">
      <c r="A5461">
        <v>2.8902213097947898E+17</v>
      </c>
      <c r="B5461" t="s">
        <v>10666</v>
      </c>
      <c r="C5461" t="s">
        <v>10667</v>
      </c>
      <c r="D5461" s="1">
        <v>41283.662268518521</v>
      </c>
      <c r="E5461">
        <v>1</v>
      </c>
      <c r="F5461">
        <v>0</v>
      </c>
      <c r="G5461" t="s">
        <v>89</v>
      </c>
    </row>
    <row r="5462" spans="1:7" x14ac:dyDescent="0.2">
      <c r="A5462">
        <v>2.8902265804831098E+17</v>
      </c>
      <c r="B5462" t="s">
        <v>10668</v>
      </c>
      <c r="C5462" t="e">
        <f>_xlfn.SINGLE(Adam4integrity True. _xlfn.SINGLE( gretawire is great at what she does.))</f>
        <v>#NAME?</v>
      </c>
      <c r="D5462" s="1">
        <v>41283.663726851853</v>
      </c>
      <c r="E5462">
        <v>0</v>
      </c>
      <c r="F5462">
        <v>0</v>
      </c>
      <c r="G5462" t="s">
        <v>10669</v>
      </c>
    </row>
    <row r="5463" spans="1:7" x14ac:dyDescent="0.2">
      <c r="A5463">
        <v>2.8902304155868698E+17</v>
      </c>
      <c r="B5463" t="s">
        <v>10670</v>
      </c>
      <c r="C5463" t="e">
        <f xml:space="preserve"> sandramdocer Happy new year Sandra.</f>
        <v>#NAME?</v>
      </c>
      <c r="D5463" s="1">
        <v>41283.664780092593</v>
      </c>
      <c r="E5463">
        <v>1</v>
      </c>
      <c r="F5463">
        <v>2</v>
      </c>
      <c r="G5463" t="s">
        <v>89</v>
      </c>
    </row>
    <row r="5464" spans="1:7" x14ac:dyDescent="0.2">
      <c r="A5464">
        <v>2.8902533907677498E+17</v>
      </c>
      <c r="B5464" t="s">
        <v>10671</v>
      </c>
      <c r="C5464" t="e">
        <f>nolanitenyc No.</f>
        <v>#NAME?</v>
      </c>
      <c r="D5464" s="1">
        <v>41283.671122685184</v>
      </c>
      <c r="E5464">
        <v>0</v>
      </c>
      <c r="F5464">
        <v>0</v>
      </c>
      <c r="G5464" t="e">
        <f>nolanitenyc</f>
        <v>#NAME?</v>
      </c>
    </row>
    <row r="5465" spans="1:7" x14ac:dyDescent="0.2">
      <c r="A5465">
        <v>2.8902557057302099E+17</v>
      </c>
      <c r="B5465" t="s">
        <v>10672</v>
      </c>
      <c r="C5465" t="s">
        <v>10673</v>
      </c>
      <c r="D5465" s="1">
        <v>41283.671759259261</v>
      </c>
      <c r="E5465">
        <v>2</v>
      </c>
      <c r="F5465">
        <v>0</v>
      </c>
      <c r="G5465" t="e">
        <f>AuthenticSig22</f>
        <v>#NAME?</v>
      </c>
    </row>
    <row r="5466" spans="1:7" x14ac:dyDescent="0.2">
      <c r="A5466">
        <v>2.8902589094652301E+17</v>
      </c>
      <c r="B5466" t="s">
        <v>10674</v>
      </c>
      <c r="C5466" t="e">
        <f>marioraez1 Thanks.</f>
        <v>#NAME?</v>
      </c>
      <c r="D5466" s="1">
        <v>41283.672638888886</v>
      </c>
      <c r="E5466">
        <v>0</v>
      </c>
      <c r="F5466">
        <v>3</v>
      </c>
      <c r="G5466" t="e">
        <f>marioraez1</f>
        <v>#NAME?</v>
      </c>
    </row>
    <row r="5467" spans="1:7" x14ac:dyDescent="0.2">
      <c r="A5467">
        <v>2.8904276631763302E+17</v>
      </c>
      <c r="B5467" t="s">
        <v>10675</v>
      </c>
      <c r="C5467" t="s">
        <v>10676</v>
      </c>
      <c r="D5467" s="1">
        <v>41283.719212962962</v>
      </c>
      <c r="E5467">
        <v>48</v>
      </c>
      <c r="F5467">
        <v>45</v>
      </c>
      <c r="G5467" t="s">
        <v>215</v>
      </c>
    </row>
    <row r="5468" spans="1:7" x14ac:dyDescent="0.2">
      <c r="A5468">
        <v>2.8904412468491002E+17</v>
      </c>
      <c r="B5468" t="s">
        <v>10677</v>
      </c>
      <c r="C5468" t="s">
        <v>10678</v>
      </c>
      <c r="D5468" s="1">
        <v>41283.722962962966</v>
      </c>
      <c r="E5468">
        <v>4</v>
      </c>
      <c r="F5468">
        <v>1</v>
      </c>
      <c r="G5468" t="s">
        <v>89</v>
      </c>
    </row>
    <row r="5469" spans="1:7" x14ac:dyDescent="0.2">
      <c r="A5469">
        <v>2.8904460319630099E+17</v>
      </c>
      <c r="B5469" t="s">
        <v>10679</v>
      </c>
      <c r="C5469" t="s">
        <v>10680</v>
      </c>
      <c r="D5469" s="1">
        <v>41283.724282407406</v>
      </c>
      <c r="E5469">
        <v>0</v>
      </c>
      <c r="F5469">
        <v>0</v>
      </c>
      <c r="G5469" t="e">
        <f>DJT_biggest_fan</f>
        <v>#NAME?</v>
      </c>
    </row>
    <row r="5470" spans="1:7" x14ac:dyDescent="0.2">
      <c r="A5470">
        <v>2.89044969140936E+17</v>
      </c>
      <c r="B5470" t="s">
        <v>10681</v>
      </c>
      <c r="C5470" t="e">
        <f>_xlfn.SINGLE(drehm010 great), Thanks.</f>
        <v>#NAME?</v>
      </c>
      <c r="D5470" s="1">
        <v>41283.725289351853</v>
      </c>
      <c r="E5470">
        <v>0</v>
      </c>
      <c r="F5470">
        <v>0</v>
      </c>
      <c r="G5470" t="e">
        <f>drehm010</f>
        <v>#NAME?</v>
      </c>
    </row>
    <row r="5471" spans="1:7" x14ac:dyDescent="0.2">
      <c r="A5471">
        <v>2.8904997122172499E+17</v>
      </c>
      <c r="B5471" t="s">
        <v>10682</v>
      </c>
      <c r="C5471" t="e">
        <f>_xlfn.SINGLE( Rosegalwines _xlfn.SINGLE( RNC many people agree.))</f>
        <v>#NAME?</v>
      </c>
      <c r="D5471" s="1">
        <v>41283.73909722222</v>
      </c>
      <c r="E5471">
        <v>0</v>
      </c>
      <c r="F5471">
        <v>0</v>
      </c>
      <c r="G5471" t="s">
        <v>215</v>
      </c>
    </row>
    <row r="5472" spans="1:7" x14ac:dyDescent="0.2">
      <c r="A5472">
        <v>2.8905026422324E+17</v>
      </c>
      <c r="B5472" t="s">
        <v>10683</v>
      </c>
      <c r="C5472" t="e">
        <f xml:space="preserve"> nicolewalker20 I have and I do.</f>
        <v>#NAME?</v>
      </c>
      <c r="D5472" s="1">
        <v>41283.739895833336</v>
      </c>
      <c r="E5472">
        <v>0</v>
      </c>
      <c r="F5472">
        <v>0</v>
      </c>
      <c r="G5472" t="s">
        <v>89</v>
      </c>
    </row>
    <row r="5473" spans="1:7" x14ac:dyDescent="0.2">
      <c r="A5473">
        <v>2.8905044281251802E+17</v>
      </c>
      <c r="B5473" t="s">
        <v>10684</v>
      </c>
      <c r="C5473" t="s">
        <v>10685</v>
      </c>
      <c r="D5473" s="1">
        <v>41283.740393518521</v>
      </c>
      <c r="E5473">
        <v>10</v>
      </c>
      <c r="F5473">
        <v>16</v>
      </c>
      <c r="G5473" t="s">
        <v>89</v>
      </c>
    </row>
    <row r="5474" spans="1:7" x14ac:dyDescent="0.2">
      <c r="A5474">
        <v>2.8906876385113702E+17</v>
      </c>
      <c r="B5474" t="s">
        <v>10686</v>
      </c>
      <c r="C5474" t="s">
        <v>10687</v>
      </c>
      <c r="D5474" s="1">
        <v>41283.790949074071</v>
      </c>
      <c r="E5474">
        <v>42</v>
      </c>
      <c r="F5474">
        <v>30</v>
      </c>
      <c r="G5474" t="s">
        <v>89</v>
      </c>
    </row>
    <row r="5475" spans="1:7" x14ac:dyDescent="0.2">
      <c r="A5475">
        <v>2.8906878494428698E+17</v>
      </c>
      <c r="B5475" t="s">
        <v>10688</v>
      </c>
      <c r="C5475" t="s">
        <v>10689</v>
      </c>
      <c r="D5475" s="1">
        <v>41283.791006944448</v>
      </c>
      <c r="E5475">
        <v>97</v>
      </c>
      <c r="F5475">
        <v>50</v>
      </c>
      <c r="G5475" t="s">
        <v>215</v>
      </c>
    </row>
    <row r="5476" spans="1:7" x14ac:dyDescent="0.2">
      <c r="A5476">
        <v>2.8906975718395002E+17</v>
      </c>
      <c r="B5476" t="s">
        <v>10690</v>
      </c>
      <c r="C5476" t="s">
        <v>10691</v>
      </c>
      <c r="D5476" s="1">
        <v>41283.793692129628</v>
      </c>
      <c r="E5476">
        <v>18</v>
      </c>
      <c r="F5476">
        <v>21</v>
      </c>
    </row>
    <row r="5477" spans="1:7" x14ac:dyDescent="0.2">
      <c r="A5477">
        <v>2.8906979023509498E+17</v>
      </c>
      <c r="B5477" t="s">
        <v>10692</v>
      </c>
      <c r="C5477" t="s">
        <v>10693</v>
      </c>
      <c r="D5477" s="1">
        <v>41283.79378472222</v>
      </c>
      <c r="E5477">
        <v>57</v>
      </c>
      <c r="F5477">
        <v>41</v>
      </c>
      <c r="G5477" t="s">
        <v>89</v>
      </c>
    </row>
    <row r="5478" spans="1:7" x14ac:dyDescent="0.2">
      <c r="A5478">
        <v>2.8907033609857798E+17</v>
      </c>
      <c r="B5478" t="s">
        <v>10694</v>
      </c>
      <c r="C5478" t="s">
        <v>10695</v>
      </c>
      <c r="D5478" s="1">
        <v>41283.795289351852</v>
      </c>
      <c r="E5478">
        <v>101</v>
      </c>
      <c r="F5478">
        <v>62</v>
      </c>
      <c r="G5478" t="s">
        <v>89</v>
      </c>
    </row>
    <row r="5479" spans="1:7" x14ac:dyDescent="0.2">
      <c r="A5479">
        <v>2.8908828388190598E+17</v>
      </c>
      <c r="B5479" t="s">
        <v>10696</v>
      </c>
      <c r="C5479" t="s">
        <v>10697</v>
      </c>
      <c r="D5479" s="1">
        <v>41283.844814814816</v>
      </c>
      <c r="E5479">
        <v>7</v>
      </c>
      <c r="F5479">
        <v>3</v>
      </c>
      <c r="G5479" t="s">
        <v>89</v>
      </c>
    </row>
    <row r="5480" spans="1:7" x14ac:dyDescent="0.2">
      <c r="A5480">
        <v>2.8908929827853101E+17</v>
      </c>
      <c r="B5480" t="s">
        <v>10698</v>
      </c>
      <c r="C5480" t="e">
        <f>_xlfn.SINGLE(Scottsherry561 _xlfn.SINGLE( billmaher Thanks Scott.))</f>
        <v>#NAME?</v>
      </c>
      <c r="D5480" s="1">
        <v>41283.847615740742</v>
      </c>
      <c r="E5480">
        <v>0</v>
      </c>
      <c r="F5480">
        <v>0</v>
      </c>
      <c r="G5480" t="s">
        <v>10699</v>
      </c>
    </row>
    <row r="5481" spans="1:7" x14ac:dyDescent="0.2">
      <c r="A5481">
        <v>2.8908972546838899E+17</v>
      </c>
      <c r="B5481" t="s">
        <v>10700</v>
      </c>
      <c r="C5481" t="e">
        <f>_xlfn.SINGLE( YouCanCallMeR _xlfn.SINGLE( billmaher _xlfn.SINGLE( jayleno Thanks.)))</f>
        <v>#NAME?</v>
      </c>
      <c r="D5481" s="1">
        <v>41283.848796296297</v>
      </c>
      <c r="E5481">
        <v>4</v>
      </c>
      <c r="F5481">
        <v>2</v>
      </c>
      <c r="G5481" t="s">
        <v>576</v>
      </c>
    </row>
    <row r="5482" spans="1:7" x14ac:dyDescent="0.2">
      <c r="A5482">
        <v>2.8909163824297901E+17</v>
      </c>
      <c r="B5482" t="s">
        <v>10701</v>
      </c>
      <c r="C5482" t="s">
        <v>10702</v>
      </c>
      <c r="D5482" s="1">
        <v>41283.854074074072</v>
      </c>
      <c r="E5482">
        <v>2</v>
      </c>
      <c r="F5482">
        <v>0</v>
      </c>
      <c r="G5482" t="e">
        <f>_xlfn.SINGLE( _xlfn.SINGLE(TheAuthenticKJ))</f>
        <v>#NAME?</v>
      </c>
    </row>
    <row r="5483" spans="1:7" x14ac:dyDescent="0.2">
      <c r="A5483">
        <v>2.8909266118340998E+17</v>
      </c>
      <c r="B5483" t="s">
        <v>10703</v>
      </c>
      <c r="C5483" t="s">
        <v>10704</v>
      </c>
      <c r="D5483" s="1">
        <v>41283.856898148151</v>
      </c>
      <c r="E5483">
        <v>3</v>
      </c>
      <c r="F5483">
        <v>4</v>
      </c>
      <c r="G5483" t="s">
        <v>89</v>
      </c>
    </row>
    <row r="5484" spans="1:7" x14ac:dyDescent="0.2">
      <c r="A5484">
        <v>2.89092908513112E+17</v>
      </c>
      <c r="B5484" t="s">
        <v>10705</v>
      </c>
      <c r="C5484" t="e">
        <f xml:space="preserve"> aynbluefish Interesting.</f>
        <v>#NAME?</v>
      </c>
      <c r="D5484" s="1">
        <v>41283.857581018521</v>
      </c>
      <c r="E5484">
        <v>2</v>
      </c>
      <c r="F5484">
        <v>1</v>
      </c>
      <c r="G5484" t="s">
        <v>89</v>
      </c>
    </row>
    <row r="5485" spans="1:7" x14ac:dyDescent="0.2">
      <c r="A5485">
        <v>2.8909336684567302E+17</v>
      </c>
      <c r="B5485" t="s">
        <v>10706</v>
      </c>
      <c r="C5485" t="e">
        <f xml:space="preserve"> brose783 Thanks. good luck.</f>
        <v>#NAME?</v>
      </c>
      <c r="D5485" s="1">
        <v>41283.858842592592</v>
      </c>
      <c r="E5485">
        <v>1</v>
      </c>
      <c r="F5485">
        <v>0</v>
      </c>
      <c r="G5485" t="s">
        <v>89</v>
      </c>
    </row>
    <row r="5486" spans="1:7" x14ac:dyDescent="0.2">
      <c r="A5486">
        <v>2.8909356549210502E+17</v>
      </c>
      <c r="B5486" t="s">
        <v>10707</v>
      </c>
      <c r="C5486" t="s">
        <v>10708</v>
      </c>
      <c r="D5486" s="1">
        <v>41283.859386574077</v>
      </c>
      <c r="E5486">
        <v>1</v>
      </c>
      <c r="F5486">
        <v>1</v>
      </c>
      <c r="G5486" t="e">
        <f>Tappersong</f>
        <v>#NAME?</v>
      </c>
    </row>
    <row r="5487" spans="1:7" x14ac:dyDescent="0.2">
      <c r="A5487">
        <v>2.8909593925008499E+17</v>
      </c>
      <c r="B5487" t="s">
        <v>10709</v>
      </c>
      <c r="C5487" t="s">
        <v>10710</v>
      </c>
      <c r="D5487" s="1">
        <v>41283.865937499999</v>
      </c>
      <c r="E5487">
        <v>16</v>
      </c>
      <c r="F5487">
        <v>8</v>
      </c>
      <c r="G5487" t="s">
        <v>89</v>
      </c>
    </row>
    <row r="5488" spans="1:7" x14ac:dyDescent="0.2">
      <c r="A5488">
        <v>2.8910521536860902E+17</v>
      </c>
      <c r="B5488" t="s">
        <v>10711</v>
      </c>
      <c r="C5488" t="s">
        <v>10712</v>
      </c>
      <c r="D5488" s="1">
        <v>41283.891539351855</v>
      </c>
      <c r="E5488">
        <v>64</v>
      </c>
      <c r="F5488">
        <v>75</v>
      </c>
      <c r="G5488" t="s">
        <v>89</v>
      </c>
    </row>
    <row r="5489" spans="1:7" x14ac:dyDescent="0.2">
      <c r="A5489">
        <v>2.8910533053161798E+17</v>
      </c>
      <c r="B5489" t="s">
        <v>10713</v>
      </c>
      <c r="C5489" t="s">
        <v>10714</v>
      </c>
      <c r="D5489" s="1">
        <v>41283.891851851855</v>
      </c>
      <c r="E5489">
        <v>4948</v>
      </c>
      <c r="F5489">
        <v>9407</v>
      </c>
    </row>
    <row r="5490" spans="1:7" x14ac:dyDescent="0.2">
      <c r="A5490">
        <v>2.8911433350028902E+17</v>
      </c>
      <c r="B5490" t="s">
        <v>10715</v>
      </c>
      <c r="C5490" t="s">
        <v>10716</v>
      </c>
      <c r="D5490" s="1">
        <v>41283.916701388887</v>
      </c>
      <c r="E5490">
        <v>129</v>
      </c>
      <c r="F5490">
        <v>22</v>
      </c>
    </row>
    <row r="5491" spans="1:7" x14ac:dyDescent="0.2">
      <c r="A5491">
        <v>2.8911456608704102E+17</v>
      </c>
      <c r="B5491" t="s">
        <v>10717</v>
      </c>
      <c r="C5491" t="s">
        <v>10718</v>
      </c>
      <c r="D5491" s="1">
        <v>41283.917337962965</v>
      </c>
      <c r="E5491">
        <v>51</v>
      </c>
      <c r="F5491">
        <v>11</v>
      </c>
      <c r="G5491" t="s">
        <v>89</v>
      </c>
    </row>
    <row r="5492" spans="1:7" x14ac:dyDescent="0.2">
      <c r="A5492">
        <v>2.8911690398790003E+17</v>
      </c>
      <c r="B5492" t="s">
        <v>10719</v>
      </c>
      <c r="C5492" t="s">
        <v>10720</v>
      </c>
      <c r="D5492" s="1">
        <v>41283.923796296294</v>
      </c>
      <c r="E5492">
        <v>1197</v>
      </c>
      <c r="F5492">
        <v>374</v>
      </c>
    </row>
    <row r="5493" spans="1:7" x14ac:dyDescent="0.2">
      <c r="A5493">
        <v>2.8911928860491302E+17</v>
      </c>
      <c r="B5493" t="s">
        <v>10721</v>
      </c>
      <c r="C5493" t="s">
        <v>10722</v>
      </c>
      <c r="D5493" s="1">
        <v>41283.93037037037</v>
      </c>
      <c r="E5493">
        <v>40</v>
      </c>
      <c r="F5493">
        <v>11</v>
      </c>
    </row>
    <row r="5494" spans="1:7" x14ac:dyDescent="0.2">
      <c r="A5494">
        <v>2.8911994694704698E+17</v>
      </c>
      <c r="B5494" t="s">
        <v>10723</v>
      </c>
      <c r="C5494" t="e">
        <f>_xlfn.SINGLE( HomesWestfield _xlfn.SINGLE( EricTrump _xlfn.SINGLE( MyFoxNY _xlfn.SINGLE( rosannascotto _xlfn.SINGLE( StJude Thank you.)))))</f>
        <v>#NAME?</v>
      </c>
      <c r="D5494" s="1">
        <v>41283.932187500002</v>
      </c>
      <c r="E5494">
        <v>0</v>
      </c>
      <c r="F5494">
        <v>0</v>
      </c>
      <c r="G5494" t="s">
        <v>546</v>
      </c>
    </row>
    <row r="5495" spans="1:7" x14ac:dyDescent="0.2">
      <c r="A5495">
        <v>2.8912023077980102E+17</v>
      </c>
      <c r="B5495" t="s">
        <v>10724</v>
      </c>
      <c r="C5495" t="s">
        <v>10725</v>
      </c>
      <c r="D5495" s="1">
        <v>41283.932974537034</v>
      </c>
      <c r="E5495">
        <v>0</v>
      </c>
      <c r="F5495">
        <v>0</v>
      </c>
      <c r="G5495" t="s">
        <v>215</v>
      </c>
    </row>
    <row r="5496" spans="1:7" x14ac:dyDescent="0.2">
      <c r="A5496">
        <v>2.8912053293744499E+17</v>
      </c>
      <c r="B5496" t="s">
        <v>10726</v>
      </c>
      <c r="C5496" t="s">
        <v>10727</v>
      </c>
      <c r="D5496" s="1">
        <v>41283.933807870373</v>
      </c>
      <c r="E5496">
        <v>0</v>
      </c>
      <c r="F5496">
        <v>0</v>
      </c>
      <c r="G5496" t="s">
        <v>89</v>
      </c>
    </row>
    <row r="5497" spans="1:7" x14ac:dyDescent="0.2">
      <c r="A5497">
        <v>2.8912327224999501E+17</v>
      </c>
      <c r="B5497" t="s">
        <v>10728</v>
      </c>
      <c r="C5497" t="e">
        <f>_xlfn.SINGLE( Jimmy_Farney _xlfn.SINGLE(QueyNewton great)) -- good luck James</f>
        <v>#NAME?</v>
      </c>
      <c r="D5497" s="1">
        <v>41283.941365740742</v>
      </c>
      <c r="E5497">
        <v>3</v>
      </c>
      <c r="F5497">
        <v>12</v>
      </c>
      <c r="G5497" t="e">
        <f>_xlfn.SINGLE( _xlfn.SINGLE(QueyNewton))</f>
        <v>#NAME?</v>
      </c>
    </row>
    <row r="5498" spans="1:7" x14ac:dyDescent="0.2">
      <c r="A5498">
        <v>2.8912598584723398E+17</v>
      </c>
      <c r="B5498" t="s">
        <v>10729</v>
      </c>
      <c r="C5498" t="s">
        <v>10730</v>
      </c>
      <c r="D5498" s="1">
        <v>41283.948854166665</v>
      </c>
      <c r="E5498">
        <v>29</v>
      </c>
      <c r="F5498">
        <v>11</v>
      </c>
      <c r="G5498" t="s">
        <v>89</v>
      </c>
    </row>
    <row r="5499" spans="1:7" x14ac:dyDescent="0.2">
      <c r="A5499">
        <v>2.8912633145366899E+17</v>
      </c>
      <c r="B5499" t="s">
        <v>10731</v>
      </c>
      <c r="C5499" t="s">
        <v>10732</v>
      </c>
      <c r="D5499" s="1">
        <v>41283.949803240743</v>
      </c>
      <c r="E5499">
        <v>41</v>
      </c>
      <c r="F5499">
        <v>26</v>
      </c>
      <c r="G5499" t="s">
        <v>215</v>
      </c>
    </row>
    <row r="5500" spans="1:7" x14ac:dyDescent="0.2">
      <c r="A5500">
        <v>2.8913180817451398E+17</v>
      </c>
      <c r="B5500" t="s">
        <v>10733</v>
      </c>
      <c r="C5500" t="s">
        <v>10734</v>
      </c>
      <c r="D5500" s="1">
        <v>41283.964918981481</v>
      </c>
      <c r="E5500">
        <v>1408</v>
      </c>
      <c r="F5500">
        <v>577</v>
      </c>
    </row>
    <row r="5501" spans="1:7" x14ac:dyDescent="0.2">
      <c r="A5501">
        <v>2.8913782397667302E+17</v>
      </c>
      <c r="B5501" t="s">
        <v>10735</v>
      </c>
      <c r="C5501" t="s">
        <v>10736</v>
      </c>
      <c r="D5501" s="1">
        <v>41283.981516203705</v>
      </c>
      <c r="E5501">
        <v>842</v>
      </c>
      <c r="F5501">
        <v>336</v>
      </c>
    </row>
    <row r="5502" spans="1:7" x14ac:dyDescent="0.2">
      <c r="A5502">
        <v>2.8936829512200998E+17</v>
      </c>
      <c r="B5502" t="s">
        <v>10737</v>
      </c>
      <c r="C5502" t="s">
        <v>10738</v>
      </c>
      <c r="D5502" s="1">
        <v>41284.6175</v>
      </c>
      <c r="E5502">
        <v>1542</v>
      </c>
      <c r="F5502">
        <v>478</v>
      </c>
    </row>
    <row r="5503" spans="1:7" x14ac:dyDescent="0.2">
      <c r="A5503">
        <v>2.8938415750158701E+17</v>
      </c>
      <c r="B5503" t="s">
        <v>10739</v>
      </c>
      <c r="C5503" t="s">
        <v>10740</v>
      </c>
      <c r="D5503" s="1">
        <v>41284.661273148151</v>
      </c>
      <c r="E5503">
        <v>330</v>
      </c>
      <c r="F5503">
        <v>166</v>
      </c>
      <c r="G5503" t="s">
        <v>89</v>
      </c>
    </row>
    <row r="5504" spans="1:7" x14ac:dyDescent="0.2">
      <c r="A5504">
        <v>2.8940031395640102E+17</v>
      </c>
      <c r="B5504" t="s">
        <v>10741</v>
      </c>
      <c r="C5504" t="s">
        <v>10742</v>
      </c>
      <c r="D5504" s="1">
        <v>41284.70585648148</v>
      </c>
      <c r="E5504">
        <v>50</v>
      </c>
      <c r="F5504">
        <v>43</v>
      </c>
      <c r="G5504" t="e">
        <f>hannityshow</f>
        <v>#NAME?</v>
      </c>
    </row>
    <row r="5505" spans="1:7" x14ac:dyDescent="0.2">
      <c r="A5505">
        <v>2.89402195785424E+17</v>
      </c>
      <c r="B5505" t="s">
        <v>10743</v>
      </c>
      <c r="C5505" t="s">
        <v>10744</v>
      </c>
      <c r="D5505" s="1">
        <v>41284.711041666669</v>
      </c>
      <c r="E5505">
        <v>1553</v>
      </c>
      <c r="F5505">
        <v>584</v>
      </c>
    </row>
    <row r="5506" spans="1:7" x14ac:dyDescent="0.2">
      <c r="A5506">
        <v>2.8940286426101299E+17</v>
      </c>
      <c r="B5506" t="s">
        <v>10745</v>
      </c>
      <c r="C5506" t="e">
        <f xml:space="preserve"> storingmaysoul Thanks.</f>
        <v>#NAME?</v>
      </c>
      <c r="D5506" s="1">
        <v>41284.712893518517</v>
      </c>
      <c r="E5506">
        <v>0</v>
      </c>
      <c r="F5506">
        <v>0</v>
      </c>
      <c r="G5506" t="s">
        <v>89</v>
      </c>
    </row>
    <row r="5507" spans="1:7" x14ac:dyDescent="0.2">
      <c r="A5507">
        <v>2.8940304398276602E+17</v>
      </c>
      <c r="B5507" t="s">
        <v>10746</v>
      </c>
      <c r="C5507" t="e">
        <f xml:space="preserve"> rhondaberment Thank you.</f>
        <v>#NAME?</v>
      </c>
      <c r="D5507" s="1">
        <v>41284.713391203702</v>
      </c>
      <c r="E5507">
        <v>0</v>
      </c>
      <c r="F5507">
        <v>0</v>
      </c>
      <c r="G5507" t="s">
        <v>89</v>
      </c>
    </row>
    <row r="5508" spans="1:7" x14ac:dyDescent="0.2">
      <c r="A5508">
        <v>2.8940495545709299E+17</v>
      </c>
      <c r="B5508" t="s">
        <v>10747</v>
      </c>
      <c r="C5508" t="s">
        <v>10748</v>
      </c>
      <c r="D5508" s="1">
        <v>41284.718657407408</v>
      </c>
      <c r="E5508">
        <v>38</v>
      </c>
      <c r="F5508">
        <v>19</v>
      </c>
      <c r="G5508" t="s">
        <v>576</v>
      </c>
    </row>
    <row r="5509" spans="1:7" x14ac:dyDescent="0.2">
      <c r="A5509">
        <v>2.8940597094845197E+17</v>
      </c>
      <c r="B5509" t="s">
        <v>10749</v>
      </c>
      <c r="C5509" t="e">
        <f>_xlfn.SINGLE( Lversaci _xlfn.SINGLE( billmaher Thanks.))</f>
        <v>#NAME?</v>
      </c>
      <c r="D5509" s="1">
        <v>41284.72146990741</v>
      </c>
      <c r="E5509">
        <v>0</v>
      </c>
      <c r="F5509">
        <v>0</v>
      </c>
      <c r="G5509" t="s">
        <v>215</v>
      </c>
    </row>
    <row r="5510" spans="1:7" x14ac:dyDescent="0.2">
      <c r="A5510">
        <v>2.8940614594737299E+17</v>
      </c>
      <c r="B5510" t="s">
        <v>10750</v>
      </c>
      <c r="C5510" t="s">
        <v>10751</v>
      </c>
      <c r="D5510" s="1">
        <v>41284.721944444442</v>
      </c>
      <c r="E5510">
        <v>1</v>
      </c>
      <c r="F5510">
        <v>1</v>
      </c>
      <c r="G5510" t="s">
        <v>89</v>
      </c>
    </row>
    <row r="5511" spans="1:7" x14ac:dyDescent="0.2">
      <c r="A5511">
        <v>2.8940629349879802E+17</v>
      </c>
      <c r="B5511" t="s">
        <v>10752</v>
      </c>
      <c r="C5511" t="s">
        <v>10753</v>
      </c>
      <c r="D5511" s="1">
        <v>41284.722349537034</v>
      </c>
      <c r="E5511">
        <v>1</v>
      </c>
      <c r="F5511">
        <v>1</v>
      </c>
      <c r="G5511" t="s">
        <v>215</v>
      </c>
    </row>
    <row r="5512" spans="1:7" x14ac:dyDescent="0.2">
      <c r="A5512">
        <v>2.8940781059951802E+17</v>
      </c>
      <c r="B5512" t="s">
        <v>10754</v>
      </c>
      <c r="C5512" t="s">
        <v>10755</v>
      </c>
      <c r="D5512" s="1">
        <v>41284.726539351854</v>
      </c>
      <c r="E5512">
        <v>0</v>
      </c>
      <c r="F5512">
        <v>0</v>
      </c>
      <c r="G5512" t="s">
        <v>10756</v>
      </c>
    </row>
    <row r="5513" spans="1:7" x14ac:dyDescent="0.2">
      <c r="A5513">
        <v>2.8940827341161203E+17</v>
      </c>
      <c r="B5513" t="s">
        <v>10757</v>
      </c>
      <c r="C5513" t="s">
        <v>10758</v>
      </c>
      <c r="D5513" s="1">
        <v>41284.727812500001</v>
      </c>
      <c r="E5513">
        <v>1</v>
      </c>
      <c r="F5513">
        <v>0</v>
      </c>
      <c r="G5513" t="s">
        <v>215</v>
      </c>
    </row>
    <row r="5514" spans="1:7" x14ac:dyDescent="0.2">
      <c r="A5514">
        <v>2.8940912944390899E+17</v>
      </c>
      <c r="B5514" t="s">
        <v>10759</v>
      </c>
      <c r="C5514" t="s">
        <v>10760</v>
      </c>
      <c r="D5514" s="1">
        <v>41284.730185185188</v>
      </c>
      <c r="E5514">
        <v>0</v>
      </c>
      <c r="F5514">
        <v>1</v>
      </c>
      <c r="G5514" t="s">
        <v>215</v>
      </c>
    </row>
    <row r="5515" spans="1:7" x14ac:dyDescent="0.2">
      <c r="A5515">
        <v>2.8940949824485299E+17</v>
      </c>
      <c r="B5515" t="s">
        <v>10761</v>
      </c>
      <c r="C5515" t="s">
        <v>10762</v>
      </c>
      <c r="D5515" s="1">
        <v>41284.731203703705</v>
      </c>
      <c r="E5515">
        <v>2</v>
      </c>
      <c r="F5515">
        <v>4</v>
      </c>
      <c r="G5515" t="s">
        <v>10763</v>
      </c>
    </row>
    <row r="5516" spans="1:7" x14ac:dyDescent="0.2">
      <c r="A5516">
        <v>2.8940969852705498E+17</v>
      </c>
      <c r="B5516" t="s">
        <v>10764</v>
      </c>
      <c r="C5516" t="e">
        <f xml:space="preserve"> ScottVH1 so am I.</f>
        <v>#NAME?</v>
      </c>
      <c r="D5516" s="1">
        <v>41284.731747685182</v>
      </c>
      <c r="E5516">
        <v>0</v>
      </c>
      <c r="F5516">
        <v>0</v>
      </c>
      <c r="G5516" t="s">
        <v>89</v>
      </c>
    </row>
    <row r="5517" spans="1:7" x14ac:dyDescent="0.2">
      <c r="A5517">
        <v>2.89410670347288E+17</v>
      </c>
      <c r="B5517" t="s">
        <v>10765</v>
      </c>
      <c r="C5517" t="s">
        <v>10766</v>
      </c>
      <c r="D5517" s="1">
        <v>41284.734432870369</v>
      </c>
      <c r="E5517">
        <v>3</v>
      </c>
      <c r="F5517">
        <v>3</v>
      </c>
      <c r="G5517" t="s">
        <v>215</v>
      </c>
    </row>
    <row r="5518" spans="1:7" x14ac:dyDescent="0.2">
      <c r="A5518">
        <v>2.8941097618338202E+17</v>
      </c>
      <c r="B5518" t="s">
        <v>10767</v>
      </c>
      <c r="C5518" t="s">
        <v>10768</v>
      </c>
      <c r="D5518" s="1">
        <v>41284.735277777778</v>
      </c>
      <c r="E5518">
        <v>0</v>
      </c>
      <c r="F5518">
        <v>1</v>
      </c>
      <c r="G5518" t="s">
        <v>215</v>
      </c>
    </row>
    <row r="5519" spans="1:7" x14ac:dyDescent="0.2">
      <c r="A5519">
        <v>2.8941124484110701E+17</v>
      </c>
      <c r="B5519" t="s">
        <v>10769</v>
      </c>
      <c r="C5519" t="e">
        <f xml:space="preserve"> infiniteyounow my honor.</f>
        <v>#NAME?</v>
      </c>
      <c r="D5519" s="1">
        <v>41284.736018518517</v>
      </c>
      <c r="E5519">
        <v>0</v>
      </c>
      <c r="F5519">
        <v>0</v>
      </c>
      <c r="G5519" t="s">
        <v>89</v>
      </c>
    </row>
    <row r="5520" spans="1:7" x14ac:dyDescent="0.2">
      <c r="A5520">
        <v>2.8941155254784397E+17</v>
      </c>
      <c r="B5520" t="s">
        <v>10770</v>
      </c>
      <c r="C5520" t="e">
        <f>_xlfn.SINGLE( fultonrm _xlfn.SINGLE( billmaher I will.))</f>
        <v>#NAME?</v>
      </c>
      <c r="D5520" s="1">
        <v>41284.736863425926</v>
      </c>
      <c r="E5520">
        <v>3</v>
      </c>
      <c r="F5520">
        <v>0</v>
      </c>
      <c r="G5520" t="s">
        <v>215</v>
      </c>
    </row>
    <row r="5521" spans="1:7" x14ac:dyDescent="0.2">
      <c r="A5521">
        <v>2.8941274899401901E+17</v>
      </c>
      <c r="B5521" t="s">
        <v>10771</v>
      </c>
      <c r="C5521" t="s">
        <v>10772</v>
      </c>
      <c r="D5521" s="1">
        <v>41284.740173611113</v>
      </c>
      <c r="E5521">
        <v>0</v>
      </c>
      <c r="F5521">
        <v>0</v>
      </c>
      <c r="G5521" t="s">
        <v>89</v>
      </c>
    </row>
    <row r="5522" spans="1:7" x14ac:dyDescent="0.2">
      <c r="A5522">
        <v>2.89413039923552E+17</v>
      </c>
      <c r="B5522" t="s">
        <v>10773</v>
      </c>
      <c r="C5522" t="e">
        <f>BasqueGirl75 Thanks.</f>
        <v>#NAME?</v>
      </c>
      <c r="D5522" s="1">
        <v>41284.740972222222</v>
      </c>
      <c r="E5522">
        <v>0</v>
      </c>
      <c r="F5522">
        <v>0</v>
      </c>
      <c r="G5522" t="e">
        <f>BasqueGirl75</f>
        <v>#NAME?</v>
      </c>
    </row>
    <row r="5523" spans="1:7" x14ac:dyDescent="0.2">
      <c r="A5523">
        <v>2.8941687113502701E+17</v>
      </c>
      <c r="B5523" t="s">
        <v>10774</v>
      </c>
      <c r="C5523" t="e">
        <f xml:space="preserve"> Seame_huntin Thanks.</f>
        <v>#NAME?</v>
      </c>
      <c r="D5523" s="1">
        <v>41284.751539351855</v>
      </c>
      <c r="E5523">
        <v>13</v>
      </c>
      <c r="F5523">
        <v>169</v>
      </c>
      <c r="G5523" t="s">
        <v>89</v>
      </c>
    </row>
    <row r="5524" spans="1:7" x14ac:dyDescent="0.2">
      <c r="A5524">
        <v>2.8941713371523398E+17</v>
      </c>
      <c r="B5524" t="s">
        <v>10775</v>
      </c>
      <c r="C5524" t="e">
        <f xml:space="preserve"> Seame_huntin EST</f>
        <v>#NAME?</v>
      </c>
      <c r="D5524" s="1">
        <v>41284.752268518518</v>
      </c>
      <c r="E5524">
        <v>0</v>
      </c>
      <c r="F5524">
        <v>0</v>
      </c>
      <c r="G5524" t="s">
        <v>89</v>
      </c>
    </row>
    <row r="5525" spans="1:7" x14ac:dyDescent="0.2">
      <c r="A5525">
        <v>2.8941738203901101E+17</v>
      </c>
      <c r="B5525" t="s">
        <v>10776</v>
      </c>
      <c r="C5525" t="e">
        <f xml:space="preserve"> KeithAsh_KASH Thanks.</f>
        <v>#NAME?</v>
      </c>
      <c r="D5525" s="1">
        <v>41284.752951388888</v>
      </c>
      <c r="E5525">
        <v>27</v>
      </c>
      <c r="F5525">
        <v>180</v>
      </c>
      <c r="G5525" t="s">
        <v>89</v>
      </c>
    </row>
    <row r="5526" spans="1:7" x14ac:dyDescent="0.2">
      <c r="A5526">
        <v>2.8941918734713997E+17</v>
      </c>
      <c r="B5526" t="s">
        <v>10777</v>
      </c>
      <c r="C5526" t="s">
        <v>10778</v>
      </c>
      <c r="D5526" s="1">
        <v>41284.757939814815</v>
      </c>
      <c r="E5526">
        <v>47</v>
      </c>
      <c r="F5526">
        <v>22</v>
      </c>
      <c r="G5526" t="s">
        <v>576</v>
      </c>
    </row>
    <row r="5527" spans="1:7" x14ac:dyDescent="0.2">
      <c r="A5527">
        <v>2.8944030916583398E+17</v>
      </c>
      <c r="B5527" t="s">
        <v>10779</v>
      </c>
      <c r="C5527" t="s">
        <v>10780</v>
      </c>
      <c r="D5527" s="1">
        <v>41284.81621527778</v>
      </c>
      <c r="E5527">
        <v>358</v>
      </c>
      <c r="F5527">
        <v>503</v>
      </c>
      <c r="G5527" t="s">
        <v>89</v>
      </c>
    </row>
    <row r="5528" spans="1:7" x14ac:dyDescent="0.2">
      <c r="A5528">
        <v>2.8944229527781299E+17</v>
      </c>
      <c r="B5528" t="s">
        <v>10781</v>
      </c>
      <c r="C5528" t="s">
        <v>10782</v>
      </c>
      <c r="D5528" s="1">
        <v>41284.821701388886</v>
      </c>
      <c r="E5528">
        <v>46</v>
      </c>
      <c r="F5528">
        <v>21</v>
      </c>
      <c r="G5528" t="s">
        <v>89</v>
      </c>
    </row>
    <row r="5529" spans="1:7" x14ac:dyDescent="0.2">
      <c r="A5529">
        <v>2.8944501267931098E+17</v>
      </c>
      <c r="B5529" t="s">
        <v>10783</v>
      </c>
      <c r="C5529" t="s">
        <v>10784</v>
      </c>
      <c r="D5529" s="1">
        <v>41284.829201388886</v>
      </c>
      <c r="E5529">
        <v>141</v>
      </c>
      <c r="F5529">
        <v>104</v>
      </c>
      <c r="G5529" t="s">
        <v>89</v>
      </c>
    </row>
    <row r="5530" spans="1:7" x14ac:dyDescent="0.2">
      <c r="A5530">
        <v>2.8944854964359098E+17</v>
      </c>
      <c r="B5530" t="s">
        <v>10785</v>
      </c>
      <c r="C5530" t="s">
        <v>10786</v>
      </c>
      <c r="D5530" s="1">
        <v>41284.838958333334</v>
      </c>
      <c r="E5530">
        <v>8</v>
      </c>
      <c r="F5530">
        <v>3</v>
      </c>
      <c r="G5530" t="s">
        <v>487</v>
      </c>
    </row>
    <row r="5531" spans="1:7" x14ac:dyDescent="0.2">
      <c r="A5531">
        <v>2.8944963971803098E+17</v>
      </c>
      <c r="B5531" t="s">
        <v>10787</v>
      </c>
      <c r="C5531" t="e">
        <f>_xlfn.SINGLE( joemillerwired _xlfn.SINGLE( billmaher _xlfn.SINGLE( jayleno Thanks.)))</f>
        <v>#NAME?</v>
      </c>
      <c r="D5531" s="1">
        <v>41284.841967592591</v>
      </c>
      <c r="E5531">
        <v>1</v>
      </c>
      <c r="F5531">
        <v>2</v>
      </c>
      <c r="G5531" t="s">
        <v>576</v>
      </c>
    </row>
    <row r="5532" spans="1:7" x14ac:dyDescent="0.2">
      <c r="A5532">
        <v>2.8944979599361997E+17</v>
      </c>
      <c r="B5532" t="s">
        <v>10788</v>
      </c>
      <c r="C5532" t="e">
        <f xml:space="preserve"> RayNealRay Thanks.</f>
        <v>#NAME?</v>
      </c>
      <c r="D5532" s="1">
        <v>41284.842395833337</v>
      </c>
      <c r="E5532">
        <v>0</v>
      </c>
      <c r="F5532">
        <v>0</v>
      </c>
      <c r="G5532" t="s">
        <v>89</v>
      </c>
    </row>
    <row r="5533" spans="1:7" x14ac:dyDescent="0.2">
      <c r="A5533">
        <v>2.8945034647084602E+17</v>
      </c>
      <c r="B5533" t="s">
        <v>10789</v>
      </c>
      <c r="C5533" t="e">
        <f xml:space="preserve"> The_JeffH Thanks Jeff</f>
        <v>#NAME?</v>
      </c>
      <c r="D5533" s="1">
        <v>41284.843912037039</v>
      </c>
      <c r="E5533">
        <v>5</v>
      </c>
      <c r="F5533">
        <v>0</v>
      </c>
      <c r="G5533" t="s">
        <v>89</v>
      </c>
    </row>
    <row r="5534" spans="1:7" x14ac:dyDescent="0.2">
      <c r="A5534">
        <v>2.8945075986984102E+17</v>
      </c>
      <c r="B5534" t="s">
        <v>10790</v>
      </c>
      <c r="C5534" t="e">
        <f>Itsbrttanybitch Thanks and good luck.</f>
        <v>#NAME?</v>
      </c>
      <c r="D5534" s="1">
        <v>41284.845057870371</v>
      </c>
      <c r="E5534">
        <v>2</v>
      </c>
      <c r="F5534">
        <v>4</v>
      </c>
      <c r="G5534" t="e">
        <f>Itsbrttanybitch</f>
        <v>#NAME?</v>
      </c>
    </row>
    <row r="5535" spans="1:7" x14ac:dyDescent="0.2">
      <c r="A5535">
        <v>2.8945093648358598E+17</v>
      </c>
      <c r="B5535" t="s">
        <v>10791</v>
      </c>
      <c r="C5535" t="e">
        <f xml:space="preserve"> luvintyger Thank you.</f>
        <v>#NAME?</v>
      </c>
      <c r="D5535" s="1">
        <v>41284.845543981479</v>
      </c>
      <c r="E5535">
        <v>23</v>
      </c>
      <c r="F5535">
        <v>250</v>
      </c>
      <c r="G5535" t="s">
        <v>89</v>
      </c>
    </row>
    <row r="5536" spans="1:7" x14ac:dyDescent="0.2">
      <c r="A5536">
        <v>2.8945149647769101E+17</v>
      </c>
      <c r="B5536" t="s">
        <v>10792</v>
      </c>
      <c r="C5536" t="e">
        <f xml:space="preserve"> DKC628 Thanks Dorothy.</f>
        <v>#NAME?</v>
      </c>
      <c r="D5536" s="1">
        <v>41284.847094907411</v>
      </c>
      <c r="E5536">
        <v>59</v>
      </c>
      <c r="F5536">
        <v>607</v>
      </c>
      <c r="G5536" t="s">
        <v>89</v>
      </c>
    </row>
    <row r="5537" spans="1:7" x14ac:dyDescent="0.2">
      <c r="A5537">
        <v>2.8945265571202202E+17</v>
      </c>
      <c r="B5537" t="s">
        <v>10793</v>
      </c>
      <c r="C5537" t="e">
        <f>_xlfn.SINGLE( McGuire1978 _xlfn.SINGLE(DjP3tieSmallzz Thank you.))</f>
        <v>#NAME?</v>
      </c>
      <c r="D5537" s="1">
        <v>41284.850289351853</v>
      </c>
      <c r="E5537">
        <v>6</v>
      </c>
      <c r="F5537">
        <v>5</v>
      </c>
      <c r="G5537" t="e">
        <f>_xlfn.SINGLE( _xlfn.SINGLE(DjP3tieSmallzz))</f>
        <v>#NAME?</v>
      </c>
    </row>
    <row r="5538" spans="1:7" x14ac:dyDescent="0.2">
      <c r="A5538">
        <v>2.8945302377058298E+17</v>
      </c>
      <c r="B5538" t="s">
        <v>10794</v>
      </c>
      <c r="C5538" t="s">
        <v>10795</v>
      </c>
      <c r="D5538" s="1">
        <v>41284.851307870369</v>
      </c>
      <c r="E5538">
        <v>0</v>
      </c>
      <c r="F5538">
        <v>0</v>
      </c>
      <c r="G5538" t="s">
        <v>215</v>
      </c>
    </row>
    <row r="5539" spans="1:7" x14ac:dyDescent="0.2">
      <c r="A5539">
        <v>2.8945328892191098E+17</v>
      </c>
      <c r="B5539" t="s">
        <v>10796</v>
      </c>
      <c r="C5539" t="e">
        <f>ohdanglaneyy Thanks.</f>
        <v>#NAME?</v>
      </c>
      <c r="D5539" s="1">
        <v>41284.852037037039</v>
      </c>
      <c r="E5539">
        <v>0</v>
      </c>
      <c r="F5539">
        <v>0</v>
      </c>
      <c r="G5539" t="e">
        <f>ohdanglaneyy</f>
        <v>#NAME?</v>
      </c>
    </row>
    <row r="5540" spans="1:7" x14ac:dyDescent="0.2">
      <c r="A5540">
        <v>2.8945363682682803E+17</v>
      </c>
      <c r="B5540" t="s">
        <v>10797</v>
      </c>
      <c r="C5540" t="e">
        <f>_xlfn.SINGLE( sellassellas _xlfn.SINGLE( billmaher Thanks Brandon.))</f>
        <v>#NAME?</v>
      </c>
      <c r="D5540" s="1">
        <v>41284.852997685186</v>
      </c>
      <c r="E5540">
        <v>2</v>
      </c>
      <c r="F5540">
        <v>0</v>
      </c>
      <c r="G5540" t="s">
        <v>215</v>
      </c>
    </row>
    <row r="5541" spans="1:7" x14ac:dyDescent="0.2">
      <c r="A5541">
        <v>2.8945385315225101E+17</v>
      </c>
      <c r="B5541" t="s">
        <v>10798</v>
      </c>
      <c r="C5541" t="e">
        <f>_xlfn.SINGLE( ialwayswright _xlfn.SINGLE( billmaher Thanks.))</f>
        <v>#NAME?</v>
      </c>
      <c r="D5541" s="1">
        <v>41284.85359953704</v>
      </c>
      <c r="E5541">
        <v>0</v>
      </c>
      <c r="F5541">
        <v>0</v>
      </c>
      <c r="G5541" t="s">
        <v>215</v>
      </c>
    </row>
    <row r="5542" spans="1:7" x14ac:dyDescent="0.2">
      <c r="A5542">
        <v>2.8945441415720499E+17</v>
      </c>
      <c r="B5542" t="s">
        <v>10799</v>
      </c>
      <c r="C5542" t="s">
        <v>10800</v>
      </c>
      <c r="D5542" s="1">
        <v>41284.855138888888</v>
      </c>
      <c r="E5542">
        <v>0</v>
      </c>
      <c r="F5542">
        <v>0</v>
      </c>
      <c r="G5542" t="s">
        <v>89</v>
      </c>
    </row>
    <row r="5543" spans="1:7" x14ac:dyDescent="0.2">
      <c r="A5543">
        <v>2.8945501698353901E+17</v>
      </c>
      <c r="B5543" t="s">
        <v>10801</v>
      </c>
      <c r="C5543" t="s">
        <v>10802</v>
      </c>
      <c r="D5543" s="1">
        <v>41284.856805555559</v>
      </c>
      <c r="E5543">
        <v>482</v>
      </c>
      <c r="F5543">
        <v>174</v>
      </c>
    </row>
    <row r="5544" spans="1:7" x14ac:dyDescent="0.2">
      <c r="A5544">
        <v>2.89458542837104E+17</v>
      </c>
      <c r="B5544" t="s">
        <v>10803</v>
      </c>
      <c r="C5544" t="s">
        <v>10804</v>
      </c>
      <c r="D5544" s="1">
        <v>41284.866539351853</v>
      </c>
      <c r="E5544">
        <v>469</v>
      </c>
      <c r="F5544">
        <v>136</v>
      </c>
    </row>
    <row r="5545" spans="1:7" x14ac:dyDescent="0.2">
      <c r="A5545">
        <v>2.8946768663375802E+17</v>
      </c>
      <c r="B5545" t="s">
        <v>10805</v>
      </c>
      <c r="C5545" t="s">
        <v>10806</v>
      </c>
      <c r="D5545" s="1">
        <v>41284.891770833332</v>
      </c>
      <c r="E5545">
        <v>0</v>
      </c>
      <c r="F5545">
        <v>0</v>
      </c>
      <c r="G5545" t="s">
        <v>215</v>
      </c>
    </row>
    <row r="5546" spans="1:7" x14ac:dyDescent="0.2">
      <c r="A5546">
        <v>2.8946963759328E+17</v>
      </c>
      <c r="B5546" t="s">
        <v>10807</v>
      </c>
      <c r="C5546" t="s">
        <v>10808</v>
      </c>
      <c r="D5546" s="1">
        <v>41284.897152777776</v>
      </c>
      <c r="E5546">
        <v>0</v>
      </c>
      <c r="F5546">
        <v>0</v>
      </c>
      <c r="G5546" t="e">
        <f>MattOmell</f>
        <v>#NAME?</v>
      </c>
    </row>
    <row r="5547" spans="1:7" x14ac:dyDescent="0.2">
      <c r="A5547">
        <v>2.8947166448231603E+17</v>
      </c>
      <c r="B5547" t="s">
        <v>10809</v>
      </c>
      <c r="C5547" t="e">
        <f>_xlfn.SINGLE(henriwts _xlfn.SINGLE( BaetensGert Yes.))</f>
        <v>#NAME?</v>
      </c>
      <c r="D5547" s="1">
        <v>41284.902743055558</v>
      </c>
      <c r="E5547">
        <v>0</v>
      </c>
      <c r="F5547">
        <v>0</v>
      </c>
      <c r="G5547" t="s">
        <v>10810</v>
      </c>
    </row>
    <row r="5548" spans="1:7" x14ac:dyDescent="0.2">
      <c r="A5548">
        <v>2.8947434905916602E+17</v>
      </c>
      <c r="B5548" t="s">
        <v>10811</v>
      </c>
      <c r="C5548" t="s">
        <v>10812</v>
      </c>
      <c r="D5548" s="1">
        <v>41284.910150462965</v>
      </c>
      <c r="E5548">
        <v>198</v>
      </c>
      <c r="F5548">
        <v>123</v>
      </c>
      <c r="G5548" t="s">
        <v>89</v>
      </c>
    </row>
    <row r="5549" spans="1:7" x14ac:dyDescent="0.2">
      <c r="A5549">
        <v>2.8947467743960602E+17</v>
      </c>
      <c r="B5549" t="s">
        <v>10813</v>
      </c>
      <c r="C5549" t="e">
        <f xml:space="preserve"> tazracet Thanks.</f>
        <v>#NAME?</v>
      </c>
      <c r="D5549" s="1">
        <v>41284.911053240743</v>
      </c>
      <c r="E5549">
        <v>0</v>
      </c>
      <c r="F5549">
        <v>0</v>
      </c>
      <c r="G5549" t="s">
        <v>89</v>
      </c>
    </row>
    <row r="5550" spans="1:7" x14ac:dyDescent="0.2">
      <c r="A5550">
        <v>2.8947492836385101E+17</v>
      </c>
      <c r="B5550" t="s">
        <v>10814</v>
      </c>
      <c r="C5550" t="e">
        <f>_xlfn.SINGLE( MichaelRhorer _xlfn.SINGLE( billmaher Thanks.))</f>
        <v>#NAME?</v>
      </c>
      <c r="D5550" s="1">
        <v>41284.911747685182</v>
      </c>
      <c r="E5550">
        <v>0</v>
      </c>
      <c r="F5550">
        <v>0</v>
      </c>
      <c r="G5550" t="s">
        <v>215</v>
      </c>
    </row>
    <row r="5551" spans="1:7" x14ac:dyDescent="0.2">
      <c r="A5551">
        <v>2.8947527293849101E+17</v>
      </c>
      <c r="B5551" t="s">
        <v>10815</v>
      </c>
      <c r="C5551" t="e">
        <f>_xlfn.SINGLE( FameWhoreBuster _xlfn.SINGLE( billmaher Thanks.))</f>
        <v>#NAME?</v>
      </c>
      <c r="D5551" s="1">
        <v>41284.91269675926</v>
      </c>
      <c r="E5551">
        <v>2</v>
      </c>
      <c r="F5551">
        <v>1</v>
      </c>
      <c r="G5551" t="s">
        <v>215</v>
      </c>
    </row>
    <row r="5552" spans="1:7" x14ac:dyDescent="0.2">
      <c r="A5552">
        <v>2.8947546208064698E+17</v>
      </c>
      <c r="B5552" t="s">
        <v>10816</v>
      </c>
      <c r="C5552" t="e">
        <f>_xlfn.SINGLE( dpdouglass _xlfn.SINGLE( billmaher Thanks Dana.))</f>
        <v>#NAME?</v>
      </c>
      <c r="D5552" s="1">
        <v>41284.913229166668</v>
      </c>
      <c r="E5552">
        <v>0</v>
      </c>
      <c r="F5552">
        <v>0</v>
      </c>
      <c r="G5552" t="s">
        <v>215</v>
      </c>
    </row>
    <row r="5553" spans="1:7" x14ac:dyDescent="0.2">
      <c r="A5553">
        <v>2.8947576566854797E+17</v>
      </c>
      <c r="B5553" t="s">
        <v>10817</v>
      </c>
      <c r="C5553" t="e">
        <f>jackiediop Thanks.</f>
        <v>#NAME?</v>
      </c>
      <c r="D5553" s="1">
        <v>41284.9140625</v>
      </c>
      <c r="E5553">
        <v>0</v>
      </c>
      <c r="F5553">
        <v>3</v>
      </c>
      <c r="G5553" t="e">
        <f>jackiediop</f>
        <v>#NAME?</v>
      </c>
    </row>
    <row r="5554" spans="1:7" x14ac:dyDescent="0.2">
      <c r="A5554">
        <v>2.8947616943744198E+17</v>
      </c>
      <c r="B5554" t="s">
        <v>10818</v>
      </c>
      <c r="C5554" t="s">
        <v>10819</v>
      </c>
      <c r="D5554" s="1">
        <v>41284.915173611109</v>
      </c>
      <c r="E5554">
        <v>0</v>
      </c>
      <c r="F5554">
        <v>0</v>
      </c>
      <c r="G5554" t="s">
        <v>10820</v>
      </c>
    </row>
    <row r="5555" spans="1:7" x14ac:dyDescent="0.2">
      <c r="A5555">
        <v>2.8947720511173402E+17</v>
      </c>
      <c r="B5555" t="s">
        <v>10821</v>
      </c>
      <c r="C5555" t="e">
        <f>_xlfn.SINGLE( JohnJohn1787 _xlfn.SINGLE( billmaher _xlfn.SINGLE( jayleno Thanks John.)))</f>
        <v>#NAME?</v>
      </c>
      <c r="D5555" s="1">
        <v>41284.918032407404</v>
      </c>
      <c r="E5555">
        <v>0</v>
      </c>
      <c r="F5555">
        <v>2</v>
      </c>
      <c r="G5555" t="s">
        <v>576</v>
      </c>
    </row>
    <row r="5556" spans="1:7" x14ac:dyDescent="0.2">
      <c r="A5556">
        <v>2.8947948695572403E+17</v>
      </c>
      <c r="B5556" t="s">
        <v>10822</v>
      </c>
      <c r="C5556" t="s">
        <v>10823</v>
      </c>
      <c r="D5556" s="1">
        <v>41284.924328703702</v>
      </c>
      <c r="E5556">
        <v>37</v>
      </c>
      <c r="F5556">
        <v>28</v>
      </c>
      <c r="G5556" t="e">
        <f>hannityshow</f>
        <v>#NAME?</v>
      </c>
    </row>
    <row r="5557" spans="1:7" x14ac:dyDescent="0.2">
      <c r="A5557">
        <v>2.8948156699915802E+17</v>
      </c>
      <c r="B5557" t="s">
        <v>10824</v>
      </c>
      <c r="C5557" t="e">
        <f xml:space="preserve"> LaDaleBuggs Thank you.</f>
        <v>#NAME?</v>
      </c>
      <c r="D5557" s="1">
        <v>41284.930069444446</v>
      </c>
      <c r="E5557">
        <v>0</v>
      </c>
      <c r="F5557">
        <v>0</v>
      </c>
      <c r="G5557" t="s">
        <v>89</v>
      </c>
    </row>
    <row r="5558" spans="1:7" x14ac:dyDescent="0.2">
      <c r="A5558">
        <v>2.8948181162357101E+17</v>
      </c>
      <c r="B5558" t="s">
        <v>10825</v>
      </c>
      <c r="C5558" t="s">
        <v>10826</v>
      </c>
      <c r="D5558" s="1">
        <v>41284.93074074074</v>
      </c>
      <c r="E5558">
        <v>0</v>
      </c>
      <c r="F5558">
        <v>0</v>
      </c>
      <c r="G5558" t="s">
        <v>215</v>
      </c>
    </row>
    <row r="5559" spans="1:7" x14ac:dyDescent="0.2">
      <c r="A5559">
        <v>2.8948301407179501E+17</v>
      </c>
      <c r="B5559" t="s">
        <v>10827</v>
      </c>
      <c r="C5559" t="e">
        <f xml:space="preserve"> tonytuanvu Thank You and good luck.</f>
        <v>#NAME?</v>
      </c>
      <c r="D5559" s="1">
        <v>41284.934062499997</v>
      </c>
      <c r="E5559">
        <v>4</v>
      </c>
      <c r="F5559">
        <v>0</v>
      </c>
      <c r="G5559" t="s">
        <v>89</v>
      </c>
    </row>
    <row r="5560" spans="1:7" x14ac:dyDescent="0.2">
      <c r="A5560">
        <v>2.8948647452359002E+17</v>
      </c>
      <c r="B5560" t="s">
        <v>10828</v>
      </c>
      <c r="C5560" t="s">
        <v>10829</v>
      </c>
      <c r="D5560" s="1">
        <v>41284.943611111114</v>
      </c>
      <c r="E5560">
        <v>105</v>
      </c>
      <c r="F5560">
        <v>58</v>
      </c>
    </row>
    <row r="5561" spans="1:7" x14ac:dyDescent="0.2">
      <c r="A5561">
        <v>2.89490286734888E+17</v>
      </c>
      <c r="B5561" t="s">
        <v>10830</v>
      </c>
      <c r="C5561" t="e">
        <f>richardrvaughn Thanks.</f>
        <v>#NAME?</v>
      </c>
      <c r="D5561" s="1">
        <v>41284.954131944447</v>
      </c>
      <c r="E5561">
        <v>3</v>
      </c>
      <c r="F5561">
        <v>0</v>
      </c>
      <c r="G5561" t="e">
        <f>richardrvaughn</f>
        <v>#NAME?</v>
      </c>
    </row>
    <row r="5562" spans="1:7" x14ac:dyDescent="0.2">
      <c r="A5562">
        <v>2.8974228304837402E+17</v>
      </c>
      <c r="B5562" t="s">
        <v>10831</v>
      </c>
      <c r="C5562" t="e">
        <f>Spot_O_TEA Thanks.</f>
        <v>#NAME?</v>
      </c>
      <c r="D5562" s="1">
        <v>41285.649513888886</v>
      </c>
      <c r="E5562">
        <v>3</v>
      </c>
      <c r="F5562">
        <v>2</v>
      </c>
      <c r="G5562" t="e">
        <f>Spot_O_TEA</f>
        <v>#NAME?</v>
      </c>
    </row>
    <row r="5563" spans="1:7" x14ac:dyDescent="0.2">
      <c r="A5563">
        <v>2.8974402292117901E+17</v>
      </c>
      <c r="B5563" t="s">
        <v>10832</v>
      </c>
      <c r="C5563" t="e">
        <f xml:space="preserve"> Melbelle96 Thanks Melanie.</f>
        <v>#NAME?</v>
      </c>
      <c r="D5563" s="1">
        <v>41285.654305555552</v>
      </c>
      <c r="E5563">
        <v>4</v>
      </c>
      <c r="F5563">
        <v>5</v>
      </c>
      <c r="G5563" t="s">
        <v>89</v>
      </c>
    </row>
    <row r="5564" spans="1:7" x14ac:dyDescent="0.2">
      <c r="A5564">
        <v>2.8974482568160397E+17</v>
      </c>
      <c r="B5564" t="s">
        <v>10833</v>
      </c>
      <c r="C5564" t="s">
        <v>10834</v>
      </c>
      <c r="D5564" s="1">
        <v>41285.656527777777</v>
      </c>
      <c r="E5564">
        <v>4</v>
      </c>
      <c r="F5564">
        <v>0</v>
      </c>
      <c r="G5564" t="s">
        <v>89</v>
      </c>
    </row>
    <row r="5565" spans="1:7" x14ac:dyDescent="0.2">
      <c r="A5565">
        <v>2.8974831124888301E+17</v>
      </c>
      <c r="B5565" t="s">
        <v>10835</v>
      </c>
      <c r="C5565" t="s">
        <v>10836</v>
      </c>
      <c r="D5565" s="1">
        <v>41285.666145833333</v>
      </c>
      <c r="E5565">
        <v>0</v>
      </c>
      <c r="F5565">
        <v>0</v>
      </c>
      <c r="G5565" t="s">
        <v>89</v>
      </c>
    </row>
    <row r="5566" spans="1:7" x14ac:dyDescent="0.2">
      <c r="A5566">
        <v>2.8974847893294598E+17</v>
      </c>
      <c r="B5566" t="s">
        <v>10837</v>
      </c>
      <c r="C5566" t="s">
        <v>10838</v>
      </c>
      <c r="D5566" s="1">
        <v>41285.666608796295</v>
      </c>
      <c r="E5566">
        <v>0</v>
      </c>
      <c r="F5566">
        <v>0</v>
      </c>
      <c r="G5566" t="s">
        <v>89</v>
      </c>
    </row>
    <row r="5567" spans="1:7" x14ac:dyDescent="0.2">
      <c r="A5567">
        <v>2.8974871969857498E+17</v>
      </c>
      <c r="B5567" t="s">
        <v>10839</v>
      </c>
      <c r="C5567" t="s">
        <v>10840</v>
      </c>
      <c r="D5567" s="1">
        <v>41285.667268518519</v>
      </c>
      <c r="E5567">
        <v>0</v>
      </c>
      <c r="F5567">
        <v>20</v>
      </c>
      <c r="G5567" t="s">
        <v>89</v>
      </c>
    </row>
    <row r="5568" spans="1:7" x14ac:dyDescent="0.2">
      <c r="A5568">
        <v>2.8974889318338899E+17</v>
      </c>
      <c r="B5568" t="s">
        <v>10841</v>
      </c>
      <c r="C5568" t="e">
        <f xml:space="preserve"> mikepassmore Thanks.</f>
        <v>#NAME?</v>
      </c>
      <c r="D5568" s="1">
        <v>41285.667754629627</v>
      </c>
      <c r="E5568">
        <v>0</v>
      </c>
      <c r="F5568">
        <v>0</v>
      </c>
      <c r="G5568" t="s">
        <v>89</v>
      </c>
    </row>
    <row r="5569" spans="1:7" x14ac:dyDescent="0.2">
      <c r="A5569">
        <v>2.8974924967824902E+17</v>
      </c>
      <c r="B5569" t="s">
        <v>10842</v>
      </c>
      <c r="C5569" t="s">
        <v>10843</v>
      </c>
      <c r="D5569" s="1">
        <v>41285.668738425928</v>
      </c>
      <c r="E5569">
        <v>2</v>
      </c>
      <c r="F5569">
        <v>0</v>
      </c>
      <c r="G5569" t="e">
        <f>Farmersagentn8</f>
        <v>#NAME?</v>
      </c>
    </row>
    <row r="5570" spans="1:7" x14ac:dyDescent="0.2">
      <c r="A5570">
        <v>2.8974942895119098E+17</v>
      </c>
      <c r="B5570" t="s">
        <v>10844</v>
      </c>
      <c r="C5570" t="s">
        <v>10845</v>
      </c>
      <c r="D5570" s="1">
        <v>41285.669224537036</v>
      </c>
      <c r="E5570">
        <v>5</v>
      </c>
      <c r="F5570">
        <v>2</v>
      </c>
      <c r="G5570" t="s">
        <v>215</v>
      </c>
    </row>
    <row r="5571" spans="1:7" x14ac:dyDescent="0.2">
      <c r="A5571">
        <v>2.8975443126270298E+17</v>
      </c>
      <c r="B5571" t="s">
        <v>10846</v>
      </c>
      <c r="C5571" t="e">
        <f xml:space="preserve"> BowsByBaby Thanks and good luck.</f>
        <v>#NAME?</v>
      </c>
      <c r="D5571" s="1">
        <v>41285.683032407411</v>
      </c>
      <c r="E5571">
        <v>5</v>
      </c>
      <c r="F5571">
        <v>1</v>
      </c>
      <c r="G5571" t="s">
        <v>89</v>
      </c>
    </row>
    <row r="5572" spans="1:7" x14ac:dyDescent="0.2">
      <c r="A5572">
        <v>2.8975523956378803E+17</v>
      </c>
      <c r="B5572" t="s">
        <v>10847</v>
      </c>
      <c r="C5572" t="e">
        <f>JCRIV305 Thank you.</f>
        <v>#NAME?</v>
      </c>
      <c r="D5572" s="1">
        <v>41285.685266203705</v>
      </c>
      <c r="E5572">
        <v>0</v>
      </c>
      <c r="F5572">
        <v>0</v>
      </c>
      <c r="G5572" t="e">
        <f>JCRIV305</f>
        <v>#NAME?</v>
      </c>
    </row>
    <row r="5573" spans="1:7" x14ac:dyDescent="0.2">
      <c r="A5573">
        <v>2.8976374452179302E+17</v>
      </c>
      <c r="B5573" t="s">
        <v>10848</v>
      </c>
      <c r="C5573" t="e">
        <f xml:space="preserve"> MakingTrevenue Thanks.</f>
        <v>#NAME?</v>
      </c>
      <c r="D5573" s="1">
        <v>41285.708726851852</v>
      </c>
      <c r="E5573">
        <v>5</v>
      </c>
      <c r="F5573">
        <v>13</v>
      </c>
      <c r="G5573" t="s">
        <v>89</v>
      </c>
    </row>
    <row r="5574" spans="1:7" x14ac:dyDescent="0.2">
      <c r="A5574">
        <v>2.8976419753599699E+17</v>
      </c>
      <c r="B5574" t="s">
        <v>10849</v>
      </c>
      <c r="C5574" t="s">
        <v>10850</v>
      </c>
      <c r="D5574" s="1">
        <v>41285.709976851853</v>
      </c>
      <c r="E5574">
        <v>4</v>
      </c>
      <c r="F5574">
        <v>1</v>
      </c>
      <c r="G5574" t="s">
        <v>89</v>
      </c>
    </row>
    <row r="5575" spans="1:7" x14ac:dyDescent="0.2">
      <c r="A5575">
        <v>2.89765006831136E+17</v>
      </c>
      <c r="B5575" t="s">
        <v>10851</v>
      </c>
      <c r="C5575" t="e">
        <f>_xlfn.SINGLE( beekay104 Thanks), good luck.</f>
        <v>#NAME?</v>
      </c>
      <c r="D5575" s="1">
        <v>41285.712210648147</v>
      </c>
      <c r="E5575">
        <v>2</v>
      </c>
      <c r="F5575">
        <v>3</v>
      </c>
      <c r="G5575" t="s">
        <v>89</v>
      </c>
    </row>
    <row r="5576" spans="1:7" x14ac:dyDescent="0.2">
      <c r="A5576">
        <v>2.89765424571224E+17</v>
      </c>
      <c r="B5576" t="s">
        <v>10852</v>
      </c>
      <c r="C5576" t="e">
        <f xml:space="preserve"> gardhugh Thank you.</f>
        <v>#NAME?</v>
      </c>
      <c r="D5576" s="1">
        <v>41285.713368055556</v>
      </c>
      <c r="E5576">
        <v>0</v>
      </c>
      <c r="F5576">
        <v>1</v>
      </c>
      <c r="G5576" t="s">
        <v>89</v>
      </c>
    </row>
    <row r="5577" spans="1:7" x14ac:dyDescent="0.2">
      <c r="A5577">
        <v>2.8976849531348102E+17</v>
      </c>
      <c r="B5577" t="s">
        <v>10853</v>
      </c>
      <c r="C5577" t="s">
        <v>10854</v>
      </c>
      <c r="D5577" s="1">
        <v>41285.72184027778</v>
      </c>
      <c r="E5577">
        <v>26</v>
      </c>
      <c r="F5577">
        <v>14</v>
      </c>
      <c r="G5577" t="s">
        <v>576</v>
      </c>
    </row>
    <row r="5578" spans="1:7" x14ac:dyDescent="0.2">
      <c r="A5578">
        <v>2.89768615002112E+17</v>
      </c>
      <c r="B5578" t="s">
        <v>10855</v>
      </c>
      <c r="C5578" t="s">
        <v>10856</v>
      </c>
      <c r="D5578" s="1">
        <v>41285.722175925926</v>
      </c>
      <c r="E5578">
        <v>36</v>
      </c>
      <c r="F5578">
        <v>16</v>
      </c>
      <c r="G5578" t="s">
        <v>576</v>
      </c>
    </row>
    <row r="5579" spans="1:7" x14ac:dyDescent="0.2">
      <c r="A5579">
        <v>2.89771262270656E+17</v>
      </c>
      <c r="B5579" t="s">
        <v>10857</v>
      </c>
      <c r="C5579" t="s">
        <v>10858</v>
      </c>
      <c r="D5579" s="1">
        <v>41285.729479166665</v>
      </c>
      <c r="E5579">
        <v>165</v>
      </c>
      <c r="F5579">
        <v>60</v>
      </c>
      <c r="G5579" t="s">
        <v>89</v>
      </c>
    </row>
    <row r="5580" spans="1:7" x14ac:dyDescent="0.2">
      <c r="A5580">
        <v>2.89771886370512E+17</v>
      </c>
      <c r="B5580" t="s">
        <v>10859</v>
      </c>
      <c r="C5580" t="s">
        <v>10860</v>
      </c>
      <c r="D5580" s="1">
        <v>41285.731203703705</v>
      </c>
      <c r="E5580">
        <v>131</v>
      </c>
      <c r="F5580">
        <v>69</v>
      </c>
      <c r="G5580" t="s">
        <v>89</v>
      </c>
    </row>
    <row r="5581" spans="1:7" x14ac:dyDescent="0.2">
      <c r="A5581">
        <v>2.8977872042264102E+17</v>
      </c>
      <c r="B5581" t="s">
        <v>10861</v>
      </c>
      <c r="C5581" t="e">
        <f xml:space="preserve"> DaveyD147 find Work that You love. You have to have passion. that provides motivation.</f>
        <v>#NAME?</v>
      </c>
      <c r="D5581" s="1">
        <v>41285.750057870369</v>
      </c>
      <c r="E5581">
        <v>9</v>
      </c>
      <c r="F5581">
        <v>6</v>
      </c>
      <c r="G5581" t="s">
        <v>89</v>
      </c>
    </row>
    <row r="5582" spans="1:7" x14ac:dyDescent="0.2">
      <c r="A5582">
        <v>2.8978487804677702E+17</v>
      </c>
      <c r="B5582" t="s">
        <v>10862</v>
      </c>
      <c r="C5582" t="s">
        <v>10863</v>
      </c>
      <c r="D5582" s="1">
        <v>41285.767048611109</v>
      </c>
      <c r="E5582">
        <v>32</v>
      </c>
      <c r="F5582">
        <v>14</v>
      </c>
      <c r="G5582" t="s">
        <v>215</v>
      </c>
    </row>
    <row r="5583" spans="1:7" x14ac:dyDescent="0.2">
      <c r="A5583">
        <v>2.89800038203408E+17</v>
      </c>
      <c r="B5583" t="s">
        <v>10864</v>
      </c>
      <c r="C5583" t="s">
        <v>10865</v>
      </c>
      <c r="D5583" s="1">
        <v>41285.808877314812</v>
      </c>
      <c r="E5583">
        <v>1212</v>
      </c>
      <c r="F5583">
        <v>1074</v>
      </c>
    </row>
    <row r="5584" spans="1:7" x14ac:dyDescent="0.2">
      <c r="A5584">
        <v>2.8980215821856698E+17</v>
      </c>
      <c r="B5584" t="s">
        <v>10866</v>
      </c>
      <c r="C5584" t="e">
        <f xml:space="preserve"> pellscuse11 Happy Birthday</f>
        <v>#NAME?</v>
      </c>
      <c r="D5584" s="1">
        <v>41285.814733796295</v>
      </c>
      <c r="E5584">
        <v>0</v>
      </c>
      <c r="F5584">
        <v>1</v>
      </c>
      <c r="G5584" t="s">
        <v>89</v>
      </c>
    </row>
    <row r="5585" spans="1:7" x14ac:dyDescent="0.2">
      <c r="A5585">
        <v>2.8980779017895898E+17</v>
      </c>
      <c r="B5585" t="s">
        <v>10867</v>
      </c>
      <c r="C5585" t="s">
        <v>10868</v>
      </c>
      <c r="D5585" s="1">
        <v>41285.830277777779</v>
      </c>
      <c r="E5585">
        <v>4257</v>
      </c>
      <c r="F5585">
        <v>4094</v>
      </c>
    </row>
    <row r="5586" spans="1:7" x14ac:dyDescent="0.2">
      <c r="A5586">
        <v>2.8981087684697702E+17</v>
      </c>
      <c r="B5586" t="s">
        <v>10869</v>
      </c>
      <c r="C5586" t="s">
        <v>10870</v>
      </c>
      <c r="D5586" s="1">
        <v>41285.838796296295</v>
      </c>
      <c r="E5586">
        <v>2</v>
      </c>
      <c r="F5586">
        <v>1</v>
      </c>
      <c r="G5586" t="s">
        <v>89</v>
      </c>
    </row>
    <row r="5587" spans="1:7" x14ac:dyDescent="0.2">
      <c r="A5587">
        <v>2.89821038668312E+17</v>
      </c>
      <c r="B5587" t="s">
        <v>10871</v>
      </c>
      <c r="C5587" t="s">
        <v>10872</v>
      </c>
      <c r="D5587" s="1">
        <v>41285.866828703707</v>
      </c>
      <c r="E5587">
        <v>118</v>
      </c>
      <c r="F5587">
        <v>44</v>
      </c>
    </row>
    <row r="5588" spans="1:7" x14ac:dyDescent="0.2">
      <c r="A5588">
        <v>2.8982381729823098E+17</v>
      </c>
      <c r="B5588" t="s">
        <v>10873</v>
      </c>
      <c r="C5588" t="s">
        <v>10874</v>
      </c>
      <c r="D5588" s="1">
        <v>41285.874502314815</v>
      </c>
      <c r="E5588">
        <v>1097</v>
      </c>
      <c r="F5588">
        <v>365</v>
      </c>
    </row>
    <row r="5589" spans="1:7" x14ac:dyDescent="0.2">
      <c r="A5589">
        <v>2.8983031349918099E+17</v>
      </c>
      <c r="B5589" t="s">
        <v>10875</v>
      </c>
      <c r="C5589" t="s">
        <v>10876</v>
      </c>
      <c r="D5589" s="1">
        <v>41285.892430555556</v>
      </c>
      <c r="E5589">
        <v>259</v>
      </c>
      <c r="F5589">
        <v>164</v>
      </c>
      <c r="G5589" t="s">
        <v>215</v>
      </c>
    </row>
    <row r="5590" spans="1:7" x14ac:dyDescent="0.2">
      <c r="A5590">
        <v>2.8983067308524698E+17</v>
      </c>
      <c r="B5590" t="s">
        <v>10877</v>
      </c>
      <c r="C5590" t="e">
        <f>_xlfn.SINGLE( KMT9999 _xlfn.SINGLE( billmaher Thanks.))</f>
        <v>#NAME?</v>
      </c>
      <c r="D5590" s="1">
        <v>41285.893414351849</v>
      </c>
      <c r="E5590">
        <v>0</v>
      </c>
      <c r="F5590">
        <v>0</v>
      </c>
      <c r="G5590" t="s">
        <v>215</v>
      </c>
    </row>
    <row r="5591" spans="1:7" x14ac:dyDescent="0.2">
      <c r="A5591">
        <v>2.8983088006995098E+17</v>
      </c>
      <c r="B5591" t="s">
        <v>10878</v>
      </c>
      <c r="C5591" t="e">
        <f xml:space="preserve"> HoboShane I agree.</f>
        <v>#NAME?</v>
      </c>
      <c r="D5591" s="1">
        <v>41285.893993055557</v>
      </c>
      <c r="E5591">
        <v>0</v>
      </c>
      <c r="F5591">
        <v>1</v>
      </c>
      <c r="G5591" t="s">
        <v>89</v>
      </c>
    </row>
    <row r="5592" spans="1:7" x14ac:dyDescent="0.2">
      <c r="A5592">
        <v>2.8983181524035098E+17</v>
      </c>
      <c r="B5592" t="s">
        <v>10879</v>
      </c>
      <c r="C5592" t="e">
        <f>_xlfn.SINGLE( ChrisPedersen80 _xlfn.SINGLE( billmaher Thanks.))</f>
        <v>#NAME?</v>
      </c>
      <c r="D5592" s="1">
        <v>41285.896574074075</v>
      </c>
      <c r="E5592">
        <v>0</v>
      </c>
      <c r="F5592">
        <v>1</v>
      </c>
      <c r="G5592" t="s">
        <v>215</v>
      </c>
    </row>
    <row r="5593" spans="1:7" x14ac:dyDescent="0.2">
      <c r="A5593">
        <v>2.8983200563661197E+17</v>
      </c>
      <c r="B5593" t="s">
        <v>10880</v>
      </c>
      <c r="C5593" t="e">
        <f xml:space="preserve"> NormaWilcox Thank you.</f>
        <v>#NAME?</v>
      </c>
      <c r="D5593" s="1">
        <v>41285.897094907406</v>
      </c>
      <c r="E5593">
        <v>0</v>
      </c>
      <c r="F5593">
        <v>0</v>
      </c>
      <c r="G5593" t="s">
        <v>89</v>
      </c>
    </row>
    <row r="5594" spans="1:7" x14ac:dyDescent="0.2">
      <c r="A5594">
        <v>2.8983233456648998E+17</v>
      </c>
      <c r="B5594" t="s">
        <v>10881</v>
      </c>
      <c r="C5594" t="s">
        <v>10882</v>
      </c>
      <c r="D5594" s="1">
        <v>41285.898009259261</v>
      </c>
      <c r="E5594">
        <v>0</v>
      </c>
      <c r="F5594">
        <v>0</v>
      </c>
      <c r="G5594" t="s">
        <v>215</v>
      </c>
    </row>
    <row r="5595" spans="1:7" x14ac:dyDescent="0.2">
      <c r="A5595">
        <v>2.8983281069549498E+17</v>
      </c>
      <c r="B5595" t="s">
        <v>10883</v>
      </c>
      <c r="C5595" t="e">
        <f xml:space="preserve"> RobertKarlPoker Thank you.</f>
        <v>#NAME?</v>
      </c>
      <c r="D5595" s="1">
        <v>41285.899317129632</v>
      </c>
      <c r="E5595">
        <v>0</v>
      </c>
      <c r="F5595">
        <v>2</v>
      </c>
      <c r="G5595" t="s">
        <v>89</v>
      </c>
    </row>
    <row r="5596" spans="1:7" x14ac:dyDescent="0.2">
      <c r="A5596">
        <v>2.8983522682012403E+17</v>
      </c>
      <c r="B5596" t="s">
        <v>10884</v>
      </c>
      <c r="C5596" t="s">
        <v>10885</v>
      </c>
      <c r="D5596" s="1">
        <v>41285.9059837963</v>
      </c>
      <c r="E5596">
        <v>253</v>
      </c>
      <c r="F5596">
        <v>111</v>
      </c>
    </row>
    <row r="5597" spans="1:7" x14ac:dyDescent="0.2">
      <c r="A5597">
        <v>2.8984273805521702E+17</v>
      </c>
      <c r="B5597" t="s">
        <v>10886</v>
      </c>
      <c r="C5597" t="e">
        <f xml:space="preserve"> andyliz99 Thank you.</f>
        <v>#NAME?</v>
      </c>
      <c r="D5597" s="1">
        <v>41285.926712962966</v>
      </c>
      <c r="E5597">
        <v>7</v>
      </c>
      <c r="F5597">
        <v>1</v>
      </c>
      <c r="G5597" t="s">
        <v>89</v>
      </c>
    </row>
    <row r="5598" spans="1:7" x14ac:dyDescent="0.2">
      <c r="A5598">
        <v>2.9083652593826202E+17</v>
      </c>
      <c r="B5598" t="s">
        <v>10887</v>
      </c>
      <c r="C5598" t="s">
        <v>10888</v>
      </c>
      <c r="D5598" s="1">
        <v>41288.669039351851</v>
      </c>
      <c r="E5598">
        <v>582</v>
      </c>
      <c r="F5598">
        <v>243</v>
      </c>
    </row>
    <row r="5599" spans="1:7" x14ac:dyDescent="0.2">
      <c r="A5599">
        <v>2.9084528421543098E+17</v>
      </c>
      <c r="B5599" t="s">
        <v>10889</v>
      </c>
      <c r="C5599" t="s">
        <v>10890</v>
      </c>
      <c r="D5599" s="1">
        <v>41288.69321759259</v>
      </c>
      <c r="E5599">
        <v>80</v>
      </c>
      <c r="F5599">
        <v>89</v>
      </c>
    </row>
    <row r="5600" spans="1:7" x14ac:dyDescent="0.2">
      <c r="A5600">
        <v>2.9084667741642701E+17</v>
      </c>
      <c r="B5600" t="s">
        <v>10891</v>
      </c>
      <c r="C5600" t="s">
        <v>10892</v>
      </c>
      <c r="D5600" s="1">
        <v>41288.697060185186</v>
      </c>
      <c r="E5600">
        <v>935</v>
      </c>
      <c r="F5600">
        <v>1424</v>
      </c>
      <c r="G5600" t="s">
        <v>89</v>
      </c>
    </row>
    <row r="5601" spans="1:7" x14ac:dyDescent="0.2">
      <c r="A5601">
        <v>2.9084871562168698E+17</v>
      </c>
      <c r="B5601" t="s">
        <v>10893</v>
      </c>
      <c r="C5601" t="s">
        <v>10894</v>
      </c>
      <c r="D5601" s="1">
        <v>41288.702685185184</v>
      </c>
      <c r="E5601">
        <v>327</v>
      </c>
      <c r="F5601">
        <v>152</v>
      </c>
      <c r="G5601" t="s">
        <v>89</v>
      </c>
    </row>
    <row r="5602" spans="1:7" x14ac:dyDescent="0.2">
      <c r="A5602">
        <v>2.9085465205499898E+17</v>
      </c>
      <c r="B5602" t="s">
        <v>10895</v>
      </c>
      <c r="C5602" t="e">
        <f xml:space="preserve"> localexpertscan Thank you.</f>
        <v>#NAME?</v>
      </c>
      <c r="D5602" s="1">
        <v>41288.7190625</v>
      </c>
      <c r="E5602">
        <v>0</v>
      </c>
      <c r="F5602">
        <v>0</v>
      </c>
      <c r="G5602" t="s">
        <v>89</v>
      </c>
    </row>
    <row r="5603" spans="1:7" x14ac:dyDescent="0.2">
      <c r="A5603">
        <v>2.90864680841392E+17</v>
      </c>
      <c r="B5603" t="s">
        <v>10896</v>
      </c>
      <c r="C5603" t="s">
        <v>10897</v>
      </c>
      <c r="D5603" s="1">
        <v>41288.746736111112</v>
      </c>
      <c r="E5603">
        <v>178</v>
      </c>
      <c r="F5603">
        <v>140</v>
      </c>
    </row>
    <row r="5604" spans="1:7" x14ac:dyDescent="0.2">
      <c r="A5604">
        <v>2.9086487697961702E+17</v>
      </c>
      <c r="B5604" t="s">
        <v>10898</v>
      </c>
      <c r="C5604" t="s">
        <v>10899</v>
      </c>
      <c r="D5604" s="1">
        <v>41288.74728009259</v>
      </c>
      <c r="E5604">
        <v>239</v>
      </c>
      <c r="F5604">
        <v>86</v>
      </c>
      <c r="G5604" t="s">
        <v>89</v>
      </c>
    </row>
    <row r="5605" spans="1:7" x14ac:dyDescent="0.2">
      <c r="A5605">
        <v>2.9088174554755802E+17</v>
      </c>
      <c r="B5605" t="s">
        <v>10900</v>
      </c>
      <c r="C5605" t="s">
        <v>10901</v>
      </c>
      <c r="D5605" s="1">
        <v>41288.79383101852</v>
      </c>
      <c r="E5605">
        <v>36</v>
      </c>
      <c r="F5605">
        <v>11</v>
      </c>
    </row>
    <row r="5606" spans="1:7" x14ac:dyDescent="0.2">
      <c r="A5606">
        <v>2.9088176616257901E+17</v>
      </c>
      <c r="B5606" t="s">
        <v>10902</v>
      </c>
      <c r="C5606" t="s">
        <v>10903</v>
      </c>
      <c r="D5606" s="1">
        <v>41288.793888888889</v>
      </c>
      <c r="E5606">
        <v>91</v>
      </c>
      <c r="F5606">
        <v>37</v>
      </c>
    </row>
    <row r="5607" spans="1:7" x14ac:dyDescent="0.2">
      <c r="A5607">
        <v>2.9089146905155501E+17</v>
      </c>
      <c r="B5607" t="s">
        <v>10904</v>
      </c>
      <c r="C5607" t="s">
        <v>10905</v>
      </c>
      <c r="D5607" s="1">
        <v>41288.820659722223</v>
      </c>
      <c r="E5607">
        <v>1230</v>
      </c>
      <c r="F5607">
        <v>1662</v>
      </c>
    </row>
    <row r="5608" spans="1:7" x14ac:dyDescent="0.2">
      <c r="A5608">
        <v>2.9089442829659699E+17</v>
      </c>
      <c r="B5608" t="s">
        <v>10906</v>
      </c>
      <c r="C5608" t="s">
        <v>10907</v>
      </c>
      <c r="D5608" s="1">
        <v>41288.828819444447</v>
      </c>
      <c r="E5608">
        <v>98</v>
      </c>
      <c r="F5608">
        <v>53</v>
      </c>
      <c r="G5608" t="s">
        <v>89</v>
      </c>
    </row>
    <row r="5609" spans="1:7" x14ac:dyDescent="0.2">
      <c r="A5609">
        <v>2.90894582596648E+17</v>
      </c>
      <c r="B5609" t="s">
        <v>10908</v>
      </c>
      <c r="C5609" t="s">
        <v>10909</v>
      </c>
      <c r="D5609" s="1">
        <v>41288.829247685186</v>
      </c>
      <c r="E5609">
        <v>73</v>
      </c>
      <c r="F5609">
        <v>41</v>
      </c>
      <c r="G5609" t="s">
        <v>89</v>
      </c>
    </row>
    <row r="5610" spans="1:7" x14ac:dyDescent="0.2">
      <c r="A5610">
        <v>2.9089475773401402E+17</v>
      </c>
      <c r="B5610" t="s">
        <v>10910</v>
      </c>
      <c r="C5610" t="s">
        <v>10911</v>
      </c>
      <c r="D5610" s="1">
        <v>41288.829733796294</v>
      </c>
      <c r="E5610">
        <v>343</v>
      </c>
      <c r="F5610">
        <v>228</v>
      </c>
      <c r="G5610" t="s">
        <v>89</v>
      </c>
    </row>
    <row r="5611" spans="1:7" x14ac:dyDescent="0.2">
      <c r="A5611">
        <v>2.9089977806422003E+17</v>
      </c>
      <c r="B5611" t="s">
        <v>10912</v>
      </c>
      <c r="C5611" t="e">
        <f xml:space="preserve"> klisitsin Thanks and good luck.</f>
        <v>#NAME?</v>
      </c>
      <c r="D5611" s="1">
        <v>41288.843587962961</v>
      </c>
      <c r="E5611">
        <v>2</v>
      </c>
      <c r="F5611">
        <v>9</v>
      </c>
      <c r="G5611" t="s">
        <v>89</v>
      </c>
    </row>
    <row r="5612" spans="1:7" x14ac:dyDescent="0.2">
      <c r="A5612">
        <v>2.9090411590991002E+17</v>
      </c>
      <c r="B5612" t="s">
        <v>10913</v>
      </c>
      <c r="C5612" t="s">
        <v>10914</v>
      </c>
      <c r="D5612" s="1">
        <v>41288.855555555558</v>
      </c>
      <c r="E5612">
        <v>896</v>
      </c>
      <c r="F5612">
        <v>474</v>
      </c>
    </row>
    <row r="5613" spans="1:7" x14ac:dyDescent="0.2">
      <c r="A5613">
        <v>2.9090487465530502E+17</v>
      </c>
      <c r="B5613" t="s">
        <v>10915</v>
      </c>
      <c r="C5613" t="s">
        <v>10916</v>
      </c>
      <c r="D5613" s="1">
        <v>41288.85765046296</v>
      </c>
      <c r="E5613">
        <v>9</v>
      </c>
      <c r="F5613">
        <v>6</v>
      </c>
      <c r="G5613" t="s">
        <v>215</v>
      </c>
    </row>
    <row r="5614" spans="1:7" x14ac:dyDescent="0.2">
      <c r="A5614">
        <v>2.9090503220175603E+17</v>
      </c>
      <c r="B5614" t="s">
        <v>10917</v>
      </c>
      <c r="C5614" t="s">
        <v>10918</v>
      </c>
      <c r="D5614" s="1">
        <v>41288.858090277776</v>
      </c>
      <c r="E5614">
        <v>13</v>
      </c>
      <c r="F5614">
        <v>7</v>
      </c>
      <c r="G5614" t="s">
        <v>89</v>
      </c>
    </row>
    <row r="5615" spans="1:7" x14ac:dyDescent="0.2">
      <c r="A5615">
        <v>2.9090530422752E+17</v>
      </c>
      <c r="B5615" t="s">
        <v>10919</v>
      </c>
      <c r="C5615" t="s">
        <v>10920</v>
      </c>
      <c r="D5615" s="1">
        <v>41288.858831018515</v>
      </c>
      <c r="E5615">
        <v>191</v>
      </c>
      <c r="F5615">
        <v>103</v>
      </c>
      <c r="G5615" t="s">
        <v>89</v>
      </c>
    </row>
    <row r="5616" spans="1:7" x14ac:dyDescent="0.2">
      <c r="A5616">
        <v>2.9090575014916E+17</v>
      </c>
      <c r="B5616" t="s">
        <v>10921</v>
      </c>
      <c r="C5616" t="s">
        <v>10922</v>
      </c>
      <c r="D5616" s="1">
        <v>41288.860069444447</v>
      </c>
      <c r="E5616">
        <v>3</v>
      </c>
      <c r="F5616">
        <v>1</v>
      </c>
      <c r="G5616" t="s">
        <v>215</v>
      </c>
    </row>
    <row r="5617" spans="1:7" x14ac:dyDescent="0.2">
      <c r="A5617">
        <v>2.9090595611046202E+17</v>
      </c>
      <c r="B5617" t="s">
        <v>10923</v>
      </c>
      <c r="C5617" t="e">
        <f xml:space="preserve"> BrettNichols7 He is a frienid of mine and a great guy also.</f>
        <v>#NAME?</v>
      </c>
      <c r="D5617" s="1">
        <v>41288.860636574071</v>
      </c>
      <c r="E5617">
        <v>0</v>
      </c>
      <c r="F5617">
        <v>0</v>
      </c>
      <c r="G5617" t="s">
        <v>89</v>
      </c>
    </row>
    <row r="5618" spans="1:7" x14ac:dyDescent="0.2">
      <c r="A5618">
        <v>2.9090699877665901E+17</v>
      </c>
      <c r="B5618" t="s">
        <v>10924</v>
      </c>
      <c r="C5618" t="s">
        <v>10925</v>
      </c>
      <c r="D5618" s="1">
        <v>41288.863506944443</v>
      </c>
      <c r="E5618">
        <v>5</v>
      </c>
      <c r="F5618">
        <v>4</v>
      </c>
      <c r="G5618" t="s">
        <v>89</v>
      </c>
    </row>
    <row r="5619" spans="1:7" x14ac:dyDescent="0.2">
      <c r="A5619">
        <v>2.9090715114314502E+17</v>
      </c>
      <c r="B5619" t="s">
        <v>10926</v>
      </c>
      <c r="C5619" t="s">
        <v>10927</v>
      </c>
      <c r="D5619" s="1">
        <v>41288.863935185182</v>
      </c>
      <c r="E5619">
        <v>1</v>
      </c>
      <c r="F5619">
        <v>0</v>
      </c>
      <c r="G5619" t="s">
        <v>89</v>
      </c>
    </row>
    <row r="5620" spans="1:7" x14ac:dyDescent="0.2">
      <c r="A5620">
        <v>2.9090886460023603E+17</v>
      </c>
      <c r="B5620" t="s">
        <v>10928</v>
      </c>
      <c r="C5620" t="s">
        <v>10929</v>
      </c>
      <c r="D5620" s="1">
        <v>41288.868657407409</v>
      </c>
      <c r="E5620">
        <v>8</v>
      </c>
      <c r="F5620">
        <v>18</v>
      </c>
      <c r="G5620" t="s">
        <v>215</v>
      </c>
    </row>
    <row r="5621" spans="1:7" x14ac:dyDescent="0.2">
      <c r="A5621">
        <v>2.9090994805605101E+17</v>
      </c>
      <c r="B5621" t="s">
        <v>10930</v>
      </c>
      <c r="C5621" t="s">
        <v>10931</v>
      </c>
      <c r="D5621" s="1">
        <v>41288.871655092589</v>
      </c>
      <c r="E5621">
        <v>125</v>
      </c>
      <c r="F5621">
        <v>46</v>
      </c>
      <c r="G5621" t="s">
        <v>89</v>
      </c>
    </row>
    <row r="5622" spans="1:7" x14ac:dyDescent="0.2">
      <c r="A5622">
        <v>2.9091010542634502E+17</v>
      </c>
      <c r="B5622" t="s">
        <v>10932</v>
      </c>
      <c r="C5622" t="s">
        <v>10933</v>
      </c>
      <c r="D5622" s="1">
        <v>41288.872083333335</v>
      </c>
      <c r="E5622">
        <v>187</v>
      </c>
      <c r="F5622">
        <v>43</v>
      </c>
    </row>
    <row r="5623" spans="1:7" x14ac:dyDescent="0.2">
      <c r="A5623">
        <v>2.9091057744913203E+17</v>
      </c>
      <c r="B5623" t="s">
        <v>10934</v>
      </c>
      <c r="C5623" t="s">
        <v>10935</v>
      </c>
      <c r="D5623" s="1">
        <v>41288.873391203706</v>
      </c>
      <c r="E5623">
        <v>258</v>
      </c>
      <c r="F5623">
        <v>57</v>
      </c>
    </row>
    <row r="5624" spans="1:7" x14ac:dyDescent="0.2">
      <c r="A5624">
        <v>2.9091105863225299E+17</v>
      </c>
      <c r="B5624" t="s">
        <v>10936</v>
      </c>
      <c r="C5624" t="e">
        <f>_xlfn.SINGLE( claudiapm7 Claudia)--True. and Happy to know the Art of the deal has been helpful.</f>
        <v>#NAME?</v>
      </c>
      <c r="D5624" s="1">
        <v>41288.874710648146</v>
      </c>
      <c r="E5624">
        <v>1</v>
      </c>
      <c r="F5624">
        <v>1</v>
      </c>
      <c r="G5624" t="s">
        <v>89</v>
      </c>
    </row>
    <row r="5625" spans="1:7" x14ac:dyDescent="0.2">
      <c r="A5625">
        <v>2.9091122874904102E+17</v>
      </c>
      <c r="B5625" t="s">
        <v>10937</v>
      </c>
      <c r="C5625" t="s">
        <v>10938</v>
      </c>
      <c r="D5625" s="1">
        <v>41288.875185185185</v>
      </c>
      <c r="E5625">
        <v>0</v>
      </c>
      <c r="F5625">
        <v>0</v>
      </c>
      <c r="G5625" t="s">
        <v>215</v>
      </c>
    </row>
    <row r="5626" spans="1:7" x14ac:dyDescent="0.2">
      <c r="A5626">
        <v>2.9091251154336499E+17</v>
      </c>
      <c r="B5626" t="s">
        <v>10939</v>
      </c>
      <c r="C5626" t="s">
        <v>10940</v>
      </c>
      <c r="D5626" s="1">
        <v>41288.87872685185</v>
      </c>
      <c r="E5626">
        <v>2</v>
      </c>
      <c r="F5626">
        <v>0</v>
      </c>
      <c r="G5626" t="s">
        <v>215</v>
      </c>
    </row>
    <row r="5627" spans="1:7" x14ac:dyDescent="0.2">
      <c r="A5627">
        <v>2.9091263118589101E+17</v>
      </c>
      <c r="B5627" t="s">
        <v>10941</v>
      </c>
      <c r="C5627" t="s">
        <v>10942</v>
      </c>
      <c r="D5627" s="1">
        <v>41288.879050925927</v>
      </c>
      <c r="E5627">
        <v>3</v>
      </c>
      <c r="F5627">
        <v>4</v>
      </c>
      <c r="G5627" t="s">
        <v>10943</v>
      </c>
    </row>
    <row r="5628" spans="1:7" x14ac:dyDescent="0.2">
      <c r="A5628">
        <v>2.9091287933347398E+17</v>
      </c>
      <c r="B5628" t="s">
        <v>10944</v>
      </c>
      <c r="C5628" t="s">
        <v>10945</v>
      </c>
      <c r="D5628" s="1">
        <v>41288.879733796297</v>
      </c>
      <c r="E5628">
        <v>0</v>
      </c>
      <c r="F5628">
        <v>4</v>
      </c>
      <c r="G5628" t="s">
        <v>89</v>
      </c>
    </row>
    <row r="5629" spans="1:7" x14ac:dyDescent="0.2">
      <c r="A5629">
        <v>2.9091378575194099E+17</v>
      </c>
      <c r="B5629" t="s">
        <v>10946</v>
      </c>
      <c r="C5629" t="s">
        <v>10947</v>
      </c>
      <c r="D5629" s="1">
        <v>41288.882245370369</v>
      </c>
      <c r="E5629">
        <v>7</v>
      </c>
      <c r="F5629">
        <v>9</v>
      </c>
      <c r="G5629" t="s">
        <v>576</v>
      </c>
    </row>
    <row r="5630" spans="1:7" x14ac:dyDescent="0.2">
      <c r="A5630">
        <v>2.9091424286396403E+17</v>
      </c>
      <c r="B5630" t="s">
        <v>10948</v>
      </c>
      <c r="C5630" t="s">
        <v>10949</v>
      </c>
      <c r="D5630" s="1">
        <v>41288.883506944447</v>
      </c>
      <c r="E5630">
        <v>25</v>
      </c>
      <c r="F5630">
        <v>46</v>
      </c>
      <c r="G5630" t="s">
        <v>215</v>
      </c>
    </row>
    <row r="5631" spans="1:7" x14ac:dyDescent="0.2">
      <c r="A5631">
        <v>2.9091464270276998E+17</v>
      </c>
      <c r="B5631" t="s">
        <v>10950</v>
      </c>
      <c r="C5631" t="s">
        <v>10951</v>
      </c>
      <c r="D5631" s="1">
        <v>41288.884606481479</v>
      </c>
      <c r="E5631">
        <v>23</v>
      </c>
      <c r="F5631">
        <v>23</v>
      </c>
      <c r="G5631" t="s">
        <v>215</v>
      </c>
    </row>
    <row r="5632" spans="1:7" x14ac:dyDescent="0.2">
      <c r="A5632">
        <v>2.9091615456481203E+17</v>
      </c>
      <c r="B5632" t="s">
        <v>10952</v>
      </c>
      <c r="C5632" t="s">
        <v>10953</v>
      </c>
      <c r="D5632" s="1">
        <v>41288.888773148145</v>
      </c>
      <c r="E5632">
        <v>1</v>
      </c>
      <c r="F5632">
        <v>1</v>
      </c>
      <c r="G5632" t="s">
        <v>576</v>
      </c>
    </row>
    <row r="5633" spans="1:7" x14ac:dyDescent="0.2">
      <c r="A5633">
        <v>2.9092087179787802E+17</v>
      </c>
      <c r="B5633" t="s">
        <v>10954</v>
      </c>
      <c r="C5633" t="s">
        <v>10955</v>
      </c>
      <c r="D5633" s="1">
        <v>41288.90179398148</v>
      </c>
      <c r="E5633">
        <v>56</v>
      </c>
      <c r="F5633">
        <v>48</v>
      </c>
      <c r="G5633" t="s">
        <v>89</v>
      </c>
    </row>
    <row r="5634" spans="1:7" x14ac:dyDescent="0.2">
      <c r="A5634">
        <v>2.9092127002604301E+17</v>
      </c>
      <c r="B5634" t="s">
        <v>10956</v>
      </c>
      <c r="C5634" t="s">
        <v>10957</v>
      </c>
      <c r="D5634" s="1">
        <v>41288.90289351852</v>
      </c>
      <c r="E5634">
        <v>163</v>
      </c>
      <c r="F5634">
        <v>112</v>
      </c>
      <c r="G5634" t="s">
        <v>89</v>
      </c>
    </row>
    <row r="5635" spans="1:7" x14ac:dyDescent="0.2">
      <c r="A5635">
        <v>2.9092331189711603E+17</v>
      </c>
      <c r="B5635" t="s">
        <v>10958</v>
      </c>
      <c r="C5635" t="s">
        <v>10959</v>
      </c>
      <c r="D5635" s="1">
        <v>41288.908530092594</v>
      </c>
      <c r="E5635">
        <v>707</v>
      </c>
      <c r="F5635">
        <v>403</v>
      </c>
    </row>
    <row r="5636" spans="1:7" x14ac:dyDescent="0.2">
      <c r="A5636">
        <v>2.9092344526760301E+17</v>
      </c>
      <c r="B5636" t="s">
        <v>10960</v>
      </c>
      <c r="C5636" t="s">
        <v>10961</v>
      </c>
      <c r="D5636" s="1">
        <v>41288.908900462964</v>
      </c>
      <c r="E5636">
        <v>1229</v>
      </c>
      <c r="F5636">
        <v>361</v>
      </c>
    </row>
    <row r="5637" spans="1:7" x14ac:dyDescent="0.2">
      <c r="A5637">
        <v>2.9092618878703603E+17</v>
      </c>
      <c r="B5637" t="s">
        <v>10962</v>
      </c>
      <c r="C5637" t="s">
        <v>10963</v>
      </c>
      <c r="D5637" s="1">
        <v>41288.91646990741</v>
      </c>
      <c r="E5637">
        <v>2270</v>
      </c>
      <c r="F5637">
        <v>2133</v>
      </c>
    </row>
    <row r="5638" spans="1:7" x14ac:dyDescent="0.2">
      <c r="A5638">
        <v>2.9092893858529997E+17</v>
      </c>
      <c r="B5638" t="s">
        <v>10964</v>
      </c>
      <c r="C5638" t="s">
        <v>10965</v>
      </c>
      <c r="D5638" s="1">
        <v>41288.924050925925</v>
      </c>
      <c r="E5638">
        <v>602</v>
      </c>
      <c r="F5638">
        <v>229</v>
      </c>
    </row>
    <row r="5639" spans="1:7" x14ac:dyDescent="0.2">
      <c r="A5639">
        <v>2.9093063967337203E+17</v>
      </c>
      <c r="B5639" t="s">
        <v>10966</v>
      </c>
      <c r="C5639" t="s">
        <v>10967</v>
      </c>
      <c r="D5639" s="1">
        <v>41288.928749999999</v>
      </c>
      <c r="E5639">
        <v>1</v>
      </c>
      <c r="F5639">
        <v>2</v>
      </c>
      <c r="G5639" t="s">
        <v>89</v>
      </c>
    </row>
    <row r="5640" spans="1:7" x14ac:dyDescent="0.2">
      <c r="A5640">
        <v>2.9093086399732499E+17</v>
      </c>
      <c r="B5640" t="s">
        <v>10968</v>
      </c>
      <c r="C5640" t="s">
        <v>10969</v>
      </c>
      <c r="D5640" s="1">
        <v>41288.929363425923</v>
      </c>
      <c r="E5640">
        <v>0</v>
      </c>
      <c r="F5640">
        <v>1</v>
      </c>
      <c r="G5640" t="s">
        <v>89</v>
      </c>
    </row>
    <row r="5641" spans="1:7" x14ac:dyDescent="0.2">
      <c r="A5641">
        <v>2.9093123320512902E+17</v>
      </c>
      <c r="B5641" t="s">
        <v>10970</v>
      </c>
      <c r="C5641" t="s">
        <v>10971</v>
      </c>
      <c r="D5641" s="1">
        <v>41288.930381944447</v>
      </c>
      <c r="E5641">
        <v>0</v>
      </c>
      <c r="F5641">
        <v>1</v>
      </c>
      <c r="G5641" t="s">
        <v>89</v>
      </c>
    </row>
    <row r="5642" spans="1:7" x14ac:dyDescent="0.2">
      <c r="A5642">
        <v>2.9093158701566298E+17</v>
      </c>
      <c r="B5642" t="s">
        <v>10972</v>
      </c>
      <c r="C5642" t="s">
        <v>10973</v>
      </c>
      <c r="D5642" s="1">
        <v>41288.93136574074</v>
      </c>
      <c r="E5642">
        <v>1</v>
      </c>
      <c r="F5642">
        <v>0</v>
      </c>
      <c r="G5642" t="s">
        <v>89</v>
      </c>
    </row>
    <row r="5643" spans="1:7" x14ac:dyDescent="0.2">
      <c r="A5643">
        <v>2.90936877614256E+17</v>
      </c>
      <c r="B5643" t="s">
        <v>10974</v>
      </c>
      <c r="C5643" t="s">
        <v>10975</v>
      </c>
      <c r="D5643" s="1">
        <v>41288.945960648147</v>
      </c>
      <c r="E5643">
        <v>12</v>
      </c>
      <c r="F5643">
        <v>9</v>
      </c>
    </row>
    <row r="5644" spans="1:7" x14ac:dyDescent="0.2">
      <c r="A5644">
        <v>2.9093689996570202E+17</v>
      </c>
      <c r="B5644" t="s">
        <v>10976</v>
      </c>
      <c r="C5644" t="s">
        <v>10977</v>
      </c>
      <c r="D5644" s="1">
        <v>41288.946018518516</v>
      </c>
      <c r="E5644">
        <v>18</v>
      </c>
      <c r="F5644">
        <v>13</v>
      </c>
      <c r="G5644" t="s">
        <v>89</v>
      </c>
    </row>
    <row r="5645" spans="1:7" x14ac:dyDescent="0.2">
      <c r="A5645">
        <v>2.9093746894400698E+17</v>
      </c>
      <c r="B5645" t="s">
        <v>10978</v>
      </c>
      <c r="C5645" t="s">
        <v>10979</v>
      </c>
      <c r="D5645" s="1">
        <v>41288.947592592594</v>
      </c>
      <c r="E5645">
        <v>256</v>
      </c>
      <c r="F5645">
        <v>94</v>
      </c>
    </row>
    <row r="5646" spans="1:7" x14ac:dyDescent="0.2">
      <c r="A5646">
        <v>2.9093749620697402E+17</v>
      </c>
      <c r="B5646" t="s">
        <v>10980</v>
      </c>
      <c r="C5646" t="s">
        <v>10981</v>
      </c>
      <c r="D5646" s="1">
        <v>41288.94767361111</v>
      </c>
      <c r="E5646">
        <v>141</v>
      </c>
      <c r="F5646">
        <v>63</v>
      </c>
    </row>
    <row r="5647" spans="1:7" x14ac:dyDescent="0.2">
      <c r="A5647">
        <v>2.9093810507732902E+17</v>
      </c>
      <c r="B5647" t="s">
        <v>10982</v>
      </c>
      <c r="C5647" t="s">
        <v>10983</v>
      </c>
      <c r="D5647" s="1">
        <v>41288.94935185185</v>
      </c>
      <c r="E5647">
        <v>324</v>
      </c>
      <c r="F5647">
        <v>158</v>
      </c>
    </row>
    <row r="5648" spans="1:7" x14ac:dyDescent="0.2">
      <c r="A5648">
        <v>2.9094131965061101E+17</v>
      </c>
      <c r="B5648" t="s">
        <v>10984</v>
      </c>
      <c r="C5648" t="e">
        <f xml:space="preserve"> chrishuw Work hard and good luck.</f>
        <v>#NAME?</v>
      </c>
      <c r="D5648" s="1">
        <v>41288.95821759259</v>
      </c>
      <c r="E5648">
        <v>0</v>
      </c>
      <c r="F5648">
        <v>0</v>
      </c>
      <c r="G5648" t="s">
        <v>89</v>
      </c>
    </row>
    <row r="5649" spans="1:7" x14ac:dyDescent="0.2">
      <c r="A5649">
        <v>2.9094331579120397E+17</v>
      </c>
      <c r="B5649" t="s">
        <v>10985</v>
      </c>
      <c r="C5649" t="s">
        <v>10986</v>
      </c>
      <c r="D5649" s="1">
        <v>41288.963726851849</v>
      </c>
      <c r="E5649">
        <v>517</v>
      </c>
      <c r="F5649">
        <v>388</v>
      </c>
    </row>
    <row r="5650" spans="1:7" x14ac:dyDescent="0.2">
      <c r="A5650">
        <v>2.9094378982303302E+17</v>
      </c>
      <c r="B5650" t="s">
        <v>10987</v>
      </c>
      <c r="C5650" t="e">
        <f xml:space="preserve"> pelhamta I have and will.</f>
        <v>#NAME?</v>
      </c>
      <c r="D5650" s="1">
        <v>41288.96503472222</v>
      </c>
      <c r="E5650">
        <v>8</v>
      </c>
      <c r="F5650">
        <v>105</v>
      </c>
      <c r="G5650" t="s">
        <v>89</v>
      </c>
    </row>
    <row r="5651" spans="1:7" x14ac:dyDescent="0.2">
      <c r="A5651">
        <v>2.90944471745568E+17</v>
      </c>
      <c r="B5651" t="s">
        <v>10988</v>
      </c>
      <c r="C5651" t="e">
        <f xml:space="preserve"> barbiecrafts Thanks.</f>
        <v>#NAME?</v>
      </c>
      <c r="D5651" s="1">
        <v>41288.966921296298</v>
      </c>
      <c r="E5651">
        <v>0</v>
      </c>
      <c r="F5651">
        <v>0</v>
      </c>
      <c r="G5651" t="s">
        <v>89</v>
      </c>
    </row>
    <row r="5652" spans="1:7" x14ac:dyDescent="0.2">
      <c r="A5652">
        <v>2.9094551921428E+17</v>
      </c>
      <c r="B5652" t="s">
        <v>10989</v>
      </c>
      <c r="C5652" t="s">
        <v>10990</v>
      </c>
      <c r="D5652" s="1">
        <v>41288.96980324074</v>
      </c>
      <c r="E5652">
        <v>298</v>
      </c>
      <c r="F5652">
        <v>58</v>
      </c>
    </row>
    <row r="5653" spans="1:7" x14ac:dyDescent="0.2">
      <c r="A5653">
        <v>2.9094703678477901E+17</v>
      </c>
      <c r="B5653" t="s">
        <v>10991</v>
      </c>
      <c r="C5653" t="e">
        <f xml:space="preserve"> CDaeda Thanks Charles.</f>
        <v>#NAME?</v>
      </c>
      <c r="D5653" s="1">
        <v>41288.973993055559</v>
      </c>
      <c r="E5653">
        <v>10</v>
      </c>
      <c r="F5653">
        <v>39</v>
      </c>
      <c r="G5653" t="s">
        <v>89</v>
      </c>
    </row>
    <row r="5654" spans="1:7" x14ac:dyDescent="0.2">
      <c r="A5654">
        <v>2.9094728565799699E+17</v>
      </c>
      <c r="B5654" t="s">
        <v>10992</v>
      </c>
      <c r="C5654" t="e">
        <f>hitmanj111 I will.</f>
        <v>#NAME?</v>
      </c>
      <c r="D5654" s="1">
        <v>41288.974687499998</v>
      </c>
      <c r="E5654">
        <v>0</v>
      </c>
      <c r="F5654">
        <v>0</v>
      </c>
      <c r="G5654" t="e">
        <f>hitmanj111</f>
        <v>#NAME?</v>
      </c>
    </row>
    <row r="5655" spans="1:7" x14ac:dyDescent="0.2">
      <c r="A5655">
        <v>2.9094749986111002E+17</v>
      </c>
      <c r="B5655" t="s">
        <v>10993</v>
      </c>
      <c r="C5655" t="e">
        <f xml:space="preserve"> UwillC123 Thank you.</f>
        <v>#NAME?</v>
      </c>
      <c r="D5655" s="1">
        <v>41288.975277777776</v>
      </c>
      <c r="E5655">
        <v>0</v>
      </c>
      <c r="F5655">
        <v>0</v>
      </c>
      <c r="G5655" t="s">
        <v>89</v>
      </c>
    </row>
    <row r="5656" spans="1:7" x14ac:dyDescent="0.2">
      <c r="A5656">
        <v>2.9094816304766899E+17</v>
      </c>
      <c r="B5656" t="s">
        <v>10994</v>
      </c>
      <c r="C5656" t="e">
        <f xml:space="preserve"> BennyDoesTweets Thanks.</f>
        <v>#NAME?</v>
      </c>
      <c r="D5656" s="1">
        <v>41288.977106481485</v>
      </c>
      <c r="E5656">
        <v>6</v>
      </c>
      <c r="F5656">
        <v>22</v>
      </c>
      <c r="G5656" t="s">
        <v>89</v>
      </c>
    </row>
    <row r="5657" spans="1:7" x14ac:dyDescent="0.2">
      <c r="A5657">
        <v>2.9094840577204998E+17</v>
      </c>
      <c r="B5657" t="s">
        <v>10995</v>
      </c>
      <c r="C5657" t="e">
        <f xml:space="preserve"> ClayTrigger I guess I should have.</f>
        <v>#NAME?</v>
      </c>
      <c r="D5657" s="1">
        <v>41288.977777777778</v>
      </c>
      <c r="E5657">
        <v>6</v>
      </c>
      <c r="F5657">
        <v>9</v>
      </c>
      <c r="G5657" t="s">
        <v>89</v>
      </c>
    </row>
    <row r="5658" spans="1:7" x14ac:dyDescent="0.2">
      <c r="A5658">
        <v>2.9094870382766797E+17</v>
      </c>
      <c r="B5658" t="s">
        <v>10996</v>
      </c>
      <c r="C5658" t="s">
        <v>10997</v>
      </c>
      <c r="D5658" s="1">
        <v>41288.97859953704</v>
      </c>
      <c r="E5658">
        <v>1</v>
      </c>
      <c r="F5658">
        <v>1</v>
      </c>
      <c r="G5658" t="s">
        <v>89</v>
      </c>
    </row>
    <row r="5659" spans="1:7" x14ac:dyDescent="0.2">
      <c r="A5659">
        <v>2.9094892618451302E+17</v>
      </c>
      <c r="B5659" t="s">
        <v>10998</v>
      </c>
      <c r="C5659" t="s">
        <v>10999</v>
      </c>
      <c r="D5659" s="1">
        <v>41288.979212962964</v>
      </c>
      <c r="E5659">
        <v>9</v>
      </c>
      <c r="F5659">
        <v>12</v>
      </c>
      <c r="G5659" t="s">
        <v>89</v>
      </c>
    </row>
    <row r="5660" spans="1:7" x14ac:dyDescent="0.2">
      <c r="A5660">
        <v>2.9094945046830202E+17</v>
      </c>
      <c r="B5660" t="s">
        <v>11000</v>
      </c>
      <c r="C5660" t="e">
        <f>_xlfn.SINGLE( theHunterWatts Thanks), enjoy.</f>
        <v>#NAME?</v>
      </c>
      <c r="D5660" s="1">
        <v>41288.98065972222</v>
      </c>
      <c r="E5660">
        <v>4</v>
      </c>
      <c r="F5660">
        <v>9</v>
      </c>
      <c r="G5660" t="s">
        <v>89</v>
      </c>
    </row>
    <row r="5661" spans="1:7" x14ac:dyDescent="0.2">
      <c r="A5661">
        <v>2.9095008212631098E+17</v>
      </c>
      <c r="B5661" t="s">
        <v>11001</v>
      </c>
      <c r="C5661" t="s">
        <v>11002</v>
      </c>
      <c r="D5661" s="1">
        <v>41288.982395833336</v>
      </c>
      <c r="E5661">
        <v>0</v>
      </c>
      <c r="F5661">
        <v>0</v>
      </c>
      <c r="G5661" t="s">
        <v>89</v>
      </c>
    </row>
    <row r="5662" spans="1:7" x14ac:dyDescent="0.2">
      <c r="A5662">
        <v>2.9095026482178803E+17</v>
      </c>
      <c r="B5662" t="s">
        <v>11003</v>
      </c>
      <c r="C5662" t="s">
        <v>11004</v>
      </c>
      <c r="D5662" s="1">
        <v>41288.982905092591</v>
      </c>
      <c r="E5662">
        <v>1168</v>
      </c>
      <c r="F5662">
        <v>497</v>
      </c>
    </row>
    <row r="5663" spans="1:7" x14ac:dyDescent="0.2">
      <c r="A5663">
        <v>2.9118697184024102E+17</v>
      </c>
      <c r="B5663" t="s">
        <v>11005</v>
      </c>
      <c r="C5663" t="s">
        <v>11006</v>
      </c>
      <c r="D5663" s="1">
        <v>41289.636087962965</v>
      </c>
      <c r="E5663">
        <v>818</v>
      </c>
      <c r="F5663">
        <v>323</v>
      </c>
    </row>
    <row r="5664" spans="1:7" x14ac:dyDescent="0.2">
      <c r="A5664">
        <v>2.9118930299246099E+17</v>
      </c>
      <c r="B5664" t="s">
        <v>11007</v>
      </c>
      <c r="C5664" t="e">
        <f xml:space="preserve"> pattilee22 Thanks and good luck.</f>
        <v>#NAME?</v>
      </c>
      <c r="D5664" s="1">
        <v>41289.642523148148</v>
      </c>
      <c r="E5664">
        <v>1</v>
      </c>
      <c r="F5664">
        <v>0</v>
      </c>
      <c r="G5664" t="s">
        <v>89</v>
      </c>
    </row>
    <row r="5665" spans="1:7" x14ac:dyDescent="0.2">
      <c r="A5665">
        <v>2.9120073383399802E+17</v>
      </c>
      <c r="B5665" t="s">
        <v>11008</v>
      </c>
      <c r="C5665" t="e">
        <f xml:space="preserve"> bradleycmc Thanks Bradley.</f>
        <v>#NAME?</v>
      </c>
      <c r="D5665" s="1">
        <v>41289.674062500002</v>
      </c>
      <c r="E5665">
        <v>1</v>
      </c>
      <c r="F5665">
        <v>0</v>
      </c>
      <c r="G5665" t="s">
        <v>89</v>
      </c>
    </row>
    <row r="5666" spans="1:7" x14ac:dyDescent="0.2">
      <c r="A5666">
        <v>2.9121153953551898E+17</v>
      </c>
      <c r="B5666" t="s">
        <v>11009</v>
      </c>
      <c r="C5666" t="s">
        <v>11010</v>
      </c>
      <c r="D5666" s="1">
        <v>41289.703888888886</v>
      </c>
      <c r="E5666">
        <v>4119</v>
      </c>
      <c r="F5666">
        <v>4558</v>
      </c>
      <c r="G5666" t="s">
        <v>89</v>
      </c>
    </row>
    <row r="5667" spans="1:7" x14ac:dyDescent="0.2">
      <c r="A5667">
        <v>2.9121437898705702E+17</v>
      </c>
      <c r="B5667" t="s">
        <v>11011</v>
      </c>
      <c r="C5667" t="s">
        <v>11012</v>
      </c>
      <c r="D5667" s="1">
        <v>41289.711724537039</v>
      </c>
      <c r="E5667">
        <v>184</v>
      </c>
      <c r="F5667">
        <v>34</v>
      </c>
    </row>
    <row r="5668" spans="1:7" x14ac:dyDescent="0.2">
      <c r="A5668">
        <v>2.9121800094890803E+17</v>
      </c>
      <c r="B5668" t="s">
        <v>11013</v>
      </c>
      <c r="C5668" t="s">
        <v>11014</v>
      </c>
      <c r="D5668" s="1">
        <v>41289.721712962964</v>
      </c>
      <c r="E5668">
        <v>232</v>
      </c>
      <c r="F5668">
        <v>63</v>
      </c>
    </row>
    <row r="5669" spans="1:7" x14ac:dyDescent="0.2">
      <c r="A5669">
        <v>2.9121830861787501E+17</v>
      </c>
      <c r="B5669" t="s">
        <v>11015</v>
      </c>
      <c r="C5669" t="s">
        <v>11016</v>
      </c>
      <c r="D5669" s="1">
        <v>41289.722569444442</v>
      </c>
      <c r="E5669">
        <v>133</v>
      </c>
      <c r="F5669">
        <v>25</v>
      </c>
    </row>
    <row r="5670" spans="1:7" x14ac:dyDescent="0.2">
      <c r="A5670">
        <v>2.9122321426744102E+17</v>
      </c>
      <c r="B5670" t="s">
        <v>11017</v>
      </c>
      <c r="C5670" t="s">
        <v>11018</v>
      </c>
      <c r="D5670" s="1">
        <v>41289.73609953704</v>
      </c>
      <c r="E5670">
        <v>192</v>
      </c>
      <c r="F5670">
        <v>74</v>
      </c>
    </row>
    <row r="5671" spans="1:7" x14ac:dyDescent="0.2">
      <c r="A5671">
        <v>2.9122959162697299E+17</v>
      </c>
      <c r="B5671" t="s">
        <v>11019</v>
      </c>
      <c r="C5671" t="s">
        <v>11020</v>
      </c>
      <c r="D5671" s="1">
        <v>41289.753703703704</v>
      </c>
      <c r="E5671">
        <v>89</v>
      </c>
      <c r="F5671">
        <v>29</v>
      </c>
    </row>
    <row r="5672" spans="1:7" x14ac:dyDescent="0.2">
      <c r="A5672">
        <v>2.9123082474396E+17</v>
      </c>
      <c r="B5672" t="s">
        <v>11021</v>
      </c>
      <c r="C5672" t="e">
        <f>_xlfn.SINGLE( JaneyGodley no), held up to storm very well.</f>
        <v>#NAME?</v>
      </c>
      <c r="D5672" s="1">
        <v>41289.757106481484</v>
      </c>
      <c r="E5672">
        <v>2</v>
      </c>
      <c r="F5672">
        <v>4</v>
      </c>
      <c r="G5672" t="s">
        <v>89</v>
      </c>
    </row>
    <row r="5673" spans="1:7" x14ac:dyDescent="0.2">
      <c r="A5673">
        <v>2.9123221726967802E+17</v>
      </c>
      <c r="B5673" t="s">
        <v>11022</v>
      </c>
      <c r="C5673" t="e">
        <f>_xlfn.SINGLE( mrjamesmack Wrong)--course held up very well Despite monster storm.</f>
        <v>#NAME?</v>
      </c>
      <c r="D5673" s="1">
        <v>41289.760949074072</v>
      </c>
      <c r="E5673">
        <v>2</v>
      </c>
      <c r="F5673">
        <v>5</v>
      </c>
      <c r="G5673" t="s">
        <v>89</v>
      </c>
    </row>
    <row r="5674" spans="1:7" x14ac:dyDescent="0.2">
      <c r="A5674">
        <v>2.9123241126042803E+17</v>
      </c>
      <c r="B5674" t="s">
        <v>11023</v>
      </c>
      <c r="C5674" t="e">
        <f>_xlfn.SINGLE( Sheriffbrody _xlfn.SINGLE( antbaxter scotland course held up to storm very well.))</f>
        <v>#NAME?</v>
      </c>
      <c r="D5674" s="1">
        <v>41289.761481481481</v>
      </c>
      <c r="E5674">
        <v>3</v>
      </c>
      <c r="F5674">
        <v>3</v>
      </c>
      <c r="G5674" t="s">
        <v>215</v>
      </c>
    </row>
    <row r="5675" spans="1:7" x14ac:dyDescent="0.2">
      <c r="A5675">
        <v>2.9123257260690598E+17</v>
      </c>
      <c r="B5675" t="s">
        <v>11024</v>
      </c>
      <c r="C5675" t="s">
        <v>11025</v>
      </c>
      <c r="D5675" s="1">
        <v>41289.761921296296</v>
      </c>
      <c r="E5675">
        <v>1</v>
      </c>
      <c r="F5675">
        <v>3</v>
      </c>
      <c r="G5675" t="s">
        <v>89</v>
      </c>
    </row>
    <row r="5676" spans="1:7" x14ac:dyDescent="0.2">
      <c r="A5676">
        <v>2.9123278285898099E+17</v>
      </c>
      <c r="B5676" t="s">
        <v>11026</v>
      </c>
      <c r="C5676" t="e">
        <f xml:space="preserve"> bartcyoung Thanks Bart.</f>
        <v>#NAME?</v>
      </c>
      <c r="D5676" s="1">
        <v>41289.762499999997</v>
      </c>
      <c r="E5676">
        <v>0</v>
      </c>
      <c r="F5676">
        <v>0</v>
      </c>
      <c r="G5676" t="s">
        <v>89</v>
      </c>
    </row>
    <row r="5677" spans="1:7" x14ac:dyDescent="0.2">
      <c r="A5677">
        <v>2.9123365206556602E+17</v>
      </c>
      <c r="B5677" t="s">
        <v>11027</v>
      </c>
      <c r="C5677" t="e">
        <f xml:space="preserve"> MichaelTatko Thank you.</f>
        <v>#NAME?</v>
      </c>
      <c r="D5677" s="1">
        <v>41289.764907407407</v>
      </c>
      <c r="E5677">
        <v>0</v>
      </c>
      <c r="F5677">
        <v>0</v>
      </c>
      <c r="G5677" t="s">
        <v>89</v>
      </c>
    </row>
    <row r="5678" spans="1:7" x14ac:dyDescent="0.2">
      <c r="A5678">
        <v>2.9123388351566202E+17</v>
      </c>
      <c r="B5678" t="s">
        <v>11028</v>
      </c>
      <c r="C5678" t="s">
        <v>11029</v>
      </c>
      <c r="D5678" s="1">
        <v>41289.765543981484</v>
      </c>
      <c r="E5678">
        <v>0</v>
      </c>
      <c r="F5678">
        <v>1</v>
      </c>
      <c r="G5678" t="e">
        <f>wsflowers92</f>
        <v>#NAME?</v>
      </c>
    </row>
    <row r="5679" spans="1:7" x14ac:dyDescent="0.2">
      <c r="A5679">
        <v>2.9123511512689402E+17</v>
      </c>
      <c r="B5679" t="s">
        <v>11030</v>
      </c>
      <c r="C5679" t="e">
        <f>_Scarson_ Thank you.</f>
        <v>#NAME?</v>
      </c>
      <c r="D5679" s="1">
        <v>41289.768935185188</v>
      </c>
      <c r="E5679">
        <v>1</v>
      </c>
      <c r="F5679">
        <v>1</v>
      </c>
      <c r="G5679" t="e">
        <f>_Scarson_</f>
        <v>#NAME?</v>
      </c>
    </row>
    <row r="5680" spans="1:7" x14ac:dyDescent="0.2">
      <c r="A5680">
        <v>2.9124118376048198E+17</v>
      </c>
      <c r="B5680" t="s">
        <v>11031</v>
      </c>
      <c r="C5680" t="s">
        <v>11032</v>
      </c>
      <c r="D5680" s="1">
        <v>41289.785682870373</v>
      </c>
      <c r="E5680">
        <v>483</v>
      </c>
      <c r="F5680">
        <v>165</v>
      </c>
    </row>
    <row r="5681" spans="1:7" x14ac:dyDescent="0.2">
      <c r="A5681">
        <v>2.9124148645922803E+17</v>
      </c>
      <c r="B5681" t="s">
        <v>11033</v>
      </c>
      <c r="C5681" t="s">
        <v>11034</v>
      </c>
      <c r="D5681" s="1">
        <v>41289.786527777775</v>
      </c>
      <c r="E5681">
        <v>591</v>
      </c>
      <c r="F5681">
        <v>219</v>
      </c>
    </row>
    <row r="5682" spans="1:7" x14ac:dyDescent="0.2">
      <c r="A5682">
        <v>2.9126217165085402E+17</v>
      </c>
      <c r="B5682" t="s">
        <v>11035</v>
      </c>
      <c r="C5682" t="s">
        <v>11036</v>
      </c>
      <c r="D5682" s="1">
        <v>41289.843599537038</v>
      </c>
      <c r="E5682">
        <v>113</v>
      </c>
      <c r="F5682">
        <v>25</v>
      </c>
    </row>
    <row r="5683" spans="1:7" x14ac:dyDescent="0.2">
      <c r="A5683">
        <v>2.9126269067501101E+17</v>
      </c>
      <c r="B5683" t="s">
        <v>11037</v>
      </c>
      <c r="C5683" t="s">
        <v>11038</v>
      </c>
      <c r="D5683" s="1">
        <v>41289.845034722224</v>
      </c>
      <c r="E5683">
        <v>40</v>
      </c>
      <c r="F5683">
        <v>30</v>
      </c>
      <c r="G5683" t="s">
        <v>576</v>
      </c>
    </row>
    <row r="5684" spans="1:7" x14ac:dyDescent="0.2">
      <c r="A5684">
        <v>2.9127410257927302E+17</v>
      </c>
      <c r="B5684" t="s">
        <v>11039</v>
      </c>
      <c r="C5684" t="e">
        <f xml:space="preserve"> kingantoine1 Thanks Antoine.</f>
        <v>#NAME?</v>
      </c>
      <c r="D5684" s="1">
        <v>41289.876527777778</v>
      </c>
      <c r="E5684">
        <v>2</v>
      </c>
      <c r="F5684">
        <v>1</v>
      </c>
      <c r="G5684" t="s">
        <v>89</v>
      </c>
    </row>
    <row r="5685" spans="1:7" x14ac:dyDescent="0.2">
      <c r="A5685">
        <v>2.9127495770138598E+17</v>
      </c>
      <c r="B5685" t="s">
        <v>11040</v>
      </c>
      <c r="C5685" t="s">
        <v>11041</v>
      </c>
      <c r="D5685" s="1">
        <v>41289.878888888888</v>
      </c>
      <c r="E5685">
        <v>62</v>
      </c>
      <c r="F5685">
        <v>55</v>
      </c>
    </row>
    <row r="5686" spans="1:7" x14ac:dyDescent="0.2">
      <c r="A5686">
        <v>2.9127497284283098E+17</v>
      </c>
      <c r="B5686" t="s">
        <v>11042</v>
      </c>
      <c r="C5686" t="s">
        <v>11043</v>
      </c>
      <c r="D5686" s="1">
        <v>41289.878923611112</v>
      </c>
      <c r="E5686">
        <v>16</v>
      </c>
      <c r="F5686">
        <v>2</v>
      </c>
      <c r="G5686" t="s">
        <v>215</v>
      </c>
    </row>
    <row r="5687" spans="1:7" x14ac:dyDescent="0.2">
      <c r="A5687">
        <v>2.9127597401900602E+17</v>
      </c>
      <c r="B5687" t="s">
        <v>11044</v>
      </c>
      <c r="C5687" t="s">
        <v>11045</v>
      </c>
      <c r="D5687" s="1">
        <v>41289.881689814814</v>
      </c>
      <c r="E5687">
        <v>59</v>
      </c>
      <c r="F5687">
        <v>28</v>
      </c>
    </row>
    <row r="5688" spans="1:7" x14ac:dyDescent="0.2">
      <c r="A5688">
        <v>2.9127599088431501E+17</v>
      </c>
      <c r="B5688" t="s">
        <v>11046</v>
      </c>
      <c r="C5688" t="s">
        <v>11047</v>
      </c>
      <c r="D5688" s="1">
        <v>41289.881736111114</v>
      </c>
      <c r="E5688">
        <v>47</v>
      </c>
      <c r="F5688">
        <v>17</v>
      </c>
    </row>
    <row r="5689" spans="1:7" x14ac:dyDescent="0.2">
      <c r="A5689">
        <v>2.9127904978601498E+17</v>
      </c>
      <c r="B5689" t="s">
        <v>11048</v>
      </c>
      <c r="C5689" t="s">
        <v>11049</v>
      </c>
      <c r="D5689" s="1">
        <v>41289.890173611115</v>
      </c>
      <c r="E5689">
        <v>54</v>
      </c>
      <c r="F5689">
        <v>30</v>
      </c>
    </row>
    <row r="5690" spans="1:7" x14ac:dyDescent="0.2">
      <c r="A5690">
        <v>2.9128133351323597E+17</v>
      </c>
      <c r="B5690" t="s">
        <v>11050</v>
      </c>
      <c r="C5690" t="s">
        <v>11051</v>
      </c>
      <c r="D5690" s="1">
        <v>41289.896481481483</v>
      </c>
      <c r="E5690">
        <v>146</v>
      </c>
      <c r="F5690">
        <v>47</v>
      </c>
    </row>
    <row r="5691" spans="1:7" x14ac:dyDescent="0.2">
      <c r="A5691">
        <v>2.9128551051152902E+17</v>
      </c>
      <c r="B5691" t="s">
        <v>11052</v>
      </c>
      <c r="C5691" t="s">
        <v>11053</v>
      </c>
      <c r="D5691" s="1">
        <v>41289.908009259256</v>
      </c>
      <c r="E5691">
        <v>462</v>
      </c>
      <c r="F5691">
        <v>188</v>
      </c>
    </row>
    <row r="5692" spans="1:7" x14ac:dyDescent="0.2">
      <c r="A5692">
        <v>2.91289385272496E+17</v>
      </c>
      <c r="B5692" t="s">
        <v>11054</v>
      </c>
      <c r="C5692" t="s">
        <v>11055</v>
      </c>
      <c r="D5692" s="1">
        <v>41289.918703703705</v>
      </c>
      <c r="E5692">
        <v>296</v>
      </c>
      <c r="F5692">
        <v>96</v>
      </c>
      <c r="G5692" t="s">
        <v>89</v>
      </c>
    </row>
    <row r="5693" spans="1:7" x14ac:dyDescent="0.2">
      <c r="A5693">
        <v>2.9129673645714598E+17</v>
      </c>
      <c r="B5693" t="s">
        <v>11056</v>
      </c>
      <c r="C5693" t="s">
        <v>11057</v>
      </c>
      <c r="D5693" s="1">
        <v>41289.938981481479</v>
      </c>
      <c r="E5693">
        <v>274</v>
      </c>
      <c r="F5693">
        <v>76</v>
      </c>
    </row>
    <row r="5694" spans="1:7" x14ac:dyDescent="0.2">
      <c r="A5694">
        <v>2.9129897525499002E+17</v>
      </c>
      <c r="B5694" t="s">
        <v>11058</v>
      </c>
      <c r="C5694" t="e">
        <f xml:space="preserve"> ChristianFranzH Thanks Christian and good luck.</f>
        <v>#NAME?</v>
      </c>
      <c r="D5694" s="1">
        <v>41289.945162037038</v>
      </c>
      <c r="E5694">
        <v>0</v>
      </c>
      <c r="F5694">
        <v>5</v>
      </c>
      <c r="G5694" t="s">
        <v>89</v>
      </c>
    </row>
    <row r="5695" spans="1:7" x14ac:dyDescent="0.2">
      <c r="A5695">
        <v>2.9129973919294202E+17</v>
      </c>
      <c r="B5695" t="s">
        <v>11059</v>
      </c>
      <c r="C5695" t="s">
        <v>11060</v>
      </c>
      <c r="D5695" s="1">
        <v>41289.947268518517</v>
      </c>
      <c r="E5695">
        <v>120</v>
      </c>
      <c r="F5695">
        <v>72</v>
      </c>
    </row>
    <row r="5696" spans="1:7" x14ac:dyDescent="0.2">
      <c r="A5696">
        <v>2.9130135599645901E+17</v>
      </c>
      <c r="B5696" t="s">
        <v>11061</v>
      </c>
      <c r="C5696" t="s">
        <v>11062</v>
      </c>
      <c r="D5696" s="1">
        <v>41289.951736111114</v>
      </c>
      <c r="E5696">
        <v>1</v>
      </c>
      <c r="F5696">
        <v>3</v>
      </c>
      <c r="G5696" t="s">
        <v>89</v>
      </c>
    </row>
    <row r="5697" spans="1:7" x14ac:dyDescent="0.2">
      <c r="A5697">
        <v>2.9130199045624998E+17</v>
      </c>
      <c r="B5697" t="s">
        <v>11063</v>
      </c>
      <c r="C5697" t="e">
        <f xml:space="preserve"> quiteefranklee Thanks and enjoy.</f>
        <v>#NAME?</v>
      </c>
      <c r="D5697" s="1">
        <v>41289.953483796293</v>
      </c>
      <c r="E5697">
        <v>1</v>
      </c>
      <c r="F5697">
        <v>1</v>
      </c>
      <c r="G5697" t="s">
        <v>89</v>
      </c>
    </row>
    <row r="5698" spans="1:7" x14ac:dyDescent="0.2">
      <c r="A5698">
        <v>2.9130243248974202E+17</v>
      </c>
      <c r="B5698" t="s">
        <v>11064</v>
      </c>
      <c r="C5698" t="s">
        <v>11065</v>
      </c>
      <c r="D5698" s="1">
        <v>41289.954699074071</v>
      </c>
      <c r="E5698">
        <v>977</v>
      </c>
      <c r="F5698">
        <v>388</v>
      </c>
    </row>
    <row r="5699" spans="1:7" x14ac:dyDescent="0.2">
      <c r="A5699">
        <v>2.9130291851309798E+17</v>
      </c>
      <c r="B5699" t="s">
        <v>11066</v>
      </c>
      <c r="C5699" t="s">
        <v>11067</v>
      </c>
      <c r="D5699" s="1">
        <v>41289.956041666665</v>
      </c>
      <c r="E5699">
        <v>1</v>
      </c>
      <c r="F5699">
        <v>3</v>
      </c>
      <c r="G5699" t="s">
        <v>89</v>
      </c>
    </row>
    <row r="5700" spans="1:7" x14ac:dyDescent="0.2">
      <c r="A5700">
        <v>2.91307331847856E+17</v>
      </c>
      <c r="B5700" t="s">
        <v>11068</v>
      </c>
      <c r="C5700" t="s">
        <v>11069</v>
      </c>
      <c r="D5700" s="1">
        <v>41289.968217592592</v>
      </c>
      <c r="E5700">
        <v>0</v>
      </c>
      <c r="F5700">
        <v>5</v>
      </c>
      <c r="G5700" t="s">
        <v>89</v>
      </c>
    </row>
    <row r="5701" spans="1:7" x14ac:dyDescent="0.2">
      <c r="A5701">
        <v>2.91338239564984E+17</v>
      </c>
      <c r="B5701" t="s">
        <v>11070</v>
      </c>
      <c r="C5701" t="s">
        <v>11071</v>
      </c>
      <c r="D5701" s="1">
        <v>41290.053506944445</v>
      </c>
      <c r="E5701">
        <v>16</v>
      </c>
      <c r="F5701">
        <v>12</v>
      </c>
      <c r="G5701" t="s">
        <v>89</v>
      </c>
    </row>
    <row r="5702" spans="1:7" x14ac:dyDescent="0.2">
      <c r="A5702">
        <v>2.9156839562163398E+17</v>
      </c>
      <c r="B5702" t="s">
        <v>11072</v>
      </c>
      <c r="C5702" t="s">
        <v>11073</v>
      </c>
      <c r="D5702" s="1">
        <v>41290.688622685186</v>
      </c>
      <c r="E5702">
        <v>166</v>
      </c>
      <c r="F5702">
        <v>212</v>
      </c>
      <c r="G5702" t="s">
        <v>89</v>
      </c>
    </row>
    <row r="5703" spans="1:7" x14ac:dyDescent="0.2">
      <c r="A5703">
        <v>2.9156980599409798E+17</v>
      </c>
      <c r="B5703" t="s">
        <v>11074</v>
      </c>
      <c r="C5703" t="s">
        <v>11075</v>
      </c>
      <c r="D5703" s="1">
        <v>41290.692511574074</v>
      </c>
      <c r="E5703">
        <v>2</v>
      </c>
      <c r="F5703">
        <v>1</v>
      </c>
      <c r="G5703" t="s">
        <v>89</v>
      </c>
    </row>
    <row r="5704" spans="1:7" x14ac:dyDescent="0.2">
      <c r="A5704">
        <v>2.9156992716755302E+17</v>
      </c>
      <c r="B5704" t="s">
        <v>11076</v>
      </c>
      <c r="C5704" t="e">
        <f xml:space="preserve"> kidsalty no</f>
        <v>#NAME?</v>
      </c>
      <c r="D5704" s="1">
        <v>41290.692847222221</v>
      </c>
      <c r="E5704">
        <v>0</v>
      </c>
      <c r="F5704">
        <v>0</v>
      </c>
      <c r="G5704" t="s">
        <v>89</v>
      </c>
    </row>
    <row r="5705" spans="1:7" x14ac:dyDescent="0.2">
      <c r="A5705">
        <v>2.9157028986579699E+17</v>
      </c>
      <c r="B5705" t="s">
        <v>11077</v>
      </c>
      <c r="C5705" t="e">
        <f>SimonNWrestler Thank you.</f>
        <v>#NAME?</v>
      </c>
      <c r="D5705" s="1">
        <v>41290.693842592591</v>
      </c>
      <c r="E5705">
        <v>0</v>
      </c>
      <c r="F5705">
        <v>0</v>
      </c>
      <c r="G5705" t="e">
        <f>SimonNWrestler</f>
        <v>#NAME?</v>
      </c>
    </row>
    <row r="5706" spans="1:7" x14ac:dyDescent="0.2">
      <c r="A5706">
        <v>2.9157054781967501E+17</v>
      </c>
      <c r="B5706" t="s">
        <v>11078</v>
      </c>
      <c r="C5706" t="e">
        <f>KingOf_Class Thank you.</f>
        <v>#NAME?</v>
      </c>
      <c r="D5706" s="1">
        <v>41290.694560185184</v>
      </c>
      <c r="E5706">
        <v>1</v>
      </c>
      <c r="F5706">
        <v>21</v>
      </c>
      <c r="G5706" t="e">
        <f>KingOf_Class</f>
        <v>#NAME?</v>
      </c>
    </row>
    <row r="5707" spans="1:7" x14ac:dyDescent="0.2">
      <c r="A5707">
        <v>2.9157095944028499E+17</v>
      </c>
      <c r="B5707" t="s">
        <v>11079</v>
      </c>
      <c r="C5707" t="s">
        <v>11080</v>
      </c>
      <c r="D5707" s="1">
        <v>41290.695694444446</v>
      </c>
      <c r="E5707">
        <v>0</v>
      </c>
      <c r="F5707">
        <v>0</v>
      </c>
      <c r="G5707" t="s">
        <v>89</v>
      </c>
    </row>
    <row r="5708" spans="1:7" x14ac:dyDescent="0.2">
      <c r="A5708">
        <v>2.91571142639112E+17</v>
      </c>
      <c r="B5708" t="s">
        <v>11081</v>
      </c>
      <c r="C5708" t="e">
        <f xml:space="preserve"> manc999 Write to Mark Burnett.</f>
        <v>#NAME?</v>
      </c>
      <c r="D5708" s="1">
        <v>41290.696203703701</v>
      </c>
      <c r="E5708">
        <v>0</v>
      </c>
      <c r="F5708">
        <v>0</v>
      </c>
      <c r="G5708" t="s">
        <v>89</v>
      </c>
    </row>
    <row r="5709" spans="1:7" x14ac:dyDescent="0.2">
      <c r="A5709">
        <v>2.9157163592282099E+17</v>
      </c>
      <c r="B5709" t="s">
        <v>11082</v>
      </c>
      <c r="C5709" t="e">
        <f>msmaddiexo Thank you.</f>
        <v>#NAME?</v>
      </c>
      <c r="D5709" s="1">
        <v>41290.697557870371</v>
      </c>
      <c r="E5709">
        <v>1</v>
      </c>
      <c r="F5709">
        <v>3</v>
      </c>
      <c r="G5709" t="e">
        <f>msmaddiexo</f>
        <v>#NAME?</v>
      </c>
    </row>
    <row r="5710" spans="1:7" x14ac:dyDescent="0.2">
      <c r="A5710">
        <v>2.9157180054503398E+17</v>
      </c>
      <c r="B5710" t="s">
        <v>11083</v>
      </c>
      <c r="C5710" t="e">
        <f>thesween_bean Thank you.</f>
        <v>#NAME?</v>
      </c>
      <c r="D5710" s="1">
        <v>41290.698020833333</v>
      </c>
      <c r="E5710">
        <v>3</v>
      </c>
      <c r="F5710">
        <v>2</v>
      </c>
      <c r="G5710" t="e">
        <f>thesween_bean</f>
        <v>#NAME?</v>
      </c>
    </row>
    <row r="5711" spans="1:7" x14ac:dyDescent="0.2">
      <c r="A5711">
        <v>2.9157285122660301E+17</v>
      </c>
      <c r="B5711" t="s">
        <v>11084</v>
      </c>
      <c r="C5711" t="s">
        <v>11085</v>
      </c>
      <c r="D5711" s="1">
        <v>41290.700914351852</v>
      </c>
      <c r="E5711">
        <v>121</v>
      </c>
      <c r="F5711">
        <v>46</v>
      </c>
    </row>
    <row r="5712" spans="1:7" x14ac:dyDescent="0.2">
      <c r="A5712">
        <v>2.9157314434973197E+17</v>
      </c>
      <c r="B5712" t="s">
        <v>11086</v>
      </c>
      <c r="C5712" t="s">
        <v>11087</v>
      </c>
      <c r="D5712" s="1">
        <v>41290.701724537037</v>
      </c>
      <c r="E5712">
        <v>36</v>
      </c>
      <c r="F5712">
        <v>12</v>
      </c>
    </row>
    <row r="5713" spans="1:7" x14ac:dyDescent="0.2">
      <c r="A5713">
        <v>2.9159116116291098E+17</v>
      </c>
      <c r="B5713" t="s">
        <v>11088</v>
      </c>
      <c r="C5713" t="s">
        <v>11089</v>
      </c>
      <c r="D5713" s="1">
        <v>41290.751435185186</v>
      </c>
      <c r="E5713">
        <v>127</v>
      </c>
      <c r="F5713">
        <v>46</v>
      </c>
    </row>
    <row r="5714" spans="1:7" x14ac:dyDescent="0.2">
      <c r="A5714">
        <v>2.9159216355543802E+17</v>
      </c>
      <c r="B5714" t="s">
        <v>11090</v>
      </c>
      <c r="C5714" t="s">
        <v>11091</v>
      </c>
      <c r="D5714" s="1">
        <v>41290.754201388889</v>
      </c>
      <c r="E5714">
        <v>155</v>
      </c>
      <c r="F5714">
        <v>54</v>
      </c>
    </row>
    <row r="5715" spans="1:7" x14ac:dyDescent="0.2">
      <c r="A5715">
        <v>2.9159274948291302E+17</v>
      </c>
      <c r="B5715" t="s">
        <v>11092</v>
      </c>
      <c r="C5715" t="s">
        <v>11093</v>
      </c>
      <c r="D5715" s="1">
        <v>41290.75582175926</v>
      </c>
      <c r="E5715">
        <v>120</v>
      </c>
      <c r="F5715">
        <v>50</v>
      </c>
    </row>
    <row r="5716" spans="1:7" x14ac:dyDescent="0.2">
      <c r="A5716">
        <v>2.9162962577011501E+17</v>
      </c>
      <c r="B5716" t="s">
        <v>11094</v>
      </c>
      <c r="C5716" t="s">
        <v>11095</v>
      </c>
      <c r="D5716" s="1">
        <v>41290.857592592591</v>
      </c>
      <c r="E5716">
        <v>186</v>
      </c>
      <c r="F5716">
        <v>212</v>
      </c>
      <c r="G5716" t="s">
        <v>89</v>
      </c>
    </row>
    <row r="5717" spans="1:7" x14ac:dyDescent="0.2">
      <c r="A5717">
        <v>2.9193833844376698E+17</v>
      </c>
      <c r="B5717" t="s">
        <v>11096</v>
      </c>
      <c r="C5717" t="s">
        <v>11097</v>
      </c>
      <c r="D5717" s="1">
        <v>41291.709467592591</v>
      </c>
      <c r="E5717">
        <v>1784</v>
      </c>
      <c r="F5717">
        <v>442</v>
      </c>
      <c r="G5717" t="s">
        <v>89</v>
      </c>
    </row>
    <row r="5718" spans="1:7" x14ac:dyDescent="0.2">
      <c r="A5718">
        <v>2.9193924341938899E+17</v>
      </c>
      <c r="B5718" t="s">
        <v>11098</v>
      </c>
      <c r="C5718" t="s">
        <v>11099</v>
      </c>
      <c r="D5718" s="1">
        <v>41291.711967592593</v>
      </c>
      <c r="E5718">
        <v>112</v>
      </c>
      <c r="F5718">
        <v>42</v>
      </c>
    </row>
    <row r="5719" spans="1:7" x14ac:dyDescent="0.2">
      <c r="A5719">
        <v>2.9193930105749901E+17</v>
      </c>
      <c r="B5719" t="s">
        <v>11100</v>
      </c>
      <c r="C5719" t="s">
        <v>11101</v>
      </c>
      <c r="D5719" s="1">
        <v>41291.712118055555</v>
      </c>
      <c r="E5719">
        <v>258</v>
      </c>
      <c r="F5719">
        <v>105</v>
      </c>
    </row>
    <row r="5720" spans="1:7" x14ac:dyDescent="0.2">
      <c r="A5720">
        <v>2.9193956490860499E+17</v>
      </c>
      <c r="B5720" t="s">
        <v>11102</v>
      </c>
      <c r="C5720" t="s">
        <v>11103</v>
      </c>
      <c r="D5720" s="1">
        <v>41291.712847222225</v>
      </c>
      <c r="E5720">
        <v>105</v>
      </c>
      <c r="F5720">
        <v>60</v>
      </c>
    </row>
    <row r="5721" spans="1:7" x14ac:dyDescent="0.2">
      <c r="A5721">
        <v>2.9194026786135603E+17</v>
      </c>
      <c r="B5721" t="s">
        <v>11104</v>
      </c>
      <c r="C5721" t="s">
        <v>11105</v>
      </c>
      <c r="D5721" s="1">
        <v>41291.714791666665</v>
      </c>
      <c r="E5721">
        <v>518</v>
      </c>
      <c r="F5721">
        <v>226</v>
      </c>
    </row>
    <row r="5722" spans="1:7" x14ac:dyDescent="0.2">
      <c r="A5722">
        <v>2.9194090289994899E+17</v>
      </c>
      <c r="B5722" t="s">
        <v>11106</v>
      </c>
      <c r="C5722" t="s">
        <v>11107</v>
      </c>
      <c r="D5722" s="1">
        <v>41291.716539351852</v>
      </c>
      <c r="E5722">
        <v>454</v>
      </c>
      <c r="F5722">
        <v>331</v>
      </c>
      <c r="G5722" t="s">
        <v>89</v>
      </c>
    </row>
    <row r="5723" spans="1:7" x14ac:dyDescent="0.2">
      <c r="A5723">
        <v>2.9194111357144198E+17</v>
      </c>
      <c r="B5723" t="s">
        <v>11108</v>
      </c>
      <c r="C5723" t="s">
        <v>11109</v>
      </c>
      <c r="D5723" s="1">
        <v>41291.717129629629</v>
      </c>
      <c r="E5723">
        <v>129</v>
      </c>
      <c r="F5723">
        <v>107</v>
      </c>
    </row>
    <row r="5724" spans="1:7" x14ac:dyDescent="0.2">
      <c r="A5724">
        <v>2.9194532633878099E+17</v>
      </c>
      <c r="B5724" t="s">
        <v>11110</v>
      </c>
      <c r="C5724" t="s">
        <v>11111</v>
      </c>
      <c r="D5724" s="1">
        <v>41291.728750000002</v>
      </c>
      <c r="E5724">
        <v>1441</v>
      </c>
      <c r="F5724">
        <v>2653</v>
      </c>
      <c r="G5724" t="s">
        <v>89</v>
      </c>
    </row>
    <row r="5725" spans="1:7" x14ac:dyDescent="0.2">
      <c r="A5725">
        <v>2.9194553967365299E+17</v>
      </c>
      <c r="B5725" t="s">
        <v>11112</v>
      </c>
      <c r="C5725" t="s">
        <v>11113</v>
      </c>
      <c r="D5725" s="1">
        <v>41291.72934027778</v>
      </c>
      <c r="E5725">
        <v>249</v>
      </c>
      <c r="F5725">
        <v>137</v>
      </c>
      <c r="G5725" t="s">
        <v>89</v>
      </c>
    </row>
    <row r="5726" spans="1:7" x14ac:dyDescent="0.2">
      <c r="A5726">
        <v>2.919467768088E+17</v>
      </c>
      <c r="B5726" t="s">
        <v>11114</v>
      </c>
      <c r="C5726" t="s">
        <v>11115</v>
      </c>
      <c r="D5726" s="1">
        <v>41291.732754629629</v>
      </c>
      <c r="E5726">
        <v>115</v>
      </c>
      <c r="F5726">
        <v>93</v>
      </c>
      <c r="G5726" t="s">
        <v>89</v>
      </c>
    </row>
    <row r="5727" spans="1:7" x14ac:dyDescent="0.2">
      <c r="A5727">
        <v>2.9194705094850502E+17</v>
      </c>
      <c r="B5727" t="s">
        <v>11116</v>
      </c>
      <c r="C5727" t="s">
        <v>11117</v>
      </c>
      <c r="D5727" s="1">
        <v>41291.733506944445</v>
      </c>
      <c r="E5727">
        <v>217</v>
      </c>
      <c r="F5727">
        <v>105</v>
      </c>
      <c r="G5727" t="s">
        <v>576</v>
      </c>
    </row>
    <row r="5728" spans="1:7" x14ac:dyDescent="0.2">
      <c r="A5728">
        <v>2.9194932674011501E+17</v>
      </c>
      <c r="B5728" t="s">
        <v>11118</v>
      </c>
      <c r="C5728" t="s">
        <v>11119</v>
      </c>
      <c r="D5728" s="1">
        <v>41291.739791666667</v>
      </c>
      <c r="E5728">
        <v>176</v>
      </c>
      <c r="F5728">
        <v>48</v>
      </c>
    </row>
    <row r="5729" spans="1:7" x14ac:dyDescent="0.2">
      <c r="A5729">
        <v>2.91949663576264E+17</v>
      </c>
      <c r="B5729" t="s">
        <v>11120</v>
      </c>
      <c r="C5729" t="s">
        <v>11121</v>
      </c>
      <c r="D5729" s="1">
        <v>41291.740717592591</v>
      </c>
      <c r="E5729">
        <v>284</v>
      </c>
      <c r="F5729">
        <v>70</v>
      </c>
    </row>
    <row r="5730" spans="1:7" x14ac:dyDescent="0.2">
      <c r="A5730">
        <v>2.9196424560260698E+17</v>
      </c>
      <c r="B5730" t="s">
        <v>11122</v>
      </c>
      <c r="C5730" t="s">
        <v>11123</v>
      </c>
      <c r="D5730" s="1">
        <v>41291.780960648146</v>
      </c>
      <c r="E5730">
        <v>423</v>
      </c>
      <c r="F5730">
        <v>256</v>
      </c>
      <c r="G5730" t="s">
        <v>215</v>
      </c>
    </row>
    <row r="5731" spans="1:7" x14ac:dyDescent="0.2">
      <c r="A5731">
        <v>2.9196436420915597E+17</v>
      </c>
      <c r="B5731" t="s">
        <v>11124</v>
      </c>
      <c r="C5731" t="s">
        <v>11125</v>
      </c>
      <c r="D5731" s="1">
        <v>41291.781284722223</v>
      </c>
      <c r="E5731">
        <v>941</v>
      </c>
      <c r="F5731">
        <v>256</v>
      </c>
    </row>
    <row r="5732" spans="1:7" x14ac:dyDescent="0.2">
      <c r="A5732">
        <v>2.9197718186373901E+17</v>
      </c>
      <c r="B5732" t="s">
        <v>11126</v>
      </c>
      <c r="C5732" t="s">
        <v>11127</v>
      </c>
      <c r="D5732" s="1">
        <v>41291.816655092596</v>
      </c>
      <c r="E5732">
        <v>56</v>
      </c>
      <c r="F5732">
        <v>35</v>
      </c>
    </row>
    <row r="5733" spans="1:7" x14ac:dyDescent="0.2">
      <c r="A5733">
        <v>2.9200584732691597E+17</v>
      </c>
      <c r="B5733" t="s">
        <v>11128</v>
      </c>
      <c r="C5733" t="s">
        <v>11129</v>
      </c>
      <c r="D5733" s="1">
        <v>41291.895752314813</v>
      </c>
      <c r="E5733">
        <v>52</v>
      </c>
      <c r="F5733">
        <v>52</v>
      </c>
      <c r="G5733" t="s">
        <v>89</v>
      </c>
    </row>
    <row r="5734" spans="1:7" x14ac:dyDescent="0.2">
      <c r="A5734">
        <v>2.9228753511424397E+17</v>
      </c>
      <c r="B5734" t="s">
        <v>11130</v>
      </c>
      <c r="C5734" t="s">
        <v>11131</v>
      </c>
      <c r="D5734" s="1">
        <v>41292.673067129632</v>
      </c>
      <c r="E5734">
        <v>43</v>
      </c>
      <c r="F5734">
        <v>31</v>
      </c>
      <c r="G5734" t="s">
        <v>89</v>
      </c>
    </row>
    <row r="5735" spans="1:7" x14ac:dyDescent="0.2">
      <c r="A5735">
        <v>2.9228927269694202E+17</v>
      </c>
      <c r="B5735" t="s">
        <v>11132</v>
      </c>
      <c r="C5735" t="s">
        <v>11133</v>
      </c>
      <c r="D5735" s="1">
        <v>41292.677858796298</v>
      </c>
      <c r="E5735">
        <v>6</v>
      </c>
      <c r="F5735">
        <v>18</v>
      </c>
      <c r="G5735" t="s">
        <v>11134</v>
      </c>
    </row>
    <row r="5736" spans="1:7" x14ac:dyDescent="0.2">
      <c r="A5736">
        <v>2.9229663300841798E+17</v>
      </c>
      <c r="B5736" t="s">
        <v>11135</v>
      </c>
      <c r="C5736" t="s">
        <v>11136</v>
      </c>
      <c r="D5736" s="1">
        <v>41292.698171296295</v>
      </c>
      <c r="E5736">
        <v>225</v>
      </c>
      <c r="F5736">
        <v>49</v>
      </c>
    </row>
    <row r="5737" spans="1:7" x14ac:dyDescent="0.2">
      <c r="A5737">
        <v>2.9229688818565901E+17</v>
      </c>
      <c r="B5737" t="s">
        <v>11137</v>
      </c>
      <c r="C5737" t="s">
        <v>11138</v>
      </c>
      <c r="D5737" s="1">
        <v>41292.698877314811</v>
      </c>
      <c r="E5737">
        <v>379</v>
      </c>
      <c r="F5737">
        <v>118</v>
      </c>
      <c r="G5737" t="s">
        <v>89</v>
      </c>
    </row>
    <row r="5738" spans="1:7" x14ac:dyDescent="0.2">
      <c r="A5738">
        <v>2.9230023153248198E+17</v>
      </c>
      <c r="B5738" t="s">
        <v>11139</v>
      </c>
      <c r="C5738" t="s">
        <v>11140</v>
      </c>
      <c r="D5738" s="1">
        <v>41292.708101851851</v>
      </c>
      <c r="E5738">
        <v>141</v>
      </c>
      <c r="F5738">
        <v>55</v>
      </c>
      <c r="G5738" t="s">
        <v>89</v>
      </c>
    </row>
    <row r="5739" spans="1:7" x14ac:dyDescent="0.2">
      <c r="A5739">
        <v>2.9230635741834803E+17</v>
      </c>
      <c r="B5739" t="s">
        <v>11141</v>
      </c>
      <c r="C5739" t="s">
        <v>11142</v>
      </c>
      <c r="D5739" s="1">
        <v>41292.725011574075</v>
      </c>
      <c r="E5739">
        <v>400</v>
      </c>
      <c r="F5739">
        <v>124</v>
      </c>
    </row>
    <row r="5740" spans="1:7" x14ac:dyDescent="0.2">
      <c r="A5740">
        <v>2.9230661866895699E+17</v>
      </c>
      <c r="B5740" t="s">
        <v>11143</v>
      </c>
      <c r="C5740" t="s">
        <v>11144</v>
      </c>
      <c r="D5740" s="1">
        <v>41292.725729166668</v>
      </c>
      <c r="E5740">
        <v>271</v>
      </c>
      <c r="F5740">
        <v>95</v>
      </c>
    </row>
    <row r="5741" spans="1:7" x14ac:dyDescent="0.2">
      <c r="A5741">
        <v>2.9230685581488902E+17</v>
      </c>
      <c r="B5741" t="s">
        <v>11145</v>
      </c>
      <c r="C5741" t="s">
        <v>11146</v>
      </c>
      <c r="D5741" s="1">
        <v>41292.726377314815</v>
      </c>
      <c r="E5741">
        <v>483</v>
      </c>
      <c r="F5741">
        <v>277</v>
      </c>
    </row>
    <row r="5742" spans="1:7" x14ac:dyDescent="0.2">
      <c r="A5742">
        <v>2.923153667456E+17</v>
      </c>
      <c r="B5742" t="s">
        <v>11147</v>
      </c>
      <c r="C5742" t="s">
        <v>11148</v>
      </c>
      <c r="D5742" s="1">
        <v>41292.749872685185</v>
      </c>
      <c r="E5742">
        <v>123</v>
      </c>
      <c r="F5742">
        <v>77</v>
      </c>
      <c r="G5742" t="s">
        <v>89</v>
      </c>
    </row>
    <row r="5743" spans="1:7" x14ac:dyDescent="0.2">
      <c r="A5743">
        <v>2.9231553671135603E+17</v>
      </c>
      <c r="B5743" t="s">
        <v>11149</v>
      </c>
      <c r="C5743" t="s">
        <v>11150</v>
      </c>
      <c r="D5743" s="1">
        <v>41292.750335648147</v>
      </c>
      <c r="E5743">
        <v>58</v>
      </c>
      <c r="F5743">
        <v>23</v>
      </c>
      <c r="G5743" t="s">
        <v>89</v>
      </c>
    </row>
    <row r="5744" spans="1:7" x14ac:dyDescent="0.2">
      <c r="A5744">
        <v>2.9232571274718797E+17</v>
      </c>
      <c r="B5744" t="s">
        <v>11151</v>
      </c>
      <c r="C5744" t="s">
        <v>11152</v>
      </c>
      <c r="D5744" s="1">
        <v>41292.778414351851</v>
      </c>
      <c r="E5744">
        <v>82</v>
      </c>
      <c r="F5744">
        <v>79</v>
      </c>
      <c r="G5744" t="s">
        <v>89</v>
      </c>
    </row>
    <row r="5745" spans="1:7" x14ac:dyDescent="0.2">
      <c r="A5745">
        <v>2.9232602359544198E+17</v>
      </c>
      <c r="B5745" t="s">
        <v>11153</v>
      </c>
      <c r="C5745" t="s">
        <v>11154</v>
      </c>
      <c r="D5745" s="1">
        <v>41292.779270833336</v>
      </c>
      <c r="E5745">
        <v>317</v>
      </c>
      <c r="F5745">
        <v>356</v>
      </c>
      <c r="G5745" t="s">
        <v>89</v>
      </c>
    </row>
    <row r="5746" spans="1:7" x14ac:dyDescent="0.2">
      <c r="A5746">
        <v>2.9232672741643398E+17</v>
      </c>
      <c r="B5746" t="s">
        <v>11155</v>
      </c>
      <c r="C5746" t="e">
        <f>_xlfn.SINGLE( ISHIMWEPatrick _xlfn.SINGLE(BuzzFeedPSA Thanks Patrick))--a great compliment.</f>
        <v>#NAME?</v>
      </c>
      <c r="D5746" s="1">
        <v>41292.781215277777</v>
      </c>
      <c r="E5746">
        <v>1</v>
      </c>
      <c r="F5746">
        <v>0</v>
      </c>
      <c r="G5746" t="e">
        <f>_xlfn.SINGLE( _xlfn.SINGLE(BuzzFeedPSA))</f>
        <v>#NAME?</v>
      </c>
    </row>
    <row r="5747" spans="1:7" x14ac:dyDescent="0.2">
      <c r="A5747">
        <v>2.9232693591948403E+17</v>
      </c>
      <c r="B5747" t="s">
        <v>11156</v>
      </c>
      <c r="C5747" t="e">
        <f xml:space="preserve"> PatCardinal Thanks.</f>
        <v>#NAME?</v>
      </c>
      <c r="D5747" s="1">
        <v>41292.781793981485</v>
      </c>
      <c r="E5747">
        <v>0</v>
      </c>
      <c r="F5747">
        <v>0</v>
      </c>
      <c r="G5747" t="s">
        <v>89</v>
      </c>
    </row>
    <row r="5748" spans="1:7" x14ac:dyDescent="0.2">
      <c r="A5748">
        <v>2.9232719159585498E+17</v>
      </c>
      <c r="B5748" t="s">
        <v>11157</v>
      </c>
      <c r="C5748" t="s">
        <v>11158</v>
      </c>
      <c r="D5748" s="1">
        <v>41292.782500000001</v>
      </c>
      <c r="E5748">
        <v>6</v>
      </c>
      <c r="F5748">
        <v>2</v>
      </c>
      <c r="G5748" t="s">
        <v>215</v>
      </c>
    </row>
    <row r="5749" spans="1:7" x14ac:dyDescent="0.2">
      <c r="A5749">
        <v>2.9232730836528698E+17</v>
      </c>
      <c r="B5749" t="s">
        <v>11159</v>
      </c>
      <c r="C5749" t="e">
        <f>_xlfn.SINGLE( JoeJoeflh2002 Thanks)--stay tuned.</f>
        <v>#NAME?</v>
      </c>
      <c r="D5749" s="1">
        <v>41292.782824074071</v>
      </c>
      <c r="E5749">
        <v>0</v>
      </c>
      <c r="F5749">
        <v>0</v>
      </c>
      <c r="G5749" t="s">
        <v>89</v>
      </c>
    </row>
    <row r="5750" spans="1:7" x14ac:dyDescent="0.2">
      <c r="A5750">
        <v>2.9232755210887098E+17</v>
      </c>
      <c r="B5750" t="s">
        <v>11160</v>
      </c>
      <c r="C5750" t="s">
        <v>11161</v>
      </c>
      <c r="D5750" s="1">
        <v>41292.783495370371</v>
      </c>
      <c r="E5750">
        <v>80</v>
      </c>
      <c r="F5750">
        <v>405</v>
      </c>
      <c r="G5750" t="s">
        <v>215</v>
      </c>
    </row>
    <row r="5751" spans="1:7" x14ac:dyDescent="0.2">
      <c r="A5751">
        <v>2.92327945610096E+17</v>
      </c>
      <c r="B5751" t="s">
        <v>11162</v>
      </c>
      <c r="C5751" t="s">
        <v>11163</v>
      </c>
      <c r="D5751" s="1">
        <v>41292.784583333334</v>
      </c>
      <c r="E5751">
        <v>2</v>
      </c>
      <c r="F5751">
        <v>1</v>
      </c>
      <c r="G5751" t="s">
        <v>89</v>
      </c>
    </row>
    <row r="5752" spans="1:7" x14ac:dyDescent="0.2">
      <c r="A5752">
        <v>2.9232878499518003E+17</v>
      </c>
      <c r="B5752" t="s">
        <v>11164</v>
      </c>
      <c r="C5752" t="e">
        <f xml:space="preserve"> efswagner Thanks.</f>
        <v>#NAME?</v>
      </c>
      <c r="D5752" s="1">
        <v>41292.786898148152</v>
      </c>
      <c r="E5752">
        <v>6</v>
      </c>
      <c r="F5752">
        <v>6</v>
      </c>
      <c r="G5752" t="s">
        <v>89</v>
      </c>
    </row>
    <row r="5753" spans="1:7" x14ac:dyDescent="0.2">
      <c r="A5753">
        <v>2.9232905297763898E+17</v>
      </c>
      <c r="B5753" t="s">
        <v>11165</v>
      </c>
      <c r="C5753" t="s">
        <v>11166</v>
      </c>
      <c r="D5753" s="1">
        <v>41292.787638888891</v>
      </c>
      <c r="E5753">
        <v>34</v>
      </c>
      <c r="F5753">
        <v>32</v>
      </c>
      <c r="G5753" t="s">
        <v>576</v>
      </c>
    </row>
    <row r="5754" spans="1:7" x14ac:dyDescent="0.2">
      <c r="A5754">
        <v>2.9232925054195302E+17</v>
      </c>
      <c r="B5754" t="s">
        <v>11167</v>
      </c>
      <c r="C5754" t="e">
        <f xml:space="preserve"> cmedenise Thanks.</f>
        <v>#NAME?</v>
      </c>
      <c r="D5754" s="1">
        <v>41292.788182870368</v>
      </c>
      <c r="E5754">
        <v>0</v>
      </c>
      <c r="F5754">
        <v>0</v>
      </c>
      <c r="G5754" t="s">
        <v>89</v>
      </c>
    </row>
    <row r="5755" spans="1:7" x14ac:dyDescent="0.2">
      <c r="A5755">
        <v>2.9232960571142099E+17</v>
      </c>
      <c r="B5755" t="s">
        <v>11168</v>
      </c>
      <c r="C5755" t="s">
        <v>11169</v>
      </c>
      <c r="D5755" s="1">
        <v>41292.789155092592</v>
      </c>
      <c r="E5755">
        <v>2</v>
      </c>
      <c r="F5755">
        <v>2</v>
      </c>
      <c r="G5755" t="s">
        <v>89</v>
      </c>
    </row>
    <row r="5756" spans="1:7" x14ac:dyDescent="0.2">
      <c r="A5756">
        <v>2.9232986909691398E+17</v>
      </c>
      <c r="B5756" t="s">
        <v>11170</v>
      </c>
      <c r="C5756" t="e">
        <f>_xlfn.SINGLE( LCF42 _xlfn.SINGLE( Deadspin They are total losers.))</f>
        <v>#NAME?</v>
      </c>
      <c r="D5756" s="1">
        <v>41292.789884259262</v>
      </c>
      <c r="E5756">
        <v>16</v>
      </c>
      <c r="F5756">
        <v>7</v>
      </c>
      <c r="G5756" t="s">
        <v>215</v>
      </c>
    </row>
    <row r="5757" spans="1:7" x14ac:dyDescent="0.2">
      <c r="A5757">
        <v>2.9233087845199002E+17</v>
      </c>
      <c r="B5757" t="s">
        <v>11171</v>
      </c>
      <c r="C5757" t="s">
        <v>11172</v>
      </c>
      <c r="D5757" s="1">
        <v>41292.792673611111</v>
      </c>
      <c r="E5757">
        <v>52</v>
      </c>
      <c r="F5757">
        <v>39</v>
      </c>
      <c r="G5757" t="s">
        <v>215</v>
      </c>
    </row>
    <row r="5758" spans="1:7" x14ac:dyDescent="0.2">
      <c r="A5758">
        <v>2.9233898658687699E+17</v>
      </c>
      <c r="B5758" t="s">
        <v>11173</v>
      </c>
      <c r="C5758" t="e">
        <f>sdoocy Thanks Steve.</f>
        <v>#NAME?</v>
      </c>
      <c r="D5758" s="1">
        <v>41292.815046296295</v>
      </c>
      <c r="E5758">
        <v>0</v>
      </c>
      <c r="F5758">
        <v>0</v>
      </c>
      <c r="G5758" t="e">
        <f>sdoocy</f>
        <v>#NAME?</v>
      </c>
    </row>
    <row r="5759" spans="1:7" x14ac:dyDescent="0.2">
      <c r="A5759">
        <v>2.9234053225921299E+17</v>
      </c>
      <c r="B5759" t="s">
        <v>11174</v>
      </c>
      <c r="C5759" t="e">
        <f>northsydgirl Yes.</f>
        <v>#NAME?</v>
      </c>
      <c r="D5759" s="1">
        <v>41292.819305555553</v>
      </c>
      <c r="E5759">
        <v>0</v>
      </c>
      <c r="F5759">
        <v>1</v>
      </c>
      <c r="G5759" t="e">
        <f>northsydgirl</f>
        <v>#NAME?</v>
      </c>
    </row>
    <row r="5760" spans="1:7" x14ac:dyDescent="0.2">
      <c r="A5760">
        <v>2.9234067291100698E+17</v>
      </c>
      <c r="B5760" t="s">
        <v>11175</v>
      </c>
      <c r="C5760" t="s">
        <v>11176</v>
      </c>
      <c r="D5760" s="1">
        <v>41292.819699074076</v>
      </c>
      <c r="E5760">
        <v>14</v>
      </c>
      <c r="F5760">
        <v>15</v>
      </c>
      <c r="G5760" t="s">
        <v>89</v>
      </c>
    </row>
    <row r="5761" spans="1:7" x14ac:dyDescent="0.2">
      <c r="A5761">
        <v>2.9234223170310899E+17</v>
      </c>
      <c r="B5761" t="s">
        <v>11177</v>
      </c>
      <c r="C5761" t="e">
        <f>_xlfn.SINGLE( NMonastra _xlfn.SINGLE( Deadspin Thanks Nick.))</f>
        <v>#NAME?</v>
      </c>
      <c r="D5761" s="1">
        <v>41292.824004629627</v>
      </c>
      <c r="E5761">
        <v>3</v>
      </c>
      <c r="F5761">
        <v>2</v>
      </c>
      <c r="G5761" t="s">
        <v>215</v>
      </c>
    </row>
    <row r="5762" spans="1:7" x14ac:dyDescent="0.2">
      <c r="A5762">
        <v>2.9234241611408499E+17</v>
      </c>
      <c r="B5762" t="s">
        <v>11178</v>
      </c>
      <c r="C5762" t="s">
        <v>11179</v>
      </c>
      <c r="D5762" s="1">
        <v>41292.824513888889</v>
      </c>
      <c r="E5762">
        <v>0</v>
      </c>
      <c r="F5762">
        <v>0</v>
      </c>
      <c r="G5762" t="s">
        <v>89</v>
      </c>
    </row>
    <row r="5763" spans="1:7" x14ac:dyDescent="0.2">
      <c r="A5763">
        <v>2.9234257787579501E+17</v>
      </c>
      <c r="B5763" t="s">
        <v>11180</v>
      </c>
      <c r="C5763" t="e">
        <f xml:space="preserve"> bighank500 Thanks Hank.</f>
        <v>#NAME?</v>
      </c>
      <c r="D5763" s="1">
        <v>41292.824953703705</v>
      </c>
      <c r="E5763">
        <v>1</v>
      </c>
      <c r="F5763">
        <v>2</v>
      </c>
      <c r="G5763" t="s">
        <v>89</v>
      </c>
    </row>
    <row r="5764" spans="1:7" x14ac:dyDescent="0.2">
      <c r="A5764">
        <v>2.9234337703750797E+17</v>
      </c>
      <c r="B5764" t="s">
        <v>11181</v>
      </c>
      <c r="C5764" t="s">
        <v>11182</v>
      </c>
      <c r="D5764" s="1">
        <v>41292.827164351853</v>
      </c>
      <c r="E5764">
        <v>163</v>
      </c>
      <c r="F5764">
        <v>84</v>
      </c>
    </row>
    <row r="5765" spans="1:7" x14ac:dyDescent="0.2">
      <c r="A5765">
        <v>2.92347009929728E+17</v>
      </c>
      <c r="B5765" t="s">
        <v>11183</v>
      </c>
      <c r="C5765" t="s">
        <v>11184</v>
      </c>
      <c r="D5765" s="1">
        <v>41292.837187500001</v>
      </c>
      <c r="E5765">
        <v>25</v>
      </c>
      <c r="F5765">
        <v>16</v>
      </c>
      <c r="G5765" t="s">
        <v>89</v>
      </c>
    </row>
    <row r="5766" spans="1:7" x14ac:dyDescent="0.2">
      <c r="A5766">
        <v>2.9236023384041402E+17</v>
      </c>
      <c r="B5766" t="s">
        <v>11185</v>
      </c>
      <c r="C5766" t="s">
        <v>11186</v>
      </c>
      <c r="D5766" s="1">
        <v>41292.873680555553</v>
      </c>
      <c r="E5766">
        <v>656</v>
      </c>
      <c r="F5766">
        <v>278</v>
      </c>
    </row>
    <row r="5767" spans="1:7" x14ac:dyDescent="0.2">
      <c r="A5767">
        <v>2.9236658607187898E+17</v>
      </c>
      <c r="B5767" t="s">
        <v>11187</v>
      </c>
      <c r="C5767" t="e">
        <f>_xlfn.SINGLE( AgnesphAgnes _xlfn.SINGLE( Deadspin Thanks.))</f>
        <v>#NAME?</v>
      </c>
      <c r="D5767" s="1">
        <v>41292.891203703701</v>
      </c>
      <c r="E5767">
        <v>5</v>
      </c>
      <c r="F5767">
        <v>14</v>
      </c>
      <c r="G5767" t="s">
        <v>215</v>
      </c>
    </row>
    <row r="5768" spans="1:7" x14ac:dyDescent="0.2">
      <c r="A5768">
        <v>2.92366791651504E+17</v>
      </c>
      <c r="B5768" t="s">
        <v>11188</v>
      </c>
      <c r="C5768" t="e">
        <f>_xlfn.SINGLE( EAWIII Yes), and Thanks.</f>
        <v>#NAME?</v>
      </c>
      <c r="D5768" s="1">
        <v>41292.891770833332</v>
      </c>
      <c r="E5768">
        <v>2</v>
      </c>
      <c r="F5768">
        <v>3</v>
      </c>
      <c r="G5768" t="s">
        <v>89</v>
      </c>
    </row>
    <row r="5769" spans="1:7" x14ac:dyDescent="0.2">
      <c r="A5769">
        <v>2.9237296927828301E+17</v>
      </c>
      <c r="B5769" t="s">
        <v>11189</v>
      </c>
      <c r="C5769" t="s">
        <v>11190</v>
      </c>
      <c r="D5769" s="1">
        <v>41292.908819444441</v>
      </c>
      <c r="E5769">
        <v>1220</v>
      </c>
      <c r="F5769">
        <v>525</v>
      </c>
    </row>
    <row r="5770" spans="1:7" x14ac:dyDescent="0.2">
      <c r="A5770">
        <v>2.9238029817441402E+17</v>
      </c>
      <c r="B5770" t="s">
        <v>11191</v>
      </c>
      <c r="C5770" t="e">
        <f>_xlfn.SINGLE( MattMogul Happy Birthday tomorrow), Matt</f>
        <v>#NAME?</v>
      </c>
      <c r="D5770" s="1">
        <v>41292.929039351853</v>
      </c>
      <c r="E5770">
        <v>6</v>
      </c>
      <c r="F5770">
        <v>2</v>
      </c>
      <c r="G5770" t="s">
        <v>89</v>
      </c>
    </row>
    <row r="5771" spans="1:7" x14ac:dyDescent="0.2">
      <c r="A5771">
        <v>2.9335126281094701E+17</v>
      </c>
      <c r="B5771" t="s">
        <v>11192</v>
      </c>
      <c r="C5771" t="s">
        <v>11193</v>
      </c>
      <c r="D5771" s="1">
        <v>41295.608391203707</v>
      </c>
      <c r="E5771">
        <v>689</v>
      </c>
      <c r="F5771">
        <v>455</v>
      </c>
    </row>
    <row r="5772" spans="1:7" x14ac:dyDescent="0.2">
      <c r="A5772">
        <v>2.9335207189639501E+17</v>
      </c>
      <c r="B5772" t="s">
        <v>11194</v>
      </c>
      <c r="C5772" t="s">
        <v>11195</v>
      </c>
      <c r="D5772" s="1">
        <v>41295.610625000001</v>
      </c>
      <c r="E5772">
        <v>39</v>
      </c>
      <c r="F5772">
        <v>29</v>
      </c>
      <c r="G5772" t="e">
        <f>celebrityapprentice</f>
        <v>#NAME?</v>
      </c>
    </row>
    <row r="5773" spans="1:7" x14ac:dyDescent="0.2">
      <c r="A5773">
        <v>2.9338104000374298E+17</v>
      </c>
      <c r="B5773" t="s">
        <v>11196</v>
      </c>
      <c r="C5773" t="e">
        <f xml:space="preserve"> wyattlcarr Thanks Wyatt.</f>
        <v>#NAME?</v>
      </c>
      <c r="D5773" s="1">
        <v>41295.690567129626</v>
      </c>
      <c r="E5773">
        <v>2</v>
      </c>
      <c r="F5773">
        <v>3</v>
      </c>
      <c r="G5773" t="s">
        <v>89</v>
      </c>
    </row>
    <row r="5774" spans="1:7" x14ac:dyDescent="0.2">
      <c r="A5774">
        <v>2.9339146585652E+17</v>
      </c>
      <c r="B5774" t="s">
        <v>11197</v>
      </c>
      <c r="C5774" t="s">
        <v>11198</v>
      </c>
      <c r="D5774" s="1">
        <v>41295.719340277778</v>
      </c>
      <c r="E5774">
        <v>2</v>
      </c>
      <c r="F5774">
        <v>1</v>
      </c>
      <c r="G5774" t="s">
        <v>89</v>
      </c>
    </row>
    <row r="5775" spans="1:7" x14ac:dyDescent="0.2">
      <c r="A5775">
        <v>2.9342251274064602E+17</v>
      </c>
      <c r="B5775" t="s">
        <v>11199</v>
      </c>
      <c r="C5775" t="s">
        <v>11200</v>
      </c>
      <c r="D5775" s="1">
        <v>41295.805011574077</v>
      </c>
      <c r="E5775">
        <v>0</v>
      </c>
      <c r="F5775">
        <v>1</v>
      </c>
      <c r="G5775" t="e">
        <f>nowysian</f>
        <v>#NAME?</v>
      </c>
    </row>
    <row r="5776" spans="1:7" x14ac:dyDescent="0.2">
      <c r="A5776">
        <v>2.93427673064144E+17</v>
      </c>
      <c r="B5776" t="s">
        <v>11201</v>
      </c>
      <c r="C5776" t="s">
        <v>11202</v>
      </c>
      <c r="D5776" s="1">
        <v>41295.819247685184</v>
      </c>
      <c r="E5776">
        <v>498</v>
      </c>
      <c r="F5776">
        <v>165</v>
      </c>
      <c r="G5776" t="s">
        <v>89</v>
      </c>
    </row>
    <row r="5777" spans="1:8" x14ac:dyDescent="0.2">
      <c r="A5777">
        <v>2.9342774943406003E+17</v>
      </c>
      <c r="B5777" t="s">
        <v>11203</v>
      </c>
      <c r="C5777" t="s">
        <v>11204</v>
      </c>
      <c r="D5777" s="1">
        <v>41295.819456018522</v>
      </c>
      <c r="E5777">
        <v>1149</v>
      </c>
      <c r="F5777">
        <v>434</v>
      </c>
      <c r="G5777" t="s">
        <v>89</v>
      </c>
    </row>
    <row r="5778" spans="1:8" x14ac:dyDescent="0.2">
      <c r="A5778">
        <v>2.9342846750728102E+17</v>
      </c>
      <c r="B5778" t="s">
        <v>11205</v>
      </c>
      <c r="C5778" t="s">
        <v>11206</v>
      </c>
      <c r="D5778" s="1">
        <v>41295.821435185186</v>
      </c>
      <c r="E5778">
        <v>24</v>
      </c>
      <c r="F5778">
        <v>12</v>
      </c>
      <c r="G5778" t="s">
        <v>576</v>
      </c>
      <c r="H5778" t="s">
        <v>505</v>
      </c>
    </row>
    <row r="5779" spans="1:8" x14ac:dyDescent="0.2">
      <c r="A5779">
        <v>2.9343046654612198E+17</v>
      </c>
      <c r="B5779" t="s">
        <v>11207</v>
      </c>
      <c r="C5779" t="s">
        <v>11208</v>
      </c>
      <c r="D5779" s="1">
        <v>41295.826956018522</v>
      </c>
      <c r="E5779">
        <v>7</v>
      </c>
      <c r="F5779">
        <v>8</v>
      </c>
      <c r="G5779" t="s">
        <v>89</v>
      </c>
    </row>
    <row r="5780" spans="1:8" x14ac:dyDescent="0.2">
      <c r="A5780">
        <v>2.9343532529078598E+17</v>
      </c>
      <c r="B5780" t="s">
        <v>11209</v>
      </c>
      <c r="C5780" t="s">
        <v>11210</v>
      </c>
      <c r="D5780" s="1">
        <v>41295.840358796297</v>
      </c>
      <c r="E5780">
        <v>231</v>
      </c>
      <c r="F5780">
        <v>113</v>
      </c>
    </row>
    <row r="5781" spans="1:8" x14ac:dyDescent="0.2">
      <c r="A5781">
        <v>2.9344018282749498E+17</v>
      </c>
      <c r="B5781" t="s">
        <v>11211</v>
      </c>
      <c r="C5781" t="s">
        <v>11212</v>
      </c>
      <c r="D5781" s="1">
        <v>41295.853773148148</v>
      </c>
      <c r="E5781">
        <v>44</v>
      </c>
      <c r="F5781">
        <v>17</v>
      </c>
    </row>
    <row r="5782" spans="1:8" x14ac:dyDescent="0.2">
      <c r="A5782">
        <v>2.9344591307304102E+17</v>
      </c>
      <c r="B5782" t="s">
        <v>11213</v>
      </c>
      <c r="C5782" t="s">
        <v>11214</v>
      </c>
      <c r="D5782" s="1">
        <v>41295.869583333333</v>
      </c>
      <c r="E5782">
        <v>40</v>
      </c>
      <c r="F5782">
        <v>22</v>
      </c>
      <c r="G5782" t="s">
        <v>576</v>
      </c>
    </row>
    <row r="5783" spans="1:8" x14ac:dyDescent="0.2">
      <c r="A5783">
        <v>2.9344937644826202E+17</v>
      </c>
      <c r="B5783" t="s">
        <v>11215</v>
      </c>
      <c r="C5783" t="s">
        <v>11216</v>
      </c>
      <c r="D5783" s="1">
        <v>41295.879143518519</v>
      </c>
      <c r="E5783">
        <v>145</v>
      </c>
      <c r="F5783">
        <v>54</v>
      </c>
      <c r="G5783" t="s">
        <v>89</v>
      </c>
    </row>
    <row r="5784" spans="1:8" x14ac:dyDescent="0.2">
      <c r="A5784">
        <v>2.9345452912136602E+17</v>
      </c>
      <c r="B5784" t="s">
        <v>11217</v>
      </c>
      <c r="C5784" t="s">
        <v>11218</v>
      </c>
      <c r="D5784" s="1">
        <v>41295.89335648148</v>
      </c>
      <c r="E5784">
        <v>50</v>
      </c>
      <c r="F5784">
        <v>26</v>
      </c>
      <c r="G5784" t="s">
        <v>576</v>
      </c>
    </row>
    <row r="5785" spans="1:8" x14ac:dyDescent="0.2">
      <c r="A5785">
        <v>2.9345661965894003E+17</v>
      </c>
      <c r="B5785" t="s">
        <v>11219</v>
      </c>
      <c r="C5785" t="s">
        <v>11220</v>
      </c>
      <c r="D5785" s="1">
        <v>41295.89912037037</v>
      </c>
      <c r="E5785">
        <v>334</v>
      </c>
      <c r="F5785">
        <v>137</v>
      </c>
    </row>
    <row r="5786" spans="1:8" x14ac:dyDescent="0.2">
      <c r="A5786">
        <v>2.93456636801056E+17</v>
      </c>
      <c r="B5786" t="s">
        <v>11221</v>
      </c>
      <c r="C5786" t="s">
        <v>11222</v>
      </c>
      <c r="D5786" s="1">
        <v>41295.899178240739</v>
      </c>
      <c r="E5786">
        <v>304</v>
      </c>
      <c r="F5786">
        <v>139</v>
      </c>
    </row>
    <row r="5787" spans="1:8" x14ac:dyDescent="0.2">
      <c r="A5787">
        <v>2.9345957019243699E+17</v>
      </c>
      <c r="B5787" t="s">
        <v>11223</v>
      </c>
      <c r="C5787" t="s">
        <v>11224</v>
      </c>
      <c r="D5787" s="1">
        <v>41295.907268518517</v>
      </c>
      <c r="E5787">
        <v>450</v>
      </c>
      <c r="F5787">
        <v>206</v>
      </c>
    </row>
    <row r="5788" spans="1:8" x14ac:dyDescent="0.2">
      <c r="A5788">
        <v>2.9373072154833702E+17</v>
      </c>
      <c r="B5788" t="s">
        <v>11225</v>
      </c>
      <c r="C5788" t="s">
        <v>11226</v>
      </c>
      <c r="D5788" s="1">
        <v>41296.655497685184</v>
      </c>
      <c r="E5788">
        <v>89</v>
      </c>
      <c r="F5788">
        <v>35</v>
      </c>
    </row>
    <row r="5789" spans="1:8" x14ac:dyDescent="0.2">
      <c r="A5789">
        <v>2.93730875860992E+17</v>
      </c>
      <c r="B5789" t="s">
        <v>11227</v>
      </c>
      <c r="C5789" t="s">
        <v>11228</v>
      </c>
      <c r="D5789" s="1">
        <v>41296.655925925923</v>
      </c>
      <c r="E5789">
        <v>166</v>
      </c>
      <c r="F5789">
        <v>71</v>
      </c>
    </row>
    <row r="5790" spans="1:8" x14ac:dyDescent="0.2">
      <c r="A5790">
        <v>2.9373120699708998E+17</v>
      </c>
      <c r="B5790" t="s">
        <v>11229</v>
      </c>
      <c r="C5790" t="s">
        <v>11230</v>
      </c>
      <c r="D5790" s="1">
        <v>41296.656840277778</v>
      </c>
      <c r="E5790">
        <v>372</v>
      </c>
      <c r="F5790">
        <v>300</v>
      </c>
    </row>
    <row r="5791" spans="1:8" x14ac:dyDescent="0.2">
      <c r="A5791">
        <v>2.9373214833733197E+17</v>
      </c>
      <c r="B5791" t="s">
        <v>11231</v>
      </c>
      <c r="C5791" t="s">
        <v>11232</v>
      </c>
      <c r="D5791" s="1">
        <v>41296.659444444442</v>
      </c>
      <c r="E5791">
        <v>158</v>
      </c>
      <c r="F5791">
        <v>63</v>
      </c>
    </row>
    <row r="5792" spans="1:8" x14ac:dyDescent="0.2">
      <c r="A5792">
        <v>2.9373242662100499E+17</v>
      </c>
      <c r="B5792" t="s">
        <v>11233</v>
      </c>
      <c r="C5792" t="s">
        <v>11234</v>
      </c>
      <c r="D5792" s="1">
        <v>41296.660208333335</v>
      </c>
      <c r="E5792">
        <v>101</v>
      </c>
      <c r="F5792">
        <v>42</v>
      </c>
    </row>
    <row r="5793" spans="1:7" x14ac:dyDescent="0.2">
      <c r="A5793">
        <v>2.9373389446800902E+17</v>
      </c>
      <c r="B5793" t="s">
        <v>11235</v>
      </c>
      <c r="C5793" t="s">
        <v>11236</v>
      </c>
      <c r="D5793" s="1">
        <v>41296.664259259262</v>
      </c>
      <c r="E5793">
        <v>1</v>
      </c>
      <c r="F5793">
        <v>1</v>
      </c>
      <c r="G5793" t="s">
        <v>215</v>
      </c>
    </row>
    <row r="5794" spans="1:7" x14ac:dyDescent="0.2">
      <c r="A5794">
        <v>2.9373412843470003E+17</v>
      </c>
      <c r="B5794" t="s">
        <v>11237</v>
      </c>
      <c r="C5794" t="s">
        <v>11238</v>
      </c>
      <c r="D5794" s="1">
        <v>41296.664907407408</v>
      </c>
      <c r="E5794">
        <v>3</v>
      </c>
      <c r="F5794">
        <v>0</v>
      </c>
      <c r="G5794" t="s">
        <v>89</v>
      </c>
    </row>
    <row r="5795" spans="1:7" x14ac:dyDescent="0.2">
      <c r="A5795">
        <v>2.93735259638464E+17</v>
      </c>
      <c r="B5795" t="s">
        <v>11239</v>
      </c>
      <c r="C5795" t="s">
        <v>11240</v>
      </c>
      <c r="D5795" s="1">
        <v>41296.668020833335</v>
      </c>
      <c r="E5795">
        <v>0</v>
      </c>
      <c r="F5795">
        <v>1</v>
      </c>
      <c r="G5795" t="s">
        <v>215</v>
      </c>
    </row>
    <row r="5796" spans="1:7" x14ac:dyDescent="0.2">
      <c r="A5796">
        <v>2.9373540183377901E+17</v>
      </c>
      <c r="B5796" t="s">
        <v>11241</v>
      </c>
      <c r="C5796" t="s">
        <v>11242</v>
      </c>
      <c r="D5796" s="1">
        <v>41296.668414351851</v>
      </c>
      <c r="E5796">
        <v>1</v>
      </c>
      <c r="F5796">
        <v>1</v>
      </c>
      <c r="G5796" t="s">
        <v>89</v>
      </c>
    </row>
    <row r="5797" spans="1:7" x14ac:dyDescent="0.2">
      <c r="A5797">
        <v>2.9373564663012902E+17</v>
      </c>
      <c r="B5797" t="s">
        <v>11243</v>
      </c>
      <c r="C5797" t="s">
        <v>11244</v>
      </c>
      <c r="D5797" s="1">
        <v>41296.66909722222</v>
      </c>
      <c r="E5797">
        <v>2</v>
      </c>
      <c r="F5797">
        <v>22</v>
      </c>
      <c r="G5797" t="s">
        <v>215</v>
      </c>
    </row>
    <row r="5798" spans="1:7" x14ac:dyDescent="0.2">
      <c r="A5798">
        <v>2.9373586524564198E+17</v>
      </c>
      <c r="B5798" t="s">
        <v>11245</v>
      </c>
      <c r="C5798" t="s">
        <v>11246</v>
      </c>
      <c r="D5798" s="1">
        <v>41296.669699074075</v>
      </c>
      <c r="E5798">
        <v>0</v>
      </c>
      <c r="F5798">
        <v>4</v>
      </c>
      <c r="G5798" t="s">
        <v>215</v>
      </c>
    </row>
    <row r="5799" spans="1:7" x14ac:dyDescent="0.2">
      <c r="A5799">
        <v>2.9373611375816698E+17</v>
      </c>
      <c r="B5799" t="s">
        <v>11247</v>
      </c>
      <c r="C5799" t="s">
        <v>11248</v>
      </c>
      <c r="D5799" s="1">
        <v>41296.670381944445</v>
      </c>
      <c r="E5799">
        <v>0</v>
      </c>
      <c r="F5799">
        <v>10</v>
      </c>
      <c r="G5799" t="s">
        <v>89</v>
      </c>
    </row>
    <row r="5800" spans="1:7" x14ac:dyDescent="0.2">
      <c r="A5800">
        <v>2.9373650648760301E+17</v>
      </c>
      <c r="B5800" t="s">
        <v>11249</v>
      </c>
      <c r="C5800" t="s">
        <v>11250</v>
      </c>
      <c r="D5800" s="1">
        <v>41296.671469907407</v>
      </c>
      <c r="E5800">
        <v>1</v>
      </c>
      <c r="F5800">
        <v>0</v>
      </c>
      <c r="G5800" t="s">
        <v>215</v>
      </c>
    </row>
    <row r="5801" spans="1:7" x14ac:dyDescent="0.2">
      <c r="A5801">
        <v>2.9373676047370202E+17</v>
      </c>
      <c r="B5801" t="s">
        <v>11251</v>
      </c>
      <c r="C5801" t="s">
        <v>11252</v>
      </c>
      <c r="D5801" s="1">
        <v>41296.672164351854</v>
      </c>
      <c r="E5801">
        <v>4</v>
      </c>
      <c r="F5801">
        <v>12</v>
      </c>
      <c r="G5801" t="s">
        <v>215</v>
      </c>
    </row>
    <row r="5802" spans="1:7" x14ac:dyDescent="0.2">
      <c r="A5802">
        <v>2.93737127529816E+17</v>
      </c>
      <c r="B5802" t="s">
        <v>11253</v>
      </c>
      <c r="C5802" t="s">
        <v>11254</v>
      </c>
      <c r="D5802" s="1">
        <v>41296.673182870371</v>
      </c>
      <c r="E5802">
        <v>11</v>
      </c>
      <c r="F5802">
        <v>7</v>
      </c>
      <c r="G5802" t="s">
        <v>89</v>
      </c>
    </row>
    <row r="5803" spans="1:7" x14ac:dyDescent="0.2">
      <c r="A5803">
        <v>2.9373730546058803E+17</v>
      </c>
      <c r="B5803" t="s">
        <v>11255</v>
      </c>
      <c r="C5803" t="s">
        <v>11256</v>
      </c>
      <c r="D5803" s="1">
        <v>41296.673668981479</v>
      </c>
      <c r="E5803">
        <v>8</v>
      </c>
      <c r="F5803">
        <v>7</v>
      </c>
      <c r="G5803" t="s">
        <v>11257</v>
      </c>
    </row>
    <row r="5804" spans="1:7" x14ac:dyDescent="0.2">
      <c r="A5804">
        <v>2.9373755671617901E+17</v>
      </c>
      <c r="B5804" t="s">
        <v>11258</v>
      </c>
      <c r="C5804" t="s">
        <v>11259</v>
      </c>
      <c r="D5804" s="1">
        <v>41296.674363425926</v>
      </c>
      <c r="E5804">
        <v>0</v>
      </c>
      <c r="F5804">
        <v>1</v>
      </c>
      <c r="G5804" t="s">
        <v>215</v>
      </c>
    </row>
    <row r="5805" spans="1:7" x14ac:dyDescent="0.2">
      <c r="A5805">
        <v>2.9373901209771597E+17</v>
      </c>
      <c r="B5805" t="s">
        <v>11260</v>
      </c>
      <c r="C5805" t="s">
        <v>11261</v>
      </c>
      <c r="D5805" s="1">
        <v>41296.678379629629</v>
      </c>
      <c r="E5805">
        <v>4</v>
      </c>
      <c r="F5805">
        <v>5</v>
      </c>
      <c r="G5805" t="s">
        <v>89</v>
      </c>
    </row>
    <row r="5806" spans="1:7" x14ac:dyDescent="0.2">
      <c r="A5806">
        <v>2.9375022168555098E+17</v>
      </c>
      <c r="B5806" t="s">
        <v>11262</v>
      </c>
      <c r="C5806" t="s">
        <v>11263</v>
      </c>
      <c r="D5806" s="1">
        <v>41296.709317129629</v>
      </c>
      <c r="E5806">
        <v>641</v>
      </c>
      <c r="F5806">
        <v>648</v>
      </c>
    </row>
    <row r="5807" spans="1:7" x14ac:dyDescent="0.2">
      <c r="A5807">
        <v>2.9375669163851699E+17</v>
      </c>
      <c r="B5807" t="s">
        <v>11264</v>
      </c>
      <c r="C5807" t="e">
        <f>mscijihenderson Midas touch is a good choice for those with entrepreneurial interests.</f>
        <v>#NAME?</v>
      </c>
      <c r="D5807" s="1">
        <v>41296.727164351854</v>
      </c>
      <c r="E5807">
        <v>3</v>
      </c>
      <c r="F5807">
        <v>0</v>
      </c>
      <c r="G5807" t="e">
        <f>mscijihenderson</f>
        <v>#NAME?</v>
      </c>
    </row>
    <row r="5808" spans="1:7" x14ac:dyDescent="0.2">
      <c r="A5808">
        <v>2.9375886820548998E+17</v>
      </c>
      <c r="B5808" t="s">
        <v>11265</v>
      </c>
      <c r="C5808" t="e">
        <f>TheDarangatang Thanks Timothy.</f>
        <v>#NAME?</v>
      </c>
      <c r="D5808" s="1">
        <v>41296.733171296299</v>
      </c>
      <c r="E5808">
        <v>3</v>
      </c>
      <c r="F5808">
        <v>1</v>
      </c>
      <c r="G5808" t="e">
        <f>TheDarangatang</f>
        <v>#NAME?</v>
      </c>
    </row>
    <row r="5809" spans="1:7" x14ac:dyDescent="0.2">
      <c r="A5809">
        <v>2.9375907115947597E+17</v>
      </c>
      <c r="B5809" t="s">
        <v>11266</v>
      </c>
      <c r="C5809" t="e">
        <f>_xlfn.SINGLE( sprinkler22 _xlfn.SINGLE( GIL1FRESNOCA very nice)), Thanks Barb.</f>
        <v>#NAME?</v>
      </c>
      <c r="D5809" s="1">
        <v>41296.733738425923</v>
      </c>
      <c r="E5809">
        <v>0</v>
      </c>
      <c r="F5809">
        <v>1</v>
      </c>
      <c r="G5809" t="s">
        <v>215</v>
      </c>
    </row>
    <row r="5810" spans="1:7" x14ac:dyDescent="0.2">
      <c r="A5810">
        <v>2.9375941445486099E+17</v>
      </c>
      <c r="B5810" t="s">
        <v>11267</v>
      </c>
      <c r="C5810" t="e">
        <f>_xlfn.SINGLE( selfminted You do), and Thanks.</f>
        <v>#NAME?</v>
      </c>
      <c r="D5810" s="1">
        <v>41296.734675925924</v>
      </c>
      <c r="E5810">
        <v>1</v>
      </c>
      <c r="F5810">
        <v>0</v>
      </c>
      <c r="G5810" t="s">
        <v>89</v>
      </c>
    </row>
    <row r="5811" spans="1:7" x14ac:dyDescent="0.2">
      <c r="A5811">
        <v>2.9375971287959098E+17</v>
      </c>
      <c r="B5811" t="s">
        <v>11268</v>
      </c>
      <c r="C5811" t="e">
        <f xml:space="preserve"> Titi1211 Thanks Tiffany.</f>
        <v>#NAME?</v>
      </c>
      <c r="D5811" s="1">
        <v>41296.735509259262</v>
      </c>
      <c r="E5811">
        <v>2</v>
      </c>
      <c r="F5811">
        <v>9</v>
      </c>
      <c r="G5811" t="s">
        <v>89</v>
      </c>
    </row>
    <row r="5812" spans="1:7" x14ac:dyDescent="0.2">
      <c r="A5812">
        <v>2.9375996521311398E+17</v>
      </c>
      <c r="B5812" t="s">
        <v>11269</v>
      </c>
      <c r="C5812" t="e">
        <f>_xlfn.SINGLE( Bretty1973 Thanks)--enjoy Your visit.</f>
        <v>#NAME?</v>
      </c>
      <c r="D5812" s="1">
        <v>41296.736203703702</v>
      </c>
      <c r="E5812">
        <v>0</v>
      </c>
      <c r="F5812">
        <v>0</v>
      </c>
      <c r="G5812" t="s">
        <v>89</v>
      </c>
    </row>
    <row r="5813" spans="1:7" x14ac:dyDescent="0.2">
      <c r="A5813">
        <v>2.9376264981093498E+17</v>
      </c>
      <c r="B5813" t="s">
        <v>11270</v>
      </c>
      <c r="C5813" t="e">
        <f xml:space="preserve"> brwneyesnbama Thanks Bobbie.</f>
        <v>#NAME?</v>
      </c>
      <c r="D5813" s="1">
        <v>41296.743611111109</v>
      </c>
      <c r="E5813">
        <v>0</v>
      </c>
      <c r="F5813">
        <v>0</v>
      </c>
      <c r="G5813" t="s">
        <v>89</v>
      </c>
    </row>
    <row r="5814" spans="1:7" x14ac:dyDescent="0.2">
      <c r="A5814">
        <v>2.9376277629438701E+17</v>
      </c>
      <c r="B5814" t="s">
        <v>11271</v>
      </c>
      <c r="C5814" t="s">
        <v>11272</v>
      </c>
      <c r="D5814" s="1">
        <v>41296.743958333333</v>
      </c>
      <c r="E5814">
        <v>0</v>
      </c>
      <c r="F5814">
        <v>0</v>
      </c>
      <c r="G5814" t="e">
        <f>CrewSawyer</f>
        <v>#NAME?</v>
      </c>
    </row>
    <row r="5815" spans="1:7" x14ac:dyDescent="0.2">
      <c r="A5815">
        <v>2.9376303899620499E+17</v>
      </c>
      <c r="B5815" t="s">
        <v>11273</v>
      </c>
      <c r="C5815" t="s">
        <v>11274</v>
      </c>
      <c r="D5815" s="1">
        <v>41296.744687500002</v>
      </c>
      <c r="E5815">
        <v>1</v>
      </c>
      <c r="F5815">
        <v>0</v>
      </c>
      <c r="G5815" t="s">
        <v>89</v>
      </c>
    </row>
    <row r="5816" spans="1:7" x14ac:dyDescent="0.2">
      <c r="A5816">
        <v>2.9376334569210598E+17</v>
      </c>
      <c r="B5816" t="s">
        <v>11275</v>
      </c>
      <c r="C5816" t="e">
        <f>_xlfn.SINGLE( robds101 easy)--only small area.</f>
        <v>#NAME?</v>
      </c>
      <c r="D5816" s="1">
        <v>41296.745532407411</v>
      </c>
      <c r="E5816">
        <v>1</v>
      </c>
      <c r="F5816">
        <v>0</v>
      </c>
      <c r="G5816" t="s">
        <v>89</v>
      </c>
    </row>
    <row r="5817" spans="1:7" x14ac:dyDescent="0.2">
      <c r="A5817">
        <v>2.9376371333964998E+17</v>
      </c>
      <c r="B5817" t="s">
        <v>11276</v>
      </c>
      <c r="C5817" t="s">
        <v>11277</v>
      </c>
      <c r="D5817" s="1">
        <v>41296.746539351851</v>
      </c>
      <c r="E5817">
        <v>1</v>
      </c>
      <c r="F5817">
        <v>0</v>
      </c>
      <c r="G5817" t="s">
        <v>215</v>
      </c>
    </row>
    <row r="5818" spans="1:7" x14ac:dyDescent="0.2">
      <c r="A5818">
        <v>2.9376511510539802E+17</v>
      </c>
      <c r="B5818" t="s">
        <v>11278</v>
      </c>
      <c r="C5818" t="s">
        <v>11279</v>
      </c>
      <c r="D5818" s="1">
        <v>41296.750405092593</v>
      </c>
      <c r="E5818">
        <v>15</v>
      </c>
      <c r="F5818">
        <v>20</v>
      </c>
      <c r="G5818" t="s">
        <v>89</v>
      </c>
    </row>
    <row r="5819" spans="1:7" x14ac:dyDescent="0.2">
      <c r="A5819">
        <v>2.9376900150552102E+17</v>
      </c>
      <c r="B5819" t="s">
        <v>11280</v>
      </c>
      <c r="C5819" t="s">
        <v>11281</v>
      </c>
      <c r="D5819" s="1">
        <v>41296.761134259257</v>
      </c>
      <c r="E5819">
        <v>0</v>
      </c>
      <c r="F5819">
        <v>0</v>
      </c>
      <c r="G5819" t="s">
        <v>89</v>
      </c>
    </row>
    <row r="5820" spans="1:7" x14ac:dyDescent="0.2">
      <c r="A5820">
        <v>2.9376943963833901E+17</v>
      </c>
      <c r="B5820" t="s">
        <v>11282</v>
      </c>
      <c r="C5820" t="e">
        <f>_xlfn.SINGLE( jeffjarvis You were a terrible editor who got fired?)--and You were wrong.</f>
        <v>#NAME?</v>
      </c>
      <c r="D5820" s="1">
        <v>41296.762349537035</v>
      </c>
      <c r="E5820">
        <v>17</v>
      </c>
      <c r="F5820">
        <v>26</v>
      </c>
      <c r="G5820" t="s">
        <v>89</v>
      </c>
    </row>
    <row r="5821" spans="1:7" x14ac:dyDescent="0.2">
      <c r="A5821">
        <v>2.9376971773747597E+17</v>
      </c>
      <c r="B5821" t="s">
        <v>11283</v>
      </c>
      <c r="C5821" t="s">
        <v>11284</v>
      </c>
      <c r="D5821" s="1">
        <v>41296.763113425928</v>
      </c>
      <c r="E5821">
        <v>3</v>
      </c>
      <c r="F5821">
        <v>5</v>
      </c>
      <c r="G5821" t="s">
        <v>215</v>
      </c>
    </row>
    <row r="5822" spans="1:7" x14ac:dyDescent="0.2">
      <c r="A5822">
        <v>2.9377042677198797E+17</v>
      </c>
      <c r="B5822" t="s">
        <v>11285</v>
      </c>
      <c r="C5822" t="e">
        <f>_xlfn.SINGLE(PhakzenVanKlipz only tell the political truth)--Thanks.</f>
        <v>#NAME?</v>
      </c>
      <c r="D5822" s="1">
        <v>41296.765069444446</v>
      </c>
      <c r="E5822">
        <v>0</v>
      </c>
      <c r="F5822">
        <v>0</v>
      </c>
      <c r="G5822" t="e">
        <f>PhakzenVanKlipz</f>
        <v>#NAME?</v>
      </c>
    </row>
    <row r="5823" spans="1:7" x14ac:dyDescent="0.2">
      <c r="A5823">
        <v>2.93800420634136E+17</v>
      </c>
      <c r="B5823" t="s">
        <v>11286</v>
      </c>
      <c r="C5823" t="e">
        <f xml:space="preserve"> denisepgordon Thanks Denise.</f>
        <v>#NAME?</v>
      </c>
      <c r="D5823" s="1">
        <v>41296.84783564815</v>
      </c>
      <c r="E5823">
        <v>1</v>
      </c>
      <c r="F5823">
        <v>1</v>
      </c>
      <c r="G5823" t="s">
        <v>89</v>
      </c>
    </row>
    <row r="5824" spans="1:7" x14ac:dyDescent="0.2">
      <c r="A5824">
        <v>2.9380113352321402E+17</v>
      </c>
      <c r="B5824" t="s">
        <v>11287</v>
      </c>
      <c r="C5824" t="s">
        <v>11288</v>
      </c>
      <c r="D5824" s="1">
        <v>41296.849803240744</v>
      </c>
      <c r="E5824">
        <v>58</v>
      </c>
      <c r="F5824">
        <v>31</v>
      </c>
      <c r="G5824" t="s">
        <v>487</v>
      </c>
    </row>
    <row r="5825" spans="1:7" x14ac:dyDescent="0.2">
      <c r="A5825">
        <v>2.9380143886015603E+17</v>
      </c>
      <c r="B5825" t="s">
        <v>11289</v>
      </c>
      <c r="C5825" t="e">
        <f xml:space="preserve"> CreativeGuy4U Thanks John.</f>
        <v>#NAME?</v>
      </c>
      <c r="D5825" s="1">
        <v>41296.850648148145</v>
      </c>
      <c r="E5825">
        <v>0</v>
      </c>
      <c r="F5825">
        <v>2</v>
      </c>
      <c r="G5825" t="s">
        <v>89</v>
      </c>
    </row>
    <row r="5826" spans="1:7" x14ac:dyDescent="0.2">
      <c r="A5826">
        <v>2.9380163773729498E+17</v>
      </c>
      <c r="B5826" t="s">
        <v>11290</v>
      </c>
      <c r="C5826" t="e">
        <f xml:space="preserve"> steveopoker Thanks.</f>
        <v>#NAME?</v>
      </c>
      <c r="D5826" s="1">
        <v>41296.85119212963</v>
      </c>
      <c r="E5826">
        <v>1</v>
      </c>
      <c r="F5826">
        <v>2</v>
      </c>
      <c r="G5826" t="s">
        <v>89</v>
      </c>
    </row>
    <row r="5827" spans="1:7" x14ac:dyDescent="0.2">
      <c r="A5827">
        <v>2.9380183250397101E+17</v>
      </c>
      <c r="B5827" t="s">
        <v>11291</v>
      </c>
      <c r="C5827" t="e">
        <f>JediJerad Thanks Jedi.</f>
        <v>#NAME?</v>
      </c>
      <c r="D5827" s="1">
        <v>41296.851736111108</v>
      </c>
      <c r="E5827">
        <v>11</v>
      </c>
      <c r="F5827">
        <v>14</v>
      </c>
      <c r="G5827" t="e">
        <f>JediJerad</f>
        <v>#NAME?</v>
      </c>
    </row>
    <row r="5828" spans="1:7" x14ac:dyDescent="0.2">
      <c r="A5828">
        <v>2.9380220619967603E+17</v>
      </c>
      <c r="B5828" t="s">
        <v>11292</v>
      </c>
      <c r="C5828" t="s">
        <v>11293</v>
      </c>
      <c r="D5828" s="1">
        <v>41296.852766203701</v>
      </c>
      <c r="E5828">
        <v>5</v>
      </c>
      <c r="F5828">
        <v>2</v>
      </c>
      <c r="G5828" t="s">
        <v>89</v>
      </c>
    </row>
    <row r="5829" spans="1:7" x14ac:dyDescent="0.2">
      <c r="A5829">
        <v>2.9380241096561402E+17</v>
      </c>
      <c r="B5829" t="s">
        <v>11294</v>
      </c>
      <c r="C5829" t="e">
        <f xml:space="preserve"> hmachann Thanks Heidi.</f>
        <v>#NAME?</v>
      </c>
      <c r="D5829" s="1">
        <v>41296.853333333333</v>
      </c>
      <c r="E5829">
        <v>0</v>
      </c>
      <c r="F5829">
        <v>2</v>
      </c>
      <c r="G5829" t="s">
        <v>89</v>
      </c>
    </row>
    <row r="5830" spans="1:7" x14ac:dyDescent="0.2">
      <c r="A5830">
        <v>2.9380287616425498E+17</v>
      </c>
      <c r="B5830" t="s">
        <v>11295</v>
      </c>
      <c r="C5830" t="s">
        <v>11296</v>
      </c>
      <c r="D5830" s="1">
        <v>41296.85460648148</v>
      </c>
      <c r="E5830">
        <v>0</v>
      </c>
      <c r="F5830">
        <v>1</v>
      </c>
      <c r="G5830" t="s">
        <v>89</v>
      </c>
    </row>
    <row r="5831" spans="1:7" x14ac:dyDescent="0.2">
      <c r="A5831">
        <v>2.9380723872694598E+17</v>
      </c>
      <c r="B5831" t="s">
        <v>11297</v>
      </c>
      <c r="C5831" t="s">
        <v>11298</v>
      </c>
      <c r="D5831" s="1">
        <v>41296.866655092592</v>
      </c>
      <c r="E5831">
        <v>24</v>
      </c>
      <c r="F5831">
        <v>8</v>
      </c>
      <c r="G5831" t="s">
        <v>215</v>
      </c>
    </row>
    <row r="5832" spans="1:7" x14ac:dyDescent="0.2">
      <c r="A5832">
        <v>2.9380858214574797E+17</v>
      </c>
      <c r="B5832" t="s">
        <v>11299</v>
      </c>
      <c r="C5832" t="s">
        <v>11300</v>
      </c>
      <c r="D5832" s="1">
        <v>41296.870358796295</v>
      </c>
      <c r="E5832">
        <v>103</v>
      </c>
      <c r="F5832">
        <v>56</v>
      </c>
      <c r="G5832" t="s">
        <v>89</v>
      </c>
    </row>
    <row r="5833" spans="1:7" x14ac:dyDescent="0.2">
      <c r="A5833">
        <v>2.9381028430756998E+17</v>
      </c>
      <c r="B5833" t="s">
        <v>11301</v>
      </c>
      <c r="C5833" t="e">
        <f xml:space="preserve"> AnthonyNoTweet Make sure You are doing what You love to do. You need passion to keep You going.</f>
        <v>#NAME?</v>
      </c>
      <c r="D5833" s="1">
        <v>41296.875057870369</v>
      </c>
      <c r="E5833">
        <v>5</v>
      </c>
      <c r="F5833">
        <v>4</v>
      </c>
      <c r="G5833" t="s">
        <v>89</v>
      </c>
    </row>
    <row r="5834" spans="1:7" x14ac:dyDescent="0.2">
      <c r="A5834">
        <v>2.9381098944135501E+17</v>
      </c>
      <c r="B5834" t="s">
        <v>11302</v>
      </c>
      <c r="C5834" t="e">
        <f>_xlfn.SINGLE( Marvelle Thank You)--a great compliment.</f>
        <v>#NAME?</v>
      </c>
      <c r="D5834" s="1">
        <v>41296.877002314817</v>
      </c>
      <c r="E5834">
        <v>3</v>
      </c>
      <c r="F5834">
        <v>0</v>
      </c>
      <c r="G5834" t="s">
        <v>89</v>
      </c>
    </row>
    <row r="5835" spans="1:7" x14ac:dyDescent="0.2">
      <c r="A5835">
        <v>2.9381266328741402E+17</v>
      </c>
      <c r="B5835" t="s">
        <v>11303</v>
      </c>
      <c r="C5835" t="e">
        <f>_xlfn.SINGLE( ghosttoast99 I do)--and say hello to Carson.</f>
        <v>#NAME?</v>
      </c>
      <c r="D5835" s="1">
        <v>41296.881620370368</v>
      </c>
      <c r="E5835">
        <v>1</v>
      </c>
      <c r="F5835">
        <v>1</v>
      </c>
      <c r="G5835" t="s">
        <v>89</v>
      </c>
    </row>
    <row r="5836" spans="1:7" x14ac:dyDescent="0.2">
      <c r="A5836">
        <v>2.9381385262846701E+17</v>
      </c>
      <c r="B5836" t="s">
        <v>11304</v>
      </c>
      <c r="C5836" t="s">
        <v>11305</v>
      </c>
      <c r="D5836" s="1">
        <v>41296.884895833333</v>
      </c>
      <c r="E5836">
        <v>48</v>
      </c>
      <c r="F5836">
        <v>26</v>
      </c>
      <c r="G5836" t="s">
        <v>89</v>
      </c>
    </row>
    <row r="5837" spans="1:7" x14ac:dyDescent="0.2">
      <c r="A5837">
        <v>2.9381580361315501E+17</v>
      </c>
      <c r="B5837" t="s">
        <v>11306</v>
      </c>
      <c r="C5837" t="e">
        <f>adkradio Thanks and good luck.</f>
        <v>#NAME?</v>
      </c>
      <c r="D5837" s="1">
        <v>41296.890289351853</v>
      </c>
      <c r="E5837">
        <v>0</v>
      </c>
      <c r="F5837">
        <v>0</v>
      </c>
      <c r="G5837" t="e">
        <f>adkradio</f>
        <v>#NAME?</v>
      </c>
    </row>
    <row r="5838" spans="1:7" x14ac:dyDescent="0.2">
      <c r="A5838">
        <v>2.9381633364736E+17</v>
      </c>
      <c r="B5838" t="s">
        <v>11307</v>
      </c>
      <c r="C5838" t="s">
        <v>11308</v>
      </c>
      <c r="D5838" s="1">
        <v>41296.891747685186</v>
      </c>
      <c r="E5838">
        <v>0</v>
      </c>
      <c r="F5838">
        <v>1</v>
      </c>
      <c r="G5838" t="e">
        <f>ritter1025</f>
        <v>#NAME?</v>
      </c>
    </row>
    <row r="5839" spans="1:7" x14ac:dyDescent="0.2">
      <c r="A5839">
        <v>2.9381748013100198E+17</v>
      </c>
      <c r="B5839" t="s">
        <v>11309</v>
      </c>
      <c r="C5839" t="s">
        <v>11310</v>
      </c>
      <c r="D5839" s="1">
        <v>41296.894907407404</v>
      </c>
      <c r="E5839">
        <v>2360</v>
      </c>
      <c r="F5839">
        <v>2311</v>
      </c>
    </row>
    <row r="5840" spans="1:7" x14ac:dyDescent="0.2">
      <c r="A5840">
        <v>2.9381800646582598E+17</v>
      </c>
      <c r="B5840" t="s">
        <v>11311</v>
      </c>
      <c r="C5840" t="s">
        <v>11312</v>
      </c>
      <c r="D5840" s="1">
        <v>41296.896365740744</v>
      </c>
      <c r="E5840">
        <v>123</v>
      </c>
      <c r="F5840">
        <v>61</v>
      </c>
    </row>
    <row r="5841" spans="1:7" x14ac:dyDescent="0.2">
      <c r="A5841">
        <v>2.93818625507328E+17</v>
      </c>
      <c r="B5841" t="s">
        <v>11313</v>
      </c>
      <c r="C5841" t="s">
        <v>11314</v>
      </c>
      <c r="D5841" s="1">
        <v>41296.89806712963</v>
      </c>
      <c r="E5841">
        <v>23</v>
      </c>
      <c r="F5841">
        <v>21</v>
      </c>
      <c r="G5841" t="s">
        <v>89</v>
      </c>
    </row>
    <row r="5842" spans="1:7" x14ac:dyDescent="0.2">
      <c r="A5842">
        <v>2.9382728947140102E+17</v>
      </c>
      <c r="B5842" t="s">
        <v>11315</v>
      </c>
      <c r="C5842" t="s">
        <v>11316</v>
      </c>
      <c r="D5842" s="1">
        <v>41296.921979166669</v>
      </c>
      <c r="E5842">
        <v>54</v>
      </c>
      <c r="F5842">
        <v>21</v>
      </c>
    </row>
    <row r="5843" spans="1:7" x14ac:dyDescent="0.2">
      <c r="A5843">
        <v>2.9382910283259898E+17</v>
      </c>
      <c r="B5843" t="s">
        <v>11317</v>
      </c>
      <c r="C5843" t="s">
        <v>11318</v>
      </c>
      <c r="D5843" s="1">
        <v>41296.926979166667</v>
      </c>
      <c r="E5843">
        <v>78</v>
      </c>
      <c r="F5843">
        <v>22</v>
      </c>
      <c r="G5843" t="s">
        <v>89</v>
      </c>
    </row>
    <row r="5844" spans="1:7" x14ac:dyDescent="0.2">
      <c r="A5844">
        <v>2.9383393522864102E+17</v>
      </c>
      <c r="B5844" t="s">
        <v>11319</v>
      </c>
      <c r="C5844" t="s">
        <v>11320</v>
      </c>
      <c r="D5844" s="1">
        <v>41296.940312500003</v>
      </c>
      <c r="E5844">
        <v>288</v>
      </c>
      <c r="F5844">
        <v>117</v>
      </c>
    </row>
    <row r="5845" spans="1:7" x14ac:dyDescent="0.2">
      <c r="A5845">
        <v>2.9383639127466803E+17</v>
      </c>
      <c r="B5845" t="s">
        <v>11321</v>
      </c>
      <c r="C5845" t="s">
        <v>11322</v>
      </c>
      <c r="D5845" s="1">
        <v>41296.947094907409</v>
      </c>
      <c r="E5845">
        <v>576</v>
      </c>
      <c r="F5845">
        <v>230</v>
      </c>
    </row>
    <row r="5846" spans="1:7" x14ac:dyDescent="0.2">
      <c r="A5846">
        <v>2.9384798287548E+17</v>
      </c>
      <c r="B5846" t="s">
        <v>11323</v>
      </c>
      <c r="C5846" t="s">
        <v>11324</v>
      </c>
      <c r="D5846" s="1">
        <v>41296.979097222225</v>
      </c>
      <c r="E5846">
        <v>158</v>
      </c>
      <c r="F5846">
        <v>335</v>
      </c>
      <c r="G5846" t="s">
        <v>89</v>
      </c>
    </row>
    <row r="5847" spans="1:7" x14ac:dyDescent="0.2">
      <c r="A5847">
        <v>2.9409334724777498E+17</v>
      </c>
      <c r="B5847" t="s">
        <v>11325</v>
      </c>
      <c r="C5847" t="s">
        <v>11326</v>
      </c>
      <c r="D5847" s="1">
        <v>41297.656157407408</v>
      </c>
      <c r="E5847">
        <v>585</v>
      </c>
      <c r="F5847">
        <v>208</v>
      </c>
    </row>
    <row r="5848" spans="1:7" x14ac:dyDescent="0.2">
      <c r="A5848">
        <v>2.9409488339483802E+17</v>
      </c>
      <c r="B5848" t="s">
        <v>11327</v>
      </c>
      <c r="C5848" t="s">
        <v>11328</v>
      </c>
      <c r="D5848" s="1">
        <v>41297.660393518519</v>
      </c>
      <c r="E5848">
        <v>2361</v>
      </c>
      <c r="F5848">
        <v>1923</v>
      </c>
    </row>
    <row r="5849" spans="1:7" x14ac:dyDescent="0.2">
      <c r="A5849">
        <v>2.9410174400111002E+17</v>
      </c>
      <c r="B5849" t="s">
        <v>11329</v>
      </c>
      <c r="C5849" t="s">
        <v>11330</v>
      </c>
      <c r="D5849" s="1">
        <v>41297.679328703707</v>
      </c>
      <c r="E5849">
        <v>1462</v>
      </c>
      <c r="F5849">
        <v>588</v>
      </c>
    </row>
    <row r="5850" spans="1:7" x14ac:dyDescent="0.2">
      <c r="A5850">
        <v>2.9411102000639098E+17</v>
      </c>
      <c r="B5850" t="s">
        <v>11331</v>
      </c>
      <c r="C5850" t="s">
        <v>11332</v>
      </c>
      <c r="D5850" s="1">
        <v>41297.704930555556</v>
      </c>
      <c r="E5850">
        <v>36</v>
      </c>
      <c r="F5850">
        <v>17</v>
      </c>
    </row>
    <row r="5851" spans="1:7" x14ac:dyDescent="0.2">
      <c r="A5851">
        <v>2.9411161148293101E+17</v>
      </c>
      <c r="B5851" t="s">
        <v>11333</v>
      </c>
      <c r="C5851" t="s">
        <v>11334</v>
      </c>
      <c r="D5851" s="1">
        <v>41297.706562500003</v>
      </c>
      <c r="E5851">
        <v>14</v>
      </c>
      <c r="F5851">
        <v>8</v>
      </c>
    </row>
    <row r="5852" spans="1:7" x14ac:dyDescent="0.2">
      <c r="A5852">
        <v>2.9411163268095098E+17</v>
      </c>
      <c r="B5852" t="s">
        <v>11335</v>
      </c>
      <c r="C5852" t="s">
        <v>11336</v>
      </c>
      <c r="D5852" s="1">
        <v>41297.706620370373</v>
      </c>
      <c r="E5852">
        <v>27</v>
      </c>
      <c r="F5852">
        <v>10</v>
      </c>
    </row>
    <row r="5853" spans="1:7" x14ac:dyDescent="0.2">
      <c r="A5853">
        <v>2.9411373046210099E+17</v>
      </c>
      <c r="B5853" t="s">
        <v>11337</v>
      </c>
      <c r="C5853" t="s">
        <v>11338</v>
      </c>
      <c r="D5853" s="1">
        <v>41297.712407407409</v>
      </c>
      <c r="E5853">
        <v>37</v>
      </c>
      <c r="F5853">
        <v>27</v>
      </c>
      <c r="G5853" t="s">
        <v>89</v>
      </c>
    </row>
    <row r="5854" spans="1:7" x14ac:dyDescent="0.2">
      <c r="A5854">
        <v>2.9411959682958899E+17</v>
      </c>
      <c r="B5854" t="s">
        <v>11339</v>
      </c>
      <c r="C5854" t="s">
        <v>11340</v>
      </c>
      <c r="D5854" s="1">
        <v>41297.72859953704</v>
      </c>
      <c r="E5854">
        <v>39</v>
      </c>
      <c r="F5854">
        <v>32</v>
      </c>
      <c r="G5854" t="s">
        <v>215</v>
      </c>
    </row>
    <row r="5855" spans="1:7" x14ac:dyDescent="0.2">
      <c r="A5855">
        <v>2.9414749590113402E+17</v>
      </c>
      <c r="B5855" t="s">
        <v>11341</v>
      </c>
      <c r="C5855" t="s">
        <v>11342</v>
      </c>
      <c r="D5855" s="1">
        <v>41297.805578703701</v>
      </c>
      <c r="E5855">
        <v>174</v>
      </c>
      <c r="F5855">
        <v>79</v>
      </c>
      <c r="G5855" t="s">
        <v>215</v>
      </c>
    </row>
    <row r="5856" spans="1:7" x14ac:dyDescent="0.2">
      <c r="A5856">
        <v>2.9414868075427002E+17</v>
      </c>
      <c r="B5856" t="s">
        <v>11343</v>
      </c>
      <c r="C5856" t="s">
        <v>11344</v>
      </c>
      <c r="D5856" s="1">
        <v>41297.808854166666</v>
      </c>
      <c r="E5856">
        <v>149</v>
      </c>
      <c r="F5856">
        <v>49</v>
      </c>
    </row>
    <row r="5857" spans="1:7" x14ac:dyDescent="0.2">
      <c r="A5857">
        <v>2.9415177965287398E+17</v>
      </c>
      <c r="B5857" t="s">
        <v>11345</v>
      </c>
      <c r="C5857" t="s">
        <v>11346</v>
      </c>
      <c r="D5857" s="1">
        <v>41297.817407407405</v>
      </c>
      <c r="E5857">
        <v>601</v>
      </c>
      <c r="F5857">
        <v>169</v>
      </c>
    </row>
    <row r="5858" spans="1:7" x14ac:dyDescent="0.2">
      <c r="A5858">
        <v>2.9415299311114598E+17</v>
      </c>
      <c r="B5858" t="s">
        <v>11347</v>
      </c>
      <c r="C5858" t="s">
        <v>11348</v>
      </c>
      <c r="D5858" s="1">
        <v>41297.820752314816</v>
      </c>
      <c r="E5858">
        <v>2006</v>
      </c>
      <c r="F5858">
        <v>1984</v>
      </c>
    </row>
    <row r="5859" spans="1:7" x14ac:dyDescent="0.2">
      <c r="A5859">
        <v>2.9415950220121203E+17</v>
      </c>
      <c r="B5859" t="s">
        <v>11349</v>
      </c>
      <c r="C5859" t="s">
        <v>11350</v>
      </c>
      <c r="D5859" s="1">
        <v>41297.83871527778</v>
      </c>
      <c r="E5859">
        <v>1</v>
      </c>
      <c r="F5859">
        <v>1</v>
      </c>
      <c r="G5859" t="s">
        <v>11351</v>
      </c>
    </row>
    <row r="5860" spans="1:7" x14ac:dyDescent="0.2">
      <c r="A5860">
        <v>2.9416125113788403E+17</v>
      </c>
      <c r="B5860" t="s">
        <v>11352</v>
      </c>
      <c r="C5860" t="s">
        <v>11353</v>
      </c>
      <c r="D5860" s="1">
        <v>41297.843541666669</v>
      </c>
      <c r="E5860">
        <v>6975</v>
      </c>
      <c r="F5860">
        <v>4266</v>
      </c>
    </row>
    <row r="5861" spans="1:7" x14ac:dyDescent="0.2">
      <c r="A5861">
        <v>2.9416226178900301E+17</v>
      </c>
      <c r="B5861" t="s">
        <v>11354</v>
      </c>
      <c r="C5861" t="s">
        <v>11355</v>
      </c>
      <c r="D5861" s="1">
        <v>41297.846331018518</v>
      </c>
      <c r="E5861">
        <v>426</v>
      </c>
      <c r="F5861">
        <v>320</v>
      </c>
    </row>
    <row r="5862" spans="1:7" x14ac:dyDescent="0.2">
      <c r="A5862">
        <v>2.9416451354722298E+17</v>
      </c>
      <c r="B5862" t="s">
        <v>11356</v>
      </c>
      <c r="C5862" t="s">
        <v>11357</v>
      </c>
      <c r="D5862" s="1">
        <v>41297.852534722224</v>
      </c>
      <c r="E5862">
        <v>264</v>
      </c>
      <c r="F5862">
        <v>46</v>
      </c>
    </row>
    <row r="5863" spans="1:7" x14ac:dyDescent="0.2">
      <c r="A5863">
        <v>2.9416490166295302E+17</v>
      </c>
      <c r="B5863" t="s">
        <v>11358</v>
      </c>
      <c r="C5863" t="s">
        <v>11359</v>
      </c>
      <c r="D5863" s="1">
        <v>41297.85361111111</v>
      </c>
      <c r="E5863">
        <v>87</v>
      </c>
      <c r="F5863">
        <v>29</v>
      </c>
    </row>
    <row r="5864" spans="1:7" x14ac:dyDescent="0.2">
      <c r="A5864">
        <v>2.9416782342350797E+17</v>
      </c>
      <c r="B5864" t="s">
        <v>11360</v>
      </c>
      <c r="C5864" t="s">
        <v>11361</v>
      </c>
      <c r="D5864" s="1">
        <v>41297.861678240741</v>
      </c>
      <c r="E5864">
        <v>4</v>
      </c>
      <c r="F5864">
        <v>4</v>
      </c>
      <c r="G5864" t="e">
        <f>AveyOwyns</f>
        <v>#NAME?</v>
      </c>
    </row>
    <row r="5865" spans="1:7" x14ac:dyDescent="0.2">
      <c r="A5865">
        <v>2.94167949827272E+17</v>
      </c>
      <c r="B5865" t="s">
        <v>11362</v>
      </c>
      <c r="C5865" t="s">
        <v>11363</v>
      </c>
      <c r="D5865" s="1">
        <v>41297.862025462964</v>
      </c>
      <c r="E5865">
        <v>1</v>
      </c>
      <c r="F5865">
        <v>1</v>
      </c>
      <c r="G5865" t="s">
        <v>89</v>
      </c>
    </row>
    <row r="5866" spans="1:7" x14ac:dyDescent="0.2">
      <c r="A5866">
        <v>2.9416808788277197E+17</v>
      </c>
      <c r="B5866" t="s">
        <v>11364</v>
      </c>
      <c r="C5866" t="s">
        <v>11365</v>
      </c>
      <c r="D5866" s="1">
        <v>41297.862407407411</v>
      </c>
      <c r="E5866">
        <v>1</v>
      </c>
      <c r="F5866">
        <v>1</v>
      </c>
      <c r="G5866" t="s">
        <v>89</v>
      </c>
    </row>
    <row r="5867" spans="1:7" x14ac:dyDescent="0.2">
      <c r="A5867">
        <v>2.9416844519553798E+17</v>
      </c>
      <c r="B5867" t="s">
        <v>11366</v>
      </c>
      <c r="C5867" t="e">
        <f>trentdav Thanks.</f>
        <v>#NAME?</v>
      </c>
      <c r="D5867" s="1">
        <v>41297.863391203704</v>
      </c>
      <c r="E5867">
        <v>0</v>
      </c>
      <c r="F5867">
        <v>0</v>
      </c>
      <c r="G5867" t="e">
        <f>trentdav</f>
        <v>#NAME?</v>
      </c>
    </row>
    <row r="5868" spans="1:7" x14ac:dyDescent="0.2">
      <c r="A5868">
        <v>2.9416858038634899E+17</v>
      </c>
      <c r="B5868" t="s">
        <v>11367</v>
      </c>
      <c r="C5868" t="s">
        <v>11368</v>
      </c>
      <c r="D5868" s="1">
        <v>41297.863761574074</v>
      </c>
      <c r="E5868">
        <v>1</v>
      </c>
      <c r="F5868">
        <v>2</v>
      </c>
      <c r="G5868" t="e">
        <f>brogfro</f>
        <v>#NAME?</v>
      </c>
    </row>
    <row r="5869" spans="1:7" x14ac:dyDescent="0.2">
      <c r="A5869">
        <v>2.9416871157158202E+17</v>
      </c>
      <c r="B5869" t="s">
        <v>11369</v>
      </c>
      <c r="C5869" t="e">
        <f xml:space="preserve"> dtraiNYC Work hard and Thanks.</f>
        <v>#NAME?</v>
      </c>
      <c r="D5869" s="1">
        <v>41297.864120370374</v>
      </c>
      <c r="E5869">
        <v>1</v>
      </c>
      <c r="F5869">
        <v>5</v>
      </c>
      <c r="G5869" t="s">
        <v>89</v>
      </c>
    </row>
    <row r="5870" spans="1:7" x14ac:dyDescent="0.2">
      <c r="A5870">
        <v>2.9416889973224998E+17</v>
      </c>
      <c r="B5870" t="s">
        <v>11370</v>
      </c>
      <c r="C5870" t="s">
        <v>11371</v>
      </c>
      <c r="D5870" s="1">
        <v>41297.864641203705</v>
      </c>
      <c r="E5870">
        <v>0</v>
      </c>
      <c r="F5870">
        <v>0</v>
      </c>
      <c r="G5870" t="s">
        <v>89</v>
      </c>
    </row>
    <row r="5871" spans="1:7" x14ac:dyDescent="0.2">
      <c r="A5871">
        <v>2.9416911178788403E+17</v>
      </c>
      <c r="B5871" t="s">
        <v>11372</v>
      </c>
      <c r="C5871" t="e">
        <f xml:space="preserve"> unique4x Thanks.</f>
        <v>#NAME?</v>
      </c>
      <c r="D5871" s="1">
        <v>41297.865231481483</v>
      </c>
      <c r="E5871">
        <v>2</v>
      </c>
      <c r="F5871">
        <v>2</v>
      </c>
      <c r="G5871" t="s">
        <v>89</v>
      </c>
    </row>
    <row r="5872" spans="1:7" x14ac:dyDescent="0.2">
      <c r="A5872">
        <v>2.9416938799117498E+17</v>
      </c>
      <c r="B5872" t="s">
        <v>11373</v>
      </c>
      <c r="C5872" t="s">
        <v>11374</v>
      </c>
      <c r="D5872" s="1">
        <v>41297.865995370368</v>
      </c>
      <c r="E5872">
        <v>0</v>
      </c>
      <c r="F5872">
        <v>1</v>
      </c>
      <c r="G5872" t="e">
        <f>mamaberg63</f>
        <v>#NAME?</v>
      </c>
    </row>
    <row r="5873" spans="1:7" x14ac:dyDescent="0.2">
      <c r="A5873">
        <v>2.9417000510331597E+17</v>
      </c>
      <c r="B5873" t="s">
        <v>11375</v>
      </c>
      <c r="C5873" t="s">
        <v>11376</v>
      </c>
      <c r="D5873" s="1">
        <v>41297.867696759262</v>
      </c>
      <c r="E5873">
        <v>51</v>
      </c>
      <c r="F5873">
        <v>23</v>
      </c>
    </row>
    <row r="5874" spans="1:7" x14ac:dyDescent="0.2">
      <c r="A5874">
        <v>2.9417206781590701E+17</v>
      </c>
      <c r="B5874" t="s">
        <v>11377</v>
      </c>
      <c r="C5874" t="e">
        <f>_xlfn.SINGLE( GZervs Work hard), be focused and keep Your momentum at full speed.</f>
        <v>#NAME?</v>
      </c>
      <c r="D5874" s="1">
        <v>41297.873391203706</v>
      </c>
      <c r="E5874">
        <v>2</v>
      </c>
      <c r="F5874">
        <v>11</v>
      </c>
      <c r="G5874" t="s">
        <v>89</v>
      </c>
    </row>
    <row r="5875" spans="1:7" x14ac:dyDescent="0.2">
      <c r="A5875">
        <v>2.94174258366648E+17</v>
      </c>
      <c r="B5875" t="s">
        <v>11378</v>
      </c>
      <c r="C5875" t="s">
        <v>11379</v>
      </c>
      <c r="D5875" s="1">
        <v>41297.879432870373</v>
      </c>
      <c r="E5875">
        <v>1</v>
      </c>
      <c r="F5875">
        <v>2</v>
      </c>
      <c r="G5875" t="s">
        <v>89</v>
      </c>
    </row>
    <row r="5876" spans="1:7" x14ac:dyDescent="0.2">
      <c r="A5876">
        <v>2.9417482653547699E+17</v>
      </c>
      <c r="B5876" t="s">
        <v>11380</v>
      </c>
      <c r="C5876" t="s">
        <v>11381</v>
      </c>
      <c r="D5876" s="1">
        <v>41297.880995370368</v>
      </c>
      <c r="E5876">
        <v>199</v>
      </c>
      <c r="F5876">
        <v>90</v>
      </c>
      <c r="G5876" t="s">
        <v>89</v>
      </c>
    </row>
    <row r="5877" spans="1:7" x14ac:dyDescent="0.2">
      <c r="A5877">
        <v>2.94178162592608E+17</v>
      </c>
      <c r="B5877" t="s">
        <v>11382</v>
      </c>
      <c r="C5877" t="e">
        <f>_xlfn.SINGLE( scotty752 _xlfn.SINGLE( melaniatrump Thanks Scott.))</f>
        <v>#NAME?</v>
      </c>
      <c r="D5877" s="1">
        <v>41297.890208333331</v>
      </c>
      <c r="E5877">
        <v>0</v>
      </c>
      <c r="F5877">
        <v>0</v>
      </c>
      <c r="G5877" t="s">
        <v>215</v>
      </c>
    </row>
    <row r="5878" spans="1:7" x14ac:dyDescent="0.2">
      <c r="A5878">
        <v>2.9417865119964698E+17</v>
      </c>
      <c r="B5878" t="s">
        <v>11383</v>
      </c>
      <c r="C5878" t="e">
        <f>_xlfn.SINGLE( Larkyjunior _xlfn.SINGLE(tomclaridge84 _xlfn.SINGLE( daveydanger _xlfn.SINGLE( melaniatrump Thank you.))))</f>
        <v>#NAME?</v>
      </c>
      <c r="D5878" s="1">
        <v>41297.891550925924</v>
      </c>
      <c r="E5878">
        <v>0</v>
      </c>
      <c r="F5878">
        <v>0</v>
      </c>
      <c r="G5878" t="s">
        <v>11384</v>
      </c>
    </row>
    <row r="5879" spans="1:7" x14ac:dyDescent="0.2">
      <c r="A5879">
        <v>2.9418049388740998E+17</v>
      </c>
      <c r="B5879" t="s">
        <v>11385</v>
      </c>
      <c r="C5879" t="s">
        <v>11386</v>
      </c>
      <c r="D5879" s="1">
        <v>41297.896643518521</v>
      </c>
      <c r="E5879">
        <v>839</v>
      </c>
      <c r="F5879">
        <v>282</v>
      </c>
    </row>
    <row r="5880" spans="1:7" x14ac:dyDescent="0.2">
      <c r="A5880">
        <v>2.9418565977258298E+17</v>
      </c>
      <c r="B5880" t="s">
        <v>11387</v>
      </c>
      <c r="C5880" t="e">
        <f xml:space="preserve"> crconnections Thanks and enjoy.</f>
        <v>#NAME?</v>
      </c>
      <c r="D5880" s="1">
        <v>41297.910891203705</v>
      </c>
      <c r="E5880">
        <v>1</v>
      </c>
      <c r="F5880">
        <v>1</v>
      </c>
      <c r="G5880" t="s">
        <v>89</v>
      </c>
    </row>
    <row r="5881" spans="1:7" x14ac:dyDescent="0.2">
      <c r="A5881">
        <v>2.9418603164796102E+17</v>
      </c>
      <c r="B5881" t="s">
        <v>11388</v>
      </c>
      <c r="C5881" t="e">
        <f>_xlfn.SINGLE( AndeyR _xlfn.SINGLE( rodstewart Thanks Andey.))</f>
        <v>#NAME?</v>
      </c>
      <c r="D5881" s="1">
        <v>41297.911921296298</v>
      </c>
      <c r="E5881">
        <v>1</v>
      </c>
      <c r="F5881">
        <v>2</v>
      </c>
      <c r="G5881" t="s">
        <v>215</v>
      </c>
    </row>
    <row r="5882" spans="1:7" x14ac:dyDescent="0.2">
      <c r="A5882">
        <v>2.9419043300378598E+17</v>
      </c>
      <c r="B5882" t="s">
        <v>11389</v>
      </c>
      <c r="C5882" t="s">
        <v>11390</v>
      </c>
      <c r="D5882" s="1">
        <v>41297.924062500002</v>
      </c>
      <c r="E5882">
        <v>59</v>
      </c>
      <c r="F5882">
        <v>38</v>
      </c>
    </row>
    <row r="5883" spans="1:7" x14ac:dyDescent="0.2">
      <c r="A5883">
        <v>2.9419179377439501E+17</v>
      </c>
      <c r="B5883" t="s">
        <v>11391</v>
      </c>
      <c r="C5883" t="s">
        <v>11392</v>
      </c>
      <c r="D5883" s="1">
        <v>41297.927824074075</v>
      </c>
      <c r="E5883">
        <v>24</v>
      </c>
      <c r="F5883">
        <v>16</v>
      </c>
      <c r="G5883" t="s">
        <v>89</v>
      </c>
    </row>
    <row r="5884" spans="1:7" x14ac:dyDescent="0.2">
      <c r="A5884">
        <v>2.9419197696903501E+17</v>
      </c>
      <c r="B5884" t="s">
        <v>11393</v>
      </c>
      <c r="C5884" t="s">
        <v>11394</v>
      </c>
      <c r="D5884" s="1">
        <v>41297.92832175926</v>
      </c>
      <c r="E5884">
        <v>14</v>
      </c>
      <c r="F5884">
        <v>7</v>
      </c>
      <c r="G5884" t="s">
        <v>89</v>
      </c>
    </row>
    <row r="5885" spans="1:7" x14ac:dyDescent="0.2">
      <c r="A5885">
        <v>2.9419221613663002E+17</v>
      </c>
      <c r="B5885" t="s">
        <v>11395</v>
      </c>
      <c r="C5885" t="s">
        <v>11396</v>
      </c>
      <c r="D5885" s="1">
        <v>41297.928981481484</v>
      </c>
      <c r="E5885">
        <v>152</v>
      </c>
      <c r="F5885">
        <v>143</v>
      </c>
      <c r="G5885" t="s">
        <v>89</v>
      </c>
    </row>
    <row r="5886" spans="1:7" x14ac:dyDescent="0.2">
      <c r="A5886">
        <v>2.9419846665202803E+17</v>
      </c>
      <c r="B5886" t="s">
        <v>11397</v>
      </c>
      <c r="C5886" t="s">
        <v>11398</v>
      </c>
      <c r="D5886" s="1">
        <v>41297.946238425924</v>
      </c>
      <c r="E5886">
        <v>1227</v>
      </c>
      <c r="F5886">
        <v>461</v>
      </c>
    </row>
    <row r="5887" spans="1:7" x14ac:dyDescent="0.2">
      <c r="A5887">
        <v>2.9444098970210701E+17</v>
      </c>
      <c r="B5887" t="s">
        <v>11399</v>
      </c>
      <c r="C5887" t="s">
        <v>11400</v>
      </c>
      <c r="D5887" s="1">
        <v>41298.615474537037</v>
      </c>
      <c r="E5887">
        <v>60</v>
      </c>
      <c r="F5887">
        <v>48</v>
      </c>
    </row>
    <row r="5888" spans="1:7" x14ac:dyDescent="0.2">
      <c r="A5888">
        <v>2.9444190407296998E+17</v>
      </c>
      <c r="B5888" t="s">
        <v>11401</v>
      </c>
      <c r="C5888" t="s">
        <v>11402</v>
      </c>
      <c r="D5888" s="1">
        <v>41298.617997685185</v>
      </c>
      <c r="E5888">
        <v>0</v>
      </c>
      <c r="F5888">
        <v>0</v>
      </c>
      <c r="G5888" t="s">
        <v>89</v>
      </c>
    </row>
    <row r="5889" spans="1:7" x14ac:dyDescent="0.2">
      <c r="A5889">
        <v>2.9444244928635597E+17</v>
      </c>
      <c r="B5889" t="s">
        <v>11403</v>
      </c>
      <c r="C5889" t="s">
        <v>11404</v>
      </c>
      <c r="D5889" s="1">
        <v>41298.619502314818</v>
      </c>
      <c r="E5889">
        <v>1</v>
      </c>
      <c r="F5889">
        <v>0</v>
      </c>
      <c r="G5889" t="s">
        <v>89</v>
      </c>
    </row>
    <row r="5890" spans="1:7" x14ac:dyDescent="0.2">
      <c r="A5890">
        <v>2.9444274817244301E+17</v>
      </c>
      <c r="B5890" t="s">
        <v>11405</v>
      </c>
      <c r="C5890" t="e">
        <f xml:space="preserve"> logisticshelp Thanks Nick.</f>
        <v>#NAME?</v>
      </c>
      <c r="D5890" s="1">
        <v>41298.620324074072</v>
      </c>
      <c r="E5890">
        <v>17</v>
      </c>
      <c r="F5890">
        <v>15</v>
      </c>
      <c r="G5890" t="s">
        <v>89</v>
      </c>
    </row>
    <row r="5891" spans="1:7" x14ac:dyDescent="0.2">
      <c r="A5891">
        <v>2.94443511581904E+17</v>
      </c>
      <c r="B5891" t="s">
        <v>11406</v>
      </c>
      <c r="C5891" t="s">
        <v>11407</v>
      </c>
      <c r="D5891" s="1">
        <v>41298.622430555559</v>
      </c>
      <c r="E5891">
        <v>0</v>
      </c>
      <c r="F5891">
        <v>1</v>
      </c>
      <c r="G5891" t="s">
        <v>89</v>
      </c>
    </row>
    <row r="5892" spans="1:7" x14ac:dyDescent="0.2">
      <c r="A5892">
        <v>2.9444384879977203E+17</v>
      </c>
      <c r="B5892" t="s">
        <v>11408</v>
      </c>
      <c r="C5892" t="e">
        <f xml:space="preserve"> SecurityLecture that is not the reason.</f>
        <v>#NAME?</v>
      </c>
      <c r="D5892" s="1">
        <v>41298.623356481483</v>
      </c>
      <c r="E5892">
        <v>3</v>
      </c>
      <c r="F5892">
        <v>0</v>
      </c>
      <c r="G5892" t="s">
        <v>89</v>
      </c>
    </row>
    <row r="5893" spans="1:7" x14ac:dyDescent="0.2">
      <c r="A5893">
        <v>2.9444423628634099E+17</v>
      </c>
      <c r="B5893" t="s">
        <v>11409</v>
      </c>
      <c r="C5893" t="s">
        <v>11410</v>
      </c>
      <c r="D5893" s="1">
        <v>41298.624432870369</v>
      </c>
      <c r="E5893">
        <v>0</v>
      </c>
      <c r="F5893">
        <v>0</v>
      </c>
      <c r="G5893" t="s">
        <v>576</v>
      </c>
    </row>
    <row r="5894" spans="1:7" x14ac:dyDescent="0.2">
      <c r="A5894">
        <v>2.9446537744916403E+17</v>
      </c>
      <c r="B5894" t="s">
        <v>11411</v>
      </c>
      <c r="C5894" t="s">
        <v>11412</v>
      </c>
      <c r="D5894" s="1">
        <v>41298.682766203703</v>
      </c>
      <c r="E5894">
        <v>30</v>
      </c>
      <c r="F5894">
        <v>32</v>
      </c>
      <c r="G5894" t="s">
        <v>215</v>
      </c>
    </row>
    <row r="5895" spans="1:7" x14ac:dyDescent="0.2">
      <c r="A5895">
        <v>2.9447783739256397E+17</v>
      </c>
      <c r="B5895" t="s">
        <v>11413</v>
      </c>
      <c r="C5895" t="s">
        <v>11414</v>
      </c>
      <c r="D5895" s="1">
        <v>41298.717152777775</v>
      </c>
      <c r="E5895">
        <v>88</v>
      </c>
      <c r="F5895">
        <v>137</v>
      </c>
      <c r="G5895" t="s">
        <v>89</v>
      </c>
    </row>
    <row r="5896" spans="1:7" x14ac:dyDescent="0.2">
      <c r="A5896">
        <v>2.94511789490704E+17</v>
      </c>
      <c r="B5896" t="s">
        <v>11415</v>
      </c>
      <c r="C5896" t="s">
        <v>11416</v>
      </c>
      <c r="D5896" s="1">
        <v>41298.810844907406</v>
      </c>
      <c r="E5896">
        <v>50</v>
      </c>
      <c r="F5896">
        <v>12</v>
      </c>
      <c r="G5896" t="s">
        <v>89</v>
      </c>
    </row>
    <row r="5897" spans="1:7" x14ac:dyDescent="0.2">
      <c r="A5897">
        <v>2.9451213711463603E+17</v>
      </c>
      <c r="B5897" t="s">
        <v>11417</v>
      </c>
      <c r="C5897" t="s">
        <v>11418</v>
      </c>
      <c r="D5897" s="1">
        <v>41298.811793981484</v>
      </c>
      <c r="E5897">
        <v>201</v>
      </c>
      <c r="F5897">
        <v>41</v>
      </c>
    </row>
    <row r="5898" spans="1:7" x14ac:dyDescent="0.2">
      <c r="A5898">
        <v>2.9451300987800301E+17</v>
      </c>
      <c r="B5898" t="s">
        <v>11419</v>
      </c>
      <c r="C5898" t="e">
        <f xml:space="preserve"> jwizzle03 Hi Justin.</f>
        <v>#NAME?</v>
      </c>
      <c r="D5898" s="1">
        <v>41298.814212962963</v>
      </c>
      <c r="E5898">
        <v>17</v>
      </c>
      <c r="F5898">
        <v>10</v>
      </c>
      <c r="G5898" t="s">
        <v>89</v>
      </c>
    </row>
    <row r="5899" spans="1:7" x14ac:dyDescent="0.2">
      <c r="A5899">
        <v>2.9451382724297901E+17</v>
      </c>
      <c r="B5899" t="s">
        <v>11420</v>
      </c>
      <c r="C5899" t="s">
        <v>11421</v>
      </c>
      <c r="D5899" s="1">
        <v>41298.816458333335</v>
      </c>
      <c r="E5899">
        <v>2</v>
      </c>
      <c r="F5899">
        <v>0</v>
      </c>
      <c r="G5899" t="s">
        <v>89</v>
      </c>
    </row>
    <row r="5900" spans="1:7" x14ac:dyDescent="0.2">
      <c r="A5900">
        <v>2.94513983497576E+17</v>
      </c>
      <c r="B5900" t="s">
        <v>11422</v>
      </c>
      <c r="C5900" t="s">
        <v>11423</v>
      </c>
      <c r="D5900" s="1">
        <v>41298.81689814815</v>
      </c>
      <c r="E5900">
        <v>0</v>
      </c>
      <c r="F5900">
        <v>0</v>
      </c>
      <c r="G5900" t="s">
        <v>89</v>
      </c>
    </row>
    <row r="5901" spans="1:7" x14ac:dyDescent="0.2">
      <c r="A5901">
        <v>2.94514577398456E+17</v>
      </c>
      <c r="B5901" t="s">
        <v>11424</v>
      </c>
      <c r="C5901" t="s">
        <v>11425</v>
      </c>
      <c r="D5901" s="1">
        <v>41298.818530092591</v>
      </c>
      <c r="E5901">
        <v>5</v>
      </c>
      <c r="F5901">
        <v>6</v>
      </c>
      <c r="G5901" t="s">
        <v>89</v>
      </c>
    </row>
    <row r="5902" spans="1:7" x14ac:dyDescent="0.2">
      <c r="A5902">
        <v>2.94514769782792E+17</v>
      </c>
      <c r="B5902" t="s">
        <v>11426</v>
      </c>
      <c r="C5902" t="e">
        <f xml:space="preserve"> cynthiawebster He had very bad advice.</f>
        <v>#NAME?</v>
      </c>
      <c r="D5902" s="1">
        <v>41298.819062499999</v>
      </c>
      <c r="E5902">
        <v>0</v>
      </c>
      <c r="F5902">
        <v>2</v>
      </c>
      <c r="G5902" t="s">
        <v>89</v>
      </c>
    </row>
    <row r="5903" spans="1:7" x14ac:dyDescent="0.2">
      <c r="A5903">
        <v>2.9451524556366598E+17</v>
      </c>
      <c r="B5903" t="s">
        <v>11427</v>
      </c>
      <c r="C5903" t="e">
        <f>_xlfn.SINGLE( vincegraff because my mother was born in scotland) &amp; it will be destroyed by windfarms.</f>
        <v>#NAME?</v>
      </c>
      <c r="D5903" s="1">
        <v>41298.820381944446</v>
      </c>
      <c r="E5903">
        <v>9</v>
      </c>
      <c r="F5903">
        <v>9</v>
      </c>
      <c r="G5903" t="s">
        <v>89</v>
      </c>
    </row>
    <row r="5904" spans="1:7" x14ac:dyDescent="0.2">
      <c r="A5904">
        <v>2.9451579322651002E+17</v>
      </c>
      <c r="B5904" t="s">
        <v>11428</v>
      </c>
      <c r="C5904" t="s">
        <v>11429</v>
      </c>
      <c r="D5904" s="1">
        <v>41298.821886574071</v>
      </c>
      <c r="E5904">
        <v>6</v>
      </c>
      <c r="F5904">
        <v>30</v>
      </c>
      <c r="G5904" t="s">
        <v>215</v>
      </c>
    </row>
    <row r="5905" spans="1:8" x14ac:dyDescent="0.2">
      <c r="A5905">
        <v>2.9451613499099501E+17</v>
      </c>
      <c r="B5905" t="s">
        <v>11430</v>
      </c>
      <c r="C5905" t="s">
        <v>11431</v>
      </c>
      <c r="D5905" s="1">
        <v>41298.822835648149</v>
      </c>
      <c r="E5905">
        <v>0</v>
      </c>
      <c r="F5905">
        <v>0</v>
      </c>
      <c r="G5905" t="s">
        <v>89</v>
      </c>
    </row>
    <row r="5906" spans="1:8" x14ac:dyDescent="0.2">
      <c r="A5906">
        <v>2.9451648776130502E+17</v>
      </c>
      <c r="B5906" t="s">
        <v>11432</v>
      </c>
      <c r="C5906" t="s">
        <v>11433</v>
      </c>
      <c r="D5906" s="1">
        <v>41298.823807870373</v>
      </c>
      <c r="E5906">
        <v>0</v>
      </c>
      <c r="F5906">
        <v>1</v>
      </c>
      <c r="G5906" t="s">
        <v>576</v>
      </c>
    </row>
    <row r="5907" spans="1:8" x14ac:dyDescent="0.2">
      <c r="A5907">
        <v>2.9451758331772499E+17</v>
      </c>
      <c r="B5907" t="s">
        <v>11434</v>
      </c>
      <c r="C5907" t="e">
        <f xml:space="preserve"> jutkarsh great and Thanks.</f>
        <v>#NAME?</v>
      </c>
      <c r="D5907" s="1">
        <v>41298.826828703706</v>
      </c>
      <c r="E5907">
        <v>0</v>
      </c>
      <c r="F5907">
        <v>0</v>
      </c>
      <c r="G5907" t="s">
        <v>89</v>
      </c>
    </row>
    <row r="5908" spans="1:8" x14ac:dyDescent="0.2">
      <c r="A5908">
        <v>2.9451789229529901E+17</v>
      </c>
      <c r="B5908" t="s">
        <v>11435</v>
      </c>
      <c r="C5908" t="s">
        <v>11436</v>
      </c>
      <c r="D5908" s="1">
        <v>41298.827685185184</v>
      </c>
      <c r="E5908">
        <v>1</v>
      </c>
      <c r="F5908">
        <v>1</v>
      </c>
      <c r="G5908" t="s">
        <v>89</v>
      </c>
    </row>
    <row r="5909" spans="1:8" x14ac:dyDescent="0.2">
      <c r="A5909">
        <v>2.94518303592968E+17</v>
      </c>
      <c r="B5909" t="s">
        <v>11437</v>
      </c>
      <c r="C5909" t="s">
        <v>11438</v>
      </c>
      <c r="D5909" s="1">
        <v>41298.828819444447</v>
      </c>
      <c r="E5909">
        <v>56</v>
      </c>
      <c r="F5909">
        <v>52</v>
      </c>
    </row>
    <row r="5910" spans="1:8" x14ac:dyDescent="0.2">
      <c r="A5910">
        <v>2.9451989364522502E+17</v>
      </c>
      <c r="B5910" t="s">
        <v>11439</v>
      </c>
      <c r="C5910" t="s">
        <v>11440</v>
      </c>
      <c r="D5910" s="1">
        <v>41298.83320601852</v>
      </c>
      <c r="E5910">
        <v>40</v>
      </c>
      <c r="F5910">
        <v>21</v>
      </c>
      <c r="G5910" t="s">
        <v>215</v>
      </c>
    </row>
    <row r="5911" spans="1:8" x14ac:dyDescent="0.2">
      <c r="A5911">
        <v>2.9452230116311398E+17</v>
      </c>
      <c r="B5911" t="s">
        <v>11441</v>
      </c>
      <c r="C5911" t="e">
        <f xml:space="preserve"> VanessCeballos be concise.</f>
        <v>#NAME?</v>
      </c>
      <c r="D5911" s="1">
        <v>41298.839849537035</v>
      </c>
      <c r="E5911">
        <v>3</v>
      </c>
      <c r="F5911">
        <v>3</v>
      </c>
      <c r="G5911" t="s">
        <v>89</v>
      </c>
    </row>
    <row r="5912" spans="1:8" x14ac:dyDescent="0.2">
      <c r="A5912">
        <v>2.9452385013216397E+17</v>
      </c>
      <c r="B5912" t="s">
        <v>11442</v>
      </c>
      <c r="C5912" t="e">
        <f xml:space="preserve"> kyleraccio Happy Birthday Kyle.</f>
        <v>#NAME?</v>
      </c>
      <c r="D5912" s="1">
        <v>41298.84412037037</v>
      </c>
      <c r="E5912">
        <v>3</v>
      </c>
      <c r="F5912">
        <v>3</v>
      </c>
      <c r="G5912" t="s">
        <v>89</v>
      </c>
    </row>
    <row r="5913" spans="1:8" x14ac:dyDescent="0.2">
      <c r="A5913">
        <v>2.9453087550328E+17</v>
      </c>
      <c r="B5913" t="s">
        <v>11443</v>
      </c>
      <c r="C5913" t="s">
        <v>11444</v>
      </c>
      <c r="D5913" s="1">
        <v>41298.863506944443</v>
      </c>
      <c r="E5913">
        <v>104</v>
      </c>
      <c r="F5913">
        <v>72</v>
      </c>
      <c r="G5913" t="s">
        <v>215</v>
      </c>
      <c r="H5913" t="s">
        <v>505</v>
      </c>
    </row>
    <row r="5914" spans="1:8" x14ac:dyDescent="0.2">
      <c r="A5914">
        <v>2.9453830069223802E+17</v>
      </c>
      <c r="B5914" t="s">
        <v>11445</v>
      </c>
      <c r="C5914" t="s">
        <v>11446</v>
      </c>
      <c r="D5914" s="1">
        <v>41298.883993055555</v>
      </c>
      <c r="E5914">
        <v>123</v>
      </c>
      <c r="F5914">
        <v>34</v>
      </c>
    </row>
    <row r="5915" spans="1:8" x14ac:dyDescent="0.2">
      <c r="A5915">
        <v>2.9453831788469798E+17</v>
      </c>
      <c r="B5915" t="s">
        <v>11447</v>
      </c>
      <c r="C5915" t="s">
        <v>11448</v>
      </c>
      <c r="D5915" s="1">
        <v>41298.884039351855</v>
      </c>
      <c r="E5915">
        <v>95</v>
      </c>
      <c r="F5915">
        <v>54</v>
      </c>
    </row>
    <row r="5916" spans="1:8" x14ac:dyDescent="0.2">
      <c r="A5916">
        <v>2.9454132765015603E+17</v>
      </c>
      <c r="B5916" t="s">
        <v>11449</v>
      </c>
      <c r="C5916" t="s">
        <v>11450</v>
      </c>
      <c r="D5916" s="1">
        <v>41298.89234953704</v>
      </c>
      <c r="E5916">
        <v>449</v>
      </c>
      <c r="F5916">
        <v>144</v>
      </c>
    </row>
    <row r="5917" spans="1:8" x14ac:dyDescent="0.2">
      <c r="A5917">
        <v>2.9454194654487302E+17</v>
      </c>
      <c r="B5917" t="s">
        <v>11451</v>
      </c>
      <c r="C5917" t="s">
        <v>11452</v>
      </c>
      <c r="D5917" s="1">
        <v>41298.894062500003</v>
      </c>
      <c r="E5917">
        <v>6</v>
      </c>
      <c r="F5917">
        <v>22</v>
      </c>
      <c r="G5917" t="s">
        <v>576</v>
      </c>
    </row>
    <row r="5918" spans="1:8" x14ac:dyDescent="0.2">
      <c r="A5918">
        <v>2.9454285857528602E+17</v>
      </c>
      <c r="B5918" t="s">
        <v>11453</v>
      </c>
      <c r="C5918" t="e">
        <f>_xlfn.SINGLE( NathalieS_29 Nathalie)--Thanks and best wishes.</f>
        <v>#NAME?</v>
      </c>
      <c r="D5918" s="1">
        <v>41298.896574074075</v>
      </c>
      <c r="E5918">
        <v>0</v>
      </c>
      <c r="F5918">
        <v>1</v>
      </c>
      <c r="G5918" t="s">
        <v>89</v>
      </c>
    </row>
    <row r="5919" spans="1:8" x14ac:dyDescent="0.2">
      <c r="A5919">
        <v>2.9454314749991699E+17</v>
      </c>
      <c r="B5919" t="s">
        <v>11454</v>
      </c>
      <c r="C5919" t="s">
        <v>11455</v>
      </c>
      <c r="D5919" s="1">
        <v>41298.897372685184</v>
      </c>
      <c r="E5919">
        <v>1</v>
      </c>
      <c r="F5919">
        <v>1</v>
      </c>
      <c r="G5919" t="s">
        <v>89</v>
      </c>
    </row>
    <row r="5920" spans="1:8" x14ac:dyDescent="0.2">
      <c r="A5920">
        <v>2.9454852484511302E+17</v>
      </c>
      <c r="B5920" t="s">
        <v>11456</v>
      </c>
      <c r="C5920" t="s">
        <v>11457</v>
      </c>
      <c r="D5920" s="1">
        <v>41298.912210648145</v>
      </c>
      <c r="E5920">
        <v>343</v>
      </c>
      <c r="F5920">
        <v>148</v>
      </c>
    </row>
    <row r="5921" spans="1:7" x14ac:dyDescent="0.2">
      <c r="A5921">
        <v>2.9454874432885498E+17</v>
      </c>
      <c r="B5921" t="s">
        <v>11458</v>
      </c>
      <c r="C5921" t="s">
        <v>11459</v>
      </c>
      <c r="D5921" s="1">
        <v>41298.912812499999</v>
      </c>
      <c r="E5921">
        <v>7</v>
      </c>
      <c r="F5921">
        <v>5</v>
      </c>
      <c r="G5921" t="s">
        <v>89</v>
      </c>
    </row>
    <row r="5922" spans="1:7" x14ac:dyDescent="0.2">
      <c r="A5922">
        <v>2.94548881541328E+17</v>
      </c>
      <c r="B5922" t="s">
        <v>11460</v>
      </c>
      <c r="C5922" t="e">
        <f xml:space="preserve"> freeillinois Yes.</f>
        <v>#NAME?</v>
      </c>
      <c r="D5922" s="1">
        <v>41298.913194444445</v>
      </c>
      <c r="E5922">
        <v>1</v>
      </c>
      <c r="F5922">
        <v>0</v>
      </c>
      <c r="G5922" t="s">
        <v>89</v>
      </c>
    </row>
    <row r="5923" spans="1:7" x14ac:dyDescent="0.2">
      <c r="A5923">
        <v>2.9454906270588499E+17</v>
      </c>
      <c r="B5923" t="s">
        <v>11461</v>
      </c>
      <c r="C5923" t="e">
        <f>_xlfn.SINGLE( DirksMathias Thanks Dirks)--my honor.</f>
        <v>#NAME?</v>
      </c>
      <c r="D5923" s="1">
        <v>41298.91369212963</v>
      </c>
      <c r="E5923">
        <v>0</v>
      </c>
      <c r="F5923">
        <v>0</v>
      </c>
      <c r="G5923" t="s">
        <v>89</v>
      </c>
    </row>
    <row r="5924" spans="1:7" x14ac:dyDescent="0.2">
      <c r="A5924">
        <v>2.9454924080023898E+17</v>
      </c>
      <c r="B5924" t="s">
        <v>11462</v>
      </c>
      <c r="C5924" t="s">
        <v>11463</v>
      </c>
      <c r="D5924" s="1">
        <v>41298.914189814815</v>
      </c>
      <c r="E5924">
        <v>0</v>
      </c>
      <c r="F5924">
        <v>1</v>
      </c>
      <c r="G5924" t="s">
        <v>89</v>
      </c>
    </row>
    <row r="5925" spans="1:7" x14ac:dyDescent="0.2">
      <c r="A5925">
        <v>2.9454951277567098E+17</v>
      </c>
      <c r="B5925" t="s">
        <v>11464</v>
      </c>
      <c r="C5925" t="e">
        <f>_xlfn.SINGLE( Elliotg1959 Elliot)--I just liked Your tone--have a wonderful Time at Doral.</f>
        <v>#NAME?</v>
      </c>
      <c r="D5925" s="1">
        <v>41298.914930555555</v>
      </c>
      <c r="E5925">
        <v>1</v>
      </c>
      <c r="F5925">
        <v>1</v>
      </c>
      <c r="G5925" t="s">
        <v>89</v>
      </c>
    </row>
    <row r="5926" spans="1:7" x14ac:dyDescent="0.2">
      <c r="A5926">
        <v>2.9454966413551603E+17</v>
      </c>
      <c r="B5926" t="s">
        <v>11465</v>
      </c>
      <c r="C5926" t="e">
        <f xml:space="preserve"> scootysee my pleasure.</f>
        <v>#NAME?</v>
      </c>
      <c r="D5926" s="1">
        <v>41298.915358796294</v>
      </c>
      <c r="E5926">
        <v>0</v>
      </c>
      <c r="F5926">
        <v>0</v>
      </c>
      <c r="G5926" t="s">
        <v>89</v>
      </c>
    </row>
    <row r="5927" spans="1:7" x14ac:dyDescent="0.2">
      <c r="A5927">
        <v>2.94549863205584E+17</v>
      </c>
      <c r="B5927" t="s">
        <v>11466</v>
      </c>
      <c r="C5927" t="s">
        <v>11467</v>
      </c>
      <c r="D5927" s="1">
        <v>41298.915902777779</v>
      </c>
      <c r="E5927">
        <v>0</v>
      </c>
      <c r="F5927">
        <v>0</v>
      </c>
      <c r="G5927" t="s">
        <v>215</v>
      </c>
    </row>
    <row r="5928" spans="1:7" x14ac:dyDescent="0.2">
      <c r="A5928">
        <v>2.9455019703024397E+17</v>
      </c>
      <c r="B5928" t="s">
        <v>11468</v>
      </c>
      <c r="C5928" t="s">
        <v>11469</v>
      </c>
      <c r="D5928" s="1">
        <v>41298.916828703703</v>
      </c>
      <c r="E5928">
        <v>5</v>
      </c>
      <c r="F5928">
        <v>3</v>
      </c>
      <c r="G5928" t="s">
        <v>89</v>
      </c>
    </row>
    <row r="5929" spans="1:7" x14ac:dyDescent="0.2">
      <c r="A5929">
        <v>2.9455044147007002E+17</v>
      </c>
      <c r="B5929" t="s">
        <v>11470</v>
      </c>
      <c r="C5929" t="s">
        <v>11471</v>
      </c>
      <c r="D5929" s="1">
        <v>41298.917500000003</v>
      </c>
      <c r="E5929">
        <v>0</v>
      </c>
      <c r="F5929">
        <v>1</v>
      </c>
      <c r="G5929" t="s">
        <v>89</v>
      </c>
    </row>
    <row r="5930" spans="1:7" x14ac:dyDescent="0.2">
      <c r="A5930">
        <v>2.9455085624059398E+17</v>
      </c>
      <c r="B5930" t="s">
        <v>11472</v>
      </c>
      <c r="C5930" t="e">
        <f>_xlfn.SINGLE(NurseRichRange _xlfn.SINGLE( billmaher Yes.))</f>
        <v>#NAME?</v>
      </c>
      <c r="D5930" s="1">
        <v>41298.918645833335</v>
      </c>
      <c r="E5930">
        <v>1</v>
      </c>
      <c r="F5930">
        <v>1</v>
      </c>
      <c r="G5930" t="s">
        <v>11473</v>
      </c>
    </row>
    <row r="5931" spans="1:7" x14ac:dyDescent="0.2">
      <c r="A5931">
        <v>2.9455174945960301E+17</v>
      </c>
      <c r="B5931" t="s">
        <v>11474</v>
      </c>
      <c r="C5931" t="e">
        <f xml:space="preserve"> RDPomin everybody says [3]!Thanks.</f>
        <v>#NAME?</v>
      </c>
      <c r="D5931" s="1">
        <v>41298.921111111114</v>
      </c>
      <c r="E5931">
        <v>0</v>
      </c>
      <c r="F5931">
        <v>2</v>
      </c>
      <c r="G5931" t="s">
        <v>89</v>
      </c>
    </row>
    <row r="5932" spans="1:7" x14ac:dyDescent="0.2">
      <c r="A5932">
        <v>2.9455197161090202E+17</v>
      </c>
      <c r="B5932" t="s">
        <v>11475</v>
      </c>
      <c r="C5932" t="s">
        <v>11476</v>
      </c>
      <c r="D5932" s="1">
        <v>41298.921724537038</v>
      </c>
      <c r="E5932">
        <v>826</v>
      </c>
      <c r="F5932">
        <v>308</v>
      </c>
    </row>
    <row r="5933" spans="1:7" x14ac:dyDescent="0.2">
      <c r="A5933">
        <v>2.9455582989242298E+17</v>
      </c>
      <c r="B5933" t="s">
        <v>11477</v>
      </c>
      <c r="C5933" t="e">
        <f xml:space="preserve"> burnerirons Hi Nick.</f>
        <v>#NAME?</v>
      </c>
      <c r="D5933" s="1">
        <v>41298.932372685187</v>
      </c>
      <c r="E5933">
        <v>6</v>
      </c>
      <c r="F5933">
        <v>5</v>
      </c>
      <c r="G5933" t="s">
        <v>89</v>
      </c>
    </row>
    <row r="5934" spans="1:7" x14ac:dyDescent="0.2">
      <c r="A5934">
        <v>2.9456343735744499E+17</v>
      </c>
      <c r="B5934" t="s">
        <v>11478</v>
      </c>
      <c r="C5934" t="s">
        <v>11479</v>
      </c>
      <c r="D5934" s="1">
        <v>41298.953356481485</v>
      </c>
      <c r="E5934">
        <v>6</v>
      </c>
      <c r="F5934">
        <v>4</v>
      </c>
      <c r="G5934" t="s">
        <v>89</v>
      </c>
    </row>
    <row r="5935" spans="1:7" x14ac:dyDescent="0.2">
      <c r="A5935">
        <v>2.9480703365863002E+17</v>
      </c>
      <c r="B5935" t="s">
        <v>11480</v>
      </c>
      <c r="C5935" t="e">
        <f>_xlfn.SINGLE( Kevin_Johnson68 _xlfn.SINGLE(trapasso2501 Happy birthday.))</f>
        <v>#NAME?</v>
      </c>
      <c r="D5935" s="1">
        <v>41299.625555555554</v>
      </c>
      <c r="E5935">
        <v>3</v>
      </c>
      <c r="F5935">
        <v>1</v>
      </c>
      <c r="G5935" t="e">
        <f>_xlfn.SINGLE( _xlfn.SINGLE(trapasso2501))</f>
        <v>#NAME?</v>
      </c>
    </row>
    <row r="5936" spans="1:7" x14ac:dyDescent="0.2">
      <c r="A5936">
        <v>2.9480884410897203E+17</v>
      </c>
      <c r="B5936" t="s">
        <v>11481</v>
      </c>
      <c r="C5936" t="s">
        <v>11482</v>
      </c>
      <c r="D5936" s="1">
        <v>41299.630555555559</v>
      </c>
      <c r="E5936">
        <v>465</v>
      </c>
      <c r="F5936">
        <v>179</v>
      </c>
    </row>
    <row r="5937" spans="1:7" x14ac:dyDescent="0.2">
      <c r="A5937">
        <v>2.9482315908816397E+17</v>
      </c>
      <c r="B5937" t="s">
        <v>11483</v>
      </c>
      <c r="C5937" t="s">
        <v>11484</v>
      </c>
      <c r="D5937" s="1">
        <v>41299.670057870368</v>
      </c>
      <c r="E5937">
        <v>412</v>
      </c>
      <c r="F5937">
        <v>163</v>
      </c>
    </row>
    <row r="5938" spans="1:7" x14ac:dyDescent="0.2">
      <c r="A5938">
        <v>2.9483421064719898E+17</v>
      </c>
      <c r="B5938" t="s">
        <v>11485</v>
      </c>
      <c r="C5938" t="s">
        <v>11486</v>
      </c>
      <c r="D5938" s="1">
        <v>41299.700555555559</v>
      </c>
      <c r="E5938">
        <v>38</v>
      </c>
      <c r="F5938">
        <v>25</v>
      </c>
    </row>
    <row r="5939" spans="1:7" x14ac:dyDescent="0.2">
      <c r="A5939">
        <v>2.9483937426324602E+17</v>
      </c>
      <c r="B5939" t="s">
        <v>11487</v>
      </c>
      <c r="C5939" t="s">
        <v>11488</v>
      </c>
      <c r="D5939" s="1">
        <v>41299.714803240742</v>
      </c>
      <c r="E5939">
        <v>18</v>
      </c>
      <c r="F5939">
        <v>11</v>
      </c>
      <c r="G5939" t="s">
        <v>576</v>
      </c>
    </row>
    <row r="5940" spans="1:7" x14ac:dyDescent="0.2">
      <c r="A5940">
        <v>2.9484265092903302E+17</v>
      </c>
      <c r="B5940" t="s">
        <v>11489</v>
      </c>
      <c r="C5940" t="s">
        <v>11490</v>
      </c>
      <c r="D5940" s="1">
        <v>41299.72384259259</v>
      </c>
      <c r="E5940">
        <v>132</v>
      </c>
      <c r="F5940">
        <v>146</v>
      </c>
      <c r="G5940" t="s">
        <v>89</v>
      </c>
    </row>
    <row r="5941" spans="1:7" x14ac:dyDescent="0.2">
      <c r="A5941">
        <v>2.9484356394929702E+17</v>
      </c>
      <c r="B5941" t="s">
        <v>11491</v>
      </c>
      <c r="C5941" t="s">
        <v>11492</v>
      </c>
      <c r="D5941" s="1">
        <v>41299.726365740738</v>
      </c>
      <c r="E5941">
        <v>0</v>
      </c>
      <c r="F5941">
        <v>1</v>
      </c>
      <c r="G5941" t="s">
        <v>215</v>
      </c>
    </row>
    <row r="5942" spans="1:7" x14ac:dyDescent="0.2">
      <c r="A5942">
        <v>2.9484635328730298E+17</v>
      </c>
      <c r="B5942" t="s">
        <v>11493</v>
      </c>
      <c r="C5942" t="s">
        <v>11494</v>
      </c>
      <c r="D5942" s="1">
        <v>41299.7340625</v>
      </c>
      <c r="E5942">
        <v>73</v>
      </c>
      <c r="F5942">
        <v>40</v>
      </c>
      <c r="G5942" t="s">
        <v>89</v>
      </c>
    </row>
    <row r="5943" spans="1:7" x14ac:dyDescent="0.2">
      <c r="A5943">
        <v>2.9486107600737798E+17</v>
      </c>
      <c r="B5943" t="s">
        <v>11495</v>
      </c>
      <c r="C5943" t="s">
        <v>11496</v>
      </c>
      <c r="D5943" s="1">
        <v>41299.774687500001</v>
      </c>
      <c r="E5943">
        <v>134</v>
      </c>
      <c r="F5943">
        <v>71</v>
      </c>
      <c r="G5943" t="s">
        <v>89</v>
      </c>
    </row>
    <row r="5944" spans="1:7" x14ac:dyDescent="0.2">
      <c r="A5944">
        <v>2.9486646498755699E+17</v>
      </c>
      <c r="B5944" t="s">
        <v>11497</v>
      </c>
      <c r="C5944" t="s">
        <v>11498</v>
      </c>
      <c r="D5944" s="1">
        <v>41299.789560185185</v>
      </c>
      <c r="E5944">
        <v>1</v>
      </c>
      <c r="F5944">
        <v>0</v>
      </c>
      <c r="G5944" t="e">
        <f>mjhockey113</f>
        <v>#NAME?</v>
      </c>
    </row>
    <row r="5945" spans="1:7" x14ac:dyDescent="0.2">
      <c r="A5945">
        <v>2.9486687412934598E+17</v>
      </c>
      <c r="B5945" t="s">
        <v>11499</v>
      </c>
      <c r="C5945" t="s">
        <v>11500</v>
      </c>
      <c r="D5945" s="1">
        <v>41299.790682870371</v>
      </c>
      <c r="E5945">
        <v>0</v>
      </c>
      <c r="F5945">
        <v>2</v>
      </c>
      <c r="G5945" t="s">
        <v>89</v>
      </c>
    </row>
    <row r="5946" spans="1:7" x14ac:dyDescent="0.2">
      <c r="A5946">
        <v>2.9486838051360301E+17</v>
      </c>
      <c r="B5946" t="s">
        <v>11501</v>
      </c>
      <c r="C5946" t="s">
        <v>11502</v>
      </c>
      <c r="D5946" s="1">
        <v>41299.79483796296</v>
      </c>
      <c r="E5946">
        <v>0</v>
      </c>
      <c r="F5946">
        <v>0</v>
      </c>
      <c r="G5946" t="e">
        <f>GuinnessCode</f>
        <v>#NAME?</v>
      </c>
    </row>
    <row r="5947" spans="1:7" x14ac:dyDescent="0.2">
      <c r="A5947">
        <v>2.9486884241134298E+17</v>
      </c>
      <c r="B5947" t="s">
        <v>11503</v>
      </c>
      <c r="C5947" t="e">
        <f>mfantauzzo1 Thanks Matt.</f>
        <v>#NAME?</v>
      </c>
      <c r="D5947" s="1">
        <v>41299.796122685184</v>
      </c>
      <c r="E5947">
        <v>0</v>
      </c>
      <c r="F5947">
        <v>0</v>
      </c>
      <c r="G5947" t="e">
        <f>mfantauzzo1</f>
        <v>#NAME?</v>
      </c>
    </row>
    <row r="5948" spans="1:7" x14ac:dyDescent="0.2">
      <c r="A5948">
        <v>2.9486933044377997E+17</v>
      </c>
      <c r="B5948" t="s">
        <v>11504</v>
      </c>
      <c r="C5948" t="s">
        <v>11505</v>
      </c>
      <c r="D5948" s="1">
        <v>41299.797465277778</v>
      </c>
      <c r="E5948">
        <v>1</v>
      </c>
      <c r="F5948">
        <v>0</v>
      </c>
      <c r="G5948" t="s">
        <v>89</v>
      </c>
    </row>
    <row r="5949" spans="1:7" x14ac:dyDescent="0.2">
      <c r="A5949">
        <v>2.948763822558E+17</v>
      </c>
      <c r="B5949" t="s">
        <v>11506</v>
      </c>
      <c r="C5949" t="s">
        <v>11507</v>
      </c>
      <c r="D5949" s="1">
        <v>41299.816921296297</v>
      </c>
      <c r="E5949">
        <v>51</v>
      </c>
      <c r="F5949">
        <v>33</v>
      </c>
      <c r="G5949" t="s">
        <v>89</v>
      </c>
    </row>
    <row r="5950" spans="1:7" x14ac:dyDescent="0.2">
      <c r="A5950">
        <v>2.9489458528769997E+17</v>
      </c>
      <c r="B5950" t="s">
        <v>11508</v>
      </c>
      <c r="C5950" t="s">
        <v>11509</v>
      </c>
      <c r="D5950" s="1">
        <v>41299.867152777777</v>
      </c>
      <c r="E5950">
        <v>115</v>
      </c>
      <c r="F5950">
        <v>87</v>
      </c>
    </row>
    <row r="5951" spans="1:7" x14ac:dyDescent="0.2">
      <c r="A5951">
        <v>2.9489499627914803E+17</v>
      </c>
      <c r="B5951" t="s">
        <v>11510</v>
      </c>
      <c r="C5951" t="s">
        <v>11511</v>
      </c>
      <c r="D5951" s="1">
        <v>41299.868287037039</v>
      </c>
      <c r="E5951">
        <v>1041</v>
      </c>
      <c r="F5951">
        <v>428</v>
      </c>
    </row>
    <row r="5952" spans="1:7" x14ac:dyDescent="0.2">
      <c r="A5952">
        <v>2.9489704348119398E+17</v>
      </c>
      <c r="B5952" t="s">
        <v>11512</v>
      </c>
      <c r="C5952" t="s">
        <v>11513</v>
      </c>
      <c r="D5952" s="1">
        <v>41299.873935185184</v>
      </c>
      <c r="E5952">
        <v>14</v>
      </c>
      <c r="F5952">
        <v>10</v>
      </c>
      <c r="G5952" t="s">
        <v>215</v>
      </c>
    </row>
    <row r="5953" spans="1:7" x14ac:dyDescent="0.2">
      <c r="A5953">
        <v>2.9490140066678701E+17</v>
      </c>
      <c r="B5953" t="s">
        <v>11514</v>
      </c>
      <c r="C5953" t="s">
        <v>11515</v>
      </c>
      <c r="D5953" s="1">
        <v>41299.885960648149</v>
      </c>
      <c r="E5953">
        <v>35</v>
      </c>
      <c r="F5953">
        <v>18</v>
      </c>
    </row>
    <row r="5954" spans="1:7" x14ac:dyDescent="0.2">
      <c r="A5954">
        <v>2.9490197291245101E+17</v>
      </c>
      <c r="B5954" t="s">
        <v>11516</v>
      </c>
      <c r="C5954" t="s">
        <v>11517</v>
      </c>
      <c r="D5954" s="1">
        <v>41299.887546296297</v>
      </c>
      <c r="E5954">
        <v>122</v>
      </c>
      <c r="F5954">
        <v>49</v>
      </c>
    </row>
    <row r="5955" spans="1:7" x14ac:dyDescent="0.2">
      <c r="A5955">
        <v>2.9490244812708998E+17</v>
      </c>
      <c r="B5955" t="s">
        <v>11518</v>
      </c>
      <c r="C5955" t="s">
        <v>11519</v>
      </c>
      <c r="D5955" s="1">
        <v>41299.888854166667</v>
      </c>
      <c r="E5955">
        <v>375</v>
      </c>
      <c r="F5955">
        <v>331</v>
      </c>
    </row>
    <row r="5956" spans="1:7" x14ac:dyDescent="0.2">
      <c r="A5956">
        <v>2.9490438789203098E+17</v>
      </c>
      <c r="B5956" t="s">
        <v>11520</v>
      </c>
      <c r="C5956" t="s">
        <v>11521</v>
      </c>
      <c r="D5956" s="1">
        <v>41299.894201388888</v>
      </c>
      <c r="E5956">
        <v>353</v>
      </c>
      <c r="F5956">
        <v>252</v>
      </c>
    </row>
    <row r="5957" spans="1:7" x14ac:dyDescent="0.2">
      <c r="A5957">
        <v>2.9490762729979898E+17</v>
      </c>
      <c r="B5957" t="s">
        <v>11522</v>
      </c>
      <c r="C5957" t="s">
        <v>11523</v>
      </c>
      <c r="D5957" s="1">
        <v>41299.903148148151</v>
      </c>
      <c r="E5957">
        <v>2310</v>
      </c>
      <c r="F5957">
        <v>3010</v>
      </c>
    </row>
    <row r="5958" spans="1:7" x14ac:dyDescent="0.2">
      <c r="A5958">
        <v>2.9491001639215501E+17</v>
      </c>
      <c r="B5958" t="s">
        <v>11524</v>
      </c>
      <c r="C5958" t="s">
        <v>11525</v>
      </c>
      <c r="D5958" s="1">
        <v>41299.909733796296</v>
      </c>
      <c r="E5958">
        <v>341</v>
      </c>
      <c r="F5958">
        <v>206</v>
      </c>
      <c r="G5958" t="s">
        <v>89</v>
      </c>
    </row>
    <row r="5959" spans="1:7" x14ac:dyDescent="0.2">
      <c r="A5959">
        <v>2.94911699650232E+17</v>
      </c>
      <c r="B5959" t="s">
        <v>11526</v>
      </c>
      <c r="C5959" t="s">
        <v>11527</v>
      </c>
      <c r="D5959" s="1">
        <v>41299.914386574077</v>
      </c>
      <c r="E5959">
        <v>1743</v>
      </c>
      <c r="F5959">
        <v>728</v>
      </c>
    </row>
    <row r="5960" spans="1:7" x14ac:dyDescent="0.2">
      <c r="A5960">
        <v>2.9492041420599699E+17</v>
      </c>
      <c r="B5960" t="s">
        <v>11528</v>
      </c>
      <c r="C5960" t="s">
        <v>11529</v>
      </c>
      <c r="D5960" s="1">
        <v>41299.938425925924</v>
      </c>
      <c r="E5960">
        <v>1</v>
      </c>
      <c r="F5960">
        <v>2</v>
      </c>
      <c r="G5960" t="s">
        <v>487</v>
      </c>
    </row>
    <row r="5961" spans="1:7" x14ac:dyDescent="0.2">
      <c r="A5961">
        <v>2.9492089785955098E+17</v>
      </c>
      <c r="B5961" t="s">
        <v>11530</v>
      </c>
      <c r="C5961" t="e">
        <f>CHRIISXEDGE Thanks Christopher.</f>
        <v>#NAME?</v>
      </c>
      <c r="D5961" s="1">
        <v>41299.939768518518</v>
      </c>
      <c r="E5961">
        <v>0</v>
      </c>
      <c r="F5961">
        <v>0</v>
      </c>
      <c r="G5961" t="e">
        <f>CHRIISXEDGE</f>
        <v>#NAME?</v>
      </c>
    </row>
    <row r="5962" spans="1:7" x14ac:dyDescent="0.2">
      <c r="A5962">
        <v>2.9492114597362803E+17</v>
      </c>
      <c r="B5962" t="s">
        <v>11531</v>
      </c>
      <c r="C5962" t="s">
        <v>11532</v>
      </c>
      <c r="D5962" s="1">
        <v>41299.940451388888</v>
      </c>
      <c r="E5962">
        <v>426</v>
      </c>
      <c r="F5962">
        <v>539</v>
      </c>
      <c r="G5962" t="s">
        <v>89</v>
      </c>
    </row>
    <row r="5963" spans="1:7" x14ac:dyDescent="0.2">
      <c r="A5963">
        <v>2.9492157052107098E+17</v>
      </c>
      <c r="B5963" t="s">
        <v>11533</v>
      </c>
      <c r="C5963" t="e">
        <f xml:space="preserve"> hellcat1963 Thanks Ann.</f>
        <v>#NAME?</v>
      </c>
      <c r="D5963" s="1">
        <v>41299.941620370373</v>
      </c>
      <c r="E5963">
        <v>6</v>
      </c>
      <c r="F5963">
        <v>2</v>
      </c>
      <c r="G5963" t="s">
        <v>89</v>
      </c>
    </row>
    <row r="5964" spans="1:7" x14ac:dyDescent="0.2">
      <c r="A5964">
        <v>2.9591460453668403E+17</v>
      </c>
      <c r="B5964" t="s">
        <v>11534</v>
      </c>
      <c r="C5964" t="s">
        <v>11535</v>
      </c>
      <c r="D5964" s="1">
        <v>41302.681875000002</v>
      </c>
      <c r="E5964">
        <v>360</v>
      </c>
      <c r="F5964">
        <v>80</v>
      </c>
    </row>
    <row r="5965" spans="1:7" x14ac:dyDescent="0.2">
      <c r="A5965">
        <v>2.9591482399103699E+17</v>
      </c>
      <c r="B5965" t="s">
        <v>11536</v>
      </c>
      <c r="C5965" t="s">
        <v>11537</v>
      </c>
      <c r="D5965" s="1">
        <v>41302.682476851849</v>
      </c>
      <c r="E5965">
        <v>152</v>
      </c>
      <c r="F5965">
        <v>81</v>
      </c>
    </row>
    <row r="5966" spans="1:7" x14ac:dyDescent="0.2">
      <c r="A5966">
        <v>2.9593162875102797E+17</v>
      </c>
      <c r="B5966" t="s">
        <v>11538</v>
      </c>
      <c r="C5966" t="s">
        <v>11539</v>
      </c>
      <c r="D5966" s="1">
        <v>41302.728854166664</v>
      </c>
      <c r="E5966">
        <v>59</v>
      </c>
      <c r="F5966">
        <v>22</v>
      </c>
      <c r="G5966" t="s">
        <v>89</v>
      </c>
    </row>
    <row r="5967" spans="1:7" x14ac:dyDescent="0.2">
      <c r="A5967">
        <v>2.9593180558288397E+17</v>
      </c>
      <c r="B5967" t="s">
        <v>11540</v>
      </c>
      <c r="C5967" t="s">
        <v>11541</v>
      </c>
      <c r="D5967" s="1">
        <v>41302.72934027778</v>
      </c>
      <c r="E5967">
        <v>42</v>
      </c>
      <c r="F5967">
        <v>25</v>
      </c>
      <c r="G5967" t="s">
        <v>89</v>
      </c>
    </row>
    <row r="5968" spans="1:7" x14ac:dyDescent="0.2">
      <c r="A5968">
        <v>2.9598363907695398E+17</v>
      </c>
      <c r="B5968" t="s">
        <v>11542</v>
      </c>
      <c r="C5968" t="s">
        <v>11543</v>
      </c>
      <c r="D5968" s="1">
        <v>41302.872372685182</v>
      </c>
      <c r="E5968">
        <v>145</v>
      </c>
      <c r="F5968">
        <v>84</v>
      </c>
      <c r="G5968" t="s">
        <v>215</v>
      </c>
    </row>
    <row r="5969" spans="1:7" x14ac:dyDescent="0.2">
      <c r="A5969">
        <v>2.9598494842120102E+17</v>
      </c>
      <c r="B5969" t="s">
        <v>11544</v>
      </c>
      <c r="C5969" t="s">
        <v>11545</v>
      </c>
      <c r="D5969" s="1">
        <v>41302.875983796293</v>
      </c>
      <c r="E5969">
        <v>37</v>
      </c>
      <c r="F5969">
        <v>31</v>
      </c>
    </row>
    <row r="5970" spans="1:7" x14ac:dyDescent="0.2">
      <c r="A5970">
        <v>2.9598717172109702E+17</v>
      </c>
      <c r="B5970" t="s">
        <v>11546</v>
      </c>
      <c r="C5970" t="s">
        <v>11547</v>
      </c>
      <c r="D5970" s="1">
        <v>41302.882118055553</v>
      </c>
      <c r="E5970">
        <v>1025</v>
      </c>
      <c r="F5970">
        <v>396</v>
      </c>
    </row>
    <row r="5971" spans="1:7" x14ac:dyDescent="0.2">
      <c r="A5971">
        <v>2.9599621300893197E+17</v>
      </c>
      <c r="B5971" t="s">
        <v>11548</v>
      </c>
      <c r="C5971" t="s">
        <v>11549</v>
      </c>
      <c r="D5971" s="1">
        <v>41302.907071759262</v>
      </c>
      <c r="E5971">
        <v>255</v>
      </c>
      <c r="F5971">
        <v>105</v>
      </c>
      <c r="G5971" t="s">
        <v>89</v>
      </c>
    </row>
    <row r="5972" spans="1:7" x14ac:dyDescent="0.2">
      <c r="A5972">
        <v>2.9599935229029101E+17</v>
      </c>
      <c r="B5972" t="s">
        <v>11550</v>
      </c>
      <c r="C5972" t="s">
        <v>11551</v>
      </c>
      <c r="D5972" s="1">
        <v>41302.915729166663</v>
      </c>
      <c r="E5972">
        <v>115</v>
      </c>
      <c r="F5972">
        <v>61</v>
      </c>
      <c r="G5972" t="s">
        <v>89</v>
      </c>
    </row>
    <row r="5973" spans="1:7" x14ac:dyDescent="0.2">
      <c r="A5973">
        <v>2.9600009569292602E+17</v>
      </c>
      <c r="B5973" t="s">
        <v>11552</v>
      </c>
      <c r="C5973" t="s">
        <v>11553</v>
      </c>
      <c r="D5973" s="1">
        <v>41302.91777777778</v>
      </c>
      <c r="E5973">
        <v>603</v>
      </c>
      <c r="F5973">
        <v>255</v>
      </c>
    </row>
    <row r="5974" spans="1:7" x14ac:dyDescent="0.2">
      <c r="A5974">
        <v>2.9627639342630502E+17</v>
      </c>
      <c r="B5974" t="s">
        <v>11554</v>
      </c>
      <c r="C5974" t="s">
        <v>11555</v>
      </c>
      <c r="D5974" s="1">
        <v>41303.680219907408</v>
      </c>
      <c r="E5974">
        <v>1</v>
      </c>
      <c r="F5974">
        <v>0</v>
      </c>
      <c r="G5974" t="e">
        <f>_xlfn.SINGLE( _xlfn.SINGLE(a))</f>
        <v>#NAME?</v>
      </c>
    </row>
    <row r="5975" spans="1:7" x14ac:dyDescent="0.2">
      <c r="A5975">
        <v>2.9627691755491302E+17</v>
      </c>
      <c r="B5975" t="s">
        <v>11556</v>
      </c>
      <c r="C5975" t="e">
        <f>_xlfn.SINGLE( LetendreLarry Larry), send the money to Police Athletic League, NYC.</f>
        <v>#NAME?</v>
      </c>
      <c r="D5975" s="1">
        <v>41303.681666666664</v>
      </c>
      <c r="E5975">
        <v>2</v>
      </c>
      <c r="F5975">
        <v>4</v>
      </c>
      <c r="G5975" t="s">
        <v>89</v>
      </c>
    </row>
    <row r="5976" spans="1:7" x14ac:dyDescent="0.2">
      <c r="A5976">
        <v>2.9627714737341197E+17</v>
      </c>
      <c r="B5976" t="s">
        <v>11557</v>
      </c>
      <c r="C5976" t="e">
        <f>_xlfn.SINGLE( Cletendre21 _xlfn.SINGLE( LetendreLarry but not hard enough))--good luck Chris.</f>
        <v>#NAME?</v>
      </c>
      <c r="D5976" s="1">
        <v>41303.682303240741</v>
      </c>
      <c r="E5976">
        <v>0</v>
      </c>
      <c r="F5976">
        <v>0</v>
      </c>
      <c r="G5976" t="s">
        <v>215</v>
      </c>
    </row>
    <row r="5977" spans="1:7" x14ac:dyDescent="0.2">
      <c r="A5977">
        <v>2.9627803658262899E+17</v>
      </c>
      <c r="B5977" t="s">
        <v>11558</v>
      </c>
      <c r="C5977" t="s">
        <v>11559</v>
      </c>
      <c r="D5977" s="1">
        <v>41303.684756944444</v>
      </c>
      <c r="E5977">
        <v>0</v>
      </c>
      <c r="F5977">
        <v>0</v>
      </c>
      <c r="G5977" t="s">
        <v>89</v>
      </c>
    </row>
    <row r="5978" spans="1:7" x14ac:dyDescent="0.2">
      <c r="A5978">
        <v>2.9627828130770502E+17</v>
      </c>
      <c r="B5978" t="s">
        <v>11560</v>
      </c>
      <c r="C5978" t="s">
        <v>11561</v>
      </c>
      <c r="D5978" s="1">
        <v>41303.685428240744</v>
      </c>
      <c r="E5978">
        <v>1</v>
      </c>
      <c r="F5978">
        <v>0</v>
      </c>
      <c r="G5978" t="s">
        <v>215</v>
      </c>
    </row>
    <row r="5979" spans="1:7" x14ac:dyDescent="0.2">
      <c r="A5979">
        <v>2.9627845738458701E+17</v>
      </c>
      <c r="B5979" t="s">
        <v>11562</v>
      </c>
      <c r="C5979" t="e">
        <f>_xlfn.SINGLE( ellie_sinclair Thanks Ellie), I will.</f>
        <v>#NAME?</v>
      </c>
      <c r="D5979" s="1">
        <v>41303.685914351852</v>
      </c>
      <c r="E5979">
        <v>5</v>
      </c>
      <c r="F5979">
        <v>1</v>
      </c>
      <c r="G5979" t="s">
        <v>89</v>
      </c>
    </row>
    <row r="5980" spans="1:7" x14ac:dyDescent="0.2">
      <c r="A5980">
        <v>2.9627888534620902E+17</v>
      </c>
      <c r="B5980" t="s">
        <v>11563</v>
      </c>
      <c r="C5980" t="s">
        <v>11564</v>
      </c>
      <c r="D5980" s="1">
        <v>41303.687094907407</v>
      </c>
      <c r="E5980">
        <v>0</v>
      </c>
      <c r="F5980">
        <v>0</v>
      </c>
      <c r="G5980" t="s">
        <v>215</v>
      </c>
    </row>
    <row r="5981" spans="1:7" x14ac:dyDescent="0.2">
      <c r="A5981">
        <v>2.9627921553439898E+17</v>
      </c>
      <c r="B5981" t="s">
        <v>11565</v>
      </c>
      <c r="C5981" t="e">
        <f xml:space="preserve"> AndeyR Thanks Andey.</f>
        <v>#NAME?</v>
      </c>
      <c r="D5981" s="1">
        <v>41303.688009259262</v>
      </c>
      <c r="E5981">
        <v>1</v>
      </c>
      <c r="F5981">
        <v>0</v>
      </c>
      <c r="G5981" t="s">
        <v>89</v>
      </c>
    </row>
    <row r="5982" spans="1:7" x14ac:dyDescent="0.2">
      <c r="A5982">
        <v>2.9630318043267802E+17</v>
      </c>
      <c r="B5982" t="s">
        <v>11566</v>
      </c>
      <c r="C5982" t="s">
        <v>11567</v>
      </c>
      <c r="D5982" s="1">
        <v>41303.754131944443</v>
      </c>
      <c r="E5982">
        <v>251</v>
      </c>
      <c r="F5982">
        <v>99</v>
      </c>
    </row>
    <row r="5983" spans="1:7" x14ac:dyDescent="0.2">
      <c r="A5983">
        <v>2.9630393964365402E+17</v>
      </c>
      <c r="B5983" t="s">
        <v>11568</v>
      </c>
      <c r="C5983" t="s">
        <v>11569</v>
      </c>
      <c r="D5983" s="1">
        <v>41303.756226851852</v>
      </c>
      <c r="E5983">
        <v>997</v>
      </c>
      <c r="F5983">
        <v>355</v>
      </c>
    </row>
    <row r="5984" spans="1:7" x14ac:dyDescent="0.2">
      <c r="A5984">
        <v>2.9632701558856902E+17</v>
      </c>
      <c r="B5984" t="s">
        <v>11570</v>
      </c>
      <c r="C5984" t="s">
        <v>11571</v>
      </c>
      <c r="D5984" s="1">
        <v>41303.819907407407</v>
      </c>
      <c r="E5984">
        <v>79</v>
      </c>
      <c r="F5984">
        <v>13</v>
      </c>
    </row>
    <row r="5985" spans="1:7" x14ac:dyDescent="0.2">
      <c r="A5985">
        <v>2.9633030603264397E+17</v>
      </c>
      <c r="B5985" t="s">
        <v>11572</v>
      </c>
      <c r="C5985" t="s">
        <v>11573</v>
      </c>
      <c r="D5985" s="1">
        <v>41303.828993055555</v>
      </c>
      <c r="E5985">
        <v>188</v>
      </c>
      <c r="F5985">
        <v>58</v>
      </c>
      <c r="G5985" t="s">
        <v>89</v>
      </c>
    </row>
    <row r="5986" spans="1:7" x14ac:dyDescent="0.2">
      <c r="A5986">
        <v>2.9633965035056301E+17</v>
      </c>
      <c r="B5986" t="s">
        <v>11574</v>
      </c>
      <c r="C5986" t="s">
        <v>11575</v>
      </c>
      <c r="D5986" s="1">
        <v>41303.854780092595</v>
      </c>
      <c r="E5986">
        <v>9</v>
      </c>
      <c r="F5986">
        <v>2</v>
      </c>
      <c r="G5986" t="s">
        <v>89</v>
      </c>
    </row>
    <row r="5987" spans="1:7" x14ac:dyDescent="0.2">
      <c r="A5987">
        <v>2.9635213440699501E+17</v>
      </c>
      <c r="B5987" t="s">
        <v>11576</v>
      </c>
      <c r="C5987" t="s">
        <v>11577</v>
      </c>
      <c r="D5987" s="1">
        <v>41303.889224537037</v>
      </c>
      <c r="E5987">
        <v>20</v>
      </c>
      <c r="F5987">
        <v>8</v>
      </c>
      <c r="G5987" t="s">
        <v>215</v>
      </c>
    </row>
    <row r="5988" spans="1:7" x14ac:dyDescent="0.2">
      <c r="A5988">
        <v>2.9635425133514298E+17</v>
      </c>
      <c r="B5988" t="s">
        <v>11578</v>
      </c>
      <c r="C5988" t="s">
        <v>11579</v>
      </c>
      <c r="D5988" s="1">
        <v>41303.895069444443</v>
      </c>
      <c r="E5988">
        <v>2</v>
      </c>
      <c r="F5988">
        <v>1</v>
      </c>
      <c r="G5988" t="s">
        <v>89</v>
      </c>
    </row>
    <row r="5989" spans="1:7" x14ac:dyDescent="0.2">
      <c r="A5989">
        <v>2.9635991257600397E+17</v>
      </c>
      <c r="B5989" t="s">
        <v>11580</v>
      </c>
      <c r="C5989" t="s">
        <v>11581</v>
      </c>
      <c r="D5989" s="1">
        <v>41303.910682870373</v>
      </c>
      <c r="E5989">
        <v>229</v>
      </c>
      <c r="F5989">
        <v>54</v>
      </c>
    </row>
    <row r="5990" spans="1:7" x14ac:dyDescent="0.2">
      <c r="A5990">
        <v>2.9636272979772198E+17</v>
      </c>
      <c r="B5990" t="s">
        <v>11582</v>
      </c>
      <c r="C5990" t="s">
        <v>11583</v>
      </c>
      <c r="D5990" s="1">
        <v>41303.91846064815</v>
      </c>
      <c r="E5990">
        <v>919</v>
      </c>
      <c r="F5990">
        <v>567</v>
      </c>
    </row>
    <row r="5991" spans="1:7" x14ac:dyDescent="0.2">
      <c r="A5991">
        <v>2.9636433291943898E+17</v>
      </c>
      <c r="B5991" t="s">
        <v>11584</v>
      </c>
      <c r="C5991" t="s">
        <v>11585</v>
      </c>
      <c r="D5991" s="1">
        <v>41303.922881944447</v>
      </c>
      <c r="E5991">
        <v>18</v>
      </c>
      <c r="F5991">
        <v>18</v>
      </c>
      <c r="G5991" t="s">
        <v>89</v>
      </c>
    </row>
    <row r="5992" spans="1:7" x14ac:dyDescent="0.2">
      <c r="A5992">
        <v>2.9636449423237901E+17</v>
      </c>
      <c r="B5992" t="s">
        <v>11586</v>
      </c>
      <c r="C5992" t="s">
        <v>11587</v>
      </c>
      <c r="D5992" s="1">
        <v>41303.923333333332</v>
      </c>
      <c r="E5992">
        <v>10</v>
      </c>
      <c r="F5992">
        <v>5</v>
      </c>
      <c r="G5992" t="s">
        <v>89</v>
      </c>
    </row>
    <row r="5993" spans="1:7" x14ac:dyDescent="0.2">
      <c r="A5993">
        <v>2.9636479586574298E+17</v>
      </c>
      <c r="B5993" t="s">
        <v>11588</v>
      </c>
      <c r="C5993" t="e">
        <f xml:space="preserve"> LetendreLarry Thanks Larry.</f>
        <v>#NAME?</v>
      </c>
      <c r="D5993" s="1">
        <v>41303.924166666664</v>
      </c>
      <c r="E5993">
        <v>0</v>
      </c>
      <c r="F5993">
        <v>1</v>
      </c>
      <c r="G5993" t="s">
        <v>89</v>
      </c>
    </row>
    <row r="5994" spans="1:7" x14ac:dyDescent="0.2">
      <c r="A5994">
        <v>2.9636508747472E+17</v>
      </c>
      <c r="B5994" t="s">
        <v>11589</v>
      </c>
      <c r="C5994" t="s">
        <v>11590</v>
      </c>
      <c r="D5994" s="1">
        <v>41303.92496527778</v>
      </c>
      <c r="E5994">
        <v>0</v>
      </c>
      <c r="F5994">
        <v>0</v>
      </c>
      <c r="G5994" t="s">
        <v>11591</v>
      </c>
    </row>
    <row r="5995" spans="1:7" x14ac:dyDescent="0.2">
      <c r="A5995">
        <v>2.9636529333535098E+17</v>
      </c>
      <c r="B5995" t="s">
        <v>11592</v>
      </c>
      <c r="C5995" t="e">
        <f>_xlfn.SINGLE( LeeSport7 Thanks)--They are working on it.</f>
        <v>#NAME?</v>
      </c>
      <c r="D5995" s="1">
        <v>41303.925532407404</v>
      </c>
      <c r="E5995">
        <v>1</v>
      </c>
      <c r="F5995">
        <v>1</v>
      </c>
      <c r="G5995" t="s">
        <v>89</v>
      </c>
    </row>
    <row r="5996" spans="1:7" x14ac:dyDescent="0.2">
      <c r="A5996">
        <v>2.9636553498599398E+17</v>
      </c>
      <c r="B5996" t="s">
        <v>11593</v>
      </c>
      <c r="C5996" t="s">
        <v>11594</v>
      </c>
      <c r="D5996" s="1">
        <v>41303.926203703704</v>
      </c>
      <c r="E5996">
        <v>1</v>
      </c>
      <c r="F5996">
        <v>3</v>
      </c>
      <c r="G5996" t="s">
        <v>215</v>
      </c>
    </row>
    <row r="5997" spans="1:7" x14ac:dyDescent="0.2">
      <c r="A5997">
        <v>2.9636576204044602E+17</v>
      </c>
      <c r="B5997" t="s">
        <v>11595</v>
      </c>
      <c r="C5997" t="s">
        <v>11596</v>
      </c>
      <c r="D5997" s="1">
        <v>41303.926828703705</v>
      </c>
      <c r="E5997">
        <v>0</v>
      </c>
      <c r="F5997">
        <v>0</v>
      </c>
      <c r="G5997" t="s">
        <v>89</v>
      </c>
    </row>
    <row r="5998" spans="1:7" x14ac:dyDescent="0.2">
      <c r="A5998">
        <v>2.9636610570074099E+17</v>
      </c>
      <c r="B5998" t="s">
        <v>11597</v>
      </c>
      <c r="C5998" t="s">
        <v>11598</v>
      </c>
      <c r="D5998" s="1">
        <v>41303.927777777775</v>
      </c>
      <c r="E5998">
        <v>14</v>
      </c>
      <c r="F5998">
        <v>19</v>
      </c>
      <c r="G5998" t="s">
        <v>89</v>
      </c>
    </row>
    <row r="5999" spans="1:7" x14ac:dyDescent="0.2">
      <c r="A5999">
        <v>2.9636641230435898E+17</v>
      </c>
      <c r="B5999" t="s">
        <v>11599</v>
      </c>
      <c r="C5999" t="s">
        <v>11600</v>
      </c>
      <c r="D5999" s="1">
        <v>41303.928622685184</v>
      </c>
      <c r="E5999">
        <v>0</v>
      </c>
      <c r="F5999">
        <v>0</v>
      </c>
      <c r="G5999" t="s">
        <v>89</v>
      </c>
    </row>
    <row r="6000" spans="1:7" x14ac:dyDescent="0.2">
      <c r="A6000">
        <v>2.9636692621145203E+17</v>
      </c>
      <c r="B6000" t="s">
        <v>11601</v>
      </c>
      <c r="C6000" t="e">
        <f>_xlfn.SINGLE(SPANISHFLYAR09 _xlfn.SINGLE( IvankaTrump Thanks Andy.))</f>
        <v>#NAME?</v>
      </c>
      <c r="D6000" s="1">
        <v>41303.930046296293</v>
      </c>
      <c r="E6000">
        <v>1</v>
      </c>
      <c r="F6000">
        <v>1</v>
      </c>
      <c r="G6000" t="s">
        <v>11602</v>
      </c>
    </row>
    <row r="6001" spans="1:7" x14ac:dyDescent="0.2">
      <c r="A6001">
        <v>2.9636794489465997E+17</v>
      </c>
      <c r="B6001" t="s">
        <v>11603</v>
      </c>
      <c r="C6001" t="e">
        <f>_xlfn.SINGLE( bahia6085 _xlfn.SINGLE( billmaher Thanks))--stay tuned.</f>
        <v>#NAME?</v>
      </c>
      <c r="D6001" s="1">
        <v>41303.932847222219</v>
      </c>
      <c r="E6001">
        <v>0</v>
      </c>
      <c r="F6001">
        <v>0</v>
      </c>
      <c r="G6001" t="s">
        <v>215</v>
      </c>
    </row>
    <row r="6002" spans="1:7" x14ac:dyDescent="0.2">
      <c r="A6002">
        <v>2.9637130667545299E+17</v>
      </c>
      <c r="B6002" t="s">
        <v>11604</v>
      </c>
      <c r="C6002" t="e">
        <f xml:space="preserve"> ErolYalim Thanks Erol.</f>
        <v>#NAME?</v>
      </c>
      <c r="D6002" s="1">
        <v>41303.942129629628</v>
      </c>
      <c r="E6002">
        <v>2</v>
      </c>
      <c r="F6002">
        <v>1</v>
      </c>
      <c r="G6002" t="s">
        <v>89</v>
      </c>
    </row>
    <row r="6003" spans="1:7" x14ac:dyDescent="0.2">
      <c r="A6003">
        <v>2.9661996988460198E+17</v>
      </c>
      <c r="B6003" t="s">
        <v>11605</v>
      </c>
      <c r="C6003" t="s">
        <v>11606</v>
      </c>
      <c r="D6003" s="1">
        <v>41304.628310185188</v>
      </c>
      <c r="E6003">
        <v>1</v>
      </c>
      <c r="F6003">
        <v>2</v>
      </c>
      <c r="G6003" t="s">
        <v>89</v>
      </c>
    </row>
    <row r="6004" spans="1:7" x14ac:dyDescent="0.2">
      <c r="A6004">
        <v>2.96620263511048E+17</v>
      </c>
      <c r="B6004" t="s">
        <v>11607</v>
      </c>
      <c r="C6004" t="s">
        <v>11608</v>
      </c>
      <c r="D6004" s="1">
        <v>41304.629120370373</v>
      </c>
      <c r="E6004">
        <v>1</v>
      </c>
      <c r="F6004">
        <v>0</v>
      </c>
      <c r="G6004" t="s">
        <v>89</v>
      </c>
    </row>
    <row r="6005" spans="1:7" x14ac:dyDescent="0.2">
      <c r="A6005">
        <v>2.9662042729021798E+17</v>
      </c>
      <c r="B6005" t="s">
        <v>11609</v>
      </c>
      <c r="C6005" t="e">
        <f xml:space="preserve"> cGjeezy Tea.</f>
        <v>#NAME?</v>
      </c>
      <c r="D6005" s="1">
        <v>41304.629571759258</v>
      </c>
      <c r="E6005">
        <v>14</v>
      </c>
      <c r="F6005">
        <v>24</v>
      </c>
      <c r="G6005" t="s">
        <v>89</v>
      </c>
    </row>
    <row r="6006" spans="1:7" x14ac:dyDescent="0.2">
      <c r="A6006">
        <v>2.9662074263479501E+17</v>
      </c>
      <c r="B6006" t="s">
        <v>11610</v>
      </c>
      <c r="C6006" t="s">
        <v>11611</v>
      </c>
      <c r="D6006" s="1">
        <v>41304.630439814813</v>
      </c>
      <c r="E6006">
        <v>1</v>
      </c>
      <c r="F6006">
        <v>0</v>
      </c>
      <c r="G6006" t="s">
        <v>11612</v>
      </c>
    </row>
    <row r="6007" spans="1:7" x14ac:dyDescent="0.2">
      <c r="A6007">
        <v>2.9662093103452902E+17</v>
      </c>
      <c r="B6007" t="s">
        <v>11613</v>
      </c>
      <c r="C6007" t="s">
        <v>11614</v>
      </c>
      <c r="D6007" s="1">
        <v>41304.630960648145</v>
      </c>
      <c r="E6007">
        <v>1</v>
      </c>
      <c r="F6007">
        <v>1</v>
      </c>
      <c r="G6007" t="s">
        <v>89</v>
      </c>
    </row>
    <row r="6008" spans="1:7" x14ac:dyDescent="0.2">
      <c r="A6008">
        <v>2.9662211226796E+17</v>
      </c>
      <c r="B6008" t="s">
        <v>11615</v>
      </c>
      <c r="C6008" t="s">
        <v>11616</v>
      </c>
      <c r="D6008" s="1">
        <v>41304.63422453704</v>
      </c>
      <c r="E6008">
        <v>4</v>
      </c>
      <c r="F6008">
        <v>2</v>
      </c>
      <c r="G6008" t="s">
        <v>89</v>
      </c>
    </row>
    <row r="6009" spans="1:7" x14ac:dyDescent="0.2">
      <c r="A6009">
        <v>2.9662234081141901E+17</v>
      </c>
      <c r="B6009" t="s">
        <v>11617</v>
      </c>
      <c r="C6009" t="s">
        <v>11618</v>
      </c>
      <c r="D6009" s="1">
        <v>41304.63484953704</v>
      </c>
      <c r="E6009">
        <v>0</v>
      </c>
      <c r="F6009">
        <v>0</v>
      </c>
      <c r="G6009" t="s">
        <v>215</v>
      </c>
    </row>
    <row r="6010" spans="1:7" x14ac:dyDescent="0.2">
      <c r="A6010">
        <v>2.9662341052250099E+17</v>
      </c>
      <c r="B6010" t="s">
        <v>11619</v>
      </c>
      <c r="C6010" t="e">
        <f xml:space="preserve"> LoriWedgewood Thanks.</f>
        <v>#NAME?</v>
      </c>
      <c r="D6010" s="1">
        <v>41304.637800925928</v>
      </c>
      <c r="E6010">
        <v>0</v>
      </c>
      <c r="F6010">
        <v>0</v>
      </c>
      <c r="G6010" t="s">
        <v>89</v>
      </c>
    </row>
    <row r="6011" spans="1:7" x14ac:dyDescent="0.2">
      <c r="A6011">
        <v>2.9662899762484403E+17</v>
      </c>
      <c r="B6011" t="s">
        <v>11620</v>
      </c>
      <c r="C6011" t="s">
        <v>11621</v>
      </c>
      <c r="D6011" s="1">
        <v>41304.653217592589</v>
      </c>
      <c r="E6011">
        <v>218</v>
      </c>
      <c r="F6011">
        <v>136</v>
      </c>
      <c r="G6011" t="s">
        <v>89</v>
      </c>
    </row>
    <row r="6012" spans="1:7" x14ac:dyDescent="0.2">
      <c r="A6012">
        <v>2.9662914927409498E+17</v>
      </c>
      <c r="B6012" t="s">
        <v>11622</v>
      </c>
      <c r="C6012" t="s">
        <v>11623</v>
      </c>
      <c r="D6012" s="1">
        <v>41304.653634259259</v>
      </c>
      <c r="E6012">
        <v>553</v>
      </c>
      <c r="F6012">
        <v>310</v>
      </c>
    </row>
    <row r="6013" spans="1:7" x14ac:dyDescent="0.2">
      <c r="A6013">
        <v>2.9664583627061197E+17</v>
      </c>
      <c r="B6013" t="s">
        <v>11624</v>
      </c>
      <c r="C6013" t="s">
        <v>11625</v>
      </c>
      <c r="D6013" s="1">
        <v>41304.699687499997</v>
      </c>
      <c r="E6013">
        <v>581</v>
      </c>
      <c r="F6013">
        <v>1816</v>
      </c>
    </row>
    <row r="6014" spans="1:7" x14ac:dyDescent="0.2">
      <c r="A6014">
        <v>2.9664597133141101E+17</v>
      </c>
      <c r="B6014" t="s">
        <v>11626</v>
      </c>
      <c r="C6014" t="s">
        <v>11627</v>
      </c>
      <c r="D6014" s="1">
        <v>41304.700057870374</v>
      </c>
      <c r="E6014">
        <v>633</v>
      </c>
      <c r="F6014">
        <v>1722</v>
      </c>
    </row>
    <row r="6015" spans="1:7" x14ac:dyDescent="0.2">
      <c r="A6015">
        <v>2.9665257873174502E+17</v>
      </c>
      <c r="B6015" t="s">
        <v>11628</v>
      </c>
      <c r="C6015" t="s">
        <v>11629</v>
      </c>
      <c r="D6015" s="1">
        <v>41304.718287037038</v>
      </c>
      <c r="E6015">
        <v>764</v>
      </c>
      <c r="F6015">
        <v>320</v>
      </c>
    </row>
    <row r="6016" spans="1:7" x14ac:dyDescent="0.2">
      <c r="A6016">
        <v>2.9666570780082099E+17</v>
      </c>
      <c r="B6016" t="s">
        <v>11630</v>
      </c>
      <c r="C6016" t="s">
        <v>11631</v>
      </c>
      <c r="D6016" s="1">
        <v>41304.754525462966</v>
      </c>
      <c r="E6016">
        <v>308</v>
      </c>
      <c r="F6016">
        <v>198</v>
      </c>
    </row>
    <row r="6017" spans="1:7" x14ac:dyDescent="0.2">
      <c r="A6017">
        <v>2.9666572276192397E+17</v>
      </c>
      <c r="B6017" t="s">
        <v>11632</v>
      </c>
      <c r="C6017" t="s">
        <v>11633</v>
      </c>
      <c r="D6017" s="1">
        <v>41304.754560185182</v>
      </c>
      <c r="E6017">
        <v>448</v>
      </c>
      <c r="F6017">
        <v>296</v>
      </c>
    </row>
    <row r="6018" spans="1:7" x14ac:dyDescent="0.2">
      <c r="A6018">
        <v>2.96680807278456E+17</v>
      </c>
      <c r="B6018" t="s">
        <v>11634</v>
      </c>
      <c r="C6018" t="s">
        <v>11635</v>
      </c>
      <c r="D6018" s="1">
        <v>41304.79619212963</v>
      </c>
      <c r="E6018">
        <v>28</v>
      </c>
      <c r="F6018">
        <v>7</v>
      </c>
      <c r="G6018" t="s">
        <v>89</v>
      </c>
    </row>
    <row r="6019" spans="1:7" x14ac:dyDescent="0.2">
      <c r="A6019">
        <v>2.9668153084204998E+17</v>
      </c>
      <c r="B6019" t="s">
        <v>11636</v>
      </c>
      <c r="C6019" t="s">
        <v>11637</v>
      </c>
      <c r="D6019" s="1">
        <v>41304.798182870371</v>
      </c>
      <c r="E6019">
        <v>32</v>
      </c>
      <c r="F6019">
        <v>20</v>
      </c>
      <c r="G6019" t="s">
        <v>576</v>
      </c>
    </row>
    <row r="6020" spans="1:7" x14ac:dyDescent="0.2">
      <c r="A6020">
        <v>2.9670139722584397E+17</v>
      </c>
      <c r="B6020" t="s">
        <v>11638</v>
      </c>
      <c r="C6020" t="s">
        <v>11639</v>
      </c>
      <c r="D6020" s="1">
        <v>41304.853009259263</v>
      </c>
      <c r="E6020">
        <v>29</v>
      </c>
      <c r="F6020">
        <v>35</v>
      </c>
    </row>
    <row r="6021" spans="1:7" x14ac:dyDescent="0.2">
      <c r="A6021">
        <v>2.9670331016821901E+17</v>
      </c>
      <c r="B6021" t="s">
        <v>11640</v>
      </c>
      <c r="C6021" t="s">
        <v>11641</v>
      </c>
      <c r="D6021" s="1">
        <v>41304.858287037037</v>
      </c>
      <c r="E6021">
        <v>36</v>
      </c>
      <c r="F6021">
        <v>10</v>
      </c>
      <c r="G6021" t="s">
        <v>89</v>
      </c>
    </row>
    <row r="6022" spans="1:7" x14ac:dyDescent="0.2">
      <c r="A6022">
        <v>2.9670486220329702E+17</v>
      </c>
      <c r="B6022" t="s">
        <v>11642</v>
      </c>
      <c r="C6022" t="s">
        <v>11643</v>
      </c>
      <c r="D6022" s="1">
        <v>41304.862569444442</v>
      </c>
      <c r="E6022">
        <v>55</v>
      </c>
      <c r="F6022">
        <v>12</v>
      </c>
      <c r="G6022" t="s">
        <v>215</v>
      </c>
    </row>
    <row r="6023" spans="1:7" x14ac:dyDescent="0.2">
      <c r="A6023">
        <v>2.9671247522994502E+17</v>
      </c>
      <c r="B6023" t="s">
        <v>11644</v>
      </c>
      <c r="C6023" t="s">
        <v>11645</v>
      </c>
      <c r="D6023" s="1">
        <v>41304.883576388886</v>
      </c>
      <c r="E6023">
        <v>124</v>
      </c>
      <c r="F6023">
        <v>87</v>
      </c>
      <c r="G6023" t="s">
        <v>215</v>
      </c>
    </row>
    <row r="6024" spans="1:7" x14ac:dyDescent="0.2">
      <c r="A6024">
        <v>2.9671419586767603E+17</v>
      </c>
      <c r="B6024" t="s">
        <v>11646</v>
      </c>
      <c r="C6024" t="s">
        <v>11647</v>
      </c>
      <c r="D6024" s="1">
        <v>41304.888321759259</v>
      </c>
      <c r="E6024">
        <v>57</v>
      </c>
      <c r="F6024">
        <v>26</v>
      </c>
      <c r="G6024" t="s">
        <v>89</v>
      </c>
    </row>
    <row r="6025" spans="1:7" x14ac:dyDescent="0.2">
      <c r="A6025">
        <v>2.9671582589165901E+17</v>
      </c>
      <c r="B6025" t="s">
        <v>11648</v>
      </c>
      <c r="C6025" t="s">
        <v>11649</v>
      </c>
      <c r="D6025" s="1">
        <v>41304.892824074072</v>
      </c>
      <c r="E6025">
        <v>234</v>
      </c>
      <c r="F6025">
        <v>66</v>
      </c>
    </row>
    <row r="6026" spans="1:7" x14ac:dyDescent="0.2">
      <c r="A6026">
        <v>2.9671821267711501E+17</v>
      </c>
      <c r="B6026" t="s">
        <v>11650</v>
      </c>
      <c r="C6026" t="s">
        <v>11651</v>
      </c>
      <c r="D6026" s="1">
        <v>41304.899409722224</v>
      </c>
      <c r="E6026">
        <v>0</v>
      </c>
      <c r="F6026">
        <v>0</v>
      </c>
      <c r="G6026" t="s">
        <v>11612</v>
      </c>
    </row>
    <row r="6027" spans="1:7" x14ac:dyDescent="0.2">
      <c r="A6027">
        <v>2.9671840873567398E+17</v>
      </c>
      <c r="B6027" t="s">
        <v>11652</v>
      </c>
      <c r="C6027" t="s">
        <v>11653</v>
      </c>
      <c r="D6027" s="1">
        <v>41304.899953703702</v>
      </c>
      <c r="E6027">
        <v>0</v>
      </c>
      <c r="F6027">
        <v>0</v>
      </c>
      <c r="G6027" t="s">
        <v>89</v>
      </c>
    </row>
    <row r="6028" spans="1:7" x14ac:dyDescent="0.2">
      <c r="A6028">
        <v>2.9671864117560902E+17</v>
      </c>
      <c r="B6028" t="s">
        <v>11654</v>
      </c>
      <c r="C6028" t="s">
        <v>11655</v>
      </c>
      <c r="D6028" s="1">
        <v>41304.900590277779</v>
      </c>
      <c r="E6028">
        <v>1</v>
      </c>
      <c r="F6028">
        <v>1</v>
      </c>
      <c r="G6028" t="s">
        <v>89</v>
      </c>
    </row>
    <row r="6029" spans="1:7" x14ac:dyDescent="0.2">
      <c r="A6029">
        <v>2.9671889122324E+17</v>
      </c>
      <c r="B6029" t="s">
        <v>11656</v>
      </c>
      <c r="C6029" t="s">
        <v>11657</v>
      </c>
      <c r="D6029" s="1">
        <v>41304.901284722226</v>
      </c>
      <c r="E6029">
        <v>0</v>
      </c>
      <c r="F6029">
        <v>0</v>
      </c>
      <c r="G6029" t="s">
        <v>89</v>
      </c>
    </row>
    <row r="6030" spans="1:7" x14ac:dyDescent="0.2">
      <c r="A6030">
        <v>2.9671932876884301E+17</v>
      </c>
      <c r="B6030" t="s">
        <v>11658</v>
      </c>
      <c r="C6030" t="e">
        <f>_xlfn.SINGLE( Santini1014 Thanks)--a great building.</f>
        <v>#NAME?</v>
      </c>
      <c r="D6030" s="1">
        <v>41304.902488425927</v>
      </c>
      <c r="E6030">
        <v>0</v>
      </c>
      <c r="F6030">
        <v>1</v>
      </c>
      <c r="G6030" t="s">
        <v>89</v>
      </c>
    </row>
    <row r="6031" spans="1:7" x14ac:dyDescent="0.2">
      <c r="A6031">
        <v>2.9671952530553203E+17</v>
      </c>
      <c r="B6031" t="s">
        <v>11659</v>
      </c>
      <c r="C6031" t="s">
        <v>11660</v>
      </c>
      <c r="D6031" s="1">
        <v>41304.903032407405</v>
      </c>
      <c r="E6031">
        <v>0</v>
      </c>
      <c r="F6031">
        <v>2</v>
      </c>
      <c r="G6031" t="s">
        <v>89</v>
      </c>
    </row>
    <row r="6032" spans="1:7" x14ac:dyDescent="0.2">
      <c r="A6032">
        <v>2.9672204846040602E+17</v>
      </c>
      <c r="B6032" t="s">
        <v>11661</v>
      </c>
      <c r="C6032" t="s">
        <v>11662</v>
      </c>
      <c r="D6032" s="1">
        <v>41304.909988425927</v>
      </c>
      <c r="E6032">
        <v>94</v>
      </c>
      <c r="F6032">
        <v>41</v>
      </c>
      <c r="G6032" t="s">
        <v>89</v>
      </c>
    </row>
    <row r="6033" spans="1:7" x14ac:dyDescent="0.2">
      <c r="A6033">
        <v>2.9672680292209402E+17</v>
      </c>
      <c r="B6033" t="s">
        <v>11663</v>
      </c>
      <c r="C6033" t="s">
        <v>11664</v>
      </c>
      <c r="D6033" s="1">
        <v>41304.923113425924</v>
      </c>
      <c r="E6033">
        <v>212</v>
      </c>
      <c r="F6033">
        <v>87</v>
      </c>
      <c r="G6033" t="s">
        <v>89</v>
      </c>
    </row>
    <row r="6034" spans="1:7" x14ac:dyDescent="0.2">
      <c r="A6034">
        <v>2.9673167002179898E+17</v>
      </c>
      <c r="B6034" t="s">
        <v>11665</v>
      </c>
      <c r="C6034" t="s">
        <v>11666</v>
      </c>
      <c r="D6034" s="1">
        <v>41304.936539351853</v>
      </c>
      <c r="E6034">
        <v>515</v>
      </c>
      <c r="F6034">
        <v>122</v>
      </c>
    </row>
    <row r="6035" spans="1:7" x14ac:dyDescent="0.2">
      <c r="A6035">
        <v>2.9673532286633901E+17</v>
      </c>
      <c r="B6035" t="s">
        <v>11667</v>
      </c>
      <c r="C6035" t="s">
        <v>11668</v>
      </c>
      <c r="D6035" s="1">
        <v>41304.946620370371</v>
      </c>
      <c r="E6035">
        <v>320</v>
      </c>
      <c r="F6035">
        <v>215</v>
      </c>
    </row>
    <row r="6036" spans="1:7" x14ac:dyDescent="0.2">
      <c r="A6036">
        <v>2.9673534962598701E+17</v>
      </c>
      <c r="B6036" t="s">
        <v>11669</v>
      </c>
      <c r="C6036" t="s">
        <v>11670</v>
      </c>
      <c r="D6036" s="1">
        <v>41304.946701388886</v>
      </c>
      <c r="E6036">
        <v>436</v>
      </c>
      <c r="F6036">
        <v>275</v>
      </c>
    </row>
    <row r="6037" spans="1:7" x14ac:dyDescent="0.2">
      <c r="A6037">
        <v>2.9673688110061101E+17</v>
      </c>
      <c r="B6037" t="s">
        <v>11671</v>
      </c>
      <c r="C6037" t="s">
        <v>11672</v>
      </c>
      <c r="D6037" s="1">
        <v>41304.950925925928</v>
      </c>
      <c r="E6037">
        <v>1040</v>
      </c>
      <c r="F6037">
        <v>464</v>
      </c>
    </row>
    <row r="6038" spans="1:7" x14ac:dyDescent="0.2">
      <c r="A6038">
        <v>2.9698770148224602E+17</v>
      </c>
      <c r="B6038" t="s">
        <v>11673</v>
      </c>
      <c r="C6038" t="e">
        <f xml:space="preserve"> Frankb550 Thanks.</f>
        <v>#NAME?</v>
      </c>
      <c r="D6038" s="1">
        <v>41305.643055555556</v>
      </c>
      <c r="E6038">
        <v>1</v>
      </c>
      <c r="F6038">
        <v>0</v>
      </c>
      <c r="G6038" t="s">
        <v>89</v>
      </c>
    </row>
    <row r="6039" spans="1:7" x14ac:dyDescent="0.2">
      <c r="A6039">
        <v>2.9699448067708499E+17</v>
      </c>
      <c r="B6039" t="s">
        <v>11674</v>
      </c>
      <c r="C6039" t="s">
        <v>11675</v>
      </c>
      <c r="D6039" s="1">
        <v>41305.661759259259</v>
      </c>
      <c r="E6039">
        <v>1</v>
      </c>
      <c r="F6039">
        <v>0</v>
      </c>
      <c r="G6039" t="e">
        <f>gotowardsthesun</f>
        <v>#NAME?</v>
      </c>
    </row>
    <row r="6040" spans="1:7" x14ac:dyDescent="0.2">
      <c r="A6040">
        <v>2.9700835095518003E+17</v>
      </c>
      <c r="B6040" t="s">
        <v>11676</v>
      </c>
      <c r="C6040" t="s">
        <v>11677</v>
      </c>
      <c r="D6040" s="1">
        <v>41305.70003472222</v>
      </c>
      <c r="E6040">
        <v>3</v>
      </c>
      <c r="F6040">
        <v>1</v>
      </c>
      <c r="G6040" t="s">
        <v>89</v>
      </c>
    </row>
    <row r="6041" spans="1:7" x14ac:dyDescent="0.2">
      <c r="A6041">
        <v>2.9700879844548998E+17</v>
      </c>
      <c r="B6041" t="s">
        <v>11678</v>
      </c>
      <c r="C6041" t="s">
        <v>11679</v>
      </c>
      <c r="D6041" s="1">
        <v>41305.701273148145</v>
      </c>
      <c r="E6041">
        <v>8</v>
      </c>
      <c r="F6041">
        <v>8</v>
      </c>
      <c r="G6041" t="s">
        <v>89</v>
      </c>
    </row>
    <row r="6042" spans="1:7" x14ac:dyDescent="0.2">
      <c r="A6042">
        <v>2.9700893013822598E+17</v>
      </c>
      <c r="B6042" t="s">
        <v>11680</v>
      </c>
      <c r="C6042" t="s">
        <v>11681</v>
      </c>
      <c r="D6042" s="1">
        <v>41305.701631944445</v>
      </c>
      <c r="E6042">
        <v>2</v>
      </c>
      <c r="F6042">
        <v>0</v>
      </c>
      <c r="G6042" t="s">
        <v>89</v>
      </c>
    </row>
    <row r="6043" spans="1:7" x14ac:dyDescent="0.2">
      <c r="A6043">
        <v>2.97009061600296E+17</v>
      </c>
      <c r="B6043" t="s">
        <v>11682</v>
      </c>
      <c r="C6043" t="s">
        <v>11683</v>
      </c>
      <c r="D6043" s="1">
        <v>41305.702002314814</v>
      </c>
      <c r="E6043">
        <v>1</v>
      </c>
      <c r="F6043">
        <v>5</v>
      </c>
      <c r="G6043" t="s">
        <v>89</v>
      </c>
    </row>
    <row r="6044" spans="1:7" x14ac:dyDescent="0.2">
      <c r="A6044">
        <v>2.9700938048066701E+17</v>
      </c>
      <c r="B6044" t="s">
        <v>11684</v>
      </c>
      <c r="C6044" t="e">
        <f>_xlfn.SINGLE( MikeKunert _xlfn.SINGLE( JerryRice True.))</f>
        <v>#NAME?</v>
      </c>
      <c r="D6044" s="1">
        <v>41305.702881944446</v>
      </c>
      <c r="E6044">
        <v>2</v>
      </c>
      <c r="F6044">
        <v>3</v>
      </c>
      <c r="G6044" t="s">
        <v>215</v>
      </c>
    </row>
    <row r="6045" spans="1:7" x14ac:dyDescent="0.2">
      <c r="A6045">
        <v>2.9700955852047501E+17</v>
      </c>
      <c r="B6045" t="s">
        <v>11685</v>
      </c>
      <c r="C6045" t="e">
        <f xml:space="preserve"> TheGnomeAbides Thanks.</f>
        <v>#NAME?</v>
      </c>
      <c r="D6045" s="1">
        <v>41305.703368055554</v>
      </c>
      <c r="E6045">
        <v>1</v>
      </c>
      <c r="F6045">
        <v>1</v>
      </c>
      <c r="G6045" t="s">
        <v>89</v>
      </c>
    </row>
    <row r="6046" spans="1:7" x14ac:dyDescent="0.2">
      <c r="A6046">
        <v>2.9700973214370598E+17</v>
      </c>
      <c r="B6046" t="s">
        <v>11686</v>
      </c>
      <c r="C6046" t="s">
        <v>11687</v>
      </c>
      <c r="D6046" s="1">
        <v>41305.703842592593</v>
      </c>
      <c r="E6046">
        <v>3</v>
      </c>
      <c r="F6046">
        <v>1</v>
      </c>
      <c r="G6046" t="s">
        <v>89</v>
      </c>
    </row>
    <row r="6047" spans="1:7" x14ac:dyDescent="0.2">
      <c r="A6047">
        <v>2.97009869599408E+17</v>
      </c>
      <c r="B6047" t="s">
        <v>11688</v>
      </c>
      <c r="C6047" t="s">
        <v>11689</v>
      </c>
      <c r="D6047" s="1">
        <v>41305.704224537039</v>
      </c>
      <c r="E6047">
        <v>1</v>
      </c>
      <c r="F6047">
        <v>1</v>
      </c>
      <c r="G6047" t="s">
        <v>89</v>
      </c>
    </row>
    <row r="6048" spans="1:7" x14ac:dyDescent="0.2">
      <c r="A6048">
        <v>2.9701098745692499E+17</v>
      </c>
      <c r="B6048" t="s">
        <v>11690</v>
      </c>
      <c r="C6048" t="s">
        <v>11691</v>
      </c>
      <c r="D6048" s="1">
        <v>41305.707314814812</v>
      </c>
      <c r="E6048">
        <v>3</v>
      </c>
      <c r="F6048">
        <v>3</v>
      </c>
      <c r="G6048" t="s">
        <v>215</v>
      </c>
    </row>
    <row r="6049" spans="1:7" x14ac:dyDescent="0.2">
      <c r="A6049">
        <v>2.9701717396724102E+17</v>
      </c>
      <c r="B6049" t="s">
        <v>11692</v>
      </c>
      <c r="C6049" t="s">
        <v>11693</v>
      </c>
      <c r="D6049" s="1">
        <v>41305.724386574075</v>
      </c>
      <c r="E6049">
        <v>22</v>
      </c>
      <c r="F6049">
        <v>11</v>
      </c>
    </row>
    <row r="6050" spans="1:7" x14ac:dyDescent="0.2">
      <c r="A6050">
        <v>2.9704241307831898E+17</v>
      </c>
      <c r="B6050" t="s">
        <v>11694</v>
      </c>
      <c r="C6050" t="s">
        <v>11695</v>
      </c>
      <c r="D6050" s="1">
        <v>41305.794027777774</v>
      </c>
      <c r="E6050">
        <v>270</v>
      </c>
      <c r="F6050">
        <v>155</v>
      </c>
      <c r="G6050" t="s">
        <v>89</v>
      </c>
    </row>
    <row r="6051" spans="1:7" x14ac:dyDescent="0.2">
      <c r="A6051">
        <v>2.9704387436964998E+17</v>
      </c>
      <c r="B6051" t="s">
        <v>11696</v>
      </c>
      <c r="C6051" t="s">
        <v>11697</v>
      </c>
      <c r="D6051" s="1">
        <v>41305.798067129632</v>
      </c>
      <c r="E6051">
        <v>374</v>
      </c>
      <c r="F6051">
        <v>279</v>
      </c>
      <c r="G6051" t="s">
        <v>89</v>
      </c>
    </row>
    <row r="6052" spans="1:7" x14ac:dyDescent="0.2">
      <c r="A6052">
        <v>2.9704581974654899E+17</v>
      </c>
      <c r="B6052" t="s">
        <v>11698</v>
      </c>
      <c r="C6052" t="e">
        <f xml:space="preserve"> ccade937 Thanks Cynthia.</f>
        <v>#NAME?</v>
      </c>
      <c r="D6052" s="1">
        <v>41305.803425925929</v>
      </c>
      <c r="E6052">
        <v>2</v>
      </c>
      <c r="F6052">
        <v>0</v>
      </c>
      <c r="G6052" t="s">
        <v>89</v>
      </c>
    </row>
    <row r="6053" spans="1:7" x14ac:dyDescent="0.2">
      <c r="A6053">
        <v>2.9704646592943302E+17</v>
      </c>
      <c r="B6053" t="s">
        <v>11699</v>
      </c>
      <c r="C6053" t="s">
        <v>11700</v>
      </c>
      <c r="D6053" s="1">
        <v>41305.805208333331</v>
      </c>
      <c r="E6053">
        <v>14</v>
      </c>
      <c r="F6053">
        <v>5</v>
      </c>
      <c r="G6053" t="s">
        <v>215</v>
      </c>
    </row>
    <row r="6054" spans="1:7" x14ac:dyDescent="0.2">
      <c r="A6054">
        <v>2.9704672595110701E+17</v>
      </c>
      <c r="B6054" t="s">
        <v>11701</v>
      </c>
      <c r="C6054" t="s">
        <v>11702</v>
      </c>
      <c r="D6054" s="1">
        <v>41305.805925925924</v>
      </c>
      <c r="E6054">
        <v>12</v>
      </c>
      <c r="F6054">
        <v>13</v>
      </c>
      <c r="G6054" t="s">
        <v>576</v>
      </c>
    </row>
    <row r="6055" spans="1:7" x14ac:dyDescent="0.2">
      <c r="A6055">
        <v>2.97050775589376E+17</v>
      </c>
      <c r="B6055" t="s">
        <v>11703</v>
      </c>
      <c r="C6055" t="s">
        <v>11704</v>
      </c>
      <c r="D6055" s="1">
        <v>41305.817106481481</v>
      </c>
      <c r="E6055">
        <v>182</v>
      </c>
      <c r="F6055">
        <v>51</v>
      </c>
    </row>
    <row r="6056" spans="1:7" x14ac:dyDescent="0.2">
      <c r="A6056">
        <v>2.9705293923786298E+17</v>
      </c>
      <c r="B6056" t="s">
        <v>11705</v>
      </c>
      <c r="C6056" t="s">
        <v>11706</v>
      </c>
      <c r="D6056" s="1">
        <v>41305.823078703703</v>
      </c>
      <c r="E6056">
        <v>28</v>
      </c>
      <c r="F6056">
        <v>17</v>
      </c>
      <c r="G6056" t="s">
        <v>487</v>
      </c>
    </row>
    <row r="6057" spans="1:7" x14ac:dyDescent="0.2">
      <c r="A6057">
        <v>2.9705495506649901E+17</v>
      </c>
      <c r="B6057" t="s">
        <v>11707</v>
      </c>
      <c r="C6057" t="s">
        <v>11708</v>
      </c>
      <c r="D6057" s="1">
        <v>41305.828634259262</v>
      </c>
      <c r="E6057">
        <v>2</v>
      </c>
      <c r="F6057">
        <v>1</v>
      </c>
      <c r="G6057" t="s">
        <v>89</v>
      </c>
    </row>
    <row r="6058" spans="1:7" x14ac:dyDescent="0.2">
      <c r="A6058">
        <v>2.9705538098549901E+17</v>
      </c>
      <c r="B6058" t="s">
        <v>11709</v>
      </c>
      <c r="C6058" t="s">
        <v>11710</v>
      </c>
      <c r="D6058" s="1">
        <v>41305.829814814817</v>
      </c>
      <c r="E6058">
        <v>3</v>
      </c>
      <c r="F6058">
        <v>1</v>
      </c>
      <c r="G6058" t="s">
        <v>89</v>
      </c>
    </row>
    <row r="6059" spans="1:7" x14ac:dyDescent="0.2">
      <c r="A6059">
        <v>2.9705569377990202E+17</v>
      </c>
      <c r="B6059" t="s">
        <v>11711</v>
      </c>
      <c r="C6059" t="s">
        <v>11712</v>
      </c>
      <c r="D6059" s="1">
        <v>41305.830682870372</v>
      </c>
      <c r="E6059">
        <v>95</v>
      </c>
      <c r="F6059">
        <v>110</v>
      </c>
      <c r="G6059" t="e">
        <f>_xlfn.SINGLE( _xlfn.SINGLE(johfax))</f>
        <v>#NAME?</v>
      </c>
    </row>
    <row r="6060" spans="1:7" x14ac:dyDescent="0.2">
      <c r="A6060">
        <v>2.9705611516904602E+17</v>
      </c>
      <c r="B6060" t="s">
        <v>11713</v>
      </c>
      <c r="C6060" t="e">
        <f>_xlfn.SINGLE( brianchampagne _xlfn.SINGLE( oliviaculpo Olivia is great))--x10.</f>
        <v>#NAME?</v>
      </c>
      <c r="D6060" s="1">
        <v>41305.83184027778</v>
      </c>
      <c r="E6060">
        <v>1</v>
      </c>
      <c r="F6060">
        <v>0</v>
      </c>
      <c r="G6060" t="s">
        <v>215</v>
      </c>
    </row>
    <row r="6061" spans="1:7" x14ac:dyDescent="0.2">
      <c r="A6061">
        <v>2.9705637540464998E+17</v>
      </c>
      <c r="B6061" t="s">
        <v>11714</v>
      </c>
      <c r="C6061" t="s">
        <v>11715</v>
      </c>
      <c r="D6061" s="1">
        <v>41305.832557870373</v>
      </c>
      <c r="E6061">
        <v>2</v>
      </c>
      <c r="F6061">
        <v>0</v>
      </c>
      <c r="G6061" t="s">
        <v>89</v>
      </c>
    </row>
    <row r="6062" spans="1:7" x14ac:dyDescent="0.2">
      <c r="A6062">
        <v>2.9706241196859302E+17</v>
      </c>
      <c r="B6062" t="s">
        <v>11716</v>
      </c>
      <c r="C6062" t="s">
        <v>11717</v>
      </c>
      <c r="D6062" s="1">
        <v>41305.849212962959</v>
      </c>
      <c r="E6062">
        <v>20</v>
      </c>
      <c r="F6062">
        <v>4</v>
      </c>
      <c r="G6062" t="s">
        <v>89</v>
      </c>
    </row>
    <row r="6063" spans="1:7" x14ac:dyDescent="0.2">
      <c r="A6063">
        <v>2.9706747724077402E+17</v>
      </c>
      <c r="B6063" t="s">
        <v>11718</v>
      </c>
      <c r="C6063" t="s">
        <v>11719</v>
      </c>
      <c r="D6063" s="1">
        <v>41305.863194444442</v>
      </c>
      <c r="E6063">
        <v>5</v>
      </c>
      <c r="F6063">
        <v>19</v>
      </c>
      <c r="G6063" t="s">
        <v>215</v>
      </c>
    </row>
    <row r="6064" spans="1:7" x14ac:dyDescent="0.2">
      <c r="A6064">
        <v>2.9706778618482202E+17</v>
      </c>
      <c r="B6064" t="s">
        <v>11720</v>
      </c>
      <c r="C6064" t="e">
        <f xml:space="preserve"> dirkbockel Thanks and good luck.</f>
        <v>#NAME?</v>
      </c>
      <c r="D6064" s="1">
        <v>41305.864050925928</v>
      </c>
      <c r="E6064">
        <v>1</v>
      </c>
      <c r="F6064">
        <v>0</v>
      </c>
      <c r="G6064" t="s">
        <v>89</v>
      </c>
    </row>
    <row r="6065" spans="1:7" x14ac:dyDescent="0.2">
      <c r="A6065">
        <v>2.9707197387860698E+17</v>
      </c>
      <c r="B6065" t="s">
        <v>11721</v>
      </c>
      <c r="C6065" t="s">
        <v>11722</v>
      </c>
      <c r="D6065" s="1">
        <v>41305.875601851854</v>
      </c>
      <c r="E6065">
        <v>22</v>
      </c>
      <c r="F6065">
        <v>18</v>
      </c>
    </row>
    <row r="6066" spans="1:7" x14ac:dyDescent="0.2">
      <c r="A6066">
        <v>2.9707277440347302E+17</v>
      </c>
      <c r="B6066" t="s">
        <v>11723</v>
      </c>
      <c r="C6066" t="s">
        <v>11724</v>
      </c>
      <c r="D6066" s="1">
        <v>41305.877812500003</v>
      </c>
      <c r="E6066">
        <v>25</v>
      </c>
      <c r="F6066">
        <v>15</v>
      </c>
      <c r="G6066" t="s">
        <v>576</v>
      </c>
    </row>
    <row r="6067" spans="1:7" x14ac:dyDescent="0.2">
      <c r="A6067">
        <v>2.9707669984419002E+17</v>
      </c>
      <c r="B6067" t="s">
        <v>11725</v>
      </c>
      <c r="C6067" t="s">
        <v>11726</v>
      </c>
      <c r="D6067" s="1">
        <v>41305.888645833336</v>
      </c>
      <c r="E6067">
        <v>278</v>
      </c>
      <c r="F6067">
        <v>86</v>
      </c>
    </row>
    <row r="6068" spans="1:7" x14ac:dyDescent="0.2">
      <c r="A6068">
        <v>2.9708176600976499E+17</v>
      </c>
      <c r="B6068" t="s">
        <v>11727</v>
      </c>
      <c r="C6068" t="s">
        <v>11728</v>
      </c>
      <c r="D6068" s="1">
        <v>41305.902627314812</v>
      </c>
      <c r="E6068">
        <v>384</v>
      </c>
      <c r="F6068">
        <v>168</v>
      </c>
    </row>
    <row r="6069" spans="1:7" x14ac:dyDescent="0.2">
      <c r="A6069">
        <v>2.9708322870620102E+17</v>
      </c>
      <c r="B6069" t="s">
        <v>11729</v>
      </c>
      <c r="C6069" t="s">
        <v>11730</v>
      </c>
      <c r="D6069" s="1">
        <v>41305.906655092593</v>
      </c>
      <c r="E6069">
        <v>21076</v>
      </c>
      <c r="F6069">
        <v>19022</v>
      </c>
      <c r="G6069" t="s">
        <v>89</v>
      </c>
    </row>
    <row r="6070" spans="1:7" x14ac:dyDescent="0.2">
      <c r="A6070">
        <v>2.9708458433458899E+17</v>
      </c>
      <c r="B6070" t="s">
        <v>11731</v>
      </c>
      <c r="C6070" t="s">
        <v>11732</v>
      </c>
      <c r="D6070" s="1">
        <v>41305.910405092596</v>
      </c>
      <c r="E6070">
        <v>2771</v>
      </c>
      <c r="F6070">
        <v>943</v>
      </c>
      <c r="G6070" t="s">
        <v>89</v>
      </c>
    </row>
    <row r="6071" spans="1:7" x14ac:dyDescent="0.2">
      <c r="A6071">
        <v>2.9708761385101702E+17</v>
      </c>
      <c r="B6071" t="s">
        <v>11733</v>
      </c>
      <c r="C6071" t="s">
        <v>11734</v>
      </c>
      <c r="D6071" s="1">
        <v>41305.918761574074</v>
      </c>
      <c r="E6071">
        <v>8925</v>
      </c>
      <c r="F6071">
        <v>5523</v>
      </c>
      <c r="G6071" t="s">
        <v>89</v>
      </c>
    </row>
    <row r="6072" spans="1:7" x14ac:dyDescent="0.2">
      <c r="A6072">
        <v>2.9708946391236998E+17</v>
      </c>
      <c r="B6072" t="s">
        <v>11735</v>
      </c>
      <c r="C6072" t="s">
        <v>11736</v>
      </c>
      <c r="D6072" s="1">
        <v>41305.92386574074</v>
      </c>
      <c r="E6072">
        <v>21</v>
      </c>
      <c r="F6072">
        <v>13</v>
      </c>
      <c r="G6072" t="s">
        <v>215</v>
      </c>
    </row>
    <row r="6073" spans="1:7" x14ac:dyDescent="0.2">
      <c r="A6073">
        <v>2.97092192122576E+17</v>
      </c>
      <c r="B6073" t="s">
        <v>11737</v>
      </c>
      <c r="C6073" t="e">
        <f>_xlfn.SINGLE(Hantas88 not even a little bit)--Thanks.</f>
        <v>#NAME?</v>
      </c>
      <c r="D6073" s="1">
        <v>41305.931388888886</v>
      </c>
      <c r="E6073">
        <v>3</v>
      </c>
      <c r="F6073">
        <v>5</v>
      </c>
      <c r="G6073" t="e">
        <f>Hantas88</f>
        <v>#NAME?</v>
      </c>
    </row>
    <row r="6074" spans="1:7" x14ac:dyDescent="0.2">
      <c r="A6074">
        <v>2.9709242366912102E+17</v>
      </c>
      <c r="B6074" t="s">
        <v>11738</v>
      </c>
      <c r="C6074" t="e">
        <f>_xlfn.SINGLE(minlarrycornel _xlfn.SINGLE( FOXSports I agree.))</f>
        <v>#NAME?</v>
      </c>
      <c r="D6074" s="1">
        <v>41305.932037037041</v>
      </c>
      <c r="E6074">
        <v>3</v>
      </c>
      <c r="F6074">
        <v>1</v>
      </c>
      <c r="G6074" t="s">
        <v>11739</v>
      </c>
    </row>
    <row r="6075" spans="1:7" x14ac:dyDescent="0.2">
      <c r="A6075">
        <v>2.9709264832863802E+17</v>
      </c>
      <c r="B6075" t="s">
        <v>11740</v>
      </c>
      <c r="C6075" t="s">
        <v>11741</v>
      </c>
      <c r="D6075" s="1">
        <v>41305.932650462964</v>
      </c>
      <c r="E6075">
        <v>4</v>
      </c>
      <c r="F6075">
        <v>3</v>
      </c>
      <c r="G6075" t="s">
        <v>89</v>
      </c>
    </row>
    <row r="6076" spans="1:7" x14ac:dyDescent="0.2">
      <c r="A6076">
        <v>2.9709835131960499E+17</v>
      </c>
      <c r="B6076" t="s">
        <v>11742</v>
      </c>
      <c r="C6076" t="s">
        <v>11743</v>
      </c>
      <c r="D6076" s="1">
        <v>41305.948391203703</v>
      </c>
      <c r="E6076">
        <v>660</v>
      </c>
      <c r="F6076">
        <v>395</v>
      </c>
      <c r="G6076" t="s">
        <v>89</v>
      </c>
    </row>
    <row r="6077" spans="1:7" x14ac:dyDescent="0.2">
      <c r="A6077">
        <v>2.9709858345755802E+17</v>
      </c>
      <c r="B6077" t="s">
        <v>11744</v>
      </c>
      <c r="C6077" t="s">
        <v>11745</v>
      </c>
      <c r="D6077" s="1">
        <v>41305.94902777778</v>
      </c>
      <c r="E6077">
        <v>3353</v>
      </c>
      <c r="F6077">
        <v>2402</v>
      </c>
      <c r="G6077" t="s">
        <v>89</v>
      </c>
    </row>
    <row r="6078" spans="1:7" x14ac:dyDescent="0.2">
      <c r="A6078">
        <v>2.9733937276689997E+17</v>
      </c>
      <c r="B6078" t="s">
        <v>11746</v>
      </c>
      <c r="C6078" t="s">
        <v>11747</v>
      </c>
      <c r="D6078" s="1">
        <v>41306.613483796296</v>
      </c>
      <c r="E6078">
        <v>82</v>
      </c>
      <c r="F6078">
        <v>38</v>
      </c>
    </row>
    <row r="6079" spans="1:7" x14ac:dyDescent="0.2">
      <c r="A6079">
        <v>2.9733981593707302E+17</v>
      </c>
      <c r="B6079" t="s">
        <v>11748</v>
      </c>
      <c r="C6079" t="s">
        <v>11749</v>
      </c>
      <c r="D6079" s="1">
        <v>41306.614710648151</v>
      </c>
      <c r="E6079">
        <v>108</v>
      </c>
      <c r="F6079">
        <v>33</v>
      </c>
    </row>
    <row r="6080" spans="1:7" x14ac:dyDescent="0.2">
      <c r="A6080">
        <v>2.9736547893707098E+17</v>
      </c>
      <c r="B6080" t="s">
        <v>11750</v>
      </c>
      <c r="C6080" t="s">
        <v>11751</v>
      </c>
      <c r="D6080" s="1">
        <v>41306.685520833336</v>
      </c>
      <c r="E6080">
        <v>874</v>
      </c>
      <c r="F6080">
        <v>388</v>
      </c>
    </row>
    <row r="6081" spans="1:7" x14ac:dyDescent="0.2">
      <c r="A6081">
        <v>2.9738737191210099E+17</v>
      </c>
      <c r="B6081" t="s">
        <v>11752</v>
      </c>
      <c r="C6081" t="s">
        <v>11753</v>
      </c>
      <c r="D6081" s="1">
        <v>41306.745937500003</v>
      </c>
      <c r="E6081">
        <v>28</v>
      </c>
      <c r="F6081">
        <v>32</v>
      </c>
      <c r="G6081" t="s">
        <v>89</v>
      </c>
    </row>
    <row r="6082" spans="1:7" x14ac:dyDescent="0.2">
      <c r="A6082">
        <v>2.9739301061697101E+17</v>
      </c>
      <c r="B6082" t="s">
        <v>11754</v>
      </c>
      <c r="C6082" t="s">
        <v>11755</v>
      </c>
      <c r="D6082" s="1">
        <v>41306.761493055557</v>
      </c>
      <c r="E6082">
        <v>34</v>
      </c>
      <c r="F6082">
        <v>18</v>
      </c>
      <c r="G6082" t="s">
        <v>89</v>
      </c>
    </row>
    <row r="6083" spans="1:7" x14ac:dyDescent="0.2">
      <c r="A6083">
        <v>2.9740784892368E+17</v>
      </c>
      <c r="B6083" t="s">
        <v>11756</v>
      </c>
      <c r="C6083" t="s">
        <v>11757</v>
      </c>
      <c r="D6083" s="1">
        <v>41306.802442129629</v>
      </c>
      <c r="E6083">
        <v>142</v>
      </c>
      <c r="F6083">
        <v>16</v>
      </c>
      <c r="G6083" t="s">
        <v>89</v>
      </c>
    </row>
    <row r="6084" spans="1:7" x14ac:dyDescent="0.2">
      <c r="A6084">
        <v>2.9741499208761702E+17</v>
      </c>
      <c r="B6084" t="s">
        <v>11758</v>
      </c>
      <c r="C6084" t="s">
        <v>11759</v>
      </c>
      <c r="D6084" s="1">
        <v>41306.822152777779</v>
      </c>
      <c r="E6084">
        <v>2</v>
      </c>
      <c r="F6084">
        <v>4</v>
      </c>
      <c r="G6084" t="s">
        <v>215</v>
      </c>
    </row>
    <row r="6085" spans="1:7" x14ac:dyDescent="0.2">
      <c r="A6085">
        <v>2.9741578743671098E+17</v>
      </c>
      <c r="B6085" t="s">
        <v>11760</v>
      </c>
      <c r="C6085" t="e">
        <f>_xlfn.SINGLE( nmbr8 _xlfn.SINGLE( CelebApprentice Thanks Deanna.))</f>
        <v>#NAME?</v>
      </c>
      <c r="D6085" s="1">
        <v>41306.82435185185</v>
      </c>
      <c r="E6085">
        <v>3</v>
      </c>
      <c r="F6085">
        <v>2</v>
      </c>
      <c r="G6085" t="s">
        <v>215</v>
      </c>
    </row>
    <row r="6086" spans="1:7" x14ac:dyDescent="0.2">
      <c r="A6086">
        <v>2.9742198104798797E+17</v>
      </c>
      <c r="B6086" t="s">
        <v>11761</v>
      </c>
      <c r="C6086" t="s">
        <v>11762</v>
      </c>
      <c r="D6086" s="1">
        <v>41306.841435185182</v>
      </c>
      <c r="E6086">
        <v>544</v>
      </c>
      <c r="F6086">
        <v>274</v>
      </c>
      <c r="G6086" t="s">
        <v>215</v>
      </c>
    </row>
    <row r="6087" spans="1:7" x14ac:dyDescent="0.2">
      <c r="A6087">
        <v>2.9743611101224499E+17</v>
      </c>
      <c r="B6087" t="s">
        <v>11763</v>
      </c>
      <c r="C6087" t="e">
        <f xml:space="preserve"> SteelMagn new York.</f>
        <v>#NAME?</v>
      </c>
      <c r="D6087" s="1">
        <v>41306.880428240744</v>
      </c>
      <c r="E6087">
        <v>3</v>
      </c>
      <c r="F6087">
        <v>0</v>
      </c>
      <c r="G6087" t="s">
        <v>89</v>
      </c>
    </row>
    <row r="6088" spans="1:7" x14ac:dyDescent="0.2">
      <c r="A6088">
        <v>2.97437775857328E+17</v>
      </c>
      <c r="B6088" t="s">
        <v>11764</v>
      </c>
      <c r="C6088" t="s">
        <v>11765</v>
      </c>
      <c r="D6088" s="1">
        <v>41306.885023148148</v>
      </c>
      <c r="E6088">
        <v>4</v>
      </c>
      <c r="F6088">
        <v>6</v>
      </c>
      <c r="G6088" t="s">
        <v>89</v>
      </c>
    </row>
    <row r="6089" spans="1:7" x14ac:dyDescent="0.2">
      <c r="A6089">
        <v>2.9743804487999002E+17</v>
      </c>
      <c r="B6089" t="s">
        <v>11766</v>
      </c>
      <c r="C6089" t="e">
        <f xml:space="preserve"> bennypagejr best buildilng and service.</f>
        <v>#NAME?</v>
      </c>
      <c r="D6089" s="1">
        <v>41306.885763888888</v>
      </c>
      <c r="E6089">
        <v>1</v>
      </c>
      <c r="F6089">
        <v>1</v>
      </c>
      <c r="G6089" t="s">
        <v>89</v>
      </c>
    </row>
    <row r="6090" spans="1:7" x14ac:dyDescent="0.2">
      <c r="A6090">
        <v>2.97438317346168E+17</v>
      </c>
      <c r="B6090" t="s">
        <v>11767</v>
      </c>
      <c r="C6090" t="s">
        <v>11768</v>
      </c>
      <c r="D6090" s="1">
        <v>41306.886516203704</v>
      </c>
      <c r="E6090">
        <v>3</v>
      </c>
      <c r="F6090">
        <v>1</v>
      </c>
      <c r="G6090" t="s">
        <v>215</v>
      </c>
    </row>
    <row r="6091" spans="1:7" x14ac:dyDescent="0.2">
      <c r="A6091">
        <v>2.9743852375206202E+17</v>
      </c>
      <c r="B6091" t="s">
        <v>11769</v>
      </c>
      <c r="C6091" t="s">
        <v>11770</v>
      </c>
      <c r="D6091" s="1">
        <v>41306.887083333335</v>
      </c>
      <c r="E6091">
        <v>3</v>
      </c>
      <c r="F6091">
        <v>10</v>
      </c>
      <c r="G6091" t="s">
        <v>89</v>
      </c>
    </row>
    <row r="6092" spans="1:7" x14ac:dyDescent="0.2">
      <c r="A6092">
        <v>2.9743904883280602E+17</v>
      </c>
      <c r="B6092" t="s">
        <v>11771</v>
      </c>
      <c r="C6092" t="e">
        <f>DrewHemijk Thanks Drew. good luck.</f>
        <v>#NAME?</v>
      </c>
      <c r="D6092" s="1">
        <v>41306.888541666667</v>
      </c>
      <c r="E6092">
        <v>2</v>
      </c>
      <c r="F6092">
        <v>0</v>
      </c>
      <c r="G6092" t="e">
        <f>DrewHemijk</f>
        <v>#NAME?</v>
      </c>
    </row>
    <row r="6093" spans="1:7" x14ac:dyDescent="0.2">
      <c r="A6093">
        <v>2.9743970796765498E+17</v>
      </c>
      <c r="B6093" t="s">
        <v>11772</v>
      </c>
      <c r="C6093" t="e">
        <f>_xlfn.SINGLE( Chiamboy8 Thanks for Your kind thoughts), I love S.I.</f>
        <v>#NAME?</v>
      </c>
      <c r="D6093" s="1">
        <v>41306.8903587963</v>
      </c>
      <c r="E6093">
        <v>1</v>
      </c>
      <c r="F6093">
        <v>3</v>
      </c>
      <c r="G6093" t="s">
        <v>89</v>
      </c>
    </row>
    <row r="6094" spans="1:7" x14ac:dyDescent="0.2">
      <c r="A6094">
        <v>2.9744013097160198E+17</v>
      </c>
      <c r="B6094" t="s">
        <v>11773</v>
      </c>
      <c r="C6094" t="s">
        <v>11774</v>
      </c>
      <c r="D6094" s="1">
        <v>41306.891527777778</v>
      </c>
      <c r="E6094">
        <v>240</v>
      </c>
      <c r="F6094">
        <v>97</v>
      </c>
    </row>
    <row r="6095" spans="1:7" x14ac:dyDescent="0.2">
      <c r="A6095">
        <v>2.9744573404586803E+17</v>
      </c>
      <c r="B6095" t="s">
        <v>11775</v>
      </c>
      <c r="C6095" t="s">
        <v>11776</v>
      </c>
      <c r="D6095" s="1">
        <v>41306.90697916667</v>
      </c>
      <c r="E6095">
        <v>1215</v>
      </c>
      <c r="F6095">
        <v>1515</v>
      </c>
    </row>
    <row r="6096" spans="1:7" x14ac:dyDescent="0.2">
      <c r="A6096">
        <v>2.9744754696666701E+17</v>
      </c>
      <c r="B6096" t="s">
        <v>11777</v>
      </c>
      <c r="C6096" t="s">
        <v>11778</v>
      </c>
      <c r="D6096" s="1">
        <v>41306.911990740744</v>
      </c>
      <c r="E6096">
        <v>238</v>
      </c>
      <c r="F6096">
        <v>131</v>
      </c>
    </row>
    <row r="6097" spans="1:7" x14ac:dyDescent="0.2">
      <c r="A6097">
        <v>2.9745005211119603E+17</v>
      </c>
      <c r="B6097" t="s">
        <v>11779</v>
      </c>
      <c r="C6097" t="e">
        <f xml:space="preserve"> jaypward Thanks Jay.</f>
        <v>#NAME?</v>
      </c>
      <c r="D6097" s="1">
        <v>41306.918900462966</v>
      </c>
      <c r="E6097">
        <v>2</v>
      </c>
      <c r="F6097">
        <v>1</v>
      </c>
      <c r="G6097" t="s">
        <v>89</v>
      </c>
    </row>
    <row r="6098" spans="1:7" x14ac:dyDescent="0.2">
      <c r="A6098">
        <v>2.9745037450216998E+17</v>
      </c>
      <c r="B6098" t="s">
        <v>11780</v>
      </c>
      <c r="C6098" t="e">
        <f>JNorr11 many Thanks.</f>
        <v>#NAME?</v>
      </c>
      <c r="D6098" s="1">
        <v>41306.919791666667</v>
      </c>
      <c r="E6098">
        <v>3</v>
      </c>
      <c r="F6098">
        <v>1</v>
      </c>
      <c r="G6098" t="e">
        <f>JNorr11</f>
        <v>#NAME?</v>
      </c>
    </row>
    <row r="6099" spans="1:7" x14ac:dyDescent="0.2">
      <c r="A6099">
        <v>2.9745188516046003E+17</v>
      </c>
      <c r="B6099" t="s">
        <v>11781</v>
      </c>
      <c r="C6099" t="s">
        <v>11782</v>
      </c>
      <c r="D6099" s="1">
        <v>41306.923958333333</v>
      </c>
      <c r="E6099">
        <v>682</v>
      </c>
      <c r="F6099">
        <v>211</v>
      </c>
    </row>
    <row r="6100" spans="1:7" x14ac:dyDescent="0.2">
      <c r="A6100">
        <v>2.9745249502482803E+17</v>
      </c>
      <c r="B6100" t="s">
        <v>11783</v>
      </c>
      <c r="C6100" t="s">
        <v>11784</v>
      </c>
      <c r="D6100" s="1">
        <v>41306.925636574073</v>
      </c>
      <c r="E6100">
        <v>8</v>
      </c>
      <c r="F6100">
        <v>2</v>
      </c>
      <c r="G6100" t="e">
        <f>minlarrycornel</f>
        <v>#NAME?</v>
      </c>
    </row>
    <row r="6101" spans="1:7" x14ac:dyDescent="0.2">
      <c r="A6101">
        <v>2.9825196691462502E+17</v>
      </c>
      <c r="B6101" t="s">
        <v>11785</v>
      </c>
      <c r="C6101" t="s">
        <v>11786</v>
      </c>
      <c r="D6101" s="1">
        <v>41309.13175925926</v>
      </c>
      <c r="E6101">
        <v>347</v>
      </c>
      <c r="F6101">
        <v>145</v>
      </c>
    </row>
    <row r="6102" spans="1:7" x14ac:dyDescent="0.2">
      <c r="A6102">
        <v>2.9825219756362099E+17</v>
      </c>
      <c r="B6102" t="s">
        <v>11787</v>
      </c>
      <c r="C6102" t="s">
        <v>11788</v>
      </c>
      <c r="D6102" s="1">
        <v>41309.132395833331</v>
      </c>
      <c r="E6102">
        <v>2227</v>
      </c>
      <c r="F6102">
        <v>799</v>
      </c>
    </row>
    <row r="6103" spans="1:7" x14ac:dyDescent="0.2">
      <c r="A6103">
        <v>2.9843831941773299E+17</v>
      </c>
      <c r="B6103" t="s">
        <v>11789</v>
      </c>
      <c r="C6103" t="s">
        <v>11790</v>
      </c>
      <c r="D6103" s="1">
        <v>41309.645995370367</v>
      </c>
      <c r="E6103">
        <v>341</v>
      </c>
      <c r="F6103">
        <v>243</v>
      </c>
    </row>
    <row r="6104" spans="1:7" x14ac:dyDescent="0.2">
      <c r="A6104">
        <v>2.98448002375376E+17</v>
      </c>
      <c r="B6104" t="s">
        <v>11791</v>
      </c>
      <c r="C6104" t="e">
        <f xml:space="preserve"> misskhan Thank you.</f>
        <v>#NAME?</v>
      </c>
      <c r="D6104" s="1">
        <v>41309.672719907408</v>
      </c>
      <c r="E6104">
        <v>5</v>
      </c>
      <c r="F6104">
        <v>2</v>
      </c>
      <c r="G6104" t="s">
        <v>89</v>
      </c>
    </row>
    <row r="6105" spans="1:7" x14ac:dyDescent="0.2">
      <c r="A6105">
        <v>2.9846175593020998E+17</v>
      </c>
      <c r="B6105" t="s">
        <v>11792</v>
      </c>
      <c r="C6105" t="s">
        <v>11793</v>
      </c>
      <c r="D6105" s="1">
        <v>41309.7106712963</v>
      </c>
      <c r="E6105">
        <v>685</v>
      </c>
      <c r="F6105">
        <v>389</v>
      </c>
      <c r="G6105" t="s">
        <v>89</v>
      </c>
    </row>
    <row r="6106" spans="1:7" x14ac:dyDescent="0.2">
      <c r="A6106">
        <v>2.9846227856143098E+17</v>
      </c>
      <c r="B6106" t="s">
        <v>11794</v>
      </c>
      <c r="C6106" t="s">
        <v>11795</v>
      </c>
      <c r="D6106" s="1">
        <v>41309.712118055555</v>
      </c>
      <c r="E6106">
        <v>144</v>
      </c>
      <c r="F6106">
        <v>111</v>
      </c>
      <c r="G6106" t="s">
        <v>89</v>
      </c>
    </row>
    <row r="6107" spans="1:7" x14ac:dyDescent="0.2">
      <c r="A6107">
        <v>2.9850400791424602E+17</v>
      </c>
      <c r="B6107" t="s">
        <v>11796</v>
      </c>
      <c r="C6107" t="s">
        <v>11797</v>
      </c>
      <c r="D6107" s="1">
        <v>41309.827268518522</v>
      </c>
      <c r="E6107">
        <v>64</v>
      </c>
      <c r="F6107">
        <v>81</v>
      </c>
      <c r="G6107" t="s">
        <v>89</v>
      </c>
    </row>
    <row r="6108" spans="1:7" x14ac:dyDescent="0.2">
      <c r="A6108">
        <v>2.9850639923376499E+17</v>
      </c>
      <c r="B6108" t="s">
        <v>11798</v>
      </c>
      <c r="C6108" t="s">
        <v>11799</v>
      </c>
      <c r="D6108" s="1">
        <v>41309.833865740744</v>
      </c>
      <c r="E6108">
        <v>56</v>
      </c>
      <c r="F6108">
        <v>33</v>
      </c>
      <c r="G6108" t="s">
        <v>215</v>
      </c>
    </row>
    <row r="6109" spans="1:7" x14ac:dyDescent="0.2">
      <c r="A6109">
        <v>2.9851178958968E+17</v>
      </c>
      <c r="B6109" t="s">
        <v>11800</v>
      </c>
      <c r="C6109" t="s">
        <v>11801</v>
      </c>
      <c r="D6109" s="1">
        <v>41309.848738425928</v>
      </c>
      <c r="E6109">
        <v>2</v>
      </c>
      <c r="F6109">
        <v>0</v>
      </c>
      <c r="G6109" t="s">
        <v>89</v>
      </c>
    </row>
    <row r="6110" spans="1:7" x14ac:dyDescent="0.2">
      <c r="A6110">
        <v>2.9851222426637901E+17</v>
      </c>
      <c r="B6110" t="s">
        <v>11802</v>
      </c>
      <c r="C6110" t="s">
        <v>11803</v>
      </c>
      <c r="D6110" s="1">
        <v>41309.849942129629</v>
      </c>
      <c r="E6110">
        <v>4</v>
      </c>
      <c r="F6110">
        <v>2</v>
      </c>
      <c r="G6110" t="s">
        <v>89</v>
      </c>
    </row>
    <row r="6111" spans="1:7" x14ac:dyDescent="0.2">
      <c r="A6111">
        <v>2.9851294556081299E+17</v>
      </c>
      <c r="B6111" t="s">
        <v>11804</v>
      </c>
      <c r="C6111" t="e">
        <f xml:space="preserve"> psychicRuth No.</f>
        <v>#NAME?</v>
      </c>
      <c r="D6111" s="1">
        <v>41309.851921296293</v>
      </c>
      <c r="E6111">
        <v>16</v>
      </c>
      <c r="F6111">
        <v>25</v>
      </c>
      <c r="G6111" t="s">
        <v>89</v>
      </c>
    </row>
    <row r="6112" spans="1:7" x14ac:dyDescent="0.2">
      <c r="A6112">
        <v>2.9851319699675501E+17</v>
      </c>
      <c r="B6112" t="s">
        <v>11805</v>
      </c>
      <c r="C6112" t="s">
        <v>11806</v>
      </c>
      <c r="D6112" s="1">
        <v>41309.85261574074</v>
      </c>
      <c r="E6112">
        <v>0</v>
      </c>
      <c r="F6112">
        <v>1</v>
      </c>
      <c r="G6112" t="s">
        <v>89</v>
      </c>
    </row>
    <row r="6113" spans="1:7" x14ac:dyDescent="0.2">
      <c r="A6113">
        <v>2.9851343637827501E+17</v>
      </c>
      <c r="B6113" t="s">
        <v>11807</v>
      </c>
      <c r="C6113" t="e">
        <f xml:space="preserve"> VuyolwethuManka Thank You very much.</f>
        <v>#NAME?</v>
      </c>
      <c r="D6113" s="1">
        <v>41309.85328703704</v>
      </c>
      <c r="E6113">
        <v>3</v>
      </c>
      <c r="F6113">
        <v>1</v>
      </c>
      <c r="G6113" t="s">
        <v>89</v>
      </c>
    </row>
    <row r="6114" spans="1:7" x14ac:dyDescent="0.2">
      <c r="A6114">
        <v>2.9851499795961798E+17</v>
      </c>
      <c r="B6114" t="s">
        <v>11808</v>
      </c>
      <c r="C6114" t="s">
        <v>11809</v>
      </c>
      <c r="D6114" s="1">
        <v>41309.857592592591</v>
      </c>
      <c r="E6114">
        <v>1</v>
      </c>
      <c r="F6114">
        <v>1</v>
      </c>
      <c r="G6114" t="s">
        <v>89</v>
      </c>
    </row>
    <row r="6115" spans="1:7" x14ac:dyDescent="0.2">
      <c r="A6115">
        <v>2.9851528988734598E+17</v>
      </c>
      <c r="B6115" t="s">
        <v>11810</v>
      </c>
      <c r="C6115" t="s">
        <v>11811</v>
      </c>
      <c r="D6115" s="1">
        <v>41309.858391203707</v>
      </c>
      <c r="E6115">
        <v>3</v>
      </c>
      <c r="F6115">
        <v>0</v>
      </c>
      <c r="G6115" t="s">
        <v>89</v>
      </c>
    </row>
    <row r="6116" spans="1:7" x14ac:dyDescent="0.2">
      <c r="A6116">
        <v>2.9851546811591802E+17</v>
      </c>
      <c r="B6116" t="s">
        <v>11812</v>
      </c>
      <c r="C6116" t="e">
        <f>_xlfn.SINGLE( mktgdynamo _xlfn.SINGLE( foxandfriends Thanks.))</f>
        <v>#NAME?</v>
      </c>
      <c r="D6116" s="1">
        <v>41309.858888888892</v>
      </c>
      <c r="E6116">
        <v>0</v>
      </c>
      <c r="F6116">
        <v>1</v>
      </c>
      <c r="G6116" t="s">
        <v>215</v>
      </c>
    </row>
    <row r="6117" spans="1:7" x14ac:dyDescent="0.2">
      <c r="A6117">
        <v>2.9851608948526202E+17</v>
      </c>
      <c r="B6117" t="s">
        <v>11813</v>
      </c>
      <c r="C6117" t="s">
        <v>11814</v>
      </c>
      <c r="D6117" s="1">
        <v>41309.860601851855</v>
      </c>
      <c r="E6117">
        <v>4</v>
      </c>
      <c r="F6117">
        <v>1</v>
      </c>
      <c r="G6117" t="s">
        <v>89</v>
      </c>
    </row>
    <row r="6118" spans="1:7" x14ac:dyDescent="0.2">
      <c r="A6118">
        <v>2.9851768189893402E+17</v>
      </c>
      <c r="B6118" t="s">
        <v>11815</v>
      </c>
      <c r="C6118" t="s">
        <v>11816</v>
      </c>
      <c r="D6118" s="1">
        <v>41309.864999999998</v>
      </c>
      <c r="E6118">
        <v>1</v>
      </c>
      <c r="F6118">
        <v>1</v>
      </c>
      <c r="G6118" t="s">
        <v>89</v>
      </c>
    </row>
    <row r="6119" spans="1:7" x14ac:dyDescent="0.2">
      <c r="A6119">
        <v>2.9852197719755898E+17</v>
      </c>
      <c r="B6119" t="s">
        <v>11817</v>
      </c>
      <c r="C6119" t="s">
        <v>11818</v>
      </c>
      <c r="D6119" s="1">
        <v>41309.876851851855</v>
      </c>
      <c r="E6119">
        <v>13</v>
      </c>
      <c r="F6119">
        <v>11</v>
      </c>
      <c r="G6119" t="e">
        <f>_xlfn.SINGLE( _xlfn.SINGLE(Newsmax_Media))</f>
        <v>#NAME?</v>
      </c>
    </row>
    <row r="6120" spans="1:7" x14ac:dyDescent="0.2">
      <c r="A6120">
        <v>2.985291725848E+17</v>
      </c>
      <c r="B6120" t="s">
        <v>11819</v>
      </c>
      <c r="C6120" t="s">
        <v>11820</v>
      </c>
      <c r="D6120" s="1">
        <v>41309.896701388891</v>
      </c>
      <c r="E6120">
        <v>355</v>
      </c>
      <c r="F6120">
        <v>222</v>
      </c>
      <c r="G6120" t="s">
        <v>89</v>
      </c>
    </row>
    <row r="6121" spans="1:7" x14ac:dyDescent="0.2">
      <c r="A6121">
        <v>2.9853424793591802E+17</v>
      </c>
      <c r="B6121" t="s">
        <v>11821</v>
      </c>
      <c r="C6121" t="s">
        <v>11822</v>
      </c>
      <c r="D6121" s="1">
        <v>41309.91070601852</v>
      </c>
      <c r="E6121">
        <v>3</v>
      </c>
      <c r="F6121">
        <v>2</v>
      </c>
      <c r="G6121" t="e">
        <f>_xlfn.SINGLE( _xlfn.SINGLE(sdoocy))</f>
        <v>#NAME?</v>
      </c>
    </row>
    <row r="6122" spans="1:7" x14ac:dyDescent="0.2">
      <c r="A6122">
        <v>2.9853477306276602E+17</v>
      </c>
      <c r="B6122" t="s">
        <v>11823</v>
      </c>
      <c r="C6122" t="e">
        <f>_xlfn.SINGLE( misskhan very nice)--Thanks again.</f>
        <v>#NAME?</v>
      </c>
      <c r="D6122" s="1">
        <v>41309.912164351852</v>
      </c>
      <c r="E6122">
        <v>3</v>
      </c>
      <c r="F6122">
        <v>2</v>
      </c>
      <c r="G6122" t="s">
        <v>89</v>
      </c>
    </row>
    <row r="6123" spans="1:7" x14ac:dyDescent="0.2">
      <c r="A6123">
        <v>2.9853606716495002E+17</v>
      </c>
      <c r="B6123" t="s">
        <v>11824</v>
      </c>
      <c r="C6123" t="e">
        <f xml:space="preserve"> jchorvath11 Thank you.</f>
        <v>#NAME?</v>
      </c>
      <c r="D6123" s="1">
        <v>41309.915729166663</v>
      </c>
      <c r="E6123">
        <v>1</v>
      </c>
      <c r="F6123">
        <v>1</v>
      </c>
      <c r="G6123" t="s">
        <v>89</v>
      </c>
    </row>
    <row r="6124" spans="1:7" x14ac:dyDescent="0.2">
      <c r="A6124">
        <v>2.9853625063638202E+17</v>
      </c>
      <c r="B6124" t="s">
        <v>11825</v>
      </c>
      <c r="C6124" t="s">
        <v>11826</v>
      </c>
      <c r="D6124" s="1">
        <v>41309.916238425925</v>
      </c>
      <c r="E6124">
        <v>3</v>
      </c>
      <c r="F6124">
        <v>0</v>
      </c>
      <c r="G6124" t="s">
        <v>89</v>
      </c>
    </row>
    <row r="6125" spans="1:7" x14ac:dyDescent="0.2">
      <c r="A6125">
        <v>2.9853700970055603E+17</v>
      </c>
      <c r="B6125" t="s">
        <v>11827</v>
      </c>
      <c r="C6125" t="s">
        <v>11828</v>
      </c>
      <c r="D6125" s="1">
        <v>41309.918333333335</v>
      </c>
      <c r="E6125">
        <v>59</v>
      </c>
      <c r="F6125">
        <v>54</v>
      </c>
      <c r="G6125" t="s">
        <v>89</v>
      </c>
    </row>
    <row r="6126" spans="1:7" x14ac:dyDescent="0.2">
      <c r="A6126">
        <v>2.9853882613198003E+17</v>
      </c>
      <c r="B6126" t="s">
        <v>11829</v>
      </c>
      <c r="C6126" t="s">
        <v>11830</v>
      </c>
      <c r="D6126" s="1">
        <v>41309.923344907409</v>
      </c>
      <c r="E6126">
        <v>1</v>
      </c>
      <c r="F6126">
        <v>0</v>
      </c>
      <c r="G6126" t="s">
        <v>215</v>
      </c>
    </row>
    <row r="6127" spans="1:7" x14ac:dyDescent="0.2">
      <c r="A6127">
        <v>2.9854532446783002E+17</v>
      </c>
      <c r="B6127" t="s">
        <v>11831</v>
      </c>
      <c r="C6127" t="s">
        <v>11832</v>
      </c>
      <c r="D6127" s="1">
        <v>41309.94127314815</v>
      </c>
      <c r="E6127">
        <v>860</v>
      </c>
      <c r="F6127">
        <v>164</v>
      </c>
    </row>
    <row r="6128" spans="1:7" x14ac:dyDescent="0.2">
      <c r="A6128">
        <v>2.98546046081048E+17</v>
      </c>
      <c r="B6128" t="s">
        <v>11833</v>
      </c>
      <c r="C6128" t="s">
        <v>11834</v>
      </c>
      <c r="D6128" s="1">
        <v>41309.94326388889</v>
      </c>
      <c r="E6128">
        <v>296</v>
      </c>
      <c r="F6128">
        <v>52</v>
      </c>
    </row>
    <row r="6129" spans="1:7" x14ac:dyDescent="0.2">
      <c r="A6129">
        <v>2.9854652694543898E+17</v>
      </c>
      <c r="B6129" t="s">
        <v>11835</v>
      </c>
      <c r="C6129" t="s">
        <v>11836</v>
      </c>
      <c r="D6129" s="1">
        <v>41309.944594907407</v>
      </c>
      <c r="E6129">
        <v>110</v>
      </c>
      <c r="F6129">
        <v>60</v>
      </c>
      <c r="G6129" t="s">
        <v>89</v>
      </c>
    </row>
    <row r="6130" spans="1:7" x14ac:dyDescent="0.2">
      <c r="A6130">
        <v>2.9855002528435398E+17</v>
      </c>
      <c r="B6130" t="s">
        <v>11837</v>
      </c>
      <c r="C6130" t="s">
        <v>11838</v>
      </c>
      <c r="D6130" s="1">
        <v>41309.954247685186</v>
      </c>
      <c r="E6130">
        <v>211</v>
      </c>
      <c r="F6130">
        <v>324</v>
      </c>
      <c r="G6130" t="s">
        <v>89</v>
      </c>
    </row>
    <row r="6131" spans="1:7" x14ac:dyDescent="0.2">
      <c r="A6131">
        <v>2.9855317673759501E+17</v>
      </c>
      <c r="B6131" t="s">
        <v>11839</v>
      </c>
      <c r="C6131" t="s">
        <v>11840</v>
      </c>
      <c r="D6131" s="1">
        <v>41309.962939814817</v>
      </c>
      <c r="E6131">
        <v>1152</v>
      </c>
      <c r="F6131">
        <v>380</v>
      </c>
      <c r="G6131" t="s">
        <v>89</v>
      </c>
    </row>
    <row r="6132" spans="1:7" x14ac:dyDescent="0.2">
      <c r="A6132">
        <v>2.9879083678998899E+17</v>
      </c>
      <c r="B6132" t="s">
        <v>11841</v>
      </c>
      <c r="C6132" t="s">
        <v>11842</v>
      </c>
      <c r="D6132" s="1">
        <v>41310.618761574071</v>
      </c>
      <c r="E6132">
        <v>187</v>
      </c>
      <c r="F6132">
        <v>82</v>
      </c>
    </row>
    <row r="6133" spans="1:7" x14ac:dyDescent="0.2">
      <c r="A6133">
        <v>2.9879247096213498E+17</v>
      </c>
      <c r="B6133" t="s">
        <v>11843</v>
      </c>
      <c r="C6133" t="s">
        <v>11844</v>
      </c>
      <c r="D6133" s="1">
        <v>41310.62327546296</v>
      </c>
      <c r="E6133">
        <v>1</v>
      </c>
      <c r="F6133">
        <v>1</v>
      </c>
      <c r="G6133" t="s">
        <v>215</v>
      </c>
    </row>
    <row r="6134" spans="1:7" x14ac:dyDescent="0.2">
      <c r="A6134">
        <v>2.9879269757198701E+17</v>
      </c>
      <c r="B6134" t="s">
        <v>11845</v>
      </c>
      <c r="C6134" t="e">
        <f xml:space="preserve"> TiffanyBrownInc Yes and Thanks.</f>
        <v>#NAME?</v>
      </c>
      <c r="D6134" s="1">
        <v>41310.623900462961</v>
      </c>
      <c r="E6134">
        <v>2</v>
      </c>
      <c r="F6134">
        <v>2</v>
      </c>
      <c r="G6134" t="s">
        <v>89</v>
      </c>
    </row>
    <row r="6135" spans="1:7" x14ac:dyDescent="0.2">
      <c r="A6135">
        <v>2.9879308262585901E+17</v>
      </c>
      <c r="B6135" t="s">
        <v>11846</v>
      </c>
      <c r="C6135" t="s">
        <v>11847</v>
      </c>
      <c r="D6135" s="1">
        <v>41310.6249537037</v>
      </c>
      <c r="E6135">
        <v>5</v>
      </c>
      <c r="F6135">
        <v>20</v>
      </c>
      <c r="G6135">
        <f>_xlfn.SINGLE(OMZ213)</f>
        <v>0</v>
      </c>
    </row>
    <row r="6136" spans="1:7" x14ac:dyDescent="0.2">
      <c r="A6136">
        <v>2.98793405012664E+17</v>
      </c>
      <c r="B6136" t="s">
        <v>11848</v>
      </c>
      <c r="C6136" t="e">
        <f>_xlfn.SINGLE( BeaumontAnthony _xlfn.SINGLE( marklevinshow Thanks Anthony.))</f>
        <v>#NAME?</v>
      </c>
      <c r="D6136" s="1">
        <v>41310.625844907408</v>
      </c>
      <c r="E6136">
        <v>3</v>
      </c>
      <c r="F6136">
        <v>1</v>
      </c>
      <c r="G6136" t="s">
        <v>215</v>
      </c>
    </row>
    <row r="6137" spans="1:7" x14ac:dyDescent="0.2">
      <c r="A6137">
        <v>2.9879562367784902E+17</v>
      </c>
      <c r="B6137" t="s">
        <v>11849</v>
      </c>
      <c r="C6137" t="e">
        <f xml:space="preserve"> jamester49 good luck.</f>
        <v>#NAME?</v>
      </c>
      <c r="D6137" s="1">
        <v>41310.631967592592</v>
      </c>
      <c r="E6137">
        <v>1</v>
      </c>
      <c r="F6137">
        <v>2</v>
      </c>
      <c r="G6137" t="s">
        <v>89</v>
      </c>
    </row>
    <row r="6138" spans="1:7" x14ac:dyDescent="0.2">
      <c r="A6138">
        <v>2.9879588789381498E+17</v>
      </c>
      <c r="B6138" t="s">
        <v>11850</v>
      </c>
      <c r="C6138" t="e">
        <f>_xlfn.SINGLE( jeremygreen98 _xlfn.SINGLE( Yankees Yes.))</f>
        <v>#NAME?</v>
      </c>
      <c r="D6138" s="1">
        <v>41310.632696759261</v>
      </c>
      <c r="E6138">
        <v>3</v>
      </c>
      <c r="F6138">
        <v>8</v>
      </c>
      <c r="G6138" t="s">
        <v>215</v>
      </c>
    </row>
    <row r="6139" spans="1:7" x14ac:dyDescent="0.2">
      <c r="A6139">
        <v>2.9879673041625402E+17</v>
      </c>
      <c r="B6139" t="s">
        <v>11851</v>
      </c>
      <c r="C6139" t="e">
        <f>_xlfn.SINGLE( tsecor Sorry), have to be a member.</f>
        <v>#NAME?</v>
      </c>
      <c r="D6139" s="1">
        <v>41310.635023148148</v>
      </c>
      <c r="E6139">
        <v>1</v>
      </c>
      <c r="F6139">
        <v>0</v>
      </c>
      <c r="G6139" t="s">
        <v>89</v>
      </c>
    </row>
    <row r="6140" spans="1:7" x14ac:dyDescent="0.2">
      <c r="A6140">
        <v>2.98796932539744E+17</v>
      </c>
      <c r="B6140" t="s">
        <v>11852</v>
      </c>
      <c r="C6140" t="e">
        <f xml:space="preserve"> maggiedubh Yes.</f>
        <v>#NAME?</v>
      </c>
      <c r="D6140" s="1">
        <v>41310.635578703703</v>
      </c>
      <c r="E6140">
        <v>3</v>
      </c>
      <c r="F6140">
        <v>0</v>
      </c>
      <c r="G6140" t="s">
        <v>89</v>
      </c>
    </row>
    <row r="6141" spans="1:7" x14ac:dyDescent="0.2">
      <c r="A6141">
        <v>2.98806875087048E+17</v>
      </c>
      <c r="B6141" t="s">
        <v>11853</v>
      </c>
      <c r="C6141" t="s">
        <v>11854</v>
      </c>
      <c r="D6141" s="1">
        <v>41310.66302083333</v>
      </c>
      <c r="E6141">
        <v>682</v>
      </c>
      <c r="F6141">
        <v>311</v>
      </c>
    </row>
    <row r="6142" spans="1:7" x14ac:dyDescent="0.2">
      <c r="A6142">
        <v>2.9880899485894202E+17</v>
      </c>
      <c r="B6142" t="s">
        <v>11855</v>
      </c>
      <c r="C6142" t="s">
        <v>11856</v>
      </c>
      <c r="D6142" s="1">
        <v>41310.668865740743</v>
      </c>
      <c r="E6142">
        <v>175</v>
      </c>
      <c r="F6142">
        <v>41</v>
      </c>
    </row>
    <row r="6143" spans="1:7" x14ac:dyDescent="0.2">
      <c r="A6143">
        <v>2.9880944578018899E+17</v>
      </c>
      <c r="B6143" t="s">
        <v>11857</v>
      </c>
      <c r="C6143" t="s">
        <v>11858</v>
      </c>
      <c r="D6143" s="1">
        <v>41310.670115740744</v>
      </c>
      <c r="E6143">
        <v>160</v>
      </c>
      <c r="F6143">
        <v>37</v>
      </c>
    </row>
    <row r="6144" spans="1:7" x14ac:dyDescent="0.2">
      <c r="A6144">
        <v>2.9881745805424198E+17</v>
      </c>
      <c r="B6144" t="s">
        <v>11859</v>
      </c>
      <c r="C6144" t="e">
        <f xml:space="preserve"> ErolYalim Thanks and Yes.</f>
        <v>#NAME?</v>
      </c>
      <c r="D6144" s="1">
        <v>41310.69222222222</v>
      </c>
      <c r="E6144">
        <v>2</v>
      </c>
      <c r="F6144">
        <v>0</v>
      </c>
      <c r="G6144" t="s">
        <v>89</v>
      </c>
    </row>
    <row r="6145" spans="1:7" x14ac:dyDescent="0.2">
      <c r="A6145">
        <v>2.9881776376028698E+17</v>
      </c>
      <c r="B6145" t="s">
        <v>11860</v>
      </c>
      <c r="C6145" t="s">
        <v>11861</v>
      </c>
      <c r="D6145" s="1">
        <v>41310.693067129629</v>
      </c>
      <c r="E6145">
        <v>624</v>
      </c>
      <c r="F6145">
        <v>464</v>
      </c>
    </row>
    <row r="6146" spans="1:7" x14ac:dyDescent="0.2">
      <c r="A6146">
        <v>2.9881827973517702E+17</v>
      </c>
      <c r="B6146" t="s">
        <v>11862</v>
      </c>
      <c r="C6146" t="s">
        <v>11863</v>
      </c>
      <c r="D6146" s="1">
        <v>41310.694490740738</v>
      </c>
      <c r="E6146">
        <v>3912</v>
      </c>
      <c r="F6146">
        <v>5174</v>
      </c>
    </row>
    <row r="6147" spans="1:7" x14ac:dyDescent="0.2">
      <c r="A6147">
        <v>2.9883321225433901E+17</v>
      </c>
      <c r="B6147" t="s">
        <v>11864</v>
      </c>
      <c r="C6147" t="s">
        <v>11865</v>
      </c>
      <c r="D6147" s="1">
        <v>41310.735694444447</v>
      </c>
      <c r="E6147">
        <v>419</v>
      </c>
      <c r="F6147">
        <v>175</v>
      </c>
    </row>
    <row r="6148" spans="1:7" x14ac:dyDescent="0.2">
      <c r="A6148">
        <v>2.9884694934653702E+17</v>
      </c>
      <c r="B6148" t="s">
        <v>11866</v>
      </c>
      <c r="C6148" t="s">
        <v>11867</v>
      </c>
      <c r="D6148" s="1">
        <v>41310.773599537039</v>
      </c>
      <c r="E6148">
        <v>146</v>
      </c>
      <c r="F6148">
        <v>141</v>
      </c>
    </row>
    <row r="6149" spans="1:7" x14ac:dyDescent="0.2">
      <c r="A6149">
        <v>2.9884696685354502E+17</v>
      </c>
      <c r="B6149" t="s">
        <v>11868</v>
      </c>
      <c r="C6149" t="s">
        <v>11869</v>
      </c>
      <c r="D6149" s="1">
        <v>41310.773645833331</v>
      </c>
      <c r="E6149">
        <v>281</v>
      </c>
      <c r="F6149">
        <v>181</v>
      </c>
    </row>
    <row r="6150" spans="1:7" x14ac:dyDescent="0.2">
      <c r="A6150">
        <v>2.9885176138763002E+17</v>
      </c>
      <c r="B6150" t="s">
        <v>11870</v>
      </c>
      <c r="C6150" t="s">
        <v>11871</v>
      </c>
      <c r="D6150" s="1">
        <v>41310.786874999998</v>
      </c>
      <c r="E6150">
        <v>2</v>
      </c>
      <c r="F6150">
        <v>3</v>
      </c>
      <c r="G6150" t="s">
        <v>89</v>
      </c>
    </row>
    <row r="6151" spans="1:7" x14ac:dyDescent="0.2">
      <c r="A6151">
        <v>2.9885214601367898E+17</v>
      </c>
      <c r="B6151" t="s">
        <v>11872</v>
      </c>
      <c r="C6151" t="e">
        <f>_xlfn.SINGLE( DrewMillington actually), too many to pick one.</f>
        <v>#NAME?</v>
      </c>
      <c r="D6151" s="1">
        <v>41310.787939814814</v>
      </c>
      <c r="E6151">
        <v>1</v>
      </c>
      <c r="F6151">
        <v>1</v>
      </c>
      <c r="G6151" t="s">
        <v>89</v>
      </c>
    </row>
    <row r="6152" spans="1:7" x14ac:dyDescent="0.2">
      <c r="A6152">
        <v>2.9885251511241901E+17</v>
      </c>
      <c r="B6152" t="s">
        <v>11873</v>
      </c>
      <c r="C6152" t="s">
        <v>11874</v>
      </c>
      <c r="D6152" s="1">
        <v>41310.788958333331</v>
      </c>
      <c r="E6152">
        <v>1</v>
      </c>
      <c r="F6152">
        <v>0</v>
      </c>
      <c r="G6152" t="s">
        <v>89</v>
      </c>
    </row>
    <row r="6153" spans="1:7" x14ac:dyDescent="0.2">
      <c r="A6153">
        <v>2.9885269245180301E+17</v>
      </c>
      <c r="B6153" t="s">
        <v>11875</v>
      </c>
      <c r="C6153" t="s">
        <v>11876</v>
      </c>
      <c r="D6153" s="1">
        <v>41310.789444444446</v>
      </c>
      <c r="E6153">
        <v>2</v>
      </c>
      <c r="F6153">
        <v>0</v>
      </c>
      <c r="G6153" t="s">
        <v>89</v>
      </c>
    </row>
    <row r="6154" spans="1:7" x14ac:dyDescent="0.2">
      <c r="A6154">
        <v>2.9885297287038099E+17</v>
      </c>
      <c r="B6154" t="s">
        <v>11877</v>
      </c>
      <c r="C6154" t="s">
        <v>11878</v>
      </c>
      <c r="D6154" s="1">
        <v>41310.790219907409</v>
      </c>
      <c r="E6154">
        <v>3</v>
      </c>
      <c r="F6154">
        <v>0</v>
      </c>
      <c r="G6154" t="s">
        <v>89</v>
      </c>
    </row>
    <row r="6155" spans="1:7" x14ac:dyDescent="0.2">
      <c r="A6155">
        <v>2.9885335351184902E+17</v>
      </c>
      <c r="B6155" t="s">
        <v>11879</v>
      </c>
      <c r="C6155" t="e">
        <f>_xlfn.SINGLE(RAPGAMEORTIZ Thanks)--Work hard.</f>
        <v>#NAME?</v>
      </c>
      <c r="D6155" s="1">
        <v>41310.791273148148</v>
      </c>
      <c r="E6155">
        <v>1</v>
      </c>
      <c r="F6155">
        <v>2</v>
      </c>
      <c r="G6155" t="e">
        <f>RAPGAMEORTIZ</f>
        <v>#NAME?</v>
      </c>
    </row>
    <row r="6156" spans="1:7" x14ac:dyDescent="0.2">
      <c r="A6156">
        <v>2.9885351400269402E+17</v>
      </c>
      <c r="B6156" t="s">
        <v>11880</v>
      </c>
      <c r="C6156" t="e">
        <f xml:space="preserve"> loisleyn Thanks.</f>
        <v>#NAME?</v>
      </c>
      <c r="D6156" s="1">
        <v>41310.791712962964</v>
      </c>
      <c r="E6156">
        <v>2</v>
      </c>
      <c r="F6156">
        <v>0</v>
      </c>
      <c r="G6156" t="s">
        <v>89</v>
      </c>
    </row>
    <row r="6157" spans="1:7" x14ac:dyDescent="0.2">
      <c r="A6157">
        <v>2.9886475613414099E+17</v>
      </c>
      <c r="B6157" t="s">
        <v>11881</v>
      </c>
      <c r="C6157" t="e">
        <f xml:space="preserve"> groovyhank Thanks.</f>
        <v>#NAME?</v>
      </c>
      <c r="D6157" s="1">
        <v>41310.822743055556</v>
      </c>
      <c r="E6157">
        <v>4</v>
      </c>
      <c r="F6157">
        <v>9</v>
      </c>
      <c r="G6157" t="s">
        <v>89</v>
      </c>
    </row>
    <row r="6158" spans="1:7" x14ac:dyDescent="0.2">
      <c r="A6158">
        <v>2.9886503981170202E+17</v>
      </c>
      <c r="B6158" t="s">
        <v>11882</v>
      </c>
      <c r="C6158" t="s">
        <v>11883</v>
      </c>
      <c r="D6158" s="1">
        <v>41310.823518518519</v>
      </c>
      <c r="E6158">
        <v>1</v>
      </c>
      <c r="F6158">
        <v>1</v>
      </c>
      <c r="G6158" t="s">
        <v>215</v>
      </c>
    </row>
    <row r="6159" spans="1:7" x14ac:dyDescent="0.2">
      <c r="A6159">
        <v>2.9886606960979501E+17</v>
      </c>
      <c r="B6159" t="s">
        <v>11884</v>
      </c>
      <c r="C6159" t="s">
        <v>11885</v>
      </c>
      <c r="D6159" s="1">
        <v>41310.826365740744</v>
      </c>
      <c r="E6159">
        <v>1</v>
      </c>
      <c r="F6159">
        <v>0</v>
      </c>
      <c r="G6159" t="s">
        <v>89</v>
      </c>
    </row>
    <row r="6160" spans="1:7" x14ac:dyDescent="0.2">
      <c r="A6160">
        <v>2.9886632190557702E+17</v>
      </c>
      <c r="B6160" t="s">
        <v>11886</v>
      </c>
      <c r="C6160" t="s">
        <v>11887</v>
      </c>
      <c r="D6160" s="1">
        <v>41310.827060185184</v>
      </c>
      <c r="E6160">
        <v>32</v>
      </c>
      <c r="F6160">
        <v>71</v>
      </c>
      <c r="G6160" t="s">
        <v>89</v>
      </c>
    </row>
    <row r="6161" spans="1:7" x14ac:dyDescent="0.2">
      <c r="A6161">
        <v>2.9886657273334099E+17</v>
      </c>
      <c r="B6161" t="s">
        <v>11888</v>
      </c>
      <c r="C6161" t="e">
        <f>_xlfn.SINGLE( klshrew nice)--Thanks.</f>
        <v>#NAME?</v>
      </c>
      <c r="D6161" s="1">
        <v>41310.82775462963</v>
      </c>
      <c r="E6161">
        <v>3</v>
      </c>
      <c r="F6161">
        <v>33</v>
      </c>
      <c r="G6161" t="s">
        <v>89</v>
      </c>
    </row>
    <row r="6162" spans="1:7" x14ac:dyDescent="0.2">
      <c r="A6162">
        <v>2.9886676954686598E+17</v>
      </c>
      <c r="B6162" t="s">
        <v>11889</v>
      </c>
      <c r="C6162" t="e">
        <f>_xlfn.SINGLE( darleneflaherty He was great)--loved Kew Forest.</f>
        <v>#NAME?</v>
      </c>
      <c r="D6162" s="1">
        <v>41310.828298611108</v>
      </c>
      <c r="E6162">
        <v>2</v>
      </c>
      <c r="F6162">
        <v>3</v>
      </c>
      <c r="G6162" t="s">
        <v>89</v>
      </c>
    </row>
    <row r="6163" spans="1:7" x14ac:dyDescent="0.2">
      <c r="A6163">
        <v>2.9886752981478598E+17</v>
      </c>
      <c r="B6163" t="s">
        <v>11890</v>
      </c>
      <c r="C6163" t="s">
        <v>11891</v>
      </c>
      <c r="D6163" s="1">
        <v>41310.830393518518</v>
      </c>
      <c r="E6163">
        <v>30</v>
      </c>
      <c r="F6163">
        <v>66</v>
      </c>
      <c r="G6163" t="e">
        <f>MassBucketry</f>
        <v>#NAME?</v>
      </c>
    </row>
    <row r="6164" spans="1:7" x14ac:dyDescent="0.2">
      <c r="A6164">
        <v>2.9886807185306803E+17</v>
      </c>
      <c r="B6164" t="s">
        <v>11892</v>
      </c>
      <c r="C6164" t="s">
        <v>11893</v>
      </c>
      <c r="D6164" s="1">
        <v>41310.831886574073</v>
      </c>
      <c r="E6164">
        <v>2</v>
      </c>
      <c r="F6164">
        <v>15</v>
      </c>
      <c r="G6164" t="s">
        <v>89</v>
      </c>
    </row>
    <row r="6165" spans="1:7" x14ac:dyDescent="0.2">
      <c r="A6165">
        <v>2.9886835004866502E+17</v>
      </c>
      <c r="B6165" t="s">
        <v>11894</v>
      </c>
      <c r="C6165" t="s">
        <v>11895</v>
      </c>
      <c r="D6165" s="1">
        <v>41310.832662037035</v>
      </c>
      <c r="E6165">
        <v>0</v>
      </c>
      <c r="F6165">
        <v>1</v>
      </c>
      <c r="G6165" t="s">
        <v>89</v>
      </c>
    </row>
    <row r="6166" spans="1:7" x14ac:dyDescent="0.2">
      <c r="A6166">
        <v>2.9886884971612902E+17</v>
      </c>
      <c r="B6166" t="s">
        <v>11896</v>
      </c>
      <c r="C6166" t="s">
        <v>11897</v>
      </c>
      <c r="D6166" s="1">
        <v>41310.834039351852</v>
      </c>
      <c r="E6166">
        <v>0</v>
      </c>
      <c r="F6166">
        <v>0</v>
      </c>
      <c r="G6166" t="s">
        <v>215</v>
      </c>
    </row>
    <row r="6167" spans="1:7" x14ac:dyDescent="0.2">
      <c r="A6167">
        <v>2.9886913488684602E+17</v>
      </c>
      <c r="B6167" t="s">
        <v>11898</v>
      </c>
      <c r="C6167" t="s">
        <v>11899</v>
      </c>
      <c r="D6167" s="1">
        <v>41310.834826388891</v>
      </c>
      <c r="E6167">
        <v>2</v>
      </c>
      <c r="F6167">
        <v>14</v>
      </c>
      <c r="G6167" t="s">
        <v>89</v>
      </c>
    </row>
    <row r="6168" spans="1:7" x14ac:dyDescent="0.2">
      <c r="A6168">
        <v>2.9887439939688397E+17</v>
      </c>
      <c r="B6168" t="s">
        <v>11900</v>
      </c>
      <c r="C6168" t="e">
        <f xml:space="preserve"> e_hig Hi Erica...and Thanks.</f>
        <v>#NAME?</v>
      </c>
      <c r="D6168" s="1">
        <v>41310.849351851852</v>
      </c>
      <c r="E6168">
        <v>2</v>
      </c>
      <c r="F6168">
        <v>7</v>
      </c>
      <c r="G6168" t="s">
        <v>89</v>
      </c>
    </row>
    <row r="6169" spans="1:7" x14ac:dyDescent="0.2">
      <c r="A6169">
        <v>2.9888302395964998E+17</v>
      </c>
      <c r="B6169" t="s">
        <v>11901</v>
      </c>
      <c r="C6169" t="s">
        <v>11902</v>
      </c>
      <c r="D6169" s="1">
        <v>41310.873148148145</v>
      </c>
      <c r="E6169">
        <v>51</v>
      </c>
      <c r="F6169">
        <v>33</v>
      </c>
      <c r="G6169" t="s">
        <v>89</v>
      </c>
    </row>
    <row r="6170" spans="1:7" x14ac:dyDescent="0.2">
      <c r="A6170">
        <v>2.9888309290559002E+17</v>
      </c>
      <c r="B6170" t="s">
        <v>11903</v>
      </c>
      <c r="C6170" t="s">
        <v>11904</v>
      </c>
      <c r="D6170" s="1">
        <v>41310.873333333337</v>
      </c>
      <c r="E6170">
        <v>28</v>
      </c>
      <c r="F6170">
        <v>22</v>
      </c>
    </row>
    <row r="6171" spans="1:7" x14ac:dyDescent="0.2">
      <c r="A6171">
        <v>2.9888374743932102E+17</v>
      </c>
      <c r="B6171" t="s">
        <v>11905</v>
      </c>
      <c r="C6171" t="s">
        <v>11906</v>
      </c>
      <c r="D6171" s="1">
        <v>41310.875150462962</v>
      </c>
      <c r="E6171">
        <v>23</v>
      </c>
      <c r="F6171">
        <v>11</v>
      </c>
      <c r="G6171" t="s">
        <v>487</v>
      </c>
    </row>
    <row r="6172" spans="1:7" x14ac:dyDescent="0.2">
      <c r="A6172">
        <v>2.9888890577054502E+17</v>
      </c>
      <c r="B6172" t="s">
        <v>11907</v>
      </c>
      <c r="C6172" t="s">
        <v>11908</v>
      </c>
      <c r="D6172" s="1">
        <v>41310.889374999999</v>
      </c>
      <c r="E6172">
        <v>95</v>
      </c>
      <c r="F6172">
        <v>38</v>
      </c>
      <c r="G6172" t="s">
        <v>89</v>
      </c>
    </row>
    <row r="6173" spans="1:7" x14ac:dyDescent="0.2">
      <c r="A6173">
        <v>2.9889684595292902E+17</v>
      </c>
      <c r="B6173" t="s">
        <v>11909</v>
      </c>
      <c r="C6173" t="s">
        <v>11910</v>
      </c>
      <c r="D6173" s="1">
        <v>41310.91128472222</v>
      </c>
      <c r="E6173">
        <v>13</v>
      </c>
      <c r="F6173">
        <v>7</v>
      </c>
      <c r="G6173" t="s">
        <v>215</v>
      </c>
    </row>
    <row r="6174" spans="1:7" x14ac:dyDescent="0.2">
      <c r="A6174">
        <v>2.9889727750906598E+17</v>
      </c>
      <c r="B6174" t="s">
        <v>11911</v>
      </c>
      <c r="C6174" t="s">
        <v>11912</v>
      </c>
      <c r="D6174" s="1">
        <v>41310.912476851852</v>
      </c>
      <c r="E6174">
        <v>15</v>
      </c>
      <c r="F6174">
        <v>9</v>
      </c>
      <c r="G6174" t="s">
        <v>215</v>
      </c>
    </row>
    <row r="6175" spans="1:7" x14ac:dyDescent="0.2">
      <c r="A6175">
        <v>2.9890218811210502E+17</v>
      </c>
      <c r="B6175" t="s">
        <v>11913</v>
      </c>
      <c r="C6175" t="s">
        <v>11914</v>
      </c>
      <c r="D6175" s="1">
        <v>41310.926030092596</v>
      </c>
      <c r="E6175">
        <v>149</v>
      </c>
      <c r="F6175">
        <v>68</v>
      </c>
      <c r="G6175" t="s">
        <v>546</v>
      </c>
    </row>
    <row r="6176" spans="1:7" x14ac:dyDescent="0.2">
      <c r="A6176">
        <v>2.9890727897375898E+17</v>
      </c>
      <c r="B6176" t="s">
        <v>11915</v>
      </c>
      <c r="C6176" t="s">
        <v>11916</v>
      </c>
      <c r="D6176" s="1">
        <v>41310.940081018518</v>
      </c>
      <c r="E6176">
        <v>164</v>
      </c>
      <c r="F6176">
        <v>57</v>
      </c>
    </row>
    <row r="6177" spans="1:7" x14ac:dyDescent="0.2">
      <c r="A6177">
        <v>2.9890792995070701E+17</v>
      </c>
      <c r="B6177" t="s">
        <v>11917</v>
      </c>
      <c r="C6177" t="s">
        <v>11918</v>
      </c>
      <c r="D6177" s="1">
        <v>41310.941874999997</v>
      </c>
      <c r="E6177">
        <v>5</v>
      </c>
      <c r="F6177">
        <v>25</v>
      </c>
      <c r="G6177" t="s">
        <v>89</v>
      </c>
    </row>
    <row r="6178" spans="1:7" x14ac:dyDescent="0.2">
      <c r="A6178">
        <v>2.98908116643368E+17</v>
      </c>
      <c r="B6178" t="s">
        <v>11919</v>
      </c>
      <c r="C6178" t="e">
        <f xml:space="preserve"> JohnMark88 Thanks.</f>
        <v>#NAME?</v>
      </c>
      <c r="D6178" s="1">
        <v>41310.942395833335</v>
      </c>
      <c r="E6178">
        <v>2</v>
      </c>
      <c r="F6178">
        <v>1</v>
      </c>
      <c r="G6178" t="s">
        <v>89</v>
      </c>
    </row>
    <row r="6179" spans="1:7" x14ac:dyDescent="0.2">
      <c r="A6179">
        <v>2.98908524589744E+17</v>
      </c>
      <c r="B6179" t="s">
        <v>11920</v>
      </c>
      <c r="C6179" t="s">
        <v>11921</v>
      </c>
      <c r="D6179" s="1">
        <v>41310.943518518521</v>
      </c>
      <c r="E6179">
        <v>1</v>
      </c>
      <c r="F6179">
        <v>0</v>
      </c>
      <c r="G6179" t="s">
        <v>89</v>
      </c>
    </row>
    <row r="6180" spans="1:7" x14ac:dyDescent="0.2">
      <c r="A6180">
        <v>2.9890874463551802E+17</v>
      </c>
      <c r="B6180" t="s">
        <v>11922</v>
      </c>
      <c r="C6180" t="s">
        <v>11923</v>
      </c>
      <c r="D6180" s="1">
        <v>41310.944120370368</v>
      </c>
      <c r="E6180">
        <v>0</v>
      </c>
      <c r="F6180">
        <v>1</v>
      </c>
      <c r="G6180" t="s">
        <v>89</v>
      </c>
    </row>
    <row r="6181" spans="1:7" x14ac:dyDescent="0.2">
      <c r="A6181">
        <v>2.9890890721096E+17</v>
      </c>
      <c r="B6181" t="s">
        <v>11924</v>
      </c>
      <c r="C6181" t="s">
        <v>11925</v>
      </c>
      <c r="D6181" s="1">
        <v>41310.944571759261</v>
      </c>
      <c r="E6181">
        <v>2</v>
      </c>
      <c r="F6181">
        <v>1</v>
      </c>
      <c r="G6181" t="s">
        <v>89</v>
      </c>
    </row>
    <row r="6182" spans="1:7" x14ac:dyDescent="0.2">
      <c r="A6182">
        <v>2.9890944286970202E+17</v>
      </c>
      <c r="B6182" t="s">
        <v>11926</v>
      </c>
      <c r="C6182" t="s">
        <v>11927</v>
      </c>
      <c r="D6182" s="1">
        <v>41310.946053240739</v>
      </c>
      <c r="E6182">
        <v>2</v>
      </c>
      <c r="F6182">
        <v>0</v>
      </c>
      <c r="G6182" t="s">
        <v>89</v>
      </c>
    </row>
    <row r="6183" spans="1:7" x14ac:dyDescent="0.2">
      <c r="A6183">
        <v>2.9891001706572499E+17</v>
      </c>
      <c r="B6183" t="s">
        <v>11928</v>
      </c>
      <c r="C6183" t="s">
        <v>11929</v>
      </c>
      <c r="D6183" s="1">
        <v>41310.947638888887</v>
      </c>
      <c r="E6183">
        <v>2</v>
      </c>
      <c r="F6183">
        <v>2</v>
      </c>
      <c r="G6183" t="s">
        <v>89</v>
      </c>
    </row>
    <row r="6184" spans="1:7" x14ac:dyDescent="0.2">
      <c r="A6184">
        <v>2.9891110060965402E+17</v>
      </c>
      <c r="B6184" t="s">
        <v>11930</v>
      </c>
      <c r="C6184" t="s">
        <v>11931</v>
      </c>
      <c r="D6184" s="1">
        <v>41310.950624999998</v>
      </c>
      <c r="E6184">
        <v>285</v>
      </c>
      <c r="F6184">
        <v>141</v>
      </c>
    </row>
    <row r="6185" spans="1:7" x14ac:dyDescent="0.2">
      <c r="A6185">
        <v>2.9891168048474899E+17</v>
      </c>
      <c r="B6185" t="s">
        <v>11932</v>
      </c>
      <c r="C6185" t="e">
        <f>gordondhue Thanks.</f>
        <v>#NAME?</v>
      </c>
      <c r="D6185" s="1">
        <v>41310.952222222222</v>
      </c>
      <c r="E6185">
        <v>0</v>
      </c>
      <c r="F6185">
        <v>7</v>
      </c>
      <c r="G6185" t="e">
        <f>gordondhue</f>
        <v>#NAME?</v>
      </c>
    </row>
    <row r="6186" spans="1:7" x14ac:dyDescent="0.2">
      <c r="A6186">
        <v>2.9897269643852102E+17</v>
      </c>
      <c r="B6186" t="s">
        <v>11933</v>
      </c>
      <c r="C6186" t="s">
        <v>11934</v>
      </c>
      <c r="D6186" s="1">
        <v>41311.12060185185</v>
      </c>
      <c r="E6186">
        <v>27</v>
      </c>
      <c r="F6186">
        <v>29</v>
      </c>
      <c r="G6186" t="s">
        <v>89</v>
      </c>
    </row>
    <row r="6187" spans="1:7" x14ac:dyDescent="0.2">
      <c r="A6187">
        <v>2.9916253288569997E+17</v>
      </c>
      <c r="B6187" t="s">
        <v>11935</v>
      </c>
      <c r="C6187" t="e">
        <f xml:space="preserve"> nick_burrell the Art of the Deal.</f>
        <v>#NAME?</v>
      </c>
      <c r="D6187" s="1">
        <v>41311.644444444442</v>
      </c>
      <c r="E6187">
        <v>4</v>
      </c>
      <c r="F6187">
        <v>1</v>
      </c>
      <c r="G6187" t="s">
        <v>89</v>
      </c>
    </row>
    <row r="6188" spans="1:7" x14ac:dyDescent="0.2">
      <c r="A6188">
        <v>2.9916287470890099E+17</v>
      </c>
      <c r="B6188" t="s">
        <v>11936</v>
      </c>
      <c r="C6188" t="s">
        <v>11937</v>
      </c>
      <c r="D6188" s="1">
        <v>41311.64539351852</v>
      </c>
      <c r="E6188">
        <v>480</v>
      </c>
      <c r="F6188">
        <v>332</v>
      </c>
    </row>
    <row r="6189" spans="1:7" x14ac:dyDescent="0.2">
      <c r="A6189">
        <v>2.9916360149790298E+17</v>
      </c>
      <c r="B6189" t="s">
        <v>11938</v>
      </c>
      <c r="C6189" t="s">
        <v>11939</v>
      </c>
      <c r="D6189" s="1">
        <v>41311.64739583333</v>
      </c>
      <c r="E6189">
        <v>1</v>
      </c>
      <c r="F6189">
        <v>0</v>
      </c>
      <c r="G6189" t="s">
        <v>215</v>
      </c>
    </row>
    <row r="6190" spans="1:7" x14ac:dyDescent="0.2">
      <c r="A6190">
        <v>2.9916686309353798E+17</v>
      </c>
      <c r="B6190" t="s">
        <v>11940</v>
      </c>
      <c r="C6190" t="s">
        <v>11941</v>
      </c>
      <c r="D6190" s="1">
        <v>41311.656400462962</v>
      </c>
      <c r="E6190">
        <v>45</v>
      </c>
      <c r="F6190">
        <v>38</v>
      </c>
      <c r="G6190" t="s">
        <v>89</v>
      </c>
    </row>
    <row r="6191" spans="1:7" x14ac:dyDescent="0.2">
      <c r="A6191">
        <v>2.9916769406904698E+17</v>
      </c>
      <c r="B6191" t="s">
        <v>11942</v>
      </c>
      <c r="C6191" t="s">
        <v>11943</v>
      </c>
      <c r="D6191" s="1">
        <v>41311.658692129633</v>
      </c>
      <c r="E6191">
        <v>148</v>
      </c>
      <c r="F6191">
        <v>70</v>
      </c>
    </row>
    <row r="6192" spans="1:7" x14ac:dyDescent="0.2">
      <c r="A6192">
        <v>2.9916780560397101E+17</v>
      </c>
      <c r="B6192" t="s">
        <v>11944</v>
      </c>
      <c r="C6192" t="s">
        <v>11945</v>
      </c>
      <c r="D6192" s="1">
        <v>41311.658993055556</v>
      </c>
      <c r="E6192">
        <v>894</v>
      </c>
      <c r="F6192">
        <v>2167</v>
      </c>
    </row>
    <row r="6193" spans="1:7" x14ac:dyDescent="0.2">
      <c r="A6193">
        <v>2.9916792467609101E+17</v>
      </c>
      <c r="B6193" t="s">
        <v>11946</v>
      </c>
      <c r="C6193" t="s">
        <v>11947</v>
      </c>
      <c r="D6193" s="1">
        <v>41311.659328703703</v>
      </c>
      <c r="E6193">
        <v>499</v>
      </c>
      <c r="F6193">
        <v>1494</v>
      </c>
    </row>
    <row r="6194" spans="1:7" x14ac:dyDescent="0.2">
      <c r="A6194">
        <v>2.9917393011410502E+17</v>
      </c>
      <c r="B6194" t="s">
        <v>11948</v>
      </c>
      <c r="C6194" t="s">
        <v>11949</v>
      </c>
      <c r="D6194" s="1">
        <v>41311.675891203704</v>
      </c>
      <c r="E6194">
        <v>405</v>
      </c>
      <c r="F6194">
        <v>176</v>
      </c>
    </row>
    <row r="6195" spans="1:7" x14ac:dyDescent="0.2">
      <c r="A6195">
        <v>2.9917441146081997E+17</v>
      </c>
      <c r="B6195" t="s">
        <v>11950</v>
      </c>
      <c r="C6195" t="e">
        <f>_xlfn.SINGLE( ZWLykins _xlfn.SINGLE( JohnnyPaulCole which hotel?))</f>
        <v>#NAME?</v>
      </c>
      <c r="D6195" s="1">
        <v>41311.677222222221</v>
      </c>
      <c r="E6195">
        <v>1</v>
      </c>
      <c r="F6195">
        <v>2</v>
      </c>
      <c r="G6195" t="s">
        <v>215</v>
      </c>
    </row>
    <row r="6196" spans="1:7" x14ac:dyDescent="0.2">
      <c r="A6196">
        <v>2.9917456274936602E+17</v>
      </c>
      <c r="B6196" t="s">
        <v>11951</v>
      </c>
      <c r="C6196" t="e">
        <f>HaiderMadHatter Speak to Vince.</f>
        <v>#NAME?</v>
      </c>
      <c r="D6196" s="1">
        <v>41311.67763888889</v>
      </c>
      <c r="E6196">
        <v>1</v>
      </c>
      <c r="F6196">
        <v>1</v>
      </c>
      <c r="G6196" t="e">
        <f>HaiderMadHatter</f>
        <v>#NAME?</v>
      </c>
    </row>
    <row r="6197" spans="1:7" x14ac:dyDescent="0.2">
      <c r="A6197">
        <v>2.9917490308776698E+17</v>
      </c>
      <c r="B6197" t="s">
        <v>11952</v>
      </c>
      <c r="C6197" t="s">
        <v>11953</v>
      </c>
      <c r="D6197" s="1">
        <v>41311.678576388891</v>
      </c>
      <c r="E6197">
        <v>1</v>
      </c>
      <c r="F6197">
        <v>0</v>
      </c>
      <c r="G6197" t="s">
        <v>89</v>
      </c>
    </row>
    <row r="6198" spans="1:7" x14ac:dyDescent="0.2">
      <c r="A6198">
        <v>2.99175657211064E+17</v>
      </c>
      <c r="B6198" t="s">
        <v>11954</v>
      </c>
      <c r="C6198" t="s">
        <v>11955</v>
      </c>
      <c r="D6198" s="1">
        <v>41311.680659722224</v>
      </c>
      <c r="E6198">
        <v>3</v>
      </c>
      <c r="F6198">
        <v>0</v>
      </c>
      <c r="G6198" t="s">
        <v>89</v>
      </c>
    </row>
    <row r="6199" spans="1:7" x14ac:dyDescent="0.2">
      <c r="A6199">
        <v>2.9917597260174899E+17</v>
      </c>
      <c r="B6199" t="s">
        <v>11956</v>
      </c>
      <c r="C6199" t="e">
        <f xml:space="preserve"> KatherineTrunk Thank you.</f>
        <v>#NAME?</v>
      </c>
      <c r="D6199" s="1">
        <v>41311.681527777779</v>
      </c>
      <c r="E6199">
        <v>0</v>
      </c>
      <c r="F6199">
        <v>16</v>
      </c>
      <c r="G6199" t="s">
        <v>89</v>
      </c>
    </row>
    <row r="6200" spans="1:7" x14ac:dyDescent="0.2">
      <c r="A6200">
        <v>2.9917644566050803E+17</v>
      </c>
      <c r="B6200" t="s">
        <v>11957</v>
      </c>
      <c r="C6200" t="s">
        <v>11958</v>
      </c>
      <c r="D6200" s="1">
        <v>41311.682835648149</v>
      </c>
      <c r="E6200">
        <v>727</v>
      </c>
      <c r="F6200">
        <v>961</v>
      </c>
    </row>
    <row r="6201" spans="1:7" x14ac:dyDescent="0.2">
      <c r="A6201">
        <v>2.9917840869545101E+17</v>
      </c>
      <c r="B6201" t="s">
        <v>11959</v>
      </c>
      <c r="C6201" t="e">
        <f xml:space="preserve"> moogoo3544 Thanks.</f>
        <v>#NAME?</v>
      </c>
      <c r="D6201" s="1">
        <v>41311.688252314816</v>
      </c>
      <c r="E6201">
        <v>1</v>
      </c>
      <c r="F6201">
        <v>0</v>
      </c>
      <c r="G6201" t="s">
        <v>89</v>
      </c>
    </row>
    <row r="6202" spans="1:7" x14ac:dyDescent="0.2">
      <c r="A6202">
        <v>2.9917876603757702E+17</v>
      </c>
      <c r="B6202" t="s">
        <v>11960</v>
      </c>
      <c r="C6202" t="e">
        <f xml:space="preserve"> NathalieS_29 Thanks Nathalie.</f>
        <v>#NAME?</v>
      </c>
      <c r="D6202" s="1">
        <v>41311.689236111109</v>
      </c>
      <c r="E6202">
        <v>2</v>
      </c>
      <c r="F6202">
        <v>2</v>
      </c>
      <c r="G6202" t="s">
        <v>89</v>
      </c>
    </row>
    <row r="6203" spans="1:7" x14ac:dyDescent="0.2">
      <c r="A6203">
        <v>2.9917946728323398E+17</v>
      </c>
      <c r="B6203" t="s">
        <v>11961</v>
      </c>
      <c r="C6203" t="s">
        <v>11962</v>
      </c>
      <c r="D6203" s="1">
        <v>41311.691180555557</v>
      </c>
      <c r="E6203">
        <v>796</v>
      </c>
      <c r="F6203">
        <v>333</v>
      </c>
    </row>
    <row r="6204" spans="1:7" x14ac:dyDescent="0.2">
      <c r="A6204">
        <v>2.9918118884789402E+17</v>
      </c>
      <c r="B6204" t="s">
        <v>11963</v>
      </c>
      <c r="C6204" t="e">
        <f xml:space="preserve"> DerekPringle2 Appears that You are.</f>
        <v>#NAME?</v>
      </c>
      <c r="D6204" s="1">
        <v>41311.695925925924</v>
      </c>
      <c r="E6204">
        <v>1</v>
      </c>
      <c r="F6204">
        <v>3</v>
      </c>
      <c r="G6204" t="s">
        <v>89</v>
      </c>
    </row>
    <row r="6205" spans="1:7" x14ac:dyDescent="0.2">
      <c r="A6205">
        <v>2.9918871319020698E+17</v>
      </c>
      <c r="B6205" t="s">
        <v>11964</v>
      </c>
      <c r="C6205" t="e">
        <f xml:space="preserve"> NASCARNAC Thanks Ric.</f>
        <v>#NAME?</v>
      </c>
      <c r="D6205" s="1">
        <v>41311.716689814813</v>
      </c>
      <c r="E6205">
        <v>2</v>
      </c>
      <c r="F6205">
        <v>1</v>
      </c>
      <c r="G6205" t="s">
        <v>89</v>
      </c>
    </row>
    <row r="6206" spans="1:7" x14ac:dyDescent="0.2">
      <c r="A6206">
        <v>2.9918890645953702E+17</v>
      </c>
      <c r="B6206" t="s">
        <v>11965</v>
      </c>
      <c r="C6206" t="e">
        <f>_xlfn.SINGLE( spewrange _xlfn.SINGLE( sternshow Thanks.))</f>
        <v>#NAME?</v>
      </c>
      <c r="D6206" s="1">
        <v>41311.717222222222</v>
      </c>
      <c r="E6206">
        <v>1</v>
      </c>
      <c r="F6206">
        <v>2</v>
      </c>
      <c r="G6206" t="s">
        <v>215</v>
      </c>
    </row>
    <row r="6207" spans="1:7" x14ac:dyDescent="0.2">
      <c r="A6207">
        <v>2.9918938108697798E+17</v>
      </c>
      <c r="B6207" t="s">
        <v>11966</v>
      </c>
      <c r="C6207" t="s">
        <v>11967</v>
      </c>
      <c r="D6207" s="1">
        <v>41311.718530092592</v>
      </c>
      <c r="E6207">
        <v>3</v>
      </c>
      <c r="F6207">
        <v>26</v>
      </c>
      <c r="G6207" t="s">
        <v>89</v>
      </c>
    </row>
    <row r="6208" spans="1:7" x14ac:dyDescent="0.2">
      <c r="A6208">
        <v>2.9919055779477498E+17</v>
      </c>
      <c r="B6208" t="s">
        <v>11968</v>
      </c>
      <c r="C6208" t="e">
        <f>_xlfn.SINGLE( PIERPAOLOMONNI _xlfn.SINGLE( UncleRUSH Thanks.))</f>
        <v>#NAME?</v>
      </c>
      <c r="D6208" s="1">
        <v>41311.721782407411</v>
      </c>
      <c r="E6208">
        <v>1</v>
      </c>
      <c r="F6208">
        <v>2</v>
      </c>
      <c r="G6208" t="s">
        <v>215</v>
      </c>
    </row>
    <row r="6209" spans="1:7" x14ac:dyDescent="0.2">
      <c r="A6209">
        <v>2.9919086445291098E+17</v>
      </c>
      <c r="B6209" t="s">
        <v>11969</v>
      </c>
      <c r="C6209" t="e">
        <f>_xlfn.SINGLE( paulmilton28 _xlfn.SINGLE( HowardStern Thanks Paul.))</f>
        <v>#NAME?</v>
      </c>
      <c r="D6209" s="1">
        <v>41311.722627314812</v>
      </c>
      <c r="E6209">
        <v>2</v>
      </c>
      <c r="F6209">
        <v>2</v>
      </c>
      <c r="G6209" t="s">
        <v>215</v>
      </c>
    </row>
    <row r="6210" spans="1:7" x14ac:dyDescent="0.2">
      <c r="A6210">
        <v>2.9919105088552902E+17</v>
      </c>
      <c r="B6210" t="s">
        <v>11970</v>
      </c>
      <c r="C6210" t="e">
        <f>_xlfn.SINGLE( JoeStocks Thanks)--will do.</f>
        <v>#NAME?</v>
      </c>
      <c r="D6210" s="1">
        <v>41311.723136574074</v>
      </c>
      <c r="E6210">
        <v>30</v>
      </c>
      <c r="F6210">
        <v>74</v>
      </c>
      <c r="G6210" t="s">
        <v>89</v>
      </c>
    </row>
    <row r="6211" spans="1:7" x14ac:dyDescent="0.2">
      <c r="A6211">
        <v>2.99191332461768E+17</v>
      </c>
      <c r="B6211" t="s">
        <v>11971</v>
      </c>
      <c r="C6211" t="s">
        <v>11972</v>
      </c>
      <c r="D6211" s="1">
        <v>41311.723923611113</v>
      </c>
      <c r="E6211">
        <v>1</v>
      </c>
      <c r="F6211">
        <v>1</v>
      </c>
      <c r="G6211" t="s">
        <v>89</v>
      </c>
    </row>
    <row r="6212" spans="1:7" x14ac:dyDescent="0.2">
      <c r="A6212">
        <v>2.9919156556438701E+17</v>
      </c>
      <c r="B6212" t="s">
        <v>11973</v>
      </c>
      <c r="C6212" t="s">
        <v>11974</v>
      </c>
      <c r="D6212" s="1">
        <v>41311.724560185183</v>
      </c>
      <c r="E6212">
        <v>1</v>
      </c>
      <c r="F6212">
        <v>1</v>
      </c>
      <c r="G6212" t="s">
        <v>215</v>
      </c>
    </row>
    <row r="6213" spans="1:7" x14ac:dyDescent="0.2">
      <c r="A6213">
        <v>2.9919540195585997E+17</v>
      </c>
      <c r="B6213" t="s">
        <v>11975</v>
      </c>
      <c r="C6213" t="s">
        <v>11976</v>
      </c>
      <c r="D6213" s="1">
        <v>41311.735150462962</v>
      </c>
      <c r="E6213">
        <v>636</v>
      </c>
      <c r="F6213">
        <v>286</v>
      </c>
    </row>
    <row r="6214" spans="1:7" x14ac:dyDescent="0.2">
      <c r="A6214">
        <v>2.9920162694470003E+17</v>
      </c>
      <c r="B6214" t="s">
        <v>11977</v>
      </c>
      <c r="C6214" t="e">
        <f>_xlfn.SINGLE( TheRaja22 _xlfn.SINGLE( sternshow Thanks.))</f>
        <v>#NAME?</v>
      </c>
      <c r="D6214" s="1">
        <v>41311.752326388887</v>
      </c>
      <c r="E6214">
        <v>0</v>
      </c>
      <c r="F6214">
        <v>1</v>
      </c>
      <c r="G6214" t="s">
        <v>215</v>
      </c>
    </row>
    <row r="6215" spans="1:7" x14ac:dyDescent="0.2">
      <c r="A6215">
        <v>2.9920243394139699E+17</v>
      </c>
      <c r="B6215" t="s">
        <v>11978</v>
      </c>
      <c r="C6215" t="e">
        <f>_xlfn.SINGLE( phillykayman _xlfn.SINGLE( sternshow Thanks Andrew.))</f>
        <v>#NAME?</v>
      </c>
      <c r="D6215" s="1">
        <v>41311.754548611112</v>
      </c>
      <c r="E6215">
        <v>2</v>
      </c>
      <c r="F6215">
        <v>1</v>
      </c>
      <c r="G6215" t="s">
        <v>215</v>
      </c>
    </row>
    <row r="6216" spans="1:7" x14ac:dyDescent="0.2">
      <c r="A6216">
        <v>2.9920295376663302E+17</v>
      </c>
      <c r="B6216" t="s">
        <v>11979</v>
      </c>
      <c r="C6216" t="s">
        <v>11980</v>
      </c>
      <c r="D6216" s="1">
        <v>41311.755983796298</v>
      </c>
      <c r="E6216">
        <v>26</v>
      </c>
      <c r="F6216">
        <v>17</v>
      </c>
      <c r="G6216" t="s">
        <v>576</v>
      </c>
    </row>
    <row r="6217" spans="1:7" x14ac:dyDescent="0.2">
      <c r="A6217">
        <v>2.99212012121112E+17</v>
      </c>
      <c r="B6217" t="s">
        <v>11981</v>
      </c>
      <c r="C6217" t="s">
        <v>11982</v>
      </c>
      <c r="D6217" s="1">
        <v>41311.7809837963</v>
      </c>
      <c r="E6217">
        <v>366</v>
      </c>
      <c r="F6217">
        <v>93</v>
      </c>
    </row>
    <row r="6218" spans="1:7" x14ac:dyDescent="0.2">
      <c r="A6218">
        <v>2.9922214729603002E+17</v>
      </c>
      <c r="B6218" t="s">
        <v>11983</v>
      </c>
      <c r="C6218" t="e">
        <f>_xlfn.SINGLE( ZWLykins _xlfn.SINGLE( JohnnyPaulCole what are the dates for the hotel stay?))</f>
        <v>#NAME?</v>
      </c>
      <c r="D6218" s="1">
        <v>41311.808946759258</v>
      </c>
      <c r="E6218">
        <v>4</v>
      </c>
      <c r="F6218">
        <v>5</v>
      </c>
      <c r="G6218" t="s">
        <v>215</v>
      </c>
    </row>
    <row r="6219" spans="1:7" x14ac:dyDescent="0.2">
      <c r="A6219">
        <v>2.9922429076572499E+17</v>
      </c>
      <c r="B6219" t="s">
        <v>11984</v>
      </c>
      <c r="C6219" t="s">
        <v>11985</v>
      </c>
      <c r="D6219" s="1">
        <v>41311.81486111111</v>
      </c>
      <c r="E6219">
        <v>69</v>
      </c>
      <c r="F6219">
        <v>60</v>
      </c>
      <c r="G6219" t="e">
        <f>Newsmax_Media</f>
        <v>#NAME?</v>
      </c>
    </row>
    <row r="6220" spans="1:7" x14ac:dyDescent="0.2">
      <c r="A6220">
        <v>2.9922597997969402E+17</v>
      </c>
      <c r="B6220" t="s">
        <v>11986</v>
      </c>
      <c r="C6220" t="e">
        <f>_xlfn.SINGLE( JohnnyPaulCole _xlfn.SINGLE( ZWLykins Okay Thanks.))</f>
        <v>#NAME?</v>
      </c>
      <c r="D6220" s="1">
        <v>41311.819525462961</v>
      </c>
      <c r="E6220">
        <v>3</v>
      </c>
      <c r="F6220">
        <v>4</v>
      </c>
      <c r="G6220" t="s">
        <v>215</v>
      </c>
    </row>
    <row r="6221" spans="1:7" x14ac:dyDescent="0.2">
      <c r="A6221">
        <v>2.9922758867982701E+17</v>
      </c>
      <c r="B6221" t="s">
        <v>11987</v>
      </c>
      <c r="C6221" t="s">
        <v>11988</v>
      </c>
      <c r="D6221" s="1">
        <v>41311.823969907404</v>
      </c>
      <c r="E6221">
        <v>36</v>
      </c>
      <c r="F6221">
        <v>28</v>
      </c>
      <c r="G6221" t="s">
        <v>215</v>
      </c>
    </row>
    <row r="6222" spans="1:7" x14ac:dyDescent="0.2">
      <c r="A6222">
        <v>2.9922913626057498E+17</v>
      </c>
      <c r="B6222" t="s">
        <v>11989</v>
      </c>
      <c r="C6222" t="s">
        <v>11990</v>
      </c>
      <c r="D6222" s="1">
        <v>41311.828240740739</v>
      </c>
      <c r="E6222">
        <v>1295</v>
      </c>
      <c r="F6222">
        <v>555</v>
      </c>
    </row>
    <row r="6223" spans="1:7" x14ac:dyDescent="0.2">
      <c r="A6223">
        <v>2.9923338600907501E+17</v>
      </c>
      <c r="B6223" t="s">
        <v>11991</v>
      </c>
      <c r="C6223" t="s">
        <v>11992</v>
      </c>
      <c r="D6223" s="1">
        <v>41311.839965277781</v>
      </c>
      <c r="E6223">
        <v>138</v>
      </c>
      <c r="F6223">
        <v>88</v>
      </c>
    </row>
    <row r="6224" spans="1:7" x14ac:dyDescent="0.2">
      <c r="A6224">
        <v>2.9923845995089498E+17</v>
      </c>
      <c r="B6224" t="s">
        <v>11993</v>
      </c>
      <c r="C6224" t="s">
        <v>11994</v>
      </c>
      <c r="D6224" s="1">
        <v>41311.85396990741</v>
      </c>
      <c r="E6224">
        <v>27</v>
      </c>
      <c r="F6224">
        <v>46</v>
      </c>
      <c r="G6224" t="s">
        <v>89</v>
      </c>
    </row>
    <row r="6225" spans="1:7" x14ac:dyDescent="0.2">
      <c r="A6225">
        <v>2.9924239024443802E+17</v>
      </c>
      <c r="B6225" t="s">
        <v>11995</v>
      </c>
      <c r="C6225" t="s">
        <v>11996</v>
      </c>
      <c r="D6225" s="1">
        <v>41311.864814814813</v>
      </c>
      <c r="E6225">
        <v>933</v>
      </c>
      <c r="F6225">
        <v>1473</v>
      </c>
    </row>
    <row r="6226" spans="1:7" x14ac:dyDescent="0.2">
      <c r="A6226">
        <v>2.9924401488291802E+17</v>
      </c>
      <c r="B6226" t="s">
        <v>11997</v>
      </c>
      <c r="C6226" t="s">
        <v>11998</v>
      </c>
      <c r="D6226" s="1">
        <v>41311.869293981479</v>
      </c>
      <c r="E6226">
        <v>1034</v>
      </c>
      <c r="F6226">
        <v>451</v>
      </c>
    </row>
    <row r="6227" spans="1:7" x14ac:dyDescent="0.2">
      <c r="A6227">
        <v>2.9924469569395501E+17</v>
      </c>
      <c r="B6227" t="s">
        <v>11999</v>
      </c>
      <c r="C6227" t="e">
        <f xml:space="preserve"> DeedsJames Thanks.</f>
        <v>#NAME?</v>
      </c>
      <c r="D6227" s="1">
        <v>41311.871168981481</v>
      </c>
      <c r="E6227">
        <v>1</v>
      </c>
      <c r="F6227">
        <v>1</v>
      </c>
      <c r="G6227" t="s">
        <v>89</v>
      </c>
    </row>
    <row r="6228" spans="1:7" x14ac:dyDescent="0.2">
      <c r="A6228">
        <v>2.9924512198203802E+17</v>
      </c>
      <c r="B6228" t="s">
        <v>12000</v>
      </c>
      <c r="C6228" t="e">
        <f>_xlfn.SINGLE(RicardoHernanG _xlfn.SINGLE( CelebApprentice Thanks Ricardo.))</f>
        <v>#NAME?</v>
      </c>
      <c r="D6228" s="1">
        <v>41311.872349537036</v>
      </c>
      <c r="E6228">
        <v>3</v>
      </c>
      <c r="F6228">
        <v>1</v>
      </c>
      <c r="G6228" t="s">
        <v>12001</v>
      </c>
    </row>
    <row r="6229" spans="1:7" x14ac:dyDescent="0.2">
      <c r="A6229">
        <v>2.9924710246108698E+17</v>
      </c>
      <c r="B6229" t="s">
        <v>12002</v>
      </c>
      <c r="C6229" t="e">
        <f>Jaine004 Thanks Jane.</f>
        <v>#NAME?</v>
      </c>
      <c r="D6229" s="1">
        <v>41311.877812500003</v>
      </c>
      <c r="E6229">
        <v>1</v>
      </c>
      <c r="F6229">
        <v>1</v>
      </c>
      <c r="G6229" t="e">
        <f>Jaine004</f>
        <v>#NAME?</v>
      </c>
    </row>
    <row r="6230" spans="1:7" x14ac:dyDescent="0.2">
      <c r="A6230">
        <v>2.9924728175919501E+17</v>
      </c>
      <c r="B6230" t="s">
        <v>12003</v>
      </c>
      <c r="C6230" t="e">
        <f xml:space="preserve"> odogpundit Thanks Owen.</f>
        <v>#NAME?</v>
      </c>
      <c r="D6230" s="1">
        <v>41311.878310185188</v>
      </c>
      <c r="E6230">
        <v>3</v>
      </c>
      <c r="F6230">
        <v>2</v>
      </c>
      <c r="G6230" t="s">
        <v>89</v>
      </c>
    </row>
    <row r="6231" spans="1:7" x14ac:dyDescent="0.2">
      <c r="A6231">
        <v>2.9924766573934502E+17</v>
      </c>
      <c r="B6231" t="s">
        <v>12004</v>
      </c>
      <c r="C6231" t="s">
        <v>12005</v>
      </c>
      <c r="D6231" s="1">
        <v>41311.879363425927</v>
      </c>
      <c r="E6231">
        <v>2</v>
      </c>
      <c r="F6231">
        <v>2</v>
      </c>
      <c r="G6231" t="s">
        <v>89</v>
      </c>
    </row>
    <row r="6232" spans="1:7" x14ac:dyDescent="0.2">
      <c r="A6232">
        <v>2.9924792333252998E+17</v>
      </c>
      <c r="B6232" t="s">
        <v>12006</v>
      </c>
      <c r="C6232" t="e">
        <f>_xlfn.SINGLE( cmtoms101 _xlfn.SINGLE( RightWingB Thanks)), enjoy.</f>
        <v>#NAME?</v>
      </c>
      <c r="D6232" s="1">
        <v>41311.88008101852</v>
      </c>
      <c r="E6232">
        <v>2</v>
      </c>
      <c r="F6232">
        <v>1</v>
      </c>
      <c r="G6232" t="s">
        <v>215</v>
      </c>
    </row>
    <row r="6233" spans="1:7" x14ac:dyDescent="0.2">
      <c r="A6233">
        <v>2.99249280143736E+17</v>
      </c>
      <c r="B6233" t="s">
        <v>12007</v>
      </c>
      <c r="C6233" t="s">
        <v>12008</v>
      </c>
      <c r="D6233" s="1">
        <v>41311.883819444447</v>
      </c>
      <c r="E6233">
        <v>137</v>
      </c>
      <c r="F6233">
        <v>47</v>
      </c>
      <c r="G6233" t="s">
        <v>215</v>
      </c>
    </row>
    <row r="6234" spans="1:7" x14ac:dyDescent="0.2">
      <c r="A6234">
        <v>2.9925557260216301E+17</v>
      </c>
      <c r="B6234" t="s">
        <v>12009</v>
      </c>
      <c r="C6234" t="s">
        <v>12010</v>
      </c>
      <c r="D6234" s="1">
        <v>41311.901192129626</v>
      </c>
      <c r="E6234">
        <v>176</v>
      </c>
      <c r="F6234">
        <v>45</v>
      </c>
    </row>
    <row r="6235" spans="1:7" x14ac:dyDescent="0.2">
      <c r="A6235">
        <v>2.9925757776890598E+17</v>
      </c>
      <c r="B6235" t="s">
        <v>12011</v>
      </c>
      <c r="C6235" t="e">
        <f>_xlfn.SINGLE( ZWLykins _xlfn.SINGLE( JohnnyPaulCole Your upgrade has been granted)) &amp; noted by the front desk. have a wonderful Time at Trump International Las Vegas.</f>
        <v>#NAME?</v>
      </c>
      <c r="D6235" s="1">
        <v>41311.906724537039</v>
      </c>
      <c r="E6235">
        <v>15</v>
      </c>
      <c r="F6235">
        <v>18</v>
      </c>
      <c r="G6235" t="s">
        <v>215</v>
      </c>
    </row>
    <row r="6236" spans="1:7" x14ac:dyDescent="0.2">
      <c r="A6236">
        <v>2.9926178397214298E+17</v>
      </c>
      <c r="B6236" t="s">
        <v>12012</v>
      </c>
      <c r="C6236" t="s">
        <v>12013</v>
      </c>
      <c r="D6236" s="1">
        <v>41311.918321759258</v>
      </c>
      <c r="E6236">
        <v>184</v>
      </c>
      <c r="F6236">
        <v>133</v>
      </c>
    </row>
    <row r="6237" spans="1:7" x14ac:dyDescent="0.2">
      <c r="A6237">
        <v>2.9926291571697203E+17</v>
      </c>
      <c r="B6237" t="s">
        <v>12014</v>
      </c>
      <c r="C6237" t="s">
        <v>12015</v>
      </c>
      <c r="D6237" s="1">
        <v>41311.921446759261</v>
      </c>
      <c r="E6237">
        <v>65</v>
      </c>
      <c r="F6237">
        <v>30</v>
      </c>
      <c r="G6237" t="s">
        <v>576</v>
      </c>
    </row>
    <row r="6238" spans="1:7" x14ac:dyDescent="0.2">
      <c r="A6238">
        <v>2.9926711138415002E+17</v>
      </c>
      <c r="B6238" t="s">
        <v>12016</v>
      </c>
      <c r="C6238" t="e">
        <f>_xlfn.SINGLE( jeannewmanglock in Charlottesville), Virginia...</f>
        <v>#NAME?</v>
      </c>
      <c r="D6238" s="1">
        <v>41311.933032407411</v>
      </c>
      <c r="E6238">
        <v>3</v>
      </c>
      <c r="F6238">
        <v>0</v>
      </c>
      <c r="G6238" t="s">
        <v>89</v>
      </c>
    </row>
    <row r="6239" spans="1:7" x14ac:dyDescent="0.2">
      <c r="A6239">
        <v>2.99267493158072E+17</v>
      </c>
      <c r="B6239" t="s">
        <v>12017</v>
      </c>
      <c r="C6239" t="s">
        <v>12018</v>
      </c>
      <c r="D6239" s="1">
        <v>41311.93408564815</v>
      </c>
      <c r="E6239">
        <v>2584</v>
      </c>
      <c r="F6239">
        <v>1882</v>
      </c>
    </row>
    <row r="6240" spans="1:7" x14ac:dyDescent="0.2">
      <c r="A6240">
        <v>2.9926783507772602E+17</v>
      </c>
      <c r="B6240" t="s">
        <v>12019</v>
      </c>
      <c r="C6240" t="s">
        <v>12020</v>
      </c>
      <c r="D6240" s="1">
        <v>41311.935023148151</v>
      </c>
      <c r="E6240">
        <v>1</v>
      </c>
      <c r="F6240">
        <v>1</v>
      </c>
      <c r="G6240" t="e">
        <f>AGNateLee</f>
        <v>#NAME?</v>
      </c>
    </row>
    <row r="6241" spans="1:7" x14ac:dyDescent="0.2">
      <c r="A6241">
        <v>2.9926800232560998E+17</v>
      </c>
      <c r="B6241" t="s">
        <v>12021</v>
      </c>
      <c r="C6241" t="e">
        <f xml:space="preserve"> JoanneEileen Thank you.</f>
        <v>#NAME?</v>
      </c>
      <c r="D6241" s="1">
        <v>41311.935486111113</v>
      </c>
      <c r="E6241">
        <v>0</v>
      </c>
      <c r="F6241">
        <v>0</v>
      </c>
      <c r="G6241" t="s">
        <v>89</v>
      </c>
    </row>
    <row r="6242" spans="1:7" x14ac:dyDescent="0.2">
      <c r="A6242">
        <v>2.9926821222117299E+17</v>
      </c>
      <c r="B6242" t="s">
        <v>12022</v>
      </c>
      <c r="C6242" t="s">
        <v>12023</v>
      </c>
      <c r="D6242" s="1">
        <v>41311.936064814814</v>
      </c>
      <c r="E6242">
        <v>2</v>
      </c>
      <c r="F6242">
        <v>0</v>
      </c>
      <c r="G6242" t="s">
        <v>12024</v>
      </c>
    </row>
    <row r="6243" spans="1:7" x14ac:dyDescent="0.2">
      <c r="A6243">
        <v>2.9927723355670099E+17</v>
      </c>
      <c r="B6243" t="s">
        <v>12025</v>
      </c>
      <c r="C6243" t="e">
        <f>_xlfn.SINGLE( markrucci _xlfn.SINGLE( e_hig great going Mark.))</f>
        <v>#NAME?</v>
      </c>
      <c r="D6243" s="1">
        <v>41311.960960648146</v>
      </c>
      <c r="E6243">
        <v>5</v>
      </c>
      <c r="F6243">
        <v>8</v>
      </c>
      <c r="G6243" t="s">
        <v>215</v>
      </c>
    </row>
    <row r="6244" spans="1:7" x14ac:dyDescent="0.2">
      <c r="A6244">
        <v>2.9927749455984602E+17</v>
      </c>
      <c r="B6244" t="s">
        <v>12026</v>
      </c>
      <c r="C6244" t="e">
        <f xml:space="preserve"> Jagadis63 Thank you.</f>
        <v>#NAME?</v>
      </c>
      <c r="D6244" s="1">
        <v>41311.961678240739</v>
      </c>
      <c r="E6244">
        <v>1</v>
      </c>
      <c r="F6244">
        <v>2</v>
      </c>
      <c r="G6244" t="s">
        <v>89</v>
      </c>
    </row>
    <row r="6245" spans="1:7" x14ac:dyDescent="0.2">
      <c r="A6245">
        <v>2.9927784793416902E+17</v>
      </c>
      <c r="B6245" t="s">
        <v>12027</v>
      </c>
      <c r="C6245" t="s">
        <v>12028</v>
      </c>
      <c r="D6245" s="1">
        <v>41311.962650462963</v>
      </c>
      <c r="E6245">
        <v>1</v>
      </c>
      <c r="F6245">
        <v>1</v>
      </c>
      <c r="G6245" t="s">
        <v>89</v>
      </c>
    </row>
    <row r="6246" spans="1:7" x14ac:dyDescent="0.2">
      <c r="A6246">
        <v>2.9927809152675398E+17</v>
      </c>
      <c r="B6246" t="s">
        <v>12029</v>
      </c>
      <c r="C6246" t="s">
        <v>12030</v>
      </c>
      <c r="D6246" s="1">
        <v>41311.963321759256</v>
      </c>
      <c r="E6246">
        <v>6</v>
      </c>
      <c r="F6246">
        <v>2</v>
      </c>
      <c r="G6246" t="s">
        <v>89</v>
      </c>
    </row>
    <row r="6247" spans="1:7" x14ac:dyDescent="0.2">
      <c r="A6247">
        <v>2.9951752972075002E+17</v>
      </c>
      <c r="B6247" t="s">
        <v>12031</v>
      </c>
      <c r="C6247" t="e">
        <f>_xlfn.SINGLE( tomkatz _xlfn.SINGLE( sternshow Thanks Tom.))</f>
        <v>#NAME?</v>
      </c>
      <c r="D6247" s="1">
        <v>41312.624050925922</v>
      </c>
      <c r="E6247">
        <v>1</v>
      </c>
      <c r="F6247">
        <v>0</v>
      </c>
      <c r="G6247" t="s">
        <v>215</v>
      </c>
    </row>
    <row r="6248" spans="1:7" x14ac:dyDescent="0.2">
      <c r="A6248">
        <v>2.9951816233924602E+17</v>
      </c>
      <c r="B6248" t="s">
        <v>12032</v>
      </c>
      <c r="C6248" t="e">
        <f xml:space="preserve"> BarkyJason Thanks.</f>
        <v>#NAME?</v>
      </c>
      <c r="D6248" s="1">
        <v>41312.625798611109</v>
      </c>
      <c r="E6248">
        <v>0</v>
      </c>
      <c r="F6248">
        <v>1</v>
      </c>
      <c r="G6248" t="s">
        <v>89</v>
      </c>
    </row>
    <row r="6249" spans="1:7" x14ac:dyDescent="0.2">
      <c r="A6249">
        <v>2.9951989264482298E+17</v>
      </c>
      <c r="B6249" t="s">
        <v>12033</v>
      </c>
      <c r="C6249" t="s">
        <v>12034</v>
      </c>
      <c r="D6249" s="1">
        <v>41312.630567129629</v>
      </c>
      <c r="E6249">
        <v>4</v>
      </c>
      <c r="F6249">
        <v>9</v>
      </c>
      <c r="G6249" t="s">
        <v>89</v>
      </c>
    </row>
    <row r="6250" spans="1:7" x14ac:dyDescent="0.2">
      <c r="A6250">
        <v>2.9953049445702003E+17</v>
      </c>
      <c r="B6250" t="s">
        <v>12035</v>
      </c>
      <c r="C6250" t="s">
        <v>12036</v>
      </c>
      <c r="D6250" s="1">
        <v>41312.659826388888</v>
      </c>
      <c r="E6250">
        <v>2062</v>
      </c>
      <c r="F6250">
        <v>1314</v>
      </c>
    </row>
    <row r="6251" spans="1:7" x14ac:dyDescent="0.2">
      <c r="A6251">
        <v>2.9953065177699898E+17</v>
      </c>
      <c r="B6251" t="s">
        <v>12037</v>
      </c>
      <c r="C6251" t="s">
        <v>12038</v>
      </c>
      <c r="D6251" s="1">
        <v>41312.660266203704</v>
      </c>
      <c r="E6251">
        <v>334</v>
      </c>
      <c r="F6251">
        <v>432</v>
      </c>
    </row>
    <row r="6252" spans="1:7" x14ac:dyDescent="0.2">
      <c r="A6252">
        <v>2.9953989637531597E+17</v>
      </c>
      <c r="B6252" t="s">
        <v>12039</v>
      </c>
      <c r="C6252" t="e">
        <f>HancockMariana Thanks.</f>
        <v>#NAME?</v>
      </c>
      <c r="D6252" s="1">
        <v>41312.68577546296</v>
      </c>
      <c r="E6252">
        <v>1</v>
      </c>
      <c r="F6252">
        <v>1</v>
      </c>
      <c r="G6252" t="e">
        <f>HancockMariana</f>
        <v>#NAME?</v>
      </c>
    </row>
    <row r="6253" spans="1:7" x14ac:dyDescent="0.2">
      <c r="A6253">
        <v>2.9954027473511603E+17</v>
      </c>
      <c r="B6253" t="s">
        <v>12040</v>
      </c>
      <c r="C6253" t="s">
        <v>12041</v>
      </c>
      <c r="D6253" s="1">
        <v>41312.68681712963</v>
      </c>
      <c r="E6253">
        <v>0</v>
      </c>
      <c r="F6253">
        <v>0</v>
      </c>
      <c r="G6253" t="s">
        <v>215</v>
      </c>
    </row>
    <row r="6254" spans="1:7" x14ac:dyDescent="0.2">
      <c r="A6254">
        <v>2.9954221529275501E+17</v>
      </c>
      <c r="B6254" t="s">
        <v>12042</v>
      </c>
      <c r="C6254" t="s">
        <v>12043</v>
      </c>
      <c r="D6254" s="1">
        <v>41312.692175925928</v>
      </c>
      <c r="E6254">
        <v>762</v>
      </c>
      <c r="F6254">
        <v>274</v>
      </c>
    </row>
    <row r="6255" spans="1:7" x14ac:dyDescent="0.2">
      <c r="A6255">
        <v>2.9955735727964499E+17</v>
      </c>
      <c r="B6255" t="s">
        <v>12044</v>
      </c>
      <c r="C6255" t="s">
        <v>12045</v>
      </c>
      <c r="D6255" s="1">
        <v>41312.733958333331</v>
      </c>
      <c r="E6255">
        <v>868</v>
      </c>
      <c r="F6255">
        <v>464</v>
      </c>
    </row>
    <row r="6256" spans="1:7" x14ac:dyDescent="0.2">
      <c r="A6256">
        <v>2.99568699868856E+17</v>
      </c>
      <c r="B6256" t="s">
        <v>12046</v>
      </c>
      <c r="C6256" t="e">
        <f xml:space="preserve"> EdwardAshton30 Yes.</f>
        <v>#NAME?</v>
      </c>
      <c r="D6256" s="1">
        <v>41312.76525462963</v>
      </c>
      <c r="E6256">
        <v>16</v>
      </c>
      <c r="F6256">
        <v>18</v>
      </c>
      <c r="G6256" t="s">
        <v>89</v>
      </c>
    </row>
    <row r="6257" spans="1:7" x14ac:dyDescent="0.2">
      <c r="A6257">
        <v>2.9956890214754298E+17</v>
      </c>
      <c r="B6257" t="s">
        <v>12047</v>
      </c>
      <c r="C6257" t="s">
        <v>12048</v>
      </c>
      <c r="D6257" s="1">
        <v>41312.765810185185</v>
      </c>
      <c r="E6257">
        <v>2</v>
      </c>
      <c r="F6257">
        <v>2</v>
      </c>
      <c r="G6257" t="s">
        <v>89</v>
      </c>
    </row>
    <row r="6258" spans="1:7" x14ac:dyDescent="0.2">
      <c r="A6258">
        <v>2.99569278762504E+17</v>
      </c>
      <c r="B6258" t="s">
        <v>12049</v>
      </c>
      <c r="C6258" t="e">
        <f>_xlfn.SINGLE( Tiramis81858117 Wow)--Thanks.</f>
        <v>#NAME?</v>
      </c>
      <c r="D6258" s="1">
        <v>41312.766851851855</v>
      </c>
      <c r="E6258">
        <v>1</v>
      </c>
      <c r="F6258">
        <v>0</v>
      </c>
      <c r="G6258" t="s">
        <v>89</v>
      </c>
    </row>
    <row r="6259" spans="1:7" x14ac:dyDescent="0.2">
      <c r="A6259">
        <v>2.9957153312121203E+17</v>
      </c>
      <c r="B6259" t="s">
        <v>12050</v>
      </c>
      <c r="C6259" t="e">
        <f xml:space="preserve"> pizzaman77 in retrospect I agree with you.</f>
        <v>#NAME?</v>
      </c>
      <c r="D6259" s="1">
        <v>41312.77306712963</v>
      </c>
      <c r="E6259">
        <v>5</v>
      </c>
      <c r="F6259">
        <v>4</v>
      </c>
      <c r="G6259" t="s">
        <v>89</v>
      </c>
    </row>
    <row r="6260" spans="1:7" x14ac:dyDescent="0.2">
      <c r="A6260">
        <v>2.9957176500749101E+17</v>
      </c>
      <c r="B6260" t="s">
        <v>12051</v>
      </c>
      <c r="C6260" t="e">
        <f>DORISARTIST Thanks Doris.</f>
        <v>#NAME?</v>
      </c>
      <c r="D6260" s="1">
        <v>41312.773715277777</v>
      </c>
      <c r="E6260">
        <v>1</v>
      </c>
      <c r="F6260">
        <v>0</v>
      </c>
      <c r="G6260" t="e">
        <f>DORISARTIST</f>
        <v>#NAME?</v>
      </c>
    </row>
    <row r="6261" spans="1:7" x14ac:dyDescent="0.2">
      <c r="A6261">
        <v>2.9957279215480397E+17</v>
      </c>
      <c r="B6261" t="s">
        <v>12052</v>
      </c>
      <c r="C6261" t="s">
        <v>12053</v>
      </c>
      <c r="D6261" s="1">
        <v>41312.776550925926</v>
      </c>
      <c r="E6261">
        <v>38</v>
      </c>
      <c r="F6261">
        <v>52</v>
      </c>
      <c r="G6261" t="s">
        <v>89</v>
      </c>
    </row>
    <row r="6262" spans="1:7" x14ac:dyDescent="0.2">
      <c r="A6262">
        <v>2.9957544987133101E+17</v>
      </c>
      <c r="B6262" t="s">
        <v>12054</v>
      </c>
      <c r="C6262" t="s">
        <v>12055</v>
      </c>
      <c r="D6262" s="1">
        <v>41312.783888888887</v>
      </c>
      <c r="E6262">
        <v>6</v>
      </c>
      <c r="F6262">
        <v>2</v>
      </c>
      <c r="G6262" t="s">
        <v>89</v>
      </c>
    </row>
    <row r="6263" spans="1:7" x14ac:dyDescent="0.2">
      <c r="A6263">
        <v>2.99575519677136E+17</v>
      </c>
      <c r="B6263" t="s">
        <v>12056</v>
      </c>
      <c r="C6263" t="s">
        <v>12057</v>
      </c>
      <c r="D6263" s="1">
        <v>41312.784074074072</v>
      </c>
      <c r="E6263">
        <v>371</v>
      </c>
      <c r="F6263">
        <v>134</v>
      </c>
    </row>
    <row r="6264" spans="1:7" x14ac:dyDescent="0.2">
      <c r="A6264">
        <v>2.9957562744976102E+17</v>
      </c>
      <c r="B6264" t="s">
        <v>12058</v>
      </c>
      <c r="C6264" t="s">
        <v>12059</v>
      </c>
      <c r="D6264" s="1">
        <v>41312.784375000003</v>
      </c>
      <c r="E6264">
        <v>363</v>
      </c>
      <c r="F6264">
        <v>172</v>
      </c>
    </row>
    <row r="6265" spans="1:7" x14ac:dyDescent="0.2">
      <c r="A6265">
        <v>2.9957580810684403E+17</v>
      </c>
      <c r="B6265" t="s">
        <v>12060</v>
      </c>
      <c r="C6265" t="s">
        <v>12061</v>
      </c>
      <c r="D6265" s="1">
        <v>41312.784872685188</v>
      </c>
      <c r="E6265">
        <v>84</v>
      </c>
      <c r="F6265">
        <v>45</v>
      </c>
    </row>
    <row r="6266" spans="1:7" x14ac:dyDescent="0.2">
      <c r="A6266">
        <v>2.9957735577147302E+17</v>
      </c>
      <c r="B6266" t="s">
        <v>12062</v>
      </c>
      <c r="C6266" t="e">
        <f>_xlfn.SINGLE(ColeneChia116 Thanks Colene)--very [1]!Keep up the good work.</f>
        <v>#NAME?</v>
      </c>
      <c r="D6266" s="1">
        <v>41312.789143518516</v>
      </c>
      <c r="E6266">
        <v>2</v>
      </c>
      <c r="F6266">
        <v>0</v>
      </c>
      <c r="G6266" t="e">
        <f>ColeneChia116</f>
        <v>#NAME?</v>
      </c>
    </row>
    <row r="6267" spans="1:7" x14ac:dyDescent="0.2">
      <c r="A6267">
        <v>2.9957811333407098E+17</v>
      </c>
      <c r="B6267" t="s">
        <v>12063</v>
      </c>
      <c r="C6267" t="e">
        <f>_xlfn.SINGLE( MegMMurphy _xlfn.SINGLE( HowardStern _xlfn.SINGLE( IvankaTrump Thanks a lot Megan.)))</f>
        <v>#NAME?</v>
      </c>
      <c r="D6267" s="1">
        <v>41312.791226851848</v>
      </c>
      <c r="E6267">
        <v>3</v>
      </c>
      <c r="F6267">
        <v>0</v>
      </c>
      <c r="G6267" t="s">
        <v>576</v>
      </c>
    </row>
    <row r="6268" spans="1:7" x14ac:dyDescent="0.2">
      <c r="A6268">
        <v>2.9957855478038099E+17</v>
      </c>
      <c r="B6268" t="s">
        <v>12064</v>
      </c>
      <c r="C6268" t="e">
        <f>_xlfn.SINGLE(zniosdig _xlfn.SINGLE( melaniatrump very kind)), Thanks.</f>
        <v>#NAME?</v>
      </c>
      <c r="D6268" s="1">
        <v>41312.792453703703</v>
      </c>
      <c r="E6268">
        <v>1</v>
      </c>
      <c r="F6268">
        <v>1</v>
      </c>
      <c r="G6268" t="s">
        <v>12065</v>
      </c>
    </row>
    <row r="6269" spans="1:7" x14ac:dyDescent="0.2">
      <c r="A6269">
        <v>2.9957930803122899E+17</v>
      </c>
      <c r="B6269" t="s">
        <v>12066</v>
      </c>
      <c r="C6269" t="e">
        <f>_xlfn.SINGLE(aaapgs Thank You), nice work.</f>
        <v>#NAME?</v>
      </c>
      <c r="D6269" s="1">
        <v>41312.794525462959</v>
      </c>
      <c r="E6269">
        <v>0</v>
      </c>
      <c r="F6269">
        <v>0</v>
      </c>
      <c r="G6269" t="e">
        <f>aaapgs</f>
        <v>#NAME?</v>
      </c>
    </row>
    <row r="6270" spans="1:7" x14ac:dyDescent="0.2">
      <c r="A6270">
        <v>2.9957973550210202E+17</v>
      </c>
      <c r="B6270" t="s">
        <v>12067</v>
      </c>
      <c r="C6270" t="s">
        <v>12068</v>
      </c>
      <c r="D6270" s="1">
        <v>41312.795706018522</v>
      </c>
      <c r="E6270">
        <v>3</v>
      </c>
      <c r="F6270">
        <v>1</v>
      </c>
      <c r="G6270" t="s">
        <v>89</v>
      </c>
    </row>
    <row r="6271" spans="1:7" x14ac:dyDescent="0.2">
      <c r="A6271">
        <v>2.9960197232616998E+17</v>
      </c>
      <c r="B6271" t="s">
        <v>12069</v>
      </c>
      <c r="C6271" t="s">
        <v>12070</v>
      </c>
      <c r="D6271" s="1">
        <v>41312.857071759259</v>
      </c>
      <c r="E6271">
        <v>33</v>
      </c>
      <c r="F6271">
        <v>20</v>
      </c>
      <c r="G6271" t="s">
        <v>89</v>
      </c>
    </row>
    <row r="6272" spans="1:7" x14ac:dyDescent="0.2">
      <c r="A6272">
        <v>2.9960375358837498E+17</v>
      </c>
      <c r="B6272" t="s">
        <v>12071</v>
      </c>
      <c r="C6272" t="s">
        <v>12072</v>
      </c>
      <c r="D6272" s="1">
        <v>41312.861979166664</v>
      </c>
      <c r="E6272">
        <v>29</v>
      </c>
      <c r="F6272">
        <v>23</v>
      </c>
      <c r="G6272" t="s">
        <v>89</v>
      </c>
    </row>
    <row r="6273" spans="1:7" x14ac:dyDescent="0.2">
      <c r="A6273">
        <v>2.9960414698473798E+17</v>
      </c>
      <c r="B6273" t="s">
        <v>12073</v>
      </c>
      <c r="C6273" t="s">
        <v>12074</v>
      </c>
      <c r="D6273" s="1">
        <v>41312.863067129627</v>
      </c>
      <c r="E6273">
        <v>7211</v>
      </c>
      <c r="F6273">
        <v>6174</v>
      </c>
      <c r="G6273" t="s">
        <v>89</v>
      </c>
    </row>
    <row r="6274" spans="1:7" x14ac:dyDescent="0.2">
      <c r="A6274">
        <v>2.99604416602976E+17</v>
      </c>
      <c r="B6274" t="s">
        <v>12075</v>
      </c>
      <c r="C6274" t="e">
        <f xml:space="preserve"> Lurdkberry Thanks.</f>
        <v>#NAME?</v>
      </c>
      <c r="D6274" s="1">
        <v>41312.863807870373</v>
      </c>
      <c r="E6274">
        <v>1</v>
      </c>
      <c r="F6274">
        <v>0</v>
      </c>
      <c r="G6274" t="s">
        <v>89</v>
      </c>
    </row>
    <row r="6275" spans="1:7" x14ac:dyDescent="0.2">
      <c r="A6275">
        <v>2.9960464810340698E+17</v>
      </c>
      <c r="B6275" t="s">
        <v>12076</v>
      </c>
      <c r="C6275" t="s">
        <v>12077</v>
      </c>
      <c r="D6275" s="1">
        <v>41312.86445601852</v>
      </c>
      <c r="E6275">
        <v>2</v>
      </c>
      <c r="F6275">
        <v>0</v>
      </c>
      <c r="G6275" t="s">
        <v>487</v>
      </c>
    </row>
    <row r="6276" spans="1:7" x14ac:dyDescent="0.2">
      <c r="A6276">
        <v>2.9960483274504998E+17</v>
      </c>
      <c r="B6276" t="s">
        <v>12078</v>
      </c>
      <c r="C6276" t="e">
        <f xml:space="preserve"> jayceemccain Thanks and good luck.</f>
        <v>#NAME?</v>
      </c>
      <c r="D6276" s="1">
        <v>41312.864965277775</v>
      </c>
      <c r="E6276">
        <v>1</v>
      </c>
      <c r="F6276">
        <v>0</v>
      </c>
      <c r="G6276" t="s">
        <v>89</v>
      </c>
    </row>
    <row r="6277" spans="1:7" x14ac:dyDescent="0.2">
      <c r="A6277">
        <v>2.9960500313445101E+17</v>
      </c>
      <c r="B6277" t="s">
        <v>12079</v>
      </c>
      <c r="C6277" t="s">
        <v>12080</v>
      </c>
      <c r="D6277" s="1">
        <v>41312.865428240744</v>
      </c>
      <c r="E6277">
        <v>0</v>
      </c>
      <c r="F6277">
        <v>1</v>
      </c>
      <c r="G6277" t="s">
        <v>89</v>
      </c>
    </row>
    <row r="6278" spans="1:7" x14ac:dyDescent="0.2">
      <c r="A6278">
        <v>2.9960509365171802E+17</v>
      </c>
      <c r="B6278" t="s">
        <v>12081</v>
      </c>
      <c r="C6278" t="s">
        <v>12082</v>
      </c>
      <c r="D6278" s="1">
        <v>41312.865682870368</v>
      </c>
      <c r="E6278">
        <v>8</v>
      </c>
      <c r="F6278">
        <v>12</v>
      </c>
      <c r="G6278" t="s">
        <v>89</v>
      </c>
    </row>
    <row r="6279" spans="1:7" x14ac:dyDescent="0.2">
      <c r="A6279">
        <v>2.9960541578264499E+17</v>
      </c>
      <c r="B6279" t="s">
        <v>12083</v>
      </c>
      <c r="C6279" t="s">
        <v>12084</v>
      </c>
      <c r="D6279" s="1">
        <v>41312.866574074076</v>
      </c>
      <c r="E6279">
        <v>34</v>
      </c>
      <c r="F6279">
        <v>48</v>
      </c>
      <c r="G6279" t="s">
        <v>89</v>
      </c>
    </row>
    <row r="6280" spans="1:7" x14ac:dyDescent="0.2">
      <c r="A6280">
        <v>2.9960556275525197E+17</v>
      </c>
      <c r="B6280" t="s">
        <v>12085</v>
      </c>
      <c r="C6280" t="s">
        <v>12086</v>
      </c>
      <c r="D6280" s="1">
        <v>41312.866979166669</v>
      </c>
      <c r="E6280">
        <v>2</v>
      </c>
      <c r="F6280">
        <v>0</v>
      </c>
      <c r="G6280" t="s">
        <v>89</v>
      </c>
    </row>
    <row r="6281" spans="1:7" x14ac:dyDescent="0.2">
      <c r="A6281">
        <v>2.9960576324298298E+17</v>
      </c>
      <c r="B6281" t="s">
        <v>12087</v>
      </c>
      <c r="C6281" t="e">
        <f xml:space="preserve"> Candi2577 [2]!Keep working hard.</f>
        <v>#NAME?</v>
      </c>
      <c r="D6281" s="1">
        <v>41312.867534722223</v>
      </c>
      <c r="E6281">
        <v>3</v>
      </c>
      <c r="F6281">
        <v>1</v>
      </c>
      <c r="G6281" t="s">
        <v>89</v>
      </c>
    </row>
    <row r="6282" spans="1:7" x14ac:dyDescent="0.2">
      <c r="A6282">
        <v>2.9960607133560397E+17</v>
      </c>
      <c r="B6282" t="s">
        <v>12088</v>
      </c>
      <c r="C6282" t="e">
        <f xml:space="preserve"> DJColes1 [2]!Good luck.</f>
        <v>#NAME?</v>
      </c>
      <c r="D6282" s="1">
        <v>41312.868379629632</v>
      </c>
      <c r="E6282">
        <v>0</v>
      </c>
      <c r="F6282">
        <v>0</v>
      </c>
      <c r="G6282" t="s">
        <v>89</v>
      </c>
    </row>
    <row r="6283" spans="1:7" x14ac:dyDescent="0.2">
      <c r="A6283">
        <v>2.9960631210962899E+17</v>
      </c>
      <c r="B6283" t="s">
        <v>12089</v>
      </c>
      <c r="C6283" t="e">
        <f>_xlfn.SINGLE( clar68 great), Thanks.</f>
        <v>#NAME?</v>
      </c>
      <c r="D6283" s="1">
        <v>41312.869039351855</v>
      </c>
      <c r="E6283">
        <v>0</v>
      </c>
      <c r="F6283">
        <v>0</v>
      </c>
      <c r="G6283" t="s">
        <v>89</v>
      </c>
    </row>
    <row r="6284" spans="1:7" x14ac:dyDescent="0.2">
      <c r="A6284">
        <v>2.9960664036424E+17</v>
      </c>
      <c r="B6284" t="s">
        <v>12090</v>
      </c>
      <c r="C6284" t="e">
        <f>_xlfn.SINGLE( NathalieS_29 once again), Thanks Nathalie.</f>
        <v>#NAME?</v>
      </c>
      <c r="D6284" s="1">
        <v>41312.869953703703</v>
      </c>
      <c r="E6284">
        <v>4</v>
      </c>
      <c r="F6284">
        <v>3</v>
      </c>
      <c r="G6284" t="s">
        <v>89</v>
      </c>
    </row>
    <row r="6285" spans="1:7" x14ac:dyDescent="0.2">
      <c r="A6285">
        <v>2.9960709404951302E+17</v>
      </c>
      <c r="B6285" t="s">
        <v>12091</v>
      </c>
      <c r="C6285" t="s">
        <v>12092</v>
      </c>
      <c r="D6285" s="1">
        <v>41312.871203703704</v>
      </c>
      <c r="E6285">
        <v>3</v>
      </c>
      <c r="F6285">
        <v>0</v>
      </c>
      <c r="G6285" t="s">
        <v>215</v>
      </c>
    </row>
    <row r="6286" spans="1:7" x14ac:dyDescent="0.2">
      <c r="A6286">
        <v>2.9960804497792998E+17</v>
      </c>
      <c r="B6286" t="s">
        <v>12093</v>
      </c>
      <c r="C6286" t="s">
        <v>12094</v>
      </c>
      <c r="D6286" s="1">
        <v>41312.873831018522</v>
      </c>
      <c r="E6286">
        <v>6</v>
      </c>
      <c r="F6286">
        <v>40</v>
      </c>
      <c r="G6286" t="e">
        <f>saseret12</f>
        <v>#NAME?</v>
      </c>
    </row>
    <row r="6287" spans="1:7" x14ac:dyDescent="0.2">
      <c r="A6287">
        <v>2.9960878897614003E+17</v>
      </c>
      <c r="B6287" t="s">
        <v>12095</v>
      </c>
      <c r="C6287" t="e">
        <f>_xlfn.SINGLE( Jconstantinides _xlfn.SINGLE( HowardStern Thanks Jimmy.))</f>
        <v>#NAME?</v>
      </c>
      <c r="D6287" s="1">
        <v>41312.875879629632</v>
      </c>
      <c r="E6287">
        <v>1</v>
      </c>
      <c r="F6287">
        <v>1</v>
      </c>
      <c r="G6287" t="s">
        <v>215</v>
      </c>
    </row>
    <row r="6288" spans="1:7" x14ac:dyDescent="0.2">
      <c r="A6288">
        <v>2.9960910594390797E+17</v>
      </c>
      <c r="B6288" t="s">
        <v>12096</v>
      </c>
      <c r="C6288" t="e">
        <f>_xlfn.SINGLE(tbott22 _xlfn.SINGLE( HowardStern Thanks.))</f>
        <v>#NAME?</v>
      </c>
      <c r="D6288" s="1">
        <v>41312.876747685186</v>
      </c>
      <c r="E6288">
        <v>0</v>
      </c>
      <c r="F6288">
        <v>0</v>
      </c>
      <c r="G6288" t="s">
        <v>12097</v>
      </c>
    </row>
    <row r="6289" spans="1:7" x14ac:dyDescent="0.2">
      <c r="A6289">
        <v>2.9961001000096102E+17</v>
      </c>
      <c r="B6289" t="s">
        <v>12098</v>
      </c>
      <c r="C6289" t="s">
        <v>12099</v>
      </c>
      <c r="D6289" s="1">
        <v>41312.879247685189</v>
      </c>
      <c r="E6289">
        <v>714</v>
      </c>
      <c r="F6289">
        <v>740</v>
      </c>
    </row>
    <row r="6290" spans="1:7" x14ac:dyDescent="0.2">
      <c r="A6290">
        <v>2.9961197335886202E+17</v>
      </c>
      <c r="B6290" t="s">
        <v>12100</v>
      </c>
      <c r="C6290" t="e">
        <f>yesterdaybyurs Take the Time to Make it great.</f>
        <v>#NAME?</v>
      </c>
      <c r="D6290" s="1">
        <v>41312.884664351855</v>
      </c>
      <c r="E6290">
        <v>0</v>
      </c>
      <c r="F6290">
        <v>0</v>
      </c>
      <c r="G6290" t="e">
        <f>yesterdaybyurs</f>
        <v>#NAME?</v>
      </c>
    </row>
    <row r="6291" spans="1:7" x14ac:dyDescent="0.2">
      <c r="A6291">
        <v>2.9961226876370502E+17</v>
      </c>
      <c r="B6291" t="s">
        <v>12101</v>
      </c>
      <c r="C6291" t="e">
        <f xml:space="preserve"> rayk71 Happy Birthday Ray.</f>
        <v>#NAME?</v>
      </c>
      <c r="D6291" s="1">
        <v>41312.88548611111</v>
      </c>
      <c r="E6291">
        <v>25</v>
      </c>
      <c r="F6291">
        <v>60</v>
      </c>
      <c r="G6291" t="s">
        <v>89</v>
      </c>
    </row>
    <row r="6292" spans="1:7" x14ac:dyDescent="0.2">
      <c r="A6292">
        <v>2.9961496152784E+17</v>
      </c>
      <c r="B6292" t="s">
        <v>12102</v>
      </c>
      <c r="C6292" t="s">
        <v>12103</v>
      </c>
      <c r="D6292" s="1">
        <v>41312.892916666664</v>
      </c>
      <c r="E6292">
        <v>28</v>
      </c>
      <c r="F6292">
        <v>10</v>
      </c>
      <c r="G6292" t="s">
        <v>215</v>
      </c>
    </row>
    <row r="6293" spans="1:7" x14ac:dyDescent="0.2">
      <c r="A6293">
        <v>2.9961594633783699E+17</v>
      </c>
      <c r="B6293" t="s">
        <v>12104</v>
      </c>
      <c r="C6293" t="e">
        <f xml:space="preserve"> bahia6085 Thanks Suz for Your comments.</f>
        <v>#NAME?</v>
      </c>
      <c r="D6293" s="1">
        <v>41312.895624999997</v>
      </c>
      <c r="E6293">
        <v>0</v>
      </c>
      <c r="F6293">
        <v>0</v>
      </c>
      <c r="G6293" t="s">
        <v>89</v>
      </c>
    </row>
    <row r="6294" spans="1:7" x14ac:dyDescent="0.2">
      <c r="A6294">
        <v>2.9961778343040998E+17</v>
      </c>
      <c r="B6294" t="s">
        <v>12105</v>
      </c>
      <c r="C6294" t="e">
        <f>_xlfn.SINGLE( Derrick503 the golden rule of negotiation) = He who has the gold makes the rules. Read Art of the deal &amp; how to get Rich.</f>
        <v>#NAME?</v>
      </c>
      <c r="D6294" s="1">
        <v>41312.900694444441</v>
      </c>
      <c r="E6294">
        <v>53</v>
      </c>
      <c r="F6294">
        <v>69</v>
      </c>
      <c r="G6294" t="s">
        <v>89</v>
      </c>
    </row>
    <row r="6295" spans="1:7" x14ac:dyDescent="0.2">
      <c r="A6295">
        <v>2.9961830514309901E+17</v>
      </c>
      <c r="B6295" t="s">
        <v>12106</v>
      </c>
      <c r="C6295" t="s">
        <v>12107</v>
      </c>
      <c r="D6295" s="1">
        <v>41312.902141203704</v>
      </c>
      <c r="E6295">
        <v>517</v>
      </c>
      <c r="F6295">
        <v>227</v>
      </c>
    </row>
    <row r="6296" spans="1:7" x14ac:dyDescent="0.2">
      <c r="A6296">
        <v>2.9962056913613197E+17</v>
      </c>
      <c r="B6296" t="s">
        <v>12108</v>
      </c>
      <c r="C6296" t="s">
        <v>12109</v>
      </c>
      <c r="D6296" s="1">
        <v>41312.908391203702</v>
      </c>
      <c r="E6296">
        <v>47</v>
      </c>
      <c r="F6296">
        <v>14</v>
      </c>
      <c r="G6296" t="s">
        <v>89</v>
      </c>
    </row>
    <row r="6297" spans="1:7" x14ac:dyDescent="0.2">
      <c r="A6297">
        <v>2.9962340788720397E+17</v>
      </c>
      <c r="B6297" t="s">
        <v>12110</v>
      </c>
      <c r="C6297" t="e">
        <f>_xlfn.SINGLE( jkells2005 know everything You can (update daily)) &amp; cover Your bases.</f>
        <v>#NAME?</v>
      </c>
      <c r="D6297" s="1">
        <v>41312.916215277779</v>
      </c>
      <c r="E6297">
        <v>4</v>
      </c>
      <c r="F6297">
        <v>0</v>
      </c>
      <c r="G6297" t="s">
        <v>89</v>
      </c>
    </row>
    <row r="6298" spans="1:7" x14ac:dyDescent="0.2">
      <c r="A6298">
        <v>2.99627683040616E+17</v>
      </c>
      <c r="B6298" t="s">
        <v>12111</v>
      </c>
      <c r="C6298" t="s">
        <v>12112</v>
      </c>
      <c r="D6298" s="1">
        <v>41312.928020833337</v>
      </c>
      <c r="E6298">
        <v>64</v>
      </c>
      <c r="F6298">
        <v>8</v>
      </c>
    </row>
    <row r="6299" spans="1:7" x14ac:dyDescent="0.2">
      <c r="A6299">
        <v>2.9962983521350003E+17</v>
      </c>
      <c r="B6299" t="s">
        <v>12113</v>
      </c>
      <c r="C6299" t="s">
        <v>12114</v>
      </c>
      <c r="D6299" s="1">
        <v>41312.933958333335</v>
      </c>
      <c r="E6299">
        <v>227</v>
      </c>
      <c r="F6299">
        <v>103</v>
      </c>
    </row>
    <row r="6300" spans="1:7" x14ac:dyDescent="0.2">
      <c r="A6300">
        <v>2.9963268049509498E+17</v>
      </c>
      <c r="B6300" t="s">
        <v>12115</v>
      </c>
      <c r="C6300" t="s">
        <v>12116</v>
      </c>
      <c r="D6300" s="1">
        <v>41312.941805555558</v>
      </c>
      <c r="E6300">
        <v>151</v>
      </c>
      <c r="F6300">
        <v>61</v>
      </c>
    </row>
    <row r="6301" spans="1:7" x14ac:dyDescent="0.2">
      <c r="A6301">
        <v>2.9963327023100698E+17</v>
      </c>
      <c r="B6301" t="s">
        <v>12117</v>
      </c>
      <c r="C6301" t="e">
        <f xml:space="preserve"> AfricanPriest Thanks.</f>
        <v>#NAME?</v>
      </c>
      <c r="D6301" s="1">
        <v>41312.943437499998</v>
      </c>
      <c r="E6301">
        <v>2</v>
      </c>
      <c r="F6301">
        <v>0</v>
      </c>
      <c r="G6301" t="s">
        <v>89</v>
      </c>
    </row>
    <row r="6302" spans="1:7" x14ac:dyDescent="0.2">
      <c r="A6302">
        <v>2.99633604902936E+17</v>
      </c>
      <c r="B6302" t="s">
        <v>12118</v>
      </c>
      <c r="C6302" t="e">
        <f xml:space="preserve"> chocolateB4bed Thanks Michael.</f>
        <v>#NAME?</v>
      </c>
      <c r="D6302" s="1">
        <v>41312.944351851853</v>
      </c>
      <c r="E6302">
        <v>3</v>
      </c>
      <c r="F6302">
        <v>1</v>
      </c>
      <c r="G6302" t="s">
        <v>89</v>
      </c>
    </row>
    <row r="6303" spans="1:7" x14ac:dyDescent="0.2">
      <c r="A6303">
        <v>2.9963431365221901E+17</v>
      </c>
      <c r="B6303" t="s">
        <v>12119</v>
      </c>
      <c r="C6303" t="s">
        <v>12120</v>
      </c>
      <c r="D6303" s="1">
        <v>41312.94630787037</v>
      </c>
      <c r="E6303">
        <v>684</v>
      </c>
      <c r="F6303">
        <v>253</v>
      </c>
    </row>
    <row r="6304" spans="1:7" x14ac:dyDescent="0.2">
      <c r="A6304">
        <v>2.9963476310964198E+17</v>
      </c>
      <c r="B6304" t="s">
        <v>12121</v>
      </c>
      <c r="C6304" t="e">
        <f xml:space="preserve"> citychik_ Thanks Andrea and good luck.</f>
        <v>#NAME?</v>
      </c>
      <c r="D6304" s="1">
        <v>41312.947557870371</v>
      </c>
      <c r="E6304">
        <v>2</v>
      </c>
      <c r="F6304">
        <v>0</v>
      </c>
      <c r="G6304" t="s">
        <v>89</v>
      </c>
    </row>
    <row r="6305" spans="1:7" x14ac:dyDescent="0.2">
      <c r="A6305">
        <v>2.99635021688496E+17</v>
      </c>
      <c r="B6305" t="s">
        <v>12122</v>
      </c>
      <c r="C6305" t="e">
        <f xml:space="preserve"> noslenevets I agree.</f>
        <v>#NAME?</v>
      </c>
      <c r="D6305" s="1">
        <v>41312.948263888888</v>
      </c>
      <c r="E6305">
        <v>2</v>
      </c>
      <c r="F6305">
        <v>1</v>
      </c>
      <c r="G6305" t="s">
        <v>89</v>
      </c>
    </row>
    <row r="6306" spans="1:7" x14ac:dyDescent="0.2">
      <c r="A6306">
        <v>2.9963533396700301E+17</v>
      </c>
      <c r="B6306" t="s">
        <v>12123</v>
      </c>
      <c r="C6306" t="e">
        <f>_xlfn.SINGLE( Adetonaoris great), good luck.</f>
        <v>#NAME?</v>
      </c>
      <c r="D6306" s="1">
        <v>41312.949131944442</v>
      </c>
      <c r="E6306">
        <v>1</v>
      </c>
      <c r="F6306">
        <v>0</v>
      </c>
      <c r="G6306" t="s">
        <v>89</v>
      </c>
    </row>
    <row r="6307" spans="1:7" x14ac:dyDescent="0.2">
      <c r="A6307">
        <v>2.9963616887256198E+17</v>
      </c>
      <c r="B6307" t="s">
        <v>12124</v>
      </c>
      <c r="C6307" t="s">
        <v>12125</v>
      </c>
      <c r="D6307" s="1">
        <v>41312.951435185183</v>
      </c>
      <c r="E6307">
        <v>83</v>
      </c>
      <c r="F6307">
        <v>37</v>
      </c>
    </row>
    <row r="6308" spans="1:7" x14ac:dyDescent="0.2">
      <c r="A6308">
        <v>2.9986526051971802E+17</v>
      </c>
      <c r="B6308" t="s">
        <v>12126</v>
      </c>
      <c r="C6308" t="s">
        <v>12127</v>
      </c>
      <c r="D6308" s="1">
        <v>41313.583599537036</v>
      </c>
      <c r="E6308">
        <v>91</v>
      </c>
      <c r="F6308">
        <v>33</v>
      </c>
      <c r="G6308" t="s">
        <v>89</v>
      </c>
    </row>
    <row r="6309" spans="1:7" x14ac:dyDescent="0.2">
      <c r="A6309">
        <v>2.9986572964006701E+17</v>
      </c>
      <c r="B6309" t="s">
        <v>12128</v>
      </c>
      <c r="C6309" t="s">
        <v>12129</v>
      </c>
      <c r="D6309" s="1">
        <v>41313.58489583333</v>
      </c>
      <c r="E6309">
        <v>10</v>
      </c>
      <c r="F6309">
        <v>3</v>
      </c>
      <c r="G6309" t="s">
        <v>89</v>
      </c>
    </row>
    <row r="6310" spans="1:7" x14ac:dyDescent="0.2">
      <c r="A6310">
        <v>2.9986612906781901E+17</v>
      </c>
      <c r="B6310" t="s">
        <v>12130</v>
      </c>
      <c r="C6310" t="s">
        <v>12131</v>
      </c>
      <c r="D6310" s="1">
        <v>41313.586006944446</v>
      </c>
      <c r="E6310">
        <v>37</v>
      </c>
      <c r="F6310">
        <v>14</v>
      </c>
      <c r="G6310" t="s">
        <v>89</v>
      </c>
    </row>
    <row r="6311" spans="1:7" x14ac:dyDescent="0.2">
      <c r="A6311">
        <v>2.9986630902444E+17</v>
      </c>
      <c r="B6311" t="s">
        <v>12132</v>
      </c>
      <c r="C6311" t="s">
        <v>12133</v>
      </c>
      <c r="D6311" s="1">
        <v>41313.586493055554</v>
      </c>
      <c r="E6311">
        <v>125</v>
      </c>
      <c r="F6311">
        <v>90</v>
      </c>
      <c r="G6311" t="s">
        <v>89</v>
      </c>
    </row>
    <row r="6312" spans="1:7" x14ac:dyDescent="0.2">
      <c r="A6312">
        <v>2.9988651076383098E+17</v>
      </c>
      <c r="B6312" t="s">
        <v>12134</v>
      </c>
      <c r="C6312" t="s">
        <v>12135</v>
      </c>
      <c r="D6312" s="1">
        <v>41313.642245370371</v>
      </c>
      <c r="E6312">
        <v>24</v>
      </c>
      <c r="F6312">
        <v>13</v>
      </c>
      <c r="G6312" t="s">
        <v>89</v>
      </c>
    </row>
    <row r="6313" spans="1:7" x14ac:dyDescent="0.2">
      <c r="A6313">
        <v>2.9989064020710598E+17</v>
      </c>
      <c r="B6313" t="s">
        <v>12136</v>
      </c>
      <c r="C6313" t="s">
        <v>12137</v>
      </c>
      <c r="D6313" s="1">
        <v>41313.653634259259</v>
      </c>
      <c r="E6313">
        <v>24</v>
      </c>
      <c r="F6313">
        <v>21</v>
      </c>
      <c r="G6313" t="s">
        <v>89</v>
      </c>
    </row>
    <row r="6314" spans="1:7" x14ac:dyDescent="0.2">
      <c r="A6314">
        <v>2.9989269460235802E+17</v>
      </c>
      <c r="B6314" t="s">
        <v>12138</v>
      </c>
      <c r="C6314" t="s">
        <v>12139</v>
      </c>
      <c r="D6314" s="1">
        <v>41313.659305555557</v>
      </c>
      <c r="E6314">
        <v>843</v>
      </c>
      <c r="F6314">
        <v>289</v>
      </c>
    </row>
    <row r="6315" spans="1:7" x14ac:dyDescent="0.2">
      <c r="A6315">
        <v>2.9989428644560397E+17</v>
      </c>
      <c r="B6315" t="s">
        <v>12140</v>
      </c>
      <c r="C6315" t="s">
        <v>12141</v>
      </c>
      <c r="D6315" s="1">
        <v>41313.663703703707</v>
      </c>
      <c r="E6315">
        <v>2</v>
      </c>
      <c r="F6315">
        <v>2</v>
      </c>
      <c r="G6315" t="s">
        <v>89</v>
      </c>
    </row>
    <row r="6316" spans="1:7" x14ac:dyDescent="0.2">
      <c r="A6316">
        <v>2.9989893065999898E+17</v>
      </c>
      <c r="B6316" t="s">
        <v>12142</v>
      </c>
      <c r="C6316" t="s">
        <v>12143</v>
      </c>
      <c r="D6316" s="1">
        <v>41313.676516203705</v>
      </c>
      <c r="E6316">
        <v>1</v>
      </c>
      <c r="F6316">
        <v>2</v>
      </c>
      <c r="G6316" t="s">
        <v>89</v>
      </c>
    </row>
    <row r="6317" spans="1:7" x14ac:dyDescent="0.2">
      <c r="A6317">
        <v>2.9989954578821901E+17</v>
      </c>
      <c r="B6317" t="s">
        <v>12144</v>
      </c>
      <c r="C6317" t="e">
        <f xml:space="preserve"> EdwardAshton30 Thanks.</f>
        <v>#NAME?</v>
      </c>
      <c r="D6317" s="1">
        <v>41313.678217592591</v>
      </c>
      <c r="E6317">
        <v>3</v>
      </c>
      <c r="F6317">
        <v>4</v>
      </c>
      <c r="G6317" t="s">
        <v>89</v>
      </c>
    </row>
    <row r="6318" spans="1:7" x14ac:dyDescent="0.2">
      <c r="A6318">
        <v>2.9989976819539501E+17</v>
      </c>
      <c r="B6318" t="s">
        <v>12145</v>
      </c>
      <c r="C6318" t="e">
        <f xml:space="preserve"> ATunaMeltOnRye good idea.</f>
        <v>#NAME?</v>
      </c>
      <c r="D6318" s="1">
        <v>41313.678831018522</v>
      </c>
      <c r="E6318">
        <v>0</v>
      </c>
      <c r="F6318">
        <v>2</v>
      </c>
      <c r="G6318" t="s">
        <v>89</v>
      </c>
    </row>
    <row r="6319" spans="1:7" x14ac:dyDescent="0.2">
      <c r="A6319">
        <v>2.9990003819950797E+17</v>
      </c>
      <c r="B6319" t="s">
        <v>12146</v>
      </c>
      <c r="C6319" t="s">
        <v>12147</v>
      </c>
      <c r="D6319" s="1">
        <v>41313.679571759261</v>
      </c>
      <c r="E6319">
        <v>2</v>
      </c>
      <c r="F6319">
        <v>1</v>
      </c>
      <c r="G6319" t="s">
        <v>89</v>
      </c>
    </row>
    <row r="6320" spans="1:7" x14ac:dyDescent="0.2">
      <c r="A6320">
        <v>2.9990033683397402E+17</v>
      </c>
      <c r="B6320" t="s">
        <v>12148</v>
      </c>
      <c r="C6320" t="s">
        <v>12149</v>
      </c>
      <c r="D6320" s="1">
        <v>41313.680393518516</v>
      </c>
      <c r="E6320">
        <v>4</v>
      </c>
      <c r="F6320">
        <v>12</v>
      </c>
      <c r="G6320" t="e">
        <f>notdevondalton</f>
        <v>#NAME?</v>
      </c>
    </row>
    <row r="6321" spans="1:7" x14ac:dyDescent="0.2">
      <c r="A6321">
        <v>2.9990130617956698E+17</v>
      </c>
      <c r="B6321" t="s">
        <v>12150</v>
      </c>
      <c r="C6321" t="e">
        <f xml:space="preserve"> darrengiven Thanks Darren.</f>
        <v>#NAME?</v>
      </c>
      <c r="D6321" s="1">
        <v>41313.683067129627</v>
      </c>
      <c r="E6321">
        <v>0</v>
      </c>
      <c r="F6321">
        <v>1</v>
      </c>
      <c r="G6321" t="s">
        <v>89</v>
      </c>
    </row>
    <row r="6322" spans="1:7" x14ac:dyDescent="0.2">
      <c r="A6322">
        <v>2.99901532651024E+17</v>
      </c>
      <c r="B6322" t="s">
        <v>12151</v>
      </c>
      <c r="C6322" t="e">
        <f>_xlfn.SINGLE( chrisr52 Thanks), I am.</f>
        <v>#NAME?</v>
      </c>
      <c r="D6322" s="1">
        <v>41313.683692129627</v>
      </c>
      <c r="E6322">
        <v>3</v>
      </c>
      <c r="F6322">
        <v>0</v>
      </c>
      <c r="G6322" t="s">
        <v>89</v>
      </c>
    </row>
    <row r="6323" spans="1:7" x14ac:dyDescent="0.2">
      <c r="A6323">
        <v>2.9990194348727002E+17</v>
      </c>
      <c r="B6323" t="s">
        <v>12152</v>
      </c>
      <c r="C6323" t="s">
        <v>12153</v>
      </c>
      <c r="D6323" s="1">
        <v>41313.68482638889</v>
      </c>
      <c r="E6323">
        <v>3</v>
      </c>
      <c r="F6323">
        <v>0</v>
      </c>
      <c r="G6323" t="s">
        <v>12154</v>
      </c>
    </row>
    <row r="6324" spans="1:7" x14ac:dyDescent="0.2">
      <c r="A6324">
        <v>2.9990212197588499E+17</v>
      </c>
      <c r="B6324" t="s">
        <v>12155</v>
      </c>
      <c r="C6324" t="e">
        <f xml:space="preserve"> hoylier I was never a fan or defender of Bush.</f>
        <v>#NAME?</v>
      </c>
      <c r="D6324" s="1">
        <v>41313.685324074075</v>
      </c>
      <c r="E6324">
        <v>8</v>
      </c>
      <c r="F6324">
        <v>8</v>
      </c>
      <c r="G6324" t="s">
        <v>89</v>
      </c>
    </row>
    <row r="6325" spans="1:7" x14ac:dyDescent="0.2">
      <c r="A6325">
        <v>2.9990267019658803E+17</v>
      </c>
      <c r="B6325" t="s">
        <v>12156</v>
      </c>
      <c r="C6325" t="e">
        <f xml:space="preserve"> MisterEspinal Thank you.</f>
        <v>#NAME?</v>
      </c>
      <c r="D6325" s="1">
        <v>41313.686840277776</v>
      </c>
      <c r="E6325">
        <v>4</v>
      </c>
      <c r="F6325">
        <v>0</v>
      </c>
      <c r="G6325" t="s">
        <v>89</v>
      </c>
    </row>
    <row r="6326" spans="1:7" x14ac:dyDescent="0.2">
      <c r="A6326">
        <v>2.9990499405492198E+17</v>
      </c>
      <c r="B6326" t="s">
        <v>12157</v>
      </c>
      <c r="C6326" t="s">
        <v>12158</v>
      </c>
      <c r="D6326" s="1">
        <v>41313.693252314813</v>
      </c>
      <c r="E6326">
        <v>509</v>
      </c>
      <c r="F6326">
        <v>218</v>
      </c>
    </row>
    <row r="6327" spans="1:7" x14ac:dyDescent="0.2">
      <c r="A6327">
        <v>2.9990753261965299E+17</v>
      </c>
      <c r="B6327" t="s">
        <v>12159</v>
      </c>
      <c r="C6327" t="e">
        <f xml:space="preserve"> Ferretti911 keep Your focus and never give up.</f>
        <v>#NAME?</v>
      </c>
      <c r="D6327" s="1">
        <v>41313.700254629628</v>
      </c>
      <c r="E6327">
        <v>7</v>
      </c>
      <c r="F6327">
        <v>6</v>
      </c>
      <c r="G6327" t="s">
        <v>89</v>
      </c>
    </row>
    <row r="6328" spans="1:7" x14ac:dyDescent="0.2">
      <c r="A6328">
        <v>2.9991120851188902E+17</v>
      </c>
      <c r="B6328" t="s">
        <v>12160</v>
      </c>
      <c r="C6328" t="e">
        <f>_xlfn.SINGLE( JXGriffen be confident), pay attention--and good luck.</f>
        <v>#NAME?</v>
      </c>
      <c r="D6328" s="1">
        <v>41313.710393518515</v>
      </c>
      <c r="E6328">
        <v>5</v>
      </c>
      <c r="F6328">
        <v>11</v>
      </c>
      <c r="G6328" t="s">
        <v>89</v>
      </c>
    </row>
    <row r="6329" spans="1:7" x14ac:dyDescent="0.2">
      <c r="A6329">
        <v>2.9991162321109402E+17</v>
      </c>
      <c r="B6329" t="s">
        <v>12161</v>
      </c>
      <c r="C6329" t="s">
        <v>12162</v>
      </c>
      <c r="D6329" s="1">
        <v>41313.711539351854</v>
      </c>
      <c r="E6329">
        <v>0</v>
      </c>
      <c r="F6329">
        <v>2</v>
      </c>
      <c r="G6329" t="e">
        <f>MaryGraceDH</f>
        <v>#NAME?</v>
      </c>
    </row>
    <row r="6330" spans="1:7" x14ac:dyDescent="0.2">
      <c r="A6330">
        <v>2.9991190063074899E+17</v>
      </c>
      <c r="B6330" t="s">
        <v>12163</v>
      </c>
      <c r="C6330" t="e">
        <f>Tahanigoingpro Thanks.</f>
        <v>#NAME?</v>
      </c>
      <c r="D6330" s="1">
        <v>41313.71230324074</v>
      </c>
      <c r="E6330">
        <v>0</v>
      </c>
      <c r="F6330">
        <v>0</v>
      </c>
      <c r="G6330" t="e">
        <f>Tahanigoingpro</f>
        <v>#NAME?</v>
      </c>
    </row>
    <row r="6331" spans="1:7" x14ac:dyDescent="0.2">
      <c r="A6331">
        <v>2.9991213247930701E+17</v>
      </c>
      <c r="B6331" t="s">
        <v>12164</v>
      </c>
      <c r="C6331" t="e">
        <f xml:space="preserve"> MrCunningham89 Thanks Cam.</f>
        <v>#NAME?</v>
      </c>
      <c r="D6331" s="1">
        <v>41313.712951388887</v>
      </c>
      <c r="E6331">
        <v>7</v>
      </c>
      <c r="F6331">
        <v>14</v>
      </c>
      <c r="G6331" t="s">
        <v>89</v>
      </c>
    </row>
    <row r="6332" spans="1:7" x14ac:dyDescent="0.2">
      <c r="A6332">
        <v>2.99913491987456E+17</v>
      </c>
      <c r="B6332" t="s">
        <v>12165</v>
      </c>
      <c r="C6332" t="e">
        <f>JAKESTADGANGSTA Thanks Jake.</f>
        <v>#NAME?</v>
      </c>
      <c r="D6332" s="1">
        <v>41313.71670138889</v>
      </c>
      <c r="E6332">
        <v>15</v>
      </c>
      <c r="F6332">
        <v>14</v>
      </c>
      <c r="G6332" t="e">
        <f>JAKESTADGANGSTA</f>
        <v>#NAME?</v>
      </c>
    </row>
    <row r="6333" spans="1:7" x14ac:dyDescent="0.2">
      <c r="A6333">
        <v>3.0038325665689101E+17</v>
      </c>
      <c r="B6333" t="s">
        <v>12166</v>
      </c>
      <c r="C6333" t="s">
        <v>12167</v>
      </c>
      <c r="D6333" s="1">
        <v>41315.012997685182</v>
      </c>
      <c r="E6333">
        <v>146</v>
      </c>
      <c r="F6333">
        <v>92</v>
      </c>
      <c r="G6333" t="s">
        <v>89</v>
      </c>
    </row>
    <row r="6334" spans="1:7" x14ac:dyDescent="0.2">
      <c r="A6334">
        <v>3.0038347505428403E+17</v>
      </c>
      <c r="B6334" t="s">
        <v>12168</v>
      </c>
      <c r="C6334" t="s">
        <v>12169</v>
      </c>
      <c r="D6334" s="1">
        <v>41315.013599537036</v>
      </c>
      <c r="E6334">
        <v>196</v>
      </c>
      <c r="F6334">
        <v>137</v>
      </c>
      <c r="G6334" t="s">
        <v>215</v>
      </c>
    </row>
    <row r="6335" spans="1:7" x14ac:dyDescent="0.2">
      <c r="A6335">
        <v>3.0038371000242899E+17</v>
      </c>
      <c r="B6335" t="s">
        <v>12170</v>
      </c>
      <c r="C6335" t="s">
        <v>12171</v>
      </c>
      <c r="D6335" s="1">
        <v>41315.014247685183</v>
      </c>
      <c r="E6335">
        <v>334</v>
      </c>
      <c r="F6335">
        <v>389</v>
      </c>
      <c r="G6335" t="s">
        <v>89</v>
      </c>
    </row>
    <row r="6336" spans="1:7" x14ac:dyDescent="0.2">
      <c r="A6336">
        <v>3.0038517826888E+17</v>
      </c>
      <c r="B6336" t="s">
        <v>12172</v>
      </c>
      <c r="C6336" t="s">
        <v>12173</v>
      </c>
      <c r="D6336" s="1">
        <v>41315.018310185187</v>
      </c>
      <c r="E6336">
        <v>19</v>
      </c>
      <c r="F6336">
        <v>12</v>
      </c>
      <c r="G6336" t="s">
        <v>89</v>
      </c>
    </row>
    <row r="6337" spans="1:7" x14ac:dyDescent="0.2">
      <c r="A6337">
        <v>3.0075525116475302E+17</v>
      </c>
      <c r="B6337" t="s">
        <v>12174</v>
      </c>
      <c r="C6337" t="s">
        <v>12175</v>
      </c>
      <c r="D6337" s="1">
        <v>41316.039513888885</v>
      </c>
      <c r="E6337">
        <v>34</v>
      </c>
      <c r="F6337">
        <v>30</v>
      </c>
      <c r="G6337" t="s">
        <v>89</v>
      </c>
    </row>
    <row r="6338" spans="1:7" x14ac:dyDescent="0.2">
      <c r="A6338">
        <v>3.01025226161008E+17</v>
      </c>
      <c r="B6338" t="s">
        <v>12176</v>
      </c>
      <c r="C6338" t="s">
        <v>12177</v>
      </c>
      <c r="D6338" s="1">
        <v>41316.784502314818</v>
      </c>
      <c r="E6338">
        <v>19</v>
      </c>
      <c r="F6338">
        <v>9</v>
      </c>
      <c r="G6338" t="s">
        <v>89</v>
      </c>
    </row>
    <row r="6339" spans="1:7" x14ac:dyDescent="0.2">
      <c r="A6339">
        <v>3.0102551490109402E+17</v>
      </c>
      <c r="B6339" t="s">
        <v>12178</v>
      </c>
      <c r="C6339" t="s">
        <v>12179</v>
      </c>
      <c r="D6339" s="1">
        <v>41316.785300925927</v>
      </c>
      <c r="E6339">
        <v>1550</v>
      </c>
      <c r="F6339">
        <v>1700</v>
      </c>
      <c r="G6339" t="s">
        <v>89</v>
      </c>
    </row>
    <row r="6340" spans="1:7" x14ac:dyDescent="0.2">
      <c r="A6340">
        <v>3.0102668575363002E+17</v>
      </c>
      <c r="B6340" t="s">
        <v>12180</v>
      </c>
      <c r="C6340" t="s">
        <v>12181</v>
      </c>
      <c r="D6340" s="1">
        <v>41316.788530092592</v>
      </c>
      <c r="E6340">
        <v>45</v>
      </c>
      <c r="F6340">
        <v>31</v>
      </c>
      <c r="G6340" t="s">
        <v>89</v>
      </c>
    </row>
    <row r="6341" spans="1:7" x14ac:dyDescent="0.2">
      <c r="A6341">
        <v>3.0102684947410502E+17</v>
      </c>
      <c r="B6341" t="s">
        <v>12182</v>
      </c>
      <c r="C6341" t="s">
        <v>12183</v>
      </c>
      <c r="D6341" s="1">
        <v>41316.788981481484</v>
      </c>
      <c r="E6341">
        <v>27</v>
      </c>
      <c r="F6341">
        <v>9</v>
      </c>
      <c r="G6341" t="s">
        <v>215</v>
      </c>
    </row>
    <row r="6342" spans="1:7" x14ac:dyDescent="0.2">
      <c r="A6342">
        <v>3.0104439795128698E+17</v>
      </c>
      <c r="B6342" t="s">
        <v>12184</v>
      </c>
      <c r="C6342" t="s">
        <v>12185</v>
      </c>
      <c r="D6342" s="1">
        <v>41316.837407407409</v>
      </c>
      <c r="E6342">
        <v>24</v>
      </c>
      <c r="F6342">
        <v>10</v>
      </c>
      <c r="G6342" t="s">
        <v>89</v>
      </c>
    </row>
    <row r="6343" spans="1:7" x14ac:dyDescent="0.2">
      <c r="A6343">
        <v>3.01044733751488E+17</v>
      </c>
      <c r="B6343" t="s">
        <v>12186</v>
      </c>
      <c r="C6343" t="s">
        <v>12187</v>
      </c>
      <c r="D6343" s="1">
        <v>41316.838333333333</v>
      </c>
      <c r="E6343">
        <v>82</v>
      </c>
      <c r="F6343">
        <v>41</v>
      </c>
      <c r="G6343" t="s">
        <v>89</v>
      </c>
    </row>
    <row r="6344" spans="1:7" x14ac:dyDescent="0.2">
      <c r="A6344">
        <v>3.0106055984612499E+17</v>
      </c>
      <c r="B6344" t="s">
        <v>12188</v>
      </c>
      <c r="C6344" t="s">
        <v>12189</v>
      </c>
      <c r="D6344" s="1">
        <v>41316.882002314815</v>
      </c>
      <c r="E6344">
        <v>12</v>
      </c>
      <c r="F6344">
        <v>6</v>
      </c>
      <c r="G6344" t="s">
        <v>89</v>
      </c>
    </row>
    <row r="6345" spans="1:7" x14ac:dyDescent="0.2">
      <c r="A6345">
        <v>3.0106115134785101E+17</v>
      </c>
      <c r="B6345" t="s">
        <v>12190</v>
      </c>
      <c r="C6345" t="s">
        <v>12191</v>
      </c>
      <c r="D6345" s="1">
        <v>41316.883634259262</v>
      </c>
      <c r="E6345">
        <v>33</v>
      </c>
      <c r="F6345">
        <v>22</v>
      </c>
      <c r="G6345" t="s">
        <v>2369</v>
      </c>
    </row>
    <row r="6346" spans="1:7" x14ac:dyDescent="0.2">
      <c r="A6346">
        <v>3.0106907711860301E+17</v>
      </c>
      <c r="B6346" t="s">
        <v>12192</v>
      </c>
      <c r="C6346" t="s">
        <v>12193</v>
      </c>
      <c r="D6346" s="1">
        <v>41316.905509259261</v>
      </c>
      <c r="E6346">
        <v>137</v>
      </c>
      <c r="F6346">
        <v>52</v>
      </c>
      <c r="G6346" t="s">
        <v>89</v>
      </c>
    </row>
    <row r="6347" spans="1:7" x14ac:dyDescent="0.2">
      <c r="A6347">
        <v>3.0107011566181498E+17</v>
      </c>
      <c r="B6347" t="s">
        <v>12194</v>
      </c>
      <c r="C6347" t="s">
        <v>12195</v>
      </c>
      <c r="D6347" s="1">
        <v>41316.908368055556</v>
      </c>
      <c r="E6347">
        <v>25</v>
      </c>
      <c r="F6347">
        <v>12</v>
      </c>
      <c r="G6347" t="s">
        <v>89</v>
      </c>
    </row>
    <row r="6348" spans="1:7" x14ac:dyDescent="0.2">
      <c r="A6348">
        <v>3.0107032488628602E+17</v>
      </c>
      <c r="B6348" t="s">
        <v>12196</v>
      </c>
      <c r="C6348" t="s">
        <v>12197</v>
      </c>
      <c r="D6348" s="1">
        <v>41316.908946759257</v>
      </c>
      <c r="E6348">
        <v>25</v>
      </c>
      <c r="F6348">
        <v>13</v>
      </c>
      <c r="G6348" t="s">
        <v>89</v>
      </c>
    </row>
    <row r="6349" spans="1:7" x14ac:dyDescent="0.2">
      <c r="A6349">
        <v>3.0134478803947098E+17</v>
      </c>
      <c r="B6349" t="s">
        <v>12198</v>
      </c>
      <c r="C6349" t="s">
        <v>12199</v>
      </c>
      <c r="D6349" s="1">
        <v>41317.666319444441</v>
      </c>
      <c r="E6349">
        <v>306</v>
      </c>
      <c r="F6349">
        <v>136</v>
      </c>
    </row>
    <row r="6350" spans="1:7" x14ac:dyDescent="0.2">
      <c r="A6350">
        <v>3.01344803587768E+17</v>
      </c>
      <c r="B6350" t="s">
        <v>12200</v>
      </c>
      <c r="C6350" t="s">
        <v>12201</v>
      </c>
      <c r="D6350" s="1">
        <v>41317.666365740741</v>
      </c>
      <c r="E6350">
        <v>1027</v>
      </c>
      <c r="F6350">
        <v>487</v>
      </c>
    </row>
    <row r="6351" spans="1:7" x14ac:dyDescent="0.2">
      <c r="A6351">
        <v>3.0134676942448198E+17</v>
      </c>
      <c r="B6351" t="s">
        <v>12202</v>
      </c>
      <c r="C6351" t="s">
        <v>12203</v>
      </c>
      <c r="D6351" s="1">
        <v>41317.671793981484</v>
      </c>
      <c r="E6351">
        <v>103</v>
      </c>
      <c r="F6351">
        <v>38</v>
      </c>
      <c r="G6351" t="s">
        <v>89</v>
      </c>
    </row>
    <row r="6352" spans="1:7" x14ac:dyDescent="0.2">
      <c r="A6352">
        <v>3.0135275654599398E+17</v>
      </c>
      <c r="B6352" t="s">
        <v>12204</v>
      </c>
      <c r="C6352" t="s">
        <v>12205</v>
      </c>
      <c r="D6352" s="1">
        <v>41317.688310185185</v>
      </c>
      <c r="E6352">
        <v>14</v>
      </c>
      <c r="F6352">
        <v>19</v>
      </c>
      <c r="G6352" t="s">
        <v>89</v>
      </c>
    </row>
    <row r="6353" spans="1:8" x14ac:dyDescent="0.2">
      <c r="A6353">
        <v>3.0135278122107597E+17</v>
      </c>
      <c r="B6353" t="s">
        <v>12206</v>
      </c>
      <c r="C6353" t="s">
        <v>12207</v>
      </c>
      <c r="D6353" s="1">
        <v>41317.688379629632</v>
      </c>
      <c r="E6353">
        <v>129</v>
      </c>
      <c r="F6353">
        <v>129</v>
      </c>
      <c r="G6353" t="s">
        <v>89</v>
      </c>
    </row>
    <row r="6354" spans="1:8" x14ac:dyDescent="0.2">
      <c r="A6354">
        <v>3.0135289699644198E+17</v>
      </c>
      <c r="B6354" t="s">
        <v>12208</v>
      </c>
      <c r="C6354" t="s">
        <v>12209</v>
      </c>
      <c r="D6354" s="1">
        <v>41317.688703703701</v>
      </c>
      <c r="E6354">
        <v>106</v>
      </c>
      <c r="F6354">
        <v>153</v>
      </c>
      <c r="G6354" t="s">
        <v>89</v>
      </c>
    </row>
    <row r="6355" spans="1:8" x14ac:dyDescent="0.2">
      <c r="A6355">
        <v>3.0135867304800602E+17</v>
      </c>
      <c r="B6355" t="s">
        <v>12210</v>
      </c>
      <c r="C6355" t="s">
        <v>12211</v>
      </c>
      <c r="D6355" s="1">
        <v>41317.704641203702</v>
      </c>
      <c r="E6355">
        <v>17</v>
      </c>
      <c r="F6355">
        <v>8</v>
      </c>
      <c r="G6355" t="s">
        <v>89</v>
      </c>
    </row>
    <row r="6356" spans="1:8" x14ac:dyDescent="0.2">
      <c r="A6356">
        <v>3.0137390314883802E+17</v>
      </c>
      <c r="B6356" t="s">
        <v>12212</v>
      </c>
      <c r="C6356" t="s">
        <v>12213</v>
      </c>
      <c r="D6356" s="1">
        <v>41317.746666666666</v>
      </c>
      <c r="E6356">
        <v>57</v>
      </c>
      <c r="F6356">
        <v>51</v>
      </c>
      <c r="H6356" t="s">
        <v>9927</v>
      </c>
    </row>
    <row r="6357" spans="1:8" x14ac:dyDescent="0.2">
      <c r="A6357">
        <v>3.0137423194030797E+17</v>
      </c>
      <c r="B6357" t="s">
        <v>12214</v>
      </c>
      <c r="C6357" t="s">
        <v>12215</v>
      </c>
      <c r="D6357" s="1">
        <v>41317.747569444444</v>
      </c>
      <c r="E6357">
        <v>730</v>
      </c>
      <c r="F6357">
        <v>231</v>
      </c>
    </row>
    <row r="6358" spans="1:8" x14ac:dyDescent="0.2">
      <c r="A6358">
        <v>3.0137548895644403E+17</v>
      </c>
      <c r="B6358" t="s">
        <v>12216</v>
      </c>
      <c r="C6358" t="s">
        <v>12217</v>
      </c>
      <c r="D6358" s="1">
        <v>41317.75104166667</v>
      </c>
      <c r="E6358">
        <v>495</v>
      </c>
      <c r="F6358">
        <v>131</v>
      </c>
    </row>
    <row r="6359" spans="1:8" x14ac:dyDescent="0.2">
      <c r="A6359">
        <v>3.0137809645458202E+17</v>
      </c>
      <c r="B6359" t="s">
        <v>12218</v>
      </c>
      <c r="C6359" t="s">
        <v>12219</v>
      </c>
      <c r="D6359" s="1">
        <v>41317.758240740739</v>
      </c>
      <c r="E6359">
        <v>118</v>
      </c>
      <c r="F6359">
        <v>55</v>
      </c>
    </row>
    <row r="6360" spans="1:8" x14ac:dyDescent="0.2">
      <c r="A6360">
        <v>3.0137854722900698E+17</v>
      </c>
      <c r="B6360" t="s">
        <v>12220</v>
      </c>
      <c r="C6360" t="s">
        <v>12221</v>
      </c>
      <c r="D6360" s="1">
        <v>41317.759479166663</v>
      </c>
      <c r="E6360">
        <v>69</v>
      </c>
      <c r="F6360">
        <v>38</v>
      </c>
    </row>
    <row r="6361" spans="1:8" x14ac:dyDescent="0.2">
      <c r="A6361">
        <v>3.0137915453067597E+17</v>
      </c>
      <c r="B6361" t="s">
        <v>12222</v>
      </c>
      <c r="C6361" t="s">
        <v>12223</v>
      </c>
      <c r="D6361" s="1">
        <v>41317.761157407411</v>
      </c>
      <c r="E6361">
        <v>13</v>
      </c>
      <c r="F6361">
        <v>4</v>
      </c>
      <c r="G6361" t="s">
        <v>89</v>
      </c>
    </row>
    <row r="6362" spans="1:8" x14ac:dyDescent="0.2">
      <c r="A6362">
        <v>3.0138141065099597E+17</v>
      </c>
      <c r="B6362" t="s">
        <v>12224</v>
      </c>
      <c r="C6362" t="s">
        <v>12225</v>
      </c>
      <c r="D6362" s="1">
        <v>41317.767384259256</v>
      </c>
      <c r="E6362">
        <v>11</v>
      </c>
      <c r="F6362">
        <v>15</v>
      </c>
      <c r="G6362" t="s">
        <v>215</v>
      </c>
    </row>
    <row r="6363" spans="1:8" x14ac:dyDescent="0.2">
      <c r="A6363">
        <v>3.0138322699852499E+17</v>
      </c>
      <c r="B6363" t="s">
        <v>12226</v>
      </c>
      <c r="C6363" t="s">
        <v>12227</v>
      </c>
      <c r="D6363" s="1">
        <v>41317.77239583333</v>
      </c>
      <c r="E6363">
        <v>37</v>
      </c>
      <c r="F6363">
        <v>14</v>
      </c>
      <c r="G6363" t="s">
        <v>89</v>
      </c>
    </row>
    <row r="6364" spans="1:8" x14ac:dyDescent="0.2">
      <c r="A6364">
        <v>3.0140025582243398E+17</v>
      </c>
      <c r="B6364" t="s">
        <v>12228</v>
      </c>
      <c r="C6364" t="s">
        <v>12229</v>
      </c>
      <c r="D6364" s="1">
        <v>41317.819386574076</v>
      </c>
      <c r="E6364">
        <v>1657</v>
      </c>
      <c r="F6364">
        <v>1931</v>
      </c>
    </row>
    <row r="6365" spans="1:8" x14ac:dyDescent="0.2">
      <c r="A6365">
        <v>3.0140083376396602E+17</v>
      </c>
      <c r="B6365" t="s">
        <v>12230</v>
      </c>
      <c r="C6365" t="s">
        <v>12231</v>
      </c>
      <c r="D6365" s="1">
        <v>41317.820983796293</v>
      </c>
      <c r="E6365">
        <v>54</v>
      </c>
      <c r="F6365">
        <v>28</v>
      </c>
      <c r="G6365" t="s">
        <v>215</v>
      </c>
    </row>
    <row r="6366" spans="1:8" x14ac:dyDescent="0.2">
      <c r="A6366">
        <v>3.0140863317292602E+17</v>
      </c>
      <c r="B6366" t="s">
        <v>12232</v>
      </c>
      <c r="C6366" t="s">
        <v>12233</v>
      </c>
      <c r="D6366" s="1">
        <v>41317.842499999999</v>
      </c>
      <c r="E6366">
        <v>42</v>
      </c>
      <c r="F6366">
        <v>24</v>
      </c>
    </row>
    <row r="6367" spans="1:8" x14ac:dyDescent="0.2">
      <c r="A6367">
        <v>3.0141107586007398E+17</v>
      </c>
      <c r="B6367" t="s">
        <v>12234</v>
      </c>
      <c r="C6367" t="s">
        <v>12235</v>
      </c>
      <c r="D6367" s="1">
        <v>41317.849247685182</v>
      </c>
      <c r="E6367">
        <v>43</v>
      </c>
      <c r="F6367">
        <v>32</v>
      </c>
    </row>
    <row r="6368" spans="1:8" x14ac:dyDescent="0.2">
      <c r="A6368">
        <v>3.0141213613401203E+17</v>
      </c>
      <c r="B6368" t="s">
        <v>12236</v>
      </c>
      <c r="C6368" t="s">
        <v>12237</v>
      </c>
      <c r="D6368" s="1">
        <v>41317.852164351854</v>
      </c>
      <c r="E6368">
        <v>55</v>
      </c>
      <c r="F6368">
        <v>19</v>
      </c>
    </row>
    <row r="6369" spans="1:7" x14ac:dyDescent="0.2">
      <c r="A6369">
        <v>3.0141524686893402E+17</v>
      </c>
      <c r="B6369" t="s">
        <v>12238</v>
      </c>
      <c r="C6369" t="s">
        <v>12239</v>
      </c>
      <c r="D6369" s="1">
        <v>41317.860752314817</v>
      </c>
      <c r="E6369">
        <v>864</v>
      </c>
      <c r="F6369">
        <v>195</v>
      </c>
    </row>
    <row r="6370" spans="1:7" x14ac:dyDescent="0.2">
      <c r="A6370">
        <v>3.0142229624402701E+17</v>
      </c>
      <c r="B6370" t="s">
        <v>12240</v>
      </c>
      <c r="C6370" t="s">
        <v>12241</v>
      </c>
      <c r="D6370" s="1">
        <v>41317.880208333336</v>
      </c>
      <c r="E6370">
        <v>21</v>
      </c>
      <c r="F6370">
        <v>14</v>
      </c>
      <c r="G6370" t="s">
        <v>215</v>
      </c>
    </row>
    <row r="6371" spans="1:7" x14ac:dyDescent="0.2">
      <c r="A6371">
        <v>3.0142412106827302E+17</v>
      </c>
      <c r="B6371" t="s">
        <v>12242</v>
      </c>
      <c r="C6371" t="s">
        <v>12243</v>
      </c>
      <c r="D6371" s="1">
        <v>41317.885243055556</v>
      </c>
      <c r="E6371">
        <v>690</v>
      </c>
      <c r="F6371">
        <v>391</v>
      </c>
    </row>
    <row r="6372" spans="1:7" x14ac:dyDescent="0.2">
      <c r="A6372">
        <v>3.0142561016364602E+17</v>
      </c>
      <c r="B6372" t="s">
        <v>12244</v>
      </c>
      <c r="C6372" t="s">
        <v>12245</v>
      </c>
      <c r="D6372" s="1">
        <v>41317.889351851853</v>
      </c>
      <c r="E6372">
        <v>1023</v>
      </c>
      <c r="F6372">
        <v>491</v>
      </c>
    </row>
    <row r="6373" spans="1:7" x14ac:dyDescent="0.2">
      <c r="A6373">
        <v>3.0142591991717402E+17</v>
      </c>
      <c r="B6373" t="s">
        <v>12246</v>
      </c>
      <c r="C6373" t="s">
        <v>12247</v>
      </c>
      <c r="D6373" s="1">
        <v>41317.890208333331</v>
      </c>
      <c r="E6373">
        <v>680</v>
      </c>
      <c r="F6373">
        <v>408</v>
      </c>
    </row>
    <row r="6374" spans="1:7" x14ac:dyDescent="0.2">
      <c r="A6374">
        <v>3.0142756775435398E+17</v>
      </c>
      <c r="B6374" t="s">
        <v>12248</v>
      </c>
      <c r="C6374" t="e">
        <f xml:space="preserve"> Millionayer Hi and Thanks.</f>
        <v>#NAME?</v>
      </c>
      <c r="D6374" s="1">
        <v>41317.894756944443</v>
      </c>
      <c r="E6374">
        <v>2</v>
      </c>
      <c r="F6374">
        <v>3</v>
      </c>
      <c r="G6374" t="s">
        <v>89</v>
      </c>
    </row>
    <row r="6375" spans="1:7" x14ac:dyDescent="0.2">
      <c r="A6375">
        <v>3.0142925452305997E+17</v>
      </c>
      <c r="B6375" t="s">
        <v>12249</v>
      </c>
      <c r="C6375" t="s">
        <v>12250</v>
      </c>
      <c r="D6375" s="1">
        <v>41317.899409722224</v>
      </c>
      <c r="E6375">
        <v>67</v>
      </c>
      <c r="F6375">
        <v>17</v>
      </c>
      <c r="G6375" t="s">
        <v>576</v>
      </c>
    </row>
    <row r="6376" spans="1:7" x14ac:dyDescent="0.2">
      <c r="A6376">
        <v>3.0143056856915501E+17</v>
      </c>
      <c r="B6376" t="s">
        <v>12251</v>
      </c>
      <c r="C6376" t="s">
        <v>12252</v>
      </c>
      <c r="D6376" s="1">
        <v>41317.903032407405</v>
      </c>
      <c r="E6376">
        <v>22</v>
      </c>
      <c r="F6376">
        <v>10</v>
      </c>
      <c r="G6376" t="s">
        <v>89</v>
      </c>
    </row>
    <row r="6377" spans="1:7" x14ac:dyDescent="0.2">
      <c r="A6377">
        <v>3.0143267394620198E+17</v>
      </c>
      <c r="B6377" t="s">
        <v>12253</v>
      </c>
      <c r="C6377" t="s">
        <v>12254</v>
      </c>
      <c r="D6377" s="1">
        <v>41317.908842592595</v>
      </c>
      <c r="E6377">
        <v>160</v>
      </c>
      <c r="F6377">
        <v>111</v>
      </c>
    </row>
    <row r="6378" spans="1:7" x14ac:dyDescent="0.2">
      <c r="A6378">
        <v>3.0143324295386701E+17</v>
      </c>
      <c r="B6378" t="s">
        <v>12255</v>
      </c>
      <c r="C6378" t="e">
        <f>_xlfn.SINGLE( wmtoddc keep Your vision intact) -- be positively persistent.</f>
        <v>#NAME?</v>
      </c>
      <c r="D6378" s="1">
        <v>41317.910416666666</v>
      </c>
      <c r="E6378">
        <v>7</v>
      </c>
      <c r="F6378">
        <v>2</v>
      </c>
      <c r="G6378" t="s">
        <v>89</v>
      </c>
    </row>
    <row r="6379" spans="1:7" x14ac:dyDescent="0.2">
      <c r="A6379">
        <v>3.0143539320155302E+17</v>
      </c>
      <c r="B6379" t="s">
        <v>12256</v>
      </c>
      <c r="C6379" t="s">
        <v>12257</v>
      </c>
      <c r="D6379" s="1">
        <v>41317.916342592594</v>
      </c>
      <c r="E6379">
        <v>133</v>
      </c>
      <c r="F6379">
        <v>107</v>
      </c>
    </row>
    <row r="6380" spans="1:7" x14ac:dyDescent="0.2">
      <c r="A6380">
        <v>3.0143914488065203E+17</v>
      </c>
      <c r="B6380" t="s">
        <v>12258</v>
      </c>
      <c r="C6380" t="s">
        <v>12259</v>
      </c>
      <c r="D6380" s="1">
        <v>41317.926701388889</v>
      </c>
      <c r="E6380">
        <v>163</v>
      </c>
      <c r="F6380">
        <v>79</v>
      </c>
      <c r="G6380" t="s">
        <v>89</v>
      </c>
    </row>
    <row r="6381" spans="1:7" x14ac:dyDescent="0.2">
      <c r="A6381">
        <v>3.0143985249749798E+17</v>
      </c>
      <c r="B6381" t="s">
        <v>12260</v>
      </c>
      <c r="C6381" t="s">
        <v>12261</v>
      </c>
      <c r="D6381" s="1">
        <v>41317.92864583333</v>
      </c>
      <c r="E6381">
        <v>58</v>
      </c>
      <c r="F6381">
        <v>39</v>
      </c>
      <c r="G6381" t="s">
        <v>89</v>
      </c>
    </row>
    <row r="6382" spans="1:7" x14ac:dyDescent="0.2">
      <c r="A6382">
        <v>3.0144006602529498E+17</v>
      </c>
      <c r="B6382" t="s">
        <v>12262</v>
      </c>
      <c r="C6382" t="s">
        <v>12263</v>
      </c>
      <c r="D6382" s="1">
        <v>41317.929236111115</v>
      </c>
      <c r="E6382">
        <v>469</v>
      </c>
      <c r="F6382">
        <v>749</v>
      </c>
      <c r="G6382" t="s">
        <v>89</v>
      </c>
    </row>
    <row r="6383" spans="1:7" x14ac:dyDescent="0.2">
      <c r="A6383">
        <v>3.0144237284638298E+17</v>
      </c>
      <c r="B6383" t="s">
        <v>12264</v>
      </c>
      <c r="C6383" t="e">
        <f>_xlfn.SINGLE( DougTammy14 Thanks Doug), Skylar and Tammy.</f>
        <v>#NAME?</v>
      </c>
      <c r="D6383" s="1">
        <v>41317.935601851852</v>
      </c>
      <c r="E6383">
        <v>4</v>
      </c>
      <c r="F6383">
        <v>22</v>
      </c>
      <c r="G6383" t="s">
        <v>89</v>
      </c>
    </row>
    <row r="6384" spans="1:7" x14ac:dyDescent="0.2">
      <c r="A6384">
        <v>3.01443021227032E+17</v>
      </c>
      <c r="B6384" t="s">
        <v>12265</v>
      </c>
      <c r="C6384" t="s">
        <v>12266</v>
      </c>
      <c r="D6384" s="1">
        <v>41317.937395833331</v>
      </c>
      <c r="E6384">
        <v>2</v>
      </c>
      <c r="F6384">
        <v>1</v>
      </c>
      <c r="G6384" t="s">
        <v>89</v>
      </c>
    </row>
    <row r="6385" spans="1:7" x14ac:dyDescent="0.2">
      <c r="A6385">
        <v>3.0144341358739398E+17</v>
      </c>
      <c r="B6385" t="s">
        <v>12267</v>
      </c>
      <c r="C6385" t="s">
        <v>12268</v>
      </c>
      <c r="D6385" s="1">
        <v>41317.938483796293</v>
      </c>
      <c r="E6385">
        <v>1</v>
      </c>
      <c r="F6385">
        <v>0</v>
      </c>
      <c r="G6385" t="s">
        <v>89</v>
      </c>
    </row>
    <row r="6386" spans="1:7" x14ac:dyDescent="0.2">
      <c r="A6386">
        <v>3.0144382033424698E+17</v>
      </c>
      <c r="B6386" t="s">
        <v>12269</v>
      </c>
      <c r="C6386" t="s">
        <v>12270</v>
      </c>
      <c r="D6386" s="1">
        <v>41317.93959490741</v>
      </c>
      <c r="E6386">
        <v>2</v>
      </c>
      <c r="F6386">
        <v>0</v>
      </c>
      <c r="G6386" t="s">
        <v>89</v>
      </c>
    </row>
    <row r="6387" spans="1:7" x14ac:dyDescent="0.2">
      <c r="A6387">
        <v>3.0144429275547597E+17</v>
      </c>
      <c r="B6387" t="s">
        <v>12271</v>
      </c>
      <c r="C6387" t="s">
        <v>12272</v>
      </c>
      <c r="D6387" s="1">
        <v>41317.94090277778</v>
      </c>
      <c r="E6387">
        <v>1069</v>
      </c>
      <c r="F6387">
        <v>689</v>
      </c>
    </row>
    <row r="6388" spans="1:7" x14ac:dyDescent="0.2">
      <c r="A6388">
        <v>3.0144508374667597E+17</v>
      </c>
      <c r="B6388" t="s">
        <v>12273</v>
      </c>
      <c r="C6388" t="e">
        <f>_xlfn.SINGLE( BCDorris _xlfn.SINGLE( piersmorgan _xlfn.SINGLE( ApprenticeNBC well))), Trace will Now have a second chance.</f>
        <v>#NAME?</v>
      </c>
      <c r="D6388" s="1">
        <v>41317.943090277775</v>
      </c>
      <c r="E6388">
        <v>1</v>
      </c>
      <c r="F6388">
        <v>0</v>
      </c>
      <c r="G6388" t="s">
        <v>576</v>
      </c>
    </row>
    <row r="6389" spans="1:7" x14ac:dyDescent="0.2">
      <c r="A6389">
        <v>3.0144553854763002E+17</v>
      </c>
      <c r="B6389" t="s">
        <v>12274</v>
      </c>
      <c r="C6389" t="e">
        <f xml:space="preserve"> scottjfata I like Joe Paterno and his family.</f>
        <v>#NAME?</v>
      </c>
      <c r="D6389" s="1">
        <v>41317.944340277776</v>
      </c>
      <c r="E6389">
        <v>609</v>
      </c>
      <c r="F6389">
        <v>416</v>
      </c>
      <c r="G6389" t="s">
        <v>89</v>
      </c>
    </row>
    <row r="6390" spans="1:7" x14ac:dyDescent="0.2">
      <c r="A6390">
        <v>3.0144640038064102E+17</v>
      </c>
      <c r="B6390" t="s">
        <v>12275</v>
      </c>
      <c r="C6390" t="e">
        <f>_xlfn.SINGLE( kateywhitey I am right)--current tense.</f>
        <v>#NAME?</v>
      </c>
      <c r="D6390" s="1">
        <v>41317.94672453704</v>
      </c>
      <c r="E6390">
        <v>3</v>
      </c>
      <c r="F6390">
        <v>11</v>
      </c>
      <c r="G6390" t="s">
        <v>89</v>
      </c>
    </row>
    <row r="6391" spans="1:7" x14ac:dyDescent="0.2">
      <c r="A6391">
        <v>3.0144709772564403E+17</v>
      </c>
      <c r="B6391" t="s">
        <v>12276</v>
      </c>
      <c r="C6391" t="s">
        <v>12277</v>
      </c>
      <c r="D6391" s="1">
        <v>41317.948645833334</v>
      </c>
      <c r="E6391">
        <v>99</v>
      </c>
      <c r="F6391">
        <v>40</v>
      </c>
    </row>
    <row r="6392" spans="1:7" x14ac:dyDescent="0.2">
      <c r="A6392">
        <v>3.0144911261476E+17</v>
      </c>
      <c r="B6392" t="s">
        <v>12278</v>
      </c>
      <c r="C6392" t="s">
        <v>12279</v>
      </c>
      <c r="D6392" s="1">
        <v>41317.954201388886</v>
      </c>
      <c r="E6392">
        <v>1561</v>
      </c>
      <c r="F6392">
        <v>774</v>
      </c>
    </row>
    <row r="6393" spans="1:7" x14ac:dyDescent="0.2">
      <c r="A6393">
        <v>3.01450818203312E+17</v>
      </c>
      <c r="B6393" t="s">
        <v>12280</v>
      </c>
      <c r="C6393" t="s">
        <v>12281</v>
      </c>
      <c r="D6393" s="1">
        <v>41317.958912037036</v>
      </c>
      <c r="E6393">
        <v>5</v>
      </c>
      <c r="F6393">
        <v>12</v>
      </c>
      <c r="G6393" t="s">
        <v>89</v>
      </c>
    </row>
    <row r="6394" spans="1:7" x14ac:dyDescent="0.2">
      <c r="A6394">
        <v>3.0145158500176198E+17</v>
      </c>
      <c r="B6394" t="s">
        <v>12282</v>
      </c>
      <c r="C6394" t="s">
        <v>12283</v>
      </c>
      <c r="D6394" s="1">
        <v>41317.961030092592</v>
      </c>
      <c r="E6394">
        <v>2</v>
      </c>
      <c r="F6394">
        <v>0</v>
      </c>
      <c r="G6394" t="s">
        <v>576</v>
      </c>
    </row>
    <row r="6395" spans="1:7" x14ac:dyDescent="0.2">
      <c r="A6395">
        <v>3.0145191822664397E+17</v>
      </c>
      <c r="B6395" t="s">
        <v>12284</v>
      </c>
      <c r="C6395" t="e">
        <f xml:space="preserve"> OpskopPromosies Hello.</f>
        <v>#NAME?</v>
      </c>
      <c r="D6395" s="1">
        <v>41317.961944444447</v>
      </c>
      <c r="E6395">
        <v>65</v>
      </c>
      <c r="F6395">
        <v>191</v>
      </c>
      <c r="G6395" t="s">
        <v>89</v>
      </c>
    </row>
    <row r="6396" spans="1:7" x14ac:dyDescent="0.2">
      <c r="A6396">
        <v>3.0145243492713203E+17</v>
      </c>
      <c r="B6396" t="s">
        <v>12285</v>
      </c>
      <c r="C6396" t="e">
        <f>UTCRAGER Thanks.</f>
        <v>#NAME?</v>
      </c>
      <c r="D6396" s="1">
        <v>41317.963368055556</v>
      </c>
      <c r="E6396">
        <v>5</v>
      </c>
      <c r="F6396">
        <v>7</v>
      </c>
      <c r="G6396" t="e">
        <f>UTCRAGER</f>
        <v>#NAME?</v>
      </c>
    </row>
    <row r="6397" spans="1:7" x14ac:dyDescent="0.2">
      <c r="A6397">
        <v>3.0145274125392602E+17</v>
      </c>
      <c r="B6397" t="s">
        <v>12286</v>
      </c>
      <c r="C6397" t="s">
        <v>12287</v>
      </c>
      <c r="D6397" s="1">
        <v>41317.964212962965</v>
      </c>
      <c r="E6397">
        <v>0</v>
      </c>
      <c r="F6397">
        <v>1</v>
      </c>
      <c r="G6397" t="e">
        <f>kevinrleyland</f>
        <v>#NAME?</v>
      </c>
    </row>
    <row r="6398" spans="1:7" x14ac:dyDescent="0.2">
      <c r="A6398">
        <v>3.0145303883560499E+17</v>
      </c>
      <c r="B6398" t="s">
        <v>12288</v>
      </c>
      <c r="C6398" t="e">
        <f xml:space="preserve"> parisitony just a small percentage.</f>
        <v>#NAME?</v>
      </c>
      <c r="D6398" s="1">
        <v>41317.96503472222</v>
      </c>
      <c r="E6398">
        <v>4</v>
      </c>
      <c r="F6398">
        <v>1</v>
      </c>
      <c r="G6398" t="s">
        <v>89</v>
      </c>
    </row>
    <row r="6399" spans="1:7" x14ac:dyDescent="0.2">
      <c r="A6399">
        <v>3.0168836107941402E+17</v>
      </c>
      <c r="B6399" t="s">
        <v>12289</v>
      </c>
      <c r="C6399" t="s">
        <v>12290</v>
      </c>
      <c r="D6399" s="1">
        <v>41318.61440972222</v>
      </c>
      <c r="E6399">
        <v>524</v>
      </c>
      <c r="F6399">
        <v>193</v>
      </c>
    </row>
    <row r="6400" spans="1:7" x14ac:dyDescent="0.2">
      <c r="A6400">
        <v>3.0169916382395501E+17</v>
      </c>
      <c r="B6400" t="s">
        <v>12291</v>
      </c>
      <c r="C6400" t="e">
        <f xml:space="preserve"> bfree007 Definitely worth it.</f>
        <v>#NAME?</v>
      </c>
      <c r="D6400" s="1">
        <v>41318.644212962965</v>
      </c>
      <c r="E6400">
        <v>2</v>
      </c>
      <c r="F6400">
        <v>0</v>
      </c>
      <c r="G6400" t="s">
        <v>89</v>
      </c>
    </row>
    <row r="6401" spans="1:7" x14ac:dyDescent="0.2">
      <c r="A6401">
        <v>3.0170525491805299E+17</v>
      </c>
      <c r="B6401" t="s">
        <v>12292</v>
      </c>
      <c r="C6401" t="e">
        <f xml:space="preserve"> assyrianvoice Thanks.</f>
        <v>#NAME?</v>
      </c>
      <c r="D6401" s="1">
        <v>41318.66101851852</v>
      </c>
      <c r="E6401">
        <v>11</v>
      </c>
      <c r="F6401">
        <v>22</v>
      </c>
      <c r="G6401" t="s">
        <v>89</v>
      </c>
    </row>
    <row r="6402" spans="1:7" x14ac:dyDescent="0.2">
      <c r="A6402">
        <v>3.0170547744263699E+17</v>
      </c>
      <c r="B6402" t="s">
        <v>12293</v>
      </c>
      <c r="C6402" t="e">
        <f>_xlfn.SINGLE( Belloved21 very nice), Thanks Rachel.</f>
        <v>#NAME?</v>
      </c>
      <c r="D6402" s="1">
        <v>41318.661631944444</v>
      </c>
      <c r="E6402">
        <v>4</v>
      </c>
      <c r="F6402">
        <v>17</v>
      </c>
      <c r="G6402" t="s">
        <v>89</v>
      </c>
    </row>
    <row r="6403" spans="1:7" x14ac:dyDescent="0.2">
      <c r="A6403">
        <v>3.0170588218459302E+17</v>
      </c>
      <c r="B6403" t="s">
        <v>12294</v>
      </c>
      <c r="C6403" t="e">
        <f>_xlfn.SINGLE(Justinjacosalem Thanks)--but They should get a life.</f>
        <v>#NAME?</v>
      </c>
      <c r="D6403" s="1">
        <v>41318.662754629629</v>
      </c>
      <c r="E6403">
        <v>18</v>
      </c>
      <c r="F6403">
        <v>37</v>
      </c>
      <c r="G6403" t="e">
        <f>Justinjacosalem</f>
        <v>#NAME?</v>
      </c>
    </row>
    <row r="6404" spans="1:7" x14ac:dyDescent="0.2">
      <c r="A6404">
        <v>3.01706069120536E+17</v>
      </c>
      <c r="B6404" t="s">
        <v>12295</v>
      </c>
      <c r="C6404" t="s">
        <v>12296</v>
      </c>
      <c r="D6404" s="1">
        <v>41318.663263888891</v>
      </c>
      <c r="E6404">
        <v>1</v>
      </c>
      <c r="F6404">
        <v>3</v>
      </c>
      <c r="G6404" t="s">
        <v>89</v>
      </c>
    </row>
    <row r="6405" spans="1:7" x14ac:dyDescent="0.2">
      <c r="A6405">
        <v>3.0170617976206899E+17</v>
      </c>
      <c r="B6405" t="s">
        <v>12297</v>
      </c>
      <c r="C6405" t="e">
        <f xml:space="preserve"> madisonjar Yes.</f>
        <v>#NAME?</v>
      </c>
      <c r="D6405" s="1">
        <v>41318.663576388892</v>
      </c>
      <c r="E6405">
        <v>1</v>
      </c>
      <c r="F6405">
        <v>0</v>
      </c>
      <c r="G6405" t="s">
        <v>89</v>
      </c>
    </row>
    <row r="6406" spans="1:7" x14ac:dyDescent="0.2">
      <c r="A6406">
        <v>3.0170700887951302E+17</v>
      </c>
      <c r="B6406" t="s">
        <v>12298</v>
      </c>
      <c r="C6406" t="e">
        <f xml:space="preserve"> EAWIII Thanks and good luck.</f>
        <v>#NAME?</v>
      </c>
      <c r="D6406" s="1">
        <v>41318.665868055556</v>
      </c>
      <c r="E6406">
        <v>0</v>
      </c>
      <c r="F6406">
        <v>0</v>
      </c>
      <c r="G6406" t="s">
        <v>89</v>
      </c>
    </row>
    <row r="6407" spans="1:7" x14ac:dyDescent="0.2">
      <c r="A6407">
        <v>3.01707411297824E+17</v>
      </c>
      <c r="B6407" t="s">
        <v>12299</v>
      </c>
      <c r="C6407" t="e">
        <f xml:space="preserve"> harrell_kelly Thanks Kelly.</f>
        <v>#NAME?</v>
      </c>
      <c r="D6407" s="1">
        <v>41318.666967592595</v>
      </c>
      <c r="E6407">
        <v>4</v>
      </c>
      <c r="F6407">
        <v>21</v>
      </c>
      <c r="G6407" t="s">
        <v>89</v>
      </c>
    </row>
    <row r="6408" spans="1:7" x14ac:dyDescent="0.2">
      <c r="A6408">
        <v>3.0170806633485901E+17</v>
      </c>
      <c r="B6408" t="s">
        <v>12300</v>
      </c>
      <c r="C6408" t="e">
        <f>_xlfn.SINGLE(ellis38671w Thanks)--Work hard &amp; good luck.</f>
        <v>#NAME?</v>
      </c>
      <c r="D6408" s="1">
        <v>41318.66878472222</v>
      </c>
      <c r="E6408">
        <v>1</v>
      </c>
      <c r="F6408">
        <v>0</v>
      </c>
      <c r="G6408" t="e">
        <f>ellis38671w</f>
        <v>#NAME?</v>
      </c>
    </row>
    <row r="6409" spans="1:7" x14ac:dyDescent="0.2">
      <c r="A6409">
        <v>3.0171186868113798E+17</v>
      </c>
      <c r="B6409" t="s">
        <v>12301</v>
      </c>
      <c r="C6409" t="s">
        <v>12302</v>
      </c>
      <c r="D6409" s="1">
        <v>41318.679270833331</v>
      </c>
      <c r="E6409">
        <v>328</v>
      </c>
      <c r="F6409">
        <v>351</v>
      </c>
      <c r="G6409" t="s">
        <v>89</v>
      </c>
    </row>
    <row r="6410" spans="1:7" x14ac:dyDescent="0.2">
      <c r="A6410">
        <v>3.0172126561241901E+17</v>
      </c>
      <c r="B6410" t="s">
        <v>12303</v>
      </c>
      <c r="C6410" t="e">
        <f xml:space="preserve"> parrguy Thanks Tom.</f>
        <v>#NAME?</v>
      </c>
      <c r="D6410" s="1">
        <v>41318.705208333333</v>
      </c>
      <c r="E6410">
        <v>1</v>
      </c>
      <c r="F6410">
        <v>0</v>
      </c>
      <c r="G6410" t="s">
        <v>89</v>
      </c>
    </row>
    <row r="6411" spans="1:7" x14ac:dyDescent="0.2">
      <c r="A6411">
        <v>3.0172168239200602E+17</v>
      </c>
      <c r="B6411" t="s">
        <v>12304</v>
      </c>
      <c r="C6411" t="e">
        <f>_xlfn.SINGLE( RVPAndrewZ looking forward to it)--Thanks.</f>
        <v>#NAME?</v>
      </c>
      <c r="D6411" s="1">
        <v>41318.706354166665</v>
      </c>
      <c r="E6411">
        <v>3</v>
      </c>
      <c r="F6411">
        <v>1</v>
      </c>
      <c r="G6411" t="s">
        <v>89</v>
      </c>
    </row>
    <row r="6412" spans="1:7" x14ac:dyDescent="0.2">
      <c r="A6412">
        <v>3.0172506668362502E+17</v>
      </c>
      <c r="B6412" t="s">
        <v>12305</v>
      </c>
      <c r="C6412" t="s">
        <v>12306</v>
      </c>
      <c r="D6412" s="1">
        <v>41318.715694444443</v>
      </c>
      <c r="E6412">
        <v>0</v>
      </c>
      <c r="F6412">
        <v>1</v>
      </c>
      <c r="G6412" t="e">
        <f>eddiecash23</f>
        <v>#NAME?</v>
      </c>
    </row>
    <row r="6413" spans="1:7" x14ac:dyDescent="0.2">
      <c r="A6413">
        <v>3.0172529010580198E+17</v>
      </c>
      <c r="B6413" t="s">
        <v>12307</v>
      </c>
      <c r="C6413" t="s">
        <v>12308</v>
      </c>
      <c r="D6413" s="1">
        <v>41318.716307870367</v>
      </c>
      <c r="E6413">
        <v>2</v>
      </c>
      <c r="F6413">
        <v>0</v>
      </c>
      <c r="G6413" t="s">
        <v>89</v>
      </c>
    </row>
    <row r="6414" spans="1:7" x14ac:dyDescent="0.2">
      <c r="A6414">
        <v>3.0172580035547501E+17</v>
      </c>
      <c r="B6414" t="s">
        <v>12309</v>
      </c>
      <c r="C6414" t="s">
        <v>12310</v>
      </c>
      <c r="D6414" s="1">
        <v>41318.717719907407</v>
      </c>
      <c r="E6414">
        <v>3</v>
      </c>
      <c r="F6414">
        <v>1</v>
      </c>
      <c r="G6414" t="s">
        <v>487</v>
      </c>
    </row>
    <row r="6415" spans="1:7" x14ac:dyDescent="0.2">
      <c r="A6415">
        <v>3.0173118491906803E+17</v>
      </c>
      <c r="B6415" t="s">
        <v>12311</v>
      </c>
      <c r="C6415" t="s">
        <v>12312</v>
      </c>
      <c r="D6415" s="1">
        <v>41318.732581018521</v>
      </c>
      <c r="E6415">
        <v>8</v>
      </c>
      <c r="F6415">
        <v>4</v>
      </c>
      <c r="G6415" t="s">
        <v>89</v>
      </c>
    </row>
    <row r="6416" spans="1:7" x14ac:dyDescent="0.2">
      <c r="A6416">
        <v>3.0173398129091699E+17</v>
      </c>
      <c r="B6416" t="s">
        <v>12313</v>
      </c>
      <c r="C6416" t="s">
        <v>12314</v>
      </c>
      <c r="D6416" s="1">
        <v>41318.740289351852</v>
      </c>
      <c r="E6416">
        <v>1056</v>
      </c>
      <c r="F6416">
        <v>369</v>
      </c>
    </row>
    <row r="6417" spans="1:7" x14ac:dyDescent="0.2">
      <c r="A6417">
        <v>3.0173435856854202E+17</v>
      </c>
      <c r="B6417" t="s">
        <v>12315</v>
      </c>
      <c r="C6417" t="s">
        <v>12316</v>
      </c>
      <c r="D6417" s="1">
        <v>41318.741331018522</v>
      </c>
      <c r="E6417">
        <v>0</v>
      </c>
      <c r="F6417">
        <v>3</v>
      </c>
      <c r="G6417" t="s">
        <v>89</v>
      </c>
    </row>
    <row r="6418" spans="1:7" x14ac:dyDescent="0.2">
      <c r="A6418">
        <v>3.0173465563012301E+17</v>
      </c>
      <c r="B6418" t="s">
        <v>12317</v>
      </c>
      <c r="C6418" t="e">
        <f>JarredPolseno Thanks Jarred.</f>
        <v>#NAME?</v>
      </c>
      <c r="D6418" s="1">
        <v>41318.742152777777</v>
      </c>
      <c r="E6418">
        <v>2</v>
      </c>
      <c r="F6418">
        <v>5</v>
      </c>
      <c r="G6418" t="e">
        <f>JarredPolseno</f>
        <v>#NAME?</v>
      </c>
    </row>
    <row r="6419" spans="1:7" x14ac:dyDescent="0.2">
      <c r="A6419">
        <v>3.0173501822770298E+17</v>
      </c>
      <c r="B6419" t="s">
        <v>12318</v>
      </c>
      <c r="C6419" t="e">
        <f xml:space="preserve"> KariDAway2388 Thanks Kari.</f>
        <v>#NAME?</v>
      </c>
      <c r="D6419" s="1">
        <v>41318.743148148147</v>
      </c>
      <c r="E6419">
        <v>0</v>
      </c>
      <c r="F6419">
        <v>0</v>
      </c>
      <c r="G6419" t="s">
        <v>89</v>
      </c>
    </row>
    <row r="6420" spans="1:7" x14ac:dyDescent="0.2">
      <c r="A6420">
        <v>3.01735541978832E+17</v>
      </c>
      <c r="B6420" t="s">
        <v>12319</v>
      </c>
      <c r="C6420" t="e">
        <f xml:space="preserve"> jesslivin Hi Jessica and Thanks.</f>
        <v>#NAME?</v>
      </c>
      <c r="D6420" s="1">
        <v>41318.74459490741</v>
      </c>
      <c r="E6420">
        <v>9</v>
      </c>
      <c r="F6420">
        <v>18</v>
      </c>
      <c r="G6420" t="s">
        <v>89</v>
      </c>
    </row>
    <row r="6421" spans="1:7" x14ac:dyDescent="0.2">
      <c r="A6421">
        <v>3.01736351995424E+17</v>
      </c>
      <c r="B6421" t="s">
        <v>12320</v>
      </c>
      <c r="C6421" t="s">
        <v>12321</v>
      </c>
      <c r="D6421" s="1">
        <v>41318.746828703705</v>
      </c>
      <c r="E6421">
        <v>4</v>
      </c>
      <c r="F6421">
        <v>5</v>
      </c>
      <c r="G6421" t="s">
        <v>89</v>
      </c>
    </row>
    <row r="6422" spans="1:7" x14ac:dyDescent="0.2">
      <c r="A6422">
        <v>3.0173658456538701E+17</v>
      </c>
      <c r="B6422" t="s">
        <v>12322</v>
      </c>
      <c r="C6422" t="s">
        <v>12323</v>
      </c>
      <c r="D6422" s="1">
        <v>41318.747476851851</v>
      </c>
      <c r="E6422">
        <v>1</v>
      </c>
      <c r="F6422">
        <v>0</v>
      </c>
      <c r="G6422" t="s">
        <v>89</v>
      </c>
    </row>
    <row r="6423" spans="1:7" x14ac:dyDescent="0.2">
      <c r="A6423">
        <v>3.01740340421992E+17</v>
      </c>
      <c r="B6423" t="s">
        <v>12324</v>
      </c>
      <c r="C6423" t="s">
        <v>12325</v>
      </c>
      <c r="D6423" s="1">
        <v>41318.757835648146</v>
      </c>
      <c r="E6423">
        <v>2</v>
      </c>
      <c r="F6423">
        <v>1</v>
      </c>
      <c r="G6423" t="s">
        <v>89</v>
      </c>
    </row>
    <row r="6424" spans="1:7" x14ac:dyDescent="0.2">
      <c r="A6424">
        <v>3.01741495587856E+17</v>
      </c>
      <c r="B6424" t="s">
        <v>12326</v>
      </c>
      <c r="C6424" t="s">
        <v>12327</v>
      </c>
      <c r="D6424" s="1">
        <v>41318.761030092595</v>
      </c>
      <c r="E6424">
        <v>312</v>
      </c>
      <c r="F6424">
        <v>124</v>
      </c>
    </row>
    <row r="6425" spans="1:7" x14ac:dyDescent="0.2">
      <c r="A6425">
        <v>3.0174336772383501E+17</v>
      </c>
      <c r="B6425" t="s">
        <v>12328</v>
      </c>
      <c r="C6425" t="s">
        <v>12329</v>
      </c>
      <c r="D6425" s="1">
        <v>41318.766192129631</v>
      </c>
      <c r="E6425">
        <v>2</v>
      </c>
      <c r="F6425">
        <v>3</v>
      </c>
      <c r="G6425" t="s">
        <v>89</v>
      </c>
    </row>
    <row r="6426" spans="1:7" x14ac:dyDescent="0.2">
      <c r="A6426">
        <v>3.01743826828152E+17</v>
      </c>
      <c r="B6426" t="s">
        <v>12330</v>
      </c>
      <c r="C6426" t="e">
        <f xml:space="preserve"> NMcCay Yes.</f>
        <v>#NAME?</v>
      </c>
      <c r="D6426" s="1">
        <v>41318.767465277779</v>
      </c>
      <c r="E6426">
        <v>0</v>
      </c>
      <c r="F6426">
        <v>1</v>
      </c>
      <c r="G6426" t="s">
        <v>89</v>
      </c>
    </row>
    <row r="6427" spans="1:7" x14ac:dyDescent="0.2">
      <c r="A6427">
        <v>3.0174760522076902E+17</v>
      </c>
      <c r="B6427" t="s">
        <v>12331</v>
      </c>
      <c r="C6427" t="s">
        <v>12332</v>
      </c>
      <c r="D6427" s="1">
        <v>41318.777881944443</v>
      </c>
      <c r="E6427">
        <v>460</v>
      </c>
      <c r="F6427">
        <v>187</v>
      </c>
    </row>
    <row r="6428" spans="1:7" x14ac:dyDescent="0.2">
      <c r="A6428">
        <v>3.0176729192898099E+17</v>
      </c>
      <c r="B6428" t="s">
        <v>12333</v>
      </c>
      <c r="C6428" t="s">
        <v>12334</v>
      </c>
      <c r="D6428" s="1">
        <v>41318.83221064815</v>
      </c>
      <c r="E6428">
        <v>431</v>
      </c>
      <c r="F6428">
        <v>435</v>
      </c>
    </row>
    <row r="6429" spans="1:7" x14ac:dyDescent="0.2">
      <c r="A6429">
        <v>3.0176747156262899E+17</v>
      </c>
      <c r="B6429" t="s">
        <v>12335</v>
      </c>
      <c r="C6429" t="s">
        <v>12336</v>
      </c>
      <c r="D6429" s="1">
        <v>41318.832708333335</v>
      </c>
      <c r="E6429">
        <v>1931</v>
      </c>
      <c r="F6429">
        <v>2547</v>
      </c>
    </row>
    <row r="6430" spans="1:7" x14ac:dyDescent="0.2">
      <c r="A6430">
        <v>3.0176775560089997E+17</v>
      </c>
      <c r="B6430" t="s">
        <v>12337</v>
      </c>
      <c r="C6430" t="s">
        <v>12338</v>
      </c>
      <c r="D6430" s="1">
        <v>41318.833495370367</v>
      </c>
      <c r="E6430">
        <v>35</v>
      </c>
      <c r="F6430">
        <v>21</v>
      </c>
      <c r="G6430" t="s">
        <v>89</v>
      </c>
    </row>
    <row r="6431" spans="1:7" x14ac:dyDescent="0.2">
      <c r="A6431">
        <v>3.0176805928108E+17</v>
      </c>
      <c r="B6431" t="s">
        <v>12339</v>
      </c>
      <c r="C6431" t="s">
        <v>12340</v>
      </c>
      <c r="D6431" s="1">
        <v>41318.834328703706</v>
      </c>
      <c r="E6431">
        <v>136</v>
      </c>
      <c r="F6431">
        <v>91</v>
      </c>
      <c r="G6431" t="e">
        <f>SenRandPaul</f>
        <v>#NAME?</v>
      </c>
    </row>
    <row r="6432" spans="1:7" x14ac:dyDescent="0.2">
      <c r="A6432">
        <v>3.0177022152030202E+17</v>
      </c>
      <c r="B6432" t="s">
        <v>12341</v>
      </c>
      <c r="C6432" t="e">
        <f>_xlfn.SINGLE( droppinloads29 _xlfn.SINGLE( billmaher _xlfn.SINGLE( Rosie but Rosie is smarter than _xlfn.SINGLE( billmaher))))</f>
        <v>#NAME?</v>
      </c>
      <c r="D6432" s="1">
        <v>41318.840300925927</v>
      </c>
      <c r="E6432">
        <v>10</v>
      </c>
      <c r="F6432">
        <v>7</v>
      </c>
      <c r="G6432" t="s">
        <v>487</v>
      </c>
    </row>
    <row r="6433" spans="1:7" x14ac:dyDescent="0.2">
      <c r="A6433">
        <v>3.0177046666058502E+17</v>
      </c>
      <c r="B6433" t="s">
        <v>12342</v>
      </c>
      <c r="C6433" t="e">
        <f>_xlfn.SINGLE(KenToidi8 _xlfn.SINGLE( billmaher Yes)), but We MUST act soon.</f>
        <v>#NAME?</v>
      </c>
      <c r="D6433" s="1">
        <v>41318.84097222222</v>
      </c>
      <c r="E6433">
        <v>1</v>
      </c>
      <c r="F6433">
        <v>0</v>
      </c>
      <c r="G6433" t="s">
        <v>12343</v>
      </c>
    </row>
    <row r="6434" spans="1:7" x14ac:dyDescent="0.2">
      <c r="A6434">
        <v>3.0177063719261702E+17</v>
      </c>
      <c r="B6434" t="s">
        <v>12344</v>
      </c>
      <c r="C6434" t="s">
        <v>12345</v>
      </c>
      <c r="D6434" s="1">
        <v>41318.841446759259</v>
      </c>
      <c r="E6434">
        <v>3</v>
      </c>
      <c r="F6434">
        <v>4</v>
      </c>
      <c r="G6434" t="s">
        <v>215</v>
      </c>
    </row>
    <row r="6435" spans="1:7" x14ac:dyDescent="0.2">
      <c r="A6435">
        <v>3.0177088264327098E+17</v>
      </c>
      <c r="B6435" t="s">
        <v>12346</v>
      </c>
      <c r="C6435" t="s">
        <v>12347</v>
      </c>
      <c r="D6435" s="1">
        <v>41318.842118055552</v>
      </c>
      <c r="E6435">
        <v>1</v>
      </c>
      <c r="F6435">
        <v>0</v>
      </c>
      <c r="G6435" t="e">
        <f>Sunderscore20</f>
        <v>#NAME?</v>
      </c>
    </row>
    <row r="6436" spans="1:7" x14ac:dyDescent="0.2">
      <c r="A6436">
        <v>3.0177108389438202E+17</v>
      </c>
      <c r="B6436" t="s">
        <v>12348</v>
      </c>
      <c r="C6436" t="s">
        <v>12349</v>
      </c>
      <c r="D6436" s="1">
        <v>41318.842673611114</v>
      </c>
      <c r="E6436">
        <v>3</v>
      </c>
      <c r="F6436">
        <v>5</v>
      </c>
      <c r="G6436" t="e">
        <f>steffanpiper</f>
        <v>#NAME?</v>
      </c>
    </row>
    <row r="6437" spans="1:7" x14ac:dyDescent="0.2">
      <c r="A6437">
        <v>3.0177136635977299E+17</v>
      </c>
      <c r="B6437" t="s">
        <v>12350</v>
      </c>
      <c r="C6437" t="s">
        <v>12351</v>
      </c>
      <c r="D6437" s="1">
        <v>41318.843460648146</v>
      </c>
      <c r="E6437">
        <v>5</v>
      </c>
      <c r="F6437">
        <v>0</v>
      </c>
      <c r="G6437" t="s">
        <v>89</v>
      </c>
    </row>
    <row r="6438" spans="1:7" x14ac:dyDescent="0.2">
      <c r="A6438">
        <v>3.0177170157695302E+17</v>
      </c>
      <c r="B6438" t="s">
        <v>12352</v>
      </c>
      <c r="C6438" t="s">
        <v>12353</v>
      </c>
      <c r="D6438" s="1">
        <v>41318.844375000001</v>
      </c>
      <c r="E6438">
        <v>0</v>
      </c>
      <c r="F6438">
        <v>0</v>
      </c>
      <c r="G6438" t="s">
        <v>89</v>
      </c>
    </row>
    <row r="6439" spans="1:7" x14ac:dyDescent="0.2">
      <c r="A6439">
        <v>3.0177207267216499E+17</v>
      </c>
      <c r="B6439" t="s">
        <v>12354</v>
      </c>
      <c r="C6439" t="e">
        <f>_xlfn.SINGLE( JulesPQ Thanks)--glad it was Good.</f>
        <v>#NAME?</v>
      </c>
      <c r="D6439" s="1">
        <v>41318.845405092594</v>
      </c>
      <c r="E6439">
        <v>2</v>
      </c>
      <c r="F6439">
        <v>9</v>
      </c>
      <c r="G6439" t="s">
        <v>89</v>
      </c>
    </row>
    <row r="6440" spans="1:7" x14ac:dyDescent="0.2">
      <c r="A6440">
        <v>3.0177230261651398E+17</v>
      </c>
      <c r="B6440" t="s">
        <v>12355</v>
      </c>
      <c r="C6440" t="e">
        <f>BeckettGOP Thanks Brian and good luck.</f>
        <v>#NAME?</v>
      </c>
      <c r="D6440" s="1">
        <v>41318.846041666664</v>
      </c>
      <c r="E6440">
        <v>2</v>
      </c>
      <c r="F6440">
        <v>2</v>
      </c>
      <c r="G6440" t="e">
        <f>BeckettGOP</f>
        <v>#NAME?</v>
      </c>
    </row>
    <row r="6441" spans="1:7" x14ac:dyDescent="0.2">
      <c r="A6441">
        <v>3.01772533307408E+17</v>
      </c>
      <c r="B6441" t="s">
        <v>12356</v>
      </c>
      <c r="C6441" t="s">
        <v>12357</v>
      </c>
      <c r="D6441" s="1">
        <v>41318.846678240741</v>
      </c>
      <c r="E6441">
        <v>1</v>
      </c>
      <c r="F6441">
        <v>0</v>
      </c>
      <c r="G6441" t="s">
        <v>89</v>
      </c>
    </row>
    <row r="6442" spans="1:7" x14ac:dyDescent="0.2">
      <c r="A6442">
        <v>3.0177403832437498E+17</v>
      </c>
      <c r="B6442" t="s">
        <v>12358</v>
      </c>
      <c r="C6442" t="e">
        <f>_xlfn.SINGLE( MamaBabyHood Work hard), focus, be persistent and think smart.</f>
        <v>#NAME?</v>
      </c>
      <c r="D6442" s="1">
        <v>41318.85083333333</v>
      </c>
      <c r="E6442">
        <v>2</v>
      </c>
      <c r="F6442">
        <v>3</v>
      </c>
      <c r="G6442" t="s">
        <v>89</v>
      </c>
    </row>
    <row r="6443" spans="1:7" x14ac:dyDescent="0.2">
      <c r="A6443">
        <v>3.0177697089364301E+17</v>
      </c>
      <c r="B6443" t="s">
        <v>12359</v>
      </c>
      <c r="C6443" t="s">
        <v>12360</v>
      </c>
      <c r="D6443" s="1">
        <v>41318.858923611115</v>
      </c>
      <c r="E6443">
        <v>46</v>
      </c>
      <c r="F6443">
        <v>32</v>
      </c>
      <c r="G6443" t="s">
        <v>215</v>
      </c>
    </row>
    <row r="6444" spans="1:7" x14ac:dyDescent="0.2">
      <c r="A6444">
        <v>3.0177774440299302E+17</v>
      </c>
      <c r="B6444" t="s">
        <v>12361</v>
      </c>
      <c r="C6444" t="e">
        <f xml:space="preserve"> mrdemain27 Thanks Darren.</f>
        <v>#NAME?</v>
      </c>
      <c r="D6444" s="1">
        <v>41318.86105324074</v>
      </c>
      <c r="E6444">
        <v>2</v>
      </c>
      <c r="F6444">
        <v>2</v>
      </c>
      <c r="G6444" t="s">
        <v>89</v>
      </c>
    </row>
    <row r="6445" spans="1:7" x14ac:dyDescent="0.2">
      <c r="A6445">
        <v>3.0178037754510899E+17</v>
      </c>
      <c r="B6445" t="s">
        <v>12362</v>
      </c>
      <c r="C6445" t="s">
        <v>12363</v>
      </c>
      <c r="D6445" s="1">
        <v>41318.868321759262</v>
      </c>
      <c r="E6445">
        <v>19</v>
      </c>
      <c r="F6445">
        <v>19</v>
      </c>
      <c r="G6445" t="s">
        <v>89</v>
      </c>
    </row>
    <row r="6446" spans="1:7" x14ac:dyDescent="0.2">
      <c r="A6446">
        <v>3.0178068476528998E+17</v>
      </c>
      <c r="B6446" t="s">
        <v>12364</v>
      </c>
      <c r="C6446" t="e">
        <f xml:space="preserve"> BeanAnn Wall Street Journal &amp; lots of others, including television.</f>
        <v>#NAME?</v>
      </c>
      <c r="D6446" s="1">
        <v>41318.869166666664</v>
      </c>
      <c r="E6446">
        <v>1</v>
      </c>
      <c r="F6446">
        <v>0</v>
      </c>
      <c r="G6446" t="s">
        <v>89</v>
      </c>
    </row>
    <row r="6447" spans="1:7" x14ac:dyDescent="0.2">
      <c r="A6447">
        <v>3.0178134534719802E+17</v>
      </c>
      <c r="B6447" t="s">
        <v>12365</v>
      </c>
      <c r="C6447" t="e">
        <f>_xlfn.SINGLE( TheJBish _xlfn.SINGLE( billmaher You are right but I always believe in hitting back))--and Thanks.</f>
        <v>#NAME?</v>
      </c>
      <c r="D6447" s="1">
        <v>41318.870995370373</v>
      </c>
      <c r="E6447">
        <v>4</v>
      </c>
      <c r="F6447">
        <v>3</v>
      </c>
      <c r="G6447" t="s">
        <v>215</v>
      </c>
    </row>
    <row r="6448" spans="1:7" x14ac:dyDescent="0.2">
      <c r="A6448">
        <v>3.0178437215828301E+17</v>
      </c>
      <c r="B6448" t="s">
        <v>12366</v>
      </c>
      <c r="C6448" t="s">
        <v>12367</v>
      </c>
      <c r="D6448" s="1">
        <v>41318.879340277781</v>
      </c>
      <c r="E6448">
        <v>87</v>
      </c>
      <c r="F6448">
        <v>66</v>
      </c>
    </row>
    <row r="6449" spans="1:8" x14ac:dyDescent="0.2">
      <c r="A6449">
        <v>3.0178884054747098E+17</v>
      </c>
      <c r="B6449" t="s">
        <v>12368</v>
      </c>
      <c r="C6449" t="s">
        <v>12369</v>
      </c>
      <c r="D6449" s="1">
        <v>41318.89167824074</v>
      </c>
      <c r="E6449">
        <v>270</v>
      </c>
      <c r="F6449">
        <v>56</v>
      </c>
    </row>
    <row r="6450" spans="1:8" x14ac:dyDescent="0.2">
      <c r="A6450">
        <v>3.0178956841860301E+17</v>
      </c>
      <c r="B6450" t="s">
        <v>12370</v>
      </c>
      <c r="C6450" t="s">
        <v>12371</v>
      </c>
      <c r="D6450" s="1">
        <v>41318.893680555557</v>
      </c>
      <c r="E6450">
        <v>1</v>
      </c>
      <c r="F6450">
        <v>0</v>
      </c>
      <c r="G6450" t="e">
        <f>CaptainNdiet</f>
        <v>#NAME?</v>
      </c>
    </row>
    <row r="6451" spans="1:8" x14ac:dyDescent="0.2">
      <c r="A6451">
        <v>3.0178974787189101E+17</v>
      </c>
      <c r="B6451" t="s">
        <v>12372</v>
      </c>
      <c r="C6451" t="e">
        <f>paulkay220 great and Thanks Paul.</f>
        <v>#NAME?</v>
      </c>
      <c r="D6451" s="1">
        <v>41318.894178240742</v>
      </c>
      <c r="E6451">
        <v>2</v>
      </c>
      <c r="F6451">
        <v>0</v>
      </c>
      <c r="G6451" t="e">
        <f>paulkay220</f>
        <v>#NAME?</v>
      </c>
    </row>
    <row r="6452" spans="1:8" x14ac:dyDescent="0.2">
      <c r="A6452">
        <v>3.0179031501308698E+17</v>
      </c>
      <c r="B6452" t="s">
        <v>12373</v>
      </c>
      <c r="C6452" t="s">
        <v>12374</v>
      </c>
      <c r="D6452" s="1">
        <v>41318.895740740743</v>
      </c>
      <c r="E6452">
        <v>3</v>
      </c>
      <c r="F6452">
        <v>4</v>
      </c>
      <c r="G6452" t="s">
        <v>89</v>
      </c>
    </row>
    <row r="6453" spans="1:8" x14ac:dyDescent="0.2">
      <c r="A6453">
        <v>3.01791500059168E+17</v>
      </c>
      <c r="B6453" t="s">
        <v>12375</v>
      </c>
      <c r="C6453" t="s">
        <v>12376</v>
      </c>
      <c r="D6453" s="1">
        <v>41318.899016203701</v>
      </c>
      <c r="E6453">
        <v>1</v>
      </c>
      <c r="F6453">
        <v>0</v>
      </c>
      <c r="G6453" t="s">
        <v>89</v>
      </c>
    </row>
    <row r="6454" spans="1:8" x14ac:dyDescent="0.2">
      <c r="A6454">
        <v>3.0179209831369901E+17</v>
      </c>
      <c r="B6454" t="s">
        <v>12377</v>
      </c>
      <c r="C6454" t="e">
        <f>_xlfn.SINGLE( JAMES_G_W dummy), I never went bankrupt.</f>
        <v>#NAME?</v>
      </c>
      <c r="D6454" s="1">
        <v>41318.900659722225</v>
      </c>
      <c r="E6454">
        <v>30</v>
      </c>
      <c r="F6454">
        <v>21</v>
      </c>
      <c r="G6454" t="s">
        <v>89</v>
      </c>
    </row>
    <row r="6455" spans="1:8" x14ac:dyDescent="0.2">
      <c r="A6455">
        <v>3.0179326740044998E+17</v>
      </c>
      <c r="B6455" t="s">
        <v>12378</v>
      </c>
      <c r="C6455" t="s">
        <v>12379</v>
      </c>
      <c r="D6455" s="1">
        <v>41318.90388888889</v>
      </c>
      <c r="E6455">
        <v>716</v>
      </c>
      <c r="F6455">
        <v>360</v>
      </c>
    </row>
    <row r="6456" spans="1:8" x14ac:dyDescent="0.2">
      <c r="A6456">
        <v>3.0179363462436E+17</v>
      </c>
      <c r="B6456" t="s">
        <v>12380</v>
      </c>
      <c r="C6456" t="e">
        <f xml:space="preserve"> bragg_tina Thanks--Read my books, They can help.</f>
        <v>#NAME?</v>
      </c>
      <c r="D6456" s="1">
        <v>41318.904907407406</v>
      </c>
      <c r="E6456">
        <v>0</v>
      </c>
      <c r="F6456">
        <v>6</v>
      </c>
      <c r="G6456" t="s">
        <v>89</v>
      </c>
    </row>
    <row r="6457" spans="1:8" x14ac:dyDescent="0.2">
      <c r="A6457">
        <v>3.0179429068898298E+17</v>
      </c>
      <c r="B6457" t="s">
        <v>12381</v>
      </c>
      <c r="C6457" t="s">
        <v>12382</v>
      </c>
      <c r="D6457" s="1">
        <v>41318.906712962962</v>
      </c>
      <c r="E6457">
        <v>2</v>
      </c>
      <c r="F6457">
        <v>1</v>
      </c>
      <c r="G6457" t="s">
        <v>89</v>
      </c>
    </row>
    <row r="6458" spans="1:8" x14ac:dyDescent="0.2">
      <c r="A6458">
        <v>3.0179551126919501E+17</v>
      </c>
      <c r="B6458" t="s">
        <v>12383</v>
      </c>
      <c r="C6458" t="s">
        <v>12384</v>
      </c>
      <c r="D6458" s="1">
        <v>41318.910081018519</v>
      </c>
      <c r="E6458">
        <v>1306</v>
      </c>
      <c r="F6458">
        <v>1277</v>
      </c>
    </row>
    <row r="6459" spans="1:8" x14ac:dyDescent="0.2">
      <c r="A6459">
        <v>3.0179759215990298E+17</v>
      </c>
      <c r="B6459" t="s">
        <v>12385</v>
      </c>
      <c r="C6459" t="e">
        <f xml:space="preserve"> chinnis_28 today.</f>
        <v>#NAME?</v>
      </c>
      <c r="D6459" s="1">
        <v>41318.915821759256</v>
      </c>
      <c r="E6459">
        <v>1</v>
      </c>
      <c r="F6459">
        <v>4</v>
      </c>
      <c r="G6459" t="s">
        <v>89</v>
      </c>
    </row>
    <row r="6460" spans="1:8" x14ac:dyDescent="0.2">
      <c r="A6460">
        <v>3.0180158236907098E+17</v>
      </c>
      <c r="B6460" t="s">
        <v>12386</v>
      </c>
      <c r="C6460" t="s">
        <v>12387</v>
      </c>
      <c r="D6460" s="1">
        <v>41318.926840277774</v>
      </c>
      <c r="E6460">
        <v>382</v>
      </c>
      <c r="F6460">
        <v>250</v>
      </c>
    </row>
    <row r="6461" spans="1:8" x14ac:dyDescent="0.2">
      <c r="A6461">
        <v>3.0180196752779597E+17</v>
      </c>
      <c r="B6461" t="s">
        <v>12388</v>
      </c>
      <c r="C6461" t="s">
        <v>12389</v>
      </c>
      <c r="D6461" s="1">
        <v>41318.927893518521</v>
      </c>
      <c r="E6461">
        <v>442</v>
      </c>
      <c r="F6461">
        <v>231</v>
      </c>
    </row>
    <row r="6462" spans="1:8" x14ac:dyDescent="0.2">
      <c r="A6462">
        <v>3.0181004331620698E+17</v>
      </c>
      <c r="B6462" t="s">
        <v>12390</v>
      </c>
      <c r="C6462" t="s">
        <v>12391</v>
      </c>
      <c r="D6462" s="1">
        <v>41318.950185185182</v>
      </c>
      <c r="E6462">
        <v>2878</v>
      </c>
      <c r="F6462">
        <v>3404</v>
      </c>
    </row>
    <row r="6463" spans="1:8" x14ac:dyDescent="0.2">
      <c r="A6463">
        <v>3.0181728228646003E+17</v>
      </c>
      <c r="B6463" t="s">
        <v>12392</v>
      </c>
      <c r="C6463" t="s">
        <v>12393</v>
      </c>
      <c r="D6463" s="1">
        <v>41318.97016203704</v>
      </c>
      <c r="E6463">
        <v>129</v>
      </c>
      <c r="F6463">
        <v>67</v>
      </c>
      <c r="G6463" t="s">
        <v>89</v>
      </c>
      <c r="H6463" t="s">
        <v>505</v>
      </c>
    </row>
    <row r="6464" spans="1:8" x14ac:dyDescent="0.2">
      <c r="A6464">
        <v>3.0205734741150502E+17</v>
      </c>
      <c r="B6464" t="s">
        <v>12394</v>
      </c>
      <c r="C6464" t="s">
        <v>12395</v>
      </c>
      <c r="D6464" s="1">
        <v>41319.632615740738</v>
      </c>
      <c r="E6464">
        <v>3</v>
      </c>
      <c r="F6464">
        <v>4</v>
      </c>
      <c r="G6464" t="s">
        <v>89</v>
      </c>
    </row>
    <row r="6465" spans="1:8" x14ac:dyDescent="0.2">
      <c r="A6465">
        <v>3.0206340340764998E+17</v>
      </c>
      <c r="B6465" t="s">
        <v>12396</v>
      </c>
      <c r="C6465" t="s">
        <v>12397</v>
      </c>
      <c r="D6465" s="1">
        <v>41319.649328703701</v>
      </c>
      <c r="E6465">
        <v>1293</v>
      </c>
      <c r="F6465">
        <v>561</v>
      </c>
    </row>
    <row r="6466" spans="1:8" x14ac:dyDescent="0.2">
      <c r="A6466">
        <v>3.0206395759683501E+17</v>
      </c>
      <c r="B6466" t="s">
        <v>12398</v>
      </c>
      <c r="C6466" t="s">
        <v>12399</v>
      </c>
      <c r="D6466" s="1">
        <v>41319.650856481479</v>
      </c>
      <c r="E6466">
        <v>201</v>
      </c>
      <c r="F6466">
        <v>57</v>
      </c>
    </row>
    <row r="6467" spans="1:8" x14ac:dyDescent="0.2">
      <c r="A6467">
        <v>3.0206713226133498E+17</v>
      </c>
      <c r="B6467" t="s">
        <v>12400</v>
      </c>
      <c r="C6467" t="e">
        <f>_xlfn.SINGLE( RayshaCanup will be great)--Thanks.</f>
        <v>#NAME?</v>
      </c>
      <c r="D6467" s="1">
        <v>41319.659618055557</v>
      </c>
      <c r="E6467">
        <v>3</v>
      </c>
      <c r="F6467">
        <v>0</v>
      </c>
      <c r="G6467" t="s">
        <v>89</v>
      </c>
    </row>
    <row r="6468" spans="1:8" x14ac:dyDescent="0.2">
      <c r="A6468">
        <v>3.0206747935258202E+17</v>
      </c>
      <c r="B6468" t="s">
        <v>12401</v>
      </c>
      <c r="C6468" t="e">
        <f xml:space="preserve"> ElishaNEWS Thanks.</f>
        <v>#NAME?</v>
      </c>
      <c r="D6468" s="1">
        <v>41319.660567129627</v>
      </c>
      <c r="E6468">
        <v>1</v>
      </c>
      <c r="F6468">
        <v>1</v>
      </c>
      <c r="G6468" t="s">
        <v>89</v>
      </c>
    </row>
    <row r="6469" spans="1:8" x14ac:dyDescent="0.2">
      <c r="A6469">
        <v>3.0206762693338298E+17</v>
      </c>
      <c r="B6469" t="s">
        <v>12402</v>
      </c>
      <c r="C6469" t="s">
        <v>12403</v>
      </c>
      <c r="D6469" s="1">
        <v>41319.660983796297</v>
      </c>
      <c r="E6469">
        <v>0</v>
      </c>
      <c r="F6469">
        <v>0</v>
      </c>
      <c r="G6469" t="s">
        <v>89</v>
      </c>
    </row>
    <row r="6470" spans="1:8" x14ac:dyDescent="0.2">
      <c r="A6470">
        <v>3.0206788024836E+17</v>
      </c>
      <c r="B6470" t="s">
        <v>12404</v>
      </c>
      <c r="C6470" t="s">
        <v>12405</v>
      </c>
      <c r="D6470" s="1">
        <v>41319.661678240744</v>
      </c>
      <c r="E6470">
        <v>1</v>
      </c>
      <c r="F6470">
        <v>0</v>
      </c>
      <c r="G6470" t="e">
        <f>uptownfrills</f>
        <v>#NAME?</v>
      </c>
    </row>
    <row r="6471" spans="1:8" x14ac:dyDescent="0.2">
      <c r="A6471">
        <v>3.02068129159344E+17</v>
      </c>
      <c r="B6471" t="s">
        <v>12406</v>
      </c>
      <c r="C6471" t="e">
        <f>_xlfn.SINGLE(uptownfrills _xlfn.SINGLE( ApprenticeNBC Definitely exciting.))</f>
        <v>#NAME?</v>
      </c>
      <c r="D6471" s="1">
        <v>41319.662361111114</v>
      </c>
      <c r="E6471">
        <v>0</v>
      </c>
      <c r="F6471">
        <v>0</v>
      </c>
      <c r="G6471" t="s">
        <v>12407</v>
      </c>
    </row>
    <row r="6472" spans="1:8" x14ac:dyDescent="0.2">
      <c r="A6472">
        <v>3.0206896310022099E+17</v>
      </c>
      <c r="B6472" t="s">
        <v>12408</v>
      </c>
      <c r="C6472" t="e">
        <f>_xlfn.SINGLE(MaryGraceDH _xlfn.SINGLE( TrumpToronto Thanks.))</f>
        <v>#NAME?</v>
      </c>
      <c r="D6472" s="1">
        <v>41319.664664351854</v>
      </c>
      <c r="E6472">
        <v>0</v>
      </c>
      <c r="F6472">
        <v>0</v>
      </c>
      <c r="G6472" t="s">
        <v>12409</v>
      </c>
    </row>
    <row r="6473" spans="1:8" x14ac:dyDescent="0.2">
      <c r="A6473">
        <v>3.0206917927884301E+17</v>
      </c>
      <c r="B6473" t="s">
        <v>12410</v>
      </c>
      <c r="C6473" t="e">
        <f xml:space="preserve"> RACentrone Thanks Robert.</f>
        <v>#NAME?</v>
      </c>
      <c r="D6473" s="1">
        <v>41319.665266203701</v>
      </c>
      <c r="E6473">
        <v>8</v>
      </c>
      <c r="F6473">
        <v>3</v>
      </c>
      <c r="G6473" t="s">
        <v>89</v>
      </c>
    </row>
    <row r="6474" spans="1:8" x14ac:dyDescent="0.2">
      <c r="A6474">
        <v>3.0207684543054202E+17</v>
      </c>
      <c r="B6474" t="s">
        <v>12411</v>
      </c>
      <c r="C6474" t="s">
        <v>12412</v>
      </c>
      <c r="D6474" s="1">
        <v>41319.686412037037</v>
      </c>
      <c r="E6474">
        <v>367</v>
      </c>
      <c r="F6474">
        <v>176</v>
      </c>
    </row>
    <row r="6475" spans="1:8" x14ac:dyDescent="0.2">
      <c r="A6475">
        <v>3.0207844949596499E+17</v>
      </c>
      <c r="B6475" t="s">
        <v>12413</v>
      </c>
      <c r="C6475" t="s">
        <v>12414</v>
      </c>
      <c r="D6475" s="1">
        <v>41319.690844907411</v>
      </c>
      <c r="E6475">
        <v>2</v>
      </c>
      <c r="F6475">
        <v>1</v>
      </c>
      <c r="G6475" t="s">
        <v>89</v>
      </c>
    </row>
    <row r="6476" spans="1:8" x14ac:dyDescent="0.2">
      <c r="A6476">
        <v>3.0207877226865798E+17</v>
      </c>
      <c r="B6476" t="s">
        <v>12415</v>
      </c>
      <c r="C6476" t="e">
        <f xml:space="preserve"> gilbertobm Thanks Gilberto and good luck.</f>
        <v>#NAME?</v>
      </c>
      <c r="D6476" s="1">
        <v>41319.691736111112</v>
      </c>
      <c r="E6476">
        <v>0</v>
      </c>
      <c r="F6476">
        <v>0</v>
      </c>
      <c r="G6476" t="s">
        <v>89</v>
      </c>
    </row>
    <row r="6477" spans="1:8" x14ac:dyDescent="0.2">
      <c r="A6477">
        <v>3.0208062153308102E+17</v>
      </c>
      <c r="B6477" t="s">
        <v>12416</v>
      </c>
      <c r="C6477" t="e">
        <f xml:space="preserve"> EvaMannarino Hi Evelina.</f>
        <v>#NAME?</v>
      </c>
      <c r="D6477" s="1">
        <v>41319.696840277778</v>
      </c>
      <c r="E6477">
        <v>6</v>
      </c>
      <c r="F6477">
        <v>6</v>
      </c>
      <c r="G6477" t="s">
        <v>89</v>
      </c>
    </row>
    <row r="6478" spans="1:8" x14ac:dyDescent="0.2">
      <c r="A6478">
        <v>3.02089100310216E+17</v>
      </c>
      <c r="B6478" t="s">
        <v>12417</v>
      </c>
      <c r="C6478" t="s">
        <v>12418</v>
      </c>
      <c r="D6478" s="1">
        <v>41319.720231481479</v>
      </c>
      <c r="E6478">
        <v>343</v>
      </c>
      <c r="F6478">
        <v>148</v>
      </c>
    </row>
    <row r="6479" spans="1:8" x14ac:dyDescent="0.2">
      <c r="A6479">
        <v>3.0210180533518298E+17</v>
      </c>
      <c r="B6479" t="s">
        <v>12419</v>
      </c>
      <c r="C6479" t="e">
        <f xml:space="preserve"> McHaleFrank Thanks and good luck.</f>
        <v>#NAME?</v>
      </c>
      <c r="D6479" s="1">
        <v>41319.755289351851</v>
      </c>
      <c r="E6479">
        <v>1</v>
      </c>
      <c r="F6479">
        <v>0</v>
      </c>
      <c r="G6479" t="s">
        <v>89</v>
      </c>
    </row>
    <row r="6480" spans="1:8" x14ac:dyDescent="0.2">
      <c r="A6480">
        <v>3.0210860488498701E+17</v>
      </c>
      <c r="B6480" t="s">
        <v>12420</v>
      </c>
      <c r="C6480" t="s">
        <v>12421</v>
      </c>
      <c r="D6480" s="1">
        <v>41319.774050925924</v>
      </c>
      <c r="E6480">
        <v>27</v>
      </c>
      <c r="F6480">
        <v>12</v>
      </c>
      <c r="G6480" t="s">
        <v>215</v>
      </c>
      <c r="H6480" t="s">
        <v>505</v>
      </c>
    </row>
    <row r="6481" spans="1:7" x14ac:dyDescent="0.2">
      <c r="A6481">
        <v>3.0210990504372198E+17</v>
      </c>
      <c r="B6481" t="s">
        <v>12422</v>
      </c>
      <c r="C6481" t="s">
        <v>12423</v>
      </c>
      <c r="D6481" s="1">
        <v>41319.777638888889</v>
      </c>
      <c r="E6481">
        <v>0</v>
      </c>
      <c r="F6481">
        <v>0</v>
      </c>
      <c r="G6481" t="e">
        <f>HisBloodSaves</f>
        <v>#NAME?</v>
      </c>
    </row>
    <row r="6482" spans="1:7" x14ac:dyDescent="0.2">
      <c r="A6482">
        <v>3.0211061892684998E+17</v>
      </c>
      <c r="B6482" t="s">
        <v>12424</v>
      </c>
      <c r="C6482" t="s">
        <v>12425</v>
      </c>
      <c r="D6482" s="1">
        <v>41319.779618055552</v>
      </c>
      <c r="E6482">
        <v>0</v>
      </c>
      <c r="F6482">
        <v>0</v>
      </c>
      <c r="G6482" t="s">
        <v>215</v>
      </c>
    </row>
    <row r="6483" spans="1:7" x14ac:dyDescent="0.2">
      <c r="A6483">
        <v>3.0211074691604E+17</v>
      </c>
      <c r="B6483" t="s">
        <v>12426</v>
      </c>
      <c r="C6483" t="s">
        <v>12427</v>
      </c>
      <c r="D6483" s="1">
        <v>41319.779965277776</v>
      </c>
      <c r="E6483">
        <v>7</v>
      </c>
      <c r="F6483">
        <v>21</v>
      </c>
      <c r="G6483" t="s">
        <v>89</v>
      </c>
    </row>
    <row r="6484" spans="1:7" x14ac:dyDescent="0.2">
      <c r="A6484">
        <v>3.0211091275882899E+17</v>
      </c>
      <c r="B6484" t="s">
        <v>12428</v>
      </c>
      <c r="C6484" t="s">
        <v>12429</v>
      </c>
      <c r="D6484" s="1">
        <v>41319.780428240738</v>
      </c>
      <c r="E6484">
        <v>0</v>
      </c>
      <c r="F6484">
        <v>0</v>
      </c>
      <c r="G6484" t="s">
        <v>89</v>
      </c>
    </row>
    <row r="6485" spans="1:7" x14ac:dyDescent="0.2">
      <c r="A6485">
        <v>3.0211338397144998E+17</v>
      </c>
      <c r="B6485" t="s">
        <v>12430</v>
      </c>
      <c r="C6485" t="s">
        <v>12431</v>
      </c>
      <c r="D6485" s="1">
        <v>41319.787245370368</v>
      </c>
      <c r="E6485">
        <v>41</v>
      </c>
      <c r="F6485">
        <v>13</v>
      </c>
      <c r="G6485" t="s">
        <v>89</v>
      </c>
    </row>
    <row r="6486" spans="1:7" x14ac:dyDescent="0.2">
      <c r="A6486">
        <v>3.0212809048891302E+17</v>
      </c>
      <c r="B6486" t="s">
        <v>12432</v>
      </c>
      <c r="C6486" t="s">
        <v>12433</v>
      </c>
      <c r="D6486" s="1">
        <v>41319.827824074076</v>
      </c>
      <c r="E6486">
        <v>18</v>
      </c>
      <c r="F6486">
        <v>9</v>
      </c>
      <c r="G6486" t="s">
        <v>215</v>
      </c>
    </row>
    <row r="6487" spans="1:7" x14ac:dyDescent="0.2">
      <c r="A6487">
        <v>3.0212855207206003E+17</v>
      </c>
      <c r="B6487" t="s">
        <v>12434</v>
      </c>
      <c r="C6487" t="e">
        <f>_xlfn.SINGLE( alexlyonnn _xlfn.SINGLE( KendallMcVey Sounds Interesting.))</f>
        <v>#NAME?</v>
      </c>
      <c r="D6487" s="1">
        <v>41319.829097222224</v>
      </c>
      <c r="E6487">
        <v>7</v>
      </c>
      <c r="F6487">
        <v>12</v>
      </c>
      <c r="G6487" t="s">
        <v>215</v>
      </c>
    </row>
    <row r="6488" spans="1:7" x14ac:dyDescent="0.2">
      <c r="A6488">
        <v>3.02128865726312E+17</v>
      </c>
      <c r="B6488" t="s">
        <v>12435</v>
      </c>
      <c r="C6488" t="e">
        <f>_xlfn.SINGLE( DorianDehari Thanks Dorian)--it pays to persevere.</f>
        <v>#NAME?</v>
      </c>
      <c r="D6488" s="1">
        <v>41319.829965277779</v>
      </c>
      <c r="E6488">
        <v>13</v>
      </c>
      <c r="F6488">
        <v>41</v>
      </c>
      <c r="G6488" t="s">
        <v>89</v>
      </c>
    </row>
    <row r="6489" spans="1:7" x14ac:dyDescent="0.2">
      <c r="A6489">
        <v>3.0212927829483898E+17</v>
      </c>
      <c r="B6489" t="s">
        <v>12436</v>
      </c>
      <c r="C6489" t="e">
        <f>_xlfn.SINGLE(hialexcarlson Thanks)--just common sense.</f>
        <v>#NAME?</v>
      </c>
      <c r="D6489" s="1">
        <v>41319.831099537034</v>
      </c>
      <c r="E6489">
        <v>1</v>
      </c>
      <c r="F6489">
        <v>0</v>
      </c>
      <c r="G6489" t="e">
        <f>hialexcarlson</f>
        <v>#NAME?</v>
      </c>
    </row>
    <row r="6490" spans="1:7" x14ac:dyDescent="0.2">
      <c r="A6490">
        <v>3.0212965930541798E+17</v>
      </c>
      <c r="B6490" t="s">
        <v>12437</v>
      </c>
      <c r="C6490" t="s">
        <v>12438</v>
      </c>
      <c r="D6490" s="1">
        <v>41319.832152777781</v>
      </c>
      <c r="E6490">
        <v>23</v>
      </c>
      <c r="F6490">
        <v>17</v>
      </c>
      <c r="G6490" t="s">
        <v>89</v>
      </c>
    </row>
    <row r="6491" spans="1:7" x14ac:dyDescent="0.2">
      <c r="A6491">
        <v>3.0213065868223603E+17</v>
      </c>
      <c r="B6491" t="s">
        <v>12439</v>
      </c>
      <c r="C6491" t="e">
        <f>_xlfn.SINGLE( tonystang Thanks Tony), good luck.</f>
        <v>#NAME?</v>
      </c>
      <c r="D6491" s="1">
        <v>41319.834918981483</v>
      </c>
      <c r="E6491">
        <v>10</v>
      </c>
      <c r="F6491">
        <v>30</v>
      </c>
      <c r="G6491" t="s">
        <v>89</v>
      </c>
    </row>
    <row r="6492" spans="1:7" x14ac:dyDescent="0.2">
      <c r="A6492">
        <v>3.0213598157275898E+17</v>
      </c>
      <c r="B6492" t="s">
        <v>12440</v>
      </c>
      <c r="C6492" t="s">
        <v>12441</v>
      </c>
      <c r="D6492" s="1">
        <v>41319.849606481483</v>
      </c>
      <c r="E6492">
        <v>27</v>
      </c>
      <c r="F6492">
        <v>10</v>
      </c>
      <c r="G6492" t="s">
        <v>215</v>
      </c>
    </row>
    <row r="6493" spans="1:7" x14ac:dyDescent="0.2">
      <c r="A6493">
        <v>3.0213882487046502E+17</v>
      </c>
      <c r="B6493" t="s">
        <v>12442</v>
      </c>
      <c r="C6493" t="s">
        <v>12443</v>
      </c>
      <c r="D6493" s="1">
        <v>41319.857442129629</v>
      </c>
      <c r="E6493">
        <v>19</v>
      </c>
      <c r="F6493">
        <v>9</v>
      </c>
      <c r="G6493" t="s">
        <v>89</v>
      </c>
    </row>
    <row r="6494" spans="1:7" x14ac:dyDescent="0.2">
      <c r="A6494">
        <v>3.0214407086265498E+17</v>
      </c>
      <c r="B6494" t="s">
        <v>12444</v>
      </c>
      <c r="C6494" t="s">
        <v>12445</v>
      </c>
      <c r="D6494" s="1">
        <v>41319.871921296297</v>
      </c>
      <c r="E6494">
        <v>30</v>
      </c>
      <c r="F6494">
        <v>16</v>
      </c>
      <c r="G6494" t="s">
        <v>89</v>
      </c>
    </row>
    <row r="6495" spans="1:7" x14ac:dyDescent="0.2">
      <c r="A6495">
        <v>3.0214559919152301E+17</v>
      </c>
      <c r="B6495" t="s">
        <v>12446</v>
      </c>
      <c r="C6495" t="s">
        <v>12447</v>
      </c>
      <c r="D6495" s="1">
        <v>41319.876145833332</v>
      </c>
      <c r="E6495">
        <v>39</v>
      </c>
      <c r="F6495">
        <v>31</v>
      </c>
      <c r="G6495" t="s">
        <v>89</v>
      </c>
    </row>
    <row r="6496" spans="1:7" x14ac:dyDescent="0.2">
      <c r="A6496">
        <v>3.02146957617528E+17</v>
      </c>
      <c r="B6496" t="s">
        <v>12448</v>
      </c>
      <c r="C6496" t="s">
        <v>12449</v>
      </c>
      <c r="D6496" s="1">
        <v>41319.879884259259</v>
      </c>
      <c r="E6496">
        <v>176</v>
      </c>
      <c r="F6496">
        <v>128</v>
      </c>
    </row>
    <row r="6497" spans="1:8" x14ac:dyDescent="0.2">
      <c r="A6497">
        <v>3.0214705004322803E+17</v>
      </c>
      <c r="B6497" t="s">
        <v>12450</v>
      </c>
      <c r="C6497" t="s">
        <v>12451</v>
      </c>
      <c r="D6497" s="1">
        <v>41319.880150462966</v>
      </c>
      <c r="E6497">
        <v>138</v>
      </c>
      <c r="F6497">
        <v>31</v>
      </c>
    </row>
    <row r="6498" spans="1:8" x14ac:dyDescent="0.2">
      <c r="A6498">
        <v>3.0215312632302701E+17</v>
      </c>
      <c r="B6498" t="s">
        <v>12452</v>
      </c>
      <c r="C6498" t="s">
        <v>12453</v>
      </c>
      <c r="D6498" s="1">
        <v>41319.896909722222</v>
      </c>
      <c r="E6498">
        <v>26</v>
      </c>
      <c r="F6498">
        <v>25</v>
      </c>
      <c r="G6498" t="s">
        <v>215</v>
      </c>
    </row>
    <row r="6499" spans="1:8" x14ac:dyDescent="0.2">
      <c r="A6499">
        <v>3.0215404959001798E+17</v>
      </c>
      <c r="B6499" t="s">
        <v>12454</v>
      </c>
      <c r="C6499" t="s">
        <v>12455</v>
      </c>
      <c r="D6499" s="1">
        <v>41319.899456018517</v>
      </c>
      <c r="E6499">
        <v>3</v>
      </c>
      <c r="F6499">
        <v>0</v>
      </c>
      <c r="G6499" t="s">
        <v>576</v>
      </c>
    </row>
    <row r="6500" spans="1:8" x14ac:dyDescent="0.2">
      <c r="A6500">
        <v>3.02154507058544E+17</v>
      </c>
      <c r="B6500" t="s">
        <v>12456</v>
      </c>
      <c r="C6500" t="s">
        <v>12457</v>
      </c>
      <c r="D6500" s="1">
        <v>41319.900717592594</v>
      </c>
      <c r="E6500">
        <v>198</v>
      </c>
      <c r="F6500">
        <v>123</v>
      </c>
      <c r="G6500" t="s">
        <v>89</v>
      </c>
    </row>
    <row r="6501" spans="1:8" x14ac:dyDescent="0.2">
      <c r="A6501">
        <v>3.0215502069723501E+17</v>
      </c>
      <c r="B6501" t="s">
        <v>12458</v>
      </c>
      <c r="C6501" t="s">
        <v>12459</v>
      </c>
      <c r="D6501" s="1">
        <v>41319.902141203704</v>
      </c>
      <c r="E6501">
        <v>4259</v>
      </c>
      <c r="F6501">
        <v>6457</v>
      </c>
      <c r="G6501" t="s">
        <v>89</v>
      </c>
    </row>
    <row r="6502" spans="1:8" x14ac:dyDescent="0.2">
      <c r="A6502">
        <v>3.0215541928191501E+17</v>
      </c>
      <c r="B6502" t="s">
        <v>12460</v>
      </c>
      <c r="C6502" t="e">
        <f>PlsCloneNugent Thanks Susan.</f>
        <v>#NAME?</v>
      </c>
      <c r="D6502" s="1">
        <v>41319.903240740743</v>
      </c>
      <c r="E6502">
        <v>3</v>
      </c>
      <c r="F6502">
        <v>0</v>
      </c>
      <c r="G6502" t="e">
        <f>PlsCloneNugent</f>
        <v>#NAME?</v>
      </c>
    </row>
    <row r="6503" spans="1:8" x14ac:dyDescent="0.2">
      <c r="A6503">
        <v>3.0215612637446099E+17</v>
      </c>
      <c r="B6503" t="s">
        <v>12461</v>
      </c>
      <c r="C6503" t="s">
        <v>12462</v>
      </c>
      <c r="D6503" s="1">
        <v>41319.905185185184</v>
      </c>
      <c r="E6503">
        <v>3</v>
      </c>
      <c r="F6503">
        <v>0</v>
      </c>
      <c r="G6503" t="e">
        <f>makeupwithme7</f>
        <v>#NAME?</v>
      </c>
    </row>
    <row r="6504" spans="1:8" x14ac:dyDescent="0.2">
      <c r="A6504">
        <v>3.0215775330724602E+17</v>
      </c>
      <c r="B6504" t="s">
        <v>12463</v>
      </c>
      <c r="C6504" t="s">
        <v>12464</v>
      </c>
      <c r="D6504" s="1">
        <v>41319.909675925926</v>
      </c>
      <c r="E6504">
        <v>0</v>
      </c>
      <c r="F6504">
        <v>0</v>
      </c>
      <c r="G6504" t="s">
        <v>89</v>
      </c>
    </row>
    <row r="6505" spans="1:8" x14ac:dyDescent="0.2">
      <c r="A6505">
        <v>3.0215954606603398E+17</v>
      </c>
      <c r="B6505" t="s">
        <v>12465</v>
      </c>
      <c r="C6505" t="e">
        <f>_xlfn.SINGLE( KayBee0h _xlfn.SINGLE( acnnews and I look forward to it))--big crowd.</f>
        <v>#NAME?</v>
      </c>
      <c r="D6505" s="1">
        <v>41319.914629629631</v>
      </c>
      <c r="E6505">
        <v>3</v>
      </c>
      <c r="F6505">
        <v>0</v>
      </c>
      <c r="G6505" t="s">
        <v>215</v>
      </c>
    </row>
    <row r="6506" spans="1:8" x14ac:dyDescent="0.2">
      <c r="A6506">
        <v>3.0216019952179597E+17</v>
      </c>
      <c r="B6506" t="s">
        <v>12466</v>
      </c>
      <c r="C6506" t="s">
        <v>12467</v>
      </c>
      <c r="D6506" s="1">
        <v>41319.916435185187</v>
      </c>
      <c r="E6506">
        <v>20</v>
      </c>
      <c r="F6506">
        <v>18</v>
      </c>
      <c r="G6506" t="s">
        <v>215</v>
      </c>
    </row>
    <row r="6507" spans="1:8" x14ac:dyDescent="0.2">
      <c r="A6507">
        <v>3.0216143143924102E+17</v>
      </c>
      <c r="B6507" t="s">
        <v>12468</v>
      </c>
      <c r="C6507" t="e">
        <f>_xlfn.SINGLE( EAWIII _xlfn.SINGLE( melaniatrump Thank You Edward.))</f>
        <v>#NAME?</v>
      </c>
      <c r="D6507" s="1">
        <v>41319.91982638889</v>
      </c>
      <c r="E6507">
        <v>1</v>
      </c>
      <c r="F6507">
        <v>2</v>
      </c>
      <c r="G6507" t="s">
        <v>215</v>
      </c>
    </row>
    <row r="6508" spans="1:8" x14ac:dyDescent="0.2">
      <c r="A6508">
        <v>3.0216207838127302E+17</v>
      </c>
      <c r="B6508" t="s">
        <v>12469</v>
      </c>
      <c r="C6508" t="e">
        <f>_xlfn.SINGLE( JohnSSaba it will be great)--Thanks.</f>
        <v>#NAME?</v>
      </c>
      <c r="D6508" s="1">
        <v>41319.921620370369</v>
      </c>
      <c r="E6508">
        <v>5</v>
      </c>
      <c r="F6508">
        <v>0</v>
      </c>
      <c r="G6508" t="s">
        <v>89</v>
      </c>
    </row>
    <row r="6509" spans="1:8" x14ac:dyDescent="0.2">
      <c r="A6509">
        <v>3.0216244326472902E+17</v>
      </c>
      <c r="B6509" t="s">
        <v>12470</v>
      </c>
      <c r="C6509" t="s">
        <v>12471</v>
      </c>
      <c r="D6509" s="1">
        <v>41319.922627314816</v>
      </c>
      <c r="E6509">
        <v>1</v>
      </c>
      <c r="F6509">
        <v>0</v>
      </c>
      <c r="G6509" t="s">
        <v>89</v>
      </c>
    </row>
    <row r="6510" spans="1:8" x14ac:dyDescent="0.2">
      <c r="A6510">
        <v>3.0216293986193402E+17</v>
      </c>
      <c r="B6510" t="s">
        <v>12472</v>
      </c>
      <c r="C6510" t="s">
        <v>12473</v>
      </c>
      <c r="D6510" s="1">
        <v>41319.923993055556</v>
      </c>
      <c r="E6510">
        <v>163</v>
      </c>
      <c r="F6510">
        <v>47</v>
      </c>
    </row>
    <row r="6511" spans="1:8" x14ac:dyDescent="0.2">
      <c r="A6511">
        <v>3.0216634426945498E+17</v>
      </c>
      <c r="B6511" t="s">
        <v>12474</v>
      </c>
      <c r="C6511" t="s">
        <v>12475</v>
      </c>
      <c r="D6511" s="1">
        <v>41319.933391203704</v>
      </c>
      <c r="E6511">
        <v>209</v>
      </c>
      <c r="F6511">
        <v>139</v>
      </c>
    </row>
    <row r="6512" spans="1:8" x14ac:dyDescent="0.2">
      <c r="A6512">
        <v>3.0216690112201901E+17</v>
      </c>
      <c r="B6512" t="s">
        <v>12476</v>
      </c>
      <c r="C6512" t="s">
        <v>12477</v>
      </c>
      <c r="D6512" s="1">
        <v>41319.934918981482</v>
      </c>
      <c r="E6512">
        <v>206</v>
      </c>
      <c r="F6512">
        <v>130</v>
      </c>
      <c r="H6512" t="s">
        <v>505</v>
      </c>
    </row>
    <row r="6513" spans="1:7" x14ac:dyDescent="0.2">
      <c r="A6513">
        <v>3.0216746738660902E+17</v>
      </c>
      <c r="B6513" t="s">
        <v>12478</v>
      </c>
      <c r="C6513" t="s">
        <v>12479</v>
      </c>
      <c r="D6513" s="1">
        <v>41319.936481481483</v>
      </c>
      <c r="E6513">
        <v>2</v>
      </c>
      <c r="F6513">
        <v>1</v>
      </c>
      <c r="G6513" t="s">
        <v>89</v>
      </c>
    </row>
    <row r="6514" spans="1:7" x14ac:dyDescent="0.2">
      <c r="A6514">
        <v>3.0216782777379597E+17</v>
      </c>
      <c r="B6514" t="s">
        <v>12480</v>
      </c>
      <c r="C6514" t="s">
        <v>12481</v>
      </c>
      <c r="D6514" s="1">
        <v>41319.937476851854</v>
      </c>
      <c r="E6514">
        <v>12</v>
      </c>
      <c r="F6514">
        <v>7</v>
      </c>
      <c r="G6514" t="s">
        <v>89</v>
      </c>
    </row>
    <row r="6515" spans="1:7" x14ac:dyDescent="0.2">
      <c r="A6515">
        <v>3.0216797294283898E+17</v>
      </c>
      <c r="B6515" t="s">
        <v>12482</v>
      </c>
      <c r="C6515" t="s">
        <v>12483</v>
      </c>
      <c r="D6515" s="1">
        <v>41319.937881944446</v>
      </c>
      <c r="E6515">
        <v>1</v>
      </c>
      <c r="F6515">
        <v>2</v>
      </c>
      <c r="G6515" t="s">
        <v>89</v>
      </c>
    </row>
    <row r="6516" spans="1:7" x14ac:dyDescent="0.2">
      <c r="A6516">
        <v>3.0216847768959699E+17</v>
      </c>
      <c r="B6516" t="s">
        <v>12484</v>
      </c>
      <c r="C6516" t="e">
        <f xml:space="preserve"> Andresrojas35 Thank You Andy and best wishes to you.</f>
        <v>#NAME?</v>
      </c>
      <c r="D6516" s="1">
        <v>41319.939270833333</v>
      </c>
      <c r="E6516">
        <v>0</v>
      </c>
      <c r="F6516">
        <v>0</v>
      </c>
      <c r="G6516" t="s">
        <v>89</v>
      </c>
    </row>
    <row r="6517" spans="1:7" x14ac:dyDescent="0.2">
      <c r="A6517">
        <v>3.0216910297224301E+17</v>
      </c>
      <c r="B6517" t="s">
        <v>12485</v>
      </c>
      <c r="C6517" t="e">
        <f>_xlfn.SINGLE( MamaBabyHood Thanks)--keep up the good work.</f>
        <v>#NAME?</v>
      </c>
      <c r="D6517" s="1">
        <v>41319.940995370373</v>
      </c>
      <c r="E6517">
        <v>3</v>
      </c>
      <c r="F6517">
        <v>0</v>
      </c>
      <c r="G6517" t="s">
        <v>89</v>
      </c>
    </row>
    <row r="6518" spans="1:7" x14ac:dyDescent="0.2">
      <c r="A6518">
        <v>3.0216987857872397E+17</v>
      </c>
      <c r="B6518" t="s">
        <v>12486</v>
      </c>
      <c r="C6518" t="s">
        <v>12487</v>
      </c>
      <c r="D6518" s="1">
        <v>41319.943136574075</v>
      </c>
      <c r="E6518">
        <v>22</v>
      </c>
      <c r="F6518">
        <v>21</v>
      </c>
    </row>
    <row r="6519" spans="1:7" x14ac:dyDescent="0.2">
      <c r="A6519">
        <v>3.0217101083950202E+17</v>
      </c>
      <c r="B6519" t="s">
        <v>12488</v>
      </c>
      <c r="C6519" t="s">
        <v>12489</v>
      </c>
      <c r="D6519" s="1">
        <v>41319.946261574078</v>
      </c>
      <c r="E6519">
        <v>6</v>
      </c>
      <c r="F6519">
        <v>35</v>
      </c>
      <c r="G6519" t="s">
        <v>89</v>
      </c>
    </row>
    <row r="6520" spans="1:7" x14ac:dyDescent="0.2">
      <c r="A6520">
        <v>3.0217148296711302E+17</v>
      </c>
      <c r="B6520" t="s">
        <v>12490</v>
      </c>
      <c r="C6520" t="s">
        <v>12491</v>
      </c>
      <c r="D6520" s="1">
        <v>41319.947569444441</v>
      </c>
      <c r="E6520">
        <v>2</v>
      </c>
      <c r="F6520">
        <v>0</v>
      </c>
      <c r="G6520" t="s">
        <v>576</v>
      </c>
    </row>
    <row r="6521" spans="1:7" x14ac:dyDescent="0.2">
      <c r="A6521">
        <v>3.0217714189272998E+17</v>
      </c>
      <c r="B6521" t="s">
        <v>12492</v>
      </c>
      <c r="C6521" t="s">
        <v>12493</v>
      </c>
      <c r="D6521" s="1">
        <v>41319.963182870371</v>
      </c>
      <c r="E6521">
        <v>697</v>
      </c>
      <c r="F6521">
        <v>310</v>
      </c>
    </row>
    <row r="6522" spans="1:7" x14ac:dyDescent="0.2">
      <c r="A6522">
        <v>3.0218111677172499E+17</v>
      </c>
      <c r="B6522" t="s">
        <v>12494</v>
      </c>
      <c r="C6522" t="e">
        <f>_xlfn.SINGLE( JMBruh _xlfn.SINGLE( jdmael complete is Good.))</f>
        <v>#NAME?</v>
      </c>
      <c r="D6522" s="1">
        <v>41319.97415509259</v>
      </c>
      <c r="E6522">
        <v>2</v>
      </c>
      <c r="F6522">
        <v>2</v>
      </c>
      <c r="G6522" t="s">
        <v>215</v>
      </c>
    </row>
    <row r="6523" spans="1:7" x14ac:dyDescent="0.2">
      <c r="A6523">
        <v>3.0218147794321402E+17</v>
      </c>
      <c r="B6523" t="s">
        <v>12495</v>
      </c>
      <c r="C6523" t="s">
        <v>12496</v>
      </c>
      <c r="D6523" s="1">
        <v>41319.97515046296</v>
      </c>
      <c r="E6523">
        <v>347</v>
      </c>
      <c r="F6523">
        <v>160</v>
      </c>
    </row>
    <row r="6524" spans="1:7" x14ac:dyDescent="0.2">
      <c r="A6524">
        <v>3.0227066138723098E+17</v>
      </c>
      <c r="B6524" t="s">
        <v>12497</v>
      </c>
      <c r="C6524" t="e">
        <f xml:space="preserve"> rosscooker Thanks</f>
        <v>#NAME?</v>
      </c>
      <c r="D6524" s="1">
        <v>41320.221250000002</v>
      </c>
      <c r="E6524">
        <v>6</v>
      </c>
      <c r="F6524">
        <v>2</v>
      </c>
      <c r="G6524" t="s">
        <v>89</v>
      </c>
    </row>
    <row r="6525" spans="1:7" x14ac:dyDescent="0.2">
      <c r="A6525">
        <v>3.0235823271693901E+17</v>
      </c>
      <c r="B6525" t="s">
        <v>12498</v>
      </c>
      <c r="C6525" t="e">
        <f xml:space="preserve"> RuRu_89 Thanks</f>
        <v>#NAME?</v>
      </c>
      <c r="D6525" s="1">
        <v>41320.462893518517</v>
      </c>
      <c r="E6525">
        <v>4</v>
      </c>
      <c r="F6525">
        <v>0</v>
      </c>
      <c r="G6525" t="s">
        <v>89</v>
      </c>
    </row>
    <row r="6526" spans="1:7" x14ac:dyDescent="0.2">
      <c r="A6526">
        <v>3.02421568326336E+17</v>
      </c>
      <c r="B6526" t="s">
        <v>12499</v>
      </c>
      <c r="C6526" t="e">
        <f xml:space="preserve"> sfyfe_n Thanks Neil.</f>
        <v>#NAME?</v>
      </c>
      <c r="D6526" s="1">
        <v>41320.637673611112</v>
      </c>
      <c r="E6526">
        <v>2</v>
      </c>
      <c r="F6526">
        <v>1</v>
      </c>
      <c r="G6526" t="s">
        <v>89</v>
      </c>
    </row>
    <row r="6527" spans="1:7" x14ac:dyDescent="0.2">
      <c r="A6527">
        <v>3.0242189581342298E+17</v>
      </c>
      <c r="B6527" t="s">
        <v>12500</v>
      </c>
      <c r="C6527" t="e">
        <f xml:space="preserve"> hosscasey Happy Birthday Matt.</f>
        <v>#NAME?</v>
      </c>
      <c r="D6527" s="1">
        <v>41320.63857638889</v>
      </c>
      <c r="E6527">
        <v>3</v>
      </c>
      <c r="F6527">
        <v>2</v>
      </c>
      <c r="G6527" t="s">
        <v>89</v>
      </c>
    </row>
    <row r="6528" spans="1:7" x14ac:dyDescent="0.2">
      <c r="A6528">
        <v>3.0242719740110003E+17</v>
      </c>
      <c r="B6528" t="s">
        <v>12501</v>
      </c>
      <c r="C6528" t="e">
        <f xml:space="preserve"> DomMarino21 Thanks Dom.</f>
        <v>#NAME?</v>
      </c>
      <c r="D6528" s="1">
        <v>41320.65320601852</v>
      </c>
      <c r="E6528">
        <v>1</v>
      </c>
      <c r="F6528">
        <v>3</v>
      </c>
      <c r="G6528" t="s">
        <v>89</v>
      </c>
    </row>
    <row r="6529" spans="1:8" x14ac:dyDescent="0.2">
      <c r="A6529">
        <v>3.0242729785885402E+17</v>
      </c>
      <c r="B6529" t="s">
        <v>12502</v>
      </c>
      <c r="C6529" t="e">
        <f>_xlfn.SINGLE( WRousey _xlfn.SINGLE( marklevinshow Thanks will.))</f>
        <v>#NAME?</v>
      </c>
      <c r="D6529" s="1">
        <v>41320.653483796297</v>
      </c>
      <c r="E6529">
        <v>2</v>
      </c>
      <c r="F6529">
        <v>0</v>
      </c>
      <c r="G6529" t="s">
        <v>215</v>
      </c>
    </row>
    <row r="6530" spans="1:8" x14ac:dyDescent="0.2">
      <c r="A6530">
        <v>3.0242807273973702E+17</v>
      </c>
      <c r="B6530" t="s">
        <v>12503</v>
      </c>
      <c r="C6530" t="s">
        <v>12504</v>
      </c>
      <c r="D6530" s="1">
        <v>41320.655624999999</v>
      </c>
      <c r="E6530">
        <v>2</v>
      </c>
      <c r="F6530">
        <v>2</v>
      </c>
      <c r="G6530" t="s">
        <v>89</v>
      </c>
    </row>
    <row r="6531" spans="1:8" x14ac:dyDescent="0.2">
      <c r="A6531">
        <v>3.0242869834114598E+17</v>
      </c>
      <c r="B6531" t="s">
        <v>12505</v>
      </c>
      <c r="C6531" t="s">
        <v>12506</v>
      </c>
      <c r="D6531" s="1">
        <v>41320.657349537039</v>
      </c>
      <c r="E6531">
        <v>1099</v>
      </c>
      <c r="F6531">
        <v>511</v>
      </c>
    </row>
    <row r="6532" spans="1:8" x14ac:dyDescent="0.2">
      <c r="A6532">
        <v>3.0243364964153299E+17</v>
      </c>
      <c r="B6532" t="s">
        <v>12507</v>
      </c>
      <c r="C6532" t="e">
        <f xml:space="preserve"> Preppermeister Thanks and good luck.</f>
        <v>#NAME?</v>
      </c>
      <c r="D6532" s="1">
        <v>41320.671006944445</v>
      </c>
      <c r="E6532">
        <v>3</v>
      </c>
      <c r="F6532">
        <v>0</v>
      </c>
      <c r="G6532" t="s">
        <v>89</v>
      </c>
    </row>
    <row r="6533" spans="1:8" x14ac:dyDescent="0.2">
      <c r="A6533">
        <v>3.02433795267776E+17</v>
      </c>
      <c r="B6533" t="s">
        <v>12508</v>
      </c>
      <c r="C6533" t="e">
        <f>Cynlanjoh keep up the good Work Cynthia.</f>
        <v>#NAME?</v>
      </c>
      <c r="D6533" s="1">
        <v>41320.671412037038</v>
      </c>
      <c r="E6533">
        <v>3</v>
      </c>
      <c r="F6533">
        <v>0</v>
      </c>
      <c r="G6533" t="e">
        <f>Cynlanjoh</f>
        <v>#NAME?</v>
      </c>
    </row>
    <row r="6534" spans="1:8" x14ac:dyDescent="0.2">
      <c r="A6534">
        <v>3.0244019515073702E+17</v>
      </c>
      <c r="B6534" t="s">
        <v>12509</v>
      </c>
      <c r="C6534" t="s">
        <v>12510</v>
      </c>
      <c r="D6534" s="1">
        <v>41320.689074074071</v>
      </c>
      <c r="E6534">
        <v>862</v>
      </c>
      <c r="F6534">
        <v>311</v>
      </c>
    </row>
    <row r="6535" spans="1:8" x14ac:dyDescent="0.2">
      <c r="A6535">
        <v>3.02445095553232E+17</v>
      </c>
      <c r="B6535" t="s">
        <v>12511</v>
      </c>
      <c r="C6535" t="s">
        <v>12512</v>
      </c>
      <c r="D6535" s="1">
        <v>41320.702592592592</v>
      </c>
      <c r="E6535">
        <v>1325</v>
      </c>
      <c r="F6535">
        <v>527</v>
      </c>
    </row>
    <row r="6536" spans="1:8" x14ac:dyDescent="0.2">
      <c r="A6536">
        <v>3.0244571966145702E+17</v>
      </c>
      <c r="B6536" t="s">
        <v>12513</v>
      </c>
      <c r="C6536" t="s">
        <v>12514</v>
      </c>
      <c r="D6536" s="1">
        <v>41320.704317129632</v>
      </c>
      <c r="E6536">
        <v>3</v>
      </c>
      <c r="F6536">
        <v>1</v>
      </c>
      <c r="G6536" t="s">
        <v>89</v>
      </c>
    </row>
    <row r="6537" spans="1:8" x14ac:dyDescent="0.2">
      <c r="A6537">
        <v>3.0244606269261402E+17</v>
      </c>
      <c r="B6537" t="s">
        <v>12515</v>
      </c>
      <c r="C6537" t="s">
        <v>12516</v>
      </c>
      <c r="D6537" s="1">
        <v>41320.705266203702</v>
      </c>
      <c r="E6537">
        <v>2</v>
      </c>
      <c r="F6537">
        <v>1</v>
      </c>
      <c r="G6537" t="s">
        <v>89</v>
      </c>
    </row>
    <row r="6538" spans="1:8" x14ac:dyDescent="0.2">
      <c r="A6538">
        <v>3.0244761971891802E+17</v>
      </c>
      <c r="B6538" t="s">
        <v>12517</v>
      </c>
      <c r="C6538" t="e">
        <f xml:space="preserve"> mattdaddyX6 Thank you.</f>
        <v>#NAME?</v>
      </c>
      <c r="D6538" s="1">
        <v>41320.709560185183</v>
      </c>
      <c r="E6538">
        <v>0</v>
      </c>
      <c r="F6538">
        <v>0</v>
      </c>
      <c r="G6538" t="s">
        <v>89</v>
      </c>
    </row>
    <row r="6539" spans="1:8" x14ac:dyDescent="0.2">
      <c r="A6539">
        <v>3.0245105892238099E+17</v>
      </c>
      <c r="B6539" t="s">
        <v>12518</v>
      </c>
      <c r="C6539" t="s">
        <v>12519</v>
      </c>
      <c r="D6539" s="1">
        <v>41320.719050925924</v>
      </c>
      <c r="E6539">
        <v>6</v>
      </c>
      <c r="F6539">
        <v>4</v>
      </c>
      <c r="G6539" t="s">
        <v>89</v>
      </c>
    </row>
    <row r="6540" spans="1:8" x14ac:dyDescent="0.2">
      <c r="A6540">
        <v>3.0247360184255603E+17</v>
      </c>
      <c r="B6540" t="s">
        <v>12520</v>
      </c>
      <c r="C6540" t="e">
        <f xml:space="preserve"> AnnieLonden Thanks Annie.</f>
        <v>#NAME?</v>
      </c>
      <c r="D6540" s="1">
        <v>41320.781261574077</v>
      </c>
      <c r="E6540">
        <v>0</v>
      </c>
      <c r="F6540">
        <v>0</v>
      </c>
      <c r="G6540" t="s">
        <v>89</v>
      </c>
    </row>
    <row r="6541" spans="1:8" x14ac:dyDescent="0.2">
      <c r="A6541">
        <v>3.0247400263346099E+17</v>
      </c>
      <c r="B6541" t="s">
        <v>12521</v>
      </c>
      <c r="C6541" t="s">
        <v>12522</v>
      </c>
      <c r="D6541" s="1">
        <v>41320.782361111109</v>
      </c>
      <c r="E6541">
        <v>2</v>
      </c>
      <c r="F6541">
        <v>0</v>
      </c>
      <c r="G6541" t="s">
        <v>89</v>
      </c>
    </row>
    <row r="6542" spans="1:8" x14ac:dyDescent="0.2">
      <c r="A6542">
        <v>3.0247478609170803E+17</v>
      </c>
      <c r="B6542" t="s">
        <v>12523</v>
      </c>
      <c r="C6542" t="s">
        <v>12524</v>
      </c>
      <c r="D6542" s="1">
        <v>41320.784525462965</v>
      </c>
      <c r="E6542">
        <v>273</v>
      </c>
      <c r="F6542">
        <v>139</v>
      </c>
    </row>
    <row r="6543" spans="1:8" x14ac:dyDescent="0.2">
      <c r="A6543">
        <v>3.0248163993678202E+17</v>
      </c>
      <c r="B6543" t="s">
        <v>12525</v>
      </c>
      <c r="C6543" t="s">
        <v>12526</v>
      </c>
      <c r="D6543" s="1">
        <v>41320.803437499999</v>
      </c>
      <c r="E6543">
        <v>20</v>
      </c>
      <c r="F6543">
        <v>25</v>
      </c>
      <c r="G6543" t="s">
        <v>89</v>
      </c>
      <c r="H6543" t="s">
        <v>505</v>
      </c>
    </row>
    <row r="6544" spans="1:8" x14ac:dyDescent="0.2">
      <c r="A6544">
        <v>3.0249794549071398E+17</v>
      </c>
      <c r="B6544" t="s">
        <v>12527</v>
      </c>
      <c r="C6544" t="s">
        <v>12528</v>
      </c>
      <c r="D6544" s="1">
        <v>41320.848437499997</v>
      </c>
      <c r="E6544">
        <v>18</v>
      </c>
      <c r="F6544">
        <v>5</v>
      </c>
      <c r="G6544" t="s">
        <v>89</v>
      </c>
    </row>
    <row r="6545" spans="1:7" x14ac:dyDescent="0.2">
      <c r="A6545">
        <v>3.0249834592090099E+17</v>
      </c>
      <c r="B6545" t="s">
        <v>12529</v>
      </c>
      <c r="C6545" t="s">
        <v>12530</v>
      </c>
      <c r="D6545" s="1">
        <v>41320.849537037036</v>
      </c>
      <c r="E6545">
        <v>30</v>
      </c>
      <c r="F6545">
        <v>12</v>
      </c>
      <c r="G6545" t="s">
        <v>89</v>
      </c>
    </row>
    <row r="6546" spans="1:7" x14ac:dyDescent="0.2">
      <c r="A6546">
        <v>3.0250176385085798E+17</v>
      </c>
      <c r="B6546" t="s">
        <v>12531</v>
      </c>
      <c r="C6546" t="s">
        <v>12532</v>
      </c>
      <c r="D6546" s="1">
        <v>41320.858969907407</v>
      </c>
      <c r="E6546">
        <v>27</v>
      </c>
      <c r="F6546">
        <v>11</v>
      </c>
      <c r="G6546" t="s">
        <v>576</v>
      </c>
    </row>
    <row r="6547" spans="1:7" x14ac:dyDescent="0.2">
      <c r="A6547">
        <v>3.0250468348906701E+17</v>
      </c>
      <c r="B6547" t="s">
        <v>12533</v>
      </c>
      <c r="C6547" t="s">
        <v>12534</v>
      </c>
      <c r="D6547" s="1">
        <v>41320.867025462961</v>
      </c>
      <c r="E6547">
        <v>3</v>
      </c>
      <c r="F6547">
        <v>0</v>
      </c>
      <c r="G6547" t="s">
        <v>89</v>
      </c>
    </row>
    <row r="6548" spans="1:7" x14ac:dyDescent="0.2">
      <c r="A6548">
        <v>3.0250490178582502E+17</v>
      </c>
      <c r="B6548" t="s">
        <v>12535</v>
      </c>
      <c r="C6548" t="s">
        <v>12536</v>
      </c>
      <c r="D6548" s="1">
        <v>41320.867627314816</v>
      </c>
      <c r="E6548">
        <v>3</v>
      </c>
      <c r="F6548">
        <v>2</v>
      </c>
      <c r="G6548" t="s">
        <v>487</v>
      </c>
    </row>
    <row r="6549" spans="1:7" x14ac:dyDescent="0.2">
      <c r="A6549">
        <v>3.0250579286571802E+17</v>
      </c>
      <c r="B6549" t="s">
        <v>12537</v>
      </c>
      <c r="C6549" t="s">
        <v>12538</v>
      </c>
      <c r="D6549" s="1">
        <v>41320.870081018518</v>
      </c>
      <c r="E6549">
        <v>1</v>
      </c>
      <c r="F6549">
        <v>0</v>
      </c>
      <c r="G6549" t="e">
        <f>RealMissHIUSA13</f>
        <v>#NAME?</v>
      </c>
    </row>
    <row r="6550" spans="1:7" x14ac:dyDescent="0.2">
      <c r="A6550">
        <v>3.0250643981194803E+17</v>
      </c>
      <c r="B6550" t="s">
        <v>12539</v>
      </c>
      <c r="C6550" t="s">
        <v>12540</v>
      </c>
      <c r="D6550" s="1">
        <v>41320.871874999997</v>
      </c>
      <c r="E6550">
        <v>29</v>
      </c>
      <c r="F6550">
        <v>6</v>
      </c>
      <c r="G6550" t="s">
        <v>89</v>
      </c>
    </row>
    <row r="6551" spans="1:7" x14ac:dyDescent="0.2">
      <c r="A6551">
        <v>3.02509886233792E+17</v>
      </c>
      <c r="B6551" t="s">
        <v>12541</v>
      </c>
      <c r="C6551" t="s">
        <v>12542</v>
      </c>
      <c r="D6551" s="1">
        <v>41320.881377314814</v>
      </c>
      <c r="E6551">
        <v>68</v>
      </c>
      <c r="F6551">
        <v>31</v>
      </c>
      <c r="G6551" t="s">
        <v>89</v>
      </c>
    </row>
    <row r="6552" spans="1:7" x14ac:dyDescent="0.2">
      <c r="A6552">
        <v>3.02514004167888E+17</v>
      </c>
      <c r="B6552" t="s">
        <v>12543</v>
      </c>
      <c r="C6552" t="e">
        <f>_xlfn.SINGLE( mistdriscoll Thanks), see You tomorrow.</f>
        <v>#NAME?</v>
      </c>
      <c r="D6552" s="1">
        <v>41320.892743055556</v>
      </c>
      <c r="E6552">
        <v>2</v>
      </c>
      <c r="F6552">
        <v>0</v>
      </c>
      <c r="G6552" t="s">
        <v>89</v>
      </c>
    </row>
    <row r="6553" spans="1:7" x14ac:dyDescent="0.2">
      <c r="A6553">
        <v>3.0251432190320198E+17</v>
      </c>
      <c r="B6553" t="s">
        <v>12544</v>
      </c>
      <c r="C6553" t="e">
        <f xml:space="preserve"> gleasondp good idea.</f>
        <v>#NAME?</v>
      </c>
      <c r="D6553" s="1">
        <v>41320.893622685187</v>
      </c>
      <c r="E6553">
        <v>5</v>
      </c>
      <c r="F6553">
        <v>5</v>
      </c>
      <c r="G6553" t="s">
        <v>89</v>
      </c>
    </row>
    <row r="6554" spans="1:7" x14ac:dyDescent="0.2">
      <c r="A6554">
        <v>3.02514961501016E+17</v>
      </c>
      <c r="B6554" t="s">
        <v>12545</v>
      </c>
      <c r="C6554" t="s">
        <v>12546</v>
      </c>
      <c r="D6554" s="1">
        <v>41320.895381944443</v>
      </c>
      <c r="E6554">
        <v>37</v>
      </c>
      <c r="F6554">
        <v>16</v>
      </c>
    </row>
    <row r="6555" spans="1:7" x14ac:dyDescent="0.2">
      <c r="A6555">
        <v>3.0251796071777402E+17</v>
      </c>
      <c r="B6555" t="s">
        <v>12547</v>
      </c>
      <c r="C6555" t="s">
        <v>12548</v>
      </c>
      <c r="D6555" s="1">
        <v>41320.903668981482</v>
      </c>
      <c r="E6555">
        <v>121</v>
      </c>
      <c r="F6555">
        <v>44</v>
      </c>
    </row>
    <row r="6556" spans="1:7" x14ac:dyDescent="0.2">
      <c r="A6556">
        <v>3.0252399657290502E+17</v>
      </c>
      <c r="B6556" t="s">
        <v>12549</v>
      </c>
      <c r="C6556" t="s">
        <v>12550</v>
      </c>
      <c r="D6556" s="1">
        <v>41320.920324074075</v>
      </c>
      <c r="E6556">
        <v>29</v>
      </c>
      <c r="F6556">
        <v>14</v>
      </c>
      <c r="G6556" t="s">
        <v>89</v>
      </c>
    </row>
    <row r="6557" spans="1:7" x14ac:dyDescent="0.2">
      <c r="A6557">
        <v>3.02524947652288E+17</v>
      </c>
      <c r="B6557" t="s">
        <v>12551</v>
      </c>
      <c r="C6557" t="s">
        <v>12552</v>
      </c>
      <c r="D6557" s="1">
        <v>41320.922939814816</v>
      </c>
      <c r="E6557">
        <v>31</v>
      </c>
      <c r="F6557">
        <v>11</v>
      </c>
    </row>
    <row r="6558" spans="1:7" x14ac:dyDescent="0.2">
      <c r="A6558">
        <v>3.0252782965922202E+17</v>
      </c>
      <c r="B6558" t="s">
        <v>12553</v>
      </c>
      <c r="C6558" t="s">
        <v>12554</v>
      </c>
      <c r="D6558" s="1">
        <v>41320.930891203701</v>
      </c>
      <c r="E6558">
        <v>3</v>
      </c>
      <c r="F6558">
        <v>2</v>
      </c>
      <c r="G6558" t="s">
        <v>89</v>
      </c>
    </row>
    <row r="6559" spans="1:7" x14ac:dyDescent="0.2">
      <c r="A6559">
        <v>3.0252827293426803E+17</v>
      </c>
      <c r="B6559" t="s">
        <v>12555</v>
      </c>
      <c r="C6559" t="e">
        <f xml:space="preserve"> goonerdad52 Hi Chris.</f>
        <v>#NAME?</v>
      </c>
      <c r="D6559" s="1">
        <v>41320.932118055556</v>
      </c>
      <c r="E6559">
        <v>3212</v>
      </c>
      <c r="F6559">
        <v>5047</v>
      </c>
      <c r="G6559" t="s">
        <v>89</v>
      </c>
    </row>
    <row r="6560" spans="1:7" x14ac:dyDescent="0.2">
      <c r="A6560">
        <v>3.0252915796596698E+17</v>
      </c>
      <c r="B6560" t="s">
        <v>12556</v>
      </c>
      <c r="C6560" t="s">
        <v>12557</v>
      </c>
      <c r="D6560" s="1">
        <v>41320.934560185182</v>
      </c>
      <c r="E6560">
        <v>19</v>
      </c>
      <c r="F6560">
        <v>6</v>
      </c>
      <c r="G6560" t="s">
        <v>215</v>
      </c>
    </row>
    <row r="6561" spans="1:7" x14ac:dyDescent="0.2">
      <c r="A6561">
        <v>3.0253072245392102E+17</v>
      </c>
      <c r="B6561" t="s">
        <v>12558</v>
      </c>
      <c r="C6561" t="s">
        <v>12559</v>
      </c>
      <c r="D6561" s="1">
        <v>41320.938877314817</v>
      </c>
      <c r="E6561">
        <v>6260</v>
      </c>
      <c r="F6561">
        <v>8772</v>
      </c>
    </row>
    <row r="6562" spans="1:7" x14ac:dyDescent="0.2">
      <c r="A6562">
        <v>3.0254002522725498E+17</v>
      </c>
      <c r="B6562" t="s">
        <v>12560</v>
      </c>
      <c r="C6562" t="s">
        <v>12561</v>
      </c>
      <c r="D6562" s="1">
        <v>41320.964548611111</v>
      </c>
      <c r="E6562">
        <v>443</v>
      </c>
      <c r="F6562">
        <v>437</v>
      </c>
    </row>
    <row r="6563" spans="1:7" x14ac:dyDescent="0.2">
      <c r="A6563">
        <v>3.0254990225532499E+17</v>
      </c>
      <c r="B6563" t="s">
        <v>12562</v>
      </c>
      <c r="C6563" t="s">
        <v>12563</v>
      </c>
      <c r="D6563" s="1">
        <v>41320.991805555554</v>
      </c>
      <c r="E6563">
        <v>1150</v>
      </c>
      <c r="F6563">
        <v>1386</v>
      </c>
    </row>
    <row r="6564" spans="1:7" x14ac:dyDescent="0.2">
      <c r="A6564">
        <v>3.0292540359561203E+17</v>
      </c>
      <c r="B6564" t="s">
        <v>12564</v>
      </c>
      <c r="C6564" t="s">
        <v>12565</v>
      </c>
      <c r="D6564" s="1">
        <v>41322.027986111112</v>
      </c>
      <c r="E6564">
        <v>129</v>
      </c>
      <c r="F6564">
        <v>55</v>
      </c>
    </row>
    <row r="6565" spans="1:7" x14ac:dyDescent="0.2">
      <c r="A6565">
        <v>3.0292753400007398E+17</v>
      </c>
      <c r="B6565" t="s">
        <v>12566</v>
      </c>
      <c r="C6565" t="e">
        <f xml:space="preserve"> marissanail25. Thanks</f>
        <v>#NAME?</v>
      </c>
      <c r="D6565" s="1">
        <v>41322.033865740741</v>
      </c>
      <c r="E6565">
        <v>2</v>
      </c>
      <c r="F6565">
        <v>1</v>
      </c>
      <c r="G6565" t="s">
        <v>89</v>
      </c>
    </row>
    <row r="6566" spans="1:7" x14ac:dyDescent="0.2">
      <c r="A6566">
        <v>3.0296837480633901E+17</v>
      </c>
      <c r="B6566" t="s">
        <v>12567</v>
      </c>
      <c r="C6566" t="e">
        <f xml:space="preserve"> erinstockwell. Thanks.</f>
        <v>#NAME?</v>
      </c>
      <c r="D6566" s="1">
        <v>41322.146574074075</v>
      </c>
      <c r="E6566">
        <v>6</v>
      </c>
      <c r="F6566">
        <v>8</v>
      </c>
      <c r="G6566" t="s">
        <v>89</v>
      </c>
    </row>
    <row r="6567" spans="1:7" x14ac:dyDescent="0.2">
      <c r="A6567">
        <v>3.0364924481490099E+17</v>
      </c>
      <c r="B6567" t="s">
        <v>12568</v>
      </c>
      <c r="C6567" t="s">
        <v>12569</v>
      </c>
      <c r="D6567" s="1">
        <v>41324.025416666664</v>
      </c>
      <c r="E6567">
        <v>505</v>
      </c>
      <c r="F6567">
        <v>160</v>
      </c>
    </row>
    <row r="6568" spans="1:7" x14ac:dyDescent="0.2">
      <c r="A6568">
        <v>3.0365809485506899E+17</v>
      </c>
      <c r="B6568" t="s">
        <v>12570</v>
      </c>
      <c r="C6568" t="e">
        <f xml:space="preserve"> TheBradBaker. Thanks.</f>
        <v>#NAME?</v>
      </c>
      <c r="D6568" s="1">
        <v>41324.049837962964</v>
      </c>
      <c r="E6568">
        <v>0</v>
      </c>
      <c r="F6568">
        <v>0</v>
      </c>
      <c r="G6568" t="s">
        <v>89</v>
      </c>
    </row>
    <row r="6569" spans="1:7" x14ac:dyDescent="0.2">
      <c r="A6569">
        <v>3.0366162856038797E+17</v>
      </c>
      <c r="B6569" t="s">
        <v>12571</v>
      </c>
      <c r="C6569" t="s">
        <v>12572</v>
      </c>
      <c r="D6569" s="1">
        <v>41324.059583333335</v>
      </c>
      <c r="E6569">
        <v>1149</v>
      </c>
      <c r="F6569">
        <v>169</v>
      </c>
    </row>
    <row r="6570" spans="1:7" x14ac:dyDescent="0.2">
      <c r="A6570">
        <v>3.0366221926939398E+17</v>
      </c>
      <c r="B6570" t="s">
        <v>12573</v>
      </c>
      <c r="C6570" t="s">
        <v>12574</v>
      </c>
      <c r="D6570" s="1">
        <v>41324.061215277776</v>
      </c>
      <c r="E6570">
        <v>1</v>
      </c>
      <c r="F6570">
        <v>5</v>
      </c>
      <c r="G6570" t="e">
        <f>gwhitttttton</f>
        <v>#NAME?</v>
      </c>
    </row>
    <row r="6571" spans="1:7" x14ac:dyDescent="0.2">
      <c r="A6571">
        <v>3.0366267224163098E+17</v>
      </c>
      <c r="B6571" t="s">
        <v>12575</v>
      </c>
      <c r="C6571" t="s">
        <v>12576</v>
      </c>
      <c r="D6571" s="1">
        <v>41324.062465277777</v>
      </c>
      <c r="E6571">
        <v>1</v>
      </c>
      <c r="F6571">
        <v>0</v>
      </c>
      <c r="G6571" t="s">
        <v>89</v>
      </c>
    </row>
    <row r="6572" spans="1:7" x14ac:dyDescent="0.2">
      <c r="A6572">
        <v>3.0366297047344301E+17</v>
      </c>
      <c r="B6572" t="s">
        <v>12577</v>
      </c>
      <c r="C6572" t="e">
        <f>BrisQT. Thanks.</f>
        <v>#NAME?</v>
      </c>
      <c r="D6572" s="1">
        <v>41324.063287037039</v>
      </c>
      <c r="E6572">
        <v>1</v>
      </c>
      <c r="F6572">
        <v>0</v>
      </c>
      <c r="G6572" t="e">
        <f>BrisQT</f>
        <v>#NAME?</v>
      </c>
    </row>
    <row r="6573" spans="1:7" x14ac:dyDescent="0.2">
      <c r="A6573">
        <v>3.0366370799146502E+17</v>
      </c>
      <c r="B6573" t="s">
        <v>12578</v>
      </c>
      <c r="C6573" t="e">
        <f xml:space="preserve"> RealPro4Real. Thanks</f>
        <v>#NAME?</v>
      </c>
      <c r="D6573" s="1">
        <v>41324.065324074072</v>
      </c>
      <c r="E6573">
        <v>0</v>
      </c>
      <c r="F6573">
        <v>1</v>
      </c>
      <c r="G6573" t="s">
        <v>89</v>
      </c>
    </row>
    <row r="6574" spans="1:7" x14ac:dyDescent="0.2">
      <c r="A6574">
        <v>3.0366409109500301E+17</v>
      </c>
      <c r="B6574" t="s">
        <v>12579</v>
      </c>
      <c r="C6574" t="e">
        <f xml:space="preserve"> TheBradBaker. Thanks.</f>
        <v>#NAME?</v>
      </c>
      <c r="D6574" s="1">
        <v>41324.066377314812</v>
      </c>
      <c r="E6574">
        <v>0</v>
      </c>
      <c r="F6574">
        <v>0</v>
      </c>
      <c r="G6574" t="s">
        <v>89</v>
      </c>
    </row>
    <row r="6575" spans="1:7" x14ac:dyDescent="0.2">
      <c r="A6575">
        <v>3.0366461977861299E+17</v>
      </c>
      <c r="B6575" t="s">
        <v>12580</v>
      </c>
      <c r="C6575" t="e">
        <f xml:space="preserve"> coldkeyes. Thanks.</f>
        <v>#NAME?</v>
      </c>
      <c r="D6575" s="1">
        <v>41324.067835648151</v>
      </c>
      <c r="E6575">
        <v>1</v>
      </c>
      <c r="F6575">
        <v>1</v>
      </c>
      <c r="G6575" t="s">
        <v>89</v>
      </c>
    </row>
    <row r="6576" spans="1:7" x14ac:dyDescent="0.2">
      <c r="A6576">
        <v>3.0366506511303802E+17</v>
      </c>
      <c r="B6576" t="s">
        <v>12581</v>
      </c>
      <c r="C6576" t="e">
        <f xml:space="preserve"> KugaNatsukihime. Thanks.</f>
        <v>#NAME?</v>
      </c>
      <c r="D6576" s="1">
        <v>41324.069074074076</v>
      </c>
      <c r="E6576">
        <v>0</v>
      </c>
      <c r="F6576">
        <v>0</v>
      </c>
      <c r="G6576" t="s">
        <v>89</v>
      </c>
    </row>
    <row r="6577" spans="1:7" x14ac:dyDescent="0.2">
      <c r="A6577">
        <v>3.03665757672312E+17</v>
      </c>
      <c r="B6577" t="s">
        <v>12582</v>
      </c>
      <c r="C6577" t="e">
        <f xml:space="preserve"> SucioGato. Thanks.</f>
        <v>#NAME?</v>
      </c>
      <c r="D6577" s="1">
        <v>41324.070983796293</v>
      </c>
      <c r="E6577">
        <v>618</v>
      </c>
      <c r="F6577">
        <v>708</v>
      </c>
      <c r="G6577" t="s">
        <v>89</v>
      </c>
    </row>
    <row r="6578" spans="1:7" x14ac:dyDescent="0.2">
      <c r="A6578">
        <v>3.0368168591926003E+17</v>
      </c>
      <c r="B6578" t="s">
        <v>12583</v>
      </c>
      <c r="C6578" t="e">
        <f xml:space="preserve"> TJKnox8. Thanks.</f>
        <v>#NAME?</v>
      </c>
      <c r="D6578" s="1">
        <v>41324.114930555559</v>
      </c>
      <c r="E6578">
        <v>9</v>
      </c>
      <c r="F6578">
        <v>4</v>
      </c>
      <c r="G6578" t="s">
        <v>89</v>
      </c>
    </row>
    <row r="6579" spans="1:7" x14ac:dyDescent="0.2">
      <c r="A6579">
        <v>3.0384046528595098E+17</v>
      </c>
      <c r="B6579" t="s">
        <v>12584</v>
      </c>
      <c r="C6579" t="e">
        <f xml:space="preserve"> NathalieS_29. Thanks.</f>
        <v>#NAME?</v>
      </c>
      <c r="D6579" s="1">
        <v>41324.553078703706</v>
      </c>
      <c r="E6579">
        <v>0</v>
      </c>
      <c r="F6579">
        <v>1</v>
      </c>
      <c r="G6579" t="s">
        <v>89</v>
      </c>
    </row>
    <row r="6580" spans="1:7" x14ac:dyDescent="0.2">
      <c r="A6580">
        <v>3.0384546843632E+17</v>
      </c>
      <c r="B6580" t="s">
        <v>12585</v>
      </c>
      <c r="C6580" t="s">
        <v>12586</v>
      </c>
      <c r="D6580" s="1">
        <v>41324.566886574074</v>
      </c>
      <c r="E6580">
        <v>75</v>
      </c>
      <c r="F6580">
        <v>47</v>
      </c>
    </row>
    <row r="6581" spans="1:7" x14ac:dyDescent="0.2">
      <c r="A6581">
        <v>3.0384645512954202E+17</v>
      </c>
      <c r="B6581" t="s">
        <v>12587</v>
      </c>
      <c r="C6581" t="s">
        <v>12588</v>
      </c>
      <c r="D6581" s="1">
        <v>41324.569606481484</v>
      </c>
      <c r="E6581">
        <v>2</v>
      </c>
      <c r="F6581">
        <v>1</v>
      </c>
      <c r="G6581" t="s">
        <v>89</v>
      </c>
    </row>
    <row r="6582" spans="1:7" x14ac:dyDescent="0.2">
      <c r="A6582">
        <v>3.0386282723031002E+17</v>
      </c>
      <c r="B6582" t="s">
        <v>12589</v>
      </c>
      <c r="C6582" t="s">
        <v>12590</v>
      </c>
      <c r="D6582" s="1">
        <v>41324.614791666667</v>
      </c>
      <c r="E6582">
        <v>1</v>
      </c>
      <c r="F6582">
        <v>2</v>
      </c>
      <c r="G6582" t="s">
        <v>89</v>
      </c>
    </row>
    <row r="6583" spans="1:7" x14ac:dyDescent="0.2">
      <c r="A6583">
        <v>3.0386865099624E+17</v>
      </c>
      <c r="B6583" t="s">
        <v>12591</v>
      </c>
      <c r="C6583" t="s">
        <v>12592</v>
      </c>
      <c r="D6583" s="1">
        <v>41324.630856481483</v>
      </c>
      <c r="E6583">
        <v>7</v>
      </c>
      <c r="F6583">
        <v>4</v>
      </c>
      <c r="G6583" t="s">
        <v>89</v>
      </c>
    </row>
    <row r="6584" spans="1:7" x14ac:dyDescent="0.2">
      <c r="A6584">
        <v>3.0387051095198099E+17</v>
      </c>
      <c r="B6584" t="s">
        <v>12593</v>
      </c>
      <c r="C6584" t="e">
        <f>_xlfn.SINGLE(SPANISHFLYAR09 _xlfn.SINGLE( TrumpToronto _xlfn.SINGLE( TripAdvisor Thanks)))--Toronto is great.</f>
        <v>#NAME?</v>
      </c>
      <c r="D6584" s="1">
        <v>41324.635995370372</v>
      </c>
      <c r="E6584">
        <v>0</v>
      </c>
      <c r="F6584">
        <v>0</v>
      </c>
      <c r="G6584" t="s">
        <v>12594</v>
      </c>
    </row>
    <row r="6585" spans="1:7" x14ac:dyDescent="0.2">
      <c r="A6585">
        <v>3.03876359049064E+17</v>
      </c>
      <c r="B6585" t="s">
        <v>12595</v>
      </c>
      <c r="C6585" t="e">
        <f>dmizzle86 Thanks Danielle.</f>
        <v>#NAME?</v>
      </c>
      <c r="D6585" s="1">
        <v>41324.652129629627</v>
      </c>
      <c r="E6585">
        <v>0</v>
      </c>
      <c r="F6585">
        <v>1</v>
      </c>
      <c r="G6585" t="e">
        <f>dmizzle86</f>
        <v>#NAME?</v>
      </c>
    </row>
    <row r="6586" spans="1:7" x14ac:dyDescent="0.2">
      <c r="A6586">
        <v>3.0387691833013402E+17</v>
      </c>
      <c r="B6586" t="s">
        <v>12596</v>
      </c>
      <c r="C6586" t="e">
        <f xml:space="preserve"> kstan500 Happy Birthday Kyle.</f>
        <v>#NAME?</v>
      </c>
      <c r="D6586" s="1">
        <v>41324.653668981482</v>
      </c>
      <c r="E6586">
        <v>0</v>
      </c>
      <c r="F6586">
        <v>0</v>
      </c>
      <c r="G6586" t="s">
        <v>89</v>
      </c>
    </row>
    <row r="6587" spans="1:7" x14ac:dyDescent="0.2">
      <c r="A6587">
        <v>3.0388039880134598E+17</v>
      </c>
      <c r="B6587" t="s">
        <v>12597</v>
      </c>
      <c r="C6587" t="e">
        <f>_xlfn.SINGLE( KirstiH14 _xlfn.SINGLE( glamourfairy01 Hi Kirsti.))</f>
        <v>#NAME?</v>
      </c>
      <c r="D6587" s="1">
        <v>41324.663275462961</v>
      </c>
      <c r="E6587">
        <v>5</v>
      </c>
      <c r="F6587">
        <v>1</v>
      </c>
      <c r="G6587" t="s">
        <v>215</v>
      </c>
    </row>
    <row r="6588" spans="1:7" x14ac:dyDescent="0.2">
      <c r="A6588">
        <v>3.0388587179344602E+17</v>
      </c>
      <c r="B6588" t="s">
        <v>12598</v>
      </c>
      <c r="C6588" t="s">
        <v>12599</v>
      </c>
      <c r="D6588" s="1">
        <v>41324.678379629629</v>
      </c>
      <c r="E6588">
        <v>690</v>
      </c>
      <c r="F6588">
        <v>322</v>
      </c>
    </row>
    <row r="6589" spans="1:7" x14ac:dyDescent="0.2">
      <c r="A6589">
        <v>3.0389739863422502E+17</v>
      </c>
      <c r="B6589" t="s">
        <v>12600</v>
      </c>
      <c r="C6589" t="s">
        <v>12601</v>
      </c>
      <c r="D6589" s="1">
        <v>41324.710185185184</v>
      </c>
      <c r="E6589">
        <v>947</v>
      </c>
      <c r="F6589">
        <v>371</v>
      </c>
    </row>
    <row r="6590" spans="1:7" x14ac:dyDescent="0.2">
      <c r="A6590">
        <v>3.0391597321854899E+17</v>
      </c>
      <c r="B6590" t="s">
        <v>12602</v>
      </c>
      <c r="C6590" t="e">
        <f xml:space="preserve"> minnegard Thanks and good luck.</f>
        <v>#NAME?</v>
      </c>
      <c r="D6590" s="1">
        <v>41324.761446759258</v>
      </c>
      <c r="E6590">
        <v>0</v>
      </c>
      <c r="F6590">
        <v>1</v>
      </c>
      <c r="G6590" t="s">
        <v>89</v>
      </c>
    </row>
    <row r="6591" spans="1:7" x14ac:dyDescent="0.2">
      <c r="A6591">
        <v>3.0391654634084301E+17</v>
      </c>
      <c r="B6591" t="s">
        <v>12603</v>
      </c>
      <c r="C6591" t="s">
        <v>12604</v>
      </c>
      <c r="D6591" s="1">
        <v>41324.763020833336</v>
      </c>
      <c r="E6591">
        <v>36</v>
      </c>
      <c r="F6591">
        <v>12</v>
      </c>
      <c r="G6591" t="s">
        <v>215</v>
      </c>
    </row>
    <row r="6592" spans="1:7" x14ac:dyDescent="0.2">
      <c r="A6592">
        <v>3.0391904678356102E+17</v>
      </c>
      <c r="B6592" t="s">
        <v>12605</v>
      </c>
      <c r="C6592" t="s">
        <v>12606</v>
      </c>
      <c r="D6592" s="1">
        <v>41324.769918981481</v>
      </c>
      <c r="E6592">
        <v>32</v>
      </c>
      <c r="F6592">
        <v>13</v>
      </c>
      <c r="G6592" t="s">
        <v>215</v>
      </c>
    </row>
    <row r="6593" spans="1:7" x14ac:dyDescent="0.2">
      <c r="A6593">
        <v>3.0392440259519603E+17</v>
      </c>
      <c r="B6593" t="s">
        <v>12607</v>
      </c>
      <c r="C6593" t="s">
        <v>12608</v>
      </c>
      <c r="D6593" s="1">
        <v>41324.784699074073</v>
      </c>
      <c r="E6593">
        <v>147</v>
      </c>
      <c r="F6593">
        <v>64</v>
      </c>
      <c r="G6593" t="s">
        <v>89</v>
      </c>
    </row>
    <row r="6594" spans="1:7" x14ac:dyDescent="0.2">
      <c r="A6594">
        <v>3.0392570131947898E+17</v>
      </c>
      <c r="B6594" t="s">
        <v>12609</v>
      </c>
      <c r="C6594" t="s">
        <v>12610</v>
      </c>
      <c r="D6594" s="1">
        <v>41324.788287037038</v>
      </c>
      <c r="E6594">
        <v>47</v>
      </c>
      <c r="F6594">
        <v>23</v>
      </c>
      <c r="G6594" t="s">
        <v>215</v>
      </c>
    </row>
    <row r="6595" spans="1:7" x14ac:dyDescent="0.2">
      <c r="A6595">
        <v>3.0392672363072698E+17</v>
      </c>
      <c r="B6595" t="s">
        <v>12611</v>
      </c>
      <c r="C6595" t="s">
        <v>12612</v>
      </c>
      <c r="D6595" s="1">
        <v>41324.79111111111</v>
      </c>
      <c r="E6595">
        <v>26</v>
      </c>
      <c r="F6595">
        <v>25</v>
      </c>
      <c r="G6595" t="s">
        <v>89</v>
      </c>
    </row>
    <row r="6596" spans="1:7" x14ac:dyDescent="0.2">
      <c r="A6596">
        <v>3.0393099578939802E+17</v>
      </c>
      <c r="B6596" t="s">
        <v>12613</v>
      </c>
      <c r="C6596" t="s">
        <v>12614</v>
      </c>
      <c r="D6596" s="1">
        <v>41324.802893518521</v>
      </c>
      <c r="E6596">
        <v>193</v>
      </c>
      <c r="F6596">
        <v>102</v>
      </c>
    </row>
    <row r="6597" spans="1:7" x14ac:dyDescent="0.2">
      <c r="A6597">
        <v>3.0395061693226099E+17</v>
      </c>
      <c r="B6597" t="s">
        <v>12615</v>
      </c>
      <c r="C6597" t="s">
        <v>12616</v>
      </c>
      <c r="D6597" s="1">
        <v>41324.857037037036</v>
      </c>
      <c r="E6597">
        <v>50</v>
      </c>
      <c r="F6597">
        <v>18</v>
      </c>
      <c r="G6597" t="s">
        <v>89</v>
      </c>
    </row>
    <row r="6598" spans="1:7" x14ac:dyDescent="0.2">
      <c r="A6598">
        <v>3.03950823463976E+17</v>
      </c>
      <c r="B6598" t="s">
        <v>12617</v>
      </c>
      <c r="C6598" t="s">
        <v>12618</v>
      </c>
      <c r="D6598" s="1">
        <v>41324.857615740744</v>
      </c>
      <c r="E6598">
        <v>28</v>
      </c>
      <c r="F6598">
        <v>10</v>
      </c>
      <c r="G6598" t="s">
        <v>89</v>
      </c>
    </row>
    <row r="6599" spans="1:7" x14ac:dyDescent="0.2">
      <c r="A6599">
        <v>3.0395468471929203E+17</v>
      </c>
      <c r="B6599" t="s">
        <v>12619</v>
      </c>
      <c r="C6599" t="e">
        <f xml:space="preserve"> imfrankdatank know Your territory. do Your own research. always be on the lookout for opportunties. keep an open mind but be cautious.</f>
        <v>#NAME?</v>
      </c>
      <c r="D6599" s="1">
        <v>41324.868263888886</v>
      </c>
      <c r="E6599">
        <v>12</v>
      </c>
      <c r="F6599">
        <v>11</v>
      </c>
      <c r="G6599" t="s">
        <v>89</v>
      </c>
    </row>
    <row r="6600" spans="1:7" x14ac:dyDescent="0.2">
      <c r="A6600">
        <v>3.0395866117532E+17</v>
      </c>
      <c r="B6600" t="s">
        <v>12620</v>
      </c>
      <c r="C6600" t="s">
        <v>12621</v>
      </c>
      <c r="D6600" s="1">
        <v>41324.879236111112</v>
      </c>
      <c r="E6600">
        <v>14</v>
      </c>
      <c r="F6600">
        <v>14</v>
      </c>
      <c r="G6600" t="s">
        <v>89</v>
      </c>
    </row>
    <row r="6601" spans="1:7" x14ac:dyDescent="0.2">
      <c r="A6601">
        <v>3.0395958651428403E+17</v>
      </c>
      <c r="B6601" t="s">
        <v>12622</v>
      </c>
      <c r="C6601" t="s">
        <v>12623</v>
      </c>
      <c r="D6601" s="1">
        <v>41324.881793981483</v>
      </c>
      <c r="E6601">
        <v>15</v>
      </c>
      <c r="F6601">
        <v>3</v>
      </c>
      <c r="G6601" t="s">
        <v>546</v>
      </c>
    </row>
    <row r="6602" spans="1:7" x14ac:dyDescent="0.2">
      <c r="A6602">
        <v>3.0396009306457702E+17</v>
      </c>
      <c r="B6602" t="s">
        <v>12624</v>
      </c>
      <c r="C6602" t="e">
        <f xml:space="preserve"> Diego_Arria. I hear You are doing [2]!Take care of yourself.</f>
        <v>#NAME?</v>
      </c>
      <c r="D6602" s="1">
        <v>41324.883194444446</v>
      </c>
      <c r="E6602">
        <v>1623</v>
      </c>
      <c r="F6602">
        <v>2509</v>
      </c>
      <c r="G6602" t="s">
        <v>89</v>
      </c>
    </row>
    <row r="6603" spans="1:7" x14ac:dyDescent="0.2">
      <c r="A6603">
        <v>3.0396319721025901E+17</v>
      </c>
      <c r="B6603" t="s">
        <v>12625</v>
      </c>
      <c r="C6603" t="s">
        <v>12626</v>
      </c>
      <c r="D6603" s="1">
        <v>41324.891759259262</v>
      </c>
      <c r="E6603">
        <v>372</v>
      </c>
      <c r="F6603">
        <v>155</v>
      </c>
    </row>
    <row r="6604" spans="1:7" x14ac:dyDescent="0.2">
      <c r="A6604">
        <v>3.03971303608688E+17</v>
      </c>
      <c r="B6604" t="s">
        <v>12627</v>
      </c>
      <c r="C6604" t="s">
        <v>12628</v>
      </c>
      <c r="D6604" s="1">
        <v>41324.914120370369</v>
      </c>
      <c r="E6604">
        <v>8</v>
      </c>
      <c r="F6604">
        <v>3</v>
      </c>
      <c r="G6604" t="s">
        <v>89</v>
      </c>
    </row>
    <row r="6605" spans="1:7" x14ac:dyDescent="0.2">
      <c r="A6605">
        <v>3.0397212739936602E+17</v>
      </c>
      <c r="B6605" t="s">
        <v>12629</v>
      </c>
      <c r="C6605" t="s">
        <v>12630</v>
      </c>
      <c r="D6605" s="1">
        <v>41324.916400462964</v>
      </c>
      <c r="E6605">
        <v>65</v>
      </c>
      <c r="F6605">
        <v>41</v>
      </c>
      <c r="G6605" t="s">
        <v>215</v>
      </c>
    </row>
    <row r="6606" spans="1:7" x14ac:dyDescent="0.2">
      <c r="A6606">
        <v>3.03975557434064E+17</v>
      </c>
      <c r="B6606" t="s">
        <v>12631</v>
      </c>
      <c r="C6606" t="s">
        <v>12632</v>
      </c>
      <c r="D6606" s="1">
        <v>41324.925868055558</v>
      </c>
      <c r="E6606">
        <v>186</v>
      </c>
      <c r="F6606">
        <v>151</v>
      </c>
      <c r="G6606" t="s">
        <v>89</v>
      </c>
    </row>
    <row r="6607" spans="1:7" x14ac:dyDescent="0.2">
      <c r="A6607">
        <v>3.0397971846463802E+17</v>
      </c>
      <c r="B6607" t="s">
        <v>12633</v>
      </c>
      <c r="C6607" t="s">
        <v>12634</v>
      </c>
      <c r="D6607" s="1">
        <v>41324.937349537038</v>
      </c>
      <c r="E6607">
        <v>39</v>
      </c>
      <c r="F6607">
        <v>15</v>
      </c>
      <c r="G6607" t="s">
        <v>215</v>
      </c>
    </row>
    <row r="6608" spans="1:7" x14ac:dyDescent="0.2">
      <c r="A6608">
        <v>3.0398109343299098E+17</v>
      </c>
      <c r="B6608" t="s">
        <v>12635</v>
      </c>
      <c r="C6608" t="s">
        <v>12636</v>
      </c>
      <c r="D6608" s="1">
        <v>41324.941145833334</v>
      </c>
      <c r="E6608">
        <v>234</v>
      </c>
      <c r="F6608">
        <v>105</v>
      </c>
    </row>
    <row r="6609" spans="1:7" x14ac:dyDescent="0.2">
      <c r="A6609">
        <v>3.0398323182759098E+17</v>
      </c>
      <c r="B6609" t="s">
        <v>12637</v>
      </c>
      <c r="C6609" t="s">
        <v>12638</v>
      </c>
      <c r="D6609" s="1">
        <v>41324.94703703704</v>
      </c>
      <c r="E6609">
        <v>25</v>
      </c>
      <c r="F6609">
        <v>14</v>
      </c>
      <c r="G6609" t="s">
        <v>89</v>
      </c>
    </row>
    <row r="6610" spans="1:7" x14ac:dyDescent="0.2">
      <c r="A6610">
        <v>3.0398420333325901E+17</v>
      </c>
      <c r="B6610" t="s">
        <v>12639</v>
      </c>
      <c r="C6610" t="s">
        <v>12640</v>
      </c>
      <c r="D6610" s="1">
        <v>41324.94972222222</v>
      </c>
      <c r="E6610">
        <v>649</v>
      </c>
      <c r="F6610">
        <v>152</v>
      </c>
    </row>
    <row r="6611" spans="1:7" x14ac:dyDescent="0.2">
      <c r="A6611">
        <v>3.0398767146481997E+17</v>
      </c>
      <c r="B6611" t="s">
        <v>12641</v>
      </c>
      <c r="C6611" t="s">
        <v>12642</v>
      </c>
      <c r="D6611" s="1">
        <v>41324.959293981483</v>
      </c>
      <c r="E6611">
        <v>561</v>
      </c>
      <c r="F6611">
        <v>509</v>
      </c>
    </row>
    <row r="6612" spans="1:7" x14ac:dyDescent="0.2">
      <c r="A6612">
        <v>3.0398941951232397E+17</v>
      </c>
      <c r="B6612" t="s">
        <v>12643</v>
      </c>
      <c r="C6612" t="e">
        <f xml:space="preserve"> pga4terry. Thanks.</f>
        <v>#NAME?</v>
      </c>
      <c r="D6612" s="1">
        <v>41324.964120370372</v>
      </c>
      <c r="E6612">
        <v>0</v>
      </c>
      <c r="F6612">
        <v>1</v>
      </c>
      <c r="G6612" t="s">
        <v>89</v>
      </c>
    </row>
    <row r="6613" spans="1:7" x14ac:dyDescent="0.2">
      <c r="A6613">
        <v>3.0399742290704698E+17</v>
      </c>
      <c r="B6613" t="s">
        <v>12644</v>
      </c>
      <c r="C6613" t="s">
        <v>12645</v>
      </c>
      <c r="D6613" s="1">
        <v>41324.986203703702</v>
      </c>
      <c r="E6613">
        <v>646</v>
      </c>
      <c r="F6613">
        <v>432</v>
      </c>
    </row>
    <row r="6614" spans="1:7" x14ac:dyDescent="0.2">
      <c r="A6614">
        <v>3.0399802909720902E+17</v>
      </c>
      <c r="B6614" t="s">
        <v>12646</v>
      </c>
      <c r="C6614" t="s">
        <v>12647</v>
      </c>
      <c r="D6614" s="1">
        <v>41324.987870370373</v>
      </c>
      <c r="E6614">
        <v>178</v>
      </c>
      <c r="F6614">
        <v>182</v>
      </c>
    </row>
    <row r="6615" spans="1:7" x14ac:dyDescent="0.2">
      <c r="A6615">
        <v>3.0403758171110099E+17</v>
      </c>
      <c r="B6615" t="s">
        <v>12648</v>
      </c>
      <c r="C6615" t="e">
        <f xml:space="preserve"> mrstuckerx. Thanks.</f>
        <v>#NAME?</v>
      </c>
      <c r="D6615" s="1">
        <v>41325.097013888888</v>
      </c>
      <c r="E6615">
        <v>4</v>
      </c>
      <c r="F6615">
        <v>3</v>
      </c>
      <c r="G6615" t="s">
        <v>89</v>
      </c>
    </row>
    <row r="6616" spans="1:7" x14ac:dyDescent="0.2">
      <c r="A6616">
        <v>3.0409311709786502E+17</v>
      </c>
      <c r="B6616" t="s">
        <v>12649</v>
      </c>
      <c r="C6616" t="e">
        <f>SHANEDIESEL777. Thanks.</f>
        <v>#NAME?</v>
      </c>
      <c r="D6616" s="1">
        <v>41325.2502662037</v>
      </c>
      <c r="E6616">
        <v>0</v>
      </c>
      <c r="F6616">
        <v>0</v>
      </c>
      <c r="G6616" t="e">
        <f>SHANEDIESEL777</f>
        <v>#NAME?</v>
      </c>
    </row>
    <row r="6617" spans="1:7" x14ac:dyDescent="0.2">
      <c r="A6617">
        <v>3.0409629461868102E+17</v>
      </c>
      <c r="B6617" t="s">
        <v>12650</v>
      </c>
      <c r="C6617" t="e">
        <f>_xlfn.SINGLE( ilevitan. Number one rated hotel in Toronto)--and getting even [4]!Best wishes.</f>
        <v>#NAME?</v>
      </c>
      <c r="D6617" s="1">
        <v>41325.259039351855</v>
      </c>
      <c r="E6617">
        <v>3</v>
      </c>
      <c r="F6617">
        <v>2</v>
      </c>
      <c r="G6617" t="s">
        <v>89</v>
      </c>
    </row>
    <row r="6618" spans="1:7" x14ac:dyDescent="0.2">
      <c r="A6618">
        <v>3.0424783796371802E+17</v>
      </c>
      <c r="B6618" t="s">
        <v>12651</v>
      </c>
      <c r="C6618" t="s">
        <v>12652</v>
      </c>
      <c r="D6618" s="1">
        <v>41325.677210648151</v>
      </c>
      <c r="E6618">
        <v>605</v>
      </c>
      <c r="F6618">
        <v>238</v>
      </c>
    </row>
    <row r="6619" spans="1:7" x14ac:dyDescent="0.2">
      <c r="A6619">
        <v>3.0425617306081203E+17</v>
      </c>
      <c r="B6619" t="s">
        <v>12653</v>
      </c>
      <c r="C6619" t="s">
        <v>12654</v>
      </c>
      <c r="D6619" s="1">
        <v>41325.700219907405</v>
      </c>
      <c r="E6619">
        <v>507</v>
      </c>
      <c r="F6619">
        <v>231</v>
      </c>
    </row>
    <row r="6620" spans="1:7" x14ac:dyDescent="0.2">
      <c r="A6620">
        <v>3.0425915058881702E+17</v>
      </c>
      <c r="B6620" t="s">
        <v>12655</v>
      </c>
      <c r="C6620" t="e">
        <f>louriz Thanks Lou.</f>
        <v>#NAME?</v>
      </c>
      <c r="D6620" s="1">
        <v>41325.708437499998</v>
      </c>
      <c r="E6620">
        <v>55</v>
      </c>
      <c r="F6620">
        <v>415</v>
      </c>
      <c r="G6620" t="e">
        <f>louriz</f>
        <v>#NAME?</v>
      </c>
    </row>
    <row r="6621" spans="1:7" x14ac:dyDescent="0.2">
      <c r="A6621">
        <v>3.0425936618024102E+17</v>
      </c>
      <c r="B6621" t="s">
        <v>12656</v>
      </c>
      <c r="C6621" t="e">
        <f xml:space="preserve"> tylerponton I will.</f>
        <v>#NAME?</v>
      </c>
      <c r="D6621" s="1">
        <v>41325.709027777775</v>
      </c>
      <c r="E6621">
        <v>1</v>
      </c>
      <c r="F6621">
        <v>0</v>
      </c>
      <c r="G6621" t="s">
        <v>89</v>
      </c>
    </row>
    <row r="6622" spans="1:7" x14ac:dyDescent="0.2">
      <c r="A6622">
        <v>3.0425962209570803E+17</v>
      </c>
      <c r="B6622" t="s">
        <v>12657</v>
      </c>
      <c r="C6622" t="s">
        <v>12658</v>
      </c>
      <c r="D6622" s="1">
        <v>41325.709733796299</v>
      </c>
      <c r="E6622">
        <v>9</v>
      </c>
      <c r="F6622">
        <v>7</v>
      </c>
      <c r="G6622" t="s">
        <v>89</v>
      </c>
    </row>
    <row r="6623" spans="1:7" x14ac:dyDescent="0.2">
      <c r="A6623">
        <v>3.0426096329569402E+17</v>
      </c>
      <c r="B6623" t="s">
        <v>12659</v>
      </c>
      <c r="C6623" t="e">
        <f>BobLo_Lady Thanks.</f>
        <v>#NAME?</v>
      </c>
      <c r="D6623" s="1">
        <v>41325.713437500002</v>
      </c>
      <c r="E6623">
        <v>0</v>
      </c>
      <c r="F6623">
        <v>0</v>
      </c>
      <c r="G6623" t="e">
        <f>BobLo_Lady</f>
        <v>#NAME?</v>
      </c>
    </row>
    <row r="6624" spans="1:7" x14ac:dyDescent="0.2">
      <c r="A6624">
        <v>3.04263224726016E+17</v>
      </c>
      <c r="B6624" t="s">
        <v>12660</v>
      </c>
      <c r="C6624" t="s">
        <v>12661</v>
      </c>
      <c r="D6624" s="1">
        <v>41325.719675925924</v>
      </c>
      <c r="E6624">
        <v>1</v>
      </c>
      <c r="F6624">
        <v>1</v>
      </c>
      <c r="G6624" t="s">
        <v>215</v>
      </c>
    </row>
    <row r="6625" spans="1:7" x14ac:dyDescent="0.2">
      <c r="A6625">
        <v>3.0426348458831398E+17</v>
      </c>
      <c r="B6625" t="s">
        <v>12662</v>
      </c>
      <c r="C6625" t="e">
        <f xml:space="preserve"> JerryYanks Thanks Jerry. good luck.</f>
        <v>#NAME?</v>
      </c>
      <c r="D6625" s="1">
        <v>41325.720393518517</v>
      </c>
      <c r="E6625">
        <v>0</v>
      </c>
      <c r="F6625">
        <v>0</v>
      </c>
      <c r="G6625" t="s">
        <v>89</v>
      </c>
    </row>
    <row r="6626" spans="1:7" x14ac:dyDescent="0.2">
      <c r="A6626">
        <v>3.0426426133564998E+17</v>
      </c>
      <c r="B6626" t="s">
        <v>12663</v>
      </c>
      <c r="C6626" t="s">
        <v>12664</v>
      </c>
      <c r="D6626" s="1">
        <v>41325.722534722219</v>
      </c>
      <c r="E6626">
        <v>7</v>
      </c>
      <c r="F6626">
        <v>21</v>
      </c>
      <c r="G6626" t="s">
        <v>89</v>
      </c>
    </row>
    <row r="6627" spans="1:7" x14ac:dyDescent="0.2">
      <c r="A6627">
        <v>3.0426671390459398E+17</v>
      </c>
      <c r="B6627" t="s">
        <v>12665</v>
      </c>
      <c r="C6627" t="s">
        <v>12666</v>
      </c>
      <c r="D6627" s="1">
        <v>41325.729305555556</v>
      </c>
      <c r="E6627">
        <v>0</v>
      </c>
      <c r="F6627">
        <v>1</v>
      </c>
      <c r="G6627" t="e">
        <f>scottgray0622</f>
        <v>#NAME?</v>
      </c>
    </row>
    <row r="6628" spans="1:7" x14ac:dyDescent="0.2">
      <c r="A6628">
        <v>3.0427113452902797E+17</v>
      </c>
      <c r="B6628" t="s">
        <v>12667</v>
      </c>
      <c r="C6628" t="e">
        <f xml:space="preserve"> angieevanhorn Thanks Angie for Your comments.</f>
        <v>#NAME?</v>
      </c>
      <c r="D6628" s="1">
        <v>41325.74150462963</v>
      </c>
      <c r="E6628">
        <v>0</v>
      </c>
      <c r="F6628">
        <v>0</v>
      </c>
      <c r="G6628" t="s">
        <v>89</v>
      </c>
    </row>
    <row r="6629" spans="1:7" x14ac:dyDescent="0.2">
      <c r="A6629">
        <v>3.0427169616312698E+17</v>
      </c>
      <c r="B6629" t="s">
        <v>12668</v>
      </c>
      <c r="C6629" t="s">
        <v>12669</v>
      </c>
      <c r="D6629" s="1">
        <v>41325.743055555555</v>
      </c>
      <c r="E6629">
        <v>4</v>
      </c>
      <c r="F6629">
        <v>1</v>
      </c>
      <c r="G6629" t="s">
        <v>89</v>
      </c>
    </row>
    <row r="6630" spans="1:7" x14ac:dyDescent="0.2">
      <c r="A6630">
        <v>3.0427632050912397E+17</v>
      </c>
      <c r="B6630" t="s">
        <v>12670</v>
      </c>
      <c r="C6630" t="s">
        <v>12671</v>
      </c>
      <c r="D6630" s="1">
        <v>41325.755810185183</v>
      </c>
      <c r="E6630">
        <v>605</v>
      </c>
      <c r="F6630">
        <v>253</v>
      </c>
    </row>
    <row r="6631" spans="1:7" x14ac:dyDescent="0.2">
      <c r="A6631">
        <v>3.0428738665174202E+17</v>
      </c>
      <c r="B6631" t="s">
        <v>12672</v>
      </c>
      <c r="C6631" t="e">
        <f>Josephciarla Thanks Joseph.</f>
        <v>#NAME?</v>
      </c>
      <c r="D6631" s="1">
        <v>41325.786354166667</v>
      </c>
      <c r="E6631">
        <v>0</v>
      </c>
      <c r="F6631">
        <v>0</v>
      </c>
      <c r="G6631" t="e">
        <f>Josephciarla</f>
        <v>#NAME?</v>
      </c>
    </row>
    <row r="6632" spans="1:7" x14ac:dyDescent="0.2">
      <c r="A6632">
        <v>3.0428818002950099E+17</v>
      </c>
      <c r="B6632" t="s">
        <v>12673</v>
      </c>
      <c r="C6632" t="e">
        <f>_xlfn.SINGLE( bguzqueda Thanks Boris), good luck.</f>
        <v>#NAME?</v>
      </c>
      <c r="D6632" s="1">
        <v>41325.788541666669</v>
      </c>
      <c r="E6632">
        <v>0</v>
      </c>
      <c r="F6632">
        <v>2</v>
      </c>
      <c r="G6632" t="s">
        <v>89</v>
      </c>
    </row>
    <row r="6633" spans="1:7" x14ac:dyDescent="0.2">
      <c r="A6633">
        <v>3.0428879963724102E+17</v>
      </c>
      <c r="B6633" t="s">
        <v>12674</v>
      </c>
      <c r="C6633" t="s">
        <v>12675</v>
      </c>
      <c r="D6633" s="1">
        <v>41325.790243055555</v>
      </c>
      <c r="E6633">
        <v>1</v>
      </c>
      <c r="F6633">
        <v>0</v>
      </c>
      <c r="G6633" t="e">
        <f>walexjoe9</f>
        <v>#NAME?</v>
      </c>
    </row>
    <row r="6634" spans="1:7" x14ac:dyDescent="0.2">
      <c r="A6634">
        <v>3.0428921318304102E+17</v>
      </c>
      <c r="B6634" t="s">
        <v>12676</v>
      </c>
      <c r="C6634" t="e">
        <f xml:space="preserve"> TGSituation Thanks Tyler.</f>
        <v>#NAME?</v>
      </c>
      <c r="D6634" s="1">
        <v>41325.791388888887</v>
      </c>
      <c r="E6634">
        <v>3</v>
      </c>
      <c r="F6634">
        <v>6</v>
      </c>
      <c r="G6634" t="s">
        <v>89</v>
      </c>
    </row>
    <row r="6635" spans="1:7" x14ac:dyDescent="0.2">
      <c r="A6635">
        <v>3.0428961854575002E+17</v>
      </c>
      <c r="B6635" t="s">
        <v>12677</v>
      </c>
      <c r="C6635" t="e">
        <f xml:space="preserve"> josephc45 do You understand sarcasm?</f>
        <v>#NAME?</v>
      </c>
      <c r="D6635" s="1">
        <v>41325.792511574073</v>
      </c>
      <c r="E6635">
        <v>2</v>
      </c>
      <c r="F6635">
        <v>7</v>
      </c>
      <c r="G6635" t="s">
        <v>89</v>
      </c>
    </row>
    <row r="6636" spans="1:7" x14ac:dyDescent="0.2">
      <c r="A6636">
        <v>3.04289908489592E+17</v>
      </c>
      <c r="B6636" t="s">
        <v>12678</v>
      </c>
      <c r="C6636" t="s">
        <v>12679</v>
      </c>
      <c r="D6636" s="1">
        <v>41325.793310185189</v>
      </c>
      <c r="E6636">
        <v>2</v>
      </c>
      <c r="F6636">
        <v>4</v>
      </c>
      <c r="G6636" t="s">
        <v>89</v>
      </c>
    </row>
    <row r="6637" spans="1:7" x14ac:dyDescent="0.2">
      <c r="A6637">
        <v>3.0430691022250803E+17</v>
      </c>
      <c r="B6637" t="s">
        <v>12680</v>
      </c>
      <c r="C6637" t="s">
        <v>12681</v>
      </c>
      <c r="D6637" s="1">
        <v>41325.840219907404</v>
      </c>
      <c r="E6637">
        <v>29</v>
      </c>
      <c r="F6637">
        <v>16</v>
      </c>
      <c r="G6637" t="s">
        <v>89</v>
      </c>
    </row>
    <row r="6638" spans="1:7" x14ac:dyDescent="0.2">
      <c r="A6638">
        <v>3.0430703392929702E+17</v>
      </c>
      <c r="B6638" t="s">
        <v>12682</v>
      </c>
      <c r="C6638" t="s">
        <v>12683</v>
      </c>
      <c r="D6638" s="1">
        <v>41325.840567129628</v>
      </c>
      <c r="E6638">
        <v>34</v>
      </c>
      <c r="F6638">
        <v>23</v>
      </c>
      <c r="G6638" t="s">
        <v>89</v>
      </c>
    </row>
    <row r="6639" spans="1:7" x14ac:dyDescent="0.2">
      <c r="A6639">
        <v>3.0430787073069402E+17</v>
      </c>
      <c r="B6639" t="s">
        <v>12684</v>
      </c>
      <c r="C6639" t="s">
        <v>12685</v>
      </c>
      <c r="D6639" s="1">
        <v>41325.842870370368</v>
      </c>
      <c r="E6639">
        <v>31</v>
      </c>
      <c r="F6639">
        <v>30</v>
      </c>
    </row>
    <row r="6640" spans="1:7" x14ac:dyDescent="0.2">
      <c r="A6640">
        <v>3.0431318080763002E+17</v>
      </c>
      <c r="B6640" t="s">
        <v>12686</v>
      </c>
      <c r="C6640" t="s">
        <v>12687</v>
      </c>
      <c r="D6640" s="1">
        <v>41325.857523148145</v>
      </c>
      <c r="E6640">
        <v>232</v>
      </c>
      <c r="F6640">
        <v>154</v>
      </c>
    </row>
    <row r="6641" spans="1:7" x14ac:dyDescent="0.2">
      <c r="A6641">
        <v>3.0431319976589299E+17</v>
      </c>
      <c r="B6641" t="s">
        <v>12688</v>
      </c>
      <c r="C6641" t="s">
        <v>12689</v>
      </c>
      <c r="D6641" s="1">
        <v>41325.857581018521</v>
      </c>
      <c r="E6641">
        <v>356</v>
      </c>
      <c r="F6641">
        <v>369</v>
      </c>
      <c r="G6641" t="s">
        <v>215</v>
      </c>
    </row>
    <row r="6642" spans="1:7" x14ac:dyDescent="0.2">
      <c r="A6642">
        <v>3.0431405633083802E+17</v>
      </c>
      <c r="B6642" t="s">
        <v>12690</v>
      </c>
      <c r="C6642" t="s">
        <v>12691</v>
      </c>
      <c r="D6642" s="1">
        <v>41325.859942129631</v>
      </c>
      <c r="E6642">
        <v>258</v>
      </c>
      <c r="F6642">
        <v>47</v>
      </c>
    </row>
    <row r="6643" spans="1:7" x14ac:dyDescent="0.2">
      <c r="A6643">
        <v>3.0431471785229498E+17</v>
      </c>
      <c r="B6643" t="s">
        <v>12692</v>
      </c>
      <c r="C6643" t="s">
        <v>12693</v>
      </c>
      <c r="D6643" s="1">
        <v>41325.861770833333</v>
      </c>
      <c r="E6643">
        <v>20</v>
      </c>
      <c r="F6643">
        <v>13</v>
      </c>
      <c r="G6643" t="s">
        <v>12694</v>
      </c>
    </row>
    <row r="6644" spans="1:7" x14ac:dyDescent="0.2">
      <c r="A6644">
        <v>3.0432733299330202E+17</v>
      </c>
      <c r="B6644" t="s">
        <v>12695</v>
      </c>
      <c r="C6644" t="s">
        <v>12696</v>
      </c>
      <c r="D6644" s="1">
        <v>41325.896574074075</v>
      </c>
      <c r="E6644">
        <v>11</v>
      </c>
      <c r="F6644">
        <v>22</v>
      </c>
      <c r="G6644" t="s">
        <v>215</v>
      </c>
    </row>
    <row r="6645" spans="1:7" x14ac:dyDescent="0.2">
      <c r="A6645">
        <v>3.0432830130291501E+17</v>
      </c>
      <c r="B6645" t="s">
        <v>12697</v>
      </c>
      <c r="C6645" t="s">
        <v>12698</v>
      </c>
      <c r="D6645" s="1">
        <v>41325.899247685185</v>
      </c>
      <c r="E6645">
        <v>11</v>
      </c>
      <c r="F6645">
        <v>11</v>
      </c>
      <c r="G6645" t="e">
        <f>kmovnewsfeed</f>
        <v>#NAME?</v>
      </c>
    </row>
    <row r="6646" spans="1:7" x14ac:dyDescent="0.2">
      <c r="A6646">
        <v>3.0432917128964902E+17</v>
      </c>
      <c r="B6646" t="s">
        <v>12699</v>
      </c>
      <c r="C6646" t="s">
        <v>12700</v>
      </c>
      <c r="D6646" s="1">
        <v>41325.901655092595</v>
      </c>
      <c r="E6646">
        <v>28</v>
      </c>
      <c r="F6646">
        <v>21</v>
      </c>
      <c r="G6646" t="s">
        <v>576</v>
      </c>
    </row>
    <row r="6647" spans="1:7" x14ac:dyDescent="0.2">
      <c r="A6647">
        <v>3.0432985529255898E+17</v>
      </c>
      <c r="B6647" t="s">
        <v>12701</v>
      </c>
      <c r="C6647" t="s">
        <v>12702</v>
      </c>
      <c r="D6647" s="1">
        <v>41325.903541666667</v>
      </c>
      <c r="E6647">
        <v>43</v>
      </c>
      <c r="F6647">
        <v>33</v>
      </c>
    </row>
    <row r="6648" spans="1:7" x14ac:dyDescent="0.2">
      <c r="A6648">
        <v>3.0433329628696102E+17</v>
      </c>
      <c r="B6648" t="s">
        <v>12703</v>
      </c>
      <c r="C6648" t="s">
        <v>12704</v>
      </c>
      <c r="D6648" s="1">
        <v>41325.913032407407</v>
      </c>
      <c r="E6648">
        <v>47</v>
      </c>
      <c r="F6648">
        <v>27</v>
      </c>
      <c r="G6648" t="s">
        <v>576</v>
      </c>
    </row>
    <row r="6649" spans="1:7" x14ac:dyDescent="0.2">
      <c r="A6649">
        <v>3.0433446044539597E+17</v>
      </c>
      <c r="B6649" t="s">
        <v>12705</v>
      </c>
      <c r="C6649" t="s">
        <v>12706</v>
      </c>
      <c r="D6649" s="1">
        <v>41325.916250000002</v>
      </c>
      <c r="E6649">
        <v>42</v>
      </c>
      <c r="F6649">
        <v>56</v>
      </c>
      <c r="G6649" t="s">
        <v>89</v>
      </c>
    </row>
    <row r="6650" spans="1:7" x14ac:dyDescent="0.2">
      <c r="A6650">
        <v>3.0433531719491501E+17</v>
      </c>
      <c r="B6650" t="s">
        <v>12707</v>
      </c>
      <c r="C6650" t="s">
        <v>12708</v>
      </c>
      <c r="D6650" s="1">
        <v>41325.918611111112</v>
      </c>
      <c r="E6650">
        <v>457</v>
      </c>
      <c r="F6650">
        <v>234</v>
      </c>
    </row>
    <row r="6651" spans="1:7" x14ac:dyDescent="0.2">
      <c r="A6651">
        <v>3.0433715597359098E+17</v>
      </c>
      <c r="B6651" t="s">
        <v>12709</v>
      </c>
      <c r="C6651" t="s">
        <v>12710</v>
      </c>
      <c r="D6651" s="1">
        <v>41325.923680555556</v>
      </c>
      <c r="E6651">
        <v>172</v>
      </c>
      <c r="F6651">
        <v>36</v>
      </c>
    </row>
    <row r="6652" spans="1:7" x14ac:dyDescent="0.2">
      <c r="A6652">
        <v>3.0433722793108602E+17</v>
      </c>
      <c r="B6652" t="s">
        <v>12711</v>
      </c>
      <c r="C6652" t="s">
        <v>12712</v>
      </c>
      <c r="D6652" s="1">
        <v>41325.923888888887</v>
      </c>
      <c r="E6652">
        <v>4</v>
      </c>
      <c r="F6652">
        <v>0</v>
      </c>
      <c r="G6652" t="s">
        <v>89</v>
      </c>
    </row>
    <row r="6653" spans="1:7" x14ac:dyDescent="0.2">
      <c r="A6653">
        <v>3.0434196863964301E+17</v>
      </c>
      <c r="B6653" t="s">
        <v>12713</v>
      </c>
      <c r="C6653" t="e">
        <f xml:space="preserve"> LoadedNightclub. Thanks.</f>
        <v>#NAME?</v>
      </c>
      <c r="D6653" s="1">
        <v>41325.936967592592</v>
      </c>
      <c r="E6653">
        <v>2</v>
      </c>
      <c r="F6653">
        <v>1</v>
      </c>
      <c r="G6653" t="s">
        <v>89</v>
      </c>
    </row>
    <row r="6654" spans="1:7" x14ac:dyDescent="0.2">
      <c r="A6654">
        <v>3.0434335828803898E+17</v>
      </c>
      <c r="B6654" t="s">
        <v>12714</v>
      </c>
      <c r="C6654" t="s">
        <v>12715</v>
      </c>
      <c r="D6654" s="1">
        <v>41325.940798611111</v>
      </c>
      <c r="E6654">
        <v>3</v>
      </c>
      <c r="F6654">
        <v>0</v>
      </c>
      <c r="G6654" t="s">
        <v>89</v>
      </c>
    </row>
    <row r="6655" spans="1:7" x14ac:dyDescent="0.2">
      <c r="A6655">
        <v>3.0434385822811302E+17</v>
      </c>
      <c r="B6655" t="s">
        <v>12716</v>
      </c>
      <c r="C6655" t="s">
        <v>12717</v>
      </c>
      <c r="D6655" s="1">
        <v>41325.942175925928</v>
      </c>
      <c r="E6655">
        <v>2</v>
      </c>
      <c r="F6655">
        <v>2</v>
      </c>
      <c r="G6655" t="s">
        <v>89</v>
      </c>
    </row>
    <row r="6656" spans="1:7" x14ac:dyDescent="0.2">
      <c r="A6656">
        <v>3.0434414692204499E+17</v>
      </c>
      <c r="B6656" t="s">
        <v>12718</v>
      </c>
      <c r="C6656" t="s">
        <v>12719</v>
      </c>
      <c r="D6656" s="1">
        <v>41325.942974537036</v>
      </c>
      <c r="E6656">
        <v>3</v>
      </c>
      <c r="F6656">
        <v>3</v>
      </c>
      <c r="G6656" t="s">
        <v>89</v>
      </c>
    </row>
    <row r="6657" spans="1:7" x14ac:dyDescent="0.2">
      <c r="A6657">
        <v>3.0434472168851002E+17</v>
      </c>
      <c r="B6657" t="s">
        <v>12720</v>
      </c>
      <c r="C6657" t="e">
        <f xml:space="preserve"> iCyberSurfer Thanks Paul.</f>
        <v>#NAME?</v>
      </c>
      <c r="D6657" s="1">
        <v>41325.944560185184</v>
      </c>
      <c r="E6657">
        <v>2</v>
      </c>
      <c r="F6657">
        <v>1</v>
      </c>
      <c r="G6657" t="s">
        <v>89</v>
      </c>
    </row>
    <row r="6658" spans="1:7" x14ac:dyDescent="0.2">
      <c r="A6658">
        <v>3.0434477106805901E+17</v>
      </c>
      <c r="B6658" t="s">
        <v>12721</v>
      </c>
      <c r="C6658" t="s">
        <v>12722</v>
      </c>
      <c r="D6658" s="1">
        <v>41325.944699074076</v>
      </c>
      <c r="E6658">
        <v>0</v>
      </c>
      <c r="F6658">
        <v>1</v>
      </c>
      <c r="G6658" t="e">
        <f>America4RandR</f>
        <v>#NAME?</v>
      </c>
    </row>
    <row r="6659" spans="1:7" x14ac:dyDescent="0.2">
      <c r="A6659">
        <v>3.0434700881310899E+17</v>
      </c>
      <c r="B6659" t="s">
        <v>12723</v>
      </c>
      <c r="C6659" t="s">
        <v>12724</v>
      </c>
      <c r="D6659" s="1">
        <v>41325.950879629629</v>
      </c>
      <c r="E6659">
        <v>529</v>
      </c>
      <c r="F6659">
        <v>221</v>
      </c>
    </row>
    <row r="6660" spans="1:7" x14ac:dyDescent="0.2">
      <c r="A6660">
        <v>3.0434702375743002E+17</v>
      </c>
      <c r="B6660" t="s">
        <v>12725</v>
      </c>
      <c r="C6660" t="s">
        <v>9241</v>
      </c>
      <c r="D6660" s="1">
        <v>41325.950914351852</v>
      </c>
      <c r="E6660">
        <v>472</v>
      </c>
      <c r="F6660">
        <v>187</v>
      </c>
    </row>
    <row r="6661" spans="1:7" x14ac:dyDescent="0.2">
      <c r="A6661">
        <v>3.0435889888900301E+17</v>
      </c>
      <c r="B6661" t="s">
        <v>12726</v>
      </c>
      <c r="C6661" t="s">
        <v>12727</v>
      </c>
      <c r="D6661" s="1">
        <v>41325.983680555553</v>
      </c>
      <c r="E6661">
        <v>104</v>
      </c>
      <c r="F6661">
        <v>91</v>
      </c>
    </row>
    <row r="6662" spans="1:7" x14ac:dyDescent="0.2">
      <c r="A6662">
        <v>3.0436247150907302E+17</v>
      </c>
      <c r="B6662" t="s">
        <v>12728</v>
      </c>
      <c r="C6662" t="s">
        <v>12729</v>
      </c>
      <c r="D6662" s="1">
        <v>41325.993541666663</v>
      </c>
      <c r="E6662">
        <v>54</v>
      </c>
      <c r="F6662">
        <v>35</v>
      </c>
      <c r="G6662" t="s">
        <v>89</v>
      </c>
    </row>
    <row r="6663" spans="1:7" x14ac:dyDescent="0.2">
      <c r="A6663">
        <v>3.0436321778061702E+17</v>
      </c>
      <c r="B6663" t="s">
        <v>12730</v>
      </c>
      <c r="C6663" t="e">
        <f xml:space="preserve"> tonytan0. Thanks Tony.</f>
        <v>#NAME?</v>
      </c>
      <c r="D6663" s="1">
        <v>41325.99560185185</v>
      </c>
      <c r="E6663">
        <v>3</v>
      </c>
      <c r="F6663">
        <v>2</v>
      </c>
      <c r="G6663" t="s">
        <v>89</v>
      </c>
    </row>
    <row r="6664" spans="1:7" x14ac:dyDescent="0.2">
      <c r="A6664">
        <v>3.04363866396192E+17</v>
      </c>
      <c r="B6664" t="s">
        <v>12731</v>
      </c>
      <c r="C6664" t="s">
        <v>12732</v>
      </c>
      <c r="D6664" s="1">
        <v>41325.997395833336</v>
      </c>
      <c r="E6664">
        <v>6</v>
      </c>
      <c r="F6664">
        <v>10</v>
      </c>
      <c r="G6664" t="s">
        <v>89</v>
      </c>
    </row>
    <row r="6665" spans="1:7" x14ac:dyDescent="0.2">
      <c r="A6665">
        <v>3.0436421286245101E+17</v>
      </c>
      <c r="B6665" t="s">
        <v>12733</v>
      </c>
      <c r="C6665" t="e">
        <f xml:space="preserve"> CATHCO9. Thanks.</f>
        <v>#NAME?</v>
      </c>
      <c r="D6665" s="1">
        <v>41325.998344907406</v>
      </c>
      <c r="E6665">
        <v>0</v>
      </c>
      <c r="F6665">
        <v>1</v>
      </c>
      <c r="G6665" t="s">
        <v>89</v>
      </c>
    </row>
    <row r="6666" spans="1:7" x14ac:dyDescent="0.2">
      <c r="A6666">
        <v>3.04366047899824E+17</v>
      </c>
      <c r="B6666" t="s">
        <v>12734</v>
      </c>
      <c r="C6666" t="s">
        <v>12735</v>
      </c>
      <c r="D6666" s="1">
        <v>41326.00341435185</v>
      </c>
      <c r="E6666">
        <v>2</v>
      </c>
      <c r="F6666">
        <v>0</v>
      </c>
      <c r="G6666" t="s">
        <v>89</v>
      </c>
    </row>
    <row r="6667" spans="1:7" x14ac:dyDescent="0.2">
      <c r="A6667">
        <v>3.0436705397493702E+17</v>
      </c>
      <c r="B6667" t="s">
        <v>12736</v>
      </c>
      <c r="C6667" t="e">
        <f xml:space="preserve"> MissyNewman12. Thanks.</f>
        <v>#NAME?</v>
      </c>
      <c r="D6667" s="1">
        <v>41326.006192129629</v>
      </c>
      <c r="E6667">
        <v>1</v>
      </c>
      <c r="F6667">
        <v>1</v>
      </c>
      <c r="G6667" t="s">
        <v>89</v>
      </c>
    </row>
    <row r="6668" spans="1:7" x14ac:dyDescent="0.2">
      <c r="A6668">
        <v>3.0436735887987501E+17</v>
      </c>
      <c r="B6668" t="s">
        <v>12737</v>
      </c>
      <c r="C6668" t="e">
        <f xml:space="preserve"> sebspikes. Thanks.</f>
        <v>#NAME?</v>
      </c>
      <c r="D6668" s="1">
        <v>41326.007025462961</v>
      </c>
      <c r="E6668">
        <v>3</v>
      </c>
      <c r="F6668">
        <v>0</v>
      </c>
      <c r="G6668" t="s">
        <v>89</v>
      </c>
    </row>
    <row r="6669" spans="1:7" x14ac:dyDescent="0.2">
      <c r="A6669">
        <v>3.0437515954291002E+17</v>
      </c>
      <c r="B6669" t="s">
        <v>12738</v>
      </c>
      <c r="C6669" t="e">
        <f xml:space="preserve"> zachcb1. Thanks.</f>
        <v>#NAME?</v>
      </c>
      <c r="D6669" s="1">
        <v>41326.028553240743</v>
      </c>
      <c r="E6669">
        <v>1</v>
      </c>
      <c r="F6669">
        <v>0</v>
      </c>
      <c r="G6669" t="s">
        <v>89</v>
      </c>
    </row>
    <row r="6670" spans="1:7" x14ac:dyDescent="0.2">
      <c r="A6670">
        <v>3.0437547315940499E+17</v>
      </c>
      <c r="B6670" t="s">
        <v>12739</v>
      </c>
      <c r="C6670" t="e">
        <f xml:space="preserve"> FrankMDavisJR. Thanks.</f>
        <v>#NAME?</v>
      </c>
      <c r="D6670" s="1">
        <v>41326.029421296298</v>
      </c>
      <c r="E6670">
        <v>3</v>
      </c>
      <c r="F6670">
        <v>1</v>
      </c>
      <c r="G6670" t="s">
        <v>89</v>
      </c>
    </row>
    <row r="6671" spans="1:7" x14ac:dyDescent="0.2">
      <c r="A6671">
        <v>3.0437637328223398E+17</v>
      </c>
      <c r="B6671" t="s">
        <v>12740</v>
      </c>
      <c r="C6671" t="e">
        <f xml:space="preserve"> RickyTheBitch. Thanks.</f>
        <v>#NAME?</v>
      </c>
      <c r="D6671" s="1">
        <v>41326.031909722224</v>
      </c>
      <c r="E6671">
        <v>88</v>
      </c>
      <c r="F6671">
        <v>107</v>
      </c>
      <c r="G6671" t="s">
        <v>89</v>
      </c>
    </row>
    <row r="6672" spans="1:7" x14ac:dyDescent="0.2">
      <c r="A6672">
        <v>3.0437880910750099E+17</v>
      </c>
      <c r="B6672" t="s">
        <v>12741</v>
      </c>
      <c r="C6672" t="e">
        <f xml:space="preserve"> jschwab2. Thanks.</f>
        <v>#NAME?</v>
      </c>
      <c r="D6672" s="1">
        <v>41326.038622685184</v>
      </c>
      <c r="E6672">
        <v>1</v>
      </c>
      <c r="F6672">
        <v>0</v>
      </c>
      <c r="G6672" t="s">
        <v>89</v>
      </c>
    </row>
    <row r="6673" spans="1:7" x14ac:dyDescent="0.2">
      <c r="A6673">
        <v>3.04379483551576E+17</v>
      </c>
      <c r="B6673" t="s">
        <v>12742</v>
      </c>
      <c r="C6673" t="s">
        <v>12743</v>
      </c>
      <c r="D6673" s="1">
        <v>41326.040486111109</v>
      </c>
      <c r="E6673">
        <v>4</v>
      </c>
      <c r="F6673">
        <v>3</v>
      </c>
      <c r="G6673" t="e">
        <f>OnMyLevelLopez</f>
        <v>#NAME?</v>
      </c>
    </row>
    <row r="6674" spans="1:7" x14ac:dyDescent="0.2">
      <c r="A6674">
        <v>3.0438172853600198E+17</v>
      </c>
      <c r="B6674" t="s">
        <v>12744</v>
      </c>
      <c r="C6674" t="s">
        <v>12745</v>
      </c>
      <c r="D6674" s="1">
        <v>41326.046678240738</v>
      </c>
      <c r="E6674">
        <v>50</v>
      </c>
      <c r="F6674">
        <v>41</v>
      </c>
    </row>
    <row r="6675" spans="1:7" x14ac:dyDescent="0.2">
      <c r="A6675">
        <v>3.0438245444841402E+17</v>
      </c>
      <c r="B6675" t="s">
        <v>12746</v>
      </c>
      <c r="C6675" t="e">
        <f xml:space="preserve"> LivesayRobin. Thanks.</f>
        <v>#NAME?</v>
      </c>
      <c r="D6675" s="1">
        <v>41326.048680555556</v>
      </c>
      <c r="E6675">
        <v>7</v>
      </c>
      <c r="F6675">
        <v>2</v>
      </c>
      <c r="G6675" t="s">
        <v>89</v>
      </c>
    </row>
    <row r="6676" spans="1:7" x14ac:dyDescent="0.2">
      <c r="A6676">
        <v>3.0438259728543699E+17</v>
      </c>
      <c r="B6676" t="s">
        <v>12747</v>
      </c>
      <c r="C6676" t="e">
        <f>MichaelRubinton. Thanks.</f>
        <v>#NAME?</v>
      </c>
      <c r="D6676" s="1">
        <v>41326.049085648148</v>
      </c>
      <c r="E6676">
        <v>4</v>
      </c>
      <c r="F6676">
        <v>1</v>
      </c>
      <c r="G6676" t="e">
        <f>MichaelRubinton</f>
        <v>#NAME?</v>
      </c>
    </row>
    <row r="6677" spans="1:7" x14ac:dyDescent="0.2">
      <c r="A6677">
        <v>3.0438412589114502E+17</v>
      </c>
      <c r="B6677" t="s">
        <v>12748</v>
      </c>
      <c r="C6677" t="e">
        <f xml:space="preserve"> sufiology. Thanks.</f>
        <v>#NAME?</v>
      </c>
      <c r="D6677" s="1">
        <v>41326.053298611114</v>
      </c>
      <c r="E6677">
        <v>4</v>
      </c>
      <c r="F6677">
        <v>0</v>
      </c>
      <c r="G6677" t="s">
        <v>89</v>
      </c>
    </row>
    <row r="6678" spans="1:7" x14ac:dyDescent="0.2">
      <c r="A6678">
        <v>3.0438791174542502E+17</v>
      </c>
      <c r="B6678" t="s">
        <v>12749</v>
      </c>
      <c r="C6678" t="e">
        <f xml:space="preserve"> chrisbarno. great Chris.</f>
        <v>#NAME?</v>
      </c>
      <c r="D6678" s="1">
        <v>41326.063750000001</v>
      </c>
      <c r="E6678">
        <v>3</v>
      </c>
      <c r="F6678">
        <v>0</v>
      </c>
      <c r="G6678" t="s">
        <v>89</v>
      </c>
    </row>
    <row r="6679" spans="1:7" x14ac:dyDescent="0.2">
      <c r="A6679">
        <v>3.0438820493565901E+17</v>
      </c>
      <c r="B6679" t="s">
        <v>12750</v>
      </c>
      <c r="C6679" t="e">
        <f xml:space="preserve"> michaellunsford. Thanks.</f>
        <v>#NAME?</v>
      </c>
      <c r="D6679" s="1">
        <v>41326.06454861111</v>
      </c>
      <c r="E6679">
        <v>3</v>
      </c>
      <c r="F6679">
        <v>0</v>
      </c>
      <c r="G6679" t="s">
        <v>89</v>
      </c>
    </row>
    <row r="6680" spans="1:7" x14ac:dyDescent="0.2">
      <c r="A6680">
        <v>3.0438836810247302E+17</v>
      </c>
      <c r="B6680" t="s">
        <v>12751</v>
      </c>
      <c r="C6680" t="e">
        <f xml:space="preserve"> Maybach_Zach. Thanks.</f>
        <v>#NAME?</v>
      </c>
      <c r="D6680" s="1">
        <v>41326.065000000002</v>
      </c>
      <c r="E6680">
        <v>6</v>
      </c>
      <c r="F6680">
        <v>2</v>
      </c>
      <c r="G6680" t="s">
        <v>89</v>
      </c>
    </row>
    <row r="6681" spans="1:7" x14ac:dyDescent="0.2">
      <c r="A6681">
        <v>3.0443086343584499E+17</v>
      </c>
      <c r="B6681" t="s">
        <v>12752</v>
      </c>
      <c r="C6681" t="e">
        <f xml:space="preserve"> RothsteinTravis. Art of the Deal.</f>
        <v>#NAME?</v>
      </c>
      <c r="D6681" s="1">
        <v>41326.182268518518</v>
      </c>
      <c r="E6681">
        <v>2</v>
      </c>
      <c r="F6681">
        <v>0</v>
      </c>
      <c r="G6681" t="s">
        <v>89</v>
      </c>
    </row>
    <row r="6682" spans="1:7" x14ac:dyDescent="0.2">
      <c r="A6682">
        <v>3.0443120698290502E+17</v>
      </c>
      <c r="B6682" t="s">
        <v>12753</v>
      </c>
      <c r="C6682" t="e">
        <f xml:space="preserve"> michaellunsford. Thanks Michael.</f>
        <v>#NAME?</v>
      </c>
      <c r="D6682" s="1">
        <v>41326.183217592596</v>
      </c>
      <c r="E6682">
        <v>4</v>
      </c>
      <c r="F6682">
        <v>3</v>
      </c>
      <c r="G6682" t="s">
        <v>89</v>
      </c>
    </row>
    <row r="6683" spans="1:7" x14ac:dyDescent="0.2">
      <c r="A6683">
        <v>3.0443167720210803E+17</v>
      </c>
      <c r="B6683" t="s">
        <v>12754</v>
      </c>
      <c r="C6683" t="e">
        <f xml:space="preserve"> alan_liljegren. Thanks Alan.</f>
        <v>#NAME?</v>
      </c>
      <c r="D6683" s="1">
        <v>41326.184513888889</v>
      </c>
      <c r="E6683">
        <v>2</v>
      </c>
      <c r="F6683">
        <v>1</v>
      </c>
      <c r="G6683" t="s">
        <v>89</v>
      </c>
    </row>
    <row r="6684" spans="1:7" x14ac:dyDescent="0.2">
      <c r="A6684">
        <v>3.0443232626645402E+17</v>
      </c>
      <c r="B6684" t="s">
        <v>12755</v>
      </c>
      <c r="C6684" t="s">
        <v>12756</v>
      </c>
      <c r="D6684" s="1">
        <v>41326.186307870368</v>
      </c>
      <c r="E6684">
        <v>32</v>
      </c>
      <c r="F6684">
        <v>22</v>
      </c>
      <c r="G6684" t="s">
        <v>89</v>
      </c>
    </row>
    <row r="6685" spans="1:7" x14ac:dyDescent="0.2">
      <c r="A6685">
        <v>3.0443249950799398E+17</v>
      </c>
      <c r="B6685" t="s">
        <v>12757</v>
      </c>
      <c r="C6685" t="e">
        <f xml:space="preserve"> RobertSuppa. Thanks</f>
        <v>#NAME?</v>
      </c>
      <c r="D6685" s="1">
        <v>41326.186782407407</v>
      </c>
      <c r="E6685">
        <v>3</v>
      </c>
      <c r="F6685">
        <v>0</v>
      </c>
      <c r="G6685" t="s">
        <v>89</v>
      </c>
    </row>
    <row r="6686" spans="1:7" x14ac:dyDescent="0.2">
      <c r="A6686">
        <v>3.0443285180435597E+17</v>
      </c>
      <c r="B6686" t="s">
        <v>12758</v>
      </c>
      <c r="C6686" t="e">
        <f xml:space="preserve"> Katt8808. Thanks K.</f>
        <v>#NAME?</v>
      </c>
      <c r="D6686" s="1">
        <v>41326.187754629631</v>
      </c>
      <c r="E6686">
        <v>3</v>
      </c>
      <c r="F6686">
        <v>0</v>
      </c>
      <c r="G6686" t="s">
        <v>89</v>
      </c>
    </row>
    <row r="6687" spans="1:7" x14ac:dyDescent="0.2">
      <c r="A6687">
        <v>3.0443458753319699E+17</v>
      </c>
      <c r="B6687" t="s">
        <v>12759</v>
      </c>
      <c r="C6687" t="e">
        <f xml:space="preserve"> AndreaMoorehous. Thanks.</f>
        <v>#NAME?</v>
      </c>
      <c r="D6687" s="1">
        <v>41326.192546296297</v>
      </c>
      <c r="E6687">
        <v>4</v>
      </c>
      <c r="F6687">
        <v>1</v>
      </c>
      <c r="G6687" t="s">
        <v>89</v>
      </c>
    </row>
    <row r="6688" spans="1:7" x14ac:dyDescent="0.2">
      <c r="A6688">
        <v>3.0443493393235898E+17</v>
      </c>
      <c r="B6688" t="s">
        <v>12760</v>
      </c>
      <c r="C6688" t="e">
        <f xml:space="preserve"> AndeyR. Thanks Andey.</f>
        <v>#NAME?</v>
      </c>
      <c r="D6688" s="1">
        <v>41326.193506944444</v>
      </c>
      <c r="E6688">
        <v>3</v>
      </c>
      <c r="F6688">
        <v>0</v>
      </c>
      <c r="G6688" t="s">
        <v>89</v>
      </c>
    </row>
    <row r="6689" spans="1:7" x14ac:dyDescent="0.2">
      <c r="A6689">
        <v>3.0443570219464698E+17</v>
      </c>
      <c r="B6689" t="s">
        <v>12761</v>
      </c>
      <c r="C6689" t="e">
        <f>InNovember2012. Thanks.</f>
        <v>#NAME?</v>
      </c>
      <c r="D6689" s="1">
        <v>41326.195625</v>
      </c>
      <c r="E6689">
        <v>8</v>
      </c>
      <c r="F6689">
        <v>9</v>
      </c>
      <c r="G6689" t="e">
        <f>InNovember2012</f>
        <v>#NAME?</v>
      </c>
    </row>
    <row r="6690" spans="1:7" x14ac:dyDescent="0.2">
      <c r="A6690">
        <v>3.0443618721976301E+17</v>
      </c>
      <c r="B6690" t="s">
        <v>12762</v>
      </c>
      <c r="C6690" t="e">
        <f xml:space="preserve"> ff3476. great.</f>
        <v>#NAME?</v>
      </c>
      <c r="D6690" s="1">
        <v>41326.196956018517</v>
      </c>
      <c r="E6690">
        <v>3</v>
      </c>
      <c r="F6690">
        <v>0</v>
      </c>
      <c r="G6690">
        <f>_xlfn.SINGLE(FF3476)</f>
        <v>0</v>
      </c>
    </row>
    <row r="6691" spans="1:7" x14ac:dyDescent="0.2">
      <c r="A6691">
        <v>3.0443662567553402E+17</v>
      </c>
      <c r="B6691" t="s">
        <v>12763</v>
      </c>
      <c r="C6691" t="e">
        <f xml:space="preserve"> jennymorris427. Thanks Jenny.</f>
        <v>#NAME?</v>
      </c>
      <c r="D6691" s="1">
        <v>41326.198171296295</v>
      </c>
      <c r="E6691">
        <v>2</v>
      </c>
      <c r="F6691">
        <v>0</v>
      </c>
      <c r="G6691" t="s">
        <v>89</v>
      </c>
    </row>
    <row r="6692" spans="1:7" x14ac:dyDescent="0.2">
      <c r="A6692">
        <v>3.0443783629425798E+17</v>
      </c>
      <c r="B6692" t="s">
        <v>12764</v>
      </c>
      <c r="C6692" t="e">
        <f xml:space="preserve"> MegaLouise88. O.K. Write me.</f>
        <v>#NAME?</v>
      </c>
      <c r="D6692" s="1">
        <v>41326.201516203706</v>
      </c>
      <c r="E6692">
        <v>3</v>
      </c>
      <c r="F6692">
        <v>0</v>
      </c>
      <c r="G6692" t="s">
        <v>89</v>
      </c>
    </row>
    <row r="6693" spans="1:7" x14ac:dyDescent="0.2">
      <c r="A6693">
        <v>3.04438359718248E+17</v>
      </c>
      <c r="B6693" t="s">
        <v>12765</v>
      </c>
      <c r="C6693" t="e">
        <f xml:space="preserve"> lp084. Thanks.</f>
        <v>#NAME?</v>
      </c>
      <c r="D6693" s="1">
        <v>41326.202951388892</v>
      </c>
      <c r="E6693">
        <v>3</v>
      </c>
      <c r="F6693">
        <v>0</v>
      </c>
      <c r="G6693" t="s">
        <v>89</v>
      </c>
    </row>
    <row r="6694" spans="1:7" x14ac:dyDescent="0.2">
      <c r="A6694">
        <v>3.0444530496139597E+17</v>
      </c>
      <c r="B6694" t="s">
        <v>12766</v>
      </c>
      <c r="C6694" t="e">
        <f xml:space="preserve"> SandyOgg1. Thanks Sandy.</f>
        <v>#NAME?</v>
      </c>
      <c r="D6694" s="1">
        <v>41326.222118055557</v>
      </c>
      <c r="E6694">
        <v>3</v>
      </c>
      <c r="F6694">
        <v>0</v>
      </c>
      <c r="G6694" t="s">
        <v>89</v>
      </c>
    </row>
    <row r="6695" spans="1:7" x14ac:dyDescent="0.2">
      <c r="A6695">
        <v>3.0444885217653901E+17</v>
      </c>
      <c r="B6695" t="s">
        <v>12767</v>
      </c>
      <c r="C6695" t="e">
        <f xml:space="preserve"> trooper0017. Thanks.</f>
        <v>#NAME?</v>
      </c>
      <c r="D6695" s="1">
        <v>41326.231909722221</v>
      </c>
      <c r="E6695">
        <v>4</v>
      </c>
      <c r="F6695">
        <v>0</v>
      </c>
      <c r="G6695" t="s">
        <v>89</v>
      </c>
    </row>
    <row r="6696" spans="1:7" x14ac:dyDescent="0.2">
      <c r="A6696">
        <v>3.0444987663948499E+17</v>
      </c>
      <c r="B6696" t="s">
        <v>12768</v>
      </c>
      <c r="C6696" t="e">
        <f>_xlfn.SINGLE(Jamyawh. Thanks), great.</f>
        <v>#NAME?</v>
      </c>
      <c r="D6696" s="1">
        <v>41326.234733796293</v>
      </c>
      <c r="E6696">
        <v>9</v>
      </c>
      <c r="F6696">
        <v>7</v>
      </c>
      <c r="G6696" t="e">
        <f>Jamyawh</f>
        <v>#NAME?</v>
      </c>
    </row>
    <row r="6697" spans="1:7" x14ac:dyDescent="0.2">
      <c r="A6697">
        <v>3.0462163207548102E+17</v>
      </c>
      <c r="B6697" t="s">
        <v>12769</v>
      </c>
      <c r="C6697" t="s">
        <v>12770</v>
      </c>
      <c r="D6697" s="1">
        <v>41326.708692129629</v>
      </c>
      <c r="E6697">
        <v>44</v>
      </c>
      <c r="F6697">
        <v>67</v>
      </c>
      <c r="G6697" t="s">
        <v>89</v>
      </c>
    </row>
    <row r="6698" spans="1:7" x14ac:dyDescent="0.2">
      <c r="A6698">
        <v>3.0462188213988499E+17</v>
      </c>
      <c r="B6698" t="s">
        <v>12771</v>
      </c>
      <c r="C6698" t="s">
        <v>12772</v>
      </c>
      <c r="D6698" s="1">
        <v>41326.709374999999</v>
      </c>
      <c r="E6698">
        <v>40</v>
      </c>
      <c r="F6698">
        <v>24</v>
      </c>
    </row>
    <row r="6699" spans="1:7" x14ac:dyDescent="0.2">
      <c r="A6699">
        <v>3.0462221718509498E+17</v>
      </c>
      <c r="B6699" t="s">
        <v>12773</v>
      </c>
      <c r="C6699" t="s">
        <v>12774</v>
      </c>
      <c r="D6699" s="1">
        <v>41326.710300925923</v>
      </c>
      <c r="E6699">
        <v>1055</v>
      </c>
      <c r="F6699">
        <v>1553</v>
      </c>
    </row>
    <row r="6700" spans="1:7" x14ac:dyDescent="0.2">
      <c r="A6700">
        <v>3.0462240813495002E+17</v>
      </c>
      <c r="B6700" t="s">
        <v>12775</v>
      </c>
      <c r="C6700" t="s">
        <v>12776</v>
      </c>
      <c r="D6700" s="1">
        <v>41326.710833333331</v>
      </c>
      <c r="E6700">
        <v>294</v>
      </c>
      <c r="F6700">
        <v>95</v>
      </c>
    </row>
    <row r="6701" spans="1:7" x14ac:dyDescent="0.2">
      <c r="A6701">
        <v>3.0462420133415302E+17</v>
      </c>
      <c r="B6701" t="s">
        <v>12777</v>
      </c>
      <c r="C6701" t="e">
        <f>_xlfn.SINGLE( JamesRobert_ Hi Robert)--good luck.</f>
        <v>#NAME?</v>
      </c>
      <c r="D6701" s="1">
        <v>41326.715775462966</v>
      </c>
      <c r="E6701">
        <v>4</v>
      </c>
      <c r="F6701">
        <v>1</v>
      </c>
      <c r="G6701" t="s">
        <v>89</v>
      </c>
    </row>
    <row r="6702" spans="1:7" x14ac:dyDescent="0.2">
      <c r="A6702">
        <v>3.04636780903288E+17</v>
      </c>
      <c r="B6702" t="s">
        <v>12778</v>
      </c>
      <c r="C6702" t="s">
        <v>12779</v>
      </c>
      <c r="D6702" s="1">
        <v>41326.750497685185</v>
      </c>
      <c r="E6702">
        <v>2835</v>
      </c>
      <c r="F6702">
        <v>2529</v>
      </c>
    </row>
    <row r="6703" spans="1:7" x14ac:dyDescent="0.2">
      <c r="A6703">
        <v>3.0466532116647098E+17</v>
      </c>
      <c r="B6703" t="s">
        <v>12780</v>
      </c>
      <c r="C6703" t="s">
        <v>12781</v>
      </c>
      <c r="D6703" s="1">
        <v>41326.829247685186</v>
      </c>
      <c r="E6703">
        <v>59</v>
      </c>
      <c r="F6703">
        <v>25</v>
      </c>
      <c r="G6703" t="s">
        <v>215</v>
      </c>
    </row>
    <row r="6704" spans="1:7" x14ac:dyDescent="0.2">
      <c r="A6704">
        <v>3.0466608452980301E+17</v>
      </c>
      <c r="B6704" t="s">
        <v>12782</v>
      </c>
      <c r="C6704" t="s">
        <v>12783</v>
      </c>
      <c r="D6704" s="1">
        <v>41326.831354166665</v>
      </c>
      <c r="E6704">
        <v>659</v>
      </c>
      <c r="F6704">
        <v>427</v>
      </c>
    </row>
    <row r="6705" spans="1:7" x14ac:dyDescent="0.2">
      <c r="A6705">
        <v>3.0467093463421702E+17</v>
      </c>
      <c r="B6705" t="s">
        <v>12784</v>
      </c>
      <c r="C6705" t="s">
        <v>12785</v>
      </c>
      <c r="D6705" s="1">
        <v>41326.844733796293</v>
      </c>
      <c r="E6705">
        <v>24</v>
      </c>
      <c r="F6705">
        <v>8</v>
      </c>
      <c r="G6705" t="s">
        <v>215</v>
      </c>
    </row>
    <row r="6706" spans="1:7" x14ac:dyDescent="0.2">
      <c r="A6706">
        <v>3.0467732197620902E+17</v>
      </c>
      <c r="B6706" t="s">
        <v>12786</v>
      </c>
      <c r="C6706" t="s">
        <v>12787</v>
      </c>
      <c r="D6706" s="1">
        <v>41326.862361111111</v>
      </c>
      <c r="E6706">
        <v>49</v>
      </c>
      <c r="F6706">
        <v>13</v>
      </c>
      <c r="G6706" t="s">
        <v>576</v>
      </c>
    </row>
    <row r="6707" spans="1:7" x14ac:dyDescent="0.2">
      <c r="A6707">
        <v>3.0469088724870701E+17</v>
      </c>
      <c r="B6707" t="s">
        <v>12788</v>
      </c>
      <c r="C6707" t="s">
        <v>12789</v>
      </c>
      <c r="D6707" s="1">
        <v>41326.89980324074</v>
      </c>
      <c r="E6707">
        <v>1726</v>
      </c>
      <c r="F6707">
        <v>752</v>
      </c>
    </row>
    <row r="6708" spans="1:7" x14ac:dyDescent="0.2">
      <c r="A6708">
        <v>3.0469782539508902E+17</v>
      </c>
      <c r="B6708" t="s">
        <v>12790</v>
      </c>
      <c r="C6708" t="s">
        <v>12791</v>
      </c>
      <c r="D6708" s="1">
        <v>41326.918946759259</v>
      </c>
      <c r="E6708">
        <v>363</v>
      </c>
      <c r="F6708">
        <v>192</v>
      </c>
    </row>
    <row r="6709" spans="1:7" x14ac:dyDescent="0.2">
      <c r="A6709">
        <v>3.0469783880848902E+17</v>
      </c>
      <c r="B6709" t="s">
        <v>12792</v>
      </c>
      <c r="C6709" t="s">
        <v>12793</v>
      </c>
      <c r="D6709" s="1">
        <v>41326.918981481482</v>
      </c>
      <c r="E6709">
        <v>367</v>
      </c>
      <c r="F6709">
        <v>171</v>
      </c>
    </row>
    <row r="6710" spans="1:7" x14ac:dyDescent="0.2">
      <c r="A6710">
        <v>3.04939337588568E+17</v>
      </c>
      <c r="B6710" t="s">
        <v>12794</v>
      </c>
      <c r="C6710" t="s">
        <v>12795</v>
      </c>
      <c r="D6710" s="1">
        <v>41327.585393518515</v>
      </c>
      <c r="E6710">
        <v>530</v>
      </c>
      <c r="F6710">
        <v>244</v>
      </c>
    </row>
    <row r="6711" spans="1:7" x14ac:dyDescent="0.2">
      <c r="A6711">
        <v>3.0493980725832397E+17</v>
      </c>
      <c r="B6711" t="s">
        <v>12796</v>
      </c>
      <c r="C6711" t="e">
        <f xml:space="preserve"> MandasueHeller. a Hall.</f>
        <v>#NAME?</v>
      </c>
      <c r="D6711" s="1">
        <v>41327.586689814816</v>
      </c>
      <c r="E6711">
        <v>6</v>
      </c>
      <c r="F6711">
        <v>0</v>
      </c>
      <c r="G6711" t="s">
        <v>89</v>
      </c>
    </row>
    <row r="6712" spans="1:7" x14ac:dyDescent="0.2">
      <c r="A6712">
        <v>3.0495191863408198E+17</v>
      </c>
      <c r="B6712" t="s">
        <v>12797</v>
      </c>
      <c r="C6712" t="s">
        <v>12798</v>
      </c>
      <c r="D6712" s="1">
        <v>41327.620104166665</v>
      </c>
      <c r="E6712">
        <v>23</v>
      </c>
      <c r="F6712">
        <v>23</v>
      </c>
    </row>
    <row r="6713" spans="1:7" x14ac:dyDescent="0.2">
      <c r="A6713">
        <v>3.0499877192060902E+17</v>
      </c>
      <c r="B6713" t="s">
        <v>12799</v>
      </c>
      <c r="C6713" t="s">
        <v>12800</v>
      </c>
      <c r="D6713" s="1">
        <v>41327.749398148146</v>
      </c>
      <c r="E6713">
        <v>33</v>
      </c>
      <c r="F6713">
        <v>16</v>
      </c>
      <c r="G6713" t="s">
        <v>215</v>
      </c>
    </row>
    <row r="6714" spans="1:7" x14ac:dyDescent="0.2">
      <c r="A6714">
        <v>3.0501003605535898E+17</v>
      </c>
      <c r="B6714" t="s">
        <v>12801</v>
      </c>
      <c r="C6714" t="s">
        <v>12802</v>
      </c>
      <c r="D6714" s="1">
        <v>41327.780486111114</v>
      </c>
      <c r="E6714">
        <v>12</v>
      </c>
      <c r="F6714">
        <v>12</v>
      </c>
      <c r="G6714" t="s">
        <v>89</v>
      </c>
    </row>
    <row r="6715" spans="1:7" x14ac:dyDescent="0.2">
      <c r="A6715">
        <v>3.0502223771352198E+17</v>
      </c>
      <c r="B6715" t="s">
        <v>12803</v>
      </c>
      <c r="C6715" t="s">
        <v>12804</v>
      </c>
      <c r="D6715" s="1">
        <v>41327.814155092594</v>
      </c>
      <c r="E6715">
        <v>927</v>
      </c>
      <c r="F6715">
        <v>476</v>
      </c>
    </row>
    <row r="6716" spans="1:7" x14ac:dyDescent="0.2">
      <c r="A6716">
        <v>3.050290689932E+17</v>
      </c>
      <c r="B6716" t="s">
        <v>12805</v>
      </c>
      <c r="C6716" t="s">
        <v>12806</v>
      </c>
      <c r="D6716" s="1">
        <v>41327.832997685182</v>
      </c>
      <c r="E6716">
        <v>9</v>
      </c>
      <c r="F6716">
        <v>5</v>
      </c>
      <c r="G6716" t="s">
        <v>89</v>
      </c>
    </row>
    <row r="6717" spans="1:7" x14ac:dyDescent="0.2">
      <c r="A6717">
        <v>3.0502910099993798E+17</v>
      </c>
      <c r="B6717" t="s">
        <v>12807</v>
      </c>
      <c r="C6717" t="s">
        <v>12808</v>
      </c>
      <c r="D6717" s="1">
        <v>41327.833090277774</v>
      </c>
      <c r="E6717">
        <v>13</v>
      </c>
      <c r="F6717">
        <v>4</v>
      </c>
      <c r="G6717" t="s">
        <v>89</v>
      </c>
    </row>
    <row r="6718" spans="1:7" x14ac:dyDescent="0.2">
      <c r="A6718">
        <v>3.0502983327089402E+17</v>
      </c>
      <c r="B6718" t="s">
        <v>12809</v>
      </c>
      <c r="C6718" t="s">
        <v>12810</v>
      </c>
      <c r="D6718" s="1">
        <v>41327.835115740738</v>
      </c>
      <c r="E6718">
        <v>38</v>
      </c>
      <c r="F6718">
        <v>39</v>
      </c>
    </row>
    <row r="6719" spans="1:7" x14ac:dyDescent="0.2">
      <c r="A6719">
        <v>3.0503605779420301E+17</v>
      </c>
      <c r="B6719" t="s">
        <v>12811</v>
      </c>
      <c r="C6719" t="s">
        <v>12812</v>
      </c>
      <c r="D6719" s="1">
        <v>41327.85229166667</v>
      </c>
      <c r="E6719">
        <v>189</v>
      </c>
      <c r="F6719">
        <v>108</v>
      </c>
      <c r="G6719" t="s">
        <v>89</v>
      </c>
    </row>
    <row r="6720" spans="1:7" x14ac:dyDescent="0.2">
      <c r="A6720">
        <v>3.0504496318238298E+17</v>
      </c>
      <c r="B6720" t="s">
        <v>12813</v>
      </c>
      <c r="C6720" t="s">
        <v>12814</v>
      </c>
      <c r="D6720" s="1">
        <v>41327.876863425925</v>
      </c>
      <c r="E6720">
        <v>45</v>
      </c>
      <c r="F6720">
        <v>29</v>
      </c>
    </row>
    <row r="6721" spans="1:7" x14ac:dyDescent="0.2">
      <c r="A6721">
        <v>3.0504497882714899E+17</v>
      </c>
      <c r="B6721" t="s">
        <v>12815</v>
      </c>
      <c r="C6721" t="s">
        <v>12816</v>
      </c>
      <c r="D6721" s="1">
        <v>41327.876909722225</v>
      </c>
      <c r="E6721">
        <v>56</v>
      </c>
      <c r="F6721">
        <v>26</v>
      </c>
    </row>
    <row r="6722" spans="1:7" x14ac:dyDescent="0.2">
      <c r="A6722">
        <v>3.0505678333503002E+17</v>
      </c>
      <c r="B6722" t="s">
        <v>12817</v>
      </c>
      <c r="C6722" t="s">
        <v>12818</v>
      </c>
      <c r="D6722" s="1">
        <v>41327.909479166665</v>
      </c>
      <c r="E6722">
        <v>179</v>
      </c>
      <c r="F6722">
        <v>123</v>
      </c>
    </row>
    <row r="6723" spans="1:7" x14ac:dyDescent="0.2">
      <c r="A6723">
        <v>3.0505679968862202E+17</v>
      </c>
      <c r="B6723" t="s">
        <v>12819</v>
      </c>
      <c r="C6723" t="s">
        <v>12820</v>
      </c>
      <c r="D6723" s="1">
        <v>41327.909525462965</v>
      </c>
      <c r="E6723">
        <v>258</v>
      </c>
      <c r="F6723">
        <v>124</v>
      </c>
    </row>
    <row r="6724" spans="1:7" x14ac:dyDescent="0.2">
      <c r="A6724">
        <v>3.0506757008669402E+17</v>
      </c>
      <c r="B6724" t="s">
        <v>12821</v>
      </c>
      <c r="C6724" t="s">
        <v>12822</v>
      </c>
      <c r="D6724" s="1">
        <v>41327.939247685186</v>
      </c>
      <c r="E6724">
        <v>0</v>
      </c>
      <c r="F6724">
        <v>0</v>
      </c>
      <c r="G6724" t="s">
        <v>89</v>
      </c>
    </row>
    <row r="6725" spans="1:7" x14ac:dyDescent="0.2">
      <c r="A6725">
        <v>3.0506776531895501E+17</v>
      </c>
      <c r="B6725" t="s">
        <v>12823</v>
      </c>
      <c r="C6725" t="e">
        <f>Ukfan71 Thanks.</f>
        <v>#NAME?</v>
      </c>
      <c r="D6725" s="1">
        <v>41327.939780092594</v>
      </c>
      <c r="E6725">
        <v>2</v>
      </c>
      <c r="F6725">
        <v>1</v>
      </c>
      <c r="G6725" t="e">
        <f>Ukfan71</f>
        <v>#NAME?</v>
      </c>
    </row>
    <row r="6726" spans="1:7" x14ac:dyDescent="0.2">
      <c r="A6726">
        <v>3.05067963080384E+17</v>
      </c>
      <c r="B6726" t="s">
        <v>12824</v>
      </c>
      <c r="C6726" t="e">
        <f xml:space="preserve"> Legit73791728 Thank you.</f>
        <v>#NAME?</v>
      </c>
      <c r="D6726" s="1">
        <v>41327.940324074072</v>
      </c>
      <c r="E6726">
        <v>3</v>
      </c>
      <c r="F6726">
        <v>0</v>
      </c>
      <c r="G6726" t="s">
        <v>89</v>
      </c>
    </row>
    <row r="6727" spans="1:7" x14ac:dyDescent="0.2">
      <c r="A6727">
        <v>3.0506815421480902E+17</v>
      </c>
      <c r="B6727" t="s">
        <v>12825</v>
      </c>
      <c r="C6727" t="s">
        <v>12826</v>
      </c>
      <c r="D6727" s="1">
        <v>41327.94085648148</v>
      </c>
      <c r="E6727">
        <v>3</v>
      </c>
      <c r="F6727">
        <v>2</v>
      </c>
      <c r="G6727" t="s">
        <v>89</v>
      </c>
    </row>
    <row r="6728" spans="1:7" x14ac:dyDescent="0.2">
      <c r="A6728">
        <v>3.0506858879922899E+17</v>
      </c>
      <c r="B6728" t="s">
        <v>12827</v>
      </c>
      <c r="C6728" t="s">
        <v>12828</v>
      </c>
      <c r="D6728" s="1">
        <v>41327.942060185182</v>
      </c>
      <c r="E6728">
        <v>2</v>
      </c>
      <c r="F6728">
        <v>0</v>
      </c>
      <c r="G6728" t="s">
        <v>89</v>
      </c>
    </row>
    <row r="6729" spans="1:7" x14ac:dyDescent="0.2">
      <c r="A6729">
        <v>3.0508047903872602E+17</v>
      </c>
      <c r="B6729" t="s">
        <v>12829</v>
      </c>
      <c r="C6729" t="e">
        <f xml:space="preserve"> Shopgirlusa. good idea.</f>
        <v>#NAME?</v>
      </c>
      <c r="D6729" s="1">
        <v>41327.974861111114</v>
      </c>
      <c r="E6729">
        <v>0</v>
      </c>
      <c r="F6729">
        <v>1</v>
      </c>
      <c r="G6729" t="s">
        <v>89</v>
      </c>
    </row>
    <row r="6730" spans="1:7" x14ac:dyDescent="0.2">
      <c r="A6730">
        <v>3.0508945971887302E+17</v>
      </c>
      <c r="B6730" t="s">
        <v>12830</v>
      </c>
      <c r="C6730" t="e">
        <f xml:space="preserve"> JoeQuinn6. Thanks Joe.</f>
        <v>#NAME?</v>
      </c>
      <c r="D6730" s="1">
        <v>41327.999652777777</v>
      </c>
      <c r="E6730">
        <v>1</v>
      </c>
      <c r="F6730">
        <v>0</v>
      </c>
      <c r="G6730" t="s">
        <v>89</v>
      </c>
    </row>
    <row r="6731" spans="1:7" x14ac:dyDescent="0.2">
      <c r="A6731">
        <v>3.0509741256384499E+17</v>
      </c>
      <c r="B6731" t="s">
        <v>12831</v>
      </c>
      <c r="C6731" t="s">
        <v>12832</v>
      </c>
      <c r="D6731" s="1">
        <v>41328.021597222221</v>
      </c>
      <c r="E6731">
        <v>101</v>
      </c>
      <c r="F6731">
        <v>35</v>
      </c>
    </row>
    <row r="6732" spans="1:7" x14ac:dyDescent="0.2">
      <c r="A6732">
        <v>3.05109019746504E+17</v>
      </c>
      <c r="B6732" t="s">
        <v>12833</v>
      </c>
      <c r="C6732" t="s">
        <v>12834</v>
      </c>
      <c r="D6732" s="1">
        <v>41328.053622685184</v>
      </c>
      <c r="E6732">
        <v>51</v>
      </c>
      <c r="F6732">
        <v>32</v>
      </c>
      <c r="G6732" t="e">
        <f>gretawire</f>
        <v>#NAME?</v>
      </c>
    </row>
    <row r="6733" spans="1:7" x14ac:dyDescent="0.2">
      <c r="A6733">
        <v>3.0511022628837702E+17</v>
      </c>
      <c r="B6733" t="s">
        <v>12835</v>
      </c>
      <c r="C6733" t="s">
        <v>12836</v>
      </c>
      <c r="D6733" s="1">
        <v>41328.056956018518</v>
      </c>
      <c r="E6733">
        <v>0</v>
      </c>
      <c r="F6733">
        <v>0</v>
      </c>
      <c r="G6733" t="s">
        <v>89</v>
      </c>
    </row>
    <row r="6734" spans="1:7" x14ac:dyDescent="0.2">
      <c r="A6734">
        <v>3.0511125209772403E+17</v>
      </c>
      <c r="B6734" t="s">
        <v>12837</v>
      </c>
      <c r="C6734" t="s">
        <v>12838</v>
      </c>
      <c r="D6734" s="1">
        <v>41328.05978009259</v>
      </c>
      <c r="E6734">
        <v>1</v>
      </c>
      <c r="F6734">
        <v>0</v>
      </c>
      <c r="G6734" t="s">
        <v>89</v>
      </c>
    </row>
    <row r="6735" spans="1:7" x14ac:dyDescent="0.2">
      <c r="A6735">
        <v>3.0511188315590598E+17</v>
      </c>
      <c r="B6735" t="s">
        <v>12839</v>
      </c>
      <c r="C6735" t="e">
        <f xml:space="preserve"> RifenburgTweets. Thanks.</f>
        <v>#NAME?</v>
      </c>
      <c r="D6735" s="1">
        <v>41328.061527777776</v>
      </c>
      <c r="E6735">
        <v>1</v>
      </c>
      <c r="F6735">
        <v>0</v>
      </c>
      <c r="G6735" t="s">
        <v>89</v>
      </c>
    </row>
    <row r="6736" spans="1:7" x14ac:dyDescent="0.2">
      <c r="A6736">
        <v>3.0511328241768E+17</v>
      </c>
      <c r="B6736" t="s">
        <v>12840</v>
      </c>
      <c r="C6736" t="s">
        <v>12841</v>
      </c>
      <c r="D6736" s="1">
        <v>41328.065381944441</v>
      </c>
      <c r="E6736">
        <v>3</v>
      </c>
      <c r="F6736">
        <v>0</v>
      </c>
      <c r="G6736" t="s">
        <v>89</v>
      </c>
    </row>
    <row r="6737" spans="1:7" x14ac:dyDescent="0.2">
      <c r="A6737">
        <v>3.05114046233968E+17</v>
      </c>
      <c r="B6737" t="s">
        <v>12842</v>
      </c>
      <c r="C6737" t="e">
        <f xml:space="preserve"> ringalenegotti. Thanks.</f>
        <v>#NAME?</v>
      </c>
      <c r="D6737" s="1">
        <v>41328.067499999997</v>
      </c>
      <c r="E6737">
        <v>3</v>
      </c>
      <c r="F6737">
        <v>1</v>
      </c>
      <c r="G6737" t="s">
        <v>89</v>
      </c>
    </row>
    <row r="6738" spans="1:7" x14ac:dyDescent="0.2">
      <c r="A6738">
        <v>3.0511947085735501E+17</v>
      </c>
      <c r="B6738" t="s">
        <v>12843</v>
      </c>
      <c r="C6738" t="e">
        <f xml:space="preserve"> japotter81. it will be great.</f>
        <v>#NAME?</v>
      </c>
      <c r="D6738" s="1">
        <v>41328.082465277781</v>
      </c>
      <c r="E6738">
        <v>7</v>
      </c>
      <c r="F6738">
        <v>1</v>
      </c>
      <c r="G6738" t="s">
        <v>89</v>
      </c>
    </row>
    <row r="6739" spans="1:7" x14ac:dyDescent="0.2">
      <c r="A6739">
        <v>3.05162369435328E+17</v>
      </c>
      <c r="B6739" t="s">
        <v>12844</v>
      </c>
      <c r="C6739" t="s">
        <v>12845</v>
      </c>
      <c r="D6739" s="1">
        <v>41328.200844907406</v>
      </c>
      <c r="E6739">
        <v>437</v>
      </c>
      <c r="F6739">
        <v>156</v>
      </c>
    </row>
    <row r="6740" spans="1:7" x14ac:dyDescent="0.2">
      <c r="A6740">
        <v>3.0545793051643898E+17</v>
      </c>
      <c r="B6740" t="s">
        <v>12846</v>
      </c>
      <c r="C6740" t="e">
        <f xml:space="preserve"> farm_mom. True.</f>
        <v>#NAME?</v>
      </c>
      <c r="D6740" s="1">
        <v>41329.016435185185</v>
      </c>
      <c r="E6740">
        <v>4</v>
      </c>
      <c r="F6740">
        <v>5</v>
      </c>
      <c r="G6740" t="s">
        <v>89</v>
      </c>
    </row>
    <row r="6741" spans="1:7" x14ac:dyDescent="0.2">
      <c r="A6741">
        <v>3.0545848250363898E+17</v>
      </c>
      <c r="B6741" t="s">
        <v>12847</v>
      </c>
      <c r="C6741" t="s">
        <v>12848</v>
      </c>
      <c r="D6741" s="1">
        <v>41329.017962962964</v>
      </c>
      <c r="E6741">
        <v>2</v>
      </c>
      <c r="F6741">
        <v>1</v>
      </c>
      <c r="G6741" t="s">
        <v>89</v>
      </c>
    </row>
    <row r="6742" spans="1:7" x14ac:dyDescent="0.2">
      <c r="A6742">
        <v>3.0546102138713203E+17</v>
      </c>
      <c r="B6742" t="s">
        <v>12849</v>
      </c>
      <c r="C6742" t="s">
        <v>12850</v>
      </c>
      <c r="D6742" s="1">
        <v>41329.024965277778</v>
      </c>
      <c r="E6742">
        <v>534</v>
      </c>
      <c r="F6742">
        <v>250</v>
      </c>
    </row>
    <row r="6743" spans="1:7" x14ac:dyDescent="0.2">
      <c r="A6743">
        <v>3.0566088213699699E+17</v>
      </c>
      <c r="B6743" t="s">
        <v>12851</v>
      </c>
      <c r="C6743" t="s">
        <v>12852</v>
      </c>
      <c r="D6743" s="1">
        <v>41329.576469907406</v>
      </c>
      <c r="E6743">
        <v>66</v>
      </c>
      <c r="F6743">
        <v>41</v>
      </c>
    </row>
    <row r="6744" spans="1:7" x14ac:dyDescent="0.2">
      <c r="A6744">
        <v>3.0566640411438202E+17</v>
      </c>
      <c r="B6744" t="s">
        <v>12853</v>
      </c>
      <c r="C6744" t="s">
        <v>12854</v>
      </c>
      <c r="D6744" s="1">
        <v>41329.59171296296</v>
      </c>
      <c r="E6744">
        <v>153</v>
      </c>
      <c r="F6744">
        <v>122</v>
      </c>
    </row>
    <row r="6745" spans="1:7" x14ac:dyDescent="0.2">
      <c r="A6745">
        <v>3.0567171038289901E+17</v>
      </c>
      <c r="B6745" t="s">
        <v>12855</v>
      </c>
      <c r="C6745" t="s">
        <v>12856</v>
      </c>
      <c r="D6745" s="1">
        <v>41329.606354166666</v>
      </c>
      <c r="E6745">
        <v>165</v>
      </c>
      <c r="F6745">
        <v>109</v>
      </c>
    </row>
    <row r="6746" spans="1:7" x14ac:dyDescent="0.2">
      <c r="A6746">
        <v>3.0574816963817798E+17</v>
      </c>
      <c r="B6746" t="s">
        <v>12857</v>
      </c>
      <c r="C6746" t="s">
        <v>12858</v>
      </c>
      <c r="D6746" s="1">
        <v>41329.817337962966</v>
      </c>
      <c r="E6746">
        <v>583</v>
      </c>
      <c r="F6746">
        <v>948</v>
      </c>
    </row>
    <row r="6747" spans="1:7" x14ac:dyDescent="0.2">
      <c r="A6747">
        <v>3.0577826316537798E+17</v>
      </c>
      <c r="B6747" t="s">
        <v>12859</v>
      </c>
      <c r="C6747" t="s">
        <v>12860</v>
      </c>
      <c r="D6747" s="1">
        <v>41329.900381944448</v>
      </c>
      <c r="E6747">
        <v>25</v>
      </c>
      <c r="F6747">
        <v>17</v>
      </c>
      <c r="G6747" t="e">
        <f>Macy</f>
        <v>#NAME?</v>
      </c>
    </row>
    <row r="6748" spans="1:7" x14ac:dyDescent="0.2">
      <c r="A6748">
        <v>3.0578218478091802E+17</v>
      </c>
      <c r="B6748" t="s">
        <v>12861</v>
      </c>
      <c r="C6748" t="s">
        <v>12862</v>
      </c>
      <c r="D6748" s="1">
        <v>41329.911203703705</v>
      </c>
      <c r="E6748">
        <v>36</v>
      </c>
      <c r="F6748">
        <v>21</v>
      </c>
    </row>
    <row r="6749" spans="1:7" x14ac:dyDescent="0.2">
      <c r="A6749">
        <v>3.0582825145507002E+17</v>
      </c>
      <c r="B6749" t="s">
        <v>12863</v>
      </c>
      <c r="C6749" t="s">
        <v>12864</v>
      </c>
      <c r="D6749" s="1">
        <v>41330.038321759261</v>
      </c>
      <c r="E6749">
        <v>16</v>
      </c>
      <c r="F6749">
        <v>29</v>
      </c>
      <c r="G6749" t="e">
        <f>wobby_sobby</f>
        <v>#NAME?</v>
      </c>
    </row>
    <row r="6750" spans="1:7" x14ac:dyDescent="0.2">
      <c r="A6750">
        <v>3.0582859571936397E+17</v>
      </c>
      <c r="B6750" t="s">
        <v>12865</v>
      </c>
      <c r="C6750" t="s">
        <v>12866</v>
      </c>
      <c r="D6750" s="1">
        <v>41330.039270833331</v>
      </c>
      <c r="E6750">
        <v>127</v>
      </c>
      <c r="F6750">
        <v>46</v>
      </c>
      <c r="G6750" t="s">
        <v>89</v>
      </c>
    </row>
    <row r="6751" spans="1:7" x14ac:dyDescent="0.2">
      <c r="A6751">
        <v>3.0583185814965402E+17</v>
      </c>
      <c r="B6751" t="s">
        <v>12867</v>
      </c>
      <c r="C6751" t="e">
        <f xml:space="preserve"> MKasun. Thanks.</f>
        <v>#NAME?</v>
      </c>
      <c r="D6751" s="1">
        <v>41330.048275462963</v>
      </c>
      <c r="E6751">
        <v>0</v>
      </c>
      <c r="F6751">
        <v>6</v>
      </c>
      <c r="G6751" t="s">
        <v>89</v>
      </c>
    </row>
    <row r="6752" spans="1:7" x14ac:dyDescent="0.2">
      <c r="A6752">
        <v>3.0583267369434298E+17</v>
      </c>
      <c r="B6752" t="s">
        <v>12868</v>
      </c>
      <c r="C6752" t="e">
        <f xml:space="preserve"> alexleiser33. Thanks Alex.</f>
        <v>#NAME?</v>
      </c>
      <c r="D6752" s="1">
        <v>41330.050532407404</v>
      </c>
      <c r="E6752">
        <v>23</v>
      </c>
      <c r="F6752">
        <v>70</v>
      </c>
      <c r="G6752" t="s">
        <v>89</v>
      </c>
    </row>
    <row r="6753" spans="1:7" x14ac:dyDescent="0.2">
      <c r="A6753">
        <v>3.0585303698990598E+17</v>
      </c>
      <c r="B6753" t="s">
        <v>12869</v>
      </c>
      <c r="C6753" t="s">
        <v>12870</v>
      </c>
      <c r="D6753" s="1">
        <v>41330.106724537036</v>
      </c>
      <c r="E6753">
        <v>178</v>
      </c>
      <c r="F6753">
        <v>211</v>
      </c>
    </row>
    <row r="6754" spans="1:7" x14ac:dyDescent="0.2">
      <c r="A6754">
        <v>3.0585616437204902E+17</v>
      </c>
      <c r="B6754" t="s">
        <v>12871</v>
      </c>
      <c r="C6754" t="s">
        <v>12872</v>
      </c>
      <c r="D6754" s="1">
        <v>41330.115347222221</v>
      </c>
      <c r="E6754">
        <v>46</v>
      </c>
      <c r="F6754">
        <v>46</v>
      </c>
    </row>
    <row r="6755" spans="1:7" x14ac:dyDescent="0.2">
      <c r="A6755">
        <v>3.0585736586815398E+17</v>
      </c>
      <c r="B6755" t="s">
        <v>12873</v>
      </c>
      <c r="C6755" t="s">
        <v>12874</v>
      </c>
      <c r="D6755" s="1">
        <v>41330.118668981479</v>
      </c>
      <c r="E6755">
        <v>225</v>
      </c>
      <c r="F6755">
        <v>121</v>
      </c>
    </row>
    <row r="6756" spans="1:7" x14ac:dyDescent="0.2">
      <c r="A6756">
        <v>3.0585822393047802E+17</v>
      </c>
      <c r="B6756" t="s">
        <v>12875</v>
      </c>
      <c r="C6756" t="s">
        <v>12876</v>
      </c>
      <c r="D6756" s="1">
        <v>41330.121030092596</v>
      </c>
      <c r="E6756">
        <v>38</v>
      </c>
      <c r="F6756">
        <v>14</v>
      </c>
    </row>
    <row r="6757" spans="1:7" x14ac:dyDescent="0.2">
      <c r="A6757">
        <v>3.05859333231616E+17</v>
      </c>
      <c r="B6757" t="s">
        <v>12877</v>
      </c>
      <c r="C6757" t="s">
        <v>12878</v>
      </c>
      <c r="D6757" s="1">
        <v>41330.124097222222</v>
      </c>
      <c r="E6757">
        <v>21909</v>
      </c>
      <c r="F6757">
        <v>22822</v>
      </c>
    </row>
    <row r="6758" spans="1:7" x14ac:dyDescent="0.2">
      <c r="A6758">
        <v>3.0585963885797702E+17</v>
      </c>
      <c r="B6758" t="s">
        <v>12879</v>
      </c>
      <c r="C6758" t="s">
        <v>12880</v>
      </c>
      <c r="D6758" s="1">
        <v>41330.124942129631</v>
      </c>
      <c r="E6758">
        <v>152</v>
      </c>
      <c r="F6758">
        <v>89</v>
      </c>
    </row>
    <row r="6759" spans="1:7" x14ac:dyDescent="0.2">
      <c r="A6759">
        <v>3.0586816480847002E+17</v>
      </c>
      <c r="B6759" t="s">
        <v>12881</v>
      </c>
      <c r="C6759" t="s">
        <v>12882</v>
      </c>
      <c r="D6759" s="1">
        <v>41330.148460648146</v>
      </c>
      <c r="E6759">
        <v>135</v>
      </c>
      <c r="F6759">
        <v>78</v>
      </c>
    </row>
    <row r="6760" spans="1:7" x14ac:dyDescent="0.2">
      <c r="A6760">
        <v>3.05869921177464E+17</v>
      </c>
      <c r="B6760" t="s">
        <v>12883</v>
      </c>
      <c r="C6760" t="s">
        <v>12884</v>
      </c>
      <c r="D6760" s="1">
        <v>41330.153310185182</v>
      </c>
      <c r="E6760">
        <v>462</v>
      </c>
      <c r="F6760">
        <v>281</v>
      </c>
    </row>
    <row r="6761" spans="1:7" x14ac:dyDescent="0.2">
      <c r="A6761">
        <v>3.0587020123112998E+17</v>
      </c>
      <c r="B6761" t="s">
        <v>12885</v>
      </c>
      <c r="C6761" t="e">
        <f xml:space="preserve"> ScottFlakne. Thanks Scott.</f>
        <v>#NAME?</v>
      </c>
      <c r="D6761" s="1">
        <v>41330.154085648152</v>
      </c>
      <c r="E6761">
        <v>4</v>
      </c>
      <c r="F6761">
        <v>16</v>
      </c>
      <c r="G6761" t="s">
        <v>89</v>
      </c>
    </row>
    <row r="6762" spans="1:7" x14ac:dyDescent="0.2">
      <c r="A6762">
        <v>3.0588364856820902E+17</v>
      </c>
      <c r="B6762" t="s">
        <v>12886</v>
      </c>
      <c r="C6762" t="s">
        <v>12887</v>
      </c>
      <c r="D6762" s="1">
        <v>41330.191192129627</v>
      </c>
      <c r="E6762">
        <v>342</v>
      </c>
      <c r="F6762">
        <v>191</v>
      </c>
    </row>
    <row r="6763" spans="1:7" x14ac:dyDescent="0.2">
      <c r="A6763">
        <v>3.0588547107717901E+17</v>
      </c>
      <c r="B6763" t="s">
        <v>12888</v>
      </c>
      <c r="C6763" t="s">
        <v>12889</v>
      </c>
      <c r="D6763" s="1">
        <v>41330.196226851855</v>
      </c>
      <c r="E6763">
        <v>670</v>
      </c>
      <c r="F6763">
        <v>460</v>
      </c>
    </row>
    <row r="6764" spans="1:7" x14ac:dyDescent="0.2">
      <c r="A6764">
        <v>3.0589759726723002E+17</v>
      </c>
      <c r="B6764" t="s">
        <v>12890</v>
      </c>
      <c r="C6764" t="s">
        <v>12891</v>
      </c>
      <c r="D6764" s="1">
        <v>41330.229687500003</v>
      </c>
      <c r="E6764">
        <v>341</v>
      </c>
      <c r="F6764">
        <v>174</v>
      </c>
    </row>
    <row r="6765" spans="1:7" x14ac:dyDescent="0.2">
      <c r="A6765">
        <v>3.0589991430979501E+17</v>
      </c>
      <c r="B6765" t="s">
        <v>12892</v>
      </c>
      <c r="C6765" t="s">
        <v>12893</v>
      </c>
      <c r="D6765" s="1">
        <v>41330.236076388886</v>
      </c>
      <c r="E6765">
        <v>115</v>
      </c>
      <c r="F6765">
        <v>112</v>
      </c>
    </row>
    <row r="6766" spans="1:7" x14ac:dyDescent="0.2">
      <c r="A6766">
        <v>3.0590678640848E+17</v>
      </c>
      <c r="B6766" t="s">
        <v>12894</v>
      </c>
      <c r="C6766" t="s">
        <v>12895</v>
      </c>
      <c r="D6766" s="1">
        <v>41330.255046296297</v>
      </c>
      <c r="E6766">
        <v>10424</v>
      </c>
      <c r="F6766">
        <v>21839</v>
      </c>
    </row>
    <row r="6767" spans="1:7" x14ac:dyDescent="0.2">
      <c r="A6767">
        <v>3.0599667810266701E+17</v>
      </c>
      <c r="B6767" t="s">
        <v>12896</v>
      </c>
      <c r="C6767" t="s">
        <v>12897</v>
      </c>
      <c r="D6767" s="1">
        <v>41330.50309027778</v>
      </c>
      <c r="E6767">
        <v>43</v>
      </c>
      <c r="F6767">
        <v>34</v>
      </c>
    </row>
    <row r="6768" spans="1:7" x14ac:dyDescent="0.2">
      <c r="A6768">
        <v>3.0599850766225402E+17</v>
      </c>
      <c r="B6768" t="s">
        <v>12898</v>
      </c>
      <c r="C6768" t="s">
        <v>12899</v>
      </c>
      <c r="D6768" s="1">
        <v>41330.508148148147</v>
      </c>
      <c r="E6768">
        <v>2</v>
      </c>
      <c r="F6768">
        <v>2</v>
      </c>
      <c r="G6768" t="s">
        <v>89</v>
      </c>
    </row>
    <row r="6769" spans="1:7" x14ac:dyDescent="0.2">
      <c r="A6769">
        <v>3.0599931231851302E+17</v>
      </c>
      <c r="B6769" t="s">
        <v>12900</v>
      </c>
      <c r="C6769" t="s">
        <v>12901</v>
      </c>
      <c r="D6769" s="1">
        <v>41330.510358796295</v>
      </c>
      <c r="E6769">
        <v>0</v>
      </c>
      <c r="F6769">
        <v>0</v>
      </c>
      <c r="G6769" t="s">
        <v>89</v>
      </c>
    </row>
    <row r="6770" spans="1:7" x14ac:dyDescent="0.2">
      <c r="A6770">
        <v>3.0599985309011898E+17</v>
      </c>
      <c r="B6770" t="s">
        <v>12902</v>
      </c>
      <c r="C6770" t="e">
        <f xml:space="preserve"> Arjuwan. great and Thanks.</f>
        <v>#NAME?</v>
      </c>
      <c r="D6770" s="1">
        <v>41330.51185185185</v>
      </c>
      <c r="E6770">
        <v>2</v>
      </c>
      <c r="F6770">
        <v>0</v>
      </c>
      <c r="G6770" t="s">
        <v>89</v>
      </c>
    </row>
    <row r="6771" spans="1:7" x14ac:dyDescent="0.2">
      <c r="A6771">
        <v>3.0600028041000499E+17</v>
      </c>
      <c r="B6771" t="s">
        <v>12903</v>
      </c>
      <c r="C6771" t="e">
        <f xml:space="preserve"> FL_RichieRich. great.</f>
        <v>#NAME?</v>
      </c>
      <c r="D6771" s="1">
        <v>41330.513032407405</v>
      </c>
      <c r="E6771">
        <v>1</v>
      </c>
      <c r="F6771">
        <v>1</v>
      </c>
      <c r="G6771" t="s">
        <v>89</v>
      </c>
    </row>
    <row r="6772" spans="1:7" x14ac:dyDescent="0.2">
      <c r="A6772">
        <v>3.0604360742773101E+17</v>
      </c>
      <c r="B6772" t="s">
        <v>12904</v>
      </c>
      <c r="C6772" t="s">
        <v>12905</v>
      </c>
      <c r="D6772" s="1">
        <v>41330.632592592592</v>
      </c>
      <c r="E6772">
        <v>105</v>
      </c>
      <c r="F6772">
        <v>81</v>
      </c>
    </row>
    <row r="6773" spans="1:7" x14ac:dyDescent="0.2">
      <c r="A6773">
        <v>3.0604362386940301E+17</v>
      </c>
      <c r="B6773" t="s">
        <v>12906</v>
      </c>
      <c r="C6773" t="s">
        <v>12907</v>
      </c>
      <c r="D6773" s="1">
        <v>41330.632638888892</v>
      </c>
      <c r="E6773">
        <v>56</v>
      </c>
      <c r="F6773">
        <v>46</v>
      </c>
    </row>
    <row r="6774" spans="1:7" x14ac:dyDescent="0.2">
      <c r="A6774">
        <v>3.0604374182579802E+17</v>
      </c>
      <c r="B6774" t="s">
        <v>12908</v>
      </c>
      <c r="C6774" t="s">
        <v>12909</v>
      </c>
      <c r="D6774" s="1">
        <v>41330.632962962962</v>
      </c>
      <c r="E6774">
        <v>934</v>
      </c>
      <c r="F6774">
        <v>782</v>
      </c>
    </row>
    <row r="6775" spans="1:7" x14ac:dyDescent="0.2">
      <c r="A6775">
        <v>3.0607586176388698E+17</v>
      </c>
      <c r="B6775" t="s">
        <v>12910</v>
      </c>
      <c r="C6775" t="s">
        <v>12911</v>
      </c>
      <c r="D6775" s="1">
        <v>41330.721597222226</v>
      </c>
      <c r="E6775">
        <v>1144</v>
      </c>
      <c r="F6775">
        <v>843</v>
      </c>
    </row>
    <row r="6776" spans="1:7" x14ac:dyDescent="0.2">
      <c r="A6776">
        <v>3.0607701359107597E+17</v>
      </c>
      <c r="B6776" t="s">
        <v>12912</v>
      </c>
      <c r="C6776" t="s">
        <v>12913</v>
      </c>
      <c r="D6776" s="1">
        <v>41330.724780092591</v>
      </c>
      <c r="E6776">
        <v>552</v>
      </c>
      <c r="F6776">
        <v>430</v>
      </c>
    </row>
    <row r="6777" spans="1:7" x14ac:dyDescent="0.2">
      <c r="A6777">
        <v>3.0607992793189498E+17</v>
      </c>
      <c r="B6777" t="s">
        <v>12914</v>
      </c>
      <c r="C6777" t="s">
        <v>12915</v>
      </c>
      <c r="D6777" s="1">
        <v>41330.732824074075</v>
      </c>
      <c r="E6777">
        <v>3</v>
      </c>
      <c r="F6777">
        <v>1</v>
      </c>
      <c r="G6777" t="s">
        <v>89</v>
      </c>
    </row>
    <row r="6778" spans="1:7" x14ac:dyDescent="0.2">
      <c r="A6778">
        <v>3.0608016039281798E+17</v>
      </c>
      <c r="B6778" t="s">
        <v>12916</v>
      </c>
      <c r="C6778" t="e">
        <f xml:space="preserve"> agrclemsonfarmn Thanks Al.</f>
        <v>#NAME?</v>
      </c>
      <c r="D6778" s="1">
        <v>41330.733460648145</v>
      </c>
      <c r="E6778">
        <v>0</v>
      </c>
      <c r="F6778">
        <v>0</v>
      </c>
      <c r="G6778" t="s">
        <v>89</v>
      </c>
    </row>
    <row r="6779" spans="1:7" x14ac:dyDescent="0.2">
      <c r="A6779">
        <v>3.0608031299836698E+17</v>
      </c>
      <c r="B6779" t="s">
        <v>12917</v>
      </c>
      <c r="C6779" t="s">
        <v>12918</v>
      </c>
      <c r="D6779" s="1">
        <v>41330.733877314815</v>
      </c>
      <c r="E6779">
        <v>2</v>
      </c>
      <c r="F6779">
        <v>1</v>
      </c>
      <c r="G6779" t="s">
        <v>89</v>
      </c>
    </row>
    <row r="6780" spans="1:7" x14ac:dyDescent="0.2">
      <c r="A6780">
        <v>3.0608055837353498E+17</v>
      </c>
      <c r="B6780" t="s">
        <v>12919</v>
      </c>
      <c r="C6780" t="e">
        <f>_xlfn.SINGLE( dynomike3 Hi Mikey)--Work hard and good luck.</f>
        <v>#NAME?</v>
      </c>
      <c r="D6780" s="1">
        <v>41330.734560185185</v>
      </c>
      <c r="E6780">
        <v>6</v>
      </c>
      <c r="F6780">
        <v>10</v>
      </c>
      <c r="G6780" t="s">
        <v>89</v>
      </c>
    </row>
    <row r="6781" spans="1:7" x14ac:dyDescent="0.2">
      <c r="A6781">
        <v>3.0608071859175398E+17</v>
      </c>
      <c r="B6781" t="s">
        <v>12920</v>
      </c>
      <c r="C6781" t="e">
        <f>RoxanneQuintana Thanks Roxanne.</f>
        <v>#NAME?</v>
      </c>
      <c r="D6781" s="1">
        <v>41330.735000000001</v>
      </c>
      <c r="E6781">
        <v>2</v>
      </c>
      <c r="F6781">
        <v>0</v>
      </c>
      <c r="G6781" t="e">
        <f>RoxanneQuintana</f>
        <v>#NAME?</v>
      </c>
    </row>
    <row r="6782" spans="1:7" x14ac:dyDescent="0.2">
      <c r="A6782">
        <v>3.0608358664007603E+17</v>
      </c>
      <c r="B6782" t="s">
        <v>12921</v>
      </c>
      <c r="C6782" t="s">
        <v>12922</v>
      </c>
      <c r="D6782" s="1">
        <v>41330.74291666667</v>
      </c>
      <c r="E6782">
        <v>21</v>
      </c>
      <c r="F6782">
        <v>19</v>
      </c>
    </row>
    <row r="6783" spans="1:7" x14ac:dyDescent="0.2">
      <c r="A6783">
        <v>3.0608360029672998E+17</v>
      </c>
      <c r="B6783" t="s">
        <v>12923</v>
      </c>
      <c r="C6783" t="s">
        <v>12924</v>
      </c>
      <c r="D6783" s="1">
        <v>41330.742951388886</v>
      </c>
      <c r="E6783">
        <v>63</v>
      </c>
      <c r="F6783">
        <v>31</v>
      </c>
    </row>
    <row r="6784" spans="1:7" x14ac:dyDescent="0.2">
      <c r="A6784">
        <v>3.0608388152480499E+17</v>
      </c>
      <c r="B6784" t="s">
        <v>12925</v>
      </c>
      <c r="C6784" t="s">
        <v>12926</v>
      </c>
      <c r="D6784" s="1">
        <v>41330.743726851855</v>
      </c>
      <c r="E6784">
        <v>12</v>
      </c>
      <c r="F6784">
        <v>8</v>
      </c>
    </row>
    <row r="6785" spans="1:7" x14ac:dyDescent="0.2">
      <c r="A6785">
        <v>3.0608389549604403E+17</v>
      </c>
      <c r="B6785" t="s">
        <v>12927</v>
      </c>
      <c r="C6785" t="s">
        <v>12928</v>
      </c>
      <c r="D6785" s="1">
        <v>41330.743773148148</v>
      </c>
      <c r="E6785">
        <v>108</v>
      </c>
      <c r="F6785">
        <v>64</v>
      </c>
    </row>
    <row r="6786" spans="1:7" x14ac:dyDescent="0.2">
      <c r="A6786">
        <v>3.0609137347028902E+17</v>
      </c>
      <c r="B6786" t="s">
        <v>12929</v>
      </c>
      <c r="C6786" t="s">
        <v>12930</v>
      </c>
      <c r="D6786" s="1">
        <v>41330.764398148145</v>
      </c>
      <c r="E6786">
        <v>73</v>
      </c>
      <c r="F6786">
        <v>41</v>
      </c>
    </row>
    <row r="6787" spans="1:7" x14ac:dyDescent="0.2">
      <c r="A6787">
        <v>3.0609170043728198E+17</v>
      </c>
      <c r="B6787" t="s">
        <v>12931</v>
      </c>
      <c r="C6787" t="s">
        <v>12932</v>
      </c>
      <c r="D6787" s="1">
        <v>41330.765300925923</v>
      </c>
      <c r="E6787">
        <v>143</v>
      </c>
      <c r="F6787">
        <v>77</v>
      </c>
    </row>
    <row r="6788" spans="1:7" x14ac:dyDescent="0.2">
      <c r="A6788">
        <v>3.0610821115137203E+17</v>
      </c>
      <c r="B6788" t="s">
        <v>12933</v>
      </c>
      <c r="C6788" t="s">
        <v>12934</v>
      </c>
      <c r="D6788" s="1">
        <v>41330.810868055552</v>
      </c>
      <c r="E6788">
        <v>32</v>
      </c>
      <c r="F6788">
        <v>32</v>
      </c>
    </row>
    <row r="6789" spans="1:7" x14ac:dyDescent="0.2">
      <c r="A6789">
        <v>3.0610832429272602E+17</v>
      </c>
      <c r="B6789" t="s">
        <v>12935</v>
      </c>
      <c r="C6789" t="s">
        <v>12936</v>
      </c>
      <c r="D6789" s="1">
        <v>41330.811180555553</v>
      </c>
      <c r="E6789">
        <v>38</v>
      </c>
      <c r="F6789">
        <v>18</v>
      </c>
    </row>
    <row r="6790" spans="1:7" x14ac:dyDescent="0.2">
      <c r="A6790">
        <v>3.0611453338936902E+17</v>
      </c>
      <c r="B6790" t="s">
        <v>12937</v>
      </c>
      <c r="C6790" t="s">
        <v>12938</v>
      </c>
      <c r="D6790" s="1">
        <v>41330.828310185185</v>
      </c>
      <c r="E6790">
        <v>39</v>
      </c>
      <c r="F6790">
        <v>22</v>
      </c>
      <c r="G6790" t="s">
        <v>89</v>
      </c>
    </row>
    <row r="6791" spans="1:7" x14ac:dyDescent="0.2">
      <c r="A6791">
        <v>3.0611498592124102E+17</v>
      </c>
      <c r="B6791" t="s">
        <v>12939</v>
      </c>
      <c r="C6791" t="s">
        <v>12940</v>
      </c>
      <c r="D6791" s="1">
        <v>41330.829560185186</v>
      </c>
      <c r="E6791">
        <v>0</v>
      </c>
      <c r="F6791">
        <v>1</v>
      </c>
      <c r="G6791" t="s">
        <v>89</v>
      </c>
    </row>
    <row r="6792" spans="1:7" x14ac:dyDescent="0.2">
      <c r="A6792">
        <v>3.0611521602912602E+17</v>
      </c>
      <c r="B6792" t="s">
        <v>12941</v>
      </c>
      <c r="C6792" t="e">
        <f xml:space="preserve"> JUrciuoli19 I will.</f>
        <v>#NAME?</v>
      </c>
      <c r="D6792" s="1">
        <v>41330.830196759256</v>
      </c>
      <c r="E6792">
        <v>1</v>
      </c>
      <c r="F6792">
        <v>1</v>
      </c>
      <c r="G6792" t="s">
        <v>89</v>
      </c>
    </row>
    <row r="6793" spans="1:7" x14ac:dyDescent="0.2">
      <c r="A6793">
        <v>3.0611540303638899E+17</v>
      </c>
      <c r="B6793" t="s">
        <v>12942</v>
      </c>
      <c r="C6793" t="e">
        <f xml:space="preserve"> bethosborne14 Thanks.</f>
        <v>#NAME?</v>
      </c>
      <c r="D6793" s="1">
        <v>41330.830717592595</v>
      </c>
      <c r="E6793">
        <v>5</v>
      </c>
      <c r="F6793">
        <v>1</v>
      </c>
      <c r="G6793" t="s">
        <v>89</v>
      </c>
    </row>
    <row r="6794" spans="1:7" x14ac:dyDescent="0.2">
      <c r="A6794">
        <v>3.0611569337030598E+17</v>
      </c>
      <c r="B6794" t="s">
        <v>12943</v>
      </c>
      <c r="C6794" t="e">
        <f>_xlfn.SINGLE( RPMNANA Thanks), good question/good point.</f>
        <v>#NAME?</v>
      </c>
      <c r="D6794" s="1">
        <v>41330.831516203703</v>
      </c>
      <c r="E6794">
        <v>4</v>
      </c>
      <c r="F6794">
        <v>1</v>
      </c>
      <c r="G6794" t="s">
        <v>89</v>
      </c>
    </row>
    <row r="6795" spans="1:7" x14ac:dyDescent="0.2">
      <c r="A6795">
        <v>3.0611604857332902E+17</v>
      </c>
      <c r="B6795" t="s">
        <v>12944</v>
      </c>
      <c r="C6795" t="e">
        <f xml:space="preserve"> JMarkTiller Thanks.</f>
        <v>#NAME?</v>
      </c>
      <c r="D6795" s="1">
        <v>41330.832499999997</v>
      </c>
      <c r="E6795">
        <v>4</v>
      </c>
      <c r="F6795">
        <v>3</v>
      </c>
      <c r="G6795" t="s">
        <v>89</v>
      </c>
    </row>
    <row r="6796" spans="1:7" x14ac:dyDescent="0.2">
      <c r="A6796">
        <v>3.0612108464057101E+17</v>
      </c>
      <c r="B6796" t="s">
        <v>12945</v>
      </c>
      <c r="C6796" t="s">
        <v>12946</v>
      </c>
      <c r="D6796" s="1">
        <v>41330.846388888887</v>
      </c>
      <c r="E6796">
        <v>17</v>
      </c>
      <c r="F6796">
        <v>5</v>
      </c>
      <c r="G6796" t="s">
        <v>215</v>
      </c>
    </row>
    <row r="6797" spans="1:7" x14ac:dyDescent="0.2">
      <c r="A6797">
        <v>3.0612189917859802E+17</v>
      </c>
      <c r="B6797" t="s">
        <v>12947</v>
      </c>
      <c r="C6797" t="s">
        <v>12948</v>
      </c>
      <c r="D6797" s="1">
        <v>41330.848634259259</v>
      </c>
      <c r="E6797">
        <v>28</v>
      </c>
      <c r="F6797">
        <v>11</v>
      </c>
      <c r="G6797" t="s">
        <v>89</v>
      </c>
    </row>
    <row r="6798" spans="1:7" x14ac:dyDescent="0.2">
      <c r="A6798">
        <v>3.0612331092681498E+17</v>
      </c>
      <c r="B6798" t="s">
        <v>12949</v>
      </c>
      <c r="C6798" t="s">
        <v>12950</v>
      </c>
      <c r="D6798" s="1">
        <v>41330.852534722224</v>
      </c>
      <c r="E6798">
        <v>42</v>
      </c>
      <c r="F6798">
        <v>13</v>
      </c>
      <c r="G6798" t="s">
        <v>89</v>
      </c>
    </row>
    <row r="6799" spans="1:7" x14ac:dyDescent="0.2">
      <c r="A6799">
        <v>3.0613148029852E+17</v>
      </c>
      <c r="B6799" t="s">
        <v>12951</v>
      </c>
      <c r="C6799" t="s">
        <v>12952</v>
      </c>
      <c r="D6799" s="1">
        <v>41330.875081018516</v>
      </c>
      <c r="E6799">
        <v>27</v>
      </c>
      <c r="F6799">
        <v>11</v>
      </c>
      <c r="G6799" t="s">
        <v>89</v>
      </c>
    </row>
    <row r="6800" spans="1:7" x14ac:dyDescent="0.2">
      <c r="A6800">
        <v>3.0613162666295699E+17</v>
      </c>
      <c r="B6800" t="s">
        <v>12953</v>
      </c>
      <c r="C6800" t="s">
        <v>12954</v>
      </c>
      <c r="D6800" s="1">
        <v>41330.875486111108</v>
      </c>
      <c r="E6800">
        <v>27</v>
      </c>
      <c r="F6800">
        <v>10</v>
      </c>
      <c r="G6800" t="s">
        <v>89</v>
      </c>
    </row>
    <row r="6801" spans="1:7" x14ac:dyDescent="0.2">
      <c r="A6801">
        <v>3.0613818615177203E+17</v>
      </c>
      <c r="B6801" t="s">
        <v>12955</v>
      </c>
      <c r="C6801" t="s">
        <v>12956</v>
      </c>
      <c r="D6801" s="1">
        <v>41330.893587962964</v>
      </c>
      <c r="E6801">
        <v>103</v>
      </c>
      <c r="F6801">
        <v>71</v>
      </c>
    </row>
    <row r="6802" spans="1:7" x14ac:dyDescent="0.2">
      <c r="A6802">
        <v>3.0613859115794803E+17</v>
      </c>
      <c r="B6802" t="s">
        <v>12957</v>
      </c>
      <c r="C6802" t="s">
        <v>12958</v>
      </c>
      <c r="D6802" s="1">
        <v>41330.894699074073</v>
      </c>
      <c r="E6802">
        <v>187</v>
      </c>
      <c r="F6802">
        <v>62</v>
      </c>
    </row>
    <row r="6803" spans="1:7" x14ac:dyDescent="0.2">
      <c r="A6803">
        <v>3.0613895034975802E+17</v>
      </c>
      <c r="B6803" t="s">
        <v>12959</v>
      </c>
      <c r="C6803" t="s">
        <v>12960</v>
      </c>
      <c r="D6803" s="1">
        <v>41330.895694444444</v>
      </c>
      <c r="E6803">
        <v>373</v>
      </c>
      <c r="F6803">
        <v>123</v>
      </c>
    </row>
    <row r="6804" spans="1:7" x14ac:dyDescent="0.2">
      <c r="A6804">
        <v>3.0614203465637798E+17</v>
      </c>
      <c r="B6804" t="s">
        <v>12961</v>
      </c>
      <c r="C6804" t="s">
        <v>12962</v>
      </c>
      <c r="D6804" s="1">
        <v>41330.90420138889</v>
      </c>
      <c r="E6804">
        <v>15</v>
      </c>
      <c r="F6804">
        <v>12</v>
      </c>
      <c r="G6804" t="s">
        <v>215</v>
      </c>
    </row>
    <row r="6805" spans="1:7" x14ac:dyDescent="0.2">
      <c r="A6805">
        <v>3.0614255559732403E+17</v>
      </c>
      <c r="B6805" t="s">
        <v>12963</v>
      </c>
      <c r="C6805" t="s">
        <v>12964</v>
      </c>
      <c r="D6805" s="1">
        <v>41330.905636574076</v>
      </c>
      <c r="E6805">
        <v>53</v>
      </c>
      <c r="F6805">
        <v>40</v>
      </c>
      <c r="G6805" t="s">
        <v>215</v>
      </c>
    </row>
    <row r="6806" spans="1:7" x14ac:dyDescent="0.2">
      <c r="A6806">
        <v>3.0614607348170701E+17</v>
      </c>
      <c r="B6806" t="s">
        <v>12965</v>
      </c>
      <c r="C6806" t="s">
        <v>12966</v>
      </c>
      <c r="D6806" s="1">
        <v>41330.915347222224</v>
      </c>
      <c r="E6806">
        <v>513</v>
      </c>
      <c r="F6806">
        <v>330</v>
      </c>
    </row>
    <row r="6807" spans="1:7" x14ac:dyDescent="0.2">
      <c r="A6807">
        <v>3.0614961903176397E+17</v>
      </c>
      <c r="B6807" t="s">
        <v>12967</v>
      </c>
      <c r="C6807" t="s">
        <v>12968</v>
      </c>
      <c r="D6807" s="1">
        <v>41330.925127314818</v>
      </c>
      <c r="E6807">
        <v>93</v>
      </c>
      <c r="F6807">
        <v>39</v>
      </c>
    </row>
    <row r="6808" spans="1:7" x14ac:dyDescent="0.2">
      <c r="A6808">
        <v>3.0615004899404499E+17</v>
      </c>
      <c r="B6808" t="s">
        <v>12969</v>
      </c>
      <c r="C6808" t="s">
        <v>12970</v>
      </c>
      <c r="D6808" s="1">
        <v>41330.926319444443</v>
      </c>
      <c r="E6808">
        <v>53</v>
      </c>
      <c r="F6808">
        <v>14</v>
      </c>
    </row>
    <row r="6809" spans="1:7" x14ac:dyDescent="0.2">
      <c r="A6809">
        <v>3.0615006247453901E+17</v>
      </c>
      <c r="B6809" t="s">
        <v>12971</v>
      </c>
      <c r="C6809" t="s">
        <v>12972</v>
      </c>
      <c r="D6809" s="1">
        <v>41330.926354166666</v>
      </c>
      <c r="E6809">
        <v>207</v>
      </c>
      <c r="F6809">
        <v>38</v>
      </c>
    </row>
    <row r="6810" spans="1:7" x14ac:dyDescent="0.2">
      <c r="A6810">
        <v>3.0615329008372902E+17</v>
      </c>
      <c r="B6810" t="s">
        <v>12973</v>
      </c>
      <c r="C6810" t="s">
        <v>12974</v>
      </c>
      <c r="D6810" s="1">
        <v>41330.935266203705</v>
      </c>
      <c r="E6810">
        <v>31</v>
      </c>
      <c r="F6810">
        <v>9</v>
      </c>
      <c r="G6810" t="s">
        <v>215</v>
      </c>
    </row>
    <row r="6811" spans="1:7" x14ac:dyDescent="0.2">
      <c r="A6811">
        <v>3.0617776701428499E+17</v>
      </c>
      <c r="B6811" t="s">
        <v>12975</v>
      </c>
      <c r="C6811" t="s">
        <v>12976</v>
      </c>
      <c r="D6811" s="1">
        <v>41331.002800925926</v>
      </c>
      <c r="E6811">
        <v>396</v>
      </c>
      <c r="F6811">
        <v>146</v>
      </c>
      <c r="G6811" t="s">
        <v>215</v>
      </c>
    </row>
    <row r="6812" spans="1:7" x14ac:dyDescent="0.2">
      <c r="A6812">
        <v>3.0620337023288499E+17</v>
      </c>
      <c r="B6812" t="s">
        <v>12977</v>
      </c>
      <c r="C6812" t="e">
        <f>David18Graham. Thanks David.</f>
        <v>#NAME?</v>
      </c>
      <c r="D6812" s="1">
        <v>41331.073460648149</v>
      </c>
      <c r="E6812">
        <v>2</v>
      </c>
      <c r="F6812">
        <v>0</v>
      </c>
      <c r="G6812" t="e">
        <f>David18Graham</f>
        <v>#NAME?</v>
      </c>
    </row>
    <row r="6813" spans="1:7" x14ac:dyDescent="0.2">
      <c r="A6813">
        <v>3.0620402832338899E+17</v>
      </c>
      <c r="B6813" t="s">
        <v>12978</v>
      </c>
      <c r="C6813" t="e">
        <f xml:space="preserve"> paul1994loan. Thanks.</f>
        <v>#NAME?</v>
      </c>
      <c r="D6813" s="1">
        <v>41331.075277777774</v>
      </c>
      <c r="E6813">
        <v>3</v>
      </c>
      <c r="F6813">
        <v>2</v>
      </c>
      <c r="G6813" t="s">
        <v>89</v>
      </c>
    </row>
    <row r="6814" spans="1:7" x14ac:dyDescent="0.2">
      <c r="A6814">
        <v>3.0620748323870298E+17</v>
      </c>
      <c r="B6814" t="s">
        <v>12979</v>
      </c>
      <c r="C6814" t="s">
        <v>12980</v>
      </c>
      <c r="D6814" s="1">
        <v>41331.084803240738</v>
      </c>
      <c r="E6814">
        <v>108</v>
      </c>
      <c r="F6814">
        <v>125</v>
      </c>
    </row>
    <row r="6815" spans="1:7" x14ac:dyDescent="0.2">
      <c r="A6815">
        <v>3.0620801974049498E+17</v>
      </c>
      <c r="B6815" t="s">
        <v>12981</v>
      </c>
      <c r="C6815" t="e">
        <f xml:space="preserve"> TheOnlyCdorsey. Thanks.</f>
        <v>#NAME?</v>
      </c>
      <c r="D6815" s="1">
        <v>41331.086284722223</v>
      </c>
      <c r="E6815">
        <v>5</v>
      </c>
      <c r="F6815">
        <v>5</v>
      </c>
      <c r="G6815" t="s">
        <v>89</v>
      </c>
    </row>
    <row r="6816" spans="1:7" x14ac:dyDescent="0.2">
      <c r="A6816">
        <v>3.0620891857985101E+17</v>
      </c>
      <c r="B6816" t="s">
        <v>12982</v>
      </c>
      <c r="C6816" t="e">
        <f xml:space="preserve"> turrizal. Thanks.</f>
        <v>#NAME?</v>
      </c>
      <c r="D6816" s="1">
        <v>41331.088761574072</v>
      </c>
      <c r="E6816">
        <v>2</v>
      </c>
      <c r="F6816">
        <v>2</v>
      </c>
      <c r="G6816" t="s">
        <v>89</v>
      </c>
    </row>
    <row r="6817" spans="1:7" x14ac:dyDescent="0.2">
      <c r="A6817">
        <v>3.0621080010269901E+17</v>
      </c>
      <c r="B6817" t="s">
        <v>12983</v>
      </c>
      <c r="C6817" t="e">
        <f xml:space="preserve"> MJGrilliot. Thanks.</f>
        <v>#NAME?</v>
      </c>
      <c r="D6817" s="1">
        <v>41331.093958333331</v>
      </c>
      <c r="E6817">
        <v>3</v>
      </c>
      <c r="F6817">
        <v>2</v>
      </c>
      <c r="G6817" t="s">
        <v>89</v>
      </c>
    </row>
    <row r="6818" spans="1:7" x14ac:dyDescent="0.2">
      <c r="A6818">
        <v>3.0621167723650202E+17</v>
      </c>
      <c r="B6818" t="s">
        <v>12984</v>
      </c>
      <c r="C6818" t="e">
        <f>Jorkellett. Interesting and Thanks.</f>
        <v>#NAME?</v>
      </c>
      <c r="D6818" s="1">
        <v>41331.096377314818</v>
      </c>
      <c r="E6818">
        <v>1</v>
      </c>
      <c r="F6818">
        <v>0</v>
      </c>
      <c r="G6818" t="e">
        <f>Jorkellett</f>
        <v>#NAME?</v>
      </c>
    </row>
    <row r="6819" spans="1:7" x14ac:dyDescent="0.2">
      <c r="A6819">
        <v>3.0621292169071398E+17</v>
      </c>
      <c r="B6819" t="s">
        <v>12985</v>
      </c>
      <c r="C6819" t="e">
        <f xml:space="preserve"> whalinn5. no but Thanks.</f>
        <v>#NAME?</v>
      </c>
      <c r="D6819" s="1">
        <v>41331.099814814814</v>
      </c>
      <c r="E6819">
        <v>3</v>
      </c>
      <c r="F6819">
        <v>0</v>
      </c>
      <c r="G6819" t="s">
        <v>89</v>
      </c>
    </row>
    <row r="6820" spans="1:7" x14ac:dyDescent="0.2">
      <c r="A6820">
        <v>3.0621315104782701E+17</v>
      </c>
      <c r="B6820" t="s">
        <v>12986</v>
      </c>
      <c r="C6820" t="e">
        <f xml:space="preserve"> RamiroDamil. Thanks.</f>
        <v>#NAME?</v>
      </c>
      <c r="D6820" s="1">
        <v>41331.100451388891</v>
      </c>
      <c r="E6820">
        <v>5</v>
      </c>
      <c r="F6820">
        <v>0</v>
      </c>
      <c r="G6820" t="s">
        <v>89</v>
      </c>
    </row>
    <row r="6821" spans="1:7" x14ac:dyDescent="0.2">
      <c r="A6821">
        <v>3.0623588258587002E+17</v>
      </c>
      <c r="B6821" t="s">
        <v>12987</v>
      </c>
      <c r="C6821" t="s">
        <v>12988</v>
      </c>
      <c r="D6821" s="1">
        <v>41331.163171296299</v>
      </c>
      <c r="E6821">
        <v>511</v>
      </c>
      <c r="F6821">
        <v>273</v>
      </c>
    </row>
    <row r="6822" spans="1:7" x14ac:dyDescent="0.2">
      <c r="A6822">
        <v>3.0623620311877197E+17</v>
      </c>
      <c r="B6822" t="s">
        <v>12989</v>
      </c>
      <c r="C6822" t="s">
        <v>12990</v>
      </c>
      <c r="D6822" s="1">
        <v>41331.1640625</v>
      </c>
      <c r="E6822">
        <v>2</v>
      </c>
      <c r="F6822">
        <v>0</v>
      </c>
      <c r="G6822" t="s">
        <v>89</v>
      </c>
    </row>
    <row r="6823" spans="1:7" x14ac:dyDescent="0.2">
      <c r="A6823">
        <v>3.0623685976642298E+17</v>
      </c>
      <c r="B6823" t="s">
        <v>12991</v>
      </c>
      <c r="C6823" t="s">
        <v>12992</v>
      </c>
      <c r="D6823" s="1">
        <v>41331.165868055556</v>
      </c>
      <c r="E6823">
        <v>1</v>
      </c>
      <c r="F6823">
        <v>0</v>
      </c>
      <c r="G6823" t="e">
        <f>teaparty321</f>
        <v>#NAME?</v>
      </c>
    </row>
    <row r="6824" spans="1:7" x14ac:dyDescent="0.2">
      <c r="A6824">
        <v>3.0623924687486502E+17</v>
      </c>
      <c r="B6824" t="s">
        <v>12993</v>
      </c>
      <c r="C6824" t="s">
        <v>12994</v>
      </c>
      <c r="D6824" s="1">
        <v>41331.172453703701</v>
      </c>
      <c r="E6824">
        <v>5</v>
      </c>
      <c r="F6824">
        <v>6</v>
      </c>
      <c r="G6824" t="e">
        <f>reidtruuu</f>
        <v>#NAME?</v>
      </c>
    </row>
    <row r="6825" spans="1:7" x14ac:dyDescent="0.2">
      <c r="A6825">
        <v>3.0634927279688902E+17</v>
      </c>
      <c r="B6825" t="s">
        <v>12995</v>
      </c>
      <c r="C6825" t="e">
        <f>RockShannon108. Thanks.</f>
        <v>#NAME?</v>
      </c>
      <c r="D6825" s="1">
        <v>41331.476064814815</v>
      </c>
      <c r="E6825">
        <v>3</v>
      </c>
      <c r="F6825">
        <v>0</v>
      </c>
      <c r="G6825" t="e">
        <f>RockShannon108</f>
        <v>#NAME?</v>
      </c>
    </row>
    <row r="6826" spans="1:7" x14ac:dyDescent="0.2">
      <c r="A6826">
        <v>3.0635004526607501E+17</v>
      </c>
      <c r="B6826" t="s">
        <v>12996</v>
      </c>
      <c r="C6826" t="e">
        <f xml:space="preserve"> DeasWorld. Thanks.</f>
        <v>#NAME?</v>
      </c>
      <c r="D6826" s="1">
        <v>41331.478206018517</v>
      </c>
      <c r="E6826">
        <v>4</v>
      </c>
      <c r="F6826">
        <v>1</v>
      </c>
      <c r="G6826" t="s">
        <v>89</v>
      </c>
    </row>
    <row r="6827" spans="1:7" x14ac:dyDescent="0.2">
      <c r="A6827">
        <v>3.0635018921038202E+17</v>
      </c>
      <c r="B6827" t="s">
        <v>12997</v>
      </c>
      <c r="C6827" t="e">
        <f xml:space="preserve"> Keval_Camden. Thanks.</f>
        <v>#NAME?</v>
      </c>
      <c r="D6827" s="1">
        <v>41331.47859953704</v>
      </c>
      <c r="E6827">
        <v>4</v>
      </c>
      <c r="F6827">
        <v>2</v>
      </c>
      <c r="G6827" t="s">
        <v>89</v>
      </c>
    </row>
    <row r="6828" spans="1:7" x14ac:dyDescent="0.2">
      <c r="A6828">
        <v>3.06350612264656E+17</v>
      </c>
      <c r="B6828" t="s">
        <v>12998</v>
      </c>
      <c r="C6828" t="e">
        <f xml:space="preserve"> NewYorkATM. Thanks.</f>
        <v>#NAME?</v>
      </c>
      <c r="D6828" s="1">
        <v>41331.479768518519</v>
      </c>
      <c r="E6828">
        <v>9</v>
      </c>
      <c r="F6828">
        <v>1</v>
      </c>
      <c r="G6828" t="s">
        <v>89</v>
      </c>
    </row>
    <row r="6829" spans="1:7" x14ac:dyDescent="0.2">
      <c r="A6829">
        <v>3.0642247366098502E+17</v>
      </c>
      <c r="B6829" t="s">
        <v>12999</v>
      </c>
      <c r="C6829" t="s">
        <v>13000</v>
      </c>
      <c r="D6829" s="1">
        <v>41331.678067129629</v>
      </c>
      <c r="E6829">
        <v>555</v>
      </c>
      <c r="F6829">
        <v>200</v>
      </c>
    </row>
    <row r="6830" spans="1:7" x14ac:dyDescent="0.2">
      <c r="A6830">
        <v>3.0642297631473997E+17</v>
      </c>
      <c r="B6830" t="s">
        <v>13001</v>
      </c>
      <c r="C6830" t="s">
        <v>13002</v>
      </c>
      <c r="D6830" s="1">
        <v>41331.679456018515</v>
      </c>
      <c r="E6830">
        <v>18</v>
      </c>
      <c r="F6830">
        <v>21</v>
      </c>
      <c r="G6830" t="s">
        <v>215</v>
      </c>
    </row>
    <row r="6831" spans="1:7" x14ac:dyDescent="0.2">
      <c r="A6831">
        <v>3.0642382247781901E+17</v>
      </c>
      <c r="B6831" t="s">
        <v>13003</v>
      </c>
      <c r="C6831" t="s">
        <v>13004</v>
      </c>
      <c r="D6831" s="1">
        <v>41331.681793981479</v>
      </c>
      <c r="E6831">
        <v>585</v>
      </c>
      <c r="F6831">
        <v>339</v>
      </c>
    </row>
    <row r="6832" spans="1:7" x14ac:dyDescent="0.2">
      <c r="A6832">
        <v>3.0645945606406502E+17</v>
      </c>
      <c r="B6832" t="s">
        <v>13005</v>
      </c>
      <c r="C6832" t="s">
        <v>13006</v>
      </c>
      <c r="D6832" s="1">
        <v>41331.780115740738</v>
      </c>
      <c r="E6832">
        <v>18</v>
      </c>
      <c r="F6832">
        <v>7</v>
      </c>
      <c r="G6832" t="s">
        <v>89</v>
      </c>
    </row>
    <row r="6833" spans="1:7" x14ac:dyDescent="0.2">
      <c r="A6833">
        <v>3.0645963523214899E+17</v>
      </c>
      <c r="B6833" t="s">
        <v>13007</v>
      </c>
      <c r="C6833" t="s">
        <v>13008</v>
      </c>
      <c r="D6833" s="1">
        <v>41331.780613425923</v>
      </c>
      <c r="E6833">
        <v>27</v>
      </c>
      <c r="F6833">
        <v>6</v>
      </c>
      <c r="G6833" t="s">
        <v>89</v>
      </c>
    </row>
    <row r="6834" spans="1:7" x14ac:dyDescent="0.2">
      <c r="A6834">
        <v>3.0646427700547898E+17</v>
      </c>
      <c r="B6834" t="s">
        <v>13009</v>
      </c>
      <c r="C6834" t="s">
        <v>13010</v>
      </c>
      <c r="D6834" s="1">
        <v>41331.793425925927</v>
      </c>
      <c r="E6834">
        <v>32</v>
      </c>
      <c r="F6834">
        <v>9</v>
      </c>
      <c r="G6834" t="s">
        <v>89</v>
      </c>
    </row>
    <row r="6835" spans="1:7" x14ac:dyDescent="0.2">
      <c r="A6835">
        <v>3.0646442553837901E+17</v>
      </c>
      <c r="B6835" t="s">
        <v>13011</v>
      </c>
      <c r="C6835" t="s">
        <v>13012</v>
      </c>
      <c r="D6835" s="1">
        <v>41331.79383101852</v>
      </c>
      <c r="E6835">
        <v>50</v>
      </c>
      <c r="F6835">
        <v>29</v>
      </c>
      <c r="G6835" t="s">
        <v>89</v>
      </c>
    </row>
    <row r="6836" spans="1:7" x14ac:dyDescent="0.2">
      <c r="A6836">
        <v>3.0646467741051597E+17</v>
      </c>
      <c r="B6836" t="s">
        <v>13013</v>
      </c>
      <c r="C6836" t="s">
        <v>13014</v>
      </c>
      <c r="D6836" s="1">
        <v>41331.794502314813</v>
      </c>
      <c r="E6836">
        <v>35</v>
      </c>
      <c r="F6836">
        <v>28</v>
      </c>
    </row>
    <row r="6837" spans="1:7" x14ac:dyDescent="0.2">
      <c r="A6837">
        <v>3.0646469226674899E+17</v>
      </c>
      <c r="B6837" t="s">
        <v>13015</v>
      </c>
      <c r="C6837" t="s">
        <v>13016</v>
      </c>
      <c r="D6837" s="1">
        <v>41331.794571759259</v>
      </c>
      <c r="E6837">
        <v>96</v>
      </c>
      <c r="F6837">
        <v>55</v>
      </c>
    </row>
    <row r="6838" spans="1:7" x14ac:dyDescent="0.2">
      <c r="A6838">
        <v>3.0646563851848902E+17</v>
      </c>
      <c r="B6838" t="s">
        <v>13017</v>
      </c>
      <c r="C6838" t="s">
        <v>13018</v>
      </c>
      <c r="D6838" s="1">
        <v>41331.797175925924</v>
      </c>
      <c r="E6838">
        <v>7</v>
      </c>
      <c r="F6838">
        <v>20</v>
      </c>
    </row>
    <row r="6839" spans="1:7" x14ac:dyDescent="0.2">
      <c r="A6839">
        <v>3.0646567612882099E+17</v>
      </c>
      <c r="B6839" t="s">
        <v>13019</v>
      </c>
      <c r="C6839" t="s">
        <v>13020</v>
      </c>
      <c r="D6839" s="1">
        <v>41331.797280092593</v>
      </c>
      <c r="E6839">
        <v>12</v>
      </c>
      <c r="F6839">
        <v>11</v>
      </c>
    </row>
    <row r="6840" spans="1:7" x14ac:dyDescent="0.2">
      <c r="A6840">
        <v>3.0646588222014598E+17</v>
      </c>
      <c r="B6840" t="s">
        <v>13021</v>
      </c>
      <c r="C6840" t="s">
        <v>13022</v>
      </c>
      <c r="D6840" s="1">
        <v>41331.797847222224</v>
      </c>
      <c r="E6840">
        <v>42</v>
      </c>
      <c r="F6840">
        <v>19</v>
      </c>
    </row>
    <row r="6841" spans="1:7" x14ac:dyDescent="0.2">
      <c r="A6841">
        <v>3.0646593048399802E+17</v>
      </c>
      <c r="B6841" t="s">
        <v>13023</v>
      </c>
      <c r="C6841" t="s">
        <v>13024</v>
      </c>
      <c r="D6841" s="1">
        <v>41331.797986111109</v>
      </c>
      <c r="E6841">
        <v>21</v>
      </c>
      <c r="F6841">
        <v>18</v>
      </c>
    </row>
    <row r="6842" spans="1:7" x14ac:dyDescent="0.2">
      <c r="A6842">
        <v>3.0647262371656397E+17</v>
      </c>
      <c r="B6842" t="s">
        <v>13025</v>
      </c>
      <c r="C6842" t="s">
        <v>13026</v>
      </c>
      <c r="D6842" s="1">
        <v>41331.816458333335</v>
      </c>
      <c r="E6842">
        <v>27</v>
      </c>
      <c r="F6842">
        <v>17</v>
      </c>
    </row>
    <row r="6843" spans="1:7" x14ac:dyDescent="0.2">
      <c r="A6843">
        <v>3.0647263787234502E+17</v>
      </c>
      <c r="B6843" t="s">
        <v>13027</v>
      </c>
      <c r="C6843" t="s">
        <v>13028</v>
      </c>
      <c r="D6843" s="1">
        <v>41331.816493055558</v>
      </c>
      <c r="E6843">
        <v>86</v>
      </c>
      <c r="F6843">
        <v>48</v>
      </c>
      <c r="G6843" t="s">
        <v>89</v>
      </c>
    </row>
    <row r="6844" spans="1:7" x14ac:dyDescent="0.2">
      <c r="A6844">
        <v>3.0647313171810701E+17</v>
      </c>
      <c r="B6844" t="s">
        <v>13029</v>
      </c>
      <c r="C6844" t="s">
        <v>13030</v>
      </c>
      <c r="D6844" s="1">
        <v>41331.817858796298</v>
      </c>
      <c r="E6844">
        <v>27</v>
      </c>
      <c r="F6844">
        <v>14</v>
      </c>
    </row>
    <row r="6845" spans="1:7" x14ac:dyDescent="0.2">
      <c r="A6845">
        <v>3.0647314603745203E+17</v>
      </c>
      <c r="B6845" t="s">
        <v>13031</v>
      </c>
      <c r="C6845" t="s">
        <v>13032</v>
      </c>
      <c r="D6845" s="1">
        <v>41331.817893518521</v>
      </c>
      <c r="E6845">
        <v>72</v>
      </c>
      <c r="F6845">
        <v>31</v>
      </c>
      <c r="G6845" t="s">
        <v>89</v>
      </c>
    </row>
    <row r="6846" spans="1:7" x14ac:dyDescent="0.2">
      <c r="A6846">
        <v>3.06474113973776E+17</v>
      </c>
      <c r="B6846" t="s">
        <v>13033</v>
      </c>
      <c r="C6846" t="s">
        <v>13034</v>
      </c>
      <c r="D6846" s="1">
        <v>41331.820567129631</v>
      </c>
      <c r="E6846">
        <v>61</v>
      </c>
      <c r="F6846">
        <v>55</v>
      </c>
      <c r="G6846" t="s">
        <v>215</v>
      </c>
    </row>
    <row r="6847" spans="1:7" x14ac:dyDescent="0.2">
      <c r="A6847">
        <v>3.0648314591670598E+17</v>
      </c>
      <c r="B6847" t="s">
        <v>13035</v>
      </c>
      <c r="C6847" t="s">
        <v>13036</v>
      </c>
      <c r="D6847" s="1">
        <v>41331.845486111109</v>
      </c>
      <c r="E6847">
        <v>27</v>
      </c>
      <c r="F6847">
        <v>33</v>
      </c>
      <c r="G6847" t="s">
        <v>576</v>
      </c>
    </row>
    <row r="6848" spans="1:7" x14ac:dyDescent="0.2">
      <c r="A6848">
        <v>3.06484333257056E+17</v>
      </c>
      <c r="B6848" t="s">
        <v>13037</v>
      </c>
      <c r="C6848" t="e">
        <f>_xlfn.SINGLE(GjelajG be passionate about Your Work), focus, and never give up.</f>
        <v>#NAME?</v>
      </c>
      <c r="D6848" s="1">
        <v>41331.848761574074</v>
      </c>
      <c r="E6848">
        <v>4</v>
      </c>
      <c r="F6848">
        <v>10</v>
      </c>
      <c r="G6848" t="e">
        <f>GjelajG</f>
        <v>#NAME?</v>
      </c>
    </row>
    <row r="6849" spans="1:8" x14ac:dyDescent="0.2">
      <c r="A6849">
        <v>3.0649103551996301E+17</v>
      </c>
      <c r="B6849" t="s">
        <v>13038</v>
      </c>
      <c r="C6849" t="s">
        <v>13039</v>
      </c>
      <c r="D6849" s="1">
        <v>41331.867256944446</v>
      </c>
      <c r="E6849">
        <v>52</v>
      </c>
      <c r="F6849">
        <v>30</v>
      </c>
      <c r="G6849" t="s">
        <v>89</v>
      </c>
    </row>
    <row r="6850" spans="1:8" x14ac:dyDescent="0.2">
      <c r="A6850">
        <v>3.0649435557161299E+17</v>
      </c>
      <c r="B6850" t="s">
        <v>13040</v>
      </c>
      <c r="C6850" t="s">
        <v>13041</v>
      </c>
      <c r="D6850" s="1">
        <v>41331.876423611109</v>
      </c>
      <c r="E6850">
        <v>36</v>
      </c>
      <c r="F6850">
        <v>23</v>
      </c>
      <c r="G6850" t="s">
        <v>215</v>
      </c>
    </row>
    <row r="6851" spans="1:8" x14ac:dyDescent="0.2">
      <c r="A6851">
        <v>3.0649982711248E+17</v>
      </c>
      <c r="B6851" t="s">
        <v>13042</v>
      </c>
      <c r="C6851" t="s">
        <v>13043</v>
      </c>
      <c r="D6851" s="1">
        <v>41331.891516203701</v>
      </c>
      <c r="E6851">
        <v>29</v>
      </c>
      <c r="F6851">
        <v>12</v>
      </c>
      <c r="G6851" t="s">
        <v>89</v>
      </c>
    </row>
    <row r="6852" spans="1:8" x14ac:dyDescent="0.2">
      <c r="A6852">
        <v>3.0650294106025901E+17</v>
      </c>
      <c r="B6852" t="s">
        <v>13044</v>
      </c>
      <c r="C6852" t="s">
        <v>13045</v>
      </c>
      <c r="D6852" s="1">
        <v>41331.90011574074</v>
      </c>
      <c r="E6852">
        <v>149</v>
      </c>
      <c r="F6852">
        <v>65</v>
      </c>
    </row>
    <row r="6853" spans="1:8" x14ac:dyDescent="0.2">
      <c r="A6853">
        <v>3.0651204347587302E+17</v>
      </c>
      <c r="B6853" t="s">
        <v>13046</v>
      </c>
      <c r="C6853" t="s">
        <v>13047</v>
      </c>
      <c r="D6853" s="1">
        <v>41331.92523148148</v>
      </c>
      <c r="E6853">
        <v>72</v>
      </c>
      <c r="F6853">
        <v>27</v>
      </c>
      <c r="G6853" t="s">
        <v>215</v>
      </c>
    </row>
    <row r="6854" spans="1:8" x14ac:dyDescent="0.2">
      <c r="A6854">
        <v>3.0651360781703898E+17</v>
      </c>
      <c r="B6854" t="s">
        <v>13048</v>
      </c>
      <c r="C6854" t="s">
        <v>13049</v>
      </c>
      <c r="D6854" s="1">
        <v>41331.929548611108</v>
      </c>
      <c r="E6854">
        <v>77</v>
      </c>
      <c r="F6854">
        <v>36</v>
      </c>
    </row>
    <row r="6855" spans="1:8" x14ac:dyDescent="0.2">
      <c r="A6855">
        <v>3.0651809753426701E+17</v>
      </c>
      <c r="B6855" t="s">
        <v>13050</v>
      </c>
      <c r="C6855" t="s">
        <v>13051</v>
      </c>
      <c r="D6855" s="1">
        <v>41331.941932870373</v>
      </c>
      <c r="E6855">
        <v>182</v>
      </c>
      <c r="F6855">
        <v>105</v>
      </c>
      <c r="G6855" t="s">
        <v>576</v>
      </c>
    </row>
    <row r="6856" spans="1:8" x14ac:dyDescent="0.2">
      <c r="A6856">
        <v>3.0651909647906803E+17</v>
      </c>
      <c r="B6856" t="s">
        <v>13052</v>
      </c>
      <c r="C6856" t="s">
        <v>13053</v>
      </c>
      <c r="D6856" s="1">
        <v>41331.944699074076</v>
      </c>
      <c r="E6856">
        <v>18</v>
      </c>
      <c r="F6856">
        <v>11</v>
      </c>
      <c r="G6856" t="s">
        <v>89</v>
      </c>
      <c r="H6856" t="s">
        <v>390</v>
      </c>
    </row>
    <row r="6857" spans="1:8" x14ac:dyDescent="0.2">
      <c r="A6857">
        <v>3.0652113405937997E+17</v>
      </c>
      <c r="B6857" t="s">
        <v>13054</v>
      </c>
      <c r="C6857" t="s">
        <v>13055</v>
      </c>
      <c r="D6857" s="1">
        <v>41331.950312499997</v>
      </c>
      <c r="E6857">
        <v>0</v>
      </c>
      <c r="F6857">
        <v>0</v>
      </c>
      <c r="G6857" t="s">
        <v>215</v>
      </c>
    </row>
    <row r="6858" spans="1:8" x14ac:dyDescent="0.2">
      <c r="A6858">
        <v>3.0652147411675501E+17</v>
      </c>
      <c r="B6858" t="s">
        <v>13056</v>
      </c>
      <c r="C6858" t="e">
        <f xml:space="preserve"> BryanTash Thanks Bryan.</f>
        <v>#NAME?</v>
      </c>
      <c r="D6858" s="1">
        <v>41331.951249999998</v>
      </c>
      <c r="E6858">
        <v>1</v>
      </c>
      <c r="F6858">
        <v>1</v>
      </c>
      <c r="G6858" t="s">
        <v>89</v>
      </c>
    </row>
    <row r="6859" spans="1:8" x14ac:dyDescent="0.2">
      <c r="A6859">
        <v>3.0652170362488E+17</v>
      </c>
      <c r="B6859" t="s">
        <v>13057</v>
      </c>
      <c r="C6859" t="s">
        <v>13058</v>
      </c>
      <c r="D6859" s="1">
        <v>41331.951886574076</v>
      </c>
      <c r="E6859">
        <v>3</v>
      </c>
      <c r="F6859">
        <v>2</v>
      </c>
      <c r="G6859" t="s">
        <v>89</v>
      </c>
    </row>
    <row r="6860" spans="1:8" x14ac:dyDescent="0.2">
      <c r="A6860">
        <v>3.0652180521510899E+17</v>
      </c>
      <c r="B6860" t="s">
        <v>13059</v>
      </c>
      <c r="C6860" t="s">
        <v>13060</v>
      </c>
      <c r="D6860" s="1">
        <v>41331.952164351853</v>
      </c>
      <c r="E6860">
        <v>134</v>
      </c>
      <c r="F6860">
        <v>65</v>
      </c>
      <c r="G6860" t="s">
        <v>215</v>
      </c>
    </row>
    <row r="6861" spans="1:8" x14ac:dyDescent="0.2">
      <c r="A6861">
        <v>3.0654504216260102E+17</v>
      </c>
      <c r="B6861" t="s">
        <v>13061</v>
      </c>
      <c r="C6861" t="s">
        <v>13062</v>
      </c>
      <c r="D6861" s="1">
        <v>41332.016296296293</v>
      </c>
      <c r="E6861">
        <v>77</v>
      </c>
      <c r="F6861">
        <v>60</v>
      </c>
    </row>
    <row r="6862" spans="1:8" x14ac:dyDescent="0.2">
      <c r="A6862">
        <v>3.0659503889123302E+17</v>
      </c>
      <c r="B6862" t="s">
        <v>13063</v>
      </c>
      <c r="C6862" t="s">
        <v>13064</v>
      </c>
      <c r="D6862" s="1">
        <v>41332.15425925926</v>
      </c>
      <c r="E6862">
        <v>123</v>
      </c>
      <c r="F6862">
        <v>60</v>
      </c>
      <c r="G6862" t="e">
        <f>Bill</f>
        <v>#NAME?</v>
      </c>
    </row>
    <row r="6863" spans="1:8" x14ac:dyDescent="0.2">
      <c r="A6863">
        <v>3.06596003878928E+17</v>
      </c>
      <c r="B6863" t="s">
        <v>13065</v>
      </c>
      <c r="C6863" t="s">
        <v>13066</v>
      </c>
      <c r="D6863" s="1">
        <v>41332.156921296293</v>
      </c>
      <c r="E6863">
        <v>89</v>
      </c>
      <c r="F6863">
        <v>96</v>
      </c>
    </row>
    <row r="6864" spans="1:8" x14ac:dyDescent="0.2">
      <c r="A6864">
        <v>3.0659807212379699E+17</v>
      </c>
      <c r="B6864" t="s">
        <v>13067</v>
      </c>
      <c r="C6864" t="s">
        <v>13068</v>
      </c>
      <c r="D6864" s="1">
        <v>41332.162627314814</v>
      </c>
      <c r="E6864">
        <v>55</v>
      </c>
      <c r="F6864">
        <v>52</v>
      </c>
    </row>
    <row r="6865" spans="1:8" x14ac:dyDescent="0.2">
      <c r="A6865">
        <v>3.0660137085582099E+17</v>
      </c>
      <c r="B6865" t="s">
        <v>13069</v>
      </c>
      <c r="C6865" t="s">
        <v>13070</v>
      </c>
      <c r="D6865" s="1">
        <v>41332.171724537038</v>
      </c>
      <c r="E6865">
        <v>10</v>
      </c>
      <c r="F6865">
        <v>11</v>
      </c>
      <c r="G6865" t="s">
        <v>215</v>
      </c>
    </row>
    <row r="6866" spans="1:8" x14ac:dyDescent="0.2">
      <c r="A6866">
        <v>3.0660526192841901E+17</v>
      </c>
      <c r="B6866" t="s">
        <v>13071</v>
      </c>
      <c r="C6866" t="s">
        <v>13072</v>
      </c>
      <c r="D6866" s="1">
        <v>41332.18246527778</v>
      </c>
      <c r="E6866">
        <v>40</v>
      </c>
      <c r="F6866">
        <v>26</v>
      </c>
    </row>
    <row r="6867" spans="1:8" x14ac:dyDescent="0.2">
      <c r="A6867">
        <v>3.0660587027865997E+17</v>
      </c>
      <c r="B6867" t="s">
        <v>13073</v>
      </c>
      <c r="C6867" t="s">
        <v>13074</v>
      </c>
      <c r="D6867" s="1">
        <v>41332.18414351852</v>
      </c>
      <c r="E6867">
        <v>293</v>
      </c>
      <c r="F6867">
        <v>510</v>
      </c>
      <c r="G6867" t="s">
        <v>13075</v>
      </c>
    </row>
    <row r="6868" spans="1:8" x14ac:dyDescent="0.2">
      <c r="A6868">
        <v>3.0665313649022899E+17</v>
      </c>
      <c r="B6868" t="s">
        <v>13076</v>
      </c>
      <c r="C6868" t="e">
        <f xml:space="preserve"> HoppMar. great and Thanks.</f>
        <v>#NAME?</v>
      </c>
      <c r="D6868" s="1">
        <v>41332.314571759256</v>
      </c>
      <c r="E6868">
        <v>0</v>
      </c>
      <c r="F6868">
        <v>0</v>
      </c>
      <c r="G6868" t="s">
        <v>89</v>
      </c>
    </row>
    <row r="6869" spans="1:8" x14ac:dyDescent="0.2">
      <c r="A6869">
        <v>3.0665434668952698E+17</v>
      </c>
      <c r="B6869" t="s">
        <v>13077</v>
      </c>
      <c r="C6869" t="s">
        <v>13078</v>
      </c>
      <c r="D6869" s="1">
        <v>41332.317916666667</v>
      </c>
      <c r="E6869">
        <v>8</v>
      </c>
      <c r="F6869">
        <v>10</v>
      </c>
      <c r="G6869" t="s">
        <v>546</v>
      </c>
    </row>
    <row r="6870" spans="1:8" x14ac:dyDescent="0.2">
      <c r="A6870">
        <v>3.0665488212179302E+17</v>
      </c>
      <c r="B6870" t="s">
        <v>13079</v>
      </c>
      <c r="C6870" t="s">
        <v>13080</v>
      </c>
      <c r="D6870" s="1">
        <v>41332.319386574076</v>
      </c>
      <c r="E6870">
        <v>12</v>
      </c>
      <c r="F6870">
        <v>10</v>
      </c>
      <c r="G6870" t="s">
        <v>215</v>
      </c>
      <c r="H6870" t="s">
        <v>616</v>
      </c>
    </row>
    <row r="6871" spans="1:8" x14ac:dyDescent="0.2">
      <c r="A6871">
        <v>3.06656210659192E+17</v>
      </c>
      <c r="B6871" t="s">
        <v>13081</v>
      </c>
      <c r="C6871" t="s">
        <v>13082</v>
      </c>
      <c r="D6871" s="1">
        <v>41332.323055555556</v>
      </c>
      <c r="E6871">
        <v>12</v>
      </c>
      <c r="F6871">
        <v>5</v>
      </c>
      <c r="G6871" t="s">
        <v>215</v>
      </c>
    </row>
    <row r="6872" spans="1:8" x14ac:dyDescent="0.2">
      <c r="A6872">
        <v>3.06656438112104E+17</v>
      </c>
      <c r="B6872" t="s">
        <v>13083</v>
      </c>
      <c r="C6872" t="s">
        <v>13084</v>
      </c>
      <c r="D6872" s="1">
        <v>41332.323680555557</v>
      </c>
      <c r="E6872">
        <v>8</v>
      </c>
      <c r="F6872">
        <v>8</v>
      </c>
      <c r="G6872" t="s">
        <v>487</v>
      </c>
    </row>
    <row r="6873" spans="1:8" x14ac:dyDescent="0.2">
      <c r="A6873">
        <v>3.06656869898936E+17</v>
      </c>
      <c r="B6873" t="s">
        <v>13085</v>
      </c>
      <c r="C6873" t="s">
        <v>13086</v>
      </c>
      <c r="D6873" s="1">
        <v>41332.324872685182</v>
      </c>
      <c r="E6873">
        <v>11</v>
      </c>
      <c r="F6873">
        <v>7</v>
      </c>
      <c r="G6873" t="s">
        <v>13087</v>
      </c>
    </row>
    <row r="6874" spans="1:8" x14ac:dyDescent="0.2">
      <c r="A6874">
        <v>3.0665736386211802E+17</v>
      </c>
      <c r="B6874" t="s">
        <v>13088</v>
      </c>
      <c r="C6874" t="s">
        <v>13089</v>
      </c>
      <c r="D6874" s="1">
        <v>41332.326238425929</v>
      </c>
      <c r="E6874">
        <v>5</v>
      </c>
      <c r="F6874">
        <v>4</v>
      </c>
      <c r="G6874" t="s">
        <v>13090</v>
      </c>
    </row>
    <row r="6875" spans="1:8" x14ac:dyDescent="0.2">
      <c r="A6875">
        <v>3.0665797199006502E+17</v>
      </c>
      <c r="B6875" t="s">
        <v>13091</v>
      </c>
      <c r="C6875" t="s">
        <v>13092</v>
      </c>
      <c r="D6875" s="1">
        <v>41332.327916666669</v>
      </c>
      <c r="E6875">
        <v>10</v>
      </c>
      <c r="F6875">
        <v>9</v>
      </c>
      <c r="G6875" t="s">
        <v>215</v>
      </c>
      <c r="H6875" t="s">
        <v>13093</v>
      </c>
    </row>
    <row r="6876" spans="1:8" x14ac:dyDescent="0.2">
      <c r="A6876">
        <v>3.0666954469972698E+17</v>
      </c>
      <c r="B6876" t="s">
        <v>13094</v>
      </c>
      <c r="C6876" t="s">
        <v>13095</v>
      </c>
      <c r="D6876" s="1">
        <v>41332.359849537039</v>
      </c>
      <c r="E6876">
        <v>6</v>
      </c>
      <c r="F6876">
        <v>2</v>
      </c>
      <c r="G6876" t="s">
        <v>215</v>
      </c>
      <c r="H6876" t="s">
        <v>390</v>
      </c>
    </row>
    <row r="6877" spans="1:8" x14ac:dyDescent="0.2">
      <c r="A6877">
        <v>3.0666986643221702E+17</v>
      </c>
      <c r="B6877" t="s">
        <v>13096</v>
      </c>
      <c r="C6877" t="e">
        <f>JaylonSeales</f>
        <v>#NAME?</v>
      </c>
      <c r="D6877" s="1">
        <v>41332.36074074074</v>
      </c>
      <c r="E6877">
        <v>1</v>
      </c>
      <c r="F6877">
        <v>2</v>
      </c>
      <c r="G6877" t="e">
        <f>JaylonSeales</f>
        <v>#NAME?</v>
      </c>
    </row>
    <row r="6878" spans="1:8" x14ac:dyDescent="0.2">
      <c r="A6878">
        <v>3.0667005546111699E+17</v>
      </c>
      <c r="B6878" t="s">
        <v>13097</v>
      </c>
      <c r="C6878" t="s">
        <v>13098</v>
      </c>
      <c r="D6878" s="1">
        <v>41332.361261574071</v>
      </c>
      <c r="E6878">
        <v>14</v>
      </c>
      <c r="F6878">
        <v>12</v>
      </c>
      <c r="G6878" t="s">
        <v>215</v>
      </c>
      <c r="H6878" t="s">
        <v>390</v>
      </c>
    </row>
    <row r="6879" spans="1:8" x14ac:dyDescent="0.2">
      <c r="A6879">
        <v>3.06670216459464E+17</v>
      </c>
      <c r="B6879" t="s">
        <v>13099</v>
      </c>
      <c r="C6879" t="s">
        <v>13100</v>
      </c>
      <c r="D6879" s="1">
        <v>41332.361701388887</v>
      </c>
      <c r="E6879">
        <v>10</v>
      </c>
      <c r="F6879">
        <v>7</v>
      </c>
      <c r="G6879" t="s">
        <v>576</v>
      </c>
    </row>
    <row r="6880" spans="1:8" x14ac:dyDescent="0.2">
      <c r="A6880">
        <v>3.0667040266140403E+17</v>
      </c>
      <c r="B6880" t="s">
        <v>13101</v>
      </c>
      <c r="C6880" t="s">
        <v>13102</v>
      </c>
      <c r="D6880" s="1">
        <v>41332.362222222226</v>
      </c>
      <c r="E6880">
        <v>11</v>
      </c>
      <c r="F6880">
        <v>8</v>
      </c>
      <c r="G6880" t="s">
        <v>215</v>
      </c>
      <c r="H6880" t="s">
        <v>616</v>
      </c>
    </row>
    <row r="6881" spans="1:8" x14ac:dyDescent="0.2">
      <c r="A6881">
        <v>3.0667176362916602E+17</v>
      </c>
      <c r="B6881" t="s">
        <v>13103</v>
      </c>
      <c r="C6881" t="s">
        <v>13104</v>
      </c>
      <c r="D6881" s="1">
        <v>41332.365972222222</v>
      </c>
      <c r="E6881">
        <v>4</v>
      </c>
      <c r="F6881">
        <v>6</v>
      </c>
      <c r="G6881" t="s">
        <v>215</v>
      </c>
    </row>
    <row r="6882" spans="1:8" x14ac:dyDescent="0.2">
      <c r="A6882">
        <v>3.06673134231248E+17</v>
      </c>
      <c r="B6882" t="s">
        <v>13105</v>
      </c>
      <c r="C6882" t="s">
        <v>13106</v>
      </c>
      <c r="D6882" s="1">
        <v>41332.369756944441</v>
      </c>
      <c r="E6882">
        <v>15</v>
      </c>
      <c r="F6882">
        <v>11</v>
      </c>
      <c r="G6882" t="s">
        <v>215</v>
      </c>
    </row>
    <row r="6883" spans="1:8" x14ac:dyDescent="0.2">
      <c r="A6883">
        <v>3.0667411890283699E+17</v>
      </c>
      <c r="B6883" t="s">
        <v>13107</v>
      </c>
      <c r="C6883" t="s">
        <v>13108</v>
      </c>
      <c r="D6883" s="1">
        <v>41332.372476851851</v>
      </c>
      <c r="E6883">
        <v>17</v>
      </c>
      <c r="F6883">
        <v>22</v>
      </c>
      <c r="G6883" t="s">
        <v>576</v>
      </c>
    </row>
    <row r="6884" spans="1:8" x14ac:dyDescent="0.2">
      <c r="A6884">
        <v>3.0667519743873798E+17</v>
      </c>
      <c r="B6884" t="s">
        <v>13109</v>
      </c>
      <c r="C6884" t="s">
        <v>13110</v>
      </c>
      <c r="D6884" s="1">
        <v>41332.375451388885</v>
      </c>
      <c r="E6884">
        <v>11</v>
      </c>
      <c r="F6884">
        <v>7</v>
      </c>
      <c r="G6884" t="s">
        <v>215</v>
      </c>
      <c r="H6884" t="s">
        <v>390</v>
      </c>
    </row>
    <row r="6885" spans="1:8" x14ac:dyDescent="0.2">
      <c r="A6885">
        <v>3.0667572878576E+17</v>
      </c>
      <c r="B6885" t="s">
        <v>13111</v>
      </c>
      <c r="C6885" t="s">
        <v>13112</v>
      </c>
      <c r="D6885" s="1">
        <v>41332.376909722225</v>
      </c>
      <c r="E6885">
        <v>10</v>
      </c>
      <c r="F6885">
        <v>4</v>
      </c>
      <c r="G6885" t="s">
        <v>215</v>
      </c>
      <c r="H6885" t="s">
        <v>390</v>
      </c>
    </row>
    <row r="6886" spans="1:8" x14ac:dyDescent="0.2">
      <c r="A6886">
        <v>3.0667631521237798E+17</v>
      </c>
      <c r="B6886" t="s">
        <v>13113</v>
      </c>
      <c r="C6886" t="e">
        <f xml:space="preserve"> KarsynSharp</f>
        <v>#NAME?</v>
      </c>
      <c r="D6886" s="1">
        <v>41332.378530092596</v>
      </c>
      <c r="E6886">
        <v>7</v>
      </c>
      <c r="F6886">
        <v>8</v>
      </c>
      <c r="G6886" t="s">
        <v>89</v>
      </c>
    </row>
    <row r="6887" spans="1:8" x14ac:dyDescent="0.2">
      <c r="A6887">
        <v>3.0672534684841101E+17</v>
      </c>
      <c r="B6887" t="s">
        <v>13114</v>
      </c>
      <c r="C6887" t="s">
        <v>13115</v>
      </c>
      <c r="D6887" s="1">
        <v>41332.513842592591</v>
      </c>
      <c r="E6887">
        <v>33</v>
      </c>
      <c r="F6887">
        <v>29</v>
      </c>
      <c r="G6887" t="s">
        <v>215</v>
      </c>
    </row>
    <row r="6888" spans="1:8" x14ac:dyDescent="0.2">
      <c r="A6888">
        <v>3.0674139722928102E+17</v>
      </c>
      <c r="B6888" t="s">
        <v>13116</v>
      </c>
      <c r="C6888" t="s">
        <v>13117</v>
      </c>
      <c r="D6888" s="1">
        <v>41332.558125000003</v>
      </c>
      <c r="E6888">
        <v>62</v>
      </c>
      <c r="F6888">
        <v>105</v>
      </c>
      <c r="G6888" t="s">
        <v>215</v>
      </c>
    </row>
    <row r="6889" spans="1:8" x14ac:dyDescent="0.2">
      <c r="A6889">
        <v>3.0674689618832102E+17</v>
      </c>
      <c r="B6889" t="s">
        <v>13118</v>
      </c>
      <c r="C6889" t="s">
        <v>13119</v>
      </c>
      <c r="D6889" s="1">
        <v>41332.573298611111</v>
      </c>
      <c r="E6889">
        <v>25</v>
      </c>
      <c r="F6889">
        <v>35</v>
      </c>
    </row>
    <row r="6890" spans="1:8" x14ac:dyDescent="0.2">
      <c r="A6890">
        <v>3.0674948903156902E+17</v>
      </c>
      <c r="B6890" t="s">
        <v>13120</v>
      </c>
      <c r="C6890" t="s">
        <v>13121</v>
      </c>
      <c r="D6890" s="1">
        <v>41332.580451388887</v>
      </c>
      <c r="E6890">
        <v>12</v>
      </c>
      <c r="F6890">
        <v>7</v>
      </c>
      <c r="G6890" t="s">
        <v>215</v>
      </c>
    </row>
    <row r="6891" spans="1:8" x14ac:dyDescent="0.2">
      <c r="A6891">
        <v>3.0676556886062598E+17</v>
      </c>
      <c r="B6891" t="s">
        <v>13122</v>
      </c>
      <c r="C6891" t="s">
        <v>13123</v>
      </c>
      <c r="D6891" s="1">
        <v>41332.624826388892</v>
      </c>
      <c r="E6891">
        <v>2</v>
      </c>
      <c r="F6891">
        <v>3</v>
      </c>
      <c r="G6891" t="s">
        <v>215</v>
      </c>
    </row>
    <row r="6892" spans="1:8" x14ac:dyDescent="0.2">
      <c r="A6892">
        <v>3.0676590648111898E+17</v>
      </c>
      <c r="B6892" t="s">
        <v>13124</v>
      </c>
      <c r="C6892" t="s">
        <v>13125</v>
      </c>
      <c r="D6892" s="1">
        <v>41332.625763888886</v>
      </c>
      <c r="E6892">
        <v>1</v>
      </c>
      <c r="F6892">
        <v>1</v>
      </c>
      <c r="G6892" t="s">
        <v>487</v>
      </c>
    </row>
    <row r="6893" spans="1:8" x14ac:dyDescent="0.2">
      <c r="A6893">
        <v>3.0676616244693402E+17</v>
      </c>
      <c r="B6893" t="s">
        <v>13126</v>
      </c>
      <c r="C6893" t="s">
        <v>13127</v>
      </c>
      <c r="D6893" s="1">
        <v>41332.626469907409</v>
      </c>
      <c r="E6893">
        <v>15</v>
      </c>
      <c r="F6893">
        <v>26</v>
      </c>
      <c r="G6893" t="e">
        <f>Kelly</f>
        <v>#NAME?</v>
      </c>
    </row>
    <row r="6894" spans="1:8" x14ac:dyDescent="0.2">
      <c r="A6894">
        <v>3.0676668288873997E+17</v>
      </c>
      <c r="B6894" t="s">
        <v>13128</v>
      </c>
      <c r="C6894" t="e">
        <f>_xlfn.SINGLE(KyMdeLange Wow), what a great honor--Thanks.</f>
        <v>#NAME?</v>
      </c>
      <c r="D6894" s="1">
        <v>41332.627905092595</v>
      </c>
      <c r="E6894">
        <v>2</v>
      </c>
      <c r="F6894">
        <v>1</v>
      </c>
      <c r="G6894" t="e">
        <f>KyMdeLange</f>
        <v>#NAME?</v>
      </c>
    </row>
    <row r="6895" spans="1:8" x14ac:dyDescent="0.2">
      <c r="A6895">
        <v>3.0676702877202803E+17</v>
      </c>
      <c r="B6895" t="s">
        <v>13129</v>
      </c>
      <c r="C6895" t="e">
        <f xml:space="preserve"> bkfViking123 Thanks Bryon.</f>
        <v>#NAME?</v>
      </c>
      <c r="D6895" s="1">
        <v>41332.628854166665</v>
      </c>
      <c r="E6895">
        <v>1</v>
      </c>
      <c r="F6895">
        <v>1</v>
      </c>
      <c r="G6895" t="s">
        <v>89</v>
      </c>
    </row>
    <row r="6896" spans="1:8" x14ac:dyDescent="0.2">
      <c r="A6896">
        <v>3.0676786027183699E+17</v>
      </c>
      <c r="B6896" t="s">
        <v>13130</v>
      </c>
      <c r="C6896" t="s">
        <v>13131</v>
      </c>
      <c r="D6896" s="1">
        <v>41332.631157407406</v>
      </c>
      <c r="E6896">
        <v>25</v>
      </c>
      <c r="F6896">
        <v>27</v>
      </c>
      <c r="G6896" t="s">
        <v>215</v>
      </c>
    </row>
    <row r="6897" spans="1:7" x14ac:dyDescent="0.2">
      <c r="A6897">
        <v>3.0677208070633798E+17</v>
      </c>
      <c r="B6897" t="s">
        <v>13132</v>
      </c>
      <c r="C6897" t="s">
        <v>13133</v>
      </c>
      <c r="D6897" s="1">
        <v>41332.642800925925</v>
      </c>
      <c r="E6897">
        <v>3</v>
      </c>
      <c r="F6897">
        <v>2</v>
      </c>
      <c r="G6897" t="s">
        <v>13134</v>
      </c>
    </row>
    <row r="6898" spans="1:7" x14ac:dyDescent="0.2">
      <c r="A6898">
        <v>3.0678395168977299E+17</v>
      </c>
      <c r="B6898" t="s">
        <v>13135</v>
      </c>
      <c r="C6898" t="e">
        <f xml:space="preserve"> seehorse72 Thanks Kim.</f>
        <v>#NAME?</v>
      </c>
      <c r="D6898" s="1">
        <v>41332.675555555557</v>
      </c>
      <c r="E6898">
        <v>1</v>
      </c>
      <c r="F6898">
        <v>2</v>
      </c>
      <c r="G6898" t="s">
        <v>89</v>
      </c>
    </row>
    <row r="6899" spans="1:7" x14ac:dyDescent="0.2">
      <c r="A6899">
        <v>3.0678561769667302E+17</v>
      </c>
      <c r="B6899" t="s">
        <v>13136</v>
      </c>
      <c r="C6899" t="s">
        <v>13137</v>
      </c>
      <c r="D6899" s="1">
        <v>41332.680150462962</v>
      </c>
      <c r="E6899">
        <v>0</v>
      </c>
      <c r="F6899">
        <v>1</v>
      </c>
      <c r="G6899" t="s">
        <v>89</v>
      </c>
    </row>
    <row r="6900" spans="1:7" x14ac:dyDescent="0.2">
      <c r="A6900">
        <v>3.06785905119744E+17</v>
      </c>
      <c r="B6900" t="s">
        <v>13138</v>
      </c>
      <c r="C6900" t="e">
        <f>_xlfn.SINGLE(GjelajG _xlfn.SINGLE( ForQ2 Thanks))--very nice.</f>
        <v>#NAME?</v>
      </c>
      <c r="D6900" s="1">
        <v>41332.680949074071</v>
      </c>
      <c r="E6900">
        <v>2</v>
      </c>
      <c r="F6900">
        <v>1</v>
      </c>
      <c r="G6900" t="s">
        <v>13139</v>
      </c>
    </row>
    <row r="6901" spans="1:7" x14ac:dyDescent="0.2">
      <c r="A6901">
        <v>3.0678692943169901E+17</v>
      </c>
      <c r="B6901" t="s">
        <v>13140</v>
      </c>
      <c r="C6901" t="s">
        <v>13141</v>
      </c>
      <c r="D6901" s="1">
        <v>41332.68377314815</v>
      </c>
      <c r="E6901">
        <v>1</v>
      </c>
      <c r="F6901">
        <v>0</v>
      </c>
      <c r="G6901" t="s">
        <v>487</v>
      </c>
    </row>
    <row r="6902" spans="1:7" x14ac:dyDescent="0.2">
      <c r="A6902">
        <v>3.0679237635617901E+17</v>
      </c>
      <c r="B6902" t="s">
        <v>13142</v>
      </c>
      <c r="C6902" t="s">
        <v>13143</v>
      </c>
      <c r="D6902" s="1">
        <v>41332.698807870373</v>
      </c>
      <c r="E6902">
        <v>0</v>
      </c>
      <c r="F6902">
        <v>0</v>
      </c>
      <c r="G6902" t="s">
        <v>89</v>
      </c>
    </row>
    <row r="6903" spans="1:7" x14ac:dyDescent="0.2">
      <c r="A6903">
        <v>3.0679293409376198E+17</v>
      </c>
      <c r="B6903" t="s">
        <v>13144</v>
      </c>
      <c r="C6903" t="e">
        <f>_xlfn.SINGLE( Swift_Vic _xlfn.SINGLE(LexiArri They usually put the leftovers on Friday)), like Shark Tank.</f>
        <v>#NAME?</v>
      </c>
      <c r="D6903" s="1">
        <v>41332.70034722222</v>
      </c>
      <c r="E6903">
        <v>3</v>
      </c>
      <c r="F6903">
        <v>1</v>
      </c>
      <c r="G6903" t="e">
        <f>_xlfn.SINGLE( _xlfn.SINGLE(LexiArri))</f>
        <v>#NAME?</v>
      </c>
    </row>
    <row r="6904" spans="1:7" x14ac:dyDescent="0.2">
      <c r="A6904">
        <v>3.0679320321710003E+17</v>
      </c>
      <c r="B6904" t="s">
        <v>13145</v>
      </c>
      <c r="C6904" t="e">
        <f>_xlfn.SINGLE( pga4terry _xlfn.SINGLE( ApprenticeNBC Thanks Terry.))</f>
        <v>#NAME?</v>
      </c>
      <c r="D6904" s="1">
        <v>41332.70108796296</v>
      </c>
      <c r="E6904">
        <v>0</v>
      </c>
      <c r="F6904">
        <v>0</v>
      </c>
      <c r="G6904" t="s">
        <v>215</v>
      </c>
    </row>
    <row r="6905" spans="1:7" x14ac:dyDescent="0.2">
      <c r="A6905">
        <v>3.06795446733512E+17</v>
      </c>
      <c r="B6905" t="s">
        <v>13146</v>
      </c>
      <c r="C6905" t="s">
        <v>13147</v>
      </c>
      <c r="D6905" s="1">
        <v>41332.707280092596</v>
      </c>
      <c r="E6905">
        <v>0</v>
      </c>
      <c r="F6905">
        <v>0</v>
      </c>
      <c r="G6905" t="s">
        <v>89</v>
      </c>
    </row>
    <row r="6906" spans="1:7" x14ac:dyDescent="0.2">
      <c r="A6906">
        <v>3.0679750679107898E+17</v>
      </c>
      <c r="B6906" t="s">
        <v>13148</v>
      </c>
      <c r="C6906" t="s">
        <v>13149</v>
      </c>
      <c r="D6906" s="1">
        <v>41332.712962962964</v>
      </c>
      <c r="E6906">
        <v>1071</v>
      </c>
      <c r="F6906">
        <v>867</v>
      </c>
    </row>
    <row r="6907" spans="1:7" x14ac:dyDescent="0.2">
      <c r="A6907">
        <v>3.0680318497692403E+17</v>
      </c>
      <c r="B6907" t="s">
        <v>13150</v>
      </c>
      <c r="C6907" t="s">
        <v>13151</v>
      </c>
      <c r="D6907" s="1">
        <v>41332.728634259256</v>
      </c>
      <c r="E6907">
        <v>648</v>
      </c>
      <c r="F6907">
        <v>284</v>
      </c>
    </row>
    <row r="6908" spans="1:7" x14ac:dyDescent="0.2">
      <c r="A6908">
        <v>3.0680638577194099E+17</v>
      </c>
      <c r="B6908" t="s">
        <v>13152</v>
      </c>
      <c r="C6908" t="s">
        <v>13153</v>
      </c>
      <c r="D6908" s="1">
        <v>41332.73746527778</v>
      </c>
      <c r="E6908">
        <v>4</v>
      </c>
      <c r="F6908">
        <v>3</v>
      </c>
      <c r="G6908" t="s">
        <v>215</v>
      </c>
    </row>
    <row r="6909" spans="1:7" x14ac:dyDescent="0.2">
      <c r="A6909">
        <v>3.06815484991512E+17</v>
      </c>
      <c r="B6909" t="s">
        <v>13154</v>
      </c>
      <c r="C6909" t="s">
        <v>13155</v>
      </c>
      <c r="D6909" s="1">
        <v>41332.762569444443</v>
      </c>
      <c r="E6909">
        <v>575</v>
      </c>
      <c r="F6909">
        <v>748</v>
      </c>
    </row>
    <row r="6910" spans="1:7" x14ac:dyDescent="0.2">
      <c r="A6910">
        <v>3.0681556863433901E+17</v>
      </c>
      <c r="B6910" t="s">
        <v>13156</v>
      </c>
      <c r="C6910" t="s">
        <v>13157</v>
      </c>
      <c r="D6910" s="1">
        <v>41332.762800925928</v>
      </c>
      <c r="E6910">
        <v>1364</v>
      </c>
      <c r="F6910">
        <v>1618</v>
      </c>
      <c r="G6910" t="s">
        <v>89</v>
      </c>
    </row>
    <row r="6911" spans="1:7" x14ac:dyDescent="0.2">
      <c r="A6911">
        <v>3.0681637659568499E+17</v>
      </c>
      <c r="B6911" t="s">
        <v>13158</v>
      </c>
      <c r="C6911" t="s">
        <v>13159</v>
      </c>
      <c r="D6911" s="1">
        <v>41332.765034722222</v>
      </c>
      <c r="E6911">
        <v>16</v>
      </c>
      <c r="F6911">
        <v>13</v>
      </c>
      <c r="G6911" t="s">
        <v>215</v>
      </c>
    </row>
    <row r="6912" spans="1:7" x14ac:dyDescent="0.2">
      <c r="A6912">
        <v>3.0681867979708403E+17</v>
      </c>
      <c r="B6912" t="s">
        <v>13160</v>
      </c>
      <c r="C6912" t="s">
        <v>13161</v>
      </c>
      <c r="D6912" s="1">
        <v>41332.77138888889</v>
      </c>
      <c r="E6912">
        <v>14</v>
      </c>
      <c r="F6912">
        <v>8</v>
      </c>
    </row>
    <row r="6913" spans="1:7" x14ac:dyDescent="0.2">
      <c r="A6913">
        <v>3.06818696700104E+17</v>
      </c>
      <c r="B6913" t="s">
        <v>13162</v>
      </c>
      <c r="C6913" t="s">
        <v>13163</v>
      </c>
      <c r="D6913" s="1">
        <v>41332.771435185183</v>
      </c>
      <c r="E6913">
        <v>272</v>
      </c>
      <c r="F6913">
        <v>549</v>
      </c>
    </row>
    <row r="6914" spans="1:7" x14ac:dyDescent="0.2">
      <c r="A6914">
        <v>3.0681897641404403E+17</v>
      </c>
      <c r="B6914" t="s">
        <v>13164</v>
      </c>
      <c r="C6914" t="s">
        <v>13165</v>
      </c>
      <c r="D6914" s="1">
        <v>41332.772210648145</v>
      </c>
      <c r="E6914">
        <v>13</v>
      </c>
      <c r="F6914">
        <v>8</v>
      </c>
      <c r="G6914" t="e">
        <f>TODAY_Clicker</f>
        <v>#NAME?</v>
      </c>
    </row>
    <row r="6915" spans="1:7" x14ac:dyDescent="0.2">
      <c r="A6915">
        <v>3.0682080235815302E+17</v>
      </c>
      <c r="B6915" t="s">
        <v>13166</v>
      </c>
      <c r="C6915" t="s">
        <v>13167</v>
      </c>
      <c r="D6915" s="1">
        <v>41332.777245370373</v>
      </c>
      <c r="E6915">
        <v>46</v>
      </c>
      <c r="F6915">
        <v>23</v>
      </c>
      <c r="G6915" t="s">
        <v>215</v>
      </c>
    </row>
    <row r="6916" spans="1:7" x14ac:dyDescent="0.2">
      <c r="A6916">
        <v>3.0682699863701901E+17</v>
      </c>
      <c r="B6916" t="s">
        <v>13168</v>
      </c>
      <c r="C6916" t="s">
        <v>13169</v>
      </c>
      <c r="D6916" s="1">
        <v>41332.794340277775</v>
      </c>
      <c r="E6916">
        <v>12</v>
      </c>
      <c r="F6916">
        <v>15</v>
      </c>
      <c r="G6916" t="s">
        <v>89</v>
      </c>
    </row>
    <row r="6917" spans="1:7" x14ac:dyDescent="0.2">
      <c r="A6917">
        <v>3.06834353177112E+17</v>
      </c>
      <c r="B6917" t="s">
        <v>13170</v>
      </c>
      <c r="C6917" t="s">
        <v>13171</v>
      </c>
      <c r="D6917" s="1">
        <v>41332.814641203702</v>
      </c>
      <c r="E6917">
        <v>27</v>
      </c>
      <c r="F6917">
        <v>12</v>
      </c>
      <c r="G6917" t="s">
        <v>576</v>
      </c>
    </row>
    <row r="6918" spans="1:7" x14ac:dyDescent="0.2">
      <c r="A6918">
        <v>3.0683540161051398E+17</v>
      </c>
      <c r="B6918" t="s">
        <v>13172</v>
      </c>
      <c r="C6918" t="s">
        <v>13173</v>
      </c>
      <c r="D6918" s="1">
        <v>41332.81753472222</v>
      </c>
      <c r="E6918">
        <v>13</v>
      </c>
      <c r="F6918">
        <v>5</v>
      </c>
      <c r="G6918" t="s">
        <v>215</v>
      </c>
    </row>
    <row r="6919" spans="1:7" x14ac:dyDescent="0.2">
      <c r="A6919">
        <v>3.0683637773828902E+17</v>
      </c>
      <c r="B6919" t="s">
        <v>13174</v>
      </c>
      <c r="C6919" t="s">
        <v>13175</v>
      </c>
      <c r="D6919" s="1">
        <v>41332.820219907408</v>
      </c>
      <c r="E6919">
        <v>2</v>
      </c>
      <c r="F6919">
        <v>0</v>
      </c>
      <c r="G6919" t="s">
        <v>89</v>
      </c>
    </row>
    <row r="6920" spans="1:7" x14ac:dyDescent="0.2">
      <c r="A6920">
        <v>3.0683679536515802E+17</v>
      </c>
      <c r="B6920" t="s">
        <v>13176</v>
      </c>
      <c r="C6920" t="e">
        <f xml:space="preserve"> BrianSchnitzler I often ask that question myself.</f>
        <v>#NAME?</v>
      </c>
      <c r="D6920" s="1">
        <v>41332.821377314816</v>
      </c>
      <c r="E6920">
        <v>0</v>
      </c>
      <c r="F6920">
        <v>3</v>
      </c>
      <c r="G6920" t="s">
        <v>89</v>
      </c>
    </row>
    <row r="6921" spans="1:7" x14ac:dyDescent="0.2">
      <c r="A6921">
        <v>3.0683705925398899E+17</v>
      </c>
      <c r="B6921" t="s">
        <v>13177</v>
      </c>
      <c r="C6921" t="s">
        <v>13178</v>
      </c>
      <c r="D6921" s="1">
        <v>41332.822106481479</v>
      </c>
      <c r="E6921">
        <v>3</v>
      </c>
      <c r="F6921">
        <v>1</v>
      </c>
      <c r="G6921" t="s">
        <v>89</v>
      </c>
    </row>
    <row r="6922" spans="1:7" x14ac:dyDescent="0.2">
      <c r="A6922">
        <v>3.0683759256390797E+17</v>
      </c>
      <c r="B6922" t="s">
        <v>13179</v>
      </c>
      <c r="C6922" t="e">
        <f xml:space="preserve"> pfgabriel Yes and Thanks.</f>
        <v>#NAME?</v>
      </c>
      <c r="D6922" s="1">
        <v>41332.823576388888</v>
      </c>
      <c r="E6922">
        <v>0</v>
      </c>
      <c r="F6922">
        <v>0</v>
      </c>
      <c r="G6922" t="s">
        <v>89</v>
      </c>
    </row>
    <row r="6923" spans="1:7" x14ac:dyDescent="0.2">
      <c r="A6923">
        <v>3.0683790410005702E+17</v>
      </c>
      <c r="B6923" t="s">
        <v>13180</v>
      </c>
      <c r="C6923" t="e">
        <f xml:space="preserve"> emanaydin made a mistake but will recover.</f>
        <v>#NAME?</v>
      </c>
      <c r="D6923" s="1">
        <v>41332.824432870373</v>
      </c>
      <c r="E6923">
        <v>0</v>
      </c>
      <c r="F6923">
        <v>8</v>
      </c>
      <c r="G6923" t="s">
        <v>89</v>
      </c>
    </row>
    <row r="6924" spans="1:7" x14ac:dyDescent="0.2">
      <c r="A6924">
        <v>3.0683885394214003E+17</v>
      </c>
      <c r="B6924" t="s">
        <v>13181</v>
      </c>
      <c r="C6924" t="e">
        <f>_xlfn.SINGLE( ialia [2]!Just won five)-star ratings for hotel and restaurant From Forbes Travel Guide.</f>
        <v>#NAME?</v>
      </c>
      <c r="D6924" s="1">
        <v>41332.827060185184</v>
      </c>
      <c r="E6924">
        <v>2</v>
      </c>
      <c r="F6924">
        <v>0</v>
      </c>
      <c r="G6924" t="s">
        <v>89</v>
      </c>
    </row>
    <row r="6925" spans="1:7" x14ac:dyDescent="0.2">
      <c r="A6925">
        <v>3.0683928675656902E+17</v>
      </c>
      <c r="B6925" t="s">
        <v>13182</v>
      </c>
      <c r="C6925" t="e">
        <f xml:space="preserve"> TheRealChosen1 Thanks and good luck.</f>
        <v>#NAME?</v>
      </c>
      <c r="D6925" s="1">
        <v>41332.828252314815</v>
      </c>
      <c r="E6925">
        <v>0</v>
      </c>
      <c r="F6925">
        <v>2</v>
      </c>
      <c r="G6925" t="s">
        <v>89</v>
      </c>
    </row>
    <row r="6926" spans="1:7" x14ac:dyDescent="0.2">
      <c r="A6926">
        <v>3.0683959463523501E+17</v>
      </c>
      <c r="B6926" t="s">
        <v>13183</v>
      </c>
      <c r="C6926" t="e">
        <f xml:space="preserve"> RyanTheDee Hopefully He will not destroy Scotland.</f>
        <v>#NAME?</v>
      </c>
      <c r="D6926" s="1">
        <v>41332.829097222224</v>
      </c>
      <c r="E6926">
        <v>4</v>
      </c>
      <c r="F6926">
        <v>2</v>
      </c>
      <c r="G6926" t="s">
        <v>89</v>
      </c>
    </row>
    <row r="6927" spans="1:7" x14ac:dyDescent="0.2">
      <c r="A6927">
        <v>3.0684043045097798E+17</v>
      </c>
      <c r="B6927" t="s">
        <v>13184</v>
      </c>
      <c r="C6927" t="s">
        <v>13185</v>
      </c>
      <c r="D6927" s="1">
        <v>41332.831412037034</v>
      </c>
      <c r="E6927">
        <v>17</v>
      </c>
      <c r="F6927">
        <v>12</v>
      </c>
      <c r="G6927" t="s">
        <v>89</v>
      </c>
    </row>
    <row r="6928" spans="1:7" x14ac:dyDescent="0.2">
      <c r="A6928">
        <v>3.0685122856080902E+17</v>
      </c>
      <c r="B6928" t="s">
        <v>13186</v>
      </c>
      <c r="C6928" t="s">
        <v>13187</v>
      </c>
      <c r="D6928" s="1">
        <v>41332.861203703702</v>
      </c>
      <c r="E6928">
        <v>20</v>
      </c>
      <c r="F6928">
        <v>7</v>
      </c>
      <c r="G6928" t="s">
        <v>215</v>
      </c>
    </row>
    <row r="6929" spans="1:7" x14ac:dyDescent="0.2">
      <c r="A6929">
        <v>3.0685145335871398E+17</v>
      </c>
      <c r="B6929" t="s">
        <v>13188</v>
      </c>
      <c r="C6929" t="s">
        <v>13189</v>
      </c>
      <c r="D6929" s="1">
        <v>41332.861828703702</v>
      </c>
      <c r="E6929">
        <v>35</v>
      </c>
      <c r="F6929">
        <v>22</v>
      </c>
      <c r="G6929" t="s">
        <v>89</v>
      </c>
    </row>
    <row r="6930" spans="1:7" x14ac:dyDescent="0.2">
      <c r="A6930">
        <v>3.0685547252955501E+17</v>
      </c>
      <c r="B6930" t="s">
        <v>13190</v>
      </c>
      <c r="C6930" t="s">
        <v>13191</v>
      </c>
      <c r="D6930" s="1">
        <v>41332.872916666667</v>
      </c>
      <c r="E6930">
        <v>18</v>
      </c>
      <c r="F6930">
        <v>8</v>
      </c>
      <c r="G6930" t="s">
        <v>487</v>
      </c>
    </row>
    <row r="6931" spans="1:7" x14ac:dyDescent="0.2">
      <c r="A6931">
        <v>3.0686331362570598E+17</v>
      </c>
      <c r="B6931" t="s">
        <v>13192</v>
      </c>
      <c r="C6931" t="s">
        <v>13193</v>
      </c>
      <c r="D6931" s="1">
        <v>41332.894548611112</v>
      </c>
      <c r="E6931">
        <v>13</v>
      </c>
      <c r="F6931">
        <v>10</v>
      </c>
      <c r="G6931" t="s">
        <v>576</v>
      </c>
    </row>
    <row r="6932" spans="1:7" x14ac:dyDescent="0.2">
      <c r="A6932">
        <v>3.0686398012576902E+17</v>
      </c>
      <c r="B6932" t="s">
        <v>13194</v>
      </c>
      <c r="C6932" t="s">
        <v>13195</v>
      </c>
      <c r="D6932" s="1">
        <v>41332.89638888889</v>
      </c>
      <c r="E6932">
        <v>9</v>
      </c>
      <c r="F6932">
        <v>5</v>
      </c>
      <c r="G6932" t="s">
        <v>89</v>
      </c>
    </row>
    <row r="6933" spans="1:7" x14ac:dyDescent="0.2">
      <c r="A6933">
        <v>3.0686803167663302E+17</v>
      </c>
      <c r="B6933" t="s">
        <v>13196</v>
      </c>
      <c r="C6933" t="s">
        <v>13197</v>
      </c>
      <c r="D6933" s="1">
        <v>41332.907569444447</v>
      </c>
      <c r="E6933">
        <v>82</v>
      </c>
      <c r="F6933">
        <v>36</v>
      </c>
    </row>
    <row r="6934" spans="1:7" x14ac:dyDescent="0.2">
      <c r="A6934">
        <v>3.0686824283048301E+17</v>
      </c>
      <c r="B6934" t="s">
        <v>13198</v>
      </c>
      <c r="C6934" t="s">
        <v>13199</v>
      </c>
      <c r="D6934" s="1">
        <v>41332.908159722225</v>
      </c>
      <c r="E6934">
        <v>60</v>
      </c>
      <c r="F6934">
        <v>25</v>
      </c>
      <c r="G6934" t="s">
        <v>89</v>
      </c>
    </row>
    <row r="6935" spans="1:7" x14ac:dyDescent="0.2">
      <c r="A6935">
        <v>3.06868711975944E+17</v>
      </c>
      <c r="B6935" t="s">
        <v>13200</v>
      </c>
      <c r="C6935" t="e">
        <f xml:space="preserve"> lynk339 Thanks.</f>
        <v>#NAME?</v>
      </c>
      <c r="D6935" s="1">
        <v>41332.909444444442</v>
      </c>
      <c r="E6935">
        <v>5</v>
      </c>
      <c r="F6935">
        <v>3</v>
      </c>
      <c r="G6935" t="s">
        <v>89</v>
      </c>
    </row>
    <row r="6936" spans="1:7" x14ac:dyDescent="0.2">
      <c r="A6936">
        <v>3.06868930654384E+17</v>
      </c>
      <c r="B6936" t="s">
        <v>13201</v>
      </c>
      <c r="C6936" t="e">
        <f xml:space="preserve"> scotty752 Thanks Scott.</f>
        <v>#NAME?</v>
      </c>
      <c r="D6936" s="1">
        <v>41332.910057870373</v>
      </c>
      <c r="E6936">
        <v>0</v>
      </c>
      <c r="F6936">
        <v>0</v>
      </c>
      <c r="G6936" t="s">
        <v>89</v>
      </c>
    </row>
    <row r="6937" spans="1:7" x14ac:dyDescent="0.2">
      <c r="A6937">
        <v>3.0686957327207603E+17</v>
      </c>
      <c r="B6937" t="s">
        <v>13202</v>
      </c>
      <c r="C6937" t="e">
        <f>_xlfn.SINGLE( sdcrane _xlfn.SINGLE( marissamayer Excellent.))</f>
        <v>#NAME?</v>
      </c>
      <c r="D6937" s="1">
        <v>41332.911828703705</v>
      </c>
      <c r="E6937">
        <v>1</v>
      </c>
      <c r="F6937">
        <v>1</v>
      </c>
      <c r="G6937" t="s">
        <v>215</v>
      </c>
    </row>
    <row r="6938" spans="1:7" x14ac:dyDescent="0.2">
      <c r="A6938">
        <v>3.0687004117186099E+17</v>
      </c>
      <c r="B6938" t="s">
        <v>13203</v>
      </c>
      <c r="C6938" t="e">
        <f xml:space="preserve"> KAT3500 Fantastic.</f>
        <v>#NAME?</v>
      </c>
      <c r="D6938" s="1">
        <v>41332.913113425922</v>
      </c>
      <c r="E6938">
        <v>1</v>
      </c>
      <c r="F6938">
        <v>0</v>
      </c>
      <c r="G6938" t="s">
        <v>89</v>
      </c>
    </row>
    <row r="6939" spans="1:7" x14ac:dyDescent="0.2">
      <c r="A6939">
        <v>3.0687049236993203E+17</v>
      </c>
      <c r="B6939" t="s">
        <v>13204</v>
      </c>
      <c r="C6939" t="s">
        <v>13205</v>
      </c>
      <c r="D6939" s="1">
        <v>41332.914363425924</v>
      </c>
      <c r="E6939">
        <v>1</v>
      </c>
      <c r="F6939">
        <v>0</v>
      </c>
      <c r="G6939" t="s">
        <v>215</v>
      </c>
    </row>
    <row r="6940" spans="1:7" x14ac:dyDescent="0.2">
      <c r="A6940">
        <v>3.0687073901177997E+17</v>
      </c>
      <c r="B6940" t="s">
        <v>13206</v>
      </c>
      <c r="C6940" t="e">
        <f xml:space="preserve"> TexasBlingMom Interesting.</f>
        <v>#NAME?</v>
      </c>
      <c r="D6940" s="1">
        <v>41332.915046296293</v>
      </c>
      <c r="E6940">
        <v>1</v>
      </c>
      <c r="F6940">
        <v>0</v>
      </c>
      <c r="G6940" t="s">
        <v>89</v>
      </c>
    </row>
    <row r="6941" spans="1:7" x14ac:dyDescent="0.2">
      <c r="A6941">
        <v>3.0687088902943501E+17</v>
      </c>
      <c r="B6941" t="s">
        <v>13207</v>
      </c>
      <c r="C6941" t="e">
        <f xml:space="preserve"> CraryJohn There is none.</f>
        <v>#NAME?</v>
      </c>
      <c r="D6941" s="1">
        <v>41332.915451388886</v>
      </c>
      <c r="E6941">
        <v>2</v>
      </c>
      <c r="F6941">
        <v>4</v>
      </c>
      <c r="G6941" t="s">
        <v>89</v>
      </c>
    </row>
    <row r="6942" spans="1:7" x14ac:dyDescent="0.2">
      <c r="A6942">
        <v>3.0687119181624102E+17</v>
      </c>
      <c r="B6942" t="s">
        <v>13208</v>
      </c>
      <c r="C6942" t="e">
        <f xml:space="preserve"> NAL53199 I will.</f>
        <v>#NAME?</v>
      </c>
      <c r="D6942" s="1">
        <v>41332.916296296295</v>
      </c>
      <c r="E6942">
        <v>0</v>
      </c>
      <c r="F6942">
        <v>1</v>
      </c>
      <c r="G6942" t="s">
        <v>89</v>
      </c>
    </row>
    <row r="6943" spans="1:7" x14ac:dyDescent="0.2">
      <c r="A6943">
        <v>3.0687139283247098E+17</v>
      </c>
      <c r="B6943" t="s">
        <v>13209</v>
      </c>
      <c r="C6943" t="s">
        <v>13210</v>
      </c>
      <c r="D6943" s="1">
        <v>41332.916851851849</v>
      </c>
      <c r="E6943">
        <v>0</v>
      </c>
      <c r="F6943">
        <v>1</v>
      </c>
      <c r="G6943" t="s">
        <v>89</v>
      </c>
    </row>
    <row r="6944" spans="1:7" x14ac:dyDescent="0.2">
      <c r="A6944">
        <v>3.0687264861129498E+17</v>
      </c>
      <c r="B6944" t="s">
        <v>13211</v>
      </c>
      <c r="C6944" t="e">
        <f xml:space="preserve"> ed_the_honest Thanks Ed.</f>
        <v>#NAME?</v>
      </c>
      <c r="D6944" s="1">
        <v>41332.920312499999</v>
      </c>
      <c r="E6944">
        <v>0</v>
      </c>
      <c r="F6944">
        <v>1</v>
      </c>
      <c r="G6944" t="s">
        <v>89</v>
      </c>
    </row>
    <row r="6945" spans="1:7" x14ac:dyDescent="0.2">
      <c r="A6945">
        <v>3.0687360114610899E+17</v>
      </c>
      <c r="B6945" t="s">
        <v>13212</v>
      </c>
      <c r="C6945" t="e">
        <f>_xlfn.SINGLE( WetzelDrake _xlfn.SINGLE( ApprenticeNBC Thanks.))</f>
        <v>#NAME?</v>
      </c>
      <c r="D6945" s="1">
        <v>41332.922939814816</v>
      </c>
      <c r="E6945">
        <v>2</v>
      </c>
      <c r="F6945">
        <v>0</v>
      </c>
      <c r="G6945" t="s">
        <v>215</v>
      </c>
    </row>
    <row r="6946" spans="1:7" x14ac:dyDescent="0.2">
      <c r="A6946">
        <v>3.0687699449741299E+17</v>
      </c>
      <c r="B6946" t="s">
        <v>13213</v>
      </c>
      <c r="C6946" t="s">
        <v>13214</v>
      </c>
      <c r="D6946" s="1">
        <v>41332.932303240741</v>
      </c>
      <c r="E6946">
        <v>1124</v>
      </c>
      <c r="F6946">
        <v>528</v>
      </c>
    </row>
    <row r="6947" spans="1:7" x14ac:dyDescent="0.2">
      <c r="A6947">
        <v>3.0687856208920102E+17</v>
      </c>
      <c r="B6947" t="s">
        <v>13215</v>
      </c>
      <c r="C6947" t="s">
        <v>13216</v>
      </c>
      <c r="D6947" s="1">
        <v>41332.936631944445</v>
      </c>
      <c r="E6947">
        <v>31</v>
      </c>
      <c r="F6947">
        <v>30</v>
      </c>
      <c r="G6947" t="s">
        <v>215</v>
      </c>
    </row>
    <row r="6948" spans="1:7" x14ac:dyDescent="0.2">
      <c r="A6948">
        <v>3.0688083549843398E+17</v>
      </c>
      <c r="B6948" t="s">
        <v>13217</v>
      </c>
      <c r="C6948" t="s">
        <v>13218</v>
      </c>
      <c r="D6948" s="1">
        <v>41332.94290509259</v>
      </c>
      <c r="E6948">
        <v>151</v>
      </c>
      <c r="F6948">
        <v>36</v>
      </c>
    </row>
    <row r="6949" spans="1:7" x14ac:dyDescent="0.2">
      <c r="A6949">
        <v>3.0688118736696902E+17</v>
      </c>
      <c r="B6949" t="s">
        <v>13219</v>
      </c>
      <c r="C6949" t="e">
        <f>_xlfn.SINGLE( Obomination1 _xlfn.SINGLE( GoAngelo _xlfn.SINGLE( Macy Thanks.)))</f>
        <v>#NAME?</v>
      </c>
      <c r="D6949" s="1">
        <v>41332.943877314814</v>
      </c>
      <c r="E6949">
        <v>0</v>
      </c>
      <c r="F6949">
        <v>0</v>
      </c>
      <c r="G6949" t="s">
        <v>576</v>
      </c>
    </row>
    <row r="6950" spans="1:7" x14ac:dyDescent="0.2">
      <c r="A6950">
        <v>3.0688131887937901E+17</v>
      </c>
      <c r="B6950" t="s">
        <v>13220</v>
      </c>
      <c r="C6950" t="s">
        <v>13221</v>
      </c>
      <c r="D6950" s="1">
        <v>41332.944236111114</v>
      </c>
      <c r="E6950">
        <v>1</v>
      </c>
      <c r="F6950">
        <v>2</v>
      </c>
      <c r="G6950" t="s">
        <v>576</v>
      </c>
    </row>
    <row r="6951" spans="1:7" x14ac:dyDescent="0.2">
      <c r="A6951">
        <v>3.06881539562696E+17</v>
      </c>
      <c r="B6951" t="s">
        <v>13222</v>
      </c>
      <c r="C6951" t="e">
        <f>clstromgren many people have said that.</f>
        <v>#NAME?</v>
      </c>
      <c r="D6951" s="1">
        <v>41332.944849537038</v>
      </c>
      <c r="E6951">
        <v>2</v>
      </c>
      <c r="F6951">
        <v>3</v>
      </c>
      <c r="G6951" t="e">
        <f>clstromgren</f>
        <v>#NAME?</v>
      </c>
    </row>
    <row r="6952" spans="1:7" x14ac:dyDescent="0.2">
      <c r="A6952">
        <v>3.06882185632296E+17</v>
      </c>
      <c r="B6952" t="s">
        <v>13223</v>
      </c>
      <c r="C6952" t="e">
        <f xml:space="preserve"> finger_slinger Thanks Davis.</f>
        <v>#NAME?</v>
      </c>
      <c r="D6952" s="1">
        <v>41332.946631944447</v>
      </c>
      <c r="E6952">
        <v>8</v>
      </c>
      <c r="F6952">
        <v>3</v>
      </c>
      <c r="G6952" t="s">
        <v>89</v>
      </c>
    </row>
    <row r="6953" spans="1:7" x14ac:dyDescent="0.2">
      <c r="A6953">
        <v>3.06887319036768E+17</v>
      </c>
      <c r="B6953" t="s">
        <v>13224</v>
      </c>
      <c r="C6953" t="s">
        <v>13225</v>
      </c>
      <c r="D6953" s="1">
        <v>41332.960798611108</v>
      </c>
      <c r="E6953">
        <v>9</v>
      </c>
      <c r="F6953">
        <v>17</v>
      </c>
    </row>
    <row r="6954" spans="1:7" x14ac:dyDescent="0.2">
      <c r="A6954">
        <v>3.0688733232852102E+17</v>
      </c>
      <c r="B6954" t="s">
        <v>13226</v>
      </c>
      <c r="C6954" t="s">
        <v>13227</v>
      </c>
      <c r="D6954" s="1">
        <v>41332.960833333331</v>
      </c>
      <c r="E6954">
        <v>11</v>
      </c>
      <c r="F6954">
        <v>5</v>
      </c>
    </row>
    <row r="6955" spans="1:7" x14ac:dyDescent="0.2">
      <c r="A6955">
        <v>3.0688806504407398E+17</v>
      </c>
      <c r="B6955" t="s">
        <v>13228</v>
      </c>
      <c r="C6955" t="s">
        <v>13229</v>
      </c>
      <c r="D6955" s="1">
        <v>41332.962858796294</v>
      </c>
      <c r="E6955">
        <v>46</v>
      </c>
      <c r="F6955">
        <v>50</v>
      </c>
    </row>
    <row r="6956" spans="1:7" x14ac:dyDescent="0.2">
      <c r="A6956">
        <v>3.06888079145328E+17</v>
      </c>
      <c r="B6956" t="s">
        <v>13230</v>
      </c>
      <c r="C6956" t="s">
        <v>13231</v>
      </c>
      <c r="D6956" s="1">
        <v>41332.962893518517</v>
      </c>
      <c r="E6956">
        <v>28</v>
      </c>
      <c r="F6956">
        <v>17</v>
      </c>
    </row>
    <row r="6957" spans="1:7" x14ac:dyDescent="0.2">
      <c r="A6957">
        <v>3.0688825584294202E+17</v>
      </c>
      <c r="B6957" t="s">
        <v>13232</v>
      </c>
      <c r="C6957" t="s">
        <v>13233</v>
      </c>
      <c r="D6957" s="1">
        <v>41332.963379629633</v>
      </c>
      <c r="E6957">
        <v>37</v>
      </c>
      <c r="F6957">
        <v>16</v>
      </c>
    </row>
    <row r="6958" spans="1:7" x14ac:dyDescent="0.2">
      <c r="A6958">
        <v>3.0688932322201997E+17</v>
      </c>
      <c r="B6958" t="s">
        <v>13234</v>
      </c>
      <c r="C6958" t="s">
        <v>13235</v>
      </c>
      <c r="D6958" s="1">
        <v>41332.966331018521</v>
      </c>
      <c r="E6958">
        <v>73</v>
      </c>
      <c r="F6958">
        <v>44</v>
      </c>
    </row>
    <row r="6959" spans="1:7" x14ac:dyDescent="0.2">
      <c r="A6959">
        <v>3.0688940641184499E+17</v>
      </c>
      <c r="B6959" t="s">
        <v>13236</v>
      </c>
      <c r="C6959" t="s">
        <v>13237</v>
      </c>
      <c r="D6959" s="1">
        <v>41332.966550925928</v>
      </c>
      <c r="E6959">
        <v>42</v>
      </c>
      <c r="F6959">
        <v>20</v>
      </c>
    </row>
    <row r="6960" spans="1:7" x14ac:dyDescent="0.2">
      <c r="A6960">
        <v>3.0689414967892698E+17</v>
      </c>
      <c r="B6960" t="s">
        <v>13238</v>
      </c>
      <c r="C6960" t="s">
        <v>13239</v>
      </c>
      <c r="D6960" s="1">
        <v>41332.979641203703</v>
      </c>
      <c r="E6960">
        <v>15</v>
      </c>
      <c r="F6960">
        <v>8</v>
      </c>
      <c r="G6960" t="s">
        <v>576</v>
      </c>
    </row>
    <row r="6961" spans="1:7" x14ac:dyDescent="0.2">
      <c r="A6961">
        <v>3.0690583446881402E+17</v>
      </c>
      <c r="B6961" t="s">
        <v>13240</v>
      </c>
      <c r="C6961" t="s">
        <v>13241</v>
      </c>
      <c r="D6961" s="1">
        <v>41333.011886574073</v>
      </c>
      <c r="E6961">
        <v>27</v>
      </c>
      <c r="F6961">
        <v>17</v>
      </c>
      <c r="G6961" t="s">
        <v>576</v>
      </c>
    </row>
    <row r="6962" spans="1:7" x14ac:dyDescent="0.2">
      <c r="A6962">
        <v>3.07126073093656E+17</v>
      </c>
      <c r="B6962" t="s">
        <v>13242</v>
      </c>
      <c r="C6962" t="e">
        <f xml:space="preserve"> misskhan Happy birthday.</f>
        <v>#NAME?</v>
      </c>
      <c r="D6962" s="1">
        <v>41333.619629629633</v>
      </c>
      <c r="E6962">
        <v>4</v>
      </c>
      <c r="F6962">
        <v>1</v>
      </c>
      <c r="G6962" t="s">
        <v>89</v>
      </c>
    </row>
    <row r="6963" spans="1:7" x14ac:dyDescent="0.2">
      <c r="A6963">
        <v>3.0712979889389498E+17</v>
      </c>
      <c r="B6963" t="s">
        <v>13243</v>
      </c>
      <c r="C6963" t="e">
        <f>_xlfn.SINGLE(JTDixon_Inker Happy Birthday) &amp; enjoy NYC.</f>
        <v>#NAME?</v>
      </c>
      <c r="D6963" s="1">
        <v>41333.629907407405</v>
      </c>
      <c r="E6963">
        <v>0</v>
      </c>
      <c r="F6963">
        <v>0</v>
      </c>
      <c r="G6963" t="e">
        <f>JTDixon_Inker</f>
        <v>#NAME?</v>
      </c>
    </row>
    <row r="6964" spans="1:7" x14ac:dyDescent="0.2">
      <c r="A6964">
        <v>3.0713001041264602E+17</v>
      </c>
      <c r="B6964" t="s">
        <v>13244</v>
      </c>
      <c r="C6964" t="e">
        <f>_xlfn.SINGLE(NattilyAttired _xlfn.SINGLE( Pontifex I fully understand that side of the argument.))</f>
        <v>#NAME?</v>
      </c>
      <c r="D6964" s="1">
        <v>41333.630497685182</v>
      </c>
      <c r="E6964">
        <v>10</v>
      </c>
      <c r="F6964">
        <v>70</v>
      </c>
      <c r="G6964" t="s">
        <v>13245</v>
      </c>
    </row>
    <row r="6965" spans="1:7" x14ac:dyDescent="0.2">
      <c r="A6965">
        <v>3.07130257079672E+17</v>
      </c>
      <c r="B6965" t="s">
        <v>13246</v>
      </c>
      <c r="C6965" t="s">
        <v>13247</v>
      </c>
      <c r="D6965" s="1">
        <v>41333.631180555552</v>
      </c>
      <c r="E6965">
        <v>1</v>
      </c>
      <c r="F6965">
        <v>0</v>
      </c>
      <c r="G6965" t="e">
        <f>JTBone97</f>
        <v>#NAME?</v>
      </c>
    </row>
    <row r="6966" spans="1:7" x14ac:dyDescent="0.2">
      <c r="A6966">
        <v>3.0713216528667802E+17</v>
      </c>
      <c r="B6966" t="s">
        <v>13248</v>
      </c>
      <c r="C6966" t="s">
        <v>13249</v>
      </c>
      <c r="D6966" s="1">
        <v>41333.636446759258</v>
      </c>
      <c r="E6966">
        <v>2</v>
      </c>
      <c r="F6966">
        <v>0</v>
      </c>
      <c r="G6966" t="s">
        <v>215</v>
      </c>
    </row>
    <row r="6967" spans="1:7" x14ac:dyDescent="0.2">
      <c r="A6967">
        <v>3.0713447732543398E+17</v>
      </c>
      <c r="B6967" t="s">
        <v>13250</v>
      </c>
      <c r="C6967" t="e">
        <f xml:space="preserve"> EricGBassett Mostly my father.</f>
        <v>#NAME?</v>
      </c>
      <c r="D6967" s="1">
        <v>41333.642824074072</v>
      </c>
      <c r="E6967">
        <v>6</v>
      </c>
      <c r="F6967">
        <v>6</v>
      </c>
      <c r="G6967" t="s">
        <v>89</v>
      </c>
    </row>
    <row r="6968" spans="1:7" x14ac:dyDescent="0.2">
      <c r="A6968">
        <v>3.0713487011783802E+17</v>
      </c>
      <c r="B6968" t="s">
        <v>13251</v>
      </c>
      <c r="C6968" t="s">
        <v>13252</v>
      </c>
      <c r="D6968" s="1">
        <v>41333.643900462965</v>
      </c>
      <c r="E6968">
        <v>0</v>
      </c>
      <c r="F6968">
        <v>0</v>
      </c>
      <c r="G6968" t="s">
        <v>89</v>
      </c>
    </row>
    <row r="6969" spans="1:7" x14ac:dyDescent="0.2">
      <c r="A6969">
        <v>3.07135146807672E+17</v>
      </c>
      <c r="B6969" t="s">
        <v>13253</v>
      </c>
      <c r="C6969" t="e">
        <f xml:space="preserve"> MissCastilloH Thanks Gaby.</f>
        <v>#NAME?</v>
      </c>
      <c r="D6969" s="1">
        <v>41333.64466435185</v>
      </c>
      <c r="E6969">
        <v>1</v>
      </c>
      <c r="F6969">
        <v>3</v>
      </c>
      <c r="G6969" t="s">
        <v>89</v>
      </c>
    </row>
    <row r="6970" spans="1:7" x14ac:dyDescent="0.2">
      <c r="A6970">
        <v>3.0713551632585101E+17</v>
      </c>
      <c r="B6970" t="s">
        <v>13254</v>
      </c>
      <c r="C6970" t="s">
        <v>13255</v>
      </c>
      <c r="D6970" s="1">
        <v>41333.645694444444</v>
      </c>
      <c r="E6970">
        <v>2</v>
      </c>
      <c r="F6970">
        <v>2</v>
      </c>
      <c r="G6970" t="s">
        <v>89</v>
      </c>
    </row>
    <row r="6971" spans="1:7" x14ac:dyDescent="0.2">
      <c r="A6971">
        <v>3.0713600815413197E+17</v>
      </c>
      <c r="B6971" t="s">
        <v>13256</v>
      </c>
      <c r="C6971" t="s">
        <v>13257</v>
      </c>
      <c r="D6971" s="1">
        <v>41333.647048611114</v>
      </c>
      <c r="E6971">
        <v>2</v>
      </c>
      <c r="F6971">
        <v>4</v>
      </c>
      <c r="G6971" t="s">
        <v>215</v>
      </c>
    </row>
    <row r="6972" spans="1:7" x14ac:dyDescent="0.2">
      <c r="A6972">
        <v>3.07146105022472E+17</v>
      </c>
      <c r="B6972" t="s">
        <v>13258</v>
      </c>
      <c r="C6972" t="s">
        <v>13259</v>
      </c>
      <c r="D6972" s="1">
        <v>41333.674907407411</v>
      </c>
      <c r="E6972">
        <v>3</v>
      </c>
      <c r="F6972">
        <v>1</v>
      </c>
      <c r="G6972" t="e">
        <f>DeannaSpillyard</f>
        <v>#NAME?</v>
      </c>
    </row>
    <row r="6973" spans="1:7" x14ac:dyDescent="0.2">
      <c r="A6973">
        <v>3.07147349543768E+17</v>
      </c>
      <c r="B6973" t="s">
        <v>13260</v>
      </c>
      <c r="C6973" t="e">
        <f xml:space="preserve"> AdrianaStuijt Thank you.</f>
        <v>#NAME?</v>
      </c>
      <c r="D6973" s="1">
        <v>41333.678344907406</v>
      </c>
      <c r="E6973">
        <v>1</v>
      </c>
      <c r="F6973">
        <v>1</v>
      </c>
      <c r="G6973" t="s">
        <v>89</v>
      </c>
    </row>
    <row r="6974" spans="1:7" x14ac:dyDescent="0.2">
      <c r="A6974">
        <v>3.0714770021692998E+17</v>
      </c>
      <c r="B6974" t="s">
        <v>13261</v>
      </c>
      <c r="C6974" t="e">
        <f>Looayg Thanks and good luck.</f>
        <v>#NAME?</v>
      </c>
      <c r="D6974" s="1">
        <v>41333.679305555554</v>
      </c>
      <c r="E6974">
        <v>4</v>
      </c>
      <c r="F6974">
        <v>2</v>
      </c>
      <c r="G6974" t="e">
        <f>Looayg</f>
        <v>#NAME?</v>
      </c>
    </row>
    <row r="6975" spans="1:7" x14ac:dyDescent="0.2">
      <c r="A6975">
        <v>3.0714798548414003E+17</v>
      </c>
      <c r="B6975" t="s">
        <v>13262</v>
      </c>
      <c r="C6975" t="e">
        <f xml:space="preserve"> generalsam1971 Wow--very nice, Thanks.</f>
        <v>#NAME?</v>
      </c>
      <c r="D6975" s="1">
        <v>41333.680092592593</v>
      </c>
      <c r="E6975">
        <v>3</v>
      </c>
      <c r="F6975">
        <v>0</v>
      </c>
      <c r="G6975" t="s">
        <v>89</v>
      </c>
    </row>
    <row r="6976" spans="1:7" x14ac:dyDescent="0.2">
      <c r="A6976">
        <v>3.0714869711492301E+17</v>
      </c>
      <c r="B6976" t="s">
        <v>13263</v>
      </c>
      <c r="C6976" t="e">
        <f>_xlfn.SINGLE( MWiggans _xlfn.SINGLE( ESPNGolf _xlfn.SINGLE( CadillacChamp Thanks M.)))</f>
        <v>#NAME?</v>
      </c>
      <c r="D6976" s="1">
        <v>41333.682060185187</v>
      </c>
      <c r="E6976">
        <v>0</v>
      </c>
      <c r="F6976">
        <v>0</v>
      </c>
      <c r="G6976" t="s">
        <v>576</v>
      </c>
    </row>
    <row r="6977" spans="1:7" x14ac:dyDescent="0.2">
      <c r="A6977">
        <v>3.0714956719810099E+17</v>
      </c>
      <c r="B6977" t="s">
        <v>13264</v>
      </c>
      <c r="C6977" t="s">
        <v>13265</v>
      </c>
      <c r="D6977" s="1">
        <v>41333.684467592589</v>
      </c>
      <c r="E6977">
        <v>326</v>
      </c>
      <c r="F6977">
        <v>153</v>
      </c>
    </row>
    <row r="6978" spans="1:7" x14ac:dyDescent="0.2">
      <c r="A6978">
        <v>3.0715587186617901E+17</v>
      </c>
      <c r="B6978" t="s">
        <v>13266</v>
      </c>
      <c r="C6978" t="s">
        <v>13267</v>
      </c>
      <c r="D6978" s="1">
        <v>41333.701863425929</v>
      </c>
      <c r="E6978">
        <v>537</v>
      </c>
      <c r="F6978">
        <v>184</v>
      </c>
    </row>
    <row r="6979" spans="1:7" x14ac:dyDescent="0.2">
      <c r="A6979">
        <v>3.0715616078659501E+17</v>
      </c>
      <c r="B6979" t="s">
        <v>13268</v>
      </c>
      <c r="C6979" t="e">
        <f xml:space="preserve"> allanlarson Swing hard.</f>
        <v>#NAME?</v>
      </c>
      <c r="D6979" s="1">
        <v>41333.702662037038</v>
      </c>
      <c r="E6979">
        <v>6</v>
      </c>
      <c r="F6979">
        <v>2</v>
      </c>
      <c r="G6979" t="s">
        <v>89</v>
      </c>
    </row>
    <row r="6980" spans="1:7" x14ac:dyDescent="0.2">
      <c r="A6980">
        <v>3.0718006247254003E+17</v>
      </c>
      <c r="B6980" t="s">
        <v>13269</v>
      </c>
      <c r="C6980" t="s">
        <v>13270</v>
      </c>
      <c r="D6980" s="1">
        <v>41333.768611111111</v>
      </c>
      <c r="E6980">
        <v>11</v>
      </c>
      <c r="F6980">
        <v>7</v>
      </c>
      <c r="G6980" t="s">
        <v>89</v>
      </c>
    </row>
    <row r="6981" spans="1:7" x14ac:dyDescent="0.2">
      <c r="A6981">
        <v>3.0718023785738202E+17</v>
      </c>
      <c r="B6981" t="s">
        <v>13271</v>
      </c>
      <c r="C6981" t="s">
        <v>13272</v>
      </c>
      <c r="D6981" s="1">
        <v>41333.769097222219</v>
      </c>
      <c r="E6981">
        <v>22</v>
      </c>
      <c r="F6981">
        <v>5</v>
      </c>
      <c r="G6981" t="s">
        <v>89</v>
      </c>
    </row>
    <row r="6982" spans="1:7" x14ac:dyDescent="0.2">
      <c r="A6982">
        <v>3.0718226965373702E+17</v>
      </c>
      <c r="B6982" t="s">
        <v>13273</v>
      </c>
      <c r="C6982" t="s">
        <v>13274</v>
      </c>
      <c r="D6982" s="1">
        <v>41333.774699074071</v>
      </c>
      <c r="E6982">
        <v>69</v>
      </c>
      <c r="F6982">
        <v>46</v>
      </c>
      <c r="G6982" t="s">
        <v>89</v>
      </c>
    </row>
    <row r="6983" spans="1:7" x14ac:dyDescent="0.2">
      <c r="A6983">
        <v>3.0719278163231098E+17</v>
      </c>
      <c r="B6983" t="s">
        <v>13275</v>
      </c>
      <c r="C6983" t="s">
        <v>13276</v>
      </c>
      <c r="D6983" s="1">
        <v>41333.803715277776</v>
      </c>
      <c r="E6983">
        <v>65</v>
      </c>
      <c r="F6983">
        <v>82</v>
      </c>
      <c r="G6983" t="s">
        <v>215</v>
      </c>
    </row>
    <row r="6984" spans="1:7" x14ac:dyDescent="0.2">
      <c r="A6984">
        <v>3.0719302175622701E+17</v>
      </c>
      <c r="B6984" t="s">
        <v>13277</v>
      </c>
      <c r="C6984" t="s">
        <v>13278</v>
      </c>
      <c r="D6984" s="1">
        <v>41333.804375</v>
      </c>
      <c r="E6984">
        <v>20</v>
      </c>
      <c r="F6984">
        <v>7</v>
      </c>
      <c r="G6984" t="s">
        <v>215</v>
      </c>
    </row>
    <row r="6985" spans="1:7" x14ac:dyDescent="0.2">
      <c r="A6985">
        <v>3.0719514238792902E+17</v>
      </c>
      <c r="B6985" t="s">
        <v>13279</v>
      </c>
      <c r="C6985" t="s">
        <v>13280</v>
      </c>
      <c r="D6985" s="1">
        <v>41333.810231481482</v>
      </c>
      <c r="E6985">
        <v>993</v>
      </c>
      <c r="F6985">
        <v>370</v>
      </c>
    </row>
    <row r="6986" spans="1:7" x14ac:dyDescent="0.2">
      <c r="A6986">
        <v>3.0722499209607898E+17</v>
      </c>
      <c r="B6986" t="s">
        <v>13281</v>
      </c>
      <c r="C6986" t="s">
        <v>13282</v>
      </c>
      <c r="D6986" s="1">
        <v>41333.892592592594</v>
      </c>
      <c r="E6986">
        <v>488</v>
      </c>
      <c r="F6986">
        <v>222</v>
      </c>
    </row>
    <row r="6987" spans="1:7" x14ac:dyDescent="0.2">
      <c r="A6987">
        <v>3.07226331215704E+17</v>
      </c>
      <c r="B6987" t="s">
        <v>13283</v>
      </c>
      <c r="C6987" t="s">
        <v>13284</v>
      </c>
      <c r="D6987" s="1">
        <v>41333.896296296298</v>
      </c>
      <c r="E6987">
        <v>291</v>
      </c>
      <c r="F6987">
        <v>117</v>
      </c>
    </row>
    <row r="6988" spans="1:7" x14ac:dyDescent="0.2">
      <c r="A6988">
        <v>3.0723137676210099E+17</v>
      </c>
      <c r="B6988" t="s">
        <v>13285</v>
      </c>
      <c r="C6988" t="s">
        <v>13286</v>
      </c>
      <c r="D6988" s="1">
        <v>41333.910208333335</v>
      </c>
      <c r="E6988">
        <v>25</v>
      </c>
      <c r="F6988">
        <v>17</v>
      </c>
      <c r="G6988" t="s">
        <v>89</v>
      </c>
    </row>
    <row r="6989" spans="1:7" x14ac:dyDescent="0.2">
      <c r="A6989">
        <v>3.0723158823889299E+17</v>
      </c>
      <c r="B6989" t="s">
        <v>13287</v>
      </c>
      <c r="C6989" t="s">
        <v>13288</v>
      </c>
      <c r="D6989" s="1">
        <v>41333.910798611112</v>
      </c>
      <c r="E6989">
        <v>47</v>
      </c>
      <c r="F6989">
        <v>28</v>
      </c>
      <c r="G6989" t="s">
        <v>215</v>
      </c>
    </row>
    <row r="6990" spans="1:7" x14ac:dyDescent="0.2">
      <c r="A6990">
        <v>3.07236706220912E+17</v>
      </c>
      <c r="B6990" t="s">
        <v>13289</v>
      </c>
      <c r="C6990" t="e">
        <f xml:space="preserve"> TessaHartmann Thanks Tessa.</f>
        <v>#NAME?</v>
      </c>
      <c r="D6990" s="1">
        <v>41333.92491898148</v>
      </c>
      <c r="E6990">
        <v>2</v>
      </c>
      <c r="F6990">
        <v>3</v>
      </c>
      <c r="G6990" t="s">
        <v>89</v>
      </c>
    </row>
    <row r="6991" spans="1:7" x14ac:dyDescent="0.2">
      <c r="A6991">
        <v>3.0723978799418099E+17</v>
      </c>
      <c r="B6991" t="s">
        <v>13290</v>
      </c>
      <c r="C6991" t="e">
        <f>JediJerad Thank you.</f>
        <v>#NAME?</v>
      </c>
      <c r="D6991" s="1">
        <v>41333.933425925927</v>
      </c>
      <c r="E6991">
        <v>4</v>
      </c>
      <c r="F6991">
        <v>1</v>
      </c>
      <c r="G6991" t="e">
        <f>JediJerad</f>
        <v>#NAME?</v>
      </c>
    </row>
    <row r="6992" spans="1:7" x14ac:dyDescent="0.2">
      <c r="A6992">
        <v>3.0724400373525197E+17</v>
      </c>
      <c r="B6992" t="s">
        <v>13291</v>
      </c>
      <c r="C6992" t="s">
        <v>13292</v>
      </c>
      <c r="D6992" s="1">
        <v>41333.945057870369</v>
      </c>
      <c r="E6992">
        <v>133</v>
      </c>
      <c r="F6992">
        <v>77</v>
      </c>
      <c r="G6992" t="s">
        <v>89</v>
      </c>
    </row>
    <row r="6993" spans="1:8" x14ac:dyDescent="0.2">
      <c r="A6993">
        <v>3.0724504996665299E+17</v>
      </c>
      <c r="B6993" t="s">
        <v>13293</v>
      </c>
      <c r="C6993" t="s">
        <v>13294</v>
      </c>
      <c r="D6993" s="1">
        <v>41333.947939814818</v>
      </c>
      <c r="E6993">
        <v>136</v>
      </c>
      <c r="F6993">
        <v>48</v>
      </c>
    </row>
    <row r="6994" spans="1:8" x14ac:dyDescent="0.2">
      <c r="A6994">
        <v>3.0724673977622899E+17</v>
      </c>
      <c r="B6994" t="s">
        <v>13295</v>
      </c>
      <c r="C6994" t="s">
        <v>13296</v>
      </c>
      <c r="D6994" s="1">
        <v>41333.952604166669</v>
      </c>
      <c r="E6994">
        <v>665</v>
      </c>
      <c r="F6994">
        <v>243</v>
      </c>
    </row>
    <row r="6995" spans="1:8" x14ac:dyDescent="0.2">
      <c r="A6995">
        <v>3.0725162150986899E+17</v>
      </c>
      <c r="B6995" t="s">
        <v>13297</v>
      </c>
      <c r="C6995" t="e">
        <f xml:space="preserve"> JackieHearns Thanks Jacqueline.</f>
        <v>#NAME?</v>
      </c>
      <c r="D6995" s="1">
        <v>41333.96607638889</v>
      </c>
      <c r="E6995">
        <v>1</v>
      </c>
      <c r="F6995">
        <v>0</v>
      </c>
      <c r="G6995" t="s">
        <v>89</v>
      </c>
    </row>
    <row r="6996" spans="1:8" x14ac:dyDescent="0.2">
      <c r="A6996">
        <v>3.0725183084338701E+17</v>
      </c>
      <c r="B6996" t="s">
        <v>13298</v>
      </c>
      <c r="C6996" t="e">
        <f>osaFoLmiK Thank you.</f>
        <v>#NAME?</v>
      </c>
      <c r="D6996" s="1">
        <v>41333.96665509259</v>
      </c>
      <c r="E6996">
        <v>3</v>
      </c>
      <c r="F6996">
        <v>0</v>
      </c>
      <c r="G6996" t="e">
        <f>osaFoLmiK</f>
        <v>#NAME?</v>
      </c>
    </row>
    <row r="6997" spans="1:8" x14ac:dyDescent="0.2">
      <c r="A6997">
        <v>3.0725225812552397E+17</v>
      </c>
      <c r="B6997" t="s">
        <v>13299</v>
      </c>
      <c r="C6997" t="e">
        <f>_xlfn.SINGLE( pammygb good Work), Pam.</f>
        <v>#NAME?</v>
      </c>
      <c r="D6997" s="1">
        <v>41333.967835648145</v>
      </c>
      <c r="E6997">
        <v>2</v>
      </c>
      <c r="F6997">
        <v>2</v>
      </c>
      <c r="G6997" t="s">
        <v>89</v>
      </c>
    </row>
    <row r="6998" spans="1:8" x14ac:dyDescent="0.2">
      <c r="A6998">
        <v>3.0725257556723699E+17</v>
      </c>
      <c r="B6998" t="s">
        <v>13300</v>
      </c>
      <c r="C6998" t="e">
        <f xml:space="preserve"> MyStudentApt Thanks Rob and good luck.</f>
        <v>#NAME?</v>
      </c>
      <c r="D6998" s="1">
        <v>41333.968715277777</v>
      </c>
      <c r="E6998">
        <v>5</v>
      </c>
      <c r="F6998">
        <v>1</v>
      </c>
      <c r="G6998" t="s">
        <v>89</v>
      </c>
    </row>
    <row r="6999" spans="1:8" x14ac:dyDescent="0.2">
      <c r="A6999">
        <v>3.0733736263407603E+17</v>
      </c>
      <c r="B6999" t="s">
        <v>13301</v>
      </c>
      <c r="C6999" t="s">
        <v>13302</v>
      </c>
      <c r="D6999" s="1">
        <v>41334.202673611115</v>
      </c>
      <c r="E6999">
        <v>26</v>
      </c>
      <c r="F6999">
        <v>26</v>
      </c>
      <c r="G6999" t="s">
        <v>215</v>
      </c>
    </row>
    <row r="7000" spans="1:8" x14ac:dyDescent="0.2">
      <c r="A7000">
        <v>3.0733858399021402E+17</v>
      </c>
      <c r="B7000" t="s">
        <v>13303</v>
      </c>
      <c r="C7000" t="s">
        <v>13304</v>
      </c>
      <c r="D7000" s="1">
        <v>41334.206053240741</v>
      </c>
      <c r="E7000">
        <v>150</v>
      </c>
      <c r="F7000">
        <v>173</v>
      </c>
    </row>
    <row r="7001" spans="1:8" x14ac:dyDescent="0.2">
      <c r="A7001">
        <v>3.0733932973746099E+17</v>
      </c>
      <c r="B7001" t="s">
        <v>13305</v>
      </c>
      <c r="C7001" t="s">
        <v>13306</v>
      </c>
      <c r="D7001" s="1">
        <v>41334.208101851851</v>
      </c>
      <c r="E7001">
        <v>10</v>
      </c>
      <c r="F7001">
        <v>6</v>
      </c>
      <c r="G7001" t="s">
        <v>215</v>
      </c>
      <c r="H7001" t="s">
        <v>390</v>
      </c>
    </row>
    <row r="7002" spans="1:8" x14ac:dyDescent="0.2">
      <c r="A7002">
        <v>3.0734309391560698E+17</v>
      </c>
      <c r="B7002" t="s">
        <v>13307</v>
      </c>
      <c r="C7002" t="s">
        <v>13308</v>
      </c>
      <c r="D7002" s="1">
        <v>41334.218495370369</v>
      </c>
      <c r="E7002">
        <v>33</v>
      </c>
      <c r="F7002">
        <v>22</v>
      </c>
      <c r="G7002" t="s">
        <v>215</v>
      </c>
      <c r="H7002" t="s">
        <v>390</v>
      </c>
    </row>
    <row r="7003" spans="1:8" x14ac:dyDescent="0.2">
      <c r="A7003">
        <v>3.0734512012933901E+17</v>
      </c>
      <c r="B7003" t="s">
        <v>13309</v>
      </c>
      <c r="C7003" t="s">
        <v>13310</v>
      </c>
      <c r="D7003" s="1">
        <v>41334.224085648151</v>
      </c>
      <c r="E7003">
        <v>10</v>
      </c>
      <c r="F7003">
        <v>3</v>
      </c>
      <c r="G7003" t="s">
        <v>13311</v>
      </c>
    </row>
    <row r="7004" spans="1:8" x14ac:dyDescent="0.2">
      <c r="A7004">
        <v>3.0747619878151302E+17</v>
      </c>
      <c r="B7004" t="s">
        <v>13312</v>
      </c>
      <c r="C7004" t="s">
        <v>13313</v>
      </c>
      <c r="D7004" s="1">
        <v>41334.585798611108</v>
      </c>
      <c r="E7004">
        <v>34</v>
      </c>
      <c r="F7004">
        <v>22</v>
      </c>
      <c r="G7004" t="s">
        <v>89</v>
      </c>
    </row>
    <row r="7005" spans="1:8" x14ac:dyDescent="0.2">
      <c r="A7005">
        <v>3.0747730873695398E+17</v>
      </c>
      <c r="B7005" t="s">
        <v>13314</v>
      </c>
      <c r="C7005" t="s">
        <v>13315</v>
      </c>
      <c r="D7005" s="1">
        <v>41334.588854166665</v>
      </c>
      <c r="E7005">
        <v>762</v>
      </c>
      <c r="F7005">
        <v>1384</v>
      </c>
    </row>
    <row r="7006" spans="1:8" x14ac:dyDescent="0.2">
      <c r="A7006">
        <v>3.0747836222868198E+17</v>
      </c>
      <c r="B7006" t="s">
        <v>13316</v>
      </c>
      <c r="C7006" t="s">
        <v>13317</v>
      </c>
      <c r="D7006" s="1">
        <v>41334.59175925926</v>
      </c>
      <c r="E7006">
        <v>14</v>
      </c>
      <c r="F7006">
        <v>7</v>
      </c>
      <c r="G7006" t="e">
        <f>_xlfn.SINGLE( _xlfn.SINGLE( _xlfn.SINGLE(CNN)))</f>
        <v>#NAME?</v>
      </c>
    </row>
    <row r="7007" spans="1:8" x14ac:dyDescent="0.2">
      <c r="A7007">
        <v>3.07480401910312E+17</v>
      </c>
      <c r="B7007" t="s">
        <v>13318</v>
      </c>
      <c r="C7007" t="s">
        <v>13319</v>
      </c>
      <c r="D7007" s="1">
        <v>41334.597395833334</v>
      </c>
      <c r="E7007">
        <v>66</v>
      </c>
      <c r="F7007">
        <v>30</v>
      </c>
    </row>
    <row r="7008" spans="1:8" x14ac:dyDescent="0.2">
      <c r="A7008">
        <v>3.07485373783752E+17</v>
      </c>
      <c r="B7008" t="s">
        <v>13320</v>
      </c>
      <c r="C7008" t="s">
        <v>13321</v>
      </c>
      <c r="D7008" s="1">
        <v>41334.611111111109</v>
      </c>
      <c r="E7008">
        <v>57</v>
      </c>
      <c r="F7008">
        <v>66</v>
      </c>
    </row>
    <row r="7009" spans="1:7" x14ac:dyDescent="0.2">
      <c r="A7009">
        <v>3.0748683182867597E+17</v>
      </c>
      <c r="B7009" t="s">
        <v>13322</v>
      </c>
      <c r="C7009" t="s">
        <v>13323</v>
      </c>
      <c r="D7009" s="1">
        <v>41334.61513888889</v>
      </c>
      <c r="E7009">
        <v>140</v>
      </c>
      <c r="F7009">
        <v>145</v>
      </c>
    </row>
    <row r="7010" spans="1:7" x14ac:dyDescent="0.2">
      <c r="A7010">
        <v>3.0748754205018502E+17</v>
      </c>
      <c r="B7010" t="s">
        <v>13324</v>
      </c>
      <c r="C7010" t="e">
        <f xml:space="preserve"> saphoros</f>
        <v>#NAME?</v>
      </c>
      <c r="D7010" s="1">
        <v>41334.617094907408</v>
      </c>
      <c r="E7010">
        <v>2</v>
      </c>
      <c r="F7010">
        <v>1</v>
      </c>
      <c r="G7010" t="s">
        <v>89</v>
      </c>
    </row>
    <row r="7011" spans="1:7" x14ac:dyDescent="0.2">
      <c r="A7011">
        <v>3.0749025182641299E+17</v>
      </c>
      <c r="B7011" t="s">
        <v>13325</v>
      </c>
      <c r="C7011" t="s">
        <v>13326</v>
      </c>
      <c r="D7011" s="1">
        <v>41334.624571759261</v>
      </c>
      <c r="E7011">
        <v>102</v>
      </c>
      <c r="F7011">
        <v>75</v>
      </c>
    </row>
    <row r="7012" spans="1:7" x14ac:dyDescent="0.2">
      <c r="A7012">
        <v>3.0749906587944102E+17</v>
      </c>
      <c r="B7012" t="s">
        <v>13327</v>
      </c>
      <c r="C7012" t="s">
        <v>13328</v>
      </c>
      <c r="D7012" s="1">
        <v>41334.648900462962</v>
      </c>
      <c r="E7012">
        <v>12</v>
      </c>
      <c r="F7012">
        <v>11</v>
      </c>
      <c r="G7012" t="s">
        <v>215</v>
      </c>
    </row>
    <row r="7013" spans="1:7" x14ac:dyDescent="0.2">
      <c r="A7013">
        <v>3.0750055641764998E+17</v>
      </c>
      <c r="B7013" t="s">
        <v>13329</v>
      </c>
      <c r="C7013" t="s">
        <v>13330</v>
      </c>
      <c r="D7013" s="1">
        <v>41334.653009259258</v>
      </c>
      <c r="E7013">
        <v>4</v>
      </c>
      <c r="F7013">
        <v>4</v>
      </c>
      <c r="G7013" t="s">
        <v>215</v>
      </c>
    </row>
    <row r="7014" spans="1:7" x14ac:dyDescent="0.2">
      <c r="A7014">
        <v>3.0750144554299802E+17</v>
      </c>
      <c r="B7014" t="s">
        <v>13331</v>
      </c>
      <c r="C7014" t="s">
        <v>13332</v>
      </c>
      <c r="D7014" s="1">
        <v>41334.655462962961</v>
      </c>
      <c r="E7014">
        <v>7</v>
      </c>
      <c r="F7014">
        <v>4</v>
      </c>
      <c r="G7014" t="s">
        <v>215</v>
      </c>
    </row>
    <row r="7015" spans="1:7" x14ac:dyDescent="0.2">
      <c r="A7015">
        <v>3.0750191551475699E+17</v>
      </c>
      <c r="B7015" t="s">
        <v>13333</v>
      </c>
      <c r="C7015" t="s">
        <v>13334</v>
      </c>
      <c r="D7015" s="1">
        <v>41334.656759259262</v>
      </c>
      <c r="E7015">
        <v>11</v>
      </c>
      <c r="F7015">
        <v>6</v>
      </c>
      <c r="G7015" t="s">
        <v>215</v>
      </c>
    </row>
    <row r="7016" spans="1:7" x14ac:dyDescent="0.2">
      <c r="A7016">
        <v>3.0752879936760198E+17</v>
      </c>
      <c r="B7016" t="s">
        <v>13335</v>
      </c>
      <c r="C7016" t="s">
        <v>13336</v>
      </c>
      <c r="D7016" s="1">
        <v>41334.730949074074</v>
      </c>
      <c r="E7016">
        <v>601</v>
      </c>
      <c r="F7016">
        <v>255</v>
      </c>
    </row>
    <row r="7017" spans="1:7" x14ac:dyDescent="0.2">
      <c r="A7017">
        <v>3.0752922288327002E+17</v>
      </c>
      <c r="B7017" t="s">
        <v>13337</v>
      </c>
      <c r="C7017" t="s">
        <v>13338</v>
      </c>
      <c r="D7017" s="1">
        <v>41334.732118055559</v>
      </c>
      <c r="E7017">
        <v>6</v>
      </c>
      <c r="F7017">
        <v>2</v>
      </c>
      <c r="G7017" t="s">
        <v>89</v>
      </c>
    </row>
    <row r="7018" spans="1:7" x14ac:dyDescent="0.2">
      <c r="A7018">
        <v>3.0754774374275002E+17</v>
      </c>
      <c r="B7018" t="s">
        <v>13339</v>
      </c>
      <c r="C7018" t="s">
        <v>13340</v>
      </c>
      <c r="D7018" s="1">
        <v>41334.783217592594</v>
      </c>
      <c r="E7018">
        <v>25</v>
      </c>
      <c r="F7018">
        <v>9</v>
      </c>
      <c r="G7018" t="s">
        <v>89</v>
      </c>
    </row>
    <row r="7019" spans="1:7" x14ac:dyDescent="0.2">
      <c r="A7019">
        <v>3.0754906789708998E+17</v>
      </c>
      <c r="B7019" t="s">
        <v>13341</v>
      </c>
      <c r="C7019" t="s">
        <v>13342</v>
      </c>
      <c r="D7019" s="1">
        <v>41334.786874999998</v>
      </c>
      <c r="E7019">
        <v>21</v>
      </c>
      <c r="F7019">
        <v>14</v>
      </c>
      <c r="G7019" t="s">
        <v>576</v>
      </c>
    </row>
    <row r="7020" spans="1:7" x14ac:dyDescent="0.2">
      <c r="A7020">
        <v>3.0756388223333901E+17</v>
      </c>
      <c r="B7020" t="s">
        <v>13343</v>
      </c>
      <c r="C7020" t="s">
        <v>13344</v>
      </c>
      <c r="D7020" s="1">
        <v>41334.82775462963</v>
      </c>
      <c r="E7020">
        <v>108</v>
      </c>
      <c r="F7020">
        <v>193</v>
      </c>
      <c r="G7020" t="s">
        <v>215</v>
      </c>
    </row>
    <row r="7021" spans="1:7" x14ac:dyDescent="0.2">
      <c r="A7021">
        <v>3.0756730765432E+17</v>
      </c>
      <c r="B7021" t="s">
        <v>13345</v>
      </c>
      <c r="C7021" t="s">
        <v>13346</v>
      </c>
      <c r="D7021" s="1">
        <v>41334.837210648147</v>
      </c>
      <c r="E7021">
        <v>336</v>
      </c>
      <c r="F7021">
        <v>747</v>
      </c>
      <c r="G7021" t="s">
        <v>89</v>
      </c>
    </row>
    <row r="7022" spans="1:7" x14ac:dyDescent="0.2">
      <c r="A7022">
        <v>3.0756842278970899E+17</v>
      </c>
      <c r="B7022" t="s">
        <v>13347</v>
      </c>
      <c r="C7022" t="s">
        <v>13348</v>
      </c>
      <c r="D7022" s="1">
        <v>41334.840277777781</v>
      </c>
      <c r="E7022">
        <v>1238</v>
      </c>
      <c r="F7022">
        <v>1170</v>
      </c>
    </row>
    <row r="7023" spans="1:7" x14ac:dyDescent="0.2">
      <c r="A7023">
        <v>3.0757533193668102E+17</v>
      </c>
      <c r="B7023" t="s">
        <v>13349</v>
      </c>
      <c r="C7023" t="s">
        <v>13350</v>
      </c>
      <c r="D7023" s="1">
        <v>41334.859351851854</v>
      </c>
      <c r="E7023">
        <v>13</v>
      </c>
      <c r="F7023">
        <v>6</v>
      </c>
      <c r="G7023" t="s">
        <v>215</v>
      </c>
    </row>
    <row r="7024" spans="1:7" x14ac:dyDescent="0.2">
      <c r="A7024">
        <v>3.0757879381874202E+17</v>
      </c>
      <c r="B7024" t="s">
        <v>13351</v>
      </c>
      <c r="C7024" t="s">
        <v>13352</v>
      </c>
      <c r="D7024" s="1">
        <v>41334.868900462963</v>
      </c>
      <c r="E7024">
        <v>133</v>
      </c>
      <c r="F7024">
        <v>87</v>
      </c>
      <c r="G7024" t="s">
        <v>215</v>
      </c>
    </row>
    <row r="7025" spans="1:7" x14ac:dyDescent="0.2">
      <c r="A7025">
        <v>3.0758219619618803E+17</v>
      </c>
      <c r="B7025" t="s">
        <v>13353</v>
      </c>
      <c r="C7025" t="s">
        <v>13354</v>
      </c>
      <c r="D7025" s="1">
        <v>41334.878287037034</v>
      </c>
      <c r="E7025">
        <v>5206</v>
      </c>
      <c r="F7025">
        <v>4665</v>
      </c>
    </row>
    <row r="7026" spans="1:7" x14ac:dyDescent="0.2">
      <c r="A7026">
        <v>3.0758361810300102E+17</v>
      </c>
      <c r="B7026" t="s">
        <v>13355</v>
      </c>
      <c r="C7026" t="s">
        <v>13356</v>
      </c>
      <c r="D7026" s="1">
        <v>41334.882210648146</v>
      </c>
      <c r="E7026">
        <v>22</v>
      </c>
      <c r="F7026">
        <v>9</v>
      </c>
      <c r="G7026" t="s">
        <v>576</v>
      </c>
    </row>
    <row r="7027" spans="1:7" x14ac:dyDescent="0.2">
      <c r="A7027">
        <v>3.0758761858400602E+17</v>
      </c>
      <c r="B7027" t="s">
        <v>13357</v>
      </c>
      <c r="C7027" t="e">
        <f xml:space="preserve"> realRoseIzzo Thanks Rose.</f>
        <v>#NAME?</v>
      </c>
      <c r="D7027" s="1">
        <v>41334.893252314818</v>
      </c>
      <c r="E7027">
        <v>2</v>
      </c>
      <c r="F7027">
        <v>1</v>
      </c>
      <c r="G7027" t="s">
        <v>89</v>
      </c>
    </row>
    <row r="7028" spans="1:7" x14ac:dyDescent="0.2">
      <c r="A7028">
        <v>3.0758958669405299E+17</v>
      </c>
      <c r="B7028" t="s">
        <v>13358</v>
      </c>
      <c r="C7028" t="s">
        <v>13359</v>
      </c>
      <c r="D7028" s="1">
        <v>41334.898680555554</v>
      </c>
      <c r="E7028">
        <v>805</v>
      </c>
      <c r="F7028">
        <v>407</v>
      </c>
    </row>
    <row r="7029" spans="1:7" x14ac:dyDescent="0.2">
      <c r="A7029">
        <v>3.0759279498850701E+17</v>
      </c>
      <c r="B7029" t="s">
        <v>13360</v>
      </c>
      <c r="C7029" t="s">
        <v>13361</v>
      </c>
      <c r="D7029" s="1">
        <v>41334.907534722224</v>
      </c>
      <c r="E7029">
        <v>19</v>
      </c>
      <c r="F7029">
        <v>14</v>
      </c>
      <c r="G7029" t="s">
        <v>215</v>
      </c>
    </row>
    <row r="7030" spans="1:7" x14ac:dyDescent="0.2">
      <c r="A7030">
        <v>3.0759645865010701E+17</v>
      </c>
      <c r="B7030" t="s">
        <v>13362</v>
      </c>
      <c r="C7030" t="s">
        <v>13363</v>
      </c>
      <c r="D7030" s="1">
        <v>41334.917650462965</v>
      </c>
      <c r="E7030">
        <v>354</v>
      </c>
      <c r="F7030">
        <v>228</v>
      </c>
    </row>
    <row r="7031" spans="1:7" x14ac:dyDescent="0.2">
      <c r="A7031">
        <v>3.0760385951631302E+17</v>
      </c>
      <c r="B7031" t="s">
        <v>13364</v>
      </c>
      <c r="C7031" t="e">
        <f>_xlfn.SINGLE(Bittersweet008 Thanks Kayla), enjoy.</f>
        <v>#NAME?</v>
      </c>
      <c r="D7031" s="1">
        <v>41334.938067129631</v>
      </c>
      <c r="E7031">
        <v>2</v>
      </c>
      <c r="F7031">
        <v>0</v>
      </c>
      <c r="G7031" t="e">
        <f>Bittersweet008</f>
        <v>#NAME?</v>
      </c>
    </row>
    <row r="7032" spans="1:7" x14ac:dyDescent="0.2">
      <c r="A7032">
        <v>3.0760577911921798E+17</v>
      </c>
      <c r="B7032" t="s">
        <v>13365</v>
      </c>
      <c r="C7032" t="s">
        <v>13366</v>
      </c>
      <c r="D7032" s="1">
        <v>41334.943368055552</v>
      </c>
      <c r="E7032">
        <v>22</v>
      </c>
      <c r="F7032">
        <v>8</v>
      </c>
      <c r="G7032" t="s">
        <v>13367</v>
      </c>
    </row>
    <row r="7033" spans="1:7" x14ac:dyDescent="0.2">
      <c r="A7033">
        <v>3.0764319243252499E+17</v>
      </c>
      <c r="B7033" t="s">
        <v>13368</v>
      </c>
      <c r="C7033" t="s">
        <v>13369</v>
      </c>
      <c r="D7033" s="1">
        <v>41335.0466087963</v>
      </c>
      <c r="E7033">
        <v>131</v>
      </c>
      <c r="F7033">
        <v>96</v>
      </c>
    </row>
    <row r="7034" spans="1:7" x14ac:dyDescent="0.2">
      <c r="A7034">
        <v>3.0771467446243302E+17</v>
      </c>
      <c r="B7034" t="s">
        <v>13370</v>
      </c>
      <c r="C7034" t="s">
        <v>13371</v>
      </c>
      <c r="D7034" s="1">
        <v>41335.24386574074</v>
      </c>
      <c r="E7034">
        <v>11</v>
      </c>
      <c r="F7034">
        <v>7</v>
      </c>
      <c r="G7034" t="s">
        <v>215</v>
      </c>
    </row>
    <row r="7035" spans="1:7" x14ac:dyDescent="0.2">
      <c r="A7035">
        <v>3.0771581119011597E+17</v>
      </c>
      <c r="B7035" t="s">
        <v>13372</v>
      </c>
      <c r="C7035" t="s">
        <v>13373</v>
      </c>
      <c r="D7035" s="1">
        <v>41335.247002314813</v>
      </c>
      <c r="E7035">
        <v>3</v>
      </c>
      <c r="F7035">
        <v>8</v>
      </c>
      <c r="G7035" t="s">
        <v>89</v>
      </c>
    </row>
    <row r="7036" spans="1:7" x14ac:dyDescent="0.2">
      <c r="A7036">
        <v>3.0771640192011002E+17</v>
      </c>
      <c r="B7036" t="s">
        <v>13374</v>
      </c>
      <c r="C7036" t="s">
        <v>13375</v>
      </c>
      <c r="D7036" s="1">
        <v>41335.248622685183</v>
      </c>
      <c r="E7036">
        <v>5</v>
      </c>
      <c r="F7036">
        <v>7</v>
      </c>
      <c r="G7036" t="s">
        <v>215</v>
      </c>
    </row>
    <row r="7037" spans="1:7" x14ac:dyDescent="0.2">
      <c r="A7037">
        <v>3.0771783896413702E+17</v>
      </c>
      <c r="B7037" t="s">
        <v>13376</v>
      </c>
      <c r="C7037" t="s">
        <v>13377</v>
      </c>
      <c r="D7037" s="1">
        <v>41335.252592592595</v>
      </c>
      <c r="E7037">
        <v>39</v>
      </c>
      <c r="F7037">
        <v>23</v>
      </c>
      <c r="G7037" t="s">
        <v>215</v>
      </c>
    </row>
    <row r="7038" spans="1:7" x14ac:dyDescent="0.2">
      <c r="A7038">
        <v>3.0771978314149798E+17</v>
      </c>
      <c r="B7038" t="s">
        <v>13378</v>
      </c>
      <c r="C7038" t="s">
        <v>13379</v>
      </c>
      <c r="D7038" s="1">
        <v>41335.257962962962</v>
      </c>
      <c r="E7038">
        <v>495</v>
      </c>
      <c r="F7038">
        <v>520</v>
      </c>
      <c r="G7038" t="s">
        <v>215</v>
      </c>
    </row>
    <row r="7039" spans="1:7" x14ac:dyDescent="0.2">
      <c r="A7039">
        <v>3.0772694287714701E+17</v>
      </c>
      <c r="B7039" t="s">
        <v>13380</v>
      </c>
      <c r="C7039" t="s">
        <v>13381</v>
      </c>
      <c r="D7039" s="1">
        <v>41335.277719907404</v>
      </c>
      <c r="E7039">
        <v>1737</v>
      </c>
      <c r="F7039">
        <v>2459</v>
      </c>
    </row>
    <row r="7040" spans="1:7" x14ac:dyDescent="0.2">
      <c r="A7040">
        <v>3.0782062528681901E+17</v>
      </c>
      <c r="B7040" t="s">
        <v>13382</v>
      </c>
      <c r="C7040" t="e">
        <f xml:space="preserve"> jostephan</f>
        <v>#NAME?</v>
      </c>
      <c r="D7040" s="1">
        <v>41335.536226851851</v>
      </c>
      <c r="E7040">
        <v>1</v>
      </c>
      <c r="F7040">
        <v>0</v>
      </c>
      <c r="G7040" t="s">
        <v>89</v>
      </c>
    </row>
    <row r="7041" spans="1:8" x14ac:dyDescent="0.2">
      <c r="A7041">
        <v>3.0783916361137299E+17</v>
      </c>
      <c r="B7041" t="s">
        <v>13383</v>
      </c>
      <c r="C7041" t="s">
        <v>13384</v>
      </c>
      <c r="D7041" s="1">
        <v>41335.587384259263</v>
      </c>
      <c r="E7041">
        <v>0</v>
      </c>
      <c r="F7041">
        <v>0</v>
      </c>
      <c r="G7041" t="s">
        <v>89</v>
      </c>
    </row>
    <row r="7042" spans="1:8" x14ac:dyDescent="0.2">
      <c r="A7042">
        <v>3.0784205106250099E+17</v>
      </c>
      <c r="B7042" t="s">
        <v>13385</v>
      </c>
      <c r="C7042" t="s">
        <v>13386</v>
      </c>
      <c r="D7042" s="1">
        <v>41335.595358796294</v>
      </c>
      <c r="E7042">
        <v>274</v>
      </c>
      <c r="F7042">
        <v>131</v>
      </c>
      <c r="G7042" t="e">
        <f>HBO</f>
        <v>#NAME?</v>
      </c>
    </row>
    <row r="7043" spans="1:8" x14ac:dyDescent="0.2">
      <c r="A7043">
        <v>3.0784250763765299E+17</v>
      </c>
      <c r="B7043" t="s">
        <v>13387</v>
      </c>
      <c r="C7043" t="s">
        <v>13388</v>
      </c>
      <c r="D7043" s="1">
        <v>41335.596608796295</v>
      </c>
      <c r="E7043">
        <v>3</v>
      </c>
      <c r="F7043">
        <v>5</v>
      </c>
      <c r="G7043" t="e">
        <f>scottybuoy13</f>
        <v>#NAME?</v>
      </c>
    </row>
    <row r="7044" spans="1:8" x14ac:dyDescent="0.2">
      <c r="A7044">
        <v>3.0784503938249101E+17</v>
      </c>
      <c r="B7044" t="s">
        <v>13389</v>
      </c>
      <c r="C7044" t="e">
        <f xml:space="preserve"> lmward7. Thanks.</f>
        <v>#NAME?</v>
      </c>
      <c r="D7044" s="1">
        <v>41335.60359953704</v>
      </c>
      <c r="E7044">
        <v>1</v>
      </c>
      <c r="F7044">
        <v>0</v>
      </c>
      <c r="G7044" t="s">
        <v>89</v>
      </c>
    </row>
    <row r="7045" spans="1:8" x14ac:dyDescent="0.2">
      <c r="A7045">
        <v>3.0784678386482701E+17</v>
      </c>
      <c r="B7045" t="s">
        <v>13390</v>
      </c>
      <c r="C7045" t="e">
        <f xml:space="preserve"> KHarmDD59. Thanks Kevin.Trump Doral will Soon be the best in the U.S.</f>
        <v>#NAME?</v>
      </c>
      <c r="D7045" s="1">
        <v>41335.608414351853</v>
      </c>
      <c r="E7045">
        <v>3</v>
      </c>
      <c r="F7045">
        <v>0</v>
      </c>
      <c r="G7045" t="s">
        <v>89</v>
      </c>
    </row>
    <row r="7046" spans="1:8" x14ac:dyDescent="0.2">
      <c r="A7046">
        <v>3.0796524791700602E+17</v>
      </c>
      <c r="B7046" t="s">
        <v>13391</v>
      </c>
      <c r="C7046" t="s">
        <v>13392</v>
      </c>
      <c r="D7046" s="1">
        <v>41335.935312499998</v>
      </c>
      <c r="E7046">
        <v>6</v>
      </c>
      <c r="F7046">
        <v>6</v>
      </c>
      <c r="G7046" t="s">
        <v>215</v>
      </c>
    </row>
    <row r="7047" spans="1:8" x14ac:dyDescent="0.2">
      <c r="A7047">
        <v>3.0796554212646502E+17</v>
      </c>
      <c r="B7047" t="s">
        <v>13393</v>
      </c>
      <c r="C7047" t="s">
        <v>13394</v>
      </c>
      <c r="D7047" s="1">
        <v>41335.936122685183</v>
      </c>
      <c r="E7047">
        <v>7</v>
      </c>
      <c r="F7047">
        <v>10</v>
      </c>
      <c r="G7047" t="s">
        <v>215</v>
      </c>
    </row>
    <row r="7048" spans="1:8" x14ac:dyDescent="0.2">
      <c r="A7048">
        <v>3.0796595045455802E+17</v>
      </c>
      <c r="B7048" t="s">
        <v>13395</v>
      </c>
      <c r="C7048" t="s">
        <v>13396</v>
      </c>
      <c r="D7048" s="1">
        <v>41335.937245370369</v>
      </c>
      <c r="E7048">
        <v>15</v>
      </c>
      <c r="F7048">
        <v>7</v>
      </c>
      <c r="G7048" t="s">
        <v>13397</v>
      </c>
    </row>
    <row r="7049" spans="1:8" x14ac:dyDescent="0.2">
      <c r="A7049">
        <v>3.0796865773099002E+17</v>
      </c>
      <c r="B7049" t="s">
        <v>13398</v>
      </c>
      <c r="C7049" t="s">
        <v>13399</v>
      </c>
      <c r="D7049" s="1">
        <v>41335.944722222222</v>
      </c>
      <c r="E7049">
        <v>14</v>
      </c>
      <c r="F7049">
        <v>10</v>
      </c>
      <c r="G7049" t="s">
        <v>13400</v>
      </c>
      <c r="H7049" t="s">
        <v>390</v>
      </c>
    </row>
    <row r="7050" spans="1:8" x14ac:dyDescent="0.2">
      <c r="A7050">
        <v>3.0797713968741901E+17</v>
      </c>
      <c r="B7050" t="s">
        <v>13401</v>
      </c>
      <c r="C7050" t="s">
        <v>13402</v>
      </c>
      <c r="D7050" s="1">
        <v>41335.968124999999</v>
      </c>
      <c r="E7050">
        <v>101</v>
      </c>
      <c r="F7050">
        <v>40</v>
      </c>
      <c r="G7050" t="s">
        <v>89</v>
      </c>
    </row>
    <row r="7051" spans="1:8" x14ac:dyDescent="0.2">
      <c r="A7051">
        <v>3.08046332109656E+17</v>
      </c>
      <c r="B7051" t="s">
        <v>13403</v>
      </c>
      <c r="C7051" t="s">
        <v>13404</v>
      </c>
      <c r="D7051" s="1">
        <v>41336.159062500003</v>
      </c>
      <c r="E7051">
        <v>4</v>
      </c>
      <c r="F7051">
        <v>1</v>
      </c>
      <c r="G7051" t="s">
        <v>89</v>
      </c>
    </row>
    <row r="7052" spans="1:8" x14ac:dyDescent="0.2">
      <c r="A7052">
        <v>3.0804662977103802E+17</v>
      </c>
      <c r="B7052" t="s">
        <v>13405</v>
      </c>
      <c r="C7052" t="s">
        <v>13406</v>
      </c>
      <c r="D7052" s="1">
        <v>41336.159884259258</v>
      </c>
      <c r="E7052">
        <v>7</v>
      </c>
      <c r="F7052">
        <v>7</v>
      </c>
      <c r="G7052" t="s">
        <v>89</v>
      </c>
    </row>
    <row r="7053" spans="1:8" x14ac:dyDescent="0.2">
      <c r="A7053">
        <v>3.0804897967179302E+17</v>
      </c>
      <c r="B7053" t="s">
        <v>13407</v>
      </c>
      <c r="C7053" t="s">
        <v>13408</v>
      </c>
      <c r="D7053" s="1">
        <v>41336.166365740741</v>
      </c>
      <c r="E7053">
        <v>54</v>
      </c>
      <c r="F7053">
        <v>109</v>
      </c>
    </row>
    <row r="7054" spans="1:8" x14ac:dyDescent="0.2">
      <c r="A7054">
        <v>3.0804993976475597E+17</v>
      </c>
      <c r="B7054" t="s">
        <v>13409</v>
      </c>
      <c r="C7054" t="s">
        <v>13410</v>
      </c>
      <c r="D7054" s="1">
        <v>41336.169016203705</v>
      </c>
      <c r="E7054">
        <v>4</v>
      </c>
      <c r="F7054">
        <v>3</v>
      </c>
      <c r="G7054" t="s">
        <v>576</v>
      </c>
    </row>
    <row r="7055" spans="1:8" x14ac:dyDescent="0.2">
      <c r="A7055">
        <v>3.0805032064948998E+17</v>
      </c>
      <c r="B7055" t="s">
        <v>13411</v>
      </c>
      <c r="C7055" t="s">
        <v>13412</v>
      </c>
      <c r="D7055" s="1">
        <v>41336.170069444444</v>
      </c>
      <c r="E7055">
        <v>10</v>
      </c>
      <c r="F7055">
        <v>5</v>
      </c>
      <c r="G7055" t="s">
        <v>215</v>
      </c>
    </row>
    <row r="7056" spans="1:8" x14ac:dyDescent="0.2">
      <c r="A7056">
        <v>3.0805074135914899E+17</v>
      </c>
      <c r="B7056" t="s">
        <v>13413</v>
      </c>
      <c r="C7056" t="s">
        <v>13414</v>
      </c>
      <c r="D7056" s="1">
        <v>41336.171226851853</v>
      </c>
      <c r="E7056">
        <v>19</v>
      </c>
      <c r="F7056">
        <v>13</v>
      </c>
      <c r="G7056" t="s">
        <v>576</v>
      </c>
      <c r="H7056" t="s">
        <v>13093</v>
      </c>
    </row>
    <row r="7057" spans="1:8" x14ac:dyDescent="0.2">
      <c r="A7057">
        <v>3.0805097559426598E+17</v>
      </c>
      <c r="B7057" t="s">
        <v>13415</v>
      </c>
      <c r="C7057" t="e">
        <f xml:space="preserve"> MathemagicianUK. Thanks.</f>
        <v>#NAME?</v>
      </c>
      <c r="D7057" s="1">
        <v>41336.171875</v>
      </c>
      <c r="E7057">
        <v>2</v>
      </c>
      <c r="F7057">
        <v>1</v>
      </c>
      <c r="G7057" t="s">
        <v>89</v>
      </c>
    </row>
    <row r="7058" spans="1:8" x14ac:dyDescent="0.2">
      <c r="A7058">
        <v>3.0805175468624198E+17</v>
      </c>
      <c r="B7058" t="s">
        <v>13416</v>
      </c>
      <c r="C7058" t="s">
        <v>13417</v>
      </c>
      <c r="D7058" s="1">
        <v>41336.174027777779</v>
      </c>
      <c r="E7058">
        <v>7</v>
      </c>
      <c r="F7058">
        <v>6</v>
      </c>
      <c r="G7058" t="s">
        <v>89</v>
      </c>
    </row>
    <row r="7059" spans="1:8" x14ac:dyDescent="0.2">
      <c r="A7059">
        <v>3.08052346938728E+17</v>
      </c>
      <c r="B7059" t="s">
        <v>13418</v>
      </c>
      <c r="C7059" t="e">
        <f xml:space="preserve"> juicetucker. Thanks Matt.</f>
        <v>#NAME?</v>
      </c>
      <c r="D7059" s="1">
        <v>41336.175659722219</v>
      </c>
      <c r="E7059">
        <v>2</v>
      </c>
      <c r="F7059">
        <v>1</v>
      </c>
      <c r="G7059" t="s">
        <v>89</v>
      </c>
    </row>
    <row r="7060" spans="1:8" x14ac:dyDescent="0.2">
      <c r="A7060">
        <v>3.0805268080533498E+17</v>
      </c>
      <c r="B7060" t="s">
        <v>13419</v>
      </c>
      <c r="C7060" t="e">
        <f xml:space="preserve"> RichDeLeo. Thanks Rich.</f>
        <v>#NAME?</v>
      </c>
      <c r="D7060" s="1">
        <v>41336.176585648151</v>
      </c>
      <c r="E7060">
        <v>1</v>
      </c>
      <c r="F7060">
        <v>1</v>
      </c>
      <c r="G7060" t="s">
        <v>89</v>
      </c>
    </row>
    <row r="7061" spans="1:8" x14ac:dyDescent="0.2">
      <c r="A7061">
        <v>3.0805308948153498E+17</v>
      </c>
      <c r="B7061" t="s">
        <v>13420</v>
      </c>
      <c r="C7061" t="s">
        <v>13421</v>
      </c>
      <c r="D7061" s="1">
        <v>41336.177708333336</v>
      </c>
      <c r="E7061">
        <v>11</v>
      </c>
      <c r="F7061">
        <v>6</v>
      </c>
      <c r="G7061" t="s">
        <v>576</v>
      </c>
    </row>
    <row r="7062" spans="1:8" x14ac:dyDescent="0.2">
      <c r="A7062">
        <v>3.0805368340756E+17</v>
      </c>
      <c r="B7062" t="s">
        <v>13422</v>
      </c>
      <c r="C7062" t="s">
        <v>13423</v>
      </c>
      <c r="D7062" s="1">
        <v>41336.179351851853</v>
      </c>
      <c r="E7062">
        <v>20</v>
      </c>
      <c r="F7062">
        <v>29</v>
      </c>
      <c r="G7062" t="s">
        <v>215</v>
      </c>
    </row>
    <row r="7063" spans="1:8" x14ac:dyDescent="0.2">
      <c r="A7063">
        <v>3.0805427475409299E+17</v>
      </c>
      <c r="B7063" t="s">
        <v>13424</v>
      </c>
      <c r="C7063" t="s">
        <v>13425</v>
      </c>
      <c r="D7063" s="1">
        <v>41336.180983796294</v>
      </c>
      <c r="E7063">
        <v>18</v>
      </c>
      <c r="F7063">
        <v>30</v>
      </c>
      <c r="G7063" t="s">
        <v>215</v>
      </c>
    </row>
    <row r="7064" spans="1:8" x14ac:dyDescent="0.2">
      <c r="A7064">
        <v>3.0805607534364998E+17</v>
      </c>
      <c r="B7064" t="s">
        <v>13426</v>
      </c>
      <c r="C7064" t="s">
        <v>13427</v>
      </c>
      <c r="D7064" s="1">
        <v>41336.185949074075</v>
      </c>
      <c r="E7064">
        <v>10</v>
      </c>
      <c r="F7064">
        <v>16</v>
      </c>
      <c r="G7064" t="s">
        <v>215</v>
      </c>
    </row>
    <row r="7065" spans="1:8" x14ac:dyDescent="0.2">
      <c r="A7065">
        <v>3.08059212578168E+17</v>
      </c>
      <c r="B7065" t="s">
        <v>13428</v>
      </c>
      <c r="C7065" t="s">
        <v>13429</v>
      </c>
      <c r="D7065" s="1">
        <v>41336.194606481484</v>
      </c>
      <c r="E7065">
        <v>10</v>
      </c>
      <c r="F7065">
        <v>5</v>
      </c>
      <c r="G7065" t="s">
        <v>215</v>
      </c>
    </row>
    <row r="7066" spans="1:8" x14ac:dyDescent="0.2">
      <c r="A7066">
        <v>3.0805982709823002E+17</v>
      </c>
      <c r="B7066" t="s">
        <v>13430</v>
      </c>
      <c r="C7066" t="s">
        <v>13431</v>
      </c>
      <c r="D7066" s="1">
        <v>41336.196296296293</v>
      </c>
      <c r="E7066">
        <v>15</v>
      </c>
      <c r="F7066">
        <v>21</v>
      </c>
      <c r="G7066" t="s">
        <v>215</v>
      </c>
      <c r="H7066" t="s">
        <v>390</v>
      </c>
    </row>
    <row r="7067" spans="1:8" x14ac:dyDescent="0.2">
      <c r="A7067">
        <v>3.0806058544098502E+17</v>
      </c>
      <c r="B7067" t="s">
        <v>13432</v>
      </c>
      <c r="C7067" t="s">
        <v>13433</v>
      </c>
      <c r="D7067" s="1">
        <v>41336.198391203703</v>
      </c>
      <c r="E7067">
        <v>8</v>
      </c>
      <c r="F7067">
        <v>3</v>
      </c>
      <c r="G7067" t="s">
        <v>215</v>
      </c>
    </row>
    <row r="7068" spans="1:8" x14ac:dyDescent="0.2">
      <c r="A7068">
        <v>3.0806091633801203E+17</v>
      </c>
      <c r="B7068" t="s">
        <v>13434</v>
      </c>
      <c r="C7068" t="s">
        <v>13435</v>
      </c>
      <c r="D7068" s="1">
        <v>41336.199305555558</v>
      </c>
      <c r="E7068">
        <v>11</v>
      </c>
      <c r="F7068">
        <v>5</v>
      </c>
      <c r="G7068" t="s">
        <v>215</v>
      </c>
    </row>
    <row r="7069" spans="1:8" x14ac:dyDescent="0.2">
      <c r="A7069">
        <v>3.0806121797978099E+17</v>
      </c>
      <c r="B7069" t="s">
        <v>13436</v>
      </c>
      <c r="C7069" t="s">
        <v>13437</v>
      </c>
      <c r="D7069" s="1">
        <v>41336.200138888889</v>
      </c>
      <c r="E7069">
        <v>7</v>
      </c>
      <c r="F7069">
        <v>5</v>
      </c>
      <c r="G7069" t="s">
        <v>215</v>
      </c>
    </row>
    <row r="7070" spans="1:8" x14ac:dyDescent="0.2">
      <c r="A7070">
        <v>3.0806216118228499E+17</v>
      </c>
      <c r="B7070" t="s">
        <v>13438</v>
      </c>
      <c r="C7070" t="e">
        <f xml:space="preserve"> splinter48708. Thanks.</f>
        <v>#NAME?</v>
      </c>
      <c r="D7070" s="1">
        <v>41336.202743055554</v>
      </c>
      <c r="E7070">
        <v>1</v>
      </c>
      <c r="F7070">
        <v>1</v>
      </c>
      <c r="G7070" t="s">
        <v>89</v>
      </c>
    </row>
    <row r="7071" spans="1:8" x14ac:dyDescent="0.2">
      <c r="A7071">
        <v>3.0806244309823802E+17</v>
      </c>
      <c r="B7071" t="s">
        <v>13439</v>
      </c>
      <c r="C7071" t="s">
        <v>13440</v>
      </c>
      <c r="D7071" s="1">
        <v>41336.203518518516</v>
      </c>
      <c r="E7071">
        <v>38</v>
      </c>
      <c r="F7071">
        <v>84</v>
      </c>
      <c r="G7071" t="s">
        <v>215</v>
      </c>
    </row>
    <row r="7072" spans="1:8" x14ac:dyDescent="0.2">
      <c r="A7072">
        <v>3.0806287653758899E+17</v>
      </c>
      <c r="B7072" t="s">
        <v>13441</v>
      </c>
      <c r="C7072" t="s">
        <v>13442</v>
      </c>
      <c r="D7072" s="1">
        <v>41336.204710648148</v>
      </c>
      <c r="E7072">
        <v>14</v>
      </c>
      <c r="F7072">
        <v>10</v>
      </c>
      <c r="G7072" t="s">
        <v>215</v>
      </c>
    </row>
    <row r="7073" spans="1:8" x14ac:dyDescent="0.2">
      <c r="A7073">
        <v>3.0806424565488397E+17</v>
      </c>
      <c r="B7073" t="s">
        <v>13443</v>
      </c>
      <c r="C7073" t="s">
        <v>13444</v>
      </c>
      <c r="D7073" s="1">
        <v>41336.208495370367</v>
      </c>
      <c r="E7073">
        <v>4</v>
      </c>
      <c r="F7073">
        <v>3</v>
      </c>
      <c r="G7073" t="s">
        <v>13445</v>
      </c>
    </row>
    <row r="7074" spans="1:8" x14ac:dyDescent="0.2">
      <c r="A7074">
        <v>3.0806558386017402E+17</v>
      </c>
      <c r="B7074" t="s">
        <v>13446</v>
      </c>
      <c r="C7074" t="s">
        <v>13447</v>
      </c>
      <c r="D7074" s="1">
        <v>41336.212187500001</v>
      </c>
      <c r="E7074">
        <v>8</v>
      </c>
      <c r="F7074">
        <v>9</v>
      </c>
      <c r="G7074" t="s">
        <v>215</v>
      </c>
    </row>
    <row r="7075" spans="1:8" x14ac:dyDescent="0.2">
      <c r="A7075">
        <v>3.0807856773923597E+17</v>
      </c>
      <c r="B7075" t="s">
        <v>13448</v>
      </c>
      <c r="C7075" t="s">
        <v>13449</v>
      </c>
      <c r="D7075" s="1">
        <v>41336.248020833336</v>
      </c>
      <c r="E7075">
        <v>109</v>
      </c>
      <c r="F7075">
        <v>70</v>
      </c>
    </row>
    <row r="7076" spans="1:8" x14ac:dyDescent="0.2">
      <c r="A7076">
        <v>3.08196681843896E+17</v>
      </c>
      <c r="B7076" t="s">
        <v>13450</v>
      </c>
      <c r="C7076" t="s">
        <v>13451</v>
      </c>
      <c r="D7076" s="1">
        <v>41336.573946759258</v>
      </c>
      <c r="E7076">
        <v>3</v>
      </c>
      <c r="F7076">
        <v>1</v>
      </c>
      <c r="G7076" t="s">
        <v>89</v>
      </c>
    </row>
    <row r="7077" spans="1:8" x14ac:dyDescent="0.2">
      <c r="A7077">
        <v>3.0819702333151603E+17</v>
      </c>
      <c r="B7077" t="s">
        <v>13452</v>
      </c>
      <c r="C7077" t="s">
        <v>13453</v>
      </c>
      <c r="D7077" s="1">
        <v>41336.574895833335</v>
      </c>
      <c r="E7077">
        <v>15</v>
      </c>
      <c r="F7077">
        <v>8</v>
      </c>
      <c r="G7077" t="s">
        <v>215</v>
      </c>
    </row>
    <row r="7078" spans="1:8" x14ac:dyDescent="0.2">
      <c r="A7078">
        <v>3.0819828132913101E+17</v>
      </c>
      <c r="B7078" t="s">
        <v>13454</v>
      </c>
      <c r="C7078" t="s">
        <v>13455</v>
      </c>
      <c r="D7078" s="1">
        <v>41336.578356481485</v>
      </c>
      <c r="E7078">
        <v>29</v>
      </c>
      <c r="F7078">
        <v>16</v>
      </c>
      <c r="G7078" t="s">
        <v>13456</v>
      </c>
    </row>
    <row r="7079" spans="1:8" x14ac:dyDescent="0.2">
      <c r="A7079">
        <v>3.0819875800338803E+17</v>
      </c>
      <c r="B7079" t="s">
        <v>13457</v>
      </c>
      <c r="C7079" t="s">
        <v>13458</v>
      </c>
      <c r="D7079" s="1">
        <v>41336.579675925925</v>
      </c>
      <c r="E7079">
        <v>4</v>
      </c>
      <c r="F7079">
        <v>2</v>
      </c>
      <c r="G7079" t="e">
        <f>jennyfromnexus</f>
        <v>#NAME?</v>
      </c>
    </row>
    <row r="7080" spans="1:8" x14ac:dyDescent="0.2">
      <c r="A7080">
        <v>3.0819923863708403E+17</v>
      </c>
      <c r="B7080" t="s">
        <v>13459</v>
      </c>
      <c r="C7080" t="s">
        <v>13460</v>
      </c>
      <c r="D7080" s="1">
        <v>41336.581006944441</v>
      </c>
      <c r="E7080">
        <v>6</v>
      </c>
      <c r="F7080">
        <v>1</v>
      </c>
      <c r="G7080" t="s">
        <v>576</v>
      </c>
    </row>
    <row r="7081" spans="1:8" x14ac:dyDescent="0.2">
      <c r="A7081">
        <v>3.0820009671616499E+17</v>
      </c>
      <c r="B7081" t="s">
        <v>13461</v>
      </c>
      <c r="C7081" t="s">
        <v>13462</v>
      </c>
      <c r="D7081" s="1">
        <v>41336.583368055559</v>
      </c>
      <c r="E7081">
        <v>16</v>
      </c>
      <c r="F7081">
        <v>9</v>
      </c>
      <c r="G7081" t="s">
        <v>13463</v>
      </c>
      <c r="H7081" t="s">
        <v>13464</v>
      </c>
    </row>
    <row r="7082" spans="1:8" x14ac:dyDescent="0.2">
      <c r="A7082">
        <v>3.0820594652873498E+17</v>
      </c>
      <c r="B7082" t="s">
        <v>13465</v>
      </c>
      <c r="C7082" t="s">
        <v>13466</v>
      </c>
      <c r="D7082" s="1">
        <v>41336.59951388889</v>
      </c>
      <c r="E7082">
        <v>19</v>
      </c>
      <c r="F7082">
        <v>8</v>
      </c>
      <c r="G7082" t="s">
        <v>13463</v>
      </c>
      <c r="H7082" t="s">
        <v>390</v>
      </c>
    </row>
    <row r="7083" spans="1:8" x14ac:dyDescent="0.2">
      <c r="A7083">
        <v>3.08206052195848E+17</v>
      </c>
      <c r="B7083" t="s">
        <v>13467</v>
      </c>
      <c r="C7083" t="s">
        <v>13468</v>
      </c>
      <c r="D7083" s="1">
        <v>41336.599803240744</v>
      </c>
      <c r="E7083">
        <v>5</v>
      </c>
      <c r="F7083">
        <v>0</v>
      </c>
      <c r="G7083" t="e">
        <f>Dattan78</f>
        <v>#NAME?</v>
      </c>
    </row>
    <row r="7084" spans="1:8" x14ac:dyDescent="0.2">
      <c r="A7084">
        <v>3.0830900104360301E+17</v>
      </c>
      <c r="B7084" t="s">
        <v>13469</v>
      </c>
      <c r="C7084" t="s">
        <v>13470</v>
      </c>
      <c r="D7084" s="1">
        <v>41336.883888888886</v>
      </c>
      <c r="E7084">
        <v>70</v>
      </c>
      <c r="F7084">
        <v>33</v>
      </c>
    </row>
    <row r="7085" spans="1:8" x14ac:dyDescent="0.2">
      <c r="A7085">
        <v>3.0834626367652602E+17</v>
      </c>
      <c r="B7085" t="s">
        <v>13471</v>
      </c>
      <c r="C7085" t="s">
        <v>13472</v>
      </c>
      <c r="D7085" s="1">
        <v>41336.986712962964</v>
      </c>
      <c r="E7085">
        <v>4</v>
      </c>
      <c r="F7085">
        <v>0</v>
      </c>
      <c r="G7085" t="s">
        <v>89</v>
      </c>
    </row>
    <row r="7086" spans="1:8" x14ac:dyDescent="0.2">
      <c r="A7086">
        <v>3.0834886296223302E+17</v>
      </c>
      <c r="B7086" t="s">
        <v>13473</v>
      </c>
      <c r="C7086" t="s">
        <v>13474</v>
      </c>
      <c r="D7086" s="1">
        <v>41336.993888888886</v>
      </c>
      <c r="E7086">
        <v>58</v>
      </c>
      <c r="F7086">
        <v>33</v>
      </c>
    </row>
    <row r="7087" spans="1:8" x14ac:dyDescent="0.2">
      <c r="A7087">
        <v>3.0835027492014797E+17</v>
      </c>
      <c r="B7087" t="s">
        <v>13475</v>
      </c>
      <c r="C7087" t="s">
        <v>13476</v>
      </c>
      <c r="D7087" s="1">
        <v>41336.997789351852</v>
      </c>
      <c r="E7087">
        <v>297</v>
      </c>
      <c r="F7087">
        <v>175</v>
      </c>
    </row>
    <row r="7088" spans="1:8" x14ac:dyDescent="0.2">
      <c r="A7088">
        <v>3.0836590842075098E+17</v>
      </c>
      <c r="B7088" t="s">
        <v>13477</v>
      </c>
      <c r="C7088" t="s">
        <v>13478</v>
      </c>
      <c r="D7088" s="1">
        <v>41337.040925925925</v>
      </c>
      <c r="E7088">
        <v>2462</v>
      </c>
      <c r="F7088">
        <v>2622</v>
      </c>
    </row>
    <row r="7089" spans="1:8" x14ac:dyDescent="0.2">
      <c r="A7089">
        <v>3.0839669256527002E+17</v>
      </c>
      <c r="B7089" t="s">
        <v>13479</v>
      </c>
      <c r="C7089" t="s">
        <v>13480</v>
      </c>
      <c r="D7089" s="1">
        <v>41337.125868055555</v>
      </c>
      <c r="E7089">
        <v>46</v>
      </c>
      <c r="F7089">
        <v>47</v>
      </c>
      <c r="H7089" t="s">
        <v>390</v>
      </c>
    </row>
    <row r="7090" spans="1:8" x14ac:dyDescent="0.2">
      <c r="A7090">
        <v>3.0839688321737498E+17</v>
      </c>
      <c r="B7090" t="s">
        <v>13481</v>
      </c>
      <c r="C7090" t="s">
        <v>13482</v>
      </c>
      <c r="D7090" s="1">
        <v>41337.126400462963</v>
      </c>
      <c r="E7090">
        <v>15</v>
      </c>
      <c r="F7090">
        <v>12</v>
      </c>
      <c r="G7090" t="s">
        <v>89</v>
      </c>
      <c r="H7090" t="s">
        <v>390</v>
      </c>
    </row>
    <row r="7091" spans="1:8" x14ac:dyDescent="0.2">
      <c r="A7091">
        <v>3.0839743887875597E+17</v>
      </c>
      <c r="B7091" t="s">
        <v>13483</v>
      </c>
      <c r="C7091" t="s">
        <v>13484</v>
      </c>
      <c r="D7091" s="1">
        <v>41337.127928240741</v>
      </c>
      <c r="E7091">
        <v>79</v>
      </c>
      <c r="F7091">
        <v>43</v>
      </c>
      <c r="G7091" t="s">
        <v>89</v>
      </c>
      <c r="H7091" t="s">
        <v>390</v>
      </c>
    </row>
    <row r="7092" spans="1:8" x14ac:dyDescent="0.2">
      <c r="A7092">
        <v>3.0839792290145402E+17</v>
      </c>
      <c r="B7092" t="s">
        <v>13485</v>
      </c>
      <c r="C7092" t="s">
        <v>13486</v>
      </c>
      <c r="D7092" s="1">
        <v>41337.129270833335</v>
      </c>
      <c r="E7092">
        <v>13</v>
      </c>
      <c r="F7092">
        <v>10</v>
      </c>
      <c r="G7092" t="s">
        <v>89</v>
      </c>
    </row>
    <row r="7093" spans="1:8" x14ac:dyDescent="0.2">
      <c r="A7093">
        <v>3.0839868002363302E+17</v>
      </c>
      <c r="B7093" t="s">
        <v>13487</v>
      </c>
      <c r="C7093" t="s">
        <v>13488</v>
      </c>
      <c r="D7093" s="1">
        <v>41337.131354166668</v>
      </c>
      <c r="E7093">
        <v>54</v>
      </c>
      <c r="F7093">
        <v>37</v>
      </c>
      <c r="G7093" t="s">
        <v>89</v>
      </c>
      <c r="H7093" t="s">
        <v>390</v>
      </c>
    </row>
    <row r="7094" spans="1:8" x14ac:dyDescent="0.2">
      <c r="A7094">
        <v>3.0840147661358598E+17</v>
      </c>
      <c r="B7094" t="s">
        <v>13489</v>
      </c>
      <c r="C7094" t="s">
        <v>13490</v>
      </c>
      <c r="D7094" s="1">
        <v>41337.139074074075</v>
      </c>
      <c r="E7094">
        <v>26</v>
      </c>
      <c r="F7094">
        <v>18</v>
      </c>
      <c r="G7094" t="s">
        <v>215</v>
      </c>
      <c r="H7094" t="s">
        <v>390</v>
      </c>
    </row>
    <row r="7095" spans="1:8" x14ac:dyDescent="0.2">
      <c r="A7095">
        <v>3.0840156137207802E+17</v>
      </c>
      <c r="B7095" t="s">
        <v>13491</v>
      </c>
      <c r="C7095" t="s">
        <v>13492</v>
      </c>
      <c r="D7095" s="1">
        <v>41337.139305555553</v>
      </c>
      <c r="E7095">
        <v>58</v>
      </c>
      <c r="F7095">
        <v>46</v>
      </c>
      <c r="G7095" t="s">
        <v>215</v>
      </c>
      <c r="H7095" t="s">
        <v>390</v>
      </c>
    </row>
    <row r="7096" spans="1:8" x14ac:dyDescent="0.2">
      <c r="A7096">
        <v>3.0840178544017402E+17</v>
      </c>
      <c r="B7096" t="s">
        <v>13493</v>
      </c>
      <c r="C7096" t="s">
        <v>13494</v>
      </c>
      <c r="D7096" s="1">
        <v>41337.139930555553</v>
      </c>
      <c r="E7096">
        <v>54</v>
      </c>
      <c r="F7096">
        <v>42</v>
      </c>
      <c r="G7096" t="s">
        <v>89</v>
      </c>
      <c r="H7096" t="s">
        <v>390</v>
      </c>
    </row>
    <row r="7097" spans="1:8" x14ac:dyDescent="0.2">
      <c r="A7097">
        <v>3.0840431903048902E+17</v>
      </c>
      <c r="B7097" t="s">
        <v>13495</v>
      </c>
      <c r="C7097" t="s">
        <v>13496</v>
      </c>
      <c r="D7097" s="1">
        <v>41337.146921296298</v>
      </c>
      <c r="E7097">
        <v>113</v>
      </c>
      <c r="F7097">
        <v>103</v>
      </c>
      <c r="G7097" t="s">
        <v>89</v>
      </c>
      <c r="H7097" t="s">
        <v>390</v>
      </c>
    </row>
    <row r="7098" spans="1:8" x14ac:dyDescent="0.2">
      <c r="A7098">
        <v>3.0840612700199302E+17</v>
      </c>
      <c r="B7098" t="s">
        <v>13497</v>
      </c>
      <c r="C7098" t="s">
        <v>13498</v>
      </c>
      <c r="D7098" s="1">
        <v>41337.151909722219</v>
      </c>
      <c r="E7098">
        <v>25</v>
      </c>
      <c r="F7098">
        <v>36</v>
      </c>
      <c r="G7098" t="s">
        <v>89</v>
      </c>
      <c r="H7098" t="s">
        <v>390</v>
      </c>
    </row>
    <row r="7099" spans="1:8" x14ac:dyDescent="0.2">
      <c r="A7099">
        <v>3.0840919312631802E+17</v>
      </c>
      <c r="B7099" t="s">
        <v>13499</v>
      </c>
      <c r="C7099" t="s">
        <v>13500</v>
      </c>
      <c r="D7099" s="1">
        <v>41337.160370370373</v>
      </c>
      <c r="E7099">
        <v>32</v>
      </c>
      <c r="F7099">
        <v>18</v>
      </c>
      <c r="G7099" t="s">
        <v>215</v>
      </c>
      <c r="H7099" t="s">
        <v>390</v>
      </c>
    </row>
    <row r="7100" spans="1:8" x14ac:dyDescent="0.2">
      <c r="A7100">
        <v>3.08409950143672E+17</v>
      </c>
      <c r="B7100" t="s">
        <v>13501</v>
      </c>
      <c r="C7100" t="s">
        <v>13502</v>
      </c>
      <c r="D7100" s="1">
        <v>41337.162453703706</v>
      </c>
      <c r="E7100">
        <v>44</v>
      </c>
      <c r="F7100">
        <v>16</v>
      </c>
      <c r="G7100" t="s">
        <v>215</v>
      </c>
      <c r="H7100" t="s">
        <v>390</v>
      </c>
    </row>
    <row r="7101" spans="1:8" x14ac:dyDescent="0.2">
      <c r="A7101">
        <v>3.0841123526581798E+17</v>
      </c>
      <c r="B7101" t="s">
        <v>13503</v>
      </c>
      <c r="C7101" t="s">
        <v>13504</v>
      </c>
      <c r="D7101" s="1">
        <v>41337.166006944448</v>
      </c>
      <c r="E7101">
        <v>18</v>
      </c>
      <c r="F7101">
        <v>19</v>
      </c>
      <c r="H7101" t="s">
        <v>390</v>
      </c>
    </row>
    <row r="7102" spans="1:8" x14ac:dyDescent="0.2">
      <c r="A7102">
        <v>3.0841258576459302E+17</v>
      </c>
      <c r="B7102" t="s">
        <v>13505</v>
      </c>
      <c r="C7102" t="s">
        <v>13506</v>
      </c>
      <c r="D7102" s="1">
        <v>41337.169733796298</v>
      </c>
      <c r="E7102">
        <v>29</v>
      </c>
      <c r="F7102">
        <v>12</v>
      </c>
      <c r="H7102" t="s">
        <v>390</v>
      </c>
    </row>
    <row r="7103" spans="1:8" x14ac:dyDescent="0.2">
      <c r="A7103">
        <v>3.0841336931511898E+17</v>
      </c>
      <c r="B7103" t="s">
        <v>13507</v>
      </c>
      <c r="C7103" t="s">
        <v>13508</v>
      </c>
      <c r="D7103" s="1">
        <v>41337.171886574077</v>
      </c>
      <c r="E7103">
        <v>121</v>
      </c>
      <c r="F7103">
        <v>167</v>
      </c>
      <c r="G7103" t="s">
        <v>89</v>
      </c>
      <c r="H7103" t="s">
        <v>390</v>
      </c>
    </row>
    <row r="7104" spans="1:8" x14ac:dyDescent="0.2">
      <c r="A7104">
        <v>3.0841727692584902E+17</v>
      </c>
      <c r="B7104" t="s">
        <v>13509</v>
      </c>
      <c r="C7104" t="s">
        <v>13510</v>
      </c>
      <c r="D7104" s="1">
        <v>41337.182673611111</v>
      </c>
      <c r="E7104">
        <v>45</v>
      </c>
      <c r="F7104">
        <v>37</v>
      </c>
      <c r="G7104" t="s">
        <v>89</v>
      </c>
      <c r="H7104" t="s">
        <v>390</v>
      </c>
    </row>
    <row r="7105" spans="1:8" x14ac:dyDescent="0.2">
      <c r="A7105">
        <v>3.08417468639088E+17</v>
      </c>
      <c r="B7105" t="s">
        <v>13511</v>
      </c>
      <c r="C7105" t="s">
        <v>13512</v>
      </c>
      <c r="D7105" s="1">
        <v>41337.183206018519</v>
      </c>
      <c r="E7105">
        <v>273</v>
      </c>
      <c r="F7105">
        <v>212</v>
      </c>
      <c r="G7105" t="s">
        <v>89</v>
      </c>
      <c r="H7105" t="s">
        <v>390</v>
      </c>
    </row>
    <row r="7106" spans="1:8" x14ac:dyDescent="0.2">
      <c r="A7106">
        <v>3.0842626052102502E+17</v>
      </c>
      <c r="B7106" t="s">
        <v>13513</v>
      </c>
      <c r="C7106" t="s">
        <v>13514</v>
      </c>
      <c r="D7106" s="1">
        <v>41337.207465277781</v>
      </c>
      <c r="E7106">
        <v>34</v>
      </c>
      <c r="F7106">
        <v>52</v>
      </c>
      <c r="H7106" t="s">
        <v>390</v>
      </c>
    </row>
    <row r="7107" spans="1:8" x14ac:dyDescent="0.2">
      <c r="A7107">
        <v>3.0854417939339597E+17</v>
      </c>
      <c r="B7107" t="s">
        <v>13515</v>
      </c>
      <c r="C7107" t="s">
        <v>13516</v>
      </c>
      <c r="D7107" s="1">
        <v>41337.532858796294</v>
      </c>
      <c r="E7107">
        <v>38</v>
      </c>
      <c r="F7107">
        <v>46</v>
      </c>
    </row>
    <row r="7108" spans="1:8" x14ac:dyDescent="0.2">
      <c r="A7108">
        <v>3.0858846730520499E+17</v>
      </c>
      <c r="B7108" t="s">
        <v>13517</v>
      </c>
      <c r="C7108" t="s">
        <v>13518</v>
      </c>
      <c r="D7108" s="1">
        <v>41337.655069444445</v>
      </c>
      <c r="E7108">
        <v>24</v>
      </c>
      <c r="F7108">
        <v>11</v>
      </c>
    </row>
    <row r="7109" spans="1:8" x14ac:dyDescent="0.2">
      <c r="A7109">
        <v>3.0858858001874502E+17</v>
      </c>
      <c r="B7109" t="s">
        <v>13519</v>
      </c>
      <c r="C7109" t="s">
        <v>13520</v>
      </c>
      <c r="D7109" s="1">
        <v>41337.655381944445</v>
      </c>
      <c r="E7109">
        <v>25</v>
      </c>
      <c r="F7109">
        <v>19</v>
      </c>
    </row>
    <row r="7110" spans="1:8" x14ac:dyDescent="0.2">
      <c r="A7110">
        <v>3.0859951221204499E+17</v>
      </c>
      <c r="B7110" t="s">
        <v>13521</v>
      </c>
      <c r="C7110" t="s">
        <v>13522</v>
      </c>
      <c r="D7110" s="1">
        <v>41337.685543981483</v>
      </c>
      <c r="E7110">
        <v>18</v>
      </c>
      <c r="F7110">
        <v>13</v>
      </c>
      <c r="G7110" t="s">
        <v>215</v>
      </c>
      <c r="H7110" t="s">
        <v>390</v>
      </c>
    </row>
    <row r="7111" spans="1:8" x14ac:dyDescent="0.2">
      <c r="A7111">
        <v>3.0860027424998099E+17</v>
      </c>
      <c r="B7111" t="s">
        <v>13523</v>
      </c>
      <c r="C7111" t="s">
        <v>13524</v>
      </c>
      <c r="D7111" s="1">
        <v>41337.687650462962</v>
      </c>
      <c r="E7111">
        <v>2</v>
      </c>
      <c r="F7111">
        <v>0</v>
      </c>
      <c r="G7111" t="s">
        <v>89</v>
      </c>
    </row>
    <row r="7112" spans="1:8" x14ac:dyDescent="0.2">
      <c r="A7112">
        <v>3.0863110999285702E+17</v>
      </c>
      <c r="B7112" t="s">
        <v>13525</v>
      </c>
      <c r="C7112" t="s">
        <v>13526</v>
      </c>
      <c r="D7112" s="1">
        <v>41337.772743055553</v>
      </c>
      <c r="E7112">
        <v>7</v>
      </c>
      <c r="F7112">
        <v>8</v>
      </c>
      <c r="G7112" t="s">
        <v>576</v>
      </c>
    </row>
    <row r="7113" spans="1:8" x14ac:dyDescent="0.2">
      <c r="A7113">
        <v>3.0863196272841498E+17</v>
      </c>
      <c r="B7113" t="s">
        <v>13527</v>
      </c>
      <c r="C7113" t="s">
        <v>13528</v>
      </c>
      <c r="D7113" s="1">
        <v>41337.775092592594</v>
      </c>
      <c r="E7113">
        <v>18</v>
      </c>
      <c r="F7113">
        <v>16</v>
      </c>
      <c r="G7113" t="s">
        <v>89</v>
      </c>
    </row>
    <row r="7114" spans="1:8" x14ac:dyDescent="0.2">
      <c r="A7114">
        <v>3.0864382702192998E+17</v>
      </c>
      <c r="B7114" t="s">
        <v>13529</v>
      </c>
      <c r="C7114" t="s">
        <v>13530</v>
      </c>
      <c r="D7114" s="1">
        <v>41337.807835648149</v>
      </c>
      <c r="E7114">
        <v>23</v>
      </c>
      <c r="F7114">
        <v>27</v>
      </c>
      <c r="G7114" t="s">
        <v>89</v>
      </c>
    </row>
    <row r="7115" spans="1:8" x14ac:dyDescent="0.2">
      <c r="A7115">
        <v>3.0864398245864602E+17</v>
      </c>
      <c r="B7115" t="s">
        <v>13531</v>
      </c>
      <c r="C7115" t="s">
        <v>13532</v>
      </c>
      <c r="D7115" s="1">
        <v>41337.808263888888</v>
      </c>
      <c r="E7115">
        <v>30</v>
      </c>
      <c r="F7115">
        <v>31</v>
      </c>
      <c r="G7115" t="s">
        <v>89</v>
      </c>
      <c r="H7115" t="s">
        <v>505</v>
      </c>
    </row>
    <row r="7116" spans="1:8" x14ac:dyDescent="0.2">
      <c r="A7116">
        <v>3.0865083645469402E+17</v>
      </c>
      <c r="B7116" t="s">
        <v>13533</v>
      </c>
      <c r="C7116" t="s">
        <v>13534</v>
      </c>
      <c r="D7116" s="1">
        <v>41337.827175925922</v>
      </c>
      <c r="E7116">
        <v>35</v>
      </c>
      <c r="F7116">
        <v>9</v>
      </c>
      <c r="G7116" t="s">
        <v>89</v>
      </c>
    </row>
    <row r="7117" spans="1:8" x14ac:dyDescent="0.2">
      <c r="A7117">
        <v>3.0867079413592397E+17</v>
      </c>
      <c r="B7117" t="s">
        <v>13535</v>
      </c>
      <c r="C7117" t="s">
        <v>13536</v>
      </c>
      <c r="D7117" s="1">
        <v>41337.882245370369</v>
      </c>
      <c r="E7117">
        <v>141</v>
      </c>
      <c r="F7117">
        <v>30</v>
      </c>
    </row>
    <row r="7118" spans="1:8" x14ac:dyDescent="0.2">
      <c r="A7118">
        <v>3.0868334809881798E+17</v>
      </c>
      <c r="B7118" t="s">
        <v>13537</v>
      </c>
      <c r="C7118" t="e">
        <f xml:space="preserve"> misskhan Thank you.</f>
        <v>#NAME?</v>
      </c>
      <c r="D7118" s="1">
        <v>41337.916886574072</v>
      </c>
      <c r="E7118">
        <v>4</v>
      </c>
      <c r="F7118">
        <v>2</v>
      </c>
      <c r="G7118" t="s">
        <v>89</v>
      </c>
    </row>
    <row r="7119" spans="1:8" x14ac:dyDescent="0.2">
      <c r="A7119">
        <v>3.0868388076704499E+17</v>
      </c>
      <c r="B7119" t="s">
        <v>13538</v>
      </c>
      <c r="C7119" t="s">
        <v>13539</v>
      </c>
      <c r="D7119" s="1">
        <v>41337.918356481481</v>
      </c>
      <c r="E7119">
        <v>1096</v>
      </c>
      <c r="F7119">
        <v>427</v>
      </c>
    </row>
    <row r="7120" spans="1:8" x14ac:dyDescent="0.2">
      <c r="A7120">
        <v>3.0869157411044499E+17</v>
      </c>
      <c r="B7120" t="s">
        <v>13540</v>
      </c>
      <c r="C7120" t="s">
        <v>13541</v>
      </c>
      <c r="D7120" s="1">
        <v>41337.93959490741</v>
      </c>
      <c r="E7120">
        <v>21</v>
      </c>
      <c r="F7120">
        <v>11</v>
      </c>
      <c r="G7120" t="s">
        <v>89</v>
      </c>
    </row>
    <row r="7121" spans="1:8" x14ac:dyDescent="0.2">
      <c r="A7121">
        <v>3.0869161750470598E+17</v>
      </c>
      <c r="B7121" t="s">
        <v>13542</v>
      </c>
      <c r="C7121" t="s">
        <v>13543</v>
      </c>
      <c r="D7121" s="1">
        <v>41337.939710648148</v>
      </c>
      <c r="E7121">
        <v>20</v>
      </c>
      <c r="F7121">
        <v>10</v>
      </c>
    </row>
    <row r="7122" spans="1:8" x14ac:dyDescent="0.2">
      <c r="A7122">
        <v>3.08691680779984E+17</v>
      </c>
      <c r="B7122" t="s">
        <v>13544</v>
      </c>
      <c r="C7122" t="s">
        <v>13545</v>
      </c>
      <c r="D7122" s="1">
        <v>41337.939884259256</v>
      </c>
      <c r="E7122">
        <v>23</v>
      </c>
      <c r="F7122">
        <v>12</v>
      </c>
      <c r="H7122" t="s">
        <v>390</v>
      </c>
    </row>
    <row r="7123" spans="1:8" x14ac:dyDescent="0.2">
      <c r="A7123">
        <v>3.0869429061013901E+17</v>
      </c>
      <c r="B7123" t="s">
        <v>13546</v>
      </c>
      <c r="C7123" t="e">
        <f>MaryFallacaro Thanks Mary.</f>
        <v>#NAME?</v>
      </c>
      <c r="D7123" s="1">
        <v>41337.947083333333</v>
      </c>
      <c r="E7123">
        <v>1</v>
      </c>
      <c r="F7123">
        <v>0</v>
      </c>
      <c r="G7123" t="e">
        <f>MaryFallacaro</f>
        <v>#NAME?</v>
      </c>
    </row>
    <row r="7124" spans="1:8" x14ac:dyDescent="0.2">
      <c r="A7124">
        <v>3.0869975596859802E+17</v>
      </c>
      <c r="B7124" t="s">
        <v>13547</v>
      </c>
      <c r="C7124" t="e">
        <f>_xlfn.SINGLE( M_Sallis Matt)--HOPE You will have a Happy birthday.</f>
        <v>#NAME?</v>
      </c>
      <c r="D7124" s="1">
        <v>41337.962164351855</v>
      </c>
      <c r="E7124">
        <v>1</v>
      </c>
      <c r="F7124">
        <v>0</v>
      </c>
      <c r="G7124" t="s">
        <v>89</v>
      </c>
    </row>
    <row r="7125" spans="1:8" x14ac:dyDescent="0.2">
      <c r="A7125">
        <v>3.0870142491572198E+17</v>
      </c>
      <c r="B7125" t="s">
        <v>13548</v>
      </c>
      <c r="C7125" t="s">
        <v>13549</v>
      </c>
      <c r="D7125" s="1">
        <v>41337.966770833336</v>
      </c>
      <c r="E7125">
        <v>38</v>
      </c>
      <c r="F7125">
        <v>29</v>
      </c>
    </row>
    <row r="7126" spans="1:8" x14ac:dyDescent="0.2">
      <c r="A7126">
        <v>3.0894669534817402E+17</v>
      </c>
      <c r="B7126" t="s">
        <v>13550</v>
      </c>
      <c r="C7126" t="s">
        <v>13551</v>
      </c>
      <c r="D7126" s="1">
        <v>41338.643587962964</v>
      </c>
      <c r="E7126">
        <v>23</v>
      </c>
      <c r="F7126">
        <v>15</v>
      </c>
    </row>
    <row r="7127" spans="1:8" x14ac:dyDescent="0.2">
      <c r="A7127">
        <v>3.0894684944689901E+17</v>
      </c>
      <c r="B7127" t="s">
        <v>13552</v>
      </c>
      <c r="C7127" t="s">
        <v>13553</v>
      </c>
      <c r="D7127" s="1">
        <v>41338.644016203703</v>
      </c>
      <c r="E7127">
        <v>53</v>
      </c>
      <c r="F7127">
        <v>33</v>
      </c>
    </row>
    <row r="7128" spans="1:8" x14ac:dyDescent="0.2">
      <c r="A7128">
        <v>3.0894755471493498E+17</v>
      </c>
      <c r="B7128" t="s">
        <v>13554</v>
      </c>
      <c r="C7128" t="s">
        <v>13555</v>
      </c>
      <c r="D7128" s="1">
        <v>41338.645960648151</v>
      </c>
      <c r="E7128">
        <v>23</v>
      </c>
      <c r="F7128">
        <v>16</v>
      </c>
    </row>
    <row r="7129" spans="1:8" x14ac:dyDescent="0.2">
      <c r="A7129">
        <v>3.0895049435579501E+17</v>
      </c>
      <c r="B7129" t="s">
        <v>13556</v>
      </c>
      <c r="C7129" t="s">
        <v>13557</v>
      </c>
      <c r="D7129" s="1">
        <v>41338.654074074075</v>
      </c>
      <c r="E7129">
        <v>86</v>
      </c>
      <c r="F7129">
        <v>45</v>
      </c>
    </row>
    <row r="7130" spans="1:8" x14ac:dyDescent="0.2">
      <c r="A7130">
        <v>3.0895396191274099E+17</v>
      </c>
      <c r="B7130" t="s">
        <v>13558</v>
      </c>
      <c r="C7130" t="e">
        <f xml:space="preserve"> SvenIsaksson Thanks Sven and good luck.</f>
        <v>#NAME?</v>
      </c>
      <c r="D7130" s="1">
        <v>41338.663645833331</v>
      </c>
      <c r="E7130">
        <v>4</v>
      </c>
      <c r="F7130">
        <v>1</v>
      </c>
      <c r="G7130" t="s">
        <v>89</v>
      </c>
    </row>
    <row r="7131" spans="1:8" x14ac:dyDescent="0.2">
      <c r="A7131">
        <v>3.0895634250322298E+17</v>
      </c>
      <c r="B7131" t="s">
        <v>13559</v>
      </c>
      <c r="C7131" t="s">
        <v>13560</v>
      </c>
      <c r="D7131" s="1">
        <v>41338.670208333337</v>
      </c>
      <c r="E7131">
        <v>2</v>
      </c>
      <c r="F7131">
        <v>0</v>
      </c>
      <c r="G7131" t="s">
        <v>89</v>
      </c>
    </row>
    <row r="7132" spans="1:8" x14ac:dyDescent="0.2">
      <c r="A7132">
        <v>3.0896845197896E+17</v>
      </c>
      <c r="B7132" t="s">
        <v>13561</v>
      </c>
      <c r="C7132" t="s">
        <v>13562</v>
      </c>
      <c r="D7132" s="1">
        <v>41338.703622685185</v>
      </c>
      <c r="E7132">
        <v>762</v>
      </c>
      <c r="F7132">
        <v>471</v>
      </c>
    </row>
    <row r="7133" spans="1:8" x14ac:dyDescent="0.2">
      <c r="A7133">
        <v>3.0897115215444301E+17</v>
      </c>
      <c r="B7133" t="s">
        <v>13563</v>
      </c>
      <c r="C7133" t="e">
        <f xml:space="preserve"> LaurieRobertson it will be [5]!Be sure to visit.</f>
        <v>#NAME?</v>
      </c>
      <c r="D7133" s="1">
        <v>41338.711076388892</v>
      </c>
      <c r="E7133">
        <v>5</v>
      </c>
      <c r="F7133">
        <v>1</v>
      </c>
      <c r="G7133" t="s">
        <v>89</v>
      </c>
    </row>
    <row r="7134" spans="1:8" x14ac:dyDescent="0.2">
      <c r="A7134">
        <v>3.0897304165064698E+17</v>
      </c>
      <c r="B7134" t="s">
        <v>13564</v>
      </c>
      <c r="C7134" t="s">
        <v>13565</v>
      </c>
      <c r="D7134" s="1">
        <v>41338.716296296298</v>
      </c>
      <c r="E7134">
        <v>10</v>
      </c>
      <c r="F7134">
        <v>6</v>
      </c>
      <c r="G7134" t="s">
        <v>89</v>
      </c>
    </row>
    <row r="7135" spans="1:8" x14ac:dyDescent="0.2">
      <c r="A7135">
        <v>3.08991249803792E+17</v>
      </c>
      <c r="B7135" t="s">
        <v>13566</v>
      </c>
      <c r="C7135" t="s">
        <v>13567</v>
      </c>
      <c r="D7135" s="1">
        <v>41338.766539351855</v>
      </c>
      <c r="E7135">
        <v>397</v>
      </c>
      <c r="F7135">
        <v>212</v>
      </c>
    </row>
    <row r="7136" spans="1:8" x14ac:dyDescent="0.2">
      <c r="A7136">
        <v>3.0899227587732998E+17</v>
      </c>
      <c r="B7136" t="s">
        <v>13568</v>
      </c>
      <c r="C7136" t="s">
        <v>13569</v>
      </c>
      <c r="D7136" s="1">
        <v>41338.769375000003</v>
      </c>
      <c r="E7136">
        <v>23</v>
      </c>
      <c r="F7136">
        <v>16</v>
      </c>
    </row>
    <row r="7137" spans="1:8" x14ac:dyDescent="0.2">
      <c r="A7137">
        <v>3.0899422734859398E+17</v>
      </c>
      <c r="B7137" t="s">
        <v>13570</v>
      </c>
      <c r="C7137" t="e">
        <f>_xlfn.SINGLE(wrightmomof3 _xlfn.SINGLE( iansomerhalder _xlfn.SINGLE( paulwesley _xlfn.SINGLE( joshduhamel _xlfn.SINGLE( Zak_Bagans Happy Birthday Tiffany.)))))</f>
        <v>#NAME?</v>
      </c>
      <c r="D7137" s="1">
        <v>41338.774756944447</v>
      </c>
      <c r="E7137">
        <v>7</v>
      </c>
      <c r="F7137">
        <v>10</v>
      </c>
      <c r="G7137" t="s">
        <v>13571</v>
      </c>
    </row>
    <row r="7138" spans="1:8" x14ac:dyDescent="0.2">
      <c r="A7138">
        <v>3.0900221485948902E+17</v>
      </c>
      <c r="B7138" t="s">
        <v>13572</v>
      </c>
      <c r="C7138" t="s">
        <v>13573</v>
      </c>
      <c r="D7138" s="1">
        <v>41338.796793981484</v>
      </c>
      <c r="E7138">
        <v>41</v>
      </c>
      <c r="F7138">
        <v>17</v>
      </c>
    </row>
    <row r="7139" spans="1:8" x14ac:dyDescent="0.2">
      <c r="A7139">
        <v>3.09031057892712E+17</v>
      </c>
      <c r="B7139" t="s">
        <v>13574</v>
      </c>
      <c r="C7139" t="s">
        <v>13575</v>
      </c>
      <c r="D7139" s="1">
        <v>41338.876388888886</v>
      </c>
      <c r="E7139">
        <v>402</v>
      </c>
      <c r="F7139">
        <v>216</v>
      </c>
    </row>
    <row r="7140" spans="1:8" x14ac:dyDescent="0.2">
      <c r="A7140">
        <v>3.0903148134546598E+17</v>
      </c>
      <c r="B7140" t="s">
        <v>13576</v>
      </c>
      <c r="C7140" t="s">
        <v>13577</v>
      </c>
      <c r="D7140" s="1">
        <v>41338.877557870372</v>
      </c>
      <c r="E7140">
        <v>616</v>
      </c>
      <c r="F7140">
        <v>291</v>
      </c>
    </row>
    <row r="7141" spans="1:8" x14ac:dyDescent="0.2">
      <c r="A7141">
        <v>3.0903817608799002E+17</v>
      </c>
      <c r="B7141" t="s">
        <v>13578</v>
      </c>
      <c r="C7141" t="e">
        <f>TheEvanGruver Thanks Evan and good luck.</f>
        <v>#NAME?</v>
      </c>
      <c r="D7141" s="1">
        <v>41338.89603009259</v>
      </c>
      <c r="E7141">
        <v>2</v>
      </c>
      <c r="F7141">
        <v>1</v>
      </c>
      <c r="G7141" t="e">
        <f>TheEvanGruver</f>
        <v>#NAME?</v>
      </c>
    </row>
    <row r="7142" spans="1:8" x14ac:dyDescent="0.2">
      <c r="A7142">
        <v>3.0904618298913498E+17</v>
      </c>
      <c r="B7142" t="s">
        <v>13579</v>
      </c>
      <c r="C7142" t="e">
        <f xml:space="preserve"> Mike_Kelly1 Thanks Michael.</f>
        <v>#NAME?</v>
      </c>
      <c r="D7142" s="1">
        <v>41338.918124999997</v>
      </c>
      <c r="E7142">
        <v>2</v>
      </c>
      <c r="F7142">
        <v>1</v>
      </c>
      <c r="G7142" t="s">
        <v>89</v>
      </c>
    </row>
    <row r="7143" spans="1:8" x14ac:dyDescent="0.2">
      <c r="A7143">
        <v>3.0905651546412998E+17</v>
      </c>
      <c r="B7143" t="s">
        <v>13580</v>
      </c>
      <c r="C7143" t="s">
        <v>13581</v>
      </c>
      <c r="D7143" s="1">
        <v>41338.946631944447</v>
      </c>
      <c r="E7143">
        <v>84</v>
      </c>
      <c r="F7143">
        <v>49</v>
      </c>
    </row>
    <row r="7144" spans="1:8" x14ac:dyDescent="0.2">
      <c r="A7144">
        <v>3.0906059933629197E+17</v>
      </c>
      <c r="B7144" t="s">
        <v>13582</v>
      </c>
      <c r="C7144" t="s">
        <v>13583</v>
      </c>
      <c r="D7144" s="1">
        <v>41338.957905092589</v>
      </c>
      <c r="E7144">
        <v>32</v>
      </c>
      <c r="F7144">
        <v>10</v>
      </c>
      <c r="G7144" t="s">
        <v>546</v>
      </c>
    </row>
    <row r="7145" spans="1:8" x14ac:dyDescent="0.2">
      <c r="A7145">
        <v>3.0929929380469101E+17</v>
      </c>
      <c r="B7145" t="s">
        <v>13584</v>
      </c>
      <c r="C7145" t="s">
        <v>13585</v>
      </c>
      <c r="D7145" s="1">
        <v>41339.616574074076</v>
      </c>
      <c r="E7145">
        <v>24</v>
      </c>
      <c r="F7145">
        <v>17</v>
      </c>
      <c r="G7145" t="s">
        <v>215</v>
      </c>
      <c r="H7145" t="s">
        <v>390</v>
      </c>
    </row>
    <row r="7146" spans="1:8" x14ac:dyDescent="0.2">
      <c r="A7146">
        <v>3.0930421063630003E+17</v>
      </c>
      <c r="B7146" t="s">
        <v>13586</v>
      </c>
      <c r="C7146" t="e">
        <f>homeedmam I wish him the best of luck.</f>
        <v>#NAME?</v>
      </c>
      <c r="D7146" s="1">
        <v>41339.630150462966</v>
      </c>
      <c r="E7146">
        <v>0</v>
      </c>
      <c r="F7146">
        <v>0</v>
      </c>
      <c r="G7146" t="e">
        <f>homeedmam</f>
        <v>#NAME?</v>
      </c>
    </row>
    <row r="7147" spans="1:8" x14ac:dyDescent="0.2">
      <c r="A7147">
        <v>3.0930557058904E+17</v>
      </c>
      <c r="B7147" t="s">
        <v>13587</v>
      </c>
      <c r="C7147" t="e">
        <f>_xlfn.SINGLE(CrewSawyer it will be fantastic)--be sure to visit.</f>
        <v>#NAME?</v>
      </c>
      <c r="D7147" s="1">
        <v>41339.633900462963</v>
      </c>
      <c r="E7147">
        <v>2</v>
      </c>
      <c r="F7147">
        <v>1</v>
      </c>
      <c r="G7147" t="e">
        <f>CrewSawyer</f>
        <v>#NAME?</v>
      </c>
    </row>
    <row r="7148" spans="1:8" x14ac:dyDescent="0.2">
      <c r="A7148">
        <v>3.0932961245700499E+17</v>
      </c>
      <c r="B7148" t="s">
        <v>13588</v>
      </c>
      <c r="C7148" t="s">
        <v>13589</v>
      </c>
      <c r="D7148" s="1">
        <v>41339.700243055559</v>
      </c>
      <c r="E7148">
        <v>601</v>
      </c>
      <c r="F7148">
        <v>245</v>
      </c>
    </row>
    <row r="7149" spans="1:8" x14ac:dyDescent="0.2">
      <c r="A7149">
        <v>3.0934613460060102E+17</v>
      </c>
      <c r="B7149" t="s">
        <v>13590</v>
      </c>
      <c r="C7149" t="s">
        <v>13591</v>
      </c>
      <c r="D7149" s="1">
        <v>41339.745833333334</v>
      </c>
      <c r="E7149">
        <v>60444</v>
      </c>
      <c r="F7149">
        <v>71752</v>
      </c>
      <c r="G7149" t="s">
        <v>89</v>
      </c>
    </row>
    <row r="7150" spans="1:8" x14ac:dyDescent="0.2">
      <c r="A7150">
        <v>3.0935445577675898E+17</v>
      </c>
      <c r="B7150" t="s">
        <v>13592</v>
      </c>
      <c r="C7150" t="s">
        <v>13593</v>
      </c>
      <c r="D7150" s="1">
        <v>41339.768796296295</v>
      </c>
      <c r="E7150">
        <v>526</v>
      </c>
      <c r="F7150">
        <v>234</v>
      </c>
    </row>
    <row r="7151" spans="1:8" x14ac:dyDescent="0.2">
      <c r="A7151">
        <v>3.0938593553825299E+17</v>
      </c>
      <c r="B7151" t="s">
        <v>13594</v>
      </c>
      <c r="C7151" t="s">
        <v>13595</v>
      </c>
      <c r="D7151" s="1">
        <v>41339.85565972222</v>
      </c>
      <c r="E7151">
        <v>21</v>
      </c>
      <c r="F7151">
        <v>19</v>
      </c>
      <c r="G7151" t="s">
        <v>89</v>
      </c>
    </row>
    <row r="7152" spans="1:8" x14ac:dyDescent="0.2">
      <c r="A7152">
        <v>3.0938611080562598E+17</v>
      </c>
      <c r="B7152" t="s">
        <v>13596</v>
      </c>
      <c r="C7152" t="s">
        <v>13597</v>
      </c>
      <c r="D7152" s="1">
        <v>41339.856145833335</v>
      </c>
      <c r="E7152">
        <v>11</v>
      </c>
      <c r="F7152">
        <v>2</v>
      </c>
      <c r="G7152" t="s">
        <v>487</v>
      </c>
    </row>
    <row r="7153" spans="1:8" x14ac:dyDescent="0.2">
      <c r="A7153">
        <v>3.09386391761088E+17</v>
      </c>
      <c r="B7153" t="s">
        <v>13598</v>
      </c>
      <c r="C7153" t="s">
        <v>13599</v>
      </c>
      <c r="D7153" s="1">
        <v>41339.856921296298</v>
      </c>
      <c r="E7153">
        <v>13</v>
      </c>
      <c r="F7153">
        <v>3</v>
      </c>
      <c r="G7153" t="e">
        <f>_xlfn.SINGLE( _xlfn.SINGLE(BKleinGolfweek))</f>
        <v>#NAME?</v>
      </c>
    </row>
    <row r="7154" spans="1:8" x14ac:dyDescent="0.2">
      <c r="A7154">
        <v>3.0938721519523802E+17</v>
      </c>
      <c r="B7154" t="s">
        <v>13600</v>
      </c>
      <c r="C7154" t="s">
        <v>13601</v>
      </c>
      <c r="D7154" s="1">
        <v>41339.859189814815</v>
      </c>
      <c r="E7154">
        <v>17</v>
      </c>
      <c r="F7154">
        <v>8</v>
      </c>
      <c r="G7154" t="s">
        <v>215</v>
      </c>
      <c r="H7154" t="s">
        <v>390</v>
      </c>
    </row>
    <row r="7155" spans="1:8" x14ac:dyDescent="0.2">
      <c r="A7155">
        <v>3.0938746444172403E+17</v>
      </c>
      <c r="B7155" t="s">
        <v>13602</v>
      </c>
      <c r="C7155" t="s">
        <v>13603</v>
      </c>
      <c r="D7155" s="1">
        <v>41339.859884259262</v>
      </c>
      <c r="E7155">
        <v>11</v>
      </c>
      <c r="F7155">
        <v>7</v>
      </c>
      <c r="G7155" t="s">
        <v>576</v>
      </c>
    </row>
    <row r="7156" spans="1:8" x14ac:dyDescent="0.2">
      <c r="A7156">
        <v>3.0940086518009798E+17</v>
      </c>
      <c r="B7156" t="s">
        <v>13604</v>
      </c>
      <c r="C7156" t="s">
        <v>13605</v>
      </c>
      <c r="D7156" s="1">
        <v>41339.896863425929</v>
      </c>
      <c r="E7156">
        <v>12</v>
      </c>
      <c r="F7156">
        <v>6</v>
      </c>
      <c r="G7156" t="s">
        <v>576</v>
      </c>
    </row>
    <row r="7157" spans="1:8" x14ac:dyDescent="0.2">
      <c r="A7157">
        <v>3.0940136897474502E+17</v>
      </c>
      <c r="B7157" t="s">
        <v>13606</v>
      </c>
      <c r="C7157" t="s">
        <v>13607</v>
      </c>
      <c r="D7157" s="1">
        <v>41339.898252314815</v>
      </c>
      <c r="E7157">
        <v>14</v>
      </c>
      <c r="F7157">
        <v>6</v>
      </c>
      <c r="G7157" t="s">
        <v>215</v>
      </c>
    </row>
    <row r="7158" spans="1:8" x14ac:dyDescent="0.2">
      <c r="A7158">
        <v>3.0940225644751603E+17</v>
      </c>
      <c r="B7158" t="s">
        <v>13608</v>
      </c>
      <c r="C7158" t="s">
        <v>13609</v>
      </c>
      <c r="D7158" s="1">
        <v>41339.900706018518</v>
      </c>
      <c r="E7158">
        <v>25</v>
      </c>
      <c r="F7158">
        <v>4</v>
      </c>
      <c r="G7158" t="s">
        <v>576</v>
      </c>
    </row>
    <row r="7159" spans="1:8" x14ac:dyDescent="0.2">
      <c r="A7159">
        <v>3.0940961559295501E+17</v>
      </c>
      <c r="B7159" t="s">
        <v>13610</v>
      </c>
      <c r="C7159" t="s">
        <v>13611</v>
      </c>
      <c r="D7159" s="1">
        <v>41339.921006944445</v>
      </c>
      <c r="E7159">
        <v>0</v>
      </c>
      <c r="F7159">
        <v>5</v>
      </c>
      <c r="G7159" t="e">
        <f>xo_deannayoung</f>
        <v>#NAME?</v>
      </c>
    </row>
    <row r="7160" spans="1:8" x14ac:dyDescent="0.2">
      <c r="A7160">
        <v>3.0941029494857299E+17</v>
      </c>
      <c r="B7160" t="s">
        <v>13612</v>
      </c>
      <c r="C7160" t="e">
        <f xml:space="preserve"> jlynn_12 Thanks Jessica.</f>
        <v>#NAME?</v>
      </c>
      <c r="D7160" s="1">
        <v>41339.922881944447</v>
      </c>
      <c r="E7160">
        <v>4</v>
      </c>
      <c r="F7160">
        <v>5</v>
      </c>
      <c r="G7160" t="s">
        <v>89</v>
      </c>
    </row>
    <row r="7161" spans="1:8" x14ac:dyDescent="0.2">
      <c r="A7161">
        <v>3.0941080451037101E+17</v>
      </c>
      <c r="B7161" t="s">
        <v>13613</v>
      </c>
      <c r="C7161" t="e">
        <f xml:space="preserve"> rcmillershow Thank you.</f>
        <v>#NAME?</v>
      </c>
      <c r="D7161" s="1">
        <v>41339.924293981479</v>
      </c>
      <c r="E7161">
        <v>2</v>
      </c>
      <c r="F7161">
        <v>1</v>
      </c>
      <c r="G7161" t="s">
        <v>89</v>
      </c>
    </row>
    <row r="7162" spans="1:8" x14ac:dyDescent="0.2">
      <c r="A7162">
        <v>3.0941139130187699E+17</v>
      </c>
      <c r="B7162" t="s">
        <v>13614</v>
      </c>
      <c r="C7162" t="e">
        <f xml:space="preserve"> Raul_Esquire Thanks Raul.</f>
        <v>#NAME?</v>
      </c>
      <c r="D7162" s="1">
        <v>41339.925902777781</v>
      </c>
      <c r="E7162">
        <v>5</v>
      </c>
      <c r="F7162">
        <v>4</v>
      </c>
      <c r="G7162" t="s">
        <v>89</v>
      </c>
    </row>
    <row r="7163" spans="1:8" x14ac:dyDescent="0.2">
      <c r="A7163">
        <v>3.09411631065096E+17</v>
      </c>
      <c r="B7163" t="s">
        <v>13615</v>
      </c>
      <c r="C7163" t="s">
        <v>13616</v>
      </c>
      <c r="D7163" s="1">
        <v>41339.926574074074</v>
      </c>
      <c r="E7163">
        <v>3</v>
      </c>
      <c r="F7163">
        <v>1</v>
      </c>
      <c r="G7163" t="e">
        <f>lovitt_marisa</f>
        <v>#NAME?</v>
      </c>
    </row>
    <row r="7164" spans="1:8" x14ac:dyDescent="0.2">
      <c r="A7164">
        <v>3.0941429614260998E+17</v>
      </c>
      <c r="B7164" t="s">
        <v>13617</v>
      </c>
      <c r="C7164" t="s">
        <v>13618</v>
      </c>
      <c r="D7164" s="1">
        <v>41339.933923611112</v>
      </c>
      <c r="E7164">
        <v>27</v>
      </c>
      <c r="F7164">
        <v>12</v>
      </c>
      <c r="G7164" t="s">
        <v>487</v>
      </c>
    </row>
    <row r="7165" spans="1:8" x14ac:dyDescent="0.2">
      <c r="A7165">
        <v>3.0950698523206797E+17</v>
      </c>
      <c r="B7165" t="s">
        <v>13619</v>
      </c>
      <c r="C7165" t="s">
        <v>13620</v>
      </c>
      <c r="D7165" s="1">
        <v>41340.189699074072</v>
      </c>
      <c r="E7165">
        <v>29</v>
      </c>
      <c r="F7165">
        <v>17</v>
      </c>
      <c r="G7165" t="e">
        <f>morning</f>
        <v>#NAME?</v>
      </c>
    </row>
    <row r="7166" spans="1:8" x14ac:dyDescent="0.2">
      <c r="A7166">
        <v>3.0950861221515597E+17</v>
      </c>
      <c r="B7166" t="s">
        <v>13621</v>
      </c>
      <c r="C7166" t="s">
        <v>13622</v>
      </c>
      <c r="D7166" s="1">
        <v>41340.194189814814</v>
      </c>
      <c r="E7166">
        <v>52</v>
      </c>
      <c r="F7166">
        <v>59</v>
      </c>
    </row>
    <row r="7167" spans="1:8" x14ac:dyDescent="0.2">
      <c r="A7167">
        <v>3.0953596984403098E+17</v>
      </c>
      <c r="B7167" t="s">
        <v>13623</v>
      </c>
      <c r="C7167" t="s">
        <v>13624</v>
      </c>
      <c r="D7167" s="1">
        <v>41340.269675925927</v>
      </c>
      <c r="E7167">
        <v>36</v>
      </c>
      <c r="F7167">
        <v>29</v>
      </c>
    </row>
    <row r="7168" spans="1:8" x14ac:dyDescent="0.2">
      <c r="A7168">
        <v>3.0961489334096602E+17</v>
      </c>
      <c r="B7168" t="s">
        <v>13625</v>
      </c>
      <c r="C7168" t="s">
        <v>13626</v>
      </c>
      <c r="D7168" s="1">
        <v>41340.48746527778</v>
      </c>
      <c r="E7168">
        <v>25</v>
      </c>
      <c r="F7168">
        <v>12</v>
      </c>
      <c r="G7168" t="s">
        <v>13627</v>
      </c>
    </row>
    <row r="7169" spans="1:8" x14ac:dyDescent="0.2">
      <c r="A7169">
        <v>3.0961568097673203E+17</v>
      </c>
      <c r="B7169" t="s">
        <v>13628</v>
      </c>
      <c r="C7169" t="e">
        <f xml:space="preserve"> sadatDM. Thanks.</f>
        <v>#NAME?</v>
      </c>
      <c r="D7169" s="1">
        <v>41340.489641203705</v>
      </c>
      <c r="E7169">
        <v>0</v>
      </c>
      <c r="F7169">
        <v>2</v>
      </c>
      <c r="G7169" t="s">
        <v>89</v>
      </c>
    </row>
    <row r="7170" spans="1:8" x14ac:dyDescent="0.2">
      <c r="A7170">
        <v>3.0961627973040499E+17</v>
      </c>
      <c r="B7170" t="s">
        <v>13629</v>
      </c>
      <c r="C7170" t="s">
        <v>13630</v>
      </c>
      <c r="D7170" s="1">
        <v>41340.491296296299</v>
      </c>
      <c r="E7170">
        <v>4</v>
      </c>
      <c r="F7170">
        <v>2</v>
      </c>
      <c r="G7170" t="s">
        <v>89</v>
      </c>
    </row>
    <row r="7171" spans="1:8" x14ac:dyDescent="0.2">
      <c r="A7171">
        <v>3.0962165612768E+17</v>
      </c>
      <c r="B7171" t="s">
        <v>13631</v>
      </c>
      <c r="C7171" t="s">
        <v>13632</v>
      </c>
      <c r="D7171" s="1">
        <v>41340.506122685183</v>
      </c>
      <c r="E7171">
        <v>16</v>
      </c>
      <c r="F7171">
        <v>10</v>
      </c>
      <c r="G7171" t="s">
        <v>215</v>
      </c>
      <c r="H7171" t="s">
        <v>390</v>
      </c>
    </row>
    <row r="7172" spans="1:8" x14ac:dyDescent="0.2">
      <c r="A7172">
        <v>3.0962425649970701E+17</v>
      </c>
      <c r="B7172" t="s">
        <v>13633</v>
      </c>
      <c r="C7172" t="s">
        <v>13634</v>
      </c>
      <c r="D7172" s="1">
        <v>41340.513298611113</v>
      </c>
      <c r="E7172">
        <v>12</v>
      </c>
      <c r="F7172">
        <v>11</v>
      </c>
      <c r="G7172" t="s">
        <v>13635</v>
      </c>
    </row>
    <row r="7173" spans="1:8" x14ac:dyDescent="0.2">
      <c r="A7173">
        <v>3.0962661672681402E+17</v>
      </c>
      <c r="B7173" t="s">
        <v>13636</v>
      </c>
      <c r="C7173" t="s">
        <v>13637</v>
      </c>
      <c r="D7173" s="1">
        <v>41340.519814814812</v>
      </c>
      <c r="E7173">
        <v>1</v>
      </c>
      <c r="F7173">
        <v>1</v>
      </c>
      <c r="G7173" t="s">
        <v>89</v>
      </c>
    </row>
    <row r="7174" spans="1:8" x14ac:dyDescent="0.2">
      <c r="A7174">
        <v>3.0962751767590003E+17</v>
      </c>
      <c r="B7174" t="s">
        <v>13638</v>
      </c>
      <c r="C7174" t="s">
        <v>13639</v>
      </c>
      <c r="D7174" s="1">
        <v>41340.522303240738</v>
      </c>
      <c r="E7174">
        <v>13</v>
      </c>
      <c r="F7174">
        <v>12</v>
      </c>
      <c r="G7174" t="s">
        <v>215</v>
      </c>
    </row>
    <row r="7175" spans="1:8" x14ac:dyDescent="0.2">
      <c r="A7175">
        <v>3.0965022935391802E+17</v>
      </c>
      <c r="B7175" t="s">
        <v>13640</v>
      </c>
      <c r="C7175" t="s">
        <v>13641</v>
      </c>
      <c r="D7175" s="1">
        <v>41340.584976851853</v>
      </c>
      <c r="E7175">
        <v>9</v>
      </c>
      <c r="F7175">
        <v>6</v>
      </c>
      <c r="G7175" t="s">
        <v>576</v>
      </c>
    </row>
    <row r="7176" spans="1:8" x14ac:dyDescent="0.2">
      <c r="A7176">
        <v>3.0967407002530598E+17</v>
      </c>
      <c r="B7176" t="s">
        <v>13642</v>
      </c>
      <c r="C7176" t="s">
        <v>13643</v>
      </c>
      <c r="D7176" s="1">
        <v>41340.650763888887</v>
      </c>
      <c r="E7176">
        <v>19</v>
      </c>
      <c r="F7176">
        <v>7</v>
      </c>
      <c r="G7176" t="s">
        <v>89</v>
      </c>
    </row>
    <row r="7177" spans="1:8" x14ac:dyDescent="0.2">
      <c r="A7177">
        <v>3.0967445614456E+17</v>
      </c>
      <c r="B7177" t="s">
        <v>13644</v>
      </c>
      <c r="C7177" t="e">
        <f>_xlfn.SINGLE( brad_mcmichael _xlfn.SINGLE( DoralResort _xlfn.SINGLE( nbc _xlfn.SINGLE( GolfChannel _xlfn.SINGLE( CadillacChamp Thanks Brad.)))))</f>
        <v>#NAME?</v>
      </c>
      <c r="D7177" s="1">
        <v>41340.651828703703</v>
      </c>
      <c r="E7177">
        <v>6</v>
      </c>
      <c r="F7177">
        <v>1</v>
      </c>
      <c r="G7177" t="s">
        <v>546</v>
      </c>
    </row>
    <row r="7178" spans="1:8" x14ac:dyDescent="0.2">
      <c r="A7178">
        <v>3.09691456359104E+17</v>
      </c>
      <c r="B7178" t="s">
        <v>13645</v>
      </c>
      <c r="C7178" t="e">
        <f xml:space="preserve"> PabloRaffaele good thing to remember.</f>
        <v>#NAME?</v>
      </c>
      <c r="D7178" s="1">
        <v>41340.698738425926</v>
      </c>
      <c r="E7178">
        <v>3</v>
      </c>
      <c r="F7178">
        <v>2</v>
      </c>
      <c r="G7178" t="s">
        <v>89</v>
      </c>
    </row>
    <row r="7179" spans="1:8" x14ac:dyDescent="0.2">
      <c r="A7179">
        <v>3.0969182295386099E+17</v>
      </c>
      <c r="B7179" t="s">
        <v>13646</v>
      </c>
      <c r="C7179" t="e">
        <f>SMK4ye good goal.</f>
        <v>#NAME?</v>
      </c>
      <c r="D7179" s="1">
        <v>41340.699756944443</v>
      </c>
      <c r="E7179">
        <v>0</v>
      </c>
      <c r="F7179">
        <v>2</v>
      </c>
      <c r="G7179" t="e">
        <f>SMK4ye</f>
        <v>#NAME?</v>
      </c>
    </row>
    <row r="7180" spans="1:8" x14ac:dyDescent="0.2">
      <c r="A7180">
        <v>3.0969209821765197E+17</v>
      </c>
      <c r="B7180" t="s">
        <v>13647</v>
      </c>
      <c r="C7180" t="e">
        <f>_xlfn.SINGLE( a123r7o Thanks), good choice &amp; good luck.</f>
        <v>#NAME?</v>
      </c>
      <c r="D7180" s="1">
        <v>41340.700509259259</v>
      </c>
      <c r="E7180">
        <v>0</v>
      </c>
      <c r="F7180">
        <v>3</v>
      </c>
      <c r="G7180" t="s">
        <v>89</v>
      </c>
    </row>
    <row r="7181" spans="1:8" x14ac:dyDescent="0.2">
      <c r="A7181">
        <v>3.0969870592835501E+17</v>
      </c>
      <c r="B7181" t="s">
        <v>13648</v>
      </c>
      <c r="C7181" t="s">
        <v>13649</v>
      </c>
      <c r="D7181" s="1">
        <v>41340.71875</v>
      </c>
      <c r="E7181">
        <v>169</v>
      </c>
      <c r="F7181">
        <v>131</v>
      </c>
    </row>
    <row r="7182" spans="1:8" x14ac:dyDescent="0.2">
      <c r="A7182">
        <v>3.0972944209427597E+17</v>
      </c>
      <c r="B7182" t="s">
        <v>13650</v>
      </c>
      <c r="C7182" t="s">
        <v>13651</v>
      </c>
      <c r="D7182" s="1">
        <v>41340.803564814814</v>
      </c>
      <c r="E7182">
        <v>135</v>
      </c>
      <c r="F7182">
        <v>88</v>
      </c>
    </row>
    <row r="7183" spans="1:8" x14ac:dyDescent="0.2">
      <c r="A7183">
        <v>3.0973198354049402E+17</v>
      </c>
      <c r="B7183" t="s">
        <v>13652</v>
      </c>
      <c r="C7183" t="s">
        <v>13653</v>
      </c>
      <c r="D7183" s="1">
        <v>41340.810578703706</v>
      </c>
      <c r="E7183">
        <v>222</v>
      </c>
      <c r="F7183">
        <v>101</v>
      </c>
    </row>
    <row r="7184" spans="1:8" x14ac:dyDescent="0.2">
      <c r="A7184">
        <v>3.0975876925084403E+17</v>
      </c>
      <c r="B7184" t="s">
        <v>13654</v>
      </c>
      <c r="C7184" t="s">
        <v>13655</v>
      </c>
      <c r="D7184" s="1">
        <v>41340.88449074074</v>
      </c>
      <c r="E7184">
        <v>12</v>
      </c>
      <c r="F7184">
        <v>6</v>
      </c>
      <c r="G7184" t="s">
        <v>576</v>
      </c>
    </row>
    <row r="7185" spans="1:8" x14ac:dyDescent="0.2">
      <c r="A7185">
        <v>3.0975923900870202E+17</v>
      </c>
      <c r="B7185" t="s">
        <v>13656</v>
      </c>
      <c r="C7185" t="s">
        <v>13657</v>
      </c>
      <c r="D7185" s="1">
        <v>41340.885787037034</v>
      </c>
      <c r="E7185">
        <v>15</v>
      </c>
      <c r="F7185">
        <v>6</v>
      </c>
      <c r="G7185" t="s">
        <v>215</v>
      </c>
    </row>
    <row r="7186" spans="1:8" x14ac:dyDescent="0.2">
      <c r="A7186">
        <v>3.0976856243896301E+17</v>
      </c>
      <c r="B7186" t="s">
        <v>13658</v>
      </c>
      <c r="C7186" t="s">
        <v>13659</v>
      </c>
      <c r="D7186" s="1">
        <v>41340.911516203705</v>
      </c>
      <c r="E7186">
        <v>16</v>
      </c>
      <c r="F7186">
        <v>13</v>
      </c>
      <c r="G7186" t="s">
        <v>576</v>
      </c>
      <c r="H7186" t="s">
        <v>390</v>
      </c>
    </row>
    <row r="7187" spans="1:8" x14ac:dyDescent="0.2">
      <c r="A7187">
        <v>3.0978044296443002E+17</v>
      </c>
      <c r="B7187" t="s">
        <v>13660</v>
      </c>
      <c r="C7187" t="s">
        <v>13661</v>
      </c>
      <c r="D7187" s="1">
        <v>41340.944293981483</v>
      </c>
      <c r="E7187">
        <v>19</v>
      </c>
      <c r="F7187">
        <v>8</v>
      </c>
      <c r="G7187" t="s">
        <v>2369</v>
      </c>
      <c r="H7187" t="s">
        <v>390</v>
      </c>
    </row>
    <row r="7188" spans="1:8" x14ac:dyDescent="0.2">
      <c r="A7188">
        <v>3.0987316546568102E+17</v>
      </c>
      <c r="B7188" t="s">
        <v>13662</v>
      </c>
      <c r="C7188" t="e">
        <f>melpoluk. great</f>
        <v>#NAME?</v>
      </c>
      <c r="D7188" s="1">
        <v>41341.200162037036</v>
      </c>
      <c r="E7188">
        <v>4</v>
      </c>
      <c r="F7188">
        <v>1</v>
      </c>
      <c r="G7188" t="e">
        <f>melpoluk</f>
        <v>#NAME?</v>
      </c>
    </row>
    <row r="7189" spans="1:8" x14ac:dyDescent="0.2">
      <c r="A7189">
        <v>3.0987416975405402E+17</v>
      </c>
      <c r="B7189" t="s">
        <v>13663</v>
      </c>
      <c r="C7189" t="s">
        <v>13664</v>
      </c>
      <c r="D7189" s="1">
        <v>41341.202928240738</v>
      </c>
      <c r="E7189">
        <v>10</v>
      </c>
      <c r="F7189">
        <v>10</v>
      </c>
      <c r="G7189" t="s">
        <v>576</v>
      </c>
      <c r="H7189" t="s">
        <v>13665</v>
      </c>
    </row>
    <row r="7190" spans="1:8" x14ac:dyDescent="0.2">
      <c r="A7190">
        <v>3.0987526397245402E+17</v>
      </c>
      <c r="B7190" t="s">
        <v>13666</v>
      </c>
      <c r="C7190" t="s">
        <v>13667</v>
      </c>
      <c r="D7190" s="1">
        <v>41341.205949074072</v>
      </c>
      <c r="E7190">
        <v>12</v>
      </c>
      <c r="F7190">
        <v>4</v>
      </c>
      <c r="G7190" t="s">
        <v>215</v>
      </c>
    </row>
    <row r="7191" spans="1:8" x14ac:dyDescent="0.2">
      <c r="A7191">
        <v>3.0987554935710099E+17</v>
      </c>
      <c r="B7191" t="s">
        <v>13668</v>
      </c>
      <c r="C7191" t="s">
        <v>13669</v>
      </c>
      <c r="D7191" s="1">
        <v>41341.206736111111</v>
      </c>
      <c r="E7191">
        <v>31</v>
      </c>
      <c r="F7191">
        <v>36</v>
      </c>
      <c r="G7191" t="s">
        <v>13670</v>
      </c>
      <c r="H7191" t="s">
        <v>616</v>
      </c>
    </row>
    <row r="7192" spans="1:8" x14ac:dyDescent="0.2">
      <c r="A7192">
        <v>3.099280858752E+17</v>
      </c>
      <c r="B7192" t="s">
        <v>13671</v>
      </c>
      <c r="C7192" t="s">
        <v>13672</v>
      </c>
      <c r="D7192" s="1">
        <v>41341.351712962962</v>
      </c>
      <c r="E7192">
        <v>14</v>
      </c>
      <c r="F7192">
        <v>6</v>
      </c>
      <c r="G7192" t="s">
        <v>215</v>
      </c>
    </row>
    <row r="7193" spans="1:8" x14ac:dyDescent="0.2">
      <c r="A7193">
        <v>3.0997778473277402E+17</v>
      </c>
      <c r="B7193" t="s">
        <v>13673</v>
      </c>
      <c r="C7193" t="s">
        <v>13674</v>
      </c>
      <c r="D7193" s="1">
        <v>41341.488854166666</v>
      </c>
      <c r="E7193">
        <v>10</v>
      </c>
      <c r="F7193">
        <v>4</v>
      </c>
      <c r="G7193" t="s">
        <v>215</v>
      </c>
    </row>
    <row r="7194" spans="1:8" x14ac:dyDescent="0.2">
      <c r="A7194">
        <v>3.0998079933003699E+17</v>
      </c>
      <c r="B7194" t="s">
        <v>13675</v>
      </c>
      <c r="C7194" t="s">
        <v>13676</v>
      </c>
      <c r="D7194" s="1">
        <v>41341.497175925928</v>
      </c>
      <c r="E7194">
        <v>31</v>
      </c>
      <c r="F7194">
        <v>19</v>
      </c>
      <c r="G7194" t="s">
        <v>215</v>
      </c>
    </row>
    <row r="7195" spans="1:8" x14ac:dyDescent="0.2">
      <c r="A7195">
        <v>3.1003589975908698E+17</v>
      </c>
      <c r="B7195" t="s">
        <v>13677</v>
      </c>
      <c r="C7195" t="e">
        <f xml:space="preserve"> SavvY_PriNceSS Thanks Becky.</f>
        <v>#NAME?</v>
      </c>
      <c r="D7195" s="1">
        <v>41341.649224537039</v>
      </c>
      <c r="E7195">
        <v>1</v>
      </c>
      <c r="F7195">
        <v>2</v>
      </c>
      <c r="G7195" t="s">
        <v>89</v>
      </c>
    </row>
    <row r="7196" spans="1:8" x14ac:dyDescent="0.2">
      <c r="A7196">
        <v>3.1003816165494701E+17</v>
      </c>
      <c r="B7196" t="s">
        <v>13678</v>
      </c>
      <c r="C7196" t="s">
        <v>13679</v>
      </c>
      <c r="D7196" s="1">
        <v>41341.655462962961</v>
      </c>
      <c r="E7196">
        <v>2</v>
      </c>
      <c r="F7196">
        <v>0</v>
      </c>
      <c r="G7196" t="s">
        <v>13680</v>
      </c>
    </row>
    <row r="7197" spans="1:8" x14ac:dyDescent="0.2">
      <c r="A7197">
        <v>3.1004372734535603E+17</v>
      </c>
      <c r="B7197" t="s">
        <v>13681</v>
      </c>
      <c r="C7197" t="e">
        <f xml:space="preserve"> Hallmarr Hi Hallmar.</f>
        <v>#NAME?</v>
      </c>
      <c r="D7197" s="1">
        <v>41341.67082175926</v>
      </c>
      <c r="E7197">
        <v>5</v>
      </c>
      <c r="F7197">
        <v>0</v>
      </c>
      <c r="G7197" t="s">
        <v>89</v>
      </c>
    </row>
    <row r="7198" spans="1:8" x14ac:dyDescent="0.2">
      <c r="A7198">
        <v>3.10044059953672E+17</v>
      </c>
      <c r="B7198" t="s">
        <v>13682</v>
      </c>
      <c r="C7198" t="s">
        <v>13683</v>
      </c>
      <c r="D7198" s="1">
        <v>41341.671736111108</v>
      </c>
      <c r="E7198">
        <v>3</v>
      </c>
      <c r="F7198">
        <v>0</v>
      </c>
      <c r="G7198" t="e">
        <f>melpoluk</f>
        <v>#NAME?</v>
      </c>
    </row>
    <row r="7199" spans="1:8" x14ac:dyDescent="0.2">
      <c r="A7199">
        <v>3.1006098585776499E+17</v>
      </c>
      <c r="B7199" t="s">
        <v>13684</v>
      </c>
      <c r="C7199" t="s">
        <v>13685</v>
      </c>
      <c r="D7199" s="1">
        <v>41341.718449074076</v>
      </c>
      <c r="E7199">
        <v>625</v>
      </c>
      <c r="F7199">
        <v>297</v>
      </c>
    </row>
    <row r="7200" spans="1:8" x14ac:dyDescent="0.2">
      <c r="A7200">
        <v>3.10078218860384E+17</v>
      </c>
      <c r="B7200" t="s">
        <v>13686</v>
      </c>
      <c r="C7200" t="s">
        <v>13687</v>
      </c>
      <c r="D7200" s="1">
        <v>41341.766006944446</v>
      </c>
      <c r="E7200">
        <v>489</v>
      </c>
      <c r="F7200">
        <v>186</v>
      </c>
    </row>
    <row r="7201" spans="1:7" x14ac:dyDescent="0.2">
      <c r="A7201">
        <v>3.1007858356769101E+17</v>
      </c>
      <c r="B7201" t="s">
        <v>13688</v>
      </c>
      <c r="C7201" t="s">
        <v>13689</v>
      </c>
      <c r="D7201" s="1">
        <v>41341.767002314817</v>
      </c>
      <c r="E7201">
        <v>28</v>
      </c>
      <c r="F7201">
        <v>15</v>
      </c>
      <c r="G7201" t="s">
        <v>89</v>
      </c>
    </row>
    <row r="7202" spans="1:7" x14ac:dyDescent="0.2">
      <c r="A7202">
        <v>3.1008106194836198E+17</v>
      </c>
      <c r="B7202" t="s">
        <v>13690</v>
      </c>
      <c r="C7202" t="s">
        <v>13691</v>
      </c>
      <c r="D7202" s="1">
        <v>41341.773842592593</v>
      </c>
      <c r="E7202">
        <v>22</v>
      </c>
      <c r="F7202">
        <v>9</v>
      </c>
      <c r="G7202" t="s">
        <v>215</v>
      </c>
    </row>
    <row r="7203" spans="1:7" x14ac:dyDescent="0.2">
      <c r="A7203">
        <v>3.1008370816413197E+17</v>
      </c>
      <c r="B7203" t="s">
        <v>13692</v>
      </c>
      <c r="C7203" t="e">
        <f xml:space="preserve"> axelpals be prepared to Go it alone--being an entrepreneur is not, initially, a group effort. keep Your focus. Read Midas Touch.</f>
        <v>#NAME?</v>
      </c>
      <c r="D7203" s="1">
        <v>41341.781145833331</v>
      </c>
      <c r="E7203">
        <v>6</v>
      </c>
      <c r="F7203">
        <v>4</v>
      </c>
      <c r="G7203" t="s">
        <v>89</v>
      </c>
    </row>
    <row r="7204" spans="1:7" x14ac:dyDescent="0.2">
      <c r="A7204">
        <v>3.10084054303256E+17</v>
      </c>
      <c r="B7204" t="s">
        <v>13693</v>
      </c>
      <c r="C7204" t="s">
        <v>13694</v>
      </c>
      <c r="D7204" s="1">
        <v>41341.782106481478</v>
      </c>
      <c r="E7204">
        <v>13</v>
      </c>
      <c r="F7204">
        <v>5</v>
      </c>
      <c r="G7204" t="s">
        <v>487</v>
      </c>
    </row>
    <row r="7205" spans="1:7" x14ac:dyDescent="0.2">
      <c r="A7205">
        <v>3.1009799402226803E+17</v>
      </c>
      <c r="B7205" t="s">
        <v>13695</v>
      </c>
      <c r="C7205" t="s">
        <v>13696</v>
      </c>
      <c r="D7205" s="1">
        <v>41341.820567129631</v>
      </c>
      <c r="E7205">
        <v>10</v>
      </c>
      <c r="F7205">
        <v>2</v>
      </c>
      <c r="G7205" t="s">
        <v>487</v>
      </c>
    </row>
    <row r="7206" spans="1:7" x14ac:dyDescent="0.2">
      <c r="A7206">
        <v>3.1010679130228301E+17</v>
      </c>
      <c r="B7206" t="s">
        <v>13697</v>
      </c>
      <c r="C7206" t="e">
        <f xml:space="preserve"> Ziggi92 good luck.</f>
        <v>#NAME?</v>
      </c>
      <c r="D7206" s="1">
        <v>41341.844849537039</v>
      </c>
      <c r="E7206">
        <v>4</v>
      </c>
      <c r="F7206">
        <v>3</v>
      </c>
      <c r="G7206" t="s">
        <v>89</v>
      </c>
    </row>
    <row r="7207" spans="1:7" x14ac:dyDescent="0.2">
      <c r="A7207">
        <v>3.1011427337019802E+17</v>
      </c>
      <c r="B7207" t="s">
        <v>13698</v>
      </c>
      <c r="C7207" t="s">
        <v>13699</v>
      </c>
      <c r="D7207" s="1">
        <v>41341.865497685183</v>
      </c>
      <c r="E7207">
        <v>216</v>
      </c>
      <c r="F7207">
        <v>130</v>
      </c>
    </row>
    <row r="7208" spans="1:7" x14ac:dyDescent="0.2">
      <c r="A7208">
        <v>3.1012283717006899E+17</v>
      </c>
      <c r="B7208" t="s">
        <v>13700</v>
      </c>
      <c r="C7208" t="s">
        <v>13701</v>
      </c>
      <c r="D7208" s="1">
        <v>41341.889120370368</v>
      </c>
      <c r="E7208">
        <v>20</v>
      </c>
      <c r="F7208">
        <v>6</v>
      </c>
      <c r="G7208" t="s">
        <v>89</v>
      </c>
    </row>
    <row r="7209" spans="1:7" x14ac:dyDescent="0.2">
      <c r="A7209">
        <v>3.10126694558232E+17</v>
      </c>
      <c r="B7209" t="s">
        <v>13702</v>
      </c>
      <c r="C7209" t="s">
        <v>13703</v>
      </c>
      <c r="D7209" s="1">
        <v>41341.899768518517</v>
      </c>
      <c r="E7209">
        <v>541</v>
      </c>
      <c r="F7209">
        <v>307</v>
      </c>
    </row>
    <row r="7210" spans="1:7" x14ac:dyDescent="0.2">
      <c r="A7210">
        <v>3.1013402133202502E+17</v>
      </c>
      <c r="B7210" t="s">
        <v>13704</v>
      </c>
      <c r="C7210" t="s">
        <v>13705</v>
      </c>
      <c r="D7210" s="1">
        <v>41341.919988425929</v>
      </c>
      <c r="E7210">
        <v>401</v>
      </c>
      <c r="F7210">
        <v>190</v>
      </c>
    </row>
    <row r="7211" spans="1:7" x14ac:dyDescent="0.2">
      <c r="A7211">
        <v>3.1033839492229498E+17</v>
      </c>
      <c r="B7211" t="s">
        <v>13706</v>
      </c>
      <c r="C7211" t="s">
        <v>13707</v>
      </c>
      <c r="D7211" s="1">
        <v>41342.483946759261</v>
      </c>
      <c r="E7211">
        <v>314</v>
      </c>
      <c r="F7211">
        <v>132</v>
      </c>
    </row>
    <row r="7212" spans="1:7" x14ac:dyDescent="0.2">
      <c r="A7212">
        <v>3.10818070610472E+17</v>
      </c>
      <c r="B7212" t="s">
        <v>13708</v>
      </c>
      <c r="C7212" t="s">
        <v>13709</v>
      </c>
      <c r="D7212" s="1">
        <v>41343.807604166665</v>
      </c>
      <c r="E7212">
        <v>79</v>
      </c>
      <c r="F7212">
        <v>126</v>
      </c>
    </row>
    <row r="7213" spans="1:7" x14ac:dyDescent="0.2">
      <c r="A7213">
        <v>3.1082102427707802E+17</v>
      </c>
      <c r="B7213" t="s">
        <v>13710</v>
      </c>
      <c r="C7213" t="s">
        <v>13711</v>
      </c>
      <c r="D7213" s="1">
        <v>41343.815752314818</v>
      </c>
      <c r="E7213">
        <v>53</v>
      </c>
      <c r="F7213">
        <v>36</v>
      </c>
      <c r="G7213" t="s">
        <v>89</v>
      </c>
    </row>
    <row r="7214" spans="1:7" x14ac:dyDescent="0.2">
      <c r="A7214">
        <v>3.1089135063780902E+17</v>
      </c>
      <c r="B7214" t="s">
        <v>13712</v>
      </c>
      <c r="C7214" t="s">
        <v>13713</v>
      </c>
      <c r="D7214" s="1">
        <v>41344.009814814817</v>
      </c>
      <c r="E7214">
        <v>22</v>
      </c>
      <c r="F7214">
        <v>20</v>
      </c>
    </row>
    <row r="7215" spans="1:7" x14ac:dyDescent="0.2">
      <c r="A7215">
        <v>3.1089226287378803E+17</v>
      </c>
      <c r="B7215" t="s">
        <v>13714</v>
      </c>
      <c r="C7215" t="s">
        <v>13715</v>
      </c>
      <c r="D7215" s="1">
        <v>41344.012337962966</v>
      </c>
      <c r="E7215">
        <v>26</v>
      </c>
      <c r="F7215">
        <v>21</v>
      </c>
    </row>
    <row r="7216" spans="1:7" x14ac:dyDescent="0.2">
      <c r="A7216">
        <v>3.1089319491942797E+17</v>
      </c>
      <c r="B7216" t="s">
        <v>13716</v>
      </c>
      <c r="C7216" t="s">
        <v>13717</v>
      </c>
      <c r="D7216" s="1">
        <v>41344.014907407407</v>
      </c>
      <c r="E7216">
        <v>51</v>
      </c>
      <c r="F7216">
        <v>43</v>
      </c>
    </row>
    <row r="7217" spans="1:6" x14ac:dyDescent="0.2">
      <c r="A7217">
        <v>3.1091887536776301E+17</v>
      </c>
      <c r="B7217" t="s">
        <v>13718</v>
      </c>
      <c r="C7217" t="s">
        <v>13719</v>
      </c>
      <c r="D7217" s="1">
        <v>41344.085775462961</v>
      </c>
      <c r="E7217">
        <v>32</v>
      </c>
      <c r="F7217">
        <v>26</v>
      </c>
    </row>
    <row r="7218" spans="1:6" x14ac:dyDescent="0.2">
      <c r="A7218">
        <v>3.1091933312568499E+17</v>
      </c>
      <c r="B7218" t="s">
        <v>13720</v>
      </c>
      <c r="C7218" t="s">
        <v>13721</v>
      </c>
      <c r="D7218" s="1">
        <v>41344.087037037039</v>
      </c>
      <c r="E7218">
        <v>882</v>
      </c>
      <c r="F7218">
        <v>1436</v>
      </c>
    </row>
    <row r="7219" spans="1:6" x14ac:dyDescent="0.2">
      <c r="A7219">
        <v>3.10919535593136E+17</v>
      </c>
      <c r="B7219" t="s">
        <v>13722</v>
      </c>
      <c r="C7219" t="s">
        <v>13723</v>
      </c>
      <c r="D7219" s="1">
        <v>41344.087592592594</v>
      </c>
      <c r="E7219">
        <v>25</v>
      </c>
      <c r="F7219">
        <v>17</v>
      </c>
    </row>
    <row r="7220" spans="1:6" x14ac:dyDescent="0.2">
      <c r="A7220">
        <v>3.1091961767148698E+17</v>
      </c>
      <c r="B7220" t="s">
        <v>13724</v>
      </c>
      <c r="C7220" t="s">
        <v>13725</v>
      </c>
      <c r="D7220" s="1">
        <v>41344.087824074071</v>
      </c>
      <c r="E7220">
        <v>14</v>
      </c>
      <c r="F7220">
        <v>13</v>
      </c>
    </row>
    <row r="7221" spans="1:6" x14ac:dyDescent="0.2">
      <c r="A7221">
        <v>3.1091981910710598E+17</v>
      </c>
      <c r="B7221" t="s">
        <v>13726</v>
      </c>
      <c r="C7221" t="s">
        <v>13727</v>
      </c>
      <c r="D7221" s="1">
        <v>41344.088379629633</v>
      </c>
      <c r="E7221">
        <v>17</v>
      </c>
      <c r="F7221">
        <v>16</v>
      </c>
    </row>
    <row r="7222" spans="1:6" x14ac:dyDescent="0.2">
      <c r="A7222">
        <v>3.10920098569416E+17</v>
      </c>
      <c r="B7222" t="s">
        <v>13728</v>
      </c>
      <c r="C7222" t="s">
        <v>13729</v>
      </c>
      <c r="D7222" s="1">
        <v>41344.089143518519</v>
      </c>
      <c r="E7222">
        <v>71</v>
      </c>
      <c r="F7222">
        <v>52</v>
      </c>
    </row>
    <row r="7223" spans="1:6" x14ac:dyDescent="0.2">
      <c r="A7223">
        <v>3.1092036799471603E+17</v>
      </c>
      <c r="B7223" t="s">
        <v>13730</v>
      </c>
      <c r="C7223" t="s">
        <v>13731</v>
      </c>
      <c r="D7223" s="1">
        <v>41344.089895833335</v>
      </c>
      <c r="E7223">
        <v>11</v>
      </c>
      <c r="F7223">
        <v>4</v>
      </c>
    </row>
    <row r="7224" spans="1:6" x14ac:dyDescent="0.2">
      <c r="A7224">
        <v>3.10920601231568E+17</v>
      </c>
      <c r="B7224" t="s">
        <v>13732</v>
      </c>
      <c r="C7224" t="s">
        <v>13733</v>
      </c>
      <c r="D7224" s="1">
        <v>41344.090532407405</v>
      </c>
      <c r="E7224">
        <v>1524</v>
      </c>
      <c r="F7224">
        <v>2336</v>
      </c>
    </row>
    <row r="7225" spans="1:6" x14ac:dyDescent="0.2">
      <c r="A7225">
        <v>3.1092148557538899E+17</v>
      </c>
      <c r="B7225" t="s">
        <v>13734</v>
      </c>
      <c r="C7225" t="s">
        <v>13735</v>
      </c>
      <c r="D7225" s="1">
        <v>41344.092974537038</v>
      </c>
      <c r="E7225">
        <v>40</v>
      </c>
      <c r="F7225">
        <v>25</v>
      </c>
    </row>
    <row r="7226" spans="1:6" x14ac:dyDescent="0.2">
      <c r="A7226">
        <v>3.1092655576331802E+17</v>
      </c>
      <c r="B7226" t="s">
        <v>13736</v>
      </c>
      <c r="C7226" t="s">
        <v>13737</v>
      </c>
      <c r="D7226" s="1">
        <v>41344.10696759259</v>
      </c>
      <c r="E7226">
        <v>158</v>
      </c>
      <c r="F7226">
        <v>203</v>
      </c>
    </row>
    <row r="7227" spans="1:6" x14ac:dyDescent="0.2">
      <c r="A7227">
        <v>3.1092824132828698E+17</v>
      </c>
      <c r="B7227" t="s">
        <v>13738</v>
      </c>
      <c r="C7227" t="s">
        <v>13739</v>
      </c>
      <c r="D7227" s="1">
        <v>41344.111620370371</v>
      </c>
      <c r="E7227">
        <v>181</v>
      </c>
      <c r="F7227">
        <v>270</v>
      </c>
    </row>
    <row r="7228" spans="1:6" x14ac:dyDescent="0.2">
      <c r="A7228">
        <v>3.1092952440782003E+17</v>
      </c>
      <c r="B7228" t="s">
        <v>13740</v>
      </c>
      <c r="C7228" t="s">
        <v>13741</v>
      </c>
      <c r="D7228" s="1">
        <v>41344.115162037036</v>
      </c>
      <c r="E7228">
        <v>24</v>
      </c>
      <c r="F7228">
        <v>10</v>
      </c>
    </row>
    <row r="7229" spans="1:6" x14ac:dyDescent="0.2">
      <c r="A7229">
        <v>3.10932283240632E+17</v>
      </c>
      <c r="B7229" t="s">
        <v>13742</v>
      </c>
      <c r="C7229" t="s">
        <v>13743</v>
      </c>
      <c r="D7229" s="1">
        <v>41344.122766203705</v>
      </c>
      <c r="E7229">
        <v>48</v>
      </c>
      <c r="F7229">
        <v>41</v>
      </c>
    </row>
    <row r="7230" spans="1:6" x14ac:dyDescent="0.2">
      <c r="A7230">
        <v>3.1093293571495501E+17</v>
      </c>
      <c r="B7230" t="s">
        <v>13744</v>
      </c>
      <c r="C7230" t="s">
        <v>13745</v>
      </c>
      <c r="D7230" s="1">
        <v>41344.124571759261</v>
      </c>
      <c r="E7230">
        <v>24</v>
      </c>
      <c r="F7230">
        <v>29</v>
      </c>
    </row>
    <row r="7231" spans="1:6" x14ac:dyDescent="0.2">
      <c r="A7231">
        <v>3.1093391428801299E+17</v>
      </c>
      <c r="B7231" t="s">
        <v>13746</v>
      </c>
      <c r="C7231" t="s">
        <v>13747</v>
      </c>
      <c r="D7231" s="1">
        <v>41344.127268518518</v>
      </c>
      <c r="E7231">
        <v>15</v>
      </c>
      <c r="F7231">
        <v>22</v>
      </c>
    </row>
    <row r="7232" spans="1:6" x14ac:dyDescent="0.2">
      <c r="A7232">
        <v>3.1093508190676102E+17</v>
      </c>
      <c r="B7232" t="s">
        <v>13748</v>
      </c>
      <c r="C7232" t="s">
        <v>13749</v>
      </c>
      <c r="D7232" s="1">
        <v>41344.130497685182</v>
      </c>
      <c r="E7232">
        <v>28</v>
      </c>
      <c r="F7232">
        <v>8</v>
      </c>
    </row>
    <row r="7233" spans="1:8" x14ac:dyDescent="0.2">
      <c r="A7233">
        <v>3.1093731653126502E+17</v>
      </c>
      <c r="B7233" t="s">
        <v>13750</v>
      </c>
      <c r="C7233" t="s">
        <v>13751</v>
      </c>
      <c r="D7233" s="1">
        <v>41344.136655092596</v>
      </c>
      <c r="E7233">
        <v>17</v>
      </c>
      <c r="F7233">
        <v>23</v>
      </c>
    </row>
    <row r="7234" spans="1:8" x14ac:dyDescent="0.2">
      <c r="A7234">
        <v>3.1093805776963501E+17</v>
      </c>
      <c r="B7234" t="s">
        <v>13752</v>
      </c>
      <c r="C7234" t="s">
        <v>13753</v>
      </c>
      <c r="D7234" s="1">
        <v>41344.138703703706</v>
      </c>
      <c r="E7234">
        <v>164</v>
      </c>
      <c r="F7234">
        <v>339</v>
      </c>
    </row>
    <row r="7235" spans="1:8" x14ac:dyDescent="0.2">
      <c r="A7235">
        <v>3.1093994155739898E+17</v>
      </c>
      <c r="B7235" t="s">
        <v>13754</v>
      </c>
      <c r="C7235" t="s">
        <v>13755</v>
      </c>
      <c r="D7235" s="1">
        <v>41344.143900462965</v>
      </c>
      <c r="E7235">
        <v>36</v>
      </c>
      <c r="F7235">
        <v>18</v>
      </c>
    </row>
    <row r="7236" spans="1:8" x14ac:dyDescent="0.2">
      <c r="A7236">
        <v>3.1094124651023098E+17</v>
      </c>
      <c r="B7236" t="s">
        <v>13756</v>
      </c>
      <c r="C7236" t="s">
        <v>13757</v>
      </c>
      <c r="D7236" s="1">
        <v>41344.147499999999</v>
      </c>
      <c r="E7236">
        <v>22</v>
      </c>
      <c r="F7236">
        <v>22</v>
      </c>
    </row>
    <row r="7237" spans="1:8" x14ac:dyDescent="0.2">
      <c r="A7237">
        <v>3.1094144282880397E+17</v>
      </c>
      <c r="B7237" t="s">
        <v>13758</v>
      </c>
      <c r="C7237" t="s">
        <v>13759</v>
      </c>
      <c r="D7237" s="1">
        <v>41344.148043981484</v>
      </c>
      <c r="E7237">
        <v>2813</v>
      </c>
      <c r="F7237">
        <v>3106</v>
      </c>
    </row>
    <row r="7238" spans="1:8" x14ac:dyDescent="0.2">
      <c r="A7238">
        <v>3.1094377377971802E+17</v>
      </c>
      <c r="B7238" t="s">
        <v>13760</v>
      </c>
      <c r="C7238" t="s">
        <v>13761</v>
      </c>
      <c r="D7238" s="1">
        <v>41344.154479166667</v>
      </c>
      <c r="E7238">
        <v>17</v>
      </c>
      <c r="F7238">
        <v>21</v>
      </c>
    </row>
    <row r="7239" spans="1:8" x14ac:dyDescent="0.2">
      <c r="A7239">
        <v>3.1110841152792902E+17</v>
      </c>
      <c r="B7239" t="s">
        <v>13762</v>
      </c>
      <c r="C7239" t="s">
        <v>13763</v>
      </c>
      <c r="D7239" s="1">
        <v>41344.608796296299</v>
      </c>
      <c r="E7239">
        <v>736</v>
      </c>
      <c r="F7239">
        <v>446</v>
      </c>
    </row>
    <row r="7240" spans="1:8" x14ac:dyDescent="0.2">
      <c r="A7240">
        <v>3.1114660745225402E+17</v>
      </c>
      <c r="B7240" t="s">
        <v>13764</v>
      </c>
      <c r="C7240" t="s">
        <v>13765</v>
      </c>
      <c r="D7240" s="1">
        <v>41344.714189814818</v>
      </c>
      <c r="E7240">
        <v>36</v>
      </c>
      <c r="F7240">
        <v>28</v>
      </c>
      <c r="G7240" t="s">
        <v>89</v>
      </c>
      <c r="H7240" t="s">
        <v>505</v>
      </c>
    </row>
    <row r="7241" spans="1:8" x14ac:dyDescent="0.2">
      <c r="A7241">
        <v>3.1114953792017203E+17</v>
      </c>
      <c r="B7241" t="s">
        <v>13766</v>
      </c>
      <c r="C7241" t="s">
        <v>13767</v>
      </c>
      <c r="D7241" s="1">
        <v>41344.722280092596</v>
      </c>
      <c r="E7241">
        <v>15</v>
      </c>
      <c r="F7241">
        <v>10</v>
      </c>
      <c r="G7241" t="s">
        <v>576</v>
      </c>
    </row>
    <row r="7242" spans="1:8" x14ac:dyDescent="0.2">
      <c r="A7242">
        <v>3.1116285707511302E+17</v>
      </c>
      <c r="B7242" t="s">
        <v>13768</v>
      </c>
      <c r="C7242" t="s">
        <v>13769</v>
      </c>
      <c r="D7242" s="1">
        <v>41344.759027777778</v>
      </c>
      <c r="E7242">
        <v>20</v>
      </c>
      <c r="F7242">
        <v>13</v>
      </c>
      <c r="G7242" t="s">
        <v>215</v>
      </c>
    </row>
    <row r="7243" spans="1:8" x14ac:dyDescent="0.2">
      <c r="A7243">
        <v>3.1117943080446298E+17</v>
      </c>
      <c r="B7243" t="s">
        <v>13770</v>
      </c>
      <c r="C7243" t="s">
        <v>13771</v>
      </c>
      <c r="D7243" s="1">
        <v>41344.804768518516</v>
      </c>
      <c r="E7243">
        <v>351</v>
      </c>
      <c r="F7243">
        <v>163</v>
      </c>
    </row>
    <row r="7244" spans="1:8" x14ac:dyDescent="0.2">
      <c r="A7244">
        <v>3.1120797144517402E+17</v>
      </c>
      <c r="B7244" t="s">
        <v>13772</v>
      </c>
      <c r="C7244" t="s">
        <v>13773</v>
      </c>
      <c r="D7244" s="1">
        <v>41344.883530092593</v>
      </c>
      <c r="E7244">
        <v>76</v>
      </c>
      <c r="F7244">
        <v>53</v>
      </c>
      <c r="G7244" t="s">
        <v>215</v>
      </c>
      <c r="H7244" t="s">
        <v>390</v>
      </c>
    </row>
    <row r="7245" spans="1:8" x14ac:dyDescent="0.2">
      <c r="A7245">
        <v>3.1120867025395699E+17</v>
      </c>
      <c r="B7245" t="s">
        <v>13774</v>
      </c>
      <c r="C7245" t="e">
        <f>_xlfn.SINGLE( BrandenRoderick Brande)-- Thank [6]!You have been a pleasure to Work with.</f>
        <v>#NAME?</v>
      </c>
      <c r="D7245" s="1">
        <v>41344.885451388887</v>
      </c>
      <c r="E7245">
        <v>0</v>
      </c>
      <c r="F7245">
        <v>2</v>
      </c>
      <c r="G7245" t="s">
        <v>89</v>
      </c>
    </row>
    <row r="7246" spans="1:8" x14ac:dyDescent="0.2">
      <c r="A7246">
        <v>3.1120961332225203E+17</v>
      </c>
      <c r="B7246" t="s">
        <v>13775</v>
      </c>
      <c r="C7246" t="s">
        <v>13776</v>
      </c>
      <c r="D7246" s="1">
        <v>41344.888055555559</v>
      </c>
      <c r="E7246">
        <v>19</v>
      </c>
      <c r="F7246">
        <v>20</v>
      </c>
      <c r="G7246" t="s">
        <v>89</v>
      </c>
    </row>
    <row r="7247" spans="1:8" x14ac:dyDescent="0.2">
      <c r="A7247">
        <v>3.1121488317580403E+17</v>
      </c>
      <c r="B7247" t="s">
        <v>13777</v>
      </c>
      <c r="C7247" t="s">
        <v>13778</v>
      </c>
      <c r="D7247" s="1">
        <v>41344.902592592596</v>
      </c>
      <c r="E7247">
        <v>16</v>
      </c>
      <c r="F7247">
        <v>9</v>
      </c>
      <c r="G7247" t="s">
        <v>215</v>
      </c>
    </row>
    <row r="7248" spans="1:8" x14ac:dyDescent="0.2">
      <c r="A7248">
        <v>3.1121552609129997E+17</v>
      </c>
      <c r="B7248" t="s">
        <v>13779</v>
      </c>
      <c r="C7248" t="s">
        <v>13780</v>
      </c>
      <c r="D7248" s="1">
        <v>41344.904374999998</v>
      </c>
      <c r="E7248">
        <v>101</v>
      </c>
      <c r="F7248">
        <v>38</v>
      </c>
    </row>
    <row r="7249" spans="1:8" x14ac:dyDescent="0.2">
      <c r="A7249">
        <v>3.1121811895132902E+17</v>
      </c>
      <c r="B7249" t="s">
        <v>13781</v>
      </c>
      <c r="C7249" t="s">
        <v>13782</v>
      </c>
      <c r="D7249" s="1">
        <v>41344.911527777775</v>
      </c>
      <c r="E7249">
        <v>228</v>
      </c>
      <c r="F7249">
        <v>41</v>
      </c>
    </row>
    <row r="7250" spans="1:8" x14ac:dyDescent="0.2">
      <c r="A7250">
        <v>3.1121897659841299E+17</v>
      </c>
      <c r="B7250" t="s">
        <v>13783</v>
      </c>
      <c r="C7250" t="s">
        <v>13784</v>
      </c>
      <c r="D7250" s="1">
        <v>41344.913888888892</v>
      </c>
      <c r="E7250">
        <v>32</v>
      </c>
      <c r="F7250">
        <v>25</v>
      </c>
      <c r="G7250" t="s">
        <v>89</v>
      </c>
    </row>
    <row r="7251" spans="1:8" x14ac:dyDescent="0.2">
      <c r="A7251">
        <v>3.1146619478593101E+17</v>
      </c>
      <c r="B7251" t="s">
        <v>13785</v>
      </c>
      <c r="C7251" t="s">
        <v>13786</v>
      </c>
      <c r="D7251" s="1">
        <v>41345.596087962964</v>
      </c>
      <c r="E7251">
        <v>17</v>
      </c>
      <c r="F7251">
        <v>13</v>
      </c>
      <c r="G7251" t="s">
        <v>89</v>
      </c>
    </row>
    <row r="7252" spans="1:8" x14ac:dyDescent="0.2">
      <c r="A7252">
        <v>3.1146915021418899E+17</v>
      </c>
      <c r="B7252" t="s">
        <v>13787</v>
      </c>
      <c r="C7252" t="s">
        <v>13788</v>
      </c>
      <c r="D7252" s="1">
        <v>41345.60423611111</v>
      </c>
      <c r="E7252">
        <v>280</v>
      </c>
      <c r="F7252">
        <v>91</v>
      </c>
    </row>
    <row r="7253" spans="1:8" x14ac:dyDescent="0.2">
      <c r="A7253">
        <v>3.11471113999904E+17</v>
      </c>
      <c r="B7253" t="s">
        <v>13789</v>
      </c>
      <c r="C7253" t="s">
        <v>13790</v>
      </c>
      <c r="D7253" s="1">
        <v>41345.609664351854</v>
      </c>
      <c r="E7253">
        <v>15</v>
      </c>
      <c r="F7253">
        <v>2</v>
      </c>
      <c r="G7253" t="s">
        <v>89</v>
      </c>
    </row>
    <row r="7254" spans="1:8" x14ac:dyDescent="0.2">
      <c r="A7254">
        <v>3.1147828025349702E+17</v>
      </c>
      <c r="B7254" t="s">
        <v>13791</v>
      </c>
      <c r="C7254" t="s">
        <v>13792</v>
      </c>
      <c r="D7254" s="1">
        <v>41345.629432870373</v>
      </c>
      <c r="E7254">
        <v>1167</v>
      </c>
      <c r="F7254">
        <v>368</v>
      </c>
    </row>
    <row r="7255" spans="1:8" x14ac:dyDescent="0.2">
      <c r="A7255">
        <v>3.1150644259312397E+17</v>
      </c>
      <c r="B7255" t="s">
        <v>13793</v>
      </c>
      <c r="C7255" t="s">
        <v>13794</v>
      </c>
      <c r="D7255" s="1">
        <v>41345.707152777781</v>
      </c>
      <c r="E7255">
        <v>68</v>
      </c>
      <c r="F7255">
        <v>21</v>
      </c>
      <c r="G7255" t="e">
        <f>Newsmax_Media</f>
        <v>#NAME?</v>
      </c>
    </row>
    <row r="7256" spans="1:8" x14ac:dyDescent="0.2">
      <c r="A7256">
        <v>3.1150663971701498E+17</v>
      </c>
      <c r="B7256" t="s">
        <v>13795</v>
      </c>
      <c r="C7256" t="s">
        <v>13796</v>
      </c>
      <c r="D7256" s="1">
        <v>41345.707696759258</v>
      </c>
      <c r="E7256">
        <v>65</v>
      </c>
      <c r="F7256">
        <v>36</v>
      </c>
      <c r="G7256" t="e">
        <f>politicalwire</f>
        <v>#NAME?</v>
      </c>
    </row>
    <row r="7257" spans="1:8" x14ac:dyDescent="0.2">
      <c r="A7257">
        <v>3.1151165248493101E+17</v>
      </c>
      <c r="B7257" t="s">
        <v>13797</v>
      </c>
      <c r="C7257" t="s">
        <v>13798</v>
      </c>
      <c r="D7257" s="1">
        <v>41345.72152777778</v>
      </c>
      <c r="E7257">
        <v>19</v>
      </c>
      <c r="F7257">
        <v>8</v>
      </c>
      <c r="G7257" t="e">
        <f>_xlfn.SINGLE( _xlfn.SINGLE(KatrinoTrinkohttp))</f>
        <v>#NAME?</v>
      </c>
    </row>
    <row r="7258" spans="1:8" x14ac:dyDescent="0.2">
      <c r="A7258">
        <v>3.1151656663633901E+17</v>
      </c>
      <c r="B7258" t="s">
        <v>13799</v>
      </c>
      <c r="C7258" t="s">
        <v>13800</v>
      </c>
      <c r="D7258" s="1">
        <v>41345.735081018516</v>
      </c>
      <c r="E7258">
        <v>48</v>
      </c>
      <c r="F7258">
        <v>30</v>
      </c>
      <c r="G7258" t="s">
        <v>89</v>
      </c>
    </row>
    <row r="7259" spans="1:8" x14ac:dyDescent="0.2">
      <c r="A7259">
        <v>3.1153166537997101E+17</v>
      </c>
      <c r="B7259" t="s">
        <v>13801</v>
      </c>
      <c r="C7259" t="s">
        <v>13802</v>
      </c>
      <c r="D7259" s="1">
        <v>41345.776747685188</v>
      </c>
      <c r="E7259">
        <v>75</v>
      </c>
      <c r="F7259">
        <v>51</v>
      </c>
      <c r="G7259" t="s">
        <v>215</v>
      </c>
    </row>
    <row r="7260" spans="1:8" x14ac:dyDescent="0.2">
      <c r="A7260">
        <v>3.1153427641808E+17</v>
      </c>
      <c r="B7260" t="s">
        <v>13803</v>
      </c>
      <c r="C7260" t="s">
        <v>13804</v>
      </c>
      <c r="D7260" s="1">
        <v>41345.783958333333</v>
      </c>
      <c r="E7260">
        <v>26</v>
      </c>
      <c r="F7260">
        <v>14</v>
      </c>
      <c r="G7260" t="s">
        <v>89</v>
      </c>
    </row>
    <row r="7261" spans="1:8" x14ac:dyDescent="0.2">
      <c r="A7261">
        <v>3.1154274327923501E+17</v>
      </c>
      <c r="B7261" t="s">
        <v>13805</v>
      </c>
      <c r="C7261" t="s">
        <v>13806</v>
      </c>
      <c r="D7261" s="1">
        <v>41345.807314814818</v>
      </c>
      <c r="E7261">
        <v>19</v>
      </c>
      <c r="F7261">
        <v>15</v>
      </c>
      <c r="G7261" t="s">
        <v>89</v>
      </c>
    </row>
    <row r="7262" spans="1:8" x14ac:dyDescent="0.2">
      <c r="A7262">
        <v>3.1154393959537798E+17</v>
      </c>
      <c r="B7262" t="s">
        <v>13807</v>
      </c>
      <c r="C7262" t="s">
        <v>13808</v>
      </c>
      <c r="D7262" s="1">
        <v>41345.810624999998</v>
      </c>
      <c r="E7262">
        <v>32</v>
      </c>
      <c r="F7262">
        <v>28</v>
      </c>
      <c r="H7262" t="s">
        <v>505</v>
      </c>
    </row>
    <row r="7263" spans="1:8" x14ac:dyDescent="0.2">
      <c r="A7263">
        <v>3.1154612010079398E+17</v>
      </c>
      <c r="B7263" t="s">
        <v>13809</v>
      </c>
      <c r="C7263" t="e">
        <f xml:space="preserve"> WilsonLeeFlores Thanks Wilson.</f>
        <v>#NAME?</v>
      </c>
      <c r="D7263" s="1">
        <v>41345.816631944443</v>
      </c>
      <c r="E7263">
        <v>2</v>
      </c>
      <c r="F7263">
        <v>0</v>
      </c>
      <c r="G7263" t="s">
        <v>89</v>
      </c>
    </row>
    <row r="7264" spans="1:8" x14ac:dyDescent="0.2">
      <c r="A7264">
        <v>3.1154780242354899E+17</v>
      </c>
      <c r="B7264" t="s">
        <v>13810</v>
      </c>
      <c r="C7264" t="e">
        <f>gllleymon900000 Thanks Spence.</f>
        <v>#NAME?</v>
      </c>
      <c r="D7264" s="1">
        <v>41345.821284722224</v>
      </c>
      <c r="E7264">
        <v>7</v>
      </c>
      <c r="F7264">
        <v>11</v>
      </c>
      <c r="G7264" t="e">
        <f>gllleymon900000</f>
        <v>#NAME?</v>
      </c>
    </row>
    <row r="7265" spans="1:8" x14ac:dyDescent="0.2">
      <c r="A7265">
        <v>3.1155341784581702E+17</v>
      </c>
      <c r="B7265" t="s">
        <v>13811</v>
      </c>
      <c r="C7265" t="s">
        <v>13812</v>
      </c>
      <c r="D7265" s="1">
        <v>41345.836770833332</v>
      </c>
      <c r="E7265">
        <v>102</v>
      </c>
      <c r="F7265">
        <v>21</v>
      </c>
    </row>
    <row r="7266" spans="1:8" x14ac:dyDescent="0.2">
      <c r="A7266">
        <v>3.1155404012532902E+17</v>
      </c>
      <c r="B7266" t="s">
        <v>13813</v>
      </c>
      <c r="C7266" t="s">
        <v>13814</v>
      </c>
      <c r="D7266" s="1">
        <v>41345.838495370372</v>
      </c>
      <c r="E7266">
        <v>227</v>
      </c>
      <c r="F7266">
        <v>94</v>
      </c>
    </row>
    <row r="7267" spans="1:8" x14ac:dyDescent="0.2">
      <c r="A7267">
        <v>3.1156725325667098E+17</v>
      </c>
      <c r="B7267" t="s">
        <v>13815</v>
      </c>
      <c r="C7267" t="s">
        <v>13816</v>
      </c>
      <c r="D7267" s="1">
        <v>41345.8749537037</v>
      </c>
      <c r="E7267">
        <v>512</v>
      </c>
      <c r="F7267">
        <v>241</v>
      </c>
    </row>
    <row r="7268" spans="1:8" x14ac:dyDescent="0.2">
      <c r="A7268">
        <v>3.1157111979259398E+17</v>
      </c>
      <c r="B7268" t="s">
        <v>13817</v>
      </c>
      <c r="C7268" t="s">
        <v>13818</v>
      </c>
      <c r="D7268" s="1">
        <v>41345.885625000003</v>
      </c>
      <c r="E7268">
        <v>11</v>
      </c>
      <c r="F7268">
        <v>8</v>
      </c>
    </row>
    <row r="7269" spans="1:8" x14ac:dyDescent="0.2">
      <c r="A7269">
        <v>3.1157113196866701E+17</v>
      </c>
      <c r="B7269" t="s">
        <v>13819</v>
      </c>
      <c r="C7269" t="s">
        <v>13820</v>
      </c>
      <c r="D7269" s="1">
        <v>41345.885659722226</v>
      </c>
      <c r="E7269">
        <v>20</v>
      </c>
      <c r="F7269">
        <v>6</v>
      </c>
    </row>
    <row r="7270" spans="1:8" x14ac:dyDescent="0.2">
      <c r="A7270">
        <v>3.1157169875335098E+17</v>
      </c>
      <c r="B7270" t="s">
        <v>13821</v>
      </c>
      <c r="C7270" t="s">
        <v>13822</v>
      </c>
      <c r="D7270" s="1">
        <v>41345.88722222222</v>
      </c>
      <c r="E7270">
        <v>1053</v>
      </c>
      <c r="F7270">
        <v>393</v>
      </c>
    </row>
    <row r="7271" spans="1:8" x14ac:dyDescent="0.2">
      <c r="A7271">
        <v>3.1157509807318202E+17</v>
      </c>
      <c r="B7271" t="s">
        <v>13823</v>
      </c>
      <c r="C7271" t="e">
        <f xml:space="preserve"> JeffZephir Thanks Jeff.</f>
        <v>#NAME?</v>
      </c>
      <c r="D7271" s="1">
        <v>41345.896597222221</v>
      </c>
      <c r="E7271">
        <v>6</v>
      </c>
      <c r="F7271">
        <v>3</v>
      </c>
      <c r="G7271" t="s">
        <v>89</v>
      </c>
    </row>
    <row r="7272" spans="1:8" x14ac:dyDescent="0.2">
      <c r="A7272">
        <v>3.1157556735707898E+17</v>
      </c>
      <c r="B7272" t="s">
        <v>13824</v>
      </c>
      <c r="C7272" t="e">
        <f>_xlfn.SINGLE( HammerleAmanda _xlfn.SINGLE( theRealKiyosaki Thanks))--and good luck.</f>
        <v>#NAME?</v>
      </c>
      <c r="D7272" s="1">
        <v>41345.897893518515</v>
      </c>
      <c r="E7272">
        <v>5</v>
      </c>
      <c r="F7272">
        <v>1</v>
      </c>
      <c r="G7272" t="s">
        <v>215</v>
      </c>
    </row>
    <row r="7273" spans="1:8" x14ac:dyDescent="0.2">
      <c r="A7273">
        <v>3.1157681445785997E+17</v>
      </c>
      <c r="B7273" t="s">
        <v>13825</v>
      </c>
      <c r="C7273" t="s">
        <v>13826</v>
      </c>
      <c r="D7273" s="1">
        <v>41345.901342592595</v>
      </c>
      <c r="E7273">
        <v>2</v>
      </c>
      <c r="F7273">
        <v>1</v>
      </c>
      <c r="G7273" t="s">
        <v>215</v>
      </c>
    </row>
    <row r="7274" spans="1:8" x14ac:dyDescent="0.2">
      <c r="A7274">
        <v>3.1157694900695002E+17</v>
      </c>
      <c r="B7274" t="s">
        <v>13827</v>
      </c>
      <c r="C7274" t="s">
        <v>13828</v>
      </c>
      <c r="D7274" s="1">
        <v>41345.901712962965</v>
      </c>
      <c r="E7274">
        <v>7</v>
      </c>
      <c r="F7274">
        <v>3</v>
      </c>
      <c r="G7274" t="s">
        <v>215</v>
      </c>
    </row>
    <row r="7275" spans="1:8" x14ac:dyDescent="0.2">
      <c r="A7275">
        <v>3.1181909646129498E+17</v>
      </c>
      <c r="B7275" t="s">
        <v>13829</v>
      </c>
      <c r="C7275" t="s">
        <v>13830</v>
      </c>
      <c r="D7275" s="1">
        <v>41346.569907407407</v>
      </c>
      <c r="E7275">
        <v>74</v>
      </c>
      <c r="F7275">
        <v>532</v>
      </c>
      <c r="G7275" t="s">
        <v>89</v>
      </c>
    </row>
    <row r="7276" spans="1:8" x14ac:dyDescent="0.2">
      <c r="A7276">
        <v>3.1184977289192602E+17</v>
      </c>
      <c r="B7276" t="s">
        <v>13831</v>
      </c>
      <c r="C7276" t="s">
        <v>13832</v>
      </c>
      <c r="D7276" s="1">
        <v>41346.654560185183</v>
      </c>
      <c r="E7276">
        <v>123</v>
      </c>
      <c r="F7276">
        <v>50</v>
      </c>
    </row>
    <row r="7277" spans="1:8" x14ac:dyDescent="0.2">
      <c r="A7277">
        <v>3.1184996559082701E+17</v>
      </c>
      <c r="B7277" t="s">
        <v>13833</v>
      </c>
      <c r="C7277" t="s">
        <v>13834</v>
      </c>
      <c r="D7277" s="1">
        <v>41346.655092592591</v>
      </c>
      <c r="E7277">
        <v>181</v>
      </c>
      <c r="F7277">
        <v>81</v>
      </c>
    </row>
    <row r="7278" spans="1:8" x14ac:dyDescent="0.2">
      <c r="A7278">
        <v>3.1185255292273798E+17</v>
      </c>
      <c r="B7278" t="s">
        <v>13835</v>
      </c>
      <c r="C7278" t="s">
        <v>13836</v>
      </c>
      <c r="D7278" s="1">
        <v>41346.662233796298</v>
      </c>
      <c r="E7278">
        <v>112</v>
      </c>
      <c r="F7278">
        <v>62</v>
      </c>
      <c r="G7278" t="s">
        <v>89</v>
      </c>
      <c r="H7278" t="s">
        <v>390</v>
      </c>
    </row>
    <row r="7279" spans="1:8" x14ac:dyDescent="0.2">
      <c r="A7279">
        <v>3.1185378641721299E+17</v>
      </c>
      <c r="B7279" t="s">
        <v>13837</v>
      </c>
      <c r="C7279" t="e">
        <f xml:space="preserve"> grantgphoto my best wishes.</f>
        <v>#NAME?</v>
      </c>
      <c r="D7279" s="1">
        <v>41346.665636574071</v>
      </c>
      <c r="E7279">
        <v>4</v>
      </c>
      <c r="F7279">
        <v>2</v>
      </c>
      <c r="G7279" t="s">
        <v>89</v>
      </c>
    </row>
    <row r="7280" spans="1:8" x14ac:dyDescent="0.2">
      <c r="A7280">
        <v>3.1185986989447098E+17</v>
      </c>
      <c r="B7280" t="s">
        <v>13838</v>
      </c>
      <c r="C7280" t="e">
        <f xml:space="preserve"> karlbstumpf Yes and Thanks.</f>
        <v>#NAME?</v>
      </c>
      <c r="D7280" s="1">
        <v>41346.68241898148</v>
      </c>
      <c r="E7280">
        <v>4</v>
      </c>
      <c r="F7280">
        <v>0</v>
      </c>
      <c r="G7280" t="s">
        <v>89</v>
      </c>
    </row>
    <row r="7281" spans="1:8" x14ac:dyDescent="0.2">
      <c r="A7281">
        <v>3.1186351791133901E+17</v>
      </c>
      <c r="B7281" t="s">
        <v>13839</v>
      </c>
      <c r="C7281" t="e">
        <f xml:space="preserve"> hrtbrknomore74 Thanks and good luck.</f>
        <v>#NAME?</v>
      </c>
      <c r="D7281" s="1">
        <v>41346.692488425928</v>
      </c>
      <c r="E7281">
        <v>4</v>
      </c>
      <c r="F7281">
        <v>0</v>
      </c>
      <c r="G7281" t="s">
        <v>89</v>
      </c>
    </row>
    <row r="7282" spans="1:8" x14ac:dyDescent="0.2">
      <c r="A7282">
        <v>3.1186376850840301E+17</v>
      </c>
      <c r="B7282" t="s">
        <v>13840</v>
      </c>
      <c r="C7282" t="e">
        <f xml:space="preserve"> msmarjc Thanks Mary.</f>
        <v>#NAME?</v>
      </c>
      <c r="D7282" s="1">
        <v>41346.693182870367</v>
      </c>
      <c r="E7282">
        <v>3</v>
      </c>
      <c r="F7282">
        <v>0</v>
      </c>
      <c r="G7282" t="s">
        <v>89</v>
      </c>
    </row>
    <row r="7283" spans="1:8" x14ac:dyDescent="0.2">
      <c r="A7283">
        <v>3.11864914887184E+17</v>
      </c>
      <c r="B7283" t="s">
        <v>13841</v>
      </c>
      <c r="C7283" t="s">
        <v>13842</v>
      </c>
      <c r="D7283" s="1">
        <v>41346.696342592593</v>
      </c>
      <c r="E7283">
        <v>100</v>
      </c>
      <c r="F7283">
        <v>21</v>
      </c>
      <c r="G7283" t="e">
        <f>Newsmax_Media</f>
        <v>#NAME?</v>
      </c>
    </row>
    <row r="7284" spans="1:8" x14ac:dyDescent="0.2">
      <c r="A7284">
        <v>3.1186537854234202E+17</v>
      </c>
      <c r="B7284" t="s">
        <v>13843</v>
      </c>
      <c r="C7284" t="s">
        <v>13844</v>
      </c>
      <c r="D7284" s="1">
        <v>41346.697627314818</v>
      </c>
      <c r="E7284">
        <v>165</v>
      </c>
      <c r="F7284">
        <v>67</v>
      </c>
    </row>
    <row r="7285" spans="1:8" x14ac:dyDescent="0.2">
      <c r="A7285">
        <v>3.1186625118404998E+17</v>
      </c>
      <c r="B7285" t="s">
        <v>13845</v>
      </c>
      <c r="C7285" t="s">
        <v>13846</v>
      </c>
      <c r="D7285" s="1">
        <v>41346.70003472222</v>
      </c>
      <c r="E7285">
        <v>2</v>
      </c>
      <c r="F7285">
        <v>0</v>
      </c>
      <c r="G7285" t="s">
        <v>89</v>
      </c>
    </row>
    <row r="7286" spans="1:8" x14ac:dyDescent="0.2">
      <c r="A7286">
        <v>3.11867946844704E+17</v>
      </c>
      <c r="B7286" t="s">
        <v>13847</v>
      </c>
      <c r="C7286" t="e">
        <f>_xlfn.SINGLE( heyavampirebat good idea)--I wish him luck.</f>
        <v>#NAME?</v>
      </c>
      <c r="D7286" s="1">
        <v>41346.704710648148</v>
      </c>
      <c r="E7286">
        <v>0</v>
      </c>
      <c r="F7286">
        <v>0</v>
      </c>
      <c r="G7286" t="s">
        <v>89</v>
      </c>
    </row>
    <row r="7287" spans="1:8" x14ac:dyDescent="0.2">
      <c r="A7287">
        <v>3.11874034658856E+17</v>
      </c>
      <c r="B7287" t="s">
        <v>13848</v>
      </c>
      <c r="C7287" t="s">
        <v>13849</v>
      </c>
      <c r="D7287" s="1">
        <v>41346.721504629626</v>
      </c>
      <c r="E7287">
        <v>27</v>
      </c>
      <c r="F7287">
        <v>11</v>
      </c>
      <c r="G7287" t="s">
        <v>215</v>
      </c>
    </row>
    <row r="7288" spans="1:8" x14ac:dyDescent="0.2">
      <c r="A7288">
        <v>3.1188080894633498E+17</v>
      </c>
      <c r="B7288" t="s">
        <v>13850</v>
      </c>
      <c r="C7288" t="s">
        <v>13851</v>
      </c>
      <c r="D7288" s="1">
        <v>41346.74019675926</v>
      </c>
      <c r="E7288">
        <v>17</v>
      </c>
      <c r="F7288">
        <v>4</v>
      </c>
      <c r="G7288" t="s">
        <v>89</v>
      </c>
      <c r="H7288" t="s">
        <v>390</v>
      </c>
    </row>
    <row r="7289" spans="1:8" x14ac:dyDescent="0.2">
      <c r="A7289">
        <v>3.1188242955411398E+17</v>
      </c>
      <c r="B7289" t="s">
        <v>13852</v>
      </c>
      <c r="C7289" t="s">
        <v>13853</v>
      </c>
      <c r="D7289" s="1">
        <v>41346.744675925926</v>
      </c>
      <c r="E7289">
        <v>139</v>
      </c>
      <c r="F7289">
        <v>44</v>
      </c>
      <c r="H7289" t="s">
        <v>390</v>
      </c>
    </row>
    <row r="7290" spans="1:8" x14ac:dyDescent="0.2">
      <c r="A7290">
        <v>3.1188370329714202E+17</v>
      </c>
      <c r="B7290" t="s">
        <v>13854</v>
      </c>
      <c r="C7290" t="s">
        <v>13855</v>
      </c>
      <c r="D7290" s="1">
        <v>41346.748194444444</v>
      </c>
      <c r="E7290">
        <v>21</v>
      </c>
      <c r="F7290">
        <v>11</v>
      </c>
      <c r="G7290" t="s">
        <v>89</v>
      </c>
    </row>
    <row r="7291" spans="1:8" x14ac:dyDescent="0.2">
      <c r="A7291">
        <v>3.1188438492187398E+17</v>
      </c>
      <c r="B7291" t="s">
        <v>13856</v>
      </c>
      <c r="C7291" t="s">
        <v>13857</v>
      </c>
      <c r="D7291" s="1">
        <v>41346.750069444446</v>
      </c>
      <c r="E7291">
        <v>10</v>
      </c>
      <c r="F7291">
        <v>7</v>
      </c>
      <c r="G7291" t="s">
        <v>215</v>
      </c>
    </row>
    <row r="7292" spans="1:8" x14ac:dyDescent="0.2">
      <c r="A7292">
        <v>3.11894216353648E+17</v>
      </c>
      <c r="B7292" t="s">
        <v>13858</v>
      </c>
      <c r="C7292" t="e">
        <f xml:space="preserve"> AnnAmplf the Art of the deal and think like a Champion would be helpful.</f>
        <v>#NAME?</v>
      </c>
      <c r="D7292" s="1">
        <v>41346.777199074073</v>
      </c>
      <c r="E7292">
        <v>4</v>
      </c>
      <c r="F7292">
        <v>3</v>
      </c>
      <c r="G7292" t="s">
        <v>89</v>
      </c>
    </row>
    <row r="7293" spans="1:8" x14ac:dyDescent="0.2">
      <c r="A7293">
        <v>3.1189875720362298E+17</v>
      </c>
      <c r="B7293" t="s">
        <v>13859</v>
      </c>
      <c r="C7293" t="s">
        <v>13860</v>
      </c>
      <c r="D7293" s="1">
        <v>41346.789733796293</v>
      </c>
      <c r="E7293">
        <v>195</v>
      </c>
      <c r="F7293">
        <v>103</v>
      </c>
      <c r="G7293" t="s">
        <v>89</v>
      </c>
    </row>
    <row r="7294" spans="1:8" x14ac:dyDescent="0.2">
      <c r="A7294">
        <v>3.1191281987027302E+17</v>
      </c>
      <c r="B7294" t="s">
        <v>13861</v>
      </c>
      <c r="C7294" t="s">
        <v>13862</v>
      </c>
      <c r="D7294" s="1">
        <v>41346.828530092593</v>
      </c>
      <c r="E7294">
        <v>429</v>
      </c>
      <c r="F7294">
        <v>218</v>
      </c>
    </row>
    <row r="7295" spans="1:8" x14ac:dyDescent="0.2">
      <c r="A7295">
        <v>3.1193003837740998E+17</v>
      </c>
      <c r="B7295" t="s">
        <v>13863</v>
      </c>
      <c r="C7295" t="s">
        <v>13864</v>
      </c>
      <c r="D7295" s="1">
        <v>41346.87605324074</v>
      </c>
      <c r="E7295">
        <v>132</v>
      </c>
      <c r="F7295">
        <v>46</v>
      </c>
    </row>
    <row r="7296" spans="1:8" x14ac:dyDescent="0.2">
      <c r="A7296">
        <v>3.1193040199837197E+17</v>
      </c>
      <c r="B7296" t="s">
        <v>13865</v>
      </c>
      <c r="C7296" t="s">
        <v>13866</v>
      </c>
      <c r="D7296" s="1">
        <v>41346.87704861111</v>
      </c>
      <c r="E7296">
        <v>524</v>
      </c>
      <c r="F7296">
        <v>277</v>
      </c>
    </row>
    <row r="7297" spans="1:7" x14ac:dyDescent="0.2">
      <c r="A7297">
        <v>3.1193777225453498E+17</v>
      </c>
      <c r="B7297" t="s">
        <v>13867</v>
      </c>
      <c r="C7297" t="s">
        <v>13868</v>
      </c>
      <c r="D7297" s="1">
        <v>41346.89739583333</v>
      </c>
      <c r="E7297">
        <v>365</v>
      </c>
      <c r="F7297">
        <v>158</v>
      </c>
    </row>
    <row r="7298" spans="1:7" x14ac:dyDescent="0.2">
      <c r="A7298">
        <v>3.1198406403702298E+17</v>
      </c>
      <c r="B7298" t="s">
        <v>13869</v>
      </c>
      <c r="C7298" t="s">
        <v>13870</v>
      </c>
      <c r="D7298" s="1">
        <v>41347.025127314817</v>
      </c>
      <c r="E7298">
        <v>4</v>
      </c>
      <c r="F7298">
        <v>1</v>
      </c>
      <c r="G7298" t="s">
        <v>89</v>
      </c>
    </row>
    <row r="7299" spans="1:7" x14ac:dyDescent="0.2">
      <c r="A7299">
        <v>3.1200747766533702E+17</v>
      </c>
      <c r="B7299" t="s">
        <v>13871</v>
      </c>
      <c r="C7299" t="s">
        <v>13872</v>
      </c>
      <c r="D7299" s="1">
        <v>41347.089745370373</v>
      </c>
      <c r="E7299">
        <v>34</v>
      </c>
      <c r="F7299">
        <v>19</v>
      </c>
    </row>
    <row r="7300" spans="1:7" x14ac:dyDescent="0.2">
      <c r="A7300">
        <v>3.1217024602488E+17</v>
      </c>
      <c r="B7300" t="s">
        <v>13873</v>
      </c>
      <c r="C7300" t="s">
        <v>13874</v>
      </c>
      <c r="D7300" s="1">
        <v>41347.538900462961</v>
      </c>
      <c r="E7300">
        <v>271</v>
      </c>
      <c r="F7300">
        <v>278</v>
      </c>
    </row>
    <row r="7301" spans="1:7" x14ac:dyDescent="0.2">
      <c r="A7301">
        <v>3.1222145099406502E+17</v>
      </c>
      <c r="B7301" t="s">
        <v>13875</v>
      </c>
      <c r="C7301" t="s">
        <v>13876</v>
      </c>
      <c r="D7301" s="1">
        <v>41347.680196759262</v>
      </c>
      <c r="E7301">
        <v>17</v>
      </c>
      <c r="F7301">
        <v>20</v>
      </c>
      <c r="G7301" t="s">
        <v>215</v>
      </c>
    </row>
    <row r="7302" spans="1:7" x14ac:dyDescent="0.2">
      <c r="A7302">
        <v>3.1222975077510298E+17</v>
      </c>
      <c r="B7302" t="s">
        <v>13877</v>
      </c>
      <c r="C7302" t="e">
        <f xml:space="preserve"> dennisrodman Thank You Dennis.</f>
        <v>#NAME?</v>
      </c>
      <c r="D7302" s="1">
        <v>41347.703101851854</v>
      </c>
      <c r="E7302">
        <v>13</v>
      </c>
      <c r="F7302">
        <v>11</v>
      </c>
      <c r="G7302" t="s">
        <v>89</v>
      </c>
    </row>
    <row r="7303" spans="1:7" x14ac:dyDescent="0.2">
      <c r="A7303">
        <v>3.1223745807712998E+17</v>
      </c>
      <c r="B7303" t="s">
        <v>13878</v>
      </c>
      <c r="C7303" t="s">
        <v>13879</v>
      </c>
      <c r="D7303" s="1">
        <v>41347.724363425928</v>
      </c>
      <c r="E7303">
        <v>89</v>
      </c>
      <c r="F7303">
        <v>102</v>
      </c>
      <c r="G7303" t="s">
        <v>89</v>
      </c>
    </row>
    <row r="7304" spans="1:7" x14ac:dyDescent="0.2">
      <c r="A7304">
        <v>3.1224353296863603E+17</v>
      </c>
      <c r="B7304" t="s">
        <v>13880</v>
      </c>
      <c r="C7304" t="s">
        <v>13881</v>
      </c>
      <c r="D7304" s="1">
        <v>41347.74113425926</v>
      </c>
      <c r="E7304">
        <v>38</v>
      </c>
      <c r="F7304">
        <v>32</v>
      </c>
    </row>
    <row r="7305" spans="1:7" x14ac:dyDescent="0.2">
      <c r="A7305">
        <v>3.1224354610518797E+17</v>
      </c>
      <c r="B7305" t="s">
        <v>13882</v>
      </c>
      <c r="C7305" t="s">
        <v>13883</v>
      </c>
      <c r="D7305" s="1">
        <v>41347.741168981483</v>
      </c>
      <c r="E7305">
        <v>243</v>
      </c>
      <c r="F7305">
        <v>107</v>
      </c>
    </row>
    <row r="7306" spans="1:7" x14ac:dyDescent="0.2">
      <c r="A7306">
        <v>3.1224590115657299E+17</v>
      </c>
      <c r="B7306" t="s">
        <v>13884</v>
      </c>
      <c r="C7306" t="s">
        <v>13885</v>
      </c>
      <c r="D7306" s="1">
        <v>41347.747662037036</v>
      </c>
      <c r="E7306">
        <v>36</v>
      </c>
      <c r="F7306">
        <v>15</v>
      </c>
      <c r="G7306" t="s">
        <v>89</v>
      </c>
    </row>
    <row r="7307" spans="1:7" x14ac:dyDescent="0.2">
      <c r="A7307">
        <v>3.1224850008572698E+17</v>
      </c>
      <c r="B7307" t="s">
        <v>13886</v>
      </c>
      <c r="C7307" t="s">
        <v>13887</v>
      </c>
      <c r="D7307" s="1">
        <v>41347.754837962966</v>
      </c>
      <c r="E7307">
        <v>20</v>
      </c>
      <c r="F7307">
        <v>14</v>
      </c>
      <c r="G7307" t="s">
        <v>89</v>
      </c>
    </row>
    <row r="7308" spans="1:7" x14ac:dyDescent="0.2">
      <c r="A7308">
        <v>3.1224930343756499E+17</v>
      </c>
      <c r="B7308" t="s">
        <v>13888</v>
      </c>
      <c r="C7308" t="s">
        <v>13889</v>
      </c>
      <c r="D7308" s="1">
        <v>41347.757048611114</v>
      </c>
      <c r="E7308">
        <v>467</v>
      </c>
      <c r="F7308">
        <v>265</v>
      </c>
    </row>
    <row r="7309" spans="1:7" x14ac:dyDescent="0.2">
      <c r="A7309">
        <v>3.1226616872555699E+17</v>
      </c>
      <c r="B7309" t="s">
        <v>13890</v>
      </c>
      <c r="C7309" t="s">
        <v>13891</v>
      </c>
      <c r="D7309" s="1">
        <v>41347.803587962961</v>
      </c>
      <c r="E7309">
        <v>18</v>
      </c>
      <c r="F7309">
        <v>15</v>
      </c>
      <c r="G7309" t="s">
        <v>89</v>
      </c>
    </row>
    <row r="7310" spans="1:7" x14ac:dyDescent="0.2">
      <c r="A7310">
        <v>3.1226657409244301E+17</v>
      </c>
      <c r="B7310" t="s">
        <v>13892</v>
      </c>
      <c r="C7310" t="s">
        <v>13893</v>
      </c>
      <c r="D7310" s="1">
        <v>41347.804710648146</v>
      </c>
      <c r="E7310">
        <v>75</v>
      </c>
      <c r="F7310">
        <v>65</v>
      </c>
      <c r="G7310" t="s">
        <v>576</v>
      </c>
    </row>
    <row r="7311" spans="1:7" x14ac:dyDescent="0.2">
      <c r="A7311">
        <v>3.1226680732092403E+17</v>
      </c>
      <c r="B7311" t="s">
        <v>13894</v>
      </c>
      <c r="C7311" t="e">
        <f>_xlfn.SINGLE( RickStone1282 _xlfn.SINGLE( Yankees Thanks Rick.))</f>
        <v>#NAME?</v>
      </c>
      <c r="D7311" s="1">
        <v>41347.805358796293</v>
      </c>
      <c r="E7311">
        <v>1</v>
      </c>
      <c r="F7311">
        <v>2</v>
      </c>
      <c r="G7311" t="s">
        <v>215</v>
      </c>
    </row>
    <row r="7312" spans="1:7" x14ac:dyDescent="0.2">
      <c r="A7312">
        <v>3.1226705374886202E+17</v>
      </c>
      <c r="B7312" t="s">
        <v>13895</v>
      </c>
      <c r="C7312" t="e">
        <f xml:space="preserve"> trader_greg Thanks.</f>
        <v>#NAME?</v>
      </c>
      <c r="D7312" s="1">
        <v>41347.806030092594</v>
      </c>
      <c r="E7312">
        <v>1</v>
      </c>
      <c r="F7312">
        <v>1</v>
      </c>
      <c r="G7312" t="s">
        <v>89</v>
      </c>
    </row>
    <row r="7313" spans="1:8" x14ac:dyDescent="0.2">
      <c r="A7313">
        <v>3.1227341977538502E+17</v>
      </c>
      <c r="B7313" t="s">
        <v>13896</v>
      </c>
      <c r="C7313" t="s">
        <v>13897</v>
      </c>
      <c r="D7313" s="1">
        <v>41347.823599537034</v>
      </c>
      <c r="E7313">
        <v>52</v>
      </c>
      <c r="F7313">
        <v>32</v>
      </c>
      <c r="G7313" t="s">
        <v>215</v>
      </c>
    </row>
    <row r="7314" spans="1:8" x14ac:dyDescent="0.2">
      <c r="A7314">
        <v>3.1227368292602598E+17</v>
      </c>
      <c r="B7314" t="s">
        <v>13898</v>
      </c>
      <c r="C7314" t="s">
        <v>13899</v>
      </c>
      <c r="D7314" s="1">
        <v>41347.824328703704</v>
      </c>
      <c r="E7314">
        <v>18</v>
      </c>
      <c r="F7314">
        <v>3</v>
      </c>
      <c r="G7314" t="s">
        <v>215</v>
      </c>
    </row>
    <row r="7315" spans="1:8" x14ac:dyDescent="0.2">
      <c r="A7315">
        <v>3.1227632283354701E+17</v>
      </c>
      <c r="B7315" t="s">
        <v>13900</v>
      </c>
      <c r="C7315" t="s">
        <v>13901</v>
      </c>
      <c r="D7315" s="1">
        <v>41347.831608796296</v>
      </c>
      <c r="E7315">
        <v>52</v>
      </c>
      <c r="F7315">
        <v>37</v>
      </c>
      <c r="G7315" t="s">
        <v>89</v>
      </c>
    </row>
    <row r="7316" spans="1:8" x14ac:dyDescent="0.2">
      <c r="A7316">
        <v>3.1227634007212403E+17</v>
      </c>
      <c r="B7316" t="s">
        <v>13902</v>
      </c>
      <c r="C7316" t="s">
        <v>13903</v>
      </c>
      <c r="D7316" s="1">
        <v>41347.831655092596</v>
      </c>
      <c r="E7316">
        <v>40</v>
      </c>
      <c r="F7316">
        <v>36</v>
      </c>
      <c r="G7316" t="s">
        <v>89</v>
      </c>
    </row>
    <row r="7317" spans="1:8" x14ac:dyDescent="0.2">
      <c r="A7317">
        <v>3.1228249686999398E+17</v>
      </c>
      <c r="B7317" t="s">
        <v>13904</v>
      </c>
      <c r="C7317" t="s">
        <v>13905</v>
      </c>
      <c r="D7317" s="1">
        <v>41347.848645833335</v>
      </c>
      <c r="E7317">
        <v>11</v>
      </c>
      <c r="F7317">
        <v>10</v>
      </c>
      <c r="G7317" t="s">
        <v>215</v>
      </c>
    </row>
    <row r="7318" spans="1:8" x14ac:dyDescent="0.2">
      <c r="A7318">
        <v>3.1228321963665402E+17</v>
      </c>
      <c r="B7318" t="s">
        <v>13906</v>
      </c>
      <c r="C7318" t="s">
        <v>13907</v>
      </c>
      <c r="D7318" s="1">
        <v>41347.850648148145</v>
      </c>
      <c r="E7318">
        <v>18</v>
      </c>
      <c r="F7318">
        <v>19</v>
      </c>
      <c r="H7318" t="s">
        <v>13908</v>
      </c>
    </row>
    <row r="7319" spans="1:8" x14ac:dyDescent="0.2">
      <c r="A7319">
        <v>3.1228565932489101E+17</v>
      </c>
      <c r="B7319" t="s">
        <v>13909</v>
      </c>
      <c r="C7319" t="s">
        <v>13910</v>
      </c>
      <c r="D7319" s="1">
        <v>41347.857372685183</v>
      </c>
      <c r="E7319">
        <v>10</v>
      </c>
      <c r="F7319">
        <v>9</v>
      </c>
      <c r="G7319" t="s">
        <v>89</v>
      </c>
    </row>
    <row r="7320" spans="1:8" x14ac:dyDescent="0.2">
      <c r="A7320">
        <v>3.1229037287951501E+17</v>
      </c>
      <c r="B7320" t="s">
        <v>13911</v>
      </c>
      <c r="C7320" t="s">
        <v>13912</v>
      </c>
      <c r="D7320" s="1">
        <v>41347.870381944442</v>
      </c>
      <c r="E7320">
        <v>85</v>
      </c>
      <c r="F7320">
        <v>35</v>
      </c>
    </row>
    <row r="7321" spans="1:8" x14ac:dyDescent="0.2">
      <c r="A7321">
        <v>3.1229930241433101E+17</v>
      </c>
      <c r="B7321" t="s">
        <v>13913</v>
      </c>
      <c r="C7321" t="s">
        <v>13914</v>
      </c>
      <c r="D7321" s="1">
        <v>41347.89502314815</v>
      </c>
      <c r="E7321">
        <v>147</v>
      </c>
      <c r="F7321">
        <v>109</v>
      </c>
      <c r="G7321" t="s">
        <v>89</v>
      </c>
    </row>
    <row r="7322" spans="1:8" x14ac:dyDescent="0.2">
      <c r="A7322">
        <v>3.12302993984864E+17</v>
      </c>
      <c r="B7322" t="s">
        <v>13915</v>
      </c>
      <c r="C7322" t="s">
        <v>13916</v>
      </c>
      <c r="D7322" s="1">
        <v>41347.90520833333</v>
      </c>
      <c r="E7322">
        <v>30</v>
      </c>
      <c r="F7322">
        <v>11</v>
      </c>
      <c r="G7322" t="s">
        <v>89</v>
      </c>
    </row>
    <row r="7323" spans="1:8" x14ac:dyDescent="0.2">
      <c r="A7323">
        <v>3.1230300838389299E+17</v>
      </c>
      <c r="B7323" t="s">
        <v>13917</v>
      </c>
      <c r="C7323" t="s">
        <v>13918</v>
      </c>
      <c r="D7323" s="1">
        <v>41347.90525462963</v>
      </c>
      <c r="E7323">
        <v>184</v>
      </c>
      <c r="F7323">
        <v>160</v>
      </c>
      <c r="G7323" t="s">
        <v>89</v>
      </c>
    </row>
    <row r="7324" spans="1:8" x14ac:dyDescent="0.2">
      <c r="A7324">
        <v>3.1230457008686202E+17</v>
      </c>
      <c r="B7324" t="s">
        <v>13919</v>
      </c>
      <c r="C7324" t="s">
        <v>13920</v>
      </c>
      <c r="D7324" s="1">
        <v>41347.909560185188</v>
      </c>
      <c r="E7324">
        <v>431</v>
      </c>
      <c r="F7324">
        <v>464</v>
      </c>
    </row>
    <row r="7325" spans="1:8" x14ac:dyDescent="0.2">
      <c r="A7325">
        <v>3.1230643187968E+17</v>
      </c>
      <c r="B7325" t="s">
        <v>13921</v>
      </c>
      <c r="C7325" t="s">
        <v>13922</v>
      </c>
      <c r="D7325" s="1">
        <v>41347.914699074077</v>
      </c>
      <c r="E7325">
        <v>589</v>
      </c>
      <c r="F7325">
        <v>259</v>
      </c>
    </row>
    <row r="7326" spans="1:8" x14ac:dyDescent="0.2">
      <c r="A7326">
        <v>3.1262680265485901E+17</v>
      </c>
      <c r="B7326" t="s">
        <v>13923</v>
      </c>
      <c r="C7326" t="s">
        <v>13924</v>
      </c>
      <c r="D7326" s="1">
        <v>41348.798750000002</v>
      </c>
      <c r="E7326">
        <v>28</v>
      </c>
      <c r="F7326">
        <v>38</v>
      </c>
    </row>
    <row r="7327" spans="1:8" x14ac:dyDescent="0.2">
      <c r="A7327">
        <v>3.1262695463127398E+17</v>
      </c>
      <c r="B7327" t="s">
        <v>13925</v>
      </c>
      <c r="C7327" t="s">
        <v>13926</v>
      </c>
      <c r="D7327" s="1">
        <v>41348.799166666664</v>
      </c>
      <c r="E7327">
        <v>19</v>
      </c>
      <c r="F7327">
        <v>13</v>
      </c>
    </row>
    <row r="7328" spans="1:8" x14ac:dyDescent="0.2">
      <c r="A7328">
        <v>3.12627641234632E+17</v>
      </c>
      <c r="B7328" t="s">
        <v>13927</v>
      </c>
      <c r="C7328" t="s">
        <v>13928</v>
      </c>
      <c r="D7328" s="1">
        <v>41348.801064814812</v>
      </c>
      <c r="E7328">
        <v>233</v>
      </c>
      <c r="F7328">
        <v>152</v>
      </c>
      <c r="G7328" t="s">
        <v>89</v>
      </c>
    </row>
    <row r="7329" spans="1:7" x14ac:dyDescent="0.2">
      <c r="A7329">
        <v>3.1264870782272301E+17</v>
      </c>
      <c r="B7329" t="s">
        <v>13929</v>
      </c>
      <c r="C7329" t="s">
        <v>13930</v>
      </c>
      <c r="D7329" s="1">
        <v>41348.859201388892</v>
      </c>
      <c r="E7329">
        <v>21</v>
      </c>
      <c r="F7329">
        <v>8</v>
      </c>
      <c r="G7329" t="s">
        <v>2369</v>
      </c>
    </row>
    <row r="7330" spans="1:7" x14ac:dyDescent="0.2">
      <c r="A7330">
        <v>3.1264881670685402E+17</v>
      </c>
      <c r="B7330" t="s">
        <v>13931</v>
      </c>
      <c r="C7330" t="s">
        <v>13932</v>
      </c>
      <c r="D7330" s="1">
        <v>41348.859502314815</v>
      </c>
      <c r="E7330">
        <v>62</v>
      </c>
      <c r="F7330">
        <v>26</v>
      </c>
      <c r="G7330" t="s">
        <v>215</v>
      </c>
    </row>
    <row r="7331" spans="1:7" x14ac:dyDescent="0.2">
      <c r="A7331">
        <v>3.1265249570285901E+17</v>
      </c>
      <c r="B7331" t="s">
        <v>13933</v>
      </c>
      <c r="C7331" t="s">
        <v>13934</v>
      </c>
      <c r="D7331" s="1">
        <v>41348.869652777779</v>
      </c>
      <c r="E7331">
        <v>32</v>
      </c>
      <c r="F7331">
        <v>25</v>
      </c>
    </row>
    <row r="7332" spans="1:7" x14ac:dyDescent="0.2">
      <c r="A7332">
        <v>3.1265260739716698E+17</v>
      </c>
      <c r="B7332" t="s">
        <v>13935</v>
      </c>
      <c r="C7332" t="s">
        <v>13936</v>
      </c>
      <c r="D7332" s="1">
        <v>41348.86996527778</v>
      </c>
      <c r="E7332">
        <v>14</v>
      </c>
      <c r="F7332">
        <v>6</v>
      </c>
      <c r="G7332" t="s">
        <v>576</v>
      </c>
    </row>
    <row r="7333" spans="1:7" x14ac:dyDescent="0.2">
      <c r="A7333">
        <v>3.1266124460996102E+17</v>
      </c>
      <c r="B7333" t="s">
        <v>13937</v>
      </c>
      <c r="C7333" t="s">
        <v>13938</v>
      </c>
      <c r="D7333" s="1">
        <v>41348.893796296295</v>
      </c>
      <c r="E7333">
        <v>88</v>
      </c>
      <c r="F7333">
        <v>32</v>
      </c>
    </row>
    <row r="7334" spans="1:7" x14ac:dyDescent="0.2">
      <c r="A7334">
        <v>3.1266129738269402E+17</v>
      </c>
      <c r="B7334" t="s">
        <v>13939</v>
      </c>
      <c r="C7334" t="s">
        <v>13940</v>
      </c>
      <c r="D7334" s="1">
        <v>41348.893935185188</v>
      </c>
      <c r="E7334">
        <v>23</v>
      </c>
      <c r="F7334">
        <v>13</v>
      </c>
      <c r="G7334" t="s">
        <v>576</v>
      </c>
    </row>
    <row r="7335" spans="1:7" x14ac:dyDescent="0.2">
      <c r="A7335">
        <v>3.1266263042897498E+17</v>
      </c>
      <c r="B7335" t="s">
        <v>13941</v>
      </c>
      <c r="C7335" t="s">
        <v>13942</v>
      </c>
      <c r="D7335" s="1">
        <v>41348.897615740738</v>
      </c>
      <c r="E7335">
        <v>20</v>
      </c>
      <c r="F7335">
        <v>4</v>
      </c>
      <c r="G7335" t="s">
        <v>215</v>
      </c>
    </row>
    <row r="7336" spans="1:7" x14ac:dyDescent="0.2">
      <c r="A7336">
        <v>3.12664732731576E+17</v>
      </c>
      <c r="B7336" t="s">
        <v>13943</v>
      </c>
      <c r="C7336" t="s">
        <v>13944</v>
      </c>
      <c r="D7336" s="1">
        <v>41348.903414351851</v>
      </c>
      <c r="E7336">
        <v>9</v>
      </c>
      <c r="F7336">
        <v>3</v>
      </c>
      <c r="G7336" t="s">
        <v>487</v>
      </c>
    </row>
    <row r="7337" spans="1:7" x14ac:dyDescent="0.2">
      <c r="A7337">
        <v>3.1266484672857203E+17</v>
      </c>
      <c r="B7337" t="s">
        <v>13945</v>
      </c>
      <c r="C7337" t="s">
        <v>13946</v>
      </c>
      <c r="D7337" s="1">
        <v>41348.903738425928</v>
      </c>
      <c r="E7337">
        <v>24</v>
      </c>
      <c r="F7337">
        <v>9</v>
      </c>
      <c r="G7337" t="s">
        <v>13947</v>
      </c>
    </row>
    <row r="7338" spans="1:7" x14ac:dyDescent="0.2">
      <c r="A7338">
        <v>3.1267427530585702E+17</v>
      </c>
      <c r="B7338" t="s">
        <v>13948</v>
      </c>
      <c r="C7338" t="s">
        <v>13949</v>
      </c>
      <c r="D7338" s="1">
        <v>41348.929756944446</v>
      </c>
      <c r="E7338">
        <v>21</v>
      </c>
      <c r="F7338">
        <v>9</v>
      </c>
      <c r="G7338" t="s">
        <v>215</v>
      </c>
    </row>
    <row r="7339" spans="1:7" x14ac:dyDescent="0.2">
      <c r="A7339">
        <v>3.1267437845219302E+17</v>
      </c>
      <c r="B7339" t="s">
        <v>13950</v>
      </c>
      <c r="C7339" t="s">
        <v>13951</v>
      </c>
      <c r="D7339" s="1">
        <v>41348.930034722223</v>
      </c>
      <c r="E7339">
        <v>18</v>
      </c>
      <c r="F7339">
        <v>18</v>
      </c>
      <c r="G7339" t="s">
        <v>89</v>
      </c>
    </row>
    <row r="7340" spans="1:7" x14ac:dyDescent="0.2">
      <c r="A7340">
        <v>3.12674433355624E+17</v>
      </c>
      <c r="B7340" t="s">
        <v>13952</v>
      </c>
      <c r="C7340" t="s">
        <v>13953</v>
      </c>
      <c r="D7340" s="1">
        <v>41348.930185185185</v>
      </c>
      <c r="E7340">
        <v>16</v>
      </c>
      <c r="F7340">
        <v>8</v>
      </c>
      <c r="G7340" t="s">
        <v>89</v>
      </c>
    </row>
    <row r="7341" spans="1:7" x14ac:dyDescent="0.2">
      <c r="A7341">
        <v>3.1267452002671398E+17</v>
      </c>
      <c r="B7341" t="s">
        <v>13954</v>
      </c>
      <c r="C7341" t="s">
        <v>13955</v>
      </c>
      <c r="D7341" s="1">
        <v>41348.930428240739</v>
      </c>
      <c r="E7341">
        <v>51</v>
      </c>
      <c r="F7341">
        <v>36</v>
      </c>
      <c r="G7341" t="s">
        <v>89</v>
      </c>
    </row>
    <row r="7342" spans="1:7" x14ac:dyDescent="0.2">
      <c r="A7342">
        <v>3.1267589958782502E+17</v>
      </c>
      <c r="B7342" t="s">
        <v>13956</v>
      </c>
      <c r="C7342" t="s">
        <v>13957</v>
      </c>
      <c r="D7342" s="1">
        <v>41348.934236111112</v>
      </c>
      <c r="E7342">
        <v>87</v>
      </c>
      <c r="F7342">
        <v>149</v>
      </c>
      <c r="G7342" t="s">
        <v>215</v>
      </c>
    </row>
    <row r="7343" spans="1:7" x14ac:dyDescent="0.2">
      <c r="A7343">
        <v>3.12679920474144E+17</v>
      </c>
      <c r="B7343" t="s">
        <v>13958</v>
      </c>
      <c r="C7343" t="s">
        <v>13959</v>
      </c>
      <c r="D7343" s="1">
        <v>41348.945335648146</v>
      </c>
      <c r="E7343">
        <v>56</v>
      </c>
      <c r="F7343">
        <v>23</v>
      </c>
      <c r="G7343" t="s">
        <v>215</v>
      </c>
    </row>
    <row r="7344" spans="1:7" x14ac:dyDescent="0.2">
      <c r="A7344">
        <v>3.1268001433848198E+17</v>
      </c>
      <c r="B7344" t="s">
        <v>13960</v>
      </c>
      <c r="C7344" t="s">
        <v>13961</v>
      </c>
      <c r="D7344" s="1">
        <v>41348.945590277777</v>
      </c>
      <c r="E7344">
        <v>12</v>
      </c>
      <c r="F7344">
        <v>5</v>
      </c>
      <c r="G7344" t="s">
        <v>89</v>
      </c>
    </row>
    <row r="7345" spans="1:8" x14ac:dyDescent="0.2">
      <c r="A7345">
        <v>3.12680327380336E+17</v>
      </c>
      <c r="B7345" t="s">
        <v>13962</v>
      </c>
      <c r="C7345" t="s">
        <v>13963</v>
      </c>
      <c r="D7345" s="1">
        <v>41348.946458333332</v>
      </c>
      <c r="E7345">
        <v>28</v>
      </c>
      <c r="F7345">
        <v>19</v>
      </c>
      <c r="G7345" t="s">
        <v>89</v>
      </c>
    </row>
    <row r="7346" spans="1:8" x14ac:dyDescent="0.2">
      <c r="A7346">
        <v>3.1270055587521299E+17</v>
      </c>
      <c r="B7346" t="s">
        <v>13964</v>
      </c>
      <c r="C7346" t="s">
        <v>13965</v>
      </c>
      <c r="D7346" s="1">
        <v>41349.002268518518</v>
      </c>
      <c r="E7346">
        <v>731</v>
      </c>
      <c r="F7346">
        <v>513</v>
      </c>
    </row>
    <row r="7347" spans="1:8" x14ac:dyDescent="0.2">
      <c r="A7347">
        <v>3.1270309407922899E+17</v>
      </c>
      <c r="B7347" t="s">
        <v>13966</v>
      </c>
      <c r="C7347" t="s">
        <v>13967</v>
      </c>
      <c r="D7347" s="1">
        <v>41349.009282407409</v>
      </c>
      <c r="E7347">
        <v>61</v>
      </c>
      <c r="F7347">
        <v>35</v>
      </c>
    </row>
    <row r="7348" spans="1:8" x14ac:dyDescent="0.2">
      <c r="A7348">
        <v>3.1270467927028902E+17</v>
      </c>
      <c r="B7348" t="s">
        <v>13968</v>
      </c>
      <c r="C7348" t="s">
        <v>13969</v>
      </c>
      <c r="D7348" s="1">
        <v>41349.013645833336</v>
      </c>
      <c r="E7348">
        <v>27</v>
      </c>
      <c r="F7348">
        <v>18</v>
      </c>
      <c r="G7348" t="s">
        <v>215</v>
      </c>
    </row>
    <row r="7349" spans="1:8" x14ac:dyDescent="0.2">
      <c r="A7349">
        <v>3.1270655861628499E+17</v>
      </c>
      <c r="B7349" t="s">
        <v>13970</v>
      </c>
      <c r="C7349" t="s">
        <v>13971</v>
      </c>
      <c r="D7349" s="1">
        <v>41349.018842592595</v>
      </c>
      <c r="E7349">
        <v>23</v>
      </c>
      <c r="F7349">
        <v>4</v>
      </c>
    </row>
    <row r="7350" spans="1:8" x14ac:dyDescent="0.2">
      <c r="A7350">
        <v>3.1270818148059098E+17</v>
      </c>
      <c r="B7350" t="s">
        <v>13972</v>
      </c>
      <c r="C7350" t="s">
        <v>13973</v>
      </c>
      <c r="D7350" s="1">
        <v>41349.023310185185</v>
      </c>
      <c r="E7350">
        <v>48</v>
      </c>
      <c r="F7350">
        <v>34</v>
      </c>
    </row>
    <row r="7351" spans="1:8" x14ac:dyDescent="0.2">
      <c r="A7351">
        <v>3.1270893490760397E+17</v>
      </c>
      <c r="B7351" t="s">
        <v>13974</v>
      </c>
      <c r="C7351" t="s">
        <v>13975</v>
      </c>
      <c r="D7351" s="1">
        <v>41349.025393518517</v>
      </c>
      <c r="E7351">
        <v>8</v>
      </c>
      <c r="F7351">
        <v>5</v>
      </c>
      <c r="G7351" t="s">
        <v>215</v>
      </c>
    </row>
    <row r="7352" spans="1:8" x14ac:dyDescent="0.2">
      <c r="A7352">
        <v>3.1270926643796301E+17</v>
      </c>
      <c r="B7352" t="s">
        <v>13976</v>
      </c>
      <c r="C7352" t="s">
        <v>13977</v>
      </c>
      <c r="D7352" s="1">
        <v>41349.026307870372</v>
      </c>
      <c r="E7352">
        <v>8</v>
      </c>
      <c r="F7352">
        <v>8</v>
      </c>
      <c r="G7352" t="s">
        <v>215</v>
      </c>
    </row>
    <row r="7353" spans="1:8" x14ac:dyDescent="0.2">
      <c r="A7353">
        <v>3.1271032120475597E+17</v>
      </c>
      <c r="B7353" t="s">
        <v>13978</v>
      </c>
      <c r="C7353" t="s">
        <v>13979</v>
      </c>
      <c r="D7353" s="1">
        <v>41349.029224537036</v>
      </c>
      <c r="E7353">
        <v>12</v>
      </c>
      <c r="F7353">
        <v>12</v>
      </c>
      <c r="G7353" t="s">
        <v>215</v>
      </c>
      <c r="H7353" t="s">
        <v>390</v>
      </c>
    </row>
    <row r="7354" spans="1:8" x14ac:dyDescent="0.2">
      <c r="A7354">
        <v>3.1277386426443302E+17</v>
      </c>
      <c r="B7354" t="s">
        <v>13980</v>
      </c>
      <c r="C7354" t="s">
        <v>13981</v>
      </c>
      <c r="D7354" s="1">
        <v>41349.204560185186</v>
      </c>
      <c r="E7354">
        <v>31</v>
      </c>
      <c r="F7354">
        <v>26</v>
      </c>
    </row>
    <row r="7355" spans="1:8" x14ac:dyDescent="0.2">
      <c r="A7355">
        <v>3.1306507455628E+17</v>
      </c>
      <c r="B7355" t="s">
        <v>13982</v>
      </c>
      <c r="C7355" t="s">
        <v>13983</v>
      </c>
      <c r="D7355" s="1">
        <v>41350.008148148147</v>
      </c>
      <c r="E7355">
        <v>43</v>
      </c>
      <c r="F7355">
        <v>22</v>
      </c>
      <c r="G7355" t="e">
        <f>Tiger</f>
        <v>#NAME?</v>
      </c>
    </row>
    <row r="7356" spans="1:8" x14ac:dyDescent="0.2">
      <c r="A7356">
        <v>3.1323207258617798E+17</v>
      </c>
      <c r="B7356" t="s">
        <v>13984</v>
      </c>
      <c r="C7356" t="s">
        <v>13985</v>
      </c>
      <c r="D7356" s="1">
        <v>41350.468981481485</v>
      </c>
      <c r="E7356">
        <v>72</v>
      </c>
      <c r="F7356">
        <v>38</v>
      </c>
    </row>
    <row r="7357" spans="1:8" x14ac:dyDescent="0.2">
      <c r="A7357">
        <v>3.13235737027936E+17</v>
      </c>
      <c r="B7357" t="s">
        <v>13986</v>
      </c>
      <c r="C7357" t="s">
        <v>13987</v>
      </c>
      <c r="D7357" s="1">
        <v>41350.479097222225</v>
      </c>
      <c r="E7357">
        <v>35</v>
      </c>
      <c r="F7357">
        <v>30</v>
      </c>
    </row>
    <row r="7358" spans="1:8" x14ac:dyDescent="0.2">
      <c r="A7358">
        <v>3.1333150148174202E+17</v>
      </c>
      <c r="B7358" t="s">
        <v>13988</v>
      </c>
      <c r="C7358" t="s">
        <v>13989</v>
      </c>
      <c r="D7358" s="1">
        <v>41350.743356481478</v>
      </c>
      <c r="E7358">
        <v>52</v>
      </c>
      <c r="F7358">
        <v>53</v>
      </c>
    </row>
    <row r="7359" spans="1:8" x14ac:dyDescent="0.2">
      <c r="A7359">
        <v>3.1333341779213901E+17</v>
      </c>
      <c r="B7359" t="s">
        <v>13990</v>
      </c>
      <c r="C7359" t="s">
        <v>13991</v>
      </c>
      <c r="D7359" s="1">
        <v>41350.74863425926</v>
      </c>
      <c r="E7359">
        <v>6</v>
      </c>
      <c r="F7359">
        <v>2</v>
      </c>
      <c r="G7359" t="s">
        <v>89</v>
      </c>
    </row>
    <row r="7360" spans="1:8" x14ac:dyDescent="0.2">
      <c r="A7360">
        <v>3.1333510685092998E+17</v>
      </c>
      <c r="B7360" t="s">
        <v>13992</v>
      </c>
      <c r="C7360" t="s">
        <v>13993</v>
      </c>
      <c r="D7360" s="1">
        <v>41350.753298611111</v>
      </c>
      <c r="E7360">
        <v>20</v>
      </c>
      <c r="F7360">
        <v>4</v>
      </c>
    </row>
    <row r="7361" spans="1:7" x14ac:dyDescent="0.2">
      <c r="A7361">
        <v>3.13336688959184E+17</v>
      </c>
      <c r="B7361" t="s">
        <v>13994</v>
      </c>
      <c r="C7361" t="s">
        <v>13995</v>
      </c>
      <c r="D7361" s="1">
        <v>41350.757662037038</v>
      </c>
      <c r="E7361">
        <v>6</v>
      </c>
      <c r="F7361">
        <v>2</v>
      </c>
      <c r="G7361" t="s">
        <v>215</v>
      </c>
    </row>
    <row r="7362" spans="1:7" x14ac:dyDescent="0.2">
      <c r="A7362">
        <v>3.1333703566874202E+17</v>
      </c>
      <c r="B7362" t="s">
        <v>13996</v>
      </c>
      <c r="C7362" t="s">
        <v>13997</v>
      </c>
      <c r="D7362" s="1">
        <v>41350.758622685185</v>
      </c>
      <c r="E7362">
        <v>9</v>
      </c>
      <c r="F7362">
        <v>7</v>
      </c>
      <c r="G7362" t="s">
        <v>215</v>
      </c>
    </row>
    <row r="7363" spans="1:7" x14ac:dyDescent="0.2">
      <c r="A7363">
        <v>3.1333787451695898E+17</v>
      </c>
      <c r="B7363" t="s">
        <v>13998</v>
      </c>
      <c r="C7363" t="e">
        <f xml:space="preserve"> shred_session Zero.</f>
        <v>#NAME?</v>
      </c>
      <c r="D7363" s="1">
        <v>41350.760937500003</v>
      </c>
      <c r="E7363">
        <v>0</v>
      </c>
      <c r="F7363">
        <v>0</v>
      </c>
      <c r="G7363" t="s">
        <v>89</v>
      </c>
    </row>
    <row r="7364" spans="1:7" x14ac:dyDescent="0.2">
      <c r="A7364">
        <v>3.1333827315619802E+17</v>
      </c>
      <c r="B7364" t="s">
        <v>13999</v>
      </c>
      <c r="C7364" t="s">
        <v>14000</v>
      </c>
      <c r="D7364" s="1">
        <v>41350.762037037035</v>
      </c>
      <c r="E7364">
        <v>19</v>
      </c>
      <c r="F7364">
        <v>6</v>
      </c>
      <c r="G7364" t="s">
        <v>14001</v>
      </c>
    </row>
    <row r="7365" spans="1:7" x14ac:dyDescent="0.2">
      <c r="A7365">
        <v>3.1335100389643802E+17</v>
      </c>
      <c r="B7365" t="s">
        <v>14002</v>
      </c>
      <c r="C7365" t="s">
        <v>14003</v>
      </c>
      <c r="D7365" s="1">
        <v>41350.797164351854</v>
      </c>
      <c r="E7365">
        <v>6</v>
      </c>
      <c r="F7365">
        <v>2</v>
      </c>
      <c r="G7365" t="s">
        <v>89</v>
      </c>
    </row>
    <row r="7366" spans="1:7" x14ac:dyDescent="0.2">
      <c r="A7366">
        <v>3.1335136052969402E+17</v>
      </c>
      <c r="B7366" t="s">
        <v>14004</v>
      </c>
      <c r="C7366" t="s">
        <v>14005</v>
      </c>
      <c r="D7366" s="1">
        <v>41350.798148148147</v>
      </c>
      <c r="E7366">
        <v>11</v>
      </c>
      <c r="F7366">
        <v>6</v>
      </c>
      <c r="G7366" t="s">
        <v>215</v>
      </c>
    </row>
    <row r="7367" spans="1:7" x14ac:dyDescent="0.2">
      <c r="A7367">
        <v>3.1335204603838003E+17</v>
      </c>
      <c r="B7367" t="s">
        <v>14006</v>
      </c>
      <c r="C7367" t="s">
        <v>14007</v>
      </c>
      <c r="D7367" s="1">
        <v>41350.800046296295</v>
      </c>
      <c r="E7367">
        <v>5</v>
      </c>
      <c r="F7367">
        <v>3</v>
      </c>
      <c r="G7367" t="s">
        <v>215</v>
      </c>
    </row>
    <row r="7368" spans="1:7" x14ac:dyDescent="0.2">
      <c r="A7368">
        <v>3.1335297279920902E+17</v>
      </c>
      <c r="B7368" t="s">
        <v>14008</v>
      </c>
      <c r="C7368" t="s">
        <v>14009</v>
      </c>
      <c r="D7368" s="1">
        <v>41350.802604166667</v>
      </c>
      <c r="E7368">
        <v>13</v>
      </c>
      <c r="F7368">
        <v>8</v>
      </c>
      <c r="G7368" t="s">
        <v>215</v>
      </c>
    </row>
    <row r="7369" spans="1:7" x14ac:dyDescent="0.2">
      <c r="A7369">
        <v>3.1335481637614298E+17</v>
      </c>
      <c r="B7369" t="s">
        <v>14010</v>
      </c>
      <c r="C7369" t="s">
        <v>14011</v>
      </c>
      <c r="D7369" s="1">
        <v>41350.807685185187</v>
      </c>
      <c r="E7369">
        <v>7</v>
      </c>
      <c r="F7369">
        <v>4</v>
      </c>
      <c r="G7369" t="s">
        <v>215</v>
      </c>
    </row>
    <row r="7370" spans="1:7" x14ac:dyDescent="0.2">
      <c r="A7370">
        <v>3.1335506506903898E+17</v>
      </c>
      <c r="B7370" t="s">
        <v>14012</v>
      </c>
      <c r="C7370" t="s">
        <v>14013</v>
      </c>
      <c r="D7370" s="1">
        <v>41350.808379629627</v>
      </c>
      <c r="E7370">
        <v>18</v>
      </c>
      <c r="F7370">
        <v>13</v>
      </c>
      <c r="G7370" t="s">
        <v>89</v>
      </c>
    </row>
    <row r="7371" spans="1:7" x14ac:dyDescent="0.2">
      <c r="A7371">
        <v>3.13355089253392E+17</v>
      </c>
      <c r="B7371" t="s">
        <v>14014</v>
      </c>
      <c r="C7371" t="s">
        <v>14015</v>
      </c>
      <c r="D7371" s="1">
        <v>41350.808437500003</v>
      </c>
      <c r="E7371">
        <v>15</v>
      </c>
      <c r="F7371">
        <v>7</v>
      </c>
      <c r="G7371" t="s">
        <v>14016</v>
      </c>
    </row>
    <row r="7372" spans="1:7" x14ac:dyDescent="0.2">
      <c r="A7372">
        <v>3.1335540911101101E+17</v>
      </c>
      <c r="B7372" t="s">
        <v>14017</v>
      </c>
      <c r="C7372" t="s">
        <v>14018</v>
      </c>
      <c r="D7372" s="1">
        <v>41350.809328703705</v>
      </c>
      <c r="E7372">
        <v>6</v>
      </c>
      <c r="F7372">
        <v>5</v>
      </c>
      <c r="G7372" t="s">
        <v>215</v>
      </c>
    </row>
    <row r="7373" spans="1:7" x14ac:dyDescent="0.2">
      <c r="A7373">
        <v>3.1335591924741702E+17</v>
      </c>
      <c r="B7373" t="s">
        <v>14019</v>
      </c>
      <c r="C7373" t="s">
        <v>14020</v>
      </c>
      <c r="D7373" s="1">
        <v>41350.810729166667</v>
      </c>
      <c r="E7373">
        <v>14</v>
      </c>
      <c r="F7373">
        <v>11</v>
      </c>
      <c r="G7373" t="s">
        <v>215</v>
      </c>
    </row>
    <row r="7374" spans="1:7" x14ac:dyDescent="0.2">
      <c r="A7374">
        <v>3.1335661980943098E+17</v>
      </c>
      <c r="B7374" t="s">
        <v>14021</v>
      </c>
      <c r="C7374" t="s">
        <v>14022</v>
      </c>
      <c r="D7374" s="1">
        <v>41350.812662037039</v>
      </c>
      <c r="E7374">
        <v>5</v>
      </c>
      <c r="F7374">
        <v>2</v>
      </c>
      <c r="G7374" t="s">
        <v>215</v>
      </c>
    </row>
    <row r="7375" spans="1:7" x14ac:dyDescent="0.2">
      <c r="A7375">
        <v>3.1335689951080397E+17</v>
      </c>
      <c r="B7375" t="s">
        <v>14023</v>
      </c>
      <c r="C7375" t="s">
        <v>14024</v>
      </c>
      <c r="D7375" s="1">
        <v>41350.813437500001</v>
      </c>
      <c r="E7375">
        <v>7</v>
      </c>
      <c r="F7375">
        <v>5</v>
      </c>
      <c r="G7375" t="s">
        <v>215</v>
      </c>
    </row>
    <row r="7376" spans="1:7" x14ac:dyDescent="0.2">
      <c r="A7376">
        <v>3.1335774878184198E+17</v>
      </c>
      <c r="B7376" t="s">
        <v>14025</v>
      </c>
      <c r="C7376" t="s">
        <v>14026</v>
      </c>
      <c r="D7376" s="1">
        <v>41350.815775462965</v>
      </c>
      <c r="E7376">
        <v>6</v>
      </c>
      <c r="F7376">
        <v>3</v>
      </c>
      <c r="G7376" t="s">
        <v>14027</v>
      </c>
    </row>
    <row r="7377" spans="1:8" x14ac:dyDescent="0.2">
      <c r="A7377">
        <v>3.1335797201949402E+17</v>
      </c>
      <c r="B7377" t="s">
        <v>14028</v>
      </c>
      <c r="C7377" t="s">
        <v>14029</v>
      </c>
      <c r="D7377" s="1">
        <v>41350.816400462965</v>
      </c>
      <c r="E7377">
        <v>8</v>
      </c>
      <c r="F7377">
        <v>7</v>
      </c>
      <c r="G7377" t="s">
        <v>14001</v>
      </c>
    </row>
    <row r="7378" spans="1:8" x14ac:dyDescent="0.2">
      <c r="A7378">
        <v>3.1335922375080301E+17</v>
      </c>
      <c r="B7378" t="s">
        <v>14030</v>
      </c>
      <c r="C7378" t="s">
        <v>14031</v>
      </c>
      <c r="D7378" s="1">
        <v>41350.819849537038</v>
      </c>
      <c r="E7378">
        <v>15</v>
      </c>
      <c r="F7378">
        <v>6</v>
      </c>
    </row>
    <row r="7379" spans="1:8" x14ac:dyDescent="0.2">
      <c r="A7379">
        <v>3.1335977716403802E+17</v>
      </c>
      <c r="B7379" t="s">
        <v>14032</v>
      </c>
      <c r="C7379" t="s">
        <v>14033</v>
      </c>
      <c r="D7379" s="1">
        <v>41350.821377314816</v>
      </c>
      <c r="E7379">
        <v>30</v>
      </c>
      <c r="F7379">
        <v>18</v>
      </c>
      <c r="G7379" t="s">
        <v>14034</v>
      </c>
    </row>
    <row r="7380" spans="1:8" x14ac:dyDescent="0.2">
      <c r="A7380">
        <v>3.1344931236756998E+17</v>
      </c>
      <c r="B7380" t="s">
        <v>14035</v>
      </c>
      <c r="C7380" t="s">
        <v>14036</v>
      </c>
      <c r="D7380" s="1">
        <v>41351.068449074075</v>
      </c>
      <c r="E7380">
        <v>45</v>
      </c>
      <c r="F7380">
        <v>38</v>
      </c>
      <c r="G7380" t="s">
        <v>215</v>
      </c>
    </row>
    <row r="7381" spans="1:8" x14ac:dyDescent="0.2">
      <c r="A7381">
        <v>3.1345511285512102E+17</v>
      </c>
      <c r="B7381" t="s">
        <v>14037</v>
      </c>
      <c r="C7381" t="s">
        <v>14038</v>
      </c>
      <c r="D7381" s="1">
        <v>41351.084456018521</v>
      </c>
      <c r="E7381">
        <v>60</v>
      </c>
      <c r="F7381">
        <v>56</v>
      </c>
      <c r="G7381" t="s">
        <v>215</v>
      </c>
      <c r="H7381" t="s">
        <v>390</v>
      </c>
    </row>
    <row r="7382" spans="1:8" x14ac:dyDescent="0.2">
      <c r="A7382">
        <v>3.1345561928796499E+17</v>
      </c>
      <c r="B7382" t="s">
        <v>14039</v>
      </c>
      <c r="C7382" t="s">
        <v>14040</v>
      </c>
      <c r="D7382" s="1">
        <v>41351.085856481484</v>
      </c>
      <c r="E7382">
        <v>55</v>
      </c>
      <c r="F7382">
        <v>47</v>
      </c>
      <c r="G7382" t="s">
        <v>89</v>
      </c>
      <c r="H7382" t="s">
        <v>390</v>
      </c>
    </row>
    <row r="7383" spans="1:8" x14ac:dyDescent="0.2">
      <c r="A7383">
        <v>3.1345634141288E+17</v>
      </c>
      <c r="B7383" t="s">
        <v>14041</v>
      </c>
      <c r="C7383" t="s">
        <v>14042</v>
      </c>
      <c r="D7383" s="1">
        <v>41351.087847222225</v>
      </c>
      <c r="E7383">
        <v>9</v>
      </c>
      <c r="F7383">
        <v>7</v>
      </c>
      <c r="G7383" t="s">
        <v>89</v>
      </c>
      <c r="H7383" t="s">
        <v>390</v>
      </c>
    </row>
    <row r="7384" spans="1:8" x14ac:dyDescent="0.2">
      <c r="A7384">
        <v>3.1345644918131898E+17</v>
      </c>
      <c r="B7384" t="s">
        <v>14043</v>
      </c>
      <c r="C7384" t="s">
        <v>14044</v>
      </c>
      <c r="D7384" s="1">
        <v>41351.088136574072</v>
      </c>
      <c r="E7384">
        <v>14</v>
      </c>
      <c r="F7384">
        <v>7</v>
      </c>
      <c r="H7384" t="s">
        <v>390</v>
      </c>
    </row>
    <row r="7385" spans="1:8" x14ac:dyDescent="0.2">
      <c r="A7385">
        <v>3.1345663958177702E+17</v>
      </c>
      <c r="B7385" t="s">
        <v>14045</v>
      </c>
      <c r="C7385" t="s">
        <v>14046</v>
      </c>
      <c r="D7385" s="1">
        <v>41351.08866898148</v>
      </c>
      <c r="E7385">
        <v>17</v>
      </c>
      <c r="F7385">
        <v>20</v>
      </c>
      <c r="G7385" t="s">
        <v>89</v>
      </c>
      <c r="H7385" t="s">
        <v>390</v>
      </c>
    </row>
    <row r="7386" spans="1:8" x14ac:dyDescent="0.2">
      <c r="A7386">
        <v>3.1345704293539802E+17</v>
      </c>
      <c r="B7386" t="s">
        <v>14047</v>
      </c>
      <c r="C7386" t="s">
        <v>14048</v>
      </c>
      <c r="D7386" s="1">
        <v>41351.089780092596</v>
      </c>
      <c r="E7386">
        <v>42</v>
      </c>
      <c r="F7386">
        <v>15</v>
      </c>
      <c r="G7386" t="s">
        <v>89</v>
      </c>
      <c r="H7386" t="s">
        <v>390</v>
      </c>
    </row>
    <row r="7387" spans="1:8" x14ac:dyDescent="0.2">
      <c r="A7387">
        <v>3.1345791457048902E+17</v>
      </c>
      <c r="B7387" t="s">
        <v>14049</v>
      </c>
      <c r="C7387" t="s">
        <v>14050</v>
      </c>
      <c r="D7387" s="1">
        <v>41351.092187499999</v>
      </c>
      <c r="E7387">
        <v>31</v>
      </c>
      <c r="F7387">
        <v>28</v>
      </c>
      <c r="G7387" t="s">
        <v>89</v>
      </c>
      <c r="H7387" t="s">
        <v>390</v>
      </c>
    </row>
    <row r="7388" spans="1:8" x14ac:dyDescent="0.2">
      <c r="A7388">
        <v>3.1345922605386099E+17</v>
      </c>
      <c r="B7388" t="s">
        <v>14051</v>
      </c>
      <c r="C7388" t="s">
        <v>14052</v>
      </c>
      <c r="D7388" s="1">
        <v>41351.09579861111</v>
      </c>
      <c r="E7388">
        <v>11</v>
      </c>
      <c r="F7388">
        <v>12</v>
      </c>
      <c r="H7388" t="s">
        <v>390</v>
      </c>
    </row>
    <row r="7389" spans="1:8" x14ac:dyDescent="0.2">
      <c r="A7389">
        <v>3.1345997834840397E+17</v>
      </c>
      <c r="B7389" t="s">
        <v>14053</v>
      </c>
      <c r="C7389" t="s">
        <v>14054</v>
      </c>
      <c r="D7389" s="1">
        <v>41351.097881944443</v>
      </c>
      <c r="E7389">
        <v>32</v>
      </c>
      <c r="F7389">
        <v>14</v>
      </c>
      <c r="G7389" t="s">
        <v>215</v>
      </c>
      <c r="H7389" t="s">
        <v>390</v>
      </c>
    </row>
    <row r="7390" spans="1:8" x14ac:dyDescent="0.2">
      <c r="A7390">
        <v>3.1346216699914598E+17</v>
      </c>
      <c r="B7390" t="s">
        <v>14055</v>
      </c>
      <c r="C7390" t="s">
        <v>14056</v>
      </c>
      <c r="D7390" s="1">
        <v>41351.10392361111</v>
      </c>
      <c r="E7390">
        <v>13</v>
      </c>
      <c r="F7390">
        <v>12</v>
      </c>
      <c r="G7390" t="s">
        <v>215</v>
      </c>
      <c r="H7390" t="s">
        <v>390</v>
      </c>
    </row>
    <row r="7391" spans="1:8" x14ac:dyDescent="0.2">
      <c r="A7391">
        <v>3.1346302925157101E+17</v>
      </c>
      <c r="B7391" t="s">
        <v>14057</v>
      </c>
      <c r="C7391" t="s">
        <v>14058</v>
      </c>
      <c r="D7391" s="1">
        <v>41351.106296296297</v>
      </c>
      <c r="E7391">
        <v>42</v>
      </c>
      <c r="F7391">
        <v>20</v>
      </c>
      <c r="G7391" t="s">
        <v>576</v>
      </c>
      <c r="H7391" t="s">
        <v>390</v>
      </c>
    </row>
    <row r="7392" spans="1:8" x14ac:dyDescent="0.2">
      <c r="A7392">
        <v>3.13463764966064E+17</v>
      </c>
      <c r="B7392" t="s">
        <v>14059</v>
      </c>
      <c r="C7392" t="s">
        <v>14060</v>
      </c>
      <c r="D7392" s="1">
        <v>41351.10833333333</v>
      </c>
      <c r="E7392">
        <v>23</v>
      </c>
      <c r="F7392">
        <v>30</v>
      </c>
      <c r="G7392" t="s">
        <v>89</v>
      </c>
      <c r="H7392" t="s">
        <v>390</v>
      </c>
    </row>
    <row r="7393" spans="1:8" x14ac:dyDescent="0.2">
      <c r="A7393">
        <v>3.1346458960817702E+17</v>
      </c>
      <c r="B7393" t="s">
        <v>14061</v>
      </c>
      <c r="C7393" t="s">
        <v>14062</v>
      </c>
      <c r="D7393" s="1">
        <v>41351.110601851855</v>
      </c>
      <c r="E7393">
        <v>33</v>
      </c>
      <c r="F7393">
        <v>18</v>
      </c>
      <c r="G7393" t="s">
        <v>215</v>
      </c>
      <c r="H7393" t="s">
        <v>390</v>
      </c>
    </row>
    <row r="7394" spans="1:8" x14ac:dyDescent="0.2">
      <c r="A7394">
        <v>3.1346600732066202E+17</v>
      </c>
      <c r="B7394" t="s">
        <v>14063</v>
      </c>
      <c r="C7394" t="s">
        <v>14064</v>
      </c>
      <c r="D7394" s="1">
        <v>41351.11451388889</v>
      </c>
      <c r="E7394">
        <v>96</v>
      </c>
      <c r="F7394">
        <v>73</v>
      </c>
      <c r="G7394" t="s">
        <v>89</v>
      </c>
      <c r="H7394" t="s">
        <v>390</v>
      </c>
    </row>
    <row r="7395" spans="1:8" x14ac:dyDescent="0.2">
      <c r="A7395">
        <v>3.1346709112042202E+17</v>
      </c>
      <c r="B7395" t="s">
        <v>14065</v>
      </c>
      <c r="C7395" t="s">
        <v>14066</v>
      </c>
      <c r="D7395" s="1">
        <v>41351.117511574077</v>
      </c>
      <c r="E7395">
        <v>24</v>
      </c>
      <c r="F7395">
        <v>20</v>
      </c>
      <c r="G7395" t="s">
        <v>215</v>
      </c>
    </row>
    <row r="7396" spans="1:8" x14ac:dyDescent="0.2">
      <c r="A7396">
        <v>3.1346984789804998E+17</v>
      </c>
      <c r="B7396" t="s">
        <v>14067</v>
      </c>
      <c r="C7396" t="s">
        <v>14068</v>
      </c>
      <c r="D7396" s="1">
        <v>41351.125115740739</v>
      </c>
      <c r="E7396">
        <v>66</v>
      </c>
      <c r="F7396">
        <v>36</v>
      </c>
      <c r="G7396" t="s">
        <v>89</v>
      </c>
      <c r="H7396" t="s">
        <v>390</v>
      </c>
    </row>
    <row r="7397" spans="1:8" x14ac:dyDescent="0.2">
      <c r="A7397">
        <v>3.13472689820016E+17</v>
      </c>
      <c r="B7397" t="s">
        <v>14069</v>
      </c>
      <c r="C7397" t="s">
        <v>14070</v>
      </c>
      <c r="D7397" s="1">
        <v>41351.132951388892</v>
      </c>
      <c r="E7397">
        <v>33</v>
      </c>
      <c r="F7397">
        <v>43</v>
      </c>
      <c r="H7397" t="s">
        <v>390</v>
      </c>
    </row>
    <row r="7398" spans="1:8" x14ac:dyDescent="0.2">
      <c r="A7398">
        <v>3.1366701655484E+17</v>
      </c>
      <c r="B7398" t="s">
        <v>14071</v>
      </c>
      <c r="C7398" t="s">
        <v>14072</v>
      </c>
      <c r="D7398" s="1">
        <v>41351.66920138889</v>
      </c>
      <c r="E7398">
        <v>18</v>
      </c>
      <c r="F7398">
        <v>4</v>
      </c>
      <c r="G7398" t="s">
        <v>215</v>
      </c>
    </row>
    <row r="7399" spans="1:8" x14ac:dyDescent="0.2">
      <c r="A7399">
        <v>3.1366948201287603E+17</v>
      </c>
      <c r="B7399" t="s">
        <v>14073</v>
      </c>
      <c r="C7399" t="s">
        <v>14074</v>
      </c>
      <c r="D7399" s="1">
        <v>41351.675995370373</v>
      </c>
      <c r="E7399">
        <v>14</v>
      </c>
      <c r="F7399">
        <v>1</v>
      </c>
      <c r="G7399" t="s">
        <v>576</v>
      </c>
    </row>
    <row r="7400" spans="1:8" x14ac:dyDescent="0.2">
      <c r="A7400">
        <v>3.1367669181592698E+17</v>
      </c>
      <c r="B7400" t="s">
        <v>14075</v>
      </c>
      <c r="C7400" t="e">
        <f>_xlfn.SINGLE( Kevin_Johnson68 _xlfn.SINGLE(trapasso2501 Trump Tower is open to the public.))</f>
        <v>#NAME?</v>
      </c>
      <c r="D7400" s="1">
        <v>41351.695891203701</v>
      </c>
      <c r="E7400">
        <v>2</v>
      </c>
      <c r="F7400">
        <v>1</v>
      </c>
      <c r="G7400" t="e">
        <f>_xlfn.SINGLE( _xlfn.SINGLE(trapasso2501))</f>
        <v>#NAME?</v>
      </c>
    </row>
    <row r="7401" spans="1:8" x14ac:dyDescent="0.2">
      <c r="A7401">
        <v>3.1371162559514598E+17</v>
      </c>
      <c r="B7401" t="s">
        <v>14076</v>
      </c>
      <c r="C7401" t="s">
        <v>14077</v>
      </c>
      <c r="D7401" s="1">
        <v>41351.792291666665</v>
      </c>
      <c r="E7401">
        <v>29</v>
      </c>
      <c r="F7401">
        <v>28</v>
      </c>
      <c r="H7401" t="s">
        <v>505</v>
      </c>
    </row>
    <row r="7402" spans="1:8" x14ac:dyDescent="0.2">
      <c r="A7402">
        <v>3.1371809806471098E+17</v>
      </c>
      <c r="B7402" t="s">
        <v>14078</v>
      </c>
      <c r="C7402" t="s">
        <v>14079</v>
      </c>
      <c r="D7402" s="1">
        <v>41351.810150462959</v>
      </c>
      <c r="E7402">
        <v>14</v>
      </c>
      <c r="F7402">
        <v>4</v>
      </c>
      <c r="G7402" t="s">
        <v>576</v>
      </c>
      <c r="H7402" t="s">
        <v>390</v>
      </c>
    </row>
    <row r="7403" spans="1:8" x14ac:dyDescent="0.2">
      <c r="A7403">
        <v>3.1371838514804301E+17</v>
      </c>
      <c r="B7403" t="s">
        <v>14080</v>
      </c>
      <c r="C7403" t="s">
        <v>14081</v>
      </c>
      <c r="D7403" s="1">
        <v>41351.810949074075</v>
      </c>
      <c r="E7403">
        <v>23</v>
      </c>
      <c r="F7403">
        <v>1</v>
      </c>
      <c r="G7403" t="s">
        <v>215</v>
      </c>
    </row>
    <row r="7404" spans="1:8" x14ac:dyDescent="0.2">
      <c r="A7404">
        <v>3.13725577783824E+17</v>
      </c>
      <c r="B7404" t="s">
        <v>14082</v>
      </c>
      <c r="C7404" t="s">
        <v>14083</v>
      </c>
      <c r="D7404" s="1">
        <v>41351.83079861111</v>
      </c>
      <c r="E7404">
        <v>49</v>
      </c>
      <c r="F7404">
        <v>24</v>
      </c>
      <c r="G7404" t="s">
        <v>215</v>
      </c>
    </row>
    <row r="7405" spans="1:8" x14ac:dyDescent="0.2">
      <c r="A7405">
        <v>3.1372976471422899E+17</v>
      </c>
      <c r="B7405" t="s">
        <v>14084</v>
      </c>
      <c r="C7405" t="s">
        <v>14085</v>
      </c>
      <c r="D7405" s="1">
        <v>41351.842349537037</v>
      </c>
      <c r="E7405">
        <v>17</v>
      </c>
      <c r="F7405">
        <v>8</v>
      </c>
      <c r="G7405" t="s">
        <v>215</v>
      </c>
    </row>
    <row r="7406" spans="1:8" x14ac:dyDescent="0.2">
      <c r="A7406">
        <v>3.1373015886974099E+17</v>
      </c>
      <c r="B7406" t="s">
        <v>14086</v>
      </c>
      <c r="C7406" t="s">
        <v>14087</v>
      </c>
      <c r="D7406" s="1">
        <v>41351.8434375</v>
      </c>
      <c r="E7406">
        <v>38</v>
      </c>
      <c r="F7406">
        <v>14</v>
      </c>
      <c r="G7406" t="s">
        <v>89</v>
      </c>
    </row>
    <row r="7407" spans="1:8" x14ac:dyDescent="0.2">
      <c r="A7407">
        <v>3.1373046315392998E+17</v>
      </c>
      <c r="B7407" t="s">
        <v>14088</v>
      </c>
      <c r="C7407" t="s">
        <v>14089</v>
      </c>
      <c r="D7407" s="1">
        <v>41351.844270833331</v>
      </c>
      <c r="E7407">
        <v>5</v>
      </c>
      <c r="F7407">
        <v>3</v>
      </c>
      <c r="G7407" t="s">
        <v>215</v>
      </c>
    </row>
    <row r="7408" spans="1:8" x14ac:dyDescent="0.2">
      <c r="A7408">
        <v>3.1373491673720397E+17</v>
      </c>
      <c r="B7408" t="s">
        <v>14090</v>
      </c>
      <c r="C7408" t="s">
        <v>14091</v>
      </c>
      <c r="D7408" s="1">
        <v>41351.856562499997</v>
      </c>
      <c r="E7408">
        <v>32</v>
      </c>
      <c r="F7408">
        <v>8</v>
      </c>
    </row>
    <row r="7409" spans="1:7" x14ac:dyDescent="0.2">
      <c r="A7409">
        <v>3.1373522943096397E+17</v>
      </c>
      <c r="B7409" t="s">
        <v>14092</v>
      </c>
      <c r="C7409" t="s">
        <v>14093</v>
      </c>
      <c r="D7409" s="1">
        <v>41351.857430555552</v>
      </c>
      <c r="E7409">
        <v>19</v>
      </c>
      <c r="F7409">
        <v>4</v>
      </c>
    </row>
    <row r="7410" spans="1:7" x14ac:dyDescent="0.2">
      <c r="A7410">
        <v>3.1373536000384198E+17</v>
      </c>
      <c r="B7410" t="s">
        <v>14094</v>
      </c>
      <c r="C7410" t="s">
        <v>14095</v>
      </c>
      <c r="D7410" s="1">
        <v>41351.857789351852</v>
      </c>
      <c r="E7410">
        <v>39</v>
      </c>
      <c r="F7410">
        <v>27</v>
      </c>
    </row>
    <row r="7411" spans="1:7" x14ac:dyDescent="0.2">
      <c r="A7411">
        <v>3.1373639988087098E+17</v>
      </c>
      <c r="B7411" t="s">
        <v>14096</v>
      </c>
      <c r="C7411" t="s">
        <v>14097</v>
      </c>
      <c r="D7411" s="1">
        <v>41351.860659722224</v>
      </c>
      <c r="E7411">
        <v>6</v>
      </c>
      <c r="F7411">
        <v>7</v>
      </c>
      <c r="G7411" t="e">
        <f>_xlfn.SINGLE( _xlfn.SINGLE(HuizingaDanny))</f>
        <v>#NAME?</v>
      </c>
    </row>
    <row r="7412" spans="1:7" x14ac:dyDescent="0.2">
      <c r="A7412">
        <v>3.1373664749998003E+17</v>
      </c>
      <c r="B7412" t="s">
        <v>14098</v>
      </c>
      <c r="C7412" t="s">
        <v>14099</v>
      </c>
      <c r="D7412" s="1">
        <v>41351.861342592594</v>
      </c>
      <c r="E7412">
        <v>9</v>
      </c>
      <c r="F7412">
        <v>6</v>
      </c>
      <c r="G7412" t="s">
        <v>215</v>
      </c>
    </row>
    <row r="7413" spans="1:7" x14ac:dyDescent="0.2">
      <c r="A7413">
        <v>3.13738569946648E+17</v>
      </c>
      <c r="B7413" t="s">
        <v>14100</v>
      </c>
      <c r="C7413" t="s">
        <v>14101</v>
      </c>
      <c r="D7413" s="1">
        <v>41351.866643518515</v>
      </c>
      <c r="E7413">
        <v>27</v>
      </c>
      <c r="F7413">
        <v>11</v>
      </c>
      <c r="G7413" t="s">
        <v>14102</v>
      </c>
    </row>
    <row r="7414" spans="1:7" x14ac:dyDescent="0.2">
      <c r="A7414">
        <v>3.1374356053085702E+17</v>
      </c>
      <c r="B7414" t="s">
        <v>14103</v>
      </c>
      <c r="C7414" t="s">
        <v>14104</v>
      </c>
      <c r="D7414" s="1">
        <v>41351.880416666667</v>
      </c>
      <c r="E7414">
        <v>22</v>
      </c>
      <c r="F7414">
        <v>9</v>
      </c>
      <c r="G7414" t="s">
        <v>89</v>
      </c>
    </row>
    <row r="7415" spans="1:7" x14ac:dyDescent="0.2">
      <c r="A7415">
        <v>3.13744229774008E+17</v>
      </c>
      <c r="B7415" t="s">
        <v>14105</v>
      </c>
      <c r="C7415" t="s">
        <v>14106</v>
      </c>
      <c r="D7415" s="1">
        <v>41351.882268518515</v>
      </c>
      <c r="E7415">
        <v>483</v>
      </c>
      <c r="F7415">
        <v>1149</v>
      </c>
      <c r="G7415" t="s">
        <v>215</v>
      </c>
    </row>
    <row r="7416" spans="1:7" x14ac:dyDescent="0.2">
      <c r="A7416">
        <v>3.13744723930144E+17</v>
      </c>
      <c r="B7416" t="s">
        <v>14107</v>
      </c>
      <c r="C7416" t="s">
        <v>14108</v>
      </c>
      <c r="D7416" s="1">
        <v>41351.883622685185</v>
      </c>
      <c r="E7416">
        <v>13</v>
      </c>
      <c r="F7416">
        <v>3</v>
      </c>
      <c r="G7416" t="s">
        <v>89</v>
      </c>
    </row>
    <row r="7417" spans="1:7" x14ac:dyDescent="0.2">
      <c r="A7417">
        <v>3.1374591290627597E+17</v>
      </c>
      <c r="B7417" t="s">
        <v>14109</v>
      </c>
      <c r="C7417" t="s">
        <v>14110</v>
      </c>
      <c r="D7417" s="1">
        <v>41351.88690972222</v>
      </c>
      <c r="E7417">
        <v>175</v>
      </c>
      <c r="F7417">
        <v>65</v>
      </c>
      <c r="G7417" t="s">
        <v>215</v>
      </c>
    </row>
    <row r="7418" spans="1:7" x14ac:dyDescent="0.2">
      <c r="A7418">
        <v>3.1374625450295699E+17</v>
      </c>
      <c r="B7418" t="s">
        <v>14111</v>
      </c>
      <c r="C7418" t="s">
        <v>14112</v>
      </c>
      <c r="D7418" s="1">
        <v>41351.88784722222</v>
      </c>
      <c r="E7418">
        <v>42</v>
      </c>
      <c r="F7418">
        <v>13</v>
      </c>
      <c r="G7418" t="s">
        <v>215</v>
      </c>
    </row>
    <row r="7419" spans="1:7" x14ac:dyDescent="0.2">
      <c r="A7419">
        <v>3.1375020245032902E+17</v>
      </c>
      <c r="B7419" t="s">
        <v>14113</v>
      </c>
      <c r="C7419" t="s">
        <v>14114</v>
      </c>
      <c r="D7419" s="1">
        <v>41351.89875</v>
      </c>
      <c r="E7419">
        <v>16</v>
      </c>
      <c r="F7419">
        <v>12</v>
      </c>
      <c r="G7419" t="s">
        <v>487</v>
      </c>
    </row>
    <row r="7420" spans="1:7" x14ac:dyDescent="0.2">
      <c r="A7420">
        <v>3.1375651863174701E+17</v>
      </c>
      <c r="B7420" t="s">
        <v>14115</v>
      </c>
      <c r="C7420" t="s">
        <v>14116</v>
      </c>
      <c r="D7420" s="1">
        <v>41351.916180555556</v>
      </c>
      <c r="E7420">
        <v>180</v>
      </c>
      <c r="F7420">
        <v>108</v>
      </c>
    </row>
    <row r="7421" spans="1:7" x14ac:dyDescent="0.2">
      <c r="A7421">
        <v>3.1375654240506598E+17</v>
      </c>
      <c r="B7421" t="s">
        <v>14117</v>
      </c>
      <c r="C7421" t="s">
        <v>14118</v>
      </c>
      <c r="D7421" s="1">
        <v>41351.916238425925</v>
      </c>
      <c r="E7421">
        <v>586</v>
      </c>
      <c r="F7421">
        <v>807</v>
      </c>
    </row>
    <row r="7422" spans="1:7" x14ac:dyDescent="0.2">
      <c r="A7422">
        <v>3.1375837490068198E+17</v>
      </c>
      <c r="B7422" t="s">
        <v>14119</v>
      </c>
      <c r="C7422" t="s">
        <v>14120</v>
      </c>
      <c r="D7422" s="1">
        <v>41351.921296296299</v>
      </c>
      <c r="E7422">
        <v>289</v>
      </c>
      <c r="F7422">
        <v>198</v>
      </c>
    </row>
    <row r="7423" spans="1:7" x14ac:dyDescent="0.2">
      <c r="A7423">
        <v>3.1376058149464397E+17</v>
      </c>
      <c r="B7423" t="s">
        <v>14121</v>
      </c>
      <c r="C7423" t="s">
        <v>14122</v>
      </c>
      <c r="D7423" s="1">
        <v>41351.927384259259</v>
      </c>
      <c r="E7423">
        <v>15</v>
      </c>
      <c r="F7423">
        <v>18</v>
      </c>
      <c r="G7423" t="s">
        <v>215</v>
      </c>
    </row>
    <row r="7424" spans="1:7" x14ac:dyDescent="0.2">
      <c r="A7424">
        <v>3.1376266130318899E+17</v>
      </c>
      <c r="B7424" t="s">
        <v>14123</v>
      </c>
      <c r="C7424" t="s">
        <v>14124</v>
      </c>
      <c r="D7424" s="1">
        <v>41351.933125000003</v>
      </c>
      <c r="E7424">
        <v>16</v>
      </c>
      <c r="F7424">
        <v>9</v>
      </c>
      <c r="G7424" t="s">
        <v>215</v>
      </c>
    </row>
    <row r="7425" spans="1:8" x14ac:dyDescent="0.2">
      <c r="A7425">
        <v>3.1376538466898298E+17</v>
      </c>
      <c r="B7425" t="s">
        <v>14125</v>
      </c>
      <c r="C7425" t="s">
        <v>14126</v>
      </c>
      <c r="D7425" s="1">
        <v>41351.940636574072</v>
      </c>
      <c r="E7425">
        <v>57</v>
      </c>
      <c r="F7425">
        <v>33</v>
      </c>
      <c r="G7425" t="s">
        <v>487</v>
      </c>
      <c r="H7425" t="s">
        <v>390</v>
      </c>
    </row>
    <row r="7426" spans="1:8" x14ac:dyDescent="0.2">
      <c r="A7426">
        <v>3.1376575396068102E+17</v>
      </c>
      <c r="B7426" t="s">
        <v>14127</v>
      </c>
      <c r="C7426" t="s">
        <v>14128</v>
      </c>
      <c r="D7426" s="1">
        <v>41351.941655092596</v>
      </c>
      <c r="E7426">
        <v>98</v>
      </c>
      <c r="F7426">
        <v>73</v>
      </c>
      <c r="G7426" t="s">
        <v>487</v>
      </c>
    </row>
    <row r="7427" spans="1:8" x14ac:dyDescent="0.2">
      <c r="A7427">
        <v>3.1376654389911501E+17</v>
      </c>
      <c r="B7427" t="s">
        <v>14129</v>
      </c>
      <c r="C7427" t="s">
        <v>14130</v>
      </c>
      <c r="D7427" s="1">
        <v>41351.943842592591</v>
      </c>
      <c r="E7427">
        <v>299</v>
      </c>
      <c r="F7427">
        <v>298</v>
      </c>
      <c r="G7427" t="s">
        <v>14131</v>
      </c>
    </row>
    <row r="7428" spans="1:8" x14ac:dyDescent="0.2">
      <c r="A7428">
        <v>3.1376771687815898E+17</v>
      </c>
      <c r="B7428" t="s">
        <v>14132</v>
      </c>
      <c r="C7428" t="s">
        <v>14133</v>
      </c>
      <c r="D7428" s="1">
        <v>41351.947071759256</v>
      </c>
      <c r="E7428">
        <v>38</v>
      </c>
      <c r="F7428">
        <v>22</v>
      </c>
      <c r="G7428" t="s">
        <v>215</v>
      </c>
    </row>
    <row r="7429" spans="1:8" x14ac:dyDescent="0.2">
      <c r="A7429">
        <v>3.1377101852524102E+17</v>
      </c>
      <c r="B7429" t="s">
        <v>14134</v>
      </c>
      <c r="C7429" t="s">
        <v>14135</v>
      </c>
      <c r="D7429" s="1">
        <v>41351.956192129626</v>
      </c>
      <c r="E7429">
        <v>27</v>
      </c>
      <c r="F7429">
        <v>37</v>
      </c>
    </row>
    <row r="7430" spans="1:8" x14ac:dyDescent="0.2">
      <c r="A7430">
        <v>3.13773437342584E+17</v>
      </c>
      <c r="B7430" t="s">
        <v>14136</v>
      </c>
      <c r="C7430" t="s">
        <v>14137</v>
      </c>
      <c r="D7430" s="1">
        <v>41351.962858796294</v>
      </c>
      <c r="E7430">
        <v>30</v>
      </c>
      <c r="F7430">
        <v>19</v>
      </c>
      <c r="G7430" t="s">
        <v>14138</v>
      </c>
    </row>
    <row r="7431" spans="1:8" x14ac:dyDescent="0.2">
      <c r="A7431">
        <v>3.1377861300049101E+17</v>
      </c>
      <c r="B7431" t="s">
        <v>14139</v>
      </c>
      <c r="C7431" t="s">
        <v>14140</v>
      </c>
      <c r="D7431" s="1">
        <v>41351.977141203701</v>
      </c>
      <c r="E7431">
        <v>76</v>
      </c>
      <c r="F7431">
        <v>43</v>
      </c>
      <c r="G7431" t="s">
        <v>14141</v>
      </c>
      <c r="H7431" t="s">
        <v>616</v>
      </c>
    </row>
    <row r="7432" spans="1:8" x14ac:dyDescent="0.2">
      <c r="A7432">
        <v>3.1377938211002298E+17</v>
      </c>
      <c r="B7432" t="s">
        <v>14142</v>
      </c>
      <c r="C7432" t="s">
        <v>14143</v>
      </c>
      <c r="D7432" s="1">
        <v>41351.979270833333</v>
      </c>
      <c r="E7432">
        <v>8</v>
      </c>
      <c r="F7432">
        <v>6</v>
      </c>
      <c r="G7432" t="s">
        <v>215</v>
      </c>
    </row>
    <row r="7433" spans="1:8" x14ac:dyDescent="0.2">
      <c r="A7433">
        <v>3.13782128565432E+17</v>
      </c>
      <c r="B7433" t="s">
        <v>14144</v>
      </c>
      <c r="C7433" t="s">
        <v>14145</v>
      </c>
      <c r="D7433" s="1">
        <v>41351.986840277779</v>
      </c>
      <c r="E7433">
        <v>0</v>
      </c>
      <c r="F7433">
        <v>1</v>
      </c>
      <c r="G7433" t="s">
        <v>89</v>
      </c>
    </row>
    <row r="7434" spans="1:8" x14ac:dyDescent="0.2">
      <c r="A7434">
        <v>3.1379394821896602E+17</v>
      </c>
      <c r="B7434" t="s">
        <v>14146</v>
      </c>
      <c r="C7434" t="s">
        <v>14147</v>
      </c>
      <c r="D7434" s="1">
        <v>41352.019456018519</v>
      </c>
      <c r="E7434">
        <v>0</v>
      </c>
      <c r="F7434">
        <v>2</v>
      </c>
      <c r="G7434" t="e">
        <f>HRdiva_NY</f>
        <v>#NAME?</v>
      </c>
    </row>
    <row r="7435" spans="1:8" x14ac:dyDescent="0.2">
      <c r="A7435">
        <v>3.1379733188562899E+17</v>
      </c>
      <c r="B7435" t="s">
        <v>14148</v>
      </c>
      <c r="C7435" t="s">
        <v>14149</v>
      </c>
      <c r="D7435" s="1">
        <v>41352.028796296298</v>
      </c>
      <c r="E7435">
        <v>17</v>
      </c>
      <c r="F7435">
        <v>10</v>
      </c>
      <c r="G7435" t="s">
        <v>89</v>
      </c>
    </row>
    <row r="7436" spans="1:8" x14ac:dyDescent="0.2">
      <c r="A7436">
        <v>3.1379995146756499E+17</v>
      </c>
      <c r="B7436" t="s">
        <v>14150</v>
      </c>
      <c r="C7436" t="s">
        <v>14151</v>
      </c>
      <c r="D7436" s="1">
        <v>41352.036030092589</v>
      </c>
      <c r="E7436">
        <v>1</v>
      </c>
      <c r="F7436">
        <v>0</v>
      </c>
      <c r="G7436" t="s">
        <v>89</v>
      </c>
    </row>
    <row r="7437" spans="1:8" x14ac:dyDescent="0.2">
      <c r="A7437">
        <v>3.1380098136632499E+17</v>
      </c>
      <c r="B7437" t="s">
        <v>14152</v>
      </c>
      <c r="C7437" t="s">
        <v>14153</v>
      </c>
      <c r="D7437" s="1">
        <v>41352.038865740738</v>
      </c>
      <c r="E7437">
        <v>4</v>
      </c>
      <c r="F7437">
        <v>3</v>
      </c>
      <c r="G7437" t="s">
        <v>89</v>
      </c>
    </row>
    <row r="7438" spans="1:8" x14ac:dyDescent="0.2">
      <c r="A7438">
        <v>3.1380183139237402E+17</v>
      </c>
      <c r="B7438" t="s">
        <v>14154</v>
      </c>
      <c r="C7438" t="s">
        <v>14155</v>
      </c>
      <c r="D7438" s="1">
        <v>41352.041215277779</v>
      </c>
      <c r="E7438">
        <v>138</v>
      </c>
      <c r="F7438">
        <v>141</v>
      </c>
      <c r="G7438" t="s">
        <v>576</v>
      </c>
    </row>
    <row r="7439" spans="1:8" x14ac:dyDescent="0.2">
      <c r="A7439">
        <v>3.1380238161373498E+17</v>
      </c>
      <c r="B7439" t="s">
        <v>14156</v>
      </c>
      <c r="C7439" t="s">
        <v>14157</v>
      </c>
      <c r="D7439" s="1">
        <v>41352.042731481481</v>
      </c>
      <c r="E7439">
        <v>2</v>
      </c>
      <c r="F7439">
        <v>6</v>
      </c>
      <c r="G7439" t="s">
        <v>89</v>
      </c>
    </row>
    <row r="7440" spans="1:8" x14ac:dyDescent="0.2">
      <c r="A7440">
        <v>3.13803541754048E+17</v>
      </c>
      <c r="B7440" t="s">
        <v>14158</v>
      </c>
      <c r="C7440" t="s">
        <v>14159</v>
      </c>
      <c r="D7440" s="1">
        <v>41352.045937499999</v>
      </c>
      <c r="E7440">
        <v>1</v>
      </c>
      <c r="F7440">
        <v>0</v>
      </c>
      <c r="G7440" t="s">
        <v>89</v>
      </c>
    </row>
    <row r="7441" spans="1:8" x14ac:dyDescent="0.2">
      <c r="A7441">
        <v>3.1380597471878298E+17</v>
      </c>
      <c r="B7441" t="s">
        <v>14160</v>
      </c>
      <c r="C7441" t="s">
        <v>14161</v>
      </c>
      <c r="D7441" s="1">
        <v>41352.05265046296</v>
      </c>
      <c r="E7441">
        <v>7</v>
      </c>
      <c r="F7441">
        <v>3</v>
      </c>
      <c r="G7441" t="s">
        <v>215</v>
      </c>
      <c r="H7441" t="s">
        <v>390</v>
      </c>
    </row>
    <row r="7442" spans="1:8" x14ac:dyDescent="0.2">
      <c r="A7442">
        <v>3.1380633177989498E+17</v>
      </c>
      <c r="B7442" t="s">
        <v>14162</v>
      </c>
      <c r="C7442" t="s">
        <v>14163</v>
      </c>
      <c r="D7442" s="1">
        <v>41352.05363425926</v>
      </c>
      <c r="E7442">
        <v>0</v>
      </c>
      <c r="F7442">
        <v>2</v>
      </c>
      <c r="G7442" t="s">
        <v>89</v>
      </c>
    </row>
    <row r="7443" spans="1:8" x14ac:dyDescent="0.2">
      <c r="A7443">
        <v>3.1380669221321901E+17</v>
      </c>
      <c r="B7443" t="s">
        <v>14164</v>
      </c>
      <c r="C7443" t="s">
        <v>14165</v>
      </c>
      <c r="D7443" s="1">
        <v>41352.054629629631</v>
      </c>
      <c r="E7443">
        <v>0</v>
      </c>
      <c r="F7443">
        <v>0</v>
      </c>
      <c r="G7443" t="s">
        <v>89</v>
      </c>
    </row>
    <row r="7444" spans="1:8" x14ac:dyDescent="0.2">
      <c r="A7444">
        <v>3.1380715762157101E+17</v>
      </c>
      <c r="B7444" t="s">
        <v>14166</v>
      </c>
      <c r="C7444" t="s">
        <v>14167</v>
      </c>
      <c r="D7444" s="1">
        <v>41352.055914351855</v>
      </c>
      <c r="E7444">
        <v>12</v>
      </c>
      <c r="F7444">
        <v>19</v>
      </c>
      <c r="G7444" t="e">
        <f>bearmntn</f>
        <v>#NAME?</v>
      </c>
    </row>
    <row r="7445" spans="1:8" x14ac:dyDescent="0.2">
      <c r="A7445">
        <v>3.1380789778202202E+17</v>
      </c>
      <c r="B7445" t="s">
        <v>14168</v>
      </c>
      <c r="C7445" t="s">
        <v>14169</v>
      </c>
      <c r="D7445" s="1">
        <v>41352.057951388888</v>
      </c>
      <c r="E7445">
        <v>0</v>
      </c>
      <c r="F7445">
        <v>2</v>
      </c>
      <c r="G7445" t="s">
        <v>89</v>
      </c>
    </row>
    <row r="7446" spans="1:8" x14ac:dyDescent="0.2">
      <c r="A7446">
        <v>3.1381079245575302E+17</v>
      </c>
      <c r="B7446" t="s">
        <v>14170</v>
      </c>
      <c r="C7446" t="s">
        <v>14171</v>
      </c>
      <c r="D7446" s="1">
        <v>41352.065937500003</v>
      </c>
      <c r="E7446">
        <v>14</v>
      </c>
      <c r="F7446">
        <v>4</v>
      </c>
      <c r="G7446" t="s">
        <v>215</v>
      </c>
    </row>
    <row r="7447" spans="1:8" x14ac:dyDescent="0.2">
      <c r="A7447">
        <v>3.1381287910519603E+17</v>
      </c>
      <c r="B7447" t="s">
        <v>14172</v>
      </c>
      <c r="C7447" t="s">
        <v>14173</v>
      </c>
      <c r="D7447" s="1">
        <v>41352.071701388886</v>
      </c>
      <c r="E7447">
        <v>8</v>
      </c>
      <c r="F7447">
        <v>6</v>
      </c>
      <c r="G7447" t="s">
        <v>14174</v>
      </c>
    </row>
    <row r="7448" spans="1:8" x14ac:dyDescent="0.2">
      <c r="A7448">
        <v>3.1381575078996301E+17</v>
      </c>
      <c r="B7448" t="s">
        <v>14175</v>
      </c>
      <c r="C7448" t="s">
        <v>14176</v>
      </c>
      <c r="D7448" s="1">
        <v>41352.079629629632</v>
      </c>
      <c r="E7448">
        <v>7</v>
      </c>
      <c r="F7448">
        <v>3</v>
      </c>
      <c r="G7448" t="s">
        <v>14177</v>
      </c>
    </row>
    <row r="7449" spans="1:8" x14ac:dyDescent="0.2">
      <c r="A7449">
        <v>3.1382487937803802E+17</v>
      </c>
      <c r="B7449" t="s">
        <v>14178</v>
      </c>
      <c r="C7449" t="e">
        <f>DavidMcClain328 Thanks.</f>
        <v>#NAME?</v>
      </c>
      <c r="D7449" s="1">
        <v>41352.104814814818</v>
      </c>
      <c r="E7449">
        <v>0</v>
      </c>
      <c r="F7449">
        <v>0</v>
      </c>
      <c r="G7449" t="e">
        <f>DavidMcClain328</f>
        <v>#NAME?</v>
      </c>
    </row>
    <row r="7450" spans="1:8" x14ac:dyDescent="0.2">
      <c r="A7450">
        <v>3.1382666076608102E+17</v>
      </c>
      <c r="B7450" t="s">
        <v>14179</v>
      </c>
      <c r="C7450" t="s">
        <v>14180</v>
      </c>
      <c r="D7450" s="1">
        <v>41352.109733796293</v>
      </c>
      <c r="E7450">
        <v>8</v>
      </c>
      <c r="F7450">
        <v>3</v>
      </c>
      <c r="G7450" t="s">
        <v>215</v>
      </c>
    </row>
    <row r="7451" spans="1:8" x14ac:dyDescent="0.2">
      <c r="A7451">
        <v>3.1383133458807603E+17</v>
      </c>
      <c r="B7451" t="s">
        <v>14181</v>
      </c>
      <c r="C7451" t="s">
        <v>14182</v>
      </c>
      <c r="D7451" s="1">
        <v>41352.122627314813</v>
      </c>
      <c r="E7451">
        <v>10</v>
      </c>
      <c r="F7451">
        <v>12</v>
      </c>
      <c r="G7451" t="s">
        <v>89</v>
      </c>
    </row>
    <row r="7452" spans="1:8" x14ac:dyDescent="0.2">
      <c r="A7452">
        <v>3.1385105729179597E+17</v>
      </c>
      <c r="B7452" t="s">
        <v>14183</v>
      </c>
      <c r="C7452" t="s">
        <v>14184</v>
      </c>
      <c r="D7452" s="1">
        <v>41352.177048611113</v>
      </c>
      <c r="E7452">
        <v>5</v>
      </c>
      <c r="F7452">
        <v>2</v>
      </c>
      <c r="G7452" t="s">
        <v>89</v>
      </c>
    </row>
    <row r="7453" spans="1:8" x14ac:dyDescent="0.2">
      <c r="A7453">
        <v>3.1385402460670298E+17</v>
      </c>
      <c r="B7453" t="s">
        <v>14185</v>
      </c>
      <c r="C7453" t="s">
        <v>14186</v>
      </c>
      <c r="D7453" s="1">
        <v>41352.185243055559</v>
      </c>
      <c r="E7453">
        <v>185</v>
      </c>
      <c r="F7453">
        <v>177</v>
      </c>
      <c r="G7453" t="s">
        <v>487</v>
      </c>
    </row>
    <row r="7454" spans="1:8" x14ac:dyDescent="0.2">
      <c r="A7454">
        <v>3.1385427397066298E+17</v>
      </c>
      <c r="B7454" t="s">
        <v>14187</v>
      </c>
      <c r="C7454" t="s">
        <v>14188</v>
      </c>
      <c r="D7454" s="1">
        <v>41352.185925925929</v>
      </c>
      <c r="E7454">
        <v>2</v>
      </c>
      <c r="F7454">
        <v>2</v>
      </c>
      <c r="G7454" t="s">
        <v>89</v>
      </c>
    </row>
    <row r="7455" spans="1:8" x14ac:dyDescent="0.2">
      <c r="A7455">
        <v>3.1397005145371002E+17</v>
      </c>
      <c r="B7455" t="s">
        <v>14189</v>
      </c>
      <c r="C7455" t="s">
        <v>14190</v>
      </c>
      <c r="D7455" s="1">
        <v>41352.505416666667</v>
      </c>
      <c r="E7455">
        <v>1335</v>
      </c>
      <c r="F7455">
        <v>1479</v>
      </c>
      <c r="G7455" t="s">
        <v>89</v>
      </c>
    </row>
    <row r="7456" spans="1:8" x14ac:dyDescent="0.2">
      <c r="A7456">
        <v>3.13971952526168E+17</v>
      </c>
      <c r="B7456" t="s">
        <v>14191</v>
      </c>
      <c r="C7456" t="s">
        <v>14192</v>
      </c>
      <c r="D7456" s="1">
        <v>41352.510659722226</v>
      </c>
      <c r="E7456">
        <v>145</v>
      </c>
      <c r="F7456">
        <v>181</v>
      </c>
      <c r="G7456" t="s">
        <v>89</v>
      </c>
    </row>
    <row r="7457" spans="1:8" x14ac:dyDescent="0.2">
      <c r="A7457">
        <v>3.1397389374235002E+17</v>
      </c>
      <c r="B7457" t="s">
        <v>14193</v>
      </c>
      <c r="C7457" t="s">
        <v>14194</v>
      </c>
      <c r="D7457" s="1">
        <v>41352.516018518516</v>
      </c>
      <c r="E7457">
        <v>0</v>
      </c>
      <c r="F7457">
        <v>0</v>
      </c>
      <c r="G7457" t="s">
        <v>89</v>
      </c>
    </row>
    <row r="7458" spans="1:8" x14ac:dyDescent="0.2">
      <c r="A7458">
        <v>3.1397582480830797E+17</v>
      </c>
      <c r="B7458" t="s">
        <v>14195</v>
      </c>
      <c r="C7458" t="s">
        <v>14196</v>
      </c>
      <c r="D7458" s="1">
        <v>41352.52134259259</v>
      </c>
      <c r="E7458">
        <v>259</v>
      </c>
      <c r="F7458">
        <v>91</v>
      </c>
    </row>
    <row r="7459" spans="1:8" x14ac:dyDescent="0.2">
      <c r="A7459">
        <v>3.1397619526598598E+17</v>
      </c>
      <c r="B7459" t="s">
        <v>14197</v>
      </c>
      <c r="C7459" t="s">
        <v>14198</v>
      </c>
      <c r="D7459" s="1">
        <v>41352.522372685184</v>
      </c>
      <c r="E7459">
        <v>368</v>
      </c>
      <c r="F7459">
        <v>138</v>
      </c>
    </row>
    <row r="7460" spans="1:8" x14ac:dyDescent="0.2">
      <c r="A7460">
        <v>3.1397698363156403E+17</v>
      </c>
      <c r="B7460" t="s">
        <v>14199</v>
      </c>
      <c r="C7460" t="s">
        <v>14200</v>
      </c>
      <c r="D7460" s="1">
        <v>41352.524537037039</v>
      </c>
      <c r="E7460">
        <v>84</v>
      </c>
      <c r="F7460">
        <v>88</v>
      </c>
      <c r="G7460" t="s">
        <v>576</v>
      </c>
    </row>
    <row r="7461" spans="1:8" x14ac:dyDescent="0.2">
      <c r="A7461">
        <v>3.1398741654335398E+17</v>
      </c>
      <c r="B7461" t="s">
        <v>14201</v>
      </c>
      <c r="C7461" t="s">
        <v>14202</v>
      </c>
      <c r="D7461" s="1">
        <v>41352.553333333337</v>
      </c>
      <c r="E7461">
        <v>74</v>
      </c>
      <c r="F7461">
        <v>74</v>
      </c>
      <c r="G7461" t="s">
        <v>215</v>
      </c>
    </row>
    <row r="7462" spans="1:8" x14ac:dyDescent="0.2">
      <c r="A7462">
        <v>3.13991855379472E+17</v>
      </c>
      <c r="B7462" t="s">
        <v>14203</v>
      </c>
      <c r="C7462" t="s">
        <v>14204</v>
      </c>
      <c r="D7462" s="1">
        <v>41352.565578703703</v>
      </c>
      <c r="E7462">
        <v>144</v>
      </c>
      <c r="F7462">
        <v>117</v>
      </c>
      <c r="G7462" t="s">
        <v>89</v>
      </c>
    </row>
    <row r="7463" spans="1:8" x14ac:dyDescent="0.2">
      <c r="A7463">
        <v>3.1399308508227898E+17</v>
      </c>
      <c r="B7463" t="s">
        <v>14205</v>
      </c>
      <c r="C7463" t="s">
        <v>14206</v>
      </c>
      <c r="D7463" s="1">
        <v>41352.568969907406</v>
      </c>
      <c r="E7463">
        <v>5</v>
      </c>
      <c r="F7463">
        <v>3</v>
      </c>
      <c r="G7463" t="s">
        <v>89</v>
      </c>
    </row>
    <row r="7464" spans="1:8" x14ac:dyDescent="0.2">
      <c r="A7464">
        <v>3.1399400911680301E+17</v>
      </c>
      <c r="B7464" t="s">
        <v>14207</v>
      </c>
      <c r="C7464" t="s">
        <v>14208</v>
      </c>
      <c r="D7464" s="1">
        <v>41352.571527777778</v>
      </c>
      <c r="E7464">
        <v>30</v>
      </c>
      <c r="F7464">
        <v>24</v>
      </c>
      <c r="G7464" t="s">
        <v>576</v>
      </c>
      <c r="H7464" t="s">
        <v>1725</v>
      </c>
    </row>
    <row r="7465" spans="1:8" x14ac:dyDescent="0.2">
      <c r="A7465">
        <v>3.1399518169322701E+17</v>
      </c>
      <c r="B7465" t="s">
        <v>14209</v>
      </c>
      <c r="C7465" t="s">
        <v>14210</v>
      </c>
      <c r="D7465" s="1">
        <v>41352.574756944443</v>
      </c>
      <c r="E7465">
        <v>0</v>
      </c>
      <c r="F7465">
        <v>1</v>
      </c>
      <c r="G7465" t="s">
        <v>89</v>
      </c>
    </row>
    <row r="7466" spans="1:8" x14ac:dyDescent="0.2">
      <c r="A7466">
        <v>3.1399612031975002E+17</v>
      </c>
      <c r="B7466" t="s">
        <v>14211</v>
      </c>
      <c r="C7466" t="s">
        <v>14212</v>
      </c>
      <c r="D7466" s="1">
        <v>41352.577349537038</v>
      </c>
      <c r="E7466">
        <v>68</v>
      </c>
      <c r="F7466">
        <v>56</v>
      </c>
      <c r="G7466" t="s">
        <v>14213</v>
      </c>
      <c r="H7466" t="s">
        <v>390</v>
      </c>
    </row>
    <row r="7467" spans="1:8" x14ac:dyDescent="0.2">
      <c r="A7467">
        <v>3.13999931738296E+17</v>
      </c>
      <c r="B7467" t="s">
        <v>14214</v>
      </c>
      <c r="C7467" t="s">
        <v>14215</v>
      </c>
      <c r="D7467" s="1">
        <v>41352.587870370371</v>
      </c>
      <c r="E7467">
        <v>4</v>
      </c>
      <c r="F7467">
        <v>2</v>
      </c>
      <c r="G7467" t="s">
        <v>215</v>
      </c>
    </row>
    <row r="7468" spans="1:8" x14ac:dyDescent="0.2">
      <c r="A7468">
        <v>3.1400063289172698E+17</v>
      </c>
      <c r="B7468" t="s">
        <v>14216</v>
      </c>
      <c r="C7468" t="s">
        <v>14217</v>
      </c>
      <c r="D7468" s="1">
        <v>41352.589803240742</v>
      </c>
      <c r="E7468">
        <v>8</v>
      </c>
      <c r="F7468">
        <v>9</v>
      </c>
      <c r="G7468" t="s">
        <v>215</v>
      </c>
    </row>
    <row r="7469" spans="1:8" x14ac:dyDescent="0.2">
      <c r="A7469">
        <v>3.1400096300022099E+17</v>
      </c>
      <c r="B7469" t="s">
        <v>14218</v>
      </c>
      <c r="C7469" t="s">
        <v>14219</v>
      </c>
      <c r="D7469" s="1">
        <v>41352.590717592589</v>
      </c>
      <c r="E7469">
        <v>1</v>
      </c>
      <c r="F7469">
        <v>1</v>
      </c>
      <c r="G7469" t="e">
        <f>Doyle5sMom</f>
        <v>#NAME?</v>
      </c>
    </row>
    <row r="7470" spans="1:8" x14ac:dyDescent="0.2">
      <c r="A7470">
        <v>3.1400177619607898E+17</v>
      </c>
      <c r="B7470" t="s">
        <v>14220</v>
      </c>
      <c r="C7470" t="s">
        <v>14221</v>
      </c>
      <c r="D7470" s="1">
        <v>41352.592951388891</v>
      </c>
      <c r="E7470">
        <v>0</v>
      </c>
      <c r="F7470">
        <v>1</v>
      </c>
      <c r="G7470" t="s">
        <v>89</v>
      </c>
    </row>
    <row r="7471" spans="1:8" x14ac:dyDescent="0.2">
      <c r="A7471">
        <v>3.1400277289272102E+17</v>
      </c>
      <c r="B7471" t="s">
        <v>14222</v>
      </c>
      <c r="C7471" t="s">
        <v>14223</v>
      </c>
      <c r="D7471" s="1">
        <v>41352.595706018517</v>
      </c>
      <c r="E7471">
        <v>79</v>
      </c>
      <c r="F7471">
        <v>45</v>
      </c>
      <c r="G7471" t="s">
        <v>89</v>
      </c>
    </row>
    <row r="7472" spans="1:8" x14ac:dyDescent="0.2">
      <c r="A7472">
        <v>3.1401112251885498E+17</v>
      </c>
      <c r="B7472" t="s">
        <v>14224</v>
      </c>
      <c r="C7472" t="s">
        <v>14225</v>
      </c>
      <c r="D7472" s="1">
        <v>41352.618750000001</v>
      </c>
      <c r="E7472">
        <v>84</v>
      </c>
      <c r="F7472">
        <v>55</v>
      </c>
      <c r="G7472" t="s">
        <v>89</v>
      </c>
    </row>
    <row r="7473" spans="1:7" x14ac:dyDescent="0.2">
      <c r="A7473">
        <v>3.1401115062909299E+17</v>
      </c>
      <c r="B7473" t="s">
        <v>14226</v>
      </c>
      <c r="C7473" t="s">
        <v>14227</v>
      </c>
      <c r="D7473" s="1">
        <v>41352.618831018517</v>
      </c>
      <c r="E7473">
        <v>1020</v>
      </c>
      <c r="F7473">
        <v>2133</v>
      </c>
    </row>
    <row r="7474" spans="1:7" x14ac:dyDescent="0.2">
      <c r="A7474">
        <v>3.14011547624144E+17</v>
      </c>
      <c r="B7474" t="s">
        <v>14228</v>
      </c>
      <c r="C7474" t="s">
        <v>14229</v>
      </c>
      <c r="D7474" s="1">
        <v>41352.61991898148</v>
      </c>
      <c r="E7474">
        <v>9</v>
      </c>
      <c r="F7474">
        <v>5</v>
      </c>
      <c r="G7474" t="s">
        <v>89</v>
      </c>
    </row>
    <row r="7475" spans="1:7" x14ac:dyDescent="0.2">
      <c r="A7475">
        <v>3.1401183248870598E+17</v>
      </c>
      <c r="B7475" t="s">
        <v>14230</v>
      </c>
      <c r="C7475" t="s">
        <v>14231</v>
      </c>
      <c r="D7475" s="1">
        <v>41352.620706018519</v>
      </c>
      <c r="E7475">
        <v>53</v>
      </c>
      <c r="F7475">
        <v>56</v>
      </c>
    </row>
    <row r="7476" spans="1:7" x14ac:dyDescent="0.2">
      <c r="A7476">
        <v>3.1401571494621101E+17</v>
      </c>
      <c r="B7476" t="s">
        <v>14232</v>
      </c>
      <c r="C7476" t="s">
        <v>14233</v>
      </c>
      <c r="D7476" s="1">
        <v>41352.631423611114</v>
      </c>
      <c r="E7476">
        <v>6</v>
      </c>
      <c r="F7476">
        <v>3</v>
      </c>
      <c r="G7476" t="s">
        <v>89</v>
      </c>
    </row>
    <row r="7477" spans="1:7" x14ac:dyDescent="0.2">
      <c r="A7477">
        <v>3.1401572784368397E+17</v>
      </c>
      <c r="B7477" t="s">
        <v>14234</v>
      </c>
      <c r="C7477" t="s">
        <v>14235</v>
      </c>
      <c r="D7477" s="1">
        <v>41352.631458333337</v>
      </c>
      <c r="E7477">
        <v>6</v>
      </c>
      <c r="F7477">
        <v>3</v>
      </c>
    </row>
    <row r="7478" spans="1:7" x14ac:dyDescent="0.2">
      <c r="A7478">
        <v>3.1403827568798899E+17</v>
      </c>
      <c r="B7478" t="s">
        <v>14236</v>
      </c>
      <c r="C7478" t="s">
        <v>14237</v>
      </c>
      <c r="D7478" s="1">
        <v>41352.693680555552</v>
      </c>
      <c r="E7478">
        <v>74</v>
      </c>
      <c r="F7478">
        <v>51</v>
      </c>
      <c r="G7478" t="s">
        <v>89</v>
      </c>
    </row>
    <row r="7479" spans="1:7" x14ac:dyDescent="0.2">
      <c r="A7479">
        <v>3.1404007614751098E+17</v>
      </c>
      <c r="B7479" t="s">
        <v>14238</v>
      </c>
      <c r="C7479" t="s">
        <v>14239</v>
      </c>
      <c r="D7479" s="1">
        <v>41352.698645833334</v>
      </c>
      <c r="E7479">
        <v>572</v>
      </c>
      <c r="F7479">
        <v>422</v>
      </c>
    </row>
    <row r="7480" spans="1:7" x14ac:dyDescent="0.2">
      <c r="A7480">
        <v>3.1404628935456698E+17</v>
      </c>
      <c r="B7480" t="s">
        <v>14240</v>
      </c>
      <c r="C7480" t="s">
        <v>14241</v>
      </c>
      <c r="D7480" s="1">
        <v>41352.715787037036</v>
      </c>
      <c r="E7480">
        <v>18</v>
      </c>
      <c r="F7480">
        <v>10</v>
      </c>
      <c r="G7480" t="s">
        <v>89</v>
      </c>
    </row>
    <row r="7481" spans="1:7" x14ac:dyDescent="0.2">
      <c r="A7481">
        <v>3.1404727430716198E+17</v>
      </c>
      <c r="B7481" t="s">
        <v>14242</v>
      </c>
      <c r="C7481" t="s">
        <v>14243</v>
      </c>
      <c r="D7481" s="1">
        <v>41352.718506944446</v>
      </c>
      <c r="E7481">
        <v>20</v>
      </c>
      <c r="F7481">
        <v>6</v>
      </c>
      <c r="G7481" t="s">
        <v>576</v>
      </c>
    </row>
    <row r="7482" spans="1:7" x14ac:dyDescent="0.2">
      <c r="A7482">
        <v>3.1405129374224301E+17</v>
      </c>
      <c r="B7482" t="s">
        <v>14244</v>
      </c>
      <c r="C7482" t="s">
        <v>14245</v>
      </c>
      <c r="D7482" s="1">
        <v>41352.729594907411</v>
      </c>
      <c r="E7482">
        <v>9</v>
      </c>
      <c r="F7482">
        <v>9</v>
      </c>
      <c r="G7482" t="s">
        <v>215</v>
      </c>
    </row>
    <row r="7483" spans="1:7" x14ac:dyDescent="0.2">
      <c r="A7483">
        <v>3.1405577461787802E+17</v>
      </c>
      <c r="B7483" t="s">
        <v>14246</v>
      </c>
      <c r="C7483" t="s">
        <v>14247</v>
      </c>
      <c r="D7483" s="1">
        <v>41352.741967592592</v>
      </c>
      <c r="E7483">
        <v>24</v>
      </c>
      <c r="F7483">
        <v>13</v>
      </c>
      <c r="G7483" t="s">
        <v>89</v>
      </c>
    </row>
    <row r="7484" spans="1:7" x14ac:dyDescent="0.2">
      <c r="A7484">
        <v>3.1405578990193402E+17</v>
      </c>
      <c r="B7484" t="s">
        <v>14248</v>
      </c>
      <c r="C7484" t="s">
        <v>14249</v>
      </c>
      <c r="D7484" s="1">
        <v>41352.742002314815</v>
      </c>
      <c r="E7484">
        <v>65</v>
      </c>
      <c r="F7484">
        <v>54</v>
      </c>
      <c r="G7484" t="s">
        <v>215</v>
      </c>
    </row>
    <row r="7485" spans="1:7" x14ac:dyDescent="0.2">
      <c r="A7485">
        <v>3.1406154260796602E+17</v>
      </c>
      <c r="B7485" t="s">
        <v>14250</v>
      </c>
      <c r="C7485" t="s">
        <v>14251</v>
      </c>
      <c r="D7485" s="1">
        <v>41352.757881944446</v>
      </c>
      <c r="E7485">
        <v>14</v>
      </c>
      <c r="F7485">
        <v>3</v>
      </c>
      <c r="G7485" t="s">
        <v>215</v>
      </c>
    </row>
    <row r="7486" spans="1:7" x14ac:dyDescent="0.2">
      <c r="A7486">
        <v>3.1406649673109901E+17</v>
      </c>
      <c r="B7486" t="s">
        <v>14252</v>
      </c>
      <c r="C7486" t="s">
        <v>14253</v>
      </c>
      <c r="D7486" s="1">
        <v>41352.771550925929</v>
      </c>
      <c r="E7486">
        <v>122</v>
      </c>
      <c r="F7486">
        <v>21</v>
      </c>
      <c r="G7486" t="e">
        <f>Newsmax_Media</f>
        <v>#NAME?</v>
      </c>
    </row>
    <row r="7487" spans="1:7" x14ac:dyDescent="0.2">
      <c r="A7487">
        <v>3.1406788926101498E+17</v>
      </c>
      <c r="B7487" t="s">
        <v>14254</v>
      </c>
      <c r="C7487" t="s">
        <v>14255</v>
      </c>
      <c r="D7487" s="1">
        <v>41352.775393518517</v>
      </c>
      <c r="E7487">
        <v>40</v>
      </c>
      <c r="F7487">
        <v>20</v>
      </c>
      <c r="G7487" t="s">
        <v>215</v>
      </c>
    </row>
    <row r="7488" spans="1:7" x14ac:dyDescent="0.2">
      <c r="A7488">
        <v>3.1406855919621702E+17</v>
      </c>
      <c r="B7488" t="s">
        <v>14256</v>
      </c>
      <c r="C7488" t="s">
        <v>14257</v>
      </c>
      <c r="D7488" s="1">
        <v>41352.777245370373</v>
      </c>
      <c r="E7488">
        <v>98</v>
      </c>
      <c r="F7488">
        <v>27</v>
      </c>
      <c r="G7488" t="s">
        <v>215</v>
      </c>
    </row>
    <row r="7489" spans="1:7" x14ac:dyDescent="0.2">
      <c r="A7489">
        <v>3.1407077239200902E+17</v>
      </c>
      <c r="B7489" t="s">
        <v>14258</v>
      </c>
      <c r="C7489" t="s">
        <v>14259</v>
      </c>
      <c r="D7489" s="1">
        <v>41352.78334490741</v>
      </c>
      <c r="E7489">
        <v>16</v>
      </c>
      <c r="F7489">
        <v>9</v>
      </c>
      <c r="G7489" t="s">
        <v>215</v>
      </c>
    </row>
    <row r="7490" spans="1:7" x14ac:dyDescent="0.2">
      <c r="A7490">
        <v>3.1407155463811398E+17</v>
      </c>
      <c r="B7490" t="s">
        <v>14260</v>
      </c>
      <c r="C7490" t="s">
        <v>14261</v>
      </c>
      <c r="D7490" s="1">
        <v>41352.785509259258</v>
      </c>
      <c r="E7490">
        <v>14</v>
      </c>
      <c r="F7490">
        <v>15</v>
      </c>
      <c r="G7490" t="s">
        <v>89</v>
      </c>
    </row>
    <row r="7491" spans="1:7" x14ac:dyDescent="0.2">
      <c r="A7491">
        <v>3.1407185687963597E+17</v>
      </c>
      <c r="B7491" t="s">
        <v>14262</v>
      </c>
      <c r="C7491" t="s">
        <v>14263</v>
      </c>
      <c r="D7491" s="1">
        <v>41352.78634259259</v>
      </c>
      <c r="E7491">
        <v>128</v>
      </c>
      <c r="F7491">
        <v>123</v>
      </c>
      <c r="G7491" t="s">
        <v>89</v>
      </c>
    </row>
    <row r="7492" spans="1:7" x14ac:dyDescent="0.2">
      <c r="A7492">
        <v>3.1407205891507398E+17</v>
      </c>
      <c r="B7492" t="s">
        <v>14264</v>
      </c>
      <c r="C7492" t="s">
        <v>14265</v>
      </c>
      <c r="D7492" s="1">
        <v>41352.786898148152</v>
      </c>
      <c r="E7492">
        <v>1</v>
      </c>
      <c r="F7492">
        <v>1</v>
      </c>
      <c r="G7492" t="e">
        <f>__Jibz</f>
        <v>#NAME?</v>
      </c>
    </row>
    <row r="7493" spans="1:7" x14ac:dyDescent="0.2">
      <c r="A7493">
        <v>3.1407250395171597E+17</v>
      </c>
      <c r="B7493" t="s">
        <v>14266</v>
      </c>
      <c r="C7493" t="e">
        <f xml:space="preserve"> BeaumontAnthony Thanks Anthony.</f>
        <v>#NAME?</v>
      </c>
      <c r="D7493" s="1">
        <v>41352.788124999999</v>
      </c>
      <c r="E7493">
        <v>2</v>
      </c>
      <c r="F7493">
        <v>1</v>
      </c>
      <c r="G7493" t="s">
        <v>89</v>
      </c>
    </row>
    <row r="7494" spans="1:7" x14ac:dyDescent="0.2">
      <c r="A7494">
        <v>3.1407283142617402E+17</v>
      </c>
      <c r="B7494" t="s">
        <v>14267</v>
      </c>
      <c r="C7494" t="e">
        <f xml:space="preserve"> jrkirk22 Thanks.</f>
        <v>#NAME?</v>
      </c>
      <c r="D7494" s="1">
        <v>41352.789027777777</v>
      </c>
      <c r="E7494">
        <v>0</v>
      </c>
      <c r="F7494">
        <v>0</v>
      </c>
      <c r="G7494" t="s">
        <v>89</v>
      </c>
    </row>
    <row r="7495" spans="1:7" x14ac:dyDescent="0.2">
      <c r="A7495">
        <v>3.1407590254171302E+17</v>
      </c>
      <c r="B7495" t="s">
        <v>14268</v>
      </c>
      <c r="C7495" t="s">
        <v>14269</v>
      </c>
      <c r="D7495" s="1">
        <v>41352.797511574077</v>
      </c>
      <c r="E7495">
        <v>897</v>
      </c>
      <c r="F7495">
        <v>920</v>
      </c>
      <c r="G7495" t="s">
        <v>89</v>
      </c>
    </row>
    <row r="7496" spans="1:7" x14ac:dyDescent="0.2">
      <c r="A7496">
        <v>3.1407711540857997E+17</v>
      </c>
      <c r="B7496" t="s">
        <v>14270</v>
      </c>
      <c r="C7496" t="s">
        <v>14271</v>
      </c>
      <c r="D7496" s="1">
        <v>41352.800856481481</v>
      </c>
      <c r="E7496">
        <v>50</v>
      </c>
      <c r="F7496">
        <v>66</v>
      </c>
      <c r="G7496" t="s">
        <v>89</v>
      </c>
    </row>
    <row r="7497" spans="1:7" x14ac:dyDescent="0.2">
      <c r="A7497">
        <v>3.1407924741945702E+17</v>
      </c>
      <c r="B7497" t="s">
        <v>14272</v>
      </c>
      <c r="C7497" t="s">
        <v>14273</v>
      </c>
      <c r="D7497" s="1">
        <v>41352.80673611111</v>
      </c>
      <c r="E7497">
        <v>262</v>
      </c>
      <c r="F7497">
        <v>209</v>
      </c>
      <c r="G7497" t="s">
        <v>89</v>
      </c>
    </row>
    <row r="7498" spans="1:7" x14ac:dyDescent="0.2">
      <c r="A7498">
        <v>3.1408530788256102E+17</v>
      </c>
      <c r="B7498" t="s">
        <v>14274</v>
      </c>
      <c r="C7498" t="s">
        <v>14275</v>
      </c>
      <c r="D7498" s="1">
        <v>41352.823460648149</v>
      </c>
      <c r="E7498">
        <v>41</v>
      </c>
      <c r="F7498">
        <v>25</v>
      </c>
      <c r="G7498" t="s">
        <v>89</v>
      </c>
    </row>
    <row r="7499" spans="1:7" x14ac:dyDescent="0.2">
      <c r="A7499">
        <v>3.1408575430749702E+17</v>
      </c>
      <c r="B7499" t="s">
        <v>14276</v>
      </c>
      <c r="C7499" t="s">
        <v>14277</v>
      </c>
      <c r="D7499" s="1">
        <v>41352.824687499997</v>
      </c>
      <c r="E7499">
        <v>224</v>
      </c>
      <c r="F7499">
        <v>211</v>
      </c>
      <c r="G7499" t="s">
        <v>89</v>
      </c>
    </row>
    <row r="7500" spans="1:7" x14ac:dyDescent="0.2">
      <c r="A7500">
        <v>3.1409374156253498E+17</v>
      </c>
      <c r="B7500" t="s">
        <v>14278</v>
      </c>
      <c r="C7500" t="s">
        <v>14279</v>
      </c>
      <c r="D7500" s="1">
        <v>41352.846736111111</v>
      </c>
      <c r="E7500">
        <v>10657</v>
      </c>
      <c r="F7500">
        <v>13349</v>
      </c>
      <c r="G7500" t="s">
        <v>89</v>
      </c>
    </row>
    <row r="7501" spans="1:7" x14ac:dyDescent="0.2">
      <c r="A7501">
        <v>3.14094123579736E+17</v>
      </c>
      <c r="B7501" t="s">
        <v>14280</v>
      </c>
      <c r="C7501" t="s">
        <v>14281</v>
      </c>
      <c r="D7501" s="1">
        <v>41352.84778935185</v>
      </c>
      <c r="E7501">
        <v>332</v>
      </c>
      <c r="F7501">
        <v>103</v>
      </c>
    </row>
    <row r="7502" spans="1:7" x14ac:dyDescent="0.2">
      <c r="A7502">
        <v>3.14101325040336E+17</v>
      </c>
      <c r="B7502" t="s">
        <v>14282</v>
      </c>
      <c r="C7502" t="e">
        <f xml:space="preserve"> CforColby Hi Colby.</f>
        <v>#NAME?</v>
      </c>
      <c r="D7502" s="1">
        <v>41352.867662037039</v>
      </c>
      <c r="E7502">
        <v>57</v>
      </c>
      <c r="F7502">
        <v>124</v>
      </c>
      <c r="G7502" t="s">
        <v>89</v>
      </c>
    </row>
    <row r="7503" spans="1:7" x14ac:dyDescent="0.2">
      <c r="A7503">
        <v>3.1410152661018598E+17</v>
      </c>
      <c r="B7503" t="s">
        <v>14283</v>
      </c>
      <c r="C7503" t="e">
        <f xml:space="preserve"> HayesRutherford Yes and Thanks.</f>
        <v>#NAME?</v>
      </c>
      <c r="D7503" s="1">
        <v>41352.868217592593</v>
      </c>
      <c r="E7503">
        <v>2</v>
      </c>
      <c r="F7503">
        <v>1</v>
      </c>
      <c r="G7503" t="s">
        <v>89</v>
      </c>
    </row>
    <row r="7504" spans="1:7" x14ac:dyDescent="0.2">
      <c r="A7504">
        <v>3.1410601737598099E+17</v>
      </c>
      <c r="B7504" t="s">
        <v>14284</v>
      </c>
      <c r="C7504" t="s">
        <v>14285</v>
      </c>
      <c r="D7504" s="1">
        <v>41352.880613425928</v>
      </c>
      <c r="E7504">
        <v>848</v>
      </c>
      <c r="F7504">
        <v>620</v>
      </c>
    </row>
    <row r="7505" spans="1:7" x14ac:dyDescent="0.2">
      <c r="A7505">
        <v>3.1410628677614298E+17</v>
      </c>
      <c r="B7505" t="s">
        <v>14286</v>
      </c>
      <c r="C7505" t="s">
        <v>14287</v>
      </c>
      <c r="D7505" s="1">
        <v>41352.881354166668</v>
      </c>
      <c r="E7505">
        <v>24</v>
      </c>
      <c r="F7505">
        <v>14</v>
      </c>
      <c r="G7505" t="s">
        <v>487</v>
      </c>
    </row>
    <row r="7506" spans="1:7" x14ac:dyDescent="0.2">
      <c r="A7506">
        <v>3.1410740133691802E+17</v>
      </c>
      <c r="B7506" t="s">
        <v>14288</v>
      </c>
      <c r="C7506" t="s">
        <v>14289</v>
      </c>
      <c r="D7506" s="1">
        <v>41352.884421296294</v>
      </c>
      <c r="E7506">
        <v>75</v>
      </c>
      <c r="F7506">
        <v>35</v>
      </c>
    </row>
    <row r="7507" spans="1:7" x14ac:dyDescent="0.2">
      <c r="A7507">
        <v>3.1411538711137402E+17</v>
      </c>
      <c r="B7507" t="s">
        <v>14290</v>
      </c>
      <c r="C7507" t="s">
        <v>14291</v>
      </c>
      <c r="D7507" s="1">
        <v>41352.906458333331</v>
      </c>
      <c r="E7507">
        <v>729</v>
      </c>
      <c r="F7507">
        <v>268</v>
      </c>
    </row>
    <row r="7508" spans="1:7" x14ac:dyDescent="0.2">
      <c r="A7508">
        <v>3.1413112445455898E+17</v>
      </c>
      <c r="B7508" t="s">
        <v>14292</v>
      </c>
      <c r="C7508" t="s">
        <v>14293</v>
      </c>
      <c r="D7508" s="1">
        <v>41352.949895833335</v>
      </c>
      <c r="E7508">
        <v>196</v>
      </c>
      <c r="F7508">
        <v>201</v>
      </c>
      <c r="G7508" t="s">
        <v>89</v>
      </c>
    </row>
    <row r="7509" spans="1:7" x14ac:dyDescent="0.2">
      <c r="A7509">
        <v>3.1413694906774701E+17</v>
      </c>
      <c r="B7509" t="s">
        <v>14294</v>
      </c>
      <c r="C7509" t="s">
        <v>14295</v>
      </c>
      <c r="D7509" s="1">
        <v>41352.965960648151</v>
      </c>
      <c r="E7509">
        <v>2</v>
      </c>
      <c r="F7509">
        <v>10</v>
      </c>
      <c r="G7509" t="s">
        <v>14296</v>
      </c>
    </row>
    <row r="7510" spans="1:7" x14ac:dyDescent="0.2">
      <c r="A7510">
        <v>3.1413710078831802E+17</v>
      </c>
      <c r="B7510" t="s">
        <v>14297</v>
      </c>
      <c r="C7510" t="s">
        <v>14298</v>
      </c>
      <c r="D7510" s="1">
        <v>41352.966377314813</v>
      </c>
      <c r="E7510">
        <v>11</v>
      </c>
      <c r="F7510">
        <v>33</v>
      </c>
      <c r="G7510" t="s">
        <v>215</v>
      </c>
    </row>
    <row r="7511" spans="1:7" x14ac:dyDescent="0.2">
      <c r="A7511">
        <v>3.1414216055758003E+17</v>
      </c>
      <c r="B7511" t="s">
        <v>14299</v>
      </c>
      <c r="C7511" t="s">
        <v>14300</v>
      </c>
      <c r="D7511" s="1">
        <v>41352.980347222219</v>
      </c>
      <c r="E7511">
        <v>3</v>
      </c>
      <c r="F7511">
        <v>3</v>
      </c>
      <c r="G7511" t="e">
        <f>Ashonair101</f>
        <v>#NAME?</v>
      </c>
    </row>
    <row r="7512" spans="1:7" x14ac:dyDescent="0.2">
      <c r="A7512">
        <v>3.1414236401068403E+17</v>
      </c>
      <c r="B7512" t="s">
        <v>14301</v>
      </c>
      <c r="C7512" t="s">
        <v>14302</v>
      </c>
      <c r="D7512" s="1">
        <v>41352.980902777781</v>
      </c>
      <c r="E7512">
        <v>0</v>
      </c>
      <c r="F7512">
        <v>1</v>
      </c>
      <c r="G7512" t="e">
        <f>THESethFriend</f>
        <v>#NAME?</v>
      </c>
    </row>
    <row r="7513" spans="1:7" x14ac:dyDescent="0.2">
      <c r="A7513">
        <v>3.1414290886755501E+17</v>
      </c>
      <c r="B7513" t="s">
        <v>14303</v>
      </c>
      <c r="C7513" t="s">
        <v>14304</v>
      </c>
      <c r="D7513" s="1">
        <v>41352.982407407406</v>
      </c>
      <c r="E7513">
        <v>3</v>
      </c>
      <c r="F7513">
        <v>2</v>
      </c>
      <c r="G7513" t="s">
        <v>89</v>
      </c>
    </row>
    <row r="7514" spans="1:7" x14ac:dyDescent="0.2">
      <c r="A7514">
        <v>3.14143089835008E+17</v>
      </c>
      <c r="B7514" t="s">
        <v>14305</v>
      </c>
      <c r="C7514" t="s">
        <v>14306</v>
      </c>
      <c r="D7514" s="1">
        <v>41352.982905092591</v>
      </c>
      <c r="E7514">
        <v>4</v>
      </c>
      <c r="F7514">
        <v>11</v>
      </c>
      <c r="G7514" t="s">
        <v>89</v>
      </c>
    </row>
    <row r="7515" spans="1:7" x14ac:dyDescent="0.2">
      <c r="A7515">
        <v>3.1414397690514202E+17</v>
      </c>
      <c r="B7515" t="s">
        <v>14307</v>
      </c>
      <c r="C7515" t="e">
        <f xml:space="preserve"> WusongTweet Thanks Wusong.</f>
        <v>#NAME?</v>
      </c>
      <c r="D7515" s="1">
        <v>41352.985358796293</v>
      </c>
      <c r="E7515">
        <v>3</v>
      </c>
      <c r="F7515">
        <v>4</v>
      </c>
      <c r="G7515" t="s">
        <v>89</v>
      </c>
    </row>
    <row r="7516" spans="1:7" x14ac:dyDescent="0.2">
      <c r="A7516">
        <v>3.1414434097491501E+17</v>
      </c>
      <c r="B7516" t="s">
        <v>14308</v>
      </c>
      <c r="C7516" t="s">
        <v>14309</v>
      </c>
      <c r="D7516" s="1">
        <v>41352.98636574074</v>
      </c>
      <c r="E7516">
        <v>1</v>
      </c>
      <c r="F7516">
        <v>1</v>
      </c>
      <c r="G7516" t="s">
        <v>89</v>
      </c>
    </row>
    <row r="7517" spans="1:7" x14ac:dyDescent="0.2">
      <c r="A7517">
        <v>3.1414516568832E+17</v>
      </c>
      <c r="B7517" t="s">
        <v>14310</v>
      </c>
      <c r="C7517" t="s">
        <v>14311</v>
      </c>
      <c r="D7517" s="1">
        <v>41352.988634259258</v>
      </c>
      <c r="E7517">
        <v>595</v>
      </c>
      <c r="F7517">
        <v>228</v>
      </c>
    </row>
    <row r="7518" spans="1:7" x14ac:dyDescent="0.2">
      <c r="A7518">
        <v>3.1415363380355398E+17</v>
      </c>
      <c r="B7518" t="s">
        <v>14312</v>
      </c>
      <c r="C7518" t="s">
        <v>14313</v>
      </c>
      <c r="D7518" s="1">
        <v>41353.012002314812</v>
      </c>
      <c r="E7518">
        <v>10</v>
      </c>
      <c r="F7518">
        <v>15</v>
      </c>
      <c r="G7518" t="s">
        <v>89</v>
      </c>
    </row>
    <row r="7519" spans="1:7" x14ac:dyDescent="0.2">
      <c r="A7519">
        <v>3.1415600774186502E+17</v>
      </c>
      <c r="B7519" t="s">
        <v>14314</v>
      </c>
      <c r="C7519" t="s">
        <v>14315</v>
      </c>
      <c r="D7519" s="1">
        <v>41353.018553240741</v>
      </c>
      <c r="E7519">
        <v>15</v>
      </c>
      <c r="F7519">
        <v>10</v>
      </c>
      <c r="G7519" t="s">
        <v>576</v>
      </c>
    </row>
    <row r="7520" spans="1:7" x14ac:dyDescent="0.2">
      <c r="A7520">
        <v>3.1415712449206598E+17</v>
      </c>
      <c r="B7520" t="s">
        <v>14316</v>
      </c>
      <c r="C7520" t="s">
        <v>14317</v>
      </c>
      <c r="D7520" s="1">
        <v>41353.021631944444</v>
      </c>
      <c r="E7520">
        <v>55</v>
      </c>
      <c r="F7520">
        <v>93</v>
      </c>
      <c r="G7520" t="s">
        <v>215</v>
      </c>
    </row>
    <row r="7521" spans="1:8" x14ac:dyDescent="0.2">
      <c r="A7521">
        <v>3.1436099230382797E+17</v>
      </c>
      <c r="B7521" t="s">
        <v>14318</v>
      </c>
      <c r="C7521" t="e">
        <f xml:space="preserve"> MandMpanelbeat Thanks and good luck.</f>
        <v>#NAME?</v>
      </c>
      <c r="D7521" s="1">
        <v>41353.584201388891</v>
      </c>
      <c r="E7521">
        <v>3</v>
      </c>
      <c r="F7521">
        <v>0</v>
      </c>
      <c r="G7521" t="s">
        <v>89</v>
      </c>
    </row>
    <row r="7522" spans="1:8" x14ac:dyDescent="0.2">
      <c r="A7522">
        <v>3.14362806579392E+17</v>
      </c>
      <c r="B7522" t="s">
        <v>14319</v>
      </c>
      <c r="C7522" t="e">
        <f xml:space="preserve"> tinaclean Yes and best wishes.</f>
        <v>#NAME?</v>
      </c>
      <c r="D7522" s="1">
        <v>41353.589212962965</v>
      </c>
      <c r="E7522">
        <v>3</v>
      </c>
      <c r="F7522">
        <v>0</v>
      </c>
      <c r="G7522" t="s">
        <v>89</v>
      </c>
    </row>
    <row r="7523" spans="1:8" x14ac:dyDescent="0.2">
      <c r="A7523">
        <v>3.14402094356496E+17</v>
      </c>
      <c r="B7523" t="s">
        <v>14320</v>
      </c>
      <c r="C7523" t="s">
        <v>14321</v>
      </c>
      <c r="D7523" s="1">
        <v>41353.697627314818</v>
      </c>
      <c r="E7523">
        <v>124</v>
      </c>
      <c r="F7523">
        <v>97</v>
      </c>
      <c r="G7523" t="s">
        <v>89</v>
      </c>
    </row>
    <row r="7524" spans="1:8" x14ac:dyDescent="0.2">
      <c r="A7524">
        <v>3.1443600404605299E+17</v>
      </c>
      <c r="B7524" t="s">
        <v>14322</v>
      </c>
      <c r="C7524" t="s">
        <v>14323</v>
      </c>
      <c r="D7524" s="1">
        <v>41353.791192129633</v>
      </c>
      <c r="E7524">
        <v>16</v>
      </c>
      <c r="F7524">
        <v>17</v>
      </c>
      <c r="G7524" t="s">
        <v>89</v>
      </c>
      <c r="H7524" t="s">
        <v>505</v>
      </c>
    </row>
    <row r="7525" spans="1:8" x14ac:dyDescent="0.2">
      <c r="A7525">
        <v>3.1443660193990202E+17</v>
      </c>
      <c r="B7525" t="s">
        <v>14324</v>
      </c>
      <c r="C7525" t="s">
        <v>14325</v>
      </c>
      <c r="D7525" s="1">
        <v>41353.792847222219</v>
      </c>
      <c r="E7525">
        <v>190</v>
      </c>
      <c r="F7525">
        <v>456</v>
      </c>
      <c r="G7525" t="s">
        <v>89</v>
      </c>
    </row>
    <row r="7526" spans="1:8" x14ac:dyDescent="0.2">
      <c r="A7526">
        <v>3.1443950623535898E+17</v>
      </c>
      <c r="B7526" t="s">
        <v>14326</v>
      </c>
      <c r="C7526" t="s">
        <v>14327</v>
      </c>
      <c r="D7526" s="1">
        <v>41353.800856481481</v>
      </c>
      <c r="E7526">
        <v>20</v>
      </c>
      <c r="F7526">
        <v>8</v>
      </c>
      <c r="G7526" t="s">
        <v>215</v>
      </c>
    </row>
    <row r="7527" spans="1:8" x14ac:dyDescent="0.2">
      <c r="A7527">
        <v>3.1443978795420403E+17</v>
      </c>
      <c r="B7527" t="s">
        <v>14328</v>
      </c>
      <c r="C7527" t="s">
        <v>14329</v>
      </c>
      <c r="D7527" s="1">
        <v>41353.80164351852</v>
      </c>
      <c r="E7527">
        <v>51</v>
      </c>
      <c r="F7527">
        <v>37</v>
      </c>
      <c r="G7527" t="s">
        <v>215</v>
      </c>
    </row>
    <row r="7528" spans="1:8" x14ac:dyDescent="0.2">
      <c r="A7528">
        <v>3.1444460683618701E+17</v>
      </c>
      <c r="B7528" t="s">
        <v>14330</v>
      </c>
      <c r="C7528" t="e">
        <f>_xlfn.SINGLE( yokoono John was great)--everybody misses him. best wishes.</f>
        <v>#NAME?</v>
      </c>
      <c r="D7528" s="1">
        <v>41353.814942129633</v>
      </c>
      <c r="E7528">
        <v>34</v>
      </c>
      <c r="F7528">
        <v>50</v>
      </c>
      <c r="G7528" t="s">
        <v>89</v>
      </c>
    </row>
    <row r="7529" spans="1:8" x14ac:dyDescent="0.2">
      <c r="A7529">
        <v>3.1444488297659098E+17</v>
      </c>
      <c r="B7529" t="s">
        <v>14331</v>
      </c>
      <c r="C7529" t="e">
        <f xml:space="preserve"> jcfields13 Thanks Jason.</f>
        <v>#NAME?</v>
      </c>
      <c r="D7529" s="1">
        <v>41353.815694444442</v>
      </c>
      <c r="E7529">
        <v>3</v>
      </c>
      <c r="F7529">
        <v>2</v>
      </c>
      <c r="G7529" t="s">
        <v>89</v>
      </c>
    </row>
    <row r="7530" spans="1:8" x14ac:dyDescent="0.2">
      <c r="A7530">
        <v>3.14445621648056E+17</v>
      </c>
      <c r="B7530" t="s">
        <v>14332</v>
      </c>
      <c r="C7530" t="e">
        <f xml:space="preserve"> jaynielea Thanks Jaynie.</f>
        <v>#NAME?</v>
      </c>
      <c r="D7530" s="1">
        <v>41353.817731481482</v>
      </c>
      <c r="E7530">
        <v>5</v>
      </c>
      <c r="F7530">
        <v>0</v>
      </c>
      <c r="G7530" t="s">
        <v>89</v>
      </c>
    </row>
    <row r="7531" spans="1:8" x14ac:dyDescent="0.2">
      <c r="A7531">
        <v>3.1444697482699098E+17</v>
      </c>
      <c r="B7531" t="s">
        <v>14333</v>
      </c>
      <c r="C7531" t="e">
        <f xml:space="preserve"> FatmaEmadi Thank you.</f>
        <v>#NAME?</v>
      </c>
      <c r="D7531" s="1">
        <v>41353.821469907409</v>
      </c>
      <c r="E7531">
        <v>3</v>
      </c>
      <c r="F7531">
        <v>2</v>
      </c>
      <c r="G7531" t="s">
        <v>89</v>
      </c>
    </row>
    <row r="7532" spans="1:8" x14ac:dyDescent="0.2">
      <c r="A7532">
        <v>3.1445094986536902E+17</v>
      </c>
      <c r="B7532" t="s">
        <v>14334</v>
      </c>
      <c r="C7532" t="s">
        <v>14335</v>
      </c>
      <c r="D7532" s="1">
        <v>41353.832442129627</v>
      </c>
      <c r="E7532">
        <v>20</v>
      </c>
      <c r="F7532">
        <v>5</v>
      </c>
      <c r="G7532" t="s">
        <v>89</v>
      </c>
    </row>
    <row r="7533" spans="1:8" x14ac:dyDescent="0.2">
      <c r="A7533">
        <v>3.1445277155643802E+17</v>
      </c>
      <c r="B7533" t="s">
        <v>14336</v>
      </c>
      <c r="C7533" t="s">
        <v>14337</v>
      </c>
      <c r="D7533" s="1">
        <v>41353.837465277778</v>
      </c>
      <c r="E7533">
        <v>18</v>
      </c>
      <c r="F7533">
        <v>13</v>
      </c>
      <c r="G7533" t="s">
        <v>89</v>
      </c>
    </row>
    <row r="7534" spans="1:8" x14ac:dyDescent="0.2">
      <c r="A7534">
        <v>3.1445395620404403E+17</v>
      </c>
      <c r="B7534" t="s">
        <v>14338</v>
      </c>
      <c r="C7534" t="e">
        <f>_xlfn.SINGLE( ChesterStarr _xlfn.SINGLE( hardball_chris Chester))--unreal.</f>
        <v>#NAME?</v>
      </c>
      <c r="D7534" s="1">
        <v>41353.840740740743</v>
      </c>
      <c r="E7534">
        <v>0</v>
      </c>
      <c r="F7534">
        <v>0</v>
      </c>
      <c r="G7534" t="s">
        <v>215</v>
      </c>
    </row>
    <row r="7535" spans="1:8" x14ac:dyDescent="0.2">
      <c r="A7535">
        <v>3.14454552596344E+17</v>
      </c>
      <c r="B7535" t="s">
        <v>14339</v>
      </c>
      <c r="C7535" t="s">
        <v>14340</v>
      </c>
      <c r="D7535" s="1">
        <v>41353.84238425926</v>
      </c>
      <c r="E7535">
        <v>3</v>
      </c>
      <c r="F7535">
        <v>1</v>
      </c>
      <c r="G7535" t="s">
        <v>89</v>
      </c>
    </row>
    <row r="7536" spans="1:8" x14ac:dyDescent="0.2">
      <c r="A7536">
        <v>3.1445476800738502E+17</v>
      </c>
      <c r="B7536" t="s">
        <v>14341</v>
      </c>
      <c r="C7536" t="s">
        <v>14342</v>
      </c>
      <c r="D7536" s="1">
        <v>41353.842974537038</v>
      </c>
      <c r="E7536">
        <v>1</v>
      </c>
      <c r="F7536">
        <v>0</v>
      </c>
      <c r="G7536" t="e">
        <f>DolehNYC</f>
        <v>#NAME?</v>
      </c>
    </row>
    <row r="7537" spans="1:7" x14ac:dyDescent="0.2">
      <c r="A7537">
        <v>3.1445590800662502E+17</v>
      </c>
      <c r="B7537" t="s">
        <v>14343</v>
      </c>
      <c r="C7537" t="s">
        <v>14344</v>
      </c>
      <c r="D7537" s="1">
        <v>41353.846122685187</v>
      </c>
      <c r="E7537">
        <v>134</v>
      </c>
      <c r="F7537">
        <v>61</v>
      </c>
    </row>
    <row r="7538" spans="1:7" x14ac:dyDescent="0.2">
      <c r="A7538">
        <v>3.14455921155776E+17</v>
      </c>
      <c r="B7538" t="s">
        <v>14345</v>
      </c>
      <c r="C7538" t="s">
        <v>14346</v>
      </c>
      <c r="D7538" s="1">
        <v>41353.84615740741</v>
      </c>
      <c r="E7538">
        <v>152</v>
      </c>
      <c r="F7538">
        <v>68</v>
      </c>
    </row>
    <row r="7539" spans="1:7" x14ac:dyDescent="0.2">
      <c r="A7539">
        <v>3.14457013981696E+17</v>
      </c>
      <c r="B7539" t="s">
        <v>14347</v>
      </c>
      <c r="C7539" t="s">
        <v>14348</v>
      </c>
      <c r="D7539" s="1">
        <v>41353.849178240744</v>
      </c>
      <c r="E7539">
        <v>687</v>
      </c>
      <c r="F7539">
        <v>158</v>
      </c>
    </row>
    <row r="7540" spans="1:7" x14ac:dyDescent="0.2">
      <c r="A7540">
        <v>3.1445909799713498E+17</v>
      </c>
      <c r="B7540" t="s">
        <v>14349</v>
      </c>
      <c r="C7540" t="e">
        <f xml:space="preserve"> t_thabane Happy birthday.</f>
        <v>#NAME?</v>
      </c>
      <c r="D7540" s="1">
        <v>41353.85491898148</v>
      </c>
      <c r="E7540">
        <v>2</v>
      </c>
      <c r="F7540">
        <v>0</v>
      </c>
      <c r="G7540" t="s">
        <v>89</v>
      </c>
    </row>
    <row r="7541" spans="1:7" x14ac:dyDescent="0.2">
      <c r="A7541">
        <v>3.1447158176416102E+17</v>
      </c>
      <c r="B7541" t="s">
        <v>14350</v>
      </c>
      <c r="C7541" t="s">
        <v>14351</v>
      </c>
      <c r="D7541" s="1">
        <v>41353.889374999999</v>
      </c>
      <c r="E7541">
        <v>178</v>
      </c>
      <c r="F7541">
        <v>78</v>
      </c>
      <c r="G7541" t="s">
        <v>215</v>
      </c>
    </row>
    <row r="7542" spans="1:7" x14ac:dyDescent="0.2">
      <c r="A7542">
        <v>3.1447673511675898E+17</v>
      </c>
      <c r="B7542" t="s">
        <v>14352</v>
      </c>
      <c r="C7542" t="s">
        <v>14353</v>
      </c>
      <c r="D7542" s="1">
        <v>41353.903599537036</v>
      </c>
      <c r="E7542">
        <v>341</v>
      </c>
      <c r="F7542">
        <v>141</v>
      </c>
      <c r="G7542" t="s">
        <v>215</v>
      </c>
    </row>
    <row r="7543" spans="1:7" x14ac:dyDescent="0.2">
      <c r="A7543">
        <v>3.1447699913560397E+17</v>
      </c>
      <c r="B7543" t="s">
        <v>14354</v>
      </c>
      <c r="C7543" t="s">
        <v>14355</v>
      </c>
      <c r="D7543" s="1">
        <v>41353.904317129629</v>
      </c>
      <c r="E7543">
        <v>2</v>
      </c>
      <c r="F7543">
        <v>1</v>
      </c>
      <c r="G7543" t="s">
        <v>89</v>
      </c>
    </row>
    <row r="7544" spans="1:7" x14ac:dyDescent="0.2">
      <c r="A7544">
        <v>3.1447723301418502E+17</v>
      </c>
      <c r="B7544" t="s">
        <v>14356</v>
      </c>
      <c r="C7544" t="e">
        <f>_xlfn.SINGLE( iklemieux _xlfn.SINGLE( theRealKiyosaki Thanks))--and good luck.</f>
        <v>#NAME?</v>
      </c>
      <c r="D7544" s="1">
        <v>41353.904965277776</v>
      </c>
      <c r="E7544">
        <v>1</v>
      </c>
      <c r="F7544">
        <v>0</v>
      </c>
      <c r="G7544" t="s">
        <v>215</v>
      </c>
    </row>
    <row r="7545" spans="1:7" x14ac:dyDescent="0.2">
      <c r="A7545">
        <v>3.1448008885705901E+17</v>
      </c>
      <c r="B7545" t="s">
        <v>14357</v>
      </c>
      <c r="C7545" t="s">
        <v>14358</v>
      </c>
      <c r="D7545" s="1">
        <v>41353.912847222222</v>
      </c>
      <c r="E7545">
        <v>130</v>
      </c>
      <c r="F7545">
        <v>83</v>
      </c>
      <c r="G7545" t="s">
        <v>215</v>
      </c>
    </row>
    <row r="7546" spans="1:7" x14ac:dyDescent="0.2">
      <c r="A7546">
        <v>3.1448428220895603E+17</v>
      </c>
      <c r="B7546" t="s">
        <v>14359</v>
      </c>
      <c r="C7546" t="s">
        <v>14360</v>
      </c>
      <c r="D7546" s="1">
        <v>41353.924421296295</v>
      </c>
      <c r="E7546">
        <v>44</v>
      </c>
      <c r="F7546">
        <v>39</v>
      </c>
    </row>
    <row r="7547" spans="1:7" x14ac:dyDescent="0.2">
      <c r="A7547">
        <v>3.1448764188420902E+17</v>
      </c>
      <c r="B7547" t="s">
        <v>14361</v>
      </c>
      <c r="C7547" t="e">
        <f>_xlfn.SINGLE( nycal821 _xlfn.SINGLE( nbc _xlfn.SINGLE( CelebApprentice Thanks Cheryl.)))</f>
        <v>#NAME?</v>
      </c>
      <c r="D7547" s="1">
        <v>41353.933692129627</v>
      </c>
      <c r="E7547">
        <v>2</v>
      </c>
      <c r="F7547">
        <v>0</v>
      </c>
      <c r="G7547" t="s">
        <v>576</v>
      </c>
    </row>
    <row r="7548" spans="1:7" x14ac:dyDescent="0.2">
      <c r="A7548">
        <v>3.1448778368525498E+17</v>
      </c>
      <c r="B7548" t="s">
        <v>14362</v>
      </c>
      <c r="C7548" t="e">
        <f>_xlfn.SINGLE(MsCattitude1 _xlfn.SINGLE( ApprenticeNBC great and Thanks.))</f>
        <v>#NAME?</v>
      </c>
      <c r="D7548" s="1">
        <v>41353.93408564815</v>
      </c>
      <c r="E7548">
        <v>2</v>
      </c>
      <c r="F7548">
        <v>0</v>
      </c>
      <c r="G7548" t="s">
        <v>14363</v>
      </c>
    </row>
    <row r="7549" spans="1:7" x14ac:dyDescent="0.2">
      <c r="A7549">
        <v>3.1448804018372102E+17</v>
      </c>
      <c r="B7549" t="s">
        <v>14364</v>
      </c>
      <c r="C7549" t="s">
        <v>14365</v>
      </c>
      <c r="D7549" s="1">
        <v>41353.934791666667</v>
      </c>
      <c r="E7549">
        <v>3</v>
      </c>
      <c r="F7549">
        <v>0</v>
      </c>
      <c r="G7549" t="s">
        <v>215</v>
      </c>
    </row>
    <row r="7550" spans="1:7" x14ac:dyDescent="0.2">
      <c r="A7550">
        <v>3.1448876024503002E+17</v>
      </c>
      <c r="B7550" t="s">
        <v>14366</v>
      </c>
      <c r="C7550" t="s">
        <v>14367</v>
      </c>
      <c r="D7550" s="1">
        <v>41353.936782407407</v>
      </c>
      <c r="E7550">
        <v>1</v>
      </c>
      <c r="F7550">
        <v>1</v>
      </c>
      <c r="G7550" t="s">
        <v>215</v>
      </c>
    </row>
    <row r="7551" spans="1:7" x14ac:dyDescent="0.2">
      <c r="A7551">
        <v>3.1448907921346502E+17</v>
      </c>
      <c r="B7551" t="s">
        <v>14368</v>
      </c>
      <c r="C7551" t="e">
        <f xml:space="preserve"> chrisr52 Happy Birthday Christine.</f>
        <v>#NAME?</v>
      </c>
      <c r="D7551" s="1">
        <v>41353.937662037039</v>
      </c>
      <c r="E7551">
        <v>2</v>
      </c>
      <c r="F7551">
        <v>1</v>
      </c>
      <c r="G7551" t="s">
        <v>89</v>
      </c>
    </row>
    <row r="7552" spans="1:7" x14ac:dyDescent="0.2">
      <c r="A7552">
        <v>3.1448924978742003E+17</v>
      </c>
      <c r="B7552" t="s">
        <v>14369</v>
      </c>
      <c r="C7552" t="e">
        <f xml:space="preserve"> RealHotwaffles Thanks.</f>
        <v>#NAME?</v>
      </c>
      <c r="D7552" s="1">
        <v>41353.938125000001</v>
      </c>
      <c r="E7552">
        <v>4</v>
      </c>
      <c r="F7552">
        <v>1</v>
      </c>
      <c r="G7552" t="s">
        <v>89</v>
      </c>
    </row>
    <row r="7553" spans="1:7" x14ac:dyDescent="0.2">
      <c r="A7553">
        <v>3.1448972888598502E+17</v>
      </c>
      <c r="B7553" t="s">
        <v>14370</v>
      </c>
      <c r="C7553" t="s">
        <v>14371</v>
      </c>
      <c r="D7553" s="1">
        <v>41353.939444444448</v>
      </c>
      <c r="E7553">
        <v>7</v>
      </c>
      <c r="F7553">
        <v>5</v>
      </c>
      <c r="G7553" t="s">
        <v>89</v>
      </c>
    </row>
    <row r="7554" spans="1:7" x14ac:dyDescent="0.2">
      <c r="A7554">
        <v>3.1449197348456397E+17</v>
      </c>
      <c r="B7554" t="s">
        <v>14372</v>
      </c>
      <c r="C7554" t="s">
        <v>14373</v>
      </c>
      <c r="D7554" s="1">
        <v>41353.945648148147</v>
      </c>
      <c r="E7554">
        <v>654</v>
      </c>
      <c r="F7554">
        <v>538</v>
      </c>
    </row>
    <row r="7555" spans="1:7" x14ac:dyDescent="0.2">
      <c r="A7555">
        <v>3.1449287549061498E+17</v>
      </c>
      <c r="B7555" t="s">
        <v>14374</v>
      </c>
      <c r="C7555" t="s">
        <v>14375</v>
      </c>
      <c r="D7555" s="1">
        <v>41353.948136574072</v>
      </c>
      <c r="E7555">
        <v>35</v>
      </c>
      <c r="F7555">
        <v>14</v>
      </c>
    </row>
    <row r="7556" spans="1:7" x14ac:dyDescent="0.2">
      <c r="A7556">
        <v>3.1449288899207501E+17</v>
      </c>
      <c r="B7556" t="s">
        <v>14376</v>
      </c>
      <c r="C7556" t="s">
        <v>14377</v>
      </c>
      <c r="D7556" s="1">
        <v>41353.948171296295</v>
      </c>
      <c r="E7556">
        <v>49</v>
      </c>
      <c r="F7556">
        <v>20</v>
      </c>
    </row>
    <row r="7557" spans="1:7" x14ac:dyDescent="0.2">
      <c r="A7557">
        <v>3.1449336101904301E+17</v>
      </c>
      <c r="B7557" t="s">
        <v>14378</v>
      </c>
      <c r="C7557" t="s">
        <v>14379</v>
      </c>
      <c r="D7557" s="1">
        <v>41353.949467592596</v>
      </c>
      <c r="E7557">
        <v>20</v>
      </c>
      <c r="F7557">
        <v>9</v>
      </c>
    </row>
    <row r="7558" spans="1:7" x14ac:dyDescent="0.2">
      <c r="A7558">
        <v>3.1449337669733901E+17</v>
      </c>
      <c r="B7558" t="s">
        <v>14380</v>
      </c>
      <c r="C7558" t="s">
        <v>12928</v>
      </c>
      <c r="D7558" s="1">
        <v>41353.949513888889</v>
      </c>
      <c r="E7558">
        <v>95</v>
      </c>
      <c r="F7558">
        <v>36</v>
      </c>
    </row>
    <row r="7559" spans="1:7" x14ac:dyDescent="0.2">
      <c r="A7559">
        <v>3.1449422422777798E+17</v>
      </c>
      <c r="B7559" t="s">
        <v>14381</v>
      </c>
      <c r="C7559" t="s">
        <v>14382</v>
      </c>
      <c r="D7559" s="1">
        <v>41353.951851851853</v>
      </c>
      <c r="E7559">
        <v>160</v>
      </c>
      <c r="F7559">
        <v>99</v>
      </c>
    </row>
    <row r="7560" spans="1:7" x14ac:dyDescent="0.2">
      <c r="A7560">
        <v>3.1449482108563002E+17</v>
      </c>
      <c r="B7560" t="s">
        <v>14383</v>
      </c>
      <c r="C7560" t="s">
        <v>14384</v>
      </c>
      <c r="D7560" s="1">
        <v>41353.953506944446</v>
      </c>
      <c r="E7560">
        <v>47</v>
      </c>
      <c r="F7560">
        <v>25</v>
      </c>
    </row>
    <row r="7561" spans="1:7" x14ac:dyDescent="0.2">
      <c r="A7561">
        <v>3.1449483720015002E+17</v>
      </c>
      <c r="B7561" t="s">
        <v>14385</v>
      </c>
      <c r="C7561" t="s">
        <v>14386</v>
      </c>
      <c r="D7561" s="1">
        <v>41353.953541666669</v>
      </c>
      <c r="E7561">
        <v>368</v>
      </c>
      <c r="F7561">
        <v>268</v>
      </c>
    </row>
    <row r="7562" spans="1:7" x14ac:dyDescent="0.2">
      <c r="A7562">
        <v>3.1449998327561798E+17</v>
      </c>
      <c r="B7562" t="s">
        <v>14387</v>
      </c>
      <c r="C7562" t="s">
        <v>14388</v>
      </c>
      <c r="D7562" s="1">
        <v>41353.967743055553</v>
      </c>
      <c r="E7562">
        <v>20</v>
      </c>
      <c r="F7562">
        <v>16</v>
      </c>
      <c r="G7562" t="s">
        <v>215</v>
      </c>
    </row>
    <row r="7563" spans="1:7" x14ac:dyDescent="0.2">
      <c r="A7563">
        <v>3.14513283359064E+17</v>
      </c>
      <c r="B7563" t="s">
        <v>14389</v>
      </c>
      <c r="C7563" t="s">
        <v>14390</v>
      </c>
      <c r="D7563" s="1">
        <v>41354.004444444443</v>
      </c>
      <c r="E7563">
        <v>29</v>
      </c>
      <c r="F7563">
        <v>12</v>
      </c>
    </row>
    <row r="7564" spans="1:7" x14ac:dyDescent="0.2">
      <c r="A7564">
        <v>3.1451468242789101E+17</v>
      </c>
      <c r="B7564" t="s">
        <v>14391</v>
      </c>
      <c r="C7564" t="s">
        <v>14392</v>
      </c>
      <c r="D7564" s="1">
        <v>41354.008310185185</v>
      </c>
      <c r="E7564">
        <v>12</v>
      </c>
      <c r="F7564">
        <v>8</v>
      </c>
      <c r="G7564" t="s">
        <v>215</v>
      </c>
    </row>
    <row r="7565" spans="1:7" x14ac:dyDescent="0.2">
      <c r="A7565">
        <v>3.1454121979349798E+17</v>
      </c>
      <c r="B7565" t="s">
        <v>14393</v>
      </c>
      <c r="C7565" t="s">
        <v>14394</v>
      </c>
      <c r="D7565" s="1">
        <v>41354.08153935185</v>
      </c>
      <c r="E7565">
        <v>26</v>
      </c>
      <c r="F7565">
        <v>17</v>
      </c>
    </row>
    <row r="7566" spans="1:7" x14ac:dyDescent="0.2">
      <c r="A7566">
        <v>3.1454664626656E+17</v>
      </c>
      <c r="B7566" t="s">
        <v>14395</v>
      </c>
      <c r="C7566" t="s">
        <v>14396</v>
      </c>
      <c r="D7566" s="1">
        <v>41354.096516203703</v>
      </c>
      <c r="E7566">
        <v>5</v>
      </c>
      <c r="F7566">
        <v>5</v>
      </c>
      <c r="G7566" t="s">
        <v>89</v>
      </c>
    </row>
    <row r="7567" spans="1:7" x14ac:dyDescent="0.2">
      <c r="A7567">
        <v>3.1473497639657798E+17</v>
      </c>
      <c r="B7567" t="s">
        <v>14397</v>
      </c>
      <c r="C7567" t="s">
        <v>14398</v>
      </c>
      <c r="D7567" s="1">
        <v>41354.616203703707</v>
      </c>
      <c r="E7567">
        <v>50</v>
      </c>
      <c r="F7567">
        <v>41</v>
      </c>
      <c r="G7567" t="s">
        <v>89</v>
      </c>
    </row>
    <row r="7568" spans="1:7" x14ac:dyDescent="0.2">
      <c r="A7568">
        <v>3.1474447982120499E+17</v>
      </c>
      <c r="B7568" t="s">
        <v>14399</v>
      </c>
      <c r="C7568" t="s">
        <v>14400</v>
      </c>
      <c r="D7568" s="1">
        <v>41354.642430555556</v>
      </c>
      <c r="E7568">
        <v>755</v>
      </c>
      <c r="F7568">
        <v>415</v>
      </c>
    </row>
    <row r="7569" spans="1:7" x14ac:dyDescent="0.2">
      <c r="A7569">
        <v>3.1477157885027501E+17</v>
      </c>
      <c r="B7569" t="s">
        <v>14401</v>
      </c>
      <c r="C7569" t="s">
        <v>14402</v>
      </c>
      <c r="D7569" s="1">
        <v>41354.717210648145</v>
      </c>
      <c r="E7569">
        <v>6343</v>
      </c>
      <c r="F7569">
        <v>6213</v>
      </c>
    </row>
    <row r="7570" spans="1:7" x14ac:dyDescent="0.2">
      <c r="A7570">
        <v>3.1477805781261901E+17</v>
      </c>
      <c r="B7570" t="s">
        <v>14403</v>
      </c>
      <c r="C7570" t="s">
        <v>14404</v>
      </c>
      <c r="D7570" s="1">
        <v>41354.735081018516</v>
      </c>
      <c r="E7570">
        <v>9</v>
      </c>
      <c r="F7570">
        <v>7</v>
      </c>
      <c r="G7570" t="s">
        <v>89</v>
      </c>
    </row>
    <row r="7571" spans="1:7" x14ac:dyDescent="0.2">
      <c r="A7571">
        <v>3.1477836208841498E+17</v>
      </c>
      <c r="B7571" t="s">
        <v>14405</v>
      </c>
      <c r="C7571" t="s">
        <v>14406</v>
      </c>
      <c r="D7571" s="1">
        <v>41354.735925925925</v>
      </c>
      <c r="E7571">
        <v>311</v>
      </c>
      <c r="F7571">
        <v>97</v>
      </c>
    </row>
    <row r="7572" spans="1:7" x14ac:dyDescent="0.2">
      <c r="A7572">
        <v>3.1479065321106202E+17</v>
      </c>
      <c r="B7572" t="s">
        <v>14407</v>
      </c>
      <c r="C7572" t="s">
        <v>14408</v>
      </c>
      <c r="D7572" s="1">
        <v>41354.769837962966</v>
      </c>
      <c r="E7572">
        <v>20</v>
      </c>
      <c r="F7572">
        <v>18</v>
      </c>
      <c r="G7572" t="s">
        <v>215</v>
      </c>
    </row>
    <row r="7573" spans="1:7" x14ac:dyDescent="0.2">
      <c r="A7573">
        <v>3.1479210928886099E+17</v>
      </c>
      <c r="B7573" t="s">
        <v>14409</v>
      </c>
      <c r="C7573" t="s">
        <v>14410</v>
      </c>
      <c r="D7573" s="1">
        <v>41354.773865740739</v>
      </c>
      <c r="E7573">
        <v>30</v>
      </c>
      <c r="F7573">
        <v>14</v>
      </c>
      <c r="G7573" t="s">
        <v>89</v>
      </c>
    </row>
    <row r="7574" spans="1:7" x14ac:dyDescent="0.2">
      <c r="A7574">
        <v>3.1479846705679898E+17</v>
      </c>
      <c r="B7574" t="s">
        <v>14411</v>
      </c>
      <c r="C7574" t="s">
        <v>14412</v>
      </c>
      <c r="D7574" s="1">
        <v>41354.791400462964</v>
      </c>
      <c r="E7574">
        <v>53</v>
      </c>
      <c r="F7574">
        <v>19</v>
      </c>
      <c r="G7574" t="s">
        <v>89</v>
      </c>
    </row>
    <row r="7575" spans="1:7" x14ac:dyDescent="0.2">
      <c r="A7575">
        <v>3.1480527359012403E+17</v>
      </c>
      <c r="B7575" t="s">
        <v>14413</v>
      </c>
      <c r="C7575" t="s">
        <v>14414</v>
      </c>
      <c r="D7575" s="1">
        <v>41354.810185185182</v>
      </c>
      <c r="E7575">
        <v>79</v>
      </c>
      <c r="F7575">
        <v>63</v>
      </c>
      <c r="G7575" t="s">
        <v>89</v>
      </c>
    </row>
    <row r="7576" spans="1:7" x14ac:dyDescent="0.2">
      <c r="A7576">
        <v>3.1481085699726099E+17</v>
      </c>
      <c r="B7576" t="s">
        <v>14415</v>
      </c>
      <c r="C7576" t="s">
        <v>14416</v>
      </c>
      <c r="D7576" s="1">
        <v>41354.825590277775</v>
      </c>
      <c r="E7576">
        <v>277</v>
      </c>
      <c r="F7576">
        <v>144</v>
      </c>
    </row>
    <row r="7577" spans="1:7" x14ac:dyDescent="0.2">
      <c r="A7577">
        <v>3.1481246794554099E+17</v>
      </c>
      <c r="B7577" t="s">
        <v>14417</v>
      </c>
      <c r="C7577" t="s">
        <v>14418</v>
      </c>
      <c r="D7577" s="1">
        <v>41354.830034722225</v>
      </c>
      <c r="E7577">
        <v>91</v>
      </c>
      <c r="F7577">
        <v>51</v>
      </c>
      <c r="G7577" t="s">
        <v>89</v>
      </c>
    </row>
    <row r="7578" spans="1:7" x14ac:dyDescent="0.2">
      <c r="A7578">
        <v>3.1482224749379898E+17</v>
      </c>
      <c r="B7578" t="s">
        <v>14419</v>
      </c>
      <c r="C7578" t="s">
        <v>14420</v>
      </c>
      <c r="D7578" s="1">
        <v>41354.857025462959</v>
      </c>
      <c r="E7578">
        <v>970</v>
      </c>
      <c r="F7578">
        <v>1231</v>
      </c>
    </row>
    <row r="7579" spans="1:7" x14ac:dyDescent="0.2">
      <c r="A7579">
        <v>3.1482807781964102E+17</v>
      </c>
      <c r="B7579" t="s">
        <v>14421</v>
      </c>
      <c r="C7579" t="s">
        <v>14422</v>
      </c>
      <c r="D7579" s="1">
        <v>41354.873113425929</v>
      </c>
      <c r="E7579">
        <v>2336</v>
      </c>
      <c r="F7579">
        <v>1115</v>
      </c>
    </row>
    <row r="7580" spans="1:7" x14ac:dyDescent="0.2">
      <c r="A7580">
        <v>3.14838025169416E+17</v>
      </c>
      <c r="B7580" t="s">
        <v>14423</v>
      </c>
      <c r="C7580" t="s">
        <v>14424</v>
      </c>
      <c r="D7580" s="1">
        <v>41354.900567129633</v>
      </c>
      <c r="E7580">
        <v>672</v>
      </c>
      <c r="F7580">
        <v>353</v>
      </c>
    </row>
    <row r="7581" spans="1:7" x14ac:dyDescent="0.2">
      <c r="A7581">
        <v>3.1484085900477197E+17</v>
      </c>
      <c r="B7581" t="s">
        <v>14425</v>
      </c>
      <c r="C7581" t="s">
        <v>14426</v>
      </c>
      <c r="D7581" s="1">
        <v>41354.908379629633</v>
      </c>
      <c r="E7581">
        <v>13</v>
      </c>
      <c r="F7581">
        <v>8</v>
      </c>
      <c r="G7581" t="s">
        <v>89</v>
      </c>
    </row>
    <row r="7582" spans="1:7" x14ac:dyDescent="0.2">
      <c r="A7582">
        <v>3.1510293319059802E+17</v>
      </c>
      <c r="B7582" t="s">
        <v>14427</v>
      </c>
      <c r="C7582" t="s">
        <v>14428</v>
      </c>
      <c r="D7582" s="1">
        <v>41355.631574074076</v>
      </c>
      <c r="E7582">
        <v>35</v>
      </c>
      <c r="F7582">
        <v>26</v>
      </c>
      <c r="G7582" t="s">
        <v>89</v>
      </c>
    </row>
    <row r="7583" spans="1:7" x14ac:dyDescent="0.2">
      <c r="A7583">
        <v>3.1510329469346598E+17</v>
      </c>
      <c r="B7583" t="s">
        <v>14429</v>
      </c>
      <c r="C7583" t="s">
        <v>14430</v>
      </c>
      <c r="D7583" s="1">
        <v>41355.632569444446</v>
      </c>
      <c r="E7583">
        <v>1051</v>
      </c>
      <c r="F7583">
        <v>1266</v>
      </c>
      <c r="G7583" t="s">
        <v>89</v>
      </c>
    </row>
    <row r="7584" spans="1:7" x14ac:dyDescent="0.2">
      <c r="A7584">
        <v>3.1510387608270003E+17</v>
      </c>
      <c r="B7584" t="s">
        <v>14431</v>
      </c>
      <c r="C7584" t="s">
        <v>14432</v>
      </c>
      <c r="D7584" s="1">
        <v>41355.63417824074</v>
      </c>
      <c r="E7584">
        <v>312</v>
      </c>
      <c r="F7584">
        <v>597</v>
      </c>
      <c r="G7584" t="s">
        <v>89</v>
      </c>
    </row>
    <row r="7585" spans="1:7" x14ac:dyDescent="0.2">
      <c r="A7585">
        <v>3.1510711505427597E+17</v>
      </c>
      <c r="B7585" t="s">
        <v>14433</v>
      </c>
      <c r="C7585" t="e">
        <f xml:space="preserve"> jbail33 Yes.</f>
        <v>#NAME?</v>
      </c>
      <c r="D7585" s="1">
        <v>41355.643113425926</v>
      </c>
      <c r="E7585">
        <v>0</v>
      </c>
      <c r="F7585">
        <v>2</v>
      </c>
      <c r="G7585" t="s">
        <v>89</v>
      </c>
    </row>
    <row r="7586" spans="1:7" x14ac:dyDescent="0.2">
      <c r="A7586">
        <v>3.1510732268491501E+17</v>
      </c>
      <c r="B7586" t="s">
        <v>14434</v>
      </c>
      <c r="C7586" t="e">
        <f>_xlfn.SINGLE( Dafny01 do not give up), keep moving forward.</f>
        <v>#NAME?</v>
      </c>
      <c r="D7586" s="1">
        <v>41355.643680555557</v>
      </c>
      <c r="E7586">
        <v>0</v>
      </c>
      <c r="F7586">
        <v>1</v>
      </c>
      <c r="G7586" t="s">
        <v>89</v>
      </c>
    </row>
    <row r="7587" spans="1:7" x14ac:dyDescent="0.2">
      <c r="A7587">
        <v>3.1510764829292102E+17</v>
      </c>
      <c r="B7587" t="s">
        <v>14435</v>
      </c>
      <c r="C7587" t="s">
        <v>14436</v>
      </c>
      <c r="D7587" s="1">
        <v>41355.644583333335</v>
      </c>
      <c r="E7587">
        <v>0</v>
      </c>
      <c r="F7587">
        <v>1</v>
      </c>
      <c r="G7587" t="s">
        <v>89</v>
      </c>
    </row>
    <row r="7588" spans="1:7" x14ac:dyDescent="0.2">
      <c r="A7588">
        <v>3.1510796746268198E+17</v>
      </c>
      <c r="B7588" t="s">
        <v>14437</v>
      </c>
      <c r="C7588" t="e">
        <f xml:space="preserve"> ChrisStackStacy Thank you.</f>
        <v>#NAME?</v>
      </c>
      <c r="D7588" s="1">
        <v>41355.645462962966</v>
      </c>
      <c r="E7588">
        <v>1</v>
      </c>
      <c r="F7588">
        <v>1</v>
      </c>
      <c r="G7588" t="s">
        <v>89</v>
      </c>
    </row>
    <row r="7589" spans="1:7" x14ac:dyDescent="0.2">
      <c r="A7589">
        <v>3.1510965974270701E+17</v>
      </c>
      <c r="B7589" t="s">
        <v>14438</v>
      </c>
      <c r="C7589" t="s">
        <v>14439</v>
      </c>
      <c r="D7589" s="1">
        <v>41355.650127314817</v>
      </c>
      <c r="E7589">
        <v>384</v>
      </c>
      <c r="F7589">
        <v>220</v>
      </c>
    </row>
    <row r="7590" spans="1:7" x14ac:dyDescent="0.2">
      <c r="A7590">
        <v>3.1512598100851898E+17</v>
      </c>
      <c r="B7590" t="s">
        <v>14440</v>
      </c>
      <c r="C7590" t="e">
        <f xml:space="preserve"> SharleneH Thank you.</f>
        <v>#NAME?</v>
      </c>
      <c r="D7590" s="1">
        <v>41355.695173611108</v>
      </c>
      <c r="E7590">
        <v>0</v>
      </c>
      <c r="F7590">
        <v>3</v>
      </c>
      <c r="G7590" t="s">
        <v>89</v>
      </c>
    </row>
    <row r="7591" spans="1:7" x14ac:dyDescent="0.2">
      <c r="A7591">
        <v>3.1512664731985101E+17</v>
      </c>
      <c r="B7591" t="s">
        <v>14441</v>
      </c>
      <c r="C7591" t="s">
        <v>14442</v>
      </c>
      <c r="D7591" s="1">
        <v>41355.697013888886</v>
      </c>
      <c r="E7591">
        <v>0</v>
      </c>
      <c r="F7591">
        <v>2</v>
      </c>
      <c r="G7591" t="s">
        <v>89</v>
      </c>
    </row>
    <row r="7592" spans="1:7" x14ac:dyDescent="0.2">
      <c r="A7592">
        <v>3.15158640199872E+17</v>
      </c>
      <c r="B7592" t="s">
        <v>14443</v>
      </c>
      <c r="C7592" t="s">
        <v>14444</v>
      </c>
      <c r="D7592" s="1">
        <v>41355.78528935185</v>
      </c>
      <c r="E7592">
        <v>136</v>
      </c>
      <c r="F7592">
        <v>94</v>
      </c>
      <c r="G7592" t="s">
        <v>215</v>
      </c>
    </row>
    <row r="7593" spans="1:7" x14ac:dyDescent="0.2">
      <c r="A7593">
        <v>3.15159094510104E+17</v>
      </c>
      <c r="B7593" t="s">
        <v>14445</v>
      </c>
      <c r="C7593" t="e">
        <f>_xlfn.SINGLE( michellemalkin _xlfn.SINGLE( igo4par True.))</f>
        <v>#NAME?</v>
      </c>
      <c r="D7593" s="1">
        <v>41355.786550925928</v>
      </c>
      <c r="E7593">
        <v>3</v>
      </c>
      <c r="F7593">
        <v>2</v>
      </c>
      <c r="G7593" t="s">
        <v>215</v>
      </c>
    </row>
    <row r="7594" spans="1:7" x14ac:dyDescent="0.2">
      <c r="A7594">
        <v>3.15159495728832E+17</v>
      </c>
      <c r="B7594" t="s">
        <v>14446</v>
      </c>
      <c r="C7594" t="s">
        <v>14447</v>
      </c>
      <c r="D7594" s="1">
        <v>41355.78765046296</v>
      </c>
      <c r="E7594">
        <v>9</v>
      </c>
      <c r="F7594">
        <v>5</v>
      </c>
      <c r="G7594" t="s">
        <v>576</v>
      </c>
    </row>
    <row r="7595" spans="1:7" x14ac:dyDescent="0.2">
      <c r="A7595">
        <v>3.1516010685989197E+17</v>
      </c>
      <c r="B7595" t="s">
        <v>14448</v>
      </c>
      <c r="C7595" t="s">
        <v>14449</v>
      </c>
      <c r="D7595" s="1">
        <v>41355.789340277777</v>
      </c>
      <c r="E7595">
        <v>39</v>
      </c>
      <c r="F7595">
        <v>20</v>
      </c>
      <c r="G7595" t="s">
        <v>576</v>
      </c>
    </row>
    <row r="7596" spans="1:7" x14ac:dyDescent="0.2">
      <c r="A7596">
        <v>3.1516072534356698E+17</v>
      </c>
      <c r="B7596" t="s">
        <v>14450</v>
      </c>
      <c r="C7596" t="s">
        <v>14451</v>
      </c>
      <c r="D7596" s="1">
        <v>41355.791041666664</v>
      </c>
      <c r="E7596">
        <v>23</v>
      </c>
      <c r="F7596">
        <v>8</v>
      </c>
      <c r="G7596" t="s">
        <v>89</v>
      </c>
    </row>
    <row r="7597" spans="1:7" x14ac:dyDescent="0.2">
      <c r="A7597">
        <v>3.1516899312205798E+17</v>
      </c>
      <c r="B7597" t="s">
        <v>14452</v>
      </c>
      <c r="C7597" t="s">
        <v>14453</v>
      </c>
      <c r="D7597" s="1">
        <v>41355.81386574074</v>
      </c>
      <c r="E7597">
        <v>192</v>
      </c>
      <c r="F7597">
        <v>76</v>
      </c>
    </row>
    <row r="7598" spans="1:7" x14ac:dyDescent="0.2">
      <c r="A7598">
        <v>3.1517689800100602E+17</v>
      </c>
      <c r="B7598" t="s">
        <v>14454</v>
      </c>
      <c r="C7598" t="s">
        <v>14455</v>
      </c>
      <c r="D7598" s="1">
        <v>41355.8356712963</v>
      </c>
      <c r="E7598">
        <v>13</v>
      </c>
      <c r="F7598">
        <v>7</v>
      </c>
      <c r="G7598" t="s">
        <v>89</v>
      </c>
    </row>
    <row r="7599" spans="1:7" x14ac:dyDescent="0.2">
      <c r="A7599">
        <v>3.1519303163039302E+17</v>
      </c>
      <c r="B7599" t="s">
        <v>14456</v>
      </c>
      <c r="C7599" t="s">
        <v>14457</v>
      </c>
      <c r="D7599" s="1">
        <v>41355.880196759259</v>
      </c>
      <c r="E7599">
        <v>545</v>
      </c>
      <c r="F7599">
        <v>236</v>
      </c>
    </row>
    <row r="7600" spans="1:7" x14ac:dyDescent="0.2">
      <c r="A7600">
        <v>3.1519418621742598E+17</v>
      </c>
      <c r="B7600" t="s">
        <v>14458</v>
      </c>
      <c r="C7600" t="s">
        <v>14459</v>
      </c>
      <c r="D7600" s="1">
        <v>41355.883379629631</v>
      </c>
      <c r="E7600">
        <v>16</v>
      </c>
      <c r="F7600">
        <v>11</v>
      </c>
      <c r="G7600" t="s">
        <v>89</v>
      </c>
    </row>
    <row r="7601" spans="1:8" x14ac:dyDescent="0.2">
      <c r="A7601">
        <v>3.152022196308E+17</v>
      </c>
      <c r="B7601" t="s">
        <v>14460</v>
      </c>
      <c r="C7601" t="s">
        <v>14461</v>
      </c>
      <c r="D7601" s="1">
        <v>41355.905543981484</v>
      </c>
      <c r="E7601">
        <v>911</v>
      </c>
      <c r="F7601">
        <v>503</v>
      </c>
    </row>
    <row r="7602" spans="1:8" x14ac:dyDescent="0.2">
      <c r="A7602">
        <v>3.1523658402064301E+17</v>
      </c>
      <c r="B7602" t="s">
        <v>14462</v>
      </c>
      <c r="C7602" t="s">
        <v>14463</v>
      </c>
      <c r="D7602" s="1">
        <v>41356.000381944446</v>
      </c>
      <c r="E7602">
        <v>191</v>
      </c>
      <c r="F7602">
        <v>105</v>
      </c>
      <c r="G7602" t="s">
        <v>215</v>
      </c>
    </row>
    <row r="7603" spans="1:8" x14ac:dyDescent="0.2">
      <c r="A7603">
        <v>3.1524128971517498E+17</v>
      </c>
      <c r="B7603" t="s">
        <v>14464</v>
      </c>
      <c r="C7603" t="s">
        <v>14465</v>
      </c>
      <c r="D7603" s="1">
        <v>41356.013368055559</v>
      </c>
      <c r="E7603">
        <v>33</v>
      </c>
      <c r="F7603">
        <v>16</v>
      </c>
      <c r="G7603" t="s">
        <v>215</v>
      </c>
    </row>
    <row r="7604" spans="1:8" x14ac:dyDescent="0.2">
      <c r="A7604">
        <v>3.1524416204583699E+17</v>
      </c>
      <c r="B7604" t="s">
        <v>14466</v>
      </c>
      <c r="C7604" t="s">
        <v>14467</v>
      </c>
      <c r="D7604" s="1">
        <v>41356.021284722221</v>
      </c>
      <c r="E7604">
        <v>32</v>
      </c>
      <c r="F7604">
        <v>27</v>
      </c>
      <c r="G7604" t="s">
        <v>576</v>
      </c>
    </row>
    <row r="7605" spans="1:8" x14ac:dyDescent="0.2">
      <c r="A7605">
        <v>3.1543573985482298E+17</v>
      </c>
      <c r="B7605" t="s">
        <v>14468</v>
      </c>
      <c r="C7605" t="s">
        <v>14469</v>
      </c>
      <c r="D7605" s="1">
        <v>41356.549942129626</v>
      </c>
      <c r="E7605">
        <v>115</v>
      </c>
      <c r="F7605">
        <v>117</v>
      </c>
    </row>
    <row r="7606" spans="1:8" x14ac:dyDescent="0.2">
      <c r="A7606">
        <v>3.1557375338180998E+17</v>
      </c>
      <c r="B7606" t="s">
        <v>14470</v>
      </c>
      <c r="C7606" t="s">
        <v>14471</v>
      </c>
      <c r="D7606" s="1">
        <v>41356.930787037039</v>
      </c>
      <c r="E7606">
        <v>48</v>
      </c>
      <c r="F7606">
        <v>53</v>
      </c>
      <c r="G7606" t="s">
        <v>14472</v>
      </c>
      <c r="H7606" t="s">
        <v>390</v>
      </c>
    </row>
    <row r="7607" spans="1:8" x14ac:dyDescent="0.2">
      <c r="A7607">
        <v>3.1557503517367501E+17</v>
      </c>
      <c r="B7607" t="s">
        <v>14473</v>
      </c>
      <c r="C7607" t="s">
        <v>14474</v>
      </c>
      <c r="D7607" s="1">
        <v>41356.934328703705</v>
      </c>
      <c r="E7607">
        <v>12</v>
      </c>
      <c r="F7607">
        <v>3</v>
      </c>
      <c r="G7607" t="s">
        <v>89</v>
      </c>
    </row>
    <row r="7608" spans="1:8" x14ac:dyDescent="0.2">
      <c r="A7608">
        <v>3.1557545131992602E+17</v>
      </c>
      <c r="B7608" t="s">
        <v>14475</v>
      </c>
      <c r="C7608" t="s">
        <v>14476</v>
      </c>
      <c r="D7608" s="1">
        <v>41356.935474537036</v>
      </c>
      <c r="E7608">
        <v>9</v>
      </c>
      <c r="F7608">
        <v>24</v>
      </c>
      <c r="G7608" t="s">
        <v>89</v>
      </c>
    </row>
    <row r="7609" spans="1:8" x14ac:dyDescent="0.2">
      <c r="A7609">
        <v>3.15577422084976E+17</v>
      </c>
      <c r="B7609" t="s">
        <v>14477</v>
      </c>
      <c r="C7609" t="s">
        <v>14478</v>
      </c>
      <c r="D7609" s="1">
        <v>41356.94091435185</v>
      </c>
      <c r="E7609">
        <v>14</v>
      </c>
      <c r="F7609">
        <v>18</v>
      </c>
      <c r="G7609" t="s">
        <v>14479</v>
      </c>
    </row>
    <row r="7610" spans="1:8" x14ac:dyDescent="0.2">
      <c r="A7610">
        <v>3.1558398700539898E+17</v>
      </c>
      <c r="B7610" t="s">
        <v>14480</v>
      </c>
      <c r="C7610" t="s">
        <v>14481</v>
      </c>
      <c r="D7610" s="1">
        <v>41356.959027777775</v>
      </c>
      <c r="E7610">
        <v>37</v>
      </c>
      <c r="F7610">
        <v>35</v>
      </c>
      <c r="G7610" t="s">
        <v>215</v>
      </c>
    </row>
    <row r="7611" spans="1:8" x14ac:dyDescent="0.2">
      <c r="A7611">
        <v>3.1558477540032902E+17</v>
      </c>
      <c r="B7611" t="s">
        <v>14482</v>
      </c>
      <c r="C7611" t="s">
        <v>14483</v>
      </c>
      <c r="D7611" s="1">
        <v>41356.9612037037</v>
      </c>
      <c r="E7611">
        <v>31</v>
      </c>
      <c r="F7611">
        <v>22</v>
      </c>
      <c r="G7611" t="s">
        <v>215</v>
      </c>
    </row>
    <row r="7612" spans="1:8" x14ac:dyDescent="0.2">
      <c r="A7612">
        <v>3.1558510241345498E+17</v>
      </c>
      <c r="B7612" t="s">
        <v>14484</v>
      </c>
      <c r="C7612" t="s">
        <v>14485</v>
      </c>
      <c r="D7612" s="1">
        <v>41356.962106481478</v>
      </c>
      <c r="E7612">
        <v>30</v>
      </c>
      <c r="F7612">
        <v>29</v>
      </c>
      <c r="G7612" t="s">
        <v>215</v>
      </c>
    </row>
    <row r="7613" spans="1:8" x14ac:dyDescent="0.2">
      <c r="A7613">
        <v>3.1558543504271699E+17</v>
      </c>
      <c r="B7613" t="s">
        <v>14486</v>
      </c>
      <c r="C7613" t="s">
        <v>14487</v>
      </c>
      <c r="D7613" s="1">
        <v>41356.963020833333</v>
      </c>
      <c r="E7613">
        <v>53</v>
      </c>
      <c r="F7613">
        <v>46</v>
      </c>
      <c r="G7613" t="s">
        <v>14488</v>
      </c>
    </row>
    <row r="7614" spans="1:8" x14ac:dyDescent="0.2">
      <c r="A7614">
        <v>3.1565906529028902E+17</v>
      </c>
      <c r="B7614" t="s">
        <v>14489</v>
      </c>
      <c r="C7614" t="s">
        <v>14490</v>
      </c>
      <c r="D7614" s="1">
        <v>41357.166203703702</v>
      </c>
      <c r="E7614">
        <v>0</v>
      </c>
      <c r="F7614">
        <v>2</v>
      </c>
      <c r="G7614" t="e">
        <f>CharlesRBennett</f>
        <v>#NAME?</v>
      </c>
    </row>
    <row r="7615" spans="1:8" x14ac:dyDescent="0.2">
      <c r="A7615">
        <v>3.1566042891723898E+17</v>
      </c>
      <c r="B7615" t="s">
        <v>14491</v>
      </c>
      <c r="C7615" t="s">
        <v>14492</v>
      </c>
      <c r="D7615" s="1">
        <v>41357.169965277775</v>
      </c>
      <c r="E7615">
        <v>2</v>
      </c>
      <c r="F7615">
        <v>1</v>
      </c>
      <c r="G7615" t="s">
        <v>89</v>
      </c>
    </row>
    <row r="7616" spans="1:8" x14ac:dyDescent="0.2">
      <c r="A7616">
        <v>3.1579811860198099E+17</v>
      </c>
      <c r="B7616" t="s">
        <v>14493</v>
      </c>
      <c r="C7616" t="s">
        <v>14494</v>
      </c>
      <c r="D7616" s="1">
        <v>41357.54991898148</v>
      </c>
      <c r="E7616">
        <v>18</v>
      </c>
      <c r="F7616">
        <v>4</v>
      </c>
      <c r="G7616" t="s">
        <v>576</v>
      </c>
    </row>
    <row r="7617" spans="1:8" x14ac:dyDescent="0.2">
      <c r="A7617">
        <v>3.1592038064679699E+17</v>
      </c>
      <c r="B7617" t="s">
        <v>14495</v>
      </c>
      <c r="C7617" t="s">
        <v>14496</v>
      </c>
      <c r="D7617" s="1">
        <v>41357.887291666666</v>
      </c>
      <c r="E7617">
        <v>75</v>
      </c>
      <c r="F7617">
        <v>44</v>
      </c>
    </row>
    <row r="7618" spans="1:8" x14ac:dyDescent="0.2">
      <c r="A7618">
        <v>3.1592523526428602E+17</v>
      </c>
      <c r="B7618" t="s">
        <v>14497</v>
      </c>
      <c r="C7618" t="s">
        <v>14498</v>
      </c>
      <c r="D7618" s="1">
        <v>41357.900694444441</v>
      </c>
      <c r="E7618">
        <v>44</v>
      </c>
      <c r="F7618">
        <v>31</v>
      </c>
    </row>
    <row r="7619" spans="1:8" x14ac:dyDescent="0.2">
      <c r="A7619">
        <v>3.1592548132730803E+17</v>
      </c>
      <c r="B7619" t="s">
        <v>14499</v>
      </c>
      <c r="C7619" t="s">
        <v>14500</v>
      </c>
      <c r="D7619" s="1">
        <v>41357.901377314818</v>
      </c>
      <c r="E7619">
        <v>9</v>
      </c>
      <c r="F7619">
        <v>11</v>
      </c>
      <c r="G7619" t="s">
        <v>215</v>
      </c>
    </row>
    <row r="7620" spans="1:8" x14ac:dyDescent="0.2">
      <c r="A7620">
        <v>3.1592595686490099E+17</v>
      </c>
      <c r="B7620" t="s">
        <v>14501</v>
      </c>
      <c r="C7620" t="s">
        <v>14502</v>
      </c>
      <c r="D7620" s="1">
        <v>41357.902685185189</v>
      </c>
      <c r="E7620">
        <v>10</v>
      </c>
      <c r="F7620">
        <v>13</v>
      </c>
      <c r="G7620" t="s">
        <v>14503</v>
      </c>
    </row>
    <row r="7621" spans="1:8" x14ac:dyDescent="0.2">
      <c r="A7621">
        <v>3.1592785287907302E+17</v>
      </c>
      <c r="B7621" t="s">
        <v>14504</v>
      </c>
      <c r="C7621" t="s">
        <v>14505</v>
      </c>
      <c r="D7621" s="1">
        <v>41357.907916666663</v>
      </c>
      <c r="E7621">
        <v>12</v>
      </c>
      <c r="F7621">
        <v>17</v>
      </c>
      <c r="G7621" t="s">
        <v>215</v>
      </c>
    </row>
    <row r="7622" spans="1:8" x14ac:dyDescent="0.2">
      <c r="A7622">
        <v>3.1594448189770899E+17</v>
      </c>
      <c r="B7622" t="s">
        <v>14506</v>
      </c>
      <c r="C7622" t="s">
        <v>14507</v>
      </c>
      <c r="D7622" s="1">
        <v>41357.95380787037</v>
      </c>
      <c r="E7622">
        <v>20</v>
      </c>
      <c r="F7622">
        <v>15</v>
      </c>
      <c r="G7622" t="s">
        <v>215</v>
      </c>
      <c r="H7622" t="s">
        <v>390</v>
      </c>
    </row>
    <row r="7623" spans="1:8" x14ac:dyDescent="0.2">
      <c r="A7623">
        <v>3.1594478337171398E+17</v>
      </c>
      <c r="B7623" t="s">
        <v>14508</v>
      </c>
      <c r="C7623" t="s">
        <v>14509</v>
      </c>
      <c r="D7623" s="1">
        <v>41357.954629629632</v>
      </c>
      <c r="E7623">
        <v>6</v>
      </c>
      <c r="F7623">
        <v>6</v>
      </c>
      <c r="G7623" t="s">
        <v>215</v>
      </c>
      <c r="H7623" t="s">
        <v>390</v>
      </c>
    </row>
    <row r="7624" spans="1:8" x14ac:dyDescent="0.2">
      <c r="A7624">
        <v>3.1594855036001798E+17</v>
      </c>
      <c r="B7624" t="s">
        <v>14510</v>
      </c>
      <c r="C7624" t="s">
        <v>14511</v>
      </c>
      <c r="D7624" s="1">
        <v>41357.96503472222</v>
      </c>
      <c r="E7624">
        <v>13</v>
      </c>
      <c r="F7624">
        <v>12</v>
      </c>
      <c r="G7624" t="s">
        <v>215</v>
      </c>
    </row>
    <row r="7625" spans="1:8" x14ac:dyDescent="0.2">
      <c r="A7625">
        <v>3.1594865713441498E+17</v>
      </c>
      <c r="B7625" t="s">
        <v>14512</v>
      </c>
      <c r="C7625" t="s">
        <v>14513</v>
      </c>
      <c r="D7625" s="1">
        <v>41357.965324074074</v>
      </c>
      <c r="E7625">
        <v>13</v>
      </c>
      <c r="F7625">
        <v>6</v>
      </c>
      <c r="G7625" t="s">
        <v>215</v>
      </c>
    </row>
    <row r="7626" spans="1:8" x14ac:dyDescent="0.2">
      <c r="A7626">
        <v>3.1595008628058099E+17</v>
      </c>
      <c r="B7626" t="s">
        <v>14514</v>
      </c>
      <c r="C7626" t="s">
        <v>14515</v>
      </c>
      <c r="D7626" s="1">
        <v>41357.969270833331</v>
      </c>
      <c r="E7626">
        <v>13</v>
      </c>
      <c r="F7626">
        <v>8</v>
      </c>
      <c r="G7626" t="s">
        <v>14516</v>
      </c>
    </row>
    <row r="7627" spans="1:8" x14ac:dyDescent="0.2">
      <c r="A7627">
        <v>3.1595026441687002E+17</v>
      </c>
      <c r="B7627" t="s">
        <v>14517</v>
      </c>
      <c r="C7627" t="s">
        <v>14518</v>
      </c>
      <c r="D7627" s="1">
        <v>41357.969756944447</v>
      </c>
      <c r="E7627">
        <v>19</v>
      </c>
      <c r="F7627">
        <v>10</v>
      </c>
      <c r="G7627" t="s">
        <v>215</v>
      </c>
      <c r="H7627" t="s">
        <v>14519</v>
      </c>
    </row>
    <row r="7628" spans="1:8" x14ac:dyDescent="0.2">
      <c r="A7628">
        <v>3.1599196725328198E+17</v>
      </c>
      <c r="B7628" t="s">
        <v>14520</v>
      </c>
      <c r="C7628" t="s">
        <v>14521</v>
      </c>
      <c r="D7628" s="1">
        <v>41358.084837962961</v>
      </c>
      <c r="E7628">
        <v>59</v>
      </c>
      <c r="F7628">
        <v>51</v>
      </c>
      <c r="H7628" t="s">
        <v>390</v>
      </c>
    </row>
    <row r="7629" spans="1:8" x14ac:dyDescent="0.2">
      <c r="A7629">
        <v>3.1599259230105997E+17</v>
      </c>
      <c r="B7629" t="s">
        <v>14522</v>
      </c>
      <c r="C7629" t="s">
        <v>14523</v>
      </c>
      <c r="D7629" s="1">
        <v>41358.086562500001</v>
      </c>
      <c r="E7629">
        <v>25</v>
      </c>
      <c r="F7629">
        <v>25</v>
      </c>
      <c r="G7629" t="s">
        <v>215</v>
      </c>
      <c r="H7629" t="s">
        <v>390</v>
      </c>
    </row>
    <row r="7630" spans="1:8" x14ac:dyDescent="0.2">
      <c r="A7630">
        <v>3.1599348564584397E+17</v>
      </c>
      <c r="B7630" t="s">
        <v>14524</v>
      </c>
      <c r="C7630" t="s">
        <v>14525</v>
      </c>
      <c r="D7630" s="1">
        <v>41358.08902777778</v>
      </c>
      <c r="E7630">
        <v>51</v>
      </c>
      <c r="F7630">
        <v>59</v>
      </c>
      <c r="G7630" t="s">
        <v>89</v>
      </c>
      <c r="H7630" t="s">
        <v>390</v>
      </c>
    </row>
    <row r="7631" spans="1:8" x14ac:dyDescent="0.2">
      <c r="A7631">
        <v>3.15993836948168E+17</v>
      </c>
      <c r="B7631" t="s">
        <v>14526</v>
      </c>
      <c r="C7631" t="s">
        <v>14527</v>
      </c>
      <c r="D7631" s="1">
        <v>41358.089999999997</v>
      </c>
      <c r="E7631">
        <v>21</v>
      </c>
      <c r="F7631">
        <v>20</v>
      </c>
      <c r="G7631" t="s">
        <v>215</v>
      </c>
      <c r="H7631" t="s">
        <v>390</v>
      </c>
    </row>
    <row r="7632" spans="1:8" x14ac:dyDescent="0.2">
      <c r="A7632">
        <v>3.1599734838592698E+17</v>
      </c>
      <c r="B7632" t="s">
        <v>14528</v>
      </c>
      <c r="C7632" t="s">
        <v>14529</v>
      </c>
      <c r="D7632" s="1">
        <v>41358.099687499998</v>
      </c>
      <c r="E7632">
        <v>6</v>
      </c>
      <c r="F7632">
        <v>4</v>
      </c>
      <c r="G7632" t="s">
        <v>215</v>
      </c>
      <c r="H7632" t="s">
        <v>390</v>
      </c>
    </row>
    <row r="7633" spans="1:8" x14ac:dyDescent="0.2">
      <c r="A7633">
        <v>3.1599814646552499E+17</v>
      </c>
      <c r="B7633" t="s">
        <v>14530</v>
      </c>
      <c r="C7633" t="s">
        <v>14531</v>
      </c>
      <c r="D7633" s="1">
        <v>41358.101886574077</v>
      </c>
      <c r="E7633">
        <v>30</v>
      </c>
      <c r="F7633">
        <v>28</v>
      </c>
      <c r="G7633" t="s">
        <v>89</v>
      </c>
      <c r="H7633" t="s">
        <v>390</v>
      </c>
    </row>
    <row r="7634" spans="1:8" x14ac:dyDescent="0.2">
      <c r="A7634">
        <v>3.1599952771273901E+17</v>
      </c>
      <c r="B7634" t="s">
        <v>14532</v>
      </c>
      <c r="C7634" t="s">
        <v>14533</v>
      </c>
      <c r="D7634" s="1">
        <v>41358.105706018519</v>
      </c>
      <c r="E7634">
        <v>21</v>
      </c>
      <c r="F7634">
        <v>18</v>
      </c>
      <c r="G7634" t="s">
        <v>89</v>
      </c>
      <c r="H7634" t="s">
        <v>390</v>
      </c>
    </row>
    <row r="7635" spans="1:8" x14ac:dyDescent="0.2">
      <c r="A7635">
        <v>3.1600496246957197E+17</v>
      </c>
      <c r="B7635" t="s">
        <v>14534</v>
      </c>
      <c r="C7635" t="s">
        <v>14535</v>
      </c>
      <c r="D7635" s="1">
        <v>41358.120694444442</v>
      </c>
      <c r="E7635">
        <v>33</v>
      </c>
      <c r="F7635">
        <v>17</v>
      </c>
      <c r="G7635" t="s">
        <v>89</v>
      </c>
      <c r="H7635" t="s">
        <v>390</v>
      </c>
    </row>
    <row r="7636" spans="1:8" x14ac:dyDescent="0.2">
      <c r="A7636">
        <v>3.1600543428260998E+17</v>
      </c>
      <c r="B7636" t="s">
        <v>14536</v>
      </c>
      <c r="C7636" t="s">
        <v>14537</v>
      </c>
      <c r="D7636" s="1">
        <v>41358.122002314813</v>
      </c>
      <c r="E7636">
        <v>24</v>
      </c>
      <c r="F7636">
        <v>30</v>
      </c>
      <c r="H7636" t="s">
        <v>390</v>
      </c>
    </row>
    <row r="7637" spans="1:8" x14ac:dyDescent="0.2">
      <c r="A7637">
        <v>3.1600549905945299E+17</v>
      </c>
      <c r="B7637" t="s">
        <v>14538</v>
      </c>
      <c r="C7637" t="s">
        <v>14539</v>
      </c>
      <c r="D7637" s="1">
        <v>41358.122175925928</v>
      </c>
      <c r="E7637">
        <v>15</v>
      </c>
      <c r="F7637">
        <v>17</v>
      </c>
      <c r="G7637" t="s">
        <v>89</v>
      </c>
    </row>
    <row r="7638" spans="1:8" x14ac:dyDescent="0.2">
      <c r="A7638">
        <v>3.1600601770612301E+17</v>
      </c>
      <c r="B7638" t="s">
        <v>14540</v>
      </c>
      <c r="C7638" t="s">
        <v>14541</v>
      </c>
      <c r="D7638" s="1">
        <v>41358.123611111114</v>
      </c>
      <c r="E7638">
        <v>35</v>
      </c>
      <c r="F7638">
        <v>21</v>
      </c>
      <c r="G7638" t="s">
        <v>89</v>
      </c>
      <c r="H7638" t="s">
        <v>390</v>
      </c>
    </row>
    <row r="7639" spans="1:8" x14ac:dyDescent="0.2">
      <c r="A7639">
        <v>3.16009597116768E+17</v>
      </c>
      <c r="B7639" t="s">
        <v>14542</v>
      </c>
      <c r="C7639" t="s">
        <v>14543</v>
      </c>
      <c r="D7639" s="1">
        <v>41358.133483796293</v>
      </c>
      <c r="E7639">
        <v>46</v>
      </c>
      <c r="F7639">
        <v>22</v>
      </c>
      <c r="H7639" t="s">
        <v>390</v>
      </c>
    </row>
    <row r="7640" spans="1:8" x14ac:dyDescent="0.2">
      <c r="A7640">
        <v>3.1601009103798202E+17</v>
      </c>
      <c r="B7640" t="s">
        <v>14544</v>
      </c>
      <c r="C7640" t="s">
        <v>14545</v>
      </c>
      <c r="D7640" s="1">
        <v>41358.13484953704</v>
      </c>
      <c r="E7640">
        <v>26</v>
      </c>
      <c r="F7640">
        <v>9</v>
      </c>
      <c r="H7640" t="s">
        <v>390</v>
      </c>
    </row>
    <row r="7641" spans="1:8" x14ac:dyDescent="0.2">
      <c r="A7641">
        <v>3.1601164129051802E+17</v>
      </c>
      <c r="B7641" t="s">
        <v>14546</v>
      </c>
      <c r="C7641" t="s">
        <v>14547</v>
      </c>
      <c r="D7641" s="1">
        <v>41358.139131944445</v>
      </c>
      <c r="E7641">
        <v>16</v>
      </c>
      <c r="F7641">
        <v>17</v>
      </c>
      <c r="H7641" t="s">
        <v>390</v>
      </c>
    </row>
    <row r="7642" spans="1:8" x14ac:dyDescent="0.2">
      <c r="A7642">
        <v>3.1601947478236301E+17</v>
      </c>
      <c r="B7642" t="s">
        <v>14548</v>
      </c>
      <c r="C7642" t="s">
        <v>14549</v>
      </c>
      <c r="D7642" s="1">
        <v>41358.160740740743</v>
      </c>
      <c r="E7642">
        <v>37</v>
      </c>
      <c r="F7642">
        <v>34</v>
      </c>
      <c r="G7642" t="s">
        <v>89</v>
      </c>
      <c r="H7642" t="s">
        <v>390</v>
      </c>
    </row>
    <row r="7643" spans="1:8" x14ac:dyDescent="0.2">
      <c r="A7643">
        <v>3.16021269952856E+17</v>
      </c>
      <c r="B7643" t="s">
        <v>14550</v>
      </c>
      <c r="C7643" t="s">
        <v>14551</v>
      </c>
      <c r="D7643" s="1">
        <v>41358.165694444448</v>
      </c>
      <c r="E7643">
        <v>22</v>
      </c>
      <c r="F7643">
        <v>22</v>
      </c>
      <c r="G7643" t="s">
        <v>89</v>
      </c>
      <c r="H7643" t="s">
        <v>390</v>
      </c>
    </row>
    <row r="7644" spans="1:8" x14ac:dyDescent="0.2">
      <c r="A7644">
        <v>3.1602132548963501E+17</v>
      </c>
      <c r="B7644" t="s">
        <v>14552</v>
      </c>
      <c r="C7644" t="s">
        <v>14553</v>
      </c>
      <c r="D7644" s="1">
        <v>41358.165856481479</v>
      </c>
      <c r="E7644">
        <v>23</v>
      </c>
      <c r="F7644">
        <v>17</v>
      </c>
      <c r="G7644" t="s">
        <v>89</v>
      </c>
      <c r="H7644" t="s">
        <v>390</v>
      </c>
    </row>
    <row r="7645" spans="1:8" x14ac:dyDescent="0.2">
      <c r="A7645">
        <v>3.1602144419265299E+17</v>
      </c>
      <c r="B7645" t="s">
        <v>14554</v>
      </c>
      <c r="C7645" t="s">
        <v>14555</v>
      </c>
      <c r="D7645" s="1">
        <v>41358.166180555556</v>
      </c>
      <c r="E7645">
        <v>45</v>
      </c>
      <c r="F7645">
        <v>48</v>
      </c>
      <c r="H7645" t="s">
        <v>390</v>
      </c>
    </row>
    <row r="7646" spans="1:8" x14ac:dyDescent="0.2">
      <c r="A7646">
        <v>3.1623121447642701E+17</v>
      </c>
      <c r="B7646" t="s">
        <v>14556</v>
      </c>
      <c r="C7646" t="s">
        <v>14557</v>
      </c>
      <c r="D7646" s="1">
        <v>41358.745034722226</v>
      </c>
      <c r="E7646">
        <v>20</v>
      </c>
      <c r="F7646">
        <v>8</v>
      </c>
      <c r="G7646" t="s">
        <v>89</v>
      </c>
    </row>
    <row r="7647" spans="1:8" x14ac:dyDescent="0.2">
      <c r="A7647">
        <v>3.1623153646896698E+17</v>
      </c>
      <c r="B7647" t="s">
        <v>14558</v>
      </c>
      <c r="C7647" t="s">
        <v>14559</v>
      </c>
      <c r="D7647" s="1">
        <v>41358.745925925927</v>
      </c>
      <c r="E7647">
        <v>13</v>
      </c>
      <c r="F7647">
        <v>4</v>
      </c>
      <c r="G7647" t="e">
        <f>Newsmax_Media</f>
        <v>#NAME?</v>
      </c>
    </row>
    <row r="7648" spans="1:8" x14ac:dyDescent="0.2">
      <c r="A7648">
        <v>3.16245809563856E+17</v>
      </c>
      <c r="B7648" t="s">
        <v>14560</v>
      </c>
      <c r="C7648" t="s">
        <v>14561</v>
      </c>
      <c r="D7648" s="1">
        <v>41358.785312499997</v>
      </c>
      <c r="E7648">
        <v>66</v>
      </c>
      <c r="F7648">
        <v>32</v>
      </c>
      <c r="G7648" t="s">
        <v>576</v>
      </c>
    </row>
    <row r="7649" spans="1:7" x14ac:dyDescent="0.2">
      <c r="A7649">
        <v>3.1625185750273997E+17</v>
      </c>
      <c r="B7649" t="s">
        <v>14562</v>
      </c>
      <c r="C7649" t="s">
        <v>14563</v>
      </c>
      <c r="D7649" s="1">
        <v>41358.802002314813</v>
      </c>
      <c r="E7649">
        <v>246</v>
      </c>
      <c r="F7649">
        <v>100</v>
      </c>
    </row>
    <row r="7650" spans="1:7" x14ac:dyDescent="0.2">
      <c r="A7650">
        <v>3.1625201619005402E+17</v>
      </c>
      <c r="B7650" t="s">
        <v>14564</v>
      </c>
      <c r="C7650" t="s">
        <v>14565</v>
      </c>
      <c r="D7650" s="1">
        <v>41358.802430555559</v>
      </c>
      <c r="E7650">
        <v>583</v>
      </c>
      <c r="F7650">
        <v>261</v>
      </c>
    </row>
    <row r="7651" spans="1:7" x14ac:dyDescent="0.2">
      <c r="A7651">
        <v>3.1625297322116698E+17</v>
      </c>
      <c r="B7651" t="s">
        <v>14566</v>
      </c>
      <c r="C7651" t="s">
        <v>14567</v>
      </c>
      <c r="D7651" s="1">
        <v>41358.805081018516</v>
      </c>
      <c r="E7651">
        <v>161</v>
      </c>
      <c r="F7651">
        <v>45</v>
      </c>
      <c r="G7651" t="s">
        <v>89</v>
      </c>
    </row>
    <row r="7652" spans="1:7" x14ac:dyDescent="0.2">
      <c r="A7652">
        <v>3.1625733993622298E+17</v>
      </c>
      <c r="B7652" t="s">
        <v>14568</v>
      </c>
      <c r="C7652" t="s">
        <v>14569</v>
      </c>
      <c r="D7652" s="1">
        <v>41358.817129629628</v>
      </c>
      <c r="E7652">
        <v>25</v>
      </c>
      <c r="F7652">
        <v>19</v>
      </c>
      <c r="G7652" t="s">
        <v>89</v>
      </c>
    </row>
    <row r="7653" spans="1:7" x14ac:dyDescent="0.2">
      <c r="A7653">
        <v>3.1626219631112602E+17</v>
      </c>
      <c r="B7653" t="s">
        <v>14570</v>
      </c>
      <c r="C7653" t="e">
        <f>_xlfn.SINGLE(disneycuty _xlfn.SINGLE( StephenBaldwin7 Thanks Jennifer.))</f>
        <v>#NAME?</v>
      </c>
      <c r="D7653" s="1">
        <v>41358.83053240741</v>
      </c>
      <c r="E7653">
        <v>1</v>
      </c>
      <c r="F7653">
        <v>1</v>
      </c>
      <c r="G7653" t="s">
        <v>14571</v>
      </c>
    </row>
    <row r="7654" spans="1:7" x14ac:dyDescent="0.2">
      <c r="A7654">
        <v>3.1626255791884198E+17</v>
      </c>
      <c r="B7654" t="s">
        <v>14572</v>
      </c>
      <c r="C7654" t="s">
        <v>14573</v>
      </c>
      <c r="D7654" s="1">
        <v>41358.83152777778</v>
      </c>
      <c r="E7654">
        <v>1</v>
      </c>
      <c r="F7654">
        <v>1</v>
      </c>
      <c r="G7654" t="s">
        <v>576</v>
      </c>
    </row>
    <row r="7655" spans="1:7" x14ac:dyDescent="0.2">
      <c r="A7655">
        <v>3.1626272095142701E+17</v>
      </c>
      <c r="B7655" t="s">
        <v>14574</v>
      </c>
      <c r="C7655" t="s">
        <v>14575</v>
      </c>
      <c r="D7655" s="1">
        <v>41358.831979166665</v>
      </c>
      <c r="E7655">
        <v>1</v>
      </c>
      <c r="F7655">
        <v>0</v>
      </c>
      <c r="G7655" t="s">
        <v>89</v>
      </c>
    </row>
    <row r="7656" spans="1:7" x14ac:dyDescent="0.2">
      <c r="A7656">
        <v>3.16263260708016E+17</v>
      </c>
      <c r="B7656" t="s">
        <v>14576</v>
      </c>
      <c r="C7656" t="e">
        <f>_xlfn.SINGLE( AgostinelliNick _xlfn.SINGLE( DonaldJTrumpJr very nice)), Thanks.</f>
        <v>#NAME?</v>
      </c>
      <c r="D7656" s="1">
        <v>41358.833472222221</v>
      </c>
      <c r="E7656">
        <v>1</v>
      </c>
      <c r="F7656">
        <v>0</v>
      </c>
      <c r="G7656" t="s">
        <v>215</v>
      </c>
    </row>
    <row r="7657" spans="1:7" x14ac:dyDescent="0.2">
      <c r="A7657">
        <v>3.1626733107873299E+17</v>
      </c>
      <c r="B7657" t="s">
        <v>14577</v>
      </c>
      <c r="C7657" t="s">
        <v>14578</v>
      </c>
      <c r="D7657" s="1">
        <v>41358.844699074078</v>
      </c>
      <c r="E7657">
        <v>58</v>
      </c>
      <c r="F7657">
        <v>56</v>
      </c>
      <c r="G7657" t="s">
        <v>89</v>
      </c>
    </row>
    <row r="7658" spans="1:7" x14ac:dyDescent="0.2">
      <c r="A7658">
        <v>3.1626765783598202E+17</v>
      </c>
      <c r="B7658" t="s">
        <v>14579</v>
      </c>
      <c r="C7658" t="s">
        <v>14580</v>
      </c>
      <c r="D7658" s="1">
        <v>41358.845601851855</v>
      </c>
      <c r="E7658">
        <v>2</v>
      </c>
      <c r="F7658">
        <v>1</v>
      </c>
      <c r="G7658" t="s">
        <v>576</v>
      </c>
    </row>
    <row r="7659" spans="1:7" x14ac:dyDescent="0.2">
      <c r="A7659">
        <v>3.1626784335845299E+17</v>
      </c>
      <c r="B7659" t="s">
        <v>14581</v>
      </c>
      <c r="C7659" t="s">
        <v>14582</v>
      </c>
      <c r="D7659" s="1">
        <v>41358.84611111111</v>
      </c>
      <c r="E7659">
        <v>2</v>
      </c>
      <c r="F7659">
        <v>0</v>
      </c>
      <c r="G7659" t="s">
        <v>89</v>
      </c>
    </row>
    <row r="7660" spans="1:7" x14ac:dyDescent="0.2">
      <c r="A7660">
        <v>3.1626985758484E+17</v>
      </c>
      <c r="B7660" t="s">
        <v>14583</v>
      </c>
      <c r="C7660" t="s">
        <v>14584</v>
      </c>
      <c r="D7660" s="1">
        <v>41358.851666666669</v>
      </c>
      <c r="E7660">
        <v>462</v>
      </c>
      <c r="F7660">
        <v>96</v>
      </c>
    </row>
    <row r="7661" spans="1:7" x14ac:dyDescent="0.2">
      <c r="A7661">
        <v>3.1627314559623501E+17</v>
      </c>
      <c r="B7661" t="s">
        <v>14585</v>
      </c>
      <c r="C7661" t="s">
        <v>14586</v>
      </c>
      <c r="D7661" s="1">
        <v>41358.86074074074</v>
      </c>
      <c r="E7661">
        <v>202</v>
      </c>
      <c r="F7661">
        <v>32</v>
      </c>
      <c r="G7661" t="e">
        <f>Newsmax_Media</f>
        <v>#NAME?</v>
      </c>
    </row>
    <row r="7662" spans="1:7" x14ac:dyDescent="0.2">
      <c r="A7662">
        <v>3.1627347484910701E+17</v>
      </c>
      <c r="B7662" t="s">
        <v>14587</v>
      </c>
      <c r="C7662" t="e">
        <f xml:space="preserve"> crainey777 Thanks Chuck.</f>
        <v>#NAME?</v>
      </c>
      <c r="D7662" s="1">
        <v>41358.861655092594</v>
      </c>
      <c r="E7662">
        <v>1</v>
      </c>
      <c r="F7662">
        <v>2</v>
      </c>
      <c r="G7662" t="s">
        <v>89</v>
      </c>
    </row>
    <row r="7663" spans="1:7" x14ac:dyDescent="0.2">
      <c r="A7663">
        <v>3.1627375582133402E+17</v>
      </c>
      <c r="B7663" t="s">
        <v>14588</v>
      </c>
      <c r="C7663" t="e">
        <f>_xlfn.SINGLE( ChristalGraceG Thanks), I appreciate it.</f>
        <v>#NAME?</v>
      </c>
      <c r="D7663" s="1">
        <v>41358.862430555557</v>
      </c>
      <c r="E7663">
        <v>3</v>
      </c>
      <c r="F7663">
        <v>1</v>
      </c>
      <c r="G7663" t="s">
        <v>89</v>
      </c>
    </row>
    <row r="7664" spans="1:7" x14ac:dyDescent="0.2">
      <c r="A7664">
        <v>3.16274343778848E+17</v>
      </c>
      <c r="B7664" t="s">
        <v>14589</v>
      </c>
      <c r="C7664" t="e">
        <f>KiltedKrew Thank you.</f>
        <v>#NAME?</v>
      </c>
      <c r="D7664" s="1">
        <v>41358.864050925928</v>
      </c>
      <c r="E7664">
        <v>1</v>
      </c>
      <c r="F7664">
        <v>1</v>
      </c>
      <c r="G7664" t="e">
        <f>KiltedKrew</f>
        <v>#NAME?</v>
      </c>
    </row>
    <row r="7665" spans="1:8" x14ac:dyDescent="0.2">
      <c r="A7665">
        <v>3.1627514315866899E+17</v>
      </c>
      <c r="B7665" t="s">
        <v>14590</v>
      </c>
      <c r="C7665" t="s">
        <v>14591</v>
      </c>
      <c r="D7665" s="1">
        <v>41358.866249999999</v>
      </c>
      <c r="E7665">
        <v>84</v>
      </c>
      <c r="F7665">
        <v>83</v>
      </c>
    </row>
    <row r="7666" spans="1:8" x14ac:dyDescent="0.2">
      <c r="A7666">
        <v>3.1627564002431699E+17</v>
      </c>
      <c r="B7666" t="s">
        <v>14592</v>
      </c>
      <c r="C7666" t="s">
        <v>14593</v>
      </c>
      <c r="D7666" s="1">
        <v>41358.867627314816</v>
      </c>
      <c r="E7666">
        <v>605</v>
      </c>
      <c r="F7666">
        <v>216</v>
      </c>
    </row>
    <row r="7667" spans="1:8" x14ac:dyDescent="0.2">
      <c r="A7667">
        <v>3.1628270915461901E+17</v>
      </c>
      <c r="B7667" t="s">
        <v>14594</v>
      </c>
      <c r="C7667" t="s">
        <v>14595</v>
      </c>
      <c r="D7667" s="1">
        <v>41358.887129629627</v>
      </c>
      <c r="E7667">
        <v>167</v>
      </c>
      <c r="F7667">
        <v>41</v>
      </c>
    </row>
    <row r="7668" spans="1:8" x14ac:dyDescent="0.2">
      <c r="A7668">
        <v>3.1628594233384102E+17</v>
      </c>
      <c r="B7668" t="s">
        <v>14596</v>
      </c>
      <c r="C7668" t="s">
        <v>14597</v>
      </c>
      <c r="D7668" s="1">
        <v>41358.896053240744</v>
      </c>
      <c r="E7668">
        <v>60</v>
      </c>
      <c r="F7668">
        <v>19</v>
      </c>
    </row>
    <row r="7669" spans="1:8" x14ac:dyDescent="0.2">
      <c r="A7669">
        <v>3.1629351353910797E+17</v>
      </c>
      <c r="B7669" t="s">
        <v>14598</v>
      </c>
      <c r="C7669" t="s">
        <v>14599</v>
      </c>
      <c r="D7669" s="1">
        <v>41358.916944444441</v>
      </c>
      <c r="E7669">
        <v>42</v>
      </c>
      <c r="F7669">
        <v>9</v>
      </c>
    </row>
    <row r="7670" spans="1:8" x14ac:dyDescent="0.2">
      <c r="A7670">
        <v>3.1629353622190797E+17</v>
      </c>
      <c r="B7670" t="s">
        <v>14600</v>
      </c>
      <c r="C7670" t="s">
        <v>14601</v>
      </c>
      <c r="D7670" s="1">
        <v>41358.917013888888</v>
      </c>
      <c r="E7670">
        <v>138</v>
      </c>
      <c r="F7670">
        <v>46</v>
      </c>
    </row>
    <row r="7671" spans="1:8" x14ac:dyDescent="0.2">
      <c r="A7671">
        <v>3.1629682259329798E+17</v>
      </c>
      <c r="B7671" t="s">
        <v>14602</v>
      </c>
      <c r="C7671" t="s">
        <v>14603</v>
      </c>
      <c r="D7671" s="1">
        <v>41358.926076388889</v>
      </c>
      <c r="E7671">
        <v>288</v>
      </c>
      <c r="F7671">
        <v>106</v>
      </c>
    </row>
    <row r="7672" spans="1:8" x14ac:dyDescent="0.2">
      <c r="A7672">
        <v>3.1634779691353203E+17</v>
      </c>
      <c r="B7672" t="s">
        <v>14604</v>
      </c>
      <c r="C7672" t="s">
        <v>14605</v>
      </c>
      <c r="D7672" s="1">
        <v>41359.066736111112</v>
      </c>
      <c r="E7672">
        <v>81</v>
      </c>
      <c r="F7672">
        <v>144</v>
      </c>
      <c r="G7672" t="s">
        <v>14606</v>
      </c>
    </row>
    <row r="7673" spans="1:8" x14ac:dyDescent="0.2">
      <c r="A7673">
        <v>3.1648731511773101E+17</v>
      </c>
      <c r="B7673" t="s">
        <v>14607</v>
      </c>
      <c r="C7673" t="s">
        <v>14608</v>
      </c>
      <c r="D7673" s="1">
        <v>41359.451736111114</v>
      </c>
      <c r="E7673">
        <v>4</v>
      </c>
      <c r="F7673">
        <v>4</v>
      </c>
      <c r="G7673" t="s">
        <v>89</v>
      </c>
    </row>
    <row r="7674" spans="1:8" x14ac:dyDescent="0.2">
      <c r="A7674">
        <v>3.1651632781473702E+17</v>
      </c>
      <c r="B7674" t="s">
        <v>14609</v>
      </c>
      <c r="C7674" t="s">
        <v>14610</v>
      </c>
      <c r="D7674" s="1">
        <v>41359.531793981485</v>
      </c>
      <c r="E7674">
        <v>170</v>
      </c>
      <c r="F7674">
        <v>112</v>
      </c>
    </row>
    <row r="7675" spans="1:8" x14ac:dyDescent="0.2">
      <c r="A7675">
        <v>3.1654436601556499E+17</v>
      </c>
      <c r="B7675" t="s">
        <v>14611</v>
      </c>
      <c r="C7675" t="s">
        <v>14612</v>
      </c>
      <c r="D7675" s="1">
        <v>41359.609166666669</v>
      </c>
      <c r="E7675">
        <v>276</v>
      </c>
      <c r="F7675">
        <v>139</v>
      </c>
    </row>
    <row r="7676" spans="1:8" x14ac:dyDescent="0.2">
      <c r="A7676">
        <v>3.16570817951592E+17</v>
      </c>
      <c r="B7676" t="s">
        <v>14613</v>
      </c>
      <c r="C7676" t="s">
        <v>14614</v>
      </c>
      <c r="D7676" s="1">
        <v>41359.682164351849</v>
      </c>
      <c r="E7676">
        <v>790</v>
      </c>
      <c r="F7676">
        <v>660</v>
      </c>
      <c r="G7676" t="s">
        <v>89</v>
      </c>
    </row>
    <row r="7677" spans="1:8" x14ac:dyDescent="0.2">
      <c r="A7677">
        <v>3.1657650315448698E+17</v>
      </c>
      <c r="B7677" t="s">
        <v>14615</v>
      </c>
      <c r="C7677" t="s">
        <v>14616</v>
      </c>
      <c r="D7677" s="1">
        <v>41359.697847222225</v>
      </c>
      <c r="E7677">
        <v>27</v>
      </c>
      <c r="F7677">
        <v>4</v>
      </c>
      <c r="H7677" t="s">
        <v>390</v>
      </c>
    </row>
    <row r="7678" spans="1:8" x14ac:dyDescent="0.2">
      <c r="A7678">
        <v>3.1657660169548102E+17</v>
      </c>
      <c r="B7678" t="s">
        <v>14617</v>
      </c>
      <c r="C7678" t="s">
        <v>14618</v>
      </c>
      <c r="D7678" s="1">
        <v>41359.698125000003</v>
      </c>
      <c r="E7678">
        <v>17</v>
      </c>
      <c r="F7678">
        <v>8</v>
      </c>
      <c r="H7678" t="s">
        <v>390</v>
      </c>
    </row>
    <row r="7679" spans="1:8" x14ac:dyDescent="0.2">
      <c r="A7679">
        <v>3.1657796574605299E+17</v>
      </c>
      <c r="B7679" t="s">
        <v>14619</v>
      </c>
      <c r="C7679" t="s">
        <v>14620</v>
      </c>
      <c r="D7679" s="1">
        <v>41359.701886574076</v>
      </c>
      <c r="E7679">
        <v>1</v>
      </c>
      <c r="F7679">
        <v>0</v>
      </c>
      <c r="G7679" t="s">
        <v>89</v>
      </c>
    </row>
    <row r="7680" spans="1:8" x14ac:dyDescent="0.2">
      <c r="A7680">
        <v>3.1657837461097997E+17</v>
      </c>
      <c r="B7680" t="s">
        <v>14621</v>
      </c>
      <c r="C7680" t="e">
        <f>_xlfn.SINGLE( Javi8104 great)--good luck.</f>
        <v>#NAME?</v>
      </c>
      <c r="D7680" s="1">
        <v>41359.703009259261</v>
      </c>
      <c r="E7680">
        <v>1</v>
      </c>
      <c r="F7680">
        <v>0</v>
      </c>
      <c r="G7680" t="s">
        <v>89</v>
      </c>
    </row>
    <row r="7681" spans="1:7" x14ac:dyDescent="0.2">
      <c r="A7681">
        <v>3.1657869348715699E+17</v>
      </c>
      <c r="B7681" t="s">
        <v>14622</v>
      </c>
      <c r="C7681" t="e">
        <f>UberBurgers Trump National golf Club Los Angeles.</f>
        <v>#NAME?</v>
      </c>
      <c r="D7681" s="1">
        <v>41359.703888888886</v>
      </c>
      <c r="E7681">
        <v>5</v>
      </c>
      <c r="F7681">
        <v>4</v>
      </c>
      <c r="G7681" t="e">
        <f>UberBurgers</f>
        <v>#NAME?</v>
      </c>
    </row>
    <row r="7682" spans="1:7" x14ac:dyDescent="0.2">
      <c r="A7682">
        <v>3.16612796068528E+17</v>
      </c>
      <c r="B7682" t="s">
        <v>14623</v>
      </c>
      <c r="C7682" t="s">
        <v>14624</v>
      </c>
      <c r="D7682" s="1">
        <v>41359.797997685186</v>
      </c>
      <c r="E7682">
        <v>22</v>
      </c>
      <c r="F7682">
        <v>9</v>
      </c>
    </row>
    <row r="7683" spans="1:7" x14ac:dyDescent="0.2">
      <c r="A7683">
        <v>3.1661281035433101E+17</v>
      </c>
      <c r="B7683" t="s">
        <v>14625</v>
      </c>
      <c r="C7683" t="s">
        <v>14626</v>
      </c>
      <c r="D7683" s="1">
        <v>41359.798043981478</v>
      </c>
      <c r="E7683">
        <v>102</v>
      </c>
      <c r="F7683">
        <v>25</v>
      </c>
    </row>
    <row r="7684" spans="1:7" x14ac:dyDescent="0.2">
      <c r="A7684">
        <v>3.16613576456544E+17</v>
      </c>
      <c r="B7684" t="s">
        <v>14627</v>
      </c>
      <c r="C7684" t="s">
        <v>14628</v>
      </c>
      <c r="D7684" s="1">
        <v>41359.800150462965</v>
      </c>
      <c r="E7684">
        <v>44</v>
      </c>
      <c r="F7684">
        <v>8</v>
      </c>
      <c r="G7684" t="s">
        <v>89</v>
      </c>
    </row>
    <row r="7685" spans="1:7" x14ac:dyDescent="0.2">
      <c r="A7685">
        <v>3.1661433883421901E+17</v>
      </c>
      <c r="B7685" t="s">
        <v>14629</v>
      </c>
      <c r="C7685" t="s">
        <v>14630</v>
      </c>
      <c r="D7685" s="1">
        <v>41359.802256944444</v>
      </c>
      <c r="E7685">
        <v>22</v>
      </c>
      <c r="F7685">
        <v>5</v>
      </c>
      <c r="G7685" t="s">
        <v>89</v>
      </c>
    </row>
    <row r="7686" spans="1:7" x14ac:dyDescent="0.2">
      <c r="A7686">
        <v>3.1661480493883302E+17</v>
      </c>
      <c r="B7686" t="s">
        <v>14631</v>
      </c>
      <c r="C7686" t="s">
        <v>14632</v>
      </c>
      <c r="D7686" s="1">
        <v>41359.803541666668</v>
      </c>
      <c r="E7686">
        <v>27</v>
      </c>
      <c r="F7686">
        <v>9</v>
      </c>
    </row>
    <row r="7687" spans="1:7" x14ac:dyDescent="0.2">
      <c r="A7687">
        <v>3.1662627014429901E+17</v>
      </c>
      <c r="B7687" t="s">
        <v>14633</v>
      </c>
      <c r="C7687" t="s">
        <v>14634</v>
      </c>
      <c r="D7687" s="1">
        <v>41359.835185185184</v>
      </c>
      <c r="E7687">
        <v>43</v>
      </c>
      <c r="F7687">
        <v>16</v>
      </c>
      <c r="G7687" t="s">
        <v>89</v>
      </c>
    </row>
    <row r="7688" spans="1:7" x14ac:dyDescent="0.2">
      <c r="A7688">
        <v>3.16628103319408E+17</v>
      </c>
      <c r="B7688" t="s">
        <v>14635</v>
      </c>
      <c r="C7688" t="s">
        <v>14636</v>
      </c>
      <c r="D7688" s="1">
        <v>41359.840243055558</v>
      </c>
      <c r="E7688">
        <v>23</v>
      </c>
      <c r="F7688">
        <v>11</v>
      </c>
      <c r="G7688" t="e">
        <f>_xlfn.SINGLE( _xlfn.SINGLE( _xlfn.SINGLE(TODAY_Clicker)))</f>
        <v>#NAME?</v>
      </c>
    </row>
    <row r="7689" spans="1:7" x14ac:dyDescent="0.2">
      <c r="A7689">
        <v>3.1663610409269197E+17</v>
      </c>
      <c r="B7689" t="s">
        <v>14637</v>
      </c>
      <c r="C7689" t="e">
        <f>_xlfn.SINGLE( SeanHooligan6 _xlfn.SINGLE( AlexSalmond this is From someone who knows They are a disaster.))</f>
        <v>#NAME?</v>
      </c>
      <c r="D7689" s="1">
        <v>41359.862314814818</v>
      </c>
      <c r="E7689">
        <v>5</v>
      </c>
      <c r="F7689">
        <v>2</v>
      </c>
      <c r="G7689" t="s">
        <v>215</v>
      </c>
    </row>
    <row r="7690" spans="1:7" x14ac:dyDescent="0.2">
      <c r="A7690">
        <v>3.1663653116092403E+17</v>
      </c>
      <c r="B7690" t="s">
        <v>14638</v>
      </c>
      <c r="C7690" t="s">
        <v>14639</v>
      </c>
      <c r="D7690" s="1">
        <v>41359.863495370373</v>
      </c>
      <c r="E7690">
        <v>10</v>
      </c>
      <c r="F7690">
        <v>5</v>
      </c>
      <c r="G7690" t="s">
        <v>89</v>
      </c>
    </row>
    <row r="7691" spans="1:7" x14ac:dyDescent="0.2">
      <c r="A7691">
        <v>3.1664424907456102E+17</v>
      </c>
      <c r="B7691" t="s">
        <v>14640</v>
      </c>
      <c r="C7691" t="s">
        <v>14641</v>
      </c>
      <c r="D7691" s="1">
        <v>41359.884791666664</v>
      </c>
      <c r="E7691">
        <v>116</v>
      </c>
      <c r="F7691">
        <v>54</v>
      </c>
      <c r="G7691" t="s">
        <v>89</v>
      </c>
    </row>
    <row r="7692" spans="1:7" x14ac:dyDescent="0.2">
      <c r="A7692">
        <v>3.1664573710453901E+17</v>
      </c>
      <c r="B7692" t="s">
        <v>14642</v>
      </c>
      <c r="C7692" t="s">
        <v>14643</v>
      </c>
      <c r="D7692" s="1">
        <v>41359.88890046296</v>
      </c>
      <c r="E7692">
        <v>784</v>
      </c>
      <c r="F7692">
        <v>390</v>
      </c>
    </row>
    <row r="7693" spans="1:7" x14ac:dyDescent="0.2">
      <c r="A7693">
        <v>3.1664589870690701E+17</v>
      </c>
      <c r="B7693" t="s">
        <v>14644</v>
      </c>
      <c r="C7693" t="s">
        <v>14645</v>
      </c>
      <c r="D7693" s="1">
        <v>41359.889340277776</v>
      </c>
      <c r="E7693">
        <v>895</v>
      </c>
      <c r="F7693">
        <v>818</v>
      </c>
    </row>
    <row r="7694" spans="1:7" x14ac:dyDescent="0.2">
      <c r="A7694">
        <v>3.1664946241407699E+17</v>
      </c>
      <c r="B7694" t="s">
        <v>14646</v>
      </c>
      <c r="C7694" t="s">
        <v>14647</v>
      </c>
      <c r="D7694" s="1">
        <v>41359.899178240739</v>
      </c>
      <c r="E7694">
        <v>1236</v>
      </c>
      <c r="F7694">
        <v>506</v>
      </c>
    </row>
    <row r="7695" spans="1:7" x14ac:dyDescent="0.2">
      <c r="A7695">
        <v>3.1665113795462701E+17</v>
      </c>
      <c r="B7695" t="s">
        <v>14648</v>
      </c>
      <c r="C7695" t="s">
        <v>14649</v>
      </c>
      <c r="D7695" s="1">
        <v>41359.903807870367</v>
      </c>
      <c r="E7695">
        <v>367</v>
      </c>
      <c r="F7695">
        <v>244</v>
      </c>
      <c r="G7695" t="s">
        <v>89</v>
      </c>
    </row>
    <row r="7696" spans="1:7" x14ac:dyDescent="0.2">
      <c r="A7696">
        <v>3.1665206122999802E+17</v>
      </c>
      <c r="B7696" t="s">
        <v>14650</v>
      </c>
      <c r="C7696" t="s">
        <v>14651</v>
      </c>
      <c r="D7696" s="1">
        <v>41359.906354166669</v>
      </c>
      <c r="E7696">
        <v>403</v>
      </c>
      <c r="F7696">
        <v>290</v>
      </c>
    </row>
    <row r="7697" spans="1:7" x14ac:dyDescent="0.2">
      <c r="A7697">
        <v>3.1666007425064499E+17</v>
      </c>
      <c r="B7697" t="s">
        <v>14652</v>
      </c>
      <c r="C7697" t="s">
        <v>14653</v>
      </c>
      <c r="D7697" s="1">
        <v>41359.928460648145</v>
      </c>
      <c r="E7697">
        <v>15</v>
      </c>
      <c r="F7697">
        <v>16</v>
      </c>
      <c r="G7697" t="s">
        <v>576</v>
      </c>
    </row>
    <row r="7698" spans="1:7" x14ac:dyDescent="0.2">
      <c r="A7698">
        <v>3.1669645277045498E+17</v>
      </c>
      <c r="B7698" t="s">
        <v>14654</v>
      </c>
      <c r="C7698" t="s">
        <v>14655</v>
      </c>
      <c r="D7698" s="1">
        <v>41360.02884259259</v>
      </c>
      <c r="E7698">
        <v>16</v>
      </c>
      <c r="F7698">
        <v>9</v>
      </c>
    </row>
    <row r="7699" spans="1:7" x14ac:dyDescent="0.2">
      <c r="A7699">
        <v>3.1681215099371501E+17</v>
      </c>
      <c r="B7699" t="s">
        <v>14656</v>
      </c>
      <c r="C7699" t="s">
        <v>14657</v>
      </c>
      <c r="D7699" s="1">
        <v>41360.348113425927</v>
      </c>
      <c r="E7699">
        <v>5</v>
      </c>
      <c r="F7699">
        <v>4</v>
      </c>
      <c r="G7699" t="s">
        <v>89</v>
      </c>
    </row>
    <row r="7700" spans="1:7" x14ac:dyDescent="0.2">
      <c r="A7700">
        <v>3.1686654518586899E+17</v>
      </c>
      <c r="B7700" t="s">
        <v>14658</v>
      </c>
      <c r="C7700" t="s">
        <v>14659</v>
      </c>
      <c r="D7700" s="1">
        <v>41360.498217592591</v>
      </c>
      <c r="E7700">
        <v>70</v>
      </c>
      <c r="F7700">
        <v>50</v>
      </c>
    </row>
    <row r="7701" spans="1:7" x14ac:dyDescent="0.2">
      <c r="A7701">
        <v>3.1686795116270701E+17</v>
      </c>
      <c r="B7701" t="s">
        <v>14660</v>
      </c>
      <c r="C7701" t="s">
        <v>14661</v>
      </c>
      <c r="D7701" s="1">
        <v>41360.50209490741</v>
      </c>
      <c r="E7701">
        <v>42</v>
      </c>
      <c r="F7701">
        <v>30</v>
      </c>
    </row>
    <row r="7702" spans="1:7" x14ac:dyDescent="0.2">
      <c r="A7702">
        <v>3.1687514496448902E+17</v>
      </c>
      <c r="B7702" t="s">
        <v>14662</v>
      </c>
      <c r="C7702" t="s">
        <v>14663</v>
      </c>
      <c r="D7702" s="1">
        <v>41360.521944444445</v>
      </c>
      <c r="E7702">
        <v>105</v>
      </c>
      <c r="F7702">
        <v>122</v>
      </c>
    </row>
    <row r="7703" spans="1:7" x14ac:dyDescent="0.2">
      <c r="A7703">
        <v>3.1694674165406899E+17</v>
      </c>
      <c r="B7703" t="s">
        <v>14664</v>
      </c>
      <c r="C7703" t="s">
        <v>14665</v>
      </c>
      <c r="D7703" s="1">
        <v>41360.719513888886</v>
      </c>
      <c r="E7703">
        <v>52</v>
      </c>
      <c r="F7703">
        <v>18</v>
      </c>
    </row>
    <row r="7704" spans="1:7" x14ac:dyDescent="0.2">
      <c r="A7704">
        <v>3.1694705866795802E+17</v>
      </c>
      <c r="B7704" t="s">
        <v>14666</v>
      </c>
      <c r="C7704" t="s">
        <v>14667</v>
      </c>
      <c r="D7704" s="1">
        <v>41360.720393518517</v>
      </c>
      <c r="E7704">
        <v>7</v>
      </c>
      <c r="F7704">
        <v>9</v>
      </c>
      <c r="G7704" t="s">
        <v>215</v>
      </c>
    </row>
    <row r="7705" spans="1:7" x14ac:dyDescent="0.2">
      <c r="A7705">
        <v>3.16949034633936E+17</v>
      </c>
      <c r="B7705" t="s">
        <v>14668</v>
      </c>
      <c r="C7705" t="s">
        <v>14669</v>
      </c>
      <c r="D7705" s="1">
        <v>41360.725844907407</v>
      </c>
      <c r="E7705">
        <v>11</v>
      </c>
      <c r="F7705">
        <v>5</v>
      </c>
      <c r="G7705" t="s">
        <v>487</v>
      </c>
    </row>
    <row r="7706" spans="1:7" x14ac:dyDescent="0.2">
      <c r="A7706">
        <v>3.1696531361694502E+17</v>
      </c>
      <c r="B7706" t="s">
        <v>14670</v>
      </c>
      <c r="C7706" t="s">
        <v>14671</v>
      </c>
      <c r="D7706" s="1">
        <v>41360.77076388889</v>
      </c>
      <c r="E7706">
        <v>20</v>
      </c>
      <c r="F7706">
        <v>9</v>
      </c>
      <c r="G7706" t="s">
        <v>89</v>
      </c>
    </row>
    <row r="7707" spans="1:7" x14ac:dyDescent="0.2">
      <c r="A7707">
        <v>3.1696710507968499E+17</v>
      </c>
      <c r="B7707" t="s">
        <v>14672</v>
      </c>
      <c r="C7707" t="s">
        <v>14673</v>
      </c>
      <c r="D7707" s="1">
        <v>41360.775706018518</v>
      </c>
      <c r="E7707">
        <v>30</v>
      </c>
      <c r="F7707">
        <v>19</v>
      </c>
      <c r="G7707" t="s">
        <v>215</v>
      </c>
    </row>
    <row r="7708" spans="1:7" x14ac:dyDescent="0.2">
      <c r="A7708">
        <v>3.1696978825146701E+17</v>
      </c>
      <c r="B7708" t="s">
        <v>14674</v>
      </c>
      <c r="C7708" t="s">
        <v>14675</v>
      </c>
      <c r="D7708" s="1">
        <v>41360.783113425925</v>
      </c>
      <c r="E7708">
        <v>761</v>
      </c>
      <c r="F7708">
        <v>610</v>
      </c>
      <c r="G7708" t="s">
        <v>89</v>
      </c>
    </row>
    <row r="7709" spans="1:7" x14ac:dyDescent="0.2">
      <c r="A7709">
        <v>3.16975396518256E+17</v>
      </c>
      <c r="B7709" t="s">
        <v>14676</v>
      </c>
      <c r="C7709" t="s">
        <v>14677</v>
      </c>
      <c r="D7709" s="1">
        <v>41360.798587962963</v>
      </c>
      <c r="E7709">
        <v>2</v>
      </c>
      <c r="F7709">
        <v>0</v>
      </c>
      <c r="G7709" t="s">
        <v>89</v>
      </c>
    </row>
    <row r="7710" spans="1:7" x14ac:dyDescent="0.2">
      <c r="A7710">
        <v>3.1697592183803002E+17</v>
      </c>
      <c r="B7710" t="s">
        <v>14678</v>
      </c>
      <c r="C7710" t="e">
        <f>_xlfn.SINGLE(SmallTwnBigNews Kate)--all my best wishes to you.</f>
        <v>#NAME?</v>
      </c>
      <c r="D7710" s="1">
        <v>41360.800034722219</v>
      </c>
      <c r="E7710">
        <v>12</v>
      </c>
      <c r="F7710">
        <v>9</v>
      </c>
      <c r="G7710" t="e">
        <f>SmallTwnBigNews</f>
        <v>#NAME?</v>
      </c>
    </row>
    <row r="7711" spans="1:7" x14ac:dyDescent="0.2">
      <c r="A7711">
        <v>3.1697633204096998E+17</v>
      </c>
      <c r="B7711" t="s">
        <v>14679</v>
      </c>
      <c r="C7711" t="e">
        <f>_xlfn.SINGLE( thedealszone _xlfn.SINGLE( washtimes Thank you.))</f>
        <v>#NAME?</v>
      </c>
      <c r="D7711" s="1">
        <v>41360.801168981481</v>
      </c>
      <c r="E7711">
        <v>1</v>
      </c>
      <c r="F7711">
        <v>1</v>
      </c>
      <c r="G7711" t="s">
        <v>215</v>
      </c>
    </row>
    <row r="7712" spans="1:7" x14ac:dyDescent="0.2">
      <c r="A7712">
        <v>3.1697659749008902E+17</v>
      </c>
      <c r="B7712" t="s">
        <v>14680</v>
      </c>
      <c r="C7712" t="s">
        <v>14681</v>
      </c>
      <c r="D7712" s="1">
        <v>41360.801898148151</v>
      </c>
      <c r="E7712">
        <v>4</v>
      </c>
      <c r="F7712">
        <v>2</v>
      </c>
      <c r="G7712" t="s">
        <v>89</v>
      </c>
    </row>
    <row r="7713" spans="1:7" x14ac:dyDescent="0.2">
      <c r="A7713">
        <v>3.1697682430126797E+17</v>
      </c>
      <c r="B7713" t="s">
        <v>14682</v>
      </c>
      <c r="C7713" t="e">
        <f xml:space="preserve"> nashvillebobby Thanks Bobby.</f>
        <v>#NAME?</v>
      </c>
      <c r="D7713" s="1">
        <v>41360.802523148152</v>
      </c>
      <c r="E7713">
        <v>3</v>
      </c>
      <c r="F7713">
        <v>0</v>
      </c>
      <c r="G7713" t="s">
        <v>89</v>
      </c>
    </row>
    <row r="7714" spans="1:7" x14ac:dyDescent="0.2">
      <c r="A7714">
        <v>3.1698087068474899E+17</v>
      </c>
      <c r="B7714" t="s">
        <v>14683</v>
      </c>
      <c r="C7714" t="e">
        <f>_xlfn.SINGLE(JNorr11 Yes)--and Thanks.</f>
        <v>#NAME?</v>
      </c>
      <c r="D7714" s="1">
        <v>41360.813692129632</v>
      </c>
      <c r="E7714">
        <v>3</v>
      </c>
      <c r="F7714">
        <v>0</v>
      </c>
      <c r="G7714" t="e">
        <f>JNorr11</f>
        <v>#NAME?</v>
      </c>
    </row>
    <row r="7715" spans="1:7" x14ac:dyDescent="0.2">
      <c r="A7715">
        <v>3.16984538825904E+17</v>
      </c>
      <c r="B7715" t="s">
        <v>14684</v>
      </c>
      <c r="C7715" t="s">
        <v>14685</v>
      </c>
      <c r="D7715" s="1">
        <v>41360.823819444442</v>
      </c>
      <c r="E7715">
        <v>30</v>
      </c>
      <c r="F7715">
        <v>27</v>
      </c>
      <c r="G7715" t="s">
        <v>576</v>
      </c>
    </row>
    <row r="7716" spans="1:7" x14ac:dyDescent="0.2">
      <c r="A7716">
        <v>3.1698953571415603E+17</v>
      </c>
      <c r="B7716" t="s">
        <v>14686</v>
      </c>
      <c r="C7716" t="s">
        <v>14687</v>
      </c>
      <c r="D7716" s="1">
        <v>41360.837604166663</v>
      </c>
      <c r="E7716">
        <v>318</v>
      </c>
      <c r="F7716">
        <v>164</v>
      </c>
      <c r="G7716" t="s">
        <v>487</v>
      </c>
    </row>
    <row r="7717" spans="1:7" x14ac:dyDescent="0.2">
      <c r="A7717">
        <v>3.1700104139467098E+17</v>
      </c>
      <c r="B7717" t="s">
        <v>14688</v>
      </c>
      <c r="C7717" t="s">
        <v>14689</v>
      </c>
      <c r="D7717" s="1">
        <v>41360.869351851848</v>
      </c>
      <c r="E7717">
        <v>81</v>
      </c>
      <c r="F7717">
        <v>31</v>
      </c>
    </row>
    <row r="7718" spans="1:7" x14ac:dyDescent="0.2">
      <c r="A7718">
        <v>3.1700250714873402E+17</v>
      </c>
      <c r="B7718" t="s">
        <v>14690</v>
      </c>
      <c r="C7718" t="s">
        <v>14691</v>
      </c>
      <c r="D7718" s="1">
        <v>41360.873391203706</v>
      </c>
      <c r="E7718">
        <v>83</v>
      </c>
      <c r="F7718">
        <v>39</v>
      </c>
    </row>
    <row r="7719" spans="1:7" x14ac:dyDescent="0.2">
      <c r="A7719">
        <v>3.1700702761859398E+17</v>
      </c>
      <c r="B7719" t="s">
        <v>14692</v>
      </c>
      <c r="C7719" t="s">
        <v>14693</v>
      </c>
      <c r="D7719" s="1">
        <v>41360.885868055557</v>
      </c>
      <c r="E7719">
        <v>32</v>
      </c>
      <c r="F7719">
        <v>27</v>
      </c>
      <c r="G7719" t="s">
        <v>89</v>
      </c>
    </row>
    <row r="7720" spans="1:7" x14ac:dyDescent="0.2">
      <c r="A7720">
        <v>3.1700925552381101E+17</v>
      </c>
      <c r="B7720" t="s">
        <v>14694</v>
      </c>
      <c r="C7720" t="e">
        <f xml:space="preserve"> BrocktonConwell [2]!Thanks.</f>
        <v>#NAME?</v>
      </c>
      <c r="D7720" s="1">
        <v>41360.892013888886</v>
      </c>
      <c r="E7720">
        <v>1</v>
      </c>
      <c r="F7720">
        <v>0</v>
      </c>
      <c r="G7720" t="s">
        <v>89</v>
      </c>
    </row>
    <row r="7721" spans="1:7" x14ac:dyDescent="0.2">
      <c r="A7721">
        <v>3.1700940984904E+17</v>
      </c>
      <c r="B7721" t="s">
        <v>14695</v>
      </c>
      <c r="C7721" t="s">
        <v>14696</v>
      </c>
      <c r="D7721" s="1">
        <v>41360.892442129632</v>
      </c>
      <c r="E7721">
        <v>3</v>
      </c>
      <c r="F7721">
        <v>1</v>
      </c>
      <c r="G7721" t="s">
        <v>89</v>
      </c>
    </row>
    <row r="7722" spans="1:7" x14ac:dyDescent="0.2">
      <c r="A7722">
        <v>3.1700984826707501E+17</v>
      </c>
      <c r="B7722" t="s">
        <v>14697</v>
      </c>
      <c r="C7722" t="s">
        <v>14698</v>
      </c>
      <c r="D7722" s="1">
        <v>41360.893657407411</v>
      </c>
      <c r="E7722">
        <v>2</v>
      </c>
      <c r="F7722">
        <v>0</v>
      </c>
      <c r="G7722" t="s">
        <v>215</v>
      </c>
    </row>
    <row r="7723" spans="1:7" x14ac:dyDescent="0.2">
      <c r="A7723">
        <v>3.1701032825063002E+17</v>
      </c>
      <c r="B7723" t="s">
        <v>14699</v>
      </c>
      <c r="C7723" t="e">
        <f>_xlfn.SINGLE(jessilin02 fantastic food)--Thanks.</f>
        <v>#NAME?</v>
      </c>
      <c r="D7723" s="1">
        <v>41360.894976851851</v>
      </c>
      <c r="E7723">
        <v>3</v>
      </c>
      <c r="F7723">
        <v>6</v>
      </c>
      <c r="G7723" t="e">
        <f>jessilin02</f>
        <v>#NAME?</v>
      </c>
    </row>
    <row r="7724" spans="1:7" x14ac:dyDescent="0.2">
      <c r="A7724">
        <v>3.1701072470043398E+17</v>
      </c>
      <c r="B7724" t="s">
        <v>14700</v>
      </c>
      <c r="C7724" t="s">
        <v>14701</v>
      </c>
      <c r="D7724" s="1">
        <v>41360.89607638889</v>
      </c>
      <c r="E7724">
        <v>3</v>
      </c>
      <c r="F7724">
        <v>2</v>
      </c>
      <c r="G7724" t="s">
        <v>14702</v>
      </c>
    </row>
    <row r="7725" spans="1:7" x14ac:dyDescent="0.2">
      <c r="A7725">
        <v>3.1701220003849402E+17</v>
      </c>
      <c r="B7725" t="s">
        <v>14703</v>
      </c>
      <c r="C7725" t="e">
        <f>_xlfn.SINGLE( slainsview Blackdog folks are very smart)--their home values &amp; lives will be destroyed.</f>
        <v>#NAME?</v>
      </c>
      <c r="D7725" s="1">
        <v>41360.900138888886</v>
      </c>
      <c r="E7725">
        <v>1</v>
      </c>
      <c r="F7725">
        <v>2</v>
      </c>
      <c r="G7725" t="s">
        <v>89</v>
      </c>
    </row>
    <row r="7726" spans="1:7" x14ac:dyDescent="0.2">
      <c r="A7726">
        <v>3.1702578424829101E+17</v>
      </c>
      <c r="B7726" t="s">
        <v>14704</v>
      </c>
      <c r="C7726" t="s">
        <v>14705</v>
      </c>
      <c r="D7726" s="1">
        <v>41360.937627314815</v>
      </c>
      <c r="E7726">
        <v>17</v>
      </c>
      <c r="F7726">
        <v>3</v>
      </c>
      <c r="G7726" t="s">
        <v>576</v>
      </c>
    </row>
    <row r="7727" spans="1:7" x14ac:dyDescent="0.2">
      <c r="A7727">
        <v>3.1702617283795302E+17</v>
      </c>
      <c r="B7727" t="s">
        <v>14706</v>
      </c>
      <c r="C7727" t="s">
        <v>14707</v>
      </c>
      <c r="D7727" s="1">
        <v>41360.938703703701</v>
      </c>
      <c r="E7727">
        <v>22</v>
      </c>
      <c r="F7727">
        <v>7</v>
      </c>
      <c r="G7727" t="s">
        <v>576</v>
      </c>
    </row>
    <row r="7728" spans="1:7" x14ac:dyDescent="0.2">
      <c r="A7728">
        <v>3.1702682401204198E+17</v>
      </c>
      <c r="B7728" t="s">
        <v>14708</v>
      </c>
      <c r="C7728" t="s">
        <v>14709</v>
      </c>
      <c r="D7728" s="1">
        <v>41360.940497685187</v>
      </c>
      <c r="E7728">
        <v>26</v>
      </c>
      <c r="F7728">
        <v>13</v>
      </c>
    </row>
    <row r="7729" spans="1:7" x14ac:dyDescent="0.2">
      <c r="A7729">
        <v>3.1702685291501101E+17</v>
      </c>
      <c r="B7729" t="s">
        <v>14710</v>
      </c>
      <c r="C7729" t="s">
        <v>14711</v>
      </c>
      <c r="D7729" s="1">
        <v>41360.940578703703</v>
      </c>
      <c r="E7729">
        <v>29</v>
      </c>
      <c r="F7729">
        <v>12</v>
      </c>
      <c r="G7729" t="s">
        <v>576</v>
      </c>
    </row>
    <row r="7730" spans="1:7" x14ac:dyDescent="0.2">
      <c r="A7730">
        <v>3.1710856371568602E+17</v>
      </c>
      <c r="B7730" t="s">
        <v>14712</v>
      </c>
      <c r="C7730" t="e">
        <f>_xlfn.SINGLE( Markyoungco _xlfn.SINGLE( AlexSalmond _xlfn.SINGLE( pressjournal _xlfn.SINGLE( JohnDuthie1))))</f>
        <v>#NAME?</v>
      </c>
      <c r="D7730" s="1">
        <v>41361.16605324074</v>
      </c>
      <c r="E7730">
        <v>1</v>
      </c>
      <c r="F7730">
        <v>0</v>
      </c>
      <c r="G7730" t="s">
        <v>487</v>
      </c>
    </row>
    <row r="7731" spans="1:7" x14ac:dyDescent="0.2">
      <c r="A7731">
        <v>3.1710987351715802E+17</v>
      </c>
      <c r="B7731" t="s">
        <v>14713</v>
      </c>
      <c r="C7731" t="s">
        <v>14714</v>
      </c>
      <c r="D7731" s="1">
        <v>41361.169675925928</v>
      </c>
      <c r="E7731">
        <v>30</v>
      </c>
      <c r="F7731">
        <v>19</v>
      </c>
      <c r="G7731" t="s">
        <v>215</v>
      </c>
    </row>
    <row r="7732" spans="1:7" x14ac:dyDescent="0.2">
      <c r="A7732">
        <v>3.1711017411033402E+17</v>
      </c>
      <c r="B7732" t="s">
        <v>14715</v>
      </c>
      <c r="C7732" t="s">
        <v>14716</v>
      </c>
      <c r="D7732" s="1">
        <v>41361.170497685183</v>
      </c>
      <c r="E7732">
        <v>11</v>
      </c>
      <c r="F7732">
        <v>15</v>
      </c>
      <c r="G7732" t="s">
        <v>546</v>
      </c>
    </row>
    <row r="7733" spans="1:7" x14ac:dyDescent="0.2">
      <c r="A7733">
        <v>3.1711403109162099E+17</v>
      </c>
      <c r="B7733" t="s">
        <v>14717</v>
      </c>
      <c r="C7733" t="s">
        <v>14718</v>
      </c>
      <c r="D7733" s="1">
        <v>41361.181145833332</v>
      </c>
      <c r="E7733">
        <v>7</v>
      </c>
      <c r="F7733">
        <v>2</v>
      </c>
      <c r="G7733" t="s">
        <v>546</v>
      </c>
    </row>
    <row r="7734" spans="1:7" x14ac:dyDescent="0.2">
      <c r="A7734">
        <v>3.1711585318116102E+17</v>
      </c>
      <c r="B7734" t="s">
        <v>14719</v>
      </c>
      <c r="C7734" t="s">
        <v>14720</v>
      </c>
      <c r="D7734" s="1">
        <v>41361.186168981483</v>
      </c>
      <c r="E7734">
        <v>0</v>
      </c>
      <c r="F7734">
        <v>0</v>
      </c>
      <c r="G7734" t="s">
        <v>89</v>
      </c>
    </row>
    <row r="7735" spans="1:7" x14ac:dyDescent="0.2">
      <c r="A7735">
        <v>3.1711618681707699E+17</v>
      </c>
      <c r="B7735" t="s">
        <v>14721</v>
      </c>
      <c r="C7735" t="s">
        <v>14722</v>
      </c>
      <c r="D7735" s="1">
        <v>41361.187094907407</v>
      </c>
      <c r="E7735">
        <v>15</v>
      </c>
      <c r="F7735">
        <v>10</v>
      </c>
      <c r="G7735" t="s">
        <v>14723</v>
      </c>
    </row>
    <row r="7736" spans="1:7" x14ac:dyDescent="0.2">
      <c r="A7736">
        <v>3.1712008934432301E+17</v>
      </c>
      <c r="B7736" t="s">
        <v>14724</v>
      </c>
      <c r="C7736" t="s">
        <v>14725</v>
      </c>
      <c r="D7736" s="1">
        <v>41361.197858796295</v>
      </c>
      <c r="E7736">
        <v>14</v>
      </c>
      <c r="F7736">
        <v>11</v>
      </c>
      <c r="G7736" t="s">
        <v>576</v>
      </c>
    </row>
    <row r="7737" spans="1:7" x14ac:dyDescent="0.2">
      <c r="A7737">
        <v>3.1712182421751302E+17</v>
      </c>
      <c r="B7737" t="s">
        <v>14726</v>
      </c>
      <c r="C7737" t="s">
        <v>14727</v>
      </c>
      <c r="D7737" s="1">
        <v>41361.202650462961</v>
      </c>
      <c r="E7737">
        <v>45</v>
      </c>
      <c r="F7737">
        <v>70</v>
      </c>
    </row>
    <row r="7738" spans="1:7" x14ac:dyDescent="0.2">
      <c r="A7738">
        <v>3.1721428420985203E+17</v>
      </c>
      <c r="B7738" t="s">
        <v>14728</v>
      </c>
      <c r="C7738" t="s">
        <v>14729</v>
      </c>
      <c r="D7738" s="1">
        <v>41361.457789351851</v>
      </c>
      <c r="E7738">
        <v>10</v>
      </c>
      <c r="F7738">
        <v>13</v>
      </c>
      <c r="G7738" t="s">
        <v>14730</v>
      </c>
    </row>
    <row r="7739" spans="1:7" x14ac:dyDescent="0.2">
      <c r="A7739">
        <v>3.1721468063871302E+17</v>
      </c>
      <c r="B7739" t="s">
        <v>14731</v>
      </c>
      <c r="C7739" t="s">
        <v>14732</v>
      </c>
      <c r="D7739" s="1">
        <v>41361.45888888889</v>
      </c>
      <c r="E7739">
        <v>8</v>
      </c>
      <c r="F7739">
        <v>4</v>
      </c>
      <c r="G7739" t="s">
        <v>215</v>
      </c>
    </row>
    <row r="7740" spans="1:7" x14ac:dyDescent="0.2">
      <c r="A7740">
        <v>3.1721542654952602E+17</v>
      </c>
      <c r="B7740" t="s">
        <v>14733</v>
      </c>
      <c r="C7740" t="s">
        <v>14734</v>
      </c>
      <c r="D7740" s="1">
        <v>41361.4609375</v>
      </c>
      <c r="E7740">
        <v>2</v>
      </c>
      <c r="F7740">
        <v>3</v>
      </c>
      <c r="G7740" t="s">
        <v>215</v>
      </c>
    </row>
    <row r="7741" spans="1:7" x14ac:dyDescent="0.2">
      <c r="A7741">
        <v>3.1721558381075597E+17</v>
      </c>
      <c r="B7741" t="s">
        <v>14735</v>
      </c>
      <c r="C7741" t="s">
        <v>14736</v>
      </c>
      <c r="D7741" s="1">
        <v>41361.461377314816</v>
      </c>
      <c r="E7741">
        <v>4</v>
      </c>
      <c r="F7741">
        <v>2</v>
      </c>
      <c r="G7741" t="s">
        <v>14737</v>
      </c>
    </row>
    <row r="7742" spans="1:7" x14ac:dyDescent="0.2">
      <c r="A7742">
        <v>3.17215823351672E+17</v>
      </c>
      <c r="B7742" t="s">
        <v>14738</v>
      </c>
      <c r="C7742" t="s">
        <v>14739</v>
      </c>
      <c r="D7742" s="1">
        <v>41361.462037037039</v>
      </c>
      <c r="E7742">
        <v>5</v>
      </c>
      <c r="F7742">
        <v>2</v>
      </c>
      <c r="G7742" t="s">
        <v>215</v>
      </c>
    </row>
    <row r="7743" spans="1:7" x14ac:dyDescent="0.2">
      <c r="A7743">
        <v>3.1721609536065101E+17</v>
      </c>
      <c r="B7743" t="s">
        <v>14740</v>
      </c>
      <c r="C7743" t="s">
        <v>14741</v>
      </c>
      <c r="D7743" s="1">
        <v>41361.462789351855</v>
      </c>
      <c r="E7743">
        <v>4</v>
      </c>
      <c r="F7743">
        <v>1</v>
      </c>
      <c r="G7743" t="s">
        <v>215</v>
      </c>
    </row>
    <row r="7744" spans="1:7" x14ac:dyDescent="0.2">
      <c r="A7744">
        <v>3.1721624265624301E+17</v>
      </c>
      <c r="B7744" t="s">
        <v>14742</v>
      </c>
      <c r="C7744" t="s">
        <v>14743</v>
      </c>
      <c r="D7744" s="1">
        <v>41361.463194444441</v>
      </c>
      <c r="E7744">
        <v>5</v>
      </c>
      <c r="F7744">
        <v>1</v>
      </c>
      <c r="G7744" t="s">
        <v>215</v>
      </c>
    </row>
    <row r="7745" spans="1:8" x14ac:dyDescent="0.2">
      <c r="A7745">
        <v>3.17216717292072E+17</v>
      </c>
      <c r="B7745" t="s">
        <v>14744</v>
      </c>
      <c r="C7745" t="s">
        <v>14745</v>
      </c>
      <c r="D7745" s="1">
        <v>41361.464502314811</v>
      </c>
      <c r="E7745">
        <v>4</v>
      </c>
      <c r="F7745">
        <v>2</v>
      </c>
      <c r="G7745" t="s">
        <v>14746</v>
      </c>
    </row>
    <row r="7746" spans="1:8" x14ac:dyDescent="0.2">
      <c r="A7746">
        <v>3.1721911788516102E+17</v>
      </c>
      <c r="B7746" t="s">
        <v>14747</v>
      </c>
      <c r="C7746" t="s">
        <v>14748</v>
      </c>
      <c r="D7746" s="1">
        <v>41361.471134259256</v>
      </c>
      <c r="E7746">
        <v>6</v>
      </c>
      <c r="F7746">
        <v>2</v>
      </c>
      <c r="G7746" t="s">
        <v>14749</v>
      </c>
    </row>
    <row r="7747" spans="1:8" x14ac:dyDescent="0.2">
      <c r="A7747">
        <v>3.17219377390952E+17</v>
      </c>
      <c r="B7747" t="s">
        <v>14750</v>
      </c>
      <c r="C7747" t="s">
        <v>14751</v>
      </c>
      <c r="D7747" s="1">
        <v>41361.47184027778</v>
      </c>
      <c r="E7747">
        <v>2</v>
      </c>
      <c r="F7747">
        <v>1</v>
      </c>
      <c r="G7747" t="s">
        <v>215</v>
      </c>
    </row>
    <row r="7748" spans="1:8" x14ac:dyDescent="0.2">
      <c r="A7748">
        <v>3.1721982315318797E+17</v>
      </c>
      <c r="B7748" t="s">
        <v>14752</v>
      </c>
      <c r="C7748" t="s">
        <v>14753</v>
      </c>
      <c r="D7748" s="1">
        <v>41361.473078703704</v>
      </c>
      <c r="E7748">
        <v>4</v>
      </c>
      <c r="F7748">
        <v>5</v>
      </c>
      <c r="G7748" t="s">
        <v>215</v>
      </c>
    </row>
    <row r="7749" spans="1:8" x14ac:dyDescent="0.2">
      <c r="A7749">
        <v>3.1722010420513498E+17</v>
      </c>
      <c r="B7749" t="s">
        <v>14754</v>
      </c>
      <c r="C7749" t="s">
        <v>14755</v>
      </c>
      <c r="D7749" s="1">
        <v>41361.473854166667</v>
      </c>
      <c r="E7749">
        <v>2</v>
      </c>
      <c r="F7749">
        <v>5</v>
      </c>
      <c r="G7749" t="s">
        <v>215</v>
      </c>
      <c r="H7749" t="s">
        <v>390</v>
      </c>
    </row>
    <row r="7750" spans="1:8" x14ac:dyDescent="0.2">
      <c r="A7750">
        <v>3.1722027532012698E+17</v>
      </c>
      <c r="B7750" t="s">
        <v>14756</v>
      </c>
      <c r="C7750" t="s">
        <v>14757</v>
      </c>
      <c r="D7750" s="1">
        <v>41361.474317129629</v>
      </c>
      <c r="E7750">
        <v>6</v>
      </c>
      <c r="F7750">
        <v>2</v>
      </c>
      <c r="G7750" t="s">
        <v>576</v>
      </c>
    </row>
    <row r="7751" spans="1:8" x14ac:dyDescent="0.2">
      <c r="A7751">
        <v>3.1722048522409498E+17</v>
      </c>
      <c r="B7751" t="s">
        <v>14758</v>
      </c>
      <c r="C7751" t="s">
        <v>14759</v>
      </c>
      <c r="D7751" s="1">
        <v>41361.474907407406</v>
      </c>
      <c r="E7751">
        <v>3</v>
      </c>
      <c r="F7751">
        <v>2</v>
      </c>
      <c r="G7751" t="s">
        <v>215</v>
      </c>
    </row>
    <row r="7752" spans="1:8" x14ac:dyDescent="0.2">
      <c r="A7752">
        <v>3.1722069808921299E+17</v>
      </c>
      <c r="B7752" t="s">
        <v>14760</v>
      </c>
      <c r="C7752" t="s">
        <v>14761</v>
      </c>
      <c r="D7752" s="1">
        <v>41361.475486111114</v>
      </c>
      <c r="E7752">
        <v>2</v>
      </c>
      <c r="F7752">
        <v>4</v>
      </c>
      <c r="G7752" t="s">
        <v>14762</v>
      </c>
    </row>
    <row r="7753" spans="1:8" x14ac:dyDescent="0.2">
      <c r="A7753">
        <v>3.1722090327876403E+17</v>
      </c>
      <c r="B7753" t="s">
        <v>14763</v>
      </c>
      <c r="C7753" t="s">
        <v>14764</v>
      </c>
      <c r="D7753" s="1">
        <v>41361.476053240738</v>
      </c>
      <c r="E7753">
        <v>10</v>
      </c>
      <c r="F7753">
        <v>4</v>
      </c>
      <c r="G7753" t="s">
        <v>14765</v>
      </c>
    </row>
    <row r="7754" spans="1:8" x14ac:dyDescent="0.2">
      <c r="A7754">
        <v>3.1722206630892301E+17</v>
      </c>
      <c r="B7754" t="s">
        <v>14766</v>
      </c>
      <c r="C7754" t="s">
        <v>14767</v>
      </c>
      <c r="D7754" s="1">
        <v>41361.479259259257</v>
      </c>
      <c r="E7754">
        <v>3</v>
      </c>
      <c r="F7754">
        <v>2</v>
      </c>
      <c r="G7754" t="s">
        <v>215</v>
      </c>
    </row>
    <row r="7755" spans="1:8" x14ac:dyDescent="0.2">
      <c r="A7755">
        <v>3.1722235742299302E+17</v>
      </c>
      <c r="B7755" t="s">
        <v>14768</v>
      </c>
      <c r="C7755" t="s">
        <v>14769</v>
      </c>
      <c r="D7755" s="1">
        <v>41361.480069444442</v>
      </c>
      <c r="E7755">
        <v>5</v>
      </c>
      <c r="F7755">
        <v>2</v>
      </c>
      <c r="G7755" t="s">
        <v>215</v>
      </c>
    </row>
    <row r="7756" spans="1:8" x14ac:dyDescent="0.2">
      <c r="A7756">
        <v>3.1722255584712698E+17</v>
      </c>
      <c r="B7756" t="s">
        <v>14770</v>
      </c>
      <c r="C7756" t="s">
        <v>14771</v>
      </c>
      <c r="D7756" s="1">
        <v>41361.480613425927</v>
      </c>
      <c r="E7756">
        <v>2</v>
      </c>
      <c r="F7756">
        <v>1</v>
      </c>
      <c r="G7756" t="s">
        <v>215</v>
      </c>
    </row>
    <row r="7757" spans="1:8" x14ac:dyDescent="0.2">
      <c r="A7757">
        <v>3.17222892683288E+17</v>
      </c>
      <c r="B7757" t="s">
        <v>14772</v>
      </c>
      <c r="C7757" t="s">
        <v>14773</v>
      </c>
      <c r="D7757" s="1">
        <v>41361.481539351851</v>
      </c>
      <c r="E7757">
        <v>2</v>
      </c>
      <c r="F7757">
        <v>1</v>
      </c>
      <c r="G7757" t="s">
        <v>14774</v>
      </c>
    </row>
    <row r="7758" spans="1:8" x14ac:dyDescent="0.2">
      <c r="A7758">
        <v>3.17223051156656E+17</v>
      </c>
      <c r="B7758" t="s">
        <v>14775</v>
      </c>
      <c r="C7758" t="s">
        <v>14776</v>
      </c>
      <c r="D7758" s="1">
        <v>41361.481979166667</v>
      </c>
      <c r="E7758">
        <v>3</v>
      </c>
      <c r="F7758">
        <v>2</v>
      </c>
      <c r="G7758" t="s">
        <v>215</v>
      </c>
    </row>
    <row r="7759" spans="1:8" x14ac:dyDescent="0.2">
      <c r="A7759">
        <v>3.1722324712712602E+17</v>
      </c>
      <c r="B7759" t="s">
        <v>14777</v>
      </c>
      <c r="C7759" t="s">
        <v>14778</v>
      </c>
      <c r="D7759" s="1">
        <v>41361.482523148145</v>
      </c>
      <c r="E7759">
        <v>6</v>
      </c>
      <c r="F7759">
        <v>6</v>
      </c>
      <c r="G7759" t="s">
        <v>215</v>
      </c>
    </row>
    <row r="7760" spans="1:8" x14ac:dyDescent="0.2">
      <c r="A7760">
        <v>3.1722348246533702E+17</v>
      </c>
      <c r="B7760" t="s">
        <v>14779</v>
      </c>
      <c r="C7760" t="s">
        <v>14780</v>
      </c>
      <c r="D7760" s="1">
        <v>41361.483171296299</v>
      </c>
      <c r="E7760">
        <v>7</v>
      </c>
      <c r="F7760">
        <v>5</v>
      </c>
      <c r="G7760" t="s">
        <v>215</v>
      </c>
    </row>
    <row r="7761" spans="1:8" x14ac:dyDescent="0.2">
      <c r="A7761">
        <v>3.17223699482808E+17</v>
      </c>
      <c r="B7761" t="s">
        <v>14781</v>
      </c>
      <c r="C7761" t="s">
        <v>14782</v>
      </c>
      <c r="D7761" s="1">
        <v>41361.483773148146</v>
      </c>
      <c r="E7761">
        <v>1</v>
      </c>
      <c r="F7761">
        <v>2</v>
      </c>
      <c r="G7761" t="s">
        <v>215</v>
      </c>
      <c r="H7761" t="s">
        <v>616</v>
      </c>
    </row>
    <row r="7762" spans="1:8" x14ac:dyDescent="0.2">
      <c r="A7762">
        <v>3.1722395231964698E+17</v>
      </c>
      <c r="B7762" t="s">
        <v>14783</v>
      </c>
      <c r="C7762" t="s">
        <v>14784</v>
      </c>
      <c r="D7762" s="1">
        <v>41361.484467592592</v>
      </c>
      <c r="E7762">
        <v>2</v>
      </c>
      <c r="F7762">
        <v>2</v>
      </c>
      <c r="G7762" t="s">
        <v>215</v>
      </c>
      <c r="H7762" t="s">
        <v>390</v>
      </c>
    </row>
    <row r="7763" spans="1:8" x14ac:dyDescent="0.2">
      <c r="A7763">
        <v>3.17224149342904E+17</v>
      </c>
      <c r="B7763" t="s">
        <v>14785</v>
      </c>
      <c r="C7763" t="s">
        <v>14786</v>
      </c>
      <c r="D7763" s="1">
        <v>41361.485011574077</v>
      </c>
      <c r="E7763">
        <v>7</v>
      </c>
      <c r="F7763">
        <v>9</v>
      </c>
      <c r="G7763" t="s">
        <v>14787</v>
      </c>
    </row>
    <row r="7764" spans="1:8" x14ac:dyDescent="0.2">
      <c r="A7764">
        <v>3.1722440903740998E+17</v>
      </c>
      <c r="B7764" t="s">
        <v>14788</v>
      </c>
      <c r="C7764" t="s">
        <v>14789</v>
      </c>
      <c r="D7764" s="1">
        <v>41361.485729166663</v>
      </c>
      <c r="E7764">
        <v>3</v>
      </c>
      <c r="F7764">
        <v>1</v>
      </c>
      <c r="G7764" t="s">
        <v>14790</v>
      </c>
    </row>
    <row r="7765" spans="1:8" x14ac:dyDescent="0.2">
      <c r="A7765">
        <v>3.1722484042157197E+17</v>
      </c>
      <c r="B7765" t="s">
        <v>14791</v>
      </c>
      <c r="C7765" t="s">
        <v>14792</v>
      </c>
      <c r="D7765" s="1">
        <v>41361.486921296295</v>
      </c>
      <c r="E7765">
        <v>6</v>
      </c>
      <c r="F7765">
        <v>5</v>
      </c>
      <c r="G7765" t="s">
        <v>14793</v>
      </c>
    </row>
    <row r="7766" spans="1:8" x14ac:dyDescent="0.2">
      <c r="A7766">
        <v>3.1722500371002502E+17</v>
      </c>
      <c r="B7766" t="s">
        <v>14794</v>
      </c>
      <c r="C7766" t="s">
        <v>14795</v>
      </c>
      <c r="D7766" s="1">
        <v>41361.487372685187</v>
      </c>
      <c r="E7766">
        <v>8</v>
      </c>
      <c r="F7766">
        <v>8</v>
      </c>
      <c r="G7766" t="s">
        <v>14796</v>
      </c>
    </row>
    <row r="7767" spans="1:8" x14ac:dyDescent="0.2">
      <c r="A7767">
        <v>3.1722513910636902E+17</v>
      </c>
      <c r="B7767" t="s">
        <v>14797</v>
      </c>
      <c r="C7767" t="s">
        <v>14798</v>
      </c>
      <c r="D7767" s="1">
        <v>41361.487743055557</v>
      </c>
      <c r="E7767">
        <v>11</v>
      </c>
      <c r="F7767">
        <v>7</v>
      </c>
      <c r="G7767" t="s">
        <v>215</v>
      </c>
    </row>
    <row r="7768" spans="1:8" x14ac:dyDescent="0.2">
      <c r="A7768">
        <v>3.1722530071291002E+17</v>
      </c>
      <c r="B7768" t="s">
        <v>14799</v>
      </c>
      <c r="C7768" t="s">
        <v>14800</v>
      </c>
      <c r="D7768" s="1">
        <v>41361.488194444442</v>
      </c>
      <c r="E7768">
        <v>6</v>
      </c>
      <c r="F7768">
        <v>5</v>
      </c>
      <c r="G7768" t="s">
        <v>215</v>
      </c>
    </row>
    <row r="7769" spans="1:8" x14ac:dyDescent="0.2">
      <c r="A7769">
        <v>3.1722634749793402E+17</v>
      </c>
      <c r="B7769" t="s">
        <v>14801</v>
      </c>
      <c r="C7769" t="s">
        <v>14802</v>
      </c>
      <c r="D7769" s="1">
        <v>41361.491076388891</v>
      </c>
      <c r="E7769">
        <v>4</v>
      </c>
      <c r="F7769">
        <v>1</v>
      </c>
      <c r="G7769" t="s">
        <v>215</v>
      </c>
    </row>
    <row r="7770" spans="1:8" x14ac:dyDescent="0.2">
      <c r="A7770">
        <v>3.1722658552047603E+17</v>
      </c>
      <c r="B7770" t="s">
        <v>14803</v>
      </c>
      <c r="C7770" t="s">
        <v>14804</v>
      </c>
      <c r="D7770" s="1">
        <v>41361.491736111115</v>
      </c>
      <c r="E7770">
        <v>7</v>
      </c>
      <c r="F7770">
        <v>2</v>
      </c>
      <c r="G7770" t="s">
        <v>14805</v>
      </c>
    </row>
    <row r="7771" spans="1:8" x14ac:dyDescent="0.2">
      <c r="A7771">
        <v>3.1722728499618598E+17</v>
      </c>
      <c r="B7771" t="s">
        <v>14806</v>
      </c>
      <c r="C7771" t="s">
        <v>14807</v>
      </c>
      <c r="D7771" s="1">
        <v>41361.493668981479</v>
      </c>
      <c r="E7771">
        <v>507</v>
      </c>
      <c r="F7771">
        <v>278</v>
      </c>
      <c r="G7771" t="s">
        <v>576</v>
      </c>
    </row>
    <row r="7772" spans="1:8" x14ac:dyDescent="0.2">
      <c r="A7772">
        <v>3.1722767825412902E+17</v>
      </c>
      <c r="B7772" t="s">
        <v>14808</v>
      </c>
      <c r="C7772" t="s">
        <v>14809</v>
      </c>
      <c r="D7772" s="1">
        <v>41361.494745370372</v>
      </c>
      <c r="E7772">
        <v>15</v>
      </c>
      <c r="F7772">
        <v>23</v>
      </c>
      <c r="G7772" t="s">
        <v>215</v>
      </c>
    </row>
    <row r="7773" spans="1:8" x14ac:dyDescent="0.2">
      <c r="A7773">
        <v>3.1722792524830701E+17</v>
      </c>
      <c r="B7773" t="s">
        <v>14810</v>
      </c>
      <c r="C7773" t="s">
        <v>14811</v>
      </c>
      <c r="D7773" s="1">
        <v>41361.495428240742</v>
      </c>
      <c r="E7773">
        <v>6</v>
      </c>
      <c r="F7773">
        <v>1</v>
      </c>
      <c r="G7773" t="s">
        <v>215</v>
      </c>
    </row>
    <row r="7774" spans="1:8" x14ac:dyDescent="0.2">
      <c r="A7774">
        <v>3.1722816027611501E+17</v>
      </c>
      <c r="B7774" t="s">
        <v>14812</v>
      </c>
      <c r="C7774" t="s">
        <v>14813</v>
      </c>
      <c r="D7774" s="1">
        <v>41361.496076388888</v>
      </c>
      <c r="E7774">
        <v>2</v>
      </c>
      <c r="F7774">
        <v>1</v>
      </c>
      <c r="G7774" t="s">
        <v>215</v>
      </c>
    </row>
    <row r="7775" spans="1:8" x14ac:dyDescent="0.2">
      <c r="A7775">
        <v>3.1722844994313798E+17</v>
      </c>
      <c r="B7775" t="s">
        <v>14814</v>
      </c>
      <c r="C7775" t="s">
        <v>14815</v>
      </c>
      <c r="D7775" s="1">
        <v>41361.496874999997</v>
      </c>
      <c r="E7775">
        <v>10</v>
      </c>
      <c r="F7775">
        <v>9</v>
      </c>
      <c r="G7775" t="s">
        <v>14816</v>
      </c>
    </row>
    <row r="7776" spans="1:8" x14ac:dyDescent="0.2">
      <c r="A7776">
        <v>3.1722862253036301E+17</v>
      </c>
      <c r="B7776" t="s">
        <v>14817</v>
      </c>
      <c r="C7776" t="s">
        <v>14818</v>
      </c>
      <c r="D7776" s="1">
        <v>41361.497361111113</v>
      </c>
      <c r="E7776">
        <v>9</v>
      </c>
      <c r="F7776">
        <v>6</v>
      </c>
      <c r="G7776" t="s">
        <v>14819</v>
      </c>
    </row>
    <row r="7777" spans="1:8" x14ac:dyDescent="0.2">
      <c r="A7777">
        <v>3.1722936259015002E+17</v>
      </c>
      <c r="B7777" t="s">
        <v>14820</v>
      </c>
      <c r="C7777" t="s">
        <v>14821</v>
      </c>
      <c r="D7777" s="1">
        <v>41361.499398148146</v>
      </c>
      <c r="E7777">
        <v>3</v>
      </c>
      <c r="F7777">
        <v>3</v>
      </c>
      <c r="G7777" t="s">
        <v>215</v>
      </c>
      <c r="H7777" t="s">
        <v>390</v>
      </c>
    </row>
    <row r="7778" spans="1:8" x14ac:dyDescent="0.2">
      <c r="A7778">
        <v>3.1722954582668403E+17</v>
      </c>
      <c r="B7778" t="s">
        <v>14822</v>
      </c>
      <c r="C7778" t="s">
        <v>14823</v>
      </c>
      <c r="D7778" s="1">
        <v>41361.499907407408</v>
      </c>
      <c r="E7778">
        <v>5</v>
      </c>
      <c r="F7778">
        <v>3</v>
      </c>
      <c r="G7778" t="s">
        <v>215</v>
      </c>
    </row>
    <row r="7779" spans="1:8" x14ac:dyDescent="0.2">
      <c r="A7779">
        <v>3.1722994541385702E+17</v>
      </c>
      <c r="B7779" t="s">
        <v>14824</v>
      </c>
      <c r="C7779" t="s">
        <v>14825</v>
      </c>
      <c r="D7779" s="1">
        <v>41361.501006944447</v>
      </c>
      <c r="E7779">
        <v>2</v>
      </c>
      <c r="F7779">
        <v>3</v>
      </c>
      <c r="G7779" t="s">
        <v>487</v>
      </c>
    </row>
    <row r="7780" spans="1:8" x14ac:dyDescent="0.2">
      <c r="A7780">
        <v>3.17230548030472E+17</v>
      </c>
      <c r="B7780" t="s">
        <v>14826</v>
      </c>
      <c r="C7780" t="s">
        <v>14827</v>
      </c>
      <c r="D7780" s="1">
        <v>41361.50267361111</v>
      </c>
      <c r="E7780">
        <v>3</v>
      </c>
      <c r="F7780">
        <v>2</v>
      </c>
      <c r="G7780" t="s">
        <v>215</v>
      </c>
    </row>
    <row r="7781" spans="1:8" x14ac:dyDescent="0.2">
      <c r="A7781">
        <v>3.1723175255490099E+17</v>
      </c>
      <c r="B7781" t="s">
        <v>14828</v>
      </c>
      <c r="C7781" t="s">
        <v>14829</v>
      </c>
      <c r="D7781" s="1">
        <v>41361.505995370368</v>
      </c>
      <c r="E7781">
        <v>36</v>
      </c>
      <c r="F7781">
        <v>23</v>
      </c>
      <c r="G7781" t="s">
        <v>215</v>
      </c>
    </row>
    <row r="7782" spans="1:8" x14ac:dyDescent="0.2">
      <c r="A7782">
        <v>3.1723192017606598E+17</v>
      </c>
      <c r="B7782" t="s">
        <v>14830</v>
      </c>
      <c r="C7782" t="s">
        <v>14831</v>
      </c>
      <c r="D7782" s="1">
        <v>41361.506458333337</v>
      </c>
      <c r="E7782">
        <v>29</v>
      </c>
      <c r="F7782">
        <v>11</v>
      </c>
      <c r="G7782" t="s">
        <v>215</v>
      </c>
    </row>
    <row r="7783" spans="1:8" x14ac:dyDescent="0.2">
      <c r="A7783">
        <v>3.1724380342780301E+17</v>
      </c>
      <c r="B7783" t="s">
        <v>14832</v>
      </c>
      <c r="C7783" t="s">
        <v>14833</v>
      </c>
      <c r="D7783" s="1">
        <v>41361.539247685185</v>
      </c>
      <c r="E7783">
        <v>6</v>
      </c>
      <c r="F7783">
        <v>3</v>
      </c>
      <c r="G7783" t="e">
        <f>_xlfn.SINGLE( _xlfn.SINGLE( _xlfn.SINGLE(theBrick)))</f>
        <v>#NAME?</v>
      </c>
    </row>
    <row r="7784" spans="1:8" x14ac:dyDescent="0.2">
      <c r="A7784">
        <v>3.1724392719332902E+17</v>
      </c>
      <c r="B7784" t="s">
        <v>14834</v>
      </c>
      <c r="C7784" t="s">
        <v>14835</v>
      </c>
      <c r="D7784" s="1">
        <v>41361.539594907408</v>
      </c>
      <c r="E7784">
        <v>16</v>
      </c>
      <c r="F7784">
        <v>41</v>
      </c>
      <c r="G7784" t="s">
        <v>215</v>
      </c>
    </row>
    <row r="7785" spans="1:8" x14ac:dyDescent="0.2">
      <c r="A7785">
        <v>3.1724469715430099E+17</v>
      </c>
      <c r="B7785" t="s">
        <v>14836</v>
      </c>
      <c r="C7785" t="s">
        <v>14837</v>
      </c>
      <c r="D7785" s="1">
        <v>41361.541712962964</v>
      </c>
      <c r="E7785">
        <v>71</v>
      </c>
      <c r="F7785">
        <v>137</v>
      </c>
    </row>
    <row r="7786" spans="1:8" x14ac:dyDescent="0.2">
      <c r="A7786">
        <v>3.1724516443331302E+17</v>
      </c>
      <c r="B7786" t="s">
        <v>14838</v>
      </c>
      <c r="C7786" t="s">
        <v>14839</v>
      </c>
      <c r="D7786" s="1">
        <v>41361.542997685188</v>
      </c>
      <c r="E7786">
        <v>13</v>
      </c>
      <c r="F7786">
        <v>13</v>
      </c>
      <c r="G7786" t="s">
        <v>215</v>
      </c>
    </row>
    <row r="7787" spans="1:8" x14ac:dyDescent="0.2">
      <c r="A7787">
        <v>3.1724586498274899E+17</v>
      </c>
      <c r="B7787" t="s">
        <v>14840</v>
      </c>
      <c r="C7787" t="s">
        <v>14841</v>
      </c>
      <c r="D7787" s="1">
        <v>41361.544942129629</v>
      </c>
      <c r="E7787">
        <v>15</v>
      </c>
      <c r="F7787">
        <v>13</v>
      </c>
      <c r="G7787" t="s">
        <v>215</v>
      </c>
    </row>
    <row r="7788" spans="1:8" x14ac:dyDescent="0.2">
      <c r="A7788">
        <v>3.17245973275488E+17</v>
      </c>
      <c r="B7788" t="s">
        <v>14842</v>
      </c>
      <c r="C7788" t="s">
        <v>14843</v>
      </c>
      <c r="D7788" s="1">
        <v>41361.545231481483</v>
      </c>
      <c r="E7788">
        <v>23</v>
      </c>
      <c r="F7788">
        <v>23</v>
      </c>
      <c r="G7788" t="s">
        <v>215</v>
      </c>
      <c r="H7788" t="s">
        <v>390</v>
      </c>
    </row>
    <row r="7789" spans="1:8" x14ac:dyDescent="0.2">
      <c r="A7789">
        <v>3.1724747979399501E+17</v>
      </c>
      <c r="B7789" t="s">
        <v>14844</v>
      </c>
      <c r="C7789" t="s">
        <v>14845</v>
      </c>
      <c r="D7789" s="1">
        <v>41361.549398148149</v>
      </c>
      <c r="E7789">
        <v>23</v>
      </c>
      <c r="F7789">
        <v>16</v>
      </c>
      <c r="G7789" t="s">
        <v>215</v>
      </c>
    </row>
    <row r="7790" spans="1:8" x14ac:dyDescent="0.2">
      <c r="A7790">
        <v>3.1724850096021498E+17</v>
      </c>
      <c r="B7790" t="s">
        <v>14846</v>
      </c>
      <c r="C7790" t="s">
        <v>14847</v>
      </c>
      <c r="D7790" s="1">
        <v>41361.552210648151</v>
      </c>
      <c r="E7790">
        <v>34</v>
      </c>
      <c r="F7790">
        <v>14</v>
      </c>
      <c r="G7790" t="s">
        <v>215</v>
      </c>
    </row>
    <row r="7791" spans="1:8" x14ac:dyDescent="0.2">
      <c r="A7791">
        <v>3.1727653023134899E+17</v>
      </c>
      <c r="B7791" t="s">
        <v>14848</v>
      </c>
      <c r="C7791" t="s">
        <v>14849</v>
      </c>
      <c r="D7791" s="1">
        <v>41361.629560185182</v>
      </c>
      <c r="E7791">
        <v>111</v>
      </c>
      <c r="F7791">
        <v>96</v>
      </c>
      <c r="G7791" t="s">
        <v>89</v>
      </c>
    </row>
    <row r="7792" spans="1:8" x14ac:dyDescent="0.2">
      <c r="A7792">
        <v>3.1727884414917798E+17</v>
      </c>
      <c r="B7792" t="s">
        <v>14850</v>
      </c>
      <c r="C7792" t="s">
        <v>14851</v>
      </c>
      <c r="D7792" s="1">
        <v>41361.635937500003</v>
      </c>
      <c r="E7792">
        <v>253</v>
      </c>
      <c r="F7792">
        <v>167</v>
      </c>
    </row>
    <row r="7793" spans="1:8" x14ac:dyDescent="0.2">
      <c r="A7793">
        <v>3.1727922681651597E+17</v>
      </c>
      <c r="B7793" t="s">
        <v>14852</v>
      </c>
      <c r="C7793" t="s">
        <v>14853</v>
      </c>
      <c r="D7793" s="1">
        <v>41361.637002314812</v>
      </c>
      <c r="E7793">
        <v>2</v>
      </c>
      <c r="F7793">
        <v>1</v>
      </c>
      <c r="G7793" t="s">
        <v>89</v>
      </c>
    </row>
    <row r="7794" spans="1:8" x14ac:dyDescent="0.2">
      <c r="A7794">
        <v>3.1727953258545498E+17</v>
      </c>
      <c r="B7794" t="s">
        <v>14854</v>
      </c>
      <c r="C7794" t="s">
        <v>14855</v>
      </c>
      <c r="D7794" s="1">
        <v>41361.637835648151</v>
      </c>
      <c r="E7794">
        <v>0</v>
      </c>
      <c r="F7794">
        <v>0</v>
      </c>
      <c r="G7794" t="e">
        <f>pedal_real_fast</f>
        <v>#NAME?</v>
      </c>
    </row>
    <row r="7795" spans="1:8" x14ac:dyDescent="0.2">
      <c r="A7795">
        <v>3.1727984698209402E+17</v>
      </c>
      <c r="B7795" t="s">
        <v>14856</v>
      </c>
      <c r="C7795" t="e">
        <f xml:space="preserve"> BigBobScott I will.</f>
        <v>#NAME?</v>
      </c>
      <c r="D7795" s="1">
        <v>41361.638703703706</v>
      </c>
      <c r="E7795">
        <v>5</v>
      </c>
      <c r="F7795">
        <v>3</v>
      </c>
      <c r="G7795" t="s">
        <v>89</v>
      </c>
    </row>
    <row r="7796" spans="1:8" x14ac:dyDescent="0.2">
      <c r="A7796">
        <v>3.1728182386661702E+17</v>
      </c>
      <c r="B7796" t="s">
        <v>14857</v>
      </c>
      <c r="C7796" t="e">
        <f>_xlfn.SINGLE( TheMayorMatt my Father), Fred C. Trump.</f>
        <v>#NAME?</v>
      </c>
      <c r="D7796" s="1">
        <v>41361.644166666665</v>
      </c>
      <c r="E7796">
        <v>16</v>
      </c>
      <c r="F7796">
        <v>48</v>
      </c>
      <c r="G7796" t="s">
        <v>89</v>
      </c>
    </row>
    <row r="7797" spans="1:8" x14ac:dyDescent="0.2">
      <c r="A7797">
        <v>3.1728293294545299E+17</v>
      </c>
      <c r="B7797" t="s">
        <v>14858</v>
      </c>
      <c r="C7797" t="s">
        <v>14859</v>
      </c>
      <c r="D7797" s="1">
        <v>41361.647222222222</v>
      </c>
      <c r="E7797">
        <v>0</v>
      </c>
      <c r="F7797">
        <v>1</v>
      </c>
      <c r="G7797" t="s">
        <v>89</v>
      </c>
    </row>
    <row r="7798" spans="1:8" x14ac:dyDescent="0.2">
      <c r="A7798">
        <v>3.17314149816336E+17</v>
      </c>
      <c r="B7798" t="s">
        <v>14860</v>
      </c>
      <c r="C7798" t="e">
        <f xml:space="preserve"> BeaumontAnthony Thanks Anthony.</f>
        <v>#NAME?</v>
      </c>
      <c r="D7798" s="1">
        <v>41361.733368055553</v>
      </c>
      <c r="E7798">
        <v>1</v>
      </c>
      <c r="F7798">
        <v>1</v>
      </c>
      <c r="G7798" t="s">
        <v>89</v>
      </c>
    </row>
    <row r="7799" spans="1:8" x14ac:dyDescent="0.2">
      <c r="A7799">
        <v>3.1731993007896102E+17</v>
      </c>
      <c r="B7799" t="s">
        <v>14861</v>
      </c>
      <c r="C7799" t="s">
        <v>14862</v>
      </c>
      <c r="D7799" s="1">
        <v>41361.74931712963</v>
      </c>
      <c r="E7799">
        <v>454</v>
      </c>
      <c r="F7799">
        <v>209</v>
      </c>
    </row>
    <row r="7800" spans="1:8" x14ac:dyDescent="0.2">
      <c r="A7800">
        <v>3.1732010147080102E+17</v>
      </c>
      <c r="B7800" t="s">
        <v>14863</v>
      </c>
      <c r="C7800" t="s">
        <v>14864</v>
      </c>
      <c r="D7800" s="1">
        <v>41361.749791666669</v>
      </c>
      <c r="E7800">
        <v>263</v>
      </c>
      <c r="F7800">
        <v>143</v>
      </c>
    </row>
    <row r="7801" spans="1:8" x14ac:dyDescent="0.2">
      <c r="A7801">
        <v>3.1734273046651597E+17</v>
      </c>
      <c r="B7801" t="s">
        <v>14865</v>
      </c>
      <c r="C7801" t="s">
        <v>14866</v>
      </c>
      <c r="D7801" s="1">
        <v>41361.8122337963</v>
      </c>
      <c r="E7801">
        <v>88</v>
      </c>
      <c r="F7801">
        <v>16</v>
      </c>
    </row>
    <row r="7802" spans="1:8" x14ac:dyDescent="0.2">
      <c r="A7802">
        <v>3.1735063018222701E+17</v>
      </c>
      <c r="B7802" t="s">
        <v>14867</v>
      </c>
      <c r="C7802" t="s">
        <v>14868</v>
      </c>
      <c r="D7802" s="1">
        <v>41361.834027777775</v>
      </c>
      <c r="E7802">
        <v>40</v>
      </c>
      <c r="F7802">
        <v>34</v>
      </c>
      <c r="G7802" t="s">
        <v>89</v>
      </c>
    </row>
    <row r="7803" spans="1:8" x14ac:dyDescent="0.2">
      <c r="A7803">
        <v>3.1735091860774003E+17</v>
      </c>
      <c r="B7803" t="s">
        <v>14869</v>
      </c>
      <c r="C7803" t="s">
        <v>14870</v>
      </c>
      <c r="D7803" s="1">
        <v>41361.834826388891</v>
      </c>
      <c r="E7803">
        <v>19</v>
      </c>
      <c r="F7803">
        <v>15</v>
      </c>
      <c r="G7803" t="s">
        <v>215</v>
      </c>
    </row>
    <row r="7804" spans="1:8" x14ac:dyDescent="0.2">
      <c r="A7804">
        <v>3.1735429466176698E+17</v>
      </c>
      <c r="B7804" t="s">
        <v>14871</v>
      </c>
      <c r="C7804" t="s">
        <v>14872</v>
      </c>
      <c r="D7804" s="1">
        <v>41361.844143518516</v>
      </c>
      <c r="E7804">
        <v>22</v>
      </c>
      <c r="F7804">
        <v>27</v>
      </c>
      <c r="G7804" t="s">
        <v>89</v>
      </c>
    </row>
    <row r="7805" spans="1:8" x14ac:dyDescent="0.2">
      <c r="A7805">
        <v>3.1736864273401798E+17</v>
      </c>
      <c r="B7805" t="s">
        <v>14873</v>
      </c>
      <c r="C7805" t="s">
        <v>14874</v>
      </c>
      <c r="D7805" s="1">
        <v>41361.883738425924</v>
      </c>
      <c r="E7805">
        <v>19</v>
      </c>
      <c r="F7805">
        <v>17</v>
      </c>
      <c r="G7805" t="s">
        <v>89</v>
      </c>
    </row>
    <row r="7806" spans="1:8" x14ac:dyDescent="0.2">
      <c r="A7806">
        <v>3.1737239785664902E+17</v>
      </c>
      <c r="B7806" t="s">
        <v>14875</v>
      </c>
      <c r="C7806" t="s">
        <v>14876</v>
      </c>
      <c r="D7806" s="1">
        <v>41361.894097222219</v>
      </c>
      <c r="E7806">
        <v>8</v>
      </c>
      <c r="F7806">
        <v>6</v>
      </c>
      <c r="G7806" t="s">
        <v>576</v>
      </c>
      <c r="H7806" t="s">
        <v>390</v>
      </c>
    </row>
    <row r="7807" spans="1:8" x14ac:dyDescent="0.2">
      <c r="A7807">
        <v>3.17372630384656E+17</v>
      </c>
      <c r="B7807" t="s">
        <v>14877</v>
      </c>
      <c r="C7807" t="s">
        <v>14878</v>
      </c>
      <c r="D7807" s="1">
        <v>41361.894745370373</v>
      </c>
      <c r="E7807">
        <v>3</v>
      </c>
      <c r="F7807">
        <v>6</v>
      </c>
      <c r="G7807" t="s">
        <v>215</v>
      </c>
    </row>
    <row r="7808" spans="1:8" x14ac:dyDescent="0.2">
      <c r="A7808">
        <v>3.1737689786247898E+17</v>
      </c>
      <c r="B7808" t="s">
        <v>14879</v>
      </c>
      <c r="C7808" t="s">
        <v>14880</v>
      </c>
      <c r="D7808" s="1">
        <v>41361.9065162037</v>
      </c>
      <c r="E7808">
        <v>14</v>
      </c>
      <c r="F7808">
        <v>7</v>
      </c>
      <c r="G7808" t="s">
        <v>576</v>
      </c>
    </row>
    <row r="7809" spans="1:8" x14ac:dyDescent="0.2">
      <c r="A7809">
        <v>3.17377116935176E+17</v>
      </c>
      <c r="B7809" t="s">
        <v>14881</v>
      </c>
      <c r="C7809" t="s">
        <v>14882</v>
      </c>
      <c r="D7809" s="1">
        <v>41361.907118055555</v>
      </c>
      <c r="E7809">
        <v>7</v>
      </c>
      <c r="F7809">
        <v>7</v>
      </c>
      <c r="G7809" t="s">
        <v>14883</v>
      </c>
    </row>
    <row r="7810" spans="1:8" x14ac:dyDescent="0.2">
      <c r="A7810">
        <v>3.1740713662166598E+17</v>
      </c>
      <c r="B7810" t="s">
        <v>14884</v>
      </c>
      <c r="C7810" t="s">
        <v>14885</v>
      </c>
      <c r="D7810" s="1">
        <v>41361.989965277775</v>
      </c>
      <c r="E7810">
        <v>47</v>
      </c>
      <c r="F7810">
        <v>25</v>
      </c>
    </row>
    <row r="7811" spans="1:8" x14ac:dyDescent="0.2">
      <c r="A7811">
        <v>3.1740862068385299E+17</v>
      </c>
      <c r="B7811" t="s">
        <v>14886</v>
      </c>
      <c r="C7811" t="s">
        <v>14887</v>
      </c>
      <c r="D7811" s="1">
        <v>41361.994050925925</v>
      </c>
      <c r="E7811">
        <v>9</v>
      </c>
      <c r="F7811">
        <v>7</v>
      </c>
      <c r="G7811" t="s">
        <v>14888</v>
      </c>
    </row>
    <row r="7812" spans="1:8" x14ac:dyDescent="0.2">
      <c r="A7812">
        <v>3.1740952835221901E+17</v>
      </c>
      <c r="B7812" t="s">
        <v>14889</v>
      </c>
      <c r="C7812" t="s">
        <v>14890</v>
      </c>
      <c r="D7812" s="1">
        <v>41361.996562499997</v>
      </c>
      <c r="E7812">
        <v>390</v>
      </c>
      <c r="F7812">
        <v>444</v>
      </c>
      <c r="G7812" t="s">
        <v>215</v>
      </c>
    </row>
    <row r="7813" spans="1:8" x14ac:dyDescent="0.2">
      <c r="A7813">
        <v>3.1741073777139302E+17</v>
      </c>
      <c r="B7813" t="s">
        <v>14891</v>
      </c>
      <c r="C7813" t="s">
        <v>14892</v>
      </c>
      <c r="D7813" s="1">
        <v>41361.999895833331</v>
      </c>
      <c r="E7813">
        <v>16</v>
      </c>
      <c r="F7813">
        <v>2</v>
      </c>
      <c r="G7813" t="s">
        <v>576</v>
      </c>
    </row>
    <row r="7814" spans="1:8" x14ac:dyDescent="0.2">
      <c r="A7814">
        <v>3.1741144917567802E+17</v>
      </c>
      <c r="B7814" t="s">
        <v>14893</v>
      </c>
      <c r="C7814" t="s">
        <v>14894</v>
      </c>
      <c r="D7814" s="1">
        <v>41362.001863425925</v>
      </c>
      <c r="E7814">
        <v>15</v>
      </c>
      <c r="F7814">
        <v>12</v>
      </c>
      <c r="G7814" t="s">
        <v>576</v>
      </c>
    </row>
    <row r="7815" spans="1:8" x14ac:dyDescent="0.2">
      <c r="A7815">
        <v>3.1741164474348698E+17</v>
      </c>
      <c r="B7815" t="s">
        <v>14895</v>
      </c>
      <c r="C7815" t="s">
        <v>14896</v>
      </c>
      <c r="D7815" s="1">
        <v>41362.002395833333</v>
      </c>
      <c r="E7815">
        <v>23</v>
      </c>
      <c r="F7815">
        <v>9</v>
      </c>
      <c r="G7815" t="s">
        <v>215</v>
      </c>
      <c r="H7815" t="s">
        <v>390</v>
      </c>
    </row>
    <row r="7816" spans="1:8" x14ac:dyDescent="0.2">
      <c r="A7816">
        <v>3.1762273488249997E+17</v>
      </c>
      <c r="B7816" t="s">
        <v>14897</v>
      </c>
      <c r="C7816" t="s">
        <v>14898</v>
      </c>
      <c r="D7816" s="1">
        <v>41362.58489583333</v>
      </c>
      <c r="E7816">
        <v>421</v>
      </c>
      <c r="F7816">
        <v>91</v>
      </c>
      <c r="G7816" t="s">
        <v>89</v>
      </c>
    </row>
    <row r="7817" spans="1:8" x14ac:dyDescent="0.2">
      <c r="A7817">
        <v>3.1763485465524998E+17</v>
      </c>
      <c r="B7817" t="s">
        <v>14899</v>
      </c>
      <c r="C7817" t="s">
        <v>14900</v>
      </c>
      <c r="D7817" s="1">
        <v>41362.618344907409</v>
      </c>
      <c r="E7817">
        <v>542</v>
      </c>
      <c r="F7817">
        <v>204</v>
      </c>
    </row>
    <row r="7818" spans="1:8" x14ac:dyDescent="0.2">
      <c r="A7818">
        <v>3.1765571399020499E+17</v>
      </c>
      <c r="B7818" t="s">
        <v>14901</v>
      </c>
      <c r="C7818" t="s">
        <v>14902</v>
      </c>
      <c r="D7818" s="1">
        <v>41362.675902777781</v>
      </c>
      <c r="E7818">
        <v>262</v>
      </c>
      <c r="F7818">
        <v>137</v>
      </c>
      <c r="G7818" t="s">
        <v>89</v>
      </c>
    </row>
    <row r="7819" spans="1:8" x14ac:dyDescent="0.2">
      <c r="A7819">
        <v>3.1766828194530899E+17</v>
      </c>
      <c r="B7819" t="s">
        <v>14903</v>
      </c>
      <c r="C7819" t="s">
        <v>14904</v>
      </c>
      <c r="D7819" s="1">
        <v>41362.710590277777</v>
      </c>
      <c r="E7819">
        <v>29</v>
      </c>
      <c r="F7819">
        <v>15</v>
      </c>
      <c r="G7819" t="s">
        <v>576</v>
      </c>
    </row>
    <row r="7820" spans="1:8" x14ac:dyDescent="0.2">
      <c r="A7820">
        <v>3.1767839498266598E+17</v>
      </c>
      <c r="B7820" t="s">
        <v>14905</v>
      </c>
      <c r="C7820" t="s">
        <v>14906</v>
      </c>
      <c r="D7820" s="1">
        <v>41362.738495370373</v>
      </c>
      <c r="E7820">
        <v>610</v>
      </c>
      <c r="F7820">
        <v>237</v>
      </c>
    </row>
    <row r="7821" spans="1:8" x14ac:dyDescent="0.2">
      <c r="A7821">
        <v>3.1767921060282701E+17</v>
      </c>
      <c r="B7821" t="s">
        <v>14907</v>
      </c>
      <c r="C7821" t="s">
        <v>14908</v>
      </c>
      <c r="D7821" s="1">
        <v>41362.740740740737</v>
      </c>
      <c r="E7821">
        <v>275</v>
      </c>
      <c r="F7821">
        <v>148</v>
      </c>
    </row>
    <row r="7822" spans="1:8" x14ac:dyDescent="0.2">
      <c r="A7822">
        <v>3.1768576961347898E+17</v>
      </c>
      <c r="B7822" t="s">
        <v>14909</v>
      </c>
      <c r="C7822" t="s">
        <v>14910</v>
      </c>
      <c r="D7822" s="1">
        <v>41362.758842592593</v>
      </c>
      <c r="E7822">
        <v>347</v>
      </c>
      <c r="F7822">
        <v>211</v>
      </c>
    </row>
    <row r="7823" spans="1:8" x14ac:dyDescent="0.2">
      <c r="A7823">
        <v>3.17700194269552E+17</v>
      </c>
      <c r="B7823" t="s">
        <v>14911</v>
      </c>
      <c r="C7823" t="s">
        <v>14912</v>
      </c>
      <c r="D7823" s="1">
        <v>41362.798645833333</v>
      </c>
      <c r="E7823">
        <v>278</v>
      </c>
      <c r="F7823">
        <v>173</v>
      </c>
    </row>
    <row r="7824" spans="1:8" x14ac:dyDescent="0.2">
      <c r="A7824">
        <v>3.1775229757476E+17</v>
      </c>
      <c r="B7824" t="s">
        <v>14913</v>
      </c>
      <c r="C7824" t="s">
        <v>14914</v>
      </c>
      <c r="D7824" s="1">
        <v>41362.942418981482</v>
      </c>
      <c r="E7824">
        <v>15</v>
      </c>
      <c r="F7824">
        <v>9</v>
      </c>
      <c r="G7824" t="s">
        <v>215</v>
      </c>
    </row>
    <row r="7825" spans="1:8" x14ac:dyDescent="0.2">
      <c r="A7825">
        <v>3.1777740722864102E+17</v>
      </c>
      <c r="B7825" t="s">
        <v>14915</v>
      </c>
      <c r="C7825" t="s">
        <v>14916</v>
      </c>
      <c r="D7825" s="1">
        <v>41363.011712962965</v>
      </c>
      <c r="E7825">
        <v>30</v>
      </c>
      <c r="F7825">
        <v>16</v>
      </c>
      <c r="G7825" t="s">
        <v>89</v>
      </c>
    </row>
    <row r="7826" spans="1:8" x14ac:dyDescent="0.2">
      <c r="A7826">
        <v>3.1782008282481798E+17</v>
      </c>
      <c r="B7826" t="s">
        <v>14917</v>
      </c>
      <c r="C7826" t="s">
        <v>14918</v>
      </c>
      <c r="D7826" s="1">
        <v>41363.129479166666</v>
      </c>
      <c r="E7826">
        <v>3</v>
      </c>
      <c r="F7826">
        <v>0</v>
      </c>
      <c r="G7826" t="s">
        <v>89</v>
      </c>
    </row>
    <row r="7827" spans="1:8" x14ac:dyDescent="0.2">
      <c r="A7827">
        <v>3.1786934730767501E+17</v>
      </c>
      <c r="B7827" t="s">
        <v>14919</v>
      </c>
      <c r="C7827" t="s">
        <v>14920</v>
      </c>
      <c r="D7827" s="1">
        <v>41363.265416666669</v>
      </c>
      <c r="E7827">
        <v>50</v>
      </c>
      <c r="F7827">
        <v>14</v>
      </c>
      <c r="G7827" t="s">
        <v>576</v>
      </c>
    </row>
    <row r="7828" spans="1:8" x14ac:dyDescent="0.2">
      <c r="A7828">
        <v>3.1787090062200397E+17</v>
      </c>
      <c r="B7828" t="s">
        <v>14921</v>
      </c>
      <c r="C7828" t="s">
        <v>14922</v>
      </c>
      <c r="D7828" s="1">
        <v>41363.26971064815</v>
      </c>
      <c r="E7828">
        <v>90</v>
      </c>
      <c r="F7828">
        <v>121</v>
      </c>
      <c r="G7828" t="s">
        <v>215</v>
      </c>
      <c r="H7828" t="s">
        <v>390</v>
      </c>
    </row>
    <row r="7829" spans="1:8" x14ac:dyDescent="0.2">
      <c r="A7829">
        <v>3.1787192457324499E+17</v>
      </c>
      <c r="B7829" t="s">
        <v>14923</v>
      </c>
      <c r="C7829" t="s">
        <v>14924</v>
      </c>
      <c r="D7829" s="1">
        <v>41363.272534722222</v>
      </c>
      <c r="E7829">
        <v>50</v>
      </c>
      <c r="F7829">
        <v>38</v>
      </c>
      <c r="G7829" t="s">
        <v>215</v>
      </c>
    </row>
    <row r="7830" spans="1:8" x14ac:dyDescent="0.2">
      <c r="A7830">
        <v>3.1793039172816E+17</v>
      </c>
      <c r="B7830" t="s">
        <v>14925</v>
      </c>
      <c r="C7830" t="e">
        <f>_xlfn.SINGLE( gramma421 not recent), long term support for the autism community.</f>
        <v>#NAME?</v>
      </c>
      <c r="D7830" s="1">
        <v>41363.433865740742</v>
      </c>
      <c r="E7830">
        <v>9</v>
      </c>
      <c r="F7830">
        <v>11</v>
      </c>
      <c r="G7830" t="s">
        <v>89</v>
      </c>
    </row>
    <row r="7831" spans="1:8" x14ac:dyDescent="0.2">
      <c r="A7831">
        <v>3.1793247844476102E+17</v>
      </c>
      <c r="B7831" t="s">
        <v>14926</v>
      </c>
      <c r="C7831" t="s">
        <v>14927</v>
      </c>
      <c r="D7831" s="1">
        <v>41363.439629629633</v>
      </c>
      <c r="E7831">
        <v>12</v>
      </c>
      <c r="F7831">
        <v>10</v>
      </c>
      <c r="G7831" t="s">
        <v>215</v>
      </c>
    </row>
    <row r="7832" spans="1:8" x14ac:dyDescent="0.2">
      <c r="A7832">
        <v>3.1793611642884E+17</v>
      </c>
      <c r="B7832" t="s">
        <v>14928</v>
      </c>
      <c r="C7832" t="s">
        <v>14929</v>
      </c>
      <c r="D7832" s="1">
        <v>41363.449664351851</v>
      </c>
      <c r="E7832">
        <v>30</v>
      </c>
      <c r="F7832">
        <v>21</v>
      </c>
      <c r="G7832" t="s">
        <v>215</v>
      </c>
      <c r="H7832" t="s">
        <v>390</v>
      </c>
    </row>
    <row r="7833" spans="1:8" x14ac:dyDescent="0.2">
      <c r="A7833">
        <v>3.1796283597405299E+17</v>
      </c>
      <c r="B7833" t="s">
        <v>14930</v>
      </c>
      <c r="C7833" t="s">
        <v>14931</v>
      </c>
      <c r="D7833" s="1">
        <v>41363.523402777777</v>
      </c>
      <c r="E7833">
        <v>340</v>
      </c>
      <c r="F7833">
        <v>171</v>
      </c>
    </row>
    <row r="7834" spans="1:8" x14ac:dyDescent="0.2">
      <c r="A7834">
        <v>3.1796513528309299E+17</v>
      </c>
      <c r="B7834" t="s">
        <v>14932</v>
      </c>
      <c r="C7834" t="s">
        <v>14933</v>
      </c>
      <c r="D7834" s="1">
        <v>41363.529745370368</v>
      </c>
      <c r="E7834">
        <v>285</v>
      </c>
      <c r="F7834">
        <v>91</v>
      </c>
    </row>
    <row r="7835" spans="1:8" x14ac:dyDescent="0.2">
      <c r="A7835">
        <v>3.1796637152067098E+17</v>
      </c>
      <c r="B7835" t="s">
        <v>14934</v>
      </c>
      <c r="C7835" t="s">
        <v>14935</v>
      </c>
      <c r="D7835" s="1">
        <v>41363.533159722225</v>
      </c>
      <c r="E7835">
        <v>35</v>
      </c>
      <c r="F7835">
        <v>21</v>
      </c>
      <c r="G7835" t="s">
        <v>14936</v>
      </c>
    </row>
    <row r="7836" spans="1:8" x14ac:dyDescent="0.2">
      <c r="A7836">
        <v>3.1807617086221498E+17</v>
      </c>
      <c r="B7836" t="s">
        <v>14937</v>
      </c>
      <c r="C7836" t="s">
        <v>14938</v>
      </c>
      <c r="D7836" s="1">
        <v>41363.836145833331</v>
      </c>
      <c r="E7836">
        <v>19</v>
      </c>
      <c r="F7836">
        <v>12</v>
      </c>
      <c r="G7836" t="s">
        <v>215</v>
      </c>
    </row>
    <row r="7837" spans="1:8" x14ac:dyDescent="0.2">
      <c r="A7837">
        <v>3.1808267752375898E+17</v>
      </c>
      <c r="B7837" t="s">
        <v>14939</v>
      </c>
      <c r="C7837" t="s">
        <v>14940</v>
      </c>
      <c r="D7837" s="1">
        <v>41363.854097222225</v>
      </c>
      <c r="E7837">
        <v>69</v>
      </c>
      <c r="F7837">
        <v>51</v>
      </c>
      <c r="G7837" t="s">
        <v>14941</v>
      </c>
    </row>
    <row r="7838" spans="1:8" x14ac:dyDescent="0.2">
      <c r="A7838">
        <v>3.1808599700080602E+17</v>
      </c>
      <c r="B7838" t="s">
        <v>14942</v>
      </c>
      <c r="C7838" t="s">
        <v>14943</v>
      </c>
      <c r="D7838" s="1">
        <v>41363.863263888888</v>
      </c>
      <c r="E7838">
        <v>200</v>
      </c>
      <c r="F7838">
        <v>93</v>
      </c>
    </row>
    <row r="7839" spans="1:8" x14ac:dyDescent="0.2">
      <c r="A7839">
        <v>3.1811304682227302E+17</v>
      </c>
      <c r="B7839" t="s">
        <v>14944</v>
      </c>
      <c r="C7839" t="s">
        <v>14945</v>
      </c>
      <c r="D7839" s="1">
        <v>41363.937905092593</v>
      </c>
      <c r="E7839">
        <v>268</v>
      </c>
      <c r="F7839">
        <v>98</v>
      </c>
    </row>
    <row r="7840" spans="1:8" x14ac:dyDescent="0.2">
      <c r="A7840">
        <v>3.1811721166546899E+17</v>
      </c>
      <c r="B7840" t="s">
        <v>14946</v>
      </c>
      <c r="C7840" t="s">
        <v>14947</v>
      </c>
      <c r="D7840" s="1">
        <v>41363.94939814815</v>
      </c>
      <c r="E7840">
        <v>86</v>
      </c>
      <c r="F7840">
        <v>27</v>
      </c>
    </row>
    <row r="7841" spans="1:8" x14ac:dyDescent="0.2">
      <c r="A7841">
        <v>3.1812054518506202E+17</v>
      </c>
      <c r="B7841" t="s">
        <v>14948</v>
      </c>
      <c r="C7841" t="s">
        <v>14949</v>
      </c>
      <c r="D7841" s="1">
        <v>41363.958599537036</v>
      </c>
      <c r="E7841">
        <v>96</v>
      </c>
      <c r="F7841">
        <v>98</v>
      </c>
      <c r="G7841" t="s">
        <v>14950</v>
      </c>
    </row>
    <row r="7842" spans="1:8" x14ac:dyDescent="0.2">
      <c r="A7842">
        <v>3.1812265874515898E+17</v>
      </c>
      <c r="B7842" t="s">
        <v>14951</v>
      </c>
      <c r="C7842" t="s">
        <v>14952</v>
      </c>
      <c r="D7842" s="1">
        <v>41363.964421296296</v>
      </c>
      <c r="E7842">
        <v>202</v>
      </c>
      <c r="F7842">
        <v>97</v>
      </c>
    </row>
    <row r="7843" spans="1:8" x14ac:dyDescent="0.2">
      <c r="A7843">
        <v>3.1812331708312698E+17</v>
      </c>
      <c r="B7843" t="s">
        <v>14953</v>
      </c>
      <c r="C7843" t="s">
        <v>14954</v>
      </c>
      <c r="D7843" s="1">
        <v>41363.966238425928</v>
      </c>
      <c r="E7843">
        <v>428</v>
      </c>
      <c r="F7843">
        <v>510</v>
      </c>
    </row>
    <row r="7844" spans="1:8" x14ac:dyDescent="0.2">
      <c r="A7844">
        <v>3.1845510699352397E+17</v>
      </c>
      <c r="B7844" t="s">
        <v>14955</v>
      </c>
      <c r="C7844" t="s">
        <v>14956</v>
      </c>
      <c r="D7844" s="1">
        <v>41364.923472222225</v>
      </c>
      <c r="E7844">
        <v>37</v>
      </c>
      <c r="F7844">
        <v>23</v>
      </c>
    </row>
    <row r="7845" spans="1:8" x14ac:dyDescent="0.2">
      <c r="A7845">
        <v>3.1845675754863398E+17</v>
      </c>
      <c r="B7845" t="s">
        <v>14957</v>
      </c>
      <c r="C7845" t="s">
        <v>14958</v>
      </c>
      <c r="D7845" s="1">
        <v>41364.928032407406</v>
      </c>
      <c r="E7845">
        <v>41</v>
      </c>
      <c r="F7845">
        <v>32</v>
      </c>
    </row>
    <row r="7846" spans="1:8" x14ac:dyDescent="0.2">
      <c r="A7846">
        <v>3.1845846877434202E+17</v>
      </c>
      <c r="B7846" t="s">
        <v>14959</v>
      </c>
      <c r="C7846" t="s">
        <v>14960</v>
      </c>
      <c r="D7846" s="1">
        <v>41364.932754629626</v>
      </c>
      <c r="E7846">
        <v>203</v>
      </c>
      <c r="F7846">
        <v>134</v>
      </c>
    </row>
    <row r="7847" spans="1:8" x14ac:dyDescent="0.2">
      <c r="A7847">
        <v>3.1846504679356403E+17</v>
      </c>
      <c r="B7847" t="s">
        <v>14961</v>
      </c>
      <c r="C7847" t="s">
        <v>14962</v>
      </c>
      <c r="D7847" s="1">
        <v>41364.950902777775</v>
      </c>
      <c r="E7847">
        <v>815</v>
      </c>
      <c r="F7847">
        <v>1193</v>
      </c>
    </row>
    <row r="7848" spans="1:8" x14ac:dyDescent="0.2">
      <c r="A7848">
        <v>3.1853986382781197E+17</v>
      </c>
      <c r="B7848" t="s">
        <v>14963</v>
      </c>
      <c r="C7848" t="s">
        <v>14964</v>
      </c>
      <c r="D7848" s="1">
        <v>41365.157361111109</v>
      </c>
      <c r="E7848">
        <v>10</v>
      </c>
      <c r="F7848">
        <v>22</v>
      </c>
      <c r="G7848" t="s">
        <v>215</v>
      </c>
      <c r="H7848" t="s">
        <v>390</v>
      </c>
    </row>
    <row r="7849" spans="1:8" x14ac:dyDescent="0.2">
      <c r="A7849">
        <v>3.1854352948593402E+17</v>
      </c>
      <c r="B7849" t="s">
        <v>14965</v>
      </c>
      <c r="C7849" t="s">
        <v>14966</v>
      </c>
      <c r="D7849" s="1">
        <v>41365.16747685185</v>
      </c>
      <c r="E7849">
        <v>86</v>
      </c>
      <c r="F7849">
        <v>127</v>
      </c>
      <c r="G7849" t="s">
        <v>89</v>
      </c>
      <c r="H7849" t="s">
        <v>390</v>
      </c>
    </row>
    <row r="7850" spans="1:8" x14ac:dyDescent="0.2">
      <c r="A7850">
        <v>3.1854369808437197E+17</v>
      </c>
      <c r="B7850" t="s">
        <v>14967</v>
      </c>
      <c r="C7850" t="s">
        <v>14968</v>
      </c>
      <c r="D7850" s="1">
        <v>41365.167939814812</v>
      </c>
      <c r="E7850">
        <v>10</v>
      </c>
      <c r="F7850">
        <v>5</v>
      </c>
      <c r="G7850" t="s">
        <v>89</v>
      </c>
      <c r="H7850" t="s">
        <v>390</v>
      </c>
    </row>
    <row r="7851" spans="1:8" x14ac:dyDescent="0.2">
      <c r="A7851">
        <v>3.1854417876418502E+17</v>
      </c>
      <c r="B7851" t="s">
        <v>14969</v>
      </c>
      <c r="C7851" t="s">
        <v>14970</v>
      </c>
      <c r="D7851" s="1">
        <v>41365.169270833336</v>
      </c>
      <c r="E7851">
        <v>14</v>
      </c>
      <c r="F7851">
        <v>9</v>
      </c>
      <c r="G7851" t="s">
        <v>89</v>
      </c>
      <c r="H7851" t="s">
        <v>390</v>
      </c>
    </row>
    <row r="7852" spans="1:8" x14ac:dyDescent="0.2">
      <c r="A7852">
        <v>3.18544375791616E+17</v>
      </c>
      <c r="B7852" t="s">
        <v>14971</v>
      </c>
      <c r="C7852" t="s">
        <v>14972</v>
      </c>
      <c r="D7852" s="1">
        <v>41365.169814814813</v>
      </c>
      <c r="E7852">
        <v>16</v>
      </c>
      <c r="F7852">
        <v>11</v>
      </c>
      <c r="G7852" t="s">
        <v>89</v>
      </c>
      <c r="H7852" t="s">
        <v>390</v>
      </c>
    </row>
    <row r="7853" spans="1:8" x14ac:dyDescent="0.2">
      <c r="A7853">
        <v>3.1854452643845299E+17</v>
      </c>
      <c r="B7853" t="s">
        <v>14973</v>
      </c>
      <c r="C7853" t="s">
        <v>14974</v>
      </c>
      <c r="D7853" s="1">
        <v>41365.170231481483</v>
      </c>
      <c r="E7853">
        <v>33</v>
      </c>
      <c r="F7853">
        <v>36</v>
      </c>
      <c r="G7853" t="s">
        <v>215</v>
      </c>
      <c r="H7853" t="s">
        <v>390</v>
      </c>
    </row>
    <row r="7854" spans="1:8" x14ac:dyDescent="0.2">
      <c r="A7854">
        <v>3.1854701914687802E+17</v>
      </c>
      <c r="B7854" t="s">
        <v>14975</v>
      </c>
      <c r="C7854" t="s">
        <v>14976</v>
      </c>
      <c r="D7854" s="1">
        <v>41365.177106481482</v>
      </c>
      <c r="E7854">
        <v>44</v>
      </c>
      <c r="F7854">
        <v>36</v>
      </c>
      <c r="G7854" t="s">
        <v>89</v>
      </c>
      <c r="H7854" t="s">
        <v>390</v>
      </c>
    </row>
    <row r="7855" spans="1:8" x14ac:dyDescent="0.2">
      <c r="A7855">
        <v>3.1854713347520102E+17</v>
      </c>
      <c r="B7855" t="s">
        <v>14977</v>
      </c>
      <c r="C7855" t="s">
        <v>14978</v>
      </c>
      <c r="D7855" s="1">
        <v>41365.177418981482</v>
      </c>
      <c r="E7855">
        <v>27</v>
      </c>
      <c r="F7855">
        <v>18</v>
      </c>
      <c r="H7855" t="s">
        <v>390</v>
      </c>
    </row>
    <row r="7856" spans="1:8" x14ac:dyDescent="0.2">
      <c r="A7856">
        <v>3.1854734595445498E+17</v>
      </c>
      <c r="B7856" t="s">
        <v>14979</v>
      </c>
      <c r="C7856" t="s">
        <v>14980</v>
      </c>
      <c r="D7856" s="1">
        <v>41365.17800925926</v>
      </c>
      <c r="E7856">
        <v>15</v>
      </c>
      <c r="F7856">
        <v>7</v>
      </c>
      <c r="G7856" t="s">
        <v>215</v>
      </c>
      <c r="H7856" t="s">
        <v>390</v>
      </c>
    </row>
    <row r="7857" spans="1:8" x14ac:dyDescent="0.2">
      <c r="A7857">
        <v>3.1854755260781299E+17</v>
      </c>
      <c r="B7857" t="s">
        <v>14981</v>
      </c>
      <c r="C7857" t="s">
        <v>14982</v>
      </c>
      <c r="D7857" s="1">
        <v>41365.178576388891</v>
      </c>
      <c r="E7857">
        <v>44</v>
      </c>
      <c r="F7857">
        <v>20</v>
      </c>
      <c r="G7857" t="s">
        <v>215</v>
      </c>
      <c r="H7857" t="s">
        <v>390</v>
      </c>
    </row>
    <row r="7858" spans="1:8" x14ac:dyDescent="0.2">
      <c r="A7858">
        <v>3.1854820520796902E+17</v>
      </c>
      <c r="B7858" t="s">
        <v>14983</v>
      </c>
      <c r="C7858" t="s">
        <v>14984</v>
      </c>
      <c r="D7858" s="1">
        <v>41365.180381944447</v>
      </c>
      <c r="E7858">
        <v>4</v>
      </c>
      <c r="F7858">
        <v>2</v>
      </c>
      <c r="G7858" t="s">
        <v>215</v>
      </c>
      <c r="H7858" t="s">
        <v>390</v>
      </c>
    </row>
    <row r="7859" spans="1:8" x14ac:dyDescent="0.2">
      <c r="A7859">
        <v>3.1854841091760102E+17</v>
      </c>
      <c r="B7859" t="s">
        <v>14985</v>
      </c>
      <c r="C7859" t="s">
        <v>14986</v>
      </c>
      <c r="D7859" s="1">
        <v>41365.180949074071</v>
      </c>
      <c r="E7859">
        <v>6</v>
      </c>
      <c r="F7859">
        <v>5</v>
      </c>
      <c r="G7859" t="s">
        <v>14987</v>
      </c>
    </row>
    <row r="7860" spans="1:8" x14ac:dyDescent="0.2">
      <c r="A7860">
        <v>3.1854876424994803E+17</v>
      </c>
      <c r="B7860" t="s">
        <v>14988</v>
      </c>
      <c r="C7860" t="s">
        <v>14989</v>
      </c>
      <c r="D7860" s="1">
        <v>41365.181921296295</v>
      </c>
      <c r="E7860">
        <v>38</v>
      </c>
      <c r="F7860">
        <v>24</v>
      </c>
      <c r="G7860" t="s">
        <v>215</v>
      </c>
      <c r="H7860" t="s">
        <v>390</v>
      </c>
    </row>
    <row r="7861" spans="1:8" x14ac:dyDescent="0.2">
      <c r="A7861">
        <v>3.1854905332558598E+17</v>
      </c>
      <c r="B7861" t="s">
        <v>14990</v>
      </c>
      <c r="C7861" t="s">
        <v>14991</v>
      </c>
      <c r="D7861" s="1">
        <v>41365.182719907411</v>
      </c>
      <c r="E7861">
        <v>34</v>
      </c>
      <c r="F7861">
        <v>20</v>
      </c>
      <c r="G7861" t="s">
        <v>89</v>
      </c>
      <c r="H7861" t="s">
        <v>390</v>
      </c>
    </row>
    <row r="7862" spans="1:8" x14ac:dyDescent="0.2">
      <c r="A7862">
        <v>3.1854939520330502E+17</v>
      </c>
      <c r="B7862" t="s">
        <v>14992</v>
      </c>
      <c r="C7862" t="s">
        <v>14993</v>
      </c>
      <c r="D7862" s="1">
        <v>41365.183657407404</v>
      </c>
      <c r="E7862">
        <v>64</v>
      </c>
      <c r="F7862">
        <v>115</v>
      </c>
    </row>
    <row r="7863" spans="1:8" x14ac:dyDescent="0.2">
      <c r="A7863">
        <v>3.18551326197968E+17</v>
      </c>
      <c r="B7863" t="s">
        <v>14994</v>
      </c>
      <c r="C7863" t="s">
        <v>14995</v>
      </c>
      <c r="D7863" s="1">
        <v>41365.188993055555</v>
      </c>
      <c r="E7863">
        <v>7</v>
      </c>
      <c r="F7863">
        <v>4</v>
      </c>
      <c r="H7863" t="s">
        <v>390</v>
      </c>
    </row>
    <row r="7864" spans="1:8" x14ac:dyDescent="0.2">
      <c r="A7864">
        <v>3.1855145703507098E+17</v>
      </c>
      <c r="B7864" t="s">
        <v>14996</v>
      </c>
      <c r="C7864" t="s">
        <v>14997</v>
      </c>
      <c r="D7864" s="1">
        <v>41365.189351851855</v>
      </c>
      <c r="E7864">
        <v>34</v>
      </c>
      <c r="F7864">
        <v>17</v>
      </c>
      <c r="G7864" t="s">
        <v>89</v>
      </c>
      <c r="H7864" t="s">
        <v>390</v>
      </c>
    </row>
    <row r="7865" spans="1:8" x14ac:dyDescent="0.2">
      <c r="A7865">
        <v>3.1855287404712698E+17</v>
      </c>
      <c r="B7865" t="s">
        <v>14998</v>
      </c>
      <c r="C7865" t="s">
        <v>14685</v>
      </c>
      <c r="D7865" s="1">
        <v>41365.19326388889</v>
      </c>
      <c r="E7865">
        <v>37</v>
      </c>
      <c r="F7865">
        <v>33</v>
      </c>
      <c r="G7865" t="s">
        <v>576</v>
      </c>
    </row>
    <row r="7866" spans="1:8" x14ac:dyDescent="0.2">
      <c r="A7866">
        <v>3.1855354796691802E+17</v>
      </c>
      <c r="B7866" t="s">
        <v>14999</v>
      </c>
      <c r="C7866" t="s">
        <v>15000</v>
      </c>
      <c r="D7866" s="1">
        <v>41365.195115740738</v>
      </c>
      <c r="E7866">
        <v>15</v>
      </c>
      <c r="F7866">
        <v>13</v>
      </c>
      <c r="G7866" t="s">
        <v>15001</v>
      </c>
      <c r="H7866" t="s">
        <v>390</v>
      </c>
    </row>
    <row r="7867" spans="1:8" x14ac:dyDescent="0.2">
      <c r="A7867">
        <v>3.1855554431719802E+17</v>
      </c>
      <c r="B7867" t="s">
        <v>15002</v>
      </c>
      <c r="C7867" t="s">
        <v>15003</v>
      </c>
      <c r="D7867" s="1">
        <v>41365.200624999998</v>
      </c>
      <c r="E7867">
        <v>17</v>
      </c>
      <c r="F7867">
        <v>17</v>
      </c>
      <c r="G7867" t="s">
        <v>89</v>
      </c>
      <c r="H7867" t="s">
        <v>390</v>
      </c>
    </row>
    <row r="7868" spans="1:8" x14ac:dyDescent="0.2">
      <c r="A7868">
        <v>3.18557857253568E+17</v>
      </c>
      <c r="B7868" t="s">
        <v>15004</v>
      </c>
      <c r="C7868" t="s">
        <v>15005</v>
      </c>
      <c r="D7868" s="1">
        <v>41365.207013888888</v>
      </c>
      <c r="E7868">
        <v>37</v>
      </c>
      <c r="F7868">
        <v>53</v>
      </c>
      <c r="H7868" t="s">
        <v>390</v>
      </c>
    </row>
    <row r="7869" spans="1:8" x14ac:dyDescent="0.2">
      <c r="A7869">
        <v>3.1855796095354803E+17</v>
      </c>
      <c r="B7869" t="s">
        <v>15006</v>
      </c>
      <c r="C7869" t="s">
        <v>15007</v>
      </c>
      <c r="D7869" s="1">
        <v>41365.207303240742</v>
      </c>
      <c r="E7869">
        <v>23</v>
      </c>
      <c r="F7869">
        <v>9</v>
      </c>
      <c r="G7869" t="s">
        <v>89</v>
      </c>
      <c r="H7869" t="s">
        <v>390</v>
      </c>
    </row>
    <row r="7870" spans="1:8" x14ac:dyDescent="0.2">
      <c r="A7870">
        <v>3.1856218700842502E+17</v>
      </c>
      <c r="B7870" t="s">
        <v>15008</v>
      </c>
      <c r="C7870" t="s">
        <v>15009</v>
      </c>
      <c r="D7870" s="1">
        <v>41365.218958333331</v>
      </c>
      <c r="E7870">
        <v>20</v>
      </c>
      <c r="F7870">
        <v>19</v>
      </c>
      <c r="G7870" t="s">
        <v>215</v>
      </c>
      <c r="H7870" t="s">
        <v>390</v>
      </c>
    </row>
    <row r="7871" spans="1:8" x14ac:dyDescent="0.2">
      <c r="A7871">
        <v>3.1856869747000902E+17</v>
      </c>
      <c r="B7871" t="s">
        <v>15010</v>
      </c>
      <c r="C7871" t="s">
        <v>15011</v>
      </c>
      <c r="D7871" s="1">
        <v>41365.236921296295</v>
      </c>
      <c r="E7871">
        <v>16</v>
      </c>
      <c r="F7871">
        <v>7</v>
      </c>
      <c r="G7871" t="s">
        <v>576</v>
      </c>
    </row>
    <row r="7872" spans="1:8" x14ac:dyDescent="0.2">
      <c r="A7872">
        <v>3.1857022247698803E+17</v>
      </c>
      <c r="B7872" t="s">
        <v>15012</v>
      </c>
      <c r="C7872" t="s">
        <v>15013</v>
      </c>
      <c r="D7872" s="1">
        <v>41365.24113425926</v>
      </c>
      <c r="E7872">
        <v>17</v>
      </c>
      <c r="F7872">
        <v>8</v>
      </c>
      <c r="G7872" t="s">
        <v>215</v>
      </c>
      <c r="H7872" t="s">
        <v>390</v>
      </c>
    </row>
    <row r="7873" spans="1:8" x14ac:dyDescent="0.2">
      <c r="A7873">
        <v>3.1857094911920102E+17</v>
      </c>
      <c r="B7873" t="s">
        <v>15014</v>
      </c>
      <c r="C7873" t="s">
        <v>15015</v>
      </c>
      <c r="D7873" s="1">
        <v>41365.243136574078</v>
      </c>
      <c r="E7873">
        <v>10</v>
      </c>
      <c r="F7873">
        <v>6</v>
      </c>
      <c r="G7873" t="s">
        <v>576</v>
      </c>
      <c r="H7873" t="s">
        <v>390</v>
      </c>
    </row>
    <row r="7874" spans="1:8" x14ac:dyDescent="0.2">
      <c r="A7874">
        <v>3.1857166220960902E+17</v>
      </c>
      <c r="B7874" t="s">
        <v>15016</v>
      </c>
      <c r="C7874" t="s">
        <v>15017</v>
      </c>
      <c r="D7874" s="1">
        <v>41365.245104166665</v>
      </c>
      <c r="E7874">
        <v>49</v>
      </c>
      <c r="F7874">
        <v>36</v>
      </c>
      <c r="G7874" t="s">
        <v>576</v>
      </c>
    </row>
    <row r="7875" spans="1:8" x14ac:dyDescent="0.2">
      <c r="A7875">
        <v>3.1865818412445197E+17</v>
      </c>
      <c r="B7875" t="s">
        <v>15018</v>
      </c>
      <c r="C7875" t="s">
        <v>15019</v>
      </c>
      <c r="D7875" s="1">
        <v>41365.483865740738</v>
      </c>
      <c r="E7875">
        <v>9</v>
      </c>
      <c r="F7875">
        <v>7</v>
      </c>
      <c r="G7875" t="s">
        <v>215</v>
      </c>
      <c r="H7875" t="s">
        <v>13093</v>
      </c>
    </row>
    <row r="7876" spans="1:8" x14ac:dyDescent="0.2">
      <c r="A7876">
        <v>3.1866033352907898E+17</v>
      </c>
      <c r="B7876" t="s">
        <v>15020</v>
      </c>
      <c r="C7876" t="s">
        <v>15021</v>
      </c>
      <c r="D7876" s="1">
        <v>41365.489791666667</v>
      </c>
      <c r="E7876">
        <v>7</v>
      </c>
      <c r="F7876">
        <v>4</v>
      </c>
      <c r="G7876" t="s">
        <v>15022</v>
      </c>
      <c r="H7876" t="s">
        <v>390</v>
      </c>
    </row>
    <row r="7877" spans="1:8" x14ac:dyDescent="0.2">
      <c r="A7877">
        <v>3.18660483207032E+17</v>
      </c>
      <c r="B7877" t="s">
        <v>15023</v>
      </c>
      <c r="C7877" t="s">
        <v>15024</v>
      </c>
      <c r="D7877" s="1">
        <v>41365.490208333336</v>
      </c>
      <c r="E7877">
        <v>4</v>
      </c>
      <c r="F7877">
        <v>3</v>
      </c>
      <c r="G7877" t="s">
        <v>215</v>
      </c>
      <c r="H7877" t="s">
        <v>390</v>
      </c>
    </row>
    <row r="7878" spans="1:8" x14ac:dyDescent="0.2">
      <c r="A7878">
        <v>3.1866123311921901E+17</v>
      </c>
      <c r="B7878" t="s">
        <v>15025</v>
      </c>
      <c r="C7878" t="s">
        <v>15026</v>
      </c>
      <c r="D7878" s="1">
        <v>41365.492280092592</v>
      </c>
      <c r="E7878">
        <v>16</v>
      </c>
      <c r="F7878">
        <v>13</v>
      </c>
      <c r="G7878" t="s">
        <v>15027</v>
      </c>
    </row>
    <row r="7879" spans="1:8" x14ac:dyDescent="0.2">
      <c r="A7879">
        <v>3.1866238026554099E+17</v>
      </c>
      <c r="B7879" t="s">
        <v>15028</v>
      </c>
      <c r="C7879" t="s">
        <v>15029</v>
      </c>
      <c r="D7879" s="1">
        <v>41365.495439814818</v>
      </c>
      <c r="E7879">
        <v>15</v>
      </c>
      <c r="F7879">
        <v>15</v>
      </c>
      <c r="G7879" t="s">
        <v>576</v>
      </c>
    </row>
    <row r="7880" spans="1:8" x14ac:dyDescent="0.2">
      <c r="A7880">
        <v>3.1866263514082502E+17</v>
      </c>
      <c r="B7880" t="s">
        <v>15030</v>
      </c>
      <c r="C7880" t="s">
        <v>15031</v>
      </c>
      <c r="D7880" s="1">
        <v>41365.496145833335</v>
      </c>
      <c r="E7880">
        <v>15</v>
      </c>
      <c r="F7880">
        <v>5</v>
      </c>
      <c r="G7880" t="s">
        <v>215</v>
      </c>
      <c r="H7880" t="s">
        <v>390</v>
      </c>
    </row>
    <row r="7881" spans="1:8" x14ac:dyDescent="0.2">
      <c r="A7881">
        <v>3.1867710671436998E+17</v>
      </c>
      <c r="B7881" t="s">
        <v>15032</v>
      </c>
      <c r="C7881" t="s">
        <v>15033</v>
      </c>
      <c r="D7881" s="1">
        <v>41365.536076388889</v>
      </c>
      <c r="E7881">
        <v>11</v>
      </c>
      <c r="F7881">
        <v>16</v>
      </c>
    </row>
    <row r="7882" spans="1:8" x14ac:dyDescent="0.2">
      <c r="A7882">
        <v>3.1867818947393101E+17</v>
      </c>
      <c r="B7882" t="s">
        <v>15034</v>
      </c>
      <c r="C7882" t="s">
        <v>15035</v>
      </c>
      <c r="D7882" s="1">
        <v>41365.5390625</v>
      </c>
      <c r="E7882">
        <v>64</v>
      </c>
      <c r="F7882">
        <v>93</v>
      </c>
      <c r="G7882" t="s">
        <v>215</v>
      </c>
    </row>
    <row r="7883" spans="1:8" x14ac:dyDescent="0.2">
      <c r="A7883">
        <v>3.1868410702449798E+17</v>
      </c>
      <c r="B7883" t="s">
        <v>15036</v>
      </c>
      <c r="C7883" t="s">
        <v>15037</v>
      </c>
      <c r="D7883" s="1">
        <v>41365.555393518516</v>
      </c>
      <c r="E7883">
        <v>9</v>
      </c>
      <c r="F7883">
        <v>12</v>
      </c>
      <c r="G7883" t="s">
        <v>215</v>
      </c>
    </row>
    <row r="7884" spans="1:8" x14ac:dyDescent="0.2">
      <c r="A7884">
        <v>3.1868767693087898E+17</v>
      </c>
      <c r="B7884" t="s">
        <v>15038</v>
      </c>
      <c r="C7884" t="s">
        <v>15039</v>
      </c>
      <c r="D7884" s="1">
        <v>41365.565243055556</v>
      </c>
      <c r="E7884">
        <v>9</v>
      </c>
      <c r="F7884">
        <v>9</v>
      </c>
      <c r="G7884" t="s">
        <v>215</v>
      </c>
    </row>
    <row r="7885" spans="1:8" x14ac:dyDescent="0.2">
      <c r="A7885">
        <v>3.1868813469718899E+17</v>
      </c>
      <c r="B7885" t="s">
        <v>15040</v>
      </c>
      <c r="C7885" t="s">
        <v>15041</v>
      </c>
      <c r="D7885" s="1">
        <v>41365.566504629627</v>
      </c>
      <c r="E7885">
        <v>10</v>
      </c>
      <c r="F7885">
        <v>8</v>
      </c>
      <c r="G7885" t="s">
        <v>546</v>
      </c>
    </row>
    <row r="7886" spans="1:8" x14ac:dyDescent="0.2">
      <c r="A7886">
        <v>3.1868829828762803E+17</v>
      </c>
      <c r="B7886" t="s">
        <v>15042</v>
      </c>
      <c r="C7886" t="s">
        <v>15043</v>
      </c>
      <c r="D7886" s="1">
        <v>41365.56695601852</v>
      </c>
      <c r="E7886">
        <v>14</v>
      </c>
      <c r="F7886">
        <v>8</v>
      </c>
      <c r="G7886" t="s">
        <v>215</v>
      </c>
    </row>
    <row r="7887" spans="1:8" x14ac:dyDescent="0.2">
      <c r="A7887">
        <v>3.1871528605439098E+17</v>
      </c>
      <c r="B7887" t="s">
        <v>15044</v>
      </c>
      <c r="C7887" t="s">
        <v>15045</v>
      </c>
      <c r="D7887" s="1">
        <v>41365.641435185185</v>
      </c>
      <c r="E7887">
        <v>26</v>
      </c>
      <c r="F7887">
        <v>16</v>
      </c>
      <c r="G7887" t="s">
        <v>215</v>
      </c>
    </row>
    <row r="7888" spans="1:8" x14ac:dyDescent="0.2">
      <c r="A7888">
        <v>3.1872301115284998E+17</v>
      </c>
      <c r="B7888" t="s">
        <v>15046</v>
      </c>
      <c r="C7888" t="e">
        <f xml:space="preserve"> South_Said good luck.</f>
        <v>#NAME?</v>
      </c>
      <c r="D7888" s="1">
        <v>41365.662754629629</v>
      </c>
      <c r="E7888">
        <v>4</v>
      </c>
      <c r="F7888">
        <v>2</v>
      </c>
      <c r="G7888" t="s">
        <v>89</v>
      </c>
    </row>
    <row r="7889" spans="1:8" x14ac:dyDescent="0.2">
      <c r="A7889">
        <v>3.1873657559910797E+17</v>
      </c>
      <c r="B7889" t="s">
        <v>15047</v>
      </c>
      <c r="C7889" t="s">
        <v>15048</v>
      </c>
      <c r="D7889" s="1">
        <v>41365.700185185182</v>
      </c>
      <c r="E7889">
        <v>36</v>
      </c>
      <c r="F7889">
        <v>40</v>
      </c>
      <c r="G7889" t="s">
        <v>215</v>
      </c>
    </row>
    <row r="7890" spans="1:8" x14ac:dyDescent="0.2">
      <c r="A7890">
        <v>3.1873741372170598E+17</v>
      </c>
      <c r="B7890" t="s">
        <v>15049</v>
      </c>
      <c r="C7890" t="s">
        <v>15050</v>
      </c>
      <c r="D7890" s="1">
        <v>41365.702488425923</v>
      </c>
      <c r="E7890">
        <v>36</v>
      </c>
      <c r="F7890">
        <v>43</v>
      </c>
      <c r="G7890" t="s">
        <v>89</v>
      </c>
    </row>
    <row r="7891" spans="1:8" x14ac:dyDescent="0.2">
      <c r="A7891">
        <v>3.1873824954582202E+17</v>
      </c>
      <c r="B7891" t="s">
        <v>15051</v>
      </c>
      <c r="C7891" t="s">
        <v>15052</v>
      </c>
      <c r="D7891" s="1">
        <v>41365.70480324074</v>
      </c>
      <c r="E7891">
        <v>17</v>
      </c>
      <c r="F7891">
        <v>6</v>
      </c>
      <c r="G7891" t="s">
        <v>89</v>
      </c>
    </row>
    <row r="7892" spans="1:8" x14ac:dyDescent="0.2">
      <c r="A7892">
        <v>3.1873827776510298E+17</v>
      </c>
      <c r="B7892" t="s">
        <v>15053</v>
      </c>
      <c r="C7892" t="s">
        <v>15054</v>
      </c>
      <c r="D7892" s="1">
        <v>41365.704872685186</v>
      </c>
      <c r="E7892">
        <v>34</v>
      </c>
      <c r="F7892">
        <v>10</v>
      </c>
      <c r="G7892" t="s">
        <v>89</v>
      </c>
    </row>
    <row r="7893" spans="1:8" x14ac:dyDescent="0.2">
      <c r="A7893">
        <v>3.18738986996736E+17</v>
      </c>
      <c r="B7893" t="s">
        <v>15055</v>
      </c>
      <c r="C7893" t="s">
        <v>15056</v>
      </c>
      <c r="D7893" s="1">
        <v>41365.70684027778</v>
      </c>
      <c r="E7893">
        <v>11</v>
      </c>
      <c r="F7893">
        <v>4</v>
      </c>
      <c r="G7893" t="s">
        <v>89</v>
      </c>
    </row>
    <row r="7894" spans="1:8" x14ac:dyDescent="0.2">
      <c r="A7894">
        <v>3.1873901927189702E+17</v>
      </c>
      <c r="B7894" t="s">
        <v>15057</v>
      </c>
      <c r="C7894" t="s">
        <v>15058</v>
      </c>
      <c r="D7894" s="1">
        <v>41365.706921296296</v>
      </c>
      <c r="E7894">
        <v>10</v>
      </c>
      <c r="F7894">
        <v>7</v>
      </c>
      <c r="G7894" t="s">
        <v>89</v>
      </c>
    </row>
    <row r="7895" spans="1:8" x14ac:dyDescent="0.2">
      <c r="A7895">
        <v>3.1875025447014797E+17</v>
      </c>
      <c r="B7895" t="s">
        <v>15059</v>
      </c>
      <c r="C7895" t="s">
        <v>15060</v>
      </c>
      <c r="D7895" s="1">
        <v>41365.737928240742</v>
      </c>
      <c r="E7895">
        <v>26</v>
      </c>
      <c r="F7895">
        <v>26</v>
      </c>
      <c r="H7895" t="s">
        <v>505</v>
      </c>
    </row>
    <row r="7896" spans="1:8" x14ac:dyDescent="0.2">
      <c r="A7896">
        <v>3.1875364592563802E+17</v>
      </c>
      <c r="B7896" t="s">
        <v>15061</v>
      </c>
      <c r="C7896" t="s">
        <v>15062</v>
      </c>
      <c r="D7896" s="1">
        <v>41365.747291666667</v>
      </c>
      <c r="E7896">
        <v>54</v>
      </c>
      <c r="F7896">
        <v>74</v>
      </c>
      <c r="G7896" t="s">
        <v>576</v>
      </c>
    </row>
    <row r="7897" spans="1:8" x14ac:dyDescent="0.2">
      <c r="A7897">
        <v>3.1875776219880602E+17</v>
      </c>
      <c r="B7897" t="s">
        <v>15063</v>
      </c>
      <c r="C7897" t="s">
        <v>15064</v>
      </c>
      <c r="D7897" s="1">
        <v>41365.758645833332</v>
      </c>
      <c r="E7897">
        <v>45</v>
      </c>
      <c r="F7897">
        <v>24</v>
      </c>
      <c r="G7897" t="s">
        <v>576</v>
      </c>
    </row>
    <row r="7898" spans="1:8" x14ac:dyDescent="0.2">
      <c r="A7898">
        <v>3.1876174031581498E+17</v>
      </c>
      <c r="B7898" t="s">
        <v>15065</v>
      </c>
      <c r="C7898" t="s">
        <v>15066</v>
      </c>
      <c r="D7898" s="1">
        <v>41365.769618055558</v>
      </c>
      <c r="E7898">
        <v>587</v>
      </c>
      <c r="F7898">
        <v>264</v>
      </c>
    </row>
    <row r="7899" spans="1:8" x14ac:dyDescent="0.2">
      <c r="A7899">
        <v>3.1876447891949498E+17</v>
      </c>
      <c r="B7899" t="s">
        <v>15067</v>
      </c>
      <c r="C7899" t="s">
        <v>15068</v>
      </c>
      <c r="D7899" s="1">
        <v>41365.777175925927</v>
      </c>
      <c r="E7899">
        <v>25</v>
      </c>
      <c r="F7899">
        <v>16</v>
      </c>
      <c r="G7899" t="s">
        <v>546</v>
      </c>
    </row>
    <row r="7900" spans="1:8" x14ac:dyDescent="0.2">
      <c r="A7900">
        <v>3.18793819527192E+17</v>
      </c>
      <c r="B7900" t="s">
        <v>15069</v>
      </c>
      <c r="C7900" t="s">
        <v>15070</v>
      </c>
      <c r="D7900" s="1">
        <v>41365.858148148145</v>
      </c>
      <c r="E7900">
        <v>462</v>
      </c>
      <c r="F7900">
        <v>1163</v>
      </c>
      <c r="G7900" t="s">
        <v>89</v>
      </c>
    </row>
    <row r="7901" spans="1:8" x14ac:dyDescent="0.2">
      <c r="A7901">
        <v>3.1879393163254099E+17</v>
      </c>
      <c r="B7901" t="s">
        <v>15071</v>
      </c>
      <c r="C7901" t="s">
        <v>15072</v>
      </c>
      <c r="D7901" s="1">
        <v>41365.858449074076</v>
      </c>
      <c r="E7901">
        <v>18</v>
      </c>
      <c r="F7901">
        <v>7</v>
      </c>
      <c r="G7901" t="s">
        <v>215</v>
      </c>
    </row>
    <row r="7902" spans="1:8" x14ac:dyDescent="0.2">
      <c r="A7902">
        <v>3.18797617578512E+17</v>
      </c>
      <c r="B7902" t="s">
        <v>15073</v>
      </c>
      <c r="C7902" t="e">
        <f xml:space="preserve"> higginsane Hi.</f>
        <v>#NAME?</v>
      </c>
      <c r="D7902" s="1">
        <v>41365.868622685186</v>
      </c>
      <c r="E7902">
        <v>21</v>
      </c>
      <c r="F7902">
        <v>30</v>
      </c>
      <c r="G7902" t="s">
        <v>89</v>
      </c>
    </row>
    <row r="7903" spans="1:8" x14ac:dyDescent="0.2">
      <c r="A7903">
        <v>3.1880498274280198E+17</v>
      </c>
      <c r="B7903" t="s">
        <v>15074</v>
      </c>
      <c r="C7903" t="s">
        <v>15075</v>
      </c>
      <c r="D7903" s="1">
        <v>41365.88894675926</v>
      </c>
      <c r="E7903">
        <v>37</v>
      </c>
      <c r="F7903">
        <v>20</v>
      </c>
      <c r="G7903" t="s">
        <v>89</v>
      </c>
    </row>
    <row r="7904" spans="1:8" x14ac:dyDescent="0.2">
      <c r="A7904">
        <v>3.1880873221150298E+17</v>
      </c>
      <c r="B7904" t="s">
        <v>15076</v>
      </c>
      <c r="C7904" t="s">
        <v>15077</v>
      </c>
      <c r="D7904" s="1">
        <v>41365.899293981478</v>
      </c>
      <c r="E7904">
        <v>981</v>
      </c>
      <c r="F7904">
        <v>2002</v>
      </c>
      <c r="G7904" t="s">
        <v>89</v>
      </c>
    </row>
    <row r="7905" spans="1:8" x14ac:dyDescent="0.2">
      <c r="A7905">
        <v>3.1880946294732301E+17</v>
      </c>
      <c r="B7905" t="s">
        <v>15078</v>
      </c>
      <c r="C7905" t="s">
        <v>15079</v>
      </c>
      <c r="D7905" s="1">
        <v>41365.901307870372</v>
      </c>
      <c r="E7905">
        <v>176</v>
      </c>
      <c r="F7905">
        <v>127</v>
      </c>
    </row>
    <row r="7906" spans="1:8" x14ac:dyDescent="0.2">
      <c r="A7906">
        <v>3.1882087311514803E+17</v>
      </c>
      <c r="B7906" t="s">
        <v>15080</v>
      </c>
      <c r="C7906" t="s">
        <v>15081</v>
      </c>
      <c r="D7906" s="1">
        <v>41365.932800925926</v>
      </c>
      <c r="E7906">
        <v>180</v>
      </c>
      <c r="F7906">
        <v>158</v>
      </c>
      <c r="G7906" t="s">
        <v>215</v>
      </c>
    </row>
    <row r="7907" spans="1:8" x14ac:dyDescent="0.2">
      <c r="A7907">
        <v>3.1882697013998298E+17</v>
      </c>
      <c r="B7907" t="s">
        <v>15082</v>
      </c>
      <c r="C7907" t="s">
        <v>15083</v>
      </c>
      <c r="D7907" s="1">
        <v>41365.949618055558</v>
      </c>
      <c r="E7907">
        <v>95</v>
      </c>
      <c r="F7907">
        <v>27</v>
      </c>
    </row>
    <row r="7908" spans="1:8" x14ac:dyDescent="0.2">
      <c r="A7908">
        <v>3.1882748369898202E+17</v>
      </c>
      <c r="B7908" t="s">
        <v>15084</v>
      </c>
      <c r="C7908" t="s">
        <v>15085</v>
      </c>
      <c r="D7908" s="1">
        <v>41365.951041666667</v>
      </c>
      <c r="E7908">
        <v>346</v>
      </c>
      <c r="F7908">
        <v>197</v>
      </c>
    </row>
    <row r="7909" spans="1:8" x14ac:dyDescent="0.2">
      <c r="A7909">
        <v>3.1883055760371302E+17</v>
      </c>
      <c r="B7909" t="s">
        <v>15086</v>
      </c>
      <c r="C7909" t="s">
        <v>15087</v>
      </c>
      <c r="D7909" s="1">
        <v>41365.95952546296</v>
      </c>
      <c r="E7909">
        <v>1649</v>
      </c>
      <c r="F7909">
        <v>865</v>
      </c>
      <c r="G7909" t="s">
        <v>215</v>
      </c>
    </row>
    <row r="7910" spans="1:8" x14ac:dyDescent="0.2">
      <c r="A7910">
        <v>3.1883485513791802E+17</v>
      </c>
      <c r="B7910" t="s">
        <v>15088</v>
      </c>
      <c r="C7910" t="s">
        <v>15089</v>
      </c>
      <c r="D7910" s="1">
        <v>41365.971377314818</v>
      </c>
      <c r="E7910">
        <v>325</v>
      </c>
      <c r="F7910">
        <v>144</v>
      </c>
      <c r="G7910" t="s">
        <v>89</v>
      </c>
    </row>
    <row r="7911" spans="1:8" x14ac:dyDescent="0.2">
      <c r="A7911">
        <v>3.18846365511872E+17</v>
      </c>
      <c r="B7911" t="s">
        <v>15090</v>
      </c>
      <c r="C7911" t="s">
        <v>15091</v>
      </c>
      <c r="D7911" s="1">
        <v>41366.003148148149</v>
      </c>
      <c r="E7911">
        <v>24</v>
      </c>
      <c r="F7911">
        <v>23</v>
      </c>
      <c r="H7911" t="s">
        <v>505</v>
      </c>
    </row>
    <row r="7912" spans="1:8" x14ac:dyDescent="0.2">
      <c r="A7912">
        <v>3.1884661663321702E+17</v>
      </c>
      <c r="B7912" t="s">
        <v>15092</v>
      </c>
      <c r="C7912" t="s">
        <v>15093</v>
      </c>
      <c r="D7912" s="1">
        <v>41366.003831018519</v>
      </c>
      <c r="E7912">
        <v>16</v>
      </c>
      <c r="F7912">
        <v>8</v>
      </c>
    </row>
    <row r="7913" spans="1:8" x14ac:dyDescent="0.2">
      <c r="A7913">
        <v>3.1884664150545203E+17</v>
      </c>
      <c r="B7913" t="s">
        <v>15094</v>
      </c>
      <c r="C7913" t="s">
        <v>15095</v>
      </c>
      <c r="D7913" s="1">
        <v>41366.003900462965</v>
      </c>
      <c r="E7913">
        <v>15</v>
      </c>
      <c r="F7913">
        <v>13</v>
      </c>
      <c r="G7913" t="s">
        <v>89</v>
      </c>
    </row>
    <row r="7914" spans="1:8" x14ac:dyDescent="0.2">
      <c r="A7914">
        <v>3.1908637867365901E+17</v>
      </c>
      <c r="B7914" t="s">
        <v>15096</v>
      </c>
      <c r="C7914" t="s">
        <v>15097</v>
      </c>
      <c r="D7914" s="1">
        <v>41366.665451388886</v>
      </c>
      <c r="E7914">
        <v>1357</v>
      </c>
      <c r="F7914">
        <v>953</v>
      </c>
    </row>
    <row r="7915" spans="1:8" x14ac:dyDescent="0.2">
      <c r="A7915">
        <v>3.1908671895334899E+17</v>
      </c>
      <c r="B7915" t="s">
        <v>15098</v>
      </c>
      <c r="C7915" t="s">
        <v>15099</v>
      </c>
      <c r="D7915" s="1">
        <v>41366.666388888887</v>
      </c>
      <c r="E7915">
        <v>1208</v>
      </c>
      <c r="F7915">
        <v>448</v>
      </c>
    </row>
    <row r="7916" spans="1:8" x14ac:dyDescent="0.2">
      <c r="A7916">
        <v>3.1909668865456902E+17</v>
      </c>
      <c r="B7916" t="s">
        <v>15100</v>
      </c>
      <c r="C7916" t="s">
        <v>15101</v>
      </c>
      <c r="D7916" s="1">
        <v>41366.69390046296</v>
      </c>
      <c r="E7916">
        <v>53</v>
      </c>
      <c r="F7916">
        <v>33</v>
      </c>
      <c r="G7916" t="s">
        <v>89</v>
      </c>
    </row>
    <row r="7917" spans="1:8" x14ac:dyDescent="0.2">
      <c r="A7917">
        <v>3.1911803277555302E+17</v>
      </c>
      <c r="B7917" t="s">
        <v>15102</v>
      </c>
      <c r="C7917" t="s">
        <v>15103</v>
      </c>
      <c r="D7917" s="1">
        <v>41366.752800925926</v>
      </c>
      <c r="E7917">
        <v>27</v>
      </c>
      <c r="F7917">
        <v>25</v>
      </c>
    </row>
    <row r="7918" spans="1:8" x14ac:dyDescent="0.2">
      <c r="A7918">
        <v>3.1917393800766202E+17</v>
      </c>
      <c r="B7918" t="s">
        <v>15104</v>
      </c>
      <c r="C7918" t="s">
        <v>15105</v>
      </c>
      <c r="D7918" s="1">
        <v>41366.907071759262</v>
      </c>
      <c r="E7918">
        <v>69</v>
      </c>
      <c r="F7918">
        <v>37</v>
      </c>
    </row>
    <row r="7919" spans="1:8" x14ac:dyDescent="0.2">
      <c r="A7919">
        <v>3.19174411422928E+17</v>
      </c>
      <c r="B7919" t="s">
        <v>15106</v>
      </c>
      <c r="C7919" t="s">
        <v>15107</v>
      </c>
      <c r="D7919" s="1">
        <v>41366.908379629633</v>
      </c>
      <c r="E7919">
        <v>195</v>
      </c>
      <c r="F7919">
        <v>122</v>
      </c>
    </row>
    <row r="7920" spans="1:8" x14ac:dyDescent="0.2">
      <c r="A7920">
        <v>3.1917478654890803E+17</v>
      </c>
      <c r="B7920" t="s">
        <v>15108</v>
      </c>
      <c r="C7920" t="s">
        <v>15109</v>
      </c>
      <c r="D7920" s="1">
        <v>41366.909409722219</v>
      </c>
      <c r="E7920">
        <v>135</v>
      </c>
      <c r="F7920">
        <v>50</v>
      </c>
    </row>
    <row r="7921" spans="1:7" x14ac:dyDescent="0.2">
      <c r="A7921">
        <v>3.1917789596680602E+17</v>
      </c>
      <c r="B7921" t="s">
        <v>15110</v>
      </c>
      <c r="C7921" t="s">
        <v>15111</v>
      </c>
      <c r="D7921" s="1">
        <v>41366.917997685188</v>
      </c>
      <c r="E7921">
        <v>155</v>
      </c>
      <c r="F7921">
        <v>74</v>
      </c>
      <c r="G7921" t="s">
        <v>89</v>
      </c>
    </row>
    <row r="7922" spans="1:7" x14ac:dyDescent="0.2">
      <c r="A7922">
        <v>3.1917982390801997E+17</v>
      </c>
      <c r="B7922" t="s">
        <v>15112</v>
      </c>
      <c r="C7922" t="s">
        <v>15113</v>
      </c>
      <c r="D7922" s="1">
        <v>41366.923310185186</v>
      </c>
      <c r="E7922">
        <v>13</v>
      </c>
      <c r="F7922">
        <v>5</v>
      </c>
      <c r="G7922" t="s">
        <v>89</v>
      </c>
    </row>
    <row r="7923" spans="1:7" x14ac:dyDescent="0.2">
      <c r="A7923">
        <v>3.1918240958319002E+17</v>
      </c>
      <c r="B7923" t="s">
        <v>15114</v>
      </c>
      <c r="C7923" t="s">
        <v>15115</v>
      </c>
      <c r="D7923" s="1">
        <v>41366.930451388886</v>
      </c>
      <c r="E7923">
        <v>30</v>
      </c>
      <c r="F7923">
        <v>24</v>
      </c>
      <c r="G7923" t="s">
        <v>576</v>
      </c>
    </row>
    <row r="7924" spans="1:7" x14ac:dyDescent="0.2">
      <c r="A7924">
        <v>3.1918278834140698E+17</v>
      </c>
      <c r="B7924" t="s">
        <v>15116</v>
      </c>
      <c r="C7924" t="s">
        <v>15117</v>
      </c>
      <c r="D7924" s="1">
        <v>41366.931493055556</v>
      </c>
      <c r="E7924">
        <v>59</v>
      </c>
      <c r="F7924">
        <v>27</v>
      </c>
      <c r="G7924" t="s">
        <v>215</v>
      </c>
    </row>
    <row r="7925" spans="1:7" x14ac:dyDescent="0.2">
      <c r="A7925">
        <v>3.1918765378437101E+17</v>
      </c>
      <c r="B7925" t="s">
        <v>15118</v>
      </c>
      <c r="C7925" t="s">
        <v>15119</v>
      </c>
      <c r="D7925" s="1">
        <v>41366.944918981484</v>
      </c>
      <c r="E7925">
        <v>263</v>
      </c>
      <c r="F7925">
        <v>154</v>
      </c>
    </row>
    <row r="7926" spans="1:7" x14ac:dyDescent="0.2">
      <c r="A7926">
        <v>3.1918958457349702E+17</v>
      </c>
      <c r="B7926" t="s">
        <v>15120</v>
      </c>
      <c r="C7926" t="s">
        <v>15121</v>
      </c>
      <c r="D7926" s="1">
        <v>41366.950243055559</v>
      </c>
      <c r="E7926">
        <v>296</v>
      </c>
      <c r="F7926">
        <v>112</v>
      </c>
    </row>
    <row r="7927" spans="1:7" x14ac:dyDescent="0.2">
      <c r="A7927">
        <v>3.1919071210729798E+17</v>
      </c>
      <c r="B7927" t="s">
        <v>15122</v>
      </c>
      <c r="C7927" t="s">
        <v>15123</v>
      </c>
      <c r="D7927" s="1">
        <v>41366.953356481485</v>
      </c>
      <c r="E7927">
        <v>376</v>
      </c>
      <c r="F7927">
        <v>184</v>
      </c>
    </row>
    <row r="7928" spans="1:7" x14ac:dyDescent="0.2">
      <c r="A7928">
        <v>3.1919094854440102E+17</v>
      </c>
      <c r="B7928" t="s">
        <v>15124</v>
      </c>
      <c r="C7928" t="s">
        <v>15125</v>
      </c>
      <c r="D7928" s="1">
        <v>41366.954016203701</v>
      </c>
      <c r="E7928">
        <v>181</v>
      </c>
      <c r="F7928">
        <v>73</v>
      </c>
    </row>
    <row r="7929" spans="1:7" x14ac:dyDescent="0.2">
      <c r="A7929">
        <v>3.1937284957813901E+17</v>
      </c>
      <c r="B7929" t="s">
        <v>15126</v>
      </c>
      <c r="C7929" t="s">
        <v>15127</v>
      </c>
      <c r="D7929" s="1">
        <v>41367.455960648149</v>
      </c>
      <c r="E7929">
        <v>13</v>
      </c>
      <c r="F7929">
        <v>19</v>
      </c>
      <c r="G7929" t="s">
        <v>215</v>
      </c>
    </row>
    <row r="7930" spans="1:7" x14ac:dyDescent="0.2">
      <c r="A7930">
        <v>3.1937728568793901E+17</v>
      </c>
      <c r="B7930" t="s">
        <v>15128</v>
      </c>
      <c r="C7930" t="s">
        <v>15129</v>
      </c>
      <c r="D7930" s="1">
        <v>41367.468206018515</v>
      </c>
      <c r="E7930">
        <v>388</v>
      </c>
      <c r="F7930">
        <v>184</v>
      </c>
    </row>
    <row r="7931" spans="1:7" x14ac:dyDescent="0.2">
      <c r="A7931">
        <v>3.1938116879977203E+17</v>
      </c>
      <c r="B7931" t="s">
        <v>15130</v>
      </c>
      <c r="C7931" t="s">
        <v>15131</v>
      </c>
      <c r="D7931" s="1">
        <v>41367.47892361111</v>
      </c>
      <c r="E7931">
        <v>23</v>
      </c>
      <c r="F7931">
        <v>15</v>
      </c>
    </row>
    <row r="7932" spans="1:7" x14ac:dyDescent="0.2">
      <c r="A7932">
        <v>3.19382203744264E+17</v>
      </c>
      <c r="B7932" t="s">
        <v>15132</v>
      </c>
      <c r="C7932" t="s">
        <v>15133</v>
      </c>
      <c r="D7932" s="1">
        <v>41367.481770833336</v>
      </c>
      <c r="E7932">
        <v>6</v>
      </c>
      <c r="F7932">
        <v>5</v>
      </c>
      <c r="G7932" t="s">
        <v>576</v>
      </c>
    </row>
    <row r="7933" spans="1:7" x14ac:dyDescent="0.2">
      <c r="A7933">
        <v>3.1940877284818502E+17</v>
      </c>
      <c r="B7933" t="s">
        <v>15134</v>
      </c>
      <c r="C7933" t="s">
        <v>15135</v>
      </c>
      <c r="D7933" s="1">
        <v>41367.555092592593</v>
      </c>
      <c r="E7933">
        <v>119</v>
      </c>
      <c r="F7933">
        <v>60</v>
      </c>
    </row>
    <row r="7934" spans="1:7" x14ac:dyDescent="0.2">
      <c r="A7934">
        <v>3.1943209007883002E+17</v>
      </c>
      <c r="B7934" t="s">
        <v>15136</v>
      </c>
      <c r="C7934" t="s">
        <v>15137</v>
      </c>
      <c r="D7934" s="1">
        <v>41367.619432870371</v>
      </c>
      <c r="E7934">
        <v>2438</v>
      </c>
      <c r="F7934">
        <v>2606</v>
      </c>
    </row>
    <row r="7935" spans="1:7" x14ac:dyDescent="0.2">
      <c r="A7935">
        <v>3.1943363770569101E+17</v>
      </c>
      <c r="B7935" t="s">
        <v>15138</v>
      </c>
      <c r="C7935" t="s">
        <v>15139</v>
      </c>
      <c r="D7935" s="1">
        <v>41367.623703703706</v>
      </c>
      <c r="E7935">
        <v>272</v>
      </c>
      <c r="F7935">
        <v>262</v>
      </c>
    </row>
    <row r="7936" spans="1:7" x14ac:dyDescent="0.2">
      <c r="A7936">
        <v>3.1943640278800698E+17</v>
      </c>
      <c r="B7936" t="s">
        <v>15140</v>
      </c>
      <c r="C7936" t="s">
        <v>15141</v>
      </c>
      <c r="D7936" s="1">
        <v>41367.631331018521</v>
      </c>
      <c r="E7936">
        <v>63</v>
      </c>
      <c r="F7936">
        <v>29</v>
      </c>
    </row>
    <row r="7937" spans="1:8" x14ac:dyDescent="0.2">
      <c r="A7937">
        <v>3.1947907601859302E+17</v>
      </c>
      <c r="B7937" t="s">
        <v>15142</v>
      </c>
      <c r="C7937" t="s">
        <v>15143</v>
      </c>
      <c r="D7937" s="1">
        <v>41367.749097222222</v>
      </c>
      <c r="E7937">
        <v>31</v>
      </c>
      <c r="F7937">
        <v>17</v>
      </c>
    </row>
    <row r="7938" spans="1:8" x14ac:dyDescent="0.2">
      <c r="A7938">
        <v>3.19492786816696E+17</v>
      </c>
      <c r="B7938" t="s">
        <v>15144</v>
      </c>
      <c r="C7938" t="s">
        <v>15145</v>
      </c>
      <c r="D7938" s="1">
        <v>41367.786921296298</v>
      </c>
      <c r="E7938">
        <v>64</v>
      </c>
      <c r="F7938">
        <v>26</v>
      </c>
      <c r="G7938" t="s">
        <v>215</v>
      </c>
      <c r="H7938" t="s">
        <v>616</v>
      </c>
    </row>
    <row r="7939" spans="1:8" x14ac:dyDescent="0.2">
      <c r="A7939">
        <v>3.19494359768784E+17</v>
      </c>
      <c r="B7939" t="s">
        <v>15146</v>
      </c>
      <c r="C7939" t="s">
        <v>15147</v>
      </c>
      <c r="D7939" s="1">
        <v>41367.791261574072</v>
      </c>
      <c r="E7939">
        <v>14</v>
      </c>
      <c r="F7939">
        <v>8</v>
      </c>
      <c r="G7939" t="s">
        <v>487</v>
      </c>
    </row>
    <row r="7940" spans="1:8" x14ac:dyDescent="0.2">
      <c r="A7940">
        <v>3.1950447708015398E+17</v>
      </c>
      <c r="B7940" t="s">
        <v>15148</v>
      </c>
      <c r="C7940" t="s">
        <v>15149</v>
      </c>
      <c r="D7940" s="1">
        <v>41367.819189814814</v>
      </c>
      <c r="E7940">
        <v>64</v>
      </c>
      <c r="F7940">
        <v>12</v>
      </c>
    </row>
    <row r="7941" spans="1:8" x14ac:dyDescent="0.2">
      <c r="A7941">
        <v>3.1951480925312602E+17</v>
      </c>
      <c r="B7941" t="s">
        <v>15150</v>
      </c>
      <c r="C7941" t="s">
        <v>15151</v>
      </c>
      <c r="D7941" s="1">
        <v>41367.847696759258</v>
      </c>
      <c r="E7941">
        <v>216</v>
      </c>
      <c r="F7941">
        <v>128</v>
      </c>
    </row>
    <row r="7942" spans="1:8" x14ac:dyDescent="0.2">
      <c r="A7942">
        <v>3.1952698920155501E+17</v>
      </c>
      <c r="B7942" t="s">
        <v>15152</v>
      </c>
      <c r="C7942" t="s">
        <v>15153</v>
      </c>
      <c r="D7942" s="1">
        <v>41367.881307870368</v>
      </c>
      <c r="E7942">
        <v>108</v>
      </c>
      <c r="F7942">
        <v>32</v>
      </c>
    </row>
    <row r="7943" spans="1:8" x14ac:dyDescent="0.2">
      <c r="A7943">
        <v>3.1952732508560902E+17</v>
      </c>
      <c r="B7943" t="s">
        <v>15154</v>
      </c>
      <c r="C7943" t="s">
        <v>15155</v>
      </c>
      <c r="D7943" s="1">
        <v>41367.882233796299</v>
      </c>
      <c r="E7943">
        <v>763</v>
      </c>
      <c r="F7943">
        <v>175</v>
      </c>
    </row>
    <row r="7944" spans="1:8" x14ac:dyDescent="0.2">
      <c r="A7944">
        <v>3.195428381174E+17</v>
      </c>
      <c r="B7944" t="s">
        <v>15156</v>
      </c>
      <c r="C7944" t="s">
        <v>15157</v>
      </c>
      <c r="D7944" s="1">
        <v>41367.925046296295</v>
      </c>
      <c r="E7944">
        <v>1408</v>
      </c>
      <c r="F7944">
        <v>2314</v>
      </c>
    </row>
    <row r="7945" spans="1:8" x14ac:dyDescent="0.2">
      <c r="A7945">
        <v>3.195507451648E+17</v>
      </c>
      <c r="B7945" t="s">
        <v>15158</v>
      </c>
      <c r="C7945" t="s">
        <v>15159</v>
      </c>
      <c r="D7945" s="1">
        <v>41367.946863425925</v>
      </c>
      <c r="E7945">
        <v>304</v>
      </c>
      <c r="F7945">
        <v>146</v>
      </c>
    </row>
    <row r="7946" spans="1:8" x14ac:dyDescent="0.2">
      <c r="A7946">
        <v>3.1955359773190502E+17</v>
      </c>
      <c r="B7946" t="s">
        <v>15160</v>
      </c>
      <c r="C7946" t="s">
        <v>15161</v>
      </c>
      <c r="D7946" s="1">
        <v>41367.954733796294</v>
      </c>
      <c r="E7946">
        <v>190</v>
      </c>
      <c r="F7946">
        <v>140</v>
      </c>
    </row>
    <row r="7947" spans="1:8" x14ac:dyDescent="0.2">
      <c r="A7947">
        <v>3.1955362033081901E+17</v>
      </c>
      <c r="B7947" t="s">
        <v>15162</v>
      </c>
      <c r="C7947" t="s">
        <v>15163</v>
      </c>
      <c r="D7947" s="1">
        <v>41367.954791666663</v>
      </c>
      <c r="E7947">
        <v>432</v>
      </c>
      <c r="F7947">
        <v>242</v>
      </c>
    </row>
    <row r="7948" spans="1:8" x14ac:dyDescent="0.2">
      <c r="A7948">
        <v>3.1959063022757798E+17</v>
      </c>
      <c r="B7948" t="s">
        <v>15164</v>
      </c>
      <c r="C7948" t="s">
        <v>15165</v>
      </c>
      <c r="D7948" s="1">
        <v>41368.056921296295</v>
      </c>
      <c r="E7948">
        <v>68</v>
      </c>
      <c r="F7948">
        <v>67</v>
      </c>
    </row>
    <row r="7949" spans="1:8" x14ac:dyDescent="0.2">
      <c r="A7949">
        <v>3.1985965095675898E+17</v>
      </c>
      <c r="B7949" t="s">
        <v>15166</v>
      </c>
      <c r="C7949" t="s">
        <v>15167</v>
      </c>
      <c r="D7949" s="1">
        <v>41368.79928240741</v>
      </c>
      <c r="E7949">
        <v>532</v>
      </c>
      <c r="F7949">
        <v>238</v>
      </c>
    </row>
    <row r="7950" spans="1:8" x14ac:dyDescent="0.2">
      <c r="A7950">
        <v>3.1987406674607302E+17</v>
      </c>
      <c r="B7950" t="s">
        <v>15168</v>
      </c>
      <c r="C7950" t="s">
        <v>15169</v>
      </c>
      <c r="D7950" s="1">
        <v>41368.839062500003</v>
      </c>
      <c r="E7950">
        <v>22</v>
      </c>
      <c r="F7950">
        <v>19</v>
      </c>
      <c r="G7950" t="s">
        <v>215</v>
      </c>
    </row>
    <row r="7951" spans="1:8" x14ac:dyDescent="0.2">
      <c r="A7951">
        <v>3.1987713764768902E+17</v>
      </c>
      <c r="B7951" t="s">
        <v>15170</v>
      </c>
      <c r="C7951" t="s">
        <v>15171</v>
      </c>
      <c r="D7951" s="1">
        <v>41368.847534722219</v>
      </c>
      <c r="E7951">
        <v>141</v>
      </c>
      <c r="F7951">
        <v>59</v>
      </c>
      <c r="G7951" t="s">
        <v>576</v>
      </c>
      <c r="H7951" t="s">
        <v>616</v>
      </c>
    </row>
    <row r="7952" spans="1:8" x14ac:dyDescent="0.2">
      <c r="A7952">
        <v>3.1988067512786899E+17</v>
      </c>
      <c r="B7952" t="s">
        <v>15172</v>
      </c>
      <c r="C7952" t="s">
        <v>15173</v>
      </c>
      <c r="D7952" s="1">
        <v>41368.857291666667</v>
      </c>
      <c r="E7952">
        <v>15</v>
      </c>
      <c r="F7952">
        <v>15</v>
      </c>
      <c r="G7952" t="s">
        <v>576</v>
      </c>
    </row>
    <row r="7953" spans="1:8" x14ac:dyDescent="0.2">
      <c r="A7953">
        <v>3.1988843794990598E+17</v>
      </c>
      <c r="B7953" t="s">
        <v>15174</v>
      </c>
      <c r="C7953" t="s">
        <v>15175</v>
      </c>
      <c r="D7953" s="1">
        <v>41368.87871527778</v>
      </c>
      <c r="E7953">
        <v>30</v>
      </c>
      <c r="F7953">
        <v>20</v>
      </c>
      <c r="G7953" t="s">
        <v>89</v>
      </c>
    </row>
    <row r="7954" spans="1:8" x14ac:dyDescent="0.2">
      <c r="A7954">
        <v>3.1991952642895398E+17</v>
      </c>
      <c r="B7954" t="s">
        <v>15176</v>
      </c>
      <c r="C7954" t="s">
        <v>15177</v>
      </c>
      <c r="D7954" s="1">
        <v>41368.964502314811</v>
      </c>
      <c r="E7954">
        <v>875</v>
      </c>
      <c r="F7954">
        <v>465</v>
      </c>
    </row>
    <row r="7955" spans="1:8" x14ac:dyDescent="0.2">
      <c r="A7955">
        <v>3.2000850144121203E+17</v>
      </c>
      <c r="B7955" t="s">
        <v>15178</v>
      </c>
      <c r="C7955" t="s">
        <v>15179</v>
      </c>
      <c r="D7955" s="1">
        <v>41369.210023148145</v>
      </c>
      <c r="E7955">
        <v>10</v>
      </c>
      <c r="F7955">
        <v>6</v>
      </c>
      <c r="G7955" t="s">
        <v>215</v>
      </c>
    </row>
    <row r="7956" spans="1:8" x14ac:dyDescent="0.2">
      <c r="A7956">
        <v>3.2001231923933498E+17</v>
      </c>
      <c r="B7956" t="s">
        <v>15180</v>
      </c>
      <c r="C7956" t="s">
        <v>15181</v>
      </c>
      <c r="D7956" s="1">
        <v>41369.220567129632</v>
      </c>
      <c r="E7956">
        <v>13</v>
      </c>
      <c r="F7956">
        <v>6</v>
      </c>
      <c r="G7956" t="s">
        <v>15182</v>
      </c>
    </row>
    <row r="7957" spans="1:8" x14ac:dyDescent="0.2">
      <c r="A7957">
        <v>3.2002228364313299E+17</v>
      </c>
      <c r="B7957" t="s">
        <v>15183</v>
      </c>
      <c r="C7957" t="s">
        <v>15184</v>
      </c>
      <c r="D7957" s="1">
        <v>41369.248055555552</v>
      </c>
      <c r="E7957">
        <v>307</v>
      </c>
      <c r="F7957">
        <v>194</v>
      </c>
    </row>
    <row r="7958" spans="1:8" x14ac:dyDescent="0.2">
      <c r="A7958">
        <v>3.2002782725054003E+17</v>
      </c>
      <c r="B7958" t="s">
        <v>15185</v>
      </c>
      <c r="C7958" t="s">
        <v>15186</v>
      </c>
      <c r="D7958" s="1">
        <v>41369.263356481482</v>
      </c>
      <c r="E7958">
        <v>15</v>
      </c>
      <c r="F7958">
        <v>5</v>
      </c>
      <c r="G7958" t="s">
        <v>215</v>
      </c>
      <c r="H7958" t="s">
        <v>390</v>
      </c>
    </row>
    <row r="7959" spans="1:8" x14ac:dyDescent="0.2">
      <c r="A7959">
        <v>3.2013525091733901E+17</v>
      </c>
      <c r="B7959" t="s">
        <v>15187</v>
      </c>
      <c r="C7959" t="s">
        <v>15188</v>
      </c>
      <c r="D7959" s="1">
        <v>41369.559791666667</v>
      </c>
      <c r="E7959">
        <v>13</v>
      </c>
      <c r="F7959">
        <v>15</v>
      </c>
      <c r="G7959" t="s">
        <v>215</v>
      </c>
    </row>
    <row r="7960" spans="1:8" x14ac:dyDescent="0.2">
      <c r="A7960">
        <v>3.20135770386096E+17</v>
      </c>
      <c r="B7960" t="s">
        <v>15189</v>
      </c>
      <c r="C7960" t="s">
        <v>15190</v>
      </c>
      <c r="D7960" s="1">
        <v>41369.561226851853</v>
      </c>
      <c r="E7960">
        <v>23</v>
      </c>
      <c r="F7960">
        <v>17</v>
      </c>
      <c r="G7960" t="s">
        <v>215</v>
      </c>
    </row>
    <row r="7961" spans="1:8" x14ac:dyDescent="0.2">
      <c r="A7961">
        <v>3.2013649130306298E+17</v>
      </c>
      <c r="B7961" t="s">
        <v>15191</v>
      </c>
      <c r="C7961" t="s">
        <v>15192</v>
      </c>
      <c r="D7961" s="1">
        <v>41369.563217592593</v>
      </c>
      <c r="E7961">
        <v>231</v>
      </c>
      <c r="F7961">
        <v>132</v>
      </c>
      <c r="G7961" t="s">
        <v>215</v>
      </c>
    </row>
    <row r="7962" spans="1:8" x14ac:dyDescent="0.2">
      <c r="A7962">
        <v>3.2016109073243302E+17</v>
      </c>
      <c r="B7962" t="s">
        <v>15193</v>
      </c>
      <c r="C7962" t="s">
        <v>15194</v>
      </c>
      <c r="D7962" s="1">
        <v>41369.63108796296</v>
      </c>
      <c r="E7962">
        <v>544</v>
      </c>
      <c r="F7962">
        <v>281</v>
      </c>
    </row>
    <row r="7963" spans="1:8" x14ac:dyDescent="0.2">
      <c r="A7963">
        <v>3.2016443053088698E+17</v>
      </c>
      <c r="B7963" t="s">
        <v>15195</v>
      </c>
      <c r="C7963" t="s">
        <v>15196</v>
      </c>
      <c r="D7963" s="1">
        <v>41369.6403125</v>
      </c>
      <c r="E7963">
        <v>141</v>
      </c>
      <c r="F7963">
        <v>102</v>
      </c>
      <c r="G7963" t="s">
        <v>215</v>
      </c>
    </row>
    <row r="7964" spans="1:8" x14ac:dyDescent="0.2">
      <c r="A7964">
        <v>3.2016553466462598E+17</v>
      </c>
      <c r="B7964" t="s">
        <v>15197</v>
      </c>
      <c r="C7964" t="s">
        <v>15198</v>
      </c>
      <c r="D7964" s="1">
        <v>41369.64335648148</v>
      </c>
      <c r="E7964">
        <v>792</v>
      </c>
      <c r="F7964">
        <v>1029</v>
      </c>
    </row>
    <row r="7965" spans="1:8" x14ac:dyDescent="0.2">
      <c r="A7965">
        <v>3.2016622774401402E+17</v>
      </c>
      <c r="B7965" t="s">
        <v>15199</v>
      </c>
      <c r="C7965" t="s">
        <v>15200</v>
      </c>
      <c r="D7965" s="1">
        <v>41369.645266203705</v>
      </c>
      <c r="E7965">
        <v>15</v>
      </c>
      <c r="F7965">
        <v>12</v>
      </c>
      <c r="G7965" t="s">
        <v>15201</v>
      </c>
    </row>
    <row r="7966" spans="1:8" x14ac:dyDescent="0.2">
      <c r="A7966">
        <v>3.2016947903007098E+17</v>
      </c>
      <c r="B7966" t="s">
        <v>15202</v>
      </c>
      <c r="C7966" t="s">
        <v>15203</v>
      </c>
      <c r="D7966" s="1">
        <v>41369.654236111113</v>
      </c>
      <c r="E7966">
        <v>117</v>
      </c>
      <c r="F7966">
        <v>26</v>
      </c>
    </row>
    <row r="7967" spans="1:8" x14ac:dyDescent="0.2">
      <c r="A7967">
        <v>3.2016982995908998E+17</v>
      </c>
      <c r="B7967" t="s">
        <v>15204</v>
      </c>
      <c r="C7967" t="s">
        <v>15205</v>
      </c>
      <c r="D7967" s="1">
        <v>41369.65520833333</v>
      </c>
      <c r="E7967">
        <v>10</v>
      </c>
      <c r="F7967">
        <v>9</v>
      </c>
      <c r="G7967" t="s">
        <v>215</v>
      </c>
    </row>
    <row r="7968" spans="1:8" x14ac:dyDescent="0.2">
      <c r="A7968">
        <v>3.2020488251679898E+17</v>
      </c>
      <c r="B7968" t="s">
        <v>15206</v>
      </c>
      <c r="C7968" t="s">
        <v>15207</v>
      </c>
      <c r="D7968" s="1">
        <v>41369.751932870371</v>
      </c>
      <c r="E7968">
        <v>127</v>
      </c>
      <c r="F7968">
        <v>75</v>
      </c>
      <c r="G7968" t="s">
        <v>89</v>
      </c>
    </row>
    <row r="7969" spans="1:8" x14ac:dyDescent="0.2">
      <c r="A7969">
        <v>3.20205063849144E+17</v>
      </c>
      <c r="B7969" t="s">
        <v>15208</v>
      </c>
      <c r="C7969" t="s">
        <v>15209</v>
      </c>
      <c r="D7969" s="1">
        <v>41369.752442129633</v>
      </c>
      <c r="E7969">
        <v>318</v>
      </c>
      <c r="F7969">
        <v>267</v>
      </c>
      <c r="G7969" t="s">
        <v>89</v>
      </c>
    </row>
    <row r="7970" spans="1:8" x14ac:dyDescent="0.2">
      <c r="A7970">
        <v>3.2022937184148998E+17</v>
      </c>
      <c r="B7970" t="s">
        <v>15210</v>
      </c>
      <c r="C7970" t="s">
        <v>15211</v>
      </c>
      <c r="D7970" s="1">
        <v>41369.819513888891</v>
      </c>
      <c r="E7970">
        <v>63</v>
      </c>
      <c r="F7970">
        <v>30</v>
      </c>
    </row>
    <row r="7971" spans="1:8" x14ac:dyDescent="0.2">
      <c r="A7971">
        <v>3.2022940076541498E+17</v>
      </c>
      <c r="B7971" t="s">
        <v>15212</v>
      </c>
      <c r="C7971" t="s">
        <v>15213</v>
      </c>
      <c r="D7971" s="1">
        <v>41369.819594907407</v>
      </c>
      <c r="E7971">
        <v>145</v>
      </c>
      <c r="F7971">
        <v>170</v>
      </c>
    </row>
    <row r="7972" spans="1:8" x14ac:dyDescent="0.2">
      <c r="A7972">
        <v>3.2023288603491098E+17</v>
      </c>
      <c r="B7972" t="s">
        <v>15214</v>
      </c>
      <c r="C7972" t="s">
        <v>15215</v>
      </c>
      <c r="D7972" s="1">
        <v>41369.829212962963</v>
      </c>
      <c r="E7972">
        <v>403</v>
      </c>
      <c r="F7972">
        <v>128</v>
      </c>
    </row>
    <row r="7973" spans="1:8" x14ac:dyDescent="0.2">
      <c r="A7973">
        <v>3.2023371692233901E+17</v>
      </c>
      <c r="B7973" t="s">
        <v>15216</v>
      </c>
      <c r="C7973" t="s">
        <v>15217</v>
      </c>
      <c r="D7973" s="1">
        <v>41369.831504629627</v>
      </c>
      <c r="E7973">
        <v>15</v>
      </c>
      <c r="F7973">
        <v>9</v>
      </c>
      <c r="G7973" t="s">
        <v>89</v>
      </c>
      <c r="H7973" t="s">
        <v>390</v>
      </c>
    </row>
    <row r="7974" spans="1:8" x14ac:dyDescent="0.2">
      <c r="A7974">
        <v>3.2025172194534598E+17</v>
      </c>
      <c r="B7974" t="s">
        <v>15218</v>
      </c>
      <c r="C7974" t="s">
        <v>15219</v>
      </c>
      <c r="D7974" s="1">
        <v>41369.881192129629</v>
      </c>
      <c r="E7974">
        <v>29</v>
      </c>
      <c r="F7974">
        <v>23</v>
      </c>
      <c r="G7974" t="s">
        <v>576</v>
      </c>
    </row>
    <row r="7975" spans="1:8" x14ac:dyDescent="0.2">
      <c r="A7975">
        <v>3.2025227791289498E+17</v>
      </c>
      <c r="B7975" t="s">
        <v>15220</v>
      </c>
      <c r="C7975" t="s">
        <v>15221</v>
      </c>
      <c r="D7975" s="1">
        <v>41369.882719907408</v>
      </c>
      <c r="E7975">
        <v>11</v>
      </c>
      <c r="F7975">
        <v>6</v>
      </c>
      <c r="G7975" t="s">
        <v>89</v>
      </c>
    </row>
    <row r="7976" spans="1:8" x14ac:dyDescent="0.2">
      <c r="A7976">
        <v>3.2026739897441798E+17</v>
      </c>
      <c r="B7976" t="s">
        <v>15222</v>
      </c>
      <c r="C7976" t="s">
        <v>15223</v>
      </c>
      <c r="D7976" s="1">
        <v>41369.924444444441</v>
      </c>
      <c r="E7976">
        <v>344</v>
      </c>
      <c r="F7976">
        <v>143</v>
      </c>
    </row>
    <row r="7977" spans="1:8" x14ac:dyDescent="0.2">
      <c r="A7977">
        <v>3.2026799707798298E+17</v>
      </c>
      <c r="B7977" t="s">
        <v>15224</v>
      </c>
      <c r="C7977" t="e">
        <f xml:space="preserve"> trentnanny09 Thanks Traci. Hi to Your son.</f>
        <v>#NAME?</v>
      </c>
      <c r="D7977" s="1">
        <v>41369.926099537035</v>
      </c>
      <c r="E7977">
        <v>3</v>
      </c>
      <c r="F7977">
        <v>0</v>
      </c>
      <c r="G7977" t="s">
        <v>89</v>
      </c>
    </row>
    <row r="7978" spans="1:8" x14ac:dyDescent="0.2">
      <c r="A7978">
        <v>3.2026819712951501E+17</v>
      </c>
      <c r="B7978" t="s">
        <v>15225</v>
      </c>
      <c r="C7978" t="e">
        <f>_xlfn.SINGLE(BuzzFeedPSA _xlfn.SINGLE( Lood800 Four.))</f>
        <v>#NAME?</v>
      </c>
      <c r="D7978" s="1">
        <v>41369.926655092589</v>
      </c>
      <c r="E7978">
        <v>2</v>
      </c>
      <c r="F7978">
        <v>0</v>
      </c>
      <c r="G7978" t="s">
        <v>15226</v>
      </c>
    </row>
    <row r="7979" spans="1:8" x14ac:dyDescent="0.2">
      <c r="A7979">
        <v>3.2026863397464E+17</v>
      </c>
      <c r="B7979" t="s">
        <v>15227</v>
      </c>
      <c r="C7979" t="s">
        <v>15228</v>
      </c>
      <c r="D7979" s="1">
        <v>41369.927858796298</v>
      </c>
      <c r="E7979">
        <v>3</v>
      </c>
      <c r="F7979">
        <v>1</v>
      </c>
      <c r="G7979" t="s">
        <v>89</v>
      </c>
    </row>
    <row r="7980" spans="1:8" x14ac:dyDescent="0.2">
      <c r="A7980">
        <v>3.2026912243070899E+17</v>
      </c>
      <c r="B7980" t="s">
        <v>15229</v>
      </c>
      <c r="C7980" t="e">
        <f xml:space="preserve"> __Mickey_Mouse Thanks Basil.</f>
        <v>#NAME?</v>
      </c>
      <c r="D7980" s="1">
        <v>41369.929201388892</v>
      </c>
      <c r="E7980">
        <v>5</v>
      </c>
      <c r="F7980">
        <v>1</v>
      </c>
      <c r="G7980" t="s">
        <v>89</v>
      </c>
    </row>
    <row r="7981" spans="1:8" x14ac:dyDescent="0.2">
      <c r="A7981">
        <v>3.2027193716100301E+17</v>
      </c>
      <c r="B7981" t="s">
        <v>15230</v>
      </c>
      <c r="C7981" t="s">
        <v>15231</v>
      </c>
      <c r="D7981" s="1">
        <v>41369.936967592592</v>
      </c>
      <c r="E7981">
        <v>15</v>
      </c>
      <c r="F7981">
        <v>13</v>
      </c>
      <c r="G7981" t="s">
        <v>89</v>
      </c>
    </row>
    <row r="7982" spans="1:8" x14ac:dyDescent="0.2">
      <c r="A7982">
        <v>3.2027235791681901E+17</v>
      </c>
      <c r="B7982" t="s">
        <v>15232</v>
      </c>
      <c r="C7982" t="e">
        <f xml:space="preserve"> ckmagic32 Thanks Mark.</f>
        <v>#NAME?</v>
      </c>
      <c r="D7982" s="1">
        <v>41369.938136574077</v>
      </c>
      <c r="E7982">
        <v>1</v>
      </c>
      <c r="F7982">
        <v>0</v>
      </c>
      <c r="G7982" t="s">
        <v>89</v>
      </c>
    </row>
    <row r="7983" spans="1:8" x14ac:dyDescent="0.2">
      <c r="A7983">
        <v>3.2027269791128698E+17</v>
      </c>
      <c r="B7983" t="s">
        <v>15233</v>
      </c>
      <c r="C7983" t="e">
        <f>_xlfn.SINGLE( blazey53 great), good luck.</f>
        <v>#NAME?</v>
      </c>
      <c r="D7983" s="1">
        <v>41369.939074074071</v>
      </c>
      <c r="E7983">
        <v>1</v>
      </c>
      <c r="F7983">
        <v>0</v>
      </c>
      <c r="G7983" t="s">
        <v>89</v>
      </c>
    </row>
    <row r="7984" spans="1:8" x14ac:dyDescent="0.2">
      <c r="A7984">
        <v>3.2027298710437402E+17</v>
      </c>
      <c r="B7984" t="s">
        <v>15234</v>
      </c>
      <c r="C7984" t="e">
        <f>_xlfn.SINGLE( OurColorado _xlfn.SINGLE( emilyhoms Thank you.))</f>
        <v>#NAME?</v>
      </c>
      <c r="D7984" s="1">
        <v>41369.939872685187</v>
      </c>
      <c r="E7984">
        <v>3</v>
      </c>
      <c r="F7984">
        <v>3</v>
      </c>
      <c r="G7984" t="s">
        <v>215</v>
      </c>
    </row>
    <row r="7985" spans="1:7" x14ac:dyDescent="0.2">
      <c r="A7985">
        <v>3.2028545091489299E+17</v>
      </c>
      <c r="B7985" t="s">
        <v>15235</v>
      </c>
      <c r="C7985" t="s">
        <v>15236</v>
      </c>
      <c r="D7985" s="1">
        <v>41369.974259259259</v>
      </c>
      <c r="E7985">
        <v>3</v>
      </c>
      <c r="F7985">
        <v>2</v>
      </c>
      <c r="G7985" t="s">
        <v>89</v>
      </c>
    </row>
    <row r="7986" spans="1:7" x14ac:dyDescent="0.2">
      <c r="A7986">
        <v>3.2028560733726298E+17</v>
      </c>
      <c r="B7986" t="s">
        <v>15237</v>
      </c>
      <c r="C7986" t="e">
        <f xml:space="preserve"> GAPools either is great.</f>
        <v>#NAME?</v>
      </c>
      <c r="D7986" s="1">
        <v>41369.974699074075</v>
      </c>
      <c r="E7986">
        <v>1</v>
      </c>
      <c r="F7986">
        <v>0</v>
      </c>
      <c r="G7986" t="s">
        <v>89</v>
      </c>
    </row>
    <row r="7987" spans="1:7" x14ac:dyDescent="0.2">
      <c r="A7987">
        <v>3.20285800480768E+17</v>
      </c>
      <c r="B7987" t="s">
        <v>15238</v>
      </c>
      <c r="C7987" t="s">
        <v>15239</v>
      </c>
      <c r="D7987" s="1">
        <v>41369.975231481483</v>
      </c>
      <c r="E7987">
        <v>2</v>
      </c>
      <c r="F7987">
        <v>1</v>
      </c>
      <c r="G7987" t="s">
        <v>215</v>
      </c>
    </row>
    <row r="7988" spans="1:7" x14ac:dyDescent="0.2">
      <c r="A7988">
        <v>3.2028599007590797E+17</v>
      </c>
      <c r="B7988" t="s">
        <v>15240</v>
      </c>
      <c r="C7988" t="e">
        <f>_xlfn.SINGLE( keiththoms _xlfn.SINGLE( ApprenticeNBC Original schedule but going back to two hours.))</f>
        <v>#NAME?</v>
      </c>
      <c r="D7988" s="1">
        <v>41369.975752314815</v>
      </c>
      <c r="E7988">
        <v>3</v>
      </c>
      <c r="F7988">
        <v>1</v>
      </c>
      <c r="G7988" t="s">
        <v>215</v>
      </c>
    </row>
    <row r="7989" spans="1:7" x14ac:dyDescent="0.2">
      <c r="A7989">
        <v>3.20286598040256E+17</v>
      </c>
      <c r="B7989" t="s">
        <v>15241</v>
      </c>
      <c r="C7989" t="s">
        <v>15242</v>
      </c>
      <c r="D7989" s="1">
        <v>41369.977430555555</v>
      </c>
      <c r="E7989">
        <v>20</v>
      </c>
      <c r="F7989">
        <v>16</v>
      </c>
    </row>
    <row r="7990" spans="1:7" x14ac:dyDescent="0.2">
      <c r="A7990">
        <v>3.2033595179049299E+17</v>
      </c>
      <c r="B7990" t="s">
        <v>15243</v>
      </c>
      <c r="C7990" t="s">
        <v>15244</v>
      </c>
      <c r="D7990" s="1">
        <v>41370.113622685189</v>
      </c>
      <c r="E7990">
        <v>42</v>
      </c>
      <c r="F7990">
        <v>24</v>
      </c>
    </row>
    <row r="7991" spans="1:7" x14ac:dyDescent="0.2">
      <c r="A7991">
        <v>3.2033887123997901E+17</v>
      </c>
      <c r="B7991" t="s">
        <v>15245</v>
      </c>
      <c r="C7991" t="s">
        <v>15246</v>
      </c>
      <c r="D7991" s="1">
        <v>41370.121678240743</v>
      </c>
      <c r="E7991">
        <v>12</v>
      </c>
      <c r="F7991">
        <v>11</v>
      </c>
      <c r="G7991" t="s">
        <v>215</v>
      </c>
    </row>
    <row r="7992" spans="1:7" x14ac:dyDescent="0.2">
      <c r="A7992">
        <v>3.2033972041876198E+17</v>
      </c>
      <c r="B7992" t="s">
        <v>15247</v>
      </c>
      <c r="C7992" t="s">
        <v>15248</v>
      </c>
      <c r="D7992" s="1">
        <v>41370.124016203707</v>
      </c>
      <c r="E7992">
        <v>12</v>
      </c>
      <c r="F7992">
        <v>8</v>
      </c>
      <c r="G7992" t="s">
        <v>215</v>
      </c>
    </row>
    <row r="7993" spans="1:7" x14ac:dyDescent="0.2">
      <c r="A7993">
        <v>3.2034056484542003E+17</v>
      </c>
      <c r="B7993" t="s">
        <v>15249</v>
      </c>
      <c r="C7993" t="s">
        <v>15250</v>
      </c>
      <c r="D7993" s="1">
        <v>41370.126342592594</v>
      </c>
      <c r="E7993">
        <v>10</v>
      </c>
      <c r="F7993">
        <v>2</v>
      </c>
      <c r="G7993" t="e">
        <f>RicardoHernanG</f>
        <v>#NAME?</v>
      </c>
    </row>
    <row r="7994" spans="1:7" x14ac:dyDescent="0.2">
      <c r="A7994">
        <v>3.20661420377264E+17</v>
      </c>
      <c r="B7994" t="s">
        <v>15251</v>
      </c>
      <c r="C7994" t="s">
        <v>15252</v>
      </c>
      <c r="D7994" s="1">
        <v>41371.011736111112</v>
      </c>
      <c r="E7994">
        <v>294</v>
      </c>
      <c r="F7994">
        <v>162</v>
      </c>
    </row>
    <row r="7995" spans="1:7" x14ac:dyDescent="0.2">
      <c r="A7995">
        <v>3.2066571656928E+17</v>
      </c>
      <c r="B7995" t="s">
        <v>15253</v>
      </c>
      <c r="C7995" t="s">
        <v>15254</v>
      </c>
      <c r="D7995" s="1">
        <v>41371.023599537039</v>
      </c>
      <c r="E7995">
        <v>2</v>
      </c>
      <c r="F7995">
        <v>1</v>
      </c>
      <c r="G7995" t="e">
        <f>BillLMU</f>
        <v>#NAME?</v>
      </c>
    </row>
    <row r="7996" spans="1:7" x14ac:dyDescent="0.2">
      <c r="A7996">
        <v>3.2066908852547898E+17</v>
      </c>
      <c r="B7996" t="s">
        <v>15255</v>
      </c>
      <c r="C7996" t="s">
        <v>15256</v>
      </c>
      <c r="D7996" s="1">
        <v>41371.032905092594</v>
      </c>
      <c r="E7996">
        <v>597</v>
      </c>
      <c r="F7996">
        <v>484</v>
      </c>
    </row>
    <row r="7997" spans="1:7" x14ac:dyDescent="0.2">
      <c r="A7997">
        <v>3.2067284370260698E+17</v>
      </c>
      <c r="B7997" t="s">
        <v>15257</v>
      </c>
      <c r="C7997" t="s">
        <v>15258</v>
      </c>
      <c r="D7997" s="1">
        <v>41371.043263888889</v>
      </c>
      <c r="E7997">
        <v>359</v>
      </c>
      <c r="F7997">
        <v>174</v>
      </c>
    </row>
    <row r="7998" spans="1:7" x14ac:dyDescent="0.2">
      <c r="A7998">
        <v>3.2067428337230202E+17</v>
      </c>
      <c r="B7998" t="s">
        <v>15259</v>
      </c>
      <c r="C7998" t="s">
        <v>15260</v>
      </c>
      <c r="D7998" s="1">
        <v>41371.047233796293</v>
      </c>
      <c r="E7998">
        <v>195</v>
      </c>
      <c r="F7998">
        <v>82</v>
      </c>
    </row>
    <row r="7999" spans="1:7" x14ac:dyDescent="0.2">
      <c r="A7999">
        <v>3.2076612315292E+17</v>
      </c>
      <c r="B7999" t="s">
        <v>15261</v>
      </c>
      <c r="C7999" t="s">
        <v>15262</v>
      </c>
      <c r="D7999" s="1">
        <v>41371.300659722219</v>
      </c>
      <c r="E7999">
        <v>64</v>
      </c>
      <c r="F7999">
        <v>63</v>
      </c>
      <c r="G7999" t="s">
        <v>215</v>
      </c>
    </row>
    <row r="8000" spans="1:7" x14ac:dyDescent="0.2">
      <c r="A8000">
        <v>3.2084780450539898E+17</v>
      </c>
      <c r="B8000" t="s">
        <v>15263</v>
      </c>
      <c r="C8000" t="s">
        <v>15264</v>
      </c>
      <c r="D8000" s="1">
        <v>41371.526064814818</v>
      </c>
      <c r="E8000">
        <v>8</v>
      </c>
      <c r="F8000">
        <v>4</v>
      </c>
      <c r="G8000" t="s">
        <v>215</v>
      </c>
    </row>
    <row r="8001" spans="1:8" x14ac:dyDescent="0.2">
      <c r="A8001">
        <v>3.2084857934014003E+17</v>
      </c>
      <c r="B8001" t="s">
        <v>15265</v>
      </c>
      <c r="C8001" t="s">
        <v>15266</v>
      </c>
      <c r="D8001" s="1">
        <v>41371.52820601852</v>
      </c>
      <c r="E8001">
        <v>13</v>
      </c>
      <c r="F8001">
        <v>2</v>
      </c>
      <c r="G8001" t="s">
        <v>576</v>
      </c>
    </row>
    <row r="8002" spans="1:8" x14ac:dyDescent="0.2">
      <c r="A8002">
        <v>3.2085007498283802E+17</v>
      </c>
      <c r="B8002" t="s">
        <v>15267</v>
      </c>
      <c r="C8002" t="s">
        <v>15268</v>
      </c>
      <c r="D8002" s="1">
        <v>41371.532326388886</v>
      </c>
      <c r="E8002">
        <v>6</v>
      </c>
      <c r="F8002">
        <v>4</v>
      </c>
      <c r="G8002" t="s">
        <v>15269</v>
      </c>
    </row>
    <row r="8003" spans="1:8" x14ac:dyDescent="0.2">
      <c r="A8003">
        <v>3.2085126907181798E+17</v>
      </c>
      <c r="B8003" t="s">
        <v>15270</v>
      </c>
      <c r="C8003" t="s">
        <v>15271</v>
      </c>
      <c r="D8003" s="1">
        <v>41371.535624999997</v>
      </c>
      <c r="E8003">
        <v>285</v>
      </c>
      <c r="F8003">
        <v>209</v>
      </c>
      <c r="G8003" t="s">
        <v>576</v>
      </c>
      <c r="H8003" t="s">
        <v>616</v>
      </c>
    </row>
    <row r="8004" spans="1:8" x14ac:dyDescent="0.2">
      <c r="A8004">
        <v>3.2085256892016602E+17</v>
      </c>
      <c r="B8004" t="s">
        <v>15272</v>
      </c>
      <c r="C8004" t="s">
        <v>15273</v>
      </c>
      <c r="D8004" s="1">
        <v>41371.539212962962</v>
      </c>
      <c r="E8004">
        <v>33</v>
      </c>
      <c r="F8004">
        <v>15</v>
      </c>
      <c r="G8004" t="s">
        <v>215</v>
      </c>
    </row>
    <row r="8005" spans="1:8" x14ac:dyDescent="0.2">
      <c r="A8005">
        <v>3.20853940134608E+17</v>
      </c>
      <c r="B8005" t="s">
        <v>15274</v>
      </c>
      <c r="C8005" t="s">
        <v>15275</v>
      </c>
      <c r="D8005" s="1">
        <v>41371.542997685188</v>
      </c>
      <c r="E8005">
        <v>46</v>
      </c>
      <c r="F8005">
        <v>34</v>
      </c>
      <c r="G8005" t="s">
        <v>15276</v>
      </c>
      <c r="H8005" t="s">
        <v>13093</v>
      </c>
    </row>
    <row r="8006" spans="1:8" x14ac:dyDescent="0.2">
      <c r="A8006">
        <v>3.2085565788667002E+17</v>
      </c>
      <c r="B8006" t="s">
        <v>15277</v>
      </c>
      <c r="C8006" t="s">
        <v>15278</v>
      </c>
      <c r="D8006" s="1">
        <v>41371.547731481478</v>
      </c>
      <c r="E8006">
        <v>17</v>
      </c>
      <c r="F8006">
        <v>11</v>
      </c>
      <c r="G8006" t="s">
        <v>215</v>
      </c>
    </row>
    <row r="8007" spans="1:8" x14ac:dyDescent="0.2">
      <c r="A8007">
        <v>3.2085910929971597E+17</v>
      </c>
      <c r="B8007" t="s">
        <v>15279</v>
      </c>
      <c r="C8007" t="s">
        <v>15280</v>
      </c>
      <c r="D8007" s="1">
        <v>41371.557256944441</v>
      </c>
      <c r="E8007">
        <v>284</v>
      </c>
      <c r="F8007">
        <v>291</v>
      </c>
      <c r="G8007" t="s">
        <v>487</v>
      </c>
    </row>
    <row r="8008" spans="1:8" x14ac:dyDescent="0.2">
      <c r="A8008">
        <v>3.2086128905853299E+17</v>
      </c>
      <c r="B8008" t="s">
        <v>15281</v>
      </c>
      <c r="C8008" t="s">
        <v>15282</v>
      </c>
      <c r="D8008" s="1">
        <v>41371.563275462962</v>
      </c>
      <c r="E8008">
        <v>211</v>
      </c>
      <c r="F8008">
        <v>157</v>
      </c>
    </row>
    <row r="8009" spans="1:8" x14ac:dyDescent="0.2">
      <c r="A8009">
        <v>3.2086261927366598E+17</v>
      </c>
      <c r="B8009" t="s">
        <v>15283</v>
      </c>
      <c r="C8009" t="s">
        <v>15284</v>
      </c>
      <c r="D8009" s="1">
        <v>41371.566944444443</v>
      </c>
      <c r="E8009">
        <v>51</v>
      </c>
      <c r="F8009">
        <v>60</v>
      </c>
      <c r="G8009" t="s">
        <v>15285</v>
      </c>
    </row>
    <row r="8010" spans="1:8" x14ac:dyDescent="0.2">
      <c r="A8010">
        <v>3.2086308546635302E+17</v>
      </c>
      <c r="B8010" t="s">
        <v>15286</v>
      </c>
      <c r="C8010" t="s">
        <v>15287</v>
      </c>
      <c r="D8010" s="1">
        <v>41371.568229166667</v>
      </c>
      <c r="E8010">
        <v>44</v>
      </c>
      <c r="F8010">
        <v>78</v>
      </c>
      <c r="G8010" t="s">
        <v>576</v>
      </c>
    </row>
    <row r="8011" spans="1:8" x14ac:dyDescent="0.2">
      <c r="A8011">
        <v>3.20867906772688E+17</v>
      </c>
      <c r="B8011" t="s">
        <v>15288</v>
      </c>
      <c r="C8011" t="s">
        <v>15289</v>
      </c>
      <c r="D8011" s="1">
        <v>41371.58153935185</v>
      </c>
      <c r="E8011">
        <v>124</v>
      </c>
      <c r="F8011">
        <v>63</v>
      </c>
    </row>
    <row r="8012" spans="1:8" x14ac:dyDescent="0.2">
      <c r="A8012">
        <v>3.20871322995552E+17</v>
      </c>
      <c r="B8012" t="s">
        <v>15290</v>
      </c>
      <c r="C8012" t="s">
        <v>15291</v>
      </c>
      <c r="D8012" s="1">
        <v>41371.590960648151</v>
      </c>
      <c r="E8012">
        <v>18</v>
      </c>
      <c r="F8012">
        <v>7</v>
      </c>
      <c r="G8012" t="s">
        <v>215</v>
      </c>
    </row>
    <row r="8013" spans="1:8" x14ac:dyDescent="0.2">
      <c r="A8013">
        <v>3.2087154049956998E+17</v>
      </c>
      <c r="B8013" t="s">
        <v>15292</v>
      </c>
      <c r="C8013" t="s">
        <v>15293</v>
      </c>
      <c r="D8013" s="1">
        <v>41371.591562499998</v>
      </c>
      <c r="E8013">
        <v>14</v>
      </c>
      <c r="F8013">
        <v>7</v>
      </c>
      <c r="G8013" t="s">
        <v>215</v>
      </c>
    </row>
    <row r="8014" spans="1:8" x14ac:dyDescent="0.2">
      <c r="A8014">
        <v>3.2087568029438701E+17</v>
      </c>
      <c r="B8014" t="s">
        <v>15294</v>
      </c>
      <c r="C8014" t="s">
        <v>15295</v>
      </c>
      <c r="D8014" s="1">
        <v>41371.602986111109</v>
      </c>
      <c r="E8014">
        <v>24</v>
      </c>
      <c r="F8014">
        <v>11</v>
      </c>
      <c r="G8014" t="s">
        <v>89</v>
      </c>
    </row>
    <row r="8015" spans="1:8" x14ac:dyDescent="0.2">
      <c r="A8015">
        <v>3.2087745263108499E+17</v>
      </c>
      <c r="B8015" t="s">
        <v>15296</v>
      </c>
      <c r="C8015" t="s">
        <v>15297</v>
      </c>
      <c r="D8015" s="1">
        <v>41371.607870370368</v>
      </c>
      <c r="E8015">
        <v>36</v>
      </c>
      <c r="F8015">
        <v>29</v>
      </c>
    </row>
    <row r="8016" spans="1:8" x14ac:dyDescent="0.2">
      <c r="A8016">
        <v>3.2087843204720198E+17</v>
      </c>
      <c r="B8016" t="s">
        <v>15298</v>
      </c>
      <c r="C8016" t="s">
        <v>15299</v>
      </c>
      <c r="D8016" s="1">
        <v>41371.610578703701</v>
      </c>
      <c r="E8016">
        <v>21</v>
      </c>
      <c r="F8016">
        <v>12</v>
      </c>
      <c r="G8016" t="s">
        <v>215</v>
      </c>
    </row>
    <row r="8017" spans="1:8" x14ac:dyDescent="0.2">
      <c r="A8017">
        <v>3.2087936090519098E+17</v>
      </c>
      <c r="B8017" t="s">
        <v>15300</v>
      </c>
      <c r="C8017" t="s">
        <v>15301</v>
      </c>
      <c r="D8017" s="1">
        <v>41371.613136574073</v>
      </c>
      <c r="E8017">
        <v>55</v>
      </c>
      <c r="F8017">
        <v>26</v>
      </c>
      <c r="G8017" t="s">
        <v>576</v>
      </c>
    </row>
    <row r="8018" spans="1:8" x14ac:dyDescent="0.2">
      <c r="A8018">
        <v>3.20881258144096E+17</v>
      </c>
      <c r="B8018" t="s">
        <v>15302</v>
      </c>
      <c r="C8018" t="s">
        <v>15303</v>
      </c>
      <c r="D8018" s="1">
        <v>41371.618379629632</v>
      </c>
      <c r="E8018">
        <v>9</v>
      </c>
      <c r="F8018">
        <v>7</v>
      </c>
      <c r="G8018" t="s">
        <v>215</v>
      </c>
    </row>
    <row r="8019" spans="1:8" x14ac:dyDescent="0.2">
      <c r="A8019">
        <v>3.2088222564839002E+17</v>
      </c>
      <c r="B8019" t="s">
        <v>15304</v>
      </c>
      <c r="C8019" t="s">
        <v>15305</v>
      </c>
      <c r="D8019" s="1">
        <v>41371.621041666665</v>
      </c>
      <c r="E8019">
        <v>233</v>
      </c>
      <c r="F8019">
        <v>122</v>
      </c>
      <c r="G8019" t="s">
        <v>215</v>
      </c>
    </row>
    <row r="8020" spans="1:8" x14ac:dyDescent="0.2">
      <c r="A8020">
        <v>3.2088246973172499E+17</v>
      </c>
      <c r="B8020" t="s">
        <v>15306</v>
      </c>
      <c r="C8020" t="s">
        <v>15307</v>
      </c>
      <c r="D8020" s="1">
        <v>41371.621724537035</v>
      </c>
      <c r="E8020">
        <v>5</v>
      </c>
      <c r="F8020">
        <v>6</v>
      </c>
      <c r="G8020" t="s">
        <v>215</v>
      </c>
    </row>
    <row r="8021" spans="1:8" x14ac:dyDescent="0.2">
      <c r="A8021">
        <v>3.2088463694954899E+17</v>
      </c>
      <c r="B8021" t="s">
        <v>15308</v>
      </c>
      <c r="C8021" t="s">
        <v>15309</v>
      </c>
      <c r="D8021" s="1">
        <v>41371.627696759257</v>
      </c>
      <c r="E8021">
        <v>15</v>
      </c>
      <c r="F8021">
        <v>12</v>
      </c>
      <c r="G8021" t="s">
        <v>215</v>
      </c>
    </row>
    <row r="8022" spans="1:8" x14ac:dyDescent="0.2">
      <c r="A8022">
        <v>3.2099045822864102E+17</v>
      </c>
      <c r="B8022" t="s">
        <v>15310</v>
      </c>
      <c r="C8022" t="e">
        <f>_xlfn.SINGLE( ApprenticeNBC is great tonight and stars the legendary beauty _xlfn.SINGLE( melaniatrump who reveals her great skin care Collection. _xlfn.SINGLE( lordandtaylor)))</f>
        <v>#NAME?</v>
      </c>
      <c r="D8022" s="1">
        <v>41371.919710648152</v>
      </c>
      <c r="E8022">
        <v>10</v>
      </c>
      <c r="F8022">
        <v>14</v>
      </c>
      <c r="G8022" t="s">
        <v>576</v>
      </c>
    </row>
    <row r="8023" spans="1:8" x14ac:dyDescent="0.2">
      <c r="A8023">
        <v>3.2099755467644499E+17</v>
      </c>
      <c r="B8023" t="s">
        <v>15311</v>
      </c>
      <c r="C8023" t="s">
        <v>15312</v>
      </c>
      <c r="D8023" s="1">
        <v>41371.939293981479</v>
      </c>
      <c r="E8023">
        <v>11</v>
      </c>
      <c r="F8023">
        <v>5</v>
      </c>
      <c r="G8023" t="s">
        <v>215</v>
      </c>
      <c r="H8023" t="s">
        <v>390</v>
      </c>
    </row>
    <row r="8024" spans="1:8" x14ac:dyDescent="0.2">
      <c r="A8024">
        <v>3.2100052718806598E+17</v>
      </c>
      <c r="B8024" t="s">
        <v>15313</v>
      </c>
      <c r="C8024" t="s">
        <v>15314</v>
      </c>
      <c r="D8024" s="1">
        <v>41371.947500000002</v>
      </c>
      <c r="E8024">
        <v>72</v>
      </c>
      <c r="F8024">
        <v>49</v>
      </c>
    </row>
    <row r="8025" spans="1:8" x14ac:dyDescent="0.2">
      <c r="A8025">
        <v>3.21028486435328E+17</v>
      </c>
      <c r="B8025" t="s">
        <v>15315</v>
      </c>
      <c r="C8025" t="s">
        <v>15316</v>
      </c>
      <c r="D8025" s="1">
        <v>41372.024652777778</v>
      </c>
      <c r="E8025">
        <v>16</v>
      </c>
      <c r="F8025">
        <v>15</v>
      </c>
      <c r="G8025" t="s">
        <v>546</v>
      </c>
    </row>
    <row r="8026" spans="1:8" x14ac:dyDescent="0.2">
      <c r="A8026">
        <v>3.2108005835997101E+17</v>
      </c>
      <c r="B8026" t="s">
        <v>15317</v>
      </c>
      <c r="C8026" t="s">
        <v>15318</v>
      </c>
      <c r="D8026" s="1">
        <v>41372.166956018518</v>
      </c>
      <c r="E8026">
        <v>42</v>
      </c>
      <c r="F8026">
        <v>29</v>
      </c>
      <c r="G8026" t="s">
        <v>89</v>
      </c>
      <c r="H8026" t="s">
        <v>390</v>
      </c>
    </row>
    <row r="8027" spans="1:8" x14ac:dyDescent="0.2">
      <c r="A8027">
        <v>3.2108018640369997E+17</v>
      </c>
      <c r="B8027" t="s">
        <v>15319</v>
      </c>
      <c r="C8027" t="s">
        <v>15320</v>
      </c>
      <c r="D8027" s="1">
        <v>41372.167314814818</v>
      </c>
      <c r="E8027">
        <v>29</v>
      </c>
      <c r="F8027">
        <v>39</v>
      </c>
      <c r="G8027" t="s">
        <v>89</v>
      </c>
      <c r="H8027" t="s">
        <v>390</v>
      </c>
    </row>
    <row r="8028" spans="1:8" x14ac:dyDescent="0.2">
      <c r="A8028">
        <v>3.2108039033495098E+17</v>
      </c>
      <c r="B8028" t="s">
        <v>15321</v>
      </c>
      <c r="C8028" t="s">
        <v>15322</v>
      </c>
      <c r="D8028" s="1">
        <v>41372.167881944442</v>
      </c>
      <c r="E8028">
        <v>22</v>
      </c>
      <c r="F8028">
        <v>8</v>
      </c>
      <c r="G8028" t="s">
        <v>89</v>
      </c>
      <c r="H8028" t="s">
        <v>390</v>
      </c>
    </row>
    <row r="8029" spans="1:8" x14ac:dyDescent="0.2">
      <c r="A8029">
        <v>3.2108175256520698E+17</v>
      </c>
      <c r="B8029" t="s">
        <v>15323</v>
      </c>
      <c r="C8029" t="s">
        <v>15324</v>
      </c>
      <c r="D8029" s="1">
        <v>41372.171631944446</v>
      </c>
      <c r="E8029">
        <v>11</v>
      </c>
      <c r="F8029">
        <v>9</v>
      </c>
      <c r="G8029" t="s">
        <v>215</v>
      </c>
      <c r="H8029" t="s">
        <v>390</v>
      </c>
    </row>
    <row r="8030" spans="1:8" x14ac:dyDescent="0.2">
      <c r="A8030">
        <v>3.2108257402802099E+17</v>
      </c>
      <c r="B8030" t="s">
        <v>15325</v>
      </c>
      <c r="C8030" t="s">
        <v>15326</v>
      </c>
      <c r="D8030" s="1">
        <v>41372.173900462964</v>
      </c>
      <c r="E8030">
        <v>36</v>
      </c>
      <c r="F8030">
        <v>22</v>
      </c>
      <c r="G8030" t="s">
        <v>215</v>
      </c>
      <c r="H8030" t="s">
        <v>390</v>
      </c>
    </row>
    <row r="8031" spans="1:8" x14ac:dyDescent="0.2">
      <c r="A8031">
        <v>3.2108631969667398E+17</v>
      </c>
      <c r="B8031" t="s">
        <v>15327</v>
      </c>
      <c r="C8031" t="s">
        <v>15328</v>
      </c>
      <c r="D8031" s="1">
        <v>41372.184236111112</v>
      </c>
      <c r="E8031">
        <v>17</v>
      </c>
      <c r="F8031">
        <v>23</v>
      </c>
      <c r="H8031" t="s">
        <v>390</v>
      </c>
    </row>
    <row r="8032" spans="1:8" x14ac:dyDescent="0.2">
      <c r="A8032">
        <v>3.2109110000787802E+17</v>
      </c>
      <c r="B8032" t="s">
        <v>15329</v>
      </c>
      <c r="C8032" t="s">
        <v>15330</v>
      </c>
      <c r="D8032" s="1">
        <v>41372.197430555556</v>
      </c>
      <c r="E8032">
        <v>45</v>
      </c>
      <c r="F8032">
        <v>33</v>
      </c>
      <c r="G8032" t="s">
        <v>89</v>
      </c>
      <c r="H8032" t="s">
        <v>390</v>
      </c>
    </row>
    <row r="8033" spans="1:8" x14ac:dyDescent="0.2">
      <c r="A8033">
        <v>3.2109515967471603E+17</v>
      </c>
      <c r="B8033" t="s">
        <v>15331</v>
      </c>
      <c r="C8033" t="s">
        <v>15332</v>
      </c>
      <c r="D8033" s="1">
        <v>41372.208634259259</v>
      </c>
      <c r="E8033">
        <v>29</v>
      </c>
      <c r="F8033">
        <v>17</v>
      </c>
      <c r="G8033" t="s">
        <v>215</v>
      </c>
      <c r="H8033" t="s">
        <v>390</v>
      </c>
    </row>
    <row r="8034" spans="1:8" x14ac:dyDescent="0.2">
      <c r="A8034">
        <v>3.2125861997275898E+17</v>
      </c>
      <c r="B8034" t="s">
        <v>15333</v>
      </c>
      <c r="C8034" t="s">
        <v>15334</v>
      </c>
      <c r="D8034" s="1">
        <v>41372.659699074073</v>
      </c>
      <c r="E8034">
        <v>15</v>
      </c>
      <c r="F8034">
        <v>9</v>
      </c>
      <c r="G8034" t="s">
        <v>576</v>
      </c>
      <c r="H8034" t="s">
        <v>390</v>
      </c>
    </row>
    <row r="8035" spans="1:8" x14ac:dyDescent="0.2">
      <c r="A8035">
        <v>3.2127556982210502E+17</v>
      </c>
      <c r="B8035" t="s">
        <v>15335</v>
      </c>
      <c r="C8035" t="s">
        <v>15336</v>
      </c>
      <c r="D8035" s="1">
        <v>41372.706469907411</v>
      </c>
      <c r="E8035">
        <v>5</v>
      </c>
      <c r="F8035">
        <v>0</v>
      </c>
      <c r="G8035" t="e">
        <f>angie_ncislover</f>
        <v>#NAME?</v>
      </c>
    </row>
    <row r="8036" spans="1:8" x14ac:dyDescent="0.2">
      <c r="A8036">
        <v>3.21298244300832E+17</v>
      </c>
      <c r="B8036" t="s">
        <v>15337</v>
      </c>
      <c r="C8036" t="s">
        <v>15338</v>
      </c>
      <c r="D8036" s="1">
        <v>41372.76903935185</v>
      </c>
      <c r="E8036">
        <v>10</v>
      </c>
      <c r="F8036">
        <v>8</v>
      </c>
      <c r="G8036" t="s">
        <v>215</v>
      </c>
    </row>
    <row r="8037" spans="1:8" x14ac:dyDescent="0.2">
      <c r="A8037">
        <v>3.2129929586737901E+17</v>
      </c>
      <c r="B8037" t="s">
        <v>15339</v>
      </c>
      <c r="C8037" t="s">
        <v>15340</v>
      </c>
      <c r="D8037" s="1">
        <v>41372.771944444445</v>
      </c>
      <c r="E8037">
        <v>26</v>
      </c>
      <c r="F8037">
        <v>22</v>
      </c>
      <c r="G8037" t="s">
        <v>487</v>
      </c>
    </row>
    <row r="8038" spans="1:8" x14ac:dyDescent="0.2">
      <c r="A8038">
        <v>3.21303195915808E+17</v>
      </c>
      <c r="B8038" t="s">
        <v>15341</v>
      </c>
      <c r="C8038" t="s">
        <v>15342</v>
      </c>
      <c r="D8038" s="1">
        <v>41372.782708333332</v>
      </c>
      <c r="E8038">
        <v>74</v>
      </c>
      <c r="F8038">
        <v>43</v>
      </c>
      <c r="G8038" t="s">
        <v>215</v>
      </c>
    </row>
    <row r="8039" spans="1:8" x14ac:dyDescent="0.2">
      <c r="A8039">
        <v>3.2132214612099802E+17</v>
      </c>
      <c r="B8039" t="s">
        <v>15343</v>
      </c>
      <c r="C8039" t="s">
        <v>15344</v>
      </c>
      <c r="D8039" s="1">
        <v>41372.834999999999</v>
      </c>
      <c r="E8039">
        <v>19</v>
      </c>
      <c r="F8039">
        <v>11</v>
      </c>
      <c r="G8039" t="s">
        <v>89</v>
      </c>
      <c r="H8039" t="s">
        <v>390</v>
      </c>
    </row>
    <row r="8040" spans="1:8" x14ac:dyDescent="0.2">
      <c r="A8040">
        <v>3.2133075368845702E+17</v>
      </c>
      <c r="B8040" t="s">
        <v>15345</v>
      </c>
      <c r="C8040" t="s">
        <v>15346</v>
      </c>
      <c r="D8040" s="1">
        <v>41372.858749999999</v>
      </c>
      <c r="E8040">
        <v>62</v>
      </c>
      <c r="F8040">
        <v>61</v>
      </c>
      <c r="G8040" t="s">
        <v>215</v>
      </c>
    </row>
    <row r="8041" spans="1:8" x14ac:dyDescent="0.2">
      <c r="A8041">
        <v>3.2134843684055802E+17</v>
      </c>
      <c r="B8041" t="s">
        <v>15347</v>
      </c>
      <c r="C8041" t="s">
        <v>15348</v>
      </c>
      <c r="D8041" s="1">
        <v>41372.907546296294</v>
      </c>
      <c r="E8041">
        <v>473</v>
      </c>
      <c r="F8041">
        <v>252</v>
      </c>
    </row>
    <row r="8042" spans="1:8" x14ac:dyDescent="0.2">
      <c r="A8042">
        <v>3.2135001714945997E+17</v>
      </c>
      <c r="B8042" t="s">
        <v>15349</v>
      </c>
      <c r="C8042" t="s">
        <v>15350</v>
      </c>
      <c r="D8042" s="1">
        <v>41372.911909722221</v>
      </c>
      <c r="E8042">
        <v>171</v>
      </c>
      <c r="F8042">
        <v>67</v>
      </c>
    </row>
    <row r="8043" spans="1:8" x14ac:dyDescent="0.2">
      <c r="A8043">
        <v>3.2135708893892998E+17</v>
      </c>
      <c r="B8043" t="s">
        <v>15351</v>
      </c>
      <c r="C8043" t="s">
        <v>15352</v>
      </c>
      <c r="D8043" s="1">
        <v>41372.931423611109</v>
      </c>
      <c r="E8043">
        <v>819</v>
      </c>
      <c r="F8043">
        <v>364</v>
      </c>
    </row>
    <row r="8044" spans="1:8" x14ac:dyDescent="0.2">
      <c r="A8044">
        <v>3.2135743477188602E+17</v>
      </c>
      <c r="B8044" t="s">
        <v>15353</v>
      </c>
      <c r="C8044" t="s">
        <v>15354</v>
      </c>
      <c r="D8044" s="1">
        <v>41372.932372685187</v>
      </c>
      <c r="E8044">
        <v>655</v>
      </c>
      <c r="F8044">
        <v>370</v>
      </c>
    </row>
    <row r="8045" spans="1:8" x14ac:dyDescent="0.2">
      <c r="A8045">
        <v>3.2137940522830202E+17</v>
      </c>
      <c r="B8045" t="s">
        <v>15355</v>
      </c>
      <c r="C8045" t="s">
        <v>15356</v>
      </c>
      <c r="D8045" s="1">
        <v>41372.992997685185</v>
      </c>
      <c r="E8045">
        <v>67</v>
      </c>
      <c r="F8045">
        <v>43</v>
      </c>
      <c r="G8045" t="s">
        <v>89</v>
      </c>
    </row>
    <row r="8046" spans="1:8" x14ac:dyDescent="0.2">
      <c r="A8046">
        <v>3.21663102326288E+17</v>
      </c>
      <c r="B8046" t="s">
        <v>15357</v>
      </c>
      <c r="C8046" t="s">
        <v>15358</v>
      </c>
      <c r="D8046" s="1">
        <v>41373.775856481479</v>
      </c>
      <c r="E8046">
        <v>35</v>
      </c>
      <c r="F8046">
        <v>26</v>
      </c>
      <c r="G8046" t="s">
        <v>215</v>
      </c>
    </row>
    <row r="8047" spans="1:8" x14ac:dyDescent="0.2">
      <c r="A8047">
        <v>3.2166361176645197E+17</v>
      </c>
      <c r="B8047" t="s">
        <v>15359</v>
      </c>
      <c r="C8047" t="s">
        <v>15360</v>
      </c>
      <c r="D8047" s="1">
        <v>41373.777256944442</v>
      </c>
      <c r="E8047">
        <v>32</v>
      </c>
      <c r="F8047">
        <v>21</v>
      </c>
    </row>
    <row r="8048" spans="1:8" x14ac:dyDescent="0.2">
      <c r="A8048">
        <v>3.2169522410569299E+17</v>
      </c>
      <c r="B8048" t="s">
        <v>15361</v>
      </c>
      <c r="C8048" t="s">
        <v>15362</v>
      </c>
      <c r="D8048" s="1">
        <v>41373.864490740743</v>
      </c>
      <c r="E8048">
        <v>4</v>
      </c>
      <c r="F8048">
        <v>3</v>
      </c>
      <c r="G8048" t="s">
        <v>89</v>
      </c>
    </row>
    <row r="8049" spans="1:8" x14ac:dyDescent="0.2">
      <c r="A8049">
        <v>3.2169556611341101E+17</v>
      </c>
      <c r="B8049" t="s">
        <v>15363</v>
      </c>
      <c r="C8049" t="s">
        <v>15364</v>
      </c>
      <c r="D8049" s="1">
        <v>41373.865439814814</v>
      </c>
      <c r="E8049">
        <v>5</v>
      </c>
      <c r="F8049">
        <v>9</v>
      </c>
      <c r="G8049" t="s">
        <v>576</v>
      </c>
    </row>
    <row r="8050" spans="1:8" x14ac:dyDescent="0.2">
      <c r="A8050">
        <v>3.2171646296641498E+17</v>
      </c>
      <c r="B8050" t="s">
        <v>15365</v>
      </c>
      <c r="C8050" t="s">
        <v>15366</v>
      </c>
      <c r="D8050" s="1">
        <v>41373.923101851855</v>
      </c>
      <c r="E8050">
        <v>262</v>
      </c>
      <c r="F8050">
        <v>241</v>
      </c>
    </row>
    <row r="8051" spans="1:8" x14ac:dyDescent="0.2">
      <c r="A8051">
        <v>3.2172482719711603E+17</v>
      </c>
      <c r="B8051" t="s">
        <v>15367</v>
      </c>
      <c r="C8051" t="s">
        <v>15368</v>
      </c>
      <c r="D8051" s="1">
        <v>41373.946180555555</v>
      </c>
      <c r="E8051">
        <v>840</v>
      </c>
      <c r="F8051">
        <v>597</v>
      </c>
    </row>
    <row r="8052" spans="1:8" x14ac:dyDescent="0.2">
      <c r="A8052">
        <v>3.2173082722450202E+17</v>
      </c>
      <c r="B8052" t="s">
        <v>15369</v>
      </c>
      <c r="C8052" t="s">
        <v>15370</v>
      </c>
      <c r="D8052" s="1">
        <v>41373.962743055556</v>
      </c>
      <c r="E8052">
        <v>45</v>
      </c>
      <c r="F8052">
        <v>30</v>
      </c>
      <c r="G8052" t="s">
        <v>89</v>
      </c>
      <c r="H8052" t="s">
        <v>390</v>
      </c>
    </row>
    <row r="8053" spans="1:8" x14ac:dyDescent="0.2">
      <c r="A8053">
        <v>3.2173558925271002E+17</v>
      </c>
      <c r="B8053" t="s">
        <v>15371</v>
      </c>
      <c r="C8053" t="s">
        <v>15372</v>
      </c>
      <c r="D8053" s="1">
        <v>41373.97587962963</v>
      </c>
      <c r="E8053">
        <v>29</v>
      </c>
      <c r="F8053">
        <v>19</v>
      </c>
      <c r="H8053" t="s">
        <v>390</v>
      </c>
    </row>
    <row r="8054" spans="1:8" x14ac:dyDescent="0.2">
      <c r="A8054">
        <v>3.2174765875252403E+17</v>
      </c>
      <c r="B8054" t="s">
        <v>15373</v>
      </c>
      <c r="C8054" t="s">
        <v>15374</v>
      </c>
      <c r="D8054" s="1">
        <v>41374.009189814817</v>
      </c>
      <c r="E8054">
        <v>46</v>
      </c>
      <c r="F8054">
        <v>34</v>
      </c>
      <c r="H8054" t="s">
        <v>390</v>
      </c>
    </row>
    <row r="8055" spans="1:8" x14ac:dyDescent="0.2">
      <c r="A8055">
        <v>3.2176421292384602E+17</v>
      </c>
      <c r="B8055" t="s">
        <v>15375</v>
      </c>
      <c r="C8055" t="s">
        <v>15376</v>
      </c>
      <c r="D8055" s="1">
        <v>41374.054872685185</v>
      </c>
      <c r="E8055">
        <v>72</v>
      </c>
      <c r="F8055">
        <v>71</v>
      </c>
    </row>
    <row r="8056" spans="1:8" x14ac:dyDescent="0.2">
      <c r="A8056">
        <v>3.2178992547955501E+17</v>
      </c>
      <c r="B8056" t="s">
        <v>15377</v>
      </c>
      <c r="C8056" t="s">
        <v>15378</v>
      </c>
      <c r="D8056" s="1">
        <v>41374.125821759262</v>
      </c>
      <c r="E8056">
        <v>9</v>
      </c>
      <c r="F8056">
        <v>5</v>
      </c>
      <c r="G8056" t="s">
        <v>215</v>
      </c>
    </row>
    <row r="8057" spans="1:8" x14ac:dyDescent="0.2">
      <c r="A8057">
        <v>3.2180715715677702E+17</v>
      </c>
      <c r="B8057" t="s">
        <v>15379</v>
      </c>
      <c r="C8057" t="s">
        <v>15380</v>
      </c>
      <c r="D8057" s="1">
        <v>41374.173368055555</v>
      </c>
      <c r="E8057">
        <v>39</v>
      </c>
      <c r="F8057">
        <v>27</v>
      </c>
      <c r="G8057" t="s">
        <v>89</v>
      </c>
      <c r="H8057" t="s">
        <v>390</v>
      </c>
    </row>
    <row r="8058" spans="1:8" x14ac:dyDescent="0.2">
      <c r="A8058">
        <v>3.2180745574090298E+17</v>
      </c>
      <c r="B8058" t="s">
        <v>15381</v>
      </c>
      <c r="C8058" t="s">
        <v>15382</v>
      </c>
      <c r="D8058" s="1">
        <v>41374.174201388887</v>
      </c>
      <c r="E8058">
        <v>32</v>
      </c>
      <c r="F8058">
        <v>22</v>
      </c>
      <c r="H8058" t="s">
        <v>390</v>
      </c>
    </row>
    <row r="8059" spans="1:8" x14ac:dyDescent="0.2">
      <c r="A8059">
        <v>3.2180984939243098E+17</v>
      </c>
      <c r="B8059" t="s">
        <v>15383</v>
      </c>
      <c r="C8059" t="s">
        <v>15384</v>
      </c>
      <c r="D8059" s="1">
        <v>41374.180798611109</v>
      </c>
      <c r="E8059">
        <v>18</v>
      </c>
      <c r="F8059">
        <v>16</v>
      </c>
      <c r="G8059" t="s">
        <v>89</v>
      </c>
      <c r="H8059" t="s">
        <v>390</v>
      </c>
    </row>
    <row r="8060" spans="1:8" x14ac:dyDescent="0.2">
      <c r="A8060">
        <v>3.2181103860765402E+17</v>
      </c>
      <c r="B8060" t="s">
        <v>15385</v>
      </c>
      <c r="C8060" t="s">
        <v>15386</v>
      </c>
      <c r="D8060" s="1">
        <v>41374.18408564815</v>
      </c>
      <c r="E8060">
        <v>61</v>
      </c>
      <c r="F8060">
        <v>41</v>
      </c>
      <c r="H8060" t="s">
        <v>390</v>
      </c>
    </row>
    <row r="8061" spans="1:8" x14ac:dyDescent="0.2">
      <c r="A8061">
        <v>3.2181230123997101E+17</v>
      </c>
      <c r="B8061" t="s">
        <v>15387</v>
      </c>
      <c r="C8061" t="s">
        <v>15388</v>
      </c>
      <c r="D8061" s="1">
        <v>41374.187569444446</v>
      </c>
      <c r="E8061">
        <v>22</v>
      </c>
      <c r="F8061">
        <v>25</v>
      </c>
      <c r="H8061" t="s">
        <v>390</v>
      </c>
    </row>
    <row r="8062" spans="1:8" x14ac:dyDescent="0.2">
      <c r="A8062">
        <v>3.2181313788617101E+17</v>
      </c>
      <c r="B8062" t="s">
        <v>15389</v>
      </c>
      <c r="C8062" t="s">
        <v>15390</v>
      </c>
      <c r="D8062" s="1">
        <v>41374.189872685187</v>
      </c>
      <c r="E8062">
        <v>21</v>
      </c>
      <c r="F8062">
        <v>17</v>
      </c>
      <c r="H8062" t="s">
        <v>390</v>
      </c>
    </row>
    <row r="8063" spans="1:8" x14ac:dyDescent="0.2">
      <c r="A8063">
        <v>3.2181431056324602E+17</v>
      </c>
      <c r="B8063" t="s">
        <v>15391</v>
      </c>
      <c r="C8063" t="s">
        <v>15392</v>
      </c>
      <c r="D8063" s="1">
        <v>41374.193113425928</v>
      </c>
      <c r="E8063">
        <v>32</v>
      </c>
      <c r="F8063">
        <v>36</v>
      </c>
      <c r="H8063" t="s">
        <v>390</v>
      </c>
    </row>
    <row r="8064" spans="1:8" x14ac:dyDescent="0.2">
      <c r="A8064">
        <v>3.2181630778174202E+17</v>
      </c>
      <c r="B8064" t="s">
        <v>15393</v>
      </c>
      <c r="C8064" t="s">
        <v>15394</v>
      </c>
      <c r="D8064" s="1">
        <v>41374.198622685188</v>
      </c>
      <c r="E8064">
        <v>13</v>
      </c>
      <c r="F8064">
        <v>9</v>
      </c>
      <c r="G8064" t="s">
        <v>89</v>
      </c>
      <c r="H8064" t="s">
        <v>390</v>
      </c>
    </row>
    <row r="8065" spans="1:8" x14ac:dyDescent="0.2">
      <c r="A8065">
        <v>3.21816696828616E+17</v>
      </c>
      <c r="B8065" t="s">
        <v>15395</v>
      </c>
      <c r="C8065" t="s">
        <v>15396</v>
      </c>
      <c r="D8065" s="1">
        <v>41374.199699074074</v>
      </c>
      <c r="E8065">
        <v>60</v>
      </c>
      <c r="F8065">
        <v>48</v>
      </c>
      <c r="G8065" t="s">
        <v>89</v>
      </c>
      <c r="H8065" t="s">
        <v>390</v>
      </c>
    </row>
    <row r="8066" spans="1:8" x14ac:dyDescent="0.2">
      <c r="A8066">
        <v>3.2181929363125798E+17</v>
      </c>
      <c r="B8066" t="s">
        <v>15397</v>
      </c>
      <c r="C8066" t="s">
        <v>15398</v>
      </c>
      <c r="D8066" s="1">
        <v>41374.206863425927</v>
      </c>
      <c r="E8066">
        <v>43</v>
      </c>
      <c r="F8066">
        <v>36</v>
      </c>
      <c r="G8066" t="s">
        <v>89</v>
      </c>
      <c r="H8066" t="s">
        <v>390</v>
      </c>
    </row>
    <row r="8067" spans="1:8" x14ac:dyDescent="0.2">
      <c r="A8067">
        <v>3.2181955371585101E+17</v>
      </c>
      <c r="B8067" t="s">
        <v>15399</v>
      </c>
      <c r="C8067" t="s">
        <v>15400</v>
      </c>
      <c r="D8067" s="1">
        <v>41374.20758101852</v>
      </c>
      <c r="E8067">
        <v>5</v>
      </c>
      <c r="F8067">
        <v>7</v>
      </c>
      <c r="G8067" t="s">
        <v>15401</v>
      </c>
      <c r="H8067" t="s">
        <v>616</v>
      </c>
    </row>
    <row r="8068" spans="1:8" x14ac:dyDescent="0.2">
      <c r="A8068">
        <v>3.2182033531184301E+17</v>
      </c>
      <c r="B8068" t="s">
        <v>15402</v>
      </c>
      <c r="C8068" t="s">
        <v>15403</v>
      </c>
      <c r="D8068" s="1">
        <v>41374.209733796299</v>
      </c>
      <c r="E8068">
        <v>6</v>
      </c>
      <c r="F8068">
        <v>3</v>
      </c>
      <c r="G8068" t="s">
        <v>215</v>
      </c>
      <c r="H8068" t="s">
        <v>390</v>
      </c>
    </row>
    <row r="8069" spans="1:8" x14ac:dyDescent="0.2">
      <c r="A8069">
        <v>3.2182087881394099E+17</v>
      </c>
      <c r="B8069" t="s">
        <v>15404</v>
      </c>
      <c r="C8069" t="s">
        <v>15405</v>
      </c>
      <c r="D8069" s="1">
        <v>41374.211238425924</v>
      </c>
      <c r="E8069">
        <v>6</v>
      </c>
      <c r="F8069">
        <v>2</v>
      </c>
      <c r="G8069" t="s">
        <v>576</v>
      </c>
      <c r="H8069" t="s">
        <v>390</v>
      </c>
    </row>
    <row r="8070" spans="1:8" x14ac:dyDescent="0.2">
      <c r="A8070">
        <v>3.2182121432468602E+17</v>
      </c>
      <c r="B8070" t="s">
        <v>15406</v>
      </c>
      <c r="C8070" t="s">
        <v>15407</v>
      </c>
      <c r="D8070" s="1">
        <v>41374.212164351855</v>
      </c>
      <c r="E8070">
        <v>23</v>
      </c>
      <c r="F8070">
        <v>16</v>
      </c>
      <c r="G8070" t="s">
        <v>576</v>
      </c>
      <c r="H8070" t="s">
        <v>390</v>
      </c>
    </row>
    <row r="8071" spans="1:8" x14ac:dyDescent="0.2">
      <c r="A8071">
        <v>3.2182168849075398E+17</v>
      </c>
      <c r="B8071" t="s">
        <v>15408</v>
      </c>
      <c r="C8071" t="s">
        <v>15409</v>
      </c>
      <c r="D8071" s="1">
        <v>41374.213472222225</v>
      </c>
      <c r="E8071">
        <v>5</v>
      </c>
      <c r="F8071">
        <v>4</v>
      </c>
      <c r="G8071" t="s">
        <v>215</v>
      </c>
      <c r="H8071" t="s">
        <v>390</v>
      </c>
    </row>
    <row r="8072" spans="1:8" x14ac:dyDescent="0.2">
      <c r="A8072">
        <v>3.2182211782392998E+17</v>
      </c>
      <c r="B8072" t="s">
        <v>15410</v>
      </c>
      <c r="C8072" t="s">
        <v>15411</v>
      </c>
      <c r="D8072" s="1">
        <v>41374.21465277778</v>
      </c>
      <c r="E8072">
        <v>13</v>
      </c>
      <c r="F8072">
        <v>10</v>
      </c>
      <c r="G8072" t="s">
        <v>215</v>
      </c>
    </row>
    <row r="8073" spans="1:8" x14ac:dyDescent="0.2">
      <c r="A8073">
        <v>3.21823067619864E+17</v>
      </c>
      <c r="B8073" t="s">
        <v>15412</v>
      </c>
      <c r="C8073" t="s">
        <v>15413</v>
      </c>
      <c r="D8073" s="1">
        <v>41374.217280092591</v>
      </c>
      <c r="E8073">
        <v>12</v>
      </c>
      <c r="F8073">
        <v>9</v>
      </c>
      <c r="G8073" t="s">
        <v>89</v>
      </c>
      <c r="H8073" t="s">
        <v>390</v>
      </c>
    </row>
    <row r="8074" spans="1:8" x14ac:dyDescent="0.2">
      <c r="A8074">
        <v>3.218238920984E+17</v>
      </c>
      <c r="B8074" t="s">
        <v>15414</v>
      </c>
      <c r="C8074" t="s">
        <v>15415</v>
      </c>
      <c r="D8074" s="1">
        <v>41374.219548611109</v>
      </c>
      <c r="E8074">
        <v>23</v>
      </c>
      <c r="F8074">
        <v>16</v>
      </c>
      <c r="H8074" t="s">
        <v>390</v>
      </c>
    </row>
    <row r="8075" spans="1:8" x14ac:dyDescent="0.2">
      <c r="A8075">
        <v>3.2182470210659098E+17</v>
      </c>
      <c r="B8075" t="s">
        <v>15416</v>
      </c>
      <c r="C8075" t="s">
        <v>15417</v>
      </c>
      <c r="D8075" s="1">
        <v>41374.221782407411</v>
      </c>
      <c r="E8075">
        <v>57</v>
      </c>
      <c r="F8075">
        <v>41</v>
      </c>
      <c r="H8075" t="s">
        <v>390</v>
      </c>
    </row>
    <row r="8076" spans="1:8" x14ac:dyDescent="0.2">
      <c r="A8076">
        <v>3.2182634880290803E+17</v>
      </c>
      <c r="B8076" t="s">
        <v>15418</v>
      </c>
      <c r="C8076" t="s">
        <v>15419</v>
      </c>
      <c r="D8076" s="1">
        <v>41374.226331018515</v>
      </c>
      <c r="E8076">
        <v>21</v>
      </c>
      <c r="F8076">
        <v>30</v>
      </c>
      <c r="G8076" t="s">
        <v>215</v>
      </c>
    </row>
    <row r="8077" spans="1:8" x14ac:dyDescent="0.2">
      <c r="A8077">
        <v>3.2182761508005798E+17</v>
      </c>
      <c r="B8077" t="s">
        <v>15420</v>
      </c>
      <c r="C8077" t="e">
        <f xml:space="preserve"> thefarfar</f>
        <v>#NAME?</v>
      </c>
      <c r="D8077" s="1">
        <v>41374.229826388888</v>
      </c>
      <c r="E8077">
        <v>3</v>
      </c>
      <c r="F8077">
        <v>1</v>
      </c>
      <c r="G8077" t="s">
        <v>89</v>
      </c>
    </row>
    <row r="8078" spans="1:8" x14ac:dyDescent="0.2">
      <c r="A8078">
        <v>3.2182799377539802E+17</v>
      </c>
      <c r="B8078" t="s">
        <v>15421</v>
      </c>
      <c r="C8078" t="e">
        <f>_xlfn.SINGLE( VirginiaDG _xlfn.SINGLE( bjjsoulroller))</f>
        <v>#NAME?</v>
      </c>
      <c r="D8078" s="1">
        <v>41374.230868055558</v>
      </c>
      <c r="E8078">
        <v>0</v>
      </c>
      <c r="F8078">
        <v>0</v>
      </c>
      <c r="G8078" t="s">
        <v>215</v>
      </c>
    </row>
    <row r="8079" spans="1:8" x14ac:dyDescent="0.2">
      <c r="A8079">
        <v>3.2182819441411597E+17</v>
      </c>
      <c r="B8079" t="s">
        <v>15422</v>
      </c>
      <c r="C8079" t="e">
        <f xml:space="preserve"> StephenHCornell</f>
        <v>#NAME?</v>
      </c>
      <c r="D8079" s="1">
        <v>41374.231423611112</v>
      </c>
      <c r="E8079">
        <v>3</v>
      </c>
      <c r="F8079">
        <v>0</v>
      </c>
      <c r="G8079" t="s">
        <v>89</v>
      </c>
    </row>
    <row r="8080" spans="1:8" x14ac:dyDescent="0.2">
      <c r="A8080">
        <v>3.2182897191224102E+17</v>
      </c>
      <c r="B8080" t="s">
        <v>15423</v>
      </c>
      <c r="C8080" t="e">
        <f>_xlfn.SINGLE( emmyb96 _xlfn.SINGLE( TheEllenShow))</f>
        <v>#NAME?</v>
      </c>
      <c r="D8080" s="1">
        <v>41374.233564814815</v>
      </c>
      <c r="E8080">
        <v>1</v>
      </c>
      <c r="F8080">
        <v>2</v>
      </c>
      <c r="G8080" t="s">
        <v>215</v>
      </c>
    </row>
    <row r="8081" spans="1:7" x14ac:dyDescent="0.2">
      <c r="A8081">
        <v>3.2183042502466701E+17</v>
      </c>
      <c r="B8081" t="s">
        <v>15424</v>
      </c>
      <c r="C8081" t="e">
        <f xml:space="preserve"> Brian_Legit</f>
        <v>#NAME?</v>
      </c>
      <c r="D8081" s="1">
        <v>41374.237581018519</v>
      </c>
      <c r="E8081">
        <v>7</v>
      </c>
      <c r="F8081">
        <v>4</v>
      </c>
      <c r="G8081" t="s">
        <v>89</v>
      </c>
    </row>
    <row r="8082" spans="1:7" x14ac:dyDescent="0.2">
      <c r="A8082">
        <v>3.2183107013798701E+17</v>
      </c>
      <c r="B8082" t="s">
        <v>15425</v>
      </c>
      <c r="C8082" t="e">
        <f xml:space="preserve"> riggs_deb</f>
        <v>#NAME?</v>
      </c>
      <c r="D8082" s="1">
        <v>41374.239363425928</v>
      </c>
      <c r="E8082">
        <v>3</v>
      </c>
      <c r="F8082">
        <v>0</v>
      </c>
      <c r="G8082" t="s">
        <v>89</v>
      </c>
    </row>
    <row r="8083" spans="1:7" x14ac:dyDescent="0.2">
      <c r="A8083">
        <v>3.2190628868039398E+17</v>
      </c>
      <c r="B8083" t="s">
        <v>15426</v>
      </c>
      <c r="C8083" t="s">
        <v>15427</v>
      </c>
      <c r="D8083" s="1">
        <v>41374.446921296294</v>
      </c>
      <c r="E8083">
        <v>38</v>
      </c>
      <c r="F8083">
        <v>16</v>
      </c>
      <c r="G8083" t="s">
        <v>215</v>
      </c>
    </row>
    <row r="8084" spans="1:7" x14ac:dyDescent="0.2">
      <c r="A8084">
        <v>3.2190677957333402E+17</v>
      </c>
      <c r="B8084" t="s">
        <v>15428</v>
      </c>
      <c r="C8084" t="s">
        <v>15429</v>
      </c>
      <c r="D8084" s="1">
        <v>41374.448275462964</v>
      </c>
      <c r="E8084">
        <v>4</v>
      </c>
      <c r="F8084">
        <v>2</v>
      </c>
      <c r="G8084" t="e">
        <f>BrosHoban</f>
        <v>#NAME?</v>
      </c>
    </row>
    <row r="8085" spans="1:7" x14ac:dyDescent="0.2">
      <c r="A8085">
        <v>3.2190804023432301E+17</v>
      </c>
      <c r="B8085" t="s">
        <v>15430</v>
      </c>
      <c r="C8085" t="s">
        <v>15431</v>
      </c>
      <c r="D8085" s="1">
        <v>41374.45175925926</v>
      </c>
      <c r="E8085">
        <v>16</v>
      </c>
      <c r="F8085">
        <v>12</v>
      </c>
      <c r="G8085" t="s">
        <v>15432</v>
      </c>
    </row>
    <row r="8086" spans="1:7" x14ac:dyDescent="0.2">
      <c r="A8086">
        <v>3.2190964074296102E+17</v>
      </c>
      <c r="B8086" t="s">
        <v>15433</v>
      </c>
      <c r="C8086" t="s">
        <v>15434</v>
      </c>
      <c r="D8086" s="1">
        <v>41374.45616898148</v>
      </c>
      <c r="E8086">
        <v>38</v>
      </c>
      <c r="F8086">
        <v>29</v>
      </c>
      <c r="G8086" t="s">
        <v>215</v>
      </c>
    </row>
    <row r="8087" spans="1:7" x14ac:dyDescent="0.2">
      <c r="A8087">
        <v>3.2192521801054598E+17</v>
      </c>
      <c r="B8087" t="s">
        <v>15435</v>
      </c>
      <c r="C8087" t="s">
        <v>15436</v>
      </c>
      <c r="D8087" s="1">
        <v>41374.499155092592</v>
      </c>
      <c r="E8087">
        <v>17</v>
      </c>
      <c r="F8087">
        <v>24</v>
      </c>
      <c r="G8087" t="s">
        <v>15437</v>
      </c>
    </row>
    <row r="8088" spans="1:7" x14ac:dyDescent="0.2">
      <c r="A8088">
        <v>3.2193016350600301E+17</v>
      </c>
      <c r="B8088" t="s">
        <v>15438</v>
      </c>
      <c r="C8088" t="s">
        <v>15439</v>
      </c>
      <c r="D8088" s="1">
        <v>41374.512800925928</v>
      </c>
      <c r="E8088">
        <v>68</v>
      </c>
      <c r="F8088">
        <v>58</v>
      </c>
    </row>
    <row r="8089" spans="1:7" x14ac:dyDescent="0.2">
      <c r="A8089">
        <v>3.2193194274652102E+17</v>
      </c>
      <c r="B8089" t="s">
        <v>15440</v>
      </c>
      <c r="C8089" t="s">
        <v>15441</v>
      </c>
      <c r="D8089" s="1">
        <v>41374.51771990741</v>
      </c>
      <c r="E8089">
        <v>187</v>
      </c>
      <c r="F8089">
        <v>211</v>
      </c>
    </row>
    <row r="8090" spans="1:7" x14ac:dyDescent="0.2">
      <c r="A8090">
        <v>3.2193246357422797E+17</v>
      </c>
      <c r="B8090" t="s">
        <v>15442</v>
      </c>
      <c r="C8090" t="s">
        <v>15443</v>
      </c>
      <c r="D8090" s="1">
        <v>41374.519155092596</v>
      </c>
      <c r="E8090">
        <v>11</v>
      </c>
      <c r="F8090">
        <v>6</v>
      </c>
      <c r="G8090" t="s">
        <v>576</v>
      </c>
    </row>
    <row r="8091" spans="1:7" x14ac:dyDescent="0.2">
      <c r="A8091">
        <v>3.21947046053568E+17</v>
      </c>
      <c r="B8091" t="s">
        <v>15444</v>
      </c>
      <c r="C8091" t="s">
        <v>15445</v>
      </c>
      <c r="D8091" s="1">
        <v>41374.559386574074</v>
      </c>
      <c r="E8091">
        <v>12</v>
      </c>
      <c r="F8091">
        <v>7</v>
      </c>
      <c r="G8091" t="s">
        <v>15446</v>
      </c>
    </row>
    <row r="8092" spans="1:7" x14ac:dyDescent="0.2">
      <c r="A8092">
        <v>3.2194802448819802E+17</v>
      </c>
      <c r="B8092" t="s">
        <v>15447</v>
      </c>
      <c r="C8092" t="s">
        <v>15448</v>
      </c>
      <c r="D8092" s="1">
        <v>41374.562094907407</v>
      </c>
      <c r="E8092">
        <v>9</v>
      </c>
      <c r="F8092">
        <v>5</v>
      </c>
      <c r="G8092" t="s">
        <v>576</v>
      </c>
    </row>
    <row r="8093" spans="1:7" x14ac:dyDescent="0.2">
      <c r="A8093">
        <v>3.21951327301296E+17</v>
      </c>
      <c r="B8093" t="s">
        <v>15449</v>
      </c>
      <c r="C8093" t="s">
        <v>15450</v>
      </c>
      <c r="D8093" s="1">
        <v>41374.571203703701</v>
      </c>
      <c r="E8093">
        <v>185</v>
      </c>
      <c r="F8093">
        <v>164</v>
      </c>
    </row>
    <row r="8094" spans="1:7" x14ac:dyDescent="0.2">
      <c r="A8094">
        <v>3.2195184224437798E+17</v>
      </c>
      <c r="B8094" t="s">
        <v>15451</v>
      </c>
      <c r="C8094" t="s">
        <v>15452</v>
      </c>
      <c r="D8094" s="1">
        <v>41374.572627314818</v>
      </c>
      <c r="E8094">
        <v>39</v>
      </c>
      <c r="F8094">
        <v>27</v>
      </c>
      <c r="G8094" t="s">
        <v>215</v>
      </c>
    </row>
    <row r="8095" spans="1:7" x14ac:dyDescent="0.2">
      <c r="A8095">
        <v>3.2205141966863501E+17</v>
      </c>
      <c r="B8095" t="s">
        <v>15453</v>
      </c>
      <c r="C8095" t="s">
        <v>15454</v>
      </c>
      <c r="D8095" s="1">
        <v>41374.847407407404</v>
      </c>
      <c r="E8095">
        <v>16</v>
      </c>
      <c r="F8095">
        <v>4</v>
      </c>
      <c r="G8095" t="s">
        <v>576</v>
      </c>
    </row>
    <row r="8096" spans="1:7" x14ac:dyDescent="0.2">
      <c r="A8096">
        <v>3.2205297370859501E+17</v>
      </c>
      <c r="B8096" t="s">
        <v>15455</v>
      </c>
      <c r="C8096" t="s">
        <v>15456</v>
      </c>
      <c r="D8096" s="1">
        <v>41374.851701388892</v>
      </c>
      <c r="E8096">
        <v>2</v>
      </c>
      <c r="F8096">
        <v>0</v>
      </c>
      <c r="G8096" t="s">
        <v>576</v>
      </c>
    </row>
    <row r="8097" spans="1:8" x14ac:dyDescent="0.2">
      <c r="A8097">
        <v>3.2205331772119398E+17</v>
      </c>
      <c r="B8097" t="s">
        <v>15457</v>
      </c>
      <c r="C8097" t="s">
        <v>15458</v>
      </c>
      <c r="D8097" s="1">
        <v>41374.852650462963</v>
      </c>
      <c r="E8097">
        <v>2</v>
      </c>
      <c r="F8097">
        <v>1</v>
      </c>
      <c r="G8097" t="s">
        <v>215</v>
      </c>
    </row>
    <row r="8098" spans="1:8" x14ac:dyDescent="0.2">
      <c r="A8098">
        <v>3.2205417134176198E+17</v>
      </c>
      <c r="B8098" t="s">
        <v>15459</v>
      </c>
      <c r="C8098" t="e">
        <f>_xlfn.SINGLE(DanSt_Schwind Thanks)--and good luck.</f>
        <v>#NAME?</v>
      </c>
      <c r="D8098" s="1">
        <v>41374.855000000003</v>
      </c>
      <c r="E8098">
        <v>1</v>
      </c>
      <c r="F8098">
        <v>1</v>
      </c>
      <c r="G8098" t="e">
        <f>DanSt_Schwind</f>
        <v>#NAME?</v>
      </c>
    </row>
    <row r="8099" spans="1:8" x14ac:dyDescent="0.2">
      <c r="A8099">
        <v>3.2205448912320499E+17</v>
      </c>
      <c r="B8099" t="s">
        <v>15460</v>
      </c>
      <c r="C8099" t="s">
        <v>15461</v>
      </c>
      <c r="D8099" s="1">
        <v>41374.855879629627</v>
      </c>
      <c r="E8099">
        <v>2</v>
      </c>
      <c r="F8099">
        <v>0</v>
      </c>
      <c r="G8099" t="s">
        <v>89</v>
      </c>
    </row>
    <row r="8100" spans="1:8" x14ac:dyDescent="0.2">
      <c r="A8100">
        <v>3.2205632517978502E+17</v>
      </c>
      <c r="B8100" t="s">
        <v>15462</v>
      </c>
      <c r="C8100" t="s">
        <v>15463</v>
      </c>
      <c r="D8100" s="1">
        <v>41374.860949074071</v>
      </c>
      <c r="E8100">
        <v>59</v>
      </c>
      <c r="F8100">
        <v>38</v>
      </c>
      <c r="H8100" t="s">
        <v>390</v>
      </c>
    </row>
    <row r="8101" spans="1:8" x14ac:dyDescent="0.2">
      <c r="A8101">
        <v>3.2206317402524E+17</v>
      </c>
      <c r="B8101" t="s">
        <v>15464</v>
      </c>
      <c r="C8101" t="s">
        <v>15465</v>
      </c>
      <c r="D8101" s="1">
        <v>41374.879837962966</v>
      </c>
      <c r="E8101">
        <v>145</v>
      </c>
      <c r="F8101">
        <v>71</v>
      </c>
      <c r="G8101" t="s">
        <v>89</v>
      </c>
    </row>
    <row r="8102" spans="1:8" x14ac:dyDescent="0.2">
      <c r="A8102">
        <v>3.2206732680144E+17</v>
      </c>
      <c r="B8102" t="s">
        <v>15466</v>
      </c>
      <c r="C8102" t="s">
        <v>15467</v>
      </c>
      <c r="D8102" s="1">
        <v>41374.89130787037</v>
      </c>
      <c r="E8102">
        <v>190</v>
      </c>
      <c r="F8102">
        <v>30</v>
      </c>
    </row>
    <row r="8103" spans="1:8" x14ac:dyDescent="0.2">
      <c r="A8103">
        <v>3.2207455329363098E+17</v>
      </c>
      <c r="B8103" t="s">
        <v>15468</v>
      </c>
      <c r="C8103" t="s">
        <v>15469</v>
      </c>
      <c r="D8103" s="1">
        <v>41374.911249999997</v>
      </c>
      <c r="E8103">
        <v>38</v>
      </c>
      <c r="F8103">
        <v>28</v>
      </c>
      <c r="G8103" t="s">
        <v>89</v>
      </c>
    </row>
    <row r="8104" spans="1:8" x14ac:dyDescent="0.2">
      <c r="A8104">
        <v>3.2207857245188E+17</v>
      </c>
      <c r="B8104" t="s">
        <v>15470</v>
      </c>
      <c r="C8104" t="s">
        <v>10610</v>
      </c>
      <c r="D8104" s="1">
        <v>41374.922337962962</v>
      </c>
      <c r="E8104">
        <v>638</v>
      </c>
      <c r="F8104">
        <v>266</v>
      </c>
    </row>
    <row r="8105" spans="1:8" x14ac:dyDescent="0.2">
      <c r="A8105">
        <v>3.2207954981278502E+17</v>
      </c>
      <c r="B8105" t="s">
        <v>15471</v>
      </c>
      <c r="C8105" t="s">
        <v>15472</v>
      </c>
      <c r="D8105" s="1">
        <v>41374.925034722219</v>
      </c>
      <c r="E8105">
        <v>12706</v>
      </c>
      <c r="F8105">
        <v>9831</v>
      </c>
    </row>
    <row r="8106" spans="1:8" x14ac:dyDescent="0.2">
      <c r="A8106">
        <v>3.22088193879064E+17</v>
      </c>
      <c r="B8106" t="s">
        <v>15473</v>
      </c>
      <c r="C8106" t="s">
        <v>15474</v>
      </c>
      <c r="D8106" s="1">
        <v>41374.948888888888</v>
      </c>
      <c r="E8106">
        <v>308</v>
      </c>
      <c r="F8106">
        <v>129</v>
      </c>
      <c r="G8106" t="s">
        <v>89</v>
      </c>
    </row>
    <row r="8107" spans="1:8" x14ac:dyDescent="0.2">
      <c r="A8107">
        <v>3.2208905403435802E+17</v>
      </c>
      <c r="B8107" t="s">
        <v>15475</v>
      </c>
      <c r="C8107" t="s">
        <v>15476</v>
      </c>
      <c r="D8107" s="1">
        <v>41374.951261574075</v>
      </c>
      <c r="E8107">
        <v>674</v>
      </c>
      <c r="F8107">
        <v>255</v>
      </c>
    </row>
    <row r="8108" spans="1:8" x14ac:dyDescent="0.2">
      <c r="A8108">
        <v>3.2208971125660403E+17</v>
      </c>
      <c r="B8108" t="s">
        <v>15477</v>
      </c>
      <c r="C8108" t="s">
        <v>15478</v>
      </c>
      <c r="D8108" s="1">
        <v>41374.953067129631</v>
      </c>
      <c r="E8108">
        <v>3</v>
      </c>
      <c r="F8108">
        <v>2</v>
      </c>
      <c r="G8108" t="s">
        <v>89</v>
      </c>
    </row>
    <row r="8109" spans="1:8" x14ac:dyDescent="0.2">
      <c r="A8109">
        <v>3.2214279923344499E+17</v>
      </c>
      <c r="B8109" t="s">
        <v>15479</v>
      </c>
      <c r="C8109" t="s">
        <v>15480</v>
      </c>
      <c r="D8109" s="1">
        <v>41375.09957175926</v>
      </c>
      <c r="E8109">
        <v>24</v>
      </c>
      <c r="F8109">
        <v>11</v>
      </c>
      <c r="G8109" t="s">
        <v>215</v>
      </c>
    </row>
    <row r="8110" spans="1:8" x14ac:dyDescent="0.2">
      <c r="A8110">
        <v>3.22223767415816E+17</v>
      </c>
      <c r="B8110" t="s">
        <v>15481</v>
      </c>
      <c r="C8110" t="s">
        <v>15482</v>
      </c>
      <c r="D8110" s="1">
        <v>41375.322997685187</v>
      </c>
      <c r="E8110">
        <v>11</v>
      </c>
      <c r="F8110">
        <v>10</v>
      </c>
      <c r="G8110" t="s">
        <v>15483</v>
      </c>
    </row>
    <row r="8111" spans="1:8" x14ac:dyDescent="0.2">
      <c r="A8111">
        <v>3.2222484052851501E+17</v>
      </c>
      <c r="B8111" t="s">
        <v>15484</v>
      </c>
      <c r="C8111" t="s">
        <v>15485</v>
      </c>
      <c r="D8111" s="1">
        <v>41375.325960648152</v>
      </c>
      <c r="E8111">
        <v>331</v>
      </c>
      <c r="F8111">
        <v>233</v>
      </c>
      <c r="G8111" t="s">
        <v>215</v>
      </c>
    </row>
    <row r="8112" spans="1:8" x14ac:dyDescent="0.2">
      <c r="A8112">
        <v>3.2222548664844602E+17</v>
      </c>
      <c r="B8112" t="s">
        <v>15486</v>
      </c>
      <c r="C8112" t="s">
        <v>15487</v>
      </c>
      <c r="D8112" s="1">
        <v>41375.327743055554</v>
      </c>
      <c r="E8112">
        <v>1</v>
      </c>
      <c r="F8112">
        <v>1</v>
      </c>
      <c r="G8112" t="s">
        <v>89</v>
      </c>
    </row>
    <row r="8113" spans="1:8" x14ac:dyDescent="0.2">
      <c r="A8113">
        <v>3.2222629692506099E+17</v>
      </c>
      <c r="B8113" t="s">
        <v>15488</v>
      </c>
      <c r="C8113" t="s">
        <v>15489</v>
      </c>
      <c r="D8113" s="1">
        <v>41375.329976851855</v>
      </c>
      <c r="E8113">
        <v>5</v>
      </c>
      <c r="F8113">
        <v>5</v>
      </c>
      <c r="G8113" t="s">
        <v>215</v>
      </c>
      <c r="H8113" t="s">
        <v>390</v>
      </c>
    </row>
    <row r="8114" spans="1:8" x14ac:dyDescent="0.2">
      <c r="A8114">
        <v>3.2223338958960198E+17</v>
      </c>
      <c r="B8114" t="s">
        <v>15490</v>
      </c>
      <c r="C8114" t="s">
        <v>15491</v>
      </c>
      <c r="D8114" s="1">
        <v>41375.349548611113</v>
      </c>
      <c r="E8114">
        <v>2</v>
      </c>
      <c r="F8114">
        <v>0</v>
      </c>
      <c r="G8114" t="s">
        <v>89</v>
      </c>
    </row>
    <row r="8115" spans="1:8" x14ac:dyDescent="0.2">
      <c r="A8115">
        <v>3.2223504710304902E+17</v>
      </c>
      <c r="B8115" t="s">
        <v>15492</v>
      </c>
      <c r="C8115" t="s">
        <v>15493</v>
      </c>
      <c r="D8115" s="1">
        <v>41375.354120370372</v>
      </c>
      <c r="E8115">
        <v>17</v>
      </c>
      <c r="F8115">
        <v>9</v>
      </c>
      <c r="G8115" t="s">
        <v>576</v>
      </c>
    </row>
    <row r="8116" spans="1:8" x14ac:dyDescent="0.2">
      <c r="A8116">
        <v>3.2223708853793101E+17</v>
      </c>
      <c r="B8116" t="s">
        <v>15494</v>
      </c>
      <c r="C8116" t="s">
        <v>15495</v>
      </c>
      <c r="D8116" s="1">
        <v>41375.359756944446</v>
      </c>
      <c r="E8116">
        <v>7</v>
      </c>
      <c r="F8116">
        <v>12</v>
      </c>
      <c r="G8116" t="e">
        <f>JTHolder2010</f>
        <v>#NAME?</v>
      </c>
    </row>
    <row r="8117" spans="1:8" x14ac:dyDescent="0.2">
      <c r="A8117">
        <v>3.2229054396932902E+17</v>
      </c>
      <c r="B8117" t="s">
        <v>15496</v>
      </c>
      <c r="C8117" t="s">
        <v>15497</v>
      </c>
      <c r="D8117" s="1">
        <v>41375.507268518515</v>
      </c>
      <c r="E8117">
        <v>170</v>
      </c>
      <c r="F8117">
        <v>174</v>
      </c>
    </row>
    <row r="8118" spans="1:8" x14ac:dyDescent="0.2">
      <c r="A8118">
        <v>3.2231742636675802E+17</v>
      </c>
      <c r="B8118" t="s">
        <v>15498</v>
      </c>
      <c r="C8118" t="s">
        <v>15499</v>
      </c>
      <c r="D8118" s="1">
        <v>41375.581446759257</v>
      </c>
      <c r="E8118">
        <v>48</v>
      </c>
      <c r="F8118">
        <v>42</v>
      </c>
      <c r="G8118" t="s">
        <v>215</v>
      </c>
    </row>
    <row r="8119" spans="1:8" x14ac:dyDescent="0.2">
      <c r="A8119">
        <v>3.2232309541319398E+17</v>
      </c>
      <c r="B8119" t="s">
        <v>15500</v>
      </c>
      <c r="C8119" t="s">
        <v>15501</v>
      </c>
      <c r="D8119" s="1">
        <v>41375.597094907411</v>
      </c>
      <c r="E8119">
        <v>68</v>
      </c>
      <c r="F8119">
        <v>72</v>
      </c>
      <c r="G8119" t="s">
        <v>215</v>
      </c>
    </row>
    <row r="8120" spans="1:8" x14ac:dyDescent="0.2">
      <c r="A8120">
        <v>3.2232547565976301E+17</v>
      </c>
      <c r="B8120" t="s">
        <v>15502</v>
      </c>
      <c r="C8120" t="s">
        <v>15503</v>
      </c>
      <c r="D8120" s="1">
        <v>41375.60365740741</v>
      </c>
      <c r="E8120">
        <v>7</v>
      </c>
      <c r="F8120">
        <v>10</v>
      </c>
      <c r="G8120" t="s">
        <v>215</v>
      </c>
      <c r="H8120" t="s">
        <v>390</v>
      </c>
    </row>
    <row r="8121" spans="1:8" x14ac:dyDescent="0.2">
      <c r="A8121">
        <v>3.2232572828687098E+17</v>
      </c>
      <c r="B8121" t="s">
        <v>15504</v>
      </c>
      <c r="C8121" t="s">
        <v>15505</v>
      </c>
      <c r="D8121" s="1">
        <v>41375.604351851849</v>
      </c>
      <c r="E8121">
        <v>11</v>
      </c>
      <c r="F8121">
        <v>12</v>
      </c>
      <c r="G8121" t="s">
        <v>15506</v>
      </c>
    </row>
    <row r="8122" spans="1:8" x14ac:dyDescent="0.2">
      <c r="A8122">
        <v>3.2232774260975603E+17</v>
      </c>
      <c r="B8122" t="s">
        <v>15507</v>
      </c>
      <c r="C8122" t="s">
        <v>15508</v>
      </c>
      <c r="D8122" s="1">
        <v>41375.609918981485</v>
      </c>
      <c r="E8122">
        <v>13</v>
      </c>
      <c r="F8122">
        <v>17</v>
      </c>
      <c r="G8122" t="s">
        <v>215</v>
      </c>
    </row>
    <row r="8123" spans="1:8" x14ac:dyDescent="0.2">
      <c r="A8123">
        <v>3.2238476137922502E+17</v>
      </c>
      <c r="B8123" t="s">
        <v>15509</v>
      </c>
      <c r="C8123" t="s">
        <v>15510</v>
      </c>
      <c r="D8123" s="1">
        <v>41375.767256944448</v>
      </c>
      <c r="E8123">
        <v>7</v>
      </c>
      <c r="F8123">
        <v>2</v>
      </c>
      <c r="G8123" t="s">
        <v>89</v>
      </c>
    </row>
    <row r="8124" spans="1:8" x14ac:dyDescent="0.2">
      <c r="A8124">
        <v>3.2238486249972902E+17</v>
      </c>
      <c r="B8124" t="s">
        <v>15511</v>
      </c>
      <c r="C8124" t="s">
        <v>15512</v>
      </c>
      <c r="D8124" s="1">
        <v>41375.767534722225</v>
      </c>
      <c r="E8124">
        <v>3</v>
      </c>
      <c r="F8124">
        <v>1</v>
      </c>
      <c r="G8124" t="s">
        <v>89</v>
      </c>
    </row>
    <row r="8125" spans="1:8" x14ac:dyDescent="0.2">
      <c r="A8125">
        <v>3.2238510038804E+17</v>
      </c>
      <c r="B8125" t="s">
        <v>15513</v>
      </c>
      <c r="C8125" t="s">
        <v>15514</v>
      </c>
      <c r="D8125" s="1">
        <v>41375.768194444441</v>
      </c>
      <c r="E8125">
        <v>2</v>
      </c>
      <c r="F8125">
        <v>0</v>
      </c>
      <c r="G8125" t="e">
        <f>Bogart_Ron</f>
        <v>#NAME?</v>
      </c>
    </row>
    <row r="8126" spans="1:8" x14ac:dyDescent="0.2">
      <c r="A8126">
        <v>3.2238555217750797E+17</v>
      </c>
      <c r="B8126" t="s">
        <v>15515</v>
      </c>
      <c r="C8126" t="e">
        <f>_xlfn.SINGLE( SyxxPac1980 _xlfn.SINGLE(cherish_how Thanks.))</f>
        <v>#NAME?</v>
      </c>
      <c r="D8126" s="1">
        <v>41375.769432870373</v>
      </c>
      <c r="E8126">
        <v>3</v>
      </c>
      <c r="F8126">
        <v>2</v>
      </c>
      <c r="G8126" t="e">
        <f>_xlfn.SINGLE( _xlfn.SINGLE(cherish_how))</f>
        <v>#NAME?</v>
      </c>
    </row>
    <row r="8127" spans="1:8" x14ac:dyDescent="0.2">
      <c r="A8127">
        <v>3.2238570090753997E+17</v>
      </c>
      <c r="B8127" t="s">
        <v>15516</v>
      </c>
      <c r="C8127" t="s">
        <v>15517</v>
      </c>
      <c r="D8127" s="1">
        <v>41375.769849537035</v>
      </c>
      <c r="E8127">
        <v>3</v>
      </c>
      <c r="F8127">
        <v>1</v>
      </c>
      <c r="G8127" t="s">
        <v>89</v>
      </c>
    </row>
    <row r="8128" spans="1:8" x14ac:dyDescent="0.2">
      <c r="A8128">
        <v>3.2238597383508301E+17</v>
      </c>
      <c r="B8128" t="s">
        <v>15518</v>
      </c>
      <c r="C8128" t="e">
        <f>_xlfn.SINGLE( BklynBorn71 _xlfn.SINGLE( dvorlando wonderful news)), Thanks.</f>
        <v>#NAME?</v>
      </c>
      <c r="D8128" s="1">
        <v>41375.770601851851</v>
      </c>
      <c r="E8128">
        <v>0</v>
      </c>
      <c r="F8128">
        <v>0</v>
      </c>
      <c r="G8128" t="s">
        <v>215</v>
      </c>
    </row>
    <row r="8129" spans="1:8" x14ac:dyDescent="0.2">
      <c r="A8129">
        <v>3.2239428793965702E+17</v>
      </c>
      <c r="B8129" t="s">
        <v>15519</v>
      </c>
      <c r="C8129" t="s">
        <v>15520</v>
      </c>
      <c r="D8129" s="1">
        <v>41375.793541666666</v>
      </c>
      <c r="E8129">
        <v>33</v>
      </c>
      <c r="F8129">
        <v>13</v>
      </c>
      <c r="G8129" t="s">
        <v>487</v>
      </c>
    </row>
    <row r="8130" spans="1:8" x14ac:dyDescent="0.2">
      <c r="A8130">
        <v>3.2239805955428301E+17</v>
      </c>
      <c r="B8130" t="s">
        <v>15521</v>
      </c>
      <c r="C8130" t="s">
        <v>15522</v>
      </c>
      <c r="D8130" s="1">
        <v>41375.803946759261</v>
      </c>
      <c r="E8130">
        <v>327</v>
      </c>
      <c r="F8130">
        <v>221</v>
      </c>
    </row>
    <row r="8131" spans="1:8" x14ac:dyDescent="0.2">
      <c r="A8131">
        <v>3.2239819667026701E+17</v>
      </c>
      <c r="B8131" t="s">
        <v>15523</v>
      </c>
      <c r="C8131" t="s">
        <v>15524</v>
      </c>
      <c r="D8131" s="1">
        <v>41375.804328703707</v>
      </c>
      <c r="E8131">
        <v>803</v>
      </c>
      <c r="F8131">
        <v>326</v>
      </c>
    </row>
    <row r="8132" spans="1:8" x14ac:dyDescent="0.2">
      <c r="A8132">
        <v>3.2240319701046003E+17</v>
      </c>
      <c r="B8132" t="s">
        <v>15525</v>
      </c>
      <c r="C8132" t="s">
        <v>15526</v>
      </c>
      <c r="D8132" s="1">
        <v>41375.818124999998</v>
      </c>
      <c r="E8132">
        <v>85</v>
      </c>
      <c r="F8132">
        <v>132</v>
      </c>
      <c r="G8132" t="s">
        <v>89</v>
      </c>
    </row>
    <row r="8133" spans="1:8" x14ac:dyDescent="0.2">
      <c r="A8133">
        <v>3.2240458092525901E+17</v>
      </c>
      <c r="B8133" t="s">
        <v>15527</v>
      </c>
      <c r="C8133" t="s">
        <v>15528</v>
      </c>
      <c r="D8133" s="1">
        <v>41375.821944444448</v>
      </c>
      <c r="E8133">
        <v>310</v>
      </c>
      <c r="F8133">
        <v>228</v>
      </c>
      <c r="G8133" t="s">
        <v>215</v>
      </c>
    </row>
    <row r="8134" spans="1:8" x14ac:dyDescent="0.2">
      <c r="A8134">
        <v>3.2240760462836102E+17</v>
      </c>
      <c r="B8134" t="s">
        <v>15529</v>
      </c>
      <c r="C8134" t="s">
        <v>15530</v>
      </c>
      <c r="D8134" s="1">
        <v>41375.830289351848</v>
      </c>
      <c r="E8134">
        <v>35</v>
      </c>
      <c r="F8134">
        <v>19</v>
      </c>
      <c r="G8134" t="s">
        <v>89</v>
      </c>
    </row>
    <row r="8135" spans="1:8" x14ac:dyDescent="0.2">
      <c r="A8135">
        <v>3.2240824459946803E+17</v>
      </c>
      <c r="B8135" t="s">
        <v>15531</v>
      </c>
      <c r="C8135" t="s">
        <v>15532</v>
      </c>
      <c r="D8135" s="1">
        <v>41375.832060185188</v>
      </c>
      <c r="E8135">
        <v>5</v>
      </c>
      <c r="F8135">
        <v>1</v>
      </c>
      <c r="G8135" t="s">
        <v>215</v>
      </c>
    </row>
    <row r="8136" spans="1:8" x14ac:dyDescent="0.2">
      <c r="A8136">
        <v>3.2242056786307802E+17</v>
      </c>
      <c r="B8136" t="s">
        <v>15533</v>
      </c>
      <c r="C8136" t="s">
        <v>15534</v>
      </c>
      <c r="D8136" s="1">
        <v>41375.866064814814</v>
      </c>
      <c r="E8136">
        <v>64</v>
      </c>
      <c r="F8136">
        <v>28</v>
      </c>
      <c r="G8136" t="s">
        <v>89</v>
      </c>
    </row>
    <row r="8137" spans="1:8" x14ac:dyDescent="0.2">
      <c r="A8137">
        <v>3.2242110869342598E+17</v>
      </c>
      <c r="B8137" t="s">
        <v>15535</v>
      </c>
      <c r="C8137" t="s">
        <v>15536</v>
      </c>
      <c r="D8137" s="1">
        <v>41375.86755787037</v>
      </c>
      <c r="E8137">
        <v>35</v>
      </c>
      <c r="F8137">
        <v>51</v>
      </c>
      <c r="G8137" t="s">
        <v>576</v>
      </c>
      <c r="H8137" t="s">
        <v>390</v>
      </c>
    </row>
    <row r="8138" spans="1:8" x14ac:dyDescent="0.2">
      <c r="A8138">
        <v>3.2243307696790701E+17</v>
      </c>
      <c r="B8138" t="s">
        <v>15537</v>
      </c>
      <c r="C8138" t="s">
        <v>15538</v>
      </c>
      <c r="D8138" s="1">
        <v>41375.900578703702</v>
      </c>
      <c r="E8138">
        <v>123</v>
      </c>
      <c r="F8138">
        <v>41</v>
      </c>
    </row>
    <row r="8139" spans="1:8" x14ac:dyDescent="0.2">
      <c r="A8139">
        <v>3.2244692137975302E+17</v>
      </c>
      <c r="B8139" t="s">
        <v>15539</v>
      </c>
      <c r="C8139" t="s">
        <v>15540</v>
      </c>
      <c r="D8139" s="1">
        <v>41375.938784722224</v>
      </c>
      <c r="E8139">
        <v>519</v>
      </c>
      <c r="F8139">
        <v>231</v>
      </c>
    </row>
    <row r="8140" spans="1:8" x14ac:dyDescent="0.2">
      <c r="A8140">
        <v>3.2244854853903098E+17</v>
      </c>
      <c r="B8140" t="s">
        <v>15541</v>
      </c>
      <c r="C8140" t="s">
        <v>15542</v>
      </c>
      <c r="D8140" s="1">
        <v>41375.94327546296</v>
      </c>
      <c r="E8140">
        <v>330</v>
      </c>
      <c r="F8140">
        <v>234</v>
      </c>
    </row>
    <row r="8141" spans="1:8" x14ac:dyDescent="0.2">
      <c r="A8141">
        <v>3.2245524586524602E+17</v>
      </c>
      <c r="B8141" t="s">
        <v>15543</v>
      </c>
      <c r="C8141" t="e">
        <f xml:space="preserve"> rodmonium91 probably Mark.</f>
        <v>#NAME?</v>
      </c>
      <c r="D8141" s="1">
        <v>41375.961759259262</v>
      </c>
      <c r="E8141">
        <v>0</v>
      </c>
      <c r="F8141">
        <v>2</v>
      </c>
      <c r="G8141" t="s">
        <v>89</v>
      </c>
    </row>
    <row r="8142" spans="1:8" x14ac:dyDescent="0.2">
      <c r="A8142">
        <v>3.2245536666959002E+17</v>
      </c>
      <c r="B8142" t="s">
        <v>15544</v>
      </c>
      <c r="C8142" t="s">
        <v>15545</v>
      </c>
      <c r="D8142" s="1">
        <v>41375.962094907409</v>
      </c>
      <c r="E8142">
        <v>2</v>
      </c>
      <c r="F8142">
        <v>1</v>
      </c>
      <c r="G8142" t="s">
        <v>576</v>
      </c>
    </row>
    <row r="8143" spans="1:8" x14ac:dyDescent="0.2">
      <c r="A8143">
        <v>3.2245559301520102E+17</v>
      </c>
      <c r="B8143" t="s">
        <v>15546</v>
      </c>
      <c r="C8143" t="e">
        <f>_xlfn.SINGLE( AhmedMallick2 _xlfn.SINGLE( WWE Thanks.))</f>
        <v>#NAME?</v>
      </c>
      <c r="D8143" s="1">
        <v>41375.962708333333</v>
      </c>
      <c r="E8143">
        <v>2</v>
      </c>
      <c r="F8143">
        <v>1</v>
      </c>
      <c r="G8143" t="s">
        <v>215</v>
      </c>
    </row>
    <row r="8144" spans="1:8" x14ac:dyDescent="0.2">
      <c r="A8144">
        <v>3.2245579749169498E+17</v>
      </c>
      <c r="B8144" t="s">
        <v>15547</v>
      </c>
      <c r="C8144" t="e">
        <f xml:space="preserve"> ryanrockefelker Thank you.</f>
        <v>#NAME?</v>
      </c>
      <c r="D8144" s="1">
        <v>41375.963275462964</v>
      </c>
      <c r="E8144">
        <v>2</v>
      </c>
      <c r="F8144">
        <v>0</v>
      </c>
      <c r="G8144" t="s">
        <v>89</v>
      </c>
    </row>
    <row r="8145" spans="1:8" x14ac:dyDescent="0.2">
      <c r="A8145">
        <v>3.2249450085967802E+17</v>
      </c>
      <c r="B8145" t="s">
        <v>15548</v>
      </c>
      <c r="C8145" t="s">
        <v>15549</v>
      </c>
      <c r="D8145" s="1">
        <v>41376.070081018515</v>
      </c>
      <c r="E8145">
        <v>10</v>
      </c>
      <c r="F8145">
        <v>11</v>
      </c>
      <c r="G8145" t="s">
        <v>215</v>
      </c>
      <c r="H8145" t="s">
        <v>390</v>
      </c>
    </row>
    <row r="8146" spans="1:8" x14ac:dyDescent="0.2">
      <c r="A8146">
        <v>3.2259190184282502E+17</v>
      </c>
      <c r="B8146" t="s">
        <v>15550</v>
      </c>
      <c r="C8146" t="s">
        <v>15551</v>
      </c>
      <c r="D8146" s="1">
        <v>41376.338854166665</v>
      </c>
      <c r="E8146">
        <v>41</v>
      </c>
      <c r="F8146">
        <v>21</v>
      </c>
      <c r="G8146" t="s">
        <v>15552</v>
      </c>
      <c r="H8146" t="s">
        <v>616</v>
      </c>
    </row>
    <row r="8147" spans="1:8" x14ac:dyDescent="0.2">
      <c r="A8147">
        <v>3.2266833997557702E+17</v>
      </c>
      <c r="B8147" t="s">
        <v>15553</v>
      </c>
      <c r="C8147" t="s">
        <v>15554</v>
      </c>
      <c r="D8147" s="1">
        <v>41376.549780092595</v>
      </c>
      <c r="E8147">
        <v>20</v>
      </c>
      <c r="F8147">
        <v>19</v>
      </c>
      <c r="G8147" t="s">
        <v>215</v>
      </c>
    </row>
    <row r="8148" spans="1:8" x14ac:dyDescent="0.2">
      <c r="A8148">
        <v>3.2267290074428602E+17</v>
      </c>
      <c r="B8148" t="s">
        <v>15555</v>
      </c>
      <c r="C8148" t="s">
        <v>15556</v>
      </c>
      <c r="D8148" s="1">
        <v>41376.562372685185</v>
      </c>
      <c r="E8148">
        <v>284</v>
      </c>
      <c r="F8148">
        <v>148</v>
      </c>
    </row>
    <row r="8149" spans="1:8" x14ac:dyDescent="0.2">
      <c r="A8149">
        <v>3.2267503751989197E+17</v>
      </c>
      <c r="B8149" t="s">
        <v>15557</v>
      </c>
      <c r="C8149" t="s">
        <v>15558</v>
      </c>
      <c r="D8149" s="1">
        <v>41376.56826388889</v>
      </c>
      <c r="E8149">
        <v>97</v>
      </c>
      <c r="F8149">
        <v>75</v>
      </c>
    </row>
    <row r="8150" spans="1:8" x14ac:dyDescent="0.2">
      <c r="A8150">
        <v>3.2267566236632602E+17</v>
      </c>
      <c r="B8150" t="s">
        <v>15559</v>
      </c>
      <c r="C8150" t="s">
        <v>15560</v>
      </c>
      <c r="D8150" s="1">
        <v>41376.569988425923</v>
      </c>
      <c r="E8150">
        <v>109</v>
      </c>
      <c r="F8150">
        <v>108</v>
      </c>
      <c r="G8150" t="s">
        <v>215</v>
      </c>
    </row>
    <row r="8151" spans="1:8" x14ac:dyDescent="0.2">
      <c r="A8151">
        <v>3.2267629864223501E+17</v>
      </c>
      <c r="B8151" t="s">
        <v>15561</v>
      </c>
      <c r="C8151" t="s">
        <v>15562</v>
      </c>
      <c r="D8151" s="1">
        <v>41376.571747685186</v>
      </c>
      <c r="E8151">
        <v>588</v>
      </c>
      <c r="F8151">
        <v>665</v>
      </c>
      <c r="G8151" t="s">
        <v>576</v>
      </c>
    </row>
    <row r="8152" spans="1:8" x14ac:dyDescent="0.2">
      <c r="A8152">
        <v>3.2267648632056998E+17</v>
      </c>
      <c r="B8152" t="s">
        <v>15563</v>
      </c>
      <c r="C8152" t="s">
        <v>15564</v>
      </c>
      <c r="D8152" s="1">
        <v>41376.572268518517</v>
      </c>
      <c r="E8152">
        <v>8</v>
      </c>
      <c r="F8152">
        <v>4</v>
      </c>
      <c r="G8152" t="s">
        <v>15565</v>
      </c>
    </row>
    <row r="8153" spans="1:8" x14ac:dyDescent="0.2">
      <c r="A8153">
        <v>3.2267683566415002E+17</v>
      </c>
      <c r="B8153" t="s">
        <v>15566</v>
      </c>
      <c r="C8153" t="s">
        <v>15567</v>
      </c>
      <c r="D8153" s="1">
        <v>41376.573229166665</v>
      </c>
      <c r="E8153">
        <v>26</v>
      </c>
      <c r="F8153">
        <v>13</v>
      </c>
      <c r="G8153" t="s">
        <v>215</v>
      </c>
    </row>
    <row r="8154" spans="1:8" x14ac:dyDescent="0.2">
      <c r="A8154">
        <v>3.2267735899584902E+17</v>
      </c>
      <c r="B8154" t="s">
        <v>15568</v>
      </c>
      <c r="C8154" t="s">
        <v>15569</v>
      </c>
      <c r="D8154" s="1">
        <v>41376.574675925927</v>
      </c>
      <c r="E8154">
        <v>25</v>
      </c>
      <c r="F8154">
        <v>21</v>
      </c>
      <c r="G8154" t="s">
        <v>15570</v>
      </c>
    </row>
    <row r="8155" spans="1:8" x14ac:dyDescent="0.2">
      <c r="A8155">
        <v>3.22679263675432E+17</v>
      </c>
      <c r="B8155" t="s">
        <v>15571</v>
      </c>
      <c r="C8155" t="s">
        <v>15572</v>
      </c>
      <c r="D8155" s="1">
        <v>41376.579930555556</v>
      </c>
      <c r="E8155">
        <v>49</v>
      </c>
      <c r="F8155">
        <v>48</v>
      </c>
      <c r="G8155" t="s">
        <v>15573</v>
      </c>
    </row>
    <row r="8156" spans="1:8" x14ac:dyDescent="0.2">
      <c r="A8156">
        <v>3.2268025325855898E+17</v>
      </c>
      <c r="B8156" t="s">
        <v>15574</v>
      </c>
      <c r="C8156" t="s">
        <v>15575</v>
      </c>
      <c r="D8156" s="1">
        <v>41376.582662037035</v>
      </c>
      <c r="E8156">
        <v>20</v>
      </c>
      <c r="F8156">
        <v>9</v>
      </c>
      <c r="G8156" t="s">
        <v>215</v>
      </c>
    </row>
    <row r="8157" spans="1:8" x14ac:dyDescent="0.2">
      <c r="A8157">
        <v>3.2276529723488198E+17</v>
      </c>
      <c r="B8157" t="s">
        <v>15576</v>
      </c>
      <c r="C8157" t="s">
        <v>15577</v>
      </c>
      <c r="D8157" s="1">
        <v>41376.817337962966</v>
      </c>
      <c r="E8157">
        <v>21</v>
      </c>
      <c r="F8157">
        <v>6</v>
      </c>
      <c r="G8157" t="s">
        <v>89</v>
      </c>
    </row>
    <row r="8158" spans="1:8" x14ac:dyDescent="0.2">
      <c r="A8158">
        <v>3.2276844062247699E+17</v>
      </c>
      <c r="B8158" t="s">
        <v>15578</v>
      </c>
      <c r="C8158" t="s">
        <v>15579</v>
      </c>
      <c r="D8158" s="1">
        <v>41376.826006944444</v>
      </c>
      <c r="E8158">
        <v>29</v>
      </c>
      <c r="F8158">
        <v>30</v>
      </c>
      <c r="G8158" t="s">
        <v>215</v>
      </c>
    </row>
    <row r="8159" spans="1:8" x14ac:dyDescent="0.2">
      <c r="A8159">
        <v>3.2277321424792698E+17</v>
      </c>
      <c r="B8159" t="s">
        <v>15580</v>
      </c>
      <c r="C8159" t="s">
        <v>15581</v>
      </c>
      <c r="D8159" s="1">
        <v>41376.839178240742</v>
      </c>
      <c r="E8159">
        <v>16</v>
      </c>
      <c r="F8159">
        <v>16</v>
      </c>
      <c r="G8159" t="s">
        <v>15582</v>
      </c>
    </row>
    <row r="8160" spans="1:8" x14ac:dyDescent="0.2">
      <c r="A8160">
        <v>3.2277825832212E+17</v>
      </c>
      <c r="B8160" t="s">
        <v>15583</v>
      </c>
      <c r="C8160" t="s">
        <v>15584</v>
      </c>
      <c r="D8160" s="1">
        <v>41376.853101851855</v>
      </c>
      <c r="E8160">
        <v>87</v>
      </c>
      <c r="F8160">
        <v>42</v>
      </c>
      <c r="G8160" t="s">
        <v>215</v>
      </c>
    </row>
    <row r="8161" spans="1:7" x14ac:dyDescent="0.2">
      <c r="A8161">
        <v>3.2277972688636698E+17</v>
      </c>
      <c r="B8161" t="s">
        <v>15585</v>
      </c>
      <c r="C8161" t="s">
        <v>15586</v>
      </c>
      <c r="D8161" s="1">
        <v>41376.857152777775</v>
      </c>
      <c r="E8161">
        <v>19</v>
      </c>
      <c r="F8161">
        <v>18</v>
      </c>
      <c r="G8161" t="s">
        <v>89</v>
      </c>
    </row>
    <row r="8162" spans="1:7" x14ac:dyDescent="0.2">
      <c r="A8162">
        <v>3.22790307974488E+17</v>
      </c>
      <c r="B8162" t="s">
        <v>15587</v>
      </c>
      <c r="C8162" t="s">
        <v>15588</v>
      </c>
      <c r="D8162" s="1">
        <v>41376.886354166665</v>
      </c>
      <c r="E8162">
        <v>55</v>
      </c>
      <c r="F8162">
        <v>13</v>
      </c>
      <c r="G8162" t="s">
        <v>487</v>
      </c>
    </row>
    <row r="8163" spans="1:7" x14ac:dyDescent="0.2">
      <c r="A8163">
        <v>3.2279163949822701E+17</v>
      </c>
      <c r="B8163" t="s">
        <v>15589</v>
      </c>
      <c r="C8163" t="s">
        <v>15590</v>
      </c>
      <c r="D8163" s="1">
        <v>41376.890023148146</v>
      </c>
      <c r="E8163">
        <v>129</v>
      </c>
      <c r="F8163">
        <v>52</v>
      </c>
      <c r="G8163" t="s">
        <v>487</v>
      </c>
    </row>
    <row r="8164" spans="1:7" x14ac:dyDescent="0.2">
      <c r="A8164">
        <v>3.2279290978096301E+17</v>
      </c>
      <c r="B8164" t="s">
        <v>15591</v>
      </c>
      <c r="C8164" t="s">
        <v>15592</v>
      </c>
      <c r="D8164" s="1">
        <v>41376.893530092595</v>
      </c>
      <c r="E8164">
        <v>468</v>
      </c>
      <c r="F8164">
        <v>499</v>
      </c>
    </row>
    <row r="8165" spans="1:7" x14ac:dyDescent="0.2">
      <c r="A8165">
        <v>3.2279824091331302E+17</v>
      </c>
      <c r="B8165" t="s">
        <v>15593</v>
      </c>
      <c r="C8165" t="s">
        <v>15594</v>
      </c>
      <c r="D8165" s="1">
        <v>41376.90824074074</v>
      </c>
      <c r="E8165">
        <v>781</v>
      </c>
      <c r="F8165">
        <v>519</v>
      </c>
    </row>
    <row r="8166" spans="1:7" x14ac:dyDescent="0.2">
      <c r="A8166">
        <v>3.2279854322195597E+17</v>
      </c>
      <c r="B8166" t="s">
        <v>15595</v>
      </c>
      <c r="C8166" t="s">
        <v>15596</v>
      </c>
      <c r="D8166" s="1">
        <v>41376.909074074072</v>
      </c>
      <c r="E8166">
        <v>1005</v>
      </c>
      <c r="F8166">
        <v>764</v>
      </c>
    </row>
    <row r="8167" spans="1:7" x14ac:dyDescent="0.2">
      <c r="A8167">
        <v>3.2280449006557101E+17</v>
      </c>
      <c r="B8167" t="s">
        <v>15597</v>
      </c>
      <c r="C8167" t="s">
        <v>15598</v>
      </c>
      <c r="D8167" s="1">
        <v>41376.925486111111</v>
      </c>
      <c r="E8167">
        <v>476</v>
      </c>
      <c r="F8167">
        <v>208</v>
      </c>
    </row>
    <row r="8168" spans="1:7" x14ac:dyDescent="0.2">
      <c r="A8168">
        <v>3.2280572454569901E+17</v>
      </c>
      <c r="B8168" t="s">
        <v>15599</v>
      </c>
      <c r="C8168" t="s">
        <v>15600</v>
      </c>
      <c r="D8168" s="1">
        <v>41376.928888888891</v>
      </c>
      <c r="E8168">
        <v>526</v>
      </c>
      <c r="F8168">
        <v>330</v>
      </c>
    </row>
    <row r="8169" spans="1:7" x14ac:dyDescent="0.2">
      <c r="A8169">
        <v>3.2280915576739398E+17</v>
      </c>
      <c r="B8169" t="s">
        <v>15601</v>
      </c>
      <c r="C8169" t="s">
        <v>15602</v>
      </c>
      <c r="D8169" s="1">
        <v>41376.938356481478</v>
      </c>
      <c r="E8169">
        <v>18</v>
      </c>
      <c r="F8169">
        <v>14</v>
      </c>
      <c r="G8169" t="s">
        <v>89</v>
      </c>
    </row>
    <row r="8170" spans="1:7" x14ac:dyDescent="0.2">
      <c r="A8170">
        <v>3.2281109511288397E+17</v>
      </c>
      <c r="B8170" t="s">
        <v>15603</v>
      </c>
      <c r="C8170" t="s">
        <v>15604</v>
      </c>
      <c r="D8170" s="1">
        <v>41376.943715277775</v>
      </c>
      <c r="E8170">
        <v>391</v>
      </c>
      <c r="F8170">
        <v>295</v>
      </c>
    </row>
    <row r="8171" spans="1:7" x14ac:dyDescent="0.2">
      <c r="A8171">
        <v>3.2281481623648998E+17</v>
      </c>
      <c r="B8171" t="s">
        <v>15605</v>
      </c>
      <c r="C8171" t="e">
        <f>_xlfn.SINGLE( Faithable _xlfn.SINGLE( DanScavino True.))</f>
        <v>#NAME?</v>
      </c>
      <c r="D8171" s="1">
        <v>41376.953981481478</v>
      </c>
      <c r="E8171">
        <v>3</v>
      </c>
      <c r="F8171">
        <v>3</v>
      </c>
      <c r="G8171" t="s">
        <v>215</v>
      </c>
    </row>
    <row r="8172" spans="1:7" x14ac:dyDescent="0.2">
      <c r="A8172">
        <v>3.2281515605059898E+17</v>
      </c>
      <c r="B8172" t="s">
        <v>15606</v>
      </c>
      <c r="C8172" t="e">
        <f>_xlfn.SINGLE( RobertMcCallis3 _xlfn.SINGLE( AlexSalmond _xlfn.SINGLE( pressjournal _xlfn.SINGLE( BBCNews _xlfn.SINGLE( DanScavino turbines destroy environments and people.)))))</f>
        <v>#NAME?</v>
      </c>
      <c r="D8172" s="1">
        <v>41376.954918981479</v>
      </c>
      <c r="E8172">
        <v>1</v>
      </c>
      <c r="F8172">
        <v>1</v>
      </c>
      <c r="G8172" t="s">
        <v>546</v>
      </c>
    </row>
    <row r="8173" spans="1:7" x14ac:dyDescent="0.2">
      <c r="A8173">
        <v>3.22815529817632E+17</v>
      </c>
      <c r="B8173" t="s">
        <v>15607</v>
      </c>
      <c r="C8173" t="e">
        <f>_xlfn.SINGLE( MisterEspinal Thanks), very nice.</f>
        <v>#NAME?</v>
      </c>
      <c r="D8173" s="1">
        <v>41376.955949074072</v>
      </c>
      <c r="E8173">
        <v>1</v>
      </c>
      <c r="F8173">
        <v>1</v>
      </c>
      <c r="G8173" t="s">
        <v>89</v>
      </c>
    </row>
    <row r="8174" spans="1:7" x14ac:dyDescent="0.2">
      <c r="A8174">
        <v>3.2281576064695898E+17</v>
      </c>
      <c r="B8174" t="s">
        <v>15608</v>
      </c>
      <c r="C8174" t="s">
        <v>15609</v>
      </c>
      <c r="D8174" s="1">
        <v>41376.956585648149</v>
      </c>
      <c r="E8174">
        <v>1</v>
      </c>
      <c r="F8174">
        <v>1</v>
      </c>
      <c r="G8174" t="s">
        <v>215</v>
      </c>
    </row>
    <row r="8175" spans="1:7" x14ac:dyDescent="0.2">
      <c r="A8175">
        <v>3.2281603891385498E+17</v>
      </c>
      <c r="B8175" t="s">
        <v>15610</v>
      </c>
      <c r="C8175" t="e">
        <f xml:space="preserve"> dabg3241 turbines will kill More birds than hunters.</f>
        <v>#NAME?</v>
      </c>
      <c r="D8175" s="1">
        <v>41376.957349537035</v>
      </c>
      <c r="E8175">
        <v>4</v>
      </c>
      <c r="F8175">
        <v>1</v>
      </c>
      <c r="G8175" t="s">
        <v>89</v>
      </c>
    </row>
    <row r="8176" spans="1:7" x14ac:dyDescent="0.2">
      <c r="A8176">
        <v>3.22816188877008E+17</v>
      </c>
      <c r="B8176" t="s">
        <v>15611</v>
      </c>
      <c r="C8176" t="e">
        <f>_xlfn.SINGLE( LanaH11 _xlfn.SINGLE( IvankaTrump Thanks.))</f>
        <v>#NAME?</v>
      </c>
      <c r="D8176" s="1">
        <v>41376.957766203705</v>
      </c>
      <c r="E8176">
        <v>0</v>
      </c>
      <c r="F8176">
        <v>0</v>
      </c>
      <c r="G8176" t="s">
        <v>215</v>
      </c>
    </row>
    <row r="8177" spans="1:8" x14ac:dyDescent="0.2">
      <c r="A8177">
        <v>3.2281711385943603E+17</v>
      </c>
      <c r="B8177" t="s">
        <v>15612</v>
      </c>
      <c r="C8177" t="s">
        <v>15613</v>
      </c>
      <c r="D8177" s="1">
        <v>41376.960324074076</v>
      </c>
      <c r="E8177">
        <v>31</v>
      </c>
      <c r="F8177">
        <v>16</v>
      </c>
      <c r="H8177" t="s">
        <v>390</v>
      </c>
    </row>
    <row r="8178" spans="1:8" x14ac:dyDescent="0.2">
      <c r="A8178">
        <v>3.2281992451708499E+17</v>
      </c>
      <c r="B8178" t="s">
        <v>15614</v>
      </c>
      <c r="C8178" t="s">
        <v>15615</v>
      </c>
      <c r="D8178" s="1">
        <v>41376.968078703707</v>
      </c>
      <c r="E8178">
        <v>405</v>
      </c>
      <c r="F8178">
        <v>173</v>
      </c>
    </row>
    <row r="8179" spans="1:8" x14ac:dyDescent="0.2">
      <c r="A8179">
        <v>3.2282008704634803E+17</v>
      </c>
      <c r="B8179" t="s">
        <v>15616</v>
      </c>
      <c r="C8179" t="e">
        <f xml:space="preserve"> MannaaEyad I only Speak the truth.</f>
        <v>#NAME?</v>
      </c>
      <c r="D8179" s="1">
        <v>41376.968530092592</v>
      </c>
      <c r="E8179">
        <v>20</v>
      </c>
      <c r="F8179">
        <v>64</v>
      </c>
      <c r="G8179" t="s">
        <v>89</v>
      </c>
    </row>
    <row r="8180" spans="1:8" x14ac:dyDescent="0.2">
      <c r="A8180">
        <v>3.2282030182408102E+17</v>
      </c>
      <c r="B8180" t="s">
        <v>15617</v>
      </c>
      <c r="C8180" t="e">
        <f>_xlfn.SINGLE(bakerjb19 China will only rule If We let them)--or are stupid.</f>
        <v>#NAME?</v>
      </c>
      <c r="D8180" s="1">
        <v>41376.96912037037</v>
      </c>
      <c r="E8180">
        <v>8</v>
      </c>
      <c r="F8180">
        <v>9</v>
      </c>
      <c r="G8180" t="e">
        <f>bakerjb19</f>
        <v>#NAME?</v>
      </c>
    </row>
    <row r="8181" spans="1:8" x14ac:dyDescent="0.2">
      <c r="A8181">
        <v>3.2291462795876301E+17</v>
      </c>
      <c r="B8181" t="s">
        <v>15618</v>
      </c>
      <c r="C8181" t="s">
        <v>15619</v>
      </c>
      <c r="D8181" s="1">
        <v>41377.229409722226</v>
      </c>
      <c r="E8181">
        <v>60</v>
      </c>
      <c r="F8181">
        <v>58</v>
      </c>
    </row>
    <row r="8182" spans="1:8" x14ac:dyDescent="0.2">
      <c r="A8182">
        <v>3.22914939511664E+17</v>
      </c>
      <c r="B8182" t="s">
        <v>15620</v>
      </c>
      <c r="C8182" t="s">
        <v>15621</v>
      </c>
      <c r="D8182" s="1">
        <v>41377.230266203704</v>
      </c>
      <c r="E8182">
        <v>20</v>
      </c>
      <c r="F8182">
        <v>7</v>
      </c>
      <c r="G8182" t="s">
        <v>15622</v>
      </c>
    </row>
    <row r="8183" spans="1:8" x14ac:dyDescent="0.2">
      <c r="A8183">
        <v>3.2291803458502598E+17</v>
      </c>
      <c r="B8183" t="s">
        <v>15623</v>
      </c>
      <c r="C8183" t="s">
        <v>15624</v>
      </c>
      <c r="D8183" s="1">
        <v>41377.238807870373</v>
      </c>
      <c r="E8183">
        <v>100</v>
      </c>
      <c r="F8183">
        <v>27</v>
      </c>
      <c r="G8183" t="s">
        <v>215</v>
      </c>
    </row>
    <row r="8184" spans="1:8" x14ac:dyDescent="0.2">
      <c r="A8184">
        <v>3.2292102970816499E+17</v>
      </c>
      <c r="B8184" t="s">
        <v>15625</v>
      </c>
      <c r="C8184" t="s">
        <v>15626</v>
      </c>
      <c r="D8184" s="1">
        <v>41377.247071759259</v>
      </c>
      <c r="E8184">
        <v>354</v>
      </c>
      <c r="F8184">
        <v>323</v>
      </c>
    </row>
    <row r="8185" spans="1:8" x14ac:dyDescent="0.2">
      <c r="A8185">
        <v>3.2292353782227302E+17</v>
      </c>
      <c r="B8185" t="s">
        <v>15627</v>
      </c>
      <c r="C8185" t="s">
        <v>15628</v>
      </c>
      <c r="D8185" s="1">
        <v>41377.253993055558</v>
      </c>
      <c r="E8185">
        <v>22</v>
      </c>
      <c r="F8185">
        <v>24</v>
      </c>
      <c r="G8185" t="s">
        <v>15629</v>
      </c>
    </row>
    <row r="8186" spans="1:8" x14ac:dyDescent="0.2">
      <c r="A8186">
        <v>3.2292980123096602E+17</v>
      </c>
      <c r="B8186" t="s">
        <v>15630</v>
      </c>
      <c r="C8186" t="s">
        <v>15631</v>
      </c>
      <c r="D8186" s="1">
        <v>41377.271284722221</v>
      </c>
      <c r="E8186">
        <v>12</v>
      </c>
      <c r="F8186">
        <v>10</v>
      </c>
      <c r="G8186" t="s">
        <v>215</v>
      </c>
    </row>
    <row r="8187" spans="1:8" x14ac:dyDescent="0.2">
      <c r="A8187">
        <v>3.2303122667392198E+17</v>
      </c>
      <c r="B8187" t="s">
        <v>15632</v>
      </c>
      <c r="C8187" t="s">
        <v>15633</v>
      </c>
      <c r="D8187" s="1">
        <v>41377.551157407404</v>
      </c>
      <c r="E8187">
        <v>792</v>
      </c>
      <c r="F8187">
        <v>540</v>
      </c>
    </row>
    <row r="8188" spans="1:8" x14ac:dyDescent="0.2">
      <c r="A8188">
        <v>3.2303423178370202E+17</v>
      </c>
      <c r="B8188" t="s">
        <v>15634</v>
      </c>
      <c r="C8188" t="s">
        <v>15635</v>
      </c>
      <c r="D8188" s="1">
        <v>41377.55945601852</v>
      </c>
      <c r="E8188">
        <v>44</v>
      </c>
      <c r="F8188">
        <v>19</v>
      </c>
      <c r="G8188" t="s">
        <v>89</v>
      </c>
    </row>
    <row r="8189" spans="1:8" x14ac:dyDescent="0.2">
      <c r="A8189">
        <v>3.2303615918383501E+17</v>
      </c>
      <c r="B8189" t="s">
        <v>15636</v>
      </c>
      <c r="C8189" t="s">
        <v>15637</v>
      </c>
      <c r="D8189" s="1">
        <v>41377.564768518518</v>
      </c>
      <c r="E8189">
        <v>34</v>
      </c>
      <c r="F8189">
        <v>47</v>
      </c>
      <c r="G8189" t="s">
        <v>215</v>
      </c>
    </row>
    <row r="8190" spans="1:8" x14ac:dyDescent="0.2">
      <c r="A8190">
        <v>3.2303678963387098E+17</v>
      </c>
      <c r="B8190" t="s">
        <v>15638</v>
      </c>
      <c r="C8190" t="s">
        <v>15639</v>
      </c>
      <c r="D8190" s="1">
        <v>41377.566516203704</v>
      </c>
      <c r="E8190">
        <v>10</v>
      </c>
      <c r="F8190">
        <v>10</v>
      </c>
      <c r="G8190" t="s">
        <v>215</v>
      </c>
    </row>
    <row r="8191" spans="1:8" x14ac:dyDescent="0.2">
      <c r="A8191">
        <v>3.23039880072536E+17</v>
      </c>
      <c r="B8191" t="s">
        <v>15640</v>
      </c>
      <c r="C8191" t="s">
        <v>15641</v>
      </c>
      <c r="D8191" s="1">
        <v>41377.57503472222</v>
      </c>
      <c r="E8191">
        <v>58</v>
      </c>
      <c r="F8191">
        <v>47</v>
      </c>
    </row>
    <row r="8192" spans="1:8" x14ac:dyDescent="0.2">
      <c r="A8192">
        <v>3.2304959070000301E+17</v>
      </c>
      <c r="B8192" t="s">
        <v>15642</v>
      </c>
      <c r="C8192" t="s">
        <v>15643</v>
      </c>
      <c r="D8192" s="1">
        <v>41377.601840277777</v>
      </c>
      <c r="E8192">
        <v>10</v>
      </c>
      <c r="F8192">
        <v>7</v>
      </c>
      <c r="G8192" t="s">
        <v>215</v>
      </c>
      <c r="H8192" t="s">
        <v>390</v>
      </c>
    </row>
    <row r="8193" spans="1:8" x14ac:dyDescent="0.2">
      <c r="A8193">
        <v>3.2305010665812301E+17</v>
      </c>
      <c r="B8193" t="s">
        <v>15644</v>
      </c>
      <c r="C8193" t="s">
        <v>15645</v>
      </c>
      <c r="D8193" s="1">
        <v>41377.603263888886</v>
      </c>
      <c r="E8193">
        <v>4</v>
      </c>
      <c r="F8193">
        <v>15</v>
      </c>
      <c r="G8193" t="s">
        <v>89</v>
      </c>
    </row>
    <row r="8194" spans="1:8" x14ac:dyDescent="0.2">
      <c r="A8194">
        <v>3.2305059925395002E+17</v>
      </c>
      <c r="B8194" t="s">
        <v>15646</v>
      </c>
      <c r="C8194" t="s">
        <v>15647</v>
      </c>
      <c r="D8194" s="1">
        <v>41377.604618055557</v>
      </c>
      <c r="E8194">
        <v>14</v>
      </c>
      <c r="F8194">
        <v>8</v>
      </c>
      <c r="G8194" t="s">
        <v>487</v>
      </c>
      <c r="H8194" t="s">
        <v>390</v>
      </c>
    </row>
    <row r="8195" spans="1:8" x14ac:dyDescent="0.2">
      <c r="A8195">
        <v>3.2317797561912499E+17</v>
      </c>
      <c r="B8195" t="s">
        <v>15648</v>
      </c>
      <c r="C8195" t="s">
        <v>15649</v>
      </c>
      <c r="D8195" s="1">
        <v>41377.956111111111</v>
      </c>
      <c r="E8195">
        <v>94</v>
      </c>
      <c r="F8195">
        <v>45</v>
      </c>
      <c r="G8195" t="s">
        <v>215</v>
      </c>
    </row>
    <row r="8196" spans="1:8" x14ac:dyDescent="0.2">
      <c r="A8196">
        <v>3.2318269432019699E+17</v>
      </c>
      <c r="B8196" t="s">
        <v>15650</v>
      </c>
      <c r="C8196" t="s">
        <v>15651</v>
      </c>
      <c r="D8196" s="1">
        <v>41377.969131944446</v>
      </c>
      <c r="E8196">
        <v>263</v>
      </c>
      <c r="F8196">
        <v>319</v>
      </c>
    </row>
    <row r="8197" spans="1:8" x14ac:dyDescent="0.2">
      <c r="A8197">
        <v>3.23183210865504E+17</v>
      </c>
      <c r="B8197" t="s">
        <v>15652</v>
      </c>
      <c r="C8197" t="s">
        <v>15653</v>
      </c>
      <c r="D8197" s="1">
        <v>41377.970555555556</v>
      </c>
      <c r="E8197">
        <v>21</v>
      </c>
      <c r="F8197">
        <v>16</v>
      </c>
      <c r="G8197" t="s">
        <v>215</v>
      </c>
    </row>
    <row r="8198" spans="1:8" x14ac:dyDescent="0.2">
      <c r="A8198">
        <v>3.2318732568326502E+17</v>
      </c>
      <c r="B8198" t="s">
        <v>15654</v>
      </c>
      <c r="C8198" t="s">
        <v>15655</v>
      </c>
      <c r="D8198" s="1">
        <v>41377.981909722221</v>
      </c>
      <c r="E8198">
        <v>24</v>
      </c>
      <c r="F8198">
        <v>21</v>
      </c>
      <c r="G8198" t="s">
        <v>15656</v>
      </c>
    </row>
    <row r="8199" spans="1:8" x14ac:dyDescent="0.2">
      <c r="A8199">
        <v>3.2318850432880602E+17</v>
      </c>
      <c r="B8199" t="s">
        <v>15657</v>
      </c>
      <c r="C8199" t="s">
        <v>15658</v>
      </c>
      <c r="D8199" s="1">
        <v>41377.985162037039</v>
      </c>
      <c r="E8199">
        <v>27</v>
      </c>
      <c r="F8199">
        <v>7</v>
      </c>
      <c r="G8199" t="s">
        <v>15659</v>
      </c>
    </row>
    <row r="8200" spans="1:8" x14ac:dyDescent="0.2">
      <c r="A8200">
        <v>3.2321520712616301E+17</v>
      </c>
      <c r="B8200" t="s">
        <v>15660</v>
      </c>
      <c r="C8200" t="s">
        <v>15661</v>
      </c>
      <c r="D8200" s="1">
        <v>41378.058854166666</v>
      </c>
      <c r="E8200">
        <v>99</v>
      </c>
      <c r="F8200">
        <v>30</v>
      </c>
    </row>
    <row r="8201" spans="1:8" x14ac:dyDescent="0.2">
      <c r="A8201">
        <v>3.2321629303145997E+17</v>
      </c>
      <c r="B8201" t="s">
        <v>15662</v>
      </c>
      <c r="C8201" t="s">
        <v>15663</v>
      </c>
      <c r="D8201" s="1">
        <v>41378.061840277776</v>
      </c>
      <c r="E8201">
        <v>166</v>
      </c>
      <c r="F8201">
        <v>90</v>
      </c>
    </row>
    <row r="8202" spans="1:8" x14ac:dyDescent="0.2">
      <c r="A8202">
        <v>3.2321741324199098E+17</v>
      </c>
      <c r="B8202" t="s">
        <v>15664</v>
      </c>
      <c r="C8202" t="s">
        <v>15665</v>
      </c>
      <c r="D8202" s="1">
        <v>41378.064942129633</v>
      </c>
      <c r="E8202">
        <v>10</v>
      </c>
      <c r="F8202">
        <v>6</v>
      </c>
      <c r="G8202" t="s">
        <v>215</v>
      </c>
    </row>
    <row r="8203" spans="1:8" x14ac:dyDescent="0.2">
      <c r="A8203">
        <v>3.2322811883804602E+17</v>
      </c>
      <c r="B8203" t="s">
        <v>15666</v>
      </c>
      <c r="C8203" t="s">
        <v>15667</v>
      </c>
      <c r="D8203" s="1">
        <v>41378.09447916667</v>
      </c>
      <c r="E8203">
        <v>82</v>
      </c>
      <c r="F8203">
        <v>39</v>
      </c>
      <c r="G8203" t="s">
        <v>215</v>
      </c>
    </row>
    <row r="8204" spans="1:8" x14ac:dyDescent="0.2">
      <c r="A8204">
        <v>3.23398020244848E+17</v>
      </c>
      <c r="B8204" t="s">
        <v>15668</v>
      </c>
      <c r="C8204" t="s">
        <v>15669</v>
      </c>
      <c r="D8204" s="1">
        <v>41378.563321759262</v>
      </c>
      <c r="E8204">
        <v>11</v>
      </c>
      <c r="F8204">
        <v>6</v>
      </c>
      <c r="G8204" t="s">
        <v>15670</v>
      </c>
    </row>
    <row r="8205" spans="1:8" x14ac:dyDescent="0.2">
      <c r="A8205">
        <v>3.2339861973670701E+17</v>
      </c>
      <c r="B8205" t="s">
        <v>15671</v>
      </c>
      <c r="C8205" t="s">
        <v>15672</v>
      </c>
      <c r="D8205" s="1">
        <v>41378.564976851849</v>
      </c>
      <c r="E8205">
        <v>15</v>
      </c>
      <c r="F8205">
        <v>12</v>
      </c>
      <c r="G8205" t="s">
        <v>15673</v>
      </c>
      <c r="H8205" t="s">
        <v>390</v>
      </c>
    </row>
    <row r="8206" spans="1:8" x14ac:dyDescent="0.2">
      <c r="A8206">
        <v>3.2340030878294797E+17</v>
      </c>
      <c r="B8206" t="s">
        <v>15674</v>
      </c>
      <c r="C8206" t="s">
        <v>15675</v>
      </c>
      <c r="D8206" s="1">
        <v>41378.56962962963</v>
      </c>
      <c r="E8206">
        <v>36</v>
      </c>
      <c r="F8206">
        <v>30</v>
      </c>
    </row>
    <row r="8207" spans="1:8" x14ac:dyDescent="0.2">
      <c r="A8207">
        <v>3.23400732990648E+17</v>
      </c>
      <c r="B8207" t="s">
        <v>15676</v>
      </c>
      <c r="C8207" t="s">
        <v>15677</v>
      </c>
      <c r="D8207" s="1">
        <v>41378.570798611108</v>
      </c>
      <c r="E8207">
        <v>11</v>
      </c>
      <c r="F8207">
        <v>8</v>
      </c>
      <c r="G8207" t="s">
        <v>215</v>
      </c>
      <c r="H8207" t="s">
        <v>390</v>
      </c>
    </row>
    <row r="8208" spans="1:8" x14ac:dyDescent="0.2">
      <c r="A8208">
        <v>3.2340254901942202E+17</v>
      </c>
      <c r="B8208" t="s">
        <v>15678</v>
      </c>
      <c r="C8208" t="s">
        <v>15679</v>
      </c>
      <c r="D8208" s="1">
        <v>41378.575810185182</v>
      </c>
      <c r="E8208">
        <v>232</v>
      </c>
      <c r="F8208">
        <v>281</v>
      </c>
      <c r="G8208" t="s">
        <v>576</v>
      </c>
    </row>
    <row r="8209" spans="1:7" x14ac:dyDescent="0.2">
      <c r="A8209">
        <v>3.2340379913591603E+17</v>
      </c>
      <c r="B8209" t="s">
        <v>15680</v>
      </c>
      <c r="C8209" t="s">
        <v>15681</v>
      </c>
      <c r="D8209" s="1">
        <v>41378.579259259262</v>
      </c>
      <c r="E8209">
        <v>42</v>
      </c>
      <c r="F8209">
        <v>17</v>
      </c>
      <c r="G8209" t="s">
        <v>215</v>
      </c>
    </row>
    <row r="8210" spans="1:7" x14ac:dyDescent="0.2">
      <c r="A8210">
        <v>3.2340428199678701E+17</v>
      </c>
      <c r="B8210" t="s">
        <v>15682</v>
      </c>
      <c r="C8210" t="s">
        <v>15683</v>
      </c>
      <c r="D8210" s="1">
        <v>41378.580601851849</v>
      </c>
      <c r="E8210">
        <v>9</v>
      </c>
      <c r="F8210">
        <v>5</v>
      </c>
      <c r="G8210" t="s">
        <v>15684</v>
      </c>
    </row>
    <row r="8211" spans="1:7" x14ac:dyDescent="0.2">
      <c r="A8211">
        <v>3.2340454635119802E+17</v>
      </c>
      <c r="B8211" t="s">
        <v>15685</v>
      </c>
      <c r="C8211" t="s">
        <v>15686</v>
      </c>
      <c r="D8211" s="1">
        <v>41378.581331018519</v>
      </c>
      <c r="E8211">
        <v>15</v>
      </c>
      <c r="F8211">
        <v>11</v>
      </c>
      <c r="G8211" t="s">
        <v>215</v>
      </c>
    </row>
    <row r="8212" spans="1:7" x14ac:dyDescent="0.2">
      <c r="A8212">
        <v>3.23404926493552E+17</v>
      </c>
      <c r="B8212" t="s">
        <v>15687</v>
      </c>
      <c r="C8212" t="s">
        <v>15688</v>
      </c>
      <c r="D8212" s="1">
        <v>41378.582372685189</v>
      </c>
      <c r="E8212">
        <v>19</v>
      </c>
      <c r="F8212">
        <v>14</v>
      </c>
      <c r="G8212" t="s">
        <v>15689</v>
      </c>
    </row>
    <row r="8213" spans="1:7" x14ac:dyDescent="0.2">
      <c r="A8213">
        <v>3.23405190277496E+17</v>
      </c>
      <c r="B8213" t="s">
        <v>15690</v>
      </c>
      <c r="C8213" t="s">
        <v>15691</v>
      </c>
      <c r="D8213" s="1">
        <v>41378.583101851851</v>
      </c>
      <c r="E8213">
        <v>8</v>
      </c>
      <c r="F8213">
        <v>5</v>
      </c>
      <c r="G8213" t="s">
        <v>576</v>
      </c>
    </row>
    <row r="8214" spans="1:7" x14ac:dyDescent="0.2">
      <c r="A8214">
        <v>3.2340649340164E+17</v>
      </c>
      <c r="B8214" t="s">
        <v>15692</v>
      </c>
      <c r="C8214" t="s">
        <v>15693</v>
      </c>
      <c r="D8214" s="1">
        <v>41378.586701388886</v>
      </c>
      <c r="E8214">
        <v>77</v>
      </c>
      <c r="F8214">
        <v>117</v>
      </c>
      <c r="G8214" t="s">
        <v>15573</v>
      </c>
    </row>
    <row r="8215" spans="1:7" x14ac:dyDescent="0.2">
      <c r="A8215">
        <v>3.2353239719281402E+17</v>
      </c>
      <c r="B8215" t="s">
        <v>15694</v>
      </c>
      <c r="C8215" t="s">
        <v>15695</v>
      </c>
      <c r="D8215" s="1">
        <v>41378.934131944443</v>
      </c>
      <c r="E8215">
        <v>3</v>
      </c>
      <c r="F8215">
        <v>0</v>
      </c>
      <c r="G8215" t="s">
        <v>89</v>
      </c>
    </row>
    <row r="8216" spans="1:7" x14ac:dyDescent="0.2">
      <c r="A8216">
        <v>3.2353595342993402E+17</v>
      </c>
      <c r="B8216" t="s">
        <v>15696</v>
      </c>
      <c r="C8216" t="s">
        <v>15697</v>
      </c>
      <c r="D8216" s="1">
        <v>41378.943935185183</v>
      </c>
      <c r="E8216">
        <v>26</v>
      </c>
      <c r="F8216">
        <v>21</v>
      </c>
      <c r="G8216" t="s">
        <v>215</v>
      </c>
    </row>
    <row r="8217" spans="1:7" x14ac:dyDescent="0.2">
      <c r="A8217">
        <v>3.23536577622056E+17</v>
      </c>
      <c r="B8217" t="s">
        <v>15698</v>
      </c>
      <c r="C8217" t="s">
        <v>15699</v>
      </c>
      <c r="D8217" s="1">
        <v>41378.945659722223</v>
      </c>
      <c r="E8217">
        <v>16</v>
      </c>
      <c r="F8217">
        <v>5</v>
      </c>
      <c r="G8217" t="e">
        <f>_xlfn.SINGLE( _xlfn.SINGLE( _xlfn.SINGLE(wallsburg)))</f>
        <v>#NAME?</v>
      </c>
    </row>
    <row r="8218" spans="1:7" x14ac:dyDescent="0.2">
      <c r="A8218">
        <v>3.2354611481923501E+17</v>
      </c>
      <c r="B8218" t="s">
        <v>15700</v>
      </c>
      <c r="C8218" t="s">
        <v>15701</v>
      </c>
      <c r="D8218" s="1">
        <v>41378.971979166665</v>
      </c>
      <c r="E8218">
        <v>17</v>
      </c>
      <c r="F8218">
        <v>11</v>
      </c>
      <c r="G8218" t="s">
        <v>215</v>
      </c>
    </row>
    <row r="8219" spans="1:7" x14ac:dyDescent="0.2">
      <c r="A8219">
        <v>3.2354668021560102E+17</v>
      </c>
      <c r="B8219" t="s">
        <v>15702</v>
      </c>
      <c r="C8219" t="s">
        <v>15703</v>
      </c>
      <c r="D8219" s="1">
        <v>41378.973541666666</v>
      </c>
      <c r="E8219">
        <v>32</v>
      </c>
      <c r="F8219">
        <v>26</v>
      </c>
      <c r="G8219" t="s">
        <v>215</v>
      </c>
    </row>
    <row r="8220" spans="1:7" x14ac:dyDescent="0.2">
      <c r="A8220">
        <v>3.2355741480268998E+17</v>
      </c>
      <c r="B8220" t="s">
        <v>15704</v>
      </c>
      <c r="C8220" t="s">
        <v>15705</v>
      </c>
      <c r="D8220" s="1">
        <v>41379.003159722219</v>
      </c>
      <c r="E8220">
        <v>5</v>
      </c>
      <c r="F8220">
        <v>0</v>
      </c>
      <c r="G8220" t="s">
        <v>215</v>
      </c>
    </row>
    <row r="8221" spans="1:7" x14ac:dyDescent="0.2">
      <c r="A8221">
        <v>3.235577424072E+17</v>
      </c>
      <c r="B8221" t="s">
        <v>15706</v>
      </c>
      <c r="C8221" t="s">
        <v>15707</v>
      </c>
      <c r="D8221" s="1">
        <v>41379.004062499997</v>
      </c>
      <c r="E8221">
        <v>22</v>
      </c>
      <c r="F8221">
        <v>12</v>
      </c>
      <c r="G8221" t="s">
        <v>215</v>
      </c>
    </row>
    <row r="8222" spans="1:7" x14ac:dyDescent="0.2">
      <c r="A8222">
        <v>3.2355884558464602E+17</v>
      </c>
      <c r="B8222" t="s">
        <v>15708</v>
      </c>
      <c r="C8222" t="s">
        <v>15709</v>
      </c>
      <c r="D8222" s="1">
        <v>41379.007106481484</v>
      </c>
      <c r="E8222">
        <v>17</v>
      </c>
      <c r="F8222">
        <v>9</v>
      </c>
      <c r="G8222" t="s">
        <v>215</v>
      </c>
    </row>
    <row r="8223" spans="1:7" x14ac:dyDescent="0.2">
      <c r="A8223">
        <v>3.2356037092299898E+17</v>
      </c>
      <c r="B8223" t="s">
        <v>15710</v>
      </c>
      <c r="C8223" t="s">
        <v>15711</v>
      </c>
      <c r="D8223" s="1">
        <v>41379.011319444442</v>
      </c>
      <c r="E8223">
        <v>5</v>
      </c>
      <c r="F8223">
        <v>1</v>
      </c>
      <c r="G8223" t="s">
        <v>89</v>
      </c>
    </row>
    <row r="8224" spans="1:7" x14ac:dyDescent="0.2">
      <c r="A8224">
        <v>3.2356081476425299E+17</v>
      </c>
      <c r="B8224" t="s">
        <v>15712</v>
      </c>
      <c r="C8224" t="s">
        <v>15713</v>
      </c>
      <c r="D8224" s="1">
        <v>41379.012546296297</v>
      </c>
      <c r="E8224">
        <v>14</v>
      </c>
      <c r="F8224">
        <v>6</v>
      </c>
      <c r="G8224" t="s">
        <v>215</v>
      </c>
    </row>
    <row r="8225" spans="1:8" x14ac:dyDescent="0.2">
      <c r="A8225">
        <v>3.2356136826137798E+17</v>
      </c>
      <c r="B8225" t="s">
        <v>15714</v>
      </c>
      <c r="C8225" t="s">
        <v>15715</v>
      </c>
      <c r="D8225" s="1">
        <v>41379.014074074075</v>
      </c>
      <c r="E8225">
        <v>11</v>
      </c>
      <c r="F8225">
        <v>9</v>
      </c>
      <c r="G8225" t="s">
        <v>215</v>
      </c>
      <c r="H8225" t="s">
        <v>390</v>
      </c>
    </row>
    <row r="8226" spans="1:8" x14ac:dyDescent="0.2">
      <c r="A8226">
        <v>3.2356327791540998E+17</v>
      </c>
      <c r="B8226" t="s">
        <v>15716</v>
      </c>
      <c r="C8226" t="s">
        <v>15717</v>
      </c>
      <c r="D8226" s="1">
        <v>41379.01934027778</v>
      </c>
      <c r="E8226">
        <v>30</v>
      </c>
      <c r="F8226">
        <v>9</v>
      </c>
      <c r="G8226" t="s">
        <v>215</v>
      </c>
    </row>
    <row r="8227" spans="1:8" x14ac:dyDescent="0.2">
      <c r="A8227">
        <v>3.2356402767239898E+17</v>
      </c>
      <c r="B8227" t="s">
        <v>15718</v>
      </c>
      <c r="C8227" t="s">
        <v>15719</v>
      </c>
      <c r="D8227" s="1">
        <v>41379.021412037036</v>
      </c>
      <c r="E8227">
        <v>3</v>
      </c>
      <c r="F8227">
        <v>4</v>
      </c>
      <c r="G8227" t="s">
        <v>15720</v>
      </c>
    </row>
    <row r="8228" spans="1:8" x14ac:dyDescent="0.2">
      <c r="A8228">
        <v>3.2356451122114502E+17</v>
      </c>
      <c r="B8228" t="s">
        <v>15721</v>
      </c>
      <c r="C8228" t="s">
        <v>15722</v>
      </c>
      <c r="D8228" s="1">
        <v>41379.022743055553</v>
      </c>
      <c r="E8228">
        <v>10</v>
      </c>
      <c r="F8228">
        <v>3</v>
      </c>
      <c r="G8228" t="s">
        <v>215</v>
      </c>
    </row>
    <row r="8229" spans="1:8" x14ac:dyDescent="0.2">
      <c r="A8229">
        <v>3.2356595920392998E+17</v>
      </c>
      <c r="B8229" t="s">
        <v>15723</v>
      </c>
      <c r="C8229" t="s">
        <v>15724</v>
      </c>
      <c r="D8229" s="1">
        <v>41379.026736111111</v>
      </c>
      <c r="E8229">
        <v>41</v>
      </c>
      <c r="F8229">
        <v>19</v>
      </c>
    </row>
    <row r="8230" spans="1:8" x14ac:dyDescent="0.2">
      <c r="A8230">
        <v>3.2356666413641702E+17</v>
      </c>
      <c r="B8230" t="s">
        <v>15725</v>
      </c>
      <c r="C8230" t="s">
        <v>15726</v>
      </c>
      <c r="D8230" s="1">
        <v>41379.028680555559</v>
      </c>
      <c r="E8230">
        <v>36</v>
      </c>
      <c r="F8230">
        <v>28</v>
      </c>
      <c r="G8230" t="s">
        <v>215</v>
      </c>
    </row>
    <row r="8231" spans="1:8" x14ac:dyDescent="0.2">
      <c r="A8231">
        <v>3.2356768202687603E+17</v>
      </c>
      <c r="B8231" t="s">
        <v>15727</v>
      </c>
      <c r="C8231" t="s">
        <v>15728</v>
      </c>
      <c r="D8231" s="1">
        <v>41379.031493055554</v>
      </c>
      <c r="E8231">
        <v>17</v>
      </c>
      <c r="F8231">
        <v>9</v>
      </c>
      <c r="G8231" t="s">
        <v>15729</v>
      </c>
    </row>
    <row r="8232" spans="1:8" x14ac:dyDescent="0.2">
      <c r="A8232">
        <v>3.2356863954453702E+17</v>
      </c>
      <c r="B8232" t="s">
        <v>15730</v>
      </c>
      <c r="C8232" t="s">
        <v>15731</v>
      </c>
      <c r="D8232" s="1">
        <v>41379.034131944441</v>
      </c>
      <c r="E8232">
        <v>11</v>
      </c>
      <c r="F8232">
        <v>7</v>
      </c>
      <c r="G8232" t="s">
        <v>15732</v>
      </c>
    </row>
    <row r="8233" spans="1:8" x14ac:dyDescent="0.2">
      <c r="A8233">
        <v>3.2357931938757402E+17</v>
      </c>
      <c r="B8233" t="s">
        <v>15733</v>
      </c>
      <c r="C8233" t="s">
        <v>15734</v>
      </c>
      <c r="D8233" s="1">
        <v>41379.063611111109</v>
      </c>
      <c r="E8233">
        <v>19</v>
      </c>
      <c r="F8233">
        <v>8</v>
      </c>
      <c r="G8233" t="s">
        <v>215</v>
      </c>
    </row>
    <row r="8234" spans="1:8" x14ac:dyDescent="0.2">
      <c r="A8234">
        <v>3.23582220998688E+17</v>
      </c>
      <c r="B8234" t="s">
        <v>15735</v>
      </c>
      <c r="C8234" t="s">
        <v>15736</v>
      </c>
      <c r="D8234" s="1">
        <v>41379.071620370371</v>
      </c>
      <c r="E8234">
        <v>210</v>
      </c>
      <c r="F8234">
        <v>98</v>
      </c>
      <c r="G8234" t="s">
        <v>89</v>
      </c>
    </row>
    <row r="8235" spans="1:8" x14ac:dyDescent="0.2">
      <c r="A8235">
        <v>3.2358350020687002E+17</v>
      </c>
      <c r="B8235" t="s">
        <v>15737</v>
      </c>
      <c r="C8235" t="s">
        <v>15738</v>
      </c>
      <c r="D8235" s="1">
        <v>41379.075138888889</v>
      </c>
      <c r="E8235">
        <v>44</v>
      </c>
      <c r="F8235">
        <v>45</v>
      </c>
      <c r="G8235" t="s">
        <v>215</v>
      </c>
    </row>
    <row r="8236" spans="1:8" x14ac:dyDescent="0.2">
      <c r="A8236">
        <v>3.2358489569794803E+17</v>
      </c>
      <c r="B8236" t="s">
        <v>15739</v>
      </c>
      <c r="C8236" t="s">
        <v>15740</v>
      </c>
      <c r="D8236" s="1">
        <v>41379.078993055555</v>
      </c>
      <c r="E8236">
        <v>9</v>
      </c>
      <c r="F8236">
        <v>4</v>
      </c>
      <c r="G8236" t="s">
        <v>89</v>
      </c>
    </row>
    <row r="8237" spans="1:8" x14ac:dyDescent="0.2">
      <c r="A8237">
        <v>3.2359343303598797E+17</v>
      </c>
      <c r="B8237" t="s">
        <v>15741</v>
      </c>
      <c r="C8237" t="s">
        <v>15742</v>
      </c>
      <c r="D8237" s="1">
        <v>41379.10255787037</v>
      </c>
      <c r="E8237">
        <v>118</v>
      </c>
      <c r="F8237">
        <v>86</v>
      </c>
      <c r="G8237" t="s">
        <v>15743</v>
      </c>
      <c r="H8237" t="s">
        <v>390</v>
      </c>
    </row>
    <row r="8238" spans="1:8" x14ac:dyDescent="0.2">
      <c r="A8238">
        <v>3.2360159694254003E+17</v>
      </c>
      <c r="B8238" t="s">
        <v>15744</v>
      </c>
      <c r="C8238" t="s">
        <v>15745</v>
      </c>
      <c r="D8238" s="1">
        <v>41379.125081018516</v>
      </c>
      <c r="E8238">
        <v>43</v>
      </c>
      <c r="F8238">
        <v>18</v>
      </c>
    </row>
    <row r="8239" spans="1:8" x14ac:dyDescent="0.2">
      <c r="A8239">
        <v>3.2360174155793203E+17</v>
      </c>
      <c r="B8239" t="s">
        <v>15746</v>
      </c>
      <c r="C8239" t="s">
        <v>15747</v>
      </c>
      <c r="D8239" s="1">
        <v>41379.125486111108</v>
      </c>
      <c r="E8239">
        <v>14</v>
      </c>
      <c r="F8239">
        <v>8</v>
      </c>
      <c r="G8239" t="s">
        <v>89</v>
      </c>
      <c r="H8239" t="s">
        <v>390</v>
      </c>
    </row>
    <row r="8240" spans="1:8" x14ac:dyDescent="0.2">
      <c r="A8240">
        <v>3.2360200011581402E+17</v>
      </c>
      <c r="B8240" t="s">
        <v>15748</v>
      </c>
      <c r="C8240" t="s">
        <v>15749</v>
      </c>
      <c r="D8240" s="1">
        <v>41379.126192129632</v>
      </c>
      <c r="E8240">
        <v>27</v>
      </c>
      <c r="F8240">
        <v>12</v>
      </c>
      <c r="G8240" t="s">
        <v>89</v>
      </c>
      <c r="H8240" t="s">
        <v>390</v>
      </c>
    </row>
    <row r="8241" spans="1:8" x14ac:dyDescent="0.2">
      <c r="A8241">
        <v>3.2360405714928E+17</v>
      </c>
      <c r="B8241" t="s">
        <v>15750</v>
      </c>
      <c r="C8241" t="s">
        <v>15751</v>
      </c>
      <c r="D8241" s="1">
        <v>41379.131874999999</v>
      </c>
      <c r="E8241">
        <v>16</v>
      </c>
      <c r="F8241">
        <v>7</v>
      </c>
      <c r="G8241" t="s">
        <v>89</v>
      </c>
      <c r="H8241" t="s">
        <v>390</v>
      </c>
    </row>
    <row r="8242" spans="1:8" x14ac:dyDescent="0.2">
      <c r="A8242">
        <v>3.23606700726816E+17</v>
      </c>
      <c r="B8242" t="s">
        <v>15752</v>
      </c>
      <c r="C8242" t="s">
        <v>15753</v>
      </c>
      <c r="D8242" s="1">
        <v>41379.139166666668</v>
      </c>
      <c r="E8242">
        <v>50</v>
      </c>
      <c r="F8242">
        <v>29</v>
      </c>
      <c r="G8242" t="s">
        <v>89</v>
      </c>
      <c r="H8242" t="s">
        <v>390</v>
      </c>
    </row>
    <row r="8243" spans="1:8" x14ac:dyDescent="0.2">
      <c r="A8243">
        <v>3.2360744068175398E+17</v>
      </c>
      <c r="B8243" t="s">
        <v>15754</v>
      </c>
      <c r="C8243" t="s">
        <v>15755</v>
      </c>
      <c r="D8243" s="1">
        <v>41379.141203703701</v>
      </c>
      <c r="E8243">
        <v>33</v>
      </c>
      <c r="F8243">
        <v>24</v>
      </c>
      <c r="H8243" t="s">
        <v>390</v>
      </c>
    </row>
    <row r="8244" spans="1:8" x14ac:dyDescent="0.2">
      <c r="A8244">
        <v>3.2361054508745901E+17</v>
      </c>
      <c r="B8244" t="s">
        <v>15756</v>
      </c>
      <c r="C8244" t="s">
        <v>15757</v>
      </c>
      <c r="D8244" s="1">
        <v>41379.149780092594</v>
      </c>
      <c r="E8244">
        <v>9</v>
      </c>
      <c r="F8244">
        <v>5</v>
      </c>
      <c r="G8244" t="s">
        <v>215</v>
      </c>
      <c r="H8244" t="s">
        <v>390</v>
      </c>
    </row>
    <row r="8245" spans="1:8" x14ac:dyDescent="0.2">
      <c r="A8245">
        <v>3.2361056342077402E+17</v>
      </c>
      <c r="B8245" t="s">
        <v>15758</v>
      </c>
      <c r="C8245" t="s">
        <v>15759</v>
      </c>
      <c r="D8245" s="1">
        <v>41379.149826388886</v>
      </c>
      <c r="E8245">
        <v>8</v>
      </c>
      <c r="F8245">
        <v>4</v>
      </c>
      <c r="G8245" t="s">
        <v>215</v>
      </c>
    </row>
    <row r="8246" spans="1:8" x14ac:dyDescent="0.2">
      <c r="A8246">
        <v>3.2361555563657203E+17</v>
      </c>
      <c r="B8246" t="s">
        <v>15760</v>
      </c>
      <c r="C8246" t="s">
        <v>15761</v>
      </c>
      <c r="D8246" s="1">
        <v>41379.163599537038</v>
      </c>
      <c r="E8246">
        <v>10</v>
      </c>
      <c r="F8246">
        <v>11</v>
      </c>
      <c r="H8246" t="s">
        <v>390</v>
      </c>
    </row>
    <row r="8247" spans="1:8" x14ac:dyDescent="0.2">
      <c r="A8247">
        <v>3.2361727814076E+17</v>
      </c>
      <c r="B8247" t="s">
        <v>15762</v>
      </c>
      <c r="C8247" t="s">
        <v>15763</v>
      </c>
      <c r="D8247" s="1">
        <v>41379.168356481481</v>
      </c>
      <c r="E8247">
        <v>13</v>
      </c>
      <c r="F8247">
        <v>14</v>
      </c>
      <c r="G8247" t="s">
        <v>215</v>
      </c>
      <c r="H8247" t="s">
        <v>390</v>
      </c>
    </row>
    <row r="8248" spans="1:8" x14ac:dyDescent="0.2">
      <c r="A8248">
        <v>3.2362091585221402E+17</v>
      </c>
      <c r="B8248" t="s">
        <v>15764</v>
      </c>
      <c r="C8248" t="s">
        <v>15765</v>
      </c>
      <c r="D8248" s="1">
        <v>41379.178391203706</v>
      </c>
      <c r="E8248">
        <v>63</v>
      </c>
      <c r="F8248">
        <v>63</v>
      </c>
      <c r="G8248" t="s">
        <v>89</v>
      </c>
      <c r="H8248" t="s">
        <v>390</v>
      </c>
    </row>
    <row r="8249" spans="1:8" x14ac:dyDescent="0.2">
      <c r="A8249">
        <v>3.2362235193578202E+17</v>
      </c>
      <c r="B8249" t="s">
        <v>15766</v>
      </c>
      <c r="C8249" t="s">
        <v>15767</v>
      </c>
      <c r="D8249" s="1">
        <v>41379.182349537034</v>
      </c>
      <c r="E8249">
        <v>27</v>
      </c>
      <c r="F8249">
        <v>18</v>
      </c>
      <c r="G8249" t="s">
        <v>89</v>
      </c>
      <c r="H8249" t="s">
        <v>390</v>
      </c>
    </row>
    <row r="8250" spans="1:8" x14ac:dyDescent="0.2">
      <c r="A8250">
        <v>3.23622747433496E+17</v>
      </c>
      <c r="B8250" t="s">
        <v>15768</v>
      </c>
      <c r="C8250" t="s">
        <v>15769</v>
      </c>
      <c r="D8250" s="1">
        <v>41379.183449074073</v>
      </c>
      <c r="E8250">
        <v>12</v>
      </c>
      <c r="F8250">
        <v>2</v>
      </c>
      <c r="G8250" t="s">
        <v>89</v>
      </c>
      <c r="H8250" t="s">
        <v>390</v>
      </c>
    </row>
    <row r="8251" spans="1:8" x14ac:dyDescent="0.2">
      <c r="A8251">
        <v>3.2362410314157197E+17</v>
      </c>
      <c r="B8251" t="s">
        <v>15770</v>
      </c>
      <c r="C8251" t="s">
        <v>15771</v>
      </c>
      <c r="D8251" s="1">
        <v>41379.1871875</v>
      </c>
      <c r="E8251">
        <v>14</v>
      </c>
      <c r="F8251">
        <v>14</v>
      </c>
      <c r="G8251" t="s">
        <v>89</v>
      </c>
      <c r="H8251" t="s">
        <v>390</v>
      </c>
    </row>
    <row r="8252" spans="1:8" x14ac:dyDescent="0.2">
      <c r="A8252">
        <v>3.2362488331988102E+17</v>
      </c>
      <c r="B8252" t="s">
        <v>15772</v>
      </c>
      <c r="C8252" t="s">
        <v>15773</v>
      </c>
      <c r="D8252" s="1">
        <v>41379.189340277779</v>
      </c>
      <c r="E8252">
        <v>26</v>
      </c>
      <c r="F8252">
        <v>37</v>
      </c>
      <c r="H8252" t="s">
        <v>390</v>
      </c>
    </row>
    <row r="8253" spans="1:8" x14ac:dyDescent="0.2">
      <c r="A8253">
        <v>3.23627262928896E+17</v>
      </c>
      <c r="B8253" t="s">
        <v>15774</v>
      </c>
      <c r="C8253" t="s">
        <v>15775</v>
      </c>
      <c r="D8253" s="1">
        <v>41379.195902777778</v>
      </c>
      <c r="E8253">
        <v>38</v>
      </c>
      <c r="F8253">
        <v>27</v>
      </c>
      <c r="H8253" t="s">
        <v>390</v>
      </c>
    </row>
    <row r="8254" spans="1:8" x14ac:dyDescent="0.2">
      <c r="A8254">
        <v>3.2362992980999302E+17</v>
      </c>
      <c r="B8254" t="s">
        <v>15776</v>
      </c>
      <c r="C8254" t="s">
        <v>15777</v>
      </c>
      <c r="D8254" s="1">
        <v>41379.203263888892</v>
      </c>
      <c r="E8254">
        <v>17</v>
      </c>
      <c r="F8254">
        <v>11</v>
      </c>
      <c r="G8254" t="s">
        <v>89</v>
      </c>
      <c r="H8254" t="s">
        <v>390</v>
      </c>
    </row>
    <row r="8255" spans="1:8" x14ac:dyDescent="0.2">
      <c r="A8255">
        <v>3.2363014425634803E+17</v>
      </c>
      <c r="B8255" t="s">
        <v>15778</v>
      </c>
      <c r="C8255" t="s">
        <v>15779</v>
      </c>
      <c r="D8255" s="1">
        <v>41379.20385416667</v>
      </c>
      <c r="E8255">
        <v>12</v>
      </c>
      <c r="F8255">
        <v>10</v>
      </c>
      <c r="H8255" t="s">
        <v>390</v>
      </c>
    </row>
    <row r="8256" spans="1:8" x14ac:dyDescent="0.2">
      <c r="A8256">
        <v>3.2363153983131597E+17</v>
      </c>
      <c r="B8256" t="s">
        <v>15780</v>
      </c>
      <c r="C8256" t="s">
        <v>15781</v>
      </c>
      <c r="D8256" s="1">
        <v>41379.207708333335</v>
      </c>
      <c r="E8256">
        <v>27</v>
      </c>
      <c r="F8256">
        <v>52</v>
      </c>
      <c r="H8256" t="s">
        <v>390</v>
      </c>
    </row>
    <row r="8257" spans="1:8" x14ac:dyDescent="0.2">
      <c r="A8257">
        <v>3.2370058921523597E+17</v>
      </c>
      <c r="B8257" t="s">
        <v>15782</v>
      </c>
      <c r="C8257" t="s">
        <v>15783</v>
      </c>
      <c r="D8257" s="1">
        <v>41379.398252314815</v>
      </c>
      <c r="E8257">
        <v>17</v>
      </c>
      <c r="F8257">
        <v>10</v>
      </c>
      <c r="G8257" t="s">
        <v>576</v>
      </c>
      <c r="H8257" t="s">
        <v>390</v>
      </c>
    </row>
    <row r="8258" spans="1:8" x14ac:dyDescent="0.2">
      <c r="A8258">
        <v>3.2372908949834502E+17</v>
      </c>
      <c r="B8258" t="s">
        <v>15784</v>
      </c>
      <c r="C8258" t="s">
        <v>15785</v>
      </c>
      <c r="D8258" s="1">
        <v>41379.476898148147</v>
      </c>
      <c r="E8258">
        <v>14</v>
      </c>
      <c r="F8258">
        <v>18</v>
      </c>
      <c r="G8258" t="s">
        <v>576</v>
      </c>
    </row>
    <row r="8259" spans="1:8" x14ac:dyDescent="0.2">
      <c r="A8259">
        <v>3.23730832776896E+17</v>
      </c>
      <c r="B8259" t="s">
        <v>15786</v>
      </c>
      <c r="C8259" t="s">
        <v>15787</v>
      </c>
      <c r="D8259" s="1">
        <v>41379.48170138889</v>
      </c>
      <c r="E8259">
        <v>22</v>
      </c>
      <c r="F8259">
        <v>17</v>
      </c>
      <c r="G8259" t="s">
        <v>215</v>
      </c>
      <c r="H8259" t="s">
        <v>616</v>
      </c>
    </row>
    <row r="8260" spans="1:8" x14ac:dyDescent="0.2">
      <c r="A8260">
        <v>3.2375249305196499E+17</v>
      </c>
      <c r="B8260" t="s">
        <v>15788</v>
      </c>
      <c r="C8260" t="s">
        <v>15789</v>
      </c>
      <c r="D8260" s="1">
        <v>41379.541481481479</v>
      </c>
      <c r="E8260">
        <v>30</v>
      </c>
      <c r="F8260">
        <v>34</v>
      </c>
    </row>
    <row r="8261" spans="1:8" x14ac:dyDescent="0.2">
      <c r="A8261">
        <v>3.2384156631579398E+17</v>
      </c>
      <c r="B8261" t="s">
        <v>15790</v>
      </c>
      <c r="C8261" t="s">
        <v>15791</v>
      </c>
      <c r="D8261" s="1">
        <v>41379.787268518521</v>
      </c>
      <c r="E8261">
        <v>129</v>
      </c>
      <c r="F8261">
        <v>249</v>
      </c>
      <c r="G8261" t="s">
        <v>576</v>
      </c>
    </row>
    <row r="8262" spans="1:8" x14ac:dyDescent="0.2">
      <c r="A8262">
        <v>3.2384484200008902E+17</v>
      </c>
      <c r="B8262" t="s">
        <v>15792</v>
      </c>
      <c r="C8262" t="s">
        <v>15793</v>
      </c>
      <c r="D8262" s="1">
        <v>41379.796307870369</v>
      </c>
      <c r="E8262">
        <v>18</v>
      </c>
      <c r="F8262">
        <v>20</v>
      </c>
      <c r="G8262" t="s">
        <v>89</v>
      </c>
      <c r="H8262" t="s">
        <v>1725</v>
      </c>
    </row>
    <row r="8263" spans="1:8" x14ac:dyDescent="0.2">
      <c r="A8263">
        <v>3.2385740872207501E+17</v>
      </c>
      <c r="B8263" t="s">
        <v>15794</v>
      </c>
      <c r="C8263" t="s">
        <v>15795</v>
      </c>
      <c r="D8263" s="1">
        <v>41379.830983796295</v>
      </c>
      <c r="E8263">
        <v>15</v>
      </c>
      <c r="F8263">
        <v>14</v>
      </c>
      <c r="G8263" t="s">
        <v>215</v>
      </c>
    </row>
    <row r="8264" spans="1:8" x14ac:dyDescent="0.2">
      <c r="A8264">
        <v>3.2385993739248E+17</v>
      </c>
      <c r="B8264" t="s">
        <v>15796</v>
      </c>
      <c r="C8264" t="s">
        <v>15797</v>
      </c>
      <c r="D8264" s="1">
        <v>41379.837962962964</v>
      </c>
      <c r="E8264">
        <v>17</v>
      </c>
      <c r="F8264">
        <v>12</v>
      </c>
      <c r="G8264" t="s">
        <v>89</v>
      </c>
    </row>
    <row r="8265" spans="1:8" x14ac:dyDescent="0.2">
      <c r="A8265">
        <v>3.2386737453518797E+17</v>
      </c>
      <c r="B8265" t="s">
        <v>15798</v>
      </c>
      <c r="C8265" t="s">
        <v>15799</v>
      </c>
      <c r="D8265" s="1">
        <v>41379.858483796299</v>
      </c>
      <c r="E8265">
        <v>13</v>
      </c>
      <c r="F8265">
        <v>11</v>
      </c>
      <c r="G8265" t="s">
        <v>215</v>
      </c>
    </row>
    <row r="8266" spans="1:8" x14ac:dyDescent="0.2">
      <c r="A8266">
        <v>3.2386776635030701E+17</v>
      </c>
      <c r="B8266" t="s">
        <v>15800</v>
      </c>
      <c r="C8266" t="s">
        <v>15801</v>
      </c>
      <c r="D8266" s="1">
        <v>41379.859571759262</v>
      </c>
      <c r="E8266">
        <v>13</v>
      </c>
      <c r="F8266">
        <v>9</v>
      </c>
      <c r="G8266" t="s">
        <v>215</v>
      </c>
    </row>
    <row r="8267" spans="1:8" x14ac:dyDescent="0.2">
      <c r="A8267">
        <v>3.2387482428181197E+17</v>
      </c>
      <c r="B8267" t="s">
        <v>15802</v>
      </c>
      <c r="C8267" t="s">
        <v>15803</v>
      </c>
      <c r="D8267" s="1">
        <v>41379.879050925927</v>
      </c>
      <c r="E8267">
        <v>14</v>
      </c>
      <c r="F8267">
        <v>7</v>
      </c>
      <c r="G8267" t="s">
        <v>215</v>
      </c>
      <c r="H8267" t="s">
        <v>390</v>
      </c>
    </row>
    <row r="8268" spans="1:8" x14ac:dyDescent="0.2">
      <c r="A8268">
        <v>3.2393479303949901E+17</v>
      </c>
      <c r="B8268" t="s">
        <v>15804</v>
      </c>
      <c r="C8268" t="s">
        <v>15805</v>
      </c>
      <c r="D8268" s="1">
        <v>41380.044525462959</v>
      </c>
      <c r="E8268">
        <v>480</v>
      </c>
      <c r="F8268">
        <v>280</v>
      </c>
    </row>
    <row r="8269" spans="1:8" x14ac:dyDescent="0.2">
      <c r="A8269">
        <v>3.2393671109051098E+17</v>
      </c>
      <c r="B8269" t="s">
        <v>15806</v>
      </c>
      <c r="C8269" t="s">
        <v>15807</v>
      </c>
      <c r="D8269" s="1">
        <v>41380.049826388888</v>
      </c>
      <c r="E8269">
        <v>772</v>
      </c>
      <c r="F8269">
        <v>355</v>
      </c>
    </row>
    <row r="8270" spans="1:8" x14ac:dyDescent="0.2">
      <c r="A8270">
        <v>3.2398575163947802E+17</v>
      </c>
      <c r="B8270" t="s">
        <v>15808</v>
      </c>
      <c r="C8270" t="s">
        <v>15809</v>
      </c>
      <c r="D8270" s="1">
        <v>41380.185150462959</v>
      </c>
      <c r="E8270">
        <v>159</v>
      </c>
      <c r="F8270">
        <v>28</v>
      </c>
      <c r="G8270" t="s">
        <v>215</v>
      </c>
    </row>
    <row r="8271" spans="1:8" x14ac:dyDescent="0.2">
      <c r="A8271">
        <v>3.2416522450253402E+17</v>
      </c>
      <c r="B8271" t="s">
        <v>15810</v>
      </c>
      <c r="C8271" t="s">
        <v>15811</v>
      </c>
      <c r="D8271" s="1">
        <v>41380.680393518516</v>
      </c>
      <c r="E8271">
        <v>353</v>
      </c>
      <c r="F8271">
        <v>453</v>
      </c>
      <c r="G8271" t="s">
        <v>89</v>
      </c>
    </row>
    <row r="8272" spans="1:8" x14ac:dyDescent="0.2">
      <c r="A8272">
        <v>3.2416778411850502E+17</v>
      </c>
      <c r="B8272" t="s">
        <v>15812</v>
      </c>
      <c r="C8272" t="s">
        <v>15813</v>
      </c>
      <c r="D8272" s="1">
        <v>41380.687465277777</v>
      </c>
      <c r="E8272">
        <v>170</v>
      </c>
      <c r="F8272">
        <v>80</v>
      </c>
      <c r="G8272" t="s">
        <v>89</v>
      </c>
    </row>
    <row r="8273" spans="1:7" x14ac:dyDescent="0.2">
      <c r="A8273">
        <v>3.2416799196304102E+17</v>
      </c>
      <c r="B8273" t="s">
        <v>15814</v>
      </c>
      <c r="C8273" t="s">
        <v>15815</v>
      </c>
      <c r="D8273" s="1">
        <v>41380.688032407408</v>
      </c>
      <c r="E8273">
        <v>285</v>
      </c>
      <c r="F8273">
        <v>169</v>
      </c>
      <c r="G8273" t="s">
        <v>89</v>
      </c>
    </row>
    <row r="8274" spans="1:7" x14ac:dyDescent="0.2">
      <c r="A8274">
        <v>3.2417555110968902E+17</v>
      </c>
      <c r="B8274" t="s">
        <v>15816</v>
      </c>
      <c r="C8274" t="e">
        <f>_xlfn.SINGLE( sonoman24 _xlfn.SINGLE( stephenbaldwin _xlfn.SINGLE( ApprenticeNBC I was not thrilled but left them in because the show is real.)))</f>
        <v>#NAME?</v>
      </c>
      <c r="D8274" s="1">
        <v>41380.70888888889</v>
      </c>
      <c r="E8274">
        <v>2</v>
      </c>
      <c r="F8274">
        <v>0</v>
      </c>
      <c r="G8274" t="s">
        <v>576</v>
      </c>
    </row>
    <row r="8275" spans="1:7" x14ac:dyDescent="0.2">
      <c r="A8275">
        <v>3.2417570897909702E+17</v>
      </c>
      <c r="B8275" t="s">
        <v>15817</v>
      </c>
      <c r="C8275" t="e">
        <f>_xlfn.SINGLE(emilyplacido _xlfn.SINGLE( foxandfriends _xlfn.SINGLE( IvankaTrump Thanks.)))</f>
        <v>#NAME?</v>
      </c>
      <c r="D8275" s="1">
        <v>41380.709328703706</v>
      </c>
      <c r="E8275">
        <v>2</v>
      </c>
      <c r="F8275">
        <v>0</v>
      </c>
      <c r="G8275" t="s">
        <v>15818</v>
      </c>
    </row>
    <row r="8276" spans="1:7" x14ac:dyDescent="0.2">
      <c r="A8276">
        <v>3.2417635052723802E+17</v>
      </c>
      <c r="B8276" t="s">
        <v>15819</v>
      </c>
      <c r="C8276" t="s">
        <v>15820</v>
      </c>
      <c r="D8276" s="1">
        <v>41380.711099537039</v>
      </c>
      <c r="E8276">
        <v>2</v>
      </c>
      <c r="F8276">
        <v>3</v>
      </c>
      <c r="G8276" t="e">
        <f>mrmikeyharrison</f>
        <v>#NAME?</v>
      </c>
    </row>
    <row r="8277" spans="1:7" x14ac:dyDescent="0.2">
      <c r="A8277">
        <v>3.2417663910794803E+17</v>
      </c>
      <c r="B8277" t="s">
        <v>15821</v>
      </c>
      <c r="C8277" t="s">
        <v>15822</v>
      </c>
      <c r="D8277" s="1">
        <v>41380.711898148147</v>
      </c>
      <c r="E8277">
        <v>0</v>
      </c>
      <c r="F8277">
        <v>0</v>
      </c>
      <c r="G8277" t="s">
        <v>89</v>
      </c>
    </row>
    <row r="8278" spans="1:7" x14ac:dyDescent="0.2">
      <c r="A8278">
        <v>3.2417708965169498E+17</v>
      </c>
      <c r="B8278" t="s">
        <v>15823</v>
      </c>
      <c r="C8278" t="s">
        <v>15824</v>
      </c>
      <c r="D8278" s="1">
        <v>41380.713136574072</v>
      </c>
      <c r="E8278">
        <v>2</v>
      </c>
      <c r="F8278">
        <v>0</v>
      </c>
      <c r="G8278" t="s">
        <v>89</v>
      </c>
    </row>
    <row r="8279" spans="1:7" x14ac:dyDescent="0.2">
      <c r="A8279">
        <v>3.2417778830530099E+17</v>
      </c>
      <c r="B8279" t="s">
        <v>15825</v>
      </c>
      <c r="C8279" t="s">
        <v>15826</v>
      </c>
      <c r="D8279" s="1">
        <v>41380.715069444443</v>
      </c>
      <c r="E8279">
        <v>1</v>
      </c>
      <c r="F8279">
        <v>1</v>
      </c>
      <c r="G8279" t="s">
        <v>487</v>
      </c>
    </row>
    <row r="8280" spans="1:7" x14ac:dyDescent="0.2">
      <c r="A8280">
        <v>3.2417851730047699E+17</v>
      </c>
      <c r="B8280" t="s">
        <v>15827</v>
      </c>
      <c r="C8280" t="e">
        <f>_xlfn.SINGLE( Yazzeruk very nice)--Thanks.</f>
        <v>#NAME?</v>
      </c>
      <c r="D8280" s="1">
        <v>41380.717083333337</v>
      </c>
      <c r="E8280">
        <v>2</v>
      </c>
      <c r="F8280">
        <v>1</v>
      </c>
      <c r="G8280" t="s">
        <v>89</v>
      </c>
    </row>
    <row r="8281" spans="1:7" x14ac:dyDescent="0.2">
      <c r="A8281">
        <v>3.24184222665408E+17</v>
      </c>
      <c r="B8281" t="s">
        <v>15828</v>
      </c>
      <c r="C8281" t="s">
        <v>15829</v>
      </c>
      <c r="D8281" s="1">
        <v>41380.732824074075</v>
      </c>
      <c r="E8281">
        <v>559</v>
      </c>
      <c r="F8281">
        <v>249</v>
      </c>
    </row>
    <row r="8282" spans="1:7" x14ac:dyDescent="0.2">
      <c r="A8282">
        <v>3.24185212194E+17</v>
      </c>
      <c r="B8282" t="s">
        <v>15830</v>
      </c>
      <c r="C8282" t="s">
        <v>15831</v>
      </c>
      <c r="D8282" s="1">
        <v>41380.735555555555</v>
      </c>
      <c r="E8282">
        <v>3</v>
      </c>
      <c r="F8282">
        <v>0</v>
      </c>
      <c r="G8282" t="s">
        <v>89</v>
      </c>
    </row>
    <row r="8283" spans="1:7" x14ac:dyDescent="0.2">
      <c r="A8283">
        <v>3.24185836713304E+17</v>
      </c>
      <c r="B8283" t="s">
        <v>15832</v>
      </c>
      <c r="C8283" t="s">
        <v>15833</v>
      </c>
      <c r="D8283" s="1">
        <v>41380.737280092595</v>
      </c>
      <c r="E8283">
        <v>64</v>
      </c>
      <c r="F8283">
        <v>53</v>
      </c>
      <c r="G8283" t="s">
        <v>89</v>
      </c>
    </row>
    <row r="8284" spans="1:7" x14ac:dyDescent="0.2">
      <c r="A8284">
        <v>3.2418864921222298E+17</v>
      </c>
      <c r="B8284" t="s">
        <v>15834</v>
      </c>
      <c r="C8284" t="s">
        <v>15835</v>
      </c>
      <c r="D8284" s="1">
        <v>41380.745034722226</v>
      </c>
      <c r="E8284">
        <v>38</v>
      </c>
      <c r="F8284">
        <v>36</v>
      </c>
    </row>
    <row r="8285" spans="1:7" x14ac:dyDescent="0.2">
      <c r="A8285">
        <v>3.2419964098983098E+17</v>
      </c>
      <c r="B8285" t="s">
        <v>15836</v>
      </c>
      <c r="C8285" t="s">
        <v>15837</v>
      </c>
      <c r="D8285" s="1">
        <v>41380.775370370371</v>
      </c>
      <c r="E8285">
        <v>19</v>
      </c>
      <c r="F8285">
        <v>5</v>
      </c>
      <c r="G8285" t="s">
        <v>89</v>
      </c>
    </row>
    <row r="8286" spans="1:7" x14ac:dyDescent="0.2">
      <c r="A8286">
        <v>3.2420648773814202E+17</v>
      </c>
      <c r="B8286" t="s">
        <v>15838</v>
      </c>
      <c r="C8286" t="s">
        <v>15839</v>
      </c>
      <c r="D8286" s="1">
        <v>41380.794259259259</v>
      </c>
      <c r="E8286">
        <v>278</v>
      </c>
      <c r="F8286">
        <v>129</v>
      </c>
      <c r="G8286" t="s">
        <v>215</v>
      </c>
    </row>
    <row r="8287" spans="1:7" x14ac:dyDescent="0.2">
      <c r="A8287">
        <v>3.2420928816167699E+17</v>
      </c>
      <c r="B8287" t="s">
        <v>15840</v>
      </c>
      <c r="C8287" t="s">
        <v>15841</v>
      </c>
      <c r="D8287" s="1">
        <v>41380.801990740743</v>
      </c>
      <c r="E8287">
        <v>291</v>
      </c>
      <c r="F8287">
        <v>88</v>
      </c>
    </row>
    <row r="8288" spans="1:7" x14ac:dyDescent="0.2">
      <c r="A8288">
        <v>3.2422737030951699E+17</v>
      </c>
      <c r="B8288" t="s">
        <v>15842</v>
      </c>
      <c r="C8288" t="e">
        <f xml:space="preserve"> adamjackson73 Yes.</f>
        <v>#NAME?</v>
      </c>
      <c r="D8288" s="1">
        <v>41380.851886574077</v>
      </c>
      <c r="E8288">
        <v>0</v>
      </c>
      <c r="F8288">
        <v>0</v>
      </c>
      <c r="G8288" t="s">
        <v>89</v>
      </c>
    </row>
    <row r="8289" spans="1:7" x14ac:dyDescent="0.2">
      <c r="A8289">
        <v>3.2423190033402598E+17</v>
      </c>
      <c r="B8289" t="s">
        <v>15843</v>
      </c>
      <c r="C8289" t="s">
        <v>15844</v>
      </c>
      <c r="D8289" s="1">
        <v>41380.864386574074</v>
      </c>
      <c r="E8289">
        <v>10</v>
      </c>
      <c r="F8289">
        <v>10</v>
      </c>
      <c r="G8289" t="e">
        <f>_xlfn.SINGLE( _xlfn.SINGLE(islandbluenose))</f>
        <v>#NAME?</v>
      </c>
    </row>
    <row r="8290" spans="1:7" x14ac:dyDescent="0.2">
      <c r="A8290">
        <v>3.2423414789375098E+17</v>
      </c>
      <c r="B8290" t="s">
        <v>15845</v>
      </c>
      <c r="C8290" t="s">
        <v>15846</v>
      </c>
      <c r="D8290" s="1">
        <v>41380.87059027778</v>
      </c>
      <c r="E8290">
        <v>10</v>
      </c>
      <c r="F8290">
        <v>7</v>
      </c>
      <c r="G8290" t="s">
        <v>215</v>
      </c>
    </row>
    <row r="8291" spans="1:7" x14ac:dyDescent="0.2">
      <c r="A8291">
        <v>3.2423481910404301E+17</v>
      </c>
      <c r="B8291" t="s">
        <v>15847</v>
      </c>
      <c r="C8291" t="s">
        <v>15848</v>
      </c>
      <c r="D8291" s="1">
        <v>41380.872442129628</v>
      </c>
      <c r="E8291">
        <v>8</v>
      </c>
      <c r="F8291">
        <v>5</v>
      </c>
      <c r="G8291" t="s">
        <v>215</v>
      </c>
    </row>
    <row r="8292" spans="1:7" x14ac:dyDescent="0.2">
      <c r="A8292">
        <v>3.2423766892808602E+17</v>
      </c>
      <c r="B8292" t="s">
        <v>15849</v>
      </c>
      <c r="C8292" t="s">
        <v>12099</v>
      </c>
      <c r="D8292" s="1">
        <v>41380.880300925928</v>
      </c>
      <c r="E8292">
        <v>442</v>
      </c>
      <c r="F8292">
        <v>258</v>
      </c>
    </row>
    <row r="8293" spans="1:7" x14ac:dyDescent="0.2">
      <c r="A8293">
        <v>3.24244756928552E+17</v>
      </c>
      <c r="B8293" t="s">
        <v>15850</v>
      </c>
      <c r="C8293" t="s">
        <v>15851</v>
      </c>
      <c r="D8293" s="1">
        <v>41380.899861111109</v>
      </c>
      <c r="E8293">
        <v>136</v>
      </c>
      <c r="F8293">
        <v>142</v>
      </c>
      <c r="G8293" t="s">
        <v>89</v>
      </c>
    </row>
    <row r="8294" spans="1:7" x14ac:dyDescent="0.2">
      <c r="A8294">
        <v>3.2424719678033101E+17</v>
      </c>
      <c r="B8294" t="s">
        <v>15852</v>
      </c>
      <c r="C8294" t="s">
        <v>15853</v>
      </c>
      <c r="D8294" s="1">
        <v>41380.906597222223</v>
      </c>
      <c r="E8294">
        <v>17</v>
      </c>
      <c r="F8294">
        <v>19</v>
      </c>
      <c r="G8294" t="s">
        <v>89</v>
      </c>
    </row>
    <row r="8295" spans="1:7" x14ac:dyDescent="0.2">
      <c r="A8295">
        <v>3.2426239995375603E+17</v>
      </c>
      <c r="B8295" t="s">
        <v>15854</v>
      </c>
      <c r="C8295" t="s">
        <v>15855</v>
      </c>
      <c r="D8295" s="1">
        <v>41380.948553240742</v>
      </c>
      <c r="E8295">
        <v>565</v>
      </c>
      <c r="F8295">
        <v>503</v>
      </c>
    </row>
    <row r="8296" spans="1:7" x14ac:dyDescent="0.2">
      <c r="A8296">
        <v>3.2426443119645402E+17</v>
      </c>
      <c r="B8296" t="s">
        <v>15856</v>
      </c>
      <c r="C8296" t="e">
        <f xml:space="preserve"> lesterwge Thank you.</f>
        <v>#NAME?</v>
      </c>
      <c r="D8296" s="1">
        <v>41380.954155092593</v>
      </c>
      <c r="E8296">
        <v>2</v>
      </c>
      <c r="F8296">
        <v>0</v>
      </c>
      <c r="G8296" t="s">
        <v>89</v>
      </c>
    </row>
    <row r="8297" spans="1:7" x14ac:dyDescent="0.2">
      <c r="A8297">
        <v>3.2426460669871699E+17</v>
      </c>
      <c r="B8297" t="s">
        <v>15857</v>
      </c>
      <c r="C8297" t="e">
        <f xml:space="preserve"> DannyOjedaOKC Thanks.</f>
        <v>#NAME?</v>
      </c>
      <c r="D8297" s="1">
        <v>41380.954641203702</v>
      </c>
      <c r="E8297">
        <v>4</v>
      </c>
      <c r="F8297">
        <v>4</v>
      </c>
      <c r="G8297" t="s">
        <v>89</v>
      </c>
    </row>
    <row r="8298" spans="1:7" x14ac:dyDescent="0.2">
      <c r="A8298">
        <v>3.24265693015072E+17</v>
      </c>
      <c r="B8298" t="s">
        <v>15858</v>
      </c>
      <c r="C8298" t="e">
        <f xml:space="preserve"> ccade937 Thank you.</f>
        <v>#NAME?</v>
      </c>
      <c r="D8298" s="1">
        <v>41380.957638888889</v>
      </c>
      <c r="E8298">
        <v>2</v>
      </c>
      <c r="F8298">
        <v>0</v>
      </c>
      <c r="G8298" t="s">
        <v>89</v>
      </c>
    </row>
    <row r="8299" spans="1:7" x14ac:dyDescent="0.2">
      <c r="A8299">
        <v>3.2426796743931398E+17</v>
      </c>
      <c r="B8299" t="s">
        <v>15859</v>
      </c>
      <c r="C8299" t="s">
        <v>15860</v>
      </c>
      <c r="D8299" s="1">
        <v>41380.963912037034</v>
      </c>
      <c r="E8299">
        <v>9</v>
      </c>
      <c r="F8299">
        <v>9</v>
      </c>
      <c r="G8299" t="s">
        <v>576</v>
      </c>
    </row>
    <row r="8300" spans="1:7" x14ac:dyDescent="0.2">
      <c r="A8300">
        <v>3.2426984800166202E+17</v>
      </c>
      <c r="B8300" t="s">
        <v>15861</v>
      </c>
      <c r="C8300" t="s">
        <v>15862</v>
      </c>
      <c r="D8300" s="1">
        <v>41380.969108796293</v>
      </c>
      <c r="E8300">
        <v>56</v>
      </c>
      <c r="F8300">
        <v>40</v>
      </c>
    </row>
    <row r="8301" spans="1:7" x14ac:dyDescent="0.2">
      <c r="A8301">
        <v>3.2449364229737997E+17</v>
      </c>
      <c r="B8301" t="s">
        <v>15863</v>
      </c>
      <c r="C8301" t="s">
        <v>15864</v>
      </c>
      <c r="D8301" s="1">
        <v>41381.586655092593</v>
      </c>
      <c r="E8301">
        <v>41</v>
      </c>
      <c r="F8301">
        <v>50</v>
      </c>
      <c r="G8301" t="s">
        <v>15865</v>
      </c>
    </row>
    <row r="8302" spans="1:7" x14ac:dyDescent="0.2">
      <c r="A8302">
        <v>3.2449437080606298E+17</v>
      </c>
      <c r="B8302" t="s">
        <v>15866</v>
      </c>
      <c r="C8302" t="s">
        <v>15867</v>
      </c>
      <c r="D8302" s="1">
        <v>41381.58866898148</v>
      </c>
      <c r="E8302">
        <v>3</v>
      </c>
      <c r="F8302">
        <v>5</v>
      </c>
      <c r="G8302" t="s">
        <v>215</v>
      </c>
    </row>
    <row r="8303" spans="1:7" x14ac:dyDescent="0.2">
      <c r="A8303">
        <v>3.2449688447342502E+17</v>
      </c>
      <c r="B8303" t="s">
        <v>15868</v>
      </c>
      <c r="C8303" t="s">
        <v>15869</v>
      </c>
      <c r="D8303" s="1">
        <v>41381.595601851855</v>
      </c>
      <c r="E8303">
        <v>15</v>
      </c>
      <c r="F8303">
        <v>13</v>
      </c>
      <c r="G8303" t="s">
        <v>215</v>
      </c>
    </row>
    <row r="8304" spans="1:7" x14ac:dyDescent="0.2">
      <c r="A8304">
        <v>3.2449825906425798E+17</v>
      </c>
      <c r="B8304" t="s">
        <v>15870</v>
      </c>
      <c r="C8304" t="s">
        <v>15871</v>
      </c>
      <c r="D8304" s="1">
        <v>41381.599398148152</v>
      </c>
      <c r="E8304">
        <v>66</v>
      </c>
      <c r="F8304">
        <v>113</v>
      </c>
      <c r="G8304" t="e">
        <f>_xlfn.SINGLE(slabrunojr _xlfn.SINGLE( _xlfn.SINGLE(anthonyskwiat _xlfn.SINGLE(QueyNewton))))</f>
        <v>#NAME?</v>
      </c>
    </row>
    <row r="8305" spans="1:7" x14ac:dyDescent="0.2">
      <c r="A8305">
        <v>3.2449889514723699E+17</v>
      </c>
      <c r="B8305" t="s">
        <v>15872</v>
      </c>
      <c r="C8305" t="s">
        <v>15873</v>
      </c>
      <c r="D8305" s="1">
        <v>41381.601157407407</v>
      </c>
      <c r="E8305">
        <v>15</v>
      </c>
      <c r="F8305">
        <v>24</v>
      </c>
      <c r="G8305" t="s">
        <v>215</v>
      </c>
    </row>
    <row r="8306" spans="1:7" x14ac:dyDescent="0.2">
      <c r="A8306">
        <v>3.2449920300917498E+17</v>
      </c>
      <c r="B8306" t="s">
        <v>15874</v>
      </c>
      <c r="C8306" t="s">
        <v>15875</v>
      </c>
      <c r="D8306" s="1">
        <v>41381.602002314816</v>
      </c>
      <c r="E8306">
        <v>15</v>
      </c>
      <c r="F8306">
        <v>11</v>
      </c>
      <c r="G8306" t="s">
        <v>15876</v>
      </c>
    </row>
    <row r="8307" spans="1:7" x14ac:dyDescent="0.2">
      <c r="A8307">
        <v>3.2451173707849299E+17</v>
      </c>
      <c r="B8307" t="s">
        <v>15877</v>
      </c>
      <c r="C8307" t="e">
        <f xml:space="preserve"> BeaumontAnthony Thanks.</f>
        <v>#NAME?</v>
      </c>
      <c r="D8307" s="1">
        <v>41381.63658564815</v>
      </c>
      <c r="E8307">
        <v>3</v>
      </c>
      <c r="F8307">
        <v>1</v>
      </c>
      <c r="G8307" t="s">
        <v>89</v>
      </c>
    </row>
    <row r="8308" spans="1:7" x14ac:dyDescent="0.2">
      <c r="A8308">
        <v>3.2451195857548902E+17</v>
      </c>
      <c r="B8308" t="s">
        <v>15878</v>
      </c>
      <c r="C8308" t="s">
        <v>15879</v>
      </c>
      <c r="D8308" s="1">
        <v>41381.637199074074</v>
      </c>
      <c r="E8308">
        <v>7</v>
      </c>
      <c r="F8308">
        <v>3</v>
      </c>
      <c r="G8308" t="e">
        <f>LarryRobertWyat</f>
        <v>#NAME?</v>
      </c>
    </row>
    <row r="8309" spans="1:7" x14ac:dyDescent="0.2">
      <c r="A8309">
        <v>3.2451251079337101E+17</v>
      </c>
      <c r="B8309" t="s">
        <v>15880</v>
      </c>
      <c r="C8309" t="e">
        <f>_xlfn.SINGLE(LUSHPILLAI _xlfn.SINGLE( TrumpLasVegas Thanks.))</f>
        <v>#NAME?</v>
      </c>
      <c r="D8309" s="1">
        <v>41381.638726851852</v>
      </c>
      <c r="E8309">
        <v>4</v>
      </c>
      <c r="F8309">
        <v>0</v>
      </c>
      <c r="G8309" t="s">
        <v>15881</v>
      </c>
    </row>
    <row r="8310" spans="1:7" x14ac:dyDescent="0.2">
      <c r="A8310">
        <v>3.2453182057624698E+17</v>
      </c>
      <c r="B8310" t="s">
        <v>15882</v>
      </c>
      <c r="C8310" t="e">
        <f xml:space="preserve"> MusicByEthan Thank you.</f>
        <v>#NAME?</v>
      </c>
      <c r="D8310" s="1">
        <v>41381.692013888889</v>
      </c>
      <c r="E8310">
        <v>4</v>
      </c>
      <c r="F8310">
        <v>1</v>
      </c>
      <c r="G8310" t="s">
        <v>89</v>
      </c>
    </row>
    <row r="8311" spans="1:7" x14ac:dyDescent="0.2">
      <c r="A8311">
        <v>3.2455004682780998E+17</v>
      </c>
      <c r="B8311" t="s">
        <v>15883</v>
      </c>
      <c r="C8311" t="s">
        <v>15884</v>
      </c>
      <c r="D8311" s="1">
        <v>41381.742303240739</v>
      </c>
      <c r="E8311">
        <v>5</v>
      </c>
      <c r="F8311">
        <v>4</v>
      </c>
      <c r="G8311" t="s">
        <v>215</v>
      </c>
    </row>
    <row r="8312" spans="1:7" x14ac:dyDescent="0.2">
      <c r="A8312">
        <v>3.24550347823648E+17</v>
      </c>
      <c r="B8312" t="s">
        <v>15885</v>
      </c>
      <c r="C8312" t="e">
        <f>_xlfn.SINGLE( puffy61 _xlfn.SINGLE(Real_LukasHall Thanks.))</f>
        <v>#NAME?</v>
      </c>
      <c r="D8312" s="1">
        <v>41381.743136574078</v>
      </c>
      <c r="E8312">
        <v>1</v>
      </c>
      <c r="F8312">
        <v>1</v>
      </c>
      <c r="G8312" t="e">
        <f>_xlfn.SINGLE( _xlfn.SINGLE(Real_LukasHall))</f>
        <v>#NAME?</v>
      </c>
    </row>
    <row r="8313" spans="1:7" x14ac:dyDescent="0.2">
      <c r="A8313">
        <v>3.2455048428534099E+17</v>
      </c>
      <c r="B8313" t="s">
        <v>15886</v>
      </c>
      <c r="C8313" t="s">
        <v>15887</v>
      </c>
      <c r="D8313" s="1">
        <v>41381.743506944447</v>
      </c>
      <c r="E8313">
        <v>2</v>
      </c>
      <c r="F8313">
        <v>1</v>
      </c>
      <c r="G8313" t="e">
        <f>handyrachet</f>
        <v>#NAME?</v>
      </c>
    </row>
    <row r="8314" spans="1:7" x14ac:dyDescent="0.2">
      <c r="A8314">
        <v>3.2455773287312902E+17</v>
      </c>
      <c r="B8314" t="s">
        <v>15888</v>
      </c>
      <c r="C8314" t="e">
        <f>_xlfn.SINGLE( Y0itsbeau well), I would Make America great again.</f>
        <v>#NAME?</v>
      </c>
      <c r="D8314" s="1">
        <v>41381.763518518521</v>
      </c>
      <c r="E8314">
        <v>207</v>
      </c>
      <c r="F8314">
        <v>396</v>
      </c>
      <c r="G8314" t="s">
        <v>89</v>
      </c>
    </row>
    <row r="8315" spans="1:7" x14ac:dyDescent="0.2">
      <c r="A8315">
        <v>3.2455889607945402E+17</v>
      </c>
      <c r="B8315" t="s">
        <v>15889</v>
      </c>
      <c r="C8315" t="s">
        <v>15890</v>
      </c>
      <c r="D8315" s="1">
        <v>41381.766724537039</v>
      </c>
      <c r="E8315">
        <v>308</v>
      </c>
      <c r="F8315">
        <v>200</v>
      </c>
      <c r="G8315" t="s">
        <v>215</v>
      </c>
    </row>
    <row r="8316" spans="1:7" x14ac:dyDescent="0.2">
      <c r="A8316">
        <v>3.2455958584113901E+17</v>
      </c>
      <c r="B8316" t="s">
        <v>15891</v>
      </c>
      <c r="C8316" t="e">
        <f xml:space="preserve"> KathyLooper Thanks.</f>
        <v>#NAME?</v>
      </c>
      <c r="D8316" s="1">
        <v>41381.768622685187</v>
      </c>
      <c r="E8316">
        <v>3</v>
      </c>
      <c r="F8316">
        <v>0</v>
      </c>
      <c r="G8316" t="s">
        <v>89</v>
      </c>
    </row>
    <row r="8317" spans="1:7" x14ac:dyDescent="0.2">
      <c r="A8317">
        <v>3.24566537245696E+17</v>
      </c>
      <c r="B8317" t="s">
        <v>15892</v>
      </c>
      <c r="C8317" t="s">
        <v>15893</v>
      </c>
      <c r="D8317" s="1">
        <v>41381.787812499999</v>
      </c>
      <c r="E8317">
        <v>15</v>
      </c>
      <c r="F8317">
        <v>13</v>
      </c>
      <c r="G8317" t="s">
        <v>576</v>
      </c>
    </row>
    <row r="8318" spans="1:7" x14ac:dyDescent="0.2">
      <c r="A8318">
        <v>3.2458445149557101E+17</v>
      </c>
      <c r="B8318" t="s">
        <v>15894</v>
      </c>
      <c r="C8318" t="s">
        <v>15895</v>
      </c>
      <c r="D8318" s="1">
        <v>41381.837245370371</v>
      </c>
      <c r="E8318">
        <v>180</v>
      </c>
      <c r="F8318">
        <v>129</v>
      </c>
    </row>
    <row r="8319" spans="1:7" x14ac:dyDescent="0.2">
      <c r="A8319">
        <v>3.2459096182714298E+17</v>
      </c>
      <c r="B8319" t="s">
        <v>15896</v>
      </c>
      <c r="C8319" t="s">
        <v>15897</v>
      </c>
      <c r="D8319" s="1">
        <v>41381.855208333334</v>
      </c>
      <c r="E8319">
        <v>320</v>
      </c>
      <c r="F8319">
        <v>326</v>
      </c>
    </row>
    <row r="8320" spans="1:7" x14ac:dyDescent="0.2">
      <c r="A8320">
        <v>3.2459880839685299E+17</v>
      </c>
      <c r="B8320" t="s">
        <v>15898</v>
      </c>
      <c r="C8320" t="s">
        <v>15899</v>
      </c>
      <c r="D8320" s="1">
        <v>41381.876863425925</v>
      </c>
      <c r="E8320">
        <v>981</v>
      </c>
      <c r="F8320">
        <v>419</v>
      </c>
    </row>
    <row r="8321" spans="1:7" x14ac:dyDescent="0.2">
      <c r="A8321">
        <v>3.2459947719958099E+17</v>
      </c>
      <c r="B8321" t="s">
        <v>15900</v>
      </c>
      <c r="C8321" t="s">
        <v>15901</v>
      </c>
      <c r="D8321" s="1">
        <v>41381.878703703704</v>
      </c>
      <c r="E8321">
        <v>1464</v>
      </c>
      <c r="F8321">
        <v>982</v>
      </c>
    </row>
    <row r="8322" spans="1:7" x14ac:dyDescent="0.2">
      <c r="A8322">
        <v>3.2459991480808602E+17</v>
      </c>
      <c r="B8322" t="s">
        <v>15902</v>
      </c>
      <c r="C8322" t="e">
        <f xml:space="preserve"> blake1swanson Thanks.</f>
        <v>#NAME?</v>
      </c>
      <c r="D8322" s="1">
        <v>41381.879918981482</v>
      </c>
      <c r="E8322">
        <v>1</v>
      </c>
      <c r="F8322">
        <v>1</v>
      </c>
      <c r="G8322" t="s">
        <v>89</v>
      </c>
    </row>
    <row r="8323" spans="1:7" x14ac:dyDescent="0.2">
      <c r="A8323">
        <v>3.2460470543726099E+17</v>
      </c>
      <c r="B8323" t="s">
        <v>15903</v>
      </c>
      <c r="C8323" t="s">
        <v>15904</v>
      </c>
      <c r="D8323" s="1">
        <v>41381.893136574072</v>
      </c>
      <c r="E8323">
        <v>1</v>
      </c>
      <c r="F8323">
        <v>0</v>
      </c>
      <c r="G8323" t="e">
        <f>GauravK725</f>
        <v>#NAME?</v>
      </c>
    </row>
    <row r="8324" spans="1:7" x14ac:dyDescent="0.2">
      <c r="A8324">
        <v>3.2461256594043597E+17</v>
      </c>
      <c r="B8324" t="s">
        <v>15905</v>
      </c>
      <c r="C8324" t="s">
        <v>15906</v>
      </c>
      <c r="D8324" s="1">
        <v>41381.914826388886</v>
      </c>
      <c r="E8324">
        <v>537</v>
      </c>
      <c r="F8324">
        <v>455</v>
      </c>
      <c r="G8324" t="s">
        <v>215</v>
      </c>
    </row>
    <row r="8325" spans="1:7" x14ac:dyDescent="0.2">
      <c r="A8325">
        <v>3.2461753921478202E+17</v>
      </c>
      <c r="B8325" t="s">
        <v>15907</v>
      </c>
      <c r="C8325" t="s">
        <v>15908</v>
      </c>
      <c r="D8325" s="1">
        <v>41381.928553240738</v>
      </c>
      <c r="E8325">
        <v>175</v>
      </c>
      <c r="F8325">
        <v>35</v>
      </c>
    </row>
    <row r="8326" spans="1:7" x14ac:dyDescent="0.2">
      <c r="A8326">
        <v>3.2462332023236102E+17</v>
      </c>
      <c r="B8326" t="s">
        <v>15909</v>
      </c>
      <c r="C8326" t="s">
        <v>15910</v>
      </c>
      <c r="D8326" s="1">
        <v>41381.944502314815</v>
      </c>
      <c r="E8326">
        <v>14</v>
      </c>
      <c r="F8326">
        <v>10</v>
      </c>
      <c r="G8326" t="s">
        <v>89</v>
      </c>
    </row>
    <row r="8327" spans="1:7" x14ac:dyDescent="0.2">
      <c r="A8327">
        <v>3.2462538255488998E+17</v>
      </c>
      <c r="B8327" t="s">
        <v>15911</v>
      </c>
      <c r="C8327" t="s">
        <v>15912</v>
      </c>
      <c r="D8327" s="1">
        <v>41381.950196759259</v>
      </c>
      <c r="E8327">
        <v>664</v>
      </c>
      <c r="F8327">
        <v>232</v>
      </c>
    </row>
    <row r="8328" spans="1:7" x14ac:dyDescent="0.2">
      <c r="A8328">
        <v>3.2463274382683699E+17</v>
      </c>
      <c r="B8328" t="s">
        <v>15913</v>
      </c>
      <c r="C8328" t="s">
        <v>15914</v>
      </c>
      <c r="D8328" s="1">
        <v>41381.970509259256</v>
      </c>
      <c r="E8328">
        <v>18</v>
      </c>
      <c r="F8328">
        <v>9</v>
      </c>
      <c r="G8328" t="s">
        <v>215</v>
      </c>
    </row>
    <row r="8329" spans="1:7" x14ac:dyDescent="0.2">
      <c r="A8329">
        <v>3.2466619443722598E+17</v>
      </c>
      <c r="B8329" t="s">
        <v>15915</v>
      </c>
      <c r="C8329" t="s">
        <v>15916</v>
      </c>
      <c r="D8329" s="1">
        <v>41382.0628125</v>
      </c>
      <c r="E8329">
        <v>72</v>
      </c>
      <c r="F8329">
        <v>94</v>
      </c>
      <c r="G8329" t="s">
        <v>215</v>
      </c>
    </row>
    <row r="8330" spans="1:7" x14ac:dyDescent="0.2">
      <c r="A8330">
        <v>3.2466679436949498E+17</v>
      </c>
      <c r="B8330" t="s">
        <v>15917</v>
      </c>
      <c r="C8330" t="s">
        <v>15918</v>
      </c>
      <c r="D8330" s="1">
        <v>41382.064467592594</v>
      </c>
      <c r="E8330">
        <v>18</v>
      </c>
      <c r="F8330">
        <v>10</v>
      </c>
      <c r="G8330" t="s">
        <v>215</v>
      </c>
    </row>
    <row r="8331" spans="1:7" x14ac:dyDescent="0.2">
      <c r="A8331">
        <v>3.2466838330608E+17</v>
      </c>
      <c r="B8331" t="s">
        <v>15919</v>
      </c>
      <c r="C8331" t="s">
        <v>15920</v>
      </c>
      <c r="D8331" s="1">
        <v>41382.068854166668</v>
      </c>
      <c r="E8331">
        <v>14</v>
      </c>
      <c r="F8331">
        <v>9</v>
      </c>
      <c r="G8331" t="s">
        <v>215</v>
      </c>
    </row>
    <row r="8332" spans="1:7" x14ac:dyDescent="0.2">
      <c r="A8332">
        <v>3.24673957682896E+17</v>
      </c>
      <c r="B8332" t="s">
        <v>15921</v>
      </c>
      <c r="C8332" t="s">
        <v>15922</v>
      </c>
      <c r="D8332" s="1">
        <v>41382.084236111114</v>
      </c>
      <c r="E8332">
        <v>14</v>
      </c>
      <c r="F8332">
        <v>8</v>
      </c>
      <c r="G8332" t="s">
        <v>15923</v>
      </c>
    </row>
    <row r="8333" spans="1:7" x14ac:dyDescent="0.2">
      <c r="A8333">
        <v>3.24674513298128E+17</v>
      </c>
      <c r="B8333" t="s">
        <v>15924</v>
      </c>
      <c r="C8333" t="s">
        <v>15925</v>
      </c>
      <c r="D8333" s="1">
        <v>41382.085763888892</v>
      </c>
      <c r="E8333">
        <v>26</v>
      </c>
      <c r="F8333">
        <v>9</v>
      </c>
      <c r="G8333" t="s">
        <v>215</v>
      </c>
    </row>
    <row r="8334" spans="1:7" x14ac:dyDescent="0.2">
      <c r="A8334">
        <v>3.2467612734601203E+17</v>
      </c>
      <c r="B8334" t="s">
        <v>15926</v>
      </c>
      <c r="C8334" t="s">
        <v>15927</v>
      </c>
      <c r="D8334" s="1">
        <v>41382.090219907404</v>
      </c>
      <c r="E8334">
        <v>49</v>
      </c>
      <c r="F8334">
        <v>33</v>
      </c>
      <c r="G8334" t="s">
        <v>215</v>
      </c>
    </row>
    <row r="8335" spans="1:7" x14ac:dyDescent="0.2">
      <c r="A8335">
        <v>3.2467671391103302E+17</v>
      </c>
      <c r="B8335" t="s">
        <v>15928</v>
      </c>
      <c r="C8335" t="e">
        <f xml:space="preserve"> UnitedContractF Interesting and True.</f>
        <v>#NAME?</v>
      </c>
      <c r="D8335" s="1">
        <v>41382.091840277775</v>
      </c>
      <c r="E8335">
        <v>3</v>
      </c>
      <c r="F8335">
        <v>2</v>
      </c>
      <c r="G8335" t="s">
        <v>89</v>
      </c>
    </row>
    <row r="8336" spans="1:7" x14ac:dyDescent="0.2">
      <c r="A8336">
        <v>3.2467754736537997E+17</v>
      </c>
      <c r="B8336" t="s">
        <v>15929</v>
      </c>
      <c r="C8336" t="s">
        <v>15930</v>
      </c>
      <c r="D8336" s="1">
        <v>41382.094143518516</v>
      </c>
      <c r="E8336">
        <v>14</v>
      </c>
      <c r="F8336">
        <v>11</v>
      </c>
      <c r="G8336" t="s">
        <v>215</v>
      </c>
    </row>
    <row r="8337" spans="1:7" x14ac:dyDescent="0.2">
      <c r="A8337">
        <v>3.2467786783537101E+17</v>
      </c>
      <c r="B8337" t="s">
        <v>15931</v>
      </c>
      <c r="C8337" t="s">
        <v>15932</v>
      </c>
      <c r="D8337" s="1">
        <v>41382.095034722224</v>
      </c>
      <c r="E8337">
        <v>9</v>
      </c>
      <c r="F8337">
        <v>4</v>
      </c>
      <c r="G8337" t="s">
        <v>215</v>
      </c>
    </row>
    <row r="8338" spans="1:7" x14ac:dyDescent="0.2">
      <c r="A8338">
        <v>3.2467841888304698E+17</v>
      </c>
      <c r="B8338" t="s">
        <v>15933</v>
      </c>
      <c r="C8338" t="s">
        <v>15934</v>
      </c>
      <c r="D8338" s="1">
        <v>41382.096539351849</v>
      </c>
      <c r="E8338">
        <v>6</v>
      </c>
      <c r="F8338">
        <v>3</v>
      </c>
      <c r="G8338" t="s">
        <v>487</v>
      </c>
    </row>
    <row r="8339" spans="1:7" x14ac:dyDescent="0.2">
      <c r="A8339">
        <v>3.2467945876003597E+17</v>
      </c>
      <c r="B8339" t="s">
        <v>15935</v>
      </c>
      <c r="C8339" t="s">
        <v>15936</v>
      </c>
      <c r="D8339" s="1">
        <v>41382.099409722221</v>
      </c>
      <c r="E8339">
        <v>8</v>
      </c>
      <c r="F8339">
        <v>6</v>
      </c>
      <c r="G8339" t="s">
        <v>576</v>
      </c>
    </row>
    <row r="8340" spans="1:7" x14ac:dyDescent="0.2">
      <c r="A8340">
        <v>3.2468068806439699E+17</v>
      </c>
      <c r="B8340" t="s">
        <v>15937</v>
      </c>
      <c r="C8340" t="s">
        <v>15938</v>
      </c>
      <c r="D8340" s="1">
        <v>41382.102800925924</v>
      </c>
      <c r="E8340">
        <v>41</v>
      </c>
      <c r="F8340">
        <v>65</v>
      </c>
      <c r="G8340" t="e">
        <f>_xlfn.SINGLE( _xlfn.SINGLE( _xlfn.SINGLE(itsHODAIFA)))</f>
        <v>#NAME?</v>
      </c>
    </row>
    <row r="8341" spans="1:7" x14ac:dyDescent="0.2">
      <c r="A8341">
        <v>3.2468634555555002E+17</v>
      </c>
      <c r="B8341" t="s">
        <v>15939</v>
      </c>
      <c r="C8341" t="s">
        <v>15940</v>
      </c>
      <c r="D8341" s="1">
        <v>41382.118414351855</v>
      </c>
      <c r="E8341">
        <v>23</v>
      </c>
      <c r="F8341">
        <v>12</v>
      </c>
      <c r="G8341" t="s">
        <v>15941</v>
      </c>
    </row>
    <row r="8342" spans="1:7" x14ac:dyDescent="0.2">
      <c r="A8342">
        <v>3.2468672008592902E+17</v>
      </c>
      <c r="B8342" t="s">
        <v>15942</v>
      </c>
      <c r="C8342" t="s">
        <v>15943</v>
      </c>
      <c r="D8342" s="1">
        <v>41382.119456018518</v>
      </c>
      <c r="E8342">
        <v>7</v>
      </c>
      <c r="F8342">
        <v>3</v>
      </c>
      <c r="G8342" t="s">
        <v>576</v>
      </c>
    </row>
    <row r="8343" spans="1:7" x14ac:dyDescent="0.2">
      <c r="A8343">
        <v>3.2468709988434298E+17</v>
      </c>
      <c r="B8343" t="s">
        <v>15944</v>
      </c>
      <c r="C8343" t="s">
        <v>15945</v>
      </c>
      <c r="D8343" s="1">
        <v>41382.120497685188</v>
      </c>
      <c r="E8343">
        <v>22</v>
      </c>
      <c r="F8343">
        <v>17</v>
      </c>
      <c r="G8343" t="s">
        <v>15946</v>
      </c>
    </row>
    <row r="8344" spans="1:7" x14ac:dyDescent="0.2">
      <c r="A8344">
        <v>3.2468737359624998E+17</v>
      </c>
      <c r="B8344" t="s">
        <v>15947</v>
      </c>
      <c r="C8344" t="s">
        <v>15948</v>
      </c>
      <c r="D8344" s="1">
        <v>41382.121249999997</v>
      </c>
      <c r="E8344">
        <v>7</v>
      </c>
      <c r="F8344">
        <v>4</v>
      </c>
      <c r="G8344" t="s">
        <v>576</v>
      </c>
    </row>
    <row r="8345" spans="1:7" x14ac:dyDescent="0.2">
      <c r="A8345">
        <v>3.2468861753454099E+17</v>
      </c>
      <c r="B8345" t="s">
        <v>15949</v>
      </c>
      <c r="C8345" t="s">
        <v>15950</v>
      </c>
      <c r="D8345" s="1">
        <v>41382.1246875</v>
      </c>
      <c r="E8345">
        <v>101</v>
      </c>
      <c r="F8345">
        <v>42</v>
      </c>
      <c r="G8345" t="s">
        <v>576</v>
      </c>
    </row>
    <row r="8346" spans="1:7" x14ac:dyDescent="0.2">
      <c r="A8346">
        <v>3.2469071776935898E+17</v>
      </c>
      <c r="B8346" t="s">
        <v>15951</v>
      </c>
      <c r="C8346" t="s">
        <v>15952</v>
      </c>
      <c r="D8346" s="1">
        <v>41382.130486111113</v>
      </c>
      <c r="E8346">
        <v>363</v>
      </c>
      <c r="F8346">
        <v>123</v>
      </c>
      <c r="G8346" t="s">
        <v>215</v>
      </c>
    </row>
    <row r="8347" spans="1:7" x14ac:dyDescent="0.2">
      <c r="A8347">
        <v>3.2469169873736902E+17</v>
      </c>
      <c r="B8347" t="s">
        <v>15953</v>
      </c>
      <c r="C8347" t="s">
        <v>15954</v>
      </c>
      <c r="D8347" s="1">
        <v>41382.133194444446</v>
      </c>
      <c r="E8347">
        <v>21</v>
      </c>
      <c r="F8347">
        <v>14</v>
      </c>
      <c r="G8347" t="s">
        <v>215</v>
      </c>
    </row>
    <row r="8348" spans="1:7" x14ac:dyDescent="0.2">
      <c r="A8348">
        <v>3.2469959667472301E+17</v>
      </c>
      <c r="B8348" t="s">
        <v>15955</v>
      </c>
      <c r="C8348" t="s">
        <v>15956</v>
      </c>
      <c r="D8348" s="1">
        <v>41382.154988425929</v>
      </c>
      <c r="E8348">
        <v>0</v>
      </c>
      <c r="F8348">
        <v>0</v>
      </c>
      <c r="G8348" t="s">
        <v>89</v>
      </c>
    </row>
    <row r="8349" spans="1:7" x14ac:dyDescent="0.2">
      <c r="A8349">
        <v>3.2470615007759098E+17</v>
      </c>
      <c r="B8349" t="s">
        <v>15957</v>
      </c>
      <c r="C8349" t="s">
        <v>15958</v>
      </c>
      <c r="D8349" s="1">
        <v>41382.173067129632</v>
      </c>
      <c r="E8349">
        <v>13</v>
      </c>
      <c r="F8349">
        <v>5</v>
      </c>
      <c r="G8349" t="s">
        <v>215</v>
      </c>
    </row>
    <row r="8350" spans="1:7" x14ac:dyDescent="0.2">
      <c r="A8350">
        <v>3.2470869600753203E+17</v>
      </c>
      <c r="B8350" t="s">
        <v>15959</v>
      </c>
      <c r="C8350" t="s">
        <v>15960</v>
      </c>
      <c r="D8350" s="1">
        <v>41382.180092592593</v>
      </c>
      <c r="E8350">
        <v>167</v>
      </c>
      <c r="F8350">
        <v>281</v>
      </c>
      <c r="G8350" t="s">
        <v>215</v>
      </c>
    </row>
    <row r="8351" spans="1:7" x14ac:dyDescent="0.2">
      <c r="A8351">
        <v>3.2471150715168301E+17</v>
      </c>
      <c r="B8351" t="s">
        <v>15961</v>
      </c>
      <c r="C8351" t="s">
        <v>15962</v>
      </c>
      <c r="D8351" s="1">
        <v>41382.187847222223</v>
      </c>
      <c r="E8351">
        <v>16</v>
      </c>
      <c r="F8351">
        <v>7</v>
      </c>
      <c r="G8351" t="s">
        <v>576</v>
      </c>
    </row>
    <row r="8352" spans="1:7" x14ac:dyDescent="0.2">
      <c r="A8352">
        <v>3.2485548393877901E+17</v>
      </c>
      <c r="B8352" t="s">
        <v>15963</v>
      </c>
      <c r="C8352" t="s">
        <v>15964</v>
      </c>
      <c r="D8352" s="1">
        <v>41382.585150462961</v>
      </c>
      <c r="E8352">
        <v>32</v>
      </c>
      <c r="F8352">
        <v>32</v>
      </c>
      <c r="G8352" t="s">
        <v>576</v>
      </c>
    </row>
    <row r="8353" spans="1:8" x14ac:dyDescent="0.2">
      <c r="A8353">
        <v>3.2486172048714899E+17</v>
      </c>
      <c r="B8353" t="s">
        <v>15965</v>
      </c>
      <c r="C8353" t="s">
        <v>15966</v>
      </c>
      <c r="D8353" s="1">
        <v>41382.602361111109</v>
      </c>
      <c r="E8353">
        <v>14</v>
      </c>
      <c r="F8353">
        <v>6</v>
      </c>
      <c r="G8353" t="s">
        <v>487</v>
      </c>
    </row>
    <row r="8354" spans="1:8" x14ac:dyDescent="0.2">
      <c r="A8354">
        <v>3.2488273424378598E+17</v>
      </c>
      <c r="B8354" t="s">
        <v>15967</v>
      </c>
      <c r="C8354" t="e">
        <f xml:space="preserve"> lanele123 Thank you.</f>
        <v>#NAME?</v>
      </c>
      <c r="D8354" s="1">
        <v>41382.66034722222</v>
      </c>
      <c r="E8354">
        <v>2</v>
      </c>
      <c r="F8354">
        <v>1</v>
      </c>
      <c r="G8354" t="s">
        <v>89</v>
      </c>
    </row>
    <row r="8355" spans="1:8" x14ac:dyDescent="0.2">
      <c r="A8355">
        <v>3.24924905453936E+17</v>
      </c>
      <c r="B8355" t="s">
        <v>15968</v>
      </c>
      <c r="C8355" t="s">
        <v>15969</v>
      </c>
      <c r="D8355" s="1">
        <v>41382.776712962965</v>
      </c>
      <c r="E8355">
        <v>1677</v>
      </c>
      <c r="F8355">
        <v>1891</v>
      </c>
    </row>
    <row r="8356" spans="1:8" x14ac:dyDescent="0.2">
      <c r="A8356">
        <v>3.2492564437286003E+17</v>
      </c>
      <c r="B8356" t="s">
        <v>15970</v>
      </c>
      <c r="C8356" t="s">
        <v>15971</v>
      </c>
      <c r="D8356" s="1">
        <v>41382.778761574074</v>
      </c>
      <c r="E8356">
        <v>494</v>
      </c>
      <c r="F8356">
        <v>200</v>
      </c>
    </row>
    <row r="8357" spans="1:8" x14ac:dyDescent="0.2">
      <c r="A8357">
        <v>3.2494460058850899E+17</v>
      </c>
      <c r="B8357" t="s">
        <v>15972</v>
      </c>
      <c r="C8357" t="s">
        <v>15973</v>
      </c>
      <c r="D8357" s="1">
        <v>41382.831064814818</v>
      </c>
      <c r="E8357">
        <v>119</v>
      </c>
      <c r="F8357">
        <v>84</v>
      </c>
      <c r="G8357" t="s">
        <v>89</v>
      </c>
    </row>
    <row r="8358" spans="1:8" x14ac:dyDescent="0.2">
      <c r="A8358">
        <v>3.2494785403880198E+17</v>
      </c>
      <c r="B8358" t="s">
        <v>15974</v>
      </c>
      <c r="C8358" t="s">
        <v>15975</v>
      </c>
      <c r="D8358" s="1">
        <v>41382.840046296296</v>
      </c>
      <c r="E8358">
        <v>2</v>
      </c>
      <c r="F8358">
        <v>0</v>
      </c>
      <c r="G8358" t="s">
        <v>89</v>
      </c>
    </row>
    <row r="8359" spans="1:8" x14ac:dyDescent="0.2">
      <c r="A8359">
        <v>3.2495484920675898E+17</v>
      </c>
      <c r="B8359" t="s">
        <v>15976</v>
      </c>
      <c r="C8359" t="s">
        <v>15977</v>
      </c>
      <c r="D8359" s="1">
        <v>41382.859351851854</v>
      </c>
      <c r="E8359">
        <v>7</v>
      </c>
      <c r="F8359">
        <v>24</v>
      </c>
      <c r="G8359" t="s">
        <v>89</v>
      </c>
    </row>
    <row r="8360" spans="1:8" x14ac:dyDescent="0.2">
      <c r="A8360">
        <v>3.2495519204496499E+17</v>
      </c>
      <c r="B8360" t="s">
        <v>15978</v>
      </c>
      <c r="C8360" t="s">
        <v>15979</v>
      </c>
      <c r="D8360" s="1">
        <v>41382.860289351855</v>
      </c>
      <c r="E8360">
        <v>5</v>
      </c>
      <c r="F8360">
        <v>10</v>
      </c>
      <c r="G8360" t="s">
        <v>89</v>
      </c>
    </row>
    <row r="8361" spans="1:8" x14ac:dyDescent="0.2">
      <c r="A8361">
        <v>3.2495538993641402E+17</v>
      </c>
      <c r="B8361" t="s">
        <v>15980</v>
      </c>
      <c r="C8361" t="e">
        <f>_xlfn.SINGLE(ace_stef great), Thanks.</f>
        <v>#NAME?</v>
      </c>
      <c r="D8361" s="1">
        <v>41382.860833333332</v>
      </c>
      <c r="E8361">
        <v>3</v>
      </c>
      <c r="F8361">
        <v>1</v>
      </c>
      <c r="G8361" t="e">
        <f>ace_stef</f>
        <v>#NAME?</v>
      </c>
    </row>
    <row r="8362" spans="1:8" x14ac:dyDescent="0.2">
      <c r="A8362">
        <v>3.2495606620921402E+17</v>
      </c>
      <c r="B8362" t="s">
        <v>15981</v>
      </c>
      <c r="C8362" t="s">
        <v>15982</v>
      </c>
      <c r="D8362" s="1">
        <v>41382.862708333334</v>
      </c>
      <c r="E8362">
        <v>22</v>
      </c>
      <c r="F8362">
        <v>10</v>
      </c>
      <c r="G8362" t="e">
        <f>TrumpSoHo</f>
        <v>#NAME?</v>
      </c>
    </row>
    <row r="8363" spans="1:8" x14ac:dyDescent="0.2">
      <c r="A8363">
        <v>3.2496115582095699E+17</v>
      </c>
      <c r="B8363" t="s">
        <v>15983</v>
      </c>
      <c r="C8363" t="s">
        <v>15984</v>
      </c>
      <c r="D8363" s="1">
        <v>41382.876747685186</v>
      </c>
      <c r="E8363">
        <v>29</v>
      </c>
      <c r="F8363">
        <v>42</v>
      </c>
      <c r="G8363" t="s">
        <v>89</v>
      </c>
      <c r="H8363" t="s">
        <v>390</v>
      </c>
    </row>
    <row r="8364" spans="1:8" x14ac:dyDescent="0.2">
      <c r="A8364">
        <v>3.2496179557396403E+17</v>
      </c>
      <c r="B8364" t="s">
        <v>15985</v>
      </c>
      <c r="C8364" t="s">
        <v>15986</v>
      </c>
      <c r="D8364" s="1">
        <v>41382.878518518519</v>
      </c>
      <c r="E8364">
        <v>854</v>
      </c>
      <c r="F8364">
        <v>901</v>
      </c>
    </row>
    <row r="8365" spans="1:8" x14ac:dyDescent="0.2">
      <c r="A8365">
        <v>3.2496994233418899E+17</v>
      </c>
      <c r="B8365" t="s">
        <v>15987</v>
      </c>
      <c r="C8365" t="s">
        <v>15988</v>
      </c>
      <c r="D8365" s="1">
        <v>41382.900995370372</v>
      </c>
      <c r="E8365">
        <v>820</v>
      </c>
      <c r="F8365">
        <v>325</v>
      </c>
    </row>
    <row r="8366" spans="1:8" x14ac:dyDescent="0.2">
      <c r="A8366">
        <v>3.2497882295502797E+17</v>
      </c>
      <c r="B8366" t="s">
        <v>15989</v>
      </c>
      <c r="C8366" t="s">
        <v>15990</v>
      </c>
      <c r="D8366" s="1">
        <v>41382.925497685188</v>
      </c>
      <c r="E8366">
        <v>1165</v>
      </c>
      <c r="F8366">
        <v>796</v>
      </c>
    </row>
    <row r="8367" spans="1:8" x14ac:dyDescent="0.2">
      <c r="A8367">
        <v>3.2498250783981498E+17</v>
      </c>
      <c r="B8367" t="s">
        <v>15991</v>
      </c>
      <c r="C8367" t="s">
        <v>15992</v>
      </c>
      <c r="D8367" s="1">
        <v>41382.935671296298</v>
      </c>
      <c r="E8367">
        <v>21</v>
      </c>
      <c r="F8367">
        <v>16</v>
      </c>
      <c r="G8367" t="s">
        <v>215</v>
      </c>
    </row>
    <row r="8368" spans="1:8" x14ac:dyDescent="0.2">
      <c r="A8368">
        <v>3.2498289330895603E+17</v>
      </c>
      <c r="B8368" t="s">
        <v>15993</v>
      </c>
      <c r="C8368" t="s">
        <v>15994</v>
      </c>
      <c r="D8368" s="1">
        <v>41382.936736111114</v>
      </c>
      <c r="E8368">
        <v>13</v>
      </c>
      <c r="F8368">
        <v>14</v>
      </c>
      <c r="G8368" t="s">
        <v>89</v>
      </c>
    </row>
    <row r="8369" spans="1:8" x14ac:dyDescent="0.2">
      <c r="A8369">
        <v>3.2525116583720499E+17</v>
      </c>
      <c r="B8369" t="s">
        <v>15995</v>
      </c>
      <c r="C8369" t="s">
        <v>15996</v>
      </c>
      <c r="D8369" s="1">
        <v>41383.677025462966</v>
      </c>
      <c r="E8369">
        <v>59</v>
      </c>
      <c r="F8369">
        <v>10</v>
      </c>
      <c r="G8369" t="s">
        <v>89</v>
      </c>
    </row>
    <row r="8370" spans="1:8" x14ac:dyDescent="0.2">
      <c r="A8370">
        <v>3.2526862401523302E+17</v>
      </c>
      <c r="B8370" t="s">
        <v>15997</v>
      </c>
      <c r="C8370" t="s">
        <v>15998</v>
      </c>
      <c r="D8370" s="1">
        <v>41383.72519675926</v>
      </c>
      <c r="E8370">
        <v>635</v>
      </c>
      <c r="F8370">
        <v>197</v>
      </c>
    </row>
    <row r="8371" spans="1:8" x14ac:dyDescent="0.2">
      <c r="A8371">
        <v>3.2526927090275898E+17</v>
      </c>
      <c r="B8371" t="s">
        <v>15999</v>
      </c>
      <c r="C8371" t="s">
        <v>16000</v>
      </c>
      <c r="D8371" s="1">
        <v>41383.726990740739</v>
      </c>
      <c r="E8371">
        <v>173</v>
      </c>
      <c r="F8371">
        <v>97</v>
      </c>
      <c r="G8371" t="s">
        <v>89</v>
      </c>
    </row>
    <row r="8372" spans="1:8" x14ac:dyDescent="0.2">
      <c r="A8372">
        <v>3.25340387805904E+17</v>
      </c>
      <c r="B8372" t="s">
        <v>16001</v>
      </c>
      <c r="C8372" t="s">
        <v>16002</v>
      </c>
      <c r="D8372" s="1">
        <v>41383.923229166663</v>
      </c>
      <c r="E8372">
        <v>210</v>
      </c>
      <c r="F8372">
        <v>70</v>
      </c>
    </row>
    <row r="8373" spans="1:8" x14ac:dyDescent="0.2">
      <c r="A8373">
        <v>3.2534561140468102E+17</v>
      </c>
      <c r="B8373" t="s">
        <v>16003</v>
      </c>
      <c r="C8373" t="s">
        <v>16004</v>
      </c>
      <c r="D8373" s="1">
        <v>41383.937650462962</v>
      </c>
      <c r="E8373">
        <v>22</v>
      </c>
      <c r="F8373">
        <v>14</v>
      </c>
      <c r="G8373" t="s">
        <v>89</v>
      </c>
    </row>
    <row r="8374" spans="1:8" x14ac:dyDescent="0.2">
      <c r="A8374">
        <v>3.2535366987062797E+17</v>
      </c>
      <c r="B8374" t="s">
        <v>16005</v>
      </c>
      <c r="C8374" t="s">
        <v>16006</v>
      </c>
      <c r="D8374" s="1">
        <v>41383.95988425926</v>
      </c>
      <c r="E8374">
        <v>120</v>
      </c>
      <c r="F8374">
        <v>105</v>
      </c>
    </row>
    <row r="8375" spans="1:8" x14ac:dyDescent="0.2">
      <c r="A8375">
        <v>3.2535520352206797E+17</v>
      </c>
      <c r="B8375" t="s">
        <v>16007</v>
      </c>
      <c r="C8375" t="s">
        <v>16008</v>
      </c>
      <c r="D8375" s="1">
        <v>41383.964108796295</v>
      </c>
      <c r="E8375">
        <v>121</v>
      </c>
      <c r="F8375">
        <v>81</v>
      </c>
      <c r="G8375" t="s">
        <v>89</v>
      </c>
    </row>
    <row r="8376" spans="1:8" x14ac:dyDescent="0.2">
      <c r="A8376">
        <v>3.2539469711791302E+17</v>
      </c>
      <c r="B8376" t="s">
        <v>16009</v>
      </c>
      <c r="C8376" t="s">
        <v>16010</v>
      </c>
      <c r="D8376" s="1">
        <v>41384.07309027778</v>
      </c>
      <c r="E8376">
        <v>20</v>
      </c>
      <c r="F8376">
        <v>14</v>
      </c>
      <c r="G8376" t="s">
        <v>215</v>
      </c>
      <c r="H8376" t="s">
        <v>390</v>
      </c>
    </row>
    <row r="8377" spans="1:8" x14ac:dyDescent="0.2">
      <c r="A8377">
        <v>3.2539756867264902E+17</v>
      </c>
      <c r="B8377" t="s">
        <v>16011</v>
      </c>
      <c r="C8377" t="s">
        <v>16012</v>
      </c>
      <c r="D8377" s="1">
        <v>41384.081018518518</v>
      </c>
      <c r="E8377">
        <v>1158</v>
      </c>
      <c r="F8377">
        <v>690</v>
      </c>
    </row>
    <row r="8378" spans="1:8" x14ac:dyDescent="0.2">
      <c r="A8378">
        <v>3.2539859318172E+17</v>
      </c>
      <c r="B8378" t="s">
        <v>16013</v>
      </c>
      <c r="C8378" t="s">
        <v>16014</v>
      </c>
      <c r="D8378" s="1">
        <v>41384.08384259259</v>
      </c>
      <c r="E8378">
        <v>32</v>
      </c>
      <c r="F8378">
        <v>36</v>
      </c>
      <c r="G8378" t="s">
        <v>16015</v>
      </c>
    </row>
    <row r="8379" spans="1:8" x14ac:dyDescent="0.2">
      <c r="A8379">
        <v>3.2539979505114701E+17</v>
      </c>
      <c r="B8379" t="s">
        <v>16016</v>
      </c>
      <c r="C8379" t="s">
        <v>16017</v>
      </c>
      <c r="D8379" s="1">
        <v>41384.087164351855</v>
      </c>
      <c r="E8379">
        <v>7506</v>
      </c>
      <c r="F8379">
        <v>10485</v>
      </c>
    </row>
    <row r="8380" spans="1:8" x14ac:dyDescent="0.2">
      <c r="A8380">
        <v>3.2540079713327501E+17</v>
      </c>
      <c r="B8380" t="s">
        <v>16018</v>
      </c>
      <c r="C8380" t="s">
        <v>16019</v>
      </c>
      <c r="D8380" s="1">
        <v>41384.089930555558</v>
      </c>
      <c r="E8380">
        <v>125</v>
      </c>
      <c r="F8380">
        <v>128</v>
      </c>
      <c r="G8380" t="s">
        <v>215</v>
      </c>
    </row>
    <row r="8381" spans="1:8" x14ac:dyDescent="0.2">
      <c r="A8381">
        <v>3.2540367359954502E+17</v>
      </c>
      <c r="B8381" t="s">
        <v>16020</v>
      </c>
      <c r="C8381" t="s">
        <v>16021</v>
      </c>
      <c r="D8381" s="1">
        <v>41384.097870370373</v>
      </c>
      <c r="E8381">
        <v>54</v>
      </c>
      <c r="F8381">
        <v>54</v>
      </c>
      <c r="G8381" t="s">
        <v>576</v>
      </c>
    </row>
    <row r="8382" spans="1:8" x14ac:dyDescent="0.2">
      <c r="A8382">
        <v>3.2540746379913997E+17</v>
      </c>
      <c r="B8382" t="s">
        <v>16022</v>
      </c>
      <c r="C8382" t="s">
        <v>16023</v>
      </c>
      <c r="D8382" s="1">
        <v>41384.10832175926</v>
      </c>
      <c r="E8382">
        <v>243</v>
      </c>
      <c r="F8382">
        <v>170</v>
      </c>
    </row>
    <row r="8383" spans="1:8" x14ac:dyDescent="0.2">
      <c r="A8383">
        <v>3.2541190277785997E+17</v>
      </c>
      <c r="B8383" t="s">
        <v>16024</v>
      </c>
      <c r="C8383" t="s">
        <v>16025</v>
      </c>
      <c r="D8383" s="1">
        <v>41384.120578703703</v>
      </c>
      <c r="E8383">
        <v>204</v>
      </c>
      <c r="F8383">
        <v>200</v>
      </c>
    </row>
    <row r="8384" spans="1:8" x14ac:dyDescent="0.2">
      <c r="A8384">
        <v>3.2541368237912E+17</v>
      </c>
      <c r="B8384" t="s">
        <v>16026</v>
      </c>
      <c r="C8384" t="s">
        <v>16027</v>
      </c>
      <c r="D8384" s="1">
        <v>41384.125486111108</v>
      </c>
      <c r="E8384">
        <v>4477</v>
      </c>
      <c r="F8384">
        <v>2154</v>
      </c>
    </row>
    <row r="8385" spans="1:8" x14ac:dyDescent="0.2">
      <c r="A8385">
        <v>3.2541755466121997E+17</v>
      </c>
      <c r="B8385" t="s">
        <v>16028</v>
      </c>
      <c r="C8385" t="s">
        <v>16029</v>
      </c>
      <c r="D8385" s="1">
        <v>41384.13616898148</v>
      </c>
      <c r="E8385">
        <v>294</v>
      </c>
      <c r="F8385">
        <v>313</v>
      </c>
      <c r="G8385" t="s">
        <v>215</v>
      </c>
    </row>
    <row r="8386" spans="1:8" x14ac:dyDescent="0.2">
      <c r="A8386">
        <v>3.2541881340959098E+17</v>
      </c>
      <c r="B8386" t="s">
        <v>16030</v>
      </c>
      <c r="C8386" t="s">
        <v>16031</v>
      </c>
      <c r="D8386" s="1">
        <v>41384.139641203707</v>
      </c>
      <c r="E8386">
        <v>43</v>
      </c>
      <c r="F8386">
        <v>90</v>
      </c>
      <c r="G8386" t="s">
        <v>16032</v>
      </c>
    </row>
    <row r="8387" spans="1:8" x14ac:dyDescent="0.2">
      <c r="A8387">
        <v>3.2541974985927002E+17</v>
      </c>
      <c r="B8387" t="s">
        <v>16033</v>
      </c>
      <c r="C8387" t="s">
        <v>16034</v>
      </c>
      <c r="D8387" s="1">
        <v>41384.142233796294</v>
      </c>
      <c r="E8387">
        <v>19</v>
      </c>
      <c r="F8387">
        <v>32</v>
      </c>
      <c r="G8387" t="s">
        <v>16035</v>
      </c>
    </row>
    <row r="8388" spans="1:8" x14ac:dyDescent="0.2">
      <c r="A8388">
        <v>3.2542111863681798E+17</v>
      </c>
      <c r="B8388" t="s">
        <v>16036</v>
      </c>
      <c r="C8388" t="s">
        <v>16037</v>
      </c>
      <c r="D8388" s="1">
        <v>41384.146006944444</v>
      </c>
      <c r="E8388">
        <v>686</v>
      </c>
      <c r="F8388">
        <v>372</v>
      </c>
    </row>
    <row r="8389" spans="1:8" x14ac:dyDescent="0.2">
      <c r="A8389">
        <v>3.2542146012866099E+17</v>
      </c>
      <c r="B8389" t="s">
        <v>16038</v>
      </c>
      <c r="C8389" t="s">
        <v>16039</v>
      </c>
      <c r="D8389" s="1">
        <v>41384.146944444445</v>
      </c>
      <c r="E8389">
        <v>131</v>
      </c>
      <c r="F8389">
        <v>131</v>
      </c>
      <c r="G8389" t="s">
        <v>215</v>
      </c>
      <c r="H8389" t="s">
        <v>390</v>
      </c>
    </row>
    <row r="8390" spans="1:8" x14ac:dyDescent="0.2">
      <c r="A8390">
        <v>3.2542381179104E+17</v>
      </c>
      <c r="B8390" t="s">
        <v>16040</v>
      </c>
      <c r="C8390" t="s">
        <v>16041</v>
      </c>
      <c r="D8390" s="1">
        <v>41384.153437499997</v>
      </c>
      <c r="E8390">
        <v>124</v>
      </c>
      <c r="F8390">
        <v>139</v>
      </c>
      <c r="G8390" t="s">
        <v>89</v>
      </c>
    </row>
    <row r="8391" spans="1:8" x14ac:dyDescent="0.2">
      <c r="A8391">
        <v>3.2542601573420602E+17</v>
      </c>
      <c r="B8391" t="s">
        <v>16042</v>
      </c>
      <c r="C8391" t="s">
        <v>16043</v>
      </c>
      <c r="D8391" s="1">
        <v>41384.159513888888</v>
      </c>
      <c r="E8391">
        <v>41</v>
      </c>
      <c r="F8391">
        <v>63</v>
      </c>
      <c r="G8391" t="s">
        <v>215</v>
      </c>
      <c r="H8391" t="s">
        <v>390</v>
      </c>
    </row>
    <row r="8392" spans="1:8" x14ac:dyDescent="0.2">
      <c r="A8392">
        <v>3.2542852079905101E+17</v>
      </c>
      <c r="B8392" t="s">
        <v>16044</v>
      </c>
      <c r="C8392" t="s">
        <v>16045</v>
      </c>
      <c r="D8392" s="1">
        <v>41384.166435185187</v>
      </c>
      <c r="E8392">
        <v>35</v>
      </c>
      <c r="F8392">
        <v>37</v>
      </c>
      <c r="G8392" t="s">
        <v>215</v>
      </c>
    </row>
    <row r="8393" spans="1:8" x14ac:dyDescent="0.2">
      <c r="A8393">
        <v>3.2547194894143398E+17</v>
      </c>
      <c r="B8393" t="s">
        <v>16046</v>
      </c>
      <c r="C8393" t="s">
        <v>16047</v>
      </c>
      <c r="D8393" s="1">
        <v>41384.286273148151</v>
      </c>
      <c r="E8393">
        <v>40</v>
      </c>
      <c r="F8393">
        <v>30</v>
      </c>
      <c r="G8393" t="s">
        <v>16048</v>
      </c>
    </row>
    <row r="8394" spans="1:8" x14ac:dyDescent="0.2">
      <c r="A8394">
        <v>3.2547293462384198E+17</v>
      </c>
      <c r="B8394" t="s">
        <v>16049</v>
      </c>
      <c r="C8394" t="s">
        <v>16050</v>
      </c>
      <c r="D8394" s="1">
        <v>41384.288993055554</v>
      </c>
      <c r="E8394">
        <v>28</v>
      </c>
      <c r="F8394">
        <v>26</v>
      </c>
      <c r="G8394" t="s">
        <v>16051</v>
      </c>
    </row>
    <row r="8395" spans="1:8" x14ac:dyDescent="0.2">
      <c r="A8395">
        <v>3.2547971909091699E+17</v>
      </c>
      <c r="B8395" t="s">
        <v>16052</v>
      </c>
      <c r="C8395" t="s">
        <v>16053</v>
      </c>
      <c r="D8395" s="1">
        <v>41384.307708333334</v>
      </c>
      <c r="E8395">
        <v>22</v>
      </c>
      <c r="F8395">
        <v>27</v>
      </c>
      <c r="G8395" t="s">
        <v>576</v>
      </c>
    </row>
    <row r="8396" spans="1:8" x14ac:dyDescent="0.2">
      <c r="A8396">
        <v>3.2555722804207603E+17</v>
      </c>
      <c r="B8396" t="s">
        <v>16054</v>
      </c>
      <c r="C8396" t="s">
        <v>16055</v>
      </c>
      <c r="D8396" s="1">
        <v>41384.521597222221</v>
      </c>
      <c r="E8396">
        <v>36</v>
      </c>
      <c r="F8396">
        <v>41</v>
      </c>
      <c r="G8396" t="s">
        <v>215</v>
      </c>
    </row>
    <row r="8397" spans="1:8" x14ac:dyDescent="0.2">
      <c r="A8397">
        <v>3.2555792691376902E+17</v>
      </c>
      <c r="B8397" t="s">
        <v>16056</v>
      </c>
      <c r="C8397" t="s">
        <v>16057</v>
      </c>
      <c r="D8397" s="1">
        <v>41384.523530092592</v>
      </c>
      <c r="E8397">
        <v>42</v>
      </c>
      <c r="F8397">
        <v>51</v>
      </c>
      <c r="G8397" t="s">
        <v>576</v>
      </c>
    </row>
    <row r="8398" spans="1:8" x14ac:dyDescent="0.2">
      <c r="A8398">
        <v>3.2555915603358899E+17</v>
      </c>
      <c r="B8398" t="s">
        <v>16058</v>
      </c>
      <c r="C8398" t="s">
        <v>16059</v>
      </c>
      <c r="D8398" s="1">
        <v>41384.526921296296</v>
      </c>
      <c r="E8398">
        <v>1</v>
      </c>
      <c r="F8398">
        <v>0</v>
      </c>
      <c r="G8398" t="s">
        <v>89</v>
      </c>
    </row>
    <row r="8399" spans="1:8" x14ac:dyDescent="0.2">
      <c r="A8399">
        <v>3.2555940415185299E+17</v>
      </c>
      <c r="B8399" t="s">
        <v>16060</v>
      </c>
      <c r="C8399" t="s">
        <v>16061</v>
      </c>
      <c r="D8399" s="1">
        <v>41384.527604166666</v>
      </c>
      <c r="E8399">
        <v>7</v>
      </c>
      <c r="F8399">
        <v>4</v>
      </c>
      <c r="G8399" t="s">
        <v>16062</v>
      </c>
    </row>
    <row r="8400" spans="1:8" x14ac:dyDescent="0.2">
      <c r="A8400">
        <v>3.2556044924237402E+17</v>
      </c>
      <c r="B8400" t="s">
        <v>16063</v>
      </c>
      <c r="C8400" t="s">
        <v>16064</v>
      </c>
      <c r="D8400" s="1">
        <v>41384.530486111114</v>
      </c>
      <c r="E8400">
        <v>11</v>
      </c>
      <c r="F8400">
        <v>7</v>
      </c>
      <c r="G8400" t="s">
        <v>576</v>
      </c>
    </row>
    <row r="8401" spans="1:7" x14ac:dyDescent="0.2">
      <c r="A8401">
        <v>3.2556140527945299E+17</v>
      </c>
      <c r="B8401" t="s">
        <v>16065</v>
      </c>
      <c r="C8401" t="s">
        <v>16066</v>
      </c>
      <c r="D8401" s="1">
        <v>41384.533125000002</v>
      </c>
      <c r="E8401">
        <v>2</v>
      </c>
      <c r="F8401">
        <v>1</v>
      </c>
      <c r="G8401" t="s">
        <v>89</v>
      </c>
    </row>
    <row r="8402" spans="1:7" x14ac:dyDescent="0.2">
      <c r="A8402">
        <v>3.25562209331712E+17</v>
      </c>
      <c r="B8402" t="s">
        <v>16067</v>
      </c>
      <c r="C8402" t="s">
        <v>16068</v>
      </c>
      <c r="D8402" s="1">
        <v>41384.53534722222</v>
      </c>
      <c r="E8402">
        <v>79</v>
      </c>
      <c r="F8402">
        <v>127</v>
      </c>
      <c r="G8402" t="s">
        <v>487</v>
      </c>
    </row>
    <row r="8403" spans="1:7" x14ac:dyDescent="0.2">
      <c r="A8403">
        <v>3.2556260493846502E+17</v>
      </c>
      <c r="B8403" t="s">
        <v>16069</v>
      </c>
      <c r="C8403" t="s">
        <v>16070</v>
      </c>
      <c r="D8403" s="1">
        <v>41384.536435185182</v>
      </c>
      <c r="E8403">
        <v>58</v>
      </c>
      <c r="F8403">
        <v>70</v>
      </c>
      <c r="G8403" t="s">
        <v>16071</v>
      </c>
    </row>
    <row r="8404" spans="1:7" x14ac:dyDescent="0.2">
      <c r="A8404">
        <v>3.2556555179775501E+17</v>
      </c>
      <c r="B8404" t="s">
        <v>16072</v>
      </c>
      <c r="C8404" t="s">
        <v>16073</v>
      </c>
      <c r="D8404" s="1">
        <v>41384.544560185182</v>
      </c>
      <c r="E8404">
        <v>44</v>
      </c>
      <c r="F8404">
        <v>55</v>
      </c>
      <c r="G8404" t="s">
        <v>215</v>
      </c>
    </row>
    <row r="8405" spans="1:7" x14ac:dyDescent="0.2">
      <c r="A8405">
        <v>3.2556673363096698E+17</v>
      </c>
      <c r="B8405" t="s">
        <v>16074</v>
      </c>
      <c r="C8405" t="s">
        <v>16075</v>
      </c>
      <c r="D8405" s="1">
        <v>41384.547824074078</v>
      </c>
      <c r="E8405">
        <v>52</v>
      </c>
      <c r="F8405">
        <v>70</v>
      </c>
      <c r="G8405" t="s">
        <v>215</v>
      </c>
    </row>
    <row r="8406" spans="1:7" x14ac:dyDescent="0.2">
      <c r="A8406">
        <v>3.2556857019925197E+17</v>
      </c>
      <c r="B8406" t="s">
        <v>16076</v>
      </c>
      <c r="C8406" t="s">
        <v>16077</v>
      </c>
      <c r="D8406" s="1">
        <v>41384.552893518521</v>
      </c>
      <c r="E8406">
        <v>18</v>
      </c>
      <c r="F8406">
        <v>5</v>
      </c>
      <c r="G8406" t="s">
        <v>215</v>
      </c>
    </row>
    <row r="8407" spans="1:7" x14ac:dyDescent="0.2">
      <c r="A8407">
        <v>3.2559782682442099E+17</v>
      </c>
      <c r="B8407" t="s">
        <v>16078</v>
      </c>
      <c r="C8407" t="s">
        <v>16079</v>
      </c>
      <c r="D8407" s="1">
        <v>41384.633622685185</v>
      </c>
      <c r="E8407">
        <v>92</v>
      </c>
      <c r="F8407">
        <v>61</v>
      </c>
    </row>
    <row r="8408" spans="1:7" x14ac:dyDescent="0.2">
      <c r="A8408">
        <v>3.2559833844141197E+17</v>
      </c>
      <c r="B8408" t="s">
        <v>16080</v>
      </c>
      <c r="C8408" t="s">
        <v>16081</v>
      </c>
      <c r="D8408" s="1">
        <v>41384.635034722225</v>
      </c>
      <c r="E8408">
        <v>1</v>
      </c>
      <c r="F8408">
        <v>0</v>
      </c>
      <c r="G8408" t="s">
        <v>89</v>
      </c>
    </row>
    <row r="8409" spans="1:7" x14ac:dyDescent="0.2">
      <c r="A8409">
        <v>3.2559936835696198E+17</v>
      </c>
      <c r="B8409" t="s">
        <v>16082</v>
      </c>
      <c r="C8409" t="s">
        <v>16083</v>
      </c>
      <c r="D8409" s="1">
        <v>41384.637881944444</v>
      </c>
      <c r="E8409">
        <v>25</v>
      </c>
      <c r="F8409">
        <v>22</v>
      </c>
      <c r="G8409" t="s">
        <v>16084</v>
      </c>
    </row>
    <row r="8410" spans="1:7" x14ac:dyDescent="0.2">
      <c r="A8410">
        <v>3.25601129029312E+17</v>
      </c>
      <c r="B8410" t="s">
        <v>16085</v>
      </c>
      <c r="C8410" t="s">
        <v>16086</v>
      </c>
      <c r="D8410" s="1">
        <v>41384.642743055556</v>
      </c>
      <c r="E8410">
        <v>11</v>
      </c>
      <c r="F8410">
        <v>6</v>
      </c>
      <c r="G8410" t="s">
        <v>215</v>
      </c>
    </row>
    <row r="8411" spans="1:7" x14ac:dyDescent="0.2">
      <c r="A8411">
        <v>3.2560192160596301E+17</v>
      </c>
      <c r="B8411" t="s">
        <v>16087</v>
      </c>
      <c r="C8411" t="s">
        <v>16088</v>
      </c>
      <c r="D8411" s="1">
        <v>41384.644930555558</v>
      </c>
      <c r="E8411">
        <v>14</v>
      </c>
      <c r="F8411">
        <v>9</v>
      </c>
      <c r="G8411" t="s">
        <v>215</v>
      </c>
    </row>
    <row r="8412" spans="1:7" x14ac:dyDescent="0.2">
      <c r="A8412">
        <v>3.2560349738919501E+17</v>
      </c>
      <c r="B8412" t="s">
        <v>16089</v>
      </c>
      <c r="C8412" t="s">
        <v>16090</v>
      </c>
      <c r="D8412" s="1">
        <v>41384.649270833332</v>
      </c>
      <c r="E8412">
        <v>18</v>
      </c>
      <c r="F8412">
        <v>14</v>
      </c>
      <c r="G8412" t="s">
        <v>215</v>
      </c>
    </row>
    <row r="8413" spans="1:7" x14ac:dyDescent="0.2">
      <c r="A8413">
        <v>3.2560448373851699E+17</v>
      </c>
      <c r="B8413" t="s">
        <v>16091</v>
      </c>
      <c r="C8413" t="s">
        <v>16092</v>
      </c>
      <c r="D8413" s="1">
        <v>41384.652002314811</v>
      </c>
      <c r="E8413">
        <v>30</v>
      </c>
      <c r="F8413">
        <v>26</v>
      </c>
      <c r="G8413" t="s">
        <v>16093</v>
      </c>
    </row>
    <row r="8414" spans="1:7" x14ac:dyDescent="0.2">
      <c r="A8414">
        <v>3.2560511897004E+17</v>
      </c>
      <c r="B8414" t="s">
        <v>16094</v>
      </c>
      <c r="C8414" t="s">
        <v>16095</v>
      </c>
      <c r="D8414" s="1">
        <v>41384.653749999998</v>
      </c>
      <c r="E8414">
        <v>104</v>
      </c>
      <c r="F8414">
        <v>115</v>
      </c>
      <c r="G8414" t="s">
        <v>215</v>
      </c>
    </row>
    <row r="8415" spans="1:7" x14ac:dyDescent="0.2">
      <c r="A8415">
        <v>3.25961409773072E+17</v>
      </c>
      <c r="B8415" t="s">
        <v>16096</v>
      </c>
      <c r="C8415" t="s">
        <v>16097</v>
      </c>
      <c r="D8415" s="1">
        <v>41385.636921296296</v>
      </c>
      <c r="E8415">
        <v>121</v>
      </c>
      <c r="F8415">
        <v>51</v>
      </c>
    </row>
    <row r="8416" spans="1:7" x14ac:dyDescent="0.2">
      <c r="A8416">
        <v>3.2596387538209498E+17</v>
      </c>
      <c r="B8416" t="s">
        <v>16098</v>
      </c>
      <c r="C8416" t="s">
        <v>16099</v>
      </c>
      <c r="D8416" s="1">
        <v>41385.643726851849</v>
      </c>
      <c r="E8416">
        <v>54</v>
      </c>
      <c r="F8416">
        <v>73</v>
      </c>
    </row>
    <row r="8417" spans="1:7" x14ac:dyDescent="0.2">
      <c r="A8417">
        <v>3.2596535553519603E+17</v>
      </c>
      <c r="B8417" t="s">
        <v>16100</v>
      </c>
      <c r="C8417" t="s">
        <v>16101</v>
      </c>
      <c r="D8417" s="1">
        <v>41385.647812499999</v>
      </c>
      <c r="E8417">
        <v>474</v>
      </c>
      <c r="F8417">
        <v>757</v>
      </c>
    </row>
    <row r="8418" spans="1:7" x14ac:dyDescent="0.2">
      <c r="A8418">
        <v>3.2596734513683597E+17</v>
      </c>
      <c r="B8418" t="s">
        <v>16102</v>
      </c>
      <c r="C8418" t="s">
        <v>16103</v>
      </c>
      <c r="D8418" s="1">
        <v>41385.653298611112</v>
      </c>
      <c r="E8418">
        <v>593</v>
      </c>
      <c r="F8418">
        <v>523</v>
      </c>
    </row>
    <row r="8419" spans="1:7" x14ac:dyDescent="0.2">
      <c r="A8419">
        <v>3.2597024548968E+17</v>
      </c>
      <c r="B8419" t="s">
        <v>16104</v>
      </c>
      <c r="C8419" t="s">
        <v>16105</v>
      </c>
      <c r="D8419" s="1">
        <v>41385.661307870374</v>
      </c>
      <c r="E8419">
        <v>304</v>
      </c>
      <c r="F8419">
        <v>155</v>
      </c>
    </row>
    <row r="8420" spans="1:7" x14ac:dyDescent="0.2">
      <c r="A8420">
        <v>3.2597138182308198E+17</v>
      </c>
      <c r="B8420" t="s">
        <v>16106</v>
      </c>
      <c r="C8420" t="s">
        <v>16107</v>
      </c>
      <c r="D8420" s="1">
        <v>41385.664444444446</v>
      </c>
      <c r="E8420">
        <v>374</v>
      </c>
      <c r="F8420">
        <v>254</v>
      </c>
    </row>
    <row r="8421" spans="1:7" x14ac:dyDescent="0.2">
      <c r="A8421">
        <v>3.2597364427680902E+17</v>
      </c>
      <c r="B8421" t="s">
        <v>16108</v>
      </c>
      <c r="C8421" t="s">
        <v>16109</v>
      </c>
      <c r="D8421" s="1">
        <v>41385.670682870368</v>
      </c>
      <c r="E8421">
        <v>7299</v>
      </c>
      <c r="F8421">
        <v>7749</v>
      </c>
    </row>
    <row r="8422" spans="1:7" x14ac:dyDescent="0.2">
      <c r="A8422">
        <v>3.2597505497223501E+17</v>
      </c>
      <c r="B8422" t="s">
        <v>16110</v>
      </c>
      <c r="C8422" t="s">
        <v>16111</v>
      </c>
      <c r="D8422" s="1">
        <v>41385.674583333333</v>
      </c>
      <c r="E8422">
        <v>179</v>
      </c>
      <c r="F8422">
        <v>106</v>
      </c>
    </row>
    <row r="8423" spans="1:7" x14ac:dyDescent="0.2">
      <c r="A8423">
        <v>3.2597656590313402E+17</v>
      </c>
      <c r="B8423" t="s">
        <v>16112</v>
      </c>
      <c r="C8423" t="s">
        <v>16113</v>
      </c>
      <c r="D8423" s="1">
        <v>41385.678749999999</v>
      </c>
      <c r="E8423">
        <v>27</v>
      </c>
      <c r="F8423">
        <v>21</v>
      </c>
      <c r="G8423" t="e">
        <f>NextLevelStoner</f>
        <v>#NAME?</v>
      </c>
    </row>
    <row r="8424" spans="1:7" x14ac:dyDescent="0.2">
      <c r="A8424">
        <v>3.2597764157854899E+17</v>
      </c>
      <c r="B8424" t="s">
        <v>16114</v>
      </c>
      <c r="C8424" t="s">
        <v>16115</v>
      </c>
      <c r="D8424" s="1">
        <v>41385.681712962964</v>
      </c>
      <c r="E8424">
        <v>63</v>
      </c>
      <c r="F8424">
        <v>58</v>
      </c>
      <c r="G8424" t="s">
        <v>215</v>
      </c>
    </row>
    <row r="8425" spans="1:7" x14ac:dyDescent="0.2">
      <c r="A8425">
        <v>3.2598106010407699E+17</v>
      </c>
      <c r="B8425" t="s">
        <v>16116</v>
      </c>
      <c r="C8425" t="s">
        <v>16117</v>
      </c>
      <c r="D8425" s="1">
        <v>41385.691145833334</v>
      </c>
      <c r="E8425">
        <v>46</v>
      </c>
      <c r="F8425">
        <v>39</v>
      </c>
    </row>
    <row r="8426" spans="1:7" x14ac:dyDescent="0.2">
      <c r="A8426">
        <v>3.2598168399840397E+17</v>
      </c>
      <c r="B8426" t="s">
        <v>16118</v>
      </c>
      <c r="C8426" t="s">
        <v>16119</v>
      </c>
      <c r="D8426" s="1">
        <v>41385.692870370367</v>
      </c>
      <c r="E8426">
        <v>47</v>
      </c>
      <c r="F8426">
        <v>33</v>
      </c>
    </row>
    <row r="8427" spans="1:7" x14ac:dyDescent="0.2">
      <c r="A8427">
        <v>3.2598296904087898E+17</v>
      </c>
      <c r="B8427" t="s">
        <v>16120</v>
      </c>
      <c r="C8427" t="e">
        <f>_xlfn.SINGLE( CoachClintSwan tell me), what were They doing in the Park, playing checkers?</f>
        <v>#NAME?</v>
      </c>
      <c r="D8427" s="1">
        <v>41385.696412037039</v>
      </c>
      <c r="E8427">
        <v>145</v>
      </c>
      <c r="F8427">
        <v>89</v>
      </c>
      <c r="G8427" t="s">
        <v>89</v>
      </c>
    </row>
    <row r="8428" spans="1:7" x14ac:dyDescent="0.2">
      <c r="A8428">
        <v>3.2599434671542598E+17</v>
      </c>
      <c r="B8428" t="s">
        <v>16121</v>
      </c>
      <c r="C8428" t="s">
        <v>16122</v>
      </c>
      <c r="D8428" s="1">
        <v>41385.727812500001</v>
      </c>
      <c r="E8428">
        <v>14</v>
      </c>
      <c r="F8428">
        <v>8</v>
      </c>
      <c r="G8428" t="s">
        <v>215</v>
      </c>
    </row>
    <row r="8429" spans="1:7" x14ac:dyDescent="0.2">
      <c r="A8429">
        <v>3.2599592536756602E+17</v>
      </c>
      <c r="B8429" t="s">
        <v>16123</v>
      </c>
      <c r="C8429" t="s">
        <v>16124</v>
      </c>
      <c r="D8429" s="1">
        <v>41385.732164351852</v>
      </c>
      <c r="E8429">
        <v>207</v>
      </c>
      <c r="F8429">
        <v>230</v>
      </c>
    </row>
    <row r="8430" spans="1:7" x14ac:dyDescent="0.2">
      <c r="A8430">
        <v>3.2599688077969798E+17</v>
      </c>
      <c r="B8430" t="s">
        <v>16125</v>
      </c>
      <c r="C8430" t="s">
        <v>16126</v>
      </c>
      <c r="D8430" s="1">
        <v>41385.734803240739</v>
      </c>
      <c r="E8430">
        <v>478</v>
      </c>
      <c r="F8430">
        <v>173</v>
      </c>
    </row>
    <row r="8431" spans="1:7" x14ac:dyDescent="0.2">
      <c r="A8431">
        <v>3.2599931951579098E+17</v>
      </c>
      <c r="B8431" t="s">
        <v>16127</v>
      </c>
      <c r="C8431" t="s">
        <v>16128</v>
      </c>
      <c r="D8431" s="1">
        <v>41385.741539351853</v>
      </c>
      <c r="E8431">
        <v>53625</v>
      </c>
      <c r="F8431">
        <v>93879</v>
      </c>
    </row>
    <row r="8432" spans="1:7" x14ac:dyDescent="0.2">
      <c r="A8432">
        <v>3.2600131880631898E+17</v>
      </c>
      <c r="B8432" t="s">
        <v>16129</v>
      </c>
      <c r="C8432" t="s">
        <v>16130</v>
      </c>
      <c r="D8432" s="1">
        <v>41385.747048611112</v>
      </c>
      <c r="E8432">
        <v>236</v>
      </c>
      <c r="F8432">
        <v>134</v>
      </c>
    </row>
    <row r="8433" spans="1:8" x14ac:dyDescent="0.2">
      <c r="A8433">
        <v>3.2607721375989702E+17</v>
      </c>
      <c r="B8433" t="s">
        <v>16131</v>
      </c>
      <c r="C8433" t="s">
        <v>16132</v>
      </c>
      <c r="D8433" s="1">
        <v>41385.95648148148</v>
      </c>
      <c r="E8433">
        <v>39</v>
      </c>
      <c r="F8433">
        <v>17</v>
      </c>
    </row>
    <row r="8434" spans="1:8" x14ac:dyDescent="0.2">
      <c r="A8434">
        <v>3.2607800082945203E+17</v>
      </c>
      <c r="B8434" t="s">
        <v>16133</v>
      </c>
      <c r="C8434" t="s">
        <v>16134</v>
      </c>
      <c r="D8434" s="1">
        <v>41385.958657407406</v>
      </c>
      <c r="E8434">
        <v>55</v>
      </c>
      <c r="F8434">
        <v>19</v>
      </c>
    </row>
    <row r="8435" spans="1:8" x14ac:dyDescent="0.2">
      <c r="A8435">
        <v>3.2607896757878298E+17</v>
      </c>
      <c r="B8435" t="s">
        <v>16135</v>
      </c>
      <c r="C8435" t="s">
        <v>16136</v>
      </c>
      <c r="D8435" s="1">
        <v>41385.961319444446</v>
      </c>
      <c r="E8435">
        <v>92</v>
      </c>
      <c r="F8435">
        <v>66</v>
      </c>
    </row>
    <row r="8436" spans="1:8" x14ac:dyDescent="0.2">
      <c r="A8436">
        <v>3.2608664425818099E+17</v>
      </c>
      <c r="B8436" t="s">
        <v>16137</v>
      </c>
      <c r="C8436" t="s">
        <v>16138</v>
      </c>
      <c r="D8436" s="1">
        <v>41385.982511574075</v>
      </c>
      <c r="E8436">
        <v>409</v>
      </c>
      <c r="F8436">
        <v>184</v>
      </c>
    </row>
    <row r="8437" spans="1:8" x14ac:dyDescent="0.2">
      <c r="A8437">
        <v>3.2608954164144499E+17</v>
      </c>
      <c r="B8437" t="s">
        <v>16139</v>
      </c>
      <c r="C8437" t="s">
        <v>16140</v>
      </c>
      <c r="D8437" s="1">
        <v>41385.990497685183</v>
      </c>
      <c r="E8437">
        <v>529</v>
      </c>
      <c r="F8437">
        <v>307</v>
      </c>
    </row>
    <row r="8438" spans="1:8" x14ac:dyDescent="0.2">
      <c r="A8438">
        <v>3.2613891017238099E+17</v>
      </c>
      <c r="B8438" t="s">
        <v>16141</v>
      </c>
      <c r="C8438" t="s">
        <v>16142</v>
      </c>
      <c r="D8438" s="1">
        <v>41386.126736111109</v>
      </c>
      <c r="E8438">
        <v>14</v>
      </c>
      <c r="F8438">
        <v>15</v>
      </c>
      <c r="G8438" t="s">
        <v>89</v>
      </c>
      <c r="H8438" t="s">
        <v>390</v>
      </c>
    </row>
    <row r="8439" spans="1:8" x14ac:dyDescent="0.2">
      <c r="A8439">
        <v>3.2614017621466701E+17</v>
      </c>
      <c r="B8439" t="s">
        <v>16143</v>
      </c>
      <c r="C8439" t="s">
        <v>16144</v>
      </c>
      <c r="D8439" s="1">
        <v>41386.130231481482</v>
      </c>
      <c r="E8439">
        <v>41</v>
      </c>
      <c r="F8439">
        <v>27</v>
      </c>
      <c r="G8439" t="s">
        <v>89</v>
      </c>
    </row>
    <row r="8440" spans="1:8" x14ac:dyDescent="0.2">
      <c r="A8440">
        <v>3.2614065207942298E+17</v>
      </c>
      <c r="B8440" t="s">
        <v>16145</v>
      </c>
      <c r="C8440" t="s">
        <v>16146</v>
      </c>
      <c r="D8440" s="1">
        <v>41386.131539351853</v>
      </c>
      <c r="E8440">
        <v>23</v>
      </c>
      <c r="F8440">
        <v>24</v>
      </c>
      <c r="G8440" t="s">
        <v>89</v>
      </c>
      <c r="H8440" t="s">
        <v>390</v>
      </c>
    </row>
    <row r="8441" spans="1:8" x14ac:dyDescent="0.2">
      <c r="A8441">
        <v>3.2614106787335302E+17</v>
      </c>
      <c r="B8441" t="s">
        <v>16147</v>
      </c>
      <c r="C8441" t="s">
        <v>16148</v>
      </c>
      <c r="D8441" s="1">
        <v>41386.132685185185</v>
      </c>
      <c r="E8441">
        <v>41</v>
      </c>
      <c r="F8441">
        <v>34</v>
      </c>
      <c r="G8441" t="s">
        <v>89</v>
      </c>
    </row>
    <row r="8442" spans="1:8" x14ac:dyDescent="0.2">
      <c r="A8442">
        <v>3.2614176549096602E+17</v>
      </c>
      <c r="B8442" t="s">
        <v>16149</v>
      </c>
      <c r="C8442" t="s">
        <v>16150</v>
      </c>
      <c r="D8442" s="1">
        <v>41386.134606481479</v>
      </c>
      <c r="E8442">
        <v>40</v>
      </c>
      <c r="F8442">
        <v>41</v>
      </c>
    </row>
    <row r="8443" spans="1:8" x14ac:dyDescent="0.2">
      <c r="A8443">
        <v>3.2614329903756E+17</v>
      </c>
      <c r="B8443" t="s">
        <v>16151</v>
      </c>
      <c r="C8443" t="s">
        <v>16152</v>
      </c>
      <c r="D8443" s="1">
        <v>41386.138842592591</v>
      </c>
      <c r="E8443">
        <v>20</v>
      </c>
      <c r="F8443">
        <v>13</v>
      </c>
      <c r="G8443" t="s">
        <v>215</v>
      </c>
      <c r="H8443" t="s">
        <v>390</v>
      </c>
    </row>
    <row r="8444" spans="1:8" x14ac:dyDescent="0.2">
      <c r="A8444">
        <v>3.26146589192224E+17</v>
      </c>
      <c r="B8444" t="s">
        <v>16153</v>
      </c>
      <c r="C8444" t="s">
        <v>16154</v>
      </c>
      <c r="D8444" s="1">
        <v>41386.147928240738</v>
      </c>
      <c r="E8444">
        <v>12</v>
      </c>
      <c r="F8444">
        <v>10</v>
      </c>
      <c r="G8444" t="s">
        <v>89</v>
      </c>
      <c r="H8444" t="s">
        <v>390</v>
      </c>
    </row>
    <row r="8445" spans="1:8" x14ac:dyDescent="0.2">
      <c r="A8445">
        <v>3.2614724563854899E+17</v>
      </c>
      <c r="B8445" t="s">
        <v>16155</v>
      </c>
      <c r="C8445" t="s">
        <v>16156</v>
      </c>
      <c r="D8445" s="1">
        <v>41386.149733796294</v>
      </c>
      <c r="E8445">
        <v>12</v>
      </c>
      <c r="F8445">
        <v>7</v>
      </c>
      <c r="G8445" t="s">
        <v>89</v>
      </c>
      <c r="H8445" t="s">
        <v>390</v>
      </c>
    </row>
    <row r="8446" spans="1:8" x14ac:dyDescent="0.2">
      <c r="A8446">
        <v>3.2614863461587302E+17</v>
      </c>
      <c r="B8446" t="s">
        <v>16157</v>
      </c>
      <c r="C8446" t="s">
        <v>16158</v>
      </c>
      <c r="D8446" s="1">
        <v>41386.153564814813</v>
      </c>
      <c r="E8446">
        <v>17</v>
      </c>
      <c r="F8446">
        <v>11</v>
      </c>
      <c r="G8446" t="s">
        <v>89</v>
      </c>
      <c r="H8446" t="s">
        <v>390</v>
      </c>
    </row>
    <row r="8447" spans="1:8" x14ac:dyDescent="0.2">
      <c r="A8447">
        <v>3.2614978795301197E+17</v>
      </c>
      <c r="B8447" t="s">
        <v>16159</v>
      </c>
      <c r="C8447" t="s">
        <v>16160</v>
      </c>
      <c r="D8447" s="1">
        <v>41386.156747685185</v>
      </c>
      <c r="E8447">
        <v>23</v>
      </c>
      <c r="F8447">
        <v>11</v>
      </c>
      <c r="G8447" t="s">
        <v>215</v>
      </c>
      <c r="H8447" t="s">
        <v>390</v>
      </c>
    </row>
    <row r="8448" spans="1:8" x14ac:dyDescent="0.2">
      <c r="A8448">
        <v>3.2615250859670298E+17</v>
      </c>
      <c r="B8448" t="s">
        <v>16161</v>
      </c>
      <c r="C8448" t="s">
        <v>16162</v>
      </c>
      <c r="D8448" s="1">
        <v>41386.164259259262</v>
      </c>
      <c r="E8448">
        <v>14</v>
      </c>
      <c r="F8448">
        <v>12</v>
      </c>
      <c r="H8448" t="s">
        <v>390</v>
      </c>
    </row>
    <row r="8449" spans="1:8" x14ac:dyDescent="0.2">
      <c r="A8449">
        <v>3.2615456877590099E+17</v>
      </c>
      <c r="B8449" t="s">
        <v>16163</v>
      </c>
      <c r="C8449" t="s">
        <v>16164</v>
      </c>
      <c r="D8449" s="1">
        <v>41386.169942129629</v>
      </c>
      <c r="E8449">
        <v>13</v>
      </c>
      <c r="F8449">
        <v>8</v>
      </c>
      <c r="G8449" t="s">
        <v>89</v>
      </c>
      <c r="H8449" t="s">
        <v>390</v>
      </c>
    </row>
    <row r="8450" spans="1:8" x14ac:dyDescent="0.2">
      <c r="A8450">
        <v>3.2615821231744602E+17</v>
      </c>
      <c r="B8450" t="s">
        <v>16165</v>
      </c>
      <c r="C8450" t="s">
        <v>16166</v>
      </c>
      <c r="D8450" s="1">
        <v>41386.18</v>
      </c>
      <c r="E8450">
        <v>26</v>
      </c>
      <c r="F8450">
        <v>21</v>
      </c>
      <c r="H8450" t="s">
        <v>390</v>
      </c>
    </row>
    <row r="8451" spans="1:8" x14ac:dyDescent="0.2">
      <c r="A8451">
        <v>3.2615873281800602E+17</v>
      </c>
      <c r="B8451" t="s">
        <v>16167</v>
      </c>
      <c r="C8451" t="s">
        <v>16168</v>
      </c>
      <c r="D8451" s="1">
        <v>41386.181435185186</v>
      </c>
      <c r="E8451">
        <v>32</v>
      </c>
      <c r="F8451">
        <v>22</v>
      </c>
      <c r="H8451" t="s">
        <v>390</v>
      </c>
    </row>
    <row r="8452" spans="1:8" x14ac:dyDescent="0.2">
      <c r="A8452">
        <v>3.2616149611354502E+17</v>
      </c>
      <c r="B8452" t="s">
        <v>16169</v>
      </c>
      <c r="C8452" t="s">
        <v>16170</v>
      </c>
      <c r="D8452" s="1">
        <v>41386.189062500001</v>
      </c>
      <c r="E8452">
        <v>108</v>
      </c>
      <c r="F8452">
        <v>124</v>
      </c>
      <c r="G8452" t="s">
        <v>89</v>
      </c>
    </row>
    <row r="8453" spans="1:8" x14ac:dyDescent="0.2">
      <c r="A8453">
        <v>3.2616211010094598E+17</v>
      </c>
      <c r="B8453" t="s">
        <v>16171</v>
      </c>
      <c r="C8453" t="s">
        <v>16172</v>
      </c>
      <c r="D8453" s="1">
        <v>41386.190752314818</v>
      </c>
      <c r="E8453">
        <v>30</v>
      </c>
      <c r="F8453">
        <v>28</v>
      </c>
      <c r="H8453" t="s">
        <v>390</v>
      </c>
    </row>
    <row r="8454" spans="1:8" x14ac:dyDescent="0.2">
      <c r="A8454">
        <v>3.2616447518507802E+17</v>
      </c>
      <c r="B8454" t="s">
        <v>16173</v>
      </c>
      <c r="C8454" t="s">
        <v>16174</v>
      </c>
      <c r="D8454" s="1">
        <v>41386.197280092594</v>
      </c>
      <c r="E8454">
        <v>16</v>
      </c>
      <c r="F8454">
        <v>11</v>
      </c>
      <c r="H8454" t="s">
        <v>390</v>
      </c>
    </row>
    <row r="8455" spans="1:8" x14ac:dyDescent="0.2">
      <c r="A8455">
        <v>3.2616819413604301E+17</v>
      </c>
      <c r="B8455" t="s">
        <v>16175</v>
      </c>
      <c r="C8455" t="s">
        <v>16176</v>
      </c>
      <c r="D8455" s="1">
        <v>41386.207546296297</v>
      </c>
      <c r="E8455">
        <v>22</v>
      </c>
      <c r="F8455">
        <v>22</v>
      </c>
      <c r="H8455" t="s">
        <v>390</v>
      </c>
    </row>
    <row r="8456" spans="1:8" x14ac:dyDescent="0.2">
      <c r="A8456">
        <v>3.2622664624598598E+17</v>
      </c>
      <c r="B8456" t="s">
        <v>16177</v>
      </c>
      <c r="C8456" t="s">
        <v>16178</v>
      </c>
      <c r="D8456" s="1">
        <v>41386.368842592594</v>
      </c>
      <c r="E8456">
        <v>40</v>
      </c>
      <c r="F8456">
        <v>26</v>
      </c>
      <c r="G8456" t="s">
        <v>215</v>
      </c>
    </row>
    <row r="8457" spans="1:8" x14ac:dyDescent="0.2">
      <c r="A8457">
        <v>3.2622730584641901E+17</v>
      </c>
      <c r="B8457" t="s">
        <v>16179</v>
      </c>
      <c r="C8457" t="s">
        <v>16180</v>
      </c>
      <c r="D8457" s="1">
        <v>41386.370659722219</v>
      </c>
      <c r="E8457">
        <v>49</v>
      </c>
      <c r="F8457">
        <v>60</v>
      </c>
      <c r="G8457" t="s">
        <v>215</v>
      </c>
    </row>
    <row r="8458" spans="1:8" x14ac:dyDescent="0.2">
      <c r="A8458">
        <v>3.2622829675493299E+17</v>
      </c>
      <c r="B8458" t="s">
        <v>16181</v>
      </c>
      <c r="C8458" t="s">
        <v>16182</v>
      </c>
      <c r="D8458" s="1">
        <v>41386.373391203706</v>
      </c>
      <c r="E8458">
        <v>52</v>
      </c>
      <c r="F8458">
        <v>51</v>
      </c>
      <c r="G8458" t="s">
        <v>215</v>
      </c>
    </row>
    <row r="8459" spans="1:8" x14ac:dyDescent="0.2">
      <c r="A8459">
        <v>3.2622989466311398E+17</v>
      </c>
      <c r="B8459" t="s">
        <v>16183</v>
      </c>
      <c r="C8459" t="s">
        <v>16184</v>
      </c>
      <c r="D8459" s="1">
        <v>41386.377800925926</v>
      </c>
      <c r="E8459">
        <v>8</v>
      </c>
      <c r="F8459">
        <v>3</v>
      </c>
      <c r="G8459" t="s">
        <v>89</v>
      </c>
    </row>
    <row r="8460" spans="1:8" x14ac:dyDescent="0.2">
      <c r="A8460">
        <v>3.2628250478290099E+17</v>
      </c>
      <c r="B8460" t="s">
        <v>16185</v>
      </c>
      <c r="C8460" t="s">
        <v>16186</v>
      </c>
      <c r="D8460" s="1">
        <v>41386.522974537038</v>
      </c>
      <c r="E8460">
        <v>13</v>
      </c>
      <c r="F8460">
        <v>12</v>
      </c>
      <c r="G8460" t="s">
        <v>487</v>
      </c>
      <c r="H8460" t="s">
        <v>390</v>
      </c>
    </row>
    <row r="8461" spans="1:8" x14ac:dyDescent="0.2">
      <c r="A8461">
        <v>3.2628447535918598E+17</v>
      </c>
      <c r="B8461" t="s">
        <v>16187</v>
      </c>
      <c r="C8461" t="s">
        <v>16188</v>
      </c>
      <c r="D8461" s="1">
        <v>41386.528414351851</v>
      </c>
      <c r="E8461">
        <v>29</v>
      </c>
      <c r="F8461">
        <v>26</v>
      </c>
    </row>
    <row r="8462" spans="1:8" x14ac:dyDescent="0.2">
      <c r="A8462">
        <v>3.2628815981618298E+17</v>
      </c>
      <c r="B8462" t="s">
        <v>16189</v>
      </c>
      <c r="C8462" t="s">
        <v>16190</v>
      </c>
      <c r="D8462" s="1">
        <v>41386.538587962961</v>
      </c>
      <c r="E8462">
        <v>260</v>
      </c>
      <c r="F8462">
        <v>206</v>
      </c>
      <c r="G8462" t="s">
        <v>215</v>
      </c>
    </row>
    <row r="8463" spans="1:8" x14ac:dyDescent="0.2">
      <c r="A8463">
        <v>3.2630669764161901E+17</v>
      </c>
      <c r="B8463" t="s">
        <v>16191</v>
      </c>
      <c r="C8463" t="s">
        <v>16192</v>
      </c>
      <c r="D8463" s="1">
        <v>41386.589733796296</v>
      </c>
      <c r="E8463">
        <v>45</v>
      </c>
      <c r="F8463">
        <v>25</v>
      </c>
    </row>
    <row r="8464" spans="1:8" x14ac:dyDescent="0.2">
      <c r="A8464">
        <v>3.2630728647992902E+17</v>
      </c>
      <c r="B8464" t="s">
        <v>16193</v>
      </c>
      <c r="C8464" t="s">
        <v>16194</v>
      </c>
      <c r="D8464" s="1">
        <v>41386.591365740744</v>
      </c>
      <c r="E8464">
        <v>8</v>
      </c>
      <c r="F8464">
        <v>7</v>
      </c>
      <c r="G8464" t="s">
        <v>487</v>
      </c>
      <c r="H8464" t="s">
        <v>390</v>
      </c>
    </row>
    <row r="8465" spans="1:7" x14ac:dyDescent="0.2">
      <c r="A8465">
        <v>3.2631156958154701E+17</v>
      </c>
      <c r="B8465" t="s">
        <v>16195</v>
      </c>
      <c r="C8465" t="s">
        <v>16196</v>
      </c>
      <c r="D8465" s="1">
        <v>41386.603182870371</v>
      </c>
      <c r="E8465">
        <v>27</v>
      </c>
      <c r="F8465">
        <v>17</v>
      </c>
      <c r="G8465" t="s">
        <v>16197</v>
      </c>
    </row>
    <row r="8466" spans="1:7" x14ac:dyDescent="0.2">
      <c r="A8466">
        <v>3.2631236824834803E+17</v>
      </c>
      <c r="B8466" t="s">
        <v>16198</v>
      </c>
      <c r="C8466" t="s">
        <v>16199</v>
      </c>
      <c r="D8466" s="1">
        <v>41386.605381944442</v>
      </c>
      <c r="E8466">
        <v>8</v>
      </c>
      <c r="F8466">
        <v>3</v>
      </c>
      <c r="G8466" t="s">
        <v>9029</v>
      </c>
    </row>
    <row r="8467" spans="1:7" x14ac:dyDescent="0.2">
      <c r="A8467">
        <v>3.2631343289690899E+17</v>
      </c>
      <c r="B8467" t="s">
        <v>16200</v>
      </c>
      <c r="C8467" t="s">
        <v>16201</v>
      </c>
      <c r="D8467" s="1">
        <v>41386.60832175926</v>
      </c>
      <c r="E8467">
        <v>1</v>
      </c>
      <c r="F8467">
        <v>1</v>
      </c>
      <c r="G8467" t="s">
        <v>89</v>
      </c>
    </row>
    <row r="8468" spans="1:7" x14ac:dyDescent="0.2">
      <c r="A8468">
        <v>3.2631521736355398E+17</v>
      </c>
      <c r="B8468" t="s">
        <v>16202</v>
      </c>
      <c r="C8468" t="s">
        <v>16203</v>
      </c>
      <c r="D8468" s="1">
        <v>41386.613252314812</v>
      </c>
      <c r="E8468">
        <v>43</v>
      </c>
      <c r="F8468">
        <v>38</v>
      </c>
      <c r="G8468" t="s">
        <v>215</v>
      </c>
    </row>
    <row r="8469" spans="1:7" x14ac:dyDescent="0.2">
      <c r="A8469">
        <v>3.2636455522994899E+17</v>
      </c>
      <c r="B8469" t="s">
        <v>16204</v>
      </c>
      <c r="C8469" t="s">
        <v>16205</v>
      </c>
      <c r="D8469" s="1">
        <v>41386.749398148146</v>
      </c>
      <c r="E8469">
        <v>23</v>
      </c>
      <c r="F8469">
        <v>13</v>
      </c>
    </row>
    <row r="8470" spans="1:7" x14ac:dyDescent="0.2">
      <c r="A8470">
        <v>3.2636605954222797E+17</v>
      </c>
      <c r="B8470" t="s">
        <v>16206</v>
      </c>
      <c r="C8470" t="s">
        <v>16207</v>
      </c>
      <c r="D8470" s="1">
        <v>41386.753541666665</v>
      </c>
      <c r="E8470">
        <v>1</v>
      </c>
      <c r="F8470">
        <v>1</v>
      </c>
      <c r="G8470" t="s">
        <v>89</v>
      </c>
    </row>
    <row r="8471" spans="1:7" x14ac:dyDescent="0.2">
      <c r="A8471">
        <v>3.2636646892309197E+17</v>
      </c>
      <c r="B8471" t="s">
        <v>16208</v>
      </c>
      <c r="C8471" t="e">
        <f xml:space="preserve"> RamboFo Thanks.</f>
        <v>#NAME?</v>
      </c>
      <c r="D8471" s="1">
        <v>41386.754675925928</v>
      </c>
      <c r="E8471">
        <v>3</v>
      </c>
      <c r="F8471">
        <v>3</v>
      </c>
      <c r="G8471" t="s">
        <v>89</v>
      </c>
    </row>
    <row r="8472" spans="1:7" x14ac:dyDescent="0.2">
      <c r="A8472">
        <v>3.2636673459448602E+17</v>
      </c>
      <c r="B8472" t="s">
        <v>16209</v>
      </c>
      <c r="C8472" t="e">
        <f>TheNordicBroad Thank you.</f>
        <v>#NAME?</v>
      </c>
      <c r="D8472" s="1">
        <v>41386.75540509259</v>
      </c>
      <c r="E8472">
        <v>1</v>
      </c>
      <c r="F8472">
        <v>1</v>
      </c>
      <c r="G8472" t="e">
        <f>TheNordicBroad</f>
        <v>#NAME?</v>
      </c>
    </row>
    <row r="8473" spans="1:7" x14ac:dyDescent="0.2">
      <c r="A8473">
        <v>3.2636811154673203E+17</v>
      </c>
      <c r="B8473" t="s">
        <v>16210</v>
      </c>
      <c r="C8473" t="s">
        <v>16211</v>
      </c>
      <c r="D8473" s="1">
        <v>41386.759212962963</v>
      </c>
      <c r="E8473">
        <v>2625</v>
      </c>
      <c r="F8473">
        <v>1660</v>
      </c>
      <c r="G8473" t="s">
        <v>89</v>
      </c>
    </row>
    <row r="8474" spans="1:7" x14ac:dyDescent="0.2">
      <c r="A8474">
        <v>3.2636817099681299E+17</v>
      </c>
      <c r="B8474" t="s">
        <v>16212</v>
      </c>
      <c r="C8474" t="s">
        <v>16213</v>
      </c>
      <c r="D8474" s="1">
        <v>41386.759375000001</v>
      </c>
      <c r="E8474">
        <v>316</v>
      </c>
      <c r="F8474">
        <v>183</v>
      </c>
      <c r="G8474" t="s">
        <v>89</v>
      </c>
    </row>
    <row r="8475" spans="1:7" x14ac:dyDescent="0.2">
      <c r="A8475">
        <v>3.2637016881091699E+17</v>
      </c>
      <c r="B8475" t="s">
        <v>16214</v>
      </c>
      <c r="C8475" t="s">
        <v>16215</v>
      </c>
      <c r="D8475" s="1">
        <v>41386.764884259261</v>
      </c>
      <c r="E8475">
        <v>20</v>
      </c>
      <c r="F8475">
        <v>15</v>
      </c>
      <c r="G8475" t="s">
        <v>215</v>
      </c>
    </row>
    <row r="8476" spans="1:7" x14ac:dyDescent="0.2">
      <c r="A8476">
        <v>3.2637046357822202E+17</v>
      </c>
      <c r="B8476" t="s">
        <v>16216</v>
      </c>
      <c r="C8476" t="s">
        <v>16217</v>
      </c>
      <c r="D8476" s="1">
        <v>41386.765694444446</v>
      </c>
      <c r="E8476">
        <v>213</v>
      </c>
      <c r="F8476">
        <v>119</v>
      </c>
    </row>
    <row r="8477" spans="1:7" x14ac:dyDescent="0.2">
      <c r="A8477">
        <v>3.2639558944305901E+17</v>
      </c>
      <c r="B8477" t="s">
        <v>16218</v>
      </c>
      <c r="C8477" t="s">
        <v>16219</v>
      </c>
      <c r="D8477" s="1">
        <v>41386.835034722222</v>
      </c>
      <c r="E8477">
        <v>68</v>
      </c>
      <c r="F8477">
        <v>21</v>
      </c>
      <c r="G8477" t="s">
        <v>89</v>
      </c>
    </row>
    <row r="8478" spans="1:7" x14ac:dyDescent="0.2">
      <c r="A8478">
        <v>3.2639878197110701E+17</v>
      </c>
      <c r="B8478" t="s">
        <v>16220</v>
      </c>
      <c r="C8478" t="s">
        <v>16221</v>
      </c>
      <c r="D8478" s="1">
        <v>41386.843842592592</v>
      </c>
      <c r="E8478">
        <v>21</v>
      </c>
      <c r="F8478">
        <v>16</v>
      </c>
      <c r="G8478" t="s">
        <v>215</v>
      </c>
    </row>
    <row r="8479" spans="1:7" x14ac:dyDescent="0.2">
      <c r="A8479">
        <v>3.2639909508011597E+17</v>
      </c>
      <c r="B8479" t="s">
        <v>16222</v>
      </c>
      <c r="C8479" t="s">
        <v>16223</v>
      </c>
      <c r="D8479" s="1">
        <v>41386.844710648147</v>
      </c>
      <c r="E8479">
        <v>3</v>
      </c>
      <c r="F8479">
        <v>1</v>
      </c>
      <c r="G8479" t="s">
        <v>215</v>
      </c>
    </row>
    <row r="8480" spans="1:7" x14ac:dyDescent="0.2">
      <c r="A8480">
        <v>3.2640205112069702E+17</v>
      </c>
      <c r="B8480" t="s">
        <v>16224</v>
      </c>
      <c r="C8480" t="s">
        <v>16225</v>
      </c>
      <c r="D8480" s="1">
        <v>41386.852858796294</v>
      </c>
      <c r="E8480">
        <v>11</v>
      </c>
      <c r="F8480">
        <v>9</v>
      </c>
      <c r="G8480" t="e">
        <f>_xlfn.SINGLE( _xlfn.SINGLE(ClutchBa11er))</f>
        <v>#NAME?</v>
      </c>
    </row>
    <row r="8481" spans="1:7" x14ac:dyDescent="0.2">
      <c r="A8481">
        <v>3.2640389519679002E+17</v>
      </c>
      <c r="B8481" t="s">
        <v>16226</v>
      </c>
      <c r="C8481" t="s">
        <v>16227</v>
      </c>
      <c r="D8481" s="1">
        <v>41386.857951388891</v>
      </c>
      <c r="E8481">
        <v>104</v>
      </c>
      <c r="F8481">
        <v>60</v>
      </c>
      <c r="G8481" t="s">
        <v>576</v>
      </c>
    </row>
    <row r="8482" spans="1:7" x14ac:dyDescent="0.2">
      <c r="A8482">
        <v>3.26407645621784E+17</v>
      </c>
      <c r="B8482" t="s">
        <v>16228</v>
      </c>
      <c r="C8482" t="s">
        <v>16229</v>
      </c>
      <c r="D8482" s="1">
        <v>41386.868298611109</v>
      </c>
      <c r="E8482">
        <v>86</v>
      </c>
      <c r="F8482">
        <v>60</v>
      </c>
    </row>
    <row r="8483" spans="1:7" x14ac:dyDescent="0.2">
      <c r="A8483">
        <v>3.2642050124743398E+17</v>
      </c>
      <c r="B8483" t="s">
        <v>16230</v>
      </c>
      <c r="C8483" t="s">
        <v>16231</v>
      </c>
      <c r="D8483" s="1">
        <v>41386.903773148151</v>
      </c>
      <c r="E8483">
        <v>25</v>
      </c>
      <c r="F8483">
        <v>19</v>
      </c>
      <c r="G8483" t="s">
        <v>215</v>
      </c>
    </row>
    <row r="8484" spans="1:7" x14ac:dyDescent="0.2">
      <c r="A8484">
        <v>3.2642321761293498E+17</v>
      </c>
      <c r="B8484" t="s">
        <v>16232</v>
      </c>
      <c r="C8484" t="e">
        <f xml:space="preserve"> MarkkCole Happy Birthday Mark.</f>
        <v>#NAME?</v>
      </c>
      <c r="D8484" s="1">
        <v>41386.911273148151</v>
      </c>
      <c r="E8484">
        <v>3</v>
      </c>
      <c r="F8484">
        <v>1</v>
      </c>
      <c r="G8484" t="s">
        <v>89</v>
      </c>
    </row>
    <row r="8485" spans="1:7" x14ac:dyDescent="0.2">
      <c r="A8485">
        <v>3.2642906938842298E+17</v>
      </c>
      <c r="B8485" t="s">
        <v>16233</v>
      </c>
      <c r="C8485" t="s">
        <v>16234</v>
      </c>
      <c r="D8485" s="1">
        <v>41386.927418981482</v>
      </c>
      <c r="E8485">
        <v>186</v>
      </c>
      <c r="F8485">
        <v>113</v>
      </c>
    </row>
    <row r="8486" spans="1:7" x14ac:dyDescent="0.2">
      <c r="A8486">
        <v>3.2643091288151603E+17</v>
      </c>
      <c r="B8486" t="s">
        <v>16235</v>
      </c>
      <c r="C8486" t="s">
        <v>16236</v>
      </c>
      <c r="D8486" s="1">
        <v>41386.932511574072</v>
      </c>
      <c r="E8486">
        <v>161</v>
      </c>
      <c r="F8486">
        <v>111</v>
      </c>
    </row>
    <row r="8487" spans="1:7" x14ac:dyDescent="0.2">
      <c r="A8487">
        <v>3.2643307524654202E+17</v>
      </c>
      <c r="B8487" t="s">
        <v>16237</v>
      </c>
      <c r="C8487" t="s">
        <v>16238</v>
      </c>
      <c r="D8487" s="1">
        <v>41386.938472222224</v>
      </c>
      <c r="E8487">
        <v>727</v>
      </c>
      <c r="F8487">
        <v>251</v>
      </c>
    </row>
    <row r="8488" spans="1:7" x14ac:dyDescent="0.2">
      <c r="A8488">
        <v>3.2643317793149702E+17</v>
      </c>
      <c r="B8488" t="s">
        <v>16239</v>
      </c>
      <c r="C8488" t="s">
        <v>16240</v>
      </c>
      <c r="D8488" s="1">
        <v>41386.938761574071</v>
      </c>
      <c r="E8488">
        <v>3</v>
      </c>
      <c r="F8488">
        <v>1</v>
      </c>
      <c r="G8488" t="s">
        <v>89</v>
      </c>
    </row>
    <row r="8489" spans="1:7" x14ac:dyDescent="0.2">
      <c r="A8489">
        <v>3.2643952655165798E+17</v>
      </c>
      <c r="B8489" t="s">
        <v>16241</v>
      </c>
      <c r="C8489" t="s">
        <v>16242</v>
      </c>
      <c r="D8489" s="1">
        <v>41386.956273148149</v>
      </c>
      <c r="E8489">
        <v>936</v>
      </c>
      <c r="F8489">
        <v>633</v>
      </c>
    </row>
    <row r="8490" spans="1:7" x14ac:dyDescent="0.2">
      <c r="A8490">
        <v>3.2644154062709498E+17</v>
      </c>
      <c r="B8490" t="s">
        <v>16243</v>
      </c>
      <c r="C8490" t="s">
        <v>16244</v>
      </c>
      <c r="D8490" s="1">
        <v>41386.961828703701</v>
      </c>
      <c r="E8490">
        <v>731</v>
      </c>
      <c r="F8490">
        <v>276</v>
      </c>
    </row>
    <row r="8491" spans="1:7" x14ac:dyDescent="0.2">
      <c r="A8491">
        <v>3.2648340198722298E+17</v>
      </c>
      <c r="B8491" t="s">
        <v>16245</v>
      </c>
      <c r="C8491" t="s">
        <v>16246</v>
      </c>
      <c r="D8491" s="1">
        <v>41387.077349537038</v>
      </c>
      <c r="E8491">
        <v>1</v>
      </c>
      <c r="F8491">
        <v>1</v>
      </c>
      <c r="G8491" t="s">
        <v>89</v>
      </c>
    </row>
    <row r="8492" spans="1:7" x14ac:dyDescent="0.2">
      <c r="A8492">
        <v>3.26489591500656E+17</v>
      </c>
      <c r="B8492" t="s">
        <v>16247</v>
      </c>
      <c r="C8492" t="s">
        <v>16248</v>
      </c>
      <c r="D8492" s="1">
        <v>41387.09443287037</v>
      </c>
      <c r="E8492">
        <v>9</v>
      </c>
      <c r="F8492">
        <v>10</v>
      </c>
      <c r="G8492" t="s">
        <v>215</v>
      </c>
    </row>
    <row r="8493" spans="1:7" x14ac:dyDescent="0.2">
      <c r="A8493">
        <v>3.2649023349760397E+17</v>
      </c>
      <c r="B8493" t="s">
        <v>16249</v>
      </c>
      <c r="C8493" t="s">
        <v>16250</v>
      </c>
      <c r="D8493" s="1">
        <v>41387.096203703702</v>
      </c>
      <c r="E8493">
        <v>65</v>
      </c>
      <c r="F8493">
        <v>36</v>
      </c>
      <c r="G8493" t="s">
        <v>16251</v>
      </c>
    </row>
    <row r="8494" spans="1:7" x14ac:dyDescent="0.2">
      <c r="A8494">
        <v>3.2677741233767603E+17</v>
      </c>
      <c r="B8494" t="s">
        <v>16252</v>
      </c>
      <c r="C8494" t="s">
        <v>16253</v>
      </c>
      <c r="D8494" s="1">
        <v>41387.888657407406</v>
      </c>
      <c r="E8494">
        <v>176</v>
      </c>
      <c r="F8494">
        <v>80</v>
      </c>
    </row>
    <row r="8495" spans="1:7" x14ac:dyDescent="0.2">
      <c r="A8495">
        <v>3.2678117328618701E+17</v>
      </c>
      <c r="B8495" t="s">
        <v>16254</v>
      </c>
      <c r="C8495" t="s">
        <v>16255</v>
      </c>
      <c r="D8495" s="1">
        <v>41387.899039351854</v>
      </c>
      <c r="E8495">
        <v>746</v>
      </c>
      <c r="F8495">
        <v>797</v>
      </c>
    </row>
    <row r="8496" spans="1:7" x14ac:dyDescent="0.2">
      <c r="A8496">
        <v>3.2678179234029901E+17</v>
      </c>
      <c r="B8496" t="s">
        <v>16256</v>
      </c>
      <c r="C8496" t="s">
        <v>16257</v>
      </c>
      <c r="D8496" s="1">
        <v>41387.900752314818</v>
      </c>
      <c r="E8496">
        <v>519</v>
      </c>
      <c r="F8496">
        <v>340</v>
      </c>
    </row>
    <row r="8497" spans="1:8" x14ac:dyDescent="0.2">
      <c r="A8497">
        <v>3.2678345408996902E+17</v>
      </c>
      <c r="B8497" t="s">
        <v>16258</v>
      </c>
      <c r="C8497" t="s">
        <v>16259</v>
      </c>
      <c r="D8497" s="1">
        <v>41387.905335648145</v>
      </c>
      <c r="E8497">
        <v>781</v>
      </c>
      <c r="F8497">
        <v>1007</v>
      </c>
    </row>
    <row r="8498" spans="1:8" x14ac:dyDescent="0.2">
      <c r="A8498">
        <v>3.2678391135299098E+17</v>
      </c>
      <c r="B8498" t="s">
        <v>16260</v>
      </c>
      <c r="C8498" t="s">
        <v>16261</v>
      </c>
      <c r="D8498" s="1">
        <v>41387.906597222223</v>
      </c>
      <c r="E8498">
        <v>18</v>
      </c>
      <c r="F8498">
        <v>18</v>
      </c>
      <c r="G8498" t="s">
        <v>89</v>
      </c>
    </row>
    <row r="8499" spans="1:8" x14ac:dyDescent="0.2">
      <c r="A8499">
        <v>3.26787920600104E+17</v>
      </c>
      <c r="B8499" t="s">
        <v>16262</v>
      </c>
      <c r="C8499" t="s">
        <v>16263</v>
      </c>
      <c r="D8499" s="1">
        <v>41387.917662037034</v>
      </c>
      <c r="E8499">
        <v>19</v>
      </c>
      <c r="F8499">
        <v>9</v>
      </c>
      <c r="G8499" t="s">
        <v>89</v>
      </c>
    </row>
    <row r="8500" spans="1:8" x14ac:dyDescent="0.2">
      <c r="A8500">
        <v>3.2678936394819501E+17</v>
      </c>
      <c r="B8500" t="s">
        <v>16264</v>
      </c>
      <c r="C8500" t="s">
        <v>16265</v>
      </c>
      <c r="D8500" s="1">
        <v>41387.921643518515</v>
      </c>
      <c r="E8500">
        <v>17</v>
      </c>
      <c r="F8500">
        <v>7</v>
      </c>
      <c r="G8500" t="s">
        <v>89</v>
      </c>
    </row>
    <row r="8501" spans="1:8" x14ac:dyDescent="0.2">
      <c r="A8501">
        <v>3.26791014146768E+17</v>
      </c>
      <c r="B8501" t="s">
        <v>16266</v>
      </c>
      <c r="C8501" t="s">
        <v>16267</v>
      </c>
      <c r="D8501" s="1">
        <v>41387.926192129627</v>
      </c>
      <c r="E8501">
        <v>1162</v>
      </c>
      <c r="F8501">
        <v>639</v>
      </c>
    </row>
    <row r="8502" spans="1:8" x14ac:dyDescent="0.2">
      <c r="A8502">
        <v>3.2679310918906202E+17</v>
      </c>
      <c r="B8502" t="s">
        <v>16268</v>
      </c>
      <c r="C8502" t="s">
        <v>16269</v>
      </c>
      <c r="D8502" s="1">
        <v>41387.931979166664</v>
      </c>
      <c r="E8502">
        <v>2664</v>
      </c>
      <c r="F8502">
        <v>4050</v>
      </c>
      <c r="G8502" t="s">
        <v>89</v>
      </c>
    </row>
    <row r="8503" spans="1:8" x14ac:dyDescent="0.2">
      <c r="A8503">
        <v>3.2679319998313997E+17</v>
      </c>
      <c r="B8503" t="s">
        <v>16270</v>
      </c>
      <c r="C8503" t="s">
        <v>16271</v>
      </c>
      <c r="D8503" s="1">
        <v>41387.932233796295</v>
      </c>
      <c r="E8503">
        <v>162</v>
      </c>
      <c r="F8503">
        <v>112</v>
      </c>
      <c r="G8503" t="s">
        <v>89</v>
      </c>
    </row>
    <row r="8504" spans="1:8" x14ac:dyDescent="0.2">
      <c r="A8504">
        <v>3.2679894166656198E+17</v>
      </c>
      <c r="B8504" t="s">
        <v>16272</v>
      </c>
      <c r="C8504" t="s">
        <v>16273</v>
      </c>
      <c r="D8504" s="1">
        <v>41387.948067129626</v>
      </c>
      <c r="E8504">
        <v>46</v>
      </c>
      <c r="F8504">
        <v>31</v>
      </c>
      <c r="G8504" t="s">
        <v>215</v>
      </c>
    </row>
    <row r="8505" spans="1:8" x14ac:dyDescent="0.2">
      <c r="A8505">
        <v>3.2680513318908301E+17</v>
      </c>
      <c r="B8505" t="s">
        <v>16274</v>
      </c>
      <c r="C8505" t="s">
        <v>16275</v>
      </c>
      <c r="D8505" s="1">
        <v>41387.965162037035</v>
      </c>
      <c r="E8505">
        <v>22</v>
      </c>
      <c r="F8505">
        <v>19</v>
      </c>
      <c r="G8505" t="s">
        <v>215</v>
      </c>
      <c r="H8505" t="s">
        <v>390</v>
      </c>
    </row>
    <row r="8506" spans="1:8" x14ac:dyDescent="0.2">
      <c r="A8506">
        <v>3.2685143445485901E+17</v>
      </c>
      <c r="B8506" t="s">
        <v>16276</v>
      </c>
      <c r="C8506" t="s">
        <v>16277</v>
      </c>
      <c r="D8506" s="1">
        <v>41388.092928240738</v>
      </c>
      <c r="E8506">
        <v>44</v>
      </c>
      <c r="F8506">
        <v>49</v>
      </c>
      <c r="G8506" t="s">
        <v>215</v>
      </c>
    </row>
    <row r="8507" spans="1:8" x14ac:dyDescent="0.2">
      <c r="A8507">
        <v>3.2685368785724998E+17</v>
      </c>
      <c r="B8507" t="s">
        <v>16278</v>
      </c>
      <c r="C8507" t="s">
        <v>16279</v>
      </c>
      <c r="D8507" s="1">
        <v>41388.099143518521</v>
      </c>
      <c r="E8507">
        <v>0</v>
      </c>
      <c r="F8507">
        <v>1</v>
      </c>
      <c r="G8507" t="s">
        <v>89</v>
      </c>
    </row>
    <row r="8508" spans="1:8" x14ac:dyDescent="0.2">
      <c r="A8508">
        <v>3.2685603058995597E+17</v>
      </c>
      <c r="B8508" t="s">
        <v>16280</v>
      </c>
      <c r="C8508" t="s">
        <v>16281</v>
      </c>
      <c r="D8508" s="1">
        <v>41388.105613425927</v>
      </c>
      <c r="E8508">
        <v>48</v>
      </c>
      <c r="F8508">
        <v>65</v>
      </c>
      <c r="G8508" t="s">
        <v>89</v>
      </c>
    </row>
    <row r="8509" spans="1:8" x14ac:dyDescent="0.2">
      <c r="A8509">
        <v>3.2687203753040602E+17</v>
      </c>
      <c r="B8509" t="s">
        <v>16282</v>
      </c>
      <c r="C8509" t="s">
        <v>16283</v>
      </c>
      <c r="D8509" s="1">
        <v>41388.149780092594</v>
      </c>
      <c r="E8509">
        <v>36</v>
      </c>
      <c r="F8509">
        <v>47</v>
      </c>
      <c r="G8509" t="s">
        <v>215</v>
      </c>
    </row>
    <row r="8510" spans="1:8" x14ac:dyDescent="0.2">
      <c r="A8510">
        <v>3.2687452457652602E+17</v>
      </c>
      <c r="B8510" t="s">
        <v>16284</v>
      </c>
      <c r="C8510" t="s">
        <v>16285</v>
      </c>
      <c r="D8510" s="1">
        <v>41388.156643518516</v>
      </c>
      <c r="E8510">
        <v>222</v>
      </c>
      <c r="F8510">
        <v>177</v>
      </c>
    </row>
    <row r="8511" spans="1:8" x14ac:dyDescent="0.2">
      <c r="A8511">
        <v>3.2687562896611699E+17</v>
      </c>
      <c r="B8511" t="s">
        <v>16286</v>
      </c>
      <c r="C8511" t="s">
        <v>16287</v>
      </c>
      <c r="D8511" s="1">
        <v>41388.159687500003</v>
      </c>
      <c r="E8511">
        <v>305</v>
      </c>
      <c r="F8511">
        <v>216</v>
      </c>
    </row>
    <row r="8512" spans="1:8" x14ac:dyDescent="0.2">
      <c r="A8512">
        <v>3.2687627125667002E+17</v>
      </c>
      <c r="B8512" t="s">
        <v>16288</v>
      </c>
      <c r="C8512" t="s">
        <v>16289</v>
      </c>
      <c r="D8512" s="1">
        <v>41388.161458333336</v>
      </c>
      <c r="E8512">
        <v>11</v>
      </c>
      <c r="F8512">
        <v>12</v>
      </c>
      <c r="G8512" t="e">
        <f>penguin_rob</f>
        <v>#NAME?</v>
      </c>
    </row>
    <row r="8513" spans="1:8" x14ac:dyDescent="0.2">
      <c r="A8513">
        <v>3.26884217785024E+17</v>
      </c>
      <c r="B8513" t="s">
        <v>16290</v>
      </c>
      <c r="C8513" t="s">
        <v>16291</v>
      </c>
      <c r="D8513" s="1">
        <v>41388.183391203704</v>
      </c>
      <c r="E8513">
        <v>8</v>
      </c>
      <c r="F8513">
        <v>9</v>
      </c>
      <c r="G8513" t="s">
        <v>89</v>
      </c>
    </row>
    <row r="8514" spans="1:8" x14ac:dyDescent="0.2">
      <c r="A8514">
        <v>3.2688885922280602E+17</v>
      </c>
      <c r="B8514" t="s">
        <v>16292</v>
      </c>
      <c r="C8514" t="s">
        <v>16293</v>
      </c>
      <c r="D8514" s="1">
        <v>41388.196192129632</v>
      </c>
      <c r="E8514">
        <v>20</v>
      </c>
      <c r="F8514">
        <v>26</v>
      </c>
      <c r="G8514" t="s">
        <v>576</v>
      </c>
    </row>
    <row r="8515" spans="1:8" x14ac:dyDescent="0.2">
      <c r="A8515">
        <v>3.2689013424928301E+17</v>
      </c>
      <c r="B8515" t="s">
        <v>16294</v>
      </c>
      <c r="C8515" t="s">
        <v>16295</v>
      </c>
      <c r="D8515" s="1">
        <v>41388.19971064815</v>
      </c>
      <c r="E8515">
        <v>5</v>
      </c>
      <c r="F8515">
        <v>2</v>
      </c>
      <c r="G8515" t="s">
        <v>89</v>
      </c>
    </row>
    <row r="8516" spans="1:8" x14ac:dyDescent="0.2">
      <c r="A8516">
        <v>3.2695637748025299E+17</v>
      </c>
      <c r="B8516" t="s">
        <v>16296</v>
      </c>
      <c r="C8516" t="s">
        <v>16297</v>
      </c>
      <c r="D8516" s="1">
        <v>41388.382511574076</v>
      </c>
      <c r="E8516">
        <v>14</v>
      </c>
      <c r="F8516">
        <v>3</v>
      </c>
      <c r="G8516" t="s">
        <v>215</v>
      </c>
    </row>
    <row r="8517" spans="1:8" x14ac:dyDescent="0.2">
      <c r="A8517">
        <v>3.26959778163224E+17</v>
      </c>
      <c r="B8517" t="s">
        <v>16298</v>
      </c>
      <c r="C8517" t="s">
        <v>16299</v>
      </c>
      <c r="D8517" s="1">
        <v>41388.391898148147</v>
      </c>
      <c r="E8517">
        <v>5</v>
      </c>
      <c r="F8517">
        <v>3</v>
      </c>
      <c r="G8517" t="e">
        <f>bitchforshort</f>
        <v>#NAME?</v>
      </c>
    </row>
    <row r="8518" spans="1:8" x14ac:dyDescent="0.2">
      <c r="A8518">
        <v>3.2696225014337101E+17</v>
      </c>
      <c r="B8518" t="s">
        <v>16300</v>
      </c>
      <c r="C8518" t="s">
        <v>16301</v>
      </c>
      <c r="D8518" s="1">
        <v>41388.398715277777</v>
      </c>
      <c r="E8518">
        <v>1838</v>
      </c>
      <c r="F8518">
        <v>2775</v>
      </c>
    </row>
    <row r="8519" spans="1:8" x14ac:dyDescent="0.2">
      <c r="A8519">
        <v>3.2696268747926701E+17</v>
      </c>
      <c r="B8519" t="s">
        <v>16302</v>
      </c>
      <c r="C8519" t="s">
        <v>16303</v>
      </c>
      <c r="D8519" s="1">
        <v>41388.399930555555</v>
      </c>
      <c r="E8519">
        <v>11</v>
      </c>
      <c r="F8519">
        <v>8</v>
      </c>
      <c r="G8519" t="s">
        <v>215</v>
      </c>
    </row>
    <row r="8520" spans="1:8" x14ac:dyDescent="0.2">
      <c r="A8520">
        <v>3.2696496877798099E+17</v>
      </c>
      <c r="B8520" t="s">
        <v>16304</v>
      </c>
      <c r="C8520" t="s">
        <v>16305</v>
      </c>
      <c r="D8520" s="1">
        <v>41388.406215277777</v>
      </c>
      <c r="E8520">
        <v>10</v>
      </c>
      <c r="F8520">
        <v>8</v>
      </c>
      <c r="G8520" t="s">
        <v>215</v>
      </c>
    </row>
    <row r="8521" spans="1:8" x14ac:dyDescent="0.2">
      <c r="A8521">
        <v>3.2696866328873702E+17</v>
      </c>
      <c r="B8521" t="s">
        <v>16306</v>
      </c>
      <c r="C8521" t="s">
        <v>16307</v>
      </c>
      <c r="D8521" s="1">
        <v>41388.416412037041</v>
      </c>
      <c r="E8521">
        <v>5</v>
      </c>
      <c r="F8521">
        <v>5</v>
      </c>
      <c r="G8521" t="s">
        <v>487</v>
      </c>
    </row>
    <row r="8522" spans="1:8" x14ac:dyDescent="0.2">
      <c r="A8522">
        <v>3.2697002946161402E+17</v>
      </c>
      <c r="B8522" t="s">
        <v>16308</v>
      </c>
      <c r="C8522" t="s">
        <v>16309</v>
      </c>
      <c r="D8522" s="1">
        <v>41388.420185185183</v>
      </c>
      <c r="E8522">
        <v>1592</v>
      </c>
      <c r="F8522">
        <v>2218</v>
      </c>
      <c r="G8522" t="s">
        <v>215</v>
      </c>
    </row>
    <row r="8523" spans="1:8" x14ac:dyDescent="0.2">
      <c r="A8523">
        <v>3.2697040797238003E+17</v>
      </c>
      <c r="B8523" t="s">
        <v>16310</v>
      </c>
      <c r="C8523" t="s">
        <v>16311</v>
      </c>
      <c r="D8523" s="1">
        <v>41388.421226851853</v>
      </c>
      <c r="E8523">
        <v>0</v>
      </c>
      <c r="F8523">
        <v>0</v>
      </c>
      <c r="G8523" t="s">
        <v>89</v>
      </c>
    </row>
    <row r="8524" spans="1:8" x14ac:dyDescent="0.2">
      <c r="A8524">
        <v>3.26970938740592E+17</v>
      </c>
      <c r="B8524" t="s">
        <v>16312</v>
      </c>
      <c r="C8524" t="s">
        <v>16313</v>
      </c>
      <c r="D8524" s="1">
        <v>41388.422696759262</v>
      </c>
      <c r="E8524">
        <v>8</v>
      </c>
      <c r="F8524">
        <v>3</v>
      </c>
      <c r="G8524" t="s">
        <v>576</v>
      </c>
    </row>
    <row r="8525" spans="1:8" x14ac:dyDescent="0.2">
      <c r="A8525">
        <v>3.2697166464459098E+17</v>
      </c>
      <c r="B8525" t="s">
        <v>16314</v>
      </c>
      <c r="C8525" t="s">
        <v>16315</v>
      </c>
      <c r="D8525" s="1">
        <v>41388.424699074072</v>
      </c>
      <c r="E8525">
        <v>23</v>
      </c>
      <c r="F8525">
        <v>28</v>
      </c>
      <c r="G8525" t="s">
        <v>215</v>
      </c>
    </row>
    <row r="8526" spans="1:8" x14ac:dyDescent="0.2">
      <c r="A8526">
        <v>3.2697212808163302E+17</v>
      </c>
      <c r="B8526" t="s">
        <v>16316</v>
      </c>
      <c r="C8526" t="s">
        <v>16317</v>
      </c>
      <c r="D8526" s="1">
        <v>41388.42597222222</v>
      </c>
      <c r="E8526">
        <v>7</v>
      </c>
      <c r="F8526">
        <v>3</v>
      </c>
      <c r="G8526" t="s">
        <v>215</v>
      </c>
    </row>
    <row r="8527" spans="1:8" x14ac:dyDescent="0.2">
      <c r="A8527">
        <v>3.2697259658119098E+17</v>
      </c>
      <c r="B8527" t="s">
        <v>16318</v>
      </c>
      <c r="C8527" t="s">
        <v>16319</v>
      </c>
      <c r="D8527" s="1">
        <v>41388.427268518521</v>
      </c>
      <c r="E8527">
        <v>30</v>
      </c>
      <c r="F8527">
        <v>23</v>
      </c>
      <c r="G8527" t="s">
        <v>215</v>
      </c>
    </row>
    <row r="8528" spans="1:8" x14ac:dyDescent="0.2">
      <c r="A8528">
        <v>3.2697451933820902E+17</v>
      </c>
      <c r="B8528" t="s">
        <v>16320</v>
      </c>
      <c r="C8528" t="s">
        <v>16321</v>
      </c>
      <c r="D8528" s="1">
        <v>41388.432569444441</v>
      </c>
      <c r="E8528">
        <v>8</v>
      </c>
      <c r="F8528">
        <v>10</v>
      </c>
      <c r="G8528" t="s">
        <v>215</v>
      </c>
      <c r="H8528" t="s">
        <v>616</v>
      </c>
    </row>
    <row r="8529" spans="1:8" x14ac:dyDescent="0.2">
      <c r="A8529">
        <v>3.2697559911984301E+17</v>
      </c>
      <c r="B8529" t="s">
        <v>16322</v>
      </c>
      <c r="C8529" t="s">
        <v>16323</v>
      </c>
      <c r="D8529" s="1">
        <v>41388.435555555552</v>
      </c>
      <c r="E8529">
        <v>64</v>
      </c>
      <c r="F8529">
        <v>45</v>
      </c>
      <c r="G8529" t="s">
        <v>215</v>
      </c>
    </row>
    <row r="8530" spans="1:8" x14ac:dyDescent="0.2">
      <c r="A8530">
        <v>3.2697583869847098E+17</v>
      </c>
      <c r="B8530" t="s">
        <v>16324</v>
      </c>
      <c r="C8530" t="s">
        <v>16325</v>
      </c>
      <c r="D8530" s="1">
        <v>41388.436215277776</v>
      </c>
      <c r="E8530">
        <v>7</v>
      </c>
      <c r="F8530">
        <v>5</v>
      </c>
      <c r="G8530" t="s">
        <v>487</v>
      </c>
    </row>
    <row r="8531" spans="1:8" x14ac:dyDescent="0.2">
      <c r="A8531">
        <v>3.26977545352392E+17</v>
      </c>
      <c r="B8531" t="s">
        <v>16326</v>
      </c>
      <c r="C8531" t="s">
        <v>16327</v>
      </c>
      <c r="D8531" s="1">
        <v>41388.440925925926</v>
      </c>
      <c r="E8531">
        <v>505</v>
      </c>
      <c r="F8531">
        <v>900</v>
      </c>
    </row>
    <row r="8532" spans="1:8" x14ac:dyDescent="0.2">
      <c r="A8532">
        <v>3.2698067450868902E+17</v>
      </c>
      <c r="B8532" t="s">
        <v>16328</v>
      </c>
      <c r="C8532" t="e">
        <f>_xlfn.SINGLE( RebeccaErin_ They were viciously attacking other people in the Park)-nice guys?</f>
        <v>#NAME?</v>
      </c>
      <c r="D8532" s="1">
        <v>41388.449560185189</v>
      </c>
      <c r="E8532">
        <v>164</v>
      </c>
      <c r="F8532">
        <v>305</v>
      </c>
      <c r="G8532" t="s">
        <v>89</v>
      </c>
    </row>
    <row r="8533" spans="1:8" x14ac:dyDescent="0.2">
      <c r="A8533">
        <v>3.2698118788732499E+17</v>
      </c>
      <c r="B8533" t="s">
        <v>16329</v>
      </c>
      <c r="C8533" t="s">
        <v>16330</v>
      </c>
      <c r="D8533" s="1">
        <v>41388.450972222221</v>
      </c>
      <c r="E8533">
        <v>0</v>
      </c>
      <c r="F8533">
        <v>1</v>
      </c>
      <c r="G8533" t="s">
        <v>89</v>
      </c>
    </row>
    <row r="8534" spans="1:8" x14ac:dyDescent="0.2">
      <c r="A8534">
        <v>3.2698227703483098E+17</v>
      </c>
      <c r="B8534" t="s">
        <v>16331</v>
      </c>
      <c r="C8534" t="s">
        <v>16332</v>
      </c>
      <c r="D8534" s="1">
        <v>41388.453981481478</v>
      </c>
      <c r="E8534">
        <v>4</v>
      </c>
      <c r="F8534">
        <v>7</v>
      </c>
      <c r="G8534" t="s">
        <v>16333</v>
      </c>
    </row>
    <row r="8535" spans="1:8" x14ac:dyDescent="0.2">
      <c r="A8535">
        <v>3.2698419426794202E+17</v>
      </c>
      <c r="B8535" t="s">
        <v>16334</v>
      </c>
      <c r="C8535" t="s">
        <v>16335</v>
      </c>
      <c r="D8535" s="1">
        <v>41388.459270833337</v>
      </c>
      <c r="E8535">
        <v>7</v>
      </c>
      <c r="F8535">
        <v>8</v>
      </c>
      <c r="G8535" t="s">
        <v>215</v>
      </c>
    </row>
    <row r="8536" spans="1:8" x14ac:dyDescent="0.2">
      <c r="A8536">
        <v>3.2698498623225402E+17</v>
      </c>
      <c r="B8536" t="s">
        <v>16336</v>
      </c>
      <c r="C8536" t="s">
        <v>16337</v>
      </c>
      <c r="D8536" s="1">
        <v>41388.461458333331</v>
      </c>
      <c r="E8536">
        <v>5</v>
      </c>
      <c r="F8536">
        <v>7</v>
      </c>
      <c r="G8536" t="s">
        <v>215</v>
      </c>
    </row>
    <row r="8537" spans="1:8" x14ac:dyDescent="0.2">
      <c r="A8537">
        <v>3.2698609267706598E+17</v>
      </c>
      <c r="B8537" t="s">
        <v>16338</v>
      </c>
      <c r="C8537" t="s">
        <v>16339</v>
      </c>
      <c r="D8537" s="1">
        <v>41388.464513888888</v>
      </c>
      <c r="E8537">
        <v>11</v>
      </c>
      <c r="F8537">
        <v>5</v>
      </c>
      <c r="G8537" t="s">
        <v>215</v>
      </c>
    </row>
    <row r="8538" spans="1:8" x14ac:dyDescent="0.2">
      <c r="A8538">
        <v>3.2698719412644998E+17</v>
      </c>
      <c r="B8538" t="s">
        <v>16340</v>
      </c>
      <c r="C8538" t="s">
        <v>16341</v>
      </c>
      <c r="D8538" s="1">
        <v>41388.467546296299</v>
      </c>
      <c r="E8538">
        <v>8</v>
      </c>
      <c r="F8538">
        <v>4</v>
      </c>
      <c r="G8538" t="s">
        <v>215</v>
      </c>
    </row>
    <row r="8539" spans="1:8" x14ac:dyDescent="0.2">
      <c r="A8539">
        <v>3.2698791581518598E+17</v>
      </c>
      <c r="B8539" t="s">
        <v>16342</v>
      </c>
      <c r="C8539" t="s">
        <v>16343</v>
      </c>
      <c r="D8539" s="1">
        <v>41388.469537037039</v>
      </c>
      <c r="E8539">
        <v>8</v>
      </c>
      <c r="F8539">
        <v>3</v>
      </c>
      <c r="G8539" t="s">
        <v>215</v>
      </c>
    </row>
    <row r="8540" spans="1:8" x14ac:dyDescent="0.2">
      <c r="A8540">
        <v>3.2698878938802502E+17</v>
      </c>
      <c r="B8540" t="s">
        <v>16344</v>
      </c>
      <c r="C8540" t="s">
        <v>16345</v>
      </c>
      <c r="D8540" s="1">
        <v>41388.471956018519</v>
      </c>
      <c r="E8540">
        <v>43</v>
      </c>
      <c r="F8540">
        <v>41</v>
      </c>
      <c r="G8540" t="s">
        <v>215</v>
      </c>
    </row>
    <row r="8541" spans="1:8" x14ac:dyDescent="0.2">
      <c r="A8541">
        <v>3.2699010232681203E+17</v>
      </c>
      <c r="B8541" t="s">
        <v>16346</v>
      </c>
      <c r="C8541" t="s">
        <v>16347</v>
      </c>
      <c r="D8541" s="1">
        <v>41388.475578703707</v>
      </c>
      <c r="E8541">
        <v>35</v>
      </c>
      <c r="F8541">
        <v>28</v>
      </c>
      <c r="G8541" t="s">
        <v>215</v>
      </c>
    </row>
    <row r="8542" spans="1:8" x14ac:dyDescent="0.2">
      <c r="A8542">
        <v>3.2699135344995098E+17</v>
      </c>
      <c r="B8542" t="s">
        <v>16348</v>
      </c>
      <c r="C8542" t="s">
        <v>16349</v>
      </c>
      <c r="D8542" s="1">
        <v>41388.479027777779</v>
      </c>
      <c r="E8542">
        <v>49</v>
      </c>
      <c r="F8542">
        <v>56</v>
      </c>
      <c r="G8542" t="s">
        <v>215</v>
      </c>
    </row>
    <row r="8543" spans="1:8" x14ac:dyDescent="0.2">
      <c r="A8543">
        <v>3.2699258648304397E+17</v>
      </c>
      <c r="B8543" t="s">
        <v>16350</v>
      </c>
      <c r="C8543" t="s">
        <v>16351</v>
      </c>
      <c r="D8543" s="1">
        <v>41388.482430555552</v>
      </c>
      <c r="E8543">
        <v>25</v>
      </c>
      <c r="F8543">
        <v>26</v>
      </c>
      <c r="G8543" t="s">
        <v>215</v>
      </c>
    </row>
    <row r="8544" spans="1:8" x14ac:dyDescent="0.2">
      <c r="A8544">
        <v>3.26993056857464E+17</v>
      </c>
      <c r="B8544" t="s">
        <v>16352</v>
      </c>
      <c r="C8544" t="s">
        <v>16353</v>
      </c>
      <c r="D8544" s="1">
        <v>41388.483726851853</v>
      </c>
      <c r="E8544">
        <v>17</v>
      </c>
      <c r="F8544">
        <v>25</v>
      </c>
      <c r="G8544" t="s">
        <v>215</v>
      </c>
      <c r="H8544" t="s">
        <v>390</v>
      </c>
    </row>
    <row r="8545" spans="1:7" x14ac:dyDescent="0.2">
      <c r="A8545">
        <v>3.2701475502804102E+17</v>
      </c>
      <c r="B8545" t="s">
        <v>16354</v>
      </c>
      <c r="C8545" t="s">
        <v>16355</v>
      </c>
      <c r="D8545" s="1">
        <v>41388.543599537035</v>
      </c>
      <c r="E8545">
        <v>13</v>
      </c>
      <c r="F8545">
        <v>14</v>
      </c>
      <c r="G8545" t="s">
        <v>215</v>
      </c>
    </row>
    <row r="8546" spans="1:7" x14ac:dyDescent="0.2">
      <c r="A8546">
        <v>3.2701611989652998E+17</v>
      </c>
      <c r="B8546" t="s">
        <v>16356</v>
      </c>
      <c r="C8546" t="s">
        <v>16357</v>
      </c>
      <c r="D8546" s="1">
        <v>41388.547372685185</v>
      </c>
      <c r="E8546">
        <v>1</v>
      </c>
      <c r="F8546">
        <v>1</v>
      </c>
      <c r="G8546" t="s">
        <v>89</v>
      </c>
    </row>
    <row r="8547" spans="1:7" x14ac:dyDescent="0.2">
      <c r="A8547">
        <v>3.2701718725881402E+17</v>
      </c>
      <c r="B8547" t="s">
        <v>16358</v>
      </c>
      <c r="C8547" t="s">
        <v>16359</v>
      </c>
      <c r="D8547" s="1">
        <v>41388.550312500003</v>
      </c>
      <c r="E8547">
        <v>87</v>
      </c>
      <c r="F8547">
        <v>43</v>
      </c>
    </row>
    <row r="8548" spans="1:7" x14ac:dyDescent="0.2">
      <c r="A8548">
        <v>3.2701743520928102E+17</v>
      </c>
      <c r="B8548" t="s">
        <v>16360</v>
      </c>
      <c r="C8548" t="s">
        <v>16361</v>
      </c>
      <c r="D8548" s="1">
        <v>41388.550995370373</v>
      </c>
      <c r="E8548">
        <v>25</v>
      </c>
      <c r="F8548">
        <v>22</v>
      </c>
      <c r="G8548" t="s">
        <v>215</v>
      </c>
    </row>
    <row r="8549" spans="1:7" x14ac:dyDescent="0.2">
      <c r="A8549">
        <v>3.2701887430014899E+17</v>
      </c>
      <c r="B8549" t="s">
        <v>16362</v>
      </c>
      <c r="C8549" t="s">
        <v>16363</v>
      </c>
      <c r="D8549" s="1">
        <v>41388.554976851854</v>
      </c>
      <c r="E8549">
        <v>131</v>
      </c>
      <c r="F8549">
        <v>42</v>
      </c>
    </row>
    <row r="8550" spans="1:7" x14ac:dyDescent="0.2">
      <c r="A8550">
        <v>3.2702066403904301E+17</v>
      </c>
      <c r="B8550" t="s">
        <v>16364</v>
      </c>
      <c r="C8550" t="s">
        <v>16365</v>
      </c>
      <c r="D8550" s="1">
        <v>41388.559907407405</v>
      </c>
      <c r="E8550">
        <v>177</v>
      </c>
      <c r="F8550">
        <v>73</v>
      </c>
    </row>
    <row r="8551" spans="1:7" x14ac:dyDescent="0.2">
      <c r="A8551">
        <v>3.27037746000568E+17</v>
      </c>
      <c r="B8551" t="s">
        <v>16366</v>
      </c>
      <c r="C8551" t="s">
        <v>16367</v>
      </c>
      <c r="D8551" s="1">
        <v>41388.607048611113</v>
      </c>
      <c r="E8551">
        <v>29</v>
      </c>
      <c r="F8551">
        <v>14</v>
      </c>
      <c r="G8551" t="s">
        <v>215</v>
      </c>
    </row>
    <row r="8552" spans="1:7" x14ac:dyDescent="0.2">
      <c r="A8552">
        <v>3.27041511525064E+17</v>
      </c>
      <c r="B8552" t="s">
        <v>16368</v>
      </c>
      <c r="C8552" t="s">
        <v>16369</v>
      </c>
      <c r="D8552" s="1">
        <v>41388.617442129631</v>
      </c>
      <c r="E8552">
        <v>38</v>
      </c>
      <c r="F8552">
        <v>33</v>
      </c>
      <c r="G8552" t="s">
        <v>16370</v>
      </c>
    </row>
    <row r="8553" spans="1:7" x14ac:dyDescent="0.2">
      <c r="A8553">
        <v>3.2706497519147002E+17</v>
      </c>
      <c r="B8553" t="s">
        <v>16371</v>
      </c>
      <c r="C8553" t="s">
        <v>16372</v>
      </c>
      <c r="D8553" s="1">
        <v>41388.682187500002</v>
      </c>
      <c r="E8553">
        <v>0</v>
      </c>
      <c r="F8553">
        <v>0</v>
      </c>
      <c r="G8553" t="e">
        <f>GabiRyan1990</f>
        <v>#NAME?</v>
      </c>
    </row>
    <row r="8554" spans="1:7" x14ac:dyDescent="0.2">
      <c r="A8554">
        <v>3.2706554510929901E+17</v>
      </c>
      <c r="B8554" t="s">
        <v>16373</v>
      </c>
      <c r="C8554" t="e">
        <f>_xlfn.SINGLE( wvcarsong Okay), please say hello to her for me.</f>
        <v>#NAME?</v>
      </c>
      <c r="D8554" s="1">
        <v>41388.683761574073</v>
      </c>
      <c r="E8554">
        <v>13</v>
      </c>
      <c r="F8554">
        <v>47</v>
      </c>
      <c r="G8554" t="s">
        <v>89</v>
      </c>
    </row>
    <row r="8555" spans="1:7" x14ac:dyDescent="0.2">
      <c r="A8555">
        <v>3.2706575468187597E+17</v>
      </c>
      <c r="B8555" t="s">
        <v>16374</v>
      </c>
      <c r="C8555" t="e">
        <f>_xlfn.SINGLE(DukeJrII very Sad)--Thanks.</f>
        <v>#NAME?</v>
      </c>
      <c r="D8555" s="1">
        <v>41388.684340277781</v>
      </c>
      <c r="E8555">
        <v>4</v>
      </c>
      <c r="F8555">
        <v>31</v>
      </c>
      <c r="G8555" t="e">
        <f>DukeJrII</f>
        <v>#NAME?</v>
      </c>
    </row>
    <row r="8556" spans="1:7" x14ac:dyDescent="0.2">
      <c r="A8556">
        <v>3.2706714143621901E+17</v>
      </c>
      <c r="B8556" t="s">
        <v>16375</v>
      </c>
      <c r="C8556" t="s">
        <v>16376</v>
      </c>
      <c r="D8556" s="1">
        <v>41388.688159722224</v>
      </c>
      <c r="E8556">
        <v>5</v>
      </c>
      <c r="F8556">
        <v>1</v>
      </c>
      <c r="G8556" t="s">
        <v>89</v>
      </c>
    </row>
    <row r="8557" spans="1:7" x14ac:dyDescent="0.2">
      <c r="A8557">
        <v>3.2707672042545101E+17</v>
      </c>
      <c r="B8557" t="s">
        <v>16377</v>
      </c>
      <c r="C8557" t="s">
        <v>16378</v>
      </c>
      <c r="D8557" s="1">
        <v>41388.714594907404</v>
      </c>
      <c r="E8557">
        <v>2498</v>
      </c>
      <c r="F8557">
        <v>2852</v>
      </c>
      <c r="G8557" t="s">
        <v>89</v>
      </c>
    </row>
    <row r="8558" spans="1:7" x14ac:dyDescent="0.2">
      <c r="A8558">
        <v>3.2707707338033101E+17</v>
      </c>
      <c r="B8558" t="s">
        <v>16379</v>
      </c>
      <c r="C8558" t="s">
        <v>16380</v>
      </c>
      <c r="D8558" s="1">
        <v>41388.715567129628</v>
      </c>
      <c r="E8558">
        <v>6452</v>
      </c>
      <c r="F8558">
        <v>6510</v>
      </c>
    </row>
    <row r="8559" spans="1:7" x14ac:dyDescent="0.2">
      <c r="A8559">
        <v>3.2710090127169101E+17</v>
      </c>
      <c r="B8559" t="s">
        <v>16381</v>
      </c>
      <c r="C8559" t="s">
        <v>16382</v>
      </c>
      <c r="D8559" s="1">
        <v>41388.781319444446</v>
      </c>
      <c r="E8559">
        <v>521</v>
      </c>
      <c r="F8559">
        <v>184</v>
      </c>
    </row>
    <row r="8560" spans="1:7" x14ac:dyDescent="0.2">
      <c r="A8560">
        <v>3.2710417547958598E+17</v>
      </c>
      <c r="B8560" t="s">
        <v>16383</v>
      </c>
      <c r="C8560" t="s">
        <v>16384</v>
      </c>
      <c r="D8560" s="1">
        <v>41388.790358796294</v>
      </c>
      <c r="E8560">
        <v>166</v>
      </c>
      <c r="F8560">
        <v>42</v>
      </c>
      <c r="G8560" t="s">
        <v>89</v>
      </c>
    </row>
    <row r="8561" spans="1:8" x14ac:dyDescent="0.2">
      <c r="A8561">
        <v>3.2710513253168698E+17</v>
      </c>
      <c r="B8561" t="s">
        <v>16385</v>
      </c>
      <c r="C8561" t="s">
        <v>16386</v>
      </c>
      <c r="D8561" s="1">
        <v>41388.792997685188</v>
      </c>
      <c r="E8561">
        <v>1133</v>
      </c>
      <c r="F8561">
        <v>576</v>
      </c>
    </row>
    <row r="8562" spans="1:8" x14ac:dyDescent="0.2">
      <c r="A8562">
        <v>3.2712087870388998E+17</v>
      </c>
      <c r="B8562" t="s">
        <v>16387</v>
      </c>
      <c r="C8562" t="s">
        <v>16388</v>
      </c>
      <c r="D8562" s="1">
        <v>41388.836446759262</v>
      </c>
      <c r="E8562">
        <v>17</v>
      </c>
      <c r="F8562">
        <v>14</v>
      </c>
      <c r="G8562" t="s">
        <v>215</v>
      </c>
    </row>
    <row r="8563" spans="1:8" x14ac:dyDescent="0.2">
      <c r="A8563">
        <v>3.2712254388031002E+17</v>
      </c>
      <c r="B8563" t="s">
        <v>16389</v>
      </c>
      <c r="C8563" t="s">
        <v>16390</v>
      </c>
      <c r="D8563" s="1">
        <v>41388.841041666667</v>
      </c>
      <c r="E8563">
        <v>10</v>
      </c>
      <c r="F8563">
        <v>13</v>
      </c>
      <c r="G8563" t="s">
        <v>16391</v>
      </c>
    </row>
    <row r="8564" spans="1:8" x14ac:dyDescent="0.2">
      <c r="A8564">
        <v>3.2712282197944301E+17</v>
      </c>
      <c r="B8564" t="s">
        <v>16392</v>
      </c>
      <c r="C8564" t="s">
        <v>16393</v>
      </c>
      <c r="D8564" s="1">
        <v>41388.841817129629</v>
      </c>
      <c r="E8564">
        <v>49</v>
      </c>
      <c r="F8564">
        <v>21</v>
      </c>
      <c r="G8564" t="s">
        <v>215</v>
      </c>
      <c r="H8564" t="s">
        <v>16394</v>
      </c>
    </row>
    <row r="8565" spans="1:8" x14ac:dyDescent="0.2">
      <c r="A8565">
        <v>3.2712475769687603E+17</v>
      </c>
      <c r="B8565" t="s">
        <v>16395</v>
      </c>
      <c r="C8565" t="s">
        <v>16396</v>
      </c>
      <c r="D8565" s="1">
        <v>41388.84715277778</v>
      </c>
      <c r="E8565">
        <v>27</v>
      </c>
      <c r="F8565">
        <v>18</v>
      </c>
      <c r="G8565" t="s">
        <v>89</v>
      </c>
    </row>
    <row r="8566" spans="1:8" x14ac:dyDescent="0.2">
      <c r="A8566">
        <v>3.2712623683076902E+17</v>
      </c>
      <c r="B8566" t="s">
        <v>16397</v>
      </c>
      <c r="C8566" t="s">
        <v>16398</v>
      </c>
      <c r="D8566" s="1">
        <v>41388.851238425923</v>
      </c>
      <c r="E8566">
        <v>4</v>
      </c>
      <c r="F8566">
        <v>12</v>
      </c>
      <c r="G8566" t="s">
        <v>89</v>
      </c>
    </row>
    <row r="8567" spans="1:8" x14ac:dyDescent="0.2">
      <c r="A8567">
        <v>3.2712639358870701E+17</v>
      </c>
      <c r="B8567" t="s">
        <v>16399</v>
      </c>
      <c r="C8567" t="s">
        <v>16400</v>
      </c>
      <c r="D8567" s="1">
        <v>41388.851666666669</v>
      </c>
      <c r="E8567">
        <v>2</v>
      </c>
      <c r="F8567">
        <v>3</v>
      </c>
      <c r="G8567" t="s">
        <v>89</v>
      </c>
    </row>
    <row r="8568" spans="1:8" x14ac:dyDescent="0.2">
      <c r="A8568">
        <v>3.2713858268071098E+17</v>
      </c>
      <c r="B8568" t="s">
        <v>16401</v>
      </c>
      <c r="C8568" t="s">
        <v>16402</v>
      </c>
      <c r="D8568" s="1">
        <v>41388.885300925926</v>
      </c>
      <c r="E8568">
        <v>102</v>
      </c>
      <c r="F8568">
        <v>50</v>
      </c>
    </row>
    <row r="8569" spans="1:8" x14ac:dyDescent="0.2">
      <c r="A8569">
        <v>3.2714552343593702E+17</v>
      </c>
      <c r="B8569" t="s">
        <v>16403</v>
      </c>
      <c r="C8569" t="s">
        <v>16404</v>
      </c>
      <c r="D8569" s="1">
        <v>41388.904456018521</v>
      </c>
      <c r="E8569">
        <v>180</v>
      </c>
      <c r="F8569">
        <v>125</v>
      </c>
    </row>
    <row r="8570" spans="1:8" x14ac:dyDescent="0.2">
      <c r="A8570">
        <v>3.2714688079239898E+17</v>
      </c>
      <c r="B8570" t="s">
        <v>16405</v>
      </c>
      <c r="C8570" t="s">
        <v>16406</v>
      </c>
      <c r="D8570" s="1">
        <v>41388.908206018517</v>
      </c>
      <c r="E8570">
        <v>9</v>
      </c>
      <c r="F8570">
        <v>42</v>
      </c>
      <c r="G8570" t="s">
        <v>89</v>
      </c>
    </row>
    <row r="8571" spans="1:8" x14ac:dyDescent="0.2">
      <c r="A8571">
        <v>3.2715329502825997E+17</v>
      </c>
      <c r="B8571" t="s">
        <v>16407</v>
      </c>
      <c r="C8571" t="s">
        <v>16408</v>
      </c>
      <c r="D8571" s="1">
        <v>41388.925902777781</v>
      </c>
      <c r="E8571">
        <v>26</v>
      </c>
      <c r="F8571">
        <v>14</v>
      </c>
      <c r="G8571" t="s">
        <v>215</v>
      </c>
    </row>
    <row r="8572" spans="1:8" x14ac:dyDescent="0.2">
      <c r="A8572">
        <v>3.27153510749728E+17</v>
      </c>
      <c r="B8572" t="s">
        <v>16409</v>
      </c>
      <c r="C8572" t="s">
        <v>16410</v>
      </c>
      <c r="D8572" s="1">
        <v>41388.926493055558</v>
      </c>
      <c r="E8572">
        <v>10</v>
      </c>
      <c r="F8572">
        <v>6</v>
      </c>
      <c r="G8572" t="s">
        <v>215</v>
      </c>
    </row>
    <row r="8573" spans="1:8" x14ac:dyDescent="0.2">
      <c r="A8573">
        <v>3.2715386411563802E+17</v>
      </c>
      <c r="B8573" t="s">
        <v>16411</v>
      </c>
      <c r="C8573" t="s">
        <v>16412</v>
      </c>
      <c r="D8573" s="1">
        <v>41388.927476851852</v>
      </c>
      <c r="E8573">
        <v>7</v>
      </c>
      <c r="F8573">
        <v>6</v>
      </c>
      <c r="G8573" t="s">
        <v>215</v>
      </c>
    </row>
    <row r="8574" spans="1:8" x14ac:dyDescent="0.2">
      <c r="A8574">
        <v>3.2715408061721798E+17</v>
      </c>
      <c r="B8574" t="s">
        <v>16413</v>
      </c>
      <c r="C8574" t="s">
        <v>16414</v>
      </c>
      <c r="D8574" s="1">
        <v>41388.928067129629</v>
      </c>
      <c r="E8574">
        <v>9</v>
      </c>
      <c r="F8574">
        <v>6</v>
      </c>
      <c r="G8574" t="s">
        <v>215</v>
      </c>
    </row>
    <row r="8575" spans="1:8" x14ac:dyDescent="0.2">
      <c r="A8575">
        <v>3.2715427182294598E+17</v>
      </c>
      <c r="B8575" t="s">
        <v>16415</v>
      </c>
      <c r="C8575" t="s">
        <v>16416</v>
      </c>
      <c r="D8575" s="1">
        <v>41388.928599537037</v>
      </c>
      <c r="E8575">
        <v>11</v>
      </c>
      <c r="F8575">
        <v>9</v>
      </c>
      <c r="G8575" t="s">
        <v>89</v>
      </c>
    </row>
    <row r="8576" spans="1:8" x14ac:dyDescent="0.2">
      <c r="A8576">
        <v>3.2715450135205798E+17</v>
      </c>
      <c r="B8576" t="s">
        <v>16417</v>
      </c>
      <c r="C8576" t="s">
        <v>16418</v>
      </c>
      <c r="D8576" s="1">
        <v>41388.929236111115</v>
      </c>
      <c r="E8576">
        <v>14</v>
      </c>
      <c r="F8576">
        <v>9</v>
      </c>
      <c r="G8576" t="s">
        <v>89</v>
      </c>
    </row>
    <row r="8577" spans="1:8" x14ac:dyDescent="0.2">
      <c r="A8577">
        <v>3.2738825337425901E+17</v>
      </c>
      <c r="B8577" t="s">
        <v>16419</v>
      </c>
      <c r="C8577" t="s">
        <v>16420</v>
      </c>
      <c r="D8577" s="1">
        <v>41389.574259259258</v>
      </c>
      <c r="E8577">
        <v>34</v>
      </c>
      <c r="F8577">
        <v>20</v>
      </c>
      <c r="G8577" t="s">
        <v>215</v>
      </c>
    </row>
    <row r="8578" spans="1:8" x14ac:dyDescent="0.2">
      <c r="A8578">
        <v>3.2739054219758298E+17</v>
      </c>
      <c r="B8578" t="s">
        <v>16421</v>
      </c>
      <c r="C8578" t="s">
        <v>16422</v>
      </c>
      <c r="D8578" s="1">
        <v>41389.580578703702</v>
      </c>
      <c r="E8578">
        <v>20</v>
      </c>
      <c r="F8578">
        <v>13</v>
      </c>
      <c r="G8578" t="s">
        <v>576</v>
      </c>
    </row>
    <row r="8579" spans="1:8" x14ac:dyDescent="0.2">
      <c r="A8579">
        <v>3.27390828496568E+17</v>
      </c>
      <c r="B8579" t="s">
        <v>16423</v>
      </c>
      <c r="C8579" t="s">
        <v>16424</v>
      </c>
      <c r="D8579" s="1">
        <v>41389.581365740742</v>
      </c>
      <c r="E8579">
        <v>0</v>
      </c>
      <c r="F8579">
        <v>1</v>
      </c>
      <c r="G8579" t="s">
        <v>89</v>
      </c>
    </row>
    <row r="8580" spans="1:8" x14ac:dyDescent="0.2">
      <c r="A8580">
        <v>3.2739119335906899E+17</v>
      </c>
      <c r="B8580" t="s">
        <v>16425</v>
      </c>
      <c r="C8580" t="s">
        <v>16426</v>
      </c>
      <c r="D8580" s="1">
        <v>41389.582372685189</v>
      </c>
      <c r="E8580">
        <v>13</v>
      </c>
      <c r="F8580">
        <v>6</v>
      </c>
      <c r="G8580" t="s">
        <v>16427</v>
      </c>
    </row>
    <row r="8581" spans="1:8" x14ac:dyDescent="0.2">
      <c r="A8581">
        <v>3.2739135228962803E+17</v>
      </c>
      <c r="B8581" t="s">
        <v>16428</v>
      </c>
      <c r="C8581" t="s">
        <v>16429</v>
      </c>
      <c r="D8581" s="1">
        <v>41389.582812499997</v>
      </c>
      <c r="E8581">
        <v>15</v>
      </c>
      <c r="F8581">
        <v>8</v>
      </c>
      <c r="G8581" t="s">
        <v>215</v>
      </c>
    </row>
    <row r="8582" spans="1:8" x14ac:dyDescent="0.2">
      <c r="A8582">
        <v>3.27391660541616E+17</v>
      </c>
      <c r="B8582" t="s">
        <v>16430</v>
      </c>
      <c r="C8582" t="s">
        <v>16431</v>
      </c>
      <c r="D8582" s="1">
        <v>41389.583668981482</v>
      </c>
      <c r="E8582">
        <v>16</v>
      </c>
      <c r="F8582">
        <v>8</v>
      </c>
      <c r="G8582" t="s">
        <v>16432</v>
      </c>
      <c r="H8582" t="s">
        <v>390</v>
      </c>
    </row>
    <row r="8583" spans="1:8" x14ac:dyDescent="0.2">
      <c r="A8583">
        <v>3.2739221476855802E+17</v>
      </c>
      <c r="B8583" t="s">
        <v>16433</v>
      </c>
      <c r="C8583" t="s">
        <v>16434</v>
      </c>
      <c r="D8583" s="1">
        <v>41389.585196759261</v>
      </c>
      <c r="E8583">
        <v>25</v>
      </c>
      <c r="F8583">
        <v>16</v>
      </c>
      <c r="G8583" t="s">
        <v>576</v>
      </c>
    </row>
    <row r="8584" spans="1:8" x14ac:dyDescent="0.2">
      <c r="A8584">
        <v>3.2739277325272998E+17</v>
      </c>
      <c r="B8584" t="s">
        <v>16435</v>
      </c>
      <c r="C8584" t="s">
        <v>16436</v>
      </c>
      <c r="D8584" s="1">
        <v>41389.586736111109</v>
      </c>
      <c r="E8584">
        <v>264</v>
      </c>
      <c r="F8584">
        <v>328</v>
      </c>
      <c r="G8584" t="s">
        <v>215</v>
      </c>
    </row>
    <row r="8585" spans="1:8" x14ac:dyDescent="0.2">
      <c r="A8585">
        <v>3.2739580423294899E+17</v>
      </c>
      <c r="B8585" t="s">
        <v>16437</v>
      </c>
      <c r="C8585" t="s">
        <v>16438</v>
      </c>
      <c r="D8585" s="1">
        <v>41389.595104166663</v>
      </c>
      <c r="E8585">
        <v>16</v>
      </c>
      <c r="F8585">
        <v>10</v>
      </c>
      <c r="G8585" t="s">
        <v>16439</v>
      </c>
    </row>
    <row r="8586" spans="1:8" x14ac:dyDescent="0.2">
      <c r="A8586">
        <v>3.2739658257413702E+17</v>
      </c>
      <c r="B8586" t="s">
        <v>16440</v>
      </c>
      <c r="C8586" t="s">
        <v>16441</v>
      </c>
      <c r="D8586" s="1">
        <v>41389.597245370373</v>
      </c>
      <c r="E8586">
        <v>7</v>
      </c>
      <c r="F8586">
        <v>3</v>
      </c>
      <c r="G8586" t="s">
        <v>576</v>
      </c>
    </row>
    <row r="8587" spans="1:8" x14ac:dyDescent="0.2">
      <c r="A8587">
        <v>3.2739800389792499E+17</v>
      </c>
      <c r="B8587" t="s">
        <v>16442</v>
      </c>
      <c r="C8587" t="s">
        <v>16443</v>
      </c>
      <c r="D8587" s="1">
        <v>41389.601168981484</v>
      </c>
      <c r="E8587">
        <v>16</v>
      </c>
      <c r="F8587">
        <v>9</v>
      </c>
      <c r="G8587" t="s">
        <v>576</v>
      </c>
    </row>
    <row r="8588" spans="1:8" x14ac:dyDescent="0.2">
      <c r="A8588">
        <v>3.2739877156463002E+17</v>
      </c>
      <c r="B8588" t="s">
        <v>16444</v>
      </c>
      <c r="C8588" t="e">
        <f>_xlfn.SINGLE( TatorJuice Wow), so [1]!Thanks, I wish I could have met him.</f>
        <v>#NAME?</v>
      </c>
      <c r="D8588" s="1">
        <v>41389.60328703704</v>
      </c>
      <c r="E8588">
        <v>0</v>
      </c>
      <c r="F8588">
        <v>0</v>
      </c>
      <c r="G8588" t="s">
        <v>89</v>
      </c>
    </row>
    <row r="8589" spans="1:8" x14ac:dyDescent="0.2">
      <c r="A8589">
        <v>3.2739927928932698E+17</v>
      </c>
      <c r="B8589" t="s">
        <v>16445</v>
      </c>
      <c r="C8589" t="e">
        <f xml:space="preserve"> daytradersfx that is True.</f>
        <v>#NAME?</v>
      </c>
      <c r="D8589" s="1">
        <v>41389.604687500003</v>
      </c>
      <c r="E8589">
        <v>0</v>
      </c>
      <c r="F8589">
        <v>0</v>
      </c>
      <c r="G8589" t="s">
        <v>89</v>
      </c>
    </row>
    <row r="8590" spans="1:8" x14ac:dyDescent="0.2">
      <c r="A8590">
        <v>3.2739972600367898E+17</v>
      </c>
      <c r="B8590" t="s">
        <v>16446</v>
      </c>
      <c r="C8590" t="s">
        <v>16447</v>
      </c>
      <c r="D8590" s="1">
        <v>41389.605925925927</v>
      </c>
      <c r="E8590">
        <v>5</v>
      </c>
      <c r="F8590">
        <v>1</v>
      </c>
      <c r="G8590" t="s">
        <v>89</v>
      </c>
    </row>
    <row r="8591" spans="1:8" x14ac:dyDescent="0.2">
      <c r="A8591">
        <v>3.2740123130580499E+17</v>
      </c>
      <c r="B8591" t="s">
        <v>16448</v>
      </c>
      <c r="C8591" t="s">
        <v>16449</v>
      </c>
      <c r="D8591" s="1">
        <v>41389.610081018516</v>
      </c>
      <c r="E8591">
        <v>3</v>
      </c>
      <c r="F8591">
        <v>2</v>
      </c>
      <c r="G8591" t="e">
        <f>pokerswayne</f>
        <v>#NAME?</v>
      </c>
    </row>
    <row r="8592" spans="1:8" x14ac:dyDescent="0.2">
      <c r="A8592">
        <v>3.27403511258152E+17</v>
      </c>
      <c r="B8592" t="s">
        <v>16450</v>
      </c>
      <c r="C8592" t="s">
        <v>16451</v>
      </c>
      <c r="D8592" s="1">
        <v>41389.616365740738</v>
      </c>
      <c r="E8592">
        <v>15</v>
      </c>
      <c r="F8592">
        <v>7</v>
      </c>
      <c r="G8592" t="s">
        <v>487</v>
      </c>
    </row>
    <row r="8593" spans="1:8" x14ac:dyDescent="0.2">
      <c r="A8593">
        <v>3.2740416009184E+17</v>
      </c>
      <c r="B8593" t="s">
        <v>16452</v>
      </c>
      <c r="C8593" t="e">
        <f xml:space="preserve"> DurantRandy Thanks.</f>
        <v>#NAME?</v>
      </c>
      <c r="D8593" s="1">
        <v>41389.618159722224</v>
      </c>
      <c r="E8593">
        <v>2</v>
      </c>
      <c r="F8593">
        <v>0</v>
      </c>
      <c r="G8593" t="s">
        <v>89</v>
      </c>
    </row>
    <row r="8594" spans="1:8" x14ac:dyDescent="0.2">
      <c r="A8594">
        <v>3.2740713207916102E+17</v>
      </c>
      <c r="B8594" t="s">
        <v>16453</v>
      </c>
      <c r="C8594" t="e">
        <f>GauravK725 Thanks.</f>
        <v>#NAME?</v>
      </c>
      <c r="D8594" s="1">
        <v>41389.626354166663</v>
      </c>
      <c r="E8594">
        <v>0</v>
      </c>
      <c r="F8594">
        <v>0</v>
      </c>
      <c r="G8594" t="e">
        <f>GauravK725</f>
        <v>#NAME?</v>
      </c>
    </row>
    <row r="8595" spans="1:8" x14ac:dyDescent="0.2">
      <c r="A8595">
        <v>3.2740808152278598E+17</v>
      </c>
      <c r="B8595" t="s">
        <v>16454</v>
      </c>
      <c r="C8595" t="s">
        <v>16455</v>
      </c>
      <c r="D8595" s="1">
        <v>41389.628981481481</v>
      </c>
      <c r="E8595">
        <v>20</v>
      </c>
      <c r="F8595">
        <v>9</v>
      </c>
      <c r="G8595" t="s">
        <v>215</v>
      </c>
    </row>
    <row r="8596" spans="1:8" x14ac:dyDescent="0.2">
      <c r="A8596">
        <v>3.2740963097420499E+17</v>
      </c>
      <c r="B8596" t="s">
        <v>16456</v>
      </c>
      <c r="C8596" t="s">
        <v>16457</v>
      </c>
      <c r="D8596" s="1">
        <v>41389.633252314816</v>
      </c>
      <c r="E8596">
        <v>21</v>
      </c>
      <c r="F8596">
        <v>18</v>
      </c>
      <c r="G8596" t="s">
        <v>16458</v>
      </c>
    </row>
    <row r="8597" spans="1:8" x14ac:dyDescent="0.2">
      <c r="A8597">
        <v>3.2741033521041798E+17</v>
      </c>
      <c r="B8597" t="s">
        <v>16459</v>
      </c>
      <c r="C8597" t="s">
        <v>16460</v>
      </c>
      <c r="D8597" s="1">
        <v>41389.635196759256</v>
      </c>
      <c r="E8597">
        <v>90</v>
      </c>
      <c r="F8597">
        <v>49</v>
      </c>
      <c r="G8597" t="s">
        <v>215</v>
      </c>
    </row>
    <row r="8598" spans="1:8" x14ac:dyDescent="0.2">
      <c r="A8598">
        <v>3.2745265044877299E+17</v>
      </c>
      <c r="B8598" t="s">
        <v>16461</v>
      </c>
      <c r="C8598" t="s">
        <v>16462</v>
      </c>
      <c r="D8598" s="1">
        <v>41389.751967592594</v>
      </c>
      <c r="E8598">
        <v>64</v>
      </c>
      <c r="F8598">
        <v>23</v>
      </c>
    </row>
    <row r="8599" spans="1:8" x14ac:dyDescent="0.2">
      <c r="A8599">
        <v>3.2745267228009997E+17</v>
      </c>
      <c r="B8599" t="s">
        <v>16463</v>
      </c>
      <c r="C8599" t="s">
        <v>16464</v>
      </c>
      <c r="D8599" s="1">
        <v>41389.752025462964</v>
      </c>
      <c r="E8599">
        <v>47</v>
      </c>
      <c r="F8599">
        <v>10</v>
      </c>
    </row>
    <row r="8600" spans="1:8" x14ac:dyDescent="0.2">
      <c r="A8600">
        <v>3.2745273847041997E+17</v>
      </c>
      <c r="B8600" t="s">
        <v>16465</v>
      </c>
      <c r="C8600" t="s">
        <v>16466</v>
      </c>
      <c r="D8600" s="1">
        <v>41389.752210648148</v>
      </c>
      <c r="E8600">
        <v>48</v>
      </c>
      <c r="F8600">
        <v>22</v>
      </c>
      <c r="H8600" t="s">
        <v>390</v>
      </c>
    </row>
    <row r="8601" spans="1:8" x14ac:dyDescent="0.2">
      <c r="A8601">
        <v>3.2745900185815802E+17</v>
      </c>
      <c r="B8601" t="s">
        <v>16467</v>
      </c>
      <c r="C8601" t="e">
        <f>_xlfn.SINGLE( thebageldogs _xlfn.SINGLE( frankshow _xlfn.SINGLE( kristinaoakes Thanks)))--the haters &amp; losers know that too.</f>
        <v>#NAME?</v>
      </c>
      <c r="D8601" s="1">
        <v>41389.769490740742</v>
      </c>
      <c r="E8601">
        <v>3</v>
      </c>
      <c r="F8601">
        <v>3</v>
      </c>
      <c r="G8601" t="s">
        <v>576</v>
      </c>
    </row>
    <row r="8602" spans="1:8" x14ac:dyDescent="0.2">
      <c r="A8602">
        <v>3.2745942203932602E+17</v>
      </c>
      <c r="B8602" t="s">
        <v>16468</v>
      </c>
      <c r="C8602" t="s">
        <v>16469</v>
      </c>
      <c r="D8602" s="1">
        <v>41389.770648148151</v>
      </c>
      <c r="E8602">
        <v>74</v>
      </c>
      <c r="F8602">
        <v>174</v>
      </c>
      <c r="G8602" t="s">
        <v>215</v>
      </c>
    </row>
    <row r="8603" spans="1:8" x14ac:dyDescent="0.2">
      <c r="A8603">
        <v>3.2745959195895802E+17</v>
      </c>
      <c r="B8603" t="s">
        <v>16470</v>
      </c>
      <c r="C8603" t="s">
        <v>16471</v>
      </c>
      <c r="D8603" s="1">
        <v>41389.771122685182</v>
      </c>
      <c r="E8603">
        <v>1</v>
      </c>
      <c r="F8603">
        <v>0</v>
      </c>
      <c r="G8603" t="s">
        <v>89</v>
      </c>
    </row>
    <row r="8604" spans="1:8" x14ac:dyDescent="0.2">
      <c r="A8604">
        <v>3.2745986763379002E+17</v>
      </c>
      <c r="B8604" t="s">
        <v>16472</v>
      </c>
      <c r="C8604" t="s">
        <v>16473</v>
      </c>
      <c r="D8604" s="1">
        <v>41389.771886574075</v>
      </c>
      <c r="E8604">
        <v>4</v>
      </c>
      <c r="F8604">
        <v>0</v>
      </c>
      <c r="G8604" t="s">
        <v>89</v>
      </c>
    </row>
    <row r="8605" spans="1:8" x14ac:dyDescent="0.2">
      <c r="A8605">
        <v>3.2746304797737702E+17</v>
      </c>
      <c r="B8605" t="s">
        <v>16474</v>
      </c>
      <c r="C8605" t="s">
        <v>16475</v>
      </c>
      <c r="D8605" s="1">
        <v>41389.780659722222</v>
      </c>
      <c r="E8605">
        <v>11</v>
      </c>
      <c r="F8605">
        <v>18</v>
      </c>
      <c r="G8605" t="s">
        <v>89</v>
      </c>
      <c r="H8605" t="s">
        <v>390</v>
      </c>
    </row>
    <row r="8606" spans="1:8" x14ac:dyDescent="0.2">
      <c r="A8606">
        <v>3.2746474983718899E+17</v>
      </c>
      <c r="B8606" t="s">
        <v>16476</v>
      </c>
      <c r="C8606" t="s">
        <v>16477</v>
      </c>
      <c r="D8606" s="1">
        <v>41389.785358796296</v>
      </c>
      <c r="E8606">
        <v>493</v>
      </c>
      <c r="F8606">
        <v>791</v>
      </c>
    </row>
    <row r="8607" spans="1:8" x14ac:dyDescent="0.2">
      <c r="A8607">
        <v>3.2746507669092698E+17</v>
      </c>
      <c r="B8607" t="s">
        <v>16478</v>
      </c>
      <c r="C8607" t="e">
        <f xml:space="preserve"> Abtheproducer Maybe Obama?</f>
        <v>#NAME?</v>
      </c>
      <c r="D8607" s="1">
        <v>41389.786249999997</v>
      </c>
      <c r="E8607">
        <v>1</v>
      </c>
      <c r="F8607">
        <v>2</v>
      </c>
      <c r="G8607" t="s">
        <v>89</v>
      </c>
    </row>
    <row r="8608" spans="1:8" x14ac:dyDescent="0.2">
      <c r="A8608">
        <v>3.2746543995119603E+17</v>
      </c>
      <c r="B8608" t="s">
        <v>16479</v>
      </c>
      <c r="C8608" t="s">
        <v>16480</v>
      </c>
      <c r="D8608" s="1">
        <v>41389.787256944444</v>
      </c>
      <c r="E8608">
        <v>55</v>
      </c>
      <c r="F8608">
        <v>71</v>
      </c>
      <c r="G8608" t="s">
        <v>89</v>
      </c>
    </row>
    <row r="8609" spans="1:8" x14ac:dyDescent="0.2">
      <c r="A8609">
        <v>3.2747020997377203E+17</v>
      </c>
      <c r="B8609" t="s">
        <v>16481</v>
      </c>
      <c r="C8609" t="s">
        <v>16482</v>
      </c>
      <c r="D8609" s="1">
        <v>41389.800416666665</v>
      </c>
      <c r="E8609">
        <v>16</v>
      </c>
      <c r="F8609">
        <v>18</v>
      </c>
      <c r="H8609" t="s">
        <v>390</v>
      </c>
    </row>
    <row r="8610" spans="1:8" x14ac:dyDescent="0.2">
      <c r="A8610">
        <v>3.27473887606624E+17</v>
      </c>
      <c r="B8610" t="s">
        <v>16483</v>
      </c>
      <c r="C8610" t="s">
        <v>16484</v>
      </c>
      <c r="D8610" s="1">
        <v>41389.810567129629</v>
      </c>
      <c r="E8610">
        <v>16</v>
      </c>
      <c r="F8610">
        <v>8</v>
      </c>
      <c r="G8610" t="s">
        <v>89</v>
      </c>
    </row>
    <row r="8611" spans="1:8" x14ac:dyDescent="0.2">
      <c r="A8611">
        <v>3.2747674397795898E+17</v>
      </c>
      <c r="B8611" t="s">
        <v>16485</v>
      </c>
      <c r="C8611" t="s">
        <v>16486</v>
      </c>
      <c r="D8611" s="1">
        <v>41389.818449074075</v>
      </c>
      <c r="E8611">
        <v>346</v>
      </c>
      <c r="F8611">
        <v>455</v>
      </c>
    </row>
    <row r="8612" spans="1:8" x14ac:dyDescent="0.2">
      <c r="A8612">
        <v>3.2747716991792301E+17</v>
      </c>
      <c r="B8612" t="s">
        <v>16487</v>
      </c>
      <c r="C8612" t="s">
        <v>16488</v>
      </c>
      <c r="D8612" s="1">
        <v>41389.81962962963</v>
      </c>
      <c r="E8612">
        <v>1690</v>
      </c>
      <c r="F8612">
        <v>2586</v>
      </c>
      <c r="G8612" t="s">
        <v>89</v>
      </c>
    </row>
    <row r="8613" spans="1:8" x14ac:dyDescent="0.2">
      <c r="A8613">
        <v>3.2748723661663002E+17</v>
      </c>
      <c r="B8613" t="s">
        <v>16489</v>
      </c>
      <c r="C8613" t="s">
        <v>16490</v>
      </c>
      <c r="D8613" s="1">
        <v>41389.847407407404</v>
      </c>
      <c r="E8613">
        <v>247</v>
      </c>
      <c r="F8613">
        <v>148</v>
      </c>
    </row>
    <row r="8614" spans="1:8" x14ac:dyDescent="0.2">
      <c r="A8614">
        <v>3.2750432733588602E+17</v>
      </c>
      <c r="B8614" t="s">
        <v>16491</v>
      </c>
      <c r="C8614" t="s">
        <v>16492</v>
      </c>
      <c r="D8614" s="1">
        <v>41389.894571759258</v>
      </c>
      <c r="E8614">
        <v>153</v>
      </c>
      <c r="F8614">
        <v>43</v>
      </c>
    </row>
    <row r="8615" spans="1:8" x14ac:dyDescent="0.2">
      <c r="A8615">
        <v>3.2750977071621299E+17</v>
      </c>
      <c r="B8615" t="s">
        <v>16493</v>
      </c>
      <c r="C8615" t="s">
        <v>16494</v>
      </c>
      <c r="D8615" s="1">
        <v>41389.909583333334</v>
      </c>
      <c r="E8615">
        <v>130</v>
      </c>
      <c r="F8615">
        <v>119</v>
      </c>
      <c r="G8615" t="s">
        <v>89</v>
      </c>
    </row>
    <row r="8616" spans="1:8" x14ac:dyDescent="0.2">
      <c r="A8616">
        <v>3.2751244761329997E+17</v>
      </c>
      <c r="B8616" t="s">
        <v>16495</v>
      </c>
      <c r="C8616" t="s">
        <v>16496</v>
      </c>
      <c r="D8616" s="1">
        <v>41389.916979166665</v>
      </c>
      <c r="E8616">
        <v>292</v>
      </c>
      <c r="F8616">
        <v>212</v>
      </c>
    </row>
    <row r="8617" spans="1:8" x14ac:dyDescent="0.2">
      <c r="A8617">
        <v>3.2752236590491597E+17</v>
      </c>
      <c r="B8617" t="s">
        <v>16497</v>
      </c>
      <c r="C8617" t="s">
        <v>16498</v>
      </c>
      <c r="D8617" s="1">
        <v>41389.944340277776</v>
      </c>
      <c r="E8617">
        <v>1</v>
      </c>
      <c r="F8617">
        <v>1</v>
      </c>
      <c r="G8617" t="e">
        <f>DbagsLoveMe</f>
        <v>#NAME?</v>
      </c>
    </row>
    <row r="8618" spans="1:8" x14ac:dyDescent="0.2">
      <c r="A8618">
        <v>3.27523074306088E+17</v>
      </c>
      <c r="B8618" t="s">
        <v>16499</v>
      </c>
      <c r="C8618" t="e">
        <f xml:space="preserve"> afolasoji so True.</f>
        <v>#NAME?</v>
      </c>
      <c r="D8618" s="1">
        <v>41389.946296296293</v>
      </c>
      <c r="E8618">
        <v>13</v>
      </c>
      <c r="F8618">
        <v>61</v>
      </c>
      <c r="G8618" t="s">
        <v>89</v>
      </c>
    </row>
    <row r="8619" spans="1:8" x14ac:dyDescent="0.2">
      <c r="A8619">
        <v>3.2752333799780698E+17</v>
      </c>
      <c r="B8619" t="s">
        <v>16500</v>
      </c>
      <c r="C8619" t="e">
        <f>_xlfn.SINGLE( frankibe I certainly did)--in spades.</f>
        <v>#NAME?</v>
      </c>
      <c r="D8619" s="1">
        <v>41389.947025462963</v>
      </c>
      <c r="E8619">
        <v>3</v>
      </c>
      <c r="F8619">
        <v>2</v>
      </c>
      <c r="G8619" t="s">
        <v>89</v>
      </c>
    </row>
    <row r="8620" spans="1:8" x14ac:dyDescent="0.2">
      <c r="A8620">
        <v>3.2752442340818099E+17</v>
      </c>
      <c r="B8620" t="s">
        <v>16501</v>
      </c>
      <c r="C8620" t="s">
        <v>16502</v>
      </c>
      <c r="D8620" s="1">
        <v>41389.950023148151</v>
      </c>
      <c r="E8620">
        <v>86</v>
      </c>
      <c r="F8620">
        <v>27</v>
      </c>
    </row>
    <row r="8621" spans="1:8" x14ac:dyDescent="0.2">
      <c r="A8621">
        <v>3.2752459117612602E+17</v>
      </c>
      <c r="B8621" t="s">
        <v>16503</v>
      </c>
      <c r="C8621" t="s">
        <v>16504</v>
      </c>
      <c r="D8621" s="1">
        <v>41389.950486111113</v>
      </c>
      <c r="E8621">
        <v>342</v>
      </c>
      <c r="F8621">
        <v>100</v>
      </c>
    </row>
    <row r="8622" spans="1:8" x14ac:dyDescent="0.2">
      <c r="A8622">
        <v>3.2752755487134502E+17</v>
      </c>
      <c r="B8622" t="s">
        <v>16505</v>
      </c>
      <c r="C8622" t="s">
        <v>16506</v>
      </c>
      <c r="D8622" s="1">
        <v>41389.958657407406</v>
      </c>
      <c r="E8622">
        <v>422</v>
      </c>
      <c r="F8622">
        <v>917</v>
      </c>
      <c r="G8622" t="s">
        <v>215</v>
      </c>
    </row>
    <row r="8623" spans="1:8" x14ac:dyDescent="0.2">
      <c r="A8623">
        <v>3.2777033600953498E+17</v>
      </c>
      <c r="B8623" t="s">
        <v>16507</v>
      </c>
      <c r="C8623" t="s">
        <v>16508</v>
      </c>
      <c r="D8623" s="1">
        <v>41390.628611111111</v>
      </c>
      <c r="E8623">
        <v>672</v>
      </c>
      <c r="F8623">
        <v>430</v>
      </c>
    </row>
    <row r="8624" spans="1:8" x14ac:dyDescent="0.2">
      <c r="A8624">
        <v>3.27806510245744E+17</v>
      </c>
      <c r="B8624" t="s">
        <v>16509</v>
      </c>
      <c r="C8624" t="s">
        <v>16510</v>
      </c>
      <c r="D8624" s="1">
        <v>41390.728437500002</v>
      </c>
      <c r="E8624">
        <v>13</v>
      </c>
      <c r="F8624">
        <v>4</v>
      </c>
      <c r="G8624" t="s">
        <v>487</v>
      </c>
    </row>
    <row r="8625" spans="1:7" x14ac:dyDescent="0.2">
      <c r="A8625">
        <v>3.2780708779721901E+17</v>
      </c>
      <c r="B8625" t="s">
        <v>16511</v>
      </c>
      <c r="C8625" t="s">
        <v>16512</v>
      </c>
      <c r="D8625" s="1">
        <v>41390.730023148149</v>
      </c>
      <c r="E8625">
        <v>615</v>
      </c>
      <c r="F8625">
        <v>342</v>
      </c>
    </row>
    <row r="8626" spans="1:7" x14ac:dyDescent="0.2">
      <c r="A8626">
        <v>3.2782644589849798E+17</v>
      </c>
      <c r="B8626" t="s">
        <v>16513</v>
      </c>
      <c r="C8626" t="s">
        <v>16514</v>
      </c>
      <c r="D8626" s="1">
        <v>41390.783449074072</v>
      </c>
      <c r="E8626">
        <v>15</v>
      </c>
      <c r="F8626">
        <v>7</v>
      </c>
      <c r="G8626" t="s">
        <v>215</v>
      </c>
    </row>
    <row r="8627" spans="1:7" x14ac:dyDescent="0.2">
      <c r="A8627">
        <v>3.2783121542191898E+17</v>
      </c>
      <c r="B8627" t="s">
        <v>16515</v>
      </c>
      <c r="C8627" t="s">
        <v>16516</v>
      </c>
      <c r="D8627" s="1">
        <v>41390.7966087963</v>
      </c>
      <c r="E8627">
        <v>474</v>
      </c>
      <c r="F8627">
        <v>225</v>
      </c>
    </row>
    <row r="8628" spans="1:7" x14ac:dyDescent="0.2">
      <c r="A8628">
        <v>3.2784570391948403E+17</v>
      </c>
      <c r="B8628" t="s">
        <v>16517</v>
      </c>
      <c r="C8628" t="s">
        <v>16518</v>
      </c>
      <c r="D8628" s="1">
        <v>41390.836585648147</v>
      </c>
      <c r="E8628">
        <v>122</v>
      </c>
      <c r="F8628">
        <v>45</v>
      </c>
    </row>
    <row r="8629" spans="1:7" x14ac:dyDescent="0.2">
      <c r="A8629">
        <v>3.2784666471288E+17</v>
      </c>
      <c r="B8629" t="s">
        <v>16519</v>
      </c>
      <c r="C8629" t="s">
        <v>16520</v>
      </c>
      <c r="D8629" s="1">
        <v>41390.839236111111</v>
      </c>
      <c r="E8629">
        <v>62</v>
      </c>
      <c r="F8629">
        <v>56</v>
      </c>
    </row>
    <row r="8630" spans="1:7" x14ac:dyDescent="0.2">
      <c r="A8630">
        <v>3.27858788101144E+17</v>
      </c>
      <c r="B8630" t="s">
        <v>16521</v>
      </c>
      <c r="C8630" t="s">
        <v>16522</v>
      </c>
      <c r="D8630" s="1">
        <v>41390.872696759259</v>
      </c>
      <c r="E8630">
        <v>30</v>
      </c>
      <c r="F8630">
        <v>26</v>
      </c>
      <c r="G8630" t="s">
        <v>576</v>
      </c>
    </row>
    <row r="8631" spans="1:7" x14ac:dyDescent="0.2">
      <c r="A8631">
        <v>3.2786328115281901E+17</v>
      </c>
      <c r="B8631" t="s">
        <v>16523</v>
      </c>
      <c r="C8631" t="s">
        <v>16524</v>
      </c>
      <c r="D8631" s="1">
        <v>41390.885092592594</v>
      </c>
      <c r="E8631">
        <v>285</v>
      </c>
      <c r="F8631">
        <v>137</v>
      </c>
    </row>
    <row r="8632" spans="1:7" x14ac:dyDescent="0.2">
      <c r="A8632">
        <v>3.2786912270263501E+17</v>
      </c>
      <c r="B8632" t="s">
        <v>16525</v>
      </c>
      <c r="C8632" t="s">
        <v>16526</v>
      </c>
      <c r="D8632" s="1">
        <v>41390.90121527778</v>
      </c>
      <c r="E8632">
        <v>411</v>
      </c>
      <c r="F8632">
        <v>214</v>
      </c>
    </row>
    <row r="8633" spans="1:7" x14ac:dyDescent="0.2">
      <c r="A8633">
        <v>3.27874093233864E+17</v>
      </c>
      <c r="B8633" t="s">
        <v>16527</v>
      </c>
      <c r="C8633" t="s">
        <v>16528</v>
      </c>
      <c r="D8633" s="1">
        <v>41390.914930555555</v>
      </c>
      <c r="E8633">
        <v>21</v>
      </c>
      <c r="F8633">
        <v>14</v>
      </c>
      <c r="G8633" t="s">
        <v>576</v>
      </c>
    </row>
    <row r="8634" spans="1:7" x14ac:dyDescent="0.2">
      <c r="A8634">
        <v>3.2788085978289702E+17</v>
      </c>
      <c r="B8634" t="s">
        <v>16529</v>
      </c>
      <c r="C8634" t="s">
        <v>16530</v>
      </c>
      <c r="D8634" s="1">
        <v>41390.933599537035</v>
      </c>
      <c r="E8634">
        <v>668</v>
      </c>
      <c r="F8634">
        <v>320</v>
      </c>
    </row>
    <row r="8635" spans="1:7" x14ac:dyDescent="0.2">
      <c r="A8635">
        <v>3.2788263143174502E+17</v>
      </c>
      <c r="B8635" t="s">
        <v>16531</v>
      </c>
      <c r="C8635" t="s">
        <v>16532</v>
      </c>
      <c r="D8635" s="1">
        <v>41390.938483796293</v>
      </c>
      <c r="E8635">
        <v>361</v>
      </c>
      <c r="F8635">
        <v>191</v>
      </c>
    </row>
    <row r="8636" spans="1:7" x14ac:dyDescent="0.2">
      <c r="A8636">
        <v>3.2788320351800499E+17</v>
      </c>
      <c r="B8636" t="s">
        <v>16533</v>
      </c>
      <c r="C8636" t="s">
        <v>16534</v>
      </c>
      <c r="D8636" s="1">
        <v>41390.940069444441</v>
      </c>
      <c r="E8636">
        <v>3</v>
      </c>
      <c r="F8636">
        <v>4</v>
      </c>
      <c r="G8636" t="s">
        <v>89</v>
      </c>
    </row>
    <row r="8637" spans="1:7" x14ac:dyDescent="0.2">
      <c r="A8637">
        <v>3.2788344243397798E+17</v>
      </c>
      <c r="B8637" t="s">
        <v>16535</v>
      </c>
      <c r="C8637" t="e">
        <f>_xlfn.SINGLE(alan_ashe no), They have no guts.</f>
        <v>#NAME?</v>
      </c>
      <c r="D8637" s="1">
        <v>41390.940729166665</v>
      </c>
      <c r="E8637">
        <v>0</v>
      </c>
      <c r="F8637">
        <v>0</v>
      </c>
      <c r="G8637" t="e">
        <f>alan_ashe</f>
        <v>#NAME?</v>
      </c>
    </row>
    <row r="8638" spans="1:7" x14ac:dyDescent="0.2">
      <c r="A8638">
        <v>3.2788394318351501E+17</v>
      </c>
      <c r="B8638" t="s">
        <v>16536</v>
      </c>
      <c r="C8638" t="s">
        <v>16537</v>
      </c>
      <c r="D8638" s="1">
        <v>41390.942106481481</v>
      </c>
      <c r="E8638">
        <v>3</v>
      </c>
      <c r="F8638">
        <v>0</v>
      </c>
      <c r="G8638" t="s">
        <v>89</v>
      </c>
    </row>
    <row r="8639" spans="1:7" x14ac:dyDescent="0.2">
      <c r="A8639">
        <v>3.2788411331707597E+17</v>
      </c>
      <c r="B8639" t="s">
        <v>16538</v>
      </c>
      <c r="C8639" t="s">
        <v>16539</v>
      </c>
      <c r="D8639" s="1">
        <v>41390.94258101852</v>
      </c>
      <c r="E8639">
        <v>2</v>
      </c>
      <c r="F8639">
        <v>0</v>
      </c>
      <c r="G8639" t="s">
        <v>89</v>
      </c>
    </row>
    <row r="8640" spans="1:7" x14ac:dyDescent="0.2">
      <c r="A8640">
        <v>3.2788423166356602E+17</v>
      </c>
      <c r="B8640" t="s">
        <v>16540</v>
      </c>
      <c r="C8640" t="s">
        <v>16541</v>
      </c>
      <c r="D8640" s="1">
        <v>41390.94290509259</v>
      </c>
      <c r="E8640">
        <v>2</v>
      </c>
      <c r="F8640">
        <v>0</v>
      </c>
      <c r="G8640" t="s">
        <v>89</v>
      </c>
    </row>
    <row r="8641" spans="1:8" x14ac:dyDescent="0.2">
      <c r="A8641">
        <v>3.27884369329E+17</v>
      </c>
      <c r="B8641" t="s">
        <v>16542</v>
      </c>
      <c r="C8641" t="e">
        <f>HRdiva_NY Thanks.</f>
        <v>#NAME?</v>
      </c>
      <c r="D8641" s="1">
        <v>41390.943287037036</v>
      </c>
      <c r="E8641">
        <v>3</v>
      </c>
      <c r="F8641">
        <v>0</v>
      </c>
      <c r="G8641" t="e">
        <f>HRdiva_NY</f>
        <v>#NAME?</v>
      </c>
    </row>
    <row r="8642" spans="1:8" x14ac:dyDescent="0.2">
      <c r="A8642">
        <v>3.2788449799348998E+17</v>
      </c>
      <c r="B8642" t="s">
        <v>16543</v>
      </c>
      <c r="C8642" t="s">
        <v>16544</v>
      </c>
      <c r="D8642" s="1">
        <v>41390.94363425926</v>
      </c>
      <c r="E8642">
        <v>2</v>
      </c>
      <c r="F8642">
        <v>0</v>
      </c>
      <c r="G8642" t="s">
        <v>89</v>
      </c>
    </row>
    <row r="8643" spans="1:8" x14ac:dyDescent="0.2">
      <c r="A8643">
        <v>3.2788476345937901E+17</v>
      </c>
      <c r="B8643" t="s">
        <v>16545</v>
      </c>
      <c r="C8643" t="s">
        <v>16546</v>
      </c>
      <c r="D8643" s="1">
        <v>41390.944374999999</v>
      </c>
      <c r="E8643">
        <v>3</v>
      </c>
      <c r="F8643">
        <v>1</v>
      </c>
      <c r="G8643" t="s">
        <v>89</v>
      </c>
    </row>
    <row r="8644" spans="1:8" x14ac:dyDescent="0.2">
      <c r="A8644">
        <v>3.2788523056642803E+17</v>
      </c>
      <c r="B8644" t="s">
        <v>16547</v>
      </c>
      <c r="C8644" t="e">
        <f>_xlfn.SINGLE( Katietennis1223 Thanks), Everyone loves it.</f>
        <v>#NAME?</v>
      </c>
      <c r="D8644" s="1">
        <v>41390.945659722223</v>
      </c>
      <c r="E8644">
        <v>1</v>
      </c>
      <c r="F8644">
        <v>0</v>
      </c>
      <c r="G8644" t="s">
        <v>89</v>
      </c>
    </row>
    <row r="8645" spans="1:8" x14ac:dyDescent="0.2">
      <c r="A8645">
        <v>3.27885455725056E+17</v>
      </c>
      <c r="B8645" t="s">
        <v>16548</v>
      </c>
      <c r="C8645" t="s">
        <v>16549</v>
      </c>
      <c r="D8645" s="1">
        <v>41390.946284722224</v>
      </c>
      <c r="E8645">
        <v>7</v>
      </c>
      <c r="F8645">
        <v>1</v>
      </c>
      <c r="G8645" t="e">
        <f>_xlfn.SINGLE( _xlfn.SINGLE(DaveCentrist))</f>
        <v>#NAME?</v>
      </c>
    </row>
    <row r="8646" spans="1:8" x14ac:dyDescent="0.2">
      <c r="A8646">
        <v>3.2795834701173101E+17</v>
      </c>
      <c r="B8646" t="s">
        <v>16550</v>
      </c>
      <c r="C8646" t="s">
        <v>16551</v>
      </c>
      <c r="D8646" s="1">
        <v>41391.147418981483</v>
      </c>
      <c r="E8646">
        <v>13</v>
      </c>
      <c r="F8646">
        <v>17</v>
      </c>
      <c r="G8646" t="s">
        <v>89</v>
      </c>
    </row>
    <row r="8647" spans="1:8" x14ac:dyDescent="0.2">
      <c r="A8647">
        <v>3.2796016860216102E+17</v>
      </c>
      <c r="B8647" t="s">
        <v>16552</v>
      </c>
      <c r="C8647" t="s">
        <v>16553</v>
      </c>
      <c r="D8647" s="1">
        <v>41391.152453703704</v>
      </c>
      <c r="E8647">
        <v>6</v>
      </c>
      <c r="F8647">
        <v>14</v>
      </c>
      <c r="G8647" t="s">
        <v>89</v>
      </c>
    </row>
    <row r="8648" spans="1:8" x14ac:dyDescent="0.2">
      <c r="A8648">
        <v>3.2796346448622298E+17</v>
      </c>
      <c r="B8648" t="s">
        <v>16554</v>
      </c>
      <c r="C8648" t="s">
        <v>16555</v>
      </c>
      <c r="D8648" s="1">
        <v>41391.161539351851</v>
      </c>
      <c r="E8648">
        <v>13</v>
      </c>
      <c r="F8648">
        <v>9</v>
      </c>
      <c r="G8648" t="s">
        <v>215</v>
      </c>
    </row>
    <row r="8649" spans="1:8" x14ac:dyDescent="0.2">
      <c r="A8649">
        <v>3.27967190500384E+17</v>
      </c>
      <c r="B8649" t="s">
        <v>16556</v>
      </c>
      <c r="C8649" t="s">
        <v>16557</v>
      </c>
      <c r="D8649" s="1">
        <v>41391.1718287037</v>
      </c>
      <c r="E8649">
        <v>19</v>
      </c>
      <c r="F8649">
        <v>9</v>
      </c>
    </row>
    <row r="8650" spans="1:8" x14ac:dyDescent="0.2">
      <c r="A8650">
        <v>3.2797454391220602E+17</v>
      </c>
      <c r="B8650" t="s">
        <v>16558</v>
      </c>
      <c r="C8650" t="s">
        <v>16559</v>
      </c>
      <c r="D8650" s="1">
        <v>41391.192118055558</v>
      </c>
      <c r="E8650">
        <v>19</v>
      </c>
      <c r="F8650">
        <v>12</v>
      </c>
      <c r="G8650" t="s">
        <v>16560</v>
      </c>
    </row>
    <row r="8651" spans="1:8" x14ac:dyDescent="0.2">
      <c r="A8651">
        <v>3.2797630687465798E+17</v>
      </c>
      <c r="B8651" t="s">
        <v>16561</v>
      </c>
      <c r="C8651" t="e">
        <f>_xlfn.SINGLE( masotam Police records), signed confessions and more?</f>
        <v>#NAME?</v>
      </c>
      <c r="D8651" s="1">
        <v>41391.196979166663</v>
      </c>
      <c r="E8651">
        <v>0</v>
      </c>
      <c r="F8651">
        <v>1</v>
      </c>
      <c r="G8651" t="s">
        <v>89</v>
      </c>
    </row>
    <row r="8652" spans="1:8" x14ac:dyDescent="0.2">
      <c r="A8652">
        <v>3.2798002286861101E+17</v>
      </c>
      <c r="B8652" t="s">
        <v>16562</v>
      </c>
      <c r="C8652" t="s">
        <v>16563</v>
      </c>
      <c r="D8652" s="1">
        <v>41391.207233796296</v>
      </c>
      <c r="E8652">
        <v>19</v>
      </c>
      <c r="F8652">
        <v>35</v>
      </c>
      <c r="G8652" t="s">
        <v>215</v>
      </c>
    </row>
    <row r="8653" spans="1:8" x14ac:dyDescent="0.2">
      <c r="A8653">
        <v>3.2798235191111603E+17</v>
      </c>
      <c r="B8653" t="s">
        <v>16564</v>
      </c>
      <c r="C8653" t="s">
        <v>16565</v>
      </c>
      <c r="D8653" s="1">
        <v>41391.21365740741</v>
      </c>
      <c r="E8653">
        <v>8</v>
      </c>
      <c r="F8653">
        <v>15</v>
      </c>
      <c r="G8653" t="s">
        <v>16566</v>
      </c>
    </row>
    <row r="8654" spans="1:8" x14ac:dyDescent="0.2">
      <c r="A8654">
        <v>3.2798264065119398E+17</v>
      </c>
      <c r="B8654" t="s">
        <v>16567</v>
      </c>
      <c r="C8654" t="s">
        <v>16568</v>
      </c>
      <c r="D8654" s="1">
        <v>41391.214456018519</v>
      </c>
      <c r="E8654">
        <v>7</v>
      </c>
      <c r="F8654">
        <v>12</v>
      </c>
      <c r="G8654" t="s">
        <v>16569</v>
      </c>
    </row>
    <row r="8655" spans="1:8" x14ac:dyDescent="0.2">
      <c r="A8655">
        <v>3.2798309142982598E+17</v>
      </c>
      <c r="B8655" t="s">
        <v>16570</v>
      </c>
      <c r="C8655" t="s">
        <v>16571</v>
      </c>
      <c r="D8655" s="1">
        <v>41391.21570601852</v>
      </c>
      <c r="E8655">
        <v>24</v>
      </c>
      <c r="F8655">
        <v>20</v>
      </c>
      <c r="G8655" t="s">
        <v>215</v>
      </c>
      <c r="H8655" t="s">
        <v>390</v>
      </c>
    </row>
    <row r="8656" spans="1:8" x14ac:dyDescent="0.2">
      <c r="A8656">
        <v>3.27983959923376E+17</v>
      </c>
      <c r="B8656" t="s">
        <v>16572</v>
      </c>
      <c r="C8656" t="s">
        <v>16573</v>
      </c>
      <c r="D8656" s="1">
        <v>41391.218101851853</v>
      </c>
      <c r="E8656">
        <v>8</v>
      </c>
      <c r="F8656">
        <v>5</v>
      </c>
      <c r="G8656" t="s">
        <v>16574</v>
      </c>
    </row>
    <row r="8657" spans="1:8" x14ac:dyDescent="0.2">
      <c r="A8657">
        <v>3.2798427235707597E+17</v>
      </c>
      <c r="B8657" t="s">
        <v>16575</v>
      </c>
      <c r="C8657" t="s">
        <v>16576</v>
      </c>
      <c r="D8657" s="1">
        <v>41391.218958333331</v>
      </c>
      <c r="E8657">
        <v>27</v>
      </c>
      <c r="F8657">
        <v>43</v>
      </c>
      <c r="G8657" t="s">
        <v>89</v>
      </c>
    </row>
    <row r="8658" spans="1:8" x14ac:dyDescent="0.2">
      <c r="A8658">
        <v>3.2798492585901197E+17</v>
      </c>
      <c r="B8658" t="s">
        <v>16577</v>
      </c>
      <c r="C8658" t="s">
        <v>16578</v>
      </c>
      <c r="D8658" s="1">
        <v>41391.220763888887</v>
      </c>
      <c r="E8658">
        <v>28</v>
      </c>
      <c r="F8658">
        <v>34</v>
      </c>
      <c r="G8658" t="s">
        <v>215</v>
      </c>
    </row>
    <row r="8659" spans="1:8" x14ac:dyDescent="0.2">
      <c r="A8659">
        <v>3.2798529905140902E+17</v>
      </c>
      <c r="B8659" t="s">
        <v>16579</v>
      </c>
      <c r="C8659" t="s">
        <v>16580</v>
      </c>
      <c r="D8659" s="1">
        <v>41391.22179398148</v>
      </c>
      <c r="E8659">
        <v>53</v>
      </c>
      <c r="F8659">
        <v>79</v>
      </c>
      <c r="G8659" t="s">
        <v>16581</v>
      </c>
    </row>
    <row r="8660" spans="1:8" x14ac:dyDescent="0.2">
      <c r="A8660">
        <v>3.2798561394715398E+17</v>
      </c>
      <c r="B8660" t="s">
        <v>16582</v>
      </c>
      <c r="C8660" t="s">
        <v>16583</v>
      </c>
      <c r="D8660" s="1">
        <v>41391.222662037035</v>
      </c>
      <c r="E8660">
        <v>19</v>
      </c>
      <c r="F8660">
        <v>32</v>
      </c>
      <c r="G8660" t="s">
        <v>16584</v>
      </c>
    </row>
    <row r="8661" spans="1:8" x14ac:dyDescent="0.2">
      <c r="A8661">
        <v>3.2798667738356102E+17</v>
      </c>
      <c r="B8661" t="s">
        <v>16585</v>
      </c>
      <c r="C8661" t="s">
        <v>16586</v>
      </c>
      <c r="D8661" s="1">
        <v>41391.225601851853</v>
      </c>
      <c r="E8661">
        <v>26</v>
      </c>
      <c r="F8661">
        <v>38</v>
      </c>
      <c r="G8661" t="e">
        <f>_xlfn.SINGLE(jTheCollegeKid _xlfn.SINGLE( _xlfn.SINGLE(joooooojaah)))</f>
        <v>#NAME?</v>
      </c>
    </row>
    <row r="8662" spans="1:8" x14ac:dyDescent="0.2">
      <c r="A8662">
        <v>3.2798704597480602E+17</v>
      </c>
      <c r="B8662" t="s">
        <v>16587</v>
      </c>
      <c r="C8662" t="s">
        <v>16588</v>
      </c>
      <c r="D8662" s="1">
        <v>41391.226620370369</v>
      </c>
      <c r="E8662">
        <v>11</v>
      </c>
      <c r="F8662">
        <v>12</v>
      </c>
      <c r="G8662" t="s">
        <v>16589</v>
      </c>
    </row>
    <row r="8663" spans="1:8" x14ac:dyDescent="0.2">
      <c r="A8663">
        <v>3.2798804886644698E+17</v>
      </c>
      <c r="B8663" t="s">
        <v>16590</v>
      </c>
      <c r="C8663" t="s">
        <v>16591</v>
      </c>
      <c r="D8663" s="1">
        <v>41391.229386574072</v>
      </c>
      <c r="E8663">
        <v>90</v>
      </c>
      <c r="F8663">
        <v>134</v>
      </c>
      <c r="G8663" t="s">
        <v>16592</v>
      </c>
    </row>
    <row r="8664" spans="1:8" x14ac:dyDescent="0.2">
      <c r="A8664">
        <v>3.2798918566544499E+17</v>
      </c>
      <c r="B8664" t="s">
        <v>16593</v>
      </c>
      <c r="C8664" t="s">
        <v>16594</v>
      </c>
      <c r="D8664" s="1">
        <v>41391.232523148145</v>
      </c>
      <c r="E8664">
        <v>5</v>
      </c>
      <c r="F8664">
        <v>9</v>
      </c>
      <c r="G8664" t="s">
        <v>215</v>
      </c>
      <c r="H8664" t="s">
        <v>390</v>
      </c>
    </row>
    <row r="8665" spans="1:8" x14ac:dyDescent="0.2">
      <c r="A8665">
        <v>3.2799058400864198E+17</v>
      </c>
      <c r="B8665" t="s">
        <v>16595</v>
      </c>
      <c r="C8665" t="s">
        <v>16596</v>
      </c>
      <c r="D8665" s="1">
        <v>41391.236377314817</v>
      </c>
      <c r="E8665">
        <v>40</v>
      </c>
      <c r="F8665">
        <v>23</v>
      </c>
      <c r="G8665" t="s">
        <v>215</v>
      </c>
    </row>
    <row r="8666" spans="1:8" x14ac:dyDescent="0.2">
      <c r="A8666">
        <v>3.2799088561687302E+17</v>
      </c>
      <c r="B8666" t="s">
        <v>16597</v>
      </c>
      <c r="C8666" t="s">
        <v>16598</v>
      </c>
      <c r="D8666" s="1">
        <v>41391.237210648149</v>
      </c>
      <c r="E8666">
        <v>14</v>
      </c>
      <c r="F8666">
        <v>13</v>
      </c>
      <c r="G8666" t="s">
        <v>215</v>
      </c>
    </row>
    <row r="8667" spans="1:8" x14ac:dyDescent="0.2">
      <c r="A8667">
        <v>3.2799172117673901E+17</v>
      </c>
      <c r="B8667" t="s">
        <v>16599</v>
      </c>
      <c r="C8667" t="s">
        <v>16600</v>
      </c>
      <c r="D8667" s="1">
        <v>41391.23951388889</v>
      </c>
      <c r="E8667">
        <v>38</v>
      </c>
      <c r="F8667">
        <v>29</v>
      </c>
      <c r="G8667" t="s">
        <v>576</v>
      </c>
    </row>
    <row r="8668" spans="1:8" x14ac:dyDescent="0.2">
      <c r="A8668">
        <v>3.2799423134184602E+17</v>
      </c>
      <c r="B8668" t="s">
        <v>16601</v>
      </c>
      <c r="C8668" t="s">
        <v>16602</v>
      </c>
      <c r="D8668" s="1">
        <v>41391.246446759258</v>
      </c>
      <c r="E8668">
        <v>10826</v>
      </c>
      <c r="F8668">
        <v>7445</v>
      </c>
    </row>
    <row r="8669" spans="1:8" x14ac:dyDescent="0.2">
      <c r="A8669">
        <v>3.2799459123411302E+17</v>
      </c>
      <c r="B8669" t="s">
        <v>16603</v>
      </c>
      <c r="C8669" t="s">
        <v>16604</v>
      </c>
      <c r="D8669" s="1">
        <v>41391.247442129628</v>
      </c>
      <c r="E8669">
        <v>16</v>
      </c>
      <c r="F8669">
        <v>35</v>
      </c>
      <c r="G8669" t="s">
        <v>215</v>
      </c>
    </row>
    <row r="8670" spans="1:8" x14ac:dyDescent="0.2">
      <c r="A8670">
        <v>3.2799500177679098E+17</v>
      </c>
      <c r="B8670" t="s">
        <v>16605</v>
      </c>
      <c r="C8670" t="s">
        <v>16606</v>
      </c>
      <c r="D8670" s="1">
        <v>41391.248564814814</v>
      </c>
      <c r="E8670">
        <v>13</v>
      </c>
      <c r="F8670">
        <v>12</v>
      </c>
      <c r="G8670" t="s">
        <v>16607</v>
      </c>
    </row>
    <row r="8671" spans="1:8" x14ac:dyDescent="0.2">
      <c r="A8671">
        <v>3.28003700591304E+17</v>
      </c>
      <c r="B8671" t="s">
        <v>16608</v>
      </c>
      <c r="C8671" t="s">
        <v>16609</v>
      </c>
      <c r="D8671" s="1">
        <v>41391.272569444445</v>
      </c>
      <c r="E8671">
        <v>27</v>
      </c>
      <c r="F8671">
        <v>15</v>
      </c>
      <c r="G8671" t="s">
        <v>16610</v>
      </c>
    </row>
    <row r="8672" spans="1:8" x14ac:dyDescent="0.2">
      <c r="A8672">
        <v>3.28099854754656E+17</v>
      </c>
      <c r="B8672" t="s">
        <v>16611</v>
      </c>
      <c r="C8672" t="s">
        <v>16612</v>
      </c>
      <c r="D8672" s="1">
        <v>41391.537905092591</v>
      </c>
      <c r="E8672">
        <v>18</v>
      </c>
      <c r="F8672">
        <v>9</v>
      </c>
      <c r="G8672" t="s">
        <v>16613</v>
      </c>
    </row>
    <row r="8673" spans="1:8" x14ac:dyDescent="0.2">
      <c r="A8673">
        <v>3.2810025404820602E+17</v>
      </c>
      <c r="B8673" t="s">
        <v>16614</v>
      </c>
      <c r="C8673" t="s">
        <v>16615</v>
      </c>
      <c r="D8673" s="1">
        <v>41391.5390162037</v>
      </c>
      <c r="E8673">
        <v>47</v>
      </c>
      <c r="F8673">
        <v>34</v>
      </c>
      <c r="G8673" t="s">
        <v>215</v>
      </c>
    </row>
    <row r="8674" spans="1:8" x14ac:dyDescent="0.2">
      <c r="A8674">
        <v>3.2810099493843699E+17</v>
      </c>
      <c r="B8674" t="s">
        <v>16616</v>
      </c>
      <c r="C8674" t="s">
        <v>16617</v>
      </c>
      <c r="D8674" s="1">
        <v>41391.54105324074</v>
      </c>
      <c r="E8674">
        <v>12</v>
      </c>
      <c r="F8674">
        <v>6</v>
      </c>
      <c r="G8674" t="s">
        <v>16618</v>
      </c>
    </row>
    <row r="8675" spans="1:8" x14ac:dyDescent="0.2">
      <c r="A8675">
        <v>3.2810280321613798E+17</v>
      </c>
      <c r="B8675" t="s">
        <v>16619</v>
      </c>
      <c r="C8675" t="e">
        <f>_xlfn.SINGLE(Anon_Farmer _xlfn.SINGLE( PeaceLibLady not me)), I predicted the housing bubble and told people not to buy. I Now tell people it is a great Time to buy</f>
        <v>#NAME?</v>
      </c>
      <c r="D8675" s="1">
        <v>41391.546041666668</v>
      </c>
      <c r="E8675">
        <v>11</v>
      </c>
      <c r="F8675">
        <v>14</v>
      </c>
      <c r="G8675" t="s">
        <v>16620</v>
      </c>
    </row>
    <row r="8676" spans="1:8" x14ac:dyDescent="0.2">
      <c r="A8676">
        <v>3.2810473167323098E+17</v>
      </c>
      <c r="B8676" t="s">
        <v>16621</v>
      </c>
      <c r="C8676" t="s">
        <v>16622</v>
      </c>
      <c r="D8676" s="1">
        <v>41391.551365740743</v>
      </c>
      <c r="E8676">
        <v>74</v>
      </c>
      <c r="F8676">
        <v>55</v>
      </c>
    </row>
    <row r="8677" spans="1:8" x14ac:dyDescent="0.2">
      <c r="A8677">
        <v>3.2810837548743002E+17</v>
      </c>
      <c r="B8677" t="s">
        <v>16623</v>
      </c>
      <c r="C8677" t="s">
        <v>16624</v>
      </c>
      <c r="D8677" s="1">
        <v>41391.561423611114</v>
      </c>
      <c r="E8677">
        <v>29</v>
      </c>
      <c r="F8677">
        <v>21</v>
      </c>
      <c r="G8677" t="s">
        <v>89</v>
      </c>
    </row>
    <row r="8678" spans="1:8" x14ac:dyDescent="0.2">
      <c r="A8678">
        <v>3.2811016632940499E+17</v>
      </c>
      <c r="B8678" t="s">
        <v>16625</v>
      </c>
      <c r="C8678" t="s">
        <v>16626</v>
      </c>
      <c r="D8678" s="1">
        <v>41391.566365740742</v>
      </c>
      <c r="E8678">
        <v>21</v>
      </c>
      <c r="F8678">
        <v>23</v>
      </c>
      <c r="G8678" t="e">
        <f>tombrokow</f>
        <v>#NAME?</v>
      </c>
    </row>
    <row r="8679" spans="1:8" x14ac:dyDescent="0.2">
      <c r="A8679">
        <v>3.2811037135957101E+17</v>
      </c>
      <c r="B8679" t="s">
        <v>16627</v>
      </c>
      <c r="C8679" t="s">
        <v>16628</v>
      </c>
      <c r="D8679" s="1">
        <v>41391.566932870373</v>
      </c>
      <c r="E8679">
        <v>8</v>
      </c>
      <c r="F8679">
        <v>6</v>
      </c>
      <c r="G8679" t="s">
        <v>16629</v>
      </c>
    </row>
    <row r="8680" spans="1:8" x14ac:dyDescent="0.2">
      <c r="A8680">
        <v>3.2811090327282803E+17</v>
      </c>
      <c r="B8680" t="s">
        <v>16630</v>
      </c>
      <c r="C8680" t="s">
        <v>16631</v>
      </c>
      <c r="D8680" s="1">
        <v>41391.568402777775</v>
      </c>
      <c r="E8680">
        <v>21</v>
      </c>
      <c r="F8680">
        <v>15</v>
      </c>
      <c r="G8680" t="s">
        <v>16632</v>
      </c>
    </row>
    <row r="8681" spans="1:8" x14ac:dyDescent="0.2">
      <c r="A8681">
        <v>3.2836410986948998E+17</v>
      </c>
      <c r="B8681" t="s">
        <v>16633</v>
      </c>
      <c r="C8681" t="s">
        <v>16634</v>
      </c>
      <c r="D8681" s="1">
        <v>41392.267118055555</v>
      </c>
      <c r="E8681">
        <v>98</v>
      </c>
      <c r="F8681">
        <v>65</v>
      </c>
      <c r="G8681" t="e">
        <f>DBradleyRI</f>
        <v>#NAME?</v>
      </c>
    </row>
    <row r="8682" spans="1:8" x14ac:dyDescent="0.2">
      <c r="A8682">
        <v>3.2836536507368602E+17</v>
      </c>
      <c r="B8682" t="s">
        <v>16635</v>
      </c>
      <c r="C8682" t="s">
        <v>16636</v>
      </c>
      <c r="D8682" s="1">
        <v>41392.270578703705</v>
      </c>
      <c r="E8682">
        <v>27</v>
      </c>
      <c r="F8682">
        <v>19</v>
      </c>
      <c r="G8682" t="s">
        <v>215</v>
      </c>
    </row>
    <row r="8683" spans="1:8" x14ac:dyDescent="0.2">
      <c r="A8683">
        <v>3.2865170908370899E+17</v>
      </c>
      <c r="B8683" t="s">
        <v>16637</v>
      </c>
      <c r="C8683" t="s">
        <v>16638</v>
      </c>
      <c r="D8683" s="1">
        <v>41393.060740740744</v>
      </c>
      <c r="E8683">
        <v>24</v>
      </c>
      <c r="F8683">
        <v>8</v>
      </c>
      <c r="G8683" t="s">
        <v>9029</v>
      </c>
      <c r="H8683" t="s">
        <v>390</v>
      </c>
    </row>
    <row r="8684" spans="1:8" x14ac:dyDescent="0.2">
      <c r="A8684">
        <v>3.2865252229211699E+17</v>
      </c>
      <c r="B8684" t="s">
        <v>16639</v>
      </c>
      <c r="C8684" t="s">
        <v>16640</v>
      </c>
      <c r="D8684" s="1">
        <v>41393.062986111108</v>
      </c>
      <c r="E8684">
        <v>14</v>
      </c>
      <c r="F8684">
        <v>11</v>
      </c>
      <c r="G8684" t="s">
        <v>576</v>
      </c>
    </row>
    <row r="8685" spans="1:8" x14ac:dyDescent="0.2">
      <c r="A8685">
        <v>3.2865376949360602E+17</v>
      </c>
      <c r="B8685" t="s">
        <v>16641</v>
      </c>
      <c r="C8685" t="s">
        <v>16642</v>
      </c>
      <c r="D8685" s="1">
        <v>41393.066423611112</v>
      </c>
      <c r="E8685">
        <v>4</v>
      </c>
      <c r="F8685">
        <v>1</v>
      </c>
      <c r="G8685" t="s">
        <v>89</v>
      </c>
    </row>
    <row r="8686" spans="1:8" x14ac:dyDescent="0.2">
      <c r="A8686">
        <v>3.2865404324743501E+17</v>
      </c>
      <c r="B8686" t="s">
        <v>16643</v>
      </c>
      <c r="C8686" t="e">
        <f xml:space="preserve"> Core15 Thanks.</f>
        <v>#NAME?</v>
      </c>
      <c r="D8686" s="1">
        <v>41393.067175925928</v>
      </c>
      <c r="E8686">
        <v>3</v>
      </c>
      <c r="F8686">
        <v>0</v>
      </c>
      <c r="G8686" t="s">
        <v>89</v>
      </c>
    </row>
    <row r="8687" spans="1:8" x14ac:dyDescent="0.2">
      <c r="A8687">
        <v>3.2865451327372902E+17</v>
      </c>
      <c r="B8687" t="s">
        <v>16644</v>
      </c>
      <c r="C8687" t="s">
        <v>16645</v>
      </c>
      <c r="D8687" s="1">
        <v>41393.068472222221</v>
      </c>
      <c r="E8687">
        <v>14</v>
      </c>
      <c r="F8687">
        <v>10</v>
      </c>
      <c r="G8687" t="s">
        <v>16646</v>
      </c>
    </row>
    <row r="8688" spans="1:8" x14ac:dyDescent="0.2">
      <c r="A8688">
        <v>3.2865506387259802E+17</v>
      </c>
      <c r="B8688" t="s">
        <v>16647</v>
      </c>
      <c r="C8688" t="s">
        <v>16648</v>
      </c>
      <c r="D8688" s="1">
        <v>41393.07</v>
      </c>
      <c r="E8688">
        <v>3</v>
      </c>
      <c r="F8688">
        <v>0</v>
      </c>
      <c r="G8688" t="e">
        <f>WIBWAriana</f>
        <v>#NAME?</v>
      </c>
    </row>
    <row r="8689" spans="1:8" x14ac:dyDescent="0.2">
      <c r="A8689">
        <v>3.2865542764874899E+17</v>
      </c>
      <c r="B8689" t="s">
        <v>16649</v>
      </c>
      <c r="C8689" t="s">
        <v>16650</v>
      </c>
      <c r="D8689" s="1">
        <v>41393.07099537037</v>
      </c>
      <c r="E8689">
        <v>14</v>
      </c>
      <c r="F8689">
        <v>5</v>
      </c>
      <c r="G8689" t="s">
        <v>16651</v>
      </c>
    </row>
    <row r="8690" spans="1:8" x14ac:dyDescent="0.2">
      <c r="A8690">
        <v>3.2865587213594598E+17</v>
      </c>
      <c r="B8690" t="s">
        <v>16652</v>
      </c>
      <c r="C8690" t="s">
        <v>16653</v>
      </c>
      <c r="D8690" s="1">
        <v>41393.072222222225</v>
      </c>
      <c r="E8690">
        <v>13</v>
      </c>
      <c r="F8690">
        <v>12</v>
      </c>
      <c r="G8690" t="s">
        <v>215</v>
      </c>
    </row>
    <row r="8691" spans="1:8" x14ac:dyDescent="0.2">
      <c r="A8691">
        <v>3.28667899998904E+17</v>
      </c>
      <c r="B8691" t="s">
        <v>16654</v>
      </c>
      <c r="C8691" t="s">
        <v>16655</v>
      </c>
      <c r="D8691" s="1">
        <v>41393.105416666665</v>
      </c>
      <c r="E8691">
        <v>12</v>
      </c>
      <c r="F8691">
        <v>8</v>
      </c>
      <c r="G8691" t="s">
        <v>215</v>
      </c>
    </row>
    <row r="8692" spans="1:8" x14ac:dyDescent="0.2">
      <c r="A8692">
        <v>3.2867213710158598E+17</v>
      </c>
      <c r="B8692" t="s">
        <v>16656</v>
      </c>
      <c r="C8692" t="s">
        <v>16657</v>
      </c>
      <c r="D8692" s="1">
        <v>41393.117106481484</v>
      </c>
      <c r="E8692">
        <v>7</v>
      </c>
      <c r="F8692">
        <v>5</v>
      </c>
      <c r="G8692" t="s">
        <v>215</v>
      </c>
      <c r="H8692" t="s">
        <v>390</v>
      </c>
    </row>
    <row r="8693" spans="1:8" x14ac:dyDescent="0.2">
      <c r="A8693">
        <v>3.2867233429260602E+17</v>
      </c>
      <c r="B8693" t="s">
        <v>16658</v>
      </c>
      <c r="C8693" t="s">
        <v>16659</v>
      </c>
      <c r="D8693" s="1">
        <v>41393.117650462962</v>
      </c>
      <c r="E8693">
        <v>6</v>
      </c>
      <c r="F8693">
        <v>10</v>
      </c>
      <c r="G8693" t="s">
        <v>576</v>
      </c>
    </row>
    <row r="8694" spans="1:8" x14ac:dyDescent="0.2">
      <c r="A8694">
        <v>3.2867279445387597E+17</v>
      </c>
      <c r="B8694" t="s">
        <v>16660</v>
      </c>
      <c r="C8694" t="s">
        <v>16661</v>
      </c>
      <c r="D8694" s="1">
        <v>41393.118923611109</v>
      </c>
      <c r="E8694">
        <v>5</v>
      </c>
      <c r="F8694">
        <v>2</v>
      </c>
      <c r="G8694" t="s">
        <v>215</v>
      </c>
    </row>
    <row r="8695" spans="1:8" x14ac:dyDescent="0.2">
      <c r="A8695">
        <v>3.2867578967347597E+17</v>
      </c>
      <c r="B8695" t="s">
        <v>16662</v>
      </c>
      <c r="C8695" t="s">
        <v>16663</v>
      </c>
      <c r="D8695" s="1">
        <v>41393.127187500002</v>
      </c>
      <c r="E8695">
        <v>22</v>
      </c>
      <c r="F8695">
        <v>27</v>
      </c>
      <c r="G8695" t="s">
        <v>89</v>
      </c>
      <c r="H8695" t="s">
        <v>390</v>
      </c>
    </row>
    <row r="8696" spans="1:8" x14ac:dyDescent="0.2">
      <c r="A8696">
        <v>3.2867622074308602E+17</v>
      </c>
      <c r="B8696" t="s">
        <v>16664</v>
      </c>
      <c r="C8696" t="s">
        <v>16665</v>
      </c>
      <c r="D8696" s="1">
        <v>41393.128379629627</v>
      </c>
      <c r="E8696">
        <v>30</v>
      </c>
      <c r="F8696">
        <v>21</v>
      </c>
      <c r="G8696" t="s">
        <v>215</v>
      </c>
      <c r="H8696" t="s">
        <v>390</v>
      </c>
    </row>
    <row r="8697" spans="1:8" x14ac:dyDescent="0.2">
      <c r="A8697">
        <v>3.2867688812814701E+17</v>
      </c>
      <c r="B8697" t="s">
        <v>16666</v>
      </c>
      <c r="C8697" t="s">
        <v>16667</v>
      </c>
      <c r="D8697" s="1">
        <v>41393.130219907405</v>
      </c>
      <c r="E8697">
        <v>14</v>
      </c>
      <c r="F8697">
        <v>11</v>
      </c>
      <c r="G8697" t="s">
        <v>215</v>
      </c>
      <c r="H8697" t="s">
        <v>390</v>
      </c>
    </row>
    <row r="8698" spans="1:8" x14ac:dyDescent="0.2">
      <c r="A8698">
        <v>3.28677923395616E+17</v>
      </c>
      <c r="B8698" t="s">
        <v>16668</v>
      </c>
      <c r="C8698" t="s">
        <v>16669</v>
      </c>
      <c r="D8698" s="1">
        <v>41393.1330787037</v>
      </c>
      <c r="E8698">
        <v>24</v>
      </c>
      <c r="F8698">
        <v>14</v>
      </c>
      <c r="G8698" t="s">
        <v>89</v>
      </c>
      <c r="H8698" t="s">
        <v>390</v>
      </c>
    </row>
    <row r="8699" spans="1:8" x14ac:dyDescent="0.2">
      <c r="A8699">
        <v>3.2868041947624602E+17</v>
      </c>
      <c r="B8699" t="s">
        <v>16670</v>
      </c>
      <c r="C8699" t="s">
        <v>16671</v>
      </c>
      <c r="D8699" s="1">
        <v>41393.139965277776</v>
      </c>
      <c r="E8699">
        <v>40</v>
      </c>
      <c r="F8699">
        <v>18</v>
      </c>
      <c r="G8699" t="s">
        <v>89</v>
      </c>
      <c r="H8699" t="s">
        <v>390</v>
      </c>
    </row>
    <row r="8700" spans="1:8" x14ac:dyDescent="0.2">
      <c r="A8700">
        <v>3.2868191815139302E+17</v>
      </c>
      <c r="B8700" t="s">
        <v>16672</v>
      </c>
      <c r="C8700" t="s">
        <v>16673</v>
      </c>
      <c r="D8700" s="1">
        <v>41393.144097222219</v>
      </c>
      <c r="E8700">
        <v>14</v>
      </c>
      <c r="F8700">
        <v>8</v>
      </c>
      <c r="G8700" t="s">
        <v>89</v>
      </c>
      <c r="H8700" t="s">
        <v>390</v>
      </c>
    </row>
    <row r="8701" spans="1:8" x14ac:dyDescent="0.2">
      <c r="A8701">
        <v>3.2868436781369299E+17</v>
      </c>
      <c r="B8701" t="s">
        <v>16674</v>
      </c>
      <c r="C8701" t="s">
        <v>16675</v>
      </c>
      <c r="D8701" s="1">
        <v>41393.150856481479</v>
      </c>
      <c r="E8701">
        <v>31</v>
      </c>
      <c r="F8701">
        <v>25</v>
      </c>
      <c r="G8701" t="s">
        <v>215</v>
      </c>
      <c r="H8701" t="s">
        <v>390</v>
      </c>
    </row>
    <row r="8702" spans="1:8" x14ac:dyDescent="0.2">
      <c r="A8702">
        <v>3.2868785688741798E+17</v>
      </c>
      <c r="B8702" t="s">
        <v>16676</v>
      </c>
      <c r="C8702" t="s">
        <v>16677</v>
      </c>
      <c r="D8702" s="1">
        <v>41393.160486111112</v>
      </c>
      <c r="E8702">
        <v>27</v>
      </c>
      <c r="F8702">
        <v>22</v>
      </c>
      <c r="G8702" t="s">
        <v>89</v>
      </c>
      <c r="H8702" t="s">
        <v>390</v>
      </c>
    </row>
    <row r="8703" spans="1:8" x14ac:dyDescent="0.2">
      <c r="A8703">
        <v>3.2868915751593101E+17</v>
      </c>
      <c r="B8703" t="s">
        <v>16678</v>
      </c>
      <c r="C8703" t="s">
        <v>16679</v>
      </c>
      <c r="D8703" s="1">
        <v>41393.164074074077</v>
      </c>
      <c r="E8703">
        <v>16</v>
      </c>
      <c r="F8703">
        <v>21</v>
      </c>
      <c r="G8703" t="s">
        <v>89</v>
      </c>
      <c r="H8703" t="s">
        <v>390</v>
      </c>
    </row>
    <row r="8704" spans="1:8" x14ac:dyDescent="0.2">
      <c r="A8704">
        <v>3.2869275622874701E+17</v>
      </c>
      <c r="B8704" t="s">
        <v>16680</v>
      </c>
      <c r="C8704" t="s">
        <v>16681</v>
      </c>
      <c r="D8704" s="1">
        <v>41393.174004629633</v>
      </c>
      <c r="E8704">
        <v>1071</v>
      </c>
      <c r="F8704">
        <v>1439</v>
      </c>
      <c r="G8704" t="s">
        <v>89</v>
      </c>
    </row>
    <row r="8705" spans="1:8" x14ac:dyDescent="0.2">
      <c r="A8705">
        <v>3.2869422286779098E+17</v>
      </c>
      <c r="B8705" t="s">
        <v>16682</v>
      </c>
      <c r="C8705" t="s">
        <v>16683</v>
      </c>
      <c r="D8705" s="1">
        <v>41393.178055555552</v>
      </c>
      <c r="E8705">
        <v>16</v>
      </c>
      <c r="F8705">
        <v>11</v>
      </c>
      <c r="H8705" t="s">
        <v>390</v>
      </c>
    </row>
    <row r="8706" spans="1:8" x14ac:dyDescent="0.2">
      <c r="A8706">
        <v>3.2869484589392198E+17</v>
      </c>
      <c r="B8706" t="s">
        <v>16684</v>
      </c>
      <c r="C8706" t="s">
        <v>16685</v>
      </c>
      <c r="D8706" s="1">
        <v>41393.179768518516</v>
      </c>
      <c r="E8706">
        <v>14</v>
      </c>
      <c r="F8706">
        <v>14</v>
      </c>
      <c r="G8706" t="s">
        <v>89</v>
      </c>
      <c r="H8706" t="s">
        <v>390</v>
      </c>
    </row>
    <row r="8707" spans="1:8" x14ac:dyDescent="0.2">
      <c r="A8707">
        <v>3.2869810938118099E+17</v>
      </c>
      <c r="B8707" t="s">
        <v>16686</v>
      </c>
      <c r="C8707" t="s">
        <v>16687</v>
      </c>
      <c r="D8707" s="1">
        <v>41393.188773148147</v>
      </c>
      <c r="E8707">
        <v>29</v>
      </c>
      <c r="F8707">
        <v>27</v>
      </c>
      <c r="G8707" t="s">
        <v>89</v>
      </c>
      <c r="H8707" t="s">
        <v>390</v>
      </c>
    </row>
    <row r="8708" spans="1:8" x14ac:dyDescent="0.2">
      <c r="A8708">
        <v>3.28700636147376E+17</v>
      </c>
      <c r="B8708" t="s">
        <v>16688</v>
      </c>
      <c r="C8708" t="s">
        <v>16689</v>
      </c>
      <c r="D8708" s="1">
        <v>41393.195752314816</v>
      </c>
      <c r="E8708">
        <v>18</v>
      </c>
      <c r="F8708">
        <v>19</v>
      </c>
      <c r="H8708" t="s">
        <v>390</v>
      </c>
    </row>
    <row r="8709" spans="1:8" x14ac:dyDescent="0.2">
      <c r="A8709">
        <v>3.2870273690228698E+17</v>
      </c>
      <c r="B8709" t="s">
        <v>16690</v>
      </c>
      <c r="C8709" t="s">
        <v>16691</v>
      </c>
      <c r="D8709" s="1">
        <v>41393.201550925929</v>
      </c>
      <c r="E8709">
        <v>32</v>
      </c>
      <c r="F8709">
        <v>38</v>
      </c>
      <c r="H8709" t="s">
        <v>390</v>
      </c>
    </row>
    <row r="8710" spans="1:8" x14ac:dyDescent="0.2">
      <c r="A8710">
        <v>3.28702926887464E+17</v>
      </c>
      <c r="B8710" t="s">
        <v>16692</v>
      </c>
      <c r="C8710" t="s">
        <v>16693</v>
      </c>
      <c r="D8710" s="1">
        <v>41393.20207175926</v>
      </c>
      <c r="E8710">
        <v>194</v>
      </c>
      <c r="F8710">
        <v>222</v>
      </c>
      <c r="H8710" t="s">
        <v>616</v>
      </c>
    </row>
    <row r="8711" spans="1:8" x14ac:dyDescent="0.2">
      <c r="A8711">
        <v>3.28705135339528E+17</v>
      </c>
      <c r="B8711" t="s">
        <v>16694</v>
      </c>
      <c r="C8711" t="s">
        <v>16695</v>
      </c>
      <c r="D8711" s="1">
        <v>41393.20815972222</v>
      </c>
      <c r="E8711">
        <v>39</v>
      </c>
      <c r="F8711">
        <v>62</v>
      </c>
      <c r="H8711" t="s">
        <v>390</v>
      </c>
    </row>
    <row r="8712" spans="1:8" x14ac:dyDescent="0.2">
      <c r="A8712">
        <v>3.2882309117208499E+17</v>
      </c>
      <c r="B8712" t="s">
        <v>16696</v>
      </c>
      <c r="C8712" t="s">
        <v>16697</v>
      </c>
      <c r="D8712" s="1">
        <v>41393.53365740741</v>
      </c>
      <c r="E8712">
        <v>29</v>
      </c>
      <c r="F8712">
        <v>28</v>
      </c>
    </row>
    <row r="8713" spans="1:8" x14ac:dyDescent="0.2">
      <c r="A8713">
        <v>3.2891164225346701E+17</v>
      </c>
      <c r="B8713" t="s">
        <v>16698</v>
      </c>
      <c r="C8713" t="s">
        <v>16699</v>
      </c>
      <c r="D8713" s="1">
        <v>41393.778020833335</v>
      </c>
      <c r="E8713">
        <v>18</v>
      </c>
      <c r="F8713">
        <v>26</v>
      </c>
      <c r="G8713" t="s">
        <v>89</v>
      </c>
    </row>
    <row r="8714" spans="1:8" x14ac:dyDescent="0.2">
      <c r="A8714">
        <v>3.2891209031418202E+17</v>
      </c>
      <c r="B8714" t="s">
        <v>16700</v>
      </c>
      <c r="C8714" t="s">
        <v>16701</v>
      </c>
      <c r="D8714" s="1">
        <v>41393.779247685183</v>
      </c>
      <c r="E8714">
        <v>203</v>
      </c>
      <c r="F8714">
        <v>142</v>
      </c>
      <c r="G8714" t="s">
        <v>89</v>
      </c>
    </row>
    <row r="8715" spans="1:8" x14ac:dyDescent="0.2">
      <c r="A8715">
        <v>3.2893017418592198E+17</v>
      </c>
      <c r="B8715" t="s">
        <v>16702</v>
      </c>
      <c r="C8715" t="s">
        <v>16703</v>
      </c>
      <c r="D8715" s="1">
        <v>41393.829155092593</v>
      </c>
      <c r="E8715">
        <v>50</v>
      </c>
      <c r="F8715">
        <v>57</v>
      </c>
    </row>
    <row r="8716" spans="1:8" x14ac:dyDescent="0.2">
      <c r="A8716">
        <v>3.2894120292371597E+17</v>
      </c>
      <c r="B8716" t="s">
        <v>16704</v>
      </c>
      <c r="C8716" t="s">
        <v>16705</v>
      </c>
      <c r="D8716" s="1">
        <v>41393.859583333331</v>
      </c>
      <c r="E8716">
        <v>18</v>
      </c>
      <c r="F8716">
        <v>9</v>
      </c>
      <c r="G8716" t="s">
        <v>89</v>
      </c>
    </row>
    <row r="8717" spans="1:8" x14ac:dyDescent="0.2">
      <c r="A8717">
        <v>3.2895489417636602E+17</v>
      </c>
      <c r="B8717" t="s">
        <v>16706</v>
      </c>
      <c r="C8717" t="s">
        <v>16707</v>
      </c>
      <c r="D8717" s="1">
        <v>41393.897372685184</v>
      </c>
      <c r="E8717">
        <v>61</v>
      </c>
      <c r="F8717">
        <v>80</v>
      </c>
      <c r="G8717" t="s">
        <v>89</v>
      </c>
    </row>
    <row r="8718" spans="1:8" x14ac:dyDescent="0.2">
      <c r="A8718">
        <v>3.2895522360120902E+17</v>
      </c>
      <c r="B8718" t="s">
        <v>16708</v>
      </c>
      <c r="C8718" t="s">
        <v>16709</v>
      </c>
      <c r="D8718" s="1">
        <v>41393.898275462961</v>
      </c>
      <c r="E8718">
        <v>28</v>
      </c>
      <c r="F8718">
        <v>43</v>
      </c>
      <c r="G8718" t="s">
        <v>89</v>
      </c>
    </row>
    <row r="8719" spans="1:8" x14ac:dyDescent="0.2">
      <c r="A8719">
        <v>3.2895594790296698E+17</v>
      </c>
      <c r="B8719" t="s">
        <v>16710</v>
      </c>
      <c r="C8719" t="s">
        <v>16711</v>
      </c>
      <c r="D8719" s="1">
        <v>41393.900277777779</v>
      </c>
      <c r="E8719">
        <v>7</v>
      </c>
      <c r="F8719">
        <v>6</v>
      </c>
      <c r="G8719" t="s">
        <v>89</v>
      </c>
    </row>
    <row r="8720" spans="1:8" x14ac:dyDescent="0.2">
      <c r="A8720">
        <v>3.2895603957788198E+17</v>
      </c>
      <c r="B8720" t="s">
        <v>16712</v>
      </c>
      <c r="C8720" t="s">
        <v>16713</v>
      </c>
      <c r="D8720" s="1">
        <v>41393.90053240741</v>
      </c>
      <c r="E8720">
        <v>20</v>
      </c>
      <c r="F8720">
        <v>20</v>
      </c>
      <c r="G8720" t="s">
        <v>215</v>
      </c>
    </row>
    <row r="8721" spans="1:8" x14ac:dyDescent="0.2">
      <c r="A8721">
        <v>3.28956614696648E+17</v>
      </c>
      <c r="B8721" t="s">
        <v>16714</v>
      </c>
      <c r="C8721" t="s">
        <v>16715</v>
      </c>
      <c r="D8721" s="1">
        <v>41393.902118055557</v>
      </c>
      <c r="E8721">
        <v>17</v>
      </c>
      <c r="F8721">
        <v>17</v>
      </c>
      <c r="G8721" t="s">
        <v>89</v>
      </c>
      <c r="H8721" t="s">
        <v>505</v>
      </c>
    </row>
    <row r="8722" spans="1:8" x14ac:dyDescent="0.2">
      <c r="A8722">
        <v>3.28965175388536E+17</v>
      </c>
      <c r="B8722" t="s">
        <v>16716</v>
      </c>
      <c r="C8722" t="s">
        <v>16717</v>
      </c>
      <c r="D8722" s="1">
        <v>41393.925740740742</v>
      </c>
      <c r="E8722">
        <v>53</v>
      </c>
      <c r="F8722">
        <v>37</v>
      </c>
      <c r="G8722" t="s">
        <v>89</v>
      </c>
    </row>
    <row r="8723" spans="1:8" x14ac:dyDescent="0.2">
      <c r="A8723">
        <v>3.2896549415984301E+17</v>
      </c>
      <c r="B8723" t="s">
        <v>16718</v>
      </c>
      <c r="C8723" t="s">
        <v>16719</v>
      </c>
      <c r="D8723" s="1">
        <v>41393.926620370374</v>
      </c>
      <c r="E8723">
        <v>41</v>
      </c>
      <c r="F8723">
        <v>32</v>
      </c>
      <c r="G8723" t="s">
        <v>89</v>
      </c>
    </row>
    <row r="8724" spans="1:8" x14ac:dyDescent="0.2">
      <c r="A8724">
        <v>3.2896574814594202E+17</v>
      </c>
      <c r="B8724" t="s">
        <v>16720</v>
      </c>
      <c r="C8724" t="s">
        <v>16721</v>
      </c>
      <c r="D8724" s="1">
        <v>41393.927314814813</v>
      </c>
      <c r="E8724">
        <v>35</v>
      </c>
      <c r="F8724">
        <v>26</v>
      </c>
      <c r="G8724" t="s">
        <v>89</v>
      </c>
    </row>
    <row r="8725" spans="1:8" x14ac:dyDescent="0.2">
      <c r="A8725">
        <v>3.2896592139585101E+17</v>
      </c>
      <c r="B8725" t="s">
        <v>16722</v>
      </c>
      <c r="C8725" t="s">
        <v>16723</v>
      </c>
      <c r="D8725" s="1">
        <v>41393.927800925929</v>
      </c>
      <c r="E8725">
        <v>15</v>
      </c>
      <c r="F8725">
        <v>18</v>
      </c>
      <c r="G8725" t="s">
        <v>215</v>
      </c>
      <c r="H8725" t="s">
        <v>505</v>
      </c>
    </row>
    <row r="8726" spans="1:8" x14ac:dyDescent="0.2">
      <c r="A8726">
        <v>3.2897231998696602E+17</v>
      </c>
      <c r="B8726" t="s">
        <v>16724</v>
      </c>
      <c r="C8726" t="s">
        <v>16725</v>
      </c>
      <c r="D8726" s="1">
        <v>41393.945451388892</v>
      </c>
      <c r="E8726">
        <v>115</v>
      </c>
      <c r="F8726">
        <v>209</v>
      </c>
      <c r="G8726" t="s">
        <v>89</v>
      </c>
    </row>
    <row r="8727" spans="1:8" x14ac:dyDescent="0.2">
      <c r="A8727">
        <v>3.2898028870737498E+17</v>
      </c>
      <c r="B8727" t="s">
        <v>16726</v>
      </c>
      <c r="C8727" t="s">
        <v>16727</v>
      </c>
      <c r="D8727" s="1">
        <v>41393.967442129629</v>
      </c>
      <c r="E8727">
        <v>8</v>
      </c>
      <c r="F8727">
        <v>4</v>
      </c>
      <c r="G8727" t="s">
        <v>89</v>
      </c>
    </row>
    <row r="8728" spans="1:8" x14ac:dyDescent="0.2">
      <c r="A8728">
        <v>3.2898685128739597E+17</v>
      </c>
      <c r="B8728" t="s">
        <v>16728</v>
      </c>
      <c r="C8728" t="s">
        <v>16729</v>
      </c>
      <c r="D8728" s="1">
        <v>41393.985555555555</v>
      </c>
      <c r="E8728">
        <v>5</v>
      </c>
      <c r="F8728">
        <v>2</v>
      </c>
      <c r="G8728" t="s">
        <v>576</v>
      </c>
    </row>
    <row r="8729" spans="1:8" x14ac:dyDescent="0.2">
      <c r="A8729">
        <v>3.2898728304904102E+17</v>
      </c>
      <c r="B8729" t="s">
        <v>16730</v>
      </c>
      <c r="C8729" t="s">
        <v>16731</v>
      </c>
      <c r="D8729" s="1">
        <v>41393.986747685187</v>
      </c>
      <c r="E8729">
        <v>4</v>
      </c>
      <c r="F8729">
        <v>3</v>
      </c>
      <c r="G8729" t="s">
        <v>89</v>
      </c>
    </row>
    <row r="8730" spans="1:8" x14ac:dyDescent="0.2">
      <c r="A8730">
        <v>3.2899066723580301E+17</v>
      </c>
      <c r="B8730" t="s">
        <v>16732</v>
      </c>
      <c r="C8730" t="s">
        <v>16733</v>
      </c>
      <c r="D8730" s="1">
        <v>41393.996087962965</v>
      </c>
      <c r="E8730">
        <v>25</v>
      </c>
      <c r="F8730">
        <v>18</v>
      </c>
      <c r="G8730" t="s">
        <v>576</v>
      </c>
    </row>
    <row r="8731" spans="1:8" x14ac:dyDescent="0.2">
      <c r="A8731">
        <v>3.2899148012127398E+17</v>
      </c>
      <c r="B8731" t="s">
        <v>16734</v>
      </c>
      <c r="C8731" t="s">
        <v>16735</v>
      </c>
      <c r="D8731" s="1">
        <v>41393.99832175926</v>
      </c>
      <c r="E8731">
        <v>82</v>
      </c>
      <c r="F8731">
        <v>33</v>
      </c>
    </row>
    <row r="8732" spans="1:8" x14ac:dyDescent="0.2">
      <c r="A8732">
        <v>3.2900743355918701E+17</v>
      </c>
      <c r="B8732" t="s">
        <v>16736</v>
      </c>
      <c r="C8732" t="s">
        <v>16737</v>
      </c>
      <c r="D8732" s="1">
        <v>41394.042349537034</v>
      </c>
      <c r="E8732">
        <v>214</v>
      </c>
      <c r="F8732">
        <v>107</v>
      </c>
    </row>
    <row r="8733" spans="1:8" x14ac:dyDescent="0.2">
      <c r="A8733">
        <v>3.2900858914026202E+17</v>
      </c>
      <c r="B8733" t="s">
        <v>16738</v>
      </c>
      <c r="C8733" t="s">
        <v>16739</v>
      </c>
      <c r="D8733" s="1">
        <v>41394.045532407406</v>
      </c>
      <c r="E8733">
        <v>12</v>
      </c>
      <c r="F8733">
        <v>9</v>
      </c>
      <c r="G8733" t="s">
        <v>487</v>
      </c>
      <c r="H8733" t="s">
        <v>390</v>
      </c>
    </row>
    <row r="8734" spans="1:8" x14ac:dyDescent="0.2">
      <c r="A8734">
        <v>3.2901878420985402E+17</v>
      </c>
      <c r="B8734" t="s">
        <v>16740</v>
      </c>
      <c r="C8734" t="s">
        <v>16741</v>
      </c>
      <c r="D8734" s="1">
        <v>41394.07366898148</v>
      </c>
      <c r="E8734">
        <v>23</v>
      </c>
      <c r="F8734">
        <v>15</v>
      </c>
      <c r="G8734" t="s">
        <v>89</v>
      </c>
    </row>
    <row r="8735" spans="1:8" x14ac:dyDescent="0.2">
      <c r="A8735">
        <v>3.2902402791192499E+17</v>
      </c>
      <c r="B8735" t="s">
        <v>16742</v>
      </c>
      <c r="C8735" t="s">
        <v>16743</v>
      </c>
      <c r="D8735" s="1">
        <v>41394.088136574072</v>
      </c>
      <c r="E8735">
        <v>3</v>
      </c>
      <c r="F8735">
        <v>1</v>
      </c>
      <c r="G8735" t="s">
        <v>16744</v>
      </c>
    </row>
    <row r="8736" spans="1:8" x14ac:dyDescent="0.2">
      <c r="A8736">
        <v>3.2902489353656698E+17</v>
      </c>
      <c r="B8736" t="s">
        <v>16745</v>
      </c>
      <c r="C8736" t="s">
        <v>16746</v>
      </c>
      <c r="D8736" s="1">
        <v>41394.090532407405</v>
      </c>
      <c r="E8736">
        <v>0</v>
      </c>
      <c r="F8736">
        <v>0</v>
      </c>
      <c r="G8736" t="s">
        <v>89</v>
      </c>
    </row>
    <row r="8737" spans="1:7" x14ac:dyDescent="0.2">
      <c r="A8737">
        <v>3.2902527134690899E+17</v>
      </c>
      <c r="B8737" t="s">
        <v>16747</v>
      </c>
      <c r="C8737" t="s">
        <v>16748</v>
      </c>
      <c r="D8737" s="1">
        <v>41394.091574074075</v>
      </c>
      <c r="E8737">
        <v>15</v>
      </c>
      <c r="F8737">
        <v>15</v>
      </c>
      <c r="G8737" t="s">
        <v>576</v>
      </c>
    </row>
    <row r="8738" spans="1:7" x14ac:dyDescent="0.2">
      <c r="A8738">
        <v>3.2902974952560602E+17</v>
      </c>
      <c r="B8738" t="s">
        <v>16749</v>
      </c>
      <c r="C8738" t="s">
        <v>16750</v>
      </c>
      <c r="D8738" s="1">
        <v>41394.103935185187</v>
      </c>
      <c r="E8738">
        <v>16</v>
      </c>
      <c r="F8738">
        <v>11</v>
      </c>
      <c r="G8738" t="s">
        <v>215</v>
      </c>
    </row>
    <row r="8739" spans="1:7" x14ac:dyDescent="0.2">
      <c r="A8739">
        <v>3.2903063663348102E+17</v>
      </c>
      <c r="B8739" t="s">
        <v>16751</v>
      </c>
      <c r="C8739" t="s">
        <v>16752</v>
      </c>
      <c r="D8739" s="1">
        <v>41394.106377314813</v>
      </c>
      <c r="E8739">
        <v>16</v>
      </c>
      <c r="F8739">
        <v>5</v>
      </c>
      <c r="G8739" t="s">
        <v>215</v>
      </c>
    </row>
    <row r="8740" spans="1:7" x14ac:dyDescent="0.2">
      <c r="A8740">
        <v>3.2903709973716499E+17</v>
      </c>
      <c r="B8740" t="s">
        <v>16753</v>
      </c>
      <c r="C8740" t="s">
        <v>16754</v>
      </c>
      <c r="D8740" s="1">
        <v>41394.124212962961</v>
      </c>
      <c r="E8740">
        <v>80</v>
      </c>
      <c r="F8740">
        <v>97</v>
      </c>
      <c r="G8740" t="s">
        <v>89</v>
      </c>
    </row>
    <row r="8741" spans="1:7" x14ac:dyDescent="0.2">
      <c r="A8741">
        <v>3.2904122527554298E+17</v>
      </c>
      <c r="B8741" t="s">
        <v>16755</v>
      </c>
      <c r="C8741" t="e">
        <f>_xlfn.SINGLE(OMGguy18 Wrong), screen is too small-Samsung size is better.</f>
        <v>#NAME?</v>
      </c>
      <c r="D8741" s="1">
        <v>41394.135601851849</v>
      </c>
      <c r="E8741">
        <v>4</v>
      </c>
      <c r="F8741">
        <v>1</v>
      </c>
      <c r="G8741" t="e">
        <f>OMGguy18</f>
        <v>#NAME?</v>
      </c>
    </row>
    <row r="8742" spans="1:7" x14ac:dyDescent="0.2">
      <c r="A8742">
        <v>3.2904206980705402E+17</v>
      </c>
      <c r="B8742" t="s">
        <v>16756</v>
      </c>
      <c r="C8742" t="s">
        <v>16757</v>
      </c>
      <c r="D8742" s="1">
        <v>41394.137928240743</v>
      </c>
      <c r="E8742">
        <v>7</v>
      </c>
      <c r="F8742">
        <v>5</v>
      </c>
      <c r="G8742" t="s">
        <v>576</v>
      </c>
    </row>
    <row r="8743" spans="1:7" x14ac:dyDescent="0.2">
      <c r="A8743">
        <v>3.2904467392457901E+17</v>
      </c>
      <c r="B8743" t="s">
        <v>16758</v>
      </c>
      <c r="C8743" t="s">
        <v>16759</v>
      </c>
      <c r="D8743" s="1">
        <v>41394.145115740743</v>
      </c>
      <c r="E8743">
        <v>8</v>
      </c>
      <c r="F8743">
        <v>5</v>
      </c>
      <c r="G8743" t="s">
        <v>487</v>
      </c>
    </row>
    <row r="8744" spans="1:7" x14ac:dyDescent="0.2">
      <c r="A8744">
        <v>3.2904598826847002E+17</v>
      </c>
      <c r="B8744" t="s">
        <v>16760</v>
      </c>
      <c r="C8744" t="s">
        <v>16761</v>
      </c>
      <c r="D8744" s="1">
        <v>41394.148738425924</v>
      </c>
      <c r="E8744">
        <v>17</v>
      </c>
      <c r="F8744">
        <v>7</v>
      </c>
      <c r="G8744" t="s">
        <v>215</v>
      </c>
    </row>
    <row r="8745" spans="1:7" x14ac:dyDescent="0.2">
      <c r="A8745">
        <v>3.2904617578739302E+17</v>
      </c>
      <c r="B8745" t="s">
        <v>16762</v>
      </c>
      <c r="C8745" t="s">
        <v>16763</v>
      </c>
      <c r="D8745" s="1">
        <v>41394.149259259262</v>
      </c>
      <c r="E8745">
        <v>4</v>
      </c>
      <c r="F8745">
        <v>3</v>
      </c>
      <c r="G8745" t="s">
        <v>89</v>
      </c>
    </row>
    <row r="8746" spans="1:7" x14ac:dyDescent="0.2">
      <c r="A8746">
        <v>3.29046366175248E+17</v>
      </c>
      <c r="B8746" t="s">
        <v>16764</v>
      </c>
      <c r="C8746" t="s">
        <v>16765</v>
      </c>
      <c r="D8746" s="1">
        <v>41394.149780092594</v>
      </c>
      <c r="E8746">
        <v>1</v>
      </c>
      <c r="F8746">
        <v>1</v>
      </c>
      <c r="G8746" t="s">
        <v>89</v>
      </c>
    </row>
    <row r="8747" spans="1:7" x14ac:dyDescent="0.2">
      <c r="A8747">
        <v>3.2905003286096198E+17</v>
      </c>
      <c r="B8747" t="s">
        <v>16766</v>
      </c>
      <c r="C8747" t="s">
        <v>16767</v>
      </c>
      <c r="D8747" s="1">
        <v>41394.159895833334</v>
      </c>
      <c r="E8747">
        <v>35</v>
      </c>
      <c r="F8747">
        <v>15</v>
      </c>
      <c r="G8747" t="s">
        <v>215</v>
      </c>
    </row>
    <row r="8748" spans="1:7" x14ac:dyDescent="0.2">
      <c r="A8748">
        <v>3.2905096502824102E+17</v>
      </c>
      <c r="B8748" t="s">
        <v>16768</v>
      </c>
      <c r="C8748" t="s">
        <v>16769</v>
      </c>
      <c r="D8748" s="1">
        <v>41394.162476851852</v>
      </c>
      <c r="E8748">
        <v>16</v>
      </c>
      <c r="F8748">
        <v>33</v>
      </c>
      <c r="G8748" t="s">
        <v>16770</v>
      </c>
    </row>
    <row r="8749" spans="1:7" x14ac:dyDescent="0.2">
      <c r="A8749">
        <v>3.2905160257923802E+17</v>
      </c>
      <c r="B8749" t="s">
        <v>16771</v>
      </c>
      <c r="C8749" t="s">
        <v>16772</v>
      </c>
      <c r="D8749" s="1">
        <v>41394.164236111108</v>
      </c>
      <c r="E8749">
        <v>18</v>
      </c>
      <c r="F8749">
        <v>8</v>
      </c>
      <c r="G8749" t="s">
        <v>576</v>
      </c>
    </row>
    <row r="8750" spans="1:7" x14ac:dyDescent="0.2">
      <c r="A8750">
        <v>3.2905253794679603E+17</v>
      </c>
      <c r="B8750" t="s">
        <v>16773</v>
      </c>
      <c r="C8750" t="s">
        <v>16774</v>
      </c>
      <c r="D8750" s="1">
        <v>41394.166817129626</v>
      </c>
      <c r="E8750">
        <v>60</v>
      </c>
      <c r="F8750">
        <v>45</v>
      </c>
      <c r="G8750" t="s">
        <v>215</v>
      </c>
    </row>
    <row r="8751" spans="1:7" x14ac:dyDescent="0.2">
      <c r="A8751">
        <v>3.2905367466187098E+17</v>
      </c>
      <c r="B8751" t="s">
        <v>16775</v>
      </c>
      <c r="C8751" t="s">
        <v>16776</v>
      </c>
      <c r="D8751" s="1">
        <v>41394.169953703706</v>
      </c>
      <c r="E8751">
        <v>17</v>
      </c>
      <c r="F8751">
        <v>7</v>
      </c>
      <c r="G8751" t="s">
        <v>576</v>
      </c>
    </row>
    <row r="8752" spans="1:7" x14ac:dyDescent="0.2">
      <c r="A8752">
        <v>3.2905487994545702E+17</v>
      </c>
      <c r="B8752" t="s">
        <v>16777</v>
      </c>
      <c r="C8752" t="s">
        <v>16778</v>
      </c>
      <c r="D8752" s="1">
        <v>41394.173275462963</v>
      </c>
      <c r="E8752">
        <v>15</v>
      </c>
      <c r="F8752">
        <v>7</v>
      </c>
      <c r="G8752" t="s">
        <v>576</v>
      </c>
    </row>
    <row r="8753" spans="1:7" x14ac:dyDescent="0.2">
      <c r="A8753">
        <v>3.2905699639128E+17</v>
      </c>
      <c r="B8753" t="s">
        <v>16779</v>
      </c>
      <c r="C8753" t="s">
        <v>16780</v>
      </c>
      <c r="D8753" s="1">
        <v>41394.179120370369</v>
      </c>
      <c r="E8753">
        <v>115</v>
      </c>
      <c r="F8753">
        <v>73</v>
      </c>
      <c r="G8753" t="s">
        <v>89</v>
      </c>
    </row>
    <row r="8754" spans="1:7" x14ac:dyDescent="0.2">
      <c r="A8754">
        <v>3.2905758484792499E+17</v>
      </c>
      <c r="B8754" t="s">
        <v>16781</v>
      </c>
      <c r="C8754" t="s">
        <v>16782</v>
      </c>
      <c r="D8754" s="1">
        <v>41394.18074074074</v>
      </c>
      <c r="E8754">
        <v>17</v>
      </c>
      <c r="F8754">
        <v>13</v>
      </c>
      <c r="G8754" t="s">
        <v>576</v>
      </c>
    </row>
    <row r="8755" spans="1:7" x14ac:dyDescent="0.2">
      <c r="A8755">
        <v>3.2906040305110202E+17</v>
      </c>
      <c r="B8755" t="s">
        <v>16783</v>
      </c>
      <c r="C8755" t="s">
        <v>16784</v>
      </c>
      <c r="D8755" s="1">
        <v>41394.188518518517</v>
      </c>
      <c r="E8755">
        <v>150</v>
      </c>
      <c r="F8755">
        <v>138</v>
      </c>
      <c r="G8755" t="s">
        <v>89</v>
      </c>
    </row>
    <row r="8756" spans="1:7" x14ac:dyDescent="0.2">
      <c r="A8756">
        <v>3.2906199683209997E+17</v>
      </c>
      <c r="B8756" t="s">
        <v>16785</v>
      </c>
      <c r="C8756" t="s">
        <v>16786</v>
      </c>
      <c r="D8756" s="1">
        <v>41394.192916666667</v>
      </c>
      <c r="E8756">
        <v>20</v>
      </c>
      <c r="F8756">
        <v>29</v>
      </c>
      <c r="G8756" t="s">
        <v>89</v>
      </c>
    </row>
    <row r="8757" spans="1:7" x14ac:dyDescent="0.2">
      <c r="A8757">
        <v>3.2906325122261798E+17</v>
      </c>
      <c r="B8757" t="s">
        <v>16787</v>
      </c>
      <c r="C8757" t="s">
        <v>16788</v>
      </c>
      <c r="D8757" s="1">
        <v>41394.196377314816</v>
      </c>
      <c r="E8757">
        <v>98</v>
      </c>
      <c r="F8757">
        <v>113</v>
      </c>
      <c r="G8757" t="s">
        <v>89</v>
      </c>
    </row>
    <row r="8758" spans="1:7" x14ac:dyDescent="0.2">
      <c r="A8758">
        <v>3.2906525737919603E+17</v>
      </c>
      <c r="B8758" t="s">
        <v>16789</v>
      </c>
      <c r="C8758" t="s">
        <v>16790</v>
      </c>
      <c r="D8758" s="1">
        <v>41394.201909722222</v>
      </c>
      <c r="E8758">
        <v>23</v>
      </c>
      <c r="F8758">
        <v>16</v>
      </c>
      <c r="G8758" t="s">
        <v>215</v>
      </c>
    </row>
    <row r="8759" spans="1:7" x14ac:dyDescent="0.2">
      <c r="A8759">
        <v>3.2920678246555597E+17</v>
      </c>
      <c r="B8759" t="s">
        <v>16791</v>
      </c>
      <c r="C8759" t="s">
        <v>16792</v>
      </c>
      <c r="D8759" s="1">
        <v>41394.592442129629</v>
      </c>
      <c r="E8759">
        <v>5</v>
      </c>
      <c r="F8759">
        <v>0</v>
      </c>
      <c r="G8759" t="s">
        <v>89</v>
      </c>
    </row>
    <row r="8760" spans="1:7" x14ac:dyDescent="0.2">
      <c r="A8760">
        <v>3.2926867162307699E+17</v>
      </c>
      <c r="B8760" t="s">
        <v>16793</v>
      </c>
      <c r="C8760" t="s">
        <v>16794</v>
      </c>
      <c r="D8760" s="1">
        <v>41394.763229166667</v>
      </c>
      <c r="E8760">
        <v>21</v>
      </c>
      <c r="F8760">
        <v>18</v>
      </c>
      <c r="G8760" t="s">
        <v>215</v>
      </c>
    </row>
    <row r="8761" spans="1:7" x14ac:dyDescent="0.2">
      <c r="A8761">
        <v>3.2927211799459398E+17</v>
      </c>
      <c r="B8761" t="s">
        <v>16795</v>
      </c>
      <c r="C8761" t="s">
        <v>16796</v>
      </c>
      <c r="D8761" s="1">
        <v>41394.772743055553</v>
      </c>
      <c r="E8761">
        <v>201</v>
      </c>
      <c r="F8761">
        <v>94</v>
      </c>
    </row>
    <row r="8762" spans="1:7" x14ac:dyDescent="0.2">
      <c r="A8762">
        <v>3.2929048320345203E+17</v>
      </c>
      <c r="B8762" t="s">
        <v>16797</v>
      </c>
      <c r="C8762" t="s">
        <v>16798</v>
      </c>
      <c r="D8762" s="1">
        <v>41394.823414351849</v>
      </c>
      <c r="E8762">
        <v>21</v>
      </c>
      <c r="F8762">
        <v>18</v>
      </c>
      <c r="G8762" t="s">
        <v>576</v>
      </c>
    </row>
    <row r="8763" spans="1:7" x14ac:dyDescent="0.2">
      <c r="A8763">
        <v>3.2935125624829101E+17</v>
      </c>
      <c r="B8763" t="s">
        <v>16799</v>
      </c>
      <c r="C8763" t="s">
        <v>16800</v>
      </c>
      <c r="D8763" s="1">
        <v>41394.991122685184</v>
      </c>
      <c r="E8763">
        <v>348</v>
      </c>
      <c r="F8763">
        <v>139</v>
      </c>
    </row>
    <row r="8764" spans="1:7" x14ac:dyDescent="0.2">
      <c r="A8764">
        <v>3.2936184368241402E+17</v>
      </c>
      <c r="B8764" t="s">
        <v>16801</v>
      </c>
      <c r="C8764" t="s">
        <v>16802</v>
      </c>
      <c r="D8764" s="1">
        <v>41395.020335648151</v>
      </c>
      <c r="E8764">
        <v>64</v>
      </c>
      <c r="F8764">
        <v>69</v>
      </c>
      <c r="G8764" t="s">
        <v>215</v>
      </c>
    </row>
    <row r="8765" spans="1:7" x14ac:dyDescent="0.2">
      <c r="A8765">
        <v>3.2938665070887699E+17</v>
      </c>
      <c r="B8765" t="s">
        <v>16803</v>
      </c>
      <c r="C8765" t="s">
        <v>16804</v>
      </c>
      <c r="D8765" s="1">
        <v>41395.088784722226</v>
      </c>
      <c r="E8765">
        <v>8</v>
      </c>
      <c r="F8765">
        <v>5</v>
      </c>
      <c r="G8765" t="s">
        <v>487</v>
      </c>
    </row>
    <row r="8766" spans="1:7" x14ac:dyDescent="0.2">
      <c r="A8766">
        <v>3.2938708068377798E+17</v>
      </c>
      <c r="B8766" t="s">
        <v>16805</v>
      </c>
      <c r="C8766" t="s">
        <v>16806</v>
      </c>
      <c r="D8766" s="1">
        <v>41395.08997685185</v>
      </c>
      <c r="E8766">
        <v>9</v>
      </c>
      <c r="F8766">
        <v>8</v>
      </c>
      <c r="G8766" t="s">
        <v>14749</v>
      </c>
    </row>
    <row r="8767" spans="1:7" x14ac:dyDescent="0.2">
      <c r="A8767">
        <v>3.2938849900864698E+17</v>
      </c>
      <c r="B8767" t="s">
        <v>16807</v>
      </c>
      <c r="C8767" t="s">
        <v>16808</v>
      </c>
      <c r="D8767" s="1">
        <v>41395.093888888892</v>
      </c>
      <c r="E8767">
        <v>2</v>
      </c>
      <c r="F8767">
        <v>9</v>
      </c>
      <c r="G8767" t="s">
        <v>215</v>
      </c>
    </row>
    <row r="8768" spans="1:7" x14ac:dyDescent="0.2">
      <c r="A8768">
        <v>3.2938899308925702E+17</v>
      </c>
      <c r="B8768" t="s">
        <v>16809</v>
      </c>
      <c r="C8768" t="s">
        <v>16810</v>
      </c>
      <c r="D8768" s="1">
        <v>41395.095254629632</v>
      </c>
      <c r="E8768">
        <v>38</v>
      </c>
      <c r="F8768">
        <v>14</v>
      </c>
      <c r="G8768" t="s">
        <v>215</v>
      </c>
    </row>
    <row r="8769" spans="1:8" x14ac:dyDescent="0.2">
      <c r="A8769">
        <v>3.29390667438624E+17</v>
      </c>
      <c r="B8769" t="s">
        <v>16811</v>
      </c>
      <c r="C8769" t="s">
        <v>16812</v>
      </c>
      <c r="D8769" s="1">
        <v>41395.099872685183</v>
      </c>
      <c r="E8769">
        <v>86</v>
      </c>
      <c r="F8769">
        <v>133</v>
      </c>
      <c r="G8769" t="s">
        <v>215</v>
      </c>
    </row>
    <row r="8770" spans="1:8" x14ac:dyDescent="0.2">
      <c r="A8770">
        <v>3.2939105771863603E+17</v>
      </c>
      <c r="B8770" t="s">
        <v>16813</v>
      </c>
      <c r="C8770" t="s">
        <v>16814</v>
      </c>
      <c r="D8770" s="1">
        <v>41395.100949074076</v>
      </c>
      <c r="E8770">
        <v>5</v>
      </c>
      <c r="F8770">
        <v>4</v>
      </c>
      <c r="G8770" t="s">
        <v>215</v>
      </c>
    </row>
    <row r="8771" spans="1:8" x14ac:dyDescent="0.2">
      <c r="A8771">
        <v>3.2939156420178701E+17</v>
      </c>
      <c r="B8771" t="s">
        <v>16815</v>
      </c>
      <c r="C8771" t="s">
        <v>16816</v>
      </c>
      <c r="D8771" s="1">
        <v>41395.102349537039</v>
      </c>
      <c r="E8771">
        <v>8</v>
      </c>
      <c r="F8771">
        <v>7</v>
      </c>
      <c r="G8771" t="s">
        <v>215</v>
      </c>
    </row>
    <row r="8772" spans="1:8" x14ac:dyDescent="0.2">
      <c r="A8772">
        <v>3.2939257866971098E+17</v>
      </c>
      <c r="B8772" t="s">
        <v>16817</v>
      </c>
      <c r="C8772" t="s">
        <v>16818</v>
      </c>
      <c r="D8772" s="1">
        <v>41395.105150462965</v>
      </c>
      <c r="E8772">
        <v>20</v>
      </c>
      <c r="F8772">
        <v>13</v>
      </c>
      <c r="G8772" t="s">
        <v>16819</v>
      </c>
    </row>
    <row r="8773" spans="1:8" x14ac:dyDescent="0.2">
      <c r="A8773">
        <v>3.2939319989648902E+17</v>
      </c>
      <c r="B8773" t="s">
        <v>16820</v>
      </c>
      <c r="C8773" t="s">
        <v>16821</v>
      </c>
      <c r="D8773" s="1">
        <v>41395.106863425928</v>
      </c>
      <c r="E8773">
        <v>16</v>
      </c>
      <c r="F8773">
        <v>12</v>
      </c>
      <c r="G8773" t="s">
        <v>215</v>
      </c>
    </row>
    <row r="8774" spans="1:8" x14ac:dyDescent="0.2">
      <c r="A8774">
        <v>3.2939352482081901E+17</v>
      </c>
      <c r="B8774" t="s">
        <v>16822</v>
      </c>
      <c r="C8774" t="s">
        <v>16823</v>
      </c>
      <c r="D8774" s="1">
        <v>41395.107754629629</v>
      </c>
      <c r="E8774">
        <v>12</v>
      </c>
      <c r="F8774">
        <v>7</v>
      </c>
      <c r="G8774" t="s">
        <v>215</v>
      </c>
    </row>
    <row r="8775" spans="1:8" x14ac:dyDescent="0.2">
      <c r="A8775">
        <v>3.2940879917994803E+17</v>
      </c>
      <c r="B8775" t="s">
        <v>16824</v>
      </c>
      <c r="C8775" t="s">
        <v>16825</v>
      </c>
      <c r="D8775" s="1">
        <v>41395.149907407409</v>
      </c>
      <c r="E8775">
        <v>7</v>
      </c>
      <c r="F8775">
        <v>7</v>
      </c>
      <c r="G8775" t="s">
        <v>576</v>
      </c>
    </row>
    <row r="8776" spans="1:8" x14ac:dyDescent="0.2">
      <c r="A8776">
        <v>3.2940962411566598E+17</v>
      </c>
      <c r="B8776" t="s">
        <v>16826</v>
      </c>
      <c r="C8776" t="s">
        <v>16827</v>
      </c>
      <c r="D8776" s="1">
        <v>41395.152187500003</v>
      </c>
      <c r="E8776">
        <v>27</v>
      </c>
      <c r="F8776">
        <v>23</v>
      </c>
      <c r="G8776" t="e">
        <f>naunie_b</f>
        <v>#NAME?</v>
      </c>
    </row>
    <row r="8777" spans="1:8" x14ac:dyDescent="0.2">
      <c r="A8777">
        <v>3.2940977039621702E+17</v>
      </c>
      <c r="B8777" t="s">
        <v>16828</v>
      </c>
      <c r="C8777" t="s">
        <v>16829</v>
      </c>
      <c r="D8777" s="1">
        <v>41395.152592592596</v>
      </c>
      <c r="E8777">
        <v>11</v>
      </c>
      <c r="F8777">
        <v>6</v>
      </c>
      <c r="G8777" t="s">
        <v>215</v>
      </c>
      <c r="H8777" t="s">
        <v>390</v>
      </c>
    </row>
    <row r="8778" spans="1:8" x14ac:dyDescent="0.2">
      <c r="A8778">
        <v>3.2940992996011597E+17</v>
      </c>
      <c r="B8778" t="s">
        <v>16830</v>
      </c>
      <c r="C8778" t="s">
        <v>16831</v>
      </c>
      <c r="D8778" s="1">
        <v>41395.153032407405</v>
      </c>
      <c r="E8778">
        <v>9</v>
      </c>
      <c r="F8778">
        <v>6</v>
      </c>
      <c r="G8778" t="s">
        <v>215</v>
      </c>
    </row>
    <row r="8779" spans="1:8" x14ac:dyDescent="0.2">
      <c r="A8779">
        <v>3.2941087098156198E+17</v>
      </c>
      <c r="B8779" t="s">
        <v>16832</v>
      </c>
      <c r="C8779" t="s">
        <v>16833</v>
      </c>
      <c r="D8779" s="1">
        <v>41395.155624999999</v>
      </c>
      <c r="E8779">
        <v>14</v>
      </c>
      <c r="F8779">
        <v>7</v>
      </c>
      <c r="G8779" t="s">
        <v>215</v>
      </c>
    </row>
    <row r="8780" spans="1:8" x14ac:dyDescent="0.2">
      <c r="A8780">
        <v>3.2941742352041901E+17</v>
      </c>
      <c r="B8780" t="s">
        <v>16834</v>
      </c>
      <c r="C8780" t="s">
        <v>16835</v>
      </c>
      <c r="D8780" s="1">
        <v>41395.173703703702</v>
      </c>
      <c r="E8780">
        <v>9</v>
      </c>
      <c r="F8780">
        <v>3</v>
      </c>
      <c r="G8780" t="s">
        <v>215</v>
      </c>
    </row>
    <row r="8781" spans="1:8" x14ac:dyDescent="0.2">
      <c r="A8781">
        <v>3.2941775516403302E+17</v>
      </c>
      <c r="B8781" t="s">
        <v>16836</v>
      </c>
      <c r="C8781" t="s">
        <v>16837</v>
      </c>
      <c r="D8781" s="1">
        <v>41395.174618055556</v>
      </c>
      <c r="E8781">
        <v>11</v>
      </c>
      <c r="F8781">
        <v>13</v>
      </c>
      <c r="G8781" t="s">
        <v>576</v>
      </c>
    </row>
    <row r="8782" spans="1:8" x14ac:dyDescent="0.2">
      <c r="A8782">
        <v>3.2941852036447802E+17</v>
      </c>
      <c r="B8782" t="s">
        <v>16838</v>
      </c>
      <c r="C8782" t="s">
        <v>16839</v>
      </c>
      <c r="D8782" s="1">
        <v>41395.176736111112</v>
      </c>
      <c r="E8782">
        <v>12</v>
      </c>
      <c r="F8782">
        <v>7</v>
      </c>
      <c r="G8782" t="s">
        <v>215</v>
      </c>
    </row>
    <row r="8783" spans="1:8" x14ac:dyDescent="0.2">
      <c r="A8783">
        <v>3.2941895750742003E+17</v>
      </c>
      <c r="B8783" t="s">
        <v>16840</v>
      </c>
      <c r="C8783" t="s">
        <v>16841</v>
      </c>
      <c r="D8783" s="1">
        <v>41395.177939814814</v>
      </c>
      <c r="E8783">
        <v>18</v>
      </c>
      <c r="F8783">
        <v>16</v>
      </c>
      <c r="G8783" t="s">
        <v>16842</v>
      </c>
    </row>
    <row r="8784" spans="1:8" x14ac:dyDescent="0.2">
      <c r="A8784">
        <v>3.2942016951864499E+17</v>
      </c>
      <c r="B8784" t="s">
        <v>16843</v>
      </c>
      <c r="C8784" t="s">
        <v>16844</v>
      </c>
      <c r="D8784" s="1">
        <v>41395.181284722225</v>
      </c>
      <c r="E8784">
        <v>9</v>
      </c>
      <c r="F8784">
        <v>4</v>
      </c>
      <c r="G8784" t="s">
        <v>215</v>
      </c>
    </row>
    <row r="8785" spans="1:8" x14ac:dyDescent="0.2">
      <c r="A8785">
        <v>3.2942029534358701E+17</v>
      </c>
      <c r="B8785" t="s">
        <v>16845</v>
      </c>
      <c r="C8785" t="s">
        <v>16846</v>
      </c>
      <c r="D8785" s="1">
        <v>41395.181631944448</v>
      </c>
      <c r="E8785">
        <v>7</v>
      </c>
      <c r="F8785">
        <v>6</v>
      </c>
      <c r="G8785" t="s">
        <v>215</v>
      </c>
    </row>
    <row r="8786" spans="1:8" x14ac:dyDescent="0.2">
      <c r="A8786">
        <v>3.2942141986586202E+17</v>
      </c>
      <c r="B8786" t="s">
        <v>16847</v>
      </c>
      <c r="C8786" t="s">
        <v>16848</v>
      </c>
      <c r="D8786" s="1">
        <v>41395.184733796297</v>
      </c>
      <c r="E8786">
        <v>7</v>
      </c>
      <c r="F8786">
        <v>9</v>
      </c>
      <c r="G8786" t="s">
        <v>215</v>
      </c>
    </row>
    <row r="8787" spans="1:8" x14ac:dyDescent="0.2">
      <c r="A8787">
        <v>3.29578863069904E+17</v>
      </c>
      <c r="B8787" t="s">
        <v>16849</v>
      </c>
      <c r="C8787" t="s">
        <v>16850</v>
      </c>
      <c r="D8787" s="1">
        <v>41395.619189814817</v>
      </c>
      <c r="E8787">
        <v>99</v>
      </c>
      <c r="F8787">
        <v>36</v>
      </c>
    </row>
    <row r="8788" spans="1:8" x14ac:dyDescent="0.2">
      <c r="A8788">
        <v>3.2957979353010899E+17</v>
      </c>
      <c r="B8788" t="s">
        <v>16851</v>
      </c>
      <c r="C8788" t="s">
        <v>16852</v>
      </c>
      <c r="D8788" s="1">
        <v>41395.621759259258</v>
      </c>
      <c r="E8788">
        <v>219</v>
      </c>
      <c r="F8788">
        <v>72</v>
      </c>
    </row>
    <row r="8789" spans="1:8" x14ac:dyDescent="0.2">
      <c r="A8789">
        <v>3.2958212246353498E+17</v>
      </c>
      <c r="B8789" t="s">
        <v>16853</v>
      </c>
      <c r="C8789" t="s">
        <v>16854</v>
      </c>
      <c r="D8789" s="1">
        <v>41395.628182870372</v>
      </c>
      <c r="E8789">
        <v>232</v>
      </c>
      <c r="F8789">
        <v>120</v>
      </c>
    </row>
    <row r="8790" spans="1:8" x14ac:dyDescent="0.2">
      <c r="A8790">
        <v>3.2964829833397402E+17</v>
      </c>
      <c r="B8790" t="s">
        <v>16855</v>
      </c>
      <c r="C8790" t="s">
        <v>16856</v>
      </c>
      <c r="D8790" s="1">
        <v>41395.810798611114</v>
      </c>
      <c r="E8790">
        <v>1406</v>
      </c>
      <c r="F8790">
        <v>2040</v>
      </c>
    </row>
    <row r="8791" spans="1:8" x14ac:dyDescent="0.2">
      <c r="A8791">
        <v>3.2964874255272698E+17</v>
      </c>
      <c r="B8791" t="s">
        <v>16857</v>
      </c>
      <c r="C8791" t="s">
        <v>16858</v>
      </c>
      <c r="D8791" s="1">
        <v>41395.812025462961</v>
      </c>
      <c r="E8791">
        <v>47</v>
      </c>
      <c r="F8791">
        <v>46</v>
      </c>
      <c r="G8791" t="s">
        <v>89</v>
      </c>
      <c r="H8791" t="s">
        <v>505</v>
      </c>
    </row>
    <row r="8792" spans="1:8" x14ac:dyDescent="0.2">
      <c r="A8792">
        <v>3.2965835974784198E+17</v>
      </c>
      <c r="B8792" t="s">
        <v>16859</v>
      </c>
      <c r="C8792" t="s">
        <v>16860</v>
      </c>
      <c r="D8792" s="1">
        <v>41395.838564814818</v>
      </c>
      <c r="E8792">
        <v>40</v>
      </c>
      <c r="F8792">
        <v>12</v>
      </c>
    </row>
    <row r="8793" spans="1:8" x14ac:dyDescent="0.2">
      <c r="A8793">
        <v>3.2966154309037197E+17</v>
      </c>
      <c r="B8793" t="s">
        <v>16861</v>
      </c>
      <c r="C8793" t="s">
        <v>16862</v>
      </c>
      <c r="D8793" s="1">
        <v>41395.847349537034</v>
      </c>
      <c r="E8793">
        <v>12</v>
      </c>
      <c r="F8793">
        <v>3</v>
      </c>
    </row>
    <row r="8794" spans="1:8" x14ac:dyDescent="0.2">
      <c r="A8794">
        <v>3.2966255333464E+17</v>
      </c>
      <c r="B8794" t="s">
        <v>16863</v>
      </c>
      <c r="C8794" t="s">
        <v>16864</v>
      </c>
      <c r="D8794" s="1">
        <v>41395.850138888891</v>
      </c>
      <c r="E8794">
        <v>17</v>
      </c>
      <c r="F8794">
        <v>11</v>
      </c>
      <c r="G8794" t="s">
        <v>215</v>
      </c>
    </row>
    <row r="8795" spans="1:8" x14ac:dyDescent="0.2">
      <c r="A8795">
        <v>3.2966629669221101E+17</v>
      </c>
      <c r="B8795" t="s">
        <v>16865</v>
      </c>
      <c r="C8795" t="s">
        <v>16866</v>
      </c>
      <c r="D8795" s="1">
        <v>41395.860462962963</v>
      </c>
      <c r="E8795">
        <v>146</v>
      </c>
      <c r="F8795">
        <v>60</v>
      </c>
    </row>
    <row r="8796" spans="1:8" x14ac:dyDescent="0.2">
      <c r="A8796">
        <v>3.2967591455005901E+17</v>
      </c>
      <c r="B8796" t="s">
        <v>16867</v>
      </c>
      <c r="C8796" t="s">
        <v>16868</v>
      </c>
      <c r="D8796" s="1">
        <v>41395.887002314812</v>
      </c>
      <c r="E8796">
        <v>25</v>
      </c>
      <c r="F8796">
        <v>16</v>
      </c>
      <c r="G8796" t="e">
        <f>Newsmax_Media</f>
        <v>#NAME?</v>
      </c>
    </row>
    <row r="8797" spans="1:8" x14ac:dyDescent="0.2">
      <c r="A8797">
        <v>3.2967602638279002E+17</v>
      </c>
      <c r="B8797" t="s">
        <v>16869</v>
      </c>
      <c r="C8797" t="s">
        <v>16870</v>
      </c>
      <c r="D8797" s="1">
        <v>41395.887314814812</v>
      </c>
      <c r="E8797">
        <v>115</v>
      </c>
      <c r="F8797">
        <v>55</v>
      </c>
    </row>
    <row r="8798" spans="1:8" x14ac:dyDescent="0.2">
      <c r="A8798">
        <v>3.2970006747901901E+17</v>
      </c>
      <c r="B8798" t="s">
        <v>16871</v>
      </c>
      <c r="C8798" t="s">
        <v>16872</v>
      </c>
      <c r="D8798" s="1">
        <v>41395.953657407408</v>
      </c>
      <c r="E8798">
        <v>421</v>
      </c>
      <c r="F8798">
        <v>177</v>
      </c>
    </row>
    <row r="8799" spans="1:8" x14ac:dyDescent="0.2">
      <c r="A8799">
        <v>3.2970021751345101E+17</v>
      </c>
      <c r="B8799" t="s">
        <v>16873</v>
      </c>
      <c r="C8799" t="s">
        <v>16874</v>
      </c>
      <c r="D8799" s="1">
        <v>41395.954074074078</v>
      </c>
      <c r="E8799">
        <v>243</v>
      </c>
      <c r="F8799">
        <v>118</v>
      </c>
    </row>
    <row r="8800" spans="1:8" x14ac:dyDescent="0.2">
      <c r="A8800">
        <v>3.2970654824493402E+17</v>
      </c>
      <c r="B8800" t="s">
        <v>16875</v>
      </c>
      <c r="C8800" t="s">
        <v>16876</v>
      </c>
      <c r="D8800" s="1">
        <v>41395.971539351849</v>
      </c>
      <c r="E8800">
        <v>84</v>
      </c>
      <c r="F8800">
        <v>50</v>
      </c>
    </row>
    <row r="8801" spans="1:7" x14ac:dyDescent="0.2">
      <c r="A8801">
        <v>3.2970675315764403E+17</v>
      </c>
      <c r="B8801" t="s">
        <v>16877</v>
      </c>
      <c r="C8801" t="s">
        <v>16878</v>
      </c>
      <c r="D8801" s="1">
        <v>41395.97210648148</v>
      </c>
      <c r="E8801">
        <v>12</v>
      </c>
      <c r="F8801">
        <v>9</v>
      </c>
      <c r="G8801" t="s">
        <v>89</v>
      </c>
    </row>
    <row r="8802" spans="1:7" x14ac:dyDescent="0.2">
      <c r="A8802">
        <v>3.2971933075124998E+17</v>
      </c>
      <c r="B8802" t="s">
        <v>16879</v>
      </c>
      <c r="C8802" t="s">
        <v>16880</v>
      </c>
      <c r="D8802" s="1">
        <v>41396.006805555553</v>
      </c>
      <c r="E8802">
        <v>628</v>
      </c>
      <c r="F8802">
        <v>293</v>
      </c>
    </row>
    <row r="8803" spans="1:7" x14ac:dyDescent="0.2">
      <c r="A8803">
        <v>3.29735381518E+17</v>
      </c>
      <c r="B8803" t="s">
        <v>16881</v>
      </c>
      <c r="C8803" t="s">
        <v>16882</v>
      </c>
      <c r="D8803" s="1">
        <v>41396.051099537035</v>
      </c>
      <c r="E8803">
        <v>5</v>
      </c>
      <c r="F8803">
        <v>5</v>
      </c>
      <c r="G8803" t="s">
        <v>215</v>
      </c>
    </row>
    <row r="8804" spans="1:7" x14ac:dyDescent="0.2">
      <c r="A8804">
        <v>3.2973705666010701E+17</v>
      </c>
      <c r="B8804" t="s">
        <v>16883</v>
      </c>
      <c r="C8804" t="s">
        <v>16884</v>
      </c>
      <c r="D8804" s="1">
        <v>41396.05572916667</v>
      </c>
      <c r="E8804">
        <v>37</v>
      </c>
      <c r="F8804">
        <v>42</v>
      </c>
      <c r="G8804" t="s">
        <v>576</v>
      </c>
    </row>
    <row r="8805" spans="1:7" x14ac:dyDescent="0.2">
      <c r="A8805">
        <v>3.2974191631074502E+17</v>
      </c>
      <c r="B8805" t="s">
        <v>16885</v>
      </c>
      <c r="C8805" t="s">
        <v>16886</v>
      </c>
      <c r="D8805" s="1">
        <v>41396.069131944445</v>
      </c>
      <c r="E8805">
        <v>14</v>
      </c>
      <c r="F8805">
        <v>6</v>
      </c>
      <c r="G8805" t="s">
        <v>215</v>
      </c>
    </row>
    <row r="8806" spans="1:7" x14ac:dyDescent="0.2">
      <c r="A8806">
        <v>3.2974908336963501E+17</v>
      </c>
      <c r="B8806" t="s">
        <v>16887</v>
      </c>
      <c r="C8806" t="e">
        <f xml:space="preserve"> CraigSJ why did They all sign confessions and how many people did They mugg that night in the Park? what about their criminal records?</f>
        <v>#NAME?</v>
      </c>
      <c r="D8806" s="1">
        <v>41396.088912037034</v>
      </c>
      <c r="E8806">
        <v>29</v>
      </c>
      <c r="F8806">
        <v>30</v>
      </c>
      <c r="G8806" t="s">
        <v>89</v>
      </c>
    </row>
    <row r="8807" spans="1:7" x14ac:dyDescent="0.2">
      <c r="A8807">
        <v>3.29749664733728E+17</v>
      </c>
      <c r="B8807" t="s">
        <v>16888</v>
      </c>
      <c r="C8807" t="s">
        <v>16889</v>
      </c>
      <c r="D8807" s="1">
        <v>41396.090520833335</v>
      </c>
      <c r="E8807">
        <v>21</v>
      </c>
      <c r="F8807">
        <v>12</v>
      </c>
      <c r="G8807" t="s">
        <v>215</v>
      </c>
    </row>
    <row r="8808" spans="1:7" x14ac:dyDescent="0.2">
      <c r="A8808">
        <v>3.2975269346582899E+17</v>
      </c>
      <c r="B8808" t="s">
        <v>16890</v>
      </c>
      <c r="C8808" t="s">
        <v>16891</v>
      </c>
      <c r="D8808" s="1">
        <v>41396.098877314813</v>
      </c>
      <c r="E8808">
        <v>1</v>
      </c>
      <c r="F8808">
        <v>2</v>
      </c>
      <c r="G8808" t="e">
        <f>Neviah_M</f>
        <v>#NAME?</v>
      </c>
    </row>
    <row r="8809" spans="1:7" x14ac:dyDescent="0.2">
      <c r="A8809">
        <v>3.2975695091506701E+17</v>
      </c>
      <c r="B8809" t="s">
        <v>16892</v>
      </c>
      <c r="C8809" t="s">
        <v>16893</v>
      </c>
      <c r="D8809" s="1">
        <v>41396.110625000001</v>
      </c>
      <c r="E8809">
        <v>4</v>
      </c>
      <c r="F8809">
        <v>3</v>
      </c>
      <c r="G8809" t="s">
        <v>89</v>
      </c>
    </row>
    <row r="8810" spans="1:7" x14ac:dyDescent="0.2">
      <c r="A8810">
        <v>3.2975987216390899E+17</v>
      </c>
      <c r="B8810" t="s">
        <v>16894</v>
      </c>
      <c r="C8810" t="s">
        <v>16895</v>
      </c>
      <c r="D8810" s="1">
        <v>41396.118680555555</v>
      </c>
      <c r="E8810">
        <v>1733</v>
      </c>
      <c r="F8810">
        <v>1344</v>
      </c>
    </row>
    <row r="8811" spans="1:7" x14ac:dyDescent="0.2">
      <c r="A8811">
        <v>3.2977257192502797E+17</v>
      </c>
      <c r="B8811" t="s">
        <v>16896</v>
      </c>
      <c r="C8811" t="s">
        <v>16897</v>
      </c>
      <c r="D8811" s="1">
        <v>41396.153726851851</v>
      </c>
      <c r="E8811">
        <v>23</v>
      </c>
      <c r="F8811">
        <v>15</v>
      </c>
      <c r="G8811" t="s">
        <v>215</v>
      </c>
    </row>
    <row r="8812" spans="1:7" x14ac:dyDescent="0.2">
      <c r="A8812">
        <v>3.2979209169576698E+17</v>
      </c>
      <c r="B8812" t="s">
        <v>16898</v>
      </c>
      <c r="C8812" t="s">
        <v>16899</v>
      </c>
      <c r="D8812" s="1">
        <v>41396.207592592589</v>
      </c>
      <c r="E8812">
        <v>0</v>
      </c>
      <c r="F8812">
        <v>0</v>
      </c>
      <c r="G8812" t="s">
        <v>89</v>
      </c>
    </row>
    <row r="8813" spans="1:7" x14ac:dyDescent="0.2">
      <c r="A8813">
        <v>3.2979267779940301E+17</v>
      </c>
      <c r="B8813" t="s">
        <v>16900</v>
      </c>
      <c r="C8813" t="s">
        <v>16901</v>
      </c>
      <c r="D8813" s="1">
        <v>41396.20921296296</v>
      </c>
      <c r="E8813">
        <v>33</v>
      </c>
      <c r="F8813">
        <v>58</v>
      </c>
      <c r="G8813" t="s">
        <v>16902</v>
      </c>
    </row>
    <row r="8814" spans="1:7" x14ac:dyDescent="0.2">
      <c r="A8814">
        <v>3.2979309719207501E+17</v>
      </c>
      <c r="B8814" t="s">
        <v>16903</v>
      </c>
      <c r="C8814" t="s">
        <v>16904</v>
      </c>
      <c r="D8814" s="1">
        <v>41396.210370370369</v>
      </c>
      <c r="E8814">
        <v>27</v>
      </c>
      <c r="F8814">
        <v>28</v>
      </c>
      <c r="G8814" t="s">
        <v>16905</v>
      </c>
    </row>
    <row r="8815" spans="1:7" x14ac:dyDescent="0.2">
      <c r="A8815">
        <v>3.2979417198666899E+17</v>
      </c>
      <c r="B8815" t="s">
        <v>16906</v>
      </c>
      <c r="C8815" t="s">
        <v>16907</v>
      </c>
      <c r="D8815" s="1">
        <v>41396.213333333333</v>
      </c>
      <c r="E8815">
        <v>8</v>
      </c>
      <c r="F8815">
        <v>7</v>
      </c>
      <c r="G8815" t="s">
        <v>215</v>
      </c>
    </row>
    <row r="8816" spans="1:7" x14ac:dyDescent="0.2">
      <c r="A8816">
        <v>3.2979472407868602E+17</v>
      </c>
      <c r="B8816" t="s">
        <v>16908</v>
      </c>
      <c r="C8816" t="s">
        <v>16909</v>
      </c>
      <c r="D8816" s="1">
        <v>41396.214861111112</v>
      </c>
      <c r="E8816">
        <v>18</v>
      </c>
      <c r="F8816">
        <v>13</v>
      </c>
      <c r="G8816" t="e">
        <f>_xlfn.SINGLE( _xlfn.SINGLE( _xlfn.SINGLE( _xlfn.SINGLE(dblsolo7))))</f>
        <v>#NAME?</v>
      </c>
    </row>
    <row r="8817" spans="1:7" x14ac:dyDescent="0.2">
      <c r="A8817">
        <v>3.2979591980765101E+17</v>
      </c>
      <c r="B8817" t="s">
        <v>16910</v>
      </c>
      <c r="C8817" t="s">
        <v>16911</v>
      </c>
      <c r="D8817" s="1">
        <v>41396.218159722222</v>
      </c>
      <c r="E8817">
        <v>3</v>
      </c>
      <c r="F8817">
        <v>2</v>
      </c>
      <c r="G8817" t="s">
        <v>89</v>
      </c>
    </row>
    <row r="8818" spans="1:7" x14ac:dyDescent="0.2">
      <c r="A8818">
        <v>3.2979661118413197E+17</v>
      </c>
      <c r="B8818" t="s">
        <v>16912</v>
      </c>
      <c r="C8818" t="s">
        <v>16913</v>
      </c>
      <c r="D8818" s="1">
        <v>41396.220069444447</v>
      </c>
      <c r="E8818">
        <v>1</v>
      </c>
      <c r="F8818">
        <v>4</v>
      </c>
      <c r="G8818" t="s">
        <v>89</v>
      </c>
    </row>
    <row r="8819" spans="1:7" x14ac:dyDescent="0.2">
      <c r="A8819">
        <v>3.29796998297448E+17</v>
      </c>
      <c r="B8819" t="s">
        <v>16914</v>
      </c>
      <c r="C8819" t="e">
        <f xml:space="preserve"> hdiallo why do You follow me creepy stalker?</f>
        <v>#NAME?</v>
      </c>
      <c r="D8819" s="1">
        <v>41396.221134259256</v>
      </c>
      <c r="E8819">
        <v>120</v>
      </c>
      <c r="F8819">
        <v>256</v>
      </c>
      <c r="G8819" t="s">
        <v>89</v>
      </c>
    </row>
    <row r="8820" spans="1:7" x14ac:dyDescent="0.2">
      <c r="A8820">
        <v>3.2979742683367002E+17</v>
      </c>
      <c r="B8820" t="s">
        <v>16915</v>
      </c>
      <c r="C8820" t="s">
        <v>16916</v>
      </c>
      <c r="D8820" s="1">
        <v>41396.222314814811</v>
      </c>
      <c r="E8820">
        <v>75</v>
      </c>
      <c r="F8820">
        <v>67</v>
      </c>
      <c r="G8820" t="s">
        <v>215</v>
      </c>
    </row>
    <row r="8821" spans="1:7" x14ac:dyDescent="0.2">
      <c r="A8821">
        <v>3.2979798162685498E+17</v>
      </c>
      <c r="B8821" t="s">
        <v>16917</v>
      </c>
      <c r="C8821" t="s">
        <v>16918</v>
      </c>
      <c r="D8821" s="1">
        <v>41396.22384259259</v>
      </c>
      <c r="E8821">
        <v>9</v>
      </c>
      <c r="F8821">
        <v>2</v>
      </c>
      <c r="G8821" t="s">
        <v>89</v>
      </c>
    </row>
    <row r="8822" spans="1:7" x14ac:dyDescent="0.2">
      <c r="A8822">
        <v>3.2980484365916499E+17</v>
      </c>
      <c r="B8822" t="s">
        <v>16919</v>
      </c>
      <c r="C8822" t="s">
        <v>16920</v>
      </c>
      <c r="D8822" s="1">
        <v>41396.242777777778</v>
      </c>
      <c r="E8822">
        <v>13</v>
      </c>
      <c r="F8822">
        <v>33</v>
      </c>
      <c r="G8822" t="s">
        <v>16921</v>
      </c>
    </row>
    <row r="8823" spans="1:7" x14ac:dyDescent="0.2">
      <c r="A8823">
        <v>3.2980682626054099E+17</v>
      </c>
      <c r="B8823" t="s">
        <v>16922</v>
      </c>
      <c r="C8823" t="s">
        <v>16923</v>
      </c>
      <c r="D8823" s="1">
        <v>41396.248252314814</v>
      </c>
      <c r="E8823">
        <v>998</v>
      </c>
      <c r="F8823">
        <v>831</v>
      </c>
    </row>
    <row r="8824" spans="1:7" x14ac:dyDescent="0.2">
      <c r="A8824">
        <v>3.29811513001E+17</v>
      </c>
      <c r="B8824" t="s">
        <v>16924</v>
      </c>
      <c r="C8824" t="s">
        <v>16925</v>
      </c>
      <c r="D8824" s="1">
        <v>41396.261180555557</v>
      </c>
      <c r="E8824">
        <v>177</v>
      </c>
      <c r="F8824">
        <v>231</v>
      </c>
    </row>
    <row r="8825" spans="1:7" x14ac:dyDescent="0.2">
      <c r="A8825">
        <v>3.29812944676352E+17</v>
      </c>
      <c r="B8825" t="s">
        <v>16926</v>
      </c>
      <c r="C8825" t="s">
        <v>16927</v>
      </c>
      <c r="D8825" s="1">
        <v>41396.265138888892</v>
      </c>
      <c r="E8825">
        <v>334</v>
      </c>
      <c r="F8825">
        <v>254</v>
      </c>
    </row>
    <row r="8826" spans="1:7" x14ac:dyDescent="0.2">
      <c r="A8826">
        <v>3.2998452159435898E+17</v>
      </c>
      <c r="B8826" t="s">
        <v>16928</v>
      </c>
      <c r="C8826" t="s">
        <v>16929</v>
      </c>
      <c r="D8826" s="1">
        <v>41396.738599537035</v>
      </c>
      <c r="E8826">
        <v>20</v>
      </c>
      <c r="F8826">
        <v>18</v>
      </c>
      <c r="G8826" t="s">
        <v>89</v>
      </c>
    </row>
    <row r="8827" spans="1:7" x14ac:dyDescent="0.2">
      <c r="A8827">
        <v>3.29989482881368E+17</v>
      </c>
      <c r="B8827" t="s">
        <v>16930</v>
      </c>
      <c r="C8827" t="s">
        <v>16931</v>
      </c>
      <c r="D8827" s="1">
        <v>41396.752291666664</v>
      </c>
      <c r="E8827">
        <v>25</v>
      </c>
      <c r="F8827">
        <v>12</v>
      </c>
      <c r="G8827" t="s">
        <v>576</v>
      </c>
    </row>
    <row r="8828" spans="1:7" x14ac:dyDescent="0.2">
      <c r="A8828">
        <v>3.2999808072221901E+17</v>
      </c>
      <c r="B8828" t="s">
        <v>16932</v>
      </c>
      <c r="C8828" t="s">
        <v>16933</v>
      </c>
      <c r="D8828" s="1">
        <v>41396.776018518518</v>
      </c>
      <c r="E8828">
        <v>143</v>
      </c>
      <c r="F8828">
        <v>71</v>
      </c>
    </row>
    <row r="8829" spans="1:7" x14ac:dyDescent="0.2">
      <c r="A8829">
        <v>3.2999975029010803E+17</v>
      </c>
      <c r="B8829" t="s">
        <v>16934</v>
      </c>
      <c r="C8829" t="s">
        <v>16935</v>
      </c>
      <c r="D8829" s="1">
        <v>41396.780624999999</v>
      </c>
      <c r="E8829">
        <v>2</v>
      </c>
      <c r="F8829">
        <v>1</v>
      </c>
      <c r="G8829" t="s">
        <v>576</v>
      </c>
    </row>
    <row r="8830" spans="1:7" x14ac:dyDescent="0.2">
      <c r="A8830">
        <v>3.2999991261385498E+17</v>
      </c>
      <c r="B8830" t="s">
        <v>16936</v>
      </c>
      <c r="C8830" t="s">
        <v>16937</v>
      </c>
      <c r="D8830" s="1">
        <v>41396.781064814815</v>
      </c>
      <c r="E8830">
        <v>1</v>
      </c>
      <c r="F8830">
        <v>12</v>
      </c>
      <c r="G8830" t="s">
        <v>89</v>
      </c>
    </row>
    <row r="8831" spans="1:7" x14ac:dyDescent="0.2">
      <c r="A8831">
        <v>3.3000019603556698E+17</v>
      </c>
      <c r="B8831" t="s">
        <v>16938</v>
      </c>
      <c r="C8831" t="e">
        <f>_xlfn.SINGLE( marie_marshallx _xlfn.SINGLE( ApprenticeNBC Thanks.))</f>
        <v>#NAME?</v>
      </c>
      <c r="D8831" s="1">
        <v>41396.781851851854</v>
      </c>
      <c r="E8831">
        <v>3</v>
      </c>
      <c r="F8831">
        <v>1</v>
      </c>
      <c r="G8831" t="s">
        <v>215</v>
      </c>
    </row>
    <row r="8832" spans="1:7" x14ac:dyDescent="0.2">
      <c r="A8832">
        <v>3.3000037177688397E+17</v>
      </c>
      <c r="B8832" t="s">
        <v>16939</v>
      </c>
      <c r="C8832" t="s">
        <v>16940</v>
      </c>
      <c r="D8832" s="1">
        <v>41396.782337962963</v>
      </c>
      <c r="E8832">
        <v>1</v>
      </c>
      <c r="F8832">
        <v>1</v>
      </c>
      <c r="G8832" t="s">
        <v>89</v>
      </c>
    </row>
    <row r="8833" spans="1:8" x14ac:dyDescent="0.2">
      <c r="A8833">
        <v>3.3002474065797101E+17</v>
      </c>
      <c r="B8833" t="s">
        <v>16941</v>
      </c>
      <c r="C8833" t="s">
        <v>16942</v>
      </c>
      <c r="D8833" s="1">
        <v>41396.849583333336</v>
      </c>
      <c r="E8833">
        <v>1074</v>
      </c>
      <c r="F8833">
        <v>1012</v>
      </c>
      <c r="G8833">
        <f>_xlfn.SINGLE( _xlfn.SINGLE(5))</f>
        <v>5</v>
      </c>
    </row>
    <row r="8834" spans="1:8" x14ac:dyDescent="0.2">
      <c r="A8834">
        <v>3.3002493296259802E+17</v>
      </c>
      <c r="B8834" t="s">
        <v>16943</v>
      </c>
      <c r="C8834" t="s">
        <v>16944</v>
      </c>
      <c r="D8834" s="1">
        <v>41396.850115740737</v>
      </c>
      <c r="E8834">
        <v>21</v>
      </c>
      <c r="F8834">
        <v>9</v>
      </c>
      <c r="G8834" t="s">
        <v>215</v>
      </c>
    </row>
    <row r="8835" spans="1:8" x14ac:dyDescent="0.2">
      <c r="A8835">
        <v>3.3002753291100102E+17</v>
      </c>
      <c r="B8835" t="s">
        <v>16945</v>
      </c>
      <c r="C8835" t="s">
        <v>16946</v>
      </c>
      <c r="D8835" s="1">
        <v>41396.857291666667</v>
      </c>
      <c r="E8835">
        <v>72</v>
      </c>
      <c r="F8835">
        <v>27</v>
      </c>
    </row>
    <row r="8836" spans="1:8" x14ac:dyDescent="0.2">
      <c r="A8836">
        <v>3.3004059705227597E+17</v>
      </c>
      <c r="B8836" t="s">
        <v>16947</v>
      </c>
      <c r="C8836" t="s">
        <v>16948</v>
      </c>
      <c r="D8836" s="1">
        <v>41396.893333333333</v>
      </c>
      <c r="E8836">
        <v>343</v>
      </c>
      <c r="F8836">
        <v>72</v>
      </c>
    </row>
    <row r="8837" spans="1:8" x14ac:dyDescent="0.2">
      <c r="A8837">
        <v>3.3006023933862202E+17</v>
      </c>
      <c r="B8837" t="s">
        <v>16949</v>
      </c>
      <c r="C8837" t="s">
        <v>16950</v>
      </c>
      <c r="D8837" s="1">
        <v>41396.947534722225</v>
      </c>
      <c r="E8837">
        <v>103</v>
      </c>
      <c r="F8837">
        <v>33</v>
      </c>
    </row>
    <row r="8838" spans="1:8" x14ac:dyDescent="0.2">
      <c r="A8838">
        <v>3.3006356030881702E+17</v>
      </c>
      <c r="B8838" t="s">
        <v>16951</v>
      </c>
      <c r="C8838" t="s">
        <v>16952</v>
      </c>
      <c r="D8838" s="1">
        <v>41396.956701388888</v>
      </c>
      <c r="E8838">
        <v>412</v>
      </c>
      <c r="F8838">
        <v>282</v>
      </c>
    </row>
    <row r="8839" spans="1:8" x14ac:dyDescent="0.2">
      <c r="A8839">
        <v>3.3006937363515802E+17</v>
      </c>
      <c r="B8839" t="s">
        <v>16953</v>
      </c>
      <c r="C8839" t="s">
        <v>16954</v>
      </c>
      <c r="D8839" s="1">
        <v>41396.972743055558</v>
      </c>
      <c r="E8839">
        <v>16</v>
      </c>
      <c r="F8839">
        <v>21</v>
      </c>
    </row>
    <row r="8840" spans="1:8" x14ac:dyDescent="0.2">
      <c r="A8840">
        <v>3.3007126885658598E+17</v>
      </c>
      <c r="B8840" t="s">
        <v>16955</v>
      </c>
      <c r="C8840" t="s">
        <v>16956</v>
      </c>
      <c r="D8840" s="1">
        <v>41396.97797453704</v>
      </c>
      <c r="E8840">
        <v>380</v>
      </c>
      <c r="F8840">
        <v>181</v>
      </c>
    </row>
    <row r="8841" spans="1:8" x14ac:dyDescent="0.2">
      <c r="A8841">
        <v>3.3009109721900998E+17</v>
      </c>
      <c r="B8841" t="s">
        <v>16957</v>
      </c>
      <c r="C8841" t="s">
        <v>16958</v>
      </c>
      <c r="D8841" s="1">
        <v>41397.032696759263</v>
      </c>
      <c r="E8841">
        <v>9</v>
      </c>
      <c r="F8841">
        <v>4</v>
      </c>
      <c r="G8841" t="s">
        <v>576</v>
      </c>
      <c r="H8841" t="s">
        <v>390</v>
      </c>
    </row>
    <row r="8842" spans="1:8" x14ac:dyDescent="0.2">
      <c r="A8842">
        <v>3.3009131650143002E+17</v>
      </c>
      <c r="B8842" t="s">
        <v>16959</v>
      </c>
      <c r="C8842" t="s">
        <v>16960</v>
      </c>
      <c r="D8842" s="1">
        <v>41397.03329861111</v>
      </c>
      <c r="E8842">
        <v>22</v>
      </c>
      <c r="F8842">
        <v>22</v>
      </c>
      <c r="G8842" t="s">
        <v>576</v>
      </c>
      <c r="H8842" t="s">
        <v>390</v>
      </c>
    </row>
    <row r="8843" spans="1:8" x14ac:dyDescent="0.2">
      <c r="A8843">
        <v>3.3009347787241402E+17</v>
      </c>
      <c r="B8843" t="s">
        <v>16961</v>
      </c>
      <c r="C8843" t="s">
        <v>16962</v>
      </c>
      <c r="D8843" s="1">
        <v>41397.039259259262</v>
      </c>
      <c r="E8843">
        <v>48</v>
      </c>
      <c r="F8843">
        <v>55</v>
      </c>
      <c r="G8843" t="s">
        <v>215</v>
      </c>
      <c r="H8843" t="s">
        <v>390</v>
      </c>
    </row>
    <row r="8844" spans="1:8" x14ac:dyDescent="0.2">
      <c r="A8844">
        <v>3.3013560319686202E+17</v>
      </c>
      <c r="B8844" t="s">
        <v>16963</v>
      </c>
      <c r="C8844" t="s">
        <v>16964</v>
      </c>
      <c r="D8844" s="1">
        <v>41397.155509259261</v>
      </c>
      <c r="E8844">
        <v>348</v>
      </c>
      <c r="F8844">
        <v>276</v>
      </c>
      <c r="G8844" t="s">
        <v>215</v>
      </c>
    </row>
    <row r="8845" spans="1:8" x14ac:dyDescent="0.2">
      <c r="A8845">
        <v>3.30155179779448E+17</v>
      </c>
      <c r="B8845" t="s">
        <v>16965</v>
      </c>
      <c r="C8845" t="s">
        <v>16966</v>
      </c>
      <c r="D8845" s="1">
        <v>41397.20952546296</v>
      </c>
      <c r="E8845">
        <v>43</v>
      </c>
      <c r="F8845">
        <v>37</v>
      </c>
      <c r="G8845" t="s">
        <v>16967</v>
      </c>
    </row>
    <row r="8846" spans="1:8" x14ac:dyDescent="0.2">
      <c r="A8846">
        <v>3.3032594984759699E+17</v>
      </c>
      <c r="B8846" t="s">
        <v>16968</v>
      </c>
      <c r="C8846" t="s">
        <v>16969</v>
      </c>
      <c r="D8846" s="1">
        <v>41397.680763888886</v>
      </c>
      <c r="E8846">
        <v>1519</v>
      </c>
      <c r="F8846">
        <v>2614</v>
      </c>
    </row>
    <row r="8847" spans="1:8" x14ac:dyDescent="0.2">
      <c r="A8847">
        <v>3.3033750806176499E+17</v>
      </c>
      <c r="B8847" t="s">
        <v>16970</v>
      </c>
      <c r="C8847" t="s">
        <v>16971</v>
      </c>
      <c r="D8847" s="1">
        <v>41397.712650462963</v>
      </c>
      <c r="E8847">
        <v>45</v>
      </c>
      <c r="F8847">
        <v>43</v>
      </c>
      <c r="G8847" t="s">
        <v>89</v>
      </c>
    </row>
    <row r="8848" spans="1:8" x14ac:dyDescent="0.2">
      <c r="A8848">
        <v>3.3033911635922502E+17</v>
      </c>
      <c r="B8848" t="s">
        <v>16972</v>
      </c>
      <c r="C8848" t="s">
        <v>16973</v>
      </c>
      <c r="D8848" s="1">
        <v>41397.717094907406</v>
      </c>
      <c r="E8848">
        <v>91</v>
      </c>
      <c r="F8848">
        <v>77</v>
      </c>
      <c r="G8848" t="s">
        <v>576</v>
      </c>
    </row>
    <row r="8849" spans="1:8" x14ac:dyDescent="0.2">
      <c r="A8849">
        <v>3.30339553636384E+17</v>
      </c>
      <c r="B8849" t="s">
        <v>16974</v>
      </c>
      <c r="C8849" t="s">
        <v>16975</v>
      </c>
      <c r="D8849" s="1">
        <v>41397.718298611115</v>
      </c>
      <c r="E8849">
        <v>26</v>
      </c>
      <c r="F8849">
        <v>27</v>
      </c>
      <c r="G8849" t="s">
        <v>215</v>
      </c>
    </row>
    <row r="8850" spans="1:8" x14ac:dyDescent="0.2">
      <c r="A8850">
        <v>3.3034194591641101E+17</v>
      </c>
      <c r="B8850" t="s">
        <v>16976</v>
      </c>
      <c r="C8850" t="s">
        <v>16977</v>
      </c>
      <c r="D8850" s="1">
        <v>41397.724907407406</v>
      </c>
      <c r="E8850">
        <v>18</v>
      </c>
      <c r="F8850">
        <v>11</v>
      </c>
      <c r="G8850" t="s">
        <v>89</v>
      </c>
    </row>
    <row r="8851" spans="1:8" x14ac:dyDescent="0.2">
      <c r="A8851">
        <v>3.3034227597878003E+17</v>
      </c>
      <c r="B8851" t="s">
        <v>16978</v>
      </c>
      <c r="C8851" t="s">
        <v>16979</v>
      </c>
      <c r="D8851" s="1">
        <v>41397.725810185184</v>
      </c>
      <c r="E8851">
        <v>20</v>
      </c>
      <c r="F8851">
        <v>9</v>
      </c>
      <c r="G8851" t="s">
        <v>576</v>
      </c>
    </row>
    <row r="8852" spans="1:8" x14ac:dyDescent="0.2">
      <c r="A8852">
        <v>3.3035402403973498E+17</v>
      </c>
      <c r="B8852" t="s">
        <v>16980</v>
      </c>
      <c r="C8852" t="s">
        <v>16981</v>
      </c>
      <c r="D8852" s="1">
        <v>41397.758229166669</v>
      </c>
      <c r="E8852">
        <v>662</v>
      </c>
      <c r="F8852">
        <v>297</v>
      </c>
    </row>
    <row r="8853" spans="1:8" x14ac:dyDescent="0.2">
      <c r="A8853">
        <v>3.3035996981376998E+17</v>
      </c>
      <c r="B8853" t="s">
        <v>16982</v>
      </c>
      <c r="C8853" t="s">
        <v>16983</v>
      </c>
      <c r="D8853" s="1">
        <v>41397.774641203701</v>
      </c>
      <c r="E8853">
        <v>41362</v>
      </c>
      <c r="F8853">
        <v>40890</v>
      </c>
    </row>
    <row r="8854" spans="1:8" x14ac:dyDescent="0.2">
      <c r="A8854">
        <v>3.3036035172611597E+17</v>
      </c>
      <c r="B8854" t="s">
        <v>16984</v>
      </c>
      <c r="C8854" t="s">
        <v>16985</v>
      </c>
      <c r="D8854" s="1">
        <v>41397.775694444441</v>
      </c>
      <c r="E8854">
        <v>1277</v>
      </c>
      <c r="F8854">
        <v>1327</v>
      </c>
    </row>
    <row r="8855" spans="1:8" x14ac:dyDescent="0.2">
      <c r="A8855">
        <v>3.3036055636201798E+17</v>
      </c>
      <c r="B8855" t="s">
        <v>16986</v>
      </c>
      <c r="C8855" t="s">
        <v>16987</v>
      </c>
      <c r="D8855" s="1">
        <v>41397.776261574072</v>
      </c>
      <c r="E8855">
        <v>2266</v>
      </c>
      <c r="F8855">
        <v>3523</v>
      </c>
    </row>
    <row r="8856" spans="1:8" x14ac:dyDescent="0.2">
      <c r="A8856">
        <v>3.30360907580448E+17</v>
      </c>
      <c r="B8856" t="s">
        <v>16988</v>
      </c>
      <c r="C8856" t="s">
        <v>16989</v>
      </c>
      <c r="D8856" s="1">
        <v>41397.777222222219</v>
      </c>
      <c r="E8856">
        <v>101</v>
      </c>
      <c r="F8856">
        <v>68</v>
      </c>
      <c r="G8856" t="s">
        <v>89</v>
      </c>
    </row>
    <row r="8857" spans="1:8" x14ac:dyDescent="0.2">
      <c r="A8857">
        <v>3.3036117616270502E+17</v>
      </c>
      <c r="B8857" t="s">
        <v>16990</v>
      </c>
      <c r="C8857" t="s">
        <v>16991</v>
      </c>
      <c r="D8857" s="1">
        <v>41397.777962962966</v>
      </c>
      <c r="E8857">
        <v>150</v>
      </c>
      <c r="F8857">
        <v>95</v>
      </c>
      <c r="G8857" t="s">
        <v>89</v>
      </c>
    </row>
    <row r="8858" spans="1:8" x14ac:dyDescent="0.2">
      <c r="A8858">
        <v>3.3036971941890803E+17</v>
      </c>
      <c r="B8858" t="s">
        <v>16992</v>
      </c>
      <c r="C8858" t="s">
        <v>16993</v>
      </c>
      <c r="D8858" s="1">
        <v>41397.801539351851</v>
      </c>
      <c r="E8858">
        <v>131</v>
      </c>
      <c r="F8858">
        <v>104</v>
      </c>
    </row>
    <row r="8859" spans="1:8" x14ac:dyDescent="0.2">
      <c r="A8859">
        <v>3.30390930014216E+17</v>
      </c>
      <c r="B8859" t="s">
        <v>16994</v>
      </c>
      <c r="C8859" t="s">
        <v>16995</v>
      </c>
      <c r="D8859" s="1">
        <v>41397.860069444447</v>
      </c>
      <c r="E8859">
        <v>23</v>
      </c>
      <c r="F8859">
        <v>20</v>
      </c>
      <c r="G8859" t="s">
        <v>215</v>
      </c>
    </row>
    <row r="8860" spans="1:8" x14ac:dyDescent="0.2">
      <c r="A8860">
        <v>3.3039744240938099E+17</v>
      </c>
      <c r="B8860" t="s">
        <v>16996</v>
      </c>
      <c r="C8860" t="s">
        <v>16997</v>
      </c>
      <c r="D8860" s="1">
        <v>41397.87804398148</v>
      </c>
      <c r="E8860">
        <v>649</v>
      </c>
      <c r="F8860">
        <v>570</v>
      </c>
    </row>
    <row r="8861" spans="1:8" x14ac:dyDescent="0.2">
      <c r="A8861">
        <v>3.3040814658356E+17</v>
      </c>
      <c r="B8861" t="s">
        <v>16998</v>
      </c>
      <c r="C8861" t="s">
        <v>16999</v>
      </c>
      <c r="D8861" s="1">
        <v>41397.907581018517</v>
      </c>
      <c r="E8861">
        <v>1094</v>
      </c>
      <c r="F8861">
        <v>973</v>
      </c>
      <c r="G8861" t="s">
        <v>89</v>
      </c>
    </row>
    <row r="8862" spans="1:8" x14ac:dyDescent="0.2">
      <c r="A8862">
        <v>3.3105000446466803E+17</v>
      </c>
      <c r="B8862" t="s">
        <v>17000</v>
      </c>
      <c r="C8862" t="s">
        <v>17001</v>
      </c>
      <c r="D8862" s="1">
        <v>41399.678773148145</v>
      </c>
      <c r="E8862">
        <v>20</v>
      </c>
      <c r="F8862">
        <v>11</v>
      </c>
      <c r="G8862" t="s">
        <v>215</v>
      </c>
    </row>
    <row r="8863" spans="1:8" x14ac:dyDescent="0.2">
      <c r="A8863">
        <v>3.3119946617247302E+17</v>
      </c>
      <c r="B8863" t="s">
        <v>17002</v>
      </c>
      <c r="C8863" t="s">
        <v>17003</v>
      </c>
      <c r="D8863" s="1">
        <v>41400.091203703705</v>
      </c>
      <c r="E8863">
        <v>56</v>
      </c>
      <c r="F8863">
        <v>45</v>
      </c>
    </row>
    <row r="8864" spans="1:8" x14ac:dyDescent="0.2">
      <c r="A8864">
        <v>3.3137385391169901E+17</v>
      </c>
      <c r="B8864" t="s">
        <v>17004</v>
      </c>
      <c r="C8864" t="s">
        <v>17005</v>
      </c>
      <c r="D8864" s="1">
        <v>41400.572430555556</v>
      </c>
      <c r="E8864">
        <v>13</v>
      </c>
      <c r="F8864">
        <v>9</v>
      </c>
      <c r="G8864" t="s">
        <v>215</v>
      </c>
      <c r="H8864" t="s">
        <v>390</v>
      </c>
    </row>
    <row r="8865" spans="1:8" x14ac:dyDescent="0.2">
      <c r="A8865">
        <v>3.3140426480932403E+17</v>
      </c>
      <c r="B8865" t="s">
        <v>17006</v>
      </c>
      <c r="C8865" t="s">
        <v>17007</v>
      </c>
      <c r="D8865" s="1">
        <v>41400.656342592592</v>
      </c>
      <c r="E8865">
        <v>5</v>
      </c>
      <c r="F8865">
        <v>6</v>
      </c>
      <c r="G8865" t="s">
        <v>89</v>
      </c>
    </row>
    <row r="8866" spans="1:8" x14ac:dyDescent="0.2">
      <c r="A8866">
        <v>3.31460496597344E+17</v>
      </c>
      <c r="B8866" t="s">
        <v>17008</v>
      </c>
      <c r="C8866" t="s">
        <v>17009</v>
      </c>
      <c r="D8866" s="1">
        <v>41400.811516203707</v>
      </c>
      <c r="E8866">
        <v>26</v>
      </c>
      <c r="F8866">
        <v>6</v>
      </c>
      <c r="G8866" t="s">
        <v>89</v>
      </c>
    </row>
    <row r="8867" spans="1:8" x14ac:dyDescent="0.2">
      <c r="A8867">
        <v>3.3148426172091501E+17</v>
      </c>
      <c r="B8867" t="s">
        <v>17010</v>
      </c>
      <c r="C8867" t="s">
        <v>17011</v>
      </c>
      <c r="D8867" s="1">
        <v>41400.87709490741</v>
      </c>
      <c r="E8867">
        <v>18</v>
      </c>
      <c r="F8867">
        <v>16</v>
      </c>
      <c r="G8867" t="s">
        <v>215</v>
      </c>
    </row>
    <row r="8868" spans="1:8" x14ac:dyDescent="0.2">
      <c r="A8868">
        <v>3.3148516858818099E+17</v>
      </c>
      <c r="B8868" t="s">
        <v>17012</v>
      </c>
      <c r="C8868" t="s">
        <v>17013</v>
      </c>
      <c r="D8868" s="1">
        <v>41400.879594907405</v>
      </c>
      <c r="E8868">
        <v>105</v>
      </c>
      <c r="F8868">
        <v>60</v>
      </c>
    </row>
    <row r="8869" spans="1:8" x14ac:dyDescent="0.2">
      <c r="A8869">
        <v>3.3149114987537997E+17</v>
      </c>
      <c r="B8869" t="s">
        <v>17014</v>
      </c>
      <c r="C8869" t="s">
        <v>17015</v>
      </c>
      <c r="D8869" s="1">
        <v>41400.896099537036</v>
      </c>
      <c r="E8869">
        <v>18</v>
      </c>
      <c r="F8869">
        <v>6</v>
      </c>
      <c r="G8869" t="s">
        <v>89</v>
      </c>
    </row>
    <row r="8870" spans="1:8" x14ac:dyDescent="0.2">
      <c r="A8870">
        <v>3.3150353240453101E+17</v>
      </c>
      <c r="B8870" t="s">
        <v>17016</v>
      </c>
      <c r="C8870" t="s">
        <v>17017</v>
      </c>
      <c r="D8870" s="1">
        <v>41400.930266203701</v>
      </c>
      <c r="E8870">
        <v>546</v>
      </c>
      <c r="F8870">
        <v>571</v>
      </c>
    </row>
    <row r="8871" spans="1:8" x14ac:dyDescent="0.2">
      <c r="A8871">
        <v>3.3150500996136102E+17</v>
      </c>
      <c r="B8871" t="s">
        <v>17018</v>
      </c>
      <c r="C8871" t="s">
        <v>17019</v>
      </c>
      <c r="D8871" s="1">
        <v>41400.934351851851</v>
      </c>
      <c r="E8871">
        <v>31</v>
      </c>
      <c r="F8871">
        <v>17</v>
      </c>
      <c r="G8871" t="s">
        <v>215</v>
      </c>
    </row>
    <row r="8872" spans="1:8" x14ac:dyDescent="0.2">
      <c r="A8872">
        <v>3.3151004292483802E+17</v>
      </c>
      <c r="B8872" t="s">
        <v>17020</v>
      </c>
      <c r="C8872" t="s">
        <v>17021</v>
      </c>
      <c r="D8872" s="1">
        <v>41400.948240740741</v>
      </c>
      <c r="E8872">
        <v>824</v>
      </c>
      <c r="F8872">
        <v>381</v>
      </c>
    </row>
    <row r="8873" spans="1:8" x14ac:dyDescent="0.2">
      <c r="A8873">
        <v>3.3152312679610701E+17</v>
      </c>
      <c r="B8873" t="s">
        <v>17022</v>
      </c>
      <c r="C8873" t="s">
        <v>17023</v>
      </c>
      <c r="D8873" s="1">
        <v>41400.984340277777</v>
      </c>
      <c r="E8873">
        <v>255</v>
      </c>
      <c r="F8873">
        <v>152</v>
      </c>
      <c r="G8873" t="s">
        <v>215</v>
      </c>
      <c r="H8873" t="s">
        <v>390</v>
      </c>
    </row>
    <row r="8874" spans="1:8" x14ac:dyDescent="0.2">
      <c r="A8874">
        <v>3.3172026955309798E+17</v>
      </c>
      <c r="B8874" t="s">
        <v>17024</v>
      </c>
      <c r="C8874" t="s">
        <v>17025</v>
      </c>
      <c r="D8874" s="1">
        <v>41401.528344907405</v>
      </c>
      <c r="E8874">
        <v>383</v>
      </c>
      <c r="F8874">
        <v>133</v>
      </c>
    </row>
    <row r="8875" spans="1:8" x14ac:dyDescent="0.2">
      <c r="A8875">
        <v>3.3172588835597498E+17</v>
      </c>
      <c r="B8875" t="s">
        <v>17026</v>
      </c>
      <c r="C8875" t="s">
        <v>17027</v>
      </c>
      <c r="D8875" s="1">
        <v>41401.543854166666</v>
      </c>
      <c r="E8875">
        <v>170</v>
      </c>
      <c r="F8875">
        <v>82</v>
      </c>
    </row>
    <row r="8876" spans="1:8" x14ac:dyDescent="0.2">
      <c r="A8876">
        <v>3.3173260544573402E+17</v>
      </c>
      <c r="B8876" t="s">
        <v>17028</v>
      </c>
      <c r="C8876" t="s">
        <v>17029</v>
      </c>
      <c r="D8876" s="1">
        <v>41401.562395833331</v>
      </c>
      <c r="E8876">
        <v>254</v>
      </c>
      <c r="F8876">
        <v>114</v>
      </c>
    </row>
    <row r="8877" spans="1:8" x14ac:dyDescent="0.2">
      <c r="A8877">
        <v>3.3173363177934003E+17</v>
      </c>
      <c r="B8877" t="s">
        <v>17030</v>
      </c>
      <c r="C8877" t="s">
        <v>17031</v>
      </c>
      <c r="D8877" s="1">
        <v>41401.56521990741</v>
      </c>
      <c r="E8877">
        <v>29</v>
      </c>
      <c r="F8877">
        <v>17</v>
      </c>
      <c r="G8877" t="s">
        <v>215</v>
      </c>
    </row>
    <row r="8878" spans="1:8" x14ac:dyDescent="0.2">
      <c r="A8878">
        <v>3.3176530615234899E+17</v>
      </c>
      <c r="B8878" t="s">
        <v>17032</v>
      </c>
      <c r="C8878" t="s">
        <v>17033</v>
      </c>
      <c r="D8878" s="1">
        <v>41401.652627314812</v>
      </c>
      <c r="E8878">
        <v>15</v>
      </c>
      <c r="F8878">
        <v>5</v>
      </c>
      <c r="G8878" t="s">
        <v>215</v>
      </c>
    </row>
    <row r="8879" spans="1:8" x14ac:dyDescent="0.2">
      <c r="A8879">
        <v>3.3181305063200698E+17</v>
      </c>
      <c r="B8879" t="s">
        <v>17034</v>
      </c>
      <c r="C8879" t="s">
        <v>17035</v>
      </c>
      <c r="D8879" s="1">
        <v>41401.784375000003</v>
      </c>
      <c r="E8879">
        <v>46</v>
      </c>
      <c r="F8879">
        <v>38</v>
      </c>
    </row>
    <row r="8880" spans="1:8" x14ac:dyDescent="0.2">
      <c r="A8880">
        <v>3.31813659754E+17</v>
      </c>
      <c r="B8880" t="s">
        <v>17036</v>
      </c>
      <c r="C8880" t="s">
        <v>17037</v>
      </c>
      <c r="D8880" s="1">
        <v>41401.786053240743</v>
      </c>
      <c r="E8880">
        <v>115</v>
      </c>
      <c r="F8880">
        <v>89</v>
      </c>
    </row>
    <row r="8881" spans="1:7" x14ac:dyDescent="0.2">
      <c r="A8881">
        <v>3.3183831785750099E+17</v>
      </c>
      <c r="B8881" t="s">
        <v>17038</v>
      </c>
      <c r="C8881" t="s">
        <v>17039</v>
      </c>
      <c r="D8881" s="1">
        <v>41401.854097222225</v>
      </c>
      <c r="E8881">
        <v>92</v>
      </c>
      <c r="F8881">
        <v>54</v>
      </c>
    </row>
    <row r="8882" spans="1:7" x14ac:dyDescent="0.2">
      <c r="A8882">
        <v>3.3186685645555699E+17</v>
      </c>
      <c r="B8882" t="s">
        <v>17040</v>
      </c>
      <c r="C8882" t="s">
        <v>17041</v>
      </c>
      <c r="D8882" s="1">
        <v>41401.932858796295</v>
      </c>
      <c r="E8882">
        <v>35</v>
      </c>
      <c r="F8882">
        <v>51</v>
      </c>
      <c r="G8882" t="s">
        <v>576</v>
      </c>
    </row>
    <row r="8883" spans="1:7" x14ac:dyDescent="0.2">
      <c r="A8883">
        <v>3.3186761253756102E+17</v>
      </c>
      <c r="B8883" t="s">
        <v>17042</v>
      </c>
      <c r="C8883" t="s">
        <v>17043</v>
      </c>
      <c r="D8883" s="1">
        <v>41401.934942129628</v>
      </c>
      <c r="E8883">
        <v>15</v>
      </c>
      <c r="F8883">
        <v>14</v>
      </c>
      <c r="G8883" t="s">
        <v>89</v>
      </c>
    </row>
    <row r="8884" spans="1:7" x14ac:dyDescent="0.2">
      <c r="A8884">
        <v>3.31871965407232E+17</v>
      </c>
      <c r="B8884" t="s">
        <v>17044</v>
      </c>
      <c r="C8884" t="s">
        <v>17045</v>
      </c>
      <c r="D8884" s="1">
        <v>41401.946956018517</v>
      </c>
      <c r="E8884">
        <v>35</v>
      </c>
      <c r="F8884">
        <v>12</v>
      </c>
      <c r="G8884" t="s">
        <v>89</v>
      </c>
    </row>
    <row r="8885" spans="1:7" x14ac:dyDescent="0.2">
      <c r="A8885">
        <v>3.3187559627778803E+17</v>
      </c>
      <c r="B8885" t="s">
        <v>17046</v>
      </c>
      <c r="C8885" t="s">
        <v>17047</v>
      </c>
      <c r="D8885" s="1">
        <v>41401.956967592596</v>
      </c>
      <c r="E8885">
        <v>41</v>
      </c>
      <c r="F8885">
        <v>39</v>
      </c>
    </row>
    <row r="8886" spans="1:7" x14ac:dyDescent="0.2">
      <c r="A8886">
        <v>3.3187675269354701E+17</v>
      </c>
      <c r="B8886" t="s">
        <v>17048</v>
      </c>
      <c r="C8886" t="s">
        <v>17049</v>
      </c>
      <c r="D8886" s="1">
        <v>41401.960162037038</v>
      </c>
      <c r="E8886">
        <v>646</v>
      </c>
      <c r="F8886">
        <v>270</v>
      </c>
    </row>
    <row r="8887" spans="1:7" x14ac:dyDescent="0.2">
      <c r="A8887">
        <v>3.3189852311941498E+17</v>
      </c>
      <c r="B8887" t="s">
        <v>17050</v>
      </c>
      <c r="C8887" t="s">
        <v>17051</v>
      </c>
      <c r="D8887" s="1">
        <v>41402.020231481481</v>
      </c>
      <c r="E8887">
        <v>116</v>
      </c>
      <c r="F8887">
        <v>66</v>
      </c>
      <c r="G8887" t="s">
        <v>215</v>
      </c>
    </row>
    <row r="8888" spans="1:7" x14ac:dyDescent="0.2">
      <c r="A8888">
        <v>3.3189906468794298E+17</v>
      </c>
      <c r="B8888" t="s">
        <v>17052</v>
      </c>
      <c r="C8888" t="s">
        <v>17053</v>
      </c>
      <c r="D8888" s="1">
        <v>41402.021736111114</v>
      </c>
      <c r="E8888">
        <v>155</v>
      </c>
      <c r="F8888">
        <v>166</v>
      </c>
      <c r="G8888" t="s">
        <v>215</v>
      </c>
    </row>
    <row r="8889" spans="1:7" x14ac:dyDescent="0.2">
      <c r="A8889">
        <v>3.3190738377114803E+17</v>
      </c>
      <c r="B8889" t="s">
        <v>17054</v>
      </c>
      <c r="C8889" t="s">
        <v>17055</v>
      </c>
      <c r="D8889" s="1">
        <v>41402.044687499998</v>
      </c>
      <c r="E8889">
        <v>19813</v>
      </c>
      <c r="F8889">
        <v>14537</v>
      </c>
    </row>
    <row r="8890" spans="1:7" x14ac:dyDescent="0.2">
      <c r="A8890">
        <v>3.3190975802822202E+17</v>
      </c>
      <c r="B8890" t="s">
        <v>17056</v>
      </c>
      <c r="C8890" t="s">
        <v>17057</v>
      </c>
      <c r="D8890" s="1">
        <v>41402.051238425927</v>
      </c>
      <c r="E8890">
        <v>83</v>
      </c>
      <c r="F8890">
        <v>41</v>
      </c>
    </row>
    <row r="8891" spans="1:7" x14ac:dyDescent="0.2">
      <c r="A8891">
        <v>3.3191073136262701E+17</v>
      </c>
      <c r="B8891" t="s">
        <v>17058</v>
      </c>
      <c r="C8891" t="s">
        <v>17059</v>
      </c>
      <c r="D8891" s="1">
        <v>41402.053923611114</v>
      </c>
      <c r="E8891">
        <v>15</v>
      </c>
      <c r="F8891">
        <v>12</v>
      </c>
      <c r="G8891" t="s">
        <v>215</v>
      </c>
    </row>
    <row r="8892" spans="1:7" x14ac:dyDescent="0.2">
      <c r="A8892">
        <v>3.3192521787626202E+17</v>
      </c>
      <c r="B8892" t="s">
        <v>17060</v>
      </c>
      <c r="C8892" t="s">
        <v>17061</v>
      </c>
      <c r="D8892" s="1">
        <v>41402.093900462962</v>
      </c>
      <c r="E8892">
        <v>46</v>
      </c>
      <c r="F8892">
        <v>19</v>
      </c>
    </row>
    <row r="8893" spans="1:7" x14ac:dyDescent="0.2">
      <c r="A8893">
        <v>3.3192606097748698E+17</v>
      </c>
      <c r="B8893" t="s">
        <v>17062</v>
      </c>
      <c r="C8893" t="s">
        <v>17063</v>
      </c>
      <c r="D8893" s="1">
        <v>41402.096226851849</v>
      </c>
      <c r="E8893">
        <v>647</v>
      </c>
      <c r="F8893">
        <v>390</v>
      </c>
    </row>
    <row r="8894" spans="1:7" x14ac:dyDescent="0.2">
      <c r="A8894">
        <v>3.3193331425871802E+17</v>
      </c>
      <c r="B8894" t="s">
        <v>17064</v>
      </c>
      <c r="C8894" t="s">
        <v>17065</v>
      </c>
      <c r="D8894" s="1">
        <v>41402.116238425922</v>
      </c>
      <c r="E8894">
        <v>16</v>
      </c>
      <c r="F8894">
        <v>10</v>
      </c>
      <c r="G8894" t="s">
        <v>215</v>
      </c>
    </row>
    <row r="8895" spans="1:7" x14ac:dyDescent="0.2">
      <c r="A8895">
        <v>3.3193583507315501E+17</v>
      </c>
      <c r="B8895" t="s">
        <v>17066</v>
      </c>
      <c r="C8895" t="s">
        <v>17067</v>
      </c>
      <c r="D8895" s="1">
        <v>41402.123194444444</v>
      </c>
      <c r="E8895">
        <v>16</v>
      </c>
      <c r="F8895">
        <v>13</v>
      </c>
      <c r="G8895" t="s">
        <v>215</v>
      </c>
    </row>
    <row r="8896" spans="1:7" x14ac:dyDescent="0.2">
      <c r="A8896">
        <v>3.3194750500260998E+17</v>
      </c>
      <c r="B8896" t="s">
        <v>17068</v>
      </c>
      <c r="C8896" t="s">
        <v>17069</v>
      </c>
      <c r="D8896" s="1">
        <v>41402.155405092592</v>
      </c>
      <c r="E8896">
        <v>40</v>
      </c>
      <c r="F8896">
        <v>46</v>
      </c>
    </row>
    <row r="8897" spans="1:8" x14ac:dyDescent="0.2">
      <c r="A8897">
        <v>3.3194881572263098E+17</v>
      </c>
      <c r="B8897" t="s">
        <v>17070</v>
      </c>
      <c r="C8897" t="s">
        <v>17071</v>
      </c>
      <c r="D8897" s="1">
        <v>41402.159016203703</v>
      </c>
      <c r="E8897">
        <v>51</v>
      </c>
      <c r="F8897">
        <v>53</v>
      </c>
      <c r="G8897" t="s">
        <v>215</v>
      </c>
    </row>
    <row r="8898" spans="1:8" x14ac:dyDescent="0.2">
      <c r="A8898">
        <v>3.3195001345227501E+17</v>
      </c>
      <c r="B8898" t="s">
        <v>17072</v>
      </c>
      <c r="C8898" t="s">
        <v>17073</v>
      </c>
      <c r="D8898" s="1">
        <v>41402.162326388891</v>
      </c>
      <c r="E8898">
        <v>4</v>
      </c>
      <c r="F8898">
        <v>0</v>
      </c>
      <c r="G8898" t="s">
        <v>89</v>
      </c>
    </row>
    <row r="8899" spans="1:8" x14ac:dyDescent="0.2">
      <c r="A8899">
        <v>3.3195064965686797E+17</v>
      </c>
      <c r="B8899" t="s">
        <v>17074</v>
      </c>
      <c r="C8899" t="s">
        <v>17075</v>
      </c>
      <c r="D8899" s="1">
        <v>41402.164074074077</v>
      </c>
      <c r="E8899">
        <v>2</v>
      </c>
      <c r="F8899">
        <v>12</v>
      </c>
      <c r="G8899" t="s">
        <v>89</v>
      </c>
    </row>
    <row r="8900" spans="1:8" x14ac:dyDescent="0.2">
      <c r="A8900">
        <v>3.3195108804553901E+17</v>
      </c>
      <c r="B8900" t="s">
        <v>17076</v>
      </c>
      <c r="C8900" t="s">
        <v>17077</v>
      </c>
      <c r="D8900" s="1">
        <v>41402.165289351855</v>
      </c>
      <c r="E8900">
        <v>37</v>
      </c>
      <c r="F8900">
        <v>44</v>
      </c>
      <c r="G8900" t="s">
        <v>215</v>
      </c>
    </row>
    <row r="8901" spans="1:8" x14ac:dyDescent="0.2">
      <c r="A8901">
        <v>3.3195271480215501E+17</v>
      </c>
      <c r="B8901" t="s">
        <v>17078</v>
      </c>
      <c r="C8901" t="s">
        <v>17079</v>
      </c>
      <c r="D8901" s="1">
        <v>41402.16978009259</v>
      </c>
      <c r="E8901">
        <v>103</v>
      </c>
      <c r="F8901">
        <v>110</v>
      </c>
      <c r="G8901" t="s">
        <v>215</v>
      </c>
      <c r="H8901" t="s">
        <v>390</v>
      </c>
    </row>
    <row r="8902" spans="1:8" x14ac:dyDescent="0.2">
      <c r="A8902">
        <v>3.3195310669274298E+17</v>
      </c>
      <c r="B8902" t="s">
        <v>17080</v>
      </c>
      <c r="C8902" t="s">
        <v>17081</v>
      </c>
      <c r="D8902" s="1">
        <v>41402.170856481483</v>
      </c>
      <c r="E8902">
        <v>3</v>
      </c>
      <c r="F8902">
        <v>5</v>
      </c>
      <c r="G8902" t="s">
        <v>89</v>
      </c>
    </row>
    <row r="8903" spans="1:8" x14ac:dyDescent="0.2">
      <c r="A8903">
        <v>3.3195380457880698E+17</v>
      </c>
      <c r="B8903" t="s">
        <v>17082</v>
      </c>
      <c r="C8903" t="s">
        <v>17083</v>
      </c>
      <c r="D8903" s="1">
        <v>41402.172789351855</v>
      </c>
      <c r="E8903">
        <v>1</v>
      </c>
      <c r="F8903">
        <v>3</v>
      </c>
      <c r="G8903" t="s">
        <v>89</v>
      </c>
    </row>
    <row r="8904" spans="1:8" x14ac:dyDescent="0.2">
      <c r="A8904">
        <v>3.31954623692808E+17</v>
      </c>
      <c r="B8904" t="s">
        <v>17084</v>
      </c>
      <c r="C8904" t="s">
        <v>17085</v>
      </c>
      <c r="D8904" s="1">
        <v>41402.175046296295</v>
      </c>
      <c r="E8904">
        <v>11</v>
      </c>
      <c r="F8904">
        <v>17</v>
      </c>
      <c r="G8904" t="s">
        <v>215</v>
      </c>
    </row>
    <row r="8905" spans="1:8" x14ac:dyDescent="0.2">
      <c r="A8905">
        <v>3.3195572826277402E+17</v>
      </c>
      <c r="B8905" t="s">
        <v>17086</v>
      </c>
      <c r="C8905" t="s">
        <v>17087</v>
      </c>
      <c r="D8905" s="1">
        <v>41402.178090277775</v>
      </c>
      <c r="E8905">
        <v>34</v>
      </c>
      <c r="F8905">
        <v>48</v>
      </c>
      <c r="G8905" t="s">
        <v>215</v>
      </c>
    </row>
    <row r="8906" spans="1:8" x14ac:dyDescent="0.2">
      <c r="A8906">
        <v>3.3195633151272902E+17</v>
      </c>
      <c r="B8906" t="s">
        <v>17088</v>
      </c>
      <c r="C8906" t="s">
        <v>17089</v>
      </c>
      <c r="D8906" s="1">
        <v>41402.179756944446</v>
      </c>
      <c r="E8906">
        <v>28</v>
      </c>
      <c r="F8906">
        <v>25</v>
      </c>
      <c r="G8906" t="s">
        <v>576</v>
      </c>
      <c r="H8906" t="s">
        <v>390</v>
      </c>
    </row>
    <row r="8907" spans="1:8" x14ac:dyDescent="0.2">
      <c r="A8907">
        <v>3.3197284650924403E+17</v>
      </c>
      <c r="B8907" t="s">
        <v>17090</v>
      </c>
      <c r="C8907" t="s">
        <v>17091</v>
      </c>
      <c r="D8907" s="1">
        <v>41402.225335648145</v>
      </c>
      <c r="E8907">
        <v>6</v>
      </c>
      <c r="F8907">
        <v>6</v>
      </c>
      <c r="G8907" t="s">
        <v>576</v>
      </c>
    </row>
    <row r="8908" spans="1:8" x14ac:dyDescent="0.2">
      <c r="A8908">
        <v>3.3197516262487603E+17</v>
      </c>
      <c r="B8908" t="s">
        <v>17092</v>
      </c>
      <c r="C8908" t="s">
        <v>17093</v>
      </c>
      <c r="D8908" s="1">
        <v>41402.231724537036</v>
      </c>
      <c r="E8908">
        <v>343</v>
      </c>
      <c r="F8908">
        <v>277</v>
      </c>
      <c r="G8908" t="s">
        <v>215</v>
      </c>
    </row>
    <row r="8909" spans="1:8" x14ac:dyDescent="0.2">
      <c r="A8909">
        <v>3.3198137806332698E+17</v>
      </c>
      <c r="B8909" t="s">
        <v>17094</v>
      </c>
      <c r="C8909" t="s">
        <v>17095</v>
      </c>
      <c r="D8909" s="1">
        <v>41402.248877314814</v>
      </c>
      <c r="E8909">
        <v>132</v>
      </c>
      <c r="F8909">
        <v>159</v>
      </c>
    </row>
    <row r="8910" spans="1:8" x14ac:dyDescent="0.2">
      <c r="A8910">
        <v>3.3198497252311802E+17</v>
      </c>
      <c r="B8910" t="s">
        <v>17096</v>
      </c>
      <c r="C8910" t="s">
        <v>17097</v>
      </c>
      <c r="D8910" s="1">
        <v>41402.258796296293</v>
      </c>
      <c r="E8910">
        <v>24</v>
      </c>
      <c r="F8910">
        <v>31</v>
      </c>
      <c r="G8910" t="s">
        <v>215</v>
      </c>
    </row>
    <row r="8911" spans="1:8" x14ac:dyDescent="0.2">
      <c r="A8911">
        <v>3.3199041186012698E+17</v>
      </c>
      <c r="B8911" t="s">
        <v>17098</v>
      </c>
      <c r="C8911" t="s">
        <v>17099</v>
      </c>
      <c r="D8911" s="1">
        <v>41402.273796296293</v>
      </c>
      <c r="E8911">
        <v>13</v>
      </c>
      <c r="F8911">
        <v>9</v>
      </c>
      <c r="G8911" t="s">
        <v>17100</v>
      </c>
    </row>
    <row r="8912" spans="1:8" x14ac:dyDescent="0.2">
      <c r="A8912">
        <v>3.3199272335363597E+17</v>
      </c>
      <c r="B8912" t="s">
        <v>17101</v>
      </c>
      <c r="C8912" t="s">
        <v>17102</v>
      </c>
      <c r="D8912" s="1">
        <v>41402.280185185184</v>
      </c>
      <c r="E8912">
        <v>86</v>
      </c>
      <c r="F8912">
        <v>86</v>
      </c>
      <c r="G8912" t="s">
        <v>215</v>
      </c>
    </row>
    <row r="8913" spans="1:8" x14ac:dyDescent="0.2">
      <c r="A8913">
        <v>3.3199360252170202E+17</v>
      </c>
      <c r="B8913" t="s">
        <v>17103</v>
      </c>
      <c r="C8913" t="s">
        <v>17104</v>
      </c>
      <c r="D8913" s="1">
        <v>41402.282604166663</v>
      </c>
      <c r="E8913">
        <v>137</v>
      </c>
      <c r="F8913">
        <v>141</v>
      </c>
      <c r="G8913" t="s">
        <v>576</v>
      </c>
    </row>
    <row r="8914" spans="1:8" x14ac:dyDescent="0.2">
      <c r="A8914">
        <v>3.3209052853346701E+17</v>
      </c>
      <c r="B8914" t="s">
        <v>17105</v>
      </c>
      <c r="C8914" t="s">
        <v>17106</v>
      </c>
      <c r="D8914" s="1">
        <v>41402.550069444442</v>
      </c>
      <c r="E8914">
        <v>51</v>
      </c>
      <c r="F8914">
        <v>50</v>
      </c>
      <c r="G8914" t="s">
        <v>215</v>
      </c>
    </row>
    <row r="8915" spans="1:8" x14ac:dyDescent="0.2">
      <c r="A8915">
        <v>3.3210610473147501E+17</v>
      </c>
      <c r="B8915" t="s">
        <v>17107</v>
      </c>
      <c r="C8915" t="s">
        <v>17108</v>
      </c>
      <c r="D8915" s="1">
        <v>41402.593055555553</v>
      </c>
      <c r="E8915">
        <v>8</v>
      </c>
      <c r="F8915">
        <v>7</v>
      </c>
      <c r="G8915" t="s">
        <v>89</v>
      </c>
    </row>
    <row r="8916" spans="1:8" x14ac:dyDescent="0.2">
      <c r="A8916">
        <v>3.3210801584094003E+17</v>
      </c>
      <c r="B8916" t="s">
        <v>17109</v>
      </c>
      <c r="C8916" t="s">
        <v>17110</v>
      </c>
      <c r="D8916" s="1">
        <v>41402.598321759258</v>
      </c>
      <c r="E8916">
        <v>386</v>
      </c>
      <c r="F8916">
        <v>476</v>
      </c>
    </row>
    <row r="8917" spans="1:8" x14ac:dyDescent="0.2">
      <c r="A8917">
        <v>3.32119712022528E+17</v>
      </c>
      <c r="B8917" t="s">
        <v>17111</v>
      </c>
      <c r="C8917" t="s">
        <v>17112</v>
      </c>
      <c r="D8917" s="1">
        <v>41402.630601851852</v>
      </c>
      <c r="E8917">
        <v>324</v>
      </c>
      <c r="F8917">
        <v>149</v>
      </c>
    </row>
    <row r="8918" spans="1:8" x14ac:dyDescent="0.2">
      <c r="A8918">
        <v>3.3212077565608698E+17</v>
      </c>
      <c r="B8918" t="s">
        <v>17113</v>
      </c>
      <c r="C8918" t="s">
        <v>17114</v>
      </c>
      <c r="D8918" s="1">
        <v>41402.63354166667</v>
      </c>
      <c r="E8918">
        <v>59</v>
      </c>
      <c r="F8918">
        <v>29</v>
      </c>
    </row>
    <row r="8919" spans="1:8" x14ac:dyDescent="0.2">
      <c r="A8919">
        <v>3.3212894366885798E+17</v>
      </c>
      <c r="B8919" t="s">
        <v>17115</v>
      </c>
      <c r="C8919" t="s">
        <v>17116</v>
      </c>
      <c r="D8919" s="1">
        <v>41402.656076388892</v>
      </c>
      <c r="E8919">
        <v>113</v>
      </c>
      <c r="F8919">
        <v>104</v>
      </c>
    </row>
    <row r="8920" spans="1:8" x14ac:dyDescent="0.2">
      <c r="A8920">
        <v>3.3214152848508902E+17</v>
      </c>
      <c r="B8920" t="s">
        <v>17117</v>
      </c>
      <c r="C8920" t="e">
        <f xml:space="preserve"> abaldwin31 Thanks.</f>
        <v>#NAME?</v>
      </c>
      <c r="D8920" s="1">
        <v>41402.690798611111</v>
      </c>
      <c r="E8920">
        <v>4</v>
      </c>
      <c r="F8920">
        <v>1</v>
      </c>
      <c r="G8920" t="s">
        <v>89</v>
      </c>
    </row>
    <row r="8921" spans="1:8" x14ac:dyDescent="0.2">
      <c r="A8921">
        <v>3.3214967714534598E+17</v>
      </c>
      <c r="B8921" t="s">
        <v>17118</v>
      </c>
      <c r="C8921" t="s">
        <v>17119</v>
      </c>
      <c r="D8921" s="1">
        <v>41402.713287037041</v>
      </c>
      <c r="E8921">
        <v>89</v>
      </c>
      <c r="F8921">
        <v>73</v>
      </c>
      <c r="H8921" t="s">
        <v>390</v>
      </c>
    </row>
    <row r="8922" spans="1:8" x14ac:dyDescent="0.2">
      <c r="A8922">
        <v>3.3216587110144E+17</v>
      </c>
      <c r="B8922" t="s">
        <v>17120</v>
      </c>
      <c r="C8922" t="s">
        <v>17121</v>
      </c>
      <c r="D8922" s="1">
        <v>41402.757974537039</v>
      </c>
      <c r="E8922">
        <v>89</v>
      </c>
      <c r="F8922">
        <v>93</v>
      </c>
      <c r="H8922" t="s">
        <v>13093</v>
      </c>
    </row>
    <row r="8923" spans="1:8" x14ac:dyDescent="0.2">
      <c r="A8923">
        <v>3.3221420492693901E+17</v>
      </c>
      <c r="B8923" t="s">
        <v>17122</v>
      </c>
      <c r="C8923" t="s">
        <v>17123</v>
      </c>
      <c r="D8923" s="1">
        <v>41402.89135416667</v>
      </c>
      <c r="E8923">
        <v>42</v>
      </c>
      <c r="F8923">
        <v>59</v>
      </c>
    </row>
    <row r="8924" spans="1:8" x14ac:dyDescent="0.2">
      <c r="A8924">
        <v>3.3221483813682298E+17</v>
      </c>
      <c r="B8924" t="s">
        <v>17124</v>
      </c>
      <c r="C8924" t="s">
        <v>17125</v>
      </c>
      <c r="D8924" s="1">
        <v>41402.893101851849</v>
      </c>
      <c r="E8924">
        <v>92</v>
      </c>
      <c r="F8924">
        <v>106</v>
      </c>
    </row>
    <row r="8925" spans="1:8" x14ac:dyDescent="0.2">
      <c r="A8925">
        <v>3.3221536512593101E+17</v>
      </c>
      <c r="B8925" t="s">
        <v>17126</v>
      </c>
      <c r="C8925" t="s">
        <v>17127</v>
      </c>
      <c r="D8925" s="1">
        <v>41402.894548611112</v>
      </c>
      <c r="E8925">
        <v>26</v>
      </c>
      <c r="F8925">
        <v>13</v>
      </c>
      <c r="G8925" t="s">
        <v>89</v>
      </c>
      <c r="H8925" t="s">
        <v>390</v>
      </c>
    </row>
    <row r="8926" spans="1:8" x14ac:dyDescent="0.2">
      <c r="A8926">
        <v>3.3221568497937203E+17</v>
      </c>
      <c r="B8926" t="s">
        <v>17128</v>
      </c>
      <c r="C8926" t="s">
        <v>17129</v>
      </c>
      <c r="D8926" s="1">
        <v>41402.895439814813</v>
      </c>
      <c r="E8926">
        <v>20</v>
      </c>
      <c r="F8926">
        <v>15</v>
      </c>
      <c r="G8926" t="s">
        <v>89</v>
      </c>
    </row>
    <row r="8927" spans="1:8" x14ac:dyDescent="0.2">
      <c r="A8927">
        <v>3.3221753106032602E+17</v>
      </c>
      <c r="B8927" t="s">
        <v>17130</v>
      </c>
      <c r="C8927" t="s">
        <v>17131</v>
      </c>
      <c r="D8927" s="1">
        <v>41402.90053240741</v>
      </c>
      <c r="E8927">
        <v>33</v>
      </c>
      <c r="F8927">
        <v>33</v>
      </c>
      <c r="G8927" t="s">
        <v>89</v>
      </c>
      <c r="H8927" t="s">
        <v>390</v>
      </c>
    </row>
    <row r="8928" spans="1:8" x14ac:dyDescent="0.2">
      <c r="A8928">
        <v>3.3222173161802899E+17</v>
      </c>
      <c r="B8928" t="s">
        <v>17132</v>
      </c>
      <c r="C8928" t="s">
        <v>17133</v>
      </c>
      <c r="D8928" s="1">
        <v>41402.912118055552</v>
      </c>
      <c r="E8928">
        <v>98</v>
      </c>
      <c r="F8928">
        <v>38</v>
      </c>
    </row>
    <row r="8929" spans="1:8" x14ac:dyDescent="0.2">
      <c r="A8929">
        <v>3.3222699064609901E+17</v>
      </c>
      <c r="B8929" t="s">
        <v>17134</v>
      </c>
      <c r="C8929" t="s">
        <v>17135</v>
      </c>
      <c r="D8929" s="1">
        <v>41402.926631944443</v>
      </c>
      <c r="E8929">
        <v>166</v>
      </c>
      <c r="F8929">
        <v>92</v>
      </c>
    </row>
    <row r="8930" spans="1:8" x14ac:dyDescent="0.2">
      <c r="A8930">
        <v>3.3223014807201299E+17</v>
      </c>
      <c r="B8930" t="s">
        <v>17136</v>
      </c>
      <c r="C8930" t="s">
        <v>17137</v>
      </c>
      <c r="D8930" s="1">
        <v>41402.935347222221</v>
      </c>
      <c r="E8930">
        <v>96</v>
      </c>
      <c r="F8930">
        <v>109</v>
      </c>
      <c r="H8930" t="s">
        <v>390</v>
      </c>
    </row>
    <row r="8931" spans="1:8" x14ac:dyDescent="0.2">
      <c r="A8931">
        <v>3.3223426954614701E+17</v>
      </c>
      <c r="B8931" t="s">
        <v>17138</v>
      </c>
      <c r="C8931" t="s">
        <v>17139</v>
      </c>
      <c r="D8931" s="1">
        <v>41402.94672453704</v>
      </c>
      <c r="E8931">
        <v>492</v>
      </c>
      <c r="F8931">
        <v>246</v>
      </c>
    </row>
    <row r="8932" spans="1:8" x14ac:dyDescent="0.2">
      <c r="A8932">
        <v>3.3228882711061702E+17</v>
      </c>
      <c r="B8932" t="s">
        <v>17140</v>
      </c>
      <c r="C8932" t="s">
        <v>17141</v>
      </c>
      <c r="D8932" s="1">
        <v>41403.097268518519</v>
      </c>
      <c r="E8932">
        <v>50</v>
      </c>
      <c r="F8932">
        <v>21</v>
      </c>
    </row>
    <row r="8933" spans="1:8" x14ac:dyDescent="0.2">
      <c r="A8933">
        <v>3.3230821132142502E+17</v>
      </c>
      <c r="B8933" t="s">
        <v>17142</v>
      </c>
      <c r="C8933" t="s">
        <v>17143</v>
      </c>
      <c r="D8933" s="1">
        <v>41403.150763888887</v>
      </c>
      <c r="E8933">
        <v>128514</v>
      </c>
      <c r="F8933">
        <v>155630</v>
      </c>
    </row>
    <row r="8934" spans="1:8" x14ac:dyDescent="0.2">
      <c r="A8934">
        <v>3.32310159340752E+17</v>
      </c>
      <c r="B8934" t="s">
        <v>17144</v>
      </c>
      <c r="C8934" t="s">
        <v>17145</v>
      </c>
      <c r="D8934" s="1">
        <v>41403.156134259261</v>
      </c>
      <c r="E8934">
        <v>103</v>
      </c>
      <c r="F8934">
        <v>129</v>
      </c>
    </row>
    <row r="8935" spans="1:8" x14ac:dyDescent="0.2">
      <c r="A8935">
        <v>3.3231086727215501E+17</v>
      </c>
      <c r="B8935" t="s">
        <v>17146</v>
      </c>
      <c r="C8935" t="s">
        <v>17147</v>
      </c>
      <c r="D8935" s="1">
        <v>41403.158090277779</v>
      </c>
      <c r="E8935">
        <v>29</v>
      </c>
      <c r="F8935">
        <v>32</v>
      </c>
      <c r="G8935" t="s">
        <v>215</v>
      </c>
    </row>
    <row r="8936" spans="1:8" x14ac:dyDescent="0.2">
      <c r="A8936">
        <v>3.3231256633017901E+17</v>
      </c>
      <c r="B8936" t="s">
        <v>17148</v>
      </c>
      <c r="C8936" t="s">
        <v>17149</v>
      </c>
      <c r="D8936" s="1">
        <v>41403.162777777776</v>
      </c>
      <c r="E8936">
        <v>196</v>
      </c>
      <c r="F8936">
        <v>157</v>
      </c>
    </row>
    <row r="8937" spans="1:8" x14ac:dyDescent="0.2">
      <c r="A8937">
        <v>3.3231460675421299E+17</v>
      </c>
      <c r="B8937" t="s">
        <v>17150</v>
      </c>
      <c r="C8937" t="s">
        <v>17151</v>
      </c>
      <c r="D8937" s="1">
        <v>41403.168414351851</v>
      </c>
      <c r="E8937">
        <v>93</v>
      </c>
      <c r="F8937">
        <v>107</v>
      </c>
      <c r="G8937" t="s">
        <v>215</v>
      </c>
    </row>
    <row r="8938" spans="1:8" x14ac:dyDescent="0.2">
      <c r="A8938">
        <v>3.3231588165067098E+17</v>
      </c>
      <c r="B8938" t="s">
        <v>17152</v>
      </c>
      <c r="C8938" t="s">
        <v>17153</v>
      </c>
      <c r="D8938" s="1">
        <v>41403.1719212963</v>
      </c>
      <c r="E8938">
        <v>19</v>
      </c>
      <c r="F8938">
        <v>22</v>
      </c>
      <c r="G8938" t="s">
        <v>576</v>
      </c>
    </row>
    <row r="8939" spans="1:8" x14ac:dyDescent="0.2">
      <c r="A8939">
        <v>3.3231807785955699E+17</v>
      </c>
      <c r="B8939" t="s">
        <v>17154</v>
      </c>
      <c r="C8939" t="s">
        <v>17155</v>
      </c>
      <c r="D8939" s="1">
        <v>41403.177986111114</v>
      </c>
      <c r="E8939">
        <v>1231</v>
      </c>
      <c r="F8939">
        <v>3613</v>
      </c>
      <c r="G8939" t="s">
        <v>89</v>
      </c>
    </row>
    <row r="8940" spans="1:8" x14ac:dyDescent="0.2">
      <c r="A8940">
        <v>3.3231864313429101E+17</v>
      </c>
      <c r="B8940" t="s">
        <v>17156</v>
      </c>
      <c r="C8940" t="s">
        <v>17157</v>
      </c>
      <c r="D8940" s="1">
        <v>41403.179548611108</v>
      </c>
      <c r="E8940">
        <v>213</v>
      </c>
      <c r="F8940">
        <v>195</v>
      </c>
      <c r="G8940" t="s">
        <v>215</v>
      </c>
    </row>
    <row r="8941" spans="1:8" x14ac:dyDescent="0.2">
      <c r="A8941">
        <v>3.3232062058922803E+17</v>
      </c>
      <c r="B8941" t="s">
        <v>17158</v>
      </c>
      <c r="C8941" t="s">
        <v>17159</v>
      </c>
      <c r="D8941" s="1">
        <v>41403.184999999998</v>
      </c>
      <c r="E8941">
        <v>26</v>
      </c>
      <c r="F8941">
        <v>25</v>
      </c>
      <c r="G8941" t="s">
        <v>89</v>
      </c>
    </row>
    <row r="8942" spans="1:8" x14ac:dyDescent="0.2">
      <c r="A8942">
        <v>3.3232100876367802E+17</v>
      </c>
      <c r="B8942" t="s">
        <v>17160</v>
      </c>
      <c r="C8942" t="s">
        <v>17161</v>
      </c>
      <c r="D8942" s="1">
        <v>41403.186076388891</v>
      </c>
      <c r="E8942">
        <v>155</v>
      </c>
      <c r="F8942">
        <v>307</v>
      </c>
      <c r="G8942" t="s">
        <v>215</v>
      </c>
    </row>
    <row r="8943" spans="1:8" x14ac:dyDescent="0.2">
      <c r="A8943">
        <v>3.3232273581028102E+17</v>
      </c>
      <c r="B8943" t="s">
        <v>17162</v>
      </c>
      <c r="C8943" t="s">
        <v>17163</v>
      </c>
      <c r="D8943" s="1">
        <v>41403.190844907411</v>
      </c>
      <c r="E8943">
        <v>17</v>
      </c>
      <c r="F8943">
        <v>16</v>
      </c>
      <c r="G8943" t="s">
        <v>215</v>
      </c>
    </row>
    <row r="8944" spans="1:8" x14ac:dyDescent="0.2">
      <c r="A8944">
        <v>3.3232314275424602E+17</v>
      </c>
      <c r="B8944" t="s">
        <v>17164</v>
      </c>
      <c r="C8944" t="s">
        <v>17165</v>
      </c>
      <c r="D8944" s="1">
        <v>41403.191967592589</v>
      </c>
      <c r="E8944">
        <v>16</v>
      </c>
      <c r="F8944">
        <v>12</v>
      </c>
      <c r="G8944" t="s">
        <v>215</v>
      </c>
    </row>
    <row r="8945" spans="1:8" x14ac:dyDescent="0.2">
      <c r="A8945">
        <v>3.3232672014744301E+17</v>
      </c>
      <c r="B8945" t="s">
        <v>17166</v>
      </c>
      <c r="C8945" t="s">
        <v>17167</v>
      </c>
      <c r="D8945" s="1">
        <v>41403.201840277776</v>
      </c>
      <c r="E8945">
        <v>43</v>
      </c>
      <c r="F8945">
        <v>19</v>
      </c>
    </row>
    <row r="8946" spans="1:8" x14ac:dyDescent="0.2">
      <c r="A8946">
        <v>3.3232728488110797E+17</v>
      </c>
      <c r="B8946" t="s">
        <v>17168</v>
      </c>
      <c r="C8946" t="s">
        <v>17169</v>
      </c>
      <c r="D8946" s="1">
        <v>41403.2033912037</v>
      </c>
      <c r="E8946">
        <v>39</v>
      </c>
      <c r="F8946">
        <v>45</v>
      </c>
      <c r="G8946" t="s">
        <v>215</v>
      </c>
    </row>
    <row r="8947" spans="1:8" x14ac:dyDescent="0.2">
      <c r="A8947">
        <v>3.3233118505115597E+17</v>
      </c>
      <c r="B8947" t="s">
        <v>17170</v>
      </c>
      <c r="C8947" t="s">
        <v>17171</v>
      </c>
      <c r="D8947" s="1">
        <v>41403.214155092595</v>
      </c>
      <c r="E8947">
        <v>111</v>
      </c>
      <c r="F8947">
        <v>127</v>
      </c>
      <c r="G8947" t="s">
        <v>17172</v>
      </c>
    </row>
    <row r="8948" spans="1:8" x14ac:dyDescent="0.2">
      <c r="A8948">
        <v>3.3233392018195597E+17</v>
      </c>
      <c r="B8948" t="s">
        <v>17173</v>
      </c>
      <c r="C8948" t="s">
        <v>17174</v>
      </c>
      <c r="D8948" s="1">
        <v>41403.221701388888</v>
      </c>
      <c r="E8948">
        <v>369</v>
      </c>
      <c r="F8948">
        <v>267</v>
      </c>
      <c r="G8948" t="s">
        <v>215</v>
      </c>
    </row>
    <row r="8949" spans="1:8" x14ac:dyDescent="0.2">
      <c r="A8949">
        <v>3.3248490991245299E+17</v>
      </c>
      <c r="B8949" t="s">
        <v>17175</v>
      </c>
      <c r="C8949" t="s">
        <v>17176</v>
      </c>
      <c r="D8949" s="1">
        <v>41403.638356481482</v>
      </c>
      <c r="E8949">
        <v>379</v>
      </c>
      <c r="F8949">
        <v>250</v>
      </c>
    </row>
    <row r="8950" spans="1:8" x14ac:dyDescent="0.2">
      <c r="A8950">
        <v>3.3248769205299597E+17</v>
      </c>
      <c r="B8950" t="s">
        <v>17177</v>
      </c>
      <c r="C8950" t="s">
        <v>17178</v>
      </c>
      <c r="D8950" s="1">
        <v>41403.64603009259</v>
      </c>
      <c r="E8950">
        <v>672</v>
      </c>
      <c r="F8950">
        <v>319</v>
      </c>
    </row>
    <row r="8951" spans="1:8" x14ac:dyDescent="0.2">
      <c r="A8951">
        <v>3.3252758867530502E+17</v>
      </c>
      <c r="B8951" t="s">
        <v>17179</v>
      </c>
      <c r="C8951" t="s">
        <v>17180</v>
      </c>
      <c r="D8951" s="1">
        <v>41403.756122685183</v>
      </c>
      <c r="E8951">
        <v>47</v>
      </c>
      <c r="F8951">
        <v>25</v>
      </c>
    </row>
    <row r="8952" spans="1:8" x14ac:dyDescent="0.2">
      <c r="A8952">
        <v>3.3252835371635501E+17</v>
      </c>
      <c r="B8952" t="s">
        <v>17181</v>
      </c>
      <c r="C8952" t="s">
        <v>17182</v>
      </c>
      <c r="D8952" s="1">
        <v>41403.758240740739</v>
      </c>
      <c r="E8952">
        <v>134</v>
      </c>
      <c r="F8952">
        <v>115</v>
      </c>
      <c r="G8952" t="s">
        <v>215</v>
      </c>
    </row>
    <row r="8953" spans="1:8" x14ac:dyDescent="0.2">
      <c r="A8953">
        <v>3.3253929399631002E+17</v>
      </c>
      <c r="B8953" t="s">
        <v>17183</v>
      </c>
      <c r="C8953" t="s">
        <v>17184</v>
      </c>
      <c r="D8953" s="1">
        <v>41403.788425925923</v>
      </c>
      <c r="E8953">
        <v>35</v>
      </c>
      <c r="F8953">
        <v>23</v>
      </c>
      <c r="G8953" t="s">
        <v>89</v>
      </c>
      <c r="H8953" t="s">
        <v>390</v>
      </c>
    </row>
    <row r="8954" spans="1:8" x14ac:dyDescent="0.2">
      <c r="A8954">
        <v>3.32575813549584E+17</v>
      </c>
      <c r="B8954" t="s">
        <v>17185</v>
      </c>
      <c r="C8954" t="s">
        <v>17186</v>
      </c>
      <c r="D8954" s="1">
        <v>41403.889201388891</v>
      </c>
      <c r="E8954">
        <v>253</v>
      </c>
      <c r="F8954">
        <v>148</v>
      </c>
      <c r="G8954" t="s">
        <v>89</v>
      </c>
    </row>
    <row r="8955" spans="1:8" x14ac:dyDescent="0.2">
      <c r="A8955">
        <v>3.3276492731397299E+17</v>
      </c>
      <c r="B8955" t="s">
        <v>17187</v>
      </c>
      <c r="C8955" t="s">
        <v>17188</v>
      </c>
      <c r="D8955" s="1">
        <v>41404.411053240743</v>
      </c>
      <c r="E8955">
        <v>279</v>
      </c>
      <c r="F8955">
        <v>382</v>
      </c>
    </row>
    <row r="8956" spans="1:8" x14ac:dyDescent="0.2">
      <c r="A8956">
        <v>3.3276534019708102E+17</v>
      </c>
      <c r="B8956" t="s">
        <v>17189</v>
      </c>
      <c r="C8956" t="s">
        <v>17190</v>
      </c>
      <c r="D8956" s="1">
        <v>41404.412199074075</v>
      </c>
      <c r="E8956">
        <v>13</v>
      </c>
      <c r="F8956">
        <v>6</v>
      </c>
      <c r="G8956" t="s">
        <v>215</v>
      </c>
      <c r="H8956" t="s">
        <v>616</v>
      </c>
    </row>
    <row r="8957" spans="1:8" x14ac:dyDescent="0.2">
      <c r="A8957">
        <v>3.3276679637553101E+17</v>
      </c>
      <c r="B8957" t="s">
        <v>17191</v>
      </c>
      <c r="C8957" t="s">
        <v>17192</v>
      </c>
      <c r="D8957" s="1">
        <v>41404.416215277779</v>
      </c>
      <c r="E8957">
        <v>0</v>
      </c>
      <c r="F8957">
        <v>2</v>
      </c>
      <c r="G8957" t="s">
        <v>89</v>
      </c>
    </row>
    <row r="8958" spans="1:8" x14ac:dyDescent="0.2">
      <c r="A8958">
        <v>3.32796608011968E+17</v>
      </c>
      <c r="B8958" t="s">
        <v>17193</v>
      </c>
      <c r="C8958" t="s">
        <v>17194</v>
      </c>
      <c r="D8958" s="1">
        <v>41404.498483796298</v>
      </c>
      <c r="E8958">
        <v>27</v>
      </c>
      <c r="F8958">
        <v>23</v>
      </c>
      <c r="G8958" t="s">
        <v>17195</v>
      </c>
    </row>
    <row r="8959" spans="1:8" x14ac:dyDescent="0.2">
      <c r="A8959">
        <v>3.3280749189530803E+17</v>
      </c>
      <c r="B8959" t="s">
        <v>17196</v>
      </c>
      <c r="C8959" t="s">
        <v>17197</v>
      </c>
      <c r="D8959" s="1">
        <v>41404.528506944444</v>
      </c>
      <c r="E8959">
        <v>4</v>
      </c>
      <c r="F8959">
        <v>1</v>
      </c>
      <c r="G8959" t="s">
        <v>89</v>
      </c>
    </row>
    <row r="8960" spans="1:8" x14ac:dyDescent="0.2">
      <c r="A8960">
        <v>3.3287014784711398E+17</v>
      </c>
      <c r="B8960" t="s">
        <v>17198</v>
      </c>
      <c r="C8960" t="s">
        <v>17199</v>
      </c>
      <c r="D8960" s="1">
        <v>41404.701412037037</v>
      </c>
      <c r="E8960">
        <v>330</v>
      </c>
      <c r="F8960">
        <v>172</v>
      </c>
    </row>
    <row r="8961" spans="1:8" x14ac:dyDescent="0.2">
      <c r="A8961">
        <v>3.3288219753304397E+17</v>
      </c>
      <c r="B8961" t="s">
        <v>17200</v>
      </c>
      <c r="C8961" t="s">
        <v>17201</v>
      </c>
      <c r="D8961" s="1">
        <v>41404.734664351854</v>
      </c>
      <c r="E8961">
        <v>37</v>
      </c>
      <c r="F8961">
        <v>10</v>
      </c>
    </row>
    <row r="8962" spans="1:8" x14ac:dyDescent="0.2">
      <c r="A8962">
        <v>3.32938792849784E+17</v>
      </c>
      <c r="B8962" t="s">
        <v>17202</v>
      </c>
      <c r="C8962" t="s">
        <v>17203</v>
      </c>
      <c r="D8962" s="1">
        <v>41404.890833333331</v>
      </c>
      <c r="E8962">
        <v>470</v>
      </c>
      <c r="F8962">
        <v>266</v>
      </c>
    </row>
    <row r="8963" spans="1:8" x14ac:dyDescent="0.2">
      <c r="A8963">
        <v>3.3305090944781498E+17</v>
      </c>
      <c r="B8963" t="s">
        <v>17204</v>
      </c>
      <c r="C8963" t="s">
        <v>17205</v>
      </c>
      <c r="D8963" s="1">
        <v>41405.200219907405</v>
      </c>
      <c r="E8963">
        <v>102</v>
      </c>
      <c r="F8963">
        <v>161</v>
      </c>
      <c r="G8963" t="s">
        <v>89</v>
      </c>
    </row>
    <row r="8964" spans="1:8" x14ac:dyDescent="0.2">
      <c r="A8964">
        <v>3.3305265621187699E+17</v>
      </c>
      <c r="B8964" t="s">
        <v>17206</v>
      </c>
      <c r="C8964" t="s">
        <v>17207</v>
      </c>
      <c r="D8964" s="1">
        <v>41405.205034722225</v>
      </c>
      <c r="E8964">
        <v>10</v>
      </c>
      <c r="F8964">
        <v>18</v>
      </c>
      <c r="G8964" t="s">
        <v>576</v>
      </c>
    </row>
    <row r="8965" spans="1:8" x14ac:dyDescent="0.2">
      <c r="A8965">
        <v>3.3305495869603002E+17</v>
      </c>
      <c r="B8965" t="s">
        <v>17208</v>
      </c>
      <c r="C8965" t="s">
        <v>17209</v>
      </c>
      <c r="D8965" s="1">
        <v>41405.211388888885</v>
      </c>
      <c r="E8965">
        <v>47</v>
      </c>
      <c r="F8965">
        <v>35</v>
      </c>
    </row>
    <row r="8966" spans="1:8" x14ac:dyDescent="0.2">
      <c r="A8966">
        <v>3.3305545288149402E+17</v>
      </c>
      <c r="B8966" t="s">
        <v>17210</v>
      </c>
      <c r="C8966" t="s">
        <v>17211</v>
      </c>
      <c r="D8966" s="1">
        <v>41405.212754629632</v>
      </c>
      <c r="E8966">
        <v>12</v>
      </c>
      <c r="F8966">
        <v>8</v>
      </c>
      <c r="G8966" t="s">
        <v>215</v>
      </c>
      <c r="H8966" t="s">
        <v>390</v>
      </c>
    </row>
    <row r="8967" spans="1:8" x14ac:dyDescent="0.2">
      <c r="A8967">
        <v>3.3305779828596301E+17</v>
      </c>
      <c r="B8967" t="s">
        <v>17212</v>
      </c>
      <c r="C8967" t="s">
        <v>17213</v>
      </c>
      <c r="D8967" s="1">
        <v>41405.219224537039</v>
      </c>
      <c r="E8967">
        <v>7</v>
      </c>
      <c r="F8967">
        <v>4</v>
      </c>
      <c r="G8967" t="s">
        <v>215</v>
      </c>
    </row>
    <row r="8968" spans="1:8" x14ac:dyDescent="0.2">
      <c r="A8968">
        <v>3.3306127383304602E+17</v>
      </c>
      <c r="B8968" t="s">
        <v>17214</v>
      </c>
      <c r="C8968" t="s">
        <v>17215</v>
      </c>
      <c r="D8968" s="1">
        <v>41405.228819444441</v>
      </c>
      <c r="E8968">
        <v>27</v>
      </c>
      <c r="F8968">
        <v>25</v>
      </c>
      <c r="G8968" t="s">
        <v>487</v>
      </c>
    </row>
    <row r="8969" spans="1:8" x14ac:dyDescent="0.2">
      <c r="A8969">
        <v>3.3306399965670099E+17</v>
      </c>
      <c r="B8969" t="s">
        <v>17216</v>
      </c>
      <c r="C8969" t="s">
        <v>17217</v>
      </c>
      <c r="D8969" s="1">
        <v>41405.236342592594</v>
      </c>
      <c r="E8969">
        <v>3</v>
      </c>
      <c r="F8969">
        <v>0</v>
      </c>
      <c r="G8969" t="e">
        <f>chef_riggy</f>
        <v>#NAME?</v>
      </c>
    </row>
    <row r="8970" spans="1:8" x14ac:dyDescent="0.2">
      <c r="A8970">
        <v>3.3306477488573197E+17</v>
      </c>
      <c r="B8970" t="s">
        <v>17218</v>
      </c>
      <c r="C8970" t="s">
        <v>17219</v>
      </c>
      <c r="D8970" s="1">
        <v>41405.238483796296</v>
      </c>
      <c r="E8970">
        <v>1</v>
      </c>
      <c r="F8970">
        <v>0</v>
      </c>
      <c r="G8970" t="e">
        <f>GuerrillaTycoon</f>
        <v>#NAME?</v>
      </c>
    </row>
    <row r="8971" spans="1:8" x14ac:dyDescent="0.2">
      <c r="A8971">
        <v>3.3306627264232998E+17</v>
      </c>
      <c r="B8971" t="s">
        <v>17220</v>
      </c>
      <c r="C8971" t="s">
        <v>17221</v>
      </c>
      <c r="D8971" s="1">
        <v>41405.242615740739</v>
      </c>
      <c r="E8971">
        <v>8</v>
      </c>
      <c r="F8971">
        <v>6</v>
      </c>
      <c r="G8971" t="s">
        <v>215</v>
      </c>
    </row>
    <row r="8972" spans="1:8" x14ac:dyDescent="0.2">
      <c r="A8972">
        <v>3.3307645024679501E+17</v>
      </c>
      <c r="B8972" t="s">
        <v>17222</v>
      </c>
      <c r="C8972" t="s">
        <v>17223</v>
      </c>
      <c r="D8972" s="1">
        <v>41405.270694444444</v>
      </c>
      <c r="E8972">
        <v>111</v>
      </c>
      <c r="F8972">
        <v>148</v>
      </c>
      <c r="G8972" t="s">
        <v>89</v>
      </c>
    </row>
    <row r="8973" spans="1:8" x14ac:dyDescent="0.2">
      <c r="A8973">
        <v>3.3308734074456E+17</v>
      </c>
      <c r="B8973" t="s">
        <v>17224</v>
      </c>
      <c r="C8973" t="s">
        <v>17225</v>
      </c>
      <c r="D8973" s="1">
        <v>41405.300752314812</v>
      </c>
      <c r="E8973">
        <v>29</v>
      </c>
      <c r="F8973">
        <v>31</v>
      </c>
      <c r="G8973" t="e">
        <f>MaxVayner</f>
        <v>#NAME?</v>
      </c>
    </row>
    <row r="8974" spans="1:8" x14ac:dyDescent="0.2">
      <c r="A8974">
        <v>3.3308973557049299E+17</v>
      </c>
      <c r="B8974" t="s">
        <v>17226</v>
      </c>
      <c r="C8974" t="s">
        <v>17227</v>
      </c>
      <c r="D8974" s="1">
        <v>41405.30736111111</v>
      </c>
      <c r="E8974">
        <v>2664</v>
      </c>
      <c r="F8974">
        <v>2628</v>
      </c>
      <c r="G8974" t="s">
        <v>89</v>
      </c>
    </row>
    <row r="8975" spans="1:8" x14ac:dyDescent="0.2">
      <c r="A8975">
        <v>3.3309072881525498E+17</v>
      </c>
      <c r="B8975" t="s">
        <v>17228</v>
      </c>
      <c r="C8975" t="s">
        <v>17229</v>
      </c>
      <c r="D8975" s="1">
        <v>41405.31009259259</v>
      </c>
      <c r="E8975">
        <v>4</v>
      </c>
      <c r="F8975">
        <v>2</v>
      </c>
      <c r="G8975" t="e">
        <f>MaxVayner</f>
        <v>#NAME?</v>
      </c>
    </row>
    <row r="8976" spans="1:8" x14ac:dyDescent="0.2">
      <c r="A8976">
        <v>3.3309225410743501E+17</v>
      </c>
      <c r="B8976" t="s">
        <v>17230</v>
      </c>
      <c r="C8976" t="s">
        <v>17231</v>
      </c>
      <c r="D8976" s="1">
        <v>41405.314305555556</v>
      </c>
      <c r="E8976">
        <v>51</v>
      </c>
      <c r="F8976">
        <v>119</v>
      </c>
      <c r="G8976" t="s">
        <v>215</v>
      </c>
    </row>
    <row r="8977" spans="1:8" x14ac:dyDescent="0.2">
      <c r="A8977">
        <v>3.3309477247243802E+17</v>
      </c>
      <c r="B8977" t="s">
        <v>17232</v>
      </c>
      <c r="C8977" t="e">
        <f xml:space="preserve"> Patti0713 Thanks Patti.</f>
        <v>#NAME?</v>
      </c>
      <c r="D8977" s="1">
        <v>41405.321261574078</v>
      </c>
      <c r="E8977">
        <v>4</v>
      </c>
      <c r="F8977">
        <v>0</v>
      </c>
      <c r="G8977" t="s">
        <v>89</v>
      </c>
    </row>
    <row r="8978" spans="1:8" x14ac:dyDescent="0.2">
      <c r="A8978">
        <v>3.3316755313854003E+17</v>
      </c>
      <c r="B8978" t="s">
        <v>17233</v>
      </c>
      <c r="C8978" t="s">
        <v>17234</v>
      </c>
      <c r="D8978" s="1">
        <v>41405.522094907406</v>
      </c>
      <c r="E8978">
        <v>23</v>
      </c>
      <c r="F8978">
        <v>23</v>
      </c>
      <c r="G8978" t="s">
        <v>215</v>
      </c>
    </row>
    <row r="8979" spans="1:8" x14ac:dyDescent="0.2">
      <c r="A8979">
        <v>3.3317336986643597E+17</v>
      </c>
      <c r="B8979" t="s">
        <v>17235</v>
      </c>
      <c r="C8979" t="s">
        <v>17236</v>
      </c>
      <c r="D8979" s="1">
        <v>41405.538148148145</v>
      </c>
      <c r="E8979">
        <v>2</v>
      </c>
      <c r="F8979">
        <v>1</v>
      </c>
      <c r="G8979" t="s">
        <v>89</v>
      </c>
    </row>
    <row r="8980" spans="1:8" x14ac:dyDescent="0.2">
      <c r="A8980">
        <v>3.3331642668747501E+17</v>
      </c>
      <c r="B8980" t="s">
        <v>17237</v>
      </c>
      <c r="C8980" t="s">
        <v>17238</v>
      </c>
      <c r="D8980" s="1">
        <v>41405.932905092595</v>
      </c>
      <c r="E8980">
        <v>0</v>
      </c>
      <c r="F8980">
        <v>0</v>
      </c>
      <c r="G8980" t="e">
        <f>LennyDopkin</f>
        <v>#NAME?</v>
      </c>
    </row>
    <row r="8981" spans="1:8" x14ac:dyDescent="0.2">
      <c r="A8981">
        <v>3.3331822935737101E+17</v>
      </c>
      <c r="B8981" t="s">
        <v>17239</v>
      </c>
      <c r="C8981" t="s">
        <v>17240</v>
      </c>
      <c r="D8981" s="1">
        <v>41405.937881944446</v>
      </c>
      <c r="E8981">
        <v>1</v>
      </c>
      <c r="F8981">
        <v>0</v>
      </c>
      <c r="G8981" t="s">
        <v>215</v>
      </c>
    </row>
    <row r="8982" spans="1:8" x14ac:dyDescent="0.2">
      <c r="A8982">
        <v>3.33326554593648E+17</v>
      </c>
      <c r="B8982" t="s">
        <v>17241</v>
      </c>
      <c r="C8982" t="e">
        <f>_xlfn.SINGLE( mcuban is a short ball hitter who had a massive failure on television), the Benefactor. Now He is one of many on a modest ratings show, S T.</f>
        <v>#NAME?</v>
      </c>
      <c r="D8982" s="1">
        <v>41405.960856481484</v>
      </c>
      <c r="E8982">
        <v>34</v>
      </c>
      <c r="F8982">
        <v>18</v>
      </c>
      <c r="G8982" t="s">
        <v>89</v>
      </c>
    </row>
    <row r="8983" spans="1:8" x14ac:dyDescent="0.2">
      <c r="A8983">
        <v>3.3332828124598598E+17</v>
      </c>
      <c r="B8983" t="s">
        <v>17242</v>
      </c>
      <c r="C8983" t="s">
        <v>17243</v>
      </c>
      <c r="D8983" s="1">
        <v>41405.965613425928</v>
      </c>
      <c r="E8983">
        <v>30</v>
      </c>
      <c r="F8983">
        <v>23</v>
      </c>
      <c r="H8983" t="s">
        <v>505</v>
      </c>
    </row>
    <row r="8984" spans="1:8" x14ac:dyDescent="0.2">
      <c r="A8984">
        <v>3.3332921396691302E+17</v>
      </c>
      <c r="B8984" t="s">
        <v>17244</v>
      </c>
      <c r="C8984" t="s">
        <v>17245</v>
      </c>
      <c r="D8984" s="1">
        <v>41405.968194444446</v>
      </c>
      <c r="E8984">
        <v>8</v>
      </c>
      <c r="F8984">
        <v>10</v>
      </c>
      <c r="G8984" t="s">
        <v>89</v>
      </c>
    </row>
    <row r="8985" spans="1:8" x14ac:dyDescent="0.2">
      <c r="A8985">
        <v>3.3333068931335699E+17</v>
      </c>
      <c r="B8985" t="s">
        <v>17246</v>
      </c>
      <c r="C8985" t="s">
        <v>17247</v>
      </c>
      <c r="D8985" s="1">
        <v>41405.972256944442</v>
      </c>
      <c r="E8985">
        <v>151</v>
      </c>
      <c r="F8985">
        <v>248</v>
      </c>
    </row>
    <row r="8986" spans="1:8" x14ac:dyDescent="0.2">
      <c r="A8986">
        <v>3.3333217494841299E+17</v>
      </c>
      <c r="B8986" t="s">
        <v>17248</v>
      </c>
      <c r="C8986" t="s">
        <v>17249</v>
      </c>
      <c r="D8986" s="1">
        <v>41405.976365740738</v>
      </c>
      <c r="E8986">
        <v>113</v>
      </c>
      <c r="F8986">
        <v>53</v>
      </c>
      <c r="G8986" t="s">
        <v>89</v>
      </c>
    </row>
    <row r="8987" spans="1:8" x14ac:dyDescent="0.2">
      <c r="A8987">
        <v>3.3333446426246298E+17</v>
      </c>
      <c r="B8987" t="s">
        <v>17250</v>
      </c>
      <c r="C8987" t="s">
        <v>17251</v>
      </c>
      <c r="D8987" s="1">
        <v>41405.982673611114</v>
      </c>
      <c r="E8987">
        <v>1096</v>
      </c>
      <c r="F8987">
        <v>2000</v>
      </c>
      <c r="G8987" t="s">
        <v>89</v>
      </c>
    </row>
    <row r="8988" spans="1:8" x14ac:dyDescent="0.2">
      <c r="A8988">
        <v>3.3333479018085498E+17</v>
      </c>
      <c r="B8988" t="s">
        <v>17252</v>
      </c>
      <c r="C8988" t="s">
        <v>17253</v>
      </c>
      <c r="D8988" s="1">
        <v>41405.983576388891</v>
      </c>
      <c r="E8988">
        <v>170</v>
      </c>
      <c r="F8988">
        <v>173</v>
      </c>
      <c r="G8988" t="s">
        <v>215</v>
      </c>
    </row>
    <row r="8989" spans="1:8" x14ac:dyDescent="0.2">
      <c r="A8989">
        <v>3.3333620407232102E+17</v>
      </c>
      <c r="B8989" t="s">
        <v>17254</v>
      </c>
      <c r="C8989" t="e">
        <f>_xlfn.SINGLE( persvanstrom Based on Your picture I can see why) - You look lost and in need of a cheap lifeline.</f>
        <v>#NAME?</v>
      </c>
      <c r="D8989" s="1">
        <v>41405.987476851849</v>
      </c>
      <c r="E8989">
        <v>20</v>
      </c>
      <c r="F8989">
        <v>34</v>
      </c>
      <c r="G8989" t="s">
        <v>89</v>
      </c>
    </row>
    <row r="8990" spans="1:8" x14ac:dyDescent="0.2">
      <c r="A8990">
        <v>3.3333749955862899E+17</v>
      </c>
      <c r="B8990" t="s">
        <v>17255</v>
      </c>
      <c r="C8990" t="s">
        <v>17256</v>
      </c>
      <c r="D8990" s="1">
        <v>41405.991053240738</v>
      </c>
      <c r="E8990">
        <v>34</v>
      </c>
      <c r="F8990">
        <v>45</v>
      </c>
      <c r="G8990" t="s">
        <v>215</v>
      </c>
    </row>
    <row r="8991" spans="1:8" x14ac:dyDescent="0.2">
      <c r="A8991">
        <v>3.3333858353455098E+17</v>
      </c>
      <c r="B8991" t="s">
        <v>17257</v>
      </c>
      <c r="C8991" t="s">
        <v>17258</v>
      </c>
      <c r="D8991" s="1">
        <v>41405.994050925925</v>
      </c>
      <c r="E8991">
        <v>15</v>
      </c>
      <c r="F8991">
        <v>23</v>
      </c>
      <c r="G8991" t="s">
        <v>576</v>
      </c>
    </row>
    <row r="8992" spans="1:8" x14ac:dyDescent="0.2">
      <c r="A8992">
        <v>3.3333919857889203E+17</v>
      </c>
      <c r="B8992" t="s">
        <v>17259</v>
      </c>
      <c r="C8992" t="s">
        <v>17260</v>
      </c>
      <c r="D8992" s="1">
        <v>41405.995740740742</v>
      </c>
      <c r="E8992">
        <v>9</v>
      </c>
      <c r="F8992">
        <v>8</v>
      </c>
      <c r="G8992" t="s">
        <v>576</v>
      </c>
    </row>
    <row r="8993" spans="1:8" x14ac:dyDescent="0.2">
      <c r="A8993">
        <v>3.3333957541193702E+17</v>
      </c>
      <c r="B8993" t="s">
        <v>17261</v>
      </c>
      <c r="C8993" t="s">
        <v>17262</v>
      </c>
      <c r="D8993" s="1">
        <v>41405.996782407405</v>
      </c>
      <c r="E8993">
        <v>15</v>
      </c>
      <c r="F8993">
        <v>10</v>
      </c>
      <c r="G8993" t="s">
        <v>17263</v>
      </c>
      <c r="H8993" t="s">
        <v>390</v>
      </c>
    </row>
    <row r="8994" spans="1:8" x14ac:dyDescent="0.2">
      <c r="A8994">
        <v>3.3334991098230298E+17</v>
      </c>
      <c r="B8994" t="s">
        <v>17264</v>
      </c>
      <c r="C8994" t="s">
        <v>17265</v>
      </c>
      <c r="D8994" s="1">
        <v>41406.025300925925</v>
      </c>
      <c r="E8994">
        <v>12</v>
      </c>
      <c r="F8994">
        <v>4</v>
      </c>
      <c r="G8994" t="s">
        <v>215</v>
      </c>
    </row>
    <row r="8995" spans="1:8" x14ac:dyDescent="0.2">
      <c r="A8995">
        <v>3.3336065057319699E+17</v>
      </c>
      <c r="B8995" t="s">
        <v>17266</v>
      </c>
      <c r="C8995" t="s">
        <v>17267</v>
      </c>
      <c r="D8995" s="1">
        <v>41406.054942129631</v>
      </c>
      <c r="E8995">
        <v>10</v>
      </c>
      <c r="F8995">
        <v>9</v>
      </c>
      <c r="G8995" t="s">
        <v>576</v>
      </c>
    </row>
    <row r="8996" spans="1:8" x14ac:dyDescent="0.2">
      <c r="A8996">
        <v>3.3336212700596998E+17</v>
      </c>
      <c r="B8996" t="s">
        <v>17268</v>
      </c>
      <c r="C8996" t="s">
        <v>17269</v>
      </c>
      <c r="D8996" s="1">
        <v>41406.059016203704</v>
      </c>
      <c r="E8996">
        <v>14</v>
      </c>
      <c r="F8996">
        <v>15</v>
      </c>
      <c r="G8996" t="s">
        <v>215</v>
      </c>
    </row>
    <row r="8997" spans="1:8" x14ac:dyDescent="0.2">
      <c r="A8997">
        <v>3.3342049810712102E+17</v>
      </c>
      <c r="B8997" t="s">
        <v>17270</v>
      </c>
      <c r="C8997" t="s">
        <v>17271</v>
      </c>
      <c r="D8997" s="1">
        <v>41406.220092592594</v>
      </c>
      <c r="E8997">
        <v>10</v>
      </c>
      <c r="F8997">
        <v>23</v>
      </c>
      <c r="G8997" t="s">
        <v>89</v>
      </c>
    </row>
    <row r="8998" spans="1:8" x14ac:dyDescent="0.2">
      <c r="A8998">
        <v>3.3342202489251002E+17</v>
      </c>
      <c r="B8998" t="s">
        <v>17272</v>
      </c>
      <c r="C8998" t="s">
        <v>17273</v>
      </c>
      <c r="D8998" s="1">
        <v>41406.224305555559</v>
      </c>
      <c r="E8998">
        <v>2</v>
      </c>
      <c r="F8998">
        <v>0</v>
      </c>
      <c r="G8998" t="s">
        <v>89</v>
      </c>
    </row>
    <row r="8999" spans="1:8" x14ac:dyDescent="0.2">
      <c r="A8999">
        <v>3.3347828537795699E+17</v>
      </c>
      <c r="B8999" t="s">
        <v>17274</v>
      </c>
      <c r="C8999" t="s">
        <v>17275</v>
      </c>
      <c r="D8999" s="1">
        <v>41406.379548611112</v>
      </c>
      <c r="E8999">
        <v>20</v>
      </c>
      <c r="F8999">
        <v>12</v>
      </c>
      <c r="G8999" t="s">
        <v>215</v>
      </c>
    </row>
    <row r="9000" spans="1:8" x14ac:dyDescent="0.2">
      <c r="A9000">
        <v>3.3347924820558202E+17</v>
      </c>
      <c r="B9000" t="s">
        <v>17276</v>
      </c>
      <c r="C9000" t="s">
        <v>17277</v>
      </c>
      <c r="D9000" s="1">
        <v>41406.382210648146</v>
      </c>
      <c r="E9000">
        <v>18</v>
      </c>
      <c r="F9000">
        <v>12</v>
      </c>
      <c r="G9000" t="s">
        <v>215</v>
      </c>
    </row>
    <row r="9001" spans="1:8" x14ac:dyDescent="0.2">
      <c r="A9001">
        <v>3.3348757647014701E+17</v>
      </c>
      <c r="B9001" t="s">
        <v>17278</v>
      </c>
      <c r="C9001" t="s">
        <v>17279</v>
      </c>
      <c r="D9001" s="1">
        <v>41406.405185185184</v>
      </c>
      <c r="E9001">
        <v>19</v>
      </c>
      <c r="F9001">
        <v>10</v>
      </c>
      <c r="G9001" t="s">
        <v>215</v>
      </c>
    </row>
    <row r="9002" spans="1:8" x14ac:dyDescent="0.2">
      <c r="A9002">
        <v>3.3348782095612301E+17</v>
      </c>
      <c r="B9002" t="s">
        <v>17280</v>
      </c>
      <c r="C9002" t="s">
        <v>17281</v>
      </c>
      <c r="D9002" s="1">
        <v>41406.405868055554</v>
      </c>
      <c r="E9002">
        <v>29</v>
      </c>
      <c r="F9002">
        <v>20</v>
      </c>
      <c r="G9002" t="s">
        <v>215</v>
      </c>
    </row>
    <row r="9003" spans="1:8" x14ac:dyDescent="0.2">
      <c r="A9003">
        <v>3.3348932666512499E+17</v>
      </c>
      <c r="B9003" t="s">
        <v>17282</v>
      </c>
      <c r="C9003" t="s">
        <v>17283</v>
      </c>
      <c r="D9003" s="1">
        <v>41406.41002314815</v>
      </c>
      <c r="E9003">
        <v>18</v>
      </c>
      <c r="F9003">
        <v>7</v>
      </c>
      <c r="G9003" t="s">
        <v>546</v>
      </c>
    </row>
    <row r="9004" spans="1:8" x14ac:dyDescent="0.2">
      <c r="A9004">
        <v>3.3354998260498803E+17</v>
      </c>
      <c r="B9004" t="s">
        <v>17284</v>
      </c>
      <c r="C9004" t="s">
        <v>17285</v>
      </c>
      <c r="D9004" s="1">
        <v>41406.57739583333</v>
      </c>
      <c r="E9004">
        <v>31</v>
      </c>
      <c r="F9004">
        <v>14</v>
      </c>
      <c r="G9004" t="s">
        <v>17286</v>
      </c>
    </row>
    <row r="9005" spans="1:8" x14ac:dyDescent="0.2">
      <c r="A9005">
        <v>3.3367903785362202E+17</v>
      </c>
      <c r="B9005" t="s">
        <v>17287</v>
      </c>
      <c r="C9005" t="s">
        <v>17288</v>
      </c>
      <c r="D9005" s="1">
        <v>41406.933518518519</v>
      </c>
      <c r="E9005">
        <v>2</v>
      </c>
      <c r="F9005">
        <v>0</v>
      </c>
      <c r="G9005" t="s">
        <v>89</v>
      </c>
    </row>
    <row r="9006" spans="1:8" x14ac:dyDescent="0.2">
      <c r="A9006">
        <v>3.3367937815427398E+17</v>
      </c>
      <c r="B9006" t="s">
        <v>17289</v>
      </c>
      <c r="C9006" t="s">
        <v>17290</v>
      </c>
      <c r="D9006" s="1">
        <v>41406.93445601852</v>
      </c>
      <c r="E9006">
        <v>21</v>
      </c>
      <c r="F9006">
        <v>5</v>
      </c>
      <c r="G9006" t="s">
        <v>576</v>
      </c>
    </row>
    <row r="9007" spans="1:8" x14ac:dyDescent="0.2">
      <c r="A9007">
        <v>3.3368995096706598E+17</v>
      </c>
      <c r="B9007" t="s">
        <v>17291</v>
      </c>
      <c r="C9007" t="s">
        <v>17292</v>
      </c>
      <c r="D9007" s="1">
        <v>41406.963634259257</v>
      </c>
      <c r="E9007">
        <v>94</v>
      </c>
      <c r="F9007">
        <v>72</v>
      </c>
      <c r="G9007" t="s">
        <v>89</v>
      </c>
    </row>
    <row r="9008" spans="1:8" x14ac:dyDescent="0.2">
      <c r="A9008">
        <v>3.3369034056756E+17</v>
      </c>
      <c r="B9008" t="s">
        <v>17293</v>
      </c>
      <c r="C9008" t="s">
        <v>17294</v>
      </c>
      <c r="D9008" s="1">
        <v>41406.96471064815</v>
      </c>
      <c r="E9008">
        <v>9</v>
      </c>
      <c r="F9008">
        <v>8</v>
      </c>
      <c r="G9008" t="s">
        <v>17295</v>
      </c>
    </row>
    <row r="9009" spans="1:8" x14ac:dyDescent="0.2">
      <c r="A9009">
        <v>3.3369096693652602E+17</v>
      </c>
      <c r="B9009" t="s">
        <v>17296</v>
      </c>
      <c r="C9009" t="s">
        <v>17297</v>
      </c>
      <c r="D9009" s="1">
        <v>41406.966435185182</v>
      </c>
      <c r="E9009">
        <v>3</v>
      </c>
      <c r="F9009">
        <v>0</v>
      </c>
      <c r="G9009" t="e">
        <f>RoySchuhmacher</f>
        <v>#NAME?</v>
      </c>
    </row>
    <row r="9010" spans="1:8" x14ac:dyDescent="0.2">
      <c r="A9010">
        <v>3.3370218237119603E+17</v>
      </c>
      <c r="B9010" t="s">
        <v>17298</v>
      </c>
      <c r="C9010" t="s">
        <v>17299</v>
      </c>
      <c r="D9010" s="1">
        <v>41406.997384259259</v>
      </c>
      <c r="E9010">
        <v>57</v>
      </c>
      <c r="F9010">
        <v>41</v>
      </c>
    </row>
    <row r="9011" spans="1:8" x14ac:dyDescent="0.2">
      <c r="A9011">
        <v>3.3370338767576998E+17</v>
      </c>
      <c r="B9011" t="s">
        <v>17300</v>
      </c>
      <c r="C9011" t="s">
        <v>17301</v>
      </c>
      <c r="D9011" s="1">
        <v>41407.000717592593</v>
      </c>
      <c r="E9011">
        <v>40</v>
      </c>
      <c r="F9011">
        <v>31</v>
      </c>
    </row>
    <row r="9012" spans="1:8" x14ac:dyDescent="0.2">
      <c r="A9012">
        <v>3.3370423338588102E+17</v>
      </c>
      <c r="B9012" t="s">
        <v>17302</v>
      </c>
      <c r="C9012" t="s">
        <v>17303</v>
      </c>
      <c r="D9012" s="1">
        <v>41407.00304398148</v>
      </c>
      <c r="E9012">
        <v>32</v>
      </c>
      <c r="F9012">
        <v>33</v>
      </c>
      <c r="G9012" t="s">
        <v>215</v>
      </c>
    </row>
    <row r="9013" spans="1:8" x14ac:dyDescent="0.2">
      <c r="A9013">
        <v>3.3370497362181299E+17</v>
      </c>
      <c r="B9013" t="s">
        <v>17304</v>
      </c>
      <c r="C9013" t="s">
        <v>17305</v>
      </c>
      <c r="D9013" s="1">
        <v>41407.00509259259</v>
      </c>
      <c r="E9013">
        <v>9</v>
      </c>
      <c r="F9013">
        <v>4</v>
      </c>
      <c r="G9013" t="s">
        <v>215</v>
      </c>
    </row>
    <row r="9014" spans="1:8" x14ac:dyDescent="0.2">
      <c r="A9014">
        <v>3.3370708591942797E+17</v>
      </c>
      <c r="B9014" t="s">
        <v>17306</v>
      </c>
      <c r="C9014" t="s">
        <v>17307</v>
      </c>
      <c r="D9014" s="1">
        <v>41407.010914351849</v>
      </c>
      <c r="E9014">
        <v>2</v>
      </c>
      <c r="F9014">
        <v>0</v>
      </c>
      <c r="G9014" t="s">
        <v>89</v>
      </c>
    </row>
    <row r="9015" spans="1:8" x14ac:dyDescent="0.2">
      <c r="A9015">
        <v>3.3370827198052301E+17</v>
      </c>
      <c r="B9015" t="s">
        <v>17308</v>
      </c>
      <c r="C9015" t="s">
        <v>17309</v>
      </c>
      <c r="D9015" s="1">
        <v>41407.014189814814</v>
      </c>
      <c r="E9015">
        <v>18</v>
      </c>
      <c r="F9015">
        <v>10</v>
      </c>
      <c r="G9015" t="s">
        <v>215</v>
      </c>
    </row>
    <row r="9016" spans="1:8" x14ac:dyDescent="0.2">
      <c r="A9016">
        <v>3.3370867517059002E+17</v>
      </c>
      <c r="B9016" t="s">
        <v>17310</v>
      </c>
      <c r="C9016" t="s">
        <v>17311</v>
      </c>
      <c r="D9016" s="1">
        <v>41407.015300925923</v>
      </c>
      <c r="E9016">
        <v>14</v>
      </c>
      <c r="F9016">
        <v>9</v>
      </c>
      <c r="G9016" t="s">
        <v>17312</v>
      </c>
    </row>
    <row r="9017" spans="1:8" x14ac:dyDescent="0.2">
      <c r="A9017">
        <v>3.3371441008856602E+17</v>
      </c>
      <c r="B9017" t="s">
        <v>17313</v>
      </c>
      <c r="C9017" t="s">
        <v>17314</v>
      </c>
      <c r="D9017" s="1">
        <v>41407.031134259261</v>
      </c>
      <c r="E9017">
        <v>290</v>
      </c>
      <c r="F9017">
        <v>342</v>
      </c>
    </row>
    <row r="9018" spans="1:8" x14ac:dyDescent="0.2">
      <c r="A9018">
        <v>3.3391114835528E+17</v>
      </c>
      <c r="B9018" t="s">
        <v>17315</v>
      </c>
      <c r="C9018" t="s">
        <v>17316</v>
      </c>
      <c r="D9018" s="1">
        <v>41407.57402777778</v>
      </c>
      <c r="E9018">
        <v>12</v>
      </c>
      <c r="F9018">
        <v>8</v>
      </c>
      <c r="G9018" t="s">
        <v>576</v>
      </c>
    </row>
    <row r="9019" spans="1:8" x14ac:dyDescent="0.2">
      <c r="A9019">
        <v>3.3391451094555802E+17</v>
      </c>
      <c r="B9019" t="s">
        <v>17317</v>
      </c>
      <c r="C9019" t="s">
        <v>17318</v>
      </c>
      <c r="D9019" s="1">
        <v>41407.583298611113</v>
      </c>
      <c r="E9019">
        <v>36</v>
      </c>
      <c r="F9019">
        <v>25</v>
      </c>
      <c r="G9019" t="s">
        <v>215</v>
      </c>
    </row>
    <row r="9020" spans="1:8" x14ac:dyDescent="0.2">
      <c r="A9020">
        <v>3.3391649113101901E+17</v>
      </c>
      <c r="B9020" t="s">
        <v>17319</v>
      </c>
      <c r="C9020" t="s">
        <v>17320</v>
      </c>
      <c r="D9020" s="1">
        <v>41407.588773148149</v>
      </c>
      <c r="E9020">
        <v>1</v>
      </c>
      <c r="F9020">
        <v>0</v>
      </c>
      <c r="G9020" t="s">
        <v>89</v>
      </c>
      <c r="H9020" t="s">
        <v>505</v>
      </c>
    </row>
    <row r="9021" spans="1:8" x14ac:dyDescent="0.2">
      <c r="A9021">
        <v>3.3391816936850598E+17</v>
      </c>
      <c r="B9021" t="s">
        <v>17321</v>
      </c>
      <c r="C9021" t="s">
        <v>17322</v>
      </c>
      <c r="D9021" s="1">
        <v>41407.593402777777</v>
      </c>
      <c r="E9021">
        <v>118</v>
      </c>
      <c r="F9021">
        <v>91</v>
      </c>
      <c r="G9021" t="s">
        <v>89</v>
      </c>
    </row>
    <row r="9022" spans="1:8" x14ac:dyDescent="0.2">
      <c r="A9022">
        <v>3.3391946176778598E+17</v>
      </c>
      <c r="B9022" t="s">
        <v>17323</v>
      </c>
      <c r="C9022" t="s">
        <v>17324</v>
      </c>
      <c r="D9022" s="1">
        <v>41407.596967592595</v>
      </c>
      <c r="E9022">
        <v>49</v>
      </c>
      <c r="F9022">
        <v>37</v>
      </c>
      <c r="G9022" t="s">
        <v>487</v>
      </c>
      <c r="H9022" t="s">
        <v>390</v>
      </c>
    </row>
    <row r="9023" spans="1:8" x14ac:dyDescent="0.2">
      <c r="A9023">
        <v>3.3397709423105997E+17</v>
      </c>
      <c r="B9023" t="s">
        <v>17325</v>
      </c>
      <c r="C9023" t="s">
        <v>17326</v>
      </c>
      <c r="D9023" s="1">
        <v>41407.755995370368</v>
      </c>
      <c r="E9023">
        <v>45</v>
      </c>
      <c r="F9023">
        <v>19</v>
      </c>
      <c r="G9023" t="s">
        <v>576</v>
      </c>
    </row>
    <row r="9024" spans="1:8" x14ac:dyDescent="0.2">
      <c r="A9024">
        <v>3.3400938691993997E+17</v>
      </c>
      <c r="B9024" t="s">
        <v>17327</v>
      </c>
      <c r="C9024" t="s">
        <v>17328</v>
      </c>
      <c r="D9024" s="1">
        <v>41407.84511574074</v>
      </c>
      <c r="E9024">
        <v>663</v>
      </c>
      <c r="F9024">
        <v>248</v>
      </c>
    </row>
    <row r="9025" spans="1:8" x14ac:dyDescent="0.2">
      <c r="A9025">
        <v>3.3402798947607699E+17</v>
      </c>
      <c r="B9025" t="s">
        <v>17329</v>
      </c>
      <c r="C9025" t="s">
        <v>17330</v>
      </c>
      <c r="D9025" s="1">
        <v>41407.89644675926</v>
      </c>
      <c r="E9025">
        <v>28</v>
      </c>
      <c r="F9025">
        <v>35</v>
      </c>
      <c r="G9025" t="s">
        <v>576</v>
      </c>
      <c r="H9025" t="s">
        <v>390</v>
      </c>
    </row>
    <row r="9026" spans="1:8" x14ac:dyDescent="0.2">
      <c r="A9026">
        <v>3.3403391964730899E+17</v>
      </c>
      <c r="B9026" t="s">
        <v>17331</v>
      </c>
      <c r="C9026" t="s">
        <v>17332</v>
      </c>
      <c r="D9026" s="1">
        <v>41407.912812499999</v>
      </c>
      <c r="E9026">
        <v>52</v>
      </c>
      <c r="F9026">
        <v>56</v>
      </c>
      <c r="G9026" t="s">
        <v>215</v>
      </c>
      <c r="H9026" t="s">
        <v>390</v>
      </c>
    </row>
    <row r="9027" spans="1:8" x14ac:dyDescent="0.2">
      <c r="A9027">
        <v>3.3403946780551501E+17</v>
      </c>
      <c r="B9027" t="s">
        <v>17333</v>
      </c>
      <c r="C9027" t="s">
        <v>17334</v>
      </c>
      <c r="D9027" s="1">
        <v>41407.928113425929</v>
      </c>
      <c r="E9027">
        <v>1680</v>
      </c>
      <c r="F9027">
        <v>1740</v>
      </c>
    </row>
    <row r="9028" spans="1:8" x14ac:dyDescent="0.2">
      <c r="A9028">
        <v>3.3416897470098202E+17</v>
      </c>
      <c r="B9028" t="s">
        <v>17335</v>
      </c>
      <c r="C9028" t="s">
        <v>17336</v>
      </c>
      <c r="D9028" s="1">
        <v>41408.285486111112</v>
      </c>
      <c r="E9028">
        <v>207</v>
      </c>
      <c r="F9028">
        <v>131</v>
      </c>
      <c r="G9028" t="s">
        <v>215</v>
      </c>
    </row>
    <row r="9029" spans="1:8" x14ac:dyDescent="0.2">
      <c r="A9029">
        <v>3.3424078727140902E+17</v>
      </c>
      <c r="B9029" t="s">
        <v>17337</v>
      </c>
      <c r="C9029" t="s">
        <v>17338</v>
      </c>
      <c r="D9029" s="1">
        <v>41408.483657407407</v>
      </c>
      <c r="E9029">
        <v>14</v>
      </c>
      <c r="F9029">
        <v>10</v>
      </c>
      <c r="G9029" t="s">
        <v>215</v>
      </c>
    </row>
    <row r="9030" spans="1:8" x14ac:dyDescent="0.2">
      <c r="A9030">
        <v>3.3425433511658701E+17</v>
      </c>
      <c r="B9030" t="s">
        <v>17339</v>
      </c>
      <c r="C9030" t="s">
        <v>17340</v>
      </c>
      <c r="D9030" s="1">
        <v>41408.521041666667</v>
      </c>
      <c r="E9030">
        <v>686</v>
      </c>
      <c r="F9030">
        <v>458</v>
      </c>
    </row>
    <row r="9031" spans="1:8" x14ac:dyDescent="0.2">
      <c r="A9031">
        <v>3.3432884458253498E+17</v>
      </c>
      <c r="B9031" t="s">
        <v>17341</v>
      </c>
      <c r="C9031" t="s">
        <v>17342</v>
      </c>
      <c r="D9031" s="1">
        <v>41408.726643518516</v>
      </c>
      <c r="E9031">
        <v>19</v>
      </c>
      <c r="F9031">
        <v>12</v>
      </c>
      <c r="G9031" t="s">
        <v>89</v>
      </c>
    </row>
    <row r="9032" spans="1:8" x14ac:dyDescent="0.2">
      <c r="A9032">
        <v>3.3433128066785203E+17</v>
      </c>
      <c r="B9032" t="s">
        <v>17343</v>
      </c>
      <c r="C9032" t="s">
        <v>17344</v>
      </c>
      <c r="D9032" s="1">
        <v>41408.733368055553</v>
      </c>
      <c r="E9032">
        <v>33</v>
      </c>
      <c r="F9032">
        <v>24</v>
      </c>
      <c r="G9032" t="s">
        <v>576</v>
      </c>
    </row>
    <row r="9033" spans="1:8" x14ac:dyDescent="0.2">
      <c r="A9033">
        <v>3.3435429663840998E+17</v>
      </c>
      <c r="B9033" t="s">
        <v>17345</v>
      </c>
      <c r="C9033" t="s">
        <v>17346</v>
      </c>
      <c r="D9033" s="1">
        <v>41408.796875</v>
      </c>
      <c r="E9033">
        <v>334</v>
      </c>
      <c r="F9033">
        <v>152</v>
      </c>
    </row>
    <row r="9034" spans="1:8" x14ac:dyDescent="0.2">
      <c r="A9034">
        <v>3.3435929284300301E+17</v>
      </c>
      <c r="B9034" t="s">
        <v>17347</v>
      </c>
      <c r="C9034" t="s">
        <v>17348</v>
      </c>
      <c r="D9034" s="1">
        <v>41408.810671296298</v>
      </c>
      <c r="E9034">
        <v>1882</v>
      </c>
      <c r="F9034">
        <v>2263</v>
      </c>
      <c r="G9034" t="s">
        <v>89</v>
      </c>
    </row>
    <row r="9035" spans="1:8" x14ac:dyDescent="0.2">
      <c r="A9035">
        <v>3.3438124048240998E+17</v>
      </c>
      <c r="B9035" t="s">
        <v>17349</v>
      </c>
      <c r="C9035" t="s">
        <v>17350</v>
      </c>
      <c r="D9035" s="1">
        <v>41408.87122685185</v>
      </c>
      <c r="E9035">
        <v>983</v>
      </c>
      <c r="F9035">
        <v>445</v>
      </c>
    </row>
    <row r="9036" spans="1:8" x14ac:dyDescent="0.2">
      <c r="A9036">
        <v>3.3482980940435002E+17</v>
      </c>
      <c r="B9036" t="s">
        <v>17351</v>
      </c>
      <c r="C9036" t="s">
        <v>17352</v>
      </c>
      <c r="D9036" s="1">
        <v>41410.109050925923</v>
      </c>
      <c r="E9036">
        <v>13</v>
      </c>
      <c r="F9036">
        <v>8</v>
      </c>
      <c r="G9036" t="s">
        <v>215</v>
      </c>
    </row>
    <row r="9037" spans="1:8" x14ac:dyDescent="0.2">
      <c r="A9037">
        <v>3.3483158696718298E+17</v>
      </c>
      <c r="B9037" t="s">
        <v>17353</v>
      </c>
      <c r="C9037" t="s">
        <v>17354</v>
      </c>
      <c r="D9037" s="1">
        <v>41410.113946759258</v>
      </c>
      <c r="E9037">
        <v>6</v>
      </c>
      <c r="F9037">
        <v>2</v>
      </c>
      <c r="G9037" t="s">
        <v>576</v>
      </c>
    </row>
    <row r="9038" spans="1:8" x14ac:dyDescent="0.2">
      <c r="A9038">
        <v>3.34832203219472E+17</v>
      </c>
      <c r="B9038" t="s">
        <v>17355</v>
      </c>
      <c r="C9038" t="s">
        <v>17356</v>
      </c>
      <c r="D9038" s="1">
        <v>41410.115648148145</v>
      </c>
      <c r="E9038">
        <v>4</v>
      </c>
      <c r="F9038">
        <v>0</v>
      </c>
      <c r="G9038" t="s">
        <v>89</v>
      </c>
    </row>
    <row r="9039" spans="1:8" x14ac:dyDescent="0.2">
      <c r="A9039">
        <v>3.3483480748381702E+17</v>
      </c>
      <c r="B9039" t="s">
        <v>17357</v>
      </c>
      <c r="C9039" t="s">
        <v>17358</v>
      </c>
      <c r="D9039" s="1">
        <v>41410.122835648152</v>
      </c>
      <c r="E9039">
        <v>362</v>
      </c>
      <c r="F9039">
        <v>343</v>
      </c>
    </row>
    <row r="9040" spans="1:8" x14ac:dyDescent="0.2">
      <c r="A9040">
        <v>3.3484254990055398E+17</v>
      </c>
      <c r="B9040" t="s">
        <v>17359</v>
      </c>
      <c r="C9040" t="s">
        <v>17360</v>
      </c>
      <c r="D9040" s="1">
        <v>41410.144201388888</v>
      </c>
      <c r="E9040">
        <v>42</v>
      </c>
      <c r="F9040">
        <v>41</v>
      </c>
    </row>
    <row r="9041" spans="1:8" x14ac:dyDescent="0.2">
      <c r="A9041">
        <v>3.3484940824192198E+17</v>
      </c>
      <c r="B9041" t="s">
        <v>17361</v>
      </c>
      <c r="C9041" t="s">
        <v>17362</v>
      </c>
      <c r="D9041" s="1">
        <v>41410.163124999999</v>
      </c>
      <c r="E9041">
        <v>28</v>
      </c>
      <c r="F9041">
        <v>17</v>
      </c>
      <c r="G9041" t="s">
        <v>215</v>
      </c>
    </row>
    <row r="9042" spans="1:8" x14ac:dyDescent="0.2">
      <c r="A9042">
        <v>3.3485082975444499E+17</v>
      </c>
      <c r="B9042" t="s">
        <v>17363</v>
      </c>
      <c r="C9042" t="s">
        <v>17364</v>
      </c>
      <c r="D9042" s="1">
        <v>41410.167048611111</v>
      </c>
      <c r="E9042">
        <v>15</v>
      </c>
      <c r="F9042">
        <v>18</v>
      </c>
      <c r="G9042" t="s">
        <v>215</v>
      </c>
      <c r="H9042" t="s">
        <v>616</v>
      </c>
    </row>
    <row r="9043" spans="1:8" x14ac:dyDescent="0.2">
      <c r="A9043">
        <v>3.3485181630928397E+17</v>
      </c>
      <c r="B9043" t="s">
        <v>17365</v>
      </c>
      <c r="C9043" t="s">
        <v>17366</v>
      </c>
      <c r="D9043" s="1">
        <v>41410.169768518521</v>
      </c>
      <c r="E9043">
        <v>89</v>
      </c>
      <c r="F9043">
        <v>46</v>
      </c>
    </row>
    <row r="9044" spans="1:8" x14ac:dyDescent="0.2">
      <c r="A9044">
        <v>3.3485252541507098E+17</v>
      </c>
      <c r="B9044" t="s">
        <v>17367</v>
      </c>
      <c r="C9044" t="s">
        <v>17368</v>
      </c>
      <c r="D9044" s="1">
        <v>41410.171724537038</v>
      </c>
      <c r="E9044">
        <v>23</v>
      </c>
      <c r="F9044">
        <v>20</v>
      </c>
      <c r="G9044" t="s">
        <v>215</v>
      </c>
    </row>
    <row r="9045" spans="1:8" x14ac:dyDescent="0.2">
      <c r="A9045">
        <v>3.3485906015750502E+17</v>
      </c>
      <c r="B9045" t="s">
        <v>17369</v>
      </c>
      <c r="C9045" t="s">
        <v>17370</v>
      </c>
      <c r="D9045" s="1">
        <v>41410.189756944441</v>
      </c>
      <c r="E9045">
        <v>6</v>
      </c>
      <c r="F9045">
        <v>7</v>
      </c>
      <c r="G9045" t="s">
        <v>215</v>
      </c>
    </row>
    <row r="9046" spans="1:8" x14ac:dyDescent="0.2">
      <c r="A9046">
        <v>3.3486241123022797E+17</v>
      </c>
      <c r="B9046" t="s">
        <v>17371</v>
      </c>
      <c r="C9046" t="s">
        <v>17372</v>
      </c>
      <c r="D9046" s="1">
        <v>41410.199004629627</v>
      </c>
      <c r="E9046">
        <v>10</v>
      </c>
      <c r="F9046">
        <v>11</v>
      </c>
      <c r="G9046" t="s">
        <v>576</v>
      </c>
    </row>
    <row r="9047" spans="1:8" x14ac:dyDescent="0.2">
      <c r="A9047">
        <v>3.3486470422268698E+17</v>
      </c>
      <c r="B9047" t="s">
        <v>17373</v>
      </c>
      <c r="C9047" t="s">
        <v>17374</v>
      </c>
      <c r="D9047" s="1">
        <v>41410.205335648148</v>
      </c>
      <c r="E9047">
        <v>1281</v>
      </c>
      <c r="F9047">
        <v>979</v>
      </c>
    </row>
    <row r="9048" spans="1:8" x14ac:dyDescent="0.2">
      <c r="A9048">
        <v>3.3486531029122598E+17</v>
      </c>
      <c r="B9048" t="s">
        <v>17375</v>
      </c>
      <c r="C9048" t="e">
        <f xml:space="preserve"> A_Beil Thanks Andrew.</f>
        <v>#NAME?</v>
      </c>
      <c r="D9048" s="1">
        <v>41410.207013888888</v>
      </c>
      <c r="E9048">
        <v>3</v>
      </c>
      <c r="F9048">
        <v>0</v>
      </c>
      <c r="G9048" t="s">
        <v>89</v>
      </c>
    </row>
    <row r="9049" spans="1:8" x14ac:dyDescent="0.2">
      <c r="A9049">
        <v>3.3487177732498202E+17</v>
      </c>
      <c r="B9049" t="s">
        <v>17376</v>
      </c>
      <c r="C9049" t="s">
        <v>17377</v>
      </c>
      <c r="D9049" s="1">
        <v>41410.224849537037</v>
      </c>
      <c r="E9049">
        <v>13</v>
      </c>
      <c r="F9049">
        <v>11</v>
      </c>
      <c r="G9049" t="s">
        <v>215</v>
      </c>
    </row>
    <row r="9050" spans="1:8" x14ac:dyDescent="0.2">
      <c r="A9050">
        <v>3.3487428881969101E+17</v>
      </c>
      <c r="B9050" t="s">
        <v>17378</v>
      </c>
      <c r="C9050" t="s">
        <v>17379</v>
      </c>
      <c r="D9050" s="1">
        <v>41410.231782407405</v>
      </c>
      <c r="E9050">
        <v>50</v>
      </c>
      <c r="F9050">
        <v>40</v>
      </c>
      <c r="G9050" t="s">
        <v>17380</v>
      </c>
    </row>
    <row r="9051" spans="1:8" x14ac:dyDescent="0.2">
      <c r="A9051">
        <v>3.3487654622765402E+17</v>
      </c>
      <c r="B9051" t="s">
        <v>17381</v>
      </c>
      <c r="C9051" t="s">
        <v>17382</v>
      </c>
      <c r="D9051" s="1">
        <v>41410.238009259258</v>
      </c>
      <c r="E9051">
        <v>69</v>
      </c>
      <c r="F9051">
        <v>124</v>
      </c>
      <c r="G9051" t="s">
        <v>215</v>
      </c>
    </row>
    <row r="9052" spans="1:8" x14ac:dyDescent="0.2">
      <c r="A9052">
        <v>3.3488464724480397E+17</v>
      </c>
      <c r="B9052" t="s">
        <v>17383</v>
      </c>
      <c r="C9052" t="e">
        <f>_xlfn.SINGLE( polotodd804 this is one of the worst made and inaccurate documentaries I have ever seen. Filmmaker Mike Tollin has zero talent.Also)-boring</f>
        <v>#NAME?</v>
      </c>
      <c r="D9052" s="1">
        <v>41410.260370370372</v>
      </c>
      <c r="E9052">
        <v>9</v>
      </c>
      <c r="F9052">
        <v>6</v>
      </c>
      <c r="G9052" t="s">
        <v>89</v>
      </c>
    </row>
    <row r="9053" spans="1:8" x14ac:dyDescent="0.2">
      <c r="A9053">
        <v>3.3503780781700301E+17</v>
      </c>
      <c r="B9053" t="s">
        <v>17384</v>
      </c>
      <c r="C9053" t="s">
        <v>17385</v>
      </c>
      <c r="D9053" s="1">
        <v>41410.683009259257</v>
      </c>
      <c r="E9053">
        <v>2</v>
      </c>
      <c r="F9053">
        <v>1</v>
      </c>
      <c r="G9053" t="s">
        <v>89</v>
      </c>
    </row>
    <row r="9054" spans="1:8" x14ac:dyDescent="0.2">
      <c r="A9054">
        <v>3.3503793009774502E+17</v>
      </c>
      <c r="B9054" t="s">
        <v>17386</v>
      </c>
      <c r="C9054" t="s">
        <v>17387</v>
      </c>
      <c r="D9054" s="1">
        <v>41410.683344907404</v>
      </c>
      <c r="E9054">
        <v>8</v>
      </c>
      <c r="F9054">
        <v>57</v>
      </c>
      <c r="G9054" t="s">
        <v>89</v>
      </c>
    </row>
    <row r="9055" spans="1:8" x14ac:dyDescent="0.2">
      <c r="A9055">
        <v>3.3503880153991898E+17</v>
      </c>
      <c r="B9055" t="s">
        <v>17388</v>
      </c>
      <c r="C9055" t="s">
        <v>17389</v>
      </c>
      <c r="D9055" s="1">
        <v>41410.685752314814</v>
      </c>
      <c r="E9055">
        <v>36</v>
      </c>
      <c r="F9055">
        <v>110</v>
      </c>
      <c r="G9055" t="s">
        <v>576</v>
      </c>
    </row>
    <row r="9056" spans="1:8" x14ac:dyDescent="0.2">
      <c r="A9056">
        <v>3.3503917223247802E+17</v>
      </c>
      <c r="B9056" t="s">
        <v>17390</v>
      </c>
      <c r="C9056" t="s">
        <v>17391</v>
      </c>
      <c r="D9056" s="1">
        <v>41410.686782407407</v>
      </c>
      <c r="E9056">
        <v>263</v>
      </c>
      <c r="F9056">
        <v>163</v>
      </c>
    </row>
    <row r="9057" spans="1:7" x14ac:dyDescent="0.2">
      <c r="A9057">
        <v>3.3503930187004301E+17</v>
      </c>
      <c r="B9057" t="s">
        <v>17392</v>
      </c>
      <c r="C9057" t="s">
        <v>17393</v>
      </c>
      <c r="D9057" s="1">
        <v>41410.68712962963</v>
      </c>
      <c r="E9057">
        <v>365</v>
      </c>
      <c r="F9057">
        <v>207</v>
      </c>
    </row>
    <row r="9058" spans="1:7" x14ac:dyDescent="0.2">
      <c r="A9058">
        <v>3.3504178137058899E+17</v>
      </c>
      <c r="B9058" t="s">
        <v>17394</v>
      </c>
      <c r="C9058" t="e">
        <f>_xlfn.SINGLE( MikeFromTN _xlfn.SINGLE( mcuban _xlfn.SINGLE( JeremyPage3011 Thanks Michael.)))</f>
        <v>#NAME?</v>
      </c>
      <c r="D9058" s="1">
        <v>41410.693981481483</v>
      </c>
      <c r="E9058">
        <v>1</v>
      </c>
      <c r="F9058">
        <v>1</v>
      </c>
      <c r="G9058" t="s">
        <v>576</v>
      </c>
    </row>
    <row r="9059" spans="1:7" x14ac:dyDescent="0.2">
      <c r="A9059">
        <v>3.3504433535360198E+17</v>
      </c>
      <c r="B9059" t="s">
        <v>17395</v>
      </c>
      <c r="C9059" t="e">
        <f>_xlfn.SINGLE( Janet_Carswell _xlfn.SINGLE(samflaherty_ Thanks.))</f>
        <v>#NAME?</v>
      </c>
      <c r="D9059" s="1">
        <v>41410.70103009259</v>
      </c>
      <c r="E9059">
        <v>2</v>
      </c>
      <c r="F9059">
        <v>4</v>
      </c>
      <c r="G9059" t="e">
        <f>_xlfn.SINGLE( _xlfn.SINGLE(samflaherty_))</f>
        <v>#NAME?</v>
      </c>
    </row>
    <row r="9060" spans="1:7" x14ac:dyDescent="0.2">
      <c r="A9060">
        <v>3.3505726982377798E+17</v>
      </c>
      <c r="B9060" t="s">
        <v>17396</v>
      </c>
      <c r="C9060" t="s">
        <v>17397</v>
      </c>
      <c r="D9060" s="1">
        <v>41410.736712962964</v>
      </c>
      <c r="E9060">
        <v>1</v>
      </c>
      <c r="F9060">
        <v>0</v>
      </c>
      <c r="G9060" t="s">
        <v>89</v>
      </c>
    </row>
    <row r="9061" spans="1:7" x14ac:dyDescent="0.2">
      <c r="A9061">
        <v>3.3505742939607398E+17</v>
      </c>
      <c r="B9061" t="s">
        <v>17398</v>
      </c>
      <c r="C9061" t="s">
        <v>17399</v>
      </c>
      <c r="D9061" s="1">
        <v>41410.73715277778</v>
      </c>
      <c r="E9061">
        <v>3</v>
      </c>
      <c r="F9061">
        <v>0</v>
      </c>
      <c r="G9061" t="e">
        <f>tbott22</f>
        <v>#NAME?</v>
      </c>
    </row>
    <row r="9062" spans="1:7" x14ac:dyDescent="0.2">
      <c r="A9062">
        <v>3.3505757310552397E+17</v>
      </c>
      <c r="B9062" t="s">
        <v>17400</v>
      </c>
      <c r="C9062" t="s">
        <v>17401</v>
      </c>
      <c r="D9062" s="1">
        <v>41410.737557870372</v>
      </c>
      <c r="E9062">
        <v>1</v>
      </c>
      <c r="F9062">
        <v>0</v>
      </c>
      <c r="G9062" t="s">
        <v>89</v>
      </c>
    </row>
    <row r="9063" spans="1:7" x14ac:dyDescent="0.2">
      <c r="A9063">
        <v>3.3505777243561101E+17</v>
      </c>
      <c r="B9063" t="s">
        <v>17402</v>
      </c>
      <c r="C9063" t="s">
        <v>17403</v>
      </c>
      <c r="D9063" s="1">
        <v>41410.73810185185</v>
      </c>
      <c r="E9063">
        <v>1</v>
      </c>
      <c r="F9063">
        <v>1</v>
      </c>
      <c r="G9063" t="s">
        <v>89</v>
      </c>
    </row>
    <row r="9064" spans="1:7" x14ac:dyDescent="0.2">
      <c r="A9064">
        <v>3.3505831064871302E+17</v>
      </c>
      <c r="B9064" t="s">
        <v>17404</v>
      </c>
      <c r="C9064" t="s">
        <v>17405</v>
      </c>
      <c r="D9064" s="1">
        <v>41410.739583333336</v>
      </c>
      <c r="E9064">
        <v>5</v>
      </c>
      <c r="F9064">
        <v>2</v>
      </c>
      <c r="G9064" t="s">
        <v>89</v>
      </c>
    </row>
    <row r="9065" spans="1:7" x14ac:dyDescent="0.2">
      <c r="A9065">
        <v>3.3506880856800397E+17</v>
      </c>
      <c r="B9065" t="s">
        <v>17406</v>
      </c>
      <c r="C9065" t="s">
        <v>17407</v>
      </c>
      <c r="D9065" s="1">
        <v>41410.768553240741</v>
      </c>
      <c r="E9065">
        <v>36</v>
      </c>
      <c r="F9065">
        <v>31</v>
      </c>
      <c r="G9065" t="s">
        <v>89</v>
      </c>
    </row>
    <row r="9066" spans="1:7" x14ac:dyDescent="0.2">
      <c r="A9066">
        <v>3.3507054290430298E+17</v>
      </c>
      <c r="B9066" t="s">
        <v>17408</v>
      </c>
      <c r="C9066" t="s">
        <v>17409</v>
      </c>
      <c r="D9066" s="1">
        <v>41410.773344907408</v>
      </c>
      <c r="E9066">
        <v>616</v>
      </c>
      <c r="F9066">
        <v>387</v>
      </c>
    </row>
    <row r="9067" spans="1:7" x14ac:dyDescent="0.2">
      <c r="A9067">
        <v>3.3507324987874899E+17</v>
      </c>
      <c r="B9067" t="s">
        <v>17410</v>
      </c>
      <c r="C9067" t="s">
        <v>17411</v>
      </c>
      <c r="D9067" s="1">
        <v>41410.780810185184</v>
      </c>
      <c r="E9067">
        <v>30</v>
      </c>
      <c r="F9067">
        <v>25</v>
      </c>
      <c r="G9067" t="s">
        <v>89</v>
      </c>
    </row>
    <row r="9068" spans="1:7" x14ac:dyDescent="0.2">
      <c r="A9068">
        <v>3.3509445476564102E+17</v>
      </c>
      <c r="B9068" t="s">
        <v>17412</v>
      </c>
      <c r="C9068" t="s">
        <v>17413</v>
      </c>
      <c r="D9068" s="1">
        <v>41410.839328703703</v>
      </c>
      <c r="E9068">
        <v>93</v>
      </c>
      <c r="F9068">
        <v>32</v>
      </c>
    </row>
    <row r="9069" spans="1:7" x14ac:dyDescent="0.2">
      <c r="A9069">
        <v>3.3511043805860998E+17</v>
      </c>
      <c r="B9069" t="s">
        <v>17414</v>
      </c>
      <c r="C9069" t="s">
        <v>17415</v>
      </c>
      <c r="D9069" s="1">
        <v>41410.883437500001</v>
      </c>
      <c r="E9069">
        <v>836</v>
      </c>
      <c r="F9069">
        <v>465</v>
      </c>
    </row>
    <row r="9070" spans="1:7" x14ac:dyDescent="0.2">
      <c r="A9070">
        <v>3.3511333609198298E+17</v>
      </c>
      <c r="B9070" t="s">
        <v>17416</v>
      </c>
      <c r="C9070" t="s">
        <v>17417</v>
      </c>
      <c r="D9070" s="1">
        <v>41410.891435185185</v>
      </c>
      <c r="E9070">
        <v>4</v>
      </c>
      <c r="F9070">
        <v>2</v>
      </c>
      <c r="G9070" t="s">
        <v>89</v>
      </c>
    </row>
    <row r="9071" spans="1:7" x14ac:dyDescent="0.2">
      <c r="A9071">
        <v>3.3511382393987802E+17</v>
      </c>
      <c r="B9071" t="s">
        <v>17418</v>
      </c>
      <c r="C9071" t="e">
        <f xml:space="preserve"> DylMyr Go for it.</f>
        <v>#NAME?</v>
      </c>
      <c r="D9071" s="1">
        <v>41410.892777777779</v>
      </c>
      <c r="E9071">
        <v>3</v>
      </c>
      <c r="F9071">
        <v>10</v>
      </c>
      <c r="G9071" t="s">
        <v>89</v>
      </c>
    </row>
    <row r="9072" spans="1:7" x14ac:dyDescent="0.2">
      <c r="A9072">
        <v>3.35131560460288E+17</v>
      </c>
      <c r="B9072" t="s">
        <v>17419</v>
      </c>
      <c r="C9072" t="s">
        <v>17420</v>
      </c>
      <c r="D9072" s="1">
        <v>41410.941724537035</v>
      </c>
      <c r="E9072">
        <v>28</v>
      </c>
      <c r="F9072">
        <v>15</v>
      </c>
      <c r="G9072" t="s">
        <v>89</v>
      </c>
    </row>
    <row r="9073" spans="1:7" x14ac:dyDescent="0.2">
      <c r="A9073">
        <v>3.35189576924672E+17</v>
      </c>
      <c r="B9073" t="s">
        <v>17421</v>
      </c>
      <c r="C9073" t="s">
        <v>17422</v>
      </c>
      <c r="D9073" s="1">
        <v>41411.101817129631</v>
      </c>
      <c r="E9073">
        <v>1</v>
      </c>
      <c r="F9073">
        <v>0</v>
      </c>
      <c r="G9073" t="s">
        <v>89</v>
      </c>
    </row>
    <row r="9074" spans="1:7" x14ac:dyDescent="0.2">
      <c r="A9074">
        <v>3.3522314685043898E+17</v>
      </c>
      <c r="B9074" t="s">
        <v>17423</v>
      </c>
      <c r="C9074" t="s">
        <v>17424</v>
      </c>
      <c r="D9074" s="1">
        <v>41411.194456018522</v>
      </c>
      <c r="E9074">
        <v>11</v>
      </c>
      <c r="F9074">
        <v>10</v>
      </c>
      <c r="G9074" t="s">
        <v>17425</v>
      </c>
    </row>
    <row r="9075" spans="1:7" x14ac:dyDescent="0.2">
      <c r="A9075">
        <v>3.3522869543226899E+17</v>
      </c>
      <c r="B9075" t="s">
        <v>17426</v>
      </c>
      <c r="C9075" t="s">
        <v>17427</v>
      </c>
      <c r="D9075" s="1">
        <v>41411.209756944445</v>
      </c>
      <c r="E9075">
        <v>10</v>
      </c>
      <c r="F9075">
        <v>3</v>
      </c>
      <c r="G9075" t="s">
        <v>89</v>
      </c>
    </row>
    <row r="9076" spans="1:7" x14ac:dyDescent="0.2">
      <c r="A9076">
        <v>3.3523066906621498E+17</v>
      </c>
      <c r="B9076" t="s">
        <v>17428</v>
      </c>
      <c r="C9076" t="s">
        <v>17429</v>
      </c>
      <c r="D9076" s="1">
        <v>41411.215208333335</v>
      </c>
      <c r="E9076">
        <v>16</v>
      </c>
      <c r="F9076">
        <v>18</v>
      </c>
      <c r="G9076" t="s">
        <v>215</v>
      </c>
    </row>
    <row r="9077" spans="1:7" x14ac:dyDescent="0.2">
      <c r="A9077">
        <v>3.3523272739154701E+17</v>
      </c>
      <c r="B9077" t="s">
        <v>17430</v>
      </c>
      <c r="C9077" t="s">
        <v>17431</v>
      </c>
      <c r="D9077" s="1">
        <v>41411.220891203702</v>
      </c>
      <c r="E9077">
        <v>174</v>
      </c>
      <c r="F9077">
        <v>100</v>
      </c>
    </row>
    <row r="9078" spans="1:7" x14ac:dyDescent="0.2">
      <c r="A9078">
        <v>3.3523433169185101E+17</v>
      </c>
      <c r="B9078" t="s">
        <v>17432</v>
      </c>
      <c r="C9078" t="s">
        <v>17433</v>
      </c>
      <c r="D9078" s="1">
        <v>41411.225312499999</v>
      </c>
      <c r="E9078">
        <v>34</v>
      </c>
      <c r="F9078">
        <v>51</v>
      </c>
      <c r="G9078" t="s">
        <v>17434</v>
      </c>
    </row>
    <row r="9079" spans="1:7" x14ac:dyDescent="0.2">
      <c r="A9079">
        <v>3.3523514874646502E+17</v>
      </c>
      <c r="B9079" t="s">
        <v>17435</v>
      </c>
      <c r="C9079" t="s">
        <v>17436</v>
      </c>
      <c r="D9079" s="1">
        <v>41411.227569444447</v>
      </c>
      <c r="E9079">
        <v>8</v>
      </c>
      <c r="F9079">
        <v>2</v>
      </c>
      <c r="G9079" t="s">
        <v>89</v>
      </c>
    </row>
    <row r="9080" spans="1:7" x14ac:dyDescent="0.2">
      <c r="A9080">
        <v>3.3523662759094202E+17</v>
      </c>
      <c r="B9080" t="s">
        <v>17437</v>
      </c>
      <c r="C9080" t="s">
        <v>17438</v>
      </c>
      <c r="D9080" s="1">
        <v>41411.23165509259</v>
      </c>
      <c r="E9080">
        <v>7</v>
      </c>
      <c r="F9080">
        <v>1</v>
      </c>
      <c r="G9080" t="s">
        <v>89</v>
      </c>
    </row>
    <row r="9081" spans="1:7" x14ac:dyDescent="0.2">
      <c r="A9081">
        <v>3.3523814941865901E+17</v>
      </c>
      <c r="B9081" t="s">
        <v>17439</v>
      </c>
      <c r="C9081" t="s">
        <v>17440</v>
      </c>
      <c r="D9081" s="1">
        <v>41411.235844907409</v>
      </c>
      <c r="E9081">
        <v>84</v>
      </c>
      <c r="F9081">
        <v>95</v>
      </c>
      <c r="G9081" t="s">
        <v>89</v>
      </c>
    </row>
    <row r="9082" spans="1:7" x14ac:dyDescent="0.2">
      <c r="A9082">
        <v>3.3523923118839802E+17</v>
      </c>
      <c r="B9082" t="s">
        <v>17441</v>
      </c>
      <c r="C9082" t="s">
        <v>17442</v>
      </c>
      <c r="D9082" s="1">
        <v>41411.23883101852</v>
      </c>
      <c r="E9082">
        <v>29</v>
      </c>
      <c r="F9082">
        <v>19</v>
      </c>
      <c r="G9082" t="s">
        <v>215</v>
      </c>
    </row>
    <row r="9083" spans="1:7" x14ac:dyDescent="0.2">
      <c r="A9083">
        <v>3.3523948504025402E+17</v>
      </c>
      <c r="B9083" t="s">
        <v>17443</v>
      </c>
      <c r="C9083" t="s">
        <v>17444</v>
      </c>
      <c r="D9083" s="1">
        <v>41411.239537037036</v>
      </c>
      <c r="E9083">
        <v>13</v>
      </c>
      <c r="F9083">
        <v>7</v>
      </c>
      <c r="G9083" t="s">
        <v>215</v>
      </c>
    </row>
    <row r="9084" spans="1:7" x14ac:dyDescent="0.2">
      <c r="A9084">
        <v>3.3524044759946803E+17</v>
      </c>
      <c r="B9084" t="s">
        <v>17445</v>
      </c>
      <c r="C9084" t="s">
        <v>17446</v>
      </c>
      <c r="D9084" s="1">
        <v>41411.2421875</v>
      </c>
      <c r="E9084">
        <v>26</v>
      </c>
      <c r="F9084">
        <v>13</v>
      </c>
      <c r="G9084" t="s">
        <v>215</v>
      </c>
    </row>
    <row r="9085" spans="1:7" x14ac:dyDescent="0.2">
      <c r="A9085">
        <v>3.3524107746229402E+17</v>
      </c>
      <c r="B9085" t="s">
        <v>17447</v>
      </c>
      <c r="C9085" t="s">
        <v>17448</v>
      </c>
      <c r="D9085" s="1">
        <v>41411.243935185186</v>
      </c>
      <c r="E9085">
        <v>83</v>
      </c>
      <c r="F9085">
        <v>63</v>
      </c>
      <c r="G9085" t="s">
        <v>215</v>
      </c>
    </row>
    <row r="9086" spans="1:7" x14ac:dyDescent="0.2">
      <c r="A9086">
        <v>3.35241622101032E+17</v>
      </c>
      <c r="B9086" t="s">
        <v>17449</v>
      </c>
      <c r="C9086" t="s">
        <v>17450</v>
      </c>
      <c r="D9086" s="1">
        <v>41411.245428240742</v>
      </c>
      <c r="E9086">
        <v>23</v>
      </c>
      <c r="F9086">
        <v>33</v>
      </c>
      <c r="G9086" t="s">
        <v>17451</v>
      </c>
    </row>
    <row r="9087" spans="1:7" x14ac:dyDescent="0.2">
      <c r="A9087">
        <v>3.3524560853116102E+17</v>
      </c>
      <c r="B9087" t="s">
        <v>17452</v>
      </c>
      <c r="C9087" t="s">
        <v>17453</v>
      </c>
      <c r="D9087" s="1">
        <v>41411.256435185183</v>
      </c>
      <c r="E9087">
        <v>1939</v>
      </c>
      <c r="F9087">
        <v>1661</v>
      </c>
      <c r="G9087" t="s">
        <v>576</v>
      </c>
    </row>
    <row r="9088" spans="1:7" x14ac:dyDescent="0.2">
      <c r="A9088">
        <v>3.3532855193714202E+17</v>
      </c>
      <c r="B9088" t="s">
        <v>17454</v>
      </c>
      <c r="C9088" t="s">
        <v>17455</v>
      </c>
      <c r="D9088" s="1">
        <v>41411.485312500001</v>
      </c>
      <c r="E9088">
        <v>35</v>
      </c>
      <c r="F9088">
        <v>20</v>
      </c>
    </row>
    <row r="9089" spans="1:8" x14ac:dyDescent="0.2">
      <c r="A9089">
        <v>3.35330801216536E+17</v>
      </c>
      <c r="B9089" t="s">
        <v>17456</v>
      </c>
      <c r="C9089" t="s">
        <v>17457</v>
      </c>
      <c r="D9089" s="1">
        <v>41411.491516203707</v>
      </c>
      <c r="E9089">
        <v>58</v>
      </c>
      <c r="F9089">
        <v>28</v>
      </c>
    </row>
    <row r="9090" spans="1:8" x14ac:dyDescent="0.2">
      <c r="A9090">
        <v>3.3533609815273798E+17</v>
      </c>
      <c r="B9090" t="s">
        <v>17458</v>
      </c>
      <c r="C9090" t="s">
        <v>17459</v>
      </c>
      <c r="D9090" s="1">
        <v>41411.50613425926</v>
      </c>
      <c r="E9090">
        <v>41</v>
      </c>
      <c r="F9090">
        <v>21</v>
      </c>
    </row>
    <row r="9091" spans="1:8" x14ac:dyDescent="0.2">
      <c r="A9091">
        <v>3.3533731458058598E+17</v>
      </c>
      <c r="B9091" t="s">
        <v>17460</v>
      </c>
      <c r="C9091" t="s">
        <v>17461</v>
      </c>
      <c r="D9091" s="1">
        <v>41411.50949074074</v>
      </c>
      <c r="E9091">
        <v>36</v>
      </c>
      <c r="F9091">
        <v>17</v>
      </c>
    </row>
    <row r="9092" spans="1:8" x14ac:dyDescent="0.2">
      <c r="A9092">
        <v>3.3533833479470202E+17</v>
      </c>
      <c r="B9092" t="s">
        <v>17462</v>
      </c>
      <c r="C9092" t="s">
        <v>17463</v>
      </c>
      <c r="D9092" s="1">
        <v>41411.512303240743</v>
      </c>
      <c r="E9092">
        <v>585</v>
      </c>
      <c r="F9092">
        <v>481</v>
      </c>
    </row>
    <row r="9093" spans="1:8" x14ac:dyDescent="0.2">
      <c r="A9093">
        <v>3.35340226035736E+17</v>
      </c>
      <c r="B9093" t="s">
        <v>17464</v>
      </c>
      <c r="C9093" t="s">
        <v>17465</v>
      </c>
      <c r="D9093" s="1">
        <v>41411.517523148148</v>
      </c>
      <c r="E9093">
        <v>163</v>
      </c>
      <c r="F9093">
        <v>124</v>
      </c>
    </row>
    <row r="9094" spans="1:8" x14ac:dyDescent="0.2">
      <c r="A9094">
        <v>3.3534309659222797E+17</v>
      </c>
      <c r="B9094" t="s">
        <v>17466</v>
      </c>
      <c r="C9094" t="s">
        <v>17467</v>
      </c>
      <c r="D9094" s="1">
        <v>41411.525451388887</v>
      </c>
      <c r="E9094">
        <v>61</v>
      </c>
      <c r="F9094">
        <v>23</v>
      </c>
    </row>
    <row r="9095" spans="1:8" x14ac:dyDescent="0.2">
      <c r="A9095">
        <v>3.35343790837616E+17</v>
      </c>
      <c r="B9095" t="s">
        <v>17468</v>
      </c>
      <c r="C9095" t="s">
        <v>17469</v>
      </c>
      <c r="D9095" s="1">
        <v>41411.527361111112</v>
      </c>
      <c r="E9095">
        <v>35</v>
      </c>
      <c r="F9095">
        <v>16</v>
      </c>
    </row>
    <row r="9096" spans="1:8" x14ac:dyDescent="0.2">
      <c r="A9096">
        <v>3.35346626820448E+17</v>
      </c>
      <c r="B9096" t="s">
        <v>17470</v>
      </c>
      <c r="C9096" t="s">
        <v>17471</v>
      </c>
      <c r="D9096" s="1">
        <v>41411.535185185188</v>
      </c>
      <c r="E9096">
        <v>19</v>
      </c>
      <c r="F9096">
        <v>17</v>
      </c>
      <c r="G9096" t="e">
        <f>_xlfn.SINGLE( _xlfn.SINGLE( _xlfn.SINGLE(ricksmi54256322)))</f>
        <v>#NAME?</v>
      </c>
    </row>
    <row r="9097" spans="1:8" x14ac:dyDescent="0.2">
      <c r="A9097">
        <v>3.3534881266520397E+17</v>
      </c>
      <c r="B9097" t="s">
        <v>17472</v>
      </c>
      <c r="C9097" t="s">
        <v>17473</v>
      </c>
      <c r="D9097" s="1">
        <v>41411.541226851848</v>
      </c>
      <c r="E9097">
        <v>53</v>
      </c>
      <c r="F9097">
        <v>36</v>
      </c>
    </row>
    <row r="9098" spans="1:8" x14ac:dyDescent="0.2">
      <c r="A9098">
        <v>3.3537613853478502E+17</v>
      </c>
      <c r="B9098" t="s">
        <v>17474</v>
      </c>
      <c r="C9098" t="s">
        <v>17475</v>
      </c>
      <c r="D9098" s="1">
        <v>41411.616631944446</v>
      </c>
      <c r="E9098">
        <v>13</v>
      </c>
      <c r="F9098">
        <v>16</v>
      </c>
      <c r="G9098" t="s">
        <v>17476</v>
      </c>
    </row>
    <row r="9099" spans="1:8" x14ac:dyDescent="0.2">
      <c r="A9099">
        <v>3.3537644195076E+17</v>
      </c>
      <c r="B9099" t="s">
        <v>17477</v>
      </c>
      <c r="C9099" t="e">
        <f>_xlfn.SINGLE( CCV77 Thanks), very nice.</f>
        <v>#NAME?</v>
      </c>
      <c r="D9099" s="1">
        <v>41411.617465277777</v>
      </c>
      <c r="E9099">
        <v>5</v>
      </c>
      <c r="F9099">
        <v>0</v>
      </c>
      <c r="G9099" t="s">
        <v>89</v>
      </c>
    </row>
    <row r="9100" spans="1:8" x14ac:dyDescent="0.2">
      <c r="A9100">
        <v>3.3539016038666598E+17</v>
      </c>
      <c r="B9100" t="s">
        <v>17478</v>
      </c>
      <c r="C9100" t="s">
        <v>17479</v>
      </c>
      <c r="D9100" s="1">
        <v>41411.655324074076</v>
      </c>
      <c r="E9100">
        <v>67</v>
      </c>
      <c r="F9100">
        <v>55</v>
      </c>
      <c r="G9100" t="e">
        <f>_xlfn.SINGLE( _xlfn.SINGLE(hannityshow))</f>
        <v>#NAME?</v>
      </c>
      <c r="H9100" t="s">
        <v>505</v>
      </c>
    </row>
    <row r="9101" spans="1:8" x14ac:dyDescent="0.2">
      <c r="A9101">
        <v>3.35393426973552E+17</v>
      </c>
      <c r="B9101" t="s">
        <v>17480</v>
      </c>
      <c r="C9101" t="s">
        <v>17481</v>
      </c>
      <c r="D9101" s="1">
        <v>41411.6643287037</v>
      </c>
      <c r="E9101">
        <v>311</v>
      </c>
      <c r="F9101">
        <v>672</v>
      </c>
      <c r="G9101" t="s">
        <v>215</v>
      </c>
    </row>
    <row r="9102" spans="1:8" x14ac:dyDescent="0.2">
      <c r="A9102">
        <v>3.3541058223054003E+17</v>
      </c>
      <c r="B9102" t="s">
        <v>17482</v>
      </c>
      <c r="C9102" t="s">
        <v>17483</v>
      </c>
      <c r="D9102" s="1">
        <v>41411.711678240739</v>
      </c>
      <c r="E9102">
        <v>70</v>
      </c>
      <c r="F9102">
        <v>17</v>
      </c>
    </row>
    <row r="9103" spans="1:8" x14ac:dyDescent="0.2">
      <c r="A9103">
        <v>3.3541068104833402E+17</v>
      </c>
      <c r="B9103" t="s">
        <v>17484</v>
      </c>
      <c r="C9103" t="s">
        <v>17485</v>
      </c>
      <c r="D9103" s="1">
        <v>41411.711944444447</v>
      </c>
      <c r="E9103">
        <v>120</v>
      </c>
      <c r="F9103">
        <v>82</v>
      </c>
    </row>
    <row r="9104" spans="1:8" x14ac:dyDescent="0.2">
      <c r="A9104">
        <v>3.3547174934282598E+17</v>
      </c>
      <c r="B9104" t="s">
        <v>17486</v>
      </c>
      <c r="C9104" t="s">
        <v>17487</v>
      </c>
      <c r="D9104" s="1">
        <v>41411.880462962959</v>
      </c>
      <c r="E9104">
        <v>63</v>
      </c>
      <c r="F9104">
        <v>44</v>
      </c>
      <c r="G9104" t="s">
        <v>89</v>
      </c>
      <c r="H9104" t="s">
        <v>390</v>
      </c>
    </row>
    <row r="9105" spans="1:8" x14ac:dyDescent="0.2">
      <c r="A9105">
        <v>3.3547481235497299E+17</v>
      </c>
      <c r="B9105" t="s">
        <v>17488</v>
      </c>
      <c r="C9105" t="s">
        <v>17489</v>
      </c>
      <c r="D9105" s="1">
        <v>41411.888912037037</v>
      </c>
      <c r="E9105">
        <v>29</v>
      </c>
      <c r="F9105">
        <v>14</v>
      </c>
      <c r="G9105" t="s">
        <v>576</v>
      </c>
    </row>
    <row r="9106" spans="1:8" x14ac:dyDescent="0.2">
      <c r="A9106">
        <v>3.3547708638077299E+17</v>
      </c>
      <c r="B9106" t="s">
        <v>17490</v>
      </c>
      <c r="C9106" t="s">
        <v>17491</v>
      </c>
      <c r="D9106" s="1">
        <v>41411.895185185182</v>
      </c>
      <c r="E9106">
        <v>67</v>
      </c>
      <c r="F9106">
        <v>20</v>
      </c>
    </row>
    <row r="9107" spans="1:8" x14ac:dyDescent="0.2">
      <c r="A9107">
        <v>3.3548487508165402E+17</v>
      </c>
      <c r="B9107" t="s">
        <v>17492</v>
      </c>
      <c r="C9107" t="s">
        <v>17493</v>
      </c>
      <c r="D9107" s="1">
        <v>41411.916678240741</v>
      </c>
      <c r="E9107">
        <v>43</v>
      </c>
      <c r="F9107">
        <v>24</v>
      </c>
      <c r="G9107" t="s">
        <v>89</v>
      </c>
    </row>
    <row r="9108" spans="1:8" x14ac:dyDescent="0.2">
      <c r="A9108">
        <v>3.3550575518680998E+17</v>
      </c>
      <c r="B9108" t="s">
        <v>17494</v>
      </c>
      <c r="C9108" t="s">
        <v>17495</v>
      </c>
      <c r="D9108" s="1">
        <v>41411.974305555559</v>
      </c>
      <c r="E9108">
        <v>18</v>
      </c>
      <c r="F9108">
        <v>9</v>
      </c>
      <c r="H9108" t="s">
        <v>390</v>
      </c>
    </row>
    <row r="9109" spans="1:8" x14ac:dyDescent="0.2">
      <c r="A9109">
        <v>3.3557325209942797E+17</v>
      </c>
      <c r="B9109" t="s">
        <v>17496</v>
      </c>
      <c r="C9109" t="s">
        <v>17497</v>
      </c>
      <c r="D9109" s="1">
        <v>41412.160555555558</v>
      </c>
      <c r="E9109">
        <v>258</v>
      </c>
      <c r="F9109">
        <v>204</v>
      </c>
    </row>
    <row r="9110" spans="1:8" x14ac:dyDescent="0.2">
      <c r="A9110">
        <v>3.35933977477128E+17</v>
      </c>
      <c r="B9110" t="s">
        <v>17498</v>
      </c>
      <c r="C9110" t="s">
        <v>17499</v>
      </c>
      <c r="D9110" s="1">
        <v>41413.155972222223</v>
      </c>
      <c r="E9110">
        <v>983</v>
      </c>
      <c r="F9110">
        <v>757</v>
      </c>
    </row>
    <row r="9111" spans="1:8" x14ac:dyDescent="0.2">
      <c r="A9111">
        <v>3.35935981997928E+17</v>
      </c>
      <c r="B9111" t="s">
        <v>17500</v>
      </c>
      <c r="C9111" t="s">
        <v>17501</v>
      </c>
      <c r="D9111" s="1">
        <v>41413.161504629628</v>
      </c>
      <c r="E9111">
        <v>30</v>
      </c>
      <c r="F9111">
        <v>25</v>
      </c>
      <c r="G9111" t="s">
        <v>89</v>
      </c>
      <c r="H9111" t="s">
        <v>390</v>
      </c>
    </row>
    <row r="9112" spans="1:8" x14ac:dyDescent="0.2">
      <c r="A9112">
        <v>3.35937660126392E+17</v>
      </c>
      <c r="B9112" t="s">
        <v>17502</v>
      </c>
      <c r="C9112" t="s">
        <v>17503</v>
      </c>
      <c r="D9112" s="1">
        <v>41413.166134259256</v>
      </c>
      <c r="E9112">
        <v>3</v>
      </c>
      <c r="F9112">
        <v>0</v>
      </c>
      <c r="G9112" t="e">
        <f>omegaphoenix068</f>
        <v>#NAME?</v>
      </c>
    </row>
    <row r="9113" spans="1:8" x14ac:dyDescent="0.2">
      <c r="A9113">
        <v>3.3593879544478502E+17</v>
      </c>
      <c r="B9113" t="s">
        <v>17504</v>
      </c>
      <c r="C9113" t="s">
        <v>17505</v>
      </c>
      <c r="D9113" s="1">
        <v>41413.169259259259</v>
      </c>
      <c r="E9113">
        <v>44</v>
      </c>
      <c r="F9113">
        <v>81</v>
      </c>
      <c r="G9113" t="s">
        <v>215</v>
      </c>
      <c r="H9113" t="s">
        <v>390</v>
      </c>
    </row>
    <row r="9114" spans="1:8" x14ac:dyDescent="0.2">
      <c r="A9114">
        <v>3.3594167292605197E+17</v>
      </c>
      <c r="B9114" t="s">
        <v>17506</v>
      </c>
      <c r="C9114" t="s">
        <v>17507</v>
      </c>
      <c r="D9114" s="1">
        <v>41413.177199074074</v>
      </c>
      <c r="E9114">
        <v>2</v>
      </c>
      <c r="F9114">
        <v>5</v>
      </c>
      <c r="G9114" t="s">
        <v>89</v>
      </c>
    </row>
    <row r="9115" spans="1:8" x14ac:dyDescent="0.2">
      <c r="A9115">
        <v>3.3594248509012698E+17</v>
      </c>
      <c r="B9115" t="s">
        <v>17508</v>
      </c>
      <c r="C9115" t="s">
        <v>17509</v>
      </c>
      <c r="D9115" s="1">
        <v>41413.179444444446</v>
      </c>
      <c r="E9115">
        <v>128</v>
      </c>
      <c r="F9115">
        <v>155</v>
      </c>
      <c r="G9115" t="s">
        <v>17510</v>
      </c>
    </row>
    <row r="9116" spans="1:8" x14ac:dyDescent="0.2">
      <c r="A9116">
        <v>3.3597533898947302E+17</v>
      </c>
      <c r="B9116" t="s">
        <v>17511</v>
      </c>
      <c r="C9116" t="s">
        <v>17512</v>
      </c>
      <c r="D9116" s="1">
        <v>41413.270104166666</v>
      </c>
      <c r="E9116">
        <v>544</v>
      </c>
      <c r="F9116">
        <v>836</v>
      </c>
      <c r="G9116" t="s">
        <v>89</v>
      </c>
    </row>
    <row r="9117" spans="1:8" x14ac:dyDescent="0.2">
      <c r="A9117">
        <v>3.3606328771424998E+17</v>
      </c>
      <c r="B9117" t="s">
        <v>17513</v>
      </c>
      <c r="C9117" t="s">
        <v>17514</v>
      </c>
      <c r="D9117" s="1">
        <v>41413.512800925928</v>
      </c>
      <c r="E9117">
        <v>56</v>
      </c>
      <c r="F9117">
        <v>34</v>
      </c>
      <c r="G9117" t="s">
        <v>215</v>
      </c>
    </row>
    <row r="9118" spans="1:8" x14ac:dyDescent="0.2">
      <c r="A9118">
        <v>3.3606919376826298E+17</v>
      </c>
      <c r="B9118" t="s">
        <v>17515</v>
      </c>
      <c r="C9118" t="s">
        <v>17516</v>
      </c>
      <c r="D9118" s="1">
        <v>41413.529097222221</v>
      </c>
      <c r="E9118">
        <v>42</v>
      </c>
      <c r="F9118">
        <v>28</v>
      </c>
      <c r="G9118" t="s">
        <v>17517</v>
      </c>
    </row>
    <row r="9119" spans="1:8" x14ac:dyDescent="0.2">
      <c r="A9119">
        <v>3.3607081807958003E+17</v>
      </c>
      <c r="B9119" t="s">
        <v>17518</v>
      </c>
      <c r="C9119" t="s">
        <v>17519</v>
      </c>
      <c r="D9119" s="1">
        <v>41413.533576388887</v>
      </c>
      <c r="E9119">
        <v>16</v>
      </c>
      <c r="F9119">
        <v>5</v>
      </c>
      <c r="G9119" t="s">
        <v>215</v>
      </c>
    </row>
    <row r="9120" spans="1:8" x14ac:dyDescent="0.2">
      <c r="A9120">
        <v>3.36092972175224E+17</v>
      </c>
      <c r="B9120" t="s">
        <v>17520</v>
      </c>
      <c r="C9120" t="s">
        <v>17521</v>
      </c>
      <c r="D9120" s="1">
        <v>41413.594710648147</v>
      </c>
      <c r="E9120">
        <v>8</v>
      </c>
      <c r="F9120">
        <v>10</v>
      </c>
      <c r="G9120" t="e">
        <f>Subhana_Anwar</f>
        <v>#NAME?</v>
      </c>
    </row>
    <row r="9121" spans="1:7" x14ac:dyDescent="0.2">
      <c r="A9121">
        <v>3.3609351984227501E+17</v>
      </c>
      <c r="B9121" t="s">
        <v>17522</v>
      </c>
      <c r="C9121" t="e">
        <f xml:space="preserve"> sarahluvnyc Thanks.</f>
        <v>#NAME?</v>
      </c>
      <c r="D9121" s="1">
        <v>41413.596226851849</v>
      </c>
      <c r="E9121">
        <v>2</v>
      </c>
      <c r="F9121">
        <v>1</v>
      </c>
      <c r="G9121" t="s">
        <v>89</v>
      </c>
    </row>
    <row r="9122" spans="1:7" x14ac:dyDescent="0.2">
      <c r="A9122">
        <v>3.3610155133463699E+17</v>
      </c>
      <c r="B9122" t="s">
        <v>17523</v>
      </c>
      <c r="C9122" t="s">
        <v>17524</v>
      </c>
      <c r="D9122" s="1">
        <v>41413.618379629632</v>
      </c>
      <c r="E9122">
        <v>460</v>
      </c>
      <c r="F9122">
        <v>111</v>
      </c>
    </row>
    <row r="9123" spans="1:7" x14ac:dyDescent="0.2">
      <c r="A9123">
        <v>3.3610372374082701E+17</v>
      </c>
      <c r="B9123" t="s">
        <v>17525</v>
      </c>
      <c r="C9123" t="s">
        <v>17526</v>
      </c>
      <c r="D9123" s="1">
        <v>41413.624374999999</v>
      </c>
      <c r="E9123">
        <v>4</v>
      </c>
      <c r="F9123">
        <v>6</v>
      </c>
      <c r="G9123" t="s">
        <v>89</v>
      </c>
    </row>
    <row r="9124" spans="1:7" x14ac:dyDescent="0.2">
      <c r="A9124">
        <v>3.3610428267377402E+17</v>
      </c>
      <c r="B9124" t="s">
        <v>17527</v>
      </c>
      <c r="C9124" t="s">
        <v>17528</v>
      </c>
      <c r="D9124" s="1">
        <v>41413.625925925924</v>
      </c>
      <c r="E9124">
        <v>6</v>
      </c>
      <c r="F9124">
        <v>2</v>
      </c>
      <c r="G9124" t="s">
        <v>89</v>
      </c>
    </row>
    <row r="9125" spans="1:7" x14ac:dyDescent="0.2">
      <c r="A9125">
        <v>3.3610484292793101E+17</v>
      </c>
      <c r="B9125" t="s">
        <v>17529</v>
      </c>
      <c r="C9125" t="s">
        <v>17530</v>
      </c>
      <c r="D9125" s="1">
        <v>41413.627465277779</v>
      </c>
      <c r="E9125">
        <v>6</v>
      </c>
      <c r="F9125">
        <v>3</v>
      </c>
      <c r="G9125" t="s">
        <v>89</v>
      </c>
    </row>
    <row r="9126" spans="1:7" x14ac:dyDescent="0.2">
      <c r="A9126">
        <v>3.3610680550151699E+17</v>
      </c>
      <c r="B9126" t="s">
        <v>17531</v>
      </c>
      <c r="C9126" t="s">
        <v>17532</v>
      </c>
      <c r="D9126" s="1">
        <v>41413.632881944446</v>
      </c>
      <c r="E9126">
        <v>21</v>
      </c>
      <c r="F9126">
        <v>8</v>
      </c>
      <c r="G9126" t="s">
        <v>89</v>
      </c>
    </row>
    <row r="9127" spans="1:7" x14ac:dyDescent="0.2">
      <c r="A9127">
        <v>3.36107809475272E+17</v>
      </c>
      <c r="B9127" t="s">
        <v>17533</v>
      </c>
      <c r="C9127" t="s">
        <v>17534</v>
      </c>
      <c r="D9127" s="1">
        <v>41413.635659722226</v>
      </c>
      <c r="E9127">
        <v>12</v>
      </c>
      <c r="F9127">
        <v>17</v>
      </c>
      <c r="G9127" t="s">
        <v>215</v>
      </c>
    </row>
    <row r="9128" spans="1:7" x14ac:dyDescent="0.2">
      <c r="A9128">
        <v>3.3610797413526701E+17</v>
      </c>
      <c r="B9128" t="s">
        <v>17535</v>
      </c>
      <c r="C9128" t="s">
        <v>17536</v>
      </c>
      <c r="D9128" s="1">
        <v>41413.636111111111</v>
      </c>
      <c r="E9128">
        <v>13</v>
      </c>
      <c r="F9128">
        <v>8</v>
      </c>
      <c r="G9128" t="s">
        <v>215</v>
      </c>
    </row>
    <row r="9129" spans="1:7" x14ac:dyDescent="0.2">
      <c r="A9129">
        <v>3.3610947040289101E+17</v>
      </c>
      <c r="B9129" t="s">
        <v>17537</v>
      </c>
      <c r="C9129" t="e">
        <f>_xlfn.SINGLE( Lord_Sugar much More than anybody knows Dopey), much More - and it will Soon be revealed in detail.</f>
        <v>#NAME?</v>
      </c>
      <c r="D9129" s="1">
        <v>41413.640243055554</v>
      </c>
      <c r="E9129">
        <v>122</v>
      </c>
      <c r="F9129">
        <v>50</v>
      </c>
      <c r="G9129" t="s">
        <v>89</v>
      </c>
    </row>
    <row r="9130" spans="1:7" x14ac:dyDescent="0.2">
      <c r="A9130">
        <v>3.3611058329434899E+17</v>
      </c>
      <c r="B9130" t="s">
        <v>17538</v>
      </c>
      <c r="C9130" t="s">
        <v>17539</v>
      </c>
      <c r="D9130" s="1">
        <v>41413.643310185187</v>
      </c>
      <c r="E9130">
        <v>2</v>
      </c>
      <c r="F9130">
        <v>1</v>
      </c>
      <c r="G9130" t="s">
        <v>89</v>
      </c>
    </row>
    <row r="9131" spans="1:7" x14ac:dyDescent="0.2">
      <c r="A9131">
        <v>3.3611290494645402E+17</v>
      </c>
      <c r="B9131" t="s">
        <v>17540</v>
      </c>
      <c r="C9131" t="s">
        <v>17541</v>
      </c>
      <c r="D9131" s="1">
        <v>41413.649710648147</v>
      </c>
      <c r="E9131">
        <v>145</v>
      </c>
      <c r="F9131">
        <v>81</v>
      </c>
    </row>
    <row r="9132" spans="1:7" x14ac:dyDescent="0.2">
      <c r="A9132">
        <v>3.3613082412045101E+17</v>
      </c>
      <c r="B9132" t="s">
        <v>17542</v>
      </c>
      <c r="C9132" t="s">
        <v>17543</v>
      </c>
      <c r="D9132" s="1">
        <v>41413.699166666665</v>
      </c>
      <c r="E9132">
        <v>77</v>
      </c>
      <c r="F9132">
        <v>52</v>
      </c>
    </row>
    <row r="9133" spans="1:7" x14ac:dyDescent="0.2">
      <c r="A9133">
        <v>3.3615017054477498E+17</v>
      </c>
      <c r="B9133" t="s">
        <v>17544</v>
      </c>
      <c r="C9133" t="s">
        <v>17545</v>
      </c>
      <c r="D9133" s="1">
        <v>41413.752546296295</v>
      </c>
      <c r="E9133">
        <v>17</v>
      </c>
      <c r="F9133">
        <v>4</v>
      </c>
      <c r="G9133" t="s">
        <v>215</v>
      </c>
    </row>
    <row r="9134" spans="1:7" x14ac:dyDescent="0.2">
      <c r="A9134">
        <v>3.3615122411618298E+17</v>
      </c>
      <c r="B9134" t="s">
        <v>17546</v>
      </c>
      <c r="C9134" t="s">
        <v>17547</v>
      </c>
      <c r="D9134" s="1">
        <v>41413.75545138889</v>
      </c>
      <c r="E9134">
        <v>15</v>
      </c>
      <c r="F9134">
        <v>10</v>
      </c>
      <c r="G9134" t="s">
        <v>215</v>
      </c>
    </row>
    <row r="9135" spans="1:7" x14ac:dyDescent="0.2">
      <c r="A9135">
        <v>3.3615505557515002E+17</v>
      </c>
      <c r="B9135" t="s">
        <v>17548</v>
      </c>
      <c r="C9135" t="e">
        <f xml:space="preserve"> RebaForever58 Yes.</f>
        <v>#NAME?</v>
      </c>
      <c r="D9135" s="1">
        <v>41413.766030092593</v>
      </c>
      <c r="E9135">
        <v>1</v>
      </c>
      <c r="F9135">
        <v>0</v>
      </c>
      <c r="G9135" t="s">
        <v>89</v>
      </c>
    </row>
    <row r="9136" spans="1:7" x14ac:dyDescent="0.2">
      <c r="A9136">
        <v>3.3615572621499098E+17</v>
      </c>
      <c r="B9136" t="s">
        <v>17549</v>
      </c>
      <c r="C9136" t="s">
        <v>17550</v>
      </c>
      <c r="D9136" s="1">
        <v>41413.767881944441</v>
      </c>
      <c r="E9136">
        <v>35</v>
      </c>
      <c r="F9136">
        <v>58</v>
      </c>
    </row>
    <row r="9137" spans="1:8" x14ac:dyDescent="0.2">
      <c r="A9137">
        <v>3.3615739207090099E+17</v>
      </c>
      <c r="B9137" t="s">
        <v>17551</v>
      </c>
      <c r="C9137" t="s">
        <v>17552</v>
      </c>
      <c r="D9137" s="1">
        <v>41413.772476851853</v>
      </c>
      <c r="E9137">
        <v>403</v>
      </c>
      <c r="F9137">
        <v>445</v>
      </c>
      <c r="G9137" t="s">
        <v>215</v>
      </c>
    </row>
    <row r="9138" spans="1:8" x14ac:dyDescent="0.2">
      <c r="A9138">
        <v>3.3619588082056301E+17</v>
      </c>
      <c r="B9138" t="s">
        <v>17553</v>
      </c>
      <c r="C9138" t="s">
        <v>17554</v>
      </c>
      <c r="D9138" s="1">
        <v>41413.878680555557</v>
      </c>
      <c r="E9138">
        <v>2</v>
      </c>
      <c r="F9138">
        <v>1</v>
      </c>
      <c r="G9138" t="s">
        <v>89</v>
      </c>
    </row>
    <row r="9139" spans="1:8" x14ac:dyDescent="0.2">
      <c r="A9139">
        <v>3.3621164364411597E+17</v>
      </c>
      <c r="B9139" t="s">
        <v>17555</v>
      </c>
      <c r="C9139" t="s">
        <v>17556</v>
      </c>
      <c r="D9139" s="1">
        <v>41413.9221875</v>
      </c>
      <c r="E9139">
        <v>49</v>
      </c>
      <c r="F9139">
        <v>41</v>
      </c>
    </row>
    <row r="9140" spans="1:8" x14ac:dyDescent="0.2">
      <c r="A9140">
        <v>3.3621247361302099E+17</v>
      </c>
      <c r="B9140" t="s">
        <v>17557</v>
      </c>
      <c r="C9140" t="s">
        <v>17558</v>
      </c>
      <c r="D9140" s="1">
        <v>41413.924467592595</v>
      </c>
      <c r="E9140">
        <v>29</v>
      </c>
      <c r="F9140">
        <v>28</v>
      </c>
      <c r="G9140" t="s">
        <v>215</v>
      </c>
    </row>
    <row r="9141" spans="1:8" x14ac:dyDescent="0.2">
      <c r="A9141">
        <v>3.3621363585885299E+17</v>
      </c>
      <c r="B9141" t="s">
        <v>17559</v>
      </c>
      <c r="C9141" t="s">
        <v>17560</v>
      </c>
      <c r="D9141" s="1">
        <v>41413.927673611113</v>
      </c>
      <c r="E9141">
        <v>9</v>
      </c>
      <c r="F9141">
        <v>7</v>
      </c>
      <c r="G9141" t="e">
        <f>InaMaziarcz</f>
        <v>#NAME?</v>
      </c>
    </row>
    <row r="9142" spans="1:8" x14ac:dyDescent="0.2">
      <c r="A9142">
        <v>3.3642294096496602E+17</v>
      </c>
      <c r="B9142" t="s">
        <v>17561</v>
      </c>
      <c r="C9142" t="s">
        <v>17562</v>
      </c>
      <c r="D9142" s="1">
        <v>41414.505254629628</v>
      </c>
      <c r="E9142">
        <v>9</v>
      </c>
      <c r="F9142">
        <v>1</v>
      </c>
      <c r="G9142" t="s">
        <v>215</v>
      </c>
      <c r="H9142" t="s">
        <v>390</v>
      </c>
    </row>
    <row r="9143" spans="1:8" x14ac:dyDescent="0.2">
      <c r="A9143">
        <v>3.3642350858011802E+17</v>
      </c>
      <c r="B9143" t="s">
        <v>17563</v>
      </c>
      <c r="C9143" t="s">
        <v>17564</v>
      </c>
      <c r="D9143" s="1">
        <v>41414.50681712963</v>
      </c>
      <c r="E9143">
        <v>105</v>
      </c>
      <c r="F9143">
        <v>60</v>
      </c>
      <c r="G9143" t="s">
        <v>576</v>
      </c>
    </row>
    <row r="9144" spans="1:8" x14ac:dyDescent="0.2">
      <c r="A9144">
        <v>3.3642406422053197E+17</v>
      </c>
      <c r="B9144" t="s">
        <v>17565</v>
      </c>
      <c r="C9144" t="s">
        <v>17566</v>
      </c>
      <c r="D9144" s="1">
        <v>41414.508356481485</v>
      </c>
      <c r="E9144">
        <v>10</v>
      </c>
      <c r="F9144">
        <v>8</v>
      </c>
      <c r="G9144" t="s">
        <v>17567</v>
      </c>
    </row>
    <row r="9145" spans="1:8" x14ac:dyDescent="0.2">
      <c r="A9145">
        <v>3.3642431777878797E+17</v>
      </c>
      <c r="B9145" t="s">
        <v>17568</v>
      </c>
      <c r="C9145" t="s">
        <v>17569</v>
      </c>
      <c r="D9145" s="1">
        <v>41414.509050925924</v>
      </c>
      <c r="E9145">
        <v>10</v>
      </c>
      <c r="F9145">
        <v>8</v>
      </c>
      <c r="G9145" t="s">
        <v>215</v>
      </c>
    </row>
    <row r="9146" spans="1:8" x14ac:dyDescent="0.2">
      <c r="A9146">
        <v>3.3642618295223002E+17</v>
      </c>
      <c r="B9146" t="s">
        <v>17570</v>
      </c>
      <c r="C9146" t="s">
        <v>17571</v>
      </c>
      <c r="D9146" s="1">
        <v>41414.514201388891</v>
      </c>
      <c r="E9146">
        <v>53</v>
      </c>
      <c r="F9146">
        <v>42</v>
      </c>
    </row>
    <row r="9147" spans="1:8" x14ac:dyDescent="0.2">
      <c r="A9147">
        <v>3.3642818537587501E+17</v>
      </c>
      <c r="B9147" t="s">
        <v>17572</v>
      </c>
      <c r="C9147" t="s">
        <v>17573</v>
      </c>
      <c r="D9147" s="1">
        <v>41414.51972222222</v>
      </c>
      <c r="E9147">
        <v>44</v>
      </c>
      <c r="F9147">
        <v>42</v>
      </c>
    </row>
    <row r="9148" spans="1:8" x14ac:dyDescent="0.2">
      <c r="A9148">
        <v>3.3642983670691802E+17</v>
      </c>
      <c r="B9148" t="s">
        <v>17574</v>
      </c>
      <c r="C9148" t="s">
        <v>17575</v>
      </c>
      <c r="D9148" s="1">
        <v>41414.524282407408</v>
      </c>
      <c r="E9148">
        <v>23</v>
      </c>
      <c r="F9148">
        <v>20</v>
      </c>
    </row>
    <row r="9149" spans="1:8" x14ac:dyDescent="0.2">
      <c r="A9149">
        <v>3.3643136310640602E+17</v>
      </c>
      <c r="B9149" t="s">
        <v>17576</v>
      </c>
      <c r="C9149" t="s">
        <v>17577</v>
      </c>
      <c r="D9149" s="1">
        <v>41414.528495370374</v>
      </c>
      <c r="E9149">
        <v>13</v>
      </c>
      <c r="F9149">
        <v>6</v>
      </c>
      <c r="G9149" t="s">
        <v>576</v>
      </c>
    </row>
    <row r="9150" spans="1:8" x14ac:dyDescent="0.2">
      <c r="A9150">
        <v>3.3643192488731002E+17</v>
      </c>
      <c r="B9150" t="s">
        <v>17578</v>
      </c>
      <c r="C9150" t="s">
        <v>17579</v>
      </c>
      <c r="D9150" s="1">
        <v>41414.530046296299</v>
      </c>
      <c r="E9150">
        <v>27</v>
      </c>
      <c r="F9150">
        <v>30</v>
      </c>
      <c r="G9150" t="s">
        <v>215</v>
      </c>
    </row>
    <row r="9151" spans="1:8" x14ac:dyDescent="0.2">
      <c r="A9151">
        <v>3.3643499768473997E+17</v>
      </c>
      <c r="B9151" t="s">
        <v>17580</v>
      </c>
      <c r="C9151" t="s">
        <v>17581</v>
      </c>
      <c r="D9151" s="1">
        <v>41414.538518518515</v>
      </c>
      <c r="E9151">
        <v>19</v>
      </c>
      <c r="F9151">
        <v>19</v>
      </c>
      <c r="G9151" t="s">
        <v>576</v>
      </c>
    </row>
    <row r="9152" spans="1:8" x14ac:dyDescent="0.2">
      <c r="A9152">
        <v>3.3643569200564998E+17</v>
      </c>
      <c r="B9152" t="s">
        <v>17582</v>
      </c>
      <c r="C9152" t="s">
        <v>17583</v>
      </c>
      <c r="D9152" s="1">
        <v>41414.540439814817</v>
      </c>
      <c r="E9152">
        <v>18</v>
      </c>
      <c r="F9152">
        <v>18</v>
      </c>
      <c r="G9152" t="s">
        <v>576</v>
      </c>
    </row>
    <row r="9153" spans="1:8" x14ac:dyDescent="0.2">
      <c r="A9153">
        <v>3.3644115201217702E+17</v>
      </c>
      <c r="B9153" t="s">
        <v>17584</v>
      </c>
      <c r="C9153" t="s">
        <v>17585</v>
      </c>
      <c r="D9153" s="1">
        <v>41414.555509259262</v>
      </c>
      <c r="E9153">
        <v>16</v>
      </c>
      <c r="F9153">
        <v>11</v>
      </c>
      <c r="G9153" t="s">
        <v>215</v>
      </c>
    </row>
    <row r="9154" spans="1:8" x14ac:dyDescent="0.2">
      <c r="A9154">
        <v>3.36441455822376E+17</v>
      </c>
      <c r="B9154" t="s">
        <v>17586</v>
      </c>
      <c r="C9154" t="s">
        <v>17587</v>
      </c>
      <c r="D9154" s="1">
        <v>41414.556342592594</v>
      </c>
      <c r="E9154">
        <v>11</v>
      </c>
      <c r="F9154">
        <v>18</v>
      </c>
      <c r="G9154" t="s">
        <v>215</v>
      </c>
      <c r="H9154" t="s">
        <v>390</v>
      </c>
    </row>
    <row r="9155" spans="1:8" x14ac:dyDescent="0.2">
      <c r="A9155">
        <v>3.3644262473295398E+17</v>
      </c>
      <c r="B9155" t="s">
        <v>17588</v>
      </c>
      <c r="C9155" t="s">
        <v>17589</v>
      </c>
      <c r="D9155" s="1">
        <v>41414.559571759259</v>
      </c>
      <c r="E9155">
        <v>24</v>
      </c>
      <c r="F9155">
        <v>20</v>
      </c>
      <c r="G9155" t="s">
        <v>215</v>
      </c>
    </row>
    <row r="9156" spans="1:8" x14ac:dyDescent="0.2">
      <c r="A9156">
        <v>3.36459518424776E+17</v>
      </c>
      <c r="B9156" t="s">
        <v>17590</v>
      </c>
      <c r="C9156" t="s">
        <v>17591</v>
      </c>
      <c r="D9156" s="1">
        <v>41414.606180555558</v>
      </c>
      <c r="E9156">
        <v>11</v>
      </c>
      <c r="F9156">
        <v>6</v>
      </c>
      <c r="G9156" t="s">
        <v>17592</v>
      </c>
    </row>
    <row r="9157" spans="1:8" x14ac:dyDescent="0.2">
      <c r="A9157">
        <v>3.3646017380995802E+17</v>
      </c>
      <c r="B9157" t="s">
        <v>17593</v>
      </c>
      <c r="C9157" t="s">
        <v>17594</v>
      </c>
      <c r="D9157" s="1">
        <v>41414.607997685183</v>
      </c>
      <c r="E9157">
        <v>13</v>
      </c>
      <c r="F9157">
        <v>5</v>
      </c>
      <c r="G9157" t="s">
        <v>215</v>
      </c>
    </row>
    <row r="9158" spans="1:8" x14ac:dyDescent="0.2">
      <c r="A9158">
        <v>3.3646144900839802E+17</v>
      </c>
      <c r="B9158" t="s">
        <v>17595</v>
      </c>
      <c r="C9158" t="s">
        <v>17596</v>
      </c>
      <c r="D9158" s="1">
        <v>41414.611516203702</v>
      </c>
      <c r="E9158">
        <v>8</v>
      </c>
      <c r="F9158">
        <v>2</v>
      </c>
      <c r="G9158" t="s">
        <v>215</v>
      </c>
    </row>
    <row r="9159" spans="1:8" x14ac:dyDescent="0.2">
      <c r="A9159">
        <v>3.3646175391752998E+17</v>
      </c>
      <c r="B9159" t="s">
        <v>17597</v>
      </c>
      <c r="C9159" t="s">
        <v>17598</v>
      </c>
      <c r="D9159" s="1">
        <v>41414.612349537034</v>
      </c>
      <c r="E9159">
        <v>12</v>
      </c>
      <c r="F9159">
        <v>2</v>
      </c>
      <c r="G9159" t="s">
        <v>576</v>
      </c>
    </row>
    <row r="9160" spans="1:8" x14ac:dyDescent="0.2">
      <c r="A9160">
        <v>3.3646469519836698E+17</v>
      </c>
      <c r="B9160" t="s">
        <v>17599</v>
      </c>
      <c r="C9160" t="s">
        <v>17600</v>
      </c>
      <c r="D9160" s="1">
        <v>41414.620474537034</v>
      </c>
      <c r="E9160">
        <v>14</v>
      </c>
      <c r="F9160">
        <v>11</v>
      </c>
      <c r="G9160" t="s">
        <v>215</v>
      </c>
    </row>
    <row r="9161" spans="1:8" x14ac:dyDescent="0.2">
      <c r="A9161">
        <v>3.3646633800237402E+17</v>
      </c>
      <c r="B9161" t="s">
        <v>17601</v>
      </c>
      <c r="C9161" t="s">
        <v>17602</v>
      </c>
      <c r="D9161" s="1">
        <v>41414.625</v>
      </c>
      <c r="E9161">
        <v>16</v>
      </c>
      <c r="F9161">
        <v>16</v>
      </c>
      <c r="G9161" t="s">
        <v>215</v>
      </c>
    </row>
    <row r="9162" spans="1:8" x14ac:dyDescent="0.2">
      <c r="A9162">
        <v>3.3647003416568198E+17</v>
      </c>
      <c r="B9162" t="s">
        <v>17603</v>
      </c>
      <c r="C9162" t="s">
        <v>17604</v>
      </c>
      <c r="D9162" s="1">
        <v>41414.635208333333</v>
      </c>
      <c r="E9162">
        <v>23</v>
      </c>
      <c r="F9162">
        <v>19</v>
      </c>
      <c r="G9162" t="s">
        <v>215</v>
      </c>
    </row>
    <row r="9163" spans="1:8" x14ac:dyDescent="0.2">
      <c r="A9163">
        <v>3.3649268339467802E+17</v>
      </c>
      <c r="B9163" t="s">
        <v>17605</v>
      </c>
      <c r="C9163" t="e">
        <f>_xlfn.SINGLE( beverly_buck great), enjoy the hotel.</f>
        <v>#NAME?</v>
      </c>
      <c r="D9163" s="1">
        <v>41414.697708333333</v>
      </c>
      <c r="E9163">
        <v>2</v>
      </c>
      <c r="F9163">
        <v>1</v>
      </c>
      <c r="G9163" t="s">
        <v>89</v>
      </c>
    </row>
    <row r="9164" spans="1:8" x14ac:dyDescent="0.2">
      <c r="A9164">
        <v>3.3649319669361402E+17</v>
      </c>
      <c r="B9164" t="s">
        <v>17606</v>
      </c>
      <c r="C9164" t="s">
        <v>17607</v>
      </c>
      <c r="D9164" s="1">
        <v>41414.699120370373</v>
      </c>
      <c r="E9164">
        <v>1</v>
      </c>
      <c r="F9164">
        <v>0</v>
      </c>
      <c r="G9164" t="s">
        <v>89</v>
      </c>
    </row>
    <row r="9165" spans="1:8" x14ac:dyDescent="0.2">
      <c r="A9165">
        <v>3.36527179800264E+17</v>
      </c>
      <c r="B9165" t="s">
        <v>17608</v>
      </c>
      <c r="C9165" t="s">
        <v>17609</v>
      </c>
      <c r="D9165" s="1">
        <v>41414.792893518519</v>
      </c>
      <c r="E9165">
        <v>34</v>
      </c>
      <c r="F9165">
        <v>58</v>
      </c>
      <c r="G9165" t="s">
        <v>546</v>
      </c>
    </row>
    <row r="9166" spans="1:8" x14ac:dyDescent="0.2">
      <c r="A9166">
        <v>3.3653240048399098E+17</v>
      </c>
      <c r="B9166" t="s">
        <v>17610</v>
      </c>
      <c r="C9166" t="s">
        <v>17611</v>
      </c>
      <c r="D9166" s="1">
        <v>41414.807303240741</v>
      </c>
      <c r="E9166">
        <v>42</v>
      </c>
      <c r="F9166">
        <v>46</v>
      </c>
      <c r="G9166" t="s">
        <v>215</v>
      </c>
    </row>
    <row r="9167" spans="1:8" x14ac:dyDescent="0.2">
      <c r="A9167">
        <v>3.3653417921703501E+17</v>
      </c>
      <c r="B9167" t="s">
        <v>17612</v>
      </c>
      <c r="C9167" t="s">
        <v>17613</v>
      </c>
      <c r="D9167" s="1">
        <v>41414.812210648146</v>
      </c>
      <c r="E9167">
        <v>4</v>
      </c>
      <c r="F9167">
        <v>4</v>
      </c>
      <c r="G9167" t="s">
        <v>215</v>
      </c>
    </row>
    <row r="9168" spans="1:8" x14ac:dyDescent="0.2">
      <c r="A9168">
        <v>3.3653474328380998E+17</v>
      </c>
      <c r="B9168" t="s">
        <v>17614</v>
      </c>
      <c r="C9168" t="e">
        <f>_xlfn.SINGLE( denicarter very nice Denise), Thank you.</f>
        <v>#NAME?</v>
      </c>
      <c r="D9168" s="1">
        <v>41414.813761574071</v>
      </c>
      <c r="E9168">
        <v>1</v>
      </c>
      <c r="F9168">
        <v>2</v>
      </c>
      <c r="G9168" t="s">
        <v>89</v>
      </c>
    </row>
    <row r="9169" spans="1:8" x14ac:dyDescent="0.2">
      <c r="A9169">
        <v>3.3653517687837901E+17</v>
      </c>
      <c r="B9169" t="s">
        <v>17615</v>
      </c>
      <c r="C9169" t="e">
        <f xml:space="preserve"> Y0landaRiggins Thanks.</f>
        <v>#NAME?</v>
      </c>
      <c r="D9169" s="1">
        <v>41414.814965277779</v>
      </c>
      <c r="E9169">
        <v>1</v>
      </c>
      <c r="F9169">
        <v>1</v>
      </c>
      <c r="G9169" t="s">
        <v>89</v>
      </c>
    </row>
    <row r="9170" spans="1:8" x14ac:dyDescent="0.2">
      <c r="A9170">
        <v>3.36536014329896E+17</v>
      </c>
      <c r="B9170" t="s">
        <v>17616</v>
      </c>
      <c r="C9170" t="e">
        <f xml:space="preserve"> cous13 Thanks.</f>
        <v>#NAME?</v>
      </c>
      <c r="D9170" s="1">
        <v>41414.817280092589</v>
      </c>
      <c r="E9170">
        <v>4</v>
      </c>
      <c r="F9170">
        <v>1</v>
      </c>
      <c r="G9170" t="s">
        <v>89</v>
      </c>
    </row>
    <row r="9171" spans="1:8" x14ac:dyDescent="0.2">
      <c r="A9171">
        <v>3.3653622430514298E+17</v>
      </c>
      <c r="B9171" t="s">
        <v>17617</v>
      </c>
      <c r="C9171" t="e">
        <f>dave_twit29 Thanks Dave.</f>
        <v>#NAME?</v>
      </c>
      <c r="D9171" s="1">
        <v>41414.817858796298</v>
      </c>
      <c r="E9171">
        <v>1</v>
      </c>
      <c r="F9171">
        <v>2</v>
      </c>
      <c r="G9171" t="e">
        <f>dave_twit29</f>
        <v>#NAME?</v>
      </c>
    </row>
    <row r="9172" spans="1:8" x14ac:dyDescent="0.2">
      <c r="A9172">
        <v>3.3654039685748301E+17</v>
      </c>
      <c r="B9172" t="s">
        <v>17618</v>
      </c>
      <c r="C9172" t="s">
        <v>17619</v>
      </c>
      <c r="D9172" s="1">
        <v>41414.829363425924</v>
      </c>
      <c r="E9172">
        <v>48</v>
      </c>
      <c r="F9172">
        <v>50</v>
      </c>
      <c r="G9172" t="s">
        <v>215</v>
      </c>
    </row>
    <row r="9173" spans="1:8" x14ac:dyDescent="0.2">
      <c r="A9173">
        <v>3.3655881603443501E+17</v>
      </c>
      <c r="B9173" t="s">
        <v>17620</v>
      </c>
      <c r="C9173" t="s">
        <v>17621</v>
      </c>
      <c r="D9173" s="1">
        <v>41414.880196759259</v>
      </c>
      <c r="E9173">
        <v>166</v>
      </c>
      <c r="F9173">
        <v>170</v>
      </c>
      <c r="G9173" t="s">
        <v>215</v>
      </c>
    </row>
    <row r="9174" spans="1:8" x14ac:dyDescent="0.2">
      <c r="A9174">
        <v>3.3656300031405197E+17</v>
      </c>
      <c r="B9174" t="s">
        <v>17622</v>
      </c>
      <c r="C9174" t="s">
        <v>17623</v>
      </c>
      <c r="D9174" s="1">
        <v>41414.891736111109</v>
      </c>
      <c r="E9174">
        <v>215</v>
      </c>
      <c r="F9174">
        <v>102</v>
      </c>
    </row>
    <row r="9175" spans="1:8" x14ac:dyDescent="0.2">
      <c r="A9175">
        <v>3.3657335280843898E+17</v>
      </c>
      <c r="B9175" t="s">
        <v>17624</v>
      </c>
      <c r="C9175" t="e">
        <f>_xlfn.SINGLE(CassandraJ0y _xlfn.SINGLE( LilJon Thank you.))</f>
        <v>#NAME?</v>
      </c>
      <c r="D9175" s="1">
        <v>41414.920312499999</v>
      </c>
      <c r="E9175">
        <v>1</v>
      </c>
      <c r="F9175">
        <v>1</v>
      </c>
      <c r="G9175" t="s">
        <v>17625</v>
      </c>
    </row>
    <row r="9176" spans="1:8" x14ac:dyDescent="0.2">
      <c r="A9176">
        <v>3.3657438329440198E+17</v>
      </c>
      <c r="B9176" t="s">
        <v>17626</v>
      </c>
      <c r="C9176" t="e">
        <f>_xlfn.SINGLE( Nic_Keller _xlfn.SINGLE( LilJon Thanks.))</f>
        <v>#NAME?</v>
      </c>
      <c r="D9176" s="1">
        <v>41414.923148148147</v>
      </c>
      <c r="E9176">
        <v>1</v>
      </c>
      <c r="F9176">
        <v>3</v>
      </c>
      <c r="G9176" t="s">
        <v>215</v>
      </c>
    </row>
    <row r="9177" spans="1:8" x14ac:dyDescent="0.2">
      <c r="A9177">
        <v>3.3657786401307398E+17</v>
      </c>
      <c r="B9177" t="s">
        <v>17627</v>
      </c>
      <c r="C9177" t="s">
        <v>17628</v>
      </c>
      <c r="D9177" s="1">
        <v>41414.932754629626</v>
      </c>
      <c r="E9177">
        <v>28</v>
      </c>
      <c r="F9177">
        <v>12</v>
      </c>
      <c r="G9177" t="s">
        <v>89</v>
      </c>
    </row>
    <row r="9178" spans="1:8" x14ac:dyDescent="0.2">
      <c r="A9178">
        <v>3.3664189366653702E+17</v>
      </c>
      <c r="B9178" t="s">
        <v>17629</v>
      </c>
      <c r="C9178" t="s">
        <v>17630</v>
      </c>
      <c r="D9178" s="1">
        <v>41415.109444444446</v>
      </c>
      <c r="E9178">
        <v>75</v>
      </c>
      <c r="F9178">
        <v>98</v>
      </c>
      <c r="G9178" t="s">
        <v>89</v>
      </c>
    </row>
    <row r="9179" spans="1:8" x14ac:dyDescent="0.2">
      <c r="A9179">
        <v>3.3667620111450502E+17</v>
      </c>
      <c r="B9179" t="s">
        <v>17631</v>
      </c>
      <c r="C9179" t="s">
        <v>17632</v>
      </c>
      <c r="D9179" s="1">
        <v>41415.20412037037</v>
      </c>
      <c r="E9179">
        <v>343</v>
      </c>
      <c r="F9179">
        <v>244</v>
      </c>
      <c r="G9179" t="s">
        <v>215</v>
      </c>
    </row>
    <row r="9180" spans="1:8" x14ac:dyDescent="0.2">
      <c r="A9180">
        <v>3.3672544913889997E+17</v>
      </c>
      <c r="B9180" t="s">
        <v>17633</v>
      </c>
      <c r="C9180" t="s">
        <v>17634</v>
      </c>
      <c r="D9180" s="1">
        <v>41415.340011574073</v>
      </c>
      <c r="E9180">
        <v>25</v>
      </c>
      <c r="F9180">
        <v>31</v>
      </c>
      <c r="G9180" t="s">
        <v>215</v>
      </c>
    </row>
    <row r="9181" spans="1:8" x14ac:dyDescent="0.2">
      <c r="A9181">
        <v>3.3672835728893901E+17</v>
      </c>
      <c r="B9181" t="s">
        <v>17635</v>
      </c>
      <c r="C9181" t="s">
        <v>17636</v>
      </c>
      <c r="D9181" s="1">
        <v>41415.348043981481</v>
      </c>
      <c r="E9181">
        <v>45</v>
      </c>
      <c r="F9181">
        <v>26</v>
      </c>
      <c r="G9181" t="s">
        <v>576</v>
      </c>
    </row>
    <row r="9182" spans="1:8" x14ac:dyDescent="0.2">
      <c r="A9182">
        <v>3.36731406329864E+17</v>
      </c>
      <c r="B9182" t="s">
        <v>17637</v>
      </c>
      <c r="C9182" t="s">
        <v>17638</v>
      </c>
      <c r="D9182" s="1">
        <v>41415.356458333335</v>
      </c>
      <c r="E9182">
        <v>15</v>
      </c>
      <c r="F9182">
        <v>20</v>
      </c>
      <c r="G9182" t="s">
        <v>487</v>
      </c>
      <c r="H9182" t="s">
        <v>390</v>
      </c>
    </row>
    <row r="9183" spans="1:8" x14ac:dyDescent="0.2">
      <c r="A9183">
        <v>3.3673307805779898E+17</v>
      </c>
      <c r="B9183" t="s">
        <v>17639</v>
      </c>
      <c r="C9183" t="s">
        <v>17640</v>
      </c>
      <c r="D9183" s="1">
        <v>41415.361064814817</v>
      </c>
      <c r="E9183">
        <v>34</v>
      </c>
      <c r="F9183">
        <v>32</v>
      </c>
      <c r="G9183" t="s">
        <v>487</v>
      </c>
    </row>
    <row r="9184" spans="1:8" x14ac:dyDescent="0.2">
      <c r="A9184">
        <v>3.3681253534704397E+17</v>
      </c>
      <c r="B9184" t="s">
        <v>17641</v>
      </c>
      <c r="C9184" t="s">
        <v>17642</v>
      </c>
      <c r="D9184" s="1">
        <v>41415.580324074072</v>
      </c>
      <c r="E9184">
        <v>70</v>
      </c>
      <c r="F9184">
        <v>88</v>
      </c>
      <c r="G9184" t="s">
        <v>215</v>
      </c>
    </row>
    <row r="9185" spans="1:7" x14ac:dyDescent="0.2">
      <c r="A9185">
        <v>3.3687722289384998E+17</v>
      </c>
      <c r="B9185" t="s">
        <v>17643</v>
      </c>
      <c r="C9185" t="s">
        <v>17644</v>
      </c>
      <c r="D9185" s="1">
        <v>41415.758831018517</v>
      </c>
      <c r="E9185">
        <v>3</v>
      </c>
      <c r="F9185">
        <v>4</v>
      </c>
      <c r="G9185" t="s">
        <v>215</v>
      </c>
    </row>
    <row r="9186" spans="1:7" x14ac:dyDescent="0.2">
      <c r="A9186">
        <v>3.3687744613987898E+17</v>
      </c>
      <c r="B9186" t="s">
        <v>17645</v>
      </c>
      <c r="C9186" t="e">
        <f>christinefox02 see You later.</f>
        <v>#NAME?</v>
      </c>
      <c r="D9186" s="1">
        <v>41415.759444444448</v>
      </c>
      <c r="E9186">
        <v>3</v>
      </c>
      <c r="F9186">
        <v>1</v>
      </c>
      <c r="G9186" t="e">
        <f>christinefox02</f>
        <v>#NAME?</v>
      </c>
    </row>
    <row r="9187" spans="1:7" x14ac:dyDescent="0.2">
      <c r="A9187">
        <v>3.3689095482285197E+17</v>
      </c>
      <c r="B9187" t="s">
        <v>17646</v>
      </c>
      <c r="C9187" t="e">
        <f>_xlfn.SINGLE(Van_in_DC _xlfn.SINGLE( DannyZuker Thanks Van))--so True.</f>
        <v>#NAME?</v>
      </c>
      <c r="D9187" s="1">
        <v>41415.796724537038</v>
      </c>
      <c r="E9187">
        <v>2</v>
      </c>
      <c r="F9187">
        <v>1</v>
      </c>
      <c r="G9187" t="s">
        <v>17647</v>
      </c>
    </row>
    <row r="9188" spans="1:7" x14ac:dyDescent="0.2">
      <c r="A9188">
        <v>3.3689995275418803E+17</v>
      </c>
      <c r="B9188" t="s">
        <v>17648</v>
      </c>
      <c r="C9188" t="e">
        <f>_xlfn.SINGLE( JillToma Hi Amy), see You soon.</f>
        <v>#NAME?</v>
      </c>
      <c r="D9188" s="1">
        <v>41415.821550925924</v>
      </c>
      <c r="E9188">
        <v>1</v>
      </c>
      <c r="F9188">
        <v>2</v>
      </c>
      <c r="G9188" t="s">
        <v>89</v>
      </c>
    </row>
    <row r="9189" spans="1:7" x14ac:dyDescent="0.2">
      <c r="A9189">
        <v>3.3690942613082099E+17</v>
      </c>
      <c r="B9189" t="s">
        <v>17649</v>
      </c>
      <c r="C9189" t="s">
        <v>17650</v>
      </c>
      <c r="D9189" s="1">
        <v>41415.847696759258</v>
      </c>
      <c r="E9189">
        <v>99</v>
      </c>
      <c r="F9189">
        <v>84</v>
      </c>
    </row>
    <row r="9190" spans="1:7" x14ac:dyDescent="0.2">
      <c r="A9190">
        <v>3.3691541251832998E+17</v>
      </c>
      <c r="B9190" t="s">
        <v>17651</v>
      </c>
      <c r="C9190" t="s">
        <v>17652</v>
      </c>
      <c r="D9190" s="1">
        <v>41415.864212962966</v>
      </c>
      <c r="E9190">
        <v>354</v>
      </c>
      <c r="F9190">
        <v>248</v>
      </c>
    </row>
    <row r="9191" spans="1:7" x14ac:dyDescent="0.2">
      <c r="A9191">
        <v>3.3692332375159603E+17</v>
      </c>
      <c r="B9191" t="s">
        <v>17653</v>
      </c>
      <c r="C9191" t="s">
        <v>17654</v>
      </c>
      <c r="D9191" s="1">
        <v>41415.886041666665</v>
      </c>
      <c r="E9191">
        <v>190</v>
      </c>
      <c r="F9191">
        <v>101</v>
      </c>
    </row>
    <row r="9192" spans="1:7" x14ac:dyDescent="0.2">
      <c r="A9192">
        <v>3.3693829360427002E+17</v>
      </c>
      <c r="B9192" t="s">
        <v>17655</v>
      </c>
      <c r="C9192" t="s">
        <v>17656</v>
      </c>
      <c r="D9192" s="1">
        <v>41415.927349537036</v>
      </c>
      <c r="E9192">
        <v>60</v>
      </c>
      <c r="F9192">
        <v>58</v>
      </c>
      <c r="G9192" t="s">
        <v>89</v>
      </c>
    </row>
    <row r="9193" spans="1:7" x14ac:dyDescent="0.2">
      <c r="A9193">
        <v>3.3728072567608902E+17</v>
      </c>
      <c r="B9193" t="s">
        <v>17657</v>
      </c>
      <c r="C9193" t="e">
        <f xml:space="preserve"> EMTgoneNUTZ Thanks Tanja</f>
        <v>#NAME?</v>
      </c>
      <c r="D9193" s="1">
        <v>41416.872291666667</v>
      </c>
      <c r="E9193">
        <v>0</v>
      </c>
      <c r="F9193">
        <v>0</v>
      </c>
      <c r="G9193" t="s">
        <v>89</v>
      </c>
    </row>
    <row r="9194" spans="1:7" x14ac:dyDescent="0.2">
      <c r="A9194">
        <v>3.3728494479776499E+17</v>
      </c>
      <c r="B9194" t="s">
        <v>17658</v>
      </c>
      <c r="C9194" t="s">
        <v>17659</v>
      </c>
      <c r="D9194" s="1">
        <v>41416.883923611109</v>
      </c>
      <c r="E9194">
        <v>27</v>
      </c>
      <c r="F9194">
        <v>16</v>
      </c>
    </row>
    <row r="9195" spans="1:7" x14ac:dyDescent="0.2">
      <c r="A9195">
        <v>3.3728518216603597E+17</v>
      </c>
      <c r="B9195" t="s">
        <v>17660</v>
      </c>
      <c r="C9195" t="s">
        <v>17661</v>
      </c>
      <c r="D9195" s="1">
        <v>41416.884583333333</v>
      </c>
      <c r="E9195">
        <v>24</v>
      </c>
      <c r="F9195">
        <v>14</v>
      </c>
      <c r="G9195" t="s">
        <v>89</v>
      </c>
    </row>
    <row r="9196" spans="1:7" x14ac:dyDescent="0.2">
      <c r="A9196">
        <v>3.3728520858595699E+17</v>
      </c>
      <c r="B9196" t="s">
        <v>17662</v>
      </c>
      <c r="C9196" t="s">
        <v>17663</v>
      </c>
      <c r="D9196" s="1">
        <v>41416.884652777779</v>
      </c>
      <c r="E9196">
        <v>18</v>
      </c>
      <c r="F9196">
        <v>14</v>
      </c>
      <c r="G9196" t="s">
        <v>89</v>
      </c>
    </row>
    <row r="9197" spans="1:7" x14ac:dyDescent="0.2">
      <c r="A9197">
        <v>3.3728539643202701E+17</v>
      </c>
      <c r="B9197" t="s">
        <v>17664</v>
      </c>
      <c r="C9197" t="s">
        <v>17665</v>
      </c>
      <c r="D9197" s="1">
        <v>41416.88517361111</v>
      </c>
      <c r="E9197">
        <v>16</v>
      </c>
      <c r="F9197">
        <v>10</v>
      </c>
      <c r="G9197" t="s">
        <v>89</v>
      </c>
    </row>
    <row r="9198" spans="1:7" x14ac:dyDescent="0.2">
      <c r="A9198">
        <v>3.3728569986057402E+17</v>
      </c>
      <c r="B9198" t="s">
        <v>17666</v>
      </c>
      <c r="C9198" t="s">
        <v>17667</v>
      </c>
      <c r="D9198" s="1">
        <v>41416.886006944442</v>
      </c>
      <c r="E9198">
        <v>123</v>
      </c>
      <c r="F9198">
        <v>141</v>
      </c>
      <c r="G9198" t="s">
        <v>89</v>
      </c>
    </row>
    <row r="9199" spans="1:7" x14ac:dyDescent="0.2">
      <c r="A9199">
        <v>3.3728832161513798E+17</v>
      </c>
      <c r="B9199" t="s">
        <v>17668</v>
      </c>
      <c r="C9199" t="s">
        <v>17669</v>
      </c>
      <c r="D9199" s="1">
        <v>41416.893252314818</v>
      </c>
      <c r="E9199">
        <v>52</v>
      </c>
      <c r="F9199">
        <v>18</v>
      </c>
    </row>
    <row r="9200" spans="1:7" x14ac:dyDescent="0.2">
      <c r="A9200">
        <v>3.3728991094178202E+17</v>
      </c>
      <c r="B9200" t="s">
        <v>17670</v>
      </c>
      <c r="C9200" t="s">
        <v>17671</v>
      </c>
      <c r="D9200" s="1">
        <v>41416.897627314815</v>
      </c>
      <c r="E9200">
        <v>20</v>
      </c>
      <c r="F9200">
        <v>8</v>
      </c>
      <c r="G9200" t="s">
        <v>17672</v>
      </c>
    </row>
    <row r="9201" spans="1:8" x14ac:dyDescent="0.2">
      <c r="A9201">
        <v>3.3729001004900301E+17</v>
      </c>
      <c r="B9201" t="s">
        <v>17673</v>
      </c>
      <c r="C9201" t="s">
        <v>17674</v>
      </c>
      <c r="D9201" s="1">
        <v>41416.897905092592</v>
      </c>
      <c r="E9201">
        <v>235</v>
      </c>
      <c r="F9201">
        <v>109</v>
      </c>
    </row>
    <row r="9202" spans="1:8" x14ac:dyDescent="0.2">
      <c r="A9202">
        <v>3.3729255653677798E+17</v>
      </c>
      <c r="B9202" t="s">
        <v>17675</v>
      </c>
      <c r="C9202" t="s">
        <v>17676</v>
      </c>
      <c r="D9202" s="1">
        <v>41416.904930555553</v>
      </c>
      <c r="E9202">
        <v>25</v>
      </c>
      <c r="F9202">
        <v>9</v>
      </c>
      <c r="G9202" t="s">
        <v>89</v>
      </c>
    </row>
    <row r="9203" spans="1:8" x14ac:dyDescent="0.2">
      <c r="A9203">
        <v>3.3729272987059398E+17</v>
      </c>
      <c r="B9203" t="s">
        <v>17677</v>
      </c>
      <c r="C9203" t="s">
        <v>17678</v>
      </c>
      <c r="D9203" s="1">
        <v>41416.905416666668</v>
      </c>
      <c r="E9203">
        <v>28</v>
      </c>
      <c r="F9203">
        <v>12</v>
      </c>
      <c r="G9203" t="s">
        <v>89</v>
      </c>
    </row>
    <row r="9204" spans="1:8" x14ac:dyDescent="0.2">
      <c r="A9204">
        <v>3.3729393384975098E+17</v>
      </c>
      <c r="B9204" t="s">
        <v>17679</v>
      </c>
      <c r="C9204" t="s">
        <v>17680</v>
      </c>
      <c r="D9204" s="1">
        <v>41416.908738425926</v>
      </c>
      <c r="E9204">
        <v>9</v>
      </c>
      <c r="F9204">
        <v>4</v>
      </c>
      <c r="G9204" t="s">
        <v>89</v>
      </c>
    </row>
    <row r="9205" spans="1:8" x14ac:dyDescent="0.2">
      <c r="A9205">
        <v>3.3729406493851597E+17</v>
      </c>
      <c r="B9205" t="s">
        <v>17681</v>
      </c>
      <c r="C9205" t="s">
        <v>17682</v>
      </c>
      <c r="D9205" s="1">
        <v>41416.909097222226</v>
      </c>
      <c r="E9205">
        <v>35</v>
      </c>
      <c r="F9205">
        <v>27</v>
      </c>
      <c r="G9205" t="s">
        <v>215</v>
      </c>
    </row>
    <row r="9206" spans="1:8" x14ac:dyDescent="0.2">
      <c r="A9206">
        <v>3.3729439253043597E+17</v>
      </c>
      <c r="B9206" t="s">
        <v>17683</v>
      </c>
      <c r="C9206" t="s">
        <v>17684</v>
      </c>
      <c r="D9206" s="1">
        <v>41416.910000000003</v>
      </c>
      <c r="E9206">
        <v>2075</v>
      </c>
      <c r="F9206">
        <v>3293</v>
      </c>
    </row>
    <row r="9207" spans="1:8" x14ac:dyDescent="0.2">
      <c r="A9207">
        <v>3.3730905464282701E+17</v>
      </c>
      <c r="B9207" t="s">
        <v>17685</v>
      </c>
      <c r="C9207" t="e">
        <f xml:space="preserve"> DawnieDeee hello Dawn.</f>
        <v>#NAME?</v>
      </c>
      <c r="D9207" s="1">
        <v>41416.950462962966</v>
      </c>
      <c r="E9207">
        <v>10</v>
      </c>
      <c r="F9207">
        <v>5</v>
      </c>
      <c r="G9207" t="s">
        <v>89</v>
      </c>
    </row>
    <row r="9208" spans="1:8" x14ac:dyDescent="0.2">
      <c r="A9208">
        <v>3.3732714732676698E+17</v>
      </c>
      <c r="B9208" t="s">
        <v>17686</v>
      </c>
      <c r="C9208" t="s">
        <v>17687</v>
      </c>
      <c r="D9208" s="1">
        <v>41417.000381944446</v>
      </c>
      <c r="E9208">
        <v>428</v>
      </c>
      <c r="F9208">
        <v>204</v>
      </c>
    </row>
    <row r="9209" spans="1:8" x14ac:dyDescent="0.2">
      <c r="A9209">
        <v>3.3734966619263302E+17</v>
      </c>
      <c r="B9209" t="s">
        <v>17688</v>
      </c>
      <c r="C9209" t="s">
        <v>17689</v>
      </c>
      <c r="D9209" s="1">
        <v>41417.062523148146</v>
      </c>
      <c r="E9209">
        <v>9</v>
      </c>
      <c r="F9209">
        <v>10</v>
      </c>
      <c r="G9209" t="s">
        <v>17690</v>
      </c>
    </row>
    <row r="9210" spans="1:8" x14ac:dyDescent="0.2">
      <c r="A9210">
        <v>3.3735233023839002E+17</v>
      </c>
      <c r="B9210" t="s">
        <v>17691</v>
      </c>
      <c r="C9210" t="s">
        <v>17692</v>
      </c>
      <c r="D9210" s="1">
        <v>41417.069872685184</v>
      </c>
      <c r="E9210">
        <v>1</v>
      </c>
      <c r="F9210">
        <v>2</v>
      </c>
      <c r="G9210" t="s">
        <v>89</v>
      </c>
    </row>
    <row r="9211" spans="1:8" x14ac:dyDescent="0.2">
      <c r="A9211">
        <v>3.3735278483800397E+17</v>
      </c>
      <c r="B9211" t="s">
        <v>17693</v>
      </c>
      <c r="C9211" t="s">
        <v>17694</v>
      </c>
      <c r="D9211" s="1">
        <v>41417.071134259262</v>
      </c>
      <c r="E9211">
        <v>16</v>
      </c>
      <c r="F9211">
        <v>9</v>
      </c>
      <c r="G9211" t="s">
        <v>576</v>
      </c>
      <c r="H9211" t="s">
        <v>390</v>
      </c>
    </row>
    <row r="9212" spans="1:8" x14ac:dyDescent="0.2">
      <c r="A9212">
        <v>3.3736643112771898E+17</v>
      </c>
      <c r="B9212" t="s">
        <v>17695</v>
      </c>
      <c r="C9212" t="s">
        <v>17696</v>
      </c>
      <c r="D9212" s="1">
        <v>41417.108784722222</v>
      </c>
      <c r="E9212">
        <v>7</v>
      </c>
      <c r="F9212">
        <v>14</v>
      </c>
      <c r="G9212" t="s">
        <v>17697</v>
      </c>
    </row>
    <row r="9213" spans="1:8" x14ac:dyDescent="0.2">
      <c r="A9213">
        <v>3.3736875661344301E+17</v>
      </c>
      <c r="B9213" t="s">
        <v>17698</v>
      </c>
      <c r="C9213" t="e">
        <f>_xlfn.SINGLE( RassilonsArmy not even close dummy), He is strictly small time.</f>
        <v>#NAME?</v>
      </c>
      <c r="D9213" s="1">
        <v>41417.115208333336</v>
      </c>
      <c r="E9213">
        <v>6</v>
      </c>
      <c r="F9213">
        <v>4</v>
      </c>
      <c r="G9213" t="s">
        <v>89</v>
      </c>
    </row>
    <row r="9214" spans="1:8" x14ac:dyDescent="0.2">
      <c r="A9214">
        <v>3.3736972884051501E+17</v>
      </c>
      <c r="B9214" t="s">
        <v>17699</v>
      </c>
      <c r="C9214" t="s">
        <v>17700</v>
      </c>
      <c r="D9214" s="1">
        <v>41417.117893518516</v>
      </c>
      <c r="E9214">
        <v>19</v>
      </c>
      <c r="F9214">
        <v>23</v>
      </c>
      <c r="G9214" t="s">
        <v>89</v>
      </c>
    </row>
    <row r="9215" spans="1:8" x14ac:dyDescent="0.2">
      <c r="A9215">
        <v>3.3737211456903098E+17</v>
      </c>
      <c r="B9215" t="s">
        <v>17701</v>
      </c>
      <c r="C9215" t="s">
        <v>17702</v>
      </c>
      <c r="D9215" s="1">
        <v>41417.124467592592</v>
      </c>
      <c r="E9215">
        <v>6</v>
      </c>
      <c r="F9215">
        <v>4</v>
      </c>
      <c r="G9215" t="s">
        <v>215</v>
      </c>
    </row>
    <row r="9216" spans="1:8" x14ac:dyDescent="0.2">
      <c r="A9216">
        <v>3.3737266672815699E+17</v>
      </c>
      <c r="B9216" t="s">
        <v>17703</v>
      </c>
      <c r="C9216" t="s">
        <v>17704</v>
      </c>
      <c r="D9216" s="1">
        <v>41417.12599537037</v>
      </c>
      <c r="E9216">
        <v>23</v>
      </c>
      <c r="F9216">
        <v>10</v>
      </c>
      <c r="G9216" t="s">
        <v>487</v>
      </c>
    </row>
    <row r="9217" spans="1:7" x14ac:dyDescent="0.2">
      <c r="A9217">
        <v>3.3737333102203597E+17</v>
      </c>
      <c r="B9217" t="s">
        <v>17705</v>
      </c>
      <c r="C9217" t="s">
        <v>17706</v>
      </c>
      <c r="D9217" s="1">
        <v>41417.127824074072</v>
      </c>
      <c r="E9217">
        <v>2</v>
      </c>
      <c r="F9217">
        <v>2</v>
      </c>
      <c r="G9217" t="s">
        <v>89</v>
      </c>
    </row>
    <row r="9218" spans="1:7" x14ac:dyDescent="0.2">
      <c r="A9218">
        <v>3.3737398738865299E+17</v>
      </c>
      <c r="B9218" t="s">
        <v>17707</v>
      </c>
      <c r="C9218" t="s">
        <v>17708</v>
      </c>
      <c r="D9218" s="1">
        <v>41417.129641203705</v>
      </c>
      <c r="E9218">
        <v>10</v>
      </c>
      <c r="F9218">
        <v>11</v>
      </c>
      <c r="G9218" t="s">
        <v>89</v>
      </c>
    </row>
    <row r="9219" spans="1:7" x14ac:dyDescent="0.2">
      <c r="A9219">
        <v>3.3737469105026202E+17</v>
      </c>
      <c r="B9219" t="s">
        <v>17709</v>
      </c>
      <c r="C9219" t="s">
        <v>17710</v>
      </c>
      <c r="D9219" s="1">
        <v>41417.131585648145</v>
      </c>
      <c r="E9219">
        <v>5</v>
      </c>
      <c r="F9219">
        <v>2</v>
      </c>
      <c r="G9219" t="e">
        <f>MarkEaston777</f>
        <v>#NAME?</v>
      </c>
    </row>
    <row r="9220" spans="1:7" x14ac:dyDescent="0.2">
      <c r="A9220">
        <v>3.3738202004287802E+17</v>
      </c>
      <c r="B9220" t="s">
        <v>17711</v>
      </c>
      <c r="C9220" t="s">
        <v>17712</v>
      </c>
      <c r="D9220" s="1">
        <v>41417.151805555557</v>
      </c>
      <c r="E9220">
        <v>84</v>
      </c>
      <c r="F9220">
        <v>33</v>
      </c>
    </row>
    <row r="9221" spans="1:7" x14ac:dyDescent="0.2">
      <c r="A9221">
        <v>3.3738435455891398E+17</v>
      </c>
      <c r="B9221" t="s">
        <v>17713</v>
      </c>
      <c r="C9221" t="s">
        <v>17714</v>
      </c>
      <c r="D9221" s="1">
        <v>41417.158252314817</v>
      </c>
      <c r="E9221">
        <v>104</v>
      </c>
      <c r="F9221">
        <v>89</v>
      </c>
      <c r="G9221" t="s">
        <v>215</v>
      </c>
    </row>
    <row r="9222" spans="1:7" x14ac:dyDescent="0.2">
      <c r="A9222">
        <v>3.3738609506084403E+17</v>
      </c>
      <c r="B9222" t="s">
        <v>17715</v>
      </c>
      <c r="C9222" t="s">
        <v>17716</v>
      </c>
      <c r="D9222" s="1">
        <v>41417.163055555553</v>
      </c>
      <c r="E9222">
        <v>22</v>
      </c>
      <c r="F9222">
        <v>10</v>
      </c>
      <c r="G9222" t="s">
        <v>215</v>
      </c>
    </row>
    <row r="9223" spans="1:7" x14ac:dyDescent="0.2">
      <c r="A9223">
        <v>3.3738697359137101E+17</v>
      </c>
      <c r="B9223" t="s">
        <v>17717</v>
      </c>
      <c r="C9223" t="s">
        <v>17718</v>
      </c>
      <c r="D9223" s="1">
        <v>41417.16547453704</v>
      </c>
      <c r="E9223">
        <v>11</v>
      </c>
      <c r="F9223">
        <v>8</v>
      </c>
      <c r="G9223" t="s">
        <v>17719</v>
      </c>
    </row>
    <row r="9224" spans="1:7" x14ac:dyDescent="0.2">
      <c r="A9224">
        <v>3.3738758632887898E+17</v>
      </c>
      <c r="B9224" t="s">
        <v>17720</v>
      </c>
      <c r="C9224" t="s">
        <v>17721</v>
      </c>
      <c r="D9224" s="1">
        <v>41417.167164351849</v>
      </c>
      <c r="E9224">
        <v>8</v>
      </c>
      <c r="F9224">
        <v>4</v>
      </c>
      <c r="G9224" t="s">
        <v>576</v>
      </c>
    </row>
    <row r="9225" spans="1:7" x14ac:dyDescent="0.2">
      <c r="A9225">
        <v>3.3738806178258502E+17</v>
      </c>
      <c r="B9225" t="s">
        <v>17722</v>
      </c>
      <c r="C9225" t="s">
        <v>17723</v>
      </c>
      <c r="D9225" s="1">
        <v>41417.16847222222</v>
      </c>
      <c r="E9225">
        <v>20</v>
      </c>
      <c r="F9225">
        <v>9</v>
      </c>
      <c r="G9225" t="s">
        <v>576</v>
      </c>
    </row>
    <row r="9226" spans="1:7" x14ac:dyDescent="0.2">
      <c r="A9226">
        <v>3.3738871509156198E+17</v>
      </c>
      <c r="B9226" t="s">
        <v>17724</v>
      </c>
      <c r="C9226" t="s">
        <v>17725</v>
      </c>
      <c r="D9226" s="1">
        <v>41417.170277777775</v>
      </c>
      <c r="E9226">
        <v>56</v>
      </c>
      <c r="F9226">
        <v>41</v>
      </c>
      <c r="G9226" t="s">
        <v>215</v>
      </c>
    </row>
    <row r="9227" spans="1:7" x14ac:dyDescent="0.2">
      <c r="A9227">
        <v>3.3738907060496698E+17</v>
      </c>
      <c r="B9227" t="s">
        <v>17726</v>
      </c>
      <c r="C9227" t="s">
        <v>17727</v>
      </c>
      <c r="D9227" s="1">
        <v>41417.171261574076</v>
      </c>
      <c r="E9227">
        <v>81</v>
      </c>
      <c r="F9227">
        <v>103</v>
      </c>
      <c r="G9227" t="s">
        <v>15656</v>
      </c>
    </row>
    <row r="9228" spans="1:7" x14ac:dyDescent="0.2">
      <c r="A9228">
        <v>3.3738923510557901E+17</v>
      </c>
      <c r="B9228" t="s">
        <v>17728</v>
      </c>
      <c r="C9228" t="s">
        <v>17729</v>
      </c>
      <c r="D9228" s="1">
        <v>41417.171712962961</v>
      </c>
      <c r="E9228">
        <v>21</v>
      </c>
      <c r="F9228">
        <v>8</v>
      </c>
      <c r="G9228" t="s">
        <v>487</v>
      </c>
    </row>
    <row r="9229" spans="1:7" x14ac:dyDescent="0.2">
      <c r="A9229">
        <v>3.3738948837444403E+17</v>
      </c>
      <c r="B9229" t="s">
        <v>17730</v>
      </c>
      <c r="C9229" t="s">
        <v>17731</v>
      </c>
      <c r="D9229" s="1">
        <v>41417.172418981485</v>
      </c>
      <c r="E9229">
        <v>4</v>
      </c>
      <c r="F9229">
        <v>3</v>
      </c>
      <c r="G9229" t="s">
        <v>89</v>
      </c>
    </row>
    <row r="9230" spans="1:7" x14ac:dyDescent="0.2">
      <c r="A9230">
        <v>3.3739100784913997E+17</v>
      </c>
      <c r="B9230" t="s">
        <v>17732</v>
      </c>
      <c r="C9230" t="s">
        <v>17733</v>
      </c>
      <c r="D9230" s="1">
        <v>41417.176608796297</v>
      </c>
      <c r="E9230">
        <v>257</v>
      </c>
      <c r="F9230">
        <v>588</v>
      </c>
      <c r="G9230" t="s">
        <v>215</v>
      </c>
    </row>
    <row r="9231" spans="1:7" x14ac:dyDescent="0.2">
      <c r="A9231">
        <v>3.3739301083063501E+17</v>
      </c>
      <c r="B9231" t="s">
        <v>17734</v>
      </c>
      <c r="C9231" t="s">
        <v>17735</v>
      </c>
      <c r="D9231" s="1">
        <v>41417.182129629633</v>
      </c>
      <c r="E9231">
        <v>8</v>
      </c>
      <c r="F9231">
        <v>16</v>
      </c>
      <c r="G9231" t="e">
        <f>_xlfn.SINGLE( _xlfn.SINGLE( _xlfn.SINGLE(RealCoachHodge)))</f>
        <v>#NAME?</v>
      </c>
    </row>
    <row r="9232" spans="1:7" x14ac:dyDescent="0.2">
      <c r="A9232">
        <v>3.3739423625107398E+17</v>
      </c>
      <c r="B9232" t="s">
        <v>17736</v>
      </c>
      <c r="C9232" t="s">
        <v>17737</v>
      </c>
      <c r="D9232" s="1">
        <v>41417.185520833336</v>
      </c>
      <c r="E9232">
        <v>19</v>
      </c>
      <c r="F9232">
        <v>7</v>
      </c>
      <c r="G9232" t="s">
        <v>576</v>
      </c>
    </row>
    <row r="9233" spans="1:7" x14ac:dyDescent="0.2">
      <c r="A9233">
        <v>3.37395188106416E+17</v>
      </c>
      <c r="B9233" t="s">
        <v>17738</v>
      </c>
      <c r="C9233" t="s">
        <v>17739</v>
      </c>
      <c r="D9233" s="1">
        <v>41417.188148148147</v>
      </c>
      <c r="E9233">
        <v>40</v>
      </c>
      <c r="F9233">
        <v>40</v>
      </c>
      <c r="G9233" t="s">
        <v>17740</v>
      </c>
    </row>
    <row r="9234" spans="1:7" x14ac:dyDescent="0.2">
      <c r="A9234">
        <v>3.3739565394678899E+17</v>
      </c>
      <c r="B9234" t="s">
        <v>17741</v>
      </c>
      <c r="C9234" t="s">
        <v>17742</v>
      </c>
      <c r="D9234" s="1">
        <v>41417.189432870371</v>
      </c>
      <c r="E9234">
        <v>34</v>
      </c>
      <c r="F9234">
        <v>21</v>
      </c>
      <c r="G9234" t="s">
        <v>215</v>
      </c>
    </row>
    <row r="9235" spans="1:7" x14ac:dyDescent="0.2">
      <c r="A9235">
        <v>3.3739618672826298E+17</v>
      </c>
      <c r="B9235" t="s">
        <v>17743</v>
      </c>
      <c r="C9235" t="s">
        <v>17744</v>
      </c>
      <c r="D9235" s="1">
        <v>41417.19090277778</v>
      </c>
      <c r="E9235">
        <v>117</v>
      </c>
      <c r="F9235">
        <v>88</v>
      </c>
      <c r="G9235" t="s">
        <v>215</v>
      </c>
    </row>
    <row r="9236" spans="1:7" x14ac:dyDescent="0.2">
      <c r="A9236">
        <v>3.3739701448253402E+17</v>
      </c>
      <c r="B9236" t="s">
        <v>17745</v>
      </c>
      <c r="C9236" t="s">
        <v>17746</v>
      </c>
      <c r="D9236" s="1">
        <v>41417.193182870367</v>
      </c>
      <c r="E9236">
        <v>57</v>
      </c>
      <c r="F9236">
        <v>70</v>
      </c>
      <c r="G9236" t="s">
        <v>17747</v>
      </c>
    </row>
    <row r="9237" spans="1:7" x14ac:dyDescent="0.2">
      <c r="A9237">
        <v>3.3745539929066701E+17</v>
      </c>
      <c r="B9237" t="s">
        <v>17748</v>
      </c>
      <c r="C9237" t="s">
        <v>17749</v>
      </c>
      <c r="D9237" s="1">
        <v>41417.35429398148</v>
      </c>
      <c r="E9237">
        <v>4</v>
      </c>
      <c r="F9237">
        <v>5</v>
      </c>
      <c r="G9237" t="s">
        <v>215</v>
      </c>
    </row>
    <row r="9238" spans="1:7" x14ac:dyDescent="0.2">
      <c r="A9238">
        <v>3.3745557720468198E+17</v>
      </c>
      <c r="B9238" t="s">
        <v>17750</v>
      </c>
      <c r="C9238" t="s">
        <v>17751</v>
      </c>
      <c r="D9238" s="1">
        <v>41417.354780092595</v>
      </c>
      <c r="E9238">
        <v>19</v>
      </c>
      <c r="F9238">
        <v>16</v>
      </c>
      <c r="G9238" t="s">
        <v>215</v>
      </c>
    </row>
    <row r="9239" spans="1:7" x14ac:dyDescent="0.2">
      <c r="A9239">
        <v>3.3745590017028E+17</v>
      </c>
      <c r="B9239" t="s">
        <v>17752</v>
      </c>
      <c r="C9239" t="s">
        <v>17753</v>
      </c>
      <c r="D9239" s="1">
        <v>41417.355671296296</v>
      </c>
      <c r="E9239">
        <v>68</v>
      </c>
      <c r="F9239">
        <v>27</v>
      </c>
      <c r="G9239" t="s">
        <v>215</v>
      </c>
    </row>
    <row r="9240" spans="1:7" x14ac:dyDescent="0.2">
      <c r="A9240">
        <v>3.3745651671619098E+17</v>
      </c>
      <c r="B9240" t="s">
        <v>17754</v>
      </c>
      <c r="C9240" t="s">
        <v>17755</v>
      </c>
      <c r="D9240" s="1">
        <v>41417.357372685183</v>
      </c>
      <c r="E9240">
        <v>24</v>
      </c>
      <c r="F9240">
        <v>9</v>
      </c>
      <c r="G9240" t="s">
        <v>487</v>
      </c>
    </row>
    <row r="9241" spans="1:7" x14ac:dyDescent="0.2">
      <c r="A9241">
        <v>3.3757411164566298E+17</v>
      </c>
      <c r="B9241" t="s">
        <v>17756</v>
      </c>
      <c r="C9241" t="s">
        <v>17757</v>
      </c>
      <c r="D9241" s="1">
        <v>41417.681875000002</v>
      </c>
      <c r="E9241">
        <v>2</v>
      </c>
      <c r="F9241">
        <v>0</v>
      </c>
      <c r="G9241" t="s">
        <v>89</v>
      </c>
    </row>
    <row r="9242" spans="1:7" x14ac:dyDescent="0.2">
      <c r="A9242">
        <v>3.3757433441773901E+17</v>
      </c>
      <c r="B9242" t="s">
        <v>17758</v>
      </c>
      <c r="C9242" t="e">
        <f xml:space="preserve"> RealSonnyNewman pay attention and have fun.</f>
        <v>#NAME?</v>
      </c>
      <c r="D9242" s="1">
        <v>41417.682488425926</v>
      </c>
      <c r="E9242">
        <v>4</v>
      </c>
      <c r="F9242">
        <v>3</v>
      </c>
      <c r="G9242" t="s">
        <v>89</v>
      </c>
    </row>
    <row r="9243" spans="1:7" x14ac:dyDescent="0.2">
      <c r="A9243">
        <v>3.3758673783031302E+17</v>
      </c>
      <c r="B9243" t="s">
        <v>17759</v>
      </c>
      <c r="C9243" t="e">
        <f>_xlfn.SINGLE( Kenkelly08Kelly Thanks), I had a great time.</f>
        <v>#NAME?</v>
      </c>
      <c r="D9243" s="1">
        <v>41417.716724537036</v>
      </c>
      <c r="E9243">
        <v>5</v>
      </c>
      <c r="F9243">
        <v>0</v>
      </c>
      <c r="G9243" t="s">
        <v>89</v>
      </c>
    </row>
    <row r="9244" spans="1:7" x14ac:dyDescent="0.2">
      <c r="A9244">
        <v>3.3760108680852998E+17</v>
      </c>
      <c r="B9244" t="s">
        <v>17760</v>
      </c>
      <c r="C9244" t="s">
        <v>17761</v>
      </c>
      <c r="D9244" s="1">
        <v>41417.756319444445</v>
      </c>
      <c r="E9244">
        <v>31</v>
      </c>
      <c r="F9244">
        <v>32</v>
      </c>
    </row>
    <row r="9245" spans="1:7" x14ac:dyDescent="0.2">
      <c r="A9245">
        <v>3.3760408464956998E+17</v>
      </c>
      <c r="B9245" t="s">
        <v>17762</v>
      </c>
      <c r="C9245" t="s">
        <v>17763</v>
      </c>
      <c r="D9245" s="1">
        <v>41417.76458333333</v>
      </c>
      <c r="E9245">
        <v>42</v>
      </c>
      <c r="F9245">
        <v>28</v>
      </c>
    </row>
    <row r="9246" spans="1:7" x14ac:dyDescent="0.2">
      <c r="A9246">
        <v>3.3764788498610899E+17</v>
      </c>
      <c r="B9246" t="s">
        <v>17764</v>
      </c>
      <c r="C9246" t="s">
        <v>17765</v>
      </c>
      <c r="D9246" s="1">
        <v>41417.885451388887</v>
      </c>
      <c r="E9246">
        <v>522</v>
      </c>
      <c r="F9246">
        <v>226</v>
      </c>
    </row>
    <row r="9247" spans="1:7" x14ac:dyDescent="0.2">
      <c r="A9247">
        <v>3.3768604379499699E+17</v>
      </c>
      <c r="B9247" t="s">
        <v>17766</v>
      </c>
      <c r="C9247" t="s">
        <v>17767</v>
      </c>
      <c r="D9247" s="1">
        <v>41417.990752314814</v>
      </c>
      <c r="E9247">
        <v>12</v>
      </c>
      <c r="F9247">
        <v>13</v>
      </c>
      <c r="G9247" t="s">
        <v>215</v>
      </c>
    </row>
    <row r="9248" spans="1:7" x14ac:dyDescent="0.2">
      <c r="A9248">
        <v>3.3770783925667802E+17</v>
      </c>
      <c r="B9248" t="s">
        <v>17768</v>
      </c>
      <c r="C9248" t="s">
        <v>17769</v>
      </c>
      <c r="D9248" s="1">
        <v>41418.050891203704</v>
      </c>
      <c r="E9248">
        <v>60</v>
      </c>
      <c r="F9248">
        <v>42</v>
      </c>
    </row>
    <row r="9249" spans="1:7" x14ac:dyDescent="0.2">
      <c r="A9249">
        <v>3.3770942313489997E+17</v>
      </c>
      <c r="B9249" t="s">
        <v>17770</v>
      </c>
      <c r="C9249" t="s">
        <v>17771</v>
      </c>
      <c r="D9249" s="1">
        <v>41418.055266203701</v>
      </c>
      <c r="E9249">
        <v>34</v>
      </c>
      <c r="F9249">
        <v>38</v>
      </c>
    </row>
    <row r="9250" spans="1:7" x14ac:dyDescent="0.2">
      <c r="A9250">
        <v>3.3771057800297997E+17</v>
      </c>
      <c r="B9250" t="s">
        <v>17772</v>
      </c>
      <c r="C9250" t="s">
        <v>17773</v>
      </c>
      <c r="D9250" s="1">
        <v>41418.058449074073</v>
      </c>
      <c r="E9250">
        <v>91</v>
      </c>
      <c r="F9250">
        <v>62</v>
      </c>
    </row>
    <row r="9251" spans="1:7" x14ac:dyDescent="0.2">
      <c r="A9251">
        <v>3.3771089566277197E+17</v>
      </c>
      <c r="B9251" t="s">
        <v>17774</v>
      </c>
      <c r="C9251" t="s">
        <v>17775</v>
      </c>
      <c r="D9251" s="1">
        <v>41418.059328703705</v>
      </c>
      <c r="E9251">
        <v>17</v>
      </c>
      <c r="F9251">
        <v>14</v>
      </c>
      <c r="G9251" t="s">
        <v>17776</v>
      </c>
    </row>
    <row r="9252" spans="1:7" x14ac:dyDescent="0.2">
      <c r="A9252">
        <v>3.3771121561267802E+17</v>
      </c>
      <c r="B9252" t="s">
        <v>17777</v>
      </c>
      <c r="C9252" t="s">
        <v>17778</v>
      </c>
      <c r="D9252" s="1">
        <v>41418.060208333336</v>
      </c>
      <c r="E9252">
        <v>7</v>
      </c>
      <c r="F9252">
        <v>5</v>
      </c>
      <c r="G9252" t="s">
        <v>576</v>
      </c>
    </row>
    <row r="9253" spans="1:7" x14ac:dyDescent="0.2">
      <c r="A9253">
        <v>3.37711511294328E+17</v>
      </c>
      <c r="B9253" t="s">
        <v>17779</v>
      </c>
      <c r="C9253" t="s">
        <v>17780</v>
      </c>
      <c r="D9253" s="1">
        <v>41418.061030092591</v>
      </c>
      <c r="E9253">
        <v>15</v>
      </c>
      <c r="F9253">
        <v>12</v>
      </c>
      <c r="G9253" t="s">
        <v>89</v>
      </c>
    </row>
    <row r="9254" spans="1:7" x14ac:dyDescent="0.2">
      <c r="A9254">
        <v>3.3771890516861299E+17</v>
      </c>
      <c r="B9254" t="s">
        <v>17781</v>
      </c>
      <c r="C9254" t="s">
        <v>17782</v>
      </c>
      <c r="D9254" s="1">
        <v>41418.081435185188</v>
      </c>
      <c r="E9254">
        <v>9</v>
      </c>
      <c r="F9254">
        <v>8</v>
      </c>
      <c r="G9254" t="s">
        <v>215</v>
      </c>
    </row>
    <row r="9255" spans="1:7" x14ac:dyDescent="0.2">
      <c r="A9255">
        <v>3.3777366837141498E+17</v>
      </c>
      <c r="B9255" t="s">
        <v>17783</v>
      </c>
      <c r="C9255" t="s">
        <v>17784</v>
      </c>
      <c r="D9255" s="1">
        <v>41418.232546296298</v>
      </c>
      <c r="E9255">
        <v>11</v>
      </c>
      <c r="F9255">
        <v>3</v>
      </c>
      <c r="G9255" t="s">
        <v>215</v>
      </c>
    </row>
    <row r="9256" spans="1:7" x14ac:dyDescent="0.2">
      <c r="A9256">
        <v>3.3777445501730803E+17</v>
      </c>
      <c r="B9256" t="s">
        <v>17785</v>
      </c>
      <c r="C9256" t="s">
        <v>17786</v>
      </c>
      <c r="D9256" s="1">
        <v>41418.234722222223</v>
      </c>
      <c r="E9256">
        <v>48</v>
      </c>
      <c r="F9256">
        <v>41</v>
      </c>
      <c r="G9256" t="s">
        <v>487</v>
      </c>
    </row>
    <row r="9257" spans="1:7" x14ac:dyDescent="0.2">
      <c r="A9257">
        <v>3.3777674768679699E+17</v>
      </c>
      <c r="B9257" t="s">
        <v>17787</v>
      </c>
      <c r="C9257" t="s">
        <v>17788</v>
      </c>
      <c r="D9257" s="1">
        <v>41418.241041666668</v>
      </c>
      <c r="E9257">
        <v>28</v>
      </c>
      <c r="F9257">
        <v>47</v>
      </c>
      <c r="G9257" t="s">
        <v>215</v>
      </c>
    </row>
    <row r="9258" spans="1:7" x14ac:dyDescent="0.2">
      <c r="A9258">
        <v>3.37779107964256E+17</v>
      </c>
      <c r="B9258" t="s">
        <v>17789</v>
      </c>
      <c r="C9258" t="s">
        <v>17790</v>
      </c>
      <c r="D9258" s="1">
        <v>41418.247557870367</v>
      </c>
      <c r="E9258">
        <v>30</v>
      </c>
      <c r="F9258">
        <v>27</v>
      </c>
      <c r="G9258" t="s">
        <v>215</v>
      </c>
    </row>
    <row r="9259" spans="1:7" x14ac:dyDescent="0.2">
      <c r="A9259">
        <v>3.3786063456792499E+17</v>
      </c>
      <c r="B9259" t="s">
        <v>17791</v>
      </c>
      <c r="C9259" t="s">
        <v>17792</v>
      </c>
      <c r="D9259" s="1">
        <v>41418.472534722219</v>
      </c>
      <c r="E9259">
        <v>46</v>
      </c>
      <c r="F9259">
        <v>47</v>
      </c>
      <c r="G9259" t="s">
        <v>17793</v>
      </c>
    </row>
    <row r="9260" spans="1:7" x14ac:dyDescent="0.2">
      <c r="A9260">
        <v>3.3786758081767398E+17</v>
      </c>
      <c r="B9260" t="s">
        <v>17794</v>
      </c>
      <c r="C9260" t="e">
        <f>_xlfn.SINGLE(jgy777ph Thanks Joannah), They are Sad and lost people.</f>
        <v>#NAME?</v>
      </c>
      <c r="D9260" s="1">
        <v>41418.491701388892</v>
      </c>
      <c r="E9260">
        <v>4</v>
      </c>
      <c r="F9260">
        <v>0</v>
      </c>
      <c r="G9260" t="e">
        <f>jgy777ph</f>
        <v>#NAME?</v>
      </c>
    </row>
    <row r="9261" spans="1:7" x14ac:dyDescent="0.2">
      <c r="A9261">
        <v>3.3792788793827699E+17</v>
      </c>
      <c r="B9261" t="s">
        <v>17795</v>
      </c>
      <c r="C9261" t="e">
        <f>_xlfn.SINGLE( dietztrott Thanks)--and great job, David--what a great evening.</f>
        <v>#NAME?</v>
      </c>
      <c r="D9261" s="1">
        <v>41418.658113425925</v>
      </c>
      <c r="E9261">
        <v>2</v>
      </c>
      <c r="F9261">
        <v>2</v>
      </c>
      <c r="G9261" t="s">
        <v>89</v>
      </c>
    </row>
    <row r="9262" spans="1:7" x14ac:dyDescent="0.2">
      <c r="A9262">
        <v>3.3792832970332902E+17</v>
      </c>
      <c r="B9262" t="s">
        <v>17796</v>
      </c>
      <c r="C9262" t="e">
        <f>_xlfn.SINGLE( VanityFair Read this) &amp; You will understand why Vanity fair is going down the tubes.</f>
        <v>#NAME?</v>
      </c>
      <c r="D9262" s="1">
        <v>41418.659328703703</v>
      </c>
      <c r="E9262">
        <v>3</v>
      </c>
      <c r="F9262">
        <v>2</v>
      </c>
      <c r="G9262" t="s">
        <v>89</v>
      </c>
    </row>
    <row r="9263" spans="1:7" x14ac:dyDescent="0.2">
      <c r="A9263">
        <v>3.3792868855120602E+17</v>
      </c>
      <c r="B9263" t="s">
        <v>17797</v>
      </c>
      <c r="C9263" t="e">
        <f xml:space="preserve"> paul1994loan Thanks.</f>
        <v>#NAME?</v>
      </c>
      <c r="D9263" s="1">
        <v>41418.660324074073</v>
      </c>
      <c r="E9263">
        <v>1</v>
      </c>
      <c r="F9263">
        <v>0</v>
      </c>
      <c r="G9263" t="s">
        <v>89</v>
      </c>
    </row>
    <row r="9264" spans="1:7" x14ac:dyDescent="0.2">
      <c r="A9264">
        <v>3.3792883809071898E+17</v>
      </c>
      <c r="B9264" t="s">
        <v>17798</v>
      </c>
      <c r="C9264" t="e">
        <f>ArkieLad in addition to ripping me off.</f>
        <v>#NAME?</v>
      </c>
      <c r="D9264" s="1">
        <v>41418.660740740743</v>
      </c>
      <c r="E9264">
        <v>3</v>
      </c>
      <c r="F9264">
        <v>0</v>
      </c>
      <c r="G9264" t="e">
        <f>ArkieLad</f>
        <v>#NAME?</v>
      </c>
    </row>
    <row r="9265" spans="1:7" x14ac:dyDescent="0.2">
      <c r="A9265">
        <v>3.3792953358602202E+17</v>
      </c>
      <c r="B9265" t="s">
        <v>17799</v>
      </c>
      <c r="C9265" t="s">
        <v>17800</v>
      </c>
      <c r="D9265" s="1">
        <v>41418.66265046296</v>
      </c>
      <c r="E9265">
        <v>4</v>
      </c>
      <c r="F9265">
        <v>4</v>
      </c>
      <c r="G9265" t="s">
        <v>89</v>
      </c>
    </row>
    <row r="9266" spans="1:7" x14ac:dyDescent="0.2">
      <c r="A9266">
        <v>3.3793038765957901E+17</v>
      </c>
      <c r="B9266" t="s">
        <v>17801</v>
      </c>
      <c r="C9266" t="s">
        <v>17802</v>
      </c>
      <c r="D9266" s="1">
        <v>41418.665011574078</v>
      </c>
      <c r="E9266">
        <v>1</v>
      </c>
      <c r="F9266">
        <v>2</v>
      </c>
      <c r="G9266" t="s">
        <v>215</v>
      </c>
    </row>
    <row r="9267" spans="1:7" x14ac:dyDescent="0.2">
      <c r="A9267">
        <v>3.3793660978792397E+17</v>
      </c>
      <c r="B9267" t="s">
        <v>17803</v>
      </c>
      <c r="C9267" t="s">
        <v>17804</v>
      </c>
      <c r="D9267" s="1">
        <v>41418.682175925926</v>
      </c>
      <c r="E9267">
        <v>14</v>
      </c>
      <c r="F9267">
        <v>11</v>
      </c>
      <c r="G9267" t="s">
        <v>215</v>
      </c>
    </row>
    <row r="9268" spans="1:7" x14ac:dyDescent="0.2">
      <c r="A9268">
        <v>3.3794621966398598E+17</v>
      </c>
      <c r="B9268" t="s">
        <v>17805</v>
      </c>
      <c r="C9268" t="s">
        <v>17806</v>
      </c>
      <c r="D9268" s="1">
        <v>41418.708703703705</v>
      </c>
      <c r="E9268">
        <v>1</v>
      </c>
      <c r="F9268">
        <v>0</v>
      </c>
      <c r="G9268" t="s">
        <v>89</v>
      </c>
    </row>
    <row r="9269" spans="1:7" x14ac:dyDescent="0.2">
      <c r="A9269">
        <v>3.3795008198044E+17</v>
      </c>
      <c r="B9269" t="s">
        <v>17807</v>
      </c>
      <c r="C9269" t="s">
        <v>17808</v>
      </c>
      <c r="D9269" s="1">
        <v>41418.719363425924</v>
      </c>
      <c r="E9269">
        <v>1</v>
      </c>
      <c r="F9269">
        <v>0</v>
      </c>
      <c r="G9269" t="s">
        <v>89</v>
      </c>
    </row>
    <row r="9270" spans="1:7" x14ac:dyDescent="0.2">
      <c r="A9270">
        <v>3.3795075593379002E+17</v>
      </c>
      <c r="B9270" t="s">
        <v>17809</v>
      </c>
      <c r="C9270" t="e">
        <f>_xlfn.SINGLE( Triggerracing that Sounds great)--a bad woman.</f>
        <v>#NAME?</v>
      </c>
      <c r="D9270" s="1">
        <v>41418.721215277779</v>
      </c>
      <c r="E9270">
        <v>1</v>
      </c>
      <c r="F9270">
        <v>0</v>
      </c>
      <c r="G9270" t="s">
        <v>89</v>
      </c>
    </row>
    <row r="9271" spans="1:7" x14ac:dyDescent="0.2">
      <c r="A9271">
        <v>3.3795129350096397E+17</v>
      </c>
      <c r="B9271" t="s">
        <v>17810</v>
      </c>
      <c r="C9271" t="s">
        <v>17811</v>
      </c>
      <c r="D9271" s="1">
        <v>41418.722696759258</v>
      </c>
      <c r="E9271">
        <v>16</v>
      </c>
      <c r="F9271">
        <v>31</v>
      </c>
    </row>
    <row r="9272" spans="1:7" x14ac:dyDescent="0.2">
      <c r="A9272">
        <v>3.3795174089059501E+17</v>
      </c>
      <c r="B9272" t="s">
        <v>17812</v>
      </c>
      <c r="C9272" t="s">
        <v>17813</v>
      </c>
      <c r="D9272" s="1">
        <v>41418.723935185182</v>
      </c>
      <c r="E9272">
        <v>50</v>
      </c>
      <c r="F9272">
        <v>38</v>
      </c>
    </row>
    <row r="9273" spans="1:7" x14ac:dyDescent="0.2">
      <c r="A9273">
        <v>3.3795475868392998E+17</v>
      </c>
      <c r="B9273" t="s">
        <v>17814</v>
      </c>
      <c r="C9273" t="s">
        <v>17815</v>
      </c>
      <c r="D9273" s="1">
        <v>41418.732268518521</v>
      </c>
      <c r="E9273">
        <v>61</v>
      </c>
      <c r="F9273">
        <v>63</v>
      </c>
      <c r="G9273" t="s">
        <v>89</v>
      </c>
    </row>
    <row r="9274" spans="1:7" x14ac:dyDescent="0.2">
      <c r="A9274">
        <v>3.3795521708780301E+17</v>
      </c>
      <c r="B9274" t="s">
        <v>17816</v>
      </c>
      <c r="C9274" t="e">
        <f xml:space="preserve"> resplatt123 Thanks.</f>
        <v>#NAME?</v>
      </c>
      <c r="D9274" s="1">
        <v>41418.733530092592</v>
      </c>
      <c r="E9274">
        <v>3</v>
      </c>
      <c r="F9274">
        <v>0</v>
      </c>
      <c r="G9274" t="s">
        <v>89</v>
      </c>
    </row>
    <row r="9275" spans="1:7" x14ac:dyDescent="0.2">
      <c r="A9275">
        <v>3.3795641714948499E+17</v>
      </c>
      <c r="B9275" t="s">
        <v>17817</v>
      </c>
      <c r="C9275" t="e">
        <f xml:space="preserve"> TishaLewis Thanks.</f>
        <v>#NAME?</v>
      </c>
      <c r="D9275" s="1">
        <v>41418.736840277779</v>
      </c>
      <c r="E9275">
        <v>1</v>
      </c>
      <c r="F9275">
        <v>0</v>
      </c>
      <c r="G9275" t="s">
        <v>89</v>
      </c>
    </row>
    <row r="9276" spans="1:7" x14ac:dyDescent="0.2">
      <c r="A9276">
        <v>3.3796755967878298E+17</v>
      </c>
      <c r="B9276" t="s">
        <v>17818</v>
      </c>
      <c r="C9276" t="s">
        <v>17819</v>
      </c>
      <c r="D9276" s="1">
        <v>41418.767592592594</v>
      </c>
      <c r="E9276">
        <v>141</v>
      </c>
      <c r="F9276">
        <v>49</v>
      </c>
    </row>
    <row r="9277" spans="1:7" x14ac:dyDescent="0.2">
      <c r="A9277">
        <v>3.3796834687833702E+17</v>
      </c>
      <c r="B9277" t="s">
        <v>17820</v>
      </c>
      <c r="C9277" t="s">
        <v>17821</v>
      </c>
      <c r="D9277" s="1">
        <v>41418.769756944443</v>
      </c>
      <c r="E9277">
        <v>567</v>
      </c>
      <c r="F9277">
        <v>241</v>
      </c>
    </row>
    <row r="9278" spans="1:7" x14ac:dyDescent="0.2">
      <c r="A9278">
        <v>3.3797088580376902E+17</v>
      </c>
      <c r="B9278" t="s">
        <v>17822</v>
      </c>
      <c r="C9278" t="s">
        <v>17823</v>
      </c>
      <c r="D9278" s="1">
        <v>41418.776770833334</v>
      </c>
      <c r="E9278">
        <v>230</v>
      </c>
      <c r="F9278">
        <v>312</v>
      </c>
      <c r="G9278" t="s">
        <v>89</v>
      </c>
    </row>
    <row r="9279" spans="1:7" x14ac:dyDescent="0.2">
      <c r="A9279">
        <v>3.3798012009671802E+17</v>
      </c>
      <c r="B9279" t="s">
        <v>17824</v>
      </c>
      <c r="C9279" t="s">
        <v>17825</v>
      </c>
      <c r="D9279" s="1">
        <v>41418.802245370367</v>
      </c>
      <c r="E9279">
        <v>21</v>
      </c>
      <c r="F9279">
        <v>12</v>
      </c>
      <c r="G9279" t="s">
        <v>215</v>
      </c>
    </row>
    <row r="9280" spans="1:7" x14ac:dyDescent="0.2">
      <c r="A9280">
        <v>3.3798191610606298E+17</v>
      </c>
      <c r="B9280" t="s">
        <v>17826</v>
      </c>
      <c r="C9280" t="s">
        <v>17827</v>
      </c>
      <c r="D9280" s="1">
        <v>41418.807199074072</v>
      </c>
      <c r="E9280">
        <v>341</v>
      </c>
      <c r="F9280">
        <v>176</v>
      </c>
    </row>
    <row r="9281" spans="1:8" x14ac:dyDescent="0.2">
      <c r="A9281">
        <v>3.3798683558427002E+17</v>
      </c>
      <c r="B9281" t="s">
        <v>17828</v>
      </c>
      <c r="C9281" t="s">
        <v>17829</v>
      </c>
      <c r="D9281" s="1">
        <v>41418.820775462962</v>
      </c>
      <c r="E9281">
        <v>287</v>
      </c>
      <c r="F9281">
        <v>129</v>
      </c>
    </row>
    <row r="9282" spans="1:8" x14ac:dyDescent="0.2">
      <c r="A9282">
        <v>3.3798927103623898E+17</v>
      </c>
      <c r="B9282" t="s">
        <v>17830</v>
      </c>
      <c r="C9282" t="e">
        <f>_xlfn.SINGLE( BuseyFoundation _xlfn.SINGLE( THEGaryBusey Thanks Gary)), it was great having You on the show, may Your foundation spend the money well.</f>
        <v>#NAME?</v>
      </c>
      <c r="D9282" s="1">
        <v>41418.827499999999</v>
      </c>
      <c r="E9282">
        <v>4</v>
      </c>
      <c r="F9282">
        <v>2</v>
      </c>
      <c r="G9282" t="s">
        <v>215</v>
      </c>
    </row>
    <row r="9283" spans="1:8" x14ac:dyDescent="0.2">
      <c r="A9283">
        <v>3.37989502591184E+17</v>
      </c>
      <c r="B9283" t="s">
        <v>17831</v>
      </c>
      <c r="C9283" t="s">
        <v>17832</v>
      </c>
      <c r="D9283" s="1">
        <v>41418.828136574077</v>
      </c>
      <c r="E9283">
        <v>27</v>
      </c>
      <c r="F9283">
        <v>20</v>
      </c>
      <c r="G9283" t="s">
        <v>89</v>
      </c>
    </row>
    <row r="9284" spans="1:8" x14ac:dyDescent="0.2">
      <c r="A9284">
        <v>3.3798989939330598E+17</v>
      </c>
      <c r="B9284" t="s">
        <v>17833</v>
      </c>
      <c r="C9284" t="s">
        <v>17834</v>
      </c>
      <c r="D9284" s="1">
        <v>41418.829236111109</v>
      </c>
      <c r="E9284">
        <v>287</v>
      </c>
      <c r="F9284">
        <v>127</v>
      </c>
    </row>
    <row r="9285" spans="1:8" x14ac:dyDescent="0.2">
      <c r="A9285">
        <v>3.3799903669716902E+17</v>
      </c>
      <c r="B9285" t="s">
        <v>17835</v>
      </c>
      <c r="C9285" t="s">
        <v>17836</v>
      </c>
      <c r="D9285" s="1">
        <v>41418.854444444441</v>
      </c>
      <c r="E9285">
        <v>16</v>
      </c>
      <c r="F9285">
        <v>11</v>
      </c>
      <c r="G9285" t="s">
        <v>215</v>
      </c>
    </row>
    <row r="9286" spans="1:8" x14ac:dyDescent="0.2">
      <c r="A9286">
        <v>3.3801340275877798E+17</v>
      </c>
      <c r="B9286" t="s">
        <v>17837</v>
      </c>
      <c r="C9286" t="s">
        <v>17838</v>
      </c>
      <c r="D9286" s="1">
        <v>41418.894085648149</v>
      </c>
      <c r="E9286">
        <v>59</v>
      </c>
      <c r="F9286">
        <v>28</v>
      </c>
    </row>
    <row r="9287" spans="1:8" x14ac:dyDescent="0.2">
      <c r="A9287">
        <v>3.3801535454459898E+17</v>
      </c>
      <c r="B9287" t="s">
        <v>17839</v>
      </c>
      <c r="C9287" t="s">
        <v>17840</v>
      </c>
      <c r="D9287" s="1">
        <v>41418.89947916667</v>
      </c>
      <c r="E9287">
        <v>35</v>
      </c>
      <c r="F9287">
        <v>29</v>
      </c>
    </row>
    <row r="9288" spans="1:8" x14ac:dyDescent="0.2">
      <c r="A9288">
        <v>3.3801607100304102E+17</v>
      </c>
      <c r="B9288" t="s">
        <v>17841</v>
      </c>
      <c r="C9288" t="s">
        <v>17842</v>
      </c>
      <c r="D9288" s="1">
        <v>41418.901458333334</v>
      </c>
      <c r="E9288">
        <v>33</v>
      </c>
      <c r="F9288">
        <v>41</v>
      </c>
      <c r="G9288" t="s">
        <v>215</v>
      </c>
    </row>
    <row r="9289" spans="1:8" x14ac:dyDescent="0.2">
      <c r="A9289">
        <v>3.38016891446648E+17</v>
      </c>
      <c r="B9289" t="s">
        <v>17843</v>
      </c>
      <c r="C9289" t="s">
        <v>17844</v>
      </c>
      <c r="D9289" s="1">
        <v>41418.903715277775</v>
      </c>
      <c r="E9289">
        <v>20</v>
      </c>
      <c r="F9289">
        <v>17</v>
      </c>
      <c r="G9289" t="s">
        <v>17845</v>
      </c>
    </row>
    <row r="9290" spans="1:8" x14ac:dyDescent="0.2">
      <c r="A9290">
        <v>3.3801709517237402E+17</v>
      </c>
      <c r="B9290" t="s">
        <v>17846</v>
      </c>
      <c r="C9290" t="e">
        <f xml:space="preserve"> JimmyDeVito Thanks Jimmy.</f>
        <v>#NAME?</v>
      </c>
      <c r="D9290" s="1">
        <v>41418.904282407406</v>
      </c>
      <c r="E9290">
        <v>2</v>
      </c>
      <c r="F9290">
        <v>0</v>
      </c>
      <c r="G9290" t="s">
        <v>89</v>
      </c>
    </row>
    <row r="9291" spans="1:8" x14ac:dyDescent="0.2">
      <c r="A9291">
        <v>3.3801757375505203E+17</v>
      </c>
      <c r="B9291" t="s">
        <v>17847</v>
      </c>
      <c r="C9291" t="e">
        <f>HatchetWounds totally Wrong dopey.</f>
        <v>#NAME?</v>
      </c>
      <c r="D9291" s="1">
        <v>41418.905601851853</v>
      </c>
      <c r="E9291">
        <v>6</v>
      </c>
      <c r="F9291">
        <v>0</v>
      </c>
      <c r="G9291" t="e">
        <f>HatchetWounds</f>
        <v>#NAME?</v>
      </c>
    </row>
    <row r="9292" spans="1:8" x14ac:dyDescent="0.2">
      <c r="A9292">
        <v>3.3801816520222701E+17</v>
      </c>
      <c r="B9292" t="s">
        <v>17848</v>
      </c>
      <c r="C9292" t="s">
        <v>17849</v>
      </c>
      <c r="D9292" s="1">
        <v>41418.907233796293</v>
      </c>
      <c r="E9292">
        <v>24</v>
      </c>
      <c r="F9292">
        <v>22</v>
      </c>
      <c r="G9292" t="s">
        <v>215</v>
      </c>
    </row>
    <row r="9293" spans="1:8" x14ac:dyDescent="0.2">
      <c r="A9293">
        <v>3.3801839829650202E+17</v>
      </c>
      <c r="B9293" t="s">
        <v>17850</v>
      </c>
      <c r="C9293" t="s">
        <v>17851</v>
      </c>
      <c r="D9293" s="1">
        <v>41418.907870370371</v>
      </c>
      <c r="E9293">
        <v>8</v>
      </c>
      <c r="F9293">
        <v>5</v>
      </c>
      <c r="G9293" t="s">
        <v>576</v>
      </c>
    </row>
    <row r="9294" spans="1:8" x14ac:dyDescent="0.2">
      <c r="A9294">
        <v>3.3801872088040998E+17</v>
      </c>
      <c r="B9294" t="s">
        <v>17852</v>
      </c>
      <c r="C9294" t="s">
        <v>17853</v>
      </c>
      <c r="D9294" s="1">
        <v>41418.908761574072</v>
      </c>
      <c r="E9294">
        <v>16</v>
      </c>
      <c r="F9294">
        <v>14</v>
      </c>
      <c r="G9294" t="s">
        <v>89</v>
      </c>
    </row>
    <row r="9295" spans="1:8" x14ac:dyDescent="0.2">
      <c r="A9295">
        <v>3.3802116505233402E+17</v>
      </c>
      <c r="B9295" t="s">
        <v>17854</v>
      </c>
      <c r="C9295" t="s">
        <v>17855</v>
      </c>
      <c r="D9295" s="1">
        <v>41418.915509259263</v>
      </c>
      <c r="E9295">
        <v>30</v>
      </c>
      <c r="F9295">
        <v>26</v>
      </c>
      <c r="G9295" t="s">
        <v>215</v>
      </c>
    </row>
    <row r="9296" spans="1:8" x14ac:dyDescent="0.2">
      <c r="A9296">
        <v>3.3802160335293197E+17</v>
      </c>
      <c r="B9296" t="s">
        <v>17856</v>
      </c>
      <c r="C9296" t="s">
        <v>17857</v>
      </c>
      <c r="D9296" s="1">
        <v>41418.916724537034</v>
      </c>
      <c r="E9296">
        <v>44</v>
      </c>
      <c r="F9296">
        <v>25</v>
      </c>
      <c r="G9296" t="s">
        <v>215</v>
      </c>
      <c r="H9296" t="s">
        <v>616</v>
      </c>
    </row>
    <row r="9297" spans="1:7" x14ac:dyDescent="0.2">
      <c r="A9297">
        <v>3.38023197297496E+17</v>
      </c>
      <c r="B9297" t="s">
        <v>17858</v>
      </c>
      <c r="C9297" t="s">
        <v>17859</v>
      </c>
      <c r="D9297" s="1">
        <v>41418.921122685184</v>
      </c>
      <c r="E9297">
        <v>218</v>
      </c>
      <c r="F9297">
        <v>215</v>
      </c>
      <c r="G9297" t="s">
        <v>576</v>
      </c>
    </row>
    <row r="9298" spans="1:7" x14ac:dyDescent="0.2">
      <c r="A9298">
        <v>3.3802587676568698E+17</v>
      </c>
      <c r="B9298" t="s">
        <v>17860</v>
      </c>
      <c r="C9298" t="s">
        <v>17861</v>
      </c>
      <c r="D9298" s="1">
        <v>41418.928506944445</v>
      </c>
      <c r="E9298">
        <v>39</v>
      </c>
      <c r="F9298">
        <v>70</v>
      </c>
      <c r="G9298" t="s">
        <v>89</v>
      </c>
    </row>
    <row r="9299" spans="1:7" x14ac:dyDescent="0.2">
      <c r="A9299">
        <v>3.3802616729672397E+17</v>
      </c>
      <c r="B9299" t="s">
        <v>17862</v>
      </c>
      <c r="C9299" t="s">
        <v>17863</v>
      </c>
      <c r="D9299" s="1">
        <v>41418.92931712963</v>
      </c>
      <c r="E9299">
        <v>22</v>
      </c>
      <c r="F9299">
        <v>36</v>
      </c>
      <c r="G9299" t="s">
        <v>215</v>
      </c>
    </row>
    <row r="9300" spans="1:7" x14ac:dyDescent="0.2">
      <c r="A9300">
        <v>3.3802647194580102E+17</v>
      </c>
      <c r="B9300" t="s">
        <v>17864</v>
      </c>
      <c r="C9300" t="e">
        <f>_xlfn.SINGLE( TheJuice59101 I do), Thanks.</f>
        <v>#NAME?</v>
      </c>
      <c r="D9300" s="1">
        <v>41418.930150462962</v>
      </c>
      <c r="E9300">
        <v>2</v>
      </c>
      <c r="F9300">
        <v>2</v>
      </c>
      <c r="G9300" t="s">
        <v>89</v>
      </c>
    </row>
    <row r="9301" spans="1:7" x14ac:dyDescent="0.2">
      <c r="A9301">
        <v>3.3802861698838899E+17</v>
      </c>
      <c r="B9301" t="s">
        <v>17865</v>
      </c>
      <c r="C9301" t="s">
        <v>17866</v>
      </c>
      <c r="D9301" s="1">
        <v>41418.936076388891</v>
      </c>
      <c r="E9301">
        <v>19</v>
      </c>
      <c r="F9301">
        <v>13</v>
      </c>
      <c r="G9301" t="s">
        <v>89</v>
      </c>
    </row>
    <row r="9302" spans="1:7" x14ac:dyDescent="0.2">
      <c r="A9302">
        <v>3.3802909544521702E+17</v>
      </c>
      <c r="B9302" t="s">
        <v>17867</v>
      </c>
      <c r="C9302" t="s">
        <v>17868</v>
      </c>
      <c r="D9302" s="1">
        <v>41418.937395833331</v>
      </c>
      <c r="E9302">
        <v>7</v>
      </c>
      <c r="F9302">
        <v>4</v>
      </c>
      <c r="G9302" t="s">
        <v>576</v>
      </c>
    </row>
    <row r="9303" spans="1:7" x14ac:dyDescent="0.2">
      <c r="A9303">
        <v>3.3804215081201203E+17</v>
      </c>
      <c r="B9303" t="s">
        <v>17869</v>
      </c>
      <c r="C9303" t="s">
        <v>17870</v>
      </c>
      <c r="D9303" s="1">
        <v>41418.973414351851</v>
      </c>
      <c r="E9303">
        <v>1183</v>
      </c>
      <c r="F9303">
        <v>1295</v>
      </c>
    </row>
    <row r="9304" spans="1:7" x14ac:dyDescent="0.2">
      <c r="A9304">
        <v>3.3804303820089702E+17</v>
      </c>
      <c r="B9304" t="s">
        <v>17871</v>
      </c>
      <c r="C9304" t="s">
        <v>17872</v>
      </c>
      <c r="D9304" s="1">
        <v>41418.975868055553</v>
      </c>
      <c r="E9304">
        <v>93</v>
      </c>
      <c r="F9304">
        <v>160</v>
      </c>
      <c r="G9304" t="s">
        <v>215</v>
      </c>
    </row>
    <row r="9305" spans="1:7" x14ac:dyDescent="0.2">
      <c r="A9305">
        <v>3.3804414199070701E+17</v>
      </c>
      <c r="B9305" t="s">
        <v>17873</v>
      </c>
      <c r="C9305" t="s">
        <v>17874</v>
      </c>
      <c r="D9305" s="1">
        <v>41418.978912037041</v>
      </c>
      <c r="E9305">
        <v>40</v>
      </c>
      <c r="F9305">
        <v>41</v>
      </c>
      <c r="G9305" t="s">
        <v>17875</v>
      </c>
    </row>
    <row r="9306" spans="1:7" x14ac:dyDescent="0.2">
      <c r="A9306">
        <v>3.3804490464522598E+17</v>
      </c>
      <c r="B9306" t="s">
        <v>17876</v>
      </c>
      <c r="C9306" t="s">
        <v>17877</v>
      </c>
      <c r="D9306" s="1">
        <v>41418.98101851852</v>
      </c>
      <c r="E9306">
        <v>662</v>
      </c>
      <c r="F9306">
        <v>647</v>
      </c>
      <c r="G9306" t="s">
        <v>215</v>
      </c>
    </row>
    <row r="9307" spans="1:7" x14ac:dyDescent="0.2">
      <c r="A9307">
        <v>3.3805020836778298E+17</v>
      </c>
      <c r="B9307" t="s">
        <v>17878</v>
      </c>
      <c r="C9307" t="s">
        <v>17879</v>
      </c>
      <c r="D9307" s="1">
        <v>41418.995659722219</v>
      </c>
      <c r="E9307">
        <v>41</v>
      </c>
      <c r="F9307">
        <v>42</v>
      </c>
      <c r="G9307" t="s">
        <v>89</v>
      </c>
    </row>
    <row r="9308" spans="1:7" x14ac:dyDescent="0.2">
      <c r="A9308">
        <v>3.3805249399502797E+17</v>
      </c>
      <c r="B9308" t="s">
        <v>17880</v>
      </c>
      <c r="C9308" t="s">
        <v>17881</v>
      </c>
      <c r="D9308" s="1">
        <v>41419.001956018517</v>
      </c>
      <c r="E9308">
        <v>33</v>
      </c>
      <c r="F9308">
        <v>37</v>
      </c>
      <c r="G9308" t="s">
        <v>89</v>
      </c>
    </row>
    <row r="9309" spans="1:7" x14ac:dyDescent="0.2">
      <c r="A9309">
        <v>3.3805357797935098E+17</v>
      </c>
      <c r="B9309" t="s">
        <v>17882</v>
      </c>
      <c r="C9309" t="e">
        <f>_xlfn.SINGLE( LukewSavage and dumb people like _xlfn.SINGLE( DannyZucker.))</f>
        <v>#NAME?</v>
      </c>
      <c r="D9309" s="1">
        <v>41419.004953703705</v>
      </c>
      <c r="E9309">
        <v>26</v>
      </c>
      <c r="F9309">
        <v>43</v>
      </c>
      <c r="G9309" t="s">
        <v>215</v>
      </c>
    </row>
    <row r="9310" spans="1:7" x14ac:dyDescent="0.2">
      <c r="A9310">
        <v>3.3805476928752397E+17</v>
      </c>
      <c r="B9310" t="s">
        <v>17883</v>
      </c>
      <c r="C9310" t="e">
        <f>_xlfn.SINGLE( DannyZucker), are You ready for the deal?</f>
        <v>#NAME?</v>
      </c>
      <c r="D9310" s="1">
        <v>41419.008240740739</v>
      </c>
      <c r="E9310">
        <v>6</v>
      </c>
      <c r="F9310">
        <v>3</v>
      </c>
      <c r="G9310" t="s">
        <v>89</v>
      </c>
    </row>
    <row r="9311" spans="1:7" x14ac:dyDescent="0.2">
      <c r="A9311">
        <v>3.3805554145048499E+17</v>
      </c>
      <c r="B9311" t="s">
        <v>17884</v>
      </c>
      <c r="C9311" t="s">
        <v>17885</v>
      </c>
      <c r="D9311" s="1">
        <v>41419.010370370372</v>
      </c>
      <c r="E9311">
        <v>2</v>
      </c>
      <c r="F9311">
        <v>0</v>
      </c>
      <c r="G9311" t="s">
        <v>89</v>
      </c>
    </row>
    <row r="9312" spans="1:7" x14ac:dyDescent="0.2">
      <c r="A9312">
        <v>3.3805852290017203E+17</v>
      </c>
      <c r="B9312" t="s">
        <v>17886</v>
      </c>
      <c r="C9312" t="s">
        <v>17887</v>
      </c>
      <c r="D9312" s="1">
        <v>41419.018599537034</v>
      </c>
      <c r="E9312">
        <v>16</v>
      </c>
      <c r="F9312">
        <v>37</v>
      </c>
      <c r="G9312" t="s">
        <v>487</v>
      </c>
    </row>
    <row r="9313" spans="1:8" x14ac:dyDescent="0.2">
      <c r="A9313">
        <v>3.3806099879364602E+17</v>
      </c>
      <c r="B9313" t="s">
        <v>17888</v>
      </c>
      <c r="C9313" t="e">
        <f>_xlfn.SINGLE( DannyZuker), are You ready for the deal?</f>
        <v>#NAME?</v>
      </c>
      <c r="D9313" s="1">
        <v>41419.02542824074</v>
      </c>
      <c r="E9313">
        <v>34</v>
      </c>
      <c r="F9313">
        <v>23</v>
      </c>
      <c r="G9313" t="s">
        <v>89</v>
      </c>
    </row>
    <row r="9314" spans="1:8" x14ac:dyDescent="0.2">
      <c r="A9314">
        <v>3.3806213532420902E+17</v>
      </c>
      <c r="B9314" t="s">
        <v>17889</v>
      </c>
      <c r="C9314" t="s">
        <v>17890</v>
      </c>
      <c r="D9314" s="1">
        <v>41419.028564814813</v>
      </c>
      <c r="E9314">
        <v>50</v>
      </c>
      <c r="F9314">
        <v>32</v>
      </c>
    </row>
    <row r="9315" spans="1:8" x14ac:dyDescent="0.2">
      <c r="A9315">
        <v>3.3806547089059002E+17</v>
      </c>
      <c r="B9315" t="s">
        <v>17891</v>
      </c>
      <c r="C9315" t="s">
        <v>17892</v>
      </c>
      <c r="D9315" s="1">
        <v>41419.037766203706</v>
      </c>
      <c r="E9315">
        <v>3</v>
      </c>
      <c r="F9315">
        <v>3</v>
      </c>
      <c r="G9315" t="s">
        <v>89</v>
      </c>
    </row>
    <row r="9316" spans="1:8" x14ac:dyDescent="0.2">
      <c r="A9316">
        <v>3.3806831239313402E+17</v>
      </c>
      <c r="B9316" t="s">
        <v>17893</v>
      </c>
      <c r="C9316" t="s">
        <v>17894</v>
      </c>
      <c r="D9316" s="1">
        <v>41419.045613425929</v>
      </c>
      <c r="E9316">
        <v>42</v>
      </c>
      <c r="F9316">
        <v>35</v>
      </c>
      <c r="G9316" t="s">
        <v>89</v>
      </c>
    </row>
    <row r="9317" spans="1:8" x14ac:dyDescent="0.2">
      <c r="A9317">
        <v>3.3807443942402803E+17</v>
      </c>
      <c r="B9317" t="s">
        <v>17895</v>
      </c>
      <c r="C9317" t="e">
        <f>_xlfn.SINGLE( DannyZuker another racist remark by You), Danny, are You a racist?</f>
        <v>#NAME?</v>
      </c>
      <c r="D9317" s="1">
        <v>41419.062523148146</v>
      </c>
      <c r="E9317">
        <v>61</v>
      </c>
      <c r="F9317">
        <v>67</v>
      </c>
      <c r="G9317" t="s">
        <v>89</v>
      </c>
    </row>
    <row r="9318" spans="1:8" x14ac:dyDescent="0.2">
      <c r="A9318">
        <v>3.3807550489047802E+17</v>
      </c>
      <c r="B9318" t="s">
        <v>17896</v>
      </c>
      <c r="C9318" t="s">
        <v>17897</v>
      </c>
      <c r="D9318" s="1">
        <v>41419.065462962964</v>
      </c>
      <c r="E9318">
        <v>32</v>
      </c>
      <c r="F9318">
        <v>43</v>
      </c>
      <c r="G9318" t="s">
        <v>89</v>
      </c>
    </row>
    <row r="9319" spans="1:8" x14ac:dyDescent="0.2">
      <c r="A9319">
        <v>3.38076618197184E+17</v>
      </c>
      <c r="B9319" t="s">
        <v>17898</v>
      </c>
      <c r="C9319" t="s">
        <v>17899</v>
      </c>
      <c r="D9319" s="1">
        <v>41419.068530092591</v>
      </c>
      <c r="E9319">
        <v>28</v>
      </c>
      <c r="F9319">
        <v>26</v>
      </c>
      <c r="G9319" t="s">
        <v>89</v>
      </c>
    </row>
    <row r="9320" spans="1:8" x14ac:dyDescent="0.2">
      <c r="A9320">
        <v>3.3807830923152102E+17</v>
      </c>
      <c r="B9320" t="s">
        <v>17900</v>
      </c>
      <c r="C9320" t="s">
        <v>17901</v>
      </c>
      <c r="D9320" s="1">
        <v>41419.073194444441</v>
      </c>
      <c r="E9320">
        <v>116</v>
      </c>
      <c r="F9320">
        <v>267</v>
      </c>
      <c r="G9320" t="s">
        <v>89</v>
      </c>
    </row>
    <row r="9321" spans="1:8" x14ac:dyDescent="0.2">
      <c r="A9321">
        <v>3.3807917243603699E+17</v>
      </c>
      <c r="B9321" t="s">
        <v>17902</v>
      </c>
      <c r="C9321" t="s">
        <v>17903</v>
      </c>
      <c r="D9321" s="1">
        <v>41419.075578703705</v>
      </c>
      <c r="E9321">
        <v>21</v>
      </c>
      <c r="F9321">
        <v>14</v>
      </c>
      <c r="G9321" t="s">
        <v>89</v>
      </c>
    </row>
    <row r="9322" spans="1:8" x14ac:dyDescent="0.2">
      <c r="A9322">
        <v>3.3808143478910099E+17</v>
      </c>
      <c r="B9322" t="s">
        <v>17904</v>
      </c>
      <c r="C9322" t="s">
        <v>17905</v>
      </c>
      <c r="D9322" s="1">
        <v>41419.081817129627</v>
      </c>
      <c r="E9322">
        <v>19</v>
      </c>
      <c r="F9322">
        <v>15</v>
      </c>
      <c r="G9322" t="s">
        <v>215</v>
      </c>
    </row>
    <row r="9323" spans="1:8" x14ac:dyDescent="0.2">
      <c r="A9323">
        <v>3.3808278874399501E+17</v>
      </c>
      <c r="B9323" t="s">
        <v>17906</v>
      </c>
      <c r="C9323" t="s">
        <v>17907</v>
      </c>
      <c r="D9323" s="1">
        <v>41419.085555555554</v>
      </c>
      <c r="E9323">
        <v>243</v>
      </c>
      <c r="F9323">
        <v>336</v>
      </c>
      <c r="G9323" t="s">
        <v>89</v>
      </c>
    </row>
    <row r="9324" spans="1:8" x14ac:dyDescent="0.2">
      <c r="A9324">
        <v>3.3808410354504902E+17</v>
      </c>
      <c r="B9324" t="s">
        <v>17908</v>
      </c>
      <c r="C9324" t="s">
        <v>17909</v>
      </c>
      <c r="D9324" s="1">
        <v>41419.089189814818</v>
      </c>
      <c r="E9324">
        <v>23</v>
      </c>
      <c r="F9324">
        <v>29</v>
      </c>
      <c r="G9324" t="s">
        <v>89</v>
      </c>
    </row>
    <row r="9325" spans="1:8" x14ac:dyDescent="0.2">
      <c r="A9325">
        <v>3.3809090642931302E+17</v>
      </c>
      <c r="B9325" t="s">
        <v>17910</v>
      </c>
      <c r="C9325" t="s">
        <v>17911</v>
      </c>
      <c r="D9325" s="1">
        <v>41419.10796296296</v>
      </c>
      <c r="E9325">
        <v>46</v>
      </c>
      <c r="F9325">
        <v>45</v>
      </c>
    </row>
    <row r="9326" spans="1:8" x14ac:dyDescent="0.2">
      <c r="A9326">
        <v>3.3809703864016397E+17</v>
      </c>
      <c r="B9326" t="s">
        <v>17912</v>
      </c>
      <c r="C9326" t="s">
        <v>17913</v>
      </c>
      <c r="D9326" s="1">
        <v>41419.124884259261</v>
      </c>
      <c r="E9326">
        <v>50</v>
      </c>
      <c r="F9326">
        <v>47</v>
      </c>
      <c r="G9326" t="s">
        <v>215</v>
      </c>
    </row>
    <row r="9327" spans="1:8" x14ac:dyDescent="0.2">
      <c r="A9327">
        <v>3.3810042750357901E+17</v>
      </c>
      <c r="B9327" t="s">
        <v>17914</v>
      </c>
      <c r="C9327" t="e">
        <f xml:space="preserve"> DannyZuker Everyone is saying You are being beaten badly at this game but You can turn things around quickly If You will Go for the Deal.</f>
        <v>#NAME?</v>
      </c>
      <c r="D9327" s="1">
        <v>41419.134236111109</v>
      </c>
      <c r="E9327">
        <v>12</v>
      </c>
      <c r="F9327">
        <v>14</v>
      </c>
      <c r="G9327" t="s">
        <v>89</v>
      </c>
    </row>
    <row r="9328" spans="1:8" x14ac:dyDescent="0.2">
      <c r="A9328">
        <v>3.3810162624404198E+17</v>
      </c>
      <c r="B9328" t="s">
        <v>17915</v>
      </c>
      <c r="C9328" t="s">
        <v>17916</v>
      </c>
      <c r="D9328" s="1">
        <v>41419.13753472222</v>
      </c>
      <c r="E9328">
        <v>12</v>
      </c>
      <c r="F9328">
        <v>8</v>
      </c>
      <c r="G9328" t="s">
        <v>215</v>
      </c>
      <c r="H9328" t="s">
        <v>390</v>
      </c>
    </row>
    <row r="9329" spans="1:8" x14ac:dyDescent="0.2">
      <c r="A9329">
        <v>3.3810268173645798E+17</v>
      </c>
      <c r="B9329" t="s">
        <v>17917</v>
      </c>
      <c r="C9329" t="s">
        <v>17918</v>
      </c>
      <c r="D9329" s="1">
        <v>41419.140451388892</v>
      </c>
      <c r="E9329">
        <v>14</v>
      </c>
      <c r="F9329">
        <v>13</v>
      </c>
      <c r="G9329" t="s">
        <v>215</v>
      </c>
    </row>
    <row r="9330" spans="1:8" x14ac:dyDescent="0.2">
      <c r="A9330">
        <v>3.3810294718977203E+17</v>
      </c>
      <c r="B9330" t="s">
        <v>17919</v>
      </c>
      <c r="C9330" t="s">
        <v>17920</v>
      </c>
      <c r="D9330" s="1">
        <v>41419.141180555554</v>
      </c>
      <c r="E9330">
        <v>15</v>
      </c>
      <c r="F9330">
        <v>11</v>
      </c>
      <c r="G9330" t="s">
        <v>215</v>
      </c>
    </row>
    <row r="9331" spans="1:8" x14ac:dyDescent="0.2">
      <c r="A9331">
        <v>3.3810334756963898E+17</v>
      </c>
      <c r="B9331" t="s">
        <v>17921</v>
      </c>
      <c r="C9331" t="s">
        <v>17922</v>
      </c>
      <c r="D9331" s="1">
        <v>41419.142291666663</v>
      </c>
      <c r="E9331">
        <v>8</v>
      </c>
      <c r="F9331">
        <v>4</v>
      </c>
      <c r="G9331" t="s">
        <v>576</v>
      </c>
      <c r="H9331" t="s">
        <v>390</v>
      </c>
    </row>
    <row r="9332" spans="1:8" x14ac:dyDescent="0.2">
      <c r="A9332">
        <v>3.3810382803553798E+17</v>
      </c>
      <c r="B9332" t="s">
        <v>17923</v>
      </c>
      <c r="C9332" t="e">
        <f>_xlfn.SINGLE(pusspuss09 Thanks), country is in trouble.</f>
        <v>#NAME?</v>
      </c>
      <c r="D9332" s="1">
        <v>41419.143611111111</v>
      </c>
      <c r="E9332">
        <v>214</v>
      </c>
      <c r="F9332">
        <v>215</v>
      </c>
      <c r="G9332" t="e">
        <f>pusspuss09</f>
        <v>#NAME?</v>
      </c>
    </row>
    <row r="9333" spans="1:8" x14ac:dyDescent="0.2">
      <c r="A9333">
        <v>3.3810746278583002E+17</v>
      </c>
      <c r="B9333" t="s">
        <v>17924</v>
      </c>
      <c r="C9333" t="s">
        <v>17925</v>
      </c>
      <c r="D9333" s="1">
        <v>41419.153645833336</v>
      </c>
      <c r="E9333">
        <v>11</v>
      </c>
      <c r="F9333">
        <v>15</v>
      </c>
      <c r="G9333" t="s">
        <v>576</v>
      </c>
    </row>
    <row r="9334" spans="1:8" x14ac:dyDescent="0.2">
      <c r="A9334">
        <v>3.3827329587716902E+17</v>
      </c>
      <c r="B9334" t="s">
        <v>17926</v>
      </c>
      <c r="C9334" t="s">
        <v>17927</v>
      </c>
      <c r="D9334" s="1">
        <v>41419.611261574071</v>
      </c>
      <c r="E9334">
        <v>3</v>
      </c>
      <c r="F9334">
        <v>2</v>
      </c>
      <c r="G9334" t="s">
        <v>89</v>
      </c>
    </row>
    <row r="9335" spans="1:8" x14ac:dyDescent="0.2">
      <c r="A9335">
        <v>3.3827367896392397E+17</v>
      </c>
      <c r="B9335" t="s">
        <v>17928</v>
      </c>
      <c r="C9335" t="s">
        <v>17929</v>
      </c>
      <c r="D9335" s="1">
        <v>41419.612314814818</v>
      </c>
      <c r="E9335">
        <v>67</v>
      </c>
      <c r="F9335">
        <v>43</v>
      </c>
      <c r="G9335" t="s">
        <v>215</v>
      </c>
    </row>
    <row r="9336" spans="1:8" x14ac:dyDescent="0.2">
      <c r="A9336">
        <v>3.3827526625632198E+17</v>
      </c>
      <c r="B9336" t="s">
        <v>17930</v>
      </c>
      <c r="C9336" t="s">
        <v>17931</v>
      </c>
      <c r="D9336" s="1">
        <v>41419.616689814815</v>
      </c>
      <c r="E9336">
        <v>12</v>
      </c>
      <c r="F9336">
        <v>7</v>
      </c>
      <c r="G9336" t="s">
        <v>576</v>
      </c>
    </row>
    <row r="9337" spans="1:8" x14ac:dyDescent="0.2">
      <c r="A9337">
        <v>3.3827869937801997E+17</v>
      </c>
      <c r="B9337" t="s">
        <v>17932</v>
      </c>
      <c r="C9337" t="s">
        <v>17933</v>
      </c>
      <c r="D9337" s="1">
        <v>41419.626168981478</v>
      </c>
      <c r="E9337">
        <v>8</v>
      </c>
      <c r="F9337">
        <v>12</v>
      </c>
      <c r="G9337" t="s">
        <v>89</v>
      </c>
    </row>
    <row r="9338" spans="1:8" x14ac:dyDescent="0.2">
      <c r="A9338">
        <v>3.3828094742849101E+17</v>
      </c>
      <c r="B9338" t="s">
        <v>17934</v>
      </c>
      <c r="C9338" t="s">
        <v>17935</v>
      </c>
      <c r="D9338" s="1">
        <v>41419.632372685184</v>
      </c>
      <c r="E9338">
        <v>24</v>
      </c>
      <c r="F9338">
        <v>18</v>
      </c>
      <c r="G9338" t="s">
        <v>89</v>
      </c>
    </row>
    <row r="9339" spans="1:8" x14ac:dyDescent="0.2">
      <c r="A9339">
        <v>3.3828347736138502E+17</v>
      </c>
      <c r="B9339" t="s">
        <v>17936</v>
      </c>
      <c r="C9339" t="s">
        <v>17937</v>
      </c>
      <c r="D9339" s="1">
        <v>41419.639351851853</v>
      </c>
      <c r="E9339">
        <v>16</v>
      </c>
      <c r="F9339">
        <v>34</v>
      </c>
      <c r="G9339" t="s">
        <v>89</v>
      </c>
    </row>
    <row r="9340" spans="1:8" x14ac:dyDescent="0.2">
      <c r="A9340">
        <v>3.3828580261640102E+17</v>
      </c>
      <c r="B9340" t="s">
        <v>17938</v>
      </c>
      <c r="C9340" t="s">
        <v>17939</v>
      </c>
      <c r="D9340" s="1">
        <v>41419.645775462966</v>
      </c>
      <c r="E9340">
        <v>135</v>
      </c>
      <c r="F9340">
        <v>146</v>
      </c>
      <c r="G9340" t="s">
        <v>89</v>
      </c>
    </row>
    <row r="9341" spans="1:8" x14ac:dyDescent="0.2">
      <c r="A9341">
        <v>3.3828596367347302E+17</v>
      </c>
      <c r="B9341" t="s">
        <v>17940</v>
      </c>
      <c r="C9341" t="s">
        <v>17941</v>
      </c>
      <c r="D9341" s="1">
        <v>41419.646215277775</v>
      </c>
      <c r="E9341">
        <v>12</v>
      </c>
      <c r="F9341">
        <v>6</v>
      </c>
      <c r="G9341" t="s">
        <v>576</v>
      </c>
    </row>
    <row r="9342" spans="1:8" x14ac:dyDescent="0.2">
      <c r="A9342">
        <v>3.3828779484790298E+17</v>
      </c>
      <c r="B9342" t="s">
        <v>17942</v>
      </c>
      <c r="C9342" t="s">
        <v>17943</v>
      </c>
      <c r="D9342" s="1">
        <v>41419.651273148149</v>
      </c>
      <c r="E9342">
        <v>22</v>
      </c>
      <c r="F9342">
        <v>13</v>
      </c>
      <c r="G9342" t="s">
        <v>17944</v>
      </c>
    </row>
    <row r="9343" spans="1:8" x14ac:dyDescent="0.2">
      <c r="A9343">
        <v>3.3828914868953402E+17</v>
      </c>
      <c r="B9343" t="s">
        <v>17945</v>
      </c>
      <c r="C9343" t="s">
        <v>17946</v>
      </c>
      <c r="D9343" s="1">
        <v>41419.654999999999</v>
      </c>
      <c r="E9343">
        <v>10</v>
      </c>
      <c r="F9343">
        <v>13</v>
      </c>
      <c r="G9343" t="s">
        <v>17947</v>
      </c>
    </row>
    <row r="9344" spans="1:8" x14ac:dyDescent="0.2">
      <c r="A9344">
        <v>3.3829028536688602E+17</v>
      </c>
      <c r="B9344" t="s">
        <v>17948</v>
      </c>
      <c r="C9344" t="s">
        <v>17949</v>
      </c>
      <c r="D9344" s="1">
        <v>41419.658136574071</v>
      </c>
      <c r="E9344">
        <v>224</v>
      </c>
      <c r="F9344">
        <v>237</v>
      </c>
      <c r="G9344" t="s">
        <v>215</v>
      </c>
    </row>
    <row r="9345" spans="1:8" x14ac:dyDescent="0.2">
      <c r="A9345">
        <v>3.3829081278382003E+17</v>
      </c>
      <c r="B9345" t="s">
        <v>17950</v>
      </c>
      <c r="C9345" t="s">
        <v>17951</v>
      </c>
      <c r="D9345" s="1">
        <v>41419.659594907411</v>
      </c>
      <c r="E9345">
        <v>1</v>
      </c>
      <c r="F9345">
        <v>1</v>
      </c>
      <c r="G9345" t="s">
        <v>89</v>
      </c>
    </row>
    <row r="9346" spans="1:8" x14ac:dyDescent="0.2">
      <c r="A9346">
        <v>3.3829208542794899E+17</v>
      </c>
      <c r="B9346" t="s">
        <v>17952</v>
      </c>
      <c r="C9346" t="s">
        <v>17953</v>
      </c>
      <c r="D9346" s="1">
        <v>41419.663101851853</v>
      </c>
      <c r="E9346">
        <v>9</v>
      </c>
      <c r="F9346">
        <v>11</v>
      </c>
      <c r="G9346" t="s">
        <v>215</v>
      </c>
    </row>
    <row r="9347" spans="1:8" x14ac:dyDescent="0.2">
      <c r="A9347">
        <v>3.3829291725908301E+17</v>
      </c>
      <c r="B9347" t="s">
        <v>17954</v>
      </c>
      <c r="C9347" t="s">
        <v>17955</v>
      </c>
      <c r="D9347" s="1">
        <v>41419.665405092594</v>
      </c>
      <c r="E9347">
        <v>170</v>
      </c>
      <c r="F9347">
        <v>269</v>
      </c>
    </row>
    <row r="9348" spans="1:8" x14ac:dyDescent="0.2">
      <c r="A9348">
        <v>3.3839168884428301E+17</v>
      </c>
      <c r="B9348" t="s">
        <v>17956</v>
      </c>
      <c r="C9348" t="s">
        <v>17957</v>
      </c>
      <c r="D9348" s="1">
        <v>41419.937962962962</v>
      </c>
      <c r="E9348">
        <v>11</v>
      </c>
      <c r="F9348">
        <v>21</v>
      </c>
      <c r="G9348" t="s">
        <v>215</v>
      </c>
    </row>
    <row r="9349" spans="1:8" x14ac:dyDescent="0.2">
      <c r="A9349">
        <v>3.3839224208977901E+17</v>
      </c>
      <c r="B9349" t="s">
        <v>17958</v>
      </c>
      <c r="C9349" t="s">
        <v>17959</v>
      </c>
      <c r="D9349" s="1">
        <v>41419.93949074074</v>
      </c>
      <c r="E9349">
        <v>86</v>
      </c>
      <c r="F9349">
        <v>122</v>
      </c>
      <c r="G9349" t="s">
        <v>215</v>
      </c>
      <c r="H9349" t="s">
        <v>390</v>
      </c>
    </row>
    <row r="9350" spans="1:8" x14ac:dyDescent="0.2">
      <c r="A9350">
        <v>3.3839327090221798E+17</v>
      </c>
      <c r="B9350" t="s">
        <v>17960</v>
      </c>
      <c r="C9350" t="s">
        <v>17961</v>
      </c>
      <c r="D9350" s="1">
        <v>41419.942326388889</v>
      </c>
      <c r="E9350">
        <v>24</v>
      </c>
      <c r="F9350">
        <v>15</v>
      </c>
      <c r="G9350" t="s">
        <v>215</v>
      </c>
      <c r="H9350" t="s">
        <v>390</v>
      </c>
    </row>
    <row r="9351" spans="1:8" x14ac:dyDescent="0.2">
      <c r="A9351">
        <v>3.38395988253368E+17</v>
      </c>
      <c r="B9351" t="s">
        <v>17962</v>
      </c>
      <c r="C9351" t="s">
        <v>17963</v>
      </c>
      <c r="D9351" s="1">
        <v>41419.949826388889</v>
      </c>
      <c r="E9351">
        <v>21</v>
      </c>
      <c r="F9351">
        <v>16</v>
      </c>
      <c r="G9351" t="s">
        <v>89</v>
      </c>
    </row>
    <row r="9352" spans="1:8" x14ac:dyDescent="0.2">
      <c r="A9352">
        <v>3.3839650764660698E+17</v>
      </c>
      <c r="B9352" t="s">
        <v>17964</v>
      </c>
      <c r="C9352" t="s">
        <v>17965</v>
      </c>
      <c r="D9352" s="1">
        <v>41419.951261574075</v>
      </c>
      <c r="E9352">
        <v>15</v>
      </c>
      <c r="F9352">
        <v>18</v>
      </c>
      <c r="G9352" t="s">
        <v>215</v>
      </c>
    </row>
    <row r="9353" spans="1:8" x14ac:dyDescent="0.2">
      <c r="A9353">
        <v>3.3839829049004E+17</v>
      </c>
      <c r="B9353" t="s">
        <v>17966</v>
      </c>
      <c r="C9353" t="s">
        <v>17967</v>
      </c>
      <c r="D9353" s="1">
        <v>41419.956180555557</v>
      </c>
      <c r="E9353">
        <v>15</v>
      </c>
      <c r="F9353">
        <v>18</v>
      </c>
      <c r="G9353" t="s">
        <v>215</v>
      </c>
    </row>
    <row r="9354" spans="1:8" x14ac:dyDescent="0.2">
      <c r="A9354">
        <v>3.3839970336233402E+17</v>
      </c>
      <c r="B9354" t="s">
        <v>17968</v>
      </c>
      <c r="C9354" t="s">
        <v>17969</v>
      </c>
      <c r="D9354" s="1">
        <v>41419.960081018522</v>
      </c>
      <c r="E9354">
        <v>23</v>
      </c>
      <c r="F9354">
        <v>24</v>
      </c>
      <c r="G9354" t="s">
        <v>17970</v>
      </c>
    </row>
    <row r="9355" spans="1:8" x14ac:dyDescent="0.2">
      <c r="A9355">
        <v>3.3840006928596902E+17</v>
      </c>
      <c r="B9355" t="s">
        <v>17971</v>
      </c>
      <c r="C9355" t="s">
        <v>17972</v>
      </c>
      <c r="D9355" s="1">
        <v>41419.961087962962</v>
      </c>
      <c r="E9355">
        <v>1</v>
      </c>
      <c r="F9355">
        <v>1</v>
      </c>
      <c r="G9355" t="s">
        <v>89</v>
      </c>
    </row>
    <row r="9356" spans="1:8" x14ac:dyDescent="0.2">
      <c r="A9356">
        <v>3.3840101872961101E+17</v>
      </c>
      <c r="B9356" t="s">
        <v>17973</v>
      </c>
      <c r="C9356" t="s">
        <v>17974</v>
      </c>
      <c r="D9356" s="1">
        <v>41419.963703703703</v>
      </c>
      <c r="E9356">
        <v>68</v>
      </c>
      <c r="F9356">
        <v>52</v>
      </c>
      <c r="G9356" t="s">
        <v>215</v>
      </c>
    </row>
    <row r="9357" spans="1:8" x14ac:dyDescent="0.2">
      <c r="A9357">
        <v>3.3840289680890202E+17</v>
      </c>
      <c r="B9357" t="s">
        <v>17975</v>
      </c>
      <c r="C9357" t="s">
        <v>17976</v>
      </c>
      <c r="D9357" s="1">
        <v>41419.968888888892</v>
      </c>
      <c r="E9357">
        <v>15</v>
      </c>
      <c r="F9357">
        <v>20</v>
      </c>
      <c r="G9357" t="s">
        <v>17977</v>
      </c>
    </row>
    <row r="9358" spans="1:8" x14ac:dyDescent="0.2">
      <c r="A9358">
        <v>3.3840347322372E+17</v>
      </c>
      <c r="B9358" t="s">
        <v>17978</v>
      </c>
      <c r="C9358" t="s">
        <v>17979</v>
      </c>
      <c r="D9358" s="1">
        <v>41419.97047453704</v>
      </c>
      <c r="E9358">
        <v>9</v>
      </c>
      <c r="F9358">
        <v>7</v>
      </c>
      <c r="G9358" t="s">
        <v>487</v>
      </c>
    </row>
    <row r="9359" spans="1:8" x14ac:dyDescent="0.2">
      <c r="A9359">
        <v>3.38405167605088E+17</v>
      </c>
      <c r="B9359" t="s">
        <v>17980</v>
      </c>
      <c r="C9359" t="s">
        <v>17981</v>
      </c>
      <c r="D9359" s="1">
        <v>41419.97515046296</v>
      </c>
      <c r="E9359">
        <v>24</v>
      </c>
      <c r="F9359">
        <v>24</v>
      </c>
      <c r="G9359" t="s">
        <v>215</v>
      </c>
    </row>
    <row r="9360" spans="1:8" x14ac:dyDescent="0.2">
      <c r="A9360">
        <v>3.3840641258779002E+17</v>
      </c>
      <c r="B9360" t="s">
        <v>17982</v>
      </c>
      <c r="C9360" t="s">
        <v>17983</v>
      </c>
      <c r="D9360" s="1">
        <v>41419.978587962964</v>
      </c>
      <c r="E9360">
        <v>27</v>
      </c>
      <c r="F9360">
        <v>11</v>
      </c>
      <c r="G9360" t="s">
        <v>215</v>
      </c>
    </row>
    <row r="9361" spans="1:8" x14ac:dyDescent="0.2">
      <c r="A9361">
        <v>3.3840710845636102E+17</v>
      </c>
      <c r="B9361" t="s">
        <v>17984</v>
      </c>
      <c r="C9361" t="s">
        <v>17985</v>
      </c>
      <c r="D9361" s="1">
        <v>41419.980509259258</v>
      </c>
      <c r="E9361">
        <v>16</v>
      </c>
      <c r="F9361">
        <v>20</v>
      </c>
      <c r="G9361" t="s">
        <v>215</v>
      </c>
    </row>
    <row r="9362" spans="1:8" x14ac:dyDescent="0.2">
      <c r="A9362">
        <v>3.3840775632954099E+17</v>
      </c>
      <c r="B9362" t="s">
        <v>17986</v>
      </c>
      <c r="C9362" t="s">
        <v>17987</v>
      </c>
      <c r="D9362" s="1">
        <v>41419.982303240744</v>
      </c>
      <c r="E9362">
        <v>44</v>
      </c>
      <c r="F9362">
        <v>38</v>
      </c>
      <c r="G9362" t="s">
        <v>17988</v>
      </c>
    </row>
    <row r="9363" spans="1:8" x14ac:dyDescent="0.2">
      <c r="A9363">
        <v>3.3840879481821498E+17</v>
      </c>
      <c r="B9363" t="s">
        <v>17989</v>
      </c>
      <c r="C9363" t="s">
        <v>17990</v>
      </c>
      <c r="D9363" s="1">
        <v>41419.985162037039</v>
      </c>
      <c r="E9363">
        <v>47</v>
      </c>
      <c r="F9363">
        <v>47</v>
      </c>
      <c r="G9363" t="s">
        <v>215</v>
      </c>
    </row>
    <row r="9364" spans="1:8" x14ac:dyDescent="0.2">
      <c r="A9364">
        <v>3.3841068497293299E+17</v>
      </c>
      <c r="B9364" t="s">
        <v>17991</v>
      </c>
      <c r="C9364" t="s">
        <v>17992</v>
      </c>
      <c r="D9364" s="1">
        <v>41419.990381944444</v>
      </c>
      <c r="E9364">
        <v>9</v>
      </c>
      <c r="F9364">
        <v>5</v>
      </c>
      <c r="G9364" t="s">
        <v>576</v>
      </c>
    </row>
    <row r="9365" spans="1:8" x14ac:dyDescent="0.2">
      <c r="A9365">
        <v>3.3841128961961101E+17</v>
      </c>
      <c r="B9365" t="s">
        <v>17993</v>
      </c>
      <c r="C9365" t="s">
        <v>17994</v>
      </c>
      <c r="D9365" s="1">
        <v>41419.992048611108</v>
      </c>
      <c r="E9365">
        <v>12</v>
      </c>
      <c r="F9365">
        <v>9</v>
      </c>
      <c r="G9365" t="s">
        <v>576</v>
      </c>
    </row>
    <row r="9366" spans="1:8" x14ac:dyDescent="0.2">
      <c r="A9366">
        <v>3.3841160678447501E+17</v>
      </c>
      <c r="B9366" t="s">
        <v>17995</v>
      </c>
      <c r="C9366" t="s">
        <v>17996</v>
      </c>
      <c r="D9366" s="1">
        <v>41419.992928240739</v>
      </c>
      <c r="E9366">
        <v>7</v>
      </c>
      <c r="F9366">
        <v>12</v>
      </c>
      <c r="G9366" t="s">
        <v>215</v>
      </c>
      <c r="H9366" t="s">
        <v>616</v>
      </c>
    </row>
    <row r="9367" spans="1:8" x14ac:dyDescent="0.2">
      <c r="A9367">
        <v>3.3841531090855898E+17</v>
      </c>
      <c r="B9367" t="s">
        <v>17997</v>
      </c>
      <c r="C9367" t="s">
        <v>17998</v>
      </c>
      <c r="D9367" s="1">
        <v>41420.003148148149</v>
      </c>
      <c r="E9367">
        <v>26</v>
      </c>
      <c r="F9367">
        <v>37</v>
      </c>
      <c r="G9367" t="s">
        <v>89</v>
      </c>
    </row>
    <row r="9368" spans="1:8" x14ac:dyDescent="0.2">
      <c r="A9368">
        <v>3.3841692967924102E+17</v>
      </c>
      <c r="B9368" t="s">
        <v>17999</v>
      </c>
      <c r="C9368" t="s">
        <v>18000</v>
      </c>
      <c r="D9368" s="1">
        <v>41420.007615740738</v>
      </c>
      <c r="E9368">
        <v>5</v>
      </c>
      <c r="F9368">
        <v>8</v>
      </c>
      <c r="G9368" t="s">
        <v>576</v>
      </c>
    </row>
    <row r="9369" spans="1:8" x14ac:dyDescent="0.2">
      <c r="A9369">
        <v>3.3841755748685798E+17</v>
      </c>
      <c r="B9369" t="s">
        <v>18001</v>
      </c>
      <c r="C9369" t="s">
        <v>18002</v>
      </c>
      <c r="D9369" s="1">
        <v>41420.009340277778</v>
      </c>
      <c r="E9369">
        <v>19</v>
      </c>
      <c r="F9369">
        <v>25</v>
      </c>
      <c r="G9369" t="s">
        <v>215</v>
      </c>
    </row>
    <row r="9370" spans="1:8" x14ac:dyDescent="0.2">
      <c r="A9370">
        <v>3.3841849867188198E+17</v>
      </c>
      <c r="B9370" t="s">
        <v>18003</v>
      </c>
      <c r="C9370" t="s">
        <v>18004</v>
      </c>
      <c r="D9370" s="1">
        <v>41420.011944444443</v>
      </c>
      <c r="E9370">
        <v>24</v>
      </c>
      <c r="F9370">
        <v>19</v>
      </c>
      <c r="G9370" t="s">
        <v>18005</v>
      </c>
    </row>
    <row r="9371" spans="1:8" x14ac:dyDescent="0.2">
      <c r="A9371">
        <v>3.3841976437022298E+17</v>
      </c>
      <c r="B9371" t="s">
        <v>18006</v>
      </c>
      <c r="C9371" t="s">
        <v>18007</v>
      </c>
      <c r="D9371" s="1">
        <v>41420.015439814815</v>
      </c>
      <c r="E9371">
        <v>16</v>
      </c>
      <c r="F9371">
        <v>12</v>
      </c>
      <c r="G9371" t="s">
        <v>14488</v>
      </c>
    </row>
    <row r="9372" spans="1:8" x14ac:dyDescent="0.2">
      <c r="A9372">
        <v>3.3842030149699098E+17</v>
      </c>
      <c r="B9372" t="s">
        <v>18008</v>
      </c>
      <c r="C9372" t="s">
        <v>18009</v>
      </c>
      <c r="D9372" s="1">
        <v>41420.016921296294</v>
      </c>
      <c r="E9372">
        <v>97</v>
      </c>
      <c r="F9372">
        <v>125</v>
      </c>
      <c r="G9372" t="s">
        <v>576</v>
      </c>
    </row>
    <row r="9373" spans="1:8" x14ac:dyDescent="0.2">
      <c r="A9373">
        <v>3.3842133147965402E+17</v>
      </c>
      <c r="B9373" t="s">
        <v>18010</v>
      </c>
      <c r="C9373" t="s">
        <v>18011</v>
      </c>
      <c r="D9373" s="1">
        <v>41420.019756944443</v>
      </c>
      <c r="E9373">
        <v>14</v>
      </c>
      <c r="F9373">
        <v>9</v>
      </c>
      <c r="G9373" t="s">
        <v>215</v>
      </c>
    </row>
    <row r="9374" spans="1:8" x14ac:dyDescent="0.2">
      <c r="A9374">
        <v>3.3842227361259898E+17</v>
      </c>
      <c r="B9374" t="s">
        <v>18012</v>
      </c>
      <c r="C9374" t="s">
        <v>18013</v>
      </c>
      <c r="D9374" s="1">
        <v>41420.022361111114</v>
      </c>
      <c r="E9374">
        <v>10</v>
      </c>
      <c r="F9374">
        <v>12</v>
      </c>
      <c r="G9374" t="s">
        <v>215</v>
      </c>
    </row>
    <row r="9375" spans="1:8" x14ac:dyDescent="0.2">
      <c r="A9375">
        <v>3.3842284091738899E+17</v>
      </c>
      <c r="B9375" t="s">
        <v>18014</v>
      </c>
      <c r="C9375" t="s">
        <v>18015</v>
      </c>
      <c r="D9375" s="1">
        <v>41420.023923611108</v>
      </c>
      <c r="E9375">
        <v>60</v>
      </c>
      <c r="F9375">
        <v>45</v>
      </c>
      <c r="G9375" t="s">
        <v>18016</v>
      </c>
    </row>
    <row r="9376" spans="1:8" x14ac:dyDescent="0.2">
      <c r="A9376">
        <v>3.3842334409544E+17</v>
      </c>
      <c r="B9376" t="s">
        <v>18017</v>
      </c>
      <c r="C9376" t="s">
        <v>18018</v>
      </c>
      <c r="D9376" s="1">
        <v>41420.025312500002</v>
      </c>
      <c r="E9376">
        <v>22</v>
      </c>
      <c r="F9376">
        <v>25</v>
      </c>
      <c r="G9376" t="s">
        <v>576</v>
      </c>
    </row>
    <row r="9377" spans="1:8" x14ac:dyDescent="0.2">
      <c r="A9377">
        <v>3.3842380640422202E+17</v>
      </c>
      <c r="B9377" t="s">
        <v>18019</v>
      </c>
      <c r="C9377" t="s">
        <v>18020</v>
      </c>
      <c r="D9377" s="1">
        <v>41420.026585648149</v>
      </c>
      <c r="E9377">
        <v>764</v>
      </c>
      <c r="F9377">
        <v>1183</v>
      </c>
      <c r="G9377" t="s">
        <v>215</v>
      </c>
    </row>
    <row r="9378" spans="1:8" x14ac:dyDescent="0.2">
      <c r="A9378">
        <v>3.3842462709947098E+17</v>
      </c>
      <c r="B9378" t="s">
        <v>18021</v>
      </c>
      <c r="C9378" t="s">
        <v>18022</v>
      </c>
      <c r="D9378" s="1">
        <v>41420.028854166667</v>
      </c>
      <c r="E9378">
        <v>6</v>
      </c>
      <c r="F9378">
        <v>2</v>
      </c>
      <c r="G9378" t="s">
        <v>487</v>
      </c>
    </row>
    <row r="9379" spans="1:8" x14ac:dyDescent="0.2">
      <c r="A9379">
        <v>3.3842634983016397E+17</v>
      </c>
      <c r="B9379" t="s">
        <v>18023</v>
      </c>
      <c r="C9379" t="s">
        <v>18024</v>
      </c>
      <c r="D9379" s="1">
        <v>41420.03361111111</v>
      </c>
      <c r="E9379">
        <v>5</v>
      </c>
      <c r="F9379">
        <v>2</v>
      </c>
      <c r="G9379" t="s">
        <v>487</v>
      </c>
    </row>
    <row r="9380" spans="1:8" x14ac:dyDescent="0.2">
      <c r="A9380">
        <v>3.3842670476895002E+17</v>
      </c>
      <c r="B9380" t="s">
        <v>18025</v>
      </c>
      <c r="C9380" t="s">
        <v>18026</v>
      </c>
      <c r="D9380" s="1">
        <v>41420.034583333334</v>
      </c>
      <c r="E9380">
        <v>13</v>
      </c>
      <c r="F9380">
        <v>14</v>
      </c>
      <c r="G9380" t="s">
        <v>576</v>
      </c>
      <c r="H9380" t="s">
        <v>616</v>
      </c>
    </row>
    <row r="9381" spans="1:8" x14ac:dyDescent="0.2">
      <c r="A9381">
        <v>3.3842702789392301E+17</v>
      </c>
      <c r="B9381" t="s">
        <v>18027</v>
      </c>
      <c r="C9381" t="s">
        <v>18028</v>
      </c>
      <c r="D9381" s="1">
        <v>41420.035474537035</v>
      </c>
      <c r="E9381">
        <v>5</v>
      </c>
      <c r="F9381">
        <v>5</v>
      </c>
      <c r="G9381" t="s">
        <v>546</v>
      </c>
    </row>
    <row r="9382" spans="1:8" x14ac:dyDescent="0.2">
      <c r="A9382">
        <v>3.3842934264642298E+17</v>
      </c>
      <c r="B9382" t="s">
        <v>18029</v>
      </c>
      <c r="C9382" t="s">
        <v>18030</v>
      </c>
      <c r="D9382" s="1">
        <v>41420.041863425926</v>
      </c>
      <c r="E9382">
        <v>24561</v>
      </c>
      <c r="F9382">
        <v>25451</v>
      </c>
    </row>
    <row r="9383" spans="1:8" x14ac:dyDescent="0.2">
      <c r="A9383">
        <v>3.3842987838905498E+17</v>
      </c>
      <c r="B9383" t="s">
        <v>18031</v>
      </c>
      <c r="C9383" t="s">
        <v>18032</v>
      </c>
      <c r="D9383" s="1">
        <v>41420.043344907404</v>
      </c>
      <c r="E9383">
        <v>120</v>
      </c>
      <c r="F9383">
        <v>129</v>
      </c>
    </row>
    <row r="9384" spans="1:8" x14ac:dyDescent="0.2">
      <c r="A9384">
        <v>3.3843051107463898E+17</v>
      </c>
      <c r="B9384" t="s">
        <v>18033</v>
      </c>
      <c r="C9384" t="s">
        <v>18034</v>
      </c>
      <c r="D9384" s="1">
        <v>41420.045092592591</v>
      </c>
      <c r="E9384">
        <v>31</v>
      </c>
      <c r="F9384">
        <v>36</v>
      </c>
      <c r="G9384" t="s">
        <v>215</v>
      </c>
    </row>
    <row r="9385" spans="1:8" x14ac:dyDescent="0.2">
      <c r="A9385">
        <v>3.3843114711568698E+17</v>
      </c>
      <c r="B9385" t="s">
        <v>18035</v>
      </c>
      <c r="C9385" t="s">
        <v>18036</v>
      </c>
      <c r="D9385" s="1">
        <v>41420.046840277777</v>
      </c>
      <c r="E9385">
        <v>8</v>
      </c>
      <c r="F9385">
        <v>10</v>
      </c>
      <c r="G9385" t="s">
        <v>487</v>
      </c>
    </row>
    <row r="9386" spans="1:8" x14ac:dyDescent="0.2">
      <c r="A9386">
        <v>3.3843236487312902E+17</v>
      </c>
      <c r="B9386" t="s">
        <v>18037</v>
      </c>
      <c r="C9386" t="s">
        <v>18038</v>
      </c>
      <c r="D9386" s="1">
        <v>41420.050208333334</v>
      </c>
      <c r="E9386">
        <v>12</v>
      </c>
      <c r="F9386">
        <v>3</v>
      </c>
      <c r="G9386" t="s">
        <v>576</v>
      </c>
    </row>
    <row r="9387" spans="1:8" x14ac:dyDescent="0.2">
      <c r="A9387">
        <v>3.3844497068603802E+17</v>
      </c>
      <c r="B9387" t="s">
        <v>18039</v>
      </c>
      <c r="C9387" t="s">
        <v>18040</v>
      </c>
      <c r="D9387" s="1">
        <v>41420.084988425922</v>
      </c>
      <c r="E9387">
        <v>11</v>
      </c>
      <c r="F9387">
        <v>13</v>
      </c>
      <c r="G9387" t="s">
        <v>89</v>
      </c>
    </row>
    <row r="9388" spans="1:8" x14ac:dyDescent="0.2">
      <c r="A9388">
        <v>3.3844629041539002E+17</v>
      </c>
      <c r="B9388" t="s">
        <v>18041</v>
      </c>
      <c r="C9388" t="s">
        <v>18042</v>
      </c>
      <c r="D9388" s="1">
        <v>41420.088634259257</v>
      </c>
      <c r="E9388">
        <v>37</v>
      </c>
      <c r="F9388">
        <v>28</v>
      </c>
    </row>
    <row r="9389" spans="1:8" x14ac:dyDescent="0.2">
      <c r="A9389">
        <v>3.3844829602251098E+17</v>
      </c>
      <c r="B9389" t="s">
        <v>18043</v>
      </c>
      <c r="C9389" t="s">
        <v>18044</v>
      </c>
      <c r="D9389" s="1">
        <v>41420.094166666669</v>
      </c>
      <c r="E9389">
        <v>112</v>
      </c>
      <c r="F9389">
        <v>67</v>
      </c>
      <c r="G9389" t="s">
        <v>89</v>
      </c>
    </row>
    <row r="9390" spans="1:8" x14ac:dyDescent="0.2">
      <c r="A9390">
        <v>3.3844888551516499E+17</v>
      </c>
      <c r="B9390" t="s">
        <v>18045</v>
      </c>
      <c r="C9390" t="s">
        <v>18046</v>
      </c>
      <c r="D9390" s="1">
        <v>41420.09579861111</v>
      </c>
      <c r="E9390">
        <v>14</v>
      </c>
      <c r="F9390">
        <v>3</v>
      </c>
      <c r="G9390" t="s">
        <v>215</v>
      </c>
    </row>
    <row r="9391" spans="1:8" x14ac:dyDescent="0.2">
      <c r="A9391">
        <v>3.3844930308750899E+17</v>
      </c>
      <c r="B9391" t="s">
        <v>18047</v>
      </c>
      <c r="C9391" t="s">
        <v>18048</v>
      </c>
      <c r="D9391" s="1">
        <v>41420.096944444442</v>
      </c>
      <c r="E9391">
        <v>47</v>
      </c>
      <c r="F9391">
        <v>68</v>
      </c>
      <c r="G9391" t="s">
        <v>18049</v>
      </c>
    </row>
    <row r="9392" spans="1:8" x14ac:dyDescent="0.2">
      <c r="A9392">
        <v>3.3844978980709901E+17</v>
      </c>
      <c r="B9392" t="s">
        <v>18050</v>
      </c>
      <c r="C9392" t="s">
        <v>18051</v>
      </c>
      <c r="D9392" s="1">
        <v>41420.098287037035</v>
      </c>
      <c r="E9392">
        <v>17</v>
      </c>
      <c r="F9392">
        <v>13</v>
      </c>
      <c r="G9392" t="s">
        <v>17719</v>
      </c>
    </row>
    <row r="9393" spans="1:8" x14ac:dyDescent="0.2">
      <c r="A9393">
        <v>3.38450177176256E+17</v>
      </c>
      <c r="B9393" t="s">
        <v>18052</v>
      </c>
      <c r="C9393" t="s">
        <v>18053</v>
      </c>
      <c r="D9393" s="1">
        <v>41420.099351851852</v>
      </c>
      <c r="E9393">
        <v>13</v>
      </c>
      <c r="F9393">
        <v>14</v>
      </c>
      <c r="G9393" t="s">
        <v>215</v>
      </c>
    </row>
    <row r="9394" spans="1:8" x14ac:dyDescent="0.2">
      <c r="A9394">
        <v>3.3845080784857402E+17</v>
      </c>
      <c r="B9394" t="s">
        <v>18054</v>
      </c>
      <c r="C9394" t="s">
        <v>18055</v>
      </c>
      <c r="D9394" s="1">
        <v>41420.101099537038</v>
      </c>
      <c r="E9394">
        <v>8</v>
      </c>
      <c r="F9394">
        <v>2</v>
      </c>
      <c r="G9394" t="s">
        <v>18056</v>
      </c>
    </row>
    <row r="9395" spans="1:8" x14ac:dyDescent="0.2">
      <c r="A9395">
        <v>3.3845196410494502E+17</v>
      </c>
      <c r="B9395" t="s">
        <v>18057</v>
      </c>
      <c r="C9395" t="s">
        <v>18058</v>
      </c>
      <c r="D9395" s="1">
        <v>41420.10429398148</v>
      </c>
      <c r="E9395">
        <v>35</v>
      </c>
      <c r="F9395">
        <v>21</v>
      </c>
      <c r="G9395" t="s">
        <v>215</v>
      </c>
    </row>
    <row r="9396" spans="1:8" x14ac:dyDescent="0.2">
      <c r="A9396">
        <v>3.3845242344833402E+17</v>
      </c>
      <c r="B9396" t="s">
        <v>18059</v>
      </c>
      <c r="C9396" t="s">
        <v>18060</v>
      </c>
      <c r="D9396" s="1">
        <v>41420.105555555558</v>
      </c>
      <c r="E9396">
        <v>9</v>
      </c>
      <c r="F9396">
        <v>4</v>
      </c>
      <c r="G9396" t="s">
        <v>576</v>
      </c>
    </row>
    <row r="9397" spans="1:8" x14ac:dyDescent="0.2">
      <c r="A9397">
        <v>3.38452743150784E+17</v>
      </c>
      <c r="B9397" t="s">
        <v>18061</v>
      </c>
      <c r="C9397" t="s">
        <v>18062</v>
      </c>
      <c r="D9397" s="1">
        <v>41420.106435185182</v>
      </c>
      <c r="E9397">
        <v>23</v>
      </c>
      <c r="F9397">
        <v>13</v>
      </c>
      <c r="G9397" t="s">
        <v>18063</v>
      </c>
    </row>
    <row r="9398" spans="1:8" x14ac:dyDescent="0.2">
      <c r="A9398">
        <v>3.3845791749164998E+17</v>
      </c>
      <c r="B9398" t="s">
        <v>18064</v>
      </c>
      <c r="C9398" t="s">
        <v>18065</v>
      </c>
      <c r="D9398" s="1">
        <v>41420.120717592596</v>
      </c>
      <c r="E9398">
        <v>31</v>
      </c>
      <c r="F9398">
        <v>37</v>
      </c>
      <c r="G9398" t="s">
        <v>18066</v>
      </c>
    </row>
    <row r="9399" spans="1:8" x14ac:dyDescent="0.2">
      <c r="A9399">
        <v>3.38487760799272E+17</v>
      </c>
      <c r="B9399" t="s">
        <v>18067</v>
      </c>
      <c r="C9399" t="s">
        <v>18068</v>
      </c>
      <c r="D9399" s="1">
        <v>41420.203067129631</v>
      </c>
      <c r="E9399">
        <v>88</v>
      </c>
      <c r="F9399">
        <v>80</v>
      </c>
      <c r="G9399" t="s">
        <v>215</v>
      </c>
    </row>
    <row r="9400" spans="1:8" x14ac:dyDescent="0.2">
      <c r="A9400">
        <v>3.3868767410377498E+17</v>
      </c>
      <c r="B9400" t="s">
        <v>18069</v>
      </c>
      <c r="C9400" t="s">
        <v>18070</v>
      </c>
      <c r="D9400" s="1">
        <v>41420.75472222222</v>
      </c>
      <c r="E9400">
        <v>51</v>
      </c>
      <c r="F9400">
        <v>60</v>
      </c>
      <c r="G9400" t="s">
        <v>215</v>
      </c>
    </row>
    <row r="9401" spans="1:8" x14ac:dyDescent="0.2">
      <c r="A9401">
        <v>3.3868815416702899E+17</v>
      </c>
      <c r="B9401" t="s">
        <v>18071</v>
      </c>
      <c r="C9401" t="s">
        <v>18072</v>
      </c>
      <c r="D9401" s="1">
        <v>41420.756053240744</v>
      </c>
      <c r="E9401">
        <v>16</v>
      </c>
      <c r="F9401">
        <v>14</v>
      </c>
      <c r="G9401" t="s">
        <v>215</v>
      </c>
      <c r="H9401" t="s">
        <v>390</v>
      </c>
    </row>
    <row r="9402" spans="1:8" x14ac:dyDescent="0.2">
      <c r="A9402">
        <v>3.3868883224757798E+17</v>
      </c>
      <c r="B9402" t="s">
        <v>18073</v>
      </c>
      <c r="C9402" t="s">
        <v>18074</v>
      </c>
      <c r="D9402" s="1">
        <v>41420.757916666669</v>
      </c>
      <c r="E9402">
        <v>29</v>
      </c>
      <c r="F9402">
        <v>14</v>
      </c>
      <c r="G9402" t="s">
        <v>18075</v>
      </c>
    </row>
    <row r="9403" spans="1:8" x14ac:dyDescent="0.2">
      <c r="A9403">
        <v>3.3870840707273901E+17</v>
      </c>
      <c r="B9403" t="s">
        <v>18076</v>
      </c>
      <c r="C9403" t="s">
        <v>18077</v>
      </c>
      <c r="D9403" s="1">
        <v>41420.811932870369</v>
      </c>
      <c r="E9403">
        <v>12</v>
      </c>
      <c r="F9403">
        <v>10</v>
      </c>
      <c r="G9403" t="s">
        <v>215</v>
      </c>
    </row>
    <row r="9404" spans="1:8" x14ac:dyDescent="0.2">
      <c r="A9404">
        <v>3.3871091081636998E+17</v>
      </c>
      <c r="B9404" t="s">
        <v>18078</v>
      </c>
      <c r="C9404" t="s">
        <v>18079</v>
      </c>
      <c r="D9404" s="1">
        <v>41420.818842592591</v>
      </c>
      <c r="E9404">
        <v>51</v>
      </c>
      <c r="F9404">
        <v>41</v>
      </c>
      <c r="G9404" t="s">
        <v>215</v>
      </c>
    </row>
    <row r="9405" spans="1:8" x14ac:dyDescent="0.2">
      <c r="A9405">
        <v>3.38978381636984E+17</v>
      </c>
      <c r="B9405" t="s">
        <v>18080</v>
      </c>
      <c r="C9405" t="s">
        <v>18081</v>
      </c>
      <c r="D9405" s="1">
        <v>41421.556921296295</v>
      </c>
      <c r="E9405">
        <v>1302</v>
      </c>
      <c r="F9405">
        <v>942</v>
      </c>
    </row>
    <row r="9406" spans="1:8" x14ac:dyDescent="0.2">
      <c r="A9406">
        <v>3.3897920326756301E+17</v>
      </c>
      <c r="B9406" t="s">
        <v>18082</v>
      </c>
      <c r="C9406" t="s">
        <v>18083</v>
      </c>
      <c r="D9406" s="1">
        <v>41421.559189814812</v>
      </c>
      <c r="E9406">
        <v>9</v>
      </c>
      <c r="F9406">
        <v>3</v>
      </c>
      <c r="G9406" t="s">
        <v>215</v>
      </c>
    </row>
    <row r="9407" spans="1:8" x14ac:dyDescent="0.2">
      <c r="A9407">
        <v>3.3913732754690803E+17</v>
      </c>
      <c r="B9407" t="s">
        <v>18084</v>
      </c>
      <c r="C9407" t="s">
        <v>18085</v>
      </c>
      <c r="D9407" s="1">
        <v>41421.995532407411</v>
      </c>
      <c r="E9407">
        <v>18</v>
      </c>
      <c r="F9407">
        <v>16</v>
      </c>
      <c r="G9407" t="s">
        <v>576</v>
      </c>
    </row>
    <row r="9408" spans="1:8" x14ac:dyDescent="0.2">
      <c r="A9408">
        <v>3.3913784855075597E+17</v>
      </c>
      <c r="B9408" t="s">
        <v>18086</v>
      </c>
      <c r="C9408" t="s">
        <v>18087</v>
      </c>
      <c r="D9408" s="1">
        <v>41421.996967592589</v>
      </c>
      <c r="E9408">
        <v>19</v>
      </c>
      <c r="F9408">
        <v>12</v>
      </c>
      <c r="G9408" t="s">
        <v>215</v>
      </c>
    </row>
    <row r="9409" spans="1:7" x14ac:dyDescent="0.2">
      <c r="A9409">
        <v>3.3914307394890899E+17</v>
      </c>
      <c r="B9409" t="s">
        <v>18088</v>
      </c>
      <c r="C9409" t="s">
        <v>18089</v>
      </c>
      <c r="D9409" s="1">
        <v>41422.011388888888</v>
      </c>
      <c r="E9409">
        <v>9</v>
      </c>
      <c r="F9409">
        <v>2</v>
      </c>
      <c r="G9409" t="s">
        <v>215</v>
      </c>
    </row>
    <row r="9410" spans="1:7" x14ac:dyDescent="0.2">
      <c r="A9410">
        <v>3.3914388366766797E+17</v>
      </c>
      <c r="B9410" t="s">
        <v>18090</v>
      </c>
      <c r="C9410" t="s">
        <v>18091</v>
      </c>
      <c r="D9410" s="1">
        <v>41422.013622685183</v>
      </c>
      <c r="E9410">
        <v>15</v>
      </c>
      <c r="F9410">
        <v>8</v>
      </c>
      <c r="G9410" t="s">
        <v>576</v>
      </c>
    </row>
    <row r="9411" spans="1:7" x14ac:dyDescent="0.2">
      <c r="A9411">
        <v>3.3914452203654701E+17</v>
      </c>
      <c r="B9411" t="s">
        <v>18092</v>
      </c>
      <c r="C9411" t="s">
        <v>18093</v>
      </c>
      <c r="D9411" s="1">
        <v>41422.015381944446</v>
      </c>
      <c r="E9411">
        <v>86</v>
      </c>
      <c r="F9411">
        <v>48</v>
      </c>
      <c r="G9411" t="s">
        <v>215</v>
      </c>
    </row>
    <row r="9412" spans="1:7" x14ac:dyDescent="0.2">
      <c r="A9412">
        <v>3.3914596973414797E+17</v>
      </c>
      <c r="B9412" t="s">
        <v>18094</v>
      </c>
      <c r="C9412" t="s">
        <v>18095</v>
      </c>
      <c r="D9412" s="1">
        <v>41422.019375000003</v>
      </c>
      <c r="E9412">
        <v>177</v>
      </c>
      <c r="F9412">
        <v>201</v>
      </c>
      <c r="G9412" t="s">
        <v>215</v>
      </c>
    </row>
    <row r="9413" spans="1:7" x14ac:dyDescent="0.2">
      <c r="A9413">
        <v>3.3914745524755597E+17</v>
      </c>
      <c r="B9413" t="s">
        <v>18096</v>
      </c>
      <c r="C9413" t="s">
        <v>18097</v>
      </c>
      <c r="D9413" s="1">
        <v>41422.0234837963</v>
      </c>
      <c r="E9413">
        <v>30</v>
      </c>
      <c r="F9413">
        <v>10</v>
      </c>
      <c r="G9413" t="s">
        <v>215</v>
      </c>
    </row>
    <row r="9414" spans="1:7" x14ac:dyDescent="0.2">
      <c r="A9414">
        <v>3.3914788045352499E+17</v>
      </c>
      <c r="B9414" t="s">
        <v>18098</v>
      </c>
      <c r="C9414" t="s">
        <v>18099</v>
      </c>
      <c r="D9414" s="1">
        <v>41422.024652777778</v>
      </c>
      <c r="E9414">
        <v>7</v>
      </c>
      <c r="F9414">
        <v>11</v>
      </c>
      <c r="G9414" t="s">
        <v>215</v>
      </c>
    </row>
    <row r="9415" spans="1:7" x14ac:dyDescent="0.2">
      <c r="A9415">
        <v>3.3914833545161901E+17</v>
      </c>
      <c r="B9415" t="s">
        <v>18100</v>
      </c>
      <c r="C9415" t="s">
        <v>18101</v>
      </c>
      <c r="D9415" s="1">
        <v>41422.025902777779</v>
      </c>
      <c r="E9415">
        <v>1</v>
      </c>
      <c r="F9415">
        <v>0</v>
      </c>
      <c r="G9415" t="e">
        <f>Travianno</f>
        <v>#NAME?</v>
      </c>
    </row>
    <row r="9416" spans="1:7" x14ac:dyDescent="0.2">
      <c r="A9416">
        <v>3.3915003961831398E+17</v>
      </c>
      <c r="B9416" t="s">
        <v>18102</v>
      </c>
      <c r="C9416" t="s">
        <v>18103</v>
      </c>
      <c r="D9416" s="1">
        <v>41422.030613425923</v>
      </c>
      <c r="E9416">
        <v>2152</v>
      </c>
      <c r="F9416">
        <v>2959</v>
      </c>
    </row>
    <row r="9417" spans="1:7" x14ac:dyDescent="0.2">
      <c r="A9417">
        <v>3.3915249250599302E+17</v>
      </c>
      <c r="B9417" t="s">
        <v>18104</v>
      </c>
      <c r="C9417" t="s">
        <v>18105</v>
      </c>
      <c r="D9417" s="1">
        <v>41422.03738425926</v>
      </c>
      <c r="E9417">
        <v>14</v>
      </c>
      <c r="F9417">
        <v>14</v>
      </c>
      <c r="G9417" t="s">
        <v>576</v>
      </c>
    </row>
    <row r="9418" spans="1:7" x14ac:dyDescent="0.2">
      <c r="A9418">
        <v>3.39153818551992E+17</v>
      </c>
      <c r="B9418" t="s">
        <v>18106</v>
      </c>
      <c r="C9418" t="s">
        <v>18107</v>
      </c>
      <c r="D9418" s="1">
        <v>41422.041041666664</v>
      </c>
      <c r="E9418">
        <v>60</v>
      </c>
      <c r="F9418">
        <v>73</v>
      </c>
      <c r="G9418" t="s">
        <v>215</v>
      </c>
    </row>
    <row r="9419" spans="1:7" x14ac:dyDescent="0.2">
      <c r="A9419">
        <v>3.3915442423047302E+17</v>
      </c>
      <c r="B9419" t="s">
        <v>18108</v>
      </c>
      <c r="C9419" t="s">
        <v>18109</v>
      </c>
      <c r="D9419" s="1">
        <v>41422.042708333334</v>
      </c>
      <c r="E9419">
        <v>11</v>
      </c>
      <c r="F9419">
        <v>9</v>
      </c>
      <c r="G9419" t="s">
        <v>215</v>
      </c>
    </row>
    <row r="9420" spans="1:7" x14ac:dyDescent="0.2">
      <c r="A9420">
        <v>3.3915607542728198E+17</v>
      </c>
      <c r="B9420" t="s">
        <v>18110</v>
      </c>
      <c r="C9420" t="s">
        <v>18111</v>
      </c>
      <c r="D9420" s="1">
        <v>41422.047268518516</v>
      </c>
      <c r="E9420">
        <v>9</v>
      </c>
      <c r="F9420">
        <v>9</v>
      </c>
      <c r="G9420" t="s">
        <v>215</v>
      </c>
    </row>
    <row r="9421" spans="1:7" x14ac:dyDescent="0.2">
      <c r="A9421">
        <v>3.3915631221671501E+17</v>
      </c>
      <c r="B9421" t="s">
        <v>18112</v>
      </c>
      <c r="C9421" t="s">
        <v>18113</v>
      </c>
      <c r="D9421" s="1">
        <v>41422.04791666667</v>
      </c>
      <c r="E9421">
        <v>36</v>
      </c>
      <c r="F9421">
        <v>11</v>
      </c>
      <c r="G9421" t="s">
        <v>576</v>
      </c>
    </row>
    <row r="9422" spans="1:7" x14ac:dyDescent="0.2">
      <c r="A9422">
        <v>3.3915732655040499E+17</v>
      </c>
      <c r="B9422" t="s">
        <v>18114</v>
      </c>
      <c r="C9422" t="s">
        <v>18115</v>
      </c>
      <c r="D9422" s="1">
        <v>41422.050717592596</v>
      </c>
      <c r="E9422">
        <v>8</v>
      </c>
      <c r="F9422">
        <v>6</v>
      </c>
      <c r="G9422" t="s">
        <v>215</v>
      </c>
    </row>
    <row r="9423" spans="1:7" x14ac:dyDescent="0.2">
      <c r="A9423">
        <v>3.3915751427487302E+17</v>
      </c>
      <c r="B9423" t="s">
        <v>18116</v>
      </c>
      <c r="C9423" t="s">
        <v>18117</v>
      </c>
      <c r="D9423" s="1">
        <v>41422.051238425927</v>
      </c>
      <c r="E9423">
        <v>13</v>
      </c>
      <c r="F9423">
        <v>6</v>
      </c>
      <c r="G9423" t="s">
        <v>576</v>
      </c>
    </row>
    <row r="9424" spans="1:7" x14ac:dyDescent="0.2">
      <c r="A9424">
        <v>3.39158096888872E+17</v>
      </c>
      <c r="B9424" t="s">
        <v>18118</v>
      </c>
      <c r="C9424" t="s">
        <v>18119</v>
      </c>
      <c r="D9424" s="1">
        <v>41422.052847222221</v>
      </c>
      <c r="E9424">
        <v>22</v>
      </c>
      <c r="F9424">
        <v>15</v>
      </c>
      <c r="G9424" t="s">
        <v>215</v>
      </c>
    </row>
    <row r="9425" spans="1:7" x14ac:dyDescent="0.2">
      <c r="A9425">
        <v>3.3915869167891597E+17</v>
      </c>
      <c r="B9425" t="s">
        <v>18120</v>
      </c>
      <c r="C9425" t="s">
        <v>18121</v>
      </c>
      <c r="D9425" s="1">
        <v>41422.054490740738</v>
      </c>
      <c r="E9425">
        <v>6</v>
      </c>
      <c r="F9425">
        <v>4</v>
      </c>
      <c r="G9425" t="s">
        <v>215</v>
      </c>
    </row>
    <row r="9426" spans="1:7" x14ac:dyDescent="0.2">
      <c r="A9426">
        <v>3.3915904938594701E+17</v>
      </c>
      <c r="B9426" t="s">
        <v>18122</v>
      </c>
      <c r="C9426" t="s">
        <v>18123</v>
      </c>
      <c r="D9426" s="1">
        <v>41422.055474537039</v>
      </c>
      <c r="E9426">
        <v>11</v>
      </c>
      <c r="F9426">
        <v>5</v>
      </c>
      <c r="G9426" t="s">
        <v>215</v>
      </c>
    </row>
    <row r="9427" spans="1:7" x14ac:dyDescent="0.2">
      <c r="A9427">
        <v>3.3916224565110701E+17</v>
      </c>
      <c r="B9427" t="s">
        <v>18124</v>
      </c>
      <c r="C9427" t="s">
        <v>18125</v>
      </c>
      <c r="D9427" s="1">
        <v>41422.064293981479</v>
      </c>
      <c r="E9427">
        <v>277</v>
      </c>
      <c r="F9427">
        <v>184</v>
      </c>
    </row>
    <row r="9428" spans="1:7" x14ac:dyDescent="0.2">
      <c r="A9428">
        <v>3.39163800223744E+17</v>
      </c>
      <c r="B9428" t="s">
        <v>18126</v>
      </c>
      <c r="C9428" t="s">
        <v>18127</v>
      </c>
      <c r="D9428" s="1">
        <v>41422.068576388891</v>
      </c>
      <c r="E9428">
        <v>51</v>
      </c>
      <c r="F9428">
        <v>31</v>
      </c>
      <c r="G9428" t="s">
        <v>18128</v>
      </c>
    </row>
    <row r="9429" spans="1:7" x14ac:dyDescent="0.2">
      <c r="A9429">
        <v>3.39164563310256E+17</v>
      </c>
      <c r="B9429" t="s">
        <v>18129</v>
      </c>
      <c r="C9429" t="s">
        <v>18130</v>
      </c>
      <c r="D9429" s="1">
        <v>41422.07068287037</v>
      </c>
      <c r="E9429">
        <v>6</v>
      </c>
      <c r="F9429">
        <v>10</v>
      </c>
      <c r="G9429" t="s">
        <v>14723</v>
      </c>
    </row>
    <row r="9430" spans="1:7" x14ac:dyDescent="0.2">
      <c r="A9430">
        <v>3.3916498296714803E+17</v>
      </c>
      <c r="B9430" t="s">
        <v>18131</v>
      </c>
      <c r="C9430" t="s">
        <v>18132</v>
      </c>
      <c r="D9430" s="1">
        <v>41422.071840277778</v>
      </c>
      <c r="E9430">
        <v>12</v>
      </c>
      <c r="F9430">
        <v>14</v>
      </c>
      <c r="G9430" t="s">
        <v>215</v>
      </c>
    </row>
    <row r="9431" spans="1:7" x14ac:dyDescent="0.2">
      <c r="A9431">
        <v>3.39165426217E+17</v>
      </c>
      <c r="B9431" t="s">
        <v>18133</v>
      </c>
      <c r="C9431" t="s">
        <v>18134</v>
      </c>
      <c r="D9431" s="1">
        <v>41422.073067129626</v>
      </c>
      <c r="E9431">
        <v>40</v>
      </c>
      <c r="F9431">
        <v>41</v>
      </c>
      <c r="G9431" t="s">
        <v>215</v>
      </c>
    </row>
    <row r="9432" spans="1:7" x14ac:dyDescent="0.2">
      <c r="A9432">
        <v>3.3916613914382701E+17</v>
      </c>
      <c r="B9432" t="s">
        <v>18135</v>
      </c>
      <c r="C9432" t="s">
        <v>18136</v>
      </c>
      <c r="D9432" s="1">
        <v>41422.07503472222</v>
      </c>
      <c r="E9432">
        <v>185</v>
      </c>
      <c r="F9432">
        <v>305</v>
      </c>
      <c r="G9432" t="s">
        <v>215</v>
      </c>
    </row>
    <row r="9433" spans="1:7" x14ac:dyDescent="0.2">
      <c r="A9433">
        <v>3.3916665741721101E+17</v>
      </c>
      <c r="B9433" t="s">
        <v>18137</v>
      </c>
      <c r="C9433" t="s">
        <v>18138</v>
      </c>
      <c r="D9433" s="1">
        <v>41422.076469907406</v>
      </c>
      <c r="E9433">
        <v>67</v>
      </c>
      <c r="F9433">
        <v>33</v>
      </c>
      <c r="G9433" t="s">
        <v>215</v>
      </c>
    </row>
    <row r="9434" spans="1:7" x14ac:dyDescent="0.2">
      <c r="A9434">
        <v>3.3916807144709702E+17</v>
      </c>
      <c r="B9434" t="s">
        <v>18139</v>
      </c>
      <c r="C9434" t="s">
        <v>18140</v>
      </c>
      <c r="D9434" s="1">
        <v>41422.080370370371</v>
      </c>
      <c r="E9434">
        <v>25</v>
      </c>
      <c r="F9434">
        <v>19</v>
      </c>
      <c r="G9434" t="s">
        <v>18141</v>
      </c>
    </row>
    <row r="9435" spans="1:7" x14ac:dyDescent="0.2">
      <c r="A9435">
        <v>3.3920436017941702E+17</v>
      </c>
      <c r="B9435" t="s">
        <v>18142</v>
      </c>
      <c r="C9435" t="s">
        <v>18143</v>
      </c>
      <c r="D9435" s="1">
        <v>41422.180509259262</v>
      </c>
      <c r="E9435">
        <v>1775</v>
      </c>
      <c r="F9435">
        <v>685</v>
      </c>
    </row>
    <row r="9436" spans="1:7" x14ac:dyDescent="0.2">
      <c r="A9436">
        <v>3.3920521823755002E+17</v>
      </c>
      <c r="B9436" t="s">
        <v>18144</v>
      </c>
      <c r="C9436" t="s">
        <v>18145</v>
      </c>
      <c r="D9436" s="1">
        <v>41422.182870370372</v>
      </c>
      <c r="E9436">
        <v>20</v>
      </c>
      <c r="F9436">
        <v>20</v>
      </c>
      <c r="G9436" t="s">
        <v>215</v>
      </c>
    </row>
    <row r="9437" spans="1:7" x14ac:dyDescent="0.2">
      <c r="A9437">
        <v>3.3940500132148403E+17</v>
      </c>
      <c r="B9437" t="s">
        <v>18146</v>
      </c>
      <c r="C9437" t="s">
        <v>18147</v>
      </c>
      <c r="D9437" s="1">
        <v>41422.734166666669</v>
      </c>
      <c r="E9437">
        <v>18</v>
      </c>
      <c r="F9437">
        <v>13</v>
      </c>
      <c r="G9437" t="s">
        <v>89</v>
      </c>
    </row>
    <row r="9438" spans="1:7" x14ac:dyDescent="0.2">
      <c r="A9438">
        <v>3.3940502439854003E+17</v>
      </c>
      <c r="B9438" t="s">
        <v>18148</v>
      </c>
      <c r="C9438" t="s">
        <v>18149</v>
      </c>
      <c r="D9438" s="1">
        <v>41422.734236111108</v>
      </c>
      <c r="E9438">
        <v>17</v>
      </c>
      <c r="F9438">
        <v>12</v>
      </c>
      <c r="G9438" t="s">
        <v>89</v>
      </c>
    </row>
    <row r="9439" spans="1:7" x14ac:dyDescent="0.2">
      <c r="A9439">
        <v>3.3941494753882099E+17</v>
      </c>
      <c r="B9439" t="s">
        <v>18150</v>
      </c>
      <c r="C9439" t="s">
        <v>18151</v>
      </c>
      <c r="D9439" s="1">
        <v>41422.761620370373</v>
      </c>
      <c r="E9439">
        <v>37</v>
      </c>
      <c r="F9439">
        <v>18</v>
      </c>
      <c r="G9439" t="s">
        <v>89</v>
      </c>
    </row>
    <row r="9440" spans="1:7" x14ac:dyDescent="0.2">
      <c r="A9440">
        <v>3.3944050336177299E+17</v>
      </c>
      <c r="B9440" t="s">
        <v>18152</v>
      </c>
      <c r="C9440" t="s">
        <v>18153</v>
      </c>
      <c r="D9440" s="1">
        <v>41422.832141203704</v>
      </c>
      <c r="E9440">
        <v>136</v>
      </c>
      <c r="F9440">
        <v>95</v>
      </c>
    </row>
    <row r="9441" spans="1:7" x14ac:dyDescent="0.2">
      <c r="A9441">
        <v>3.3946134946369901E+17</v>
      </c>
      <c r="B9441" t="s">
        <v>18154</v>
      </c>
      <c r="C9441" t="s">
        <v>18155</v>
      </c>
      <c r="D9441" s="1">
        <v>41422.889664351853</v>
      </c>
      <c r="E9441">
        <v>11</v>
      </c>
      <c r="F9441">
        <v>11</v>
      </c>
      <c r="G9441" t="s">
        <v>89</v>
      </c>
    </row>
    <row r="9442" spans="1:7" x14ac:dyDescent="0.2">
      <c r="A9442">
        <v>3.3946219604203098E+17</v>
      </c>
      <c r="B9442" t="s">
        <v>18156</v>
      </c>
      <c r="C9442" t="s">
        <v>18157</v>
      </c>
      <c r="D9442" s="1">
        <v>41422.892002314817</v>
      </c>
      <c r="E9442">
        <v>1016</v>
      </c>
      <c r="F9442">
        <v>634</v>
      </c>
      <c r="G9442" t="s">
        <v>89</v>
      </c>
    </row>
    <row r="9443" spans="1:7" x14ac:dyDescent="0.2">
      <c r="A9443">
        <v>3.3946336883652602E+17</v>
      </c>
      <c r="B9443" t="s">
        <v>18158</v>
      </c>
      <c r="C9443" t="s">
        <v>18159</v>
      </c>
      <c r="D9443" s="1">
        <v>41422.895231481481</v>
      </c>
      <c r="E9443">
        <v>0</v>
      </c>
      <c r="F9443">
        <v>0</v>
      </c>
      <c r="G9443" t="e">
        <f>TomPuiseux</f>
        <v>#NAME?</v>
      </c>
    </row>
    <row r="9444" spans="1:7" x14ac:dyDescent="0.2">
      <c r="A9444">
        <v>3.3946468849879802E+17</v>
      </c>
      <c r="B9444" t="s">
        <v>18160</v>
      </c>
      <c r="C9444" t="s">
        <v>18161</v>
      </c>
      <c r="D9444" s="1">
        <v>41422.898877314816</v>
      </c>
      <c r="E9444">
        <v>25</v>
      </c>
      <c r="F9444">
        <v>12</v>
      </c>
      <c r="G9444" t="s">
        <v>215</v>
      </c>
    </row>
    <row r="9445" spans="1:7" x14ac:dyDescent="0.2">
      <c r="A9445">
        <v>3.3946507114093299E+17</v>
      </c>
      <c r="B9445" t="s">
        <v>18162</v>
      </c>
      <c r="C9445" t="e">
        <f xml:space="preserve"> BeccaPiano Thanks.</f>
        <v>#NAME?</v>
      </c>
      <c r="D9445" s="1">
        <v>41422.899930555555</v>
      </c>
      <c r="E9445">
        <v>4</v>
      </c>
      <c r="F9445">
        <v>5</v>
      </c>
      <c r="G9445" t="s">
        <v>89</v>
      </c>
    </row>
    <row r="9446" spans="1:7" x14ac:dyDescent="0.2">
      <c r="A9446">
        <v>3.3946557077483098E+17</v>
      </c>
      <c r="B9446" t="s">
        <v>18163</v>
      </c>
      <c r="C9446" t="e">
        <f>_xlfn.SINGLE( smickiwench _xlfn.SINGLE( melaniatrump no)), beautiful and really sweet and nice.</f>
        <v>#NAME?</v>
      </c>
      <c r="D9446" s="1">
        <v>41422.901307870372</v>
      </c>
      <c r="E9446">
        <v>2</v>
      </c>
      <c r="F9446">
        <v>3</v>
      </c>
      <c r="G9446" t="s">
        <v>215</v>
      </c>
    </row>
    <row r="9447" spans="1:7" x14ac:dyDescent="0.2">
      <c r="A9447">
        <v>3.3946583909702003E+17</v>
      </c>
      <c r="B9447" t="s">
        <v>18164</v>
      </c>
      <c r="C9447" t="s">
        <v>18165</v>
      </c>
      <c r="D9447" s="1">
        <v>41422.902048611111</v>
      </c>
      <c r="E9447">
        <v>3</v>
      </c>
      <c r="F9447">
        <v>2</v>
      </c>
      <c r="G9447" t="s">
        <v>89</v>
      </c>
    </row>
    <row r="9448" spans="1:7" x14ac:dyDescent="0.2">
      <c r="A9448">
        <v>3.3946610725147398E+17</v>
      </c>
      <c r="B9448" t="s">
        <v>18166</v>
      </c>
      <c r="C9448" t="s">
        <v>18167</v>
      </c>
      <c r="D9448" s="1">
        <v>41422.902789351851</v>
      </c>
      <c r="E9448">
        <v>3</v>
      </c>
      <c r="F9448">
        <v>2</v>
      </c>
      <c r="G9448" t="s">
        <v>215</v>
      </c>
    </row>
    <row r="9449" spans="1:7" x14ac:dyDescent="0.2">
      <c r="A9449">
        <v>3.3946649446961901E+17</v>
      </c>
      <c r="B9449" t="s">
        <v>18168</v>
      </c>
      <c r="C9449" t="e">
        <f xml:space="preserve"> TheRC3 Thanks.</f>
        <v>#NAME?</v>
      </c>
      <c r="D9449" s="1">
        <v>41422.903854166667</v>
      </c>
      <c r="E9449">
        <v>1</v>
      </c>
      <c r="F9449">
        <v>1</v>
      </c>
      <c r="G9449" t="s">
        <v>89</v>
      </c>
    </row>
    <row r="9450" spans="1:7" x14ac:dyDescent="0.2">
      <c r="A9450">
        <v>3.3946994162548301E+17</v>
      </c>
      <c r="B9450" t="s">
        <v>18169</v>
      </c>
      <c r="C9450" t="s">
        <v>18170</v>
      </c>
      <c r="D9450" s="1">
        <v>41422.913368055553</v>
      </c>
      <c r="E9450">
        <v>71</v>
      </c>
      <c r="F9450">
        <v>19</v>
      </c>
    </row>
    <row r="9451" spans="1:7" x14ac:dyDescent="0.2">
      <c r="A9451">
        <v>3.3947057989366899E+17</v>
      </c>
      <c r="B9451" t="s">
        <v>18171</v>
      </c>
      <c r="C9451" t="s">
        <v>18172</v>
      </c>
      <c r="D9451" s="1">
        <v>41422.915127314816</v>
      </c>
      <c r="E9451">
        <v>6</v>
      </c>
      <c r="F9451">
        <v>11</v>
      </c>
      <c r="G9451" t="s">
        <v>89</v>
      </c>
    </row>
    <row r="9452" spans="1:7" x14ac:dyDescent="0.2">
      <c r="A9452">
        <v>3.3947116605604602E+17</v>
      </c>
      <c r="B9452" t="s">
        <v>18173</v>
      </c>
      <c r="C9452" t="s">
        <v>18174</v>
      </c>
      <c r="D9452" s="1">
        <v>41422.916747685187</v>
      </c>
      <c r="E9452">
        <v>0</v>
      </c>
      <c r="F9452">
        <v>2</v>
      </c>
      <c r="G9452" t="s">
        <v>89</v>
      </c>
    </row>
    <row r="9453" spans="1:7" x14ac:dyDescent="0.2">
      <c r="A9453">
        <v>3.3947417356916698E+17</v>
      </c>
      <c r="B9453" t="s">
        <v>18175</v>
      </c>
      <c r="C9453" t="s">
        <v>18176</v>
      </c>
      <c r="D9453" s="1">
        <v>41422.925046296295</v>
      </c>
      <c r="E9453">
        <v>18</v>
      </c>
      <c r="F9453">
        <v>15</v>
      </c>
      <c r="G9453" t="s">
        <v>487</v>
      </c>
    </row>
    <row r="9454" spans="1:7" x14ac:dyDescent="0.2">
      <c r="A9454">
        <v>3.3947482278028902E+17</v>
      </c>
      <c r="B9454" t="s">
        <v>18177</v>
      </c>
      <c r="C9454" t="s">
        <v>11386</v>
      </c>
      <c r="D9454" s="1">
        <v>41422.926840277774</v>
      </c>
      <c r="E9454">
        <v>376</v>
      </c>
      <c r="F9454">
        <v>148</v>
      </c>
    </row>
    <row r="9455" spans="1:7" x14ac:dyDescent="0.2">
      <c r="A9455">
        <v>3.3947636212760902E+17</v>
      </c>
      <c r="B9455" t="s">
        <v>18178</v>
      </c>
      <c r="C9455" t="s">
        <v>18179</v>
      </c>
      <c r="D9455" s="1">
        <v>41422.931087962963</v>
      </c>
      <c r="E9455">
        <v>2</v>
      </c>
      <c r="F9455">
        <v>1</v>
      </c>
      <c r="G9455" t="s">
        <v>215</v>
      </c>
    </row>
    <row r="9456" spans="1:7" x14ac:dyDescent="0.2">
      <c r="A9456">
        <v>3.3947905596969299E+17</v>
      </c>
      <c r="B9456" t="s">
        <v>18180</v>
      </c>
      <c r="C9456" t="s">
        <v>18181</v>
      </c>
      <c r="D9456" s="1">
        <v>41422.938518518517</v>
      </c>
      <c r="E9456">
        <v>800</v>
      </c>
      <c r="F9456">
        <v>419</v>
      </c>
    </row>
    <row r="9457" spans="1:8" x14ac:dyDescent="0.2">
      <c r="A9457">
        <v>3.39521638741712E+17</v>
      </c>
      <c r="B9457" t="s">
        <v>18182</v>
      </c>
      <c r="C9457" t="s">
        <v>18183</v>
      </c>
      <c r="D9457" s="1">
        <v>41423.056030092594</v>
      </c>
      <c r="E9457">
        <v>63</v>
      </c>
      <c r="F9457">
        <v>34</v>
      </c>
      <c r="G9457" t="s">
        <v>215</v>
      </c>
    </row>
    <row r="9458" spans="1:8" x14ac:dyDescent="0.2">
      <c r="A9458">
        <v>3.3952304560355302E+17</v>
      </c>
      <c r="B9458" t="s">
        <v>18184</v>
      </c>
      <c r="C9458" t="s">
        <v>18185</v>
      </c>
      <c r="D9458" s="1">
        <v>41423.059907407405</v>
      </c>
      <c r="E9458">
        <v>1</v>
      </c>
      <c r="F9458">
        <v>0</v>
      </c>
      <c r="G9458" t="s">
        <v>89</v>
      </c>
    </row>
    <row r="9459" spans="1:8" x14ac:dyDescent="0.2">
      <c r="A9459">
        <v>3.3952450842997498E+17</v>
      </c>
      <c r="B9459" t="s">
        <v>18186</v>
      </c>
      <c r="C9459" t="s">
        <v>18187</v>
      </c>
      <c r="D9459" s="1">
        <v>41423.063946759263</v>
      </c>
      <c r="E9459">
        <v>1</v>
      </c>
      <c r="F9459">
        <v>2</v>
      </c>
      <c r="G9459" t="s">
        <v>215</v>
      </c>
    </row>
    <row r="9460" spans="1:8" x14ac:dyDescent="0.2">
      <c r="A9460">
        <v>3.3952777090224499E+17</v>
      </c>
      <c r="B9460" t="s">
        <v>18188</v>
      </c>
      <c r="C9460" t="s">
        <v>18189</v>
      </c>
      <c r="D9460" s="1">
        <v>41423.072951388887</v>
      </c>
      <c r="E9460">
        <v>14</v>
      </c>
      <c r="F9460">
        <v>17</v>
      </c>
      <c r="G9460" t="s">
        <v>576</v>
      </c>
    </row>
    <row r="9461" spans="1:8" x14ac:dyDescent="0.2">
      <c r="A9461">
        <v>3.3952809479898298E+17</v>
      </c>
      <c r="B9461" t="s">
        <v>18190</v>
      </c>
      <c r="C9461" t="s">
        <v>18191</v>
      </c>
      <c r="D9461" s="1">
        <v>41423.073842592596</v>
      </c>
      <c r="E9461">
        <v>24</v>
      </c>
      <c r="F9461">
        <v>12</v>
      </c>
      <c r="G9461" t="s">
        <v>576</v>
      </c>
    </row>
    <row r="9462" spans="1:8" x14ac:dyDescent="0.2">
      <c r="A9462">
        <v>3.3952912298647501E+17</v>
      </c>
      <c r="B9462" t="s">
        <v>18192</v>
      </c>
      <c r="C9462" t="e">
        <f xml:space="preserve"> lisakaminsky Yes.</f>
        <v>#NAME?</v>
      </c>
      <c r="D9462" s="1">
        <v>41423.076678240737</v>
      </c>
      <c r="E9462">
        <v>1</v>
      </c>
      <c r="F9462">
        <v>2</v>
      </c>
      <c r="G9462" t="s">
        <v>89</v>
      </c>
    </row>
    <row r="9463" spans="1:8" x14ac:dyDescent="0.2">
      <c r="A9463">
        <v>3.3953134830800397E+17</v>
      </c>
      <c r="B9463" t="s">
        <v>18193</v>
      </c>
      <c r="C9463" t="s">
        <v>18194</v>
      </c>
      <c r="D9463" s="1">
        <v>41423.082824074074</v>
      </c>
      <c r="E9463">
        <v>20</v>
      </c>
      <c r="F9463">
        <v>12</v>
      </c>
      <c r="G9463" t="s">
        <v>215</v>
      </c>
    </row>
    <row r="9464" spans="1:8" x14ac:dyDescent="0.2">
      <c r="A9464">
        <v>3.3953511901667302E+17</v>
      </c>
      <c r="B9464" t="s">
        <v>18195</v>
      </c>
      <c r="C9464" t="s">
        <v>18196</v>
      </c>
      <c r="D9464" s="1">
        <v>41423.093229166669</v>
      </c>
      <c r="E9464">
        <v>278</v>
      </c>
      <c r="F9464">
        <v>326</v>
      </c>
      <c r="G9464" t="s">
        <v>215</v>
      </c>
    </row>
    <row r="9465" spans="1:8" x14ac:dyDescent="0.2">
      <c r="A9465">
        <v>3.39537035943616E+17</v>
      </c>
      <c r="B9465" t="s">
        <v>18197</v>
      </c>
      <c r="C9465" t="s">
        <v>18198</v>
      </c>
      <c r="D9465" s="1">
        <v>41423.09851851852</v>
      </c>
      <c r="E9465">
        <v>31</v>
      </c>
      <c r="F9465">
        <v>43</v>
      </c>
      <c r="G9465" t="s">
        <v>18199</v>
      </c>
    </row>
    <row r="9466" spans="1:8" x14ac:dyDescent="0.2">
      <c r="A9466">
        <v>3.3953865533084403E+17</v>
      </c>
      <c r="B9466" t="s">
        <v>18200</v>
      </c>
      <c r="C9466" t="s">
        <v>18201</v>
      </c>
      <c r="D9466" s="1">
        <v>41423.102986111109</v>
      </c>
      <c r="E9466">
        <v>9</v>
      </c>
      <c r="F9466">
        <v>8</v>
      </c>
      <c r="G9466" t="s">
        <v>215</v>
      </c>
    </row>
    <row r="9467" spans="1:8" x14ac:dyDescent="0.2">
      <c r="A9467">
        <v>3.3954191984152102E+17</v>
      </c>
      <c r="B9467" t="s">
        <v>18202</v>
      </c>
      <c r="C9467" t="s">
        <v>18203</v>
      </c>
      <c r="D9467" s="1">
        <v>41423.111990740741</v>
      </c>
      <c r="E9467">
        <v>17</v>
      </c>
      <c r="F9467">
        <v>10</v>
      </c>
      <c r="G9467" t="s">
        <v>576</v>
      </c>
      <c r="H9467" t="s">
        <v>390</v>
      </c>
    </row>
    <row r="9468" spans="1:8" x14ac:dyDescent="0.2">
      <c r="A9468">
        <v>3.3954228970784698E+17</v>
      </c>
      <c r="B9468" t="s">
        <v>18204</v>
      </c>
      <c r="C9468" t="s">
        <v>18205</v>
      </c>
      <c r="D9468" s="1">
        <v>41423.113009259258</v>
      </c>
      <c r="E9468">
        <v>91</v>
      </c>
      <c r="F9468">
        <v>69</v>
      </c>
      <c r="G9468" t="s">
        <v>18206</v>
      </c>
    </row>
    <row r="9469" spans="1:8" x14ac:dyDescent="0.2">
      <c r="A9469">
        <v>3.3958735453895802E+17</v>
      </c>
      <c r="B9469" t="s">
        <v>18207</v>
      </c>
      <c r="C9469" t="s">
        <v>18208</v>
      </c>
      <c r="D9469" s="1">
        <v>41423.237372685187</v>
      </c>
      <c r="E9469">
        <v>4</v>
      </c>
      <c r="F9469">
        <v>2</v>
      </c>
      <c r="G9469" t="s">
        <v>89</v>
      </c>
    </row>
    <row r="9470" spans="1:8" x14ac:dyDescent="0.2">
      <c r="A9470">
        <v>3.3958824060243898E+17</v>
      </c>
      <c r="B9470" t="s">
        <v>18209</v>
      </c>
      <c r="C9470" t="s">
        <v>18210</v>
      </c>
      <c r="D9470" s="1">
        <v>41423.239814814813</v>
      </c>
      <c r="E9470">
        <v>17</v>
      </c>
      <c r="F9470">
        <v>12</v>
      </c>
      <c r="G9470" t="s">
        <v>215</v>
      </c>
    </row>
    <row r="9471" spans="1:8" x14ac:dyDescent="0.2">
      <c r="A9471">
        <v>3.39591369481936E+17</v>
      </c>
      <c r="B9471" t="s">
        <v>18211</v>
      </c>
      <c r="C9471" t="s">
        <v>18212</v>
      </c>
      <c r="D9471" s="1">
        <v>41423.248449074075</v>
      </c>
      <c r="E9471">
        <v>15</v>
      </c>
      <c r="F9471">
        <v>12</v>
      </c>
      <c r="G9471" t="s">
        <v>487</v>
      </c>
    </row>
    <row r="9472" spans="1:8" x14ac:dyDescent="0.2">
      <c r="A9472">
        <v>3.3975420780663603E+17</v>
      </c>
      <c r="B9472" t="s">
        <v>18213</v>
      </c>
      <c r="C9472" t="s">
        <v>18214</v>
      </c>
      <c r="D9472" s="1">
        <v>41423.697800925926</v>
      </c>
      <c r="E9472">
        <v>34</v>
      </c>
      <c r="F9472">
        <v>27</v>
      </c>
      <c r="G9472" t="s">
        <v>215</v>
      </c>
    </row>
    <row r="9473" spans="1:7" x14ac:dyDescent="0.2">
      <c r="A9473">
        <v>3.3979478542870099E+17</v>
      </c>
      <c r="B9473" t="s">
        <v>18215</v>
      </c>
      <c r="C9473" t="e">
        <f xml:space="preserve"> onedaddy26 Yes.</f>
        <v>#NAME?</v>
      </c>
      <c r="D9473" s="1">
        <v>41423.80976851852</v>
      </c>
      <c r="E9473">
        <v>4</v>
      </c>
      <c r="F9473">
        <v>0</v>
      </c>
      <c r="G9473" t="s">
        <v>89</v>
      </c>
    </row>
    <row r="9474" spans="1:7" x14ac:dyDescent="0.2">
      <c r="A9474">
        <v>3.3980211429966202E+17</v>
      </c>
      <c r="B9474" t="s">
        <v>18216</v>
      </c>
      <c r="C9474" t="s">
        <v>18217</v>
      </c>
      <c r="D9474" s="1">
        <v>41423.829988425925</v>
      </c>
      <c r="E9474">
        <v>17</v>
      </c>
      <c r="F9474">
        <v>6</v>
      </c>
      <c r="G9474" t="s">
        <v>89</v>
      </c>
    </row>
    <row r="9475" spans="1:7" x14ac:dyDescent="0.2">
      <c r="A9475">
        <v>3.3980504770779898E+17</v>
      </c>
      <c r="B9475" t="s">
        <v>18218</v>
      </c>
      <c r="C9475" t="s">
        <v>18219</v>
      </c>
      <c r="D9475" s="1">
        <v>41423.838090277779</v>
      </c>
      <c r="E9475">
        <v>19</v>
      </c>
      <c r="F9475">
        <v>17</v>
      </c>
      <c r="G9475" t="s">
        <v>89</v>
      </c>
    </row>
    <row r="9476" spans="1:7" x14ac:dyDescent="0.2">
      <c r="A9476">
        <v>3.3980721419585901E+17</v>
      </c>
      <c r="B9476" t="s">
        <v>18220</v>
      </c>
      <c r="C9476" t="s">
        <v>18221</v>
      </c>
      <c r="D9476" s="1">
        <v>41423.8440625</v>
      </c>
      <c r="E9476">
        <v>0</v>
      </c>
      <c r="F9476">
        <v>1</v>
      </c>
      <c r="G9476" t="s">
        <v>18222</v>
      </c>
    </row>
    <row r="9477" spans="1:7" x14ac:dyDescent="0.2">
      <c r="A9477">
        <v>3.3980734996965702E+17</v>
      </c>
      <c r="B9477" t="s">
        <v>18223</v>
      </c>
      <c r="C9477" t="s">
        <v>18224</v>
      </c>
      <c r="D9477" s="1">
        <v>41423.844444444447</v>
      </c>
      <c r="E9477">
        <v>6</v>
      </c>
      <c r="F9477">
        <v>3</v>
      </c>
      <c r="G9477" t="s">
        <v>215</v>
      </c>
    </row>
    <row r="9478" spans="1:7" x14ac:dyDescent="0.2">
      <c r="A9478">
        <v>3.3980750790619098E+17</v>
      </c>
      <c r="B9478" t="s">
        <v>18225</v>
      </c>
      <c r="C9478" t="s">
        <v>18226</v>
      </c>
      <c r="D9478" s="1">
        <v>41423.844872685186</v>
      </c>
      <c r="E9478">
        <v>2</v>
      </c>
      <c r="F9478">
        <v>1</v>
      </c>
      <c r="G9478" t="e">
        <f>volkermillion</f>
        <v>#NAME?</v>
      </c>
    </row>
    <row r="9479" spans="1:7" x14ac:dyDescent="0.2">
      <c r="A9479">
        <v>3.3980766870740102E+17</v>
      </c>
      <c r="B9479" t="s">
        <v>18227</v>
      </c>
      <c r="C9479" t="e">
        <f>JATBWIFEE Thank you.</f>
        <v>#NAME?</v>
      </c>
      <c r="D9479" s="1">
        <v>41423.845324074071</v>
      </c>
      <c r="E9479">
        <v>1</v>
      </c>
      <c r="F9479">
        <v>1</v>
      </c>
      <c r="G9479" t="e">
        <f>JATBWIFEE</f>
        <v>#NAME?</v>
      </c>
    </row>
    <row r="9480" spans="1:7" x14ac:dyDescent="0.2">
      <c r="A9480">
        <v>3.3980793118275898E+17</v>
      </c>
      <c r="B9480" t="s">
        <v>18228</v>
      </c>
      <c r="C9480" t="e">
        <f>_xlfn.SINGLE( francaselles _xlfn.SINGLE( KatieShow _xlfn.SINGLE( katiecouric very cool))), Thank you.</f>
        <v>#NAME?</v>
      </c>
      <c r="D9480" s="1">
        <v>41423.846041666664</v>
      </c>
      <c r="E9480">
        <v>3</v>
      </c>
      <c r="F9480">
        <v>3</v>
      </c>
      <c r="G9480" t="s">
        <v>576</v>
      </c>
    </row>
    <row r="9481" spans="1:7" x14ac:dyDescent="0.2">
      <c r="A9481">
        <v>3.3981037981743898E+17</v>
      </c>
      <c r="B9481" t="s">
        <v>18229</v>
      </c>
      <c r="C9481" t="s">
        <v>18230</v>
      </c>
      <c r="D9481" s="1">
        <v>41423.852800925924</v>
      </c>
      <c r="E9481">
        <v>136</v>
      </c>
      <c r="F9481">
        <v>76</v>
      </c>
    </row>
    <row r="9482" spans="1:7" x14ac:dyDescent="0.2">
      <c r="A9482">
        <v>3.3981806964180102E+17</v>
      </c>
      <c r="B9482" t="s">
        <v>18231</v>
      </c>
      <c r="C9482" t="s">
        <v>18232</v>
      </c>
      <c r="D9482" s="1">
        <v>41423.874016203707</v>
      </c>
      <c r="E9482">
        <v>647</v>
      </c>
      <c r="F9482">
        <v>396</v>
      </c>
    </row>
    <row r="9483" spans="1:7" x14ac:dyDescent="0.2">
      <c r="A9483">
        <v>3.3982753546449702E+17</v>
      </c>
      <c r="B9483" t="s">
        <v>18233</v>
      </c>
      <c r="C9483" t="s">
        <v>18234</v>
      </c>
      <c r="D9483" s="1">
        <v>41423.900138888886</v>
      </c>
      <c r="E9483">
        <v>603</v>
      </c>
      <c r="F9483">
        <v>401</v>
      </c>
      <c r="G9483" t="s">
        <v>215</v>
      </c>
    </row>
    <row r="9484" spans="1:7" x14ac:dyDescent="0.2">
      <c r="A9484">
        <v>3.3983377675243501E+17</v>
      </c>
      <c r="B9484" t="s">
        <v>18235</v>
      </c>
      <c r="C9484" t="s">
        <v>18236</v>
      </c>
      <c r="D9484" s="1">
        <v>41423.917361111111</v>
      </c>
      <c r="E9484">
        <v>237</v>
      </c>
      <c r="F9484">
        <v>108</v>
      </c>
    </row>
    <row r="9485" spans="1:7" x14ac:dyDescent="0.2">
      <c r="A9485">
        <v>3.39838035195752E+17</v>
      </c>
      <c r="B9485" t="s">
        <v>18237</v>
      </c>
      <c r="C9485" t="s">
        <v>18238</v>
      </c>
      <c r="D9485" s="1">
        <v>41423.929120370369</v>
      </c>
      <c r="E9485">
        <v>290</v>
      </c>
      <c r="F9485">
        <v>157</v>
      </c>
    </row>
    <row r="9486" spans="1:7" x14ac:dyDescent="0.2">
      <c r="A9486">
        <v>3.3984139608313798E+17</v>
      </c>
      <c r="B9486" t="s">
        <v>18239</v>
      </c>
      <c r="C9486" t="s">
        <v>18240</v>
      </c>
      <c r="D9486" s="1">
        <v>41423.938391203701</v>
      </c>
      <c r="E9486">
        <v>4</v>
      </c>
      <c r="F9486">
        <v>4</v>
      </c>
      <c r="G9486" t="s">
        <v>89</v>
      </c>
    </row>
    <row r="9487" spans="1:7" x14ac:dyDescent="0.2">
      <c r="A9487">
        <v>3.3984156661515398E+17</v>
      </c>
      <c r="B9487" t="s">
        <v>18241</v>
      </c>
      <c r="C9487" t="e">
        <f xml:space="preserve"> NYCTiggy Hi Joanna.</f>
        <v>#NAME?</v>
      </c>
      <c r="D9487" s="1">
        <v>41423.93886574074</v>
      </c>
      <c r="E9487">
        <v>5</v>
      </c>
      <c r="F9487">
        <v>21</v>
      </c>
      <c r="G9487" t="s">
        <v>89</v>
      </c>
    </row>
    <row r="9488" spans="1:7" x14ac:dyDescent="0.2">
      <c r="A9488">
        <v>3.3984179955840998E+17</v>
      </c>
      <c r="B9488" t="s">
        <v>18242</v>
      </c>
      <c r="C9488" t="e">
        <f xml:space="preserve"> amandaphantm No.</f>
        <v>#NAME?</v>
      </c>
      <c r="D9488" s="1">
        <v>41423.939502314817</v>
      </c>
      <c r="E9488">
        <v>1</v>
      </c>
      <c r="F9488">
        <v>2</v>
      </c>
      <c r="G9488" t="s">
        <v>89</v>
      </c>
    </row>
    <row r="9489" spans="1:8" x14ac:dyDescent="0.2">
      <c r="A9489">
        <v>3.3984214347456102E+17</v>
      </c>
      <c r="B9489" t="s">
        <v>18243</v>
      </c>
      <c r="C9489" t="s">
        <v>18244</v>
      </c>
      <c r="D9489" s="1">
        <v>41423.940451388888</v>
      </c>
      <c r="E9489">
        <v>0</v>
      </c>
      <c r="F9489">
        <v>2</v>
      </c>
      <c r="G9489" t="s">
        <v>89</v>
      </c>
    </row>
    <row r="9490" spans="1:8" x14ac:dyDescent="0.2">
      <c r="A9490">
        <v>3.3984239314889498E+17</v>
      </c>
      <c r="B9490" t="s">
        <v>18245</v>
      </c>
      <c r="C9490" t="s">
        <v>18246</v>
      </c>
      <c r="D9490" s="1">
        <v>41423.941145833334</v>
      </c>
      <c r="E9490">
        <v>3</v>
      </c>
      <c r="F9490">
        <v>2</v>
      </c>
      <c r="G9490" t="s">
        <v>89</v>
      </c>
    </row>
    <row r="9491" spans="1:8" x14ac:dyDescent="0.2">
      <c r="A9491">
        <v>3.3984251275368E+17</v>
      </c>
      <c r="B9491" t="s">
        <v>18247</v>
      </c>
      <c r="C9491" t="e">
        <f xml:space="preserve"> murraybrown10 Thanks.</f>
        <v>#NAME?</v>
      </c>
      <c r="D9491" s="1">
        <v>41423.941469907404</v>
      </c>
      <c r="E9491">
        <v>4</v>
      </c>
      <c r="F9491">
        <v>1</v>
      </c>
      <c r="G9491" t="s">
        <v>89</v>
      </c>
    </row>
    <row r="9492" spans="1:8" x14ac:dyDescent="0.2">
      <c r="A9492">
        <v>3.3984316948939098E+17</v>
      </c>
      <c r="B9492" t="s">
        <v>18248</v>
      </c>
      <c r="C9492" t="e">
        <f>_xlfn.SINGLE( yati_isma _xlfn.SINGLE( tonyfernandes Thanks)), but I receive From U.K. also.</f>
        <v>#NAME?</v>
      </c>
      <c r="D9492" s="1">
        <v>41423.943287037036</v>
      </c>
      <c r="E9492">
        <v>3</v>
      </c>
      <c r="F9492">
        <v>1</v>
      </c>
      <c r="G9492" t="s">
        <v>215</v>
      </c>
    </row>
    <row r="9493" spans="1:8" x14ac:dyDescent="0.2">
      <c r="A9493">
        <v>3.3984376712318502E+17</v>
      </c>
      <c r="B9493" t="s">
        <v>18249</v>
      </c>
      <c r="C9493" t="s">
        <v>18250</v>
      </c>
      <c r="D9493" s="1">
        <v>41423.944930555554</v>
      </c>
      <c r="E9493">
        <v>364</v>
      </c>
      <c r="F9493">
        <v>152</v>
      </c>
    </row>
    <row r="9494" spans="1:8" x14ac:dyDescent="0.2">
      <c r="A9494">
        <v>3.3984634381836198E+17</v>
      </c>
      <c r="B9494" t="s">
        <v>18251</v>
      </c>
      <c r="C9494" t="e">
        <f>sarah_e_smith9 Thanks.</f>
        <v>#NAME?</v>
      </c>
      <c r="D9494" s="1">
        <v>41423.952048611114</v>
      </c>
      <c r="E9494">
        <v>5</v>
      </c>
      <c r="F9494">
        <v>1</v>
      </c>
      <c r="G9494" t="e">
        <f>sarah_e_smith9</f>
        <v>#NAME?</v>
      </c>
    </row>
    <row r="9495" spans="1:8" x14ac:dyDescent="0.2">
      <c r="A9495">
        <v>3.3993249612276499E+17</v>
      </c>
      <c r="B9495" t="s">
        <v>18252</v>
      </c>
      <c r="C9495" t="s">
        <v>18253</v>
      </c>
      <c r="D9495" s="1">
        <v>41424.189780092594</v>
      </c>
      <c r="E9495">
        <v>14</v>
      </c>
      <c r="F9495">
        <v>14</v>
      </c>
      <c r="G9495" t="s">
        <v>215</v>
      </c>
    </row>
    <row r="9496" spans="1:8" x14ac:dyDescent="0.2">
      <c r="A9496">
        <v>3.3993363885248499E+17</v>
      </c>
      <c r="B9496" t="s">
        <v>18254</v>
      </c>
      <c r="C9496" t="s">
        <v>18255</v>
      </c>
      <c r="D9496" s="1">
        <v>41424.192928240744</v>
      </c>
      <c r="E9496">
        <v>15</v>
      </c>
      <c r="F9496">
        <v>19</v>
      </c>
      <c r="G9496" t="s">
        <v>215</v>
      </c>
    </row>
    <row r="9497" spans="1:8" x14ac:dyDescent="0.2">
      <c r="A9497">
        <v>3.3997370745802701E+17</v>
      </c>
      <c r="B9497" t="s">
        <v>18256</v>
      </c>
      <c r="C9497" t="s">
        <v>18257</v>
      </c>
      <c r="D9497" s="1">
        <v>41424.303495370368</v>
      </c>
      <c r="E9497">
        <v>11</v>
      </c>
      <c r="F9497">
        <v>11</v>
      </c>
      <c r="G9497" t="s">
        <v>18258</v>
      </c>
    </row>
    <row r="9498" spans="1:8" x14ac:dyDescent="0.2">
      <c r="A9498">
        <v>3.3997389886929299E+17</v>
      </c>
      <c r="B9498" t="s">
        <v>18259</v>
      </c>
      <c r="C9498" t="s">
        <v>18260</v>
      </c>
      <c r="D9498" s="1">
        <v>41424.304027777776</v>
      </c>
      <c r="E9498">
        <v>4</v>
      </c>
      <c r="F9498">
        <v>11</v>
      </c>
      <c r="G9498" t="s">
        <v>215</v>
      </c>
      <c r="H9498" t="s">
        <v>390</v>
      </c>
    </row>
    <row r="9499" spans="1:8" x14ac:dyDescent="0.2">
      <c r="A9499">
        <v>3.3997765337955501E+17</v>
      </c>
      <c r="B9499" t="s">
        <v>18261</v>
      </c>
      <c r="C9499" t="s">
        <v>18262</v>
      </c>
      <c r="D9499" s="1">
        <v>41424.314386574071</v>
      </c>
      <c r="E9499">
        <v>50</v>
      </c>
      <c r="F9499">
        <v>70</v>
      </c>
      <c r="G9499" t="s">
        <v>215</v>
      </c>
    </row>
    <row r="9500" spans="1:8" x14ac:dyDescent="0.2">
      <c r="A9500">
        <v>3.3997837701863398E+17</v>
      </c>
      <c r="B9500" t="s">
        <v>18263</v>
      </c>
      <c r="C9500" t="s">
        <v>18264</v>
      </c>
      <c r="D9500" s="1">
        <v>41424.316388888888</v>
      </c>
      <c r="E9500">
        <v>12</v>
      </c>
      <c r="F9500">
        <v>7</v>
      </c>
      <c r="G9500" t="s">
        <v>576</v>
      </c>
    </row>
    <row r="9501" spans="1:8" x14ac:dyDescent="0.2">
      <c r="A9501">
        <v>3.3997861669372301E+17</v>
      </c>
      <c r="B9501" t="s">
        <v>18265</v>
      </c>
      <c r="C9501" t="s">
        <v>18266</v>
      </c>
      <c r="D9501" s="1">
        <v>41424.317048611112</v>
      </c>
      <c r="E9501">
        <v>10</v>
      </c>
      <c r="F9501">
        <v>7</v>
      </c>
      <c r="G9501" t="s">
        <v>18267</v>
      </c>
    </row>
    <row r="9502" spans="1:8" x14ac:dyDescent="0.2">
      <c r="A9502">
        <v>3.3998233298548698E+17</v>
      </c>
      <c r="B9502" t="s">
        <v>18268</v>
      </c>
      <c r="C9502" t="s">
        <v>18269</v>
      </c>
      <c r="D9502" s="1">
        <v>41424.327303240738</v>
      </c>
      <c r="E9502">
        <v>32</v>
      </c>
      <c r="F9502">
        <v>59</v>
      </c>
      <c r="G9502" t="s">
        <v>576</v>
      </c>
    </row>
    <row r="9503" spans="1:8" x14ac:dyDescent="0.2">
      <c r="A9503">
        <v>3.3998256343731802E+17</v>
      </c>
      <c r="B9503" t="s">
        <v>18270</v>
      </c>
      <c r="C9503" t="s">
        <v>18271</v>
      </c>
      <c r="D9503" s="1">
        <v>41424.327939814815</v>
      </c>
      <c r="E9503">
        <v>6</v>
      </c>
      <c r="F9503">
        <v>4</v>
      </c>
      <c r="G9503" t="s">
        <v>18272</v>
      </c>
    </row>
    <row r="9504" spans="1:8" x14ac:dyDescent="0.2">
      <c r="A9504">
        <v>3.3998336013697402E+17</v>
      </c>
      <c r="B9504" t="s">
        <v>18273</v>
      </c>
      <c r="C9504" t="e">
        <f>_Warrendya_ which one?</f>
        <v>#NAME?</v>
      </c>
      <c r="D9504" s="1">
        <v>41424.330138888887</v>
      </c>
      <c r="E9504">
        <v>2</v>
      </c>
      <c r="F9504">
        <v>0</v>
      </c>
      <c r="G9504" t="e">
        <f>_Warrendya_</f>
        <v>#NAME?</v>
      </c>
    </row>
    <row r="9505" spans="1:8" x14ac:dyDescent="0.2">
      <c r="A9505">
        <v>3.3998429208195802E+17</v>
      </c>
      <c r="B9505" t="s">
        <v>18274</v>
      </c>
      <c r="C9505" t="s">
        <v>18275</v>
      </c>
      <c r="D9505" s="1">
        <v>41424.332708333335</v>
      </c>
      <c r="E9505">
        <v>2</v>
      </c>
      <c r="F9505">
        <v>0</v>
      </c>
      <c r="G9505" t="s">
        <v>89</v>
      </c>
    </row>
    <row r="9506" spans="1:8" x14ac:dyDescent="0.2">
      <c r="A9506">
        <v>3.3998437236514803E+17</v>
      </c>
      <c r="B9506" t="s">
        <v>18276</v>
      </c>
      <c r="C9506" t="s">
        <v>18277</v>
      </c>
      <c r="D9506" s="1">
        <v>41424.332928240743</v>
      </c>
      <c r="E9506">
        <v>3</v>
      </c>
      <c r="F9506">
        <v>6</v>
      </c>
      <c r="G9506" t="s">
        <v>215</v>
      </c>
    </row>
    <row r="9507" spans="1:8" x14ac:dyDescent="0.2">
      <c r="A9507">
        <v>3.3998594149201101E+17</v>
      </c>
      <c r="B9507" t="s">
        <v>18278</v>
      </c>
      <c r="C9507" t="e">
        <f xml:space="preserve"> Mitchell_Traver Thanks.</f>
        <v>#NAME?</v>
      </c>
      <c r="D9507" s="1">
        <v>41424.337256944447</v>
      </c>
      <c r="E9507">
        <v>7</v>
      </c>
      <c r="F9507">
        <v>14</v>
      </c>
      <c r="G9507" t="s">
        <v>89</v>
      </c>
    </row>
    <row r="9508" spans="1:8" x14ac:dyDescent="0.2">
      <c r="A9508">
        <v>3.3998658440751898E+17</v>
      </c>
      <c r="B9508" t="s">
        <v>18279</v>
      </c>
      <c r="C9508" t="s">
        <v>18280</v>
      </c>
      <c r="D9508" s="1">
        <v>41424.339039351849</v>
      </c>
      <c r="E9508">
        <v>27</v>
      </c>
      <c r="F9508">
        <v>33</v>
      </c>
      <c r="G9508" t="s">
        <v>215</v>
      </c>
    </row>
    <row r="9509" spans="1:8" x14ac:dyDescent="0.2">
      <c r="A9509">
        <v>3.3998748622902003E+17</v>
      </c>
      <c r="B9509" t="s">
        <v>18281</v>
      </c>
      <c r="C9509" t="s">
        <v>18282</v>
      </c>
      <c r="D9509" s="1">
        <v>41424.341527777775</v>
      </c>
      <c r="E9509">
        <v>20</v>
      </c>
      <c r="F9509">
        <v>17</v>
      </c>
      <c r="G9509" t="s">
        <v>215</v>
      </c>
      <c r="H9509" t="s">
        <v>505</v>
      </c>
    </row>
    <row r="9510" spans="1:8" x14ac:dyDescent="0.2">
      <c r="A9510">
        <v>3.4007660946797299E+17</v>
      </c>
      <c r="B9510" t="s">
        <v>18283</v>
      </c>
      <c r="C9510" t="s">
        <v>18284</v>
      </c>
      <c r="D9510" s="1">
        <v>41424.587453703702</v>
      </c>
      <c r="E9510">
        <v>75</v>
      </c>
      <c r="F9510">
        <v>53</v>
      </c>
      <c r="G9510" t="s">
        <v>215</v>
      </c>
    </row>
    <row r="9511" spans="1:8" x14ac:dyDescent="0.2">
      <c r="A9511">
        <v>3.4007682727399802E+17</v>
      </c>
      <c r="B9511" t="s">
        <v>18285</v>
      </c>
      <c r="C9511" t="s">
        <v>18286</v>
      </c>
      <c r="D9511" s="1">
        <v>41424.588055555556</v>
      </c>
      <c r="E9511">
        <v>11</v>
      </c>
      <c r="F9511">
        <v>10</v>
      </c>
      <c r="G9511" t="s">
        <v>215</v>
      </c>
    </row>
    <row r="9512" spans="1:8" x14ac:dyDescent="0.2">
      <c r="A9512">
        <v>3.4007725955575302E+17</v>
      </c>
      <c r="B9512" t="s">
        <v>18287</v>
      </c>
      <c r="C9512" t="s">
        <v>18288</v>
      </c>
      <c r="D9512" s="1">
        <v>41424.589247685188</v>
      </c>
      <c r="E9512">
        <v>5</v>
      </c>
      <c r="F9512">
        <v>7</v>
      </c>
      <c r="G9512" t="s">
        <v>576</v>
      </c>
    </row>
    <row r="9513" spans="1:8" x14ac:dyDescent="0.2">
      <c r="A9513">
        <v>3.4007738321222003E+17</v>
      </c>
      <c r="B9513" t="s">
        <v>18289</v>
      </c>
      <c r="C9513" t="s">
        <v>18290</v>
      </c>
      <c r="D9513" s="1">
        <v>41424.589594907404</v>
      </c>
      <c r="E9513">
        <v>3</v>
      </c>
      <c r="F9513">
        <v>3</v>
      </c>
      <c r="G9513" t="s">
        <v>215</v>
      </c>
      <c r="H9513" t="s">
        <v>390</v>
      </c>
    </row>
    <row r="9514" spans="1:8" x14ac:dyDescent="0.2">
      <c r="A9514">
        <v>3.40077839342784E+17</v>
      </c>
      <c r="B9514" t="s">
        <v>18291</v>
      </c>
      <c r="C9514" t="s">
        <v>18292</v>
      </c>
      <c r="D9514" s="1">
        <v>41424.590844907405</v>
      </c>
      <c r="E9514">
        <v>16</v>
      </c>
      <c r="F9514">
        <v>5</v>
      </c>
      <c r="G9514" t="s">
        <v>18293</v>
      </c>
    </row>
    <row r="9515" spans="1:8" x14ac:dyDescent="0.2">
      <c r="A9515">
        <v>3.4008120393793498E+17</v>
      </c>
      <c r="B9515" t="s">
        <v>18294</v>
      </c>
      <c r="C9515" t="s">
        <v>18295</v>
      </c>
      <c r="D9515" s="1">
        <v>41424.600138888891</v>
      </c>
      <c r="E9515">
        <v>1</v>
      </c>
      <c r="F9515">
        <v>1</v>
      </c>
      <c r="G9515" t="s">
        <v>89</v>
      </c>
    </row>
    <row r="9516" spans="1:8" x14ac:dyDescent="0.2">
      <c r="A9516">
        <v>3.4008203045910099E+17</v>
      </c>
      <c r="B9516" t="s">
        <v>18296</v>
      </c>
      <c r="C9516" t="s">
        <v>18297</v>
      </c>
      <c r="D9516" s="1">
        <v>41424.602418981478</v>
      </c>
      <c r="E9516">
        <v>11</v>
      </c>
      <c r="F9516">
        <v>9</v>
      </c>
      <c r="G9516" t="s">
        <v>215</v>
      </c>
      <c r="H9516" t="s">
        <v>390</v>
      </c>
    </row>
    <row r="9517" spans="1:8" x14ac:dyDescent="0.2">
      <c r="A9517">
        <v>3.4009143614388998E+17</v>
      </c>
      <c r="B9517" t="s">
        <v>18298</v>
      </c>
      <c r="C9517" t="s">
        <v>18299</v>
      </c>
      <c r="D9517" s="1">
        <v>41424.628368055557</v>
      </c>
      <c r="E9517">
        <v>12</v>
      </c>
      <c r="F9517">
        <v>18</v>
      </c>
      <c r="G9517" t="s">
        <v>89</v>
      </c>
    </row>
    <row r="9518" spans="1:8" x14ac:dyDescent="0.2">
      <c r="A9518">
        <v>3.4011202808777498E+17</v>
      </c>
      <c r="B9518" t="s">
        <v>18300</v>
      </c>
      <c r="C9518" t="e">
        <f xml:space="preserve"> cbmcq Thank you.</f>
        <v>#NAME?</v>
      </c>
      <c r="D9518" s="1">
        <v>41424.685196759259</v>
      </c>
      <c r="E9518">
        <v>5</v>
      </c>
      <c r="F9518">
        <v>4</v>
      </c>
      <c r="G9518" t="s">
        <v>89</v>
      </c>
    </row>
    <row r="9519" spans="1:8" x14ac:dyDescent="0.2">
      <c r="A9519">
        <v>3.4011214425321402E+17</v>
      </c>
      <c r="B9519" t="s">
        <v>18301</v>
      </c>
      <c r="C9519" t="e">
        <f xml:space="preserve"> Wicz_2003 Thanks.</f>
        <v>#NAME?</v>
      </c>
      <c r="D9519" s="1">
        <v>41424.68550925926</v>
      </c>
      <c r="E9519">
        <v>1</v>
      </c>
      <c r="F9519">
        <v>0</v>
      </c>
      <c r="G9519" t="s">
        <v>89</v>
      </c>
    </row>
    <row r="9520" spans="1:8" x14ac:dyDescent="0.2">
      <c r="A9520">
        <v>3.4011354473132403E+17</v>
      </c>
      <c r="B9520" t="s">
        <v>18302</v>
      </c>
      <c r="C9520" t="s">
        <v>18303</v>
      </c>
      <c r="D9520" s="1">
        <v>41424.689375000002</v>
      </c>
      <c r="E9520">
        <v>0</v>
      </c>
      <c r="F9520">
        <v>1</v>
      </c>
      <c r="G9520" t="s">
        <v>576</v>
      </c>
    </row>
    <row r="9521" spans="1:8" x14ac:dyDescent="0.2">
      <c r="A9521">
        <v>3.40113927834832E+17</v>
      </c>
      <c r="B9521" t="s">
        <v>18304</v>
      </c>
      <c r="C9521" t="s">
        <v>18305</v>
      </c>
      <c r="D9521" s="1">
        <v>41424.690439814818</v>
      </c>
      <c r="E9521">
        <v>2</v>
      </c>
      <c r="F9521">
        <v>0</v>
      </c>
      <c r="G9521" t="s">
        <v>89</v>
      </c>
    </row>
    <row r="9522" spans="1:8" x14ac:dyDescent="0.2">
      <c r="A9522">
        <v>3.4011487075631898E+17</v>
      </c>
      <c r="B9522" t="s">
        <v>18306</v>
      </c>
      <c r="C9522" t="s">
        <v>18307</v>
      </c>
      <c r="D9522" s="1">
        <v>41424.693032407406</v>
      </c>
      <c r="E9522">
        <v>16</v>
      </c>
      <c r="F9522">
        <v>12</v>
      </c>
      <c r="G9522" t="s">
        <v>89</v>
      </c>
    </row>
    <row r="9523" spans="1:8" x14ac:dyDescent="0.2">
      <c r="A9523">
        <v>3.4012820127366701E+17</v>
      </c>
      <c r="B9523" t="s">
        <v>18308</v>
      </c>
      <c r="C9523" t="s">
        <v>18309</v>
      </c>
      <c r="D9523" s="1">
        <v>41424.729826388888</v>
      </c>
      <c r="E9523">
        <v>21</v>
      </c>
      <c r="F9523">
        <v>11</v>
      </c>
      <c r="G9523" t="s">
        <v>89</v>
      </c>
    </row>
    <row r="9524" spans="1:8" x14ac:dyDescent="0.2">
      <c r="A9524">
        <v>3.4013312981572403E+17</v>
      </c>
      <c r="B9524" t="s">
        <v>18310</v>
      </c>
      <c r="C9524" t="s">
        <v>18311</v>
      </c>
      <c r="D9524" s="1">
        <v>41424.743425925924</v>
      </c>
      <c r="E9524">
        <v>26</v>
      </c>
      <c r="F9524">
        <v>19</v>
      </c>
      <c r="G9524" t="e">
        <f>Newsmax_Media</f>
        <v>#NAME?</v>
      </c>
    </row>
    <row r="9525" spans="1:8" x14ac:dyDescent="0.2">
      <c r="A9525">
        <v>3.4014061252957299E+17</v>
      </c>
      <c r="B9525" t="s">
        <v>18312</v>
      </c>
      <c r="C9525" t="s">
        <v>18313</v>
      </c>
      <c r="D9525" s="1">
        <v>41424.764074074075</v>
      </c>
      <c r="E9525">
        <v>386</v>
      </c>
      <c r="F9525">
        <v>136</v>
      </c>
      <c r="H9525" t="s">
        <v>390</v>
      </c>
    </row>
    <row r="9526" spans="1:8" x14ac:dyDescent="0.2">
      <c r="A9526">
        <v>3.4016139622444998E+17</v>
      </c>
      <c r="B9526" t="s">
        <v>18314</v>
      </c>
      <c r="C9526" t="s">
        <v>18315</v>
      </c>
      <c r="D9526" s="1">
        <v>41424.821423611109</v>
      </c>
      <c r="E9526">
        <v>375</v>
      </c>
      <c r="F9526">
        <v>279</v>
      </c>
      <c r="G9526" t="s">
        <v>89</v>
      </c>
    </row>
    <row r="9527" spans="1:8" x14ac:dyDescent="0.2">
      <c r="A9527">
        <v>3.40172337615888E+17</v>
      </c>
      <c r="B9527" t="s">
        <v>18316</v>
      </c>
      <c r="C9527" t="s">
        <v>18317</v>
      </c>
      <c r="D9527" s="1">
        <v>41424.851620370369</v>
      </c>
      <c r="E9527">
        <v>12</v>
      </c>
      <c r="F9527">
        <v>9</v>
      </c>
      <c r="G9527" t="s">
        <v>215</v>
      </c>
    </row>
    <row r="9528" spans="1:8" x14ac:dyDescent="0.2">
      <c r="A9528">
        <v>3.4017799222133101E+17</v>
      </c>
      <c r="B9528" t="s">
        <v>18318</v>
      </c>
      <c r="C9528" t="s">
        <v>18319</v>
      </c>
      <c r="D9528" s="1">
        <v>41424.867222222223</v>
      </c>
      <c r="E9528">
        <v>2360</v>
      </c>
      <c r="F9528">
        <v>1524</v>
      </c>
    </row>
    <row r="9529" spans="1:8" x14ac:dyDescent="0.2">
      <c r="A9529">
        <v>3.4018687040109299E+17</v>
      </c>
      <c r="B9529" t="s">
        <v>18320</v>
      </c>
      <c r="C9529" t="s">
        <v>18321</v>
      </c>
      <c r="D9529" s="1">
        <v>41424.891712962963</v>
      </c>
      <c r="E9529">
        <v>10</v>
      </c>
      <c r="F9529">
        <v>5</v>
      </c>
      <c r="G9529" t="s">
        <v>89</v>
      </c>
    </row>
    <row r="9530" spans="1:8" x14ac:dyDescent="0.2">
      <c r="A9530">
        <v>3.4018699175487802E+17</v>
      </c>
      <c r="B9530" t="s">
        <v>18322</v>
      </c>
      <c r="C9530" t="s">
        <v>18323</v>
      </c>
      <c r="D9530" s="1">
        <v>41424.892048611109</v>
      </c>
      <c r="E9530">
        <v>6</v>
      </c>
      <c r="F9530">
        <v>3</v>
      </c>
      <c r="G9530" t="s">
        <v>89</v>
      </c>
    </row>
    <row r="9531" spans="1:8" x14ac:dyDescent="0.2">
      <c r="A9531">
        <v>3.4019748617193402E+17</v>
      </c>
      <c r="B9531" t="s">
        <v>18324</v>
      </c>
      <c r="C9531" t="s">
        <v>18325</v>
      </c>
      <c r="D9531" s="1">
        <v>41424.921006944445</v>
      </c>
      <c r="E9531">
        <v>231</v>
      </c>
      <c r="F9531">
        <v>118</v>
      </c>
    </row>
    <row r="9532" spans="1:8" x14ac:dyDescent="0.2">
      <c r="A9532">
        <v>3.4019982787282899E+17</v>
      </c>
      <c r="B9532" t="s">
        <v>18326</v>
      </c>
      <c r="C9532" t="s">
        <v>18327</v>
      </c>
      <c r="D9532" s="1">
        <v>41424.927476851852</v>
      </c>
      <c r="E9532">
        <v>881</v>
      </c>
      <c r="F9532">
        <v>464</v>
      </c>
    </row>
    <row r="9533" spans="1:8" x14ac:dyDescent="0.2">
      <c r="A9533">
        <v>3.4020219294858803E+17</v>
      </c>
      <c r="B9533" t="s">
        <v>18328</v>
      </c>
      <c r="C9533" t="s">
        <v>18329</v>
      </c>
      <c r="D9533" s="1">
        <v>41424.934004629627</v>
      </c>
      <c r="E9533">
        <v>370</v>
      </c>
      <c r="F9533">
        <v>239</v>
      </c>
    </row>
    <row r="9534" spans="1:8" x14ac:dyDescent="0.2">
      <c r="A9534">
        <v>3.4020501612201901E+17</v>
      </c>
      <c r="B9534" t="s">
        <v>18330</v>
      </c>
      <c r="C9534" t="e">
        <f xml:space="preserve"> MatthewJPizzo Thanks Matt.</f>
        <v>#NAME?</v>
      </c>
      <c r="D9534" s="1">
        <v>41424.941793981481</v>
      </c>
      <c r="E9534">
        <v>1</v>
      </c>
      <c r="F9534">
        <v>1</v>
      </c>
      <c r="G9534" t="s">
        <v>89</v>
      </c>
    </row>
    <row r="9535" spans="1:8" x14ac:dyDescent="0.2">
      <c r="A9535">
        <v>3.4020940054122899E+17</v>
      </c>
      <c r="B9535" t="s">
        <v>18331</v>
      </c>
      <c r="C9535" t="s">
        <v>18332</v>
      </c>
      <c r="D9535" s="1">
        <v>41424.953888888886</v>
      </c>
      <c r="E9535">
        <v>2</v>
      </c>
      <c r="F9535">
        <v>1</v>
      </c>
      <c r="G9535" t="s">
        <v>89</v>
      </c>
    </row>
    <row r="9536" spans="1:8" x14ac:dyDescent="0.2">
      <c r="A9536">
        <v>3.40255250508296E+17</v>
      </c>
      <c r="B9536" t="s">
        <v>18333</v>
      </c>
      <c r="C9536" t="s">
        <v>18334</v>
      </c>
      <c r="D9536" s="1">
        <v>41425.080416666664</v>
      </c>
      <c r="E9536">
        <v>35</v>
      </c>
      <c r="F9536">
        <v>26</v>
      </c>
      <c r="G9536" t="s">
        <v>215</v>
      </c>
    </row>
    <row r="9537" spans="1:7" x14ac:dyDescent="0.2">
      <c r="A9537">
        <v>3.4025574903068602E+17</v>
      </c>
      <c r="B9537" t="s">
        <v>18335</v>
      </c>
      <c r="C9537" t="s">
        <v>18336</v>
      </c>
      <c r="D9537" s="1">
        <v>41425.081782407404</v>
      </c>
      <c r="E9537">
        <v>110</v>
      </c>
      <c r="F9537">
        <v>51</v>
      </c>
      <c r="G9537" t="s">
        <v>215</v>
      </c>
    </row>
    <row r="9538" spans="1:7" x14ac:dyDescent="0.2">
      <c r="A9538">
        <v>3.4025692688351603E+17</v>
      </c>
      <c r="B9538" t="s">
        <v>18337</v>
      </c>
      <c r="C9538" t="s">
        <v>18338</v>
      </c>
      <c r="D9538" s="1">
        <v>41425.085034722222</v>
      </c>
      <c r="E9538">
        <v>15</v>
      </c>
      <c r="F9538">
        <v>20</v>
      </c>
      <c r="G9538" t="s">
        <v>18339</v>
      </c>
    </row>
    <row r="9539" spans="1:7" x14ac:dyDescent="0.2">
      <c r="A9539">
        <v>3.4028676863086502E+17</v>
      </c>
      <c r="B9539" t="s">
        <v>18340</v>
      </c>
      <c r="C9539" t="s">
        <v>18341</v>
      </c>
      <c r="D9539" s="1">
        <v>41425.167384259257</v>
      </c>
      <c r="E9539">
        <v>552</v>
      </c>
      <c r="F9539">
        <v>191</v>
      </c>
    </row>
    <row r="9540" spans="1:7" x14ac:dyDescent="0.2">
      <c r="A9540">
        <v>3.40287277798416E+17</v>
      </c>
      <c r="B9540" t="s">
        <v>18342</v>
      </c>
      <c r="C9540" t="s">
        <v>18343</v>
      </c>
      <c r="D9540" s="1">
        <v>41425.16878472222</v>
      </c>
      <c r="E9540">
        <v>2</v>
      </c>
      <c r="F9540">
        <v>5</v>
      </c>
      <c r="G9540" t="s">
        <v>89</v>
      </c>
    </row>
    <row r="9541" spans="1:7" x14ac:dyDescent="0.2">
      <c r="A9541">
        <v>3.40293513658912E+17</v>
      </c>
      <c r="B9541" t="s">
        <v>18344</v>
      </c>
      <c r="C9541" t="s">
        <v>18345</v>
      </c>
      <c r="D9541" s="1">
        <v>41425.185995370368</v>
      </c>
      <c r="E9541">
        <v>285</v>
      </c>
      <c r="F9541">
        <v>92</v>
      </c>
    </row>
    <row r="9542" spans="1:7" x14ac:dyDescent="0.2">
      <c r="A9542">
        <v>3.4029577437197101E+17</v>
      </c>
      <c r="B9542" t="s">
        <v>18346</v>
      </c>
      <c r="C9542" t="s">
        <v>18347</v>
      </c>
      <c r="D9542" s="1">
        <v>41425.192233796297</v>
      </c>
      <c r="E9542">
        <v>587</v>
      </c>
      <c r="F9542">
        <v>476</v>
      </c>
      <c r="G9542" t="s">
        <v>215</v>
      </c>
    </row>
    <row r="9543" spans="1:7" x14ac:dyDescent="0.2">
      <c r="A9543">
        <v>3.4029695977038598E+17</v>
      </c>
      <c r="B9543" t="s">
        <v>18348</v>
      </c>
      <c r="C9543" t="s">
        <v>18349</v>
      </c>
      <c r="D9543" s="1">
        <v>41425.195509259262</v>
      </c>
      <c r="E9543">
        <v>164</v>
      </c>
      <c r="F9543">
        <v>79</v>
      </c>
      <c r="G9543" t="s">
        <v>576</v>
      </c>
    </row>
    <row r="9544" spans="1:7" x14ac:dyDescent="0.2">
      <c r="A9544">
        <v>3.4033039627533498E+17</v>
      </c>
      <c r="B9544" t="s">
        <v>18350</v>
      </c>
      <c r="C9544" t="s">
        <v>18351</v>
      </c>
      <c r="D9544" s="1">
        <v>41425.287777777776</v>
      </c>
      <c r="E9544">
        <v>16</v>
      </c>
      <c r="F9544">
        <v>12</v>
      </c>
      <c r="G9544" t="s">
        <v>89</v>
      </c>
    </row>
    <row r="9545" spans="1:7" x14ac:dyDescent="0.2">
      <c r="A9545">
        <v>3.4033388000549197E+17</v>
      </c>
      <c r="B9545" t="s">
        <v>18352</v>
      </c>
      <c r="C9545" t="s">
        <v>18353</v>
      </c>
      <c r="D9545" s="1">
        <v>41425.297384259262</v>
      </c>
      <c r="E9545">
        <v>48</v>
      </c>
      <c r="F9545">
        <v>40</v>
      </c>
      <c r="G9545" t="s">
        <v>89</v>
      </c>
    </row>
    <row r="9546" spans="1:7" x14ac:dyDescent="0.2">
      <c r="A9546">
        <v>3.4046066679835802E+17</v>
      </c>
      <c r="B9546" t="s">
        <v>18354</v>
      </c>
      <c r="C9546" t="s">
        <v>18355</v>
      </c>
      <c r="D9546" s="1">
        <v>41425.647256944445</v>
      </c>
      <c r="E9546">
        <v>307</v>
      </c>
      <c r="F9546">
        <v>311</v>
      </c>
    </row>
    <row r="9547" spans="1:7" x14ac:dyDescent="0.2">
      <c r="A9547">
        <v>3.40478922313592E+17</v>
      </c>
      <c r="B9547" t="s">
        <v>18356</v>
      </c>
      <c r="C9547" t="e">
        <f xml:space="preserve"> alecmillionaire the architectural boat tour is great.</f>
        <v>#NAME?</v>
      </c>
      <c r="D9547" s="1">
        <v>41425.697627314818</v>
      </c>
      <c r="E9547">
        <v>3</v>
      </c>
      <c r="F9547">
        <v>5</v>
      </c>
      <c r="G9547" t="s">
        <v>89</v>
      </c>
    </row>
    <row r="9548" spans="1:7" x14ac:dyDescent="0.2">
      <c r="A9548">
        <v>3.4048117718398502E+17</v>
      </c>
      <c r="B9548" t="s">
        <v>18357</v>
      </c>
      <c r="C9548" t="s">
        <v>18358</v>
      </c>
      <c r="D9548" s="1">
        <v>41425.70385416667</v>
      </c>
      <c r="E9548">
        <v>5</v>
      </c>
      <c r="F9548">
        <v>2</v>
      </c>
      <c r="G9548" t="s">
        <v>89</v>
      </c>
    </row>
    <row r="9549" spans="1:7" x14ac:dyDescent="0.2">
      <c r="A9549">
        <v>3.4051005430432902E+17</v>
      </c>
      <c r="B9549" t="s">
        <v>18359</v>
      </c>
      <c r="C9549" t="s">
        <v>18360</v>
      </c>
      <c r="D9549" s="1">
        <v>41425.783530092594</v>
      </c>
      <c r="E9549">
        <v>20</v>
      </c>
      <c r="F9549">
        <v>32</v>
      </c>
    </row>
    <row r="9550" spans="1:7" x14ac:dyDescent="0.2">
      <c r="A9550">
        <v>3.40510129311072E+17</v>
      </c>
      <c r="B9550" t="s">
        <v>18361</v>
      </c>
      <c r="C9550" t="s">
        <v>18362</v>
      </c>
      <c r="D9550" s="1">
        <v>41425.783738425926</v>
      </c>
      <c r="E9550">
        <v>37</v>
      </c>
      <c r="F9550">
        <v>33</v>
      </c>
    </row>
    <row r="9551" spans="1:7" x14ac:dyDescent="0.2">
      <c r="A9551">
        <v>3.4051858502372499E+17</v>
      </c>
      <c r="B9551" t="s">
        <v>18363</v>
      </c>
      <c r="C9551" t="s">
        <v>18364</v>
      </c>
      <c r="D9551" s="1">
        <v>41425.807071759256</v>
      </c>
      <c r="E9551">
        <v>49</v>
      </c>
      <c r="F9551">
        <v>26</v>
      </c>
      <c r="G9551" t="s">
        <v>89</v>
      </c>
    </row>
    <row r="9552" spans="1:7" x14ac:dyDescent="0.2">
      <c r="A9552">
        <v>3.4055072047657299E+17</v>
      </c>
      <c r="B9552" t="s">
        <v>18365</v>
      </c>
      <c r="C9552" t="s">
        <v>18366</v>
      </c>
      <c r="D9552" s="1">
        <v>41425.895752314813</v>
      </c>
      <c r="E9552">
        <v>13</v>
      </c>
      <c r="F9552">
        <v>22</v>
      </c>
      <c r="G9552" t="s">
        <v>89</v>
      </c>
    </row>
    <row r="9553" spans="1:8" x14ac:dyDescent="0.2">
      <c r="A9553">
        <v>3.4065155119659398E+17</v>
      </c>
      <c r="B9553" t="s">
        <v>18367</v>
      </c>
      <c r="C9553" t="s">
        <v>18368</v>
      </c>
      <c r="D9553" s="1">
        <v>41426.173993055556</v>
      </c>
      <c r="E9553">
        <v>7</v>
      </c>
      <c r="F9553">
        <v>8</v>
      </c>
      <c r="G9553" t="s">
        <v>215</v>
      </c>
    </row>
    <row r="9554" spans="1:8" x14ac:dyDescent="0.2">
      <c r="A9554">
        <v>3.4065173545237702E+17</v>
      </c>
      <c r="B9554" t="s">
        <v>18369</v>
      </c>
      <c r="C9554" t="s">
        <v>18370</v>
      </c>
      <c r="D9554" s="1">
        <v>41426.174502314818</v>
      </c>
      <c r="E9554">
        <v>55</v>
      </c>
      <c r="F9554">
        <v>34</v>
      </c>
      <c r="G9554" t="s">
        <v>576</v>
      </c>
      <c r="H9554" t="s">
        <v>390</v>
      </c>
    </row>
    <row r="9555" spans="1:8" x14ac:dyDescent="0.2">
      <c r="A9555">
        <v>3.4065198693443898E+17</v>
      </c>
      <c r="B9555" t="s">
        <v>18371</v>
      </c>
      <c r="C9555" t="s">
        <v>18372</v>
      </c>
      <c r="D9555" s="1">
        <v>41426.175196759257</v>
      </c>
      <c r="E9555">
        <v>16</v>
      </c>
      <c r="F9555">
        <v>8</v>
      </c>
      <c r="G9555" t="s">
        <v>215</v>
      </c>
    </row>
    <row r="9556" spans="1:8" x14ac:dyDescent="0.2">
      <c r="A9556">
        <v>3.4131642609684403E+17</v>
      </c>
      <c r="B9556" t="s">
        <v>18373</v>
      </c>
      <c r="C9556" t="s">
        <v>18374</v>
      </c>
      <c r="D9556" s="1">
        <v>41428.008692129632</v>
      </c>
      <c r="E9556">
        <v>11</v>
      </c>
      <c r="F9556">
        <v>14</v>
      </c>
      <c r="G9556" t="s">
        <v>18375</v>
      </c>
      <c r="H9556" t="s">
        <v>390</v>
      </c>
    </row>
    <row r="9557" spans="1:8" x14ac:dyDescent="0.2">
      <c r="A9557">
        <v>3.4131806214802598E+17</v>
      </c>
      <c r="B9557" t="s">
        <v>18376</v>
      </c>
      <c r="C9557" t="s">
        <v>18377</v>
      </c>
      <c r="D9557" s="1">
        <v>41428.01321759259</v>
      </c>
      <c r="E9557">
        <v>29</v>
      </c>
      <c r="F9557">
        <v>21</v>
      </c>
    </row>
    <row r="9558" spans="1:8" x14ac:dyDescent="0.2">
      <c r="A9558">
        <v>3.4131961010207898E+17</v>
      </c>
      <c r="B9558" t="s">
        <v>18378</v>
      </c>
      <c r="C9558" t="s">
        <v>18379</v>
      </c>
      <c r="D9558" s="1">
        <v>41428.017488425925</v>
      </c>
      <c r="E9558">
        <v>92</v>
      </c>
      <c r="F9558">
        <v>50</v>
      </c>
    </row>
    <row r="9559" spans="1:8" x14ac:dyDescent="0.2">
      <c r="A9559">
        <v>3.4132967777802598E+17</v>
      </c>
      <c r="B9559" t="s">
        <v>18380</v>
      </c>
      <c r="C9559" t="s">
        <v>18381</v>
      </c>
      <c r="D9559" s="1">
        <v>41428.045266203706</v>
      </c>
      <c r="E9559">
        <v>32</v>
      </c>
      <c r="F9559">
        <v>20</v>
      </c>
      <c r="G9559" t="s">
        <v>215</v>
      </c>
      <c r="H9559" t="s">
        <v>390</v>
      </c>
    </row>
    <row r="9560" spans="1:8" x14ac:dyDescent="0.2">
      <c r="A9560">
        <v>3.4133007158963802E+17</v>
      </c>
      <c r="B9560" t="s">
        <v>18382</v>
      </c>
      <c r="C9560" t="s">
        <v>18383</v>
      </c>
      <c r="D9560" s="1">
        <v>41428.046354166669</v>
      </c>
      <c r="E9560">
        <v>10</v>
      </c>
      <c r="F9560">
        <v>8</v>
      </c>
      <c r="G9560" t="s">
        <v>215</v>
      </c>
    </row>
    <row r="9561" spans="1:8" x14ac:dyDescent="0.2">
      <c r="A9561">
        <v>3.41330353144872E+17</v>
      </c>
      <c r="B9561" t="s">
        <v>18384</v>
      </c>
      <c r="C9561" t="s">
        <v>18385</v>
      </c>
      <c r="D9561" s="1">
        <v>41428.047129629631</v>
      </c>
      <c r="E9561">
        <v>13</v>
      </c>
      <c r="F9561">
        <v>9</v>
      </c>
      <c r="G9561" t="s">
        <v>215</v>
      </c>
    </row>
    <row r="9562" spans="1:8" x14ac:dyDescent="0.2">
      <c r="A9562">
        <v>3.4133060114986502E+17</v>
      </c>
      <c r="B9562" t="s">
        <v>18386</v>
      </c>
      <c r="C9562" t="s">
        <v>18387</v>
      </c>
      <c r="D9562" s="1">
        <v>41428.047812500001</v>
      </c>
      <c r="E9562">
        <v>14</v>
      </c>
      <c r="F9562">
        <v>12</v>
      </c>
      <c r="G9562" t="s">
        <v>215</v>
      </c>
    </row>
    <row r="9563" spans="1:8" x14ac:dyDescent="0.2">
      <c r="A9563">
        <v>3.4137093696192902E+17</v>
      </c>
      <c r="B9563" t="s">
        <v>18388</v>
      </c>
      <c r="C9563" t="s">
        <v>18389</v>
      </c>
      <c r="D9563" s="1">
        <v>41428.159120370372</v>
      </c>
      <c r="E9563">
        <v>17</v>
      </c>
      <c r="F9563">
        <v>4</v>
      </c>
      <c r="G9563" t="s">
        <v>215</v>
      </c>
      <c r="H9563" t="s">
        <v>390</v>
      </c>
    </row>
    <row r="9564" spans="1:8" x14ac:dyDescent="0.2">
      <c r="A9564">
        <v>3.4156045897053299E+17</v>
      </c>
      <c r="B9564" t="s">
        <v>18390</v>
      </c>
      <c r="C9564" t="s">
        <v>18391</v>
      </c>
      <c r="D9564" s="1">
        <v>41428.68209490741</v>
      </c>
      <c r="E9564">
        <v>3</v>
      </c>
      <c r="F9564">
        <v>2</v>
      </c>
      <c r="G9564" t="s">
        <v>89</v>
      </c>
    </row>
    <row r="9565" spans="1:8" x14ac:dyDescent="0.2">
      <c r="A9565">
        <v>3.4156091693819398E+17</v>
      </c>
      <c r="B9565" t="s">
        <v>18392</v>
      </c>
      <c r="C9565" t="e">
        <f>_xlfn.SINGLE( mrmikelawlor _xlfn.SINGLE( EZT91 Thanks))--it is a great honor to have produced it.</f>
        <v>#NAME?</v>
      </c>
      <c r="D9565" s="1">
        <v>41428.683368055557</v>
      </c>
      <c r="E9565">
        <v>0</v>
      </c>
      <c r="F9565">
        <v>1</v>
      </c>
      <c r="G9565" t="s">
        <v>215</v>
      </c>
    </row>
    <row r="9566" spans="1:8" x14ac:dyDescent="0.2">
      <c r="A9566">
        <v>3.4156105166343699E+17</v>
      </c>
      <c r="B9566" t="s">
        <v>18393</v>
      </c>
      <c r="C9566" t="e">
        <f xml:space="preserve"> TalentedPaul Thanks Paul.</f>
        <v>#NAME?</v>
      </c>
      <c r="D9566" s="1">
        <v>41428.683738425927</v>
      </c>
      <c r="E9566">
        <v>3</v>
      </c>
      <c r="F9566">
        <v>0</v>
      </c>
      <c r="G9566" t="s">
        <v>89</v>
      </c>
    </row>
    <row r="9567" spans="1:8" x14ac:dyDescent="0.2">
      <c r="A9567">
        <v>3.4162444425664902E+17</v>
      </c>
      <c r="B9567" t="s">
        <v>18394</v>
      </c>
      <c r="C9567" t="s">
        <v>18395</v>
      </c>
      <c r="D9567" s="1">
        <v>41428.858668981484</v>
      </c>
      <c r="E9567">
        <v>16</v>
      </c>
      <c r="F9567">
        <v>13</v>
      </c>
      <c r="G9567" t="s">
        <v>215</v>
      </c>
    </row>
    <row r="9568" spans="1:8" x14ac:dyDescent="0.2">
      <c r="A9568">
        <v>3.4162708091361203E+17</v>
      </c>
      <c r="B9568" t="s">
        <v>18396</v>
      </c>
      <c r="C9568" t="s">
        <v>18397</v>
      </c>
      <c r="D9568" s="1">
        <v>41428.865937499999</v>
      </c>
      <c r="E9568">
        <v>28</v>
      </c>
      <c r="F9568">
        <v>23</v>
      </c>
      <c r="G9568" t="s">
        <v>89</v>
      </c>
    </row>
    <row r="9569" spans="1:7" x14ac:dyDescent="0.2">
      <c r="A9569">
        <v>3.4163249920777798E+17</v>
      </c>
      <c r="B9569" t="s">
        <v>18398</v>
      </c>
      <c r="C9569" t="s">
        <v>18399</v>
      </c>
      <c r="D9569" s="1">
        <v>41428.880891203706</v>
      </c>
      <c r="E9569">
        <v>379</v>
      </c>
      <c r="F9569">
        <v>238</v>
      </c>
    </row>
    <row r="9570" spans="1:7" x14ac:dyDescent="0.2">
      <c r="A9570">
        <v>3.4163624777470701E+17</v>
      </c>
      <c r="B9570" t="s">
        <v>18400</v>
      </c>
      <c r="C9570" t="s">
        <v>18401</v>
      </c>
      <c r="D9570" s="1">
        <v>41428.891238425924</v>
      </c>
      <c r="E9570">
        <v>28</v>
      </c>
      <c r="F9570">
        <v>13</v>
      </c>
      <c r="G9570" t="s">
        <v>89</v>
      </c>
    </row>
    <row r="9571" spans="1:7" x14ac:dyDescent="0.2">
      <c r="A9571">
        <v>3.4164344836288102E+17</v>
      </c>
      <c r="B9571" t="s">
        <v>18402</v>
      </c>
      <c r="C9571" t="s">
        <v>18403</v>
      </c>
      <c r="D9571" s="1">
        <v>41428.911111111112</v>
      </c>
      <c r="E9571">
        <v>89</v>
      </c>
      <c r="F9571">
        <v>35</v>
      </c>
    </row>
    <row r="9572" spans="1:7" x14ac:dyDescent="0.2">
      <c r="A9572">
        <v>3.4164383440661702E+17</v>
      </c>
      <c r="B9572" t="s">
        <v>18404</v>
      </c>
      <c r="C9572" t="s">
        <v>18405</v>
      </c>
      <c r="D9572" s="1">
        <v>41428.912175925929</v>
      </c>
      <c r="E9572">
        <v>69</v>
      </c>
      <c r="F9572">
        <v>27</v>
      </c>
    </row>
    <row r="9573" spans="1:7" x14ac:dyDescent="0.2">
      <c r="A9573">
        <v>3.4164574561252102E+17</v>
      </c>
      <c r="B9573" t="s">
        <v>18406</v>
      </c>
      <c r="C9573" t="s">
        <v>18407</v>
      </c>
      <c r="D9573" s="1">
        <v>41428.917442129627</v>
      </c>
      <c r="E9573">
        <v>1145</v>
      </c>
      <c r="F9573">
        <v>2130</v>
      </c>
      <c r="G9573" t="s">
        <v>89</v>
      </c>
    </row>
    <row r="9574" spans="1:7" x14ac:dyDescent="0.2">
      <c r="A9574">
        <v>3.4164934067211398E+17</v>
      </c>
      <c r="B9574" t="s">
        <v>18408</v>
      </c>
      <c r="C9574" t="s">
        <v>18409</v>
      </c>
      <c r="D9574" s="1">
        <v>41428.927372685182</v>
      </c>
      <c r="E9574">
        <v>9</v>
      </c>
      <c r="F9574">
        <v>8</v>
      </c>
      <c r="G9574" t="s">
        <v>215</v>
      </c>
    </row>
    <row r="9575" spans="1:7" x14ac:dyDescent="0.2">
      <c r="A9575">
        <v>3.4166308510854701E+17</v>
      </c>
      <c r="B9575" t="s">
        <v>18410</v>
      </c>
      <c r="C9575" t="s">
        <v>18411</v>
      </c>
      <c r="D9575" s="1">
        <v>41428.965289351851</v>
      </c>
      <c r="E9575">
        <v>39</v>
      </c>
      <c r="F9575">
        <v>59</v>
      </c>
      <c r="G9575" t="s">
        <v>89</v>
      </c>
    </row>
    <row r="9576" spans="1:7" x14ac:dyDescent="0.2">
      <c r="A9576">
        <v>3.4166428752321299E+17</v>
      </c>
      <c r="B9576" t="s">
        <v>18412</v>
      </c>
      <c r="C9576" t="s">
        <v>18413</v>
      </c>
      <c r="D9576" s="1">
        <v>41428.968611111108</v>
      </c>
      <c r="E9576">
        <v>1</v>
      </c>
      <c r="F9576">
        <v>1</v>
      </c>
      <c r="G9576" t="s">
        <v>18414</v>
      </c>
    </row>
    <row r="9577" spans="1:7" x14ac:dyDescent="0.2">
      <c r="A9577">
        <v>3.4166441073508698E+17</v>
      </c>
      <c r="B9577" t="s">
        <v>18415</v>
      </c>
      <c r="C9577" t="s">
        <v>18416</v>
      </c>
      <c r="D9577" s="1">
        <v>41428.968946759262</v>
      </c>
      <c r="E9577">
        <v>2</v>
      </c>
      <c r="F9577">
        <v>0</v>
      </c>
      <c r="G9577" t="s">
        <v>215</v>
      </c>
    </row>
    <row r="9578" spans="1:7" x14ac:dyDescent="0.2">
      <c r="A9578">
        <v>3.4166461586592102E+17</v>
      </c>
      <c r="B9578" t="s">
        <v>18417</v>
      </c>
      <c r="C9578" t="s">
        <v>18418</v>
      </c>
      <c r="D9578" s="1">
        <v>41428.969513888886</v>
      </c>
      <c r="E9578">
        <v>3</v>
      </c>
      <c r="F9578">
        <v>1</v>
      </c>
      <c r="G9578" t="e">
        <f>theronnivp</f>
        <v>#NAME?</v>
      </c>
    </row>
    <row r="9579" spans="1:7" x14ac:dyDescent="0.2">
      <c r="A9579">
        <v>3.4166471279627398E+17</v>
      </c>
      <c r="B9579" t="s">
        <v>18419</v>
      </c>
      <c r="C9579" t="e">
        <f>_xlfn.SINGLE( D4Dufour Thank You), very nice.</f>
        <v>#NAME?</v>
      </c>
      <c r="D9579" s="1">
        <v>41428.96979166667</v>
      </c>
      <c r="E9579">
        <v>3</v>
      </c>
      <c r="F9579">
        <v>0</v>
      </c>
      <c r="G9579" t="s">
        <v>89</v>
      </c>
    </row>
    <row r="9580" spans="1:7" x14ac:dyDescent="0.2">
      <c r="A9580">
        <v>3.4166704692225997E+17</v>
      </c>
      <c r="B9580" t="s">
        <v>18420</v>
      </c>
      <c r="C9580" t="e">
        <f>_xlfn.SINGLE( rodmonium91 say Hi to Your Father)--enjoy the tie.</f>
        <v>#NAME?</v>
      </c>
      <c r="D9580" s="1">
        <v>41428.976226851853</v>
      </c>
      <c r="E9580">
        <v>1</v>
      </c>
      <c r="F9580">
        <v>1</v>
      </c>
      <c r="G9580" t="s">
        <v>89</v>
      </c>
    </row>
    <row r="9581" spans="1:7" x14ac:dyDescent="0.2">
      <c r="A9581">
        <v>3.4166716849417402E+17</v>
      </c>
      <c r="B9581" t="s">
        <v>18421</v>
      </c>
      <c r="C9581" t="s">
        <v>18422</v>
      </c>
      <c r="D9581" s="1">
        <v>41428.9765625</v>
      </c>
      <c r="E9581">
        <v>3</v>
      </c>
      <c r="F9581">
        <v>1</v>
      </c>
      <c r="G9581" t="s">
        <v>89</v>
      </c>
    </row>
    <row r="9582" spans="1:7" x14ac:dyDescent="0.2">
      <c r="A9582">
        <v>3.4171208410451098E+17</v>
      </c>
      <c r="B9582" t="s">
        <v>18423</v>
      </c>
      <c r="C9582" t="s">
        <v>18424</v>
      </c>
      <c r="D9582" s="1">
        <v>41429.10050925926</v>
      </c>
      <c r="E9582">
        <v>23</v>
      </c>
      <c r="F9582">
        <v>24</v>
      </c>
      <c r="G9582" t="s">
        <v>215</v>
      </c>
    </row>
    <row r="9583" spans="1:7" x14ac:dyDescent="0.2">
      <c r="A9583">
        <v>3.4172931536651002E+17</v>
      </c>
      <c r="B9583" t="s">
        <v>18425</v>
      </c>
      <c r="C9583" t="e">
        <f xml:space="preserve"> Vincent_Moretti Thank you.</f>
        <v>#NAME?</v>
      </c>
      <c r="D9583" s="1">
        <v>41429.148055555554</v>
      </c>
      <c r="E9583">
        <v>2</v>
      </c>
      <c r="F9583">
        <v>1</v>
      </c>
      <c r="G9583" t="s">
        <v>89</v>
      </c>
    </row>
    <row r="9584" spans="1:7" x14ac:dyDescent="0.2">
      <c r="A9584">
        <v>3.4173074320827501E+17</v>
      </c>
      <c r="B9584" t="s">
        <v>18426</v>
      </c>
      <c r="C9584" t="s">
        <v>18427</v>
      </c>
      <c r="D9584" s="1">
        <v>41429.151990740742</v>
      </c>
      <c r="E9584">
        <v>23</v>
      </c>
      <c r="F9584">
        <v>12</v>
      </c>
      <c r="G9584" t="s">
        <v>576</v>
      </c>
    </row>
    <row r="9585" spans="1:8" x14ac:dyDescent="0.2">
      <c r="A9585">
        <v>3.4173141897773798E+17</v>
      </c>
      <c r="B9585" t="s">
        <v>18428</v>
      </c>
      <c r="C9585" t="s">
        <v>18429</v>
      </c>
      <c r="D9585" s="1">
        <v>41429.153865740744</v>
      </c>
      <c r="E9585">
        <v>26</v>
      </c>
      <c r="F9585">
        <v>11</v>
      </c>
      <c r="G9585" t="s">
        <v>18430</v>
      </c>
      <c r="H9585" t="s">
        <v>390</v>
      </c>
    </row>
    <row r="9586" spans="1:8" x14ac:dyDescent="0.2">
      <c r="A9586">
        <v>3.41732556787576E+17</v>
      </c>
      <c r="B9586" t="s">
        <v>18431</v>
      </c>
      <c r="C9586" t="s">
        <v>18432</v>
      </c>
      <c r="D9586" s="1">
        <v>41429.157002314816</v>
      </c>
      <c r="E9586">
        <v>52</v>
      </c>
      <c r="F9586">
        <v>31</v>
      </c>
      <c r="G9586" t="s">
        <v>89</v>
      </c>
    </row>
    <row r="9587" spans="1:8" x14ac:dyDescent="0.2">
      <c r="A9587">
        <v>3.4173444372104301E+17</v>
      </c>
      <c r="B9587" t="s">
        <v>18433</v>
      </c>
      <c r="C9587" t="s">
        <v>18434</v>
      </c>
      <c r="D9587" s="1">
        <v>41429.162210648145</v>
      </c>
      <c r="E9587">
        <v>34</v>
      </c>
      <c r="F9587">
        <v>23</v>
      </c>
      <c r="G9587" t="s">
        <v>89</v>
      </c>
    </row>
    <row r="9588" spans="1:8" x14ac:dyDescent="0.2">
      <c r="A9588">
        <v>3.4173479452423302E+17</v>
      </c>
      <c r="B9588" t="s">
        <v>18435</v>
      </c>
      <c r="C9588" t="e">
        <f xml:space="preserve"> ericfranson that is True.</f>
        <v>#NAME?</v>
      </c>
      <c r="D9588" s="1">
        <v>41429.163171296299</v>
      </c>
      <c r="E9588">
        <v>2</v>
      </c>
      <c r="F9588">
        <v>1</v>
      </c>
      <c r="G9588" t="s">
        <v>89</v>
      </c>
    </row>
    <row r="9589" spans="1:8" x14ac:dyDescent="0.2">
      <c r="A9589">
        <v>3.4173554428962803E+17</v>
      </c>
      <c r="B9589" t="s">
        <v>18436</v>
      </c>
      <c r="C9589" t="s">
        <v>18437</v>
      </c>
      <c r="D9589" s="1">
        <v>41429.165243055555</v>
      </c>
      <c r="E9589">
        <v>33</v>
      </c>
      <c r="F9589">
        <v>43</v>
      </c>
      <c r="G9589" t="s">
        <v>215</v>
      </c>
    </row>
    <row r="9590" spans="1:8" x14ac:dyDescent="0.2">
      <c r="A9590">
        <v>3.4173586460864102E+17</v>
      </c>
      <c r="B9590" t="s">
        <v>18438</v>
      </c>
      <c r="C9590" t="s">
        <v>18439</v>
      </c>
      <c r="D9590" s="1">
        <v>41429.166122685187</v>
      </c>
      <c r="E9590">
        <v>2</v>
      </c>
      <c r="F9590">
        <v>1</v>
      </c>
      <c r="G9590" t="s">
        <v>89</v>
      </c>
    </row>
    <row r="9591" spans="1:8" x14ac:dyDescent="0.2">
      <c r="A9591">
        <v>3.41756178096848E+17</v>
      </c>
      <c r="B9591" t="s">
        <v>18440</v>
      </c>
      <c r="C9591" t="s">
        <v>18441</v>
      </c>
      <c r="D9591" s="1">
        <v>41429.222187500003</v>
      </c>
      <c r="E9591">
        <v>281</v>
      </c>
      <c r="F9591">
        <v>154</v>
      </c>
    </row>
    <row r="9592" spans="1:8" x14ac:dyDescent="0.2">
      <c r="A9592">
        <v>3.4175663266293702E+17</v>
      </c>
      <c r="B9592" t="s">
        <v>18442</v>
      </c>
      <c r="C9592" t="s">
        <v>18443</v>
      </c>
      <c r="D9592" s="1">
        <v>41429.223437499997</v>
      </c>
      <c r="E9592">
        <v>3</v>
      </c>
      <c r="F9592">
        <v>3</v>
      </c>
      <c r="G9592" t="s">
        <v>215</v>
      </c>
    </row>
    <row r="9593" spans="1:8" x14ac:dyDescent="0.2">
      <c r="A9593">
        <v>3.4175679793948998E+17</v>
      </c>
      <c r="B9593" t="s">
        <v>18444</v>
      </c>
      <c r="C9593" t="s">
        <v>18445</v>
      </c>
      <c r="D9593" s="1">
        <v>41429.22388888889</v>
      </c>
      <c r="E9593">
        <v>12</v>
      </c>
      <c r="F9593">
        <v>16</v>
      </c>
      <c r="G9593" t="e">
        <f>_xlfn.SINGLE( _xlfn.SINGLE( _xlfn.SINGLE(Nicole52008)))</f>
        <v>#NAME?</v>
      </c>
    </row>
    <row r="9594" spans="1:8" x14ac:dyDescent="0.2">
      <c r="A9594">
        <v>3.4175741727042298E+17</v>
      </c>
      <c r="B9594" t="s">
        <v>18446</v>
      </c>
      <c r="C9594" t="s">
        <v>18447</v>
      </c>
      <c r="D9594" s="1">
        <v>41429.225601851853</v>
      </c>
      <c r="E9594">
        <v>38</v>
      </c>
      <c r="F9594">
        <v>44</v>
      </c>
      <c r="G9594" t="s">
        <v>215</v>
      </c>
    </row>
    <row r="9595" spans="1:8" x14ac:dyDescent="0.2">
      <c r="A9595">
        <v>3.4175847144583501E+17</v>
      </c>
      <c r="B9595" t="s">
        <v>18448</v>
      </c>
      <c r="C9595" t="s">
        <v>18449</v>
      </c>
      <c r="D9595" s="1">
        <v>41429.228506944448</v>
      </c>
      <c r="E9595">
        <v>13</v>
      </c>
      <c r="F9595">
        <v>16</v>
      </c>
      <c r="G9595" t="s">
        <v>576</v>
      </c>
    </row>
    <row r="9596" spans="1:8" x14ac:dyDescent="0.2">
      <c r="A9596">
        <v>3.4186333100875302E+17</v>
      </c>
      <c r="B9596" t="s">
        <v>18450</v>
      </c>
      <c r="C9596" t="s">
        <v>18451</v>
      </c>
      <c r="D9596" s="1">
        <v>41429.517870370371</v>
      </c>
      <c r="E9596">
        <v>41</v>
      </c>
      <c r="F9596">
        <v>39</v>
      </c>
      <c r="G9596" t="s">
        <v>215</v>
      </c>
    </row>
    <row r="9597" spans="1:8" x14ac:dyDescent="0.2">
      <c r="A9597">
        <v>3.4188090631693101E+17</v>
      </c>
      <c r="B9597" t="s">
        <v>18452</v>
      </c>
      <c r="C9597" t="s">
        <v>18453</v>
      </c>
      <c r="D9597" s="1">
        <v>41429.566365740742</v>
      </c>
      <c r="E9597">
        <v>102</v>
      </c>
      <c r="F9597">
        <v>35</v>
      </c>
    </row>
    <row r="9598" spans="1:8" x14ac:dyDescent="0.2">
      <c r="A9598">
        <v>3.4188611559634502E+17</v>
      </c>
      <c r="B9598" t="s">
        <v>18454</v>
      </c>
      <c r="C9598" t="s">
        <v>18455</v>
      </c>
      <c r="D9598" s="1">
        <v>41429.580740740741</v>
      </c>
      <c r="E9598">
        <v>65</v>
      </c>
      <c r="F9598">
        <v>47</v>
      </c>
      <c r="G9598" t="s">
        <v>215</v>
      </c>
    </row>
    <row r="9599" spans="1:8" x14ac:dyDescent="0.2">
      <c r="A9599">
        <v>3.41886316864208E+17</v>
      </c>
      <c r="B9599" t="s">
        <v>18456</v>
      </c>
      <c r="C9599" t="s">
        <v>18457</v>
      </c>
      <c r="D9599" s="1">
        <v>41429.581296296295</v>
      </c>
      <c r="E9599">
        <v>9</v>
      </c>
      <c r="F9599">
        <v>1</v>
      </c>
      <c r="G9599" t="s">
        <v>215</v>
      </c>
    </row>
    <row r="9600" spans="1:8" x14ac:dyDescent="0.2">
      <c r="A9600">
        <v>3.4191767825825299E+17</v>
      </c>
      <c r="B9600" t="s">
        <v>18458</v>
      </c>
      <c r="C9600" t="s">
        <v>18459</v>
      </c>
      <c r="D9600" s="1">
        <v>41429.66783564815</v>
      </c>
      <c r="E9600">
        <v>4</v>
      </c>
      <c r="F9600">
        <v>8</v>
      </c>
      <c r="G9600" t="s">
        <v>89</v>
      </c>
    </row>
    <row r="9601" spans="1:7" x14ac:dyDescent="0.2">
      <c r="A9601">
        <v>3.4193239709439501E+17</v>
      </c>
      <c r="B9601" t="s">
        <v>18460</v>
      </c>
      <c r="C9601" t="s">
        <v>18461</v>
      </c>
      <c r="D9601" s="1">
        <v>41429.708449074074</v>
      </c>
      <c r="E9601">
        <v>40</v>
      </c>
      <c r="F9601">
        <v>39</v>
      </c>
      <c r="G9601" t="s">
        <v>89</v>
      </c>
    </row>
    <row r="9602" spans="1:7" x14ac:dyDescent="0.2">
      <c r="A9602">
        <v>3.4194743175744301E+17</v>
      </c>
      <c r="B9602" t="s">
        <v>18462</v>
      </c>
      <c r="C9602" t="s">
        <v>18463</v>
      </c>
      <c r="D9602" s="1">
        <v>41429.749942129631</v>
      </c>
      <c r="E9602">
        <v>34</v>
      </c>
      <c r="F9602">
        <v>11</v>
      </c>
      <c r="G9602" t="e">
        <f>Newsmax_Media</f>
        <v>#NAME?</v>
      </c>
    </row>
    <row r="9603" spans="1:7" x14ac:dyDescent="0.2">
      <c r="A9603">
        <v>3.41951643803336E+17</v>
      </c>
      <c r="B9603" t="s">
        <v>18464</v>
      </c>
      <c r="C9603" t="s">
        <v>18465</v>
      </c>
      <c r="D9603" s="1">
        <v>41429.761562500003</v>
      </c>
      <c r="E9603">
        <v>14</v>
      </c>
      <c r="F9603">
        <v>8</v>
      </c>
      <c r="G9603" t="e">
        <f>TheScotsman</f>
        <v>#NAME?</v>
      </c>
    </row>
    <row r="9604" spans="1:7" x14ac:dyDescent="0.2">
      <c r="A9604">
        <v>3.4195782539372902E+17</v>
      </c>
      <c r="B9604" t="s">
        <v>18466</v>
      </c>
      <c r="C9604" t="s">
        <v>18467</v>
      </c>
      <c r="D9604" s="1">
        <v>41429.778622685182</v>
      </c>
      <c r="E9604">
        <v>317</v>
      </c>
      <c r="F9604">
        <v>925</v>
      </c>
      <c r="G9604" t="s">
        <v>215</v>
      </c>
    </row>
    <row r="9605" spans="1:7" x14ac:dyDescent="0.2">
      <c r="A9605">
        <v>3.4197454465284E+17</v>
      </c>
      <c r="B9605" t="s">
        <v>18468</v>
      </c>
      <c r="C9605" t="s">
        <v>18469</v>
      </c>
      <c r="D9605" s="1">
        <v>41429.824756944443</v>
      </c>
      <c r="E9605">
        <v>63</v>
      </c>
      <c r="F9605">
        <v>30</v>
      </c>
    </row>
    <row r="9606" spans="1:7" x14ac:dyDescent="0.2">
      <c r="A9606">
        <v>3.4198803589591398E+17</v>
      </c>
      <c r="B9606" t="s">
        <v>18470</v>
      </c>
      <c r="C9606" t="s">
        <v>18471</v>
      </c>
      <c r="D9606" s="1">
        <v>41429.861990740741</v>
      </c>
      <c r="E9606">
        <v>35</v>
      </c>
      <c r="F9606">
        <v>22</v>
      </c>
      <c r="G9606" t="s">
        <v>89</v>
      </c>
    </row>
    <row r="9607" spans="1:7" x14ac:dyDescent="0.2">
      <c r="A9607">
        <v>3.41988322161336E+17</v>
      </c>
      <c r="B9607" t="s">
        <v>18472</v>
      </c>
      <c r="C9607" t="s">
        <v>18473</v>
      </c>
      <c r="D9607" s="1">
        <v>41429.86277777778</v>
      </c>
      <c r="E9607">
        <v>19</v>
      </c>
      <c r="F9607">
        <v>11</v>
      </c>
    </row>
    <row r="9608" spans="1:7" x14ac:dyDescent="0.2">
      <c r="A9608">
        <v>3.4199479043662598E+17</v>
      </c>
      <c r="B9608" t="s">
        <v>18474</v>
      </c>
      <c r="C9608" t="s">
        <v>18475</v>
      </c>
      <c r="D9608" s="1">
        <v>41429.880624999998</v>
      </c>
      <c r="E9608">
        <v>212</v>
      </c>
      <c r="F9608">
        <v>98</v>
      </c>
    </row>
    <row r="9609" spans="1:7" x14ac:dyDescent="0.2">
      <c r="A9609">
        <v>3.4207496209131501E+17</v>
      </c>
      <c r="B9609" t="s">
        <v>18476</v>
      </c>
      <c r="C9609" t="s">
        <v>18477</v>
      </c>
      <c r="D9609" s="1">
        <v>41430.101863425924</v>
      </c>
      <c r="E9609">
        <v>31</v>
      </c>
      <c r="F9609">
        <v>30</v>
      </c>
      <c r="G9609" t="s">
        <v>89</v>
      </c>
    </row>
    <row r="9610" spans="1:7" x14ac:dyDescent="0.2">
      <c r="A9610">
        <v>3.4207643911965901E+17</v>
      </c>
      <c r="B9610" t="s">
        <v>18478</v>
      </c>
      <c r="C9610" t="e">
        <f xml:space="preserve"> arid93 They should have stopped paying him a long Time ago.</f>
        <v>#NAME?</v>
      </c>
      <c r="D9610" s="1">
        <v>41430.105937499997</v>
      </c>
      <c r="E9610">
        <v>4</v>
      </c>
      <c r="F9610">
        <v>0</v>
      </c>
      <c r="G9610" t="s">
        <v>89</v>
      </c>
    </row>
    <row r="9611" spans="1:7" x14ac:dyDescent="0.2">
      <c r="A9611">
        <v>3.4210575722494298E+17</v>
      </c>
      <c r="B9611" t="s">
        <v>18479</v>
      </c>
      <c r="C9611" t="s">
        <v>18480</v>
      </c>
      <c r="D9611" s="1">
        <v>41430.186840277776</v>
      </c>
      <c r="E9611">
        <v>7</v>
      </c>
      <c r="F9611">
        <v>2</v>
      </c>
      <c r="G9611" t="s">
        <v>89</v>
      </c>
    </row>
    <row r="9612" spans="1:7" x14ac:dyDescent="0.2">
      <c r="A9612">
        <v>3.4217342832700198E+17</v>
      </c>
      <c r="B9612" t="s">
        <v>18481</v>
      </c>
      <c r="C9612" t="s">
        <v>18482</v>
      </c>
      <c r="D9612" s="1">
        <v>41430.373576388891</v>
      </c>
      <c r="E9612">
        <v>4</v>
      </c>
      <c r="F9612">
        <v>5</v>
      </c>
      <c r="G9612" t="s">
        <v>576</v>
      </c>
    </row>
    <row r="9613" spans="1:7" x14ac:dyDescent="0.2">
      <c r="A9613">
        <v>3.4217676472386298E+17</v>
      </c>
      <c r="B9613" t="s">
        <v>18483</v>
      </c>
      <c r="C9613" t="s">
        <v>18484</v>
      </c>
      <c r="D9613" s="1">
        <v>41430.382777777777</v>
      </c>
      <c r="E9613">
        <v>53</v>
      </c>
      <c r="F9613">
        <v>36</v>
      </c>
    </row>
    <row r="9614" spans="1:7" x14ac:dyDescent="0.2">
      <c r="A9614">
        <v>3.4218105819800698E+17</v>
      </c>
      <c r="B9614" t="s">
        <v>18485</v>
      </c>
      <c r="C9614" t="s">
        <v>18486</v>
      </c>
      <c r="D9614" s="1">
        <v>41430.394629629627</v>
      </c>
      <c r="E9614">
        <v>51</v>
      </c>
      <c r="F9614">
        <v>106</v>
      </c>
      <c r="G9614" t="s">
        <v>215</v>
      </c>
    </row>
    <row r="9615" spans="1:7" x14ac:dyDescent="0.2">
      <c r="A9615">
        <v>3.4218355820029498E+17</v>
      </c>
      <c r="B9615" t="s">
        <v>18487</v>
      </c>
      <c r="C9615" t="s">
        <v>18488</v>
      </c>
      <c r="D9615" s="1">
        <v>41430.40152777778</v>
      </c>
      <c r="E9615">
        <v>19</v>
      </c>
      <c r="F9615">
        <v>22</v>
      </c>
      <c r="G9615" t="s">
        <v>215</v>
      </c>
    </row>
    <row r="9616" spans="1:7" x14ac:dyDescent="0.2">
      <c r="A9616">
        <v>3.4218790351183398E+17</v>
      </c>
      <c r="B9616" t="s">
        <v>18489</v>
      </c>
      <c r="C9616" t="s">
        <v>18490</v>
      </c>
      <c r="D9616" s="1">
        <v>41430.413518518515</v>
      </c>
      <c r="E9616">
        <v>4682</v>
      </c>
      <c r="F9616">
        <v>5359</v>
      </c>
    </row>
    <row r="9617" spans="1:8" x14ac:dyDescent="0.2">
      <c r="A9617">
        <v>3.4219042867579597E+17</v>
      </c>
      <c r="B9617" t="s">
        <v>18491</v>
      </c>
      <c r="C9617" t="s">
        <v>18492</v>
      </c>
      <c r="D9617" s="1">
        <v>41430.420486111114</v>
      </c>
      <c r="E9617">
        <v>4210</v>
      </c>
      <c r="F9617">
        <v>4216</v>
      </c>
    </row>
    <row r="9618" spans="1:8" x14ac:dyDescent="0.2">
      <c r="A9618">
        <v>3.4219228113628698E+17</v>
      </c>
      <c r="B9618" t="s">
        <v>18493</v>
      </c>
      <c r="C9618" t="s">
        <v>18494</v>
      </c>
      <c r="D9618" s="1">
        <v>41430.42560185185</v>
      </c>
      <c r="E9618">
        <v>301</v>
      </c>
      <c r="F9618">
        <v>284</v>
      </c>
    </row>
    <row r="9619" spans="1:8" x14ac:dyDescent="0.2">
      <c r="A9619">
        <v>3.4219528306255802E+17</v>
      </c>
      <c r="B9619" t="s">
        <v>18495</v>
      </c>
      <c r="C9619" t="s">
        <v>18496</v>
      </c>
      <c r="D9619" s="1">
        <v>41430.433877314812</v>
      </c>
      <c r="E9619">
        <v>153</v>
      </c>
      <c r="F9619">
        <v>183</v>
      </c>
    </row>
    <row r="9620" spans="1:8" x14ac:dyDescent="0.2">
      <c r="A9620">
        <v>3.4219598953016902E+17</v>
      </c>
      <c r="B9620" t="s">
        <v>18497</v>
      </c>
      <c r="C9620" t="s">
        <v>18498</v>
      </c>
      <c r="D9620" s="1">
        <v>41430.435833333337</v>
      </c>
      <c r="E9620">
        <v>12</v>
      </c>
      <c r="F9620">
        <v>11</v>
      </c>
      <c r="G9620" t="s">
        <v>18499</v>
      </c>
      <c r="H9620" t="s">
        <v>390</v>
      </c>
    </row>
    <row r="9621" spans="1:8" x14ac:dyDescent="0.2">
      <c r="A9621">
        <v>3.4220434121991302E+17</v>
      </c>
      <c r="B9621" t="s">
        <v>18500</v>
      </c>
      <c r="C9621" t="s">
        <v>18501</v>
      </c>
      <c r="D9621" s="1">
        <v>41430.458877314813</v>
      </c>
      <c r="E9621">
        <v>9</v>
      </c>
      <c r="F9621">
        <v>15</v>
      </c>
      <c r="G9621" t="e">
        <f>dblsolo700</f>
        <v>#NAME?</v>
      </c>
    </row>
    <row r="9622" spans="1:8" x14ac:dyDescent="0.2">
      <c r="A9622">
        <v>3.4220492930325197E+17</v>
      </c>
      <c r="B9622" t="s">
        <v>18502</v>
      </c>
      <c r="C9622" t="s">
        <v>18503</v>
      </c>
      <c r="D9622" s="1">
        <v>41430.460497685184</v>
      </c>
      <c r="E9622">
        <v>8</v>
      </c>
      <c r="F9622">
        <v>7</v>
      </c>
      <c r="G9622" t="s">
        <v>215</v>
      </c>
    </row>
    <row r="9623" spans="1:8" x14ac:dyDescent="0.2">
      <c r="A9623">
        <v>3.4220600171549901E+17</v>
      </c>
      <c r="B9623" t="s">
        <v>18504</v>
      </c>
      <c r="C9623" t="s">
        <v>18505</v>
      </c>
      <c r="D9623" s="1">
        <v>41430.463460648149</v>
      </c>
      <c r="E9623">
        <v>283</v>
      </c>
      <c r="F9623">
        <v>774</v>
      </c>
      <c r="G9623" t="s">
        <v>215</v>
      </c>
    </row>
    <row r="9624" spans="1:8" x14ac:dyDescent="0.2">
      <c r="A9624">
        <v>3.4220635517368301E+17</v>
      </c>
      <c r="B9624" t="s">
        <v>18506</v>
      </c>
      <c r="C9624" t="s">
        <v>18507</v>
      </c>
      <c r="D9624" s="1">
        <v>41430.464432870373</v>
      </c>
      <c r="E9624">
        <v>27</v>
      </c>
      <c r="F9624">
        <v>20</v>
      </c>
      <c r="G9624" t="s">
        <v>18508</v>
      </c>
    </row>
    <row r="9625" spans="1:8" x14ac:dyDescent="0.2">
      <c r="A9625">
        <v>3.4222761463266502E+17</v>
      </c>
      <c r="B9625" t="s">
        <v>18509</v>
      </c>
      <c r="C9625" t="e">
        <f>_xlfn.SINGLE( go_onrob the show is a joke in comparison to the Original Apprentice), but it does pay me a lot of money.</f>
        <v>#NAME?</v>
      </c>
      <c r="D9625" s="1">
        <v>41430.523101851853</v>
      </c>
      <c r="E9625">
        <v>4</v>
      </c>
      <c r="F9625">
        <v>2</v>
      </c>
      <c r="G9625" t="s">
        <v>89</v>
      </c>
    </row>
    <row r="9626" spans="1:8" x14ac:dyDescent="0.2">
      <c r="A9626">
        <v>3.4225309992839898E+17</v>
      </c>
      <c r="B9626" t="s">
        <v>18510</v>
      </c>
      <c r="C9626" t="s">
        <v>18511</v>
      </c>
      <c r="D9626" s="1">
        <v>41430.593425925923</v>
      </c>
      <c r="E9626">
        <v>204</v>
      </c>
      <c r="F9626">
        <v>78</v>
      </c>
    </row>
    <row r="9627" spans="1:8" x14ac:dyDescent="0.2">
      <c r="A9627">
        <v>3.4225420748470202E+17</v>
      </c>
      <c r="B9627" t="s">
        <v>18512</v>
      </c>
      <c r="C9627" t="s">
        <v>18513</v>
      </c>
      <c r="D9627" s="1">
        <v>41430.59648148148</v>
      </c>
      <c r="E9627">
        <v>94</v>
      </c>
      <c r="F9627">
        <v>38</v>
      </c>
    </row>
    <row r="9628" spans="1:8" x14ac:dyDescent="0.2">
      <c r="A9628">
        <v>3.42254644183064E+17</v>
      </c>
      <c r="B9628" t="s">
        <v>18514</v>
      </c>
      <c r="C9628" t="s">
        <v>18515</v>
      </c>
      <c r="D9628" s="1">
        <v>41430.597685185188</v>
      </c>
      <c r="E9628">
        <v>7</v>
      </c>
      <c r="F9628">
        <v>4</v>
      </c>
      <c r="G9628" t="s">
        <v>215</v>
      </c>
    </row>
    <row r="9629" spans="1:8" x14ac:dyDescent="0.2">
      <c r="A9629">
        <v>3.4225485870492E+17</v>
      </c>
      <c r="B9629" t="s">
        <v>18516</v>
      </c>
      <c r="C9629" t="s">
        <v>18517</v>
      </c>
      <c r="D9629" s="1">
        <v>41430.598275462966</v>
      </c>
      <c r="E9629">
        <v>12</v>
      </c>
      <c r="F9629">
        <v>4</v>
      </c>
      <c r="G9629" t="s">
        <v>215</v>
      </c>
    </row>
    <row r="9630" spans="1:8" x14ac:dyDescent="0.2">
      <c r="A9630">
        <v>3.4225583930804998E+17</v>
      </c>
      <c r="B9630" t="s">
        <v>18518</v>
      </c>
      <c r="C9630" t="s">
        <v>18519</v>
      </c>
      <c r="D9630" s="1">
        <v>41430.600983796299</v>
      </c>
      <c r="E9630">
        <v>1091</v>
      </c>
      <c r="F9630">
        <v>380</v>
      </c>
    </row>
    <row r="9631" spans="1:8" x14ac:dyDescent="0.2">
      <c r="A9631">
        <v>3.4225652475377997E+17</v>
      </c>
      <c r="B9631" t="s">
        <v>18520</v>
      </c>
      <c r="C9631" t="s">
        <v>18521</v>
      </c>
      <c r="D9631" s="1">
        <v>41430.602870370371</v>
      </c>
      <c r="E9631">
        <v>16</v>
      </c>
      <c r="F9631">
        <v>9</v>
      </c>
      <c r="G9631" t="s">
        <v>215</v>
      </c>
    </row>
    <row r="9632" spans="1:8" x14ac:dyDescent="0.2">
      <c r="A9632">
        <v>3.4227389808942598E+17</v>
      </c>
      <c r="B9632" t="s">
        <v>18522</v>
      </c>
      <c r="C9632" t="s">
        <v>18523</v>
      </c>
      <c r="D9632" s="1">
        <v>41430.650821759256</v>
      </c>
      <c r="E9632">
        <v>3</v>
      </c>
      <c r="F9632">
        <v>2</v>
      </c>
      <c r="G9632" t="s">
        <v>89</v>
      </c>
    </row>
    <row r="9633" spans="1:7" x14ac:dyDescent="0.2">
      <c r="A9633">
        <v>3.4227465190231603E+17</v>
      </c>
      <c r="B9633" t="s">
        <v>18524</v>
      </c>
      <c r="C9633" t="e">
        <f xml:space="preserve"> Lauren_Faith01 Thank Your wonderful dad.</f>
        <v>#NAME?</v>
      </c>
      <c r="D9633" s="1">
        <v>41430.65289351852</v>
      </c>
      <c r="E9633">
        <v>0</v>
      </c>
      <c r="F9633">
        <v>0</v>
      </c>
      <c r="G9633" t="s">
        <v>89</v>
      </c>
    </row>
    <row r="9634" spans="1:7" x14ac:dyDescent="0.2">
      <c r="A9634">
        <v>3.4227491117323398E+17</v>
      </c>
      <c r="B9634" t="s">
        <v>18525</v>
      </c>
      <c r="C9634" t="e">
        <f>_xlfn.SINGLE( Jonzy1523 _xlfn.SINGLE( TrumpChicago Thanks)), very proud of it.</f>
        <v>#NAME?</v>
      </c>
      <c r="D9634" s="1">
        <v>41430.653611111113</v>
      </c>
      <c r="E9634">
        <v>4</v>
      </c>
      <c r="F9634">
        <v>0</v>
      </c>
      <c r="G9634" t="s">
        <v>215</v>
      </c>
    </row>
    <row r="9635" spans="1:7" x14ac:dyDescent="0.2">
      <c r="A9635">
        <v>3.4227504505120301E+17</v>
      </c>
      <c r="B9635" t="s">
        <v>18526</v>
      </c>
      <c r="C9635" t="e">
        <f>_xlfn.SINGLE( PIERPAOLOMONNI _xlfn.SINGLE( TrumpChicago _xlfn.SINGLE( Jonzy1523 Thank you.)))</f>
        <v>#NAME?</v>
      </c>
      <c r="D9635" s="1">
        <v>41430.653981481482</v>
      </c>
      <c r="E9635">
        <v>2</v>
      </c>
      <c r="F9635">
        <v>1</v>
      </c>
      <c r="G9635" t="s">
        <v>576</v>
      </c>
    </row>
    <row r="9636" spans="1:7" x14ac:dyDescent="0.2">
      <c r="A9636">
        <v>3.4227527194209402E+17</v>
      </c>
      <c r="B9636" t="s">
        <v>18527</v>
      </c>
      <c r="C9636" t="s">
        <v>18528</v>
      </c>
      <c r="D9636" s="1">
        <v>41430.654606481483</v>
      </c>
      <c r="E9636">
        <v>4</v>
      </c>
      <c r="F9636">
        <v>1</v>
      </c>
      <c r="G9636" t="s">
        <v>89</v>
      </c>
    </row>
    <row r="9637" spans="1:7" x14ac:dyDescent="0.2">
      <c r="A9637">
        <v>3.4229118960679699E+17</v>
      </c>
      <c r="B9637" t="s">
        <v>18529</v>
      </c>
      <c r="C9637" t="e">
        <f xml:space="preserve"> shelleysherwin wish Your mother a Happy birthday.</f>
        <v>#NAME?</v>
      </c>
      <c r="D9637" s="1">
        <v>41430.698530092595</v>
      </c>
      <c r="E9637">
        <v>1</v>
      </c>
      <c r="F9637">
        <v>1</v>
      </c>
      <c r="G9637" t="s">
        <v>89</v>
      </c>
    </row>
    <row r="9638" spans="1:7" x14ac:dyDescent="0.2">
      <c r="A9638">
        <v>3.4229140359600102E+17</v>
      </c>
      <c r="B9638" t="s">
        <v>18530</v>
      </c>
      <c r="C9638" t="e">
        <f xml:space="preserve"> Brandon_Grip Thanks Brandon.</f>
        <v>#NAME?</v>
      </c>
      <c r="D9638" s="1">
        <v>41430.699120370373</v>
      </c>
      <c r="E9638">
        <v>2</v>
      </c>
      <c r="F9638">
        <v>0</v>
      </c>
      <c r="G9638" t="s">
        <v>89</v>
      </c>
    </row>
    <row r="9639" spans="1:7" x14ac:dyDescent="0.2">
      <c r="A9639">
        <v>3.4231098556402803E+17</v>
      </c>
      <c r="B9639" t="s">
        <v>18531</v>
      </c>
      <c r="C9639" t="s">
        <v>18532</v>
      </c>
      <c r="D9639" s="1">
        <v>41430.753159722219</v>
      </c>
      <c r="E9639">
        <v>13</v>
      </c>
      <c r="F9639">
        <v>6</v>
      </c>
    </row>
    <row r="9640" spans="1:7" x14ac:dyDescent="0.2">
      <c r="A9640">
        <v>3.4231244230035398E+17</v>
      </c>
      <c r="B9640" t="s">
        <v>18533</v>
      </c>
      <c r="C9640" t="s">
        <v>18534</v>
      </c>
      <c r="D9640" s="1">
        <v>41430.757175925923</v>
      </c>
      <c r="E9640">
        <v>32</v>
      </c>
      <c r="F9640">
        <v>19</v>
      </c>
      <c r="G9640" t="s">
        <v>89</v>
      </c>
    </row>
    <row r="9641" spans="1:7" x14ac:dyDescent="0.2">
      <c r="A9641">
        <v>3.4231385376753203E+17</v>
      </c>
      <c r="B9641" t="s">
        <v>18535</v>
      </c>
      <c r="C9641" t="s">
        <v>18536</v>
      </c>
      <c r="D9641" s="1">
        <v>41430.761076388888</v>
      </c>
      <c r="E9641">
        <v>4</v>
      </c>
      <c r="F9641">
        <v>1</v>
      </c>
      <c r="G9641" t="s">
        <v>89</v>
      </c>
    </row>
    <row r="9642" spans="1:7" x14ac:dyDescent="0.2">
      <c r="A9642">
        <v>3.4232009533229402E+17</v>
      </c>
      <c r="B9642" t="s">
        <v>18537</v>
      </c>
      <c r="C9642" t="s">
        <v>18538</v>
      </c>
      <c r="D9642" s="1">
        <v>41430.778298611112</v>
      </c>
      <c r="E9642">
        <v>3</v>
      </c>
      <c r="F9642">
        <v>0</v>
      </c>
      <c r="G9642" t="s">
        <v>89</v>
      </c>
    </row>
    <row r="9643" spans="1:7" x14ac:dyDescent="0.2">
      <c r="A9643">
        <v>3.4232109563604902E+17</v>
      </c>
      <c r="B9643" t="s">
        <v>18539</v>
      </c>
      <c r="C9643" t="s">
        <v>18540</v>
      </c>
      <c r="D9643" s="1">
        <v>41430.781053240738</v>
      </c>
      <c r="E9643">
        <v>590</v>
      </c>
      <c r="F9643">
        <v>221</v>
      </c>
      <c r="G9643" t="s">
        <v>89</v>
      </c>
    </row>
    <row r="9644" spans="1:7" x14ac:dyDescent="0.2">
      <c r="A9644">
        <v>3.4234150742199002E+17</v>
      </c>
      <c r="B9644" t="s">
        <v>18541</v>
      </c>
      <c r="C9644" t="s">
        <v>18542</v>
      </c>
      <c r="D9644" s="1">
        <v>41430.837384259263</v>
      </c>
      <c r="E9644">
        <v>49</v>
      </c>
      <c r="F9644">
        <v>16</v>
      </c>
    </row>
    <row r="9645" spans="1:7" x14ac:dyDescent="0.2">
      <c r="A9645">
        <v>3.4234184872925498E+17</v>
      </c>
      <c r="B9645" t="s">
        <v>18543</v>
      </c>
      <c r="C9645" t="s">
        <v>18544</v>
      </c>
      <c r="D9645" s="1">
        <v>41430.838321759256</v>
      </c>
      <c r="E9645">
        <v>15</v>
      </c>
      <c r="F9645">
        <v>9</v>
      </c>
      <c r="G9645" t="s">
        <v>89</v>
      </c>
    </row>
    <row r="9646" spans="1:7" x14ac:dyDescent="0.2">
      <c r="A9646">
        <v>3.4235233206914202E+17</v>
      </c>
      <c r="B9646" t="s">
        <v>18545</v>
      </c>
      <c r="C9646" t="s">
        <v>18546</v>
      </c>
      <c r="D9646" s="1">
        <v>41430.867256944446</v>
      </c>
      <c r="E9646">
        <v>19</v>
      </c>
      <c r="F9646">
        <v>12</v>
      </c>
      <c r="G9646" t="s">
        <v>89</v>
      </c>
    </row>
    <row r="9647" spans="1:7" x14ac:dyDescent="0.2">
      <c r="A9647">
        <v>3.4235733867982797E+17</v>
      </c>
      <c r="B9647" t="s">
        <v>18547</v>
      </c>
      <c r="C9647" t="s">
        <v>18548</v>
      </c>
      <c r="D9647" s="1">
        <v>41430.881064814814</v>
      </c>
      <c r="E9647">
        <v>22</v>
      </c>
      <c r="F9647">
        <v>17</v>
      </c>
      <c r="G9647" t="s">
        <v>89</v>
      </c>
    </row>
    <row r="9648" spans="1:7" x14ac:dyDescent="0.2">
      <c r="A9648">
        <v>3.4235801140004403E+17</v>
      </c>
      <c r="B9648" t="s">
        <v>18549</v>
      </c>
      <c r="C9648" t="s">
        <v>18550</v>
      </c>
      <c r="D9648" s="1">
        <v>41430.882928240739</v>
      </c>
      <c r="E9648">
        <v>44</v>
      </c>
      <c r="F9648">
        <v>13</v>
      </c>
      <c r="G9648" t="s">
        <v>89</v>
      </c>
    </row>
    <row r="9649" spans="1:8" x14ac:dyDescent="0.2">
      <c r="A9649">
        <v>3.4236584109606003E+17</v>
      </c>
      <c r="B9649" t="s">
        <v>18551</v>
      </c>
      <c r="C9649" t="s">
        <v>18552</v>
      </c>
      <c r="D9649" s="1">
        <v>41430.904537037037</v>
      </c>
      <c r="E9649">
        <v>70</v>
      </c>
      <c r="F9649">
        <v>28</v>
      </c>
      <c r="G9649" t="s">
        <v>89</v>
      </c>
    </row>
    <row r="9650" spans="1:8" x14ac:dyDescent="0.2">
      <c r="A9650">
        <v>3.4237748545284499E+17</v>
      </c>
      <c r="B9650" t="s">
        <v>18553</v>
      </c>
      <c r="C9650" t="s">
        <v>18554</v>
      </c>
      <c r="D9650" s="1">
        <v>41430.936666666668</v>
      </c>
      <c r="E9650">
        <v>597</v>
      </c>
      <c r="F9650">
        <v>352</v>
      </c>
    </row>
    <row r="9651" spans="1:8" x14ac:dyDescent="0.2">
      <c r="A9651">
        <v>3.4237860143551603E+17</v>
      </c>
      <c r="B9651" t="s">
        <v>18555</v>
      </c>
      <c r="C9651" t="s">
        <v>18556</v>
      </c>
      <c r="D9651" s="1">
        <v>41430.939745370371</v>
      </c>
      <c r="E9651">
        <v>62</v>
      </c>
      <c r="F9651">
        <v>26</v>
      </c>
      <c r="G9651" t="s">
        <v>89</v>
      </c>
    </row>
    <row r="9652" spans="1:8" x14ac:dyDescent="0.2">
      <c r="A9652">
        <v>3.42380669227368E+17</v>
      </c>
      <c r="B9652" t="s">
        <v>18557</v>
      </c>
      <c r="C9652" t="s">
        <v>18558</v>
      </c>
      <c r="D9652" s="1">
        <v>41430.945451388892</v>
      </c>
      <c r="E9652">
        <v>58</v>
      </c>
      <c r="F9652">
        <v>40</v>
      </c>
    </row>
    <row r="9653" spans="1:8" x14ac:dyDescent="0.2">
      <c r="A9653">
        <v>3.4238284259407802E+17</v>
      </c>
      <c r="B9653" t="s">
        <v>18559</v>
      </c>
      <c r="C9653" t="s">
        <v>18560</v>
      </c>
      <c r="D9653" s="1">
        <v>41430.95144675926</v>
      </c>
      <c r="E9653">
        <v>2</v>
      </c>
      <c r="F9653">
        <v>1</v>
      </c>
      <c r="G9653" t="s">
        <v>215</v>
      </c>
    </row>
    <row r="9654" spans="1:8" x14ac:dyDescent="0.2">
      <c r="A9654">
        <v>3.4238359076143898E+17</v>
      </c>
      <c r="B9654" t="s">
        <v>18561</v>
      </c>
      <c r="C9654" t="s">
        <v>18562</v>
      </c>
      <c r="D9654" s="1">
        <v>41430.953506944446</v>
      </c>
      <c r="E9654">
        <v>4</v>
      </c>
      <c r="F9654">
        <v>12</v>
      </c>
      <c r="G9654" t="s">
        <v>89</v>
      </c>
    </row>
    <row r="9655" spans="1:8" x14ac:dyDescent="0.2">
      <c r="A9655">
        <v>3.4238407134061702E+17</v>
      </c>
      <c r="B9655" t="s">
        <v>18563</v>
      </c>
      <c r="C9655" t="e">
        <f xml:space="preserve"> sanmiguel_23 Thanks.</f>
        <v>#NAME?</v>
      </c>
      <c r="D9655" s="1">
        <v>41430.954837962963</v>
      </c>
      <c r="E9655">
        <v>5</v>
      </c>
      <c r="F9655">
        <v>4</v>
      </c>
      <c r="G9655" t="s">
        <v>89</v>
      </c>
    </row>
    <row r="9656" spans="1:8" x14ac:dyDescent="0.2">
      <c r="A9656">
        <v>3.4263934994863302E+17</v>
      </c>
      <c r="B9656" t="s">
        <v>18564</v>
      </c>
      <c r="C9656" t="s">
        <v>18565</v>
      </c>
      <c r="D9656" s="1">
        <v>41431.659270833334</v>
      </c>
      <c r="E9656">
        <v>494</v>
      </c>
      <c r="F9656">
        <v>269</v>
      </c>
    </row>
    <row r="9657" spans="1:8" x14ac:dyDescent="0.2">
      <c r="A9657">
        <v>3.4266884153029402E+17</v>
      </c>
      <c r="B9657" t="s">
        <v>18566</v>
      </c>
      <c r="C9657" t="s">
        <v>18567</v>
      </c>
      <c r="D9657" s="1">
        <v>41431.740648148145</v>
      </c>
      <c r="E9657">
        <v>445</v>
      </c>
      <c r="F9657">
        <v>194</v>
      </c>
    </row>
    <row r="9658" spans="1:8" x14ac:dyDescent="0.2">
      <c r="A9658">
        <v>3.4289624348114502E+17</v>
      </c>
      <c r="B9658" t="s">
        <v>18568</v>
      </c>
      <c r="C9658" t="s">
        <v>18569</v>
      </c>
      <c r="D9658" s="1">
        <v>41432.368159722224</v>
      </c>
      <c r="E9658">
        <v>55</v>
      </c>
      <c r="F9658">
        <v>49</v>
      </c>
    </row>
    <row r="9659" spans="1:8" x14ac:dyDescent="0.2">
      <c r="A9659">
        <v>3.4289813217202502E+17</v>
      </c>
      <c r="B9659" t="s">
        <v>18570</v>
      </c>
      <c r="C9659" t="s">
        <v>18571</v>
      </c>
      <c r="D9659" s="1">
        <v>41432.373379629629</v>
      </c>
      <c r="E9659">
        <v>123</v>
      </c>
      <c r="F9659">
        <v>84</v>
      </c>
    </row>
    <row r="9660" spans="1:8" x14ac:dyDescent="0.2">
      <c r="A9660">
        <v>3.4292498067530099E+17</v>
      </c>
      <c r="B9660" t="s">
        <v>18572</v>
      </c>
      <c r="C9660" t="s">
        <v>18573</v>
      </c>
      <c r="D9660" s="1">
        <v>41432.447465277779</v>
      </c>
      <c r="E9660">
        <v>78</v>
      </c>
      <c r="F9660">
        <v>63</v>
      </c>
      <c r="G9660" t="s">
        <v>89</v>
      </c>
    </row>
    <row r="9661" spans="1:8" x14ac:dyDescent="0.2">
      <c r="A9661">
        <v>3.4292529072245498E+17</v>
      </c>
      <c r="B9661" t="s">
        <v>18574</v>
      </c>
      <c r="C9661" t="s">
        <v>18575</v>
      </c>
      <c r="D9661" s="1">
        <v>41432.448321759257</v>
      </c>
      <c r="E9661">
        <v>5</v>
      </c>
      <c r="F9661">
        <v>3</v>
      </c>
      <c r="G9661" t="s">
        <v>215</v>
      </c>
    </row>
    <row r="9662" spans="1:8" x14ac:dyDescent="0.2">
      <c r="A9662">
        <v>3.4292543854648902E+17</v>
      </c>
      <c r="B9662" t="s">
        <v>18576</v>
      </c>
      <c r="C9662" t="s">
        <v>18577</v>
      </c>
      <c r="D9662" s="1">
        <v>41432.44872685185</v>
      </c>
      <c r="E9662">
        <v>13</v>
      </c>
      <c r="F9662">
        <v>12</v>
      </c>
      <c r="G9662" t="s">
        <v>576</v>
      </c>
    </row>
    <row r="9663" spans="1:8" x14ac:dyDescent="0.2">
      <c r="A9663">
        <v>3.4305375660421901E+17</v>
      </c>
      <c r="B9663" t="s">
        <v>18578</v>
      </c>
      <c r="C9663" t="s">
        <v>18579</v>
      </c>
      <c r="D9663" s="1">
        <v>41432.802812499998</v>
      </c>
      <c r="E9663">
        <v>52</v>
      </c>
      <c r="F9663">
        <v>35</v>
      </c>
      <c r="G9663" t="s">
        <v>89</v>
      </c>
      <c r="H9663" t="s">
        <v>390</v>
      </c>
    </row>
    <row r="9664" spans="1:8" x14ac:dyDescent="0.2">
      <c r="A9664">
        <v>3.43076203063816E+17</v>
      </c>
      <c r="B9664" t="s">
        <v>18580</v>
      </c>
      <c r="C9664" t="s">
        <v>18581</v>
      </c>
      <c r="D9664" s="1">
        <v>41432.864756944444</v>
      </c>
      <c r="E9664">
        <v>51</v>
      </c>
      <c r="F9664">
        <v>28</v>
      </c>
      <c r="G9664" t="s">
        <v>89</v>
      </c>
      <c r="H9664" t="s">
        <v>390</v>
      </c>
    </row>
    <row r="9665" spans="1:8" x14ac:dyDescent="0.2">
      <c r="A9665">
        <v>3.4323649939283898E+17</v>
      </c>
      <c r="B9665" t="s">
        <v>18582</v>
      </c>
      <c r="C9665" t="s">
        <v>18583</v>
      </c>
      <c r="D9665" s="1">
        <v>41433.30709490741</v>
      </c>
      <c r="E9665">
        <v>15</v>
      </c>
      <c r="F9665">
        <v>8</v>
      </c>
      <c r="G9665" t="s">
        <v>487</v>
      </c>
    </row>
    <row r="9666" spans="1:8" x14ac:dyDescent="0.2">
      <c r="A9666">
        <v>3.4323799481741702E+17</v>
      </c>
      <c r="B9666" t="s">
        <v>18584</v>
      </c>
      <c r="C9666" t="s">
        <v>18585</v>
      </c>
      <c r="D9666" s="1">
        <v>41433.311215277776</v>
      </c>
      <c r="E9666">
        <v>14</v>
      </c>
      <c r="F9666">
        <v>21</v>
      </c>
      <c r="G9666" t="s">
        <v>215</v>
      </c>
    </row>
    <row r="9667" spans="1:8" x14ac:dyDescent="0.2">
      <c r="A9667">
        <v>3.4343461714513101E+17</v>
      </c>
      <c r="B9667" t="s">
        <v>18586</v>
      </c>
      <c r="C9667" t="s">
        <v>18579</v>
      </c>
      <c r="D9667" s="1">
        <v>41433.853796296295</v>
      </c>
      <c r="E9667">
        <v>65</v>
      </c>
      <c r="F9667">
        <v>47</v>
      </c>
      <c r="G9667" t="s">
        <v>89</v>
      </c>
      <c r="H9667" t="s">
        <v>390</v>
      </c>
    </row>
    <row r="9668" spans="1:8" x14ac:dyDescent="0.2">
      <c r="A9668">
        <v>3.4409231866987302E+17</v>
      </c>
      <c r="B9668" t="s">
        <v>18587</v>
      </c>
      <c r="C9668" t="e">
        <f xml:space="preserve"> Insanepricing lots and Yes.</f>
        <v>#NAME?</v>
      </c>
      <c r="D9668" s="1">
        <v>41435.668703703705</v>
      </c>
      <c r="E9668">
        <v>4</v>
      </c>
      <c r="F9668">
        <v>0</v>
      </c>
      <c r="G9668" t="s">
        <v>89</v>
      </c>
    </row>
    <row r="9669" spans="1:8" x14ac:dyDescent="0.2">
      <c r="A9669">
        <v>3.4409392881705299E+17</v>
      </c>
      <c r="B9669" t="s">
        <v>18588</v>
      </c>
      <c r="C9669" t="s">
        <v>18589</v>
      </c>
      <c r="D9669" s="1">
        <v>41435.673148148147</v>
      </c>
      <c r="E9669">
        <v>17</v>
      </c>
      <c r="F9669">
        <v>10</v>
      </c>
      <c r="G9669" t="e">
        <f>Newsmax_Media</f>
        <v>#NAME?</v>
      </c>
    </row>
    <row r="9670" spans="1:8" x14ac:dyDescent="0.2">
      <c r="A9670">
        <v>3.4410590118517101E+17</v>
      </c>
      <c r="B9670" t="s">
        <v>18590</v>
      </c>
      <c r="C9670" t="s">
        <v>18591</v>
      </c>
      <c r="D9670" s="1">
        <v>41435.706180555557</v>
      </c>
      <c r="E9670">
        <v>30</v>
      </c>
      <c r="F9670">
        <v>8</v>
      </c>
      <c r="G9670" t="s">
        <v>215</v>
      </c>
    </row>
    <row r="9671" spans="1:8" x14ac:dyDescent="0.2">
      <c r="A9671">
        <v>3.4414248956280397E+17</v>
      </c>
      <c r="B9671" t="s">
        <v>18592</v>
      </c>
      <c r="C9671" t="s">
        <v>18593</v>
      </c>
      <c r="D9671" s="1">
        <v>41435.807152777779</v>
      </c>
      <c r="E9671">
        <v>100</v>
      </c>
      <c r="F9671">
        <v>138</v>
      </c>
      <c r="G9671" t="s">
        <v>89</v>
      </c>
    </row>
    <row r="9672" spans="1:8" x14ac:dyDescent="0.2">
      <c r="A9672">
        <v>3.4414298384892301E+17</v>
      </c>
      <c r="B9672" t="s">
        <v>18594</v>
      </c>
      <c r="C9672" t="s">
        <v>18595</v>
      </c>
      <c r="D9672" s="1">
        <v>41435.808506944442</v>
      </c>
      <c r="E9672">
        <v>149</v>
      </c>
      <c r="F9672">
        <v>84</v>
      </c>
    </row>
    <row r="9673" spans="1:8" x14ac:dyDescent="0.2">
      <c r="A9673">
        <v>3.4415848410907002E+17</v>
      </c>
      <c r="B9673" t="s">
        <v>18596</v>
      </c>
      <c r="C9673" t="s">
        <v>18597</v>
      </c>
      <c r="D9673" s="1">
        <v>41435.851284722223</v>
      </c>
      <c r="E9673">
        <v>157</v>
      </c>
      <c r="F9673">
        <v>44</v>
      </c>
    </row>
    <row r="9674" spans="1:8" x14ac:dyDescent="0.2">
      <c r="A9674">
        <v>3.4416594072596403E+17</v>
      </c>
      <c r="B9674" t="s">
        <v>18598</v>
      </c>
      <c r="C9674" t="s">
        <v>18599</v>
      </c>
      <c r="D9674" s="1">
        <v>41435.871863425928</v>
      </c>
      <c r="E9674">
        <v>926</v>
      </c>
      <c r="F9674">
        <v>525</v>
      </c>
    </row>
    <row r="9675" spans="1:8" x14ac:dyDescent="0.2">
      <c r="A9675">
        <v>3.4416965398102797E+17</v>
      </c>
      <c r="B9675" t="s">
        <v>18600</v>
      </c>
      <c r="C9675" t="s">
        <v>18601</v>
      </c>
      <c r="D9675" s="1">
        <v>41435.882106481484</v>
      </c>
      <c r="E9675">
        <v>2</v>
      </c>
      <c r="F9675">
        <v>3</v>
      </c>
      <c r="G9675" t="s">
        <v>89</v>
      </c>
    </row>
    <row r="9676" spans="1:8" x14ac:dyDescent="0.2">
      <c r="A9676">
        <v>3.4417739888919302E+17</v>
      </c>
      <c r="B9676" t="s">
        <v>18602</v>
      </c>
      <c r="C9676" t="s">
        <v>18603</v>
      </c>
      <c r="D9676" s="1">
        <v>41435.903483796297</v>
      </c>
      <c r="E9676">
        <v>27</v>
      </c>
      <c r="F9676">
        <v>16</v>
      </c>
    </row>
    <row r="9677" spans="1:8" x14ac:dyDescent="0.2">
      <c r="A9677">
        <v>3.4418280909675302E+17</v>
      </c>
      <c r="B9677" t="s">
        <v>18604</v>
      </c>
      <c r="C9677" t="s">
        <v>18605</v>
      </c>
      <c r="D9677" s="1">
        <v>41435.918402777781</v>
      </c>
      <c r="E9677">
        <v>34</v>
      </c>
      <c r="F9677">
        <v>23</v>
      </c>
      <c r="G9677" t="s">
        <v>89</v>
      </c>
    </row>
    <row r="9678" spans="1:8" x14ac:dyDescent="0.2">
      <c r="A9678">
        <v>3.4419091262210803E+17</v>
      </c>
      <c r="B9678" t="s">
        <v>18606</v>
      </c>
      <c r="C9678" t="s">
        <v>18607</v>
      </c>
      <c r="D9678" s="1">
        <v>41435.940763888888</v>
      </c>
      <c r="E9678">
        <v>648</v>
      </c>
      <c r="F9678">
        <v>322</v>
      </c>
    </row>
    <row r="9679" spans="1:8" x14ac:dyDescent="0.2">
      <c r="A9679">
        <v>3.4420765492892403E+17</v>
      </c>
      <c r="B9679" t="s">
        <v>18608</v>
      </c>
      <c r="C9679" t="e">
        <f xml:space="preserve"> nicla_b Thank you.</f>
        <v>#NAME?</v>
      </c>
      <c r="D9679" s="1">
        <v>41435.986967592595</v>
      </c>
      <c r="E9679">
        <v>3</v>
      </c>
      <c r="F9679">
        <v>2</v>
      </c>
      <c r="G9679" t="s">
        <v>89</v>
      </c>
    </row>
    <row r="9680" spans="1:8" x14ac:dyDescent="0.2">
      <c r="A9680">
        <v>3.4420785085326502E+17</v>
      </c>
      <c r="B9680" t="s">
        <v>18609</v>
      </c>
      <c r="C9680" t="s">
        <v>18610</v>
      </c>
      <c r="D9680" s="1">
        <v>41435.987511574072</v>
      </c>
      <c r="E9680">
        <v>2</v>
      </c>
      <c r="F9680">
        <v>0</v>
      </c>
      <c r="G9680" t="s">
        <v>576</v>
      </c>
    </row>
    <row r="9681" spans="1:8" x14ac:dyDescent="0.2">
      <c r="A9681">
        <v>3.44211811958128E+17</v>
      </c>
      <c r="B9681" t="s">
        <v>18611</v>
      </c>
      <c r="C9681" t="s">
        <v>18612</v>
      </c>
      <c r="D9681" s="1">
        <v>41435.998437499999</v>
      </c>
      <c r="E9681">
        <v>17</v>
      </c>
      <c r="F9681">
        <v>23</v>
      </c>
      <c r="G9681" t="s">
        <v>89</v>
      </c>
    </row>
    <row r="9682" spans="1:8" x14ac:dyDescent="0.2">
      <c r="A9682">
        <v>3.4427549228060602E+17</v>
      </c>
      <c r="B9682" t="s">
        <v>18613</v>
      </c>
      <c r="C9682" t="s">
        <v>18614</v>
      </c>
      <c r="D9682" s="1">
        <v>41436.174166666664</v>
      </c>
      <c r="E9682">
        <v>21</v>
      </c>
      <c r="F9682">
        <v>17</v>
      </c>
      <c r="G9682" t="s">
        <v>16569</v>
      </c>
    </row>
    <row r="9683" spans="1:8" x14ac:dyDescent="0.2">
      <c r="A9683">
        <v>3.44333702668632E+17</v>
      </c>
      <c r="B9683" t="s">
        <v>18615</v>
      </c>
      <c r="C9683" t="s">
        <v>18616</v>
      </c>
      <c r="D9683" s="1">
        <v>41436.334791666668</v>
      </c>
      <c r="E9683">
        <v>12</v>
      </c>
      <c r="F9683">
        <v>7</v>
      </c>
      <c r="G9683" t="s">
        <v>576</v>
      </c>
    </row>
    <row r="9684" spans="1:8" x14ac:dyDescent="0.2">
      <c r="A9684">
        <v>3.4442769038588698E+17</v>
      </c>
      <c r="B9684" t="s">
        <v>18617</v>
      </c>
      <c r="C9684" t="s">
        <v>18618</v>
      </c>
      <c r="D9684" s="1">
        <v>41436.594155092593</v>
      </c>
      <c r="E9684">
        <v>16</v>
      </c>
      <c r="F9684">
        <v>6</v>
      </c>
      <c r="G9684" t="s">
        <v>18619</v>
      </c>
    </row>
    <row r="9685" spans="1:8" x14ac:dyDescent="0.2">
      <c r="A9685">
        <v>3.4442791100628102E+17</v>
      </c>
      <c r="B9685" t="s">
        <v>18620</v>
      </c>
      <c r="C9685" t="s">
        <v>18621</v>
      </c>
      <c r="D9685" s="1">
        <v>41436.594756944447</v>
      </c>
      <c r="E9685">
        <v>34</v>
      </c>
      <c r="F9685">
        <v>18</v>
      </c>
      <c r="G9685" t="s">
        <v>18622</v>
      </c>
    </row>
    <row r="9686" spans="1:8" x14ac:dyDescent="0.2">
      <c r="A9686">
        <v>3.44428215965736E+17</v>
      </c>
      <c r="B9686" t="s">
        <v>18623</v>
      </c>
      <c r="C9686" t="s">
        <v>18624</v>
      </c>
      <c r="D9686" s="1">
        <v>41436.595601851855</v>
      </c>
      <c r="E9686">
        <v>4</v>
      </c>
      <c r="F9686">
        <v>0</v>
      </c>
      <c r="G9686" t="e">
        <f>Rosemarrisa</f>
        <v>#NAME?</v>
      </c>
    </row>
    <row r="9687" spans="1:8" x14ac:dyDescent="0.2">
      <c r="A9687">
        <v>3.4442906653703699E+17</v>
      </c>
      <c r="B9687" t="s">
        <v>18625</v>
      </c>
      <c r="C9687" t="s">
        <v>18626</v>
      </c>
      <c r="D9687" s="1">
        <v>41436.597951388889</v>
      </c>
      <c r="E9687">
        <v>127</v>
      </c>
      <c r="F9687">
        <v>86</v>
      </c>
      <c r="G9687" t="s">
        <v>215</v>
      </c>
      <c r="H9687" t="s">
        <v>390</v>
      </c>
    </row>
    <row r="9688" spans="1:8" x14ac:dyDescent="0.2">
      <c r="A9688">
        <v>3.44429391847256E+17</v>
      </c>
      <c r="B9688" t="s">
        <v>18627</v>
      </c>
      <c r="C9688" t="s">
        <v>18628</v>
      </c>
      <c r="D9688" s="1">
        <v>41436.59884259259</v>
      </c>
      <c r="E9688">
        <v>18</v>
      </c>
      <c r="F9688">
        <v>17</v>
      </c>
      <c r="G9688" t="s">
        <v>18629</v>
      </c>
      <c r="H9688" t="s">
        <v>616</v>
      </c>
    </row>
    <row r="9689" spans="1:8" x14ac:dyDescent="0.2">
      <c r="A9689">
        <v>3.4443006395930202E+17</v>
      </c>
      <c r="B9689" t="s">
        <v>18630</v>
      </c>
      <c r="C9689" t="s">
        <v>18631</v>
      </c>
      <c r="D9689" s="1">
        <v>41436.600706018522</v>
      </c>
      <c r="E9689">
        <v>232</v>
      </c>
      <c r="F9689">
        <v>165</v>
      </c>
      <c r="G9689" t="s">
        <v>215</v>
      </c>
    </row>
    <row r="9690" spans="1:8" x14ac:dyDescent="0.2">
      <c r="A9690">
        <v>3.4444228283926099E+17</v>
      </c>
      <c r="B9690" t="s">
        <v>18632</v>
      </c>
      <c r="C9690" t="s">
        <v>18633</v>
      </c>
      <c r="D9690" s="1">
        <v>41436.634421296294</v>
      </c>
      <c r="E9690">
        <v>4</v>
      </c>
      <c r="F9690">
        <v>4</v>
      </c>
      <c r="G9690" t="s">
        <v>215</v>
      </c>
    </row>
    <row r="9691" spans="1:8" x14ac:dyDescent="0.2">
      <c r="A9691">
        <v>3.4444242862486298E+17</v>
      </c>
      <c r="B9691" t="s">
        <v>18634</v>
      </c>
      <c r="C9691" t="s">
        <v>18635</v>
      </c>
      <c r="D9691" s="1">
        <v>41436.634826388887</v>
      </c>
      <c r="E9691">
        <v>2</v>
      </c>
      <c r="F9691">
        <v>1</v>
      </c>
      <c r="G9691" t="s">
        <v>18636</v>
      </c>
    </row>
    <row r="9692" spans="1:8" x14ac:dyDescent="0.2">
      <c r="A9692">
        <v>3.4446429423208397E+17</v>
      </c>
      <c r="B9692" t="s">
        <v>18637</v>
      </c>
      <c r="C9692" t="s">
        <v>18638</v>
      </c>
      <c r="D9692" s="1">
        <v>41436.695162037038</v>
      </c>
      <c r="E9692">
        <v>306</v>
      </c>
      <c r="F9692">
        <v>165</v>
      </c>
      <c r="G9692" t="s">
        <v>215</v>
      </c>
    </row>
    <row r="9693" spans="1:8" x14ac:dyDescent="0.2">
      <c r="A9693">
        <v>3.4448194270987002E+17</v>
      </c>
      <c r="B9693" t="s">
        <v>18639</v>
      </c>
      <c r="C9693" t="s">
        <v>18640</v>
      </c>
      <c r="D9693" s="1">
        <v>41436.743854166663</v>
      </c>
      <c r="E9693">
        <v>134</v>
      </c>
      <c r="F9693">
        <v>166</v>
      </c>
    </row>
    <row r="9694" spans="1:8" x14ac:dyDescent="0.2">
      <c r="A9694">
        <v>3.4452030682577299E+17</v>
      </c>
      <c r="B9694" t="s">
        <v>18641</v>
      </c>
      <c r="C9694" t="s">
        <v>18642</v>
      </c>
      <c r="D9694" s="1">
        <v>41436.849722222221</v>
      </c>
      <c r="E9694">
        <v>25</v>
      </c>
      <c r="F9694">
        <v>15</v>
      </c>
      <c r="G9694" t="s">
        <v>89</v>
      </c>
    </row>
    <row r="9695" spans="1:8" x14ac:dyDescent="0.2">
      <c r="A9695">
        <v>3.4452616840753901E+17</v>
      </c>
      <c r="B9695" t="s">
        <v>18643</v>
      </c>
      <c r="C9695" t="s">
        <v>18644</v>
      </c>
      <c r="D9695" s="1">
        <v>41436.865902777776</v>
      </c>
      <c r="E9695">
        <v>56</v>
      </c>
      <c r="F9695">
        <v>33</v>
      </c>
      <c r="G9695" t="s">
        <v>89</v>
      </c>
    </row>
    <row r="9696" spans="1:8" x14ac:dyDescent="0.2">
      <c r="A9696">
        <v>3.4453140071371898E+17</v>
      </c>
      <c r="B9696" t="s">
        <v>18645</v>
      </c>
      <c r="C9696" t="s">
        <v>18646</v>
      </c>
      <c r="D9696" s="1">
        <v>41436.880335648151</v>
      </c>
      <c r="E9696">
        <v>132</v>
      </c>
      <c r="F9696">
        <v>62</v>
      </c>
    </row>
    <row r="9697" spans="1:8" x14ac:dyDescent="0.2">
      <c r="A9697">
        <v>3.44542196315344E+17</v>
      </c>
      <c r="B9697" t="s">
        <v>18647</v>
      </c>
      <c r="C9697" t="s">
        <v>18648</v>
      </c>
      <c r="D9697" s="1">
        <v>41436.910127314812</v>
      </c>
      <c r="E9697">
        <v>29</v>
      </c>
      <c r="F9697">
        <v>18</v>
      </c>
      <c r="G9697" t="s">
        <v>215</v>
      </c>
    </row>
    <row r="9698" spans="1:8" x14ac:dyDescent="0.2">
      <c r="A9698">
        <v>3.4454575205332102E+17</v>
      </c>
      <c r="B9698" t="s">
        <v>18649</v>
      </c>
      <c r="C9698" t="s">
        <v>18650</v>
      </c>
      <c r="D9698" s="1">
        <v>41436.919942129629</v>
      </c>
      <c r="E9698">
        <v>73</v>
      </c>
      <c r="F9698">
        <v>34</v>
      </c>
      <c r="G9698" t="s">
        <v>215</v>
      </c>
    </row>
    <row r="9699" spans="1:8" x14ac:dyDescent="0.2">
      <c r="A9699">
        <v>3.4454626283986899E+17</v>
      </c>
      <c r="B9699" t="s">
        <v>18651</v>
      </c>
      <c r="C9699" t="s">
        <v>18652</v>
      </c>
      <c r="D9699" s="1">
        <v>41436.921354166669</v>
      </c>
      <c r="E9699">
        <v>629</v>
      </c>
      <c r="F9699">
        <v>352</v>
      </c>
    </row>
    <row r="9700" spans="1:8" x14ac:dyDescent="0.2">
      <c r="A9700">
        <v>3.4454660688605101E+17</v>
      </c>
      <c r="B9700" t="s">
        <v>18653</v>
      </c>
      <c r="C9700" t="s">
        <v>18654</v>
      </c>
      <c r="D9700" s="1">
        <v>41436.922303240739</v>
      </c>
      <c r="E9700">
        <v>449</v>
      </c>
      <c r="F9700">
        <v>243</v>
      </c>
    </row>
    <row r="9701" spans="1:8" x14ac:dyDescent="0.2">
      <c r="A9701">
        <v>3.4454830786504198E+17</v>
      </c>
      <c r="B9701" t="s">
        <v>18655</v>
      </c>
      <c r="C9701" t="e">
        <f xml:space="preserve"> RoborBobor Thank you.</f>
        <v>#NAME?</v>
      </c>
      <c r="D9701" s="1">
        <v>41436.926990740743</v>
      </c>
      <c r="E9701">
        <v>2</v>
      </c>
      <c r="F9701">
        <v>1</v>
      </c>
      <c r="G9701" t="s">
        <v>89</v>
      </c>
    </row>
    <row r="9702" spans="1:8" x14ac:dyDescent="0.2">
      <c r="A9702">
        <v>3.4454909090386701E+17</v>
      </c>
      <c r="B9702" t="s">
        <v>18656</v>
      </c>
      <c r="C9702" t="e">
        <f xml:space="preserve"> jhayman2 Thank you.</f>
        <v>#NAME?</v>
      </c>
      <c r="D9702" s="1">
        <v>41436.929155092592</v>
      </c>
      <c r="E9702">
        <v>3</v>
      </c>
      <c r="F9702">
        <v>0</v>
      </c>
      <c r="G9702" t="s">
        <v>89</v>
      </c>
    </row>
    <row r="9703" spans="1:8" x14ac:dyDescent="0.2">
      <c r="A9703">
        <v>3.4455448394834298E+17</v>
      </c>
      <c r="B9703" t="s">
        <v>18657</v>
      </c>
      <c r="C9703" t="s">
        <v>18658</v>
      </c>
      <c r="D9703" s="1">
        <v>41436.944039351853</v>
      </c>
      <c r="E9703">
        <v>374</v>
      </c>
      <c r="F9703">
        <v>218</v>
      </c>
    </row>
    <row r="9704" spans="1:8" x14ac:dyDescent="0.2">
      <c r="A9704">
        <v>3.4456817358615699E+17</v>
      </c>
      <c r="B9704" t="s">
        <v>18659</v>
      </c>
      <c r="C9704" t="s">
        <v>18660</v>
      </c>
      <c r="D9704" s="1">
        <v>41436.981817129628</v>
      </c>
      <c r="E9704">
        <v>14</v>
      </c>
      <c r="F9704">
        <v>5</v>
      </c>
      <c r="G9704" t="s">
        <v>89</v>
      </c>
    </row>
    <row r="9705" spans="1:8" x14ac:dyDescent="0.2">
      <c r="A9705">
        <v>3.4456832763876499E+17</v>
      </c>
      <c r="B9705" t="s">
        <v>18661</v>
      </c>
      <c r="C9705" t="s">
        <v>18662</v>
      </c>
      <c r="D9705" s="1">
        <v>41436.982233796298</v>
      </c>
      <c r="E9705">
        <v>20</v>
      </c>
      <c r="F9705">
        <v>8</v>
      </c>
      <c r="G9705" t="s">
        <v>89</v>
      </c>
    </row>
    <row r="9706" spans="1:8" x14ac:dyDescent="0.2">
      <c r="A9706">
        <v>3.4465818738911603E+17</v>
      </c>
      <c r="B9706" t="s">
        <v>18663</v>
      </c>
      <c r="C9706" t="s">
        <v>18664</v>
      </c>
      <c r="D9706" s="1">
        <v>41437.230196759258</v>
      </c>
      <c r="E9706">
        <v>11</v>
      </c>
      <c r="F9706">
        <v>21</v>
      </c>
      <c r="G9706" t="s">
        <v>576</v>
      </c>
    </row>
    <row r="9707" spans="1:8" x14ac:dyDescent="0.2">
      <c r="A9707">
        <v>3.4465860973038298E+17</v>
      </c>
      <c r="B9707" t="s">
        <v>18665</v>
      </c>
      <c r="C9707" t="s">
        <v>18666</v>
      </c>
      <c r="D9707" s="1">
        <v>41437.231365740743</v>
      </c>
      <c r="E9707">
        <v>2</v>
      </c>
      <c r="F9707">
        <v>1</v>
      </c>
      <c r="G9707" t="s">
        <v>89</v>
      </c>
    </row>
    <row r="9708" spans="1:8" x14ac:dyDescent="0.2">
      <c r="A9708">
        <v>3.4465961684986202E+17</v>
      </c>
      <c r="B9708" t="s">
        <v>18667</v>
      </c>
      <c r="C9708" t="s">
        <v>18668</v>
      </c>
      <c r="D9708" s="1">
        <v>41437.234143518515</v>
      </c>
      <c r="E9708">
        <v>22</v>
      </c>
      <c r="F9708">
        <v>23</v>
      </c>
      <c r="G9708" t="s">
        <v>576</v>
      </c>
    </row>
    <row r="9709" spans="1:8" x14ac:dyDescent="0.2">
      <c r="A9709">
        <v>3.4466685765301402E+17</v>
      </c>
      <c r="B9709" t="s">
        <v>18669</v>
      </c>
      <c r="C9709" t="s">
        <v>18670</v>
      </c>
      <c r="D9709" s="1">
        <v>41437.254131944443</v>
      </c>
      <c r="E9709">
        <v>13</v>
      </c>
      <c r="F9709">
        <v>9</v>
      </c>
      <c r="G9709" t="s">
        <v>215</v>
      </c>
    </row>
    <row r="9710" spans="1:8" x14ac:dyDescent="0.2">
      <c r="A9710">
        <v>3.4476482560119603E+17</v>
      </c>
      <c r="B9710" t="s">
        <v>18671</v>
      </c>
      <c r="C9710" t="s">
        <v>18672</v>
      </c>
      <c r="D9710" s="1">
        <v>41437.524467592593</v>
      </c>
      <c r="E9710">
        <v>10</v>
      </c>
      <c r="F9710">
        <v>11</v>
      </c>
      <c r="G9710" t="s">
        <v>215</v>
      </c>
    </row>
    <row r="9711" spans="1:8" x14ac:dyDescent="0.2">
      <c r="A9711">
        <v>3.4477413834438202E+17</v>
      </c>
      <c r="B9711" t="s">
        <v>18673</v>
      </c>
      <c r="C9711" t="e">
        <f xml:space="preserve"> lovevictoria Happy Birthday Victoria.</f>
        <v>#NAME?</v>
      </c>
      <c r="D9711" s="1">
        <v>41437.550162037034</v>
      </c>
      <c r="E9711">
        <v>2</v>
      </c>
      <c r="F9711">
        <v>1</v>
      </c>
      <c r="G9711" t="s">
        <v>89</v>
      </c>
    </row>
    <row r="9712" spans="1:8" x14ac:dyDescent="0.2">
      <c r="A9712">
        <v>3.4477472550501498E+17</v>
      </c>
      <c r="B9712" t="s">
        <v>18674</v>
      </c>
      <c r="C9712" t="s">
        <v>18675</v>
      </c>
      <c r="D9712" s="1">
        <v>41437.551782407405</v>
      </c>
      <c r="E9712">
        <v>15</v>
      </c>
      <c r="F9712">
        <v>7</v>
      </c>
      <c r="G9712" t="s">
        <v>576</v>
      </c>
      <c r="H9712" t="s">
        <v>390</v>
      </c>
    </row>
    <row r="9713" spans="1:8" x14ac:dyDescent="0.2">
      <c r="A9713">
        <v>3.4477540505775302E+17</v>
      </c>
      <c r="B9713" t="s">
        <v>18676</v>
      </c>
      <c r="C9713" t="s">
        <v>18677</v>
      </c>
      <c r="D9713" s="1">
        <v>41437.553657407407</v>
      </c>
      <c r="E9713">
        <v>32</v>
      </c>
      <c r="F9713">
        <v>25</v>
      </c>
      <c r="G9713" t="s">
        <v>89</v>
      </c>
      <c r="H9713" t="s">
        <v>390</v>
      </c>
    </row>
    <row r="9714" spans="1:8" x14ac:dyDescent="0.2">
      <c r="A9714">
        <v>3.44777108846952E+17</v>
      </c>
      <c r="B9714" t="s">
        <v>18678</v>
      </c>
      <c r="C9714" t="s">
        <v>18679</v>
      </c>
      <c r="D9714" s="1">
        <v>41437.558368055557</v>
      </c>
      <c r="E9714">
        <v>111</v>
      </c>
      <c r="F9714">
        <v>81</v>
      </c>
    </row>
    <row r="9715" spans="1:8" x14ac:dyDescent="0.2">
      <c r="A9715">
        <v>3.4482263150732403E+17</v>
      </c>
      <c r="B9715" t="s">
        <v>18680</v>
      </c>
      <c r="C9715" t="s">
        <v>18681</v>
      </c>
      <c r="D9715" s="1">
        <v>41437.683981481481</v>
      </c>
      <c r="E9715">
        <v>8</v>
      </c>
      <c r="F9715">
        <v>10</v>
      </c>
      <c r="G9715" t="s">
        <v>89</v>
      </c>
    </row>
    <row r="9716" spans="1:8" x14ac:dyDescent="0.2">
      <c r="A9716">
        <v>3.4484331691705901E+17</v>
      </c>
      <c r="B9716" t="s">
        <v>18682</v>
      </c>
      <c r="C9716" t="s">
        <v>18683</v>
      </c>
      <c r="D9716" s="1">
        <v>41437.741064814814</v>
      </c>
      <c r="E9716">
        <v>386</v>
      </c>
      <c r="F9716">
        <v>119</v>
      </c>
      <c r="H9716" t="s">
        <v>390</v>
      </c>
    </row>
    <row r="9717" spans="1:8" x14ac:dyDescent="0.2">
      <c r="A9717">
        <v>3.4485029993409702E+17</v>
      </c>
      <c r="B9717" t="s">
        <v>18684</v>
      </c>
      <c r="C9717" t="s">
        <v>18685</v>
      </c>
      <c r="D9717" s="1">
        <v>41437.760335648149</v>
      </c>
      <c r="E9717">
        <v>166</v>
      </c>
      <c r="F9717">
        <v>264</v>
      </c>
    </row>
    <row r="9718" spans="1:8" x14ac:dyDescent="0.2">
      <c r="A9718">
        <v>3.4485133692121901E+17</v>
      </c>
      <c r="B9718" t="s">
        <v>18686</v>
      </c>
      <c r="C9718" t="s">
        <v>18687</v>
      </c>
      <c r="D9718" s="1">
        <v>41437.763194444444</v>
      </c>
      <c r="E9718">
        <v>13</v>
      </c>
      <c r="F9718">
        <v>1</v>
      </c>
      <c r="G9718" t="s">
        <v>89</v>
      </c>
    </row>
    <row r="9719" spans="1:8" x14ac:dyDescent="0.2">
      <c r="A9719">
        <v>3.4487988946116998E+17</v>
      </c>
      <c r="B9719" t="s">
        <v>18688</v>
      </c>
      <c r="C9719" t="s">
        <v>18689</v>
      </c>
      <c r="D9719" s="1">
        <v>41437.841979166667</v>
      </c>
      <c r="E9719">
        <v>23</v>
      </c>
      <c r="F9719">
        <v>15</v>
      </c>
      <c r="G9719" t="s">
        <v>89</v>
      </c>
    </row>
    <row r="9720" spans="1:8" x14ac:dyDescent="0.2">
      <c r="A9720">
        <v>3.4488015558556403E+17</v>
      </c>
      <c r="B9720" t="s">
        <v>18690</v>
      </c>
      <c r="C9720" t="s">
        <v>18691</v>
      </c>
      <c r="D9720" s="1">
        <v>41437.842719907407</v>
      </c>
      <c r="E9720">
        <v>36</v>
      </c>
      <c r="F9720">
        <v>21</v>
      </c>
      <c r="G9720" t="s">
        <v>89</v>
      </c>
    </row>
    <row r="9721" spans="1:8" x14ac:dyDescent="0.2">
      <c r="A9721">
        <v>3.4488448926627398E+17</v>
      </c>
      <c r="B9721" t="s">
        <v>18692</v>
      </c>
      <c r="C9721" t="e">
        <f xml:space="preserve"> scottymcd1980 have fun and Thanks.</f>
        <v>#NAME?</v>
      </c>
      <c r="D9721" s="1">
        <v>41437.854675925926</v>
      </c>
      <c r="E9721">
        <v>1</v>
      </c>
      <c r="F9721">
        <v>1</v>
      </c>
      <c r="G9721" t="s">
        <v>89</v>
      </c>
    </row>
    <row r="9722" spans="1:8" x14ac:dyDescent="0.2">
      <c r="A9722">
        <v>3.4489669870485901E+17</v>
      </c>
      <c r="B9722" t="s">
        <v>18693</v>
      </c>
      <c r="C9722" t="s">
        <v>18694</v>
      </c>
      <c r="D9722" s="1">
        <v>41437.888368055559</v>
      </c>
      <c r="E9722">
        <v>15</v>
      </c>
      <c r="F9722">
        <v>12</v>
      </c>
      <c r="G9722" t="s">
        <v>215</v>
      </c>
    </row>
    <row r="9723" spans="1:8" x14ac:dyDescent="0.2">
      <c r="A9723">
        <v>3.4489845816925702E+17</v>
      </c>
      <c r="B9723" t="s">
        <v>18695</v>
      </c>
      <c r="C9723" t="s">
        <v>18696</v>
      </c>
      <c r="D9723" s="1">
        <v>41437.893217592595</v>
      </c>
      <c r="E9723">
        <v>139</v>
      </c>
      <c r="F9723">
        <v>184</v>
      </c>
      <c r="G9723" t="s">
        <v>89</v>
      </c>
    </row>
    <row r="9724" spans="1:8" x14ac:dyDescent="0.2">
      <c r="A9724">
        <v>3.4490563357901197E+17</v>
      </c>
      <c r="B9724" t="s">
        <v>18697</v>
      </c>
      <c r="C9724" t="s">
        <v>18698</v>
      </c>
      <c r="D9724" s="1">
        <v>41437.91302083333</v>
      </c>
      <c r="E9724">
        <v>74</v>
      </c>
      <c r="F9724">
        <v>39</v>
      </c>
      <c r="G9724" t="s">
        <v>89</v>
      </c>
    </row>
    <row r="9725" spans="1:8" x14ac:dyDescent="0.2">
      <c r="A9725">
        <v>3.4490716424832198E+17</v>
      </c>
      <c r="B9725" t="s">
        <v>18699</v>
      </c>
      <c r="C9725" t="s">
        <v>18700</v>
      </c>
      <c r="D9725" s="1">
        <v>41437.917245370372</v>
      </c>
      <c r="E9725">
        <v>13</v>
      </c>
      <c r="F9725">
        <v>8</v>
      </c>
      <c r="G9725" t="s">
        <v>576</v>
      </c>
    </row>
    <row r="9726" spans="1:8" x14ac:dyDescent="0.2">
      <c r="A9726">
        <v>3.4490768533188998E+17</v>
      </c>
      <c r="B9726" t="s">
        <v>18701</v>
      </c>
      <c r="C9726" t="s">
        <v>18702</v>
      </c>
      <c r="D9726" s="1">
        <v>41437.918680555558</v>
      </c>
      <c r="E9726">
        <v>40</v>
      </c>
      <c r="F9726">
        <v>39</v>
      </c>
      <c r="G9726" t="s">
        <v>215</v>
      </c>
    </row>
    <row r="9727" spans="1:8" x14ac:dyDescent="0.2">
      <c r="A9727">
        <v>3.4490859919520902E+17</v>
      </c>
      <c r="B9727" t="s">
        <v>18703</v>
      </c>
      <c r="C9727" t="s">
        <v>18704</v>
      </c>
      <c r="D9727" s="1">
        <v>41437.921203703707</v>
      </c>
      <c r="E9727">
        <v>15</v>
      </c>
      <c r="F9727">
        <v>15</v>
      </c>
      <c r="G9727" t="s">
        <v>215</v>
      </c>
    </row>
    <row r="9728" spans="1:8" x14ac:dyDescent="0.2">
      <c r="A9728">
        <v>3.4490894659265702E+17</v>
      </c>
      <c r="B9728" t="s">
        <v>18705</v>
      </c>
      <c r="C9728" t="s">
        <v>18706</v>
      </c>
      <c r="D9728" s="1">
        <v>41437.922164351854</v>
      </c>
      <c r="E9728">
        <v>8</v>
      </c>
      <c r="F9728">
        <v>4</v>
      </c>
      <c r="G9728" t="s">
        <v>576</v>
      </c>
    </row>
    <row r="9729" spans="1:8" x14ac:dyDescent="0.2">
      <c r="A9729">
        <v>3.4490915481468102E+17</v>
      </c>
      <c r="B9729" t="s">
        <v>18707</v>
      </c>
      <c r="C9729" t="s">
        <v>18708</v>
      </c>
      <c r="D9729" s="1">
        <v>41437.922743055555</v>
      </c>
      <c r="E9729">
        <v>7</v>
      </c>
      <c r="F9729">
        <v>8</v>
      </c>
      <c r="G9729" t="s">
        <v>215</v>
      </c>
      <c r="H9729" t="s">
        <v>616</v>
      </c>
    </row>
    <row r="9730" spans="1:8" x14ac:dyDescent="0.2">
      <c r="A9730">
        <v>3.4490927598811098E+17</v>
      </c>
      <c r="B9730" t="s">
        <v>18709</v>
      </c>
      <c r="C9730" t="s">
        <v>18710</v>
      </c>
      <c r="D9730" s="1">
        <v>41437.923078703701</v>
      </c>
      <c r="E9730">
        <v>569</v>
      </c>
      <c r="F9730">
        <v>337</v>
      </c>
    </row>
    <row r="9731" spans="1:8" x14ac:dyDescent="0.2">
      <c r="A9731">
        <v>3.4490994049168902E+17</v>
      </c>
      <c r="B9731" t="s">
        <v>18711</v>
      </c>
      <c r="C9731" t="s">
        <v>18712</v>
      </c>
      <c r="D9731" s="1">
        <v>41437.924907407411</v>
      </c>
      <c r="E9731">
        <v>11</v>
      </c>
      <c r="F9731">
        <v>5</v>
      </c>
      <c r="G9731" t="s">
        <v>576</v>
      </c>
    </row>
    <row r="9732" spans="1:8" x14ac:dyDescent="0.2">
      <c r="A9732">
        <v>3.4491549026891302E+17</v>
      </c>
      <c r="B9732" t="s">
        <v>18713</v>
      </c>
      <c r="C9732" t="s">
        <v>18714</v>
      </c>
      <c r="D9732" s="1">
        <v>41437.94021990741</v>
      </c>
      <c r="E9732">
        <v>103</v>
      </c>
      <c r="F9732">
        <v>56</v>
      </c>
      <c r="G9732" t="s">
        <v>89</v>
      </c>
    </row>
    <row r="9733" spans="1:8" x14ac:dyDescent="0.2">
      <c r="A9733">
        <v>3.4492246287569702E+17</v>
      </c>
      <c r="B9733" t="s">
        <v>18715</v>
      </c>
      <c r="C9733" t="s">
        <v>18716</v>
      </c>
      <c r="D9733" s="1">
        <v>41437.959467592591</v>
      </c>
      <c r="E9733">
        <v>208</v>
      </c>
      <c r="F9733">
        <v>128</v>
      </c>
    </row>
    <row r="9734" spans="1:8" x14ac:dyDescent="0.2">
      <c r="A9734">
        <v>3.4495179488507002E+17</v>
      </c>
      <c r="B9734" t="s">
        <v>18717</v>
      </c>
      <c r="C9734" t="s">
        <v>18718</v>
      </c>
      <c r="D9734" s="1">
        <v>41438.040405092594</v>
      </c>
      <c r="E9734">
        <v>8</v>
      </c>
      <c r="F9734">
        <v>5</v>
      </c>
      <c r="G9734" t="s">
        <v>576</v>
      </c>
      <c r="H9734" t="s">
        <v>390</v>
      </c>
    </row>
    <row r="9735" spans="1:8" x14ac:dyDescent="0.2">
      <c r="A9735">
        <v>3.4495210889584198E+17</v>
      </c>
      <c r="B9735" t="s">
        <v>18719</v>
      </c>
      <c r="C9735" t="s">
        <v>18720</v>
      </c>
      <c r="D9735" s="1">
        <v>41438.041273148148</v>
      </c>
      <c r="E9735">
        <v>15</v>
      </c>
      <c r="F9735">
        <v>13</v>
      </c>
      <c r="G9735" t="s">
        <v>215</v>
      </c>
    </row>
    <row r="9736" spans="1:8" x14ac:dyDescent="0.2">
      <c r="A9736">
        <v>3.4495242386289402E+17</v>
      </c>
      <c r="B9736" t="s">
        <v>18721</v>
      </c>
      <c r="C9736" t="s">
        <v>18722</v>
      </c>
      <c r="D9736" s="1">
        <v>41438.042141203703</v>
      </c>
      <c r="E9736">
        <v>13</v>
      </c>
      <c r="F9736">
        <v>9</v>
      </c>
      <c r="G9736" t="s">
        <v>215</v>
      </c>
    </row>
    <row r="9737" spans="1:8" x14ac:dyDescent="0.2">
      <c r="A9737">
        <v>3.4495281372345101E+17</v>
      </c>
      <c r="B9737" t="s">
        <v>18723</v>
      </c>
      <c r="C9737" t="s">
        <v>18724</v>
      </c>
      <c r="D9737" s="1">
        <v>41438.043217592596</v>
      </c>
      <c r="E9737">
        <v>21</v>
      </c>
      <c r="F9737">
        <v>12</v>
      </c>
      <c r="G9737" t="s">
        <v>487</v>
      </c>
    </row>
    <row r="9738" spans="1:8" x14ac:dyDescent="0.2">
      <c r="A9738">
        <v>3.4498661533838099E+17</v>
      </c>
      <c r="B9738" t="s">
        <v>18725</v>
      </c>
      <c r="C9738" t="s">
        <v>18726</v>
      </c>
      <c r="D9738" s="1">
        <v>41438.136493055557</v>
      </c>
      <c r="E9738">
        <v>15</v>
      </c>
      <c r="F9738">
        <v>14</v>
      </c>
      <c r="G9738" t="s">
        <v>215</v>
      </c>
      <c r="H9738" t="s">
        <v>390</v>
      </c>
    </row>
    <row r="9739" spans="1:8" x14ac:dyDescent="0.2">
      <c r="A9739">
        <v>3.4498880185001498E+17</v>
      </c>
      <c r="B9739" t="s">
        <v>18727</v>
      </c>
      <c r="C9739" t="s">
        <v>18728</v>
      </c>
      <c r="D9739" s="1">
        <v>41438.142523148148</v>
      </c>
      <c r="E9739">
        <v>105</v>
      </c>
      <c r="F9739">
        <v>59</v>
      </c>
      <c r="G9739" t="s">
        <v>89</v>
      </c>
    </row>
    <row r="9740" spans="1:8" x14ac:dyDescent="0.2">
      <c r="A9740">
        <v>3.4498923491611398E+17</v>
      </c>
      <c r="B9740" t="s">
        <v>18729</v>
      </c>
      <c r="C9740" t="s">
        <v>18730</v>
      </c>
      <c r="D9740" s="1">
        <v>41438.14371527778</v>
      </c>
      <c r="E9740">
        <v>20</v>
      </c>
      <c r="F9740">
        <v>7</v>
      </c>
      <c r="G9740" t="s">
        <v>576</v>
      </c>
    </row>
    <row r="9741" spans="1:8" x14ac:dyDescent="0.2">
      <c r="A9741">
        <v>3.4498963675140499E+17</v>
      </c>
      <c r="B9741" t="s">
        <v>18731</v>
      </c>
      <c r="C9741" t="s">
        <v>18732</v>
      </c>
      <c r="D9741" s="1">
        <v>41438.144826388889</v>
      </c>
      <c r="E9741">
        <v>21</v>
      </c>
      <c r="F9741">
        <v>11</v>
      </c>
      <c r="G9741" t="e">
        <f>_xlfn.SINGLE( _xlfn.SINGLE( _xlfn.SINGLE( _xlfn.SINGLE(rbeezybess))))</f>
        <v>#NAME?</v>
      </c>
    </row>
    <row r="9742" spans="1:8" x14ac:dyDescent="0.2">
      <c r="A9742">
        <v>3.4499043777957798E+17</v>
      </c>
      <c r="B9742" t="s">
        <v>18733</v>
      </c>
      <c r="C9742" t="s">
        <v>18734</v>
      </c>
      <c r="D9742" s="1">
        <v>41438.147037037037</v>
      </c>
      <c r="E9742">
        <v>14</v>
      </c>
      <c r="F9742">
        <v>21</v>
      </c>
      <c r="G9742" t="s">
        <v>18735</v>
      </c>
    </row>
    <row r="9743" spans="1:8" x14ac:dyDescent="0.2">
      <c r="A9743">
        <v>3.4499085478986099E+17</v>
      </c>
      <c r="B9743" t="s">
        <v>18736</v>
      </c>
      <c r="C9743" t="s">
        <v>18737</v>
      </c>
      <c r="D9743" s="1">
        <v>41438.148194444446</v>
      </c>
      <c r="E9743">
        <v>7</v>
      </c>
      <c r="F9743">
        <v>3</v>
      </c>
      <c r="G9743" t="s">
        <v>89</v>
      </c>
    </row>
    <row r="9744" spans="1:8" x14ac:dyDescent="0.2">
      <c r="A9744">
        <v>3.4499094674999699E+17</v>
      </c>
      <c r="B9744" t="s">
        <v>18738</v>
      </c>
      <c r="C9744" t="s">
        <v>18739</v>
      </c>
      <c r="D9744" s="1">
        <v>41438.1484375</v>
      </c>
      <c r="E9744">
        <v>15</v>
      </c>
      <c r="F9744">
        <v>17</v>
      </c>
      <c r="G9744" t="e">
        <f>_xlfn.SINGLE( _xlfn.SINGLE( _xlfn.SINGLE( _xlfn.SINGLE(rbeezybess))))</f>
        <v>#NAME?</v>
      </c>
    </row>
    <row r="9745" spans="1:8" x14ac:dyDescent="0.2">
      <c r="A9745">
        <v>3.4499139171112102E+17</v>
      </c>
      <c r="B9745" t="s">
        <v>18740</v>
      </c>
      <c r="C9745" t="s">
        <v>18741</v>
      </c>
      <c r="D9745" s="1">
        <v>41438.149675925924</v>
      </c>
      <c r="E9745">
        <v>19</v>
      </c>
      <c r="F9745">
        <v>24</v>
      </c>
      <c r="G9745" t="s">
        <v>215</v>
      </c>
    </row>
    <row r="9746" spans="1:8" x14ac:dyDescent="0.2">
      <c r="A9746">
        <v>3.4499186713967398E+17</v>
      </c>
      <c r="B9746" t="s">
        <v>18742</v>
      </c>
      <c r="C9746" t="s">
        <v>18743</v>
      </c>
      <c r="D9746" s="1">
        <v>41438.150983796295</v>
      </c>
      <c r="E9746">
        <v>26</v>
      </c>
      <c r="F9746">
        <v>11</v>
      </c>
      <c r="G9746" t="s">
        <v>215</v>
      </c>
    </row>
    <row r="9747" spans="1:8" x14ac:dyDescent="0.2">
      <c r="A9747">
        <v>3.4499420729287002E+17</v>
      </c>
      <c r="B9747" t="s">
        <v>18744</v>
      </c>
      <c r="C9747" t="s">
        <v>18745</v>
      </c>
      <c r="D9747" s="1">
        <v>41438.157442129632</v>
      </c>
      <c r="E9747">
        <v>1036</v>
      </c>
      <c r="F9747">
        <v>1392</v>
      </c>
    </row>
    <row r="9748" spans="1:8" x14ac:dyDescent="0.2">
      <c r="A9748">
        <v>3.4499456208064102E+17</v>
      </c>
      <c r="B9748" t="s">
        <v>18746</v>
      </c>
      <c r="C9748" t="s">
        <v>18747</v>
      </c>
      <c r="D9748" s="1">
        <v>41438.158414351848</v>
      </c>
      <c r="E9748">
        <v>16</v>
      </c>
      <c r="F9748">
        <v>11</v>
      </c>
      <c r="G9748" t="s">
        <v>576</v>
      </c>
      <c r="H9748" t="s">
        <v>390</v>
      </c>
    </row>
    <row r="9749" spans="1:8" x14ac:dyDescent="0.2">
      <c r="A9749">
        <v>3.44995095176704E+17</v>
      </c>
      <c r="B9749" t="s">
        <v>18748</v>
      </c>
      <c r="C9749" t="e">
        <f xml:space="preserve"> wfdelong Now tell the truth.</f>
        <v>#NAME?</v>
      </c>
      <c r="D9749" s="1">
        <v>41438.159895833334</v>
      </c>
      <c r="E9749">
        <v>1</v>
      </c>
      <c r="F9749">
        <v>4</v>
      </c>
      <c r="G9749" t="s">
        <v>89</v>
      </c>
    </row>
    <row r="9750" spans="1:8" x14ac:dyDescent="0.2">
      <c r="A9750">
        <v>3.44996063968632E+17</v>
      </c>
      <c r="B9750" t="s">
        <v>18749</v>
      </c>
      <c r="C9750" t="s">
        <v>18750</v>
      </c>
      <c r="D9750" s="1">
        <v>41438.162569444445</v>
      </c>
      <c r="E9750">
        <v>20</v>
      </c>
      <c r="F9750">
        <v>12</v>
      </c>
      <c r="G9750" t="s">
        <v>576</v>
      </c>
    </row>
    <row r="9751" spans="1:8" x14ac:dyDescent="0.2">
      <c r="A9751">
        <v>3.4499665434208602E+17</v>
      </c>
      <c r="B9751" t="s">
        <v>18751</v>
      </c>
      <c r="C9751" t="s">
        <v>18752</v>
      </c>
      <c r="D9751" s="1">
        <v>41438.164189814815</v>
      </c>
      <c r="E9751">
        <v>14</v>
      </c>
      <c r="F9751">
        <v>5</v>
      </c>
      <c r="G9751" t="s">
        <v>89</v>
      </c>
    </row>
    <row r="9752" spans="1:8" x14ac:dyDescent="0.2">
      <c r="A9752">
        <v>3.4499802078762099E+17</v>
      </c>
      <c r="B9752" t="s">
        <v>18753</v>
      </c>
      <c r="C9752" t="s">
        <v>18754</v>
      </c>
      <c r="D9752" s="1">
        <v>41438.167962962965</v>
      </c>
      <c r="E9752">
        <v>40</v>
      </c>
      <c r="F9752">
        <v>27</v>
      </c>
      <c r="G9752" t="s">
        <v>215</v>
      </c>
    </row>
    <row r="9753" spans="1:8" x14ac:dyDescent="0.2">
      <c r="A9753">
        <v>3.4499849939125402E+17</v>
      </c>
      <c r="B9753" t="s">
        <v>18755</v>
      </c>
      <c r="C9753" t="s">
        <v>18756</v>
      </c>
      <c r="D9753" s="1">
        <v>41438.169282407405</v>
      </c>
      <c r="E9753">
        <v>10</v>
      </c>
      <c r="F9753">
        <v>4</v>
      </c>
      <c r="G9753" t="s">
        <v>215</v>
      </c>
    </row>
    <row r="9754" spans="1:8" x14ac:dyDescent="0.2">
      <c r="A9754">
        <v>3.4499979413513798E+17</v>
      </c>
      <c r="B9754" t="s">
        <v>18757</v>
      </c>
      <c r="C9754" t="s">
        <v>18758</v>
      </c>
      <c r="D9754" s="1">
        <v>41438.172858796293</v>
      </c>
      <c r="E9754">
        <v>4</v>
      </c>
      <c r="F9754">
        <v>13</v>
      </c>
      <c r="G9754" t="s">
        <v>89</v>
      </c>
    </row>
    <row r="9755" spans="1:8" x14ac:dyDescent="0.2">
      <c r="A9755">
        <v>3.4512932360435302E+17</v>
      </c>
      <c r="B9755" t="s">
        <v>18759</v>
      </c>
      <c r="C9755" t="s">
        <v>18760</v>
      </c>
      <c r="D9755" s="1">
        <v>41438.530289351853</v>
      </c>
      <c r="E9755">
        <v>62</v>
      </c>
      <c r="F9755">
        <v>47</v>
      </c>
      <c r="G9755" t="s">
        <v>215</v>
      </c>
    </row>
    <row r="9756" spans="1:8" x14ac:dyDescent="0.2">
      <c r="A9756">
        <v>3.4513086318234803E+17</v>
      </c>
      <c r="B9756" t="s">
        <v>18761</v>
      </c>
      <c r="C9756" t="s">
        <v>18762</v>
      </c>
      <c r="D9756" s="1">
        <v>41438.534537037034</v>
      </c>
      <c r="E9756">
        <v>19</v>
      </c>
      <c r="F9756">
        <v>22</v>
      </c>
      <c r="G9756" t="s">
        <v>215</v>
      </c>
    </row>
    <row r="9757" spans="1:8" x14ac:dyDescent="0.2">
      <c r="A9757">
        <v>3.4514483095288198E+17</v>
      </c>
      <c r="B9757" t="s">
        <v>18763</v>
      </c>
      <c r="C9757" t="s">
        <v>18764</v>
      </c>
      <c r="D9757" s="1">
        <v>41438.573078703703</v>
      </c>
      <c r="E9757">
        <v>13</v>
      </c>
      <c r="F9757">
        <v>8</v>
      </c>
      <c r="G9757" t="s">
        <v>215</v>
      </c>
    </row>
    <row r="9758" spans="1:8" x14ac:dyDescent="0.2">
      <c r="A9758">
        <v>3.45145435905744E+17</v>
      </c>
      <c r="B9758" t="s">
        <v>18765</v>
      </c>
      <c r="C9758" t="s">
        <v>18766</v>
      </c>
      <c r="D9758" s="1">
        <v>41438.574756944443</v>
      </c>
      <c r="E9758">
        <v>69</v>
      </c>
      <c r="F9758">
        <v>61</v>
      </c>
      <c r="G9758" t="s">
        <v>215</v>
      </c>
    </row>
    <row r="9759" spans="1:8" x14ac:dyDescent="0.2">
      <c r="A9759">
        <v>3.4514687212350202E+17</v>
      </c>
      <c r="B9759" t="s">
        <v>18767</v>
      </c>
      <c r="C9759" t="s">
        <v>18768</v>
      </c>
      <c r="D9759" s="1">
        <v>41438.578715277778</v>
      </c>
      <c r="E9759">
        <v>14</v>
      </c>
      <c r="F9759">
        <v>10</v>
      </c>
      <c r="G9759" t="s">
        <v>215</v>
      </c>
    </row>
    <row r="9760" spans="1:8" x14ac:dyDescent="0.2">
      <c r="A9760">
        <v>3.4516361806678003E+17</v>
      </c>
      <c r="B9760" t="s">
        <v>18769</v>
      </c>
      <c r="C9760" t="s">
        <v>18770</v>
      </c>
      <c r="D9760" s="1">
        <v>41438.624930555554</v>
      </c>
      <c r="E9760">
        <v>13</v>
      </c>
      <c r="F9760">
        <v>9</v>
      </c>
      <c r="G9760" t="s">
        <v>215</v>
      </c>
    </row>
    <row r="9761" spans="1:8" x14ac:dyDescent="0.2">
      <c r="A9761">
        <v>3.45164114773016E+17</v>
      </c>
      <c r="B9761" t="s">
        <v>18771</v>
      </c>
      <c r="C9761" t="s">
        <v>18772</v>
      </c>
      <c r="D9761" s="1">
        <v>41438.626296296294</v>
      </c>
      <c r="E9761">
        <v>8</v>
      </c>
      <c r="F9761">
        <v>4</v>
      </c>
      <c r="G9761" t="s">
        <v>487</v>
      </c>
      <c r="H9761" t="s">
        <v>390</v>
      </c>
    </row>
    <row r="9762" spans="1:8" x14ac:dyDescent="0.2">
      <c r="A9762">
        <v>3.4516513320036698E+17</v>
      </c>
      <c r="B9762" t="s">
        <v>18773</v>
      </c>
      <c r="C9762" t="s">
        <v>18774</v>
      </c>
      <c r="D9762" s="1">
        <v>41438.629108796296</v>
      </c>
      <c r="E9762">
        <v>42</v>
      </c>
      <c r="F9762">
        <v>45</v>
      </c>
      <c r="G9762" t="s">
        <v>215</v>
      </c>
    </row>
    <row r="9763" spans="1:8" x14ac:dyDescent="0.2">
      <c r="A9763">
        <v>3.4523224480744198E+17</v>
      </c>
      <c r="B9763" t="s">
        <v>18775</v>
      </c>
      <c r="C9763" t="s">
        <v>18776</v>
      </c>
      <c r="D9763" s="1">
        <v>41438.814293981479</v>
      </c>
      <c r="E9763">
        <v>60</v>
      </c>
      <c r="F9763">
        <v>69</v>
      </c>
    </row>
    <row r="9764" spans="1:8" x14ac:dyDescent="0.2">
      <c r="A9764">
        <v>3.4523728220431098E+17</v>
      </c>
      <c r="B9764" t="s">
        <v>18777</v>
      </c>
      <c r="C9764" t="s">
        <v>18778</v>
      </c>
      <c r="D9764" s="1">
        <v>41438.828194444446</v>
      </c>
      <c r="E9764">
        <v>573</v>
      </c>
      <c r="F9764">
        <v>285</v>
      </c>
    </row>
    <row r="9765" spans="1:8" x14ac:dyDescent="0.2">
      <c r="A9765">
        <v>3.45258225291128E+17</v>
      </c>
      <c r="B9765" t="s">
        <v>18779</v>
      </c>
      <c r="C9765" t="s">
        <v>18780</v>
      </c>
      <c r="D9765" s="1">
        <v>41438.885995370372</v>
      </c>
      <c r="E9765">
        <v>113</v>
      </c>
      <c r="F9765">
        <v>66</v>
      </c>
    </row>
    <row r="9766" spans="1:8" x14ac:dyDescent="0.2">
      <c r="A9766">
        <v>3.4527377003604698E+17</v>
      </c>
      <c r="B9766" t="s">
        <v>18781</v>
      </c>
      <c r="C9766" t="s">
        <v>18782</v>
      </c>
      <c r="D9766" s="1">
        <v>41438.928888888891</v>
      </c>
      <c r="E9766">
        <v>118</v>
      </c>
      <c r="F9766">
        <v>68</v>
      </c>
    </row>
    <row r="9767" spans="1:8" x14ac:dyDescent="0.2">
      <c r="A9767">
        <v>3.4557072850408602E+17</v>
      </c>
      <c r="B9767" t="s">
        <v>18783</v>
      </c>
      <c r="C9767" t="s">
        <v>18784</v>
      </c>
      <c r="D9767" s="1">
        <v>41439.748333333337</v>
      </c>
      <c r="E9767">
        <v>33</v>
      </c>
      <c r="F9767">
        <v>25</v>
      </c>
      <c r="G9767" t="s">
        <v>215</v>
      </c>
    </row>
    <row r="9768" spans="1:8" x14ac:dyDescent="0.2">
      <c r="A9768">
        <v>3.4557851264997299E+17</v>
      </c>
      <c r="B9768" t="s">
        <v>18785</v>
      </c>
      <c r="C9768" t="s">
        <v>18786</v>
      </c>
      <c r="D9768" s="1">
        <v>41439.769814814812</v>
      </c>
      <c r="E9768">
        <v>59</v>
      </c>
      <c r="F9768">
        <v>28</v>
      </c>
      <c r="G9768" t="s">
        <v>89</v>
      </c>
    </row>
    <row r="9769" spans="1:8" x14ac:dyDescent="0.2">
      <c r="A9769">
        <v>3.4559820546507898E+17</v>
      </c>
      <c r="B9769" t="s">
        <v>18787</v>
      </c>
      <c r="C9769" t="s">
        <v>18788</v>
      </c>
      <c r="D9769" s="1">
        <v>41439.824155092596</v>
      </c>
      <c r="E9769">
        <v>27</v>
      </c>
      <c r="F9769">
        <v>15</v>
      </c>
      <c r="G9769" t="s">
        <v>89</v>
      </c>
    </row>
    <row r="9770" spans="1:8" x14ac:dyDescent="0.2">
      <c r="A9770">
        <v>3.4559999098448602E+17</v>
      </c>
      <c r="B9770" t="s">
        <v>18789</v>
      </c>
      <c r="C9770" t="s">
        <v>18790</v>
      </c>
      <c r="D9770" s="1">
        <v>41439.829085648147</v>
      </c>
      <c r="E9770">
        <v>72</v>
      </c>
      <c r="F9770">
        <v>20</v>
      </c>
    </row>
    <row r="9771" spans="1:8" x14ac:dyDescent="0.2">
      <c r="A9771">
        <v>3.4561301297302298E+17</v>
      </c>
      <c r="B9771" t="s">
        <v>18791</v>
      </c>
      <c r="C9771" t="s">
        <v>18792</v>
      </c>
      <c r="D9771" s="1">
        <v>41439.865023148152</v>
      </c>
      <c r="E9771">
        <v>50</v>
      </c>
      <c r="F9771">
        <v>12</v>
      </c>
      <c r="G9771" t="s">
        <v>576</v>
      </c>
    </row>
    <row r="9772" spans="1:8" x14ac:dyDescent="0.2">
      <c r="A9772">
        <v>3.4561590274361702E+17</v>
      </c>
      <c r="B9772" t="s">
        <v>18793</v>
      </c>
      <c r="C9772" t="e">
        <f xml:space="preserve"> DuchessofDallas Thanks Anna.</f>
        <v>#NAME?</v>
      </c>
      <c r="D9772" s="1">
        <v>41439.872997685183</v>
      </c>
      <c r="E9772">
        <v>5</v>
      </c>
      <c r="F9772">
        <v>1</v>
      </c>
      <c r="G9772" t="s">
        <v>89</v>
      </c>
    </row>
    <row r="9773" spans="1:8" x14ac:dyDescent="0.2">
      <c r="A9773">
        <v>3.45619254042832E+17</v>
      </c>
      <c r="B9773" t="s">
        <v>18794</v>
      </c>
      <c r="C9773" t="s">
        <v>18795</v>
      </c>
      <c r="D9773" s="1">
        <v>41439.882245370369</v>
      </c>
      <c r="E9773">
        <v>83</v>
      </c>
      <c r="F9773">
        <v>49</v>
      </c>
      <c r="G9773" t="s">
        <v>89</v>
      </c>
    </row>
    <row r="9774" spans="1:8" x14ac:dyDescent="0.2">
      <c r="A9774">
        <v>3.4562392047027398E+17</v>
      </c>
      <c r="B9774" t="s">
        <v>18796</v>
      </c>
      <c r="C9774" t="s">
        <v>18797</v>
      </c>
      <c r="D9774" s="1">
        <v>41439.895115740743</v>
      </c>
      <c r="E9774">
        <v>29</v>
      </c>
      <c r="F9774">
        <v>12</v>
      </c>
    </row>
    <row r="9775" spans="1:8" x14ac:dyDescent="0.2">
      <c r="A9775">
        <v>3.4562559707619699E+17</v>
      </c>
      <c r="B9775" t="s">
        <v>18798</v>
      </c>
      <c r="C9775" t="s">
        <v>18799</v>
      </c>
      <c r="D9775" s="1">
        <v>41439.899745370371</v>
      </c>
      <c r="E9775">
        <v>308</v>
      </c>
      <c r="F9775">
        <v>152</v>
      </c>
    </row>
    <row r="9776" spans="1:8" x14ac:dyDescent="0.2">
      <c r="A9776">
        <v>3.4563273388995699E+17</v>
      </c>
      <c r="B9776" t="s">
        <v>18800</v>
      </c>
      <c r="C9776" t="s">
        <v>18801</v>
      </c>
      <c r="D9776" s="1">
        <v>41439.919432870367</v>
      </c>
      <c r="E9776">
        <v>4</v>
      </c>
      <c r="F9776">
        <v>1</v>
      </c>
      <c r="G9776" t="e">
        <f>AdeleBrumley</f>
        <v>#NAME?</v>
      </c>
    </row>
    <row r="9777" spans="1:7" x14ac:dyDescent="0.2">
      <c r="A9777">
        <v>3.4563324346852902E+17</v>
      </c>
      <c r="B9777" t="s">
        <v>18802</v>
      </c>
      <c r="C9777" t="s">
        <v>18803</v>
      </c>
      <c r="D9777" s="1">
        <v>41439.920844907407</v>
      </c>
      <c r="E9777">
        <v>4</v>
      </c>
      <c r="F9777">
        <v>1</v>
      </c>
      <c r="G9777" t="s">
        <v>89</v>
      </c>
    </row>
    <row r="9778" spans="1:7" x14ac:dyDescent="0.2">
      <c r="A9778">
        <v>3.4563442523467699E+17</v>
      </c>
      <c r="B9778" t="s">
        <v>18804</v>
      </c>
      <c r="C9778" t="e">
        <f>_xlfn.SINGLE( quicksorter have a good Time), enjoy this great city.</f>
        <v>#NAME?</v>
      </c>
      <c r="D9778" s="1">
        <v>41439.924108796295</v>
      </c>
      <c r="E9778">
        <v>2</v>
      </c>
      <c r="F9778">
        <v>2</v>
      </c>
      <c r="G9778" t="s">
        <v>89</v>
      </c>
    </row>
    <row r="9779" spans="1:7" x14ac:dyDescent="0.2">
      <c r="A9779">
        <v>3.4563690346854797E+17</v>
      </c>
      <c r="B9779" t="s">
        <v>18805</v>
      </c>
      <c r="C9779" t="s">
        <v>18806</v>
      </c>
      <c r="D9779" s="1">
        <v>41439.930949074071</v>
      </c>
      <c r="E9779">
        <v>577</v>
      </c>
      <c r="F9779">
        <v>276</v>
      </c>
    </row>
    <row r="9780" spans="1:7" x14ac:dyDescent="0.2">
      <c r="A9780">
        <v>3.4589236220935302E+17</v>
      </c>
      <c r="B9780" t="s">
        <v>18807</v>
      </c>
      <c r="C9780" t="s">
        <v>18808</v>
      </c>
      <c r="D9780" s="1">
        <v>41440.635879629626</v>
      </c>
      <c r="E9780">
        <v>29</v>
      </c>
      <c r="F9780">
        <v>14</v>
      </c>
      <c r="G9780" t="s">
        <v>487</v>
      </c>
    </row>
    <row r="9781" spans="1:7" x14ac:dyDescent="0.2">
      <c r="A9781">
        <v>3.4592348365561402E+17</v>
      </c>
      <c r="B9781" t="s">
        <v>18809</v>
      </c>
      <c r="C9781" t="s">
        <v>18810</v>
      </c>
      <c r="D9781" s="1">
        <v>41440.721759259257</v>
      </c>
      <c r="E9781">
        <v>24</v>
      </c>
      <c r="F9781">
        <v>18</v>
      </c>
      <c r="G9781" t="s">
        <v>215</v>
      </c>
    </row>
    <row r="9782" spans="1:7" x14ac:dyDescent="0.2">
      <c r="A9782">
        <v>3.4602013242808301E+17</v>
      </c>
      <c r="B9782" t="s">
        <v>18811</v>
      </c>
      <c r="C9782" t="s">
        <v>18812</v>
      </c>
      <c r="D9782" s="1">
        <v>41440.988449074073</v>
      </c>
      <c r="E9782">
        <v>12</v>
      </c>
      <c r="F9782">
        <v>10</v>
      </c>
      <c r="G9782" t="s">
        <v>215</v>
      </c>
    </row>
    <row r="9783" spans="1:7" x14ac:dyDescent="0.2">
      <c r="A9783">
        <v>3.4602463602842803E+17</v>
      </c>
      <c r="B9783" t="s">
        <v>18813</v>
      </c>
      <c r="C9783" t="s">
        <v>18814</v>
      </c>
      <c r="D9783" s="1">
        <v>41441.000879629632</v>
      </c>
      <c r="E9783">
        <v>34</v>
      </c>
      <c r="F9783">
        <v>18</v>
      </c>
      <c r="G9783" t="s">
        <v>89</v>
      </c>
    </row>
    <row r="9784" spans="1:7" x14ac:dyDescent="0.2">
      <c r="A9784">
        <v>3.46041686616576E+17</v>
      </c>
      <c r="B9784" t="s">
        <v>18815</v>
      </c>
      <c r="C9784" t="s">
        <v>18816</v>
      </c>
      <c r="D9784" s="1">
        <v>41441.04792824074</v>
      </c>
      <c r="E9784">
        <v>10</v>
      </c>
      <c r="F9784">
        <v>8</v>
      </c>
      <c r="G9784" t="s">
        <v>215</v>
      </c>
    </row>
    <row r="9785" spans="1:7" x14ac:dyDescent="0.2">
      <c r="A9785">
        <v>3.4604776683064499E+17</v>
      </c>
      <c r="B9785" t="s">
        <v>18817</v>
      </c>
      <c r="C9785" t="s">
        <v>18818</v>
      </c>
      <c r="D9785" s="1">
        <v>41441.064710648148</v>
      </c>
      <c r="E9785">
        <v>95</v>
      </c>
      <c r="F9785">
        <v>52</v>
      </c>
      <c r="G9785" t="s">
        <v>215</v>
      </c>
    </row>
    <row r="9786" spans="1:7" x14ac:dyDescent="0.2">
      <c r="A9786">
        <v>3.4605028422255802E+17</v>
      </c>
      <c r="B9786" t="s">
        <v>18819</v>
      </c>
      <c r="C9786" t="s">
        <v>18820</v>
      </c>
      <c r="D9786" s="1">
        <v>41441.071655092594</v>
      </c>
      <c r="E9786">
        <v>28632</v>
      </c>
      <c r="F9786">
        <v>33127</v>
      </c>
    </row>
    <row r="9787" spans="1:7" x14ac:dyDescent="0.2">
      <c r="A9787">
        <v>3.4606300005625402E+17</v>
      </c>
      <c r="B9787" t="s">
        <v>18821</v>
      </c>
      <c r="C9787" t="s">
        <v>18822</v>
      </c>
      <c r="D9787" s="1">
        <v>41441.106747685182</v>
      </c>
      <c r="E9787">
        <v>8037</v>
      </c>
      <c r="F9787">
        <v>8734</v>
      </c>
    </row>
    <row r="9788" spans="1:7" x14ac:dyDescent="0.2">
      <c r="A9788">
        <v>3.4606438308605498E+17</v>
      </c>
      <c r="B9788" t="s">
        <v>18823</v>
      </c>
      <c r="C9788" t="s">
        <v>18824</v>
      </c>
      <c r="D9788" s="1">
        <v>41441.110567129632</v>
      </c>
      <c r="E9788">
        <v>20</v>
      </c>
      <c r="F9788">
        <v>22</v>
      </c>
      <c r="G9788" t="s">
        <v>487</v>
      </c>
    </row>
    <row r="9789" spans="1:7" x14ac:dyDescent="0.2">
      <c r="A9789">
        <v>3.4606439358437702E+17</v>
      </c>
      <c r="B9789" t="s">
        <v>18825</v>
      </c>
      <c r="C9789" t="s">
        <v>18826</v>
      </c>
      <c r="D9789" s="1">
        <v>41441.110590277778</v>
      </c>
      <c r="E9789">
        <v>9</v>
      </c>
      <c r="F9789">
        <v>12</v>
      </c>
      <c r="G9789" t="s">
        <v>215</v>
      </c>
    </row>
    <row r="9790" spans="1:7" x14ac:dyDescent="0.2">
      <c r="A9790">
        <v>3.4606689165313203E+17</v>
      </c>
      <c r="B9790" t="s">
        <v>18827</v>
      </c>
      <c r="C9790" t="s">
        <v>18828</v>
      </c>
      <c r="D9790" s="1">
        <v>41441.117488425924</v>
      </c>
      <c r="E9790">
        <v>52</v>
      </c>
      <c r="F9790">
        <v>31</v>
      </c>
      <c r="G9790" t="s">
        <v>18829</v>
      </c>
    </row>
    <row r="9791" spans="1:7" x14ac:dyDescent="0.2">
      <c r="A9791">
        <v>3.4606861751694502E+17</v>
      </c>
      <c r="B9791" t="s">
        <v>18830</v>
      </c>
      <c r="C9791" t="s">
        <v>18831</v>
      </c>
      <c r="D9791" s="1">
        <v>41441.122245370374</v>
      </c>
      <c r="E9791">
        <v>109</v>
      </c>
      <c r="F9791">
        <v>138</v>
      </c>
      <c r="G9791" t="s">
        <v>215</v>
      </c>
    </row>
    <row r="9792" spans="1:7" x14ac:dyDescent="0.2">
      <c r="A9792">
        <v>3.4607265496238003E+17</v>
      </c>
      <c r="B9792" t="s">
        <v>18832</v>
      </c>
      <c r="C9792" t="s">
        <v>18833</v>
      </c>
      <c r="D9792" s="1">
        <v>41441.133391203701</v>
      </c>
      <c r="E9792">
        <v>273</v>
      </c>
      <c r="F9792">
        <v>177</v>
      </c>
    </row>
    <row r="9793" spans="1:8" x14ac:dyDescent="0.2">
      <c r="A9793">
        <v>3.4607324172872902E+17</v>
      </c>
      <c r="B9793" t="s">
        <v>18834</v>
      </c>
      <c r="C9793" t="s">
        <v>18835</v>
      </c>
      <c r="D9793" s="1">
        <v>41441.135011574072</v>
      </c>
      <c r="E9793">
        <v>24</v>
      </c>
      <c r="F9793">
        <v>39</v>
      </c>
      <c r="G9793" t="s">
        <v>215</v>
      </c>
    </row>
    <row r="9794" spans="1:8" x14ac:dyDescent="0.2">
      <c r="A9794">
        <v>3.4607398465740301E+17</v>
      </c>
      <c r="B9794" t="s">
        <v>18836</v>
      </c>
      <c r="C9794" t="s">
        <v>18837</v>
      </c>
      <c r="D9794" s="1">
        <v>41441.137060185189</v>
      </c>
      <c r="E9794">
        <v>52</v>
      </c>
      <c r="F9794">
        <v>23</v>
      </c>
      <c r="G9794" t="s">
        <v>215</v>
      </c>
    </row>
    <row r="9795" spans="1:8" x14ac:dyDescent="0.2">
      <c r="A9795">
        <v>3.4607429916727699E+17</v>
      </c>
      <c r="B9795" t="s">
        <v>18838</v>
      </c>
      <c r="C9795" t="s">
        <v>18839</v>
      </c>
      <c r="D9795" s="1">
        <v>41441.137928240743</v>
      </c>
      <c r="E9795">
        <v>82</v>
      </c>
      <c r="F9795">
        <v>55</v>
      </c>
      <c r="G9795" t="s">
        <v>215</v>
      </c>
    </row>
    <row r="9796" spans="1:8" x14ac:dyDescent="0.2">
      <c r="A9796">
        <v>3.4607912184933901E+17</v>
      </c>
      <c r="B9796" t="s">
        <v>18840</v>
      </c>
      <c r="C9796" t="s">
        <v>18841</v>
      </c>
      <c r="D9796" s="1">
        <v>41441.151238425926</v>
      </c>
      <c r="E9796">
        <v>6</v>
      </c>
      <c r="F9796">
        <v>1</v>
      </c>
      <c r="G9796" t="s">
        <v>215</v>
      </c>
    </row>
    <row r="9797" spans="1:8" x14ac:dyDescent="0.2">
      <c r="A9797">
        <v>3.4634097729378701E+17</v>
      </c>
      <c r="B9797" t="s">
        <v>18842</v>
      </c>
      <c r="C9797" t="s">
        <v>18843</v>
      </c>
      <c r="D9797" s="1">
        <v>41441.873819444445</v>
      </c>
      <c r="E9797">
        <v>57</v>
      </c>
      <c r="F9797">
        <v>119</v>
      </c>
      <c r="G9797" t="s">
        <v>215</v>
      </c>
    </row>
    <row r="9798" spans="1:8" x14ac:dyDescent="0.2">
      <c r="A9798">
        <v>3.4634532393073798E+17</v>
      </c>
      <c r="B9798" t="s">
        <v>18844</v>
      </c>
      <c r="C9798" t="s">
        <v>18845</v>
      </c>
      <c r="D9798" s="1">
        <v>41441.885810185187</v>
      </c>
      <c r="E9798">
        <v>19</v>
      </c>
      <c r="F9798">
        <v>18</v>
      </c>
      <c r="G9798" t="s">
        <v>215</v>
      </c>
      <c r="H9798" t="s">
        <v>390</v>
      </c>
    </row>
    <row r="9799" spans="1:8" x14ac:dyDescent="0.2">
      <c r="A9799">
        <v>3.4662385982860902E+17</v>
      </c>
      <c r="B9799" t="s">
        <v>18846</v>
      </c>
      <c r="C9799" t="s">
        <v>18847</v>
      </c>
      <c r="D9799" s="1">
        <v>41442.654421296298</v>
      </c>
      <c r="E9799">
        <v>26</v>
      </c>
      <c r="F9799">
        <v>35</v>
      </c>
      <c r="G9799" t="s">
        <v>89</v>
      </c>
    </row>
    <row r="9800" spans="1:8" x14ac:dyDescent="0.2">
      <c r="A9800">
        <v>3.4669218210056998E+17</v>
      </c>
      <c r="B9800" t="s">
        <v>18848</v>
      </c>
      <c r="C9800" t="s">
        <v>18849</v>
      </c>
      <c r="D9800" s="1">
        <v>41442.842962962961</v>
      </c>
      <c r="E9800">
        <v>96</v>
      </c>
      <c r="F9800">
        <v>65</v>
      </c>
      <c r="G9800" t="s">
        <v>215</v>
      </c>
    </row>
    <row r="9801" spans="1:8" x14ac:dyDescent="0.2">
      <c r="A9801">
        <v>3.46692270055104E+17</v>
      </c>
      <c r="B9801" t="s">
        <v>18850</v>
      </c>
      <c r="C9801" t="s">
        <v>18851</v>
      </c>
      <c r="D9801" s="1">
        <v>41442.843206018515</v>
      </c>
      <c r="E9801">
        <v>19</v>
      </c>
      <c r="F9801">
        <v>19</v>
      </c>
      <c r="G9801" t="s">
        <v>89</v>
      </c>
    </row>
    <row r="9802" spans="1:8" x14ac:dyDescent="0.2">
      <c r="A9802">
        <v>3.46692729310416E+17</v>
      </c>
      <c r="B9802" t="s">
        <v>18852</v>
      </c>
      <c r="C9802" t="s">
        <v>18853</v>
      </c>
      <c r="D9802" s="1">
        <v>41442.844467592593</v>
      </c>
      <c r="E9802">
        <v>103</v>
      </c>
      <c r="F9802">
        <v>66</v>
      </c>
      <c r="G9802" t="s">
        <v>546</v>
      </c>
    </row>
    <row r="9803" spans="1:8" x14ac:dyDescent="0.2">
      <c r="A9803">
        <v>3.4670230577469402E+17</v>
      </c>
      <c r="B9803" t="s">
        <v>18854</v>
      </c>
      <c r="C9803" t="s">
        <v>18855</v>
      </c>
      <c r="D9803" s="1">
        <v>41442.870891203704</v>
      </c>
      <c r="E9803">
        <v>32</v>
      </c>
      <c r="F9803">
        <v>47</v>
      </c>
      <c r="G9803" t="s">
        <v>487</v>
      </c>
    </row>
    <row r="9804" spans="1:8" x14ac:dyDescent="0.2">
      <c r="A9804">
        <v>3.4671198710910899E+17</v>
      </c>
      <c r="B9804" t="s">
        <v>18856</v>
      </c>
      <c r="C9804" t="s">
        <v>18857</v>
      </c>
      <c r="D9804" s="1">
        <v>41442.897604166668</v>
      </c>
      <c r="E9804">
        <v>35</v>
      </c>
      <c r="F9804">
        <v>16</v>
      </c>
      <c r="G9804" t="s">
        <v>89</v>
      </c>
    </row>
    <row r="9805" spans="1:8" x14ac:dyDescent="0.2">
      <c r="A9805">
        <v>3.4671438794131002E+17</v>
      </c>
      <c r="B9805" t="s">
        <v>18858</v>
      </c>
      <c r="C9805" t="s">
        <v>18859</v>
      </c>
      <c r="D9805" s="1">
        <v>41442.904236111113</v>
      </c>
      <c r="E9805">
        <v>265</v>
      </c>
      <c r="F9805">
        <v>195</v>
      </c>
      <c r="G9805" t="s">
        <v>215</v>
      </c>
    </row>
    <row r="9806" spans="1:8" x14ac:dyDescent="0.2">
      <c r="A9806">
        <v>3.4671907536542899E+17</v>
      </c>
      <c r="B9806" t="s">
        <v>18860</v>
      </c>
      <c r="C9806" t="s">
        <v>18861</v>
      </c>
      <c r="D9806" s="1">
        <v>41442.917164351849</v>
      </c>
      <c r="E9806">
        <v>439</v>
      </c>
      <c r="F9806">
        <v>352</v>
      </c>
    </row>
    <row r="9807" spans="1:8" x14ac:dyDescent="0.2">
      <c r="A9807">
        <v>3.4672232381192602E+17</v>
      </c>
      <c r="B9807" t="s">
        <v>18862</v>
      </c>
      <c r="C9807" t="s">
        <v>18863</v>
      </c>
      <c r="D9807" s="1">
        <v>41442.926134259258</v>
      </c>
      <c r="E9807">
        <v>58</v>
      </c>
      <c r="F9807">
        <v>51</v>
      </c>
      <c r="G9807" t="s">
        <v>89</v>
      </c>
    </row>
    <row r="9808" spans="1:8" x14ac:dyDescent="0.2">
      <c r="A9808">
        <v>3.4672233948606003E+17</v>
      </c>
      <c r="B9808" t="s">
        <v>18864</v>
      </c>
      <c r="C9808" t="s">
        <v>18865</v>
      </c>
      <c r="D9808" s="1">
        <v>41442.926180555558</v>
      </c>
      <c r="E9808">
        <v>55</v>
      </c>
      <c r="F9808">
        <v>41</v>
      </c>
      <c r="G9808" t="s">
        <v>89</v>
      </c>
    </row>
    <row r="9809" spans="1:7" x14ac:dyDescent="0.2">
      <c r="A9809">
        <v>3.4679766424081997E+17</v>
      </c>
      <c r="B9809" t="s">
        <v>18866</v>
      </c>
      <c r="C9809" t="s">
        <v>18867</v>
      </c>
      <c r="D9809" s="1">
        <v>41443.134039351855</v>
      </c>
      <c r="E9809">
        <v>171</v>
      </c>
      <c r="F9809">
        <v>135</v>
      </c>
    </row>
    <row r="9810" spans="1:7" x14ac:dyDescent="0.2">
      <c r="A9810">
        <v>3.4681741120439501E+17</v>
      </c>
      <c r="B9810" t="s">
        <v>18868</v>
      </c>
      <c r="C9810" t="s">
        <v>18869</v>
      </c>
      <c r="D9810" s="1">
        <v>41443.188530092593</v>
      </c>
      <c r="E9810">
        <v>22</v>
      </c>
      <c r="F9810">
        <v>19</v>
      </c>
      <c r="G9810" t="s">
        <v>215</v>
      </c>
    </row>
    <row r="9811" spans="1:7" x14ac:dyDescent="0.2">
      <c r="A9811">
        <v>3.4694323327795597E+17</v>
      </c>
      <c r="B9811" t="s">
        <v>18870</v>
      </c>
      <c r="C9811" t="s">
        <v>18871</v>
      </c>
      <c r="D9811" s="1">
        <v>41443.535729166666</v>
      </c>
      <c r="E9811">
        <v>54</v>
      </c>
      <c r="F9811">
        <v>56</v>
      </c>
      <c r="G9811" t="s">
        <v>215</v>
      </c>
    </row>
    <row r="9812" spans="1:7" x14ac:dyDescent="0.2">
      <c r="A9812">
        <v>3.4699396448374298E+17</v>
      </c>
      <c r="B9812" t="s">
        <v>18872</v>
      </c>
      <c r="C9812" t="s">
        <v>18873</v>
      </c>
      <c r="D9812" s="1">
        <v>41443.675717592596</v>
      </c>
      <c r="E9812">
        <v>138</v>
      </c>
      <c r="F9812">
        <v>114</v>
      </c>
    </row>
    <row r="9813" spans="1:7" x14ac:dyDescent="0.2">
      <c r="A9813">
        <v>3.4699640096333798E+17</v>
      </c>
      <c r="B9813" t="s">
        <v>18874</v>
      </c>
      <c r="C9813" t="s">
        <v>18875</v>
      </c>
      <c r="D9813" s="1">
        <v>41443.682442129626</v>
      </c>
      <c r="E9813">
        <v>62</v>
      </c>
      <c r="F9813">
        <v>27</v>
      </c>
    </row>
    <row r="9814" spans="1:7" x14ac:dyDescent="0.2">
      <c r="A9814">
        <v>3.4699823677664E+17</v>
      </c>
      <c r="B9814" t="s">
        <v>18876</v>
      </c>
      <c r="C9814" t="s">
        <v>18877</v>
      </c>
      <c r="D9814" s="1">
        <v>41443.687511574077</v>
      </c>
      <c r="E9814">
        <v>3987</v>
      </c>
      <c r="F9814">
        <v>4510</v>
      </c>
    </row>
    <row r="9815" spans="1:7" x14ac:dyDescent="0.2">
      <c r="A9815">
        <v>3.4703939637936902E+17</v>
      </c>
      <c r="B9815" t="s">
        <v>18878</v>
      </c>
      <c r="C9815" t="s">
        <v>18879</v>
      </c>
      <c r="D9815" s="1">
        <v>41443.801087962966</v>
      </c>
      <c r="E9815">
        <v>919</v>
      </c>
      <c r="F9815">
        <v>479</v>
      </c>
    </row>
    <row r="9816" spans="1:7" x14ac:dyDescent="0.2">
      <c r="A9816">
        <v>3.4707680778008102E+17</v>
      </c>
      <c r="B9816" t="s">
        <v>18880</v>
      </c>
      <c r="C9816" t="s">
        <v>18881</v>
      </c>
      <c r="D9816" s="1">
        <v>41443.904328703706</v>
      </c>
      <c r="E9816">
        <v>1317</v>
      </c>
      <c r="F9816">
        <v>670</v>
      </c>
    </row>
    <row r="9817" spans="1:7" x14ac:dyDescent="0.2">
      <c r="A9817">
        <v>3.4717049705163501E+17</v>
      </c>
      <c r="B9817" t="s">
        <v>18882</v>
      </c>
      <c r="C9817" t="s">
        <v>18883</v>
      </c>
      <c r="D9817" s="1">
        <v>41444.162858796299</v>
      </c>
      <c r="E9817">
        <v>11</v>
      </c>
      <c r="F9817">
        <v>4</v>
      </c>
      <c r="G9817" t="s">
        <v>215</v>
      </c>
    </row>
    <row r="9818" spans="1:7" x14ac:dyDescent="0.2">
      <c r="A9818">
        <v>3.4717125151884902E+17</v>
      </c>
      <c r="B9818" t="s">
        <v>18884</v>
      </c>
      <c r="C9818" t="s">
        <v>18885</v>
      </c>
      <c r="D9818" s="1">
        <v>41444.164942129632</v>
      </c>
      <c r="E9818">
        <v>11</v>
      </c>
      <c r="F9818">
        <v>9</v>
      </c>
      <c r="G9818" t="s">
        <v>576</v>
      </c>
    </row>
    <row r="9819" spans="1:7" x14ac:dyDescent="0.2">
      <c r="A9819">
        <v>3.4717263940146701E+17</v>
      </c>
      <c r="B9819" t="s">
        <v>18886</v>
      </c>
      <c r="C9819" t="s">
        <v>18887</v>
      </c>
      <c r="D9819" s="1">
        <v>41444.168773148151</v>
      </c>
      <c r="E9819">
        <v>21</v>
      </c>
      <c r="F9819">
        <v>23</v>
      </c>
      <c r="G9819" t="s">
        <v>215</v>
      </c>
    </row>
    <row r="9820" spans="1:7" x14ac:dyDescent="0.2">
      <c r="A9820">
        <v>3.47183311489224E+17</v>
      </c>
      <c r="B9820" t="s">
        <v>18888</v>
      </c>
      <c r="C9820" t="s">
        <v>18889</v>
      </c>
      <c r="D9820" s="1">
        <v>41444.198217592595</v>
      </c>
      <c r="E9820">
        <v>640</v>
      </c>
      <c r="F9820">
        <v>1254</v>
      </c>
    </row>
    <row r="9821" spans="1:7" x14ac:dyDescent="0.2">
      <c r="A9821">
        <v>3.4718435351371699E+17</v>
      </c>
      <c r="B9821" t="s">
        <v>18890</v>
      </c>
      <c r="C9821" t="s">
        <v>18891</v>
      </c>
      <c r="D9821" s="1">
        <v>41444.20108796296</v>
      </c>
      <c r="E9821">
        <v>23</v>
      </c>
      <c r="F9821">
        <v>19</v>
      </c>
      <c r="G9821" t="s">
        <v>18892</v>
      </c>
    </row>
    <row r="9822" spans="1:7" x14ac:dyDescent="0.2">
      <c r="A9822">
        <v>3.47184740035616E+17</v>
      </c>
      <c r="B9822" t="s">
        <v>18893</v>
      </c>
      <c r="C9822" t="s">
        <v>18894</v>
      </c>
      <c r="D9822" s="1">
        <v>41444.202164351853</v>
      </c>
      <c r="E9822">
        <v>26</v>
      </c>
      <c r="F9822">
        <v>10</v>
      </c>
      <c r="G9822" t="s">
        <v>576</v>
      </c>
    </row>
    <row r="9823" spans="1:7" x14ac:dyDescent="0.2">
      <c r="A9823">
        <v>3.4718705965347597E+17</v>
      </c>
      <c r="B9823" t="s">
        <v>18895</v>
      </c>
      <c r="C9823" t="s">
        <v>18896</v>
      </c>
      <c r="D9823" s="1">
        <v>41444.208564814813</v>
      </c>
      <c r="E9823">
        <v>602</v>
      </c>
      <c r="F9823">
        <v>397</v>
      </c>
    </row>
    <row r="9824" spans="1:7" x14ac:dyDescent="0.2">
      <c r="A9824">
        <v>3.4718826727750003E+17</v>
      </c>
      <c r="B9824" t="s">
        <v>18897</v>
      </c>
      <c r="C9824" t="s">
        <v>18898</v>
      </c>
      <c r="D9824" s="1">
        <v>41444.211898148147</v>
      </c>
      <c r="E9824">
        <v>2021</v>
      </c>
      <c r="F9824">
        <v>1405</v>
      </c>
    </row>
    <row r="9825" spans="1:8" x14ac:dyDescent="0.2">
      <c r="A9825">
        <v>3.4718988402230797E+17</v>
      </c>
      <c r="B9825" t="s">
        <v>18899</v>
      </c>
      <c r="C9825" t="s">
        <v>18900</v>
      </c>
      <c r="D9825" s="1">
        <v>41444.216354166667</v>
      </c>
      <c r="E9825">
        <v>22</v>
      </c>
      <c r="F9825">
        <v>34</v>
      </c>
      <c r="G9825" t="s">
        <v>18901</v>
      </c>
    </row>
    <row r="9826" spans="1:8" x14ac:dyDescent="0.2">
      <c r="A9826">
        <v>3.47191326112112E+17</v>
      </c>
      <c r="B9826" t="s">
        <v>18902</v>
      </c>
      <c r="C9826" t="s">
        <v>18903</v>
      </c>
      <c r="D9826" s="1">
        <v>41444.220335648148</v>
      </c>
      <c r="E9826">
        <v>67244</v>
      </c>
      <c r="F9826">
        <v>54403</v>
      </c>
    </row>
    <row r="9827" spans="1:8" x14ac:dyDescent="0.2">
      <c r="A9827">
        <v>3.4719683539751699E+17</v>
      </c>
      <c r="B9827" t="s">
        <v>18904</v>
      </c>
      <c r="C9827" t="s">
        <v>18905</v>
      </c>
      <c r="D9827" s="1">
        <v>41444.235532407409</v>
      </c>
      <c r="E9827">
        <v>380</v>
      </c>
      <c r="F9827">
        <v>228</v>
      </c>
    </row>
    <row r="9828" spans="1:8" x14ac:dyDescent="0.2">
      <c r="A9828">
        <v>3.4720281187806797E+17</v>
      </c>
      <c r="B9828" t="s">
        <v>18906</v>
      </c>
      <c r="C9828" t="s">
        <v>18907</v>
      </c>
      <c r="D9828" s="1">
        <v>41444.252025462964</v>
      </c>
      <c r="E9828">
        <v>22</v>
      </c>
      <c r="F9828">
        <v>37</v>
      </c>
      <c r="G9828" t="s">
        <v>215</v>
      </c>
    </row>
    <row r="9829" spans="1:8" x14ac:dyDescent="0.2">
      <c r="A9829">
        <v>3.4720309321100403E+17</v>
      </c>
      <c r="B9829" t="s">
        <v>18908</v>
      </c>
      <c r="C9829" t="s">
        <v>18909</v>
      </c>
      <c r="D9829" s="1">
        <v>41444.252800925926</v>
      </c>
      <c r="E9829">
        <v>203</v>
      </c>
      <c r="F9829">
        <v>123</v>
      </c>
    </row>
    <row r="9830" spans="1:8" x14ac:dyDescent="0.2">
      <c r="A9830">
        <v>3.4720738267118701E+17</v>
      </c>
      <c r="B9830" t="s">
        <v>18910</v>
      </c>
      <c r="C9830" t="s">
        <v>18911</v>
      </c>
      <c r="D9830" s="1">
        <v>41444.264641203707</v>
      </c>
      <c r="E9830">
        <v>165</v>
      </c>
      <c r="F9830">
        <v>83</v>
      </c>
    </row>
    <row r="9831" spans="1:8" x14ac:dyDescent="0.2">
      <c r="A9831">
        <v>3.47208279417552E+17</v>
      </c>
      <c r="B9831" t="s">
        <v>18912</v>
      </c>
      <c r="C9831" t="s">
        <v>18913</v>
      </c>
      <c r="D9831" s="1">
        <v>41444.267118055555</v>
      </c>
      <c r="E9831">
        <v>6</v>
      </c>
      <c r="F9831">
        <v>5</v>
      </c>
      <c r="G9831" t="s">
        <v>215</v>
      </c>
      <c r="H9831" t="s">
        <v>390</v>
      </c>
    </row>
    <row r="9832" spans="1:8" x14ac:dyDescent="0.2">
      <c r="A9832">
        <v>3.4720937978483898E+17</v>
      </c>
      <c r="B9832" t="s">
        <v>18914</v>
      </c>
      <c r="C9832" t="s">
        <v>18915</v>
      </c>
      <c r="D9832" s="1">
        <v>41444.270150462966</v>
      </c>
      <c r="E9832">
        <v>15</v>
      </c>
      <c r="F9832">
        <v>14</v>
      </c>
      <c r="G9832" t="s">
        <v>215</v>
      </c>
    </row>
    <row r="9833" spans="1:8" x14ac:dyDescent="0.2">
      <c r="A9833">
        <v>3.4720998886068998E+17</v>
      </c>
      <c r="B9833" t="s">
        <v>18916</v>
      </c>
      <c r="C9833" t="s">
        <v>18917</v>
      </c>
      <c r="D9833" s="1">
        <v>41444.271828703706</v>
      </c>
      <c r="E9833">
        <v>3</v>
      </c>
      <c r="F9833">
        <v>1</v>
      </c>
      <c r="G9833" t="s">
        <v>89</v>
      </c>
    </row>
    <row r="9834" spans="1:8" x14ac:dyDescent="0.2">
      <c r="A9834">
        <v>3.47212096276152E+17</v>
      </c>
      <c r="B9834" t="s">
        <v>18918</v>
      </c>
      <c r="C9834" t="s">
        <v>18919</v>
      </c>
      <c r="D9834" s="1">
        <v>41444.277650462966</v>
      </c>
      <c r="E9834">
        <v>14</v>
      </c>
      <c r="F9834">
        <v>8</v>
      </c>
      <c r="G9834" t="s">
        <v>18920</v>
      </c>
    </row>
    <row r="9835" spans="1:8" x14ac:dyDescent="0.2">
      <c r="A9835">
        <v>3.4721528270149197E+17</v>
      </c>
      <c r="B9835" t="s">
        <v>18921</v>
      </c>
      <c r="C9835" t="s">
        <v>18922</v>
      </c>
      <c r="D9835" s="1">
        <v>41444.286446759259</v>
      </c>
      <c r="E9835">
        <v>113</v>
      </c>
      <c r="F9835">
        <v>94</v>
      </c>
      <c r="G9835" t="s">
        <v>215</v>
      </c>
    </row>
    <row r="9836" spans="1:8" x14ac:dyDescent="0.2">
      <c r="A9836">
        <v>3.4721568499396998E+17</v>
      </c>
      <c r="B9836" t="s">
        <v>18923</v>
      </c>
      <c r="C9836" t="s">
        <v>18924</v>
      </c>
      <c r="D9836" s="1">
        <v>41444.287546296298</v>
      </c>
      <c r="E9836">
        <v>1</v>
      </c>
      <c r="F9836">
        <v>1</v>
      </c>
      <c r="G9836" t="s">
        <v>89</v>
      </c>
    </row>
    <row r="9837" spans="1:8" x14ac:dyDescent="0.2">
      <c r="A9837">
        <v>3.4721574897387501E+17</v>
      </c>
      <c r="B9837" t="s">
        <v>18925</v>
      </c>
      <c r="C9837" t="s">
        <v>18926</v>
      </c>
      <c r="D9837" s="1">
        <v>41444.287731481483</v>
      </c>
      <c r="E9837">
        <v>33</v>
      </c>
      <c r="F9837">
        <v>15</v>
      </c>
      <c r="G9837" t="s">
        <v>215</v>
      </c>
    </row>
    <row r="9838" spans="1:8" x14ac:dyDescent="0.2">
      <c r="A9838">
        <v>3.4736286314228499E+17</v>
      </c>
      <c r="B9838" t="s">
        <v>18927</v>
      </c>
      <c r="C9838" t="s">
        <v>18928</v>
      </c>
      <c r="D9838" s="1">
        <v>41444.693680555552</v>
      </c>
      <c r="E9838">
        <v>9</v>
      </c>
      <c r="F9838">
        <v>4</v>
      </c>
      <c r="G9838" t="s">
        <v>215</v>
      </c>
      <c r="H9838" t="s">
        <v>390</v>
      </c>
    </row>
    <row r="9839" spans="1:8" x14ac:dyDescent="0.2">
      <c r="A9839">
        <v>3.4736315075409101E+17</v>
      </c>
      <c r="B9839" t="s">
        <v>18929</v>
      </c>
      <c r="C9839" t="s">
        <v>18930</v>
      </c>
      <c r="D9839" s="1">
        <v>41444.694479166668</v>
      </c>
      <c r="E9839">
        <v>12</v>
      </c>
      <c r="F9839">
        <v>4</v>
      </c>
      <c r="G9839" t="s">
        <v>215</v>
      </c>
    </row>
    <row r="9840" spans="1:8" x14ac:dyDescent="0.2">
      <c r="A9840">
        <v>3.4736504107238598E+17</v>
      </c>
      <c r="B9840" t="s">
        <v>18931</v>
      </c>
      <c r="C9840" t="s">
        <v>18932</v>
      </c>
      <c r="D9840" s="1">
        <v>41444.699699074074</v>
      </c>
      <c r="E9840">
        <v>20</v>
      </c>
      <c r="F9840">
        <v>2</v>
      </c>
      <c r="G9840" t="s">
        <v>215</v>
      </c>
    </row>
    <row r="9841" spans="1:7" x14ac:dyDescent="0.2">
      <c r="A9841">
        <v>3.4736733736575302E+17</v>
      </c>
      <c r="B9841" t="s">
        <v>18933</v>
      </c>
      <c r="C9841" t="e">
        <f xml:space="preserve"> TheBigAStabile so True.</f>
        <v>#NAME?</v>
      </c>
      <c r="D9841" s="1">
        <v>41444.706030092595</v>
      </c>
      <c r="E9841">
        <v>1</v>
      </c>
      <c r="F9841">
        <v>2</v>
      </c>
      <c r="G9841" t="s">
        <v>89</v>
      </c>
    </row>
    <row r="9842" spans="1:7" x14ac:dyDescent="0.2">
      <c r="A9842">
        <v>3.4737739734096198E+17</v>
      </c>
      <c r="B9842" t="s">
        <v>18934</v>
      </c>
      <c r="C9842" t="s">
        <v>18935</v>
      </c>
      <c r="D9842" s="1">
        <v>41444.733796296299</v>
      </c>
      <c r="E9842">
        <v>23</v>
      </c>
      <c r="F9842">
        <v>15</v>
      </c>
      <c r="G9842" t="s">
        <v>89</v>
      </c>
    </row>
    <row r="9843" spans="1:7" x14ac:dyDescent="0.2">
      <c r="A9843">
        <v>3.4738679803033101E+17</v>
      </c>
      <c r="B9843" t="s">
        <v>18936</v>
      </c>
      <c r="C9843" t="s">
        <v>18937</v>
      </c>
      <c r="D9843" s="1">
        <v>41444.759733796294</v>
      </c>
      <c r="E9843">
        <v>265</v>
      </c>
      <c r="F9843">
        <v>129</v>
      </c>
      <c r="G9843" t="s">
        <v>215</v>
      </c>
    </row>
    <row r="9844" spans="1:7" x14ac:dyDescent="0.2">
      <c r="A9844">
        <v>3.4740897489265402E+17</v>
      </c>
      <c r="B9844" t="s">
        <v>18938</v>
      </c>
      <c r="C9844" t="s">
        <v>18939</v>
      </c>
      <c r="D9844" s="1">
        <v>41444.820925925924</v>
      </c>
      <c r="E9844">
        <v>237</v>
      </c>
      <c r="F9844">
        <v>158</v>
      </c>
    </row>
    <row r="9845" spans="1:7" x14ac:dyDescent="0.2">
      <c r="A9845">
        <v>3.4745119200525498E+17</v>
      </c>
      <c r="B9845" t="s">
        <v>18940</v>
      </c>
      <c r="C9845" t="e">
        <f>_xlfn.SINGLE(Matglav _xlfn.SINGLE( IvankaTrump _xlfn.SINGLE( EricTrump _xlfn.SINGLE( DonaldJTrumpJr Thank you.))))</f>
        <v>#NAME?</v>
      </c>
      <c r="D9845" s="1">
        <v>41444.937430555554</v>
      </c>
      <c r="E9845">
        <v>2</v>
      </c>
      <c r="F9845">
        <v>2</v>
      </c>
      <c r="G9845" t="s">
        <v>18941</v>
      </c>
    </row>
    <row r="9846" spans="1:7" x14ac:dyDescent="0.2">
      <c r="A9846">
        <v>3.4764269203084E+17</v>
      </c>
      <c r="B9846" t="s">
        <v>18942</v>
      </c>
      <c r="C9846" t="s">
        <v>18943</v>
      </c>
      <c r="D9846" s="1">
        <v>41445.465868055559</v>
      </c>
      <c r="E9846">
        <v>60</v>
      </c>
      <c r="F9846">
        <v>23</v>
      </c>
    </row>
    <row r="9847" spans="1:7" x14ac:dyDescent="0.2">
      <c r="A9847">
        <v>3.4764430333561997E+17</v>
      </c>
      <c r="B9847" t="s">
        <v>18944</v>
      </c>
      <c r="C9847" t="s">
        <v>18945</v>
      </c>
      <c r="D9847" s="1">
        <v>41445.470312500001</v>
      </c>
      <c r="E9847">
        <v>60</v>
      </c>
      <c r="F9847">
        <v>40</v>
      </c>
    </row>
    <row r="9848" spans="1:7" x14ac:dyDescent="0.2">
      <c r="A9848">
        <v>3.4767615723742003E+17</v>
      </c>
      <c r="B9848" t="s">
        <v>18946</v>
      </c>
      <c r="C9848" t="s">
        <v>18947</v>
      </c>
      <c r="D9848" s="1">
        <v>41445.558217592596</v>
      </c>
      <c r="E9848">
        <v>15</v>
      </c>
      <c r="F9848">
        <v>2</v>
      </c>
      <c r="G9848" t="s">
        <v>215</v>
      </c>
    </row>
    <row r="9849" spans="1:7" x14ac:dyDescent="0.2">
      <c r="A9849">
        <v>3.4767651761202298E+17</v>
      </c>
      <c r="B9849" t="s">
        <v>18948</v>
      </c>
      <c r="C9849" t="s">
        <v>18949</v>
      </c>
      <c r="D9849" s="1">
        <v>41445.559201388889</v>
      </c>
      <c r="E9849">
        <v>8</v>
      </c>
      <c r="F9849">
        <v>3</v>
      </c>
      <c r="G9849" t="s">
        <v>18950</v>
      </c>
    </row>
    <row r="9850" spans="1:7" x14ac:dyDescent="0.2">
      <c r="A9850">
        <v>3.4767738423071501E+17</v>
      </c>
      <c r="B9850" t="s">
        <v>18951</v>
      </c>
      <c r="C9850" t="s">
        <v>18952</v>
      </c>
      <c r="D9850" s="1">
        <v>41445.561597222222</v>
      </c>
      <c r="E9850">
        <v>53</v>
      </c>
      <c r="F9850">
        <v>41</v>
      </c>
      <c r="G9850" t="s">
        <v>215</v>
      </c>
    </row>
    <row r="9851" spans="1:7" x14ac:dyDescent="0.2">
      <c r="A9851">
        <v>3.47677841653104E+17</v>
      </c>
      <c r="B9851" t="s">
        <v>18953</v>
      </c>
      <c r="C9851" t="s">
        <v>18954</v>
      </c>
      <c r="D9851" s="1">
        <v>41445.562858796293</v>
      </c>
      <c r="E9851">
        <v>9</v>
      </c>
      <c r="F9851">
        <v>4</v>
      </c>
      <c r="G9851" t="s">
        <v>215</v>
      </c>
    </row>
    <row r="9852" spans="1:7" x14ac:dyDescent="0.2">
      <c r="A9852">
        <v>3.4767992838647802E+17</v>
      </c>
      <c r="B9852" t="s">
        <v>18955</v>
      </c>
      <c r="C9852" t="s">
        <v>18956</v>
      </c>
      <c r="D9852" s="1">
        <v>41445.568622685183</v>
      </c>
      <c r="E9852">
        <v>81</v>
      </c>
      <c r="F9852">
        <v>83</v>
      </c>
    </row>
    <row r="9853" spans="1:7" x14ac:dyDescent="0.2">
      <c r="A9853">
        <v>3.4770982322112499E+17</v>
      </c>
      <c r="B9853" t="s">
        <v>18957</v>
      </c>
      <c r="C9853" t="s">
        <v>18958</v>
      </c>
      <c r="D9853" s="1">
        <v>41445.65111111111</v>
      </c>
      <c r="E9853">
        <v>150</v>
      </c>
      <c r="F9853">
        <v>71</v>
      </c>
    </row>
    <row r="9854" spans="1:7" x14ac:dyDescent="0.2">
      <c r="A9854">
        <v>3.4776197388844198E+17</v>
      </c>
      <c r="B9854" t="s">
        <v>18959</v>
      </c>
      <c r="C9854" t="s">
        <v>18960</v>
      </c>
      <c r="D9854" s="1">
        <v>41445.795023148145</v>
      </c>
      <c r="E9854">
        <v>181</v>
      </c>
      <c r="F9854">
        <v>119</v>
      </c>
    </row>
    <row r="9855" spans="1:7" x14ac:dyDescent="0.2">
      <c r="A9855">
        <v>3.4776503050006899E+17</v>
      </c>
      <c r="B9855" t="s">
        <v>18961</v>
      </c>
      <c r="C9855" t="s">
        <v>18962</v>
      </c>
      <c r="D9855" s="1">
        <v>41445.803460648145</v>
      </c>
      <c r="E9855">
        <v>574</v>
      </c>
      <c r="F9855">
        <v>510</v>
      </c>
    </row>
    <row r="9856" spans="1:7" x14ac:dyDescent="0.2">
      <c r="A9856">
        <v>3.4776708206415802E+17</v>
      </c>
      <c r="B9856" t="s">
        <v>18963</v>
      </c>
      <c r="C9856" t="e">
        <f xml:space="preserve"> DannyZuker loser Danny is obsessed with Trump.</f>
        <v>#NAME?</v>
      </c>
      <c r="D9856" s="1">
        <v>41445.809120370373</v>
      </c>
      <c r="E9856">
        <v>22</v>
      </c>
      <c r="F9856">
        <v>51</v>
      </c>
      <c r="G9856" t="s">
        <v>89</v>
      </c>
    </row>
    <row r="9857" spans="1:7" x14ac:dyDescent="0.2">
      <c r="A9857">
        <v>3.4777359043698598E+17</v>
      </c>
      <c r="B9857" t="s">
        <v>18964</v>
      </c>
      <c r="C9857" t="s">
        <v>18965</v>
      </c>
      <c r="D9857" s="1">
        <v>41445.82707175926</v>
      </c>
      <c r="E9857">
        <v>456</v>
      </c>
      <c r="F9857">
        <v>189</v>
      </c>
    </row>
    <row r="9858" spans="1:7" x14ac:dyDescent="0.2">
      <c r="A9858">
        <v>3.4780338999802202E+17</v>
      </c>
      <c r="B9858" t="s">
        <v>18966</v>
      </c>
      <c r="C9858" t="s">
        <v>18967</v>
      </c>
      <c r="D9858" s="1">
        <v>41445.909305555557</v>
      </c>
      <c r="E9858">
        <v>490</v>
      </c>
      <c r="F9858">
        <v>722</v>
      </c>
    </row>
    <row r="9859" spans="1:7" x14ac:dyDescent="0.2">
      <c r="A9859">
        <v>3.4780477729762899E+17</v>
      </c>
      <c r="B9859" t="s">
        <v>18968</v>
      </c>
      <c r="C9859" t="s">
        <v>18969</v>
      </c>
      <c r="D9859" s="1">
        <v>41445.913136574076</v>
      </c>
      <c r="E9859">
        <v>857</v>
      </c>
      <c r="F9859">
        <v>466</v>
      </c>
    </row>
    <row r="9860" spans="1:7" x14ac:dyDescent="0.2">
      <c r="A9860">
        <v>3.47812508687536E+17</v>
      </c>
      <c r="B9860" t="s">
        <v>18970</v>
      </c>
      <c r="C9860" t="e">
        <f>_xlfn.SINGLE( rtwing1020 Thanks)--it will be great.</f>
        <v>#NAME?</v>
      </c>
      <c r="D9860" s="1">
        <v>41445.934467592589</v>
      </c>
      <c r="E9860">
        <v>2</v>
      </c>
      <c r="F9860">
        <v>0</v>
      </c>
      <c r="G9860" t="s">
        <v>89</v>
      </c>
    </row>
    <row r="9861" spans="1:7" x14ac:dyDescent="0.2">
      <c r="A9861">
        <v>3.47821970076872E+17</v>
      </c>
      <c r="B9861" t="s">
        <v>18971</v>
      </c>
      <c r="C9861" t="s">
        <v>18972</v>
      </c>
      <c r="D9861" s="1">
        <v>41445.960578703707</v>
      </c>
      <c r="E9861">
        <v>182</v>
      </c>
      <c r="F9861">
        <v>144</v>
      </c>
    </row>
    <row r="9862" spans="1:7" x14ac:dyDescent="0.2">
      <c r="A9862">
        <v>3.4783326486777798E+17</v>
      </c>
      <c r="B9862" t="s">
        <v>18973</v>
      </c>
      <c r="C9862" t="s">
        <v>18974</v>
      </c>
      <c r="D9862" s="1">
        <v>41445.991747685184</v>
      </c>
      <c r="E9862">
        <v>31</v>
      </c>
      <c r="F9862">
        <v>24</v>
      </c>
      <c r="G9862" t="s">
        <v>89</v>
      </c>
    </row>
    <row r="9863" spans="1:7" x14ac:dyDescent="0.2">
      <c r="A9863">
        <v>3.4787195791776499E+17</v>
      </c>
      <c r="B9863" t="s">
        <v>18975</v>
      </c>
      <c r="C9863" t="s">
        <v>18976</v>
      </c>
      <c r="D9863" s="1">
        <v>41446.09851851852</v>
      </c>
      <c r="E9863">
        <v>141</v>
      </c>
      <c r="F9863">
        <v>107</v>
      </c>
    </row>
    <row r="9864" spans="1:7" x14ac:dyDescent="0.2">
      <c r="A9864">
        <v>3.4787466644828902E+17</v>
      </c>
      <c r="B9864" t="s">
        <v>18977</v>
      </c>
      <c r="C9864" t="s">
        <v>18978</v>
      </c>
      <c r="D9864" s="1">
        <v>41446.105995370373</v>
      </c>
      <c r="E9864">
        <v>22</v>
      </c>
      <c r="F9864">
        <v>10</v>
      </c>
      <c r="G9864" t="s">
        <v>215</v>
      </c>
    </row>
    <row r="9865" spans="1:7" x14ac:dyDescent="0.2">
      <c r="A9865">
        <v>3.4792014014016698E+17</v>
      </c>
      <c r="B9865" t="s">
        <v>18979</v>
      </c>
      <c r="C9865" t="s">
        <v>18980</v>
      </c>
      <c r="D9865" s="1">
        <v>41446.231481481482</v>
      </c>
      <c r="E9865">
        <v>144</v>
      </c>
      <c r="F9865">
        <v>68</v>
      </c>
    </row>
    <row r="9866" spans="1:7" x14ac:dyDescent="0.2">
      <c r="A9866">
        <v>3.4810734097060602E+17</v>
      </c>
      <c r="B9866" t="s">
        <v>18981</v>
      </c>
      <c r="C9866" t="s">
        <v>18982</v>
      </c>
      <c r="D9866" s="1">
        <v>41446.748055555552</v>
      </c>
      <c r="E9866">
        <v>329</v>
      </c>
      <c r="F9866">
        <v>180</v>
      </c>
    </row>
    <row r="9867" spans="1:7" x14ac:dyDescent="0.2">
      <c r="A9867">
        <v>3.4810740115046797E+17</v>
      </c>
      <c r="B9867" t="s">
        <v>18983</v>
      </c>
      <c r="C9867" t="s">
        <v>18984</v>
      </c>
      <c r="D9867" s="1">
        <v>41446.748217592591</v>
      </c>
      <c r="E9867">
        <v>293</v>
      </c>
      <c r="F9867">
        <v>162</v>
      </c>
    </row>
    <row r="9868" spans="1:7" x14ac:dyDescent="0.2">
      <c r="A9868">
        <v>3.4811029883571802E+17</v>
      </c>
      <c r="B9868" t="s">
        <v>18985</v>
      </c>
      <c r="C9868" t="s">
        <v>18986</v>
      </c>
      <c r="D9868" s="1">
        <v>41446.756215277775</v>
      </c>
      <c r="E9868">
        <v>194</v>
      </c>
      <c r="F9868">
        <v>129</v>
      </c>
    </row>
    <row r="9869" spans="1:7" x14ac:dyDescent="0.2">
      <c r="A9869">
        <v>3.4813469631775098E+17</v>
      </c>
      <c r="B9869" t="s">
        <v>18987</v>
      </c>
      <c r="C9869" t="s">
        <v>18988</v>
      </c>
      <c r="D9869" s="1">
        <v>41446.823541666665</v>
      </c>
      <c r="E9869">
        <v>1</v>
      </c>
      <c r="F9869">
        <v>0</v>
      </c>
      <c r="G9869" t="s">
        <v>89</v>
      </c>
    </row>
    <row r="9870" spans="1:7" x14ac:dyDescent="0.2">
      <c r="A9870">
        <v>3.48135054314192E+17</v>
      </c>
      <c r="B9870" t="s">
        <v>18989</v>
      </c>
      <c r="C9870" t="s">
        <v>18990</v>
      </c>
      <c r="D9870" s="1">
        <v>41446.824525462966</v>
      </c>
      <c r="E9870">
        <v>2</v>
      </c>
      <c r="F9870">
        <v>0</v>
      </c>
      <c r="G9870" t="e">
        <f>_xlfn.SINGLE( _xlfn.SINGLE(CamaroDays))</f>
        <v>#NAME?</v>
      </c>
    </row>
    <row r="9871" spans="1:7" x14ac:dyDescent="0.2">
      <c r="A9871">
        <v>3.4813520800186298E+17</v>
      </c>
      <c r="B9871" t="s">
        <v>18991</v>
      </c>
      <c r="C9871" t="e">
        <f xml:space="preserve"> BarriMedia good luck.</f>
        <v>#NAME?</v>
      </c>
      <c r="D9871" s="1">
        <v>41446.824953703705</v>
      </c>
      <c r="E9871">
        <v>2</v>
      </c>
      <c r="F9871">
        <v>0</v>
      </c>
      <c r="G9871" t="s">
        <v>89</v>
      </c>
    </row>
    <row r="9872" spans="1:7" x14ac:dyDescent="0.2">
      <c r="A9872">
        <v>3.4813568387502003E+17</v>
      </c>
      <c r="B9872" t="s">
        <v>18992</v>
      </c>
      <c r="C9872" t="e">
        <f>_xlfn.SINGLE( CosmicShiftBar _xlfn.SINGLE( I_Am_Optimistic Thanks.))</f>
        <v>#NAME?</v>
      </c>
      <c r="D9872" s="1">
        <v>41446.826261574075</v>
      </c>
      <c r="E9872">
        <v>2</v>
      </c>
      <c r="F9872">
        <v>0</v>
      </c>
      <c r="G9872" t="s">
        <v>215</v>
      </c>
    </row>
    <row r="9873" spans="1:7" x14ac:dyDescent="0.2">
      <c r="A9873">
        <v>3.4813682017907501E+17</v>
      </c>
      <c r="B9873" t="s">
        <v>18993</v>
      </c>
      <c r="C9873" t="s">
        <v>18994</v>
      </c>
      <c r="D9873" s="1">
        <v>41446.829398148147</v>
      </c>
      <c r="E9873">
        <v>142</v>
      </c>
      <c r="F9873">
        <v>69</v>
      </c>
    </row>
    <row r="9874" spans="1:7" x14ac:dyDescent="0.2">
      <c r="A9874">
        <v>3.48147650077536E+17</v>
      </c>
      <c r="B9874" t="s">
        <v>18995</v>
      </c>
      <c r="C9874" t="s">
        <v>18996</v>
      </c>
      <c r="D9874" s="1">
        <v>41446.859282407408</v>
      </c>
      <c r="E9874">
        <v>30</v>
      </c>
      <c r="F9874">
        <v>12</v>
      </c>
      <c r="G9874" t="s">
        <v>89</v>
      </c>
    </row>
    <row r="9875" spans="1:7" x14ac:dyDescent="0.2">
      <c r="A9875">
        <v>3.4815331273186899E+17</v>
      </c>
      <c r="B9875" t="s">
        <v>18997</v>
      </c>
      <c r="C9875" t="e">
        <f xml:space="preserve"> WWEfan123444 good luck.</f>
        <v>#NAME?</v>
      </c>
      <c r="D9875" s="1">
        <v>41446.874907407408</v>
      </c>
      <c r="E9875">
        <v>3</v>
      </c>
      <c r="F9875">
        <v>3</v>
      </c>
      <c r="G9875" t="s">
        <v>89</v>
      </c>
    </row>
    <row r="9876" spans="1:7" x14ac:dyDescent="0.2">
      <c r="A9876">
        <v>3.4816742280253402E+17</v>
      </c>
      <c r="B9876" t="s">
        <v>18998</v>
      </c>
      <c r="C9876" t="s">
        <v>18999</v>
      </c>
      <c r="D9876" s="1">
        <v>41446.913842592592</v>
      </c>
      <c r="E9876">
        <v>734</v>
      </c>
      <c r="F9876">
        <v>482</v>
      </c>
    </row>
    <row r="9877" spans="1:7" x14ac:dyDescent="0.2">
      <c r="A9877">
        <v>3.4817671972901197E+17</v>
      </c>
      <c r="B9877" t="s">
        <v>19000</v>
      </c>
      <c r="C9877" t="s">
        <v>19001</v>
      </c>
      <c r="D9877" s="1">
        <v>41446.939502314817</v>
      </c>
      <c r="E9877">
        <v>583</v>
      </c>
      <c r="F9877">
        <v>299</v>
      </c>
    </row>
    <row r="9878" spans="1:7" x14ac:dyDescent="0.2">
      <c r="A9878">
        <v>3.4834290746970502E+17</v>
      </c>
      <c r="B9878" t="s">
        <v>19002</v>
      </c>
      <c r="C9878" t="s">
        <v>19003</v>
      </c>
      <c r="D9878" s="1">
        <v>41447.398090277777</v>
      </c>
      <c r="E9878">
        <v>3</v>
      </c>
      <c r="F9878">
        <v>0</v>
      </c>
      <c r="G9878" t="s">
        <v>89</v>
      </c>
    </row>
    <row r="9879" spans="1:7" x14ac:dyDescent="0.2">
      <c r="A9879">
        <v>3.4834337860329402E+17</v>
      </c>
      <c r="B9879" t="s">
        <v>19004</v>
      </c>
      <c r="C9879" t="s">
        <v>19005</v>
      </c>
      <c r="D9879" s="1">
        <v>41447.399398148147</v>
      </c>
      <c r="E9879">
        <v>115</v>
      </c>
      <c r="F9879">
        <v>125</v>
      </c>
      <c r="G9879" t="s">
        <v>215</v>
      </c>
    </row>
    <row r="9880" spans="1:7" x14ac:dyDescent="0.2">
      <c r="A9880">
        <v>3.4834406368412403E+17</v>
      </c>
      <c r="B9880" t="s">
        <v>19006</v>
      </c>
      <c r="C9880" t="s">
        <v>19007</v>
      </c>
      <c r="D9880" s="1">
        <v>41447.401284722226</v>
      </c>
      <c r="E9880">
        <v>36</v>
      </c>
      <c r="F9880">
        <v>17</v>
      </c>
      <c r="G9880" t="s">
        <v>215</v>
      </c>
    </row>
    <row r="9881" spans="1:7" x14ac:dyDescent="0.2">
      <c r="A9881">
        <v>3.4863431336710502E+17</v>
      </c>
      <c r="B9881" t="s">
        <v>19008</v>
      </c>
      <c r="C9881" t="s">
        <v>19009</v>
      </c>
      <c r="D9881" s="1">
        <v>41448.202222222222</v>
      </c>
      <c r="E9881">
        <v>81</v>
      </c>
      <c r="F9881">
        <v>121</v>
      </c>
      <c r="G9881" t="s">
        <v>215</v>
      </c>
    </row>
    <row r="9882" spans="1:7" x14ac:dyDescent="0.2">
      <c r="A9882">
        <v>3.4863530149059302E+17</v>
      </c>
      <c r="B9882" t="s">
        <v>19010</v>
      </c>
      <c r="C9882" t="s">
        <v>19011</v>
      </c>
      <c r="D9882" s="1">
        <v>41448.204942129632</v>
      </c>
      <c r="E9882">
        <v>111</v>
      </c>
      <c r="F9882">
        <v>147</v>
      </c>
      <c r="G9882" t="s">
        <v>215</v>
      </c>
    </row>
    <row r="9883" spans="1:7" x14ac:dyDescent="0.2">
      <c r="A9883">
        <v>3.4872068596893197E+17</v>
      </c>
      <c r="B9883" t="s">
        <v>19012</v>
      </c>
      <c r="C9883" t="s">
        <v>19013</v>
      </c>
      <c r="D9883" s="1">
        <v>41448.440567129626</v>
      </c>
      <c r="E9883">
        <v>76</v>
      </c>
      <c r="F9883">
        <v>31</v>
      </c>
      <c r="G9883" t="s">
        <v>215</v>
      </c>
    </row>
    <row r="9884" spans="1:7" x14ac:dyDescent="0.2">
      <c r="A9884">
        <v>3.4918112856284301E+17</v>
      </c>
      <c r="B9884" t="s">
        <v>19014</v>
      </c>
      <c r="C9884" t="s">
        <v>19015</v>
      </c>
      <c r="D9884" s="1">
        <v>41449.711145833331</v>
      </c>
      <c r="E9884">
        <v>12</v>
      </c>
      <c r="F9884">
        <v>25</v>
      </c>
      <c r="G9884" t="s">
        <v>89</v>
      </c>
    </row>
    <row r="9885" spans="1:7" x14ac:dyDescent="0.2">
      <c r="A9885">
        <v>3.4918129533675898E+17</v>
      </c>
      <c r="B9885" t="s">
        <v>19016</v>
      </c>
      <c r="C9885" t="e">
        <f>_xlfn.SINGLE( BestNewProduct _xlfn.SINGLE( TrumpCollection Thanks)), it is a beautiful city.</f>
        <v>#NAME?</v>
      </c>
      <c r="D9885" s="1">
        <v>41449.711597222224</v>
      </c>
      <c r="E9885">
        <v>2</v>
      </c>
      <c r="F9885">
        <v>1</v>
      </c>
      <c r="G9885" t="s">
        <v>215</v>
      </c>
    </row>
    <row r="9886" spans="1:7" x14ac:dyDescent="0.2">
      <c r="A9886">
        <v>3.4918167939240698E+17</v>
      </c>
      <c r="B9886" t="s">
        <v>19017</v>
      </c>
      <c r="C9886" t="s">
        <v>19018</v>
      </c>
      <c r="D9886" s="1">
        <v>41449.71266203704</v>
      </c>
      <c r="E9886">
        <v>3</v>
      </c>
      <c r="F9886">
        <v>1</v>
      </c>
      <c r="G9886" t="s">
        <v>576</v>
      </c>
    </row>
    <row r="9887" spans="1:7" x14ac:dyDescent="0.2">
      <c r="A9887">
        <v>3.4918771441284301E+17</v>
      </c>
      <c r="B9887" t="s">
        <v>19019</v>
      </c>
      <c r="C9887" t="e">
        <f xml:space="preserve"> pbanura or Ireland?</f>
        <v>#NAME?</v>
      </c>
      <c r="D9887" s="1">
        <v>41449.729317129626</v>
      </c>
      <c r="E9887">
        <v>2</v>
      </c>
      <c r="F9887">
        <v>0</v>
      </c>
      <c r="G9887" t="s">
        <v>89</v>
      </c>
    </row>
    <row r="9888" spans="1:7" x14ac:dyDescent="0.2">
      <c r="A9888">
        <v>3.4919190338587802E+17</v>
      </c>
      <c r="B9888" t="s">
        <v>19020</v>
      </c>
      <c r="C9888" t="s">
        <v>19021</v>
      </c>
      <c r="D9888" s="1">
        <v>41449.740879629629</v>
      </c>
      <c r="E9888">
        <v>35</v>
      </c>
      <c r="F9888">
        <v>27</v>
      </c>
    </row>
    <row r="9889" spans="1:7" x14ac:dyDescent="0.2">
      <c r="A9889">
        <v>3.4919206777743699E+17</v>
      </c>
      <c r="B9889" t="s">
        <v>19022</v>
      </c>
      <c r="C9889" t="s">
        <v>19023</v>
      </c>
      <c r="D9889" s="1">
        <v>41449.741331018522</v>
      </c>
      <c r="E9889">
        <v>114</v>
      </c>
      <c r="F9889">
        <v>180</v>
      </c>
    </row>
    <row r="9890" spans="1:7" x14ac:dyDescent="0.2">
      <c r="A9890">
        <v>3.49201466126376E+17</v>
      </c>
      <c r="B9890" t="s">
        <v>19024</v>
      </c>
      <c r="C9890" t="s">
        <v>19025</v>
      </c>
      <c r="D9890" s="1">
        <v>41449.767268518517</v>
      </c>
      <c r="E9890">
        <v>3</v>
      </c>
      <c r="F9890">
        <v>0</v>
      </c>
      <c r="G9890" t="s">
        <v>89</v>
      </c>
    </row>
    <row r="9891" spans="1:7" x14ac:dyDescent="0.2">
      <c r="A9891">
        <v>3.49205532386664E+17</v>
      </c>
      <c r="B9891" t="s">
        <v>19026</v>
      </c>
      <c r="C9891" t="s">
        <v>19027</v>
      </c>
      <c r="D9891" s="1">
        <v>41449.778483796297</v>
      </c>
      <c r="E9891">
        <v>15</v>
      </c>
      <c r="F9891">
        <v>18</v>
      </c>
      <c r="G9891" t="s">
        <v>215</v>
      </c>
    </row>
    <row r="9892" spans="1:7" x14ac:dyDescent="0.2">
      <c r="A9892">
        <v>3.4920594994220602E+17</v>
      </c>
      <c r="B9892" t="s">
        <v>19028</v>
      </c>
      <c r="C9892" t="s">
        <v>19029</v>
      </c>
      <c r="D9892" s="1">
        <v>41449.779641203706</v>
      </c>
      <c r="E9892">
        <v>10</v>
      </c>
      <c r="F9892">
        <v>4</v>
      </c>
      <c r="G9892" t="s">
        <v>89</v>
      </c>
    </row>
    <row r="9893" spans="1:7" x14ac:dyDescent="0.2">
      <c r="A9893">
        <v>3.4920804531581702E+17</v>
      </c>
      <c r="B9893" t="s">
        <v>19030</v>
      </c>
      <c r="C9893" t="s">
        <v>19031</v>
      </c>
      <c r="D9893" s="1">
        <v>41449.785416666666</v>
      </c>
      <c r="E9893">
        <v>30</v>
      </c>
      <c r="F9893">
        <v>18</v>
      </c>
      <c r="G9893" t="s">
        <v>89</v>
      </c>
    </row>
    <row r="9894" spans="1:7" x14ac:dyDescent="0.2">
      <c r="A9894">
        <v>3.4922894445471302E+17</v>
      </c>
      <c r="B9894" t="s">
        <v>19032</v>
      </c>
      <c r="C9894" t="s">
        <v>19033</v>
      </c>
      <c r="D9894" s="1">
        <v>41449.843090277776</v>
      </c>
      <c r="E9894">
        <v>19</v>
      </c>
      <c r="F9894">
        <v>12</v>
      </c>
      <c r="G9894" t="s">
        <v>89</v>
      </c>
    </row>
    <row r="9895" spans="1:7" x14ac:dyDescent="0.2">
      <c r="A9895">
        <v>3.4923195439633203E+17</v>
      </c>
      <c r="B9895" t="s">
        <v>19034</v>
      </c>
      <c r="C9895" t="s">
        <v>19035</v>
      </c>
      <c r="D9895" s="1">
        <v>41449.851400462961</v>
      </c>
      <c r="E9895">
        <v>346</v>
      </c>
      <c r="F9895">
        <v>184</v>
      </c>
    </row>
    <row r="9896" spans="1:7" x14ac:dyDescent="0.2">
      <c r="A9896">
        <v>3.4924238219942202E+17</v>
      </c>
      <c r="B9896" t="s">
        <v>19036</v>
      </c>
      <c r="C9896" t="s">
        <v>19037</v>
      </c>
      <c r="D9896" s="1">
        <v>41449.880173611113</v>
      </c>
      <c r="E9896">
        <v>261</v>
      </c>
      <c r="F9896">
        <v>107</v>
      </c>
    </row>
    <row r="9897" spans="1:7" x14ac:dyDescent="0.2">
      <c r="A9897">
        <v>3.4924845404585901E+17</v>
      </c>
      <c r="B9897" t="s">
        <v>19038</v>
      </c>
      <c r="C9897" t="s">
        <v>19039</v>
      </c>
      <c r="D9897" s="1">
        <v>41449.896921296298</v>
      </c>
      <c r="E9897">
        <v>304</v>
      </c>
      <c r="F9897">
        <v>119</v>
      </c>
    </row>
    <row r="9898" spans="1:7" x14ac:dyDescent="0.2">
      <c r="A9898">
        <v>3.4925668970017498E+17</v>
      </c>
      <c r="B9898" t="s">
        <v>19040</v>
      </c>
      <c r="C9898" t="s">
        <v>19041</v>
      </c>
      <c r="D9898" s="1">
        <v>41449.919652777775</v>
      </c>
      <c r="E9898">
        <v>322</v>
      </c>
      <c r="F9898">
        <v>157</v>
      </c>
    </row>
    <row r="9899" spans="1:7" x14ac:dyDescent="0.2">
      <c r="A9899">
        <v>3.4950487807217203E+17</v>
      </c>
      <c r="B9899" t="s">
        <v>19042</v>
      </c>
      <c r="C9899" t="s">
        <v>19043</v>
      </c>
      <c r="D9899" s="1">
        <v>41450.604525462964</v>
      </c>
      <c r="E9899">
        <v>22</v>
      </c>
      <c r="F9899">
        <v>4</v>
      </c>
      <c r="G9899" t="s">
        <v>576</v>
      </c>
    </row>
    <row r="9900" spans="1:7" x14ac:dyDescent="0.2">
      <c r="A9900">
        <v>3.4950767767783002E+17</v>
      </c>
      <c r="B9900" t="s">
        <v>19044</v>
      </c>
      <c r="C9900" t="s">
        <v>19045</v>
      </c>
      <c r="D9900" s="1">
        <v>41450.612245370372</v>
      </c>
      <c r="E9900">
        <v>2</v>
      </c>
      <c r="F9900">
        <v>1</v>
      </c>
      <c r="G9900" t="s">
        <v>89</v>
      </c>
    </row>
    <row r="9901" spans="1:7" x14ac:dyDescent="0.2">
      <c r="A9901">
        <v>3.4954224044567699E+17</v>
      </c>
      <c r="B9901" t="s">
        <v>19046</v>
      </c>
      <c r="C9901" t="s">
        <v>19047</v>
      </c>
      <c r="D9901" s="1">
        <v>41450.707615740743</v>
      </c>
      <c r="E9901">
        <v>1</v>
      </c>
      <c r="F9901">
        <v>0</v>
      </c>
      <c r="G9901" t="s">
        <v>215</v>
      </c>
    </row>
    <row r="9902" spans="1:7" x14ac:dyDescent="0.2">
      <c r="A9902">
        <v>3.4954240284072301E+17</v>
      </c>
      <c r="B9902" t="s">
        <v>19048</v>
      </c>
      <c r="C9902" t="e">
        <f xml:space="preserve"> HalfMoon4Life Thanks.</f>
        <v>#NAME?</v>
      </c>
      <c r="D9902" s="1">
        <v>41450.708067129628</v>
      </c>
      <c r="E9902">
        <v>2</v>
      </c>
      <c r="F9902">
        <v>0</v>
      </c>
      <c r="G9902" t="s">
        <v>89</v>
      </c>
    </row>
    <row r="9903" spans="1:7" x14ac:dyDescent="0.2">
      <c r="A9903">
        <v>3.49542644713656E+17</v>
      </c>
      <c r="B9903" t="s">
        <v>19049</v>
      </c>
      <c r="C9903" t="e">
        <f xml:space="preserve"> cwbmustang There certainly is plenty of evil.</f>
        <v>#NAME?</v>
      </c>
      <c r="D9903" s="1">
        <v>41450.708738425928</v>
      </c>
      <c r="E9903">
        <v>8</v>
      </c>
      <c r="F9903">
        <v>11</v>
      </c>
      <c r="G9903" t="s">
        <v>89</v>
      </c>
    </row>
    <row r="9904" spans="1:7" x14ac:dyDescent="0.2">
      <c r="A9904">
        <v>3.4954281267875398E+17</v>
      </c>
      <c r="B9904" t="s">
        <v>19050</v>
      </c>
      <c r="C9904" t="s">
        <v>19051</v>
      </c>
      <c r="D9904" s="1">
        <v>41450.709201388891</v>
      </c>
      <c r="E9904">
        <v>2</v>
      </c>
      <c r="F9904">
        <v>2</v>
      </c>
      <c r="G9904" t="s">
        <v>19052</v>
      </c>
    </row>
    <row r="9905" spans="1:8" x14ac:dyDescent="0.2">
      <c r="A9905">
        <v>3.4954319467498701E+17</v>
      </c>
      <c r="B9905" t="s">
        <v>19053</v>
      </c>
      <c r="C9905" t="s">
        <v>19054</v>
      </c>
      <c r="D9905" s="1">
        <v>41450.71025462963</v>
      </c>
      <c r="E9905">
        <v>4</v>
      </c>
      <c r="F9905">
        <v>2</v>
      </c>
      <c r="G9905" t="s">
        <v>89</v>
      </c>
    </row>
    <row r="9906" spans="1:8" x14ac:dyDescent="0.2">
      <c r="A9906">
        <v>3.4954363695595501E+17</v>
      </c>
      <c r="B9906" t="s">
        <v>19055</v>
      </c>
      <c r="C9906" t="s">
        <v>19056</v>
      </c>
      <c r="D9906" s="1">
        <v>41450.711469907408</v>
      </c>
      <c r="E9906">
        <v>2</v>
      </c>
      <c r="F9906">
        <v>1</v>
      </c>
      <c r="G9906" t="s">
        <v>89</v>
      </c>
    </row>
    <row r="9907" spans="1:8" x14ac:dyDescent="0.2">
      <c r="A9907">
        <v>3.49559798636888E+17</v>
      </c>
      <c r="B9907" t="s">
        <v>19057</v>
      </c>
      <c r="C9907" t="s">
        <v>19058</v>
      </c>
      <c r="D9907" s="1">
        <v>41450.756076388891</v>
      </c>
      <c r="E9907">
        <v>19</v>
      </c>
      <c r="F9907">
        <v>11</v>
      </c>
      <c r="G9907" t="e">
        <f>Newsmax_Media</f>
        <v>#NAME?</v>
      </c>
    </row>
    <row r="9908" spans="1:8" x14ac:dyDescent="0.2">
      <c r="A9908">
        <v>3.49569156158472E+17</v>
      </c>
      <c r="B9908" t="s">
        <v>19059</v>
      </c>
      <c r="C9908" t="e">
        <f>MFMagOfficial Thank you.</f>
        <v>#NAME?</v>
      </c>
      <c r="D9908" s="1">
        <v>41450.781898148147</v>
      </c>
      <c r="E9908">
        <v>0</v>
      </c>
      <c r="F9908">
        <v>1</v>
      </c>
      <c r="G9908" t="e">
        <f>MFMagOfficial</f>
        <v>#NAME?</v>
      </c>
    </row>
    <row r="9909" spans="1:8" x14ac:dyDescent="0.2">
      <c r="A9909">
        <v>3.49585289586544E+17</v>
      </c>
      <c r="B9909" t="s">
        <v>19060</v>
      </c>
      <c r="C9909" t="s">
        <v>19061</v>
      </c>
      <c r="D9909" s="1">
        <v>41450.826412037037</v>
      </c>
      <c r="E9909">
        <v>106</v>
      </c>
      <c r="F9909">
        <v>37</v>
      </c>
      <c r="G9909" t="s">
        <v>89</v>
      </c>
    </row>
    <row r="9910" spans="1:8" x14ac:dyDescent="0.2">
      <c r="A9910">
        <v>3.4958571155451002E+17</v>
      </c>
      <c r="B9910" t="s">
        <v>19062</v>
      </c>
      <c r="C9910" t="s">
        <v>19063</v>
      </c>
      <c r="D9910" s="1">
        <v>41450.827581018515</v>
      </c>
      <c r="E9910">
        <v>942</v>
      </c>
      <c r="F9910">
        <v>571</v>
      </c>
    </row>
    <row r="9911" spans="1:8" x14ac:dyDescent="0.2">
      <c r="A9911">
        <v>3.4960206075436602E+17</v>
      </c>
      <c r="B9911" t="s">
        <v>19064</v>
      </c>
      <c r="C9911" t="s">
        <v>19065</v>
      </c>
      <c r="D9911" s="1">
        <v>41450.872696759259</v>
      </c>
      <c r="E9911">
        <v>69</v>
      </c>
      <c r="F9911">
        <v>25</v>
      </c>
    </row>
    <row r="9912" spans="1:8" x14ac:dyDescent="0.2">
      <c r="A9912">
        <v>3.4960227505393997E+17</v>
      </c>
      <c r="B9912" t="s">
        <v>19066</v>
      </c>
      <c r="C9912" t="s">
        <v>19067</v>
      </c>
      <c r="D9912" s="1">
        <v>41450.873287037037</v>
      </c>
      <c r="E9912">
        <v>186</v>
      </c>
      <c r="F9912">
        <v>141</v>
      </c>
    </row>
    <row r="9913" spans="1:8" x14ac:dyDescent="0.2">
      <c r="A9913">
        <v>3.4960865802126502E+17</v>
      </c>
      <c r="B9913" t="s">
        <v>19068</v>
      </c>
      <c r="C9913" t="s">
        <v>19069</v>
      </c>
      <c r="D9913" s="1">
        <v>41450.890902777777</v>
      </c>
      <c r="E9913">
        <v>48</v>
      </c>
      <c r="F9913">
        <v>27</v>
      </c>
      <c r="G9913" t="s">
        <v>89</v>
      </c>
      <c r="H9913" t="s">
        <v>390</v>
      </c>
    </row>
    <row r="9914" spans="1:8" x14ac:dyDescent="0.2">
      <c r="A9914">
        <v>3.4961212734401299E+17</v>
      </c>
      <c r="B9914" t="s">
        <v>19070</v>
      </c>
      <c r="C9914" t="s">
        <v>19071</v>
      </c>
      <c r="D9914" s="1">
        <v>41450.90047453704</v>
      </c>
      <c r="E9914">
        <v>14</v>
      </c>
      <c r="F9914">
        <v>9</v>
      </c>
      <c r="G9914" t="s">
        <v>89</v>
      </c>
    </row>
    <row r="9915" spans="1:8" x14ac:dyDescent="0.2">
      <c r="A9915">
        <v>3.4962593684247302E+17</v>
      </c>
      <c r="B9915" t="s">
        <v>19072</v>
      </c>
      <c r="C9915" t="s">
        <v>19073</v>
      </c>
      <c r="D9915" s="1">
        <v>41450.938576388886</v>
      </c>
      <c r="E9915">
        <v>501</v>
      </c>
      <c r="F9915">
        <v>255</v>
      </c>
    </row>
    <row r="9916" spans="1:8" x14ac:dyDescent="0.2">
      <c r="A9916">
        <v>3.4962849571183398E+17</v>
      </c>
      <c r="B9916" t="s">
        <v>19074</v>
      </c>
      <c r="C9916" t="s">
        <v>19075</v>
      </c>
      <c r="D9916" s="1">
        <v>41450.945636574077</v>
      </c>
      <c r="E9916">
        <v>149</v>
      </c>
      <c r="F9916">
        <v>88</v>
      </c>
    </row>
    <row r="9917" spans="1:8" x14ac:dyDescent="0.2">
      <c r="A9917">
        <v>3.4963333445386202E+17</v>
      </c>
      <c r="B9917" t="s">
        <v>19076</v>
      </c>
      <c r="C9917" t="s">
        <v>19077</v>
      </c>
      <c r="D9917" s="1">
        <v>41450.958993055552</v>
      </c>
      <c r="E9917">
        <v>380</v>
      </c>
      <c r="F9917">
        <v>400</v>
      </c>
      <c r="G9917" t="s">
        <v>89</v>
      </c>
      <c r="H9917" t="s">
        <v>390</v>
      </c>
    </row>
    <row r="9918" spans="1:8" x14ac:dyDescent="0.2">
      <c r="A9918">
        <v>3.4966964778580301E+17</v>
      </c>
      <c r="B9918" t="s">
        <v>19078</v>
      </c>
      <c r="C9918" t="s">
        <v>19079</v>
      </c>
      <c r="D9918" s="1">
        <v>41451.059201388889</v>
      </c>
      <c r="E9918">
        <v>19</v>
      </c>
      <c r="F9918">
        <v>15</v>
      </c>
      <c r="G9918" t="s">
        <v>487</v>
      </c>
    </row>
    <row r="9919" spans="1:8" x14ac:dyDescent="0.2">
      <c r="A9919">
        <v>3.4969433382754701E+17</v>
      </c>
      <c r="B9919" t="s">
        <v>19080</v>
      </c>
      <c r="C9919" t="e">
        <f xml:space="preserve"> KevinwArchie Thanks.</f>
        <v>#NAME?</v>
      </c>
      <c r="D9919" s="1">
        <v>41451.127314814818</v>
      </c>
      <c r="E9919">
        <v>1</v>
      </c>
      <c r="F9919">
        <v>0</v>
      </c>
      <c r="G9919" t="s">
        <v>89</v>
      </c>
    </row>
    <row r="9920" spans="1:8" x14ac:dyDescent="0.2">
      <c r="A9920">
        <v>3.4969460542131802E+17</v>
      </c>
      <c r="B9920" t="s">
        <v>19081</v>
      </c>
      <c r="C9920" t="s">
        <v>19082</v>
      </c>
      <c r="D9920" s="1">
        <v>41451.128067129626</v>
      </c>
      <c r="E9920">
        <v>8</v>
      </c>
      <c r="F9920">
        <v>9</v>
      </c>
      <c r="G9920" t="s">
        <v>215</v>
      </c>
    </row>
    <row r="9921" spans="1:8" x14ac:dyDescent="0.2">
      <c r="A9921">
        <v>3.49695545473904E+17</v>
      </c>
      <c r="B9921" t="s">
        <v>19083</v>
      </c>
      <c r="C9921" t="s">
        <v>19084</v>
      </c>
      <c r="D9921" s="1">
        <v>41451.130659722221</v>
      </c>
      <c r="E9921">
        <v>23</v>
      </c>
      <c r="F9921">
        <v>25</v>
      </c>
      <c r="G9921" t="e">
        <f>Macy</f>
        <v>#NAME?</v>
      </c>
    </row>
    <row r="9922" spans="1:8" x14ac:dyDescent="0.2">
      <c r="A9922">
        <v>3.4969610796780698E+17</v>
      </c>
      <c r="B9922" t="s">
        <v>19085</v>
      </c>
      <c r="C9922" t="s">
        <v>19086</v>
      </c>
      <c r="D9922" s="1">
        <v>41451.132210648146</v>
      </c>
      <c r="E9922">
        <v>83</v>
      </c>
      <c r="F9922">
        <v>110</v>
      </c>
      <c r="G9922" t="s">
        <v>19087</v>
      </c>
    </row>
    <row r="9923" spans="1:8" x14ac:dyDescent="0.2">
      <c r="A9923">
        <v>3.4969675615556403E+17</v>
      </c>
      <c r="B9923" t="s">
        <v>19088</v>
      </c>
      <c r="C9923" t="s">
        <v>19089</v>
      </c>
      <c r="D9923" s="1">
        <v>41451.134004629632</v>
      </c>
      <c r="E9923">
        <v>33</v>
      </c>
      <c r="F9923">
        <v>30</v>
      </c>
      <c r="G9923" t="s">
        <v>215</v>
      </c>
    </row>
    <row r="9924" spans="1:8" x14ac:dyDescent="0.2">
      <c r="A9924">
        <v>3.4969744836671802E+17</v>
      </c>
      <c r="B9924" t="s">
        <v>19090</v>
      </c>
      <c r="C9924" t="s">
        <v>19091</v>
      </c>
      <c r="D9924" s="1">
        <v>41451.135914351849</v>
      </c>
      <c r="E9924">
        <v>144</v>
      </c>
      <c r="F9924">
        <v>129</v>
      </c>
      <c r="G9924" t="s">
        <v>215</v>
      </c>
      <c r="H9924" t="s">
        <v>390</v>
      </c>
    </row>
    <row r="9925" spans="1:8" x14ac:dyDescent="0.2">
      <c r="A9925">
        <v>3.4969793471722202E+17</v>
      </c>
      <c r="B9925" t="s">
        <v>19092</v>
      </c>
      <c r="C9925" t="s">
        <v>19093</v>
      </c>
      <c r="D9925" s="1">
        <v>41451.137256944443</v>
      </c>
      <c r="E9925">
        <v>20</v>
      </c>
      <c r="F9925">
        <v>24</v>
      </c>
      <c r="G9925" t="s">
        <v>215</v>
      </c>
    </row>
    <row r="9926" spans="1:8" x14ac:dyDescent="0.2">
      <c r="A9926">
        <v>3.4969816369267501E+17</v>
      </c>
      <c r="B9926" t="s">
        <v>19094</v>
      </c>
      <c r="C9926" t="s">
        <v>19095</v>
      </c>
      <c r="D9926" s="1">
        <v>41451.137881944444</v>
      </c>
      <c r="E9926">
        <v>16</v>
      </c>
      <c r="F9926">
        <v>15</v>
      </c>
      <c r="G9926" t="s">
        <v>215</v>
      </c>
    </row>
    <row r="9927" spans="1:8" x14ac:dyDescent="0.2">
      <c r="A9927">
        <v>3.4969919383470797E+17</v>
      </c>
      <c r="B9927" t="s">
        <v>19096</v>
      </c>
      <c r="C9927" t="s">
        <v>19097</v>
      </c>
      <c r="D9927" s="1">
        <v>41451.140729166669</v>
      </c>
      <c r="E9927">
        <v>2</v>
      </c>
      <c r="F9927">
        <v>3</v>
      </c>
      <c r="G9927" t="s">
        <v>215</v>
      </c>
    </row>
    <row r="9928" spans="1:8" x14ac:dyDescent="0.2">
      <c r="A9928">
        <v>3.4969942835502598E+17</v>
      </c>
      <c r="B9928" t="s">
        <v>19098</v>
      </c>
      <c r="C9928" t="s">
        <v>19099</v>
      </c>
      <c r="D9928" s="1">
        <v>41451.141377314816</v>
      </c>
      <c r="E9928">
        <v>13</v>
      </c>
      <c r="F9928">
        <v>8</v>
      </c>
      <c r="G9928" t="s">
        <v>215</v>
      </c>
    </row>
    <row r="9929" spans="1:8" x14ac:dyDescent="0.2">
      <c r="A9929">
        <v>3.49700092208496E+17</v>
      </c>
      <c r="B9929" t="s">
        <v>19100</v>
      </c>
      <c r="C9929" t="s">
        <v>19101</v>
      </c>
      <c r="D9929" s="1">
        <v>41451.143206018518</v>
      </c>
      <c r="E9929">
        <v>32</v>
      </c>
      <c r="F9929">
        <v>36</v>
      </c>
      <c r="G9929" t="s">
        <v>19102</v>
      </c>
    </row>
    <row r="9930" spans="1:8" x14ac:dyDescent="0.2">
      <c r="A9930">
        <v>3.4970108681637402E+17</v>
      </c>
      <c r="B9930" t="s">
        <v>19103</v>
      </c>
      <c r="C9930" t="s">
        <v>19104</v>
      </c>
      <c r="D9930" s="1">
        <v>41451.145949074074</v>
      </c>
      <c r="E9930">
        <v>51</v>
      </c>
      <c r="F9930">
        <v>38</v>
      </c>
      <c r="G9930" t="s">
        <v>215</v>
      </c>
    </row>
    <row r="9931" spans="1:8" x14ac:dyDescent="0.2">
      <c r="A9931">
        <v>3.4971275521910298E+17</v>
      </c>
      <c r="B9931" t="s">
        <v>19105</v>
      </c>
      <c r="C9931" t="s">
        <v>19106</v>
      </c>
      <c r="D9931" s="1">
        <v>41451.178148148145</v>
      </c>
      <c r="E9931">
        <v>28</v>
      </c>
      <c r="F9931">
        <v>18</v>
      </c>
      <c r="G9931" t="s">
        <v>89</v>
      </c>
    </row>
    <row r="9932" spans="1:8" x14ac:dyDescent="0.2">
      <c r="A9932">
        <v>3.4971354644520499E+17</v>
      </c>
      <c r="B9932" t="s">
        <v>19107</v>
      </c>
      <c r="C9932" t="s">
        <v>19108</v>
      </c>
      <c r="D9932" s="1">
        <v>41451.180335648147</v>
      </c>
      <c r="E9932">
        <v>17</v>
      </c>
      <c r="F9932">
        <v>23</v>
      </c>
      <c r="G9932" t="s">
        <v>215</v>
      </c>
    </row>
    <row r="9933" spans="1:8" x14ac:dyDescent="0.2">
      <c r="A9933">
        <v>3.4971416857373901E+17</v>
      </c>
      <c r="B9933" t="s">
        <v>19109</v>
      </c>
      <c r="C9933" t="s">
        <v>19110</v>
      </c>
      <c r="D9933" s="1">
        <v>41451.18204861111</v>
      </c>
      <c r="E9933">
        <v>6</v>
      </c>
      <c r="F9933">
        <v>3</v>
      </c>
      <c r="G9933" t="s">
        <v>89</v>
      </c>
    </row>
    <row r="9934" spans="1:8" x14ac:dyDescent="0.2">
      <c r="A9934">
        <v>3.49714654999752E+17</v>
      </c>
      <c r="B9934" t="s">
        <v>19111</v>
      </c>
      <c r="C9934" t="s">
        <v>19112</v>
      </c>
      <c r="D9934" s="1">
        <v>41451.183391203704</v>
      </c>
      <c r="E9934">
        <v>41</v>
      </c>
      <c r="F9934">
        <v>75</v>
      </c>
      <c r="G9934" t="s">
        <v>215</v>
      </c>
    </row>
    <row r="9935" spans="1:8" x14ac:dyDescent="0.2">
      <c r="A9935">
        <v>3.4971480025269402E+17</v>
      </c>
      <c r="B9935" t="s">
        <v>19113</v>
      </c>
      <c r="C9935" t="e">
        <f xml:space="preserve"> lmetzger3590 Thank you.</f>
        <v>#NAME?</v>
      </c>
      <c r="D9935" s="1">
        <v>41451.183796296296</v>
      </c>
      <c r="E9935">
        <v>2</v>
      </c>
      <c r="F9935">
        <v>1</v>
      </c>
      <c r="G9935" t="s">
        <v>89</v>
      </c>
    </row>
    <row r="9936" spans="1:8" x14ac:dyDescent="0.2">
      <c r="A9936">
        <v>3.4985321265379302E+17</v>
      </c>
      <c r="B9936" t="s">
        <v>19114</v>
      </c>
      <c r="C9936" t="s">
        <v>19115</v>
      </c>
      <c r="D9936" s="1">
        <v>41451.565740740742</v>
      </c>
      <c r="E9936">
        <v>1</v>
      </c>
      <c r="F9936">
        <v>1</v>
      </c>
      <c r="G9936" t="s">
        <v>89</v>
      </c>
    </row>
    <row r="9937" spans="1:8" x14ac:dyDescent="0.2">
      <c r="A9937">
        <v>3.4985670598053798E+17</v>
      </c>
      <c r="B9937" t="s">
        <v>19116</v>
      </c>
      <c r="C9937" t="s">
        <v>19117</v>
      </c>
      <c r="D9937" s="1">
        <v>41451.575381944444</v>
      </c>
      <c r="E9937">
        <v>43</v>
      </c>
      <c r="F9937">
        <v>34</v>
      </c>
    </row>
    <row r="9938" spans="1:8" x14ac:dyDescent="0.2">
      <c r="A9938">
        <v>3.4985898360924902E+17</v>
      </c>
      <c r="B9938" t="s">
        <v>19118</v>
      </c>
      <c r="C9938" t="s">
        <v>19119</v>
      </c>
      <c r="D9938" s="1">
        <v>41451.581666666665</v>
      </c>
      <c r="E9938">
        <v>11</v>
      </c>
      <c r="F9938">
        <v>8</v>
      </c>
      <c r="G9938" t="s">
        <v>215</v>
      </c>
    </row>
    <row r="9939" spans="1:8" x14ac:dyDescent="0.2">
      <c r="A9939">
        <v>3.4987779284809702E+17</v>
      </c>
      <c r="B9939" t="s">
        <v>19120</v>
      </c>
      <c r="C9939" t="s">
        <v>19121</v>
      </c>
      <c r="D9939" s="1">
        <v>41451.633564814816</v>
      </c>
      <c r="E9939">
        <v>38</v>
      </c>
      <c r="F9939">
        <v>53</v>
      </c>
      <c r="G9939" t="s">
        <v>215</v>
      </c>
      <c r="H9939" t="s">
        <v>390</v>
      </c>
    </row>
    <row r="9940" spans="1:8" x14ac:dyDescent="0.2">
      <c r="A9940">
        <v>3.4988051448582099E+17</v>
      </c>
      <c r="B9940" t="s">
        <v>19122</v>
      </c>
      <c r="C9940" t="s">
        <v>19123</v>
      </c>
      <c r="D9940" s="1">
        <v>41451.641076388885</v>
      </c>
      <c r="E9940">
        <v>324</v>
      </c>
      <c r="F9940">
        <v>351</v>
      </c>
    </row>
    <row r="9941" spans="1:8" x14ac:dyDescent="0.2">
      <c r="A9941">
        <v>3.4988528466356198E+17</v>
      </c>
      <c r="B9941" t="s">
        <v>19124</v>
      </c>
      <c r="C9941" t="s">
        <v>19125</v>
      </c>
      <c r="D9941" s="1">
        <v>41451.654247685183</v>
      </c>
      <c r="E9941">
        <v>4</v>
      </c>
      <c r="F9941">
        <v>1</v>
      </c>
      <c r="G9941" t="s">
        <v>89</v>
      </c>
    </row>
    <row r="9942" spans="1:8" x14ac:dyDescent="0.2">
      <c r="A9942">
        <v>3.4989490415298099E+17</v>
      </c>
      <c r="B9942" t="s">
        <v>19126</v>
      </c>
      <c r="C9942" t="s">
        <v>19127</v>
      </c>
      <c r="D9942" s="1">
        <v>41451.680787037039</v>
      </c>
      <c r="E9942">
        <v>1</v>
      </c>
      <c r="F9942">
        <v>3</v>
      </c>
      <c r="G9942" t="s">
        <v>89</v>
      </c>
    </row>
    <row r="9943" spans="1:8" x14ac:dyDescent="0.2">
      <c r="A9943">
        <v>3.4990760047897299E+17</v>
      </c>
      <c r="B9943" t="s">
        <v>19128</v>
      </c>
      <c r="C9943" t="s">
        <v>19129</v>
      </c>
      <c r="D9943" s="1">
        <v>41451.715821759259</v>
      </c>
      <c r="E9943">
        <v>1</v>
      </c>
      <c r="F9943">
        <v>0</v>
      </c>
      <c r="G9943" t="s">
        <v>89</v>
      </c>
    </row>
    <row r="9944" spans="1:8" x14ac:dyDescent="0.2">
      <c r="A9944">
        <v>3.4990779378185798E+17</v>
      </c>
      <c r="B9944" t="s">
        <v>19130</v>
      </c>
      <c r="C9944" t="s">
        <v>19131</v>
      </c>
      <c r="D9944" s="1">
        <v>41451.716354166667</v>
      </c>
      <c r="E9944">
        <v>27</v>
      </c>
      <c r="F9944">
        <v>28</v>
      </c>
      <c r="G9944" t="s">
        <v>89</v>
      </c>
    </row>
    <row r="9945" spans="1:8" x14ac:dyDescent="0.2">
      <c r="A9945">
        <v>3.4990798226549901E+17</v>
      </c>
      <c r="B9945" t="s">
        <v>19132</v>
      </c>
      <c r="C9945" t="s">
        <v>19133</v>
      </c>
      <c r="D9945" s="1">
        <v>41451.716874999998</v>
      </c>
      <c r="E9945">
        <v>2</v>
      </c>
      <c r="F9945">
        <v>0</v>
      </c>
      <c r="G9945" t="s">
        <v>89</v>
      </c>
    </row>
    <row r="9946" spans="1:8" x14ac:dyDescent="0.2">
      <c r="A9946">
        <v>3.4990889659859699E+17</v>
      </c>
      <c r="B9946" t="s">
        <v>19134</v>
      </c>
      <c r="C9946" t="s">
        <v>19135</v>
      </c>
      <c r="D9946" s="1">
        <v>41451.719398148147</v>
      </c>
      <c r="E9946">
        <v>2</v>
      </c>
      <c r="F9946">
        <v>0</v>
      </c>
      <c r="G9946" t="s">
        <v>89</v>
      </c>
    </row>
    <row r="9947" spans="1:8" x14ac:dyDescent="0.2">
      <c r="A9947">
        <v>3.4996592709534899E+17</v>
      </c>
      <c r="B9947" t="s">
        <v>19136</v>
      </c>
      <c r="C9947" t="s">
        <v>19137</v>
      </c>
      <c r="D9947" s="1">
        <v>41451.876770833333</v>
      </c>
      <c r="E9947">
        <v>45</v>
      </c>
      <c r="F9947">
        <v>28</v>
      </c>
      <c r="G9947" t="s">
        <v>89</v>
      </c>
    </row>
    <row r="9948" spans="1:8" x14ac:dyDescent="0.2">
      <c r="A9948">
        <v>3.4996829816476403E+17</v>
      </c>
      <c r="B9948" t="s">
        <v>19138</v>
      </c>
      <c r="C9948" t="s">
        <v>19139</v>
      </c>
      <c r="D9948" s="1">
        <v>41451.883321759262</v>
      </c>
      <c r="E9948">
        <v>38</v>
      </c>
      <c r="F9948">
        <v>28</v>
      </c>
      <c r="G9948" t="s">
        <v>89</v>
      </c>
    </row>
    <row r="9949" spans="1:8" x14ac:dyDescent="0.2">
      <c r="A9949">
        <v>3.49969818897752E+17</v>
      </c>
      <c r="B9949" t="s">
        <v>19140</v>
      </c>
      <c r="C9949" t="s">
        <v>19141</v>
      </c>
      <c r="D9949" s="1">
        <v>41451.887511574074</v>
      </c>
      <c r="E9949">
        <v>648</v>
      </c>
      <c r="F9949">
        <v>298</v>
      </c>
    </row>
    <row r="9950" spans="1:8" x14ac:dyDescent="0.2">
      <c r="A9950">
        <v>3.4997329988905702E+17</v>
      </c>
      <c r="B9950" t="s">
        <v>19142</v>
      </c>
      <c r="C9950" t="s">
        <v>19143</v>
      </c>
      <c r="D9950" s="1">
        <v>41451.897118055553</v>
      </c>
      <c r="E9950">
        <v>423</v>
      </c>
      <c r="F9950">
        <v>216</v>
      </c>
    </row>
    <row r="9951" spans="1:8" x14ac:dyDescent="0.2">
      <c r="A9951">
        <v>3.4997384522826899E+17</v>
      </c>
      <c r="B9951" t="s">
        <v>19144</v>
      </c>
      <c r="C9951" t="s">
        <v>19145</v>
      </c>
      <c r="D9951" s="1">
        <v>41451.898622685185</v>
      </c>
      <c r="E9951">
        <v>347</v>
      </c>
      <c r="F9951">
        <v>153</v>
      </c>
    </row>
    <row r="9952" spans="1:8" x14ac:dyDescent="0.2">
      <c r="A9952">
        <v>3.4997639046196E+17</v>
      </c>
      <c r="B9952" t="s">
        <v>19146</v>
      </c>
      <c r="C9952" t="s">
        <v>19147</v>
      </c>
      <c r="D9952" s="1">
        <v>41451.905648148146</v>
      </c>
      <c r="E9952">
        <v>236</v>
      </c>
      <c r="F9952">
        <v>166</v>
      </c>
    </row>
    <row r="9953" spans="1:7" x14ac:dyDescent="0.2">
      <c r="A9953">
        <v>3.49980152236752E+17</v>
      </c>
      <c r="B9953" t="s">
        <v>19148</v>
      </c>
      <c r="C9953" t="s">
        <v>19149</v>
      </c>
      <c r="D9953" s="1">
        <v>41451.916030092594</v>
      </c>
      <c r="E9953">
        <v>554</v>
      </c>
      <c r="F9953">
        <v>269</v>
      </c>
    </row>
    <row r="9954" spans="1:7" x14ac:dyDescent="0.2">
      <c r="A9954">
        <v>3.5009234803164698E+17</v>
      </c>
      <c r="B9954" t="s">
        <v>19150</v>
      </c>
      <c r="C9954" t="s">
        <v>19151</v>
      </c>
      <c r="D9954" s="1">
        <v>41452.225624999999</v>
      </c>
      <c r="E9954">
        <v>29</v>
      </c>
      <c r="F9954">
        <v>23</v>
      </c>
      <c r="G9954" t="s">
        <v>215</v>
      </c>
    </row>
    <row r="9955" spans="1:7" x14ac:dyDescent="0.2">
      <c r="A9955">
        <v>3.5024762433241901E+17</v>
      </c>
      <c r="B9955" t="s">
        <v>19152</v>
      </c>
      <c r="C9955" t="s">
        <v>19153</v>
      </c>
      <c r="D9955" s="1">
        <v>41452.654108796298</v>
      </c>
      <c r="E9955">
        <v>23</v>
      </c>
      <c r="F9955">
        <v>20</v>
      </c>
    </row>
    <row r="9956" spans="1:7" x14ac:dyDescent="0.2">
      <c r="A9956">
        <v>3.5025652881044602E+17</v>
      </c>
      <c r="B9956" t="s">
        <v>19154</v>
      </c>
      <c r="C9956" t="s">
        <v>19155</v>
      </c>
      <c r="D9956" s="1">
        <v>41452.678680555553</v>
      </c>
      <c r="E9956">
        <v>19</v>
      </c>
      <c r="F9956">
        <v>12</v>
      </c>
      <c r="G9956" t="s">
        <v>215</v>
      </c>
    </row>
    <row r="9957" spans="1:7" x14ac:dyDescent="0.2">
      <c r="A9957">
        <v>3.5027295578528499E+17</v>
      </c>
      <c r="B9957" t="s">
        <v>19156</v>
      </c>
      <c r="C9957" t="s">
        <v>19157</v>
      </c>
      <c r="D9957" s="1">
        <v>41452.724016203705</v>
      </c>
      <c r="E9957">
        <v>180</v>
      </c>
      <c r="F9957">
        <v>88</v>
      </c>
    </row>
    <row r="9958" spans="1:7" x14ac:dyDescent="0.2">
      <c r="A9958">
        <v>3.5027721924497798E+17</v>
      </c>
      <c r="B9958" t="s">
        <v>19158</v>
      </c>
      <c r="C9958" t="s">
        <v>19159</v>
      </c>
      <c r="D9958" s="1">
        <v>41452.735775462963</v>
      </c>
      <c r="E9958">
        <v>393</v>
      </c>
      <c r="F9958">
        <v>1093</v>
      </c>
    </row>
    <row r="9959" spans="1:7" x14ac:dyDescent="0.2">
      <c r="A9959">
        <v>3.502848462932E+17</v>
      </c>
      <c r="B9959" t="s">
        <v>19160</v>
      </c>
      <c r="C9959" t="s">
        <v>19161</v>
      </c>
      <c r="D9959" s="1">
        <v>41452.75681712963</v>
      </c>
      <c r="E9959">
        <v>143</v>
      </c>
      <c r="F9959">
        <v>110</v>
      </c>
    </row>
    <row r="9960" spans="1:7" x14ac:dyDescent="0.2">
      <c r="A9960">
        <v>3.5028549137715597E+17</v>
      </c>
      <c r="B9960" t="s">
        <v>19162</v>
      </c>
      <c r="C9960" t="s">
        <v>19163</v>
      </c>
      <c r="D9960" s="1">
        <v>41452.758599537039</v>
      </c>
      <c r="E9960">
        <v>67</v>
      </c>
      <c r="F9960">
        <v>58</v>
      </c>
    </row>
    <row r="9961" spans="1:7" x14ac:dyDescent="0.2">
      <c r="A9961">
        <v>3.5028555941295699E+17</v>
      </c>
      <c r="B9961" t="s">
        <v>19164</v>
      </c>
      <c r="C9961" t="s">
        <v>19165</v>
      </c>
      <c r="D9961" s="1">
        <v>41452.758796296293</v>
      </c>
      <c r="E9961">
        <v>82</v>
      </c>
      <c r="F9961">
        <v>54</v>
      </c>
    </row>
    <row r="9962" spans="1:7" x14ac:dyDescent="0.2">
      <c r="A9962">
        <v>3.5028598026521798E+17</v>
      </c>
      <c r="B9962" t="s">
        <v>19166</v>
      </c>
      <c r="C9962" t="e">
        <f>_xlfn.SINGLE( MIbrunette our country needs the same fix)-up.</f>
        <v>#NAME?</v>
      </c>
      <c r="D9962" s="1">
        <v>41452.759953703702</v>
      </c>
      <c r="E9962">
        <v>2</v>
      </c>
      <c r="F9962">
        <v>0</v>
      </c>
      <c r="G9962" t="s">
        <v>89</v>
      </c>
    </row>
    <row r="9963" spans="1:7" x14ac:dyDescent="0.2">
      <c r="A9963">
        <v>3.5028630477433997E+17</v>
      </c>
      <c r="B9963" t="s">
        <v>19167</v>
      </c>
      <c r="C9963" t="s">
        <v>19168</v>
      </c>
      <c r="D9963" s="1">
        <v>41452.760844907411</v>
      </c>
      <c r="E9963">
        <v>2</v>
      </c>
      <c r="F9963">
        <v>1</v>
      </c>
      <c r="G9963" t="s">
        <v>89</v>
      </c>
    </row>
    <row r="9964" spans="1:7" x14ac:dyDescent="0.2">
      <c r="A9964">
        <v>3.5029282070108902E+17</v>
      </c>
      <c r="B9964" t="s">
        <v>19169</v>
      </c>
      <c r="C9964" t="e">
        <f xml:space="preserve"> Rich_LaBelle have fun.</f>
        <v>#NAME?</v>
      </c>
      <c r="D9964" s="1">
        <v>41452.778831018521</v>
      </c>
      <c r="E9964">
        <v>3</v>
      </c>
      <c r="F9964">
        <v>1</v>
      </c>
      <c r="G9964" t="s">
        <v>89</v>
      </c>
    </row>
    <row r="9965" spans="1:7" x14ac:dyDescent="0.2">
      <c r="A9965">
        <v>3.5029300219282202E+17</v>
      </c>
      <c r="B9965" t="s">
        <v>19170</v>
      </c>
      <c r="C9965" t="s">
        <v>19171</v>
      </c>
      <c r="D9965" s="1">
        <v>41452.779328703706</v>
      </c>
      <c r="E9965">
        <v>4</v>
      </c>
      <c r="F9965">
        <v>1</v>
      </c>
      <c r="G9965" t="s">
        <v>215</v>
      </c>
    </row>
    <row r="9966" spans="1:7" x14ac:dyDescent="0.2">
      <c r="A9966">
        <v>3.5029320785212602E+17</v>
      </c>
      <c r="B9966" t="s">
        <v>19172</v>
      </c>
      <c r="C9966" t="s">
        <v>19173</v>
      </c>
      <c r="D9966" s="1">
        <v>41452.779895833337</v>
      </c>
      <c r="E9966">
        <v>3</v>
      </c>
      <c r="F9966">
        <v>0</v>
      </c>
      <c r="G9966" t="s">
        <v>89</v>
      </c>
    </row>
    <row r="9967" spans="1:7" x14ac:dyDescent="0.2">
      <c r="A9967">
        <v>3.5031691576122502E+17</v>
      </c>
      <c r="B9967" t="s">
        <v>19174</v>
      </c>
      <c r="C9967" t="s">
        <v>19175</v>
      </c>
      <c r="D9967" s="1">
        <v>41452.845312500001</v>
      </c>
      <c r="E9967">
        <v>3</v>
      </c>
      <c r="F9967">
        <v>0</v>
      </c>
      <c r="G9967" t="s">
        <v>19176</v>
      </c>
    </row>
    <row r="9968" spans="1:7" x14ac:dyDescent="0.2">
      <c r="A9968">
        <v>3.5031965224259098E+17</v>
      </c>
      <c r="B9968" t="s">
        <v>19177</v>
      </c>
      <c r="C9968" t="s">
        <v>19178</v>
      </c>
      <c r="D9968" s="1">
        <v>41452.852870370371</v>
      </c>
      <c r="E9968">
        <v>308</v>
      </c>
      <c r="F9968">
        <v>158</v>
      </c>
    </row>
    <row r="9969" spans="1:7" x14ac:dyDescent="0.2">
      <c r="A9969">
        <v>3.5032775285290099E+17</v>
      </c>
      <c r="B9969" t="s">
        <v>19179</v>
      </c>
      <c r="C9969" t="s">
        <v>19180</v>
      </c>
      <c r="D9969" s="1">
        <v>41452.875219907408</v>
      </c>
      <c r="E9969">
        <v>1004</v>
      </c>
      <c r="F9969">
        <v>1576</v>
      </c>
    </row>
    <row r="9970" spans="1:7" x14ac:dyDescent="0.2">
      <c r="A9970">
        <v>3.5033803279002803E+17</v>
      </c>
      <c r="B9970" t="s">
        <v>19181</v>
      </c>
      <c r="C9970" t="s">
        <v>19182</v>
      </c>
      <c r="D9970" s="1">
        <v>41452.903587962966</v>
      </c>
      <c r="E9970">
        <v>656</v>
      </c>
      <c r="F9970">
        <v>688</v>
      </c>
    </row>
    <row r="9971" spans="1:7" x14ac:dyDescent="0.2">
      <c r="A9971">
        <v>3.50342583291088E+17</v>
      </c>
      <c r="B9971" t="s">
        <v>19183</v>
      </c>
      <c r="C9971" t="s">
        <v>19184</v>
      </c>
      <c r="D9971" s="1">
        <v>41452.916145833333</v>
      </c>
      <c r="E9971">
        <v>90</v>
      </c>
      <c r="F9971">
        <v>37</v>
      </c>
    </row>
    <row r="9972" spans="1:7" x14ac:dyDescent="0.2">
      <c r="A9972">
        <v>3.5034943549616902E+17</v>
      </c>
      <c r="B9972" t="s">
        <v>19185</v>
      </c>
      <c r="C9972" t="s">
        <v>19186</v>
      </c>
      <c r="D9972" s="1">
        <v>41452.935057870367</v>
      </c>
      <c r="E9972">
        <v>295</v>
      </c>
      <c r="F9972">
        <v>147</v>
      </c>
    </row>
    <row r="9973" spans="1:7" x14ac:dyDescent="0.2">
      <c r="A9973">
        <v>3.5040141749375302E+17</v>
      </c>
      <c r="B9973" t="s">
        <v>19187</v>
      </c>
      <c r="C9973" t="s">
        <v>19188</v>
      </c>
      <c r="D9973" s="1">
        <v>41453.07849537037</v>
      </c>
      <c r="E9973">
        <v>60</v>
      </c>
      <c r="F9973">
        <v>24</v>
      </c>
    </row>
    <row r="9974" spans="1:7" x14ac:dyDescent="0.2">
      <c r="A9974">
        <v>3.5040196170049901E+17</v>
      </c>
      <c r="B9974" t="s">
        <v>19189</v>
      </c>
      <c r="C9974" t="s">
        <v>19190</v>
      </c>
      <c r="D9974" s="1">
        <v>41453.08</v>
      </c>
      <c r="E9974">
        <v>35</v>
      </c>
      <c r="F9974">
        <v>33</v>
      </c>
      <c r="G9974" t="s">
        <v>215</v>
      </c>
    </row>
    <row r="9975" spans="1:7" x14ac:dyDescent="0.2">
      <c r="A9975">
        <v>3.5043310123680902E+17</v>
      </c>
      <c r="B9975" t="s">
        <v>19191</v>
      </c>
      <c r="C9975" t="s">
        <v>19192</v>
      </c>
      <c r="D9975" s="1">
        <v>41453.165925925925</v>
      </c>
      <c r="E9975">
        <v>47</v>
      </c>
      <c r="F9975">
        <v>39</v>
      </c>
      <c r="G9975" t="s">
        <v>215</v>
      </c>
    </row>
    <row r="9976" spans="1:7" x14ac:dyDescent="0.2">
      <c r="A9976">
        <v>3.5045274237809402E+17</v>
      </c>
      <c r="B9976" t="s">
        <v>19193</v>
      </c>
      <c r="C9976" t="s">
        <v>19194</v>
      </c>
      <c r="D9976" s="1">
        <v>41453.220127314817</v>
      </c>
      <c r="E9976">
        <v>2</v>
      </c>
      <c r="F9976">
        <v>2</v>
      </c>
      <c r="G9976" t="s">
        <v>89</v>
      </c>
    </row>
    <row r="9977" spans="1:7" x14ac:dyDescent="0.2">
      <c r="A9977">
        <v>3.5046566636670899E+17</v>
      </c>
      <c r="B9977" t="s">
        <v>19195</v>
      </c>
      <c r="C9977" t="s">
        <v>19196</v>
      </c>
      <c r="D9977" s="1">
        <v>41453.255787037036</v>
      </c>
      <c r="E9977">
        <v>26</v>
      </c>
      <c r="F9977">
        <v>7</v>
      </c>
      <c r="G9977" t="s">
        <v>215</v>
      </c>
    </row>
    <row r="9978" spans="1:7" x14ac:dyDescent="0.2">
      <c r="A9978">
        <v>3.5059937012051098E+17</v>
      </c>
      <c r="B9978" t="s">
        <v>19197</v>
      </c>
      <c r="C9978" t="s">
        <v>19198</v>
      </c>
      <c r="D9978" s="1">
        <v>41453.624745370369</v>
      </c>
      <c r="E9978">
        <v>70</v>
      </c>
      <c r="F9978">
        <v>15</v>
      </c>
      <c r="G9978" t="s">
        <v>215</v>
      </c>
    </row>
    <row r="9979" spans="1:7" x14ac:dyDescent="0.2">
      <c r="A9979">
        <v>3.5059962303703802E+17</v>
      </c>
      <c r="B9979" t="s">
        <v>19199</v>
      </c>
      <c r="C9979" t="s">
        <v>19200</v>
      </c>
      <c r="D9979" s="1">
        <v>41453.625439814816</v>
      </c>
      <c r="E9979">
        <v>24</v>
      </c>
      <c r="F9979">
        <v>15</v>
      </c>
      <c r="G9979" t="s">
        <v>19201</v>
      </c>
    </row>
    <row r="9980" spans="1:7" x14ac:dyDescent="0.2">
      <c r="A9980">
        <v>3.5060218223775302E+17</v>
      </c>
      <c r="B9980" t="s">
        <v>19202</v>
      </c>
      <c r="C9980" t="s">
        <v>19203</v>
      </c>
      <c r="D9980" s="1">
        <v>41453.6325</v>
      </c>
      <c r="E9980">
        <v>176</v>
      </c>
      <c r="F9980">
        <v>63</v>
      </c>
    </row>
    <row r="9981" spans="1:7" x14ac:dyDescent="0.2">
      <c r="A9981">
        <v>3.5060681173016102E+17</v>
      </c>
      <c r="B9981" t="s">
        <v>19204</v>
      </c>
      <c r="C9981" t="s">
        <v>19205</v>
      </c>
      <c r="D9981" s="1">
        <v>41453.645277777781</v>
      </c>
      <c r="E9981">
        <v>14</v>
      </c>
      <c r="F9981">
        <v>10</v>
      </c>
      <c r="G9981" t="s">
        <v>215</v>
      </c>
    </row>
    <row r="9982" spans="1:7" x14ac:dyDescent="0.2">
      <c r="A9982">
        <v>3.5062816259559002E+17</v>
      </c>
      <c r="B9982" t="s">
        <v>19206</v>
      </c>
      <c r="C9982" t="s">
        <v>19207</v>
      </c>
      <c r="D9982" s="1">
        <v>41453.704189814816</v>
      </c>
      <c r="E9982">
        <v>40</v>
      </c>
      <c r="F9982">
        <v>12</v>
      </c>
    </row>
    <row r="9983" spans="1:7" x14ac:dyDescent="0.2">
      <c r="A9983">
        <v>3.5063250648524301E+17</v>
      </c>
      <c r="B9983" t="s">
        <v>19208</v>
      </c>
      <c r="C9983" t="s">
        <v>19209</v>
      </c>
      <c r="D9983" s="1">
        <v>41453.716180555559</v>
      </c>
      <c r="E9983">
        <v>34</v>
      </c>
      <c r="F9983">
        <v>19</v>
      </c>
      <c r="G9983" t="s">
        <v>89</v>
      </c>
    </row>
    <row r="9984" spans="1:7" x14ac:dyDescent="0.2">
      <c r="A9984">
        <v>3.5064776342962099E+17</v>
      </c>
      <c r="B9984" t="s">
        <v>19210</v>
      </c>
      <c r="C9984" t="s">
        <v>19211</v>
      </c>
      <c r="D9984" s="1">
        <v>41453.758287037039</v>
      </c>
      <c r="E9984">
        <v>537</v>
      </c>
      <c r="F9984">
        <v>237</v>
      </c>
    </row>
    <row r="9985" spans="1:8" x14ac:dyDescent="0.2">
      <c r="A9985">
        <v>3.5068808730050899E+17</v>
      </c>
      <c r="B9985" t="s">
        <v>19212</v>
      </c>
      <c r="C9985" t="s">
        <v>19213</v>
      </c>
      <c r="D9985" s="1">
        <v>41453.869560185187</v>
      </c>
      <c r="E9985">
        <v>172</v>
      </c>
      <c r="F9985">
        <v>86</v>
      </c>
    </row>
    <row r="9986" spans="1:8" x14ac:dyDescent="0.2">
      <c r="A9986">
        <v>3.5069133815035898E+17</v>
      </c>
      <c r="B9986" t="s">
        <v>19214</v>
      </c>
      <c r="C9986" t="s">
        <v>19215</v>
      </c>
      <c r="D9986" s="1">
        <v>41453.878530092596</v>
      </c>
      <c r="E9986">
        <v>42</v>
      </c>
      <c r="F9986">
        <v>30</v>
      </c>
      <c r="G9986" t="s">
        <v>215</v>
      </c>
    </row>
    <row r="9987" spans="1:8" x14ac:dyDescent="0.2">
      <c r="A9987">
        <v>3.5069686820175802E+17</v>
      </c>
      <c r="B9987" t="s">
        <v>19216</v>
      </c>
      <c r="C9987" t="s">
        <v>19217</v>
      </c>
      <c r="D9987" s="1">
        <v>41453.893784722219</v>
      </c>
      <c r="E9987">
        <v>390</v>
      </c>
      <c r="F9987">
        <v>188</v>
      </c>
    </row>
    <row r="9988" spans="1:8" x14ac:dyDescent="0.2">
      <c r="A9988">
        <v>3.50707091645808E+17</v>
      </c>
      <c r="B9988" t="s">
        <v>19218</v>
      </c>
      <c r="C9988" t="s">
        <v>19219</v>
      </c>
      <c r="D9988" s="1">
        <v>41453.922002314815</v>
      </c>
      <c r="E9988">
        <v>645</v>
      </c>
      <c r="F9988">
        <v>286</v>
      </c>
    </row>
    <row r="9989" spans="1:8" x14ac:dyDescent="0.2">
      <c r="A9989">
        <v>3.50839837173096E+17</v>
      </c>
      <c r="B9989" t="s">
        <v>19220</v>
      </c>
      <c r="C9989" t="s">
        <v>19221</v>
      </c>
      <c r="D9989" s="1">
        <v>41454.288310185184</v>
      </c>
      <c r="E9989">
        <v>291</v>
      </c>
      <c r="F9989">
        <v>232</v>
      </c>
      <c r="G9989" t="s">
        <v>89</v>
      </c>
    </row>
    <row r="9990" spans="1:8" x14ac:dyDescent="0.2">
      <c r="A9990">
        <v>3.5111343754117498E+17</v>
      </c>
      <c r="B9990" t="s">
        <v>19222</v>
      </c>
      <c r="C9990" t="e">
        <f>KillngAmerJobs They will Mostly vote for Dems.</f>
        <v>#NAME?</v>
      </c>
      <c r="D9990" s="1">
        <v>41455.043298611112</v>
      </c>
      <c r="E9990">
        <v>3</v>
      </c>
      <c r="F9990">
        <v>0</v>
      </c>
      <c r="G9990" t="e">
        <f>KillngAmerJobs</f>
        <v>#NAME?</v>
      </c>
    </row>
    <row r="9991" spans="1:8" x14ac:dyDescent="0.2">
      <c r="A9991">
        <v>3.5111668803869402E+17</v>
      </c>
      <c r="B9991" t="s">
        <v>19223</v>
      </c>
      <c r="C9991" t="s">
        <v>19224</v>
      </c>
      <c r="D9991" s="1">
        <v>41455.052268518521</v>
      </c>
      <c r="E9991">
        <v>318</v>
      </c>
      <c r="F9991">
        <v>327</v>
      </c>
    </row>
    <row r="9992" spans="1:8" x14ac:dyDescent="0.2">
      <c r="A9992">
        <v>3.5111913583032698E+17</v>
      </c>
      <c r="B9992" t="s">
        <v>19225</v>
      </c>
      <c r="C9992" t="s">
        <v>19226</v>
      </c>
      <c r="D9992" s="1">
        <v>41455.059027777781</v>
      </c>
      <c r="E9992">
        <v>475</v>
      </c>
      <c r="F9992">
        <v>452</v>
      </c>
    </row>
    <row r="9993" spans="1:8" x14ac:dyDescent="0.2">
      <c r="A9993">
        <v>3.5111950673681203E+17</v>
      </c>
      <c r="B9993" t="s">
        <v>19227</v>
      </c>
      <c r="C9993" t="s">
        <v>19228</v>
      </c>
      <c r="D9993" s="1">
        <v>41455.060046296298</v>
      </c>
      <c r="E9993">
        <v>21</v>
      </c>
      <c r="F9993">
        <v>26</v>
      </c>
      <c r="G9993" t="s">
        <v>215</v>
      </c>
    </row>
    <row r="9994" spans="1:8" x14ac:dyDescent="0.2">
      <c r="A9994">
        <v>3.5111969066544301E+17</v>
      </c>
      <c r="B9994" t="s">
        <v>19229</v>
      </c>
      <c r="C9994" t="s">
        <v>19230</v>
      </c>
      <c r="D9994" s="1">
        <v>41455.060555555552</v>
      </c>
      <c r="E9994">
        <v>24</v>
      </c>
      <c r="F9994">
        <v>28</v>
      </c>
      <c r="G9994" t="s">
        <v>215</v>
      </c>
    </row>
    <row r="9995" spans="1:8" x14ac:dyDescent="0.2">
      <c r="A9995">
        <v>3.5112064018035501E+17</v>
      </c>
      <c r="B9995" t="s">
        <v>19231</v>
      </c>
      <c r="C9995" t="s">
        <v>19232</v>
      </c>
      <c r="D9995" s="1">
        <v>41455.063171296293</v>
      </c>
      <c r="E9995">
        <v>32338</v>
      </c>
      <c r="F9995">
        <v>40814</v>
      </c>
      <c r="G9995" t="s">
        <v>215</v>
      </c>
    </row>
    <row r="9996" spans="1:8" x14ac:dyDescent="0.2">
      <c r="A9996">
        <v>3.5112123771349402E+17</v>
      </c>
      <c r="B9996" t="s">
        <v>19233</v>
      </c>
      <c r="C9996" t="e">
        <f xml:space="preserve"> spsmith78 so how is He allowed to get away with the crap He says?</f>
        <v>#NAME?</v>
      </c>
      <c r="D9996" s="1">
        <v>41455.064826388887</v>
      </c>
      <c r="E9996">
        <v>5</v>
      </c>
      <c r="F9996">
        <v>1</v>
      </c>
      <c r="G9996" t="s">
        <v>89</v>
      </c>
    </row>
    <row r="9997" spans="1:8" x14ac:dyDescent="0.2">
      <c r="A9997">
        <v>3.5112203029014099E+17</v>
      </c>
      <c r="B9997" t="s">
        <v>19234</v>
      </c>
      <c r="C9997" t="s">
        <v>19235</v>
      </c>
      <c r="D9997" s="1">
        <v>41455.067013888889</v>
      </c>
      <c r="E9997">
        <v>34</v>
      </c>
      <c r="F9997">
        <v>36</v>
      </c>
      <c r="G9997" t="s">
        <v>19236</v>
      </c>
    </row>
    <row r="9998" spans="1:8" x14ac:dyDescent="0.2">
      <c r="A9998">
        <v>3.5112292253604602E+17</v>
      </c>
      <c r="B9998" t="s">
        <v>19237</v>
      </c>
      <c r="C9998" t="s">
        <v>19238</v>
      </c>
      <c r="D9998" s="1">
        <v>41455.069467592592</v>
      </c>
      <c r="E9998">
        <v>10</v>
      </c>
      <c r="F9998">
        <v>30</v>
      </c>
      <c r="G9998" t="s">
        <v>19239</v>
      </c>
    </row>
    <row r="9999" spans="1:8" x14ac:dyDescent="0.2">
      <c r="A9999">
        <v>3.5112329092596102E+17</v>
      </c>
      <c r="B9999" t="s">
        <v>19240</v>
      </c>
      <c r="C9999" t="s">
        <v>19241</v>
      </c>
      <c r="D9999" s="1">
        <v>41455.070486111108</v>
      </c>
      <c r="E9999">
        <v>6</v>
      </c>
      <c r="F9999">
        <v>7</v>
      </c>
      <c r="G9999" t="e">
        <f>_xlfn.SINGLE(stevebickerton2 _xlfn.SINGLE( _xlfn.SINGLE(RyanSeanHeron)))</f>
        <v>#NAME?</v>
      </c>
    </row>
    <row r="10000" spans="1:8" x14ac:dyDescent="0.2">
      <c r="A10000">
        <v>3.5112349412322502E+17</v>
      </c>
      <c r="B10000" t="s">
        <v>19242</v>
      </c>
      <c r="C10000" t="s">
        <v>19243</v>
      </c>
      <c r="D10000" s="1">
        <v>41455.071053240739</v>
      </c>
      <c r="E10000">
        <v>13</v>
      </c>
      <c r="F10000">
        <v>9</v>
      </c>
      <c r="G10000" t="e">
        <f>_xlfn.SINGLE( _xlfn.SINGLE( _xlfn.SINGLE(DylanHEndlich)))</f>
        <v>#NAME?</v>
      </c>
      <c r="H10000" t="s">
        <v>390</v>
      </c>
    </row>
    <row r="10001" spans="1:7" x14ac:dyDescent="0.2">
      <c r="A10001">
        <v>3.511236456844E+17</v>
      </c>
      <c r="B10001" t="s">
        <v>19244</v>
      </c>
      <c r="C10001" t="e">
        <f xml:space="preserve"> ebrumby Thank you.</f>
        <v>#NAME?</v>
      </c>
      <c r="D10001" s="1">
        <v>41455.071469907409</v>
      </c>
      <c r="E10001">
        <v>6</v>
      </c>
      <c r="F10001">
        <v>4</v>
      </c>
      <c r="G10001" t="s">
        <v>89</v>
      </c>
    </row>
    <row r="10002" spans="1:7" x14ac:dyDescent="0.2">
      <c r="A10002">
        <v>3.5112403903461299E+17</v>
      </c>
      <c r="B10002" t="s">
        <v>19245</v>
      </c>
      <c r="C10002" t="s">
        <v>19246</v>
      </c>
      <c r="D10002" s="1">
        <v>41455.072557870371</v>
      </c>
      <c r="E10002">
        <v>24</v>
      </c>
      <c r="F10002">
        <v>39</v>
      </c>
      <c r="G10002" t="s">
        <v>215</v>
      </c>
    </row>
    <row r="10003" spans="1:7" x14ac:dyDescent="0.2">
      <c r="A10003">
        <v>3.5112489566248102E+17</v>
      </c>
      <c r="B10003" t="s">
        <v>19247</v>
      </c>
      <c r="C10003" t="s">
        <v>19248</v>
      </c>
      <c r="D10003" s="1">
        <v>41455.074918981481</v>
      </c>
      <c r="E10003">
        <v>94</v>
      </c>
      <c r="F10003">
        <v>89</v>
      </c>
      <c r="G10003" t="s">
        <v>576</v>
      </c>
    </row>
    <row r="10004" spans="1:7" x14ac:dyDescent="0.2">
      <c r="A10004">
        <v>3.5112769426567898E+17</v>
      </c>
      <c r="B10004" t="s">
        <v>19249</v>
      </c>
      <c r="C10004" t="s">
        <v>19250</v>
      </c>
      <c r="D10004" s="1">
        <v>41455.082638888889</v>
      </c>
      <c r="E10004">
        <v>37</v>
      </c>
      <c r="F10004">
        <v>23</v>
      </c>
      <c r="G10004" t="s">
        <v>19251</v>
      </c>
    </row>
    <row r="10005" spans="1:7" x14ac:dyDescent="0.2">
      <c r="A10005">
        <v>3.5113293460814202E+17</v>
      </c>
      <c r="B10005" t="s">
        <v>19252</v>
      </c>
      <c r="C10005" t="s">
        <v>19253</v>
      </c>
      <c r="D10005" s="1">
        <v>41455.09710648148</v>
      </c>
      <c r="E10005">
        <v>16</v>
      </c>
      <c r="F10005">
        <v>12</v>
      </c>
      <c r="G10005" t="s">
        <v>215</v>
      </c>
    </row>
    <row r="10006" spans="1:7" x14ac:dyDescent="0.2">
      <c r="A10006">
        <v>3.51134023399112E+17</v>
      </c>
      <c r="B10006" t="s">
        <v>19254</v>
      </c>
      <c r="C10006" t="s">
        <v>19255</v>
      </c>
      <c r="D10006" s="1">
        <v>41455.100104166668</v>
      </c>
      <c r="E10006">
        <v>8</v>
      </c>
      <c r="F10006">
        <v>4</v>
      </c>
      <c r="G10006" t="s">
        <v>215</v>
      </c>
    </row>
    <row r="10007" spans="1:7" x14ac:dyDescent="0.2">
      <c r="A10007">
        <v>3.5113416526725101E+17</v>
      </c>
      <c r="B10007" t="s">
        <v>19256</v>
      </c>
      <c r="C10007" t="s">
        <v>19257</v>
      </c>
      <c r="D10007" s="1">
        <v>41455.100497685184</v>
      </c>
      <c r="E10007">
        <v>3</v>
      </c>
      <c r="F10007">
        <v>11</v>
      </c>
      <c r="G10007" t="s">
        <v>19258</v>
      </c>
    </row>
    <row r="10008" spans="1:7" x14ac:dyDescent="0.2">
      <c r="A10008">
        <v>3.5113455069863098E+17</v>
      </c>
      <c r="B10008" t="s">
        <v>19259</v>
      </c>
      <c r="C10008" t="s">
        <v>19260</v>
      </c>
      <c r="D10008" s="1">
        <v>41455.1015625</v>
      </c>
      <c r="E10008">
        <v>17</v>
      </c>
      <c r="F10008">
        <v>30</v>
      </c>
      <c r="G10008" t="s">
        <v>215</v>
      </c>
    </row>
    <row r="10009" spans="1:7" x14ac:dyDescent="0.2">
      <c r="A10009">
        <v>3.5113487363906701E+17</v>
      </c>
      <c r="B10009" t="s">
        <v>19261</v>
      </c>
      <c r="C10009" t="s">
        <v>19262</v>
      </c>
      <c r="D10009" s="1">
        <v>41455.102453703701</v>
      </c>
      <c r="E10009">
        <v>6</v>
      </c>
      <c r="F10009">
        <v>11</v>
      </c>
      <c r="G10009" t="s">
        <v>19263</v>
      </c>
    </row>
    <row r="10010" spans="1:7" x14ac:dyDescent="0.2">
      <c r="A10010">
        <v>3.5113538436269197E+17</v>
      </c>
      <c r="B10010" t="s">
        <v>19264</v>
      </c>
      <c r="C10010" t="s">
        <v>19265</v>
      </c>
      <c r="D10010" s="1">
        <v>41455.103865740741</v>
      </c>
      <c r="E10010">
        <v>367</v>
      </c>
      <c r="F10010">
        <v>406</v>
      </c>
      <c r="G10010" t="s">
        <v>576</v>
      </c>
    </row>
    <row r="10011" spans="1:7" x14ac:dyDescent="0.2">
      <c r="A10011">
        <v>3.5113640744151398E+17</v>
      </c>
      <c r="B10011" t="s">
        <v>19266</v>
      </c>
      <c r="C10011" t="e">
        <f>_xlfn.SINGLE( CarlosGerboles Wrong), made a lot of money in Atlantic city-and most kids do blow their inheritance, or do nothing with it-look at stats.</f>
        <v>#NAME?</v>
      </c>
      <c r="D10011" s="1">
        <v>41455.106678240743</v>
      </c>
      <c r="E10011">
        <v>4</v>
      </c>
      <c r="F10011">
        <v>0</v>
      </c>
      <c r="G10011" t="s">
        <v>89</v>
      </c>
    </row>
    <row r="10012" spans="1:7" x14ac:dyDescent="0.2">
      <c r="A10012">
        <v>3.5113790032433901E+17</v>
      </c>
      <c r="B10012" t="s">
        <v>19267</v>
      </c>
      <c r="C10012" t="s">
        <v>19268</v>
      </c>
      <c r="D10012" s="1">
        <v>41455.110798611109</v>
      </c>
      <c r="E10012">
        <v>440</v>
      </c>
      <c r="F10012">
        <v>356</v>
      </c>
    </row>
    <row r="10013" spans="1:7" x14ac:dyDescent="0.2">
      <c r="A10013">
        <v>3.5113871014376198E+17</v>
      </c>
      <c r="B10013" t="s">
        <v>19269</v>
      </c>
      <c r="C10013" t="s">
        <v>19270</v>
      </c>
      <c r="D10013" s="1">
        <v>41455.113043981481</v>
      </c>
      <c r="E10013">
        <v>81</v>
      </c>
      <c r="F10013">
        <v>104</v>
      </c>
      <c r="G10013" t="s">
        <v>576</v>
      </c>
    </row>
    <row r="10014" spans="1:7" x14ac:dyDescent="0.2">
      <c r="A10014">
        <v>3.5113964177418202E+17</v>
      </c>
      <c r="B10014" t="s">
        <v>19271</v>
      </c>
      <c r="C10014" t="s">
        <v>19272</v>
      </c>
      <c r="D10014" s="1">
        <v>41455.115613425929</v>
      </c>
      <c r="E10014">
        <v>16</v>
      </c>
      <c r="F10014">
        <v>22</v>
      </c>
      <c r="G10014" t="s">
        <v>576</v>
      </c>
    </row>
    <row r="10015" spans="1:7" x14ac:dyDescent="0.2">
      <c r="A10015">
        <v>3.5114025275844102E+17</v>
      </c>
      <c r="B10015" t="s">
        <v>19273</v>
      </c>
      <c r="C10015" t="s">
        <v>19274</v>
      </c>
      <c r="D10015" s="1">
        <v>41455.117291666669</v>
      </c>
      <c r="E10015">
        <v>56</v>
      </c>
      <c r="F10015">
        <v>65</v>
      </c>
      <c r="G10015" t="s">
        <v>215</v>
      </c>
    </row>
    <row r="10016" spans="1:7" x14ac:dyDescent="0.2">
      <c r="A10016">
        <v>3.5114173876680698E+17</v>
      </c>
      <c r="B10016" t="s">
        <v>19275</v>
      </c>
      <c r="C10016" t="s">
        <v>19276</v>
      </c>
      <c r="D10016" s="1">
        <v>41455.121400462966</v>
      </c>
      <c r="E10016">
        <v>1230</v>
      </c>
      <c r="F10016">
        <v>1437</v>
      </c>
    </row>
    <row r="10017" spans="1:7" x14ac:dyDescent="0.2">
      <c r="A10017">
        <v>3.5114231766045402E+17</v>
      </c>
      <c r="B10017" t="s">
        <v>19277</v>
      </c>
      <c r="C10017" t="s">
        <v>19278</v>
      </c>
      <c r="D10017" s="1">
        <v>41455.122997685183</v>
      </c>
      <c r="E10017">
        <v>0</v>
      </c>
      <c r="F10017">
        <v>0</v>
      </c>
      <c r="G10017" t="s">
        <v>89</v>
      </c>
    </row>
    <row r="10018" spans="1:7" x14ac:dyDescent="0.2">
      <c r="A10018">
        <v>3.5114249652234202E+17</v>
      </c>
      <c r="B10018" t="s">
        <v>19279</v>
      </c>
      <c r="C10018" t="s">
        <v>19280</v>
      </c>
      <c r="D10018" s="1">
        <v>41455.123483796298</v>
      </c>
      <c r="E10018">
        <v>21</v>
      </c>
      <c r="F10018">
        <v>18</v>
      </c>
      <c r="G10018" t="s">
        <v>215</v>
      </c>
    </row>
    <row r="10019" spans="1:7" x14ac:dyDescent="0.2">
      <c r="A10019">
        <v>3.5114838947333299E+17</v>
      </c>
      <c r="B10019" t="s">
        <v>19281</v>
      </c>
      <c r="C10019" t="s">
        <v>19282</v>
      </c>
      <c r="D10019" s="1">
        <v>41455.139745370368</v>
      </c>
      <c r="E10019">
        <v>31</v>
      </c>
      <c r="F10019">
        <v>36</v>
      </c>
      <c r="G10019" t="s">
        <v>215</v>
      </c>
    </row>
    <row r="10020" spans="1:7" x14ac:dyDescent="0.2">
      <c r="A10020">
        <v>3.5115167635223699E+17</v>
      </c>
      <c r="B10020" t="s">
        <v>19283</v>
      </c>
      <c r="C10020" t="s">
        <v>19284</v>
      </c>
      <c r="D10020" s="1">
        <v>41455.148819444446</v>
      </c>
      <c r="E10020">
        <v>68</v>
      </c>
      <c r="F10020">
        <v>31</v>
      </c>
      <c r="G10020" t="s">
        <v>215</v>
      </c>
    </row>
    <row r="10021" spans="1:7" x14ac:dyDescent="0.2">
      <c r="A10021">
        <v>3.5115246618163597E+17</v>
      </c>
      <c r="B10021" t="s">
        <v>19285</v>
      </c>
      <c r="C10021" t="s">
        <v>19286</v>
      </c>
      <c r="D10021" s="1">
        <v>41455.150995370372</v>
      </c>
      <c r="E10021">
        <v>57</v>
      </c>
      <c r="F10021">
        <v>43</v>
      </c>
      <c r="G10021" t="s">
        <v>19287</v>
      </c>
    </row>
    <row r="10022" spans="1:7" x14ac:dyDescent="0.2">
      <c r="A10022">
        <v>3.5149015944490099E+17</v>
      </c>
      <c r="B10022" t="s">
        <v>19288</v>
      </c>
      <c r="C10022" t="s">
        <v>19289</v>
      </c>
      <c r="D10022" s="1">
        <v>41456.082858796297</v>
      </c>
      <c r="E10022">
        <v>176</v>
      </c>
      <c r="F10022">
        <v>206</v>
      </c>
    </row>
    <row r="10023" spans="1:7" x14ac:dyDescent="0.2">
      <c r="A10023">
        <v>3.5149221340815302E+17</v>
      </c>
      <c r="B10023" t="s">
        <v>19290</v>
      </c>
      <c r="C10023" t="s">
        <v>19291</v>
      </c>
      <c r="D10023" s="1">
        <v>41456.088518518518</v>
      </c>
      <c r="E10023">
        <v>103</v>
      </c>
      <c r="F10023">
        <v>47</v>
      </c>
    </row>
    <row r="10024" spans="1:7" x14ac:dyDescent="0.2">
      <c r="A10024">
        <v>3.5149367218706803E+17</v>
      </c>
      <c r="B10024" t="s">
        <v>19292</v>
      </c>
      <c r="C10024" t="s">
        <v>19293</v>
      </c>
      <c r="D10024" s="1">
        <v>41456.092546296299</v>
      </c>
      <c r="E10024">
        <v>67</v>
      </c>
      <c r="F10024">
        <v>63</v>
      </c>
    </row>
    <row r="10025" spans="1:7" x14ac:dyDescent="0.2">
      <c r="A10025">
        <v>3.5149392223888902E+17</v>
      </c>
      <c r="B10025" t="s">
        <v>19294</v>
      </c>
      <c r="C10025" t="s">
        <v>19295</v>
      </c>
      <c r="D10025" s="1">
        <v>41456.093240740738</v>
      </c>
      <c r="E10025">
        <v>12</v>
      </c>
      <c r="F10025">
        <v>12</v>
      </c>
      <c r="G10025" t="s">
        <v>215</v>
      </c>
    </row>
    <row r="10026" spans="1:7" x14ac:dyDescent="0.2">
      <c r="A10026">
        <v>3.5149431604210803E+17</v>
      </c>
      <c r="B10026" t="s">
        <v>19296</v>
      </c>
      <c r="C10026" t="s">
        <v>19297</v>
      </c>
      <c r="D10026" s="1">
        <v>41456.094328703701</v>
      </c>
      <c r="E10026">
        <v>9</v>
      </c>
      <c r="F10026">
        <v>4</v>
      </c>
      <c r="G10026" t="s">
        <v>215</v>
      </c>
    </row>
    <row r="10027" spans="1:7" x14ac:dyDescent="0.2">
      <c r="A10027">
        <v>3.5149513594045197E+17</v>
      </c>
      <c r="B10027" t="s">
        <v>19298</v>
      </c>
      <c r="C10027" t="s">
        <v>19299</v>
      </c>
      <c r="D10027" s="1">
        <v>41456.096585648149</v>
      </c>
      <c r="E10027">
        <v>10</v>
      </c>
      <c r="F10027">
        <v>6</v>
      </c>
      <c r="G10027" t="s">
        <v>215</v>
      </c>
    </row>
    <row r="10028" spans="1:7" x14ac:dyDescent="0.2">
      <c r="A10028">
        <v>3.5149561890617702E+17</v>
      </c>
      <c r="B10028" t="s">
        <v>19300</v>
      </c>
      <c r="C10028" t="s">
        <v>19301</v>
      </c>
      <c r="D10028" s="1">
        <v>41456.097916666666</v>
      </c>
      <c r="E10028">
        <v>24</v>
      </c>
      <c r="F10028">
        <v>40</v>
      </c>
      <c r="G10028" t="s">
        <v>215</v>
      </c>
    </row>
    <row r="10029" spans="1:7" x14ac:dyDescent="0.2">
      <c r="A10029">
        <v>3.5149816317517798E+17</v>
      </c>
      <c r="B10029" t="s">
        <v>19302</v>
      </c>
      <c r="C10029" t="s">
        <v>19303</v>
      </c>
      <c r="D10029" s="1">
        <v>41456.104942129627</v>
      </c>
      <c r="E10029">
        <v>11337</v>
      </c>
      <c r="F10029">
        <v>11765</v>
      </c>
      <c r="G10029" t="s">
        <v>576</v>
      </c>
    </row>
    <row r="10030" spans="1:7" x14ac:dyDescent="0.2">
      <c r="A10030">
        <v>3.51498776990584E+17</v>
      </c>
      <c r="B10030" t="s">
        <v>19304</v>
      </c>
      <c r="C10030" t="s">
        <v>19305</v>
      </c>
      <c r="D10030" s="1">
        <v>41456.106631944444</v>
      </c>
      <c r="E10030">
        <v>39</v>
      </c>
      <c r="F10030">
        <v>23</v>
      </c>
      <c r="G10030" t="s">
        <v>215</v>
      </c>
    </row>
    <row r="10031" spans="1:7" x14ac:dyDescent="0.2">
      <c r="A10031">
        <v>3.5149947685634803E+17</v>
      </c>
      <c r="B10031" t="s">
        <v>19306</v>
      </c>
      <c r="C10031" t="s">
        <v>19307</v>
      </c>
      <c r="D10031" s="1">
        <v>41456.108564814815</v>
      </c>
      <c r="E10031">
        <v>100</v>
      </c>
      <c r="F10031">
        <v>131</v>
      </c>
      <c r="G10031" t="s">
        <v>19308</v>
      </c>
    </row>
    <row r="10032" spans="1:7" x14ac:dyDescent="0.2">
      <c r="A10032">
        <v>3.5150037338044403E+17</v>
      </c>
      <c r="B10032" t="s">
        <v>19309</v>
      </c>
      <c r="C10032" t="s">
        <v>19310</v>
      </c>
      <c r="D10032" s="1">
        <v>41456.111041666663</v>
      </c>
      <c r="E10032">
        <v>41</v>
      </c>
      <c r="F10032">
        <v>62</v>
      </c>
      <c r="G10032" t="s">
        <v>19308</v>
      </c>
    </row>
    <row r="10033" spans="1:8" x14ac:dyDescent="0.2">
      <c r="A10033">
        <v>3.5150415288034899E+17</v>
      </c>
      <c r="B10033" t="s">
        <v>19311</v>
      </c>
      <c r="C10033" t="s">
        <v>19312</v>
      </c>
      <c r="D10033" s="1">
        <v>41456.121469907404</v>
      </c>
      <c r="E10033">
        <v>120</v>
      </c>
      <c r="F10033">
        <v>66</v>
      </c>
      <c r="G10033" t="s">
        <v>215</v>
      </c>
    </row>
    <row r="10034" spans="1:8" x14ac:dyDescent="0.2">
      <c r="A10034">
        <v>3.5150514720303098E+17</v>
      </c>
      <c r="B10034" t="s">
        <v>19313</v>
      </c>
      <c r="C10034" t="s">
        <v>19314</v>
      </c>
      <c r="D10034" s="1">
        <v>41456.124212962961</v>
      </c>
      <c r="E10034">
        <v>104</v>
      </c>
      <c r="F10034">
        <v>186</v>
      </c>
      <c r="G10034" t="s">
        <v>19315</v>
      </c>
    </row>
    <row r="10035" spans="1:8" x14ac:dyDescent="0.2">
      <c r="A10035">
        <v>3.5150545200729702E+17</v>
      </c>
      <c r="B10035" t="s">
        <v>19316</v>
      </c>
      <c r="C10035" t="s">
        <v>19317</v>
      </c>
      <c r="D10035" s="1">
        <v>41456.125057870369</v>
      </c>
      <c r="E10035">
        <v>15</v>
      </c>
      <c r="F10035">
        <v>9</v>
      </c>
      <c r="G10035" t="s">
        <v>576</v>
      </c>
    </row>
    <row r="10036" spans="1:8" x14ac:dyDescent="0.2">
      <c r="A10036">
        <v>3.5150567185173702E+17</v>
      </c>
      <c r="B10036" t="s">
        <v>19318</v>
      </c>
      <c r="C10036" t="s">
        <v>19319</v>
      </c>
      <c r="D10036" s="1">
        <v>41456.125659722224</v>
      </c>
      <c r="E10036">
        <v>61</v>
      </c>
      <c r="F10036">
        <v>24</v>
      </c>
      <c r="G10036" t="e">
        <f>_xlfn.SINGLE( _xlfn.SINGLE( _xlfn.SINGLE(Chuffman48)))</f>
        <v>#NAME?</v>
      </c>
    </row>
    <row r="10037" spans="1:8" x14ac:dyDescent="0.2">
      <c r="A10037">
        <v>3.5150638411166502E+17</v>
      </c>
      <c r="B10037" t="s">
        <v>19320</v>
      </c>
      <c r="C10037" t="s">
        <v>19321</v>
      </c>
      <c r="D10037" s="1">
        <v>41456.127627314818</v>
      </c>
      <c r="E10037">
        <v>197</v>
      </c>
      <c r="F10037">
        <v>146</v>
      </c>
      <c r="G10037" t="s">
        <v>19322</v>
      </c>
    </row>
    <row r="10038" spans="1:8" x14ac:dyDescent="0.2">
      <c r="A10038">
        <v>3.5150715512122502E+17</v>
      </c>
      <c r="B10038" t="s">
        <v>19323</v>
      </c>
      <c r="C10038" t="s">
        <v>19324</v>
      </c>
      <c r="D10038" s="1">
        <v>41456.129756944443</v>
      </c>
      <c r="E10038">
        <v>15</v>
      </c>
      <c r="F10038">
        <v>10</v>
      </c>
      <c r="G10038" t="s">
        <v>215</v>
      </c>
    </row>
    <row r="10039" spans="1:8" x14ac:dyDescent="0.2">
      <c r="A10039">
        <v>3.5150752684140102E+17</v>
      </c>
      <c r="B10039" t="s">
        <v>19325</v>
      </c>
      <c r="C10039" t="e">
        <f xml:space="preserve"> kenzig Thank you.</f>
        <v>#NAME?</v>
      </c>
      <c r="D10039" s="1">
        <v>41456.13077546296</v>
      </c>
      <c r="E10039">
        <v>2</v>
      </c>
      <c r="F10039">
        <v>0</v>
      </c>
      <c r="G10039" t="s">
        <v>89</v>
      </c>
    </row>
    <row r="10040" spans="1:8" x14ac:dyDescent="0.2">
      <c r="A10040">
        <v>3.5150796005430003E+17</v>
      </c>
      <c r="B10040" t="s">
        <v>19326</v>
      </c>
      <c r="C10040" t="s">
        <v>19327</v>
      </c>
      <c r="D10040" s="1">
        <v>41456.131979166668</v>
      </c>
      <c r="E10040">
        <v>25</v>
      </c>
      <c r="F10040">
        <v>13</v>
      </c>
      <c r="G10040" t="s">
        <v>215</v>
      </c>
    </row>
    <row r="10041" spans="1:8" x14ac:dyDescent="0.2">
      <c r="A10041">
        <v>3.5150941120798298E+17</v>
      </c>
      <c r="B10041" t="s">
        <v>19328</v>
      </c>
      <c r="C10041" t="s">
        <v>19329</v>
      </c>
      <c r="D10041" s="1">
        <v>41456.135983796295</v>
      </c>
      <c r="E10041">
        <v>100</v>
      </c>
      <c r="F10041">
        <v>31</v>
      </c>
      <c r="G10041" t="s">
        <v>215</v>
      </c>
    </row>
    <row r="10042" spans="1:8" x14ac:dyDescent="0.2">
      <c r="A10042">
        <v>3.5152356513429498E+17</v>
      </c>
      <c r="B10042" t="s">
        <v>19330</v>
      </c>
      <c r="C10042" t="s">
        <v>19331</v>
      </c>
      <c r="D10042" s="1">
        <v>41456.175034722219</v>
      </c>
      <c r="E10042">
        <v>19</v>
      </c>
      <c r="F10042">
        <v>15</v>
      </c>
      <c r="G10042" t="s">
        <v>215</v>
      </c>
    </row>
    <row r="10043" spans="1:8" x14ac:dyDescent="0.2">
      <c r="A10043">
        <v>3.5153596295584102E+17</v>
      </c>
      <c r="B10043" t="s">
        <v>19332</v>
      </c>
      <c r="C10043" t="s">
        <v>19333</v>
      </c>
      <c r="D10043" s="1">
        <v>41456.209247685183</v>
      </c>
      <c r="E10043">
        <v>9</v>
      </c>
      <c r="F10043">
        <v>7</v>
      </c>
      <c r="G10043" t="s">
        <v>19334</v>
      </c>
    </row>
    <row r="10044" spans="1:8" x14ac:dyDescent="0.2">
      <c r="A10044">
        <v>3.5163967935704198E+17</v>
      </c>
      <c r="B10044" t="s">
        <v>19335</v>
      </c>
      <c r="C10044" t="s">
        <v>19336</v>
      </c>
      <c r="D10044" s="1">
        <v>41456.495451388888</v>
      </c>
      <c r="E10044">
        <v>21</v>
      </c>
      <c r="F10044">
        <v>21</v>
      </c>
      <c r="G10044" t="s">
        <v>215</v>
      </c>
    </row>
    <row r="10045" spans="1:8" x14ac:dyDescent="0.2">
      <c r="A10045">
        <v>3.5164205285495098E+17</v>
      </c>
      <c r="B10045" t="s">
        <v>19337</v>
      </c>
      <c r="C10045" t="s">
        <v>19338</v>
      </c>
      <c r="D10045" s="1">
        <v>41456.502002314817</v>
      </c>
      <c r="E10045">
        <v>721</v>
      </c>
      <c r="F10045">
        <v>211</v>
      </c>
    </row>
    <row r="10046" spans="1:8" x14ac:dyDescent="0.2">
      <c r="A10046">
        <v>3.5164271906981402E+17</v>
      </c>
      <c r="B10046" t="s">
        <v>19339</v>
      </c>
      <c r="C10046" t="s">
        <v>19340</v>
      </c>
      <c r="D10046" s="1">
        <v>41456.503842592596</v>
      </c>
      <c r="E10046">
        <v>86</v>
      </c>
      <c r="F10046">
        <v>33</v>
      </c>
    </row>
    <row r="10047" spans="1:8" x14ac:dyDescent="0.2">
      <c r="A10047">
        <v>3.5164393417226202E+17</v>
      </c>
      <c r="B10047" t="s">
        <v>19341</v>
      </c>
      <c r="C10047" t="s">
        <v>19342</v>
      </c>
      <c r="D10047" s="1">
        <v>41456.507187499999</v>
      </c>
      <c r="E10047">
        <v>11</v>
      </c>
      <c r="F10047">
        <v>6</v>
      </c>
      <c r="G10047" t="s">
        <v>215</v>
      </c>
    </row>
    <row r="10048" spans="1:8" x14ac:dyDescent="0.2">
      <c r="A10048">
        <v>3.5164477752095898E+17</v>
      </c>
      <c r="B10048" t="s">
        <v>19343</v>
      </c>
      <c r="C10048" t="s">
        <v>19344</v>
      </c>
      <c r="D10048" s="1">
        <v>41456.509513888886</v>
      </c>
      <c r="E10048">
        <v>11</v>
      </c>
      <c r="F10048">
        <v>16</v>
      </c>
      <c r="G10048" t="s">
        <v>576</v>
      </c>
      <c r="H10048" t="s">
        <v>390</v>
      </c>
    </row>
    <row r="10049" spans="1:7" x14ac:dyDescent="0.2">
      <c r="A10049">
        <v>3.5164578899415802E+17</v>
      </c>
      <c r="B10049" t="s">
        <v>19345</v>
      </c>
      <c r="C10049" t="s">
        <v>19346</v>
      </c>
      <c r="D10049" s="1">
        <v>41456.512314814812</v>
      </c>
      <c r="E10049">
        <v>48</v>
      </c>
      <c r="F10049">
        <v>32</v>
      </c>
    </row>
    <row r="10050" spans="1:7" x14ac:dyDescent="0.2">
      <c r="A10050">
        <v>3.5165410574534202E+17</v>
      </c>
      <c r="B10050" t="s">
        <v>19347</v>
      </c>
      <c r="C10050" t="s">
        <v>19348</v>
      </c>
      <c r="D10050" s="1">
        <v>41456.535254629627</v>
      </c>
      <c r="E10050">
        <v>71</v>
      </c>
      <c r="F10050">
        <v>32</v>
      </c>
      <c r="G10050" t="s">
        <v>576</v>
      </c>
    </row>
    <row r="10051" spans="1:7" x14ac:dyDescent="0.2">
      <c r="A10051">
        <v>3.5165553940458202E+17</v>
      </c>
      <c r="B10051" t="s">
        <v>19349</v>
      </c>
      <c r="C10051" t="s">
        <v>19350</v>
      </c>
      <c r="D10051" s="1">
        <v>41456.539212962962</v>
      </c>
      <c r="E10051">
        <v>76</v>
      </c>
      <c r="F10051">
        <v>39</v>
      </c>
      <c r="G10051" t="s">
        <v>215</v>
      </c>
    </row>
    <row r="10052" spans="1:7" x14ac:dyDescent="0.2">
      <c r="A10052">
        <v>3.5165710395127302E+17</v>
      </c>
      <c r="B10052" t="s">
        <v>19351</v>
      </c>
      <c r="C10052" t="s">
        <v>19352</v>
      </c>
      <c r="D10052" s="1">
        <v>41456.543530092589</v>
      </c>
      <c r="E10052">
        <v>27</v>
      </c>
      <c r="F10052">
        <v>18</v>
      </c>
    </row>
    <row r="10053" spans="1:7" x14ac:dyDescent="0.2">
      <c r="A10053">
        <v>3.5172556956356998E+17</v>
      </c>
      <c r="B10053" t="s">
        <v>19353</v>
      </c>
      <c r="C10053" t="s">
        <v>19354</v>
      </c>
      <c r="D10053" s="1">
        <v>41456.732465277775</v>
      </c>
      <c r="E10053">
        <v>32</v>
      </c>
      <c r="F10053">
        <v>12</v>
      </c>
      <c r="G10053" t="s">
        <v>89</v>
      </c>
    </row>
    <row r="10054" spans="1:7" x14ac:dyDescent="0.2">
      <c r="A10054">
        <v>3.5172588095288902E+17</v>
      </c>
      <c r="B10054" t="s">
        <v>19355</v>
      </c>
      <c r="C10054" t="s">
        <v>19356</v>
      </c>
      <c r="D10054" s="1">
        <v>41456.73332175926</v>
      </c>
      <c r="E10054">
        <v>0</v>
      </c>
      <c r="F10054">
        <v>1</v>
      </c>
      <c r="G10054" t="s">
        <v>89</v>
      </c>
    </row>
    <row r="10055" spans="1:7" x14ac:dyDescent="0.2">
      <c r="A10055">
        <v>3.5172648764638003E+17</v>
      </c>
      <c r="B10055" t="s">
        <v>19357</v>
      </c>
      <c r="C10055" t="s">
        <v>19358</v>
      </c>
      <c r="D10055" s="1">
        <v>41456.735000000001</v>
      </c>
      <c r="E10055">
        <v>358</v>
      </c>
      <c r="F10055">
        <v>141</v>
      </c>
    </row>
    <row r="10056" spans="1:7" x14ac:dyDescent="0.2">
      <c r="A10056">
        <v>3.5173266950101798E+17</v>
      </c>
      <c r="B10056" t="s">
        <v>19359</v>
      </c>
      <c r="C10056" t="s">
        <v>19360</v>
      </c>
      <c r="D10056" s="1">
        <v>41456.75204861111</v>
      </c>
      <c r="E10056">
        <v>36</v>
      </c>
      <c r="F10056">
        <v>25</v>
      </c>
      <c r="G10056" t="s">
        <v>89</v>
      </c>
    </row>
    <row r="10057" spans="1:7" x14ac:dyDescent="0.2">
      <c r="A10057">
        <v>3.5175375914520499E+17</v>
      </c>
      <c r="B10057" t="s">
        <v>19361</v>
      </c>
      <c r="C10057" t="s">
        <v>19362</v>
      </c>
      <c r="D10057" s="1">
        <v>41456.810254629629</v>
      </c>
      <c r="E10057">
        <v>27</v>
      </c>
      <c r="F10057">
        <v>17</v>
      </c>
      <c r="G10057" t="s">
        <v>89</v>
      </c>
    </row>
    <row r="10058" spans="1:7" x14ac:dyDescent="0.2">
      <c r="A10058">
        <v>3.5176774083241498E+17</v>
      </c>
      <c r="B10058" t="s">
        <v>19363</v>
      </c>
      <c r="C10058" t="s">
        <v>19364</v>
      </c>
      <c r="D10058" s="1">
        <v>41456.84883101852</v>
      </c>
      <c r="E10058">
        <v>235</v>
      </c>
      <c r="F10058">
        <v>98</v>
      </c>
    </row>
    <row r="10059" spans="1:7" x14ac:dyDescent="0.2">
      <c r="A10059">
        <v>3.5177791992169203E+17</v>
      </c>
      <c r="B10059" t="s">
        <v>19365</v>
      </c>
      <c r="C10059" t="s">
        <v>19366</v>
      </c>
      <c r="D10059" s="1">
        <v>41456.876921296294</v>
      </c>
      <c r="E10059">
        <v>61</v>
      </c>
      <c r="F10059">
        <v>86</v>
      </c>
      <c r="G10059" t="s">
        <v>576</v>
      </c>
    </row>
    <row r="10060" spans="1:7" x14ac:dyDescent="0.2">
      <c r="A10060">
        <v>3.5178320701385901E+17</v>
      </c>
      <c r="B10060" t="s">
        <v>19367</v>
      </c>
      <c r="C10060" t="s">
        <v>19368</v>
      </c>
      <c r="D10060" s="1">
        <v>41456.891516203701</v>
      </c>
      <c r="E10060">
        <v>55</v>
      </c>
      <c r="F10060">
        <v>48</v>
      </c>
      <c r="G10060" t="s">
        <v>215</v>
      </c>
    </row>
    <row r="10061" spans="1:7" x14ac:dyDescent="0.2">
      <c r="A10061">
        <v>3.5179027013789197E+17</v>
      </c>
      <c r="B10061" t="s">
        <v>19369</v>
      </c>
      <c r="C10061" t="s">
        <v>19370</v>
      </c>
      <c r="D10061" s="1">
        <v>41456.911006944443</v>
      </c>
      <c r="E10061">
        <v>1737</v>
      </c>
      <c r="F10061">
        <v>2653</v>
      </c>
    </row>
    <row r="10062" spans="1:7" x14ac:dyDescent="0.2">
      <c r="A10062">
        <v>3.51794858027008E+17</v>
      </c>
      <c r="B10062" t="s">
        <v>19371</v>
      </c>
      <c r="C10062" t="s">
        <v>19372</v>
      </c>
      <c r="D10062" s="1">
        <v>41456.923657407409</v>
      </c>
      <c r="E10062">
        <v>222</v>
      </c>
      <c r="F10062">
        <v>328</v>
      </c>
    </row>
    <row r="10063" spans="1:7" x14ac:dyDescent="0.2">
      <c r="A10063">
        <v>3.5179806226553203E+17</v>
      </c>
      <c r="B10063" t="s">
        <v>19373</v>
      </c>
      <c r="C10063" t="s">
        <v>19374</v>
      </c>
      <c r="D10063" s="1">
        <v>41456.932500000003</v>
      </c>
      <c r="E10063">
        <v>834</v>
      </c>
      <c r="F10063">
        <v>301</v>
      </c>
    </row>
    <row r="10064" spans="1:7" x14ac:dyDescent="0.2">
      <c r="A10064">
        <v>3.5193056562629798E+17</v>
      </c>
      <c r="B10064" t="s">
        <v>19375</v>
      </c>
      <c r="C10064" t="s">
        <v>19376</v>
      </c>
      <c r="D10064" s="1">
        <v>41457.298148148147</v>
      </c>
      <c r="E10064">
        <v>288</v>
      </c>
      <c r="F10064">
        <v>186</v>
      </c>
      <c r="G10064" t="s">
        <v>215</v>
      </c>
    </row>
    <row r="10065" spans="1:7" x14ac:dyDescent="0.2">
      <c r="A10065">
        <v>3.5203574291197101E+17</v>
      </c>
      <c r="B10065" t="s">
        <v>19377</v>
      </c>
      <c r="C10065" t="s">
        <v>19378</v>
      </c>
      <c r="D10065" s="1">
        <v>41457.588379629633</v>
      </c>
      <c r="E10065">
        <v>21</v>
      </c>
      <c r="F10065">
        <v>15</v>
      </c>
      <c r="G10065" t="s">
        <v>19379</v>
      </c>
    </row>
    <row r="10066" spans="1:7" x14ac:dyDescent="0.2">
      <c r="A10066">
        <v>3.5207056261447603E+17</v>
      </c>
      <c r="B10066" t="s">
        <v>19380</v>
      </c>
      <c r="C10066" t="e">
        <f xml:space="preserve"> jaymztyler I would Stop paying him immediately.</f>
        <v>#NAME?</v>
      </c>
      <c r="D10066" s="1">
        <v>41457.68445601852</v>
      </c>
      <c r="E10066">
        <v>3</v>
      </c>
      <c r="F10066">
        <v>1</v>
      </c>
      <c r="G10066" t="s">
        <v>89</v>
      </c>
    </row>
    <row r="10067" spans="1:7" x14ac:dyDescent="0.2">
      <c r="A10067">
        <v>3.5207108216291302E+17</v>
      </c>
      <c r="B10067" t="s">
        <v>19381</v>
      </c>
      <c r="C10067" t="s">
        <v>19382</v>
      </c>
      <c r="D10067" s="1">
        <v>41457.685891203706</v>
      </c>
      <c r="E10067">
        <v>2</v>
      </c>
      <c r="F10067">
        <v>1</v>
      </c>
      <c r="G10067" t="s">
        <v>89</v>
      </c>
    </row>
    <row r="10068" spans="1:7" x14ac:dyDescent="0.2">
      <c r="A10068">
        <v>3.5208690577454598E+17</v>
      </c>
      <c r="B10068" t="s">
        <v>19383</v>
      </c>
      <c r="C10068" t="s">
        <v>19384</v>
      </c>
      <c r="D10068" s="1">
        <v>41457.729560185187</v>
      </c>
      <c r="E10068">
        <v>83</v>
      </c>
      <c r="F10068">
        <v>36</v>
      </c>
    </row>
    <row r="10069" spans="1:7" x14ac:dyDescent="0.2">
      <c r="A10069">
        <v>3.5208985835483898E+17</v>
      </c>
      <c r="B10069" t="s">
        <v>19385</v>
      </c>
      <c r="C10069" t="s">
        <v>19386</v>
      </c>
      <c r="D10069" s="1">
        <v>41457.737708333334</v>
      </c>
      <c r="E10069">
        <v>502</v>
      </c>
      <c r="F10069">
        <v>101</v>
      </c>
    </row>
    <row r="10070" spans="1:7" x14ac:dyDescent="0.2">
      <c r="A10070">
        <v>3.5209610335054598E+17</v>
      </c>
      <c r="B10070" t="s">
        <v>19387</v>
      </c>
      <c r="C10070" t="s">
        <v>19388</v>
      </c>
      <c r="D10070" s="1">
        <v>41457.754942129628</v>
      </c>
      <c r="E10070">
        <v>237</v>
      </c>
      <c r="F10070">
        <v>127</v>
      </c>
    </row>
    <row r="10071" spans="1:7" x14ac:dyDescent="0.2">
      <c r="A10071">
        <v>3.5211748143282099E+17</v>
      </c>
      <c r="B10071" t="s">
        <v>19389</v>
      </c>
      <c r="C10071" t="s">
        <v>19390</v>
      </c>
      <c r="D10071" s="1">
        <v>41457.813935185186</v>
      </c>
      <c r="E10071">
        <v>24</v>
      </c>
      <c r="F10071">
        <v>17</v>
      </c>
    </row>
    <row r="10072" spans="1:7" x14ac:dyDescent="0.2">
      <c r="A10072">
        <v>3.52118094841384E+17</v>
      </c>
      <c r="B10072" t="s">
        <v>19391</v>
      </c>
      <c r="C10072" t="s">
        <v>19392</v>
      </c>
      <c r="D10072" s="1">
        <v>41457.815625000003</v>
      </c>
      <c r="E10072">
        <v>43</v>
      </c>
      <c r="F10072">
        <v>20</v>
      </c>
    </row>
    <row r="10073" spans="1:7" x14ac:dyDescent="0.2">
      <c r="A10073">
        <v>3.5212611990390298E+17</v>
      </c>
      <c r="B10073" t="s">
        <v>19393</v>
      </c>
      <c r="C10073" t="s">
        <v>19394</v>
      </c>
      <c r="D10073" s="1">
        <v>41457.837766203702</v>
      </c>
      <c r="E10073">
        <v>47</v>
      </c>
      <c r="F10073">
        <v>60</v>
      </c>
    </row>
    <row r="10074" spans="1:7" x14ac:dyDescent="0.2">
      <c r="A10074">
        <v>3.5213541919596102E+17</v>
      </c>
      <c r="B10074" t="s">
        <v>19395</v>
      </c>
      <c r="C10074" t="s">
        <v>19396</v>
      </c>
      <c r="D10074" s="1">
        <v>41457.863425925927</v>
      </c>
      <c r="E10074">
        <v>100</v>
      </c>
      <c r="F10074">
        <v>71</v>
      </c>
      <c r="G10074" t="s">
        <v>215</v>
      </c>
    </row>
    <row r="10075" spans="1:7" x14ac:dyDescent="0.2">
      <c r="A10075">
        <v>3.5213725516446099E+17</v>
      </c>
      <c r="B10075" t="s">
        <v>19397</v>
      </c>
      <c r="C10075" t="s">
        <v>19398</v>
      </c>
      <c r="D10075" s="1">
        <v>41457.868495370371</v>
      </c>
      <c r="E10075">
        <v>92</v>
      </c>
      <c r="F10075">
        <v>71</v>
      </c>
      <c r="G10075" t="s">
        <v>89</v>
      </c>
    </row>
    <row r="10076" spans="1:7" x14ac:dyDescent="0.2">
      <c r="A10076">
        <v>3.5214272397063302E+17</v>
      </c>
      <c r="B10076" t="s">
        <v>19399</v>
      </c>
      <c r="C10076" t="s">
        <v>19400</v>
      </c>
      <c r="D10076" s="1">
        <v>41457.883587962962</v>
      </c>
      <c r="E10076">
        <v>419</v>
      </c>
      <c r="F10076">
        <v>354</v>
      </c>
    </row>
    <row r="10077" spans="1:7" x14ac:dyDescent="0.2">
      <c r="A10077">
        <v>3.5214986879972499E+17</v>
      </c>
      <c r="B10077" t="s">
        <v>19401</v>
      </c>
      <c r="C10077" t="s">
        <v>19402</v>
      </c>
      <c r="D10077" s="1">
        <v>41457.903310185182</v>
      </c>
      <c r="E10077">
        <v>233</v>
      </c>
      <c r="F10077">
        <v>153</v>
      </c>
    </row>
    <row r="10078" spans="1:7" x14ac:dyDescent="0.2">
      <c r="A10078">
        <v>3.5215722654008102E+17</v>
      </c>
      <c r="B10078" t="s">
        <v>19403</v>
      </c>
      <c r="C10078" t="s">
        <v>19404</v>
      </c>
      <c r="D10078" s="1">
        <v>41457.923611111109</v>
      </c>
      <c r="E10078">
        <v>327</v>
      </c>
      <c r="F10078">
        <v>195</v>
      </c>
    </row>
    <row r="10079" spans="1:7" x14ac:dyDescent="0.2">
      <c r="A10079">
        <v>3.5216268278432499E+17</v>
      </c>
      <c r="B10079" t="s">
        <v>19405</v>
      </c>
      <c r="C10079" t="s">
        <v>19406</v>
      </c>
      <c r="D10079" s="1">
        <v>41457.938668981478</v>
      </c>
      <c r="E10079">
        <v>595</v>
      </c>
      <c r="F10079">
        <v>272</v>
      </c>
    </row>
    <row r="10080" spans="1:7" x14ac:dyDescent="0.2">
      <c r="A10080">
        <v>3.5233502322504397E+17</v>
      </c>
      <c r="B10080" t="s">
        <v>19407</v>
      </c>
      <c r="C10080" t="s">
        <v>19408</v>
      </c>
      <c r="D10080" s="1">
        <v>41458.414236111108</v>
      </c>
      <c r="E10080">
        <v>8</v>
      </c>
      <c r="F10080">
        <v>4</v>
      </c>
      <c r="G10080" t="s">
        <v>215</v>
      </c>
    </row>
    <row r="10081" spans="1:7" x14ac:dyDescent="0.2">
      <c r="A10081">
        <v>3.5233563511528998E+17</v>
      </c>
      <c r="B10081" t="s">
        <v>19409</v>
      </c>
      <c r="C10081" t="s">
        <v>19410</v>
      </c>
      <c r="D10081" s="1">
        <v>41458.415925925925</v>
      </c>
      <c r="E10081">
        <v>10</v>
      </c>
      <c r="F10081">
        <v>16</v>
      </c>
      <c r="G10081" t="s">
        <v>215</v>
      </c>
    </row>
    <row r="10082" spans="1:7" x14ac:dyDescent="0.2">
      <c r="A10082">
        <v>3.5233638052699699E+17</v>
      </c>
      <c r="B10082" t="s">
        <v>19411</v>
      </c>
      <c r="C10082" t="s">
        <v>19412</v>
      </c>
      <c r="D10082" s="1">
        <v>41458.417974537035</v>
      </c>
      <c r="E10082">
        <v>58</v>
      </c>
      <c r="F10082">
        <v>23</v>
      </c>
      <c r="G10082" t="s">
        <v>215</v>
      </c>
    </row>
    <row r="10083" spans="1:7" x14ac:dyDescent="0.2">
      <c r="A10083">
        <v>3.5233737905654899E+17</v>
      </c>
      <c r="B10083" t="s">
        <v>19413</v>
      </c>
      <c r="C10083" t="s">
        <v>19414</v>
      </c>
      <c r="D10083" s="1">
        <v>41458.420729166668</v>
      </c>
      <c r="E10083">
        <v>39</v>
      </c>
      <c r="F10083">
        <v>30</v>
      </c>
      <c r="G10083" t="s">
        <v>215</v>
      </c>
    </row>
    <row r="10084" spans="1:7" x14ac:dyDescent="0.2">
      <c r="A10084">
        <v>3.5233859478395597E+17</v>
      </c>
      <c r="B10084" t="s">
        <v>19415</v>
      </c>
      <c r="C10084" t="s">
        <v>19416</v>
      </c>
      <c r="D10084" s="1">
        <v>41458.424085648148</v>
      </c>
      <c r="E10084">
        <v>11</v>
      </c>
      <c r="F10084">
        <v>8</v>
      </c>
      <c r="G10084" t="s">
        <v>215</v>
      </c>
    </row>
    <row r="10085" spans="1:7" x14ac:dyDescent="0.2">
      <c r="A10085">
        <v>3.5233905245383802E+17</v>
      </c>
      <c r="B10085" t="s">
        <v>19417</v>
      </c>
      <c r="C10085" t="s">
        <v>19418</v>
      </c>
      <c r="D10085" s="1">
        <v>41458.425347222219</v>
      </c>
      <c r="E10085">
        <v>3</v>
      </c>
      <c r="F10085">
        <v>1</v>
      </c>
      <c r="G10085" t="s">
        <v>89</v>
      </c>
    </row>
    <row r="10086" spans="1:7" x14ac:dyDescent="0.2">
      <c r="A10086">
        <v>3.5233983732135501E+17</v>
      </c>
      <c r="B10086" t="s">
        <v>19419</v>
      </c>
      <c r="C10086" t="s">
        <v>19420</v>
      </c>
      <c r="D10086" s="1">
        <v>41458.427523148152</v>
      </c>
      <c r="E10086">
        <v>14</v>
      </c>
      <c r="F10086">
        <v>11</v>
      </c>
      <c r="G10086" t="s">
        <v>576</v>
      </c>
    </row>
    <row r="10087" spans="1:7" x14ac:dyDescent="0.2">
      <c r="A10087">
        <v>3.5234315118222899E+17</v>
      </c>
      <c r="B10087" t="s">
        <v>19421</v>
      </c>
      <c r="C10087" t="s">
        <v>19422</v>
      </c>
      <c r="D10087" s="1">
        <v>41458.436666666668</v>
      </c>
      <c r="E10087">
        <v>129</v>
      </c>
      <c r="F10087">
        <v>89</v>
      </c>
      <c r="G10087" t="s">
        <v>215</v>
      </c>
    </row>
    <row r="10088" spans="1:7" x14ac:dyDescent="0.2">
      <c r="A10088">
        <v>3.5234494502732998E+17</v>
      </c>
      <c r="B10088" t="s">
        <v>19423</v>
      </c>
      <c r="C10088" t="s">
        <v>19424</v>
      </c>
      <c r="D10088" s="1">
        <v>41458.441608796296</v>
      </c>
      <c r="E10088">
        <v>1</v>
      </c>
      <c r="F10088">
        <v>1</v>
      </c>
      <c r="G10088" t="s">
        <v>89</v>
      </c>
    </row>
    <row r="10089" spans="1:7" x14ac:dyDescent="0.2">
      <c r="A10089">
        <v>3.5234537843734502E+17</v>
      </c>
      <c r="B10089" t="s">
        <v>19425</v>
      </c>
      <c r="C10089" t="e">
        <f>_xlfn.SINGLE( Pourquoipas20 good idea), will create one.</f>
        <v>#NAME?</v>
      </c>
      <c r="D10089" s="1">
        <v>41458.442812499998</v>
      </c>
      <c r="E10089">
        <v>0</v>
      </c>
      <c r="F10089">
        <v>3</v>
      </c>
      <c r="G10089" t="s">
        <v>89</v>
      </c>
    </row>
    <row r="10090" spans="1:7" x14ac:dyDescent="0.2">
      <c r="A10090">
        <v>3.5234633363974099E+17</v>
      </c>
      <c r="B10090" t="s">
        <v>19426</v>
      </c>
      <c r="C10090" t="s">
        <v>19427</v>
      </c>
      <c r="D10090" s="1">
        <v>41458.445439814815</v>
      </c>
      <c r="E10090">
        <v>17</v>
      </c>
      <c r="F10090">
        <v>21</v>
      </c>
      <c r="G10090" t="s">
        <v>215</v>
      </c>
    </row>
    <row r="10091" spans="1:7" x14ac:dyDescent="0.2">
      <c r="A10091">
        <v>3.5234692533859501E+17</v>
      </c>
      <c r="B10091" t="s">
        <v>19428</v>
      </c>
      <c r="C10091" t="s">
        <v>19429</v>
      </c>
      <c r="D10091" s="1">
        <v>41458.447071759256</v>
      </c>
      <c r="E10091">
        <v>142</v>
      </c>
      <c r="F10091">
        <v>193</v>
      </c>
      <c r="G10091" t="s">
        <v>215</v>
      </c>
    </row>
    <row r="10092" spans="1:7" x14ac:dyDescent="0.2">
      <c r="A10092">
        <v>3.5234810312852602E+17</v>
      </c>
      <c r="B10092" t="s">
        <v>19430</v>
      </c>
      <c r="C10092" t="s">
        <v>19431</v>
      </c>
      <c r="D10092" s="1">
        <v>41458.450324074074</v>
      </c>
      <c r="E10092">
        <v>1</v>
      </c>
      <c r="F10092">
        <v>1</v>
      </c>
      <c r="G10092" t="s">
        <v>89</v>
      </c>
    </row>
    <row r="10093" spans="1:7" x14ac:dyDescent="0.2">
      <c r="A10093">
        <v>3.5234856166660902E+17</v>
      </c>
      <c r="B10093" t="s">
        <v>19432</v>
      </c>
      <c r="C10093" t="s">
        <v>19433</v>
      </c>
      <c r="D10093" s="1">
        <v>41458.451597222222</v>
      </c>
      <c r="E10093">
        <v>0</v>
      </c>
      <c r="F10093">
        <v>3</v>
      </c>
      <c r="G10093" t="s">
        <v>89</v>
      </c>
    </row>
    <row r="10094" spans="1:7" x14ac:dyDescent="0.2">
      <c r="A10094">
        <v>3.5234977826223302E+17</v>
      </c>
      <c r="B10094" t="s">
        <v>19434</v>
      </c>
      <c r="C10094" t="s">
        <v>19435</v>
      </c>
      <c r="D10094" s="1">
        <v>41458.454953703702</v>
      </c>
      <c r="E10094">
        <v>1</v>
      </c>
      <c r="F10094">
        <v>1</v>
      </c>
      <c r="G10094" t="e">
        <f>BornAgain8344</f>
        <v>#NAME?</v>
      </c>
    </row>
    <row r="10095" spans="1:7" x14ac:dyDescent="0.2">
      <c r="A10095">
        <v>3.5235044211569798E+17</v>
      </c>
      <c r="B10095" t="s">
        <v>19436</v>
      </c>
      <c r="C10095" t="s">
        <v>19437</v>
      </c>
      <c r="D10095" s="1">
        <v>41458.456782407404</v>
      </c>
      <c r="E10095">
        <v>28</v>
      </c>
      <c r="F10095">
        <v>21</v>
      </c>
      <c r="G10095" t="s">
        <v>19438</v>
      </c>
    </row>
    <row r="10096" spans="1:7" x14ac:dyDescent="0.2">
      <c r="A10096">
        <v>3.5235443707281798E+17</v>
      </c>
      <c r="B10096" t="s">
        <v>19439</v>
      </c>
      <c r="C10096" t="s">
        <v>19440</v>
      </c>
      <c r="D10096" s="1">
        <v>41458.467800925922</v>
      </c>
      <c r="E10096">
        <v>31</v>
      </c>
      <c r="F10096">
        <v>41</v>
      </c>
      <c r="G10096" t="s">
        <v>215</v>
      </c>
    </row>
    <row r="10097" spans="1:8" x14ac:dyDescent="0.2">
      <c r="A10097">
        <v>3.5235490551785402E+17</v>
      </c>
      <c r="B10097" t="s">
        <v>19441</v>
      </c>
      <c r="C10097" t="s">
        <v>19442</v>
      </c>
      <c r="D10097" s="1">
        <v>41458.469097222223</v>
      </c>
      <c r="E10097">
        <v>162</v>
      </c>
      <c r="F10097">
        <v>100</v>
      </c>
      <c r="G10097" t="s">
        <v>19443</v>
      </c>
    </row>
    <row r="10098" spans="1:8" x14ac:dyDescent="0.2">
      <c r="A10098">
        <v>3.52355609770856E+17</v>
      </c>
      <c r="B10098" t="s">
        <v>19444</v>
      </c>
      <c r="C10098" t="s">
        <v>19445</v>
      </c>
      <c r="D10098" s="1">
        <v>41458.471041666664</v>
      </c>
      <c r="E10098">
        <v>17</v>
      </c>
      <c r="F10098">
        <v>28</v>
      </c>
      <c r="G10098" t="s">
        <v>215</v>
      </c>
    </row>
    <row r="10099" spans="1:8" x14ac:dyDescent="0.2">
      <c r="A10099">
        <v>3.5236210276736998E+17</v>
      </c>
      <c r="B10099" t="s">
        <v>19446</v>
      </c>
      <c r="C10099" t="s">
        <v>19447</v>
      </c>
      <c r="D10099" s="1">
        <v>41458.488958333335</v>
      </c>
      <c r="E10099">
        <v>54</v>
      </c>
      <c r="F10099">
        <v>26</v>
      </c>
      <c r="G10099" t="s">
        <v>576</v>
      </c>
    </row>
    <row r="10100" spans="1:8" x14ac:dyDescent="0.2">
      <c r="A10100">
        <v>3.5236267366667002E+17</v>
      </c>
      <c r="B10100" t="s">
        <v>19448</v>
      </c>
      <c r="C10100" t="s">
        <v>19449</v>
      </c>
      <c r="D10100" s="1">
        <v>41458.490532407406</v>
      </c>
      <c r="E10100">
        <v>1</v>
      </c>
      <c r="F10100">
        <v>3</v>
      </c>
      <c r="G10100" t="s">
        <v>89</v>
      </c>
    </row>
    <row r="10101" spans="1:8" x14ac:dyDescent="0.2">
      <c r="A10101">
        <v>3.5236365687443002E+17</v>
      </c>
      <c r="B10101" t="s">
        <v>19450</v>
      </c>
      <c r="C10101" t="s">
        <v>19451</v>
      </c>
      <c r="D10101" s="1">
        <v>41458.493252314816</v>
      </c>
      <c r="E10101">
        <v>55</v>
      </c>
      <c r="F10101">
        <v>40</v>
      </c>
      <c r="G10101" t="s">
        <v>215</v>
      </c>
    </row>
    <row r="10102" spans="1:8" x14ac:dyDescent="0.2">
      <c r="A10102">
        <v>3.5236441051536102E+17</v>
      </c>
      <c r="B10102" t="s">
        <v>19452</v>
      </c>
      <c r="C10102" t="s">
        <v>19453</v>
      </c>
      <c r="D10102" s="1">
        <v>41458.495324074072</v>
      </c>
      <c r="E10102">
        <v>3</v>
      </c>
      <c r="F10102">
        <v>4</v>
      </c>
      <c r="G10102" t="s">
        <v>215</v>
      </c>
      <c r="H10102" t="s">
        <v>616</v>
      </c>
    </row>
    <row r="10103" spans="1:8" x14ac:dyDescent="0.2">
      <c r="A10103">
        <v>3.5236574650184397E+17</v>
      </c>
      <c r="B10103" t="s">
        <v>19454</v>
      </c>
      <c r="C10103" t="s">
        <v>19455</v>
      </c>
      <c r="D10103" s="1">
        <v>41458.499016203707</v>
      </c>
      <c r="E10103">
        <v>10</v>
      </c>
      <c r="F10103">
        <v>6</v>
      </c>
      <c r="G10103" t="s">
        <v>215</v>
      </c>
      <c r="H10103" t="s">
        <v>390</v>
      </c>
    </row>
    <row r="10104" spans="1:8" x14ac:dyDescent="0.2">
      <c r="A10104">
        <v>3.5236672372434502E+17</v>
      </c>
      <c r="B10104" t="s">
        <v>19456</v>
      </c>
      <c r="C10104" t="s">
        <v>19457</v>
      </c>
      <c r="D10104" s="1">
        <v>41458.501712962963</v>
      </c>
      <c r="E10104">
        <v>141</v>
      </c>
      <c r="F10104">
        <v>26</v>
      </c>
    </row>
    <row r="10105" spans="1:8" x14ac:dyDescent="0.2">
      <c r="A10105">
        <v>3.5236852821458899E+17</v>
      </c>
      <c r="B10105" t="s">
        <v>19458</v>
      </c>
      <c r="C10105" t="s">
        <v>19459</v>
      </c>
      <c r="D10105" s="1">
        <v>41458.506689814814</v>
      </c>
      <c r="E10105">
        <v>436</v>
      </c>
      <c r="F10105">
        <v>223</v>
      </c>
    </row>
    <row r="10106" spans="1:8" x14ac:dyDescent="0.2">
      <c r="A10106">
        <v>3.5236916765301101E+17</v>
      </c>
      <c r="B10106" t="s">
        <v>19460</v>
      </c>
      <c r="C10106" t="s">
        <v>19461</v>
      </c>
      <c r="D10106" s="1">
        <v>41458.508449074077</v>
      </c>
      <c r="E10106">
        <v>14</v>
      </c>
      <c r="F10106">
        <v>8</v>
      </c>
      <c r="G10106" t="s">
        <v>215</v>
      </c>
    </row>
    <row r="10107" spans="1:8" x14ac:dyDescent="0.2">
      <c r="A10107">
        <v>3.52370418750984E+17</v>
      </c>
      <c r="B10107" t="s">
        <v>19462</v>
      </c>
      <c r="C10107" t="s">
        <v>19463</v>
      </c>
      <c r="D10107" s="1">
        <v>41458.51190972222</v>
      </c>
      <c r="E10107">
        <v>12</v>
      </c>
      <c r="F10107">
        <v>10</v>
      </c>
    </row>
    <row r="10108" spans="1:8" x14ac:dyDescent="0.2">
      <c r="A10108">
        <v>3.5237090671211699E+17</v>
      </c>
      <c r="B10108" t="s">
        <v>19464</v>
      </c>
      <c r="C10108" t="s">
        <v>19465</v>
      </c>
      <c r="D10108" s="1">
        <v>41458.513252314813</v>
      </c>
      <c r="E10108">
        <v>21</v>
      </c>
      <c r="F10108">
        <v>7</v>
      </c>
      <c r="G10108" t="s">
        <v>215</v>
      </c>
    </row>
    <row r="10109" spans="1:8" x14ac:dyDescent="0.2">
      <c r="A10109">
        <v>3.5238757052671501E+17</v>
      </c>
      <c r="B10109" t="s">
        <v>19466</v>
      </c>
      <c r="C10109" t="s">
        <v>19467</v>
      </c>
      <c r="D10109" s="1">
        <v>41458.559236111112</v>
      </c>
      <c r="E10109">
        <v>13</v>
      </c>
      <c r="F10109">
        <v>11</v>
      </c>
    </row>
    <row r="10110" spans="1:8" x14ac:dyDescent="0.2">
      <c r="A10110">
        <v>3.5238848727993901E+17</v>
      </c>
      <c r="B10110" t="s">
        <v>19468</v>
      </c>
      <c r="C10110" t="s">
        <v>19469</v>
      </c>
      <c r="D10110" s="1">
        <v>41458.56177083333</v>
      </c>
      <c r="E10110">
        <v>58</v>
      </c>
      <c r="F10110">
        <v>61</v>
      </c>
    </row>
    <row r="10111" spans="1:8" x14ac:dyDescent="0.2">
      <c r="A10111">
        <v>3.5244179857408397E+17</v>
      </c>
      <c r="B10111" t="s">
        <v>19470</v>
      </c>
      <c r="C10111" t="s">
        <v>19471</v>
      </c>
      <c r="D10111" s="1">
        <v>41458.708877314813</v>
      </c>
      <c r="E10111">
        <v>1</v>
      </c>
      <c r="F10111">
        <v>2</v>
      </c>
      <c r="G10111" t="s">
        <v>89</v>
      </c>
    </row>
    <row r="10112" spans="1:8" x14ac:dyDescent="0.2">
      <c r="A10112">
        <v>3.5246725491655002E+17</v>
      </c>
      <c r="B10112" t="s">
        <v>19472</v>
      </c>
      <c r="C10112" t="s">
        <v>19473</v>
      </c>
      <c r="D10112" s="1">
        <v>41458.779120370367</v>
      </c>
      <c r="E10112">
        <v>16</v>
      </c>
      <c r="F10112">
        <v>9</v>
      </c>
      <c r="G10112" t="s">
        <v>89</v>
      </c>
    </row>
    <row r="10113" spans="1:8" x14ac:dyDescent="0.2">
      <c r="A10113">
        <v>3.5246942968834803E+17</v>
      </c>
      <c r="B10113" t="s">
        <v>19474</v>
      </c>
      <c r="C10113" t="s">
        <v>19475</v>
      </c>
      <c r="D10113" s="1">
        <v>41458.785127314812</v>
      </c>
      <c r="E10113">
        <v>193</v>
      </c>
      <c r="F10113">
        <v>72</v>
      </c>
    </row>
    <row r="10114" spans="1:8" x14ac:dyDescent="0.2">
      <c r="A10114">
        <v>3.5247744785961702E+17</v>
      </c>
      <c r="B10114" t="s">
        <v>19476</v>
      </c>
      <c r="C10114" t="s">
        <v>19477</v>
      </c>
      <c r="D10114" s="1">
        <v>41458.807245370372</v>
      </c>
      <c r="E10114">
        <v>98</v>
      </c>
      <c r="F10114">
        <v>72</v>
      </c>
      <c r="G10114" t="s">
        <v>89</v>
      </c>
    </row>
    <row r="10115" spans="1:8" x14ac:dyDescent="0.2">
      <c r="A10115">
        <v>3.5248564743032397E+17</v>
      </c>
      <c r="B10115" t="s">
        <v>19478</v>
      </c>
      <c r="C10115" t="s">
        <v>19479</v>
      </c>
      <c r="D10115" s="1">
        <v>41458.829872685186</v>
      </c>
      <c r="E10115">
        <v>39</v>
      </c>
      <c r="F10115">
        <v>20</v>
      </c>
      <c r="G10115" t="s">
        <v>215</v>
      </c>
    </row>
    <row r="10116" spans="1:8" x14ac:dyDescent="0.2">
      <c r="A10116">
        <v>3.5249326222279002E+17</v>
      </c>
      <c r="B10116" t="s">
        <v>19480</v>
      </c>
      <c r="C10116" t="s">
        <v>19481</v>
      </c>
      <c r="D10116" s="1">
        <v>41458.850891203707</v>
      </c>
      <c r="E10116">
        <v>66</v>
      </c>
      <c r="F10116">
        <v>29</v>
      </c>
    </row>
    <row r="10117" spans="1:8" x14ac:dyDescent="0.2">
      <c r="A10117">
        <v>3.5254897042327098E+17</v>
      </c>
      <c r="B10117" t="s">
        <v>19482</v>
      </c>
      <c r="C10117" t="s">
        <v>19483</v>
      </c>
      <c r="D10117" s="1">
        <v>41459.004618055558</v>
      </c>
      <c r="E10117">
        <v>3</v>
      </c>
      <c r="F10117">
        <v>1</v>
      </c>
      <c r="G10117" t="s">
        <v>89</v>
      </c>
    </row>
    <row r="10118" spans="1:8" x14ac:dyDescent="0.2">
      <c r="A10118">
        <v>3.5255749865544397E+17</v>
      </c>
      <c r="B10118" t="s">
        <v>19484</v>
      </c>
      <c r="C10118" t="s">
        <v>19485</v>
      </c>
      <c r="D10118" s="1">
        <v>41459.028148148151</v>
      </c>
      <c r="E10118">
        <v>93</v>
      </c>
      <c r="F10118">
        <v>88</v>
      </c>
      <c r="G10118" t="s">
        <v>576</v>
      </c>
      <c r="H10118" t="s">
        <v>616</v>
      </c>
    </row>
    <row r="10119" spans="1:8" x14ac:dyDescent="0.2">
      <c r="A10119">
        <v>3.5257341343445798E+17</v>
      </c>
      <c r="B10119" t="s">
        <v>19486</v>
      </c>
      <c r="C10119" t="s">
        <v>19487</v>
      </c>
      <c r="D10119" s="1">
        <v>41459.072060185186</v>
      </c>
      <c r="E10119">
        <v>18</v>
      </c>
      <c r="F10119">
        <v>22</v>
      </c>
      <c r="G10119" t="s">
        <v>576</v>
      </c>
      <c r="H10119" t="s">
        <v>390</v>
      </c>
    </row>
    <row r="10120" spans="1:8" x14ac:dyDescent="0.2">
      <c r="A10120">
        <v>3.5257495142283597E+17</v>
      </c>
      <c r="B10120" t="s">
        <v>19488</v>
      </c>
      <c r="C10120" t="s">
        <v>19489</v>
      </c>
      <c r="D10120" s="1">
        <v>41459.076307870368</v>
      </c>
      <c r="E10120">
        <v>8</v>
      </c>
      <c r="F10120">
        <v>5</v>
      </c>
      <c r="G10120" t="s">
        <v>215</v>
      </c>
    </row>
    <row r="10121" spans="1:8" x14ac:dyDescent="0.2">
      <c r="A10121">
        <v>3.5257534810752198E+17</v>
      </c>
      <c r="B10121" t="s">
        <v>19490</v>
      </c>
      <c r="C10121" t="s">
        <v>19491</v>
      </c>
      <c r="D10121" s="1">
        <v>41459.077407407407</v>
      </c>
      <c r="E10121">
        <v>16</v>
      </c>
      <c r="F10121">
        <v>25</v>
      </c>
    </row>
    <row r="10122" spans="1:8" x14ac:dyDescent="0.2">
      <c r="A10122">
        <v>3.5257604464719802E+17</v>
      </c>
      <c r="B10122" t="s">
        <v>19492</v>
      </c>
      <c r="C10122" t="s">
        <v>19493</v>
      </c>
      <c r="D10122" s="1">
        <v>41459.079328703701</v>
      </c>
      <c r="E10122">
        <v>26</v>
      </c>
      <c r="F10122">
        <v>11</v>
      </c>
      <c r="G10122" t="s">
        <v>215</v>
      </c>
      <c r="H10122" t="s">
        <v>390</v>
      </c>
    </row>
    <row r="10123" spans="1:8" x14ac:dyDescent="0.2">
      <c r="A10123">
        <v>3.5279556493038298E+17</v>
      </c>
      <c r="B10123" t="s">
        <v>19494</v>
      </c>
      <c r="C10123" t="s">
        <v>19495</v>
      </c>
      <c r="D10123" s="1">
        <v>41459.685081018521</v>
      </c>
      <c r="E10123">
        <v>6772</v>
      </c>
      <c r="F10123">
        <v>9948</v>
      </c>
    </row>
    <row r="10124" spans="1:8" x14ac:dyDescent="0.2">
      <c r="A10124">
        <v>3.5279614692779597E+17</v>
      </c>
      <c r="B10124" t="s">
        <v>19496</v>
      </c>
      <c r="C10124" t="s">
        <v>19497</v>
      </c>
      <c r="D10124" s="1">
        <v>41459.686689814815</v>
      </c>
      <c r="E10124">
        <v>2481</v>
      </c>
      <c r="F10124">
        <v>3367</v>
      </c>
    </row>
    <row r="10125" spans="1:8" x14ac:dyDescent="0.2">
      <c r="A10125">
        <v>3.5280034354705203E+17</v>
      </c>
      <c r="B10125" t="s">
        <v>19498</v>
      </c>
      <c r="C10125" t="s">
        <v>19499</v>
      </c>
      <c r="D10125" s="1">
        <v>41459.698275462964</v>
      </c>
      <c r="E10125">
        <v>113</v>
      </c>
      <c r="F10125">
        <v>169</v>
      </c>
      <c r="G10125" t="s">
        <v>215</v>
      </c>
      <c r="H10125" t="s">
        <v>390</v>
      </c>
    </row>
    <row r="10126" spans="1:8" x14ac:dyDescent="0.2">
      <c r="A10126">
        <v>3.5280179107267699E+17</v>
      </c>
      <c r="B10126" t="s">
        <v>19500</v>
      </c>
      <c r="C10126" t="s">
        <v>19501</v>
      </c>
      <c r="D10126" s="1">
        <v>41459.702268518522</v>
      </c>
      <c r="E10126">
        <v>102</v>
      </c>
      <c r="F10126">
        <v>68</v>
      </c>
      <c r="G10126" t="s">
        <v>215</v>
      </c>
    </row>
    <row r="10127" spans="1:8" x14ac:dyDescent="0.2">
      <c r="A10127">
        <v>3.52802312475E+17</v>
      </c>
      <c r="B10127" t="s">
        <v>19502</v>
      </c>
      <c r="C10127" t="s">
        <v>19503</v>
      </c>
      <c r="D10127" s="1">
        <v>41459.703703703701</v>
      </c>
      <c r="E10127">
        <v>20</v>
      </c>
      <c r="F10127">
        <v>15</v>
      </c>
      <c r="G10127" t="s">
        <v>19504</v>
      </c>
    </row>
    <row r="10128" spans="1:8" x14ac:dyDescent="0.2">
      <c r="A10128">
        <v>3.5280337291249203E+17</v>
      </c>
      <c r="B10128" t="s">
        <v>19505</v>
      </c>
      <c r="C10128" t="e">
        <f>_xlfn.SINGLE( ninetek Then why do You follow me like a little puppy), moron?</f>
        <v>#NAME?</v>
      </c>
      <c r="D10128" s="1">
        <v>41459.706631944442</v>
      </c>
      <c r="E10128">
        <v>2353</v>
      </c>
      <c r="F10128">
        <v>4201</v>
      </c>
      <c r="G10128" t="s">
        <v>89</v>
      </c>
    </row>
    <row r="10129" spans="1:8" x14ac:dyDescent="0.2">
      <c r="A10129">
        <v>3.5280433597500602E+17</v>
      </c>
      <c r="B10129" t="s">
        <v>19506</v>
      </c>
      <c r="C10129" t="s">
        <v>19507</v>
      </c>
      <c r="D10129" s="1">
        <v>41459.709293981483</v>
      </c>
      <c r="E10129">
        <v>31</v>
      </c>
      <c r="F10129">
        <v>14</v>
      </c>
      <c r="G10129" t="s">
        <v>215</v>
      </c>
    </row>
    <row r="10130" spans="1:8" x14ac:dyDescent="0.2">
      <c r="A10130">
        <v>3.5280481839966598E+17</v>
      </c>
      <c r="B10130" t="s">
        <v>19508</v>
      </c>
      <c r="C10130" t="s">
        <v>19509</v>
      </c>
      <c r="D10130" s="1">
        <v>41459.710625</v>
      </c>
      <c r="E10130">
        <v>10</v>
      </c>
      <c r="F10130">
        <v>6</v>
      </c>
      <c r="G10130" t="s">
        <v>215</v>
      </c>
    </row>
    <row r="10131" spans="1:8" x14ac:dyDescent="0.2">
      <c r="A10131">
        <v>3.5280554643016902E+17</v>
      </c>
      <c r="B10131" t="s">
        <v>19510</v>
      </c>
      <c r="C10131" t="s">
        <v>19511</v>
      </c>
      <c r="D10131" s="1">
        <v>41459.712627314817</v>
      </c>
      <c r="E10131">
        <v>48</v>
      </c>
      <c r="F10131">
        <v>38</v>
      </c>
      <c r="G10131" t="s">
        <v>576</v>
      </c>
    </row>
    <row r="10132" spans="1:8" x14ac:dyDescent="0.2">
      <c r="A10132">
        <v>3.5280612455627098E+17</v>
      </c>
      <c r="B10132" t="s">
        <v>19512</v>
      </c>
      <c r="C10132" t="s">
        <v>19513</v>
      </c>
      <c r="D10132" s="1">
        <v>41459.714224537034</v>
      </c>
      <c r="E10132">
        <v>30</v>
      </c>
      <c r="F10132">
        <v>9</v>
      </c>
      <c r="G10132" t="s">
        <v>576</v>
      </c>
    </row>
    <row r="10133" spans="1:8" x14ac:dyDescent="0.2">
      <c r="A10133">
        <v>3.5320245244461798E+17</v>
      </c>
      <c r="B10133" t="s">
        <v>19514</v>
      </c>
      <c r="C10133" t="s">
        <v>19515</v>
      </c>
      <c r="D10133" s="1">
        <v>41460.807881944442</v>
      </c>
      <c r="E10133">
        <v>47</v>
      </c>
      <c r="F10133">
        <v>74</v>
      </c>
      <c r="G10133" t="s">
        <v>215</v>
      </c>
    </row>
    <row r="10134" spans="1:8" x14ac:dyDescent="0.2">
      <c r="A10134">
        <v>3.5321623029704698E+17</v>
      </c>
      <c r="B10134" t="s">
        <v>19516</v>
      </c>
      <c r="C10134" t="s">
        <v>19517</v>
      </c>
      <c r="D10134" s="1">
        <v>41460.845902777779</v>
      </c>
      <c r="E10134">
        <v>85</v>
      </c>
      <c r="F10134">
        <v>41</v>
      </c>
      <c r="G10134" t="s">
        <v>19518</v>
      </c>
    </row>
    <row r="10135" spans="1:8" x14ac:dyDescent="0.2">
      <c r="A10135">
        <v>3.5321759062307597E+17</v>
      </c>
      <c r="B10135" t="s">
        <v>19519</v>
      </c>
      <c r="C10135" t="s">
        <v>19520</v>
      </c>
      <c r="D10135" s="1">
        <v>41460.849652777775</v>
      </c>
      <c r="E10135">
        <v>28</v>
      </c>
      <c r="F10135">
        <v>18</v>
      </c>
      <c r="G10135" t="e">
        <f>_xlfn.SINGLE( _xlfn.SINGLE( _xlfn.SINGLE(AsadTMoosvi)))</f>
        <v>#NAME?</v>
      </c>
    </row>
    <row r="10136" spans="1:8" x14ac:dyDescent="0.2">
      <c r="A10136">
        <v>3.5321886204246003E+17</v>
      </c>
      <c r="B10136" t="s">
        <v>19521</v>
      </c>
      <c r="C10136" t="s">
        <v>19522</v>
      </c>
      <c r="D10136" s="1">
        <v>41460.853159722225</v>
      </c>
      <c r="E10136">
        <v>15</v>
      </c>
      <c r="F10136">
        <v>5</v>
      </c>
      <c r="G10136" t="s">
        <v>215</v>
      </c>
    </row>
    <row r="10137" spans="1:8" x14ac:dyDescent="0.2">
      <c r="A10137">
        <v>3.53219898182344E+17</v>
      </c>
      <c r="B10137" t="s">
        <v>19523</v>
      </c>
      <c r="C10137" t="s">
        <v>19524</v>
      </c>
      <c r="D10137" s="1">
        <v>41460.85601851852</v>
      </c>
      <c r="E10137">
        <v>40</v>
      </c>
      <c r="F10137">
        <v>36</v>
      </c>
      <c r="G10137" t="s">
        <v>215</v>
      </c>
    </row>
    <row r="10138" spans="1:8" x14ac:dyDescent="0.2">
      <c r="A10138">
        <v>3.5322032840887898E+17</v>
      </c>
      <c r="B10138" t="s">
        <v>19525</v>
      </c>
      <c r="C10138" t="s">
        <v>19526</v>
      </c>
      <c r="D10138" s="1">
        <v>41460.857210648152</v>
      </c>
      <c r="E10138">
        <v>114</v>
      </c>
      <c r="F10138">
        <v>168</v>
      </c>
      <c r="G10138" t="s">
        <v>215</v>
      </c>
      <c r="H10138" t="s">
        <v>390</v>
      </c>
    </row>
    <row r="10139" spans="1:8" x14ac:dyDescent="0.2">
      <c r="A10139">
        <v>3.5322501956173798E+17</v>
      </c>
      <c r="B10139" t="s">
        <v>19527</v>
      </c>
      <c r="C10139" t="s">
        <v>19528</v>
      </c>
      <c r="D10139" s="1">
        <v>41460.870150462964</v>
      </c>
      <c r="E10139">
        <v>60</v>
      </c>
      <c r="F10139">
        <v>39</v>
      </c>
      <c r="G10139" t="s">
        <v>215</v>
      </c>
    </row>
    <row r="10140" spans="1:8" x14ac:dyDescent="0.2">
      <c r="A10140">
        <v>3.5322579665722502E+17</v>
      </c>
      <c r="B10140" t="s">
        <v>19529</v>
      </c>
      <c r="C10140" t="s">
        <v>19530</v>
      </c>
      <c r="D10140" s="1">
        <v>41460.872303240743</v>
      </c>
      <c r="E10140">
        <v>108</v>
      </c>
      <c r="F10140">
        <v>28</v>
      </c>
    </row>
    <row r="10141" spans="1:8" x14ac:dyDescent="0.2">
      <c r="A10141">
        <v>3.5322680013607302E+17</v>
      </c>
      <c r="B10141" t="s">
        <v>19531</v>
      </c>
      <c r="C10141" t="s">
        <v>19532</v>
      </c>
      <c r="D10141" s="1">
        <v>41460.875069444446</v>
      </c>
      <c r="E10141">
        <v>17</v>
      </c>
      <c r="F10141">
        <v>11</v>
      </c>
      <c r="G10141" t="s">
        <v>215</v>
      </c>
    </row>
    <row r="10142" spans="1:8" x14ac:dyDescent="0.2">
      <c r="A10142">
        <v>3.5324365779042701E+17</v>
      </c>
      <c r="B10142" t="s">
        <v>19533</v>
      </c>
      <c r="C10142" t="s">
        <v>19534</v>
      </c>
      <c r="D10142" s="1">
        <v>41460.921585648146</v>
      </c>
      <c r="E10142">
        <v>2</v>
      </c>
      <c r="F10142">
        <v>1</v>
      </c>
      <c r="G10142" t="s">
        <v>89</v>
      </c>
    </row>
    <row r="10143" spans="1:8" x14ac:dyDescent="0.2">
      <c r="A10143">
        <v>3.53244560689872E+17</v>
      </c>
      <c r="B10143" t="s">
        <v>19535</v>
      </c>
      <c r="C10143" t="s">
        <v>19536</v>
      </c>
      <c r="D10143" s="1">
        <v>41460.924074074072</v>
      </c>
      <c r="E10143">
        <v>2</v>
      </c>
      <c r="F10143">
        <v>0</v>
      </c>
      <c r="G10143" t="e">
        <f>lulabel3766</f>
        <v>#NAME?</v>
      </c>
    </row>
    <row r="10144" spans="1:8" x14ac:dyDescent="0.2">
      <c r="A10144">
        <v>3.5324645874664198E+17</v>
      </c>
      <c r="B10144" t="s">
        <v>19537</v>
      </c>
      <c r="C10144" t="s">
        <v>19538</v>
      </c>
      <c r="D10144" s="1">
        <v>41460.92931712963</v>
      </c>
      <c r="E10144">
        <v>41</v>
      </c>
      <c r="F10144">
        <v>35</v>
      </c>
      <c r="G10144" t="s">
        <v>215</v>
      </c>
    </row>
    <row r="10145" spans="1:8" x14ac:dyDescent="0.2">
      <c r="A10145">
        <v>3.5324720964448998E+17</v>
      </c>
      <c r="B10145" t="s">
        <v>19539</v>
      </c>
      <c r="C10145" t="s">
        <v>19540</v>
      </c>
      <c r="D10145" s="1">
        <v>41460.931388888886</v>
      </c>
      <c r="E10145">
        <v>28</v>
      </c>
      <c r="F10145">
        <v>31</v>
      </c>
      <c r="G10145" t="s">
        <v>215</v>
      </c>
    </row>
    <row r="10146" spans="1:8" x14ac:dyDescent="0.2">
      <c r="A10146">
        <v>3.5324946016542298E+17</v>
      </c>
      <c r="B10146" t="s">
        <v>19541</v>
      </c>
      <c r="C10146" t="s">
        <v>19542</v>
      </c>
      <c r="D10146" s="1">
        <v>41460.937604166669</v>
      </c>
      <c r="E10146">
        <v>18</v>
      </c>
      <c r="F10146">
        <v>12</v>
      </c>
      <c r="G10146" t="s">
        <v>576</v>
      </c>
    </row>
    <row r="10147" spans="1:8" x14ac:dyDescent="0.2">
      <c r="A10147">
        <v>3.5324968979936E+17</v>
      </c>
      <c r="B10147" t="s">
        <v>19543</v>
      </c>
      <c r="C10147" t="s">
        <v>19544</v>
      </c>
      <c r="D10147" s="1">
        <v>41460.93822916667</v>
      </c>
      <c r="E10147">
        <v>26</v>
      </c>
      <c r="F10147">
        <v>14</v>
      </c>
      <c r="G10147" t="s">
        <v>215</v>
      </c>
    </row>
    <row r="10148" spans="1:8" x14ac:dyDescent="0.2">
      <c r="A10148">
        <v>3.5325014144620902E+17</v>
      </c>
      <c r="B10148" t="s">
        <v>19545</v>
      </c>
      <c r="C10148" t="s">
        <v>19546</v>
      </c>
      <c r="D10148" s="1">
        <v>41460.939479166664</v>
      </c>
      <c r="E10148">
        <v>11</v>
      </c>
      <c r="F10148">
        <v>6</v>
      </c>
      <c r="G10148" t="s">
        <v>576</v>
      </c>
    </row>
    <row r="10149" spans="1:8" x14ac:dyDescent="0.2">
      <c r="A10149">
        <v>3.5325080220847699E+17</v>
      </c>
      <c r="B10149" t="s">
        <v>19547</v>
      </c>
      <c r="C10149" t="s">
        <v>19548</v>
      </c>
      <c r="D10149" s="1">
        <v>41460.941296296296</v>
      </c>
      <c r="E10149">
        <v>97</v>
      </c>
      <c r="F10149">
        <v>29</v>
      </c>
      <c r="G10149" t="s">
        <v>215</v>
      </c>
    </row>
    <row r="10150" spans="1:8" x14ac:dyDescent="0.2">
      <c r="A10150">
        <v>3.5331935256668499E+17</v>
      </c>
      <c r="B10150" t="s">
        <v>19549</v>
      </c>
      <c r="C10150" t="s">
        <v>19550</v>
      </c>
      <c r="D10150" s="1">
        <v>41461.130462962959</v>
      </c>
      <c r="E10150">
        <v>163</v>
      </c>
      <c r="F10150">
        <v>136</v>
      </c>
    </row>
    <row r="10151" spans="1:8" x14ac:dyDescent="0.2">
      <c r="A10151">
        <v>3.53319755173736E+17</v>
      </c>
      <c r="B10151" t="s">
        <v>19551</v>
      </c>
      <c r="C10151" t="s">
        <v>19552</v>
      </c>
      <c r="D10151" s="1">
        <v>41461.131574074076</v>
      </c>
      <c r="E10151">
        <v>417</v>
      </c>
      <c r="F10151">
        <v>221</v>
      </c>
    </row>
    <row r="10152" spans="1:8" x14ac:dyDescent="0.2">
      <c r="A10152">
        <v>3.5332062912827802E+17</v>
      </c>
      <c r="B10152" t="s">
        <v>19553</v>
      </c>
      <c r="C10152" t="s">
        <v>19554</v>
      </c>
      <c r="D10152" s="1">
        <v>41461.133993055555</v>
      </c>
      <c r="E10152">
        <v>205</v>
      </c>
      <c r="F10152">
        <v>233</v>
      </c>
      <c r="G10152" t="s">
        <v>215</v>
      </c>
    </row>
    <row r="10153" spans="1:8" x14ac:dyDescent="0.2">
      <c r="A10153">
        <v>3.5332120176820198E+17</v>
      </c>
      <c r="B10153" t="s">
        <v>19555</v>
      </c>
      <c r="C10153" t="s">
        <v>19556</v>
      </c>
      <c r="D10153" s="1">
        <v>41461.135567129626</v>
      </c>
      <c r="E10153">
        <v>81</v>
      </c>
      <c r="F10153">
        <v>45</v>
      </c>
      <c r="G10153" t="s">
        <v>19557</v>
      </c>
    </row>
    <row r="10154" spans="1:8" x14ac:dyDescent="0.2">
      <c r="A10154">
        <v>3.5332270232241299E+17</v>
      </c>
      <c r="B10154" t="s">
        <v>19558</v>
      </c>
      <c r="C10154" t="s">
        <v>19559</v>
      </c>
      <c r="D10154" s="1">
        <v>41461.139710648145</v>
      </c>
      <c r="E10154">
        <v>2</v>
      </c>
      <c r="F10154">
        <v>1</v>
      </c>
      <c r="G10154" t="s">
        <v>89</v>
      </c>
    </row>
    <row r="10155" spans="1:8" x14ac:dyDescent="0.2">
      <c r="A10155">
        <v>3.5332288568898701E+17</v>
      </c>
      <c r="B10155" t="s">
        <v>19560</v>
      </c>
      <c r="C10155" t="s">
        <v>19561</v>
      </c>
      <c r="D10155" s="1">
        <v>41461.140219907407</v>
      </c>
      <c r="E10155">
        <v>1984</v>
      </c>
      <c r="F10155">
        <v>2086</v>
      </c>
      <c r="G10155" t="s">
        <v>215</v>
      </c>
    </row>
    <row r="10156" spans="1:8" x14ac:dyDescent="0.2">
      <c r="A10156">
        <v>3.5332347940110298E+17</v>
      </c>
      <c r="B10156" t="s">
        <v>19562</v>
      </c>
      <c r="C10156" t="s">
        <v>19563</v>
      </c>
      <c r="D10156" s="1">
        <v>41461.141851851855</v>
      </c>
      <c r="E10156">
        <v>27</v>
      </c>
      <c r="F10156">
        <v>60</v>
      </c>
      <c r="G10156" t="s">
        <v>215</v>
      </c>
    </row>
    <row r="10157" spans="1:8" x14ac:dyDescent="0.2">
      <c r="A10157">
        <v>3.5332419371624E+17</v>
      </c>
      <c r="B10157" t="s">
        <v>19564</v>
      </c>
      <c r="C10157" t="s">
        <v>19565</v>
      </c>
      <c r="D10157" s="1">
        <v>41461.143819444442</v>
      </c>
      <c r="E10157">
        <v>4</v>
      </c>
      <c r="F10157">
        <v>9</v>
      </c>
      <c r="G10157" t="s">
        <v>89</v>
      </c>
    </row>
    <row r="10158" spans="1:8" x14ac:dyDescent="0.2">
      <c r="A10158">
        <v>3.5332525847807501E+17</v>
      </c>
      <c r="B10158" t="s">
        <v>19566</v>
      </c>
      <c r="C10158" t="s">
        <v>19567</v>
      </c>
      <c r="D10158" s="1">
        <v>41461.14675925926</v>
      </c>
      <c r="E10158">
        <v>6</v>
      </c>
      <c r="F10158">
        <v>8</v>
      </c>
      <c r="G10158" t="e">
        <f>_xlfn.SINGLE( _xlfn.SINGLE( _xlfn.SINGLE(stevemit30)))</f>
        <v>#NAME?</v>
      </c>
    </row>
    <row r="10159" spans="1:8" x14ac:dyDescent="0.2">
      <c r="A10159">
        <v>3.5332586290243098E+17</v>
      </c>
      <c r="B10159" t="s">
        <v>19568</v>
      </c>
      <c r="C10159" t="s">
        <v>19569</v>
      </c>
      <c r="D10159" s="1">
        <v>41461.148425925923</v>
      </c>
      <c r="E10159">
        <v>10</v>
      </c>
      <c r="F10159">
        <v>9</v>
      </c>
      <c r="G10159" t="s">
        <v>215</v>
      </c>
      <c r="H10159" t="s">
        <v>390</v>
      </c>
    </row>
    <row r="10160" spans="1:8" x14ac:dyDescent="0.2">
      <c r="A10160">
        <v>3.5332647481783898E+17</v>
      </c>
      <c r="B10160" t="s">
        <v>19570</v>
      </c>
      <c r="C10160" t="s">
        <v>19571</v>
      </c>
      <c r="D10160" s="1">
        <v>41461.15011574074</v>
      </c>
      <c r="E10160">
        <v>11</v>
      </c>
      <c r="F10160">
        <v>7</v>
      </c>
      <c r="G10160" t="s">
        <v>215</v>
      </c>
    </row>
    <row r="10161" spans="1:7" x14ac:dyDescent="0.2">
      <c r="A10161">
        <v>3.5332676777738598E+17</v>
      </c>
      <c r="B10161" t="s">
        <v>19572</v>
      </c>
      <c r="C10161" t="s">
        <v>19573</v>
      </c>
      <c r="D10161" s="1">
        <v>41461.150925925926</v>
      </c>
      <c r="E10161">
        <v>11</v>
      </c>
      <c r="F10161">
        <v>9</v>
      </c>
      <c r="G10161" t="s">
        <v>14001</v>
      </c>
    </row>
    <row r="10162" spans="1:7" x14ac:dyDescent="0.2">
      <c r="A10162">
        <v>3.5333836257008397E+17</v>
      </c>
      <c r="B10162" t="s">
        <v>19574</v>
      </c>
      <c r="C10162" t="s">
        <v>19575</v>
      </c>
      <c r="D10162" s="1">
        <v>41461.182928240742</v>
      </c>
      <c r="E10162">
        <v>43</v>
      </c>
      <c r="F10162">
        <v>29</v>
      </c>
      <c r="G10162" t="s">
        <v>19576</v>
      </c>
    </row>
    <row r="10163" spans="1:7" x14ac:dyDescent="0.2">
      <c r="A10163">
        <v>3.5334356760487898E+17</v>
      </c>
      <c r="B10163" t="s">
        <v>19577</v>
      </c>
      <c r="C10163" t="s">
        <v>19578</v>
      </c>
      <c r="D10163" s="1">
        <v>41461.197280092594</v>
      </c>
      <c r="E10163">
        <v>27</v>
      </c>
      <c r="F10163">
        <v>27</v>
      </c>
      <c r="G10163" t="s">
        <v>19579</v>
      </c>
    </row>
    <row r="10164" spans="1:7" x14ac:dyDescent="0.2">
      <c r="A10164">
        <v>3.5335249394783002E+17</v>
      </c>
      <c r="B10164" t="s">
        <v>19580</v>
      </c>
      <c r="C10164" t="s">
        <v>19581</v>
      </c>
      <c r="D10164" s="1">
        <v>41461.221921296295</v>
      </c>
      <c r="E10164">
        <v>188</v>
      </c>
      <c r="F10164">
        <v>128</v>
      </c>
    </row>
    <row r="10165" spans="1:7" x14ac:dyDescent="0.2">
      <c r="A10165">
        <v>3.5335296300104E+17</v>
      </c>
      <c r="B10165" t="s">
        <v>19582</v>
      </c>
      <c r="C10165" t="e">
        <f xml:space="preserve"> BeccaPiano Thank You Becca.</f>
        <v>#NAME?</v>
      </c>
      <c r="D10165" s="1">
        <v>41461.223217592589</v>
      </c>
      <c r="E10165">
        <v>2</v>
      </c>
      <c r="F10165">
        <v>1</v>
      </c>
      <c r="G10165" t="s">
        <v>89</v>
      </c>
    </row>
    <row r="10166" spans="1:7" x14ac:dyDescent="0.2">
      <c r="A10166">
        <v>3.5335388762696E+17</v>
      </c>
      <c r="B10166" t="s">
        <v>19583</v>
      </c>
      <c r="C10166" t="s">
        <v>19584</v>
      </c>
      <c r="D10166" s="1">
        <v>41461.225763888891</v>
      </c>
      <c r="E10166">
        <v>10</v>
      </c>
      <c r="F10166">
        <v>10</v>
      </c>
      <c r="G10166" t="s">
        <v>215</v>
      </c>
    </row>
    <row r="10167" spans="1:7" x14ac:dyDescent="0.2">
      <c r="A10167">
        <v>3.5335483911321101E+17</v>
      </c>
      <c r="B10167" t="s">
        <v>19585</v>
      </c>
      <c r="C10167" t="s">
        <v>19586</v>
      </c>
      <c r="D10167" s="1">
        <v>41461.228391203702</v>
      </c>
      <c r="E10167">
        <v>27</v>
      </c>
      <c r="F10167">
        <v>13</v>
      </c>
      <c r="G10167" t="s">
        <v>215</v>
      </c>
    </row>
    <row r="10168" spans="1:7" x14ac:dyDescent="0.2">
      <c r="A10168">
        <v>3.5346608025516403E+17</v>
      </c>
      <c r="B10168" t="s">
        <v>19587</v>
      </c>
      <c r="C10168" t="s">
        <v>19588</v>
      </c>
      <c r="D10168" s="1">
        <v>41461.535358796296</v>
      </c>
      <c r="E10168">
        <v>14</v>
      </c>
      <c r="F10168">
        <v>4</v>
      </c>
      <c r="G10168" t="s">
        <v>576</v>
      </c>
    </row>
    <row r="10169" spans="1:7" x14ac:dyDescent="0.2">
      <c r="A10169">
        <v>3.53466755181592E+17</v>
      </c>
      <c r="B10169" t="s">
        <v>19589</v>
      </c>
      <c r="C10169" t="s">
        <v>19590</v>
      </c>
      <c r="D10169" s="1">
        <v>41461.537222222221</v>
      </c>
      <c r="E10169">
        <v>2</v>
      </c>
      <c r="F10169">
        <v>2</v>
      </c>
      <c r="G10169" t="s">
        <v>89</v>
      </c>
    </row>
    <row r="10170" spans="1:7" x14ac:dyDescent="0.2">
      <c r="A10170">
        <v>3.5346713373430502E+17</v>
      </c>
      <c r="B10170" t="s">
        <v>19591</v>
      </c>
      <c r="C10170" t="s">
        <v>19592</v>
      </c>
      <c r="D10170" s="1">
        <v>41461.538263888891</v>
      </c>
      <c r="E10170">
        <v>40</v>
      </c>
      <c r="F10170">
        <v>12</v>
      </c>
      <c r="G10170" t="s">
        <v>487</v>
      </c>
    </row>
    <row r="10171" spans="1:7" x14ac:dyDescent="0.2">
      <c r="A10171">
        <v>3.5346829120700403E+17</v>
      </c>
      <c r="B10171" t="s">
        <v>19593</v>
      </c>
      <c r="C10171" t="e">
        <f xml:space="preserve"> craig_longislnd Thanks Craig.</f>
        <v>#NAME?</v>
      </c>
      <c r="D10171" s="1">
        <v>41461.541458333333</v>
      </c>
      <c r="E10171">
        <v>3</v>
      </c>
      <c r="F10171">
        <v>0</v>
      </c>
      <c r="G10171" t="s">
        <v>89</v>
      </c>
    </row>
    <row r="10172" spans="1:7" x14ac:dyDescent="0.2">
      <c r="A10172">
        <v>3.5357740272465101E+17</v>
      </c>
      <c r="B10172" t="s">
        <v>19594</v>
      </c>
      <c r="C10172" t="s">
        <v>19595</v>
      </c>
      <c r="D10172" s="1">
        <v>41461.842546296299</v>
      </c>
      <c r="E10172">
        <v>7</v>
      </c>
      <c r="F10172">
        <v>6</v>
      </c>
      <c r="G10172" t="s">
        <v>19596</v>
      </c>
    </row>
    <row r="10173" spans="1:7" x14ac:dyDescent="0.2">
      <c r="A10173">
        <v>3.5357763350364902E+17</v>
      </c>
      <c r="B10173" t="s">
        <v>19597</v>
      </c>
      <c r="C10173" t="s">
        <v>19598</v>
      </c>
      <c r="D10173" s="1">
        <v>41461.843182870369</v>
      </c>
      <c r="E10173">
        <v>5</v>
      </c>
      <c r="F10173">
        <v>4</v>
      </c>
      <c r="G10173" t="s">
        <v>215</v>
      </c>
    </row>
    <row r="10174" spans="1:7" x14ac:dyDescent="0.2">
      <c r="A10174">
        <v>3.5357808686596902E+17</v>
      </c>
      <c r="B10174" t="s">
        <v>19599</v>
      </c>
      <c r="C10174" t="s">
        <v>19600</v>
      </c>
      <c r="D10174" s="1">
        <v>41461.84443287037</v>
      </c>
      <c r="E10174">
        <v>34</v>
      </c>
      <c r="F10174">
        <v>32</v>
      </c>
      <c r="G10174" t="s">
        <v>215</v>
      </c>
    </row>
    <row r="10175" spans="1:7" x14ac:dyDescent="0.2">
      <c r="A10175">
        <v>3.53578420166336E+17</v>
      </c>
      <c r="B10175" t="s">
        <v>19601</v>
      </c>
      <c r="C10175" t="s">
        <v>19602</v>
      </c>
      <c r="D10175" s="1">
        <v>41461.845358796294</v>
      </c>
      <c r="E10175">
        <v>5</v>
      </c>
      <c r="F10175">
        <v>2</v>
      </c>
      <c r="G10175" t="s">
        <v>215</v>
      </c>
    </row>
    <row r="10176" spans="1:7" x14ac:dyDescent="0.2">
      <c r="A10176">
        <v>3.5357923842470701E+17</v>
      </c>
      <c r="B10176" t="s">
        <v>19603</v>
      </c>
      <c r="C10176" t="s">
        <v>19604</v>
      </c>
      <c r="D10176" s="1">
        <v>41461.847615740742</v>
      </c>
      <c r="E10176">
        <v>1</v>
      </c>
      <c r="F10176">
        <v>0</v>
      </c>
      <c r="G10176" t="s">
        <v>89</v>
      </c>
    </row>
    <row r="10177" spans="1:8" x14ac:dyDescent="0.2">
      <c r="A10177">
        <v>3.5358263742576602E+17</v>
      </c>
      <c r="B10177" t="s">
        <v>19605</v>
      </c>
      <c r="C10177" t="s">
        <v>19606</v>
      </c>
      <c r="D10177" s="1">
        <v>41461.856990740744</v>
      </c>
      <c r="E10177">
        <v>13</v>
      </c>
      <c r="F10177">
        <v>11</v>
      </c>
      <c r="G10177" t="e">
        <f>_xlfn.SINGLE( _xlfn.SINGLE( _xlfn.SINGLE(having)))</f>
        <v>#NAME?</v>
      </c>
    </row>
    <row r="10178" spans="1:8" x14ac:dyDescent="0.2">
      <c r="A10178">
        <v>3.5358369556478298E+17</v>
      </c>
      <c r="B10178" t="s">
        <v>19607</v>
      </c>
      <c r="C10178" t="s">
        <v>19608</v>
      </c>
      <c r="D10178" s="1">
        <v>41461.859907407408</v>
      </c>
      <c r="E10178">
        <v>14</v>
      </c>
      <c r="F10178">
        <v>9</v>
      </c>
      <c r="G10178" t="s">
        <v>215</v>
      </c>
      <c r="H10178" t="s">
        <v>390</v>
      </c>
    </row>
    <row r="10179" spans="1:8" x14ac:dyDescent="0.2">
      <c r="A10179">
        <v>3.53584617351168E+17</v>
      </c>
      <c r="B10179" t="s">
        <v>19609</v>
      </c>
      <c r="C10179" t="s">
        <v>19610</v>
      </c>
      <c r="D10179" s="1">
        <v>41461.862453703703</v>
      </c>
      <c r="E10179">
        <v>48</v>
      </c>
      <c r="F10179">
        <v>84</v>
      </c>
      <c r="G10179" t="s">
        <v>215</v>
      </c>
    </row>
    <row r="10180" spans="1:8" x14ac:dyDescent="0.2">
      <c r="A10180">
        <v>3.5358615077611898E+17</v>
      </c>
      <c r="B10180" t="s">
        <v>19611</v>
      </c>
      <c r="C10180" t="s">
        <v>19612</v>
      </c>
      <c r="D10180" s="1">
        <v>41461.866689814815</v>
      </c>
      <c r="E10180">
        <v>7</v>
      </c>
      <c r="F10180">
        <v>4</v>
      </c>
      <c r="G10180" t="s">
        <v>19613</v>
      </c>
    </row>
    <row r="10181" spans="1:8" x14ac:dyDescent="0.2">
      <c r="A10181">
        <v>3.5358687318626701E+17</v>
      </c>
      <c r="B10181" t="s">
        <v>19614</v>
      </c>
      <c r="C10181" t="s">
        <v>19615</v>
      </c>
      <c r="D10181" s="1">
        <v>41461.868680555555</v>
      </c>
      <c r="E10181">
        <v>25</v>
      </c>
      <c r="F10181">
        <v>7</v>
      </c>
      <c r="G10181" t="s">
        <v>215</v>
      </c>
    </row>
    <row r="10182" spans="1:8" x14ac:dyDescent="0.2">
      <c r="A10182">
        <v>3.5358704055997197E+17</v>
      </c>
      <c r="B10182" t="s">
        <v>19616</v>
      </c>
      <c r="C10182" t="s">
        <v>19617</v>
      </c>
      <c r="D10182" s="1">
        <v>41461.869143518517</v>
      </c>
      <c r="E10182">
        <v>27</v>
      </c>
      <c r="F10182">
        <v>19</v>
      </c>
      <c r="G10182" t="s">
        <v>215</v>
      </c>
    </row>
    <row r="10183" spans="1:8" x14ac:dyDescent="0.2">
      <c r="A10183">
        <v>3.5358783750288902E+17</v>
      </c>
      <c r="B10183" t="s">
        <v>19618</v>
      </c>
      <c r="C10183" t="s">
        <v>19619</v>
      </c>
      <c r="D10183" s="1">
        <v>41461.871342592596</v>
      </c>
      <c r="E10183">
        <v>13</v>
      </c>
      <c r="F10183">
        <v>5</v>
      </c>
      <c r="G10183" t="s">
        <v>215</v>
      </c>
    </row>
    <row r="10184" spans="1:8" x14ac:dyDescent="0.2">
      <c r="A10184">
        <v>3.5358844035858803E+17</v>
      </c>
      <c r="B10184" t="s">
        <v>19620</v>
      </c>
      <c r="C10184" t="s">
        <v>19621</v>
      </c>
      <c r="D10184" s="1">
        <v>41461.87300925926</v>
      </c>
      <c r="E10184">
        <v>11</v>
      </c>
      <c r="F10184">
        <v>3</v>
      </c>
      <c r="G10184" t="e">
        <f>_xlfn.SINGLE(nicko7785 _xlfn.SINGLE( _xlfn.SINGLE(TrumpSoHo)))</f>
        <v>#NAME?</v>
      </c>
    </row>
    <row r="10185" spans="1:8" x14ac:dyDescent="0.2">
      <c r="A10185">
        <v>3.5360210598822701E+17</v>
      </c>
      <c r="B10185" t="s">
        <v>19622</v>
      </c>
      <c r="C10185" t="s">
        <v>19623</v>
      </c>
      <c r="D10185" s="1">
        <v>41461.910717592589</v>
      </c>
      <c r="E10185">
        <v>62</v>
      </c>
      <c r="F10185">
        <v>44</v>
      </c>
    </row>
    <row r="10186" spans="1:8" x14ac:dyDescent="0.2">
      <c r="A10186">
        <v>3.5360320296648698E+17</v>
      </c>
      <c r="B10186" t="s">
        <v>19624</v>
      </c>
      <c r="C10186" t="s">
        <v>19625</v>
      </c>
      <c r="D10186" s="1">
        <v>41461.913738425923</v>
      </c>
      <c r="E10186">
        <v>3</v>
      </c>
      <c r="F10186">
        <v>5</v>
      </c>
      <c r="G10186" t="s">
        <v>89</v>
      </c>
    </row>
    <row r="10187" spans="1:8" x14ac:dyDescent="0.2">
      <c r="A10187">
        <v>3.5360352774823898E+17</v>
      </c>
      <c r="B10187" t="s">
        <v>19626</v>
      </c>
      <c r="C10187" t="s">
        <v>19627</v>
      </c>
      <c r="D10187" s="1">
        <v>41461.914641203701</v>
      </c>
      <c r="E10187">
        <v>36</v>
      </c>
      <c r="F10187">
        <v>32</v>
      </c>
      <c r="G10187" t="s">
        <v>19628</v>
      </c>
    </row>
    <row r="10188" spans="1:8" x14ac:dyDescent="0.2">
      <c r="A10188">
        <v>3.5360407685812198E+17</v>
      </c>
      <c r="B10188" t="s">
        <v>19629</v>
      </c>
      <c r="C10188" t="s">
        <v>19630</v>
      </c>
      <c r="D10188" s="1">
        <v>41461.91615740741</v>
      </c>
      <c r="E10188">
        <v>25</v>
      </c>
      <c r="F10188">
        <v>13</v>
      </c>
      <c r="G10188" t="s">
        <v>19251</v>
      </c>
    </row>
    <row r="10189" spans="1:8" x14ac:dyDescent="0.2">
      <c r="A10189">
        <v>3.5360655763374797E+17</v>
      </c>
      <c r="B10189" t="s">
        <v>19631</v>
      </c>
      <c r="C10189" t="s">
        <v>19632</v>
      </c>
      <c r="D10189" s="1">
        <v>41461.922997685186</v>
      </c>
      <c r="E10189">
        <v>7</v>
      </c>
      <c r="F10189">
        <v>11</v>
      </c>
      <c r="G10189" t="e">
        <f>_xlfn.SINGLE(mwitchie44 _xlfn.SINGLE( _xlfn.SINGLE(MattGallows)))</f>
        <v>#NAME?</v>
      </c>
    </row>
    <row r="10190" spans="1:8" x14ac:dyDescent="0.2">
      <c r="A10190">
        <v>3.5360773317133498E+17</v>
      </c>
      <c r="B10190" t="s">
        <v>19633</v>
      </c>
      <c r="C10190" t="s">
        <v>19634</v>
      </c>
      <c r="D10190" s="1">
        <v>41461.926238425927</v>
      </c>
      <c r="E10190">
        <v>53</v>
      </c>
      <c r="F10190">
        <v>18</v>
      </c>
    </row>
    <row r="10191" spans="1:8" x14ac:dyDescent="0.2">
      <c r="A10191">
        <v>3.5362781965543802E+17</v>
      </c>
      <c r="B10191" t="s">
        <v>19635</v>
      </c>
      <c r="C10191" t="s">
        <v>19636</v>
      </c>
      <c r="D10191" s="1">
        <v>41461.981666666667</v>
      </c>
      <c r="E10191">
        <v>26</v>
      </c>
      <c r="F10191">
        <v>26</v>
      </c>
      <c r="G10191" t="s">
        <v>215</v>
      </c>
    </row>
    <row r="10192" spans="1:8" x14ac:dyDescent="0.2">
      <c r="A10192">
        <v>3.53628587020128E+17</v>
      </c>
      <c r="B10192" t="s">
        <v>19637</v>
      </c>
      <c r="C10192" t="s">
        <v>19638</v>
      </c>
      <c r="D10192" s="1">
        <v>41461.983784722222</v>
      </c>
      <c r="E10192">
        <v>20</v>
      </c>
      <c r="F10192">
        <v>14</v>
      </c>
      <c r="G10192" t="s">
        <v>215</v>
      </c>
    </row>
    <row r="10193" spans="1:7" x14ac:dyDescent="0.2">
      <c r="A10193">
        <v>3.5362882411155002E+17</v>
      </c>
      <c r="B10193" t="s">
        <v>19639</v>
      </c>
      <c r="C10193" t="s">
        <v>19640</v>
      </c>
      <c r="D10193" s="1">
        <v>41461.984444444446</v>
      </c>
      <c r="E10193">
        <v>64</v>
      </c>
      <c r="F10193">
        <v>25</v>
      </c>
      <c r="G10193" t="s">
        <v>215</v>
      </c>
    </row>
    <row r="10194" spans="1:7" x14ac:dyDescent="0.2">
      <c r="A10194">
        <v>3.5368960416508698E+17</v>
      </c>
      <c r="B10194" t="s">
        <v>19641</v>
      </c>
      <c r="C10194" t="s">
        <v>19642</v>
      </c>
      <c r="D10194" s="1">
        <v>41462.15216435185</v>
      </c>
      <c r="E10194">
        <v>22</v>
      </c>
      <c r="F10194">
        <v>26</v>
      </c>
      <c r="G10194" t="s">
        <v>487</v>
      </c>
    </row>
    <row r="10195" spans="1:7" x14ac:dyDescent="0.2">
      <c r="A10195">
        <v>3.5369202231975501E+17</v>
      </c>
      <c r="B10195" t="s">
        <v>19643</v>
      </c>
      <c r="C10195" t="s">
        <v>19644</v>
      </c>
      <c r="D10195" s="1">
        <v>41462.158842592595</v>
      </c>
      <c r="E10195">
        <v>16</v>
      </c>
      <c r="F10195">
        <v>12</v>
      </c>
      <c r="G10195" t="s">
        <v>215</v>
      </c>
    </row>
    <row r="10196" spans="1:7" x14ac:dyDescent="0.2">
      <c r="A10196">
        <v>3.53728048379592E+17</v>
      </c>
      <c r="B10196" t="s">
        <v>19645</v>
      </c>
      <c r="C10196" t="s">
        <v>19646</v>
      </c>
      <c r="D10196" s="1">
        <v>41462.258252314816</v>
      </c>
      <c r="E10196">
        <v>13</v>
      </c>
      <c r="F10196">
        <v>7</v>
      </c>
      <c r="G10196" t="s">
        <v>12001</v>
      </c>
    </row>
    <row r="10197" spans="1:7" x14ac:dyDescent="0.2">
      <c r="A10197">
        <v>3.5373751832949901E+17</v>
      </c>
      <c r="B10197" t="s">
        <v>19647</v>
      </c>
      <c r="C10197" t="s">
        <v>19648</v>
      </c>
      <c r="D10197" s="1">
        <v>41462.284386574072</v>
      </c>
      <c r="E10197">
        <v>340</v>
      </c>
      <c r="F10197">
        <v>145</v>
      </c>
    </row>
    <row r="10198" spans="1:7" x14ac:dyDescent="0.2">
      <c r="A10198">
        <v>3.53821294644576E+17</v>
      </c>
      <c r="B10198" t="s">
        <v>19649</v>
      </c>
      <c r="C10198" t="s">
        <v>19650</v>
      </c>
      <c r="D10198" s="1">
        <v>41462.515555555554</v>
      </c>
      <c r="E10198">
        <v>2</v>
      </c>
      <c r="F10198">
        <v>2</v>
      </c>
      <c r="G10198" t="s">
        <v>89</v>
      </c>
    </row>
    <row r="10199" spans="1:7" x14ac:dyDescent="0.2">
      <c r="A10199">
        <v>3.5395122619234298E+17</v>
      </c>
      <c r="B10199" t="s">
        <v>19651</v>
      </c>
      <c r="C10199" t="s">
        <v>19652</v>
      </c>
      <c r="D10199" s="1">
        <v>41462.874108796299</v>
      </c>
      <c r="E10199">
        <v>11</v>
      </c>
      <c r="F10199">
        <v>11</v>
      </c>
      <c r="G10199" t="s">
        <v>215</v>
      </c>
    </row>
    <row r="10200" spans="1:7" x14ac:dyDescent="0.2">
      <c r="A10200">
        <v>3.5395418898576902E+17</v>
      </c>
      <c r="B10200" t="s">
        <v>19653</v>
      </c>
      <c r="C10200" t="s">
        <v>19654</v>
      </c>
      <c r="D10200" s="1">
        <v>41462.882280092592</v>
      </c>
      <c r="E10200">
        <v>46</v>
      </c>
      <c r="F10200">
        <v>31</v>
      </c>
      <c r="G10200" t="s">
        <v>215</v>
      </c>
    </row>
    <row r="10201" spans="1:7" x14ac:dyDescent="0.2">
      <c r="A10201">
        <v>3.5401992418585798E+17</v>
      </c>
      <c r="B10201" t="s">
        <v>19655</v>
      </c>
      <c r="C10201" t="s">
        <v>19656</v>
      </c>
      <c r="D10201" s="1">
        <v>41463.063668981478</v>
      </c>
      <c r="E10201">
        <v>28</v>
      </c>
      <c r="F10201">
        <v>17</v>
      </c>
      <c r="G10201" t="s">
        <v>19657</v>
      </c>
    </row>
    <row r="10202" spans="1:7" x14ac:dyDescent="0.2">
      <c r="A10202">
        <v>3.5402025276763302E+17</v>
      </c>
      <c r="B10202" t="s">
        <v>19658</v>
      </c>
      <c r="C10202" t="s">
        <v>19659</v>
      </c>
      <c r="D10202" s="1">
        <v>41463.064583333333</v>
      </c>
      <c r="E10202">
        <v>8</v>
      </c>
      <c r="F10202">
        <v>11</v>
      </c>
      <c r="G10202" t="s">
        <v>215</v>
      </c>
    </row>
    <row r="10203" spans="1:7" x14ac:dyDescent="0.2">
      <c r="A10203">
        <v>3.54020799096688E+17</v>
      </c>
      <c r="B10203" t="s">
        <v>19660</v>
      </c>
      <c r="C10203" t="s">
        <v>19661</v>
      </c>
      <c r="D10203" s="1">
        <v>41463.066087962965</v>
      </c>
      <c r="E10203">
        <v>26</v>
      </c>
      <c r="F10203">
        <v>19</v>
      </c>
      <c r="G10203" t="e">
        <f>KayJayButton</f>
        <v>#NAME?</v>
      </c>
    </row>
    <row r="10204" spans="1:7" x14ac:dyDescent="0.2">
      <c r="A10204">
        <v>3.5402167655347802E+17</v>
      </c>
      <c r="B10204" t="s">
        <v>19662</v>
      </c>
      <c r="C10204" t="s">
        <v>19663</v>
      </c>
      <c r="D10204" s="1">
        <v>41463.068506944444</v>
      </c>
      <c r="E10204">
        <v>20</v>
      </c>
      <c r="F10204">
        <v>24</v>
      </c>
      <c r="G10204" t="s">
        <v>215</v>
      </c>
    </row>
    <row r="10205" spans="1:7" x14ac:dyDescent="0.2">
      <c r="A10205">
        <v>3.5402651215816198E+17</v>
      </c>
      <c r="B10205" t="s">
        <v>19664</v>
      </c>
      <c r="C10205" t="s">
        <v>19665</v>
      </c>
      <c r="D10205" s="1">
        <v>41463.08185185185</v>
      </c>
      <c r="E10205">
        <v>14</v>
      </c>
      <c r="F10205">
        <v>12</v>
      </c>
      <c r="G10205" t="s">
        <v>576</v>
      </c>
    </row>
    <row r="10206" spans="1:7" x14ac:dyDescent="0.2">
      <c r="A10206">
        <v>3.5402710727119603E+17</v>
      </c>
      <c r="B10206" t="s">
        <v>19666</v>
      </c>
      <c r="C10206" t="e">
        <f xml:space="preserve"> ChayalimBodedim Thank you.</f>
        <v>#NAME?</v>
      </c>
      <c r="D10206" s="1">
        <v>41463.083495370367</v>
      </c>
      <c r="E10206">
        <v>1</v>
      </c>
      <c r="F10206">
        <v>3</v>
      </c>
      <c r="G10206" t="s">
        <v>89</v>
      </c>
    </row>
    <row r="10207" spans="1:7" x14ac:dyDescent="0.2">
      <c r="A10207">
        <v>3.5425247612960698E+17</v>
      </c>
      <c r="B10207" t="s">
        <v>19667</v>
      </c>
      <c r="C10207" t="s">
        <v>19668</v>
      </c>
      <c r="D10207" s="1">
        <v>41463.705393518518</v>
      </c>
      <c r="E10207">
        <v>21</v>
      </c>
      <c r="F10207">
        <v>10</v>
      </c>
      <c r="G10207" t="s">
        <v>89</v>
      </c>
    </row>
    <row r="10208" spans="1:7" x14ac:dyDescent="0.2">
      <c r="A10208">
        <v>3.54270928504504E+17</v>
      </c>
      <c r="B10208" t="s">
        <v>19669</v>
      </c>
      <c r="C10208" t="s">
        <v>19670</v>
      </c>
      <c r="D10208" s="1">
        <v>41463.756319444445</v>
      </c>
      <c r="E10208">
        <v>168</v>
      </c>
      <c r="F10208">
        <v>42</v>
      </c>
    </row>
    <row r="10209" spans="1:7" x14ac:dyDescent="0.2">
      <c r="A10209">
        <v>3.5427537897981101E+17</v>
      </c>
      <c r="B10209" t="s">
        <v>19671</v>
      </c>
      <c r="C10209" t="s">
        <v>19672</v>
      </c>
      <c r="D10209" s="1">
        <v>41463.768599537034</v>
      </c>
      <c r="E10209">
        <v>12</v>
      </c>
      <c r="F10209">
        <v>5</v>
      </c>
      <c r="G10209" t="s">
        <v>89</v>
      </c>
    </row>
    <row r="10210" spans="1:7" x14ac:dyDescent="0.2">
      <c r="A10210">
        <v>3.5429657191711501E+17</v>
      </c>
      <c r="B10210" t="s">
        <v>19673</v>
      </c>
      <c r="C10210" t="s">
        <v>19674</v>
      </c>
      <c r="D10210" s="1">
        <v>41463.82707175926</v>
      </c>
      <c r="E10210">
        <v>287</v>
      </c>
      <c r="F10210">
        <v>125</v>
      </c>
    </row>
    <row r="10211" spans="1:7" x14ac:dyDescent="0.2">
      <c r="A10211">
        <v>3.5430525575378099E+17</v>
      </c>
      <c r="B10211" t="s">
        <v>19675</v>
      </c>
      <c r="C10211" t="e">
        <f xml:space="preserve"> ptr2mm Thanks.</f>
        <v>#NAME?</v>
      </c>
      <c r="D10211" s="1">
        <v>41463.851041666669</v>
      </c>
      <c r="E10211">
        <v>2</v>
      </c>
      <c r="F10211">
        <v>0</v>
      </c>
      <c r="G10211" t="s">
        <v>89</v>
      </c>
    </row>
    <row r="10212" spans="1:7" x14ac:dyDescent="0.2">
      <c r="A10212">
        <v>3.5431023073940198E+17</v>
      </c>
      <c r="B10212" t="s">
        <v>19676</v>
      </c>
      <c r="C10212" t="s">
        <v>19677</v>
      </c>
      <c r="D10212" s="1">
        <v>41463.864768518521</v>
      </c>
      <c r="E10212">
        <v>175</v>
      </c>
      <c r="F10212">
        <v>78</v>
      </c>
    </row>
    <row r="10213" spans="1:7" x14ac:dyDescent="0.2">
      <c r="A10213">
        <v>3.54313636241616E+17</v>
      </c>
      <c r="B10213" t="s">
        <v>19678</v>
      </c>
      <c r="C10213" t="s">
        <v>19679</v>
      </c>
      <c r="D10213" s="1">
        <v>41463.874166666668</v>
      </c>
      <c r="E10213">
        <v>44</v>
      </c>
      <c r="F10213">
        <v>34</v>
      </c>
      <c r="G10213" t="s">
        <v>576</v>
      </c>
    </row>
    <row r="10214" spans="1:7" x14ac:dyDescent="0.2">
      <c r="A10214">
        <v>3.5432355876530099E+17</v>
      </c>
      <c r="B10214" t="s">
        <v>19680</v>
      </c>
      <c r="C10214" t="e">
        <f xml:space="preserve"> BrandIdeator the Art of the deal is a good start.</f>
        <v>#NAME?</v>
      </c>
      <c r="D10214" s="1">
        <v>41463.901550925926</v>
      </c>
      <c r="E10214">
        <v>2</v>
      </c>
      <c r="F10214">
        <v>0</v>
      </c>
      <c r="G10214" t="s">
        <v>89</v>
      </c>
    </row>
    <row r="10215" spans="1:7" x14ac:dyDescent="0.2">
      <c r="A10215">
        <v>3.5432881327611398E+17</v>
      </c>
      <c r="B10215" t="s">
        <v>19681</v>
      </c>
      <c r="C10215" t="s">
        <v>19682</v>
      </c>
      <c r="D10215" s="1">
        <v>41463.916041666664</v>
      </c>
      <c r="E10215">
        <v>484</v>
      </c>
      <c r="F10215">
        <v>246</v>
      </c>
    </row>
    <row r="10216" spans="1:7" x14ac:dyDescent="0.2">
      <c r="A10216">
        <v>3.5433213213658298E+17</v>
      </c>
      <c r="B10216" t="s">
        <v>19683</v>
      </c>
      <c r="C10216" t="e">
        <f xml:space="preserve"> Lee_Renn1 Thanks.</f>
        <v>#NAME?</v>
      </c>
      <c r="D10216" s="1">
        <v>41463.925208333334</v>
      </c>
      <c r="E10216">
        <v>1</v>
      </c>
      <c r="F10216">
        <v>0</v>
      </c>
      <c r="G10216" t="s">
        <v>89</v>
      </c>
    </row>
    <row r="10217" spans="1:7" x14ac:dyDescent="0.2">
      <c r="A10217">
        <v>3.5433253926509299E+17</v>
      </c>
      <c r="B10217" t="s">
        <v>19684</v>
      </c>
      <c r="C10217" t="e">
        <f xml:space="preserve"> theoclass True.</f>
        <v>#NAME?</v>
      </c>
      <c r="D10217" s="1">
        <v>41463.92633101852</v>
      </c>
      <c r="E10217">
        <v>3</v>
      </c>
      <c r="F10217">
        <v>0</v>
      </c>
      <c r="G10217" t="s">
        <v>89</v>
      </c>
    </row>
    <row r="10218" spans="1:7" x14ac:dyDescent="0.2">
      <c r="A10218">
        <v>3.5433265485591699E+17</v>
      </c>
      <c r="B10218" t="s">
        <v>19685</v>
      </c>
      <c r="C10218" t="s">
        <v>19686</v>
      </c>
      <c r="D10218" s="1">
        <v>41463.92664351852</v>
      </c>
      <c r="E10218">
        <v>3</v>
      </c>
      <c r="F10218">
        <v>2</v>
      </c>
      <c r="G10218" t="s">
        <v>89</v>
      </c>
    </row>
    <row r="10219" spans="1:7" x14ac:dyDescent="0.2">
      <c r="A10219">
        <v>3.5433309186884403E+17</v>
      </c>
      <c r="B10219" t="s">
        <v>19687</v>
      </c>
      <c r="C10219" t="e">
        <f>_xlfn.SINGLE(stenbizzle _xlfn.SINGLE( Tomdoggy Thanks))--has been great for Scotland.</f>
        <v>#NAME?</v>
      </c>
      <c r="D10219" s="1">
        <v>41463.927847222221</v>
      </c>
      <c r="E10219">
        <v>1</v>
      </c>
      <c r="F10219">
        <v>3</v>
      </c>
      <c r="G10219" t="s">
        <v>19688</v>
      </c>
    </row>
    <row r="10220" spans="1:7" x14ac:dyDescent="0.2">
      <c r="A10220">
        <v>3.5433355884587802E+17</v>
      </c>
      <c r="B10220" t="s">
        <v>19689</v>
      </c>
      <c r="C10220" t="s">
        <v>19690</v>
      </c>
      <c r="D10220" s="1">
        <v>41463.929143518515</v>
      </c>
      <c r="E10220">
        <v>1</v>
      </c>
      <c r="F10220">
        <v>0</v>
      </c>
      <c r="G10220" t="e">
        <f>L100RAN</f>
        <v>#NAME?</v>
      </c>
    </row>
    <row r="10221" spans="1:7" x14ac:dyDescent="0.2">
      <c r="A10221">
        <v>3.5433417042153798E+17</v>
      </c>
      <c r="B10221" t="s">
        <v>19691</v>
      </c>
      <c r="C10221" t="e">
        <f xml:space="preserve"> lexgates We built perhaps the greatest golf course in the world...bringing business to Scotland.</f>
        <v>#NAME?</v>
      </c>
      <c r="D10221" s="1">
        <v>41463.930833333332</v>
      </c>
      <c r="E10221">
        <v>3</v>
      </c>
      <c r="F10221">
        <v>6</v>
      </c>
      <c r="G10221" t="s">
        <v>89</v>
      </c>
    </row>
    <row r="10222" spans="1:7" x14ac:dyDescent="0.2">
      <c r="A10222">
        <v>3.5433433737161101E+17</v>
      </c>
      <c r="B10222" t="s">
        <v>19692</v>
      </c>
      <c r="C10222" t="s">
        <v>19693</v>
      </c>
      <c r="D10222" s="1">
        <v>41463.931284722225</v>
      </c>
      <c r="E10222">
        <v>2</v>
      </c>
      <c r="F10222">
        <v>2</v>
      </c>
      <c r="G10222" t="s">
        <v>89</v>
      </c>
    </row>
    <row r="10223" spans="1:7" x14ac:dyDescent="0.2">
      <c r="A10223">
        <v>3.5433553195551898E+17</v>
      </c>
      <c r="B10223" t="s">
        <v>19694</v>
      </c>
      <c r="C10223" t="s">
        <v>19695</v>
      </c>
      <c r="D10223" s="1">
        <v>41463.934583333335</v>
      </c>
      <c r="E10223">
        <v>582</v>
      </c>
      <c r="F10223">
        <v>421</v>
      </c>
    </row>
    <row r="10224" spans="1:7" x14ac:dyDescent="0.2">
      <c r="A10224">
        <v>3.5433625694516403E+17</v>
      </c>
      <c r="B10224" t="s">
        <v>19696</v>
      </c>
      <c r="C10224" t="e">
        <f xml:space="preserve"> JackOLoughlin Thanks.</f>
        <v>#NAME?</v>
      </c>
      <c r="D10224" s="1">
        <v>41463.936585648145</v>
      </c>
      <c r="E10224">
        <v>2</v>
      </c>
      <c r="F10224">
        <v>0</v>
      </c>
      <c r="G10224" t="s">
        <v>89</v>
      </c>
    </row>
    <row r="10225" spans="1:8" x14ac:dyDescent="0.2">
      <c r="A10225">
        <v>3.54340143907344E+17</v>
      </c>
      <c r="B10225" t="s">
        <v>19697</v>
      </c>
      <c r="C10225" t="s">
        <v>19698</v>
      </c>
      <c r="D10225" s="1">
        <v>41463.947314814817</v>
      </c>
      <c r="E10225">
        <v>831</v>
      </c>
      <c r="F10225">
        <v>488</v>
      </c>
    </row>
    <row r="10226" spans="1:8" x14ac:dyDescent="0.2">
      <c r="A10226">
        <v>3.5435361238372301E+17</v>
      </c>
      <c r="B10226" t="s">
        <v>19699</v>
      </c>
      <c r="C10226" t="e">
        <f xml:space="preserve"> dimasmoosa Thank you.</f>
        <v>#NAME?</v>
      </c>
      <c r="D10226" s="1">
        <v>41463.984479166669</v>
      </c>
      <c r="E10226">
        <v>22</v>
      </c>
      <c r="F10226">
        <v>32</v>
      </c>
      <c r="G10226" t="s">
        <v>89</v>
      </c>
    </row>
    <row r="10227" spans="1:8" x14ac:dyDescent="0.2">
      <c r="A10227">
        <v>3.5435378370846701E+17</v>
      </c>
      <c r="B10227" t="s">
        <v>19700</v>
      </c>
      <c r="C10227" t="s">
        <v>19701</v>
      </c>
      <c r="D10227" s="1">
        <v>41463.984953703701</v>
      </c>
      <c r="E10227">
        <v>3</v>
      </c>
      <c r="F10227">
        <v>1</v>
      </c>
      <c r="G10227" t="s">
        <v>89</v>
      </c>
    </row>
    <row r="10228" spans="1:8" x14ac:dyDescent="0.2">
      <c r="A10228">
        <v>3.54353910019928E+17</v>
      </c>
      <c r="B10228" t="s">
        <v>19702</v>
      </c>
      <c r="C10228" t="s">
        <v>19703</v>
      </c>
      <c r="D10228" s="1">
        <v>41463.985300925924</v>
      </c>
      <c r="E10228">
        <v>3</v>
      </c>
      <c r="F10228">
        <v>1</v>
      </c>
      <c r="G10228" t="s">
        <v>89</v>
      </c>
    </row>
    <row r="10229" spans="1:8" x14ac:dyDescent="0.2">
      <c r="A10229">
        <v>3.5435413122332602E+17</v>
      </c>
      <c r="B10229" t="s">
        <v>19704</v>
      </c>
      <c r="C10229" t="s">
        <v>19705</v>
      </c>
      <c r="D10229" s="1">
        <v>41463.985914351855</v>
      </c>
      <c r="E10229">
        <v>3</v>
      </c>
      <c r="F10229">
        <v>2</v>
      </c>
      <c r="G10229" t="e">
        <f>vexnerd</f>
        <v>#NAME?</v>
      </c>
    </row>
    <row r="10230" spans="1:8" x14ac:dyDescent="0.2">
      <c r="A10230">
        <v>3.5435472313607699E+17</v>
      </c>
      <c r="B10230" t="s">
        <v>19706</v>
      </c>
      <c r="C10230" t="s">
        <v>19707</v>
      </c>
      <c r="D10230" s="1">
        <v>41463.987546296295</v>
      </c>
      <c r="E10230">
        <v>1</v>
      </c>
      <c r="F10230">
        <v>1</v>
      </c>
      <c r="G10230" t="s">
        <v>19688</v>
      </c>
    </row>
    <row r="10231" spans="1:8" x14ac:dyDescent="0.2">
      <c r="A10231">
        <v>3.54382662972096E+17</v>
      </c>
      <c r="B10231" t="s">
        <v>19708</v>
      </c>
      <c r="C10231" t="s">
        <v>19709</v>
      </c>
      <c r="D10231" s="1">
        <v>41464.064641203702</v>
      </c>
      <c r="E10231">
        <v>3</v>
      </c>
      <c r="F10231">
        <v>0</v>
      </c>
      <c r="G10231" t="s">
        <v>89</v>
      </c>
    </row>
    <row r="10232" spans="1:8" x14ac:dyDescent="0.2">
      <c r="A10232">
        <v>3.5438584751417299E+17</v>
      </c>
      <c r="B10232" t="s">
        <v>19710</v>
      </c>
      <c r="C10232" t="s">
        <v>19711</v>
      </c>
      <c r="D10232" s="1">
        <v>41464.073425925926</v>
      </c>
      <c r="E10232">
        <v>18</v>
      </c>
      <c r="F10232">
        <v>25</v>
      </c>
      <c r="G10232" t="s">
        <v>215</v>
      </c>
    </row>
    <row r="10233" spans="1:8" x14ac:dyDescent="0.2">
      <c r="A10233">
        <v>3.5438962760128902E+17</v>
      </c>
      <c r="B10233" t="s">
        <v>19712</v>
      </c>
      <c r="C10233" t="s">
        <v>19713</v>
      </c>
      <c r="D10233" s="1">
        <v>41464.083865740744</v>
      </c>
      <c r="E10233">
        <v>19</v>
      </c>
      <c r="F10233">
        <v>15</v>
      </c>
    </row>
    <row r="10234" spans="1:8" x14ac:dyDescent="0.2">
      <c r="A10234">
        <v>3.5439092206417901E+17</v>
      </c>
      <c r="B10234" t="s">
        <v>19714</v>
      </c>
      <c r="C10234" t="s">
        <v>19715</v>
      </c>
      <c r="D10234" s="1">
        <v>41464.087430555555</v>
      </c>
      <c r="E10234">
        <v>45</v>
      </c>
      <c r="F10234">
        <v>52</v>
      </c>
    </row>
    <row r="10235" spans="1:8" x14ac:dyDescent="0.2">
      <c r="A10235">
        <v>3.5440447498028198E+17</v>
      </c>
      <c r="B10235" t="s">
        <v>19716</v>
      </c>
      <c r="C10235" t="s">
        <v>19717</v>
      </c>
      <c r="D10235" s="1">
        <v>41464.124837962961</v>
      </c>
      <c r="E10235">
        <v>16</v>
      </c>
      <c r="F10235">
        <v>21</v>
      </c>
      <c r="G10235" t="s">
        <v>19718</v>
      </c>
    </row>
    <row r="10236" spans="1:8" x14ac:dyDescent="0.2">
      <c r="A10236">
        <v>3.5440482092226899E+17</v>
      </c>
      <c r="B10236" t="s">
        <v>19719</v>
      </c>
      <c r="C10236" t="s">
        <v>19720</v>
      </c>
      <c r="D10236" s="1">
        <v>41464.125787037039</v>
      </c>
      <c r="E10236">
        <v>10</v>
      </c>
      <c r="F10236">
        <v>5</v>
      </c>
      <c r="G10236" t="s">
        <v>215</v>
      </c>
    </row>
    <row r="10237" spans="1:8" x14ac:dyDescent="0.2">
      <c r="A10237">
        <v>3.5440489605484499E+17</v>
      </c>
      <c r="B10237" t="s">
        <v>19721</v>
      </c>
      <c r="C10237" t="s">
        <v>19722</v>
      </c>
      <c r="D10237" s="1">
        <v>41464.12599537037</v>
      </c>
      <c r="E10237">
        <v>31</v>
      </c>
      <c r="F10237">
        <v>6</v>
      </c>
      <c r="G10237" t="s">
        <v>215</v>
      </c>
    </row>
    <row r="10238" spans="1:8" x14ac:dyDescent="0.2">
      <c r="A10238">
        <v>3.5440507502160198E+17</v>
      </c>
      <c r="B10238" t="s">
        <v>19723</v>
      </c>
      <c r="C10238" t="s">
        <v>19724</v>
      </c>
      <c r="D10238" s="1">
        <v>41464.126493055555</v>
      </c>
      <c r="E10238">
        <v>18</v>
      </c>
      <c r="F10238">
        <v>21</v>
      </c>
      <c r="G10238" t="s">
        <v>215</v>
      </c>
    </row>
    <row r="10239" spans="1:8" x14ac:dyDescent="0.2">
      <c r="A10239">
        <v>3.5440542907118298E+17</v>
      </c>
      <c r="B10239" t="s">
        <v>19725</v>
      </c>
      <c r="C10239" t="s">
        <v>19726</v>
      </c>
      <c r="D10239" s="1">
        <v>41464.127465277779</v>
      </c>
      <c r="E10239">
        <v>6</v>
      </c>
      <c r="F10239">
        <v>14</v>
      </c>
      <c r="G10239" t="s">
        <v>215</v>
      </c>
      <c r="H10239" t="s">
        <v>390</v>
      </c>
    </row>
    <row r="10240" spans="1:8" x14ac:dyDescent="0.2">
      <c r="A10240">
        <v>3.54406141368864E+17</v>
      </c>
      <c r="B10240" t="s">
        <v>19727</v>
      </c>
      <c r="C10240" t="s">
        <v>19728</v>
      </c>
      <c r="D10240" s="1">
        <v>41464.129432870373</v>
      </c>
      <c r="E10240">
        <v>5</v>
      </c>
      <c r="F10240">
        <v>2</v>
      </c>
      <c r="G10240" t="s">
        <v>576</v>
      </c>
    </row>
    <row r="10241" spans="1:7" x14ac:dyDescent="0.2">
      <c r="A10241">
        <v>3.54408208942632E+17</v>
      </c>
      <c r="B10241" t="s">
        <v>19729</v>
      </c>
      <c r="C10241" t="s">
        <v>19730</v>
      </c>
      <c r="D10241" s="1">
        <v>41464.135138888887</v>
      </c>
      <c r="E10241">
        <v>25</v>
      </c>
      <c r="F10241">
        <v>19</v>
      </c>
      <c r="G10241" t="s">
        <v>215</v>
      </c>
    </row>
    <row r="10242" spans="1:7" x14ac:dyDescent="0.2">
      <c r="A10242">
        <v>3.5440900704737997E+17</v>
      </c>
      <c r="B10242" t="s">
        <v>19731</v>
      </c>
      <c r="C10242" t="s">
        <v>19732</v>
      </c>
      <c r="D10242" s="1">
        <v>41464.137337962966</v>
      </c>
      <c r="E10242">
        <v>7</v>
      </c>
      <c r="F10242">
        <v>5</v>
      </c>
      <c r="G10242" t="s">
        <v>576</v>
      </c>
    </row>
    <row r="10243" spans="1:7" x14ac:dyDescent="0.2">
      <c r="A10243">
        <v>3.5441014945415501E+17</v>
      </c>
      <c r="B10243" t="s">
        <v>19733</v>
      </c>
      <c r="C10243" t="s">
        <v>19734</v>
      </c>
      <c r="D10243" s="1">
        <v>41464.140486111108</v>
      </c>
      <c r="E10243">
        <v>10</v>
      </c>
      <c r="F10243">
        <v>7</v>
      </c>
      <c r="G10243" t="s">
        <v>215</v>
      </c>
    </row>
    <row r="10244" spans="1:7" x14ac:dyDescent="0.2">
      <c r="A10244">
        <v>3.5457485520883699E+17</v>
      </c>
      <c r="B10244" t="s">
        <v>19735</v>
      </c>
      <c r="C10244" t="s">
        <v>19736</v>
      </c>
      <c r="D10244" s="1">
        <v>41464.594988425924</v>
      </c>
      <c r="E10244">
        <v>0</v>
      </c>
      <c r="F10244">
        <v>0</v>
      </c>
      <c r="G10244" t="s">
        <v>89</v>
      </c>
    </row>
    <row r="10245" spans="1:7" x14ac:dyDescent="0.2">
      <c r="A10245">
        <v>3.5457689061228499E+17</v>
      </c>
      <c r="B10245" t="s">
        <v>19737</v>
      </c>
      <c r="C10245" t="s">
        <v>19738</v>
      </c>
      <c r="D10245" s="1">
        <v>41464.600613425922</v>
      </c>
      <c r="E10245">
        <v>27</v>
      </c>
      <c r="F10245">
        <v>57</v>
      </c>
      <c r="G10245" t="s">
        <v>89</v>
      </c>
    </row>
    <row r="10246" spans="1:7" x14ac:dyDescent="0.2">
      <c r="A10246">
        <v>3.5461479301080602E+17</v>
      </c>
      <c r="B10246" t="s">
        <v>19739</v>
      </c>
      <c r="C10246" t="s">
        <v>19740</v>
      </c>
      <c r="D10246" s="1">
        <v>41464.705196759256</v>
      </c>
      <c r="E10246">
        <v>20</v>
      </c>
      <c r="F10246">
        <v>17</v>
      </c>
      <c r="G10246" t="s">
        <v>89</v>
      </c>
    </row>
    <row r="10247" spans="1:7" x14ac:dyDescent="0.2">
      <c r="A10247">
        <v>3.5462641427376499E+17</v>
      </c>
      <c r="B10247" t="s">
        <v>19741</v>
      </c>
      <c r="C10247" t="s">
        <v>19742</v>
      </c>
      <c r="D10247" s="1">
        <v>41464.737268518518</v>
      </c>
      <c r="E10247">
        <v>725</v>
      </c>
      <c r="F10247">
        <v>377</v>
      </c>
    </row>
    <row r="10248" spans="1:7" x14ac:dyDescent="0.2">
      <c r="A10248">
        <v>3.5463444122370803E+17</v>
      </c>
      <c r="B10248" t="s">
        <v>19743</v>
      </c>
      <c r="C10248" t="s">
        <v>19744</v>
      </c>
      <c r="D10248" s="1">
        <v>41464.759421296294</v>
      </c>
      <c r="E10248">
        <v>1519</v>
      </c>
      <c r="F10248">
        <v>1428</v>
      </c>
    </row>
    <row r="10249" spans="1:7" x14ac:dyDescent="0.2">
      <c r="A10249">
        <v>3.5463751958698298E+17</v>
      </c>
      <c r="B10249" t="s">
        <v>19745</v>
      </c>
      <c r="C10249" t="s">
        <v>19746</v>
      </c>
      <c r="D10249" s="1">
        <v>41464.767916666664</v>
      </c>
      <c r="E10249">
        <v>7</v>
      </c>
      <c r="F10249">
        <v>7</v>
      </c>
      <c r="G10249" t="s">
        <v>215</v>
      </c>
    </row>
    <row r="10250" spans="1:7" x14ac:dyDescent="0.2">
      <c r="A10250">
        <v>3.5464490491748301E+17</v>
      </c>
      <c r="B10250" t="s">
        <v>19747</v>
      </c>
      <c r="C10250" t="s">
        <v>19748</v>
      </c>
      <c r="D10250" s="1">
        <v>41464.788298611114</v>
      </c>
      <c r="E10250">
        <v>64</v>
      </c>
      <c r="F10250">
        <v>28</v>
      </c>
    </row>
    <row r="10251" spans="1:7" x14ac:dyDescent="0.2">
      <c r="A10251">
        <v>3.5464512938403398E+17</v>
      </c>
      <c r="B10251" t="s">
        <v>19749</v>
      </c>
      <c r="C10251" t="s">
        <v>19750</v>
      </c>
      <c r="D10251" s="1">
        <v>41464.788912037038</v>
      </c>
      <c r="E10251">
        <v>206</v>
      </c>
      <c r="F10251">
        <v>105</v>
      </c>
    </row>
    <row r="10252" spans="1:7" x14ac:dyDescent="0.2">
      <c r="A10252">
        <v>3.5465551863309901E+17</v>
      </c>
      <c r="B10252" t="s">
        <v>19751</v>
      </c>
      <c r="C10252" t="s">
        <v>19752</v>
      </c>
      <c r="D10252" s="1">
        <v>41464.81758101852</v>
      </c>
      <c r="E10252">
        <v>485</v>
      </c>
      <c r="F10252">
        <v>1241</v>
      </c>
    </row>
    <row r="10253" spans="1:7" x14ac:dyDescent="0.2">
      <c r="A10253">
        <v>3.54673952389464E+17</v>
      </c>
      <c r="B10253" t="s">
        <v>19753</v>
      </c>
      <c r="C10253" t="s">
        <v>19754</v>
      </c>
      <c r="D10253" s="1">
        <v>41464.868449074071</v>
      </c>
      <c r="E10253">
        <v>134</v>
      </c>
      <c r="F10253">
        <v>94</v>
      </c>
    </row>
    <row r="10254" spans="1:7" x14ac:dyDescent="0.2">
      <c r="A10254">
        <v>3.5469044956018598E+17</v>
      </c>
      <c r="B10254" t="s">
        <v>19755</v>
      </c>
      <c r="C10254" t="s">
        <v>19756</v>
      </c>
      <c r="D10254" s="1">
        <v>41464.913969907408</v>
      </c>
      <c r="E10254">
        <v>41</v>
      </c>
      <c r="F10254">
        <v>14</v>
      </c>
      <c r="G10254" t="s">
        <v>576</v>
      </c>
    </row>
    <row r="10255" spans="1:7" x14ac:dyDescent="0.2">
      <c r="A10255">
        <v>3.5469679875916998E+17</v>
      </c>
      <c r="B10255" t="s">
        <v>19757</v>
      </c>
      <c r="C10255" t="s">
        <v>19758</v>
      </c>
      <c r="D10255" s="1">
        <v>41464.931493055556</v>
      </c>
      <c r="E10255">
        <v>644</v>
      </c>
      <c r="F10255">
        <v>301</v>
      </c>
    </row>
    <row r="10256" spans="1:7" x14ac:dyDescent="0.2">
      <c r="A10256">
        <v>3.54716224799784E+17</v>
      </c>
      <c r="B10256" t="s">
        <v>19759</v>
      </c>
      <c r="C10256" t="s">
        <v>19760</v>
      </c>
      <c r="D10256" s="1">
        <v>41464.985092592593</v>
      </c>
      <c r="E10256">
        <v>83</v>
      </c>
      <c r="F10256">
        <v>72</v>
      </c>
      <c r="G10256" t="s">
        <v>89</v>
      </c>
    </row>
    <row r="10257" spans="1:8" x14ac:dyDescent="0.2">
      <c r="A10257">
        <v>3.5473182014479098E+17</v>
      </c>
      <c r="B10257" t="s">
        <v>19761</v>
      </c>
      <c r="C10257" t="s">
        <v>19762</v>
      </c>
      <c r="D10257" s="1">
        <v>41465.028136574074</v>
      </c>
      <c r="E10257">
        <v>53</v>
      </c>
      <c r="F10257">
        <v>28</v>
      </c>
    </row>
    <row r="10258" spans="1:8" x14ac:dyDescent="0.2">
      <c r="A10258">
        <v>3.5474063218035898E+17</v>
      </c>
      <c r="B10258" t="s">
        <v>19763</v>
      </c>
      <c r="C10258" t="s">
        <v>19764</v>
      </c>
      <c r="D10258" s="1">
        <v>41465.052453703705</v>
      </c>
      <c r="E10258">
        <v>65</v>
      </c>
      <c r="F10258">
        <v>40</v>
      </c>
    </row>
    <row r="10259" spans="1:8" x14ac:dyDescent="0.2">
      <c r="A10259">
        <v>3.5476025058433402E+17</v>
      </c>
      <c r="B10259" t="s">
        <v>19765</v>
      </c>
      <c r="C10259" t="s">
        <v>19766</v>
      </c>
      <c r="D10259" s="1">
        <v>41465.106585648151</v>
      </c>
      <c r="E10259">
        <v>2</v>
      </c>
      <c r="F10259">
        <v>0</v>
      </c>
      <c r="G10259" t="s">
        <v>89</v>
      </c>
    </row>
    <row r="10260" spans="1:8" x14ac:dyDescent="0.2">
      <c r="A10260">
        <v>3.5476225150223501E+17</v>
      </c>
      <c r="B10260" t="s">
        <v>19767</v>
      </c>
      <c r="C10260" t="s">
        <v>19768</v>
      </c>
      <c r="D10260" s="1">
        <v>41465.11210648148</v>
      </c>
      <c r="E10260">
        <v>29</v>
      </c>
      <c r="F10260">
        <v>17</v>
      </c>
    </row>
    <row r="10261" spans="1:8" x14ac:dyDescent="0.2">
      <c r="A10261">
        <v>3.5476328088089299E+17</v>
      </c>
      <c r="B10261" t="s">
        <v>19769</v>
      </c>
      <c r="C10261" t="s">
        <v>19770</v>
      </c>
      <c r="D10261" s="1">
        <v>41465.114953703705</v>
      </c>
      <c r="E10261">
        <v>7</v>
      </c>
      <c r="F10261">
        <v>5</v>
      </c>
      <c r="G10261" t="s">
        <v>215</v>
      </c>
    </row>
    <row r="10262" spans="1:8" x14ac:dyDescent="0.2">
      <c r="A10262">
        <v>3.5476413414495002E+17</v>
      </c>
      <c r="B10262" t="s">
        <v>19771</v>
      </c>
      <c r="C10262" t="s">
        <v>19772</v>
      </c>
      <c r="D10262" s="1">
        <v>41465.117303240739</v>
      </c>
      <c r="E10262">
        <v>39</v>
      </c>
      <c r="F10262">
        <v>58</v>
      </c>
      <c r="G10262" t="s">
        <v>215</v>
      </c>
    </row>
    <row r="10263" spans="1:8" x14ac:dyDescent="0.2">
      <c r="A10263">
        <v>3.5476454097146598E+17</v>
      </c>
      <c r="B10263" t="s">
        <v>19773</v>
      </c>
      <c r="C10263" t="s">
        <v>19774</v>
      </c>
      <c r="D10263" s="1">
        <v>41465.118425925924</v>
      </c>
      <c r="E10263">
        <v>5</v>
      </c>
      <c r="F10263">
        <v>3</v>
      </c>
      <c r="G10263" t="s">
        <v>487</v>
      </c>
    </row>
    <row r="10264" spans="1:8" x14ac:dyDescent="0.2">
      <c r="A10264">
        <v>3.5476543060431603E+17</v>
      </c>
      <c r="B10264" t="s">
        <v>19775</v>
      </c>
      <c r="C10264" t="s">
        <v>19776</v>
      </c>
      <c r="D10264" s="1">
        <v>41465.120879629627</v>
      </c>
      <c r="E10264">
        <v>12</v>
      </c>
      <c r="F10264">
        <v>4</v>
      </c>
      <c r="G10264" t="s">
        <v>215</v>
      </c>
    </row>
    <row r="10265" spans="1:8" x14ac:dyDescent="0.2">
      <c r="A10265">
        <v>3.54765647965728E+17</v>
      </c>
      <c r="B10265" t="s">
        <v>19777</v>
      </c>
      <c r="C10265" t="s">
        <v>19778</v>
      </c>
      <c r="D10265" s="1">
        <v>41465.121481481481</v>
      </c>
      <c r="E10265">
        <v>7</v>
      </c>
      <c r="F10265">
        <v>2</v>
      </c>
      <c r="G10265" t="s">
        <v>576</v>
      </c>
    </row>
    <row r="10266" spans="1:8" x14ac:dyDescent="0.2">
      <c r="A10266">
        <v>3.5476598942401299E+17</v>
      </c>
      <c r="B10266" t="s">
        <v>19779</v>
      </c>
      <c r="C10266" t="s">
        <v>19780</v>
      </c>
      <c r="D10266" s="1">
        <v>41465.122418981482</v>
      </c>
      <c r="E10266">
        <v>15</v>
      </c>
      <c r="F10266">
        <v>9</v>
      </c>
      <c r="G10266" t="s">
        <v>215</v>
      </c>
      <c r="H10266" t="s">
        <v>390</v>
      </c>
    </row>
    <row r="10267" spans="1:8" x14ac:dyDescent="0.2">
      <c r="A10267">
        <v>3.5476683508797402E+17</v>
      </c>
      <c r="B10267" t="s">
        <v>19781</v>
      </c>
      <c r="C10267" t="s">
        <v>19782</v>
      </c>
      <c r="D10267" s="1">
        <v>41465.124756944446</v>
      </c>
      <c r="E10267">
        <v>8</v>
      </c>
      <c r="F10267">
        <v>2</v>
      </c>
      <c r="G10267" t="s">
        <v>19783</v>
      </c>
    </row>
    <row r="10268" spans="1:8" x14ac:dyDescent="0.2">
      <c r="A10268">
        <v>3.5476706833321101E+17</v>
      </c>
      <c r="B10268" t="s">
        <v>19784</v>
      </c>
      <c r="C10268" t="s">
        <v>19785</v>
      </c>
      <c r="D10268" s="1">
        <v>41465.125405092593</v>
      </c>
      <c r="E10268">
        <v>10</v>
      </c>
      <c r="F10268">
        <v>4</v>
      </c>
      <c r="G10268" t="s">
        <v>215</v>
      </c>
    </row>
    <row r="10269" spans="1:8" x14ac:dyDescent="0.2">
      <c r="A10269">
        <v>3.5476741979491501E+17</v>
      </c>
      <c r="B10269" t="s">
        <v>19786</v>
      </c>
      <c r="C10269" t="s">
        <v>19787</v>
      </c>
      <c r="D10269" s="1">
        <v>41465.12636574074</v>
      </c>
      <c r="E10269">
        <v>19</v>
      </c>
      <c r="F10269">
        <v>25</v>
      </c>
      <c r="G10269" t="s">
        <v>215</v>
      </c>
    </row>
    <row r="10270" spans="1:8" x14ac:dyDescent="0.2">
      <c r="A10270">
        <v>3.5476837391099898E+17</v>
      </c>
      <c r="B10270" t="s">
        <v>19788</v>
      </c>
      <c r="C10270" t="s">
        <v>19789</v>
      </c>
      <c r="D10270" s="1">
        <v>41465.129004629627</v>
      </c>
      <c r="E10270">
        <v>17</v>
      </c>
      <c r="F10270">
        <v>11</v>
      </c>
      <c r="G10270" t="s">
        <v>215</v>
      </c>
    </row>
    <row r="10271" spans="1:8" x14ac:dyDescent="0.2">
      <c r="A10271">
        <v>3.5476867273418701E+17</v>
      </c>
      <c r="B10271" t="s">
        <v>19790</v>
      </c>
      <c r="C10271" t="s">
        <v>19791</v>
      </c>
      <c r="D10271" s="1">
        <v>41465.129826388889</v>
      </c>
      <c r="E10271">
        <v>30</v>
      </c>
      <c r="F10271">
        <v>8</v>
      </c>
      <c r="G10271" t="s">
        <v>215</v>
      </c>
    </row>
    <row r="10272" spans="1:8" x14ac:dyDescent="0.2">
      <c r="A10272">
        <v>3.5476984121276E+17</v>
      </c>
      <c r="B10272" t="s">
        <v>19792</v>
      </c>
      <c r="C10272" t="s">
        <v>19793</v>
      </c>
      <c r="D10272" s="1">
        <v>41465.133055555554</v>
      </c>
      <c r="E10272">
        <v>155</v>
      </c>
      <c r="F10272">
        <v>99</v>
      </c>
      <c r="G10272" t="s">
        <v>215</v>
      </c>
    </row>
    <row r="10273" spans="1:8" x14ac:dyDescent="0.2">
      <c r="A10273">
        <v>3.5490932551018899E+17</v>
      </c>
      <c r="B10273" t="s">
        <v>19794</v>
      </c>
      <c r="C10273" t="s">
        <v>19795</v>
      </c>
      <c r="D10273" s="1">
        <v>41465.517951388887</v>
      </c>
      <c r="E10273">
        <v>8</v>
      </c>
      <c r="F10273">
        <v>9</v>
      </c>
      <c r="G10273" t="s">
        <v>215</v>
      </c>
    </row>
    <row r="10274" spans="1:8" x14ac:dyDescent="0.2">
      <c r="A10274">
        <v>3.5491127925053798E+17</v>
      </c>
      <c r="B10274" t="s">
        <v>19796</v>
      </c>
      <c r="C10274" t="s">
        <v>19797</v>
      </c>
      <c r="D10274" s="1">
        <v>41465.523344907408</v>
      </c>
      <c r="E10274">
        <v>9</v>
      </c>
      <c r="F10274">
        <v>6</v>
      </c>
      <c r="G10274" t="s">
        <v>215</v>
      </c>
    </row>
    <row r="10275" spans="1:8" x14ac:dyDescent="0.2">
      <c r="A10275">
        <v>3.5491299580300403E+17</v>
      </c>
      <c r="B10275" t="s">
        <v>19798</v>
      </c>
      <c r="C10275" t="s">
        <v>19799</v>
      </c>
      <c r="D10275" s="1">
        <v>41465.528078703705</v>
      </c>
      <c r="E10275">
        <v>5</v>
      </c>
      <c r="F10275">
        <v>4</v>
      </c>
      <c r="G10275" t="s">
        <v>89</v>
      </c>
    </row>
    <row r="10276" spans="1:8" x14ac:dyDescent="0.2">
      <c r="A10276">
        <v>3.5491388772175398E+17</v>
      </c>
      <c r="B10276" t="s">
        <v>19800</v>
      </c>
      <c r="C10276" t="s">
        <v>19801</v>
      </c>
      <c r="D10276" s="1">
        <v>41465.530543981484</v>
      </c>
      <c r="E10276">
        <v>11</v>
      </c>
      <c r="F10276">
        <v>11</v>
      </c>
      <c r="G10276" t="s">
        <v>19802</v>
      </c>
    </row>
    <row r="10277" spans="1:8" x14ac:dyDescent="0.2">
      <c r="A10277">
        <v>3.5491458249144698E+17</v>
      </c>
      <c r="B10277" t="s">
        <v>19803</v>
      </c>
      <c r="C10277" t="s">
        <v>19804</v>
      </c>
      <c r="D10277" s="1">
        <v>41465.532465277778</v>
      </c>
      <c r="E10277">
        <v>5</v>
      </c>
      <c r="F10277">
        <v>2</v>
      </c>
      <c r="G10277" t="s">
        <v>215</v>
      </c>
    </row>
    <row r="10278" spans="1:8" x14ac:dyDescent="0.2">
      <c r="A10278">
        <v>3.5491538159442701E+17</v>
      </c>
      <c r="B10278" t="s">
        <v>19805</v>
      </c>
      <c r="C10278" t="s">
        <v>19806</v>
      </c>
      <c r="D10278" s="1">
        <v>41465.53466435185</v>
      </c>
      <c r="E10278">
        <v>14</v>
      </c>
      <c r="F10278">
        <v>20</v>
      </c>
      <c r="G10278" t="s">
        <v>215</v>
      </c>
    </row>
    <row r="10279" spans="1:8" x14ac:dyDescent="0.2">
      <c r="A10279">
        <v>3.5493427862424698E+17</v>
      </c>
      <c r="B10279" t="s">
        <v>19807</v>
      </c>
      <c r="C10279" t="s">
        <v>19808</v>
      </c>
      <c r="D10279" s="1">
        <v>41465.586817129632</v>
      </c>
      <c r="E10279">
        <v>11</v>
      </c>
      <c r="F10279">
        <v>4</v>
      </c>
      <c r="G10279" t="s">
        <v>215</v>
      </c>
    </row>
    <row r="10280" spans="1:8" x14ac:dyDescent="0.2">
      <c r="A10280">
        <v>3.5493654221462701E+17</v>
      </c>
      <c r="B10280" t="s">
        <v>19809</v>
      </c>
      <c r="C10280" t="s">
        <v>19810</v>
      </c>
      <c r="D10280" s="1">
        <v>41465.593055555553</v>
      </c>
      <c r="E10280">
        <v>27</v>
      </c>
      <c r="F10280">
        <v>54</v>
      </c>
      <c r="G10280" t="s">
        <v>215</v>
      </c>
    </row>
    <row r="10281" spans="1:8" x14ac:dyDescent="0.2">
      <c r="A10281">
        <v>3.5493853532271398E+17</v>
      </c>
      <c r="B10281" t="s">
        <v>19811</v>
      </c>
      <c r="C10281" t="s">
        <v>19812</v>
      </c>
      <c r="D10281" s="1">
        <v>41465.598553240743</v>
      </c>
      <c r="E10281">
        <v>89</v>
      </c>
      <c r="F10281">
        <v>42</v>
      </c>
    </row>
    <row r="10282" spans="1:8" x14ac:dyDescent="0.2">
      <c r="A10282">
        <v>3.5494268127059098E+17</v>
      </c>
      <c r="B10282" t="s">
        <v>19813</v>
      </c>
      <c r="C10282" t="s">
        <v>19814</v>
      </c>
      <c r="D10282" s="1">
        <v>41465.61</v>
      </c>
      <c r="E10282">
        <v>82</v>
      </c>
      <c r="F10282">
        <v>42</v>
      </c>
    </row>
    <row r="10283" spans="1:8" x14ac:dyDescent="0.2">
      <c r="A10283">
        <v>3.5494304276506202E+17</v>
      </c>
      <c r="B10283" t="s">
        <v>19815</v>
      </c>
      <c r="C10283" t="s">
        <v>19816</v>
      </c>
      <c r="D10283" s="1">
        <v>41465.610995370371</v>
      </c>
      <c r="E10283">
        <v>16</v>
      </c>
      <c r="F10283">
        <v>15</v>
      </c>
      <c r="G10283" t="s">
        <v>576</v>
      </c>
      <c r="H10283" t="s">
        <v>390</v>
      </c>
    </row>
    <row r="10284" spans="1:8" x14ac:dyDescent="0.2">
      <c r="A10284">
        <v>3.5495156907627302E+17</v>
      </c>
      <c r="B10284" t="s">
        <v>19817</v>
      </c>
      <c r="C10284" t="s">
        <v>19818</v>
      </c>
      <c r="D10284" s="1">
        <v>41465.634525462963</v>
      </c>
      <c r="E10284">
        <v>724</v>
      </c>
      <c r="F10284">
        <v>775</v>
      </c>
    </row>
    <row r="10285" spans="1:8" x14ac:dyDescent="0.2">
      <c r="A10285">
        <v>3.5495579534924102E+17</v>
      </c>
      <c r="B10285" t="s">
        <v>19819</v>
      </c>
      <c r="C10285" t="e">
        <f xml:space="preserve"> NebSeb Thanks.</f>
        <v>#NAME?</v>
      </c>
      <c r="D10285" s="1">
        <v>41465.646192129629</v>
      </c>
      <c r="E10285">
        <v>1</v>
      </c>
      <c r="F10285">
        <v>1</v>
      </c>
      <c r="G10285" t="s">
        <v>89</v>
      </c>
    </row>
    <row r="10286" spans="1:8" x14ac:dyDescent="0.2">
      <c r="A10286">
        <v>3.5495605743033498E+17</v>
      </c>
      <c r="B10286" t="s">
        <v>19820</v>
      </c>
      <c r="C10286" t="s">
        <v>19821</v>
      </c>
      <c r="D10286" s="1">
        <v>41465.646909722222</v>
      </c>
      <c r="E10286">
        <v>0</v>
      </c>
      <c r="F10286">
        <v>1</v>
      </c>
      <c r="G10286" t="s">
        <v>89</v>
      </c>
    </row>
    <row r="10287" spans="1:8" x14ac:dyDescent="0.2">
      <c r="A10287">
        <v>3.5495676698912698E+17</v>
      </c>
      <c r="B10287" t="s">
        <v>19822</v>
      </c>
      <c r="C10287" t="s">
        <v>19823</v>
      </c>
      <c r="D10287" s="1">
        <v>41465.648865740739</v>
      </c>
      <c r="E10287">
        <v>25</v>
      </c>
      <c r="F10287">
        <v>48</v>
      </c>
      <c r="G10287" t="s">
        <v>89</v>
      </c>
    </row>
    <row r="10288" spans="1:8" x14ac:dyDescent="0.2">
      <c r="A10288">
        <v>3.54957353755488E+17</v>
      </c>
      <c r="B10288" t="s">
        <v>19824</v>
      </c>
      <c r="C10288" t="e">
        <f xml:space="preserve"> JoshuaMelhorn Thanks.</f>
        <v>#NAME?</v>
      </c>
      <c r="D10288" s="1">
        <v>41465.65048611111</v>
      </c>
      <c r="E10288">
        <v>1</v>
      </c>
      <c r="F10288">
        <v>1</v>
      </c>
      <c r="G10288" t="s">
        <v>89</v>
      </c>
    </row>
    <row r="10289" spans="1:8" x14ac:dyDescent="0.2">
      <c r="A10289">
        <v>3.5497779615144698E+17</v>
      </c>
      <c r="B10289" t="s">
        <v>19825</v>
      </c>
      <c r="C10289" t="s">
        <v>19826</v>
      </c>
      <c r="D10289" s="1">
        <v>41465.70689814815</v>
      </c>
      <c r="E10289">
        <v>76</v>
      </c>
      <c r="F10289">
        <v>62</v>
      </c>
    </row>
    <row r="10290" spans="1:8" x14ac:dyDescent="0.2">
      <c r="A10290">
        <v>3.5497982992333197E+17</v>
      </c>
      <c r="B10290" t="s">
        <v>19827</v>
      </c>
      <c r="C10290" t="s">
        <v>19828</v>
      </c>
      <c r="D10290" s="1">
        <v>41465.712511574071</v>
      </c>
      <c r="E10290">
        <v>8</v>
      </c>
      <c r="F10290">
        <v>7</v>
      </c>
      <c r="G10290" t="s">
        <v>215</v>
      </c>
    </row>
    <row r="10291" spans="1:8" x14ac:dyDescent="0.2">
      <c r="A10291">
        <v>3.5498131383872698E+17</v>
      </c>
      <c r="B10291" t="s">
        <v>19829</v>
      </c>
      <c r="C10291" t="s">
        <v>19830</v>
      </c>
      <c r="D10291" s="1">
        <v>41465.716608796298</v>
      </c>
      <c r="E10291">
        <v>28</v>
      </c>
      <c r="F10291">
        <v>44</v>
      </c>
      <c r="G10291" t="s">
        <v>576</v>
      </c>
      <c r="H10291" t="s">
        <v>390</v>
      </c>
    </row>
    <row r="10292" spans="1:8" x14ac:dyDescent="0.2">
      <c r="A10292">
        <v>3.5499535017351898E+17</v>
      </c>
      <c r="B10292" t="s">
        <v>19831</v>
      </c>
      <c r="C10292" t="s">
        <v>19832</v>
      </c>
      <c r="D10292" s="1">
        <v>41465.755335648151</v>
      </c>
      <c r="E10292">
        <v>57</v>
      </c>
      <c r="F10292">
        <v>20</v>
      </c>
    </row>
    <row r="10293" spans="1:8" x14ac:dyDescent="0.2">
      <c r="A10293">
        <v>3.5499585534387802E+17</v>
      </c>
      <c r="B10293" t="s">
        <v>19833</v>
      </c>
      <c r="C10293" t="s">
        <v>19834</v>
      </c>
      <c r="D10293" s="1">
        <v>41465.756736111114</v>
      </c>
      <c r="E10293">
        <v>14</v>
      </c>
      <c r="F10293">
        <v>11</v>
      </c>
      <c r="G10293" t="s">
        <v>215</v>
      </c>
    </row>
    <row r="10294" spans="1:8" x14ac:dyDescent="0.2">
      <c r="A10294">
        <v>3.5499799180910502E+17</v>
      </c>
      <c r="B10294" t="s">
        <v>19835</v>
      </c>
      <c r="C10294" t="s">
        <v>19836</v>
      </c>
      <c r="D10294" s="1">
        <v>41465.762627314813</v>
      </c>
      <c r="E10294">
        <v>3</v>
      </c>
      <c r="F10294">
        <v>2</v>
      </c>
      <c r="G10294" t="s">
        <v>89</v>
      </c>
    </row>
    <row r="10295" spans="1:8" x14ac:dyDescent="0.2">
      <c r="A10295">
        <v>3.5499886585171098E+17</v>
      </c>
      <c r="B10295" t="s">
        <v>19837</v>
      </c>
      <c r="C10295" t="e">
        <f xml:space="preserve"> rickywatt1 Thanks.</f>
        <v>#NAME?</v>
      </c>
      <c r="D10295" s="1">
        <v>41465.765034722222</v>
      </c>
      <c r="E10295">
        <v>1</v>
      </c>
      <c r="F10295">
        <v>1</v>
      </c>
      <c r="G10295" t="s">
        <v>89</v>
      </c>
    </row>
    <row r="10296" spans="1:8" x14ac:dyDescent="0.2">
      <c r="A10296">
        <v>3.5500463895886202E+17</v>
      </c>
      <c r="B10296" t="s">
        <v>19838</v>
      </c>
      <c r="C10296" t="s">
        <v>19839</v>
      </c>
      <c r="D10296" s="1">
        <v>41465.780972222223</v>
      </c>
      <c r="E10296">
        <v>51</v>
      </c>
      <c r="F10296">
        <v>51</v>
      </c>
      <c r="G10296" t="s">
        <v>215</v>
      </c>
      <c r="H10296" t="s">
        <v>390</v>
      </c>
    </row>
    <row r="10297" spans="1:8" x14ac:dyDescent="0.2">
      <c r="A10297">
        <v>3.550181270436E+17</v>
      </c>
      <c r="B10297" t="s">
        <v>19840</v>
      </c>
      <c r="C10297" t="s">
        <v>19841</v>
      </c>
      <c r="D10297" s="1">
        <v>41465.818194444444</v>
      </c>
      <c r="E10297">
        <v>45</v>
      </c>
      <c r="F10297">
        <v>44</v>
      </c>
      <c r="G10297" t="s">
        <v>576</v>
      </c>
    </row>
    <row r="10298" spans="1:8" x14ac:dyDescent="0.2">
      <c r="A10298">
        <v>3.5502608892310298E+17</v>
      </c>
      <c r="B10298" t="s">
        <v>19842</v>
      </c>
      <c r="C10298" t="s">
        <v>19843</v>
      </c>
      <c r="D10298" s="1">
        <v>41465.840162037035</v>
      </c>
      <c r="E10298">
        <v>31</v>
      </c>
      <c r="F10298">
        <v>31</v>
      </c>
      <c r="G10298" t="s">
        <v>89</v>
      </c>
    </row>
    <row r="10299" spans="1:8" x14ac:dyDescent="0.2">
      <c r="A10299">
        <v>3.55032001138536E+17</v>
      </c>
      <c r="B10299" t="s">
        <v>19844</v>
      </c>
      <c r="C10299" t="s">
        <v>19845</v>
      </c>
      <c r="D10299" s="1">
        <v>41465.856469907405</v>
      </c>
      <c r="E10299">
        <v>18</v>
      </c>
      <c r="F10299">
        <v>17</v>
      </c>
      <c r="G10299" t="s">
        <v>89</v>
      </c>
    </row>
    <row r="10300" spans="1:8" x14ac:dyDescent="0.2">
      <c r="A10300">
        <v>3.5503386748636301E+17</v>
      </c>
      <c r="B10300" t="s">
        <v>19846</v>
      </c>
      <c r="C10300" t="s">
        <v>19847</v>
      </c>
      <c r="D10300" s="1">
        <v>41465.861620370371</v>
      </c>
      <c r="E10300">
        <v>14</v>
      </c>
      <c r="F10300">
        <v>8</v>
      </c>
      <c r="G10300" t="s">
        <v>89</v>
      </c>
    </row>
    <row r="10301" spans="1:8" x14ac:dyDescent="0.2">
      <c r="A10301">
        <v>3.5503726496070003E+17</v>
      </c>
      <c r="B10301" t="s">
        <v>19848</v>
      </c>
      <c r="C10301" t="e">
        <f xml:space="preserve"> djRandyRan Happy birthday.</f>
        <v>#NAME?</v>
      </c>
      <c r="D10301" s="1">
        <v>41465.870995370373</v>
      </c>
      <c r="E10301">
        <v>4</v>
      </c>
      <c r="F10301">
        <v>3</v>
      </c>
      <c r="G10301" t="s">
        <v>89</v>
      </c>
    </row>
    <row r="10302" spans="1:8" x14ac:dyDescent="0.2">
      <c r="A10302">
        <v>3.5503858124233101E+17</v>
      </c>
      <c r="B10302" t="s">
        <v>19849</v>
      </c>
      <c r="C10302" t="s">
        <v>19850</v>
      </c>
      <c r="D10302" s="1">
        <v>41465.87462962963</v>
      </c>
      <c r="E10302">
        <v>25</v>
      </c>
      <c r="F10302">
        <v>11</v>
      </c>
    </row>
    <row r="10303" spans="1:8" x14ac:dyDescent="0.2">
      <c r="A10303">
        <v>3.5504412951380698E+17</v>
      </c>
      <c r="B10303" t="s">
        <v>19851</v>
      </c>
      <c r="C10303" t="s">
        <v>19852</v>
      </c>
      <c r="D10303" s="1">
        <v>41465.88994212963</v>
      </c>
      <c r="E10303">
        <v>173</v>
      </c>
      <c r="F10303">
        <v>101</v>
      </c>
    </row>
    <row r="10304" spans="1:8" x14ac:dyDescent="0.2">
      <c r="A10304">
        <v>3.5504467697534502E+17</v>
      </c>
      <c r="B10304" t="s">
        <v>19853</v>
      </c>
      <c r="C10304" t="s">
        <v>19854</v>
      </c>
      <c r="D10304" s="1">
        <v>41465.891458333332</v>
      </c>
      <c r="E10304">
        <v>157</v>
      </c>
      <c r="F10304">
        <v>69</v>
      </c>
    </row>
    <row r="10305" spans="1:8" x14ac:dyDescent="0.2">
      <c r="A10305">
        <v>3.5504558727772102E+17</v>
      </c>
      <c r="B10305" t="s">
        <v>19855</v>
      </c>
      <c r="C10305" t="s">
        <v>19856</v>
      </c>
      <c r="D10305" s="1">
        <v>41465.893969907411</v>
      </c>
      <c r="E10305">
        <v>293</v>
      </c>
      <c r="F10305">
        <v>170</v>
      </c>
    </row>
    <row r="10306" spans="1:8" x14ac:dyDescent="0.2">
      <c r="A10306">
        <v>3.5505016688306899E+17</v>
      </c>
      <c r="B10306" t="s">
        <v>19857</v>
      </c>
      <c r="C10306" t="s">
        <v>19858</v>
      </c>
      <c r="D10306" s="1">
        <v>41465.906597222223</v>
      </c>
      <c r="E10306">
        <v>127</v>
      </c>
      <c r="F10306">
        <v>51</v>
      </c>
    </row>
    <row r="10307" spans="1:8" x14ac:dyDescent="0.2">
      <c r="A10307">
        <v>3.5505303661746899E+17</v>
      </c>
      <c r="B10307" t="s">
        <v>19859</v>
      </c>
      <c r="C10307" t="s">
        <v>19860</v>
      </c>
      <c r="D10307" s="1">
        <v>41465.914525462962</v>
      </c>
      <c r="E10307">
        <v>395</v>
      </c>
      <c r="F10307">
        <v>206</v>
      </c>
    </row>
    <row r="10308" spans="1:8" x14ac:dyDescent="0.2">
      <c r="A10308">
        <v>3.5506251314823098E+17</v>
      </c>
      <c r="B10308" t="s">
        <v>19861</v>
      </c>
      <c r="C10308" t="s">
        <v>19862</v>
      </c>
      <c r="D10308" s="1">
        <v>41465.940671296295</v>
      </c>
      <c r="E10308">
        <v>135</v>
      </c>
      <c r="F10308">
        <v>97</v>
      </c>
    </row>
    <row r="10309" spans="1:8" x14ac:dyDescent="0.2">
      <c r="A10309">
        <v>3.5506556143836301E+17</v>
      </c>
      <c r="B10309" t="s">
        <v>19863</v>
      </c>
      <c r="C10309" t="s">
        <v>19864</v>
      </c>
      <c r="D10309" s="1">
        <v>41465.94908564815</v>
      </c>
      <c r="E10309">
        <v>96</v>
      </c>
      <c r="F10309">
        <v>71</v>
      </c>
      <c r="G10309" t="s">
        <v>89</v>
      </c>
    </row>
    <row r="10310" spans="1:8" x14ac:dyDescent="0.2">
      <c r="A10310">
        <v>3.5506690281032902E+17</v>
      </c>
      <c r="B10310" t="s">
        <v>19865</v>
      </c>
      <c r="C10310" t="s">
        <v>19866</v>
      </c>
      <c r="D10310" s="1">
        <v>41465.952789351853</v>
      </c>
      <c r="E10310">
        <v>838</v>
      </c>
      <c r="F10310">
        <v>455</v>
      </c>
    </row>
    <row r="10311" spans="1:8" x14ac:dyDescent="0.2">
      <c r="A10311">
        <v>3.5511625820891501E+17</v>
      </c>
      <c r="B10311" t="s">
        <v>19867</v>
      </c>
      <c r="C10311" t="s">
        <v>19868</v>
      </c>
      <c r="D10311" s="1">
        <v>41466.08898148148</v>
      </c>
      <c r="E10311">
        <v>28</v>
      </c>
      <c r="F10311">
        <v>29</v>
      </c>
      <c r="G10311" t="s">
        <v>215</v>
      </c>
    </row>
    <row r="10312" spans="1:8" x14ac:dyDescent="0.2">
      <c r="A10312">
        <v>3.5511926631761498E+17</v>
      </c>
      <c r="B10312" t="s">
        <v>19869</v>
      </c>
      <c r="C10312" t="s">
        <v>19870</v>
      </c>
      <c r="D10312" s="1">
        <v>41466.097280092596</v>
      </c>
      <c r="E10312">
        <v>1126</v>
      </c>
      <c r="F10312">
        <v>979</v>
      </c>
    </row>
    <row r="10313" spans="1:8" x14ac:dyDescent="0.2">
      <c r="A10313">
        <v>3.55125070458392E+17</v>
      </c>
      <c r="B10313" t="s">
        <v>19871</v>
      </c>
      <c r="C10313" t="s">
        <v>19872</v>
      </c>
      <c r="D10313" s="1">
        <v>41466.113298611112</v>
      </c>
      <c r="E10313">
        <v>22</v>
      </c>
      <c r="F10313">
        <v>32</v>
      </c>
      <c r="G10313" t="s">
        <v>215</v>
      </c>
    </row>
    <row r="10314" spans="1:8" x14ac:dyDescent="0.2">
      <c r="A10314">
        <v>3.5512605565007002E+17</v>
      </c>
      <c r="B10314" t="s">
        <v>19873</v>
      </c>
      <c r="C10314" t="s">
        <v>19874</v>
      </c>
      <c r="D10314" s="1">
        <v>41466.116018518522</v>
      </c>
      <c r="E10314">
        <v>38</v>
      </c>
      <c r="F10314">
        <v>6</v>
      </c>
      <c r="G10314" t="s">
        <v>215</v>
      </c>
    </row>
    <row r="10315" spans="1:8" x14ac:dyDescent="0.2">
      <c r="A10315">
        <v>3.5512630331114701E+17</v>
      </c>
      <c r="B10315" t="s">
        <v>19875</v>
      </c>
      <c r="C10315" t="s">
        <v>19876</v>
      </c>
      <c r="D10315" s="1">
        <v>41466.116701388892</v>
      </c>
      <c r="E10315">
        <v>8</v>
      </c>
      <c r="F10315">
        <v>5</v>
      </c>
      <c r="G10315" t="s">
        <v>576</v>
      </c>
      <c r="H10315" t="s">
        <v>390</v>
      </c>
    </row>
    <row r="10316" spans="1:8" x14ac:dyDescent="0.2">
      <c r="A10316">
        <v>3.5517606209691597E+17</v>
      </c>
      <c r="B10316" t="s">
        <v>19877</v>
      </c>
      <c r="C10316" t="s">
        <v>19878</v>
      </c>
      <c r="D10316" s="1">
        <v>41466.254004629627</v>
      </c>
      <c r="E10316">
        <v>38</v>
      </c>
      <c r="F10316">
        <v>25</v>
      </c>
      <c r="G10316" t="s">
        <v>215</v>
      </c>
    </row>
    <row r="10317" spans="1:8" x14ac:dyDescent="0.2">
      <c r="A10317">
        <v>3.5529578835779501E+17</v>
      </c>
      <c r="B10317" t="s">
        <v>19879</v>
      </c>
      <c r="C10317" t="s">
        <v>19880</v>
      </c>
      <c r="D10317" s="1">
        <v>41466.584386574075</v>
      </c>
      <c r="E10317">
        <v>6</v>
      </c>
      <c r="F10317">
        <v>6</v>
      </c>
      <c r="G10317" t="s">
        <v>19881</v>
      </c>
    </row>
    <row r="10318" spans="1:8" x14ac:dyDescent="0.2">
      <c r="A10318">
        <v>3.5529651842673402E+17</v>
      </c>
      <c r="B10318" t="s">
        <v>19882</v>
      </c>
      <c r="C10318" t="s">
        <v>19883</v>
      </c>
      <c r="D10318" s="1">
        <v>41466.586400462962</v>
      </c>
      <c r="E10318">
        <v>7</v>
      </c>
      <c r="F10318">
        <v>12</v>
      </c>
      <c r="G10318" t="s">
        <v>215</v>
      </c>
    </row>
    <row r="10319" spans="1:8" x14ac:dyDescent="0.2">
      <c r="A10319">
        <v>3.5530029863967898E+17</v>
      </c>
      <c r="B10319" t="s">
        <v>19884</v>
      </c>
      <c r="C10319" t="e">
        <f>_xlfn.SINGLE(IAMAASHKA Thanks), it will be great.</f>
        <v>#NAME?</v>
      </c>
      <c r="D10319" s="1">
        <v>41466.59684027778</v>
      </c>
      <c r="E10319">
        <v>3</v>
      </c>
      <c r="F10319">
        <v>2</v>
      </c>
      <c r="G10319" t="e">
        <f>IAMAASHKA</f>
        <v>#NAME?</v>
      </c>
    </row>
    <row r="10320" spans="1:8" x14ac:dyDescent="0.2">
      <c r="A10320">
        <v>3.5530497232327398E+17</v>
      </c>
      <c r="B10320" t="s">
        <v>19885</v>
      </c>
      <c r="C10320" t="s">
        <v>19886</v>
      </c>
      <c r="D10320" s="1">
        <v>41466.609733796293</v>
      </c>
      <c r="E10320">
        <v>13</v>
      </c>
      <c r="F10320">
        <v>15</v>
      </c>
      <c r="G10320" t="s">
        <v>215</v>
      </c>
    </row>
    <row r="10321" spans="1:7" x14ac:dyDescent="0.2">
      <c r="A10321">
        <v>3.5530527392309197E+17</v>
      </c>
      <c r="B10321" t="s">
        <v>19887</v>
      </c>
      <c r="C10321" t="e">
        <f>JaiiderVilla Thank you.</f>
        <v>#NAME?</v>
      </c>
      <c r="D10321" s="1">
        <v>41466.610567129632</v>
      </c>
      <c r="E10321">
        <v>1</v>
      </c>
      <c r="F10321">
        <v>2</v>
      </c>
      <c r="G10321" t="e">
        <f>JaiiderVilla</f>
        <v>#NAME?</v>
      </c>
    </row>
    <row r="10322" spans="1:7" x14ac:dyDescent="0.2">
      <c r="A10322">
        <v>3.5535792010967398E+17</v>
      </c>
      <c r="B10322" t="s">
        <v>19888</v>
      </c>
      <c r="C10322" t="s">
        <v>19889</v>
      </c>
      <c r="D10322" s="1">
        <v>41466.755844907406</v>
      </c>
      <c r="E10322">
        <v>30</v>
      </c>
      <c r="F10322">
        <v>12</v>
      </c>
      <c r="G10322" t="s">
        <v>89</v>
      </c>
    </row>
    <row r="10323" spans="1:7" x14ac:dyDescent="0.2">
      <c r="A10323">
        <v>3.5536591098021402E+17</v>
      </c>
      <c r="B10323" t="s">
        <v>19890</v>
      </c>
      <c r="C10323" t="s">
        <v>19891</v>
      </c>
      <c r="D10323" s="1">
        <v>41466.77789351852</v>
      </c>
      <c r="E10323">
        <v>461</v>
      </c>
      <c r="F10323">
        <v>213</v>
      </c>
    </row>
    <row r="10324" spans="1:7" x14ac:dyDescent="0.2">
      <c r="A10324">
        <v>3.5544267538786701E+17</v>
      </c>
      <c r="B10324" t="s">
        <v>19892</v>
      </c>
      <c r="C10324" t="s">
        <v>19893</v>
      </c>
      <c r="D10324" s="1">
        <v>41466.989722222221</v>
      </c>
      <c r="E10324">
        <v>522</v>
      </c>
      <c r="F10324">
        <v>233</v>
      </c>
    </row>
    <row r="10325" spans="1:7" x14ac:dyDescent="0.2">
      <c r="A10325">
        <v>3.5569823255638797E+17</v>
      </c>
      <c r="B10325" t="s">
        <v>19894</v>
      </c>
      <c r="C10325" t="s">
        <v>19895</v>
      </c>
      <c r="D10325" s="1">
        <v>41467.694918981484</v>
      </c>
      <c r="E10325">
        <v>30</v>
      </c>
      <c r="F10325">
        <v>12</v>
      </c>
    </row>
    <row r="10326" spans="1:7" x14ac:dyDescent="0.2">
      <c r="A10326">
        <v>3.5569962774129798E+17</v>
      </c>
      <c r="B10326" t="s">
        <v>19896</v>
      </c>
      <c r="C10326" t="s">
        <v>19897</v>
      </c>
      <c r="D10326" s="1">
        <v>41467.698773148149</v>
      </c>
      <c r="E10326">
        <v>20</v>
      </c>
      <c r="F10326">
        <v>5</v>
      </c>
      <c r="G10326" t="s">
        <v>89</v>
      </c>
    </row>
    <row r="10327" spans="1:7" x14ac:dyDescent="0.2">
      <c r="A10327">
        <v>3.5570882624421798E+17</v>
      </c>
      <c r="B10327" t="s">
        <v>19898</v>
      </c>
      <c r="C10327" t="s">
        <v>19899</v>
      </c>
      <c r="D10327" s="1">
        <v>41467.72415509259</v>
      </c>
      <c r="E10327">
        <v>323</v>
      </c>
      <c r="F10327">
        <v>156</v>
      </c>
    </row>
    <row r="10328" spans="1:7" x14ac:dyDescent="0.2">
      <c r="A10328">
        <v>3.5572941868721702E+17</v>
      </c>
      <c r="B10328" t="s">
        <v>19900</v>
      </c>
      <c r="C10328" t="s">
        <v>19901</v>
      </c>
      <c r="D10328" s="1">
        <v>41467.7809837963</v>
      </c>
      <c r="E10328">
        <v>43</v>
      </c>
      <c r="F10328">
        <v>17</v>
      </c>
    </row>
    <row r="10329" spans="1:7" x14ac:dyDescent="0.2">
      <c r="A10329">
        <v>3.5596477659100698E+17</v>
      </c>
      <c r="B10329" t="s">
        <v>19902</v>
      </c>
      <c r="C10329" t="s">
        <v>19903</v>
      </c>
      <c r="D10329" s="1">
        <v>41468.430439814816</v>
      </c>
      <c r="E10329">
        <v>19</v>
      </c>
      <c r="F10329">
        <v>26</v>
      </c>
      <c r="G10329" t="s">
        <v>215</v>
      </c>
    </row>
    <row r="10330" spans="1:7" x14ac:dyDescent="0.2">
      <c r="A10330">
        <v>3.5596733846350598E+17</v>
      </c>
      <c r="B10330" t="s">
        <v>19904</v>
      </c>
      <c r="C10330" t="s">
        <v>19905</v>
      </c>
      <c r="D10330" s="1">
        <v>41468.437511574077</v>
      </c>
      <c r="E10330">
        <v>15</v>
      </c>
      <c r="F10330">
        <v>7</v>
      </c>
      <c r="G10330" t="s">
        <v>215</v>
      </c>
    </row>
    <row r="10331" spans="1:7" x14ac:dyDescent="0.2">
      <c r="A10331">
        <v>3.5596824874070797E+17</v>
      </c>
      <c r="B10331" t="s">
        <v>19906</v>
      </c>
      <c r="C10331" t="s">
        <v>19907</v>
      </c>
      <c r="D10331" s="1">
        <v>41468.440023148149</v>
      </c>
      <c r="E10331">
        <v>19</v>
      </c>
      <c r="F10331">
        <v>6</v>
      </c>
      <c r="G10331" t="s">
        <v>215</v>
      </c>
    </row>
    <row r="10332" spans="1:7" x14ac:dyDescent="0.2">
      <c r="A10332">
        <v>3.5597114270980499E+17</v>
      </c>
      <c r="B10332" t="s">
        <v>19908</v>
      </c>
      <c r="C10332" t="s">
        <v>19909</v>
      </c>
      <c r="D10332" s="1">
        <v>41468.448009259257</v>
      </c>
      <c r="E10332">
        <v>42</v>
      </c>
      <c r="F10332">
        <v>24</v>
      </c>
      <c r="G10332" t="s">
        <v>215</v>
      </c>
    </row>
    <row r="10333" spans="1:7" x14ac:dyDescent="0.2">
      <c r="A10333">
        <v>3.5597187233415898E+17</v>
      </c>
      <c r="B10333" t="s">
        <v>19910</v>
      </c>
      <c r="C10333" t="s">
        <v>19911</v>
      </c>
      <c r="D10333" s="1">
        <v>41468.450023148151</v>
      </c>
      <c r="E10333">
        <v>8</v>
      </c>
      <c r="F10333">
        <v>6</v>
      </c>
      <c r="G10333" t="s">
        <v>215</v>
      </c>
    </row>
    <row r="10334" spans="1:7" x14ac:dyDescent="0.2">
      <c r="A10334">
        <v>3.5597225964038502E+17</v>
      </c>
      <c r="B10334" t="s">
        <v>19912</v>
      </c>
      <c r="C10334" t="s">
        <v>19913</v>
      </c>
      <c r="D10334" s="1">
        <v>41468.451099537036</v>
      </c>
      <c r="E10334">
        <v>18</v>
      </c>
      <c r="F10334">
        <v>9</v>
      </c>
      <c r="G10334" t="s">
        <v>19914</v>
      </c>
    </row>
    <row r="10335" spans="1:7" x14ac:dyDescent="0.2">
      <c r="A10335">
        <v>3.5601038894655802E+17</v>
      </c>
      <c r="B10335" t="s">
        <v>19915</v>
      </c>
      <c r="C10335" t="s">
        <v>19916</v>
      </c>
      <c r="D10335" s="1">
        <v>41468.556307870371</v>
      </c>
      <c r="E10335">
        <v>136</v>
      </c>
      <c r="F10335">
        <v>65</v>
      </c>
    </row>
    <row r="10336" spans="1:7" x14ac:dyDescent="0.2">
      <c r="A10336">
        <v>3.5601277548875302E+17</v>
      </c>
      <c r="B10336" t="s">
        <v>19917</v>
      </c>
      <c r="C10336" t="s">
        <v>19918</v>
      </c>
      <c r="D10336" s="1">
        <v>41468.562893518516</v>
      </c>
      <c r="E10336">
        <v>145</v>
      </c>
      <c r="F10336">
        <v>126</v>
      </c>
    </row>
    <row r="10337" spans="1:7" x14ac:dyDescent="0.2">
      <c r="A10337">
        <v>3.5601315233858298E+17</v>
      </c>
      <c r="B10337" t="s">
        <v>19919</v>
      </c>
      <c r="C10337" t="s">
        <v>19920</v>
      </c>
      <c r="D10337" s="1">
        <v>41468.563935185186</v>
      </c>
      <c r="E10337">
        <v>14</v>
      </c>
      <c r="F10337">
        <v>4</v>
      </c>
      <c r="G10337" t="s">
        <v>215</v>
      </c>
    </row>
    <row r="10338" spans="1:7" x14ac:dyDescent="0.2">
      <c r="A10338">
        <v>3.5601386609168698E+17</v>
      </c>
      <c r="B10338" t="s">
        <v>19921</v>
      </c>
      <c r="C10338" t="s">
        <v>19922</v>
      </c>
      <c r="D10338" s="1">
        <v>41468.56590277778</v>
      </c>
      <c r="E10338">
        <v>8</v>
      </c>
      <c r="F10338">
        <v>11</v>
      </c>
      <c r="G10338" t="s">
        <v>215</v>
      </c>
    </row>
    <row r="10339" spans="1:7" x14ac:dyDescent="0.2">
      <c r="A10339">
        <v>3.5601482335349901E+17</v>
      </c>
      <c r="B10339" t="s">
        <v>19923</v>
      </c>
      <c r="C10339" t="s">
        <v>19924</v>
      </c>
      <c r="D10339" s="1">
        <v>41468.568541666667</v>
      </c>
      <c r="E10339">
        <v>135</v>
      </c>
      <c r="F10339">
        <v>92</v>
      </c>
    </row>
    <row r="10340" spans="1:7" x14ac:dyDescent="0.2">
      <c r="A10340">
        <v>3.5601602518935098E+17</v>
      </c>
      <c r="B10340" t="s">
        <v>19925</v>
      </c>
      <c r="C10340" t="s">
        <v>19926</v>
      </c>
      <c r="D10340" s="1">
        <v>41468.571863425925</v>
      </c>
      <c r="E10340">
        <v>62</v>
      </c>
      <c r="F10340">
        <v>18</v>
      </c>
      <c r="G10340" t="s">
        <v>19927</v>
      </c>
    </row>
    <row r="10341" spans="1:7" x14ac:dyDescent="0.2">
      <c r="A10341">
        <v>3.5617218044849299E+17</v>
      </c>
      <c r="B10341" t="s">
        <v>19928</v>
      </c>
      <c r="C10341" t="s">
        <v>19929</v>
      </c>
      <c r="D10341" s="1">
        <v>41469.002766203703</v>
      </c>
      <c r="E10341">
        <v>3</v>
      </c>
      <c r="F10341">
        <v>0</v>
      </c>
      <c r="G10341" t="e">
        <f>EvanSMSolutions</f>
        <v>#NAME?</v>
      </c>
    </row>
    <row r="10342" spans="1:7" x14ac:dyDescent="0.2">
      <c r="A10342">
        <v>3.5617614410351002E+17</v>
      </c>
      <c r="B10342" t="s">
        <v>19930</v>
      </c>
      <c r="C10342" t="s">
        <v>19931</v>
      </c>
      <c r="D10342" s="1">
        <v>41469.013703703706</v>
      </c>
      <c r="E10342">
        <v>17</v>
      </c>
      <c r="F10342">
        <v>2</v>
      </c>
      <c r="G10342" t="s">
        <v>576</v>
      </c>
    </row>
    <row r="10343" spans="1:7" x14ac:dyDescent="0.2">
      <c r="A10343">
        <v>3.5617626319658099E+17</v>
      </c>
      <c r="B10343" t="s">
        <v>19932</v>
      </c>
      <c r="C10343" t="s">
        <v>19933</v>
      </c>
      <c r="D10343" s="1">
        <v>41469.014039351852</v>
      </c>
      <c r="E10343">
        <v>14</v>
      </c>
      <c r="F10343">
        <v>12</v>
      </c>
      <c r="G10343" t="s">
        <v>576</v>
      </c>
    </row>
    <row r="10344" spans="1:7" x14ac:dyDescent="0.2">
      <c r="A10344">
        <v>3.5617682611411699E+17</v>
      </c>
      <c r="B10344" t="s">
        <v>19934</v>
      </c>
      <c r="C10344" t="s">
        <v>19935</v>
      </c>
      <c r="D10344" s="1">
        <v>41469.015590277777</v>
      </c>
      <c r="E10344">
        <v>19</v>
      </c>
      <c r="F10344">
        <v>21</v>
      </c>
      <c r="G10344" t="s">
        <v>215</v>
      </c>
    </row>
    <row r="10345" spans="1:7" x14ac:dyDescent="0.2">
      <c r="A10345">
        <v>3.5617744467748403E+17</v>
      </c>
      <c r="B10345" t="s">
        <v>19936</v>
      </c>
      <c r="C10345" t="s">
        <v>19937</v>
      </c>
      <c r="D10345" s="1">
        <v>41469.017291666663</v>
      </c>
      <c r="E10345">
        <v>22</v>
      </c>
      <c r="F10345">
        <v>29</v>
      </c>
      <c r="G10345" t="s">
        <v>19938</v>
      </c>
    </row>
    <row r="10346" spans="1:7" x14ac:dyDescent="0.2">
      <c r="A10346">
        <v>3.5617831662296198E+17</v>
      </c>
      <c r="B10346" t="s">
        <v>19939</v>
      </c>
      <c r="C10346" t="s">
        <v>19940</v>
      </c>
      <c r="D10346" s="1">
        <v>41469.019699074073</v>
      </c>
      <c r="E10346">
        <v>9</v>
      </c>
      <c r="F10346">
        <v>2</v>
      </c>
      <c r="G10346" t="s">
        <v>19941</v>
      </c>
    </row>
    <row r="10347" spans="1:7" x14ac:dyDescent="0.2">
      <c r="A10347">
        <v>3.561785670984E+17</v>
      </c>
      <c r="B10347" t="s">
        <v>19942</v>
      </c>
      <c r="C10347" t="s">
        <v>19943</v>
      </c>
      <c r="D10347" s="1">
        <v>41469.02039351852</v>
      </c>
      <c r="E10347">
        <v>19</v>
      </c>
      <c r="F10347">
        <v>8</v>
      </c>
      <c r="G10347" t="s">
        <v>215</v>
      </c>
    </row>
    <row r="10348" spans="1:7" x14ac:dyDescent="0.2">
      <c r="A10348">
        <v>3.5618032727164102E+17</v>
      </c>
      <c r="B10348" t="s">
        <v>19944</v>
      </c>
      <c r="C10348" t="s">
        <v>19945</v>
      </c>
      <c r="D10348" s="1">
        <v>41469.025254629632</v>
      </c>
      <c r="E10348">
        <v>358</v>
      </c>
      <c r="F10348">
        <v>267</v>
      </c>
    </row>
    <row r="10349" spans="1:7" x14ac:dyDescent="0.2">
      <c r="A10349">
        <v>3.5618361153749798E+17</v>
      </c>
      <c r="B10349" t="s">
        <v>19946</v>
      </c>
      <c r="C10349" t="s">
        <v>19947</v>
      </c>
      <c r="D10349" s="1">
        <v>41469.034317129626</v>
      </c>
      <c r="E10349">
        <v>74</v>
      </c>
      <c r="F10349">
        <v>32</v>
      </c>
    </row>
    <row r="10350" spans="1:7" x14ac:dyDescent="0.2">
      <c r="A10350">
        <v>3.5618610766008301E+17</v>
      </c>
      <c r="B10350" t="s">
        <v>19948</v>
      </c>
      <c r="C10350" t="s">
        <v>19949</v>
      </c>
      <c r="D10350" s="1">
        <v>41469.041203703702</v>
      </c>
      <c r="E10350">
        <v>211</v>
      </c>
      <c r="F10350">
        <v>280</v>
      </c>
      <c r="G10350" t="s">
        <v>215</v>
      </c>
    </row>
    <row r="10351" spans="1:7" x14ac:dyDescent="0.2">
      <c r="A10351">
        <v>3.56186841927528E+17</v>
      </c>
      <c r="B10351" t="s">
        <v>19950</v>
      </c>
      <c r="C10351" t="s">
        <v>19951</v>
      </c>
      <c r="D10351" s="1">
        <v>41469.043229166666</v>
      </c>
      <c r="E10351">
        <v>27</v>
      </c>
      <c r="F10351">
        <v>24</v>
      </c>
      <c r="G10351" t="s">
        <v>215</v>
      </c>
    </row>
    <row r="10352" spans="1:7" x14ac:dyDescent="0.2">
      <c r="A10352">
        <v>3.5618710390376E+17</v>
      </c>
      <c r="B10352" t="s">
        <v>19952</v>
      </c>
      <c r="C10352" t="s">
        <v>19953</v>
      </c>
      <c r="D10352" s="1">
        <v>41469.043946759259</v>
      </c>
      <c r="E10352">
        <v>56</v>
      </c>
      <c r="F10352">
        <v>81</v>
      </c>
      <c r="G10352" t="s">
        <v>19954</v>
      </c>
    </row>
    <row r="10353" spans="1:7" x14ac:dyDescent="0.2">
      <c r="A10353">
        <v>3.5618838645480198E+17</v>
      </c>
      <c r="B10353" t="s">
        <v>19955</v>
      </c>
      <c r="C10353" t="s">
        <v>19956</v>
      </c>
      <c r="D10353" s="1">
        <v>41469.047488425924</v>
      </c>
      <c r="E10353">
        <v>10</v>
      </c>
      <c r="F10353">
        <v>7</v>
      </c>
      <c r="G10353" t="s">
        <v>215</v>
      </c>
    </row>
    <row r="10354" spans="1:7" x14ac:dyDescent="0.2">
      <c r="A10354">
        <v>3.56189569835728E+17</v>
      </c>
      <c r="B10354" t="s">
        <v>19957</v>
      </c>
      <c r="C10354" t="s">
        <v>19958</v>
      </c>
      <c r="D10354" s="1">
        <v>41469.050752314812</v>
      </c>
      <c r="E10354">
        <v>15</v>
      </c>
      <c r="F10354">
        <v>9</v>
      </c>
      <c r="G10354" t="s">
        <v>215</v>
      </c>
    </row>
    <row r="10355" spans="1:7" x14ac:dyDescent="0.2">
      <c r="A10355">
        <v>3.5619208914444198E+17</v>
      </c>
      <c r="B10355" t="s">
        <v>19959</v>
      </c>
      <c r="C10355" t="s">
        <v>19960</v>
      </c>
      <c r="D10355" s="1">
        <v>41469.057708333334</v>
      </c>
      <c r="E10355">
        <v>71</v>
      </c>
      <c r="F10355">
        <v>85</v>
      </c>
      <c r="G10355" t="s">
        <v>19961</v>
      </c>
    </row>
    <row r="10356" spans="1:7" x14ac:dyDescent="0.2">
      <c r="A10356">
        <v>3.5623875010115098E+17</v>
      </c>
      <c r="B10356" t="s">
        <v>19962</v>
      </c>
      <c r="C10356" t="s">
        <v>19963</v>
      </c>
      <c r="D10356" s="1">
        <v>41469.186469907407</v>
      </c>
      <c r="E10356">
        <v>9</v>
      </c>
      <c r="F10356">
        <v>18</v>
      </c>
      <c r="G10356" t="s">
        <v>215</v>
      </c>
    </row>
    <row r="10357" spans="1:7" x14ac:dyDescent="0.2">
      <c r="A10357">
        <v>3.5623892048216E+17</v>
      </c>
      <c r="B10357" t="s">
        <v>19964</v>
      </c>
      <c r="C10357" t="s">
        <v>19965</v>
      </c>
      <c r="D10357" s="1">
        <v>41469.186932870369</v>
      </c>
      <c r="E10357">
        <v>7</v>
      </c>
      <c r="F10357">
        <v>5</v>
      </c>
      <c r="G10357" t="s">
        <v>576</v>
      </c>
    </row>
    <row r="10358" spans="1:7" x14ac:dyDescent="0.2">
      <c r="A10358">
        <v>3.5623920017095002E+17</v>
      </c>
      <c r="B10358" t="s">
        <v>19966</v>
      </c>
      <c r="C10358" t="s">
        <v>19967</v>
      </c>
      <c r="D10358" s="1">
        <v>41469.187708333331</v>
      </c>
      <c r="E10358">
        <v>46</v>
      </c>
      <c r="F10358">
        <v>52</v>
      </c>
      <c r="G10358" t="s">
        <v>215</v>
      </c>
    </row>
    <row r="10359" spans="1:7" x14ac:dyDescent="0.2">
      <c r="A10359">
        <v>3.5624612738276902E+17</v>
      </c>
      <c r="B10359" t="s">
        <v>19968</v>
      </c>
      <c r="C10359" t="s">
        <v>19969</v>
      </c>
      <c r="D10359" s="1">
        <v>41469.206828703704</v>
      </c>
      <c r="E10359">
        <v>27</v>
      </c>
      <c r="F10359">
        <v>25</v>
      </c>
      <c r="G10359" t="s">
        <v>215</v>
      </c>
    </row>
    <row r="10360" spans="1:7" x14ac:dyDescent="0.2">
      <c r="A10360">
        <v>3.5624652309018202E+17</v>
      </c>
      <c r="B10360" t="s">
        <v>19970</v>
      </c>
      <c r="C10360" t="e">
        <f xml:space="preserve"> fordbeautyqueen Thanks.</f>
        <v>#NAME?</v>
      </c>
      <c r="D10360" s="1">
        <v>41469.207916666666</v>
      </c>
      <c r="E10360">
        <v>3</v>
      </c>
      <c r="F10360">
        <v>2</v>
      </c>
      <c r="G10360" t="s">
        <v>89</v>
      </c>
    </row>
    <row r="10361" spans="1:7" x14ac:dyDescent="0.2">
      <c r="A10361">
        <v>3.5624971703589197E+17</v>
      </c>
      <c r="B10361" t="s">
        <v>19971</v>
      </c>
      <c r="C10361" t="s">
        <v>19972</v>
      </c>
      <c r="D10361" s="1">
        <v>41469.216736111113</v>
      </c>
      <c r="E10361">
        <v>3548</v>
      </c>
      <c r="F10361">
        <v>1620</v>
      </c>
    </row>
    <row r="10362" spans="1:7" x14ac:dyDescent="0.2">
      <c r="A10362">
        <v>3.5625048310874099E+17</v>
      </c>
      <c r="B10362" t="s">
        <v>19973</v>
      </c>
      <c r="C10362" t="e">
        <f xml:space="preserve"> HelenPferdehirt Thanks Helen</f>
        <v>#NAME?</v>
      </c>
      <c r="D10362" s="1">
        <v>41469.218842592592</v>
      </c>
      <c r="E10362">
        <v>3</v>
      </c>
      <c r="F10362">
        <v>6</v>
      </c>
      <c r="G10362" t="s">
        <v>89</v>
      </c>
    </row>
    <row r="10363" spans="1:7" x14ac:dyDescent="0.2">
      <c r="A10363">
        <v>3.5625214007272998E+17</v>
      </c>
      <c r="B10363" t="s">
        <v>19974</v>
      </c>
      <c r="C10363" t="s">
        <v>19975</v>
      </c>
      <c r="D10363" s="1">
        <v>41469.223414351851</v>
      </c>
      <c r="E10363">
        <v>38</v>
      </c>
      <c r="F10363">
        <v>85</v>
      </c>
      <c r="G10363" t="s">
        <v>215</v>
      </c>
    </row>
    <row r="10364" spans="1:7" x14ac:dyDescent="0.2">
      <c r="A10364">
        <v>3.5625290594846298E+17</v>
      </c>
      <c r="B10364" t="s">
        <v>19976</v>
      </c>
      <c r="C10364" t="s">
        <v>19977</v>
      </c>
      <c r="D10364" s="1">
        <v>41469.225532407407</v>
      </c>
      <c r="E10364">
        <v>48</v>
      </c>
      <c r="F10364">
        <v>83</v>
      </c>
      <c r="G10364" t="s">
        <v>19978</v>
      </c>
    </row>
    <row r="10365" spans="1:7" x14ac:dyDescent="0.2">
      <c r="A10365">
        <v>3.56263072362536E+17</v>
      </c>
      <c r="B10365" t="s">
        <v>19979</v>
      </c>
      <c r="C10365" t="s">
        <v>19980</v>
      </c>
      <c r="D10365" s="1">
        <v>41469.253587962965</v>
      </c>
      <c r="E10365">
        <v>11</v>
      </c>
      <c r="F10365">
        <v>25</v>
      </c>
      <c r="G10365" t="s">
        <v>19981</v>
      </c>
    </row>
    <row r="10366" spans="1:7" x14ac:dyDescent="0.2">
      <c r="A10366">
        <v>3.5626386830302003E+17</v>
      </c>
      <c r="B10366" t="s">
        <v>19982</v>
      </c>
      <c r="C10366" t="s">
        <v>19983</v>
      </c>
      <c r="D10366" s="1">
        <v>41469.25577546296</v>
      </c>
      <c r="E10366">
        <v>21</v>
      </c>
      <c r="F10366">
        <v>11</v>
      </c>
      <c r="G10366" t="s">
        <v>215</v>
      </c>
    </row>
    <row r="10367" spans="1:7" x14ac:dyDescent="0.2">
      <c r="A10367">
        <v>3.5630017517153402E+17</v>
      </c>
      <c r="B10367" t="s">
        <v>19984</v>
      </c>
      <c r="C10367" t="s">
        <v>19985</v>
      </c>
      <c r="D10367" s="1">
        <v>41469.35597222222</v>
      </c>
      <c r="E10367">
        <v>20</v>
      </c>
      <c r="F10367">
        <v>35</v>
      </c>
      <c r="G10367" t="s">
        <v>215</v>
      </c>
    </row>
    <row r="10368" spans="1:7" x14ac:dyDescent="0.2">
      <c r="A10368">
        <v>3.5630197297604102E+17</v>
      </c>
      <c r="B10368" t="s">
        <v>19986</v>
      </c>
      <c r="C10368" t="s">
        <v>19987</v>
      </c>
      <c r="D10368" s="1">
        <v>41469.360925925925</v>
      </c>
      <c r="E10368">
        <v>43</v>
      </c>
      <c r="F10368">
        <v>35</v>
      </c>
      <c r="G10368" t="s">
        <v>215</v>
      </c>
    </row>
    <row r="10369" spans="1:8" x14ac:dyDescent="0.2">
      <c r="A10369">
        <v>3.5630243000419501E+17</v>
      </c>
      <c r="B10369" t="s">
        <v>19988</v>
      </c>
      <c r="C10369" t="s">
        <v>19989</v>
      </c>
      <c r="D10369" s="1">
        <v>41469.362187500003</v>
      </c>
      <c r="E10369">
        <v>9</v>
      </c>
      <c r="F10369">
        <v>13</v>
      </c>
      <c r="G10369" t="s">
        <v>215</v>
      </c>
    </row>
    <row r="10370" spans="1:8" x14ac:dyDescent="0.2">
      <c r="A10370">
        <v>3.5630470380348998E+17</v>
      </c>
      <c r="B10370" t="s">
        <v>19990</v>
      </c>
      <c r="C10370" t="s">
        <v>19991</v>
      </c>
      <c r="D10370" s="1">
        <v>41469.368460648147</v>
      </c>
      <c r="E10370">
        <v>11</v>
      </c>
      <c r="F10370">
        <v>10</v>
      </c>
      <c r="G10370" t="s">
        <v>215</v>
      </c>
    </row>
    <row r="10371" spans="1:8" x14ac:dyDescent="0.2">
      <c r="A10371">
        <v>3.5630520343319302E+17</v>
      </c>
      <c r="B10371" t="s">
        <v>19992</v>
      </c>
      <c r="C10371" t="s">
        <v>19993</v>
      </c>
      <c r="D10371" s="1">
        <v>41469.369837962964</v>
      </c>
      <c r="E10371">
        <v>42</v>
      </c>
      <c r="F10371">
        <v>33</v>
      </c>
      <c r="G10371" t="s">
        <v>215</v>
      </c>
    </row>
    <row r="10372" spans="1:8" x14ac:dyDescent="0.2">
      <c r="A10372">
        <v>3.5630638382357702E+17</v>
      </c>
      <c r="B10372" t="s">
        <v>19994</v>
      </c>
      <c r="C10372" t="s">
        <v>19995</v>
      </c>
      <c r="D10372" s="1">
        <v>41469.373101851852</v>
      </c>
      <c r="E10372">
        <v>57</v>
      </c>
      <c r="F10372">
        <v>40</v>
      </c>
      <c r="G10372" t="s">
        <v>576</v>
      </c>
    </row>
    <row r="10373" spans="1:8" x14ac:dyDescent="0.2">
      <c r="A10373">
        <v>3.5630664281346803E+17</v>
      </c>
      <c r="B10373" t="s">
        <v>19996</v>
      </c>
      <c r="C10373" t="s">
        <v>19997</v>
      </c>
      <c r="D10373" s="1">
        <v>41469.373819444445</v>
      </c>
      <c r="E10373">
        <v>11</v>
      </c>
      <c r="F10373">
        <v>10</v>
      </c>
      <c r="G10373" t="s">
        <v>215</v>
      </c>
    </row>
    <row r="10374" spans="1:8" x14ac:dyDescent="0.2">
      <c r="A10374">
        <v>3.5630678450123501E+17</v>
      </c>
      <c r="B10374" t="s">
        <v>19998</v>
      </c>
      <c r="C10374" t="s">
        <v>19999</v>
      </c>
      <c r="D10374" s="1">
        <v>41469.374201388891</v>
      </c>
      <c r="E10374">
        <v>14</v>
      </c>
      <c r="F10374">
        <v>14</v>
      </c>
      <c r="G10374" t="s">
        <v>215</v>
      </c>
    </row>
    <row r="10375" spans="1:8" x14ac:dyDescent="0.2">
      <c r="A10375">
        <v>3.5630733938250099E+17</v>
      </c>
      <c r="B10375" t="s">
        <v>20000</v>
      </c>
      <c r="C10375" t="s">
        <v>20001</v>
      </c>
      <c r="D10375" s="1">
        <v>41469.375740740739</v>
      </c>
      <c r="E10375">
        <v>54</v>
      </c>
      <c r="F10375">
        <v>77</v>
      </c>
      <c r="G10375" t="s">
        <v>215</v>
      </c>
    </row>
    <row r="10376" spans="1:8" x14ac:dyDescent="0.2">
      <c r="A10376">
        <v>3.56307732749496E+17</v>
      </c>
      <c r="B10376" t="s">
        <v>20002</v>
      </c>
      <c r="C10376" t="s">
        <v>20003</v>
      </c>
      <c r="D10376" s="1">
        <v>41469.376828703702</v>
      </c>
      <c r="E10376">
        <v>7</v>
      </c>
      <c r="F10376">
        <v>3</v>
      </c>
      <c r="G10376" t="s">
        <v>20004</v>
      </c>
    </row>
    <row r="10377" spans="1:8" x14ac:dyDescent="0.2">
      <c r="A10377">
        <v>3.5630811196489702E+17</v>
      </c>
      <c r="B10377" t="s">
        <v>20005</v>
      </c>
      <c r="C10377" t="s">
        <v>20006</v>
      </c>
      <c r="D10377" s="1">
        <v>41469.377870370372</v>
      </c>
      <c r="E10377">
        <v>16</v>
      </c>
      <c r="F10377">
        <v>31</v>
      </c>
      <c r="G10377" t="s">
        <v>215</v>
      </c>
    </row>
    <row r="10378" spans="1:8" x14ac:dyDescent="0.2">
      <c r="A10378">
        <v>3.5630889462203501E+17</v>
      </c>
      <c r="B10378" t="s">
        <v>20007</v>
      </c>
      <c r="C10378" t="s">
        <v>20008</v>
      </c>
      <c r="D10378" s="1">
        <v>41469.38003472222</v>
      </c>
      <c r="E10378">
        <v>98</v>
      </c>
      <c r="F10378">
        <v>115</v>
      </c>
      <c r="G10378" t="s">
        <v>215</v>
      </c>
    </row>
    <row r="10379" spans="1:8" x14ac:dyDescent="0.2">
      <c r="A10379">
        <v>3.5631042247694701E+17</v>
      </c>
      <c r="B10379" t="s">
        <v>20009</v>
      </c>
      <c r="C10379" t="s">
        <v>20010</v>
      </c>
      <c r="D10379" s="1">
        <v>41469.384247685186</v>
      </c>
      <c r="E10379">
        <v>27</v>
      </c>
      <c r="F10379">
        <v>20</v>
      </c>
      <c r="G10379" t="s">
        <v>215</v>
      </c>
    </row>
    <row r="10380" spans="1:8" x14ac:dyDescent="0.2">
      <c r="A10380">
        <v>3.5631166276620198E+17</v>
      </c>
      <c r="B10380" t="s">
        <v>20011</v>
      </c>
      <c r="C10380" t="s">
        <v>20012</v>
      </c>
      <c r="D10380" s="1">
        <v>41469.387673611112</v>
      </c>
      <c r="E10380">
        <v>31</v>
      </c>
      <c r="F10380">
        <v>11</v>
      </c>
      <c r="G10380" t="s">
        <v>20013</v>
      </c>
    </row>
    <row r="10381" spans="1:8" x14ac:dyDescent="0.2">
      <c r="A10381">
        <v>3.5636502375865101E+17</v>
      </c>
      <c r="B10381" t="s">
        <v>20014</v>
      </c>
      <c r="C10381" t="s">
        <v>20015</v>
      </c>
      <c r="D10381" s="1">
        <v>41469.534918981481</v>
      </c>
      <c r="E10381">
        <v>8</v>
      </c>
      <c r="F10381">
        <v>5</v>
      </c>
      <c r="G10381" t="s">
        <v>20016</v>
      </c>
    </row>
    <row r="10382" spans="1:8" x14ac:dyDescent="0.2">
      <c r="A10382">
        <v>3.5636554271569901E+17</v>
      </c>
      <c r="B10382" t="s">
        <v>20017</v>
      </c>
      <c r="C10382" t="s">
        <v>20018</v>
      </c>
      <c r="D10382" s="1">
        <v>41469.53634259259</v>
      </c>
      <c r="E10382">
        <v>14</v>
      </c>
      <c r="F10382">
        <v>18</v>
      </c>
      <c r="G10382" t="s">
        <v>215</v>
      </c>
    </row>
    <row r="10383" spans="1:8" x14ac:dyDescent="0.2">
      <c r="A10383">
        <v>3.5636581166705798E+17</v>
      </c>
      <c r="B10383" t="s">
        <v>20019</v>
      </c>
      <c r="C10383" t="s">
        <v>20020</v>
      </c>
      <c r="D10383" s="1">
        <v>41469.537094907406</v>
      </c>
      <c r="E10383">
        <v>6</v>
      </c>
      <c r="F10383">
        <v>13</v>
      </c>
      <c r="G10383" t="s">
        <v>215</v>
      </c>
    </row>
    <row r="10384" spans="1:8" x14ac:dyDescent="0.2">
      <c r="A10384">
        <v>3.5636659772575302E+17</v>
      </c>
      <c r="B10384" t="s">
        <v>20021</v>
      </c>
      <c r="C10384" t="s">
        <v>20022</v>
      </c>
      <c r="D10384" s="1">
        <v>41469.539259259262</v>
      </c>
      <c r="E10384">
        <v>20</v>
      </c>
      <c r="F10384">
        <v>11</v>
      </c>
      <c r="G10384" t="s">
        <v>215</v>
      </c>
      <c r="H10384" t="s">
        <v>390</v>
      </c>
    </row>
    <row r="10385" spans="1:8" x14ac:dyDescent="0.2">
      <c r="A10385">
        <v>3.5636717234959898E+17</v>
      </c>
      <c r="B10385" t="s">
        <v>20023</v>
      </c>
      <c r="C10385" t="s">
        <v>20024</v>
      </c>
      <c r="D10385" s="1">
        <v>41469.540844907409</v>
      </c>
      <c r="E10385">
        <v>274</v>
      </c>
      <c r="F10385">
        <v>534</v>
      </c>
      <c r="G10385" t="s">
        <v>215</v>
      </c>
    </row>
    <row r="10386" spans="1:8" x14ac:dyDescent="0.2">
      <c r="A10386">
        <v>3.5637068764610502E+17</v>
      </c>
      <c r="B10386" t="s">
        <v>20025</v>
      </c>
      <c r="C10386" t="s">
        <v>20026</v>
      </c>
      <c r="D10386" s="1">
        <v>41469.550543981481</v>
      </c>
      <c r="E10386">
        <v>67</v>
      </c>
      <c r="F10386">
        <v>29</v>
      </c>
      <c r="G10386" t="s">
        <v>20027</v>
      </c>
    </row>
    <row r="10387" spans="1:8" x14ac:dyDescent="0.2">
      <c r="A10387">
        <v>3.5657321093176499E+17</v>
      </c>
      <c r="B10387" t="s">
        <v>20028</v>
      </c>
      <c r="C10387" t="s">
        <v>20029</v>
      </c>
      <c r="D10387" s="1">
        <v>41470.109398148146</v>
      </c>
      <c r="E10387">
        <v>19</v>
      </c>
      <c r="F10387">
        <v>16</v>
      </c>
      <c r="G10387" t="s">
        <v>20030</v>
      </c>
    </row>
    <row r="10388" spans="1:8" x14ac:dyDescent="0.2">
      <c r="A10388">
        <v>3.5657448459927501E+17</v>
      </c>
      <c r="B10388" t="s">
        <v>20031</v>
      </c>
      <c r="C10388" t="s">
        <v>20032</v>
      </c>
      <c r="D10388" s="1">
        <v>41470.112916666665</v>
      </c>
      <c r="E10388">
        <v>14</v>
      </c>
      <c r="F10388">
        <v>6</v>
      </c>
      <c r="G10388" t="s">
        <v>20033</v>
      </c>
      <c r="H10388" t="s">
        <v>390</v>
      </c>
    </row>
    <row r="10389" spans="1:8" x14ac:dyDescent="0.2">
      <c r="A10389">
        <v>3.5657454687211501E+17</v>
      </c>
      <c r="B10389" t="s">
        <v>20034</v>
      </c>
      <c r="C10389" t="s">
        <v>20035</v>
      </c>
      <c r="D10389" s="1">
        <v>41470.11309027778</v>
      </c>
      <c r="E10389">
        <v>63</v>
      </c>
      <c r="F10389">
        <v>11</v>
      </c>
      <c r="G10389" t="s">
        <v>215</v>
      </c>
    </row>
    <row r="10390" spans="1:8" x14ac:dyDescent="0.2">
      <c r="A10390">
        <v>3.5681068757562502E+17</v>
      </c>
      <c r="B10390" t="s">
        <v>20036</v>
      </c>
      <c r="C10390" t="s">
        <v>20037</v>
      </c>
      <c r="D10390" s="1">
        <v>41470.764710648145</v>
      </c>
      <c r="E10390">
        <v>33</v>
      </c>
      <c r="F10390">
        <v>24</v>
      </c>
      <c r="G10390" t="s">
        <v>89</v>
      </c>
    </row>
    <row r="10391" spans="1:8" x14ac:dyDescent="0.2">
      <c r="A10391">
        <v>3.56825097971056E+17</v>
      </c>
      <c r="B10391" t="s">
        <v>20038</v>
      </c>
      <c r="C10391" t="s">
        <v>20039</v>
      </c>
      <c r="D10391" s="1">
        <v>41470.804479166669</v>
      </c>
      <c r="E10391">
        <v>23</v>
      </c>
      <c r="F10391">
        <v>7</v>
      </c>
      <c r="G10391" t="s">
        <v>89</v>
      </c>
    </row>
    <row r="10392" spans="1:8" x14ac:dyDescent="0.2">
      <c r="A10392">
        <v>3.5684058722113901E+17</v>
      </c>
      <c r="B10392" t="s">
        <v>20040</v>
      </c>
      <c r="C10392" t="s">
        <v>20041</v>
      </c>
      <c r="D10392" s="1">
        <v>41470.847222222219</v>
      </c>
      <c r="E10392">
        <v>75</v>
      </c>
      <c r="F10392">
        <v>41</v>
      </c>
    </row>
    <row r="10393" spans="1:8" x14ac:dyDescent="0.2">
      <c r="A10393">
        <v>3.5684133517460198E+17</v>
      </c>
      <c r="B10393" t="s">
        <v>20042</v>
      </c>
      <c r="C10393" t="s">
        <v>20043</v>
      </c>
      <c r="D10393" s="1">
        <v>41470.849282407406</v>
      </c>
      <c r="E10393">
        <v>64</v>
      </c>
      <c r="F10393">
        <v>28</v>
      </c>
    </row>
    <row r="10394" spans="1:8" x14ac:dyDescent="0.2">
      <c r="A10394">
        <v>3.56848892417024E+17</v>
      </c>
      <c r="B10394" t="s">
        <v>20044</v>
      </c>
      <c r="C10394" t="s">
        <v>20045</v>
      </c>
      <c r="D10394" s="1">
        <v>41470.870138888888</v>
      </c>
      <c r="E10394">
        <v>325</v>
      </c>
      <c r="F10394">
        <v>349</v>
      </c>
    </row>
    <row r="10395" spans="1:8" x14ac:dyDescent="0.2">
      <c r="A10395">
        <v>3.5685253774955302E+17</v>
      </c>
      <c r="B10395" t="s">
        <v>20046</v>
      </c>
      <c r="C10395" t="s">
        <v>20047</v>
      </c>
      <c r="D10395" s="1">
        <v>41470.880196759259</v>
      </c>
      <c r="E10395">
        <v>231</v>
      </c>
      <c r="F10395">
        <v>68</v>
      </c>
    </row>
    <row r="10396" spans="1:8" x14ac:dyDescent="0.2">
      <c r="A10396">
        <v>3.5685920107672698E+17</v>
      </c>
      <c r="B10396" t="s">
        <v>20048</v>
      </c>
      <c r="C10396" t="s">
        <v>20049</v>
      </c>
      <c r="D10396" s="1">
        <v>41470.898587962962</v>
      </c>
      <c r="E10396">
        <v>244</v>
      </c>
      <c r="F10396">
        <v>52</v>
      </c>
      <c r="G10396" t="s">
        <v>89</v>
      </c>
    </row>
    <row r="10397" spans="1:8" x14ac:dyDescent="0.2">
      <c r="A10397">
        <v>3.5686129192889101E+17</v>
      </c>
      <c r="B10397" t="s">
        <v>20050</v>
      </c>
      <c r="C10397" t="s">
        <v>20051</v>
      </c>
      <c r="D10397" s="1">
        <v>41470.904351851852</v>
      </c>
      <c r="E10397">
        <v>90</v>
      </c>
      <c r="F10397">
        <v>46</v>
      </c>
      <c r="G10397" t="s">
        <v>215</v>
      </c>
    </row>
    <row r="10398" spans="1:8" x14ac:dyDescent="0.2">
      <c r="A10398">
        <v>3.5687370404463802E+17</v>
      </c>
      <c r="B10398" t="s">
        <v>20052</v>
      </c>
      <c r="C10398" t="s">
        <v>20053</v>
      </c>
      <c r="D10398" s="1">
        <v>41470.938611111109</v>
      </c>
      <c r="E10398">
        <v>367</v>
      </c>
      <c r="F10398">
        <v>159</v>
      </c>
    </row>
    <row r="10399" spans="1:8" x14ac:dyDescent="0.2">
      <c r="A10399">
        <v>3.56876878809808E+17</v>
      </c>
      <c r="B10399" t="s">
        <v>20054</v>
      </c>
      <c r="C10399" t="s">
        <v>20055</v>
      </c>
      <c r="D10399" s="1">
        <v>41470.947372685187</v>
      </c>
      <c r="E10399">
        <v>59</v>
      </c>
      <c r="F10399">
        <v>41</v>
      </c>
    </row>
    <row r="10400" spans="1:8" x14ac:dyDescent="0.2">
      <c r="A10400">
        <v>3.5693063075752698E+17</v>
      </c>
      <c r="B10400" t="s">
        <v>20056</v>
      </c>
      <c r="C10400" t="s">
        <v>20057</v>
      </c>
      <c r="D10400" s="1">
        <v>41471.095694444448</v>
      </c>
      <c r="E10400">
        <v>28</v>
      </c>
      <c r="F10400">
        <v>29</v>
      </c>
      <c r="G10400" t="s">
        <v>215</v>
      </c>
    </row>
    <row r="10401" spans="1:8" x14ac:dyDescent="0.2">
      <c r="A10401">
        <v>3.5693098656872E+17</v>
      </c>
      <c r="B10401" t="s">
        <v>20058</v>
      </c>
      <c r="C10401" t="s">
        <v>20059</v>
      </c>
      <c r="D10401" s="1">
        <v>41471.096678240741</v>
      </c>
      <c r="E10401">
        <v>17</v>
      </c>
      <c r="F10401">
        <v>11</v>
      </c>
      <c r="G10401" t="s">
        <v>215</v>
      </c>
    </row>
    <row r="10402" spans="1:8" x14ac:dyDescent="0.2">
      <c r="A10402">
        <v>3.5693332314418298E+17</v>
      </c>
      <c r="B10402" t="s">
        <v>20060</v>
      </c>
      <c r="C10402" t="s">
        <v>20061</v>
      </c>
      <c r="D10402" s="1">
        <v>41471.103125000001</v>
      </c>
      <c r="E10402">
        <v>10</v>
      </c>
      <c r="F10402">
        <v>11</v>
      </c>
      <c r="G10402" t="s">
        <v>576</v>
      </c>
    </row>
    <row r="10403" spans="1:8" x14ac:dyDescent="0.2">
      <c r="A10403">
        <v>3.5693522252635699E+17</v>
      </c>
      <c r="B10403" t="s">
        <v>20062</v>
      </c>
      <c r="C10403" t="s">
        <v>20063</v>
      </c>
      <c r="D10403" s="1">
        <v>41471.108368055553</v>
      </c>
      <c r="E10403">
        <v>48</v>
      </c>
      <c r="F10403">
        <v>17</v>
      </c>
      <c r="G10403" t="s">
        <v>215</v>
      </c>
    </row>
    <row r="10404" spans="1:8" x14ac:dyDescent="0.2">
      <c r="A10404">
        <v>3.5696746911564998E+17</v>
      </c>
      <c r="B10404" t="s">
        <v>20064</v>
      </c>
      <c r="C10404" t="e">
        <f>_xlfn.SINGLE(pixxxxxiedust Yes Danielle), a great chance.</f>
        <v>#NAME?</v>
      </c>
      <c r="D10404" s="1">
        <v>41471.19734953704</v>
      </c>
      <c r="E10404">
        <v>2</v>
      </c>
      <c r="F10404">
        <v>2</v>
      </c>
      <c r="G10404" t="e">
        <f>pixxxxxiedust</f>
        <v>#NAME?</v>
      </c>
    </row>
    <row r="10405" spans="1:8" x14ac:dyDescent="0.2">
      <c r="A10405">
        <v>3.5696891905297997E+17</v>
      </c>
      <c r="B10405" t="s">
        <v>20065</v>
      </c>
      <c r="C10405" t="s">
        <v>20066</v>
      </c>
      <c r="D10405" s="1">
        <v>41471.201354166667</v>
      </c>
      <c r="E10405">
        <v>52</v>
      </c>
      <c r="F10405">
        <v>18</v>
      </c>
      <c r="G10405" t="s">
        <v>215</v>
      </c>
    </row>
    <row r="10406" spans="1:8" x14ac:dyDescent="0.2">
      <c r="A10406">
        <v>3.5712562495712397E+17</v>
      </c>
      <c r="B10406" t="s">
        <v>20067</v>
      </c>
      <c r="C10406" t="s">
        <v>20068</v>
      </c>
      <c r="D10406" s="1">
        <v>41471.633773148147</v>
      </c>
      <c r="E10406">
        <v>607</v>
      </c>
      <c r="F10406">
        <v>300</v>
      </c>
    </row>
    <row r="10407" spans="1:8" x14ac:dyDescent="0.2">
      <c r="A10407">
        <v>3.57148847136448E+17</v>
      </c>
      <c r="B10407" t="s">
        <v>20069</v>
      </c>
      <c r="C10407" t="s">
        <v>20070</v>
      </c>
      <c r="D10407" s="1">
        <v>41471.697858796295</v>
      </c>
      <c r="E10407">
        <v>734</v>
      </c>
      <c r="F10407">
        <v>843</v>
      </c>
    </row>
    <row r="10408" spans="1:8" x14ac:dyDescent="0.2">
      <c r="A10408">
        <v>3.5715781222216397E+17</v>
      </c>
      <c r="B10408" t="s">
        <v>20071</v>
      </c>
      <c r="C10408" t="s">
        <v>20072</v>
      </c>
      <c r="D10408" s="1">
        <v>41471.722592592596</v>
      </c>
      <c r="E10408">
        <v>65</v>
      </c>
      <c r="F10408">
        <v>68</v>
      </c>
      <c r="G10408" t="s">
        <v>89</v>
      </c>
      <c r="H10408" t="s">
        <v>390</v>
      </c>
    </row>
    <row r="10409" spans="1:8" x14ac:dyDescent="0.2">
      <c r="A10409">
        <v>3.5715784901879802E+17</v>
      </c>
      <c r="B10409" t="s">
        <v>20073</v>
      </c>
      <c r="C10409" t="s">
        <v>20074</v>
      </c>
      <c r="D10409" s="1">
        <v>41471.722696759258</v>
      </c>
      <c r="E10409">
        <v>36</v>
      </c>
      <c r="F10409">
        <v>49</v>
      </c>
      <c r="H10409" t="s">
        <v>390</v>
      </c>
    </row>
    <row r="10410" spans="1:8" x14ac:dyDescent="0.2">
      <c r="A10410">
        <v>3.5716105415073299E+17</v>
      </c>
      <c r="B10410" t="s">
        <v>20075</v>
      </c>
      <c r="C10410" t="s">
        <v>20076</v>
      </c>
      <c r="D10410" s="1">
        <v>41471.731539351851</v>
      </c>
      <c r="E10410">
        <v>12</v>
      </c>
      <c r="F10410">
        <v>11</v>
      </c>
      <c r="G10410" t="s">
        <v>89</v>
      </c>
    </row>
    <row r="10411" spans="1:8" x14ac:dyDescent="0.2">
      <c r="A10411">
        <v>3.5717016239225203E+17</v>
      </c>
      <c r="B10411" t="s">
        <v>20077</v>
      </c>
      <c r="C10411" t="s">
        <v>20078</v>
      </c>
      <c r="D10411" s="1">
        <v>41471.756678240738</v>
      </c>
      <c r="E10411">
        <v>13</v>
      </c>
      <c r="F10411">
        <v>4</v>
      </c>
      <c r="G10411" t="e">
        <f>_xlfn.SINGLE( _xlfn.SINGLE(swan_investor))</f>
        <v>#NAME?</v>
      </c>
    </row>
    <row r="10412" spans="1:8" x14ac:dyDescent="0.2">
      <c r="A10412">
        <v>3.5717117854627802E+17</v>
      </c>
      <c r="B10412" t="s">
        <v>20079</v>
      </c>
      <c r="C10412" t="s">
        <v>20080</v>
      </c>
      <c r="D10412" s="1">
        <v>41471.759479166663</v>
      </c>
      <c r="E10412">
        <v>18</v>
      </c>
      <c r="F10412">
        <v>7</v>
      </c>
      <c r="G10412" t="e">
        <f>Newsmax_Media</f>
        <v>#NAME?</v>
      </c>
    </row>
    <row r="10413" spans="1:8" x14ac:dyDescent="0.2">
      <c r="A10413">
        <v>3.57172462640832E+17</v>
      </c>
      <c r="B10413" t="s">
        <v>20081</v>
      </c>
      <c r="C10413" t="e">
        <f xml:space="preserve"> TrillionTrust Thanks.</f>
        <v>#NAME?</v>
      </c>
      <c r="D10413" s="1">
        <v>41471.763020833336</v>
      </c>
      <c r="E10413">
        <v>0</v>
      </c>
      <c r="F10413">
        <v>1</v>
      </c>
      <c r="G10413" t="s">
        <v>89</v>
      </c>
    </row>
    <row r="10414" spans="1:8" x14ac:dyDescent="0.2">
      <c r="A10414">
        <v>3.5717260098575098E+17</v>
      </c>
      <c r="B10414" t="s">
        <v>20082</v>
      </c>
      <c r="C10414" t="e">
        <f>trace_barden good luck.</f>
        <v>#NAME?</v>
      </c>
      <c r="D10414" s="1">
        <v>41471.763402777775</v>
      </c>
      <c r="E10414">
        <v>1</v>
      </c>
      <c r="F10414">
        <v>0</v>
      </c>
      <c r="G10414" t="e">
        <f>trace_barden</f>
        <v>#NAME?</v>
      </c>
    </row>
    <row r="10415" spans="1:8" x14ac:dyDescent="0.2">
      <c r="A10415">
        <v>3.5717316445694298E+17</v>
      </c>
      <c r="B10415" t="s">
        <v>20083</v>
      </c>
      <c r="C10415" t="s">
        <v>20084</v>
      </c>
      <c r="D10415" s="1">
        <v>41471.764965277776</v>
      </c>
      <c r="E10415">
        <v>0</v>
      </c>
      <c r="F10415">
        <v>2</v>
      </c>
      <c r="G10415" t="s">
        <v>89</v>
      </c>
    </row>
    <row r="10416" spans="1:8" x14ac:dyDescent="0.2">
      <c r="A10416">
        <v>3.5717391923873299E+17</v>
      </c>
      <c r="B10416" t="s">
        <v>20085</v>
      </c>
      <c r="C10416" t="e">
        <f xml:space="preserve"> John_Monteforte Thank you.</f>
        <v>#NAME?</v>
      </c>
      <c r="D10416" s="1">
        <v>41471.76703703704</v>
      </c>
      <c r="E10416">
        <v>2</v>
      </c>
      <c r="F10416">
        <v>0</v>
      </c>
      <c r="G10416" t="s">
        <v>89</v>
      </c>
    </row>
    <row r="10417" spans="1:7" x14ac:dyDescent="0.2">
      <c r="A10417">
        <v>3.5717625607002502E+17</v>
      </c>
      <c r="B10417" t="s">
        <v>20086</v>
      </c>
      <c r="C10417" t="e">
        <f xml:space="preserve"> menyhoffman great and Thanks.</f>
        <v>#NAME?</v>
      </c>
      <c r="D10417" s="1">
        <v>41471.773495370369</v>
      </c>
      <c r="E10417">
        <v>0</v>
      </c>
      <c r="F10417">
        <v>2</v>
      </c>
      <c r="G10417" t="s">
        <v>89</v>
      </c>
    </row>
    <row r="10418" spans="1:7" x14ac:dyDescent="0.2">
      <c r="A10418">
        <v>3.5717812492605798E+17</v>
      </c>
      <c r="B10418" t="s">
        <v>20087</v>
      </c>
      <c r="C10418" t="e">
        <f xml:space="preserve"> Sandy070707 Thanks.</f>
        <v>#NAME?</v>
      </c>
      <c r="D10418" s="1">
        <v>41471.778645833336</v>
      </c>
      <c r="E10418">
        <v>2</v>
      </c>
      <c r="F10418">
        <v>0</v>
      </c>
      <c r="G10418" t="s">
        <v>89</v>
      </c>
    </row>
    <row r="10419" spans="1:7" x14ac:dyDescent="0.2">
      <c r="A10419">
        <v>3.57178564669472E+17</v>
      </c>
      <c r="B10419" t="s">
        <v>20088</v>
      </c>
      <c r="C10419" t="s">
        <v>20089</v>
      </c>
      <c r="D10419" s="1">
        <v>41471.779861111114</v>
      </c>
      <c r="E10419">
        <v>466</v>
      </c>
      <c r="F10419">
        <v>209</v>
      </c>
    </row>
    <row r="10420" spans="1:7" x14ac:dyDescent="0.2">
      <c r="A10420">
        <v>3.5720079517274899E+17</v>
      </c>
      <c r="B10420" t="s">
        <v>20090</v>
      </c>
      <c r="C10420" t="s">
        <v>20091</v>
      </c>
      <c r="D10420" s="1">
        <v>41471.841203703705</v>
      </c>
      <c r="E10420">
        <v>46</v>
      </c>
      <c r="F10420">
        <v>18</v>
      </c>
    </row>
    <row r="10421" spans="1:7" x14ac:dyDescent="0.2">
      <c r="A10421">
        <v>3.5720454664212403E+17</v>
      </c>
      <c r="B10421" t="s">
        <v>20092</v>
      </c>
      <c r="C10421" t="s">
        <v>20093</v>
      </c>
      <c r="D10421" s="1">
        <v>41471.8515625</v>
      </c>
      <c r="E10421">
        <v>8</v>
      </c>
      <c r="F10421">
        <v>10</v>
      </c>
      <c r="G10421" t="s">
        <v>20094</v>
      </c>
    </row>
    <row r="10422" spans="1:7" x14ac:dyDescent="0.2">
      <c r="A10422">
        <v>3.57204995038384E+17</v>
      </c>
      <c r="B10422" t="s">
        <v>20095</v>
      </c>
      <c r="C10422" t="s">
        <v>20096</v>
      </c>
      <c r="D10422" s="1">
        <v>41471.852800925924</v>
      </c>
      <c r="E10422">
        <v>234</v>
      </c>
      <c r="F10422">
        <v>165</v>
      </c>
    </row>
    <row r="10423" spans="1:7" x14ac:dyDescent="0.2">
      <c r="A10423">
        <v>3.5720732192080198E+17</v>
      </c>
      <c r="B10423" t="s">
        <v>20097</v>
      </c>
      <c r="C10423" t="s">
        <v>20098</v>
      </c>
      <c r="D10423" s="1">
        <v>41471.859212962961</v>
      </c>
      <c r="E10423">
        <v>223</v>
      </c>
      <c r="F10423">
        <v>149</v>
      </c>
    </row>
    <row r="10424" spans="1:7" x14ac:dyDescent="0.2">
      <c r="A10424">
        <v>3.5720906904555098E+17</v>
      </c>
      <c r="B10424" t="s">
        <v>20099</v>
      </c>
      <c r="C10424" t="s">
        <v>20100</v>
      </c>
      <c r="D10424" s="1">
        <v>41471.864039351851</v>
      </c>
      <c r="E10424">
        <v>2</v>
      </c>
      <c r="F10424">
        <v>0</v>
      </c>
      <c r="G10424" t="s">
        <v>89</v>
      </c>
    </row>
    <row r="10425" spans="1:7" x14ac:dyDescent="0.2">
      <c r="A10425">
        <v>3.5721080479115597E+17</v>
      </c>
      <c r="B10425" t="s">
        <v>20101</v>
      </c>
      <c r="C10425" t="s">
        <v>20102</v>
      </c>
      <c r="D10425" s="1">
        <v>41471.868831018517</v>
      </c>
      <c r="E10425">
        <v>2</v>
      </c>
      <c r="F10425">
        <v>0</v>
      </c>
      <c r="G10425" t="e">
        <f>ADuanePotter</f>
        <v>#NAME?</v>
      </c>
    </row>
    <row r="10426" spans="1:7" x14ac:dyDescent="0.2">
      <c r="A10426">
        <v>3.5721158889531302E+17</v>
      </c>
      <c r="B10426" t="s">
        <v>20103</v>
      </c>
      <c r="C10426" t="s">
        <v>20104</v>
      </c>
      <c r="D10426" s="1">
        <v>41471.870995370373</v>
      </c>
      <c r="E10426">
        <v>50</v>
      </c>
      <c r="F10426">
        <v>92</v>
      </c>
      <c r="G10426" t="s">
        <v>215</v>
      </c>
    </row>
    <row r="10427" spans="1:7" x14ac:dyDescent="0.2">
      <c r="A10427">
        <v>3.5721178434149101E+17</v>
      </c>
      <c r="B10427" t="s">
        <v>20105</v>
      </c>
      <c r="C10427" t="s">
        <v>20106</v>
      </c>
      <c r="D10427" s="1">
        <v>41471.871527777781</v>
      </c>
      <c r="E10427">
        <v>1</v>
      </c>
      <c r="F10427">
        <v>0</v>
      </c>
      <c r="G10427" t="s">
        <v>89</v>
      </c>
    </row>
    <row r="10428" spans="1:7" x14ac:dyDescent="0.2">
      <c r="A10428">
        <v>3.5721522935824698E+17</v>
      </c>
      <c r="B10428" t="s">
        <v>20107</v>
      </c>
      <c r="C10428" t="s">
        <v>20108</v>
      </c>
      <c r="D10428" s="1">
        <v>41471.881041666667</v>
      </c>
      <c r="E10428">
        <v>2</v>
      </c>
      <c r="F10428">
        <v>8</v>
      </c>
      <c r="G10428" t="e">
        <f>ugolf_ross</f>
        <v>#NAME?</v>
      </c>
    </row>
    <row r="10429" spans="1:7" x14ac:dyDescent="0.2">
      <c r="A10429">
        <v>3.57216137701896E+17</v>
      </c>
      <c r="B10429" t="s">
        <v>20109</v>
      </c>
      <c r="C10429" t="e">
        <f>JesusSoGameeer I promise.</f>
        <v>#NAME?</v>
      </c>
      <c r="D10429" s="1">
        <v>41471.88354166667</v>
      </c>
      <c r="E10429">
        <v>2</v>
      </c>
      <c r="F10429">
        <v>0</v>
      </c>
      <c r="G10429" t="e">
        <f>JesusSoGameeer</f>
        <v>#NAME?</v>
      </c>
    </row>
    <row r="10430" spans="1:7" x14ac:dyDescent="0.2">
      <c r="A10430">
        <v>3.5721666210313402E+17</v>
      </c>
      <c r="B10430" t="s">
        <v>20110</v>
      </c>
      <c r="C10430" t="s">
        <v>20111</v>
      </c>
      <c r="D10430" s="1">
        <v>41471.884988425925</v>
      </c>
      <c r="E10430">
        <v>2</v>
      </c>
      <c r="F10430">
        <v>0</v>
      </c>
      <c r="G10430" t="e">
        <f>AustinSaysThat</f>
        <v>#NAME?</v>
      </c>
    </row>
    <row r="10431" spans="1:7" x14ac:dyDescent="0.2">
      <c r="A10431">
        <v>3.5722334255567603E+17</v>
      </c>
      <c r="B10431" t="s">
        <v>20112</v>
      </c>
      <c r="C10431" t="s">
        <v>20113</v>
      </c>
      <c r="D10431" s="1">
        <v>41471.903425925928</v>
      </c>
      <c r="E10431">
        <v>78</v>
      </c>
      <c r="F10431">
        <v>56</v>
      </c>
    </row>
    <row r="10432" spans="1:7" x14ac:dyDescent="0.2">
      <c r="A10432">
        <v>3.5723048511984397E+17</v>
      </c>
      <c r="B10432" t="s">
        <v>20114</v>
      </c>
      <c r="C10432" t="s">
        <v>20115</v>
      </c>
      <c r="D10432" s="1">
        <v>41471.923136574071</v>
      </c>
      <c r="E10432">
        <v>7</v>
      </c>
      <c r="F10432">
        <v>3</v>
      </c>
      <c r="G10432" t="s">
        <v>89</v>
      </c>
    </row>
    <row r="10433" spans="1:8" x14ac:dyDescent="0.2">
      <c r="A10433">
        <v>3.5723096228482598E+17</v>
      </c>
      <c r="B10433" t="s">
        <v>20116</v>
      </c>
      <c r="C10433" t="s">
        <v>20117</v>
      </c>
      <c r="D10433" s="1">
        <v>41471.924456018518</v>
      </c>
      <c r="E10433">
        <v>1</v>
      </c>
      <c r="F10433">
        <v>3</v>
      </c>
      <c r="G10433" t="s">
        <v>215</v>
      </c>
    </row>
    <row r="10434" spans="1:8" x14ac:dyDescent="0.2">
      <c r="A10434">
        <v>3.5723128242348E+17</v>
      </c>
      <c r="B10434" t="s">
        <v>20118</v>
      </c>
      <c r="C10434" t="e">
        <f>MysticWolf12001 Thanks.</f>
        <v>#NAME?</v>
      </c>
      <c r="D10434" s="1">
        <v>41471.925335648149</v>
      </c>
      <c r="E10434">
        <v>2</v>
      </c>
      <c r="F10434">
        <v>0</v>
      </c>
      <c r="G10434" t="e">
        <f>MysticWolf12001</f>
        <v>#NAME?</v>
      </c>
    </row>
    <row r="10435" spans="1:8" x14ac:dyDescent="0.2">
      <c r="A10435">
        <v>3.5723259928394099E+17</v>
      </c>
      <c r="B10435" t="s">
        <v>20119</v>
      </c>
      <c r="C10435" t="s">
        <v>20120</v>
      </c>
      <c r="D10435" s="1">
        <v>41471.928969907407</v>
      </c>
      <c r="E10435">
        <v>9</v>
      </c>
      <c r="F10435">
        <v>7</v>
      </c>
      <c r="G10435" t="s">
        <v>215</v>
      </c>
    </row>
    <row r="10436" spans="1:8" x14ac:dyDescent="0.2">
      <c r="A10436">
        <v>3.5723342294877299E+17</v>
      </c>
      <c r="B10436" t="s">
        <v>20121</v>
      </c>
      <c r="C10436" t="s">
        <v>20122</v>
      </c>
      <c r="D10436" s="1">
        <v>41471.931238425925</v>
      </c>
      <c r="E10436">
        <v>1165</v>
      </c>
      <c r="F10436">
        <v>716</v>
      </c>
    </row>
    <row r="10437" spans="1:8" x14ac:dyDescent="0.2">
      <c r="A10437">
        <v>3.5730029820261498E+17</v>
      </c>
      <c r="B10437" t="s">
        <v>20123</v>
      </c>
      <c r="C10437" t="s">
        <v>20124</v>
      </c>
      <c r="D10437" s="1">
        <v>41472.115787037037</v>
      </c>
      <c r="E10437">
        <v>259</v>
      </c>
      <c r="F10437">
        <v>178</v>
      </c>
    </row>
    <row r="10438" spans="1:8" x14ac:dyDescent="0.2">
      <c r="A10438">
        <v>3.5730072234740902E+17</v>
      </c>
      <c r="B10438" t="s">
        <v>20125</v>
      </c>
      <c r="C10438" t="s">
        <v>20126</v>
      </c>
      <c r="D10438" s="1">
        <v>41472.116956018515</v>
      </c>
      <c r="E10438">
        <v>22</v>
      </c>
      <c r="F10438">
        <v>11</v>
      </c>
      <c r="G10438" t="s">
        <v>576</v>
      </c>
    </row>
    <row r="10439" spans="1:8" x14ac:dyDescent="0.2">
      <c r="A10439">
        <v>3.5730791973114598E+17</v>
      </c>
      <c r="B10439" t="s">
        <v>20127</v>
      </c>
      <c r="C10439" t="s">
        <v>20128</v>
      </c>
      <c r="D10439" s="1">
        <v>41472.136817129627</v>
      </c>
      <c r="E10439">
        <v>1</v>
      </c>
      <c r="F10439">
        <v>0</v>
      </c>
      <c r="G10439" t="s">
        <v>89</v>
      </c>
    </row>
    <row r="10440" spans="1:8" x14ac:dyDescent="0.2">
      <c r="A10440">
        <v>3.5730938636180198E+17</v>
      </c>
      <c r="B10440" t="s">
        <v>20129</v>
      </c>
      <c r="C10440" t="s">
        <v>20130</v>
      </c>
      <c r="D10440" s="1">
        <v>41472.140856481485</v>
      </c>
      <c r="E10440">
        <v>23</v>
      </c>
      <c r="F10440">
        <v>11</v>
      </c>
      <c r="G10440" t="s">
        <v>215</v>
      </c>
    </row>
    <row r="10441" spans="1:8" x14ac:dyDescent="0.2">
      <c r="A10441">
        <v>3.57309910171664E+17</v>
      </c>
      <c r="B10441" t="s">
        <v>20131</v>
      </c>
      <c r="C10441" t="e">
        <f xml:space="preserve"> markodero32 Interesting.</f>
        <v>#NAME?</v>
      </c>
      <c r="D10441" s="1">
        <v>41472.14230324074</v>
      </c>
      <c r="E10441">
        <v>2</v>
      </c>
      <c r="F10441">
        <v>0</v>
      </c>
      <c r="G10441" t="s">
        <v>89</v>
      </c>
    </row>
    <row r="10442" spans="1:8" x14ac:dyDescent="0.2">
      <c r="A10442">
        <v>3.5731060612412998E+17</v>
      </c>
      <c r="B10442" t="s">
        <v>20132</v>
      </c>
      <c r="C10442" t="s">
        <v>20133</v>
      </c>
      <c r="D10442" s="1">
        <v>41472.144224537034</v>
      </c>
      <c r="E10442">
        <v>12</v>
      </c>
      <c r="F10442">
        <v>5</v>
      </c>
      <c r="G10442" t="s">
        <v>487</v>
      </c>
    </row>
    <row r="10443" spans="1:8" x14ac:dyDescent="0.2">
      <c r="A10443">
        <v>3.5731106588277101E+17</v>
      </c>
      <c r="B10443" t="s">
        <v>20134</v>
      </c>
      <c r="C10443" t="s">
        <v>20135</v>
      </c>
      <c r="D10443" s="1">
        <v>41472.145497685182</v>
      </c>
      <c r="E10443">
        <v>6</v>
      </c>
      <c r="F10443">
        <v>3</v>
      </c>
      <c r="G10443" t="s">
        <v>576</v>
      </c>
    </row>
    <row r="10444" spans="1:8" x14ac:dyDescent="0.2">
      <c r="A10444">
        <v>3.5731193821830298E+17</v>
      </c>
      <c r="B10444" t="s">
        <v>20136</v>
      </c>
      <c r="C10444" t="s">
        <v>20137</v>
      </c>
      <c r="D10444" s="1">
        <v>41472.147905092592</v>
      </c>
      <c r="E10444">
        <v>7</v>
      </c>
      <c r="F10444">
        <v>11</v>
      </c>
      <c r="G10444" t="s">
        <v>215</v>
      </c>
    </row>
    <row r="10445" spans="1:8" x14ac:dyDescent="0.2">
      <c r="A10445">
        <v>3.5731253810024E+17</v>
      </c>
      <c r="B10445" t="s">
        <v>20138</v>
      </c>
      <c r="C10445" t="s">
        <v>20139</v>
      </c>
      <c r="D10445" s="1">
        <v>41472.149560185186</v>
      </c>
      <c r="E10445">
        <v>71</v>
      </c>
      <c r="F10445">
        <v>68</v>
      </c>
      <c r="G10445" t="s">
        <v>215</v>
      </c>
    </row>
    <row r="10446" spans="1:8" x14ac:dyDescent="0.2">
      <c r="A10446">
        <v>3.5731274968191302E+17</v>
      </c>
      <c r="B10446" t="s">
        <v>20140</v>
      </c>
      <c r="C10446" t="s">
        <v>20141</v>
      </c>
      <c r="D10446" s="1">
        <v>41472.150138888886</v>
      </c>
      <c r="E10446">
        <v>10</v>
      </c>
      <c r="F10446">
        <v>4</v>
      </c>
      <c r="G10446" t="s">
        <v>89</v>
      </c>
    </row>
    <row r="10447" spans="1:8" x14ac:dyDescent="0.2">
      <c r="A10447">
        <v>3.5731302573421702E+17</v>
      </c>
      <c r="B10447" t="s">
        <v>20142</v>
      </c>
      <c r="C10447" t="s">
        <v>20143</v>
      </c>
      <c r="D10447" s="1">
        <v>41472.150902777779</v>
      </c>
      <c r="E10447">
        <v>59</v>
      </c>
      <c r="F10447">
        <v>42</v>
      </c>
      <c r="G10447" t="s">
        <v>20144</v>
      </c>
      <c r="H10447" t="s">
        <v>390</v>
      </c>
    </row>
    <row r="10448" spans="1:8" x14ac:dyDescent="0.2">
      <c r="A10448">
        <v>3.5731426009273101E+17</v>
      </c>
      <c r="B10448" t="s">
        <v>20145</v>
      </c>
      <c r="C10448" t="s">
        <v>20146</v>
      </c>
      <c r="D10448" s="1">
        <v>41472.154305555552</v>
      </c>
      <c r="E10448">
        <v>24</v>
      </c>
      <c r="F10448">
        <v>17</v>
      </c>
      <c r="G10448" t="s">
        <v>89</v>
      </c>
    </row>
    <row r="10449" spans="1:8" x14ac:dyDescent="0.2">
      <c r="A10449">
        <v>3.57315463547584E+17</v>
      </c>
      <c r="B10449" t="s">
        <v>20147</v>
      </c>
      <c r="C10449" t="s">
        <v>20148</v>
      </c>
      <c r="D10449" s="1">
        <v>41472.157627314817</v>
      </c>
      <c r="E10449">
        <v>32</v>
      </c>
      <c r="F10449">
        <v>9</v>
      </c>
      <c r="G10449" t="s">
        <v>20149</v>
      </c>
    </row>
    <row r="10450" spans="1:8" x14ac:dyDescent="0.2">
      <c r="A10450">
        <v>3.5731611884468602E+17</v>
      </c>
      <c r="B10450" t="s">
        <v>20150</v>
      </c>
      <c r="C10450" t="s">
        <v>20151</v>
      </c>
      <c r="D10450" s="1">
        <v>41472.159444444442</v>
      </c>
      <c r="E10450">
        <v>15</v>
      </c>
      <c r="F10450">
        <v>10</v>
      </c>
      <c r="G10450" t="s">
        <v>215</v>
      </c>
    </row>
    <row r="10451" spans="1:8" x14ac:dyDescent="0.2">
      <c r="A10451">
        <v>3.5731667756792198E+17</v>
      </c>
      <c r="B10451" t="s">
        <v>20152</v>
      </c>
      <c r="C10451" t="s">
        <v>20153</v>
      </c>
      <c r="D10451" s="1">
        <v>41472.160983796297</v>
      </c>
      <c r="E10451">
        <v>167</v>
      </c>
      <c r="F10451">
        <v>112</v>
      </c>
      <c r="G10451" t="s">
        <v>215</v>
      </c>
      <c r="H10451" t="s">
        <v>390</v>
      </c>
    </row>
    <row r="10452" spans="1:8" x14ac:dyDescent="0.2">
      <c r="A10452">
        <v>3.5731737010622797E+17</v>
      </c>
      <c r="B10452" t="s">
        <v>20154</v>
      </c>
      <c r="C10452" t="s">
        <v>20155</v>
      </c>
      <c r="D10452" s="1">
        <v>41472.162893518522</v>
      </c>
      <c r="E10452">
        <v>4</v>
      </c>
      <c r="F10452">
        <v>2</v>
      </c>
      <c r="G10452" t="s">
        <v>215</v>
      </c>
    </row>
    <row r="10453" spans="1:8" x14ac:dyDescent="0.2">
      <c r="A10453">
        <v>3.5731766068340301E+17</v>
      </c>
      <c r="B10453" t="s">
        <v>20156</v>
      </c>
      <c r="C10453" t="s">
        <v>20157</v>
      </c>
      <c r="D10453" s="1">
        <v>41472.16369212963</v>
      </c>
      <c r="E10453">
        <v>29</v>
      </c>
      <c r="F10453">
        <v>23</v>
      </c>
      <c r="G10453" t="s">
        <v>215</v>
      </c>
      <c r="H10453" t="s">
        <v>390</v>
      </c>
    </row>
    <row r="10454" spans="1:8" x14ac:dyDescent="0.2">
      <c r="A10454">
        <v>3.5731803813721702E+17</v>
      </c>
      <c r="B10454" t="s">
        <v>20158</v>
      </c>
      <c r="C10454" t="e">
        <f xml:space="preserve"> RussellCochran Thanks.</f>
        <v>#NAME?</v>
      </c>
      <c r="D10454" s="1">
        <v>41472.164733796293</v>
      </c>
      <c r="E10454">
        <v>0</v>
      </c>
      <c r="F10454">
        <v>2</v>
      </c>
      <c r="G10454" t="s">
        <v>89</v>
      </c>
    </row>
    <row r="10455" spans="1:8" x14ac:dyDescent="0.2">
      <c r="A10455">
        <v>3.5734093421360301E+17</v>
      </c>
      <c r="B10455" t="s">
        <v>20159</v>
      </c>
      <c r="C10455" t="s">
        <v>20160</v>
      </c>
      <c r="D10455" s="1">
        <v>41472.227916666663</v>
      </c>
      <c r="E10455">
        <v>105</v>
      </c>
      <c r="F10455">
        <v>77</v>
      </c>
    </row>
    <row r="10456" spans="1:8" x14ac:dyDescent="0.2">
      <c r="A10456">
        <v>3.5734183148008198E+17</v>
      </c>
      <c r="B10456" t="s">
        <v>20161</v>
      </c>
      <c r="C10456" t="s">
        <v>20162</v>
      </c>
      <c r="D10456" s="1">
        <v>41472.230393518519</v>
      </c>
      <c r="E10456">
        <v>51</v>
      </c>
      <c r="F10456">
        <v>23</v>
      </c>
      <c r="G10456" t="s">
        <v>215</v>
      </c>
    </row>
    <row r="10457" spans="1:8" x14ac:dyDescent="0.2">
      <c r="A10457">
        <v>3.5743441319534502E+17</v>
      </c>
      <c r="B10457" t="s">
        <v>20163</v>
      </c>
      <c r="C10457" t="s">
        <v>20164</v>
      </c>
      <c r="D10457" s="1">
        <v>41472.485868055555</v>
      </c>
      <c r="E10457">
        <v>6</v>
      </c>
      <c r="F10457">
        <v>8</v>
      </c>
      <c r="G10457" t="s">
        <v>215</v>
      </c>
    </row>
    <row r="10458" spans="1:8" x14ac:dyDescent="0.2">
      <c r="A10458">
        <v>3.5743496154185702E+17</v>
      </c>
      <c r="B10458" t="s">
        <v>20165</v>
      </c>
      <c r="C10458" t="s">
        <v>20166</v>
      </c>
      <c r="D10458" s="1">
        <v>41472.487384259257</v>
      </c>
      <c r="E10458">
        <v>12</v>
      </c>
      <c r="F10458">
        <v>6</v>
      </c>
      <c r="G10458" t="s">
        <v>215</v>
      </c>
      <c r="H10458" t="s">
        <v>390</v>
      </c>
    </row>
    <row r="10459" spans="1:8" x14ac:dyDescent="0.2">
      <c r="A10459">
        <v>3.5743682575899002E+17</v>
      </c>
      <c r="B10459" t="s">
        <v>20167</v>
      </c>
      <c r="C10459" t="s">
        <v>20168</v>
      </c>
      <c r="D10459" s="1">
        <v>41472.492523148147</v>
      </c>
      <c r="E10459">
        <v>2</v>
      </c>
      <c r="F10459">
        <v>3</v>
      </c>
      <c r="G10459" t="e">
        <f>VINnipuncture</f>
        <v>#NAME?</v>
      </c>
    </row>
    <row r="10460" spans="1:8" x14ac:dyDescent="0.2">
      <c r="A10460">
        <v>3.5743804813436499E+17</v>
      </c>
      <c r="B10460" t="s">
        <v>20169</v>
      </c>
      <c r="C10460" t="s">
        <v>20170</v>
      </c>
      <c r="D10460" s="1">
        <v>41472.49590277778</v>
      </c>
      <c r="E10460">
        <v>8</v>
      </c>
      <c r="F10460">
        <v>4</v>
      </c>
      <c r="G10460" t="s">
        <v>487</v>
      </c>
    </row>
    <row r="10461" spans="1:8" x14ac:dyDescent="0.2">
      <c r="A10461">
        <v>3.5744027737758502E+17</v>
      </c>
      <c r="B10461" t="s">
        <v>20171</v>
      </c>
      <c r="C10461" t="s">
        <v>20172</v>
      </c>
      <c r="D10461" s="1">
        <v>41472.50204861111</v>
      </c>
      <c r="E10461">
        <v>22</v>
      </c>
      <c r="F10461">
        <v>22</v>
      </c>
      <c r="G10461" t="e">
        <f>_xlfn.SINGLE( _xlfn.SINGLE( _xlfn.SINGLE( _xlfn.SINGLE(mark_wahlberg))))</f>
        <v>#NAME?</v>
      </c>
    </row>
    <row r="10462" spans="1:8" x14ac:dyDescent="0.2">
      <c r="A10462">
        <v>3.5747395679565798E+17</v>
      </c>
      <c r="B10462" t="s">
        <v>20173</v>
      </c>
      <c r="C10462" t="s">
        <v>20174</v>
      </c>
      <c r="D10462" s="1">
        <v>41472.594988425924</v>
      </c>
      <c r="E10462">
        <v>13</v>
      </c>
      <c r="F10462">
        <v>15</v>
      </c>
      <c r="G10462" t="s">
        <v>17263</v>
      </c>
    </row>
    <row r="10463" spans="1:8" x14ac:dyDescent="0.2">
      <c r="A10463">
        <v>3.57496166281248E+17</v>
      </c>
      <c r="B10463" t="s">
        <v>20175</v>
      </c>
      <c r="C10463" t="s">
        <v>20176</v>
      </c>
      <c r="D10463" s="1">
        <v>41472.656273148146</v>
      </c>
      <c r="E10463">
        <v>791</v>
      </c>
      <c r="F10463">
        <v>350</v>
      </c>
    </row>
    <row r="10464" spans="1:8" x14ac:dyDescent="0.2">
      <c r="A10464">
        <v>3.5750122979604E+17</v>
      </c>
      <c r="B10464" t="s">
        <v>20177</v>
      </c>
      <c r="C10464" t="s">
        <v>20178</v>
      </c>
      <c r="D10464" s="1">
        <v>41472.670243055552</v>
      </c>
      <c r="E10464">
        <v>581</v>
      </c>
      <c r="F10464">
        <v>277</v>
      </c>
    </row>
    <row r="10465" spans="1:8" x14ac:dyDescent="0.2">
      <c r="A10465">
        <v>3.5750737983689498E+17</v>
      </c>
      <c r="B10465" t="s">
        <v>20179</v>
      </c>
      <c r="C10465" t="e">
        <f>_xlfn.SINGLE(dszippit very nice question), Thank You Danny.</f>
        <v>#NAME?</v>
      </c>
      <c r="D10465" s="1">
        <v>41472.687222222223</v>
      </c>
      <c r="E10465">
        <v>1</v>
      </c>
      <c r="F10465">
        <v>2</v>
      </c>
      <c r="G10465" t="e">
        <f>dszippit</f>
        <v>#NAME?</v>
      </c>
    </row>
    <row r="10466" spans="1:8" x14ac:dyDescent="0.2">
      <c r="A10466">
        <v>3.5750841241162502E+17</v>
      </c>
      <c r="B10466" t="s">
        <v>20180</v>
      </c>
      <c r="C10466" t="s">
        <v>20181</v>
      </c>
      <c r="D10466" s="1">
        <v>41472.690069444441</v>
      </c>
      <c r="E10466">
        <v>4</v>
      </c>
      <c r="F10466">
        <v>2</v>
      </c>
      <c r="G10466" t="s">
        <v>20182</v>
      </c>
    </row>
    <row r="10467" spans="1:8" x14ac:dyDescent="0.2">
      <c r="A10467">
        <v>3.5750941946400301E+17</v>
      </c>
      <c r="B10467" t="s">
        <v>20183</v>
      </c>
      <c r="C10467" t="s">
        <v>20184</v>
      </c>
      <c r="D10467" s="1">
        <v>41472.692847222221</v>
      </c>
      <c r="E10467">
        <v>5</v>
      </c>
      <c r="F10467">
        <v>5</v>
      </c>
      <c r="G10467" t="s">
        <v>89</v>
      </c>
    </row>
    <row r="10468" spans="1:8" x14ac:dyDescent="0.2">
      <c r="A10468">
        <v>3.5750995198122803E+17</v>
      </c>
      <c r="B10468" t="s">
        <v>20185</v>
      </c>
      <c r="C10468" t="e">
        <f>Pliztef I like being nice to people.</f>
        <v>#NAME?</v>
      </c>
      <c r="D10468" s="1">
        <v>41472.69431712963</v>
      </c>
      <c r="E10468">
        <v>89</v>
      </c>
      <c r="F10468">
        <v>68</v>
      </c>
      <c r="G10468" t="e">
        <f>Pliztef</f>
        <v>#NAME?</v>
      </c>
    </row>
    <row r="10469" spans="1:8" x14ac:dyDescent="0.2">
      <c r="A10469">
        <v>3.5751117945687603E+17</v>
      </c>
      <c r="B10469" t="s">
        <v>20186</v>
      </c>
      <c r="C10469" t="s">
        <v>20187</v>
      </c>
      <c r="D10469" s="1">
        <v>41472.697708333333</v>
      </c>
      <c r="E10469">
        <v>4</v>
      </c>
      <c r="F10469">
        <v>2</v>
      </c>
      <c r="G10469" t="s">
        <v>215</v>
      </c>
    </row>
    <row r="10470" spans="1:8" x14ac:dyDescent="0.2">
      <c r="A10470">
        <v>3.5751358641274803E+17</v>
      </c>
      <c r="B10470" t="s">
        <v>20188</v>
      </c>
      <c r="C10470" t="s">
        <v>20189</v>
      </c>
      <c r="D10470" s="1">
        <v>41472.704340277778</v>
      </c>
      <c r="E10470">
        <v>20</v>
      </c>
      <c r="F10470">
        <v>18</v>
      </c>
    </row>
    <row r="10471" spans="1:8" x14ac:dyDescent="0.2">
      <c r="A10471">
        <v>3.5751449967212499E+17</v>
      </c>
      <c r="B10471" t="s">
        <v>20190</v>
      </c>
      <c r="C10471" t="s">
        <v>20191</v>
      </c>
      <c r="D10471" s="1">
        <v>41472.706863425927</v>
      </c>
      <c r="E10471">
        <v>0</v>
      </c>
      <c r="F10471">
        <v>2</v>
      </c>
      <c r="G10471" t="s">
        <v>89</v>
      </c>
    </row>
    <row r="10472" spans="1:8" x14ac:dyDescent="0.2">
      <c r="A10472">
        <v>3.5751535952121798E+17</v>
      </c>
      <c r="B10472" t="s">
        <v>20192</v>
      </c>
      <c r="C10472" t="s">
        <v>20193</v>
      </c>
      <c r="D10472" s="1">
        <v>41472.709236111114</v>
      </c>
      <c r="E10472">
        <v>3</v>
      </c>
      <c r="F10472">
        <v>3</v>
      </c>
      <c r="G10472" t="s">
        <v>215</v>
      </c>
    </row>
    <row r="10473" spans="1:8" x14ac:dyDescent="0.2">
      <c r="A10473">
        <v>3.5751713018859098E+17</v>
      </c>
      <c r="B10473" t="s">
        <v>20194</v>
      </c>
      <c r="C10473" t="s">
        <v>20195</v>
      </c>
      <c r="D10473" s="1">
        <v>41472.714120370372</v>
      </c>
      <c r="E10473">
        <v>3</v>
      </c>
      <c r="F10473">
        <v>4</v>
      </c>
      <c r="G10473" t="s">
        <v>89</v>
      </c>
    </row>
    <row r="10474" spans="1:8" x14ac:dyDescent="0.2">
      <c r="A10474">
        <v>3.5752646386976301E+17</v>
      </c>
      <c r="B10474" t="s">
        <v>20196</v>
      </c>
      <c r="C10474" t="e">
        <f xml:space="preserve"> ShawnWHughes Thanks.</f>
        <v>#NAME?</v>
      </c>
      <c r="D10474" s="1">
        <v>41472.739884259259</v>
      </c>
      <c r="E10474">
        <v>0</v>
      </c>
      <c r="F10474">
        <v>1</v>
      </c>
      <c r="G10474" t="s">
        <v>89</v>
      </c>
    </row>
    <row r="10475" spans="1:8" x14ac:dyDescent="0.2">
      <c r="A10475">
        <v>3.5753170360821299E+17</v>
      </c>
      <c r="B10475" t="s">
        <v>20197</v>
      </c>
      <c r="C10475" t="s">
        <v>20198</v>
      </c>
      <c r="D10475" s="1">
        <v>41472.754340277781</v>
      </c>
      <c r="E10475">
        <v>23</v>
      </c>
      <c r="F10475">
        <v>56</v>
      </c>
      <c r="G10475" t="s">
        <v>89</v>
      </c>
    </row>
    <row r="10476" spans="1:8" x14ac:dyDescent="0.2">
      <c r="A10476">
        <v>3.5753976919608902E+17</v>
      </c>
      <c r="B10476" t="s">
        <v>20199</v>
      </c>
      <c r="C10476" t="s">
        <v>20200</v>
      </c>
      <c r="D10476" s="1">
        <v>41472.776597222219</v>
      </c>
      <c r="E10476">
        <v>12</v>
      </c>
      <c r="F10476">
        <v>9</v>
      </c>
      <c r="G10476" t="e">
        <f>jrmarsy</f>
        <v>#NAME?</v>
      </c>
    </row>
    <row r="10477" spans="1:8" x14ac:dyDescent="0.2">
      <c r="A10477">
        <v>3.5755335333040902E+17</v>
      </c>
      <c r="B10477" t="s">
        <v>20201</v>
      </c>
      <c r="C10477" t="s">
        <v>20202</v>
      </c>
      <c r="D10477" s="1">
        <v>41472.814085648148</v>
      </c>
      <c r="E10477">
        <v>0</v>
      </c>
      <c r="F10477">
        <v>2</v>
      </c>
      <c r="G10477" t="s">
        <v>89</v>
      </c>
    </row>
    <row r="10478" spans="1:8" x14ac:dyDescent="0.2">
      <c r="A10478">
        <v>3.5755348635695501E+17</v>
      </c>
      <c r="B10478" t="s">
        <v>20203</v>
      </c>
      <c r="C10478" t="e">
        <f>_xlfn.SINGLE(JocelynClervil _xlfn.SINGLE(ESPN_Colin Thanks.))</f>
        <v>#NAME?</v>
      </c>
      <c r="D10478" s="1">
        <v>41472.814444444448</v>
      </c>
      <c r="E10478">
        <v>0</v>
      </c>
      <c r="F10478">
        <v>1</v>
      </c>
      <c r="G10478" t="e">
        <f>_xlfn.SINGLE(JocelynClervil _xlfn.SINGLE(ESPN_Colin))</f>
        <v>#NAME?</v>
      </c>
    </row>
    <row r="10479" spans="1:8" x14ac:dyDescent="0.2">
      <c r="A10479">
        <v>3.5755472393667302E+17</v>
      </c>
      <c r="B10479" t="s">
        <v>20204</v>
      </c>
      <c r="C10479" t="s">
        <v>20205</v>
      </c>
      <c r="D10479" s="1">
        <v>41472.817858796298</v>
      </c>
      <c r="E10479">
        <v>3</v>
      </c>
      <c r="F10479">
        <v>3</v>
      </c>
      <c r="G10479" t="s">
        <v>20206</v>
      </c>
      <c r="H10479" t="s">
        <v>390</v>
      </c>
    </row>
    <row r="10480" spans="1:8" x14ac:dyDescent="0.2">
      <c r="A10480">
        <v>3.5755682259443699E+17</v>
      </c>
      <c r="B10480" t="s">
        <v>20207</v>
      </c>
      <c r="C10480" t="s">
        <v>20208</v>
      </c>
      <c r="D10480" s="1">
        <v>41472.823657407411</v>
      </c>
      <c r="E10480">
        <v>197</v>
      </c>
      <c r="F10480">
        <v>118</v>
      </c>
      <c r="G10480" t="s">
        <v>89</v>
      </c>
    </row>
    <row r="10481" spans="1:8" x14ac:dyDescent="0.2">
      <c r="A10481">
        <v>3.5755932841843501E+17</v>
      </c>
      <c r="B10481" t="s">
        <v>20209</v>
      </c>
      <c r="C10481" t="s">
        <v>20210</v>
      </c>
      <c r="D10481" s="1">
        <v>41472.830567129633</v>
      </c>
      <c r="E10481">
        <v>99</v>
      </c>
      <c r="F10481">
        <v>64</v>
      </c>
    </row>
    <row r="10482" spans="1:8" x14ac:dyDescent="0.2">
      <c r="A10482">
        <v>3.5755956966641203E+17</v>
      </c>
      <c r="B10482" t="s">
        <v>20211</v>
      </c>
      <c r="C10482" t="e">
        <f xml:space="preserve"> francaselles Thank you.</f>
        <v>#NAME?</v>
      </c>
      <c r="D10482" s="1">
        <v>41472.831238425926</v>
      </c>
      <c r="E10482">
        <v>5</v>
      </c>
      <c r="F10482">
        <v>3</v>
      </c>
      <c r="G10482" t="s">
        <v>89</v>
      </c>
    </row>
    <row r="10483" spans="1:8" x14ac:dyDescent="0.2">
      <c r="A10483">
        <v>3.5755973231313702E+17</v>
      </c>
      <c r="B10483" t="s">
        <v>20212</v>
      </c>
      <c r="C10483" t="s">
        <v>20213</v>
      </c>
      <c r="D10483" s="1">
        <v>41472.831678240742</v>
      </c>
      <c r="E10483">
        <v>3</v>
      </c>
      <c r="F10483">
        <v>1</v>
      </c>
      <c r="G10483" t="s">
        <v>89</v>
      </c>
    </row>
    <row r="10484" spans="1:8" x14ac:dyDescent="0.2">
      <c r="A10484">
        <v>3.5756289436537203E+17</v>
      </c>
      <c r="B10484" t="s">
        <v>20214</v>
      </c>
      <c r="C10484" t="s">
        <v>20215</v>
      </c>
      <c r="D10484" s="1">
        <v>41472.840405092589</v>
      </c>
      <c r="E10484">
        <v>14</v>
      </c>
      <c r="F10484">
        <v>22</v>
      </c>
      <c r="G10484" t="s">
        <v>89</v>
      </c>
    </row>
    <row r="10485" spans="1:8" x14ac:dyDescent="0.2">
      <c r="A10485">
        <v>3.5756371824410598E+17</v>
      </c>
      <c r="B10485" t="s">
        <v>20216</v>
      </c>
      <c r="C10485" t="e">
        <f>_xlfn.SINGLE( Preppermeister _xlfn.SINGLE( EastsideRJ Thanks.))</f>
        <v>#NAME?</v>
      </c>
      <c r="D10485" s="1">
        <v>41472.842685185184</v>
      </c>
      <c r="E10485">
        <v>1</v>
      </c>
      <c r="F10485">
        <v>2</v>
      </c>
      <c r="G10485" t="s">
        <v>215</v>
      </c>
    </row>
    <row r="10486" spans="1:8" x14ac:dyDescent="0.2">
      <c r="A10486">
        <v>3.57567706804912E+17</v>
      </c>
      <c r="B10486" t="s">
        <v>20217</v>
      </c>
      <c r="C10486" t="s">
        <v>20218</v>
      </c>
      <c r="D10486" s="1">
        <v>41472.853692129633</v>
      </c>
      <c r="E10486">
        <v>1</v>
      </c>
      <c r="F10486">
        <v>0</v>
      </c>
      <c r="G10486" t="s">
        <v>89</v>
      </c>
    </row>
    <row r="10487" spans="1:8" x14ac:dyDescent="0.2">
      <c r="A10487">
        <v>3.5756897985588403E+17</v>
      </c>
      <c r="B10487" t="s">
        <v>20219</v>
      </c>
      <c r="C10487" t="s">
        <v>20220</v>
      </c>
      <c r="D10487" s="1">
        <v>41472.857199074075</v>
      </c>
      <c r="E10487">
        <v>1434</v>
      </c>
      <c r="F10487">
        <v>503</v>
      </c>
      <c r="G10487" t="s">
        <v>89</v>
      </c>
    </row>
    <row r="10488" spans="1:8" x14ac:dyDescent="0.2">
      <c r="A10488">
        <v>3.57577340575944E+17</v>
      </c>
      <c r="B10488" t="s">
        <v>20221</v>
      </c>
      <c r="C10488" t="s">
        <v>20222</v>
      </c>
      <c r="D10488" s="1">
        <v>41472.880277777775</v>
      </c>
      <c r="E10488">
        <v>78</v>
      </c>
      <c r="F10488">
        <v>24</v>
      </c>
      <c r="G10488" t="s">
        <v>215</v>
      </c>
    </row>
    <row r="10489" spans="1:8" x14ac:dyDescent="0.2">
      <c r="A10489">
        <v>3.5757789738238298E+17</v>
      </c>
      <c r="B10489" t="s">
        <v>20223</v>
      </c>
      <c r="C10489" t="s">
        <v>20224</v>
      </c>
      <c r="D10489" s="1">
        <v>41472.881805555553</v>
      </c>
      <c r="E10489">
        <v>50</v>
      </c>
      <c r="F10489">
        <v>53</v>
      </c>
      <c r="G10489" t="s">
        <v>89</v>
      </c>
    </row>
    <row r="10490" spans="1:8" x14ac:dyDescent="0.2">
      <c r="A10490">
        <v>3.5758893049067898E+17</v>
      </c>
      <c r="B10490" t="s">
        <v>20225</v>
      </c>
      <c r="C10490" t="s">
        <v>20226</v>
      </c>
      <c r="D10490" s="1">
        <v>41472.912256944444</v>
      </c>
      <c r="E10490">
        <v>67</v>
      </c>
      <c r="F10490">
        <v>48</v>
      </c>
      <c r="G10490" t="s">
        <v>215</v>
      </c>
    </row>
    <row r="10491" spans="1:8" x14ac:dyDescent="0.2">
      <c r="A10491">
        <v>3.5759141025128397E+17</v>
      </c>
      <c r="B10491" t="s">
        <v>20227</v>
      </c>
      <c r="C10491" t="s">
        <v>20228</v>
      </c>
      <c r="D10491" s="1">
        <v>41472.91909722222</v>
      </c>
      <c r="E10491">
        <v>649</v>
      </c>
      <c r="F10491">
        <v>416</v>
      </c>
    </row>
    <row r="10492" spans="1:8" x14ac:dyDescent="0.2">
      <c r="A10492">
        <v>3.5760160973324198E+17</v>
      </c>
      <c r="B10492" t="s">
        <v>20229</v>
      </c>
      <c r="C10492" t="s">
        <v>20230</v>
      </c>
      <c r="D10492" s="1">
        <v>41472.947245370371</v>
      </c>
      <c r="E10492">
        <v>741</v>
      </c>
      <c r="F10492">
        <v>285</v>
      </c>
    </row>
    <row r="10493" spans="1:8" x14ac:dyDescent="0.2">
      <c r="A10493">
        <v>3.5764176289596198E+17</v>
      </c>
      <c r="B10493" t="s">
        <v>20231</v>
      </c>
      <c r="C10493" t="s">
        <v>20232</v>
      </c>
      <c r="D10493" s="1">
        <v>41473.05804398148</v>
      </c>
      <c r="E10493">
        <v>15</v>
      </c>
      <c r="F10493">
        <v>5</v>
      </c>
      <c r="G10493" t="s">
        <v>20233</v>
      </c>
    </row>
    <row r="10494" spans="1:8" x14ac:dyDescent="0.2">
      <c r="A10494">
        <v>3.57644602917912E+17</v>
      </c>
      <c r="B10494" t="s">
        <v>20234</v>
      </c>
      <c r="C10494" t="s">
        <v>20235</v>
      </c>
      <c r="D10494" s="1">
        <v>41473.065879629627</v>
      </c>
      <c r="E10494">
        <v>12</v>
      </c>
      <c r="F10494">
        <v>10</v>
      </c>
      <c r="G10494" t="s">
        <v>215</v>
      </c>
    </row>
    <row r="10495" spans="1:8" x14ac:dyDescent="0.2">
      <c r="A10495">
        <v>3.5764641970166502E+17</v>
      </c>
      <c r="B10495" t="s">
        <v>20236</v>
      </c>
      <c r="C10495" t="s">
        <v>20237</v>
      </c>
      <c r="D10495" s="1">
        <v>41473.070891203701</v>
      </c>
      <c r="E10495">
        <v>13</v>
      </c>
      <c r="F10495">
        <v>9</v>
      </c>
      <c r="G10495" t="s">
        <v>215</v>
      </c>
      <c r="H10495" t="s">
        <v>616</v>
      </c>
    </row>
    <row r="10496" spans="1:8" x14ac:dyDescent="0.2">
      <c r="A10496">
        <v>3.5766449185450298E+17</v>
      </c>
      <c r="B10496" t="s">
        <v>20238</v>
      </c>
      <c r="C10496" t="s">
        <v>20239</v>
      </c>
      <c r="D10496" s="1">
        <v>41473.120763888888</v>
      </c>
      <c r="E10496">
        <v>15</v>
      </c>
      <c r="F10496">
        <v>10</v>
      </c>
      <c r="G10496" t="s">
        <v>20240</v>
      </c>
    </row>
    <row r="10497" spans="1:8" x14ac:dyDescent="0.2">
      <c r="A10497">
        <v>3.57665939967328E+17</v>
      </c>
      <c r="B10497" t="s">
        <v>20241</v>
      </c>
      <c r="C10497" t="s">
        <v>20242</v>
      </c>
      <c r="D10497" s="1">
        <v>41473.124756944446</v>
      </c>
      <c r="E10497">
        <v>78</v>
      </c>
      <c r="F10497">
        <v>41</v>
      </c>
      <c r="G10497" t="s">
        <v>20243</v>
      </c>
    </row>
    <row r="10498" spans="1:8" x14ac:dyDescent="0.2">
      <c r="A10498">
        <v>3.5767044497696698E+17</v>
      </c>
      <c r="B10498" t="s">
        <v>20244</v>
      </c>
      <c r="C10498" t="s">
        <v>20245</v>
      </c>
      <c r="D10498" s="1">
        <v>41473.137187499997</v>
      </c>
      <c r="E10498">
        <v>180</v>
      </c>
      <c r="F10498">
        <v>98</v>
      </c>
    </row>
    <row r="10499" spans="1:8" x14ac:dyDescent="0.2">
      <c r="A10499">
        <v>3.5767163456128602E+17</v>
      </c>
      <c r="B10499" t="s">
        <v>20246</v>
      </c>
      <c r="C10499" t="s">
        <v>20247</v>
      </c>
      <c r="D10499" s="1">
        <v>41473.140474537038</v>
      </c>
      <c r="E10499">
        <v>715</v>
      </c>
      <c r="F10499">
        <v>308</v>
      </c>
    </row>
    <row r="10500" spans="1:8" x14ac:dyDescent="0.2">
      <c r="A10500">
        <v>3.5783404627073402E+17</v>
      </c>
      <c r="B10500" t="s">
        <v>20248</v>
      </c>
      <c r="C10500" t="s">
        <v>20249</v>
      </c>
      <c r="D10500" s="1">
        <v>41473.588645833333</v>
      </c>
      <c r="E10500">
        <v>11</v>
      </c>
      <c r="F10500">
        <v>12</v>
      </c>
      <c r="G10500" t="s">
        <v>215</v>
      </c>
    </row>
    <row r="10501" spans="1:8" x14ac:dyDescent="0.2">
      <c r="A10501">
        <v>3.5783696160562701E+17</v>
      </c>
      <c r="B10501" t="s">
        <v>20250</v>
      </c>
      <c r="C10501" t="s">
        <v>20251</v>
      </c>
      <c r="D10501" s="1">
        <v>41473.596689814818</v>
      </c>
      <c r="E10501">
        <v>878</v>
      </c>
      <c r="F10501">
        <v>734</v>
      </c>
    </row>
    <row r="10502" spans="1:8" x14ac:dyDescent="0.2">
      <c r="A10502">
        <v>3.5783885465439398E+17</v>
      </c>
      <c r="B10502" t="s">
        <v>20252</v>
      </c>
      <c r="C10502" t="s">
        <v>20253</v>
      </c>
      <c r="D10502" s="1">
        <v>41473.601909722223</v>
      </c>
      <c r="E10502">
        <v>20</v>
      </c>
      <c r="F10502">
        <v>14</v>
      </c>
      <c r="G10502" t="s">
        <v>215</v>
      </c>
      <c r="H10502" t="s">
        <v>616</v>
      </c>
    </row>
    <row r="10503" spans="1:8" x14ac:dyDescent="0.2">
      <c r="A10503">
        <v>3.5784030819044902E+17</v>
      </c>
      <c r="B10503" t="s">
        <v>20254</v>
      </c>
      <c r="C10503" t="s">
        <v>20255</v>
      </c>
      <c r="D10503" s="1">
        <v>41473.605925925927</v>
      </c>
      <c r="E10503">
        <v>119</v>
      </c>
      <c r="F10503">
        <v>73</v>
      </c>
      <c r="G10503" t="s">
        <v>215</v>
      </c>
    </row>
    <row r="10504" spans="1:8" x14ac:dyDescent="0.2">
      <c r="A10504">
        <v>3.5785468331596499E+17</v>
      </c>
      <c r="B10504" t="s">
        <v>20256</v>
      </c>
      <c r="C10504" t="s">
        <v>20257</v>
      </c>
      <c r="D10504" s="1">
        <v>41473.645590277774</v>
      </c>
      <c r="E10504">
        <v>302</v>
      </c>
      <c r="F10504">
        <v>130</v>
      </c>
    </row>
    <row r="10505" spans="1:8" x14ac:dyDescent="0.2">
      <c r="A10505">
        <v>3.57866417607016E+17</v>
      </c>
      <c r="B10505" t="s">
        <v>20258</v>
      </c>
      <c r="C10505" t="s">
        <v>20259</v>
      </c>
      <c r="D10505" s="1">
        <v>41473.677974537037</v>
      </c>
      <c r="E10505">
        <v>36</v>
      </c>
      <c r="F10505">
        <v>22</v>
      </c>
    </row>
    <row r="10506" spans="1:8" x14ac:dyDescent="0.2">
      <c r="A10506">
        <v>3.5787862363563597E+17</v>
      </c>
      <c r="B10506" t="s">
        <v>20260</v>
      </c>
      <c r="C10506" t="s">
        <v>20261</v>
      </c>
      <c r="D10506" s="1">
        <v>41473.711655092593</v>
      </c>
      <c r="E10506">
        <v>275</v>
      </c>
      <c r="F10506">
        <v>141</v>
      </c>
    </row>
    <row r="10507" spans="1:8" x14ac:dyDescent="0.2">
      <c r="A10507">
        <v>3.5788877240009901E+17</v>
      </c>
      <c r="B10507" t="s">
        <v>20262</v>
      </c>
      <c r="C10507" t="s">
        <v>20263</v>
      </c>
      <c r="D10507" s="1">
        <v>41473.739664351851</v>
      </c>
      <c r="E10507">
        <v>1024</v>
      </c>
      <c r="F10507">
        <v>2188</v>
      </c>
      <c r="G10507" t="s">
        <v>89</v>
      </c>
    </row>
    <row r="10508" spans="1:8" x14ac:dyDescent="0.2">
      <c r="A10508">
        <v>3.5788938344307002E+17</v>
      </c>
      <c r="B10508" t="s">
        <v>20264</v>
      </c>
      <c r="C10508" t="s">
        <v>20265</v>
      </c>
      <c r="D10508" s="1">
        <v>41473.741342592592</v>
      </c>
      <c r="E10508">
        <v>207</v>
      </c>
      <c r="F10508">
        <v>30</v>
      </c>
      <c r="G10508" t="s">
        <v>89</v>
      </c>
    </row>
    <row r="10509" spans="1:8" x14ac:dyDescent="0.2">
      <c r="A10509">
        <v>3.5789114442999302E+17</v>
      </c>
      <c r="B10509" t="s">
        <v>20266</v>
      </c>
      <c r="C10509" t="s">
        <v>20267</v>
      </c>
      <c r="D10509" s="1">
        <v>41473.746203703704</v>
      </c>
      <c r="E10509">
        <v>15</v>
      </c>
      <c r="F10509">
        <v>10</v>
      </c>
      <c r="G10509" t="s">
        <v>215</v>
      </c>
    </row>
    <row r="10510" spans="1:8" x14ac:dyDescent="0.2">
      <c r="A10510">
        <v>3.5789159113177402E+17</v>
      </c>
      <c r="B10510" t="s">
        <v>20268</v>
      </c>
      <c r="C10510" t="e">
        <f xml:space="preserve"> rhino848484 my honor.</f>
        <v>#NAME?</v>
      </c>
      <c r="D10510" s="1">
        <v>41473.747442129628</v>
      </c>
      <c r="E10510">
        <v>0</v>
      </c>
      <c r="F10510">
        <v>0</v>
      </c>
      <c r="G10510" t="s">
        <v>89</v>
      </c>
    </row>
    <row r="10511" spans="1:8" x14ac:dyDescent="0.2">
      <c r="A10511">
        <v>3.5789400889217798E+17</v>
      </c>
      <c r="B10511" t="s">
        <v>20269</v>
      </c>
      <c r="C10511" t="s">
        <v>20270</v>
      </c>
      <c r="D10511" s="1">
        <v>41473.754108796296</v>
      </c>
      <c r="E10511">
        <v>24</v>
      </c>
      <c r="F10511">
        <v>13</v>
      </c>
      <c r="G10511" t="s">
        <v>89</v>
      </c>
    </row>
    <row r="10512" spans="1:8" x14ac:dyDescent="0.2">
      <c r="A10512">
        <v>3.5789505538778701E+17</v>
      </c>
      <c r="B10512" t="s">
        <v>20271</v>
      </c>
      <c r="C10512" t="s">
        <v>20272</v>
      </c>
      <c r="D10512" s="1">
        <v>41473.757002314815</v>
      </c>
      <c r="E10512">
        <v>13</v>
      </c>
      <c r="F10512">
        <v>5</v>
      </c>
      <c r="G10512" t="s">
        <v>215</v>
      </c>
    </row>
    <row r="10513" spans="1:7" x14ac:dyDescent="0.2">
      <c r="A10513">
        <v>3.5789627397151098E+17</v>
      </c>
      <c r="B10513" t="s">
        <v>20273</v>
      </c>
      <c r="C10513" t="s">
        <v>20274</v>
      </c>
      <c r="D10513" s="1">
        <v>41473.760358796295</v>
      </c>
      <c r="E10513">
        <v>64</v>
      </c>
      <c r="F10513">
        <v>22</v>
      </c>
    </row>
    <row r="10514" spans="1:7" x14ac:dyDescent="0.2">
      <c r="A10514">
        <v>3.5790816331340499E+17</v>
      </c>
      <c r="B10514" t="s">
        <v>20275</v>
      </c>
      <c r="C10514" t="s">
        <v>20276</v>
      </c>
      <c r="D10514" s="1">
        <v>41473.793171296296</v>
      </c>
      <c r="E10514">
        <v>15</v>
      </c>
      <c r="F10514">
        <v>9</v>
      </c>
    </row>
    <row r="10515" spans="1:7" x14ac:dyDescent="0.2">
      <c r="A10515">
        <v>3.5792632585768902E+17</v>
      </c>
      <c r="B10515" t="s">
        <v>20277</v>
      </c>
      <c r="C10515" t="s">
        <v>20278</v>
      </c>
      <c r="D10515" s="1">
        <v>41473.843287037038</v>
      </c>
      <c r="E10515">
        <v>5300</v>
      </c>
      <c r="F10515">
        <v>4945</v>
      </c>
      <c r="G10515" t="s">
        <v>215</v>
      </c>
    </row>
    <row r="10516" spans="1:7" x14ac:dyDescent="0.2">
      <c r="A10516">
        <v>3.5792830861842803E+17</v>
      </c>
      <c r="B10516" t="s">
        <v>20279</v>
      </c>
      <c r="C10516" t="s">
        <v>20280</v>
      </c>
      <c r="D10516" s="1">
        <v>41473.848761574074</v>
      </c>
      <c r="E10516">
        <v>375</v>
      </c>
      <c r="F10516">
        <v>479</v>
      </c>
    </row>
    <row r="10517" spans="1:7" x14ac:dyDescent="0.2">
      <c r="A10517">
        <v>3.5793074328607098E+17</v>
      </c>
      <c r="B10517" t="s">
        <v>20281</v>
      </c>
      <c r="C10517" t="s">
        <v>20282</v>
      </c>
      <c r="D10517" s="1">
        <v>41473.855474537035</v>
      </c>
      <c r="E10517">
        <v>2</v>
      </c>
      <c r="F10517">
        <v>2</v>
      </c>
      <c r="G10517" t="s">
        <v>215</v>
      </c>
    </row>
    <row r="10518" spans="1:7" x14ac:dyDescent="0.2">
      <c r="A10518">
        <v>3.5793248088136E+17</v>
      </c>
      <c r="B10518" t="s">
        <v>20283</v>
      </c>
      <c r="C10518" t="e">
        <f xml:space="preserve"> vinceritch Thanks.</f>
        <v>#NAME?</v>
      </c>
      <c r="D10518" s="1">
        <v>41473.860277777778</v>
      </c>
      <c r="E10518">
        <v>1</v>
      </c>
      <c r="F10518">
        <v>1</v>
      </c>
      <c r="G10518" t="s">
        <v>89</v>
      </c>
    </row>
    <row r="10519" spans="1:7" x14ac:dyDescent="0.2">
      <c r="A10519">
        <v>3.5793500429628198E+17</v>
      </c>
      <c r="B10519" t="s">
        <v>20284</v>
      </c>
      <c r="C10519" t="s">
        <v>20285</v>
      </c>
      <c r="D10519" s="1">
        <v>41473.8672337963</v>
      </c>
      <c r="E10519">
        <v>102</v>
      </c>
      <c r="F10519">
        <v>52</v>
      </c>
    </row>
    <row r="10520" spans="1:7" x14ac:dyDescent="0.2">
      <c r="A10520">
        <v>3.5794281548285498E+17</v>
      </c>
      <c r="B10520" t="s">
        <v>20286</v>
      </c>
      <c r="C10520" t="e">
        <f xml:space="preserve"> thompson_dustin the Art of the Deal.</f>
        <v>#NAME?</v>
      </c>
      <c r="D10520" s="1">
        <v>41473.888796296298</v>
      </c>
      <c r="E10520">
        <v>0</v>
      </c>
      <c r="F10520">
        <v>2</v>
      </c>
      <c r="G10520" t="s">
        <v>89</v>
      </c>
    </row>
    <row r="10521" spans="1:7" x14ac:dyDescent="0.2">
      <c r="A10521">
        <v>3.5794466116534202E+17</v>
      </c>
      <c r="B10521" t="s">
        <v>20287</v>
      </c>
      <c r="C10521" t="s">
        <v>20288</v>
      </c>
      <c r="D10521" s="1">
        <v>41473.893888888888</v>
      </c>
      <c r="E10521">
        <v>1667</v>
      </c>
      <c r="F10521">
        <v>2973</v>
      </c>
    </row>
    <row r="10522" spans="1:7" x14ac:dyDescent="0.2">
      <c r="A10522">
        <v>3.5795049141567398E+17</v>
      </c>
      <c r="B10522" t="s">
        <v>20289</v>
      </c>
      <c r="C10522" t="e">
        <f>_xlfn.SINGLE( algiers4 Thanks)--say Hi to Mikey.</f>
        <v>#NAME?</v>
      </c>
      <c r="D10522" s="1">
        <v>41473.90997685185</v>
      </c>
      <c r="E10522">
        <v>2</v>
      </c>
      <c r="F10522">
        <v>1</v>
      </c>
      <c r="G10522" t="s">
        <v>89</v>
      </c>
    </row>
    <row r="10523" spans="1:7" x14ac:dyDescent="0.2">
      <c r="A10523">
        <v>3.5795188817763098E+17</v>
      </c>
      <c r="B10523" t="s">
        <v>20290</v>
      </c>
      <c r="C10523" t="e">
        <f xml:space="preserve"> cloverc8 Thanks.</f>
        <v>#NAME?</v>
      </c>
      <c r="D10523" s="1">
        <v>41473.913831018515</v>
      </c>
      <c r="E10523">
        <v>2</v>
      </c>
      <c r="F10523">
        <v>1</v>
      </c>
      <c r="G10523" t="s">
        <v>89</v>
      </c>
    </row>
    <row r="10524" spans="1:7" x14ac:dyDescent="0.2">
      <c r="A10524">
        <v>3.5795302514439302E+17</v>
      </c>
      <c r="B10524" t="s">
        <v>20291</v>
      </c>
      <c r="C10524" t="s">
        <v>20292</v>
      </c>
      <c r="D10524" s="1">
        <v>41473.916967592595</v>
      </c>
      <c r="E10524">
        <v>194</v>
      </c>
      <c r="F10524">
        <v>108</v>
      </c>
    </row>
    <row r="10525" spans="1:7" x14ac:dyDescent="0.2">
      <c r="A10525">
        <v>3.5795971839793498E+17</v>
      </c>
      <c r="B10525" t="s">
        <v>20293</v>
      </c>
      <c r="C10525" t="s">
        <v>20294</v>
      </c>
      <c r="D10525" s="1">
        <v>41473.935439814813</v>
      </c>
      <c r="E10525">
        <v>45</v>
      </c>
      <c r="F10525">
        <v>37</v>
      </c>
      <c r="G10525" t="s">
        <v>215</v>
      </c>
    </row>
    <row r="10526" spans="1:7" x14ac:dyDescent="0.2">
      <c r="A10526">
        <v>3.5796676345292301E+17</v>
      </c>
      <c r="B10526" t="s">
        <v>20295</v>
      </c>
      <c r="C10526" t="e">
        <f xml:space="preserve"> JoselynMartinez Thank You Joselyn.</f>
        <v>#NAME?</v>
      </c>
      <c r="D10526" s="1">
        <v>41473.954872685186</v>
      </c>
      <c r="E10526">
        <v>3</v>
      </c>
      <c r="F10526">
        <v>1</v>
      </c>
      <c r="G10526" t="s">
        <v>89</v>
      </c>
    </row>
    <row r="10527" spans="1:7" x14ac:dyDescent="0.2">
      <c r="A10527">
        <v>3.5799597834895699E+17</v>
      </c>
      <c r="B10527" t="s">
        <v>20296</v>
      </c>
      <c r="C10527" t="s">
        <v>20297</v>
      </c>
      <c r="D10527" s="1">
        <v>41474.035497685189</v>
      </c>
      <c r="E10527">
        <v>63</v>
      </c>
      <c r="F10527">
        <v>66</v>
      </c>
    </row>
    <row r="10528" spans="1:7" x14ac:dyDescent="0.2">
      <c r="A10528">
        <v>3.5800221669248198E+17</v>
      </c>
      <c r="B10528" t="s">
        <v>20298</v>
      </c>
      <c r="C10528" t="s">
        <v>20299</v>
      </c>
      <c r="D10528" s="1">
        <v>41474.052708333336</v>
      </c>
      <c r="E10528">
        <v>150</v>
      </c>
      <c r="F10528">
        <v>81</v>
      </c>
    </row>
    <row r="10529" spans="1:7" x14ac:dyDescent="0.2">
      <c r="A10529">
        <v>3.58003695880904E+17</v>
      </c>
      <c r="B10529" t="s">
        <v>20300</v>
      </c>
      <c r="C10529" t="s">
        <v>20301</v>
      </c>
      <c r="D10529" s="1">
        <v>41474.056793981479</v>
      </c>
      <c r="E10529">
        <v>16</v>
      </c>
      <c r="F10529">
        <v>7</v>
      </c>
      <c r="G10529" t="s">
        <v>215</v>
      </c>
    </row>
    <row r="10530" spans="1:7" x14ac:dyDescent="0.2">
      <c r="A10530">
        <v>3.5801693034028602E+17</v>
      </c>
      <c r="B10530" t="s">
        <v>20302</v>
      </c>
      <c r="C10530" t="s">
        <v>20303</v>
      </c>
      <c r="D10530" s="1">
        <v>41474.093310185184</v>
      </c>
      <c r="E10530">
        <v>39</v>
      </c>
      <c r="F10530">
        <v>59</v>
      </c>
    </row>
    <row r="10531" spans="1:7" x14ac:dyDescent="0.2">
      <c r="A10531">
        <v>3.5806409613601101E+17</v>
      </c>
      <c r="B10531" t="s">
        <v>20304</v>
      </c>
      <c r="C10531" t="s">
        <v>20305</v>
      </c>
      <c r="D10531" s="1">
        <v>41474.223460648151</v>
      </c>
      <c r="E10531">
        <v>33</v>
      </c>
      <c r="F10531">
        <v>36</v>
      </c>
    </row>
    <row r="10532" spans="1:7" x14ac:dyDescent="0.2">
      <c r="A10532">
        <v>3.5823208855150502E+17</v>
      </c>
      <c r="B10532" t="s">
        <v>20306</v>
      </c>
      <c r="C10532" t="s">
        <v>20307</v>
      </c>
      <c r="D10532" s="1">
        <v>41474.687037037038</v>
      </c>
      <c r="E10532">
        <v>611</v>
      </c>
      <c r="F10532">
        <v>240</v>
      </c>
    </row>
    <row r="10533" spans="1:7" x14ac:dyDescent="0.2">
      <c r="A10533">
        <v>3.5823409318135302E+17</v>
      </c>
      <c r="B10533" t="s">
        <v>20308</v>
      </c>
      <c r="C10533" t="s">
        <v>18567</v>
      </c>
      <c r="D10533" s="1">
        <v>41474.692569444444</v>
      </c>
      <c r="E10533">
        <v>339</v>
      </c>
      <c r="F10533">
        <v>145</v>
      </c>
    </row>
    <row r="10534" spans="1:7" x14ac:dyDescent="0.2">
      <c r="A10534">
        <v>3.5823857519783098E+17</v>
      </c>
      <c r="B10534" t="s">
        <v>20309</v>
      </c>
      <c r="C10534" t="e">
        <f>_xlfn.SINGLE( jdaddy98 never give up gives an overview of projects) &amp; problems solved.</f>
        <v>#NAME?</v>
      </c>
      <c r="D10534" s="1">
        <v>41474.704930555556</v>
      </c>
      <c r="E10534">
        <v>1</v>
      </c>
      <c r="F10534">
        <v>3</v>
      </c>
      <c r="G10534" t="s">
        <v>89</v>
      </c>
    </row>
    <row r="10535" spans="1:7" x14ac:dyDescent="0.2">
      <c r="A10535">
        <v>3.5824250982827597E+17</v>
      </c>
      <c r="B10535" t="s">
        <v>20310</v>
      </c>
      <c r="C10535" t="e">
        <f>elbatata_ok the Art of the deal is a good introduction.</f>
        <v>#NAME?</v>
      </c>
      <c r="D10535" s="1">
        <v>41474.715787037036</v>
      </c>
      <c r="E10535">
        <v>4</v>
      </c>
      <c r="F10535">
        <v>5</v>
      </c>
      <c r="G10535" t="e">
        <f>elbatata_ok</f>
        <v>#NAME?</v>
      </c>
    </row>
    <row r="10536" spans="1:7" x14ac:dyDescent="0.2">
      <c r="A10536">
        <v>3.5826430167863699E+17</v>
      </c>
      <c r="B10536" t="s">
        <v>20311</v>
      </c>
      <c r="C10536" t="s">
        <v>20312</v>
      </c>
      <c r="D10536" s="1">
        <v>41474.775925925926</v>
      </c>
      <c r="E10536">
        <v>516</v>
      </c>
      <c r="F10536">
        <v>252</v>
      </c>
    </row>
    <row r="10537" spans="1:7" x14ac:dyDescent="0.2">
      <c r="A10537">
        <v>3.5826850764279802E+17</v>
      </c>
      <c r="B10537" t="s">
        <v>20313</v>
      </c>
      <c r="C10537" t="s">
        <v>20314</v>
      </c>
      <c r="D10537" s="1">
        <v>41474.787534722222</v>
      </c>
      <c r="E10537">
        <v>16</v>
      </c>
      <c r="F10537">
        <v>13</v>
      </c>
      <c r="G10537" t="s">
        <v>89</v>
      </c>
    </row>
    <row r="10538" spans="1:7" x14ac:dyDescent="0.2">
      <c r="A10538">
        <v>3.5828204704905203E+17</v>
      </c>
      <c r="B10538" t="s">
        <v>20315</v>
      </c>
      <c r="C10538" t="e">
        <f>_xlfn.SINGLE( MGSeneca He was a great friend of mine)--loyal guy.</f>
        <v>#NAME?</v>
      </c>
      <c r="D10538" s="1">
        <v>41474.824895833335</v>
      </c>
      <c r="E10538">
        <v>1</v>
      </c>
      <c r="F10538">
        <v>2</v>
      </c>
      <c r="G10538" t="s">
        <v>89</v>
      </c>
    </row>
    <row r="10539" spans="1:7" x14ac:dyDescent="0.2">
      <c r="A10539">
        <v>3.5828298485766899E+17</v>
      </c>
      <c r="B10539" t="s">
        <v>20316</v>
      </c>
      <c r="C10539" t="s">
        <v>20317</v>
      </c>
      <c r="D10539" s="1">
        <v>41474.827476851853</v>
      </c>
      <c r="E10539">
        <v>3</v>
      </c>
      <c r="F10539">
        <v>3</v>
      </c>
      <c r="G10539" t="s">
        <v>215</v>
      </c>
    </row>
    <row r="10540" spans="1:7" x14ac:dyDescent="0.2">
      <c r="A10540">
        <v>3.5828347728153798E+17</v>
      </c>
      <c r="B10540" t="s">
        <v>20318</v>
      </c>
      <c r="C10540" t="s">
        <v>20319</v>
      </c>
      <c r="D10540" s="1">
        <v>41474.828842592593</v>
      </c>
      <c r="E10540">
        <v>17</v>
      </c>
      <c r="F10540">
        <v>16</v>
      </c>
      <c r="G10540" t="s">
        <v>89</v>
      </c>
    </row>
    <row r="10541" spans="1:7" x14ac:dyDescent="0.2">
      <c r="A10541">
        <v>3.5828615097838298E+17</v>
      </c>
      <c r="B10541" t="s">
        <v>20320</v>
      </c>
      <c r="C10541" t="s">
        <v>20321</v>
      </c>
      <c r="D10541" s="1">
        <v>41474.836215277777</v>
      </c>
      <c r="E10541">
        <v>52</v>
      </c>
      <c r="F10541">
        <v>41</v>
      </c>
      <c r="G10541" t="s">
        <v>89</v>
      </c>
    </row>
    <row r="10542" spans="1:7" x14ac:dyDescent="0.2">
      <c r="A10542">
        <v>3.5828680802449402E+17</v>
      </c>
      <c r="B10542" t="s">
        <v>20322</v>
      </c>
      <c r="C10542" t="s">
        <v>20323</v>
      </c>
      <c r="D10542" s="1">
        <v>41474.83803240741</v>
      </c>
      <c r="E10542">
        <v>111</v>
      </c>
      <c r="F10542">
        <v>66</v>
      </c>
    </row>
    <row r="10543" spans="1:7" x14ac:dyDescent="0.2">
      <c r="A10543">
        <v>3.5828740728147501E+17</v>
      </c>
      <c r="B10543" t="s">
        <v>20324</v>
      </c>
      <c r="C10543" t="e">
        <f xml:space="preserve"> CleoVienRayTaba could happen.</f>
        <v>#NAME?</v>
      </c>
      <c r="D10543" s="1">
        <v>41474.839687500003</v>
      </c>
      <c r="E10543">
        <v>0</v>
      </c>
      <c r="F10543">
        <v>0</v>
      </c>
      <c r="G10543" t="s">
        <v>89</v>
      </c>
    </row>
    <row r="10544" spans="1:7" x14ac:dyDescent="0.2">
      <c r="A10544">
        <v>3.5828790112722899E+17</v>
      </c>
      <c r="B10544" t="s">
        <v>20325</v>
      </c>
      <c r="C10544" t="e">
        <f xml:space="preserve"> jeff__miller Thanks.</f>
        <v>#NAME?</v>
      </c>
      <c r="D10544" s="1">
        <v>41474.841041666667</v>
      </c>
      <c r="E10544">
        <v>3</v>
      </c>
      <c r="F10544">
        <v>1</v>
      </c>
      <c r="G10544" t="s">
        <v>89</v>
      </c>
    </row>
    <row r="10545" spans="1:8" x14ac:dyDescent="0.2">
      <c r="A10545">
        <v>3.5828868545368397E+17</v>
      </c>
      <c r="B10545" t="s">
        <v>20326</v>
      </c>
      <c r="C10545" t="s">
        <v>20327</v>
      </c>
      <c r="D10545" s="1">
        <v>41474.843206018515</v>
      </c>
      <c r="E10545">
        <v>13</v>
      </c>
      <c r="F10545">
        <v>10</v>
      </c>
      <c r="G10545" t="s">
        <v>576</v>
      </c>
    </row>
    <row r="10546" spans="1:8" x14ac:dyDescent="0.2">
      <c r="A10546">
        <v>3.5829079870760902E+17</v>
      </c>
      <c r="B10546" t="s">
        <v>20328</v>
      </c>
      <c r="C10546" t="e">
        <f>_xlfn.SINGLE( tmWood8 _xlfn.SINGLE( FoxNews Thanks.))</f>
        <v>#NAME?</v>
      </c>
      <c r="D10546" s="1">
        <v>41474.849039351851</v>
      </c>
      <c r="E10546">
        <v>2</v>
      </c>
      <c r="F10546">
        <v>3</v>
      </c>
      <c r="G10546" t="s">
        <v>215</v>
      </c>
    </row>
    <row r="10547" spans="1:8" x14ac:dyDescent="0.2">
      <c r="A10547">
        <v>3.5829294705108902E+17</v>
      </c>
      <c r="B10547" t="s">
        <v>20329</v>
      </c>
      <c r="C10547" t="e">
        <f xml:space="preserve"> coolioneal Thanks.</f>
        <v>#NAME?</v>
      </c>
      <c r="D10547" s="1">
        <v>41474.85496527778</v>
      </c>
      <c r="E10547">
        <v>4</v>
      </c>
      <c r="F10547">
        <v>2</v>
      </c>
      <c r="G10547" t="s">
        <v>89</v>
      </c>
    </row>
    <row r="10548" spans="1:8" x14ac:dyDescent="0.2">
      <c r="A10548">
        <v>3.5829956456388998E+17</v>
      </c>
      <c r="B10548" t="s">
        <v>20330</v>
      </c>
      <c r="C10548" t="s">
        <v>20331</v>
      </c>
      <c r="D10548" s="1">
        <v>41474.873229166667</v>
      </c>
      <c r="E10548">
        <v>158</v>
      </c>
      <c r="F10548">
        <v>133</v>
      </c>
    </row>
    <row r="10549" spans="1:8" x14ac:dyDescent="0.2">
      <c r="A10549">
        <v>3.5829977272719699E+17</v>
      </c>
      <c r="B10549" t="s">
        <v>20332</v>
      </c>
      <c r="C10549" t="s">
        <v>20333</v>
      </c>
      <c r="D10549" s="1">
        <v>41474.873807870368</v>
      </c>
      <c r="E10549">
        <v>22</v>
      </c>
      <c r="F10549">
        <v>4</v>
      </c>
      <c r="G10549" t="s">
        <v>89</v>
      </c>
    </row>
    <row r="10550" spans="1:8" x14ac:dyDescent="0.2">
      <c r="A10550">
        <v>3.5831518021774099E+17</v>
      </c>
      <c r="B10550" t="s">
        <v>20334</v>
      </c>
      <c r="C10550" t="s">
        <v>20335</v>
      </c>
      <c r="D10550" s="1">
        <v>41474.916319444441</v>
      </c>
      <c r="E10550">
        <v>147</v>
      </c>
      <c r="F10550">
        <v>74</v>
      </c>
    </row>
    <row r="10551" spans="1:8" x14ac:dyDescent="0.2">
      <c r="A10551">
        <v>3.5831683011433203E+17</v>
      </c>
      <c r="B10551" t="s">
        <v>20336</v>
      </c>
      <c r="C10551" t="s">
        <v>20337</v>
      </c>
      <c r="D10551" s="1">
        <v>41474.92087962963</v>
      </c>
      <c r="E10551">
        <v>456</v>
      </c>
      <c r="F10551">
        <v>1227</v>
      </c>
      <c r="G10551" t="s">
        <v>89</v>
      </c>
    </row>
    <row r="10552" spans="1:8" x14ac:dyDescent="0.2">
      <c r="A10552">
        <v>3.58321576938192E+17</v>
      </c>
      <c r="B10552" t="s">
        <v>20338</v>
      </c>
      <c r="C10552" t="s">
        <v>20339</v>
      </c>
      <c r="D10552" s="1">
        <v>41474.933969907404</v>
      </c>
      <c r="E10552">
        <v>392</v>
      </c>
      <c r="F10552">
        <v>391</v>
      </c>
    </row>
    <row r="10553" spans="1:8" x14ac:dyDescent="0.2">
      <c r="A10553">
        <v>3.58765002884648E+17</v>
      </c>
      <c r="B10553" t="s">
        <v>20340</v>
      </c>
      <c r="C10553" t="s">
        <v>20341</v>
      </c>
      <c r="D10553" s="1">
        <v>41476.157592592594</v>
      </c>
      <c r="E10553">
        <v>12</v>
      </c>
      <c r="F10553">
        <v>19</v>
      </c>
      <c r="G10553" t="s">
        <v>215</v>
      </c>
    </row>
    <row r="10554" spans="1:8" x14ac:dyDescent="0.2">
      <c r="A10554">
        <v>3.5876976688378598E+17</v>
      </c>
      <c r="B10554" t="s">
        <v>20342</v>
      </c>
      <c r="C10554" t="s">
        <v>20343</v>
      </c>
      <c r="D10554" s="1">
        <v>41476.170740740738</v>
      </c>
      <c r="E10554">
        <v>11</v>
      </c>
      <c r="F10554">
        <v>14</v>
      </c>
      <c r="G10554" t="s">
        <v>215</v>
      </c>
    </row>
    <row r="10555" spans="1:8" x14ac:dyDescent="0.2">
      <c r="A10555">
        <v>3.5877134238601203E+17</v>
      </c>
      <c r="B10555" t="s">
        <v>20344</v>
      </c>
      <c r="C10555" t="s">
        <v>20345</v>
      </c>
      <c r="D10555" s="1">
        <v>41476.175092592595</v>
      </c>
      <c r="E10555">
        <v>9</v>
      </c>
      <c r="F10555">
        <v>17</v>
      </c>
      <c r="G10555" t="s">
        <v>215</v>
      </c>
      <c r="H10555" t="s">
        <v>390</v>
      </c>
    </row>
    <row r="10556" spans="1:8" x14ac:dyDescent="0.2">
      <c r="A10556">
        <v>3.5877199624905901E+17</v>
      </c>
      <c r="B10556" t="s">
        <v>20346</v>
      </c>
      <c r="C10556" t="s">
        <v>20347</v>
      </c>
      <c r="D10556" s="1">
        <v>41476.176898148151</v>
      </c>
      <c r="E10556">
        <v>44</v>
      </c>
      <c r="F10556">
        <v>49</v>
      </c>
      <c r="G10556" t="s">
        <v>20348</v>
      </c>
    </row>
    <row r="10557" spans="1:8" x14ac:dyDescent="0.2">
      <c r="A10557">
        <v>3.5877814805528902E+17</v>
      </c>
      <c r="B10557" t="s">
        <v>20349</v>
      </c>
      <c r="C10557" t="s">
        <v>20350</v>
      </c>
      <c r="D10557" s="1">
        <v>41476.193865740737</v>
      </c>
      <c r="E10557">
        <v>15</v>
      </c>
      <c r="F10557">
        <v>10</v>
      </c>
      <c r="G10557" t="s">
        <v>215</v>
      </c>
    </row>
    <row r="10558" spans="1:8" x14ac:dyDescent="0.2">
      <c r="A10558">
        <v>3.5877845607238797E+17</v>
      </c>
      <c r="B10558" t="s">
        <v>20351</v>
      </c>
      <c r="C10558" t="e">
        <f xml:space="preserve"> anthonyjmyers Thanks.</f>
        <v>#NAME?</v>
      </c>
      <c r="D10558" s="1">
        <v>41476.194722222222</v>
      </c>
      <c r="E10558">
        <v>0</v>
      </c>
      <c r="F10558">
        <v>0</v>
      </c>
      <c r="G10558" t="s">
        <v>89</v>
      </c>
    </row>
    <row r="10559" spans="1:8" x14ac:dyDescent="0.2">
      <c r="A10559">
        <v>3.5882124431497997E+17</v>
      </c>
      <c r="B10559" t="s">
        <v>20352</v>
      </c>
      <c r="C10559" t="s">
        <v>20353</v>
      </c>
      <c r="D10559" s="1">
        <v>41476.312789351854</v>
      </c>
      <c r="E10559">
        <v>10</v>
      </c>
      <c r="F10559">
        <v>12</v>
      </c>
      <c r="G10559" t="s">
        <v>576</v>
      </c>
    </row>
    <row r="10560" spans="1:8" x14ac:dyDescent="0.2">
      <c r="A10560">
        <v>3.5882267567156E+17</v>
      </c>
      <c r="B10560" t="s">
        <v>20354</v>
      </c>
      <c r="C10560" t="s">
        <v>20355</v>
      </c>
      <c r="D10560" s="1">
        <v>41476.316747685189</v>
      </c>
      <c r="E10560">
        <v>40</v>
      </c>
      <c r="F10560">
        <v>45</v>
      </c>
      <c r="G10560" t="s">
        <v>215</v>
      </c>
    </row>
    <row r="10561" spans="1:7" x14ac:dyDescent="0.2">
      <c r="A10561">
        <v>3.5882369572628E+17</v>
      </c>
      <c r="B10561" t="s">
        <v>20356</v>
      </c>
      <c r="C10561" t="s">
        <v>20357</v>
      </c>
      <c r="D10561" s="1">
        <v>41476.319560185184</v>
      </c>
      <c r="E10561">
        <v>14</v>
      </c>
      <c r="F10561">
        <v>12</v>
      </c>
      <c r="G10561" t="s">
        <v>20358</v>
      </c>
    </row>
    <row r="10562" spans="1:7" x14ac:dyDescent="0.2">
      <c r="A10562">
        <v>3.58824232874016E+17</v>
      </c>
      <c r="B10562" t="s">
        <v>20359</v>
      </c>
      <c r="C10562" t="s">
        <v>20360</v>
      </c>
      <c r="D10562" s="1">
        <v>41476.32104166667</v>
      </c>
      <c r="E10562">
        <v>21</v>
      </c>
      <c r="F10562">
        <v>24</v>
      </c>
      <c r="G10562" t="s">
        <v>215</v>
      </c>
    </row>
    <row r="10563" spans="1:7" x14ac:dyDescent="0.2">
      <c r="A10563">
        <v>3.5882494001689299E+17</v>
      </c>
      <c r="B10563" t="s">
        <v>20361</v>
      </c>
      <c r="C10563" t="s">
        <v>20362</v>
      </c>
      <c r="D10563" s="1">
        <v>41476.322997685187</v>
      </c>
      <c r="E10563">
        <v>30</v>
      </c>
      <c r="F10563">
        <v>16</v>
      </c>
      <c r="G10563" t="s">
        <v>215</v>
      </c>
    </row>
    <row r="10564" spans="1:7" x14ac:dyDescent="0.2">
      <c r="A10564">
        <v>3.5911126522803398E+17</v>
      </c>
      <c r="B10564" t="s">
        <v>20363</v>
      </c>
      <c r="C10564" t="s">
        <v>20364</v>
      </c>
      <c r="D10564" s="1">
        <v>41477.11310185185</v>
      </c>
      <c r="E10564">
        <v>36</v>
      </c>
      <c r="F10564">
        <v>19</v>
      </c>
    </row>
    <row r="10565" spans="1:7" x14ac:dyDescent="0.2">
      <c r="A10565">
        <v>3.5911220590976198E+17</v>
      </c>
      <c r="B10565" t="s">
        <v>20365</v>
      </c>
      <c r="C10565" t="s">
        <v>20366</v>
      </c>
      <c r="D10565" s="1">
        <v>41477.115694444445</v>
      </c>
      <c r="E10565">
        <v>97</v>
      </c>
      <c r="F10565">
        <v>45</v>
      </c>
    </row>
    <row r="10566" spans="1:7" x14ac:dyDescent="0.2">
      <c r="A10566">
        <v>3.5911287766529997E+17</v>
      </c>
      <c r="B10566" t="s">
        <v>20367</v>
      </c>
      <c r="C10566" t="s">
        <v>20368</v>
      </c>
      <c r="D10566" s="1">
        <v>41477.117546296293</v>
      </c>
      <c r="E10566">
        <v>22</v>
      </c>
      <c r="F10566">
        <v>24</v>
      </c>
      <c r="G10566" t="s">
        <v>215</v>
      </c>
    </row>
    <row r="10567" spans="1:7" x14ac:dyDescent="0.2">
      <c r="A10567">
        <v>3.5911304433855603E+17</v>
      </c>
      <c r="B10567" t="s">
        <v>20369</v>
      </c>
      <c r="C10567" t="s">
        <v>20370</v>
      </c>
      <c r="D10567" s="1">
        <v>41477.118009259262</v>
      </c>
      <c r="E10567">
        <v>21</v>
      </c>
      <c r="F10567">
        <v>21</v>
      </c>
      <c r="G10567" t="s">
        <v>215</v>
      </c>
    </row>
    <row r="10568" spans="1:7" x14ac:dyDescent="0.2">
      <c r="A10568">
        <v>3.59114650929352E+17</v>
      </c>
      <c r="B10568" t="s">
        <v>20371</v>
      </c>
      <c r="C10568" t="s">
        <v>20372</v>
      </c>
      <c r="D10568" s="1">
        <v>41477.122442129628</v>
      </c>
      <c r="E10568">
        <v>2</v>
      </c>
      <c r="F10568">
        <v>0</v>
      </c>
      <c r="G10568" t="s">
        <v>89</v>
      </c>
    </row>
    <row r="10569" spans="1:7" x14ac:dyDescent="0.2">
      <c r="A10569">
        <v>3.5911630194540499E+17</v>
      </c>
      <c r="B10569" t="s">
        <v>20373</v>
      </c>
      <c r="C10569" t="s">
        <v>20374</v>
      </c>
      <c r="D10569" s="1">
        <v>41477.127002314817</v>
      </c>
      <c r="E10569">
        <v>22</v>
      </c>
      <c r="F10569">
        <v>17</v>
      </c>
      <c r="G10569" t="s">
        <v>20375</v>
      </c>
    </row>
    <row r="10570" spans="1:7" x14ac:dyDescent="0.2">
      <c r="A10570">
        <v>3.5911691288393702E+17</v>
      </c>
      <c r="B10570" t="s">
        <v>20376</v>
      </c>
      <c r="C10570" t="s">
        <v>20377</v>
      </c>
      <c r="D10570" s="1">
        <v>41477.128680555557</v>
      </c>
      <c r="E10570">
        <v>27</v>
      </c>
      <c r="F10570">
        <v>33</v>
      </c>
      <c r="G10570" t="s">
        <v>215</v>
      </c>
    </row>
    <row r="10571" spans="1:7" x14ac:dyDescent="0.2">
      <c r="A10571">
        <v>3.5911844632946202E+17</v>
      </c>
      <c r="B10571" t="s">
        <v>20378</v>
      </c>
      <c r="C10571" t="s">
        <v>20379</v>
      </c>
      <c r="D10571" s="1">
        <v>41477.132916666669</v>
      </c>
      <c r="E10571">
        <v>57</v>
      </c>
      <c r="F10571">
        <v>16</v>
      </c>
      <c r="G10571" t="s">
        <v>20380</v>
      </c>
    </row>
    <row r="10572" spans="1:7" x14ac:dyDescent="0.2">
      <c r="A10572">
        <v>3.59266903547592E+17</v>
      </c>
      <c r="B10572" t="s">
        <v>20381</v>
      </c>
      <c r="C10572" t="s">
        <v>20382</v>
      </c>
      <c r="D10572" s="1">
        <v>41477.542581018519</v>
      </c>
      <c r="E10572">
        <v>20</v>
      </c>
      <c r="F10572">
        <v>23</v>
      </c>
    </row>
    <row r="10573" spans="1:7" x14ac:dyDescent="0.2">
      <c r="A10573">
        <v>3.5927443449212102E+17</v>
      </c>
      <c r="B10573" t="s">
        <v>20383</v>
      </c>
      <c r="C10573" t="e">
        <f xml:space="preserve"> not_that_actor a terrible situation.</f>
        <v>#NAME?</v>
      </c>
      <c r="D10573" s="1">
        <v>41477.563356481478</v>
      </c>
      <c r="E10573">
        <v>2</v>
      </c>
      <c r="F10573">
        <v>1</v>
      </c>
      <c r="G10573" t="s">
        <v>89</v>
      </c>
    </row>
    <row r="10574" spans="1:7" x14ac:dyDescent="0.2">
      <c r="A10574">
        <v>3.59275561216E+17</v>
      </c>
      <c r="B10574" t="s">
        <v>20384</v>
      </c>
      <c r="C10574" t="s">
        <v>20385</v>
      </c>
      <c r="D10574" s="1">
        <v>41477.566469907404</v>
      </c>
      <c r="E10574">
        <v>28</v>
      </c>
      <c r="F10574">
        <v>23</v>
      </c>
      <c r="G10574" t="s">
        <v>20386</v>
      </c>
    </row>
    <row r="10575" spans="1:7" x14ac:dyDescent="0.2">
      <c r="A10575">
        <v>3.5927616290986803E+17</v>
      </c>
      <c r="B10575" t="s">
        <v>20387</v>
      </c>
      <c r="C10575" t="s">
        <v>20388</v>
      </c>
      <c r="D10575" s="1">
        <v>41477.568124999998</v>
      </c>
      <c r="E10575">
        <v>17</v>
      </c>
      <c r="F10575">
        <v>7</v>
      </c>
      <c r="G10575" t="s">
        <v>215</v>
      </c>
    </row>
    <row r="10576" spans="1:7" x14ac:dyDescent="0.2">
      <c r="A10576">
        <v>3.5927674786008602E+17</v>
      </c>
      <c r="B10576" t="s">
        <v>20389</v>
      </c>
      <c r="C10576" t="s">
        <v>20390</v>
      </c>
      <c r="D10576" s="1">
        <v>41477.569745370369</v>
      </c>
      <c r="E10576">
        <v>16</v>
      </c>
      <c r="F10576">
        <v>15</v>
      </c>
      <c r="G10576" t="s">
        <v>215</v>
      </c>
    </row>
    <row r="10577" spans="1:8" x14ac:dyDescent="0.2">
      <c r="A10577">
        <v>3.5927782692447802E+17</v>
      </c>
      <c r="B10577" t="s">
        <v>20391</v>
      </c>
      <c r="C10577" t="s">
        <v>20392</v>
      </c>
      <c r="D10577" s="1">
        <v>41477.57271990741</v>
      </c>
      <c r="E10577">
        <v>10</v>
      </c>
      <c r="F10577">
        <v>4</v>
      </c>
      <c r="G10577" t="s">
        <v>576</v>
      </c>
    </row>
    <row r="10578" spans="1:8" x14ac:dyDescent="0.2">
      <c r="A10578">
        <v>3.5927826660078298E+17</v>
      </c>
      <c r="B10578" t="s">
        <v>20393</v>
      </c>
      <c r="C10578" t="s">
        <v>20394</v>
      </c>
      <c r="D10578" s="1">
        <v>41477.573935185188</v>
      </c>
      <c r="E10578">
        <v>11</v>
      </c>
      <c r="F10578">
        <v>4</v>
      </c>
      <c r="G10578" t="s">
        <v>215</v>
      </c>
      <c r="H10578" t="s">
        <v>390</v>
      </c>
    </row>
    <row r="10579" spans="1:8" x14ac:dyDescent="0.2">
      <c r="A10579">
        <v>3.5929054699862003E+17</v>
      </c>
      <c r="B10579" t="s">
        <v>20395</v>
      </c>
      <c r="C10579" t="s">
        <v>20396</v>
      </c>
      <c r="D10579" s="1">
        <v>41477.607824074075</v>
      </c>
      <c r="E10579">
        <v>282</v>
      </c>
      <c r="F10579">
        <v>118</v>
      </c>
    </row>
    <row r="10580" spans="1:8" x14ac:dyDescent="0.2">
      <c r="A10580">
        <v>3.5968666174921498E+17</v>
      </c>
      <c r="B10580" t="s">
        <v>20397</v>
      </c>
      <c r="C10580" t="s">
        <v>20398</v>
      </c>
      <c r="D10580" s="1">
        <v>41478.700891203705</v>
      </c>
      <c r="E10580">
        <v>460</v>
      </c>
      <c r="F10580">
        <v>239</v>
      </c>
    </row>
    <row r="10581" spans="1:8" x14ac:dyDescent="0.2">
      <c r="A10581">
        <v>3.5968759530062598E+17</v>
      </c>
      <c r="B10581" t="s">
        <v>20399</v>
      </c>
      <c r="C10581" t="s">
        <v>20400</v>
      </c>
      <c r="D10581" s="1">
        <v>41478.703472222223</v>
      </c>
      <c r="E10581">
        <v>671</v>
      </c>
      <c r="F10581">
        <v>316</v>
      </c>
    </row>
    <row r="10582" spans="1:8" x14ac:dyDescent="0.2">
      <c r="A10582">
        <v>3.5973342739575603E+17</v>
      </c>
      <c r="B10582" t="s">
        <v>20401</v>
      </c>
      <c r="C10582" t="s">
        <v>20402</v>
      </c>
      <c r="D10582" s="1">
        <v>41478.829942129632</v>
      </c>
      <c r="E10582">
        <v>1</v>
      </c>
      <c r="F10582">
        <v>0</v>
      </c>
      <c r="G10582" t="s">
        <v>576</v>
      </c>
    </row>
    <row r="10583" spans="1:8" x14ac:dyDescent="0.2">
      <c r="A10583">
        <v>3.5973391615381498E+17</v>
      </c>
      <c r="B10583" t="s">
        <v>20403</v>
      </c>
      <c r="C10583" t="e">
        <f xml:space="preserve"> ScottFerrall Thanks.</f>
        <v>#NAME?</v>
      </c>
      <c r="D10583" s="1">
        <v>41478.831284722219</v>
      </c>
      <c r="E10583">
        <v>4</v>
      </c>
      <c r="F10583">
        <v>1</v>
      </c>
      <c r="G10583" t="s">
        <v>89</v>
      </c>
    </row>
    <row r="10584" spans="1:8" x14ac:dyDescent="0.2">
      <c r="A10584">
        <v>3.5973438895674099E+17</v>
      </c>
      <c r="B10584" t="s">
        <v>20404</v>
      </c>
      <c r="C10584" t="s">
        <v>20405</v>
      </c>
      <c r="D10584" s="1">
        <v>41478.832592592589</v>
      </c>
      <c r="E10584">
        <v>17</v>
      </c>
      <c r="F10584">
        <v>8</v>
      </c>
      <c r="G10584" t="s">
        <v>89</v>
      </c>
    </row>
    <row r="10585" spans="1:8" x14ac:dyDescent="0.2">
      <c r="A10585">
        <v>3.5973528725500698E+17</v>
      </c>
      <c r="B10585" t="s">
        <v>20406</v>
      </c>
      <c r="C10585" t="s">
        <v>20407</v>
      </c>
      <c r="D10585" s="1">
        <v>41478.835069444445</v>
      </c>
      <c r="E10585">
        <v>2</v>
      </c>
      <c r="F10585">
        <v>0</v>
      </c>
      <c r="G10585" t="s">
        <v>89</v>
      </c>
    </row>
    <row r="10586" spans="1:8" x14ac:dyDescent="0.2">
      <c r="A10586">
        <v>3.59735796909096E+17</v>
      </c>
      <c r="B10586" t="s">
        <v>20408</v>
      </c>
      <c r="C10586" t="s">
        <v>20409</v>
      </c>
      <c r="D10586" s="1">
        <v>41478.836481481485</v>
      </c>
      <c r="E10586">
        <v>4</v>
      </c>
      <c r="F10586">
        <v>2</v>
      </c>
      <c r="G10586" t="s">
        <v>215</v>
      </c>
    </row>
    <row r="10587" spans="1:8" x14ac:dyDescent="0.2">
      <c r="A10587">
        <v>3.5974129003384E+17</v>
      </c>
      <c r="B10587" t="s">
        <v>20410</v>
      </c>
      <c r="C10587" t="s">
        <v>20411</v>
      </c>
      <c r="D10587" s="1">
        <v>41478.851631944446</v>
      </c>
      <c r="E10587">
        <v>21</v>
      </c>
      <c r="F10587">
        <v>10</v>
      </c>
      <c r="G10587" t="s">
        <v>89</v>
      </c>
    </row>
    <row r="10588" spans="1:8" x14ac:dyDescent="0.2">
      <c r="A10588">
        <v>3.5974830393353798E+17</v>
      </c>
      <c r="B10588" t="s">
        <v>20412</v>
      </c>
      <c r="C10588" t="s">
        <v>20413</v>
      </c>
      <c r="D10588" s="1">
        <v>41478.870995370373</v>
      </c>
      <c r="E10588">
        <v>82</v>
      </c>
      <c r="F10588">
        <v>8</v>
      </c>
    </row>
    <row r="10589" spans="1:8" x14ac:dyDescent="0.2">
      <c r="A10589">
        <v>3.5975154307707597E+17</v>
      </c>
      <c r="B10589" t="s">
        <v>20414</v>
      </c>
      <c r="C10589" t="s">
        <v>20415</v>
      </c>
      <c r="D10589" s="1">
        <v>41478.879930555559</v>
      </c>
      <c r="E10589">
        <v>156</v>
      </c>
      <c r="F10589">
        <v>115</v>
      </c>
    </row>
    <row r="10590" spans="1:8" x14ac:dyDescent="0.2">
      <c r="A10590">
        <v>3.5975259489947597E+17</v>
      </c>
      <c r="B10590" t="s">
        <v>20416</v>
      </c>
      <c r="C10590" t="s">
        <v>20417</v>
      </c>
      <c r="D10590" s="1">
        <v>41478.882835648146</v>
      </c>
      <c r="E10590">
        <v>76</v>
      </c>
      <c r="F10590">
        <v>60</v>
      </c>
      <c r="G10590" t="s">
        <v>89</v>
      </c>
    </row>
    <row r="10591" spans="1:8" x14ac:dyDescent="0.2">
      <c r="A10591">
        <v>3.5975625679111699E+17</v>
      </c>
      <c r="B10591" t="s">
        <v>20418</v>
      </c>
      <c r="C10591" t="s">
        <v>20419</v>
      </c>
      <c r="D10591" s="1">
        <v>41478.892939814818</v>
      </c>
      <c r="E10591">
        <v>321</v>
      </c>
      <c r="F10591">
        <v>276</v>
      </c>
    </row>
    <row r="10592" spans="1:8" x14ac:dyDescent="0.2">
      <c r="A10592">
        <v>3.5975659570764499E+17</v>
      </c>
      <c r="B10592" t="s">
        <v>20420</v>
      </c>
      <c r="C10592" t="s">
        <v>20421</v>
      </c>
      <c r="D10592" s="1">
        <v>41478.893877314818</v>
      </c>
      <c r="E10592">
        <v>25</v>
      </c>
      <c r="F10592">
        <v>35</v>
      </c>
      <c r="G10592" t="s">
        <v>89</v>
      </c>
    </row>
    <row r="10593" spans="1:8" x14ac:dyDescent="0.2">
      <c r="A10593">
        <v>3.5975930586975398E+17</v>
      </c>
      <c r="B10593" t="s">
        <v>20422</v>
      </c>
      <c r="C10593" t="s">
        <v>20423</v>
      </c>
      <c r="D10593" s="1">
        <v>41478.901354166665</v>
      </c>
      <c r="E10593">
        <v>12</v>
      </c>
      <c r="F10593">
        <v>6</v>
      </c>
    </row>
    <row r="10594" spans="1:8" x14ac:dyDescent="0.2">
      <c r="A10594">
        <v>3.5976691687057402E+17</v>
      </c>
      <c r="B10594" t="s">
        <v>20424</v>
      </c>
      <c r="C10594" t="s">
        <v>20425</v>
      </c>
      <c r="D10594" s="1">
        <v>41478.922349537039</v>
      </c>
      <c r="E10594">
        <v>48</v>
      </c>
      <c r="F10594">
        <v>24</v>
      </c>
      <c r="G10594" t="s">
        <v>215</v>
      </c>
    </row>
    <row r="10595" spans="1:8" x14ac:dyDescent="0.2">
      <c r="A10595">
        <v>3.5976787669090701E+17</v>
      </c>
      <c r="B10595" t="s">
        <v>20426</v>
      </c>
      <c r="C10595" t="s">
        <v>20427</v>
      </c>
      <c r="D10595" s="1">
        <v>41478.925000000003</v>
      </c>
      <c r="E10595">
        <v>453</v>
      </c>
      <c r="F10595">
        <v>1106</v>
      </c>
      <c r="G10595" t="s">
        <v>215</v>
      </c>
    </row>
    <row r="10596" spans="1:8" x14ac:dyDescent="0.2">
      <c r="A10596">
        <v>3.5977225056144902E+17</v>
      </c>
      <c r="B10596" t="s">
        <v>20428</v>
      </c>
      <c r="C10596" t="s">
        <v>20429</v>
      </c>
      <c r="D10596" s="1">
        <v>41478.937071759261</v>
      </c>
      <c r="E10596">
        <v>499</v>
      </c>
      <c r="F10596">
        <v>250</v>
      </c>
    </row>
    <row r="10597" spans="1:8" x14ac:dyDescent="0.2">
      <c r="A10597">
        <v>3.5977667540118298E+17</v>
      </c>
      <c r="B10597" t="s">
        <v>20430</v>
      </c>
      <c r="C10597" t="s">
        <v>20431</v>
      </c>
      <c r="D10597" s="1">
        <v>41478.949282407404</v>
      </c>
      <c r="E10597">
        <v>21</v>
      </c>
      <c r="F10597">
        <v>27</v>
      </c>
      <c r="G10597" t="s">
        <v>215</v>
      </c>
    </row>
    <row r="10598" spans="1:8" x14ac:dyDescent="0.2">
      <c r="A10598">
        <v>3.5977700772008698E+17</v>
      </c>
      <c r="B10598" t="s">
        <v>20432</v>
      </c>
      <c r="C10598" t="e">
        <f>_xlfn.SINGLE( sepamu _xlfn.SINGLE( rainnwilson citizen Kane)), gone with the wind, the good the bad and the ugly, etc.</f>
        <v>#NAME?</v>
      </c>
      <c r="D10598" s="1">
        <v>41478.950196759259</v>
      </c>
      <c r="E10598">
        <v>11</v>
      </c>
      <c r="F10598">
        <v>25</v>
      </c>
      <c r="G10598" t="s">
        <v>215</v>
      </c>
    </row>
    <row r="10599" spans="1:8" x14ac:dyDescent="0.2">
      <c r="A10599">
        <v>3.5977771518591302E+17</v>
      </c>
      <c r="B10599" t="s">
        <v>20433</v>
      </c>
      <c r="C10599" t="s">
        <v>20434</v>
      </c>
      <c r="D10599" s="1">
        <v>41478.952152777776</v>
      </c>
      <c r="E10599">
        <v>7270</v>
      </c>
      <c r="F10599">
        <v>4304</v>
      </c>
      <c r="G10599" t="s">
        <v>215</v>
      </c>
    </row>
    <row r="10600" spans="1:8" x14ac:dyDescent="0.2">
      <c r="A10600">
        <v>3.59778021433032E+17</v>
      </c>
      <c r="B10600" t="s">
        <v>20435</v>
      </c>
      <c r="C10600" t="s">
        <v>20436</v>
      </c>
      <c r="D10600" s="1">
        <v>41478.952997685185</v>
      </c>
      <c r="E10600">
        <v>4</v>
      </c>
      <c r="F10600">
        <v>1</v>
      </c>
      <c r="G10600" t="s">
        <v>215</v>
      </c>
    </row>
    <row r="10601" spans="1:8" x14ac:dyDescent="0.2">
      <c r="A10601">
        <v>3.59786954340048E+17</v>
      </c>
      <c r="B10601" t="s">
        <v>20437</v>
      </c>
      <c r="C10601" t="s">
        <v>20438</v>
      </c>
      <c r="D10601" s="1">
        <v>41478.977650462963</v>
      </c>
      <c r="E10601">
        <v>38</v>
      </c>
      <c r="F10601">
        <v>27</v>
      </c>
      <c r="G10601" t="s">
        <v>89</v>
      </c>
    </row>
    <row r="10602" spans="1:8" x14ac:dyDescent="0.2">
      <c r="A10602">
        <v>3.5982917222020698E+17</v>
      </c>
      <c r="B10602" t="s">
        <v>20439</v>
      </c>
      <c r="C10602" t="s">
        <v>20440</v>
      </c>
      <c r="D10602" s="1">
        <v>41479.094143518516</v>
      </c>
      <c r="E10602">
        <v>13</v>
      </c>
      <c r="F10602">
        <v>6</v>
      </c>
      <c r="G10602" t="s">
        <v>215</v>
      </c>
      <c r="H10602" t="s">
        <v>390</v>
      </c>
    </row>
    <row r="10603" spans="1:8" x14ac:dyDescent="0.2">
      <c r="A10603">
        <v>3.5984021055879501E+17</v>
      </c>
      <c r="B10603" t="s">
        <v>20441</v>
      </c>
      <c r="C10603" t="s">
        <v>20442</v>
      </c>
      <c r="D10603" s="1">
        <v>41479.124606481484</v>
      </c>
      <c r="E10603">
        <v>4</v>
      </c>
      <c r="F10603">
        <v>1</v>
      </c>
      <c r="G10603" t="s">
        <v>215</v>
      </c>
    </row>
    <row r="10604" spans="1:8" x14ac:dyDescent="0.2">
      <c r="A10604">
        <v>3.5985295367643098E+17</v>
      </c>
      <c r="B10604" t="s">
        <v>20443</v>
      </c>
      <c r="C10604" t="s">
        <v>20444</v>
      </c>
      <c r="D10604" s="1">
        <v>41479.159768518519</v>
      </c>
      <c r="E10604">
        <v>6</v>
      </c>
      <c r="F10604">
        <v>9</v>
      </c>
      <c r="G10604" t="s">
        <v>20445</v>
      </c>
    </row>
    <row r="10605" spans="1:8" x14ac:dyDescent="0.2">
      <c r="A10605">
        <v>3.5986324745053702E+17</v>
      </c>
      <c r="B10605" t="s">
        <v>20446</v>
      </c>
      <c r="C10605" t="s">
        <v>20447</v>
      </c>
      <c r="D10605" s="1">
        <v>41479.188171296293</v>
      </c>
      <c r="E10605">
        <v>17</v>
      </c>
      <c r="F10605">
        <v>9</v>
      </c>
      <c r="G10605" t="s">
        <v>215</v>
      </c>
      <c r="H10605" t="s">
        <v>390</v>
      </c>
    </row>
    <row r="10606" spans="1:8" x14ac:dyDescent="0.2">
      <c r="A10606">
        <v>3.5986334282062598E+17</v>
      </c>
      <c r="B10606" t="s">
        <v>20448</v>
      </c>
      <c r="C10606" t="s">
        <v>20449</v>
      </c>
      <c r="D10606" s="1">
        <v>41479.188437500001</v>
      </c>
      <c r="E10606">
        <v>18</v>
      </c>
      <c r="F10606">
        <v>16</v>
      </c>
      <c r="G10606" t="s">
        <v>215</v>
      </c>
    </row>
    <row r="10607" spans="1:8" x14ac:dyDescent="0.2">
      <c r="A10607">
        <v>3.5986357419101702E+17</v>
      </c>
      <c r="B10607" t="s">
        <v>20450</v>
      </c>
      <c r="C10607" t="s">
        <v>20451</v>
      </c>
      <c r="D10607" s="1">
        <v>41479.189074074071</v>
      </c>
      <c r="E10607">
        <v>4</v>
      </c>
      <c r="F10607">
        <v>5</v>
      </c>
      <c r="G10607" t="s">
        <v>215</v>
      </c>
      <c r="H10607" t="s">
        <v>390</v>
      </c>
    </row>
    <row r="10608" spans="1:8" x14ac:dyDescent="0.2">
      <c r="A10608">
        <v>3.5986560070674803E+17</v>
      </c>
      <c r="B10608" t="s">
        <v>20452</v>
      </c>
      <c r="C10608" t="s">
        <v>20453</v>
      </c>
      <c r="D10608" s="1">
        <v>41479.194664351853</v>
      </c>
      <c r="E10608">
        <v>11</v>
      </c>
      <c r="F10608">
        <v>18</v>
      </c>
      <c r="G10608" t="s">
        <v>20454</v>
      </c>
    </row>
    <row r="10609" spans="1:8" x14ac:dyDescent="0.2">
      <c r="A10609">
        <v>3.5986729536495603E+17</v>
      </c>
      <c r="B10609" t="s">
        <v>20455</v>
      </c>
      <c r="C10609" t="s">
        <v>20456</v>
      </c>
      <c r="D10609" s="1">
        <v>41479.199340277781</v>
      </c>
      <c r="E10609">
        <v>11</v>
      </c>
      <c r="F10609">
        <v>2</v>
      </c>
      <c r="G10609" t="s">
        <v>215</v>
      </c>
      <c r="H10609" t="s">
        <v>390</v>
      </c>
    </row>
    <row r="10610" spans="1:8" x14ac:dyDescent="0.2">
      <c r="A10610">
        <v>3.5986757039384102E+17</v>
      </c>
      <c r="B10610" t="s">
        <v>20457</v>
      </c>
      <c r="C10610" t="s">
        <v>20458</v>
      </c>
      <c r="D10610" s="1">
        <v>41479.200104166666</v>
      </c>
      <c r="E10610">
        <v>58</v>
      </c>
      <c r="F10610">
        <v>81</v>
      </c>
      <c r="G10610" t="s">
        <v>215</v>
      </c>
    </row>
    <row r="10611" spans="1:8" x14ac:dyDescent="0.2">
      <c r="A10611">
        <v>3.6001580941588403E+17</v>
      </c>
      <c r="B10611" t="s">
        <v>20459</v>
      </c>
      <c r="C10611" t="s">
        <v>20460</v>
      </c>
      <c r="D10611" s="1">
        <v>41479.609166666669</v>
      </c>
      <c r="E10611">
        <v>9</v>
      </c>
      <c r="F10611">
        <v>8</v>
      </c>
      <c r="G10611" t="s">
        <v>215</v>
      </c>
    </row>
    <row r="10612" spans="1:8" x14ac:dyDescent="0.2">
      <c r="A10612">
        <v>3.6003616271224397E+17</v>
      </c>
      <c r="B10612" t="s">
        <v>20461</v>
      </c>
      <c r="C10612" t="s">
        <v>20462</v>
      </c>
      <c r="D10612" s="1">
        <v>41479.665335648147</v>
      </c>
      <c r="E10612">
        <v>68</v>
      </c>
      <c r="F10612">
        <v>63</v>
      </c>
    </row>
    <row r="10613" spans="1:8" x14ac:dyDescent="0.2">
      <c r="A10613">
        <v>3.6003675091724602E+17</v>
      </c>
      <c r="B10613" t="s">
        <v>20463</v>
      </c>
      <c r="C10613" t="s">
        <v>20464</v>
      </c>
      <c r="D10613" s="1">
        <v>41479.666956018518</v>
      </c>
      <c r="E10613">
        <v>1437</v>
      </c>
      <c r="F10613">
        <v>446</v>
      </c>
    </row>
    <row r="10614" spans="1:8" x14ac:dyDescent="0.2">
      <c r="A10614">
        <v>3.6004027966488499E+17</v>
      </c>
      <c r="B10614" t="s">
        <v>20465</v>
      </c>
      <c r="C10614" t="s">
        <v>20466</v>
      </c>
      <c r="D10614" s="1">
        <v>41479.676689814813</v>
      </c>
      <c r="E10614">
        <v>111</v>
      </c>
      <c r="F10614">
        <v>111</v>
      </c>
      <c r="H10614" t="s">
        <v>390</v>
      </c>
    </row>
    <row r="10615" spans="1:8" x14ac:dyDescent="0.2">
      <c r="A10615">
        <v>3.6004173015588E+17</v>
      </c>
      <c r="B10615" t="s">
        <v>20467</v>
      </c>
      <c r="C10615" t="s">
        <v>20468</v>
      </c>
      <c r="D10615" s="1">
        <v>41479.680694444447</v>
      </c>
      <c r="E10615">
        <v>107</v>
      </c>
      <c r="F10615">
        <v>99</v>
      </c>
      <c r="G10615" t="s">
        <v>215</v>
      </c>
    </row>
    <row r="10616" spans="1:8" x14ac:dyDescent="0.2">
      <c r="A10616">
        <v>3.6004229075396602E+17</v>
      </c>
      <c r="B10616" t="s">
        <v>20469</v>
      </c>
      <c r="C10616" t="s">
        <v>20470</v>
      </c>
      <c r="D10616" s="1">
        <v>41479.682245370372</v>
      </c>
      <c r="E10616">
        <v>384</v>
      </c>
      <c r="F10616">
        <v>293</v>
      </c>
    </row>
    <row r="10617" spans="1:8" x14ac:dyDescent="0.2">
      <c r="A10617">
        <v>3.6004406782184998E+17</v>
      </c>
      <c r="B10617" t="s">
        <v>20471</v>
      </c>
      <c r="C10617" t="s">
        <v>20472</v>
      </c>
      <c r="D10617" s="1">
        <v>41479.687141203707</v>
      </c>
      <c r="E10617">
        <v>2</v>
      </c>
      <c r="F10617">
        <v>1</v>
      </c>
      <c r="G10617" t="s">
        <v>215</v>
      </c>
    </row>
    <row r="10618" spans="1:8" x14ac:dyDescent="0.2">
      <c r="A10618">
        <v>3.60064544606912E+17</v>
      </c>
      <c r="B10618" t="s">
        <v>20473</v>
      </c>
      <c r="C10618" t="e">
        <f xml:space="preserve"> ACmeansBusiness Thanks.</f>
        <v>#NAME?</v>
      </c>
      <c r="D10618" s="1">
        <v>41479.743645833332</v>
      </c>
      <c r="E10618">
        <v>1</v>
      </c>
      <c r="F10618">
        <v>1</v>
      </c>
      <c r="G10618" t="s">
        <v>89</v>
      </c>
    </row>
    <row r="10619" spans="1:8" x14ac:dyDescent="0.2">
      <c r="A10619">
        <v>3.6006464784552301E+17</v>
      </c>
      <c r="B10619" t="s">
        <v>20474</v>
      </c>
      <c r="C10619" t="e">
        <f>samaraOMGharper Thanks.</f>
        <v>#NAME?</v>
      </c>
      <c r="D10619" s="1">
        <v>41479.743935185186</v>
      </c>
      <c r="E10619">
        <v>3</v>
      </c>
      <c r="F10619">
        <v>0</v>
      </c>
      <c r="G10619" t="e">
        <f>samaraOMGharper</f>
        <v>#NAME?</v>
      </c>
    </row>
    <row r="10620" spans="1:8" x14ac:dyDescent="0.2">
      <c r="A10620">
        <v>3.60064728573288E+17</v>
      </c>
      <c r="B10620" t="s">
        <v>20475</v>
      </c>
      <c r="C10620" t="s">
        <v>20476</v>
      </c>
      <c r="D10620" s="1">
        <v>41479.744155092594</v>
      </c>
      <c r="E10620">
        <v>24</v>
      </c>
      <c r="F10620">
        <v>5</v>
      </c>
      <c r="G10620" t="s">
        <v>215</v>
      </c>
    </row>
    <row r="10621" spans="1:8" x14ac:dyDescent="0.2">
      <c r="A10621">
        <v>3.6010342587629498E+17</v>
      </c>
      <c r="B10621" t="s">
        <v>20477</v>
      </c>
      <c r="C10621" t="s">
        <v>20478</v>
      </c>
      <c r="D10621" s="1">
        <v>41479.850937499999</v>
      </c>
      <c r="E10621">
        <v>677</v>
      </c>
      <c r="F10621">
        <v>250</v>
      </c>
    </row>
    <row r="10622" spans="1:8" x14ac:dyDescent="0.2">
      <c r="A10622">
        <v>3.6011232415514598E+17</v>
      </c>
      <c r="B10622" t="s">
        <v>20479</v>
      </c>
      <c r="C10622" t="s">
        <v>20480</v>
      </c>
      <c r="D10622" s="1">
        <v>41479.875497685185</v>
      </c>
      <c r="E10622">
        <v>2</v>
      </c>
      <c r="F10622">
        <v>15</v>
      </c>
      <c r="G10622" t="s">
        <v>215</v>
      </c>
      <c r="H10622" t="s">
        <v>390</v>
      </c>
    </row>
    <row r="10623" spans="1:8" x14ac:dyDescent="0.2">
      <c r="A10623">
        <v>3.6011302441937702E+17</v>
      </c>
      <c r="B10623" t="s">
        <v>20481</v>
      </c>
      <c r="C10623" t="s">
        <v>20482</v>
      </c>
      <c r="D10623" s="1">
        <v>41479.877430555556</v>
      </c>
      <c r="E10623">
        <v>4</v>
      </c>
      <c r="F10623">
        <v>4</v>
      </c>
      <c r="G10623" t="s">
        <v>215</v>
      </c>
    </row>
    <row r="10624" spans="1:8" x14ac:dyDescent="0.2">
      <c r="A10624">
        <v>3.6011732217168198E+17</v>
      </c>
      <c r="B10624" t="s">
        <v>20483</v>
      </c>
      <c r="C10624" t="s">
        <v>20484</v>
      </c>
      <c r="D10624" s="1">
        <v>41479.889282407406</v>
      </c>
      <c r="E10624">
        <v>32</v>
      </c>
      <c r="F10624">
        <v>22</v>
      </c>
      <c r="G10624" t="s">
        <v>89</v>
      </c>
    </row>
    <row r="10625" spans="1:8" x14ac:dyDescent="0.2">
      <c r="A10625">
        <v>3.6011782784116301E+17</v>
      </c>
      <c r="B10625" t="s">
        <v>20485</v>
      </c>
      <c r="C10625" t="s">
        <v>20486</v>
      </c>
      <c r="D10625" s="1">
        <v>41479.890682870369</v>
      </c>
      <c r="E10625">
        <v>581</v>
      </c>
      <c r="F10625">
        <v>689</v>
      </c>
    </row>
    <row r="10626" spans="1:8" x14ac:dyDescent="0.2">
      <c r="A10626">
        <v>3.6011963901713203E+17</v>
      </c>
      <c r="B10626" t="s">
        <v>20487</v>
      </c>
      <c r="C10626" t="s">
        <v>20488</v>
      </c>
      <c r="D10626" s="1">
        <v>41479.895682870374</v>
      </c>
      <c r="E10626">
        <v>1602</v>
      </c>
      <c r="F10626">
        <v>1330</v>
      </c>
    </row>
    <row r="10627" spans="1:8" x14ac:dyDescent="0.2">
      <c r="A10627">
        <v>3.6012439907402502E+17</v>
      </c>
      <c r="B10627" t="s">
        <v>20489</v>
      </c>
      <c r="C10627" t="s">
        <v>20490</v>
      </c>
      <c r="D10627" s="1">
        <v>41479.908819444441</v>
      </c>
      <c r="E10627">
        <v>958</v>
      </c>
      <c r="F10627">
        <v>735</v>
      </c>
    </row>
    <row r="10628" spans="1:8" x14ac:dyDescent="0.2">
      <c r="A10628">
        <v>3.6012616844116698E+17</v>
      </c>
      <c r="B10628" t="s">
        <v>20491</v>
      </c>
      <c r="C10628" t="s">
        <v>20492</v>
      </c>
      <c r="D10628" s="1">
        <v>41479.913703703707</v>
      </c>
      <c r="E10628">
        <v>19</v>
      </c>
      <c r="F10628">
        <v>10</v>
      </c>
      <c r="G10628" t="s">
        <v>215</v>
      </c>
    </row>
    <row r="10629" spans="1:8" x14ac:dyDescent="0.2">
      <c r="A10629">
        <v>3.6013245991394899E+17</v>
      </c>
      <c r="B10629" t="s">
        <v>20493</v>
      </c>
      <c r="C10629" t="s">
        <v>20494</v>
      </c>
      <c r="D10629" s="1">
        <v>41479.931064814817</v>
      </c>
      <c r="E10629">
        <v>37</v>
      </c>
      <c r="F10629">
        <v>10</v>
      </c>
      <c r="G10629" t="e">
        <f>TheTeaParty_net</f>
        <v>#NAME?</v>
      </c>
    </row>
    <row r="10630" spans="1:8" x14ac:dyDescent="0.2">
      <c r="A10630">
        <v>3.60137207966744E+17</v>
      </c>
      <c r="B10630" t="s">
        <v>20495</v>
      </c>
      <c r="C10630" t="s">
        <v>20496</v>
      </c>
      <c r="D10630" s="1">
        <v>41479.944166666668</v>
      </c>
      <c r="E10630">
        <v>51</v>
      </c>
      <c r="F10630">
        <v>46</v>
      </c>
    </row>
    <row r="10631" spans="1:8" x14ac:dyDescent="0.2">
      <c r="A10631">
        <v>3.6013763711953299E+17</v>
      </c>
      <c r="B10631" t="s">
        <v>20497</v>
      </c>
      <c r="C10631" t="s">
        <v>20498</v>
      </c>
      <c r="D10631" s="1">
        <v>41479.945347222223</v>
      </c>
      <c r="E10631">
        <v>361</v>
      </c>
      <c r="F10631">
        <v>170</v>
      </c>
    </row>
    <row r="10632" spans="1:8" x14ac:dyDescent="0.2">
      <c r="A10632">
        <v>3.6038664006730099E+17</v>
      </c>
      <c r="B10632" t="s">
        <v>20499</v>
      </c>
      <c r="C10632" t="s">
        <v>20500</v>
      </c>
      <c r="D10632" s="1">
        <v>41480.632465277777</v>
      </c>
      <c r="E10632">
        <v>232</v>
      </c>
      <c r="F10632">
        <v>96</v>
      </c>
    </row>
    <row r="10633" spans="1:8" x14ac:dyDescent="0.2">
      <c r="A10633">
        <v>3.6039044709023699E+17</v>
      </c>
      <c r="B10633" t="s">
        <v>20501</v>
      </c>
      <c r="C10633" t="s">
        <v>20502</v>
      </c>
      <c r="D10633" s="1">
        <v>41480.642974537041</v>
      </c>
      <c r="E10633">
        <v>35</v>
      </c>
      <c r="F10633">
        <v>37</v>
      </c>
    </row>
    <row r="10634" spans="1:8" x14ac:dyDescent="0.2">
      <c r="A10634">
        <v>3.6041254492348E+17</v>
      </c>
      <c r="B10634" t="s">
        <v>20503</v>
      </c>
      <c r="C10634" t="s">
        <v>20504</v>
      </c>
      <c r="D10634" s="1">
        <v>41480.703946759262</v>
      </c>
      <c r="E10634">
        <v>5</v>
      </c>
      <c r="F10634">
        <v>2</v>
      </c>
      <c r="G10634" t="s">
        <v>215</v>
      </c>
    </row>
    <row r="10635" spans="1:8" x14ac:dyDescent="0.2">
      <c r="A10635">
        <v>3.6041316656965197E+17</v>
      </c>
      <c r="B10635" t="s">
        <v>20505</v>
      </c>
      <c r="C10635" t="s">
        <v>20506</v>
      </c>
      <c r="D10635" s="1">
        <v>41480.705659722225</v>
      </c>
      <c r="E10635">
        <v>1</v>
      </c>
      <c r="F10635">
        <v>1</v>
      </c>
      <c r="G10635" t="s">
        <v>89</v>
      </c>
    </row>
    <row r="10636" spans="1:8" x14ac:dyDescent="0.2">
      <c r="A10636">
        <v>3.6041364722851802E+17</v>
      </c>
      <c r="B10636" t="s">
        <v>20507</v>
      </c>
      <c r="C10636" t="s">
        <v>20508</v>
      </c>
      <c r="D10636" s="1">
        <v>41480.706990740742</v>
      </c>
      <c r="E10636">
        <v>2</v>
      </c>
      <c r="F10636">
        <v>2</v>
      </c>
      <c r="G10636" t="s">
        <v>20509</v>
      </c>
    </row>
    <row r="10637" spans="1:8" x14ac:dyDescent="0.2">
      <c r="A10637">
        <v>3.6041413353290099E+17</v>
      </c>
      <c r="B10637" t="s">
        <v>20510</v>
      </c>
      <c r="C10637" t="s">
        <v>20511</v>
      </c>
      <c r="D10637" s="1">
        <v>41480.708333333336</v>
      </c>
      <c r="E10637">
        <v>38</v>
      </c>
      <c r="F10637">
        <v>66</v>
      </c>
      <c r="G10637" t="s">
        <v>215</v>
      </c>
    </row>
    <row r="10638" spans="1:8" x14ac:dyDescent="0.2">
      <c r="A10638">
        <v>3.60428217670176E+17</v>
      </c>
      <c r="B10638" t="s">
        <v>20512</v>
      </c>
      <c r="C10638" t="s">
        <v>20513</v>
      </c>
      <c r="D10638" s="1">
        <v>41480.747199074074</v>
      </c>
      <c r="E10638">
        <v>568</v>
      </c>
      <c r="F10638">
        <v>283</v>
      </c>
    </row>
    <row r="10639" spans="1:8" x14ac:dyDescent="0.2">
      <c r="A10639">
        <v>3.6043326772544301E+17</v>
      </c>
      <c r="B10639" t="s">
        <v>20514</v>
      </c>
      <c r="C10639" t="s">
        <v>20515</v>
      </c>
      <c r="D10639" s="1">
        <v>41480.761134259257</v>
      </c>
      <c r="E10639">
        <v>42</v>
      </c>
      <c r="F10639">
        <v>28</v>
      </c>
      <c r="G10639" t="s">
        <v>89</v>
      </c>
      <c r="H10639" t="s">
        <v>505</v>
      </c>
    </row>
    <row r="10640" spans="1:8" x14ac:dyDescent="0.2">
      <c r="A10640">
        <v>3.6045014778157402E+17</v>
      </c>
      <c r="B10640" t="s">
        <v>20516</v>
      </c>
      <c r="C10640" t="s">
        <v>20517</v>
      </c>
      <c r="D10640" s="1">
        <v>41480.807708333334</v>
      </c>
      <c r="E10640">
        <v>90</v>
      </c>
      <c r="F10640">
        <v>70</v>
      </c>
      <c r="G10640" t="e">
        <f>Newsmax_Media</f>
        <v>#NAME?</v>
      </c>
    </row>
    <row r="10641" spans="1:8" x14ac:dyDescent="0.2">
      <c r="A10641">
        <v>3.6047914115963597E+17</v>
      </c>
      <c r="B10641" t="s">
        <v>20518</v>
      </c>
      <c r="C10641" t="s">
        <v>20519</v>
      </c>
      <c r="D10641" s="1">
        <v>41480.887719907405</v>
      </c>
      <c r="E10641">
        <v>388</v>
      </c>
      <c r="F10641">
        <v>606</v>
      </c>
    </row>
    <row r="10642" spans="1:8" x14ac:dyDescent="0.2">
      <c r="A10642">
        <v>3.6048378682107398E+17</v>
      </c>
      <c r="B10642" t="s">
        <v>20520</v>
      </c>
      <c r="C10642" t="s">
        <v>20521</v>
      </c>
      <c r="D10642" s="1">
        <v>41480.90053240741</v>
      </c>
      <c r="E10642">
        <v>25</v>
      </c>
      <c r="F10642">
        <v>15</v>
      </c>
      <c r="G10642" t="s">
        <v>89</v>
      </c>
    </row>
    <row r="10643" spans="1:8" x14ac:dyDescent="0.2">
      <c r="A10643">
        <v>3.6048902256656698E+17</v>
      </c>
      <c r="B10643" t="s">
        <v>20522</v>
      </c>
      <c r="C10643" t="s">
        <v>20523</v>
      </c>
      <c r="D10643" s="1">
        <v>41480.914988425924</v>
      </c>
      <c r="E10643">
        <v>38</v>
      </c>
      <c r="F10643">
        <v>16</v>
      </c>
    </row>
    <row r="10644" spans="1:8" x14ac:dyDescent="0.2">
      <c r="A10644">
        <v>3.6070473811689402E+17</v>
      </c>
      <c r="B10644" t="s">
        <v>20524</v>
      </c>
      <c r="C10644" t="s">
        <v>20525</v>
      </c>
      <c r="D10644" s="1">
        <v>41481.510243055556</v>
      </c>
      <c r="E10644">
        <v>22</v>
      </c>
      <c r="F10644">
        <v>6</v>
      </c>
      <c r="G10644" t="s">
        <v>20526</v>
      </c>
    </row>
    <row r="10645" spans="1:8" x14ac:dyDescent="0.2">
      <c r="A10645">
        <v>3.6071574711633498E+17</v>
      </c>
      <c r="B10645" t="s">
        <v>20527</v>
      </c>
      <c r="C10645" t="s">
        <v>20528</v>
      </c>
      <c r="D10645" s="1">
        <v>41481.540625000001</v>
      </c>
      <c r="E10645">
        <v>63</v>
      </c>
      <c r="F10645">
        <v>52</v>
      </c>
      <c r="G10645" t="s">
        <v>215</v>
      </c>
    </row>
    <row r="10646" spans="1:8" x14ac:dyDescent="0.2">
      <c r="A10646">
        <v>3.6079037980673203E+17</v>
      </c>
      <c r="B10646" t="s">
        <v>20529</v>
      </c>
      <c r="C10646" t="s">
        <v>20530</v>
      </c>
      <c r="D10646" s="1">
        <v>41481.746574074074</v>
      </c>
      <c r="E10646">
        <v>191</v>
      </c>
      <c r="F10646">
        <v>118</v>
      </c>
      <c r="G10646" t="s">
        <v>89</v>
      </c>
      <c r="H10646" t="s">
        <v>390</v>
      </c>
    </row>
    <row r="10647" spans="1:8" x14ac:dyDescent="0.2">
      <c r="A10647">
        <v>3.6080522917381299E+17</v>
      </c>
      <c r="B10647" t="s">
        <v>20531</v>
      </c>
      <c r="C10647" t="s">
        <v>20532</v>
      </c>
      <c r="D10647" s="1">
        <v>41481.787546296298</v>
      </c>
      <c r="E10647">
        <v>701</v>
      </c>
      <c r="F10647">
        <v>828</v>
      </c>
      <c r="G10647" t="s">
        <v>89</v>
      </c>
    </row>
    <row r="10648" spans="1:8" x14ac:dyDescent="0.2">
      <c r="A10648">
        <v>3.6082723916992902E+17</v>
      </c>
      <c r="B10648" t="s">
        <v>20533</v>
      </c>
      <c r="C10648" t="s">
        <v>20534</v>
      </c>
      <c r="D10648" s="1">
        <v>41481.848287037035</v>
      </c>
      <c r="E10648">
        <v>73</v>
      </c>
      <c r="F10648">
        <v>16</v>
      </c>
    </row>
    <row r="10649" spans="1:8" x14ac:dyDescent="0.2">
      <c r="A10649">
        <v>3.6084432480149498E+17</v>
      </c>
      <c r="B10649" t="s">
        <v>20535</v>
      </c>
      <c r="C10649" t="s">
        <v>20536</v>
      </c>
      <c r="D10649" s="1">
        <v>41481.895428240743</v>
      </c>
      <c r="E10649">
        <v>328</v>
      </c>
      <c r="F10649">
        <v>189</v>
      </c>
      <c r="G10649" t="s">
        <v>215</v>
      </c>
    </row>
    <row r="10650" spans="1:8" x14ac:dyDescent="0.2">
      <c r="A10650">
        <v>3.6122321691359603E+17</v>
      </c>
      <c r="B10650" t="s">
        <v>20537</v>
      </c>
      <c r="C10650" t="s">
        <v>20538</v>
      </c>
      <c r="D10650" s="1">
        <v>41482.940972222219</v>
      </c>
      <c r="E10650">
        <v>14</v>
      </c>
      <c r="F10650">
        <v>9</v>
      </c>
      <c r="G10650" t="s">
        <v>215</v>
      </c>
    </row>
    <row r="10651" spans="1:8" x14ac:dyDescent="0.2">
      <c r="A10651">
        <v>3.61223434195312E+17</v>
      </c>
      <c r="B10651" t="s">
        <v>20539</v>
      </c>
      <c r="C10651" t="s">
        <v>20540</v>
      </c>
      <c r="D10651" s="1">
        <v>41482.941574074073</v>
      </c>
      <c r="E10651">
        <v>133</v>
      </c>
      <c r="F10651">
        <v>127</v>
      </c>
      <c r="G10651" t="s">
        <v>215</v>
      </c>
      <c r="H10651" t="s">
        <v>390</v>
      </c>
    </row>
    <row r="10652" spans="1:8" x14ac:dyDescent="0.2">
      <c r="A10652">
        <v>3.6131555680623398E+17</v>
      </c>
      <c r="B10652" t="s">
        <v>20541</v>
      </c>
      <c r="C10652" t="s">
        <v>20542</v>
      </c>
      <c r="D10652" s="1">
        <v>41483.195787037039</v>
      </c>
      <c r="E10652">
        <v>59</v>
      </c>
      <c r="F10652">
        <v>55</v>
      </c>
      <c r="G10652" t="s">
        <v>89</v>
      </c>
    </row>
    <row r="10653" spans="1:8" x14ac:dyDescent="0.2">
      <c r="A10653">
        <v>3.6161507625337997E+17</v>
      </c>
      <c r="B10653" t="s">
        <v>20543</v>
      </c>
      <c r="C10653" t="s">
        <v>20544</v>
      </c>
      <c r="D10653" s="1">
        <v>41484.022303240738</v>
      </c>
      <c r="E10653">
        <v>9</v>
      </c>
      <c r="F10653">
        <v>6</v>
      </c>
      <c r="G10653" t="s">
        <v>20545</v>
      </c>
    </row>
    <row r="10654" spans="1:8" x14ac:dyDescent="0.2">
      <c r="A10654">
        <v>3.6161575529022202E+17</v>
      </c>
      <c r="B10654" t="s">
        <v>20546</v>
      </c>
      <c r="C10654" t="s">
        <v>20547</v>
      </c>
      <c r="D10654" s="1">
        <v>41484.024178240739</v>
      </c>
      <c r="E10654">
        <v>39</v>
      </c>
      <c r="F10654">
        <v>28</v>
      </c>
      <c r="G10654" t="s">
        <v>20548</v>
      </c>
    </row>
    <row r="10655" spans="1:8" x14ac:dyDescent="0.2">
      <c r="A10655">
        <v>3.6161832357579898E+17</v>
      </c>
      <c r="B10655" t="s">
        <v>20549</v>
      </c>
      <c r="C10655" t="s">
        <v>20550</v>
      </c>
      <c r="D10655" s="1">
        <v>41484.031261574077</v>
      </c>
      <c r="E10655">
        <v>30</v>
      </c>
      <c r="F10655">
        <v>22</v>
      </c>
      <c r="G10655" t="s">
        <v>215</v>
      </c>
    </row>
    <row r="10656" spans="1:8" x14ac:dyDescent="0.2">
      <c r="A10656">
        <v>3.6161905156018099E+17</v>
      </c>
      <c r="B10656" t="s">
        <v>20551</v>
      </c>
      <c r="C10656" t="s">
        <v>20552</v>
      </c>
      <c r="D10656" s="1">
        <v>41484.033275462964</v>
      </c>
      <c r="E10656">
        <v>22</v>
      </c>
      <c r="F10656">
        <v>25</v>
      </c>
      <c r="G10656" t="s">
        <v>215</v>
      </c>
    </row>
    <row r="10657" spans="1:8" x14ac:dyDescent="0.2">
      <c r="A10657">
        <v>3.6162073862249997E+17</v>
      </c>
      <c r="B10657" t="s">
        <v>20553</v>
      </c>
      <c r="C10657" t="s">
        <v>20554</v>
      </c>
      <c r="D10657" s="1">
        <v>41484.037928240738</v>
      </c>
      <c r="E10657">
        <v>18</v>
      </c>
      <c r="F10657">
        <v>20</v>
      </c>
      <c r="G10657" t="s">
        <v>20555</v>
      </c>
    </row>
    <row r="10658" spans="1:8" x14ac:dyDescent="0.2">
      <c r="A10658">
        <v>3.6162395753272102E+17</v>
      </c>
      <c r="B10658" t="s">
        <v>20556</v>
      </c>
      <c r="C10658" t="s">
        <v>20557</v>
      </c>
      <c r="D10658" s="1">
        <v>41484.046805555554</v>
      </c>
      <c r="E10658">
        <v>9</v>
      </c>
      <c r="F10658">
        <v>3</v>
      </c>
      <c r="G10658" t="s">
        <v>487</v>
      </c>
      <c r="H10658" t="s">
        <v>20558</v>
      </c>
    </row>
    <row r="10659" spans="1:8" x14ac:dyDescent="0.2">
      <c r="A10659">
        <v>3.6162529499559098E+17</v>
      </c>
      <c r="B10659" t="s">
        <v>20559</v>
      </c>
      <c r="C10659" t="s">
        <v>20560</v>
      </c>
      <c r="D10659" s="1">
        <v>41484.050497685188</v>
      </c>
      <c r="E10659">
        <v>13</v>
      </c>
      <c r="F10659">
        <v>14</v>
      </c>
      <c r="G10659" t="s">
        <v>215</v>
      </c>
    </row>
    <row r="10660" spans="1:8" x14ac:dyDescent="0.2">
      <c r="A10660">
        <v>3.6162601417612403E+17</v>
      </c>
      <c r="B10660" t="s">
        <v>20561</v>
      </c>
      <c r="C10660" t="s">
        <v>20562</v>
      </c>
      <c r="D10660" s="1">
        <v>41484.052488425928</v>
      </c>
      <c r="E10660">
        <v>9</v>
      </c>
      <c r="F10660">
        <v>5</v>
      </c>
      <c r="G10660" t="s">
        <v>215</v>
      </c>
      <c r="H10660" t="s">
        <v>390</v>
      </c>
    </row>
    <row r="10661" spans="1:8" x14ac:dyDescent="0.2">
      <c r="A10661">
        <v>3.6162726911188499E+17</v>
      </c>
      <c r="B10661" t="s">
        <v>20563</v>
      </c>
      <c r="C10661" t="s">
        <v>20564</v>
      </c>
      <c r="D10661" s="1">
        <v>41484.055949074071</v>
      </c>
      <c r="E10661">
        <v>35</v>
      </c>
      <c r="F10661">
        <v>26</v>
      </c>
      <c r="G10661" t="s">
        <v>215</v>
      </c>
    </row>
    <row r="10662" spans="1:8" x14ac:dyDescent="0.2">
      <c r="A10662">
        <v>3.6162757683957299E+17</v>
      </c>
      <c r="B10662" t="s">
        <v>20565</v>
      </c>
      <c r="C10662" t="s">
        <v>20566</v>
      </c>
      <c r="D10662" s="1">
        <v>41484.056793981479</v>
      </c>
      <c r="E10662">
        <v>25</v>
      </c>
      <c r="F10662">
        <v>22</v>
      </c>
      <c r="G10662" t="s">
        <v>20567</v>
      </c>
    </row>
    <row r="10663" spans="1:8" x14ac:dyDescent="0.2">
      <c r="A10663">
        <v>3.6162932877938202E+17</v>
      </c>
      <c r="B10663" t="s">
        <v>20568</v>
      </c>
      <c r="C10663" t="s">
        <v>20569</v>
      </c>
      <c r="D10663" s="1">
        <v>41484.061631944445</v>
      </c>
      <c r="E10663">
        <v>17</v>
      </c>
      <c r="F10663">
        <v>13</v>
      </c>
      <c r="G10663" t="s">
        <v>215</v>
      </c>
    </row>
    <row r="10664" spans="1:8" x14ac:dyDescent="0.2">
      <c r="A10664">
        <v>3.6162957209514803E+17</v>
      </c>
      <c r="B10664" t="s">
        <v>20570</v>
      </c>
      <c r="C10664" t="s">
        <v>20571</v>
      </c>
      <c r="D10664" s="1">
        <v>41484.062303240738</v>
      </c>
      <c r="E10664">
        <v>13</v>
      </c>
      <c r="F10664">
        <v>17</v>
      </c>
      <c r="G10664" t="s">
        <v>20572</v>
      </c>
    </row>
    <row r="10665" spans="1:8" x14ac:dyDescent="0.2">
      <c r="A10665">
        <v>3.6163040477773798E+17</v>
      </c>
      <c r="B10665" t="s">
        <v>20573</v>
      </c>
      <c r="C10665" t="s">
        <v>20574</v>
      </c>
      <c r="D10665" s="1">
        <v>41484.06459490741</v>
      </c>
      <c r="E10665">
        <v>13</v>
      </c>
      <c r="F10665">
        <v>7</v>
      </c>
      <c r="G10665" t="s">
        <v>576</v>
      </c>
    </row>
    <row r="10666" spans="1:8" x14ac:dyDescent="0.2">
      <c r="A10666">
        <v>3.6163109283653197E+17</v>
      </c>
      <c r="B10666" t="s">
        <v>20575</v>
      </c>
      <c r="C10666" t="s">
        <v>20576</v>
      </c>
      <c r="D10666" s="1">
        <v>41484.066493055558</v>
      </c>
      <c r="E10666">
        <v>19</v>
      </c>
      <c r="F10666">
        <v>28</v>
      </c>
      <c r="G10666" t="s">
        <v>576</v>
      </c>
    </row>
    <row r="10667" spans="1:8" x14ac:dyDescent="0.2">
      <c r="A10667">
        <v>3.6163170642546598E+17</v>
      </c>
      <c r="B10667" t="s">
        <v>20577</v>
      </c>
      <c r="C10667" t="s">
        <v>20578</v>
      </c>
      <c r="D10667" s="1">
        <v>41484.068194444444</v>
      </c>
      <c r="E10667">
        <v>80</v>
      </c>
      <c r="F10667">
        <v>68</v>
      </c>
      <c r="G10667" t="s">
        <v>20579</v>
      </c>
    </row>
    <row r="10668" spans="1:8" x14ac:dyDescent="0.2">
      <c r="A10668">
        <v>3.6163214779626202E+17</v>
      </c>
      <c r="B10668" t="s">
        <v>20580</v>
      </c>
      <c r="C10668" t="s">
        <v>20581</v>
      </c>
      <c r="D10668" s="1">
        <v>41484.069409722222</v>
      </c>
      <c r="E10668">
        <v>16</v>
      </c>
      <c r="F10668">
        <v>14</v>
      </c>
      <c r="G10668" t="e">
        <f>_xlfn.SINGLE(MS_Landshark _xlfn.SINGLE( _xlfn.SINGLE(AMuller65)))</f>
        <v>#NAME?</v>
      </c>
    </row>
    <row r="10669" spans="1:8" x14ac:dyDescent="0.2">
      <c r="A10669">
        <v>3.6163449036958502E+17</v>
      </c>
      <c r="B10669" t="s">
        <v>20582</v>
      </c>
      <c r="C10669" t="s">
        <v>20583</v>
      </c>
      <c r="D10669" s="1">
        <v>41484.075879629629</v>
      </c>
      <c r="E10669">
        <v>26</v>
      </c>
      <c r="F10669">
        <v>28</v>
      </c>
      <c r="G10669" t="s">
        <v>20584</v>
      </c>
    </row>
    <row r="10670" spans="1:8" x14ac:dyDescent="0.2">
      <c r="A10670">
        <v>3.6163544765235597E+17</v>
      </c>
      <c r="B10670" t="s">
        <v>20585</v>
      </c>
      <c r="C10670" t="s">
        <v>20586</v>
      </c>
      <c r="D10670" s="1">
        <v>41484.078518518516</v>
      </c>
      <c r="E10670">
        <v>22</v>
      </c>
      <c r="F10670">
        <v>18</v>
      </c>
      <c r="G10670" t="s">
        <v>20584</v>
      </c>
    </row>
    <row r="10671" spans="1:8" x14ac:dyDescent="0.2">
      <c r="A10671">
        <v>3.6166313514644198E+17</v>
      </c>
      <c r="B10671" t="s">
        <v>20587</v>
      </c>
      <c r="C10671" t="s">
        <v>20588</v>
      </c>
      <c r="D10671" s="1">
        <v>41484.154918981483</v>
      </c>
      <c r="E10671">
        <v>57</v>
      </c>
      <c r="F10671">
        <v>60</v>
      </c>
      <c r="G10671" t="s">
        <v>215</v>
      </c>
    </row>
    <row r="10672" spans="1:8" x14ac:dyDescent="0.2">
      <c r="A10672">
        <v>3.61665354612736E+17</v>
      </c>
      <c r="B10672" t="s">
        <v>20589</v>
      </c>
      <c r="C10672" t="e">
        <f xml:space="preserve"> colinth21 Thanks Colin.</f>
        <v>#NAME?</v>
      </c>
      <c r="D10672" s="1">
        <v>41484.161041666666</v>
      </c>
      <c r="E10672">
        <v>2</v>
      </c>
      <c r="F10672">
        <v>12</v>
      </c>
      <c r="G10672" t="s">
        <v>89</v>
      </c>
    </row>
    <row r="10673" spans="1:8" x14ac:dyDescent="0.2">
      <c r="A10673">
        <v>3.6166596070226298E+17</v>
      </c>
      <c r="B10673" t="s">
        <v>20590</v>
      </c>
      <c r="C10673" t="s">
        <v>20591</v>
      </c>
      <c r="D10673" s="1">
        <v>41484.162719907406</v>
      </c>
      <c r="E10673">
        <v>17</v>
      </c>
      <c r="F10673">
        <v>14</v>
      </c>
      <c r="G10673" t="s">
        <v>215</v>
      </c>
    </row>
    <row r="10674" spans="1:8" x14ac:dyDescent="0.2">
      <c r="A10674">
        <v>3.6166617495149702E+17</v>
      </c>
      <c r="B10674" t="s">
        <v>20592</v>
      </c>
      <c r="C10674" t="s">
        <v>20593</v>
      </c>
      <c r="D10674" s="1">
        <v>41484.163310185184</v>
      </c>
      <c r="E10674">
        <v>16</v>
      </c>
      <c r="F10674">
        <v>16</v>
      </c>
      <c r="G10674" t="s">
        <v>576</v>
      </c>
    </row>
    <row r="10675" spans="1:8" x14ac:dyDescent="0.2">
      <c r="A10675">
        <v>3.6166901099726003E+17</v>
      </c>
      <c r="B10675" t="s">
        <v>20594</v>
      </c>
      <c r="C10675" t="s">
        <v>20595</v>
      </c>
      <c r="D10675" s="1">
        <v>41484.171134259261</v>
      </c>
      <c r="E10675">
        <v>36</v>
      </c>
      <c r="F10675">
        <v>22</v>
      </c>
      <c r="G10675" t="s">
        <v>215</v>
      </c>
    </row>
    <row r="10676" spans="1:8" x14ac:dyDescent="0.2">
      <c r="A10676">
        <v>3.6181195651824E+17</v>
      </c>
      <c r="B10676" t="s">
        <v>20596</v>
      </c>
      <c r="C10676" t="s">
        <v>20597</v>
      </c>
      <c r="D10676" s="1">
        <v>41484.56559027778</v>
      </c>
      <c r="E10676">
        <v>23</v>
      </c>
      <c r="F10676">
        <v>15</v>
      </c>
      <c r="G10676" t="s">
        <v>576</v>
      </c>
    </row>
    <row r="10677" spans="1:8" x14ac:dyDescent="0.2">
      <c r="A10677">
        <v>3.61813172182728E+17</v>
      </c>
      <c r="B10677" t="s">
        <v>20598</v>
      </c>
      <c r="C10677" t="s">
        <v>20599</v>
      </c>
      <c r="D10677" s="1">
        <v>41484.56894675926</v>
      </c>
      <c r="E10677">
        <v>1</v>
      </c>
      <c r="F10677">
        <v>1</v>
      </c>
      <c r="G10677" t="s">
        <v>89</v>
      </c>
    </row>
    <row r="10678" spans="1:8" x14ac:dyDescent="0.2">
      <c r="A10678">
        <v>3.6181327016166099E+17</v>
      </c>
      <c r="B10678" t="s">
        <v>20600</v>
      </c>
      <c r="C10678" t="s">
        <v>20601</v>
      </c>
      <c r="D10678" s="1">
        <v>41484.569212962961</v>
      </c>
      <c r="E10678">
        <v>15</v>
      </c>
      <c r="F10678">
        <v>14</v>
      </c>
      <c r="G10678" t="s">
        <v>487</v>
      </c>
    </row>
    <row r="10679" spans="1:8" x14ac:dyDescent="0.2">
      <c r="A10679">
        <v>3.6181355107516403E+17</v>
      </c>
      <c r="B10679" t="s">
        <v>20602</v>
      </c>
      <c r="C10679" t="s">
        <v>20603</v>
      </c>
      <c r="D10679" s="1">
        <v>41484.569988425923</v>
      </c>
      <c r="E10679">
        <v>7</v>
      </c>
      <c r="F10679">
        <v>1</v>
      </c>
      <c r="G10679" t="s">
        <v>89</v>
      </c>
    </row>
    <row r="10680" spans="1:8" x14ac:dyDescent="0.2">
      <c r="A10680">
        <v>3.6181528163662202E+17</v>
      </c>
      <c r="B10680" t="s">
        <v>20604</v>
      </c>
      <c r="C10680" t="s">
        <v>20605</v>
      </c>
      <c r="D10680" s="1">
        <v>41484.57476851852</v>
      </c>
      <c r="E10680">
        <v>12</v>
      </c>
      <c r="F10680">
        <v>15</v>
      </c>
      <c r="G10680" t="s">
        <v>215</v>
      </c>
    </row>
    <row r="10681" spans="1:8" x14ac:dyDescent="0.2">
      <c r="A10681">
        <v>3.6185403656098598E+17</v>
      </c>
      <c r="B10681" t="s">
        <v>20606</v>
      </c>
      <c r="C10681" t="s">
        <v>20607</v>
      </c>
      <c r="D10681" s="1">
        <v>41484.681701388887</v>
      </c>
      <c r="E10681">
        <v>387</v>
      </c>
      <c r="F10681">
        <v>208</v>
      </c>
    </row>
    <row r="10682" spans="1:8" x14ac:dyDescent="0.2">
      <c r="A10682">
        <v>3.6185795014021101E+17</v>
      </c>
      <c r="B10682" t="s">
        <v>20608</v>
      </c>
      <c r="C10682" t="s">
        <v>20609</v>
      </c>
      <c r="D10682" s="1">
        <v>41484.692499999997</v>
      </c>
      <c r="E10682">
        <v>4</v>
      </c>
      <c r="F10682">
        <v>2</v>
      </c>
      <c r="G10682" t="s">
        <v>215</v>
      </c>
    </row>
    <row r="10683" spans="1:8" x14ac:dyDescent="0.2">
      <c r="A10683">
        <v>3.6186555139766202E+17</v>
      </c>
      <c r="B10683" t="s">
        <v>20610</v>
      </c>
      <c r="C10683" t="s">
        <v>20611</v>
      </c>
      <c r="D10683" s="1">
        <v>41484.713483796295</v>
      </c>
      <c r="E10683">
        <v>951</v>
      </c>
      <c r="F10683">
        <v>361</v>
      </c>
    </row>
    <row r="10684" spans="1:8" x14ac:dyDescent="0.2">
      <c r="A10684">
        <v>3.6187251452950899E+17</v>
      </c>
      <c r="B10684" t="s">
        <v>20612</v>
      </c>
      <c r="C10684" t="s">
        <v>20613</v>
      </c>
      <c r="D10684" s="1">
        <v>41484.73269675926</v>
      </c>
      <c r="E10684">
        <v>0</v>
      </c>
      <c r="F10684">
        <v>0</v>
      </c>
      <c r="G10684" t="s">
        <v>89</v>
      </c>
    </row>
    <row r="10685" spans="1:8" x14ac:dyDescent="0.2">
      <c r="A10685">
        <v>3.6187338255749498E+17</v>
      </c>
      <c r="B10685" t="s">
        <v>20614</v>
      </c>
      <c r="C10685" t="s">
        <v>20615</v>
      </c>
      <c r="D10685" s="1">
        <v>41484.735092592593</v>
      </c>
      <c r="E10685">
        <v>3</v>
      </c>
      <c r="F10685">
        <v>3</v>
      </c>
      <c r="G10685" t="s">
        <v>215</v>
      </c>
    </row>
    <row r="10686" spans="1:8" x14ac:dyDescent="0.2">
      <c r="A10686">
        <v>3.6187524581831802E+17</v>
      </c>
      <c r="B10686" t="s">
        <v>20616</v>
      </c>
      <c r="C10686" t="e">
        <f xml:space="preserve"> MKasun Thanks.</f>
        <v>#NAME?</v>
      </c>
      <c r="D10686" s="1">
        <v>41484.740231481483</v>
      </c>
      <c r="E10686">
        <v>1</v>
      </c>
      <c r="F10686">
        <v>3</v>
      </c>
      <c r="G10686" t="s">
        <v>89</v>
      </c>
    </row>
    <row r="10687" spans="1:8" x14ac:dyDescent="0.2">
      <c r="A10687">
        <v>3.6187590616954803E+17</v>
      </c>
      <c r="B10687" t="s">
        <v>20617</v>
      </c>
      <c r="C10687" t="e">
        <f>_xlfn.SINGLE( TrumpDoral _xlfn.SINGLE( RealJoeBrady it will really be Amazing when complete.))</f>
        <v>#NAME?</v>
      </c>
      <c r="D10687" s="1">
        <v>41484.742060185185</v>
      </c>
      <c r="E10687">
        <v>2</v>
      </c>
      <c r="F10687">
        <v>0</v>
      </c>
      <c r="G10687" t="s">
        <v>215</v>
      </c>
    </row>
    <row r="10688" spans="1:8" x14ac:dyDescent="0.2">
      <c r="A10688">
        <v>3.61879232974032E+17</v>
      </c>
      <c r="B10688" t="s">
        <v>20618</v>
      </c>
      <c r="C10688" t="s">
        <v>20619</v>
      </c>
      <c r="D10688" s="1">
        <v>41484.751238425924</v>
      </c>
      <c r="E10688">
        <v>43</v>
      </c>
      <c r="F10688">
        <v>28</v>
      </c>
      <c r="G10688" t="s">
        <v>215</v>
      </c>
      <c r="H10688" t="s">
        <v>390</v>
      </c>
    </row>
    <row r="10689" spans="1:7" x14ac:dyDescent="0.2">
      <c r="A10689">
        <v>3.6188036028970502E+17</v>
      </c>
      <c r="B10689" t="s">
        <v>20620</v>
      </c>
      <c r="C10689" t="s">
        <v>20621</v>
      </c>
      <c r="D10689" s="1">
        <v>41484.754340277781</v>
      </c>
      <c r="E10689">
        <v>3</v>
      </c>
      <c r="F10689">
        <v>0</v>
      </c>
      <c r="G10689" t="s">
        <v>215</v>
      </c>
    </row>
    <row r="10690" spans="1:7" x14ac:dyDescent="0.2">
      <c r="A10690">
        <v>3.6190677537036602E+17</v>
      </c>
      <c r="B10690" t="s">
        <v>20622</v>
      </c>
      <c r="C10690" t="s">
        <v>20623</v>
      </c>
      <c r="D10690" s="1">
        <v>41484.827233796299</v>
      </c>
      <c r="E10690">
        <v>28</v>
      </c>
      <c r="F10690">
        <v>17</v>
      </c>
      <c r="G10690" t="s">
        <v>89</v>
      </c>
    </row>
    <row r="10691" spans="1:7" x14ac:dyDescent="0.2">
      <c r="A10691">
        <v>3.6191017694252998E+17</v>
      </c>
      <c r="B10691" t="s">
        <v>20624</v>
      </c>
      <c r="C10691" t="e">
        <f>_xlfn.SINGLE( chef2234 _xlfn.SINGLE( Cloutsnchara Happy birthday.))</f>
        <v>#NAME?</v>
      </c>
      <c r="D10691" s="1">
        <v>41484.83662037037</v>
      </c>
      <c r="E10691">
        <v>1</v>
      </c>
      <c r="F10691">
        <v>1</v>
      </c>
      <c r="G10691" t="s">
        <v>215</v>
      </c>
    </row>
    <row r="10692" spans="1:7" x14ac:dyDescent="0.2">
      <c r="A10692">
        <v>3.6191107648652E+17</v>
      </c>
      <c r="B10692" t="s">
        <v>20625</v>
      </c>
      <c r="C10692" t="s">
        <v>20626</v>
      </c>
      <c r="D10692" s="1">
        <v>41484.839108796295</v>
      </c>
      <c r="E10692">
        <v>0</v>
      </c>
      <c r="F10692">
        <v>0</v>
      </c>
      <c r="G10692" t="s">
        <v>89</v>
      </c>
    </row>
    <row r="10693" spans="1:7" x14ac:dyDescent="0.2">
      <c r="A10693">
        <v>3.6192641243899398E+17</v>
      </c>
      <c r="B10693" t="s">
        <v>20627</v>
      </c>
      <c r="C10693" t="s">
        <v>20628</v>
      </c>
      <c r="D10693" s="1">
        <v>41484.881423611114</v>
      </c>
      <c r="E10693">
        <v>1079</v>
      </c>
      <c r="F10693">
        <v>768</v>
      </c>
    </row>
    <row r="10694" spans="1:7" x14ac:dyDescent="0.2">
      <c r="A10694">
        <v>3.6193707169219699E+17</v>
      </c>
      <c r="B10694" t="s">
        <v>20629</v>
      </c>
      <c r="C10694" t="s">
        <v>20630</v>
      </c>
      <c r="D10694" s="1">
        <v>41484.910844907405</v>
      </c>
      <c r="E10694">
        <v>3</v>
      </c>
      <c r="F10694">
        <v>0</v>
      </c>
      <c r="G10694" t="s">
        <v>215</v>
      </c>
    </row>
    <row r="10695" spans="1:7" x14ac:dyDescent="0.2">
      <c r="A10695">
        <v>3.6193765447814701E+17</v>
      </c>
      <c r="B10695" t="s">
        <v>20631</v>
      </c>
      <c r="C10695" t="s">
        <v>20632</v>
      </c>
      <c r="D10695" s="1">
        <v>41484.912442129629</v>
      </c>
      <c r="E10695">
        <v>32</v>
      </c>
      <c r="F10695">
        <v>54</v>
      </c>
      <c r="G10695" t="s">
        <v>576</v>
      </c>
    </row>
    <row r="10696" spans="1:7" x14ac:dyDescent="0.2">
      <c r="A10696">
        <v>3.61938482387632E+17</v>
      </c>
      <c r="B10696" t="s">
        <v>20633</v>
      </c>
      <c r="C10696" t="e">
        <f>_xlfn.SINGLE(Chef_KayyArrDee Wow)--[2]!Thanks.</f>
        <v>#NAME?</v>
      </c>
      <c r="D10696" s="1">
        <v>41484.914733796293</v>
      </c>
      <c r="E10696">
        <v>6</v>
      </c>
      <c r="F10696">
        <v>19</v>
      </c>
      <c r="G10696" t="e">
        <f>Chef_KayyArrDee</f>
        <v>#NAME?</v>
      </c>
    </row>
    <row r="10697" spans="1:7" x14ac:dyDescent="0.2">
      <c r="A10697">
        <v>3.6196319547424698E+17</v>
      </c>
      <c r="B10697" t="s">
        <v>20634</v>
      </c>
      <c r="C10697" t="s">
        <v>20635</v>
      </c>
      <c r="D10697" s="1">
        <v>41484.982928240737</v>
      </c>
      <c r="E10697">
        <v>149</v>
      </c>
      <c r="F10697">
        <v>83</v>
      </c>
      <c r="G10697" t="s">
        <v>20636</v>
      </c>
    </row>
    <row r="10698" spans="1:7" x14ac:dyDescent="0.2">
      <c r="A10698">
        <v>3.6208189191186803E+17</v>
      </c>
      <c r="B10698" t="s">
        <v>20637</v>
      </c>
      <c r="C10698" t="s">
        <v>20638</v>
      </c>
      <c r="D10698" s="1">
        <v>41485.31046296296</v>
      </c>
      <c r="E10698">
        <v>19</v>
      </c>
      <c r="F10698">
        <v>11</v>
      </c>
      <c r="G10698" t="s">
        <v>215</v>
      </c>
    </row>
    <row r="10699" spans="1:7" x14ac:dyDescent="0.2">
      <c r="A10699">
        <v>3.6220863319652698E+17</v>
      </c>
      <c r="B10699" t="s">
        <v>20639</v>
      </c>
      <c r="C10699" t="s">
        <v>20640</v>
      </c>
      <c r="D10699" s="1">
        <v>41485.660208333335</v>
      </c>
      <c r="E10699">
        <v>4</v>
      </c>
      <c r="F10699">
        <v>2</v>
      </c>
      <c r="G10699" t="s">
        <v>20641</v>
      </c>
    </row>
    <row r="10700" spans="1:7" x14ac:dyDescent="0.2">
      <c r="A10700">
        <v>3.6220919720037901E+17</v>
      </c>
      <c r="B10700" t="s">
        <v>20642</v>
      </c>
      <c r="C10700" t="s">
        <v>20643</v>
      </c>
      <c r="D10700" s="1">
        <v>41485.661759259259</v>
      </c>
      <c r="E10700">
        <v>1</v>
      </c>
      <c r="F10700">
        <v>0</v>
      </c>
      <c r="G10700" t="s">
        <v>215</v>
      </c>
    </row>
    <row r="10701" spans="1:7" x14ac:dyDescent="0.2">
      <c r="A10701">
        <v>3.6221131296250598E+17</v>
      </c>
      <c r="B10701" t="s">
        <v>20644</v>
      </c>
      <c r="C10701" t="s">
        <v>20645</v>
      </c>
      <c r="D10701" s="1">
        <v>41485.667604166665</v>
      </c>
      <c r="E10701">
        <v>520</v>
      </c>
      <c r="F10701">
        <v>459</v>
      </c>
    </row>
    <row r="10702" spans="1:7" x14ac:dyDescent="0.2">
      <c r="A10702">
        <v>3.6221169480776E+17</v>
      </c>
      <c r="B10702" t="s">
        <v>20646</v>
      </c>
      <c r="C10702" t="s">
        <v>20647</v>
      </c>
      <c r="D10702" s="1">
        <v>41485.668657407405</v>
      </c>
      <c r="E10702">
        <v>388</v>
      </c>
      <c r="F10702">
        <v>273</v>
      </c>
    </row>
    <row r="10703" spans="1:7" x14ac:dyDescent="0.2">
      <c r="A10703">
        <v>3.6221382290533101E+17</v>
      </c>
      <c r="B10703" t="s">
        <v>20648</v>
      </c>
      <c r="C10703" t="s">
        <v>20649</v>
      </c>
      <c r="D10703" s="1">
        <v>41485.674525462964</v>
      </c>
      <c r="E10703">
        <v>27</v>
      </c>
      <c r="F10703">
        <v>34</v>
      </c>
      <c r="G10703" t="s">
        <v>89</v>
      </c>
    </row>
    <row r="10704" spans="1:7" x14ac:dyDescent="0.2">
      <c r="A10704">
        <v>3.6221513205247098E+17</v>
      </c>
      <c r="B10704" t="s">
        <v>20650</v>
      </c>
      <c r="C10704" t="e">
        <f xml:space="preserve"> tuserious854 the Art of the deal is a good start.</f>
        <v>#NAME?</v>
      </c>
      <c r="D10704" s="1">
        <v>41485.678136574075</v>
      </c>
      <c r="E10704">
        <v>1</v>
      </c>
      <c r="F10704">
        <v>6</v>
      </c>
      <c r="G10704" t="s">
        <v>89</v>
      </c>
    </row>
    <row r="10705" spans="1:7" x14ac:dyDescent="0.2">
      <c r="A10705">
        <v>3.6221599624685101E+17</v>
      </c>
      <c r="B10705" t="s">
        <v>20651</v>
      </c>
      <c r="C10705" t="s">
        <v>20652</v>
      </c>
      <c r="D10705" s="1">
        <v>41485.680520833332</v>
      </c>
      <c r="E10705">
        <v>387</v>
      </c>
      <c r="F10705">
        <v>256</v>
      </c>
    </row>
    <row r="10706" spans="1:7" x14ac:dyDescent="0.2">
      <c r="A10706">
        <v>3.6221862142818701E+17</v>
      </c>
      <c r="B10706" t="s">
        <v>20653</v>
      </c>
      <c r="C10706" t="s">
        <v>20654</v>
      </c>
      <c r="D10706" s="1">
        <v>41485.6877662037</v>
      </c>
      <c r="E10706">
        <v>1363</v>
      </c>
      <c r="F10706">
        <v>1508</v>
      </c>
    </row>
    <row r="10707" spans="1:7" x14ac:dyDescent="0.2">
      <c r="A10707">
        <v>3.62225476590256E+17</v>
      </c>
      <c r="B10707" t="s">
        <v>20655</v>
      </c>
      <c r="C10707" t="s">
        <v>20656</v>
      </c>
      <c r="D10707" s="1">
        <v>41485.706689814811</v>
      </c>
      <c r="E10707">
        <v>288</v>
      </c>
      <c r="F10707">
        <v>288</v>
      </c>
    </row>
    <row r="10708" spans="1:7" x14ac:dyDescent="0.2">
      <c r="A10708">
        <v>3.6224633707024301E+17</v>
      </c>
      <c r="B10708" t="s">
        <v>20657</v>
      </c>
      <c r="C10708" t="e">
        <f xml:space="preserve"> Oloch3 Thanks.</f>
        <v>#NAME?</v>
      </c>
      <c r="D10708" s="1">
        <v>41485.764247685183</v>
      </c>
      <c r="E10708">
        <v>1</v>
      </c>
      <c r="F10708">
        <v>0</v>
      </c>
      <c r="G10708" t="s">
        <v>89</v>
      </c>
    </row>
    <row r="10709" spans="1:7" x14ac:dyDescent="0.2">
      <c r="A10709">
        <v>3.6225398706549901E+17</v>
      </c>
      <c r="B10709" t="s">
        <v>20658</v>
      </c>
      <c r="C10709" t="s">
        <v>20659</v>
      </c>
      <c r="D10709" s="1">
        <v>41485.785358796296</v>
      </c>
      <c r="E10709">
        <v>307</v>
      </c>
      <c r="F10709">
        <v>196</v>
      </c>
    </row>
    <row r="10710" spans="1:7" x14ac:dyDescent="0.2">
      <c r="A10710">
        <v>3.6227959387022899E+17</v>
      </c>
      <c r="B10710" t="s">
        <v>20660</v>
      </c>
      <c r="C10710" t="s">
        <v>20661</v>
      </c>
      <c r="D10710" s="1">
        <v>41485.85601851852</v>
      </c>
      <c r="E10710">
        <v>448</v>
      </c>
      <c r="F10710">
        <v>202</v>
      </c>
    </row>
    <row r="10711" spans="1:7" x14ac:dyDescent="0.2">
      <c r="A10711">
        <v>3.6236176225272198E+17</v>
      </c>
      <c r="B10711" t="s">
        <v>20662</v>
      </c>
      <c r="C10711" t="s">
        <v>20663</v>
      </c>
      <c r="D10711" s="1">
        <v>41486.082766203705</v>
      </c>
      <c r="E10711">
        <v>5</v>
      </c>
      <c r="F10711">
        <v>3</v>
      </c>
      <c r="G10711" t="s">
        <v>89</v>
      </c>
    </row>
    <row r="10712" spans="1:7" x14ac:dyDescent="0.2">
      <c r="A10712">
        <v>3.6250381491123802E+17</v>
      </c>
      <c r="B10712" t="s">
        <v>20664</v>
      </c>
      <c r="C10712" t="s">
        <v>20665</v>
      </c>
      <c r="D10712" s="1">
        <v>41486.474756944444</v>
      </c>
      <c r="E10712">
        <v>195</v>
      </c>
      <c r="F10712">
        <v>142</v>
      </c>
      <c r="G10712" t="s">
        <v>89</v>
      </c>
    </row>
    <row r="10713" spans="1:7" x14ac:dyDescent="0.2">
      <c r="A10713">
        <v>3.6250485467499699E+17</v>
      </c>
      <c r="B10713" t="s">
        <v>20666</v>
      </c>
      <c r="C10713" t="s">
        <v>20667</v>
      </c>
      <c r="D10713" s="1">
        <v>41486.477627314816</v>
      </c>
      <c r="E10713">
        <v>81</v>
      </c>
      <c r="F10713">
        <v>41</v>
      </c>
      <c r="G10713" t="s">
        <v>89</v>
      </c>
    </row>
    <row r="10714" spans="1:7" x14ac:dyDescent="0.2">
      <c r="A10714">
        <v>3.6250496999319501E+17</v>
      </c>
      <c r="B10714" t="s">
        <v>20668</v>
      </c>
      <c r="C10714" t="s">
        <v>20669</v>
      </c>
      <c r="D10714" s="1">
        <v>41486.477939814817</v>
      </c>
      <c r="E10714">
        <v>92</v>
      </c>
      <c r="F10714">
        <v>48</v>
      </c>
      <c r="G10714" t="s">
        <v>89</v>
      </c>
    </row>
    <row r="10715" spans="1:7" x14ac:dyDescent="0.2">
      <c r="A10715">
        <v>3.6250669548791302E+17</v>
      </c>
      <c r="B10715" t="s">
        <v>20670</v>
      </c>
      <c r="C10715" t="s">
        <v>20671</v>
      </c>
      <c r="D10715" s="1">
        <v>41486.48269675926</v>
      </c>
      <c r="E10715">
        <v>1134</v>
      </c>
      <c r="F10715">
        <v>455</v>
      </c>
    </row>
    <row r="10716" spans="1:7" x14ac:dyDescent="0.2">
      <c r="A10716">
        <v>3.6253802369240198E+17</v>
      </c>
      <c r="B10716" t="s">
        <v>20672</v>
      </c>
      <c r="C10716" t="e">
        <f xml:space="preserve"> sgonzalez1964 Thanks Sonia.</f>
        <v>#NAME?</v>
      </c>
      <c r="D10716" s="1">
        <v>41486.569155092591</v>
      </c>
      <c r="E10716">
        <v>1</v>
      </c>
      <c r="F10716">
        <v>0</v>
      </c>
      <c r="G10716" t="s">
        <v>89</v>
      </c>
    </row>
    <row r="10717" spans="1:7" x14ac:dyDescent="0.2">
      <c r="A10717">
        <v>3.6254065261084602E+17</v>
      </c>
      <c r="B10717" t="s">
        <v>20673</v>
      </c>
      <c r="C10717" t="s">
        <v>20674</v>
      </c>
      <c r="D10717" s="1">
        <v>41486.57640046296</v>
      </c>
      <c r="E10717">
        <v>4</v>
      </c>
      <c r="F10717">
        <v>0</v>
      </c>
      <c r="G10717" t="s">
        <v>89</v>
      </c>
    </row>
    <row r="10718" spans="1:7" x14ac:dyDescent="0.2">
      <c r="A10718">
        <v>3.6254153187118598E+17</v>
      </c>
      <c r="B10718" t="s">
        <v>20675</v>
      </c>
      <c r="C10718" t="s">
        <v>20676</v>
      </c>
      <c r="D10718" s="1">
        <v>41486.578831018516</v>
      </c>
      <c r="E10718">
        <v>32</v>
      </c>
      <c r="F10718">
        <v>22</v>
      </c>
      <c r="G10718" t="s">
        <v>20677</v>
      </c>
    </row>
    <row r="10719" spans="1:7" x14ac:dyDescent="0.2">
      <c r="A10719">
        <v>3.6254428736954298E+17</v>
      </c>
      <c r="B10719" t="s">
        <v>20678</v>
      </c>
      <c r="C10719" t="s">
        <v>20679</v>
      </c>
      <c r="D10719" s="1">
        <v>41486.586435185185</v>
      </c>
      <c r="E10719">
        <v>17</v>
      </c>
      <c r="F10719">
        <v>15</v>
      </c>
      <c r="G10719" t="s">
        <v>89</v>
      </c>
    </row>
    <row r="10720" spans="1:7" x14ac:dyDescent="0.2">
      <c r="A10720">
        <v>3.62546247145504E+17</v>
      </c>
      <c r="B10720" t="s">
        <v>20680</v>
      </c>
      <c r="C10720" t="s">
        <v>20681</v>
      </c>
      <c r="D10720" s="1">
        <v>41486.591840277775</v>
      </c>
      <c r="E10720">
        <v>3</v>
      </c>
      <c r="F10720">
        <v>0</v>
      </c>
      <c r="G10720" t="s">
        <v>89</v>
      </c>
    </row>
    <row r="10721" spans="1:7" x14ac:dyDescent="0.2">
      <c r="A10721">
        <v>3.6254743748477299E+17</v>
      </c>
      <c r="B10721" t="s">
        <v>20682</v>
      </c>
      <c r="C10721" t="s">
        <v>20683</v>
      </c>
      <c r="D10721" s="1">
        <v>41486.595127314817</v>
      </c>
      <c r="E10721">
        <v>163</v>
      </c>
      <c r="F10721">
        <v>135</v>
      </c>
    </row>
    <row r="10722" spans="1:7" x14ac:dyDescent="0.2">
      <c r="A10722">
        <v>3.6255340987588102E+17</v>
      </c>
      <c r="B10722" t="s">
        <v>20684</v>
      </c>
      <c r="C10722" t="s">
        <v>20685</v>
      </c>
      <c r="D10722" s="1">
        <v>41486.611608796295</v>
      </c>
      <c r="E10722">
        <v>31</v>
      </c>
      <c r="F10722">
        <v>19</v>
      </c>
      <c r="G10722" t="s">
        <v>215</v>
      </c>
    </row>
    <row r="10723" spans="1:7" x14ac:dyDescent="0.2">
      <c r="A10723">
        <v>3.62553891650408E+17</v>
      </c>
      <c r="B10723" t="s">
        <v>20686</v>
      </c>
      <c r="C10723" t="e">
        <f>Based_Erc Thanks.Eric.</f>
        <v>#NAME?</v>
      </c>
      <c r="D10723" s="1">
        <v>41486.612939814811</v>
      </c>
      <c r="E10723">
        <v>19</v>
      </c>
      <c r="F10723">
        <v>16</v>
      </c>
      <c r="G10723" t="e">
        <f>Based_Erc</f>
        <v>#NAME?</v>
      </c>
    </row>
    <row r="10724" spans="1:7" x14ac:dyDescent="0.2">
      <c r="A10724">
        <v>3.6255422205251898E+17</v>
      </c>
      <c r="B10724" t="s">
        <v>20687</v>
      </c>
      <c r="C10724" t="s">
        <v>20688</v>
      </c>
      <c r="D10724" s="1">
        <v>41486.613854166666</v>
      </c>
      <c r="E10724">
        <v>14</v>
      </c>
      <c r="F10724">
        <v>4</v>
      </c>
      <c r="G10724" t="s">
        <v>215</v>
      </c>
    </row>
    <row r="10725" spans="1:7" x14ac:dyDescent="0.2">
      <c r="A10725">
        <v>3.6260524254783002E+17</v>
      </c>
      <c r="B10725" t="s">
        <v>20689</v>
      </c>
      <c r="C10725" t="s">
        <v>20690</v>
      </c>
      <c r="D10725" s="1">
        <v>41486.754641203705</v>
      </c>
      <c r="E10725">
        <v>33</v>
      </c>
      <c r="F10725">
        <v>27</v>
      </c>
      <c r="G10725" t="s">
        <v>89</v>
      </c>
    </row>
    <row r="10726" spans="1:7" x14ac:dyDescent="0.2">
      <c r="A10726">
        <v>3.6262432024310899E+17</v>
      </c>
      <c r="B10726" t="s">
        <v>20691</v>
      </c>
      <c r="C10726" t="s">
        <v>20692</v>
      </c>
      <c r="D10726" s="1">
        <v>41486.807280092595</v>
      </c>
      <c r="E10726">
        <v>13</v>
      </c>
      <c r="F10726">
        <v>7</v>
      </c>
      <c r="G10726" t="s">
        <v>215</v>
      </c>
    </row>
    <row r="10727" spans="1:7" x14ac:dyDescent="0.2">
      <c r="A10727">
        <v>3.6262774027439699E+17</v>
      </c>
      <c r="B10727" t="s">
        <v>20693</v>
      </c>
      <c r="C10727" t="s">
        <v>20694</v>
      </c>
      <c r="D10727" s="1">
        <v>41486.816724537035</v>
      </c>
      <c r="E10727">
        <v>50</v>
      </c>
      <c r="F10727">
        <v>32</v>
      </c>
      <c r="G10727" t="s">
        <v>215</v>
      </c>
    </row>
    <row r="10728" spans="1:7" x14ac:dyDescent="0.2">
      <c r="A10728">
        <v>3.6263560197715898E+17</v>
      </c>
      <c r="B10728" t="s">
        <v>20695</v>
      </c>
      <c r="C10728" t="s">
        <v>20696</v>
      </c>
      <c r="D10728" s="1">
        <v>41486.838414351849</v>
      </c>
      <c r="E10728">
        <v>14</v>
      </c>
      <c r="F10728">
        <v>3</v>
      </c>
      <c r="G10728" t="s">
        <v>215</v>
      </c>
    </row>
    <row r="10729" spans="1:7" x14ac:dyDescent="0.2">
      <c r="A10729">
        <v>3.6264565574900102E+17</v>
      </c>
      <c r="B10729" t="s">
        <v>20697</v>
      </c>
      <c r="C10729" t="s">
        <v>20698</v>
      </c>
      <c r="D10729" s="1">
        <v>41486.866157407407</v>
      </c>
      <c r="E10729">
        <v>134</v>
      </c>
      <c r="F10729">
        <v>95</v>
      </c>
      <c r="G10729" t="s">
        <v>89</v>
      </c>
    </row>
    <row r="10730" spans="1:7" x14ac:dyDescent="0.2">
      <c r="A10730">
        <v>3.6264622469377203E+17</v>
      </c>
      <c r="B10730" t="s">
        <v>20699</v>
      </c>
      <c r="C10730" t="s">
        <v>20700</v>
      </c>
      <c r="D10730" s="1">
        <v>41486.867731481485</v>
      </c>
      <c r="E10730">
        <v>21</v>
      </c>
      <c r="F10730">
        <v>12</v>
      </c>
      <c r="G10730" t="s">
        <v>89</v>
      </c>
    </row>
    <row r="10731" spans="1:7" x14ac:dyDescent="0.2">
      <c r="A10731">
        <v>3.6265502375216698E+17</v>
      </c>
      <c r="B10731" t="s">
        <v>20701</v>
      </c>
      <c r="C10731" t="e">
        <f xml:space="preserve"> Irene1969 have a great day.</f>
        <v>#NAME?</v>
      </c>
      <c r="D10731" s="1">
        <v>41486.892013888886</v>
      </c>
      <c r="E10731">
        <v>1</v>
      </c>
      <c r="F10731">
        <v>1</v>
      </c>
      <c r="G10731" t="s">
        <v>89</v>
      </c>
    </row>
    <row r="10732" spans="1:7" x14ac:dyDescent="0.2">
      <c r="A10732">
        <v>3.6265946823380102E+17</v>
      </c>
      <c r="B10732" t="s">
        <v>20702</v>
      </c>
      <c r="C10732" t="s">
        <v>20703</v>
      </c>
      <c r="D10732" s="1">
        <v>41486.904270833336</v>
      </c>
      <c r="E10732">
        <v>46</v>
      </c>
      <c r="F10732">
        <v>30</v>
      </c>
      <c r="G10732" t="s">
        <v>215</v>
      </c>
    </row>
    <row r="10733" spans="1:7" x14ac:dyDescent="0.2">
      <c r="A10733">
        <v>3.62660033646952E+17</v>
      </c>
      <c r="B10733" t="s">
        <v>20704</v>
      </c>
      <c r="C10733" t="s">
        <v>20705</v>
      </c>
      <c r="D10733" s="1">
        <v>41486.905833333331</v>
      </c>
      <c r="E10733">
        <v>193</v>
      </c>
      <c r="F10733">
        <v>222</v>
      </c>
    </row>
    <row r="10734" spans="1:7" x14ac:dyDescent="0.2">
      <c r="A10734">
        <v>3.6266314370660301E+17</v>
      </c>
      <c r="B10734" t="s">
        <v>20706</v>
      </c>
      <c r="C10734" t="s">
        <v>20707</v>
      </c>
      <c r="D10734" s="1">
        <v>41486.914421296293</v>
      </c>
      <c r="E10734">
        <v>430</v>
      </c>
      <c r="F10734">
        <v>248</v>
      </c>
    </row>
    <row r="10735" spans="1:7" x14ac:dyDescent="0.2">
      <c r="A10735">
        <v>3.6266394227690701E+17</v>
      </c>
      <c r="B10735" t="s">
        <v>20708</v>
      </c>
      <c r="C10735" t="s">
        <v>20709</v>
      </c>
      <c r="D10735" s="1">
        <v>41486.916620370372</v>
      </c>
      <c r="E10735">
        <v>2</v>
      </c>
      <c r="F10735">
        <v>1</v>
      </c>
      <c r="G10735" t="s">
        <v>215</v>
      </c>
    </row>
    <row r="10736" spans="1:7" x14ac:dyDescent="0.2">
      <c r="A10736">
        <v>3.6266459027172102E+17</v>
      </c>
      <c r="B10736" t="s">
        <v>20710</v>
      </c>
      <c r="C10736" t="s">
        <v>20711</v>
      </c>
      <c r="D10736" s="1">
        <v>41486.918402777781</v>
      </c>
      <c r="E10736">
        <v>2</v>
      </c>
      <c r="F10736">
        <v>1</v>
      </c>
      <c r="G10736" t="e">
        <f>_xlfn.SINGLE( _xlfn.SINGLE( _xlfn.SINGLE(Doral)))</f>
        <v>#NAME?</v>
      </c>
    </row>
    <row r="10737" spans="1:8" x14ac:dyDescent="0.2">
      <c r="A10737">
        <v>3.626649134722E+17</v>
      </c>
      <c r="B10737" t="s">
        <v>20712</v>
      </c>
      <c r="C10737" t="s">
        <v>20713</v>
      </c>
      <c r="D10737" s="1">
        <v>41486.919305555559</v>
      </c>
      <c r="E10737">
        <v>14</v>
      </c>
      <c r="F10737">
        <v>27</v>
      </c>
      <c r="G10737" t="s">
        <v>215</v>
      </c>
    </row>
    <row r="10738" spans="1:8" x14ac:dyDescent="0.2">
      <c r="A10738">
        <v>3.6266739326635597E+17</v>
      </c>
      <c r="B10738" t="s">
        <v>20714</v>
      </c>
      <c r="C10738" t="s">
        <v>20715</v>
      </c>
      <c r="D10738" s="1">
        <v>41486.926145833335</v>
      </c>
      <c r="E10738">
        <v>177</v>
      </c>
      <c r="F10738">
        <v>85</v>
      </c>
      <c r="G10738" t="s">
        <v>215</v>
      </c>
    </row>
    <row r="10739" spans="1:8" x14ac:dyDescent="0.2">
      <c r="A10739">
        <v>3.6267171524078701E+17</v>
      </c>
      <c r="B10739" t="s">
        <v>20716</v>
      </c>
      <c r="C10739" t="s">
        <v>20717</v>
      </c>
      <c r="D10739" s="1">
        <v>41486.938067129631</v>
      </c>
      <c r="E10739">
        <v>134</v>
      </c>
      <c r="F10739">
        <v>146</v>
      </c>
    </row>
    <row r="10740" spans="1:8" x14ac:dyDescent="0.2">
      <c r="A10740">
        <v>3.6271974808302298E+17</v>
      </c>
      <c r="B10740" t="s">
        <v>20718</v>
      </c>
      <c r="C10740" t="s">
        <v>20719</v>
      </c>
      <c r="D10740" s="1">
        <v>41487.070613425924</v>
      </c>
      <c r="E10740">
        <v>22</v>
      </c>
      <c r="F10740">
        <v>14</v>
      </c>
      <c r="G10740" t="s">
        <v>215</v>
      </c>
    </row>
    <row r="10741" spans="1:8" x14ac:dyDescent="0.2">
      <c r="A10741">
        <v>3.62816662443008E+17</v>
      </c>
      <c r="B10741" t="s">
        <v>20720</v>
      </c>
      <c r="C10741" t="s">
        <v>20721</v>
      </c>
      <c r="D10741" s="1">
        <v>41487.338043981479</v>
      </c>
      <c r="E10741">
        <v>2</v>
      </c>
      <c r="F10741">
        <v>3</v>
      </c>
      <c r="G10741" t="s">
        <v>89</v>
      </c>
    </row>
    <row r="10742" spans="1:8" x14ac:dyDescent="0.2">
      <c r="A10742">
        <v>3.6281923479706803E+17</v>
      </c>
      <c r="B10742" t="s">
        <v>20722</v>
      </c>
      <c r="C10742" t="e">
        <f xml:space="preserve"> hugozepedatv Thank you.</f>
        <v>#NAME?</v>
      </c>
      <c r="D10742" s="1">
        <v>41487.345150462963</v>
      </c>
      <c r="E10742">
        <v>1</v>
      </c>
      <c r="F10742">
        <v>0</v>
      </c>
      <c r="G10742" t="s">
        <v>89</v>
      </c>
    </row>
    <row r="10743" spans="1:8" x14ac:dyDescent="0.2">
      <c r="A10743">
        <v>3.6282163384667699E+17</v>
      </c>
      <c r="B10743" t="s">
        <v>20723</v>
      </c>
      <c r="C10743" t="s">
        <v>20724</v>
      </c>
      <c r="D10743" s="1">
        <v>41487.351770833331</v>
      </c>
      <c r="E10743">
        <v>3</v>
      </c>
      <c r="F10743">
        <v>4</v>
      </c>
      <c r="G10743" t="s">
        <v>89</v>
      </c>
    </row>
    <row r="10744" spans="1:8" x14ac:dyDescent="0.2">
      <c r="A10744">
        <v>3.6282179366644102E+17</v>
      </c>
      <c r="B10744" t="s">
        <v>20725</v>
      </c>
      <c r="C10744" t="e">
        <f>An3T Thanks.</f>
        <v>#NAME?</v>
      </c>
      <c r="D10744" s="1">
        <v>41487.352210648147</v>
      </c>
      <c r="E10744">
        <v>1</v>
      </c>
      <c r="F10744">
        <v>0</v>
      </c>
      <c r="G10744" t="e">
        <f>An3T</f>
        <v>#NAME?</v>
      </c>
    </row>
    <row r="10745" spans="1:8" x14ac:dyDescent="0.2">
      <c r="A10745">
        <v>3.6282263391555098E+17</v>
      </c>
      <c r="B10745" t="s">
        <v>20726</v>
      </c>
      <c r="C10745" t="s">
        <v>20727</v>
      </c>
      <c r="D10745" s="1">
        <v>41487.354525462964</v>
      </c>
      <c r="E10745">
        <v>10</v>
      </c>
      <c r="F10745">
        <v>6</v>
      </c>
      <c r="G10745" t="s">
        <v>215</v>
      </c>
    </row>
    <row r="10746" spans="1:8" x14ac:dyDescent="0.2">
      <c r="A10746">
        <v>3.6282393209459002E+17</v>
      </c>
      <c r="B10746" t="s">
        <v>20728</v>
      </c>
      <c r="C10746" t="s">
        <v>20729</v>
      </c>
      <c r="D10746" s="1">
        <v>41487.358113425929</v>
      </c>
      <c r="E10746">
        <v>1</v>
      </c>
      <c r="F10746">
        <v>0</v>
      </c>
      <c r="G10746" t="s">
        <v>89</v>
      </c>
    </row>
    <row r="10747" spans="1:8" x14ac:dyDescent="0.2">
      <c r="A10747">
        <v>3.6282789785973901E+17</v>
      </c>
      <c r="B10747" t="s">
        <v>20730</v>
      </c>
      <c r="C10747" t="s">
        <v>20731</v>
      </c>
      <c r="D10747" s="1">
        <v>41487.369050925925</v>
      </c>
      <c r="E10747">
        <v>48</v>
      </c>
      <c r="F10747">
        <v>42</v>
      </c>
      <c r="G10747" t="s">
        <v>215</v>
      </c>
    </row>
    <row r="10748" spans="1:8" x14ac:dyDescent="0.2">
      <c r="A10748">
        <v>3.6283695812641101E+17</v>
      </c>
      <c r="B10748" t="s">
        <v>20732</v>
      </c>
      <c r="C10748" t="s">
        <v>20733</v>
      </c>
      <c r="D10748" s="1">
        <v>41487.394050925926</v>
      </c>
      <c r="E10748">
        <v>17</v>
      </c>
      <c r="F10748">
        <v>8</v>
      </c>
      <c r="G10748" t="s">
        <v>215</v>
      </c>
    </row>
    <row r="10749" spans="1:8" x14ac:dyDescent="0.2">
      <c r="A10749">
        <v>3.62884519168192E+17</v>
      </c>
      <c r="B10749" t="s">
        <v>20734</v>
      </c>
      <c r="C10749" t="e">
        <f xml:space="preserve"> ccalder0811 Thank you.</f>
        <v>#NAME?</v>
      </c>
      <c r="D10749" s="1">
        <v>41487.525300925925</v>
      </c>
      <c r="E10749">
        <v>0</v>
      </c>
      <c r="F10749">
        <v>0</v>
      </c>
      <c r="G10749" t="s">
        <v>89</v>
      </c>
    </row>
    <row r="10750" spans="1:8" x14ac:dyDescent="0.2">
      <c r="A10750">
        <v>3.6288475884331002E+17</v>
      </c>
      <c r="B10750" t="s">
        <v>20735</v>
      </c>
      <c r="C10750" t="s">
        <v>20736</v>
      </c>
      <c r="D10750" s="1">
        <v>41487.525960648149</v>
      </c>
      <c r="E10750">
        <v>3</v>
      </c>
      <c r="F10750">
        <v>0</v>
      </c>
      <c r="G10750" t="s">
        <v>89</v>
      </c>
    </row>
    <row r="10751" spans="1:8" x14ac:dyDescent="0.2">
      <c r="A10751">
        <v>3.6288569429053402E+17</v>
      </c>
      <c r="B10751" t="s">
        <v>20737</v>
      </c>
      <c r="C10751" t="s">
        <v>20738</v>
      </c>
      <c r="D10751" s="1">
        <v>41487.528541666667</v>
      </c>
      <c r="E10751">
        <v>4</v>
      </c>
      <c r="F10751">
        <v>1</v>
      </c>
      <c r="G10751" t="s">
        <v>89</v>
      </c>
    </row>
    <row r="10752" spans="1:8" x14ac:dyDescent="0.2">
      <c r="A10752">
        <v>3.6288710520826598E+17</v>
      </c>
      <c r="B10752" t="s">
        <v>20739</v>
      </c>
      <c r="C10752" t="s">
        <v>20740</v>
      </c>
      <c r="D10752" s="1">
        <v>41487.532430555555</v>
      </c>
      <c r="E10752">
        <v>33</v>
      </c>
      <c r="F10752">
        <v>25</v>
      </c>
      <c r="G10752" t="s">
        <v>20741</v>
      </c>
      <c r="H10752" t="s">
        <v>390</v>
      </c>
    </row>
    <row r="10753" spans="1:8" x14ac:dyDescent="0.2">
      <c r="A10753">
        <v>3.6290438507384397E+17</v>
      </c>
      <c r="B10753" t="s">
        <v>20742</v>
      </c>
      <c r="C10753" t="s">
        <v>20743</v>
      </c>
      <c r="D10753" s="1">
        <v>41487.58011574074</v>
      </c>
      <c r="E10753">
        <v>5</v>
      </c>
      <c r="F10753">
        <v>2</v>
      </c>
      <c r="G10753" t="s">
        <v>89</v>
      </c>
    </row>
    <row r="10754" spans="1:8" x14ac:dyDescent="0.2">
      <c r="A10754">
        <v>3.6290488003526598E+17</v>
      </c>
      <c r="B10754" t="s">
        <v>20744</v>
      </c>
      <c r="C10754" t="s">
        <v>20745</v>
      </c>
      <c r="D10754" s="1">
        <v>41487.58148148148</v>
      </c>
      <c r="E10754">
        <v>42</v>
      </c>
      <c r="F10754">
        <v>36</v>
      </c>
      <c r="G10754" t="s">
        <v>215</v>
      </c>
    </row>
    <row r="10755" spans="1:8" x14ac:dyDescent="0.2">
      <c r="A10755">
        <v>3.6290897563053197E+17</v>
      </c>
      <c r="B10755" t="s">
        <v>20746</v>
      </c>
      <c r="C10755" t="s">
        <v>20747</v>
      </c>
      <c r="D10755" s="1">
        <v>41487.592777777776</v>
      </c>
      <c r="E10755">
        <v>415</v>
      </c>
      <c r="F10755">
        <v>217</v>
      </c>
      <c r="G10755" t="s">
        <v>89</v>
      </c>
    </row>
    <row r="10756" spans="1:8" x14ac:dyDescent="0.2">
      <c r="A10756">
        <v>3.6290936867456602E+17</v>
      </c>
      <c r="B10756" t="s">
        <v>20748</v>
      </c>
      <c r="C10756" t="s">
        <v>20749</v>
      </c>
      <c r="D10756" s="1">
        <v>41487.593865740739</v>
      </c>
      <c r="E10756">
        <v>33</v>
      </c>
      <c r="F10756">
        <v>25</v>
      </c>
      <c r="G10756" t="s">
        <v>215</v>
      </c>
    </row>
    <row r="10757" spans="1:8" x14ac:dyDescent="0.2">
      <c r="A10757">
        <v>3.6290969183309402E+17</v>
      </c>
      <c r="B10757" t="s">
        <v>20750</v>
      </c>
      <c r="C10757" t="s">
        <v>20751</v>
      </c>
      <c r="D10757" s="1">
        <v>41487.594756944447</v>
      </c>
      <c r="E10757">
        <v>42</v>
      </c>
      <c r="F10757">
        <v>25</v>
      </c>
      <c r="G10757" t="s">
        <v>576</v>
      </c>
      <c r="H10757" t="s">
        <v>390</v>
      </c>
    </row>
    <row r="10758" spans="1:8" x14ac:dyDescent="0.2">
      <c r="A10758">
        <v>3.6291199814704698E+17</v>
      </c>
      <c r="B10758" t="s">
        <v>20752</v>
      </c>
      <c r="C10758" t="s">
        <v>20753</v>
      </c>
      <c r="D10758" s="1">
        <v>41487.601122685184</v>
      </c>
      <c r="E10758">
        <v>162</v>
      </c>
      <c r="F10758">
        <v>112</v>
      </c>
    </row>
    <row r="10759" spans="1:8" x14ac:dyDescent="0.2">
      <c r="A10759">
        <v>3.6293936184047603E+17</v>
      </c>
      <c r="B10759" t="s">
        <v>20754</v>
      </c>
      <c r="C10759" t="s">
        <v>20755</v>
      </c>
      <c r="D10759" s="1">
        <v>41487.676631944443</v>
      </c>
      <c r="E10759">
        <v>386</v>
      </c>
      <c r="F10759">
        <v>182</v>
      </c>
    </row>
    <row r="10760" spans="1:8" x14ac:dyDescent="0.2">
      <c r="A10760">
        <v>3.6294261641904499E+17</v>
      </c>
      <c r="B10760" t="s">
        <v>20756</v>
      </c>
      <c r="C10760" t="s">
        <v>20757</v>
      </c>
      <c r="D10760" s="1">
        <v>41487.685613425929</v>
      </c>
      <c r="E10760">
        <v>9</v>
      </c>
      <c r="F10760">
        <v>18</v>
      </c>
      <c r="G10760" t="s">
        <v>89</v>
      </c>
    </row>
    <row r="10761" spans="1:8" x14ac:dyDescent="0.2">
      <c r="A10761">
        <v>3.6294474961689299E+17</v>
      </c>
      <c r="B10761" t="s">
        <v>20758</v>
      </c>
      <c r="C10761" t="s">
        <v>20759</v>
      </c>
      <c r="D10761" s="1">
        <v>41487.691504629627</v>
      </c>
      <c r="E10761">
        <v>320</v>
      </c>
      <c r="F10761">
        <v>201</v>
      </c>
      <c r="G10761" t="s">
        <v>89</v>
      </c>
      <c r="H10761" t="s">
        <v>390</v>
      </c>
    </row>
    <row r="10762" spans="1:8" x14ac:dyDescent="0.2">
      <c r="A10762">
        <v>3.62969125095608E+17</v>
      </c>
      <c r="B10762" t="s">
        <v>20760</v>
      </c>
      <c r="C10762" t="s">
        <v>20761</v>
      </c>
      <c r="D10762" s="1">
        <v>41487.758761574078</v>
      </c>
      <c r="E10762">
        <v>116</v>
      </c>
      <c r="F10762">
        <v>105</v>
      </c>
      <c r="H10762" t="s">
        <v>616</v>
      </c>
    </row>
    <row r="10763" spans="1:8" x14ac:dyDescent="0.2">
      <c r="A10763">
        <v>3.6298302550979699E+17</v>
      </c>
      <c r="B10763" t="s">
        <v>20762</v>
      </c>
      <c r="C10763" t="s">
        <v>20763</v>
      </c>
      <c r="D10763" s="1">
        <v>41487.797118055554</v>
      </c>
      <c r="E10763">
        <v>38</v>
      </c>
      <c r="F10763">
        <v>27</v>
      </c>
      <c r="G10763" t="s">
        <v>89</v>
      </c>
    </row>
    <row r="10764" spans="1:8" x14ac:dyDescent="0.2">
      <c r="A10764">
        <v>3.6298850892054502E+17</v>
      </c>
      <c r="B10764" t="s">
        <v>20764</v>
      </c>
      <c r="C10764" t="s">
        <v>20765</v>
      </c>
      <c r="D10764" s="1">
        <v>41487.812256944446</v>
      </c>
      <c r="E10764">
        <v>10</v>
      </c>
      <c r="F10764">
        <v>13</v>
      </c>
      <c r="G10764" t="s">
        <v>215</v>
      </c>
    </row>
    <row r="10765" spans="1:8" x14ac:dyDescent="0.2">
      <c r="A10765">
        <v>3.6298912223264698E+17</v>
      </c>
      <c r="B10765" t="s">
        <v>20766</v>
      </c>
      <c r="C10765" t="s">
        <v>20767</v>
      </c>
      <c r="D10765" s="1">
        <v>41487.813946759263</v>
      </c>
      <c r="E10765">
        <v>44</v>
      </c>
      <c r="F10765">
        <v>37</v>
      </c>
      <c r="G10765" t="s">
        <v>215</v>
      </c>
    </row>
    <row r="10766" spans="1:8" x14ac:dyDescent="0.2">
      <c r="A10766">
        <v>3.6298971557986701E+17</v>
      </c>
      <c r="B10766" t="s">
        <v>20768</v>
      </c>
      <c r="C10766" t="s">
        <v>20769</v>
      </c>
      <c r="D10766" s="1">
        <v>41487.815578703703</v>
      </c>
      <c r="E10766">
        <v>17</v>
      </c>
      <c r="F10766">
        <v>50</v>
      </c>
      <c r="G10766" t="s">
        <v>20770</v>
      </c>
    </row>
    <row r="10767" spans="1:8" x14ac:dyDescent="0.2">
      <c r="A10767">
        <v>3.6299098602617203E+17</v>
      </c>
      <c r="B10767" t="s">
        <v>20771</v>
      </c>
      <c r="C10767" t="s">
        <v>20772</v>
      </c>
      <c r="D10767" s="1">
        <v>41487.819085648145</v>
      </c>
      <c r="E10767">
        <v>21</v>
      </c>
      <c r="F10767">
        <v>10</v>
      </c>
      <c r="G10767" t="s">
        <v>215</v>
      </c>
    </row>
    <row r="10768" spans="1:8" x14ac:dyDescent="0.2">
      <c r="A10768">
        <v>3.6299985831709901E+17</v>
      </c>
      <c r="B10768" t="s">
        <v>20773</v>
      </c>
      <c r="C10768" t="s">
        <v>20774</v>
      </c>
      <c r="D10768" s="1">
        <v>41487.843576388892</v>
      </c>
      <c r="E10768">
        <v>32</v>
      </c>
      <c r="F10768">
        <v>18</v>
      </c>
    </row>
    <row r="10769" spans="1:8" x14ac:dyDescent="0.2">
      <c r="A10769">
        <v>3.6300811458222797E+17</v>
      </c>
      <c r="B10769" t="s">
        <v>20775</v>
      </c>
      <c r="C10769" t="s">
        <v>20776</v>
      </c>
      <c r="D10769" s="1">
        <v>41487.866354166668</v>
      </c>
      <c r="E10769">
        <v>333</v>
      </c>
      <c r="F10769">
        <v>145</v>
      </c>
    </row>
    <row r="10770" spans="1:8" x14ac:dyDescent="0.2">
      <c r="A10770">
        <v>3.6300852451672397E+17</v>
      </c>
      <c r="B10770" t="s">
        <v>20777</v>
      </c>
      <c r="C10770" t="s">
        <v>20778</v>
      </c>
      <c r="D10770" s="1">
        <v>41487.867488425924</v>
      </c>
      <c r="E10770">
        <v>559</v>
      </c>
      <c r="F10770">
        <v>536</v>
      </c>
    </row>
    <row r="10771" spans="1:8" x14ac:dyDescent="0.2">
      <c r="A10771">
        <v>3.6302294903855898E+17</v>
      </c>
      <c r="B10771" t="s">
        <v>20779</v>
      </c>
      <c r="C10771" t="s">
        <v>20780</v>
      </c>
      <c r="D10771" s="1">
        <v>41487.90729166667</v>
      </c>
      <c r="E10771">
        <v>71</v>
      </c>
      <c r="F10771">
        <v>47</v>
      </c>
      <c r="G10771" t="s">
        <v>215</v>
      </c>
    </row>
    <row r="10772" spans="1:8" x14ac:dyDescent="0.2">
      <c r="A10772">
        <v>3.6302312399976E+17</v>
      </c>
      <c r="B10772" t="s">
        <v>20781</v>
      </c>
      <c r="C10772" t="s">
        <v>20782</v>
      </c>
      <c r="D10772" s="1">
        <v>41487.907777777778</v>
      </c>
      <c r="E10772">
        <v>195</v>
      </c>
      <c r="F10772">
        <v>160</v>
      </c>
      <c r="G10772" t="s">
        <v>89</v>
      </c>
    </row>
    <row r="10773" spans="1:8" x14ac:dyDescent="0.2">
      <c r="A10773">
        <v>3.6303792493520397E+17</v>
      </c>
      <c r="B10773" t="s">
        <v>20783</v>
      </c>
      <c r="C10773" t="s">
        <v>20784</v>
      </c>
      <c r="D10773" s="1">
        <v>41487.948611111111</v>
      </c>
      <c r="E10773">
        <v>311</v>
      </c>
      <c r="F10773">
        <v>186</v>
      </c>
    </row>
    <row r="10774" spans="1:8" x14ac:dyDescent="0.2">
      <c r="A10774">
        <v>3.6303858673347699E+17</v>
      </c>
      <c r="B10774" t="s">
        <v>20785</v>
      </c>
      <c r="C10774" t="s">
        <v>20786</v>
      </c>
      <c r="D10774" s="1">
        <v>41487.950439814813</v>
      </c>
      <c r="E10774">
        <v>5</v>
      </c>
      <c r="F10774">
        <v>8</v>
      </c>
      <c r="G10774" t="s">
        <v>215</v>
      </c>
      <c r="H10774" t="s">
        <v>390</v>
      </c>
    </row>
    <row r="10775" spans="1:8" x14ac:dyDescent="0.2">
      <c r="A10775">
        <v>3.63040727996968E+17</v>
      </c>
      <c r="B10775" t="s">
        <v>20787</v>
      </c>
      <c r="C10775" t="s">
        <v>20788</v>
      </c>
      <c r="D10775" s="1">
        <v>41487.956354166665</v>
      </c>
      <c r="E10775">
        <v>604</v>
      </c>
      <c r="F10775">
        <v>450</v>
      </c>
    </row>
    <row r="10776" spans="1:8" x14ac:dyDescent="0.2">
      <c r="A10776">
        <v>3.6304553883010598E+17</v>
      </c>
      <c r="B10776" t="s">
        <v>20789</v>
      </c>
      <c r="C10776" t="s">
        <v>20790</v>
      </c>
      <c r="D10776" s="1">
        <v>41487.969629629632</v>
      </c>
      <c r="E10776">
        <v>55</v>
      </c>
      <c r="F10776">
        <v>34</v>
      </c>
    </row>
    <row r="10777" spans="1:8" x14ac:dyDescent="0.2">
      <c r="A10777">
        <v>3.6304556925557901E+17</v>
      </c>
      <c r="B10777" t="s">
        <v>20791</v>
      </c>
      <c r="C10777" t="s">
        <v>20792</v>
      </c>
      <c r="D10777" s="1">
        <v>41487.969710648147</v>
      </c>
      <c r="E10777">
        <v>44</v>
      </c>
      <c r="F10777">
        <v>18</v>
      </c>
    </row>
    <row r="10778" spans="1:8" x14ac:dyDescent="0.2">
      <c r="A10778">
        <v>3.6304565178689901E+17</v>
      </c>
      <c r="B10778" t="s">
        <v>20793</v>
      </c>
      <c r="C10778" t="s">
        <v>20794</v>
      </c>
      <c r="D10778" s="1">
        <v>41487.969942129632</v>
      </c>
      <c r="E10778">
        <v>22</v>
      </c>
      <c r="F10778">
        <v>19</v>
      </c>
    </row>
    <row r="10779" spans="1:8" x14ac:dyDescent="0.2">
      <c r="A10779">
        <v>3.63046556171112E+17</v>
      </c>
      <c r="B10779" t="s">
        <v>20795</v>
      </c>
      <c r="C10779" t="e">
        <f xml:space="preserve"> CompaqSstring3 Perhaps.</f>
        <v>#NAME?</v>
      </c>
      <c r="D10779" s="1">
        <v>41487.972430555557</v>
      </c>
      <c r="E10779">
        <v>24</v>
      </c>
      <c r="F10779">
        <v>71</v>
      </c>
      <c r="G10779" t="s">
        <v>89</v>
      </c>
    </row>
    <row r="10780" spans="1:8" x14ac:dyDescent="0.2">
      <c r="A10780">
        <v>3.6304725426688397E+17</v>
      </c>
      <c r="B10780" t="s">
        <v>20796</v>
      </c>
      <c r="C10780" t="e">
        <f xml:space="preserve"> Nick_Botha Thank you.</f>
        <v>#NAME?</v>
      </c>
      <c r="D10780" s="1">
        <v>41487.974363425928</v>
      </c>
      <c r="E10780">
        <v>2</v>
      </c>
      <c r="F10780">
        <v>0</v>
      </c>
      <c r="G10780" t="s">
        <v>89</v>
      </c>
    </row>
    <row r="10781" spans="1:8" x14ac:dyDescent="0.2">
      <c r="A10781">
        <v>3.63050093680664E+17</v>
      </c>
      <c r="B10781" t="s">
        <v>20797</v>
      </c>
      <c r="C10781" t="s">
        <v>20798</v>
      </c>
      <c r="D10781" s="1">
        <v>41487.982199074075</v>
      </c>
      <c r="E10781">
        <v>19</v>
      </c>
      <c r="F10781">
        <v>15</v>
      </c>
      <c r="G10781" t="s">
        <v>89</v>
      </c>
    </row>
    <row r="10782" spans="1:8" x14ac:dyDescent="0.2">
      <c r="A10782">
        <v>3.63084842214232E+17</v>
      </c>
      <c r="B10782" t="s">
        <v>20799</v>
      </c>
      <c r="C10782" t="s">
        <v>20800</v>
      </c>
      <c r="D10782" s="1">
        <v>41488.0780787037</v>
      </c>
      <c r="E10782">
        <v>17</v>
      </c>
      <c r="F10782">
        <v>7</v>
      </c>
      <c r="G10782" t="s">
        <v>576</v>
      </c>
    </row>
    <row r="10783" spans="1:8" x14ac:dyDescent="0.2">
      <c r="A10783">
        <v>3.63136400155504E+17</v>
      </c>
      <c r="B10783" t="s">
        <v>20801</v>
      </c>
      <c r="C10783" t="s">
        <v>20802</v>
      </c>
      <c r="D10783" s="1">
        <v>41488.220358796294</v>
      </c>
      <c r="E10783">
        <v>2</v>
      </c>
      <c r="F10783">
        <v>0</v>
      </c>
      <c r="G10783" t="e">
        <f>JGrant_Realtor</f>
        <v>#NAME?</v>
      </c>
    </row>
    <row r="10784" spans="1:8" x14ac:dyDescent="0.2">
      <c r="A10784">
        <v>3.6313758863251802E+17</v>
      </c>
      <c r="B10784" t="s">
        <v>20803</v>
      </c>
      <c r="C10784" t="s">
        <v>20804</v>
      </c>
      <c r="D10784" s="1">
        <v>41488.223634259259</v>
      </c>
      <c r="E10784">
        <v>29</v>
      </c>
      <c r="F10784">
        <v>31</v>
      </c>
      <c r="G10784" t="s">
        <v>487</v>
      </c>
    </row>
    <row r="10785" spans="1:8" x14ac:dyDescent="0.2">
      <c r="A10785">
        <v>3.6313877243707302E+17</v>
      </c>
      <c r="B10785" t="s">
        <v>20805</v>
      </c>
      <c r="C10785" t="s">
        <v>20806</v>
      </c>
      <c r="D10785" s="1">
        <v>41488.226898148147</v>
      </c>
      <c r="E10785">
        <v>97</v>
      </c>
      <c r="F10785">
        <v>97</v>
      </c>
      <c r="G10785" t="s">
        <v>20807</v>
      </c>
    </row>
    <row r="10786" spans="1:8" x14ac:dyDescent="0.2">
      <c r="A10786">
        <v>3.63139950029848E+17</v>
      </c>
      <c r="B10786" t="s">
        <v>20808</v>
      </c>
      <c r="C10786" t="s">
        <v>20809</v>
      </c>
      <c r="D10786" s="1">
        <v>41488.230150462965</v>
      </c>
      <c r="E10786">
        <v>14</v>
      </c>
      <c r="F10786">
        <v>17</v>
      </c>
      <c r="G10786" t="s">
        <v>215</v>
      </c>
    </row>
    <row r="10787" spans="1:8" x14ac:dyDescent="0.2">
      <c r="A10787">
        <v>3.6314032204783603E+17</v>
      </c>
      <c r="B10787" t="s">
        <v>20810</v>
      </c>
      <c r="C10787" t="s">
        <v>20811</v>
      </c>
      <c r="D10787" s="1">
        <v>41488.231180555558</v>
      </c>
      <c r="E10787">
        <v>19</v>
      </c>
      <c r="F10787">
        <v>14</v>
      </c>
      <c r="G10787" t="e">
        <f>_xlfn.SINGLE( _xlfn.SINGLE( _xlfn.SINGLE(anthonyolgin)))</f>
        <v>#NAME?</v>
      </c>
    </row>
    <row r="10788" spans="1:8" x14ac:dyDescent="0.2">
      <c r="A10788">
        <v>3.6314128200617498E+17</v>
      </c>
      <c r="B10788" t="s">
        <v>20812</v>
      </c>
      <c r="C10788" t="s">
        <v>20813</v>
      </c>
      <c r="D10788" s="1">
        <v>41488.233831018515</v>
      </c>
      <c r="E10788">
        <v>43</v>
      </c>
      <c r="F10788">
        <v>88</v>
      </c>
      <c r="G10788" t="s">
        <v>215</v>
      </c>
    </row>
    <row r="10789" spans="1:8" x14ac:dyDescent="0.2">
      <c r="A10789">
        <v>3.6314201369871898E+17</v>
      </c>
      <c r="B10789" t="s">
        <v>20814</v>
      </c>
      <c r="C10789" t="s">
        <v>20815</v>
      </c>
      <c r="D10789" s="1">
        <v>41488.235844907409</v>
      </c>
      <c r="E10789">
        <v>22</v>
      </c>
      <c r="F10789">
        <v>10</v>
      </c>
      <c r="G10789" t="e">
        <f>_xlfn.SINGLE( _xlfn.SINGLE( _xlfn.SINGLE(anthonyolgin)))</f>
        <v>#NAME?</v>
      </c>
    </row>
    <row r="10790" spans="1:8" x14ac:dyDescent="0.2">
      <c r="A10790">
        <v>3.6314243032730803E+17</v>
      </c>
      <c r="B10790" t="s">
        <v>20816</v>
      </c>
      <c r="C10790" t="s">
        <v>20817</v>
      </c>
      <c r="D10790" s="1">
        <v>41488.236990740741</v>
      </c>
      <c r="E10790">
        <v>62</v>
      </c>
      <c r="F10790">
        <v>59</v>
      </c>
      <c r="G10790" t="s">
        <v>20818</v>
      </c>
    </row>
    <row r="10791" spans="1:8" x14ac:dyDescent="0.2">
      <c r="A10791">
        <v>3.6314447996165702E+17</v>
      </c>
      <c r="B10791" t="s">
        <v>20819</v>
      </c>
      <c r="C10791" t="s">
        <v>20820</v>
      </c>
      <c r="D10791" s="1">
        <v>41488.242650462962</v>
      </c>
      <c r="E10791">
        <v>495</v>
      </c>
      <c r="F10791">
        <v>368</v>
      </c>
    </row>
    <row r="10792" spans="1:8" x14ac:dyDescent="0.2">
      <c r="A10792">
        <v>3.6314566881615802E+17</v>
      </c>
      <c r="B10792" t="s">
        <v>20821</v>
      </c>
      <c r="C10792" t="s">
        <v>20822</v>
      </c>
      <c r="D10792" s="1">
        <v>41488.245937500003</v>
      </c>
      <c r="E10792">
        <v>27</v>
      </c>
      <c r="F10792">
        <v>18</v>
      </c>
      <c r="G10792" t="s">
        <v>215</v>
      </c>
    </row>
    <row r="10793" spans="1:8" x14ac:dyDescent="0.2">
      <c r="A10793">
        <v>3.6322642365985901E+17</v>
      </c>
      <c r="B10793" t="s">
        <v>20823</v>
      </c>
      <c r="C10793" t="s">
        <v>20824</v>
      </c>
      <c r="D10793" s="1">
        <v>41488.468773148146</v>
      </c>
      <c r="E10793">
        <v>2</v>
      </c>
      <c r="F10793">
        <v>1</v>
      </c>
      <c r="G10793" t="e">
        <f>eboy12318</f>
        <v>#NAME?</v>
      </c>
    </row>
    <row r="10794" spans="1:8" x14ac:dyDescent="0.2">
      <c r="A10794">
        <v>3.6328487536257402E+17</v>
      </c>
      <c r="B10794" t="s">
        <v>20825</v>
      </c>
      <c r="C10794" t="e">
        <f xml:space="preserve"> lcamp34 Thanks.</f>
        <v>#NAME?</v>
      </c>
      <c r="D10794" s="1">
        <v>41488.630069444444</v>
      </c>
      <c r="E10794">
        <v>3</v>
      </c>
      <c r="F10794">
        <v>3</v>
      </c>
      <c r="G10794" t="s">
        <v>89</v>
      </c>
    </row>
    <row r="10795" spans="1:8" x14ac:dyDescent="0.2">
      <c r="A10795">
        <v>3.6328497998568602E+17</v>
      </c>
      <c r="B10795" t="s">
        <v>20826</v>
      </c>
      <c r="C10795" t="s">
        <v>20827</v>
      </c>
      <c r="D10795" s="1">
        <v>41488.630358796298</v>
      </c>
      <c r="E10795">
        <v>11</v>
      </c>
      <c r="F10795">
        <v>6</v>
      </c>
      <c r="G10795" t="s">
        <v>215</v>
      </c>
      <c r="H10795" t="s">
        <v>616</v>
      </c>
    </row>
    <row r="10796" spans="1:8" x14ac:dyDescent="0.2">
      <c r="A10796">
        <v>3.6328923016203002E+17</v>
      </c>
      <c r="B10796" t="s">
        <v>20828</v>
      </c>
      <c r="C10796" t="s">
        <v>20829</v>
      </c>
      <c r="D10796" s="1">
        <v>41488.642083333332</v>
      </c>
      <c r="E10796">
        <v>0</v>
      </c>
      <c r="F10796">
        <v>0</v>
      </c>
      <c r="G10796" t="s">
        <v>89</v>
      </c>
    </row>
    <row r="10797" spans="1:8" x14ac:dyDescent="0.2">
      <c r="A10797">
        <v>3.6329259668616301E+17</v>
      </c>
      <c r="B10797" t="s">
        <v>20830</v>
      </c>
      <c r="C10797" t="s">
        <v>20831</v>
      </c>
      <c r="D10797" s="1">
        <v>41488.651377314818</v>
      </c>
      <c r="E10797">
        <v>546</v>
      </c>
      <c r="F10797">
        <v>303</v>
      </c>
    </row>
    <row r="10798" spans="1:8" x14ac:dyDescent="0.2">
      <c r="A10798">
        <v>3.6329965375363398E+17</v>
      </c>
      <c r="B10798" t="s">
        <v>20832</v>
      </c>
      <c r="C10798" t="s">
        <v>20833</v>
      </c>
      <c r="D10798" s="1">
        <v>41488.670844907407</v>
      </c>
      <c r="E10798">
        <v>4</v>
      </c>
      <c r="F10798">
        <v>1</v>
      </c>
      <c r="G10798" t="s">
        <v>215</v>
      </c>
    </row>
    <row r="10799" spans="1:8" x14ac:dyDescent="0.2">
      <c r="A10799">
        <v>3.6330012398545299E+17</v>
      </c>
      <c r="B10799" t="s">
        <v>20834</v>
      </c>
      <c r="C10799" t="s">
        <v>20835</v>
      </c>
      <c r="D10799" s="1">
        <v>41488.672152777777</v>
      </c>
      <c r="E10799">
        <v>3</v>
      </c>
      <c r="F10799">
        <v>0</v>
      </c>
      <c r="G10799" t="s">
        <v>215</v>
      </c>
    </row>
    <row r="10800" spans="1:8" x14ac:dyDescent="0.2">
      <c r="A10800">
        <v>3.6331224474807002E+17</v>
      </c>
      <c r="B10800" t="s">
        <v>20836</v>
      </c>
      <c r="C10800" t="s">
        <v>20837</v>
      </c>
      <c r="D10800" s="1">
        <v>41488.705590277779</v>
      </c>
      <c r="E10800">
        <v>20</v>
      </c>
      <c r="F10800">
        <v>7</v>
      </c>
      <c r="G10800" t="s">
        <v>89</v>
      </c>
    </row>
    <row r="10801" spans="1:8" x14ac:dyDescent="0.2">
      <c r="A10801">
        <v>3.6332318115666298E+17</v>
      </c>
      <c r="B10801" t="s">
        <v>20838</v>
      </c>
      <c r="C10801" t="s">
        <v>20839</v>
      </c>
      <c r="D10801" s="1">
        <v>41488.735775462963</v>
      </c>
      <c r="E10801">
        <v>280</v>
      </c>
      <c r="F10801">
        <v>208</v>
      </c>
    </row>
    <row r="10802" spans="1:8" x14ac:dyDescent="0.2">
      <c r="A10802">
        <v>3.63341175727456E+17</v>
      </c>
      <c r="B10802" t="s">
        <v>20840</v>
      </c>
      <c r="C10802" t="s">
        <v>20841</v>
      </c>
      <c r="D10802" s="1">
        <v>41488.785428240742</v>
      </c>
      <c r="E10802">
        <v>423</v>
      </c>
      <c r="F10802">
        <v>147</v>
      </c>
    </row>
    <row r="10803" spans="1:8" x14ac:dyDescent="0.2">
      <c r="A10803">
        <v>3.6334603460216E+17</v>
      </c>
      <c r="B10803" t="s">
        <v>20842</v>
      </c>
      <c r="C10803" t="s">
        <v>20843</v>
      </c>
      <c r="D10803" s="1">
        <v>41488.798831018517</v>
      </c>
      <c r="E10803">
        <v>1117</v>
      </c>
      <c r="F10803">
        <v>266</v>
      </c>
    </row>
    <row r="10804" spans="1:8" x14ac:dyDescent="0.2">
      <c r="A10804">
        <v>3.6335837815780499E+17</v>
      </c>
      <c r="B10804" t="s">
        <v>20844</v>
      </c>
      <c r="C10804" t="s">
        <v>20845</v>
      </c>
      <c r="D10804" s="1">
        <v>41488.83289351852</v>
      </c>
      <c r="E10804">
        <v>189</v>
      </c>
      <c r="F10804">
        <v>122</v>
      </c>
    </row>
    <row r="10805" spans="1:8" x14ac:dyDescent="0.2">
      <c r="A10805">
        <v>3.6336432078192998E+17</v>
      </c>
      <c r="B10805" t="s">
        <v>20846</v>
      </c>
      <c r="C10805" t="s">
        <v>20847</v>
      </c>
      <c r="D10805" s="1">
        <v>41488.849293981482</v>
      </c>
      <c r="E10805">
        <v>2</v>
      </c>
      <c r="F10805">
        <v>1</v>
      </c>
      <c r="G10805" t="s">
        <v>89</v>
      </c>
    </row>
    <row r="10806" spans="1:8" x14ac:dyDescent="0.2">
      <c r="A10806">
        <v>3.6337086648405101E+17</v>
      </c>
      <c r="B10806" t="s">
        <v>20848</v>
      </c>
      <c r="C10806" t="s">
        <v>20849</v>
      </c>
      <c r="D10806" s="1">
        <v>41488.867361111108</v>
      </c>
      <c r="E10806">
        <v>21</v>
      </c>
      <c r="F10806">
        <v>8</v>
      </c>
      <c r="G10806" t="s">
        <v>215</v>
      </c>
    </row>
    <row r="10807" spans="1:8" x14ac:dyDescent="0.2">
      <c r="A10807">
        <v>3.6337377780919002E+17</v>
      </c>
      <c r="B10807" t="s">
        <v>20850</v>
      </c>
      <c r="C10807" t="s">
        <v>20851</v>
      </c>
      <c r="D10807" s="1">
        <v>41488.875393518516</v>
      </c>
      <c r="E10807">
        <v>2</v>
      </c>
      <c r="F10807">
        <v>0</v>
      </c>
      <c r="G10807" t="s">
        <v>89</v>
      </c>
    </row>
    <row r="10808" spans="1:8" x14ac:dyDescent="0.2">
      <c r="A10808">
        <v>3.6337768314242202E+17</v>
      </c>
      <c r="B10808" t="s">
        <v>20852</v>
      </c>
      <c r="C10808" t="s">
        <v>20853</v>
      </c>
      <c r="D10808" s="1">
        <v>41488.88616898148</v>
      </c>
      <c r="E10808">
        <v>91</v>
      </c>
      <c r="F10808">
        <v>51</v>
      </c>
    </row>
    <row r="10809" spans="1:8" x14ac:dyDescent="0.2">
      <c r="A10809">
        <v>3.6338266526252998E+17</v>
      </c>
      <c r="B10809" t="s">
        <v>20854</v>
      </c>
      <c r="C10809" t="s">
        <v>20855</v>
      </c>
      <c r="D10809" s="1">
        <v>41488.899918981479</v>
      </c>
      <c r="E10809">
        <v>1</v>
      </c>
      <c r="F10809">
        <v>0</v>
      </c>
      <c r="G10809" t="e">
        <f>amyg2200</f>
        <v>#NAME?</v>
      </c>
    </row>
    <row r="10810" spans="1:8" x14ac:dyDescent="0.2">
      <c r="A10810">
        <v>3.6338805510256198E+17</v>
      </c>
      <c r="B10810" t="s">
        <v>20856</v>
      </c>
      <c r="C10810" t="s">
        <v>20857</v>
      </c>
      <c r="D10810" s="1">
        <v>41488.91479166667</v>
      </c>
      <c r="E10810">
        <v>287</v>
      </c>
      <c r="F10810">
        <v>206</v>
      </c>
    </row>
    <row r="10811" spans="1:8" x14ac:dyDescent="0.2">
      <c r="A10811">
        <v>3.63495431306608E+17</v>
      </c>
      <c r="B10811" t="s">
        <v>20858</v>
      </c>
      <c r="C10811" t="s">
        <v>20859</v>
      </c>
      <c r="D10811" s="1">
        <v>41489.211087962962</v>
      </c>
      <c r="E10811">
        <v>31</v>
      </c>
      <c r="F10811">
        <v>21</v>
      </c>
      <c r="G10811" t="s">
        <v>20860</v>
      </c>
    </row>
    <row r="10812" spans="1:8" x14ac:dyDescent="0.2">
      <c r="A10812">
        <v>3.6390524210014598E+17</v>
      </c>
      <c r="B10812" t="s">
        <v>20861</v>
      </c>
      <c r="C10812" t="s">
        <v>20862</v>
      </c>
      <c r="D10812" s="1">
        <v>41490.341956018521</v>
      </c>
      <c r="E10812">
        <v>25</v>
      </c>
      <c r="F10812">
        <v>8</v>
      </c>
      <c r="G10812" t="s">
        <v>215</v>
      </c>
    </row>
    <row r="10813" spans="1:8" x14ac:dyDescent="0.2">
      <c r="A10813">
        <v>3.6417784117841101E+17</v>
      </c>
      <c r="B10813" t="s">
        <v>20863</v>
      </c>
      <c r="C10813" t="s">
        <v>20864</v>
      </c>
      <c r="D10813" s="1">
        <v>41491.094189814816</v>
      </c>
      <c r="E10813">
        <v>7</v>
      </c>
      <c r="F10813">
        <v>8</v>
      </c>
      <c r="G10813" t="s">
        <v>20865</v>
      </c>
    </row>
    <row r="10814" spans="1:8" x14ac:dyDescent="0.2">
      <c r="A10814">
        <v>3.6417889535801299E+17</v>
      </c>
      <c r="B10814" t="s">
        <v>20866</v>
      </c>
      <c r="C10814" t="s">
        <v>20867</v>
      </c>
      <c r="D10814" s="1">
        <v>41491.097094907411</v>
      </c>
      <c r="E10814">
        <v>22</v>
      </c>
      <c r="F10814">
        <v>18</v>
      </c>
      <c r="G10814" t="s">
        <v>89</v>
      </c>
      <c r="H10814" t="s">
        <v>390</v>
      </c>
    </row>
    <row r="10815" spans="1:8" x14ac:dyDescent="0.2">
      <c r="A10815">
        <v>3.6418478094840198E+17</v>
      </c>
      <c r="B10815" t="s">
        <v>20868</v>
      </c>
      <c r="C10815" t="s">
        <v>20869</v>
      </c>
      <c r="D10815" s="1">
        <v>41491.113333333335</v>
      </c>
      <c r="E10815">
        <v>3</v>
      </c>
      <c r="F10815">
        <v>1</v>
      </c>
      <c r="G10815" t="s">
        <v>89</v>
      </c>
    </row>
    <row r="10816" spans="1:8" x14ac:dyDescent="0.2">
      <c r="A10816">
        <v>3.6418496468827699E+17</v>
      </c>
      <c r="B10816" t="s">
        <v>20870</v>
      </c>
      <c r="C10816" t="s">
        <v>20871</v>
      </c>
      <c r="D10816" s="1">
        <v>41491.113842592589</v>
      </c>
      <c r="E10816">
        <v>14</v>
      </c>
      <c r="F10816">
        <v>14</v>
      </c>
      <c r="G10816" t="s">
        <v>215</v>
      </c>
    </row>
    <row r="10817" spans="1:8" x14ac:dyDescent="0.2">
      <c r="A10817">
        <v>3.6418553341070899E+17</v>
      </c>
      <c r="B10817" t="s">
        <v>20872</v>
      </c>
      <c r="C10817" t="s">
        <v>20873</v>
      </c>
      <c r="D10817" s="1">
        <v>41491.115416666667</v>
      </c>
      <c r="E10817">
        <v>18</v>
      </c>
      <c r="F10817">
        <v>7</v>
      </c>
      <c r="G10817" t="s">
        <v>215</v>
      </c>
      <c r="H10817" t="s">
        <v>390</v>
      </c>
    </row>
    <row r="10818" spans="1:8" x14ac:dyDescent="0.2">
      <c r="A10818">
        <v>3.6418599368105498E+17</v>
      </c>
      <c r="B10818" t="s">
        <v>20874</v>
      </c>
      <c r="C10818" t="s">
        <v>20875</v>
      </c>
      <c r="D10818" s="1">
        <v>41491.116678240738</v>
      </c>
      <c r="E10818">
        <v>0</v>
      </c>
      <c r="F10818">
        <v>0</v>
      </c>
      <c r="G10818" t="s">
        <v>89</v>
      </c>
    </row>
    <row r="10819" spans="1:8" x14ac:dyDescent="0.2">
      <c r="A10819">
        <v>3.6419344828048902E+17</v>
      </c>
      <c r="B10819" t="s">
        <v>20876</v>
      </c>
      <c r="C10819" t="e">
        <f>GallenofMilk13 great going.</f>
        <v>#NAME?</v>
      </c>
      <c r="D10819" s="1">
        <v>41491.137256944443</v>
      </c>
      <c r="E10819">
        <v>15</v>
      </c>
      <c r="F10819">
        <v>45</v>
      </c>
      <c r="G10819" t="e">
        <f>GallenofMilk13</f>
        <v>#NAME?</v>
      </c>
    </row>
    <row r="10820" spans="1:8" x14ac:dyDescent="0.2">
      <c r="A10820">
        <v>3.6419423467891501E+17</v>
      </c>
      <c r="B10820" t="s">
        <v>20877</v>
      </c>
      <c r="C10820" t="s">
        <v>20878</v>
      </c>
      <c r="D10820" s="1">
        <v>41491.139421296299</v>
      </c>
      <c r="E10820">
        <v>40</v>
      </c>
      <c r="F10820">
        <v>16</v>
      </c>
      <c r="G10820" t="s">
        <v>576</v>
      </c>
      <c r="H10820" t="s">
        <v>616</v>
      </c>
    </row>
    <row r="10821" spans="1:8" x14ac:dyDescent="0.2">
      <c r="A10821">
        <v>3.6419820601750701E+17</v>
      </c>
      <c r="B10821" t="s">
        <v>20879</v>
      </c>
      <c r="C10821" t="s">
        <v>20880</v>
      </c>
      <c r="D10821" s="1">
        <v>41491.150381944448</v>
      </c>
      <c r="E10821">
        <v>29</v>
      </c>
      <c r="F10821">
        <v>17</v>
      </c>
      <c r="G10821" t="s">
        <v>576</v>
      </c>
    </row>
    <row r="10822" spans="1:8" x14ac:dyDescent="0.2">
      <c r="A10822">
        <v>3.6423436781343098E+17</v>
      </c>
      <c r="B10822" t="s">
        <v>20881</v>
      </c>
      <c r="C10822" t="s">
        <v>20882</v>
      </c>
      <c r="D10822" s="1">
        <v>41491.250173611108</v>
      </c>
      <c r="E10822">
        <v>3</v>
      </c>
      <c r="F10822">
        <v>4</v>
      </c>
      <c r="G10822" t="s">
        <v>89</v>
      </c>
    </row>
    <row r="10823" spans="1:8" x14ac:dyDescent="0.2">
      <c r="A10823">
        <v>3.6437147675486202E+17</v>
      </c>
      <c r="B10823" t="s">
        <v>20883</v>
      </c>
      <c r="C10823" t="e">
        <f xml:space="preserve"> jeffgonyea the Art of the Deal.</f>
        <v>#NAME?</v>
      </c>
      <c r="D10823" s="1">
        <v>41491.628518518519</v>
      </c>
      <c r="E10823">
        <v>1</v>
      </c>
      <c r="F10823">
        <v>1</v>
      </c>
      <c r="G10823" t="s">
        <v>89</v>
      </c>
    </row>
    <row r="10824" spans="1:8" x14ac:dyDescent="0.2">
      <c r="A10824">
        <v>3.6438830051924301E+17</v>
      </c>
      <c r="B10824" t="s">
        <v>20884</v>
      </c>
      <c r="C10824" t="s">
        <v>20885</v>
      </c>
      <c r="D10824" s="1">
        <v>41491.674942129626</v>
      </c>
      <c r="E10824">
        <v>269</v>
      </c>
      <c r="F10824">
        <v>153</v>
      </c>
    </row>
    <row r="10825" spans="1:8" x14ac:dyDescent="0.2">
      <c r="A10825">
        <v>3.6439464939946298E+17</v>
      </c>
      <c r="B10825" t="s">
        <v>20886</v>
      </c>
      <c r="C10825" t="s">
        <v>20887</v>
      </c>
      <c r="D10825" s="1">
        <v>41491.692465277774</v>
      </c>
      <c r="E10825">
        <v>643</v>
      </c>
      <c r="F10825">
        <v>298</v>
      </c>
    </row>
    <row r="10826" spans="1:8" x14ac:dyDescent="0.2">
      <c r="A10826">
        <v>3.6439498903743603E+17</v>
      </c>
      <c r="B10826" t="s">
        <v>20888</v>
      </c>
      <c r="C10826" t="s">
        <v>20889</v>
      </c>
      <c r="D10826" s="1">
        <v>41491.693402777775</v>
      </c>
      <c r="E10826">
        <v>836</v>
      </c>
      <c r="F10826">
        <v>372</v>
      </c>
    </row>
    <row r="10827" spans="1:8" x14ac:dyDescent="0.2">
      <c r="A10827">
        <v>3.643959562066E+17</v>
      </c>
      <c r="B10827" t="s">
        <v>20890</v>
      </c>
      <c r="C10827" t="s">
        <v>20891</v>
      </c>
      <c r="D10827" s="1">
        <v>41491.696064814816</v>
      </c>
      <c r="E10827">
        <v>16</v>
      </c>
      <c r="F10827">
        <v>5</v>
      </c>
      <c r="G10827" t="s">
        <v>215</v>
      </c>
    </row>
    <row r="10828" spans="1:8" x14ac:dyDescent="0.2">
      <c r="A10828">
        <v>3.64398103752736E+17</v>
      </c>
      <c r="B10828" t="s">
        <v>20892</v>
      </c>
      <c r="C10828" t="s">
        <v>20893</v>
      </c>
      <c r="D10828" s="1">
        <v>41491.701990740738</v>
      </c>
      <c r="E10828">
        <v>11</v>
      </c>
      <c r="F10828">
        <v>17</v>
      </c>
      <c r="G10828" t="s">
        <v>89</v>
      </c>
    </row>
    <row r="10829" spans="1:8" x14ac:dyDescent="0.2">
      <c r="A10829">
        <v>3.6439850835628E+17</v>
      </c>
      <c r="B10829" t="s">
        <v>20894</v>
      </c>
      <c r="C10829" t="s">
        <v>20895</v>
      </c>
      <c r="D10829" s="1">
        <v>41491.703113425923</v>
      </c>
      <c r="E10829">
        <v>5</v>
      </c>
      <c r="F10829">
        <v>6</v>
      </c>
      <c r="G10829" t="s">
        <v>89</v>
      </c>
    </row>
    <row r="10830" spans="1:8" x14ac:dyDescent="0.2">
      <c r="A10830">
        <v>3.6440660666811098E+17</v>
      </c>
      <c r="B10830" t="s">
        <v>20896</v>
      </c>
      <c r="C10830" t="s">
        <v>20897</v>
      </c>
      <c r="D10830" s="1">
        <v>41491.725462962961</v>
      </c>
      <c r="E10830">
        <v>20</v>
      </c>
      <c r="F10830">
        <v>10</v>
      </c>
      <c r="G10830" t="s">
        <v>576</v>
      </c>
    </row>
    <row r="10831" spans="1:8" x14ac:dyDescent="0.2">
      <c r="A10831">
        <v>3.6443682833970298E+17</v>
      </c>
      <c r="B10831" t="s">
        <v>20898</v>
      </c>
      <c r="C10831" t="s">
        <v>20899</v>
      </c>
      <c r="D10831" s="1">
        <v>41491.808854166666</v>
      </c>
      <c r="E10831">
        <v>36</v>
      </c>
      <c r="F10831">
        <v>18</v>
      </c>
    </row>
    <row r="10832" spans="1:8" x14ac:dyDescent="0.2">
      <c r="A10832">
        <v>3.6445678855428499E+17</v>
      </c>
      <c r="B10832" t="s">
        <v>20900</v>
      </c>
      <c r="C10832" t="s">
        <v>20901</v>
      </c>
      <c r="D10832" s="1">
        <v>41491.863935185182</v>
      </c>
      <c r="E10832">
        <v>456</v>
      </c>
      <c r="F10832">
        <v>230</v>
      </c>
    </row>
    <row r="10833" spans="1:7" x14ac:dyDescent="0.2">
      <c r="A10833">
        <v>3.6446613253246099E+17</v>
      </c>
      <c r="B10833" t="s">
        <v>20902</v>
      </c>
      <c r="C10833" t="s">
        <v>20903</v>
      </c>
      <c r="D10833" s="1">
        <v>41491.889722222222</v>
      </c>
      <c r="E10833">
        <v>15</v>
      </c>
      <c r="F10833">
        <v>20</v>
      </c>
      <c r="G10833" t="s">
        <v>215</v>
      </c>
    </row>
    <row r="10834" spans="1:7" x14ac:dyDescent="0.2">
      <c r="A10834">
        <v>3.6446630069889798E+17</v>
      </c>
      <c r="B10834" t="s">
        <v>20904</v>
      </c>
      <c r="C10834" t="s">
        <v>20905</v>
      </c>
      <c r="D10834" s="1">
        <v>41491.890185185184</v>
      </c>
      <c r="E10834">
        <v>2</v>
      </c>
      <c r="F10834">
        <v>0</v>
      </c>
      <c r="G10834" t="e">
        <f>AustinSaysThat</f>
        <v>#NAME?</v>
      </c>
    </row>
    <row r="10835" spans="1:7" x14ac:dyDescent="0.2">
      <c r="A10835">
        <v>3.6446652868448998E+17</v>
      </c>
      <c r="B10835" t="s">
        <v>20906</v>
      </c>
      <c r="C10835" t="s">
        <v>20907</v>
      </c>
      <c r="D10835" s="1">
        <v>41491.890810185185</v>
      </c>
      <c r="E10835">
        <v>15</v>
      </c>
      <c r="F10835">
        <v>11</v>
      </c>
      <c r="G10835" t="s">
        <v>89</v>
      </c>
    </row>
    <row r="10836" spans="1:7" x14ac:dyDescent="0.2">
      <c r="A10836">
        <v>3.6446699537629101E+17</v>
      </c>
      <c r="B10836" t="s">
        <v>20908</v>
      </c>
      <c r="C10836" t="e">
        <f>_xlfn.SINGLE( DianeJackson9 _xlfn.SINGLE( anniehepburn Thanks.))</f>
        <v>#NAME?</v>
      </c>
      <c r="D10836" s="1">
        <v>41491.892094907409</v>
      </c>
      <c r="E10836">
        <v>2</v>
      </c>
      <c r="F10836">
        <v>0</v>
      </c>
      <c r="G10836" t="s">
        <v>215</v>
      </c>
    </row>
    <row r="10837" spans="1:7" x14ac:dyDescent="0.2">
      <c r="A10837">
        <v>3.6446782158708301E+17</v>
      </c>
      <c r="B10837" t="s">
        <v>20909</v>
      </c>
      <c r="C10837" t="e">
        <f>_xlfn.SINGLE( DianeJackson9 look at the solution), not the problem--and never give up.</f>
        <v>#NAME?</v>
      </c>
      <c r="D10837" s="1">
        <v>41491.894375000003</v>
      </c>
      <c r="E10837">
        <v>3</v>
      </c>
      <c r="F10837">
        <v>6</v>
      </c>
      <c r="G10837" t="s">
        <v>89</v>
      </c>
    </row>
    <row r="10838" spans="1:7" x14ac:dyDescent="0.2">
      <c r="A10838">
        <v>3.64475688515936E+17</v>
      </c>
      <c r="B10838" t="s">
        <v>20910</v>
      </c>
      <c r="C10838" t="s">
        <v>20911</v>
      </c>
      <c r="D10838" s="1">
        <v>41491.916087962964</v>
      </c>
      <c r="E10838">
        <v>468</v>
      </c>
      <c r="F10838">
        <v>252</v>
      </c>
    </row>
    <row r="10839" spans="1:7" x14ac:dyDescent="0.2">
      <c r="A10839">
        <v>3.6448940005641402E+17</v>
      </c>
      <c r="B10839" t="s">
        <v>20912</v>
      </c>
      <c r="C10839" t="s">
        <v>20913</v>
      </c>
      <c r="D10839" s="1">
        <v>41491.953923611109</v>
      </c>
      <c r="E10839">
        <v>1</v>
      </c>
      <c r="F10839">
        <v>0</v>
      </c>
      <c r="G10839" t="s">
        <v>89</v>
      </c>
    </row>
    <row r="10840" spans="1:7" x14ac:dyDescent="0.2">
      <c r="A10840">
        <v>3.6449250871936198E+17</v>
      </c>
      <c r="B10840" t="s">
        <v>20914</v>
      </c>
      <c r="C10840" t="s">
        <v>20915</v>
      </c>
      <c r="D10840" s="1">
        <v>41491.962500000001</v>
      </c>
      <c r="E10840">
        <v>308</v>
      </c>
      <c r="F10840">
        <v>160</v>
      </c>
    </row>
    <row r="10841" spans="1:7" x14ac:dyDescent="0.2">
      <c r="A10841">
        <v>3.6453007889583699E+17</v>
      </c>
      <c r="B10841" t="s">
        <v>20916</v>
      </c>
      <c r="C10841" t="s">
        <v>20917</v>
      </c>
      <c r="D10841" s="1">
        <v>41492.066180555557</v>
      </c>
      <c r="E10841">
        <v>108</v>
      </c>
      <c r="F10841">
        <v>87</v>
      </c>
    </row>
    <row r="10842" spans="1:7" x14ac:dyDescent="0.2">
      <c r="A10842">
        <v>3.6453165625194899E+17</v>
      </c>
      <c r="B10842" t="s">
        <v>20918</v>
      </c>
      <c r="C10842" t="s">
        <v>20919</v>
      </c>
      <c r="D10842" s="1">
        <v>41492.070532407408</v>
      </c>
      <c r="E10842">
        <v>78</v>
      </c>
      <c r="F10842">
        <v>64</v>
      </c>
    </row>
    <row r="10843" spans="1:7" x14ac:dyDescent="0.2">
      <c r="A10843">
        <v>3.6453380079120698E+17</v>
      </c>
      <c r="B10843" t="s">
        <v>20920</v>
      </c>
      <c r="C10843" t="s">
        <v>20921</v>
      </c>
      <c r="D10843" s="1">
        <v>41492.07644675926</v>
      </c>
      <c r="E10843">
        <v>8</v>
      </c>
      <c r="F10843">
        <v>6</v>
      </c>
      <c r="G10843" t="s">
        <v>20922</v>
      </c>
    </row>
    <row r="10844" spans="1:7" x14ac:dyDescent="0.2">
      <c r="A10844">
        <v>3.6453592669516102E+17</v>
      </c>
      <c r="B10844" t="s">
        <v>20923</v>
      </c>
      <c r="C10844" t="s">
        <v>20924</v>
      </c>
      <c r="D10844" s="1">
        <v>41492.082314814812</v>
      </c>
      <c r="E10844">
        <v>10</v>
      </c>
      <c r="F10844">
        <v>6</v>
      </c>
      <c r="G10844" t="s">
        <v>20925</v>
      </c>
    </row>
    <row r="10845" spans="1:7" x14ac:dyDescent="0.2">
      <c r="A10845">
        <v>3.6453615996136198E+17</v>
      </c>
      <c r="B10845" t="s">
        <v>20926</v>
      </c>
      <c r="C10845" t="s">
        <v>20927</v>
      </c>
      <c r="D10845" s="1">
        <v>41492.082951388889</v>
      </c>
      <c r="E10845">
        <v>11</v>
      </c>
      <c r="F10845">
        <v>10</v>
      </c>
      <c r="G10845" t="s">
        <v>20928</v>
      </c>
    </row>
    <row r="10846" spans="1:7" x14ac:dyDescent="0.2">
      <c r="A10846">
        <v>3.64539292674424E+17</v>
      </c>
      <c r="B10846" t="s">
        <v>20929</v>
      </c>
      <c r="C10846" t="s">
        <v>20930</v>
      </c>
      <c r="D10846" s="1">
        <v>41492.091597222221</v>
      </c>
      <c r="E10846">
        <v>8</v>
      </c>
      <c r="F10846">
        <v>7</v>
      </c>
      <c r="G10846" t="s">
        <v>89</v>
      </c>
    </row>
    <row r="10847" spans="1:7" x14ac:dyDescent="0.2">
      <c r="A10847">
        <v>3.6457218346229702E+17</v>
      </c>
      <c r="B10847" t="s">
        <v>20931</v>
      </c>
      <c r="C10847" t="s">
        <v>20932</v>
      </c>
      <c r="D10847" s="1">
        <v>41492.18236111111</v>
      </c>
      <c r="E10847">
        <v>1</v>
      </c>
      <c r="F10847">
        <v>1</v>
      </c>
      <c r="G10847" t="s">
        <v>89</v>
      </c>
    </row>
    <row r="10848" spans="1:7" x14ac:dyDescent="0.2">
      <c r="A10848">
        <v>3.6457271210817101E+17</v>
      </c>
      <c r="B10848" t="s">
        <v>20933</v>
      </c>
      <c r="C10848" t="s">
        <v>20934</v>
      </c>
      <c r="D10848" s="1">
        <v>41492.183819444443</v>
      </c>
      <c r="E10848">
        <v>11</v>
      </c>
      <c r="F10848">
        <v>8</v>
      </c>
      <c r="G10848" t="s">
        <v>215</v>
      </c>
    </row>
    <row r="10849" spans="1:7" x14ac:dyDescent="0.2">
      <c r="A10849">
        <v>3.6457297695331098E+17</v>
      </c>
      <c r="B10849" t="s">
        <v>20935</v>
      </c>
      <c r="C10849" t="s">
        <v>20936</v>
      </c>
      <c r="D10849" s="1">
        <v>41492.184548611112</v>
      </c>
      <c r="E10849">
        <v>1</v>
      </c>
      <c r="F10849">
        <v>0</v>
      </c>
      <c r="G10849" t="s">
        <v>89</v>
      </c>
    </row>
    <row r="10850" spans="1:7" x14ac:dyDescent="0.2">
      <c r="A10850">
        <v>3.6457342755158003E+17</v>
      </c>
      <c r="B10850" t="s">
        <v>20937</v>
      </c>
      <c r="C10850" t="s">
        <v>20938</v>
      </c>
      <c r="D10850" s="1">
        <v>41492.185798611114</v>
      </c>
      <c r="E10850">
        <v>16</v>
      </c>
      <c r="F10850">
        <v>7</v>
      </c>
      <c r="G10850" t="s">
        <v>215</v>
      </c>
    </row>
    <row r="10851" spans="1:7" x14ac:dyDescent="0.2">
      <c r="A10851">
        <v>3.6457355153101197E+17</v>
      </c>
      <c r="B10851" t="s">
        <v>20939</v>
      </c>
      <c r="C10851" t="s">
        <v>20940</v>
      </c>
      <c r="D10851" s="1">
        <v>41492.18613425926</v>
      </c>
      <c r="E10851">
        <v>9</v>
      </c>
      <c r="F10851">
        <v>5</v>
      </c>
      <c r="G10851" t="s">
        <v>20941</v>
      </c>
    </row>
    <row r="10852" spans="1:7" x14ac:dyDescent="0.2">
      <c r="A10852">
        <v>3.6457433051812198E+17</v>
      </c>
      <c r="B10852" t="s">
        <v>20942</v>
      </c>
      <c r="C10852" t="s">
        <v>20943</v>
      </c>
      <c r="D10852" s="1">
        <v>41492.188287037039</v>
      </c>
      <c r="E10852">
        <v>1</v>
      </c>
      <c r="F10852">
        <v>1</v>
      </c>
      <c r="G10852" t="s">
        <v>89</v>
      </c>
    </row>
    <row r="10853" spans="1:7" x14ac:dyDescent="0.2">
      <c r="A10853">
        <v>3.6457446188790899E+17</v>
      </c>
      <c r="B10853" t="s">
        <v>20944</v>
      </c>
      <c r="C10853" t="s">
        <v>20945</v>
      </c>
      <c r="D10853" s="1">
        <v>41492.188645833332</v>
      </c>
      <c r="E10853">
        <v>22</v>
      </c>
      <c r="F10853">
        <v>14</v>
      </c>
      <c r="G10853" t="s">
        <v>215</v>
      </c>
    </row>
    <row r="10854" spans="1:7" x14ac:dyDescent="0.2">
      <c r="A10854">
        <v>3.6457493779462502E+17</v>
      </c>
      <c r="B10854" t="s">
        <v>20946</v>
      </c>
      <c r="C10854" t="s">
        <v>20947</v>
      </c>
      <c r="D10854" s="1">
        <v>41492.189965277779</v>
      </c>
      <c r="E10854">
        <v>3</v>
      </c>
      <c r="F10854">
        <v>1</v>
      </c>
      <c r="G10854" t="s">
        <v>89</v>
      </c>
    </row>
    <row r="10855" spans="1:7" x14ac:dyDescent="0.2">
      <c r="A10855">
        <v>3.64586300671664E+17</v>
      </c>
      <c r="B10855" t="s">
        <v>20948</v>
      </c>
      <c r="C10855" t="s">
        <v>20949</v>
      </c>
      <c r="D10855" s="1">
        <v>41492.221319444441</v>
      </c>
      <c r="E10855">
        <v>2831</v>
      </c>
      <c r="F10855">
        <v>968</v>
      </c>
    </row>
    <row r="10856" spans="1:7" x14ac:dyDescent="0.2">
      <c r="A10856">
        <v>3.6474460472725498E+17</v>
      </c>
      <c r="B10856" t="s">
        <v>20950</v>
      </c>
      <c r="C10856" t="e">
        <f>J4K9FLATLEY Thanks Jake.</f>
        <v>#NAME?</v>
      </c>
      <c r="D10856" s="1">
        <v>41492.658159722225</v>
      </c>
      <c r="E10856">
        <v>4</v>
      </c>
      <c r="F10856">
        <v>9</v>
      </c>
      <c r="G10856" t="e">
        <f>J4K9FLATLEY</f>
        <v>#NAME?</v>
      </c>
    </row>
    <row r="10857" spans="1:7" x14ac:dyDescent="0.2">
      <c r="A10857">
        <v>3.6475066147419699E+17</v>
      </c>
      <c r="B10857" t="s">
        <v>20951</v>
      </c>
      <c r="C10857" t="s">
        <v>20952</v>
      </c>
      <c r="D10857" s="1">
        <v>41492.674872685187</v>
      </c>
      <c r="E10857">
        <v>677</v>
      </c>
      <c r="F10857">
        <v>263</v>
      </c>
    </row>
    <row r="10858" spans="1:7" x14ac:dyDescent="0.2">
      <c r="A10858">
        <v>3.6475620064821197E+17</v>
      </c>
      <c r="B10858" t="s">
        <v>20953</v>
      </c>
      <c r="C10858" t="s">
        <v>20954</v>
      </c>
      <c r="D10858" s="1">
        <v>41492.690150462964</v>
      </c>
      <c r="E10858">
        <v>680</v>
      </c>
      <c r="F10858">
        <v>384</v>
      </c>
    </row>
    <row r="10859" spans="1:7" x14ac:dyDescent="0.2">
      <c r="A10859">
        <v>3.6476451808306701E+17</v>
      </c>
      <c r="B10859" t="s">
        <v>20955</v>
      </c>
      <c r="C10859" t="s">
        <v>20956</v>
      </c>
      <c r="D10859" s="1">
        <v>41492.713101851848</v>
      </c>
      <c r="E10859">
        <v>2</v>
      </c>
      <c r="F10859">
        <v>0</v>
      </c>
      <c r="G10859" t="s">
        <v>89</v>
      </c>
    </row>
    <row r="10860" spans="1:7" x14ac:dyDescent="0.2">
      <c r="A10860">
        <v>3.6477079459895699E+17</v>
      </c>
      <c r="B10860" t="s">
        <v>20957</v>
      </c>
      <c r="C10860" t="s">
        <v>20958</v>
      </c>
      <c r="D10860" s="1">
        <v>41492.730428240742</v>
      </c>
      <c r="E10860">
        <v>1</v>
      </c>
      <c r="F10860">
        <v>0</v>
      </c>
      <c r="G10860" t="s">
        <v>89</v>
      </c>
    </row>
    <row r="10861" spans="1:7" x14ac:dyDescent="0.2">
      <c r="A10861">
        <v>3.6477383623693101E+17</v>
      </c>
      <c r="B10861" t="s">
        <v>20959</v>
      </c>
      <c r="C10861" t="s">
        <v>20960</v>
      </c>
      <c r="D10861" s="1">
        <v>41492.738819444443</v>
      </c>
      <c r="E10861">
        <v>346</v>
      </c>
      <c r="F10861">
        <v>184</v>
      </c>
    </row>
    <row r="10862" spans="1:7" x14ac:dyDescent="0.2">
      <c r="A10862">
        <v>3.6479513441769798E+17</v>
      </c>
      <c r="B10862" t="s">
        <v>20961</v>
      </c>
      <c r="C10862" t="s">
        <v>20962</v>
      </c>
      <c r="D10862" s="1">
        <v>41492.797592592593</v>
      </c>
      <c r="E10862">
        <v>723</v>
      </c>
      <c r="F10862">
        <v>354</v>
      </c>
    </row>
    <row r="10863" spans="1:7" x14ac:dyDescent="0.2">
      <c r="A10863">
        <v>3.64797336058216E+17</v>
      </c>
      <c r="B10863" t="s">
        <v>20963</v>
      </c>
      <c r="C10863" t="e">
        <f xml:space="preserve"> BrianRyback Thank You Brian and good luck.</f>
        <v>#NAME?</v>
      </c>
      <c r="D10863" s="1">
        <v>41492.803668981483</v>
      </c>
      <c r="E10863">
        <v>0</v>
      </c>
      <c r="F10863">
        <v>2</v>
      </c>
      <c r="G10863" t="s">
        <v>89</v>
      </c>
    </row>
    <row r="10864" spans="1:7" x14ac:dyDescent="0.2">
      <c r="A10864">
        <v>3.6479786693127302E+17</v>
      </c>
      <c r="B10864" t="s">
        <v>20964</v>
      </c>
      <c r="C10864" t="e">
        <f>_xlfn.SINGLE( Randirobics Yes), it will be amazing.</f>
        <v>#NAME?</v>
      </c>
      <c r="D10864" s="1">
        <v>41492.805127314816</v>
      </c>
      <c r="E10864">
        <v>4</v>
      </c>
      <c r="F10864">
        <v>1</v>
      </c>
      <c r="G10864" t="s">
        <v>89</v>
      </c>
    </row>
    <row r="10865" spans="1:8" x14ac:dyDescent="0.2">
      <c r="A10865">
        <v>3.6480253420176902E+17</v>
      </c>
      <c r="B10865" t="s">
        <v>20965</v>
      </c>
      <c r="C10865" t="s">
        <v>20966</v>
      </c>
      <c r="D10865" s="1">
        <v>41492.818009259259</v>
      </c>
      <c r="E10865">
        <v>2</v>
      </c>
      <c r="F10865">
        <v>3</v>
      </c>
      <c r="G10865" t="s">
        <v>89</v>
      </c>
    </row>
    <row r="10866" spans="1:8" x14ac:dyDescent="0.2">
      <c r="A10866">
        <v>3.6480923985366598E+17</v>
      </c>
      <c r="B10866" t="s">
        <v>20967</v>
      </c>
      <c r="C10866" t="s">
        <v>20968</v>
      </c>
      <c r="D10866" s="1">
        <v>41492.836516203701</v>
      </c>
      <c r="E10866">
        <v>2</v>
      </c>
      <c r="F10866">
        <v>3</v>
      </c>
      <c r="G10866" t="s">
        <v>89</v>
      </c>
    </row>
    <row r="10867" spans="1:8" x14ac:dyDescent="0.2">
      <c r="A10867">
        <v>3.6482572183680198E+17</v>
      </c>
      <c r="B10867" t="s">
        <v>20969</v>
      </c>
      <c r="C10867" t="s">
        <v>20970</v>
      </c>
      <c r="D10867" s="1">
        <v>41492.881990740738</v>
      </c>
      <c r="E10867">
        <v>515</v>
      </c>
      <c r="F10867">
        <v>271</v>
      </c>
    </row>
    <row r="10868" spans="1:8" x14ac:dyDescent="0.2">
      <c r="A10868">
        <v>3.6482617985480698E+17</v>
      </c>
      <c r="B10868" t="s">
        <v>20971</v>
      </c>
      <c r="C10868" t="s">
        <v>20972</v>
      </c>
      <c r="D10868" s="1">
        <v>41492.883263888885</v>
      </c>
      <c r="E10868">
        <v>2</v>
      </c>
      <c r="F10868">
        <v>3</v>
      </c>
      <c r="G10868" t="s">
        <v>89</v>
      </c>
    </row>
    <row r="10869" spans="1:8" x14ac:dyDescent="0.2">
      <c r="A10869">
        <v>3.6484251668984998E+17</v>
      </c>
      <c r="B10869" t="s">
        <v>20973</v>
      </c>
      <c r="C10869" t="s">
        <v>20974</v>
      </c>
      <c r="D10869" s="1">
        <v>41492.928344907406</v>
      </c>
      <c r="E10869">
        <v>2</v>
      </c>
      <c r="F10869">
        <v>1</v>
      </c>
      <c r="G10869" t="s">
        <v>89</v>
      </c>
    </row>
    <row r="10870" spans="1:8" x14ac:dyDescent="0.2">
      <c r="A10870">
        <v>3.6491669813606797E+17</v>
      </c>
      <c r="B10870" t="s">
        <v>20975</v>
      </c>
      <c r="C10870" t="s">
        <v>20976</v>
      </c>
      <c r="D10870" s="1">
        <v>41493.133043981485</v>
      </c>
      <c r="E10870">
        <v>11</v>
      </c>
      <c r="F10870">
        <v>8</v>
      </c>
      <c r="G10870" t="s">
        <v>20977</v>
      </c>
    </row>
    <row r="10871" spans="1:8" x14ac:dyDescent="0.2">
      <c r="A10871">
        <v>3.6491886079470701E+17</v>
      </c>
      <c r="B10871" t="s">
        <v>20978</v>
      </c>
      <c r="C10871" t="s">
        <v>20979</v>
      </c>
      <c r="D10871" s="1">
        <v>41493.139004629629</v>
      </c>
      <c r="E10871">
        <v>15</v>
      </c>
      <c r="F10871">
        <v>15</v>
      </c>
      <c r="G10871" t="s">
        <v>576</v>
      </c>
    </row>
    <row r="10872" spans="1:8" x14ac:dyDescent="0.2">
      <c r="A10872">
        <v>3.6491998591674298E+17</v>
      </c>
      <c r="B10872" t="s">
        <v>20980</v>
      </c>
      <c r="C10872" t="s">
        <v>20981</v>
      </c>
      <c r="D10872" s="1">
        <v>41493.142118055555</v>
      </c>
      <c r="E10872">
        <v>633</v>
      </c>
      <c r="F10872">
        <v>223</v>
      </c>
      <c r="G10872" t="s">
        <v>89</v>
      </c>
    </row>
    <row r="10873" spans="1:8" x14ac:dyDescent="0.2">
      <c r="A10873">
        <v>3.64921455781216E+17</v>
      </c>
      <c r="B10873" t="s">
        <v>20982</v>
      </c>
      <c r="C10873" t="s">
        <v>20983</v>
      </c>
      <c r="D10873" s="1">
        <v>41493.146168981482</v>
      </c>
      <c r="E10873">
        <v>2</v>
      </c>
      <c r="F10873">
        <v>1</v>
      </c>
      <c r="G10873" t="s">
        <v>89</v>
      </c>
    </row>
    <row r="10874" spans="1:8" x14ac:dyDescent="0.2">
      <c r="A10874">
        <v>3.6492156053396198E+17</v>
      </c>
      <c r="B10874" t="s">
        <v>20984</v>
      </c>
      <c r="C10874" t="s">
        <v>20985</v>
      </c>
      <c r="D10874" s="1">
        <v>41493.146458333336</v>
      </c>
      <c r="E10874">
        <v>12</v>
      </c>
      <c r="F10874">
        <v>51</v>
      </c>
      <c r="G10874" t="s">
        <v>89</v>
      </c>
    </row>
    <row r="10875" spans="1:8" x14ac:dyDescent="0.2">
      <c r="A10875">
        <v>3.6492191281355898E+17</v>
      </c>
      <c r="B10875" t="s">
        <v>20986</v>
      </c>
      <c r="C10875" t="s">
        <v>20987</v>
      </c>
      <c r="D10875" s="1">
        <v>41493.147430555553</v>
      </c>
      <c r="E10875">
        <v>31</v>
      </c>
      <c r="F10875">
        <v>15</v>
      </c>
      <c r="G10875" t="s">
        <v>215</v>
      </c>
    </row>
    <row r="10876" spans="1:8" x14ac:dyDescent="0.2">
      <c r="A10876">
        <v>3.6492255191225101E+17</v>
      </c>
      <c r="B10876" t="s">
        <v>20988</v>
      </c>
      <c r="C10876" t="s">
        <v>20989</v>
      </c>
      <c r="D10876" s="1">
        <v>41493.149189814816</v>
      </c>
      <c r="E10876">
        <v>10</v>
      </c>
      <c r="F10876">
        <v>13</v>
      </c>
      <c r="G10876" t="s">
        <v>215</v>
      </c>
    </row>
    <row r="10877" spans="1:8" x14ac:dyDescent="0.2">
      <c r="A10877">
        <v>3.64923025558224E+17</v>
      </c>
      <c r="B10877" t="s">
        <v>20990</v>
      </c>
      <c r="C10877" t="s">
        <v>20991</v>
      </c>
      <c r="D10877" s="1">
        <v>41493.150497685187</v>
      </c>
      <c r="E10877">
        <v>14</v>
      </c>
      <c r="F10877">
        <v>11</v>
      </c>
      <c r="G10877" t="s">
        <v>215</v>
      </c>
    </row>
    <row r="10878" spans="1:8" x14ac:dyDescent="0.2">
      <c r="A10878">
        <v>3.6497229210885299E+17</v>
      </c>
      <c r="B10878" t="s">
        <v>20992</v>
      </c>
      <c r="C10878" t="s">
        <v>20993</v>
      </c>
      <c r="D10878" s="1">
        <v>41493.286446759259</v>
      </c>
      <c r="E10878">
        <v>22</v>
      </c>
      <c r="F10878">
        <v>10</v>
      </c>
      <c r="G10878" t="s">
        <v>215</v>
      </c>
    </row>
    <row r="10879" spans="1:8" x14ac:dyDescent="0.2">
      <c r="A10879">
        <v>3.6511974852827898E+17</v>
      </c>
      <c r="B10879" t="s">
        <v>20994</v>
      </c>
      <c r="C10879" t="s">
        <v>20995</v>
      </c>
      <c r="D10879" s="1">
        <v>41493.693356481483</v>
      </c>
      <c r="E10879">
        <v>150</v>
      </c>
      <c r="F10879">
        <v>198</v>
      </c>
      <c r="H10879" t="s">
        <v>390</v>
      </c>
    </row>
    <row r="10880" spans="1:8" x14ac:dyDescent="0.2">
      <c r="A10880">
        <v>3.6512262362720602E+17</v>
      </c>
      <c r="B10880" t="s">
        <v>20996</v>
      </c>
      <c r="C10880" t="e">
        <f xml:space="preserve"> Rudmania20 Happy Birthday Shane.</f>
        <v>#NAME?</v>
      </c>
      <c r="D10880" s="1">
        <v>41493.701284722221</v>
      </c>
      <c r="E10880">
        <v>13</v>
      </c>
      <c r="F10880">
        <v>36</v>
      </c>
      <c r="G10880" t="s">
        <v>89</v>
      </c>
    </row>
    <row r="10881" spans="1:7" x14ac:dyDescent="0.2">
      <c r="A10881">
        <v>3.65133032925048E+17</v>
      </c>
      <c r="B10881" t="s">
        <v>20997</v>
      </c>
      <c r="C10881" t="s">
        <v>20998</v>
      </c>
      <c r="D10881" s="1">
        <v>41493.730011574073</v>
      </c>
      <c r="E10881">
        <v>17</v>
      </c>
      <c r="F10881">
        <v>8</v>
      </c>
      <c r="G10881" t="s">
        <v>215</v>
      </c>
    </row>
    <row r="10882" spans="1:7" x14ac:dyDescent="0.2">
      <c r="A10882">
        <v>3.6513324615506701E+17</v>
      </c>
      <c r="B10882" t="s">
        <v>20999</v>
      </c>
      <c r="C10882" t="s">
        <v>21000</v>
      </c>
      <c r="D10882" s="1">
        <v>41493.73060185185</v>
      </c>
      <c r="E10882">
        <v>30</v>
      </c>
      <c r="F10882">
        <v>22</v>
      </c>
    </row>
    <row r="10883" spans="1:7" x14ac:dyDescent="0.2">
      <c r="A10883">
        <v>3.6514585370860301E+17</v>
      </c>
      <c r="B10883" t="s">
        <v>21001</v>
      </c>
      <c r="C10883" t="s">
        <v>21002</v>
      </c>
      <c r="D10883" s="1">
        <v>41493.765393518515</v>
      </c>
      <c r="E10883">
        <v>58</v>
      </c>
      <c r="F10883">
        <v>48</v>
      </c>
    </row>
    <row r="10884" spans="1:7" x14ac:dyDescent="0.2">
      <c r="A10884">
        <v>3.6516613675038298E+17</v>
      </c>
      <c r="B10884" t="s">
        <v>21003</v>
      </c>
      <c r="C10884" t="s">
        <v>21004</v>
      </c>
      <c r="D10884" s="1">
        <v>41493.82136574074</v>
      </c>
      <c r="E10884">
        <v>18</v>
      </c>
      <c r="F10884">
        <v>15</v>
      </c>
      <c r="G10884" t="e">
        <f>TrumpSoHo</f>
        <v>#NAME?</v>
      </c>
    </row>
    <row r="10885" spans="1:7" x14ac:dyDescent="0.2">
      <c r="A10885">
        <v>3.6516852948756E+17</v>
      </c>
      <c r="B10885" t="s">
        <v>21005</v>
      </c>
      <c r="C10885" t="e">
        <f xml:space="preserve"> DJKelly78 Thank you.</f>
        <v>#NAME?</v>
      </c>
      <c r="D10885" s="1">
        <v>41493.827962962961</v>
      </c>
      <c r="E10885">
        <v>2</v>
      </c>
      <c r="F10885">
        <v>0</v>
      </c>
      <c r="G10885" t="s">
        <v>89</v>
      </c>
    </row>
    <row r="10886" spans="1:7" x14ac:dyDescent="0.2">
      <c r="A10886">
        <v>3.6517184150714701E+17</v>
      </c>
      <c r="B10886" t="s">
        <v>21006</v>
      </c>
      <c r="C10886" t="s">
        <v>21007</v>
      </c>
      <c r="D10886" s="1">
        <v>41493.837106481478</v>
      </c>
      <c r="E10886">
        <v>1</v>
      </c>
      <c r="F10886">
        <v>0</v>
      </c>
      <c r="G10886" t="s">
        <v>89</v>
      </c>
    </row>
    <row r="10887" spans="1:7" x14ac:dyDescent="0.2">
      <c r="A10887">
        <v>3.6517358757493101E+17</v>
      </c>
      <c r="B10887" t="s">
        <v>21008</v>
      </c>
      <c r="C10887" t="s">
        <v>21009</v>
      </c>
      <c r="D10887" s="1">
        <v>41493.841921296298</v>
      </c>
      <c r="E10887">
        <v>7</v>
      </c>
      <c r="F10887">
        <v>7</v>
      </c>
      <c r="G10887" t="s">
        <v>89</v>
      </c>
    </row>
    <row r="10888" spans="1:7" x14ac:dyDescent="0.2">
      <c r="A10888">
        <v>3.6517530218543098E+17</v>
      </c>
      <c r="B10888" t="s">
        <v>21010</v>
      </c>
      <c r="C10888" t="e">
        <f xml:space="preserve"> GodfreyGR Thanks Ian.</f>
        <v>#NAME?</v>
      </c>
      <c r="D10888" s="1">
        <v>41493.846655092595</v>
      </c>
      <c r="E10888">
        <v>1</v>
      </c>
      <c r="F10888">
        <v>6</v>
      </c>
      <c r="G10888" t="s">
        <v>89</v>
      </c>
    </row>
    <row r="10889" spans="1:7" x14ac:dyDescent="0.2">
      <c r="A10889">
        <v>3.6517947934731398E+17</v>
      </c>
      <c r="B10889" t="s">
        <v>21011</v>
      </c>
      <c r="C10889" t="s">
        <v>21012</v>
      </c>
      <c r="D10889" s="1">
        <v>41493.858182870368</v>
      </c>
      <c r="E10889">
        <v>17</v>
      </c>
      <c r="F10889">
        <v>4</v>
      </c>
      <c r="G10889" t="s">
        <v>89</v>
      </c>
    </row>
    <row r="10890" spans="1:7" x14ac:dyDescent="0.2">
      <c r="A10890">
        <v>3.6519794363400602E+17</v>
      </c>
      <c r="B10890" t="s">
        <v>21013</v>
      </c>
      <c r="C10890" t="s">
        <v>21014</v>
      </c>
      <c r="D10890" s="1">
        <v>41493.909131944441</v>
      </c>
      <c r="E10890">
        <v>344</v>
      </c>
      <c r="F10890">
        <v>134</v>
      </c>
    </row>
    <row r="10891" spans="1:7" x14ac:dyDescent="0.2">
      <c r="A10891">
        <v>3.6520351373683501E+17</v>
      </c>
      <c r="B10891" t="s">
        <v>21015</v>
      </c>
      <c r="C10891" t="s">
        <v>21016</v>
      </c>
      <c r="D10891" s="1">
        <v>41493.924502314818</v>
      </c>
      <c r="E10891">
        <v>410</v>
      </c>
      <c r="F10891">
        <v>208</v>
      </c>
    </row>
    <row r="10892" spans="1:7" x14ac:dyDescent="0.2">
      <c r="A10892">
        <v>3.6520472261074899E+17</v>
      </c>
      <c r="B10892" t="s">
        <v>21017</v>
      </c>
      <c r="C10892" t="s">
        <v>21018</v>
      </c>
      <c r="D10892" s="1">
        <v>41493.927835648145</v>
      </c>
      <c r="E10892">
        <v>2</v>
      </c>
      <c r="F10892">
        <v>0</v>
      </c>
      <c r="G10892" t="e">
        <f>marc_soler1</f>
        <v>#NAME?</v>
      </c>
    </row>
    <row r="10893" spans="1:7" x14ac:dyDescent="0.2">
      <c r="A10893">
        <v>3.65205457100488E+17</v>
      </c>
      <c r="B10893" t="s">
        <v>21019</v>
      </c>
      <c r="C10893" t="s">
        <v>21020</v>
      </c>
      <c r="D10893" s="1">
        <v>41493.929861111108</v>
      </c>
      <c r="E10893">
        <v>2</v>
      </c>
      <c r="F10893">
        <v>0</v>
      </c>
      <c r="G10893" t="s">
        <v>89</v>
      </c>
    </row>
    <row r="10894" spans="1:7" x14ac:dyDescent="0.2">
      <c r="A10894">
        <v>3.6520591804610502E+17</v>
      </c>
      <c r="B10894" t="s">
        <v>21021</v>
      </c>
      <c r="C10894" t="e">
        <f>_xlfn.SINGLE( GeorgePTransue _xlfn.SINGLE( BW _xlfn.SINGLE( trumpwinery _xlfn.SINGLE( EricTrump Thank you.))))</f>
        <v>#NAME?</v>
      </c>
      <c r="D10894" s="1">
        <v>41493.931134259263</v>
      </c>
      <c r="E10894">
        <v>0</v>
      </c>
      <c r="F10894">
        <v>0</v>
      </c>
      <c r="G10894" t="s">
        <v>487</v>
      </c>
    </row>
    <row r="10895" spans="1:7" x14ac:dyDescent="0.2">
      <c r="A10895">
        <v>3.6520625177848602E+17</v>
      </c>
      <c r="B10895" t="s">
        <v>21022</v>
      </c>
      <c r="C10895" t="e">
        <f>_xlfn.SINGLE( pikedagger1868 keep Your chin up), keep going.</f>
        <v>#NAME?</v>
      </c>
      <c r="D10895" s="1">
        <v>41493.932060185187</v>
      </c>
      <c r="E10895">
        <v>1</v>
      </c>
      <c r="F10895">
        <v>2</v>
      </c>
      <c r="G10895" t="s">
        <v>89</v>
      </c>
    </row>
    <row r="10896" spans="1:7" x14ac:dyDescent="0.2">
      <c r="A10896">
        <v>3.6520643828240698E+17</v>
      </c>
      <c r="B10896" t="s">
        <v>21023</v>
      </c>
      <c r="C10896" t="e">
        <f xml:space="preserve"> flowergirl56 Thanks.</f>
        <v>#NAME?</v>
      </c>
      <c r="D10896" s="1">
        <v>41493.932569444441</v>
      </c>
      <c r="E10896">
        <v>0</v>
      </c>
      <c r="F10896">
        <v>1</v>
      </c>
      <c r="G10896" t="s">
        <v>89</v>
      </c>
    </row>
    <row r="10897" spans="1:8" x14ac:dyDescent="0.2">
      <c r="A10897">
        <v>3.6520919550041203E+17</v>
      </c>
      <c r="B10897" t="s">
        <v>21024</v>
      </c>
      <c r="C10897" t="s">
        <v>21025</v>
      </c>
      <c r="D10897" s="1">
        <v>41493.940185185187</v>
      </c>
      <c r="E10897">
        <v>172</v>
      </c>
      <c r="F10897">
        <v>110</v>
      </c>
    </row>
    <row r="10898" spans="1:8" x14ac:dyDescent="0.2">
      <c r="A10898">
        <v>3.6522671441616397E+17</v>
      </c>
      <c r="B10898" t="s">
        <v>21026</v>
      </c>
      <c r="C10898" t="s">
        <v>21027</v>
      </c>
      <c r="D10898" s="1">
        <v>41493.988518518519</v>
      </c>
      <c r="E10898">
        <v>693</v>
      </c>
      <c r="F10898">
        <v>598</v>
      </c>
    </row>
    <row r="10899" spans="1:8" x14ac:dyDescent="0.2">
      <c r="A10899">
        <v>3.6523188682346899E+17</v>
      </c>
      <c r="B10899" t="s">
        <v>21028</v>
      </c>
      <c r="C10899" t="s">
        <v>21029</v>
      </c>
      <c r="D10899" s="1">
        <v>41494.002800925926</v>
      </c>
      <c r="E10899">
        <v>443</v>
      </c>
      <c r="F10899">
        <v>310</v>
      </c>
    </row>
    <row r="10900" spans="1:8" x14ac:dyDescent="0.2">
      <c r="A10900">
        <v>3.6528564531011098E+17</v>
      </c>
      <c r="B10900" t="s">
        <v>21030</v>
      </c>
      <c r="C10900" t="s">
        <v>21031</v>
      </c>
      <c r="D10900" s="1">
        <v>41494.151145833333</v>
      </c>
      <c r="E10900">
        <v>3</v>
      </c>
      <c r="F10900">
        <v>1</v>
      </c>
      <c r="G10900" t="e">
        <f>sjohnstonefilm</f>
        <v>#NAME?</v>
      </c>
    </row>
    <row r="10901" spans="1:8" x14ac:dyDescent="0.2">
      <c r="A10901">
        <v>3.6533595286601702E+17</v>
      </c>
      <c r="B10901" t="s">
        <v>21032</v>
      </c>
      <c r="C10901" t="s">
        <v>21033</v>
      </c>
      <c r="D10901" s="1">
        <v>41494.289965277778</v>
      </c>
      <c r="E10901">
        <v>16</v>
      </c>
      <c r="F10901">
        <v>21</v>
      </c>
      <c r="G10901" t="s">
        <v>576</v>
      </c>
    </row>
    <row r="10902" spans="1:8" x14ac:dyDescent="0.2">
      <c r="A10902">
        <v>3.6533952526799603E+17</v>
      </c>
      <c r="B10902" t="s">
        <v>21034</v>
      </c>
      <c r="C10902" t="s">
        <v>21035</v>
      </c>
      <c r="D10902" s="1">
        <v>41494.299826388888</v>
      </c>
      <c r="E10902">
        <v>19</v>
      </c>
      <c r="F10902">
        <v>18</v>
      </c>
      <c r="G10902" t="s">
        <v>89</v>
      </c>
    </row>
    <row r="10903" spans="1:8" x14ac:dyDescent="0.2">
      <c r="A10903">
        <v>3.6535410359495802E+17</v>
      </c>
      <c r="B10903" t="s">
        <v>21036</v>
      </c>
      <c r="C10903" t="s">
        <v>21037</v>
      </c>
      <c r="D10903" s="1">
        <v>41494.340046296296</v>
      </c>
      <c r="E10903">
        <v>29</v>
      </c>
      <c r="F10903">
        <v>25</v>
      </c>
      <c r="G10903" t="s">
        <v>576</v>
      </c>
    </row>
    <row r="10904" spans="1:8" x14ac:dyDescent="0.2">
      <c r="A10904">
        <v>3.6546735091444902E+17</v>
      </c>
      <c r="B10904" t="s">
        <v>21038</v>
      </c>
      <c r="C10904" t="s">
        <v>21039</v>
      </c>
      <c r="D10904" s="1">
        <v>41494.652557870373</v>
      </c>
      <c r="E10904">
        <v>3</v>
      </c>
      <c r="F10904">
        <v>0</v>
      </c>
      <c r="G10904" t="s">
        <v>21040</v>
      </c>
    </row>
    <row r="10905" spans="1:8" x14ac:dyDescent="0.2">
      <c r="A10905">
        <v>3.6546771423344602E+17</v>
      </c>
      <c r="B10905" t="s">
        <v>21041</v>
      </c>
      <c r="C10905" t="s">
        <v>21042</v>
      </c>
      <c r="D10905" s="1">
        <v>41494.653553240743</v>
      </c>
      <c r="E10905">
        <v>2</v>
      </c>
      <c r="F10905">
        <v>3</v>
      </c>
      <c r="G10905" t="s">
        <v>215</v>
      </c>
      <c r="H10905" t="s">
        <v>390</v>
      </c>
    </row>
    <row r="10906" spans="1:8" x14ac:dyDescent="0.2">
      <c r="A10906">
        <v>3.6546900364638202E+17</v>
      </c>
      <c r="B10906" t="s">
        <v>21043</v>
      </c>
      <c r="C10906" t="e">
        <f>_xlfn.SINGLE( blackpoolsinger _xlfn.SINGLE( piersmorgan because Piers won Celebrity Apprentice)) &amp; is wonderful--and I just started with twitter.</f>
        <v>#NAME?</v>
      </c>
      <c r="D10906" s="1">
        <v>41494.657118055555</v>
      </c>
      <c r="E10906">
        <v>5</v>
      </c>
      <c r="F10906">
        <v>3</v>
      </c>
      <c r="G10906" t="s">
        <v>215</v>
      </c>
    </row>
    <row r="10907" spans="1:8" x14ac:dyDescent="0.2">
      <c r="A10907">
        <v>3.65469201969848E+17</v>
      </c>
      <c r="B10907" t="s">
        <v>21044</v>
      </c>
      <c r="C10907" t="s">
        <v>21045</v>
      </c>
      <c r="D10907" s="1">
        <v>41494.65766203704</v>
      </c>
      <c r="E10907">
        <v>4</v>
      </c>
      <c r="F10907">
        <v>1</v>
      </c>
      <c r="G10907" t="s">
        <v>89</v>
      </c>
    </row>
    <row r="10908" spans="1:8" x14ac:dyDescent="0.2">
      <c r="A10908">
        <v>3.6547029470347597E+17</v>
      </c>
      <c r="B10908" t="s">
        <v>21046</v>
      </c>
      <c r="C10908" t="s">
        <v>21047</v>
      </c>
      <c r="D10908" s="1">
        <v>41494.660682870373</v>
      </c>
      <c r="E10908">
        <v>6</v>
      </c>
      <c r="F10908">
        <v>2</v>
      </c>
      <c r="G10908" t="s">
        <v>576</v>
      </c>
    </row>
    <row r="10909" spans="1:8" x14ac:dyDescent="0.2">
      <c r="A10909">
        <v>3.6552445809146202E+17</v>
      </c>
      <c r="B10909" t="s">
        <v>21048</v>
      </c>
      <c r="C10909" t="s">
        <v>21049</v>
      </c>
      <c r="D10909" s="1">
        <v>41494.81013888889</v>
      </c>
      <c r="E10909">
        <v>291</v>
      </c>
      <c r="F10909">
        <v>140</v>
      </c>
    </row>
    <row r="10910" spans="1:8" x14ac:dyDescent="0.2">
      <c r="A10910">
        <v>3.65529136812408E+17</v>
      </c>
      <c r="B10910" t="s">
        <v>21050</v>
      </c>
      <c r="C10910" t="s">
        <v>21051</v>
      </c>
      <c r="D10910" s="1">
        <v>41494.823055555556</v>
      </c>
      <c r="E10910">
        <v>18</v>
      </c>
      <c r="F10910">
        <v>7</v>
      </c>
      <c r="G10910" t="s">
        <v>215</v>
      </c>
    </row>
    <row r="10911" spans="1:8" x14ac:dyDescent="0.2">
      <c r="A10911">
        <v>3.6554025828208998E+17</v>
      </c>
      <c r="B10911" t="s">
        <v>21052</v>
      </c>
      <c r="C10911" t="s">
        <v>21053</v>
      </c>
      <c r="D10911" s="1">
        <v>41494.853738425925</v>
      </c>
      <c r="E10911">
        <v>178</v>
      </c>
      <c r="F10911">
        <v>93</v>
      </c>
    </row>
    <row r="10912" spans="1:8" x14ac:dyDescent="0.2">
      <c r="A10912">
        <v>3.65554681281384E+17</v>
      </c>
      <c r="B10912" t="s">
        <v>21054</v>
      </c>
      <c r="C10912" t="s">
        <v>20837</v>
      </c>
      <c r="D10912" s="1">
        <v>41494.893541666665</v>
      </c>
      <c r="E10912">
        <v>21</v>
      </c>
      <c r="F10912">
        <v>16</v>
      </c>
      <c r="G10912" t="s">
        <v>89</v>
      </c>
    </row>
    <row r="10913" spans="1:7" x14ac:dyDescent="0.2">
      <c r="A10913">
        <v>3.6555694433488397E+17</v>
      </c>
      <c r="B10913" t="s">
        <v>21055</v>
      </c>
      <c r="C10913" t="s">
        <v>21056</v>
      </c>
      <c r="D10913" s="1">
        <v>41494.899780092594</v>
      </c>
      <c r="E10913">
        <v>10</v>
      </c>
      <c r="F10913">
        <v>1</v>
      </c>
      <c r="G10913" t="s">
        <v>89</v>
      </c>
    </row>
    <row r="10914" spans="1:7" x14ac:dyDescent="0.2">
      <c r="A10914">
        <v>3.6555706932094899E+17</v>
      </c>
      <c r="B10914" t="s">
        <v>21057</v>
      </c>
      <c r="C10914" t="s">
        <v>21058</v>
      </c>
      <c r="D10914" s="1">
        <v>41494.900127314817</v>
      </c>
      <c r="E10914">
        <v>36</v>
      </c>
      <c r="F10914">
        <v>20</v>
      </c>
      <c r="G10914" t="s">
        <v>89</v>
      </c>
    </row>
    <row r="10915" spans="1:7" x14ac:dyDescent="0.2">
      <c r="A10915">
        <v>3.6555717729491302E+17</v>
      </c>
      <c r="B10915" t="s">
        <v>21059</v>
      </c>
      <c r="C10915" t="s">
        <v>21060</v>
      </c>
      <c r="D10915" s="1">
        <v>41494.90042824074</v>
      </c>
      <c r="E10915">
        <v>10</v>
      </c>
      <c r="F10915">
        <v>7</v>
      </c>
      <c r="G10915" t="s">
        <v>576</v>
      </c>
    </row>
    <row r="10916" spans="1:7" x14ac:dyDescent="0.2">
      <c r="A10916">
        <v>3.6555770069793101E+17</v>
      </c>
      <c r="B10916" t="s">
        <v>21061</v>
      </c>
      <c r="C10916" t="e">
        <f xml:space="preserve"> scottlara1961 have a Happy birthday.</f>
        <v>#NAME?</v>
      </c>
      <c r="D10916" s="1">
        <v>41494.901875000003</v>
      </c>
      <c r="E10916">
        <v>5</v>
      </c>
      <c r="F10916">
        <v>2</v>
      </c>
      <c r="G10916" t="s">
        <v>89</v>
      </c>
    </row>
    <row r="10917" spans="1:7" x14ac:dyDescent="0.2">
      <c r="A10917">
        <v>3.6555848254974298E+17</v>
      </c>
      <c r="B10917" t="s">
        <v>21062</v>
      </c>
      <c r="C10917" t="s">
        <v>21063</v>
      </c>
      <c r="D10917" s="1">
        <v>41494.904027777775</v>
      </c>
      <c r="E10917">
        <v>19</v>
      </c>
      <c r="F10917">
        <v>12</v>
      </c>
      <c r="G10917" t="s">
        <v>576</v>
      </c>
    </row>
    <row r="10918" spans="1:7" x14ac:dyDescent="0.2">
      <c r="A10918">
        <v>3.6555940335046202E+17</v>
      </c>
      <c r="B10918" t="s">
        <v>21064</v>
      </c>
      <c r="C10918" t="e">
        <f xml:space="preserve"> ChrisStackStacy Thanks.</f>
        <v>#NAME?</v>
      </c>
      <c r="D10918" s="1">
        <v>41494.906574074077</v>
      </c>
      <c r="E10918">
        <v>1</v>
      </c>
      <c r="F10918">
        <v>0</v>
      </c>
      <c r="G10918" t="s">
        <v>89</v>
      </c>
    </row>
    <row r="10919" spans="1:7" x14ac:dyDescent="0.2">
      <c r="A10919">
        <v>3.65657982605856E+17</v>
      </c>
      <c r="B10919" t="s">
        <v>21065</v>
      </c>
      <c r="C10919" t="s">
        <v>21066</v>
      </c>
      <c r="D10919" s="1">
        <v>41495.178599537037</v>
      </c>
      <c r="E10919">
        <v>1</v>
      </c>
      <c r="F10919">
        <v>4</v>
      </c>
      <c r="G10919" t="e">
        <f>ClemensIsland13</f>
        <v>#NAME?</v>
      </c>
    </row>
    <row r="10920" spans="1:7" x14ac:dyDescent="0.2">
      <c r="A10920">
        <v>3.6565875569578298E+17</v>
      </c>
      <c r="B10920" t="s">
        <v>21067</v>
      </c>
      <c r="C10920" t="e">
        <f xml:space="preserve"> jake_grimes Thanks.</f>
        <v>#NAME?</v>
      </c>
      <c r="D10920" s="1">
        <v>41495.18072916667</v>
      </c>
      <c r="E10920">
        <v>12</v>
      </c>
      <c r="F10920">
        <v>33</v>
      </c>
      <c r="G10920" t="s">
        <v>89</v>
      </c>
    </row>
    <row r="10921" spans="1:7" x14ac:dyDescent="0.2">
      <c r="A10921">
        <v>3.6565957387866502E+17</v>
      </c>
      <c r="B10921" t="s">
        <v>21068</v>
      </c>
      <c r="C10921" t="s">
        <v>21069</v>
      </c>
      <c r="D10921" s="1">
        <v>41495.182986111111</v>
      </c>
      <c r="E10921">
        <v>16</v>
      </c>
      <c r="F10921">
        <v>21</v>
      </c>
      <c r="G10921" t="s">
        <v>215</v>
      </c>
    </row>
    <row r="10922" spans="1:7" x14ac:dyDescent="0.2">
      <c r="A10922">
        <v>3.6565985352129299E+17</v>
      </c>
      <c r="B10922" t="s">
        <v>21070</v>
      </c>
      <c r="C10922" t="e">
        <f xml:space="preserve"> TLoUTEngineer Thanks.</f>
        <v>#NAME?</v>
      </c>
      <c r="D10922" s="1">
        <v>41495.183761574073</v>
      </c>
      <c r="E10922">
        <v>0</v>
      </c>
      <c r="F10922">
        <v>0</v>
      </c>
      <c r="G10922" t="s">
        <v>89</v>
      </c>
    </row>
    <row r="10923" spans="1:7" x14ac:dyDescent="0.2">
      <c r="A10923">
        <v>3.6566087205349702E+17</v>
      </c>
      <c r="B10923" t="s">
        <v>21071</v>
      </c>
      <c r="C10923" t="s">
        <v>21072</v>
      </c>
      <c r="D10923" s="1">
        <v>41495.186574074076</v>
      </c>
      <c r="E10923">
        <v>7</v>
      </c>
      <c r="F10923">
        <v>2</v>
      </c>
      <c r="G10923" t="s">
        <v>89</v>
      </c>
    </row>
    <row r="10924" spans="1:7" x14ac:dyDescent="0.2">
      <c r="A10924">
        <v>3.6566175810859802E+17</v>
      </c>
      <c r="B10924" t="s">
        <v>21073</v>
      </c>
      <c r="C10924" t="e">
        <f>showtimeshelby Thanks</f>
        <v>#NAME?</v>
      </c>
      <c r="D10924" s="1">
        <v>41495.189016203702</v>
      </c>
      <c r="E10924">
        <v>6</v>
      </c>
      <c r="F10924">
        <v>59</v>
      </c>
      <c r="G10924" t="e">
        <f>showtimeshelby</f>
        <v>#NAME?</v>
      </c>
    </row>
    <row r="10925" spans="1:7" x14ac:dyDescent="0.2">
      <c r="A10925">
        <v>3.6566226755715802E+17</v>
      </c>
      <c r="B10925" t="s">
        <v>21074</v>
      </c>
      <c r="C10925" t="s">
        <v>21075</v>
      </c>
      <c r="D10925" s="1">
        <v>41495.190416666665</v>
      </c>
      <c r="E10925">
        <v>22</v>
      </c>
      <c r="F10925">
        <v>27</v>
      </c>
      <c r="G10925" t="s">
        <v>21076</v>
      </c>
    </row>
    <row r="10926" spans="1:7" x14ac:dyDescent="0.2">
      <c r="A10926">
        <v>3.6566243259882202E+17</v>
      </c>
      <c r="B10926" t="s">
        <v>21077</v>
      </c>
      <c r="C10926" t="s">
        <v>21078</v>
      </c>
      <c r="D10926" s="1">
        <v>41495.190879629627</v>
      </c>
      <c r="E10926">
        <v>75</v>
      </c>
      <c r="F10926">
        <v>57</v>
      </c>
      <c r="G10926" t="s">
        <v>215</v>
      </c>
    </row>
    <row r="10927" spans="1:7" x14ac:dyDescent="0.2">
      <c r="A10927">
        <v>3.6569427884599699E+17</v>
      </c>
      <c r="B10927" t="s">
        <v>21079</v>
      </c>
      <c r="C10927" t="s">
        <v>21080</v>
      </c>
      <c r="D10927" s="1">
        <v>41495.278761574074</v>
      </c>
      <c r="E10927">
        <v>4158</v>
      </c>
      <c r="F10927">
        <v>5846</v>
      </c>
      <c r="G10927" t="s">
        <v>215</v>
      </c>
    </row>
    <row r="10928" spans="1:7" x14ac:dyDescent="0.2">
      <c r="A10928">
        <v>3.65697117274128E+17</v>
      </c>
      <c r="B10928" t="s">
        <v>21081</v>
      </c>
      <c r="C10928" t="s">
        <v>21082</v>
      </c>
      <c r="D10928" s="1">
        <v>41495.286585648151</v>
      </c>
      <c r="E10928">
        <v>159</v>
      </c>
      <c r="F10928">
        <v>128</v>
      </c>
    </row>
    <row r="10929" spans="1:8" x14ac:dyDescent="0.2">
      <c r="A10929">
        <v>3.65697404898512E+17</v>
      </c>
      <c r="B10929" t="s">
        <v>21083</v>
      </c>
      <c r="C10929" t="s">
        <v>21084</v>
      </c>
      <c r="D10929" s="1">
        <v>41495.28738425926</v>
      </c>
      <c r="E10929">
        <v>31</v>
      </c>
      <c r="F10929">
        <v>8</v>
      </c>
      <c r="G10929" t="s">
        <v>576</v>
      </c>
    </row>
    <row r="10930" spans="1:8" x14ac:dyDescent="0.2">
      <c r="A10930">
        <v>3.6584123268713997E+17</v>
      </c>
      <c r="B10930" t="s">
        <v>21085</v>
      </c>
      <c r="C10930" t="s">
        <v>21086</v>
      </c>
      <c r="D10930" s="1">
        <v>41495.684270833335</v>
      </c>
      <c r="E10930">
        <v>5</v>
      </c>
      <c r="F10930">
        <v>2</v>
      </c>
      <c r="G10930" t="s">
        <v>21087</v>
      </c>
    </row>
    <row r="10931" spans="1:8" x14ac:dyDescent="0.2">
      <c r="A10931">
        <v>3.6584164843075898E+17</v>
      </c>
      <c r="B10931" t="s">
        <v>21088</v>
      </c>
      <c r="C10931" t="s">
        <v>21089</v>
      </c>
      <c r="D10931" s="1">
        <v>41495.685416666667</v>
      </c>
      <c r="E10931">
        <v>2</v>
      </c>
      <c r="F10931">
        <v>1</v>
      </c>
      <c r="G10931" t="s">
        <v>89</v>
      </c>
    </row>
    <row r="10932" spans="1:8" x14ac:dyDescent="0.2">
      <c r="A10932">
        <v>3.65842200157896E+17</v>
      </c>
      <c r="B10932" t="s">
        <v>21090</v>
      </c>
      <c r="C10932" t="s">
        <v>21091</v>
      </c>
      <c r="D10932" s="1">
        <v>41495.686944444446</v>
      </c>
      <c r="E10932">
        <v>2</v>
      </c>
      <c r="F10932">
        <v>1</v>
      </c>
      <c r="G10932" t="s">
        <v>576</v>
      </c>
    </row>
    <row r="10933" spans="1:8" x14ac:dyDescent="0.2">
      <c r="A10933">
        <v>3.6584935211309798E+17</v>
      </c>
      <c r="B10933" t="s">
        <v>21092</v>
      </c>
      <c r="C10933" t="s">
        <v>21093</v>
      </c>
      <c r="D10933" s="1">
        <v>41495.706678240742</v>
      </c>
      <c r="E10933">
        <v>152</v>
      </c>
      <c r="F10933">
        <v>331</v>
      </c>
      <c r="G10933" t="s">
        <v>215</v>
      </c>
    </row>
    <row r="10934" spans="1:8" x14ac:dyDescent="0.2">
      <c r="A10934">
        <v>3.6584939231131597E+17</v>
      </c>
      <c r="B10934" t="s">
        <v>21094</v>
      </c>
      <c r="C10934" t="s">
        <v>21095</v>
      </c>
      <c r="D10934" s="1">
        <v>41495.706782407404</v>
      </c>
      <c r="E10934">
        <v>75</v>
      </c>
      <c r="F10934">
        <v>124</v>
      </c>
      <c r="G10934" t="s">
        <v>89</v>
      </c>
    </row>
    <row r="10935" spans="1:8" x14ac:dyDescent="0.2">
      <c r="A10935">
        <v>3.6584947074899898E+17</v>
      </c>
      <c r="B10935" t="s">
        <v>21096</v>
      </c>
      <c r="C10935" t="s">
        <v>21097</v>
      </c>
      <c r="D10935" s="1">
        <v>41495.707002314812</v>
      </c>
      <c r="E10935">
        <v>57</v>
      </c>
      <c r="F10935">
        <v>65</v>
      </c>
      <c r="G10935" t="s">
        <v>89</v>
      </c>
    </row>
    <row r="10936" spans="1:8" x14ac:dyDescent="0.2">
      <c r="A10936">
        <v>3.6586527621606099E+17</v>
      </c>
      <c r="B10936" t="s">
        <v>21098</v>
      </c>
      <c r="C10936" t="s">
        <v>21099</v>
      </c>
      <c r="D10936" s="1">
        <v>41495.750613425924</v>
      </c>
      <c r="E10936">
        <v>2</v>
      </c>
      <c r="F10936">
        <v>3</v>
      </c>
      <c r="G10936" t="s">
        <v>576</v>
      </c>
      <c r="H10936" t="s">
        <v>390</v>
      </c>
    </row>
    <row r="10937" spans="1:8" x14ac:dyDescent="0.2">
      <c r="A10937">
        <v>3.6586546727918701E+17</v>
      </c>
      <c r="B10937" t="s">
        <v>21100</v>
      </c>
      <c r="C10937" t="s">
        <v>21101</v>
      </c>
      <c r="D10937" s="1">
        <v>41495.751145833332</v>
      </c>
      <c r="E10937">
        <v>2</v>
      </c>
      <c r="F10937">
        <v>4</v>
      </c>
      <c r="G10937" t="s">
        <v>576</v>
      </c>
    </row>
    <row r="10938" spans="1:8" x14ac:dyDescent="0.2">
      <c r="A10938">
        <v>3.6586577107681997E+17</v>
      </c>
      <c r="B10938" t="s">
        <v>21102</v>
      </c>
      <c r="C10938" t="s">
        <v>21103</v>
      </c>
      <c r="D10938" s="1">
        <v>41495.751979166664</v>
      </c>
      <c r="E10938">
        <v>2</v>
      </c>
      <c r="F10938">
        <v>1</v>
      </c>
      <c r="G10938" t="s">
        <v>576</v>
      </c>
    </row>
    <row r="10939" spans="1:8" x14ac:dyDescent="0.2">
      <c r="A10939">
        <v>3.6586615067392E+17</v>
      </c>
      <c r="B10939" t="s">
        <v>21104</v>
      </c>
      <c r="C10939" t="s">
        <v>21105</v>
      </c>
      <c r="D10939" s="1">
        <v>41495.753032407411</v>
      </c>
      <c r="E10939">
        <v>0</v>
      </c>
      <c r="F10939">
        <v>2</v>
      </c>
      <c r="G10939" t="s">
        <v>21106</v>
      </c>
    </row>
    <row r="10940" spans="1:8" x14ac:dyDescent="0.2">
      <c r="A10940">
        <v>3.6586628115031603E+17</v>
      </c>
      <c r="B10940" t="s">
        <v>21107</v>
      </c>
      <c r="C10940" t="e">
        <f xml:space="preserve"> aa_newey Thanks.</f>
        <v>#NAME?</v>
      </c>
      <c r="D10940" s="1">
        <v>41495.753391203703</v>
      </c>
      <c r="E10940">
        <v>1</v>
      </c>
      <c r="F10940">
        <v>1</v>
      </c>
      <c r="G10940" t="s">
        <v>89</v>
      </c>
    </row>
    <row r="10941" spans="1:8" x14ac:dyDescent="0.2">
      <c r="A10941">
        <v>3.6587469006295002E+17</v>
      </c>
      <c r="B10941" t="s">
        <v>21108</v>
      </c>
      <c r="C10941" t="s">
        <v>21109</v>
      </c>
      <c r="D10941" s="1">
        <v>41495.776597222219</v>
      </c>
      <c r="E10941">
        <v>12</v>
      </c>
      <c r="F10941">
        <v>3</v>
      </c>
      <c r="G10941" t="s">
        <v>89</v>
      </c>
    </row>
    <row r="10942" spans="1:8" x14ac:dyDescent="0.2">
      <c r="A10942">
        <v>3.6587477893605702E+17</v>
      </c>
      <c r="B10942" t="s">
        <v>21110</v>
      </c>
      <c r="C10942" t="s">
        <v>21111</v>
      </c>
      <c r="D10942" s="1">
        <v>41495.77684027778</v>
      </c>
      <c r="E10942">
        <v>10</v>
      </c>
      <c r="F10942">
        <v>9</v>
      </c>
      <c r="G10942" t="s">
        <v>89</v>
      </c>
    </row>
    <row r="10943" spans="1:8" x14ac:dyDescent="0.2">
      <c r="A10943">
        <v>3.6589474825647302E+17</v>
      </c>
      <c r="B10943" t="s">
        <v>21112</v>
      </c>
      <c r="C10943" t="s">
        <v>21113</v>
      </c>
      <c r="D10943" s="1">
        <v>41495.831944444442</v>
      </c>
      <c r="E10943">
        <v>11</v>
      </c>
      <c r="F10943">
        <v>9</v>
      </c>
      <c r="G10943" t="s">
        <v>89</v>
      </c>
    </row>
    <row r="10944" spans="1:8" x14ac:dyDescent="0.2">
      <c r="A10944">
        <v>3.6589486263515098E+17</v>
      </c>
      <c r="B10944" t="s">
        <v>21114</v>
      </c>
      <c r="C10944" t="s">
        <v>21115</v>
      </c>
      <c r="D10944" s="1">
        <v>41495.832256944443</v>
      </c>
      <c r="E10944">
        <v>9</v>
      </c>
      <c r="F10944">
        <v>9</v>
      </c>
      <c r="G10944" t="s">
        <v>89</v>
      </c>
    </row>
    <row r="10945" spans="1:7" x14ac:dyDescent="0.2">
      <c r="A10945">
        <v>3.6589533086627398E+17</v>
      </c>
      <c r="B10945" t="s">
        <v>21116</v>
      </c>
      <c r="C10945" t="s">
        <v>21117</v>
      </c>
      <c r="D10945" s="1">
        <v>41495.833553240744</v>
      </c>
      <c r="E10945">
        <v>20</v>
      </c>
      <c r="F10945">
        <v>11</v>
      </c>
      <c r="G10945" t="s">
        <v>215</v>
      </c>
    </row>
    <row r="10946" spans="1:7" x14ac:dyDescent="0.2">
      <c r="A10946">
        <v>3.6590070306086502E+17</v>
      </c>
      <c r="B10946" t="s">
        <v>21118</v>
      </c>
      <c r="C10946" t="s">
        <v>21119</v>
      </c>
      <c r="D10946" s="1">
        <v>41495.848379629628</v>
      </c>
      <c r="E10946">
        <v>223</v>
      </c>
      <c r="F10946">
        <v>390</v>
      </c>
    </row>
    <row r="10947" spans="1:7" x14ac:dyDescent="0.2">
      <c r="A10947">
        <v>3.6590280116916602E+17</v>
      </c>
      <c r="B10947" t="s">
        <v>21120</v>
      </c>
      <c r="C10947" t="s">
        <v>21121</v>
      </c>
      <c r="D10947" s="1">
        <v>41495.854166666664</v>
      </c>
      <c r="E10947">
        <v>180</v>
      </c>
      <c r="F10947">
        <v>63</v>
      </c>
    </row>
    <row r="10948" spans="1:7" x14ac:dyDescent="0.2">
      <c r="A10948">
        <v>3.6590371793076198E+17</v>
      </c>
      <c r="B10948" t="s">
        <v>21122</v>
      </c>
      <c r="C10948" t="s">
        <v>21123</v>
      </c>
      <c r="D10948" s="1">
        <v>41495.85670138889</v>
      </c>
      <c r="E10948">
        <v>1503</v>
      </c>
      <c r="F10948">
        <v>1368</v>
      </c>
    </row>
    <row r="10949" spans="1:7" x14ac:dyDescent="0.2">
      <c r="A10949">
        <v>3.6592025136542899E+17</v>
      </c>
      <c r="B10949" t="s">
        <v>21124</v>
      </c>
      <c r="C10949" t="s">
        <v>21125</v>
      </c>
      <c r="D10949" s="1">
        <v>41495.902326388888</v>
      </c>
      <c r="E10949">
        <v>60</v>
      </c>
      <c r="F10949">
        <v>54</v>
      </c>
      <c r="G10949" t="s">
        <v>89</v>
      </c>
    </row>
    <row r="10950" spans="1:7" x14ac:dyDescent="0.2">
      <c r="A10950">
        <v>3.6592107823891597E+17</v>
      </c>
      <c r="B10950" t="s">
        <v>21126</v>
      </c>
      <c r="C10950" t="s">
        <v>21127</v>
      </c>
      <c r="D10950" s="1">
        <v>41495.904606481483</v>
      </c>
      <c r="E10950">
        <v>236</v>
      </c>
      <c r="F10950">
        <v>78</v>
      </c>
    </row>
    <row r="10951" spans="1:7" x14ac:dyDescent="0.2">
      <c r="A10951">
        <v>3.6592249351032397E+17</v>
      </c>
      <c r="B10951" t="s">
        <v>21128</v>
      </c>
      <c r="C10951" t="s">
        <v>21129</v>
      </c>
      <c r="D10951" s="1">
        <v>41495.908506944441</v>
      </c>
      <c r="E10951">
        <v>28</v>
      </c>
      <c r="F10951">
        <v>15</v>
      </c>
      <c r="G10951" t="s">
        <v>89</v>
      </c>
    </row>
    <row r="10952" spans="1:7" x14ac:dyDescent="0.2">
      <c r="A10952">
        <v>3.6592256927204102E+17</v>
      </c>
      <c r="B10952" t="s">
        <v>21130</v>
      </c>
      <c r="C10952" t="s">
        <v>21131</v>
      </c>
      <c r="D10952" s="1">
        <v>41495.908715277779</v>
      </c>
      <c r="E10952">
        <v>43</v>
      </c>
      <c r="F10952">
        <v>21</v>
      </c>
      <c r="G10952" t="s">
        <v>89</v>
      </c>
    </row>
    <row r="10953" spans="1:7" x14ac:dyDescent="0.2">
      <c r="A10953">
        <v>3.6592520467907699E+17</v>
      </c>
      <c r="B10953" t="s">
        <v>21132</v>
      </c>
      <c r="C10953" t="s">
        <v>21133</v>
      </c>
      <c r="D10953" s="1">
        <v>41495.915995370371</v>
      </c>
      <c r="E10953">
        <v>16</v>
      </c>
      <c r="F10953">
        <v>7</v>
      </c>
      <c r="G10953" t="s">
        <v>215</v>
      </c>
    </row>
    <row r="10954" spans="1:7" x14ac:dyDescent="0.2">
      <c r="A10954">
        <v>3.6592794435650701E+17</v>
      </c>
      <c r="B10954" t="s">
        <v>21134</v>
      </c>
      <c r="C10954" t="s">
        <v>21135</v>
      </c>
      <c r="D10954" s="1">
        <v>41495.92355324074</v>
      </c>
      <c r="E10954">
        <v>22</v>
      </c>
      <c r="F10954">
        <v>20</v>
      </c>
      <c r="G10954" t="s">
        <v>89</v>
      </c>
    </row>
    <row r="10955" spans="1:7" x14ac:dyDescent="0.2">
      <c r="A10955">
        <v>3.6593238166170803E+17</v>
      </c>
      <c r="B10955" t="s">
        <v>21136</v>
      </c>
      <c r="C10955" t="s">
        <v>21137</v>
      </c>
      <c r="D10955" s="1">
        <v>41495.935798611114</v>
      </c>
      <c r="E10955">
        <v>24</v>
      </c>
      <c r="F10955">
        <v>19</v>
      </c>
      <c r="G10955" t="s">
        <v>89</v>
      </c>
    </row>
    <row r="10956" spans="1:7" x14ac:dyDescent="0.2">
      <c r="A10956">
        <v>3.65932588784816E+17</v>
      </c>
      <c r="B10956" t="s">
        <v>21138</v>
      </c>
      <c r="C10956" t="s">
        <v>21139</v>
      </c>
      <c r="D10956" s="1">
        <v>41495.936365740738</v>
      </c>
      <c r="E10956">
        <v>14</v>
      </c>
      <c r="F10956">
        <v>6</v>
      </c>
    </row>
    <row r="10957" spans="1:7" x14ac:dyDescent="0.2">
      <c r="A10957">
        <v>3.6593472585401901E+17</v>
      </c>
      <c r="B10957" t="s">
        <v>21140</v>
      </c>
      <c r="C10957" t="s">
        <v>21141</v>
      </c>
      <c r="D10957" s="1">
        <v>41495.94226851852</v>
      </c>
      <c r="E10957">
        <v>245</v>
      </c>
      <c r="F10957">
        <v>142</v>
      </c>
    </row>
    <row r="10958" spans="1:7" x14ac:dyDescent="0.2">
      <c r="A10958">
        <v>3.6600525658221299E+17</v>
      </c>
      <c r="B10958" t="s">
        <v>21142</v>
      </c>
      <c r="C10958" t="s">
        <v>21143</v>
      </c>
      <c r="D10958" s="1">
        <v>41496.136886574073</v>
      </c>
      <c r="E10958">
        <v>51</v>
      </c>
      <c r="F10958">
        <v>39</v>
      </c>
    </row>
    <row r="10959" spans="1:7" x14ac:dyDescent="0.2">
      <c r="A10959">
        <v>3.66129918096064E+17</v>
      </c>
      <c r="B10959" t="s">
        <v>21144</v>
      </c>
      <c r="C10959" t="s">
        <v>21145</v>
      </c>
      <c r="D10959" s="1">
        <v>41496.480891203704</v>
      </c>
      <c r="E10959">
        <v>16</v>
      </c>
      <c r="F10959">
        <v>6</v>
      </c>
      <c r="G10959" t="s">
        <v>215</v>
      </c>
    </row>
    <row r="10960" spans="1:7" x14ac:dyDescent="0.2">
      <c r="A10960">
        <v>3.6613013742039802E+17</v>
      </c>
      <c r="B10960" t="s">
        <v>21146</v>
      </c>
      <c r="C10960" t="s">
        <v>21147</v>
      </c>
      <c r="D10960" s="1">
        <v>41496.481493055559</v>
      </c>
      <c r="E10960">
        <v>3</v>
      </c>
      <c r="F10960">
        <v>2</v>
      </c>
      <c r="G10960" t="s">
        <v>89</v>
      </c>
    </row>
    <row r="10961" spans="1:7" x14ac:dyDescent="0.2">
      <c r="A10961">
        <v>3.6618015871927002E+17</v>
      </c>
      <c r="B10961" t="s">
        <v>21148</v>
      </c>
      <c r="C10961" t="s">
        <v>21149</v>
      </c>
      <c r="D10961" s="1">
        <v>41496.619525462964</v>
      </c>
      <c r="E10961">
        <v>34</v>
      </c>
      <c r="F10961">
        <v>23</v>
      </c>
      <c r="G10961" t="s">
        <v>215</v>
      </c>
    </row>
    <row r="10962" spans="1:7" x14ac:dyDescent="0.2">
      <c r="A10962">
        <v>3.6618389016924499E+17</v>
      </c>
      <c r="B10962" t="s">
        <v>21150</v>
      </c>
      <c r="C10962" t="s">
        <v>21151</v>
      </c>
      <c r="D10962" s="1">
        <v>41496.629826388889</v>
      </c>
      <c r="E10962">
        <v>3</v>
      </c>
      <c r="F10962">
        <v>8</v>
      </c>
      <c r="G10962" t="e">
        <f>TPLRRT1</f>
        <v>#NAME?</v>
      </c>
    </row>
    <row r="10963" spans="1:7" x14ac:dyDescent="0.2">
      <c r="A10963">
        <v>3.6650906784748301E+17</v>
      </c>
      <c r="B10963" t="s">
        <v>21152</v>
      </c>
      <c r="C10963" t="s">
        <v>21153</v>
      </c>
      <c r="D10963" s="1">
        <v>41497.527141203704</v>
      </c>
      <c r="E10963">
        <v>2</v>
      </c>
      <c r="F10963">
        <v>0</v>
      </c>
      <c r="G10963" t="s">
        <v>89</v>
      </c>
    </row>
    <row r="10964" spans="1:7" x14ac:dyDescent="0.2">
      <c r="A10964">
        <v>3.6651418666415302E+17</v>
      </c>
      <c r="B10964" t="s">
        <v>21154</v>
      </c>
      <c r="C10964" t="s">
        <v>21155</v>
      </c>
      <c r="D10964" s="1">
        <v>41497.541273148148</v>
      </c>
      <c r="E10964">
        <v>50</v>
      </c>
      <c r="F10964">
        <v>15</v>
      </c>
      <c r="G10964" t="s">
        <v>89</v>
      </c>
    </row>
    <row r="10965" spans="1:7" x14ac:dyDescent="0.2">
      <c r="A10965">
        <v>3.6651622166076602E+17</v>
      </c>
      <c r="B10965" t="s">
        <v>21156</v>
      </c>
      <c r="C10965" t="s">
        <v>21157</v>
      </c>
      <c r="D10965" s="1">
        <v>41497.546886574077</v>
      </c>
      <c r="E10965">
        <v>3</v>
      </c>
      <c r="F10965">
        <v>1</v>
      </c>
      <c r="G10965" t="s">
        <v>215</v>
      </c>
    </row>
    <row r="10966" spans="1:7" x14ac:dyDescent="0.2">
      <c r="A10966">
        <v>3.6652821107036499E+17</v>
      </c>
      <c r="B10966" t="s">
        <v>21158</v>
      </c>
      <c r="C10966" t="e">
        <f>_xlfn.SINGLE( ThisWeekABC should be Interesting) - lets see how fair and honest They will [7]!Enjoy</f>
        <v>#NAME?</v>
      </c>
      <c r="D10966" s="1">
        <v>41497.579965277779</v>
      </c>
      <c r="E10966">
        <v>5</v>
      </c>
      <c r="F10966">
        <v>1</v>
      </c>
      <c r="G10966" t="s">
        <v>89</v>
      </c>
    </row>
    <row r="10967" spans="1:7" x14ac:dyDescent="0.2">
      <c r="A10967">
        <v>3.66541454174208E+17</v>
      </c>
      <c r="B10967" t="s">
        <v>21159</v>
      </c>
      <c r="C10967" t="s">
        <v>21160</v>
      </c>
      <c r="D10967" s="1">
        <v>41497.616516203707</v>
      </c>
      <c r="E10967">
        <v>4</v>
      </c>
      <c r="F10967">
        <v>1</v>
      </c>
      <c r="G10967" t="s">
        <v>89</v>
      </c>
    </row>
    <row r="10968" spans="1:7" x14ac:dyDescent="0.2">
      <c r="A10968">
        <v>3.6654228845902202E+17</v>
      </c>
      <c r="B10968" t="s">
        <v>21161</v>
      </c>
      <c r="C10968" t="s">
        <v>21162</v>
      </c>
      <c r="D10968" s="1">
        <v>41497.618819444448</v>
      </c>
      <c r="E10968">
        <v>23</v>
      </c>
      <c r="F10968">
        <v>18</v>
      </c>
      <c r="G10968" t="s">
        <v>89</v>
      </c>
    </row>
    <row r="10969" spans="1:7" x14ac:dyDescent="0.2">
      <c r="A10969">
        <v>3.6654738299486598E+17</v>
      </c>
      <c r="B10969" t="s">
        <v>21163</v>
      </c>
      <c r="C10969" t="s">
        <v>21164</v>
      </c>
      <c r="D10969" s="1">
        <v>41497.632870370369</v>
      </c>
      <c r="E10969">
        <v>3</v>
      </c>
      <c r="F10969">
        <v>4</v>
      </c>
      <c r="G10969" t="s">
        <v>89</v>
      </c>
    </row>
    <row r="10970" spans="1:7" x14ac:dyDescent="0.2">
      <c r="A10970">
        <v>3.6654799365617997E+17</v>
      </c>
      <c r="B10970" t="s">
        <v>21165</v>
      </c>
      <c r="C10970" t="s">
        <v>21166</v>
      </c>
      <c r="D10970" s="1">
        <v>41497.634560185186</v>
      </c>
      <c r="E10970">
        <v>4</v>
      </c>
      <c r="F10970">
        <v>6</v>
      </c>
      <c r="G10970" t="s">
        <v>89</v>
      </c>
    </row>
    <row r="10971" spans="1:7" x14ac:dyDescent="0.2">
      <c r="A10971">
        <v>3.6655912905933197E+17</v>
      </c>
      <c r="B10971" t="s">
        <v>21167</v>
      </c>
      <c r="C10971" t="s">
        <v>21168</v>
      </c>
      <c r="D10971" s="1">
        <v>41497.665289351855</v>
      </c>
      <c r="E10971">
        <v>16</v>
      </c>
      <c r="F10971">
        <v>14</v>
      </c>
      <c r="G10971" t="s">
        <v>576</v>
      </c>
    </row>
    <row r="10972" spans="1:7" x14ac:dyDescent="0.2">
      <c r="A10972">
        <v>3.6656163286588602E+17</v>
      </c>
      <c r="B10972" t="s">
        <v>21169</v>
      </c>
      <c r="C10972" t="s">
        <v>21170</v>
      </c>
      <c r="D10972" s="1">
        <v>41497.672199074077</v>
      </c>
      <c r="E10972">
        <v>0</v>
      </c>
      <c r="F10972">
        <v>0</v>
      </c>
      <c r="G10972" t="s">
        <v>89</v>
      </c>
    </row>
    <row r="10973" spans="1:7" x14ac:dyDescent="0.2">
      <c r="A10973">
        <v>3.6656220313603597E+17</v>
      </c>
      <c r="B10973" t="s">
        <v>21171</v>
      </c>
      <c r="C10973" t="s">
        <v>21172</v>
      </c>
      <c r="D10973" s="1">
        <v>41497.673773148148</v>
      </c>
      <c r="E10973">
        <v>5</v>
      </c>
      <c r="F10973">
        <v>1</v>
      </c>
      <c r="G10973" t="e">
        <f>tayloroftexas</f>
        <v>#NAME?</v>
      </c>
    </row>
    <row r="10974" spans="1:7" x14ac:dyDescent="0.2">
      <c r="A10974">
        <v>3.6656443066797197E+17</v>
      </c>
      <c r="B10974" t="s">
        <v>21173</v>
      </c>
      <c r="C10974" t="s">
        <v>21174</v>
      </c>
      <c r="D10974" s="1">
        <v>41497.679918981485</v>
      </c>
      <c r="E10974">
        <v>14</v>
      </c>
      <c r="F10974">
        <v>10</v>
      </c>
      <c r="G10974" t="s">
        <v>576</v>
      </c>
    </row>
    <row r="10975" spans="1:7" x14ac:dyDescent="0.2">
      <c r="A10975">
        <v>3.6656897103981299E+17</v>
      </c>
      <c r="B10975" t="s">
        <v>21175</v>
      </c>
      <c r="C10975" t="s">
        <v>21176</v>
      </c>
      <c r="D10975" s="1">
        <v>41497.692442129628</v>
      </c>
      <c r="E10975">
        <v>10</v>
      </c>
      <c r="F10975">
        <v>10</v>
      </c>
      <c r="G10975" t="s">
        <v>576</v>
      </c>
    </row>
    <row r="10976" spans="1:7" x14ac:dyDescent="0.2">
      <c r="A10976">
        <v>3.6656904013676499E+17</v>
      </c>
      <c r="B10976" t="s">
        <v>21177</v>
      </c>
      <c r="C10976" t="s">
        <v>21178</v>
      </c>
      <c r="D10976" s="1">
        <v>41497.69263888889</v>
      </c>
      <c r="E10976">
        <v>11</v>
      </c>
      <c r="F10976">
        <v>8</v>
      </c>
      <c r="G10976" t="s">
        <v>215</v>
      </c>
    </row>
    <row r="10977" spans="1:7" x14ac:dyDescent="0.2">
      <c r="A10977">
        <v>3.6657005158060403E+17</v>
      </c>
      <c r="B10977" t="s">
        <v>21179</v>
      </c>
      <c r="C10977" t="s">
        <v>21180</v>
      </c>
      <c r="D10977" s="1">
        <v>41497.695428240739</v>
      </c>
      <c r="E10977">
        <v>3</v>
      </c>
      <c r="F10977">
        <v>0</v>
      </c>
      <c r="G10977" t="s">
        <v>89</v>
      </c>
    </row>
    <row r="10978" spans="1:7" x14ac:dyDescent="0.2">
      <c r="A10978">
        <v>3.6657073895571398E+17</v>
      </c>
      <c r="B10978" t="s">
        <v>21181</v>
      </c>
      <c r="C10978" t="s">
        <v>21182</v>
      </c>
      <c r="D10978" s="1">
        <v>41497.697326388887</v>
      </c>
      <c r="E10978">
        <v>27</v>
      </c>
      <c r="F10978">
        <v>27</v>
      </c>
      <c r="G10978" t="s">
        <v>215</v>
      </c>
    </row>
    <row r="10979" spans="1:7" x14ac:dyDescent="0.2">
      <c r="A10979">
        <v>3.6664782377086099E+17</v>
      </c>
      <c r="B10979" t="s">
        <v>21183</v>
      </c>
      <c r="C10979" t="s">
        <v>21184</v>
      </c>
      <c r="D10979" s="1">
        <v>41497.910034722219</v>
      </c>
      <c r="E10979">
        <v>90</v>
      </c>
      <c r="F10979">
        <v>34</v>
      </c>
    </row>
    <row r="10980" spans="1:7" x14ac:dyDescent="0.2">
      <c r="A10980">
        <v>3.6666901102868E+17</v>
      </c>
      <c r="B10980" t="s">
        <v>21185</v>
      </c>
      <c r="C10980" t="s">
        <v>21186</v>
      </c>
      <c r="D10980" s="1">
        <v>41497.968506944446</v>
      </c>
      <c r="E10980">
        <v>11</v>
      </c>
      <c r="F10980">
        <v>5</v>
      </c>
      <c r="G10980" t="s">
        <v>215</v>
      </c>
    </row>
    <row r="10981" spans="1:7" x14ac:dyDescent="0.2">
      <c r="A10981">
        <v>3.666773446158E+17</v>
      </c>
      <c r="B10981" t="s">
        <v>21187</v>
      </c>
      <c r="C10981" t="s">
        <v>21188</v>
      </c>
      <c r="D10981" s="1">
        <v>41497.99150462963</v>
      </c>
      <c r="E10981">
        <v>63</v>
      </c>
      <c r="F10981">
        <v>91</v>
      </c>
      <c r="G10981" t="s">
        <v>215</v>
      </c>
    </row>
    <row r="10982" spans="1:7" x14ac:dyDescent="0.2">
      <c r="A10982">
        <v>3.6678770938728E+17</v>
      </c>
      <c r="B10982" t="s">
        <v>21189</v>
      </c>
      <c r="C10982" t="s">
        <v>21190</v>
      </c>
      <c r="D10982" s="1">
        <v>41498.296053240738</v>
      </c>
      <c r="E10982">
        <v>17</v>
      </c>
      <c r="F10982">
        <v>18</v>
      </c>
      <c r="G10982" t="s">
        <v>576</v>
      </c>
    </row>
    <row r="10983" spans="1:7" x14ac:dyDescent="0.2">
      <c r="A10983">
        <v>3.6679010700243699E+17</v>
      </c>
      <c r="B10983" t="s">
        <v>21191</v>
      </c>
      <c r="C10983" t="s">
        <v>21192</v>
      </c>
      <c r="D10983" s="1">
        <v>41498.302662037036</v>
      </c>
      <c r="E10983">
        <v>6</v>
      </c>
      <c r="F10983">
        <v>6</v>
      </c>
      <c r="G10983" t="s">
        <v>576</v>
      </c>
    </row>
    <row r="10984" spans="1:7" x14ac:dyDescent="0.2">
      <c r="A10984">
        <v>3.6679246334145702E+17</v>
      </c>
      <c r="B10984" t="s">
        <v>21193</v>
      </c>
      <c r="C10984" t="s">
        <v>21194</v>
      </c>
      <c r="D10984" s="1">
        <v>41498.309166666666</v>
      </c>
      <c r="E10984">
        <v>8</v>
      </c>
      <c r="F10984">
        <v>14</v>
      </c>
      <c r="G10984" t="s">
        <v>215</v>
      </c>
    </row>
    <row r="10985" spans="1:7" x14ac:dyDescent="0.2">
      <c r="A10985">
        <v>3.6679363464280397E+17</v>
      </c>
      <c r="B10985" t="s">
        <v>21195</v>
      </c>
      <c r="C10985" t="s">
        <v>21196</v>
      </c>
      <c r="D10985" s="1">
        <v>41498.312395833331</v>
      </c>
      <c r="E10985">
        <v>14</v>
      </c>
      <c r="F10985">
        <v>10</v>
      </c>
      <c r="G10985" t="s">
        <v>215</v>
      </c>
    </row>
    <row r="10986" spans="1:7" x14ac:dyDescent="0.2">
      <c r="A10986">
        <v>3.66907221105328E+17</v>
      </c>
      <c r="B10986" t="s">
        <v>21197</v>
      </c>
      <c r="C10986" t="s">
        <v>21198</v>
      </c>
      <c r="D10986" s="1">
        <v>41498.625833333332</v>
      </c>
      <c r="E10986">
        <v>3</v>
      </c>
      <c r="F10986">
        <v>2</v>
      </c>
      <c r="G10986" t="e">
        <f>MatthewSmales1</f>
        <v>#NAME?</v>
      </c>
    </row>
    <row r="10987" spans="1:7" x14ac:dyDescent="0.2">
      <c r="A10987">
        <v>3.6697022614484902E+17</v>
      </c>
      <c r="B10987" t="s">
        <v>21199</v>
      </c>
      <c r="C10987" t="s">
        <v>21200</v>
      </c>
      <c r="D10987" s="1">
        <v>41498.799699074072</v>
      </c>
      <c r="E10987">
        <v>898</v>
      </c>
      <c r="F10987">
        <v>416</v>
      </c>
    </row>
    <row r="10988" spans="1:7" x14ac:dyDescent="0.2">
      <c r="A10988">
        <v>3.6697247320546502E+17</v>
      </c>
      <c r="B10988" t="s">
        <v>21201</v>
      </c>
      <c r="C10988" t="s">
        <v>21202</v>
      </c>
      <c r="D10988" s="1">
        <v>41498.805902777778</v>
      </c>
      <c r="E10988">
        <v>56</v>
      </c>
      <c r="F10988">
        <v>42</v>
      </c>
      <c r="G10988" t="s">
        <v>89</v>
      </c>
    </row>
    <row r="10989" spans="1:7" x14ac:dyDescent="0.2">
      <c r="A10989">
        <v>3.6697648866433798E+17</v>
      </c>
      <c r="B10989" t="s">
        <v>21203</v>
      </c>
      <c r="C10989" t="s">
        <v>21204</v>
      </c>
      <c r="D10989" s="1">
        <v>41498.816979166666</v>
      </c>
      <c r="E10989">
        <v>4</v>
      </c>
      <c r="F10989">
        <v>0</v>
      </c>
      <c r="G10989" t="s">
        <v>89</v>
      </c>
    </row>
    <row r="10990" spans="1:7" x14ac:dyDescent="0.2">
      <c r="A10990">
        <v>3.6697721135550797E+17</v>
      </c>
      <c r="B10990" t="s">
        <v>21205</v>
      </c>
      <c r="C10990" t="e">
        <f xml:space="preserve"> mjayshilling Thanks.</f>
        <v>#NAME?</v>
      </c>
      <c r="D10990" s="1">
        <v>41498.818969907406</v>
      </c>
      <c r="E10990">
        <v>2</v>
      </c>
      <c r="F10990">
        <v>0</v>
      </c>
      <c r="G10990" t="s">
        <v>89</v>
      </c>
    </row>
    <row r="10991" spans="1:7" x14ac:dyDescent="0.2">
      <c r="A10991">
        <v>3.66978429930848E+17</v>
      </c>
      <c r="B10991" t="s">
        <v>21206</v>
      </c>
      <c r="C10991" t="s">
        <v>21207</v>
      </c>
      <c r="D10991" s="1">
        <v>41498.822337962964</v>
      </c>
      <c r="E10991">
        <v>4</v>
      </c>
      <c r="F10991">
        <v>3</v>
      </c>
      <c r="G10991" t="s">
        <v>215</v>
      </c>
    </row>
    <row r="10992" spans="1:7" x14ac:dyDescent="0.2">
      <c r="A10992">
        <v>3.6697875812674298E+17</v>
      </c>
      <c r="B10992" t="s">
        <v>21208</v>
      </c>
      <c r="C10992" t="s">
        <v>21209</v>
      </c>
      <c r="D10992" s="1">
        <v>41498.823240740741</v>
      </c>
      <c r="E10992">
        <v>1</v>
      </c>
      <c r="F10992">
        <v>2</v>
      </c>
      <c r="G10992" t="s">
        <v>215</v>
      </c>
    </row>
    <row r="10993" spans="1:8" x14ac:dyDescent="0.2">
      <c r="A10993">
        <v>3.6697937190861197E+17</v>
      </c>
      <c r="B10993" t="s">
        <v>21210</v>
      </c>
      <c r="C10993" t="s">
        <v>21211</v>
      </c>
      <c r="D10993" s="1">
        <v>41498.824942129628</v>
      </c>
      <c r="E10993">
        <v>264</v>
      </c>
      <c r="F10993">
        <v>133</v>
      </c>
    </row>
    <row r="10994" spans="1:8" x14ac:dyDescent="0.2">
      <c r="A10994">
        <v>3.6702573644545997E+17</v>
      </c>
      <c r="B10994" t="s">
        <v>21212</v>
      </c>
      <c r="C10994" t="s">
        <v>21213</v>
      </c>
      <c r="D10994" s="1">
        <v>41498.952881944446</v>
      </c>
      <c r="E10994">
        <v>31</v>
      </c>
      <c r="F10994">
        <v>32</v>
      </c>
    </row>
    <row r="10995" spans="1:8" x14ac:dyDescent="0.2">
      <c r="A10995">
        <v>3.6702798768780403E+17</v>
      </c>
      <c r="B10995" t="s">
        <v>21214</v>
      </c>
      <c r="C10995" t="e">
        <f>_xlfn.SINGLE( Timm_Martin I understand), Thanks.</f>
        <v>#NAME?</v>
      </c>
      <c r="D10995" s="1">
        <v>41498.959085648145</v>
      </c>
      <c r="E10995">
        <v>2</v>
      </c>
      <c r="F10995">
        <v>1</v>
      </c>
      <c r="G10995" t="s">
        <v>89</v>
      </c>
    </row>
    <row r="10996" spans="1:8" x14ac:dyDescent="0.2">
      <c r="A10996">
        <v>3.6702826807284102E+17</v>
      </c>
      <c r="B10996" t="s">
        <v>21215</v>
      </c>
      <c r="C10996" t="e">
        <f>_xlfn.SINGLE( PartylikeRlove1 a long Time ago), Thanks.</f>
        <v>#NAME?</v>
      </c>
      <c r="D10996" s="1">
        <v>41498.959861111114</v>
      </c>
      <c r="E10996">
        <v>1</v>
      </c>
      <c r="F10996">
        <v>3</v>
      </c>
      <c r="G10996" t="s">
        <v>89</v>
      </c>
    </row>
    <row r="10997" spans="1:8" x14ac:dyDescent="0.2">
      <c r="A10997">
        <v>3.6702866256389702E+17</v>
      </c>
      <c r="B10997" t="s">
        <v>21216</v>
      </c>
      <c r="C10997" t="s">
        <v>21217</v>
      </c>
      <c r="D10997" s="1">
        <v>41498.960949074077</v>
      </c>
      <c r="E10997">
        <v>3</v>
      </c>
      <c r="F10997">
        <v>1</v>
      </c>
      <c r="G10997" t="s">
        <v>89</v>
      </c>
    </row>
    <row r="10998" spans="1:8" x14ac:dyDescent="0.2">
      <c r="A10998">
        <v>3.67029015116128E+17</v>
      </c>
      <c r="B10998" t="s">
        <v>21218</v>
      </c>
      <c r="C10998" t="s">
        <v>21219</v>
      </c>
      <c r="D10998" s="1">
        <v>41498.961921296293</v>
      </c>
      <c r="E10998">
        <v>4</v>
      </c>
      <c r="F10998">
        <v>7</v>
      </c>
      <c r="G10998" t="s">
        <v>215</v>
      </c>
    </row>
    <row r="10999" spans="1:8" x14ac:dyDescent="0.2">
      <c r="A10999">
        <v>3.6709439177911898E+17</v>
      </c>
      <c r="B10999" t="s">
        <v>21220</v>
      </c>
      <c r="C10999" t="s">
        <v>21221</v>
      </c>
      <c r="D10999" s="1">
        <v>41499.142326388886</v>
      </c>
      <c r="E10999">
        <v>100</v>
      </c>
      <c r="F10999">
        <v>135</v>
      </c>
      <c r="G10999" t="s">
        <v>215</v>
      </c>
    </row>
    <row r="11000" spans="1:8" x14ac:dyDescent="0.2">
      <c r="A11000">
        <v>3.6709649126316403E+17</v>
      </c>
      <c r="B11000" t="s">
        <v>21222</v>
      </c>
      <c r="C11000" t="s">
        <v>21223</v>
      </c>
      <c r="D11000" s="1">
        <v>41499.148125</v>
      </c>
      <c r="E11000">
        <v>26</v>
      </c>
      <c r="F11000">
        <v>10</v>
      </c>
      <c r="G11000" t="s">
        <v>89</v>
      </c>
    </row>
    <row r="11001" spans="1:8" x14ac:dyDescent="0.2">
      <c r="A11001">
        <v>3.6710023607615802E+17</v>
      </c>
      <c r="B11001" t="s">
        <v>21224</v>
      </c>
      <c r="C11001" t="s">
        <v>21225</v>
      </c>
      <c r="D11001" s="1">
        <v>41499.158460648148</v>
      </c>
      <c r="E11001">
        <v>10</v>
      </c>
      <c r="F11001">
        <v>3</v>
      </c>
      <c r="G11001" t="s">
        <v>89</v>
      </c>
    </row>
    <row r="11002" spans="1:8" x14ac:dyDescent="0.2">
      <c r="A11002">
        <v>3.6710075127510202E+17</v>
      </c>
      <c r="B11002" t="s">
        <v>21226</v>
      </c>
      <c r="C11002" t="s">
        <v>21227</v>
      </c>
      <c r="D11002" s="1">
        <v>41499.159884259258</v>
      </c>
      <c r="E11002">
        <v>16</v>
      </c>
      <c r="F11002">
        <v>16</v>
      </c>
      <c r="G11002" t="s">
        <v>487</v>
      </c>
    </row>
    <row r="11003" spans="1:8" x14ac:dyDescent="0.2">
      <c r="A11003">
        <v>3.6710172130439098E+17</v>
      </c>
      <c r="B11003" t="s">
        <v>21228</v>
      </c>
      <c r="C11003" t="s">
        <v>21229</v>
      </c>
      <c r="D11003" s="1">
        <v>41499.162557870368</v>
      </c>
      <c r="E11003">
        <v>11</v>
      </c>
      <c r="F11003">
        <v>11</v>
      </c>
      <c r="G11003" t="s">
        <v>487</v>
      </c>
    </row>
    <row r="11004" spans="1:8" x14ac:dyDescent="0.2">
      <c r="A11004">
        <v>3.6710234393622099E+17</v>
      </c>
      <c r="B11004" t="s">
        <v>21230</v>
      </c>
      <c r="C11004" t="s">
        <v>21231</v>
      </c>
      <c r="D11004" s="1">
        <v>41499.164270833331</v>
      </c>
      <c r="E11004">
        <v>19</v>
      </c>
      <c r="F11004">
        <v>12</v>
      </c>
      <c r="G11004" t="s">
        <v>487</v>
      </c>
    </row>
    <row r="11005" spans="1:8" x14ac:dyDescent="0.2">
      <c r="A11005">
        <v>3.67104224301416E+17</v>
      </c>
      <c r="B11005" t="s">
        <v>21232</v>
      </c>
      <c r="C11005" t="s">
        <v>21233</v>
      </c>
      <c r="D11005" s="1">
        <v>41499.16946759259</v>
      </c>
      <c r="E11005">
        <v>17</v>
      </c>
      <c r="F11005">
        <v>15</v>
      </c>
      <c r="G11005" t="s">
        <v>487</v>
      </c>
    </row>
    <row r="11006" spans="1:8" x14ac:dyDescent="0.2">
      <c r="A11006">
        <v>3.6710520823061197E+17</v>
      </c>
      <c r="B11006" t="s">
        <v>21234</v>
      </c>
      <c r="C11006" t="s">
        <v>21235</v>
      </c>
      <c r="D11006" s="1">
        <v>41499.172175925924</v>
      </c>
      <c r="E11006">
        <v>35</v>
      </c>
      <c r="F11006">
        <v>46</v>
      </c>
      <c r="G11006" t="s">
        <v>21236</v>
      </c>
      <c r="H11006" t="s">
        <v>390</v>
      </c>
    </row>
    <row r="11007" spans="1:8" x14ac:dyDescent="0.2">
      <c r="A11007">
        <v>3.6710562418393901E+17</v>
      </c>
      <c r="B11007" t="s">
        <v>21237</v>
      </c>
      <c r="C11007" t="s">
        <v>21238</v>
      </c>
      <c r="D11007" s="1">
        <v>41499.173321759263</v>
      </c>
      <c r="E11007">
        <v>11</v>
      </c>
      <c r="F11007">
        <v>5</v>
      </c>
      <c r="G11007" t="s">
        <v>546</v>
      </c>
      <c r="H11007" t="s">
        <v>390</v>
      </c>
    </row>
    <row r="11008" spans="1:8" x14ac:dyDescent="0.2">
      <c r="A11008">
        <v>3.6710607987830701E+17</v>
      </c>
      <c r="B11008" t="s">
        <v>21239</v>
      </c>
      <c r="C11008" t="s">
        <v>21240</v>
      </c>
      <c r="D11008" s="1">
        <v>41499.174583333333</v>
      </c>
      <c r="E11008">
        <v>15</v>
      </c>
      <c r="F11008">
        <v>10</v>
      </c>
      <c r="G11008" t="s">
        <v>546</v>
      </c>
    </row>
    <row r="11009" spans="1:8" x14ac:dyDescent="0.2">
      <c r="A11009">
        <v>3.6710628110424E+17</v>
      </c>
      <c r="B11009" t="s">
        <v>21241</v>
      </c>
      <c r="C11009" t="s">
        <v>21242</v>
      </c>
      <c r="D11009" s="1">
        <v>41499.175138888888</v>
      </c>
      <c r="E11009">
        <v>20</v>
      </c>
      <c r="F11009">
        <v>21</v>
      </c>
      <c r="G11009" t="s">
        <v>21243</v>
      </c>
    </row>
    <row r="11010" spans="1:8" x14ac:dyDescent="0.2">
      <c r="A11010">
        <v>3.6710803720478298E+17</v>
      </c>
      <c r="B11010" t="s">
        <v>21244</v>
      </c>
      <c r="C11010" t="s">
        <v>21245</v>
      </c>
      <c r="D11010" s="1">
        <v>41499.179988425924</v>
      </c>
      <c r="E11010">
        <v>41</v>
      </c>
      <c r="F11010">
        <v>23</v>
      </c>
      <c r="G11010" t="s">
        <v>576</v>
      </c>
    </row>
    <row r="11011" spans="1:8" x14ac:dyDescent="0.2">
      <c r="A11011">
        <v>3.6710950857081203E+17</v>
      </c>
      <c r="B11011" t="s">
        <v>21246</v>
      </c>
      <c r="C11011" t="s">
        <v>21247</v>
      </c>
      <c r="D11011" s="1">
        <v>41499.184050925927</v>
      </c>
      <c r="E11011">
        <v>4</v>
      </c>
      <c r="F11011">
        <v>3</v>
      </c>
      <c r="G11011" t="e">
        <f>_xlfn.SINGLE( _xlfn.SINGLE( _xlfn.SINGLE(Naplessun4664)))</f>
        <v>#NAME?</v>
      </c>
    </row>
    <row r="11012" spans="1:8" x14ac:dyDescent="0.2">
      <c r="A11012">
        <v>3.67109888788664E+17</v>
      </c>
      <c r="B11012" t="s">
        <v>21248</v>
      </c>
      <c r="C11012" t="s">
        <v>21249</v>
      </c>
      <c r="D11012" s="1">
        <v>41499.18509259259</v>
      </c>
      <c r="E11012">
        <v>9</v>
      </c>
      <c r="F11012">
        <v>10</v>
      </c>
      <c r="G11012" t="s">
        <v>215</v>
      </c>
    </row>
    <row r="11013" spans="1:8" x14ac:dyDescent="0.2">
      <c r="A11013">
        <v>3.67110934487392E+17</v>
      </c>
      <c r="B11013" t="s">
        <v>21250</v>
      </c>
      <c r="C11013" t="s">
        <v>21251</v>
      </c>
      <c r="D11013" s="1">
        <v>41499.187986111108</v>
      </c>
      <c r="E11013">
        <v>25</v>
      </c>
      <c r="F11013">
        <v>28</v>
      </c>
      <c r="G11013" t="s">
        <v>215</v>
      </c>
      <c r="H11013" t="s">
        <v>390</v>
      </c>
    </row>
    <row r="11014" spans="1:8" x14ac:dyDescent="0.2">
      <c r="A11014">
        <v>3.67111166231064E+17</v>
      </c>
      <c r="B11014" t="s">
        <v>21252</v>
      </c>
      <c r="C11014" t="s">
        <v>21253</v>
      </c>
      <c r="D11014" s="1">
        <v>41499.188622685186</v>
      </c>
      <c r="E11014">
        <v>50</v>
      </c>
      <c r="F11014">
        <v>28</v>
      </c>
      <c r="G11014" t="s">
        <v>215</v>
      </c>
    </row>
    <row r="11015" spans="1:8" x14ac:dyDescent="0.2">
      <c r="A11015">
        <v>3.6711238668964198E+17</v>
      </c>
      <c r="B11015" t="s">
        <v>21254</v>
      </c>
      <c r="C11015" t="s">
        <v>21255</v>
      </c>
      <c r="D11015" s="1">
        <v>41499.191990740743</v>
      </c>
      <c r="E11015">
        <v>120</v>
      </c>
      <c r="F11015">
        <v>97</v>
      </c>
      <c r="G11015" t="s">
        <v>89</v>
      </c>
    </row>
    <row r="11016" spans="1:8" x14ac:dyDescent="0.2">
      <c r="A11016">
        <v>3.67112969249112E+17</v>
      </c>
      <c r="B11016" t="s">
        <v>21256</v>
      </c>
      <c r="C11016" t="s">
        <v>21257</v>
      </c>
      <c r="D11016" s="1">
        <v>41499.193599537037</v>
      </c>
      <c r="E11016">
        <v>19</v>
      </c>
      <c r="F11016">
        <v>25</v>
      </c>
      <c r="G11016" t="s">
        <v>215</v>
      </c>
      <c r="H11016" t="s">
        <v>390</v>
      </c>
    </row>
    <row r="11017" spans="1:8" x14ac:dyDescent="0.2">
      <c r="A11017">
        <v>3.6711410973489101E+17</v>
      </c>
      <c r="B11017" t="s">
        <v>21258</v>
      </c>
      <c r="C11017" t="s">
        <v>21259</v>
      </c>
      <c r="D11017" s="1">
        <v>41499.196747685186</v>
      </c>
      <c r="E11017">
        <v>19</v>
      </c>
      <c r="F11017">
        <v>17</v>
      </c>
      <c r="G11017" t="s">
        <v>576</v>
      </c>
    </row>
    <row r="11018" spans="1:8" x14ac:dyDescent="0.2">
      <c r="A11018">
        <v>3.6711473846946598E+17</v>
      </c>
      <c r="B11018" t="s">
        <v>21260</v>
      </c>
      <c r="C11018" t="s">
        <v>21261</v>
      </c>
      <c r="D11018" s="1">
        <v>41499.198472222219</v>
      </c>
      <c r="E11018">
        <v>23</v>
      </c>
      <c r="F11018">
        <v>18</v>
      </c>
      <c r="G11018" t="s">
        <v>21262</v>
      </c>
    </row>
    <row r="11019" spans="1:8" x14ac:dyDescent="0.2">
      <c r="A11019">
        <v>3.6711504430969997E+17</v>
      </c>
      <c r="B11019" t="s">
        <v>21263</v>
      </c>
      <c r="C11019" t="s">
        <v>21264</v>
      </c>
      <c r="D11019" s="1">
        <v>41499.199317129627</v>
      </c>
      <c r="E11019">
        <v>14</v>
      </c>
      <c r="F11019">
        <v>27</v>
      </c>
      <c r="G11019" t="s">
        <v>215</v>
      </c>
      <c r="H11019" t="s">
        <v>390</v>
      </c>
    </row>
    <row r="11020" spans="1:8" x14ac:dyDescent="0.2">
      <c r="A11020">
        <v>3.6711520567715802E+17</v>
      </c>
      <c r="B11020" t="s">
        <v>21265</v>
      </c>
      <c r="C11020" t="s">
        <v>21266</v>
      </c>
      <c r="D11020" s="1">
        <v>41499.19976851852</v>
      </c>
      <c r="E11020">
        <v>64</v>
      </c>
      <c r="F11020">
        <v>56</v>
      </c>
      <c r="G11020" t="s">
        <v>215</v>
      </c>
    </row>
    <row r="11021" spans="1:8" x14ac:dyDescent="0.2">
      <c r="A11021">
        <v>3.6711540671017299E+17</v>
      </c>
      <c r="B11021" t="s">
        <v>21267</v>
      </c>
      <c r="C11021" t="s">
        <v>21268</v>
      </c>
      <c r="D11021" s="1">
        <v>41499.200324074074</v>
      </c>
      <c r="E11021">
        <v>20</v>
      </c>
      <c r="F11021">
        <v>22</v>
      </c>
      <c r="G11021" t="s">
        <v>576</v>
      </c>
    </row>
    <row r="11022" spans="1:8" x14ac:dyDescent="0.2">
      <c r="A11022">
        <v>3.6712065847368397E+17</v>
      </c>
      <c r="B11022" t="s">
        <v>21269</v>
      </c>
      <c r="C11022" t="s">
        <v>21270</v>
      </c>
      <c r="D11022" s="1">
        <v>41499.214814814812</v>
      </c>
      <c r="E11022">
        <v>27</v>
      </c>
      <c r="F11022">
        <v>35</v>
      </c>
      <c r="G11022" t="s">
        <v>215</v>
      </c>
    </row>
    <row r="11023" spans="1:8" x14ac:dyDescent="0.2">
      <c r="A11023">
        <v>3.67121085336416E+17</v>
      </c>
      <c r="B11023" t="s">
        <v>21271</v>
      </c>
      <c r="C11023" t="s">
        <v>21272</v>
      </c>
      <c r="D11023" s="1">
        <v>41499.215995370374</v>
      </c>
      <c r="E11023">
        <v>17</v>
      </c>
      <c r="F11023">
        <v>29</v>
      </c>
      <c r="G11023" t="s">
        <v>215</v>
      </c>
      <c r="H11023" t="s">
        <v>390</v>
      </c>
    </row>
    <row r="11024" spans="1:8" x14ac:dyDescent="0.2">
      <c r="A11024">
        <v>3.6721222780978298E+17</v>
      </c>
      <c r="B11024" t="s">
        <v>21273</v>
      </c>
      <c r="C11024" t="s">
        <v>21274</v>
      </c>
      <c r="D11024" s="1">
        <v>41499.467499999999</v>
      </c>
      <c r="E11024">
        <v>8</v>
      </c>
      <c r="F11024">
        <v>9</v>
      </c>
      <c r="G11024" t="s">
        <v>215</v>
      </c>
    </row>
    <row r="11025" spans="1:8" x14ac:dyDescent="0.2">
      <c r="A11025">
        <v>3.6721282496543098E+17</v>
      </c>
      <c r="B11025" t="s">
        <v>21275</v>
      </c>
      <c r="C11025" t="s">
        <v>21276</v>
      </c>
      <c r="D11025" s="1">
        <v>41499.469143518516</v>
      </c>
      <c r="E11025">
        <v>24</v>
      </c>
      <c r="F11025">
        <v>17</v>
      </c>
      <c r="G11025" t="s">
        <v>89</v>
      </c>
      <c r="H11025" t="s">
        <v>505</v>
      </c>
    </row>
    <row r="11026" spans="1:8" x14ac:dyDescent="0.2">
      <c r="A11026">
        <v>3.6721367645947898E+17</v>
      </c>
      <c r="B11026" t="s">
        <v>21277</v>
      </c>
      <c r="C11026" t="s">
        <v>21278</v>
      </c>
      <c r="D11026" s="1">
        <v>41499.471493055556</v>
      </c>
      <c r="E11026">
        <v>413</v>
      </c>
      <c r="F11026">
        <v>537</v>
      </c>
      <c r="G11026" t="s">
        <v>89</v>
      </c>
    </row>
    <row r="11027" spans="1:8" x14ac:dyDescent="0.2">
      <c r="A11027">
        <v>3.6721462354171898E+17</v>
      </c>
      <c r="B11027" t="s">
        <v>21279</v>
      </c>
      <c r="C11027" t="s">
        <v>21280</v>
      </c>
      <c r="D11027" s="1">
        <v>41499.474108796298</v>
      </c>
      <c r="E11027">
        <v>211</v>
      </c>
      <c r="F11027">
        <v>182</v>
      </c>
      <c r="G11027" t="s">
        <v>89</v>
      </c>
    </row>
    <row r="11028" spans="1:8" x14ac:dyDescent="0.2">
      <c r="A11028">
        <v>3.6721499140734899E+17</v>
      </c>
      <c r="B11028" t="s">
        <v>21281</v>
      </c>
      <c r="C11028" t="s">
        <v>21282</v>
      </c>
      <c r="D11028" s="1">
        <v>41499.475127314814</v>
      </c>
      <c r="E11028">
        <v>99</v>
      </c>
      <c r="F11028">
        <v>98</v>
      </c>
      <c r="G11028" t="s">
        <v>89</v>
      </c>
    </row>
    <row r="11029" spans="1:8" x14ac:dyDescent="0.2">
      <c r="A11029">
        <v>3.6721587894304301E+17</v>
      </c>
      <c r="B11029" t="s">
        <v>21283</v>
      </c>
      <c r="C11029" t="s">
        <v>21284</v>
      </c>
      <c r="D11029" s="1">
        <v>41499.477569444447</v>
      </c>
      <c r="E11029">
        <v>19</v>
      </c>
      <c r="F11029">
        <v>21</v>
      </c>
      <c r="G11029" t="s">
        <v>89</v>
      </c>
    </row>
    <row r="11030" spans="1:8" x14ac:dyDescent="0.2">
      <c r="A11030">
        <v>3.6721621441604403E+17</v>
      </c>
      <c r="B11030" t="s">
        <v>21285</v>
      </c>
      <c r="C11030" t="s">
        <v>21286</v>
      </c>
      <c r="D11030" s="1">
        <v>41499.478495370371</v>
      </c>
      <c r="E11030">
        <v>55</v>
      </c>
      <c r="F11030">
        <v>38</v>
      </c>
      <c r="G11030" t="s">
        <v>89</v>
      </c>
    </row>
    <row r="11031" spans="1:8" x14ac:dyDescent="0.2">
      <c r="A11031">
        <v>3.6721689081469299E+17</v>
      </c>
      <c r="B11031" t="s">
        <v>21287</v>
      </c>
      <c r="C11031" t="s">
        <v>21288</v>
      </c>
      <c r="D11031" s="1">
        <v>41499.480358796296</v>
      </c>
      <c r="E11031">
        <v>96</v>
      </c>
      <c r="F11031">
        <v>106</v>
      </c>
      <c r="G11031" t="e">
        <f>sayylalalaselah</f>
        <v>#NAME?</v>
      </c>
      <c r="H11031" t="s">
        <v>390</v>
      </c>
    </row>
    <row r="11032" spans="1:8" x14ac:dyDescent="0.2">
      <c r="A11032">
        <v>3.6721718044816102E+17</v>
      </c>
      <c r="B11032" t="s">
        <v>21289</v>
      </c>
      <c r="C11032" t="s">
        <v>21290</v>
      </c>
      <c r="D11032" s="1">
        <v>41499.481168981481</v>
      </c>
      <c r="E11032">
        <v>13</v>
      </c>
      <c r="F11032">
        <v>22</v>
      </c>
      <c r="G11032" t="e">
        <f>zander_humes</f>
        <v>#NAME?</v>
      </c>
    </row>
    <row r="11033" spans="1:8" x14ac:dyDescent="0.2">
      <c r="A11033">
        <v>3.6721746132810502E+17</v>
      </c>
      <c r="B11033" t="s">
        <v>21291</v>
      </c>
      <c r="C11033" t="s">
        <v>21292</v>
      </c>
      <c r="D11033" s="1">
        <v>41499.481944444444</v>
      </c>
      <c r="E11033">
        <v>15</v>
      </c>
      <c r="F11033">
        <v>23</v>
      </c>
      <c r="G11033" t="e">
        <f>TheRealBlakeHo</f>
        <v>#NAME?</v>
      </c>
      <c r="H11033" t="s">
        <v>390</v>
      </c>
    </row>
    <row r="11034" spans="1:8" x14ac:dyDescent="0.2">
      <c r="A11034">
        <v>3.6722376462041402E+17</v>
      </c>
      <c r="B11034" t="s">
        <v>21293</v>
      </c>
      <c r="C11034" t="s">
        <v>21294</v>
      </c>
      <c r="D11034" s="1">
        <v>41499.499328703707</v>
      </c>
      <c r="E11034">
        <v>2057</v>
      </c>
      <c r="F11034">
        <v>4416</v>
      </c>
    </row>
    <row r="11035" spans="1:8" x14ac:dyDescent="0.2">
      <c r="A11035">
        <v>3.6727847668169101E+17</v>
      </c>
      <c r="B11035" t="s">
        <v>21295</v>
      </c>
      <c r="C11035" t="e">
        <f xml:space="preserve"> rogergreig Thanks.</f>
        <v>#NAME?</v>
      </c>
      <c r="D11035" s="1">
        <v>41499.650312500002</v>
      </c>
      <c r="E11035">
        <v>1</v>
      </c>
      <c r="F11035">
        <v>0</v>
      </c>
      <c r="G11035" t="s">
        <v>89</v>
      </c>
    </row>
    <row r="11036" spans="1:8" x14ac:dyDescent="0.2">
      <c r="A11036">
        <v>3.6727880295240397E+17</v>
      </c>
      <c r="B11036" t="s">
        <v>21296</v>
      </c>
      <c r="C11036" t="s">
        <v>21297</v>
      </c>
      <c r="D11036" s="1">
        <v>41499.651203703703</v>
      </c>
      <c r="E11036">
        <v>1</v>
      </c>
      <c r="F11036">
        <v>1</v>
      </c>
      <c r="G11036" t="s">
        <v>215</v>
      </c>
    </row>
    <row r="11037" spans="1:8" x14ac:dyDescent="0.2">
      <c r="A11037">
        <v>3.67279084801232E+17</v>
      </c>
      <c r="B11037" t="s">
        <v>21298</v>
      </c>
      <c r="C11037" t="s">
        <v>21299</v>
      </c>
      <c r="D11037" s="1">
        <v>41499.651990740742</v>
      </c>
      <c r="E11037">
        <v>3</v>
      </c>
      <c r="F11037">
        <v>2</v>
      </c>
      <c r="G11037" t="s">
        <v>21300</v>
      </c>
    </row>
    <row r="11038" spans="1:8" x14ac:dyDescent="0.2">
      <c r="A11038">
        <v>3.6727964749229197E+17</v>
      </c>
      <c r="B11038" t="s">
        <v>21301</v>
      </c>
      <c r="C11038" t="s">
        <v>21302</v>
      </c>
      <c r="D11038" s="1">
        <v>41499.653541666667</v>
      </c>
      <c r="E11038">
        <v>27</v>
      </c>
      <c r="F11038">
        <v>59</v>
      </c>
      <c r="G11038" t="s">
        <v>576</v>
      </c>
    </row>
    <row r="11039" spans="1:8" x14ac:dyDescent="0.2">
      <c r="A11039">
        <v>3.6728096770399002E+17</v>
      </c>
      <c r="B11039" t="s">
        <v>21303</v>
      </c>
      <c r="C11039" t="s">
        <v>21304</v>
      </c>
      <c r="D11039" s="1">
        <v>41499.657187500001</v>
      </c>
      <c r="E11039">
        <v>2</v>
      </c>
      <c r="F11039">
        <v>0</v>
      </c>
      <c r="G11039" t="s">
        <v>21305</v>
      </c>
    </row>
    <row r="11040" spans="1:8" x14ac:dyDescent="0.2">
      <c r="A11040">
        <v>3.6730707474658502E+17</v>
      </c>
      <c r="B11040" t="s">
        <v>21306</v>
      </c>
      <c r="C11040" t="e">
        <f xml:space="preserve"> BlazeBluntsky Thanks.</f>
        <v>#NAME?</v>
      </c>
      <c r="D11040" s="1">
        <v>41499.729224537034</v>
      </c>
      <c r="E11040">
        <v>3</v>
      </c>
      <c r="F11040">
        <v>2</v>
      </c>
      <c r="G11040" t="s">
        <v>89</v>
      </c>
    </row>
    <row r="11041" spans="1:7" x14ac:dyDescent="0.2">
      <c r="A11041">
        <v>3.67308310573096E+17</v>
      </c>
      <c r="B11041" t="s">
        <v>21307</v>
      </c>
      <c r="C11041" t="s">
        <v>21308</v>
      </c>
      <c r="D11041" s="1">
        <v>41499.732638888891</v>
      </c>
      <c r="E11041">
        <v>8</v>
      </c>
      <c r="F11041">
        <v>6</v>
      </c>
      <c r="G11041" t="s">
        <v>576</v>
      </c>
    </row>
    <row r="11042" spans="1:7" x14ac:dyDescent="0.2">
      <c r="A11042">
        <v>3.6732277531830202E+17</v>
      </c>
      <c r="B11042" t="s">
        <v>21309</v>
      </c>
      <c r="C11042" t="e">
        <f>_xlfn.SINGLE( JTFoxx _xlfn.SINGLE( HuffingtonPost I agree))-- _xlfn.SINGLE( HuffingtonPost is going down with _xlfn.SINGLE( AOL and Patch)) &amp; _xlfn.SINGLE( ariannahuff hates Tim Armstrong.)</f>
        <v>#NAME?</v>
      </c>
      <c r="D11042" s="1">
        <v>41499.772546296299</v>
      </c>
      <c r="E11042">
        <v>3</v>
      </c>
      <c r="F11042">
        <v>0</v>
      </c>
      <c r="G11042" t="s">
        <v>546</v>
      </c>
    </row>
    <row r="11043" spans="1:7" x14ac:dyDescent="0.2">
      <c r="A11043">
        <v>3.6734471039995398E+17</v>
      </c>
      <c r="B11043" t="s">
        <v>21310</v>
      </c>
      <c r="C11043" t="s">
        <v>21311</v>
      </c>
      <c r="D11043" s="1">
        <v>41499.833078703705</v>
      </c>
      <c r="E11043">
        <v>10</v>
      </c>
      <c r="F11043">
        <v>11</v>
      </c>
      <c r="G11043" t="s">
        <v>89</v>
      </c>
    </row>
    <row r="11044" spans="1:7" x14ac:dyDescent="0.2">
      <c r="A11044">
        <v>3.6734533487310797E+17</v>
      </c>
      <c r="B11044" t="s">
        <v>21312</v>
      </c>
      <c r="C11044" t="s">
        <v>21313</v>
      </c>
      <c r="D11044" s="1">
        <v>41499.834803240738</v>
      </c>
      <c r="E11044">
        <v>75</v>
      </c>
      <c r="F11044">
        <v>33</v>
      </c>
    </row>
    <row r="11045" spans="1:7" x14ac:dyDescent="0.2">
      <c r="A11045">
        <v>3.6734587173144102E+17</v>
      </c>
      <c r="B11045" t="s">
        <v>21314</v>
      </c>
      <c r="C11045" t="s">
        <v>21315</v>
      </c>
      <c r="D11045" s="1">
        <v>41499.836284722223</v>
      </c>
      <c r="E11045">
        <v>3</v>
      </c>
      <c r="F11045">
        <v>0</v>
      </c>
      <c r="G11045" t="s">
        <v>89</v>
      </c>
    </row>
    <row r="11046" spans="1:7" x14ac:dyDescent="0.2">
      <c r="A11046">
        <v>3.6735416295609101E+17</v>
      </c>
      <c r="B11046" t="s">
        <v>21316</v>
      </c>
      <c r="C11046" t="s">
        <v>21317</v>
      </c>
      <c r="D11046" s="1">
        <v>41499.859166666669</v>
      </c>
      <c r="E11046">
        <v>38</v>
      </c>
      <c r="F11046">
        <v>17</v>
      </c>
      <c r="G11046" t="s">
        <v>576</v>
      </c>
    </row>
    <row r="11047" spans="1:7" x14ac:dyDescent="0.2">
      <c r="A11047">
        <v>3.6735567939411501E+17</v>
      </c>
      <c r="B11047" t="s">
        <v>21318</v>
      </c>
      <c r="C11047" t="s">
        <v>21319</v>
      </c>
      <c r="D11047" s="1">
        <v>41499.863344907404</v>
      </c>
      <c r="E11047">
        <v>20</v>
      </c>
      <c r="F11047">
        <v>5</v>
      </c>
      <c r="G11047" t="s">
        <v>576</v>
      </c>
    </row>
    <row r="11048" spans="1:7" x14ac:dyDescent="0.2">
      <c r="A11048">
        <v>3.6735986172336499E+17</v>
      </c>
      <c r="B11048" t="s">
        <v>21320</v>
      </c>
      <c r="C11048" t="s">
        <v>21321</v>
      </c>
      <c r="D11048" s="1">
        <v>41499.874884259261</v>
      </c>
      <c r="E11048">
        <v>42</v>
      </c>
      <c r="F11048">
        <v>19</v>
      </c>
      <c r="G11048" t="s">
        <v>215</v>
      </c>
    </row>
    <row r="11049" spans="1:7" x14ac:dyDescent="0.2">
      <c r="A11049">
        <v>3.6737060835651098E+17</v>
      </c>
      <c r="B11049" t="s">
        <v>21322</v>
      </c>
      <c r="C11049" t="s">
        <v>21323</v>
      </c>
      <c r="D11049" s="1">
        <v>41499.904548611114</v>
      </c>
      <c r="E11049">
        <v>39</v>
      </c>
      <c r="F11049">
        <v>22</v>
      </c>
      <c r="G11049" t="e">
        <f>TWC</f>
        <v>#NAME?</v>
      </c>
    </row>
    <row r="11050" spans="1:7" x14ac:dyDescent="0.2">
      <c r="A11050">
        <v>3.6737066395618502E+17</v>
      </c>
      <c r="B11050" t="s">
        <v>21324</v>
      </c>
      <c r="C11050" t="s">
        <v>21325</v>
      </c>
      <c r="D11050" s="1">
        <v>41499.904699074075</v>
      </c>
      <c r="E11050">
        <v>74</v>
      </c>
      <c r="F11050">
        <v>54</v>
      </c>
      <c r="G11050" t="e">
        <f>TWC</f>
        <v>#NAME?</v>
      </c>
    </row>
    <row r="11051" spans="1:7" x14ac:dyDescent="0.2">
      <c r="A11051">
        <v>3.6737158660241798E+17</v>
      </c>
      <c r="B11051" t="s">
        <v>21326</v>
      </c>
      <c r="C11051" t="s">
        <v>21327</v>
      </c>
      <c r="D11051" s="1">
        <v>41499.90724537037</v>
      </c>
      <c r="E11051">
        <v>37</v>
      </c>
      <c r="F11051">
        <v>34</v>
      </c>
      <c r="G11051" t="s">
        <v>89</v>
      </c>
    </row>
    <row r="11052" spans="1:7" x14ac:dyDescent="0.2">
      <c r="A11052">
        <v>3.6737319218619098E+17</v>
      </c>
      <c r="B11052" t="s">
        <v>21328</v>
      </c>
      <c r="C11052" t="s">
        <v>21329</v>
      </c>
      <c r="D11052" s="1">
        <v>41499.911678240744</v>
      </c>
      <c r="E11052">
        <v>610</v>
      </c>
      <c r="F11052">
        <v>198</v>
      </c>
    </row>
    <row r="11053" spans="1:7" x14ac:dyDescent="0.2">
      <c r="A11053">
        <v>3.6738147191004301E+17</v>
      </c>
      <c r="B11053" t="s">
        <v>21330</v>
      </c>
      <c r="C11053" t="s">
        <v>21331</v>
      </c>
      <c r="D11053" s="1">
        <v>41499.934525462966</v>
      </c>
      <c r="E11053">
        <v>291</v>
      </c>
      <c r="F11053">
        <v>128</v>
      </c>
    </row>
    <row r="11054" spans="1:7" x14ac:dyDescent="0.2">
      <c r="A11054">
        <v>3.67389383264968E+17</v>
      </c>
      <c r="B11054" t="s">
        <v>21332</v>
      </c>
      <c r="C11054" t="s">
        <v>21333</v>
      </c>
      <c r="D11054" s="1">
        <v>41499.956354166665</v>
      </c>
      <c r="E11054">
        <v>239</v>
      </c>
      <c r="F11054">
        <v>116</v>
      </c>
    </row>
    <row r="11055" spans="1:7" x14ac:dyDescent="0.2">
      <c r="A11055">
        <v>3.6748456601531098E+17</v>
      </c>
      <c r="B11055" t="s">
        <v>21334</v>
      </c>
      <c r="C11055" t="s">
        <v>21335</v>
      </c>
      <c r="D11055" s="1">
        <v>41500.219004629631</v>
      </c>
      <c r="E11055">
        <v>135</v>
      </c>
      <c r="F11055">
        <v>198</v>
      </c>
      <c r="G11055" t="s">
        <v>215</v>
      </c>
    </row>
    <row r="11056" spans="1:7" x14ac:dyDescent="0.2">
      <c r="A11056">
        <v>3.6748487864195398E+17</v>
      </c>
      <c r="B11056" t="s">
        <v>21336</v>
      </c>
      <c r="C11056" t="s">
        <v>21337</v>
      </c>
      <c r="D11056" s="1">
        <v>41500.219872685186</v>
      </c>
      <c r="E11056">
        <v>18</v>
      </c>
      <c r="F11056">
        <v>16</v>
      </c>
      <c r="G11056" t="s">
        <v>215</v>
      </c>
    </row>
    <row r="11057" spans="1:8" x14ac:dyDescent="0.2">
      <c r="A11057">
        <v>3.6748583683912397E+17</v>
      </c>
      <c r="B11057" t="s">
        <v>21338</v>
      </c>
      <c r="C11057" t="s">
        <v>21339</v>
      </c>
      <c r="D11057" s="1">
        <v>41500.222511574073</v>
      </c>
      <c r="E11057">
        <v>6</v>
      </c>
      <c r="F11057">
        <v>7</v>
      </c>
      <c r="G11057" t="s">
        <v>576</v>
      </c>
    </row>
    <row r="11058" spans="1:8" x14ac:dyDescent="0.2">
      <c r="A11058">
        <v>3.6748589974526701E+17</v>
      </c>
      <c r="B11058" t="s">
        <v>21340</v>
      </c>
      <c r="C11058" t="s">
        <v>21341</v>
      </c>
      <c r="D11058" s="1">
        <v>41500.222685185188</v>
      </c>
      <c r="E11058">
        <v>19</v>
      </c>
      <c r="F11058">
        <v>25</v>
      </c>
      <c r="G11058" t="s">
        <v>215</v>
      </c>
    </row>
    <row r="11059" spans="1:8" x14ac:dyDescent="0.2">
      <c r="A11059">
        <v>3.6748651088471603E+17</v>
      </c>
      <c r="B11059" t="s">
        <v>21342</v>
      </c>
      <c r="C11059" t="s">
        <v>21343</v>
      </c>
      <c r="D11059" s="1">
        <v>41500.224374999998</v>
      </c>
      <c r="E11059">
        <v>14</v>
      </c>
      <c r="F11059">
        <v>11</v>
      </c>
      <c r="G11059" t="s">
        <v>21344</v>
      </c>
    </row>
    <row r="11060" spans="1:8" x14ac:dyDescent="0.2">
      <c r="A11060">
        <v>3.6756320300776602E+17</v>
      </c>
      <c r="B11060" t="s">
        <v>21345</v>
      </c>
      <c r="C11060" t="s">
        <v>21346</v>
      </c>
      <c r="D11060" s="1">
        <v>41500.436006944445</v>
      </c>
      <c r="E11060">
        <v>10</v>
      </c>
      <c r="F11060">
        <v>3</v>
      </c>
      <c r="G11060" t="s">
        <v>215</v>
      </c>
    </row>
    <row r="11061" spans="1:8" x14ac:dyDescent="0.2">
      <c r="A11061">
        <v>3.67563824293216E+17</v>
      </c>
      <c r="B11061" t="s">
        <v>21347</v>
      </c>
      <c r="C11061" t="s">
        <v>21348</v>
      </c>
      <c r="D11061" s="1">
        <v>41500.437719907408</v>
      </c>
      <c r="E11061">
        <v>9</v>
      </c>
      <c r="F11061">
        <v>10</v>
      </c>
      <c r="G11061" t="s">
        <v>215</v>
      </c>
      <c r="H11061" t="s">
        <v>21349</v>
      </c>
    </row>
    <row r="11062" spans="1:8" x14ac:dyDescent="0.2">
      <c r="A11062">
        <v>3.6756409570663603E+17</v>
      </c>
      <c r="B11062" t="s">
        <v>21350</v>
      </c>
      <c r="C11062" t="s">
        <v>21351</v>
      </c>
      <c r="D11062" s="1">
        <v>41500.438472222224</v>
      </c>
      <c r="E11062">
        <v>6</v>
      </c>
      <c r="F11062">
        <v>5</v>
      </c>
      <c r="G11062" t="s">
        <v>215</v>
      </c>
    </row>
    <row r="11063" spans="1:8" x14ac:dyDescent="0.2">
      <c r="A11063">
        <v>3.6758777605076102E+17</v>
      </c>
      <c r="B11063" t="s">
        <v>21352</v>
      </c>
      <c r="C11063" t="s">
        <v>21353</v>
      </c>
      <c r="D11063" s="1">
        <v>41500.503807870373</v>
      </c>
      <c r="E11063">
        <v>26</v>
      </c>
      <c r="F11063">
        <v>19</v>
      </c>
      <c r="G11063" t="s">
        <v>21354</v>
      </c>
    </row>
    <row r="11064" spans="1:8" x14ac:dyDescent="0.2">
      <c r="A11064">
        <v>3.6758864313922701E+17</v>
      </c>
      <c r="B11064" t="s">
        <v>21355</v>
      </c>
      <c r="C11064" t="s">
        <v>21356</v>
      </c>
      <c r="D11064" s="1">
        <v>41500.506203703706</v>
      </c>
      <c r="E11064">
        <v>5</v>
      </c>
      <c r="F11064">
        <v>5</v>
      </c>
      <c r="G11064" t="s">
        <v>215</v>
      </c>
    </row>
    <row r="11065" spans="1:8" x14ac:dyDescent="0.2">
      <c r="A11065">
        <v>3.6759020251015501E+17</v>
      </c>
      <c r="B11065" t="s">
        <v>21357</v>
      </c>
      <c r="C11065" t="s">
        <v>21358</v>
      </c>
      <c r="D11065" s="1">
        <v>41500.510509259257</v>
      </c>
      <c r="E11065">
        <v>16</v>
      </c>
      <c r="F11065">
        <v>30</v>
      </c>
      <c r="G11065" t="s">
        <v>215</v>
      </c>
    </row>
    <row r="11066" spans="1:8" x14ac:dyDescent="0.2">
      <c r="A11066">
        <v>3.6759151446329299E+17</v>
      </c>
      <c r="B11066" t="s">
        <v>21359</v>
      </c>
      <c r="C11066" t="s">
        <v>21360</v>
      </c>
      <c r="D11066" s="1">
        <v>41500.514131944445</v>
      </c>
      <c r="E11066">
        <v>68</v>
      </c>
      <c r="F11066">
        <v>82</v>
      </c>
    </row>
    <row r="11067" spans="1:8" x14ac:dyDescent="0.2">
      <c r="A11067">
        <v>3.6759341327084301E+17</v>
      </c>
      <c r="B11067" t="s">
        <v>21361</v>
      </c>
      <c r="C11067" t="s">
        <v>21362</v>
      </c>
      <c r="D11067" s="1">
        <v>41500.519363425927</v>
      </c>
      <c r="E11067">
        <v>73</v>
      </c>
      <c r="F11067">
        <v>55</v>
      </c>
    </row>
    <row r="11068" spans="1:8" x14ac:dyDescent="0.2">
      <c r="A11068">
        <v>3.6769643379884403E+17</v>
      </c>
      <c r="B11068" t="s">
        <v>21363</v>
      </c>
      <c r="C11068" t="s">
        <v>21364</v>
      </c>
      <c r="D11068" s="1">
        <v>41500.80364583333</v>
      </c>
      <c r="E11068">
        <v>153</v>
      </c>
      <c r="F11068">
        <v>73</v>
      </c>
    </row>
    <row r="11069" spans="1:8" x14ac:dyDescent="0.2">
      <c r="A11069">
        <v>3.6769736554670003E+17</v>
      </c>
      <c r="B11069" t="s">
        <v>21365</v>
      </c>
      <c r="C11069" t="s">
        <v>21366</v>
      </c>
      <c r="D11069" s="1">
        <v>41500.806226851855</v>
      </c>
      <c r="E11069">
        <v>2</v>
      </c>
      <c r="F11069">
        <v>3</v>
      </c>
      <c r="G11069" t="s">
        <v>89</v>
      </c>
    </row>
    <row r="11070" spans="1:8" x14ac:dyDescent="0.2">
      <c r="A11070">
        <v>3.6770245218470202E+17</v>
      </c>
      <c r="B11070" t="s">
        <v>21367</v>
      </c>
      <c r="C11070" t="s">
        <v>21368</v>
      </c>
      <c r="D11070" s="1">
        <v>41500.820254629631</v>
      </c>
      <c r="E11070">
        <v>537</v>
      </c>
      <c r="F11070">
        <v>272</v>
      </c>
    </row>
    <row r="11071" spans="1:8" x14ac:dyDescent="0.2">
      <c r="A11071">
        <v>3.67724165131808E+17</v>
      </c>
      <c r="B11071" t="s">
        <v>21369</v>
      </c>
      <c r="C11071" t="s">
        <v>21370</v>
      </c>
      <c r="D11071" s="1">
        <v>41500.880173611113</v>
      </c>
      <c r="E11071">
        <v>24</v>
      </c>
      <c r="F11071">
        <v>13</v>
      </c>
      <c r="G11071" t="s">
        <v>215</v>
      </c>
    </row>
    <row r="11072" spans="1:8" x14ac:dyDescent="0.2">
      <c r="A11072">
        <v>3.6772741387192301E+17</v>
      </c>
      <c r="B11072" t="s">
        <v>21371</v>
      </c>
      <c r="C11072" t="s">
        <v>21372</v>
      </c>
      <c r="D11072" s="1">
        <v>41500.889143518521</v>
      </c>
      <c r="E11072">
        <v>22</v>
      </c>
      <c r="F11072">
        <v>21</v>
      </c>
      <c r="G11072" t="s">
        <v>215</v>
      </c>
      <c r="H11072" t="s">
        <v>390</v>
      </c>
    </row>
    <row r="11073" spans="1:8" x14ac:dyDescent="0.2">
      <c r="A11073">
        <v>3.6773369140283302E+17</v>
      </c>
      <c r="B11073" t="s">
        <v>21373</v>
      </c>
      <c r="C11073" t="s">
        <v>21374</v>
      </c>
      <c r="D11073" s="1">
        <v>41500.906458333331</v>
      </c>
      <c r="E11073">
        <v>450</v>
      </c>
      <c r="F11073">
        <v>234</v>
      </c>
    </row>
    <row r="11074" spans="1:8" x14ac:dyDescent="0.2">
      <c r="A11074">
        <v>3.6784513916077197E+17</v>
      </c>
      <c r="B11074" t="s">
        <v>21375</v>
      </c>
      <c r="C11074" t="s">
        <v>21376</v>
      </c>
      <c r="D11074" s="1">
        <v>41501.214004629626</v>
      </c>
      <c r="E11074">
        <v>5</v>
      </c>
      <c r="F11074">
        <v>10</v>
      </c>
      <c r="G11074" t="s">
        <v>576</v>
      </c>
    </row>
    <row r="11075" spans="1:8" x14ac:dyDescent="0.2">
      <c r="A11075">
        <v>3.6784736906248998E+17</v>
      </c>
      <c r="B11075" t="s">
        <v>21377</v>
      </c>
      <c r="C11075" t="s">
        <v>21378</v>
      </c>
      <c r="D11075" s="1">
        <v>41501.220150462963</v>
      </c>
      <c r="E11075">
        <v>21</v>
      </c>
      <c r="F11075">
        <v>15</v>
      </c>
      <c r="G11075" t="s">
        <v>215</v>
      </c>
    </row>
    <row r="11076" spans="1:8" x14ac:dyDescent="0.2">
      <c r="A11076">
        <v>3.6795791370252198E+17</v>
      </c>
      <c r="B11076" t="s">
        <v>21379</v>
      </c>
      <c r="C11076" t="s">
        <v>21380</v>
      </c>
      <c r="D11076" s="1">
        <v>41501.525196759256</v>
      </c>
      <c r="E11076">
        <v>3</v>
      </c>
      <c r="F11076">
        <v>1</v>
      </c>
      <c r="G11076" t="s">
        <v>89</v>
      </c>
    </row>
    <row r="11077" spans="1:8" x14ac:dyDescent="0.2">
      <c r="A11077">
        <v>3.6796172655134298E+17</v>
      </c>
      <c r="B11077" t="s">
        <v>21381</v>
      </c>
      <c r="C11077" t="s">
        <v>21382</v>
      </c>
      <c r="D11077" s="1">
        <v>41501.535717592589</v>
      </c>
      <c r="E11077">
        <v>49</v>
      </c>
      <c r="F11077">
        <v>18</v>
      </c>
      <c r="G11077" t="s">
        <v>89</v>
      </c>
    </row>
    <row r="11078" spans="1:8" x14ac:dyDescent="0.2">
      <c r="A11078">
        <v>3.6796376726898202E+17</v>
      </c>
      <c r="B11078" t="s">
        <v>21383</v>
      </c>
      <c r="C11078" t="s">
        <v>21384</v>
      </c>
      <c r="D11078" s="1">
        <v>41501.541354166664</v>
      </c>
      <c r="E11078">
        <v>7</v>
      </c>
      <c r="F11078">
        <v>5</v>
      </c>
      <c r="G11078" t="s">
        <v>15269</v>
      </c>
      <c r="H11078" t="s">
        <v>390</v>
      </c>
    </row>
    <row r="11079" spans="1:8" x14ac:dyDescent="0.2">
      <c r="A11079">
        <v>3.6797652695832102E+17</v>
      </c>
      <c r="B11079" t="s">
        <v>21385</v>
      </c>
      <c r="C11079" t="s">
        <v>21386</v>
      </c>
      <c r="D11079" s="1">
        <v>41501.576562499999</v>
      </c>
      <c r="E11079">
        <v>24</v>
      </c>
      <c r="F11079">
        <v>25</v>
      </c>
      <c r="G11079" t="s">
        <v>215</v>
      </c>
      <c r="H11079" t="s">
        <v>616</v>
      </c>
    </row>
    <row r="11080" spans="1:8" x14ac:dyDescent="0.2">
      <c r="A11080">
        <v>3.6797756247324998E+17</v>
      </c>
      <c r="B11080" t="s">
        <v>21387</v>
      </c>
      <c r="C11080" t="s">
        <v>21388</v>
      </c>
      <c r="D11080" s="1">
        <v>41501.579421296294</v>
      </c>
      <c r="E11080">
        <v>1</v>
      </c>
      <c r="F11080">
        <v>1</v>
      </c>
      <c r="G11080" t="s">
        <v>89</v>
      </c>
    </row>
    <row r="11081" spans="1:8" x14ac:dyDescent="0.2">
      <c r="A11081">
        <v>3.6797773003150099E+17</v>
      </c>
      <c r="B11081" t="s">
        <v>21389</v>
      </c>
      <c r="C11081" t="s">
        <v>21390</v>
      </c>
      <c r="D11081" s="1">
        <v>41501.579884259256</v>
      </c>
      <c r="E11081">
        <v>1</v>
      </c>
      <c r="F11081">
        <v>0</v>
      </c>
      <c r="G11081" t="e">
        <f>garrendj</f>
        <v>#NAME?</v>
      </c>
    </row>
    <row r="11082" spans="1:8" x14ac:dyDescent="0.2">
      <c r="A11082">
        <v>3.6797799654178803E+17</v>
      </c>
      <c r="B11082" t="s">
        <v>21391</v>
      </c>
      <c r="C11082" t="s">
        <v>21392</v>
      </c>
      <c r="D11082" s="1">
        <v>41501.580613425926</v>
      </c>
      <c r="E11082">
        <v>0</v>
      </c>
      <c r="F11082">
        <v>1</v>
      </c>
      <c r="G11082" t="e">
        <f>Timc1021</f>
        <v>#NAME?</v>
      </c>
    </row>
    <row r="11083" spans="1:8" x14ac:dyDescent="0.2">
      <c r="A11083">
        <v>3.6797860263968301E+17</v>
      </c>
      <c r="B11083" t="s">
        <v>21393</v>
      </c>
      <c r="C11083" t="s">
        <v>21394</v>
      </c>
      <c r="D11083" s="1">
        <v>41501.582291666666</v>
      </c>
      <c r="E11083">
        <v>282</v>
      </c>
      <c r="F11083">
        <v>164</v>
      </c>
      <c r="G11083" t="s">
        <v>89</v>
      </c>
    </row>
    <row r="11084" spans="1:8" x14ac:dyDescent="0.2">
      <c r="A11084">
        <v>3.6797878937426701E+17</v>
      </c>
      <c r="B11084" t="s">
        <v>21395</v>
      </c>
      <c r="C11084" t="s">
        <v>21396</v>
      </c>
      <c r="D11084" s="1">
        <v>41501.582800925928</v>
      </c>
      <c r="E11084">
        <v>1</v>
      </c>
      <c r="F11084">
        <v>0</v>
      </c>
      <c r="G11084" t="s">
        <v>89</v>
      </c>
    </row>
    <row r="11085" spans="1:8" x14ac:dyDescent="0.2">
      <c r="A11085">
        <v>3.6799398971234298E+17</v>
      </c>
      <c r="B11085" t="s">
        <v>21397</v>
      </c>
      <c r="C11085" t="e">
        <f>_xlfn.SINGLE( CarlCICahn Carl), keep lt going, I have a lot of Apple stock. Push them to quickly Come out with a larger screen for the I-PHone (Samsung)</f>
        <v>#NAME?</v>
      </c>
      <c r="D11085" s="1">
        <v>41501.624745370369</v>
      </c>
      <c r="E11085">
        <v>40</v>
      </c>
      <c r="F11085">
        <v>60</v>
      </c>
      <c r="G11085" t="s">
        <v>89</v>
      </c>
    </row>
    <row r="11086" spans="1:8" x14ac:dyDescent="0.2">
      <c r="A11086">
        <v>3.6799698492352902E+17</v>
      </c>
      <c r="B11086" t="s">
        <v>21398</v>
      </c>
      <c r="C11086" t="s">
        <v>21399</v>
      </c>
      <c r="D11086" s="1">
        <v>41501.633009259262</v>
      </c>
      <c r="E11086">
        <v>32</v>
      </c>
      <c r="F11086">
        <v>13</v>
      </c>
      <c r="G11086" t="s">
        <v>215</v>
      </c>
    </row>
    <row r="11087" spans="1:8" x14ac:dyDescent="0.2">
      <c r="A11087">
        <v>3.6799737902034502E+17</v>
      </c>
      <c r="B11087" t="s">
        <v>21400</v>
      </c>
      <c r="C11087" t="e">
        <f>_xlfn.SINGLE( ShawnaTova very nice), Thanks.</f>
        <v>#NAME?</v>
      </c>
      <c r="D11087" s="1">
        <v>41501.634097222224</v>
      </c>
      <c r="E11087">
        <v>2</v>
      </c>
      <c r="F11087">
        <v>0</v>
      </c>
      <c r="G11087" t="s">
        <v>89</v>
      </c>
    </row>
    <row r="11088" spans="1:8" x14ac:dyDescent="0.2">
      <c r="A11088">
        <v>3.6799788997465702E+17</v>
      </c>
      <c r="B11088" t="s">
        <v>21401</v>
      </c>
      <c r="C11088" t="s">
        <v>21402</v>
      </c>
      <c r="D11088" s="1">
        <v>41501.635509259257</v>
      </c>
      <c r="E11088">
        <v>5</v>
      </c>
      <c r="F11088">
        <v>5</v>
      </c>
      <c r="G11088" t="s">
        <v>21403</v>
      </c>
    </row>
    <row r="11089" spans="1:8" x14ac:dyDescent="0.2">
      <c r="A11089">
        <v>3.6799880452584198E+17</v>
      </c>
      <c r="B11089" t="s">
        <v>21404</v>
      </c>
      <c r="C11089" t="s">
        <v>21405</v>
      </c>
      <c r="D11089" s="1">
        <v>41501.638032407405</v>
      </c>
      <c r="E11089">
        <v>27</v>
      </c>
      <c r="F11089">
        <v>30</v>
      </c>
      <c r="G11089" t="s">
        <v>215</v>
      </c>
    </row>
    <row r="11090" spans="1:8" x14ac:dyDescent="0.2">
      <c r="A11090">
        <v>3.6799947316081798E+17</v>
      </c>
      <c r="B11090" t="s">
        <v>21406</v>
      </c>
      <c r="C11090" t="s">
        <v>21407</v>
      </c>
      <c r="D11090" s="1">
        <v>41501.639884259261</v>
      </c>
      <c r="E11090">
        <v>4</v>
      </c>
      <c r="F11090">
        <v>9</v>
      </c>
      <c r="G11090" t="s">
        <v>215</v>
      </c>
      <c r="H11090" t="s">
        <v>390</v>
      </c>
    </row>
    <row r="11091" spans="1:8" x14ac:dyDescent="0.2">
      <c r="A11091">
        <v>3.67999960488624E+17</v>
      </c>
      <c r="B11091" t="s">
        <v>21408</v>
      </c>
      <c r="C11091" t="s">
        <v>21409</v>
      </c>
      <c r="D11091" s="1">
        <v>41501.641226851854</v>
      </c>
      <c r="E11091">
        <v>71</v>
      </c>
      <c r="F11091">
        <v>85</v>
      </c>
      <c r="G11091" t="s">
        <v>21410</v>
      </c>
    </row>
    <row r="11092" spans="1:8" x14ac:dyDescent="0.2">
      <c r="A11092">
        <v>3.6800023110512998E+17</v>
      </c>
      <c r="B11092" t="s">
        <v>21411</v>
      </c>
      <c r="C11092" t="s">
        <v>21412</v>
      </c>
      <c r="D11092" s="1">
        <v>41501.641967592594</v>
      </c>
      <c r="E11092">
        <v>8</v>
      </c>
      <c r="F11092">
        <v>7</v>
      </c>
      <c r="G11092" t="s">
        <v>215</v>
      </c>
    </row>
    <row r="11093" spans="1:8" x14ac:dyDescent="0.2">
      <c r="A11093">
        <v>3.6800900585713997E+17</v>
      </c>
      <c r="B11093" t="s">
        <v>21413</v>
      </c>
      <c r="C11093" t="e">
        <f>_xlfn.SINGLE( amp_abirpatel Midas touch), by Donald J. Trump &amp; _xlfn.SINGLE( theRealKiyosaki)</f>
        <v>#NAME?</v>
      </c>
      <c r="D11093" s="1">
        <v>41501.666180555556</v>
      </c>
      <c r="E11093">
        <v>1</v>
      </c>
      <c r="F11093">
        <v>1</v>
      </c>
      <c r="G11093" t="s">
        <v>215</v>
      </c>
    </row>
    <row r="11094" spans="1:8" x14ac:dyDescent="0.2">
      <c r="A11094">
        <v>3.6801055207472301E+17</v>
      </c>
      <c r="B11094" t="s">
        <v>21414</v>
      </c>
      <c r="C11094" t="s">
        <v>21415</v>
      </c>
      <c r="D11094" s="1">
        <v>41501.670451388891</v>
      </c>
      <c r="E11094">
        <v>2</v>
      </c>
      <c r="F11094">
        <v>3</v>
      </c>
      <c r="G11094" t="s">
        <v>215</v>
      </c>
      <c r="H11094" t="s">
        <v>390</v>
      </c>
    </row>
    <row r="11095" spans="1:8" x14ac:dyDescent="0.2">
      <c r="A11095">
        <v>3.6801883564515699E+17</v>
      </c>
      <c r="B11095" t="s">
        <v>21416</v>
      </c>
      <c r="C11095" t="s">
        <v>21417</v>
      </c>
      <c r="D11095" s="1">
        <v>41501.693310185183</v>
      </c>
      <c r="E11095">
        <v>481</v>
      </c>
      <c r="F11095">
        <v>442</v>
      </c>
      <c r="G11095" t="s">
        <v>89</v>
      </c>
      <c r="H11095" t="s">
        <v>390</v>
      </c>
    </row>
    <row r="11096" spans="1:8" x14ac:dyDescent="0.2">
      <c r="A11096">
        <v>3.6803511555889901E+17</v>
      </c>
      <c r="B11096" t="s">
        <v>21418</v>
      </c>
      <c r="C11096" t="s">
        <v>21419</v>
      </c>
      <c r="D11096" s="1">
        <v>41501.738229166665</v>
      </c>
      <c r="E11096">
        <v>30</v>
      </c>
      <c r="F11096">
        <v>37</v>
      </c>
    </row>
    <row r="11097" spans="1:8" x14ac:dyDescent="0.2">
      <c r="A11097">
        <v>3.6803573031386701E+17</v>
      </c>
      <c r="B11097" t="s">
        <v>21420</v>
      </c>
      <c r="C11097" t="e">
        <f>_xlfn.SINGLE( DanScavino _xlfn.SINGLE( macmiller Thanks Dan.))</f>
        <v>#NAME?</v>
      </c>
      <c r="D11097" s="1">
        <v>41501.739930555559</v>
      </c>
      <c r="E11097">
        <v>16</v>
      </c>
      <c r="F11097">
        <v>20</v>
      </c>
      <c r="G11097" t="s">
        <v>215</v>
      </c>
    </row>
    <row r="11098" spans="1:8" x14ac:dyDescent="0.2">
      <c r="A11098">
        <v>3.6803707705033498E+17</v>
      </c>
      <c r="B11098" t="s">
        <v>21421</v>
      </c>
      <c r="C11098" t="e">
        <f>Drew4Diamond Thanks.</f>
        <v>#NAME?</v>
      </c>
      <c r="D11098" s="1">
        <v>41501.743645833332</v>
      </c>
      <c r="E11098">
        <v>2</v>
      </c>
      <c r="F11098">
        <v>0</v>
      </c>
      <c r="G11098" t="e">
        <f>Drew4Diamond</f>
        <v>#NAME?</v>
      </c>
    </row>
    <row r="11099" spans="1:8" x14ac:dyDescent="0.2">
      <c r="A11099">
        <v>3.6803747961545498E+17</v>
      </c>
      <c r="B11099" t="s">
        <v>21422</v>
      </c>
      <c r="C11099" t="e">
        <f>kelseyalxandraa Thanks Kelsey.</f>
        <v>#NAME?</v>
      </c>
      <c r="D11099" s="1">
        <v>41501.744756944441</v>
      </c>
      <c r="E11099">
        <v>2</v>
      </c>
      <c r="F11099">
        <v>0</v>
      </c>
      <c r="G11099" t="e">
        <f>kelseyalxandraa</f>
        <v>#NAME?</v>
      </c>
    </row>
    <row r="11100" spans="1:8" x14ac:dyDescent="0.2">
      <c r="A11100">
        <v>3.68037788211376E+17</v>
      </c>
      <c r="B11100" t="s">
        <v>21423</v>
      </c>
      <c r="C11100" t="e">
        <f xml:space="preserve"> Show5783 who knows?</f>
        <v>#NAME?</v>
      </c>
      <c r="D11100" s="1">
        <v>41501.745613425926</v>
      </c>
      <c r="E11100">
        <v>2</v>
      </c>
      <c r="F11100">
        <v>0</v>
      </c>
      <c r="G11100" t="s">
        <v>89</v>
      </c>
    </row>
    <row r="11101" spans="1:8" x14ac:dyDescent="0.2">
      <c r="A11101">
        <v>3.6806886215296198E+17</v>
      </c>
      <c r="B11101" t="s">
        <v>21424</v>
      </c>
      <c r="C11101" t="s">
        <v>21425</v>
      </c>
      <c r="D11101" s="1">
        <v>41501.831354166665</v>
      </c>
      <c r="E11101">
        <v>126</v>
      </c>
      <c r="F11101">
        <v>74</v>
      </c>
      <c r="G11101" t="s">
        <v>89</v>
      </c>
    </row>
    <row r="11102" spans="1:8" x14ac:dyDescent="0.2">
      <c r="A11102">
        <v>3.6807524656311898E+17</v>
      </c>
      <c r="B11102" t="s">
        <v>21426</v>
      </c>
      <c r="C11102" t="s">
        <v>21427</v>
      </c>
      <c r="D11102" s="1">
        <v>41501.848969907405</v>
      </c>
      <c r="E11102">
        <v>215</v>
      </c>
      <c r="F11102">
        <v>119</v>
      </c>
    </row>
    <row r="11103" spans="1:8" x14ac:dyDescent="0.2">
      <c r="A11103">
        <v>3.68076579160616E+17</v>
      </c>
      <c r="B11103" t="s">
        <v>21428</v>
      </c>
      <c r="C11103" t="e">
        <f>_xlfn.SINGLE( amieburton2010 _xlfn.SINGLE( Tommyguns11 Thanks Amie.))</f>
        <v>#NAME?</v>
      </c>
      <c r="D11103" s="1">
        <v>41501.852650462963</v>
      </c>
      <c r="E11103">
        <v>1</v>
      </c>
      <c r="F11103">
        <v>1</v>
      </c>
      <c r="G11103" t="s">
        <v>215</v>
      </c>
    </row>
    <row r="11104" spans="1:8" x14ac:dyDescent="0.2">
      <c r="A11104">
        <v>3.6807701814064301E+17</v>
      </c>
      <c r="B11104" t="s">
        <v>21429</v>
      </c>
      <c r="C11104" t="s">
        <v>21430</v>
      </c>
      <c r="D11104" s="1">
        <v>41501.853865740741</v>
      </c>
      <c r="E11104">
        <v>2</v>
      </c>
      <c r="F11104">
        <v>0</v>
      </c>
      <c r="G11104" t="e">
        <f>_xlfn.SINGLE( _xlfn.SINGLE(lovemyklr))</f>
        <v>#NAME?</v>
      </c>
    </row>
    <row r="11105" spans="1:7" x14ac:dyDescent="0.2">
      <c r="A11105">
        <v>3.6807765231940403E+17</v>
      </c>
      <c r="B11105" t="s">
        <v>21431</v>
      </c>
      <c r="C11105" t="s">
        <v>21432</v>
      </c>
      <c r="D11105" s="1">
        <v>41501.855613425927</v>
      </c>
      <c r="E11105">
        <v>1</v>
      </c>
      <c r="F11105">
        <v>2</v>
      </c>
      <c r="G11105" t="s">
        <v>21433</v>
      </c>
    </row>
    <row r="11106" spans="1:7" x14ac:dyDescent="0.2">
      <c r="A11106">
        <v>3.6807872805353402E+17</v>
      </c>
      <c r="B11106" t="s">
        <v>21434</v>
      </c>
      <c r="C11106" t="s">
        <v>21435</v>
      </c>
      <c r="D11106" s="1">
        <v>41501.858576388891</v>
      </c>
      <c r="E11106">
        <v>3</v>
      </c>
      <c r="F11106">
        <v>1</v>
      </c>
      <c r="G11106" t="s">
        <v>215</v>
      </c>
    </row>
    <row r="11107" spans="1:7" x14ac:dyDescent="0.2">
      <c r="A11107">
        <v>3.6807943449595398E+17</v>
      </c>
      <c r="B11107" t="s">
        <v>21436</v>
      </c>
      <c r="C11107" t="e">
        <f>_xlfn.SINGLE(KeithJMcConnell _xlfn.SINGLE( macmiller Thanks.))</f>
        <v>#NAME?</v>
      </c>
      <c r="D11107" s="1">
        <v>41501.860532407409</v>
      </c>
      <c r="E11107">
        <v>4</v>
      </c>
      <c r="F11107">
        <v>4</v>
      </c>
      <c r="G11107" t="s">
        <v>21437</v>
      </c>
    </row>
    <row r="11108" spans="1:7" x14ac:dyDescent="0.2">
      <c r="A11108">
        <v>3.6808239000807802E+17</v>
      </c>
      <c r="B11108" t="s">
        <v>21438</v>
      </c>
      <c r="C11108" t="s">
        <v>21439</v>
      </c>
      <c r="D11108" s="1">
        <v>41501.868692129632</v>
      </c>
      <c r="E11108">
        <v>201</v>
      </c>
      <c r="F11108">
        <v>183</v>
      </c>
      <c r="G11108" t="s">
        <v>89</v>
      </c>
    </row>
    <row r="11109" spans="1:7" x14ac:dyDescent="0.2">
      <c r="A11109">
        <v>3.6808876727952902E+17</v>
      </c>
      <c r="B11109" t="s">
        <v>21440</v>
      </c>
      <c r="C11109" t="e">
        <f>carlotalorenabr Thanks.</f>
        <v>#NAME?</v>
      </c>
      <c r="D11109" s="1">
        <v>41501.886284722219</v>
      </c>
      <c r="E11109">
        <v>2</v>
      </c>
      <c r="F11109">
        <v>1</v>
      </c>
      <c r="G11109" t="e">
        <f>carlotalorenabr</f>
        <v>#NAME?</v>
      </c>
    </row>
    <row r="11110" spans="1:7" x14ac:dyDescent="0.2">
      <c r="A11110">
        <v>3.6809214864773901E+17</v>
      </c>
      <c r="B11110" t="s">
        <v>21441</v>
      </c>
      <c r="C11110" t="s">
        <v>21442</v>
      </c>
      <c r="D11110" s="1">
        <v>41501.895613425928</v>
      </c>
      <c r="E11110">
        <v>15</v>
      </c>
      <c r="F11110">
        <v>5</v>
      </c>
      <c r="G11110" t="s">
        <v>21443</v>
      </c>
    </row>
    <row r="11111" spans="1:7" x14ac:dyDescent="0.2">
      <c r="A11111">
        <v>3.6810740445545203E+17</v>
      </c>
      <c r="B11111" t="s">
        <v>21444</v>
      </c>
      <c r="C11111" t="s">
        <v>21445</v>
      </c>
      <c r="D11111" s="1">
        <v>41501.937708333331</v>
      </c>
      <c r="E11111">
        <v>29</v>
      </c>
      <c r="F11111">
        <v>20</v>
      </c>
      <c r="G11111" t="s">
        <v>89</v>
      </c>
    </row>
    <row r="11112" spans="1:7" x14ac:dyDescent="0.2">
      <c r="A11112">
        <v>3.6810836253137299E+17</v>
      </c>
      <c r="B11112" t="s">
        <v>21446</v>
      </c>
      <c r="C11112" t="s">
        <v>21447</v>
      </c>
      <c r="D11112" s="1">
        <v>41501.940358796295</v>
      </c>
      <c r="E11112">
        <v>139</v>
      </c>
      <c r="F11112">
        <v>241</v>
      </c>
    </row>
    <row r="11113" spans="1:7" x14ac:dyDescent="0.2">
      <c r="A11113">
        <v>3.6811804688948E+17</v>
      </c>
      <c r="B11113" t="s">
        <v>21448</v>
      </c>
      <c r="C11113" t="s">
        <v>21449</v>
      </c>
      <c r="D11113" s="1">
        <v>41501.967083333337</v>
      </c>
      <c r="E11113">
        <v>37</v>
      </c>
      <c r="F11113">
        <v>27</v>
      </c>
      <c r="G11113" t="s">
        <v>89</v>
      </c>
    </row>
    <row r="11114" spans="1:7" x14ac:dyDescent="0.2">
      <c r="A11114">
        <v>3.6812238044017798E+17</v>
      </c>
      <c r="B11114" t="s">
        <v>21450</v>
      </c>
      <c r="C11114" t="s">
        <v>21451</v>
      </c>
      <c r="D11114" s="1">
        <v>41501.979039351849</v>
      </c>
      <c r="E11114">
        <v>18</v>
      </c>
      <c r="F11114">
        <v>19</v>
      </c>
      <c r="G11114" t="s">
        <v>215</v>
      </c>
    </row>
    <row r="11115" spans="1:7" x14ac:dyDescent="0.2">
      <c r="A11115">
        <v>3.6812259861109901E+17</v>
      </c>
      <c r="B11115" t="s">
        <v>21452</v>
      </c>
      <c r="C11115" t="s">
        <v>21453</v>
      </c>
      <c r="D11115" s="1">
        <v>41501.979641203703</v>
      </c>
      <c r="E11115">
        <v>11</v>
      </c>
      <c r="F11115">
        <v>6</v>
      </c>
      <c r="G11115" t="s">
        <v>215</v>
      </c>
    </row>
    <row r="11116" spans="1:7" x14ac:dyDescent="0.2">
      <c r="A11116">
        <v>3.6812269228248998E+17</v>
      </c>
      <c r="B11116" t="s">
        <v>21454</v>
      </c>
      <c r="C11116" t="s">
        <v>21455</v>
      </c>
      <c r="D11116" s="1">
        <v>41501.979895833334</v>
      </c>
      <c r="E11116">
        <v>12</v>
      </c>
      <c r="F11116">
        <v>5</v>
      </c>
      <c r="G11116" t="s">
        <v>215</v>
      </c>
    </row>
    <row r="11117" spans="1:7" x14ac:dyDescent="0.2">
      <c r="A11117">
        <v>3.6818189222465498E+17</v>
      </c>
      <c r="B11117" t="s">
        <v>21456</v>
      </c>
      <c r="C11117" t="s">
        <v>21457</v>
      </c>
      <c r="D11117" s="1">
        <v>41502.143263888887</v>
      </c>
      <c r="E11117">
        <v>19</v>
      </c>
      <c r="F11117">
        <v>22</v>
      </c>
      <c r="G11117" t="s">
        <v>215</v>
      </c>
    </row>
    <row r="11118" spans="1:7" x14ac:dyDescent="0.2">
      <c r="A11118">
        <v>3.6825782357643597E+17</v>
      </c>
      <c r="B11118" t="s">
        <v>21458</v>
      </c>
      <c r="C11118" t="s">
        <v>21459</v>
      </c>
      <c r="D11118" s="1">
        <v>41502.352789351855</v>
      </c>
      <c r="E11118">
        <v>187</v>
      </c>
      <c r="F11118">
        <v>67</v>
      </c>
    </row>
    <row r="11119" spans="1:7" x14ac:dyDescent="0.2">
      <c r="A11119">
        <v>3.6825875746756998E+17</v>
      </c>
      <c r="B11119" t="s">
        <v>21460</v>
      </c>
      <c r="C11119" t="s">
        <v>21461</v>
      </c>
      <c r="D11119" s="1">
        <v>41502.355370370373</v>
      </c>
      <c r="E11119">
        <v>10</v>
      </c>
      <c r="F11119">
        <v>12</v>
      </c>
      <c r="G11119" t="s">
        <v>215</v>
      </c>
    </row>
    <row r="11120" spans="1:7" x14ac:dyDescent="0.2">
      <c r="A11120">
        <v>3.6826001379164102E+17</v>
      </c>
      <c r="B11120" t="s">
        <v>21462</v>
      </c>
      <c r="C11120" t="s">
        <v>21463</v>
      </c>
      <c r="D11120" s="1">
        <v>41502.358831018515</v>
      </c>
      <c r="E11120">
        <v>74</v>
      </c>
      <c r="F11120">
        <v>104</v>
      </c>
      <c r="G11120" t="s">
        <v>215</v>
      </c>
    </row>
    <row r="11121" spans="1:8" x14ac:dyDescent="0.2">
      <c r="A11121">
        <v>3.6826115090523302E+17</v>
      </c>
      <c r="B11121" t="s">
        <v>21464</v>
      </c>
      <c r="C11121" t="s">
        <v>21465</v>
      </c>
      <c r="D11121" s="1">
        <v>41502.361967592595</v>
      </c>
      <c r="E11121">
        <v>12</v>
      </c>
      <c r="F11121">
        <v>8</v>
      </c>
      <c r="G11121" t="s">
        <v>215</v>
      </c>
    </row>
    <row r="11122" spans="1:8" x14ac:dyDescent="0.2">
      <c r="A11122">
        <v>3.6826357796438003E+17</v>
      </c>
      <c r="B11122" t="s">
        <v>21466</v>
      </c>
      <c r="C11122" t="s">
        <v>21467</v>
      </c>
      <c r="D11122" s="1">
        <v>41502.368668981479</v>
      </c>
      <c r="E11122">
        <v>13</v>
      </c>
      <c r="F11122">
        <v>12</v>
      </c>
      <c r="G11122" t="s">
        <v>21468</v>
      </c>
    </row>
    <row r="11123" spans="1:8" x14ac:dyDescent="0.2">
      <c r="A11123">
        <v>3.6826455213765402E+17</v>
      </c>
      <c r="B11123" t="s">
        <v>21469</v>
      </c>
      <c r="C11123" t="s">
        <v>21470</v>
      </c>
      <c r="D11123" s="1">
        <v>41502.371354166666</v>
      </c>
      <c r="E11123">
        <v>24</v>
      </c>
      <c r="F11123">
        <v>22</v>
      </c>
      <c r="G11123" t="s">
        <v>215</v>
      </c>
    </row>
    <row r="11124" spans="1:8" x14ac:dyDescent="0.2">
      <c r="A11124">
        <v>3.6826569922943302E+17</v>
      </c>
      <c r="B11124" t="s">
        <v>21471</v>
      </c>
      <c r="C11124" t="s">
        <v>21472</v>
      </c>
      <c r="D11124" s="1">
        <v>41502.374525462961</v>
      </c>
      <c r="E11124">
        <v>8</v>
      </c>
      <c r="F11124">
        <v>6</v>
      </c>
      <c r="G11124" t="s">
        <v>215</v>
      </c>
    </row>
    <row r="11125" spans="1:8" x14ac:dyDescent="0.2">
      <c r="A11125">
        <v>3.6826599554862202E+17</v>
      </c>
      <c r="B11125" t="s">
        <v>21473</v>
      </c>
      <c r="C11125" t="s">
        <v>21474</v>
      </c>
      <c r="D11125" s="1">
        <v>41502.375347222223</v>
      </c>
      <c r="E11125">
        <v>19</v>
      </c>
      <c r="F11125">
        <v>21</v>
      </c>
      <c r="G11125" t="s">
        <v>215</v>
      </c>
    </row>
    <row r="11126" spans="1:8" x14ac:dyDescent="0.2">
      <c r="A11126">
        <v>3.6826751133236E+17</v>
      </c>
      <c r="B11126" t="s">
        <v>21475</v>
      </c>
      <c r="C11126" t="s">
        <v>21476</v>
      </c>
      <c r="D11126" s="1">
        <v>41502.379525462966</v>
      </c>
      <c r="E11126">
        <v>24</v>
      </c>
      <c r="F11126">
        <v>22</v>
      </c>
      <c r="G11126" t="s">
        <v>21477</v>
      </c>
    </row>
    <row r="11127" spans="1:8" x14ac:dyDescent="0.2">
      <c r="A11127">
        <v>3.6834703483708602E+17</v>
      </c>
      <c r="B11127" t="s">
        <v>21478</v>
      </c>
      <c r="C11127" t="s">
        <v>21479</v>
      </c>
      <c r="D11127" s="1">
        <v>41502.598969907405</v>
      </c>
      <c r="E11127">
        <v>28</v>
      </c>
      <c r="F11127">
        <v>10</v>
      </c>
      <c r="G11127" t="s">
        <v>215</v>
      </c>
    </row>
    <row r="11128" spans="1:8" x14ac:dyDescent="0.2">
      <c r="A11128">
        <v>3.68380669572816E+17</v>
      </c>
      <c r="B11128" t="s">
        <v>21480</v>
      </c>
      <c r="C11128" t="s">
        <v>21481</v>
      </c>
      <c r="D11128" s="1">
        <v>41502.691782407404</v>
      </c>
      <c r="E11128">
        <v>2860</v>
      </c>
      <c r="F11128">
        <v>4207</v>
      </c>
    </row>
    <row r="11129" spans="1:8" x14ac:dyDescent="0.2">
      <c r="A11129">
        <v>3.6838520941615501E+17</v>
      </c>
      <c r="B11129" t="s">
        <v>21482</v>
      </c>
      <c r="C11129" t="s">
        <v>21483</v>
      </c>
      <c r="D11129" s="1">
        <v>41502.704305555555</v>
      </c>
      <c r="E11129">
        <v>46</v>
      </c>
      <c r="F11129">
        <v>176</v>
      </c>
      <c r="G11129" t="s">
        <v>89</v>
      </c>
    </row>
    <row r="11130" spans="1:8" x14ac:dyDescent="0.2">
      <c r="A11130">
        <v>3.6839368562221402E+17</v>
      </c>
      <c r="B11130" t="s">
        <v>21484</v>
      </c>
      <c r="C11130" t="s">
        <v>21485</v>
      </c>
      <c r="D11130" s="1">
        <v>41502.727696759262</v>
      </c>
      <c r="E11130">
        <v>469</v>
      </c>
      <c r="F11130">
        <v>347</v>
      </c>
    </row>
    <row r="11131" spans="1:8" x14ac:dyDescent="0.2">
      <c r="A11131">
        <v>3.6842357111615802E+17</v>
      </c>
      <c r="B11131" t="s">
        <v>21486</v>
      </c>
      <c r="C11131" t="s">
        <v>21487</v>
      </c>
      <c r="D11131" s="1">
        <v>41502.810162037036</v>
      </c>
      <c r="E11131">
        <v>246</v>
      </c>
      <c r="F11131">
        <v>150</v>
      </c>
    </row>
    <row r="11132" spans="1:8" x14ac:dyDescent="0.2">
      <c r="A11132">
        <v>3.6843580216797498E+17</v>
      </c>
      <c r="B11132" t="s">
        <v>21488</v>
      </c>
      <c r="C11132" t="s">
        <v>21489</v>
      </c>
      <c r="D11132" s="1">
        <v>41502.843923611108</v>
      </c>
      <c r="E11132">
        <v>434</v>
      </c>
      <c r="F11132">
        <v>247</v>
      </c>
    </row>
    <row r="11133" spans="1:8" x14ac:dyDescent="0.2">
      <c r="A11133">
        <v>3.6846457662853101E+17</v>
      </c>
      <c r="B11133" t="s">
        <v>21490</v>
      </c>
      <c r="C11133" t="s">
        <v>20837</v>
      </c>
      <c r="D11133" s="1">
        <v>41502.923321759263</v>
      </c>
      <c r="E11133">
        <v>30</v>
      </c>
      <c r="F11133">
        <v>14</v>
      </c>
      <c r="G11133" t="s">
        <v>89</v>
      </c>
    </row>
    <row r="11134" spans="1:8" x14ac:dyDescent="0.2">
      <c r="A11134">
        <v>3.6855572041052902E+17</v>
      </c>
      <c r="B11134" t="s">
        <v>21491</v>
      </c>
      <c r="C11134" t="s">
        <v>21492</v>
      </c>
      <c r="D11134" s="1">
        <v>41503.174826388888</v>
      </c>
      <c r="E11134">
        <v>74</v>
      </c>
      <c r="F11134">
        <v>47</v>
      </c>
      <c r="G11134" t="s">
        <v>89</v>
      </c>
    </row>
    <row r="11135" spans="1:8" x14ac:dyDescent="0.2">
      <c r="A11135">
        <v>3.6855771845112602E+17</v>
      </c>
      <c r="B11135" t="s">
        <v>21493</v>
      </c>
      <c r="C11135" t="s">
        <v>21494</v>
      </c>
      <c r="D11135" s="1">
        <v>41503.180347222224</v>
      </c>
      <c r="E11135">
        <v>9</v>
      </c>
      <c r="F11135">
        <v>5</v>
      </c>
      <c r="G11135" t="s">
        <v>576</v>
      </c>
    </row>
    <row r="11136" spans="1:8" x14ac:dyDescent="0.2">
      <c r="A11136">
        <v>3.6855952468202202E+17</v>
      </c>
      <c r="B11136" t="s">
        <v>21495</v>
      </c>
      <c r="C11136" t="s">
        <v>21496</v>
      </c>
      <c r="D11136" s="1">
        <v>41503.185324074075</v>
      </c>
      <c r="E11136">
        <v>55</v>
      </c>
      <c r="F11136">
        <v>58</v>
      </c>
      <c r="G11136" t="s">
        <v>215</v>
      </c>
      <c r="H11136" t="s">
        <v>390</v>
      </c>
    </row>
    <row r="11137" spans="1:7" x14ac:dyDescent="0.2">
      <c r="A11137">
        <v>3.68563292823752E+17</v>
      </c>
      <c r="B11137" t="s">
        <v>21497</v>
      </c>
      <c r="C11137" t="s">
        <v>21498</v>
      </c>
      <c r="D11137" s="1">
        <v>41503.195729166669</v>
      </c>
      <c r="E11137">
        <v>13</v>
      </c>
      <c r="F11137">
        <v>21</v>
      </c>
      <c r="G11137" t="s">
        <v>21499</v>
      </c>
    </row>
    <row r="11138" spans="1:7" x14ac:dyDescent="0.2">
      <c r="A11138">
        <v>3.6862302793355597E+17</v>
      </c>
      <c r="B11138" t="s">
        <v>21500</v>
      </c>
      <c r="C11138" t="s">
        <v>21501</v>
      </c>
      <c r="D11138" s="1">
        <v>41503.360567129632</v>
      </c>
      <c r="E11138">
        <v>17</v>
      </c>
      <c r="F11138">
        <v>19</v>
      </c>
      <c r="G11138" t="s">
        <v>21502</v>
      </c>
    </row>
    <row r="11139" spans="1:7" x14ac:dyDescent="0.2">
      <c r="A11139">
        <v>3.6862583765587501E+17</v>
      </c>
      <c r="B11139" t="s">
        <v>21503</v>
      </c>
      <c r="C11139" t="s">
        <v>21504</v>
      </c>
      <c r="D11139" s="1">
        <v>41503.368321759262</v>
      </c>
      <c r="E11139">
        <v>9</v>
      </c>
      <c r="F11139">
        <v>9</v>
      </c>
      <c r="G11139" t="s">
        <v>21505</v>
      </c>
    </row>
    <row r="11140" spans="1:7" x14ac:dyDescent="0.2">
      <c r="A11140">
        <v>3.6862909072031302E+17</v>
      </c>
      <c r="B11140" t="s">
        <v>21506</v>
      </c>
      <c r="C11140" t="s">
        <v>21507</v>
      </c>
      <c r="D11140" s="1">
        <v>41503.377291666664</v>
      </c>
      <c r="E11140">
        <v>24</v>
      </c>
      <c r="F11140">
        <v>22</v>
      </c>
      <c r="G11140" t="s">
        <v>215</v>
      </c>
    </row>
    <row r="11141" spans="1:7" x14ac:dyDescent="0.2">
      <c r="A11141">
        <v>3.6863041374219398E+17</v>
      </c>
      <c r="B11141" t="s">
        <v>21508</v>
      </c>
      <c r="C11141" t="s">
        <v>21509</v>
      </c>
      <c r="D11141" s="1">
        <v>41503.380949074075</v>
      </c>
      <c r="E11141">
        <v>9</v>
      </c>
      <c r="F11141">
        <v>7</v>
      </c>
      <c r="G11141" t="s">
        <v>215</v>
      </c>
    </row>
    <row r="11142" spans="1:7" x14ac:dyDescent="0.2">
      <c r="A11142">
        <v>3.6863055993465997E+17</v>
      </c>
      <c r="B11142" t="s">
        <v>21510</v>
      </c>
      <c r="C11142" t="s">
        <v>21511</v>
      </c>
      <c r="D11142" s="1">
        <v>41503.381342592591</v>
      </c>
      <c r="E11142">
        <v>50</v>
      </c>
      <c r="F11142">
        <v>58</v>
      </c>
      <c r="G11142" t="e">
        <f>_xlfn.SINGLE( _xlfn.SINGLE( _xlfn.SINGLE(MichaelPampena)))</f>
        <v>#NAME?</v>
      </c>
    </row>
    <row r="11143" spans="1:7" x14ac:dyDescent="0.2">
      <c r="A11143">
        <v>3.6864525623061702E+17</v>
      </c>
      <c r="B11143" t="s">
        <v>21512</v>
      </c>
      <c r="C11143" t="s">
        <v>21513</v>
      </c>
      <c r="D11143" s="1">
        <v>41503.421898148146</v>
      </c>
      <c r="E11143">
        <v>378</v>
      </c>
      <c r="F11143">
        <v>296</v>
      </c>
      <c r="G11143" t="s">
        <v>215</v>
      </c>
    </row>
    <row r="11144" spans="1:7" x14ac:dyDescent="0.2">
      <c r="A11144">
        <v>3.6869469357749402E+17</v>
      </c>
      <c r="B11144" t="s">
        <v>21514</v>
      </c>
      <c r="C11144" t="s">
        <v>21515</v>
      </c>
      <c r="D11144" s="1">
        <v>41503.558321759258</v>
      </c>
      <c r="E11144">
        <v>253</v>
      </c>
      <c r="F11144">
        <v>185</v>
      </c>
    </row>
    <row r="11145" spans="1:7" x14ac:dyDescent="0.2">
      <c r="A11145">
        <v>3.6892501587539501E+17</v>
      </c>
      <c r="B11145" t="s">
        <v>21516</v>
      </c>
      <c r="C11145" t="s">
        <v>21517</v>
      </c>
      <c r="D11145" s="1">
        <v>41504.193888888891</v>
      </c>
      <c r="E11145">
        <v>42</v>
      </c>
      <c r="F11145">
        <v>35</v>
      </c>
      <c r="G11145" t="s">
        <v>215</v>
      </c>
    </row>
    <row r="11146" spans="1:7" x14ac:dyDescent="0.2">
      <c r="A11146">
        <v>3.68932929092608E+17</v>
      </c>
      <c r="B11146" t="s">
        <v>21518</v>
      </c>
      <c r="C11146" t="s">
        <v>21519</v>
      </c>
      <c r="D11146" s="1">
        <v>41504.215729166666</v>
      </c>
      <c r="E11146">
        <v>17</v>
      </c>
      <c r="F11146">
        <v>12</v>
      </c>
      <c r="G11146" t="s">
        <v>215</v>
      </c>
    </row>
    <row r="11147" spans="1:7" x14ac:dyDescent="0.2">
      <c r="A11147">
        <v>3.6893429433436102E+17</v>
      </c>
      <c r="B11147" t="s">
        <v>21520</v>
      </c>
      <c r="C11147" t="s">
        <v>21521</v>
      </c>
      <c r="D11147" s="1">
        <v>41504.219490740739</v>
      </c>
      <c r="E11147">
        <v>43</v>
      </c>
      <c r="F11147">
        <v>38</v>
      </c>
      <c r="G11147" t="s">
        <v>215</v>
      </c>
    </row>
    <row r="11148" spans="1:7" x14ac:dyDescent="0.2">
      <c r="A11148">
        <v>3.6893493079062899E+17</v>
      </c>
      <c r="B11148" t="s">
        <v>21522</v>
      </c>
      <c r="C11148" t="s">
        <v>21523</v>
      </c>
      <c r="D11148" s="1">
        <v>41504.221250000002</v>
      </c>
      <c r="E11148">
        <v>31</v>
      </c>
      <c r="F11148">
        <v>41</v>
      </c>
      <c r="G11148" t="s">
        <v>20380</v>
      </c>
    </row>
    <row r="11149" spans="1:7" x14ac:dyDescent="0.2">
      <c r="A11149">
        <v>3.6895042028400998E+17</v>
      </c>
      <c r="B11149" t="s">
        <v>21524</v>
      </c>
      <c r="C11149" t="s">
        <v>21525</v>
      </c>
      <c r="D11149" s="1">
        <v>41504.263993055552</v>
      </c>
      <c r="E11149">
        <v>60</v>
      </c>
      <c r="F11149">
        <v>82</v>
      </c>
      <c r="G11149" t="s">
        <v>89</v>
      </c>
    </row>
    <row r="11150" spans="1:7" x14ac:dyDescent="0.2">
      <c r="A11150">
        <v>3.6906500013806298E+17</v>
      </c>
      <c r="B11150" t="s">
        <v>21526</v>
      </c>
      <c r="C11150" t="s">
        <v>21527</v>
      </c>
      <c r="D11150" s="1">
        <v>41504.58017361111</v>
      </c>
      <c r="E11150">
        <v>31</v>
      </c>
      <c r="F11150">
        <v>41</v>
      </c>
      <c r="G11150" t="s">
        <v>20860</v>
      </c>
    </row>
    <row r="11151" spans="1:7" x14ac:dyDescent="0.2">
      <c r="A11151">
        <v>3.6906626797129702E+17</v>
      </c>
      <c r="B11151" t="s">
        <v>21528</v>
      </c>
      <c r="C11151" t="s">
        <v>21529</v>
      </c>
      <c r="D11151" s="1">
        <v>41504.583668981482</v>
      </c>
      <c r="E11151">
        <v>46</v>
      </c>
      <c r="F11151">
        <v>34</v>
      </c>
      <c r="G11151" t="s">
        <v>215</v>
      </c>
    </row>
    <row r="11152" spans="1:7" x14ac:dyDescent="0.2">
      <c r="A11152">
        <v>3.6915938601638202E+17</v>
      </c>
      <c r="B11152" t="s">
        <v>21530</v>
      </c>
      <c r="C11152" t="s">
        <v>21531</v>
      </c>
      <c r="D11152" s="1">
        <v>41504.840624999997</v>
      </c>
      <c r="E11152">
        <v>17</v>
      </c>
      <c r="F11152">
        <v>7</v>
      </c>
      <c r="G11152" t="s">
        <v>215</v>
      </c>
    </row>
    <row r="11153" spans="1:8" x14ac:dyDescent="0.2">
      <c r="A11153">
        <v>3.69160513726328E+17</v>
      </c>
      <c r="B11153" t="s">
        <v>21532</v>
      </c>
      <c r="C11153" t="s">
        <v>21533</v>
      </c>
      <c r="D11153" s="1">
        <v>41504.843738425923</v>
      </c>
      <c r="E11153">
        <v>49</v>
      </c>
      <c r="F11153">
        <v>21</v>
      </c>
      <c r="G11153" t="s">
        <v>215</v>
      </c>
    </row>
    <row r="11154" spans="1:8" x14ac:dyDescent="0.2">
      <c r="A11154">
        <v>3.6916071365201901E+17</v>
      </c>
      <c r="B11154" t="s">
        <v>21534</v>
      </c>
      <c r="C11154" t="s">
        <v>21535</v>
      </c>
      <c r="D11154" s="1">
        <v>41504.844293981485</v>
      </c>
      <c r="E11154">
        <v>9</v>
      </c>
      <c r="F11154">
        <v>9</v>
      </c>
      <c r="G11154" t="s">
        <v>215</v>
      </c>
      <c r="H11154" t="s">
        <v>390</v>
      </c>
    </row>
    <row r="11155" spans="1:8" x14ac:dyDescent="0.2">
      <c r="A11155">
        <v>3.6916928277868902E+17</v>
      </c>
      <c r="B11155" t="s">
        <v>21536</v>
      </c>
      <c r="C11155" t="s">
        <v>21537</v>
      </c>
      <c r="D11155" s="1">
        <v>41504.867939814816</v>
      </c>
      <c r="E11155">
        <v>129</v>
      </c>
      <c r="F11155">
        <v>49</v>
      </c>
      <c r="G11155" t="s">
        <v>576</v>
      </c>
    </row>
    <row r="11156" spans="1:8" x14ac:dyDescent="0.2">
      <c r="A11156">
        <v>3.6917235347058598E+17</v>
      </c>
      <c r="B11156" t="s">
        <v>21538</v>
      </c>
      <c r="C11156" t="s">
        <v>21539</v>
      </c>
      <c r="D11156" s="1">
        <v>41504.87641203704</v>
      </c>
      <c r="E11156">
        <v>9</v>
      </c>
      <c r="F11156">
        <v>9</v>
      </c>
      <c r="G11156" t="s">
        <v>215</v>
      </c>
    </row>
    <row r="11157" spans="1:8" x14ac:dyDescent="0.2">
      <c r="A11157">
        <v>3.6917694315904602E+17</v>
      </c>
      <c r="B11157" t="s">
        <v>21540</v>
      </c>
      <c r="C11157" t="s">
        <v>21541</v>
      </c>
      <c r="D11157" s="1">
        <v>41504.889074074075</v>
      </c>
      <c r="E11157">
        <v>10</v>
      </c>
      <c r="F11157">
        <v>8</v>
      </c>
      <c r="G11157" t="s">
        <v>215</v>
      </c>
    </row>
    <row r="11158" spans="1:8" x14ac:dyDescent="0.2">
      <c r="A11158">
        <v>3.6917704837315699E+17</v>
      </c>
      <c r="B11158" t="s">
        <v>21542</v>
      </c>
      <c r="C11158" t="s">
        <v>21543</v>
      </c>
      <c r="D11158" s="1">
        <v>41504.889363425929</v>
      </c>
      <c r="E11158">
        <v>60</v>
      </c>
      <c r="F11158">
        <v>35</v>
      </c>
      <c r="G11158" t="s">
        <v>487</v>
      </c>
    </row>
    <row r="11159" spans="1:8" x14ac:dyDescent="0.2">
      <c r="A11159">
        <v>3.6920874469911699E+17</v>
      </c>
      <c r="B11159" t="s">
        <v>21544</v>
      </c>
      <c r="C11159" t="s">
        <v>21545</v>
      </c>
      <c r="D11159" s="1">
        <v>41504.9768287037</v>
      </c>
      <c r="E11159">
        <v>2</v>
      </c>
      <c r="F11159">
        <v>0</v>
      </c>
      <c r="G11159" t="s">
        <v>89</v>
      </c>
    </row>
    <row r="11160" spans="1:8" x14ac:dyDescent="0.2">
      <c r="A11160">
        <v>3.6922176330281702E+17</v>
      </c>
      <c r="B11160" t="s">
        <v>21546</v>
      </c>
      <c r="C11160" t="s">
        <v>21547</v>
      </c>
      <c r="D11160" s="1">
        <v>41505.012754629628</v>
      </c>
      <c r="E11160">
        <v>982</v>
      </c>
      <c r="F11160">
        <v>417</v>
      </c>
    </row>
    <row r="11161" spans="1:8" x14ac:dyDescent="0.2">
      <c r="A11161">
        <v>3.6922299710767098E+17</v>
      </c>
      <c r="B11161" t="s">
        <v>21548</v>
      </c>
      <c r="C11161" t="s">
        <v>21549</v>
      </c>
      <c r="D11161" s="1">
        <v>41505.016168981485</v>
      </c>
      <c r="E11161">
        <v>757</v>
      </c>
      <c r="F11161">
        <v>444</v>
      </c>
    </row>
    <row r="11162" spans="1:8" x14ac:dyDescent="0.2">
      <c r="A11162">
        <v>3.6922406857200397E+17</v>
      </c>
      <c r="B11162" t="s">
        <v>21550</v>
      </c>
      <c r="C11162" t="s">
        <v>21551</v>
      </c>
      <c r="D11162" s="1">
        <v>41505.019120370373</v>
      </c>
      <c r="E11162">
        <v>36</v>
      </c>
      <c r="F11162">
        <v>25</v>
      </c>
      <c r="G11162" t="s">
        <v>215</v>
      </c>
    </row>
    <row r="11163" spans="1:8" x14ac:dyDescent="0.2">
      <c r="A11163">
        <v>3.6922926871203002E+17</v>
      </c>
      <c r="B11163" t="s">
        <v>21552</v>
      </c>
      <c r="C11163" t="s">
        <v>21553</v>
      </c>
      <c r="D11163" s="1">
        <v>41505.033472222225</v>
      </c>
      <c r="E11163">
        <v>40</v>
      </c>
      <c r="F11163">
        <v>34</v>
      </c>
      <c r="G11163" t="s">
        <v>215</v>
      </c>
      <c r="H11163" t="s">
        <v>390</v>
      </c>
    </row>
    <row r="11164" spans="1:8" x14ac:dyDescent="0.2">
      <c r="A11164">
        <v>3.6943926544630899E+17</v>
      </c>
      <c r="B11164" t="s">
        <v>21554</v>
      </c>
      <c r="C11164" t="s">
        <v>21555</v>
      </c>
      <c r="D11164" s="1">
        <v>41505.612951388888</v>
      </c>
      <c r="E11164">
        <v>3470</v>
      </c>
      <c r="F11164">
        <v>3145</v>
      </c>
    </row>
    <row r="11165" spans="1:8" x14ac:dyDescent="0.2">
      <c r="A11165">
        <v>3.6944370902617203E+17</v>
      </c>
      <c r="B11165" t="s">
        <v>21556</v>
      </c>
      <c r="C11165" t="s">
        <v>21557</v>
      </c>
      <c r="D11165" s="1">
        <v>41505.625208333331</v>
      </c>
      <c r="E11165">
        <v>37</v>
      </c>
      <c r="F11165">
        <v>20</v>
      </c>
      <c r="G11165" t="s">
        <v>89</v>
      </c>
    </row>
    <row r="11166" spans="1:8" x14ac:dyDescent="0.2">
      <c r="A11166">
        <v>3.6944534864252902E+17</v>
      </c>
      <c r="B11166" t="s">
        <v>21558</v>
      </c>
      <c r="C11166" t="s">
        <v>21559</v>
      </c>
      <c r="D11166" s="1">
        <v>41505.629733796297</v>
      </c>
      <c r="E11166">
        <v>13</v>
      </c>
      <c r="F11166">
        <v>8</v>
      </c>
      <c r="G11166" t="s">
        <v>215</v>
      </c>
    </row>
    <row r="11167" spans="1:8" x14ac:dyDescent="0.2">
      <c r="A11167">
        <v>3.6952352581760198E+17</v>
      </c>
      <c r="B11167" t="s">
        <v>21560</v>
      </c>
      <c r="C11167" t="s">
        <v>21561</v>
      </c>
      <c r="D11167" s="1">
        <v>41505.845462962963</v>
      </c>
      <c r="E11167">
        <v>88</v>
      </c>
      <c r="F11167">
        <v>64</v>
      </c>
      <c r="H11167" t="s">
        <v>390</v>
      </c>
    </row>
    <row r="11168" spans="1:8" x14ac:dyDescent="0.2">
      <c r="A11168">
        <v>3.6954700126578598E+17</v>
      </c>
      <c r="B11168" t="s">
        <v>21562</v>
      </c>
      <c r="C11168" t="s">
        <v>21563</v>
      </c>
      <c r="D11168" s="1">
        <v>41505.910243055558</v>
      </c>
      <c r="E11168">
        <v>22</v>
      </c>
      <c r="F11168">
        <v>15</v>
      </c>
      <c r="H11168" t="s">
        <v>390</v>
      </c>
    </row>
    <row r="11169" spans="1:7" x14ac:dyDescent="0.2">
      <c r="A11169">
        <v>3.6955038480664102E+17</v>
      </c>
      <c r="B11169" t="s">
        <v>21564</v>
      </c>
      <c r="C11169" t="s">
        <v>21565</v>
      </c>
      <c r="D11169" s="1">
        <v>41505.919583333336</v>
      </c>
      <c r="E11169">
        <v>23</v>
      </c>
      <c r="F11169">
        <v>15</v>
      </c>
      <c r="G11169" t="s">
        <v>89</v>
      </c>
    </row>
    <row r="11170" spans="1:7" x14ac:dyDescent="0.2">
      <c r="A11170">
        <v>3.6955058179214099E+17</v>
      </c>
      <c r="B11170" t="s">
        <v>21566</v>
      </c>
      <c r="C11170" t="s">
        <v>21567</v>
      </c>
      <c r="D11170" s="1">
        <v>41505.920127314814</v>
      </c>
      <c r="E11170">
        <v>47</v>
      </c>
      <c r="F11170">
        <v>32</v>
      </c>
      <c r="G11170" t="s">
        <v>89</v>
      </c>
    </row>
    <row r="11171" spans="1:7" x14ac:dyDescent="0.2">
      <c r="A11171">
        <v>3.6956963046701402E+17</v>
      </c>
      <c r="B11171" t="s">
        <v>21568</v>
      </c>
      <c r="C11171" t="s">
        <v>21569</v>
      </c>
      <c r="D11171" s="1">
        <v>41505.972685185188</v>
      </c>
      <c r="E11171">
        <v>214</v>
      </c>
      <c r="F11171">
        <v>135</v>
      </c>
      <c r="G11171" t="s">
        <v>89</v>
      </c>
    </row>
    <row r="11172" spans="1:7" x14ac:dyDescent="0.2">
      <c r="A11172">
        <v>3.6956974054233702E+17</v>
      </c>
      <c r="B11172" t="s">
        <v>21570</v>
      </c>
      <c r="C11172" t="s">
        <v>21571</v>
      </c>
      <c r="D11172" s="1">
        <v>41505.972997685189</v>
      </c>
      <c r="E11172">
        <v>355</v>
      </c>
      <c r="F11172">
        <v>185</v>
      </c>
    </row>
    <row r="11173" spans="1:7" x14ac:dyDescent="0.2">
      <c r="A11173">
        <v>3.6957536066223699E+17</v>
      </c>
      <c r="B11173" t="s">
        <v>21572</v>
      </c>
      <c r="C11173" t="s">
        <v>21573</v>
      </c>
      <c r="D11173" s="1">
        <v>41505.988506944443</v>
      </c>
      <c r="E11173">
        <v>5</v>
      </c>
      <c r="F11173">
        <v>2</v>
      </c>
      <c r="G11173" t="s">
        <v>89</v>
      </c>
    </row>
    <row r="11174" spans="1:7" x14ac:dyDescent="0.2">
      <c r="A11174">
        <v>3.6957549507708102E+17</v>
      </c>
      <c r="B11174" t="s">
        <v>21574</v>
      </c>
      <c r="C11174" t="s">
        <v>21575</v>
      </c>
      <c r="D11174" s="1">
        <v>41505.988877314812</v>
      </c>
      <c r="E11174">
        <v>3</v>
      </c>
      <c r="F11174">
        <v>2</v>
      </c>
      <c r="G11174" t="s">
        <v>89</v>
      </c>
    </row>
    <row r="11175" spans="1:7" x14ac:dyDescent="0.2">
      <c r="A11175">
        <v>3.6957566014391898E+17</v>
      </c>
      <c r="B11175" t="s">
        <v>21576</v>
      </c>
      <c r="C11175" t="s">
        <v>21577</v>
      </c>
      <c r="D11175" s="1">
        <v>41505.989328703705</v>
      </c>
      <c r="E11175">
        <v>1</v>
      </c>
      <c r="F11175">
        <v>5</v>
      </c>
      <c r="G11175" t="s">
        <v>89</v>
      </c>
    </row>
    <row r="11176" spans="1:7" x14ac:dyDescent="0.2">
      <c r="A11176">
        <v>3.6957580798474598E+17</v>
      </c>
      <c r="B11176" t="s">
        <v>21578</v>
      </c>
      <c r="C11176" t="s">
        <v>21579</v>
      </c>
      <c r="D11176" s="1">
        <v>41505.989733796298</v>
      </c>
      <c r="E11176">
        <v>2</v>
      </c>
      <c r="F11176">
        <v>0</v>
      </c>
      <c r="G11176" t="s">
        <v>89</v>
      </c>
    </row>
    <row r="11177" spans="1:7" x14ac:dyDescent="0.2">
      <c r="A11177">
        <v>3.6957598266911501E+17</v>
      </c>
      <c r="B11177" t="s">
        <v>21580</v>
      </c>
      <c r="C11177" t="s">
        <v>21581</v>
      </c>
      <c r="D11177" s="1">
        <v>41505.990219907406</v>
      </c>
      <c r="E11177">
        <v>0</v>
      </c>
      <c r="F11177">
        <v>1</v>
      </c>
      <c r="G11177" t="s">
        <v>89</v>
      </c>
    </row>
    <row r="11178" spans="1:7" x14ac:dyDescent="0.2">
      <c r="A11178">
        <v>3.6961838752335398E+17</v>
      </c>
      <c r="B11178" t="s">
        <v>21582</v>
      </c>
      <c r="C11178" t="s">
        <v>21583</v>
      </c>
      <c r="D11178" s="1">
        <v>41506.107233796298</v>
      </c>
      <c r="E11178">
        <v>2</v>
      </c>
      <c r="F11178">
        <v>0</v>
      </c>
      <c r="G11178" t="e">
        <f>MaestroBeadles</f>
        <v>#NAME?</v>
      </c>
    </row>
    <row r="11179" spans="1:7" x14ac:dyDescent="0.2">
      <c r="A11179">
        <v>3.6961884462281498E+17</v>
      </c>
      <c r="B11179" t="s">
        <v>21584</v>
      </c>
      <c r="C11179" t="e">
        <f xml:space="preserve"> J_TJOHNSON Thanks</f>
        <v>#NAME?</v>
      </c>
      <c r="D11179" s="1">
        <v>41506.108495370368</v>
      </c>
      <c r="E11179">
        <v>2</v>
      </c>
      <c r="F11179">
        <v>0</v>
      </c>
      <c r="G11179" t="s">
        <v>89</v>
      </c>
    </row>
    <row r="11180" spans="1:7" x14ac:dyDescent="0.2">
      <c r="A11180">
        <v>3.6979328776039603E+17</v>
      </c>
      <c r="B11180" t="s">
        <v>21585</v>
      </c>
      <c r="C11180" t="s">
        <v>21586</v>
      </c>
      <c r="D11180" s="1">
        <v>41506.589861111112</v>
      </c>
      <c r="E11180">
        <v>16</v>
      </c>
      <c r="F11180">
        <v>15</v>
      </c>
      <c r="G11180" t="s">
        <v>21587</v>
      </c>
    </row>
    <row r="11181" spans="1:7" x14ac:dyDescent="0.2">
      <c r="A11181">
        <v>3.6979454224737798E+17</v>
      </c>
      <c r="B11181" t="s">
        <v>21588</v>
      </c>
      <c r="C11181" t="e">
        <f xml:space="preserve"> ukcarioca Thank you.</f>
        <v>#NAME?</v>
      </c>
      <c r="D11181" s="1">
        <v>41506.593321759261</v>
      </c>
      <c r="E11181">
        <v>3</v>
      </c>
      <c r="F11181">
        <v>1</v>
      </c>
      <c r="G11181" t="s">
        <v>89</v>
      </c>
    </row>
    <row r="11182" spans="1:7" x14ac:dyDescent="0.2">
      <c r="A11182">
        <v>3.6979519715857203E+17</v>
      </c>
      <c r="B11182" t="s">
        <v>21589</v>
      </c>
      <c r="C11182" t="s">
        <v>21590</v>
      </c>
      <c r="D11182" s="1">
        <v>41506.595138888886</v>
      </c>
      <c r="E11182">
        <v>7</v>
      </c>
      <c r="F11182">
        <v>8</v>
      </c>
      <c r="G11182" t="s">
        <v>576</v>
      </c>
    </row>
    <row r="11183" spans="1:7" x14ac:dyDescent="0.2">
      <c r="A11183">
        <v>3.69795648520208E+17</v>
      </c>
      <c r="B11183" t="s">
        <v>21591</v>
      </c>
      <c r="C11183" t="s">
        <v>21592</v>
      </c>
      <c r="D11183" s="1">
        <v>41506.596377314818</v>
      </c>
      <c r="E11183">
        <v>22</v>
      </c>
      <c r="F11183">
        <v>10</v>
      </c>
      <c r="G11183" t="s">
        <v>576</v>
      </c>
    </row>
    <row r="11184" spans="1:7" x14ac:dyDescent="0.2">
      <c r="A11184">
        <v>3.6979927645896198E+17</v>
      </c>
      <c r="B11184" t="s">
        <v>21593</v>
      </c>
      <c r="C11184" t="s">
        <v>21594</v>
      </c>
      <c r="D11184" s="1">
        <v>41506.606388888889</v>
      </c>
      <c r="E11184">
        <v>166</v>
      </c>
      <c r="F11184">
        <v>118</v>
      </c>
    </row>
    <row r="11185" spans="1:7" x14ac:dyDescent="0.2">
      <c r="A11185">
        <v>3.6985615510929402E+17</v>
      </c>
      <c r="B11185" t="s">
        <v>21595</v>
      </c>
      <c r="C11185" t="s">
        <v>21596</v>
      </c>
      <c r="D11185" s="1">
        <v>41506.763344907406</v>
      </c>
      <c r="E11185">
        <v>36</v>
      </c>
      <c r="F11185">
        <v>22</v>
      </c>
    </row>
    <row r="11186" spans="1:7" x14ac:dyDescent="0.2">
      <c r="A11186">
        <v>3.6987884491783302E+17</v>
      </c>
      <c r="B11186" t="s">
        <v>21597</v>
      </c>
      <c r="C11186" t="s">
        <v>21598</v>
      </c>
      <c r="D11186" s="1">
        <v>41506.825960648152</v>
      </c>
      <c r="E11186">
        <v>133</v>
      </c>
      <c r="F11186">
        <v>70</v>
      </c>
      <c r="G11186" t="s">
        <v>89</v>
      </c>
    </row>
    <row r="11187" spans="1:7" x14ac:dyDescent="0.2">
      <c r="A11187">
        <v>3.6988999264806003E+17</v>
      </c>
      <c r="B11187" t="s">
        <v>21599</v>
      </c>
      <c r="C11187" t="s">
        <v>21600</v>
      </c>
      <c r="D11187" s="1">
        <v>41506.856724537036</v>
      </c>
      <c r="E11187">
        <v>15</v>
      </c>
      <c r="F11187">
        <v>12</v>
      </c>
      <c r="G11187" t="s">
        <v>215</v>
      </c>
    </row>
    <row r="11188" spans="1:7" x14ac:dyDescent="0.2">
      <c r="A11188">
        <v>3.6989003750192698E+17</v>
      </c>
      <c r="B11188" t="s">
        <v>21601</v>
      </c>
      <c r="C11188" t="s">
        <v>21602</v>
      </c>
      <c r="D11188" s="1">
        <v>41506.856840277775</v>
      </c>
      <c r="E11188">
        <v>14</v>
      </c>
      <c r="F11188">
        <v>9</v>
      </c>
      <c r="G11188" t="s">
        <v>89</v>
      </c>
    </row>
    <row r="11189" spans="1:7" x14ac:dyDescent="0.2">
      <c r="A11189">
        <v>3.6992010039816602E+17</v>
      </c>
      <c r="B11189" t="s">
        <v>21603</v>
      </c>
      <c r="C11189" t="s">
        <v>21604</v>
      </c>
      <c r="D11189" s="1">
        <v>41506.939803240741</v>
      </c>
      <c r="E11189">
        <v>330</v>
      </c>
      <c r="F11189">
        <v>151</v>
      </c>
    </row>
    <row r="11190" spans="1:7" x14ac:dyDescent="0.2">
      <c r="A11190">
        <v>3.6992079639256602E+17</v>
      </c>
      <c r="B11190" t="s">
        <v>21605</v>
      </c>
      <c r="C11190" t="s">
        <v>21606</v>
      </c>
      <c r="D11190" s="1">
        <v>41506.941724537035</v>
      </c>
      <c r="E11190">
        <v>110</v>
      </c>
      <c r="F11190">
        <v>65</v>
      </c>
    </row>
    <row r="11191" spans="1:7" x14ac:dyDescent="0.2">
      <c r="A11191">
        <v>3.6992106745366099E+17</v>
      </c>
      <c r="B11191" t="s">
        <v>21607</v>
      </c>
      <c r="C11191" t="s">
        <v>21608</v>
      </c>
      <c r="D11191" s="1">
        <v>41506.942465277774</v>
      </c>
      <c r="E11191">
        <v>45</v>
      </c>
      <c r="F11191">
        <v>34</v>
      </c>
    </row>
    <row r="11192" spans="1:7" x14ac:dyDescent="0.2">
      <c r="A11192">
        <v>3.6992225098978899E+17</v>
      </c>
      <c r="B11192" t="s">
        <v>21609</v>
      </c>
      <c r="C11192" t="s">
        <v>21610</v>
      </c>
      <c r="D11192" s="1">
        <v>41506.945740740739</v>
      </c>
      <c r="E11192">
        <v>361</v>
      </c>
      <c r="F11192">
        <v>175</v>
      </c>
    </row>
    <row r="11193" spans="1:7" x14ac:dyDescent="0.2">
      <c r="A11193">
        <v>3.6992627081492403E+17</v>
      </c>
      <c r="B11193" t="s">
        <v>21611</v>
      </c>
      <c r="C11193" t="s">
        <v>21612</v>
      </c>
      <c r="D11193" s="1">
        <v>41506.956828703704</v>
      </c>
      <c r="E11193">
        <v>28</v>
      </c>
      <c r="F11193">
        <v>18</v>
      </c>
      <c r="G11193" t="s">
        <v>89</v>
      </c>
    </row>
    <row r="11194" spans="1:7" x14ac:dyDescent="0.2">
      <c r="A11194">
        <v>3.6992666164435699E+17</v>
      </c>
      <c r="B11194" t="s">
        <v>21613</v>
      </c>
      <c r="C11194" t="s">
        <v>21614</v>
      </c>
      <c r="D11194" s="1">
        <v>41506.957905092589</v>
      </c>
      <c r="E11194">
        <v>880</v>
      </c>
      <c r="F11194">
        <v>858</v>
      </c>
    </row>
    <row r="11195" spans="1:7" x14ac:dyDescent="0.2">
      <c r="A11195">
        <v>3.6992706566071501E+17</v>
      </c>
      <c r="B11195" t="s">
        <v>21615</v>
      </c>
      <c r="C11195" t="e">
        <f>_xlfn.SINGLE( DWatts3 Mitt), but Stuart Stevens was terrible.</f>
        <v>#NAME?</v>
      </c>
      <c r="D11195" s="1">
        <v>41506.959027777775</v>
      </c>
      <c r="E11195">
        <v>5</v>
      </c>
      <c r="F11195">
        <v>2</v>
      </c>
      <c r="G11195" t="s">
        <v>89</v>
      </c>
    </row>
    <row r="11196" spans="1:7" x14ac:dyDescent="0.2">
      <c r="A11196">
        <v>3.6992771939750701E+17</v>
      </c>
      <c r="B11196" t="s">
        <v>21616</v>
      </c>
      <c r="C11196" t="s">
        <v>21617</v>
      </c>
      <c r="D11196" s="1">
        <v>41506.960821759261</v>
      </c>
      <c r="E11196">
        <v>3</v>
      </c>
      <c r="F11196">
        <v>1</v>
      </c>
      <c r="G11196" t="e">
        <f>realLucasDuffy</f>
        <v>#NAME?</v>
      </c>
    </row>
    <row r="11197" spans="1:7" x14ac:dyDescent="0.2">
      <c r="A11197">
        <v>3.6999287021359098E+17</v>
      </c>
      <c r="B11197" t="s">
        <v>21618</v>
      </c>
      <c r="C11197" t="s">
        <v>21619</v>
      </c>
      <c r="D11197" s="1">
        <v>41507.140613425923</v>
      </c>
      <c r="E11197">
        <v>8</v>
      </c>
      <c r="F11197">
        <v>9</v>
      </c>
      <c r="G11197" t="s">
        <v>89</v>
      </c>
    </row>
    <row r="11198" spans="1:7" x14ac:dyDescent="0.2">
      <c r="A11198">
        <v>3.7000671518367699E+17</v>
      </c>
      <c r="B11198" t="s">
        <v>21620</v>
      </c>
      <c r="C11198" t="s">
        <v>21621</v>
      </c>
      <c r="D11198" s="1">
        <v>41507.178807870368</v>
      </c>
      <c r="E11198">
        <v>27</v>
      </c>
      <c r="F11198">
        <v>23</v>
      </c>
    </row>
    <row r="11199" spans="1:7" x14ac:dyDescent="0.2">
      <c r="A11199">
        <v>3.7001758034784198E+17</v>
      </c>
      <c r="B11199" t="s">
        <v>21622</v>
      </c>
      <c r="C11199" t="s">
        <v>21623</v>
      </c>
      <c r="D11199" s="1">
        <v>41507.208796296298</v>
      </c>
      <c r="E11199">
        <v>49</v>
      </c>
      <c r="F11199">
        <v>26</v>
      </c>
      <c r="G11199" t="s">
        <v>215</v>
      </c>
    </row>
    <row r="11200" spans="1:7" x14ac:dyDescent="0.2">
      <c r="A11200">
        <v>3.7001799808793299E+17</v>
      </c>
      <c r="B11200" t="s">
        <v>21624</v>
      </c>
      <c r="C11200" t="s">
        <v>21625</v>
      </c>
      <c r="D11200" s="1">
        <v>41507.209953703707</v>
      </c>
      <c r="E11200">
        <v>181</v>
      </c>
      <c r="F11200">
        <v>101</v>
      </c>
      <c r="G11200" t="s">
        <v>215</v>
      </c>
    </row>
    <row r="11201" spans="1:8" x14ac:dyDescent="0.2">
      <c r="A11201">
        <v>3.70018224534208E+17</v>
      </c>
      <c r="B11201" t="s">
        <v>21626</v>
      </c>
      <c r="C11201" t="s">
        <v>21627</v>
      </c>
      <c r="D11201" s="1">
        <v>41507.21056712963</v>
      </c>
      <c r="E11201">
        <v>9</v>
      </c>
      <c r="F11201">
        <v>10</v>
      </c>
      <c r="G11201" t="s">
        <v>576</v>
      </c>
      <c r="H11201" t="s">
        <v>390</v>
      </c>
    </row>
    <row r="11202" spans="1:8" x14ac:dyDescent="0.2">
      <c r="A11202">
        <v>3.7002012823234099E+17</v>
      </c>
      <c r="B11202" t="s">
        <v>21628</v>
      </c>
      <c r="C11202" t="s">
        <v>21629</v>
      </c>
      <c r="D11202" s="1">
        <v>41507.215821759259</v>
      </c>
      <c r="E11202">
        <v>430</v>
      </c>
      <c r="F11202">
        <v>167</v>
      </c>
      <c r="G11202" t="s">
        <v>215</v>
      </c>
    </row>
    <row r="11203" spans="1:8" x14ac:dyDescent="0.2">
      <c r="A11203">
        <v>3.7002292863909798E+17</v>
      </c>
      <c r="B11203" t="s">
        <v>21630</v>
      </c>
      <c r="C11203" t="s">
        <v>21631</v>
      </c>
      <c r="D11203" s="1">
        <v>41507.223553240743</v>
      </c>
      <c r="E11203">
        <v>149</v>
      </c>
      <c r="F11203">
        <v>122</v>
      </c>
    </row>
    <row r="11204" spans="1:8" x14ac:dyDescent="0.2">
      <c r="A11204">
        <v>3.70023981514248E+17</v>
      </c>
      <c r="B11204" t="s">
        <v>21632</v>
      </c>
      <c r="C11204" t="s">
        <v>21633</v>
      </c>
      <c r="D11204" s="1">
        <v>41507.226458333331</v>
      </c>
      <c r="E11204">
        <v>27</v>
      </c>
      <c r="F11204">
        <v>38</v>
      </c>
      <c r="G11204" t="s">
        <v>21634</v>
      </c>
    </row>
    <row r="11205" spans="1:8" x14ac:dyDescent="0.2">
      <c r="A11205">
        <v>3.7002499571793901E+17</v>
      </c>
      <c r="B11205" t="s">
        <v>21635</v>
      </c>
      <c r="C11205" t="s">
        <v>21636</v>
      </c>
      <c r="D11205" s="1">
        <v>41507.229259259257</v>
      </c>
      <c r="E11205">
        <v>40</v>
      </c>
      <c r="F11205">
        <v>30</v>
      </c>
      <c r="G11205" t="s">
        <v>21637</v>
      </c>
    </row>
    <row r="11206" spans="1:8" x14ac:dyDescent="0.2">
      <c r="A11206">
        <v>3.7002587614846899E+17</v>
      </c>
      <c r="B11206" t="s">
        <v>21638</v>
      </c>
      <c r="C11206" t="s">
        <v>21639</v>
      </c>
      <c r="D11206" s="1">
        <v>41507.231689814813</v>
      </c>
      <c r="E11206">
        <v>10</v>
      </c>
      <c r="F11206">
        <v>6</v>
      </c>
      <c r="G11206" t="s">
        <v>215</v>
      </c>
    </row>
    <row r="11207" spans="1:8" x14ac:dyDescent="0.2">
      <c r="A11207">
        <v>3.7002816690116998E+17</v>
      </c>
      <c r="B11207" t="s">
        <v>21640</v>
      </c>
      <c r="C11207" t="s">
        <v>21641</v>
      </c>
      <c r="D11207" s="1">
        <v>41507.238009259258</v>
      </c>
      <c r="E11207">
        <v>7</v>
      </c>
      <c r="F11207">
        <v>6</v>
      </c>
      <c r="G11207" t="s">
        <v>215</v>
      </c>
    </row>
    <row r="11208" spans="1:8" x14ac:dyDescent="0.2">
      <c r="A11208">
        <v>3.7002839325514899E+17</v>
      </c>
      <c r="B11208" t="s">
        <v>21642</v>
      </c>
      <c r="C11208" t="s">
        <v>21643</v>
      </c>
      <c r="D11208" s="1">
        <v>41507.238634259258</v>
      </c>
      <c r="E11208">
        <v>110</v>
      </c>
      <c r="F11208">
        <v>37</v>
      </c>
      <c r="G11208" t="s">
        <v>215</v>
      </c>
    </row>
    <row r="11209" spans="1:8" x14ac:dyDescent="0.2">
      <c r="A11209">
        <v>3.70028601745608E+17</v>
      </c>
      <c r="B11209" t="s">
        <v>21644</v>
      </c>
      <c r="C11209" t="s">
        <v>21645</v>
      </c>
      <c r="D11209" s="1">
        <v>41507.239212962966</v>
      </c>
      <c r="E11209">
        <v>10</v>
      </c>
      <c r="F11209">
        <v>6</v>
      </c>
      <c r="G11209" t="s">
        <v>576</v>
      </c>
      <c r="H11209" t="s">
        <v>390</v>
      </c>
    </row>
    <row r="11210" spans="1:8" x14ac:dyDescent="0.2">
      <c r="A11210">
        <v>3.7003037590686899E+17</v>
      </c>
      <c r="B11210" t="s">
        <v>21646</v>
      </c>
      <c r="C11210" t="s">
        <v>21647</v>
      </c>
      <c r="D11210" s="1">
        <v>41507.244108796294</v>
      </c>
      <c r="E11210">
        <v>9</v>
      </c>
      <c r="F11210">
        <v>6</v>
      </c>
      <c r="G11210" t="s">
        <v>215</v>
      </c>
    </row>
    <row r="11211" spans="1:8" x14ac:dyDescent="0.2">
      <c r="A11211">
        <v>3.700304601788E+17</v>
      </c>
      <c r="B11211" t="s">
        <v>21648</v>
      </c>
      <c r="C11211" t="s">
        <v>21649</v>
      </c>
      <c r="D11211" s="1">
        <v>41507.244340277779</v>
      </c>
      <c r="E11211">
        <v>22</v>
      </c>
      <c r="F11211">
        <v>15</v>
      </c>
      <c r="G11211" t="s">
        <v>21650</v>
      </c>
    </row>
    <row r="11212" spans="1:8" x14ac:dyDescent="0.2">
      <c r="A11212">
        <v>3.70030886060048E+17</v>
      </c>
      <c r="B11212" t="s">
        <v>21651</v>
      </c>
      <c r="C11212" t="s">
        <v>21652</v>
      </c>
      <c r="D11212" s="1">
        <v>41507.245509259257</v>
      </c>
      <c r="E11212">
        <v>22</v>
      </c>
      <c r="F11212">
        <v>22</v>
      </c>
      <c r="G11212" t="s">
        <v>21653</v>
      </c>
    </row>
    <row r="11213" spans="1:8" x14ac:dyDescent="0.2">
      <c r="A11213">
        <v>3.7003121035105798E+17</v>
      </c>
      <c r="B11213" t="s">
        <v>21654</v>
      </c>
      <c r="C11213" t="s">
        <v>21655</v>
      </c>
      <c r="D11213" s="1">
        <v>41507.246412037035</v>
      </c>
      <c r="E11213">
        <v>53</v>
      </c>
      <c r="F11213">
        <v>156</v>
      </c>
      <c r="G11213" t="s">
        <v>215</v>
      </c>
    </row>
    <row r="11214" spans="1:8" x14ac:dyDescent="0.2">
      <c r="A11214">
        <v>3.7003286142624102E+17</v>
      </c>
      <c r="B11214" t="s">
        <v>21656</v>
      </c>
      <c r="C11214" t="s">
        <v>21657</v>
      </c>
      <c r="D11214" s="1">
        <v>41507.250960648147</v>
      </c>
      <c r="E11214">
        <v>53</v>
      </c>
      <c r="F11214">
        <v>24</v>
      </c>
      <c r="G11214" t="s">
        <v>215</v>
      </c>
    </row>
    <row r="11215" spans="1:8" x14ac:dyDescent="0.2">
      <c r="A11215">
        <v>3.7014346295360301E+17</v>
      </c>
      <c r="B11215" t="s">
        <v>21658</v>
      </c>
      <c r="C11215" t="s">
        <v>21659</v>
      </c>
      <c r="D11215" s="1">
        <v>41507.556168981479</v>
      </c>
      <c r="E11215">
        <v>19</v>
      </c>
      <c r="F11215">
        <v>15</v>
      </c>
      <c r="G11215" t="s">
        <v>215</v>
      </c>
    </row>
    <row r="11216" spans="1:8" x14ac:dyDescent="0.2">
      <c r="A11216">
        <v>3.7014371948561203E+17</v>
      </c>
      <c r="B11216" t="s">
        <v>21660</v>
      </c>
      <c r="C11216" t="s">
        <v>21661</v>
      </c>
      <c r="D11216" s="1">
        <v>41507.556875000002</v>
      </c>
      <c r="E11216">
        <v>17</v>
      </c>
      <c r="F11216">
        <v>16</v>
      </c>
      <c r="G11216" t="s">
        <v>215</v>
      </c>
    </row>
    <row r="11217" spans="1:7" x14ac:dyDescent="0.2">
      <c r="A11217">
        <v>3.7014434520447699E+17</v>
      </c>
      <c r="B11217" t="s">
        <v>21662</v>
      </c>
      <c r="C11217" t="s">
        <v>21663</v>
      </c>
      <c r="D11217" s="1">
        <v>41507.558599537035</v>
      </c>
      <c r="E11217">
        <v>161</v>
      </c>
      <c r="F11217">
        <v>57</v>
      </c>
      <c r="G11217" t="s">
        <v>215</v>
      </c>
    </row>
    <row r="11218" spans="1:7" x14ac:dyDescent="0.2">
      <c r="A11218">
        <v>3.70195652527288E+17</v>
      </c>
      <c r="B11218" t="s">
        <v>21664</v>
      </c>
      <c r="C11218" t="s">
        <v>21665</v>
      </c>
      <c r="D11218" s="1">
        <v>41507.700185185182</v>
      </c>
      <c r="E11218">
        <v>19</v>
      </c>
      <c r="F11218">
        <v>4</v>
      </c>
      <c r="G11218" t="s">
        <v>89</v>
      </c>
    </row>
    <row r="11219" spans="1:7" x14ac:dyDescent="0.2">
      <c r="A11219">
        <v>3.7020090783459699E+17</v>
      </c>
      <c r="B11219" t="s">
        <v>21666</v>
      </c>
      <c r="C11219" t="s">
        <v>21667</v>
      </c>
      <c r="D11219" s="1">
        <v>41507.714687500003</v>
      </c>
      <c r="E11219">
        <v>445</v>
      </c>
      <c r="F11219">
        <v>377</v>
      </c>
      <c r="G11219" t="s">
        <v>215</v>
      </c>
    </row>
    <row r="11220" spans="1:7" x14ac:dyDescent="0.2">
      <c r="A11220">
        <v>3.7020251468504602E+17</v>
      </c>
      <c r="B11220" t="s">
        <v>21668</v>
      </c>
      <c r="C11220" t="s">
        <v>21669</v>
      </c>
      <c r="D11220" s="1">
        <v>41507.71912037037</v>
      </c>
      <c r="E11220">
        <v>18</v>
      </c>
      <c r="F11220">
        <v>19</v>
      </c>
      <c r="G11220" t="s">
        <v>89</v>
      </c>
    </row>
    <row r="11221" spans="1:7" x14ac:dyDescent="0.2">
      <c r="A11221">
        <v>3.7020358403125197E+17</v>
      </c>
      <c r="B11221" t="s">
        <v>21670</v>
      </c>
      <c r="C11221" t="s">
        <v>21671</v>
      </c>
      <c r="D11221" s="1">
        <v>41507.722071759257</v>
      </c>
      <c r="E11221">
        <v>12</v>
      </c>
      <c r="F11221">
        <v>4</v>
      </c>
      <c r="G11221" t="s">
        <v>89</v>
      </c>
    </row>
    <row r="11222" spans="1:7" x14ac:dyDescent="0.2">
      <c r="A11222">
        <v>3.7020741815359002E+17</v>
      </c>
      <c r="B11222" t="s">
        <v>21672</v>
      </c>
      <c r="C11222" t="s">
        <v>21673</v>
      </c>
      <c r="D11222" s="1">
        <v>41507.73265046296</v>
      </c>
      <c r="E11222">
        <v>26</v>
      </c>
      <c r="F11222">
        <v>19</v>
      </c>
    </row>
    <row r="11223" spans="1:7" x14ac:dyDescent="0.2">
      <c r="A11223">
        <v>3.70217256086552E+17</v>
      </c>
      <c r="B11223" t="s">
        <v>21674</v>
      </c>
      <c r="C11223" t="s">
        <v>21675</v>
      </c>
      <c r="D11223" s="1">
        <v>41507.759791666664</v>
      </c>
      <c r="E11223">
        <v>444</v>
      </c>
      <c r="F11223">
        <v>91</v>
      </c>
    </row>
    <row r="11224" spans="1:7" x14ac:dyDescent="0.2">
      <c r="A11224">
        <v>3.7022225383883898E+17</v>
      </c>
      <c r="B11224" t="s">
        <v>21676</v>
      </c>
      <c r="C11224" t="e">
        <f>_xlfn.SINGLE( anniehic _xlfn.SINGLE( NYMag and so have many others.))</f>
        <v>#NAME?</v>
      </c>
      <c r="D11224" s="1">
        <v>41507.773587962962</v>
      </c>
      <c r="E11224">
        <v>8</v>
      </c>
      <c r="F11224">
        <v>4</v>
      </c>
      <c r="G11224" t="s">
        <v>215</v>
      </c>
    </row>
    <row r="11225" spans="1:7" x14ac:dyDescent="0.2">
      <c r="A11225">
        <v>3.7022248190830502E+17</v>
      </c>
      <c r="B11225" t="s">
        <v>21677</v>
      </c>
      <c r="C11225" t="s">
        <v>21678</v>
      </c>
      <c r="D11225" s="1">
        <v>41507.774212962962</v>
      </c>
      <c r="E11225">
        <v>7</v>
      </c>
      <c r="F11225">
        <v>3</v>
      </c>
      <c r="G11225" t="s">
        <v>21679</v>
      </c>
    </row>
    <row r="11226" spans="1:7" x14ac:dyDescent="0.2">
      <c r="A11226">
        <v>3.7022377629148698E+17</v>
      </c>
      <c r="B11226" t="s">
        <v>21680</v>
      </c>
      <c r="C11226" t="s">
        <v>21681</v>
      </c>
      <c r="D11226" s="1">
        <v>41507.777789351851</v>
      </c>
      <c r="E11226">
        <v>4</v>
      </c>
      <c r="F11226">
        <v>3</v>
      </c>
      <c r="G11226" t="e">
        <f>_xlfn.SINGLE( _xlfn.SINGLE( _xlfn.SINGLE(reklaw78)))</f>
        <v>#NAME?</v>
      </c>
    </row>
    <row r="11227" spans="1:7" x14ac:dyDescent="0.2">
      <c r="A11227">
        <v>3.7022464751976E+17</v>
      </c>
      <c r="B11227" t="s">
        <v>21682</v>
      </c>
      <c r="C11227" t="s">
        <v>21683</v>
      </c>
      <c r="D11227" s="1">
        <v>41507.78019675926</v>
      </c>
      <c r="E11227">
        <v>32</v>
      </c>
      <c r="F11227">
        <v>15</v>
      </c>
      <c r="G11227" t="s">
        <v>89</v>
      </c>
    </row>
    <row r="11228" spans="1:7" x14ac:dyDescent="0.2">
      <c r="A11228">
        <v>3.7022520410806598E+17</v>
      </c>
      <c r="B11228" t="s">
        <v>21684</v>
      </c>
      <c r="C11228" t="s">
        <v>21685</v>
      </c>
      <c r="D11228" s="1">
        <v>41507.781724537039</v>
      </c>
      <c r="E11228">
        <v>28</v>
      </c>
      <c r="F11228">
        <v>16</v>
      </c>
    </row>
    <row r="11229" spans="1:7" x14ac:dyDescent="0.2">
      <c r="A11229">
        <v>3.7023380535471302E+17</v>
      </c>
      <c r="B11229" t="s">
        <v>21686</v>
      </c>
      <c r="C11229" t="s">
        <v>21687</v>
      </c>
      <c r="D11229" s="1">
        <v>41507.805462962962</v>
      </c>
      <c r="E11229">
        <v>23</v>
      </c>
      <c r="F11229">
        <v>12</v>
      </c>
      <c r="G11229" t="s">
        <v>89</v>
      </c>
    </row>
    <row r="11230" spans="1:7" x14ac:dyDescent="0.2">
      <c r="A11230">
        <v>3.7023577129211002E+17</v>
      </c>
      <c r="B11230" t="s">
        <v>21688</v>
      </c>
      <c r="C11230" t="s">
        <v>21689</v>
      </c>
      <c r="D11230" s="1">
        <v>41507.810891203706</v>
      </c>
      <c r="E11230">
        <v>183</v>
      </c>
      <c r="F11230">
        <v>94</v>
      </c>
    </row>
    <row r="11231" spans="1:7" x14ac:dyDescent="0.2">
      <c r="A11231">
        <v>3.7024234768394598E+17</v>
      </c>
      <c r="B11231" t="s">
        <v>21690</v>
      </c>
      <c r="C11231" t="s">
        <v>21691</v>
      </c>
      <c r="D11231" s="1">
        <v>41507.829039351855</v>
      </c>
      <c r="E11231">
        <v>147</v>
      </c>
      <c r="F11231">
        <v>79</v>
      </c>
      <c r="G11231" t="s">
        <v>89</v>
      </c>
    </row>
    <row r="11232" spans="1:7" x14ac:dyDescent="0.2">
      <c r="A11232">
        <v>3.7025314821387002E+17</v>
      </c>
      <c r="B11232" t="s">
        <v>21692</v>
      </c>
      <c r="C11232" t="s">
        <v>21693</v>
      </c>
      <c r="D11232" s="1">
        <v>41507.858842592592</v>
      </c>
      <c r="E11232">
        <v>4</v>
      </c>
      <c r="F11232">
        <v>2</v>
      </c>
      <c r="G11232" t="s">
        <v>89</v>
      </c>
    </row>
    <row r="11233" spans="1:8" x14ac:dyDescent="0.2">
      <c r="A11233">
        <v>3.7025352741252301E+17</v>
      </c>
      <c r="B11233" t="s">
        <v>21694</v>
      </c>
      <c r="C11233" t="s">
        <v>21695</v>
      </c>
      <c r="D11233" s="1">
        <v>41507.859884259262</v>
      </c>
      <c r="E11233">
        <v>175</v>
      </c>
      <c r="F11233">
        <v>151</v>
      </c>
    </row>
    <row r="11234" spans="1:8" x14ac:dyDescent="0.2">
      <c r="A11234">
        <v>3.7026062275721203E+17</v>
      </c>
      <c r="B11234" t="s">
        <v>21696</v>
      </c>
      <c r="C11234" t="s">
        <v>21697</v>
      </c>
      <c r="D11234" s="1">
        <v>41507.879467592589</v>
      </c>
      <c r="E11234">
        <v>18</v>
      </c>
      <c r="F11234">
        <v>7</v>
      </c>
      <c r="G11234" t="s">
        <v>576</v>
      </c>
    </row>
    <row r="11235" spans="1:8" x14ac:dyDescent="0.2">
      <c r="A11235">
        <v>3.7027389756159098E+17</v>
      </c>
      <c r="B11235" t="s">
        <v>21698</v>
      </c>
      <c r="C11235" t="s">
        <v>21699</v>
      </c>
      <c r="D11235" s="1">
        <v>41507.91609953704</v>
      </c>
      <c r="E11235">
        <v>356</v>
      </c>
      <c r="F11235">
        <v>315</v>
      </c>
    </row>
    <row r="11236" spans="1:8" x14ac:dyDescent="0.2">
      <c r="A11236">
        <v>3.7036159512349901E+17</v>
      </c>
      <c r="B11236" t="s">
        <v>21700</v>
      </c>
      <c r="C11236" t="s">
        <v>21701</v>
      </c>
      <c r="D11236" s="1">
        <v>41508.158090277779</v>
      </c>
      <c r="E11236">
        <v>71</v>
      </c>
      <c r="F11236">
        <v>90</v>
      </c>
      <c r="G11236" t="s">
        <v>215</v>
      </c>
    </row>
    <row r="11237" spans="1:8" x14ac:dyDescent="0.2">
      <c r="A11237">
        <v>3.70362111383592E+17</v>
      </c>
      <c r="B11237" t="s">
        <v>21702</v>
      </c>
      <c r="C11237" t="s">
        <v>21703</v>
      </c>
      <c r="D11237" s="1">
        <v>41508.159525462965</v>
      </c>
      <c r="E11237">
        <v>8</v>
      </c>
      <c r="F11237">
        <v>9</v>
      </c>
      <c r="G11237" t="s">
        <v>21704</v>
      </c>
    </row>
    <row r="11238" spans="1:8" x14ac:dyDescent="0.2">
      <c r="A11238">
        <v>3.70362469799448E+17</v>
      </c>
      <c r="B11238" t="s">
        <v>21705</v>
      </c>
      <c r="C11238" t="s">
        <v>21706</v>
      </c>
      <c r="D11238" s="1">
        <v>41508.160509259258</v>
      </c>
      <c r="E11238">
        <v>13</v>
      </c>
      <c r="F11238">
        <v>13</v>
      </c>
      <c r="G11238" t="s">
        <v>215</v>
      </c>
    </row>
    <row r="11239" spans="1:8" x14ac:dyDescent="0.2">
      <c r="A11239">
        <v>3.7036336035924301E+17</v>
      </c>
      <c r="B11239" t="s">
        <v>21707</v>
      </c>
      <c r="C11239" t="s">
        <v>21708</v>
      </c>
      <c r="D11239" s="1">
        <v>41508.162962962961</v>
      </c>
      <c r="E11239">
        <v>17</v>
      </c>
      <c r="F11239">
        <v>9</v>
      </c>
      <c r="G11239" t="s">
        <v>215</v>
      </c>
    </row>
    <row r="11240" spans="1:8" x14ac:dyDescent="0.2">
      <c r="A11240">
        <v>3.7036385636505997E+17</v>
      </c>
      <c r="B11240" t="s">
        <v>21709</v>
      </c>
      <c r="C11240" t="s">
        <v>21710</v>
      </c>
      <c r="D11240" s="1">
        <v>41508.164340277777</v>
      </c>
      <c r="E11240">
        <v>87</v>
      </c>
      <c r="F11240">
        <v>72</v>
      </c>
      <c r="G11240" t="s">
        <v>21711</v>
      </c>
    </row>
    <row r="11241" spans="1:8" x14ac:dyDescent="0.2">
      <c r="A11241">
        <v>3.7036474125832602E+17</v>
      </c>
      <c r="B11241" t="s">
        <v>21712</v>
      </c>
      <c r="C11241" t="s">
        <v>21713</v>
      </c>
      <c r="D11241" s="1">
        <v>41508.16678240741</v>
      </c>
      <c r="E11241">
        <v>97</v>
      </c>
      <c r="F11241">
        <v>78</v>
      </c>
      <c r="G11241" t="s">
        <v>215</v>
      </c>
    </row>
    <row r="11242" spans="1:8" x14ac:dyDescent="0.2">
      <c r="A11242">
        <v>3.7036493454024698E+17</v>
      </c>
      <c r="B11242" t="s">
        <v>21714</v>
      </c>
      <c r="C11242" t="s">
        <v>21715</v>
      </c>
      <c r="D11242" s="1">
        <v>41508.167314814818</v>
      </c>
      <c r="E11242">
        <v>44</v>
      </c>
      <c r="F11242">
        <v>36</v>
      </c>
      <c r="G11242" t="s">
        <v>21716</v>
      </c>
    </row>
    <row r="11243" spans="1:8" x14ac:dyDescent="0.2">
      <c r="A11243">
        <v>3.7036575755078003E+17</v>
      </c>
      <c r="B11243" t="s">
        <v>21717</v>
      </c>
      <c r="C11243" t="s">
        <v>21718</v>
      </c>
      <c r="D11243" s="1">
        <v>41508.169583333336</v>
      </c>
      <c r="E11243">
        <v>14</v>
      </c>
      <c r="F11243">
        <v>16</v>
      </c>
      <c r="G11243" t="s">
        <v>215</v>
      </c>
    </row>
    <row r="11244" spans="1:8" x14ac:dyDescent="0.2">
      <c r="A11244">
        <v>3.7036674102696301E+17</v>
      </c>
      <c r="B11244" t="s">
        <v>21719</v>
      </c>
      <c r="C11244" t="s">
        <v>21720</v>
      </c>
      <c r="D11244" s="1">
        <v>41508.172291666669</v>
      </c>
      <c r="E11244">
        <v>13</v>
      </c>
      <c r="F11244">
        <v>10</v>
      </c>
      <c r="G11244" t="s">
        <v>576</v>
      </c>
    </row>
    <row r="11245" spans="1:8" x14ac:dyDescent="0.2">
      <c r="A11245">
        <v>3.7036697484264198E+17</v>
      </c>
      <c r="B11245" t="s">
        <v>21721</v>
      </c>
      <c r="C11245" t="s">
        <v>21722</v>
      </c>
      <c r="D11245" s="1">
        <v>41508.172939814816</v>
      </c>
      <c r="E11245">
        <v>14</v>
      </c>
      <c r="F11245">
        <v>13</v>
      </c>
      <c r="G11245" t="s">
        <v>215</v>
      </c>
      <c r="H11245" t="s">
        <v>390</v>
      </c>
    </row>
    <row r="11246" spans="1:8" x14ac:dyDescent="0.2">
      <c r="A11246">
        <v>3.7036763308412902E+17</v>
      </c>
      <c r="B11246" t="s">
        <v>21723</v>
      </c>
      <c r="C11246" t="s">
        <v>21724</v>
      </c>
      <c r="D11246" s="1">
        <v>41508.174756944441</v>
      </c>
      <c r="E11246">
        <v>16</v>
      </c>
      <c r="F11246">
        <v>6</v>
      </c>
      <c r="G11246" t="s">
        <v>215</v>
      </c>
    </row>
    <row r="11247" spans="1:8" x14ac:dyDescent="0.2">
      <c r="A11247">
        <v>3.7036774768929498E+17</v>
      </c>
      <c r="B11247" t="s">
        <v>21725</v>
      </c>
      <c r="C11247" t="s">
        <v>21726</v>
      </c>
      <c r="D11247" s="1">
        <v>41508.175069444442</v>
      </c>
      <c r="E11247">
        <v>19</v>
      </c>
      <c r="F11247">
        <v>17</v>
      </c>
      <c r="G11247" t="s">
        <v>215</v>
      </c>
    </row>
    <row r="11248" spans="1:8" x14ac:dyDescent="0.2">
      <c r="A11248">
        <v>3.7036793197443002E+17</v>
      </c>
      <c r="B11248" t="s">
        <v>21727</v>
      </c>
      <c r="C11248" t="s">
        <v>21728</v>
      </c>
      <c r="D11248" s="1">
        <v>41508.175578703704</v>
      </c>
      <c r="E11248">
        <v>16</v>
      </c>
      <c r="F11248">
        <v>13</v>
      </c>
      <c r="G11248" t="s">
        <v>21729</v>
      </c>
      <c r="H11248" t="s">
        <v>390</v>
      </c>
    </row>
    <row r="11249" spans="1:7" x14ac:dyDescent="0.2">
      <c r="A11249">
        <v>3.7036864408335098E+17</v>
      </c>
      <c r="B11249" t="s">
        <v>21730</v>
      </c>
      <c r="C11249" t="s">
        <v>21731</v>
      </c>
      <c r="D11249" s="1">
        <v>41508.177546296298</v>
      </c>
      <c r="E11249">
        <v>15</v>
      </c>
      <c r="F11249">
        <v>24</v>
      </c>
      <c r="G11249" t="s">
        <v>215</v>
      </c>
    </row>
    <row r="11250" spans="1:7" x14ac:dyDescent="0.2">
      <c r="A11250">
        <v>3.7037056752405702E+17</v>
      </c>
      <c r="B11250" t="s">
        <v>21732</v>
      </c>
      <c r="C11250" t="s">
        <v>21733</v>
      </c>
      <c r="D11250" s="1">
        <v>41508.182858796295</v>
      </c>
      <c r="E11250">
        <v>27</v>
      </c>
      <c r="F11250">
        <v>16</v>
      </c>
      <c r="G11250" t="s">
        <v>215</v>
      </c>
    </row>
    <row r="11251" spans="1:7" x14ac:dyDescent="0.2">
      <c r="A11251">
        <v>3.7053818560211699E+17</v>
      </c>
      <c r="B11251" t="s">
        <v>21734</v>
      </c>
      <c r="C11251" t="s">
        <v>21735</v>
      </c>
      <c r="D11251" s="1">
        <v>41508.64539351852</v>
      </c>
      <c r="E11251">
        <v>7</v>
      </c>
      <c r="F11251">
        <v>3</v>
      </c>
      <c r="G11251" t="s">
        <v>89</v>
      </c>
    </row>
    <row r="11252" spans="1:7" x14ac:dyDescent="0.2">
      <c r="A11252">
        <v>3.70538848285384E+17</v>
      </c>
      <c r="B11252" t="s">
        <v>21736</v>
      </c>
      <c r="C11252" t="s">
        <v>21737</v>
      </c>
      <c r="D11252" s="1">
        <v>41508.647222222222</v>
      </c>
      <c r="E11252">
        <v>33</v>
      </c>
      <c r="F11252">
        <v>5</v>
      </c>
      <c r="G11252" t="s">
        <v>21738</v>
      </c>
    </row>
    <row r="11253" spans="1:7" x14ac:dyDescent="0.2">
      <c r="A11253">
        <v>3.70539313052016E+17</v>
      </c>
      <c r="B11253" t="s">
        <v>21739</v>
      </c>
      <c r="C11253" t="e">
        <f xml:space="preserve"> Greek1958 Thank You John.</f>
        <v>#NAME?</v>
      </c>
      <c r="D11253" s="1">
        <v>41508.648506944446</v>
      </c>
      <c r="E11253">
        <v>1</v>
      </c>
      <c r="F11253">
        <v>2</v>
      </c>
      <c r="G11253" t="s">
        <v>89</v>
      </c>
    </row>
    <row r="11254" spans="1:7" x14ac:dyDescent="0.2">
      <c r="A11254">
        <v>3.7058050766001702E+17</v>
      </c>
      <c r="B11254" t="s">
        <v>21740</v>
      </c>
      <c r="C11254" t="s">
        <v>21741</v>
      </c>
      <c r="D11254" s="1">
        <v>41508.762175925927</v>
      </c>
      <c r="E11254">
        <v>84</v>
      </c>
      <c r="F11254">
        <v>56</v>
      </c>
    </row>
    <row r="11255" spans="1:7" x14ac:dyDescent="0.2">
      <c r="A11255">
        <v>3.7058110362027597E+17</v>
      </c>
      <c r="B11255" t="s">
        <v>21742</v>
      </c>
      <c r="C11255" t="s">
        <v>21743</v>
      </c>
      <c r="D11255" s="1">
        <v>41508.763819444444</v>
      </c>
      <c r="E11255">
        <v>15</v>
      </c>
      <c r="F11255">
        <v>5</v>
      </c>
      <c r="G11255" t="s">
        <v>89</v>
      </c>
    </row>
    <row r="11256" spans="1:7" x14ac:dyDescent="0.2">
      <c r="A11256">
        <v>3.7058731854281101E+17</v>
      </c>
      <c r="B11256" t="s">
        <v>21744</v>
      </c>
      <c r="C11256" t="s">
        <v>21745</v>
      </c>
      <c r="D11256" s="1">
        <v>41508.780972222223</v>
      </c>
      <c r="E11256">
        <v>17</v>
      </c>
      <c r="F11256">
        <v>11</v>
      </c>
      <c r="G11256" t="s">
        <v>215</v>
      </c>
    </row>
    <row r="11257" spans="1:7" x14ac:dyDescent="0.2">
      <c r="A11257">
        <v>3.7059671960125798E+17</v>
      </c>
      <c r="B11257" t="s">
        <v>21746</v>
      </c>
      <c r="C11257" t="s">
        <v>21747</v>
      </c>
      <c r="D11257" s="1">
        <v>41508.806909722225</v>
      </c>
      <c r="E11257">
        <v>688</v>
      </c>
      <c r="F11257">
        <v>319</v>
      </c>
    </row>
    <row r="11258" spans="1:7" x14ac:dyDescent="0.2">
      <c r="A11258">
        <v>3.7060913471593997E+17</v>
      </c>
      <c r="B11258" t="s">
        <v>21748</v>
      </c>
      <c r="C11258" t="s">
        <v>21749</v>
      </c>
      <c r="D11258" s="1">
        <v>41508.841168981482</v>
      </c>
      <c r="E11258">
        <v>2</v>
      </c>
      <c r="F11258">
        <v>0</v>
      </c>
      <c r="G11258" t="s">
        <v>89</v>
      </c>
    </row>
    <row r="11259" spans="1:7" x14ac:dyDescent="0.2">
      <c r="A11259">
        <v>3.70609298306392E+17</v>
      </c>
      <c r="B11259" t="s">
        <v>21750</v>
      </c>
      <c r="C11259" t="e">
        <f xml:space="preserve"> tanwexy I like You too.</f>
        <v>#NAME?</v>
      </c>
      <c r="D11259" s="1">
        <v>41508.841620370367</v>
      </c>
      <c r="E11259">
        <v>21</v>
      </c>
      <c r="F11259">
        <v>26</v>
      </c>
      <c r="G11259" t="s">
        <v>89</v>
      </c>
    </row>
    <row r="11260" spans="1:7" x14ac:dyDescent="0.2">
      <c r="A11260">
        <v>3.7061419518984998E+17</v>
      </c>
      <c r="B11260" t="s">
        <v>21751</v>
      </c>
      <c r="C11260" t="s">
        <v>21752</v>
      </c>
      <c r="D11260" s="1">
        <v>41508.855138888888</v>
      </c>
      <c r="E11260">
        <v>40</v>
      </c>
      <c r="F11260">
        <v>35</v>
      </c>
      <c r="G11260" t="s">
        <v>89</v>
      </c>
    </row>
    <row r="11261" spans="1:7" x14ac:dyDescent="0.2">
      <c r="A11261">
        <v>3.7061994790427002E+17</v>
      </c>
      <c r="B11261" t="s">
        <v>21753</v>
      </c>
      <c r="C11261" t="s">
        <v>21754</v>
      </c>
      <c r="D11261" s="1">
        <v>41508.871018518519</v>
      </c>
      <c r="E11261">
        <v>1</v>
      </c>
      <c r="F11261">
        <v>1</v>
      </c>
      <c r="G11261" t="s">
        <v>21755</v>
      </c>
    </row>
    <row r="11262" spans="1:7" x14ac:dyDescent="0.2">
      <c r="A11262">
        <v>3.70633972465688E+17</v>
      </c>
      <c r="B11262" t="s">
        <v>21756</v>
      </c>
      <c r="C11262" t="e">
        <f>_xlfn.SINGLE( korydc _xlfn.SINGLE( TrumpTowerNY Thanks)), great that You remember, really nice.</f>
        <v>#NAME?</v>
      </c>
      <c r="D11262" s="1">
        <v>41508.909710648149</v>
      </c>
      <c r="E11262">
        <v>2</v>
      </c>
      <c r="F11262">
        <v>0</v>
      </c>
      <c r="G11262" t="s">
        <v>215</v>
      </c>
    </row>
    <row r="11263" spans="1:7" x14ac:dyDescent="0.2">
      <c r="A11263">
        <v>3.70634216683216E+17</v>
      </c>
      <c r="B11263" t="s">
        <v>21757</v>
      </c>
      <c r="C11263" t="e">
        <f>_xlfn.SINGLE( WalterOzaraga _xlfn.SINGLE( TrumpTowerNY Thanks.))</f>
        <v>#NAME?</v>
      </c>
      <c r="D11263" s="1">
        <v>41508.910381944443</v>
      </c>
      <c r="E11263">
        <v>0</v>
      </c>
      <c r="F11263">
        <v>0</v>
      </c>
      <c r="G11263" t="s">
        <v>215</v>
      </c>
    </row>
    <row r="11264" spans="1:7" x14ac:dyDescent="0.2">
      <c r="A11264">
        <v>3.7063504950842899E+17</v>
      </c>
      <c r="B11264" t="s">
        <v>21758</v>
      </c>
      <c r="C11264" t="s">
        <v>21759</v>
      </c>
      <c r="D11264" s="1">
        <v>41508.912685185183</v>
      </c>
      <c r="E11264">
        <v>85</v>
      </c>
      <c r="F11264">
        <v>49</v>
      </c>
    </row>
    <row r="11265" spans="1:8" x14ac:dyDescent="0.2">
      <c r="A11265">
        <v>3.7063570904596E+17</v>
      </c>
      <c r="B11265" t="s">
        <v>21760</v>
      </c>
      <c r="C11265" t="s">
        <v>21761</v>
      </c>
      <c r="D11265" s="1">
        <v>41508.914502314816</v>
      </c>
      <c r="E11265">
        <v>3</v>
      </c>
      <c r="F11265">
        <v>2</v>
      </c>
      <c r="G11265" t="s">
        <v>215</v>
      </c>
    </row>
    <row r="11266" spans="1:8" x14ac:dyDescent="0.2">
      <c r="A11266">
        <v>3.7064017319888397E+17</v>
      </c>
      <c r="B11266" t="s">
        <v>21762</v>
      </c>
      <c r="C11266" t="s">
        <v>21763</v>
      </c>
      <c r="D11266" s="1">
        <v>41508.926828703705</v>
      </c>
      <c r="E11266">
        <v>909</v>
      </c>
      <c r="F11266">
        <v>1056</v>
      </c>
      <c r="G11266">
        <f>_xlfn.SINGLE(12)</f>
        <v>12</v>
      </c>
    </row>
    <row r="11267" spans="1:8" x14ac:dyDescent="0.2">
      <c r="A11267">
        <v>3.7064503034970099E+17</v>
      </c>
      <c r="B11267" t="s">
        <v>21764</v>
      </c>
      <c r="C11267" t="s">
        <v>21765</v>
      </c>
      <c r="D11267" s="1">
        <v>41508.94023148148</v>
      </c>
      <c r="E11267">
        <v>200</v>
      </c>
      <c r="F11267">
        <v>87</v>
      </c>
    </row>
    <row r="11268" spans="1:8" x14ac:dyDescent="0.2">
      <c r="A11268">
        <v>3.7064694808197498E+17</v>
      </c>
      <c r="B11268" t="s">
        <v>21766</v>
      </c>
      <c r="C11268" t="s">
        <v>21767</v>
      </c>
      <c r="D11268" s="1">
        <v>41508.945520833331</v>
      </c>
      <c r="E11268">
        <v>793</v>
      </c>
      <c r="F11268">
        <v>1040</v>
      </c>
    </row>
    <row r="11269" spans="1:8" x14ac:dyDescent="0.2">
      <c r="A11269">
        <v>3.7064698722741402E+17</v>
      </c>
      <c r="B11269" t="s">
        <v>21768</v>
      </c>
      <c r="C11269" t="s">
        <v>21769</v>
      </c>
      <c r="D11269" s="1">
        <v>41508.945625</v>
      </c>
      <c r="E11269">
        <v>369</v>
      </c>
      <c r="F11269">
        <v>463</v>
      </c>
    </row>
    <row r="11270" spans="1:8" x14ac:dyDescent="0.2">
      <c r="A11270">
        <v>3.7064706720440301E+17</v>
      </c>
      <c r="B11270" t="s">
        <v>21770</v>
      </c>
      <c r="C11270" t="s">
        <v>21771</v>
      </c>
      <c r="D11270" s="1">
        <v>41508.945844907408</v>
      </c>
      <c r="E11270">
        <v>95</v>
      </c>
      <c r="F11270">
        <v>105</v>
      </c>
    </row>
    <row r="11271" spans="1:8" x14ac:dyDescent="0.2">
      <c r="A11271">
        <v>3.7064715858991098E+17</v>
      </c>
      <c r="B11271" t="s">
        <v>21772</v>
      </c>
      <c r="C11271" t="s">
        <v>21773</v>
      </c>
      <c r="D11271" s="1">
        <v>41508.946099537039</v>
      </c>
      <c r="E11271">
        <v>160</v>
      </c>
      <c r="F11271">
        <v>117</v>
      </c>
    </row>
    <row r="11272" spans="1:8" x14ac:dyDescent="0.2">
      <c r="A11272">
        <v>3.70648238807728E+17</v>
      </c>
      <c r="B11272" t="s">
        <v>21774</v>
      </c>
      <c r="C11272" t="s">
        <v>21775</v>
      </c>
      <c r="D11272" s="1">
        <v>41508.94908564815</v>
      </c>
      <c r="E11272">
        <v>3</v>
      </c>
      <c r="F11272">
        <v>1</v>
      </c>
      <c r="G11272" t="s">
        <v>576</v>
      </c>
    </row>
    <row r="11273" spans="1:8" x14ac:dyDescent="0.2">
      <c r="A11273">
        <v>3.7072113561451302E+17</v>
      </c>
      <c r="B11273" t="s">
        <v>21776</v>
      </c>
      <c r="C11273" t="s">
        <v>21777</v>
      </c>
      <c r="D11273" s="1">
        <v>41509.150243055556</v>
      </c>
      <c r="E11273">
        <v>6</v>
      </c>
      <c r="F11273">
        <v>19</v>
      </c>
      <c r="G11273" t="s">
        <v>89</v>
      </c>
    </row>
    <row r="11274" spans="1:8" x14ac:dyDescent="0.2">
      <c r="A11274">
        <v>3.7072278965925798E+17</v>
      </c>
      <c r="B11274" t="s">
        <v>21778</v>
      </c>
      <c r="C11274" t="s">
        <v>21779</v>
      </c>
      <c r="D11274" s="1">
        <v>41509.154803240737</v>
      </c>
      <c r="E11274">
        <v>0</v>
      </c>
      <c r="F11274">
        <v>1</v>
      </c>
      <c r="G11274" t="s">
        <v>89</v>
      </c>
    </row>
    <row r="11275" spans="1:8" x14ac:dyDescent="0.2">
      <c r="A11275">
        <v>3.7072316081321498E+17</v>
      </c>
      <c r="B11275" t="s">
        <v>21780</v>
      </c>
      <c r="C11275" t="s">
        <v>21781</v>
      </c>
      <c r="D11275" s="1">
        <v>41509.155821759261</v>
      </c>
      <c r="E11275">
        <v>11</v>
      </c>
      <c r="F11275">
        <v>9</v>
      </c>
      <c r="G11275" t="s">
        <v>215</v>
      </c>
    </row>
    <row r="11276" spans="1:8" x14ac:dyDescent="0.2">
      <c r="A11276">
        <v>3.7073417602021702E+17</v>
      </c>
      <c r="B11276" t="s">
        <v>21782</v>
      </c>
      <c r="C11276" t="s">
        <v>21783</v>
      </c>
      <c r="D11276" s="1">
        <v>41509.186226851853</v>
      </c>
      <c r="E11276">
        <v>15</v>
      </c>
      <c r="F11276">
        <v>16</v>
      </c>
      <c r="G11276" t="e">
        <f>_xlfn.SINGLE(circa75sydney _xlfn.SINGLE( _xlfn.SINGLE( _xlfn.SINGLE(circa75sydney))))</f>
        <v>#NAME?</v>
      </c>
    </row>
    <row r="11277" spans="1:8" x14ac:dyDescent="0.2">
      <c r="A11277">
        <v>3.7086725106462298E+17</v>
      </c>
      <c r="B11277" t="s">
        <v>21784</v>
      </c>
      <c r="C11277" t="s">
        <v>21785</v>
      </c>
      <c r="D11277" s="1">
        <v>41509.553437499999</v>
      </c>
      <c r="E11277">
        <v>18</v>
      </c>
      <c r="F11277">
        <v>9</v>
      </c>
      <c r="G11277" t="s">
        <v>215</v>
      </c>
    </row>
    <row r="11278" spans="1:8" x14ac:dyDescent="0.2">
      <c r="A11278">
        <v>3.7096433038238502E+17</v>
      </c>
      <c r="B11278" t="s">
        <v>21786</v>
      </c>
      <c r="C11278" t="s">
        <v>21787</v>
      </c>
      <c r="D11278" s="1">
        <v>41509.821331018517</v>
      </c>
      <c r="E11278">
        <v>43</v>
      </c>
      <c r="F11278">
        <v>40</v>
      </c>
      <c r="G11278" t="s">
        <v>215</v>
      </c>
      <c r="H11278" t="s">
        <v>390</v>
      </c>
    </row>
    <row r="11279" spans="1:8" x14ac:dyDescent="0.2">
      <c r="A11279">
        <v>3.7096503081396602E+17</v>
      </c>
      <c r="B11279" t="s">
        <v>21788</v>
      </c>
      <c r="C11279" t="s">
        <v>20837</v>
      </c>
      <c r="D11279" s="1">
        <v>41509.823263888888</v>
      </c>
      <c r="E11279">
        <v>39</v>
      </c>
      <c r="F11279">
        <v>26</v>
      </c>
      <c r="G11279" t="s">
        <v>89</v>
      </c>
    </row>
    <row r="11280" spans="1:8" x14ac:dyDescent="0.2">
      <c r="A11280">
        <v>3.7121969655906701E+17</v>
      </c>
      <c r="B11280" t="s">
        <v>21789</v>
      </c>
      <c r="C11280" t="s">
        <v>21790</v>
      </c>
      <c r="D11280" s="1">
        <v>41510.526006944441</v>
      </c>
      <c r="E11280">
        <v>4</v>
      </c>
      <c r="F11280">
        <v>0</v>
      </c>
      <c r="G11280" t="s">
        <v>89</v>
      </c>
    </row>
    <row r="11281" spans="1:7" x14ac:dyDescent="0.2">
      <c r="A11281">
        <v>3.7137635901441203E+17</v>
      </c>
      <c r="B11281" t="s">
        <v>21791</v>
      </c>
      <c r="C11281" t="s">
        <v>21792</v>
      </c>
      <c r="D11281" s="1">
        <v>41510.958310185182</v>
      </c>
      <c r="E11281">
        <v>2</v>
      </c>
      <c r="F11281">
        <v>3</v>
      </c>
      <c r="G11281" t="s">
        <v>89</v>
      </c>
    </row>
    <row r="11282" spans="1:7" x14ac:dyDescent="0.2">
      <c r="A11282">
        <v>3.7137907349664499E+17</v>
      </c>
      <c r="B11282" t="s">
        <v>21793</v>
      </c>
      <c r="C11282" t="s">
        <v>21794</v>
      </c>
      <c r="D11282" s="1">
        <v>41510.965798611112</v>
      </c>
      <c r="E11282">
        <v>23</v>
      </c>
      <c r="F11282">
        <v>13</v>
      </c>
      <c r="G11282" t="s">
        <v>21795</v>
      </c>
    </row>
    <row r="11283" spans="1:7" x14ac:dyDescent="0.2">
      <c r="A11283">
        <v>3.7138058713709299E+17</v>
      </c>
      <c r="B11283" t="s">
        <v>21796</v>
      </c>
      <c r="C11283" t="s">
        <v>21797</v>
      </c>
      <c r="D11283" s="1">
        <v>41510.969976851855</v>
      </c>
      <c r="E11283">
        <v>18</v>
      </c>
      <c r="F11283">
        <v>27</v>
      </c>
      <c r="G11283" t="s">
        <v>215</v>
      </c>
    </row>
    <row r="11284" spans="1:7" x14ac:dyDescent="0.2">
      <c r="A11284">
        <v>3.7138099138829101E+17</v>
      </c>
      <c r="B11284" t="s">
        <v>21798</v>
      </c>
      <c r="C11284" t="s">
        <v>21799</v>
      </c>
      <c r="D11284" s="1">
        <v>41510.971087962964</v>
      </c>
      <c r="E11284">
        <v>3</v>
      </c>
      <c r="F11284">
        <v>0</v>
      </c>
      <c r="G11284" t="s">
        <v>89</v>
      </c>
    </row>
    <row r="11285" spans="1:7" x14ac:dyDescent="0.2">
      <c r="A11285">
        <v>3.7140186034498298E+17</v>
      </c>
      <c r="B11285" t="s">
        <v>21800</v>
      </c>
      <c r="C11285" t="s">
        <v>21801</v>
      </c>
      <c r="D11285" s="1">
        <v>41511.028680555559</v>
      </c>
      <c r="E11285">
        <v>103</v>
      </c>
      <c r="F11285">
        <v>67</v>
      </c>
    </row>
    <row r="11286" spans="1:7" x14ac:dyDescent="0.2">
      <c r="A11286">
        <v>3.7147714241429498E+17</v>
      </c>
      <c r="B11286" t="s">
        <v>21802</v>
      </c>
      <c r="C11286" t="s">
        <v>21803</v>
      </c>
      <c r="D11286" s="1">
        <v>41511.23642361111</v>
      </c>
      <c r="E11286">
        <v>11</v>
      </c>
      <c r="F11286">
        <v>5</v>
      </c>
      <c r="G11286" t="s">
        <v>21804</v>
      </c>
    </row>
    <row r="11287" spans="1:7" x14ac:dyDescent="0.2">
      <c r="A11287">
        <v>3.7147728309547802E+17</v>
      </c>
      <c r="B11287" t="s">
        <v>21805</v>
      </c>
      <c r="C11287" t="s">
        <v>21806</v>
      </c>
      <c r="D11287" s="1">
        <v>41511.236805555556</v>
      </c>
      <c r="E11287">
        <v>17</v>
      </c>
      <c r="F11287">
        <v>12</v>
      </c>
      <c r="G11287" t="s">
        <v>215</v>
      </c>
    </row>
    <row r="11288" spans="1:7" x14ac:dyDescent="0.2">
      <c r="A11288">
        <v>3.7150890630630598E+17</v>
      </c>
      <c r="B11288" t="s">
        <v>21807</v>
      </c>
      <c r="C11288" t="s">
        <v>21808</v>
      </c>
      <c r="D11288" s="1">
        <v>41511.324074074073</v>
      </c>
      <c r="E11288">
        <v>31</v>
      </c>
      <c r="F11288">
        <v>18</v>
      </c>
      <c r="G11288" t="s">
        <v>215</v>
      </c>
    </row>
    <row r="11289" spans="1:7" x14ac:dyDescent="0.2">
      <c r="A11289">
        <v>3.7151080343198099E+17</v>
      </c>
      <c r="B11289" t="s">
        <v>21809</v>
      </c>
      <c r="C11289" t="s">
        <v>21810</v>
      </c>
      <c r="D11289" s="1">
        <v>41511.329305555555</v>
      </c>
      <c r="E11289">
        <v>94</v>
      </c>
      <c r="F11289">
        <v>69</v>
      </c>
      <c r="G11289" t="s">
        <v>21811</v>
      </c>
    </row>
    <row r="11290" spans="1:7" x14ac:dyDescent="0.2">
      <c r="A11290">
        <v>3.7151135502068499E+17</v>
      </c>
      <c r="B11290" t="s">
        <v>21812</v>
      </c>
      <c r="C11290" t="s">
        <v>21813</v>
      </c>
      <c r="D11290" s="1">
        <v>41511.330833333333</v>
      </c>
      <c r="E11290">
        <v>127</v>
      </c>
      <c r="F11290">
        <v>250</v>
      </c>
      <c r="G11290" t="s">
        <v>215</v>
      </c>
    </row>
    <row r="11291" spans="1:7" x14ac:dyDescent="0.2">
      <c r="A11291">
        <v>3.7159496910006202E+17</v>
      </c>
      <c r="B11291" t="s">
        <v>21814</v>
      </c>
      <c r="C11291" t="e">
        <f xml:space="preserve"> nikkio Thank you.</f>
        <v>#NAME?</v>
      </c>
      <c r="D11291" s="1">
        <v>41511.561562499999</v>
      </c>
      <c r="E11291">
        <v>1</v>
      </c>
      <c r="F11291">
        <v>5</v>
      </c>
      <c r="G11291" t="s">
        <v>89</v>
      </c>
    </row>
    <row r="11292" spans="1:7" x14ac:dyDescent="0.2">
      <c r="A11292">
        <v>3.7171538303385997E+17</v>
      </c>
      <c r="B11292" t="s">
        <v>21815</v>
      </c>
      <c r="C11292" t="s">
        <v>21816</v>
      </c>
      <c r="D11292" s="1">
        <v>41511.893842592595</v>
      </c>
      <c r="E11292">
        <v>34</v>
      </c>
      <c r="F11292">
        <v>20</v>
      </c>
    </row>
    <row r="11293" spans="1:7" x14ac:dyDescent="0.2">
      <c r="A11293">
        <v>3.7171719161355002E+17</v>
      </c>
      <c r="B11293" t="s">
        <v>21817</v>
      </c>
      <c r="C11293" t="s">
        <v>21818</v>
      </c>
      <c r="D11293" s="1">
        <v>41511.898831018516</v>
      </c>
      <c r="E11293">
        <v>87</v>
      </c>
      <c r="F11293">
        <v>63</v>
      </c>
    </row>
    <row r="11294" spans="1:7" x14ac:dyDescent="0.2">
      <c r="A11294">
        <v>3.7171916244152698E+17</v>
      </c>
      <c r="B11294" t="s">
        <v>21819</v>
      </c>
      <c r="C11294" t="s">
        <v>21820</v>
      </c>
      <c r="D11294" s="1">
        <v>41511.904270833336</v>
      </c>
      <c r="E11294">
        <v>33</v>
      </c>
      <c r="F11294">
        <v>28</v>
      </c>
    </row>
    <row r="11295" spans="1:7" x14ac:dyDescent="0.2">
      <c r="A11295">
        <v>3.7172056984862298E+17</v>
      </c>
      <c r="B11295" t="s">
        <v>21821</v>
      </c>
      <c r="C11295" t="s">
        <v>21822</v>
      </c>
      <c r="D11295" s="1">
        <v>41511.908148148148</v>
      </c>
      <c r="E11295">
        <v>51</v>
      </c>
      <c r="F11295">
        <v>52</v>
      </c>
    </row>
    <row r="11296" spans="1:7" x14ac:dyDescent="0.2">
      <c r="A11296">
        <v>3.7172135797089798E+17</v>
      </c>
      <c r="B11296" t="s">
        <v>21823</v>
      </c>
      <c r="C11296" t="s">
        <v>21824</v>
      </c>
      <c r="D11296" s="1">
        <v>41511.910324074073</v>
      </c>
      <c r="E11296">
        <v>100</v>
      </c>
      <c r="F11296">
        <v>46</v>
      </c>
    </row>
    <row r="11297" spans="1:8" x14ac:dyDescent="0.2">
      <c r="A11297">
        <v>3.7172275266086899E+17</v>
      </c>
      <c r="B11297" t="s">
        <v>21825</v>
      </c>
      <c r="C11297" t="s">
        <v>21826</v>
      </c>
      <c r="D11297" s="1">
        <v>41511.914178240739</v>
      </c>
      <c r="E11297">
        <v>21</v>
      </c>
      <c r="F11297">
        <v>19</v>
      </c>
    </row>
    <row r="11298" spans="1:8" x14ac:dyDescent="0.2">
      <c r="A11298">
        <v>3.7172475008491501E+17</v>
      </c>
      <c r="B11298" t="s">
        <v>21827</v>
      </c>
      <c r="C11298" t="s">
        <v>21828</v>
      </c>
      <c r="D11298" s="1">
        <v>41511.919687499998</v>
      </c>
      <c r="E11298">
        <v>1747</v>
      </c>
      <c r="F11298">
        <v>3068</v>
      </c>
    </row>
    <row r="11299" spans="1:8" x14ac:dyDescent="0.2">
      <c r="A11299">
        <v>3.7172495922969299E+17</v>
      </c>
      <c r="B11299" t="s">
        <v>21829</v>
      </c>
      <c r="C11299" t="s">
        <v>21830</v>
      </c>
      <c r="D11299" s="1">
        <v>41511.920266203706</v>
      </c>
      <c r="E11299">
        <v>18</v>
      </c>
      <c r="F11299">
        <v>4</v>
      </c>
      <c r="G11299" t="s">
        <v>215</v>
      </c>
      <c r="H11299" t="s">
        <v>390</v>
      </c>
    </row>
    <row r="11300" spans="1:8" x14ac:dyDescent="0.2">
      <c r="A11300">
        <v>3.7172562666507398E+17</v>
      </c>
      <c r="B11300" t="s">
        <v>21831</v>
      </c>
      <c r="C11300" t="s">
        <v>21832</v>
      </c>
      <c r="D11300" s="1">
        <v>41511.922106481485</v>
      </c>
      <c r="E11300">
        <v>5</v>
      </c>
      <c r="F11300">
        <v>4</v>
      </c>
      <c r="G11300" t="s">
        <v>215</v>
      </c>
    </row>
    <row r="11301" spans="1:8" x14ac:dyDescent="0.2">
      <c r="A11301">
        <v>3.7172707324278701E+17</v>
      </c>
      <c r="B11301" t="s">
        <v>21833</v>
      </c>
      <c r="C11301" t="s">
        <v>21834</v>
      </c>
      <c r="D11301" s="1">
        <v>41511.926099537035</v>
      </c>
      <c r="E11301">
        <v>30</v>
      </c>
      <c r="F11301">
        <v>13</v>
      </c>
      <c r="G11301" t="s">
        <v>21835</v>
      </c>
    </row>
    <row r="11302" spans="1:8" x14ac:dyDescent="0.2">
      <c r="A11302">
        <v>3.7172777007187098E+17</v>
      </c>
      <c r="B11302" t="s">
        <v>21836</v>
      </c>
      <c r="C11302" t="s">
        <v>21837</v>
      </c>
      <c r="D11302" s="1">
        <v>41511.928020833337</v>
      </c>
      <c r="E11302">
        <v>14</v>
      </c>
      <c r="F11302">
        <v>13</v>
      </c>
      <c r="G11302" t="s">
        <v>215</v>
      </c>
    </row>
    <row r="11303" spans="1:8" x14ac:dyDescent="0.2">
      <c r="A11303">
        <v>3.7172848483998899E+17</v>
      </c>
      <c r="B11303" t="s">
        <v>21838</v>
      </c>
      <c r="C11303" t="s">
        <v>21839</v>
      </c>
      <c r="D11303" s="1">
        <v>41511.929988425924</v>
      </c>
      <c r="E11303">
        <v>13</v>
      </c>
      <c r="F11303">
        <v>7</v>
      </c>
      <c r="G11303" t="s">
        <v>21840</v>
      </c>
      <c r="H11303" t="s">
        <v>21841</v>
      </c>
    </row>
    <row r="11304" spans="1:8" x14ac:dyDescent="0.2">
      <c r="A11304">
        <v>3.7173258789690099E+17</v>
      </c>
      <c r="B11304" t="s">
        <v>21842</v>
      </c>
      <c r="C11304" t="s">
        <v>21843</v>
      </c>
      <c r="D11304" s="1">
        <v>41511.941319444442</v>
      </c>
      <c r="E11304">
        <v>8</v>
      </c>
      <c r="F11304">
        <v>4</v>
      </c>
      <c r="G11304" t="s">
        <v>215</v>
      </c>
    </row>
    <row r="11305" spans="1:8" x14ac:dyDescent="0.2">
      <c r="A11305">
        <v>3.7173270113471603E+17</v>
      </c>
      <c r="B11305" t="s">
        <v>21844</v>
      </c>
      <c r="C11305" t="s">
        <v>21845</v>
      </c>
      <c r="D11305" s="1">
        <v>41511.941631944443</v>
      </c>
      <c r="E11305">
        <v>13</v>
      </c>
      <c r="F11305">
        <v>8</v>
      </c>
      <c r="G11305" t="s">
        <v>215</v>
      </c>
      <c r="H11305" t="s">
        <v>390</v>
      </c>
    </row>
    <row r="11306" spans="1:8" x14ac:dyDescent="0.2">
      <c r="A11306">
        <v>3.7173279162684198E+17</v>
      </c>
      <c r="B11306" t="s">
        <v>21846</v>
      </c>
      <c r="C11306" t="s">
        <v>21847</v>
      </c>
      <c r="D11306" s="1">
        <v>41511.941874999997</v>
      </c>
      <c r="E11306">
        <v>22</v>
      </c>
      <c r="F11306">
        <v>12</v>
      </c>
      <c r="G11306" t="e">
        <f>_xlfn.SINGLE( _xlfn.SINGLE( _xlfn.SINGLE(Chowes247)))</f>
        <v>#NAME?</v>
      </c>
    </row>
    <row r="11307" spans="1:8" x14ac:dyDescent="0.2">
      <c r="A11307">
        <v>3.71733582701936E+17</v>
      </c>
      <c r="B11307" t="s">
        <v>21848</v>
      </c>
      <c r="C11307" t="s">
        <v>21849</v>
      </c>
      <c r="D11307" s="1">
        <v>41511.944062499999</v>
      </c>
      <c r="E11307">
        <v>11</v>
      </c>
      <c r="F11307">
        <v>11</v>
      </c>
      <c r="G11307" t="s">
        <v>21850</v>
      </c>
    </row>
    <row r="11308" spans="1:8" x14ac:dyDescent="0.2">
      <c r="A11308">
        <v>3.7173381409750598E+17</v>
      </c>
      <c r="B11308" t="s">
        <v>21851</v>
      </c>
      <c r="C11308" t="s">
        <v>21852</v>
      </c>
      <c r="D11308" s="1">
        <v>41511.944699074076</v>
      </c>
      <c r="E11308">
        <v>14</v>
      </c>
      <c r="F11308">
        <v>5</v>
      </c>
      <c r="G11308" t="s">
        <v>215</v>
      </c>
    </row>
    <row r="11309" spans="1:8" x14ac:dyDescent="0.2">
      <c r="A11309">
        <v>3.717365497484E+17</v>
      </c>
      <c r="B11309" t="s">
        <v>21853</v>
      </c>
      <c r="C11309" t="s">
        <v>21854</v>
      </c>
      <c r="D11309" s="1">
        <v>41511.952245370368</v>
      </c>
      <c r="E11309">
        <v>1487</v>
      </c>
      <c r="F11309">
        <v>1820</v>
      </c>
    </row>
    <row r="11310" spans="1:8" x14ac:dyDescent="0.2">
      <c r="A11310">
        <v>3.7173681812094099E+17</v>
      </c>
      <c r="B11310" t="s">
        <v>21855</v>
      </c>
      <c r="C11310" t="s">
        <v>21856</v>
      </c>
      <c r="D11310" s="1">
        <v>41511.952986111108</v>
      </c>
      <c r="E11310">
        <v>7</v>
      </c>
      <c r="F11310">
        <v>3</v>
      </c>
      <c r="G11310" t="s">
        <v>576</v>
      </c>
    </row>
    <row r="11311" spans="1:8" x14ac:dyDescent="0.2">
      <c r="A11311">
        <v>3.7173732044337101E+17</v>
      </c>
      <c r="B11311" t="s">
        <v>21857</v>
      </c>
      <c r="C11311" t="s">
        <v>21858</v>
      </c>
      <c r="D11311" s="1">
        <v>41511.954375000001</v>
      </c>
      <c r="E11311">
        <v>20</v>
      </c>
      <c r="F11311">
        <v>14</v>
      </c>
      <c r="G11311" t="s">
        <v>215</v>
      </c>
    </row>
    <row r="11312" spans="1:8" x14ac:dyDescent="0.2">
      <c r="A11312">
        <v>3.7194978141512902E+17</v>
      </c>
      <c r="B11312" t="s">
        <v>21859</v>
      </c>
      <c r="C11312" t="s">
        <v>21860</v>
      </c>
      <c r="D11312" s="1">
        <v>41512.540659722225</v>
      </c>
      <c r="E11312">
        <v>72</v>
      </c>
      <c r="F11312">
        <v>59</v>
      </c>
    </row>
    <row r="11313" spans="1:7" x14ac:dyDescent="0.2">
      <c r="A11313">
        <v>3.7199078391139501E+17</v>
      </c>
      <c r="B11313" t="s">
        <v>21861</v>
      </c>
      <c r="C11313" t="s">
        <v>21862</v>
      </c>
      <c r="D11313" s="1">
        <v>41512.653796296298</v>
      </c>
      <c r="E11313">
        <v>68</v>
      </c>
      <c r="F11313">
        <v>82</v>
      </c>
    </row>
    <row r="11314" spans="1:7" x14ac:dyDescent="0.2">
      <c r="A11314">
        <v>3.7200250585025299E+17</v>
      </c>
      <c r="B11314" t="s">
        <v>21863</v>
      </c>
      <c r="C11314" t="s">
        <v>21864</v>
      </c>
      <c r="D11314" s="1">
        <v>41512.686145833337</v>
      </c>
      <c r="E11314">
        <v>71</v>
      </c>
      <c r="F11314">
        <v>78</v>
      </c>
    </row>
    <row r="11315" spans="1:7" x14ac:dyDescent="0.2">
      <c r="A11315">
        <v>3.72002575463096E+17</v>
      </c>
      <c r="B11315" t="s">
        <v>21865</v>
      </c>
      <c r="C11315" t="s">
        <v>21866</v>
      </c>
      <c r="D11315" s="1">
        <v>41512.686342592591</v>
      </c>
      <c r="E11315">
        <v>101</v>
      </c>
      <c r="F11315">
        <v>61</v>
      </c>
    </row>
    <row r="11316" spans="1:7" x14ac:dyDescent="0.2">
      <c r="A11316">
        <v>3.7200269044576602E+17</v>
      </c>
      <c r="B11316" t="s">
        <v>21867</v>
      </c>
      <c r="C11316" t="s">
        <v>21868</v>
      </c>
      <c r="D11316" s="1">
        <v>41512.686655092592</v>
      </c>
      <c r="E11316">
        <v>132</v>
      </c>
      <c r="F11316">
        <v>62</v>
      </c>
    </row>
    <row r="11317" spans="1:7" x14ac:dyDescent="0.2">
      <c r="A11317">
        <v>3.7205242271094701E+17</v>
      </c>
      <c r="B11317" t="s">
        <v>21869</v>
      </c>
      <c r="C11317" t="s">
        <v>21870</v>
      </c>
      <c r="D11317" s="1">
        <v>41512.823888888888</v>
      </c>
      <c r="E11317">
        <v>11</v>
      </c>
      <c r="F11317">
        <v>3</v>
      </c>
      <c r="G11317" t="s">
        <v>89</v>
      </c>
    </row>
    <row r="11318" spans="1:7" x14ac:dyDescent="0.2">
      <c r="A11318">
        <v>3.7205327501868198E+17</v>
      </c>
      <c r="B11318" t="s">
        <v>21871</v>
      </c>
      <c r="C11318" t="s">
        <v>21872</v>
      </c>
      <c r="D11318" s="1">
        <v>41512.826238425929</v>
      </c>
      <c r="E11318">
        <v>4</v>
      </c>
      <c r="F11318">
        <v>0</v>
      </c>
      <c r="G11318" t="s">
        <v>215</v>
      </c>
    </row>
    <row r="11319" spans="1:7" x14ac:dyDescent="0.2">
      <c r="A11319">
        <v>3.7205405496209402E+17</v>
      </c>
      <c r="B11319" t="s">
        <v>21873</v>
      </c>
      <c r="C11319" t="s">
        <v>21874</v>
      </c>
      <c r="D11319" s="1">
        <v>41512.8283912037</v>
      </c>
      <c r="E11319">
        <v>2</v>
      </c>
      <c r="F11319">
        <v>1</v>
      </c>
      <c r="G11319" t="s">
        <v>89</v>
      </c>
    </row>
    <row r="11320" spans="1:7" x14ac:dyDescent="0.2">
      <c r="A11320">
        <v>3.7205737110464102E+17</v>
      </c>
      <c r="B11320" t="s">
        <v>21875</v>
      </c>
      <c r="C11320" t="s">
        <v>21876</v>
      </c>
      <c r="D11320" s="1">
        <v>41512.837546296294</v>
      </c>
      <c r="E11320">
        <v>41</v>
      </c>
      <c r="F11320">
        <v>21</v>
      </c>
      <c r="G11320" t="s">
        <v>89</v>
      </c>
    </row>
    <row r="11321" spans="1:7" x14ac:dyDescent="0.2">
      <c r="A11321">
        <v>3.7206178827717798E+17</v>
      </c>
      <c r="B11321" t="s">
        <v>21877</v>
      </c>
      <c r="C11321" t="s">
        <v>21878</v>
      </c>
      <c r="D11321" s="1">
        <v>41512.849733796298</v>
      </c>
      <c r="E11321">
        <v>31</v>
      </c>
      <c r="F11321">
        <v>9</v>
      </c>
      <c r="G11321" t="s">
        <v>89</v>
      </c>
    </row>
    <row r="11322" spans="1:7" x14ac:dyDescent="0.2">
      <c r="A11322">
        <v>3.7206719454628998E+17</v>
      </c>
      <c r="B11322" t="s">
        <v>21879</v>
      </c>
      <c r="C11322" t="s">
        <v>21880</v>
      </c>
      <c r="D11322" s="1">
        <v>41512.864652777775</v>
      </c>
      <c r="E11322">
        <v>39</v>
      </c>
      <c r="F11322">
        <v>18</v>
      </c>
      <c r="G11322" t="s">
        <v>89</v>
      </c>
    </row>
    <row r="11323" spans="1:7" x14ac:dyDescent="0.2">
      <c r="A11323">
        <v>3.7206915977487501E+17</v>
      </c>
      <c r="B11323" t="s">
        <v>21881</v>
      </c>
      <c r="C11323" t="e">
        <f xml:space="preserve"> ElmarosuElvin Thank you.</f>
        <v>#NAME?</v>
      </c>
      <c r="D11323" s="1">
        <v>41512.870081018518</v>
      </c>
      <c r="E11323">
        <v>3</v>
      </c>
      <c r="F11323">
        <v>1</v>
      </c>
      <c r="G11323" t="s">
        <v>89</v>
      </c>
    </row>
    <row r="11324" spans="1:7" x14ac:dyDescent="0.2">
      <c r="A11324">
        <v>3.7207348825464E+17</v>
      </c>
      <c r="B11324" t="s">
        <v>21882</v>
      </c>
      <c r="C11324" t="s">
        <v>21883</v>
      </c>
      <c r="D11324" s="1">
        <v>41512.882025462961</v>
      </c>
      <c r="E11324">
        <v>95</v>
      </c>
      <c r="F11324">
        <v>79</v>
      </c>
    </row>
    <row r="11325" spans="1:7" x14ac:dyDescent="0.2">
      <c r="A11325">
        <v>3.7208562972873101E+17</v>
      </c>
      <c r="B11325" t="s">
        <v>21884</v>
      </c>
      <c r="C11325" t="s">
        <v>21885</v>
      </c>
      <c r="D11325" s="1">
        <v>41512.915520833332</v>
      </c>
      <c r="E11325">
        <v>49</v>
      </c>
      <c r="F11325">
        <v>22</v>
      </c>
    </row>
    <row r="11326" spans="1:7" x14ac:dyDescent="0.2">
      <c r="A11326">
        <v>3.720874296262E+17</v>
      </c>
      <c r="B11326" t="s">
        <v>21886</v>
      </c>
      <c r="C11326" t="s">
        <v>21887</v>
      </c>
      <c r="D11326" s="1">
        <v>41512.920486111114</v>
      </c>
      <c r="E11326">
        <v>479</v>
      </c>
      <c r="F11326">
        <v>415</v>
      </c>
    </row>
    <row r="11327" spans="1:7" x14ac:dyDescent="0.2">
      <c r="A11327">
        <v>3.7209815256992102E+17</v>
      </c>
      <c r="B11327" t="s">
        <v>21888</v>
      </c>
      <c r="C11327" t="s">
        <v>21889</v>
      </c>
      <c r="D11327" s="1">
        <v>41512.95008101852</v>
      </c>
      <c r="E11327">
        <v>3</v>
      </c>
      <c r="F11327">
        <v>3</v>
      </c>
      <c r="G11327" t="s">
        <v>215</v>
      </c>
    </row>
    <row r="11328" spans="1:7" x14ac:dyDescent="0.2">
      <c r="A11328">
        <v>3.7209895470538298E+17</v>
      </c>
      <c r="B11328" t="s">
        <v>21890</v>
      </c>
      <c r="C11328" t="e">
        <f xml:space="preserve"> AaronPha_q Thanks.</f>
        <v>#NAME?</v>
      </c>
      <c r="D11328" s="1">
        <v>41512.952291666668</v>
      </c>
      <c r="E11328">
        <v>3</v>
      </c>
      <c r="F11328">
        <v>5</v>
      </c>
      <c r="G11328" t="s">
        <v>89</v>
      </c>
    </row>
    <row r="11329" spans="1:8" x14ac:dyDescent="0.2">
      <c r="A11329">
        <v>3.7217833512180499E+17</v>
      </c>
      <c r="B11329" t="s">
        <v>21891</v>
      </c>
      <c r="C11329" t="e">
        <f>_xlfn.SINGLE( Givens1964 very cool), Thanks.</f>
        <v>#NAME?</v>
      </c>
      <c r="D11329" s="1">
        <v>41513.171342592592</v>
      </c>
      <c r="E11329">
        <v>5</v>
      </c>
      <c r="F11329">
        <v>5</v>
      </c>
      <c r="G11329" t="s">
        <v>89</v>
      </c>
    </row>
    <row r="11330" spans="1:8" x14ac:dyDescent="0.2">
      <c r="A11330">
        <v>3.72380500406448E+17</v>
      </c>
      <c r="B11330" t="s">
        <v>21892</v>
      </c>
      <c r="C11330" t="s">
        <v>21893</v>
      </c>
      <c r="D11330" s="1">
        <v>41513.729212962964</v>
      </c>
      <c r="E11330">
        <v>126</v>
      </c>
      <c r="F11330">
        <v>188</v>
      </c>
    </row>
    <row r="11331" spans="1:8" x14ac:dyDescent="0.2">
      <c r="A11331">
        <v>3.7238115830399302E+17</v>
      </c>
      <c r="B11331" t="s">
        <v>21894</v>
      </c>
      <c r="C11331" t="s">
        <v>21895</v>
      </c>
      <c r="D11331" s="1">
        <v>41513.731030092589</v>
      </c>
      <c r="E11331">
        <v>43</v>
      </c>
      <c r="F11331">
        <v>28</v>
      </c>
    </row>
    <row r="11332" spans="1:8" x14ac:dyDescent="0.2">
      <c r="A11332">
        <v>3.7238143102184602E+17</v>
      </c>
      <c r="B11332" t="s">
        <v>21896</v>
      </c>
      <c r="C11332" t="s">
        <v>21897</v>
      </c>
      <c r="D11332" s="1">
        <v>41513.731782407405</v>
      </c>
      <c r="E11332">
        <v>135</v>
      </c>
      <c r="F11332">
        <v>129</v>
      </c>
    </row>
    <row r="11333" spans="1:8" x14ac:dyDescent="0.2">
      <c r="A11333">
        <v>3.7238631490718099E+17</v>
      </c>
      <c r="B11333" t="s">
        <v>21898</v>
      </c>
      <c r="C11333" t="s">
        <v>21899</v>
      </c>
      <c r="D11333" s="1">
        <v>41513.745254629626</v>
      </c>
      <c r="E11333">
        <v>22</v>
      </c>
      <c r="F11333">
        <v>18</v>
      </c>
      <c r="G11333" t="s">
        <v>215</v>
      </c>
    </row>
    <row r="11334" spans="1:8" x14ac:dyDescent="0.2">
      <c r="A11334">
        <v>3.7239113310969798E+17</v>
      </c>
      <c r="B11334" t="s">
        <v>21900</v>
      </c>
      <c r="C11334" t="s">
        <v>21901</v>
      </c>
      <c r="D11334" s="1">
        <v>41513.758553240739</v>
      </c>
      <c r="E11334">
        <v>40</v>
      </c>
      <c r="F11334">
        <v>32</v>
      </c>
      <c r="G11334" t="s">
        <v>576</v>
      </c>
    </row>
    <row r="11335" spans="1:8" x14ac:dyDescent="0.2">
      <c r="A11335">
        <v>3.7244502159039603E+17</v>
      </c>
      <c r="B11335" t="s">
        <v>21902</v>
      </c>
      <c r="C11335" t="s">
        <v>21903</v>
      </c>
      <c r="D11335" s="1">
        <v>41513.907256944447</v>
      </c>
      <c r="E11335">
        <v>29</v>
      </c>
      <c r="F11335">
        <v>21</v>
      </c>
      <c r="G11335" t="s">
        <v>89</v>
      </c>
      <c r="H11335" t="s">
        <v>616</v>
      </c>
    </row>
    <row r="11336" spans="1:8" x14ac:dyDescent="0.2">
      <c r="A11336">
        <v>3.7245185893506202E+17</v>
      </c>
      <c r="B11336" t="s">
        <v>21904</v>
      </c>
      <c r="C11336" t="s">
        <v>21905</v>
      </c>
      <c r="D11336" s="1">
        <v>41513.926122685189</v>
      </c>
      <c r="E11336">
        <v>16</v>
      </c>
      <c r="F11336">
        <v>5</v>
      </c>
      <c r="G11336" t="s">
        <v>215</v>
      </c>
    </row>
    <row r="11337" spans="1:8" x14ac:dyDescent="0.2">
      <c r="A11337">
        <v>3.7249902926104902E+17</v>
      </c>
      <c r="B11337" t="s">
        <v>21906</v>
      </c>
      <c r="C11337" t="s">
        <v>21907</v>
      </c>
      <c r="D11337" s="1">
        <v>41514.056284722225</v>
      </c>
      <c r="E11337">
        <v>32</v>
      </c>
      <c r="F11337">
        <v>24</v>
      </c>
      <c r="G11337" t="s">
        <v>21908</v>
      </c>
    </row>
    <row r="11338" spans="1:8" x14ac:dyDescent="0.2">
      <c r="A11338">
        <v>3.7250129424393798E+17</v>
      </c>
      <c r="B11338" t="s">
        <v>21909</v>
      </c>
      <c r="C11338" t="s">
        <v>21910</v>
      </c>
      <c r="D11338" s="1">
        <v>41514.062534722223</v>
      </c>
      <c r="E11338">
        <v>8</v>
      </c>
      <c r="F11338">
        <v>6</v>
      </c>
      <c r="G11338" t="s">
        <v>215</v>
      </c>
    </row>
    <row r="11339" spans="1:8" x14ac:dyDescent="0.2">
      <c r="A11339">
        <v>3.72515874558984E+17</v>
      </c>
      <c r="B11339" t="s">
        <v>21911</v>
      </c>
      <c r="C11339" t="s">
        <v>21912</v>
      </c>
      <c r="D11339" s="1">
        <v>41514.102777777778</v>
      </c>
      <c r="E11339">
        <v>25</v>
      </c>
      <c r="F11339">
        <v>17</v>
      </c>
      <c r="G11339" t="s">
        <v>215</v>
      </c>
    </row>
    <row r="11340" spans="1:8" x14ac:dyDescent="0.2">
      <c r="A11340">
        <v>3.7268242636527603E+17</v>
      </c>
      <c r="B11340" t="s">
        <v>21913</v>
      </c>
      <c r="C11340" t="s">
        <v>21914</v>
      </c>
      <c r="D11340" s="1">
        <v>41514.562372685185</v>
      </c>
      <c r="E11340">
        <v>68</v>
      </c>
      <c r="F11340">
        <v>49</v>
      </c>
    </row>
    <row r="11341" spans="1:8" x14ac:dyDescent="0.2">
      <c r="A11341">
        <v>3.7268371852127802E+17</v>
      </c>
      <c r="B11341" t="s">
        <v>21915</v>
      </c>
      <c r="C11341" t="s">
        <v>21916</v>
      </c>
      <c r="D11341" s="1">
        <v>41514.565937500003</v>
      </c>
      <c r="E11341">
        <v>7</v>
      </c>
      <c r="F11341">
        <v>10</v>
      </c>
      <c r="G11341" t="s">
        <v>89</v>
      </c>
    </row>
    <row r="11342" spans="1:8" x14ac:dyDescent="0.2">
      <c r="A11342">
        <v>3.7268412148484E+17</v>
      </c>
      <c r="B11342" t="s">
        <v>21917</v>
      </c>
      <c r="C11342" t="s">
        <v>21918</v>
      </c>
      <c r="D11342" s="1">
        <v>41514.567048611112</v>
      </c>
      <c r="E11342">
        <v>57</v>
      </c>
      <c r="F11342">
        <v>24</v>
      </c>
      <c r="G11342" t="s">
        <v>215</v>
      </c>
    </row>
    <row r="11343" spans="1:8" x14ac:dyDescent="0.2">
      <c r="A11343">
        <v>3.7268623097646598E+17</v>
      </c>
      <c r="B11343" t="s">
        <v>21919</v>
      </c>
      <c r="C11343" t="s">
        <v>21920</v>
      </c>
      <c r="D11343" s="1">
        <v>41514.572870370372</v>
      </c>
      <c r="E11343">
        <v>57</v>
      </c>
      <c r="F11343">
        <v>41</v>
      </c>
      <c r="G11343" t="s">
        <v>215</v>
      </c>
    </row>
    <row r="11344" spans="1:8" x14ac:dyDescent="0.2">
      <c r="A11344">
        <v>3.7271336279621197E+17</v>
      </c>
      <c r="B11344" t="s">
        <v>21921</v>
      </c>
      <c r="C11344" t="s">
        <v>21922</v>
      </c>
      <c r="D11344" s="1">
        <v>41514.647743055553</v>
      </c>
      <c r="E11344">
        <v>716</v>
      </c>
      <c r="F11344">
        <v>943</v>
      </c>
      <c r="H11344" t="s">
        <v>390</v>
      </c>
    </row>
    <row r="11345" spans="1:8" x14ac:dyDescent="0.2">
      <c r="A11345">
        <v>3.7271960905858598E+17</v>
      </c>
      <c r="B11345" t="s">
        <v>21923</v>
      </c>
      <c r="C11345" t="e">
        <f xml:space="preserve"> PeterThiele Thanks Peter.</f>
        <v>#NAME?</v>
      </c>
      <c r="D11345" s="1">
        <v>41514.664976851855</v>
      </c>
      <c r="E11345">
        <v>2</v>
      </c>
      <c r="F11345">
        <v>1</v>
      </c>
      <c r="G11345" t="s">
        <v>89</v>
      </c>
    </row>
    <row r="11346" spans="1:8" x14ac:dyDescent="0.2">
      <c r="A11346">
        <v>3.7275922350487898E+17</v>
      </c>
      <c r="B11346" t="s">
        <v>21924</v>
      </c>
      <c r="C11346" t="e">
        <f>TerryTm112444 Thanks Terry.</f>
        <v>#NAME?</v>
      </c>
      <c r="D11346" s="1">
        <v>41514.774293981478</v>
      </c>
      <c r="E11346">
        <v>0</v>
      </c>
      <c r="F11346">
        <v>0</v>
      </c>
      <c r="G11346" t="e">
        <f>TerryTm112444</f>
        <v>#NAME?</v>
      </c>
    </row>
    <row r="11347" spans="1:8" x14ac:dyDescent="0.2">
      <c r="A11347">
        <v>3.7275947121206797E+17</v>
      </c>
      <c r="B11347" t="s">
        <v>21925</v>
      </c>
      <c r="C11347" t="s">
        <v>21926</v>
      </c>
      <c r="D11347" s="1">
        <v>41514.774976851855</v>
      </c>
      <c r="E11347">
        <v>2</v>
      </c>
      <c r="F11347">
        <v>0</v>
      </c>
      <c r="G11347" t="s">
        <v>89</v>
      </c>
    </row>
    <row r="11348" spans="1:8" x14ac:dyDescent="0.2">
      <c r="A11348">
        <v>3.7275968919424998E+17</v>
      </c>
      <c r="B11348" t="s">
        <v>21927</v>
      </c>
      <c r="C11348" t="s">
        <v>21928</v>
      </c>
      <c r="D11348" s="1">
        <v>41514.775578703702</v>
      </c>
      <c r="E11348">
        <v>1</v>
      </c>
      <c r="F11348">
        <v>1</v>
      </c>
      <c r="G11348" t="s">
        <v>215</v>
      </c>
    </row>
    <row r="11349" spans="1:8" x14ac:dyDescent="0.2">
      <c r="A11349">
        <v>3.7276006638800397E+17</v>
      </c>
      <c r="B11349" t="s">
        <v>21929</v>
      </c>
      <c r="C11349" t="s">
        <v>21930</v>
      </c>
      <c r="D11349" s="1">
        <v>41514.776620370372</v>
      </c>
      <c r="E11349">
        <v>3</v>
      </c>
      <c r="F11349">
        <v>2</v>
      </c>
      <c r="G11349" t="s">
        <v>215</v>
      </c>
    </row>
    <row r="11350" spans="1:8" x14ac:dyDescent="0.2">
      <c r="A11350">
        <v>3.7276062025843002E+17</v>
      </c>
      <c r="B11350" t="s">
        <v>21931</v>
      </c>
      <c r="C11350" t="e">
        <f xml:space="preserve"> kingmortimer Interesting.</f>
        <v>#NAME?</v>
      </c>
      <c r="D11350" s="1">
        <v>41514.778148148151</v>
      </c>
      <c r="E11350">
        <v>24</v>
      </c>
      <c r="F11350">
        <v>37</v>
      </c>
      <c r="G11350" t="s">
        <v>89</v>
      </c>
    </row>
    <row r="11351" spans="1:8" x14ac:dyDescent="0.2">
      <c r="A11351">
        <v>3.7276164339180301E+17</v>
      </c>
      <c r="B11351" t="s">
        <v>21932</v>
      </c>
      <c r="C11351" t="s">
        <v>21933</v>
      </c>
      <c r="D11351" s="1">
        <v>41514.780972222223</v>
      </c>
      <c r="E11351">
        <v>10</v>
      </c>
      <c r="F11351">
        <v>7</v>
      </c>
      <c r="G11351" t="s">
        <v>576</v>
      </c>
    </row>
    <row r="11352" spans="1:8" x14ac:dyDescent="0.2">
      <c r="A11352">
        <v>3.7277032119284902E+17</v>
      </c>
      <c r="B11352" t="s">
        <v>21934</v>
      </c>
      <c r="C11352" t="s">
        <v>21935</v>
      </c>
      <c r="D11352" s="1">
        <v>41514.804907407408</v>
      </c>
      <c r="E11352">
        <v>9</v>
      </c>
      <c r="F11352">
        <v>6</v>
      </c>
      <c r="G11352" t="e">
        <f>WSOC_TV</f>
        <v>#NAME?</v>
      </c>
    </row>
    <row r="11353" spans="1:8" x14ac:dyDescent="0.2">
      <c r="A11353">
        <v>3.7277522311789299E+17</v>
      </c>
      <c r="B11353" t="s">
        <v>21936</v>
      </c>
      <c r="C11353" t="s">
        <v>21937</v>
      </c>
      <c r="D11353" s="1">
        <v>41514.818437499998</v>
      </c>
      <c r="E11353">
        <v>13</v>
      </c>
      <c r="F11353">
        <v>8</v>
      </c>
      <c r="G11353" t="s">
        <v>21938</v>
      </c>
    </row>
    <row r="11354" spans="1:8" x14ac:dyDescent="0.2">
      <c r="A11354">
        <v>3.72781203239104E+17</v>
      </c>
      <c r="B11354" t="s">
        <v>21939</v>
      </c>
      <c r="C11354" t="s">
        <v>21940</v>
      </c>
      <c r="D11354" s="1">
        <v>41514.83494212963</v>
      </c>
      <c r="E11354">
        <v>418</v>
      </c>
      <c r="F11354">
        <v>253</v>
      </c>
    </row>
    <row r="11355" spans="1:8" x14ac:dyDescent="0.2">
      <c r="A11355">
        <v>3.7278363013049901E+17</v>
      </c>
      <c r="B11355" t="s">
        <v>21941</v>
      </c>
      <c r="C11355" t="s">
        <v>21942</v>
      </c>
      <c r="D11355" s="1">
        <v>41514.841643518521</v>
      </c>
      <c r="E11355">
        <v>83</v>
      </c>
      <c r="F11355">
        <v>128</v>
      </c>
      <c r="G11355" t="s">
        <v>89</v>
      </c>
      <c r="H11355" t="s">
        <v>390</v>
      </c>
    </row>
    <row r="11356" spans="1:8" x14ac:dyDescent="0.2">
      <c r="A11356">
        <v>3.7278881220148403E+17</v>
      </c>
      <c r="B11356" t="s">
        <v>21943</v>
      </c>
      <c r="C11356" t="s">
        <v>21944</v>
      </c>
      <c r="D11356" s="1">
        <v>41514.855937499997</v>
      </c>
      <c r="E11356">
        <v>473</v>
      </c>
      <c r="F11356">
        <v>314</v>
      </c>
      <c r="G11356" t="s">
        <v>215</v>
      </c>
    </row>
    <row r="11357" spans="1:8" x14ac:dyDescent="0.2">
      <c r="A11357">
        <v>3.7279075356444602E+17</v>
      </c>
      <c r="B11357" t="s">
        <v>21945</v>
      </c>
      <c r="C11357" t="s">
        <v>21946</v>
      </c>
      <c r="D11357" s="1">
        <v>41514.861296296294</v>
      </c>
      <c r="E11357">
        <v>39</v>
      </c>
      <c r="F11357">
        <v>27</v>
      </c>
      <c r="G11357" t="s">
        <v>89</v>
      </c>
      <c r="H11357" t="s">
        <v>505</v>
      </c>
    </row>
    <row r="11358" spans="1:8" x14ac:dyDescent="0.2">
      <c r="A11358">
        <v>3.7279520471083002E+17</v>
      </c>
      <c r="B11358" t="s">
        <v>21947</v>
      </c>
      <c r="C11358" t="s">
        <v>21948</v>
      </c>
      <c r="D11358" s="1">
        <v>41514.873576388891</v>
      </c>
      <c r="E11358">
        <v>1682</v>
      </c>
      <c r="F11358">
        <v>1549</v>
      </c>
    </row>
    <row r="11359" spans="1:8" x14ac:dyDescent="0.2">
      <c r="A11359">
        <v>3.7279738275839501E+17</v>
      </c>
      <c r="B11359" t="s">
        <v>21949</v>
      </c>
      <c r="C11359" t="s">
        <v>21950</v>
      </c>
      <c r="D11359" s="1">
        <v>41514.879583333335</v>
      </c>
      <c r="E11359">
        <v>61</v>
      </c>
      <c r="F11359">
        <v>14</v>
      </c>
    </row>
    <row r="11360" spans="1:8" x14ac:dyDescent="0.2">
      <c r="A11360">
        <v>3.7280755314866899E+17</v>
      </c>
      <c r="B11360" t="s">
        <v>21951</v>
      </c>
      <c r="C11360" t="s">
        <v>21952</v>
      </c>
      <c r="D11360" s="1">
        <v>41514.907650462963</v>
      </c>
      <c r="E11360">
        <v>218</v>
      </c>
      <c r="F11360">
        <v>131</v>
      </c>
    </row>
    <row r="11361" spans="1:8" x14ac:dyDescent="0.2">
      <c r="A11361">
        <v>3.7280971167170502E+17</v>
      </c>
      <c r="B11361" t="s">
        <v>21953</v>
      </c>
      <c r="C11361" t="s">
        <v>21954</v>
      </c>
      <c r="D11361" s="1">
        <v>41514.913611111115</v>
      </c>
      <c r="E11361">
        <v>15</v>
      </c>
      <c r="F11361">
        <v>9</v>
      </c>
      <c r="G11361" t="s">
        <v>576</v>
      </c>
    </row>
    <row r="11362" spans="1:8" x14ac:dyDescent="0.2">
      <c r="A11362">
        <v>3.7281303348918202E+17</v>
      </c>
      <c r="B11362" t="s">
        <v>21955</v>
      </c>
      <c r="C11362" t="s">
        <v>21956</v>
      </c>
      <c r="D11362" s="1">
        <v>41514.922777777778</v>
      </c>
      <c r="E11362">
        <v>137</v>
      </c>
      <c r="F11362">
        <v>87</v>
      </c>
    </row>
    <row r="11363" spans="1:8" x14ac:dyDescent="0.2">
      <c r="A11363">
        <v>3.72819546635112E+17</v>
      </c>
      <c r="B11363" t="s">
        <v>21957</v>
      </c>
      <c r="C11363" t="s">
        <v>21958</v>
      </c>
      <c r="D11363" s="1">
        <v>41514.940752314818</v>
      </c>
      <c r="E11363">
        <v>796</v>
      </c>
      <c r="F11363">
        <v>412</v>
      </c>
    </row>
    <row r="11364" spans="1:8" x14ac:dyDescent="0.2">
      <c r="A11364">
        <v>3.7282536775024998E+17</v>
      </c>
      <c r="B11364" t="s">
        <v>21959</v>
      </c>
      <c r="C11364" t="s">
        <v>21960</v>
      </c>
      <c r="D11364" s="1">
        <v>41514.956817129627</v>
      </c>
      <c r="E11364">
        <v>7</v>
      </c>
      <c r="F11364">
        <v>4</v>
      </c>
      <c r="G11364" t="s">
        <v>215</v>
      </c>
    </row>
    <row r="11365" spans="1:8" x14ac:dyDescent="0.2">
      <c r="A11365">
        <v>3.7282557867340998E+17</v>
      </c>
      <c r="B11365" t="s">
        <v>21961</v>
      </c>
      <c r="C11365" t="e">
        <f>_xlfn.SINGLE( alphakonstant _xlfn.SINGLE( RICHNYJETS True.))</f>
        <v>#NAME?</v>
      </c>
      <c r="D11365" s="1">
        <v>41514.957395833335</v>
      </c>
      <c r="E11365">
        <v>1</v>
      </c>
      <c r="F11365">
        <v>0</v>
      </c>
      <c r="G11365" t="s">
        <v>215</v>
      </c>
    </row>
    <row r="11366" spans="1:8" x14ac:dyDescent="0.2">
      <c r="A11366">
        <v>3.7282582490422003E+17</v>
      </c>
      <c r="B11366" t="s">
        <v>21962</v>
      </c>
      <c r="C11366" t="e">
        <f>ritter1025 Happy Birthday Bernice.</f>
        <v>#NAME?</v>
      </c>
      <c r="D11366" s="1">
        <v>41514.958078703705</v>
      </c>
      <c r="E11366">
        <v>2</v>
      </c>
      <c r="F11366">
        <v>0</v>
      </c>
      <c r="G11366" t="e">
        <f>ritter1025</f>
        <v>#NAME?</v>
      </c>
    </row>
    <row r="11367" spans="1:8" x14ac:dyDescent="0.2">
      <c r="A11367">
        <v>3.7282617884896397E+17</v>
      </c>
      <c r="B11367" t="s">
        <v>21963</v>
      </c>
      <c r="C11367" t="s">
        <v>21964</v>
      </c>
      <c r="D11367" s="1">
        <v>41514.959050925929</v>
      </c>
      <c r="E11367">
        <v>3</v>
      </c>
      <c r="F11367">
        <v>2</v>
      </c>
      <c r="G11367" t="s">
        <v>89</v>
      </c>
    </row>
    <row r="11368" spans="1:8" x14ac:dyDescent="0.2">
      <c r="A11368">
        <v>3.7282647321360301E+17</v>
      </c>
      <c r="B11368" t="s">
        <v>21965</v>
      </c>
      <c r="C11368" t="s">
        <v>21966</v>
      </c>
      <c r="D11368" s="1">
        <v>41514.959861111114</v>
      </c>
      <c r="E11368">
        <v>5</v>
      </c>
      <c r="F11368">
        <v>12</v>
      </c>
      <c r="G11368" t="s">
        <v>215</v>
      </c>
    </row>
    <row r="11369" spans="1:8" x14ac:dyDescent="0.2">
      <c r="A11369">
        <v>3.7282669954244102E+17</v>
      </c>
      <c r="B11369" t="s">
        <v>21967</v>
      </c>
      <c r="C11369" t="s">
        <v>21968</v>
      </c>
      <c r="D11369" s="1">
        <v>41514.960486111115</v>
      </c>
      <c r="E11369">
        <v>60</v>
      </c>
      <c r="F11369">
        <v>295</v>
      </c>
      <c r="G11369" t="s">
        <v>215</v>
      </c>
    </row>
    <row r="11370" spans="1:8" x14ac:dyDescent="0.2">
      <c r="A11370">
        <v>3.7282691184134899E+17</v>
      </c>
      <c r="B11370" t="s">
        <v>21969</v>
      </c>
      <c r="C11370" t="e">
        <f xml:space="preserve"> TheLanes08 Thanks.</f>
        <v>#NAME?</v>
      </c>
      <c r="D11370" s="1">
        <v>41514.961076388892</v>
      </c>
      <c r="E11370">
        <v>2</v>
      </c>
      <c r="F11370">
        <v>0</v>
      </c>
      <c r="G11370" t="s">
        <v>89</v>
      </c>
    </row>
    <row r="11371" spans="1:8" x14ac:dyDescent="0.2">
      <c r="A11371">
        <v>3.7282714883628602E+17</v>
      </c>
      <c r="B11371" t="s">
        <v>21970</v>
      </c>
      <c r="C11371" t="e">
        <f xml:space="preserve"> ThulisaKanzi have the Arab League do it and pay for it.</f>
        <v>#NAME?</v>
      </c>
      <c r="D11371" s="1">
        <v>41514.961724537039</v>
      </c>
      <c r="E11371">
        <v>3</v>
      </c>
      <c r="F11371">
        <v>0</v>
      </c>
      <c r="G11371" t="s">
        <v>89</v>
      </c>
    </row>
    <row r="11372" spans="1:8" x14ac:dyDescent="0.2">
      <c r="A11372">
        <v>3.7282779144142003E+17</v>
      </c>
      <c r="B11372" t="s">
        <v>21971</v>
      </c>
      <c r="C11372" t="s">
        <v>21972</v>
      </c>
      <c r="D11372" s="1">
        <v>41514.963495370372</v>
      </c>
      <c r="E11372">
        <v>2</v>
      </c>
      <c r="F11372">
        <v>1</v>
      </c>
      <c r="G11372" t="s">
        <v>89</v>
      </c>
    </row>
    <row r="11373" spans="1:8" x14ac:dyDescent="0.2">
      <c r="A11373">
        <v>3.7292212593152E+17</v>
      </c>
      <c r="B11373" t="s">
        <v>21973</v>
      </c>
      <c r="C11373" t="s">
        <v>21974</v>
      </c>
      <c r="D11373" s="1">
        <v>41515.223819444444</v>
      </c>
      <c r="E11373">
        <v>12</v>
      </c>
      <c r="F11373">
        <v>15</v>
      </c>
      <c r="G11373" t="s">
        <v>215</v>
      </c>
      <c r="H11373" t="s">
        <v>616</v>
      </c>
    </row>
    <row r="11374" spans="1:8" x14ac:dyDescent="0.2">
      <c r="A11374">
        <v>3.7292232595370298E+17</v>
      </c>
      <c r="B11374" t="s">
        <v>21975</v>
      </c>
      <c r="C11374" t="s">
        <v>21976</v>
      </c>
      <c r="D11374" s="1">
        <v>41515.224363425928</v>
      </c>
      <c r="E11374">
        <v>11</v>
      </c>
      <c r="F11374">
        <v>6</v>
      </c>
      <c r="G11374" t="s">
        <v>576</v>
      </c>
    </row>
    <row r="11375" spans="1:8" x14ac:dyDescent="0.2">
      <c r="A11375">
        <v>3.7292295808144102E+17</v>
      </c>
      <c r="B11375" t="s">
        <v>21977</v>
      </c>
      <c r="C11375" t="s">
        <v>21978</v>
      </c>
      <c r="D11375" s="1">
        <v>41515.226111111115</v>
      </c>
      <c r="E11375">
        <v>21</v>
      </c>
      <c r="F11375">
        <v>39</v>
      </c>
      <c r="G11375" t="s">
        <v>215</v>
      </c>
      <c r="H11375" t="s">
        <v>616</v>
      </c>
    </row>
    <row r="11376" spans="1:8" x14ac:dyDescent="0.2">
      <c r="A11376">
        <v>3.7293831947236499E+17</v>
      </c>
      <c r="B11376" t="s">
        <v>21979</v>
      </c>
      <c r="C11376" t="s">
        <v>21980</v>
      </c>
      <c r="D11376" s="1">
        <v>41515.268495370372</v>
      </c>
      <c r="E11376">
        <v>24</v>
      </c>
      <c r="F11376">
        <v>15</v>
      </c>
      <c r="G11376" t="s">
        <v>215</v>
      </c>
      <c r="H11376" t="s">
        <v>390</v>
      </c>
    </row>
    <row r="11377" spans="1:8" x14ac:dyDescent="0.2">
      <c r="A11377">
        <v>3.72938559906672E+17</v>
      </c>
      <c r="B11377" t="s">
        <v>21981</v>
      </c>
      <c r="C11377" t="s">
        <v>21982</v>
      </c>
      <c r="D11377" s="1">
        <v>41515.269166666665</v>
      </c>
      <c r="E11377">
        <v>26</v>
      </c>
      <c r="F11377">
        <v>28</v>
      </c>
      <c r="G11377" t="s">
        <v>215</v>
      </c>
      <c r="H11377" t="s">
        <v>390</v>
      </c>
    </row>
    <row r="11378" spans="1:8" x14ac:dyDescent="0.2">
      <c r="A11378">
        <v>3.7293877656762701E+17</v>
      </c>
      <c r="B11378" t="s">
        <v>21983</v>
      </c>
      <c r="C11378" t="s">
        <v>21984</v>
      </c>
      <c r="D11378" s="1">
        <v>41515.269756944443</v>
      </c>
      <c r="E11378">
        <v>12</v>
      </c>
      <c r="F11378">
        <v>13</v>
      </c>
      <c r="G11378" t="s">
        <v>215</v>
      </c>
    </row>
    <row r="11379" spans="1:8" x14ac:dyDescent="0.2">
      <c r="A11379">
        <v>3.7293964387838701E+17</v>
      </c>
      <c r="B11379" t="s">
        <v>21985</v>
      </c>
      <c r="C11379" t="s">
        <v>21986</v>
      </c>
      <c r="D11379" s="1">
        <v>41515.272152777776</v>
      </c>
      <c r="E11379">
        <v>6</v>
      </c>
      <c r="F11379">
        <v>5</v>
      </c>
      <c r="G11379" t="s">
        <v>215</v>
      </c>
    </row>
    <row r="11380" spans="1:8" x14ac:dyDescent="0.2">
      <c r="A11380">
        <v>3.7293991399575898E+17</v>
      </c>
      <c r="B11380" t="s">
        <v>21987</v>
      </c>
      <c r="C11380" t="s">
        <v>21988</v>
      </c>
      <c r="D11380" s="1">
        <v>41515.272905092592</v>
      </c>
      <c r="E11380">
        <v>2</v>
      </c>
      <c r="F11380">
        <v>8</v>
      </c>
      <c r="G11380" t="s">
        <v>215</v>
      </c>
    </row>
    <row r="11381" spans="1:8" x14ac:dyDescent="0.2">
      <c r="A11381">
        <v>3.7294004981571898E+17</v>
      </c>
      <c r="B11381" t="s">
        <v>21989</v>
      </c>
      <c r="C11381" t="s">
        <v>21990</v>
      </c>
      <c r="D11381" s="1">
        <v>41515.273275462961</v>
      </c>
      <c r="E11381">
        <v>12</v>
      </c>
      <c r="F11381">
        <v>13</v>
      </c>
      <c r="G11381" t="s">
        <v>21991</v>
      </c>
    </row>
    <row r="11382" spans="1:8" x14ac:dyDescent="0.2">
      <c r="A11382">
        <v>3.7294145643849299E+17</v>
      </c>
      <c r="B11382" t="s">
        <v>21992</v>
      </c>
      <c r="C11382" t="s">
        <v>21993</v>
      </c>
      <c r="D11382" s="1">
        <v>41515.27715277778</v>
      </c>
      <c r="E11382">
        <v>175</v>
      </c>
      <c r="F11382">
        <v>125</v>
      </c>
    </row>
    <row r="11383" spans="1:8" x14ac:dyDescent="0.2">
      <c r="A11383">
        <v>3.7294206568210803E+17</v>
      </c>
      <c r="B11383" t="s">
        <v>21994</v>
      </c>
      <c r="C11383" t="s">
        <v>21995</v>
      </c>
      <c r="D11383" s="1">
        <v>41515.27884259259</v>
      </c>
      <c r="E11383">
        <v>40</v>
      </c>
      <c r="F11383">
        <v>39</v>
      </c>
    </row>
    <row r="11384" spans="1:8" x14ac:dyDescent="0.2">
      <c r="A11384">
        <v>3.7294306826757299E+17</v>
      </c>
      <c r="B11384" t="s">
        <v>21996</v>
      </c>
      <c r="C11384" t="s">
        <v>21997</v>
      </c>
      <c r="D11384" s="1">
        <v>41515.281608796293</v>
      </c>
      <c r="E11384">
        <v>3972</v>
      </c>
      <c r="F11384">
        <v>3696</v>
      </c>
    </row>
    <row r="11385" spans="1:8" x14ac:dyDescent="0.2">
      <c r="A11385">
        <v>3.7294424937516198E+17</v>
      </c>
      <c r="B11385" t="s">
        <v>21998</v>
      </c>
      <c r="C11385" t="s">
        <v>21999</v>
      </c>
      <c r="D11385" s="1">
        <v>41515.284861111111</v>
      </c>
      <c r="E11385">
        <v>494</v>
      </c>
      <c r="F11385">
        <v>416</v>
      </c>
    </row>
    <row r="11386" spans="1:8" x14ac:dyDescent="0.2">
      <c r="A11386">
        <v>3.7294439955641498E+17</v>
      </c>
      <c r="B11386" t="s">
        <v>22000</v>
      </c>
      <c r="C11386" t="s">
        <v>22001</v>
      </c>
      <c r="D11386" s="1">
        <v>41515.285277777781</v>
      </c>
      <c r="E11386">
        <v>13</v>
      </c>
      <c r="F11386">
        <v>22</v>
      </c>
      <c r="G11386" t="s">
        <v>576</v>
      </c>
    </row>
    <row r="11387" spans="1:8" x14ac:dyDescent="0.2">
      <c r="A11387">
        <v>3.7294585620466803E+17</v>
      </c>
      <c r="B11387" t="s">
        <v>22002</v>
      </c>
      <c r="C11387" t="s">
        <v>22003</v>
      </c>
      <c r="D11387" s="1">
        <v>41515.289293981485</v>
      </c>
      <c r="E11387">
        <v>103</v>
      </c>
      <c r="F11387">
        <v>68</v>
      </c>
      <c r="G11387" t="s">
        <v>22004</v>
      </c>
    </row>
    <row r="11388" spans="1:8" x14ac:dyDescent="0.2">
      <c r="A11388">
        <v>3.7294720472373197E+17</v>
      </c>
      <c r="B11388" t="s">
        <v>22005</v>
      </c>
      <c r="C11388" t="s">
        <v>22006</v>
      </c>
      <c r="D11388" s="1">
        <v>41515.293020833335</v>
      </c>
      <c r="E11388">
        <v>186</v>
      </c>
      <c r="F11388">
        <v>196</v>
      </c>
      <c r="G11388" t="s">
        <v>215</v>
      </c>
    </row>
    <row r="11389" spans="1:8" x14ac:dyDescent="0.2">
      <c r="A11389">
        <v>3.7305474374227501E+17</v>
      </c>
      <c r="B11389" t="s">
        <v>22007</v>
      </c>
      <c r="C11389" t="e">
        <f>_xlfn.SINGLE( walaa_3ssaf no), Dopey, I would not Go into Syria, but If I did it would be by surprise and not blurted all over the media like fools.</f>
        <v>#NAME?</v>
      </c>
      <c r="D11389" s="1">
        <v>41515.589768518519</v>
      </c>
      <c r="E11389">
        <v>8016</v>
      </c>
      <c r="F11389">
        <v>7520</v>
      </c>
      <c r="G11389" t="s">
        <v>89</v>
      </c>
    </row>
    <row r="11390" spans="1:8" x14ac:dyDescent="0.2">
      <c r="A11390">
        <v>3.7305611881129498E+17</v>
      </c>
      <c r="B11390" t="s">
        <v>22008</v>
      </c>
      <c r="C11390" t="s">
        <v>22009</v>
      </c>
      <c r="D11390" s="1">
        <v>41515.593564814815</v>
      </c>
      <c r="E11390">
        <v>257</v>
      </c>
      <c r="F11390">
        <v>227</v>
      </c>
    </row>
    <row r="11391" spans="1:8" x14ac:dyDescent="0.2">
      <c r="A11391">
        <v>3.7305736732137402E+17</v>
      </c>
      <c r="B11391" t="s">
        <v>22010</v>
      </c>
      <c r="C11391" t="s">
        <v>22011</v>
      </c>
      <c r="D11391" s="1">
        <v>41515.597013888888</v>
      </c>
      <c r="E11391">
        <v>442</v>
      </c>
      <c r="F11391">
        <v>216</v>
      </c>
    </row>
    <row r="11392" spans="1:8" x14ac:dyDescent="0.2">
      <c r="A11392">
        <v>3.7305888740422797E+17</v>
      </c>
      <c r="B11392" t="s">
        <v>22012</v>
      </c>
      <c r="C11392" t="s">
        <v>22013</v>
      </c>
      <c r="D11392" s="1">
        <v>41515.601203703707</v>
      </c>
      <c r="E11392">
        <v>557</v>
      </c>
      <c r="F11392">
        <v>312</v>
      </c>
    </row>
    <row r="11393" spans="1:8" x14ac:dyDescent="0.2">
      <c r="A11393">
        <v>3.7306002513437402E+17</v>
      </c>
      <c r="B11393" t="s">
        <v>22014</v>
      </c>
      <c r="C11393" t="s">
        <v>22015</v>
      </c>
      <c r="D11393" s="1">
        <v>41515.60434027778</v>
      </c>
      <c r="E11393">
        <v>435</v>
      </c>
      <c r="F11393">
        <v>215</v>
      </c>
    </row>
    <row r="11394" spans="1:8" x14ac:dyDescent="0.2">
      <c r="A11394">
        <v>3.7308715579645101E+17</v>
      </c>
      <c r="B11394" t="s">
        <v>22016</v>
      </c>
      <c r="C11394" t="s">
        <v>22017</v>
      </c>
      <c r="D11394" s="1">
        <v>41515.679212962961</v>
      </c>
      <c r="E11394">
        <v>3</v>
      </c>
      <c r="F11394">
        <v>2</v>
      </c>
      <c r="G11394" t="e">
        <f>tanjas_world</f>
        <v>#NAME?</v>
      </c>
    </row>
    <row r="11395" spans="1:8" x14ac:dyDescent="0.2">
      <c r="A11395">
        <v>3.7308991720077702E+17</v>
      </c>
      <c r="B11395" t="s">
        <v>22018</v>
      </c>
      <c r="C11395" t="s">
        <v>22019</v>
      </c>
      <c r="D11395" s="1">
        <v>41515.686828703707</v>
      </c>
      <c r="E11395">
        <v>50</v>
      </c>
      <c r="F11395">
        <v>49</v>
      </c>
      <c r="G11395" t="s">
        <v>89</v>
      </c>
    </row>
    <row r="11396" spans="1:8" x14ac:dyDescent="0.2">
      <c r="A11396">
        <v>3.731091205528E+17</v>
      </c>
      <c r="B11396" t="s">
        <v>22020</v>
      </c>
      <c r="C11396" t="s">
        <v>22021</v>
      </c>
      <c r="D11396" s="1">
        <v>41515.73982638889</v>
      </c>
      <c r="E11396">
        <v>17</v>
      </c>
      <c r="F11396">
        <v>20</v>
      </c>
      <c r="G11396" t="s">
        <v>89</v>
      </c>
    </row>
    <row r="11397" spans="1:8" x14ac:dyDescent="0.2">
      <c r="A11397">
        <v>3.7311476023495002E+17</v>
      </c>
      <c r="B11397" t="s">
        <v>22022</v>
      </c>
      <c r="C11397" t="s">
        <v>22023</v>
      </c>
      <c r="D11397" s="1">
        <v>41515.755381944444</v>
      </c>
      <c r="E11397">
        <v>892</v>
      </c>
      <c r="F11397">
        <v>869</v>
      </c>
    </row>
    <row r="11398" spans="1:8" x14ac:dyDescent="0.2">
      <c r="A11398">
        <v>3.7312106299879802E+17</v>
      </c>
      <c r="B11398" t="s">
        <v>22024</v>
      </c>
      <c r="C11398" t="s">
        <v>22025</v>
      </c>
      <c r="D11398" s="1">
        <v>41515.772777777776</v>
      </c>
      <c r="E11398">
        <v>662</v>
      </c>
      <c r="F11398">
        <v>380</v>
      </c>
    </row>
    <row r="11399" spans="1:8" x14ac:dyDescent="0.2">
      <c r="A11399">
        <v>3.7312504329260602E+17</v>
      </c>
      <c r="B11399" t="s">
        <v>22026</v>
      </c>
      <c r="C11399" t="s">
        <v>22027</v>
      </c>
      <c r="D11399" s="1">
        <v>41515.783761574072</v>
      </c>
      <c r="E11399">
        <v>4</v>
      </c>
      <c r="F11399">
        <v>3</v>
      </c>
      <c r="G11399" t="s">
        <v>215</v>
      </c>
      <c r="H11399" t="s">
        <v>390</v>
      </c>
    </row>
    <row r="11400" spans="1:8" x14ac:dyDescent="0.2">
      <c r="A11400">
        <v>3.7312531580072698E+17</v>
      </c>
      <c r="B11400" t="s">
        <v>22028</v>
      </c>
      <c r="C11400" t="s">
        <v>22029</v>
      </c>
      <c r="D11400" s="1">
        <v>41515.784513888888</v>
      </c>
      <c r="E11400">
        <v>2</v>
      </c>
      <c r="F11400">
        <v>2</v>
      </c>
      <c r="G11400" t="s">
        <v>89</v>
      </c>
    </row>
    <row r="11401" spans="1:8" x14ac:dyDescent="0.2">
      <c r="A11401">
        <v>3.7312572877192301E+17</v>
      </c>
      <c r="B11401" t="s">
        <v>22030</v>
      </c>
      <c r="C11401" t="s">
        <v>22031</v>
      </c>
      <c r="D11401" s="1">
        <v>41515.78564814815</v>
      </c>
      <c r="E11401">
        <v>21</v>
      </c>
      <c r="F11401">
        <v>15</v>
      </c>
      <c r="G11401" t="s">
        <v>576</v>
      </c>
    </row>
    <row r="11402" spans="1:8" x14ac:dyDescent="0.2">
      <c r="A11402">
        <v>3.7313030376812102E+17</v>
      </c>
      <c r="B11402" t="s">
        <v>22032</v>
      </c>
      <c r="C11402" t="s">
        <v>22033</v>
      </c>
      <c r="D11402" s="1">
        <v>41515.798275462963</v>
      </c>
      <c r="E11402">
        <v>16</v>
      </c>
      <c r="F11402">
        <v>13</v>
      </c>
      <c r="G11402" t="s">
        <v>215</v>
      </c>
    </row>
    <row r="11403" spans="1:8" x14ac:dyDescent="0.2">
      <c r="A11403">
        <v>3.7313930493285101E+17</v>
      </c>
      <c r="B11403" t="s">
        <v>22034</v>
      </c>
      <c r="C11403" t="s">
        <v>22035</v>
      </c>
      <c r="D11403" s="1">
        <v>41515.823113425926</v>
      </c>
      <c r="E11403">
        <v>15</v>
      </c>
      <c r="F11403">
        <v>15</v>
      </c>
      <c r="G11403" t="s">
        <v>89</v>
      </c>
    </row>
    <row r="11404" spans="1:8" x14ac:dyDescent="0.2">
      <c r="A11404">
        <v>3.7314505348231898E+17</v>
      </c>
      <c r="B11404" t="s">
        <v>22036</v>
      </c>
      <c r="C11404" t="s">
        <v>22037</v>
      </c>
      <c r="D11404" s="1">
        <v>41515.83898148148</v>
      </c>
      <c r="E11404">
        <v>1445</v>
      </c>
      <c r="F11404">
        <v>1451</v>
      </c>
    </row>
    <row r="11405" spans="1:8" x14ac:dyDescent="0.2">
      <c r="A11405">
        <v>3.7314663718440102E+17</v>
      </c>
      <c r="B11405" t="s">
        <v>22038</v>
      </c>
      <c r="C11405" t="s">
        <v>22039</v>
      </c>
      <c r="D11405" s="1">
        <v>41515.843344907407</v>
      </c>
      <c r="E11405">
        <v>40550</v>
      </c>
      <c r="F11405">
        <v>28933</v>
      </c>
    </row>
    <row r="11406" spans="1:8" x14ac:dyDescent="0.2">
      <c r="A11406">
        <v>3.7315433987310298E+17</v>
      </c>
      <c r="B11406" t="s">
        <v>22040</v>
      </c>
      <c r="C11406" t="s">
        <v>22041</v>
      </c>
      <c r="D11406" s="1">
        <v>41515.864606481482</v>
      </c>
      <c r="E11406">
        <v>21</v>
      </c>
      <c r="F11406">
        <v>15</v>
      </c>
      <c r="G11406" t="s">
        <v>215</v>
      </c>
    </row>
    <row r="11407" spans="1:8" x14ac:dyDescent="0.2">
      <c r="A11407">
        <v>3.73156694664024E+17</v>
      </c>
      <c r="B11407" t="s">
        <v>22042</v>
      </c>
      <c r="C11407" t="e">
        <f xml:space="preserve"> jonareeves6127 Thanks.</f>
        <v>#NAME?</v>
      </c>
      <c r="D11407" s="1">
        <v>41515.871099537035</v>
      </c>
      <c r="E11407">
        <v>0</v>
      </c>
      <c r="F11407">
        <v>0</v>
      </c>
      <c r="G11407" t="s">
        <v>89</v>
      </c>
    </row>
    <row r="11408" spans="1:8" x14ac:dyDescent="0.2">
      <c r="A11408">
        <v>3.7315703930160698E+17</v>
      </c>
      <c r="B11408" t="s">
        <v>22043</v>
      </c>
      <c r="C11408" t="e">
        <f xml:space="preserve"> MarlenaWells True.</f>
        <v>#NAME?</v>
      </c>
      <c r="D11408" s="1">
        <v>41515.872048611112</v>
      </c>
      <c r="E11408">
        <v>3</v>
      </c>
      <c r="F11408">
        <v>2</v>
      </c>
      <c r="G11408" t="s">
        <v>89</v>
      </c>
    </row>
    <row r="11409" spans="1:8" x14ac:dyDescent="0.2">
      <c r="A11409">
        <v>3.7315858915985798E+17</v>
      </c>
      <c r="B11409" t="s">
        <v>22044</v>
      </c>
      <c r="C11409" t="e">
        <f>_xlfn.SINGLE( DanScavino _xlfn.SINGLE( EricTrump _xlfn.SINGLE( EricTrumpFdn _xlfn.SINGLE( StJude Thanks Dan.))))</f>
        <v>#NAME?</v>
      </c>
      <c r="D11409" s="1">
        <v>41515.876331018517</v>
      </c>
      <c r="E11409">
        <v>3</v>
      </c>
      <c r="F11409">
        <v>4</v>
      </c>
      <c r="G11409" t="s">
        <v>487</v>
      </c>
    </row>
    <row r="11410" spans="1:8" x14ac:dyDescent="0.2">
      <c r="A11410">
        <v>3.7315954652692403E+17</v>
      </c>
      <c r="B11410" t="s">
        <v>22045</v>
      </c>
      <c r="C11410" t="s">
        <v>22046</v>
      </c>
      <c r="D11410" s="1">
        <v>41515.878969907404</v>
      </c>
      <c r="E11410">
        <v>353</v>
      </c>
      <c r="F11410">
        <v>253</v>
      </c>
      <c r="G11410" t="s">
        <v>89</v>
      </c>
      <c r="H11410" t="s">
        <v>390</v>
      </c>
    </row>
    <row r="11411" spans="1:8" x14ac:dyDescent="0.2">
      <c r="A11411">
        <v>3.7317469055184397E+17</v>
      </c>
      <c r="B11411" t="s">
        <v>22047</v>
      </c>
      <c r="C11411" t="s">
        <v>22048</v>
      </c>
      <c r="D11411" s="1">
        <v>41515.920763888891</v>
      </c>
      <c r="E11411">
        <v>11</v>
      </c>
      <c r="F11411">
        <v>8</v>
      </c>
      <c r="G11411" t="e">
        <f>HeraldWeekly</f>
        <v>#NAME?</v>
      </c>
    </row>
    <row r="11412" spans="1:8" x14ac:dyDescent="0.2">
      <c r="A11412">
        <v>3.7317738550541901E+17</v>
      </c>
      <c r="B11412" t="s">
        <v>22049</v>
      </c>
      <c r="C11412" t="s">
        <v>22050</v>
      </c>
      <c r="D11412" s="1">
        <v>41515.928194444445</v>
      </c>
      <c r="E11412">
        <v>244</v>
      </c>
      <c r="F11412">
        <v>124</v>
      </c>
      <c r="G11412" t="s">
        <v>89</v>
      </c>
    </row>
    <row r="11413" spans="1:8" x14ac:dyDescent="0.2">
      <c r="A11413">
        <v>3.7321271809621101E+17</v>
      </c>
      <c r="B11413" t="s">
        <v>22051</v>
      </c>
      <c r="C11413" t="s">
        <v>22052</v>
      </c>
      <c r="D11413" s="1">
        <v>41516.025694444441</v>
      </c>
      <c r="E11413">
        <v>252</v>
      </c>
      <c r="F11413">
        <v>213</v>
      </c>
      <c r="G11413" t="s">
        <v>215</v>
      </c>
    </row>
    <row r="11414" spans="1:8" x14ac:dyDescent="0.2">
      <c r="A11414">
        <v>3.7321689224658899E+17</v>
      </c>
      <c r="B11414" t="s">
        <v>22053</v>
      </c>
      <c r="C11414" t="s">
        <v>22054</v>
      </c>
      <c r="D11414" s="1">
        <v>41516.037210648145</v>
      </c>
      <c r="E11414">
        <v>31</v>
      </c>
      <c r="F11414">
        <v>17</v>
      </c>
      <c r="G11414" t="s">
        <v>89</v>
      </c>
    </row>
    <row r="11415" spans="1:8" x14ac:dyDescent="0.2">
      <c r="A11415">
        <v>3.7321817924778298E+17</v>
      </c>
      <c r="B11415" t="s">
        <v>22055</v>
      </c>
      <c r="C11415" t="s">
        <v>22056</v>
      </c>
      <c r="D11415" s="1">
        <v>41516.040763888886</v>
      </c>
      <c r="E11415">
        <v>7</v>
      </c>
      <c r="F11415">
        <v>4</v>
      </c>
      <c r="G11415" t="s">
        <v>215</v>
      </c>
    </row>
    <row r="11416" spans="1:8" x14ac:dyDescent="0.2">
      <c r="A11416">
        <v>3.7322046432137203E+17</v>
      </c>
      <c r="B11416" t="s">
        <v>22057</v>
      </c>
      <c r="C11416" t="s">
        <v>22058</v>
      </c>
      <c r="D11416" s="1">
        <v>41516.047071759262</v>
      </c>
      <c r="E11416">
        <v>17</v>
      </c>
      <c r="F11416">
        <v>7</v>
      </c>
      <c r="G11416" t="s">
        <v>576</v>
      </c>
    </row>
    <row r="11417" spans="1:8" x14ac:dyDescent="0.2">
      <c r="A11417">
        <v>3.7328492022518099E+17</v>
      </c>
      <c r="B11417" t="s">
        <v>22059</v>
      </c>
      <c r="C11417" t="s">
        <v>22060</v>
      </c>
      <c r="D11417" s="1">
        <v>41516.224930555552</v>
      </c>
      <c r="E11417">
        <v>16</v>
      </c>
      <c r="F11417">
        <v>19</v>
      </c>
      <c r="G11417" t="s">
        <v>215</v>
      </c>
    </row>
    <row r="11418" spans="1:8" x14ac:dyDescent="0.2">
      <c r="A11418">
        <v>3.7328557865959802E+17</v>
      </c>
      <c r="B11418" t="s">
        <v>22061</v>
      </c>
      <c r="C11418" t="s">
        <v>22062</v>
      </c>
      <c r="D11418" s="1">
        <v>41516.226747685185</v>
      </c>
      <c r="E11418">
        <v>15</v>
      </c>
      <c r="F11418">
        <v>12</v>
      </c>
      <c r="G11418" t="s">
        <v>576</v>
      </c>
      <c r="H11418" t="s">
        <v>390</v>
      </c>
    </row>
    <row r="11419" spans="1:8" x14ac:dyDescent="0.2">
      <c r="A11419">
        <v>3.7328590604142502E+17</v>
      </c>
      <c r="B11419" t="s">
        <v>22063</v>
      </c>
      <c r="C11419" t="s">
        <v>22064</v>
      </c>
      <c r="D11419" s="1">
        <v>41516.227650462963</v>
      </c>
      <c r="E11419">
        <v>24</v>
      </c>
      <c r="F11419">
        <v>38</v>
      </c>
      <c r="G11419" t="s">
        <v>215</v>
      </c>
    </row>
    <row r="11420" spans="1:8" x14ac:dyDescent="0.2">
      <c r="A11420">
        <v>3.7329456687271501E+17</v>
      </c>
      <c r="B11420" t="s">
        <v>22065</v>
      </c>
      <c r="C11420" t="s">
        <v>22066</v>
      </c>
      <c r="D11420" s="1">
        <v>41516.251550925925</v>
      </c>
      <c r="E11420">
        <v>67</v>
      </c>
      <c r="F11420">
        <v>43</v>
      </c>
      <c r="G11420" t="s">
        <v>215</v>
      </c>
    </row>
    <row r="11421" spans="1:8" x14ac:dyDescent="0.2">
      <c r="A11421">
        <v>3.7329716840236602E+17</v>
      </c>
      <c r="B11421" t="s">
        <v>22067</v>
      </c>
      <c r="C11421" t="s">
        <v>22068</v>
      </c>
      <c r="D11421" s="1">
        <v>41516.258738425924</v>
      </c>
      <c r="E11421">
        <v>108</v>
      </c>
      <c r="F11421">
        <v>229</v>
      </c>
    </row>
    <row r="11422" spans="1:8" x14ac:dyDescent="0.2">
      <c r="A11422">
        <v>3.7329879666473299E+17</v>
      </c>
      <c r="B11422" t="s">
        <v>22069</v>
      </c>
      <c r="C11422" t="e">
        <f>_xlfn.SINGLE( AgnesphAgnes I agree), Thanks.</f>
        <v>#NAME?</v>
      </c>
      <c r="D11422" s="1">
        <v>41516.263229166667</v>
      </c>
      <c r="E11422">
        <v>3</v>
      </c>
      <c r="F11422">
        <v>24</v>
      </c>
      <c r="G11422" t="s">
        <v>89</v>
      </c>
    </row>
    <row r="11423" spans="1:8" x14ac:dyDescent="0.2">
      <c r="A11423">
        <v>3.73299242372464E+17</v>
      </c>
      <c r="B11423" t="s">
        <v>22070</v>
      </c>
      <c r="C11423" t="e">
        <f xml:space="preserve"> benfromdallas Thanks Ben.</f>
        <v>#NAME?</v>
      </c>
      <c r="D11423" s="1">
        <v>41516.264456018522</v>
      </c>
      <c r="E11423">
        <v>4</v>
      </c>
      <c r="F11423">
        <v>2</v>
      </c>
      <c r="G11423" t="s">
        <v>89</v>
      </c>
    </row>
    <row r="11424" spans="1:8" x14ac:dyDescent="0.2">
      <c r="A11424">
        <v>3.7329958665770099E+17</v>
      </c>
      <c r="B11424" t="s">
        <v>22071</v>
      </c>
      <c r="C11424" t="s">
        <v>22072</v>
      </c>
      <c r="D11424" s="1">
        <v>41516.265405092592</v>
      </c>
      <c r="E11424">
        <v>270</v>
      </c>
      <c r="F11424">
        <v>303</v>
      </c>
      <c r="G11424" t="s">
        <v>215</v>
      </c>
    </row>
    <row r="11425" spans="1:7" x14ac:dyDescent="0.2">
      <c r="A11425">
        <v>3.7329990273166099E+17</v>
      </c>
      <c r="B11425" t="s">
        <v>22073</v>
      </c>
      <c r="C11425" t="s">
        <v>22074</v>
      </c>
      <c r="D11425" s="1">
        <v>41516.266284722224</v>
      </c>
      <c r="E11425">
        <v>2</v>
      </c>
      <c r="F11425">
        <v>0</v>
      </c>
      <c r="G11425" t="e">
        <f>Beliefheals</f>
        <v>#NAME?</v>
      </c>
    </row>
    <row r="11426" spans="1:7" x14ac:dyDescent="0.2">
      <c r="A11426">
        <v>3.7330017028250803E+17</v>
      </c>
      <c r="B11426" t="s">
        <v>22075</v>
      </c>
      <c r="C11426" t="s">
        <v>22076</v>
      </c>
      <c r="D11426" s="1">
        <v>41516.267013888886</v>
      </c>
      <c r="E11426">
        <v>12</v>
      </c>
      <c r="F11426">
        <v>12</v>
      </c>
      <c r="G11426" t="s">
        <v>215</v>
      </c>
    </row>
    <row r="11427" spans="1:7" x14ac:dyDescent="0.2">
      <c r="A11427">
        <v>3.7330162296293702E+17</v>
      </c>
      <c r="B11427" t="s">
        <v>22077</v>
      </c>
      <c r="C11427" t="s">
        <v>22078</v>
      </c>
      <c r="D11427" s="1">
        <v>41516.27103009259</v>
      </c>
      <c r="E11427">
        <v>11</v>
      </c>
      <c r="F11427">
        <v>10</v>
      </c>
      <c r="G11427" t="s">
        <v>215</v>
      </c>
    </row>
    <row r="11428" spans="1:7" x14ac:dyDescent="0.2">
      <c r="A11428">
        <v>3.73302234790264E+17</v>
      </c>
      <c r="B11428" t="s">
        <v>22079</v>
      </c>
      <c r="C11428" t="s">
        <v>22080</v>
      </c>
      <c r="D11428" s="1">
        <v>41516.272719907407</v>
      </c>
      <c r="E11428">
        <v>18</v>
      </c>
      <c r="F11428">
        <v>18</v>
      </c>
      <c r="G11428" t="s">
        <v>215</v>
      </c>
    </row>
    <row r="11429" spans="1:7" x14ac:dyDescent="0.2">
      <c r="A11429">
        <v>3.7339485677499501E+17</v>
      </c>
      <c r="B11429" t="s">
        <v>22081</v>
      </c>
      <c r="C11429" t="s">
        <v>22082</v>
      </c>
      <c r="D11429" s="1">
        <v>41516.528298611112</v>
      </c>
      <c r="E11429">
        <v>10</v>
      </c>
      <c r="F11429">
        <v>4</v>
      </c>
      <c r="G11429" t="s">
        <v>215</v>
      </c>
    </row>
    <row r="11430" spans="1:7" x14ac:dyDescent="0.2">
      <c r="A11430">
        <v>3.7339504950745402E+17</v>
      </c>
      <c r="B11430" t="s">
        <v>22083</v>
      </c>
      <c r="C11430" t="s">
        <v>22084</v>
      </c>
      <c r="D11430" s="1">
        <v>41516.528831018521</v>
      </c>
      <c r="E11430">
        <v>14</v>
      </c>
      <c r="F11430">
        <v>7</v>
      </c>
      <c r="G11430" t="s">
        <v>215</v>
      </c>
    </row>
    <row r="11431" spans="1:7" x14ac:dyDescent="0.2">
      <c r="A11431">
        <v>3.73395752267288E+17</v>
      </c>
      <c r="B11431" t="s">
        <v>22085</v>
      </c>
      <c r="C11431" t="s">
        <v>22086</v>
      </c>
      <c r="D11431" s="1">
        <v>41516.530775462961</v>
      </c>
      <c r="E11431">
        <v>0</v>
      </c>
      <c r="F11431">
        <v>0</v>
      </c>
      <c r="G11431" t="s">
        <v>89</v>
      </c>
    </row>
    <row r="11432" spans="1:7" x14ac:dyDescent="0.2">
      <c r="A11432">
        <v>3.7339671761571802E+17</v>
      </c>
      <c r="B11432" t="s">
        <v>22087</v>
      </c>
      <c r="C11432" t="s">
        <v>22088</v>
      </c>
      <c r="D11432" s="1">
        <v>41516.533437500002</v>
      </c>
      <c r="E11432">
        <v>46</v>
      </c>
      <c r="F11432">
        <v>46</v>
      </c>
      <c r="G11432" t="s">
        <v>215</v>
      </c>
    </row>
    <row r="11433" spans="1:7" x14ac:dyDescent="0.2">
      <c r="A11433">
        <v>3.7339939907203802E+17</v>
      </c>
      <c r="B11433" t="s">
        <v>22089</v>
      </c>
      <c r="C11433" t="s">
        <v>22090</v>
      </c>
      <c r="D11433" s="1">
        <v>41516.540833333333</v>
      </c>
      <c r="E11433">
        <v>6</v>
      </c>
      <c r="F11433">
        <v>6</v>
      </c>
      <c r="G11433" t="s">
        <v>215</v>
      </c>
    </row>
    <row r="11434" spans="1:7" x14ac:dyDescent="0.2">
      <c r="A11434">
        <v>3.7339960384632397E+17</v>
      </c>
      <c r="B11434" t="s">
        <v>22091</v>
      </c>
      <c r="C11434" t="s">
        <v>22092</v>
      </c>
      <c r="D11434" s="1">
        <v>41516.541400462964</v>
      </c>
      <c r="E11434">
        <v>8</v>
      </c>
      <c r="F11434">
        <v>8</v>
      </c>
      <c r="G11434" t="s">
        <v>576</v>
      </c>
    </row>
    <row r="11435" spans="1:7" x14ac:dyDescent="0.2">
      <c r="A11435">
        <v>3.7340276008105498E+17</v>
      </c>
      <c r="B11435" t="s">
        <v>22093</v>
      </c>
      <c r="C11435" t="s">
        <v>22094</v>
      </c>
      <c r="D11435" s="1">
        <v>41516.550115740742</v>
      </c>
      <c r="E11435">
        <v>363</v>
      </c>
      <c r="F11435">
        <v>266</v>
      </c>
    </row>
    <row r="11436" spans="1:7" x14ac:dyDescent="0.2">
      <c r="A11436">
        <v>3.7340409296374899E+17</v>
      </c>
      <c r="B11436" t="s">
        <v>22095</v>
      </c>
      <c r="C11436" t="s">
        <v>22096</v>
      </c>
      <c r="D11436" s="1">
        <v>41516.553784722222</v>
      </c>
      <c r="E11436">
        <v>24</v>
      </c>
      <c r="F11436">
        <v>24</v>
      </c>
      <c r="G11436" t="s">
        <v>215</v>
      </c>
    </row>
    <row r="11437" spans="1:7" x14ac:dyDescent="0.2">
      <c r="A11437">
        <v>3.7340688711262202E+17</v>
      </c>
      <c r="B11437" t="s">
        <v>22097</v>
      </c>
      <c r="C11437" t="s">
        <v>22098</v>
      </c>
      <c r="D11437" s="1">
        <v>41516.56150462963</v>
      </c>
      <c r="E11437">
        <v>161</v>
      </c>
      <c r="F11437">
        <v>156</v>
      </c>
    </row>
    <row r="11438" spans="1:7" x14ac:dyDescent="0.2">
      <c r="A11438">
        <v>3.7341228152863898E+17</v>
      </c>
      <c r="B11438" t="s">
        <v>22099</v>
      </c>
      <c r="C11438" t="s">
        <v>22100</v>
      </c>
      <c r="D11438" s="1">
        <v>41516.576388888891</v>
      </c>
      <c r="E11438">
        <v>17</v>
      </c>
      <c r="F11438">
        <v>15</v>
      </c>
      <c r="G11438" t="s">
        <v>20860</v>
      </c>
    </row>
    <row r="11439" spans="1:7" x14ac:dyDescent="0.2">
      <c r="A11439">
        <v>3.7348286139690099E+17</v>
      </c>
      <c r="B11439" t="s">
        <v>22101</v>
      </c>
      <c r="C11439" t="s">
        <v>22102</v>
      </c>
      <c r="D11439" s="1">
        <v>41516.771145833336</v>
      </c>
      <c r="E11439">
        <v>36</v>
      </c>
      <c r="F11439">
        <v>13</v>
      </c>
      <c r="G11439" t="s">
        <v>89</v>
      </c>
    </row>
    <row r="11440" spans="1:7" x14ac:dyDescent="0.2">
      <c r="A11440">
        <v>3.7350493845155002E+17</v>
      </c>
      <c r="B11440" t="s">
        <v>22103</v>
      </c>
      <c r="C11440" t="s">
        <v>22104</v>
      </c>
      <c r="D11440" s="1">
        <v>41516.832071759258</v>
      </c>
      <c r="E11440">
        <v>319</v>
      </c>
      <c r="F11440">
        <v>173</v>
      </c>
    </row>
    <row r="11441" spans="1:8" x14ac:dyDescent="0.2">
      <c r="A11441">
        <v>3.7350828983885798E+17</v>
      </c>
      <c r="B11441" t="s">
        <v>22105</v>
      </c>
      <c r="C11441" t="e">
        <f xml:space="preserve"> dhfr64 Happy Birthday Deborah.</f>
        <v>#NAME?</v>
      </c>
      <c r="D11441" s="1">
        <v>41516.841319444444</v>
      </c>
      <c r="E11441">
        <v>3</v>
      </c>
      <c r="F11441">
        <v>1</v>
      </c>
      <c r="G11441" t="s">
        <v>89</v>
      </c>
    </row>
    <row r="11442" spans="1:8" x14ac:dyDescent="0.2">
      <c r="A11442">
        <v>3.7352310476689402E+17</v>
      </c>
      <c r="B11442" t="s">
        <v>22106</v>
      </c>
      <c r="C11442" t="s">
        <v>22107</v>
      </c>
      <c r="D11442" s="1">
        <v>41516.882199074076</v>
      </c>
      <c r="E11442">
        <v>61</v>
      </c>
      <c r="F11442">
        <v>45</v>
      </c>
      <c r="G11442" t="s">
        <v>89</v>
      </c>
    </row>
    <row r="11443" spans="1:8" x14ac:dyDescent="0.2">
      <c r="A11443">
        <v>3.7352495065072397E+17</v>
      </c>
      <c r="B11443" t="s">
        <v>22108</v>
      </c>
      <c r="C11443" t="s">
        <v>22109</v>
      </c>
      <c r="D11443" s="1">
        <v>41516.887291666666</v>
      </c>
      <c r="E11443">
        <v>978</v>
      </c>
      <c r="F11443">
        <v>640</v>
      </c>
    </row>
    <row r="11444" spans="1:8" x14ac:dyDescent="0.2">
      <c r="A11444">
        <v>3.7352722793551802E+17</v>
      </c>
      <c r="B11444" t="s">
        <v>22110</v>
      </c>
      <c r="C11444" t="s">
        <v>22111</v>
      </c>
      <c r="D11444" s="1">
        <v>41516.893576388888</v>
      </c>
      <c r="E11444">
        <v>23848</v>
      </c>
      <c r="F11444">
        <v>18140</v>
      </c>
    </row>
    <row r="11445" spans="1:8" x14ac:dyDescent="0.2">
      <c r="A11445">
        <v>3.7355790486106899E+17</v>
      </c>
      <c r="B11445" t="s">
        <v>22112</v>
      </c>
      <c r="C11445" t="s">
        <v>22113</v>
      </c>
      <c r="D11445" s="1">
        <v>41516.978229166663</v>
      </c>
      <c r="E11445">
        <v>3066</v>
      </c>
      <c r="F11445">
        <v>1876</v>
      </c>
    </row>
    <row r="11446" spans="1:8" x14ac:dyDescent="0.2">
      <c r="A11446">
        <v>3.7355824546370298E+17</v>
      </c>
      <c r="B11446" t="s">
        <v>22114</v>
      </c>
      <c r="C11446" t="s">
        <v>22115</v>
      </c>
      <c r="D11446" s="1">
        <v>41516.979166666664</v>
      </c>
      <c r="E11446">
        <v>23</v>
      </c>
      <c r="F11446">
        <v>12</v>
      </c>
      <c r="G11446" t="s">
        <v>215</v>
      </c>
    </row>
    <row r="11447" spans="1:8" x14ac:dyDescent="0.2">
      <c r="A11447">
        <v>3.7355914466377299E+17</v>
      </c>
      <c r="B11447" t="s">
        <v>22116</v>
      </c>
      <c r="C11447" t="s">
        <v>22117</v>
      </c>
      <c r="D11447" s="1">
        <v>41516.98165509259</v>
      </c>
      <c r="E11447">
        <v>29</v>
      </c>
      <c r="F11447">
        <v>22</v>
      </c>
      <c r="G11447" t="s">
        <v>215</v>
      </c>
    </row>
    <row r="11448" spans="1:8" x14ac:dyDescent="0.2">
      <c r="A11448">
        <v>3.73559675679432E+17</v>
      </c>
      <c r="B11448" t="s">
        <v>22118</v>
      </c>
      <c r="C11448" t="s">
        <v>22119</v>
      </c>
      <c r="D11448" s="1">
        <v>41516.983113425929</v>
      </c>
      <c r="E11448">
        <v>55</v>
      </c>
      <c r="F11448">
        <v>14</v>
      </c>
      <c r="G11448" t="s">
        <v>215</v>
      </c>
    </row>
    <row r="11449" spans="1:8" x14ac:dyDescent="0.2">
      <c r="A11449">
        <v>3.73560924227272E+17</v>
      </c>
      <c r="B11449" t="s">
        <v>22120</v>
      </c>
      <c r="C11449" t="s">
        <v>22121</v>
      </c>
      <c r="D11449" s="1">
        <v>41516.986562500002</v>
      </c>
      <c r="E11449">
        <v>27</v>
      </c>
      <c r="F11449">
        <v>16</v>
      </c>
      <c r="G11449" t="s">
        <v>215</v>
      </c>
    </row>
    <row r="11450" spans="1:8" x14ac:dyDescent="0.2">
      <c r="A11450">
        <v>3.7356126032104602E+17</v>
      </c>
      <c r="B11450" t="s">
        <v>22122</v>
      </c>
      <c r="C11450" t="s">
        <v>22123</v>
      </c>
      <c r="D11450" s="1">
        <v>41516.987488425926</v>
      </c>
      <c r="E11450">
        <v>26</v>
      </c>
      <c r="F11450">
        <v>10</v>
      </c>
      <c r="G11450" t="s">
        <v>576</v>
      </c>
    </row>
    <row r="11451" spans="1:8" x14ac:dyDescent="0.2">
      <c r="A11451">
        <v>3.73561557328072E+17</v>
      </c>
      <c r="B11451" t="s">
        <v>22124</v>
      </c>
      <c r="C11451" t="s">
        <v>22125</v>
      </c>
      <c r="D11451" s="1">
        <v>41516.988310185188</v>
      </c>
      <c r="E11451">
        <v>155</v>
      </c>
      <c r="F11451">
        <v>136</v>
      </c>
      <c r="G11451" t="s">
        <v>576</v>
      </c>
    </row>
    <row r="11452" spans="1:8" x14ac:dyDescent="0.2">
      <c r="A11452">
        <v>3.735620847744E+17</v>
      </c>
      <c r="B11452" t="s">
        <v>22126</v>
      </c>
      <c r="C11452" t="s">
        <v>22127</v>
      </c>
      <c r="D11452" s="1">
        <v>41516.989768518521</v>
      </c>
      <c r="E11452">
        <v>44</v>
      </c>
      <c r="F11452">
        <v>24</v>
      </c>
      <c r="G11452" t="s">
        <v>22128</v>
      </c>
    </row>
    <row r="11453" spans="1:8" x14ac:dyDescent="0.2">
      <c r="A11453">
        <v>3.7356297303990202E+17</v>
      </c>
      <c r="B11453" t="s">
        <v>22129</v>
      </c>
      <c r="C11453" t="s">
        <v>22130</v>
      </c>
      <c r="D11453" s="1">
        <v>41516.992210648146</v>
      </c>
      <c r="E11453">
        <v>91</v>
      </c>
      <c r="F11453">
        <v>88</v>
      </c>
      <c r="G11453" t="s">
        <v>215</v>
      </c>
    </row>
    <row r="11454" spans="1:8" x14ac:dyDescent="0.2">
      <c r="A11454">
        <v>3.73578661343272E+17</v>
      </c>
      <c r="B11454" t="s">
        <v>22131</v>
      </c>
      <c r="C11454" t="s">
        <v>22132</v>
      </c>
      <c r="D11454" s="1">
        <v>41517.035509259258</v>
      </c>
      <c r="E11454">
        <v>49</v>
      </c>
      <c r="F11454">
        <v>28</v>
      </c>
      <c r="G11454" t="s">
        <v>215</v>
      </c>
      <c r="H11454" t="s">
        <v>390</v>
      </c>
    </row>
    <row r="11455" spans="1:8" x14ac:dyDescent="0.2">
      <c r="A11455">
        <v>3.7358152840590502E+17</v>
      </c>
      <c r="B11455" t="s">
        <v>22133</v>
      </c>
      <c r="C11455" t="s">
        <v>22134</v>
      </c>
      <c r="D11455" s="1">
        <v>41517.043414351851</v>
      </c>
      <c r="E11455">
        <v>46444</v>
      </c>
      <c r="F11455">
        <v>33698</v>
      </c>
    </row>
    <row r="11456" spans="1:8" x14ac:dyDescent="0.2">
      <c r="A11456">
        <v>3.7373425795048998E+17</v>
      </c>
      <c r="B11456" t="s">
        <v>22135</v>
      </c>
      <c r="C11456" t="s">
        <v>22136</v>
      </c>
      <c r="D11456" s="1">
        <v>41517.464872685188</v>
      </c>
      <c r="E11456">
        <v>335</v>
      </c>
      <c r="F11456">
        <v>133</v>
      </c>
    </row>
    <row r="11457" spans="1:8" x14ac:dyDescent="0.2">
      <c r="A11457">
        <v>3.7373631297907002E+17</v>
      </c>
      <c r="B11457" t="s">
        <v>22137</v>
      </c>
      <c r="C11457" t="s">
        <v>22138</v>
      </c>
      <c r="D11457" s="1">
        <v>41517.470543981479</v>
      </c>
      <c r="E11457">
        <v>147</v>
      </c>
      <c r="F11457">
        <v>57</v>
      </c>
    </row>
    <row r="11458" spans="1:8" x14ac:dyDescent="0.2">
      <c r="A11458">
        <v>3.7373689855845901E+17</v>
      </c>
      <c r="B11458" t="s">
        <v>22139</v>
      </c>
      <c r="C11458" t="s">
        <v>22140</v>
      </c>
      <c r="D11458" s="1">
        <v>41517.47215277778</v>
      </c>
      <c r="E11458">
        <v>9</v>
      </c>
      <c r="F11458">
        <v>14</v>
      </c>
      <c r="G11458" t="s">
        <v>215</v>
      </c>
      <c r="H11458" t="s">
        <v>390</v>
      </c>
    </row>
    <row r="11459" spans="1:8" x14ac:dyDescent="0.2">
      <c r="A11459">
        <v>3.7373976732395098E+17</v>
      </c>
      <c r="B11459" t="s">
        <v>22141</v>
      </c>
      <c r="C11459" t="s">
        <v>22142</v>
      </c>
      <c r="D11459" s="1">
        <v>41517.480069444442</v>
      </c>
      <c r="E11459">
        <v>136</v>
      </c>
      <c r="F11459">
        <v>58</v>
      </c>
    </row>
    <row r="11460" spans="1:8" x14ac:dyDescent="0.2">
      <c r="A11460">
        <v>3.7374134882822099E+17</v>
      </c>
      <c r="B11460" t="s">
        <v>22143</v>
      </c>
      <c r="C11460" t="s">
        <v>22144</v>
      </c>
      <c r="D11460" s="1">
        <v>41517.484432870369</v>
      </c>
      <c r="E11460">
        <v>122</v>
      </c>
      <c r="F11460">
        <v>51</v>
      </c>
    </row>
    <row r="11461" spans="1:8" x14ac:dyDescent="0.2">
      <c r="A11461">
        <v>3.73742774597992E+17</v>
      </c>
      <c r="B11461" t="s">
        <v>22145</v>
      </c>
      <c r="C11461" t="s">
        <v>22146</v>
      </c>
      <c r="D11461" s="1">
        <v>41517.488368055558</v>
      </c>
      <c r="E11461">
        <v>142</v>
      </c>
      <c r="F11461">
        <v>63</v>
      </c>
    </row>
    <row r="11462" spans="1:8" x14ac:dyDescent="0.2">
      <c r="A11462">
        <v>3.73743492151136E+17</v>
      </c>
      <c r="B11462" t="s">
        <v>22147</v>
      </c>
      <c r="C11462" t="s">
        <v>22148</v>
      </c>
      <c r="D11462" s="1">
        <v>41517.490358796298</v>
      </c>
      <c r="E11462">
        <v>222385</v>
      </c>
      <c r="F11462">
        <v>184454</v>
      </c>
    </row>
    <row r="11463" spans="1:8" x14ac:dyDescent="0.2">
      <c r="A11463">
        <v>3.7374386653890099E+17</v>
      </c>
      <c r="B11463" t="s">
        <v>22149</v>
      </c>
      <c r="C11463" t="s">
        <v>22150</v>
      </c>
      <c r="D11463" s="1">
        <v>41517.491388888891</v>
      </c>
      <c r="E11463">
        <v>30</v>
      </c>
      <c r="F11463">
        <v>28</v>
      </c>
      <c r="G11463" t="s">
        <v>215</v>
      </c>
    </row>
    <row r="11464" spans="1:8" x14ac:dyDescent="0.2">
      <c r="A11464">
        <v>3.7374549793020698E+17</v>
      </c>
      <c r="B11464" t="s">
        <v>22151</v>
      </c>
      <c r="C11464" t="s">
        <v>22152</v>
      </c>
      <c r="D11464" s="1">
        <v>41517.495891203704</v>
      </c>
      <c r="E11464">
        <v>25</v>
      </c>
      <c r="F11464">
        <v>25</v>
      </c>
      <c r="G11464" t="s">
        <v>215</v>
      </c>
    </row>
    <row r="11465" spans="1:8" x14ac:dyDescent="0.2">
      <c r="A11465">
        <v>3.7374587984674803E+17</v>
      </c>
      <c r="B11465" t="s">
        <v>22153</v>
      </c>
      <c r="C11465" t="e">
        <f xml:space="preserve"> AveyahDoesWatch Thank you.</f>
        <v>#NAME?</v>
      </c>
      <c r="D11465" s="1">
        <v>41517.496944444443</v>
      </c>
      <c r="E11465">
        <v>69</v>
      </c>
      <c r="F11465">
        <v>613</v>
      </c>
      <c r="G11465" t="s">
        <v>89</v>
      </c>
    </row>
    <row r="11466" spans="1:8" x14ac:dyDescent="0.2">
      <c r="A11466">
        <v>3.7374703893848E+17</v>
      </c>
      <c r="B11466" t="s">
        <v>22154</v>
      </c>
      <c r="C11466" t="s">
        <v>22155</v>
      </c>
      <c r="D11466" s="1">
        <v>41517.500138888892</v>
      </c>
      <c r="E11466">
        <v>332</v>
      </c>
      <c r="F11466">
        <v>155</v>
      </c>
    </row>
    <row r="11467" spans="1:8" x14ac:dyDescent="0.2">
      <c r="A11467">
        <v>3.7377450280907501E+17</v>
      </c>
      <c r="B11467" t="s">
        <v>22156</v>
      </c>
      <c r="C11467" t="s">
        <v>22157</v>
      </c>
      <c r="D11467" s="1">
        <v>41517.575925925928</v>
      </c>
      <c r="E11467">
        <v>56</v>
      </c>
      <c r="F11467">
        <v>50</v>
      </c>
      <c r="G11467" t="s">
        <v>22158</v>
      </c>
    </row>
    <row r="11468" spans="1:8" x14ac:dyDescent="0.2">
      <c r="A11468">
        <v>3.7377574295148902E+17</v>
      </c>
      <c r="B11468" t="s">
        <v>22159</v>
      </c>
      <c r="C11468" t="s">
        <v>22160</v>
      </c>
      <c r="D11468" s="1">
        <v>41517.579351851855</v>
      </c>
      <c r="E11468">
        <v>26</v>
      </c>
      <c r="F11468">
        <v>20</v>
      </c>
      <c r="G11468" t="s">
        <v>22161</v>
      </c>
    </row>
    <row r="11469" spans="1:8" x14ac:dyDescent="0.2">
      <c r="A11469">
        <v>3.7377582708506202E+17</v>
      </c>
      <c r="B11469" t="s">
        <v>22162</v>
      </c>
      <c r="C11469" t="s">
        <v>22163</v>
      </c>
      <c r="D11469" s="1">
        <v>41517.579583333332</v>
      </c>
      <c r="E11469">
        <v>81</v>
      </c>
      <c r="F11469">
        <v>52</v>
      </c>
      <c r="G11469" t="s">
        <v>22164</v>
      </c>
    </row>
    <row r="11470" spans="1:8" x14ac:dyDescent="0.2">
      <c r="A11470">
        <v>3.7377648399694202E+17</v>
      </c>
      <c r="B11470" t="s">
        <v>22165</v>
      </c>
      <c r="C11470" t="s">
        <v>22166</v>
      </c>
      <c r="D11470" s="1">
        <v>41517.581388888888</v>
      </c>
      <c r="E11470">
        <v>33</v>
      </c>
      <c r="F11470">
        <v>23</v>
      </c>
      <c r="G11470" t="s">
        <v>215</v>
      </c>
    </row>
    <row r="11471" spans="1:8" x14ac:dyDescent="0.2">
      <c r="A11471">
        <v>3.7401692790536102E+17</v>
      </c>
      <c r="B11471" t="s">
        <v>22167</v>
      </c>
      <c r="C11471" t="s">
        <v>22168</v>
      </c>
      <c r="D11471" s="1">
        <v>41518.244895833333</v>
      </c>
      <c r="E11471">
        <v>38</v>
      </c>
      <c r="F11471">
        <v>14</v>
      </c>
      <c r="G11471" t="s">
        <v>215</v>
      </c>
    </row>
    <row r="11472" spans="1:8" x14ac:dyDescent="0.2">
      <c r="A11472">
        <v>3.7401719214232301E+17</v>
      </c>
      <c r="B11472" t="s">
        <v>22169</v>
      </c>
      <c r="C11472" t="e">
        <f xml:space="preserve"> DanShrigley Thank you.</f>
        <v>#NAME?</v>
      </c>
      <c r="D11472" s="1">
        <v>41518.245625000003</v>
      </c>
      <c r="E11472">
        <v>7</v>
      </c>
      <c r="F11472">
        <v>4</v>
      </c>
      <c r="G11472" t="s">
        <v>89</v>
      </c>
    </row>
    <row r="11473" spans="1:8" x14ac:dyDescent="0.2">
      <c r="A11473">
        <v>3.7411842261309402E+17</v>
      </c>
      <c r="B11473" t="s">
        <v>22170</v>
      </c>
      <c r="C11473" t="e">
        <f xml:space="preserve"> TheGrumpyHusky Happy birthday.</f>
        <v>#NAME?</v>
      </c>
      <c r="D11473" s="1">
        <v>41518.524965277778</v>
      </c>
      <c r="E11473">
        <v>1</v>
      </c>
      <c r="F11473">
        <v>2</v>
      </c>
      <c r="G11473" t="s">
        <v>89</v>
      </c>
    </row>
    <row r="11474" spans="1:8" x14ac:dyDescent="0.2">
      <c r="A11474">
        <v>3.7411901124589498E+17</v>
      </c>
      <c r="B11474" t="s">
        <v>22171</v>
      </c>
      <c r="C11474" t="s">
        <v>22172</v>
      </c>
      <c r="D11474" s="1">
        <v>41518.526585648149</v>
      </c>
      <c r="E11474">
        <v>8</v>
      </c>
      <c r="F11474">
        <v>4</v>
      </c>
      <c r="G11474" t="s">
        <v>215</v>
      </c>
    </row>
    <row r="11475" spans="1:8" x14ac:dyDescent="0.2">
      <c r="A11475">
        <v>3.7411935308585702E+17</v>
      </c>
      <c r="B11475" t="s">
        <v>22173</v>
      </c>
      <c r="C11475" t="s">
        <v>22174</v>
      </c>
      <c r="D11475" s="1">
        <v>41518.52753472222</v>
      </c>
      <c r="E11475">
        <v>0</v>
      </c>
      <c r="F11475">
        <v>1</v>
      </c>
      <c r="G11475" t="s">
        <v>89</v>
      </c>
    </row>
    <row r="11476" spans="1:8" x14ac:dyDescent="0.2">
      <c r="A11476">
        <v>3.7411971400991501E+17</v>
      </c>
      <c r="B11476" t="s">
        <v>22175</v>
      </c>
      <c r="C11476" t="s">
        <v>22176</v>
      </c>
      <c r="D11476" s="1">
        <v>41518.52853009259</v>
      </c>
      <c r="E11476">
        <v>53</v>
      </c>
      <c r="F11476">
        <v>86</v>
      </c>
      <c r="G11476" t="s">
        <v>215</v>
      </c>
    </row>
    <row r="11477" spans="1:8" x14ac:dyDescent="0.2">
      <c r="A11477">
        <v>3.7412012277838598E+17</v>
      </c>
      <c r="B11477" t="s">
        <v>22177</v>
      </c>
      <c r="C11477" t="e">
        <f xml:space="preserve"> BrandiHarmon good luck.</f>
        <v>#NAME?</v>
      </c>
      <c r="D11477" s="1">
        <v>41518.529652777775</v>
      </c>
      <c r="E11477">
        <v>3</v>
      </c>
      <c r="F11477">
        <v>1</v>
      </c>
      <c r="G11477" t="s">
        <v>89</v>
      </c>
    </row>
    <row r="11478" spans="1:8" x14ac:dyDescent="0.2">
      <c r="A11478">
        <v>3.7412157735046298E+17</v>
      </c>
      <c r="B11478" t="s">
        <v>22178</v>
      </c>
      <c r="C11478" t="s">
        <v>22179</v>
      </c>
      <c r="D11478" s="1">
        <v>41518.533668981479</v>
      </c>
      <c r="E11478">
        <v>396</v>
      </c>
      <c r="F11478">
        <v>200</v>
      </c>
    </row>
    <row r="11479" spans="1:8" x14ac:dyDescent="0.2">
      <c r="A11479">
        <v>3.7412179268181101E+17</v>
      </c>
      <c r="B11479" t="s">
        <v>22180</v>
      </c>
      <c r="C11479" t="s">
        <v>22181</v>
      </c>
      <c r="D11479" s="1">
        <v>41518.534259259257</v>
      </c>
      <c r="E11479">
        <v>32</v>
      </c>
      <c r="F11479">
        <v>30</v>
      </c>
      <c r="G11479" t="s">
        <v>215</v>
      </c>
    </row>
    <row r="11480" spans="1:8" x14ac:dyDescent="0.2">
      <c r="A11480">
        <v>3.7412244420402298E+17</v>
      </c>
      <c r="B11480" t="s">
        <v>22182</v>
      </c>
      <c r="C11480" t="s">
        <v>22183</v>
      </c>
      <c r="D11480" s="1">
        <v>41518.536064814813</v>
      </c>
      <c r="E11480">
        <v>1</v>
      </c>
      <c r="F11480">
        <v>0</v>
      </c>
      <c r="G11480" t="s">
        <v>89</v>
      </c>
    </row>
    <row r="11481" spans="1:8" x14ac:dyDescent="0.2">
      <c r="A11481">
        <v>3.7412373046285101E+17</v>
      </c>
      <c r="B11481" t="s">
        <v>22184</v>
      </c>
      <c r="C11481" t="s">
        <v>22185</v>
      </c>
      <c r="D11481" s="1">
        <v>41518.539606481485</v>
      </c>
      <c r="E11481">
        <v>1877</v>
      </c>
      <c r="F11481">
        <v>2061</v>
      </c>
    </row>
    <row r="11482" spans="1:8" x14ac:dyDescent="0.2">
      <c r="A11482">
        <v>3.7412394178864698E+17</v>
      </c>
      <c r="B11482" t="s">
        <v>22186</v>
      </c>
      <c r="C11482" t="s">
        <v>22187</v>
      </c>
      <c r="D11482" s="1">
        <v>41518.540196759262</v>
      </c>
      <c r="E11482">
        <v>17</v>
      </c>
      <c r="F11482">
        <v>16</v>
      </c>
      <c r="G11482" t="s">
        <v>215</v>
      </c>
    </row>
    <row r="11483" spans="1:8" x14ac:dyDescent="0.2">
      <c r="A11483">
        <v>3.7412556994617702E+17</v>
      </c>
      <c r="B11483" t="s">
        <v>22188</v>
      </c>
      <c r="C11483" t="s">
        <v>22189</v>
      </c>
      <c r="D11483" s="1">
        <v>41518.544687499998</v>
      </c>
      <c r="E11483">
        <v>14</v>
      </c>
      <c r="F11483">
        <v>21</v>
      </c>
      <c r="G11483" t="s">
        <v>215</v>
      </c>
    </row>
    <row r="11484" spans="1:8" x14ac:dyDescent="0.2">
      <c r="A11484">
        <v>3.7412678749389197E+17</v>
      </c>
      <c r="B11484" t="s">
        <v>22190</v>
      </c>
      <c r="C11484" t="s">
        <v>22191</v>
      </c>
      <c r="D11484" s="1">
        <v>41518.548043981478</v>
      </c>
      <c r="E11484">
        <v>1221</v>
      </c>
      <c r="F11484">
        <v>1372</v>
      </c>
      <c r="G11484" t="s">
        <v>215</v>
      </c>
    </row>
    <row r="11485" spans="1:8" x14ac:dyDescent="0.2">
      <c r="A11485">
        <v>3.7412711670483302E+17</v>
      </c>
      <c r="B11485" t="s">
        <v>22192</v>
      </c>
      <c r="C11485" t="s">
        <v>22193</v>
      </c>
      <c r="D11485" s="1">
        <v>41518.548958333333</v>
      </c>
      <c r="E11485">
        <v>36</v>
      </c>
      <c r="F11485">
        <v>35</v>
      </c>
      <c r="G11485" t="s">
        <v>215</v>
      </c>
      <c r="H11485" t="s">
        <v>390</v>
      </c>
    </row>
    <row r="11486" spans="1:8" x14ac:dyDescent="0.2">
      <c r="A11486">
        <v>3.7435482169831802E+17</v>
      </c>
      <c r="B11486" t="s">
        <v>22194</v>
      </c>
      <c r="C11486" t="s">
        <v>22195</v>
      </c>
      <c r="D11486" s="1">
        <v>41519.177303240744</v>
      </c>
      <c r="E11486">
        <v>634</v>
      </c>
      <c r="F11486">
        <v>408</v>
      </c>
    </row>
    <row r="11487" spans="1:8" x14ac:dyDescent="0.2">
      <c r="A11487">
        <v>3.7435612458334202E+17</v>
      </c>
      <c r="B11487" t="s">
        <v>22196</v>
      </c>
      <c r="C11487" t="s">
        <v>22197</v>
      </c>
      <c r="D11487" s="1">
        <v>41519.180891203701</v>
      </c>
      <c r="E11487">
        <v>247</v>
      </c>
      <c r="F11487">
        <v>103</v>
      </c>
    </row>
    <row r="11488" spans="1:8" x14ac:dyDescent="0.2">
      <c r="A11488">
        <v>3.7435780625179398E+17</v>
      </c>
      <c r="B11488" t="s">
        <v>22198</v>
      </c>
      <c r="C11488" t="s">
        <v>22199</v>
      </c>
      <c r="D11488" s="1">
        <v>41519.185532407406</v>
      </c>
      <c r="E11488">
        <v>227</v>
      </c>
      <c r="F11488">
        <v>122</v>
      </c>
    </row>
    <row r="11489" spans="1:8" x14ac:dyDescent="0.2">
      <c r="A11489">
        <v>3.7435818293803002E+17</v>
      </c>
      <c r="B11489" t="s">
        <v>22200</v>
      </c>
      <c r="C11489" t="s">
        <v>22201</v>
      </c>
      <c r="D11489" s="1">
        <v>41519.186574074076</v>
      </c>
      <c r="E11489">
        <v>65</v>
      </c>
      <c r="F11489">
        <v>67</v>
      </c>
      <c r="G11489" t="s">
        <v>215</v>
      </c>
    </row>
    <row r="11490" spans="1:8" x14ac:dyDescent="0.2">
      <c r="A11490">
        <v>3.7435882233869498E+17</v>
      </c>
      <c r="B11490" t="s">
        <v>22202</v>
      </c>
      <c r="C11490" t="s">
        <v>22203</v>
      </c>
      <c r="D11490" s="1">
        <v>41519.188344907408</v>
      </c>
      <c r="E11490">
        <v>36</v>
      </c>
      <c r="F11490">
        <v>31</v>
      </c>
      <c r="G11490" t="s">
        <v>215</v>
      </c>
    </row>
    <row r="11491" spans="1:8" x14ac:dyDescent="0.2">
      <c r="A11491">
        <v>3.7435892361857798E+17</v>
      </c>
      <c r="B11491" t="s">
        <v>22204</v>
      </c>
      <c r="C11491" t="s">
        <v>22205</v>
      </c>
      <c r="D11491" s="1">
        <v>41519.188622685186</v>
      </c>
      <c r="E11491">
        <v>96</v>
      </c>
      <c r="F11491">
        <v>58</v>
      </c>
      <c r="G11491" t="s">
        <v>215</v>
      </c>
    </row>
    <row r="11492" spans="1:8" x14ac:dyDescent="0.2">
      <c r="A11492">
        <v>3.7436116454710003E+17</v>
      </c>
      <c r="B11492" t="s">
        <v>22206</v>
      </c>
      <c r="C11492" t="s">
        <v>22207</v>
      </c>
      <c r="D11492" s="1">
        <v>41519.194803240738</v>
      </c>
      <c r="E11492">
        <v>957</v>
      </c>
      <c r="F11492">
        <v>878</v>
      </c>
    </row>
    <row r="11493" spans="1:8" x14ac:dyDescent="0.2">
      <c r="A11493">
        <v>3.7436329340804698E+17</v>
      </c>
      <c r="B11493" t="s">
        <v>22208</v>
      </c>
      <c r="C11493" t="s">
        <v>22209</v>
      </c>
      <c r="D11493" s="1">
        <v>41519.200682870367</v>
      </c>
      <c r="E11493">
        <v>0</v>
      </c>
      <c r="F11493">
        <v>11</v>
      </c>
      <c r="G11493" t="s">
        <v>89</v>
      </c>
    </row>
    <row r="11494" spans="1:8" x14ac:dyDescent="0.2">
      <c r="A11494">
        <v>3.7440696398959802E+17</v>
      </c>
      <c r="B11494" t="s">
        <v>22210</v>
      </c>
      <c r="C11494" t="s">
        <v>22211</v>
      </c>
      <c r="D11494" s="1">
        <v>41519.321192129632</v>
      </c>
      <c r="E11494">
        <v>52</v>
      </c>
      <c r="F11494">
        <v>27</v>
      </c>
      <c r="G11494" t="s">
        <v>215</v>
      </c>
      <c r="H11494" t="s">
        <v>390</v>
      </c>
    </row>
    <row r="11495" spans="1:8" x14ac:dyDescent="0.2">
      <c r="A11495">
        <v>3.7463925650727699E+17</v>
      </c>
      <c r="B11495" t="s">
        <v>22212</v>
      </c>
      <c r="C11495" t="s">
        <v>22213</v>
      </c>
      <c r="D11495" s="1">
        <v>41519.962187500001</v>
      </c>
      <c r="E11495">
        <v>24</v>
      </c>
      <c r="F11495">
        <v>18</v>
      </c>
      <c r="G11495" t="s">
        <v>22214</v>
      </c>
    </row>
    <row r="11496" spans="1:8" x14ac:dyDescent="0.2">
      <c r="A11496">
        <v>3.7466100559669197E+17</v>
      </c>
      <c r="B11496" t="s">
        <v>22215</v>
      </c>
      <c r="C11496" t="s">
        <v>22216</v>
      </c>
      <c r="D11496" s="1">
        <v>41520.022210648145</v>
      </c>
      <c r="E11496">
        <v>15</v>
      </c>
      <c r="F11496">
        <v>7</v>
      </c>
      <c r="G11496" t="s">
        <v>576</v>
      </c>
    </row>
    <row r="11497" spans="1:8" x14ac:dyDescent="0.2">
      <c r="A11497">
        <v>3.746615436546E+17</v>
      </c>
      <c r="B11497" t="s">
        <v>22217</v>
      </c>
      <c r="C11497" t="s">
        <v>22218</v>
      </c>
      <c r="D11497" s="1">
        <v>41520.023692129631</v>
      </c>
      <c r="E11497">
        <v>26</v>
      </c>
      <c r="F11497">
        <v>22</v>
      </c>
      <c r="G11497" t="s">
        <v>215</v>
      </c>
    </row>
    <row r="11498" spans="1:8" x14ac:dyDescent="0.2">
      <c r="A11498">
        <v>3.7466698492936102E+17</v>
      </c>
      <c r="B11498" t="s">
        <v>22219</v>
      </c>
      <c r="C11498" t="s">
        <v>22220</v>
      </c>
      <c r="D11498" s="1">
        <v>41520.038703703707</v>
      </c>
      <c r="E11498">
        <v>9</v>
      </c>
      <c r="F11498">
        <v>6</v>
      </c>
      <c r="G11498" t="s">
        <v>22221</v>
      </c>
      <c r="H11498" t="s">
        <v>616</v>
      </c>
    </row>
    <row r="11499" spans="1:8" x14ac:dyDescent="0.2">
      <c r="A11499">
        <v>3.7467616195747802E+17</v>
      </c>
      <c r="B11499" t="s">
        <v>22222</v>
      </c>
      <c r="C11499" t="s">
        <v>22223</v>
      </c>
      <c r="D11499" s="1">
        <v>41520.064027777778</v>
      </c>
      <c r="E11499">
        <v>199</v>
      </c>
      <c r="F11499">
        <v>164</v>
      </c>
    </row>
    <row r="11500" spans="1:8" x14ac:dyDescent="0.2">
      <c r="A11500">
        <v>3.74677676025712E+17</v>
      </c>
      <c r="B11500" t="s">
        <v>22224</v>
      </c>
      <c r="C11500" t="s">
        <v>22225</v>
      </c>
      <c r="D11500" s="1">
        <v>41520.068206018521</v>
      </c>
      <c r="E11500">
        <v>35</v>
      </c>
      <c r="F11500">
        <v>26</v>
      </c>
    </row>
    <row r="11501" spans="1:8" x14ac:dyDescent="0.2">
      <c r="A11501">
        <v>3.7467803922309901E+17</v>
      </c>
      <c r="B11501" t="s">
        <v>22226</v>
      </c>
      <c r="C11501" t="s">
        <v>22227</v>
      </c>
      <c r="D11501" s="1">
        <v>41520.069212962961</v>
      </c>
      <c r="E11501">
        <v>5</v>
      </c>
      <c r="F11501">
        <v>1</v>
      </c>
      <c r="G11501" t="s">
        <v>215</v>
      </c>
    </row>
    <row r="11502" spans="1:8" x14ac:dyDescent="0.2">
      <c r="A11502">
        <v>3.7467814363188403E+17</v>
      </c>
      <c r="B11502" t="s">
        <v>22228</v>
      </c>
      <c r="C11502" t="s">
        <v>22229</v>
      </c>
      <c r="D11502" s="1">
        <v>41520.069502314815</v>
      </c>
      <c r="E11502">
        <v>11</v>
      </c>
      <c r="F11502">
        <v>9</v>
      </c>
      <c r="G11502" t="s">
        <v>576</v>
      </c>
    </row>
    <row r="11503" spans="1:8" x14ac:dyDescent="0.2">
      <c r="A11503">
        <v>3.7468005743829402E+17</v>
      </c>
      <c r="B11503" t="s">
        <v>22230</v>
      </c>
      <c r="C11503" t="s">
        <v>22231</v>
      </c>
      <c r="D11503" s="1">
        <v>41520.074780092589</v>
      </c>
      <c r="E11503">
        <v>3</v>
      </c>
      <c r="F11503">
        <v>3</v>
      </c>
      <c r="G11503" t="s">
        <v>89</v>
      </c>
    </row>
    <row r="11504" spans="1:8" x14ac:dyDescent="0.2">
      <c r="A11504">
        <v>3.7468054232080301E+17</v>
      </c>
      <c r="B11504" t="s">
        <v>22232</v>
      </c>
      <c r="C11504" t="s">
        <v>22233</v>
      </c>
      <c r="D11504" s="1">
        <v>41520.076122685183</v>
      </c>
      <c r="E11504">
        <v>252</v>
      </c>
      <c r="F11504">
        <v>327</v>
      </c>
      <c r="G11504" t="s">
        <v>215</v>
      </c>
      <c r="H11504" t="s">
        <v>390</v>
      </c>
    </row>
    <row r="11505" spans="1:7" x14ac:dyDescent="0.2">
      <c r="A11505">
        <v>3.7468120155215802E+17</v>
      </c>
      <c r="B11505" t="s">
        <v>22234</v>
      </c>
      <c r="C11505" t="s">
        <v>22235</v>
      </c>
      <c r="D11505" s="1">
        <v>41520.077939814815</v>
      </c>
      <c r="E11505">
        <v>15</v>
      </c>
      <c r="F11505">
        <v>18</v>
      </c>
      <c r="G11505" t="s">
        <v>215</v>
      </c>
    </row>
    <row r="11506" spans="1:7" x14ac:dyDescent="0.2">
      <c r="A11506">
        <v>3.7468149661304E+17</v>
      </c>
      <c r="B11506" t="s">
        <v>22236</v>
      </c>
      <c r="C11506" t="s">
        <v>22237</v>
      </c>
      <c r="D11506" s="1">
        <v>41520.078750000001</v>
      </c>
      <c r="E11506">
        <v>14</v>
      </c>
      <c r="F11506">
        <v>11</v>
      </c>
      <c r="G11506" t="s">
        <v>576</v>
      </c>
    </row>
    <row r="11507" spans="1:7" x14ac:dyDescent="0.2">
      <c r="A11507">
        <v>3.7468202636201498E+17</v>
      </c>
      <c r="B11507" t="s">
        <v>22238</v>
      </c>
      <c r="C11507" t="s">
        <v>22239</v>
      </c>
      <c r="D11507" s="1">
        <v>41520.08021990741</v>
      </c>
      <c r="E11507">
        <v>22</v>
      </c>
      <c r="F11507">
        <v>9</v>
      </c>
      <c r="G11507" t="s">
        <v>215</v>
      </c>
    </row>
    <row r="11508" spans="1:7" x14ac:dyDescent="0.2">
      <c r="A11508">
        <v>3.7468215438897498E+17</v>
      </c>
      <c r="B11508" t="s">
        <v>22240</v>
      </c>
      <c r="C11508" t="s">
        <v>22241</v>
      </c>
      <c r="D11508" s="1">
        <v>41520.080567129633</v>
      </c>
      <c r="E11508">
        <v>22</v>
      </c>
      <c r="F11508">
        <v>12</v>
      </c>
      <c r="G11508" t="s">
        <v>215</v>
      </c>
    </row>
    <row r="11509" spans="1:7" x14ac:dyDescent="0.2">
      <c r="A11509">
        <v>3.7468245769168397E+17</v>
      </c>
      <c r="B11509" t="s">
        <v>22242</v>
      </c>
      <c r="C11509" t="s">
        <v>22243</v>
      </c>
      <c r="D11509" s="1">
        <v>41520.081400462965</v>
      </c>
      <c r="E11509">
        <v>15</v>
      </c>
      <c r="F11509">
        <v>16</v>
      </c>
      <c r="G11509" t="s">
        <v>215</v>
      </c>
    </row>
    <row r="11510" spans="1:7" x14ac:dyDescent="0.2">
      <c r="A11510">
        <v>3.7468383345692198E+17</v>
      </c>
      <c r="B11510" t="s">
        <v>22244</v>
      </c>
      <c r="C11510" t="s">
        <v>22245</v>
      </c>
      <c r="D11510" s="1">
        <v>41520.085196759261</v>
      </c>
      <c r="E11510">
        <v>38</v>
      </c>
      <c r="F11510">
        <v>47</v>
      </c>
      <c r="G11510" t="s">
        <v>487</v>
      </c>
    </row>
    <row r="11511" spans="1:7" x14ac:dyDescent="0.2">
      <c r="A11511">
        <v>3.7468422127905498E+17</v>
      </c>
      <c r="B11511" t="s">
        <v>22246</v>
      </c>
      <c r="C11511" t="s">
        <v>22247</v>
      </c>
      <c r="D11511" s="1">
        <v>41520.086273148147</v>
      </c>
      <c r="E11511">
        <v>15</v>
      </c>
      <c r="F11511">
        <v>10</v>
      </c>
      <c r="G11511" t="s">
        <v>22248</v>
      </c>
    </row>
    <row r="11512" spans="1:7" x14ac:dyDescent="0.2">
      <c r="A11512">
        <v>3.7468600650906803E+17</v>
      </c>
      <c r="B11512" t="s">
        <v>22249</v>
      </c>
      <c r="C11512" t="s">
        <v>22250</v>
      </c>
      <c r="D11512" s="1">
        <v>41520.091192129628</v>
      </c>
      <c r="E11512">
        <v>98</v>
      </c>
      <c r="F11512">
        <v>95</v>
      </c>
      <c r="G11512" t="s">
        <v>215</v>
      </c>
    </row>
    <row r="11513" spans="1:7" x14ac:dyDescent="0.2">
      <c r="A11513">
        <v>3.7468753283306701E+17</v>
      </c>
      <c r="B11513" t="s">
        <v>22251</v>
      </c>
      <c r="C11513" t="s">
        <v>22252</v>
      </c>
      <c r="D11513" s="1">
        <v>41520.095405092594</v>
      </c>
      <c r="E11513">
        <v>15</v>
      </c>
      <c r="F11513">
        <v>20</v>
      </c>
      <c r="G11513" t="s">
        <v>215</v>
      </c>
    </row>
    <row r="11514" spans="1:7" x14ac:dyDescent="0.2">
      <c r="A11514">
        <v>3.7468803396010298E+17</v>
      </c>
      <c r="B11514" t="s">
        <v>22253</v>
      </c>
      <c r="C11514" t="s">
        <v>22254</v>
      </c>
      <c r="D11514" s="1">
        <v>41520.09679398148</v>
      </c>
      <c r="E11514">
        <v>18</v>
      </c>
      <c r="F11514">
        <v>9</v>
      </c>
      <c r="G11514" t="s">
        <v>215</v>
      </c>
    </row>
    <row r="11515" spans="1:7" x14ac:dyDescent="0.2">
      <c r="A11515">
        <v>3.7469059760259398E+17</v>
      </c>
      <c r="B11515" t="s">
        <v>22255</v>
      </c>
      <c r="C11515" t="s">
        <v>22256</v>
      </c>
      <c r="D11515" s="1">
        <v>41520.103865740741</v>
      </c>
      <c r="E11515">
        <v>15</v>
      </c>
      <c r="F11515">
        <v>8</v>
      </c>
      <c r="G11515" t="s">
        <v>215</v>
      </c>
    </row>
    <row r="11516" spans="1:7" x14ac:dyDescent="0.2">
      <c r="A11516">
        <v>3.7470118744004998E+17</v>
      </c>
      <c r="B11516" t="s">
        <v>22257</v>
      </c>
      <c r="C11516" t="s">
        <v>22258</v>
      </c>
      <c r="D11516" s="1">
        <v>41520.133090277777</v>
      </c>
      <c r="E11516">
        <v>406</v>
      </c>
      <c r="F11516">
        <v>225</v>
      </c>
    </row>
    <row r="11517" spans="1:7" x14ac:dyDescent="0.2">
      <c r="A11517">
        <v>3.7471212462040602E+17</v>
      </c>
      <c r="B11517" t="s">
        <v>22259</v>
      </c>
      <c r="C11517" t="s">
        <v>22260</v>
      </c>
      <c r="D11517" s="1">
        <v>41520.163263888891</v>
      </c>
      <c r="E11517">
        <v>9717</v>
      </c>
      <c r="F11517">
        <v>8433</v>
      </c>
    </row>
    <row r="11518" spans="1:7" x14ac:dyDescent="0.2">
      <c r="A11518">
        <v>3.7471301287752397E+17</v>
      </c>
      <c r="B11518" t="s">
        <v>22261</v>
      </c>
      <c r="C11518" t="s">
        <v>22262</v>
      </c>
      <c r="D11518" s="1">
        <v>41520.165717592594</v>
      </c>
      <c r="E11518">
        <v>1941</v>
      </c>
      <c r="F11518">
        <v>2606</v>
      </c>
    </row>
    <row r="11519" spans="1:7" x14ac:dyDescent="0.2">
      <c r="A11519">
        <v>3.7471333334753203E+17</v>
      </c>
      <c r="B11519" t="s">
        <v>22263</v>
      </c>
      <c r="C11519" t="s">
        <v>22264</v>
      </c>
      <c r="D11519" s="1">
        <v>41520.166608796295</v>
      </c>
      <c r="E11519">
        <v>30</v>
      </c>
      <c r="F11519">
        <v>19</v>
      </c>
      <c r="G11519" t="s">
        <v>22265</v>
      </c>
    </row>
    <row r="11520" spans="1:7" x14ac:dyDescent="0.2">
      <c r="A11520">
        <v>3.7485292316525299E+17</v>
      </c>
      <c r="B11520" t="s">
        <v>22266</v>
      </c>
      <c r="C11520" t="s">
        <v>22267</v>
      </c>
      <c r="D11520" s="1">
        <v>41520.551793981482</v>
      </c>
      <c r="E11520">
        <v>34</v>
      </c>
      <c r="F11520">
        <v>35</v>
      </c>
      <c r="G11520" t="s">
        <v>22268</v>
      </c>
    </row>
    <row r="11521" spans="1:8" x14ac:dyDescent="0.2">
      <c r="A11521">
        <v>3.7485648253553798E+17</v>
      </c>
      <c r="B11521" t="s">
        <v>22269</v>
      </c>
      <c r="C11521" t="s">
        <v>22270</v>
      </c>
      <c r="D11521" s="1">
        <v>41520.561620370368</v>
      </c>
      <c r="E11521">
        <v>116</v>
      </c>
      <c r="F11521">
        <v>63</v>
      </c>
    </row>
    <row r="11522" spans="1:8" x14ac:dyDescent="0.2">
      <c r="A11522">
        <v>3.7487246001099098E+17</v>
      </c>
      <c r="B11522" t="s">
        <v>22271</v>
      </c>
      <c r="C11522" t="s">
        <v>22272</v>
      </c>
      <c r="D11522" s="1">
        <v>41520.605706018519</v>
      </c>
      <c r="E11522">
        <v>163</v>
      </c>
      <c r="F11522">
        <v>150</v>
      </c>
      <c r="G11522" t="s">
        <v>215</v>
      </c>
    </row>
    <row r="11523" spans="1:8" x14ac:dyDescent="0.2">
      <c r="A11523">
        <v>3.7495374075673299E+17</v>
      </c>
      <c r="B11523" t="s">
        <v>22273</v>
      </c>
      <c r="C11523" t="s">
        <v>22274</v>
      </c>
      <c r="D11523" s="1">
        <v>41520.83</v>
      </c>
      <c r="E11523">
        <v>65</v>
      </c>
      <c r="F11523">
        <v>24</v>
      </c>
    </row>
    <row r="11524" spans="1:8" x14ac:dyDescent="0.2">
      <c r="A11524">
        <v>3.74955998576136E+17</v>
      </c>
      <c r="B11524" t="s">
        <v>22275</v>
      </c>
      <c r="C11524" t="s">
        <v>22276</v>
      </c>
      <c r="D11524" s="1">
        <v>41520.836238425924</v>
      </c>
      <c r="E11524">
        <v>104</v>
      </c>
      <c r="F11524">
        <v>69</v>
      </c>
    </row>
    <row r="11525" spans="1:8" x14ac:dyDescent="0.2">
      <c r="A11525">
        <v>3.7496722251226701E+17</v>
      </c>
      <c r="B11525" t="s">
        <v>22277</v>
      </c>
      <c r="C11525" t="s">
        <v>22278</v>
      </c>
      <c r="D11525" s="1">
        <v>41520.867210648146</v>
      </c>
      <c r="E11525">
        <v>184</v>
      </c>
      <c r="F11525">
        <v>84</v>
      </c>
    </row>
    <row r="11526" spans="1:8" x14ac:dyDescent="0.2">
      <c r="A11526">
        <v>3.7496779249720902E+17</v>
      </c>
      <c r="B11526" t="s">
        <v>22279</v>
      </c>
      <c r="C11526" t="s">
        <v>22280</v>
      </c>
      <c r="D11526" s="1">
        <v>41520.868773148148</v>
      </c>
      <c r="E11526">
        <v>60</v>
      </c>
      <c r="F11526">
        <v>83</v>
      </c>
      <c r="G11526" t="s">
        <v>89</v>
      </c>
    </row>
    <row r="11527" spans="1:8" x14ac:dyDescent="0.2">
      <c r="A11527">
        <v>3.7497187575701498E+17</v>
      </c>
      <c r="B11527" t="s">
        <v>22281</v>
      </c>
      <c r="C11527" t="s">
        <v>22282</v>
      </c>
      <c r="D11527" s="1">
        <v>41520.880046296297</v>
      </c>
      <c r="E11527">
        <v>305</v>
      </c>
      <c r="F11527">
        <v>133</v>
      </c>
    </row>
    <row r="11528" spans="1:8" x14ac:dyDescent="0.2">
      <c r="A11528">
        <v>3.7498055267728499E+17</v>
      </c>
      <c r="B11528" t="s">
        <v>22283</v>
      </c>
      <c r="C11528" t="s">
        <v>22284</v>
      </c>
      <c r="D11528" s="1">
        <v>41520.903993055559</v>
      </c>
      <c r="E11528">
        <v>108</v>
      </c>
      <c r="F11528">
        <v>67</v>
      </c>
    </row>
    <row r="11529" spans="1:8" x14ac:dyDescent="0.2">
      <c r="A11529">
        <v>3.7498133994812998E+17</v>
      </c>
      <c r="B11529" t="s">
        <v>22285</v>
      </c>
      <c r="C11529" t="e">
        <f>BigPoppa181 Thanks.</f>
        <v>#NAME?</v>
      </c>
      <c r="D11529" s="1">
        <v>41520.906157407408</v>
      </c>
      <c r="E11529">
        <v>0</v>
      </c>
      <c r="F11529">
        <v>0</v>
      </c>
      <c r="G11529" t="e">
        <f>BigPoppa181</f>
        <v>#NAME?</v>
      </c>
    </row>
    <row r="11530" spans="1:8" x14ac:dyDescent="0.2">
      <c r="A11530">
        <v>3.7498150308139398E+17</v>
      </c>
      <c r="B11530" t="s">
        <v>22286</v>
      </c>
      <c r="C11530" t="s">
        <v>22287</v>
      </c>
      <c r="D11530" s="1">
        <v>41520.906608796293</v>
      </c>
      <c r="E11530">
        <v>2</v>
      </c>
      <c r="F11530">
        <v>2</v>
      </c>
      <c r="G11530" t="s">
        <v>89</v>
      </c>
    </row>
    <row r="11531" spans="1:8" x14ac:dyDescent="0.2">
      <c r="A11531">
        <v>3.7498397428980102E+17</v>
      </c>
      <c r="B11531" t="s">
        <v>22288</v>
      </c>
      <c r="C11531" t="s">
        <v>22289</v>
      </c>
      <c r="D11531" s="1">
        <v>41520.913425925923</v>
      </c>
      <c r="E11531">
        <v>64</v>
      </c>
      <c r="F11531">
        <v>24</v>
      </c>
    </row>
    <row r="11532" spans="1:8" x14ac:dyDescent="0.2">
      <c r="A11532">
        <v>3.7499419879500102E+17</v>
      </c>
      <c r="B11532" t="s">
        <v>22290</v>
      </c>
      <c r="C11532" t="s">
        <v>22291</v>
      </c>
      <c r="D11532" s="1">
        <v>41520.941643518519</v>
      </c>
      <c r="E11532">
        <v>238</v>
      </c>
      <c r="F11532">
        <v>111</v>
      </c>
    </row>
    <row r="11533" spans="1:8" x14ac:dyDescent="0.2">
      <c r="A11533">
        <v>3.7500215656869402E+17</v>
      </c>
      <c r="B11533" t="s">
        <v>22292</v>
      </c>
      <c r="C11533" t="s">
        <v>22293</v>
      </c>
      <c r="D11533" s="1">
        <v>41520.963599537034</v>
      </c>
      <c r="E11533">
        <v>48</v>
      </c>
      <c r="F11533">
        <v>66</v>
      </c>
    </row>
    <row r="11534" spans="1:8" x14ac:dyDescent="0.2">
      <c r="A11534">
        <v>3.7506880198308198E+17</v>
      </c>
      <c r="B11534" t="s">
        <v>22294</v>
      </c>
      <c r="C11534" t="s">
        <v>22295</v>
      </c>
      <c r="D11534" s="1">
        <v>41521.147511574076</v>
      </c>
      <c r="E11534">
        <v>11</v>
      </c>
      <c r="F11534">
        <v>12</v>
      </c>
      <c r="G11534" t="s">
        <v>576</v>
      </c>
      <c r="H11534" t="s">
        <v>390</v>
      </c>
    </row>
    <row r="11535" spans="1:8" x14ac:dyDescent="0.2">
      <c r="A11535">
        <v>3.7507015710817798E+17</v>
      </c>
      <c r="B11535" t="s">
        <v>22296</v>
      </c>
      <c r="C11535" t="s">
        <v>22297</v>
      </c>
      <c r="D11535" s="1">
        <v>41521.151250000003</v>
      </c>
      <c r="E11535">
        <v>14</v>
      </c>
      <c r="F11535">
        <v>16</v>
      </c>
      <c r="G11535" t="s">
        <v>215</v>
      </c>
    </row>
    <row r="11536" spans="1:8" x14ac:dyDescent="0.2">
      <c r="A11536">
        <v>3.7507051356527398E+17</v>
      </c>
      <c r="B11536" t="s">
        <v>22298</v>
      </c>
      <c r="C11536" t="s">
        <v>22299</v>
      </c>
      <c r="D11536" s="1">
        <v>41521.152233796296</v>
      </c>
      <c r="E11536">
        <v>25</v>
      </c>
      <c r="F11536">
        <v>25</v>
      </c>
      <c r="G11536" t="s">
        <v>22300</v>
      </c>
    </row>
    <row r="11537" spans="1:7" x14ac:dyDescent="0.2">
      <c r="A11537">
        <v>3.75070753387184E+17</v>
      </c>
      <c r="B11537" t="s">
        <v>22301</v>
      </c>
      <c r="C11537" t="s">
        <v>22302</v>
      </c>
      <c r="D11537" s="1">
        <v>41521.15289351852</v>
      </c>
      <c r="E11537">
        <v>44</v>
      </c>
      <c r="F11537">
        <v>46</v>
      </c>
      <c r="G11537" t="s">
        <v>215</v>
      </c>
    </row>
    <row r="11538" spans="1:7" x14ac:dyDescent="0.2">
      <c r="A11538">
        <v>3.7507130531147302E+17</v>
      </c>
      <c r="B11538" t="s">
        <v>22303</v>
      </c>
      <c r="C11538" t="s">
        <v>22304</v>
      </c>
      <c r="D11538" s="1">
        <v>41521.154421296298</v>
      </c>
      <c r="E11538">
        <v>24</v>
      </c>
      <c r="F11538">
        <v>9</v>
      </c>
      <c r="G11538" t="s">
        <v>215</v>
      </c>
    </row>
    <row r="11539" spans="1:7" x14ac:dyDescent="0.2">
      <c r="A11539">
        <v>3.75071413465784E+17</v>
      </c>
      <c r="B11539" t="s">
        <v>22305</v>
      </c>
      <c r="C11539" t="s">
        <v>22306</v>
      </c>
      <c r="D11539" s="1">
        <v>41521.154722222222</v>
      </c>
      <c r="E11539">
        <v>7</v>
      </c>
      <c r="F11539">
        <v>7</v>
      </c>
      <c r="G11539" t="s">
        <v>215</v>
      </c>
    </row>
    <row r="11540" spans="1:7" x14ac:dyDescent="0.2">
      <c r="A11540">
        <v>3.7507211706866803E+17</v>
      </c>
      <c r="B11540" t="s">
        <v>22307</v>
      </c>
      <c r="C11540" t="s">
        <v>22308</v>
      </c>
      <c r="D11540" s="1">
        <v>41521.156655092593</v>
      </c>
      <c r="E11540">
        <v>562</v>
      </c>
      <c r="F11540">
        <v>444</v>
      </c>
      <c r="G11540" t="s">
        <v>215</v>
      </c>
    </row>
    <row r="11541" spans="1:7" x14ac:dyDescent="0.2">
      <c r="A11541">
        <v>3.7507373010573299E+17</v>
      </c>
      <c r="B11541" t="s">
        <v>22309</v>
      </c>
      <c r="C11541" t="s">
        <v>22310</v>
      </c>
      <c r="D11541" s="1">
        <v>41521.161111111112</v>
      </c>
      <c r="E11541">
        <v>372</v>
      </c>
      <c r="F11541">
        <v>200</v>
      </c>
    </row>
    <row r="11542" spans="1:7" x14ac:dyDescent="0.2">
      <c r="A11542">
        <v>3.7507577464436301E+17</v>
      </c>
      <c r="B11542" t="s">
        <v>22311</v>
      </c>
      <c r="C11542" t="s">
        <v>22312</v>
      </c>
      <c r="D11542" s="1">
        <v>41521.166747685187</v>
      </c>
      <c r="E11542">
        <v>19991</v>
      </c>
      <c r="F11542">
        <v>18403</v>
      </c>
    </row>
    <row r="11543" spans="1:7" x14ac:dyDescent="0.2">
      <c r="A11543">
        <v>3.7507883036681402E+17</v>
      </c>
      <c r="B11543" t="s">
        <v>22313</v>
      </c>
      <c r="C11543" t="s">
        <v>22314</v>
      </c>
      <c r="D11543" s="1">
        <v>41521.175185185188</v>
      </c>
      <c r="E11543">
        <v>799</v>
      </c>
      <c r="F11543">
        <v>468</v>
      </c>
    </row>
    <row r="11544" spans="1:7" x14ac:dyDescent="0.2">
      <c r="A11544">
        <v>3.7507945140482803E+17</v>
      </c>
      <c r="B11544" t="s">
        <v>22315</v>
      </c>
      <c r="C11544" t="s">
        <v>22316</v>
      </c>
      <c r="D11544" s="1">
        <v>41521.176898148151</v>
      </c>
      <c r="E11544">
        <v>29</v>
      </c>
      <c r="F11544">
        <v>16</v>
      </c>
      <c r="G11544" t="s">
        <v>215</v>
      </c>
    </row>
    <row r="11545" spans="1:7" x14ac:dyDescent="0.2">
      <c r="A11545">
        <v>3.7523335839534202E+17</v>
      </c>
      <c r="B11545" t="s">
        <v>22317</v>
      </c>
      <c r="C11545" t="s">
        <v>22318</v>
      </c>
      <c r="D11545" s="1">
        <v>41521.601597222223</v>
      </c>
      <c r="E11545">
        <v>5</v>
      </c>
      <c r="F11545">
        <v>1</v>
      </c>
      <c r="G11545" t="s">
        <v>576</v>
      </c>
    </row>
    <row r="11546" spans="1:7" x14ac:dyDescent="0.2">
      <c r="A11546">
        <v>3.7523378171807699E+17</v>
      </c>
      <c r="B11546" t="s">
        <v>22319</v>
      </c>
      <c r="C11546" t="s">
        <v>22320</v>
      </c>
      <c r="D11546" s="1">
        <v>41521.602766203701</v>
      </c>
      <c r="E11546">
        <v>40</v>
      </c>
      <c r="F11546">
        <v>15</v>
      </c>
      <c r="G11546" t="s">
        <v>215</v>
      </c>
    </row>
    <row r="11547" spans="1:7" x14ac:dyDescent="0.2">
      <c r="A11547">
        <v>3.7523575567079002E+17</v>
      </c>
      <c r="B11547" t="s">
        <v>22321</v>
      </c>
      <c r="C11547" t="s">
        <v>22322</v>
      </c>
      <c r="D11547" s="1">
        <v>41521.608217592591</v>
      </c>
      <c r="E11547">
        <v>58</v>
      </c>
      <c r="F11547">
        <v>43</v>
      </c>
      <c r="G11547" t="s">
        <v>487</v>
      </c>
    </row>
    <row r="11548" spans="1:7" x14ac:dyDescent="0.2">
      <c r="A11548">
        <v>3.7525064117979501E+17</v>
      </c>
      <c r="B11548" t="s">
        <v>22323</v>
      </c>
      <c r="C11548" t="s">
        <v>22324</v>
      </c>
      <c r="D11548" s="1">
        <v>41521.649293981478</v>
      </c>
      <c r="E11548">
        <v>1</v>
      </c>
      <c r="F11548">
        <v>3</v>
      </c>
      <c r="G11548" t="s">
        <v>215</v>
      </c>
    </row>
    <row r="11549" spans="1:7" x14ac:dyDescent="0.2">
      <c r="A11549">
        <v>3.7525079465776698E+17</v>
      </c>
      <c r="B11549" t="s">
        <v>22325</v>
      </c>
      <c r="C11549" t="e">
        <f>golflessondubai soon.</f>
        <v>#NAME?</v>
      </c>
      <c r="D11549" s="1">
        <v>41521.649710648147</v>
      </c>
      <c r="E11549">
        <v>2</v>
      </c>
      <c r="F11549">
        <v>1</v>
      </c>
      <c r="G11549" t="e">
        <f>golflessondubai</f>
        <v>#NAME?</v>
      </c>
    </row>
    <row r="11550" spans="1:7" x14ac:dyDescent="0.2">
      <c r="A11550">
        <v>3.7525098266743603E+17</v>
      </c>
      <c r="B11550" t="s">
        <v>22326</v>
      </c>
      <c r="C11550" t="e">
        <f>LadyJelenaxoxo Thanks.</f>
        <v>#NAME?</v>
      </c>
      <c r="D11550" s="1">
        <v>41521.650231481479</v>
      </c>
      <c r="E11550">
        <v>3</v>
      </c>
      <c r="F11550">
        <v>1</v>
      </c>
      <c r="G11550" t="e">
        <f>LadyJelenaxoxo</f>
        <v>#NAME?</v>
      </c>
    </row>
    <row r="11551" spans="1:7" x14ac:dyDescent="0.2">
      <c r="A11551">
        <v>3.7529161542364301E+17</v>
      </c>
      <c r="B11551" t="s">
        <v>22327</v>
      </c>
      <c r="C11551" t="s">
        <v>22328</v>
      </c>
      <c r="D11551" s="1">
        <v>41521.762361111112</v>
      </c>
      <c r="E11551">
        <v>44</v>
      </c>
      <c r="F11551">
        <v>29</v>
      </c>
      <c r="G11551" t="s">
        <v>215</v>
      </c>
    </row>
    <row r="11552" spans="1:7" x14ac:dyDescent="0.2">
      <c r="A11552">
        <v>3.7529459918021402E+17</v>
      </c>
      <c r="B11552" t="s">
        <v>22329</v>
      </c>
      <c r="C11552" t="s">
        <v>22330</v>
      </c>
      <c r="D11552" s="1">
        <v>41521.770590277774</v>
      </c>
      <c r="E11552">
        <v>38</v>
      </c>
      <c r="F11552">
        <v>23</v>
      </c>
      <c r="G11552" t="s">
        <v>89</v>
      </c>
    </row>
    <row r="11553" spans="1:7" x14ac:dyDescent="0.2">
      <c r="A11553">
        <v>3.7530739163545101E+17</v>
      </c>
      <c r="B11553" t="s">
        <v>22331</v>
      </c>
      <c r="C11553" t="s">
        <v>22332</v>
      </c>
      <c r="D11553" s="1">
        <v>41521.805891203701</v>
      </c>
      <c r="E11553">
        <v>3288</v>
      </c>
      <c r="F11553">
        <v>3717</v>
      </c>
    </row>
    <row r="11554" spans="1:7" x14ac:dyDescent="0.2">
      <c r="A11554">
        <v>3.7532738310178803E+17</v>
      </c>
      <c r="B11554" t="s">
        <v>22333</v>
      </c>
      <c r="C11554" t="s">
        <v>22334</v>
      </c>
      <c r="D11554" s="1">
        <v>41521.861064814817</v>
      </c>
      <c r="E11554">
        <v>35</v>
      </c>
      <c r="F11554">
        <v>36</v>
      </c>
      <c r="G11554" t="s">
        <v>215</v>
      </c>
    </row>
    <row r="11555" spans="1:7" x14ac:dyDescent="0.2">
      <c r="A11555">
        <v>3.75333815897448E+17</v>
      </c>
      <c r="B11555" t="s">
        <v>22335</v>
      </c>
      <c r="C11555" t="s">
        <v>22336</v>
      </c>
      <c r="D11555" s="1">
        <v>41521.878807870373</v>
      </c>
      <c r="E11555">
        <v>112</v>
      </c>
      <c r="F11555">
        <v>80</v>
      </c>
      <c r="G11555" t="s">
        <v>89</v>
      </c>
    </row>
    <row r="11556" spans="1:7" x14ac:dyDescent="0.2">
      <c r="A11556">
        <v>3.75341257007968E+17</v>
      </c>
      <c r="B11556" t="s">
        <v>22337</v>
      </c>
      <c r="C11556" t="s">
        <v>22338</v>
      </c>
      <c r="D11556" s="1">
        <v>41521.899340277778</v>
      </c>
      <c r="E11556">
        <v>175</v>
      </c>
      <c r="F11556">
        <v>86</v>
      </c>
    </row>
    <row r="11557" spans="1:7" x14ac:dyDescent="0.2">
      <c r="A11557">
        <v>3.7534793294321997E+17</v>
      </c>
      <c r="B11557" t="s">
        <v>22339</v>
      </c>
      <c r="C11557" t="e">
        <f xml:space="preserve"> dhtherex Thanks.</f>
        <v>#NAME?</v>
      </c>
      <c r="D11557" s="1">
        <v>41521.917766203704</v>
      </c>
      <c r="E11557">
        <v>3</v>
      </c>
      <c r="F11557">
        <v>1</v>
      </c>
      <c r="G11557" t="s">
        <v>89</v>
      </c>
    </row>
    <row r="11558" spans="1:7" x14ac:dyDescent="0.2">
      <c r="A11558">
        <v>3.75348343234256E+17</v>
      </c>
      <c r="B11558" t="s">
        <v>22340</v>
      </c>
      <c r="C11558" t="e">
        <f xml:space="preserve"> TylerKrist734 Thanks.</f>
        <v>#NAME?</v>
      </c>
      <c r="D11558" s="1">
        <v>41521.918900462966</v>
      </c>
      <c r="E11558">
        <v>3</v>
      </c>
      <c r="F11558">
        <v>2</v>
      </c>
      <c r="G11558" t="s">
        <v>89</v>
      </c>
    </row>
    <row r="11559" spans="1:7" x14ac:dyDescent="0.2">
      <c r="A11559">
        <v>3.7535239598048397E+17</v>
      </c>
      <c r="B11559" t="s">
        <v>22341</v>
      </c>
      <c r="C11559" t="s">
        <v>22342</v>
      </c>
      <c r="D11559" s="1">
        <v>41521.930081018516</v>
      </c>
      <c r="E11559">
        <v>18</v>
      </c>
      <c r="F11559">
        <v>3</v>
      </c>
      <c r="G11559" t="s">
        <v>89</v>
      </c>
    </row>
    <row r="11560" spans="1:7" x14ac:dyDescent="0.2">
      <c r="A11560">
        <v>3.7535641820896E+17</v>
      </c>
      <c r="B11560" t="s">
        <v>22343</v>
      </c>
      <c r="C11560" t="s">
        <v>22344</v>
      </c>
      <c r="D11560" s="1">
        <v>41521.941180555557</v>
      </c>
      <c r="E11560">
        <v>454</v>
      </c>
      <c r="F11560">
        <v>180</v>
      </c>
    </row>
    <row r="11561" spans="1:7" x14ac:dyDescent="0.2">
      <c r="A11561">
        <v>3.7536550440522899E+17</v>
      </c>
      <c r="B11561" t="s">
        <v>22345</v>
      </c>
      <c r="C11561" t="s">
        <v>22346</v>
      </c>
      <c r="D11561" s="1">
        <v>41521.966249999998</v>
      </c>
      <c r="E11561">
        <v>221</v>
      </c>
      <c r="F11561">
        <v>189</v>
      </c>
      <c r="G11561" t="s">
        <v>89</v>
      </c>
    </row>
    <row r="11562" spans="1:7" x14ac:dyDescent="0.2">
      <c r="A11562">
        <v>3.7536552096433702E+17</v>
      </c>
      <c r="B11562" t="s">
        <v>22347</v>
      </c>
      <c r="C11562" t="s">
        <v>22348</v>
      </c>
      <c r="D11562" s="1">
        <v>41521.966296296298</v>
      </c>
      <c r="E11562">
        <v>168</v>
      </c>
      <c r="F11562">
        <v>215</v>
      </c>
      <c r="G11562" t="s">
        <v>215</v>
      </c>
    </row>
    <row r="11563" spans="1:7" x14ac:dyDescent="0.2">
      <c r="A11563">
        <v>3.7537330479984602E+17</v>
      </c>
      <c r="B11563" t="s">
        <v>22349</v>
      </c>
      <c r="C11563" t="s">
        <v>22350</v>
      </c>
      <c r="D11563" s="1">
        <v>41521.98777777778</v>
      </c>
      <c r="E11563">
        <v>307</v>
      </c>
      <c r="F11563">
        <v>154</v>
      </c>
    </row>
    <row r="11564" spans="1:7" x14ac:dyDescent="0.2">
      <c r="A11564">
        <v>3.7539255537593901E+17</v>
      </c>
      <c r="B11564" t="s">
        <v>22351</v>
      </c>
      <c r="C11564" t="s">
        <v>22352</v>
      </c>
      <c r="D11564" s="1">
        <v>41522.040902777779</v>
      </c>
      <c r="E11564">
        <v>12</v>
      </c>
      <c r="F11564">
        <v>10</v>
      </c>
      <c r="G11564" t="s">
        <v>487</v>
      </c>
    </row>
    <row r="11565" spans="1:7" x14ac:dyDescent="0.2">
      <c r="A11565">
        <v>3.7539344880501498E+17</v>
      </c>
      <c r="B11565" t="s">
        <v>22353</v>
      </c>
      <c r="C11565" t="s">
        <v>22354</v>
      </c>
      <c r="D11565" s="1">
        <v>41522.043368055558</v>
      </c>
      <c r="E11565">
        <v>11</v>
      </c>
      <c r="F11565">
        <v>6</v>
      </c>
      <c r="G11565" t="s">
        <v>576</v>
      </c>
    </row>
    <row r="11566" spans="1:7" x14ac:dyDescent="0.2">
      <c r="A11566">
        <v>3.7546443094518899E+17</v>
      </c>
      <c r="B11566" t="s">
        <v>22355</v>
      </c>
      <c r="C11566" t="s">
        <v>22356</v>
      </c>
      <c r="D11566" s="1">
        <v>41522.239236111112</v>
      </c>
      <c r="E11566">
        <v>5</v>
      </c>
      <c r="F11566">
        <v>13</v>
      </c>
      <c r="G11566" t="s">
        <v>215</v>
      </c>
    </row>
    <row r="11567" spans="1:7" x14ac:dyDescent="0.2">
      <c r="A11567">
        <v>3.75465828265E+17</v>
      </c>
      <c r="B11567" t="s">
        <v>22357</v>
      </c>
      <c r="C11567" t="s">
        <v>22358</v>
      </c>
      <c r="D11567" s="1">
        <v>41522.243090277778</v>
      </c>
      <c r="E11567">
        <v>30</v>
      </c>
      <c r="F11567">
        <v>27</v>
      </c>
      <c r="G11567" t="s">
        <v>576</v>
      </c>
    </row>
    <row r="11568" spans="1:7" x14ac:dyDescent="0.2">
      <c r="A11568">
        <v>3.7546627489544998E+17</v>
      </c>
      <c r="B11568" t="s">
        <v>22359</v>
      </c>
      <c r="C11568" t="e">
        <f>_xlfn.SINGLE( twojacksdetail send it to me in new York), [8]!Thanks.</f>
        <v>#NAME?</v>
      </c>
      <c r="D11568" s="1">
        <v>41522.244328703702</v>
      </c>
      <c r="E11568">
        <v>3</v>
      </c>
      <c r="F11568">
        <v>0</v>
      </c>
      <c r="G11568" t="s">
        <v>89</v>
      </c>
    </row>
    <row r="11569" spans="1:8" x14ac:dyDescent="0.2">
      <c r="A11569">
        <v>3.7547067142781299E+17</v>
      </c>
      <c r="B11569" t="s">
        <v>22360</v>
      </c>
      <c r="C11569" t="s">
        <v>22361</v>
      </c>
      <c r="D11569" s="1">
        <v>41522.256458333337</v>
      </c>
      <c r="E11569">
        <v>18</v>
      </c>
      <c r="F11569">
        <v>17</v>
      </c>
      <c r="G11569" t="s">
        <v>215</v>
      </c>
    </row>
    <row r="11570" spans="1:8" x14ac:dyDescent="0.2">
      <c r="A11570">
        <v>3.7547240343170202E+17</v>
      </c>
      <c r="B11570" t="s">
        <v>22362</v>
      </c>
      <c r="C11570" t="s">
        <v>22363</v>
      </c>
      <c r="D11570" s="1">
        <v>41522.261238425926</v>
      </c>
      <c r="E11570">
        <v>291</v>
      </c>
      <c r="F11570">
        <v>274</v>
      </c>
    </row>
    <row r="11571" spans="1:8" x14ac:dyDescent="0.2">
      <c r="A11571">
        <v>3.7547279946668E+17</v>
      </c>
      <c r="B11571" t="s">
        <v>22364</v>
      </c>
      <c r="C11571" t="s">
        <v>22365</v>
      </c>
      <c r="D11571" s="1">
        <v>41522.262337962966</v>
      </c>
      <c r="E11571">
        <v>1645</v>
      </c>
      <c r="F11571">
        <v>2899</v>
      </c>
    </row>
    <row r="11572" spans="1:8" x14ac:dyDescent="0.2">
      <c r="A11572">
        <v>3.7547349695426099E+17</v>
      </c>
      <c r="B11572" t="s">
        <v>22366</v>
      </c>
      <c r="C11572" t="s">
        <v>22367</v>
      </c>
      <c r="D11572" s="1">
        <v>41522.26425925926</v>
      </c>
      <c r="E11572">
        <v>16</v>
      </c>
      <c r="F11572">
        <v>14</v>
      </c>
      <c r="G11572" t="s">
        <v>215</v>
      </c>
    </row>
    <row r="11573" spans="1:8" x14ac:dyDescent="0.2">
      <c r="A11573">
        <v>3.7547397273932102E+17</v>
      </c>
      <c r="B11573" t="s">
        <v>22368</v>
      </c>
      <c r="C11573" t="s">
        <v>22369</v>
      </c>
      <c r="D11573" s="1">
        <v>41522.265567129631</v>
      </c>
      <c r="E11573">
        <v>17</v>
      </c>
      <c r="F11573">
        <v>24</v>
      </c>
      <c r="G11573" t="s">
        <v>215</v>
      </c>
    </row>
    <row r="11574" spans="1:8" x14ac:dyDescent="0.2">
      <c r="A11574">
        <v>3.7547523261177798E+17</v>
      </c>
      <c r="B11574" t="s">
        <v>22370</v>
      </c>
      <c r="C11574" t="s">
        <v>22371</v>
      </c>
      <c r="D11574" s="1">
        <v>41522.269050925926</v>
      </c>
      <c r="E11574">
        <v>97</v>
      </c>
      <c r="F11574">
        <v>83</v>
      </c>
      <c r="G11574" t="s">
        <v>576</v>
      </c>
    </row>
    <row r="11575" spans="1:8" x14ac:dyDescent="0.2">
      <c r="A11575">
        <v>3.7547562735871098E+17</v>
      </c>
      <c r="B11575" t="s">
        <v>22372</v>
      </c>
      <c r="C11575" t="s">
        <v>22373</v>
      </c>
      <c r="D11575" s="1">
        <v>41522.270138888889</v>
      </c>
      <c r="E11575">
        <v>10</v>
      </c>
      <c r="F11575">
        <v>12</v>
      </c>
      <c r="G11575" t="s">
        <v>22374</v>
      </c>
    </row>
    <row r="11576" spans="1:8" x14ac:dyDescent="0.2">
      <c r="A11576">
        <v>3.7547643485029101E+17</v>
      </c>
      <c r="B11576" t="s">
        <v>22375</v>
      </c>
      <c r="C11576" t="s">
        <v>22376</v>
      </c>
      <c r="D11576" s="1">
        <v>41522.272361111114</v>
      </c>
      <c r="E11576">
        <v>26</v>
      </c>
      <c r="F11576">
        <v>21</v>
      </c>
      <c r="G11576" t="s">
        <v>576</v>
      </c>
    </row>
    <row r="11577" spans="1:8" x14ac:dyDescent="0.2">
      <c r="A11577">
        <v>3.7547666475687501E+17</v>
      </c>
      <c r="B11577" t="s">
        <v>22377</v>
      </c>
      <c r="C11577" t="s">
        <v>22378</v>
      </c>
      <c r="D11577" s="1">
        <v>41522.272997685184</v>
      </c>
      <c r="E11577">
        <v>32</v>
      </c>
      <c r="F11577">
        <v>29</v>
      </c>
      <c r="G11577" t="s">
        <v>576</v>
      </c>
    </row>
    <row r="11578" spans="1:8" x14ac:dyDescent="0.2">
      <c r="A11578">
        <v>3.7554680912256998E+17</v>
      </c>
      <c r="B11578" t="s">
        <v>22379</v>
      </c>
      <c r="C11578" t="s">
        <v>22380</v>
      </c>
      <c r="D11578" s="1">
        <v>41522.466562499998</v>
      </c>
      <c r="E11578">
        <v>15</v>
      </c>
      <c r="F11578">
        <v>11</v>
      </c>
      <c r="G11578" t="s">
        <v>215</v>
      </c>
    </row>
    <row r="11579" spans="1:8" x14ac:dyDescent="0.2">
      <c r="A11579">
        <v>3.7554787273096301E+17</v>
      </c>
      <c r="B11579" t="s">
        <v>22381</v>
      </c>
      <c r="C11579" t="s">
        <v>22382</v>
      </c>
      <c r="D11579" s="1">
        <v>41522.469490740739</v>
      </c>
      <c r="E11579">
        <v>2</v>
      </c>
      <c r="F11579">
        <v>0</v>
      </c>
      <c r="G11579" t="s">
        <v>89</v>
      </c>
    </row>
    <row r="11580" spans="1:8" x14ac:dyDescent="0.2">
      <c r="A11580">
        <v>3.7554829928748998E+17</v>
      </c>
      <c r="B11580" t="s">
        <v>22383</v>
      </c>
      <c r="C11580" t="s">
        <v>22384</v>
      </c>
      <c r="D11580" s="1">
        <v>41522.470671296294</v>
      </c>
      <c r="E11580">
        <v>21</v>
      </c>
      <c r="F11580">
        <v>16</v>
      </c>
      <c r="G11580" t="s">
        <v>546</v>
      </c>
      <c r="H11580" t="s">
        <v>390</v>
      </c>
    </row>
    <row r="11581" spans="1:8" x14ac:dyDescent="0.2">
      <c r="A11581">
        <v>3.7554978231366797E+17</v>
      </c>
      <c r="B11581" t="s">
        <v>22385</v>
      </c>
      <c r="C11581" t="e">
        <f xml:space="preserve"> Gene_Valin Thank you.</f>
        <v>#NAME?</v>
      </c>
      <c r="D11581" s="1">
        <v>41522.474768518521</v>
      </c>
      <c r="E11581">
        <v>5</v>
      </c>
      <c r="F11581">
        <v>1</v>
      </c>
      <c r="G11581" t="s">
        <v>89</v>
      </c>
    </row>
    <row r="11582" spans="1:8" x14ac:dyDescent="0.2">
      <c r="A11582">
        <v>3.75553005627928E+17</v>
      </c>
      <c r="B11582" t="s">
        <v>22386</v>
      </c>
      <c r="C11582" t="s">
        <v>22387</v>
      </c>
      <c r="D11582" s="1">
        <v>41522.483657407407</v>
      </c>
      <c r="E11582">
        <v>9</v>
      </c>
      <c r="F11582">
        <v>6</v>
      </c>
      <c r="G11582" t="s">
        <v>22388</v>
      </c>
    </row>
    <row r="11583" spans="1:8" x14ac:dyDescent="0.2">
      <c r="A11583">
        <v>3.7555344198232397E+17</v>
      </c>
      <c r="B11583" t="s">
        <v>22389</v>
      </c>
      <c r="C11583" t="s">
        <v>22390</v>
      </c>
      <c r="D11583" s="1">
        <v>41522.484861111108</v>
      </c>
      <c r="E11583">
        <v>8</v>
      </c>
      <c r="F11583">
        <v>14</v>
      </c>
      <c r="G11583" t="s">
        <v>22391</v>
      </c>
    </row>
    <row r="11584" spans="1:8" x14ac:dyDescent="0.2">
      <c r="A11584">
        <v>3.7555357203091002E+17</v>
      </c>
      <c r="B11584" t="s">
        <v>22392</v>
      </c>
      <c r="C11584" t="s">
        <v>22393</v>
      </c>
      <c r="D11584" s="1">
        <v>41522.485219907408</v>
      </c>
      <c r="E11584">
        <v>8</v>
      </c>
      <c r="F11584">
        <v>6</v>
      </c>
      <c r="G11584" t="s">
        <v>22394</v>
      </c>
    </row>
    <row r="11585" spans="1:7" x14ac:dyDescent="0.2">
      <c r="A11585">
        <v>3.7557593100990003E+17</v>
      </c>
      <c r="B11585" t="s">
        <v>22395</v>
      </c>
      <c r="C11585" t="s">
        <v>22396</v>
      </c>
      <c r="D11585" s="1">
        <v>41522.5469212963</v>
      </c>
      <c r="E11585">
        <v>275</v>
      </c>
      <c r="F11585">
        <v>168</v>
      </c>
    </row>
    <row r="11586" spans="1:7" x14ac:dyDescent="0.2">
      <c r="A11586">
        <v>3.7557751147398298E+17</v>
      </c>
      <c r="B11586" t="s">
        <v>22397</v>
      </c>
      <c r="C11586" t="s">
        <v>22398</v>
      </c>
      <c r="D11586" s="1">
        <v>41522.55128472222</v>
      </c>
      <c r="E11586">
        <v>7462</v>
      </c>
      <c r="F11586">
        <v>4869</v>
      </c>
    </row>
    <row r="11587" spans="1:7" x14ac:dyDescent="0.2">
      <c r="A11587">
        <v>3.7557763614126797E+17</v>
      </c>
      <c r="B11587" t="s">
        <v>22399</v>
      </c>
      <c r="C11587" t="s">
        <v>22400</v>
      </c>
      <c r="D11587" s="1">
        <v>41522.551631944443</v>
      </c>
      <c r="E11587">
        <v>5</v>
      </c>
      <c r="F11587">
        <v>8</v>
      </c>
      <c r="G11587" t="s">
        <v>22394</v>
      </c>
    </row>
    <row r="11588" spans="1:7" x14ac:dyDescent="0.2">
      <c r="A11588">
        <v>3.75577886348312E+17</v>
      </c>
      <c r="B11588" t="s">
        <v>22401</v>
      </c>
      <c r="C11588" t="s">
        <v>22402</v>
      </c>
      <c r="D11588" s="1">
        <v>41522.552314814813</v>
      </c>
      <c r="E11588">
        <v>13</v>
      </c>
      <c r="F11588">
        <v>11</v>
      </c>
      <c r="G11588" t="s">
        <v>215</v>
      </c>
    </row>
    <row r="11589" spans="1:7" x14ac:dyDescent="0.2">
      <c r="A11589">
        <v>3.7557974699606003E+17</v>
      </c>
      <c r="B11589" t="s">
        <v>22403</v>
      </c>
      <c r="C11589" t="s">
        <v>22404</v>
      </c>
      <c r="D11589" s="1">
        <v>41522.557453703703</v>
      </c>
      <c r="E11589">
        <v>696</v>
      </c>
      <c r="F11589">
        <v>308</v>
      </c>
    </row>
    <row r="11590" spans="1:7" x14ac:dyDescent="0.2">
      <c r="A11590">
        <v>3.7559741092568198E+17</v>
      </c>
      <c r="B11590" t="s">
        <v>22405</v>
      </c>
      <c r="C11590" t="s">
        <v>22406</v>
      </c>
      <c r="D11590" s="1">
        <v>41522.606192129628</v>
      </c>
      <c r="E11590">
        <v>119</v>
      </c>
      <c r="F11590">
        <v>67</v>
      </c>
    </row>
    <row r="11591" spans="1:7" x14ac:dyDescent="0.2">
      <c r="A11591">
        <v>3.7560001571431603E+17</v>
      </c>
      <c r="B11591" t="s">
        <v>22407</v>
      </c>
      <c r="C11591" t="s">
        <v>22408</v>
      </c>
      <c r="D11591" s="1">
        <v>41522.613379629627</v>
      </c>
      <c r="E11591">
        <v>382</v>
      </c>
      <c r="F11591">
        <v>438</v>
      </c>
    </row>
    <row r="11592" spans="1:7" x14ac:dyDescent="0.2">
      <c r="A11592">
        <v>3.7560045288242298E+17</v>
      </c>
      <c r="B11592" t="s">
        <v>22409</v>
      </c>
      <c r="C11592" t="s">
        <v>22410</v>
      </c>
      <c r="D11592" s="1">
        <v>41522.614583333336</v>
      </c>
      <c r="E11592">
        <v>56</v>
      </c>
      <c r="F11592">
        <v>32</v>
      </c>
      <c r="G11592" t="s">
        <v>22411</v>
      </c>
    </row>
    <row r="11593" spans="1:7" x14ac:dyDescent="0.2">
      <c r="A11593">
        <v>3.75609403376144E+17</v>
      </c>
      <c r="B11593" t="s">
        <v>22412</v>
      </c>
      <c r="C11593" t="s">
        <v>22413</v>
      </c>
      <c r="D11593" s="1">
        <v>41522.639282407406</v>
      </c>
      <c r="E11593">
        <v>95574</v>
      </c>
      <c r="F11593">
        <v>78254</v>
      </c>
    </row>
    <row r="11594" spans="1:7" x14ac:dyDescent="0.2">
      <c r="A11594">
        <v>3.7565050477834598E+17</v>
      </c>
      <c r="B11594" t="s">
        <v>22414</v>
      </c>
      <c r="C11594" t="s">
        <v>22415</v>
      </c>
      <c r="D11594" s="1">
        <v>41522.752708333333</v>
      </c>
      <c r="E11594">
        <v>43</v>
      </c>
      <c r="F11594">
        <v>100</v>
      </c>
    </row>
    <row r="11595" spans="1:7" x14ac:dyDescent="0.2">
      <c r="A11595">
        <v>3.7565814944682298E+17</v>
      </c>
      <c r="B11595" t="s">
        <v>22416</v>
      </c>
      <c r="C11595" t="s">
        <v>22417</v>
      </c>
      <c r="D11595" s="1">
        <v>41522.773796296293</v>
      </c>
      <c r="E11595">
        <v>9</v>
      </c>
      <c r="F11595">
        <v>5</v>
      </c>
      <c r="G11595" t="s">
        <v>89</v>
      </c>
    </row>
    <row r="11596" spans="1:7" x14ac:dyDescent="0.2">
      <c r="A11596">
        <v>3.7565817181962202E+17</v>
      </c>
      <c r="B11596" t="s">
        <v>22418</v>
      </c>
      <c r="C11596" t="s">
        <v>22419</v>
      </c>
      <c r="D11596" s="1">
        <v>41522.773865740739</v>
      </c>
      <c r="E11596">
        <v>10</v>
      </c>
      <c r="F11596">
        <v>5</v>
      </c>
    </row>
    <row r="11597" spans="1:7" x14ac:dyDescent="0.2">
      <c r="A11597">
        <v>3.7566056958161299E+17</v>
      </c>
      <c r="B11597" t="s">
        <v>22420</v>
      </c>
      <c r="C11597" t="s">
        <v>22421</v>
      </c>
      <c r="D11597" s="1">
        <v>41522.780474537038</v>
      </c>
      <c r="E11597">
        <v>110</v>
      </c>
      <c r="F11597">
        <v>63</v>
      </c>
    </row>
    <row r="11598" spans="1:7" x14ac:dyDescent="0.2">
      <c r="A11598">
        <v>3.7569026001484499E+17</v>
      </c>
      <c r="B11598" t="s">
        <v>22422</v>
      </c>
      <c r="C11598" t="s">
        <v>22423</v>
      </c>
      <c r="D11598" s="1">
        <v>41522.862407407411</v>
      </c>
      <c r="E11598">
        <v>49</v>
      </c>
      <c r="F11598">
        <v>15</v>
      </c>
      <c r="G11598" t="s">
        <v>215</v>
      </c>
    </row>
    <row r="11599" spans="1:7" x14ac:dyDescent="0.2">
      <c r="A11599">
        <v>3.7570530238281702E+17</v>
      </c>
      <c r="B11599" t="s">
        <v>22424</v>
      </c>
      <c r="C11599" t="s">
        <v>22425</v>
      </c>
      <c r="D11599" s="1">
        <v>41522.903923611113</v>
      </c>
      <c r="E11599">
        <v>2161</v>
      </c>
      <c r="F11599">
        <v>2489</v>
      </c>
    </row>
    <row r="11600" spans="1:7" x14ac:dyDescent="0.2">
      <c r="A11600">
        <v>3.7570851671284499E+17</v>
      </c>
      <c r="B11600" t="s">
        <v>22426</v>
      </c>
      <c r="C11600" t="s">
        <v>22427</v>
      </c>
      <c r="D11600" s="1">
        <v>41522.912789351853</v>
      </c>
      <c r="E11600">
        <v>43</v>
      </c>
      <c r="F11600">
        <v>19</v>
      </c>
    </row>
    <row r="11601" spans="1:8" x14ac:dyDescent="0.2">
      <c r="A11601">
        <v>3.7572126768641203E+17</v>
      </c>
      <c r="B11601" t="s">
        <v>22428</v>
      </c>
      <c r="C11601" t="s">
        <v>22429</v>
      </c>
      <c r="D11601" s="1">
        <v>41522.947974537034</v>
      </c>
      <c r="E11601">
        <v>876</v>
      </c>
      <c r="F11601">
        <v>316</v>
      </c>
    </row>
    <row r="11602" spans="1:8" x14ac:dyDescent="0.2">
      <c r="A11602">
        <v>3.75735114715496E+17</v>
      </c>
      <c r="B11602" t="s">
        <v>22430</v>
      </c>
      <c r="C11602" t="s">
        <v>22431</v>
      </c>
      <c r="D11602" s="1">
        <v>41522.986180555556</v>
      </c>
      <c r="E11602">
        <v>8</v>
      </c>
      <c r="F11602">
        <v>5</v>
      </c>
    </row>
    <row r="11603" spans="1:8" x14ac:dyDescent="0.2">
      <c r="A11603">
        <v>3.7573530682721798E+17</v>
      </c>
      <c r="B11603" t="s">
        <v>22432</v>
      </c>
      <c r="C11603" t="s">
        <v>22433</v>
      </c>
      <c r="D11603" s="1">
        <v>41522.986712962964</v>
      </c>
      <c r="E11603">
        <v>8</v>
      </c>
      <c r="F11603">
        <v>3</v>
      </c>
    </row>
    <row r="11604" spans="1:8" x14ac:dyDescent="0.2">
      <c r="A11604">
        <v>3.7574232768945299E+17</v>
      </c>
      <c r="B11604" t="s">
        <v>22434</v>
      </c>
      <c r="C11604" t="s">
        <v>22435</v>
      </c>
      <c r="D11604" s="1">
        <v>41523.00608796296</v>
      </c>
      <c r="E11604">
        <v>287</v>
      </c>
      <c r="F11604">
        <v>160</v>
      </c>
    </row>
    <row r="11605" spans="1:8" x14ac:dyDescent="0.2">
      <c r="A11605">
        <v>3.7575721476373197E+17</v>
      </c>
      <c r="B11605" t="s">
        <v>22436</v>
      </c>
      <c r="C11605" t="s">
        <v>22437</v>
      </c>
      <c r="D11605" s="1">
        <v>41523.047164351854</v>
      </c>
      <c r="E11605">
        <v>314</v>
      </c>
      <c r="F11605">
        <v>137</v>
      </c>
    </row>
    <row r="11606" spans="1:8" x14ac:dyDescent="0.2">
      <c r="A11606">
        <v>3.7575833145940301E+17</v>
      </c>
      <c r="B11606" t="s">
        <v>22438</v>
      </c>
      <c r="C11606" t="s">
        <v>22439</v>
      </c>
      <c r="D11606" s="1">
        <v>41523.050254629627</v>
      </c>
      <c r="E11606">
        <v>90</v>
      </c>
      <c r="F11606">
        <v>118</v>
      </c>
      <c r="G11606" t="s">
        <v>576</v>
      </c>
    </row>
    <row r="11607" spans="1:8" x14ac:dyDescent="0.2">
      <c r="A11607">
        <v>3.7575971825150298E+17</v>
      </c>
      <c r="B11607" t="s">
        <v>22440</v>
      </c>
      <c r="C11607" t="s">
        <v>22441</v>
      </c>
      <c r="D11607" s="1">
        <v>41523.054074074076</v>
      </c>
      <c r="E11607">
        <v>2758</v>
      </c>
      <c r="F11607">
        <v>3075</v>
      </c>
    </row>
    <row r="11608" spans="1:8" x14ac:dyDescent="0.2">
      <c r="A11608">
        <v>3.7575996988039098E+17</v>
      </c>
      <c r="B11608" t="s">
        <v>22442</v>
      </c>
      <c r="C11608" t="s">
        <v>22443</v>
      </c>
      <c r="D11608" s="1">
        <v>41523.054768518516</v>
      </c>
      <c r="E11608">
        <v>43</v>
      </c>
      <c r="F11608">
        <v>15</v>
      </c>
      <c r="G11608" t="s">
        <v>89</v>
      </c>
      <c r="H11608" t="s">
        <v>22444</v>
      </c>
    </row>
    <row r="11609" spans="1:8" x14ac:dyDescent="0.2">
      <c r="A11609">
        <v>3.7576090449295699E+17</v>
      </c>
      <c r="B11609" t="s">
        <v>22445</v>
      </c>
      <c r="C11609" t="s">
        <v>22446</v>
      </c>
      <c r="D11609" s="1">
        <v>41523.057349537034</v>
      </c>
      <c r="E11609">
        <v>65</v>
      </c>
      <c r="F11609">
        <v>68</v>
      </c>
      <c r="G11609" t="s">
        <v>215</v>
      </c>
    </row>
    <row r="11610" spans="1:8" x14ac:dyDescent="0.2">
      <c r="A11610">
        <v>3.7579102782490202E+17</v>
      </c>
      <c r="B11610" t="s">
        <v>22447</v>
      </c>
      <c r="C11610" t="s">
        <v>22448</v>
      </c>
      <c r="D11610" s="1">
        <v>41523.140474537038</v>
      </c>
      <c r="E11610">
        <v>25</v>
      </c>
      <c r="F11610">
        <v>31</v>
      </c>
      <c r="G11610" t="s">
        <v>215</v>
      </c>
    </row>
    <row r="11611" spans="1:8" x14ac:dyDescent="0.2">
      <c r="A11611">
        <v>3.7579236154647302E+17</v>
      </c>
      <c r="B11611" t="s">
        <v>22449</v>
      </c>
      <c r="C11611" t="s">
        <v>22450</v>
      </c>
      <c r="D11611" s="1">
        <v>41523.144155092596</v>
      </c>
      <c r="E11611">
        <v>65</v>
      </c>
      <c r="F11611">
        <v>65</v>
      </c>
      <c r="G11611" t="s">
        <v>215</v>
      </c>
    </row>
    <row r="11612" spans="1:8" x14ac:dyDescent="0.2">
      <c r="A11612">
        <v>3.7579536066255603E+17</v>
      </c>
      <c r="B11612" t="s">
        <v>22451</v>
      </c>
      <c r="C11612" t="s">
        <v>22452</v>
      </c>
      <c r="D11612" s="1">
        <v>41523.152430555558</v>
      </c>
      <c r="E11612">
        <v>19</v>
      </c>
      <c r="F11612">
        <v>20</v>
      </c>
      <c r="G11612" t="s">
        <v>215</v>
      </c>
    </row>
    <row r="11613" spans="1:8" x14ac:dyDescent="0.2">
      <c r="A11613">
        <v>3.7596037095726202E+17</v>
      </c>
      <c r="B11613" t="s">
        <v>22453</v>
      </c>
      <c r="C11613" t="s">
        <v>22454</v>
      </c>
      <c r="D11613" s="1">
        <v>41523.607777777775</v>
      </c>
      <c r="E11613">
        <v>130</v>
      </c>
      <c r="F11613">
        <v>90</v>
      </c>
    </row>
    <row r="11614" spans="1:8" x14ac:dyDescent="0.2">
      <c r="A11614">
        <v>3.7596335409726598E+17</v>
      </c>
      <c r="B11614" t="s">
        <v>22455</v>
      </c>
      <c r="C11614" t="s">
        <v>22456</v>
      </c>
      <c r="D11614" s="1">
        <v>41523.616006944445</v>
      </c>
      <c r="E11614">
        <v>126</v>
      </c>
      <c r="F11614">
        <v>69</v>
      </c>
    </row>
    <row r="11615" spans="1:8" x14ac:dyDescent="0.2">
      <c r="A11615">
        <v>3.7596546576576902E+17</v>
      </c>
      <c r="B11615" t="s">
        <v>22457</v>
      </c>
      <c r="C11615" t="s">
        <v>22458</v>
      </c>
      <c r="D11615" s="1">
        <v>41523.621828703705</v>
      </c>
      <c r="E11615">
        <v>79</v>
      </c>
      <c r="F11615">
        <v>24</v>
      </c>
    </row>
    <row r="11616" spans="1:8" x14ac:dyDescent="0.2">
      <c r="A11616">
        <v>3.7596717166470701E+17</v>
      </c>
      <c r="B11616" t="s">
        <v>22459</v>
      </c>
      <c r="C11616" t="s">
        <v>22460</v>
      </c>
      <c r="D11616" s="1">
        <v>41523.626539351855</v>
      </c>
      <c r="E11616">
        <v>1370</v>
      </c>
      <c r="F11616">
        <v>1055</v>
      </c>
    </row>
    <row r="11617" spans="1:7" x14ac:dyDescent="0.2">
      <c r="A11617">
        <v>3.75971865996832E+17</v>
      </c>
      <c r="B11617" t="s">
        <v>22461</v>
      </c>
      <c r="C11617" t="s">
        <v>22462</v>
      </c>
      <c r="D11617" s="1">
        <v>41523.639490740738</v>
      </c>
      <c r="E11617">
        <v>718</v>
      </c>
      <c r="F11617">
        <v>361</v>
      </c>
    </row>
    <row r="11618" spans="1:7" x14ac:dyDescent="0.2">
      <c r="A11618">
        <v>3.75973587771224E+17</v>
      </c>
      <c r="B11618" t="s">
        <v>22463</v>
      </c>
      <c r="C11618" t="s">
        <v>22464</v>
      </c>
      <c r="D11618" s="1">
        <v>41523.644247685188</v>
      </c>
      <c r="E11618">
        <v>38</v>
      </c>
      <c r="F11618">
        <v>40</v>
      </c>
      <c r="G11618" t="s">
        <v>215</v>
      </c>
    </row>
    <row r="11619" spans="1:7" x14ac:dyDescent="0.2">
      <c r="A11619">
        <v>3.7599730695001702E+17</v>
      </c>
      <c r="B11619" t="s">
        <v>22465</v>
      </c>
      <c r="C11619" t="s">
        <v>22466</v>
      </c>
      <c r="D11619" s="1">
        <v>41523.709699074076</v>
      </c>
      <c r="E11619">
        <v>867</v>
      </c>
      <c r="F11619">
        <v>747</v>
      </c>
    </row>
    <row r="11620" spans="1:7" x14ac:dyDescent="0.2">
      <c r="A11620">
        <v>3.7600684835825997E+17</v>
      </c>
      <c r="B11620" t="s">
        <v>22467</v>
      </c>
      <c r="C11620" t="s">
        <v>22468</v>
      </c>
      <c r="D11620" s="1">
        <v>41523.736030092594</v>
      </c>
      <c r="E11620">
        <v>21</v>
      </c>
      <c r="F11620">
        <v>34</v>
      </c>
      <c r="G11620" t="s">
        <v>215</v>
      </c>
    </row>
    <row r="11621" spans="1:7" x14ac:dyDescent="0.2">
      <c r="A11621">
        <v>3.76019499645816E+17</v>
      </c>
      <c r="B11621" t="s">
        <v>22469</v>
      </c>
      <c r="C11621" t="s">
        <v>22470</v>
      </c>
      <c r="D11621" s="1">
        <v>41523.770937499998</v>
      </c>
      <c r="E11621">
        <v>218</v>
      </c>
      <c r="F11621">
        <v>127</v>
      </c>
    </row>
    <row r="11622" spans="1:7" x14ac:dyDescent="0.2">
      <c r="A11622">
        <v>3.7603208527992397E+17</v>
      </c>
      <c r="B11622" t="s">
        <v>22471</v>
      </c>
      <c r="C11622" t="s">
        <v>22472</v>
      </c>
      <c r="D11622" s="1">
        <v>41523.805671296293</v>
      </c>
      <c r="E11622">
        <v>12</v>
      </c>
      <c r="F11622">
        <v>6</v>
      </c>
      <c r="G11622" t="s">
        <v>89</v>
      </c>
    </row>
    <row r="11623" spans="1:7" x14ac:dyDescent="0.2">
      <c r="A11623">
        <v>3.76053255245008E+17</v>
      </c>
      <c r="B11623" t="s">
        <v>22473</v>
      </c>
      <c r="C11623" t="s">
        <v>22474</v>
      </c>
      <c r="D11623" s="1">
        <v>41523.864085648151</v>
      </c>
      <c r="E11623">
        <v>1151</v>
      </c>
      <c r="F11623">
        <v>1042</v>
      </c>
    </row>
    <row r="11624" spans="1:7" x14ac:dyDescent="0.2">
      <c r="A11624">
        <v>3.7608134589140499E+17</v>
      </c>
      <c r="B11624" t="s">
        <v>22475</v>
      </c>
      <c r="C11624" t="s">
        <v>22476</v>
      </c>
      <c r="D11624" s="1">
        <v>41523.94159722222</v>
      </c>
      <c r="E11624">
        <v>611</v>
      </c>
      <c r="F11624">
        <v>412</v>
      </c>
    </row>
    <row r="11625" spans="1:7" x14ac:dyDescent="0.2">
      <c r="A11625">
        <v>3.7608560584464698E+17</v>
      </c>
      <c r="B11625" t="s">
        <v>22477</v>
      </c>
      <c r="C11625" t="s">
        <v>22478</v>
      </c>
      <c r="D11625" s="1">
        <v>41523.953356481485</v>
      </c>
      <c r="E11625">
        <v>385</v>
      </c>
      <c r="F11625">
        <v>326</v>
      </c>
    </row>
    <row r="11626" spans="1:7" x14ac:dyDescent="0.2">
      <c r="A11626">
        <v>3.7608690256825901E+17</v>
      </c>
      <c r="B11626" t="s">
        <v>22479</v>
      </c>
      <c r="C11626" t="s">
        <v>22480</v>
      </c>
      <c r="D11626" s="1">
        <v>41523.956932870373</v>
      </c>
      <c r="E11626">
        <v>106</v>
      </c>
      <c r="F11626">
        <v>133</v>
      </c>
    </row>
    <row r="11627" spans="1:7" x14ac:dyDescent="0.2">
      <c r="A11627">
        <v>3.7611215652758701E+17</v>
      </c>
      <c r="B11627" t="s">
        <v>22481</v>
      </c>
      <c r="C11627" t="s">
        <v>22482</v>
      </c>
      <c r="D11627" s="1">
        <v>41524.026620370372</v>
      </c>
      <c r="E11627">
        <v>97</v>
      </c>
      <c r="F11627">
        <v>59</v>
      </c>
      <c r="G11627" t="s">
        <v>22483</v>
      </c>
    </row>
    <row r="11628" spans="1:7" x14ac:dyDescent="0.2">
      <c r="A11628">
        <v>3.7611305390312602E+17</v>
      </c>
      <c r="B11628" t="s">
        <v>22484</v>
      </c>
      <c r="C11628" t="s">
        <v>22485</v>
      </c>
      <c r="D11628" s="1">
        <v>41524.029097222221</v>
      </c>
      <c r="E11628">
        <v>470</v>
      </c>
      <c r="F11628">
        <v>243</v>
      </c>
    </row>
    <row r="11629" spans="1:7" x14ac:dyDescent="0.2">
      <c r="A11629">
        <v>3.7611489138154202E+17</v>
      </c>
      <c r="B11629" t="s">
        <v>22486</v>
      </c>
      <c r="C11629" t="s">
        <v>22487</v>
      </c>
      <c r="D11629" s="1">
        <v>41524.034166666665</v>
      </c>
      <c r="E11629">
        <v>1062</v>
      </c>
      <c r="F11629">
        <v>629</v>
      </c>
    </row>
    <row r="11630" spans="1:7" x14ac:dyDescent="0.2">
      <c r="A11630">
        <v>3.7618315215660602E+17</v>
      </c>
      <c r="B11630" t="s">
        <v>22488</v>
      </c>
      <c r="C11630" t="s">
        <v>22489</v>
      </c>
      <c r="D11630" s="1">
        <v>41524.222534722219</v>
      </c>
      <c r="E11630">
        <v>55</v>
      </c>
      <c r="F11630">
        <v>7</v>
      </c>
      <c r="G11630" t="s">
        <v>215</v>
      </c>
    </row>
    <row r="11631" spans="1:7" x14ac:dyDescent="0.2">
      <c r="A11631">
        <v>3.7618349380365101E+17</v>
      </c>
      <c r="B11631" t="s">
        <v>22490</v>
      </c>
      <c r="C11631" t="s">
        <v>22491</v>
      </c>
      <c r="D11631" s="1">
        <v>41524.22347222222</v>
      </c>
      <c r="E11631">
        <v>34</v>
      </c>
      <c r="F11631">
        <v>15</v>
      </c>
      <c r="G11631" t="s">
        <v>576</v>
      </c>
    </row>
    <row r="11632" spans="1:7" x14ac:dyDescent="0.2">
      <c r="A11632">
        <v>3.76321192355184E+17</v>
      </c>
      <c r="B11632" t="s">
        <v>22492</v>
      </c>
      <c r="C11632" t="s">
        <v>22493</v>
      </c>
      <c r="D11632" s="1">
        <v>41524.603449074071</v>
      </c>
      <c r="E11632">
        <v>240</v>
      </c>
      <c r="F11632">
        <v>125</v>
      </c>
    </row>
    <row r="11633" spans="1:8" x14ac:dyDescent="0.2">
      <c r="A11633">
        <v>3.7632237437717197E+17</v>
      </c>
      <c r="B11633" t="s">
        <v>22494</v>
      </c>
      <c r="C11633" t="s">
        <v>22495</v>
      </c>
      <c r="D11633" s="1">
        <v>41524.606712962966</v>
      </c>
      <c r="E11633">
        <v>236</v>
      </c>
      <c r="F11633">
        <v>103</v>
      </c>
    </row>
    <row r="11634" spans="1:8" x14ac:dyDescent="0.2">
      <c r="A11634">
        <v>3.76323127393136E+17</v>
      </c>
      <c r="B11634" t="s">
        <v>22496</v>
      </c>
      <c r="C11634" t="s">
        <v>22497</v>
      </c>
      <c r="D11634" s="1">
        <v>41524.608784722222</v>
      </c>
      <c r="E11634">
        <v>1361</v>
      </c>
      <c r="F11634">
        <v>1151</v>
      </c>
    </row>
    <row r="11635" spans="1:8" x14ac:dyDescent="0.2">
      <c r="A11635">
        <v>3.7632610133082099E+17</v>
      </c>
      <c r="B11635" t="s">
        <v>22498</v>
      </c>
      <c r="C11635" t="s">
        <v>22499</v>
      </c>
      <c r="D11635" s="1">
        <v>41524.617002314815</v>
      </c>
      <c r="E11635">
        <v>533</v>
      </c>
      <c r="F11635">
        <v>563</v>
      </c>
    </row>
    <row r="11636" spans="1:8" x14ac:dyDescent="0.2">
      <c r="A11636">
        <v>3.7632681854424602E+17</v>
      </c>
      <c r="B11636" t="s">
        <v>22500</v>
      </c>
      <c r="C11636" t="s">
        <v>22501</v>
      </c>
      <c r="D11636" s="1">
        <v>41524.618981481479</v>
      </c>
      <c r="E11636">
        <v>51</v>
      </c>
      <c r="F11636">
        <v>33</v>
      </c>
      <c r="G11636" t="s">
        <v>215</v>
      </c>
    </row>
    <row r="11637" spans="1:8" x14ac:dyDescent="0.2">
      <c r="A11637">
        <v>3.7632745763454099E+17</v>
      </c>
      <c r="B11637" t="s">
        <v>22502</v>
      </c>
      <c r="C11637" t="s">
        <v>22503</v>
      </c>
      <c r="D11637" s="1">
        <v>41524.620740740742</v>
      </c>
      <c r="E11637">
        <v>6</v>
      </c>
      <c r="F11637">
        <v>6</v>
      </c>
      <c r="G11637" t="s">
        <v>215</v>
      </c>
    </row>
    <row r="11638" spans="1:8" x14ac:dyDescent="0.2">
      <c r="A11638">
        <v>3.7632771938425203E+17</v>
      </c>
      <c r="B11638" t="s">
        <v>22504</v>
      </c>
      <c r="C11638" t="s">
        <v>22505</v>
      </c>
      <c r="D11638" s="1">
        <v>41524.621458333335</v>
      </c>
      <c r="E11638">
        <v>32</v>
      </c>
      <c r="F11638">
        <v>20</v>
      </c>
      <c r="G11638" t="s">
        <v>215</v>
      </c>
    </row>
    <row r="11639" spans="1:8" x14ac:dyDescent="0.2">
      <c r="A11639">
        <v>3.7632856000248602E+17</v>
      </c>
      <c r="B11639" t="s">
        <v>22506</v>
      </c>
      <c r="C11639" t="s">
        <v>22507</v>
      </c>
      <c r="D11639" s="1">
        <v>41524.623784722222</v>
      </c>
      <c r="E11639">
        <v>23</v>
      </c>
      <c r="F11639">
        <v>43</v>
      </c>
      <c r="G11639" t="s">
        <v>89</v>
      </c>
    </row>
    <row r="11640" spans="1:8" x14ac:dyDescent="0.2">
      <c r="A11640">
        <v>3.7632979858883699E+17</v>
      </c>
      <c r="B11640" t="s">
        <v>22508</v>
      </c>
      <c r="C11640" t="s">
        <v>22509</v>
      </c>
      <c r="D11640" s="1">
        <v>41524.627199074072</v>
      </c>
      <c r="E11640">
        <v>84</v>
      </c>
      <c r="F11640">
        <v>45</v>
      </c>
    </row>
    <row r="11641" spans="1:8" x14ac:dyDescent="0.2">
      <c r="A11641">
        <v>3.7633054330011597E+17</v>
      </c>
      <c r="B11641" t="s">
        <v>22510</v>
      </c>
      <c r="C11641" t="s">
        <v>22511</v>
      </c>
      <c r="D11641" s="1">
        <v>41524.629259259258</v>
      </c>
      <c r="E11641">
        <v>8</v>
      </c>
      <c r="F11641">
        <v>15</v>
      </c>
      <c r="G11641" t="s">
        <v>215</v>
      </c>
      <c r="H11641" t="s">
        <v>390</v>
      </c>
    </row>
    <row r="11642" spans="1:8" x14ac:dyDescent="0.2">
      <c r="A11642">
        <v>3.7633087257814598E+17</v>
      </c>
      <c r="B11642" t="s">
        <v>22512</v>
      </c>
      <c r="C11642" t="s">
        <v>22513</v>
      </c>
      <c r="D11642" s="1">
        <v>41524.630162037036</v>
      </c>
      <c r="E11642">
        <v>8</v>
      </c>
      <c r="F11642">
        <v>7</v>
      </c>
      <c r="G11642" t="s">
        <v>22514</v>
      </c>
    </row>
    <row r="11643" spans="1:8" x14ac:dyDescent="0.2">
      <c r="A11643">
        <v>3.7633142721611699E+17</v>
      </c>
      <c r="B11643" t="s">
        <v>22515</v>
      </c>
      <c r="C11643" t="s">
        <v>22516</v>
      </c>
      <c r="D11643" s="1">
        <v>41524.631689814814</v>
      </c>
      <c r="E11643">
        <v>15</v>
      </c>
      <c r="F11643">
        <v>15</v>
      </c>
      <c r="G11643" t="s">
        <v>22517</v>
      </c>
    </row>
    <row r="11644" spans="1:8" x14ac:dyDescent="0.2">
      <c r="A11644">
        <v>3.7633260915002502E+17</v>
      </c>
      <c r="B11644" t="s">
        <v>22518</v>
      </c>
      <c r="C11644" t="s">
        <v>22519</v>
      </c>
      <c r="D11644" s="1">
        <v>41524.634953703702</v>
      </c>
      <c r="E11644">
        <v>723</v>
      </c>
      <c r="F11644">
        <v>711</v>
      </c>
    </row>
    <row r="11645" spans="1:8" x14ac:dyDescent="0.2">
      <c r="A11645">
        <v>3.76334423069032E+17</v>
      </c>
      <c r="B11645" t="s">
        <v>22520</v>
      </c>
      <c r="C11645" t="s">
        <v>22521</v>
      </c>
      <c r="D11645" s="1">
        <v>41524.639965277776</v>
      </c>
      <c r="E11645">
        <v>9053</v>
      </c>
      <c r="F11645">
        <v>6078</v>
      </c>
    </row>
    <row r="11646" spans="1:8" x14ac:dyDescent="0.2">
      <c r="A11646">
        <v>3.7641015627770598E+17</v>
      </c>
      <c r="B11646" t="s">
        <v>22522</v>
      </c>
      <c r="C11646" t="s">
        <v>22523</v>
      </c>
      <c r="D11646" s="1">
        <v>41524.848946759259</v>
      </c>
      <c r="E11646">
        <v>19</v>
      </c>
      <c r="F11646">
        <v>8</v>
      </c>
      <c r="G11646" t="s">
        <v>576</v>
      </c>
    </row>
    <row r="11647" spans="1:8" x14ac:dyDescent="0.2">
      <c r="A11647">
        <v>3.7647509325560998E+17</v>
      </c>
      <c r="B11647" t="s">
        <v>22524</v>
      </c>
      <c r="C11647" t="s">
        <v>22525</v>
      </c>
      <c r="D11647" s="1">
        <v>41525.028136574074</v>
      </c>
      <c r="E11647">
        <v>2</v>
      </c>
      <c r="F11647">
        <v>4</v>
      </c>
      <c r="G11647" t="s">
        <v>89</v>
      </c>
    </row>
    <row r="11648" spans="1:8" x14ac:dyDescent="0.2">
      <c r="A11648">
        <v>3.7647575124543398E+17</v>
      </c>
      <c r="B11648" t="s">
        <v>22526</v>
      </c>
      <c r="C11648" t="s">
        <v>22527</v>
      </c>
      <c r="D11648" s="1">
        <v>41525.029953703706</v>
      </c>
      <c r="E11648">
        <v>36</v>
      </c>
      <c r="F11648">
        <v>54</v>
      </c>
      <c r="G11648" t="s">
        <v>22528</v>
      </c>
      <c r="H11648" t="s">
        <v>390</v>
      </c>
    </row>
    <row r="11649" spans="1:8" x14ac:dyDescent="0.2">
      <c r="A11649">
        <v>3.764767540364E+17</v>
      </c>
      <c r="B11649" t="s">
        <v>22529</v>
      </c>
      <c r="C11649" t="s">
        <v>22530</v>
      </c>
      <c r="D11649" s="1">
        <v>41525.032719907409</v>
      </c>
      <c r="E11649">
        <v>16</v>
      </c>
      <c r="F11649">
        <v>16</v>
      </c>
      <c r="G11649" t="s">
        <v>22531</v>
      </c>
      <c r="H11649" t="s">
        <v>390</v>
      </c>
    </row>
    <row r="11650" spans="1:8" x14ac:dyDescent="0.2">
      <c r="A11650">
        <v>3.7648092868588301E+17</v>
      </c>
      <c r="B11650" t="s">
        <v>22532</v>
      </c>
      <c r="C11650" t="s">
        <v>22533</v>
      </c>
      <c r="D11650" s="1">
        <v>41525.044236111113</v>
      </c>
      <c r="E11650">
        <v>31</v>
      </c>
      <c r="F11650">
        <v>19</v>
      </c>
      <c r="G11650" t="s">
        <v>89</v>
      </c>
    </row>
    <row r="11651" spans="1:8" x14ac:dyDescent="0.2">
      <c r="A11651">
        <v>3.7648207886471098E+17</v>
      </c>
      <c r="B11651" t="s">
        <v>22534</v>
      </c>
      <c r="C11651" t="s">
        <v>22535</v>
      </c>
      <c r="D11651" s="1">
        <v>41525.047407407408</v>
      </c>
      <c r="E11651">
        <v>37</v>
      </c>
      <c r="F11651">
        <v>43</v>
      </c>
      <c r="G11651" t="s">
        <v>89</v>
      </c>
    </row>
    <row r="11652" spans="1:8" x14ac:dyDescent="0.2">
      <c r="A11652">
        <v>3.7648250610071898E+17</v>
      </c>
      <c r="B11652" t="s">
        <v>22536</v>
      </c>
      <c r="C11652" t="s">
        <v>22537</v>
      </c>
      <c r="D11652" s="1">
        <v>41525.048587962963</v>
      </c>
      <c r="E11652">
        <v>36</v>
      </c>
      <c r="F11652">
        <v>74</v>
      </c>
      <c r="G11652" t="s">
        <v>576</v>
      </c>
    </row>
    <row r="11653" spans="1:8" x14ac:dyDescent="0.2">
      <c r="A11653">
        <v>3.7648299335301901E+17</v>
      </c>
      <c r="B11653" t="s">
        <v>22538</v>
      </c>
      <c r="C11653" t="s">
        <v>22539</v>
      </c>
      <c r="D11653" s="1">
        <v>41525.049930555557</v>
      </c>
      <c r="E11653">
        <v>3</v>
      </c>
      <c r="F11653">
        <v>1</v>
      </c>
      <c r="G11653" t="s">
        <v>89</v>
      </c>
    </row>
    <row r="11654" spans="1:8" x14ac:dyDescent="0.2">
      <c r="A11654">
        <v>3.76483621487792E+17</v>
      </c>
      <c r="B11654" t="s">
        <v>22540</v>
      </c>
      <c r="C11654" t="s">
        <v>22541</v>
      </c>
      <c r="D11654" s="1">
        <v>41525.051666666666</v>
      </c>
      <c r="E11654">
        <v>7</v>
      </c>
      <c r="F11654">
        <v>8</v>
      </c>
      <c r="G11654" t="s">
        <v>576</v>
      </c>
    </row>
    <row r="11655" spans="1:8" x14ac:dyDescent="0.2">
      <c r="A11655">
        <v>3.7648380992110099E+17</v>
      </c>
      <c r="B11655" t="s">
        <v>22542</v>
      </c>
      <c r="C11655" t="s">
        <v>22543</v>
      </c>
      <c r="D11655" s="1">
        <v>41525.052187499998</v>
      </c>
      <c r="E11655">
        <v>7</v>
      </c>
      <c r="F11655">
        <v>7</v>
      </c>
      <c r="G11655" t="s">
        <v>576</v>
      </c>
    </row>
    <row r="11656" spans="1:8" x14ac:dyDescent="0.2">
      <c r="A11656">
        <v>3.7648453358113901E+17</v>
      </c>
      <c r="B11656" t="s">
        <v>22544</v>
      </c>
      <c r="C11656" t="s">
        <v>22545</v>
      </c>
      <c r="D11656" s="1">
        <v>41525.054189814815</v>
      </c>
      <c r="E11656">
        <v>8</v>
      </c>
      <c r="F11656">
        <v>6</v>
      </c>
      <c r="G11656" t="s">
        <v>576</v>
      </c>
    </row>
    <row r="11657" spans="1:8" x14ac:dyDescent="0.2">
      <c r="A11657">
        <v>3.7648494203924E+17</v>
      </c>
      <c r="B11657" t="s">
        <v>22546</v>
      </c>
      <c r="C11657" t="s">
        <v>22547</v>
      </c>
      <c r="D11657" s="1">
        <v>41525.055312500001</v>
      </c>
      <c r="E11657">
        <v>4</v>
      </c>
      <c r="F11657">
        <v>4</v>
      </c>
      <c r="G11657" t="s">
        <v>576</v>
      </c>
    </row>
    <row r="11658" spans="1:8" x14ac:dyDescent="0.2">
      <c r="A11658">
        <v>3.7648516824643501E+17</v>
      </c>
      <c r="B11658" t="s">
        <v>22548</v>
      </c>
      <c r="C11658" t="s">
        <v>22549</v>
      </c>
      <c r="D11658" s="1">
        <v>41525.055937500001</v>
      </c>
      <c r="E11658">
        <v>4</v>
      </c>
      <c r="F11658">
        <v>5</v>
      </c>
      <c r="G11658" t="s">
        <v>22550</v>
      </c>
    </row>
    <row r="11659" spans="1:8" x14ac:dyDescent="0.2">
      <c r="A11659">
        <v>3.7648561127817203E+17</v>
      </c>
      <c r="B11659" t="s">
        <v>22551</v>
      </c>
      <c r="C11659" t="s">
        <v>22552</v>
      </c>
      <c r="D11659" s="1">
        <v>41525.057164351849</v>
      </c>
      <c r="E11659">
        <v>7</v>
      </c>
      <c r="F11659">
        <v>6</v>
      </c>
      <c r="G11659" t="s">
        <v>22553</v>
      </c>
    </row>
    <row r="11660" spans="1:8" x14ac:dyDescent="0.2">
      <c r="A11660">
        <v>3.7648657456722701E+17</v>
      </c>
      <c r="B11660" t="s">
        <v>22554</v>
      </c>
      <c r="C11660" t="s">
        <v>22555</v>
      </c>
      <c r="D11660" s="1">
        <v>41525.059814814813</v>
      </c>
      <c r="E11660">
        <v>19</v>
      </c>
      <c r="F11660">
        <v>12</v>
      </c>
      <c r="G11660" t="s">
        <v>215</v>
      </c>
    </row>
    <row r="11661" spans="1:8" x14ac:dyDescent="0.2">
      <c r="A11661">
        <v>3.7648733701618803E+17</v>
      </c>
      <c r="B11661" t="s">
        <v>22556</v>
      </c>
      <c r="C11661" t="s">
        <v>22557</v>
      </c>
      <c r="D11661" s="1">
        <v>41525.061921296299</v>
      </c>
      <c r="E11661">
        <v>10</v>
      </c>
      <c r="F11661">
        <v>6</v>
      </c>
      <c r="G11661" t="s">
        <v>215</v>
      </c>
    </row>
    <row r="11662" spans="1:8" x14ac:dyDescent="0.2">
      <c r="A11662">
        <v>3.76487692781256E+17</v>
      </c>
      <c r="B11662" t="s">
        <v>22558</v>
      </c>
      <c r="C11662" t="s">
        <v>22559</v>
      </c>
      <c r="D11662" s="1">
        <v>41525.062905092593</v>
      </c>
      <c r="E11662">
        <v>19</v>
      </c>
      <c r="F11662">
        <v>8</v>
      </c>
      <c r="G11662" t="s">
        <v>215</v>
      </c>
    </row>
    <row r="11663" spans="1:8" x14ac:dyDescent="0.2">
      <c r="A11663">
        <v>3.7650433906785798E+17</v>
      </c>
      <c r="B11663" t="s">
        <v>22560</v>
      </c>
      <c r="C11663" t="s">
        <v>22561</v>
      </c>
      <c r="D11663" s="1">
        <v>41525.108842592592</v>
      </c>
      <c r="E11663">
        <v>3</v>
      </c>
      <c r="F11663">
        <v>1</v>
      </c>
      <c r="G11663" t="s">
        <v>89</v>
      </c>
    </row>
    <row r="11664" spans="1:8" x14ac:dyDescent="0.2">
      <c r="A11664">
        <v>3.7650495076512499E+17</v>
      </c>
      <c r="B11664" t="s">
        <v>22562</v>
      </c>
      <c r="C11664" t="s">
        <v>22563</v>
      </c>
      <c r="D11664" s="1">
        <v>41525.110532407409</v>
      </c>
      <c r="E11664">
        <v>10</v>
      </c>
      <c r="F11664">
        <v>9</v>
      </c>
      <c r="G11664" t="s">
        <v>215</v>
      </c>
    </row>
    <row r="11665" spans="1:8" x14ac:dyDescent="0.2">
      <c r="A11665">
        <v>3.76504998685048E+17</v>
      </c>
      <c r="B11665" t="s">
        <v>22564</v>
      </c>
      <c r="C11665" t="s">
        <v>22565</v>
      </c>
      <c r="D11665" s="1">
        <v>41525.110659722224</v>
      </c>
      <c r="E11665">
        <v>17</v>
      </c>
      <c r="F11665">
        <v>14</v>
      </c>
      <c r="G11665" t="s">
        <v>215</v>
      </c>
    </row>
    <row r="11666" spans="1:8" x14ac:dyDescent="0.2">
      <c r="A11666">
        <v>3.7650582683779398E+17</v>
      </c>
      <c r="B11666" t="s">
        <v>22566</v>
      </c>
      <c r="C11666" t="s">
        <v>22567</v>
      </c>
      <c r="D11666" s="1">
        <v>41525.112939814811</v>
      </c>
      <c r="E11666">
        <v>29</v>
      </c>
      <c r="F11666">
        <v>25</v>
      </c>
      <c r="G11666" t="s">
        <v>215</v>
      </c>
    </row>
    <row r="11667" spans="1:8" x14ac:dyDescent="0.2">
      <c r="A11667">
        <v>3.7654144892325402E+17</v>
      </c>
      <c r="B11667" t="s">
        <v>22568</v>
      </c>
      <c r="C11667" t="s">
        <v>22569</v>
      </c>
      <c r="D11667" s="1">
        <v>41525.211238425924</v>
      </c>
      <c r="E11667">
        <v>7</v>
      </c>
      <c r="F11667">
        <v>4</v>
      </c>
      <c r="G11667" t="s">
        <v>215</v>
      </c>
    </row>
    <row r="11668" spans="1:8" x14ac:dyDescent="0.2">
      <c r="A11668">
        <v>3.7654194214823501E+17</v>
      </c>
      <c r="B11668" t="s">
        <v>22570</v>
      </c>
      <c r="C11668" t="s">
        <v>22571</v>
      </c>
      <c r="D11668" s="1">
        <v>41525.212604166663</v>
      </c>
      <c r="E11668">
        <v>31</v>
      </c>
      <c r="F11668">
        <v>38</v>
      </c>
      <c r="G11668" t="s">
        <v>215</v>
      </c>
    </row>
    <row r="11669" spans="1:8" x14ac:dyDescent="0.2">
      <c r="A11669">
        <v>3.7654227122915302E+17</v>
      </c>
      <c r="B11669" t="s">
        <v>22572</v>
      </c>
      <c r="C11669" t="s">
        <v>22573</v>
      </c>
      <c r="D11669" s="1">
        <v>41525.213506944441</v>
      </c>
      <c r="E11669">
        <v>17</v>
      </c>
      <c r="F11669">
        <v>16</v>
      </c>
      <c r="G11669" t="s">
        <v>215</v>
      </c>
    </row>
    <row r="11670" spans="1:8" x14ac:dyDescent="0.2">
      <c r="A11670">
        <v>3.7654446895216998E+17</v>
      </c>
      <c r="B11670" t="s">
        <v>22574</v>
      </c>
      <c r="C11670" t="s">
        <v>22575</v>
      </c>
      <c r="D11670" s="1">
        <v>41525.219571759262</v>
      </c>
      <c r="E11670">
        <v>198</v>
      </c>
      <c r="F11670">
        <v>137</v>
      </c>
    </row>
    <row r="11671" spans="1:8" x14ac:dyDescent="0.2">
      <c r="A11671">
        <v>3.7654472169253197E+17</v>
      </c>
      <c r="B11671" t="s">
        <v>22576</v>
      </c>
      <c r="C11671" t="s">
        <v>22577</v>
      </c>
      <c r="D11671" s="1">
        <v>41525.220277777778</v>
      </c>
      <c r="E11671">
        <v>10</v>
      </c>
      <c r="F11671">
        <v>16</v>
      </c>
      <c r="G11671" t="s">
        <v>22578</v>
      </c>
      <c r="H11671" t="s">
        <v>22579</v>
      </c>
    </row>
    <row r="11672" spans="1:8" x14ac:dyDescent="0.2">
      <c r="A11672">
        <v>3.7654582819187002E+17</v>
      </c>
      <c r="B11672" t="s">
        <v>22580</v>
      </c>
      <c r="C11672" t="e">
        <f>_xlfn.SINGLE( FidanizzBig You need both), Thanks.</f>
        <v>#NAME?</v>
      </c>
      <c r="D11672" s="1">
        <v>41525.223321759258</v>
      </c>
      <c r="E11672">
        <v>3</v>
      </c>
      <c r="F11672">
        <v>1</v>
      </c>
      <c r="G11672" t="s">
        <v>89</v>
      </c>
    </row>
    <row r="11673" spans="1:8" x14ac:dyDescent="0.2">
      <c r="A11673">
        <v>3.7654599421083597E+17</v>
      </c>
      <c r="B11673" t="s">
        <v>22581</v>
      </c>
      <c r="C11673" t="s">
        <v>22582</v>
      </c>
      <c r="D11673" s="1">
        <v>41525.22378472222</v>
      </c>
      <c r="E11673">
        <v>11</v>
      </c>
      <c r="F11673">
        <v>13</v>
      </c>
      <c r="G11673" t="s">
        <v>215</v>
      </c>
    </row>
    <row r="11674" spans="1:8" x14ac:dyDescent="0.2">
      <c r="A11674">
        <v>3.7655672960322298E+17</v>
      </c>
      <c r="B11674" t="s">
        <v>22583</v>
      </c>
      <c r="C11674" t="s">
        <v>22584</v>
      </c>
      <c r="D11674" s="1">
        <v>41525.25341435185</v>
      </c>
      <c r="E11674">
        <v>684</v>
      </c>
      <c r="F11674">
        <v>370</v>
      </c>
      <c r="G11674" t="s">
        <v>89</v>
      </c>
    </row>
    <row r="11675" spans="1:8" x14ac:dyDescent="0.2">
      <c r="A11675">
        <v>3.7666719043265702E+17</v>
      </c>
      <c r="B11675" t="s">
        <v>22585</v>
      </c>
      <c r="C11675" t="s">
        <v>22586</v>
      </c>
      <c r="D11675" s="1">
        <v>41525.558217592596</v>
      </c>
      <c r="E11675">
        <v>26</v>
      </c>
      <c r="F11675">
        <v>45</v>
      </c>
      <c r="G11675" t="s">
        <v>576</v>
      </c>
    </row>
    <row r="11676" spans="1:8" x14ac:dyDescent="0.2">
      <c r="A11676">
        <v>3.76756221597872E+17</v>
      </c>
      <c r="B11676" t="s">
        <v>22587</v>
      </c>
      <c r="C11676" t="s">
        <v>22588</v>
      </c>
      <c r="D11676" s="1">
        <v>41525.803900462961</v>
      </c>
      <c r="E11676">
        <v>29</v>
      </c>
      <c r="F11676">
        <v>38</v>
      </c>
      <c r="G11676" t="s">
        <v>89</v>
      </c>
    </row>
    <row r="11677" spans="1:8" x14ac:dyDescent="0.2">
      <c r="A11677">
        <v>3.7677777282138899E+17</v>
      </c>
      <c r="B11677" t="s">
        <v>22589</v>
      </c>
      <c r="C11677" t="s">
        <v>22590</v>
      </c>
      <c r="D11677" s="1">
        <v>41525.863368055558</v>
      </c>
      <c r="E11677">
        <v>5</v>
      </c>
      <c r="F11677">
        <v>4</v>
      </c>
      <c r="G11677" t="s">
        <v>576</v>
      </c>
    </row>
    <row r="11678" spans="1:8" x14ac:dyDescent="0.2">
      <c r="A11678">
        <v>3.7677820201193402E+17</v>
      </c>
      <c r="B11678" t="s">
        <v>22591</v>
      </c>
      <c r="C11678" t="s">
        <v>22592</v>
      </c>
      <c r="D11678" s="1">
        <v>41525.864560185182</v>
      </c>
      <c r="E11678">
        <v>13</v>
      </c>
      <c r="F11678">
        <v>9</v>
      </c>
      <c r="G11678" t="s">
        <v>576</v>
      </c>
    </row>
    <row r="11679" spans="1:8" x14ac:dyDescent="0.2">
      <c r="A11679">
        <v>3.7683349058488301E+17</v>
      </c>
      <c r="B11679" t="s">
        <v>22593</v>
      </c>
      <c r="C11679" t="s">
        <v>22594</v>
      </c>
      <c r="D11679" s="1">
        <v>41526.017129629632</v>
      </c>
      <c r="E11679">
        <v>11</v>
      </c>
      <c r="F11679">
        <v>11</v>
      </c>
      <c r="G11679" t="s">
        <v>215</v>
      </c>
    </row>
    <row r="11680" spans="1:8" x14ac:dyDescent="0.2">
      <c r="A11680">
        <v>3.7683486726449498E+17</v>
      </c>
      <c r="B11680" t="s">
        <v>22595</v>
      </c>
      <c r="C11680" t="s">
        <v>22596</v>
      </c>
      <c r="D11680" s="1">
        <v>41526.020925925928</v>
      </c>
      <c r="E11680">
        <v>5</v>
      </c>
      <c r="F11680">
        <v>9</v>
      </c>
      <c r="G11680" t="s">
        <v>576</v>
      </c>
      <c r="H11680" t="s">
        <v>616</v>
      </c>
    </row>
    <row r="11681" spans="1:7" x14ac:dyDescent="0.2">
      <c r="A11681">
        <v>3.7683672068129498E+17</v>
      </c>
      <c r="B11681" t="s">
        <v>22597</v>
      </c>
      <c r="C11681" t="s">
        <v>22598</v>
      </c>
      <c r="D11681" s="1">
        <v>41526.026041666664</v>
      </c>
      <c r="E11681">
        <v>22</v>
      </c>
      <c r="F11681">
        <v>5</v>
      </c>
      <c r="G11681" t="s">
        <v>22599</v>
      </c>
    </row>
    <row r="11682" spans="1:7" x14ac:dyDescent="0.2">
      <c r="A11682">
        <v>3.7685878527046797E+17</v>
      </c>
      <c r="B11682" t="s">
        <v>22600</v>
      </c>
      <c r="C11682" t="s">
        <v>22601</v>
      </c>
      <c r="D11682" s="1">
        <v>41526.086921296293</v>
      </c>
      <c r="E11682">
        <v>6</v>
      </c>
      <c r="F11682">
        <v>11</v>
      </c>
      <c r="G11682" t="s">
        <v>215</v>
      </c>
    </row>
    <row r="11683" spans="1:7" x14ac:dyDescent="0.2">
      <c r="A11683">
        <v>3.7686062260214099E+17</v>
      </c>
      <c r="B11683" t="s">
        <v>22602</v>
      </c>
      <c r="C11683" t="s">
        <v>22603</v>
      </c>
      <c r="D11683" s="1">
        <v>41526.091990740744</v>
      </c>
      <c r="E11683">
        <v>11</v>
      </c>
      <c r="F11683">
        <v>18</v>
      </c>
      <c r="G11683" t="s">
        <v>22604</v>
      </c>
    </row>
    <row r="11684" spans="1:7" x14ac:dyDescent="0.2">
      <c r="A11684">
        <v>3.7686997717512102E+17</v>
      </c>
      <c r="B11684" t="s">
        <v>22605</v>
      </c>
      <c r="C11684" t="s">
        <v>22606</v>
      </c>
      <c r="D11684" s="1">
        <v>41526.117812500001</v>
      </c>
      <c r="E11684">
        <v>4</v>
      </c>
      <c r="F11684">
        <v>4</v>
      </c>
      <c r="G11684" t="s">
        <v>576</v>
      </c>
    </row>
    <row r="11685" spans="1:7" x14ac:dyDescent="0.2">
      <c r="A11685">
        <v>3.7687168124112E+17</v>
      </c>
      <c r="B11685" t="s">
        <v>22607</v>
      </c>
      <c r="C11685" t="s">
        <v>22608</v>
      </c>
      <c r="D11685" s="1">
        <v>41526.122511574074</v>
      </c>
      <c r="E11685">
        <v>5</v>
      </c>
      <c r="F11685">
        <v>7</v>
      </c>
      <c r="G11685" t="s">
        <v>576</v>
      </c>
    </row>
    <row r="11686" spans="1:7" x14ac:dyDescent="0.2">
      <c r="A11686">
        <v>3.7687261734267597E+17</v>
      </c>
      <c r="B11686" t="s">
        <v>22609</v>
      </c>
      <c r="C11686" t="s">
        <v>22610</v>
      </c>
      <c r="D11686" s="1">
        <v>41526.125092592592</v>
      </c>
      <c r="E11686">
        <v>8</v>
      </c>
      <c r="F11686">
        <v>9</v>
      </c>
      <c r="G11686" t="s">
        <v>215</v>
      </c>
    </row>
    <row r="11687" spans="1:7" x14ac:dyDescent="0.2">
      <c r="A11687">
        <v>3.7689534495485101E+17</v>
      </c>
      <c r="B11687" t="s">
        <v>22611</v>
      </c>
      <c r="C11687" t="s">
        <v>22612</v>
      </c>
      <c r="D11687" s="1">
        <v>41526.1878125</v>
      </c>
      <c r="E11687">
        <v>9</v>
      </c>
      <c r="F11687">
        <v>6</v>
      </c>
      <c r="G11687" t="s">
        <v>215</v>
      </c>
    </row>
    <row r="11688" spans="1:7" x14ac:dyDescent="0.2">
      <c r="A11688">
        <v>3.7689652238825402E+17</v>
      </c>
      <c r="B11688" t="s">
        <v>22613</v>
      </c>
      <c r="C11688" t="s">
        <v>22614</v>
      </c>
      <c r="D11688" s="1">
        <v>41526.191053240742</v>
      </c>
      <c r="E11688">
        <v>5099</v>
      </c>
      <c r="F11688">
        <v>3645</v>
      </c>
    </row>
    <row r="11689" spans="1:7" x14ac:dyDescent="0.2">
      <c r="A11689">
        <v>3.7689751373717901E+17</v>
      </c>
      <c r="B11689" t="s">
        <v>22615</v>
      </c>
      <c r="C11689" t="s">
        <v>22616</v>
      </c>
      <c r="D11689" s="1">
        <v>41526.193796296298</v>
      </c>
      <c r="E11689">
        <v>644</v>
      </c>
      <c r="F11689">
        <v>854</v>
      </c>
    </row>
    <row r="11690" spans="1:7" x14ac:dyDescent="0.2">
      <c r="A11690">
        <v>3.7689789497004E+17</v>
      </c>
      <c r="B11690" t="s">
        <v>22617</v>
      </c>
      <c r="C11690" t="s">
        <v>22618</v>
      </c>
      <c r="D11690" s="1">
        <v>41526.194849537038</v>
      </c>
      <c r="E11690">
        <v>380</v>
      </c>
      <c r="F11690">
        <v>278</v>
      </c>
    </row>
    <row r="11691" spans="1:7" x14ac:dyDescent="0.2">
      <c r="A11691">
        <v>3.76898293311488E+17</v>
      </c>
      <c r="B11691" t="s">
        <v>22619</v>
      </c>
      <c r="C11691" t="s">
        <v>22620</v>
      </c>
      <c r="D11691" s="1">
        <v>41526.195949074077</v>
      </c>
      <c r="E11691">
        <v>12</v>
      </c>
      <c r="F11691">
        <v>7</v>
      </c>
      <c r="G11691" t="s">
        <v>215</v>
      </c>
    </row>
    <row r="11692" spans="1:7" x14ac:dyDescent="0.2">
      <c r="A11692">
        <v>3.7689918883734701E+17</v>
      </c>
      <c r="B11692" t="s">
        <v>22621</v>
      </c>
      <c r="C11692" t="s">
        <v>22622</v>
      </c>
      <c r="D11692" s="1">
        <v>41526.198414351849</v>
      </c>
      <c r="E11692">
        <v>67</v>
      </c>
      <c r="F11692">
        <v>49</v>
      </c>
    </row>
    <row r="11693" spans="1:7" x14ac:dyDescent="0.2">
      <c r="A11693">
        <v>3.7690216586204301E+17</v>
      </c>
      <c r="B11693" t="s">
        <v>22623</v>
      </c>
      <c r="C11693" t="s">
        <v>22624</v>
      </c>
      <c r="D11693" s="1">
        <v>41526.206631944442</v>
      </c>
      <c r="E11693">
        <v>67</v>
      </c>
      <c r="F11693">
        <v>55</v>
      </c>
      <c r="G11693" t="s">
        <v>215</v>
      </c>
    </row>
    <row r="11694" spans="1:7" x14ac:dyDescent="0.2">
      <c r="A11694">
        <v>3.7690459369295002E+17</v>
      </c>
      <c r="B11694" t="s">
        <v>22625</v>
      </c>
      <c r="C11694" t="s">
        <v>22626</v>
      </c>
      <c r="D11694" s="1">
        <v>41526.213333333333</v>
      </c>
      <c r="E11694">
        <v>45</v>
      </c>
      <c r="F11694">
        <v>27</v>
      </c>
      <c r="G11694" t="s">
        <v>215</v>
      </c>
    </row>
    <row r="11695" spans="1:7" x14ac:dyDescent="0.2">
      <c r="A11695">
        <v>3.7696011295680499E+17</v>
      </c>
      <c r="B11695" t="s">
        <v>22627</v>
      </c>
      <c r="C11695" t="s">
        <v>22628</v>
      </c>
      <c r="D11695" s="1">
        <v>41526.366539351853</v>
      </c>
      <c r="E11695">
        <v>27</v>
      </c>
      <c r="F11695">
        <v>13</v>
      </c>
      <c r="G11695" t="s">
        <v>215</v>
      </c>
    </row>
    <row r="11696" spans="1:7" x14ac:dyDescent="0.2">
      <c r="A11696">
        <v>3.7696176556712301E+17</v>
      </c>
      <c r="B11696" t="s">
        <v>22629</v>
      </c>
      <c r="C11696" t="s">
        <v>22630</v>
      </c>
      <c r="D11696" s="1">
        <v>41526.371099537035</v>
      </c>
      <c r="E11696">
        <v>16</v>
      </c>
      <c r="F11696">
        <v>11</v>
      </c>
      <c r="G11696" t="s">
        <v>576</v>
      </c>
    </row>
    <row r="11697" spans="1:8" x14ac:dyDescent="0.2">
      <c r="A11697">
        <v>3.7701341108085101E+17</v>
      </c>
      <c r="B11697" t="s">
        <v>22631</v>
      </c>
      <c r="C11697" t="s">
        <v>22632</v>
      </c>
      <c r="D11697" s="1">
        <v>41526.513611111113</v>
      </c>
      <c r="E11697">
        <v>24</v>
      </c>
      <c r="F11697">
        <v>32</v>
      </c>
    </row>
    <row r="11698" spans="1:8" x14ac:dyDescent="0.2">
      <c r="A11698">
        <v>3.7703731438996602E+17</v>
      </c>
      <c r="B11698" t="s">
        <v>22633</v>
      </c>
      <c r="C11698" t="s">
        <v>22634</v>
      </c>
      <c r="D11698" s="1">
        <v>41526.579571759263</v>
      </c>
      <c r="E11698">
        <v>220</v>
      </c>
      <c r="F11698">
        <v>98</v>
      </c>
    </row>
    <row r="11699" spans="1:8" x14ac:dyDescent="0.2">
      <c r="A11699">
        <v>3.7703861840749299E+17</v>
      </c>
      <c r="B11699" t="s">
        <v>22635</v>
      </c>
      <c r="C11699" t="s">
        <v>22636</v>
      </c>
      <c r="D11699" s="1">
        <v>41526.583171296297</v>
      </c>
      <c r="E11699">
        <v>9312</v>
      </c>
      <c r="F11699">
        <v>8521</v>
      </c>
    </row>
    <row r="11700" spans="1:8" x14ac:dyDescent="0.2">
      <c r="A11700">
        <v>3.7710557565120102E+17</v>
      </c>
      <c r="B11700" t="s">
        <v>22637</v>
      </c>
      <c r="C11700" t="s">
        <v>22638</v>
      </c>
      <c r="D11700" s="1">
        <v>41526.767939814818</v>
      </c>
      <c r="E11700">
        <v>16</v>
      </c>
      <c r="F11700">
        <v>14</v>
      </c>
      <c r="G11700" t="s">
        <v>576</v>
      </c>
      <c r="H11700" t="s">
        <v>390</v>
      </c>
    </row>
    <row r="11701" spans="1:8" x14ac:dyDescent="0.2">
      <c r="A11701">
        <v>3.7715263648025798E+17</v>
      </c>
      <c r="B11701" t="s">
        <v>22639</v>
      </c>
      <c r="C11701" t="s">
        <v>22640</v>
      </c>
      <c r="D11701" s="1">
        <v>41526.897800925923</v>
      </c>
      <c r="E11701">
        <v>19</v>
      </c>
      <c r="F11701">
        <v>5</v>
      </c>
      <c r="G11701" t="s">
        <v>89</v>
      </c>
      <c r="H11701" t="s">
        <v>390</v>
      </c>
    </row>
    <row r="11702" spans="1:8" x14ac:dyDescent="0.2">
      <c r="A11702">
        <v>3.7717061831716E+17</v>
      </c>
      <c r="B11702" t="s">
        <v>22641</v>
      </c>
      <c r="C11702" t="s">
        <v>22642</v>
      </c>
      <c r="D11702" s="1">
        <v>41526.947418981479</v>
      </c>
      <c r="E11702">
        <v>22</v>
      </c>
      <c r="F11702">
        <v>11</v>
      </c>
      <c r="G11702" t="s">
        <v>89</v>
      </c>
    </row>
    <row r="11703" spans="1:8" x14ac:dyDescent="0.2">
      <c r="A11703">
        <v>3.7717215468231802E+17</v>
      </c>
      <c r="B11703" t="s">
        <v>22643</v>
      </c>
      <c r="C11703" t="s">
        <v>22644</v>
      </c>
      <c r="D11703" s="1">
        <v>41526.951655092591</v>
      </c>
      <c r="E11703">
        <v>20</v>
      </c>
      <c r="F11703">
        <v>15</v>
      </c>
      <c r="G11703" t="e">
        <f>TrumpSoHo</f>
        <v>#NAME?</v>
      </c>
    </row>
    <row r="11704" spans="1:8" x14ac:dyDescent="0.2">
      <c r="A11704">
        <v>3.77172515941928E+17</v>
      </c>
      <c r="B11704" t="s">
        <v>22645</v>
      </c>
      <c r="C11704" t="s">
        <v>22646</v>
      </c>
      <c r="D11704" s="1">
        <v>41526.952650462961</v>
      </c>
      <c r="E11704">
        <v>85</v>
      </c>
      <c r="F11704">
        <v>58</v>
      </c>
      <c r="G11704" t="s">
        <v>215</v>
      </c>
    </row>
    <row r="11705" spans="1:8" x14ac:dyDescent="0.2">
      <c r="A11705">
        <v>3.7718051353594598E+17</v>
      </c>
      <c r="B11705" t="s">
        <v>22647</v>
      </c>
      <c r="C11705" t="s">
        <v>22648</v>
      </c>
      <c r="D11705" s="1">
        <v>41526.974722222221</v>
      </c>
      <c r="E11705">
        <v>90</v>
      </c>
      <c r="F11705">
        <v>40</v>
      </c>
    </row>
    <row r="11706" spans="1:8" x14ac:dyDescent="0.2">
      <c r="A11706">
        <v>3.7718065770255898E+17</v>
      </c>
      <c r="B11706" t="s">
        <v>22649</v>
      </c>
      <c r="C11706" t="s">
        <v>22650</v>
      </c>
      <c r="D11706" s="1">
        <v>41526.975127314814</v>
      </c>
      <c r="E11706">
        <v>307</v>
      </c>
      <c r="F11706">
        <v>100</v>
      </c>
    </row>
    <row r="11707" spans="1:8" x14ac:dyDescent="0.2">
      <c r="A11707">
        <v>3.7718144762001798E+17</v>
      </c>
      <c r="B11707" t="s">
        <v>22651</v>
      </c>
      <c r="C11707" t="s">
        <v>22652</v>
      </c>
      <c r="D11707" s="1">
        <v>41526.977303240739</v>
      </c>
      <c r="E11707">
        <v>358</v>
      </c>
      <c r="F11707">
        <v>126</v>
      </c>
    </row>
    <row r="11708" spans="1:8" x14ac:dyDescent="0.2">
      <c r="A11708">
        <v>3.7718426773581798E+17</v>
      </c>
      <c r="B11708" t="s">
        <v>22653</v>
      </c>
      <c r="C11708" t="s">
        <v>22654</v>
      </c>
      <c r="D11708" s="1">
        <v>41526.985081018516</v>
      </c>
      <c r="E11708">
        <v>180</v>
      </c>
      <c r="F11708">
        <v>95</v>
      </c>
    </row>
    <row r="11709" spans="1:8" x14ac:dyDescent="0.2">
      <c r="A11709">
        <v>3.7718580440716403E+17</v>
      </c>
      <c r="B11709" t="s">
        <v>22655</v>
      </c>
      <c r="C11709" t="s">
        <v>22656</v>
      </c>
      <c r="D11709" s="1">
        <v>41526.989328703705</v>
      </c>
      <c r="E11709">
        <v>183</v>
      </c>
      <c r="F11709">
        <v>84</v>
      </c>
    </row>
    <row r="11710" spans="1:8" x14ac:dyDescent="0.2">
      <c r="A11710">
        <v>3.7718790479295603E+17</v>
      </c>
      <c r="B11710" t="s">
        <v>22657</v>
      </c>
      <c r="C11710" t="s">
        <v>22658</v>
      </c>
      <c r="D11710" s="1">
        <v>41526.995115740741</v>
      </c>
      <c r="E11710">
        <v>492</v>
      </c>
      <c r="F11710">
        <v>213</v>
      </c>
    </row>
    <row r="11711" spans="1:8" x14ac:dyDescent="0.2">
      <c r="A11711">
        <v>3.7724619960850803E+17</v>
      </c>
      <c r="B11711" t="s">
        <v>22659</v>
      </c>
      <c r="C11711" t="s">
        <v>22660</v>
      </c>
      <c r="D11711" s="1">
        <v>41527.1559837963</v>
      </c>
      <c r="E11711">
        <v>437</v>
      </c>
      <c r="F11711">
        <v>412</v>
      </c>
      <c r="G11711" t="s">
        <v>89</v>
      </c>
    </row>
    <row r="11712" spans="1:8" x14ac:dyDescent="0.2">
      <c r="A11712">
        <v>3.7724831317703802E+17</v>
      </c>
      <c r="B11712" t="s">
        <v>22661</v>
      </c>
      <c r="C11712" t="s">
        <v>22662</v>
      </c>
      <c r="D11712" s="1">
        <v>41527.161817129629</v>
      </c>
      <c r="E11712">
        <v>40</v>
      </c>
      <c r="F11712">
        <v>43</v>
      </c>
      <c r="G11712" t="s">
        <v>89</v>
      </c>
    </row>
    <row r="11713" spans="1:7" x14ac:dyDescent="0.2">
      <c r="A11713">
        <v>3.77248868117E+17</v>
      </c>
      <c r="B11713" t="s">
        <v>22663</v>
      </c>
      <c r="C11713" t="s">
        <v>22664</v>
      </c>
      <c r="D11713" s="1">
        <v>41527.163344907407</v>
      </c>
      <c r="E11713">
        <v>10</v>
      </c>
      <c r="F11713">
        <v>15</v>
      </c>
      <c r="G11713" t="s">
        <v>22665</v>
      </c>
    </row>
    <row r="11714" spans="1:7" x14ac:dyDescent="0.2">
      <c r="A11714">
        <v>3.7725082308629702E+17</v>
      </c>
      <c r="B11714" t="s">
        <v>22666</v>
      </c>
      <c r="C11714" t="s">
        <v>22667</v>
      </c>
      <c r="D11714" s="1">
        <v>41527.168738425928</v>
      </c>
      <c r="E11714">
        <v>38</v>
      </c>
      <c r="F11714">
        <v>20</v>
      </c>
    </row>
    <row r="11715" spans="1:7" x14ac:dyDescent="0.2">
      <c r="A11715">
        <v>3.7725121610095002E+17</v>
      </c>
      <c r="B11715" t="s">
        <v>22668</v>
      </c>
      <c r="C11715" t="s">
        <v>22669</v>
      </c>
      <c r="D11715" s="1">
        <v>41527.16982638889</v>
      </c>
      <c r="E11715">
        <v>46</v>
      </c>
      <c r="F11715">
        <v>40</v>
      </c>
      <c r="G11715" t="s">
        <v>215</v>
      </c>
    </row>
    <row r="11716" spans="1:7" x14ac:dyDescent="0.2">
      <c r="A11716">
        <v>3.7725275380831002E+17</v>
      </c>
      <c r="B11716" t="s">
        <v>22670</v>
      </c>
      <c r="C11716" t="e">
        <f xml:space="preserve"> Toure why does a network allow a Stupid racist like Toure to stay on the air when his ratings are so [9]!Can There be only one reason</f>
        <v>#NAME?</v>
      </c>
      <c r="D11716" s="1">
        <v>41527.174074074072</v>
      </c>
      <c r="E11716">
        <v>146</v>
      </c>
      <c r="F11716">
        <v>84</v>
      </c>
      <c r="G11716" t="s">
        <v>89</v>
      </c>
    </row>
    <row r="11717" spans="1:7" x14ac:dyDescent="0.2">
      <c r="A11717">
        <v>3.7725486042265101E+17</v>
      </c>
      <c r="B11717" t="s">
        <v>22671</v>
      </c>
      <c r="C11717" t="s">
        <v>22672</v>
      </c>
      <c r="D11717" s="1">
        <v>41527.179884259262</v>
      </c>
      <c r="E11717">
        <v>10</v>
      </c>
      <c r="F11717">
        <v>8</v>
      </c>
      <c r="G11717" t="s">
        <v>576</v>
      </c>
    </row>
    <row r="11718" spans="1:7" x14ac:dyDescent="0.2">
      <c r="A11718">
        <v>3.7725544220618298E+17</v>
      </c>
      <c r="B11718" t="s">
        <v>22673</v>
      </c>
      <c r="C11718" t="s">
        <v>22674</v>
      </c>
      <c r="D11718" s="1">
        <v>41527.181493055556</v>
      </c>
      <c r="E11718">
        <v>10</v>
      </c>
      <c r="F11718">
        <v>16</v>
      </c>
      <c r="G11718" t="s">
        <v>576</v>
      </c>
    </row>
    <row r="11719" spans="1:7" x14ac:dyDescent="0.2">
      <c r="A11719">
        <v>3.7725663581702099E+17</v>
      </c>
      <c r="B11719" t="s">
        <v>22675</v>
      </c>
      <c r="C11719" t="s">
        <v>22676</v>
      </c>
      <c r="D11719" s="1">
        <v>41527.18478009259</v>
      </c>
      <c r="E11719">
        <v>1</v>
      </c>
      <c r="F11719">
        <v>2</v>
      </c>
      <c r="G11719" t="s">
        <v>89</v>
      </c>
    </row>
    <row r="11720" spans="1:7" x14ac:dyDescent="0.2">
      <c r="A11720">
        <v>3.7725817203956902E+17</v>
      </c>
      <c r="B11720" t="s">
        <v>22677</v>
      </c>
      <c r="C11720" t="s">
        <v>22678</v>
      </c>
      <c r="D11720" s="1">
        <v>41527.189016203702</v>
      </c>
      <c r="E11720">
        <v>301</v>
      </c>
      <c r="F11720">
        <v>210</v>
      </c>
    </row>
    <row r="11721" spans="1:7" x14ac:dyDescent="0.2">
      <c r="A11721">
        <v>3.7734435073452E+17</v>
      </c>
      <c r="B11721" t="s">
        <v>22679</v>
      </c>
      <c r="C11721" t="s">
        <v>22680</v>
      </c>
      <c r="D11721" s="1">
        <v>41527.426828703705</v>
      </c>
      <c r="E11721">
        <v>15</v>
      </c>
      <c r="F11721">
        <v>8</v>
      </c>
      <c r="G11721" t="s">
        <v>215</v>
      </c>
    </row>
    <row r="11722" spans="1:7" x14ac:dyDescent="0.2">
      <c r="A11722">
        <v>3.7734551110552301E+17</v>
      </c>
      <c r="B11722" t="s">
        <v>22681</v>
      </c>
      <c r="C11722" t="s">
        <v>22682</v>
      </c>
      <c r="D11722" s="1">
        <v>41527.430034722223</v>
      </c>
      <c r="E11722">
        <v>6</v>
      </c>
      <c r="F11722">
        <v>3</v>
      </c>
      <c r="G11722" t="s">
        <v>546</v>
      </c>
    </row>
    <row r="11723" spans="1:7" x14ac:dyDescent="0.2">
      <c r="A11723">
        <v>3.7734567899091699E+17</v>
      </c>
      <c r="B11723" t="s">
        <v>22683</v>
      </c>
      <c r="C11723" t="s">
        <v>22684</v>
      </c>
      <c r="D11723" s="1">
        <v>41527.430497685185</v>
      </c>
      <c r="E11723">
        <v>19</v>
      </c>
      <c r="F11723">
        <v>8</v>
      </c>
      <c r="G11723" t="s">
        <v>215</v>
      </c>
    </row>
    <row r="11724" spans="1:7" x14ac:dyDescent="0.2">
      <c r="A11724">
        <v>3.7734611128525197E+17</v>
      </c>
      <c r="B11724" t="s">
        <v>22685</v>
      </c>
      <c r="C11724" t="s">
        <v>22686</v>
      </c>
      <c r="D11724" s="1">
        <v>41527.431689814817</v>
      </c>
      <c r="E11724">
        <v>29</v>
      </c>
      <c r="F11724">
        <v>28</v>
      </c>
      <c r="G11724" t="s">
        <v>576</v>
      </c>
    </row>
    <row r="11725" spans="1:7" x14ac:dyDescent="0.2">
      <c r="A11725">
        <v>3.7735771970942099E+17</v>
      </c>
      <c r="B11725" t="s">
        <v>22687</v>
      </c>
      <c r="C11725" t="s">
        <v>22688</v>
      </c>
      <c r="D11725" s="1">
        <v>41527.463726851849</v>
      </c>
      <c r="E11725">
        <v>69</v>
      </c>
      <c r="F11725">
        <v>81</v>
      </c>
    </row>
    <row r="11726" spans="1:7" x14ac:dyDescent="0.2">
      <c r="A11726">
        <v>3.7736014067846701E+17</v>
      </c>
      <c r="B11726" t="s">
        <v>22689</v>
      </c>
      <c r="C11726" t="e">
        <f>_xlfn.SINGLE( ArsenioHall Arsenio), may Your run be long, successful and important-just be yourself and You will be a [10]!Good luck.</f>
        <v>#NAME?</v>
      </c>
      <c r="D11726" s="1">
        <v>41527.470405092594</v>
      </c>
      <c r="E11726">
        <v>59</v>
      </c>
      <c r="F11726">
        <v>46</v>
      </c>
      <c r="G11726" t="s">
        <v>89</v>
      </c>
    </row>
    <row r="11727" spans="1:7" x14ac:dyDescent="0.2">
      <c r="A11727">
        <v>3.7737023865409901E+17</v>
      </c>
      <c r="B11727" t="s">
        <v>22690</v>
      </c>
      <c r="C11727" t="s">
        <v>22691</v>
      </c>
      <c r="D11727" s="1">
        <v>41527.498263888891</v>
      </c>
      <c r="E11727">
        <v>32</v>
      </c>
      <c r="F11727">
        <v>38</v>
      </c>
      <c r="G11727" t="s">
        <v>215</v>
      </c>
    </row>
    <row r="11728" spans="1:7" x14ac:dyDescent="0.2">
      <c r="A11728">
        <v>3.7737145614311802E+17</v>
      </c>
      <c r="B11728" t="s">
        <v>22692</v>
      </c>
      <c r="C11728" t="s">
        <v>22693</v>
      </c>
      <c r="D11728" s="1">
        <v>41527.501631944448</v>
      </c>
      <c r="E11728">
        <v>41</v>
      </c>
      <c r="F11728">
        <v>45</v>
      </c>
      <c r="G11728" t="s">
        <v>215</v>
      </c>
    </row>
    <row r="11729" spans="1:8" x14ac:dyDescent="0.2">
      <c r="A11729">
        <v>3.7737176817835597E+17</v>
      </c>
      <c r="B11729" t="s">
        <v>22694</v>
      </c>
      <c r="C11729" t="s">
        <v>22695</v>
      </c>
      <c r="D11729" s="1">
        <v>41527.502488425926</v>
      </c>
      <c r="E11729">
        <v>8</v>
      </c>
      <c r="F11729">
        <v>4</v>
      </c>
      <c r="G11729" t="s">
        <v>215</v>
      </c>
    </row>
    <row r="11730" spans="1:8" x14ac:dyDescent="0.2">
      <c r="A11730">
        <v>3.77371883936968E+17</v>
      </c>
      <c r="B11730" t="s">
        <v>22696</v>
      </c>
      <c r="C11730" t="s">
        <v>22697</v>
      </c>
      <c r="D11730" s="1">
        <v>41527.502812500003</v>
      </c>
      <c r="E11730">
        <v>12</v>
      </c>
      <c r="F11730">
        <v>13</v>
      </c>
      <c r="G11730" t="s">
        <v>215</v>
      </c>
      <c r="H11730" t="s">
        <v>390</v>
      </c>
    </row>
    <row r="11731" spans="1:8" x14ac:dyDescent="0.2">
      <c r="A11731">
        <v>3.7737222603279098E+17</v>
      </c>
      <c r="B11731" t="s">
        <v>22698</v>
      </c>
      <c r="C11731" t="s">
        <v>22699</v>
      </c>
      <c r="D11731" s="1">
        <v>41527.503750000003</v>
      </c>
      <c r="E11731">
        <v>10</v>
      </c>
      <c r="F11731">
        <v>15</v>
      </c>
      <c r="G11731" t="s">
        <v>215</v>
      </c>
    </row>
    <row r="11732" spans="1:8" x14ac:dyDescent="0.2">
      <c r="A11732">
        <v>3.77373836947496E+17</v>
      </c>
      <c r="B11732" t="s">
        <v>22700</v>
      </c>
      <c r="C11732" t="s">
        <v>22701</v>
      </c>
      <c r="D11732" s="1">
        <v>41527.508194444446</v>
      </c>
      <c r="E11732">
        <v>142</v>
      </c>
      <c r="F11732">
        <v>78</v>
      </c>
    </row>
    <row r="11733" spans="1:8" x14ac:dyDescent="0.2">
      <c r="A11733">
        <v>3.7737399907411501E+17</v>
      </c>
      <c r="B11733" t="s">
        <v>22702</v>
      </c>
      <c r="C11733" t="s">
        <v>22703</v>
      </c>
      <c r="D11733" s="1">
        <v>41527.508645833332</v>
      </c>
      <c r="E11733">
        <v>39</v>
      </c>
      <c r="F11733">
        <v>30</v>
      </c>
      <c r="G11733" t="s">
        <v>215</v>
      </c>
    </row>
    <row r="11734" spans="1:8" x14ac:dyDescent="0.2">
      <c r="A11734">
        <v>3.77374613065728E+17</v>
      </c>
      <c r="B11734" t="s">
        <v>22704</v>
      </c>
      <c r="C11734" t="s">
        <v>22705</v>
      </c>
      <c r="D11734" s="1">
        <v>41527.510335648149</v>
      </c>
      <c r="E11734">
        <v>7</v>
      </c>
      <c r="F11734">
        <v>7</v>
      </c>
      <c r="G11734" t="s">
        <v>215</v>
      </c>
    </row>
    <row r="11735" spans="1:8" x14ac:dyDescent="0.2">
      <c r="A11735">
        <v>3.7737472405957798E+17</v>
      </c>
      <c r="B11735" t="s">
        <v>22706</v>
      </c>
      <c r="C11735" t="s">
        <v>22707</v>
      </c>
      <c r="D11735" s="1">
        <v>41527.510648148149</v>
      </c>
      <c r="E11735">
        <v>16</v>
      </c>
      <c r="F11735">
        <v>10</v>
      </c>
      <c r="G11735" t="s">
        <v>22708</v>
      </c>
      <c r="H11735" t="s">
        <v>390</v>
      </c>
    </row>
    <row r="11736" spans="1:8" x14ac:dyDescent="0.2">
      <c r="A11736">
        <v>3.7740821523307302E+17</v>
      </c>
      <c r="B11736" t="s">
        <v>22709</v>
      </c>
      <c r="C11736" t="s">
        <v>22710</v>
      </c>
      <c r="D11736" s="1">
        <v>41527.603067129632</v>
      </c>
      <c r="E11736">
        <v>244</v>
      </c>
      <c r="F11736">
        <v>261</v>
      </c>
      <c r="H11736" t="s">
        <v>390</v>
      </c>
    </row>
    <row r="11737" spans="1:8" x14ac:dyDescent="0.2">
      <c r="A11737">
        <v>3.7740896659652102E+17</v>
      </c>
      <c r="B11737" t="s">
        <v>22711</v>
      </c>
      <c r="C11737" t="s">
        <v>22712</v>
      </c>
      <c r="D11737" s="1">
        <v>41527.605138888888</v>
      </c>
      <c r="E11737">
        <v>19</v>
      </c>
      <c r="F11737">
        <v>21</v>
      </c>
    </row>
    <row r="11738" spans="1:8" x14ac:dyDescent="0.2">
      <c r="A11738">
        <v>3.7741063275021101E+17</v>
      </c>
      <c r="B11738" t="s">
        <v>22713</v>
      </c>
      <c r="C11738" t="s">
        <v>22714</v>
      </c>
      <c r="D11738" s="1">
        <v>41527.609733796293</v>
      </c>
      <c r="E11738">
        <v>26</v>
      </c>
      <c r="F11738">
        <v>38</v>
      </c>
    </row>
    <row r="11739" spans="1:8" x14ac:dyDescent="0.2">
      <c r="A11739">
        <v>3.7744758562962202E+17</v>
      </c>
      <c r="B11739" t="s">
        <v>22715</v>
      </c>
      <c r="C11739" t="s">
        <v>22716</v>
      </c>
      <c r="D11739" s="1">
        <v>41527.711701388886</v>
      </c>
      <c r="E11739">
        <v>16</v>
      </c>
      <c r="F11739">
        <v>14</v>
      </c>
    </row>
    <row r="11740" spans="1:8" x14ac:dyDescent="0.2">
      <c r="A11740">
        <v>3.7747045271499501E+17</v>
      </c>
      <c r="B11740" t="s">
        <v>22717</v>
      </c>
      <c r="C11740" t="s">
        <v>22718</v>
      </c>
      <c r="D11740" s="1">
        <v>41527.77480324074</v>
      </c>
      <c r="E11740">
        <v>30</v>
      </c>
      <c r="F11740">
        <v>26</v>
      </c>
      <c r="G11740" t="s">
        <v>215</v>
      </c>
      <c r="H11740" t="s">
        <v>390</v>
      </c>
    </row>
    <row r="11741" spans="1:8" x14ac:dyDescent="0.2">
      <c r="A11741">
        <v>3.7750872779798099E+17</v>
      </c>
      <c r="B11741" t="s">
        <v>22719</v>
      </c>
      <c r="C11741" t="s">
        <v>22720</v>
      </c>
      <c r="D11741" s="1">
        <v>41527.880428240744</v>
      </c>
      <c r="E11741">
        <v>99</v>
      </c>
      <c r="F11741">
        <v>62</v>
      </c>
      <c r="G11741" t="s">
        <v>89</v>
      </c>
    </row>
    <row r="11742" spans="1:8" x14ac:dyDescent="0.2">
      <c r="A11742">
        <v>3.7751295747254202E+17</v>
      </c>
      <c r="B11742" t="s">
        <v>22721</v>
      </c>
      <c r="C11742" t="s">
        <v>22722</v>
      </c>
      <c r="D11742" s="1">
        <v>41527.892094907409</v>
      </c>
      <c r="E11742">
        <v>136</v>
      </c>
      <c r="F11742">
        <v>157</v>
      </c>
    </row>
    <row r="11743" spans="1:8" x14ac:dyDescent="0.2">
      <c r="A11743">
        <v>3.7751338599621798E+17</v>
      </c>
      <c r="B11743" t="s">
        <v>22723</v>
      </c>
      <c r="C11743" t="s">
        <v>22724</v>
      </c>
      <c r="D11743" s="1">
        <v>41527.893275462964</v>
      </c>
      <c r="E11743">
        <v>205</v>
      </c>
      <c r="F11743">
        <v>120</v>
      </c>
    </row>
    <row r="11744" spans="1:8" x14ac:dyDescent="0.2">
      <c r="A11744">
        <v>3.7751619915365101E+17</v>
      </c>
      <c r="B11744" t="s">
        <v>22725</v>
      </c>
      <c r="C11744" t="s">
        <v>22726</v>
      </c>
      <c r="D11744" s="1">
        <v>41527.901041666664</v>
      </c>
      <c r="E11744">
        <v>11</v>
      </c>
      <c r="F11744">
        <v>5</v>
      </c>
      <c r="G11744" t="s">
        <v>22727</v>
      </c>
    </row>
    <row r="11745" spans="1:7" x14ac:dyDescent="0.2">
      <c r="A11745">
        <v>3.7751659626616397E+17</v>
      </c>
      <c r="B11745" t="s">
        <v>22728</v>
      </c>
      <c r="C11745" t="s">
        <v>22729</v>
      </c>
      <c r="D11745" s="1">
        <v>41527.902141203704</v>
      </c>
      <c r="E11745">
        <v>259</v>
      </c>
      <c r="F11745">
        <v>103</v>
      </c>
    </row>
    <row r="11746" spans="1:7" x14ac:dyDescent="0.2">
      <c r="A11746">
        <v>3.7751873462720499E+17</v>
      </c>
      <c r="B11746" t="s">
        <v>22730</v>
      </c>
      <c r="C11746" t="s">
        <v>22731</v>
      </c>
      <c r="D11746" s="1">
        <v>41527.908032407409</v>
      </c>
      <c r="E11746">
        <v>2</v>
      </c>
      <c r="F11746">
        <v>4</v>
      </c>
      <c r="G11746" t="s">
        <v>215</v>
      </c>
    </row>
    <row r="11747" spans="1:7" x14ac:dyDescent="0.2">
      <c r="A11747">
        <v>3.7751914001506298E+17</v>
      </c>
      <c r="B11747" t="s">
        <v>22732</v>
      </c>
      <c r="C11747" t="s">
        <v>22733</v>
      </c>
      <c r="D11747" s="1">
        <v>41527.909155092595</v>
      </c>
      <c r="E11747">
        <v>2</v>
      </c>
      <c r="F11747">
        <v>2</v>
      </c>
      <c r="G11747" t="s">
        <v>215</v>
      </c>
    </row>
    <row r="11748" spans="1:7" x14ac:dyDescent="0.2">
      <c r="A11748">
        <v>3.7751990233819098E+17</v>
      </c>
      <c r="B11748" t="s">
        <v>22734</v>
      </c>
      <c r="C11748" t="s">
        <v>22735</v>
      </c>
      <c r="D11748" s="1">
        <v>41527.911261574074</v>
      </c>
      <c r="E11748">
        <v>12</v>
      </c>
      <c r="F11748">
        <v>6</v>
      </c>
      <c r="G11748" t="s">
        <v>487</v>
      </c>
    </row>
    <row r="11749" spans="1:7" x14ac:dyDescent="0.2">
      <c r="A11749">
        <v>3.7752035348592198E+17</v>
      </c>
      <c r="B11749" t="s">
        <v>22736</v>
      </c>
      <c r="C11749" t="s">
        <v>22737</v>
      </c>
      <c r="D11749" s="1">
        <v>41527.912499999999</v>
      </c>
      <c r="E11749">
        <v>42</v>
      </c>
      <c r="F11749">
        <v>18</v>
      </c>
      <c r="G11749" t="s">
        <v>487</v>
      </c>
    </row>
    <row r="11750" spans="1:7" x14ac:dyDescent="0.2">
      <c r="A11750">
        <v>3.77520636567896E+17</v>
      </c>
      <c r="B11750" t="s">
        <v>22738</v>
      </c>
      <c r="C11750" t="s">
        <v>22739</v>
      </c>
      <c r="D11750" s="1">
        <v>41527.913287037038</v>
      </c>
      <c r="E11750">
        <v>4</v>
      </c>
      <c r="F11750">
        <v>1</v>
      </c>
      <c r="G11750" t="s">
        <v>89</v>
      </c>
    </row>
    <row r="11751" spans="1:7" x14ac:dyDescent="0.2">
      <c r="A11751">
        <v>3.7752491128089798E+17</v>
      </c>
      <c r="B11751" t="s">
        <v>22740</v>
      </c>
      <c r="C11751" t="s">
        <v>22741</v>
      </c>
      <c r="D11751" s="1">
        <v>41527.925081018519</v>
      </c>
      <c r="E11751">
        <v>38</v>
      </c>
      <c r="F11751">
        <v>25</v>
      </c>
    </row>
    <row r="11752" spans="1:7" x14ac:dyDescent="0.2">
      <c r="A11752">
        <v>3.7752609658701798E+17</v>
      </c>
      <c r="B11752" t="s">
        <v>22742</v>
      </c>
      <c r="C11752" t="s">
        <v>22743</v>
      </c>
      <c r="D11752" s="1">
        <v>41527.928356481483</v>
      </c>
      <c r="E11752">
        <v>6</v>
      </c>
      <c r="F11752">
        <v>5</v>
      </c>
      <c r="G11752" t="s">
        <v>215</v>
      </c>
    </row>
    <row r="11753" spans="1:7" x14ac:dyDescent="0.2">
      <c r="A11753">
        <v>3.7752668336596102E+17</v>
      </c>
      <c r="B11753" t="s">
        <v>22744</v>
      </c>
      <c r="C11753" t="e">
        <f>_xlfn.SINGLE(HouseDealsNow _xlfn.SINGLE( IvankaTrump _xlfn.SINGLE( EricTrump _xlfn.SINGLE( DonaldJTrumpJr Thank you.))))</f>
        <v>#NAME?</v>
      </c>
      <c r="D11753" s="1">
        <v>41527.929976851854</v>
      </c>
      <c r="E11753">
        <v>3</v>
      </c>
      <c r="F11753">
        <v>1</v>
      </c>
      <c r="G11753" t="s">
        <v>22745</v>
      </c>
    </row>
    <row r="11754" spans="1:7" x14ac:dyDescent="0.2">
      <c r="A11754">
        <v>3.7752913024741702E+17</v>
      </c>
      <c r="B11754" t="s">
        <v>22746</v>
      </c>
      <c r="C11754" t="s">
        <v>22747</v>
      </c>
      <c r="D11754" s="1">
        <v>41527.936724537038</v>
      </c>
      <c r="E11754">
        <v>3</v>
      </c>
      <c r="F11754">
        <v>1</v>
      </c>
      <c r="G11754" t="s">
        <v>215</v>
      </c>
    </row>
    <row r="11755" spans="1:7" x14ac:dyDescent="0.2">
      <c r="A11755">
        <v>3.7752954312628998E+17</v>
      </c>
      <c r="B11755" t="s">
        <v>22748</v>
      </c>
      <c r="C11755" t="s">
        <v>22749</v>
      </c>
      <c r="D11755" s="1">
        <v>41527.937858796293</v>
      </c>
      <c r="E11755">
        <v>268</v>
      </c>
      <c r="F11755">
        <v>132</v>
      </c>
    </row>
    <row r="11756" spans="1:7" x14ac:dyDescent="0.2">
      <c r="A11756">
        <v>3.77534133888512E+17</v>
      </c>
      <c r="B11756" t="s">
        <v>22750</v>
      </c>
      <c r="C11756" t="s">
        <v>22751</v>
      </c>
      <c r="D11756" s="1">
        <v>41527.950532407405</v>
      </c>
      <c r="E11756">
        <v>3806</v>
      </c>
      <c r="F11756">
        <v>5827</v>
      </c>
    </row>
    <row r="11757" spans="1:7" x14ac:dyDescent="0.2">
      <c r="A11757">
        <v>3.7753496904992698E+17</v>
      </c>
      <c r="B11757" t="s">
        <v>22752</v>
      </c>
      <c r="C11757" t="e">
        <f>_xlfn.SINGLE( Universifize _xlfn.SINGLE( IvankaTrump _xlfn.SINGLE( EricTrump it will be great))) &amp; produce many jobs.</f>
        <v>#NAME?</v>
      </c>
      <c r="D11757" s="1">
        <v>41527.952835648146</v>
      </c>
      <c r="E11757">
        <v>1</v>
      </c>
      <c r="F11757">
        <v>0</v>
      </c>
      <c r="G11757" t="s">
        <v>576</v>
      </c>
    </row>
    <row r="11758" spans="1:7" x14ac:dyDescent="0.2">
      <c r="A11758">
        <v>3.77535495414112E+17</v>
      </c>
      <c r="B11758" t="s">
        <v>22753</v>
      </c>
      <c r="C11758" t="s">
        <v>22754</v>
      </c>
      <c r="D11758" s="1">
        <v>41527.954293981478</v>
      </c>
      <c r="E11758">
        <v>5</v>
      </c>
      <c r="F11758">
        <v>0</v>
      </c>
      <c r="G11758" t="s">
        <v>215</v>
      </c>
    </row>
    <row r="11759" spans="1:7" x14ac:dyDescent="0.2">
      <c r="A11759">
        <v>3.7756947268684998E+17</v>
      </c>
      <c r="B11759" t="s">
        <v>22755</v>
      </c>
      <c r="C11759" t="s">
        <v>22756</v>
      </c>
      <c r="D11759" s="1">
        <v>41528.048043981478</v>
      </c>
      <c r="E11759">
        <v>325</v>
      </c>
      <c r="F11759">
        <v>128</v>
      </c>
    </row>
    <row r="11760" spans="1:7" x14ac:dyDescent="0.2">
      <c r="A11760">
        <v>3.7757000813589702E+17</v>
      </c>
      <c r="B11760" t="s">
        <v>22757</v>
      </c>
      <c r="C11760" t="s">
        <v>22758</v>
      </c>
      <c r="D11760" s="1">
        <v>41528.049525462964</v>
      </c>
      <c r="E11760">
        <v>18</v>
      </c>
      <c r="F11760">
        <v>8</v>
      </c>
      <c r="G11760" t="s">
        <v>22759</v>
      </c>
    </row>
    <row r="11761" spans="1:8" x14ac:dyDescent="0.2">
      <c r="A11761">
        <v>3.7757366529637101E+17</v>
      </c>
      <c r="B11761" t="s">
        <v>22760</v>
      </c>
      <c r="C11761" t="s">
        <v>22761</v>
      </c>
      <c r="D11761" s="1">
        <v>41528.059618055559</v>
      </c>
      <c r="E11761">
        <v>190</v>
      </c>
      <c r="F11761">
        <v>101</v>
      </c>
    </row>
    <row r="11762" spans="1:8" x14ac:dyDescent="0.2">
      <c r="A11762">
        <v>3.7757401680839398E+17</v>
      </c>
      <c r="B11762" t="s">
        <v>22762</v>
      </c>
      <c r="C11762" t="s">
        <v>22763</v>
      </c>
      <c r="D11762" s="1">
        <v>41528.060590277775</v>
      </c>
      <c r="E11762">
        <v>115</v>
      </c>
      <c r="F11762">
        <v>73</v>
      </c>
    </row>
    <row r="11763" spans="1:8" x14ac:dyDescent="0.2">
      <c r="A11763">
        <v>3.7758656948368102E+17</v>
      </c>
      <c r="B11763" t="s">
        <v>22764</v>
      </c>
      <c r="C11763" t="s">
        <v>22765</v>
      </c>
      <c r="D11763" s="1">
        <v>41528.095231481479</v>
      </c>
      <c r="E11763">
        <v>336</v>
      </c>
      <c r="F11763">
        <v>253</v>
      </c>
      <c r="G11763" t="s">
        <v>22766</v>
      </c>
    </row>
    <row r="11764" spans="1:8" x14ac:dyDescent="0.2">
      <c r="A11764">
        <v>3.7758668077953798E+17</v>
      </c>
      <c r="B11764" t="s">
        <v>22767</v>
      </c>
      <c r="C11764" t="s">
        <v>22768</v>
      </c>
      <c r="D11764" s="1">
        <v>41528.095532407409</v>
      </c>
      <c r="E11764">
        <v>69</v>
      </c>
      <c r="F11764">
        <v>46</v>
      </c>
      <c r="G11764" t="s">
        <v>215</v>
      </c>
    </row>
    <row r="11765" spans="1:8" x14ac:dyDescent="0.2">
      <c r="A11765">
        <v>3.7758711559044301E+17</v>
      </c>
      <c r="B11765" t="s">
        <v>22769</v>
      </c>
      <c r="C11765" t="s">
        <v>22770</v>
      </c>
      <c r="D11765" s="1">
        <v>41528.096736111111</v>
      </c>
      <c r="E11765">
        <v>75</v>
      </c>
      <c r="F11765">
        <v>48</v>
      </c>
      <c r="G11765" t="s">
        <v>215</v>
      </c>
    </row>
    <row r="11766" spans="1:8" x14ac:dyDescent="0.2">
      <c r="A11766">
        <v>3.7758765077104998E+17</v>
      </c>
      <c r="B11766" t="s">
        <v>22771</v>
      </c>
      <c r="C11766" t="s">
        <v>22772</v>
      </c>
      <c r="D11766" s="1">
        <v>41528.09820601852</v>
      </c>
      <c r="E11766">
        <v>18</v>
      </c>
      <c r="F11766">
        <v>12</v>
      </c>
      <c r="G11766" t="s">
        <v>215</v>
      </c>
    </row>
    <row r="11767" spans="1:8" x14ac:dyDescent="0.2">
      <c r="A11767">
        <v>3.7758846826187501E+17</v>
      </c>
      <c r="B11767" t="s">
        <v>22773</v>
      </c>
      <c r="C11767" t="s">
        <v>22774</v>
      </c>
      <c r="D11767" s="1">
        <v>41528.100462962961</v>
      </c>
      <c r="E11767">
        <v>18</v>
      </c>
      <c r="F11767">
        <v>19</v>
      </c>
      <c r="G11767" t="s">
        <v>215</v>
      </c>
    </row>
    <row r="11768" spans="1:8" x14ac:dyDescent="0.2">
      <c r="A11768">
        <v>3.7758902840276499E+17</v>
      </c>
      <c r="B11768" t="s">
        <v>22775</v>
      </c>
      <c r="C11768" t="s">
        <v>22776</v>
      </c>
      <c r="D11768" s="1">
        <v>41528.102013888885</v>
      </c>
      <c r="E11768">
        <v>548</v>
      </c>
      <c r="F11768">
        <v>791</v>
      </c>
      <c r="G11768" t="s">
        <v>576</v>
      </c>
    </row>
    <row r="11769" spans="1:8" x14ac:dyDescent="0.2">
      <c r="A11769">
        <v>3.77589227359584E+17</v>
      </c>
      <c r="B11769" t="s">
        <v>22777</v>
      </c>
      <c r="C11769" t="s">
        <v>22778</v>
      </c>
      <c r="D11769" s="1">
        <v>41528.10255787037</v>
      </c>
      <c r="E11769">
        <v>28</v>
      </c>
      <c r="F11769">
        <v>18</v>
      </c>
      <c r="G11769" t="s">
        <v>215</v>
      </c>
    </row>
    <row r="11770" spans="1:8" x14ac:dyDescent="0.2">
      <c r="A11770">
        <v>3.7758945102924998E+17</v>
      </c>
      <c r="B11770" t="s">
        <v>22779</v>
      </c>
      <c r="C11770" t="s">
        <v>22780</v>
      </c>
      <c r="D11770" s="1">
        <v>41528.103182870371</v>
      </c>
      <c r="E11770">
        <v>13</v>
      </c>
      <c r="F11770">
        <v>41</v>
      </c>
      <c r="G11770" t="s">
        <v>215</v>
      </c>
      <c r="H11770" t="s">
        <v>390</v>
      </c>
    </row>
    <row r="11771" spans="1:8" x14ac:dyDescent="0.2">
      <c r="A11771">
        <v>3.7758961802126502E+17</v>
      </c>
      <c r="B11771" t="s">
        <v>22781</v>
      </c>
      <c r="C11771" t="s">
        <v>22782</v>
      </c>
      <c r="D11771" s="1">
        <v>41528.103634259256</v>
      </c>
      <c r="E11771">
        <v>19</v>
      </c>
      <c r="F11771">
        <v>10</v>
      </c>
      <c r="G11771" t="s">
        <v>576</v>
      </c>
    </row>
    <row r="11772" spans="1:8" x14ac:dyDescent="0.2">
      <c r="A11772">
        <v>3.7759142754467802E+17</v>
      </c>
      <c r="B11772" t="s">
        <v>22783</v>
      </c>
      <c r="C11772" t="s">
        <v>22784</v>
      </c>
      <c r="D11772" s="1">
        <v>41528.108634259261</v>
      </c>
      <c r="E11772">
        <v>28</v>
      </c>
      <c r="F11772">
        <v>42</v>
      </c>
      <c r="G11772" t="s">
        <v>215</v>
      </c>
    </row>
    <row r="11773" spans="1:8" x14ac:dyDescent="0.2">
      <c r="A11773">
        <v>3.7759211139236602E+17</v>
      </c>
      <c r="B11773" t="s">
        <v>22785</v>
      </c>
      <c r="C11773" t="s">
        <v>22786</v>
      </c>
      <c r="D11773" s="1">
        <v>41528.110520833332</v>
      </c>
      <c r="E11773">
        <v>91</v>
      </c>
      <c r="F11773">
        <v>123</v>
      </c>
    </row>
    <row r="11774" spans="1:8" x14ac:dyDescent="0.2">
      <c r="A11774">
        <v>3.7759777553986298E+17</v>
      </c>
      <c r="B11774" t="s">
        <v>22787</v>
      </c>
      <c r="C11774" t="s">
        <v>22788</v>
      </c>
      <c r="D11774" s="1">
        <v>41528.126145833332</v>
      </c>
      <c r="E11774">
        <v>109</v>
      </c>
      <c r="F11774">
        <v>92</v>
      </c>
    </row>
    <row r="11775" spans="1:8" x14ac:dyDescent="0.2">
      <c r="A11775">
        <v>3.7759905976863898E+17</v>
      </c>
      <c r="B11775" t="s">
        <v>22789</v>
      </c>
      <c r="C11775" t="s">
        <v>22790</v>
      </c>
      <c r="D11775" s="1">
        <v>41528.129687499997</v>
      </c>
      <c r="E11775">
        <v>181</v>
      </c>
      <c r="F11775">
        <v>141</v>
      </c>
    </row>
    <row r="11776" spans="1:8" x14ac:dyDescent="0.2">
      <c r="A11776">
        <v>3.7759934975443302E+17</v>
      </c>
      <c r="B11776" t="s">
        <v>22791</v>
      </c>
      <c r="C11776" t="s">
        <v>22792</v>
      </c>
      <c r="D11776" s="1">
        <v>41528.130497685182</v>
      </c>
      <c r="E11776">
        <v>73</v>
      </c>
      <c r="F11776">
        <v>51</v>
      </c>
    </row>
    <row r="11777" spans="1:8" x14ac:dyDescent="0.2">
      <c r="A11777">
        <v>3.7760041609333101E+17</v>
      </c>
      <c r="B11777" t="s">
        <v>22793</v>
      </c>
      <c r="C11777" t="s">
        <v>22794</v>
      </c>
      <c r="D11777" s="1">
        <v>41528.133437500001</v>
      </c>
      <c r="E11777">
        <v>210</v>
      </c>
      <c r="F11777">
        <v>373</v>
      </c>
    </row>
    <row r="11778" spans="1:8" x14ac:dyDescent="0.2">
      <c r="A11778">
        <v>3.7760087028611002E+17</v>
      </c>
      <c r="B11778" t="s">
        <v>22795</v>
      </c>
      <c r="C11778" t="s">
        <v>22796</v>
      </c>
      <c r="D11778" s="1">
        <v>41528.134687500002</v>
      </c>
      <c r="E11778">
        <v>338</v>
      </c>
      <c r="F11778">
        <v>183</v>
      </c>
      <c r="G11778" t="s">
        <v>215</v>
      </c>
      <c r="H11778" t="s">
        <v>390</v>
      </c>
    </row>
    <row r="11779" spans="1:8" x14ac:dyDescent="0.2">
      <c r="A11779">
        <v>3.7760165066993203E+17</v>
      </c>
      <c r="B11779" t="s">
        <v>22797</v>
      </c>
      <c r="C11779" t="s">
        <v>22798</v>
      </c>
      <c r="D11779" s="1">
        <v>41528.136840277781</v>
      </c>
      <c r="E11779">
        <v>151</v>
      </c>
      <c r="F11779">
        <v>104</v>
      </c>
    </row>
    <row r="11780" spans="1:8" x14ac:dyDescent="0.2">
      <c r="A11780">
        <v>3.7760376442297498E+17</v>
      </c>
      <c r="B11780" t="s">
        <v>22799</v>
      </c>
      <c r="C11780" t="s">
        <v>22800</v>
      </c>
      <c r="D11780" s="1">
        <v>41528.14267361111</v>
      </c>
      <c r="E11780">
        <v>237</v>
      </c>
      <c r="F11780">
        <v>145</v>
      </c>
    </row>
    <row r="11781" spans="1:8" x14ac:dyDescent="0.2">
      <c r="A11781">
        <v>3.7760565438474202E+17</v>
      </c>
      <c r="B11781" t="s">
        <v>22801</v>
      </c>
      <c r="C11781" t="s">
        <v>22802</v>
      </c>
      <c r="D11781" s="1">
        <v>41528.147893518515</v>
      </c>
      <c r="E11781">
        <v>278</v>
      </c>
      <c r="F11781">
        <v>107</v>
      </c>
    </row>
    <row r="11782" spans="1:8" x14ac:dyDescent="0.2">
      <c r="A11782">
        <v>3.7763551305192198E+17</v>
      </c>
      <c r="B11782" t="s">
        <v>22803</v>
      </c>
      <c r="C11782" t="s">
        <v>22804</v>
      </c>
      <c r="D11782" s="1">
        <v>41528.23028935185</v>
      </c>
      <c r="E11782">
        <v>124</v>
      </c>
      <c r="F11782">
        <v>85</v>
      </c>
    </row>
    <row r="11783" spans="1:8" x14ac:dyDescent="0.2">
      <c r="A11783">
        <v>3.7763843550035898E+17</v>
      </c>
      <c r="B11783" t="s">
        <v>22805</v>
      </c>
      <c r="C11783" t="s">
        <v>22806</v>
      </c>
      <c r="D11783" s="1">
        <v>41528.238344907404</v>
      </c>
      <c r="E11783">
        <v>15</v>
      </c>
      <c r="F11783">
        <v>9</v>
      </c>
      <c r="G11783" t="s">
        <v>215</v>
      </c>
    </row>
    <row r="11784" spans="1:8" x14ac:dyDescent="0.2">
      <c r="A11784">
        <v>3.77638958479728E+17</v>
      </c>
      <c r="B11784" t="s">
        <v>22807</v>
      </c>
      <c r="C11784" t="s">
        <v>22808</v>
      </c>
      <c r="D11784" s="1">
        <v>41528.239791666667</v>
      </c>
      <c r="E11784">
        <v>35</v>
      </c>
      <c r="F11784">
        <v>39</v>
      </c>
      <c r="G11784" t="s">
        <v>215</v>
      </c>
    </row>
    <row r="11785" spans="1:8" x14ac:dyDescent="0.2">
      <c r="A11785">
        <v>3.7764036098365798E+17</v>
      </c>
      <c r="B11785" t="s">
        <v>22809</v>
      </c>
      <c r="C11785" t="s">
        <v>22810</v>
      </c>
      <c r="D11785" s="1">
        <v>41528.243657407409</v>
      </c>
      <c r="E11785">
        <v>119</v>
      </c>
      <c r="F11785">
        <v>189</v>
      </c>
    </row>
    <row r="11786" spans="1:8" x14ac:dyDescent="0.2">
      <c r="A11786">
        <v>3.7764645887255302E+17</v>
      </c>
      <c r="B11786" t="s">
        <v>22811</v>
      </c>
      <c r="C11786" t="s">
        <v>22812</v>
      </c>
      <c r="D11786" s="1">
        <v>41528.26048611111</v>
      </c>
      <c r="E11786">
        <v>279</v>
      </c>
      <c r="F11786">
        <v>743</v>
      </c>
    </row>
    <row r="11787" spans="1:8" x14ac:dyDescent="0.2">
      <c r="A11787">
        <v>3.7764668512588499E+17</v>
      </c>
      <c r="B11787" t="s">
        <v>22813</v>
      </c>
      <c r="C11787" t="s">
        <v>22814</v>
      </c>
      <c r="D11787" s="1">
        <v>41528.261111111111</v>
      </c>
      <c r="E11787">
        <v>6</v>
      </c>
      <c r="F11787">
        <v>6</v>
      </c>
      <c r="G11787" t="s">
        <v>215</v>
      </c>
    </row>
    <row r="11788" spans="1:8" x14ac:dyDescent="0.2">
      <c r="A11788">
        <v>3.7764694656945299E+17</v>
      </c>
      <c r="B11788" t="s">
        <v>22815</v>
      </c>
      <c r="C11788" t="s">
        <v>22816</v>
      </c>
      <c r="D11788" s="1">
        <v>41528.261840277781</v>
      </c>
      <c r="E11788">
        <v>17</v>
      </c>
      <c r="F11788">
        <v>15</v>
      </c>
      <c r="G11788" t="s">
        <v>215</v>
      </c>
    </row>
    <row r="11789" spans="1:8" x14ac:dyDescent="0.2">
      <c r="A11789">
        <v>3.7764703662532102E+17</v>
      </c>
      <c r="B11789" t="s">
        <v>22817</v>
      </c>
      <c r="C11789" t="s">
        <v>22818</v>
      </c>
      <c r="D11789" s="1">
        <v>41528.262083333335</v>
      </c>
      <c r="E11789">
        <v>37</v>
      </c>
      <c r="F11789">
        <v>26</v>
      </c>
      <c r="G11789" t="s">
        <v>215</v>
      </c>
    </row>
    <row r="11790" spans="1:8" x14ac:dyDescent="0.2">
      <c r="A11790">
        <v>3.7764869583745798E+17</v>
      </c>
      <c r="B11790" t="s">
        <v>22819</v>
      </c>
      <c r="C11790" t="s">
        <v>22820</v>
      </c>
      <c r="D11790" s="1">
        <v>41528.26666666667</v>
      </c>
      <c r="E11790">
        <v>13</v>
      </c>
      <c r="F11790">
        <v>6</v>
      </c>
      <c r="G11790" t="s">
        <v>215</v>
      </c>
    </row>
    <row r="11791" spans="1:8" x14ac:dyDescent="0.2">
      <c r="A11791">
        <v>3.7765102407464102E+17</v>
      </c>
      <c r="B11791" t="s">
        <v>22821</v>
      </c>
      <c r="C11791" t="s">
        <v>22822</v>
      </c>
      <c r="D11791" s="1">
        <v>41528.273090277777</v>
      </c>
      <c r="E11791">
        <v>10</v>
      </c>
      <c r="F11791">
        <v>18</v>
      </c>
      <c r="G11791" t="s">
        <v>22823</v>
      </c>
    </row>
    <row r="11792" spans="1:8" x14ac:dyDescent="0.2">
      <c r="A11792">
        <v>3.7765247961558598E+17</v>
      </c>
      <c r="B11792" t="s">
        <v>22824</v>
      </c>
      <c r="C11792" t="s">
        <v>22825</v>
      </c>
      <c r="D11792" s="1">
        <v>41528.277106481481</v>
      </c>
      <c r="E11792">
        <v>20</v>
      </c>
      <c r="F11792">
        <v>17</v>
      </c>
      <c r="G11792" t="s">
        <v>215</v>
      </c>
    </row>
    <row r="11793" spans="1:8" x14ac:dyDescent="0.2">
      <c r="A11793">
        <v>3.7765318882626701E+17</v>
      </c>
      <c r="B11793" t="s">
        <v>22826</v>
      </c>
      <c r="C11793" t="s">
        <v>22827</v>
      </c>
      <c r="D11793" s="1">
        <v>41528.279062499998</v>
      </c>
      <c r="E11793">
        <v>17</v>
      </c>
      <c r="F11793">
        <v>15</v>
      </c>
      <c r="G11793" t="s">
        <v>215</v>
      </c>
      <c r="H11793" t="s">
        <v>390</v>
      </c>
    </row>
    <row r="11794" spans="1:8" x14ac:dyDescent="0.2">
      <c r="A11794">
        <v>3.7765487886652602E+17</v>
      </c>
      <c r="B11794" t="s">
        <v>22828</v>
      </c>
      <c r="C11794" t="s">
        <v>22829</v>
      </c>
      <c r="D11794" s="1">
        <v>41528.283726851849</v>
      </c>
      <c r="E11794">
        <v>277</v>
      </c>
      <c r="F11794">
        <v>1854</v>
      </c>
      <c r="G11794" t="s">
        <v>215</v>
      </c>
    </row>
    <row r="11795" spans="1:8" x14ac:dyDescent="0.2">
      <c r="A11795">
        <v>3.7767116209377997E+17</v>
      </c>
      <c r="B11795" t="s">
        <v>22830</v>
      </c>
      <c r="C11795" t="s">
        <v>22831</v>
      </c>
      <c r="D11795" s="1">
        <v>41528.328657407408</v>
      </c>
      <c r="E11795">
        <v>63</v>
      </c>
      <c r="F11795">
        <v>68</v>
      </c>
    </row>
    <row r="11796" spans="1:8" x14ac:dyDescent="0.2">
      <c r="A11796">
        <v>3.7767127625854099E+17</v>
      </c>
      <c r="B11796" t="s">
        <v>22832</v>
      </c>
      <c r="C11796" t="s">
        <v>22833</v>
      </c>
      <c r="D11796" s="1">
        <v>41528.328969907408</v>
      </c>
      <c r="E11796">
        <v>21</v>
      </c>
      <c r="F11796">
        <v>13</v>
      </c>
    </row>
    <row r="11797" spans="1:8" x14ac:dyDescent="0.2">
      <c r="A11797">
        <v>3.7773943416448602E+17</v>
      </c>
      <c r="B11797" t="s">
        <v>22834</v>
      </c>
      <c r="C11797" t="s">
        <v>22835</v>
      </c>
      <c r="D11797" s="1">
        <v>41528.517048611109</v>
      </c>
      <c r="E11797">
        <v>10</v>
      </c>
      <c r="F11797">
        <v>7</v>
      </c>
      <c r="G11797" t="s">
        <v>215</v>
      </c>
    </row>
    <row r="11798" spans="1:8" x14ac:dyDescent="0.2">
      <c r="A11798">
        <v>3.7774000034102003E+17</v>
      </c>
      <c r="B11798" t="s">
        <v>22836</v>
      </c>
      <c r="C11798" t="s">
        <v>22837</v>
      </c>
      <c r="D11798" s="1">
        <v>41528.518611111111</v>
      </c>
      <c r="E11798">
        <v>7</v>
      </c>
      <c r="F11798">
        <v>8</v>
      </c>
      <c r="G11798" t="s">
        <v>215</v>
      </c>
      <c r="H11798" t="s">
        <v>390</v>
      </c>
    </row>
    <row r="11799" spans="1:8" x14ac:dyDescent="0.2">
      <c r="A11799">
        <v>3.7774312999226099E+17</v>
      </c>
      <c r="B11799" t="s">
        <v>22838</v>
      </c>
      <c r="C11799" t="s">
        <v>22839</v>
      </c>
      <c r="D11799" s="1">
        <v>41528.527245370373</v>
      </c>
      <c r="E11799">
        <v>119</v>
      </c>
      <c r="F11799">
        <v>67</v>
      </c>
    </row>
    <row r="11800" spans="1:8" x14ac:dyDescent="0.2">
      <c r="A11800">
        <v>3.777448668032E+17</v>
      </c>
      <c r="B11800" t="s">
        <v>22840</v>
      </c>
      <c r="C11800" t="s">
        <v>22841</v>
      </c>
      <c r="D11800" s="1">
        <v>41528.532048611109</v>
      </c>
      <c r="E11800">
        <v>73</v>
      </c>
      <c r="F11800">
        <v>38</v>
      </c>
    </row>
    <row r="11801" spans="1:8" x14ac:dyDescent="0.2">
      <c r="A11801">
        <v>3.7774533994584397E+17</v>
      </c>
      <c r="B11801" t="s">
        <v>22842</v>
      </c>
      <c r="C11801" t="s">
        <v>22843</v>
      </c>
      <c r="D11801" s="1">
        <v>41528.53334490741</v>
      </c>
      <c r="E11801">
        <v>130</v>
      </c>
      <c r="F11801">
        <v>68</v>
      </c>
    </row>
    <row r="11802" spans="1:8" x14ac:dyDescent="0.2">
      <c r="A11802">
        <v>3.7775107462898803E+17</v>
      </c>
      <c r="B11802" t="s">
        <v>22844</v>
      </c>
      <c r="C11802" t="s">
        <v>22845</v>
      </c>
      <c r="D11802" s="1">
        <v>41528.549178240741</v>
      </c>
      <c r="E11802">
        <v>6565</v>
      </c>
      <c r="F11802">
        <v>13382</v>
      </c>
    </row>
    <row r="11803" spans="1:8" x14ac:dyDescent="0.2">
      <c r="A11803">
        <v>3.7775162143620301E+17</v>
      </c>
      <c r="B11803" t="s">
        <v>22846</v>
      </c>
      <c r="C11803" t="s">
        <v>22847</v>
      </c>
      <c r="D11803" s="1">
        <v>41528.550682870373</v>
      </c>
      <c r="E11803">
        <v>8</v>
      </c>
      <c r="F11803">
        <v>13</v>
      </c>
      <c r="G11803" t="s">
        <v>215</v>
      </c>
    </row>
    <row r="11804" spans="1:8" x14ac:dyDescent="0.2">
      <c r="A11804">
        <v>3.7775215990932998E+17</v>
      </c>
      <c r="B11804" t="s">
        <v>22848</v>
      </c>
      <c r="C11804" t="s">
        <v>22849</v>
      </c>
      <c r="D11804" s="1">
        <v>41528.552164351851</v>
      </c>
      <c r="E11804">
        <v>6</v>
      </c>
      <c r="F11804">
        <v>6</v>
      </c>
      <c r="G11804" t="s">
        <v>22850</v>
      </c>
    </row>
    <row r="11805" spans="1:8" x14ac:dyDescent="0.2">
      <c r="A11805">
        <v>3.7775280649484198E+17</v>
      </c>
      <c r="B11805" t="s">
        <v>22851</v>
      </c>
      <c r="C11805" t="s">
        <v>22852</v>
      </c>
      <c r="D11805" s="1">
        <v>41528.55395833333</v>
      </c>
      <c r="E11805">
        <v>16</v>
      </c>
      <c r="F11805">
        <v>6</v>
      </c>
      <c r="G11805" t="s">
        <v>215</v>
      </c>
    </row>
    <row r="11806" spans="1:8" x14ac:dyDescent="0.2">
      <c r="A11806">
        <v>3.7775301089586298E+17</v>
      </c>
      <c r="B11806" t="s">
        <v>22853</v>
      </c>
      <c r="C11806" t="s">
        <v>22854</v>
      </c>
      <c r="D11806" s="1">
        <v>41528.554513888892</v>
      </c>
      <c r="E11806">
        <v>10</v>
      </c>
      <c r="F11806">
        <v>12</v>
      </c>
      <c r="G11806" t="s">
        <v>215</v>
      </c>
    </row>
    <row r="11807" spans="1:8" x14ac:dyDescent="0.2">
      <c r="A11807">
        <v>3.7775550779018803E+17</v>
      </c>
      <c r="B11807" t="s">
        <v>22855</v>
      </c>
      <c r="C11807" t="s">
        <v>22856</v>
      </c>
      <c r="D11807" s="1">
        <v>41528.561412037037</v>
      </c>
      <c r="E11807">
        <v>7</v>
      </c>
      <c r="F11807">
        <v>8</v>
      </c>
      <c r="G11807" t="s">
        <v>22857</v>
      </c>
    </row>
    <row r="11808" spans="1:8" x14ac:dyDescent="0.2">
      <c r="A11808">
        <v>3.7777617126334797E+17</v>
      </c>
      <c r="B11808" t="s">
        <v>22858</v>
      </c>
      <c r="C11808" t="s">
        <v>22859</v>
      </c>
      <c r="D11808" s="1">
        <v>41528.618425925924</v>
      </c>
      <c r="E11808">
        <v>12</v>
      </c>
      <c r="F11808">
        <v>10</v>
      </c>
      <c r="G11808" t="s">
        <v>22860</v>
      </c>
    </row>
    <row r="11809" spans="1:7" x14ac:dyDescent="0.2">
      <c r="A11809">
        <v>3.7777639114554099E+17</v>
      </c>
      <c r="B11809" t="s">
        <v>22861</v>
      </c>
      <c r="C11809" t="s">
        <v>22862</v>
      </c>
      <c r="D11809" s="1">
        <v>41528.619039351855</v>
      </c>
      <c r="E11809">
        <v>34</v>
      </c>
      <c r="F11809">
        <v>44</v>
      </c>
    </row>
    <row r="11810" spans="1:7" x14ac:dyDescent="0.2">
      <c r="A11810">
        <v>3.7777965112676301E+17</v>
      </c>
      <c r="B11810" t="s">
        <v>22863</v>
      </c>
      <c r="C11810" t="s">
        <v>22864</v>
      </c>
      <c r="D11810" s="1">
        <v>41528.628032407411</v>
      </c>
      <c r="E11810">
        <v>30</v>
      </c>
      <c r="F11810">
        <v>20</v>
      </c>
    </row>
    <row r="11811" spans="1:7" x14ac:dyDescent="0.2">
      <c r="A11811">
        <v>3.77781540698488E+17</v>
      </c>
      <c r="B11811" t="s">
        <v>22865</v>
      </c>
      <c r="C11811" t="s">
        <v>22866</v>
      </c>
      <c r="D11811" s="1">
        <v>41528.633240740739</v>
      </c>
      <c r="E11811">
        <v>902</v>
      </c>
      <c r="F11811">
        <v>996</v>
      </c>
    </row>
    <row r="11812" spans="1:7" x14ac:dyDescent="0.2">
      <c r="A11812">
        <v>3.77783562512392E+17</v>
      </c>
      <c r="B11812" t="s">
        <v>22867</v>
      </c>
      <c r="C11812" t="s">
        <v>22868</v>
      </c>
      <c r="D11812" s="1">
        <v>41528.638819444444</v>
      </c>
      <c r="E11812">
        <v>2755</v>
      </c>
      <c r="F11812">
        <v>2004</v>
      </c>
    </row>
    <row r="11813" spans="1:7" x14ac:dyDescent="0.2">
      <c r="A11813">
        <v>3.7783054790651002E+17</v>
      </c>
      <c r="B11813" t="s">
        <v>22869</v>
      </c>
      <c r="C11813" t="s">
        <v>22870</v>
      </c>
      <c r="D11813" s="1">
        <v>41528.768483796295</v>
      </c>
      <c r="E11813">
        <v>3</v>
      </c>
      <c r="F11813">
        <v>2</v>
      </c>
      <c r="G11813" t="s">
        <v>215</v>
      </c>
    </row>
    <row r="11814" spans="1:7" x14ac:dyDescent="0.2">
      <c r="A11814">
        <v>3.7783200360680602E+17</v>
      </c>
      <c r="B11814" t="s">
        <v>22871</v>
      </c>
      <c r="C11814" t="s">
        <v>22872</v>
      </c>
      <c r="D11814" s="1">
        <v>41528.772499999999</v>
      </c>
      <c r="E11814">
        <v>1</v>
      </c>
      <c r="F11814">
        <v>1</v>
      </c>
      <c r="G11814" t="s">
        <v>215</v>
      </c>
    </row>
    <row r="11815" spans="1:7" x14ac:dyDescent="0.2">
      <c r="A11815">
        <v>3.7783221286904602E+17</v>
      </c>
      <c r="B11815" t="s">
        <v>22873</v>
      </c>
      <c r="C11815" t="s">
        <v>22874</v>
      </c>
      <c r="D11815" s="1">
        <v>41528.77306712963</v>
      </c>
      <c r="E11815">
        <v>0</v>
      </c>
      <c r="F11815">
        <v>0</v>
      </c>
      <c r="G11815" t="s">
        <v>89</v>
      </c>
    </row>
    <row r="11816" spans="1:7" x14ac:dyDescent="0.2">
      <c r="A11816">
        <v>3.7783835529720602E+17</v>
      </c>
      <c r="B11816" t="s">
        <v>22875</v>
      </c>
      <c r="C11816" t="s">
        <v>22876</v>
      </c>
      <c r="D11816" s="1">
        <v>41528.790023148147</v>
      </c>
      <c r="E11816">
        <v>1</v>
      </c>
      <c r="F11816">
        <v>0</v>
      </c>
      <c r="G11816" t="s">
        <v>89</v>
      </c>
    </row>
    <row r="11817" spans="1:7" x14ac:dyDescent="0.2">
      <c r="A11817">
        <v>3.7785133351398598E+17</v>
      </c>
      <c r="B11817" t="s">
        <v>22877</v>
      </c>
      <c r="C11817" t="s">
        <v>22878</v>
      </c>
      <c r="D11817" s="1">
        <v>41528.825833333336</v>
      </c>
      <c r="E11817">
        <v>9</v>
      </c>
      <c r="F11817">
        <v>9</v>
      </c>
      <c r="G11817" t="s">
        <v>89</v>
      </c>
    </row>
    <row r="11818" spans="1:7" x14ac:dyDescent="0.2">
      <c r="A11818">
        <v>3.77852502797856E+17</v>
      </c>
      <c r="B11818" t="s">
        <v>22879</v>
      </c>
      <c r="C11818" t="s">
        <v>22880</v>
      </c>
      <c r="D11818" s="1">
        <v>41528.829062500001</v>
      </c>
      <c r="E11818">
        <v>476</v>
      </c>
      <c r="F11818">
        <v>251</v>
      </c>
    </row>
    <row r="11819" spans="1:7" x14ac:dyDescent="0.2">
      <c r="A11819">
        <v>3.7785982595199302E+17</v>
      </c>
      <c r="B11819" t="s">
        <v>22881</v>
      </c>
      <c r="C11819" t="s">
        <v>22882</v>
      </c>
      <c r="D11819" s="1">
        <v>41528.849270833336</v>
      </c>
      <c r="E11819">
        <v>31</v>
      </c>
      <c r="F11819">
        <v>50</v>
      </c>
    </row>
    <row r="11820" spans="1:7" x14ac:dyDescent="0.2">
      <c r="A11820">
        <v>3.7786134655113997E+17</v>
      </c>
      <c r="B11820" t="s">
        <v>22883</v>
      </c>
      <c r="C11820" t="s">
        <v>22884</v>
      </c>
      <c r="D11820" s="1">
        <v>41528.853472222225</v>
      </c>
      <c r="E11820">
        <v>21</v>
      </c>
      <c r="F11820">
        <v>33</v>
      </c>
    </row>
    <row r="11821" spans="1:7" x14ac:dyDescent="0.2">
      <c r="A11821">
        <v>3.7787118407267098E+17</v>
      </c>
      <c r="B11821" t="s">
        <v>22885</v>
      </c>
      <c r="C11821" t="s">
        <v>22886</v>
      </c>
      <c r="D11821" s="1">
        <v>41528.880613425928</v>
      </c>
      <c r="E11821">
        <v>575</v>
      </c>
      <c r="F11821">
        <v>316</v>
      </c>
    </row>
    <row r="11822" spans="1:7" x14ac:dyDescent="0.2">
      <c r="A11822">
        <v>3.7787348290780301E+17</v>
      </c>
      <c r="B11822" t="s">
        <v>22887</v>
      </c>
      <c r="C11822" t="e">
        <f>Alan_Saranga Thanks.</f>
        <v>#NAME?</v>
      </c>
      <c r="D11822" s="1">
        <v>41528.886956018519</v>
      </c>
      <c r="E11822">
        <v>5</v>
      </c>
      <c r="F11822">
        <v>52</v>
      </c>
      <c r="G11822" t="e">
        <f>Alan_Saranga</f>
        <v>#NAME?</v>
      </c>
    </row>
    <row r="11823" spans="1:7" x14ac:dyDescent="0.2">
      <c r="A11823">
        <v>3.7787658395806099E+17</v>
      </c>
      <c r="B11823" t="s">
        <v>22888</v>
      </c>
      <c r="C11823" t="s">
        <v>22889</v>
      </c>
      <c r="D11823" s="1">
        <v>41528.895509259259</v>
      </c>
      <c r="E11823">
        <v>277</v>
      </c>
      <c r="F11823">
        <v>350</v>
      </c>
    </row>
    <row r="11824" spans="1:7" x14ac:dyDescent="0.2">
      <c r="A11824">
        <v>3.7788058024478701E+17</v>
      </c>
      <c r="B11824" t="s">
        <v>22890</v>
      </c>
      <c r="C11824" t="s">
        <v>22891</v>
      </c>
      <c r="D11824" s="1">
        <v>41528.906539351854</v>
      </c>
      <c r="E11824">
        <v>133</v>
      </c>
      <c r="F11824">
        <v>72</v>
      </c>
    </row>
    <row r="11825" spans="1:8" x14ac:dyDescent="0.2">
      <c r="A11825">
        <v>3.7788943232756102E+17</v>
      </c>
      <c r="B11825" t="s">
        <v>22892</v>
      </c>
      <c r="C11825" t="s">
        <v>22893</v>
      </c>
      <c r="D11825" s="1">
        <v>41528.930972222224</v>
      </c>
      <c r="E11825">
        <v>236</v>
      </c>
      <c r="F11825">
        <v>134</v>
      </c>
    </row>
    <row r="11826" spans="1:8" x14ac:dyDescent="0.2">
      <c r="A11826">
        <v>3.7789028204324E+17</v>
      </c>
      <c r="B11826" t="s">
        <v>22894</v>
      </c>
      <c r="C11826" t="e">
        <f>_xlfn.SINGLE( BrentLudington never give up)--how I turned my biggest challenges into success.</f>
        <v>#NAME?</v>
      </c>
      <c r="D11826" s="1">
        <v>41528.933310185188</v>
      </c>
      <c r="E11826">
        <v>5</v>
      </c>
      <c r="F11826">
        <v>0</v>
      </c>
      <c r="G11826" t="s">
        <v>89</v>
      </c>
    </row>
    <row r="11827" spans="1:8" x14ac:dyDescent="0.2">
      <c r="A11827">
        <v>3.7794786664148499E+17</v>
      </c>
      <c r="B11827" t="s">
        <v>22895</v>
      </c>
      <c r="C11827" t="s">
        <v>22896</v>
      </c>
      <c r="D11827" s="1">
        <v>41529.092222222222</v>
      </c>
      <c r="E11827">
        <v>19543</v>
      </c>
      <c r="F11827">
        <v>16031</v>
      </c>
      <c r="G11827" t="s">
        <v>89</v>
      </c>
    </row>
    <row r="11828" spans="1:8" x14ac:dyDescent="0.2">
      <c r="A11828">
        <v>3.77948452166328E+17</v>
      </c>
      <c r="B11828" t="s">
        <v>22897</v>
      </c>
      <c r="C11828" t="s">
        <v>22898</v>
      </c>
      <c r="D11828" s="1">
        <v>41529.093831018516</v>
      </c>
      <c r="E11828">
        <v>5</v>
      </c>
      <c r="F11828">
        <v>15</v>
      </c>
      <c r="G11828" t="s">
        <v>215</v>
      </c>
    </row>
    <row r="11829" spans="1:8" x14ac:dyDescent="0.2">
      <c r="A11829">
        <v>3.7794880217678598E+17</v>
      </c>
      <c r="B11829" t="s">
        <v>22899</v>
      </c>
      <c r="C11829" t="s">
        <v>22900</v>
      </c>
      <c r="D11829" s="1">
        <v>41529.09480324074</v>
      </c>
      <c r="E11829">
        <v>13</v>
      </c>
      <c r="F11829">
        <v>15</v>
      </c>
      <c r="G11829" t="s">
        <v>22901</v>
      </c>
    </row>
    <row r="11830" spans="1:8" x14ac:dyDescent="0.2">
      <c r="A11830">
        <v>3.7794915964475302E+17</v>
      </c>
      <c r="B11830" t="s">
        <v>22902</v>
      </c>
      <c r="C11830" t="s">
        <v>22903</v>
      </c>
      <c r="D11830" s="1">
        <v>41529.09578703704</v>
      </c>
      <c r="E11830">
        <v>18</v>
      </c>
      <c r="F11830">
        <v>12</v>
      </c>
      <c r="G11830" t="s">
        <v>215</v>
      </c>
    </row>
    <row r="11831" spans="1:8" x14ac:dyDescent="0.2">
      <c r="A11831">
        <v>3.78102285001576E+17</v>
      </c>
      <c r="B11831" t="s">
        <v>22904</v>
      </c>
      <c r="C11831" t="s">
        <v>22905</v>
      </c>
      <c r="D11831" s="1">
        <v>41529.518333333333</v>
      </c>
      <c r="E11831">
        <v>979</v>
      </c>
      <c r="F11831">
        <v>511</v>
      </c>
    </row>
    <row r="11832" spans="1:8" x14ac:dyDescent="0.2">
      <c r="A11832">
        <v>3.7810282992136102E+17</v>
      </c>
      <c r="B11832" t="s">
        <v>22906</v>
      </c>
      <c r="C11832" t="s">
        <v>22907</v>
      </c>
      <c r="D11832" s="1">
        <v>41529.519837962966</v>
      </c>
      <c r="E11832">
        <v>186</v>
      </c>
      <c r="F11832">
        <v>235</v>
      </c>
      <c r="G11832" t="s">
        <v>215</v>
      </c>
    </row>
    <row r="11833" spans="1:8" x14ac:dyDescent="0.2">
      <c r="A11833">
        <v>3.7810491033769901E+17</v>
      </c>
      <c r="B11833" t="s">
        <v>22908</v>
      </c>
      <c r="C11833" t="s">
        <v>22909</v>
      </c>
      <c r="D11833" s="1">
        <v>41529.525578703702</v>
      </c>
      <c r="E11833">
        <v>52</v>
      </c>
      <c r="F11833">
        <v>112</v>
      </c>
      <c r="G11833" t="s">
        <v>22910</v>
      </c>
    </row>
    <row r="11834" spans="1:8" x14ac:dyDescent="0.2">
      <c r="A11834">
        <v>3.7811239962856602E+17</v>
      </c>
      <c r="B11834" t="s">
        <v>22911</v>
      </c>
      <c r="C11834" t="s">
        <v>22912</v>
      </c>
      <c r="D11834" s="1">
        <v>41529.546238425923</v>
      </c>
      <c r="E11834">
        <v>28</v>
      </c>
      <c r="F11834">
        <v>44</v>
      </c>
      <c r="H11834" t="s">
        <v>390</v>
      </c>
    </row>
    <row r="11835" spans="1:8" x14ac:dyDescent="0.2">
      <c r="A11835">
        <v>3.7812303956701498E+17</v>
      </c>
      <c r="B11835" t="s">
        <v>22913</v>
      </c>
      <c r="C11835" t="s">
        <v>22914</v>
      </c>
      <c r="D11835" s="1">
        <v>41529.575601851851</v>
      </c>
      <c r="E11835">
        <v>47</v>
      </c>
      <c r="F11835">
        <v>21</v>
      </c>
      <c r="G11835" t="s">
        <v>576</v>
      </c>
    </row>
    <row r="11836" spans="1:8" x14ac:dyDescent="0.2">
      <c r="A11836">
        <v>3.7817112890614502E+17</v>
      </c>
      <c r="B11836" t="s">
        <v>22915</v>
      </c>
      <c r="C11836" t="s">
        <v>22916</v>
      </c>
      <c r="D11836" s="1">
        <v>41529.708298611113</v>
      </c>
      <c r="E11836">
        <v>17</v>
      </c>
      <c r="F11836">
        <v>6</v>
      </c>
      <c r="G11836" t="s">
        <v>89</v>
      </c>
    </row>
    <row r="11837" spans="1:8" x14ac:dyDescent="0.2">
      <c r="A11837">
        <v>3.78214201019224E+17</v>
      </c>
      <c r="B11837" t="s">
        <v>22917</v>
      </c>
      <c r="C11837" t="e">
        <f>_xlfn.SINGLE( TheTinaBeast is claiming that she decided to leave the _xlfn.SINGLE( thedailybeast. sure)), just like Every other magazine that fired her.</f>
        <v>#NAME?</v>
      </c>
      <c r="D11837" s="1">
        <v>41529.827164351853</v>
      </c>
      <c r="E11837">
        <v>6</v>
      </c>
      <c r="F11837">
        <v>1</v>
      </c>
      <c r="G11837" t="s">
        <v>215</v>
      </c>
    </row>
    <row r="11838" spans="1:8" x14ac:dyDescent="0.2">
      <c r="A11838">
        <v>3.7821429846130202E+17</v>
      </c>
      <c r="B11838" t="s">
        <v>22918</v>
      </c>
      <c r="C11838" t="s">
        <v>22919</v>
      </c>
      <c r="D11838" s="1">
        <v>41529.827430555553</v>
      </c>
      <c r="E11838">
        <v>23</v>
      </c>
      <c r="F11838">
        <v>16</v>
      </c>
      <c r="G11838" t="s">
        <v>89</v>
      </c>
    </row>
    <row r="11839" spans="1:8" x14ac:dyDescent="0.2">
      <c r="A11839">
        <v>3.7822300456970598E+17</v>
      </c>
      <c r="B11839" t="s">
        <v>22920</v>
      </c>
      <c r="C11839" t="s">
        <v>22921</v>
      </c>
      <c r="D11839" s="1">
        <v>41529.851446759261</v>
      </c>
      <c r="E11839">
        <v>18</v>
      </c>
      <c r="F11839">
        <v>16</v>
      </c>
      <c r="G11839" t="s">
        <v>89</v>
      </c>
    </row>
    <row r="11840" spans="1:8" x14ac:dyDescent="0.2">
      <c r="A11840">
        <v>3.7822946090798202E+17</v>
      </c>
      <c r="B11840" t="s">
        <v>22922</v>
      </c>
      <c r="C11840" t="s">
        <v>22923</v>
      </c>
      <c r="D11840" s="1">
        <v>41529.869270833333</v>
      </c>
      <c r="E11840">
        <v>30</v>
      </c>
      <c r="F11840">
        <v>16</v>
      </c>
      <c r="G11840" t="s">
        <v>89</v>
      </c>
    </row>
    <row r="11841" spans="1:8" x14ac:dyDescent="0.2">
      <c r="A11841">
        <v>3.7823633427333101E+17</v>
      </c>
      <c r="B11841" t="s">
        <v>22924</v>
      </c>
      <c r="C11841" t="s">
        <v>22925</v>
      </c>
      <c r="D11841" s="1">
        <v>41529.888240740744</v>
      </c>
      <c r="E11841">
        <v>1498</v>
      </c>
      <c r="F11841">
        <v>1094</v>
      </c>
    </row>
    <row r="11842" spans="1:8" x14ac:dyDescent="0.2">
      <c r="A11842">
        <v>3.7823751265047699E+17</v>
      </c>
      <c r="B11842" t="s">
        <v>22926</v>
      </c>
      <c r="C11842" t="s">
        <v>22927</v>
      </c>
      <c r="D11842" s="1">
        <v>41529.891481481478</v>
      </c>
      <c r="E11842">
        <v>145</v>
      </c>
      <c r="F11842">
        <v>56</v>
      </c>
    </row>
    <row r="11843" spans="1:8" x14ac:dyDescent="0.2">
      <c r="A11843">
        <v>3.7824650142981702E+17</v>
      </c>
      <c r="B11843" t="s">
        <v>22928</v>
      </c>
      <c r="C11843" t="s">
        <v>22929</v>
      </c>
      <c r="D11843" s="1">
        <v>41529.916296296295</v>
      </c>
      <c r="E11843">
        <v>438</v>
      </c>
      <c r="F11843">
        <v>364</v>
      </c>
      <c r="G11843" t="s">
        <v>89</v>
      </c>
    </row>
    <row r="11844" spans="1:8" x14ac:dyDescent="0.2">
      <c r="A11844">
        <v>3.7824867107615898E+17</v>
      </c>
      <c r="B11844" t="s">
        <v>22930</v>
      </c>
      <c r="C11844" t="s">
        <v>22931</v>
      </c>
      <c r="D11844" s="1">
        <v>41529.922280092593</v>
      </c>
      <c r="E11844">
        <v>274</v>
      </c>
      <c r="F11844">
        <v>175</v>
      </c>
      <c r="G11844" t="s">
        <v>89</v>
      </c>
    </row>
    <row r="11845" spans="1:8" x14ac:dyDescent="0.2">
      <c r="A11845">
        <v>3.7825071998529498E+17</v>
      </c>
      <c r="B11845" t="s">
        <v>22932</v>
      </c>
      <c r="C11845" t="s">
        <v>22933</v>
      </c>
      <c r="D11845" s="1">
        <v>41529.927928240744</v>
      </c>
      <c r="E11845">
        <v>7</v>
      </c>
      <c r="F11845">
        <v>5</v>
      </c>
      <c r="G11845" t="s">
        <v>89</v>
      </c>
    </row>
    <row r="11846" spans="1:8" x14ac:dyDescent="0.2">
      <c r="A11846">
        <v>3.7825558290327898E+17</v>
      </c>
      <c r="B11846" t="s">
        <v>22934</v>
      </c>
      <c r="C11846" t="s">
        <v>22935</v>
      </c>
      <c r="D11846" s="1">
        <v>41529.941354166665</v>
      </c>
      <c r="E11846">
        <v>216</v>
      </c>
      <c r="F11846">
        <v>118</v>
      </c>
    </row>
    <row r="11847" spans="1:8" x14ac:dyDescent="0.2">
      <c r="A11847">
        <v>3.7826135716005798E+17</v>
      </c>
      <c r="B11847" t="s">
        <v>22936</v>
      </c>
      <c r="C11847" t="s">
        <v>22937</v>
      </c>
      <c r="D11847" s="1">
        <v>41529.957280092596</v>
      </c>
      <c r="E11847">
        <v>71</v>
      </c>
      <c r="F11847">
        <v>30</v>
      </c>
      <c r="G11847" t="s">
        <v>89</v>
      </c>
    </row>
    <row r="11848" spans="1:8" x14ac:dyDescent="0.2">
      <c r="A11848">
        <v>3.7835283649477798E+17</v>
      </c>
      <c r="B11848" t="s">
        <v>22938</v>
      </c>
      <c r="C11848" t="s">
        <v>22939</v>
      </c>
      <c r="D11848" s="1">
        <v>41530.209722222222</v>
      </c>
      <c r="E11848">
        <v>259</v>
      </c>
      <c r="F11848">
        <v>199</v>
      </c>
    </row>
    <row r="11849" spans="1:8" x14ac:dyDescent="0.2">
      <c r="A11849">
        <v>3.7835927113173798E+17</v>
      </c>
      <c r="B11849" t="s">
        <v>22940</v>
      </c>
      <c r="C11849" t="s">
        <v>22941</v>
      </c>
      <c r="D11849" s="1">
        <v>41530.227476851855</v>
      </c>
      <c r="E11849">
        <v>11</v>
      </c>
      <c r="F11849">
        <v>17</v>
      </c>
      <c r="G11849" t="s">
        <v>215</v>
      </c>
    </row>
    <row r="11850" spans="1:8" x14ac:dyDescent="0.2">
      <c r="A11850">
        <v>3.7835978719890202E+17</v>
      </c>
      <c r="B11850" t="s">
        <v>22942</v>
      </c>
      <c r="C11850" t="s">
        <v>22943</v>
      </c>
      <c r="D11850" s="1">
        <v>41530.228900462964</v>
      </c>
      <c r="E11850">
        <v>26</v>
      </c>
      <c r="F11850">
        <v>30</v>
      </c>
      <c r="G11850" t="s">
        <v>215</v>
      </c>
    </row>
    <row r="11851" spans="1:8" x14ac:dyDescent="0.2">
      <c r="A11851">
        <v>3.7836230264882298E+17</v>
      </c>
      <c r="B11851" t="s">
        <v>22944</v>
      </c>
      <c r="C11851" t="s">
        <v>22945</v>
      </c>
      <c r="D11851" s="1">
        <v>41530.235844907409</v>
      </c>
      <c r="E11851">
        <v>41</v>
      </c>
      <c r="F11851">
        <v>47</v>
      </c>
      <c r="G11851" t="s">
        <v>215</v>
      </c>
    </row>
    <row r="11852" spans="1:8" x14ac:dyDescent="0.2">
      <c r="A11852">
        <v>3.7838994067110701E+17</v>
      </c>
      <c r="B11852" t="s">
        <v>22946</v>
      </c>
      <c r="C11852" t="s">
        <v>22947</v>
      </c>
      <c r="D11852" s="1">
        <v>41530.312106481484</v>
      </c>
      <c r="E11852">
        <v>3379</v>
      </c>
      <c r="F11852">
        <v>3243</v>
      </c>
    </row>
    <row r="11853" spans="1:8" x14ac:dyDescent="0.2">
      <c r="A11853">
        <v>3.7850219529111898E+17</v>
      </c>
      <c r="B11853" t="s">
        <v>22948</v>
      </c>
      <c r="C11853" t="s">
        <v>22949</v>
      </c>
      <c r="D11853" s="1">
        <v>41530.621874999997</v>
      </c>
      <c r="E11853">
        <v>25</v>
      </c>
      <c r="F11853">
        <v>16</v>
      </c>
      <c r="G11853" t="s">
        <v>89</v>
      </c>
      <c r="H11853" t="s">
        <v>390</v>
      </c>
    </row>
    <row r="11854" spans="1:8" x14ac:dyDescent="0.2">
      <c r="A11854">
        <v>3.78502510841184E+17</v>
      </c>
      <c r="B11854" t="s">
        <v>22950</v>
      </c>
      <c r="C11854" t="s">
        <v>22951</v>
      </c>
      <c r="D11854" s="1">
        <v>41530.622743055559</v>
      </c>
      <c r="E11854">
        <v>3</v>
      </c>
      <c r="F11854">
        <v>0</v>
      </c>
      <c r="G11854" t="s">
        <v>89</v>
      </c>
    </row>
    <row r="11855" spans="1:8" x14ac:dyDescent="0.2">
      <c r="A11855">
        <v>3.7850306401534298E+17</v>
      </c>
      <c r="B11855" t="s">
        <v>22952</v>
      </c>
      <c r="C11855" t="s">
        <v>22953</v>
      </c>
      <c r="D11855" s="1">
        <v>41530.62427083333</v>
      </c>
      <c r="E11855">
        <v>6</v>
      </c>
      <c r="F11855">
        <v>11</v>
      </c>
      <c r="G11855" t="s">
        <v>89</v>
      </c>
    </row>
    <row r="11856" spans="1:8" x14ac:dyDescent="0.2">
      <c r="A11856">
        <v>3.78503223407288E+17</v>
      </c>
      <c r="B11856" t="s">
        <v>22954</v>
      </c>
      <c r="C11856" t="s">
        <v>22955</v>
      </c>
      <c r="D11856" s="1">
        <v>41530.624710648146</v>
      </c>
      <c r="E11856">
        <v>6</v>
      </c>
      <c r="F11856">
        <v>3</v>
      </c>
      <c r="G11856" t="s">
        <v>22956</v>
      </c>
    </row>
    <row r="11857" spans="1:8" x14ac:dyDescent="0.2">
      <c r="A11857">
        <v>3.7851038054668602E+17</v>
      </c>
      <c r="B11857" t="s">
        <v>22957</v>
      </c>
      <c r="C11857" t="e">
        <f>_xlfn.SINGLE( MarkSimoneNY Mark) - Thanks for remembering.</f>
        <v>#NAME?</v>
      </c>
      <c r="D11857" s="1">
        <v>41530.644456018519</v>
      </c>
      <c r="E11857">
        <v>0</v>
      </c>
      <c r="F11857">
        <v>0</v>
      </c>
      <c r="G11857" t="s">
        <v>89</v>
      </c>
    </row>
    <row r="11858" spans="1:8" x14ac:dyDescent="0.2">
      <c r="A11858">
        <v>3.7851097852859098E+17</v>
      </c>
      <c r="B11858" t="s">
        <v>22958</v>
      </c>
      <c r="C11858" t="s">
        <v>22959</v>
      </c>
      <c r="D11858" s="1">
        <v>41530.646111111113</v>
      </c>
      <c r="E11858">
        <v>107</v>
      </c>
      <c r="F11858">
        <v>175</v>
      </c>
      <c r="G11858" t="s">
        <v>215</v>
      </c>
    </row>
    <row r="11859" spans="1:8" x14ac:dyDescent="0.2">
      <c r="A11859">
        <v>3.7851425489238003E+17</v>
      </c>
      <c r="B11859" t="s">
        <v>22960</v>
      </c>
      <c r="C11859" t="s">
        <v>22961</v>
      </c>
      <c r="D11859" s="1">
        <v>41530.655150462961</v>
      </c>
      <c r="E11859">
        <v>22</v>
      </c>
      <c r="F11859">
        <v>4</v>
      </c>
      <c r="G11859" t="s">
        <v>215</v>
      </c>
    </row>
    <row r="11860" spans="1:8" x14ac:dyDescent="0.2">
      <c r="A11860">
        <v>3.7851450241084998E+17</v>
      </c>
      <c r="B11860" t="s">
        <v>22962</v>
      </c>
      <c r="C11860" t="s">
        <v>22963</v>
      </c>
      <c r="D11860" s="1">
        <v>41530.655833333331</v>
      </c>
      <c r="E11860">
        <v>64</v>
      </c>
      <c r="F11860">
        <v>38</v>
      </c>
      <c r="G11860" t="s">
        <v>215</v>
      </c>
    </row>
    <row r="11861" spans="1:8" x14ac:dyDescent="0.2">
      <c r="A11861">
        <v>3.7861481852713702E+17</v>
      </c>
      <c r="B11861" t="s">
        <v>22964</v>
      </c>
      <c r="C11861" t="s">
        <v>22965</v>
      </c>
      <c r="D11861" s="1">
        <v>41530.932650462964</v>
      </c>
      <c r="E11861">
        <v>124</v>
      </c>
      <c r="F11861">
        <v>87</v>
      </c>
    </row>
    <row r="11862" spans="1:8" x14ac:dyDescent="0.2">
      <c r="A11862">
        <v>3.7861509614809901E+17</v>
      </c>
      <c r="B11862" t="s">
        <v>22966</v>
      </c>
      <c r="C11862" t="s">
        <v>22967</v>
      </c>
      <c r="D11862" s="1">
        <v>41530.93341435185</v>
      </c>
      <c r="E11862">
        <v>118</v>
      </c>
      <c r="F11862">
        <v>51</v>
      </c>
    </row>
    <row r="11863" spans="1:8" x14ac:dyDescent="0.2">
      <c r="A11863">
        <v>3.7864808718061101E+17</v>
      </c>
      <c r="B11863" t="s">
        <v>22968</v>
      </c>
      <c r="C11863" t="s">
        <v>22969</v>
      </c>
      <c r="D11863" s="1">
        <v>41531.024456018517</v>
      </c>
      <c r="E11863">
        <v>20</v>
      </c>
      <c r="F11863">
        <v>13</v>
      </c>
      <c r="G11863" t="s">
        <v>215</v>
      </c>
    </row>
    <row r="11864" spans="1:8" x14ac:dyDescent="0.2">
      <c r="A11864">
        <v>3.7864882511808102E+17</v>
      </c>
      <c r="B11864" t="s">
        <v>22970</v>
      </c>
      <c r="C11864" t="s">
        <v>22971</v>
      </c>
      <c r="D11864" s="1">
        <v>41531.026493055557</v>
      </c>
      <c r="E11864">
        <v>13</v>
      </c>
      <c r="F11864">
        <v>17</v>
      </c>
      <c r="G11864" t="s">
        <v>215</v>
      </c>
    </row>
    <row r="11865" spans="1:8" x14ac:dyDescent="0.2">
      <c r="A11865">
        <v>3.7864987564022502E+17</v>
      </c>
      <c r="B11865" t="s">
        <v>22972</v>
      </c>
      <c r="C11865" t="s">
        <v>22973</v>
      </c>
      <c r="D11865" s="1">
        <v>41531.029386574075</v>
      </c>
      <c r="E11865">
        <v>288</v>
      </c>
      <c r="F11865">
        <v>161</v>
      </c>
    </row>
    <row r="11866" spans="1:8" x14ac:dyDescent="0.2">
      <c r="A11866">
        <v>3.7865007631671699E+17</v>
      </c>
      <c r="B11866" t="s">
        <v>22974</v>
      </c>
      <c r="C11866" t="s">
        <v>22975</v>
      </c>
      <c r="D11866" s="1">
        <v>41531.029942129629</v>
      </c>
      <c r="E11866">
        <v>32</v>
      </c>
      <c r="F11866">
        <v>23</v>
      </c>
      <c r="G11866" t="s">
        <v>22976</v>
      </c>
      <c r="H11866" t="s">
        <v>390</v>
      </c>
    </row>
    <row r="11867" spans="1:8" x14ac:dyDescent="0.2">
      <c r="A11867">
        <v>3.7865173603215302E+17</v>
      </c>
      <c r="B11867" t="s">
        <v>22977</v>
      </c>
      <c r="C11867" t="s">
        <v>22978</v>
      </c>
      <c r="D11867" s="1">
        <v>41531.034525462965</v>
      </c>
      <c r="E11867">
        <v>10</v>
      </c>
      <c r="F11867">
        <v>5</v>
      </c>
      <c r="G11867" t="s">
        <v>215</v>
      </c>
    </row>
    <row r="11868" spans="1:8" x14ac:dyDescent="0.2">
      <c r="A11868">
        <v>3.7865204111745798E+17</v>
      </c>
      <c r="B11868" t="s">
        <v>22979</v>
      </c>
      <c r="C11868" t="s">
        <v>22980</v>
      </c>
      <c r="D11868" s="1">
        <v>41531.035370370373</v>
      </c>
      <c r="E11868">
        <v>8</v>
      </c>
      <c r="F11868">
        <v>7</v>
      </c>
      <c r="G11868" t="s">
        <v>22981</v>
      </c>
    </row>
    <row r="11869" spans="1:8" x14ac:dyDescent="0.2">
      <c r="A11869">
        <v>3.7865450222179098E+17</v>
      </c>
      <c r="B11869" t="s">
        <v>22982</v>
      </c>
      <c r="C11869" t="s">
        <v>22983</v>
      </c>
      <c r="D11869" s="1">
        <v>41531.042164351849</v>
      </c>
      <c r="E11869">
        <v>6</v>
      </c>
      <c r="F11869">
        <v>6</v>
      </c>
      <c r="G11869" t="s">
        <v>576</v>
      </c>
    </row>
    <row r="11870" spans="1:8" x14ac:dyDescent="0.2">
      <c r="A11870">
        <v>3.7865468741289101E+17</v>
      </c>
      <c r="B11870" t="s">
        <v>22984</v>
      </c>
      <c r="C11870" t="s">
        <v>22985</v>
      </c>
      <c r="D11870" s="1">
        <v>41531.042673611111</v>
      </c>
      <c r="E11870">
        <v>6</v>
      </c>
      <c r="F11870">
        <v>5</v>
      </c>
      <c r="G11870" t="s">
        <v>487</v>
      </c>
      <c r="H11870" t="s">
        <v>390</v>
      </c>
    </row>
    <row r="11871" spans="1:8" x14ac:dyDescent="0.2">
      <c r="A11871">
        <v>3.7865499224651302E+17</v>
      </c>
      <c r="B11871" t="s">
        <v>22986</v>
      </c>
      <c r="C11871" t="s">
        <v>22987</v>
      </c>
      <c r="D11871" s="1">
        <v>41531.043506944443</v>
      </c>
      <c r="E11871">
        <v>14</v>
      </c>
      <c r="F11871">
        <v>10</v>
      </c>
      <c r="G11871" t="s">
        <v>215</v>
      </c>
      <c r="H11871" t="s">
        <v>390</v>
      </c>
    </row>
    <row r="11872" spans="1:8" x14ac:dyDescent="0.2">
      <c r="A11872">
        <v>3.7904319974004698E+17</v>
      </c>
      <c r="B11872" t="s">
        <v>22988</v>
      </c>
      <c r="C11872" t="s">
        <v>22989</v>
      </c>
      <c r="D11872" s="1">
        <v>41532.114756944444</v>
      </c>
      <c r="E11872">
        <v>13</v>
      </c>
      <c r="F11872">
        <v>9</v>
      </c>
      <c r="G11872" t="s">
        <v>22248</v>
      </c>
    </row>
    <row r="11873" spans="1:8" x14ac:dyDescent="0.2">
      <c r="A11873">
        <v>3.7904732148257101E+17</v>
      </c>
      <c r="B11873" t="s">
        <v>22990</v>
      </c>
      <c r="C11873" t="s">
        <v>22991</v>
      </c>
      <c r="D11873" s="1">
        <v>41532.126134259262</v>
      </c>
      <c r="E11873">
        <v>4</v>
      </c>
      <c r="F11873">
        <v>2</v>
      </c>
      <c r="G11873" t="s">
        <v>89</v>
      </c>
    </row>
    <row r="11874" spans="1:8" x14ac:dyDescent="0.2">
      <c r="A11874">
        <v>3.7905067737035501E+17</v>
      </c>
      <c r="B11874" t="s">
        <v>22992</v>
      </c>
      <c r="C11874" t="s">
        <v>22993</v>
      </c>
      <c r="D11874" s="1">
        <v>41532.135393518518</v>
      </c>
      <c r="E11874">
        <v>258</v>
      </c>
      <c r="F11874">
        <v>452</v>
      </c>
      <c r="H11874" t="s">
        <v>390</v>
      </c>
    </row>
    <row r="11875" spans="1:8" x14ac:dyDescent="0.2">
      <c r="A11875">
        <v>3.7905165893816698E+17</v>
      </c>
      <c r="B11875" t="s">
        <v>22994</v>
      </c>
      <c r="C11875" t="s">
        <v>22995</v>
      </c>
      <c r="D11875" s="1">
        <v>41532.138101851851</v>
      </c>
      <c r="E11875">
        <v>5</v>
      </c>
      <c r="F11875">
        <v>11</v>
      </c>
      <c r="G11875" t="e">
        <f>_xlfn.SINGLE( _xlfn.SINGLE( _xlfn.SINGLE(Rizz_Lizz)))</f>
        <v>#NAME?</v>
      </c>
    </row>
    <row r="11876" spans="1:8" x14ac:dyDescent="0.2">
      <c r="A11876">
        <v>3.7905253169313702E+17</v>
      </c>
      <c r="B11876" t="s">
        <v>22996</v>
      </c>
      <c r="C11876" t="s">
        <v>22997</v>
      </c>
      <c r="D11876" s="1">
        <v>41532.140509259261</v>
      </c>
      <c r="E11876">
        <v>32</v>
      </c>
      <c r="F11876">
        <v>20</v>
      </c>
      <c r="G11876" t="s">
        <v>215</v>
      </c>
      <c r="H11876" t="s">
        <v>616</v>
      </c>
    </row>
    <row r="11877" spans="1:8" x14ac:dyDescent="0.2">
      <c r="A11877">
        <v>3.7905277778133402E+17</v>
      </c>
      <c r="B11877" t="s">
        <v>22998</v>
      </c>
      <c r="C11877" t="s">
        <v>22999</v>
      </c>
      <c r="D11877" s="1">
        <v>41532.141192129631</v>
      </c>
      <c r="E11877">
        <v>16</v>
      </c>
      <c r="F11877">
        <v>9</v>
      </c>
      <c r="G11877" t="s">
        <v>215</v>
      </c>
    </row>
    <row r="11878" spans="1:8" x14ac:dyDescent="0.2">
      <c r="A11878">
        <v>3.7905467748229101E+17</v>
      </c>
      <c r="B11878" t="s">
        <v>23000</v>
      </c>
      <c r="C11878" t="s">
        <v>23001</v>
      </c>
      <c r="D11878" s="1">
        <v>41532.146435185183</v>
      </c>
      <c r="E11878">
        <v>19</v>
      </c>
      <c r="F11878">
        <v>14</v>
      </c>
      <c r="G11878" t="s">
        <v>215</v>
      </c>
    </row>
    <row r="11879" spans="1:8" x14ac:dyDescent="0.2">
      <c r="A11879">
        <v>3.7908517638478202E+17</v>
      </c>
      <c r="B11879" t="s">
        <v>23002</v>
      </c>
      <c r="C11879" t="s">
        <v>23003</v>
      </c>
      <c r="D11879" s="1">
        <v>41532.230590277781</v>
      </c>
      <c r="E11879">
        <v>87</v>
      </c>
      <c r="F11879">
        <v>130</v>
      </c>
      <c r="G11879" t="s">
        <v>215</v>
      </c>
    </row>
    <row r="11880" spans="1:8" x14ac:dyDescent="0.2">
      <c r="A11880">
        <v>3.7908796174240102E+17</v>
      </c>
      <c r="B11880" t="s">
        <v>23004</v>
      </c>
      <c r="C11880" t="s">
        <v>23005</v>
      </c>
      <c r="D11880" s="1">
        <v>41532.238275462965</v>
      </c>
      <c r="E11880">
        <v>6</v>
      </c>
      <c r="F11880">
        <v>5</v>
      </c>
      <c r="G11880" t="s">
        <v>215</v>
      </c>
    </row>
    <row r="11881" spans="1:8" x14ac:dyDescent="0.2">
      <c r="A11881">
        <v>3.7908826479761798E+17</v>
      </c>
      <c r="B11881" t="s">
        <v>23006</v>
      </c>
      <c r="C11881" t="s">
        <v>23007</v>
      </c>
      <c r="D11881" s="1">
        <v>41532.239120370374</v>
      </c>
      <c r="E11881">
        <v>38</v>
      </c>
      <c r="F11881">
        <v>37</v>
      </c>
      <c r="G11881" t="s">
        <v>23008</v>
      </c>
    </row>
    <row r="11882" spans="1:8" x14ac:dyDescent="0.2">
      <c r="A11882">
        <v>3.7911197246767098E+17</v>
      </c>
      <c r="B11882" t="s">
        <v>23009</v>
      </c>
      <c r="C11882" t="s">
        <v>23010</v>
      </c>
      <c r="D11882" s="1">
        <v>41532.304537037038</v>
      </c>
      <c r="E11882">
        <v>267</v>
      </c>
      <c r="F11882">
        <v>359</v>
      </c>
      <c r="G11882" t="s">
        <v>89</v>
      </c>
    </row>
    <row r="11883" spans="1:8" x14ac:dyDescent="0.2">
      <c r="A11883">
        <v>3.7911320667516499E+17</v>
      </c>
      <c r="B11883" t="s">
        <v>23011</v>
      </c>
      <c r="C11883" t="s">
        <v>23012</v>
      </c>
      <c r="D11883" s="1">
        <v>41532.307939814818</v>
      </c>
      <c r="E11883">
        <v>2039</v>
      </c>
      <c r="F11883">
        <v>2765</v>
      </c>
      <c r="G11883" t="s">
        <v>89</v>
      </c>
    </row>
    <row r="11884" spans="1:8" x14ac:dyDescent="0.2">
      <c r="A11884">
        <v>3.7911468633752301E+17</v>
      </c>
      <c r="B11884" t="s">
        <v>23013</v>
      </c>
      <c r="C11884" t="s">
        <v>23014</v>
      </c>
      <c r="D11884" s="1">
        <v>41532.312025462961</v>
      </c>
      <c r="E11884">
        <v>8</v>
      </c>
      <c r="F11884">
        <v>9</v>
      </c>
      <c r="G11884" t="s">
        <v>215</v>
      </c>
    </row>
    <row r="11885" spans="1:8" x14ac:dyDescent="0.2">
      <c r="A11885">
        <v>3.7911593127827002E+17</v>
      </c>
      <c r="B11885" t="s">
        <v>23015</v>
      </c>
      <c r="C11885" t="s">
        <v>23016</v>
      </c>
      <c r="D11885" s="1">
        <v>41532.315462962964</v>
      </c>
      <c r="E11885">
        <v>10</v>
      </c>
      <c r="F11885">
        <v>11</v>
      </c>
      <c r="G11885" t="s">
        <v>23017</v>
      </c>
    </row>
    <row r="11886" spans="1:8" x14ac:dyDescent="0.2">
      <c r="A11886">
        <v>3.7911725054624102E+17</v>
      </c>
      <c r="B11886" t="s">
        <v>23018</v>
      </c>
      <c r="C11886" t="s">
        <v>23019</v>
      </c>
      <c r="D11886" s="1">
        <v>41532.319097222222</v>
      </c>
      <c r="E11886">
        <v>187</v>
      </c>
      <c r="F11886">
        <v>171</v>
      </c>
    </row>
    <row r="11887" spans="1:8" x14ac:dyDescent="0.2">
      <c r="A11887">
        <v>3.79117456377528E+17</v>
      </c>
      <c r="B11887" t="s">
        <v>23020</v>
      </c>
      <c r="C11887" t="s">
        <v>23021</v>
      </c>
      <c r="D11887" s="1">
        <v>41532.319664351853</v>
      </c>
      <c r="E11887">
        <v>8</v>
      </c>
      <c r="F11887">
        <v>10</v>
      </c>
      <c r="G11887" t="s">
        <v>215</v>
      </c>
    </row>
    <row r="11888" spans="1:8" x14ac:dyDescent="0.2">
      <c r="A11888">
        <v>3.7911822444688102E+17</v>
      </c>
      <c r="B11888" t="s">
        <v>23022</v>
      </c>
      <c r="C11888" t="s">
        <v>23023</v>
      </c>
      <c r="D11888" s="1">
        <v>41532.321793981479</v>
      </c>
      <c r="E11888">
        <v>30</v>
      </c>
      <c r="F11888">
        <v>30</v>
      </c>
      <c r="G11888" t="s">
        <v>23024</v>
      </c>
    </row>
    <row r="11889" spans="1:8" x14ac:dyDescent="0.2">
      <c r="A11889">
        <v>3.7911966260239098E+17</v>
      </c>
      <c r="B11889" t="s">
        <v>23025</v>
      </c>
      <c r="C11889" t="s">
        <v>23026</v>
      </c>
      <c r="D11889" s="1">
        <v>41532.325752314813</v>
      </c>
      <c r="E11889">
        <v>17</v>
      </c>
      <c r="F11889">
        <v>11</v>
      </c>
      <c r="G11889" t="s">
        <v>215</v>
      </c>
    </row>
    <row r="11890" spans="1:8" x14ac:dyDescent="0.2">
      <c r="A11890">
        <v>3.7912012142150003E+17</v>
      </c>
      <c r="B11890" t="s">
        <v>23027</v>
      </c>
      <c r="C11890" t="s">
        <v>23028</v>
      </c>
      <c r="D11890" s="1">
        <v>41532.327025462961</v>
      </c>
      <c r="E11890">
        <v>17</v>
      </c>
      <c r="F11890">
        <v>22</v>
      </c>
      <c r="G11890" t="s">
        <v>215</v>
      </c>
      <c r="H11890" t="s">
        <v>13093</v>
      </c>
    </row>
    <row r="11891" spans="1:8" x14ac:dyDescent="0.2">
      <c r="A11891">
        <v>3.7912145580998202E+17</v>
      </c>
      <c r="B11891" t="s">
        <v>23029</v>
      </c>
      <c r="C11891" t="s">
        <v>23030</v>
      </c>
      <c r="D11891" s="1">
        <v>41532.330706018518</v>
      </c>
      <c r="E11891">
        <v>27</v>
      </c>
      <c r="F11891">
        <v>29</v>
      </c>
      <c r="G11891" t="s">
        <v>215</v>
      </c>
    </row>
    <row r="11892" spans="1:8" x14ac:dyDescent="0.2">
      <c r="A11892">
        <v>3.79200216978976E+17</v>
      </c>
      <c r="B11892" t="s">
        <v>23031</v>
      </c>
      <c r="C11892" t="s">
        <v>23032</v>
      </c>
      <c r="D11892" s="1">
        <v>41532.548043981478</v>
      </c>
      <c r="E11892">
        <v>147</v>
      </c>
      <c r="F11892">
        <v>103</v>
      </c>
      <c r="G11892" t="s">
        <v>89</v>
      </c>
    </row>
    <row r="11893" spans="1:8" x14ac:dyDescent="0.2">
      <c r="A11893">
        <v>3.7920220195012602E+17</v>
      </c>
      <c r="B11893" t="s">
        <v>23033</v>
      </c>
      <c r="C11893" t="s">
        <v>23034</v>
      </c>
      <c r="D11893" s="1">
        <v>41532.553518518522</v>
      </c>
      <c r="E11893">
        <v>32</v>
      </c>
      <c r="F11893">
        <v>18</v>
      </c>
      <c r="G11893" t="s">
        <v>215</v>
      </c>
    </row>
    <row r="11894" spans="1:8" x14ac:dyDescent="0.2">
      <c r="A11894">
        <v>3.7920717293855501E+17</v>
      </c>
      <c r="B11894" t="s">
        <v>23035</v>
      </c>
      <c r="C11894" t="s">
        <v>23036</v>
      </c>
      <c r="D11894" s="1">
        <v>41532.567245370374</v>
      </c>
      <c r="E11894">
        <v>19</v>
      </c>
      <c r="F11894">
        <v>13</v>
      </c>
      <c r="G11894" t="s">
        <v>23037</v>
      </c>
      <c r="H11894" t="s">
        <v>390</v>
      </c>
    </row>
    <row r="11895" spans="1:8" x14ac:dyDescent="0.2">
      <c r="A11895">
        <v>3.7920764282643597E+17</v>
      </c>
      <c r="B11895" t="s">
        <v>23038</v>
      </c>
      <c r="C11895" t="s">
        <v>23039</v>
      </c>
      <c r="D11895" s="1">
        <v>41532.568541666667</v>
      </c>
      <c r="E11895">
        <v>17</v>
      </c>
      <c r="F11895">
        <v>9</v>
      </c>
      <c r="G11895" t="s">
        <v>23040</v>
      </c>
    </row>
    <row r="11896" spans="1:8" x14ac:dyDescent="0.2">
      <c r="A11896">
        <v>3.7949720711400602E+17</v>
      </c>
      <c r="B11896" t="s">
        <v>23041</v>
      </c>
      <c r="C11896" t="s">
        <v>23042</v>
      </c>
      <c r="D11896" s="1">
        <v>41533.367581018516</v>
      </c>
      <c r="E11896">
        <v>14</v>
      </c>
      <c r="F11896">
        <v>10</v>
      </c>
      <c r="G11896" t="e">
        <f>AnishaBhasin1</f>
        <v>#NAME?</v>
      </c>
    </row>
    <row r="11897" spans="1:8" x14ac:dyDescent="0.2">
      <c r="A11897">
        <v>3.7958630202464198E+17</v>
      </c>
      <c r="B11897" t="s">
        <v>23043</v>
      </c>
      <c r="C11897" t="s">
        <v>23044</v>
      </c>
      <c r="D11897" s="1">
        <v>41533.613437499997</v>
      </c>
      <c r="E11897">
        <v>46</v>
      </c>
      <c r="F11897">
        <v>76</v>
      </c>
      <c r="G11897" t="s">
        <v>23045</v>
      </c>
    </row>
    <row r="11898" spans="1:8" x14ac:dyDescent="0.2">
      <c r="A11898">
        <v>3.7958715508313702E+17</v>
      </c>
      <c r="B11898" t="s">
        <v>23046</v>
      </c>
      <c r="C11898" t="s">
        <v>23047</v>
      </c>
      <c r="D11898" s="1">
        <v>41533.615787037037</v>
      </c>
      <c r="E11898">
        <v>15</v>
      </c>
      <c r="F11898">
        <v>13</v>
      </c>
      <c r="G11898" t="s">
        <v>23048</v>
      </c>
      <c r="H11898" t="s">
        <v>390</v>
      </c>
    </row>
    <row r="11899" spans="1:8" x14ac:dyDescent="0.2">
      <c r="A11899">
        <v>3.7971416956338502E+17</v>
      </c>
      <c r="B11899" t="s">
        <v>23049</v>
      </c>
      <c r="C11899" t="s">
        <v>23050</v>
      </c>
      <c r="D11899" s="1">
        <v>41533.966284722221</v>
      </c>
      <c r="E11899">
        <v>116</v>
      </c>
      <c r="F11899">
        <v>83</v>
      </c>
    </row>
    <row r="11900" spans="1:8" x14ac:dyDescent="0.2">
      <c r="A11900">
        <v>3.79714484308168E+17</v>
      </c>
      <c r="B11900" t="s">
        <v>23051</v>
      </c>
      <c r="C11900" t="s">
        <v>23052</v>
      </c>
      <c r="D11900" s="1">
        <v>41533.967152777775</v>
      </c>
      <c r="E11900">
        <v>29</v>
      </c>
      <c r="F11900">
        <v>43</v>
      </c>
      <c r="G11900" t="s">
        <v>215</v>
      </c>
    </row>
    <row r="11901" spans="1:8" x14ac:dyDescent="0.2">
      <c r="A11901">
        <v>3.7971509549794502E+17</v>
      </c>
      <c r="B11901" t="s">
        <v>23053</v>
      </c>
      <c r="C11901" t="s">
        <v>23054</v>
      </c>
      <c r="D11901" s="1">
        <v>41533.968842592592</v>
      </c>
      <c r="E11901">
        <v>50</v>
      </c>
      <c r="F11901">
        <v>25</v>
      </c>
      <c r="G11901" t="s">
        <v>215</v>
      </c>
    </row>
    <row r="11902" spans="1:8" x14ac:dyDescent="0.2">
      <c r="A11902">
        <v>3.7971667714061498E+17</v>
      </c>
      <c r="B11902" t="s">
        <v>23055</v>
      </c>
      <c r="C11902" t="s">
        <v>23056</v>
      </c>
      <c r="D11902" s="1">
        <v>41533.97320601852</v>
      </c>
      <c r="E11902">
        <v>28</v>
      </c>
      <c r="F11902">
        <v>14</v>
      </c>
      <c r="G11902" t="s">
        <v>89</v>
      </c>
    </row>
    <row r="11903" spans="1:8" x14ac:dyDescent="0.2">
      <c r="A11903">
        <v>3.7971729829608602E+17</v>
      </c>
      <c r="B11903" t="s">
        <v>23057</v>
      </c>
      <c r="C11903" t="s">
        <v>23058</v>
      </c>
      <c r="D11903" s="1">
        <v>41533.974918981483</v>
      </c>
      <c r="E11903">
        <v>5597</v>
      </c>
      <c r="F11903">
        <v>5194</v>
      </c>
    </row>
    <row r="11904" spans="1:8" x14ac:dyDescent="0.2">
      <c r="A11904">
        <v>3.7971834285811699E+17</v>
      </c>
      <c r="B11904" t="s">
        <v>23059</v>
      </c>
      <c r="C11904" t="s">
        <v>23060</v>
      </c>
      <c r="D11904" s="1">
        <v>41533.977800925924</v>
      </c>
      <c r="E11904">
        <v>134</v>
      </c>
      <c r="F11904">
        <v>59</v>
      </c>
    </row>
    <row r="11905" spans="1:8" x14ac:dyDescent="0.2">
      <c r="A11905">
        <v>3.7971975007227898E+17</v>
      </c>
      <c r="B11905" t="s">
        <v>23061</v>
      </c>
      <c r="C11905" t="s">
        <v>23062</v>
      </c>
      <c r="D11905" s="1">
        <v>41533.981678240743</v>
      </c>
      <c r="E11905">
        <v>116</v>
      </c>
      <c r="F11905">
        <v>67</v>
      </c>
      <c r="G11905" t="s">
        <v>89</v>
      </c>
      <c r="H11905" t="s">
        <v>390</v>
      </c>
    </row>
    <row r="11906" spans="1:8" x14ac:dyDescent="0.2">
      <c r="A11906">
        <v>3.79720373626888E+17</v>
      </c>
      <c r="B11906" t="s">
        <v>23063</v>
      </c>
      <c r="C11906" t="s">
        <v>23064</v>
      </c>
      <c r="D11906" s="1">
        <v>41533.983402777776</v>
      </c>
      <c r="E11906">
        <v>256</v>
      </c>
      <c r="F11906">
        <v>127</v>
      </c>
    </row>
    <row r="11907" spans="1:8" x14ac:dyDescent="0.2">
      <c r="A11907">
        <v>3.7972623781331699E+17</v>
      </c>
      <c r="B11907" t="s">
        <v>23065</v>
      </c>
      <c r="C11907" t="s">
        <v>23066</v>
      </c>
      <c r="D11907" s="1">
        <v>41533.999583333331</v>
      </c>
      <c r="E11907">
        <v>118</v>
      </c>
      <c r="F11907">
        <v>59</v>
      </c>
    </row>
    <row r="11908" spans="1:8" x14ac:dyDescent="0.2">
      <c r="A11908">
        <v>3.7987281105951098E+17</v>
      </c>
      <c r="B11908" t="s">
        <v>23067</v>
      </c>
      <c r="C11908" t="s">
        <v>23068</v>
      </c>
      <c r="D11908" s="1">
        <v>41534.404050925928</v>
      </c>
      <c r="E11908">
        <v>4</v>
      </c>
      <c r="F11908">
        <v>9</v>
      </c>
      <c r="G11908" t="s">
        <v>215</v>
      </c>
    </row>
    <row r="11909" spans="1:8" x14ac:dyDescent="0.2">
      <c r="A11909">
        <v>3.7987322473533798E+17</v>
      </c>
      <c r="B11909" t="s">
        <v>23069</v>
      </c>
      <c r="C11909" t="s">
        <v>23070</v>
      </c>
      <c r="D11909" s="1">
        <v>41534.40519675926</v>
      </c>
      <c r="E11909">
        <v>1</v>
      </c>
      <c r="F11909">
        <v>6</v>
      </c>
      <c r="G11909" t="s">
        <v>215</v>
      </c>
    </row>
    <row r="11910" spans="1:8" x14ac:dyDescent="0.2">
      <c r="A11910">
        <v>3.79873327252512E+17</v>
      </c>
      <c r="B11910" t="s">
        <v>23071</v>
      </c>
      <c r="C11910" t="s">
        <v>23072</v>
      </c>
      <c r="D11910" s="1">
        <v>41534.405474537038</v>
      </c>
      <c r="E11910">
        <v>4</v>
      </c>
      <c r="F11910">
        <v>5</v>
      </c>
      <c r="G11910" t="s">
        <v>215</v>
      </c>
    </row>
    <row r="11911" spans="1:8" x14ac:dyDescent="0.2">
      <c r="A11911">
        <v>3.7987460131011302E+17</v>
      </c>
      <c r="B11911" t="s">
        <v>23073</v>
      </c>
      <c r="C11911" t="s">
        <v>23074</v>
      </c>
      <c r="D11911" s="1">
        <v>41534.408993055556</v>
      </c>
      <c r="E11911">
        <v>18</v>
      </c>
      <c r="F11911">
        <v>21</v>
      </c>
      <c r="G11911" t="s">
        <v>215</v>
      </c>
    </row>
    <row r="11912" spans="1:8" x14ac:dyDescent="0.2">
      <c r="A11912">
        <v>3.7987901461129997E+17</v>
      </c>
      <c r="B11912" t="s">
        <v>23075</v>
      </c>
      <c r="C11912" t="s">
        <v>23076</v>
      </c>
      <c r="D11912" s="1">
        <v>41534.421168981484</v>
      </c>
      <c r="E11912">
        <v>19</v>
      </c>
      <c r="F11912">
        <v>39</v>
      </c>
      <c r="G11912" t="s">
        <v>215</v>
      </c>
    </row>
    <row r="11913" spans="1:8" x14ac:dyDescent="0.2">
      <c r="A11913">
        <v>3.7992572189411302E+17</v>
      </c>
      <c r="B11913" t="s">
        <v>23077</v>
      </c>
      <c r="C11913" t="s">
        <v>23078</v>
      </c>
      <c r="D11913" s="1">
        <v>41534.550057870372</v>
      </c>
      <c r="E11913">
        <v>5</v>
      </c>
      <c r="F11913">
        <v>3</v>
      </c>
      <c r="G11913" t="s">
        <v>89</v>
      </c>
    </row>
    <row r="11914" spans="1:8" x14ac:dyDescent="0.2">
      <c r="A11914">
        <v>3.7992813928542202E+17</v>
      </c>
      <c r="B11914" t="s">
        <v>23079</v>
      </c>
      <c r="C11914" t="s">
        <v>23080</v>
      </c>
      <c r="D11914" s="1">
        <v>41534.55672453704</v>
      </c>
      <c r="E11914">
        <v>174</v>
      </c>
      <c r="F11914">
        <v>93</v>
      </c>
    </row>
    <row r="11915" spans="1:8" x14ac:dyDescent="0.2">
      <c r="A11915">
        <v>3.7992926555249402E+17</v>
      </c>
      <c r="B11915" t="s">
        <v>23081</v>
      </c>
      <c r="C11915" t="s">
        <v>23082</v>
      </c>
      <c r="D11915" s="1">
        <v>41534.559837962966</v>
      </c>
      <c r="E11915">
        <v>99</v>
      </c>
      <c r="F11915">
        <v>48</v>
      </c>
    </row>
    <row r="11916" spans="1:8" x14ac:dyDescent="0.2">
      <c r="A11916">
        <v>3.7993016110772998E+17</v>
      </c>
      <c r="B11916" t="s">
        <v>23083</v>
      </c>
      <c r="C11916" t="s">
        <v>23084</v>
      </c>
      <c r="D11916" s="1">
        <v>41534.562303240738</v>
      </c>
      <c r="E11916">
        <v>13</v>
      </c>
      <c r="F11916">
        <v>11</v>
      </c>
      <c r="G11916" t="s">
        <v>215</v>
      </c>
    </row>
    <row r="11917" spans="1:8" x14ac:dyDescent="0.2">
      <c r="A11917">
        <v>3.7993596360433997E+17</v>
      </c>
      <c r="B11917" t="s">
        <v>23085</v>
      </c>
      <c r="C11917" t="s">
        <v>23086</v>
      </c>
      <c r="D11917" s="1">
        <v>41534.578321759262</v>
      </c>
      <c r="E11917">
        <v>220</v>
      </c>
      <c r="F11917">
        <v>103</v>
      </c>
    </row>
    <row r="11918" spans="1:8" x14ac:dyDescent="0.2">
      <c r="A11918">
        <v>3.7998733200000998E+17</v>
      </c>
      <c r="B11918" t="s">
        <v>23087</v>
      </c>
      <c r="C11918" t="s">
        <v>23088</v>
      </c>
      <c r="D11918" s="1">
        <v>41534.720069444447</v>
      </c>
      <c r="E11918">
        <v>699</v>
      </c>
      <c r="F11918">
        <v>307</v>
      </c>
    </row>
    <row r="11919" spans="1:8" x14ac:dyDescent="0.2">
      <c r="A11919">
        <v>3.8000726918786598E+17</v>
      </c>
      <c r="B11919" t="s">
        <v>23089</v>
      </c>
      <c r="C11919" t="s">
        <v>23090</v>
      </c>
      <c r="D11919" s="1">
        <v>41534.775081018517</v>
      </c>
      <c r="E11919">
        <v>742</v>
      </c>
      <c r="F11919">
        <v>389</v>
      </c>
    </row>
    <row r="11920" spans="1:8" x14ac:dyDescent="0.2">
      <c r="A11920">
        <v>3.8003681477958797E+17</v>
      </c>
      <c r="B11920" t="s">
        <v>23091</v>
      </c>
      <c r="C11920" t="s">
        <v>23092</v>
      </c>
      <c r="D11920" s="1">
        <v>41534.856620370374</v>
      </c>
      <c r="E11920">
        <v>556</v>
      </c>
      <c r="F11920">
        <v>260</v>
      </c>
    </row>
    <row r="11921" spans="1:8" x14ac:dyDescent="0.2">
      <c r="A11921">
        <v>3.8017329378729101E+17</v>
      </c>
      <c r="B11921" t="s">
        <v>23093</v>
      </c>
      <c r="C11921" t="s">
        <v>23094</v>
      </c>
      <c r="D11921" s="1">
        <v>41535.233229166668</v>
      </c>
      <c r="E11921">
        <v>48</v>
      </c>
      <c r="F11921">
        <v>57</v>
      </c>
      <c r="G11921" t="s">
        <v>23095</v>
      </c>
    </row>
    <row r="11922" spans="1:8" x14ac:dyDescent="0.2">
      <c r="A11922">
        <v>3.8018395558222202E+17</v>
      </c>
      <c r="B11922" t="s">
        <v>23096</v>
      </c>
      <c r="C11922" t="s">
        <v>23097</v>
      </c>
      <c r="D11922" s="1">
        <v>41535.262650462966</v>
      </c>
      <c r="E11922">
        <v>29</v>
      </c>
      <c r="F11922">
        <v>39</v>
      </c>
      <c r="G11922" t="s">
        <v>215</v>
      </c>
    </row>
    <row r="11923" spans="1:8" x14ac:dyDescent="0.2">
      <c r="A11923">
        <v>3.8018606111445402E+17</v>
      </c>
      <c r="B11923" t="s">
        <v>23098</v>
      </c>
      <c r="C11923" t="s">
        <v>23099</v>
      </c>
      <c r="D11923" s="1">
        <v>41535.268460648149</v>
      </c>
      <c r="E11923">
        <v>41</v>
      </c>
      <c r="F11923">
        <v>89</v>
      </c>
      <c r="G11923" t="s">
        <v>89</v>
      </c>
    </row>
    <row r="11924" spans="1:8" x14ac:dyDescent="0.2">
      <c r="A11924">
        <v>3.8018704078223302E+17</v>
      </c>
      <c r="B11924" t="s">
        <v>23100</v>
      </c>
      <c r="C11924" t="s">
        <v>23101</v>
      </c>
      <c r="D11924" s="1">
        <v>41535.271157407406</v>
      </c>
      <c r="E11924">
        <v>29</v>
      </c>
      <c r="F11924">
        <v>41</v>
      </c>
      <c r="G11924" t="s">
        <v>215</v>
      </c>
    </row>
    <row r="11925" spans="1:8" x14ac:dyDescent="0.2">
      <c r="A11925">
        <v>3.8018869683607898E+17</v>
      </c>
      <c r="B11925" t="s">
        <v>23102</v>
      </c>
      <c r="C11925" t="s">
        <v>23103</v>
      </c>
      <c r="D11925" s="1">
        <v>41535.275729166664</v>
      </c>
      <c r="E11925">
        <v>19</v>
      </c>
      <c r="F11925">
        <v>10</v>
      </c>
      <c r="G11925" t="e">
        <f>_xlfn.SINGLE( _xlfn.SINGLE( _xlfn.SINGLE(Chloe_Eliise)))</f>
        <v>#NAME?</v>
      </c>
    </row>
    <row r="11926" spans="1:8" x14ac:dyDescent="0.2">
      <c r="A11926">
        <v>3.8019161367250099E+17</v>
      </c>
      <c r="B11926" t="s">
        <v>23104</v>
      </c>
      <c r="C11926" t="s">
        <v>23105</v>
      </c>
      <c r="D11926" s="1">
        <v>41535.283773148149</v>
      </c>
      <c r="E11926">
        <v>26</v>
      </c>
      <c r="F11926">
        <v>16</v>
      </c>
      <c r="G11926" t="s">
        <v>215</v>
      </c>
    </row>
    <row r="11927" spans="1:8" x14ac:dyDescent="0.2">
      <c r="A11927">
        <v>3.8027158772515597E+17</v>
      </c>
      <c r="B11927" t="s">
        <v>23106</v>
      </c>
      <c r="C11927" t="s">
        <v>23107</v>
      </c>
      <c r="D11927" s="1">
        <v>41535.504467592589</v>
      </c>
      <c r="E11927">
        <v>25</v>
      </c>
      <c r="F11927">
        <v>11</v>
      </c>
      <c r="G11927" t="s">
        <v>215</v>
      </c>
    </row>
    <row r="11928" spans="1:8" x14ac:dyDescent="0.2">
      <c r="A11928">
        <v>3.8032717667699002E+17</v>
      </c>
      <c r="B11928" t="s">
        <v>23108</v>
      </c>
      <c r="C11928" t="s">
        <v>23109</v>
      </c>
      <c r="D11928" s="1">
        <v>41535.657858796294</v>
      </c>
      <c r="E11928">
        <v>307</v>
      </c>
      <c r="F11928">
        <v>150</v>
      </c>
      <c r="G11928" t="s">
        <v>89</v>
      </c>
    </row>
    <row r="11929" spans="1:8" x14ac:dyDescent="0.2">
      <c r="A11929">
        <v>3.80328199290232E+17</v>
      </c>
      <c r="B11929" t="s">
        <v>23110</v>
      </c>
      <c r="C11929" t="s">
        <v>23111</v>
      </c>
      <c r="D11929" s="1">
        <v>41535.660682870373</v>
      </c>
      <c r="E11929">
        <v>3</v>
      </c>
      <c r="F11929">
        <v>2</v>
      </c>
      <c r="G11929" t="s">
        <v>89</v>
      </c>
    </row>
    <row r="11930" spans="1:8" x14ac:dyDescent="0.2">
      <c r="A11930">
        <v>3.8033182337859898E+17</v>
      </c>
      <c r="B11930" t="s">
        <v>23112</v>
      </c>
      <c r="C11930" t="s">
        <v>23113</v>
      </c>
      <c r="D11930" s="1">
        <v>41535.670682870368</v>
      </c>
      <c r="E11930">
        <v>23</v>
      </c>
      <c r="F11930">
        <v>10</v>
      </c>
      <c r="G11930" t="s">
        <v>89</v>
      </c>
    </row>
    <row r="11931" spans="1:8" x14ac:dyDescent="0.2">
      <c r="A11931">
        <v>3.8035805020634701E+17</v>
      </c>
      <c r="B11931" t="s">
        <v>23114</v>
      </c>
      <c r="C11931" t="s">
        <v>23115</v>
      </c>
      <c r="D11931" s="1">
        <v>41535.743055555555</v>
      </c>
      <c r="E11931">
        <v>40</v>
      </c>
      <c r="F11931">
        <v>38</v>
      </c>
    </row>
    <row r="11932" spans="1:8" x14ac:dyDescent="0.2">
      <c r="A11932">
        <v>3.80401743198056E+17</v>
      </c>
      <c r="B11932" t="s">
        <v>23116</v>
      </c>
      <c r="C11932" t="s">
        <v>23117</v>
      </c>
      <c r="D11932" s="1">
        <v>41535.863622685189</v>
      </c>
      <c r="E11932">
        <v>19265</v>
      </c>
      <c r="F11932">
        <v>19901</v>
      </c>
      <c r="G11932" t="s">
        <v>89</v>
      </c>
    </row>
    <row r="11933" spans="1:8" x14ac:dyDescent="0.2">
      <c r="A11933">
        <v>3.8041075184579302E+17</v>
      </c>
      <c r="B11933" t="s">
        <v>23118</v>
      </c>
      <c r="C11933" t="s">
        <v>23119</v>
      </c>
      <c r="D11933" s="1">
        <v>41535.888483796298</v>
      </c>
      <c r="E11933">
        <v>425</v>
      </c>
      <c r="F11933">
        <v>215</v>
      </c>
    </row>
    <row r="11934" spans="1:8" x14ac:dyDescent="0.2">
      <c r="A11934">
        <v>3.8042534648860998E+17</v>
      </c>
      <c r="B11934" t="s">
        <v>23120</v>
      </c>
      <c r="C11934" t="s">
        <v>23121</v>
      </c>
      <c r="D11934" s="1">
        <v>41535.928761574076</v>
      </c>
      <c r="E11934">
        <v>465</v>
      </c>
      <c r="F11934">
        <v>243</v>
      </c>
    </row>
    <row r="11935" spans="1:8" x14ac:dyDescent="0.2">
      <c r="A11935">
        <v>3.8049532710908698E+17</v>
      </c>
      <c r="B11935" t="s">
        <v>23122</v>
      </c>
      <c r="C11935" t="s">
        <v>23123</v>
      </c>
      <c r="D11935" s="1">
        <v>41536.121863425928</v>
      </c>
      <c r="E11935">
        <v>53</v>
      </c>
      <c r="F11935">
        <v>47</v>
      </c>
    </row>
    <row r="11936" spans="1:8" x14ac:dyDescent="0.2">
      <c r="A11936">
        <v>3.8049628339359699E+17</v>
      </c>
      <c r="B11936" t="s">
        <v>23124</v>
      </c>
      <c r="C11936" t="s">
        <v>23125</v>
      </c>
      <c r="D11936" s="1">
        <v>41536.124502314815</v>
      </c>
      <c r="E11936">
        <v>42</v>
      </c>
      <c r="F11936">
        <v>24</v>
      </c>
      <c r="G11936" t="s">
        <v>89</v>
      </c>
      <c r="H11936" t="s">
        <v>390</v>
      </c>
    </row>
    <row r="11937" spans="1:7" x14ac:dyDescent="0.2">
      <c r="A11937">
        <v>3.8050090346560301E+17</v>
      </c>
      <c r="B11937" t="s">
        <v>23126</v>
      </c>
      <c r="C11937" t="s">
        <v>23127</v>
      </c>
      <c r="D11937" s="1">
        <v>41536.137256944443</v>
      </c>
      <c r="E11937">
        <v>43</v>
      </c>
      <c r="F11937">
        <v>28</v>
      </c>
    </row>
    <row r="11938" spans="1:7" x14ac:dyDescent="0.2">
      <c r="A11938">
        <v>3.8050378884055802E+17</v>
      </c>
      <c r="B11938" t="s">
        <v>23128</v>
      </c>
      <c r="C11938" t="s">
        <v>23129</v>
      </c>
      <c r="D11938" s="1">
        <v>41536.145219907405</v>
      </c>
      <c r="E11938">
        <v>73</v>
      </c>
      <c r="F11938">
        <v>74</v>
      </c>
    </row>
    <row r="11939" spans="1:7" x14ac:dyDescent="0.2">
      <c r="A11939">
        <v>3.8050676003520499E+17</v>
      </c>
      <c r="B11939" t="s">
        <v>23130</v>
      </c>
      <c r="C11939" t="s">
        <v>23131</v>
      </c>
      <c r="D11939" s="1">
        <v>41536.153414351851</v>
      </c>
      <c r="E11939">
        <v>537</v>
      </c>
      <c r="F11939">
        <v>1072</v>
      </c>
    </row>
    <row r="11940" spans="1:7" x14ac:dyDescent="0.2">
      <c r="A11940">
        <v>3.8050709039533197E+17</v>
      </c>
      <c r="B11940" t="s">
        <v>23132</v>
      </c>
      <c r="C11940" t="s">
        <v>23133</v>
      </c>
      <c r="D11940" s="1">
        <v>41536.154328703706</v>
      </c>
      <c r="E11940">
        <v>7</v>
      </c>
      <c r="F11940">
        <v>4</v>
      </c>
      <c r="G11940" t="s">
        <v>215</v>
      </c>
    </row>
    <row r="11941" spans="1:7" x14ac:dyDescent="0.2">
      <c r="A11941">
        <v>3.8050746438885299E+17</v>
      </c>
      <c r="B11941" t="s">
        <v>23134</v>
      </c>
      <c r="C11941" t="s">
        <v>23135</v>
      </c>
      <c r="D11941" s="1">
        <v>41536.155358796299</v>
      </c>
      <c r="E11941">
        <v>14</v>
      </c>
      <c r="F11941">
        <v>13</v>
      </c>
      <c r="G11941" t="s">
        <v>215</v>
      </c>
    </row>
    <row r="11942" spans="1:7" x14ac:dyDescent="0.2">
      <c r="A11942">
        <v>3.8051075881752499E+17</v>
      </c>
      <c r="B11942" t="s">
        <v>23136</v>
      </c>
      <c r="C11942" t="s">
        <v>23137</v>
      </c>
      <c r="D11942" s="1">
        <v>41536.164456018516</v>
      </c>
      <c r="E11942">
        <v>16</v>
      </c>
      <c r="F11942">
        <v>20</v>
      </c>
      <c r="G11942" t="s">
        <v>215</v>
      </c>
    </row>
    <row r="11943" spans="1:7" x14ac:dyDescent="0.2">
      <c r="A11943">
        <v>3.8051117465760499E+17</v>
      </c>
      <c r="B11943" t="s">
        <v>23138</v>
      </c>
      <c r="C11943" t="s">
        <v>23139</v>
      </c>
      <c r="D11943" s="1">
        <v>41536.165601851855</v>
      </c>
      <c r="E11943">
        <v>4</v>
      </c>
      <c r="F11943">
        <v>8</v>
      </c>
      <c r="G11943" t="s">
        <v>215</v>
      </c>
    </row>
    <row r="11944" spans="1:7" x14ac:dyDescent="0.2">
      <c r="A11944">
        <v>3.8051154144528301E+17</v>
      </c>
      <c r="B11944" t="s">
        <v>23140</v>
      </c>
      <c r="C11944" t="s">
        <v>23141</v>
      </c>
      <c r="D11944" s="1">
        <v>41536.166608796295</v>
      </c>
      <c r="E11944">
        <v>8</v>
      </c>
      <c r="F11944">
        <v>11</v>
      </c>
      <c r="G11944" t="s">
        <v>23142</v>
      </c>
    </row>
    <row r="11945" spans="1:7" x14ac:dyDescent="0.2">
      <c r="A11945">
        <v>3.80514111739944E+17</v>
      </c>
      <c r="B11945" t="s">
        <v>23143</v>
      </c>
      <c r="C11945" t="s">
        <v>23144</v>
      </c>
      <c r="D11945" s="1">
        <v>41536.173703703702</v>
      </c>
      <c r="E11945">
        <v>5</v>
      </c>
      <c r="F11945">
        <v>4</v>
      </c>
      <c r="G11945" t="s">
        <v>215</v>
      </c>
    </row>
    <row r="11946" spans="1:7" x14ac:dyDescent="0.2">
      <c r="A11946">
        <v>3.80518347949232E+17</v>
      </c>
      <c r="B11946" t="s">
        <v>23145</v>
      </c>
      <c r="C11946" t="s">
        <v>23146</v>
      </c>
      <c r="D11946" s="1">
        <v>41536.185393518521</v>
      </c>
      <c r="E11946">
        <v>145</v>
      </c>
      <c r="F11946">
        <v>133</v>
      </c>
      <c r="G11946" t="s">
        <v>89</v>
      </c>
    </row>
    <row r="11947" spans="1:7" x14ac:dyDescent="0.2">
      <c r="A11947">
        <v>3.8052014651712301E+17</v>
      </c>
      <c r="B11947" t="s">
        <v>23147</v>
      </c>
      <c r="C11947" t="e">
        <f xml:space="preserve"> LeighAnnMac send his info to my office.</f>
        <v>#NAME?</v>
      </c>
      <c r="D11947" s="1">
        <v>41536.190358796295</v>
      </c>
      <c r="E11947">
        <v>2</v>
      </c>
      <c r="F11947">
        <v>1</v>
      </c>
      <c r="G11947" t="s">
        <v>89</v>
      </c>
    </row>
    <row r="11948" spans="1:7" x14ac:dyDescent="0.2">
      <c r="A11948">
        <v>3.8052299965465798E+17</v>
      </c>
      <c r="B11948" t="s">
        <v>23148</v>
      </c>
      <c r="C11948" t="s">
        <v>23149</v>
      </c>
      <c r="D11948" s="1">
        <v>41536.198229166665</v>
      </c>
      <c r="E11948">
        <v>8</v>
      </c>
      <c r="F11948">
        <v>5</v>
      </c>
      <c r="G11948" t="s">
        <v>215</v>
      </c>
    </row>
    <row r="11949" spans="1:7" x14ac:dyDescent="0.2">
      <c r="A11949">
        <v>3.8052322264064397E+17</v>
      </c>
      <c r="B11949" t="s">
        <v>23150</v>
      </c>
      <c r="C11949" t="s">
        <v>23151</v>
      </c>
      <c r="D11949" s="1">
        <v>41536.198842592596</v>
      </c>
      <c r="E11949">
        <v>10</v>
      </c>
      <c r="F11949">
        <v>12</v>
      </c>
      <c r="G11949" t="s">
        <v>23152</v>
      </c>
    </row>
    <row r="11950" spans="1:7" x14ac:dyDescent="0.2">
      <c r="A11950">
        <v>3.80624522095112E+17</v>
      </c>
      <c r="B11950" t="s">
        <v>23153</v>
      </c>
      <c r="C11950" t="e">
        <f xml:space="preserve"> dalasner Yes.</f>
        <v>#NAME?</v>
      </c>
      <c r="D11950" s="1">
        <v>41536.478379629632</v>
      </c>
      <c r="E11950">
        <v>2</v>
      </c>
      <c r="F11950">
        <v>1</v>
      </c>
      <c r="G11950" t="s">
        <v>89</v>
      </c>
    </row>
    <row r="11951" spans="1:7" x14ac:dyDescent="0.2">
      <c r="A11951">
        <v>3.8062731294725299E+17</v>
      </c>
      <c r="B11951" t="s">
        <v>23154</v>
      </c>
      <c r="C11951" t="s">
        <v>23155</v>
      </c>
      <c r="D11951" s="1">
        <v>41536.486076388886</v>
      </c>
      <c r="E11951">
        <v>9</v>
      </c>
      <c r="F11951">
        <v>17</v>
      </c>
      <c r="G11951" t="s">
        <v>89</v>
      </c>
    </row>
    <row r="11952" spans="1:7" x14ac:dyDescent="0.2">
      <c r="A11952">
        <v>3.8063008008478701E+17</v>
      </c>
      <c r="B11952" t="s">
        <v>23156</v>
      </c>
      <c r="C11952" t="s">
        <v>23157</v>
      </c>
      <c r="D11952" s="1">
        <v>41536.493715277778</v>
      </c>
      <c r="E11952">
        <v>2153</v>
      </c>
      <c r="F11952">
        <v>1584</v>
      </c>
    </row>
    <row r="11953" spans="1:8" x14ac:dyDescent="0.2">
      <c r="A11953">
        <v>3.8063291470867597E+17</v>
      </c>
      <c r="B11953" t="s">
        <v>23158</v>
      </c>
      <c r="C11953" t="s">
        <v>23159</v>
      </c>
      <c r="D11953" s="1">
        <v>41536.501539351855</v>
      </c>
      <c r="E11953">
        <v>92</v>
      </c>
      <c r="F11953">
        <v>50</v>
      </c>
      <c r="G11953" t="s">
        <v>215</v>
      </c>
    </row>
    <row r="11954" spans="1:8" x14ac:dyDescent="0.2">
      <c r="A11954">
        <v>3.8064142080751603E+17</v>
      </c>
      <c r="B11954" t="s">
        <v>23160</v>
      </c>
      <c r="C11954" t="s">
        <v>23161</v>
      </c>
      <c r="D11954" s="1">
        <v>41536.525011574071</v>
      </c>
      <c r="E11954">
        <v>225</v>
      </c>
      <c r="F11954">
        <v>158</v>
      </c>
      <c r="G11954" t="s">
        <v>89</v>
      </c>
    </row>
    <row r="11955" spans="1:8" x14ac:dyDescent="0.2">
      <c r="A11955">
        <v>3.80643078803296E+17</v>
      </c>
      <c r="B11955" t="s">
        <v>23162</v>
      </c>
      <c r="C11955" t="s">
        <v>23163</v>
      </c>
      <c r="D11955" s="1">
        <v>41536.529583333337</v>
      </c>
      <c r="E11955">
        <v>52</v>
      </c>
      <c r="F11955">
        <v>47</v>
      </c>
    </row>
    <row r="11956" spans="1:8" x14ac:dyDescent="0.2">
      <c r="A11956">
        <v>3.8064443415488102E+17</v>
      </c>
      <c r="B11956" t="s">
        <v>23164</v>
      </c>
      <c r="C11956" t="s">
        <v>23165</v>
      </c>
      <c r="D11956" s="1">
        <v>41536.533321759256</v>
      </c>
      <c r="E11956">
        <v>21</v>
      </c>
      <c r="F11956">
        <v>10</v>
      </c>
    </row>
    <row r="11957" spans="1:8" x14ac:dyDescent="0.2">
      <c r="A11957">
        <v>3.8064951002189402E+17</v>
      </c>
      <c r="B11957" t="s">
        <v>23166</v>
      </c>
      <c r="C11957" t="s">
        <v>23167</v>
      </c>
      <c r="D11957" s="1">
        <v>41536.547337962962</v>
      </c>
      <c r="E11957">
        <v>34</v>
      </c>
      <c r="F11957">
        <v>30</v>
      </c>
      <c r="G11957" t="s">
        <v>215</v>
      </c>
      <c r="H11957" t="s">
        <v>390</v>
      </c>
    </row>
    <row r="11958" spans="1:8" x14ac:dyDescent="0.2">
      <c r="A11958">
        <v>3.8067511533764998E+17</v>
      </c>
      <c r="B11958" t="s">
        <v>23168</v>
      </c>
      <c r="C11958" t="s">
        <v>23169</v>
      </c>
      <c r="D11958" s="1">
        <v>41536.617986111109</v>
      </c>
      <c r="E11958">
        <v>15</v>
      </c>
      <c r="F11958">
        <v>7</v>
      </c>
      <c r="G11958" t="s">
        <v>215</v>
      </c>
    </row>
    <row r="11959" spans="1:8" x14ac:dyDescent="0.2">
      <c r="A11959">
        <v>3.8068622791121702E+17</v>
      </c>
      <c r="B11959" t="s">
        <v>23170</v>
      </c>
      <c r="C11959" t="e">
        <f xml:space="preserve"> geomac24 Amazing engineering accomplishment that does not Make economic sense.</f>
        <v>#NAME?</v>
      </c>
      <c r="D11959" s="1">
        <v>41536.648657407408</v>
      </c>
      <c r="E11959">
        <v>3</v>
      </c>
      <c r="F11959">
        <v>4</v>
      </c>
      <c r="G11959" t="s">
        <v>89</v>
      </c>
    </row>
    <row r="11960" spans="1:8" x14ac:dyDescent="0.2">
      <c r="A11960">
        <v>3.8075803002486298E+17</v>
      </c>
      <c r="B11960" t="s">
        <v>23171</v>
      </c>
      <c r="C11960" t="s">
        <v>23172</v>
      </c>
      <c r="D11960" s="1">
        <v>41536.84679398148</v>
      </c>
      <c r="E11960">
        <v>77</v>
      </c>
      <c r="F11960">
        <v>40</v>
      </c>
    </row>
    <row r="11961" spans="1:8" x14ac:dyDescent="0.2">
      <c r="A11961">
        <v>3.8075805363877402E+17</v>
      </c>
      <c r="B11961" t="s">
        <v>23173</v>
      </c>
      <c r="C11961" t="s">
        <v>23174</v>
      </c>
      <c r="D11961" s="1">
        <v>41536.846851851849</v>
      </c>
      <c r="E11961">
        <v>171</v>
      </c>
      <c r="F11961">
        <v>121</v>
      </c>
    </row>
    <row r="11962" spans="1:8" x14ac:dyDescent="0.2">
      <c r="A11962">
        <v>3.80761318833152E+17</v>
      </c>
      <c r="B11962" t="s">
        <v>23175</v>
      </c>
      <c r="C11962" t="s">
        <v>23176</v>
      </c>
      <c r="D11962" s="1">
        <v>41536.855868055558</v>
      </c>
      <c r="E11962">
        <v>28946</v>
      </c>
      <c r="F11962">
        <v>46335</v>
      </c>
      <c r="G11962" t="s">
        <v>89</v>
      </c>
    </row>
    <row r="11963" spans="1:8" x14ac:dyDescent="0.2">
      <c r="A11963">
        <v>3.8078440213488397E+17</v>
      </c>
      <c r="B11963" t="s">
        <v>23177</v>
      </c>
      <c r="C11963" t="s">
        <v>23178</v>
      </c>
      <c r="D11963" s="1">
        <v>41536.919560185182</v>
      </c>
      <c r="E11963">
        <v>26</v>
      </c>
      <c r="F11963">
        <v>46</v>
      </c>
      <c r="G11963" t="s">
        <v>215</v>
      </c>
    </row>
    <row r="11964" spans="1:8" x14ac:dyDescent="0.2">
      <c r="A11964">
        <v>3.8091617036036E+17</v>
      </c>
      <c r="B11964" t="s">
        <v>23179</v>
      </c>
      <c r="C11964" t="s">
        <v>23180</v>
      </c>
      <c r="D11964" s="1">
        <v>41537.283171296294</v>
      </c>
      <c r="E11964">
        <v>86</v>
      </c>
      <c r="F11964">
        <v>63</v>
      </c>
    </row>
    <row r="11965" spans="1:8" x14ac:dyDescent="0.2">
      <c r="A11965">
        <v>3.8091836984918797E+17</v>
      </c>
      <c r="B11965" t="s">
        <v>23181</v>
      </c>
      <c r="C11965" t="s">
        <v>23182</v>
      </c>
      <c r="D11965" s="1">
        <v>41537.289247685185</v>
      </c>
      <c r="E11965">
        <v>146</v>
      </c>
      <c r="F11965">
        <v>100</v>
      </c>
    </row>
    <row r="11966" spans="1:8" x14ac:dyDescent="0.2">
      <c r="A11966">
        <v>3.8092020446294797E+17</v>
      </c>
      <c r="B11966" t="s">
        <v>23183</v>
      </c>
      <c r="C11966" t="s">
        <v>23184</v>
      </c>
      <c r="D11966" s="1">
        <v>41537.294305555559</v>
      </c>
      <c r="E11966">
        <v>47</v>
      </c>
      <c r="F11966">
        <v>25</v>
      </c>
      <c r="G11966" t="s">
        <v>215</v>
      </c>
    </row>
    <row r="11967" spans="1:8" x14ac:dyDescent="0.2">
      <c r="A11967">
        <v>3.8092201871751501E+17</v>
      </c>
      <c r="B11967" t="s">
        <v>23185</v>
      </c>
      <c r="C11967" t="s">
        <v>23186</v>
      </c>
      <c r="D11967" s="1">
        <v>41537.299317129633</v>
      </c>
      <c r="E11967">
        <v>11758</v>
      </c>
      <c r="F11967">
        <v>20004</v>
      </c>
    </row>
    <row r="11968" spans="1:8" x14ac:dyDescent="0.2">
      <c r="A11968">
        <v>3.8098200986440397E+17</v>
      </c>
      <c r="B11968" t="s">
        <v>23187</v>
      </c>
      <c r="C11968" t="s">
        <v>23188</v>
      </c>
      <c r="D11968" s="1">
        <v>41537.464861111112</v>
      </c>
      <c r="E11968">
        <v>8</v>
      </c>
      <c r="F11968">
        <v>9</v>
      </c>
      <c r="G11968" t="s">
        <v>23189</v>
      </c>
    </row>
    <row r="11969" spans="1:8" x14ac:dyDescent="0.2">
      <c r="A11969">
        <v>3.8098266230518099E+17</v>
      </c>
      <c r="B11969" t="s">
        <v>23190</v>
      </c>
      <c r="C11969" t="s">
        <v>23191</v>
      </c>
      <c r="D11969" s="1">
        <v>41537.46665509259</v>
      </c>
      <c r="E11969">
        <v>11</v>
      </c>
      <c r="F11969">
        <v>7</v>
      </c>
      <c r="G11969" t="s">
        <v>215</v>
      </c>
    </row>
    <row r="11970" spans="1:8" x14ac:dyDescent="0.2">
      <c r="A11970">
        <v>3.8098352969144301E+17</v>
      </c>
      <c r="B11970" t="s">
        <v>23192</v>
      </c>
      <c r="C11970" t="s">
        <v>23193</v>
      </c>
      <c r="D11970" s="1">
        <v>41537.469050925924</v>
      </c>
      <c r="E11970">
        <v>6</v>
      </c>
      <c r="F11970">
        <v>6</v>
      </c>
      <c r="G11970" t="s">
        <v>215</v>
      </c>
    </row>
    <row r="11971" spans="1:8" x14ac:dyDescent="0.2">
      <c r="A11971">
        <v>3.8098597232406099E+17</v>
      </c>
      <c r="B11971" t="s">
        <v>23194</v>
      </c>
      <c r="C11971" t="s">
        <v>23195</v>
      </c>
      <c r="D11971" s="1">
        <v>41537.475787037038</v>
      </c>
      <c r="E11971">
        <v>13</v>
      </c>
      <c r="F11971">
        <v>12</v>
      </c>
      <c r="G11971" t="s">
        <v>23196</v>
      </c>
    </row>
    <row r="11972" spans="1:8" x14ac:dyDescent="0.2">
      <c r="A11972">
        <v>3.8098627141568102E+17</v>
      </c>
      <c r="B11972" t="s">
        <v>23197</v>
      </c>
      <c r="C11972" t="s">
        <v>23198</v>
      </c>
      <c r="D11972" s="1">
        <v>41537.476620370369</v>
      </c>
      <c r="E11972">
        <v>45</v>
      </c>
      <c r="F11972">
        <v>15</v>
      </c>
      <c r="G11972" t="s">
        <v>23199</v>
      </c>
    </row>
    <row r="11973" spans="1:8" x14ac:dyDescent="0.2">
      <c r="A11973">
        <v>3.8098670455307398E+17</v>
      </c>
      <c r="B11973" t="s">
        <v>23200</v>
      </c>
      <c r="C11973" t="s">
        <v>23201</v>
      </c>
      <c r="D11973" s="1">
        <v>41537.477812500001</v>
      </c>
      <c r="E11973">
        <v>13</v>
      </c>
      <c r="F11973">
        <v>12</v>
      </c>
      <c r="G11973" t="s">
        <v>215</v>
      </c>
    </row>
    <row r="11974" spans="1:8" x14ac:dyDescent="0.2">
      <c r="A11974">
        <v>3.80987484580376E+17</v>
      </c>
      <c r="B11974" t="s">
        <v>23202</v>
      </c>
      <c r="C11974" t="s">
        <v>23203</v>
      </c>
      <c r="D11974" s="1">
        <v>41537.47996527778</v>
      </c>
      <c r="E11974">
        <v>10</v>
      </c>
      <c r="F11974">
        <v>10</v>
      </c>
      <c r="G11974" t="s">
        <v>215</v>
      </c>
    </row>
    <row r="11975" spans="1:8" x14ac:dyDescent="0.2">
      <c r="A11975">
        <v>3.8098814501965402E+17</v>
      </c>
      <c r="B11975" t="s">
        <v>23204</v>
      </c>
      <c r="C11975" t="s">
        <v>23205</v>
      </c>
      <c r="D11975" s="1">
        <v>41537.481782407405</v>
      </c>
      <c r="E11975">
        <v>11</v>
      </c>
      <c r="F11975">
        <v>12</v>
      </c>
      <c r="G11975" t="s">
        <v>215</v>
      </c>
      <c r="H11975" t="s">
        <v>390</v>
      </c>
    </row>
    <row r="11976" spans="1:8" x14ac:dyDescent="0.2">
      <c r="A11976">
        <v>3.8100142427419802E+17</v>
      </c>
      <c r="B11976" t="s">
        <v>23206</v>
      </c>
      <c r="C11976" t="s">
        <v>23207</v>
      </c>
      <c r="D11976" s="1">
        <v>41537.518425925926</v>
      </c>
      <c r="E11976">
        <v>39</v>
      </c>
      <c r="F11976">
        <v>25</v>
      </c>
      <c r="G11976" t="s">
        <v>21076</v>
      </c>
    </row>
    <row r="11977" spans="1:8" x14ac:dyDescent="0.2">
      <c r="A11977">
        <v>3.8100830173739802E+17</v>
      </c>
      <c r="B11977" t="s">
        <v>23208</v>
      </c>
      <c r="C11977" t="s">
        <v>23209</v>
      </c>
      <c r="D11977" s="1">
        <v>41537.537407407406</v>
      </c>
      <c r="E11977">
        <v>1</v>
      </c>
      <c r="F11977">
        <v>1</v>
      </c>
      <c r="G11977" t="e">
        <f>magmom13</f>
        <v>#NAME?</v>
      </c>
    </row>
    <row r="11978" spans="1:8" x14ac:dyDescent="0.2">
      <c r="A11978">
        <v>3.8100841602378502E+17</v>
      </c>
      <c r="B11978" t="s">
        <v>23210</v>
      </c>
      <c r="C11978" t="s">
        <v>23211</v>
      </c>
      <c r="D11978" s="1">
        <v>41537.537719907406</v>
      </c>
      <c r="E11978">
        <v>15</v>
      </c>
      <c r="F11978">
        <v>34</v>
      </c>
      <c r="G11978" t="s">
        <v>215</v>
      </c>
    </row>
    <row r="11979" spans="1:8" x14ac:dyDescent="0.2">
      <c r="A11979">
        <v>3.8100877779507597E+17</v>
      </c>
      <c r="B11979" t="s">
        <v>23212</v>
      </c>
      <c r="C11979" t="s">
        <v>23213</v>
      </c>
      <c r="D11979" s="1">
        <v>41537.538726851853</v>
      </c>
      <c r="E11979">
        <v>6</v>
      </c>
      <c r="F11979">
        <v>10</v>
      </c>
      <c r="G11979" t="s">
        <v>576</v>
      </c>
    </row>
    <row r="11980" spans="1:8" x14ac:dyDescent="0.2">
      <c r="A11980">
        <v>3.81009564344528E+17</v>
      </c>
      <c r="B11980" t="s">
        <v>23214</v>
      </c>
      <c r="C11980" t="s">
        <v>23215</v>
      </c>
      <c r="D11980" s="1">
        <v>41537.540891203702</v>
      </c>
      <c r="E11980">
        <v>35</v>
      </c>
      <c r="F11980">
        <v>20</v>
      </c>
      <c r="G11980" t="s">
        <v>215</v>
      </c>
    </row>
    <row r="11981" spans="1:8" x14ac:dyDescent="0.2">
      <c r="A11981">
        <v>3.8104165112205299E+17</v>
      </c>
      <c r="B11981" t="s">
        <v>23216</v>
      </c>
      <c r="C11981" t="s">
        <v>23217</v>
      </c>
      <c r="D11981" s="1">
        <v>41537.629432870373</v>
      </c>
      <c r="E11981">
        <v>4</v>
      </c>
      <c r="F11981">
        <v>5</v>
      </c>
      <c r="G11981" t="s">
        <v>215</v>
      </c>
    </row>
    <row r="11982" spans="1:8" x14ac:dyDescent="0.2">
      <c r="A11982">
        <v>3.8104354109220403E+17</v>
      </c>
      <c r="B11982" t="s">
        <v>23218</v>
      </c>
      <c r="C11982" t="s">
        <v>23219</v>
      </c>
      <c r="D11982" s="1">
        <v>41537.634652777779</v>
      </c>
      <c r="E11982">
        <v>268</v>
      </c>
      <c r="F11982">
        <v>187</v>
      </c>
      <c r="G11982" t="s">
        <v>89</v>
      </c>
    </row>
    <row r="11983" spans="1:8" x14ac:dyDescent="0.2">
      <c r="A11983">
        <v>3.81045889290096E+17</v>
      </c>
      <c r="B11983" t="s">
        <v>23220</v>
      </c>
      <c r="C11983" t="s">
        <v>23221</v>
      </c>
      <c r="D11983" s="1">
        <v>41537.641134259262</v>
      </c>
      <c r="E11983">
        <v>241</v>
      </c>
      <c r="F11983">
        <v>127</v>
      </c>
    </row>
    <row r="11984" spans="1:8" x14ac:dyDescent="0.2">
      <c r="A11984">
        <v>3.8104833151587898E+17</v>
      </c>
      <c r="B11984" t="s">
        <v>23222</v>
      </c>
      <c r="C11984" t="e">
        <f xml:space="preserve"> LexiPerez96 Hi Lexxay.</f>
        <v>#NAME?</v>
      </c>
      <c r="D11984" s="1">
        <v>41537.647870370369</v>
      </c>
      <c r="E11984">
        <v>675</v>
      </c>
      <c r="F11984">
        <v>755</v>
      </c>
      <c r="G11984" t="s">
        <v>89</v>
      </c>
    </row>
    <row r="11985" spans="1:8" x14ac:dyDescent="0.2">
      <c r="A11985">
        <v>3.8104865954398202E+17</v>
      </c>
      <c r="B11985" t="s">
        <v>23223</v>
      </c>
      <c r="C11985" t="e">
        <f>_xlfn.SINGLE( CorsoC311 _xlfn.SINGLE( SamShahrooz Thanks Cathy.))</f>
        <v>#NAME?</v>
      </c>
      <c r="D11985" s="1">
        <v>41537.648773148147</v>
      </c>
      <c r="E11985">
        <v>2</v>
      </c>
      <c r="F11985">
        <v>2</v>
      </c>
      <c r="G11985" t="s">
        <v>215</v>
      </c>
    </row>
    <row r="11986" spans="1:8" x14ac:dyDescent="0.2">
      <c r="A11986">
        <v>3.8105524961346701E+17</v>
      </c>
      <c r="B11986" t="s">
        <v>23224</v>
      </c>
      <c r="C11986" t="s">
        <v>23225</v>
      </c>
      <c r="D11986" s="1">
        <v>41537.666956018518</v>
      </c>
      <c r="E11986">
        <v>215</v>
      </c>
      <c r="F11986">
        <v>63</v>
      </c>
    </row>
    <row r="11987" spans="1:8" x14ac:dyDescent="0.2">
      <c r="A11987">
        <v>3.81059466113736E+17</v>
      </c>
      <c r="B11987" t="s">
        <v>23226</v>
      </c>
      <c r="C11987" t="s">
        <v>23227</v>
      </c>
      <c r="D11987" s="1">
        <v>41537.678599537037</v>
      </c>
      <c r="E11987">
        <v>34</v>
      </c>
      <c r="F11987">
        <v>26</v>
      </c>
    </row>
    <row r="11988" spans="1:8" x14ac:dyDescent="0.2">
      <c r="A11988">
        <v>3.8108338498371501E+17</v>
      </c>
      <c r="B11988" t="s">
        <v>23228</v>
      </c>
      <c r="C11988" t="s">
        <v>23229</v>
      </c>
      <c r="D11988" s="1">
        <v>41537.74459490741</v>
      </c>
      <c r="E11988">
        <v>298</v>
      </c>
      <c r="F11988">
        <v>77</v>
      </c>
    </row>
    <row r="11989" spans="1:8" x14ac:dyDescent="0.2">
      <c r="A11989">
        <v>3.8109347327469101E+17</v>
      </c>
      <c r="B11989" t="s">
        <v>23230</v>
      </c>
      <c r="C11989" t="s">
        <v>23231</v>
      </c>
      <c r="D11989" s="1">
        <v>41537.77244212963</v>
      </c>
      <c r="E11989">
        <v>21</v>
      </c>
      <c r="F11989">
        <v>8</v>
      </c>
      <c r="G11989" t="s">
        <v>89</v>
      </c>
    </row>
    <row r="11990" spans="1:8" x14ac:dyDescent="0.2">
      <c r="A11990">
        <v>3.8110664078458803E+17</v>
      </c>
      <c r="B11990" t="s">
        <v>23232</v>
      </c>
      <c r="C11990" t="s">
        <v>23233</v>
      </c>
      <c r="D11990" s="1">
        <v>41537.80877314815</v>
      </c>
      <c r="E11990">
        <v>1072</v>
      </c>
      <c r="F11990">
        <v>1385</v>
      </c>
    </row>
    <row r="11991" spans="1:8" x14ac:dyDescent="0.2">
      <c r="A11991">
        <v>3.8112761879318899E+17</v>
      </c>
      <c r="B11991" t="s">
        <v>23234</v>
      </c>
      <c r="C11991" t="s">
        <v>23235</v>
      </c>
      <c r="D11991" s="1">
        <v>41537.866655092592</v>
      </c>
      <c r="E11991">
        <v>1026</v>
      </c>
      <c r="F11991">
        <v>1240</v>
      </c>
    </row>
    <row r="11992" spans="1:8" x14ac:dyDescent="0.2">
      <c r="A11992">
        <v>3.8123531393669498E+17</v>
      </c>
      <c r="B11992" t="s">
        <v>23236</v>
      </c>
      <c r="C11992" t="s">
        <v>23237</v>
      </c>
      <c r="D11992" s="1">
        <v>41538.163842592592</v>
      </c>
      <c r="E11992">
        <v>13</v>
      </c>
      <c r="F11992">
        <v>10</v>
      </c>
      <c r="G11992" t="s">
        <v>215</v>
      </c>
      <c r="H11992" t="s">
        <v>390</v>
      </c>
    </row>
    <row r="11993" spans="1:8" x14ac:dyDescent="0.2">
      <c r="A11993">
        <v>3.8123598232841402E+17</v>
      </c>
      <c r="B11993" t="s">
        <v>23238</v>
      </c>
      <c r="C11993" t="s">
        <v>23239</v>
      </c>
      <c r="D11993" s="1">
        <v>41538.165682870371</v>
      </c>
      <c r="E11993">
        <v>13</v>
      </c>
      <c r="F11993">
        <v>10</v>
      </c>
      <c r="G11993" t="s">
        <v>215</v>
      </c>
    </row>
    <row r="11994" spans="1:8" x14ac:dyDescent="0.2">
      <c r="A11994">
        <v>3.8128577942076998E+17</v>
      </c>
      <c r="B11994" t="s">
        <v>23240</v>
      </c>
      <c r="C11994" t="s">
        <v>23241</v>
      </c>
      <c r="D11994" s="1">
        <v>41538.303101851852</v>
      </c>
      <c r="E11994">
        <v>18</v>
      </c>
      <c r="F11994">
        <v>12</v>
      </c>
      <c r="G11994" t="s">
        <v>23242</v>
      </c>
      <c r="H11994" t="s">
        <v>390</v>
      </c>
    </row>
    <row r="11995" spans="1:8" x14ac:dyDescent="0.2">
      <c r="A11995">
        <v>3.81365211103768E+17</v>
      </c>
      <c r="B11995" t="s">
        <v>23243</v>
      </c>
      <c r="C11995" t="s">
        <v>23244</v>
      </c>
      <c r="D11995" s="1">
        <v>41538.522291666668</v>
      </c>
      <c r="E11995">
        <v>18</v>
      </c>
      <c r="F11995">
        <v>17</v>
      </c>
      <c r="G11995" t="s">
        <v>23189</v>
      </c>
    </row>
    <row r="11996" spans="1:8" x14ac:dyDescent="0.2">
      <c r="A11996">
        <v>3.8137182908635098E+17</v>
      </c>
      <c r="B11996" t="s">
        <v>23245</v>
      </c>
      <c r="C11996" t="s">
        <v>23246</v>
      </c>
      <c r="D11996" s="1">
        <v>41538.540555555555</v>
      </c>
      <c r="E11996">
        <v>1575</v>
      </c>
      <c r="F11996">
        <v>1314</v>
      </c>
      <c r="G11996" t="s">
        <v>89</v>
      </c>
    </row>
    <row r="11997" spans="1:8" x14ac:dyDescent="0.2">
      <c r="A11997">
        <v>3.8154698512140602E+17</v>
      </c>
      <c r="B11997" t="s">
        <v>23247</v>
      </c>
      <c r="C11997" t="s">
        <v>23248</v>
      </c>
      <c r="D11997" s="1">
        <v>41539.023888888885</v>
      </c>
      <c r="E11997">
        <v>18</v>
      </c>
      <c r="F11997">
        <v>11</v>
      </c>
      <c r="G11997" t="s">
        <v>576</v>
      </c>
    </row>
    <row r="11998" spans="1:8" x14ac:dyDescent="0.2">
      <c r="A11998">
        <v>3.8154709163992602E+17</v>
      </c>
      <c r="B11998" t="s">
        <v>23249</v>
      </c>
      <c r="C11998" t="s">
        <v>23250</v>
      </c>
      <c r="D11998" s="1">
        <v>41539.024189814816</v>
      </c>
      <c r="E11998">
        <v>10</v>
      </c>
      <c r="F11998">
        <v>4</v>
      </c>
      <c r="G11998" t="s">
        <v>215</v>
      </c>
    </row>
    <row r="11999" spans="1:8" x14ac:dyDescent="0.2">
      <c r="A11999">
        <v>3.8154740605756198E+17</v>
      </c>
      <c r="B11999" t="s">
        <v>23251</v>
      </c>
      <c r="C11999" t="s">
        <v>23252</v>
      </c>
      <c r="D11999" s="1">
        <v>41539.025057870371</v>
      </c>
      <c r="E11999">
        <v>47</v>
      </c>
      <c r="F11999">
        <v>29</v>
      </c>
      <c r="G11999" t="e">
        <f>_xlfn.SINGLE( _xlfn.SINGLE( _xlfn.SINGLE(Klyushina_ENG)))</f>
        <v>#NAME?</v>
      </c>
    </row>
    <row r="12000" spans="1:8" x14ac:dyDescent="0.2">
      <c r="A12000">
        <v>3.8154839515412403E+17</v>
      </c>
      <c r="B12000" t="s">
        <v>23253</v>
      </c>
      <c r="C12000" t="s">
        <v>23254</v>
      </c>
      <c r="D12000" s="1">
        <v>41539.027777777781</v>
      </c>
      <c r="E12000">
        <v>249</v>
      </c>
      <c r="F12000">
        <v>130</v>
      </c>
    </row>
    <row r="12001" spans="1:8" x14ac:dyDescent="0.2">
      <c r="A12001">
        <v>3.8154878288397101E+17</v>
      </c>
      <c r="B12001" t="s">
        <v>23255</v>
      </c>
      <c r="C12001" t="s">
        <v>23256</v>
      </c>
      <c r="D12001" s="1">
        <v>41539.028854166667</v>
      </c>
      <c r="E12001">
        <v>8</v>
      </c>
      <c r="F12001">
        <v>8</v>
      </c>
      <c r="G12001" t="s">
        <v>215</v>
      </c>
    </row>
    <row r="12002" spans="1:8" x14ac:dyDescent="0.2">
      <c r="A12002">
        <v>3.8155010087272E+17</v>
      </c>
      <c r="B12002" t="s">
        <v>23257</v>
      </c>
      <c r="C12002" t="s">
        <v>23258</v>
      </c>
      <c r="D12002" s="1">
        <v>41539.032488425924</v>
      </c>
      <c r="E12002">
        <v>13</v>
      </c>
      <c r="F12002">
        <v>11</v>
      </c>
      <c r="G12002" t="s">
        <v>576</v>
      </c>
    </row>
    <row r="12003" spans="1:8" x14ac:dyDescent="0.2">
      <c r="A12003">
        <v>3.8155068747969299E+17</v>
      </c>
      <c r="B12003" t="s">
        <v>23259</v>
      </c>
      <c r="C12003" t="s">
        <v>23260</v>
      </c>
      <c r="D12003" s="1">
        <v>41539.034108796295</v>
      </c>
      <c r="E12003">
        <v>43</v>
      </c>
      <c r="F12003">
        <v>24</v>
      </c>
      <c r="G12003" t="s">
        <v>23261</v>
      </c>
    </row>
    <row r="12004" spans="1:8" x14ac:dyDescent="0.2">
      <c r="A12004">
        <v>3.81550937934168E+17</v>
      </c>
      <c r="B12004" t="s">
        <v>23262</v>
      </c>
      <c r="C12004" t="s">
        <v>23263</v>
      </c>
      <c r="D12004" s="1">
        <v>41539.034803240742</v>
      </c>
      <c r="E12004">
        <v>23</v>
      </c>
      <c r="F12004">
        <v>18</v>
      </c>
      <c r="G12004" t="s">
        <v>215</v>
      </c>
    </row>
    <row r="12005" spans="1:8" x14ac:dyDescent="0.2">
      <c r="A12005">
        <v>3.8155111439271501E+17</v>
      </c>
      <c r="B12005" t="s">
        <v>23264</v>
      </c>
      <c r="C12005" t="s">
        <v>23265</v>
      </c>
      <c r="D12005" s="1">
        <v>41539.03528935185</v>
      </c>
      <c r="E12005">
        <v>16</v>
      </c>
      <c r="F12005">
        <v>13</v>
      </c>
      <c r="G12005" t="s">
        <v>215</v>
      </c>
    </row>
    <row r="12006" spans="1:8" x14ac:dyDescent="0.2">
      <c r="A12006">
        <v>3.8155806767634803E+17</v>
      </c>
      <c r="B12006" t="s">
        <v>23266</v>
      </c>
      <c r="C12006" t="s">
        <v>23267</v>
      </c>
      <c r="D12006" s="1">
        <v>41539.054479166669</v>
      </c>
      <c r="E12006">
        <v>23</v>
      </c>
      <c r="F12006">
        <v>21</v>
      </c>
      <c r="G12006" t="s">
        <v>23268</v>
      </c>
    </row>
    <row r="12007" spans="1:8" x14ac:dyDescent="0.2">
      <c r="A12007">
        <v>3.8155923885182502E+17</v>
      </c>
      <c r="B12007" t="s">
        <v>23269</v>
      </c>
      <c r="C12007" t="s">
        <v>23270</v>
      </c>
      <c r="D12007" s="1">
        <v>41539.057708333334</v>
      </c>
      <c r="E12007">
        <v>2</v>
      </c>
      <c r="F12007">
        <v>1</v>
      </c>
      <c r="G12007" t="s">
        <v>89</v>
      </c>
    </row>
    <row r="12008" spans="1:8" x14ac:dyDescent="0.2">
      <c r="A12008">
        <v>3.8156333034924E+17</v>
      </c>
      <c r="B12008" t="s">
        <v>23271</v>
      </c>
      <c r="C12008" t="s">
        <v>23272</v>
      </c>
      <c r="D12008" s="1">
        <v>41539.068993055553</v>
      </c>
      <c r="E12008">
        <v>19</v>
      </c>
      <c r="F12008">
        <v>36</v>
      </c>
      <c r="G12008" t="s">
        <v>23273</v>
      </c>
    </row>
    <row r="12009" spans="1:8" x14ac:dyDescent="0.2">
      <c r="A12009">
        <v>3.8156461257313798E+17</v>
      </c>
      <c r="B12009" t="s">
        <v>23274</v>
      </c>
      <c r="C12009" t="s">
        <v>23275</v>
      </c>
      <c r="D12009" s="1">
        <v>41539.072534722225</v>
      </c>
      <c r="E12009">
        <v>9</v>
      </c>
      <c r="F12009">
        <v>12</v>
      </c>
      <c r="G12009" t="s">
        <v>23276</v>
      </c>
      <c r="H12009" t="s">
        <v>390</v>
      </c>
    </row>
    <row r="12010" spans="1:8" x14ac:dyDescent="0.2">
      <c r="A12010">
        <v>3.8156568529995302E+17</v>
      </c>
      <c r="B12010" t="s">
        <v>23277</v>
      </c>
      <c r="C12010" t="s">
        <v>23278</v>
      </c>
      <c r="D12010" s="1">
        <v>41539.075497685182</v>
      </c>
      <c r="E12010">
        <v>12</v>
      </c>
      <c r="F12010">
        <v>12</v>
      </c>
      <c r="G12010" t="s">
        <v>215</v>
      </c>
    </row>
    <row r="12011" spans="1:8" x14ac:dyDescent="0.2">
      <c r="A12011">
        <v>3.8159071813517299E+17</v>
      </c>
      <c r="B12011" t="s">
        <v>23279</v>
      </c>
      <c r="C12011" t="s">
        <v>23280</v>
      </c>
      <c r="D12011" s="1">
        <v>41539.144571759258</v>
      </c>
      <c r="E12011">
        <v>1</v>
      </c>
      <c r="F12011">
        <v>2</v>
      </c>
      <c r="G12011" t="s">
        <v>89</v>
      </c>
    </row>
    <row r="12012" spans="1:8" x14ac:dyDescent="0.2">
      <c r="A12012">
        <v>3.8159378071107898E+17</v>
      </c>
      <c r="B12012" t="s">
        <v>23281</v>
      </c>
      <c r="C12012" t="s">
        <v>23282</v>
      </c>
      <c r="D12012" s="1">
        <v>41539.153020833335</v>
      </c>
      <c r="E12012">
        <v>31</v>
      </c>
      <c r="F12012">
        <v>27</v>
      </c>
      <c r="G12012" t="s">
        <v>576</v>
      </c>
    </row>
    <row r="12013" spans="1:8" x14ac:dyDescent="0.2">
      <c r="A12013">
        <v>3.8161964577588403E+17</v>
      </c>
      <c r="B12013" t="s">
        <v>23283</v>
      </c>
      <c r="C12013" t="s">
        <v>23284</v>
      </c>
      <c r="D12013" s="1">
        <v>41539.224398148152</v>
      </c>
      <c r="E12013">
        <v>6</v>
      </c>
      <c r="F12013">
        <v>11</v>
      </c>
      <c r="G12013" t="s">
        <v>487</v>
      </c>
    </row>
    <row r="12014" spans="1:8" x14ac:dyDescent="0.2">
      <c r="A12014">
        <v>3.81621248654344E+17</v>
      </c>
      <c r="B12014" t="s">
        <v>23285</v>
      </c>
      <c r="C12014" t="s">
        <v>23286</v>
      </c>
      <c r="D12014" s="1">
        <v>41539.228819444441</v>
      </c>
      <c r="E12014">
        <v>24</v>
      </c>
      <c r="F12014">
        <v>19</v>
      </c>
      <c r="G12014" t="s">
        <v>215</v>
      </c>
      <c r="H12014" t="s">
        <v>390</v>
      </c>
    </row>
    <row r="12015" spans="1:8" x14ac:dyDescent="0.2">
      <c r="A12015">
        <v>3.8162310647934899E+17</v>
      </c>
      <c r="B12015" t="s">
        <v>23287</v>
      </c>
      <c r="C12015" t="e">
        <f>_xlfn.SINGLE( MelissaIl really good), Thanks M.</f>
        <v>#NAME?</v>
      </c>
      <c r="D12015" s="1">
        <v>41539.233946759261</v>
      </c>
      <c r="E12015">
        <v>3</v>
      </c>
      <c r="F12015">
        <v>3</v>
      </c>
      <c r="G12015" t="s">
        <v>89</v>
      </c>
    </row>
    <row r="12016" spans="1:8" x14ac:dyDescent="0.2">
      <c r="A12016">
        <v>3.8174956159919699E+17</v>
      </c>
      <c r="B12016" t="s">
        <v>23288</v>
      </c>
      <c r="C12016" t="s">
        <v>23289</v>
      </c>
      <c r="D12016" s="1">
        <v>41539.58289351852</v>
      </c>
      <c r="E12016">
        <v>8</v>
      </c>
      <c r="F12016">
        <v>12</v>
      </c>
      <c r="G12016" t="s">
        <v>215</v>
      </c>
    </row>
    <row r="12017" spans="1:8" x14ac:dyDescent="0.2">
      <c r="A12017">
        <v>3.81749832777744E+17</v>
      </c>
      <c r="B12017" t="s">
        <v>23290</v>
      </c>
      <c r="C12017" t="e">
        <f xml:space="preserve"> teamreiss8 Thanks.</f>
        <v>#NAME?</v>
      </c>
      <c r="D12017" s="1">
        <v>41539.583645833336</v>
      </c>
      <c r="E12017">
        <v>6</v>
      </c>
      <c r="F12017">
        <v>2</v>
      </c>
      <c r="G12017" t="s">
        <v>89</v>
      </c>
    </row>
    <row r="12018" spans="1:8" x14ac:dyDescent="0.2">
      <c r="A12018">
        <v>3.8175069437585402E+17</v>
      </c>
      <c r="B12018" t="s">
        <v>23291</v>
      </c>
      <c r="C12018" t="s">
        <v>23292</v>
      </c>
      <c r="D12018" s="1">
        <v>41539.586018518516</v>
      </c>
      <c r="E12018">
        <v>12</v>
      </c>
      <c r="F12018">
        <v>14</v>
      </c>
      <c r="G12018" t="s">
        <v>215</v>
      </c>
    </row>
    <row r="12019" spans="1:8" x14ac:dyDescent="0.2">
      <c r="A12019">
        <v>3.8175199507568998E+17</v>
      </c>
      <c r="B12019" t="s">
        <v>23293</v>
      </c>
      <c r="C12019" t="s">
        <v>23294</v>
      </c>
      <c r="D12019" s="1">
        <v>41539.589606481481</v>
      </c>
      <c r="E12019">
        <v>10</v>
      </c>
      <c r="F12019">
        <v>8</v>
      </c>
      <c r="G12019" t="s">
        <v>576</v>
      </c>
      <c r="H12019" t="s">
        <v>390</v>
      </c>
    </row>
    <row r="12020" spans="1:8" x14ac:dyDescent="0.2">
      <c r="A12020">
        <v>3.8175293112687002E+17</v>
      </c>
      <c r="B12020" t="s">
        <v>23295</v>
      </c>
      <c r="C12020" t="s">
        <v>23296</v>
      </c>
      <c r="D12020" s="1">
        <v>41539.592199074075</v>
      </c>
      <c r="E12020">
        <v>38</v>
      </c>
      <c r="F12020">
        <v>45</v>
      </c>
      <c r="G12020" t="s">
        <v>215</v>
      </c>
    </row>
    <row r="12021" spans="1:8" x14ac:dyDescent="0.2">
      <c r="A12021">
        <v>3.8175575995423501E+17</v>
      </c>
      <c r="B12021" t="s">
        <v>23297</v>
      </c>
      <c r="C12021" t="s">
        <v>23298</v>
      </c>
      <c r="D12021" s="1">
        <v>41539.599999999999</v>
      </c>
      <c r="E12021">
        <v>25</v>
      </c>
      <c r="F12021">
        <v>21</v>
      </c>
    </row>
    <row r="12022" spans="1:8" x14ac:dyDescent="0.2">
      <c r="A12022">
        <v>3.8190814797761299E+17</v>
      </c>
      <c r="B12022" t="s">
        <v>23299</v>
      </c>
      <c r="C12022" t="s">
        <v>23300</v>
      </c>
      <c r="D12022" s="1">
        <v>41540.020509259259</v>
      </c>
      <c r="E12022">
        <v>8</v>
      </c>
      <c r="F12022">
        <v>5</v>
      </c>
      <c r="G12022" t="s">
        <v>23301</v>
      </c>
    </row>
    <row r="12023" spans="1:8" x14ac:dyDescent="0.2">
      <c r="A12023">
        <v>3.81908918643216E+17</v>
      </c>
      <c r="B12023" t="s">
        <v>23302</v>
      </c>
      <c r="C12023" t="s">
        <v>23303</v>
      </c>
      <c r="D12023" s="1">
        <v>41540.022638888891</v>
      </c>
      <c r="E12023">
        <v>76</v>
      </c>
      <c r="F12023">
        <v>72</v>
      </c>
      <c r="G12023" t="s">
        <v>215</v>
      </c>
    </row>
    <row r="12024" spans="1:8" x14ac:dyDescent="0.2">
      <c r="A12024">
        <v>3.8191282574644403E+17</v>
      </c>
      <c r="B12024" t="s">
        <v>23304</v>
      </c>
      <c r="C12024" t="s">
        <v>23305</v>
      </c>
      <c r="D12024" s="1">
        <v>41540.033414351848</v>
      </c>
      <c r="E12024">
        <v>9</v>
      </c>
      <c r="F12024">
        <v>9</v>
      </c>
      <c r="G12024" t="s">
        <v>215</v>
      </c>
    </row>
    <row r="12025" spans="1:8" x14ac:dyDescent="0.2">
      <c r="A12025">
        <v>3.8191356981177101E+17</v>
      </c>
      <c r="B12025" t="s">
        <v>23306</v>
      </c>
      <c r="C12025" t="s">
        <v>23307</v>
      </c>
      <c r="D12025" s="1">
        <v>41540.035474537035</v>
      </c>
      <c r="E12025">
        <v>8</v>
      </c>
      <c r="F12025">
        <v>6</v>
      </c>
      <c r="G12025" t="s">
        <v>215</v>
      </c>
    </row>
    <row r="12026" spans="1:8" x14ac:dyDescent="0.2">
      <c r="A12026">
        <v>3.81914424518656E+17</v>
      </c>
      <c r="B12026" t="s">
        <v>23308</v>
      </c>
      <c r="C12026" t="s">
        <v>23309</v>
      </c>
      <c r="D12026" s="1">
        <v>41540.037835648145</v>
      </c>
      <c r="E12026">
        <v>18</v>
      </c>
      <c r="F12026">
        <v>12</v>
      </c>
      <c r="G12026" t="s">
        <v>487</v>
      </c>
      <c r="H12026" t="s">
        <v>616</v>
      </c>
    </row>
    <row r="12027" spans="1:8" x14ac:dyDescent="0.2">
      <c r="A12027">
        <v>3.8191497023533798E+17</v>
      </c>
      <c r="B12027" t="s">
        <v>23310</v>
      </c>
      <c r="C12027" t="s">
        <v>23311</v>
      </c>
      <c r="D12027" s="1">
        <v>41540.039340277777</v>
      </c>
      <c r="E12027">
        <v>5</v>
      </c>
      <c r="F12027">
        <v>4</v>
      </c>
      <c r="G12027" t="s">
        <v>215</v>
      </c>
    </row>
    <row r="12028" spans="1:8" x14ac:dyDescent="0.2">
      <c r="A12028">
        <v>3.8191533791222899E+17</v>
      </c>
      <c r="B12028" t="s">
        <v>23312</v>
      </c>
      <c r="C12028" t="s">
        <v>23313</v>
      </c>
      <c r="D12028" s="1">
        <v>41540.040347222224</v>
      </c>
      <c r="E12028">
        <v>31</v>
      </c>
      <c r="F12028">
        <v>25</v>
      </c>
      <c r="G12028" t="s">
        <v>23314</v>
      </c>
    </row>
    <row r="12029" spans="1:8" x14ac:dyDescent="0.2">
      <c r="A12029">
        <v>3.8192972031068102E+17</v>
      </c>
      <c r="B12029" t="s">
        <v>23315</v>
      </c>
      <c r="C12029" t="s">
        <v>23316</v>
      </c>
      <c r="D12029" s="1">
        <v>41540.080034722225</v>
      </c>
      <c r="E12029">
        <v>259</v>
      </c>
      <c r="F12029">
        <v>193</v>
      </c>
    </row>
    <row r="12030" spans="1:8" x14ac:dyDescent="0.2">
      <c r="A12030">
        <v>3.8193516004195898E+17</v>
      </c>
      <c r="B12030" t="s">
        <v>23317</v>
      </c>
      <c r="C12030" t="s">
        <v>23318</v>
      </c>
      <c r="D12030" s="1">
        <v>41540.095046296294</v>
      </c>
      <c r="E12030">
        <v>63</v>
      </c>
      <c r="F12030">
        <v>47</v>
      </c>
    </row>
    <row r="12031" spans="1:8" x14ac:dyDescent="0.2">
      <c r="A12031">
        <v>3.8193678436584998E+17</v>
      </c>
      <c r="B12031" t="s">
        <v>23319</v>
      </c>
      <c r="C12031" t="s">
        <v>23320</v>
      </c>
      <c r="D12031" s="1">
        <v>41540.099537037036</v>
      </c>
      <c r="E12031">
        <v>9</v>
      </c>
      <c r="F12031">
        <v>7</v>
      </c>
      <c r="G12031" t="s">
        <v>23321</v>
      </c>
    </row>
    <row r="12032" spans="1:8" x14ac:dyDescent="0.2">
      <c r="A12032">
        <v>3.8193733527931597E+17</v>
      </c>
      <c r="B12032" t="s">
        <v>23322</v>
      </c>
      <c r="C12032" t="s">
        <v>23323</v>
      </c>
      <c r="D12032" s="1">
        <v>41540.101053240738</v>
      </c>
      <c r="E12032">
        <v>15</v>
      </c>
      <c r="F12032">
        <v>11</v>
      </c>
      <c r="G12032" t="s">
        <v>215</v>
      </c>
      <c r="H12032" t="s">
        <v>390</v>
      </c>
    </row>
    <row r="12033" spans="1:8" x14ac:dyDescent="0.2">
      <c r="A12033">
        <v>3.8193961159101197E+17</v>
      </c>
      <c r="B12033" t="s">
        <v>23324</v>
      </c>
      <c r="C12033" t="s">
        <v>23325</v>
      </c>
      <c r="D12033" s="1">
        <v>41540.10733796296</v>
      </c>
      <c r="E12033">
        <v>498</v>
      </c>
      <c r="F12033">
        <v>366</v>
      </c>
    </row>
    <row r="12034" spans="1:8" x14ac:dyDescent="0.2">
      <c r="A12034">
        <v>3.8196067050350502E+17</v>
      </c>
      <c r="B12034" t="s">
        <v>23326</v>
      </c>
      <c r="C12034" t="s">
        <v>23327</v>
      </c>
      <c r="D12034" s="1">
        <v>41540.165439814817</v>
      </c>
      <c r="E12034">
        <v>35</v>
      </c>
      <c r="F12034">
        <v>29</v>
      </c>
      <c r="G12034" t="s">
        <v>89</v>
      </c>
      <c r="H12034" t="s">
        <v>23328</v>
      </c>
    </row>
    <row r="12035" spans="1:8" x14ac:dyDescent="0.2">
      <c r="A12035">
        <v>3.8211411294973901E+17</v>
      </c>
      <c r="B12035" t="s">
        <v>23329</v>
      </c>
      <c r="C12035" t="s">
        <v>23330</v>
      </c>
      <c r="D12035" s="1">
        <v>41540.588865740741</v>
      </c>
      <c r="E12035">
        <v>19</v>
      </c>
      <c r="F12035">
        <v>9</v>
      </c>
      <c r="G12035" t="s">
        <v>215</v>
      </c>
    </row>
    <row r="12036" spans="1:8" x14ac:dyDescent="0.2">
      <c r="A12036">
        <v>3.8220274220415699E+17</v>
      </c>
      <c r="B12036" t="s">
        <v>23331</v>
      </c>
      <c r="C12036" t="s">
        <v>23332</v>
      </c>
      <c r="D12036" s="1">
        <v>41540.833437499998</v>
      </c>
      <c r="E12036">
        <v>6</v>
      </c>
      <c r="F12036">
        <v>6</v>
      </c>
      <c r="G12036" t="s">
        <v>215</v>
      </c>
    </row>
    <row r="12037" spans="1:8" x14ac:dyDescent="0.2">
      <c r="A12037">
        <v>3.8220305886991501E+17</v>
      </c>
      <c r="B12037" t="s">
        <v>23333</v>
      </c>
      <c r="C12037" t="s">
        <v>23334</v>
      </c>
      <c r="D12037" s="1">
        <v>41540.834305555552</v>
      </c>
      <c r="E12037">
        <v>37</v>
      </c>
      <c r="F12037">
        <v>58</v>
      </c>
      <c r="G12037" t="s">
        <v>215</v>
      </c>
    </row>
    <row r="12038" spans="1:8" x14ac:dyDescent="0.2">
      <c r="A12038">
        <v>3.8220822799725702E+17</v>
      </c>
      <c r="B12038" t="s">
        <v>23335</v>
      </c>
      <c r="C12038" t="s">
        <v>23336</v>
      </c>
      <c r="D12038" s="1">
        <v>41540.848576388889</v>
      </c>
      <c r="E12038">
        <v>21</v>
      </c>
      <c r="F12038">
        <v>15</v>
      </c>
      <c r="G12038" t="s">
        <v>215</v>
      </c>
    </row>
    <row r="12039" spans="1:8" x14ac:dyDescent="0.2">
      <c r="A12039">
        <v>3.8221394906987302E+17</v>
      </c>
      <c r="B12039" t="s">
        <v>23337</v>
      </c>
      <c r="C12039" t="s">
        <v>23338</v>
      </c>
      <c r="D12039" s="1">
        <v>41540.864363425928</v>
      </c>
      <c r="E12039">
        <v>212</v>
      </c>
      <c r="F12039">
        <v>112</v>
      </c>
      <c r="G12039" t="s">
        <v>89</v>
      </c>
    </row>
    <row r="12040" spans="1:8" x14ac:dyDescent="0.2">
      <c r="A12040">
        <v>3.82220749412384E+17</v>
      </c>
      <c r="B12040" t="s">
        <v>23339</v>
      </c>
      <c r="C12040" t="s">
        <v>23340</v>
      </c>
      <c r="D12040" s="1">
        <v>41540.883125</v>
      </c>
      <c r="E12040">
        <v>122</v>
      </c>
      <c r="F12040">
        <v>40</v>
      </c>
      <c r="G12040" t="s">
        <v>89</v>
      </c>
    </row>
    <row r="12041" spans="1:8" x14ac:dyDescent="0.2">
      <c r="A12041">
        <v>3.8222683921043398E+17</v>
      </c>
      <c r="B12041" t="s">
        <v>23341</v>
      </c>
      <c r="C12041" t="s">
        <v>23342</v>
      </c>
      <c r="D12041" s="1">
        <v>41540.899930555555</v>
      </c>
      <c r="E12041">
        <v>1695</v>
      </c>
      <c r="F12041">
        <v>1155</v>
      </c>
      <c r="G12041" t="s">
        <v>89</v>
      </c>
    </row>
    <row r="12042" spans="1:8" x14ac:dyDescent="0.2">
      <c r="A12042">
        <v>3.8222722793852102E+17</v>
      </c>
      <c r="B12042" t="s">
        <v>23343</v>
      </c>
      <c r="C12042" t="s">
        <v>23344</v>
      </c>
      <c r="D12042" s="1">
        <v>41540.901006944441</v>
      </c>
      <c r="E12042">
        <v>188</v>
      </c>
      <c r="F12042">
        <v>78</v>
      </c>
      <c r="G12042" t="s">
        <v>89</v>
      </c>
    </row>
    <row r="12043" spans="1:8" x14ac:dyDescent="0.2">
      <c r="A12043">
        <v>3.8224149294260998E+17</v>
      </c>
      <c r="B12043" t="s">
        <v>23345</v>
      </c>
      <c r="C12043" t="s">
        <v>23346</v>
      </c>
      <c r="D12043" s="1">
        <v>41540.940370370372</v>
      </c>
      <c r="E12043">
        <v>449</v>
      </c>
      <c r="F12043">
        <v>176</v>
      </c>
    </row>
    <row r="12044" spans="1:8" x14ac:dyDescent="0.2">
      <c r="A12044">
        <v>3.8224537335328301E+17</v>
      </c>
      <c r="B12044" t="s">
        <v>23347</v>
      </c>
      <c r="C12044" t="s">
        <v>23348</v>
      </c>
      <c r="D12044" s="1">
        <v>41540.95107638889</v>
      </c>
      <c r="E12044">
        <v>263</v>
      </c>
      <c r="F12044">
        <v>106</v>
      </c>
    </row>
    <row r="12045" spans="1:8" x14ac:dyDescent="0.2">
      <c r="A12045">
        <v>3.8224582873724499E+17</v>
      </c>
      <c r="B12045" t="s">
        <v>23349</v>
      </c>
      <c r="C12045" t="s">
        <v>23350</v>
      </c>
      <c r="D12045" s="1">
        <v>41540.952337962961</v>
      </c>
      <c r="E12045">
        <v>710</v>
      </c>
      <c r="F12045">
        <v>984</v>
      </c>
    </row>
    <row r="12046" spans="1:8" x14ac:dyDescent="0.2">
      <c r="A12046">
        <v>3.8224761291448301E+17</v>
      </c>
      <c r="B12046" t="s">
        <v>23351</v>
      </c>
      <c r="C12046" t="s">
        <v>23352</v>
      </c>
      <c r="D12046" s="1">
        <v>41540.957256944443</v>
      </c>
      <c r="E12046">
        <v>17</v>
      </c>
      <c r="F12046">
        <v>7</v>
      </c>
      <c r="G12046" t="s">
        <v>23353</v>
      </c>
    </row>
    <row r="12047" spans="1:8" x14ac:dyDescent="0.2">
      <c r="A12047">
        <v>3.8238091325211002E+17</v>
      </c>
      <c r="B12047" t="s">
        <v>23354</v>
      </c>
      <c r="C12047" t="s">
        <v>23355</v>
      </c>
      <c r="D12047" s="1">
        <v>41541.325092592589</v>
      </c>
      <c r="E12047">
        <v>1222</v>
      </c>
      <c r="F12047">
        <v>1514</v>
      </c>
      <c r="G12047" t="s">
        <v>89</v>
      </c>
    </row>
    <row r="12048" spans="1:8" x14ac:dyDescent="0.2">
      <c r="A12048">
        <v>3.8238134204001402E+17</v>
      </c>
      <c r="B12048" t="s">
        <v>23356</v>
      </c>
      <c r="C12048" t="s">
        <v>23357</v>
      </c>
      <c r="D12048" s="1">
        <v>41541.326273148145</v>
      </c>
      <c r="E12048">
        <v>22</v>
      </c>
      <c r="F12048">
        <v>19</v>
      </c>
      <c r="G12048" t="s">
        <v>215</v>
      </c>
    </row>
    <row r="12049" spans="1:8" x14ac:dyDescent="0.2">
      <c r="A12049">
        <v>3.82383494435192E+17</v>
      </c>
      <c r="B12049" t="s">
        <v>23358</v>
      </c>
      <c r="C12049" t="e">
        <f>_xlfn.SINGLE( MileyCyrus is on a very triky and slippery path right now.The right moves will lead to greatness), the Wrong moves to [11]!GUIDANCE.</f>
        <v>#NAME?</v>
      </c>
      <c r="D12049" s="1">
        <v>41541.33222222222</v>
      </c>
      <c r="E12049">
        <v>562</v>
      </c>
      <c r="F12049">
        <v>682</v>
      </c>
      <c r="G12049" t="s">
        <v>89</v>
      </c>
    </row>
    <row r="12050" spans="1:8" x14ac:dyDescent="0.2">
      <c r="A12050">
        <v>3.8250539246852902E+17</v>
      </c>
      <c r="B12050" t="s">
        <v>23359</v>
      </c>
      <c r="C12050" t="s">
        <v>23360</v>
      </c>
      <c r="D12050" s="1">
        <v>41541.668587962966</v>
      </c>
      <c r="E12050">
        <v>4</v>
      </c>
      <c r="F12050">
        <v>1</v>
      </c>
      <c r="G12050" t="s">
        <v>89</v>
      </c>
    </row>
    <row r="12051" spans="1:8" x14ac:dyDescent="0.2">
      <c r="A12051">
        <v>3.8251550977572E+17</v>
      </c>
      <c r="B12051" t="s">
        <v>23361</v>
      </c>
      <c r="C12051" t="s">
        <v>23362</v>
      </c>
      <c r="D12051" s="1">
        <v>41541.696504629632</v>
      </c>
      <c r="E12051">
        <v>21</v>
      </c>
      <c r="F12051">
        <v>21</v>
      </c>
      <c r="G12051" t="s">
        <v>89</v>
      </c>
    </row>
    <row r="12052" spans="1:8" x14ac:dyDescent="0.2">
      <c r="A12052">
        <v>3.8253727344874202E+17</v>
      </c>
      <c r="B12052" t="s">
        <v>23363</v>
      </c>
      <c r="C12052" t="s">
        <v>23364</v>
      </c>
      <c r="D12052" s="1">
        <v>41541.756562499999</v>
      </c>
      <c r="E12052">
        <v>18</v>
      </c>
      <c r="F12052">
        <v>9</v>
      </c>
      <c r="G12052" t="s">
        <v>89</v>
      </c>
    </row>
    <row r="12053" spans="1:8" x14ac:dyDescent="0.2">
      <c r="A12053">
        <v>3.8255011962042298E+17</v>
      </c>
      <c r="B12053" t="s">
        <v>23365</v>
      </c>
      <c r="C12053" t="s">
        <v>23366</v>
      </c>
      <c r="D12053" s="1">
        <v>41541.792013888888</v>
      </c>
      <c r="E12053">
        <v>26</v>
      </c>
      <c r="F12053">
        <v>11</v>
      </c>
      <c r="G12053" t="s">
        <v>89</v>
      </c>
    </row>
    <row r="12054" spans="1:8" x14ac:dyDescent="0.2">
      <c r="A12054">
        <v>3.8256783228784602E+17</v>
      </c>
      <c r="B12054" t="s">
        <v>23367</v>
      </c>
      <c r="C12054" t="s">
        <v>23368</v>
      </c>
      <c r="D12054" s="1">
        <v>41541.840891203705</v>
      </c>
      <c r="E12054">
        <v>901</v>
      </c>
      <c r="F12054">
        <v>761</v>
      </c>
    </row>
    <row r="12055" spans="1:8" x14ac:dyDescent="0.2">
      <c r="A12055">
        <v>3.8257672550837798E+17</v>
      </c>
      <c r="B12055" t="s">
        <v>23369</v>
      </c>
      <c r="C12055" t="s">
        <v>23370</v>
      </c>
      <c r="D12055" s="1">
        <v>41541.865428240744</v>
      </c>
      <c r="E12055">
        <v>471</v>
      </c>
      <c r="F12055">
        <v>100</v>
      </c>
    </row>
    <row r="12056" spans="1:8" x14ac:dyDescent="0.2">
      <c r="A12056">
        <v>3.8257809495700198E+17</v>
      </c>
      <c r="B12056" t="s">
        <v>23371</v>
      </c>
      <c r="C12056" t="s">
        <v>23372</v>
      </c>
      <c r="D12056" s="1">
        <v>41541.869212962964</v>
      </c>
      <c r="E12056">
        <v>98</v>
      </c>
      <c r="F12056">
        <v>25</v>
      </c>
    </row>
    <row r="12057" spans="1:8" x14ac:dyDescent="0.2">
      <c r="A12057">
        <v>3.8258942257256397E+17</v>
      </c>
      <c r="B12057" t="s">
        <v>23373</v>
      </c>
      <c r="C12057" t="s">
        <v>23374</v>
      </c>
      <c r="D12057" s="1">
        <v>41541.90047453704</v>
      </c>
      <c r="E12057">
        <v>1841</v>
      </c>
      <c r="F12057">
        <v>965</v>
      </c>
    </row>
    <row r="12058" spans="1:8" x14ac:dyDescent="0.2">
      <c r="A12058">
        <v>3.8260344436150202E+17</v>
      </c>
      <c r="B12058" t="s">
        <v>23375</v>
      </c>
      <c r="C12058" t="s">
        <v>23376</v>
      </c>
      <c r="D12058" s="1">
        <v>41541.939166666663</v>
      </c>
      <c r="E12058">
        <v>280</v>
      </c>
      <c r="F12058">
        <v>126</v>
      </c>
    </row>
    <row r="12059" spans="1:8" x14ac:dyDescent="0.2">
      <c r="A12059">
        <v>3.826053223066E+17</v>
      </c>
      <c r="B12059" t="s">
        <v>23377</v>
      </c>
      <c r="C12059" t="s">
        <v>23378</v>
      </c>
      <c r="D12059" s="1">
        <v>41541.944340277776</v>
      </c>
      <c r="E12059">
        <v>632</v>
      </c>
      <c r="F12059">
        <v>219</v>
      </c>
    </row>
    <row r="12060" spans="1:8" x14ac:dyDescent="0.2">
      <c r="A12060">
        <v>3.8266033375388403E+17</v>
      </c>
      <c r="B12060" t="s">
        <v>23379</v>
      </c>
      <c r="C12060" t="s">
        <v>23380</v>
      </c>
      <c r="D12060" s="1">
        <v>41542.096145833333</v>
      </c>
      <c r="E12060">
        <v>6</v>
      </c>
      <c r="F12060">
        <v>8</v>
      </c>
      <c r="G12060" t="s">
        <v>23381</v>
      </c>
      <c r="H12060" t="s">
        <v>390</v>
      </c>
    </row>
    <row r="12061" spans="1:8" x14ac:dyDescent="0.2">
      <c r="A12061">
        <v>3.8266141832119898E+17</v>
      </c>
      <c r="B12061" t="s">
        <v>23382</v>
      </c>
      <c r="C12061" t="s">
        <v>23383</v>
      </c>
      <c r="D12061" s="1">
        <v>41542.099143518521</v>
      </c>
      <c r="E12061">
        <v>12</v>
      </c>
      <c r="F12061">
        <v>8</v>
      </c>
      <c r="G12061" t="s">
        <v>23381</v>
      </c>
      <c r="H12061" t="s">
        <v>390</v>
      </c>
    </row>
    <row r="12062" spans="1:8" x14ac:dyDescent="0.2">
      <c r="A12062">
        <v>3.8266279725315597E+17</v>
      </c>
      <c r="B12062" t="s">
        <v>23384</v>
      </c>
      <c r="C12062" t="s">
        <v>23385</v>
      </c>
      <c r="D12062" s="1">
        <v>41542.102951388886</v>
      </c>
      <c r="E12062">
        <v>21</v>
      </c>
      <c r="F12062">
        <v>16</v>
      </c>
      <c r="G12062" t="s">
        <v>89</v>
      </c>
    </row>
    <row r="12063" spans="1:8" x14ac:dyDescent="0.2">
      <c r="A12063">
        <v>3.8266358666731898E+17</v>
      </c>
      <c r="B12063" t="s">
        <v>23386</v>
      </c>
      <c r="C12063" t="s">
        <v>23387</v>
      </c>
      <c r="D12063" s="1">
        <v>41542.105127314811</v>
      </c>
      <c r="E12063">
        <v>74</v>
      </c>
      <c r="F12063">
        <v>97</v>
      </c>
      <c r="G12063" t="s">
        <v>23353</v>
      </c>
    </row>
    <row r="12064" spans="1:8" x14ac:dyDescent="0.2">
      <c r="A12064">
        <v>3.8266467633073299E+17</v>
      </c>
      <c r="B12064" t="s">
        <v>23388</v>
      </c>
      <c r="C12064" t="s">
        <v>23389</v>
      </c>
      <c r="D12064" s="1">
        <v>41542.108136574076</v>
      </c>
      <c r="E12064">
        <v>136</v>
      </c>
      <c r="F12064">
        <v>48</v>
      </c>
      <c r="G12064" t="s">
        <v>23390</v>
      </c>
      <c r="H12064" t="s">
        <v>390</v>
      </c>
    </row>
    <row r="12065" spans="1:8" x14ac:dyDescent="0.2">
      <c r="A12065">
        <v>3.8289763143477197E+17</v>
      </c>
      <c r="B12065" t="s">
        <v>23391</v>
      </c>
      <c r="C12065" t="s">
        <v>23392</v>
      </c>
      <c r="D12065" s="1">
        <v>41542.750960648147</v>
      </c>
      <c r="E12065">
        <v>454</v>
      </c>
      <c r="F12065">
        <v>295</v>
      </c>
    </row>
    <row r="12066" spans="1:8" x14ac:dyDescent="0.2">
      <c r="A12066">
        <v>3.82923090386096E+17</v>
      </c>
      <c r="B12066" t="s">
        <v>23393</v>
      </c>
      <c r="C12066" t="s">
        <v>23394</v>
      </c>
      <c r="D12066" s="1">
        <v>41542.821215277778</v>
      </c>
      <c r="E12066">
        <v>162</v>
      </c>
      <c r="F12066">
        <v>77</v>
      </c>
    </row>
    <row r="12067" spans="1:8" x14ac:dyDescent="0.2">
      <c r="A12067">
        <v>3.8292347815791002E+17</v>
      </c>
      <c r="B12067" t="s">
        <v>23395</v>
      </c>
      <c r="C12067" t="s">
        <v>23396</v>
      </c>
      <c r="D12067" s="1">
        <v>41542.822291666664</v>
      </c>
      <c r="E12067">
        <v>3697</v>
      </c>
      <c r="F12067">
        <v>2927</v>
      </c>
    </row>
    <row r="12068" spans="1:8" x14ac:dyDescent="0.2">
      <c r="A12068">
        <v>3.8292481557463398E+17</v>
      </c>
      <c r="B12068" t="s">
        <v>23397</v>
      </c>
      <c r="C12068" t="s">
        <v>23398</v>
      </c>
      <c r="D12068" s="1">
        <v>41542.825983796298</v>
      </c>
      <c r="E12068">
        <v>172</v>
      </c>
      <c r="F12068">
        <v>85</v>
      </c>
    </row>
    <row r="12069" spans="1:8" x14ac:dyDescent="0.2">
      <c r="A12069">
        <v>3.8293029825979501E+17</v>
      </c>
      <c r="B12069" t="s">
        <v>23399</v>
      </c>
      <c r="C12069" t="s">
        <v>23400</v>
      </c>
      <c r="D12069" s="1">
        <v>41542.841111111113</v>
      </c>
      <c r="E12069">
        <v>395</v>
      </c>
      <c r="F12069">
        <v>138</v>
      </c>
      <c r="H12069" t="s">
        <v>390</v>
      </c>
    </row>
    <row r="12070" spans="1:8" x14ac:dyDescent="0.2">
      <c r="A12070">
        <v>3.8294485575364602E+17</v>
      </c>
      <c r="B12070" t="s">
        <v>23401</v>
      </c>
      <c r="C12070" t="s">
        <v>23402</v>
      </c>
      <c r="D12070" s="1">
        <v>41542.881284722222</v>
      </c>
      <c r="E12070">
        <v>12</v>
      </c>
      <c r="F12070">
        <v>10</v>
      </c>
      <c r="G12070" t="s">
        <v>89</v>
      </c>
    </row>
    <row r="12071" spans="1:8" x14ac:dyDescent="0.2">
      <c r="A12071">
        <v>3.8295490265520902E+17</v>
      </c>
      <c r="B12071" t="s">
        <v>23403</v>
      </c>
      <c r="C12071" t="s">
        <v>23404</v>
      </c>
      <c r="D12071" s="1">
        <v>41542.909004629626</v>
      </c>
      <c r="E12071">
        <v>76</v>
      </c>
      <c r="F12071">
        <v>24</v>
      </c>
    </row>
    <row r="12072" spans="1:8" x14ac:dyDescent="0.2">
      <c r="A12072">
        <v>3.8295887715253798E+17</v>
      </c>
      <c r="B12072" t="s">
        <v>23405</v>
      </c>
      <c r="C12072" t="s">
        <v>23406</v>
      </c>
      <c r="D12072" s="1">
        <v>41542.919976851852</v>
      </c>
      <c r="E12072">
        <v>346</v>
      </c>
      <c r="F12072">
        <v>111</v>
      </c>
      <c r="H12072" t="s">
        <v>390</v>
      </c>
    </row>
    <row r="12073" spans="1:8" x14ac:dyDescent="0.2">
      <c r="A12073">
        <v>3.8296832643288198E+17</v>
      </c>
      <c r="B12073" t="s">
        <v>23407</v>
      </c>
      <c r="C12073" t="s">
        <v>23408</v>
      </c>
      <c r="D12073" s="1">
        <v>41542.94604166667</v>
      </c>
      <c r="E12073">
        <v>210</v>
      </c>
      <c r="F12073">
        <v>138</v>
      </c>
    </row>
    <row r="12074" spans="1:8" x14ac:dyDescent="0.2">
      <c r="A12074">
        <v>3.8296909031211002E+17</v>
      </c>
      <c r="B12074" t="s">
        <v>23409</v>
      </c>
      <c r="C12074" t="s">
        <v>23410</v>
      </c>
      <c r="D12074" s="1">
        <v>41542.948159722226</v>
      </c>
      <c r="E12074">
        <v>457</v>
      </c>
      <c r="F12074">
        <v>254</v>
      </c>
    </row>
    <row r="12075" spans="1:8" x14ac:dyDescent="0.2">
      <c r="A12075">
        <v>3.8324239123625901E+17</v>
      </c>
      <c r="B12075" t="s">
        <v>23411</v>
      </c>
      <c r="C12075" t="s">
        <v>23412</v>
      </c>
      <c r="D12075" s="1">
        <v>41543.702326388891</v>
      </c>
      <c r="E12075">
        <v>3</v>
      </c>
      <c r="F12075">
        <v>4</v>
      </c>
      <c r="G12075" t="s">
        <v>89</v>
      </c>
    </row>
    <row r="12076" spans="1:8" x14ac:dyDescent="0.2">
      <c r="A12076">
        <v>3.8324351436600499E+17</v>
      </c>
      <c r="B12076" t="s">
        <v>23413</v>
      </c>
      <c r="C12076" t="s">
        <v>23414</v>
      </c>
      <c r="D12076" s="1">
        <v>41543.705416666664</v>
      </c>
      <c r="E12076">
        <v>11</v>
      </c>
      <c r="F12076">
        <v>14</v>
      </c>
      <c r="G12076" t="s">
        <v>23415</v>
      </c>
    </row>
    <row r="12077" spans="1:8" x14ac:dyDescent="0.2">
      <c r="A12077">
        <v>3.8325727446813901E+17</v>
      </c>
      <c r="B12077" t="s">
        <v>23416</v>
      </c>
      <c r="C12077" t="s">
        <v>23417</v>
      </c>
      <c r="D12077" s="1">
        <v>41543.743391203701</v>
      </c>
      <c r="E12077">
        <v>341</v>
      </c>
      <c r="F12077">
        <v>136</v>
      </c>
      <c r="G12077" t="s">
        <v>89</v>
      </c>
    </row>
    <row r="12078" spans="1:8" x14ac:dyDescent="0.2">
      <c r="A12078">
        <v>3.8326634707486298E+17</v>
      </c>
      <c r="B12078" t="s">
        <v>23418</v>
      </c>
      <c r="C12078" t="s">
        <v>23419</v>
      </c>
      <c r="D12078" s="1">
        <v>41543.768425925926</v>
      </c>
      <c r="E12078">
        <v>251</v>
      </c>
      <c r="F12078">
        <v>125</v>
      </c>
      <c r="G12078" t="s">
        <v>89</v>
      </c>
    </row>
    <row r="12079" spans="1:8" x14ac:dyDescent="0.2">
      <c r="A12079">
        <v>3.8326669411994803E+17</v>
      </c>
      <c r="B12079" t="s">
        <v>23420</v>
      </c>
      <c r="C12079" t="s">
        <v>23421</v>
      </c>
      <c r="D12079" s="1">
        <v>41543.769386574073</v>
      </c>
      <c r="E12079">
        <v>23</v>
      </c>
      <c r="F12079">
        <v>17</v>
      </c>
      <c r="G12079" t="e">
        <f>_xlfn.SINGLE( _xlfn.SINGLE(TrumpSoHo))</f>
        <v>#NAME?</v>
      </c>
    </row>
    <row r="12080" spans="1:8" x14ac:dyDescent="0.2">
      <c r="A12080">
        <v>3.8328442665582099E+17</v>
      </c>
      <c r="B12080" t="s">
        <v>23422</v>
      </c>
      <c r="C12080" t="s">
        <v>23423</v>
      </c>
      <c r="D12080" s="1">
        <v>41543.81832175926</v>
      </c>
      <c r="E12080">
        <v>23</v>
      </c>
      <c r="F12080">
        <v>21</v>
      </c>
      <c r="G12080" t="s">
        <v>89</v>
      </c>
    </row>
    <row r="12081" spans="1:8" x14ac:dyDescent="0.2">
      <c r="A12081">
        <v>3.8330167827694701E+17</v>
      </c>
      <c r="B12081" t="s">
        <v>23424</v>
      </c>
      <c r="C12081" t="s">
        <v>23425</v>
      </c>
      <c r="D12081" s="1">
        <v>41543.865925925929</v>
      </c>
      <c r="E12081">
        <v>28</v>
      </c>
      <c r="F12081">
        <v>12</v>
      </c>
      <c r="G12081" t="s">
        <v>89</v>
      </c>
    </row>
    <row r="12082" spans="1:8" x14ac:dyDescent="0.2">
      <c r="A12082">
        <v>3.8331141393602099E+17</v>
      </c>
      <c r="B12082" t="s">
        <v>23426</v>
      </c>
      <c r="C12082" t="s">
        <v>23427</v>
      </c>
      <c r="D12082" s="1">
        <v>41543.892789351848</v>
      </c>
      <c r="E12082">
        <v>11</v>
      </c>
      <c r="F12082">
        <v>15</v>
      </c>
      <c r="G12082" t="s">
        <v>89</v>
      </c>
    </row>
    <row r="12083" spans="1:8" x14ac:dyDescent="0.2">
      <c r="A12083">
        <v>3.8332262322604E+17</v>
      </c>
      <c r="B12083" t="s">
        <v>23428</v>
      </c>
      <c r="C12083" t="s">
        <v>23429</v>
      </c>
      <c r="D12083" s="1">
        <v>41543.923715277779</v>
      </c>
      <c r="E12083">
        <v>642</v>
      </c>
      <c r="F12083">
        <v>214</v>
      </c>
      <c r="H12083" t="s">
        <v>390</v>
      </c>
    </row>
    <row r="12084" spans="1:8" x14ac:dyDescent="0.2">
      <c r="A12084">
        <v>3.8332281025842701E+17</v>
      </c>
      <c r="B12084" t="s">
        <v>23430</v>
      </c>
      <c r="C12084" t="s">
        <v>23431</v>
      </c>
      <c r="D12084" s="1">
        <v>41543.92423611111</v>
      </c>
      <c r="E12084">
        <v>974</v>
      </c>
      <c r="F12084">
        <v>296</v>
      </c>
      <c r="H12084" t="s">
        <v>390</v>
      </c>
    </row>
    <row r="12085" spans="1:8" x14ac:dyDescent="0.2">
      <c r="A12085">
        <v>3.8332416837407501E+17</v>
      </c>
      <c r="B12085" t="s">
        <v>23432</v>
      </c>
      <c r="C12085" t="s">
        <v>23433</v>
      </c>
      <c r="D12085" s="1">
        <v>41543.927986111114</v>
      </c>
      <c r="E12085">
        <v>616</v>
      </c>
      <c r="F12085">
        <v>576</v>
      </c>
      <c r="H12085" t="s">
        <v>616</v>
      </c>
    </row>
    <row r="12086" spans="1:8" x14ac:dyDescent="0.2">
      <c r="A12086">
        <v>3.8333545574946803E+17</v>
      </c>
      <c r="B12086" t="s">
        <v>23434</v>
      </c>
      <c r="C12086" t="s">
        <v>23435</v>
      </c>
      <c r="D12086" s="1">
        <v>41543.959131944444</v>
      </c>
      <c r="E12086">
        <v>455</v>
      </c>
      <c r="F12086">
        <v>228</v>
      </c>
    </row>
    <row r="12087" spans="1:8" x14ac:dyDescent="0.2">
      <c r="A12087">
        <v>3.8342582300259898E+17</v>
      </c>
      <c r="B12087" t="s">
        <v>23436</v>
      </c>
      <c r="C12087" t="s">
        <v>23437</v>
      </c>
      <c r="D12087" s="1">
        <v>41544.208495370367</v>
      </c>
      <c r="E12087">
        <v>27</v>
      </c>
      <c r="F12087">
        <v>33</v>
      </c>
    </row>
    <row r="12088" spans="1:8" x14ac:dyDescent="0.2">
      <c r="A12088">
        <v>3.8342697139883597E+17</v>
      </c>
      <c r="B12088" t="s">
        <v>23438</v>
      </c>
      <c r="C12088" t="s">
        <v>23439</v>
      </c>
      <c r="D12088" s="1">
        <v>41544.21166666667</v>
      </c>
      <c r="E12088">
        <v>62</v>
      </c>
      <c r="F12088">
        <v>101</v>
      </c>
    </row>
    <row r="12089" spans="1:8" x14ac:dyDescent="0.2">
      <c r="A12089">
        <v>3.8342863720024397E+17</v>
      </c>
      <c r="B12089" t="s">
        <v>23440</v>
      </c>
      <c r="C12089" t="s">
        <v>23441</v>
      </c>
      <c r="D12089" s="1">
        <v>41544.216261574074</v>
      </c>
      <c r="E12089">
        <v>12</v>
      </c>
      <c r="F12089">
        <v>22</v>
      </c>
    </row>
    <row r="12090" spans="1:8" x14ac:dyDescent="0.2">
      <c r="A12090">
        <v>3.8343732764293901E+17</v>
      </c>
      <c r="B12090" t="s">
        <v>23442</v>
      </c>
      <c r="C12090" t="s">
        <v>23443</v>
      </c>
      <c r="D12090" s="1">
        <v>41544.240243055552</v>
      </c>
      <c r="E12090">
        <v>122</v>
      </c>
      <c r="F12090">
        <v>118</v>
      </c>
    </row>
    <row r="12091" spans="1:8" x14ac:dyDescent="0.2">
      <c r="A12091">
        <v>3.8343903346638797E+17</v>
      </c>
      <c r="B12091" t="s">
        <v>23444</v>
      </c>
      <c r="C12091" t="s">
        <v>23445</v>
      </c>
      <c r="D12091" s="1">
        <v>41544.244953703703</v>
      </c>
      <c r="E12091">
        <v>9</v>
      </c>
      <c r="F12091">
        <v>8</v>
      </c>
      <c r="G12091" t="s">
        <v>215</v>
      </c>
    </row>
    <row r="12092" spans="1:8" x14ac:dyDescent="0.2">
      <c r="A12092">
        <v>3.8343919658704E+17</v>
      </c>
      <c r="B12092" t="s">
        <v>23446</v>
      </c>
      <c r="C12092" t="s">
        <v>23447</v>
      </c>
      <c r="D12092" s="1">
        <v>41544.245405092595</v>
      </c>
      <c r="E12092">
        <v>4</v>
      </c>
      <c r="F12092">
        <v>6</v>
      </c>
      <c r="G12092" t="s">
        <v>89</v>
      </c>
    </row>
    <row r="12093" spans="1:8" x14ac:dyDescent="0.2">
      <c r="A12093">
        <v>3.8344180559513997E+17</v>
      </c>
      <c r="B12093" t="s">
        <v>23448</v>
      </c>
      <c r="C12093" t="s">
        <v>23449</v>
      </c>
      <c r="D12093" s="1">
        <v>41544.252604166664</v>
      </c>
      <c r="E12093">
        <v>15</v>
      </c>
      <c r="F12093">
        <v>30</v>
      </c>
    </row>
    <row r="12094" spans="1:8" x14ac:dyDescent="0.2">
      <c r="A12094">
        <v>3.8344249230755398E+17</v>
      </c>
      <c r="B12094" t="s">
        <v>23450</v>
      </c>
      <c r="C12094" t="s">
        <v>23451</v>
      </c>
      <c r="D12094" s="1">
        <v>41544.254490740743</v>
      </c>
      <c r="E12094">
        <v>34</v>
      </c>
      <c r="F12094">
        <v>51</v>
      </c>
    </row>
    <row r="12095" spans="1:8" x14ac:dyDescent="0.2">
      <c r="A12095">
        <v>3.8344350575204698E+17</v>
      </c>
      <c r="B12095" t="s">
        <v>23452</v>
      </c>
      <c r="C12095" t="s">
        <v>23453</v>
      </c>
      <c r="D12095" s="1">
        <v>41544.257291666669</v>
      </c>
      <c r="E12095">
        <v>9</v>
      </c>
      <c r="F12095">
        <v>20</v>
      </c>
      <c r="G12095" t="s">
        <v>215</v>
      </c>
    </row>
    <row r="12096" spans="1:8" x14ac:dyDescent="0.2">
      <c r="A12096">
        <v>3.8344398656189197E+17</v>
      </c>
      <c r="B12096" t="s">
        <v>23454</v>
      </c>
      <c r="C12096" t="s">
        <v>23455</v>
      </c>
      <c r="D12096" s="1">
        <v>41544.258622685185</v>
      </c>
      <c r="E12096">
        <v>4</v>
      </c>
      <c r="F12096">
        <v>4</v>
      </c>
      <c r="G12096" t="s">
        <v>215</v>
      </c>
    </row>
    <row r="12097" spans="1:8" x14ac:dyDescent="0.2">
      <c r="A12097">
        <v>3.8344432086892499E+17</v>
      </c>
      <c r="B12097" t="s">
        <v>23456</v>
      </c>
      <c r="C12097" t="s">
        <v>23457</v>
      </c>
      <c r="D12097" s="1">
        <v>41544.25953703704</v>
      </c>
      <c r="E12097">
        <v>61</v>
      </c>
      <c r="F12097">
        <v>83</v>
      </c>
      <c r="G12097" t="s">
        <v>215</v>
      </c>
    </row>
    <row r="12098" spans="1:8" x14ac:dyDescent="0.2">
      <c r="A12098">
        <v>3.83449056129064E+17</v>
      </c>
      <c r="B12098" t="s">
        <v>23458</v>
      </c>
      <c r="C12098" t="s">
        <v>23459</v>
      </c>
      <c r="D12098" s="1">
        <v>41544.272604166668</v>
      </c>
      <c r="E12098">
        <v>16</v>
      </c>
      <c r="F12098">
        <v>7</v>
      </c>
      <c r="G12098" t="s">
        <v>23460</v>
      </c>
    </row>
    <row r="12099" spans="1:8" x14ac:dyDescent="0.2">
      <c r="A12099">
        <v>3.8344916615405498E+17</v>
      </c>
      <c r="B12099" t="s">
        <v>23461</v>
      </c>
      <c r="C12099" t="s">
        <v>23462</v>
      </c>
      <c r="D12099" s="1">
        <v>41544.272916666669</v>
      </c>
      <c r="E12099">
        <v>6</v>
      </c>
      <c r="F12099">
        <v>7</v>
      </c>
      <c r="G12099" t="s">
        <v>23463</v>
      </c>
    </row>
    <row r="12100" spans="1:8" x14ac:dyDescent="0.2">
      <c r="A12100">
        <v>3.8344950320832102E+17</v>
      </c>
      <c r="B12100" t="s">
        <v>23464</v>
      </c>
      <c r="C12100" t="s">
        <v>23465</v>
      </c>
      <c r="D12100" s="1">
        <v>41544.273842592593</v>
      </c>
      <c r="E12100">
        <v>2</v>
      </c>
      <c r="F12100">
        <v>2</v>
      </c>
      <c r="G12100" t="s">
        <v>89</v>
      </c>
    </row>
    <row r="12101" spans="1:8" x14ac:dyDescent="0.2">
      <c r="A12101">
        <v>3.8344991608303603E+17</v>
      </c>
      <c r="B12101" t="s">
        <v>23466</v>
      </c>
      <c r="C12101" t="s">
        <v>23467</v>
      </c>
      <c r="D12101" s="1">
        <v>41544.274976851855</v>
      </c>
      <c r="E12101">
        <v>8</v>
      </c>
      <c r="F12101">
        <v>18</v>
      </c>
      <c r="G12101" t="s">
        <v>215</v>
      </c>
    </row>
    <row r="12102" spans="1:8" x14ac:dyDescent="0.2">
      <c r="A12102">
        <v>3.8346175085703898E+17</v>
      </c>
      <c r="B12102" t="s">
        <v>23468</v>
      </c>
      <c r="C12102" t="s">
        <v>23469</v>
      </c>
      <c r="D12102" s="1">
        <v>41544.307638888888</v>
      </c>
      <c r="E12102">
        <v>15</v>
      </c>
      <c r="F12102">
        <v>20</v>
      </c>
      <c r="G12102" t="s">
        <v>215</v>
      </c>
    </row>
    <row r="12103" spans="1:8" x14ac:dyDescent="0.2">
      <c r="A12103">
        <v>3.8346182160653901E+17</v>
      </c>
      <c r="B12103" t="s">
        <v>23470</v>
      </c>
      <c r="C12103" t="s">
        <v>23471</v>
      </c>
      <c r="D12103" s="1">
        <v>41544.307835648149</v>
      </c>
      <c r="E12103">
        <v>28</v>
      </c>
      <c r="F12103">
        <v>19</v>
      </c>
      <c r="G12103" t="s">
        <v>215</v>
      </c>
    </row>
    <row r="12104" spans="1:8" x14ac:dyDescent="0.2">
      <c r="A12104">
        <v>3.8359901851892902E+17</v>
      </c>
      <c r="B12104" t="s">
        <v>23472</v>
      </c>
      <c r="C12104" t="s">
        <v>20837</v>
      </c>
      <c r="D12104" s="1">
        <v>41544.686423611114</v>
      </c>
      <c r="E12104">
        <v>63</v>
      </c>
      <c r="F12104">
        <v>77</v>
      </c>
      <c r="G12104" t="s">
        <v>89</v>
      </c>
    </row>
    <row r="12105" spans="1:8" x14ac:dyDescent="0.2">
      <c r="A12105">
        <v>3.8360401731560602E+17</v>
      </c>
      <c r="B12105" t="s">
        <v>23473</v>
      </c>
      <c r="C12105" t="s">
        <v>23474</v>
      </c>
      <c r="D12105" s="1">
        <v>41544.700219907405</v>
      </c>
      <c r="E12105">
        <v>625</v>
      </c>
      <c r="F12105">
        <v>401</v>
      </c>
    </row>
    <row r="12106" spans="1:8" x14ac:dyDescent="0.2">
      <c r="A12106">
        <v>3.8361491248159898E+17</v>
      </c>
      <c r="B12106" t="s">
        <v>23475</v>
      </c>
      <c r="C12106" t="s">
        <v>23476</v>
      </c>
      <c r="D12106" s="1">
        <v>41544.73028935185</v>
      </c>
      <c r="E12106">
        <v>14</v>
      </c>
      <c r="F12106">
        <v>12</v>
      </c>
      <c r="G12106" t="s">
        <v>89</v>
      </c>
    </row>
    <row r="12107" spans="1:8" x14ac:dyDescent="0.2">
      <c r="A12107">
        <v>3.8361985600573798E+17</v>
      </c>
      <c r="B12107" t="s">
        <v>23477</v>
      </c>
      <c r="C12107" t="s">
        <v>23478</v>
      </c>
      <c r="D12107" s="1">
        <v>41544.743923611109</v>
      </c>
      <c r="E12107">
        <v>445</v>
      </c>
      <c r="F12107">
        <v>306</v>
      </c>
    </row>
    <row r="12108" spans="1:8" x14ac:dyDescent="0.2">
      <c r="A12108">
        <v>3.8363604484895898E+17</v>
      </c>
      <c r="B12108" t="s">
        <v>23479</v>
      </c>
      <c r="C12108" t="s">
        <v>23480</v>
      </c>
      <c r="D12108" s="1">
        <v>41544.788599537038</v>
      </c>
      <c r="E12108">
        <v>312</v>
      </c>
      <c r="F12108">
        <v>65</v>
      </c>
    </row>
    <row r="12109" spans="1:8" x14ac:dyDescent="0.2">
      <c r="A12109">
        <v>3.8365026917248602E+17</v>
      </c>
      <c r="B12109" t="s">
        <v>23481</v>
      </c>
      <c r="C12109" t="s">
        <v>23482</v>
      </c>
      <c r="D12109" s="1">
        <v>41544.827847222223</v>
      </c>
      <c r="E12109">
        <v>55</v>
      </c>
      <c r="F12109">
        <v>24</v>
      </c>
      <c r="H12109" t="s">
        <v>390</v>
      </c>
    </row>
    <row r="12110" spans="1:8" x14ac:dyDescent="0.2">
      <c r="A12110">
        <v>3.8365527654230797E+17</v>
      </c>
      <c r="B12110" t="s">
        <v>23483</v>
      </c>
      <c r="C12110" t="s">
        <v>23484</v>
      </c>
      <c r="D12110" s="1">
        <v>41544.841666666667</v>
      </c>
      <c r="E12110">
        <v>126</v>
      </c>
      <c r="F12110">
        <v>51</v>
      </c>
    </row>
    <row r="12111" spans="1:8" x14ac:dyDescent="0.2">
      <c r="A12111">
        <v>3.8366082590850598E+17</v>
      </c>
      <c r="B12111" t="s">
        <v>23485</v>
      </c>
      <c r="C12111" t="s">
        <v>23486</v>
      </c>
      <c r="D12111" s="1">
        <v>41544.856979166667</v>
      </c>
      <c r="E12111">
        <v>414</v>
      </c>
      <c r="F12111">
        <v>225</v>
      </c>
    </row>
    <row r="12112" spans="1:8" x14ac:dyDescent="0.2">
      <c r="A12112">
        <v>3.8366997551004E+17</v>
      </c>
      <c r="B12112" t="s">
        <v>23487</v>
      </c>
      <c r="C12112" t="s">
        <v>23488</v>
      </c>
      <c r="D12112" s="1">
        <v>41544.882233796299</v>
      </c>
      <c r="E12112">
        <v>195</v>
      </c>
      <c r="F12112">
        <v>145</v>
      </c>
    </row>
    <row r="12113" spans="1:8" x14ac:dyDescent="0.2">
      <c r="A12113">
        <v>3.8371826216680602E+17</v>
      </c>
      <c r="B12113" t="s">
        <v>23489</v>
      </c>
      <c r="C12113" t="s">
        <v>23490</v>
      </c>
      <c r="D12113" s="1">
        <v>41545.015474537038</v>
      </c>
      <c r="E12113">
        <v>9</v>
      </c>
      <c r="F12113">
        <v>8</v>
      </c>
      <c r="G12113" t="s">
        <v>215</v>
      </c>
      <c r="H12113" t="s">
        <v>390</v>
      </c>
    </row>
    <row r="12114" spans="1:8" x14ac:dyDescent="0.2">
      <c r="A12114">
        <v>3.8371851610254899E+17</v>
      </c>
      <c r="B12114" t="s">
        <v>23491</v>
      </c>
      <c r="C12114" t="s">
        <v>23492</v>
      </c>
      <c r="D12114" s="1">
        <v>41545.016180555554</v>
      </c>
      <c r="E12114">
        <v>15</v>
      </c>
      <c r="F12114">
        <v>13</v>
      </c>
      <c r="G12114" t="s">
        <v>576</v>
      </c>
    </row>
    <row r="12115" spans="1:8" x14ac:dyDescent="0.2">
      <c r="A12115">
        <v>3.8373937026172499E+17</v>
      </c>
      <c r="B12115" t="s">
        <v>23493</v>
      </c>
      <c r="C12115" t="s">
        <v>23494</v>
      </c>
      <c r="D12115" s="1">
        <v>41545.07372685185</v>
      </c>
      <c r="E12115">
        <v>198</v>
      </c>
      <c r="F12115">
        <v>100</v>
      </c>
    </row>
    <row r="12116" spans="1:8" x14ac:dyDescent="0.2">
      <c r="A12116">
        <v>3.8373994372374099E+17</v>
      </c>
      <c r="B12116" t="s">
        <v>23495</v>
      </c>
      <c r="C12116" t="s">
        <v>23496</v>
      </c>
      <c r="D12116" s="1">
        <v>41545.075300925928</v>
      </c>
      <c r="E12116">
        <v>23</v>
      </c>
      <c r="F12116">
        <v>12</v>
      </c>
      <c r="G12116" t="s">
        <v>215</v>
      </c>
    </row>
    <row r="12117" spans="1:8" x14ac:dyDescent="0.2">
      <c r="A12117">
        <v>3.8374101523421101E+17</v>
      </c>
      <c r="B12117" t="s">
        <v>23497</v>
      </c>
      <c r="C12117" t="s">
        <v>23498</v>
      </c>
      <c r="D12117" s="1">
        <v>41545.078263888892</v>
      </c>
      <c r="E12117">
        <v>11</v>
      </c>
      <c r="F12117">
        <v>8</v>
      </c>
      <c r="G12117" t="s">
        <v>215</v>
      </c>
    </row>
    <row r="12118" spans="1:8" x14ac:dyDescent="0.2">
      <c r="A12118">
        <v>3.8374678142073203E+17</v>
      </c>
      <c r="B12118" t="s">
        <v>23499</v>
      </c>
      <c r="C12118" t="s">
        <v>23500</v>
      </c>
      <c r="D12118" s="1">
        <v>41545.094178240739</v>
      </c>
      <c r="E12118">
        <v>40</v>
      </c>
      <c r="F12118">
        <v>29</v>
      </c>
      <c r="G12118" t="s">
        <v>215</v>
      </c>
      <c r="H12118" t="s">
        <v>390</v>
      </c>
    </row>
    <row r="12119" spans="1:8" x14ac:dyDescent="0.2">
      <c r="A12119">
        <v>3.8376593593050298E+17</v>
      </c>
      <c r="B12119" t="s">
        <v>23501</v>
      </c>
      <c r="C12119" t="s">
        <v>23502</v>
      </c>
      <c r="D12119" s="1">
        <v>41545.14702546296</v>
      </c>
      <c r="E12119">
        <v>143</v>
      </c>
      <c r="F12119">
        <v>90</v>
      </c>
    </row>
    <row r="12120" spans="1:8" x14ac:dyDescent="0.2">
      <c r="A12120">
        <v>3.8376711680743802E+17</v>
      </c>
      <c r="B12120" t="s">
        <v>23503</v>
      </c>
      <c r="C12120" t="s">
        <v>23504</v>
      </c>
      <c r="D12120" s="1">
        <v>41545.150289351855</v>
      </c>
      <c r="E12120">
        <v>7</v>
      </c>
      <c r="F12120">
        <v>11</v>
      </c>
      <c r="G12120" t="s">
        <v>23505</v>
      </c>
    </row>
    <row r="12121" spans="1:8" x14ac:dyDescent="0.2">
      <c r="A12121">
        <v>3.8380340709584E+17</v>
      </c>
      <c r="B12121" t="s">
        <v>23506</v>
      </c>
      <c r="C12121" t="s">
        <v>23507</v>
      </c>
      <c r="D12121" s="1">
        <v>41545.250428240739</v>
      </c>
      <c r="E12121">
        <v>51</v>
      </c>
      <c r="F12121">
        <v>59</v>
      </c>
      <c r="G12121" t="s">
        <v>576</v>
      </c>
      <c r="H12121" t="s">
        <v>616</v>
      </c>
    </row>
    <row r="12122" spans="1:8" x14ac:dyDescent="0.2">
      <c r="A12122">
        <v>3.8380422799245299E+17</v>
      </c>
      <c r="B12122" t="s">
        <v>23508</v>
      </c>
      <c r="C12122" t="s">
        <v>23509</v>
      </c>
      <c r="D12122" s="1">
        <v>41545.252696759257</v>
      </c>
      <c r="E12122">
        <v>28</v>
      </c>
      <c r="F12122">
        <v>22</v>
      </c>
      <c r="G12122" t="s">
        <v>215</v>
      </c>
    </row>
    <row r="12123" spans="1:8" x14ac:dyDescent="0.2">
      <c r="A12123">
        <v>3.8412498572568102E+17</v>
      </c>
      <c r="B12123" t="s">
        <v>23510</v>
      </c>
      <c r="C12123" t="s">
        <v>23511</v>
      </c>
      <c r="D12123" s="1">
        <v>41546.137812499997</v>
      </c>
      <c r="E12123">
        <v>55</v>
      </c>
      <c r="F12123">
        <v>27</v>
      </c>
      <c r="G12123" t="s">
        <v>215</v>
      </c>
    </row>
    <row r="12124" spans="1:8" x14ac:dyDescent="0.2">
      <c r="A12124">
        <v>3.8412515829612499E+17</v>
      </c>
      <c r="B12124" t="s">
        <v>23512</v>
      </c>
      <c r="C12124" t="s">
        <v>23513</v>
      </c>
      <c r="D12124" s="1">
        <v>41546.138298611113</v>
      </c>
      <c r="E12124">
        <v>9</v>
      </c>
      <c r="F12124">
        <v>17</v>
      </c>
      <c r="G12124" t="s">
        <v>215</v>
      </c>
      <c r="H12124" t="s">
        <v>390</v>
      </c>
    </row>
    <row r="12125" spans="1:8" x14ac:dyDescent="0.2">
      <c r="A12125">
        <v>3.8412549123578598E+17</v>
      </c>
      <c r="B12125" t="s">
        <v>23514</v>
      </c>
      <c r="C12125" t="s">
        <v>23515</v>
      </c>
      <c r="D12125" s="1">
        <v>41546.13921296296</v>
      </c>
      <c r="E12125">
        <v>97</v>
      </c>
      <c r="F12125">
        <v>74</v>
      </c>
      <c r="G12125" t="s">
        <v>215</v>
      </c>
    </row>
    <row r="12126" spans="1:8" x14ac:dyDescent="0.2">
      <c r="A12126">
        <v>3.84216258067312E+17</v>
      </c>
      <c r="B12126" t="s">
        <v>23516</v>
      </c>
      <c r="C12126" t="s">
        <v>23517</v>
      </c>
      <c r="D12126" s="1">
        <v>41546.389675925922</v>
      </c>
      <c r="E12126">
        <v>75</v>
      </c>
      <c r="F12126">
        <v>45</v>
      </c>
      <c r="G12126" t="s">
        <v>215</v>
      </c>
    </row>
    <row r="12127" spans="1:8" x14ac:dyDescent="0.2">
      <c r="A12127">
        <v>3.8426869274771802E+17</v>
      </c>
      <c r="B12127" t="s">
        <v>23518</v>
      </c>
      <c r="C12127" t="s">
        <v>23519</v>
      </c>
      <c r="D12127" s="1">
        <v>41546.534375000003</v>
      </c>
      <c r="E12127">
        <v>17</v>
      </c>
      <c r="F12127">
        <v>18</v>
      </c>
      <c r="G12127" t="s">
        <v>215</v>
      </c>
    </row>
    <row r="12128" spans="1:8" x14ac:dyDescent="0.2">
      <c r="A12128">
        <v>3.8426913195008E+17</v>
      </c>
      <c r="B12128" t="s">
        <v>23520</v>
      </c>
      <c r="C12128" t="s">
        <v>23521</v>
      </c>
      <c r="D12128" s="1">
        <v>41546.535590277781</v>
      </c>
      <c r="E12128">
        <v>12</v>
      </c>
      <c r="F12128">
        <v>8</v>
      </c>
      <c r="G12128" t="s">
        <v>215</v>
      </c>
    </row>
    <row r="12129" spans="1:7" x14ac:dyDescent="0.2">
      <c r="A12129">
        <v>3.8427141851266598E+17</v>
      </c>
      <c r="B12129" t="s">
        <v>23522</v>
      </c>
      <c r="C12129" t="s">
        <v>23523</v>
      </c>
      <c r="D12129" s="1">
        <v>41546.541898148149</v>
      </c>
      <c r="E12129">
        <v>304</v>
      </c>
      <c r="F12129">
        <v>172</v>
      </c>
    </row>
    <row r="12130" spans="1:7" x14ac:dyDescent="0.2">
      <c r="A12130">
        <v>3.8427302012442202E+17</v>
      </c>
      <c r="B12130" t="s">
        <v>23524</v>
      </c>
      <c r="C12130" t="s">
        <v>23525</v>
      </c>
      <c r="D12130" s="1">
        <v>41546.546319444446</v>
      </c>
      <c r="E12130">
        <v>225</v>
      </c>
      <c r="F12130">
        <v>135</v>
      </c>
    </row>
    <row r="12131" spans="1:7" x14ac:dyDescent="0.2">
      <c r="A12131">
        <v>3.8464730671455398E+17</v>
      </c>
      <c r="B12131" t="s">
        <v>23526</v>
      </c>
      <c r="C12131" t="s">
        <v>23527</v>
      </c>
      <c r="D12131" s="1">
        <v>41547.579143518517</v>
      </c>
      <c r="E12131">
        <v>2</v>
      </c>
      <c r="F12131">
        <v>3</v>
      </c>
      <c r="G12131" t="s">
        <v>89</v>
      </c>
    </row>
    <row r="12132" spans="1:7" x14ac:dyDescent="0.2">
      <c r="A12132">
        <v>3.8464862603707098E+17</v>
      </c>
      <c r="B12132" t="s">
        <v>23528</v>
      </c>
      <c r="C12132" t="e">
        <f>_xlfn.SINGLE( Eamyoncanoe Cute boy), nice.</f>
        <v>#NAME?</v>
      </c>
      <c r="D12132" s="1">
        <v>41547.582789351851</v>
      </c>
      <c r="E12132">
        <v>25</v>
      </c>
      <c r="F12132">
        <v>24</v>
      </c>
      <c r="G12132" t="s">
        <v>89</v>
      </c>
    </row>
    <row r="12133" spans="1:7" x14ac:dyDescent="0.2">
      <c r="A12133">
        <v>3.8465742921007501E+17</v>
      </c>
      <c r="B12133" t="s">
        <v>23529</v>
      </c>
      <c r="C12133" t="s">
        <v>23530</v>
      </c>
      <c r="D12133" s="1">
        <v>41547.607083333336</v>
      </c>
      <c r="E12133">
        <v>3</v>
      </c>
      <c r="F12133">
        <v>10</v>
      </c>
      <c r="G12133" t="s">
        <v>89</v>
      </c>
    </row>
    <row r="12134" spans="1:7" x14ac:dyDescent="0.2">
      <c r="A12134">
        <v>3.8466458612717498E+17</v>
      </c>
      <c r="B12134" t="s">
        <v>23531</v>
      </c>
      <c r="C12134" t="s">
        <v>23532</v>
      </c>
      <c r="D12134" s="1">
        <v>41547.626828703702</v>
      </c>
      <c r="E12134">
        <v>13</v>
      </c>
      <c r="F12134">
        <v>16</v>
      </c>
      <c r="G12134" t="s">
        <v>23533</v>
      </c>
    </row>
    <row r="12135" spans="1:7" x14ac:dyDescent="0.2">
      <c r="A12135">
        <v>3.8466486956985498E+17</v>
      </c>
      <c r="B12135" t="s">
        <v>23534</v>
      </c>
      <c r="C12135" t="s">
        <v>23535</v>
      </c>
      <c r="D12135" s="1">
        <v>41547.627615740741</v>
      </c>
      <c r="E12135">
        <v>4</v>
      </c>
      <c r="F12135">
        <v>15</v>
      </c>
      <c r="G12135" t="s">
        <v>89</v>
      </c>
    </row>
    <row r="12136" spans="1:7" x14ac:dyDescent="0.2">
      <c r="A12136">
        <v>3.8466513122730803E+17</v>
      </c>
      <c r="B12136" t="s">
        <v>23536</v>
      </c>
      <c r="C12136" t="s">
        <v>23537</v>
      </c>
      <c r="D12136" s="1">
        <v>41547.628333333334</v>
      </c>
      <c r="E12136">
        <v>2</v>
      </c>
      <c r="F12136">
        <v>4</v>
      </c>
      <c r="G12136" t="s">
        <v>89</v>
      </c>
    </row>
    <row r="12137" spans="1:7" x14ac:dyDescent="0.2">
      <c r="A12137">
        <v>3.8466532569202598E+17</v>
      </c>
      <c r="B12137" t="s">
        <v>23538</v>
      </c>
      <c r="C12137" t="s">
        <v>23539</v>
      </c>
      <c r="D12137" s="1">
        <v>41547.628877314812</v>
      </c>
      <c r="E12137">
        <v>38</v>
      </c>
      <c r="F12137">
        <v>21</v>
      </c>
      <c r="G12137" t="s">
        <v>215</v>
      </c>
    </row>
    <row r="12138" spans="1:7" x14ac:dyDescent="0.2">
      <c r="A12138">
        <v>3.84730915013808E+17</v>
      </c>
      <c r="B12138" t="s">
        <v>23540</v>
      </c>
      <c r="C12138" t="s">
        <v>23541</v>
      </c>
      <c r="D12138" s="1">
        <v>41547.809861111113</v>
      </c>
      <c r="E12138">
        <v>843</v>
      </c>
      <c r="F12138">
        <v>353</v>
      </c>
    </row>
    <row r="12139" spans="1:7" x14ac:dyDescent="0.2">
      <c r="A12139">
        <v>3.84736592776032E+17</v>
      </c>
      <c r="B12139" t="s">
        <v>23542</v>
      </c>
      <c r="C12139" t="s">
        <v>23543</v>
      </c>
      <c r="D12139" s="1">
        <v>41547.825532407405</v>
      </c>
      <c r="E12139">
        <v>114</v>
      </c>
      <c r="F12139">
        <v>58</v>
      </c>
    </row>
    <row r="12140" spans="1:7" x14ac:dyDescent="0.2">
      <c r="A12140">
        <v>3.8474495372677498E+17</v>
      </c>
      <c r="B12140" t="s">
        <v>23544</v>
      </c>
      <c r="C12140" t="s">
        <v>23545</v>
      </c>
      <c r="D12140" s="1">
        <v>41547.848599537036</v>
      </c>
      <c r="E12140">
        <v>396</v>
      </c>
      <c r="F12140">
        <v>209</v>
      </c>
    </row>
    <row r="12141" spans="1:7" x14ac:dyDescent="0.2">
      <c r="A12141">
        <v>3.8476010747451302E+17</v>
      </c>
      <c r="B12141" t="s">
        <v>23546</v>
      </c>
      <c r="C12141" t="s">
        <v>23547</v>
      </c>
      <c r="D12141" s="1">
        <v>41547.890416666669</v>
      </c>
      <c r="E12141">
        <v>30</v>
      </c>
      <c r="F12141">
        <v>31</v>
      </c>
    </row>
    <row r="12142" spans="1:7" x14ac:dyDescent="0.2">
      <c r="A12142">
        <v>3.8476565223534099E+17</v>
      </c>
      <c r="B12142" t="s">
        <v>23548</v>
      </c>
      <c r="C12142" t="s">
        <v>23549</v>
      </c>
      <c r="D12142" s="1">
        <v>41547.905717592592</v>
      </c>
      <c r="E12142">
        <v>3</v>
      </c>
      <c r="F12142">
        <v>4</v>
      </c>
      <c r="G12142" t="s">
        <v>89</v>
      </c>
    </row>
    <row r="12143" spans="1:7" x14ac:dyDescent="0.2">
      <c r="A12143">
        <v>3.8477874891182003E+17</v>
      </c>
      <c r="B12143" t="s">
        <v>23550</v>
      </c>
      <c r="C12143" t="s">
        <v>23551</v>
      </c>
      <c r="D12143" s="1">
        <v>41547.941863425927</v>
      </c>
      <c r="E12143">
        <v>3</v>
      </c>
      <c r="F12143">
        <v>3</v>
      </c>
      <c r="G12143" t="s">
        <v>215</v>
      </c>
    </row>
    <row r="12144" spans="1:7" x14ac:dyDescent="0.2">
      <c r="A12144">
        <v>3.8477934101751802E+17</v>
      </c>
      <c r="B12144" t="s">
        <v>23552</v>
      </c>
      <c r="C12144" t="s">
        <v>23553</v>
      </c>
      <c r="D12144" s="1">
        <v>41547.943495370368</v>
      </c>
      <c r="E12144">
        <v>5</v>
      </c>
      <c r="F12144">
        <v>7</v>
      </c>
      <c r="G12144" t="s">
        <v>487</v>
      </c>
    </row>
    <row r="12145" spans="1:8" x14ac:dyDescent="0.2">
      <c r="A12145">
        <v>3.8478021399061197E+17</v>
      </c>
      <c r="B12145" t="s">
        <v>23554</v>
      </c>
      <c r="C12145" t="s">
        <v>23555</v>
      </c>
      <c r="D12145" s="1">
        <v>41547.945902777778</v>
      </c>
      <c r="E12145">
        <v>68</v>
      </c>
      <c r="F12145">
        <v>29</v>
      </c>
    </row>
    <row r="12146" spans="1:8" x14ac:dyDescent="0.2">
      <c r="A12146">
        <v>3.8478325178656698E+17</v>
      </c>
      <c r="B12146" t="s">
        <v>23556</v>
      </c>
      <c r="C12146" t="s">
        <v>23557</v>
      </c>
      <c r="D12146" s="1">
        <v>41547.954282407409</v>
      </c>
      <c r="E12146">
        <v>254</v>
      </c>
      <c r="F12146">
        <v>133</v>
      </c>
    </row>
    <row r="12147" spans="1:8" x14ac:dyDescent="0.2">
      <c r="A12147">
        <v>3.8486314300212E+17</v>
      </c>
      <c r="B12147" t="s">
        <v>23558</v>
      </c>
      <c r="C12147" t="s">
        <v>23559</v>
      </c>
      <c r="D12147" s="1">
        <v>41548.174745370372</v>
      </c>
      <c r="E12147">
        <v>1007</v>
      </c>
      <c r="F12147">
        <v>355</v>
      </c>
    </row>
    <row r="12148" spans="1:8" x14ac:dyDescent="0.2">
      <c r="A12148">
        <v>3.8494080404293197E+17</v>
      </c>
      <c r="B12148" t="s">
        <v>23560</v>
      </c>
      <c r="C12148" t="s">
        <v>23561</v>
      </c>
      <c r="D12148" s="1">
        <v>41548.389050925929</v>
      </c>
      <c r="E12148">
        <v>52</v>
      </c>
      <c r="F12148">
        <v>43</v>
      </c>
      <c r="G12148" t="s">
        <v>215</v>
      </c>
      <c r="H12148" t="s">
        <v>14519</v>
      </c>
    </row>
    <row r="12149" spans="1:8" x14ac:dyDescent="0.2">
      <c r="A12149">
        <v>3.8494112462617299E+17</v>
      </c>
      <c r="B12149" t="s">
        <v>23562</v>
      </c>
      <c r="C12149" t="s">
        <v>23563</v>
      </c>
      <c r="D12149" s="1">
        <v>41548.389930555553</v>
      </c>
      <c r="E12149">
        <v>27</v>
      </c>
      <c r="F12149">
        <v>35</v>
      </c>
      <c r="G12149" t="s">
        <v>487</v>
      </c>
    </row>
    <row r="12150" spans="1:8" x14ac:dyDescent="0.2">
      <c r="A12150">
        <v>3.8498798434258099E+17</v>
      </c>
      <c r="B12150" t="s">
        <v>23564</v>
      </c>
      <c r="C12150" t="s">
        <v>23565</v>
      </c>
      <c r="D12150" s="1">
        <v>41548.519236111111</v>
      </c>
      <c r="E12150">
        <v>222</v>
      </c>
      <c r="F12150">
        <v>152</v>
      </c>
    </row>
    <row r="12151" spans="1:8" x14ac:dyDescent="0.2">
      <c r="A12151">
        <v>3.8501180233956499E+17</v>
      </c>
      <c r="B12151" t="s">
        <v>23566</v>
      </c>
      <c r="C12151" t="s">
        <v>23567</v>
      </c>
      <c r="D12151" s="1">
        <v>41548.584965277776</v>
      </c>
      <c r="E12151">
        <v>22</v>
      </c>
      <c r="F12151">
        <v>43</v>
      </c>
      <c r="G12151" t="s">
        <v>215</v>
      </c>
    </row>
    <row r="12152" spans="1:8" x14ac:dyDescent="0.2">
      <c r="A12152">
        <v>3.8505071063664198E+17</v>
      </c>
      <c r="B12152" t="s">
        <v>23568</v>
      </c>
      <c r="C12152" t="s">
        <v>12652</v>
      </c>
      <c r="D12152" s="1">
        <v>41548.692326388889</v>
      </c>
      <c r="E12152">
        <v>460</v>
      </c>
      <c r="F12152">
        <v>214</v>
      </c>
    </row>
    <row r="12153" spans="1:8" x14ac:dyDescent="0.2">
      <c r="A12153">
        <v>3.8507850134835597E+17</v>
      </c>
      <c r="B12153" t="s">
        <v>23569</v>
      </c>
      <c r="C12153" t="s">
        <v>23570</v>
      </c>
      <c r="D12153" s="1">
        <v>41548.769016203703</v>
      </c>
      <c r="E12153">
        <v>111</v>
      </c>
      <c r="F12153">
        <v>35</v>
      </c>
      <c r="G12153" t="s">
        <v>89</v>
      </c>
    </row>
    <row r="12154" spans="1:8" x14ac:dyDescent="0.2">
      <c r="A12154">
        <v>3.8509648752634598E+17</v>
      </c>
      <c r="B12154" t="s">
        <v>23571</v>
      </c>
      <c r="C12154" t="s">
        <v>23572</v>
      </c>
      <c r="D12154" s="1">
        <v>41548.818657407406</v>
      </c>
      <c r="E12154">
        <v>28</v>
      </c>
      <c r="F12154">
        <v>15</v>
      </c>
      <c r="G12154" t="s">
        <v>89</v>
      </c>
      <c r="H12154" t="s">
        <v>505</v>
      </c>
    </row>
    <row r="12155" spans="1:8" x14ac:dyDescent="0.2">
      <c r="A12155">
        <v>3.8510679650063501E+17</v>
      </c>
      <c r="B12155" t="s">
        <v>23573</v>
      </c>
      <c r="C12155" t="s">
        <v>23574</v>
      </c>
      <c r="D12155" s="1">
        <v>41548.847094907411</v>
      </c>
      <c r="E12155">
        <v>392</v>
      </c>
      <c r="F12155">
        <v>188</v>
      </c>
    </row>
    <row r="12156" spans="1:8" x14ac:dyDescent="0.2">
      <c r="A12156">
        <v>3.8510727435769402E+17</v>
      </c>
      <c r="B12156" t="s">
        <v>23575</v>
      </c>
      <c r="C12156" t="s">
        <v>23576</v>
      </c>
      <c r="D12156" s="1">
        <v>41548.848414351851</v>
      </c>
      <c r="E12156">
        <v>953</v>
      </c>
      <c r="F12156">
        <v>440</v>
      </c>
    </row>
    <row r="12157" spans="1:8" x14ac:dyDescent="0.2">
      <c r="A12157">
        <v>3.8511149401626598E+17</v>
      </c>
      <c r="B12157" t="s">
        <v>23577</v>
      </c>
      <c r="C12157" t="e">
        <f xml:space="preserve"> jamesreid88 Thanks.</f>
        <v>#NAME?</v>
      </c>
      <c r="D12157" s="1">
        <v>41548.86005787037</v>
      </c>
      <c r="E12157">
        <v>4</v>
      </c>
      <c r="F12157">
        <v>4</v>
      </c>
      <c r="G12157" t="s">
        <v>89</v>
      </c>
    </row>
    <row r="12158" spans="1:8" x14ac:dyDescent="0.2">
      <c r="A12158">
        <v>3.85111838238584E+17</v>
      </c>
      <c r="B12158" t="s">
        <v>23578</v>
      </c>
      <c r="C12158" t="s">
        <v>23579</v>
      </c>
      <c r="D12158" s="1">
        <v>41548.861006944448</v>
      </c>
      <c r="E12158">
        <v>87</v>
      </c>
      <c r="F12158">
        <v>58</v>
      </c>
      <c r="G12158" t="s">
        <v>23580</v>
      </c>
      <c r="H12158" t="s">
        <v>390</v>
      </c>
    </row>
    <row r="12159" spans="1:8" x14ac:dyDescent="0.2">
      <c r="A12159">
        <v>3.8511225389410701E+17</v>
      </c>
      <c r="B12159" t="s">
        <v>23581</v>
      </c>
      <c r="C12159" t="s">
        <v>23582</v>
      </c>
      <c r="D12159" s="1">
        <v>41548.862164351849</v>
      </c>
      <c r="E12159">
        <v>25</v>
      </c>
      <c r="F12159">
        <v>37</v>
      </c>
      <c r="G12159" t="s">
        <v>215</v>
      </c>
    </row>
    <row r="12160" spans="1:8" x14ac:dyDescent="0.2">
      <c r="A12160">
        <v>3.8511380992219098E+17</v>
      </c>
      <c r="B12160" t="s">
        <v>23583</v>
      </c>
      <c r="C12160" t="s">
        <v>23584</v>
      </c>
      <c r="D12160" s="1">
        <v>41548.86645833333</v>
      </c>
      <c r="E12160">
        <v>22</v>
      </c>
      <c r="F12160">
        <v>27</v>
      </c>
      <c r="G12160" t="s">
        <v>89</v>
      </c>
    </row>
    <row r="12161" spans="1:8" x14ac:dyDescent="0.2">
      <c r="A12161">
        <v>3.8511730797590502E+17</v>
      </c>
      <c r="B12161" t="s">
        <v>23585</v>
      </c>
      <c r="C12161" t="s">
        <v>23586</v>
      </c>
      <c r="D12161" s="1">
        <v>41548.876111111109</v>
      </c>
      <c r="E12161">
        <v>18</v>
      </c>
      <c r="F12161">
        <v>13</v>
      </c>
      <c r="G12161" t="s">
        <v>215</v>
      </c>
    </row>
    <row r="12162" spans="1:8" x14ac:dyDescent="0.2">
      <c r="A12162">
        <v>3.8512053134465798E+17</v>
      </c>
      <c r="B12162" t="s">
        <v>23587</v>
      </c>
      <c r="C12162" t="e">
        <f>TheeKentBailey Thanks.</f>
        <v>#NAME?</v>
      </c>
      <c r="D12162" s="1">
        <v>41548.885000000002</v>
      </c>
      <c r="E12162">
        <v>7</v>
      </c>
      <c r="F12162">
        <v>11</v>
      </c>
      <c r="G12162" t="e">
        <f>TheeKentBailey</f>
        <v>#NAME?</v>
      </c>
    </row>
    <row r="12163" spans="1:8" x14ac:dyDescent="0.2">
      <c r="A12163">
        <v>3.8512898378578298E+17</v>
      </c>
      <c r="B12163" t="s">
        <v>23588</v>
      </c>
      <c r="C12163" t="s">
        <v>23589</v>
      </c>
      <c r="D12163" s="1">
        <v>41548.908321759256</v>
      </c>
      <c r="E12163">
        <v>315</v>
      </c>
      <c r="F12163">
        <v>84</v>
      </c>
    </row>
    <row r="12164" spans="1:8" x14ac:dyDescent="0.2">
      <c r="A12164">
        <v>3.8512963679278202E+17</v>
      </c>
      <c r="B12164" t="s">
        <v>23590</v>
      </c>
      <c r="C12164" t="s">
        <v>23591</v>
      </c>
      <c r="D12164" s="1">
        <v>41548.910127314812</v>
      </c>
      <c r="E12164">
        <v>565</v>
      </c>
      <c r="F12164">
        <v>155</v>
      </c>
    </row>
    <row r="12165" spans="1:8" x14ac:dyDescent="0.2">
      <c r="A12165">
        <v>3.8513028280367501E+17</v>
      </c>
      <c r="B12165" t="s">
        <v>23592</v>
      </c>
      <c r="C12165" t="s">
        <v>23593</v>
      </c>
      <c r="D12165" s="1">
        <v>41548.911909722221</v>
      </c>
      <c r="E12165">
        <v>374</v>
      </c>
      <c r="F12165">
        <v>284</v>
      </c>
    </row>
    <row r="12166" spans="1:8" x14ac:dyDescent="0.2">
      <c r="A12166">
        <v>3.8513533313995098E+17</v>
      </c>
      <c r="B12166" t="s">
        <v>23594</v>
      </c>
      <c r="C12166" t="s">
        <v>23595</v>
      </c>
      <c r="D12166" s="1">
        <v>41548.925844907404</v>
      </c>
      <c r="E12166">
        <v>495</v>
      </c>
      <c r="F12166">
        <v>255</v>
      </c>
    </row>
    <row r="12167" spans="1:8" x14ac:dyDescent="0.2">
      <c r="A12167">
        <v>3.8513615752200998E+17</v>
      </c>
      <c r="B12167" t="s">
        <v>23596</v>
      </c>
      <c r="C12167" t="s">
        <v>11525</v>
      </c>
      <c r="D12167" s="1">
        <v>41548.928124999999</v>
      </c>
      <c r="E12167">
        <v>255</v>
      </c>
      <c r="F12167">
        <v>151</v>
      </c>
      <c r="G12167" t="s">
        <v>89</v>
      </c>
    </row>
    <row r="12168" spans="1:8" x14ac:dyDescent="0.2">
      <c r="A12168">
        <v>3.8537165593537702E+17</v>
      </c>
      <c r="B12168" t="s">
        <v>23597</v>
      </c>
      <c r="C12168" t="s">
        <v>23598</v>
      </c>
      <c r="D12168" s="1">
        <v>41549.577974537038</v>
      </c>
      <c r="E12168">
        <v>49</v>
      </c>
      <c r="F12168">
        <v>24</v>
      </c>
    </row>
    <row r="12169" spans="1:8" x14ac:dyDescent="0.2">
      <c r="A12169">
        <v>3.8538173725120902E+17</v>
      </c>
      <c r="B12169" t="s">
        <v>23599</v>
      </c>
      <c r="C12169" t="s">
        <v>23600</v>
      </c>
      <c r="D12169" s="1">
        <v>41549.605787037035</v>
      </c>
      <c r="E12169">
        <v>156</v>
      </c>
      <c r="F12169">
        <v>38</v>
      </c>
    </row>
    <row r="12170" spans="1:8" x14ac:dyDescent="0.2">
      <c r="A12170">
        <v>3.8538396223720998E+17</v>
      </c>
      <c r="B12170" t="s">
        <v>23601</v>
      </c>
      <c r="C12170" t="s">
        <v>23602</v>
      </c>
      <c r="D12170" s="1">
        <v>41549.611932870372</v>
      </c>
      <c r="E12170">
        <v>32</v>
      </c>
      <c r="F12170">
        <v>42</v>
      </c>
    </row>
    <row r="12171" spans="1:8" x14ac:dyDescent="0.2">
      <c r="A12171">
        <v>3.8542164512645498E+17</v>
      </c>
      <c r="B12171" t="s">
        <v>23603</v>
      </c>
      <c r="C12171" t="s">
        <v>23604</v>
      </c>
      <c r="D12171" s="1">
        <v>41549.715914351851</v>
      </c>
      <c r="E12171">
        <v>883</v>
      </c>
      <c r="F12171">
        <v>443</v>
      </c>
      <c r="H12171" t="s">
        <v>505</v>
      </c>
    </row>
    <row r="12172" spans="1:8" x14ac:dyDescent="0.2">
      <c r="A12172">
        <v>3.8542167343798598E+17</v>
      </c>
      <c r="B12172" t="s">
        <v>23605</v>
      </c>
      <c r="C12172" t="s">
        <v>23606</v>
      </c>
      <c r="D12172" s="1">
        <v>41549.715995370374</v>
      </c>
      <c r="E12172">
        <v>621</v>
      </c>
      <c r="F12172">
        <v>361</v>
      </c>
      <c r="H12172" t="s">
        <v>9927</v>
      </c>
    </row>
    <row r="12173" spans="1:8" x14ac:dyDescent="0.2">
      <c r="A12173">
        <v>3.8542185964830701E+17</v>
      </c>
      <c r="B12173" t="s">
        <v>23607</v>
      </c>
      <c r="C12173" t="s">
        <v>23608</v>
      </c>
      <c r="D12173" s="1">
        <v>41549.716504629629</v>
      </c>
      <c r="E12173">
        <v>527</v>
      </c>
      <c r="F12173">
        <v>322</v>
      </c>
      <c r="H12173" t="s">
        <v>13665</v>
      </c>
    </row>
    <row r="12174" spans="1:8" x14ac:dyDescent="0.2">
      <c r="A12174">
        <v>3.8542549847129203E+17</v>
      </c>
      <c r="B12174" t="s">
        <v>23609</v>
      </c>
      <c r="C12174" t="s">
        <v>23610</v>
      </c>
      <c r="D12174" s="1">
        <v>41549.726550925923</v>
      </c>
      <c r="E12174">
        <v>21</v>
      </c>
      <c r="F12174">
        <v>9</v>
      </c>
    </row>
    <row r="12175" spans="1:8" x14ac:dyDescent="0.2">
      <c r="A12175">
        <v>3.8543789976992499E+17</v>
      </c>
      <c r="B12175" t="s">
        <v>23611</v>
      </c>
      <c r="C12175" t="s">
        <v>23612</v>
      </c>
      <c r="D12175" s="1">
        <v>41549.760775462964</v>
      </c>
      <c r="E12175">
        <v>36</v>
      </c>
      <c r="F12175">
        <v>32</v>
      </c>
      <c r="G12175" t="s">
        <v>89</v>
      </c>
    </row>
    <row r="12176" spans="1:8" x14ac:dyDescent="0.2">
      <c r="A12176">
        <v>3.8546672456211597E+17</v>
      </c>
      <c r="B12176" t="s">
        <v>23613</v>
      </c>
      <c r="C12176" t="s">
        <v>23614</v>
      </c>
      <c r="D12176" s="1">
        <v>41549.840312499997</v>
      </c>
      <c r="E12176">
        <v>10</v>
      </c>
      <c r="F12176">
        <v>10</v>
      </c>
      <c r="G12176" t="s">
        <v>576</v>
      </c>
    </row>
    <row r="12177" spans="1:8" x14ac:dyDescent="0.2">
      <c r="A12177">
        <v>3.85467246249656E+17</v>
      </c>
      <c r="B12177" t="s">
        <v>23615</v>
      </c>
      <c r="C12177" t="s">
        <v>23616</v>
      </c>
      <c r="D12177" s="1">
        <v>41549.841747685183</v>
      </c>
      <c r="E12177">
        <v>89</v>
      </c>
      <c r="F12177">
        <v>73</v>
      </c>
      <c r="G12177" t="s">
        <v>215</v>
      </c>
    </row>
    <row r="12178" spans="1:8" x14ac:dyDescent="0.2">
      <c r="A12178">
        <v>3.8547266648998202E+17</v>
      </c>
      <c r="B12178" t="s">
        <v>23617</v>
      </c>
      <c r="C12178" t="s">
        <v>23618</v>
      </c>
      <c r="D12178" s="1">
        <v>41549.856712962966</v>
      </c>
      <c r="E12178">
        <v>366</v>
      </c>
      <c r="F12178">
        <v>137</v>
      </c>
    </row>
    <row r="12179" spans="1:8" x14ac:dyDescent="0.2">
      <c r="A12179">
        <v>3.8547333460066701E+17</v>
      </c>
      <c r="B12179" t="s">
        <v>23619</v>
      </c>
      <c r="C12179" t="s">
        <v>23620</v>
      </c>
      <c r="D12179" s="1">
        <v>41549.858553240738</v>
      </c>
      <c r="E12179">
        <v>243</v>
      </c>
      <c r="F12179">
        <v>74</v>
      </c>
    </row>
    <row r="12180" spans="1:8" x14ac:dyDescent="0.2">
      <c r="A12180">
        <v>3.8549408487532902E+17</v>
      </c>
      <c r="B12180" t="s">
        <v>23621</v>
      </c>
      <c r="C12180" t="s">
        <v>23622</v>
      </c>
      <c r="D12180" s="1">
        <v>41549.915810185186</v>
      </c>
      <c r="E12180">
        <v>473</v>
      </c>
      <c r="F12180">
        <v>273</v>
      </c>
    </row>
    <row r="12181" spans="1:8" x14ac:dyDescent="0.2">
      <c r="A12181">
        <v>3.85496543945424E+17</v>
      </c>
      <c r="B12181" t="s">
        <v>23623</v>
      </c>
      <c r="C12181" t="s">
        <v>23624</v>
      </c>
      <c r="D12181" s="1">
        <v>41549.922592592593</v>
      </c>
      <c r="E12181">
        <v>52</v>
      </c>
      <c r="F12181">
        <v>43</v>
      </c>
      <c r="G12181" t="s">
        <v>215</v>
      </c>
    </row>
    <row r="12182" spans="1:8" x14ac:dyDescent="0.2">
      <c r="A12182">
        <v>3.8550261633714899E+17</v>
      </c>
      <c r="B12182" t="s">
        <v>23625</v>
      </c>
      <c r="C12182" t="s">
        <v>23626</v>
      </c>
      <c r="D12182" s="1">
        <v>41549.939351851855</v>
      </c>
      <c r="E12182">
        <v>443</v>
      </c>
      <c r="F12182">
        <v>348</v>
      </c>
    </row>
    <row r="12183" spans="1:8" x14ac:dyDescent="0.2">
      <c r="A12183">
        <v>3.8551724518028403E+17</v>
      </c>
      <c r="B12183" t="s">
        <v>23627</v>
      </c>
      <c r="C12183" t="s">
        <v>23628</v>
      </c>
      <c r="D12183" s="1">
        <v>41549.979722222219</v>
      </c>
      <c r="E12183">
        <v>389</v>
      </c>
      <c r="F12183">
        <v>81</v>
      </c>
    </row>
    <row r="12184" spans="1:8" x14ac:dyDescent="0.2">
      <c r="A12184">
        <v>3.8560610457698298E+17</v>
      </c>
      <c r="B12184" t="s">
        <v>23629</v>
      </c>
      <c r="C12184" t="s">
        <v>23630</v>
      </c>
      <c r="D12184" s="1">
        <v>41550.224930555552</v>
      </c>
      <c r="E12184">
        <v>23</v>
      </c>
      <c r="F12184">
        <v>32</v>
      </c>
      <c r="G12184" t="s">
        <v>215</v>
      </c>
    </row>
    <row r="12185" spans="1:8" x14ac:dyDescent="0.2">
      <c r="A12185">
        <v>3.8560747052336698E+17</v>
      </c>
      <c r="B12185" t="s">
        <v>23631</v>
      </c>
      <c r="C12185" t="s">
        <v>23632</v>
      </c>
      <c r="D12185" s="1">
        <v>41550.228692129633</v>
      </c>
      <c r="E12185">
        <v>43</v>
      </c>
      <c r="F12185">
        <v>43</v>
      </c>
      <c r="G12185" t="s">
        <v>23633</v>
      </c>
    </row>
    <row r="12186" spans="1:8" x14ac:dyDescent="0.2">
      <c r="A12186">
        <v>3.8560846706901798E+17</v>
      </c>
      <c r="B12186" t="s">
        <v>23634</v>
      </c>
      <c r="C12186" t="e">
        <f xml:space="preserve"> andypoo19 Thank you.</f>
        <v>#NAME?</v>
      </c>
      <c r="D12186" s="1">
        <v>41550.231446759259</v>
      </c>
      <c r="E12186">
        <v>15</v>
      </c>
      <c r="F12186">
        <v>25</v>
      </c>
      <c r="G12186" t="s">
        <v>89</v>
      </c>
    </row>
    <row r="12187" spans="1:8" x14ac:dyDescent="0.2">
      <c r="A12187">
        <v>3.85612511984504E+17</v>
      </c>
      <c r="B12187" t="s">
        <v>23635</v>
      </c>
      <c r="C12187" t="s">
        <v>23636</v>
      </c>
      <c r="D12187" s="1">
        <v>41550.242604166669</v>
      </c>
      <c r="E12187">
        <v>23</v>
      </c>
      <c r="F12187">
        <v>34</v>
      </c>
      <c r="G12187" t="s">
        <v>23637</v>
      </c>
      <c r="H12187" t="s">
        <v>390</v>
      </c>
    </row>
    <row r="12188" spans="1:8" x14ac:dyDescent="0.2">
      <c r="A12188">
        <v>3.85614508452216E+17</v>
      </c>
      <c r="B12188" t="s">
        <v>23638</v>
      </c>
      <c r="C12188" t="s">
        <v>23639</v>
      </c>
      <c r="D12188" s="1">
        <v>41550.248113425929</v>
      </c>
      <c r="E12188">
        <v>10</v>
      </c>
      <c r="F12188">
        <v>24</v>
      </c>
      <c r="G12188" t="s">
        <v>215</v>
      </c>
    </row>
    <row r="12189" spans="1:8" x14ac:dyDescent="0.2">
      <c r="A12189">
        <v>3.8561500842167002E+17</v>
      </c>
      <c r="B12189" t="s">
        <v>23640</v>
      </c>
      <c r="C12189" t="s">
        <v>23641</v>
      </c>
      <c r="D12189" s="1">
        <v>41550.249502314815</v>
      </c>
      <c r="E12189">
        <v>69</v>
      </c>
      <c r="F12189">
        <v>21</v>
      </c>
      <c r="G12189" t="s">
        <v>23642</v>
      </c>
    </row>
    <row r="12190" spans="1:8" x14ac:dyDescent="0.2">
      <c r="A12190">
        <v>3.8561588122694797E+17</v>
      </c>
      <c r="B12190" t="s">
        <v>23643</v>
      </c>
      <c r="C12190" t="s">
        <v>23644</v>
      </c>
      <c r="D12190" s="1">
        <v>41550.251909722225</v>
      </c>
      <c r="E12190">
        <v>59</v>
      </c>
      <c r="F12190">
        <v>38</v>
      </c>
      <c r="G12190" t="s">
        <v>215</v>
      </c>
    </row>
    <row r="12191" spans="1:8" x14ac:dyDescent="0.2">
      <c r="A12191">
        <v>3.8576493063844602E+17</v>
      </c>
      <c r="B12191" t="s">
        <v>23645</v>
      </c>
      <c r="C12191" t="e">
        <f>_xlfn.SINGLE( McLeanGolf tell Your son Congrats)--great round on really tough course.</f>
        <v>#NAME?</v>
      </c>
      <c r="D12191" s="1">
        <v>41550.663206018522</v>
      </c>
      <c r="E12191">
        <v>1</v>
      </c>
      <c r="F12191">
        <v>1</v>
      </c>
      <c r="G12191" t="s">
        <v>89</v>
      </c>
    </row>
    <row r="12192" spans="1:8" x14ac:dyDescent="0.2">
      <c r="A12192">
        <v>3.8576556803425798E+17</v>
      </c>
      <c r="B12192" t="s">
        <v>23646</v>
      </c>
      <c r="C12192" t="s">
        <v>23647</v>
      </c>
      <c r="D12192" s="1">
        <v>41550.664965277778</v>
      </c>
      <c r="E12192">
        <v>59</v>
      </c>
      <c r="F12192">
        <v>26</v>
      </c>
      <c r="G12192" t="s">
        <v>215</v>
      </c>
    </row>
    <row r="12193" spans="1:7" x14ac:dyDescent="0.2">
      <c r="A12193">
        <v>3.8576590143528102E+17</v>
      </c>
      <c r="B12193" t="s">
        <v>23648</v>
      </c>
      <c r="C12193" t="s">
        <v>23649</v>
      </c>
      <c r="D12193" s="1">
        <v>41550.665879629632</v>
      </c>
      <c r="E12193">
        <v>1</v>
      </c>
      <c r="F12193">
        <v>1</v>
      </c>
      <c r="G12193" t="s">
        <v>89</v>
      </c>
    </row>
    <row r="12194" spans="1:7" x14ac:dyDescent="0.2">
      <c r="A12194">
        <v>3.8576638685887603E+17</v>
      </c>
      <c r="B12194" t="s">
        <v>23650</v>
      </c>
      <c r="C12194" t="e">
        <f xml:space="preserve"> TimWristen They MUST Go to a larger screen.</f>
        <v>#NAME?</v>
      </c>
      <c r="D12194" s="1">
        <v>41550.667222222219</v>
      </c>
      <c r="E12194">
        <v>0</v>
      </c>
      <c r="F12194">
        <v>1</v>
      </c>
      <c r="G12194" t="s">
        <v>89</v>
      </c>
    </row>
    <row r="12195" spans="1:7" x14ac:dyDescent="0.2">
      <c r="A12195">
        <v>3.8576712193160301E+17</v>
      </c>
      <c r="B12195" t="s">
        <v>23651</v>
      </c>
      <c r="C12195" t="e">
        <f>BillageT1 I agree.</f>
        <v>#NAME?</v>
      </c>
      <c r="D12195" s="1">
        <v>41550.669247685182</v>
      </c>
      <c r="E12195">
        <v>0</v>
      </c>
      <c r="F12195">
        <v>3</v>
      </c>
      <c r="G12195" t="e">
        <f>BillageT1</f>
        <v>#NAME?</v>
      </c>
    </row>
    <row r="12196" spans="1:7" x14ac:dyDescent="0.2">
      <c r="A12196">
        <v>3.8576758590971898E+17</v>
      </c>
      <c r="B12196" t="s">
        <v>23652</v>
      </c>
      <c r="C12196" t="e">
        <f>_xlfn.SINGLE(Greek_Boy_21 Thanks), what a mess.</f>
        <v>#NAME?</v>
      </c>
      <c r="D12196" s="1">
        <v>41550.670532407406</v>
      </c>
      <c r="E12196">
        <v>6</v>
      </c>
      <c r="F12196">
        <v>7</v>
      </c>
      <c r="G12196" t="e">
        <f>Greek_Boy_21</f>
        <v>#NAME?</v>
      </c>
    </row>
    <row r="12197" spans="1:7" x14ac:dyDescent="0.2">
      <c r="A12197">
        <v>3.85770873459728E+17</v>
      </c>
      <c r="B12197" t="s">
        <v>23653</v>
      </c>
      <c r="C12197" t="s">
        <v>23654</v>
      </c>
      <c r="D12197" s="1">
        <v>41550.679606481484</v>
      </c>
      <c r="E12197">
        <v>29</v>
      </c>
      <c r="F12197">
        <v>26</v>
      </c>
    </row>
    <row r="12198" spans="1:7" x14ac:dyDescent="0.2">
      <c r="A12198">
        <v>3.8580613055263501E+17</v>
      </c>
      <c r="B12198" t="s">
        <v>23655</v>
      </c>
      <c r="C12198" t="s">
        <v>23656</v>
      </c>
      <c r="D12198" s="1">
        <v>41550.776898148149</v>
      </c>
      <c r="E12198">
        <v>452</v>
      </c>
      <c r="F12198">
        <v>231</v>
      </c>
    </row>
    <row r="12199" spans="1:7" x14ac:dyDescent="0.2">
      <c r="A12199">
        <v>3.8581740881379302E+17</v>
      </c>
      <c r="B12199" t="s">
        <v>23657</v>
      </c>
      <c r="C12199" t="s">
        <v>23658</v>
      </c>
      <c r="D12199" s="1">
        <v>41550.808020833334</v>
      </c>
      <c r="E12199">
        <v>34</v>
      </c>
      <c r="F12199">
        <v>23</v>
      </c>
      <c r="G12199" t="s">
        <v>89</v>
      </c>
    </row>
    <row r="12200" spans="1:7" x14ac:dyDescent="0.2">
      <c r="A12200">
        <v>3.8582357347600301E+17</v>
      </c>
      <c r="B12200" t="s">
        <v>23659</v>
      </c>
      <c r="C12200" t="s">
        <v>23660</v>
      </c>
      <c r="D12200" s="1">
        <v>41550.825023148151</v>
      </c>
      <c r="E12200">
        <v>17</v>
      </c>
      <c r="F12200">
        <v>11</v>
      </c>
      <c r="G12200" t="s">
        <v>215</v>
      </c>
    </row>
    <row r="12201" spans="1:7" x14ac:dyDescent="0.2">
      <c r="A12201">
        <v>3.8582694230321101E+17</v>
      </c>
      <c r="B12201" t="s">
        <v>23661</v>
      </c>
      <c r="C12201" t="s">
        <v>23662</v>
      </c>
      <c r="D12201" s="1">
        <v>41550.834328703706</v>
      </c>
      <c r="E12201">
        <v>655</v>
      </c>
      <c r="F12201">
        <v>493</v>
      </c>
    </row>
    <row r="12202" spans="1:7" x14ac:dyDescent="0.2">
      <c r="A12202">
        <v>3.8582827180951898E+17</v>
      </c>
      <c r="B12202" t="s">
        <v>23663</v>
      </c>
      <c r="C12202" t="s">
        <v>23664</v>
      </c>
      <c r="D12202" s="1">
        <v>41550.837997685187</v>
      </c>
      <c r="E12202">
        <v>107</v>
      </c>
      <c r="F12202">
        <v>41</v>
      </c>
      <c r="G12202" t="s">
        <v>89</v>
      </c>
    </row>
    <row r="12203" spans="1:7" x14ac:dyDescent="0.2">
      <c r="A12203">
        <v>3.8584153484888E+17</v>
      </c>
      <c r="B12203" t="s">
        <v>23665</v>
      </c>
      <c r="C12203" t="s">
        <v>23666</v>
      </c>
      <c r="D12203" s="1">
        <v>41550.874594907407</v>
      </c>
      <c r="E12203">
        <v>176</v>
      </c>
      <c r="F12203">
        <v>52</v>
      </c>
    </row>
    <row r="12204" spans="1:7" x14ac:dyDescent="0.2">
      <c r="A12204">
        <v>3.8584195867909299E+17</v>
      </c>
      <c r="B12204" t="s">
        <v>23667</v>
      </c>
      <c r="C12204" t="s">
        <v>23668</v>
      </c>
      <c r="D12204" s="1">
        <v>41550.875763888886</v>
      </c>
      <c r="E12204">
        <v>67</v>
      </c>
      <c r="F12204">
        <v>40</v>
      </c>
    </row>
    <row r="12205" spans="1:7" x14ac:dyDescent="0.2">
      <c r="A12205">
        <v>3.8584646094568998E+17</v>
      </c>
      <c r="B12205" t="s">
        <v>23669</v>
      </c>
      <c r="C12205" t="s">
        <v>23670</v>
      </c>
      <c r="D12205" s="1">
        <v>41550.888182870367</v>
      </c>
      <c r="E12205">
        <v>278</v>
      </c>
      <c r="F12205">
        <v>194</v>
      </c>
    </row>
    <row r="12206" spans="1:7" x14ac:dyDescent="0.2">
      <c r="A12206">
        <v>3.8585069063281798E+17</v>
      </c>
      <c r="B12206" t="s">
        <v>23671</v>
      </c>
      <c r="C12206" t="s">
        <v>23672</v>
      </c>
      <c r="D12206" s="1">
        <v>41550.899861111109</v>
      </c>
      <c r="E12206">
        <v>10</v>
      </c>
      <c r="F12206">
        <v>4</v>
      </c>
      <c r="G12206" t="s">
        <v>89</v>
      </c>
    </row>
    <row r="12207" spans="1:7" x14ac:dyDescent="0.2">
      <c r="A12207">
        <v>3.8585813673456397E+17</v>
      </c>
      <c r="B12207" t="s">
        <v>23673</v>
      </c>
      <c r="C12207" t="s">
        <v>23674</v>
      </c>
      <c r="D12207" s="1">
        <v>41550.920405092591</v>
      </c>
      <c r="E12207">
        <v>562</v>
      </c>
      <c r="F12207">
        <v>285</v>
      </c>
    </row>
    <row r="12208" spans="1:7" x14ac:dyDescent="0.2">
      <c r="A12208">
        <v>3.8586038499476198E+17</v>
      </c>
      <c r="B12208" t="s">
        <v>23675</v>
      </c>
      <c r="C12208" t="s">
        <v>23676</v>
      </c>
      <c r="D12208" s="1">
        <v>41550.926608796297</v>
      </c>
      <c r="E12208">
        <v>203</v>
      </c>
      <c r="F12208">
        <v>94</v>
      </c>
    </row>
    <row r="12209" spans="1:8" x14ac:dyDescent="0.2">
      <c r="A12209">
        <v>3.8586081047755501E+17</v>
      </c>
      <c r="B12209" t="s">
        <v>23677</v>
      </c>
      <c r="C12209" t="s">
        <v>23678</v>
      </c>
      <c r="D12209" s="1">
        <v>41550.927777777775</v>
      </c>
      <c r="E12209">
        <v>423</v>
      </c>
      <c r="F12209">
        <v>237</v>
      </c>
    </row>
    <row r="12210" spans="1:8" x14ac:dyDescent="0.2">
      <c r="A12210">
        <v>3.85862325875376E+17</v>
      </c>
      <c r="B12210" t="s">
        <v>23679</v>
      </c>
      <c r="C12210" t="s">
        <v>23680</v>
      </c>
      <c r="D12210" s="1">
        <v>41550.931967592594</v>
      </c>
      <c r="E12210">
        <v>22</v>
      </c>
      <c r="F12210">
        <v>14</v>
      </c>
    </row>
    <row r="12211" spans="1:8" x14ac:dyDescent="0.2">
      <c r="A12211">
        <v>3.85877191239544E+17</v>
      </c>
      <c r="B12211" t="s">
        <v>23681</v>
      </c>
      <c r="C12211" t="e">
        <f xml:space="preserve"> TheMikeAwesome Thanks.</f>
        <v>#NAME?</v>
      </c>
      <c r="D12211" s="1">
        <v>41550.972986111112</v>
      </c>
      <c r="E12211">
        <v>1</v>
      </c>
      <c r="F12211">
        <v>1</v>
      </c>
      <c r="G12211" t="s">
        <v>89</v>
      </c>
    </row>
    <row r="12212" spans="1:8" x14ac:dyDescent="0.2">
      <c r="A12212">
        <v>3.8591290343584102E+17</v>
      </c>
      <c r="B12212" t="s">
        <v>23682</v>
      </c>
      <c r="C12212" t="s">
        <v>23683</v>
      </c>
      <c r="D12212" s="1">
        <v>41551.071527777778</v>
      </c>
      <c r="E12212">
        <v>139</v>
      </c>
      <c r="F12212">
        <v>55</v>
      </c>
      <c r="G12212" t="s">
        <v>215</v>
      </c>
    </row>
    <row r="12213" spans="1:8" x14ac:dyDescent="0.2">
      <c r="A12213">
        <v>3.8611229129048E+17</v>
      </c>
      <c r="B12213" t="s">
        <v>23684</v>
      </c>
      <c r="C12213" t="s">
        <v>23685</v>
      </c>
      <c r="D12213" s="1">
        <v>41551.621736111112</v>
      </c>
      <c r="E12213">
        <v>257</v>
      </c>
      <c r="F12213">
        <v>88</v>
      </c>
      <c r="G12213" t="s">
        <v>215</v>
      </c>
    </row>
    <row r="12214" spans="1:8" x14ac:dyDescent="0.2">
      <c r="A12214">
        <v>3.8613377060191802E+17</v>
      </c>
      <c r="B12214" t="s">
        <v>23686</v>
      </c>
      <c r="C12214" t="s">
        <v>20339</v>
      </c>
      <c r="D12214" s="1">
        <v>41551.681006944447</v>
      </c>
      <c r="E12214">
        <v>239</v>
      </c>
      <c r="F12214">
        <v>100</v>
      </c>
    </row>
    <row r="12215" spans="1:8" x14ac:dyDescent="0.2">
      <c r="A12215">
        <v>3.8614228216171699E+17</v>
      </c>
      <c r="B12215" t="s">
        <v>23687</v>
      </c>
      <c r="C12215" t="s">
        <v>23688</v>
      </c>
      <c r="D12215" s="1">
        <v>41551.70449074074</v>
      </c>
      <c r="E12215">
        <v>592</v>
      </c>
      <c r="F12215">
        <v>275</v>
      </c>
    </row>
    <row r="12216" spans="1:8" x14ac:dyDescent="0.2">
      <c r="A12216">
        <v>3.8615889281352902E+17</v>
      </c>
      <c r="B12216" t="s">
        <v>23689</v>
      </c>
      <c r="C12216" t="s">
        <v>23690</v>
      </c>
      <c r="D12216" s="1">
        <v>41551.750335648147</v>
      </c>
      <c r="E12216">
        <v>61</v>
      </c>
      <c r="F12216">
        <v>56</v>
      </c>
    </row>
    <row r="12217" spans="1:8" x14ac:dyDescent="0.2">
      <c r="A12217">
        <v>3.86168483517448E+17</v>
      </c>
      <c r="B12217" t="s">
        <v>23691</v>
      </c>
      <c r="C12217" t="s">
        <v>23692</v>
      </c>
      <c r="D12217" s="1">
        <v>41551.77679398148</v>
      </c>
      <c r="E12217">
        <v>122</v>
      </c>
      <c r="F12217">
        <v>59</v>
      </c>
      <c r="G12217" t="s">
        <v>89</v>
      </c>
    </row>
    <row r="12218" spans="1:8" x14ac:dyDescent="0.2">
      <c r="A12218">
        <v>3.8617760692557402E+17</v>
      </c>
      <c r="B12218" t="s">
        <v>23693</v>
      </c>
      <c r="C12218" t="s">
        <v>23694</v>
      </c>
      <c r="D12218" s="1">
        <v>41551.80196759259</v>
      </c>
      <c r="E12218">
        <v>3</v>
      </c>
      <c r="F12218">
        <v>2</v>
      </c>
      <c r="G12218" t="s">
        <v>89</v>
      </c>
    </row>
    <row r="12219" spans="1:8" x14ac:dyDescent="0.2">
      <c r="A12219">
        <v>3.8617772629126298E+17</v>
      </c>
      <c r="B12219" t="s">
        <v>23695</v>
      </c>
      <c r="C12219" t="s">
        <v>23696</v>
      </c>
      <c r="D12219" s="1">
        <v>41551.802303240744</v>
      </c>
      <c r="E12219">
        <v>0</v>
      </c>
      <c r="F12219">
        <v>2</v>
      </c>
      <c r="G12219" t="e">
        <f>JackMartin32</f>
        <v>#NAME?</v>
      </c>
    </row>
    <row r="12220" spans="1:8" x14ac:dyDescent="0.2">
      <c r="A12220">
        <v>3.8618067996209101E+17</v>
      </c>
      <c r="B12220" t="s">
        <v>23697</v>
      </c>
      <c r="C12220" t="s">
        <v>23698</v>
      </c>
      <c r="D12220" s="1">
        <v>41551.81045138889</v>
      </c>
      <c r="E12220">
        <v>26</v>
      </c>
      <c r="F12220">
        <v>14</v>
      </c>
      <c r="G12220" t="s">
        <v>576</v>
      </c>
      <c r="H12220" t="s">
        <v>390</v>
      </c>
    </row>
    <row r="12221" spans="1:8" x14ac:dyDescent="0.2">
      <c r="A12221">
        <v>3.8618457459982701E+17</v>
      </c>
      <c r="B12221" t="s">
        <v>23699</v>
      </c>
      <c r="C12221" t="s">
        <v>23700</v>
      </c>
      <c r="D12221" s="1">
        <v>41551.821203703701</v>
      </c>
      <c r="E12221">
        <v>238</v>
      </c>
      <c r="F12221">
        <v>105</v>
      </c>
    </row>
    <row r="12222" spans="1:8" x14ac:dyDescent="0.2">
      <c r="A12222">
        <v>3.86191479376736E+17</v>
      </c>
      <c r="B12222" t="s">
        <v>23701</v>
      </c>
      <c r="C12222" t="s">
        <v>23702</v>
      </c>
      <c r="D12222" s="1">
        <v>41551.840254629627</v>
      </c>
      <c r="E12222">
        <v>155</v>
      </c>
      <c r="F12222">
        <v>50</v>
      </c>
      <c r="G12222" t="s">
        <v>89</v>
      </c>
    </row>
    <row r="12223" spans="1:8" x14ac:dyDescent="0.2">
      <c r="A12223">
        <v>3.86193646522888E+17</v>
      </c>
      <c r="B12223" t="s">
        <v>23703</v>
      </c>
      <c r="C12223" t="s">
        <v>23704</v>
      </c>
      <c r="D12223" s="1">
        <v>41551.846238425926</v>
      </c>
      <c r="E12223">
        <v>47</v>
      </c>
      <c r="F12223">
        <v>41</v>
      </c>
      <c r="G12223" t="s">
        <v>215</v>
      </c>
    </row>
    <row r="12224" spans="1:8" x14ac:dyDescent="0.2">
      <c r="A12224">
        <v>3.8619720230281997E+17</v>
      </c>
      <c r="B12224" t="s">
        <v>23705</v>
      </c>
      <c r="C12224" t="s">
        <v>23706</v>
      </c>
      <c r="D12224" s="1">
        <v>41551.856041666666</v>
      </c>
      <c r="E12224">
        <v>169</v>
      </c>
      <c r="F12224">
        <v>247</v>
      </c>
    </row>
    <row r="12225" spans="1:8" x14ac:dyDescent="0.2">
      <c r="A12225">
        <v>3.8620434610009702E+17</v>
      </c>
      <c r="B12225" t="s">
        <v>23707</v>
      </c>
      <c r="C12225" t="s">
        <v>23708</v>
      </c>
      <c r="D12225" s="1">
        <v>41551.875763888886</v>
      </c>
      <c r="E12225">
        <v>48</v>
      </c>
      <c r="F12225">
        <v>26</v>
      </c>
    </row>
    <row r="12226" spans="1:8" x14ac:dyDescent="0.2">
      <c r="A12226">
        <v>3.8620870353317798E+17</v>
      </c>
      <c r="B12226" t="s">
        <v>23709</v>
      </c>
      <c r="C12226" t="s">
        <v>23710</v>
      </c>
      <c r="D12226" s="1">
        <v>41551.887777777774</v>
      </c>
      <c r="E12226">
        <v>177</v>
      </c>
      <c r="F12226">
        <v>152</v>
      </c>
    </row>
    <row r="12227" spans="1:8" x14ac:dyDescent="0.2">
      <c r="A12227">
        <v>3.8621691302342598E+17</v>
      </c>
      <c r="B12227" t="s">
        <v>23711</v>
      </c>
      <c r="C12227" t="s">
        <v>23712</v>
      </c>
      <c r="D12227" s="1">
        <v>41551.910439814812</v>
      </c>
      <c r="E12227">
        <v>11</v>
      </c>
      <c r="F12227">
        <v>12</v>
      </c>
      <c r="G12227" t="s">
        <v>215</v>
      </c>
    </row>
    <row r="12228" spans="1:8" x14ac:dyDescent="0.2">
      <c r="A12228">
        <v>3.8621979569724998E+17</v>
      </c>
      <c r="B12228" t="s">
        <v>23713</v>
      </c>
      <c r="C12228" t="s">
        <v>23714</v>
      </c>
      <c r="D12228" s="1">
        <v>41551.918391203704</v>
      </c>
      <c r="E12228">
        <v>336</v>
      </c>
      <c r="F12228">
        <v>174</v>
      </c>
    </row>
    <row r="12229" spans="1:8" x14ac:dyDescent="0.2">
      <c r="A12229">
        <v>3.8622113240517402E+17</v>
      </c>
      <c r="B12229" t="s">
        <v>23715</v>
      </c>
      <c r="C12229" t="s">
        <v>23716</v>
      </c>
      <c r="D12229" s="1">
        <v>41551.922083333331</v>
      </c>
      <c r="E12229">
        <v>441</v>
      </c>
      <c r="F12229">
        <v>217</v>
      </c>
    </row>
    <row r="12230" spans="1:8" x14ac:dyDescent="0.2">
      <c r="A12230">
        <v>3.8631777963031699E+17</v>
      </c>
      <c r="B12230" t="s">
        <v>23717</v>
      </c>
      <c r="C12230" t="s">
        <v>23718</v>
      </c>
      <c r="D12230" s="1">
        <v>41552.188773148147</v>
      </c>
      <c r="E12230">
        <v>33</v>
      </c>
      <c r="F12230">
        <v>44</v>
      </c>
      <c r="G12230" t="s">
        <v>23719</v>
      </c>
      <c r="H12230" t="s">
        <v>390</v>
      </c>
    </row>
    <row r="12231" spans="1:8" x14ac:dyDescent="0.2">
      <c r="A12231">
        <v>3.8631834702315898E+17</v>
      </c>
      <c r="B12231" t="s">
        <v>23720</v>
      </c>
      <c r="C12231" t="s">
        <v>23721</v>
      </c>
      <c r="D12231" s="1">
        <v>41552.190347222226</v>
      </c>
      <c r="E12231">
        <v>26</v>
      </c>
      <c r="F12231">
        <v>37</v>
      </c>
      <c r="G12231" t="s">
        <v>215</v>
      </c>
      <c r="H12231" t="s">
        <v>390</v>
      </c>
    </row>
    <row r="12232" spans="1:8" x14ac:dyDescent="0.2">
      <c r="A12232">
        <v>3.86318771348336E+17</v>
      </c>
      <c r="B12232" t="s">
        <v>23722</v>
      </c>
      <c r="C12232" t="s">
        <v>23723</v>
      </c>
      <c r="D12232" s="1">
        <v>41552.191516203704</v>
      </c>
      <c r="E12232">
        <v>90</v>
      </c>
      <c r="F12232">
        <v>86</v>
      </c>
      <c r="G12232" t="s">
        <v>215</v>
      </c>
    </row>
    <row r="12233" spans="1:8" x14ac:dyDescent="0.2">
      <c r="A12233">
        <v>3.8666110562575098E+17</v>
      </c>
      <c r="B12233" t="s">
        <v>23724</v>
      </c>
      <c r="C12233" t="s">
        <v>23725</v>
      </c>
      <c r="D12233" s="1">
        <v>41553.136180555557</v>
      </c>
      <c r="E12233">
        <v>30</v>
      </c>
      <c r="F12233">
        <v>33</v>
      </c>
      <c r="G12233" t="s">
        <v>23726</v>
      </c>
    </row>
    <row r="12234" spans="1:8" x14ac:dyDescent="0.2">
      <c r="A12234">
        <v>3.8702392641482701E+17</v>
      </c>
      <c r="B12234" t="s">
        <v>23727</v>
      </c>
      <c r="C12234" t="s">
        <v>23728</v>
      </c>
      <c r="D12234" s="1">
        <v>41554.137372685182</v>
      </c>
      <c r="E12234">
        <v>19</v>
      </c>
      <c r="F12234">
        <v>17</v>
      </c>
      <c r="G12234" t="s">
        <v>215</v>
      </c>
    </row>
    <row r="12235" spans="1:8" x14ac:dyDescent="0.2">
      <c r="A12235">
        <v>3.8719286469198202E+17</v>
      </c>
      <c r="B12235" t="s">
        <v>23729</v>
      </c>
      <c r="C12235" t="s">
        <v>23730</v>
      </c>
      <c r="D12235" s="1">
        <v>41554.60355324074</v>
      </c>
      <c r="E12235">
        <v>3</v>
      </c>
      <c r="F12235">
        <v>7</v>
      </c>
      <c r="G12235" t="s">
        <v>89</v>
      </c>
    </row>
    <row r="12236" spans="1:8" x14ac:dyDescent="0.2">
      <c r="A12236">
        <v>3.8719321469828698E+17</v>
      </c>
      <c r="B12236" t="s">
        <v>23731</v>
      </c>
      <c r="C12236" t="s">
        <v>23732</v>
      </c>
      <c r="D12236" s="1">
        <v>41554.604513888888</v>
      </c>
      <c r="E12236">
        <v>219</v>
      </c>
      <c r="F12236">
        <v>100</v>
      </c>
      <c r="G12236" t="s">
        <v>215</v>
      </c>
    </row>
    <row r="12237" spans="1:8" x14ac:dyDescent="0.2">
      <c r="A12237">
        <v>3.8719335280833299E+17</v>
      </c>
      <c r="B12237" t="s">
        <v>23733</v>
      </c>
      <c r="C12237" t="s">
        <v>23734</v>
      </c>
      <c r="D12237" s="1">
        <v>41554.604895833334</v>
      </c>
      <c r="E12237">
        <v>65</v>
      </c>
      <c r="F12237">
        <v>23</v>
      </c>
      <c r="G12237" t="s">
        <v>487</v>
      </c>
    </row>
    <row r="12238" spans="1:8" x14ac:dyDescent="0.2">
      <c r="A12238">
        <v>3.8719467288581702E+17</v>
      </c>
      <c r="B12238" t="s">
        <v>23735</v>
      </c>
      <c r="C12238" t="s">
        <v>23736</v>
      </c>
      <c r="D12238" s="1">
        <v>41554.608541666668</v>
      </c>
      <c r="E12238">
        <v>339</v>
      </c>
      <c r="F12238">
        <v>218</v>
      </c>
    </row>
    <row r="12239" spans="1:8" x14ac:dyDescent="0.2">
      <c r="A12239">
        <v>3.8719555644948403E+17</v>
      </c>
      <c r="B12239" t="s">
        <v>23737</v>
      </c>
      <c r="C12239" t="s">
        <v>23738</v>
      </c>
      <c r="D12239" s="1">
        <v>41554.610983796294</v>
      </c>
      <c r="E12239">
        <v>25</v>
      </c>
      <c r="F12239">
        <v>21</v>
      </c>
      <c r="G12239" t="s">
        <v>576</v>
      </c>
    </row>
    <row r="12240" spans="1:8" x14ac:dyDescent="0.2">
      <c r="A12240">
        <v>3.8719562798334701E+17</v>
      </c>
      <c r="B12240" t="s">
        <v>23739</v>
      </c>
      <c r="C12240" t="s">
        <v>23740</v>
      </c>
      <c r="D12240" s="1">
        <v>41554.611180555556</v>
      </c>
      <c r="E12240">
        <v>41</v>
      </c>
      <c r="F12240">
        <v>26</v>
      </c>
      <c r="G12240" t="s">
        <v>215</v>
      </c>
    </row>
    <row r="12241" spans="1:8" x14ac:dyDescent="0.2">
      <c r="A12241">
        <v>3.87195964723048E+17</v>
      </c>
      <c r="B12241" t="s">
        <v>23741</v>
      </c>
      <c r="C12241" t="s">
        <v>23742</v>
      </c>
      <c r="D12241" s="1">
        <v>41554.61210648148</v>
      </c>
      <c r="E12241">
        <v>66</v>
      </c>
      <c r="F12241">
        <v>28</v>
      </c>
      <c r="G12241" t="s">
        <v>576</v>
      </c>
    </row>
    <row r="12242" spans="1:8" x14ac:dyDescent="0.2">
      <c r="A12242">
        <v>3.8719625484725798E+17</v>
      </c>
      <c r="B12242" t="s">
        <v>23743</v>
      </c>
      <c r="C12242" t="s">
        <v>23744</v>
      </c>
      <c r="D12242" s="1">
        <v>41554.612905092596</v>
      </c>
      <c r="E12242">
        <v>19</v>
      </c>
      <c r="F12242">
        <v>17</v>
      </c>
      <c r="G12242" t="s">
        <v>215</v>
      </c>
    </row>
    <row r="12243" spans="1:8" x14ac:dyDescent="0.2">
      <c r="A12243">
        <v>3.8719631399111802E+17</v>
      </c>
      <c r="B12243" t="s">
        <v>23745</v>
      </c>
      <c r="C12243" t="s">
        <v>23746</v>
      </c>
      <c r="D12243" s="1">
        <v>41554.613067129627</v>
      </c>
      <c r="E12243">
        <v>94</v>
      </c>
      <c r="F12243">
        <v>51</v>
      </c>
      <c r="G12243" t="s">
        <v>215</v>
      </c>
    </row>
    <row r="12244" spans="1:8" x14ac:dyDescent="0.2">
      <c r="A12244">
        <v>3.8724934198481702E+17</v>
      </c>
      <c r="B12244" t="s">
        <v>23747</v>
      </c>
      <c r="C12244" t="s">
        <v>23748</v>
      </c>
      <c r="D12244" s="1">
        <v>41554.759398148148</v>
      </c>
      <c r="E12244">
        <v>14</v>
      </c>
      <c r="F12244">
        <v>17</v>
      </c>
      <c r="G12244" t="s">
        <v>89</v>
      </c>
    </row>
    <row r="12245" spans="1:8" x14ac:dyDescent="0.2">
      <c r="A12245">
        <v>3.8725553256359898E+17</v>
      </c>
      <c r="B12245" t="s">
        <v>23749</v>
      </c>
      <c r="C12245" t="s">
        <v>23750</v>
      </c>
      <c r="D12245" s="1">
        <v>41554.77648148148</v>
      </c>
      <c r="E12245">
        <v>361</v>
      </c>
      <c r="F12245">
        <v>200</v>
      </c>
      <c r="G12245" t="s">
        <v>89</v>
      </c>
    </row>
    <row r="12246" spans="1:8" x14ac:dyDescent="0.2">
      <c r="A12246">
        <v>3.8727418472576198E+17</v>
      </c>
      <c r="B12246" t="s">
        <v>23751</v>
      </c>
      <c r="C12246" t="s">
        <v>23752</v>
      </c>
      <c r="D12246" s="1">
        <v>41554.827951388892</v>
      </c>
      <c r="E12246">
        <v>1675</v>
      </c>
      <c r="F12246">
        <v>918</v>
      </c>
      <c r="G12246" t="s">
        <v>89</v>
      </c>
    </row>
    <row r="12247" spans="1:8" x14ac:dyDescent="0.2">
      <c r="A12247">
        <v>3.8728437200232397E+17</v>
      </c>
      <c r="B12247" t="s">
        <v>23753</v>
      </c>
      <c r="C12247" t="s">
        <v>23754</v>
      </c>
      <c r="D12247" s="1">
        <v>41554.856064814812</v>
      </c>
      <c r="E12247">
        <v>590</v>
      </c>
      <c r="F12247">
        <v>315</v>
      </c>
    </row>
    <row r="12248" spans="1:8" x14ac:dyDescent="0.2">
      <c r="A12248">
        <v>3.8730601297937997E+17</v>
      </c>
      <c r="B12248" t="s">
        <v>23755</v>
      </c>
      <c r="C12248" t="s">
        <v>23756</v>
      </c>
      <c r="D12248" s="1">
        <v>41554.915775462963</v>
      </c>
      <c r="E12248">
        <v>406</v>
      </c>
      <c r="F12248">
        <v>256</v>
      </c>
    </row>
    <row r="12249" spans="1:8" x14ac:dyDescent="0.2">
      <c r="A12249">
        <v>3.8730917586628998E+17</v>
      </c>
      <c r="B12249" t="s">
        <v>23757</v>
      </c>
      <c r="C12249" t="s">
        <v>23758</v>
      </c>
      <c r="D12249" s="1">
        <v>41554.924513888887</v>
      </c>
      <c r="E12249">
        <v>77448</v>
      </c>
      <c r="F12249">
        <v>66157</v>
      </c>
    </row>
    <row r="12250" spans="1:8" x14ac:dyDescent="0.2">
      <c r="A12250">
        <v>3.87317129181032E+17</v>
      </c>
      <c r="B12250" t="s">
        <v>23759</v>
      </c>
      <c r="C12250" t="s">
        <v>23760</v>
      </c>
      <c r="D12250" s="1">
        <v>41554.946458333332</v>
      </c>
      <c r="E12250">
        <v>177</v>
      </c>
      <c r="F12250">
        <v>76</v>
      </c>
      <c r="G12250" t="s">
        <v>89</v>
      </c>
    </row>
    <row r="12251" spans="1:8" x14ac:dyDescent="0.2">
      <c r="A12251">
        <v>3.8732196674865101E+17</v>
      </c>
      <c r="B12251" t="s">
        <v>23761</v>
      </c>
      <c r="C12251" t="s">
        <v>23762</v>
      </c>
      <c r="D12251" s="1">
        <v>41554.959803240738</v>
      </c>
      <c r="E12251">
        <v>683</v>
      </c>
      <c r="F12251">
        <v>423</v>
      </c>
    </row>
    <row r="12252" spans="1:8" x14ac:dyDescent="0.2">
      <c r="A12252">
        <v>3.8732293635010502E+17</v>
      </c>
      <c r="B12252" t="s">
        <v>23763</v>
      </c>
      <c r="C12252" t="s">
        <v>23764</v>
      </c>
      <c r="D12252" s="1">
        <v>41554.962476851855</v>
      </c>
      <c r="E12252">
        <v>9316</v>
      </c>
      <c r="F12252">
        <v>8746</v>
      </c>
    </row>
    <row r="12253" spans="1:8" x14ac:dyDescent="0.2">
      <c r="A12253">
        <v>3.8755886122771597E+17</v>
      </c>
      <c r="B12253" t="s">
        <v>23765</v>
      </c>
      <c r="C12253" t="s">
        <v>23766</v>
      </c>
      <c r="D12253" s="1">
        <v>41555.613506944443</v>
      </c>
      <c r="E12253">
        <v>26</v>
      </c>
      <c r="F12253">
        <v>15</v>
      </c>
      <c r="G12253" t="s">
        <v>487</v>
      </c>
    </row>
    <row r="12254" spans="1:8" x14ac:dyDescent="0.2">
      <c r="A12254">
        <v>3.8755969998363002E+17</v>
      </c>
      <c r="B12254" t="s">
        <v>23767</v>
      </c>
      <c r="C12254" t="s">
        <v>23768</v>
      </c>
      <c r="D12254" s="1">
        <v>41555.61582175926</v>
      </c>
      <c r="E12254">
        <v>12</v>
      </c>
      <c r="F12254">
        <v>13</v>
      </c>
      <c r="G12254" t="s">
        <v>576</v>
      </c>
      <c r="H12254" t="s">
        <v>390</v>
      </c>
    </row>
    <row r="12255" spans="1:8" x14ac:dyDescent="0.2">
      <c r="A12255">
        <v>3.8756548330392301E+17</v>
      </c>
      <c r="B12255" t="s">
        <v>23769</v>
      </c>
      <c r="C12255" t="s">
        <v>23770</v>
      </c>
      <c r="D12255" s="1">
        <v>41555.631782407407</v>
      </c>
      <c r="E12255">
        <v>15407</v>
      </c>
      <c r="F12255">
        <v>13623</v>
      </c>
    </row>
    <row r="12256" spans="1:8" x14ac:dyDescent="0.2">
      <c r="A12256">
        <v>3.8756792976174598E+17</v>
      </c>
      <c r="B12256" t="s">
        <v>23771</v>
      </c>
      <c r="C12256" t="s">
        <v>23772</v>
      </c>
      <c r="D12256" s="1">
        <v>41555.63853009259</v>
      </c>
      <c r="E12256">
        <v>818</v>
      </c>
      <c r="F12256">
        <v>366</v>
      </c>
    </row>
    <row r="12257" spans="1:7" x14ac:dyDescent="0.2">
      <c r="A12257">
        <v>3.8757308944313901E+17</v>
      </c>
      <c r="B12257" t="s">
        <v>23773</v>
      </c>
      <c r="C12257" t="e">
        <f xml:space="preserve"> jeffanie Thank you.</f>
        <v>#NAME?</v>
      </c>
      <c r="D12257" s="1">
        <v>41555.652766203704</v>
      </c>
      <c r="E12257">
        <v>3</v>
      </c>
      <c r="F12257">
        <v>1</v>
      </c>
      <c r="G12257" t="s">
        <v>89</v>
      </c>
    </row>
    <row r="12258" spans="1:7" x14ac:dyDescent="0.2">
      <c r="A12258">
        <v>3.87573375188496E+17</v>
      </c>
      <c r="B12258" t="s">
        <v>23774</v>
      </c>
      <c r="C12258" t="e">
        <f>_xlfn.SINGLE( myangel82 _xlfn.SINGLE( bobbymayojr Thanks.))</f>
        <v>#NAME?</v>
      </c>
      <c r="D12258" s="1">
        <v>41555.653564814813</v>
      </c>
      <c r="E12258">
        <v>1</v>
      </c>
      <c r="F12258">
        <v>2</v>
      </c>
      <c r="G12258" t="s">
        <v>215</v>
      </c>
    </row>
    <row r="12259" spans="1:7" x14ac:dyDescent="0.2">
      <c r="A12259">
        <v>3.8757363191762899E+17</v>
      </c>
      <c r="B12259" t="s">
        <v>23775</v>
      </c>
      <c r="C12259" t="e">
        <f>_xlfn.SINGLE(Jon_dennis82 _xlfn.SINGLE( Redskins True.))</f>
        <v>#NAME?</v>
      </c>
      <c r="D12259" s="1">
        <v>41555.654270833336</v>
      </c>
      <c r="E12259">
        <v>3</v>
      </c>
      <c r="F12259">
        <v>4</v>
      </c>
      <c r="G12259" t="s">
        <v>23776</v>
      </c>
    </row>
    <row r="12260" spans="1:7" x14ac:dyDescent="0.2">
      <c r="A12260">
        <v>3.8757740071786899E+17</v>
      </c>
      <c r="B12260" t="s">
        <v>23777</v>
      </c>
      <c r="C12260" t="e">
        <f xml:space="preserve"> kimfeather177 Thanks.</f>
        <v>#NAME?</v>
      </c>
      <c r="D12260" s="1">
        <v>41555.664664351854</v>
      </c>
      <c r="E12260">
        <v>2</v>
      </c>
      <c r="F12260">
        <v>3</v>
      </c>
      <c r="G12260" t="s">
        <v>89</v>
      </c>
    </row>
    <row r="12261" spans="1:7" x14ac:dyDescent="0.2">
      <c r="A12261">
        <v>3.8760084081646298E+17</v>
      </c>
      <c r="B12261" t="s">
        <v>23778</v>
      </c>
      <c r="C12261" t="s">
        <v>23779</v>
      </c>
      <c r="D12261" s="1">
        <v>41555.729351851849</v>
      </c>
      <c r="E12261">
        <v>396</v>
      </c>
      <c r="F12261">
        <v>214</v>
      </c>
    </row>
    <row r="12262" spans="1:7" x14ac:dyDescent="0.2">
      <c r="A12262">
        <v>3.8762119855881798E+17</v>
      </c>
      <c r="B12262" t="s">
        <v>23780</v>
      </c>
      <c r="C12262" t="s">
        <v>23781</v>
      </c>
      <c r="D12262" s="1">
        <v>41555.785532407404</v>
      </c>
      <c r="E12262">
        <v>336</v>
      </c>
      <c r="F12262">
        <v>209</v>
      </c>
    </row>
    <row r="12263" spans="1:7" x14ac:dyDescent="0.2">
      <c r="A12263">
        <v>3.8767610093699398E+17</v>
      </c>
      <c r="B12263" t="s">
        <v>23782</v>
      </c>
      <c r="C12263" t="s">
        <v>23783</v>
      </c>
      <c r="D12263" s="1">
        <v>41555.937025462961</v>
      </c>
      <c r="E12263">
        <v>89</v>
      </c>
      <c r="F12263">
        <v>62</v>
      </c>
      <c r="G12263" t="s">
        <v>89</v>
      </c>
    </row>
    <row r="12264" spans="1:7" x14ac:dyDescent="0.2">
      <c r="A12264">
        <v>3.8767631915406099E+17</v>
      </c>
      <c r="B12264" t="s">
        <v>23784</v>
      </c>
      <c r="C12264" t="s">
        <v>23785</v>
      </c>
      <c r="D12264" s="1">
        <v>41555.937627314815</v>
      </c>
      <c r="E12264">
        <v>12</v>
      </c>
      <c r="F12264">
        <v>9</v>
      </c>
      <c r="G12264" t="s">
        <v>89</v>
      </c>
    </row>
    <row r="12265" spans="1:7" x14ac:dyDescent="0.2">
      <c r="A12265">
        <v>3.8767706158780403E+17</v>
      </c>
      <c r="B12265" t="s">
        <v>23786</v>
      </c>
      <c r="C12265" t="s">
        <v>23787</v>
      </c>
      <c r="D12265" s="1">
        <v>41555.939675925925</v>
      </c>
      <c r="E12265">
        <v>91</v>
      </c>
      <c r="F12265">
        <v>34</v>
      </c>
    </row>
    <row r="12266" spans="1:7" x14ac:dyDescent="0.2">
      <c r="A12266">
        <v>3.8767736291917798E+17</v>
      </c>
      <c r="B12266" t="s">
        <v>23788</v>
      </c>
      <c r="C12266" t="s">
        <v>23789</v>
      </c>
      <c r="D12266" s="1">
        <v>41555.940509259257</v>
      </c>
      <c r="E12266">
        <v>317</v>
      </c>
      <c r="F12266">
        <v>153</v>
      </c>
    </row>
    <row r="12267" spans="1:7" x14ac:dyDescent="0.2">
      <c r="A12267">
        <v>3.8767797774964301E+17</v>
      </c>
      <c r="B12267" t="s">
        <v>23790</v>
      </c>
      <c r="C12267" t="s">
        <v>23791</v>
      </c>
      <c r="D12267" s="1">
        <v>41555.942210648151</v>
      </c>
      <c r="E12267">
        <v>231</v>
      </c>
      <c r="F12267">
        <v>77</v>
      </c>
    </row>
    <row r="12268" spans="1:7" x14ac:dyDescent="0.2">
      <c r="A12268">
        <v>3.8768660243823398E+17</v>
      </c>
      <c r="B12268" t="s">
        <v>23792</v>
      </c>
      <c r="C12268" t="s">
        <v>23793</v>
      </c>
      <c r="D12268" s="1">
        <v>41555.966006944444</v>
      </c>
      <c r="E12268">
        <v>100</v>
      </c>
      <c r="F12268">
        <v>73</v>
      </c>
    </row>
    <row r="12269" spans="1:7" x14ac:dyDescent="0.2">
      <c r="A12269">
        <v>3.8768668154280301E+17</v>
      </c>
      <c r="B12269" t="s">
        <v>23794</v>
      </c>
      <c r="C12269" t="s">
        <v>23795</v>
      </c>
      <c r="D12269" s="1">
        <v>41555.966226851851</v>
      </c>
      <c r="E12269">
        <v>106</v>
      </c>
      <c r="F12269">
        <v>71</v>
      </c>
    </row>
    <row r="12270" spans="1:7" x14ac:dyDescent="0.2">
      <c r="A12270">
        <v>3.8772282439343302E+17</v>
      </c>
      <c r="B12270" t="s">
        <v>23796</v>
      </c>
      <c r="C12270" t="s">
        <v>23797</v>
      </c>
      <c r="D12270" s="1">
        <v>41556.065960648149</v>
      </c>
      <c r="E12270">
        <v>699</v>
      </c>
      <c r="F12270">
        <v>546</v>
      </c>
    </row>
    <row r="12271" spans="1:7" x14ac:dyDescent="0.2">
      <c r="A12271">
        <v>3.8786358726571597E+17</v>
      </c>
      <c r="B12271" t="s">
        <v>23798</v>
      </c>
      <c r="C12271" t="s">
        <v>23799</v>
      </c>
      <c r="D12271" s="1">
        <v>41556.454398148147</v>
      </c>
      <c r="E12271">
        <v>40</v>
      </c>
      <c r="F12271">
        <v>44</v>
      </c>
      <c r="G12271" t="s">
        <v>215</v>
      </c>
    </row>
    <row r="12272" spans="1:7" x14ac:dyDescent="0.2">
      <c r="A12272">
        <v>3.8786480728808198E+17</v>
      </c>
      <c r="B12272" t="s">
        <v>23800</v>
      </c>
      <c r="C12272" t="s">
        <v>23801</v>
      </c>
      <c r="D12272" s="1">
        <v>41556.457754629628</v>
      </c>
      <c r="E12272">
        <v>382</v>
      </c>
      <c r="F12272">
        <v>236</v>
      </c>
    </row>
    <row r="12273" spans="1:8" x14ac:dyDescent="0.2">
      <c r="A12273">
        <v>3.8786812142580102E+17</v>
      </c>
      <c r="B12273" t="s">
        <v>23802</v>
      </c>
      <c r="C12273" t="s">
        <v>23803</v>
      </c>
      <c r="D12273" s="1">
        <v>41556.466909722221</v>
      </c>
      <c r="E12273">
        <v>4</v>
      </c>
      <c r="F12273">
        <v>4</v>
      </c>
      <c r="G12273" t="e">
        <f>GenallKasmikha</f>
        <v>#NAME?</v>
      </c>
    </row>
    <row r="12274" spans="1:8" x14ac:dyDescent="0.2">
      <c r="A12274">
        <v>3.8786855423603501E+17</v>
      </c>
      <c r="B12274" t="s">
        <v>23804</v>
      </c>
      <c r="C12274" t="s">
        <v>23805</v>
      </c>
      <c r="D12274" s="1">
        <v>41556.468101851853</v>
      </c>
      <c r="E12274">
        <v>15</v>
      </c>
      <c r="F12274">
        <v>11</v>
      </c>
      <c r="G12274" t="s">
        <v>215</v>
      </c>
    </row>
    <row r="12275" spans="1:8" x14ac:dyDescent="0.2">
      <c r="A12275">
        <v>3.8786907756353901E+17</v>
      </c>
      <c r="B12275" t="s">
        <v>23806</v>
      </c>
      <c r="C12275" t="s">
        <v>23807</v>
      </c>
      <c r="D12275" s="1">
        <v>41556.469548611109</v>
      </c>
      <c r="E12275">
        <v>7</v>
      </c>
      <c r="F12275">
        <v>12</v>
      </c>
      <c r="G12275" t="s">
        <v>23808</v>
      </c>
    </row>
    <row r="12276" spans="1:8" x14ac:dyDescent="0.2">
      <c r="A12276">
        <v>3.8787976365185402E+17</v>
      </c>
      <c r="B12276" t="s">
        <v>23809</v>
      </c>
      <c r="C12276" t="s">
        <v>23810</v>
      </c>
      <c r="D12276" s="1">
        <v>41556.499027777776</v>
      </c>
      <c r="E12276">
        <v>11</v>
      </c>
      <c r="F12276">
        <v>12</v>
      </c>
      <c r="G12276" t="s">
        <v>576</v>
      </c>
    </row>
    <row r="12277" spans="1:8" x14ac:dyDescent="0.2">
      <c r="A12277">
        <v>3.8788071121226899E+17</v>
      </c>
      <c r="B12277" t="s">
        <v>23811</v>
      </c>
      <c r="C12277" t="s">
        <v>23812</v>
      </c>
      <c r="D12277" s="1">
        <v>41556.501643518517</v>
      </c>
      <c r="E12277">
        <v>18</v>
      </c>
      <c r="F12277">
        <v>8</v>
      </c>
      <c r="G12277" t="e">
        <f>_xlfn.SINGLE( _xlfn.SINGLE( _xlfn.SINGLE(Damacakoya)))</f>
        <v>#NAME?</v>
      </c>
      <c r="H12277" t="s">
        <v>390</v>
      </c>
    </row>
    <row r="12278" spans="1:8" x14ac:dyDescent="0.2">
      <c r="A12278">
        <v>3.8790510501169101E+17</v>
      </c>
      <c r="B12278" t="s">
        <v>23813</v>
      </c>
      <c r="C12278" t="s">
        <v>23814</v>
      </c>
      <c r="D12278" s="1">
        <v>41556.568958333337</v>
      </c>
      <c r="E12278">
        <v>1556</v>
      </c>
      <c r="F12278">
        <v>628</v>
      </c>
    </row>
    <row r="12279" spans="1:8" x14ac:dyDescent="0.2">
      <c r="A12279">
        <v>3.8790673038836102E+17</v>
      </c>
      <c r="B12279" t="s">
        <v>23815</v>
      </c>
      <c r="C12279" t="s">
        <v>23816</v>
      </c>
      <c r="D12279" s="1">
        <v>41556.573449074072</v>
      </c>
      <c r="E12279">
        <v>3718</v>
      </c>
      <c r="F12279">
        <v>2554</v>
      </c>
    </row>
    <row r="12280" spans="1:8" x14ac:dyDescent="0.2">
      <c r="A12280">
        <v>3.8793482719161498E+17</v>
      </c>
      <c r="B12280" t="s">
        <v>23817</v>
      </c>
      <c r="C12280" t="s">
        <v>23818</v>
      </c>
      <c r="D12280" s="1">
        <v>41556.650972222225</v>
      </c>
      <c r="E12280">
        <v>817</v>
      </c>
      <c r="F12280">
        <v>480</v>
      </c>
    </row>
    <row r="12281" spans="1:8" x14ac:dyDescent="0.2">
      <c r="A12281">
        <v>3.8794919516163597E+17</v>
      </c>
      <c r="B12281" t="s">
        <v>23819</v>
      </c>
      <c r="C12281" t="s">
        <v>23820</v>
      </c>
      <c r="D12281" s="1">
        <v>41556.690625000003</v>
      </c>
      <c r="E12281">
        <v>17</v>
      </c>
      <c r="F12281">
        <v>6</v>
      </c>
      <c r="G12281" t="s">
        <v>215</v>
      </c>
    </row>
    <row r="12282" spans="1:8" x14ac:dyDescent="0.2">
      <c r="A12282">
        <v>3.8796820782842202E+17</v>
      </c>
      <c r="B12282" t="s">
        <v>23821</v>
      </c>
      <c r="C12282" t="s">
        <v>23822</v>
      </c>
      <c r="D12282" s="1">
        <v>41556.743090277778</v>
      </c>
      <c r="E12282">
        <v>32</v>
      </c>
      <c r="F12282">
        <v>28</v>
      </c>
      <c r="G12282" t="s">
        <v>89</v>
      </c>
    </row>
    <row r="12283" spans="1:8" x14ac:dyDescent="0.2">
      <c r="A12283">
        <v>3.8800789843492E+17</v>
      </c>
      <c r="B12283" t="s">
        <v>23823</v>
      </c>
      <c r="C12283" t="s">
        <v>23824</v>
      </c>
      <c r="D12283" s="1">
        <v>41556.85261574074</v>
      </c>
      <c r="E12283">
        <v>391</v>
      </c>
      <c r="F12283">
        <v>235</v>
      </c>
    </row>
    <row r="12284" spans="1:8" x14ac:dyDescent="0.2">
      <c r="A12284">
        <v>3.8802188337270298E+17</v>
      </c>
      <c r="B12284" t="s">
        <v>23825</v>
      </c>
      <c r="C12284" t="s">
        <v>23826</v>
      </c>
      <c r="D12284" s="1">
        <v>41556.891203703701</v>
      </c>
      <c r="E12284">
        <v>756</v>
      </c>
      <c r="F12284">
        <v>317</v>
      </c>
    </row>
    <row r="12285" spans="1:8" x14ac:dyDescent="0.2">
      <c r="A12285">
        <v>3.8803368906339501E+17</v>
      </c>
      <c r="B12285" t="s">
        <v>23827</v>
      </c>
      <c r="C12285" t="s">
        <v>23828</v>
      </c>
      <c r="D12285" s="1">
        <v>41556.923784722225</v>
      </c>
      <c r="E12285">
        <v>49</v>
      </c>
      <c r="F12285">
        <v>56</v>
      </c>
    </row>
    <row r="12286" spans="1:8" x14ac:dyDescent="0.2">
      <c r="A12286">
        <v>3.8803376166261498E+17</v>
      </c>
      <c r="B12286" t="s">
        <v>23829</v>
      </c>
      <c r="C12286" t="s">
        <v>23830</v>
      </c>
      <c r="D12286" s="1">
        <v>41556.923981481479</v>
      </c>
      <c r="E12286">
        <v>41</v>
      </c>
      <c r="F12286">
        <v>64</v>
      </c>
    </row>
    <row r="12287" spans="1:8" x14ac:dyDescent="0.2">
      <c r="A12287">
        <v>3.8828057470173498E+17</v>
      </c>
      <c r="B12287" t="s">
        <v>23831</v>
      </c>
      <c r="C12287" t="s">
        <v>23832</v>
      </c>
      <c r="D12287" s="1">
        <v>41557.605057870373</v>
      </c>
      <c r="E12287">
        <v>99</v>
      </c>
      <c r="F12287">
        <v>134</v>
      </c>
      <c r="G12287" t="s">
        <v>215</v>
      </c>
    </row>
    <row r="12288" spans="1:8" x14ac:dyDescent="0.2">
      <c r="A12288">
        <v>3.8828081644883098E+17</v>
      </c>
      <c r="B12288" t="s">
        <v>23833</v>
      </c>
      <c r="C12288" t="s">
        <v>23834</v>
      </c>
      <c r="D12288" s="1">
        <v>41557.605729166666</v>
      </c>
      <c r="E12288">
        <v>22</v>
      </c>
      <c r="F12288">
        <v>15</v>
      </c>
      <c r="G12288" t="s">
        <v>576</v>
      </c>
    </row>
    <row r="12289" spans="1:7" x14ac:dyDescent="0.2">
      <c r="A12289">
        <v>3.8830144356996301E+17</v>
      </c>
      <c r="B12289" t="s">
        <v>23835</v>
      </c>
      <c r="C12289" t="s">
        <v>23836</v>
      </c>
      <c r="D12289" s="1">
        <v>41557.66265046296</v>
      </c>
      <c r="E12289">
        <v>186</v>
      </c>
      <c r="F12289">
        <v>101</v>
      </c>
    </row>
    <row r="12290" spans="1:7" x14ac:dyDescent="0.2">
      <c r="A12290">
        <v>3.8831951867137997E+17</v>
      </c>
      <c r="B12290" t="s">
        <v>23837</v>
      </c>
      <c r="C12290" t="s">
        <v>23838</v>
      </c>
      <c r="D12290" s="1">
        <v>41557.712523148148</v>
      </c>
      <c r="E12290">
        <v>8</v>
      </c>
      <c r="F12290">
        <v>12</v>
      </c>
      <c r="G12290" t="s">
        <v>215</v>
      </c>
    </row>
    <row r="12291" spans="1:7" x14ac:dyDescent="0.2">
      <c r="A12291">
        <v>3.8832036688128E+17</v>
      </c>
      <c r="B12291" t="s">
        <v>23839</v>
      </c>
      <c r="C12291" t="s">
        <v>23840</v>
      </c>
      <c r="D12291" s="1">
        <v>41557.714861111112</v>
      </c>
      <c r="E12291">
        <v>1</v>
      </c>
      <c r="F12291">
        <v>1</v>
      </c>
      <c r="G12291" t="s">
        <v>23841</v>
      </c>
    </row>
    <row r="12292" spans="1:7" x14ac:dyDescent="0.2">
      <c r="A12292">
        <v>3.8832080779071802E+17</v>
      </c>
      <c r="B12292" t="s">
        <v>23842</v>
      </c>
      <c r="C12292" t="s">
        <v>23843</v>
      </c>
      <c r="D12292" s="1">
        <v>41557.71607638889</v>
      </c>
      <c r="E12292">
        <v>22</v>
      </c>
      <c r="F12292">
        <v>23</v>
      </c>
      <c r="G12292" t="s">
        <v>215</v>
      </c>
    </row>
    <row r="12293" spans="1:7" x14ac:dyDescent="0.2">
      <c r="A12293">
        <v>3.8832123925038598E+17</v>
      </c>
      <c r="B12293" t="s">
        <v>23844</v>
      </c>
      <c r="C12293" t="e">
        <f xml:space="preserve"> Shadowbat Thank you.</f>
        <v>#NAME?</v>
      </c>
      <c r="D12293" s="1">
        <v>41557.717268518521</v>
      </c>
      <c r="E12293">
        <v>2</v>
      </c>
      <c r="F12293">
        <v>2</v>
      </c>
      <c r="G12293" t="s">
        <v>89</v>
      </c>
    </row>
    <row r="12294" spans="1:7" x14ac:dyDescent="0.2">
      <c r="A12294">
        <v>3.8832231758078701E+17</v>
      </c>
      <c r="B12294" t="s">
        <v>23845</v>
      </c>
      <c r="C12294" t="e">
        <f xml:space="preserve"> AmberLay2013 Thank you.</f>
        <v>#NAME?</v>
      </c>
      <c r="D12294" s="1">
        <v>41557.720243055555</v>
      </c>
      <c r="E12294">
        <v>4</v>
      </c>
      <c r="F12294">
        <v>4</v>
      </c>
      <c r="G12294" t="s">
        <v>89</v>
      </c>
    </row>
    <row r="12295" spans="1:7" x14ac:dyDescent="0.2">
      <c r="A12295">
        <v>3.8833727804278701E+17</v>
      </c>
      <c r="B12295" t="s">
        <v>23846</v>
      </c>
      <c r="C12295" t="s">
        <v>23847</v>
      </c>
      <c r="D12295" s="1">
        <v>41557.76152777778</v>
      </c>
      <c r="E12295">
        <v>119</v>
      </c>
      <c r="F12295">
        <v>55</v>
      </c>
    </row>
    <row r="12296" spans="1:7" x14ac:dyDescent="0.2">
      <c r="A12296">
        <v>3.8834251513424602E+17</v>
      </c>
      <c r="B12296" t="s">
        <v>23848</v>
      </c>
      <c r="C12296" t="s">
        <v>23849</v>
      </c>
      <c r="D12296" s="1">
        <v>41557.775983796295</v>
      </c>
      <c r="E12296">
        <v>1296</v>
      </c>
      <c r="F12296">
        <v>569</v>
      </c>
    </row>
    <row r="12297" spans="1:7" x14ac:dyDescent="0.2">
      <c r="A12297">
        <v>3.8835746041248499E+17</v>
      </c>
      <c r="B12297" t="s">
        <v>23850</v>
      </c>
      <c r="C12297" t="s">
        <v>23851</v>
      </c>
      <c r="D12297" s="1">
        <v>41557.81722222222</v>
      </c>
      <c r="E12297">
        <v>338</v>
      </c>
      <c r="F12297">
        <v>128</v>
      </c>
      <c r="G12297" t="s">
        <v>215</v>
      </c>
    </row>
    <row r="12298" spans="1:7" x14ac:dyDescent="0.2">
      <c r="A12298">
        <v>3.8836287588810298E+17</v>
      </c>
      <c r="B12298" t="s">
        <v>23852</v>
      </c>
      <c r="C12298" t="s">
        <v>23853</v>
      </c>
      <c r="D12298" s="1">
        <v>41557.83216435185</v>
      </c>
      <c r="E12298">
        <v>1191</v>
      </c>
      <c r="F12298">
        <v>395</v>
      </c>
    </row>
    <row r="12299" spans="1:7" x14ac:dyDescent="0.2">
      <c r="A12299">
        <v>3.8837170557789702E+17</v>
      </c>
      <c r="B12299" t="s">
        <v>23854</v>
      </c>
      <c r="C12299" t="s">
        <v>23855</v>
      </c>
      <c r="D12299" s="1">
        <v>41557.856527777774</v>
      </c>
      <c r="E12299">
        <v>144</v>
      </c>
      <c r="F12299">
        <v>59</v>
      </c>
    </row>
    <row r="12300" spans="1:7" x14ac:dyDescent="0.2">
      <c r="A12300">
        <v>3.8837936146155898E+17</v>
      </c>
      <c r="B12300" t="s">
        <v>23856</v>
      </c>
      <c r="C12300" t="s">
        <v>23857</v>
      </c>
      <c r="D12300" s="1">
        <v>41557.877662037034</v>
      </c>
      <c r="E12300">
        <v>417</v>
      </c>
      <c r="F12300">
        <v>316</v>
      </c>
      <c r="G12300" t="s">
        <v>215</v>
      </c>
    </row>
    <row r="12301" spans="1:7" x14ac:dyDescent="0.2">
      <c r="A12301">
        <v>3.8838684581115898E+17</v>
      </c>
      <c r="B12301" t="s">
        <v>23858</v>
      </c>
      <c r="C12301" t="s">
        <v>23859</v>
      </c>
      <c r="D12301" s="1">
        <v>41557.898310185185</v>
      </c>
      <c r="E12301">
        <v>97</v>
      </c>
      <c r="F12301">
        <v>63</v>
      </c>
      <c r="G12301" t="s">
        <v>89</v>
      </c>
    </row>
    <row r="12302" spans="1:7" x14ac:dyDescent="0.2">
      <c r="A12302">
        <v>3.8840468573378099E+17</v>
      </c>
      <c r="B12302" t="s">
        <v>23860</v>
      </c>
      <c r="C12302" t="s">
        <v>23861</v>
      </c>
      <c r="D12302" s="1">
        <v>41557.947534722225</v>
      </c>
      <c r="E12302">
        <v>83</v>
      </c>
      <c r="F12302">
        <v>51</v>
      </c>
      <c r="G12302" t="s">
        <v>89</v>
      </c>
    </row>
    <row r="12303" spans="1:7" x14ac:dyDescent="0.2">
      <c r="A12303">
        <v>3.8841272873989299E+17</v>
      </c>
      <c r="B12303" t="s">
        <v>23862</v>
      </c>
      <c r="C12303" t="s">
        <v>23863</v>
      </c>
      <c r="D12303" s="1">
        <v>41557.969733796293</v>
      </c>
      <c r="E12303">
        <v>44</v>
      </c>
      <c r="F12303">
        <v>28</v>
      </c>
      <c r="G12303" t="s">
        <v>89</v>
      </c>
    </row>
    <row r="12304" spans="1:7" x14ac:dyDescent="0.2">
      <c r="A12304">
        <v>3.8846664396348998E+17</v>
      </c>
      <c r="B12304" t="s">
        <v>23864</v>
      </c>
      <c r="C12304" t="s">
        <v>23865</v>
      </c>
      <c r="D12304" s="1">
        <v>41558.118506944447</v>
      </c>
      <c r="E12304">
        <v>30</v>
      </c>
      <c r="F12304">
        <v>17</v>
      </c>
      <c r="G12304" t="s">
        <v>89</v>
      </c>
    </row>
    <row r="12305" spans="1:8" x14ac:dyDescent="0.2">
      <c r="A12305">
        <v>3.8848661421505299E+17</v>
      </c>
      <c r="B12305" t="s">
        <v>23866</v>
      </c>
      <c r="C12305" t="s">
        <v>23867</v>
      </c>
      <c r="D12305" s="1">
        <v>41558.173622685186</v>
      </c>
      <c r="E12305">
        <v>3</v>
      </c>
      <c r="F12305">
        <v>7</v>
      </c>
      <c r="G12305" t="s">
        <v>215</v>
      </c>
    </row>
    <row r="12306" spans="1:8" x14ac:dyDescent="0.2">
      <c r="A12306">
        <v>3.8848750344523302E+17</v>
      </c>
      <c r="B12306" t="s">
        <v>23868</v>
      </c>
      <c r="C12306" t="s">
        <v>23869</v>
      </c>
      <c r="D12306" s="1">
        <v>41558.176076388889</v>
      </c>
      <c r="E12306">
        <v>11</v>
      </c>
      <c r="F12306">
        <v>13</v>
      </c>
      <c r="G12306" t="s">
        <v>215</v>
      </c>
    </row>
    <row r="12307" spans="1:8" x14ac:dyDescent="0.2">
      <c r="A12307">
        <v>3.88487716687872E+17</v>
      </c>
      <c r="B12307" t="s">
        <v>23870</v>
      </c>
      <c r="C12307" t="s">
        <v>23871</v>
      </c>
      <c r="D12307" s="1">
        <v>41558.176666666666</v>
      </c>
      <c r="E12307">
        <v>15</v>
      </c>
      <c r="F12307">
        <v>18</v>
      </c>
      <c r="G12307" t="s">
        <v>215</v>
      </c>
    </row>
    <row r="12308" spans="1:8" x14ac:dyDescent="0.2">
      <c r="A12308">
        <v>3.8848786279643898E+17</v>
      </c>
      <c r="B12308" t="s">
        <v>23872</v>
      </c>
      <c r="C12308" t="s">
        <v>23873</v>
      </c>
      <c r="D12308" s="1">
        <v>41558.177060185182</v>
      </c>
      <c r="E12308">
        <v>16</v>
      </c>
      <c r="F12308">
        <v>12</v>
      </c>
      <c r="G12308" t="s">
        <v>215</v>
      </c>
    </row>
    <row r="12309" spans="1:8" x14ac:dyDescent="0.2">
      <c r="A12309">
        <v>3.8856923401787802E+17</v>
      </c>
      <c r="B12309" t="s">
        <v>23874</v>
      </c>
      <c r="C12309" t="s">
        <v>23875</v>
      </c>
      <c r="D12309" s="1">
        <v>41558.401608796295</v>
      </c>
      <c r="E12309">
        <v>1</v>
      </c>
      <c r="F12309">
        <v>3</v>
      </c>
      <c r="G12309" t="s">
        <v>89</v>
      </c>
    </row>
    <row r="12310" spans="1:8" x14ac:dyDescent="0.2">
      <c r="A12310">
        <v>3.8857443358750701E+17</v>
      </c>
      <c r="B12310" t="s">
        <v>23876</v>
      </c>
      <c r="C12310" t="s">
        <v>23877</v>
      </c>
      <c r="D12310" s="1">
        <v>41558.415949074071</v>
      </c>
      <c r="E12310">
        <v>15</v>
      </c>
      <c r="F12310">
        <v>13</v>
      </c>
      <c r="G12310" t="s">
        <v>576</v>
      </c>
    </row>
    <row r="12311" spans="1:8" x14ac:dyDescent="0.2">
      <c r="A12311">
        <v>3.8857501865936E+17</v>
      </c>
      <c r="B12311" t="s">
        <v>23878</v>
      </c>
      <c r="C12311" t="s">
        <v>23879</v>
      </c>
      <c r="D12311" s="1">
        <v>41558.417569444442</v>
      </c>
      <c r="E12311">
        <v>25</v>
      </c>
      <c r="F12311">
        <v>28</v>
      </c>
      <c r="G12311" t="s">
        <v>215</v>
      </c>
    </row>
    <row r="12312" spans="1:8" x14ac:dyDescent="0.2">
      <c r="A12312">
        <v>3.8857711396587098E+17</v>
      </c>
      <c r="B12312" t="s">
        <v>23880</v>
      </c>
      <c r="C12312" t="s">
        <v>23881</v>
      </c>
      <c r="D12312" s="1">
        <v>41558.423356481479</v>
      </c>
      <c r="E12312">
        <v>7</v>
      </c>
      <c r="F12312">
        <v>11</v>
      </c>
      <c r="G12312" t="s">
        <v>487</v>
      </c>
    </row>
    <row r="12313" spans="1:8" x14ac:dyDescent="0.2">
      <c r="A12313">
        <v>3.8857725902587002E+17</v>
      </c>
      <c r="B12313" t="s">
        <v>23882</v>
      </c>
      <c r="C12313" t="s">
        <v>23883</v>
      </c>
      <c r="D12313" s="1">
        <v>41558.423750000002</v>
      </c>
      <c r="E12313">
        <v>20</v>
      </c>
      <c r="F12313">
        <v>23</v>
      </c>
      <c r="G12313" t="s">
        <v>23884</v>
      </c>
    </row>
    <row r="12314" spans="1:8" x14ac:dyDescent="0.2">
      <c r="A12314">
        <v>3.8857772225739098E+17</v>
      </c>
      <c r="B12314" t="s">
        <v>23885</v>
      </c>
      <c r="C12314" t="s">
        <v>23886</v>
      </c>
      <c r="D12314" s="1">
        <v>41558.425034722219</v>
      </c>
      <c r="E12314">
        <v>15</v>
      </c>
      <c r="F12314">
        <v>15</v>
      </c>
      <c r="G12314" t="s">
        <v>215</v>
      </c>
    </row>
    <row r="12315" spans="1:8" x14ac:dyDescent="0.2">
      <c r="A12315">
        <v>3.8857858263495398E+17</v>
      </c>
      <c r="B12315" t="s">
        <v>23887</v>
      </c>
      <c r="C12315" t="s">
        <v>23888</v>
      </c>
      <c r="D12315" s="1">
        <v>41558.427407407406</v>
      </c>
      <c r="E12315">
        <v>8</v>
      </c>
      <c r="F12315">
        <v>13</v>
      </c>
      <c r="G12315" t="s">
        <v>23889</v>
      </c>
      <c r="H12315" t="s">
        <v>616</v>
      </c>
    </row>
    <row r="12316" spans="1:8" x14ac:dyDescent="0.2">
      <c r="A12316">
        <v>3.8857878522403597E+17</v>
      </c>
      <c r="B12316" t="s">
        <v>23890</v>
      </c>
      <c r="C12316" t="s">
        <v>23891</v>
      </c>
      <c r="D12316" s="1">
        <v>41558.42796296296</v>
      </c>
      <c r="E12316">
        <v>23</v>
      </c>
      <c r="F12316">
        <v>15</v>
      </c>
      <c r="G12316" t="s">
        <v>23892</v>
      </c>
      <c r="H12316" t="s">
        <v>14519</v>
      </c>
    </row>
    <row r="12317" spans="1:8" x14ac:dyDescent="0.2">
      <c r="A12317">
        <v>3.8857923301214598E+17</v>
      </c>
      <c r="B12317" t="s">
        <v>23893</v>
      </c>
      <c r="C12317" t="s">
        <v>23894</v>
      </c>
      <c r="D12317" s="1">
        <v>41558.429201388892</v>
      </c>
      <c r="E12317">
        <v>20</v>
      </c>
      <c r="F12317">
        <v>16</v>
      </c>
      <c r="G12317" t="s">
        <v>215</v>
      </c>
    </row>
    <row r="12318" spans="1:8" x14ac:dyDescent="0.2">
      <c r="A12318">
        <v>3.8863813395036499E+17</v>
      </c>
      <c r="B12318" t="s">
        <v>23895</v>
      </c>
      <c r="C12318" t="s">
        <v>23896</v>
      </c>
      <c r="D12318" s="1">
        <v>41558.591736111113</v>
      </c>
      <c r="E12318">
        <v>12</v>
      </c>
      <c r="F12318">
        <v>9</v>
      </c>
      <c r="G12318" t="s">
        <v>215</v>
      </c>
    </row>
    <row r="12319" spans="1:8" x14ac:dyDescent="0.2">
      <c r="A12319">
        <v>3.8863954445287398E+17</v>
      </c>
      <c r="B12319" t="s">
        <v>23897</v>
      </c>
      <c r="C12319" t="s">
        <v>23898</v>
      </c>
      <c r="D12319" s="1">
        <v>41558.595625000002</v>
      </c>
      <c r="E12319">
        <v>2</v>
      </c>
      <c r="F12319">
        <v>1</v>
      </c>
      <c r="G12319" t="s">
        <v>546</v>
      </c>
    </row>
    <row r="12320" spans="1:8" x14ac:dyDescent="0.2">
      <c r="A12320">
        <v>3.88639930291064E+17</v>
      </c>
      <c r="B12320" t="s">
        <v>23899</v>
      </c>
      <c r="C12320" t="s">
        <v>23900</v>
      </c>
      <c r="D12320" s="1">
        <v>41558.596689814818</v>
      </c>
      <c r="E12320">
        <v>4</v>
      </c>
      <c r="F12320">
        <v>3</v>
      </c>
      <c r="G12320" t="s">
        <v>89</v>
      </c>
    </row>
    <row r="12321" spans="1:8" x14ac:dyDescent="0.2">
      <c r="A12321">
        <v>3.8864044837989101E+17</v>
      </c>
      <c r="B12321" t="s">
        <v>23901</v>
      </c>
      <c r="C12321" t="e">
        <f xml:space="preserve"> jmackd10 Thank you.</f>
        <v>#NAME?</v>
      </c>
      <c r="D12321" s="1">
        <v>41558.598124999997</v>
      </c>
      <c r="E12321">
        <v>2</v>
      </c>
      <c r="F12321">
        <v>1</v>
      </c>
      <c r="G12321" t="s">
        <v>89</v>
      </c>
    </row>
    <row r="12322" spans="1:8" x14ac:dyDescent="0.2">
      <c r="A12322">
        <v>3.8864060511682899E+17</v>
      </c>
      <c r="B12322" t="s">
        <v>23902</v>
      </c>
      <c r="C12322" t="s">
        <v>23903</v>
      </c>
      <c r="D12322" s="1">
        <v>41558.598553240743</v>
      </c>
      <c r="E12322">
        <v>8</v>
      </c>
      <c r="F12322">
        <v>6</v>
      </c>
      <c r="G12322" t="s">
        <v>215</v>
      </c>
    </row>
    <row r="12323" spans="1:8" x14ac:dyDescent="0.2">
      <c r="A12323">
        <v>3.8864068810114202E+17</v>
      </c>
      <c r="B12323" t="s">
        <v>23904</v>
      </c>
      <c r="C12323" t="s">
        <v>23905</v>
      </c>
      <c r="D12323" s="1">
        <v>41558.59878472222</v>
      </c>
      <c r="E12323">
        <v>13</v>
      </c>
      <c r="F12323">
        <v>14</v>
      </c>
      <c r="G12323" t="s">
        <v>215</v>
      </c>
      <c r="H12323" t="s">
        <v>14519</v>
      </c>
    </row>
    <row r="12324" spans="1:8" x14ac:dyDescent="0.2">
      <c r="A12324">
        <v>3.8864170870531597E+17</v>
      </c>
      <c r="B12324" t="s">
        <v>23906</v>
      </c>
      <c r="C12324" t="s">
        <v>23907</v>
      </c>
      <c r="D12324" s="1">
        <v>41558.601597222223</v>
      </c>
      <c r="E12324">
        <v>34</v>
      </c>
      <c r="F12324">
        <v>34</v>
      </c>
      <c r="G12324" t="s">
        <v>23908</v>
      </c>
    </row>
    <row r="12325" spans="1:8" x14ac:dyDescent="0.2">
      <c r="A12325">
        <v>3.8864199779772403E+17</v>
      </c>
      <c r="B12325" t="s">
        <v>23909</v>
      </c>
      <c r="C12325" t="s">
        <v>23910</v>
      </c>
      <c r="D12325" s="1">
        <v>41558.602395833332</v>
      </c>
      <c r="E12325">
        <v>8</v>
      </c>
      <c r="F12325">
        <v>7</v>
      </c>
      <c r="G12325" t="s">
        <v>576</v>
      </c>
    </row>
    <row r="12326" spans="1:8" x14ac:dyDescent="0.2">
      <c r="A12326">
        <v>3.8864456343253402E+17</v>
      </c>
      <c r="B12326" t="s">
        <v>23911</v>
      </c>
      <c r="C12326" t="s">
        <v>23912</v>
      </c>
      <c r="D12326" s="1">
        <v>41558.609479166669</v>
      </c>
      <c r="E12326">
        <v>10</v>
      </c>
      <c r="F12326">
        <v>11</v>
      </c>
      <c r="G12326" t="s">
        <v>215</v>
      </c>
    </row>
    <row r="12327" spans="1:8" x14ac:dyDescent="0.2">
      <c r="A12327">
        <v>3.8864503636545901E+17</v>
      </c>
      <c r="B12327" t="s">
        <v>23913</v>
      </c>
      <c r="C12327" t="s">
        <v>23914</v>
      </c>
      <c r="D12327" s="1">
        <v>41558.61078703704</v>
      </c>
      <c r="E12327">
        <v>30</v>
      </c>
      <c r="F12327">
        <v>40</v>
      </c>
      <c r="G12327" t="s">
        <v>215</v>
      </c>
    </row>
    <row r="12328" spans="1:8" x14ac:dyDescent="0.2">
      <c r="A12328">
        <v>3.8864517264258202E+17</v>
      </c>
      <c r="B12328" t="s">
        <v>23915</v>
      </c>
      <c r="C12328" t="s">
        <v>23916</v>
      </c>
      <c r="D12328" s="1">
        <v>41558.611157407409</v>
      </c>
      <c r="E12328">
        <v>89</v>
      </c>
      <c r="F12328">
        <v>93</v>
      </c>
      <c r="G12328" t="s">
        <v>215</v>
      </c>
    </row>
    <row r="12329" spans="1:8" x14ac:dyDescent="0.2">
      <c r="A12329">
        <v>3.8864533606526502E+17</v>
      </c>
      <c r="B12329" t="s">
        <v>23917</v>
      </c>
      <c r="C12329" t="s">
        <v>23918</v>
      </c>
      <c r="D12329" s="1">
        <v>41558.611608796295</v>
      </c>
      <c r="E12329">
        <v>28</v>
      </c>
      <c r="F12329">
        <v>20</v>
      </c>
      <c r="G12329" t="s">
        <v>215</v>
      </c>
    </row>
    <row r="12330" spans="1:8" x14ac:dyDescent="0.2">
      <c r="A12330">
        <v>3.8865179219381402E+17</v>
      </c>
      <c r="B12330" t="s">
        <v>23919</v>
      </c>
      <c r="C12330" t="s">
        <v>23920</v>
      </c>
      <c r="D12330" s="1">
        <v>41558.629421296297</v>
      </c>
      <c r="E12330">
        <v>39</v>
      </c>
      <c r="F12330">
        <v>11</v>
      </c>
    </row>
    <row r="12331" spans="1:8" x14ac:dyDescent="0.2">
      <c r="A12331">
        <v>3.8865208254451302E+17</v>
      </c>
      <c r="B12331" t="s">
        <v>23921</v>
      </c>
      <c r="C12331" t="s">
        <v>23922</v>
      </c>
      <c r="D12331" s="1">
        <v>41558.630219907405</v>
      </c>
      <c r="E12331">
        <v>18</v>
      </c>
      <c r="F12331">
        <v>12</v>
      </c>
      <c r="G12331" t="s">
        <v>215</v>
      </c>
      <c r="H12331" t="s">
        <v>390</v>
      </c>
    </row>
    <row r="12332" spans="1:8" x14ac:dyDescent="0.2">
      <c r="A12332">
        <v>3.8865219229688602E+17</v>
      </c>
      <c r="B12332" t="s">
        <v>23923</v>
      </c>
      <c r="C12332" t="s">
        <v>23924</v>
      </c>
      <c r="D12332" s="1">
        <v>41558.630532407406</v>
      </c>
      <c r="E12332">
        <v>14</v>
      </c>
      <c r="F12332">
        <v>12</v>
      </c>
      <c r="G12332" t="s">
        <v>487</v>
      </c>
    </row>
    <row r="12333" spans="1:8" x14ac:dyDescent="0.2">
      <c r="A12333">
        <v>3.8865253913644998E+17</v>
      </c>
      <c r="B12333" t="s">
        <v>23925</v>
      </c>
      <c r="C12333" t="s">
        <v>23926</v>
      </c>
      <c r="D12333" s="1">
        <v>41558.631481481483</v>
      </c>
      <c r="E12333">
        <v>28</v>
      </c>
      <c r="F12333">
        <v>25</v>
      </c>
      <c r="G12333" t="s">
        <v>89</v>
      </c>
      <c r="H12333" t="s">
        <v>390</v>
      </c>
    </row>
    <row r="12334" spans="1:8" x14ac:dyDescent="0.2">
      <c r="A12334">
        <v>3.8865288312390797E+17</v>
      </c>
      <c r="B12334" t="s">
        <v>23927</v>
      </c>
      <c r="C12334" t="s">
        <v>23928</v>
      </c>
      <c r="D12334" s="1">
        <v>41558.632430555554</v>
      </c>
      <c r="E12334">
        <v>29</v>
      </c>
      <c r="F12334">
        <v>27</v>
      </c>
      <c r="G12334" t="s">
        <v>23929</v>
      </c>
      <c r="H12334" t="s">
        <v>390</v>
      </c>
    </row>
    <row r="12335" spans="1:8" x14ac:dyDescent="0.2">
      <c r="A12335">
        <v>3.8866388957279802E+17</v>
      </c>
      <c r="B12335" t="s">
        <v>23930</v>
      </c>
      <c r="C12335" t="s">
        <v>23931</v>
      </c>
      <c r="D12335" s="1">
        <v>41558.662800925929</v>
      </c>
      <c r="E12335">
        <v>530</v>
      </c>
      <c r="F12335">
        <v>352</v>
      </c>
    </row>
    <row r="12336" spans="1:8" x14ac:dyDescent="0.2">
      <c r="A12336">
        <v>3.8866536790558298E+17</v>
      </c>
      <c r="B12336" t="s">
        <v>23932</v>
      </c>
      <c r="C12336" t="s">
        <v>23933</v>
      </c>
      <c r="D12336" s="1">
        <v>41558.666886574072</v>
      </c>
      <c r="E12336">
        <v>433</v>
      </c>
      <c r="F12336">
        <v>214</v>
      </c>
    </row>
    <row r="12337" spans="1:7" x14ac:dyDescent="0.2">
      <c r="A12337">
        <v>3.8867456639174202E+17</v>
      </c>
      <c r="B12337" t="s">
        <v>23934</v>
      </c>
      <c r="C12337" t="s">
        <v>23935</v>
      </c>
      <c r="D12337" s="1">
        <v>41558.69226851852</v>
      </c>
      <c r="E12337">
        <v>14</v>
      </c>
      <c r="F12337">
        <v>7</v>
      </c>
      <c r="G12337" t="s">
        <v>89</v>
      </c>
    </row>
    <row r="12338" spans="1:7" x14ac:dyDescent="0.2">
      <c r="A12338">
        <v>3.8867483965904E+17</v>
      </c>
      <c r="B12338" t="s">
        <v>23936</v>
      </c>
      <c r="C12338" t="s">
        <v>23937</v>
      </c>
      <c r="D12338" s="1">
        <v>41558.693020833336</v>
      </c>
      <c r="E12338">
        <v>0</v>
      </c>
      <c r="F12338">
        <v>2</v>
      </c>
      <c r="G12338" t="s">
        <v>89</v>
      </c>
    </row>
    <row r="12339" spans="1:7" x14ac:dyDescent="0.2">
      <c r="A12339">
        <v>3.8867501693129901E+17</v>
      </c>
      <c r="B12339" t="s">
        <v>23938</v>
      </c>
      <c r="C12339" t="s">
        <v>23939</v>
      </c>
      <c r="D12339" s="1">
        <v>41558.693506944444</v>
      </c>
      <c r="E12339">
        <v>15</v>
      </c>
      <c r="F12339">
        <v>15</v>
      </c>
      <c r="G12339" t="s">
        <v>89</v>
      </c>
    </row>
    <row r="12340" spans="1:7" x14ac:dyDescent="0.2">
      <c r="A12340">
        <v>3.8869745827384102E+17</v>
      </c>
      <c r="B12340" t="s">
        <v>23940</v>
      </c>
      <c r="C12340" t="s">
        <v>23941</v>
      </c>
      <c r="D12340" s="1">
        <v>41558.755439814813</v>
      </c>
      <c r="E12340">
        <v>14</v>
      </c>
      <c r="F12340">
        <v>13</v>
      </c>
    </row>
    <row r="12341" spans="1:7" x14ac:dyDescent="0.2">
      <c r="A12341">
        <v>3.88697528767488E+17</v>
      </c>
      <c r="B12341" t="s">
        <v>23942</v>
      </c>
      <c r="C12341" t="s">
        <v>23943</v>
      </c>
      <c r="D12341" s="1">
        <v>41558.755636574075</v>
      </c>
      <c r="E12341">
        <v>23</v>
      </c>
      <c r="F12341">
        <v>15</v>
      </c>
    </row>
    <row r="12342" spans="1:7" x14ac:dyDescent="0.2">
      <c r="A12342">
        <v>3.8869830567422701E+17</v>
      </c>
      <c r="B12342" t="s">
        <v>23944</v>
      </c>
      <c r="C12342" t="e">
        <f>_xlfn.SINGLE( jacobmathews _xlfn.SINGLE( PiersMorganLive Piers is a good man)), even If We disagree with him.</f>
        <v>#NAME?</v>
      </c>
      <c r="D12342" s="1">
        <v>41558.757777777777</v>
      </c>
      <c r="E12342">
        <v>1</v>
      </c>
      <c r="F12342">
        <v>1</v>
      </c>
      <c r="G12342" t="s">
        <v>215</v>
      </c>
    </row>
    <row r="12343" spans="1:7" x14ac:dyDescent="0.2">
      <c r="A12343">
        <v>3.8869878404718099E+17</v>
      </c>
      <c r="B12343" t="s">
        <v>23945</v>
      </c>
      <c r="C12343" t="e">
        <f>_xlfn.SINGLE( NeanderthalMan1 _xlfn.SINGLE( BarackObama Quickly.))</f>
        <v>#NAME?</v>
      </c>
      <c r="D12343" s="1">
        <v>41558.759097222224</v>
      </c>
      <c r="E12343">
        <v>1</v>
      </c>
      <c r="F12343">
        <v>3</v>
      </c>
      <c r="G12343" t="s">
        <v>215</v>
      </c>
    </row>
    <row r="12344" spans="1:7" x14ac:dyDescent="0.2">
      <c r="A12344">
        <v>3.8870898399472E+17</v>
      </c>
      <c r="B12344" t="s">
        <v>23946</v>
      </c>
      <c r="C12344" t="s">
        <v>23947</v>
      </c>
      <c r="D12344" s="1">
        <v>41558.787245370368</v>
      </c>
      <c r="E12344">
        <v>212</v>
      </c>
      <c r="F12344">
        <v>68</v>
      </c>
    </row>
    <row r="12345" spans="1:7" x14ac:dyDescent="0.2">
      <c r="A12345">
        <v>3.8871122061572902E+17</v>
      </c>
      <c r="B12345" t="s">
        <v>23948</v>
      </c>
      <c r="C12345" t="s">
        <v>23949</v>
      </c>
      <c r="D12345" s="1">
        <v>41558.793414351851</v>
      </c>
      <c r="E12345">
        <v>33</v>
      </c>
      <c r="F12345">
        <v>35</v>
      </c>
    </row>
    <row r="12346" spans="1:7" x14ac:dyDescent="0.2">
      <c r="A12346">
        <v>3.88742804953784E+17</v>
      </c>
      <c r="B12346" t="s">
        <v>23950</v>
      </c>
      <c r="C12346" t="s">
        <v>23951</v>
      </c>
      <c r="D12346" s="1">
        <v>41558.880567129629</v>
      </c>
      <c r="E12346">
        <v>304</v>
      </c>
      <c r="F12346">
        <v>160</v>
      </c>
    </row>
    <row r="12347" spans="1:7" x14ac:dyDescent="0.2">
      <c r="A12347">
        <v>3.8875934477218202E+17</v>
      </c>
      <c r="B12347" t="s">
        <v>23952</v>
      </c>
      <c r="C12347" t="s">
        <v>23953</v>
      </c>
      <c r="D12347" s="1">
        <v>41558.926215277781</v>
      </c>
      <c r="E12347">
        <v>94</v>
      </c>
      <c r="F12347">
        <v>40</v>
      </c>
    </row>
    <row r="12348" spans="1:7" x14ac:dyDescent="0.2">
      <c r="A12348">
        <v>3.8876301168438003E+17</v>
      </c>
      <c r="B12348" t="s">
        <v>23954</v>
      </c>
      <c r="C12348" t="e">
        <f>_xlfn.SINGLE( redneckcowboy_1 _xlfn.SINGLE( piersmorgan Thanks.))</f>
        <v>#NAME?</v>
      </c>
      <c r="D12348" s="1">
        <v>41558.936331018522</v>
      </c>
      <c r="E12348">
        <v>0</v>
      </c>
      <c r="F12348">
        <v>1</v>
      </c>
      <c r="G12348" t="s">
        <v>215</v>
      </c>
    </row>
    <row r="12349" spans="1:7" x14ac:dyDescent="0.2">
      <c r="A12349">
        <v>3.88763162155048E+17</v>
      </c>
      <c r="B12349" t="s">
        <v>23955</v>
      </c>
      <c r="C12349" t="e">
        <f>CaroleCJF Thank you.</f>
        <v>#NAME?</v>
      </c>
      <c r="D12349" s="1">
        <v>41558.936747685184</v>
      </c>
      <c r="E12349">
        <v>1</v>
      </c>
      <c r="F12349">
        <v>1</v>
      </c>
      <c r="G12349" t="e">
        <f>CaroleCJF</f>
        <v>#NAME?</v>
      </c>
    </row>
    <row r="12350" spans="1:7" x14ac:dyDescent="0.2">
      <c r="A12350">
        <v>3.8876325058356403E+17</v>
      </c>
      <c r="B12350" t="s">
        <v>23956</v>
      </c>
      <c r="C12350" t="s">
        <v>23957</v>
      </c>
      <c r="D12350" s="1">
        <v>41558.936990740738</v>
      </c>
      <c r="E12350">
        <v>1</v>
      </c>
      <c r="F12350">
        <v>1</v>
      </c>
      <c r="G12350" t="s">
        <v>215</v>
      </c>
    </row>
    <row r="12351" spans="1:7" x14ac:dyDescent="0.2">
      <c r="A12351">
        <v>3.8876355601696301E+17</v>
      </c>
      <c r="B12351" t="s">
        <v>23958</v>
      </c>
      <c r="C12351" t="s">
        <v>23959</v>
      </c>
      <c r="D12351" s="1">
        <v>41558.937835648147</v>
      </c>
      <c r="E12351">
        <v>13</v>
      </c>
      <c r="F12351">
        <v>15</v>
      </c>
      <c r="G12351" t="s">
        <v>215</v>
      </c>
    </row>
    <row r="12352" spans="1:7" x14ac:dyDescent="0.2">
      <c r="A12352">
        <v>3.8876469920807302E+17</v>
      </c>
      <c r="B12352" t="s">
        <v>23960</v>
      </c>
      <c r="C12352" t="s">
        <v>23961</v>
      </c>
      <c r="D12352" s="1">
        <v>41558.940983796296</v>
      </c>
      <c r="E12352">
        <v>0</v>
      </c>
      <c r="F12352">
        <v>2</v>
      </c>
      <c r="G12352" t="s">
        <v>89</v>
      </c>
    </row>
    <row r="12353" spans="1:7" x14ac:dyDescent="0.2">
      <c r="A12353">
        <v>3.8876481267658298E+17</v>
      </c>
      <c r="B12353" t="s">
        <v>23962</v>
      </c>
      <c r="C12353" t="e">
        <f>_xlfn.SINGLE( kfonkwa _xlfn.SINGLE( PiersMorganLive Thank you.))</f>
        <v>#NAME?</v>
      </c>
      <c r="D12353" s="1">
        <v>41558.941296296296</v>
      </c>
      <c r="E12353">
        <v>0</v>
      </c>
      <c r="F12353">
        <v>1</v>
      </c>
      <c r="G12353" t="s">
        <v>215</v>
      </c>
    </row>
    <row r="12354" spans="1:7" x14ac:dyDescent="0.2">
      <c r="A12354">
        <v>3.8876948815534003E+17</v>
      </c>
      <c r="B12354" t="s">
        <v>23963</v>
      </c>
      <c r="C12354" t="s">
        <v>23964</v>
      </c>
      <c r="D12354" s="1">
        <v>41558.954201388886</v>
      </c>
      <c r="E12354">
        <v>6</v>
      </c>
      <c r="F12354">
        <v>5</v>
      </c>
      <c r="G12354" t="s">
        <v>215</v>
      </c>
    </row>
    <row r="12355" spans="1:7" x14ac:dyDescent="0.2">
      <c r="A12355">
        <v>3.8883620236088499E+17</v>
      </c>
      <c r="B12355" t="s">
        <v>23965</v>
      </c>
      <c r="C12355" t="s">
        <v>23966</v>
      </c>
      <c r="D12355" s="1">
        <v>41559.138298611113</v>
      </c>
      <c r="E12355">
        <v>459</v>
      </c>
      <c r="F12355">
        <v>208</v>
      </c>
    </row>
    <row r="12356" spans="1:7" x14ac:dyDescent="0.2">
      <c r="A12356">
        <v>3.8883711302395398E+17</v>
      </c>
      <c r="B12356" t="s">
        <v>23967</v>
      </c>
      <c r="C12356" t="s">
        <v>23968</v>
      </c>
      <c r="D12356" s="1">
        <v>41559.140810185185</v>
      </c>
      <c r="E12356">
        <v>472</v>
      </c>
      <c r="F12356">
        <v>207</v>
      </c>
    </row>
    <row r="12357" spans="1:7" x14ac:dyDescent="0.2">
      <c r="A12357">
        <v>3.8920127011409498E+17</v>
      </c>
      <c r="B12357" t="s">
        <v>23969</v>
      </c>
      <c r="C12357" t="s">
        <v>23970</v>
      </c>
      <c r="D12357" s="1">
        <v>41560.145694444444</v>
      </c>
      <c r="E12357">
        <v>60</v>
      </c>
      <c r="F12357">
        <v>26</v>
      </c>
      <c r="G12357" t="s">
        <v>23971</v>
      </c>
    </row>
    <row r="12358" spans="1:7" x14ac:dyDescent="0.2">
      <c r="A12358">
        <v>3.8935705277642701E+17</v>
      </c>
      <c r="B12358" t="s">
        <v>23972</v>
      </c>
      <c r="C12358" t="s">
        <v>23973</v>
      </c>
      <c r="D12358" s="1">
        <v>41560.575567129628</v>
      </c>
      <c r="E12358">
        <v>4</v>
      </c>
      <c r="F12358">
        <v>6</v>
      </c>
      <c r="G12358" t="e">
        <f>AdityaTaday</f>
        <v>#NAME?</v>
      </c>
    </row>
    <row r="12359" spans="1:7" x14ac:dyDescent="0.2">
      <c r="A12359">
        <v>3.8935727542686099E+17</v>
      </c>
      <c r="B12359" t="s">
        <v>23974</v>
      </c>
      <c r="C12359" t="s">
        <v>23975</v>
      </c>
      <c r="D12359" s="1">
        <v>41560.576192129629</v>
      </c>
      <c r="E12359">
        <v>49</v>
      </c>
      <c r="F12359">
        <v>53</v>
      </c>
      <c r="G12359" t="s">
        <v>23976</v>
      </c>
    </row>
    <row r="12360" spans="1:7" x14ac:dyDescent="0.2">
      <c r="A12360">
        <v>3.8935870826823603E+17</v>
      </c>
      <c r="B12360" t="s">
        <v>23977</v>
      </c>
      <c r="C12360" t="s">
        <v>23978</v>
      </c>
      <c r="D12360" s="1">
        <v>41560.580138888887</v>
      </c>
      <c r="E12360">
        <v>15</v>
      </c>
      <c r="F12360">
        <v>28</v>
      </c>
      <c r="G12360" t="s">
        <v>89</v>
      </c>
    </row>
    <row r="12361" spans="1:7" x14ac:dyDescent="0.2">
      <c r="A12361">
        <v>3.8956040250355699E+17</v>
      </c>
      <c r="B12361" t="s">
        <v>23979</v>
      </c>
      <c r="C12361" t="s">
        <v>23980</v>
      </c>
      <c r="D12361" s="1">
        <v>41561.136712962965</v>
      </c>
      <c r="E12361">
        <v>13</v>
      </c>
      <c r="F12361">
        <v>9</v>
      </c>
      <c r="G12361" t="s">
        <v>23981</v>
      </c>
    </row>
    <row r="12362" spans="1:7" x14ac:dyDescent="0.2">
      <c r="A12362">
        <v>3.8956183971956301E+17</v>
      </c>
      <c r="B12362" t="s">
        <v>23982</v>
      </c>
      <c r="C12362" t="s">
        <v>23983</v>
      </c>
      <c r="D12362" s="1">
        <v>41561.1406712963</v>
      </c>
      <c r="E12362">
        <v>56</v>
      </c>
      <c r="F12362">
        <v>50</v>
      </c>
      <c r="G12362" t="e">
        <f>_xlfn.SINGLE( _xlfn.SINGLE( _xlfn.SINGLE(PMPrindiville)))</f>
        <v>#NAME?</v>
      </c>
    </row>
    <row r="12363" spans="1:7" x14ac:dyDescent="0.2">
      <c r="A12363">
        <v>3.8972107300222502E+17</v>
      </c>
      <c r="B12363" t="s">
        <v>23984</v>
      </c>
      <c r="C12363" t="s">
        <v>23985</v>
      </c>
      <c r="D12363" s="1">
        <v>41561.580081018517</v>
      </c>
      <c r="E12363">
        <v>14</v>
      </c>
      <c r="F12363">
        <v>16</v>
      </c>
      <c r="G12363" t="s">
        <v>23986</v>
      </c>
    </row>
    <row r="12364" spans="1:7" x14ac:dyDescent="0.2">
      <c r="A12364">
        <v>3.8972221278337798E+17</v>
      </c>
      <c r="B12364" t="s">
        <v>23987</v>
      </c>
      <c r="C12364" t="s">
        <v>23988</v>
      </c>
      <c r="D12364" s="1">
        <v>41561.58321759259</v>
      </c>
      <c r="E12364">
        <v>155</v>
      </c>
      <c r="F12364">
        <v>152</v>
      </c>
      <c r="G12364" t="s">
        <v>215</v>
      </c>
    </row>
    <row r="12365" spans="1:7" x14ac:dyDescent="0.2">
      <c r="A12365">
        <v>3.8972236895409702E+17</v>
      </c>
      <c r="B12365" t="s">
        <v>23989</v>
      </c>
      <c r="C12365" t="s">
        <v>23990</v>
      </c>
      <c r="D12365" s="1">
        <v>41561.583657407406</v>
      </c>
      <c r="E12365">
        <v>12</v>
      </c>
      <c r="F12365">
        <v>5</v>
      </c>
      <c r="G12365" t="e">
        <f>_xlfn.SINGLE( _xlfn.SINGLE( _xlfn.SINGLE(foxandfriends)))</f>
        <v>#NAME?</v>
      </c>
    </row>
    <row r="12366" spans="1:7" x14ac:dyDescent="0.2">
      <c r="A12366">
        <v>3.8972290553557798E+17</v>
      </c>
      <c r="B12366" t="s">
        <v>23991</v>
      </c>
      <c r="C12366" t="e">
        <f xml:space="preserve"> christineinsatx Thank You Christine.</f>
        <v>#NAME?</v>
      </c>
      <c r="D12366" s="1">
        <v>41561.585138888891</v>
      </c>
      <c r="E12366">
        <v>2</v>
      </c>
      <c r="F12366">
        <v>1</v>
      </c>
      <c r="G12366" t="s">
        <v>89</v>
      </c>
    </row>
    <row r="12367" spans="1:7" x14ac:dyDescent="0.2">
      <c r="A12367">
        <v>3.8972339959104301E+17</v>
      </c>
      <c r="B12367" t="s">
        <v>23992</v>
      </c>
      <c r="C12367" t="e">
        <f xml:space="preserve"> AnnetteNavaret great.</f>
        <v>#NAME?</v>
      </c>
      <c r="D12367" s="1">
        <v>41561.586493055554</v>
      </c>
      <c r="E12367">
        <v>1</v>
      </c>
      <c r="F12367">
        <v>2</v>
      </c>
      <c r="G12367" t="s">
        <v>89</v>
      </c>
    </row>
    <row r="12368" spans="1:7" x14ac:dyDescent="0.2">
      <c r="A12368">
        <v>3.8972609774906502E+17</v>
      </c>
      <c r="B12368" t="s">
        <v>23993</v>
      </c>
      <c r="C12368" t="s">
        <v>23994</v>
      </c>
      <c r="D12368" s="1">
        <v>41561.593946759262</v>
      </c>
      <c r="E12368">
        <v>10</v>
      </c>
      <c r="F12368">
        <v>7</v>
      </c>
      <c r="G12368" t="s">
        <v>576</v>
      </c>
    </row>
    <row r="12369" spans="1:7" x14ac:dyDescent="0.2">
      <c r="A12369">
        <v>3.8972687885848102E+17</v>
      </c>
      <c r="B12369" t="s">
        <v>23995</v>
      </c>
      <c r="C12369" t="s">
        <v>23996</v>
      </c>
      <c r="D12369" s="1">
        <v>41561.596099537041</v>
      </c>
      <c r="E12369">
        <v>21</v>
      </c>
      <c r="F12369">
        <v>18</v>
      </c>
      <c r="G12369" t="s">
        <v>23997</v>
      </c>
    </row>
    <row r="12370" spans="1:7" x14ac:dyDescent="0.2">
      <c r="A12370">
        <v>3.8975616624427802E+17</v>
      </c>
      <c r="B12370" t="s">
        <v>23998</v>
      </c>
      <c r="C12370" t="s">
        <v>23999</v>
      </c>
      <c r="D12370" s="1">
        <v>41561.676921296297</v>
      </c>
      <c r="E12370">
        <v>15</v>
      </c>
      <c r="F12370">
        <v>14</v>
      </c>
      <c r="G12370" t="s">
        <v>89</v>
      </c>
    </row>
    <row r="12371" spans="1:7" x14ac:dyDescent="0.2">
      <c r="A12371">
        <v>3.8976200287415002E+17</v>
      </c>
      <c r="B12371" t="s">
        <v>24000</v>
      </c>
      <c r="C12371" t="s">
        <v>24001</v>
      </c>
      <c r="D12371" s="1">
        <v>41561.693020833336</v>
      </c>
      <c r="E12371">
        <v>4</v>
      </c>
      <c r="F12371">
        <v>5</v>
      </c>
      <c r="G12371" t="s">
        <v>24002</v>
      </c>
    </row>
    <row r="12372" spans="1:7" x14ac:dyDescent="0.2">
      <c r="A12372">
        <v>3.8976262768705101E+17</v>
      </c>
      <c r="B12372" t="s">
        <v>24003</v>
      </c>
      <c r="C12372" t="s">
        <v>24004</v>
      </c>
      <c r="D12372" s="1">
        <v>41561.694745370369</v>
      </c>
      <c r="E12372">
        <v>13</v>
      </c>
      <c r="F12372">
        <v>16</v>
      </c>
      <c r="G12372" t="s">
        <v>89</v>
      </c>
    </row>
    <row r="12373" spans="1:7" x14ac:dyDescent="0.2">
      <c r="A12373">
        <v>3.8977686145612499E+17</v>
      </c>
      <c r="B12373" t="s">
        <v>24005</v>
      </c>
      <c r="C12373" t="s">
        <v>24006</v>
      </c>
      <c r="D12373" s="1">
        <v>41561.734027777777</v>
      </c>
      <c r="E12373">
        <v>140</v>
      </c>
      <c r="F12373">
        <v>77</v>
      </c>
    </row>
    <row r="12374" spans="1:7" x14ac:dyDescent="0.2">
      <c r="A12374">
        <v>3.8977757145113299E+17</v>
      </c>
      <c r="B12374" t="s">
        <v>24007</v>
      </c>
      <c r="C12374" t="s">
        <v>24008</v>
      </c>
      <c r="D12374" s="1">
        <v>41561.735983796294</v>
      </c>
      <c r="E12374">
        <v>2</v>
      </c>
      <c r="F12374">
        <v>1</v>
      </c>
      <c r="G12374" t="s">
        <v>24002</v>
      </c>
    </row>
    <row r="12375" spans="1:7" x14ac:dyDescent="0.2">
      <c r="A12375">
        <v>3.8977768541455898E+17</v>
      </c>
      <c r="B12375" t="s">
        <v>24009</v>
      </c>
      <c r="C12375" t="s">
        <v>24010</v>
      </c>
      <c r="D12375" s="1">
        <v>41561.736296296294</v>
      </c>
      <c r="E12375">
        <v>1</v>
      </c>
      <c r="F12375">
        <v>1</v>
      </c>
      <c r="G12375" t="s">
        <v>89</v>
      </c>
    </row>
    <row r="12376" spans="1:7" x14ac:dyDescent="0.2">
      <c r="A12376">
        <v>3.8977820219055699E+17</v>
      </c>
      <c r="B12376" t="s">
        <v>24011</v>
      </c>
      <c r="C12376" t="e">
        <f xml:space="preserve"> AlyssaMenasci my honor.</f>
        <v>#NAME?</v>
      </c>
      <c r="D12376" s="1">
        <v>41561.737719907411</v>
      </c>
      <c r="E12376">
        <v>3</v>
      </c>
      <c r="F12376">
        <v>3</v>
      </c>
      <c r="G12376" t="s">
        <v>89</v>
      </c>
    </row>
    <row r="12377" spans="1:7" x14ac:dyDescent="0.2">
      <c r="A12377">
        <v>3.8977843649277901E+17</v>
      </c>
      <c r="B12377" t="s">
        <v>24012</v>
      </c>
      <c r="C12377" t="e">
        <f xml:space="preserve"> IanCurbishley Thank you.</f>
        <v>#NAME?</v>
      </c>
      <c r="D12377" s="1">
        <v>41561.738368055558</v>
      </c>
      <c r="E12377">
        <v>1</v>
      </c>
      <c r="F12377">
        <v>1</v>
      </c>
      <c r="G12377" t="s">
        <v>89</v>
      </c>
    </row>
    <row r="12378" spans="1:7" x14ac:dyDescent="0.2">
      <c r="A12378">
        <v>3.8977936404212102E+17</v>
      </c>
      <c r="B12378" t="s">
        <v>24013</v>
      </c>
      <c r="C12378" t="e">
        <f>ComplexGenius Thanks.</f>
        <v>#NAME?</v>
      </c>
      <c r="D12378" s="1">
        <v>41561.740925925929</v>
      </c>
      <c r="E12378">
        <v>4</v>
      </c>
      <c r="F12378">
        <v>7</v>
      </c>
      <c r="G12378" t="e">
        <f>ComplexGenius</f>
        <v>#NAME?</v>
      </c>
    </row>
    <row r="12379" spans="1:7" x14ac:dyDescent="0.2">
      <c r="A12379">
        <v>3.8979190916344998E+17</v>
      </c>
      <c r="B12379" t="s">
        <v>24014</v>
      </c>
      <c r="C12379" t="e">
        <f>_xlfn.SINGLE( yankeefan3000 Thanks)-- _xlfn.SINGLE( Macys.com)</f>
        <v>#NAME?</v>
      </c>
      <c r="D12379" s="1">
        <v>41561.775543981479</v>
      </c>
      <c r="E12379">
        <v>0</v>
      </c>
      <c r="F12379">
        <v>1</v>
      </c>
      <c r="G12379" t="s">
        <v>215</v>
      </c>
    </row>
    <row r="12380" spans="1:7" x14ac:dyDescent="0.2">
      <c r="A12380">
        <v>3.8983621821870797E+17</v>
      </c>
      <c r="B12380" t="s">
        <v>24015</v>
      </c>
      <c r="C12380" t="s">
        <v>24016</v>
      </c>
      <c r="D12380" s="1">
        <v>41561.897812499999</v>
      </c>
      <c r="E12380">
        <v>1</v>
      </c>
      <c r="F12380">
        <v>2</v>
      </c>
      <c r="G12380" t="s">
        <v>215</v>
      </c>
    </row>
    <row r="12381" spans="1:7" x14ac:dyDescent="0.2">
      <c r="A12381">
        <v>3.8984166765561798E+17</v>
      </c>
      <c r="B12381" t="s">
        <v>24017</v>
      </c>
      <c r="C12381" t="e">
        <f>_xlfn.SINGLE(Prince_Keign perhaps)--no decision yet.</f>
        <v>#NAME?</v>
      </c>
      <c r="D12381" s="1">
        <v>41561.912858796299</v>
      </c>
      <c r="E12381">
        <v>2</v>
      </c>
      <c r="F12381">
        <v>1</v>
      </c>
      <c r="G12381" t="e">
        <f>Prince_Keign</f>
        <v>#NAME?</v>
      </c>
    </row>
    <row r="12382" spans="1:7" x14ac:dyDescent="0.2">
      <c r="A12382">
        <v>3.8985818786563597E+17</v>
      </c>
      <c r="B12382" t="s">
        <v>24018</v>
      </c>
      <c r="C12382" t="s">
        <v>24019</v>
      </c>
      <c r="D12382" s="1">
        <v>41561.958437499998</v>
      </c>
      <c r="E12382">
        <v>43</v>
      </c>
      <c r="F12382">
        <v>33</v>
      </c>
      <c r="G12382" t="s">
        <v>215</v>
      </c>
    </row>
    <row r="12383" spans="1:7" x14ac:dyDescent="0.2">
      <c r="A12383">
        <v>3.8993035514873798E+17</v>
      </c>
      <c r="B12383" t="s">
        <v>24020</v>
      </c>
      <c r="C12383" t="e">
        <f>_xlfn.SINGLE( BillNojay Thank You for Your great [12]!OUR State), like our country, is in serious trouble. keep up the good fight.</f>
        <v>#NAME?</v>
      </c>
      <c r="D12383" s="1">
        <v>41562.157581018517</v>
      </c>
      <c r="E12383">
        <v>6</v>
      </c>
      <c r="F12383">
        <v>8</v>
      </c>
      <c r="G12383" t="s">
        <v>89</v>
      </c>
    </row>
    <row r="12384" spans="1:7" x14ac:dyDescent="0.2">
      <c r="A12384">
        <v>3.8993423384813498E+17</v>
      </c>
      <c r="B12384" t="s">
        <v>24021</v>
      </c>
      <c r="C12384" t="e">
        <f>_xlfn.SINGLE( Roc_Cayard so nice), Thank you.</f>
        <v>#NAME?</v>
      </c>
      <c r="D12384" s="1">
        <v>41562.168287037035</v>
      </c>
      <c r="E12384">
        <v>1</v>
      </c>
      <c r="F12384">
        <v>1</v>
      </c>
      <c r="G12384" t="s">
        <v>89</v>
      </c>
    </row>
    <row r="12385" spans="1:7" x14ac:dyDescent="0.2">
      <c r="A12385">
        <v>3.8995744557107597E+17</v>
      </c>
      <c r="B12385" t="s">
        <v>24022</v>
      </c>
      <c r="C12385" t="s">
        <v>24023</v>
      </c>
      <c r="D12385" s="1">
        <v>41562.23233796296</v>
      </c>
      <c r="E12385">
        <v>214</v>
      </c>
      <c r="F12385">
        <v>575</v>
      </c>
    </row>
    <row r="12386" spans="1:7" x14ac:dyDescent="0.2">
      <c r="A12386">
        <v>3.8996178224653101E+17</v>
      </c>
      <c r="B12386" t="s">
        <v>24024</v>
      </c>
      <c r="C12386" t="s">
        <v>24025</v>
      </c>
      <c r="D12386" s="1">
        <v>41562.244305555556</v>
      </c>
      <c r="E12386">
        <v>80</v>
      </c>
      <c r="F12386">
        <v>158</v>
      </c>
    </row>
    <row r="12387" spans="1:7" x14ac:dyDescent="0.2">
      <c r="A12387">
        <v>3.9018648944891898E+17</v>
      </c>
      <c r="B12387" t="s">
        <v>24026</v>
      </c>
      <c r="C12387" t="s">
        <v>24027</v>
      </c>
      <c r="D12387" s="1">
        <v>41562.864386574074</v>
      </c>
      <c r="E12387">
        <v>306</v>
      </c>
      <c r="F12387">
        <v>137</v>
      </c>
    </row>
    <row r="12388" spans="1:7" x14ac:dyDescent="0.2">
      <c r="A12388">
        <v>3.9018836860195597E+17</v>
      </c>
      <c r="B12388" t="s">
        <v>24028</v>
      </c>
      <c r="C12388" t="s">
        <v>24029</v>
      </c>
      <c r="D12388" s="1">
        <v>41562.869571759256</v>
      </c>
      <c r="E12388">
        <v>28</v>
      </c>
      <c r="F12388">
        <v>44</v>
      </c>
      <c r="G12388" t="s">
        <v>215</v>
      </c>
    </row>
    <row r="12389" spans="1:7" x14ac:dyDescent="0.2">
      <c r="A12389">
        <v>3.9019158160698899E+17</v>
      </c>
      <c r="B12389" t="s">
        <v>24030</v>
      </c>
      <c r="C12389" t="s">
        <v>24031</v>
      </c>
      <c r="D12389" s="1">
        <v>41562.878437500003</v>
      </c>
      <c r="E12389">
        <v>52</v>
      </c>
      <c r="F12389">
        <v>14</v>
      </c>
    </row>
    <row r="12390" spans="1:7" x14ac:dyDescent="0.2">
      <c r="A12390">
        <v>3.9020065207838701E+17</v>
      </c>
      <c r="B12390" t="s">
        <v>24032</v>
      </c>
      <c r="C12390" t="s">
        <v>24033</v>
      </c>
      <c r="D12390" s="1">
        <v>41562.903460648151</v>
      </c>
      <c r="E12390">
        <v>140</v>
      </c>
      <c r="F12390">
        <v>64</v>
      </c>
    </row>
    <row r="12391" spans="1:7" x14ac:dyDescent="0.2">
      <c r="A12391">
        <v>3.90213518290464E+17</v>
      </c>
      <c r="B12391" t="s">
        <v>24034</v>
      </c>
      <c r="C12391" t="s">
        <v>24035</v>
      </c>
      <c r="D12391" s="1">
        <v>41562.938969907409</v>
      </c>
      <c r="E12391">
        <v>720</v>
      </c>
      <c r="F12391">
        <v>393</v>
      </c>
    </row>
    <row r="12392" spans="1:7" x14ac:dyDescent="0.2">
      <c r="A12392">
        <v>3.9033899248045197E+17</v>
      </c>
      <c r="B12392" t="s">
        <v>24036</v>
      </c>
      <c r="C12392" t="s">
        <v>24037</v>
      </c>
      <c r="D12392" s="1">
        <v>41563.285208333335</v>
      </c>
      <c r="E12392">
        <v>20</v>
      </c>
      <c r="F12392">
        <v>21</v>
      </c>
      <c r="G12392" t="s">
        <v>215</v>
      </c>
    </row>
    <row r="12393" spans="1:7" x14ac:dyDescent="0.2">
      <c r="A12393">
        <v>3.9044704696638598E+17</v>
      </c>
      <c r="B12393" t="s">
        <v>24038</v>
      </c>
      <c r="C12393" t="s">
        <v>24039</v>
      </c>
      <c r="D12393" s="1">
        <v>41563.583379629628</v>
      </c>
      <c r="E12393">
        <v>34</v>
      </c>
      <c r="F12393">
        <v>39</v>
      </c>
    </row>
    <row r="12394" spans="1:7" x14ac:dyDescent="0.2">
      <c r="A12394">
        <v>3.9044794908568698E+17</v>
      </c>
      <c r="B12394" t="s">
        <v>24040</v>
      </c>
      <c r="C12394" t="s">
        <v>24041</v>
      </c>
      <c r="D12394" s="1">
        <v>41563.585868055554</v>
      </c>
      <c r="E12394">
        <v>23</v>
      </c>
      <c r="F12394">
        <v>25</v>
      </c>
    </row>
    <row r="12395" spans="1:7" x14ac:dyDescent="0.2">
      <c r="A12395">
        <v>3.9044869882593203E+17</v>
      </c>
      <c r="B12395" t="s">
        <v>24042</v>
      </c>
      <c r="C12395" t="s">
        <v>24043</v>
      </c>
      <c r="D12395" s="1">
        <v>41563.587939814817</v>
      </c>
      <c r="E12395">
        <v>8</v>
      </c>
      <c r="F12395">
        <v>10</v>
      </c>
      <c r="G12395" t="s">
        <v>215</v>
      </c>
    </row>
    <row r="12396" spans="1:7" x14ac:dyDescent="0.2">
      <c r="A12396">
        <v>3.9044911621367302E+17</v>
      </c>
      <c r="B12396" t="s">
        <v>24044</v>
      </c>
      <c r="C12396" t="s">
        <v>24045</v>
      </c>
      <c r="D12396" s="1">
        <v>41563.589097222219</v>
      </c>
      <c r="E12396">
        <v>12</v>
      </c>
      <c r="F12396">
        <v>15</v>
      </c>
      <c r="G12396" t="s">
        <v>215</v>
      </c>
    </row>
    <row r="12397" spans="1:7" x14ac:dyDescent="0.2">
      <c r="A12397">
        <v>3.9044973413534502E+17</v>
      </c>
      <c r="B12397" t="s">
        <v>24046</v>
      </c>
      <c r="C12397" t="s">
        <v>24047</v>
      </c>
      <c r="D12397" s="1">
        <v>41563.590798611112</v>
      </c>
      <c r="E12397">
        <v>16</v>
      </c>
      <c r="F12397">
        <v>19</v>
      </c>
      <c r="G12397" t="s">
        <v>576</v>
      </c>
    </row>
    <row r="12398" spans="1:7" x14ac:dyDescent="0.2">
      <c r="A12398">
        <v>3.9056878342255398E+17</v>
      </c>
      <c r="B12398" t="s">
        <v>24048</v>
      </c>
      <c r="C12398" t="s">
        <v>24049</v>
      </c>
      <c r="D12398" s="1">
        <v>41563.919317129628</v>
      </c>
      <c r="E12398">
        <v>18</v>
      </c>
      <c r="F12398">
        <v>12</v>
      </c>
    </row>
    <row r="12399" spans="1:7" x14ac:dyDescent="0.2">
      <c r="A12399">
        <v>3.9056890333772998E+17</v>
      </c>
      <c r="B12399" t="s">
        <v>24050</v>
      </c>
      <c r="C12399" t="s">
        <v>24051</v>
      </c>
      <c r="D12399" s="1">
        <v>41563.919641203705</v>
      </c>
      <c r="E12399">
        <v>23</v>
      </c>
      <c r="F12399">
        <v>17</v>
      </c>
      <c r="G12399" t="s">
        <v>215</v>
      </c>
    </row>
    <row r="12400" spans="1:7" x14ac:dyDescent="0.2">
      <c r="A12400">
        <v>3.9057015465798797E+17</v>
      </c>
      <c r="B12400" t="s">
        <v>24052</v>
      </c>
      <c r="C12400" t="s">
        <v>24053</v>
      </c>
      <c r="D12400" s="1">
        <v>41563.923090277778</v>
      </c>
      <c r="E12400">
        <v>20</v>
      </c>
      <c r="F12400">
        <v>23</v>
      </c>
      <c r="G12400" t="s">
        <v>89</v>
      </c>
    </row>
    <row r="12401" spans="1:7" x14ac:dyDescent="0.2">
      <c r="A12401">
        <v>3.90571551688384E+17</v>
      </c>
      <c r="B12401" t="s">
        <v>24054</v>
      </c>
      <c r="C12401" t="e">
        <f xml:space="preserve"> missharleyd49 Thank you.</f>
        <v>#NAME?</v>
      </c>
      <c r="D12401" s="1">
        <v>41563.92695601852</v>
      </c>
      <c r="E12401">
        <v>2</v>
      </c>
      <c r="F12401">
        <v>1</v>
      </c>
      <c r="G12401" t="s">
        <v>89</v>
      </c>
    </row>
    <row r="12402" spans="1:7" x14ac:dyDescent="0.2">
      <c r="A12402">
        <v>3.9057322420904698E+17</v>
      </c>
      <c r="B12402" t="s">
        <v>24055</v>
      </c>
      <c r="C12402" t="e">
        <f xml:space="preserve"> GlobalGolfPost Thank you.</f>
        <v>#NAME?</v>
      </c>
      <c r="D12402" s="1">
        <v>41563.931562500002</v>
      </c>
      <c r="E12402">
        <v>2</v>
      </c>
      <c r="F12402">
        <v>2</v>
      </c>
      <c r="G12402" t="s">
        <v>89</v>
      </c>
    </row>
    <row r="12403" spans="1:7" x14ac:dyDescent="0.2">
      <c r="A12403">
        <v>3.9057331310311002E+17</v>
      </c>
      <c r="B12403" t="s">
        <v>24056</v>
      </c>
      <c r="C12403" t="e">
        <f>DJCastiello Thanks.</f>
        <v>#NAME?</v>
      </c>
      <c r="D12403" s="1">
        <v>41563.931817129633</v>
      </c>
      <c r="E12403">
        <v>2</v>
      </c>
      <c r="F12403">
        <v>1</v>
      </c>
      <c r="G12403" t="e">
        <f>DJCastiello</f>
        <v>#NAME?</v>
      </c>
    </row>
    <row r="12404" spans="1:7" x14ac:dyDescent="0.2">
      <c r="A12404">
        <v>3.9057512531925798E+17</v>
      </c>
      <c r="B12404" t="s">
        <v>24057</v>
      </c>
      <c r="C12404" t="s">
        <v>24058</v>
      </c>
      <c r="D12404" s="1">
        <v>41563.93681712963</v>
      </c>
      <c r="E12404">
        <v>9</v>
      </c>
      <c r="F12404">
        <v>10</v>
      </c>
      <c r="G12404" t="s">
        <v>576</v>
      </c>
    </row>
    <row r="12405" spans="1:7" x14ac:dyDescent="0.2">
      <c r="A12405">
        <v>3.9057538236300902E+17</v>
      </c>
      <c r="B12405" t="s">
        <v>24059</v>
      </c>
      <c r="C12405" t="e">
        <f>_xlfn.SINGLE( bahia6085 so nice), Thank you.</f>
        <v>#NAME?</v>
      </c>
      <c r="D12405" s="1">
        <v>41563.937523148146</v>
      </c>
      <c r="E12405">
        <v>3</v>
      </c>
      <c r="F12405">
        <v>2</v>
      </c>
      <c r="G12405" t="s">
        <v>89</v>
      </c>
    </row>
    <row r="12406" spans="1:7" x14ac:dyDescent="0.2">
      <c r="A12406">
        <v>3.9057599587643302E+17</v>
      </c>
      <c r="B12406" t="s">
        <v>24060</v>
      </c>
      <c r="C12406" t="s">
        <v>24061</v>
      </c>
      <c r="D12406" s="1">
        <v>41563.939212962963</v>
      </c>
      <c r="E12406">
        <v>3</v>
      </c>
      <c r="F12406">
        <v>2</v>
      </c>
      <c r="G12406" t="s">
        <v>576</v>
      </c>
    </row>
    <row r="12407" spans="1:7" x14ac:dyDescent="0.2">
      <c r="A12407">
        <v>3.9081617322043802E+17</v>
      </c>
      <c r="B12407" t="s">
        <v>24062</v>
      </c>
      <c r="C12407" t="s">
        <v>24063</v>
      </c>
      <c r="D12407" s="1">
        <v>41564.601979166669</v>
      </c>
      <c r="E12407">
        <v>23</v>
      </c>
      <c r="F12407">
        <v>28</v>
      </c>
    </row>
    <row r="12408" spans="1:7" x14ac:dyDescent="0.2">
      <c r="A12408">
        <v>3.9081806301026298E+17</v>
      </c>
      <c r="B12408" t="s">
        <v>24064</v>
      </c>
      <c r="C12408" t="s">
        <v>24065</v>
      </c>
      <c r="D12408" s="1">
        <v>41564.607187499998</v>
      </c>
      <c r="E12408">
        <v>61</v>
      </c>
      <c r="F12408">
        <v>74</v>
      </c>
    </row>
    <row r="12409" spans="1:7" x14ac:dyDescent="0.2">
      <c r="A12409">
        <v>3.9081945374078899E+17</v>
      </c>
      <c r="B12409" t="s">
        <v>24066</v>
      </c>
      <c r="C12409" t="s">
        <v>24067</v>
      </c>
      <c r="D12409" s="1">
        <v>41564.611030092594</v>
      </c>
      <c r="E12409">
        <v>28</v>
      </c>
      <c r="F12409">
        <v>38</v>
      </c>
      <c r="G12409" t="s">
        <v>215</v>
      </c>
    </row>
    <row r="12410" spans="1:7" x14ac:dyDescent="0.2">
      <c r="A12410">
        <v>3.9082059890323802E+17</v>
      </c>
      <c r="B12410" t="s">
        <v>24068</v>
      </c>
      <c r="C12410" t="s">
        <v>24069</v>
      </c>
      <c r="D12410" s="1">
        <v>41564.614189814813</v>
      </c>
      <c r="E12410">
        <v>625</v>
      </c>
      <c r="F12410">
        <v>362</v>
      </c>
    </row>
    <row r="12411" spans="1:7" x14ac:dyDescent="0.2">
      <c r="A12411">
        <v>3.9082161202477798E+17</v>
      </c>
      <c r="B12411" t="s">
        <v>24070</v>
      </c>
      <c r="C12411" t="s">
        <v>24071</v>
      </c>
      <c r="D12411" s="1">
        <v>41564.616990740738</v>
      </c>
      <c r="E12411">
        <v>21</v>
      </c>
      <c r="F12411">
        <v>29</v>
      </c>
      <c r="G12411" t="s">
        <v>215</v>
      </c>
    </row>
    <row r="12412" spans="1:7" x14ac:dyDescent="0.2">
      <c r="A12412">
        <v>3.9082488814109402E+17</v>
      </c>
      <c r="B12412" t="s">
        <v>24072</v>
      </c>
      <c r="C12412" t="s">
        <v>24073</v>
      </c>
      <c r="D12412" s="1">
        <v>41564.626030092593</v>
      </c>
      <c r="E12412">
        <v>6</v>
      </c>
      <c r="F12412">
        <v>9</v>
      </c>
      <c r="G12412" t="s">
        <v>24074</v>
      </c>
    </row>
    <row r="12413" spans="1:7" x14ac:dyDescent="0.2">
      <c r="A12413">
        <v>3.9084048189188E+17</v>
      </c>
      <c r="B12413" t="s">
        <v>24075</v>
      </c>
      <c r="C12413" t="s">
        <v>24076</v>
      </c>
      <c r="D12413" s="1">
        <v>41564.669062499997</v>
      </c>
      <c r="E12413">
        <v>10</v>
      </c>
      <c r="F12413">
        <v>14</v>
      </c>
      <c r="G12413" t="s">
        <v>215</v>
      </c>
    </row>
    <row r="12414" spans="1:7" x14ac:dyDescent="0.2">
      <c r="A12414">
        <v>3.9084741190130803E+17</v>
      </c>
      <c r="B12414" t="s">
        <v>24077</v>
      </c>
      <c r="C12414" t="s">
        <v>24078</v>
      </c>
      <c r="D12414" s="1">
        <v>41564.68818287037</v>
      </c>
      <c r="E12414">
        <v>1</v>
      </c>
      <c r="F12414">
        <v>2</v>
      </c>
      <c r="G12414" t="e">
        <f>BMP_Music_Event</f>
        <v>#NAME?</v>
      </c>
    </row>
    <row r="12415" spans="1:7" x14ac:dyDescent="0.2">
      <c r="A12415">
        <v>3.9085514577844998E+17</v>
      </c>
      <c r="B12415" t="s">
        <v>24079</v>
      </c>
      <c r="C12415" t="s">
        <v>24080</v>
      </c>
      <c r="D12415" s="1">
        <v>41564.70952546296</v>
      </c>
      <c r="E12415">
        <v>12</v>
      </c>
      <c r="F12415">
        <v>13</v>
      </c>
      <c r="G12415" t="e">
        <f>BMP_Music_Event</f>
        <v>#NAME?</v>
      </c>
    </row>
    <row r="12416" spans="1:7" x14ac:dyDescent="0.2">
      <c r="A12416">
        <v>3.9087568302442899E+17</v>
      </c>
      <c r="B12416" t="s">
        <v>24081</v>
      </c>
      <c r="C12416" t="s">
        <v>24082</v>
      </c>
      <c r="D12416" s="1">
        <v>41564.766192129631</v>
      </c>
      <c r="E12416">
        <v>60</v>
      </c>
      <c r="F12416">
        <v>37</v>
      </c>
      <c r="G12416" t="s">
        <v>89</v>
      </c>
    </row>
    <row r="12417" spans="1:8" x14ac:dyDescent="0.2">
      <c r="A12417">
        <v>3.9087654817091501E+17</v>
      </c>
      <c r="B12417" t="s">
        <v>24083</v>
      </c>
      <c r="C12417" t="s">
        <v>24084</v>
      </c>
      <c r="D12417" s="1">
        <v>41564.768576388888</v>
      </c>
      <c r="E12417">
        <v>9</v>
      </c>
      <c r="F12417">
        <v>8</v>
      </c>
      <c r="G12417" t="s">
        <v>89</v>
      </c>
    </row>
    <row r="12418" spans="1:8" x14ac:dyDescent="0.2">
      <c r="A12418">
        <v>3.9088430523416499E+17</v>
      </c>
      <c r="B12418" t="s">
        <v>24085</v>
      </c>
      <c r="C12418" t="s">
        <v>24086</v>
      </c>
      <c r="D12418" s="1">
        <v>41564.789988425924</v>
      </c>
      <c r="E12418">
        <v>225</v>
      </c>
      <c r="F12418">
        <v>141</v>
      </c>
    </row>
    <row r="12419" spans="1:8" x14ac:dyDescent="0.2">
      <c r="A12419">
        <v>3.90896287949656E+17</v>
      </c>
      <c r="B12419" t="s">
        <v>24087</v>
      </c>
      <c r="C12419" t="s">
        <v>24088</v>
      </c>
      <c r="D12419" s="1">
        <v>41564.823055555556</v>
      </c>
      <c r="E12419">
        <v>386</v>
      </c>
      <c r="F12419">
        <v>297</v>
      </c>
    </row>
    <row r="12420" spans="1:8" x14ac:dyDescent="0.2">
      <c r="A12420">
        <v>3.9091876239365299E+17</v>
      </c>
      <c r="B12420" t="s">
        <v>24089</v>
      </c>
      <c r="C12420" t="s">
        <v>24090</v>
      </c>
      <c r="D12420" s="1">
        <v>41564.885069444441</v>
      </c>
      <c r="E12420">
        <v>659</v>
      </c>
      <c r="F12420">
        <v>348</v>
      </c>
    </row>
    <row r="12421" spans="1:8" x14ac:dyDescent="0.2">
      <c r="A12421">
        <v>3.9091919055659802E+17</v>
      </c>
      <c r="B12421" t="s">
        <v>24091</v>
      </c>
      <c r="C12421" t="s">
        <v>12332</v>
      </c>
      <c r="D12421" s="1">
        <v>41564.886250000003</v>
      </c>
      <c r="E12421">
        <v>333</v>
      </c>
      <c r="F12421">
        <v>193</v>
      </c>
    </row>
    <row r="12422" spans="1:8" x14ac:dyDescent="0.2">
      <c r="A12422">
        <v>3.9093767573932403E+17</v>
      </c>
      <c r="B12422" t="s">
        <v>24092</v>
      </c>
      <c r="C12422" t="s">
        <v>24093</v>
      </c>
      <c r="D12422" s="1">
        <v>41564.937256944446</v>
      </c>
      <c r="E12422">
        <v>51</v>
      </c>
      <c r="F12422">
        <v>52</v>
      </c>
      <c r="G12422" t="s">
        <v>89</v>
      </c>
    </row>
    <row r="12423" spans="1:8" x14ac:dyDescent="0.2">
      <c r="A12423">
        <v>3.9099791078117702E+17</v>
      </c>
      <c r="B12423" t="s">
        <v>24094</v>
      </c>
      <c r="C12423" t="s">
        <v>24095</v>
      </c>
      <c r="D12423" s="1">
        <v>41565.103472222225</v>
      </c>
      <c r="E12423">
        <v>219</v>
      </c>
      <c r="F12423">
        <v>238</v>
      </c>
    </row>
    <row r="12424" spans="1:8" x14ac:dyDescent="0.2">
      <c r="A12424">
        <v>3.90999722842152E+17</v>
      </c>
      <c r="B12424" t="s">
        <v>24096</v>
      </c>
      <c r="C12424" t="s">
        <v>24097</v>
      </c>
      <c r="D12424" s="1">
        <v>41565.108483796299</v>
      </c>
      <c r="E12424">
        <v>83</v>
      </c>
      <c r="F12424">
        <v>49</v>
      </c>
    </row>
    <row r="12425" spans="1:8" x14ac:dyDescent="0.2">
      <c r="A12425">
        <v>3.9100118921276602E+17</v>
      </c>
      <c r="B12425" t="s">
        <v>24098</v>
      </c>
      <c r="C12425" t="s">
        <v>24099</v>
      </c>
      <c r="D12425" s="1">
        <v>41565.112523148149</v>
      </c>
      <c r="E12425">
        <v>28</v>
      </c>
      <c r="F12425">
        <v>18</v>
      </c>
      <c r="G12425" t="s">
        <v>89</v>
      </c>
    </row>
    <row r="12426" spans="1:8" x14ac:dyDescent="0.2">
      <c r="A12426">
        <v>3.9101236106443898E+17</v>
      </c>
      <c r="B12426" t="s">
        <v>24100</v>
      </c>
      <c r="C12426" t="s">
        <v>24101</v>
      </c>
      <c r="D12426" s="1">
        <v>41565.14335648148</v>
      </c>
      <c r="E12426">
        <v>14</v>
      </c>
      <c r="F12426">
        <v>10</v>
      </c>
      <c r="G12426" t="s">
        <v>576</v>
      </c>
      <c r="H12426" t="s">
        <v>390</v>
      </c>
    </row>
    <row r="12427" spans="1:8" x14ac:dyDescent="0.2">
      <c r="A12427">
        <v>3.91056538309496E+17</v>
      </c>
      <c r="B12427" t="s">
        <v>24102</v>
      </c>
      <c r="C12427" t="s">
        <v>24103</v>
      </c>
      <c r="D12427" s="1">
        <v>41565.26525462963</v>
      </c>
      <c r="E12427">
        <v>14</v>
      </c>
      <c r="F12427">
        <v>19</v>
      </c>
      <c r="G12427" t="s">
        <v>215</v>
      </c>
    </row>
    <row r="12428" spans="1:8" x14ac:dyDescent="0.2">
      <c r="A12428">
        <v>3.9105689003127603E+17</v>
      </c>
      <c r="B12428" t="s">
        <v>24104</v>
      </c>
      <c r="C12428" t="s">
        <v>24105</v>
      </c>
      <c r="D12428" s="1">
        <v>41565.266226851854</v>
      </c>
      <c r="E12428">
        <v>21</v>
      </c>
      <c r="F12428">
        <v>16</v>
      </c>
      <c r="G12428" t="e">
        <f>russellwestofa</f>
        <v>#NAME?</v>
      </c>
      <c r="H12428" t="s">
        <v>390</v>
      </c>
    </row>
    <row r="12429" spans="1:8" x14ac:dyDescent="0.2">
      <c r="A12429">
        <v>3.9105711294594598E+17</v>
      </c>
      <c r="B12429" t="s">
        <v>24106</v>
      </c>
      <c r="C12429" t="s">
        <v>24107</v>
      </c>
      <c r="D12429" s="1">
        <v>41565.266840277778</v>
      </c>
      <c r="E12429">
        <v>11</v>
      </c>
      <c r="F12429">
        <v>9</v>
      </c>
      <c r="G12429" t="s">
        <v>215</v>
      </c>
    </row>
    <row r="12430" spans="1:8" x14ac:dyDescent="0.2">
      <c r="A12430">
        <v>3.9105753948568301E+17</v>
      </c>
      <c r="B12430" t="s">
        <v>24108</v>
      </c>
      <c r="C12430" t="s">
        <v>24109</v>
      </c>
      <c r="D12430" s="1">
        <v>41565.268020833333</v>
      </c>
      <c r="E12430">
        <v>8</v>
      </c>
      <c r="F12430">
        <v>12</v>
      </c>
      <c r="G12430" t="s">
        <v>576</v>
      </c>
      <c r="H12430" t="s">
        <v>390</v>
      </c>
    </row>
    <row r="12431" spans="1:8" x14ac:dyDescent="0.2">
      <c r="A12431">
        <v>3.9105768892033798E+17</v>
      </c>
      <c r="B12431" t="s">
        <v>24110</v>
      </c>
      <c r="C12431" t="s">
        <v>24111</v>
      </c>
      <c r="D12431" s="1">
        <v>41565.268437500003</v>
      </c>
      <c r="E12431">
        <v>9</v>
      </c>
      <c r="F12431">
        <v>10</v>
      </c>
      <c r="G12431" t="s">
        <v>215</v>
      </c>
    </row>
    <row r="12432" spans="1:8" x14ac:dyDescent="0.2">
      <c r="A12432">
        <v>3.9105809373360499E+17</v>
      </c>
      <c r="B12432" t="s">
        <v>24112</v>
      </c>
      <c r="C12432" t="s">
        <v>24113</v>
      </c>
      <c r="D12432" s="1">
        <v>41565.269548611112</v>
      </c>
      <c r="E12432">
        <v>8</v>
      </c>
      <c r="F12432">
        <v>5</v>
      </c>
      <c r="G12432" t="s">
        <v>215</v>
      </c>
    </row>
    <row r="12433" spans="1:8" x14ac:dyDescent="0.2">
      <c r="A12433">
        <v>3.91058370498936E+17</v>
      </c>
      <c r="B12433" t="s">
        <v>24114</v>
      </c>
      <c r="C12433" t="s">
        <v>24115</v>
      </c>
      <c r="D12433" s="1">
        <v>41565.270312499997</v>
      </c>
      <c r="E12433">
        <v>6</v>
      </c>
      <c r="F12433">
        <v>6</v>
      </c>
      <c r="G12433" t="s">
        <v>576</v>
      </c>
    </row>
    <row r="12434" spans="1:8" x14ac:dyDescent="0.2">
      <c r="A12434">
        <v>3.9106148563368301E+17</v>
      </c>
      <c r="B12434" t="s">
        <v>24116</v>
      </c>
      <c r="C12434" t="s">
        <v>24117</v>
      </c>
      <c r="D12434" s="1">
        <v>41565.278912037036</v>
      </c>
      <c r="E12434">
        <v>25</v>
      </c>
      <c r="F12434">
        <v>29</v>
      </c>
      <c r="G12434" t="s">
        <v>215</v>
      </c>
    </row>
    <row r="12435" spans="1:8" x14ac:dyDescent="0.2">
      <c r="A12435">
        <v>3.9106157836133901E+17</v>
      </c>
      <c r="B12435" t="s">
        <v>24118</v>
      </c>
      <c r="C12435" t="s">
        <v>24119</v>
      </c>
      <c r="D12435" s="1">
        <v>41565.279166666667</v>
      </c>
      <c r="E12435">
        <v>36</v>
      </c>
      <c r="F12435">
        <v>25</v>
      </c>
      <c r="G12435" t="s">
        <v>215</v>
      </c>
    </row>
    <row r="12436" spans="1:8" x14ac:dyDescent="0.2">
      <c r="A12436">
        <v>3.9106203817870899E+17</v>
      </c>
      <c r="B12436" t="s">
        <v>24120</v>
      </c>
      <c r="C12436" t="s">
        <v>24121</v>
      </c>
      <c r="D12436" s="1">
        <v>41565.280439814815</v>
      </c>
      <c r="E12436">
        <v>14</v>
      </c>
      <c r="F12436">
        <v>14</v>
      </c>
      <c r="G12436" t="s">
        <v>215</v>
      </c>
    </row>
    <row r="12437" spans="1:8" x14ac:dyDescent="0.2">
      <c r="A12437">
        <v>3.9106219447105498E+17</v>
      </c>
      <c r="B12437" t="s">
        <v>24122</v>
      </c>
      <c r="C12437" t="s">
        <v>24123</v>
      </c>
      <c r="D12437" s="1">
        <v>41565.280868055554</v>
      </c>
      <c r="E12437">
        <v>21</v>
      </c>
      <c r="F12437">
        <v>24</v>
      </c>
      <c r="G12437" t="s">
        <v>215</v>
      </c>
    </row>
    <row r="12438" spans="1:8" x14ac:dyDescent="0.2">
      <c r="A12438">
        <v>3.9106223883003002E+17</v>
      </c>
      <c r="B12438" t="s">
        <v>24124</v>
      </c>
      <c r="C12438" t="s">
        <v>24125</v>
      </c>
      <c r="D12438" s="1">
        <v>41565.2809837963</v>
      </c>
      <c r="E12438">
        <v>7</v>
      </c>
      <c r="F12438">
        <v>7</v>
      </c>
      <c r="G12438" t="s">
        <v>576</v>
      </c>
    </row>
    <row r="12439" spans="1:8" x14ac:dyDescent="0.2">
      <c r="A12439">
        <v>3.9106303298794202E+17</v>
      </c>
      <c r="B12439" t="s">
        <v>24126</v>
      </c>
      <c r="C12439" t="s">
        <v>24127</v>
      </c>
      <c r="D12439" s="1">
        <v>41565.283182870371</v>
      </c>
      <c r="E12439">
        <v>5</v>
      </c>
      <c r="F12439">
        <v>9</v>
      </c>
      <c r="G12439" t="s">
        <v>24128</v>
      </c>
    </row>
    <row r="12440" spans="1:8" x14ac:dyDescent="0.2">
      <c r="A12440">
        <v>3.9106373080687398E+17</v>
      </c>
      <c r="B12440" t="s">
        <v>24129</v>
      </c>
      <c r="C12440" t="s">
        <v>24130</v>
      </c>
      <c r="D12440" s="1">
        <v>41565.285104166665</v>
      </c>
      <c r="E12440">
        <v>3</v>
      </c>
      <c r="F12440">
        <v>9</v>
      </c>
      <c r="G12440" t="s">
        <v>24131</v>
      </c>
      <c r="H12440" t="s">
        <v>390</v>
      </c>
    </row>
    <row r="12441" spans="1:8" x14ac:dyDescent="0.2">
      <c r="A12441">
        <v>3.9106383621812198E+17</v>
      </c>
      <c r="B12441" t="s">
        <v>24132</v>
      </c>
      <c r="C12441" t="s">
        <v>24133</v>
      </c>
      <c r="D12441" s="1">
        <v>41565.285393518519</v>
      </c>
      <c r="E12441">
        <v>18</v>
      </c>
      <c r="F12441">
        <v>16</v>
      </c>
      <c r="G12441" t="s">
        <v>215</v>
      </c>
    </row>
    <row r="12442" spans="1:8" x14ac:dyDescent="0.2">
      <c r="A12442">
        <v>3.9106402705474701E+17</v>
      </c>
      <c r="B12442" t="s">
        <v>24134</v>
      </c>
      <c r="C12442" t="s">
        <v>24135</v>
      </c>
      <c r="D12442" s="1">
        <v>41565.285925925928</v>
      </c>
      <c r="E12442">
        <v>25</v>
      </c>
      <c r="F12442">
        <v>21</v>
      </c>
      <c r="G12442" t="s">
        <v>215</v>
      </c>
      <c r="H12442" t="s">
        <v>390</v>
      </c>
    </row>
    <row r="12443" spans="1:8" x14ac:dyDescent="0.2">
      <c r="A12443">
        <v>3.9106431157535501E+17</v>
      </c>
      <c r="B12443" t="s">
        <v>24136</v>
      </c>
      <c r="C12443" t="s">
        <v>24137</v>
      </c>
      <c r="D12443" s="1">
        <v>41565.286712962959</v>
      </c>
      <c r="E12443">
        <v>39</v>
      </c>
      <c r="F12443">
        <v>33</v>
      </c>
      <c r="G12443" t="s">
        <v>576</v>
      </c>
    </row>
    <row r="12444" spans="1:8" x14ac:dyDescent="0.2">
      <c r="A12444">
        <v>3.9115377050127098E+17</v>
      </c>
      <c r="B12444" t="s">
        <v>24138</v>
      </c>
      <c r="C12444" t="s">
        <v>24139</v>
      </c>
      <c r="D12444" s="1">
        <v>41565.533564814818</v>
      </c>
      <c r="E12444">
        <v>693</v>
      </c>
      <c r="F12444">
        <v>213</v>
      </c>
    </row>
    <row r="12445" spans="1:8" x14ac:dyDescent="0.2">
      <c r="A12445">
        <v>3.9115717485002701E+17</v>
      </c>
      <c r="B12445" t="s">
        <v>24140</v>
      </c>
      <c r="C12445" t="s">
        <v>24141</v>
      </c>
      <c r="D12445" s="1">
        <v>41565.542962962965</v>
      </c>
      <c r="E12445">
        <v>383</v>
      </c>
      <c r="F12445">
        <v>245</v>
      </c>
    </row>
    <row r="12446" spans="1:8" x14ac:dyDescent="0.2">
      <c r="A12446">
        <v>3.91161619088416E+17</v>
      </c>
      <c r="B12446" t="s">
        <v>24142</v>
      </c>
      <c r="C12446" t="s">
        <v>24143</v>
      </c>
      <c r="D12446" s="1">
        <v>41565.555231481485</v>
      </c>
      <c r="E12446">
        <v>196</v>
      </c>
      <c r="F12446">
        <v>64</v>
      </c>
    </row>
    <row r="12447" spans="1:8" x14ac:dyDescent="0.2">
      <c r="A12447">
        <v>3.9119493647475002E+17</v>
      </c>
      <c r="B12447" t="s">
        <v>24144</v>
      </c>
      <c r="C12447" t="s">
        <v>24145</v>
      </c>
      <c r="D12447" s="1">
        <v>41565.647164351853</v>
      </c>
      <c r="E12447">
        <v>1</v>
      </c>
      <c r="F12447">
        <v>3</v>
      </c>
      <c r="G12447" t="s">
        <v>89</v>
      </c>
    </row>
    <row r="12448" spans="1:8" x14ac:dyDescent="0.2">
      <c r="A12448">
        <v>3.9119511157855002E+17</v>
      </c>
      <c r="B12448" t="s">
        <v>24146</v>
      </c>
      <c r="C12448" t="e">
        <f>_xlfn.SINGLE( southpaw816 _xlfn.SINGLE( WSJSports _xlfn.SINGLE( MikeBloomberg _xlfn.SINGLE( jacknicklaus so nice)))), Thank you.</f>
        <v>#NAME?</v>
      </c>
      <c r="D12448" s="1">
        <v>41565.647650462961</v>
      </c>
      <c r="E12448">
        <v>3</v>
      </c>
      <c r="F12448">
        <v>0</v>
      </c>
      <c r="G12448" t="s">
        <v>487</v>
      </c>
    </row>
    <row r="12449" spans="1:8" x14ac:dyDescent="0.2">
      <c r="A12449">
        <v>3.9119525059456602E+17</v>
      </c>
      <c r="B12449" t="s">
        <v>24147</v>
      </c>
      <c r="C12449" t="e">
        <f>_xlfn.SINGLE( WayneEtnyre _xlfn.SINGLE( TrumpLasVegas Thank you.))</f>
        <v>#NAME?</v>
      </c>
      <c r="D12449" s="1">
        <v>41565.648032407407</v>
      </c>
      <c r="E12449">
        <v>3</v>
      </c>
      <c r="F12449">
        <v>2</v>
      </c>
      <c r="G12449" t="s">
        <v>215</v>
      </c>
    </row>
    <row r="12450" spans="1:8" x14ac:dyDescent="0.2">
      <c r="A12450">
        <v>3.9119612045964902E+17</v>
      </c>
      <c r="B12450" t="s">
        <v>24148</v>
      </c>
      <c r="C12450" t="e">
        <f>_xlfn.SINGLE( nbrenewables _xlfn.SINGLE( TrumpScotland Thank you.))</f>
        <v>#NAME?</v>
      </c>
      <c r="D12450" s="1">
        <v>41565.65042824074</v>
      </c>
      <c r="E12450">
        <v>2</v>
      </c>
      <c r="F12450">
        <v>0</v>
      </c>
      <c r="G12450" t="s">
        <v>215</v>
      </c>
    </row>
    <row r="12451" spans="1:8" x14ac:dyDescent="0.2">
      <c r="A12451">
        <v>3.9125907185402202E+17</v>
      </c>
      <c r="B12451" t="s">
        <v>24149</v>
      </c>
      <c r="C12451" t="s">
        <v>24150</v>
      </c>
      <c r="D12451" s="1">
        <v>41565.824143518519</v>
      </c>
      <c r="E12451">
        <v>134</v>
      </c>
      <c r="F12451">
        <v>82</v>
      </c>
    </row>
    <row r="12452" spans="1:8" x14ac:dyDescent="0.2">
      <c r="A12452">
        <v>3.9125918882059002E+17</v>
      </c>
      <c r="B12452" t="s">
        <v>24151</v>
      </c>
      <c r="C12452" t="s">
        <v>24152</v>
      </c>
      <c r="D12452" s="1">
        <v>41565.824467592596</v>
      </c>
      <c r="E12452">
        <v>89</v>
      </c>
      <c r="F12452">
        <v>67</v>
      </c>
    </row>
    <row r="12453" spans="1:8" x14ac:dyDescent="0.2">
      <c r="A12453">
        <v>3.9125996704434099E+17</v>
      </c>
      <c r="B12453" t="s">
        <v>24153</v>
      </c>
      <c r="C12453" t="s">
        <v>24154</v>
      </c>
      <c r="D12453" s="1">
        <v>41565.826620370368</v>
      </c>
      <c r="E12453">
        <v>210</v>
      </c>
      <c r="F12453">
        <v>190</v>
      </c>
      <c r="G12453" t="s">
        <v>89</v>
      </c>
    </row>
    <row r="12454" spans="1:8" x14ac:dyDescent="0.2">
      <c r="A12454">
        <v>3.9126132081466502E+17</v>
      </c>
      <c r="B12454" t="s">
        <v>24155</v>
      </c>
      <c r="C12454" t="s">
        <v>24156</v>
      </c>
      <c r="D12454" s="1">
        <v>41565.830347222225</v>
      </c>
      <c r="E12454">
        <v>138</v>
      </c>
      <c r="F12454">
        <v>63</v>
      </c>
    </row>
    <row r="12455" spans="1:8" x14ac:dyDescent="0.2">
      <c r="A12455">
        <v>3.9126136554692998E+17</v>
      </c>
      <c r="B12455" t="s">
        <v>24157</v>
      </c>
      <c r="C12455" t="s">
        <v>24158</v>
      </c>
      <c r="D12455" s="1">
        <v>41565.830474537041</v>
      </c>
      <c r="E12455">
        <v>1437</v>
      </c>
      <c r="F12455">
        <v>1655</v>
      </c>
    </row>
    <row r="12456" spans="1:8" x14ac:dyDescent="0.2">
      <c r="A12456">
        <v>3.91269130868752E+17</v>
      </c>
      <c r="B12456" t="s">
        <v>24159</v>
      </c>
      <c r="C12456" t="s">
        <v>24160</v>
      </c>
      <c r="D12456" s="1">
        <v>41565.851898148147</v>
      </c>
      <c r="E12456">
        <v>7</v>
      </c>
      <c r="F12456">
        <v>3</v>
      </c>
      <c r="G12456" t="s">
        <v>89</v>
      </c>
    </row>
    <row r="12457" spans="1:8" x14ac:dyDescent="0.2">
      <c r="A12457">
        <v>3.91269249626304E+17</v>
      </c>
      <c r="B12457" t="s">
        <v>24161</v>
      </c>
      <c r="C12457" t="s">
        <v>24162</v>
      </c>
      <c r="D12457" s="1">
        <v>41565.852233796293</v>
      </c>
      <c r="E12457">
        <v>119</v>
      </c>
      <c r="F12457">
        <v>311</v>
      </c>
      <c r="G12457" t="s">
        <v>89</v>
      </c>
    </row>
    <row r="12458" spans="1:8" x14ac:dyDescent="0.2">
      <c r="A12458">
        <v>3.9128302533961299E+17</v>
      </c>
      <c r="B12458" t="s">
        <v>24163</v>
      </c>
      <c r="C12458" t="s">
        <v>24164</v>
      </c>
      <c r="D12458" s="1">
        <v>41565.890243055554</v>
      </c>
      <c r="E12458">
        <v>251</v>
      </c>
      <c r="F12458">
        <v>149</v>
      </c>
    </row>
    <row r="12459" spans="1:8" x14ac:dyDescent="0.2">
      <c r="A12459">
        <v>3.9128968001015802E+17</v>
      </c>
      <c r="B12459" t="s">
        <v>24165</v>
      </c>
      <c r="C12459" t="s">
        <v>24166</v>
      </c>
      <c r="D12459" s="1">
        <v>41565.90861111111</v>
      </c>
      <c r="E12459">
        <v>201</v>
      </c>
      <c r="F12459">
        <v>134</v>
      </c>
    </row>
    <row r="12460" spans="1:8" x14ac:dyDescent="0.2">
      <c r="A12460">
        <v>3.9128995143997402E+17</v>
      </c>
      <c r="B12460" t="s">
        <v>24167</v>
      </c>
      <c r="C12460" t="s">
        <v>24168</v>
      </c>
      <c r="D12460" s="1">
        <v>41565.909351851849</v>
      </c>
      <c r="E12460">
        <v>139</v>
      </c>
      <c r="F12460">
        <v>57</v>
      </c>
    </row>
    <row r="12461" spans="1:8" x14ac:dyDescent="0.2">
      <c r="A12461">
        <v>3.9129376414618803E+17</v>
      </c>
      <c r="B12461" t="s">
        <v>24169</v>
      </c>
      <c r="C12461" t="e">
        <f>_xlfn.SINGLE( DanAmira _xlfn.SINGLE( NYMag a terrible statement like that shows how desperate You and Your magazine are. You should be ashamed.))</f>
        <v>#NAME?</v>
      </c>
      <c r="D12461" s="1">
        <v>41565.919872685183</v>
      </c>
      <c r="E12461">
        <v>41</v>
      </c>
      <c r="F12461">
        <v>93</v>
      </c>
      <c r="G12461" t="s">
        <v>215</v>
      </c>
    </row>
    <row r="12462" spans="1:8" x14ac:dyDescent="0.2">
      <c r="A12462">
        <v>3.9129433737333101E+17</v>
      </c>
      <c r="B12462" t="s">
        <v>24170</v>
      </c>
      <c r="C12462" t="s">
        <v>24171</v>
      </c>
      <c r="D12462" s="1">
        <v>41565.921458333331</v>
      </c>
      <c r="E12462">
        <v>61</v>
      </c>
      <c r="F12462">
        <v>79</v>
      </c>
      <c r="G12462" t="s">
        <v>215</v>
      </c>
    </row>
    <row r="12463" spans="1:8" x14ac:dyDescent="0.2">
      <c r="A12463">
        <v>3.9129737936400301E+17</v>
      </c>
      <c r="B12463" t="s">
        <v>24172</v>
      </c>
      <c r="C12463" t="s">
        <v>24173</v>
      </c>
      <c r="D12463" s="1">
        <v>41565.929849537039</v>
      </c>
      <c r="E12463">
        <v>33</v>
      </c>
      <c r="F12463">
        <v>36</v>
      </c>
      <c r="G12463" t="s">
        <v>24174</v>
      </c>
      <c r="H12463" t="s">
        <v>616</v>
      </c>
    </row>
    <row r="12464" spans="1:8" x14ac:dyDescent="0.2">
      <c r="A12464">
        <v>3.9130007291208397E+17</v>
      </c>
      <c r="B12464" t="s">
        <v>24175</v>
      </c>
      <c r="C12464" t="s">
        <v>24176</v>
      </c>
      <c r="D12464" s="1">
        <v>41565.937291666669</v>
      </c>
      <c r="E12464">
        <v>26</v>
      </c>
      <c r="F12464">
        <v>31</v>
      </c>
      <c r="G12464" t="s">
        <v>215</v>
      </c>
    </row>
    <row r="12465" spans="1:7" x14ac:dyDescent="0.2">
      <c r="A12465">
        <v>3.9132017958376602E+17</v>
      </c>
      <c r="B12465" t="s">
        <v>24177</v>
      </c>
      <c r="C12465" t="s">
        <v>24178</v>
      </c>
      <c r="D12465" s="1">
        <v>41565.992766203701</v>
      </c>
      <c r="E12465">
        <v>110</v>
      </c>
      <c r="F12465">
        <v>55</v>
      </c>
      <c r="G12465" t="s">
        <v>215</v>
      </c>
    </row>
    <row r="12466" spans="1:7" x14ac:dyDescent="0.2">
      <c r="A12466">
        <v>3.9132360295750797E+17</v>
      </c>
      <c r="B12466" t="s">
        <v>24179</v>
      </c>
      <c r="C12466" t="s">
        <v>24180</v>
      </c>
      <c r="D12466" s="1">
        <v>41566.002222222225</v>
      </c>
      <c r="E12466">
        <v>9</v>
      </c>
      <c r="F12466">
        <v>5</v>
      </c>
      <c r="G12466" t="s">
        <v>546</v>
      </c>
    </row>
    <row r="12467" spans="1:7" x14ac:dyDescent="0.2">
      <c r="A12467">
        <v>3.9132419409054099E+17</v>
      </c>
      <c r="B12467" t="s">
        <v>24181</v>
      </c>
      <c r="C12467" t="s">
        <v>24182</v>
      </c>
      <c r="D12467" s="1">
        <v>41566.003842592596</v>
      </c>
      <c r="E12467">
        <v>3</v>
      </c>
      <c r="F12467">
        <v>4</v>
      </c>
      <c r="G12467" t="s">
        <v>487</v>
      </c>
    </row>
    <row r="12468" spans="1:7" x14ac:dyDescent="0.2">
      <c r="A12468">
        <v>3.9132440436358701E+17</v>
      </c>
      <c r="B12468" t="s">
        <v>24183</v>
      </c>
      <c r="C12468" t="s">
        <v>24184</v>
      </c>
      <c r="D12468" s="1">
        <v>41566.004432870373</v>
      </c>
      <c r="E12468">
        <v>6</v>
      </c>
      <c r="F12468">
        <v>6</v>
      </c>
      <c r="G12468" t="s">
        <v>487</v>
      </c>
    </row>
    <row r="12469" spans="1:7" x14ac:dyDescent="0.2">
      <c r="A12469">
        <v>3.9132486494010502E+17</v>
      </c>
      <c r="B12469" t="s">
        <v>24185</v>
      </c>
      <c r="C12469" t="s">
        <v>24186</v>
      </c>
      <c r="D12469" s="1">
        <v>41566.005694444444</v>
      </c>
      <c r="E12469">
        <v>20</v>
      </c>
      <c r="F12469">
        <v>9</v>
      </c>
      <c r="G12469" t="s">
        <v>215</v>
      </c>
    </row>
    <row r="12470" spans="1:7" x14ac:dyDescent="0.2">
      <c r="A12470">
        <v>3.9132511073891098E+17</v>
      </c>
      <c r="B12470" t="s">
        <v>24187</v>
      </c>
      <c r="C12470" t="s">
        <v>24188</v>
      </c>
      <c r="D12470" s="1">
        <v>41566.006377314814</v>
      </c>
      <c r="E12470">
        <v>6</v>
      </c>
      <c r="F12470">
        <v>7</v>
      </c>
      <c r="G12470" t="s">
        <v>24189</v>
      </c>
    </row>
    <row r="12471" spans="1:7" x14ac:dyDescent="0.2">
      <c r="A12471">
        <v>3.9132611770739898E+17</v>
      </c>
      <c r="B12471" t="s">
        <v>24190</v>
      </c>
      <c r="C12471" t="s">
        <v>24191</v>
      </c>
      <c r="D12471" s="1">
        <v>41566.009155092594</v>
      </c>
      <c r="E12471">
        <v>6</v>
      </c>
      <c r="F12471">
        <v>5</v>
      </c>
      <c r="G12471" t="s">
        <v>487</v>
      </c>
    </row>
    <row r="12472" spans="1:7" x14ac:dyDescent="0.2">
      <c r="A12472">
        <v>3.9132702094657498E+17</v>
      </c>
      <c r="B12472" t="s">
        <v>24192</v>
      </c>
      <c r="C12472" t="s">
        <v>24193</v>
      </c>
      <c r="D12472" s="1">
        <v>41566.011643518519</v>
      </c>
      <c r="E12472">
        <v>9</v>
      </c>
      <c r="F12472">
        <v>6</v>
      </c>
      <c r="G12472" t="s">
        <v>487</v>
      </c>
    </row>
    <row r="12473" spans="1:7" x14ac:dyDescent="0.2">
      <c r="A12473">
        <v>3.9132758836039603E+17</v>
      </c>
      <c r="B12473" t="s">
        <v>24194</v>
      </c>
      <c r="C12473" t="s">
        <v>24195</v>
      </c>
      <c r="D12473" s="1">
        <v>41566.01321759259</v>
      </c>
      <c r="E12473">
        <v>3</v>
      </c>
      <c r="F12473">
        <v>7</v>
      </c>
      <c r="G12473" t="s">
        <v>487</v>
      </c>
    </row>
    <row r="12474" spans="1:7" x14ac:dyDescent="0.2">
      <c r="A12474">
        <v>3.91327749723656E+17</v>
      </c>
      <c r="B12474" t="s">
        <v>24196</v>
      </c>
      <c r="C12474" t="s">
        <v>24197</v>
      </c>
      <c r="D12474" s="1">
        <v>41566.013657407406</v>
      </c>
      <c r="E12474">
        <v>7</v>
      </c>
      <c r="F12474">
        <v>6</v>
      </c>
      <c r="G12474" t="s">
        <v>487</v>
      </c>
    </row>
    <row r="12475" spans="1:7" x14ac:dyDescent="0.2">
      <c r="A12475">
        <v>3.9132791767616698E+17</v>
      </c>
      <c r="B12475" t="s">
        <v>24198</v>
      </c>
      <c r="C12475" t="s">
        <v>24199</v>
      </c>
      <c r="D12475" s="1">
        <v>41566.014120370368</v>
      </c>
      <c r="E12475">
        <v>19</v>
      </c>
      <c r="F12475">
        <v>11</v>
      </c>
      <c r="G12475" t="s">
        <v>576</v>
      </c>
    </row>
    <row r="12476" spans="1:7" x14ac:dyDescent="0.2">
      <c r="A12476">
        <v>3.91330884965896E+17</v>
      </c>
      <c r="B12476" t="s">
        <v>24200</v>
      </c>
      <c r="C12476" t="s">
        <v>24201</v>
      </c>
      <c r="D12476" s="1">
        <v>41566.022314814814</v>
      </c>
      <c r="E12476">
        <v>7</v>
      </c>
      <c r="F12476">
        <v>5</v>
      </c>
      <c r="G12476" t="s">
        <v>89</v>
      </c>
    </row>
    <row r="12477" spans="1:7" x14ac:dyDescent="0.2">
      <c r="A12477">
        <v>3.9133136320884301E+17</v>
      </c>
      <c r="B12477" t="s">
        <v>24202</v>
      </c>
      <c r="C12477" t="s">
        <v>24203</v>
      </c>
      <c r="D12477" s="1">
        <v>41566.023634259262</v>
      </c>
      <c r="E12477">
        <v>20</v>
      </c>
      <c r="F12477">
        <v>13</v>
      </c>
      <c r="G12477" t="s">
        <v>487</v>
      </c>
    </row>
    <row r="12478" spans="1:7" x14ac:dyDescent="0.2">
      <c r="A12478">
        <v>3.9133153538500602E+17</v>
      </c>
      <c r="B12478" t="s">
        <v>24204</v>
      </c>
      <c r="C12478" t="s">
        <v>24205</v>
      </c>
      <c r="D12478" s="1">
        <v>41566.024108796293</v>
      </c>
      <c r="E12478">
        <v>4</v>
      </c>
      <c r="F12478">
        <v>5</v>
      </c>
      <c r="G12478" t="s">
        <v>487</v>
      </c>
    </row>
    <row r="12479" spans="1:7" x14ac:dyDescent="0.2">
      <c r="A12479">
        <v>3.9133174007123501E+17</v>
      </c>
      <c r="B12479" t="s">
        <v>24206</v>
      </c>
      <c r="C12479" t="s">
        <v>24207</v>
      </c>
      <c r="D12479" s="1">
        <v>41566.024675925924</v>
      </c>
      <c r="E12479">
        <v>12</v>
      </c>
      <c r="F12479">
        <v>7</v>
      </c>
      <c r="G12479" t="s">
        <v>487</v>
      </c>
    </row>
    <row r="12480" spans="1:7" x14ac:dyDescent="0.2">
      <c r="A12480">
        <v>3.9133197303546202E+17</v>
      </c>
      <c r="B12480" t="s">
        <v>24208</v>
      </c>
      <c r="C12480" t="s">
        <v>24209</v>
      </c>
      <c r="D12480" s="1">
        <v>41566.025312500002</v>
      </c>
      <c r="E12480">
        <v>23</v>
      </c>
      <c r="F12480">
        <v>43</v>
      </c>
      <c r="G12480" t="s">
        <v>89</v>
      </c>
    </row>
    <row r="12481" spans="1:8" x14ac:dyDescent="0.2">
      <c r="A12481">
        <v>3.9133224743104902E+17</v>
      </c>
      <c r="B12481" t="s">
        <v>24210</v>
      </c>
      <c r="C12481" t="s">
        <v>24211</v>
      </c>
      <c r="D12481" s="1">
        <v>41566.026076388887</v>
      </c>
      <c r="E12481">
        <v>11</v>
      </c>
      <c r="F12481">
        <v>11</v>
      </c>
      <c r="G12481" t="s">
        <v>215</v>
      </c>
      <c r="H12481" t="s">
        <v>390</v>
      </c>
    </row>
    <row r="12482" spans="1:8" x14ac:dyDescent="0.2">
      <c r="A12482">
        <v>3.9133235633193702E+17</v>
      </c>
      <c r="B12482" t="s">
        <v>24212</v>
      </c>
      <c r="C12482" t="s">
        <v>24213</v>
      </c>
      <c r="D12482" s="1">
        <v>41566.026377314818</v>
      </c>
      <c r="E12482">
        <v>13</v>
      </c>
      <c r="F12482">
        <v>5</v>
      </c>
      <c r="G12482" t="s">
        <v>487</v>
      </c>
    </row>
    <row r="12483" spans="1:8" x14ac:dyDescent="0.2">
      <c r="A12483">
        <v>3.9133280014383501E+17</v>
      </c>
      <c r="B12483" t="s">
        <v>24214</v>
      </c>
      <c r="C12483" t="s">
        <v>24215</v>
      </c>
      <c r="D12483" s="1">
        <v>41566.027592592596</v>
      </c>
      <c r="E12483">
        <v>7</v>
      </c>
      <c r="F12483">
        <v>6</v>
      </c>
      <c r="G12483" t="s">
        <v>487</v>
      </c>
    </row>
    <row r="12484" spans="1:8" x14ac:dyDescent="0.2">
      <c r="A12484">
        <v>3.9133330406428998E+17</v>
      </c>
      <c r="B12484" t="s">
        <v>24216</v>
      </c>
      <c r="C12484" t="s">
        <v>24217</v>
      </c>
      <c r="D12484" s="1">
        <v>41566.028981481482</v>
      </c>
      <c r="E12484">
        <v>22</v>
      </c>
      <c r="F12484">
        <v>10</v>
      </c>
      <c r="G12484" t="s">
        <v>487</v>
      </c>
    </row>
    <row r="12485" spans="1:8" x14ac:dyDescent="0.2">
      <c r="A12485">
        <v>3.9133444791389299E+17</v>
      </c>
      <c r="B12485" t="s">
        <v>24218</v>
      </c>
      <c r="C12485" t="s">
        <v>24219</v>
      </c>
      <c r="D12485" s="1">
        <v>41566.032141203701</v>
      </c>
      <c r="E12485">
        <v>8</v>
      </c>
      <c r="F12485">
        <v>10</v>
      </c>
      <c r="G12485" t="s">
        <v>215</v>
      </c>
    </row>
    <row r="12486" spans="1:8" x14ac:dyDescent="0.2">
      <c r="A12486">
        <v>3.9133519343885901E+17</v>
      </c>
      <c r="B12486" t="s">
        <v>24220</v>
      </c>
      <c r="C12486" t="s">
        <v>24221</v>
      </c>
      <c r="D12486" s="1">
        <v>41566.034201388888</v>
      </c>
      <c r="E12486">
        <v>4</v>
      </c>
      <c r="F12486">
        <v>4</v>
      </c>
      <c r="G12486" t="s">
        <v>487</v>
      </c>
    </row>
    <row r="12487" spans="1:8" x14ac:dyDescent="0.2">
      <c r="A12487">
        <v>3.9133603390607302E+17</v>
      </c>
      <c r="B12487" t="s">
        <v>24222</v>
      </c>
      <c r="C12487" t="s">
        <v>24223</v>
      </c>
      <c r="D12487" s="1">
        <v>41566.036516203705</v>
      </c>
      <c r="E12487">
        <v>41</v>
      </c>
      <c r="F12487">
        <v>47</v>
      </c>
      <c r="G12487" t="s">
        <v>215</v>
      </c>
    </row>
    <row r="12488" spans="1:8" x14ac:dyDescent="0.2">
      <c r="A12488">
        <v>3.9133651743804602E+17</v>
      </c>
      <c r="B12488" t="s">
        <v>24224</v>
      </c>
      <c r="C12488" t="s">
        <v>24225</v>
      </c>
      <c r="D12488" s="1">
        <v>41566.037858796299</v>
      </c>
      <c r="E12488">
        <v>14</v>
      </c>
      <c r="F12488">
        <v>10</v>
      </c>
      <c r="G12488" t="s">
        <v>487</v>
      </c>
    </row>
    <row r="12489" spans="1:8" x14ac:dyDescent="0.2">
      <c r="A12489">
        <v>3.9133869416436499E+17</v>
      </c>
      <c r="B12489" t="s">
        <v>24226</v>
      </c>
      <c r="C12489" t="s">
        <v>24227</v>
      </c>
      <c r="D12489" s="1">
        <v>41566.043865740743</v>
      </c>
      <c r="E12489">
        <v>25</v>
      </c>
      <c r="F12489">
        <v>17</v>
      </c>
      <c r="G12489" t="s">
        <v>24228</v>
      </c>
    </row>
    <row r="12490" spans="1:8" x14ac:dyDescent="0.2">
      <c r="A12490">
        <v>3.9137903300053402E+17</v>
      </c>
      <c r="B12490" t="s">
        <v>24229</v>
      </c>
      <c r="C12490" t="s">
        <v>24230</v>
      </c>
      <c r="D12490" s="1">
        <v>41566.155173611114</v>
      </c>
      <c r="E12490">
        <v>148</v>
      </c>
      <c r="F12490">
        <v>62</v>
      </c>
    </row>
    <row r="12491" spans="1:8" x14ac:dyDescent="0.2">
      <c r="A12491">
        <v>3.91388385153392E+17</v>
      </c>
      <c r="B12491" t="s">
        <v>24231</v>
      </c>
      <c r="C12491" t="s">
        <v>24232</v>
      </c>
      <c r="D12491" s="1">
        <v>41566.180983796294</v>
      </c>
      <c r="E12491">
        <v>223</v>
      </c>
      <c r="F12491">
        <v>143</v>
      </c>
    </row>
    <row r="12492" spans="1:8" x14ac:dyDescent="0.2">
      <c r="A12492">
        <v>3.9139024500005197E+17</v>
      </c>
      <c r="B12492" t="s">
        <v>24233</v>
      </c>
      <c r="C12492" t="s">
        <v>24234</v>
      </c>
      <c r="D12492" s="1">
        <v>41566.186111111114</v>
      </c>
      <c r="E12492">
        <v>9</v>
      </c>
      <c r="F12492">
        <v>5</v>
      </c>
      <c r="G12492" t="s">
        <v>487</v>
      </c>
    </row>
    <row r="12493" spans="1:8" x14ac:dyDescent="0.2">
      <c r="A12493">
        <v>3.9139051801569997E+17</v>
      </c>
      <c r="B12493" t="s">
        <v>24235</v>
      </c>
      <c r="C12493" t="s">
        <v>24236</v>
      </c>
      <c r="D12493" s="1">
        <v>41566.186863425923</v>
      </c>
      <c r="E12493">
        <v>36</v>
      </c>
      <c r="F12493">
        <v>21</v>
      </c>
      <c r="G12493" t="s">
        <v>215</v>
      </c>
    </row>
    <row r="12494" spans="1:8" x14ac:dyDescent="0.2">
      <c r="A12494">
        <v>3.9139639729745498E+17</v>
      </c>
      <c r="B12494" t="s">
        <v>24237</v>
      </c>
      <c r="C12494" t="s">
        <v>24238</v>
      </c>
      <c r="D12494" s="1">
        <v>41566.203090277777</v>
      </c>
      <c r="E12494">
        <v>11</v>
      </c>
      <c r="F12494">
        <v>6</v>
      </c>
      <c r="G12494" t="s">
        <v>546</v>
      </c>
    </row>
    <row r="12495" spans="1:8" x14ac:dyDescent="0.2">
      <c r="A12495">
        <v>3.9167121166068499E+17</v>
      </c>
      <c r="B12495" t="s">
        <v>24239</v>
      </c>
      <c r="C12495" t="s">
        <v>24240</v>
      </c>
      <c r="D12495" s="1">
        <v>41566.961435185185</v>
      </c>
      <c r="E12495">
        <v>10</v>
      </c>
      <c r="F12495">
        <v>5</v>
      </c>
      <c r="G12495" t="s">
        <v>23463</v>
      </c>
    </row>
    <row r="12496" spans="1:8" x14ac:dyDescent="0.2">
      <c r="A12496">
        <v>3.9167342085092102E+17</v>
      </c>
      <c r="B12496" t="s">
        <v>24241</v>
      </c>
      <c r="C12496" t="s">
        <v>24242</v>
      </c>
      <c r="D12496" s="1">
        <v>41566.967534722222</v>
      </c>
      <c r="E12496">
        <v>2</v>
      </c>
      <c r="F12496">
        <v>4</v>
      </c>
      <c r="G12496" t="s">
        <v>89</v>
      </c>
    </row>
    <row r="12497" spans="1:7" x14ac:dyDescent="0.2">
      <c r="A12497">
        <v>3.9167607259058899E+17</v>
      </c>
      <c r="B12497" t="s">
        <v>24243</v>
      </c>
      <c r="C12497" t="e">
        <f xml:space="preserve"> NYMag can You imagine a top editor at new York magazine calling for my death-If They were responsible, He would be [13]!Totally biased.</f>
        <v>#NAME?</v>
      </c>
      <c r="D12497" s="1">
        <v>41566.974849537037</v>
      </c>
      <c r="E12497">
        <v>6</v>
      </c>
      <c r="F12497">
        <v>4</v>
      </c>
      <c r="G12497" t="s">
        <v>89</v>
      </c>
    </row>
    <row r="12498" spans="1:7" x14ac:dyDescent="0.2">
      <c r="A12498">
        <v>3.9167858343936E+17</v>
      </c>
      <c r="B12498" t="s">
        <v>24244</v>
      </c>
      <c r="C12498" t="s">
        <v>24245</v>
      </c>
      <c r="D12498" s="1">
        <v>41566.981770833336</v>
      </c>
      <c r="E12498">
        <v>3</v>
      </c>
      <c r="F12498">
        <v>0</v>
      </c>
      <c r="G12498" t="s">
        <v>89</v>
      </c>
    </row>
    <row r="12499" spans="1:7" x14ac:dyDescent="0.2">
      <c r="A12499">
        <v>3.9168050533239603E+17</v>
      </c>
      <c r="B12499" t="s">
        <v>24246</v>
      </c>
      <c r="C12499" t="s">
        <v>24247</v>
      </c>
      <c r="D12499" s="1">
        <v>41566.987083333333</v>
      </c>
      <c r="E12499">
        <v>742</v>
      </c>
      <c r="F12499">
        <v>368</v>
      </c>
    </row>
    <row r="12500" spans="1:7" x14ac:dyDescent="0.2">
      <c r="A12500">
        <v>3.9175310352111603E+17</v>
      </c>
      <c r="B12500" t="s">
        <v>24248</v>
      </c>
      <c r="C12500" t="s">
        <v>24249</v>
      </c>
      <c r="D12500" s="1">
        <v>41567.187407407408</v>
      </c>
      <c r="E12500">
        <v>7</v>
      </c>
      <c r="F12500">
        <v>5</v>
      </c>
      <c r="G12500" t="s">
        <v>89</v>
      </c>
    </row>
    <row r="12501" spans="1:7" x14ac:dyDescent="0.2">
      <c r="A12501">
        <v>3.9175392313004E+17</v>
      </c>
      <c r="B12501" t="s">
        <v>24250</v>
      </c>
      <c r="C12501" t="s">
        <v>24251</v>
      </c>
      <c r="D12501" s="1">
        <v>41567.189675925925</v>
      </c>
      <c r="E12501">
        <v>7</v>
      </c>
      <c r="F12501">
        <v>6</v>
      </c>
      <c r="G12501" t="s">
        <v>576</v>
      </c>
    </row>
    <row r="12502" spans="1:7" x14ac:dyDescent="0.2">
      <c r="A12502">
        <v>3.9175637988908602E+17</v>
      </c>
      <c r="B12502" t="s">
        <v>24252</v>
      </c>
      <c r="C12502" t="s">
        <v>24253</v>
      </c>
      <c r="D12502" s="1">
        <v>41567.196458333332</v>
      </c>
      <c r="E12502">
        <v>7</v>
      </c>
      <c r="F12502">
        <v>9</v>
      </c>
      <c r="G12502" t="s">
        <v>576</v>
      </c>
    </row>
    <row r="12503" spans="1:7" x14ac:dyDescent="0.2">
      <c r="A12503">
        <v>3.9175691681032102E+17</v>
      </c>
      <c r="B12503" t="s">
        <v>24254</v>
      </c>
      <c r="C12503" t="s">
        <v>24255</v>
      </c>
      <c r="D12503" s="1">
        <v>41567.197939814818</v>
      </c>
      <c r="E12503">
        <v>12</v>
      </c>
      <c r="F12503">
        <v>8</v>
      </c>
      <c r="G12503" t="s">
        <v>215</v>
      </c>
    </row>
    <row r="12504" spans="1:7" x14ac:dyDescent="0.2">
      <c r="A12504">
        <v>3.9175714123495002E+17</v>
      </c>
      <c r="B12504" t="s">
        <v>24256</v>
      </c>
      <c r="C12504" t="s">
        <v>24257</v>
      </c>
      <c r="D12504" s="1">
        <v>41567.198553240742</v>
      </c>
      <c r="E12504">
        <v>3</v>
      </c>
      <c r="F12504">
        <v>7</v>
      </c>
      <c r="G12504" t="s">
        <v>487</v>
      </c>
    </row>
    <row r="12505" spans="1:7" x14ac:dyDescent="0.2">
      <c r="A12505">
        <v>3.9175785678741498E+17</v>
      </c>
      <c r="B12505" t="s">
        <v>24258</v>
      </c>
      <c r="C12505" t="s">
        <v>24259</v>
      </c>
      <c r="D12505" s="1">
        <v>41567.200532407405</v>
      </c>
      <c r="E12505">
        <v>20</v>
      </c>
      <c r="F12505">
        <v>11</v>
      </c>
      <c r="G12505" t="s">
        <v>24260</v>
      </c>
    </row>
    <row r="12506" spans="1:7" x14ac:dyDescent="0.2">
      <c r="A12506">
        <v>3.9175814527162701E+17</v>
      </c>
      <c r="B12506" t="s">
        <v>24261</v>
      </c>
      <c r="C12506" t="s">
        <v>24262</v>
      </c>
      <c r="D12506" s="1">
        <v>41567.201331018521</v>
      </c>
      <c r="E12506">
        <v>18</v>
      </c>
      <c r="F12506">
        <v>6</v>
      </c>
      <c r="G12506" t="s">
        <v>487</v>
      </c>
    </row>
    <row r="12507" spans="1:7" x14ac:dyDescent="0.2">
      <c r="A12507">
        <v>3.9175865793721901E+17</v>
      </c>
      <c r="B12507" t="s">
        <v>24263</v>
      </c>
      <c r="C12507" t="s">
        <v>24264</v>
      </c>
      <c r="D12507" s="1">
        <v>41567.202743055554</v>
      </c>
      <c r="E12507">
        <v>10</v>
      </c>
      <c r="F12507">
        <v>12</v>
      </c>
      <c r="G12507" t="s">
        <v>215</v>
      </c>
    </row>
    <row r="12508" spans="1:7" x14ac:dyDescent="0.2">
      <c r="A12508">
        <v>3.9175913509804E+17</v>
      </c>
      <c r="B12508" t="s">
        <v>24265</v>
      </c>
      <c r="C12508" t="s">
        <v>24266</v>
      </c>
      <c r="D12508" s="1">
        <v>41567.204062500001</v>
      </c>
      <c r="E12508">
        <v>18</v>
      </c>
      <c r="F12508">
        <v>21</v>
      </c>
      <c r="G12508" t="s">
        <v>215</v>
      </c>
    </row>
    <row r="12509" spans="1:7" x14ac:dyDescent="0.2">
      <c r="A12509">
        <v>3.9175943988971098E+17</v>
      </c>
      <c r="B12509" t="s">
        <v>24267</v>
      </c>
      <c r="C12509" t="s">
        <v>24268</v>
      </c>
      <c r="D12509" s="1">
        <v>41567.204895833333</v>
      </c>
      <c r="E12509">
        <v>7</v>
      </c>
      <c r="F12509">
        <v>8</v>
      </c>
      <c r="G12509" t="s">
        <v>215</v>
      </c>
    </row>
    <row r="12510" spans="1:7" x14ac:dyDescent="0.2">
      <c r="A12510">
        <v>3.9176029698733197E+17</v>
      </c>
      <c r="B12510" t="s">
        <v>24269</v>
      </c>
      <c r="C12510" t="s">
        <v>24270</v>
      </c>
      <c r="D12510" s="1">
        <v>41567.207268518519</v>
      </c>
      <c r="E12510">
        <v>15</v>
      </c>
      <c r="F12510">
        <v>26</v>
      </c>
      <c r="G12510" t="s">
        <v>215</v>
      </c>
    </row>
    <row r="12511" spans="1:7" x14ac:dyDescent="0.2">
      <c r="A12511">
        <v>3.9177361523213498E+17</v>
      </c>
      <c r="B12511" t="s">
        <v>24271</v>
      </c>
      <c r="C12511" t="s">
        <v>24272</v>
      </c>
      <c r="D12511" s="1">
        <v>41567.244016203702</v>
      </c>
      <c r="E12511">
        <v>46</v>
      </c>
      <c r="F12511">
        <v>83</v>
      </c>
      <c r="G12511" t="s">
        <v>215</v>
      </c>
    </row>
    <row r="12512" spans="1:7" x14ac:dyDescent="0.2">
      <c r="A12512">
        <v>3.9203739832419098E+17</v>
      </c>
      <c r="B12512" t="s">
        <v>24273</v>
      </c>
      <c r="C12512" t="s">
        <v>24274</v>
      </c>
      <c r="D12512" s="1">
        <v>41567.971921296295</v>
      </c>
      <c r="E12512">
        <v>9</v>
      </c>
      <c r="F12512">
        <v>3</v>
      </c>
      <c r="G12512" t="s">
        <v>487</v>
      </c>
    </row>
    <row r="12513" spans="1:8" x14ac:dyDescent="0.2">
      <c r="A12513">
        <v>3.9203893260479603E+17</v>
      </c>
      <c r="B12513" t="s">
        <v>24275</v>
      </c>
      <c r="C12513" t="s">
        <v>24276</v>
      </c>
      <c r="D12513" s="1">
        <v>41567.976145833331</v>
      </c>
      <c r="E12513">
        <v>14</v>
      </c>
      <c r="F12513">
        <v>19</v>
      </c>
      <c r="G12513" t="s">
        <v>215</v>
      </c>
    </row>
    <row r="12514" spans="1:8" x14ac:dyDescent="0.2">
      <c r="A12514">
        <v>3.9204103458863898E+17</v>
      </c>
      <c r="B12514" t="s">
        <v>24277</v>
      </c>
      <c r="C12514" t="s">
        <v>24278</v>
      </c>
      <c r="D12514" s="1">
        <v>41567.981956018521</v>
      </c>
      <c r="E12514">
        <v>21</v>
      </c>
      <c r="F12514">
        <v>23</v>
      </c>
      <c r="G12514" t="s">
        <v>24279</v>
      </c>
    </row>
    <row r="12515" spans="1:8" x14ac:dyDescent="0.2">
      <c r="A12515">
        <v>3.9204180018752301E+17</v>
      </c>
      <c r="B12515" t="s">
        <v>24280</v>
      </c>
      <c r="C12515" t="s">
        <v>24281</v>
      </c>
      <c r="D12515" s="1">
        <v>41567.9840625</v>
      </c>
      <c r="E12515">
        <v>2</v>
      </c>
      <c r="F12515">
        <v>1</v>
      </c>
      <c r="G12515" t="s">
        <v>89</v>
      </c>
    </row>
    <row r="12516" spans="1:8" x14ac:dyDescent="0.2">
      <c r="A12516">
        <v>3.92042394222624E+17</v>
      </c>
      <c r="B12516" t="s">
        <v>24282</v>
      </c>
      <c r="C12516" t="s">
        <v>24283</v>
      </c>
      <c r="D12516" s="1">
        <v>41567.985706018517</v>
      </c>
      <c r="E12516">
        <v>4</v>
      </c>
      <c r="F12516">
        <v>1</v>
      </c>
      <c r="G12516" t="e">
        <f>Richardjnandlal</f>
        <v>#NAME?</v>
      </c>
    </row>
    <row r="12517" spans="1:8" x14ac:dyDescent="0.2">
      <c r="A12517">
        <v>3.9205893596200499E+17</v>
      </c>
      <c r="B12517" t="s">
        <v>24284</v>
      </c>
      <c r="C12517" t="s">
        <v>24285</v>
      </c>
      <c r="D12517" s="1">
        <v>41568.031354166669</v>
      </c>
      <c r="E12517">
        <v>219</v>
      </c>
      <c r="F12517">
        <v>156</v>
      </c>
    </row>
    <row r="12518" spans="1:8" x14ac:dyDescent="0.2">
      <c r="A12518">
        <v>3.9205924996018899E+17</v>
      </c>
      <c r="B12518" t="s">
        <v>24286</v>
      </c>
      <c r="C12518" t="s">
        <v>24287</v>
      </c>
      <c r="D12518" s="1">
        <v>41568.032210648147</v>
      </c>
      <c r="E12518">
        <v>15</v>
      </c>
      <c r="F12518">
        <v>14</v>
      </c>
      <c r="G12518" t="s">
        <v>215</v>
      </c>
      <c r="H12518" t="s">
        <v>14519</v>
      </c>
    </row>
    <row r="12519" spans="1:8" x14ac:dyDescent="0.2">
      <c r="A12519">
        <v>3.9206084134621498E+17</v>
      </c>
      <c r="B12519" t="s">
        <v>24288</v>
      </c>
      <c r="C12519" t="s">
        <v>24289</v>
      </c>
      <c r="D12519" s="1">
        <v>41568.036608796298</v>
      </c>
      <c r="E12519">
        <v>144</v>
      </c>
      <c r="F12519">
        <v>109</v>
      </c>
    </row>
    <row r="12520" spans="1:8" x14ac:dyDescent="0.2">
      <c r="A12520">
        <v>3.9206186526810099E+17</v>
      </c>
      <c r="B12520" t="s">
        <v>24290</v>
      </c>
      <c r="C12520" t="s">
        <v>24291</v>
      </c>
      <c r="D12520" s="1">
        <v>41568.03943287037</v>
      </c>
      <c r="E12520">
        <v>21</v>
      </c>
      <c r="F12520">
        <v>16</v>
      </c>
      <c r="G12520" t="s">
        <v>215</v>
      </c>
    </row>
    <row r="12521" spans="1:8" x14ac:dyDescent="0.2">
      <c r="A12521">
        <v>3.9206223627524902E+17</v>
      </c>
      <c r="B12521" t="s">
        <v>24292</v>
      </c>
      <c r="C12521" t="s">
        <v>24293</v>
      </c>
      <c r="D12521" s="1">
        <v>41568.040451388886</v>
      </c>
      <c r="E12521">
        <v>56</v>
      </c>
      <c r="F12521">
        <v>28</v>
      </c>
      <c r="G12521" t="s">
        <v>576</v>
      </c>
    </row>
    <row r="12522" spans="1:8" x14ac:dyDescent="0.2">
      <c r="A12522">
        <v>3.9207085175317197E+17</v>
      </c>
      <c r="B12522" t="s">
        <v>24294</v>
      </c>
      <c r="C12522" t="s">
        <v>24295</v>
      </c>
      <c r="D12522" s="1">
        <v>41568.064236111109</v>
      </c>
      <c r="E12522">
        <v>20</v>
      </c>
      <c r="F12522">
        <v>13</v>
      </c>
      <c r="G12522" t="s">
        <v>215</v>
      </c>
      <c r="H12522" t="s">
        <v>14519</v>
      </c>
    </row>
    <row r="12523" spans="1:8" x14ac:dyDescent="0.2">
      <c r="A12523">
        <v>3.9207263023034298E+17</v>
      </c>
      <c r="B12523" t="s">
        <v>24296</v>
      </c>
      <c r="C12523" t="s">
        <v>24297</v>
      </c>
      <c r="D12523" s="1">
        <v>41568.069143518522</v>
      </c>
      <c r="E12523">
        <v>56</v>
      </c>
      <c r="F12523">
        <v>33</v>
      </c>
      <c r="G12523" t="s">
        <v>89</v>
      </c>
    </row>
    <row r="12524" spans="1:8" x14ac:dyDescent="0.2">
      <c r="A12524">
        <v>3.9224364494802502E+17</v>
      </c>
      <c r="B12524" t="s">
        <v>24298</v>
      </c>
      <c r="C12524" t="s">
        <v>24299</v>
      </c>
      <c r="D12524" s="1">
        <v>41568.54105324074</v>
      </c>
      <c r="E12524">
        <v>20</v>
      </c>
      <c r="F12524">
        <v>49</v>
      </c>
    </row>
    <row r="12525" spans="1:8" x14ac:dyDescent="0.2">
      <c r="A12525">
        <v>3.9232220834260902E+17</v>
      </c>
      <c r="B12525" t="s">
        <v>24300</v>
      </c>
      <c r="C12525" t="e">
        <f>_xlfn.SINGLE(Beliefheals Thank You), good luck.</f>
        <v>#NAME?</v>
      </c>
      <c r="D12525" s="1">
        <v>41568.757847222223</v>
      </c>
      <c r="E12525">
        <v>0</v>
      </c>
      <c r="F12525">
        <v>1</v>
      </c>
      <c r="G12525" t="e">
        <f>Beliefheals</f>
        <v>#NAME?</v>
      </c>
    </row>
    <row r="12526" spans="1:8" x14ac:dyDescent="0.2">
      <c r="A12526">
        <v>3.92322438203064E+17</v>
      </c>
      <c r="B12526" t="s">
        <v>24301</v>
      </c>
      <c r="C12526" t="e">
        <f xml:space="preserve"> UKN96 They get fired.</f>
        <v>#NAME?</v>
      </c>
      <c r="D12526" s="1">
        <v>41568.758472222224</v>
      </c>
      <c r="E12526">
        <v>0</v>
      </c>
      <c r="F12526">
        <v>2</v>
      </c>
      <c r="G12526" t="s">
        <v>89</v>
      </c>
    </row>
    <row r="12527" spans="1:8" x14ac:dyDescent="0.2">
      <c r="A12527">
        <v>3.9232692423348198E+17</v>
      </c>
      <c r="B12527" t="s">
        <v>24302</v>
      </c>
      <c r="C12527" t="s">
        <v>24303</v>
      </c>
      <c r="D12527" s="1">
        <v>41568.770856481482</v>
      </c>
      <c r="E12527">
        <v>28</v>
      </c>
      <c r="F12527">
        <v>32</v>
      </c>
    </row>
    <row r="12528" spans="1:8" x14ac:dyDescent="0.2">
      <c r="A12528">
        <v>3.92326956328296E+17</v>
      </c>
      <c r="B12528" t="s">
        <v>24304</v>
      </c>
      <c r="C12528" t="s">
        <v>24305</v>
      </c>
      <c r="D12528" s="1">
        <v>41568.770949074074</v>
      </c>
      <c r="E12528">
        <v>12</v>
      </c>
      <c r="F12528">
        <v>10</v>
      </c>
      <c r="G12528" t="s">
        <v>89</v>
      </c>
    </row>
    <row r="12529" spans="1:7" x14ac:dyDescent="0.2">
      <c r="A12529">
        <v>3.92327604310536E+17</v>
      </c>
      <c r="B12529" t="s">
        <v>24306</v>
      </c>
      <c r="C12529" t="e">
        <f>_xlfn.SINGLE( willdavenport1 great), Thanks.</f>
        <v>#NAME?</v>
      </c>
      <c r="D12529" s="1">
        <v>41568.772731481484</v>
      </c>
      <c r="E12529">
        <v>5</v>
      </c>
      <c r="F12529">
        <v>4</v>
      </c>
      <c r="G12529" t="s">
        <v>89</v>
      </c>
    </row>
    <row r="12530" spans="1:7" x14ac:dyDescent="0.2">
      <c r="A12530">
        <v>3.9232986889912301E+17</v>
      </c>
      <c r="B12530" t="s">
        <v>24307</v>
      </c>
      <c r="C12530" t="s">
        <v>24308</v>
      </c>
      <c r="D12530" s="1">
        <v>41568.778981481482</v>
      </c>
      <c r="E12530">
        <v>23</v>
      </c>
      <c r="F12530">
        <v>20</v>
      </c>
      <c r="G12530" t="s">
        <v>215</v>
      </c>
    </row>
    <row r="12531" spans="1:7" x14ac:dyDescent="0.2">
      <c r="A12531">
        <v>3.9233681255261702E+17</v>
      </c>
      <c r="B12531" t="s">
        <v>24309</v>
      </c>
      <c r="C12531" t="e">
        <f>_xlfn.SINGLE( MacFaddenRyan _xlfn.SINGLE( SongMemories Hi Ryan.))</f>
        <v>#NAME?</v>
      </c>
      <c r="D12531" s="1">
        <v>41568.798148148147</v>
      </c>
      <c r="E12531">
        <v>16</v>
      </c>
      <c r="F12531">
        <v>16</v>
      </c>
      <c r="G12531" t="s">
        <v>215</v>
      </c>
    </row>
    <row r="12532" spans="1:7" x14ac:dyDescent="0.2">
      <c r="A12532">
        <v>3.9233715647296301E+17</v>
      </c>
      <c r="B12532" t="s">
        <v>24310</v>
      </c>
      <c r="C12532" t="e">
        <f>_xlfn.SINGLE( RajvirBoparai Thanks), good luck.</f>
        <v>#NAME?</v>
      </c>
      <c r="D12532" s="1">
        <v>41568.799097222225</v>
      </c>
      <c r="E12532">
        <v>2</v>
      </c>
      <c r="F12532">
        <v>0</v>
      </c>
      <c r="G12532" t="s">
        <v>89</v>
      </c>
    </row>
    <row r="12533" spans="1:7" x14ac:dyDescent="0.2">
      <c r="A12533">
        <v>3.9233754466839302E+17</v>
      </c>
      <c r="B12533" t="s">
        <v>24311</v>
      </c>
      <c r="C12533" t="e">
        <f xml:space="preserve"> bgholms Thanks.</f>
        <v>#NAME?</v>
      </c>
      <c r="D12533" s="1">
        <v>41568.800162037034</v>
      </c>
      <c r="E12533">
        <v>1</v>
      </c>
      <c r="F12533">
        <v>1</v>
      </c>
      <c r="G12533" t="s">
        <v>89</v>
      </c>
    </row>
    <row r="12534" spans="1:7" x14ac:dyDescent="0.2">
      <c r="A12534">
        <v>3.9234678951420301E+17</v>
      </c>
      <c r="B12534" t="s">
        <v>24312</v>
      </c>
      <c r="C12534" t="s">
        <v>24313</v>
      </c>
      <c r="D12534" s="1">
        <v>41568.825671296298</v>
      </c>
      <c r="E12534">
        <v>22</v>
      </c>
      <c r="F12534">
        <v>7</v>
      </c>
      <c r="G12534" t="s">
        <v>89</v>
      </c>
    </row>
    <row r="12535" spans="1:7" x14ac:dyDescent="0.2">
      <c r="A12535">
        <v>3.92351251062472E+17</v>
      </c>
      <c r="B12535" t="s">
        <v>24314</v>
      </c>
      <c r="C12535" t="s">
        <v>24315</v>
      </c>
      <c r="D12535" s="1">
        <v>41568.83798611111</v>
      </c>
      <c r="E12535">
        <v>15</v>
      </c>
      <c r="F12535">
        <v>6</v>
      </c>
      <c r="G12535" t="s">
        <v>576</v>
      </c>
    </row>
    <row r="12536" spans="1:7" x14ac:dyDescent="0.2">
      <c r="A12536">
        <v>3.9235629894927098E+17</v>
      </c>
      <c r="B12536" t="s">
        <v>24316</v>
      </c>
      <c r="C12536" t="s">
        <v>24317</v>
      </c>
      <c r="D12536" s="1">
        <v>41568.851909722223</v>
      </c>
      <c r="E12536">
        <v>114</v>
      </c>
      <c r="F12536">
        <v>63</v>
      </c>
    </row>
    <row r="12537" spans="1:7" x14ac:dyDescent="0.2">
      <c r="A12537">
        <v>3.9236528767830003E+17</v>
      </c>
      <c r="B12537" t="s">
        <v>24318</v>
      </c>
      <c r="C12537" t="s">
        <v>24319</v>
      </c>
      <c r="D12537" s="1">
        <v>41568.87672453704</v>
      </c>
      <c r="E12537">
        <v>17</v>
      </c>
      <c r="F12537">
        <v>17</v>
      </c>
      <c r="G12537" t="s">
        <v>89</v>
      </c>
    </row>
    <row r="12538" spans="1:7" x14ac:dyDescent="0.2">
      <c r="A12538">
        <v>3.9237498252678701E+17</v>
      </c>
      <c r="B12538" t="s">
        <v>24320</v>
      </c>
      <c r="C12538" t="s">
        <v>24321</v>
      </c>
      <c r="D12538" s="1">
        <v>41568.90347222222</v>
      </c>
      <c r="E12538">
        <v>31</v>
      </c>
      <c r="F12538">
        <v>25</v>
      </c>
      <c r="G12538" t="s">
        <v>89</v>
      </c>
    </row>
    <row r="12539" spans="1:7" x14ac:dyDescent="0.2">
      <c r="A12539">
        <v>3.9238268586101498E+17</v>
      </c>
      <c r="B12539" t="s">
        <v>24322</v>
      </c>
      <c r="C12539" t="s">
        <v>24323</v>
      </c>
      <c r="D12539" s="1">
        <v>41568.924733796295</v>
      </c>
      <c r="E12539">
        <v>65</v>
      </c>
      <c r="F12539">
        <v>22</v>
      </c>
      <c r="G12539" t="s">
        <v>576</v>
      </c>
    </row>
    <row r="12540" spans="1:7" x14ac:dyDescent="0.2">
      <c r="A12540">
        <v>3.9238289347066202E+17</v>
      </c>
      <c r="B12540" t="s">
        <v>24324</v>
      </c>
      <c r="C12540" t="s">
        <v>24325</v>
      </c>
      <c r="D12540" s="1">
        <v>41568.925300925926</v>
      </c>
      <c r="E12540">
        <v>841</v>
      </c>
      <c r="F12540">
        <v>459</v>
      </c>
      <c r="G12540" t="s">
        <v>89</v>
      </c>
    </row>
    <row r="12541" spans="1:7" x14ac:dyDescent="0.2">
      <c r="A12541">
        <v>3.9239495429246899E+17</v>
      </c>
      <c r="B12541" t="s">
        <v>24326</v>
      </c>
      <c r="C12541" t="s">
        <v>24327</v>
      </c>
      <c r="D12541" s="1">
        <v>41568.958587962959</v>
      </c>
      <c r="E12541">
        <v>126</v>
      </c>
      <c r="F12541">
        <v>62</v>
      </c>
      <c r="G12541" t="s">
        <v>89</v>
      </c>
    </row>
    <row r="12542" spans="1:7" x14ac:dyDescent="0.2">
      <c r="A12542">
        <v>3.9244161925093702E+17</v>
      </c>
      <c r="B12542" t="s">
        <v>24328</v>
      </c>
      <c r="C12542" t="s">
        <v>24329</v>
      </c>
      <c r="D12542" s="1">
        <v>41569.08734953704</v>
      </c>
      <c r="E12542">
        <v>9</v>
      </c>
      <c r="F12542">
        <v>10</v>
      </c>
      <c r="G12542" t="s">
        <v>89</v>
      </c>
    </row>
    <row r="12543" spans="1:7" x14ac:dyDescent="0.2">
      <c r="A12543">
        <v>3.9266308543075098E+17</v>
      </c>
      <c r="B12543" t="s">
        <v>24330</v>
      </c>
      <c r="C12543" t="s">
        <v>24331</v>
      </c>
      <c r="D12543" s="1">
        <v>41569.698483796295</v>
      </c>
      <c r="E12543">
        <v>2</v>
      </c>
      <c r="F12543">
        <v>0</v>
      </c>
      <c r="G12543" t="s">
        <v>89</v>
      </c>
    </row>
    <row r="12544" spans="1:7" x14ac:dyDescent="0.2">
      <c r="A12544">
        <v>3.9272928436145299E+17</v>
      </c>
      <c r="B12544" t="s">
        <v>24332</v>
      </c>
      <c r="C12544" t="s">
        <v>24333</v>
      </c>
      <c r="D12544" s="1">
        <v>41569.881157407406</v>
      </c>
      <c r="E12544">
        <v>7</v>
      </c>
      <c r="F12544">
        <v>5</v>
      </c>
      <c r="G12544" t="s">
        <v>215</v>
      </c>
    </row>
    <row r="12545" spans="1:7" x14ac:dyDescent="0.2">
      <c r="A12545">
        <v>3.9274084484895898E+17</v>
      </c>
      <c r="B12545" t="s">
        <v>24334</v>
      </c>
      <c r="C12545" t="s">
        <v>24335</v>
      </c>
      <c r="D12545" s="1">
        <v>41569.913055555553</v>
      </c>
      <c r="E12545">
        <v>22</v>
      </c>
      <c r="F12545">
        <v>30</v>
      </c>
      <c r="G12545" t="s">
        <v>89</v>
      </c>
    </row>
    <row r="12546" spans="1:7" x14ac:dyDescent="0.2">
      <c r="A12546">
        <v>3.9274156121511898E+17</v>
      </c>
      <c r="B12546" t="s">
        <v>24336</v>
      </c>
      <c r="C12546" t="s">
        <v>24337</v>
      </c>
      <c r="D12546" s="1">
        <v>41569.915034722224</v>
      </c>
      <c r="E12546">
        <v>780</v>
      </c>
      <c r="F12546">
        <v>879</v>
      </c>
    </row>
    <row r="12547" spans="1:7" x14ac:dyDescent="0.2">
      <c r="A12547">
        <v>3.9274522238951002E+17</v>
      </c>
      <c r="B12547" t="s">
        <v>24338</v>
      </c>
      <c r="C12547" t="s">
        <v>24339</v>
      </c>
      <c r="D12547" s="1">
        <v>41569.925138888888</v>
      </c>
      <c r="E12547">
        <v>917</v>
      </c>
      <c r="F12547">
        <v>577</v>
      </c>
    </row>
    <row r="12548" spans="1:7" x14ac:dyDescent="0.2">
      <c r="A12548">
        <v>3.9274820804189299E+17</v>
      </c>
      <c r="B12548" t="s">
        <v>24340</v>
      </c>
      <c r="C12548" t="s">
        <v>24341</v>
      </c>
      <c r="D12548" s="1">
        <v>41569.933379629627</v>
      </c>
      <c r="E12548">
        <v>19</v>
      </c>
      <c r="F12548">
        <v>24</v>
      </c>
      <c r="G12548" t="e">
        <f>TrumpSoHo</f>
        <v>#NAME?</v>
      </c>
    </row>
    <row r="12549" spans="1:7" x14ac:dyDescent="0.2">
      <c r="A12549">
        <v>3.9274917208590298E+17</v>
      </c>
      <c r="B12549" t="s">
        <v>24342</v>
      </c>
      <c r="C12549" t="s">
        <v>24343</v>
      </c>
      <c r="D12549" s="1">
        <v>41569.936041666668</v>
      </c>
      <c r="E12549">
        <v>318</v>
      </c>
      <c r="F12549">
        <v>195</v>
      </c>
    </row>
    <row r="12550" spans="1:7" x14ac:dyDescent="0.2">
      <c r="A12550">
        <v>3.9280806864564998E+17</v>
      </c>
      <c r="B12550" t="s">
        <v>24344</v>
      </c>
      <c r="C12550" t="s">
        <v>24345</v>
      </c>
      <c r="D12550" s="1">
        <v>41570.098564814813</v>
      </c>
      <c r="E12550">
        <v>754</v>
      </c>
      <c r="F12550">
        <v>550</v>
      </c>
    </row>
    <row r="12551" spans="1:7" x14ac:dyDescent="0.2">
      <c r="A12551">
        <v>3.9296243165773402E+17</v>
      </c>
      <c r="B12551" t="s">
        <v>24346</v>
      </c>
      <c r="C12551" t="s">
        <v>24347</v>
      </c>
      <c r="D12551" s="1">
        <v>41570.524525462963</v>
      </c>
      <c r="E12551">
        <v>29</v>
      </c>
      <c r="F12551">
        <v>60</v>
      </c>
      <c r="G12551" t="s">
        <v>89</v>
      </c>
    </row>
    <row r="12552" spans="1:7" x14ac:dyDescent="0.2">
      <c r="A12552">
        <v>3.9298758263806298E+17</v>
      </c>
      <c r="B12552" t="s">
        <v>24348</v>
      </c>
      <c r="C12552" t="s">
        <v>24349</v>
      </c>
      <c r="D12552" s="1">
        <v>41570.593923611108</v>
      </c>
      <c r="E12552">
        <v>296</v>
      </c>
      <c r="F12552">
        <v>164</v>
      </c>
    </row>
    <row r="12553" spans="1:7" x14ac:dyDescent="0.2">
      <c r="A12553">
        <v>3.92990408843984E+17</v>
      </c>
      <c r="B12553" t="s">
        <v>24350</v>
      </c>
      <c r="C12553" t="s">
        <v>24351</v>
      </c>
      <c r="D12553" s="1">
        <v>41570.601724537039</v>
      </c>
      <c r="E12553">
        <v>204</v>
      </c>
      <c r="F12553">
        <v>134</v>
      </c>
    </row>
    <row r="12554" spans="1:7" x14ac:dyDescent="0.2">
      <c r="A12554">
        <v>3.9304114405495098E+17</v>
      </c>
      <c r="B12554" t="s">
        <v>24352</v>
      </c>
      <c r="C12554" t="s">
        <v>24353</v>
      </c>
      <c r="D12554" s="1">
        <v>41570.741724537038</v>
      </c>
      <c r="E12554">
        <v>28</v>
      </c>
      <c r="F12554">
        <v>27</v>
      </c>
      <c r="G12554" t="s">
        <v>89</v>
      </c>
    </row>
    <row r="12555" spans="1:7" x14ac:dyDescent="0.2">
      <c r="A12555">
        <v>3.9304685847117798E+17</v>
      </c>
      <c r="B12555" t="s">
        <v>24354</v>
      </c>
      <c r="C12555" t="s">
        <v>24355</v>
      </c>
      <c r="D12555" s="1">
        <v>41570.7575</v>
      </c>
      <c r="E12555">
        <v>284</v>
      </c>
      <c r="F12555">
        <v>160</v>
      </c>
    </row>
    <row r="12556" spans="1:7" x14ac:dyDescent="0.2">
      <c r="A12556">
        <v>3.9305222124538598E+17</v>
      </c>
      <c r="B12556" t="s">
        <v>24356</v>
      </c>
      <c r="C12556" t="s">
        <v>24357</v>
      </c>
      <c r="D12556" s="1">
        <v>41570.772291666668</v>
      </c>
      <c r="E12556">
        <v>32</v>
      </c>
      <c r="F12556">
        <v>47</v>
      </c>
      <c r="G12556" t="s">
        <v>89</v>
      </c>
    </row>
    <row r="12557" spans="1:7" x14ac:dyDescent="0.2">
      <c r="A12557">
        <v>3.9306458228706899E+17</v>
      </c>
      <c r="B12557" t="s">
        <v>24358</v>
      </c>
      <c r="C12557" t="s">
        <v>24359</v>
      </c>
      <c r="D12557" s="1">
        <v>41570.806400462963</v>
      </c>
      <c r="E12557">
        <v>858</v>
      </c>
      <c r="F12557">
        <v>787</v>
      </c>
    </row>
    <row r="12558" spans="1:7" x14ac:dyDescent="0.2">
      <c r="A12558">
        <v>3.9307807033407002E+17</v>
      </c>
      <c r="B12558" t="s">
        <v>24360</v>
      </c>
      <c r="C12558" t="e">
        <f xml:space="preserve"> DanAmira apology accepted.</f>
        <v>#NAME?</v>
      </c>
      <c r="D12558" s="1">
        <v>41570.843622685185</v>
      </c>
      <c r="E12558">
        <v>0</v>
      </c>
      <c r="F12558">
        <v>1</v>
      </c>
      <c r="G12558" t="s">
        <v>89</v>
      </c>
    </row>
    <row r="12559" spans="1:7" x14ac:dyDescent="0.2">
      <c r="A12559">
        <v>3.93078680739536E+17</v>
      </c>
      <c r="B12559" t="s">
        <v>24361</v>
      </c>
      <c r="C12559" t="e">
        <f xml:space="preserve"> strommer07 Yes and Thanks.</f>
        <v>#NAME?</v>
      </c>
      <c r="D12559" s="1">
        <v>41570.845312500001</v>
      </c>
      <c r="E12559">
        <v>3</v>
      </c>
      <c r="F12559">
        <v>2</v>
      </c>
      <c r="G12559" t="s">
        <v>89</v>
      </c>
    </row>
    <row r="12560" spans="1:7" x14ac:dyDescent="0.2">
      <c r="A12560">
        <v>3.9307886541053498E+17</v>
      </c>
      <c r="B12560" t="s">
        <v>24362</v>
      </c>
      <c r="C12560" t="s">
        <v>24363</v>
      </c>
      <c r="D12560" s="1">
        <v>41570.845821759256</v>
      </c>
      <c r="E12560">
        <v>3</v>
      </c>
      <c r="F12560">
        <v>1</v>
      </c>
      <c r="G12560" t="s">
        <v>89</v>
      </c>
    </row>
    <row r="12561" spans="1:8" x14ac:dyDescent="0.2">
      <c r="A12561">
        <v>3.93079624814432E+17</v>
      </c>
      <c r="B12561" t="s">
        <v>24364</v>
      </c>
      <c r="C12561" t="s">
        <v>24365</v>
      </c>
      <c r="D12561" s="1">
        <v>41570.847916666666</v>
      </c>
      <c r="E12561">
        <v>412</v>
      </c>
      <c r="F12561">
        <v>217</v>
      </c>
    </row>
    <row r="12562" spans="1:8" x14ac:dyDescent="0.2">
      <c r="A12562">
        <v>3.93080427943968E+17</v>
      </c>
      <c r="B12562" t="s">
        <v>24366</v>
      </c>
      <c r="C12562" t="s">
        <v>24367</v>
      </c>
      <c r="D12562" s="1">
        <v>41570.850127314814</v>
      </c>
      <c r="E12562">
        <v>4</v>
      </c>
      <c r="F12562">
        <v>5</v>
      </c>
      <c r="G12562" t="s">
        <v>576</v>
      </c>
    </row>
    <row r="12563" spans="1:8" x14ac:dyDescent="0.2">
      <c r="A12563">
        <v>3.9308081319918701E+17</v>
      </c>
      <c r="B12563" t="s">
        <v>24368</v>
      </c>
      <c r="C12563" t="s">
        <v>24369</v>
      </c>
      <c r="D12563" s="1">
        <v>41570.85119212963</v>
      </c>
      <c r="E12563">
        <v>4</v>
      </c>
      <c r="F12563">
        <v>2</v>
      </c>
      <c r="G12563" t="s">
        <v>576</v>
      </c>
    </row>
    <row r="12564" spans="1:8" x14ac:dyDescent="0.2">
      <c r="A12564">
        <v>3.9308114217940102E+17</v>
      </c>
      <c r="B12564" t="s">
        <v>24370</v>
      </c>
      <c r="C12564" t="s">
        <v>24371</v>
      </c>
      <c r="D12564" s="1">
        <v>41570.852106481485</v>
      </c>
      <c r="E12564">
        <v>10</v>
      </c>
      <c r="F12564">
        <v>5</v>
      </c>
      <c r="G12564" t="s">
        <v>576</v>
      </c>
      <c r="H12564" t="s">
        <v>390</v>
      </c>
    </row>
    <row r="12565" spans="1:8" x14ac:dyDescent="0.2">
      <c r="A12565">
        <v>3.9311076572227501E+17</v>
      </c>
      <c r="B12565" t="s">
        <v>24372</v>
      </c>
      <c r="C12565" t="s">
        <v>24373</v>
      </c>
      <c r="D12565" s="1">
        <v>41570.933842592596</v>
      </c>
      <c r="E12565">
        <v>193</v>
      </c>
      <c r="F12565">
        <v>103</v>
      </c>
    </row>
    <row r="12566" spans="1:8" x14ac:dyDescent="0.2">
      <c r="A12566">
        <v>3.9311757808985702E+17</v>
      </c>
      <c r="B12566" t="s">
        <v>24374</v>
      </c>
      <c r="C12566" t="e">
        <f>_xlfn.SINGLE( OriginalArts1 _xlfn.SINGLE( TrumpTowerNY Thanks.))</f>
        <v>#NAME?</v>
      </c>
      <c r="D12566" s="1">
        <v>41570.952650462961</v>
      </c>
      <c r="E12566">
        <v>0</v>
      </c>
      <c r="F12566">
        <v>1</v>
      </c>
      <c r="G12566" t="s">
        <v>215</v>
      </c>
    </row>
    <row r="12567" spans="1:8" x14ac:dyDescent="0.2">
      <c r="A12567">
        <v>3.93118198997856E+17</v>
      </c>
      <c r="B12567" t="s">
        <v>24375</v>
      </c>
      <c r="C12567" t="s">
        <v>24376</v>
      </c>
      <c r="D12567" s="1">
        <v>41570.954363425924</v>
      </c>
      <c r="E12567">
        <v>12</v>
      </c>
      <c r="F12567">
        <v>6</v>
      </c>
      <c r="G12567" t="s">
        <v>215</v>
      </c>
    </row>
    <row r="12568" spans="1:8" x14ac:dyDescent="0.2">
      <c r="A12568">
        <v>3.9312006848303501E+17</v>
      </c>
      <c r="B12568" t="s">
        <v>24377</v>
      </c>
      <c r="C12568" t="s">
        <v>24378</v>
      </c>
      <c r="D12568" s="1">
        <v>41570.959513888891</v>
      </c>
      <c r="E12568">
        <v>959</v>
      </c>
      <c r="F12568">
        <v>679</v>
      </c>
    </row>
    <row r="12569" spans="1:8" x14ac:dyDescent="0.2">
      <c r="A12569">
        <v>3.9340640449452E+17</v>
      </c>
      <c r="B12569" t="s">
        <v>24379</v>
      </c>
      <c r="C12569" t="s">
        <v>24380</v>
      </c>
      <c r="D12569" s="1">
        <v>41571.749652777777</v>
      </c>
      <c r="E12569">
        <v>318</v>
      </c>
      <c r="F12569">
        <v>206</v>
      </c>
    </row>
    <row r="12570" spans="1:8" x14ac:dyDescent="0.2">
      <c r="A12570">
        <v>3.9340973172262003E+17</v>
      </c>
      <c r="B12570" t="s">
        <v>24381</v>
      </c>
      <c r="C12570" t="s">
        <v>24382</v>
      </c>
      <c r="D12570" s="1">
        <v>41571.758831018517</v>
      </c>
      <c r="E12570">
        <v>505</v>
      </c>
      <c r="F12570">
        <v>364</v>
      </c>
    </row>
    <row r="12571" spans="1:8" x14ac:dyDescent="0.2">
      <c r="A12571">
        <v>3.9340986430876403E+17</v>
      </c>
      <c r="B12571" t="s">
        <v>24383</v>
      </c>
      <c r="C12571" t="s">
        <v>24384</v>
      </c>
      <c r="D12571" s="1">
        <v>41571.759201388886</v>
      </c>
      <c r="E12571">
        <v>603</v>
      </c>
      <c r="F12571">
        <v>897</v>
      </c>
    </row>
    <row r="12572" spans="1:8" x14ac:dyDescent="0.2">
      <c r="A12572">
        <v>3.9343887694287603E+17</v>
      </c>
      <c r="B12572" t="s">
        <v>24385</v>
      </c>
      <c r="C12572" t="s">
        <v>24386</v>
      </c>
      <c r="D12572" s="1">
        <v>41571.839259259257</v>
      </c>
      <c r="E12572">
        <v>13</v>
      </c>
      <c r="F12572">
        <v>10</v>
      </c>
      <c r="G12572" t="s">
        <v>89</v>
      </c>
    </row>
    <row r="12573" spans="1:8" x14ac:dyDescent="0.2">
      <c r="A12573">
        <v>3.9343916093081101E+17</v>
      </c>
      <c r="B12573" t="s">
        <v>24387</v>
      </c>
      <c r="C12573" t="s">
        <v>24388</v>
      </c>
      <c r="D12573" s="1">
        <v>41571.840046296296</v>
      </c>
      <c r="E12573">
        <v>4</v>
      </c>
      <c r="F12573">
        <v>7</v>
      </c>
      <c r="G12573" t="s">
        <v>89</v>
      </c>
    </row>
    <row r="12574" spans="1:8" x14ac:dyDescent="0.2">
      <c r="A12574">
        <v>3.9343981936522803E+17</v>
      </c>
      <c r="B12574" t="s">
        <v>24389</v>
      </c>
      <c r="C12574" t="s">
        <v>24390</v>
      </c>
      <c r="D12574" s="1">
        <v>41571.841863425929</v>
      </c>
      <c r="E12574">
        <v>5</v>
      </c>
      <c r="F12574">
        <v>5</v>
      </c>
      <c r="G12574" t="s">
        <v>89</v>
      </c>
    </row>
    <row r="12575" spans="1:8" x14ac:dyDescent="0.2">
      <c r="A12575">
        <v>3.9345179295810298E+17</v>
      </c>
      <c r="B12575" t="s">
        <v>24391</v>
      </c>
      <c r="C12575" t="s">
        <v>24392</v>
      </c>
      <c r="D12575" s="1">
        <v>41571.874907407408</v>
      </c>
      <c r="E12575">
        <v>23</v>
      </c>
      <c r="F12575">
        <v>27</v>
      </c>
      <c r="G12575" t="s">
        <v>89</v>
      </c>
    </row>
    <row r="12576" spans="1:8" x14ac:dyDescent="0.2">
      <c r="A12576">
        <v>3.9348162350246202E+17</v>
      </c>
      <c r="B12576" t="s">
        <v>24393</v>
      </c>
      <c r="C12576" t="s">
        <v>24394</v>
      </c>
      <c r="D12576" s="1">
        <v>41571.95722222222</v>
      </c>
      <c r="E12576">
        <v>34</v>
      </c>
      <c r="F12576">
        <v>46</v>
      </c>
      <c r="G12576" t="s">
        <v>215</v>
      </c>
    </row>
    <row r="12577" spans="1:8" x14ac:dyDescent="0.2">
      <c r="A12577">
        <v>3.9348206799383302E+17</v>
      </c>
      <c r="B12577" t="s">
        <v>24395</v>
      </c>
      <c r="C12577" t="s">
        <v>24396</v>
      </c>
      <c r="D12577" s="1">
        <v>41571.958449074074</v>
      </c>
      <c r="E12577">
        <v>77</v>
      </c>
      <c r="F12577">
        <v>47</v>
      </c>
      <c r="G12577" t="s">
        <v>89</v>
      </c>
    </row>
    <row r="12578" spans="1:8" x14ac:dyDescent="0.2">
      <c r="A12578">
        <v>3.9348371756327302E+17</v>
      </c>
      <c r="B12578" t="s">
        <v>24397</v>
      </c>
      <c r="C12578" t="s">
        <v>24398</v>
      </c>
      <c r="D12578" s="1">
        <v>41571.962997685187</v>
      </c>
      <c r="E12578">
        <v>273</v>
      </c>
      <c r="F12578">
        <v>82</v>
      </c>
    </row>
    <row r="12579" spans="1:8" x14ac:dyDescent="0.2">
      <c r="A12579">
        <v>3.93545238213824E+17</v>
      </c>
      <c r="B12579" t="s">
        <v>24399</v>
      </c>
      <c r="C12579" t="s">
        <v>24400</v>
      </c>
      <c r="D12579" s="1">
        <v>41572.1327662037</v>
      </c>
      <c r="E12579">
        <v>778</v>
      </c>
      <c r="F12579">
        <v>1040</v>
      </c>
    </row>
    <row r="12580" spans="1:8" x14ac:dyDescent="0.2">
      <c r="A12580">
        <v>3.9356421182746202E+17</v>
      </c>
      <c r="B12580" t="s">
        <v>24401</v>
      </c>
      <c r="C12580" t="s">
        <v>24402</v>
      </c>
      <c r="D12580" s="1">
        <v>41572.185115740744</v>
      </c>
      <c r="E12580">
        <v>28</v>
      </c>
      <c r="F12580">
        <v>39</v>
      </c>
      <c r="G12580" t="s">
        <v>215</v>
      </c>
    </row>
    <row r="12581" spans="1:8" x14ac:dyDescent="0.2">
      <c r="A12581">
        <v>3.9361359988706899E+17</v>
      </c>
      <c r="B12581" t="s">
        <v>24403</v>
      </c>
      <c r="C12581" t="s">
        <v>24404</v>
      </c>
      <c r="D12581" s="1">
        <v>41572.321400462963</v>
      </c>
      <c r="E12581">
        <v>15</v>
      </c>
      <c r="F12581">
        <v>15</v>
      </c>
      <c r="G12581" t="s">
        <v>23463</v>
      </c>
    </row>
    <row r="12582" spans="1:8" x14ac:dyDescent="0.2">
      <c r="A12582">
        <v>3.93614563452944E+17</v>
      </c>
      <c r="B12582" t="s">
        <v>24405</v>
      </c>
      <c r="C12582" t="s">
        <v>24406</v>
      </c>
      <c r="D12582" s="1">
        <v>41572.324062500003</v>
      </c>
      <c r="E12582">
        <v>12</v>
      </c>
      <c r="F12582">
        <v>10</v>
      </c>
      <c r="G12582" t="s">
        <v>24407</v>
      </c>
    </row>
    <row r="12583" spans="1:8" x14ac:dyDescent="0.2">
      <c r="A12583">
        <v>3.9361540172233101E+17</v>
      </c>
      <c r="B12583" t="s">
        <v>24408</v>
      </c>
      <c r="C12583" t="s">
        <v>24409</v>
      </c>
      <c r="D12583" s="1">
        <v>41572.326377314814</v>
      </c>
      <c r="E12583">
        <v>59</v>
      </c>
      <c r="F12583">
        <v>66</v>
      </c>
      <c r="G12583" t="s">
        <v>215</v>
      </c>
    </row>
    <row r="12584" spans="1:8" x14ac:dyDescent="0.2">
      <c r="A12584">
        <v>3.9361735873424902E+17</v>
      </c>
      <c r="B12584" t="s">
        <v>24410</v>
      </c>
      <c r="C12584" t="s">
        <v>24411</v>
      </c>
      <c r="D12584" s="1">
        <v>41572.331782407404</v>
      </c>
      <c r="E12584">
        <v>20</v>
      </c>
      <c r="F12584">
        <v>15</v>
      </c>
      <c r="G12584" t="s">
        <v>576</v>
      </c>
    </row>
    <row r="12585" spans="1:8" x14ac:dyDescent="0.2">
      <c r="A12585">
        <v>3.9361806651047898E+17</v>
      </c>
      <c r="B12585" t="s">
        <v>24412</v>
      </c>
      <c r="C12585" t="s">
        <v>24413</v>
      </c>
      <c r="D12585" s="1">
        <v>41572.333726851852</v>
      </c>
      <c r="E12585">
        <v>11</v>
      </c>
      <c r="F12585">
        <v>41</v>
      </c>
      <c r="G12585" t="s">
        <v>215</v>
      </c>
    </row>
    <row r="12586" spans="1:8" x14ac:dyDescent="0.2">
      <c r="A12586">
        <v>3.9361861812854298E+17</v>
      </c>
      <c r="B12586" t="s">
        <v>24414</v>
      </c>
      <c r="C12586" t="s">
        <v>24415</v>
      </c>
      <c r="D12586" s="1">
        <v>41572.33525462963</v>
      </c>
      <c r="E12586">
        <v>7</v>
      </c>
      <c r="F12586">
        <v>16</v>
      </c>
      <c r="G12586" t="s">
        <v>24416</v>
      </c>
    </row>
    <row r="12587" spans="1:8" x14ac:dyDescent="0.2">
      <c r="A12587">
        <v>3.9362072698265997E+17</v>
      </c>
      <c r="B12587" t="s">
        <v>24417</v>
      </c>
      <c r="C12587" t="s">
        <v>24418</v>
      </c>
      <c r="D12587" s="1">
        <v>41572.34107638889</v>
      </c>
      <c r="E12587">
        <v>24</v>
      </c>
      <c r="F12587">
        <v>21</v>
      </c>
      <c r="G12587" t="s">
        <v>215</v>
      </c>
      <c r="H12587" t="s">
        <v>24419</v>
      </c>
    </row>
    <row r="12588" spans="1:8" x14ac:dyDescent="0.2">
      <c r="A12588">
        <v>3.9362123458150797E+17</v>
      </c>
      <c r="B12588" t="s">
        <v>24420</v>
      </c>
      <c r="C12588" t="s">
        <v>24421</v>
      </c>
      <c r="D12588" s="1">
        <v>41572.342476851853</v>
      </c>
      <c r="E12588">
        <v>21</v>
      </c>
      <c r="F12588">
        <v>24</v>
      </c>
      <c r="G12588" t="s">
        <v>24422</v>
      </c>
      <c r="H12588" t="s">
        <v>390</v>
      </c>
    </row>
    <row r="12589" spans="1:8" x14ac:dyDescent="0.2">
      <c r="A12589">
        <v>3.9362174982658803E+17</v>
      </c>
      <c r="B12589" t="s">
        <v>24423</v>
      </c>
      <c r="C12589" t="s">
        <v>24424</v>
      </c>
      <c r="D12589" s="1">
        <v>41572.343888888892</v>
      </c>
      <c r="E12589">
        <v>12</v>
      </c>
      <c r="F12589">
        <v>6</v>
      </c>
      <c r="G12589" t="s">
        <v>215</v>
      </c>
    </row>
    <row r="12590" spans="1:8" x14ac:dyDescent="0.2">
      <c r="A12590">
        <v>3.9378903948605402E+17</v>
      </c>
      <c r="B12590" t="s">
        <v>24425</v>
      </c>
      <c r="C12590" t="s">
        <v>24426</v>
      </c>
      <c r="D12590" s="1">
        <v>41572.805520833332</v>
      </c>
      <c r="E12590">
        <v>385</v>
      </c>
      <c r="F12590">
        <v>194</v>
      </c>
    </row>
    <row r="12591" spans="1:8" x14ac:dyDescent="0.2">
      <c r="A12591">
        <v>3.9410962208233798E+17</v>
      </c>
      <c r="B12591" t="s">
        <v>24427</v>
      </c>
      <c r="C12591" t="s">
        <v>24428</v>
      </c>
      <c r="D12591" s="1">
        <v>41573.690162037034</v>
      </c>
      <c r="E12591">
        <v>5</v>
      </c>
      <c r="F12591">
        <v>1</v>
      </c>
      <c r="G12591" t="s">
        <v>89</v>
      </c>
    </row>
    <row r="12592" spans="1:8" x14ac:dyDescent="0.2">
      <c r="A12592">
        <v>3.9411343728420403E+17</v>
      </c>
      <c r="B12592" t="s">
        <v>24429</v>
      </c>
      <c r="C12592" t="s">
        <v>24430</v>
      </c>
      <c r="D12592" s="1">
        <v>41573.700694444444</v>
      </c>
      <c r="E12592">
        <v>10</v>
      </c>
      <c r="F12592">
        <v>12</v>
      </c>
      <c r="G12592" t="s">
        <v>215</v>
      </c>
    </row>
    <row r="12593" spans="1:8" x14ac:dyDescent="0.2">
      <c r="A12593">
        <v>3.9411493350568301E+17</v>
      </c>
      <c r="B12593" t="s">
        <v>24431</v>
      </c>
      <c r="C12593" t="s">
        <v>24432</v>
      </c>
      <c r="D12593" s="1">
        <v>41573.704826388886</v>
      </c>
      <c r="E12593">
        <v>20</v>
      </c>
      <c r="F12593">
        <v>97</v>
      </c>
      <c r="G12593" t="s">
        <v>24433</v>
      </c>
    </row>
    <row r="12594" spans="1:8" x14ac:dyDescent="0.2">
      <c r="A12594">
        <v>3.9411765383056902E+17</v>
      </c>
      <c r="B12594" t="s">
        <v>24434</v>
      </c>
      <c r="C12594" t="s">
        <v>24435</v>
      </c>
      <c r="D12594" s="1">
        <v>41573.712326388886</v>
      </c>
      <c r="E12594">
        <v>303</v>
      </c>
      <c r="F12594">
        <v>310</v>
      </c>
    </row>
    <row r="12595" spans="1:8" x14ac:dyDescent="0.2">
      <c r="A12595">
        <v>3.9412061700149197E+17</v>
      </c>
      <c r="B12595" t="s">
        <v>24436</v>
      </c>
      <c r="C12595" t="s">
        <v>24437</v>
      </c>
      <c r="D12595" s="1">
        <v>41573.720509259256</v>
      </c>
      <c r="E12595">
        <v>294</v>
      </c>
      <c r="F12595">
        <v>144</v>
      </c>
    </row>
    <row r="12596" spans="1:8" x14ac:dyDescent="0.2">
      <c r="A12596">
        <v>3.94122293594816E+17</v>
      </c>
      <c r="B12596" t="s">
        <v>24438</v>
      </c>
      <c r="C12596" t="s">
        <v>24439</v>
      </c>
      <c r="D12596" s="1">
        <v>41573.725127314814</v>
      </c>
      <c r="E12596">
        <v>254</v>
      </c>
      <c r="F12596">
        <v>122</v>
      </c>
    </row>
    <row r="12597" spans="1:8" x14ac:dyDescent="0.2">
      <c r="A12597">
        <v>3.9418120360114899E+17</v>
      </c>
      <c r="B12597" t="s">
        <v>24440</v>
      </c>
      <c r="C12597" t="s">
        <v>24441</v>
      </c>
      <c r="D12597" s="1">
        <v>41573.887696759259</v>
      </c>
      <c r="E12597">
        <v>554</v>
      </c>
      <c r="F12597">
        <v>338</v>
      </c>
    </row>
    <row r="12598" spans="1:8" x14ac:dyDescent="0.2">
      <c r="A12598">
        <v>3.9418707644464301E+17</v>
      </c>
      <c r="B12598" t="s">
        <v>24442</v>
      </c>
      <c r="C12598" t="s">
        <v>24443</v>
      </c>
      <c r="D12598" s="1">
        <v>41573.903900462959</v>
      </c>
      <c r="E12598">
        <v>24</v>
      </c>
      <c r="F12598">
        <v>29</v>
      </c>
      <c r="G12598" t="s">
        <v>215</v>
      </c>
      <c r="H12598" t="s">
        <v>24419</v>
      </c>
    </row>
    <row r="12599" spans="1:8" x14ac:dyDescent="0.2">
      <c r="A12599">
        <v>3.9424507905100998E+17</v>
      </c>
      <c r="B12599" t="s">
        <v>24444</v>
      </c>
      <c r="C12599" t="s">
        <v>24445</v>
      </c>
      <c r="D12599" s="1">
        <v>41574.063958333332</v>
      </c>
      <c r="E12599">
        <v>320</v>
      </c>
      <c r="F12599">
        <v>172</v>
      </c>
      <c r="G12599" t="s">
        <v>89</v>
      </c>
    </row>
    <row r="12600" spans="1:8" x14ac:dyDescent="0.2">
      <c r="A12600">
        <v>3.9424576145169997E+17</v>
      </c>
      <c r="B12600" t="s">
        <v>24446</v>
      </c>
      <c r="C12600" t="s">
        <v>24447</v>
      </c>
      <c r="D12600" s="1">
        <v>41574.065833333334</v>
      </c>
      <c r="E12600">
        <v>461</v>
      </c>
      <c r="F12600">
        <v>274</v>
      </c>
    </row>
    <row r="12601" spans="1:8" x14ac:dyDescent="0.2">
      <c r="A12601">
        <v>3.9424625650119802E+17</v>
      </c>
      <c r="B12601" t="s">
        <v>24448</v>
      </c>
      <c r="C12601" t="e">
        <f>_xlfn.SINGLE( ManagersDiary Thank You)-always a good thought.</f>
        <v>#NAME?</v>
      </c>
      <c r="D12601" s="1">
        <v>41574.067199074074</v>
      </c>
      <c r="E12601">
        <v>3</v>
      </c>
      <c r="F12601">
        <v>3</v>
      </c>
      <c r="G12601" t="s">
        <v>89</v>
      </c>
    </row>
    <row r="12602" spans="1:8" x14ac:dyDescent="0.2">
      <c r="A12602">
        <v>3.9428433845367603E+17</v>
      </c>
      <c r="B12602" t="s">
        <v>24449</v>
      </c>
      <c r="C12602" t="s">
        <v>24450</v>
      </c>
      <c r="D12602" s="1">
        <v>41574.130624999998</v>
      </c>
      <c r="E12602">
        <v>12</v>
      </c>
      <c r="F12602">
        <v>11</v>
      </c>
      <c r="G12602" t="s">
        <v>24451</v>
      </c>
      <c r="H12602" t="s">
        <v>390</v>
      </c>
    </row>
    <row r="12603" spans="1:8" x14ac:dyDescent="0.2">
      <c r="A12603">
        <v>3.9428724209064698E+17</v>
      </c>
      <c r="B12603" t="s">
        <v>24452</v>
      </c>
      <c r="C12603" t="s">
        <v>24453</v>
      </c>
      <c r="D12603" s="1">
        <v>41574.13863425926</v>
      </c>
      <c r="E12603">
        <v>11</v>
      </c>
      <c r="F12603">
        <v>17</v>
      </c>
      <c r="G12603" t="s">
        <v>215</v>
      </c>
    </row>
    <row r="12604" spans="1:8" x14ac:dyDescent="0.2">
      <c r="A12604">
        <v>3.94287721327656E+17</v>
      </c>
      <c r="B12604" t="s">
        <v>24454</v>
      </c>
      <c r="C12604" t="s">
        <v>24455</v>
      </c>
      <c r="D12604" s="1">
        <v>41574.139953703707</v>
      </c>
      <c r="E12604">
        <v>8</v>
      </c>
      <c r="F12604">
        <v>10</v>
      </c>
      <c r="G12604" t="s">
        <v>576</v>
      </c>
    </row>
    <row r="12605" spans="1:8" x14ac:dyDescent="0.2">
      <c r="A12605">
        <v>3.9429885442394502E+17</v>
      </c>
      <c r="B12605" t="s">
        <v>24456</v>
      </c>
      <c r="C12605" t="s">
        <v>24457</v>
      </c>
      <c r="D12605" s="1">
        <v>41574.170682870368</v>
      </c>
      <c r="E12605">
        <v>18</v>
      </c>
      <c r="F12605">
        <v>21</v>
      </c>
      <c r="G12605" t="e">
        <f>_xlfn.SINGLE( _xlfn.SINGLE( _xlfn.SINGLE(Tyler_TuscChevy)))</f>
        <v>#NAME?</v>
      </c>
    </row>
    <row r="12606" spans="1:8" x14ac:dyDescent="0.2">
      <c r="A12606">
        <v>3.9430019212588198E+17</v>
      </c>
      <c r="B12606" t="s">
        <v>24458</v>
      </c>
      <c r="C12606" t="s">
        <v>24459</v>
      </c>
      <c r="D12606" s="1">
        <v>41574.174375000002</v>
      </c>
      <c r="E12606">
        <v>111</v>
      </c>
      <c r="F12606">
        <v>111</v>
      </c>
    </row>
    <row r="12607" spans="1:8" x14ac:dyDescent="0.2">
      <c r="A12607">
        <v>3.9435641958120998E+17</v>
      </c>
      <c r="B12607" t="s">
        <v>24460</v>
      </c>
      <c r="C12607" t="s">
        <v>24461</v>
      </c>
      <c r="D12607" s="1">
        <v>41574.329525462963</v>
      </c>
      <c r="E12607">
        <v>19</v>
      </c>
      <c r="F12607">
        <v>21</v>
      </c>
      <c r="G12607" t="s">
        <v>89</v>
      </c>
      <c r="H12607" t="s">
        <v>390</v>
      </c>
    </row>
    <row r="12608" spans="1:8" x14ac:dyDescent="0.2">
      <c r="A12608">
        <v>3.9435662938448198E+17</v>
      </c>
      <c r="B12608" t="s">
        <v>24462</v>
      </c>
      <c r="C12608" t="s">
        <v>24463</v>
      </c>
      <c r="D12608" s="1">
        <v>41574.330104166664</v>
      </c>
      <c r="E12608">
        <v>24</v>
      </c>
      <c r="F12608">
        <v>23</v>
      </c>
      <c r="G12608" t="s">
        <v>215</v>
      </c>
    </row>
    <row r="12609" spans="1:8" x14ac:dyDescent="0.2">
      <c r="A12609">
        <v>3.9435930692329798E+17</v>
      </c>
      <c r="B12609" t="s">
        <v>24464</v>
      </c>
      <c r="C12609" t="s">
        <v>24465</v>
      </c>
      <c r="D12609" s="1">
        <v>41574.337500000001</v>
      </c>
      <c r="E12609">
        <v>15</v>
      </c>
      <c r="F12609">
        <v>28</v>
      </c>
      <c r="G12609" t="s">
        <v>215</v>
      </c>
    </row>
    <row r="12610" spans="1:8" x14ac:dyDescent="0.2">
      <c r="A12610">
        <v>3.9435950687416698E+17</v>
      </c>
      <c r="B12610" t="s">
        <v>24466</v>
      </c>
      <c r="C12610" t="s">
        <v>24467</v>
      </c>
      <c r="D12610" s="1">
        <v>41574.338043981479</v>
      </c>
      <c r="E12610">
        <v>12</v>
      </c>
      <c r="F12610">
        <v>17</v>
      </c>
      <c r="G12610" t="s">
        <v>215</v>
      </c>
    </row>
    <row r="12611" spans="1:8" x14ac:dyDescent="0.2">
      <c r="A12611">
        <v>3.9435964284508499E+17</v>
      </c>
      <c r="B12611" t="s">
        <v>24468</v>
      </c>
      <c r="C12611" t="s">
        <v>24469</v>
      </c>
      <c r="D12611" s="1">
        <v>41574.338425925926</v>
      </c>
      <c r="E12611">
        <v>12</v>
      </c>
      <c r="F12611">
        <v>21</v>
      </c>
      <c r="G12611" t="s">
        <v>215</v>
      </c>
      <c r="H12611" t="s">
        <v>390</v>
      </c>
    </row>
    <row r="12612" spans="1:8" x14ac:dyDescent="0.2">
      <c r="A12612">
        <v>3.9436000026272102E+17</v>
      </c>
      <c r="B12612" t="s">
        <v>24470</v>
      </c>
      <c r="C12612" t="s">
        <v>24471</v>
      </c>
      <c r="D12612" s="1">
        <v>41574.339409722219</v>
      </c>
      <c r="E12612">
        <v>8</v>
      </c>
      <c r="F12612">
        <v>22</v>
      </c>
      <c r="G12612" t="s">
        <v>215</v>
      </c>
      <c r="H12612" t="s">
        <v>390</v>
      </c>
    </row>
    <row r="12613" spans="1:8" x14ac:dyDescent="0.2">
      <c r="A12613">
        <v>3.9436005671804499E+17</v>
      </c>
      <c r="B12613" t="s">
        <v>24472</v>
      </c>
      <c r="C12613" t="s">
        <v>24473</v>
      </c>
      <c r="D12613" s="1">
        <v>41574.339571759258</v>
      </c>
      <c r="E12613">
        <v>7</v>
      </c>
      <c r="F12613">
        <v>25</v>
      </c>
      <c r="G12613" t="s">
        <v>215</v>
      </c>
      <c r="H12613" t="s">
        <v>390</v>
      </c>
    </row>
    <row r="12614" spans="1:8" x14ac:dyDescent="0.2">
      <c r="A12614">
        <v>3.9436010672255302E+17</v>
      </c>
      <c r="B12614" t="s">
        <v>24474</v>
      </c>
      <c r="C12614" t="s">
        <v>24475</v>
      </c>
      <c r="D12614" s="1">
        <v>41574.339699074073</v>
      </c>
      <c r="E12614">
        <v>31</v>
      </c>
      <c r="F12614">
        <v>22</v>
      </c>
      <c r="G12614" t="s">
        <v>24476</v>
      </c>
      <c r="H12614" t="s">
        <v>390</v>
      </c>
    </row>
    <row r="12615" spans="1:8" x14ac:dyDescent="0.2">
      <c r="A12615">
        <v>3.9436039662026701E+17</v>
      </c>
      <c r="B12615" t="s">
        <v>24477</v>
      </c>
      <c r="C12615" t="s">
        <v>24478</v>
      </c>
      <c r="D12615" s="1">
        <v>41574.340509259258</v>
      </c>
      <c r="E12615">
        <v>35</v>
      </c>
      <c r="F12615">
        <v>64</v>
      </c>
      <c r="G12615" t="s">
        <v>215</v>
      </c>
    </row>
    <row r="12616" spans="1:8" x14ac:dyDescent="0.2">
      <c r="A12616">
        <v>3.9436138072979002E+17</v>
      </c>
      <c r="B12616" t="s">
        <v>24479</v>
      </c>
      <c r="C12616" t="s">
        <v>24480</v>
      </c>
      <c r="D12616" s="1">
        <v>41574.343217592592</v>
      </c>
      <c r="E12616">
        <v>13</v>
      </c>
      <c r="F12616">
        <v>21</v>
      </c>
      <c r="G12616" t="s">
        <v>24481</v>
      </c>
    </row>
    <row r="12617" spans="1:8" x14ac:dyDescent="0.2">
      <c r="A12617">
        <v>3.9436169103700698E+17</v>
      </c>
      <c r="B12617" t="s">
        <v>24482</v>
      </c>
      <c r="C12617" t="s">
        <v>24461</v>
      </c>
      <c r="D12617" s="1">
        <v>41574.344074074077</v>
      </c>
      <c r="E12617">
        <v>16</v>
      </c>
      <c r="F12617">
        <v>28</v>
      </c>
      <c r="G12617" t="s">
        <v>89</v>
      </c>
      <c r="H12617" t="s">
        <v>390</v>
      </c>
    </row>
    <row r="12618" spans="1:8" x14ac:dyDescent="0.2">
      <c r="A12618">
        <v>3.9436178844549901E+17</v>
      </c>
      <c r="B12618" t="s">
        <v>24483</v>
      </c>
      <c r="C12618" t="s">
        <v>24484</v>
      </c>
      <c r="D12618" s="1">
        <v>41574.344340277778</v>
      </c>
      <c r="E12618">
        <v>13</v>
      </c>
      <c r="F12618">
        <v>15</v>
      </c>
      <c r="G12618" t="s">
        <v>215</v>
      </c>
    </row>
    <row r="12619" spans="1:8" x14ac:dyDescent="0.2">
      <c r="A12619">
        <v>3.9436259355474701E+17</v>
      </c>
      <c r="B12619" t="s">
        <v>24485</v>
      </c>
      <c r="C12619" t="s">
        <v>24486</v>
      </c>
      <c r="D12619" s="1">
        <v>41574.346562500003</v>
      </c>
      <c r="E12619">
        <v>18</v>
      </c>
      <c r="F12619">
        <v>14</v>
      </c>
      <c r="G12619" t="s">
        <v>215</v>
      </c>
    </row>
    <row r="12620" spans="1:8" x14ac:dyDescent="0.2">
      <c r="A12620">
        <v>3.9436347611180602E+17</v>
      </c>
      <c r="B12620" t="s">
        <v>24487</v>
      </c>
      <c r="C12620" t="s">
        <v>24488</v>
      </c>
      <c r="D12620" s="1">
        <v>41574.349004629628</v>
      </c>
      <c r="E12620">
        <v>664</v>
      </c>
      <c r="F12620">
        <v>1654</v>
      </c>
    </row>
    <row r="12621" spans="1:8" x14ac:dyDescent="0.2">
      <c r="A12621">
        <v>3.9442477762218298E+17</v>
      </c>
      <c r="B12621" t="s">
        <v>24489</v>
      </c>
      <c r="C12621" t="s">
        <v>24490</v>
      </c>
      <c r="D12621" s="1">
        <v>41574.518159722225</v>
      </c>
      <c r="E12621">
        <v>385</v>
      </c>
      <c r="F12621">
        <v>288</v>
      </c>
      <c r="G12621" t="s">
        <v>89</v>
      </c>
    </row>
    <row r="12622" spans="1:8" x14ac:dyDescent="0.2">
      <c r="A12622">
        <v>3.9443184018839501E+17</v>
      </c>
      <c r="B12622" t="s">
        <v>24491</v>
      </c>
      <c r="C12622" t="s">
        <v>24492</v>
      </c>
      <c r="D12622" s="1">
        <v>41574.53765046296</v>
      </c>
      <c r="E12622">
        <v>343</v>
      </c>
      <c r="F12622">
        <v>209</v>
      </c>
    </row>
    <row r="12623" spans="1:8" x14ac:dyDescent="0.2">
      <c r="A12623">
        <v>3.9456553221489798E+17</v>
      </c>
      <c r="B12623" t="s">
        <v>24493</v>
      </c>
      <c r="C12623" t="s">
        <v>24494</v>
      </c>
      <c r="D12623" s="1">
        <v>41574.906574074077</v>
      </c>
      <c r="E12623">
        <v>20</v>
      </c>
      <c r="F12623">
        <v>10</v>
      </c>
      <c r="G12623" t="e">
        <f>_xlfn.SINGLE(Rizz_Lizz _xlfn.SINGLE(each))</f>
        <v>#NAME?</v>
      </c>
    </row>
    <row r="12624" spans="1:8" x14ac:dyDescent="0.2">
      <c r="A12624">
        <v>3.9456578236699002E+17</v>
      </c>
      <c r="B12624" t="s">
        <v>24495</v>
      </c>
      <c r="C12624" t="s">
        <v>24496</v>
      </c>
      <c r="D12624" s="1">
        <v>41574.907256944447</v>
      </c>
      <c r="E12624">
        <v>52</v>
      </c>
      <c r="F12624">
        <v>47</v>
      </c>
      <c r="G12624" t="s">
        <v>22248</v>
      </c>
    </row>
    <row r="12625" spans="1:8" x14ac:dyDescent="0.2">
      <c r="A12625">
        <v>3.9456624162268698E+17</v>
      </c>
      <c r="B12625" t="s">
        <v>24497</v>
      </c>
      <c r="C12625" t="s">
        <v>24498</v>
      </c>
      <c r="D12625" s="1">
        <v>41574.908530092594</v>
      </c>
      <c r="E12625">
        <v>10</v>
      </c>
      <c r="F12625">
        <v>4</v>
      </c>
      <c r="G12625" t="s">
        <v>215</v>
      </c>
    </row>
    <row r="12626" spans="1:8" x14ac:dyDescent="0.2">
      <c r="A12626">
        <v>3.9456863407888301E+17</v>
      </c>
      <c r="B12626" t="s">
        <v>24499</v>
      </c>
      <c r="C12626" t="s">
        <v>24500</v>
      </c>
      <c r="D12626" s="1">
        <v>41574.915127314816</v>
      </c>
      <c r="E12626">
        <v>48</v>
      </c>
      <c r="F12626">
        <v>37</v>
      </c>
    </row>
    <row r="12627" spans="1:8" x14ac:dyDescent="0.2">
      <c r="A12627">
        <v>3.9459136678671098E+17</v>
      </c>
      <c r="B12627" t="s">
        <v>24501</v>
      </c>
      <c r="C12627" t="s">
        <v>24502</v>
      </c>
      <c r="D12627" s="1">
        <v>41574.977858796294</v>
      </c>
      <c r="E12627">
        <v>77</v>
      </c>
      <c r="F12627">
        <v>78</v>
      </c>
      <c r="G12627" t="s">
        <v>89</v>
      </c>
    </row>
    <row r="12628" spans="1:8" x14ac:dyDescent="0.2">
      <c r="A12628">
        <v>3.9459197069560198E+17</v>
      </c>
      <c r="B12628" t="s">
        <v>24503</v>
      </c>
      <c r="C12628" t="s">
        <v>24504</v>
      </c>
      <c r="D12628" s="1">
        <v>41574.979525462964</v>
      </c>
      <c r="E12628">
        <v>13</v>
      </c>
      <c r="F12628">
        <v>11</v>
      </c>
      <c r="G12628" t="s">
        <v>487</v>
      </c>
    </row>
    <row r="12629" spans="1:8" x14ac:dyDescent="0.2">
      <c r="A12629">
        <v>3.9459217955933299E+17</v>
      </c>
      <c r="B12629" t="s">
        <v>24505</v>
      </c>
      <c r="C12629" t="s">
        <v>24506</v>
      </c>
      <c r="D12629" s="1">
        <v>41574.980104166665</v>
      </c>
      <c r="E12629">
        <v>20</v>
      </c>
      <c r="F12629">
        <v>18</v>
      </c>
      <c r="G12629" t="s">
        <v>215</v>
      </c>
    </row>
    <row r="12630" spans="1:8" x14ac:dyDescent="0.2">
      <c r="A12630">
        <v>3.9459300574914099E+17</v>
      </c>
      <c r="B12630" t="s">
        <v>24507</v>
      </c>
      <c r="C12630" t="s">
        <v>24508</v>
      </c>
      <c r="D12630" s="1">
        <v>41574.98238425926</v>
      </c>
      <c r="E12630">
        <v>11</v>
      </c>
      <c r="F12630">
        <v>4</v>
      </c>
      <c r="G12630" t="s">
        <v>24509</v>
      </c>
    </row>
    <row r="12631" spans="1:8" x14ac:dyDescent="0.2">
      <c r="A12631">
        <v>3.9459350778216397E+17</v>
      </c>
      <c r="B12631" t="s">
        <v>24510</v>
      </c>
      <c r="C12631" t="s">
        <v>24511</v>
      </c>
      <c r="D12631" s="1">
        <v>41574.983773148146</v>
      </c>
      <c r="E12631">
        <v>50</v>
      </c>
      <c r="F12631">
        <v>35</v>
      </c>
      <c r="G12631" t="s">
        <v>89</v>
      </c>
    </row>
    <row r="12632" spans="1:8" x14ac:dyDescent="0.2">
      <c r="A12632">
        <v>3.9459669494111398E+17</v>
      </c>
      <c r="B12632" t="s">
        <v>24512</v>
      </c>
      <c r="C12632" t="s">
        <v>24513</v>
      </c>
      <c r="D12632" s="1">
        <v>41574.99255787037</v>
      </c>
      <c r="E12632">
        <v>13</v>
      </c>
      <c r="F12632">
        <v>11</v>
      </c>
      <c r="G12632" t="s">
        <v>215</v>
      </c>
    </row>
    <row r="12633" spans="1:8" x14ac:dyDescent="0.2">
      <c r="A12633">
        <v>3.9459747071157798E+17</v>
      </c>
      <c r="B12633" t="s">
        <v>24514</v>
      </c>
      <c r="C12633" t="s">
        <v>24515</v>
      </c>
      <c r="D12633" s="1">
        <v>41574.994699074072</v>
      </c>
      <c r="E12633">
        <v>5</v>
      </c>
      <c r="F12633">
        <v>5</v>
      </c>
      <c r="G12633" t="s">
        <v>215</v>
      </c>
    </row>
    <row r="12634" spans="1:8" x14ac:dyDescent="0.2">
      <c r="A12634">
        <v>3.9459874732352698E+17</v>
      </c>
      <c r="B12634" t="s">
        <v>24516</v>
      </c>
      <c r="C12634" t="s">
        <v>24517</v>
      </c>
      <c r="D12634" s="1">
        <v>41574.998229166667</v>
      </c>
      <c r="E12634">
        <v>12</v>
      </c>
      <c r="F12634">
        <v>6</v>
      </c>
      <c r="G12634" t="s">
        <v>89</v>
      </c>
    </row>
    <row r="12635" spans="1:8" x14ac:dyDescent="0.2">
      <c r="A12635">
        <v>3.94616659916632E+17</v>
      </c>
      <c r="B12635" t="s">
        <v>24518</v>
      </c>
      <c r="C12635" t="s">
        <v>24519</v>
      </c>
      <c r="D12635" s="1">
        <v>41575.047662037039</v>
      </c>
      <c r="E12635">
        <v>29</v>
      </c>
      <c r="F12635">
        <v>32</v>
      </c>
      <c r="G12635" t="s">
        <v>89</v>
      </c>
    </row>
    <row r="12636" spans="1:8" x14ac:dyDescent="0.2">
      <c r="A12636">
        <v>3.9461680607135699E+17</v>
      </c>
      <c r="B12636" t="s">
        <v>24520</v>
      </c>
      <c r="C12636" t="s">
        <v>24521</v>
      </c>
      <c r="D12636" s="1">
        <v>41575.048055555555</v>
      </c>
      <c r="E12636">
        <v>5</v>
      </c>
      <c r="F12636">
        <v>8</v>
      </c>
      <c r="G12636" t="s">
        <v>215</v>
      </c>
      <c r="H12636" t="s">
        <v>390</v>
      </c>
    </row>
    <row r="12637" spans="1:8" x14ac:dyDescent="0.2">
      <c r="A12637">
        <v>3.9461773924527302E+17</v>
      </c>
      <c r="B12637" t="s">
        <v>24522</v>
      </c>
      <c r="C12637" t="s">
        <v>24523</v>
      </c>
      <c r="D12637" s="1">
        <v>41575.050636574073</v>
      </c>
      <c r="E12637">
        <v>27</v>
      </c>
      <c r="F12637">
        <v>15</v>
      </c>
      <c r="G12637" t="s">
        <v>215</v>
      </c>
    </row>
    <row r="12638" spans="1:8" x14ac:dyDescent="0.2">
      <c r="A12638">
        <v>3.9461988679184698E+17</v>
      </c>
      <c r="B12638" t="s">
        <v>24524</v>
      </c>
      <c r="C12638" t="s">
        <v>24525</v>
      </c>
      <c r="D12638" s="1">
        <v>41575.056562500002</v>
      </c>
      <c r="E12638">
        <v>84</v>
      </c>
      <c r="F12638">
        <v>88</v>
      </c>
      <c r="G12638" t="s">
        <v>89</v>
      </c>
    </row>
    <row r="12639" spans="1:8" x14ac:dyDescent="0.2">
      <c r="A12639">
        <v>3.9462002684805101E+17</v>
      </c>
      <c r="B12639" t="s">
        <v>24526</v>
      </c>
      <c r="C12639" t="s">
        <v>24527</v>
      </c>
      <c r="D12639" s="1">
        <v>41575.056944444441</v>
      </c>
      <c r="E12639">
        <v>10</v>
      </c>
      <c r="F12639">
        <v>8</v>
      </c>
      <c r="G12639" t="s">
        <v>215</v>
      </c>
    </row>
    <row r="12640" spans="1:8" x14ac:dyDescent="0.2">
      <c r="A12640">
        <v>3.94620414540152E+17</v>
      </c>
      <c r="B12640" t="s">
        <v>24528</v>
      </c>
      <c r="C12640" t="s">
        <v>24529</v>
      </c>
      <c r="D12640" s="1">
        <v>41575.058020833334</v>
      </c>
      <c r="E12640">
        <v>29</v>
      </c>
      <c r="F12640">
        <v>36</v>
      </c>
      <c r="G12640" t="s">
        <v>215</v>
      </c>
    </row>
    <row r="12641" spans="1:8" x14ac:dyDescent="0.2">
      <c r="A12641">
        <v>3.9462286918526099E+17</v>
      </c>
      <c r="B12641" t="s">
        <v>24530</v>
      </c>
      <c r="C12641" t="s">
        <v>24531</v>
      </c>
      <c r="D12641" s="1">
        <v>41575.064791666664</v>
      </c>
      <c r="E12641">
        <v>55</v>
      </c>
      <c r="F12641">
        <v>48</v>
      </c>
    </row>
    <row r="12642" spans="1:8" x14ac:dyDescent="0.2">
      <c r="A12642">
        <v>3.94624233848176E+17</v>
      </c>
      <c r="B12642" t="s">
        <v>24532</v>
      </c>
      <c r="C12642" t="s">
        <v>24533</v>
      </c>
      <c r="D12642" s="1">
        <v>41575.068553240744</v>
      </c>
      <c r="E12642">
        <v>27</v>
      </c>
      <c r="F12642">
        <v>21</v>
      </c>
      <c r="G12642" t="s">
        <v>576</v>
      </c>
    </row>
    <row r="12643" spans="1:8" x14ac:dyDescent="0.2">
      <c r="A12643">
        <v>3.9462683564628301E+17</v>
      </c>
      <c r="B12643" t="s">
        <v>24534</v>
      </c>
      <c r="C12643" t="s">
        <v>24535</v>
      </c>
      <c r="D12643" s="1">
        <v>41575.075740740744</v>
      </c>
      <c r="E12643">
        <v>19</v>
      </c>
      <c r="F12643">
        <v>8</v>
      </c>
      <c r="G12643" t="s">
        <v>215</v>
      </c>
    </row>
    <row r="12644" spans="1:8" x14ac:dyDescent="0.2">
      <c r="A12644">
        <v>3.94629371702824E+17</v>
      </c>
      <c r="B12644" t="s">
        <v>24536</v>
      </c>
      <c r="C12644" t="s">
        <v>24537</v>
      </c>
      <c r="D12644" s="1">
        <v>41575.082731481481</v>
      </c>
      <c r="E12644">
        <v>21</v>
      </c>
      <c r="F12644">
        <v>29</v>
      </c>
      <c r="G12644" t="s">
        <v>215</v>
      </c>
      <c r="H12644" t="s">
        <v>390</v>
      </c>
    </row>
    <row r="12645" spans="1:8" x14ac:dyDescent="0.2">
      <c r="A12645">
        <v>3.94801023862456E+17</v>
      </c>
      <c r="B12645" t="s">
        <v>24538</v>
      </c>
      <c r="C12645" t="s">
        <v>24539</v>
      </c>
      <c r="D12645" s="1">
        <v>41575.556400462963</v>
      </c>
      <c r="E12645">
        <v>20</v>
      </c>
      <c r="F12645">
        <v>10</v>
      </c>
      <c r="G12645" t="s">
        <v>24540</v>
      </c>
    </row>
    <row r="12646" spans="1:8" x14ac:dyDescent="0.2">
      <c r="A12646">
        <v>3.9480247062468998E+17</v>
      </c>
      <c r="B12646" t="s">
        <v>24541</v>
      </c>
      <c r="C12646" t="s">
        <v>24542</v>
      </c>
      <c r="D12646" s="1">
        <v>41575.560393518521</v>
      </c>
      <c r="E12646">
        <v>13</v>
      </c>
      <c r="F12646">
        <v>10</v>
      </c>
      <c r="G12646" t="s">
        <v>215</v>
      </c>
    </row>
    <row r="12647" spans="1:8" x14ac:dyDescent="0.2">
      <c r="A12647">
        <v>3.9487518204245101E+17</v>
      </c>
      <c r="B12647" t="s">
        <v>24543</v>
      </c>
      <c r="C12647" t="s">
        <v>24544</v>
      </c>
      <c r="D12647" s="1">
        <v>41575.761041666665</v>
      </c>
      <c r="E12647">
        <v>5</v>
      </c>
      <c r="F12647">
        <v>4</v>
      </c>
      <c r="G12647" t="s">
        <v>89</v>
      </c>
    </row>
    <row r="12648" spans="1:8" x14ac:dyDescent="0.2">
      <c r="A12648">
        <v>3.9487535613964198E+17</v>
      </c>
      <c r="B12648" t="s">
        <v>24545</v>
      </c>
      <c r="C12648" t="s">
        <v>24546</v>
      </c>
      <c r="D12648" s="1">
        <v>41575.761516203704</v>
      </c>
      <c r="E12648">
        <v>2</v>
      </c>
      <c r="F12648">
        <v>1</v>
      </c>
      <c r="G12648" t="e">
        <f>johan_jwc</f>
        <v>#NAME?</v>
      </c>
    </row>
    <row r="12649" spans="1:8" x14ac:dyDescent="0.2">
      <c r="A12649">
        <v>3.9491242901806202E+17</v>
      </c>
      <c r="B12649" t="s">
        <v>24547</v>
      </c>
      <c r="C12649" t="s">
        <v>24548</v>
      </c>
      <c r="D12649" s="1">
        <v>41575.863819444443</v>
      </c>
      <c r="E12649">
        <v>37</v>
      </c>
      <c r="F12649">
        <v>34</v>
      </c>
      <c r="G12649" t="s">
        <v>89</v>
      </c>
    </row>
    <row r="12650" spans="1:8" x14ac:dyDescent="0.2">
      <c r="A12650">
        <v>3.9491325376082701E+17</v>
      </c>
      <c r="B12650" t="s">
        <v>24549</v>
      </c>
      <c r="C12650" t="s">
        <v>24550</v>
      </c>
      <c r="D12650" s="1">
        <v>41575.866099537037</v>
      </c>
      <c r="E12650">
        <v>18</v>
      </c>
      <c r="F12650">
        <v>10</v>
      </c>
      <c r="G12650" t="s">
        <v>215</v>
      </c>
    </row>
    <row r="12651" spans="1:8" x14ac:dyDescent="0.2">
      <c r="A12651">
        <v>3.9491608672797402E+17</v>
      </c>
      <c r="B12651" t="s">
        <v>24551</v>
      </c>
      <c r="C12651" t="s">
        <v>24552</v>
      </c>
      <c r="D12651" s="1">
        <v>41575.873912037037</v>
      </c>
      <c r="E12651">
        <v>13</v>
      </c>
      <c r="F12651">
        <v>9</v>
      </c>
      <c r="G12651" t="s">
        <v>215</v>
      </c>
    </row>
    <row r="12652" spans="1:8" x14ac:dyDescent="0.2">
      <c r="A12652">
        <v>3.9491734121915098E+17</v>
      </c>
      <c r="B12652" t="s">
        <v>24553</v>
      </c>
      <c r="C12652" t="s">
        <v>24554</v>
      </c>
      <c r="D12652" s="1">
        <v>41575.877384259256</v>
      </c>
      <c r="E12652">
        <v>175</v>
      </c>
      <c r="F12652">
        <v>35</v>
      </c>
    </row>
    <row r="12653" spans="1:8" x14ac:dyDescent="0.2">
      <c r="A12653">
        <v>3.9491768068512102E+17</v>
      </c>
      <c r="B12653" t="s">
        <v>24555</v>
      </c>
      <c r="C12653" t="s">
        <v>24556</v>
      </c>
      <c r="D12653" s="1">
        <v>41575.878310185188</v>
      </c>
      <c r="E12653">
        <v>142</v>
      </c>
      <c r="F12653">
        <v>57</v>
      </c>
    </row>
    <row r="12654" spans="1:8" x14ac:dyDescent="0.2">
      <c r="A12654">
        <v>3.9492208841630502E+17</v>
      </c>
      <c r="B12654" t="s">
        <v>24557</v>
      </c>
      <c r="C12654" t="s">
        <v>24558</v>
      </c>
      <c r="D12654" s="1">
        <v>41575.890474537038</v>
      </c>
      <c r="E12654">
        <v>18</v>
      </c>
      <c r="F12654">
        <v>10</v>
      </c>
      <c r="G12654" t="s">
        <v>89</v>
      </c>
    </row>
    <row r="12655" spans="1:8" x14ac:dyDescent="0.2">
      <c r="A12655">
        <v>3.9492530868126099E+17</v>
      </c>
      <c r="B12655" t="s">
        <v>24559</v>
      </c>
      <c r="C12655" t="s">
        <v>24560</v>
      </c>
      <c r="D12655" s="1">
        <v>41575.899363425924</v>
      </c>
      <c r="E12655">
        <v>216</v>
      </c>
      <c r="F12655">
        <v>266</v>
      </c>
    </row>
    <row r="12656" spans="1:8" x14ac:dyDescent="0.2">
      <c r="A12656">
        <v>3.9492787859424E+17</v>
      </c>
      <c r="B12656" t="s">
        <v>24561</v>
      </c>
      <c r="C12656" t="s">
        <v>24562</v>
      </c>
      <c r="D12656" s="1">
        <v>41575.906458333331</v>
      </c>
      <c r="E12656">
        <v>54</v>
      </c>
      <c r="F12656">
        <v>23</v>
      </c>
    </row>
    <row r="12657" spans="1:7" x14ac:dyDescent="0.2">
      <c r="A12657">
        <v>3.9492805918839603E+17</v>
      </c>
      <c r="B12657" t="s">
        <v>24563</v>
      </c>
      <c r="C12657" t="s">
        <v>24564</v>
      </c>
      <c r="D12657" s="1">
        <v>41575.906956018516</v>
      </c>
      <c r="E12657">
        <v>88</v>
      </c>
      <c r="F12657">
        <v>45</v>
      </c>
    </row>
    <row r="12658" spans="1:7" x14ac:dyDescent="0.2">
      <c r="A12658">
        <v>3.9492899489986899E+17</v>
      </c>
      <c r="B12658" t="s">
        <v>24565</v>
      </c>
      <c r="C12658" t="s">
        <v>24566</v>
      </c>
      <c r="D12658" s="1">
        <v>41575.909537037034</v>
      </c>
      <c r="E12658">
        <v>67</v>
      </c>
      <c r="F12658">
        <v>17</v>
      </c>
    </row>
    <row r="12659" spans="1:7" x14ac:dyDescent="0.2">
      <c r="A12659">
        <v>3.94931567266512E+17</v>
      </c>
      <c r="B12659" t="s">
        <v>24567</v>
      </c>
      <c r="C12659" t="s">
        <v>24568</v>
      </c>
      <c r="D12659" s="1">
        <v>41575.916631944441</v>
      </c>
      <c r="E12659">
        <v>391</v>
      </c>
      <c r="F12659">
        <v>165</v>
      </c>
    </row>
    <row r="12660" spans="1:7" x14ac:dyDescent="0.2">
      <c r="A12660">
        <v>3.9507401267586598E+17</v>
      </c>
      <c r="B12660" t="s">
        <v>24569</v>
      </c>
      <c r="C12660" t="s">
        <v>24570</v>
      </c>
      <c r="D12660" s="1">
        <v>41576.309710648151</v>
      </c>
      <c r="E12660">
        <v>31</v>
      </c>
      <c r="F12660">
        <v>15</v>
      </c>
      <c r="G12660" t="s">
        <v>576</v>
      </c>
    </row>
    <row r="12661" spans="1:7" x14ac:dyDescent="0.2">
      <c r="A12661">
        <v>3.9507424789662099E+17</v>
      </c>
      <c r="B12661" t="s">
        <v>24571</v>
      </c>
      <c r="C12661" t="s">
        <v>24572</v>
      </c>
      <c r="D12661" s="1">
        <v>41576.310358796298</v>
      </c>
      <c r="E12661">
        <v>13</v>
      </c>
      <c r="F12661">
        <v>9</v>
      </c>
      <c r="G12661" t="s">
        <v>24573</v>
      </c>
    </row>
    <row r="12662" spans="1:7" x14ac:dyDescent="0.2">
      <c r="A12662">
        <v>3.9515157577963898E+17</v>
      </c>
      <c r="B12662" t="s">
        <v>24574</v>
      </c>
      <c r="C12662" t="s">
        <v>24575</v>
      </c>
      <c r="D12662" s="1">
        <v>41576.523738425924</v>
      </c>
      <c r="E12662">
        <v>262</v>
      </c>
      <c r="F12662">
        <v>153</v>
      </c>
    </row>
    <row r="12663" spans="1:7" x14ac:dyDescent="0.2">
      <c r="A12663">
        <v>3.9515433450761798E+17</v>
      </c>
      <c r="B12663" t="s">
        <v>24576</v>
      </c>
      <c r="C12663" t="s">
        <v>24577</v>
      </c>
      <c r="D12663" s="1">
        <v>41576.531354166669</v>
      </c>
      <c r="E12663">
        <v>302</v>
      </c>
      <c r="F12663">
        <v>156</v>
      </c>
    </row>
    <row r="12664" spans="1:7" x14ac:dyDescent="0.2">
      <c r="A12664">
        <v>3.9515570999184902E+17</v>
      </c>
      <c r="B12664" t="s">
        <v>24578</v>
      </c>
      <c r="C12664" t="s">
        <v>24579</v>
      </c>
      <c r="D12664" s="1">
        <v>41576.535150462965</v>
      </c>
      <c r="E12664">
        <v>1633</v>
      </c>
      <c r="F12664">
        <v>1317</v>
      </c>
    </row>
    <row r="12665" spans="1:7" x14ac:dyDescent="0.2">
      <c r="A12665">
        <v>3.9515709222055898E+17</v>
      </c>
      <c r="B12665" t="s">
        <v>24580</v>
      </c>
      <c r="C12665" t="s">
        <v>24581</v>
      </c>
      <c r="D12665" s="1">
        <v>41576.538969907408</v>
      </c>
      <c r="E12665">
        <v>97</v>
      </c>
      <c r="F12665">
        <v>67</v>
      </c>
    </row>
    <row r="12666" spans="1:7" x14ac:dyDescent="0.2">
      <c r="A12666">
        <v>3.95157945669136E+17</v>
      </c>
      <c r="B12666" t="s">
        <v>24582</v>
      </c>
      <c r="C12666" t="s">
        <v>24583</v>
      </c>
      <c r="D12666" s="1">
        <v>41576.541319444441</v>
      </c>
      <c r="E12666">
        <v>52</v>
      </c>
      <c r="F12666">
        <v>44</v>
      </c>
      <c r="G12666" t="s">
        <v>215</v>
      </c>
    </row>
    <row r="12667" spans="1:7" x14ac:dyDescent="0.2">
      <c r="A12667">
        <v>3.9518339819857901E+17</v>
      </c>
      <c r="B12667" t="s">
        <v>24584</v>
      </c>
      <c r="C12667" t="s">
        <v>24585</v>
      </c>
      <c r="D12667" s="1">
        <v>41576.611550925925</v>
      </c>
      <c r="E12667">
        <v>27</v>
      </c>
      <c r="F12667">
        <v>32</v>
      </c>
      <c r="G12667" t="s">
        <v>89</v>
      </c>
    </row>
    <row r="12668" spans="1:7" x14ac:dyDescent="0.2">
      <c r="A12668">
        <v>3.9520809876521299E+17</v>
      </c>
      <c r="B12668" t="s">
        <v>24586</v>
      </c>
      <c r="C12668" t="s">
        <v>24587</v>
      </c>
      <c r="D12668" s="1">
        <v>41576.679722222223</v>
      </c>
      <c r="E12668">
        <v>39</v>
      </c>
      <c r="F12668">
        <v>25</v>
      </c>
      <c r="G12668" t="s">
        <v>89</v>
      </c>
    </row>
    <row r="12669" spans="1:7" x14ac:dyDescent="0.2">
      <c r="A12669">
        <v>3.9521519282226298E+17</v>
      </c>
      <c r="B12669" t="s">
        <v>24588</v>
      </c>
      <c r="C12669" t="s">
        <v>24589</v>
      </c>
      <c r="D12669" s="1">
        <v>41576.699293981481</v>
      </c>
      <c r="E12669">
        <v>138</v>
      </c>
      <c r="F12669">
        <v>69</v>
      </c>
      <c r="G12669" t="s">
        <v>89</v>
      </c>
    </row>
    <row r="12670" spans="1:7" x14ac:dyDescent="0.2">
      <c r="A12670">
        <v>3.9521999212524301E+17</v>
      </c>
      <c r="B12670" t="s">
        <v>24590</v>
      </c>
      <c r="C12670" t="s">
        <v>24591</v>
      </c>
      <c r="D12670" s="1">
        <v>41576.712534722225</v>
      </c>
      <c r="E12670">
        <v>38</v>
      </c>
      <c r="F12670">
        <v>19</v>
      </c>
      <c r="G12670" t="s">
        <v>89</v>
      </c>
    </row>
    <row r="12671" spans="1:7" x14ac:dyDescent="0.2">
      <c r="A12671">
        <v>3.9522042307323002E+17</v>
      </c>
      <c r="B12671" t="s">
        <v>24592</v>
      </c>
      <c r="C12671" t="s">
        <v>24593</v>
      </c>
      <c r="D12671" s="1">
        <v>41576.713726851849</v>
      </c>
      <c r="E12671">
        <v>70</v>
      </c>
      <c r="F12671">
        <v>25</v>
      </c>
      <c r="G12671" t="s">
        <v>89</v>
      </c>
    </row>
    <row r="12672" spans="1:7" x14ac:dyDescent="0.2">
      <c r="A12672">
        <v>3.9522433193804102E+17</v>
      </c>
      <c r="B12672" t="s">
        <v>24594</v>
      </c>
      <c r="C12672" t="s">
        <v>24595</v>
      </c>
      <c r="D12672" s="1">
        <v>41576.72451388889</v>
      </c>
      <c r="E12672">
        <v>1003</v>
      </c>
      <c r="F12672">
        <v>779</v>
      </c>
      <c r="G12672" t="s">
        <v>89</v>
      </c>
    </row>
    <row r="12673" spans="1:8" x14ac:dyDescent="0.2">
      <c r="A12673">
        <v>3.9523717121431098E+17</v>
      </c>
      <c r="B12673" t="s">
        <v>24596</v>
      </c>
      <c r="C12673" t="s">
        <v>24597</v>
      </c>
      <c r="D12673" s="1">
        <v>41576.759942129633</v>
      </c>
      <c r="E12673">
        <v>231</v>
      </c>
      <c r="F12673">
        <v>90</v>
      </c>
    </row>
    <row r="12674" spans="1:8" x14ac:dyDescent="0.2">
      <c r="A12674">
        <v>3.9525063038771597E+17</v>
      </c>
      <c r="B12674" t="s">
        <v>24598</v>
      </c>
      <c r="C12674" t="s">
        <v>24599</v>
      </c>
      <c r="D12674" s="1">
        <v>41576.797083333331</v>
      </c>
      <c r="E12674">
        <v>195</v>
      </c>
      <c r="F12674">
        <v>178</v>
      </c>
    </row>
    <row r="12675" spans="1:8" x14ac:dyDescent="0.2">
      <c r="A12675">
        <v>3.9525155217408397E+17</v>
      </c>
      <c r="B12675" t="s">
        <v>24600</v>
      </c>
      <c r="C12675" t="s">
        <v>24601</v>
      </c>
      <c r="D12675" s="1">
        <v>41576.799629629626</v>
      </c>
      <c r="E12675">
        <v>268</v>
      </c>
      <c r="F12675">
        <v>141</v>
      </c>
      <c r="G12675" t="s">
        <v>89</v>
      </c>
    </row>
    <row r="12676" spans="1:8" x14ac:dyDescent="0.2">
      <c r="A12676">
        <v>3.9526785080740998E+17</v>
      </c>
      <c r="B12676" t="s">
        <v>24602</v>
      </c>
      <c r="C12676" t="s">
        <v>24603</v>
      </c>
      <c r="D12676" s="1">
        <v>41576.844606481478</v>
      </c>
      <c r="E12676">
        <v>135</v>
      </c>
      <c r="F12676">
        <v>72</v>
      </c>
    </row>
    <row r="12677" spans="1:8" x14ac:dyDescent="0.2">
      <c r="A12677">
        <v>3.9528653702733402E+17</v>
      </c>
      <c r="B12677" t="s">
        <v>24604</v>
      </c>
      <c r="C12677" t="s">
        <v>24605</v>
      </c>
      <c r="D12677" s="1">
        <v>41576.896168981482</v>
      </c>
      <c r="E12677">
        <v>143</v>
      </c>
      <c r="F12677">
        <v>250</v>
      </c>
      <c r="G12677" t="s">
        <v>89</v>
      </c>
    </row>
    <row r="12678" spans="1:8" x14ac:dyDescent="0.2">
      <c r="A12678">
        <v>3.9530393334358797E+17</v>
      </c>
      <c r="B12678" t="s">
        <v>24606</v>
      </c>
      <c r="C12678" t="s">
        <v>24607</v>
      </c>
      <c r="D12678" s="1">
        <v>41576.944166666668</v>
      </c>
      <c r="E12678">
        <v>29</v>
      </c>
      <c r="F12678">
        <v>28</v>
      </c>
    </row>
    <row r="12679" spans="1:8" x14ac:dyDescent="0.2">
      <c r="A12679">
        <v>3.9537295331742502E+17</v>
      </c>
      <c r="B12679" t="s">
        <v>24608</v>
      </c>
      <c r="C12679" t="s">
        <v>24609</v>
      </c>
      <c r="D12679" s="1">
        <v>41577.134629629632</v>
      </c>
      <c r="E12679">
        <v>19</v>
      </c>
      <c r="F12679">
        <v>31</v>
      </c>
      <c r="G12679" t="s">
        <v>24610</v>
      </c>
    </row>
    <row r="12680" spans="1:8" x14ac:dyDescent="0.2">
      <c r="A12680">
        <v>3.95543808588648E+17</v>
      </c>
      <c r="B12680" t="s">
        <v>24611</v>
      </c>
      <c r="C12680" t="s">
        <v>24612</v>
      </c>
      <c r="D12680" s="1">
        <v>41577.606099537035</v>
      </c>
      <c r="E12680">
        <v>843</v>
      </c>
      <c r="F12680">
        <v>467</v>
      </c>
    </row>
    <row r="12681" spans="1:8" x14ac:dyDescent="0.2">
      <c r="A12681">
        <v>3.9564649271251699E+17</v>
      </c>
      <c r="B12681" t="s">
        <v>24613</v>
      </c>
      <c r="C12681" t="s">
        <v>24614</v>
      </c>
      <c r="D12681" s="1">
        <v>41577.889456018522</v>
      </c>
      <c r="E12681">
        <v>8</v>
      </c>
      <c r="F12681">
        <v>9</v>
      </c>
      <c r="G12681" t="s">
        <v>89</v>
      </c>
    </row>
    <row r="12682" spans="1:8" x14ac:dyDescent="0.2">
      <c r="A12682">
        <v>3.9564668455158502E+17</v>
      </c>
      <c r="B12682" t="s">
        <v>24615</v>
      </c>
      <c r="C12682" t="s">
        <v>24616</v>
      </c>
      <c r="D12682" s="1">
        <v>41577.889988425923</v>
      </c>
      <c r="E12682">
        <v>43</v>
      </c>
      <c r="F12682">
        <v>36</v>
      </c>
      <c r="G12682" t="s">
        <v>576</v>
      </c>
      <c r="H12682" t="s">
        <v>505</v>
      </c>
    </row>
    <row r="12683" spans="1:8" x14ac:dyDescent="0.2">
      <c r="A12683">
        <v>3.95650211717976E+17</v>
      </c>
      <c r="B12683" t="s">
        <v>24617</v>
      </c>
      <c r="C12683" t="s">
        <v>24618</v>
      </c>
      <c r="D12683" s="1">
        <v>41577.899710648147</v>
      </c>
      <c r="E12683">
        <v>359</v>
      </c>
      <c r="F12683">
        <v>341</v>
      </c>
    </row>
    <row r="12684" spans="1:8" x14ac:dyDescent="0.2">
      <c r="A12684">
        <v>3.95650336548864E+17</v>
      </c>
      <c r="B12684" t="s">
        <v>24619</v>
      </c>
      <c r="C12684" t="s">
        <v>24620</v>
      </c>
      <c r="D12684" s="1">
        <v>41577.900057870371</v>
      </c>
      <c r="E12684">
        <v>558</v>
      </c>
      <c r="F12684">
        <v>352</v>
      </c>
    </row>
    <row r="12685" spans="1:8" x14ac:dyDescent="0.2">
      <c r="A12685">
        <v>3.9565371529979898E+17</v>
      </c>
      <c r="B12685" t="s">
        <v>24621</v>
      </c>
      <c r="C12685" t="s">
        <v>24622</v>
      </c>
      <c r="D12685" s="1">
        <v>41577.909386574072</v>
      </c>
      <c r="E12685">
        <v>156</v>
      </c>
      <c r="F12685">
        <v>77</v>
      </c>
      <c r="G12685" t="s">
        <v>89</v>
      </c>
    </row>
    <row r="12686" spans="1:8" x14ac:dyDescent="0.2">
      <c r="A12686">
        <v>3.9565386589630797E+17</v>
      </c>
      <c r="B12686" t="s">
        <v>24623</v>
      </c>
      <c r="C12686" t="s">
        <v>24624</v>
      </c>
      <c r="D12686" s="1">
        <v>41577.909803240742</v>
      </c>
      <c r="E12686">
        <v>373</v>
      </c>
      <c r="F12686">
        <v>235</v>
      </c>
    </row>
    <row r="12687" spans="1:8" x14ac:dyDescent="0.2">
      <c r="A12687">
        <v>3.9565647011027302E+17</v>
      </c>
      <c r="B12687" t="s">
        <v>24625</v>
      </c>
      <c r="C12687" t="s">
        <v>24626</v>
      </c>
      <c r="D12687" s="1">
        <v>41577.916990740741</v>
      </c>
      <c r="E12687">
        <v>1097</v>
      </c>
      <c r="F12687">
        <v>764</v>
      </c>
    </row>
    <row r="12688" spans="1:8" x14ac:dyDescent="0.2">
      <c r="A12688">
        <v>3.9568370275766202E+17</v>
      </c>
      <c r="B12688" t="s">
        <v>24627</v>
      </c>
      <c r="C12688" t="s">
        <v>24628</v>
      </c>
      <c r="D12688" s="1">
        <v>41577.992129629631</v>
      </c>
      <c r="E12688">
        <v>1089</v>
      </c>
      <c r="F12688">
        <v>929</v>
      </c>
    </row>
    <row r="12689" spans="1:7" x14ac:dyDescent="0.2">
      <c r="A12689">
        <v>3.9568528672820403E+17</v>
      </c>
      <c r="B12689" t="s">
        <v>24629</v>
      </c>
      <c r="C12689" t="s">
        <v>24630</v>
      </c>
      <c r="D12689" s="1">
        <v>41577.996504629627</v>
      </c>
      <c r="E12689">
        <v>244</v>
      </c>
      <c r="F12689">
        <v>277</v>
      </c>
    </row>
    <row r="12690" spans="1:7" x14ac:dyDescent="0.2">
      <c r="A12690">
        <v>3.9568747703986502E+17</v>
      </c>
      <c r="B12690" t="s">
        <v>24631</v>
      </c>
      <c r="C12690" t="s">
        <v>24632</v>
      </c>
      <c r="D12690" s="1">
        <v>41578.002546296295</v>
      </c>
      <c r="E12690">
        <v>14</v>
      </c>
      <c r="F12690">
        <v>24</v>
      </c>
      <c r="G12690" t="s">
        <v>89</v>
      </c>
    </row>
    <row r="12691" spans="1:7" x14ac:dyDescent="0.2">
      <c r="A12691">
        <v>3.9569737093744198E+17</v>
      </c>
      <c r="B12691" t="s">
        <v>24633</v>
      </c>
      <c r="C12691" t="s">
        <v>24634</v>
      </c>
      <c r="D12691" s="1">
        <v>41578.029849537037</v>
      </c>
      <c r="E12691">
        <v>29</v>
      </c>
      <c r="F12691">
        <v>56</v>
      </c>
      <c r="G12691" t="s">
        <v>215</v>
      </c>
    </row>
    <row r="12692" spans="1:7" x14ac:dyDescent="0.2">
      <c r="A12692">
        <v>3.9571133919451098E+17</v>
      </c>
      <c r="B12692" t="s">
        <v>24635</v>
      </c>
      <c r="C12692" t="s">
        <v>24636</v>
      </c>
      <c r="D12692" s="1">
        <v>41578.068391203706</v>
      </c>
      <c r="E12692">
        <v>20</v>
      </c>
      <c r="F12692">
        <v>35</v>
      </c>
      <c r="G12692" t="s">
        <v>215</v>
      </c>
    </row>
    <row r="12693" spans="1:7" x14ac:dyDescent="0.2">
      <c r="A12693">
        <v>3.9571613195856602E+17</v>
      </c>
      <c r="B12693" t="s">
        <v>24637</v>
      </c>
      <c r="C12693" t="s">
        <v>24638</v>
      </c>
      <c r="D12693" s="1">
        <v>41578.081620370373</v>
      </c>
      <c r="E12693">
        <v>314</v>
      </c>
      <c r="F12693">
        <v>252</v>
      </c>
    </row>
    <row r="12694" spans="1:7" x14ac:dyDescent="0.2">
      <c r="A12694">
        <v>3.9587217472227302E+17</v>
      </c>
      <c r="B12694" t="s">
        <v>24639</v>
      </c>
      <c r="C12694" t="s">
        <v>24640</v>
      </c>
      <c r="D12694" s="1">
        <v>41578.51222222222</v>
      </c>
      <c r="E12694">
        <v>538</v>
      </c>
      <c r="F12694">
        <v>408</v>
      </c>
    </row>
    <row r="12695" spans="1:7" x14ac:dyDescent="0.2">
      <c r="A12695">
        <v>3.9590114033782298E+17</v>
      </c>
      <c r="B12695" t="s">
        <v>24641</v>
      </c>
      <c r="C12695" t="s">
        <v>24642</v>
      </c>
      <c r="D12695" s="1">
        <v>41578.592152777775</v>
      </c>
      <c r="E12695">
        <v>23</v>
      </c>
      <c r="F12695">
        <v>42</v>
      </c>
    </row>
    <row r="12696" spans="1:7" x14ac:dyDescent="0.2">
      <c r="A12696">
        <v>3.9590286460781702E+17</v>
      </c>
      <c r="B12696" t="s">
        <v>24643</v>
      </c>
      <c r="C12696" t="s">
        <v>24644</v>
      </c>
      <c r="D12696" s="1">
        <v>41578.596909722219</v>
      </c>
      <c r="E12696">
        <v>245</v>
      </c>
      <c r="F12696">
        <v>169</v>
      </c>
    </row>
    <row r="12697" spans="1:7" x14ac:dyDescent="0.2">
      <c r="A12697">
        <v>3.9590488340183398E+17</v>
      </c>
      <c r="B12697" t="s">
        <v>24645</v>
      </c>
      <c r="C12697" t="s">
        <v>20053</v>
      </c>
      <c r="D12697" s="1">
        <v>41578.602476851855</v>
      </c>
      <c r="E12697">
        <v>361</v>
      </c>
      <c r="F12697">
        <v>173</v>
      </c>
    </row>
    <row r="12698" spans="1:7" x14ac:dyDescent="0.2">
      <c r="A12698">
        <v>3.9594604040828499E+17</v>
      </c>
      <c r="B12698" t="s">
        <v>24646</v>
      </c>
      <c r="C12698" t="s">
        <v>24647</v>
      </c>
      <c r="D12698" s="1">
        <v>41578.716053240743</v>
      </c>
      <c r="E12698">
        <v>162</v>
      </c>
      <c r="F12698">
        <v>83</v>
      </c>
    </row>
    <row r="12699" spans="1:7" x14ac:dyDescent="0.2">
      <c r="A12699">
        <v>3.9598051942007603E+17</v>
      </c>
      <c r="B12699" t="s">
        <v>24648</v>
      </c>
      <c r="C12699" t="s">
        <v>24649</v>
      </c>
      <c r="D12699" s="1">
        <v>41578.811192129629</v>
      </c>
      <c r="E12699">
        <v>55</v>
      </c>
      <c r="F12699">
        <v>54</v>
      </c>
      <c r="G12699" t="s">
        <v>89</v>
      </c>
    </row>
    <row r="12700" spans="1:7" x14ac:dyDescent="0.2">
      <c r="A12700">
        <v>3.9599253796330701E+17</v>
      </c>
      <c r="B12700" t="s">
        <v>24650</v>
      </c>
      <c r="C12700" t="s">
        <v>24651</v>
      </c>
      <c r="D12700" s="1">
        <v>41578.844351851854</v>
      </c>
      <c r="E12700">
        <v>19</v>
      </c>
      <c r="F12700">
        <v>24</v>
      </c>
      <c r="G12700" t="s">
        <v>89</v>
      </c>
    </row>
    <row r="12701" spans="1:7" x14ac:dyDescent="0.2">
      <c r="A12701">
        <v>3.9599389581052301E+17</v>
      </c>
      <c r="B12701" t="s">
        <v>24652</v>
      </c>
      <c r="C12701" t="s">
        <v>24653</v>
      </c>
      <c r="D12701" s="1">
        <v>41578.848101851851</v>
      </c>
      <c r="E12701">
        <v>44</v>
      </c>
      <c r="F12701">
        <v>42</v>
      </c>
      <c r="G12701" t="s">
        <v>89</v>
      </c>
    </row>
    <row r="12702" spans="1:7" x14ac:dyDescent="0.2">
      <c r="A12702">
        <v>3.9599484596716301E+17</v>
      </c>
      <c r="B12702" t="s">
        <v>24654</v>
      </c>
      <c r="C12702" t="s">
        <v>24655</v>
      </c>
      <c r="D12702" s="1">
        <v>41578.850729166668</v>
      </c>
      <c r="E12702">
        <v>233</v>
      </c>
      <c r="F12702">
        <v>226</v>
      </c>
      <c r="G12702" t="s">
        <v>89</v>
      </c>
    </row>
    <row r="12703" spans="1:7" x14ac:dyDescent="0.2">
      <c r="A12703">
        <v>3.9599560993867302E+17</v>
      </c>
      <c r="B12703" t="s">
        <v>24656</v>
      </c>
      <c r="C12703" t="s">
        <v>24657</v>
      </c>
      <c r="D12703" s="1">
        <v>41578.852835648147</v>
      </c>
      <c r="E12703">
        <v>8</v>
      </c>
      <c r="F12703">
        <v>5</v>
      </c>
      <c r="G12703" t="s">
        <v>215</v>
      </c>
    </row>
    <row r="12704" spans="1:7" x14ac:dyDescent="0.2">
      <c r="A12704">
        <v>3.9600080244928902E+17</v>
      </c>
      <c r="B12704" t="s">
        <v>24658</v>
      </c>
      <c r="C12704" t="s">
        <v>24659</v>
      </c>
      <c r="D12704" s="1">
        <v>41578.867164351854</v>
      </c>
      <c r="E12704">
        <v>180</v>
      </c>
      <c r="F12704">
        <v>80</v>
      </c>
    </row>
    <row r="12705" spans="1:7" x14ac:dyDescent="0.2">
      <c r="A12705">
        <v>3.96004451237912E+17</v>
      </c>
      <c r="B12705" t="s">
        <v>24660</v>
      </c>
      <c r="C12705" t="s">
        <v>24661</v>
      </c>
      <c r="D12705" s="1">
        <v>41578.877233796295</v>
      </c>
      <c r="E12705">
        <v>909</v>
      </c>
      <c r="F12705">
        <v>648</v>
      </c>
    </row>
    <row r="12706" spans="1:7" x14ac:dyDescent="0.2">
      <c r="A12706">
        <v>3.9601083762357402E+17</v>
      </c>
      <c r="B12706" t="s">
        <v>24662</v>
      </c>
      <c r="C12706" t="s">
        <v>24663</v>
      </c>
      <c r="D12706" s="1">
        <v>41578.894849537035</v>
      </c>
      <c r="E12706">
        <v>106</v>
      </c>
      <c r="F12706">
        <v>110</v>
      </c>
      <c r="G12706" t="s">
        <v>89</v>
      </c>
    </row>
    <row r="12707" spans="1:7" x14ac:dyDescent="0.2">
      <c r="A12707">
        <v>3.9601288439780499E+17</v>
      </c>
      <c r="B12707" t="s">
        <v>24664</v>
      </c>
      <c r="C12707" t="s">
        <v>24665</v>
      </c>
      <c r="D12707" s="1">
        <v>41578.900497685187</v>
      </c>
      <c r="E12707">
        <v>320</v>
      </c>
      <c r="F12707">
        <v>285</v>
      </c>
    </row>
    <row r="12708" spans="1:7" x14ac:dyDescent="0.2">
      <c r="A12708">
        <v>3.9601446969790003E+17</v>
      </c>
      <c r="B12708" t="s">
        <v>24666</v>
      </c>
      <c r="C12708" t="s">
        <v>24667</v>
      </c>
      <c r="D12708" s="1">
        <v>41578.904872685183</v>
      </c>
      <c r="E12708">
        <v>39</v>
      </c>
      <c r="F12708">
        <v>28</v>
      </c>
      <c r="G12708" t="s">
        <v>215</v>
      </c>
    </row>
    <row r="12709" spans="1:7" x14ac:dyDescent="0.2">
      <c r="A12709">
        <v>3.9601489131775098E+17</v>
      </c>
      <c r="B12709" t="s">
        <v>24668</v>
      </c>
      <c r="C12709" t="e">
        <f xml:space="preserve"> duncanrj1969 Thanks.</f>
        <v>#NAME?</v>
      </c>
      <c r="D12709" s="1">
        <v>41578.906041666669</v>
      </c>
      <c r="E12709">
        <v>4</v>
      </c>
      <c r="F12709">
        <v>1</v>
      </c>
      <c r="G12709" t="s">
        <v>89</v>
      </c>
    </row>
    <row r="12710" spans="1:7" x14ac:dyDescent="0.2">
      <c r="A12710">
        <v>3.9601512034770899E+17</v>
      </c>
      <c r="B12710" t="s">
        <v>24669</v>
      </c>
      <c r="C12710" t="e">
        <f xml:space="preserve"> CasaMadison Thanks.</f>
        <v>#NAME?</v>
      </c>
      <c r="D12710" s="1">
        <v>41578.906666666669</v>
      </c>
      <c r="E12710">
        <v>7</v>
      </c>
      <c r="F12710">
        <v>1</v>
      </c>
      <c r="G12710" t="s">
        <v>89</v>
      </c>
    </row>
    <row r="12711" spans="1:7" x14ac:dyDescent="0.2">
      <c r="A12711">
        <v>3.9601827372611098E+17</v>
      </c>
      <c r="B12711" t="s">
        <v>24670</v>
      </c>
      <c r="C12711" t="s">
        <v>24671</v>
      </c>
      <c r="D12711" s="1">
        <v>41578.915370370371</v>
      </c>
      <c r="E12711">
        <v>667</v>
      </c>
      <c r="F12711">
        <v>406</v>
      </c>
    </row>
    <row r="12712" spans="1:7" x14ac:dyDescent="0.2">
      <c r="A12712">
        <v>3.9609778407788499E+17</v>
      </c>
      <c r="B12712" t="s">
        <v>24672</v>
      </c>
      <c r="C12712" t="s">
        <v>24673</v>
      </c>
      <c r="D12712" s="1">
        <v>41579.134780092594</v>
      </c>
      <c r="E12712">
        <v>15</v>
      </c>
      <c r="F12712">
        <v>14</v>
      </c>
      <c r="G12712" t="s">
        <v>215</v>
      </c>
    </row>
    <row r="12713" spans="1:7" x14ac:dyDescent="0.2">
      <c r="A12713">
        <v>3.9614877908860902E+17</v>
      </c>
      <c r="B12713" t="s">
        <v>24674</v>
      </c>
      <c r="C12713" t="s">
        <v>24675</v>
      </c>
      <c r="D12713" s="1">
        <v>41579.275497685187</v>
      </c>
      <c r="E12713">
        <v>1139</v>
      </c>
      <c r="F12713">
        <v>1593</v>
      </c>
    </row>
    <row r="12714" spans="1:7" x14ac:dyDescent="0.2">
      <c r="A12714">
        <v>3.9626853132862598E+17</v>
      </c>
      <c r="B12714" t="s">
        <v>24676</v>
      </c>
      <c r="C12714" t="e">
        <f xml:space="preserve"> SonnyGirard True.</f>
        <v>#NAME?</v>
      </c>
      <c r="D12714" s="1">
        <v>41579.605949074074</v>
      </c>
      <c r="E12714">
        <v>2</v>
      </c>
      <c r="F12714">
        <v>1</v>
      </c>
      <c r="G12714" t="s">
        <v>89</v>
      </c>
    </row>
    <row r="12715" spans="1:7" x14ac:dyDescent="0.2">
      <c r="A12715">
        <v>3.9626934840002502E+17</v>
      </c>
      <c r="B12715" t="s">
        <v>24677</v>
      </c>
      <c r="C12715" t="e">
        <f xml:space="preserve"> wsaleen Thanks.</f>
        <v>#NAME?</v>
      </c>
      <c r="D12715" s="1">
        <v>41579.608206018522</v>
      </c>
      <c r="E12715">
        <v>0</v>
      </c>
      <c r="F12715">
        <v>1</v>
      </c>
      <c r="G12715" t="s">
        <v>89</v>
      </c>
    </row>
    <row r="12716" spans="1:7" x14ac:dyDescent="0.2">
      <c r="A12716">
        <v>3.9633023449393901E+17</v>
      </c>
      <c r="B12716" t="s">
        <v>24678</v>
      </c>
      <c r="C12716" t="s">
        <v>24679</v>
      </c>
      <c r="D12716" s="1">
        <v>41579.776226851849</v>
      </c>
      <c r="E12716">
        <v>307</v>
      </c>
      <c r="F12716">
        <v>177</v>
      </c>
    </row>
    <row r="12717" spans="1:7" x14ac:dyDescent="0.2">
      <c r="A12717">
        <v>3.9633812852220698E+17</v>
      </c>
      <c r="B12717" t="s">
        <v>24680</v>
      </c>
      <c r="C12717" t="s">
        <v>24681</v>
      </c>
      <c r="D12717" s="1">
        <v>41579.798009259262</v>
      </c>
      <c r="E12717">
        <v>16</v>
      </c>
      <c r="F12717">
        <v>18</v>
      </c>
      <c r="G12717" t="e">
        <f>TrumpSoHo</f>
        <v>#NAME?</v>
      </c>
    </row>
    <row r="12718" spans="1:7" x14ac:dyDescent="0.2">
      <c r="A12718">
        <v>3.9634146824934099E+17</v>
      </c>
      <c r="B12718" t="s">
        <v>24682</v>
      </c>
      <c r="C12718" t="s">
        <v>24683</v>
      </c>
      <c r="D12718" s="1">
        <v>41579.807222222225</v>
      </c>
      <c r="E12718">
        <v>586</v>
      </c>
      <c r="F12718">
        <v>313</v>
      </c>
    </row>
    <row r="12719" spans="1:7" x14ac:dyDescent="0.2">
      <c r="A12719">
        <v>3.9635912639500602E+17</v>
      </c>
      <c r="B12719" t="s">
        <v>24684</v>
      </c>
      <c r="C12719" t="s">
        <v>24685</v>
      </c>
      <c r="D12719" s="1">
        <v>41579.855949074074</v>
      </c>
      <c r="E12719">
        <v>27</v>
      </c>
      <c r="F12719">
        <v>31</v>
      </c>
      <c r="G12719" t="s">
        <v>89</v>
      </c>
    </row>
    <row r="12720" spans="1:7" x14ac:dyDescent="0.2">
      <c r="A12720">
        <v>3.9655260757531398E+17</v>
      </c>
      <c r="B12720" t="s">
        <v>24686</v>
      </c>
      <c r="C12720" t="s">
        <v>24687</v>
      </c>
      <c r="D12720" s="1">
        <v>41580.389849537038</v>
      </c>
      <c r="E12720">
        <v>636</v>
      </c>
      <c r="F12720">
        <v>520</v>
      </c>
    </row>
    <row r="12721" spans="1:8" x14ac:dyDescent="0.2">
      <c r="A12721">
        <v>3.9676107917259501E+17</v>
      </c>
      <c r="B12721" t="s">
        <v>24688</v>
      </c>
      <c r="C12721" t="s">
        <v>24689</v>
      </c>
      <c r="D12721" s="1">
        <v>41580.965127314812</v>
      </c>
      <c r="E12721">
        <v>19</v>
      </c>
      <c r="F12721">
        <v>11</v>
      </c>
      <c r="G12721" t="s">
        <v>576</v>
      </c>
    </row>
    <row r="12722" spans="1:8" x14ac:dyDescent="0.2">
      <c r="A12722">
        <v>3.9715870678765101E+17</v>
      </c>
      <c r="B12722" t="s">
        <v>24690</v>
      </c>
      <c r="C12722" t="s">
        <v>24691</v>
      </c>
      <c r="D12722" s="1">
        <v>41582.062372685185</v>
      </c>
      <c r="E12722">
        <v>15</v>
      </c>
      <c r="F12722">
        <v>15</v>
      </c>
      <c r="G12722" t="s">
        <v>24692</v>
      </c>
    </row>
    <row r="12723" spans="1:8" x14ac:dyDescent="0.2">
      <c r="A12723">
        <v>3.9715910678164998E+17</v>
      </c>
      <c r="B12723" t="s">
        <v>24693</v>
      </c>
      <c r="C12723" t="s">
        <v>24694</v>
      </c>
      <c r="D12723" s="1">
        <v>41582.063472222224</v>
      </c>
      <c r="E12723">
        <v>9</v>
      </c>
      <c r="F12723">
        <v>8</v>
      </c>
      <c r="G12723" t="s">
        <v>215</v>
      </c>
    </row>
    <row r="12724" spans="1:8" x14ac:dyDescent="0.2">
      <c r="A12724">
        <v>3.9716057544657702E+17</v>
      </c>
      <c r="B12724" t="s">
        <v>24695</v>
      </c>
      <c r="C12724" t="s">
        <v>24696</v>
      </c>
      <c r="D12724" s="1">
        <v>41582.067523148151</v>
      </c>
      <c r="E12724">
        <v>11</v>
      </c>
      <c r="F12724">
        <v>7</v>
      </c>
      <c r="G12724" t="s">
        <v>215</v>
      </c>
    </row>
    <row r="12725" spans="1:8" x14ac:dyDescent="0.2">
      <c r="A12725">
        <v>3.97160957950328E+17</v>
      </c>
      <c r="B12725" t="s">
        <v>24697</v>
      </c>
      <c r="C12725" t="s">
        <v>24698</v>
      </c>
      <c r="D12725" s="1">
        <v>41582.068576388891</v>
      </c>
      <c r="E12725">
        <v>13</v>
      </c>
      <c r="F12725">
        <v>8</v>
      </c>
      <c r="G12725" t="s">
        <v>215</v>
      </c>
    </row>
    <row r="12726" spans="1:8" x14ac:dyDescent="0.2">
      <c r="A12726">
        <v>3.9716113512190298E+17</v>
      </c>
      <c r="B12726" t="s">
        <v>24699</v>
      </c>
      <c r="C12726" t="s">
        <v>24700</v>
      </c>
      <c r="D12726" s="1">
        <v>41582.069074074076</v>
      </c>
      <c r="E12726">
        <v>38</v>
      </c>
      <c r="F12726">
        <v>51</v>
      </c>
      <c r="G12726" t="s">
        <v>215</v>
      </c>
    </row>
    <row r="12727" spans="1:8" x14ac:dyDescent="0.2">
      <c r="A12727">
        <v>3.9717395764611802E+17</v>
      </c>
      <c r="B12727" t="s">
        <v>24701</v>
      </c>
      <c r="C12727" t="s">
        <v>24702</v>
      </c>
      <c r="D12727" s="1">
        <v>41582.104456018518</v>
      </c>
      <c r="E12727">
        <v>52</v>
      </c>
      <c r="F12727">
        <v>59</v>
      </c>
      <c r="G12727" t="s">
        <v>576</v>
      </c>
    </row>
    <row r="12728" spans="1:8" x14ac:dyDescent="0.2">
      <c r="A12728">
        <v>3.9717587093241402E+17</v>
      </c>
      <c r="B12728" t="s">
        <v>24703</v>
      </c>
      <c r="C12728" t="s">
        <v>24704</v>
      </c>
      <c r="D12728" s="1">
        <v>41582.109733796293</v>
      </c>
      <c r="E12728">
        <v>11</v>
      </c>
      <c r="F12728">
        <v>11</v>
      </c>
      <c r="G12728" t="s">
        <v>215</v>
      </c>
      <c r="H12728" t="s">
        <v>390</v>
      </c>
    </row>
    <row r="12729" spans="1:8" x14ac:dyDescent="0.2">
      <c r="A12729">
        <v>3.97176167306104E+17</v>
      </c>
      <c r="B12729" t="s">
        <v>24705</v>
      </c>
      <c r="C12729" t="s">
        <v>24706</v>
      </c>
      <c r="D12729" s="1">
        <v>41582.110555555555</v>
      </c>
      <c r="E12729">
        <v>23</v>
      </c>
      <c r="F12729">
        <v>32</v>
      </c>
      <c r="G12729" t="s">
        <v>215</v>
      </c>
    </row>
    <row r="12730" spans="1:8" x14ac:dyDescent="0.2">
      <c r="A12730">
        <v>3.9721532023218099E+17</v>
      </c>
      <c r="B12730" t="s">
        <v>24707</v>
      </c>
      <c r="C12730" t="s">
        <v>24708</v>
      </c>
      <c r="D12730" s="1">
        <v>41582.218587962961</v>
      </c>
      <c r="E12730">
        <v>19</v>
      </c>
      <c r="F12730">
        <v>29</v>
      </c>
      <c r="G12730" t="s">
        <v>215</v>
      </c>
    </row>
    <row r="12731" spans="1:8" x14ac:dyDescent="0.2">
      <c r="A12731">
        <v>3.9721536464985203E+17</v>
      </c>
      <c r="B12731" t="s">
        <v>24709</v>
      </c>
      <c r="C12731" t="s">
        <v>24710</v>
      </c>
      <c r="D12731" s="1">
        <v>41582.218715277777</v>
      </c>
      <c r="E12731">
        <v>42</v>
      </c>
      <c r="F12731">
        <v>51</v>
      </c>
      <c r="G12731" t="s">
        <v>215</v>
      </c>
    </row>
    <row r="12732" spans="1:8" x14ac:dyDescent="0.2">
      <c r="A12732">
        <v>3.9733208132985203E+17</v>
      </c>
      <c r="B12732" t="s">
        <v>24711</v>
      </c>
      <c r="C12732" t="s">
        <v>24712</v>
      </c>
      <c r="D12732" s="1">
        <v>41582.54078703704</v>
      </c>
      <c r="E12732">
        <v>31</v>
      </c>
      <c r="F12732">
        <v>74</v>
      </c>
    </row>
    <row r="12733" spans="1:8" x14ac:dyDescent="0.2">
      <c r="A12733">
        <v>3.9739008224133901E+17</v>
      </c>
      <c r="B12733" t="s">
        <v>24713</v>
      </c>
      <c r="C12733" t="s">
        <v>24714</v>
      </c>
      <c r="D12733" s="1">
        <v>41582.700844907406</v>
      </c>
      <c r="E12733">
        <v>2</v>
      </c>
      <c r="F12733">
        <v>2</v>
      </c>
      <c r="G12733" t="s">
        <v>576</v>
      </c>
    </row>
    <row r="12734" spans="1:8" x14ac:dyDescent="0.2">
      <c r="A12734">
        <v>3.9739031943761901E+17</v>
      </c>
      <c r="B12734" t="s">
        <v>24715</v>
      </c>
      <c r="C12734" t="e">
        <f xml:space="preserve"> sundayhorse Thanks.</f>
        <v>#NAME?</v>
      </c>
      <c r="D12734" s="1">
        <v>41582.701493055552</v>
      </c>
      <c r="E12734">
        <v>4</v>
      </c>
      <c r="F12734">
        <v>3</v>
      </c>
      <c r="G12734" t="s">
        <v>89</v>
      </c>
    </row>
    <row r="12735" spans="1:8" x14ac:dyDescent="0.2">
      <c r="A12735">
        <v>3.9744456632999898E+17</v>
      </c>
      <c r="B12735" t="s">
        <v>24716</v>
      </c>
      <c r="C12735" t="s">
        <v>24717</v>
      </c>
      <c r="D12735" s="1">
        <v>41582.85119212963</v>
      </c>
      <c r="E12735">
        <v>15</v>
      </c>
      <c r="F12735">
        <v>15</v>
      </c>
      <c r="G12735" t="s">
        <v>215</v>
      </c>
    </row>
    <row r="12736" spans="1:8" x14ac:dyDescent="0.2">
      <c r="A12736">
        <v>3.9745030175969203E+17</v>
      </c>
      <c r="B12736" t="s">
        <v>24718</v>
      </c>
      <c r="C12736" t="s">
        <v>24719</v>
      </c>
      <c r="D12736" s="1">
        <v>41582.867013888892</v>
      </c>
      <c r="E12736">
        <v>2</v>
      </c>
      <c r="F12736">
        <v>2</v>
      </c>
      <c r="G12736" t="e">
        <f>JShue20</f>
        <v>#NAME?</v>
      </c>
    </row>
    <row r="12737" spans="1:8" x14ac:dyDescent="0.2">
      <c r="A12737">
        <v>3.9745593195430202E+17</v>
      </c>
      <c r="B12737" t="s">
        <v>24720</v>
      </c>
      <c r="C12737" t="e">
        <f xml:space="preserve"> MRD1202 have passion for Your Work and keep focused.</f>
        <v>#NAME?</v>
      </c>
      <c r="D12737" s="1">
        <v>41582.882557870369</v>
      </c>
      <c r="E12737">
        <v>3</v>
      </c>
      <c r="F12737">
        <v>6</v>
      </c>
      <c r="G12737" t="s">
        <v>89</v>
      </c>
    </row>
    <row r="12738" spans="1:8" x14ac:dyDescent="0.2">
      <c r="A12738">
        <v>3.9745728495288301E+17</v>
      </c>
      <c r="B12738" t="s">
        <v>24721</v>
      </c>
      <c r="C12738" t="s">
        <v>24722</v>
      </c>
      <c r="D12738" s="1">
        <v>41582.886284722219</v>
      </c>
      <c r="E12738">
        <v>26</v>
      </c>
      <c r="F12738">
        <v>15</v>
      </c>
      <c r="G12738" t="s">
        <v>215</v>
      </c>
    </row>
    <row r="12739" spans="1:8" x14ac:dyDescent="0.2">
      <c r="A12739">
        <v>3.9746429516161798E+17</v>
      </c>
      <c r="B12739" t="s">
        <v>24723</v>
      </c>
      <c r="C12739" t="s">
        <v>24724</v>
      </c>
      <c r="D12739" s="1">
        <v>41582.905636574076</v>
      </c>
      <c r="E12739">
        <v>20</v>
      </c>
      <c r="F12739">
        <v>28</v>
      </c>
      <c r="G12739" t="s">
        <v>89</v>
      </c>
    </row>
    <row r="12740" spans="1:8" x14ac:dyDescent="0.2">
      <c r="A12740">
        <v>3.9747117093029798E+17</v>
      </c>
      <c r="B12740" t="s">
        <v>24725</v>
      </c>
      <c r="C12740" t="s">
        <v>24726</v>
      </c>
      <c r="D12740" s="1">
        <v>41582.92460648148</v>
      </c>
      <c r="E12740">
        <v>188</v>
      </c>
      <c r="F12740">
        <v>63</v>
      </c>
    </row>
    <row r="12741" spans="1:8" x14ac:dyDescent="0.2">
      <c r="A12741">
        <v>3.9747452130675898E+17</v>
      </c>
      <c r="B12741" t="s">
        <v>24727</v>
      </c>
      <c r="C12741" t="s">
        <v>24728</v>
      </c>
      <c r="D12741" s="1">
        <v>41582.933854166666</v>
      </c>
      <c r="E12741">
        <v>335</v>
      </c>
      <c r="F12741">
        <v>149</v>
      </c>
    </row>
    <row r="12742" spans="1:8" x14ac:dyDescent="0.2">
      <c r="A12742">
        <v>3.9747490573152198E+17</v>
      </c>
      <c r="B12742" t="s">
        <v>24729</v>
      </c>
      <c r="C12742" t="s">
        <v>24730</v>
      </c>
      <c r="D12742" s="1">
        <v>41582.934907407405</v>
      </c>
      <c r="E12742">
        <v>13</v>
      </c>
      <c r="F12742">
        <v>11</v>
      </c>
      <c r="G12742" t="s">
        <v>89</v>
      </c>
    </row>
    <row r="12743" spans="1:8" x14ac:dyDescent="0.2">
      <c r="A12743">
        <v>3.9751327708716198E+17</v>
      </c>
      <c r="B12743" t="s">
        <v>24731</v>
      </c>
      <c r="C12743" t="s">
        <v>24732</v>
      </c>
      <c r="D12743" s="1">
        <v>41583.040798611109</v>
      </c>
      <c r="E12743">
        <v>14</v>
      </c>
      <c r="F12743">
        <v>12</v>
      </c>
      <c r="G12743" t="s">
        <v>24733</v>
      </c>
      <c r="H12743" t="s">
        <v>390</v>
      </c>
    </row>
    <row r="12744" spans="1:8" x14ac:dyDescent="0.2">
      <c r="A12744">
        <v>3.97513392564752E+17</v>
      </c>
      <c r="B12744" t="s">
        <v>24734</v>
      </c>
      <c r="C12744" t="s">
        <v>24735</v>
      </c>
      <c r="D12744" s="1">
        <v>41583.04111111111</v>
      </c>
      <c r="E12744">
        <v>45</v>
      </c>
      <c r="F12744">
        <v>85</v>
      </c>
      <c r="G12744" t="s">
        <v>215</v>
      </c>
    </row>
    <row r="12745" spans="1:8" x14ac:dyDescent="0.2">
      <c r="A12745">
        <v>3.9751388411200301E+17</v>
      </c>
      <c r="B12745" t="s">
        <v>24736</v>
      </c>
      <c r="C12745" t="s">
        <v>24737</v>
      </c>
      <c r="D12745" s="1">
        <v>41583.04247685185</v>
      </c>
      <c r="E12745">
        <v>31</v>
      </c>
      <c r="F12745">
        <v>35</v>
      </c>
      <c r="G12745" t="s">
        <v>215</v>
      </c>
    </row>
    <row r="12746" spans="1:8" x14ac:dyDescent="0.2">
      <c r="A12746">
        <v>3.9751509453782202E+17</v>
      </c>
      <c r="B12746" t="s">
        <v>24738</v>
      </c>
      <c r="C12746" t="s">
        <v>24739</v>
      </c>
      <c r="D12746" s="1">
        <v>41583.045810185184</v>
      </c>
      <c r="E12746">
        <v>13</v>
      </c>
      <c r="F12746">
        <v>21</v>
      </c>
      <c r="G12746" t="s">
        <v>89</v>
      </c>
      <c r="H12746" t="s">
        <v>390</v>
      </c>
    </row>
    <row r="12747" spans="1:8" x14ac:dyDescent="0.2">
      <c r="A12747">
        <v>3.9751738301719302E+17</v>
      </c>
      <c r="B12747" t="s">
        <v>24740</v>
      </c>
      <c r="C12747" t="s">
        <v>24741</v>
      </c>
      <c r="D12747" s="1">
        <v>41583.052129629628</v>
      </c>
      <c r="E12747">
        <v>208</v>
      </c>
      <c r="F12747">
        <v>160</v>
      </c>
    </row>
    <row r="12748" spans="1:8" x14ac:dyDescent="0.2">
      <c r="A12748">
        <v>3.9751877852083398E+17</v>
      </c>
      <c r="B12748" t="s">
        <v>24742</v>
      </c>
      <c r="C12748" t="s">
        <v>24743</v>
      </c>
      <c r="D12748" s="1">
        <v>41583.055983796294</v>
      </c>
      <c r="E12748">
        <v>57</v>
      </c>
      <c r="F12748">
        <v>102</v>
      </c>
      <c r="G12748" t="s">
        <v>215</v>
      </c>
    </row>
    <row r="12749" spans="1:8" x14ac:dyDescent="0.2">
      <c r="A12749">
        <v>3.9751896663955802E+17</v>
      </c>
      <c r="B12749" t="s">
        <v>24744</v>
      </c>
      <c r="C12749" t="s">
        <v>24745</v>
      </c>
      <c r="D12749" s="1">
        <v>41583.056493055556</v>
      </c>
      <c r="E12749">
        <v>33</v>
      </c>
      <c r="F12749">
        <v>51</v>
      </c>
      <c r="G12749" t="s">
        <v>215</v>
      </c>
    </row>
    <row r="12750" spans="1:8" x14ac:dyDescent="0.2">
      <c r="A12750">
        <v>3.9754142196170701E+17</v>
      </c>
      <c r="B12750" t="s">
        <v>24746</v>
      </c>
      <c r="C12750" t="s">
        <v>24747</v>
      </c>
      <c r="D12750" s="1">
        <v>41583.118460648147</v>
      </c>
      <c r="E12750">
        <v>36</v>
      </c>
      <c r="F12750">
        <v>69</v>
      </c>
      <c r="G12750" t="s">
        <v>215</v>
      </c>
    </row>
    <row r="12751" spans="1:8" x14ac:dyDescent="0.2">
      <c r="A12751">
        <v>3.9755854092542701E+17</v>
      </c>
      <c r="B12751" t="s">
        <v>24748</v>
      </c>
      <c r="C12751" t="s">
        <v>24749</v>
      </c>
      <c r="D12751" s="1">
        <v>41583.165706018517</v>
      </c>
      <c r="E12751">
        <v>19</v>
      </c>
      <c r="F12751">
        <v>20</v>
      </c>
      <c r="G12751" t="s">
        <v>24750</v>
      </c>
    </row>
    <row r="12752" spans="1:8" x14ac:dyDescent="0.2">
      <c r="A12752">
        <v>3.9767688072975898E+17</v>
      </c>
      <c r="B12752" t="s">
        <v>24751</v>
      </c>
      <c r="C12752" t="s">
        <v>24752</v>
      </c>
      <c r="D12752" s="1">
        <v>41583.492256944446</v>
      </c>
      <c r="E12752">
        <v>270</v>
      </c>
      <c r="F12752">
        <v>197</v>
      </c>
    </row>
    <row r="12753" spans="1:8" x14ac:dyDescent="0.2">
      <c r="A12753">
        <v>3.97678728614256E+17</v>
      </c>
      <c r="B12753" t="s">
        <v>24753</v>
      </c>
      <c r="C12753" t="s">
        <v>24754</v>
      </c>
      <c r="D12753" s="1">
        <v>41583.497361111113</v>
      </c>
      <c r="E12753">
        <v>44</v>
      </c>
      <c r="F12753">
        <v>89</v>
      </c>
      <c r="G12753" t="s">
        <v>215</v>
      </c>
    </row>
    <row r="12754" spans="1:8" x14ac:dyDescent="0.2">
      <c r="A12754">
        <v>3.9770098324317702E+17</v>
      </c>
      <c r="B12754" t="s">
        <v>24755</v>
      </c>
      <c r="C12754" t="s">
        <v>24756</v>
      </c>
      <c r="D12754" s="1">
        <v>41583.558761574073</v>
      </c>
      <c r="E12754">
        <v>360</v>
      </c>
      <c r="F12754">
        <v>344</v>
      </c>
    </row>
    <row r="12755" spans="1:8" x14ac:dyDescent="0.2">
      <c r="A12755">
        <v>3.9773613529355398E+17</v>
      </c>
      <c r="B12755" t="s">
        <v>24757</v>
      </c>
      <c r="C12755" t="s">
        <v>24758</v>
      </c>
      <c r="D12755" s="1">
        <v>41583.655763888892</v>
      </c>
      <c r="E12755">
        <v>12</v>
      </c>
      <c r="F12755">
        <v>11</v>
      </c>
      <c r="G12755" t="s">
        <v>215</v>
      </c>
    </row>
    <row r="12756" spans="1:8" x14ac:dyDescent="0.2">
      <c r="A12756">
        <v>3.9773658768699302E+17</v>
      </c>
      <c r="B12756" t="s">
        <v>24759</v>
      </c>
      <c r="C12756" t="s">
        <v>24760</v>
      </c>
      <c r="D12756" s="1">
        <v>41583.657013888886</v>
      </c>
      <c r="E12756">
        <v>24</v>
      </c>
      <c r="F12756">
        <v>21</v>
      </c>
      <c r="G12756" t="s">
        <v>215</v>
      </c>
    </row>
    <row r="12757" spans="1:8" x14ac:dyDescent="0.2">
      <c r="A12757">
        <v>3.9773813218108998E+17</v>
      </c>
      <c r="B12757" t="s">
        <v>24761</v>
      </c>
      <c r="C12757" t="s">
        <v>24762</v>
      </c>
      <c r="D12757" s="1">
        <v>41583.661273148151</v>
      </c>
      <c r="E12757">
        <v>294</v>
      </c>
      <c r="F12757">
        <v>247</v>
      </c>
      <c r="H12757" t="s">
        <v>390</v>
      </c>
    </row>
    <row r="12758" spans="1:8" x14ac:dyDescent="0.2">
      <c r="A12758">
        <v>3.9782524699397702E+17</v>
      </c>
      <c r="B12758" t="s">
        <v>24763</v>
      </c>
      <c r="C12758" t="s">
        <v>24764</v>
      </c>
      <c r="D12758" s="1">
        <v>41583.901666666665</v>
      </c>
      <c r="E12758">
        <v>12</v>
      </c>
      <c r="F12758">
        <v>9</v>
      </c>
      <c r="G12758" t="s">
        <v>576</v>
      </c>
    </row>
    <row r="12759" spans="1:8" x14ac:dyDescent="0.2">
      <c r="A12759">
        <v>3.9783168549808902E+17</v>
      </c>
      <c r="B12759" t="s">
        <v>24765</v>
      </c>
      <c r="C12759" t="s">
        <v>24766</v>
      </c>
      <c r="D12759" s="1">
        <v>41583.919432870367</v>
      </c>
      <c r="E12759">
        <v>62</v>
      </c>
      <c r="F12759">
        <v>18</v>
      </c>
      <c r="G12759" t="s">
        <v>576</v>
      </c>
    </row>
    <row r="12760" spans="1:8" x14ac:dyDescent="0.2">
      <c r="A12760">
        <v>3.9783527861990598E+17</v>
      </c>
      <c r="B12760" t="s">
        <v>24767</v>
      </c>
      <c r="C12760" t="s">
        <v>24768</v>
      </c>
      <c r="D12760" s="1">
        <v>41583.929351851853</v>
      </c>
      <c r="E12760">
        <v>80</v>
      </c>
      <c r="F12760">
        <v>47</v>
      </c>
    </row>
    <row r="12761" spans="1:8" x14ac:dyDescent="0.2">
      <c r="A12761">
        <v>3.9783646084320397E+17</v>
      </c>
      <c r="B12761" t="s">
        <v>24769</v>
      </c>
      <c r="C12761" t="s">
        <v>24770</v>
      </c>
      <c r="D12761" s="1">
        <v>41583.932615740741</v>
      </c>
      <c r="E12761">
        <v>220</v>
      </c>
      <c r="F12761">
        <v>111</v>
      </c>
    </row>
    <row r="12762" spans="1:8" x14ac:dyDescent="0.2">
      <c r="A12762">
        <v>3.9783762718269798E+17</v>
      </c>
      <c r="B12762" t="s">
        <v>24771</v>
      </c>
      <c r="C12762" t="s">
        <v>24772</v>
      </c>
      <c r="D12762" s="1">
        <v>41583.935833333337</v>
      </c>
      <c r="E12762">
        <v>13</v>
      </c>
      <c r="F12762">
        <v>10</v>
      </c>
      <c r="G12762" t="s">
        <v>215</v>
      </c>
      <c r="H12762" t="s">
        <v>390</v>
      </c>
    </row>
    <row r="12763" spans="1:8" x14ac:dyDescent="0.2">
      <c r="A12763">
        <v>3.9784049703033203E+17</v>
      </c>
      <c r="B12763" t="s">
        <v>24773</v>
      </c>
      <c r="C12763" t="s">
        <v>24774</v>
      </c>
      <c r="D12763" s="1">
        <v>41583.943749999999</v>
      </c>
      <c r="E12763">
        <v>152</v>
      </c>
      <c r="F12763">
        <v>165</v>
      </c>
    </row>
    <row r="12764" spans="1:8" x14ac:dyDescent="0.2">
      <c r="A12764">
        <v>3.9788537920831398E+17</v>
      </c>
      <c r="B12764" t="s">
        <v>24775</v>
      </c>
      <c r="C12764" t="s">
        <v>24776</v>
      </c>
      <c r="D12764" s="1">
        <v>41584.067604166667</v>
      </c>
      <c r="E12764">
        <v>530</v>
      </c>
      <c r="F12764">
        <v>255</v>
      </c>
    </row>
    <row r="12765" spans="1:8" x14ac:dyDescent="0.2">
      <c r="A12765">
        <v>3.9788861513061101E+17</v>
      </c>
      <c r="B12765" t="s">
        <v>24777</v>
      </c>
      <c r="C12765" t="s">
        <v>24778</v>
      </c>
      <c r="D12765" s="1">
        <v>41584.076527777775</v>
      </c>
      <c r="E12765">
        <v>152</v>
      </c>
      <c r="F12765">
        <v>132</v>
      </c>
    </row>
    <row r="12766" spans="1:8" x14ac:dyDescent="0.2">
      <c r="A12766">
        <v>3.9791884572767802E+17</v>
      </c>
      <c r="B12766" t="s">
        <v>24779</v>
      </c>
      <c r="C12766" t="s">
        <v>24780</v>
      </c>
      <c r="D12766" s="1">
        <v>41584.159953703704</v>
      </c>
      <c r="E12766">
        <v>216</v>
      </c>
      <c r="F12766">
        <v>164</v>
      </c>
    </row>
    <row r="12767" spans="1:8" x14ac:dyDescent="0.2">
      <c r="A12767">
        <v>3.9793277735587802E+17</v>
      </c>
      <c r="B12767" t="s">
        <v>24781</v>
      </c>
      <c r="C12767" t="s">
        <v>24782</v>
      </c>
      <c r="D12767" s="1">
        <v>41584.19840277778</v>
      </c>
      <c r="E12767">
        <v>13</v>
      </c>
      <c r="F12767">
        <v>15</v>
      </c>
      <c r="G12767" t="s">
        <v>576</v>
      </c>
    </row>
    <row r="12768" spans="1:8" x14ac:dyDescent="0.2">
      <c r="A12768">
        <v>3.9793372979424E+17</v>
      </c>
      <c r="B12768" t="s">
        <v>24783</v>
      </c>
      <c r="C12768" t="s">
        <v>24784</v>
      </c>
      <c r="D12768" s="1">
        <v>41584.20103009259</v>
      </c>
      <c r="E12768">
        <v>13</v>
      </c>
      <c r="F12768">
        <v>29</v>
      </c>
      <c r="G12768" t="s">
        <v>24785</v>
      </c>
    </row>
    <row r="12769" spans="1:8" x14ac:dyDescent="0.2">
      <c r="A12769">
        <v>3.9805854252952698E+17</v>
      </c>
      <c r="B12769" t="s">
        <v>24786</v>
      </c>
      <c r="C12769" t="s">
        <v>24787</v>
      </c>
      <c r="D12769" s="1">
        <v>41584.545439814814</v>
      </c>
      <c r="E12769">
        <v>60</v>
      </c>
      <c r="F12769">
        <v>63</v>
      </c>
      <c r="G12769" t="s">
        <v>24788</v>
      </c>
      <c r="H12769" t="s">
        <v>390</v>
      </c>
    </row>
    <row r="12770" spans="1:8" x14ac:dyDescent="0.2">
      <c r="A12770">
        <v>3.9808367092774502E+17</v>
      </c>
      <c r="B12770" t="s">
        <v>24789</v>
      </c>
      <c r="C12770" t="s">
        <v>24790</v>
      </c>
      <c r="D12770" s="1">
        <v>41584.61478009259</v>
      </c>
      <c r="E12770">
        <v>12</v>
      </c>
      <c r="F12770">
        <v>20</v>
      </c>
      <c r="G12770" t="s">
        <v>24791</v>
      </c>
    </row>
    <row r="12771" spans="1:8" x14ac:dyDescent="0.2">
      <c r="A12771">
        <v>3.9809345441826803E+17</v>
      </c>
      <c r="B12771" t="s">
        <v>24792</v>
      </c>
      <c r="C12771" t="s">
        <v>24793</v>
      </c>
      <c r="D12771" s="1">
        <v>41584.641782407409</v>
      </c>
      <c r="E12771">
        <v>235</v>
      </c>
      <c r="F12771">
        <v>169</v>
      </c>
    </row>
    <row r="12772" spans="1:8" x14ac:dyDescent="0.2">
      <c r="A12772">
        <v>3.9810592598828198E+17</v>
      </c>
      <c r="B12772" t="s">
        <v>24794</v>
      </c>
      <c r="C12772" t="s">
        <v>24795</v>
      </c>
      <c r="D12772" s="1">
        <v>41584.676192129627</v>
      </c>
      <c r="E12772">
        <v>0</v>
      </c>
      <c r="F12772">
        <v>1</v>
      </c>
      <c r="G12772" t="s">
        <v>89</v>
      </c>
      <c r="H12772" t="s">
        <v>390</v>
      </c>
    </row>
    <row r="12773" spans="1:8" x14ac:dyDescent="0.2">
      <c r="A12773">
        <v>3.98106251613048E+17</v>
      </c>
      <c r="B12773" t="s">
        <v>24796</v>
      </c>
      <c r="C12773" t="s">
        <v>24797</v>
      </c>
      <c r="D12773" s="1">
        <v>41584.677094907405</v>
      </c>
      <c r="E12773">
        <v>8</v>
      </c>
      <c r="F12773">
        <v>9</v>
      </c>
      <c r="G12773" t="s">
        <v>89</v>
      </c>
    </row>
    <row r="12774" spans="1:8" x14ac:dyDescent="0.2">
      <c r="A12774">
        <v>3.9810646672211898E+17</v>
      </c>
      <c r="B12774" t="s">
        <v>24798</v>
      </c>
      <c r="C12774" t="e">
        <f xml:space="preserve"> dnewman83 Thank you.</f>
        <v>#NAME?</v>
      </c>
      <c r="D12774" s="1">
        <v>41584.677685185183</v>
      </c>
      <c r="E12774">
        <v>1</v>
      </c>
      <c r="F12774">
        <v>1</v>
      </c>
      <c r="G12774" t="s">
        <v>89</v>
      </c>
    </row>
    <row r="12775" spans="1:8" x14ac:dyDescent="0.2">
      <c r="A12775">
        <v>3.9810664954765702E+17</v>
      </c>
      <c r="B12775" t="s">
        <v>24799</v>
      </c>
      <c r="C12775" t="e">
        <f>Andy241097 Thank you.</f>
        <v>#NAME?</v>
      </c>
      <c r="D12775" s="1">
        <v>41584.678194444445</v>
      </c>
      <c r="E12775">
        <v>2</v>
      </c>
      <c r="F12775">
        <v>2</v>
      </c>
      <c r="G12775" t="e">
        <f>Andy241097</f>
        <v>#NAME?</v>
      </c>
    </row>
    <row r="12776" spans="1:8" x14ac:dyDescent="0.2">
      <c r="A12776">
        <v>3.9810701748039603E+17</v>
      </c>
      <c r="B12776" t="s">
        <v>24800</v>
      </c>
      <c r="C12776" t="e">
        <f xml:space="preserve"> rrpsllc Thank you.</f>
        <v>#NAME?</v>
      </c>
      <c r="D12776" s="1">
        <v>41584.679212962961</v>
      </c>
      <c r="E12776">
        <v>1</v>
      </c>
      <c r="F12776">
        <v>1</v>
      </c>
      <c r="G12776" t="s">
        <v>89</v>
      </c>
    </row>
    <row r="12777" spans="1:8" x14ac:dyDescent="0.2">
      <c r="A12777">
        <v>3.9810759584973197E+17</v>
      </c>
      <c r="B12777" t="s">
        <v>24801</v>
      </c>
      <c r="C12777" t="s">
        <v>24802</v>
      </c>
      <c r="D12777" s="1">
        <v>41584.680798611109</v>
      </c>
      <c r="E12777">
        <v>2</v>
      </c>
      <c r="F12777">
        <v>2</v>
      </c>
      <c r="G12777" t="e">
        <f>Rizz_Lizz</f>
        <v>#NAME?</v>
      </c>
    </row>
    <row r="12778" spans="1:8" x14ac:dyDescent="0.2">
      <c r="A12778">
        <v>3.9811666671160902E+17</v>
      </c>
      <c r="B12778" t="s">
        <v>24803</v>
      </c>
      <c r="C12778" t="s">
        <v>24804</v>
      </c>
      <c r="D12778" s="1">
        <v>41584.705833333333</v>
      </c>
      <c r="E12778">
        <v>979</v>
      </c>
      <c r="F12778">
        <v>698</v>
      </c>
    </row>
    <row r="12779" spans="1:8" x14ac:dyDescent="0.2">
      <c r="A12779">
        <v>3.9813678123085402E+17</v>
      </c>
      <c r="B12779" t="s">
        <v>24805</v>
      </c>
      <c r="C12779" t="s">
        <v>24806</v>
      </c>
      <c r="D12779" s="1">
        <v>41584.761342592596</v>
      </c>
      <c r="E12779">
        <v>298</v>
      </c>
      <c r="F12779">
        <v>239</v>
      </c>
    </row>
    <row r="12780" spans="1:8" x14ac:dyDescent="0.2">
      <c r="A12780">
        <v>3.9818455600555597E+17</v>
      </c>
      <c r="B12780" t="s">
        <v>24807</v>
      </c>
      <c r="C12780" t="s">
        <v>24808</v>
      </c>
      <c r="D12780" s="1">
        <v>41584.893171296295</v>
      </c>
      <c r="E12780">
        <v>458</v>
      </c>
      <c r="F12780">
        <v>326</v>
      </c>
    </row>
    <row r="12781" spans="1:8" x14ac:dyDescent="0.2">
      <c r="A12781">
        <v>3.9818837464253197E+17</v>
      </c>
      <c r="B12781" t="s">
        <v>24809</v>
      </c>
      <c r="C12781" t="s">
        <v>24810</v>
      </c>
      <c r="D12781" s="1">
        <v>41584.903715277775</v>
      </c>
      <c r="E12781">
        <v>333</v>
      </c>
      <c r="F12781">
        <v>282</v>
      </c>
    </row>
    <row r="12782" spans="1:8" x14ac:dyDescent="0.2">
      <c r="A12782">
        <v>3.9819318559730803E+17</v>
      </c>
      <c r="B12782" t="s">
        <v>24811</v>
      </c>
      <c r="C12782" t="s">
        <v>24812</v>
      </c>
      <c r="D12782" s="1">
        <v>41584.916990740741</v>
      </c>
      <c r="E12782">
        <v>439</v>
      </c>
      <c r="F12782">
        <v>347</v>
      </c>
    </row>
    <row r="12783" spans="1:8" x14ac:dyDescent="0.2">
      <c r="A12783">
        <v>3.98200411464552E+17</v>
      </c>
      <c r="B12783" t="s">
        <v>24813</v>
      </c>
      <c r="C12783" t="s">
        <v>24814</v>
      </c>
      <c r="D12783" s="1">
        <v>41584.936921296299</v>
      </c>
      <c r="E12783">
        <v>54</v>
      </c>
      <c r="F12783">
        <v>62</v>
      </c>
      <c r="G12783" t="s">
        <v>89</v>
      </c>
    </row>
    <row r="12784" spans="1:8" x14ac:dyDescent="0.2">
      <c r="A12784">
        <v>3.9826655749711002E+17</v>
      </c>
      <c r="B12784" t="s">
        <v>24815</v>
      </c>
      <c r="C12784" t="s">
        <v>24816</v>
      </c>
      <c r="D12784" s="1">
        <v>41585.119456018518</v>
      </c>
      <c r="E12784">
        <v>60</v>
      </c>
      <c r="F12784">
        <v>119</v>
      </c>
      <c r="G12784" t="s">
        <v>215</v>
      </c>
      <c r="H12784" t="s">
        <v>390</v>
      </c>
    </row>
    <row r="12785" spans="1:7" x14ac:dyDescent="0.2">
      <c r="A12785">
        <v>3.9827052858863603E+17</v>
      </c>
      <c r="B12785" t="s">
        <v>24817</v>
      </c>
      <c r="C12785" t="s">
        <v>24818</v>
      </c>
      <c r="D12785" s="1">
        <v>41585.130416666667</v>
      </c>
      <c r="E12785">
        <v>201</v>
      </c>
      <c r="F12785">
        <v>175</v>
      </c>
    </row>
    <row r="12786" spans="1:7" x14ac:dyDescent="0.2">
      <c r="A12786">
        <v>3.98271916299272E+17</v>
      </c>
      <c r="B12786" t="s">
        <v>24819</v>
      </c>
      <c r="C12786" t="s">
        <v>24820</v>
      </c>
      <c r="D12786" s="1">
        <v>41585.134247685186</v>
      </c>
      <c r="E12786">
        <v>275</v>
      </c>
      <c r="F12786">
        <v>275</v>
      </c>
    </row>
    <row r="12787" spans="1:7" x14ac:dyDescent="0.2">
      <c r="A12787">
        <v>3.9827459653081402E+17</v>
      </c>
      <c r="B12787" t="s">
        <v>24821</v>
      </c>
      <c r="C12787" t="s">
        <v>24822</v>
      </c>
      <c r="D12787" s="1">
        <v>41585.141643518517</v>
      </c>
      <c r="E12787">
        <v>154</v>
      </c>
      <c r="F12787">
        <v>144</v>
      </c>
    </row>
    <row r="12788" spans="1:7" x14ac:dyDescent="0.2">
      <c r="A12788">
        <v>3.9827737517754298E+17</v>
      </c>
      <c r="B12788" t="s">
        <v>24823</v>
      </c>
      <c r="C12788" t="s">
        <v>24824</v>
      </c>
      <c r="D12788" s="1">
        <v>41585.149305555555</v>
      </c>
      <c r="E12788">
        <v>168</v>
      </c>
      <c r="F12788">
        <v>133</v>
      </c>
    </row>
    <row r="12789" spans="1:7" x14ac:dyDescent="0.2">
      <c r="A12789">
        <v>3.9840988724987002E+17</v>
      </c>
      <c r="B12789" t="s">
        <v>24825</v>
      </c>
      <c r="C12789" t="s">
        <v>24826</v>
      </c>
      <c r="D12789" s="1">
        <v>41585.514965277776</v>
      </c>
      <c r="E12789">
        <v>236</v>
      </c>
      <c r="F12789">
        <v>251</v>
      </c>
    </row>
    <row r="12790" spans="1:7" x14ac:dyDescent="0.2">
      <c r="A12790">
        <v>3.9841140682942797E+17</v>
      </c>
      <c r="B12790" t="s">
        <v>24827</v>
      </c>
      <c r="C12790" t="s">
        <v>24828</v>
      </c>
      <c r="D12790" s="1">
        <v>41585.519166666665</v>
      </c>
      <c r="E12790">
        <v>172</v>
      </c>
      <c r="F12790">
        <v>130</v>
      </c>
    </row>
    <row r="12791" spans="1:7" x14ac:dyDescent="0.2">
      <c r="A12791">
        <v>3.9841349896506502E+17</v>
      </c>
      <c r="B12791" t="s">
        <v>24829</v>
      </c>
      <c r="C12791" t="s">
        <v>24830</v>
      </c>
      <c r="D12791" s="1">
        <v>41585.524930555555</v>
      </c>
      <c r="E12791">
        <v>213</v>
      </c>
      <c r="F12791">
        <v>230</v>
      </c>
    </row>
    <row r="12792" spans="1:7" x14ac:dyDescent="0.2">
      <c r="A12792">
        <v>3.9844121318943501E+17</v>
      </c>
      <c r="B12792" t="s">
        <v>24831</v>
      </c>
      <c r="C12792" t="s">
        <v>24832</v>
      </c>
      <c r="D12792" s="1">
        <v>41585.601412037038</v>
      </c>
      <c r="E12792">
        <v>214</v>
      </c>
      <c r="F12792">
        <v>327</v>
      </c>
    </row>
    <row r="12793" spans="1:7" x14ac:dyDescent="0.2">
      <c r="A12793">
        <v>3.9849014082732403E+17</v>
      </c>
      <c r="B12793" t="s">
        <v>24833</v>
      </c>
      <c r="C12793" t="s">
        <v>24834</v>
      </c>
      <c r="D12793" s="1">
        <v>41585.73642361111</v>
      </c>
      <c r="E12793">
        <v>10</v>
      </c>
      <c r="F12793">
        <v>10</v>
      </c>
      <c r="G12793" t="s">
        <v>89</v>
      </c>
    </row>
    <row r="12794" spans="1:7" x14ac:dyDescent="0.2">
      <c r="A12794">
        <v>3.98501390307168E+17</v>
      </c>
      <c r="B12794" t="s">
        <v>24835</v>
      </c>
      <c r="C12794" t="s">
        <v>24836</v>
      </c>
      <c r="D12794" s="1">
        <v>41585.767465277779</v>
      </c>
      <c r="E12794">
        <v>18</v>
      </c>
      <c r="F12794">
        <v>22</v>
      </c>
      <c r="G12794" t="s">
        <v>215</v>
      </c>
    </row>
    <row r="12795" spans="1:7" x14ac:dyDescent="0.2">
      <c r="A12795">
        <v>3.9850177763437702E+17</v>
      </c>
      <c r="B12795" t="s">
        <v>24837</v>
      </c>
      <c r="C12795" t="s">
        <v>24838</v>
      </c>
      <c r="D12795" s="1">
        <v>41585.768541666665</v>
      </c>
      <c r="E12795">
        <v>49</v>
      </c>
      <c r="F12795">
        <v>56</v>
      </c>
      <c r="G12795" t="s">
        <v>89</v>
      </c>
    </row>
    <row r="12796" spans="1:7" x14ac:dyDescent="0.2">
      <c r="A12796">
        <v>3.9851329757553798E+17</v>
      </c>
      <c r="B12796" t="s">
        <v>24839</v>
      </c>
      <c r="C12796" t="s">
        <v>24840</v>
      </c>
      <c r="D12796" s="1">
        <v>41585.800324074073</v>
      </c>
      <c r="E12796">
        <v>14</v>
      </c>
      <c r="F12796">
        <v>13</v>
      </c>
      <c r="G12796" t="s">
        <v>89</v>
      </c>
    </row>
    <row r="12797" spans="1:7" x14ac:dyDescent="0.2">
      <c r="A12797">
        <v>3.9851385521243302E+17</v>
      </c>
      <c r="B12797" t="s">
        <v>24841</v>
      </c>
      <c r="C12797" t="s">
        <v>24842</v>
      </c>
      <c r="D12797" s="1">
        <v>41585.801863425928</v>
      </c>
      <c r="E12797">
        <v>80</v>
      </c>
      <c r="F12797">
        <v>125</v>
      </c>
      <c r="G12797" t="s">
        <v>89</v>
      </c>
    </row>
    <row r="12798" spans="1:7" x14ac:dyDescent="0.2">
      <c r="A12798">
        <v>3.9852043016982099E+17</v>
      </c>
      <c r="B12798" t="s">
        <v>24843</v>
      </c>
      <c r="C12798" t="s">
        <v>24844</v>
      </c>
      <c r="D12798" s="1">
        <v>41585.820011574076</v>
      </c>
      <c r="E12798">
        <v>470</v>
      </c>
      <c r="F12798">
        <v>228</v>
      </c>
    </row>
    <row r="12799" spans="1:7" x14ac:dyDescent="0.2">
      <c r="A12799">
        <v>3.9852630380605798E+17</v>
      </c>
      <c r="B12799" t="s">
        <v>24845</v>
      </c>
      <c r="C12799" t="s">
        <v>24846</v>
      </c>
      <c r="D12799" s="1">
        <v>41585.836215277777</v>
      </c>
      <c r="E12799">
        <v>222</v>
      </c>
      <c r="F12799">
        <v>133</v>
      </c>
    </row>
    <row r="12800" spans="1:7" x14ac:dyDescent="0.2">
      <c r="A12800">
        <v>3.9854675590342202E+17</v>
      </c>
      <c r="B12800" t="s">
        <v>24847</v>
      </c>
      <c r="C12800" t="s">
        <v>24848</v>
      </c>
      <c r="D12800" s="1">
        <v>41585.892650462964</v>
      </c>
      <c r="E12800">
        <v>594</v>
      </c>
      <c r="F12800">
        <v>818</v>
      </c>
    </row>
    <row r="12801" spans="1:8" x14ac:dyDescent="0.2">
      <c r="A12801">
        <v>3.9854744143307501E+17</v>
      </c>
      <c r="B12801" t="s">
        <v>24849</v>
      </c>
      <c r="C12801" t="s">
        <v>24850</v>
      </c>
      <c r="D12801" s="1">
        <v>41585.894548611112</v>
      </c>
      <c r="E12801">
        <v>91</v>
      </c>
      <c r="F12801">
        <v>84</v>
      </c>
    </row>
    <row r="12802" spans="1:8" x14ac:dyDescent="0.2">
      <c r="A12802">
        <v>3.9855119857735603E+17</v>
      </c>
      <c r="B12802" t="s">
        <v>24851</v>
      </c>
      <c r="C12802" t="s">
        <v>24852</v>
      </c>
      <c r="D12802" s="1">
        <v>41585.904918981483</v>
      </c>
      <c r="E12802">
        <v>830</v>
      </c>
      <c r="F12802">
        <v>709</v>
      </c>
      <c r="G12802" t="s">
        <v>89</v>
      </c>
    </row>
    <row r="12803" spans="1:8" x14ac:dyDescent="0.2">
      <c r="A12803">
        <v>3.9857135418778803E+17</v>
      </c>
      <c r="B12803" t="s">
        <v>24853</v>
      </c>
      <c r="C12803" t="s">
        <v>24854</v>
      </c>
      <c r="D12803" s="1">
        <v>41585.960532407407</v>
      </c>
      <c r="E12803">
        <v>499</v>
      </c>
      <c r="F12803">
        <v>291</v>
      </c>
    </row>
    <row r="12804" spans="1:8" x14ac:dyDescent="0.2">
      <c r="A12804">
        <v>3.9882076768660198E+17</v>
      </c>
      <c r="B12804" t="s">
        <v>24855</v>
      </c>
      <c r="C12804" t="s">
        <v>24856</v>
      </c>
      <c r="D12804" s="1">
        <v>41586.648784722223</v>
      </c>
      <c r="E12804">
        <v>168</v>
      </c>
      <c r="F12804">
        <v>75</v>
      </c>
    </row>
    <row r="12805" spans="1:8" x14ac:dyDescent="0.2">
      <c r="A12805">
        <v>3.9886553702062003E+17</v>
      </c>
      <c r="B12805" t="s">
        <v>24857</v>
      </c>
      <c r="C12805" t="s">
        <v>24858</v>
      </c>
      <c r="D12805" s="1">
        <v>41586.772326388891</v>
      </c>
      <c r="E12805">
        <v>557</v>
      </c>
      <c r="F12805">
        <v>412</v>
      </c>
    </row>
    <row r="12806" spans="1:8" x14ac:dyDescent="0.2">
      <c r="A12806">
        <v>3.9886925869785402E+17</v>
      </c>
      <c r="B12806" t="s">
        <v>24859</v>
      </c>
      <c r="C12806" t="s">
        <v>24860</v>
      </c>
      <c r="D12806" s="1">
        <v>41586.782592592594</v>
      </c>
      <c r="E12806">
        <v>729</v>
      </c>
      <c r="F12806">
        <v>450</v>
      </c>
    </row>
    <row r="12807" spans="1:8" x14ac:dyDescent="0.2">
      <c r="A12807">
        <v>3.9888796530209101E+17</v>
      </c>
      <c r="B12807" t="s">
        <v>24861</v>
      </c>
      <c r="C12807" t="s">
        <v>24862</v>
      </c>
      <c r="D12807" s="1">
        <v>41586.83421296296</v>
      </c>
      <c r="E12807">
        <v>11777</v>
      </c>
      <c r="F12807">
        <v>10054</v>
      </c>
    </row>
    <row r="12808" spans="1:8" x14ac:dyDescent="0.2">
      <c r="A12808">
        <v>3.9917134004266099E+17</v>
      </c>
      <c r="B12808" t="s">
        <v>24863</v>
      </c>
      <c r="C12808" t="s">
        <v>24864</v>
      </c>
      <c r="D12808" s="1">
        <v>41587.616180555553</v>
      </c>
      <c r="E12808">
        <v>805</v>
      </c>
      <c r="F12808">
        <v>744</v>
      </c>
    </row>
    <row r="12809" spans="1:8" x14ac:dyDescent="0.2">
      <c r="A12809">
        <v>3.9917706608130803E+17</v>
      </c>
      <c r="B12809" t="s">
        <v>24865</v>
      </c>
      <c r="C12809" t="s">
        <v>24866</v>
      </c>
      <c r="D12809" s="1">
        <v>41587.631979166668</v>
      </c>
      <c r="E12809">
        <v>70</v>
      </c>
      <c r="F12809">
        <v>159</v>
      </c>
      <c r="G12809" t="s">
        <v>24867</v>
      </c>
    </row>
    <row r="12810" spans="1:8" x14ac:dyDescent="0.2">
      <c r="A12810">
        <v>3.9917999378937402E+17</v>
      </c>
      <c r="B12810" t="s">
        <v>24868</v>
      </c>
      <c r="C12810" t="s">
        <v>24869</v>
      </c>
      <c r="D12810" s="1">
        <v>41587.640057870369</v>
      </c>
      <c r="E12810">
        <v>241</v>
      </c>
      <c r="F12810">
        <v>174</v>
      </c>
    </row>
    <row r="12811" spans="1:8" x14ac:dyDescent="0.2">
      <c r="A12811">
        <v>3.9918103307918099E+17</v>
      </c>
      <c r="B12811" t="s">
        <v>24870</v>
      </c>
      <c r="C12811" t="s">
        <v>24871</v>
      </c>
      <c r="D12811" s="1">
        <v>41587.642928240741</v>
      </c>
      <c r="E12811">
        <v>109</v>
      </c>
      <c r="F12811">
        <v>51</v>
      </c>
      <c r="G12811" t="s">
        <v>215</v>
      </c>
    </row>
    <row r="12812" spans="1:8" x14ac:dyDescent="0.2">
      <c r="A12812">
        <v>3.9918151504667802E+17</v>
      </c>
      <c r="B12812" t="s">
        <v>24872</v>
      </c>
      <c r="C12812" t="s">
        <v>24873</v>
      </c>
      <c r="D12812" s="1">
        <v>41587.644259259258</v>
      </c>
      <c r="E12812">
        <v>31</v>
      </c>
      <c r="F12812">
        <v>23</v>
      </c>
      <c r="G12812" t="s">
        <v>215</v>
      </c>
    </row>
    <row r="12813" spans="1:8" x14ac:dyDescent="0.2">
      <c r="A12813">
        <v>3.9918187847052E+17</v>
      </c>
      <c r="B12813" t="s">
        <v>24874</v>
      </c>
      <c r="C12813" t="s">
        <v>24875</v>
      </c>
      <c r="D12813" s="1">
        <v>41587.645254629628</v>
      </c>
      <c r="E12813">
        <v>65</v>
      </c>
      <c r="F12813">
        <v>56</v>
      </c>
      <c r="G12813" t="s">
        <v>215</v>
      </c>
    </row>
    <row r="12814" spans="1:8" x14ac:dyDescent="0.2">
      <c r="A12814">
        <v>3.9918235936844102E+17</v>
      </c>
      <c r="B12814" t="s">
        <v>24876</v>
      </c>
      <c r="C12814" t="s">
        <v>24877</v>
      </c>
      <c r="D12814" s="1">
        <v>41587.646585648145</v>
      </c>
      <c r="E12814">
        <v>12</v>
      </c>
      <c r="F12814">
        <v>25</v>
      </c>
      <c r="G12814" t="s">
        <v>24878</v>
      </c>
      <c r="H12814" t="s">
        <v>390</v>
      </c>
    </row>
    <row r="12815" spans="1:8" x14ac:dyDescent="0.2">
      <c r="A12815">
        <v>3.99183084085448E+17</v>
      </c>
      <c r="B12815" t="s">
        <v>24879</v>
      </c>
      <c r="C12815" t="s">
        <v>24880</v>
      </c>
      <c r="D12815" s="1">
        <v>41587.648587962962</v>
      </c>
      <c r="E12815">
        <v>22</v>
      </c>
      <c r="F12815">
        <v>16</v>
      </c>
      <c r="G12815" t="s">
        <v>215</v>
      </c>
    </row>
    <row r="12816" spans="1:8" x14ac:dyDescent="0.2">
      <c r="A12816">
        <v>3.9972926168448998E+17</v>
      </c>
      <c r="B12816" t="s">
        <v>24881</v>
      </c>
      <c r="C12816" t="s">
        <v>24882</v>
      </c>
      <c r="D12816" s="1">
        <v>41589.155752314815</v>
      </c>
      <c r="E12816">
        <v>6201</v>
      </c>
      <c r="F12816">
        <v>4420</v>
      </c>
    </row>
    <row r="12817" spans="1:7" x14ac:dyDescent="0.2">
      <c r="A12817">
        <v>3.99730380250832E+17</v>
      </c>
      <c r="B12817" t="s">
        <v>24883</v>
      </c>
      <c r="C12817" t="s">
        <v>24884</v>
      </c>
      <c r="D12817" s="1">
        <v>41589.158831018518</v>
      </c>
      <c r="E12817">
        <v>46</v>
      </c>
      <c r="F12817">
        <v>72</v>
      </c>
    </row>
    <row r="12818" spans="1:7" x14ac:dyDescent="0.2">
      <c r="A12818">
        <v>3.99731975432728E+17</v>
      </c>
      <c r="B12818" t="s">
        <v>24885</v>
      </c>
      <c r="C12818" t="s">
        <v>24886</v>
      </c>
      <c r="D12818" s="1">
        <v>41589.163240740738</v>
      </c>
      <c r="E12818">
        <v>2857</v>
      </c>
      <c r="F12818">
        <v>2121</v>
      </c>
    </row>
    <row r="12819" spans="1:7" x14ac:dyDescent="0.2">
      <c r="A12819">
        <v>3.9973359497513299E+17</v>
      </c>
      <c r="B12819" t="s">
        <v>24887</v>
      </c>
      <c r="C12819" t="s">
        <v>24888</v>
      </c>
      <c r="D12819" s="1">
        <v>41589.167708333334</v>
      </c>
      <c r="E12819">
        <v>61</v>
      </c>
      <c r="F12819">
        <v>90</v>
      </c>
      <c r="G12819" t="s">
        <v>215</v>
      </c>
    </row>
    <row r="12820" spans="1:7" x14ac:dyDescent="0.2">
      <c r="A12820">
        <v>3.9973619864384698E+17</v>
      </c>
      <c r="B12820" t="s">
        <v>24889</v>
      </c>
      <c r="C12820" t="s">
        <v>24890</v>
      </c>
      <c r="D12820" s="1">
        <v>41589.174895833334</v>
      </c>
      <c r="E12820">
        <v>503</v>
      </c>
      <c r="F12820">
        <v>358</v>
      </c>
    </row>
    <row r="12821" spans="1:7" x14ac:dyDescent="0.2">
      <c r="A12821">
        <v>3.9973989067574797E+17</v>
      </c>
      <c r="B12821" t="s">
        <v>24891</v>
      </c>
      <c r="C12821" t="s">
        <v>24892</v>
      </c>
      <c r="D12821" s="1">
        <v>41589.185081018521</v>
      </c>
      <c r="E12821">
        <v>412</v>
      </c>
      <c r="F12821">
        <v>503</v>
      </c>
    </row>
    <row r="12822" spans="1:7" x14ac:dyDescent="0.2">
      <c r="A12822">
        <v>3.9974158979250899E+17</v>
      </c>
      <c r="B12822" t="s">
        <v>24893</v>
      </c>
      <c r="C12822" t="s">
        <v>24894</v>
      </c>
      <c r="D12822" s="1">
        <v>41589.189768518518</v>
      </c>
      <c r="E12822">
        <v>354</v>
      </c>
      <c r="F12822">
        <v>282</v>
      </c>
    </row>
    <row r="12823" spans="1:7" x14ac:dyDescent="0.2">
      <c r="A12823">
        <v>3.9974397044589299E+17</v>
      </c>
      <c r="B12823" t="s">
        <v>24895</v>
      </c>
      <c r="C12823" t="s">
        <v>24896</v>
      </c>
      <c r="D12823" s="1">
        <v>41589.196342592593</v>
      </c>
      <c r="E12823">
        <v>6</v>
      </c>
      <c r="F12823">
        <v>13</v>
      </c>
      <c r="G12823" t="s">
        <v>576</v>
      </c>
    </row>
    <row r="12824" spans="1:7" x14ac:dyDescent="0.2">
      <c r="A12824">
        <v>3.99745527178608E+17</v>
      </c>
      <c r="B12824" t="s">
        <v>24897</v>
      </c>
      <c r="C12824" t="s">
        <v>24898</v>
      </c>
      <c r="D12824" s="1">
        <v>41589.200636574074</v>
      </c>
      <c r="E12824">
        <v>20</v>
      </c>
      <c r="F12824">
        <v>36</v>
      </c>
      <c r="G12824" t="s">
        <v>215</v>
      </c>
    </row>
    <row r="12825" spans="1:7" x14ac:dyDescent="0.2">
      <c r="A12825">
        <v>3.9975014537153702E+17</v>
      </c>
      <c r="B12825" t="s">
        <v>24899</v>
      </c>
      <c r="C12825" t="s">
        <v>24900</v>
      </c>
      <c r="D12825" s="1">
        <v>41589.213379629633</v>
      </c>
      <c r="E12825">
        <v>263</v>
      </c>
      <c r="F12825">
        <v>262</v>
      </c>
    </row>
    <row r="12826" spans="1:7" x14ac:dyDescent="0.2">
      <c r="A12826">
        <v>3.9975186534658803E+17</v>
      </c>
      <c r="B12826" t="s">
        <v>24901</v>
      </c>
      <c r="C12826" t="s">
        <v>24902</v>
      </c>
      <c r="D12826" s="1">
        <v>41589.218124999999</v>
      </c>
      <c r="E12826">
        <v>181</v>
      </c>
      <c r="F12826">
        <v>195</v>
      </c>
    </row>
    <row r="12827" spans="1:7" x14ac:dyDescent="0.2">
      <c r="A12827">
        <v>3.9975281873283398E+17</v>
      </c>
      <c r="B12827" t="s">
        <v>24903</v>
      </c>
      <c r="C12827" t="s">
        <v>24904</v>
      </c>
      <c r="D12827" s="1">
        <v>41589.220752314817</v>
      </c>
      <c r="E12827">
        <v>20</v>
      </c>
      <c r="F12827">
        <v>48</v>
      </c>
      <c r="G12827" t="s">
        <v>215</v>
      </c>
    </row>
    <row r="12828" spans="1:7" x14ac:dyDescent="0.2">
      <c r="A12828">
        <v>3.9975395388766598E+17</v>
      </c>
      <c r="B12828" t="s">
        <v>24905</v>
      </c>
      <c r="C12828" t="s">
        <v>24906</v>
      </c>
      <c r="D12828" s="1">
        <v>41589.22388888889</v>
      </c>
      <c r="E12828">
        <v>327</v>
      </c>
      <c r="F12828">
        <v>299</v>
      </c>
    </row>
    <row r="12829" spans="1:7" x14ac:dyDescent="0.2">
      <c r="A12829">
        <v>3.9985160780829901E+17</v>
      </c>
      <c r="B12829" t="s">
        <v>24907</v>
      </c>
      <c r="C12829" t="s">
        <v>24908</v>
      </c>
      <c r="D12829" s="1">
        <v>41589.493356481478</v>
      </c>
      <c r="E12829">
        <v>599</v>
      </c>
      <c r="F12829">
        <v>540</v>
      </c>
    </row>
    <row r="12830" spans="1:7" x14ac:dyDescent="0.2">
      <c r="A12830">
        <v>3.9988399799796902E+17</v>
      </c>
      <c r="B12830" t="s">
        <v>24909</v>
      </c>
      <c r="C12830" t="s">
        <v>24910</v>
      </c>
      <c r="D12830" s="1">
        <v>41589.582743055558</v>
      </c>
      <c r="E12830">
        <v>1211</v>
      </c>
      <c r="F12830">
        <v>1199</v>
      </c>
    </row>
    <row r="12831" spans="1:7" x14ac:dyDescent="0.2">
      <c r="A12831">
        <v>3.9993466872990099E+17</v>
      </c>
      <c r="B12831" t="s">
        <v>24911</v>
      </c>
      <c r="C12831" t="s">
        <v>24912</v>
      </c>
      <c r="D12831" s="1">
        <v>41589.722569444442</v>
      </c>
      <c r="E12831">
        <v>21</v>
      </c>
      <c r="F12831">
        <v>18</v>
      </c>
      <c r="G12831" t="s">
        <v>215</v>
      </c>
    </row>
    <row r="12832" spans="1:7" x14ac:dyDescent="0.2">
      <c r="A12832">
        <v>3.9993950592462797E+17</v>
      </c>
      <c r="B12832" t="s">
        <v>24913</v>
      </c>
      <c r="C12832" t="s">
        <v>24914</v>
      </c>
      <c r="D12832" s="1">
        <v>41589.735914351855</v>
      </c>
      <c r="E12832">
        <v>10439</v>
      </c>
      <c r="F12832">
        <v>6424</v>
      </c>
      <c r="G12832" t="s">
        <v>89</v>
      </c>
    </row>
    <row r="12833" spans="1:8" x14ac:dyDescent="0.2">
      <c r="A12833">
        <v>3.9995286291180698E+17</v>
      </c>
      <c r="B12833" t="s">
        <v>24915</v>
      </c>
      <c r="C12833" t="s">
        <v>24916</v>
      </c>
      <c r="D12833" s="1">
        <v>41589.772766203707</v>
      </c>
      <c r="E12833">
        <v>419</v>
      </c>
      <c r="F12833">
        <v>279</v>
      </c>
    </row>
    <row r="12834" spans="1:8" x14ac:dyDescent="0.2">
      <c r="A12834">
        <v>4.0012561434020198E+17</v>
      </c>
      <c r="B12834" t="s">
        <v>24917</v>
      </c>
      <c r="C12834" t="e">
        <f xml:space="preserve"> WCMartzOfficial Thank you.</f>
        <v>#NAME?</v>
      </c>
      <c r="D12834" s="1">
        <v>41590.249479166669</v>
      </c>
      <c r="E12834">
        <v>1</v>
      </c>
      <c r="F12834">
        <v>1</v>
      </c>
      <c r="G12834" t="s">
        <v>89</v>
      </c>
    </row>
    <row r="12835" spans="1:8" x14ac:dyDescent="0.2">
      <c r="A12835">
        <v>4.0012622989206701E+17</v>
      </c>
      <c r="B12835" t="s">
        <v>24918</v>
      </c>
      <c r="C12835" t="s">
        <v>24919</v>
      </c>
      <c r="D12835" s="1">
        <v>41590.251168981478</v>
      </c>
      <c r="E12835">
        <v>22</v>
      </c>
      <c r="F12835">
        <v>32</v>
      </c>
      <c r="G12835" t="s">
        <v>215</v>
      </c>
    </row>
    <row r="12836" spans="1:8" x14ac:dyDescent="0.2">
      <c r="A12836">
        <v>4.00126818445176E+17</v>
      </c>
      <c r="B12836" t="s">
        <v>24920</v>
      </c>
      <c r="C12836" t="s">
        <v>24921</v>
      </c>
      <c r="D12836" s="1">
        <v>41590.252800925926</v>
      </c>
      <c r="E12836">
        <v>10</v>
      </c>
      <c r="F12836">
        <v>26</v>
      </c>
      <c r="G12836" t="s">
        <v>24922</v>
      </c>
      <c r="H12836" t="s">
        <v>390</v>
      </c>
    </row>
    <row r="12837" spans="1:8" x14ac:dyDescent="0.2">
      <c r="A12837">
        <v>4.0012735454012998E+17</v>
      </c>
      <c r="B12837" t="s">
        <v>24923</v>
      </c>
      <c r="C12837" t="s">
        <v>24924</v>
      </c>
      <c r="D12837" s="1">
        <v>41590.254270833335</v>
      </c>
      <c r="E12837">
        <v>9</v>
      </c>
      <c r="F12837">
        <v>31</v>
      </c>
      <c r="G12837" t="s">
        <v>215</v>
      </c>
    </row>
    <row r="12838" spans="1:8" x14ac:dyDescent="0.2">
      <c r="A12838">
        <v>4.0012882072202803E+17</v>
      </c>
      <c r="B12838" t="s">
        <v>24925</v>
      </c>
      <c r="C12838" t="s">
        <v>24926</v>
      </c>
      <c r="D12838" s="1">
        <v>41590.258321759262</v>
      </c>
      <c r="E12838">
        <v>50</v>
      </c>
      <c r="F12838">
        <v>43</v>
      </c>
      <c r="G12838" t="s">
        <v>215</v>
      </c>
    </row>
    <row r="12839" spans="1:8" x14ac:dyDescent="0.2">
      <c r="A12839">
        <v>4.0025326326382502E+17</v>
      </c>
      <c r="B12839" t="s">
        <v>24927</v>
      </c>
      <c r="C12839" t="s">
        <v>24928</v>
      </c>
      <c r="D12839" s="1">
        <v>41590.601712962962</v>
      </c>
      <c r="E12839">
        <v>10</v>
      </c>
      <c r="F12839">
        <v>15</v>
      </c>
      <c r="G12839" t="s">
        <v>215</v>
      </c>
    </row>
    <row r="12840" spans="1:8" x14ac:dyDescent="0.2">
      <c r="A12840">
        <v>4.00262572714496E+17</v>
      </c>
      <c r="B12840" t="s">
        <v>24929</v>
      </c>
      <c r="C12840" t="s">
        <v>24930</v>
      </c>
      <c r="D12840" s="1">
        <v>41590.62740740741</v>
      </c>
      <c r="E12840">
        <v>27</v>
      </c>
      <c r="F12840">
        <v>42</v>
      </c>
      <c r="G12840" t="s">
        <v>89</v>
      </c>
    </row>
    <row r="12841" spans="1:8" x14ac:dyDescent="0.2">
      <c r="A12841">
        <v>4.0026321941326202E+17</v>
      </c>
      <c r="B12841" t="s">
        <v>24931</v>
      </c>
      <c r="C12841" t="s">
        <v>24932</v>
      </c>
      <c r="D12841" s="1">
        <v>41590.629189814812</v>
      </c>
      <c r="E12841">
        <v>22</v>
      </c>
      <c r="F12841">
        <v>12</v>
      </c>
      <c r="G12841" t="s">
        <v>215</v>
      </c>
    </row>
    <row r="12842" spans="1:8" x14ac:dyDescent="0.2">
      <c r="A12842">
        <v>4.0026388459634202E+17</v>
      </c>
      <c r="B12842" t="s">
        <v>24933</v>
      </c>
      <c r="C12842" t="s">
        <v>24934</v>
      </c>
      <c r="D12842" s="1">
        <v>41590.631030092591</v>
      </c>
      <c r="E12842">
        <v>52</v>
      </c>
      <c r="F12842">
        <v>71</v>
      </c>
      <c r="G12842" t="s">
        <v>215</v>
      </c>
    </row>
    <row r="12843" spans="1:8" x14ac:dyDescent="0.2">
      <c r="A12843">
        <v>4.0026427916289997E+17</v>
      </c>
      <c r="B12843" t="s">
        <v>24935</v>
      </c>
      <c r="C12843" t="s">
        <v>24936</v>
      </c>
      <c r="D12843" s="1">
        <v>41590.632118055553</v>
      </c>
      <c r="E12843">
        <v>4</v>
      </c>
      <c r="F12843">
        <v>3</v>
      </c>
      <c r="G12843" t="s">
        <v>89</v>
      </c>
    </row>
    <row r="12844" spans="1:8" x14ac:dyDescent="0.2">
      <c r="A12844">
        <v>4.0026522403891597E+17</v>
      </c>
      <c r="B12844" t="s">
        <v>24937</v>
      </c>
      <c r="C12844" t="s">
        <v>24938</v>
      </c>
      <c r="D12844" s="1">
        <v>41590.634722222225</v>
      </c>
      <c r="E12844">
        <v>515</v>
      </c>
      <c r="F12844">
        <v>78</v>
      </c>
      <c r="G12844" t="s">
        <v>89</v>
      </c>
    </row>
    <row r="12845" spans="1:8" x14ac:dyDescent="0.2">
      <c r="A12845">
        <v>4.0027540601767898E+17</v>
      </c>
      <c r="B12845" t="s">
        <v>24939</v>
      </c>
      <c r="C12845" t="s">
        <v>24940</v>
      </c>
      <c r="D12845" s="1">
        <v>41590.662824074076</v>
      </c>
      <c r="E12845">
        <v>47</v>
      </c>
      <c r="F12845">
        <v>53</v>
      </c>
    </row>
    <row r="12846" spans="1:8" x14ac:dyDescent="0.2">
      <c r="A12846">
        <v>4.0031352280805299E+17</v>
      </c>
      <c r="B12846" t="s">
        <v>24941</v>
      </c>
      <c r="C12846" t="s">
        <v>24942</v>
      </c>
      <c r="D12846" s="1">
        <v>41590.767997685187</v>
      </c>
      <c r="E12846">
        <v>124</v>
      </c>
      <c r="F12846">
        <v>83</v>
      </c>
      <c r="G12846" t="s">
        <v>546</v>
      </c>
    </row>
    <row r="12847" spans="1:8" x14ac:dyDescent="0.2">
      <c r="A12847">
        <v>4.0035880100758298E+17</v>
      </c>
      <c r="B12847" t="s">
        <v>24943</v>
      </c>
      <c r="C12847" t="s">
        <v>24944</v>
      </c>
      <c r="D12847" s="1">
        <v>41590.892951388887</v>
      </c>
      <c r="E12847">
        <v>1938</v>
      </c>
      <c r="F12847">
        <v>1401</v>
      </c>
      <c r="G12847" t="s">
        <v>89</v>
      </c>
    </row>
    <row r="12848" spans="1:8" x14ac:dyDescent="0.2">
      <c r="A12848">
        <v>4.00366244647272E+17</v>
      </c>
      <c r="B12848" t="s">
        <v>24945</v>
      </c>
      <c r="C12848" t="s">
        <v>24946</v>
      </c>
      <c r="D12848" s="1">
        <v>41590.913483796299</v>
      </c>
      <c r="E12848">
        <v>1</v>
      </c>
      <c r="F12848">
        <v>1</v>
      </c>
      <c r="G12848" t="s">
        <v>576</v>
      </c>
    </row>
    <row r="12849" spans="1:8" x14ac:dyDescent="0.2">
      <c r="A12849">
        <v>4.0036670396552301E+17</v>
      </c>
      <c r="B12849" t="s">
        <v>24947</v>
      </c>
      <c r="C12849" t="s">
        <v>24948</v>
      </c>
      <c r="D12849" s="1">
        <v>41590.914756944447</v>
      </c>
      <c r="E12849">
        <v>77</v>
      </c>
      <c r="F12849">
        <v>48</v>
      </c>
      <c r="G12849" t="s">
        <v>215</v>
      </c>
    </row>
    <row r="12850" spans="1:8" x14ac:dyDescent="0.2">
      <c r="A12850">
        <v>4.0036833264731302E+17</v>
      </c>
      <c r="B12850" t="s">
        <v>24949</v>
      </c>
      <c r="C12850" t="s">
        <v>24950</v>
      </c>
      <c r="D12850" s="1">
        <v>41590.919247685182</v>
      </c>
      <c r="E12850">
        <v>104</v>
      </c>
      <c r="F12850">
        <v>79</v>
      </c>
      <c r="G12850" t="s">
        <v>89</v>
      </c>
    </row>
    <row r="12851" spans="1:8" x14ac:dyDescent="0.2">
      <c r="A12851">
        <v>4.0045645347738803E+17</v>
      </c>
      <c r="B12851" t="s">
        <v>24951</v>
      </c>
      <c r="C12851" t="s">
        <v>24952</v>
      </c>
      <c r="D12851" s="1">
        <v>41591.162418981483</v>
      </c>
      <c r="E12851">
        <v>1101</v>
      </c>
      <c r="F12851">
        <v>577</v>
      </c>
    </row>
    <row r="12852" spans="1:8" x14ac:dyDescent="0.2">
      <c r="A12852">
        <v>4.00583465005232E+17</v>
      </c>
      <c r="B12852" t="s">
        <v>24953</v>
      </c>
      <c r="C12852" t="s">
        <v>24954</v>
      </c>
      <c r="D12852" s="1">
        <v>41591.51290509259</v>
      </c>
      <c r="E12852">
        <v>12</v>
      </c>
      <c r="F12852">
        <v>22</v>
      </c>
      <c r="G12852" t="s">
        <v>215</v>
      </c>
    </row>
    <row r="12853" spans="1:8" x14ac:dyDescent="0.2">
      <c r="A12853">
        <v>4.00586567901016E+17</v>
      </c>
      <c r="B12853" t="s">
        <v>24955</v>
      </c>
      <c r="C12853" t="s">
        <v>24956</v>
      </c>
      <c r="D12853" s="1">
        <v>41591.521458333336</v>
      </c>
      <c r="E12853">
        <v>19</v>
      </c>
      <c r="F12853">
        <v>67</v>
      </c>
      <c r="G12853" t="s">
        <v>215</v>
      </c>
      <c r="H12853" t="s">
        <v>390</v>
      </c>
    </row>
    <row r="12854" spans="1:8" x14ac:dyDescent="0.2">
      <c r="A12854">
        <v>4.00588100847824E+17</v>
      </c>
      <c r="B12854" t="s">
        <v>24957</v>
      </c>
      <c r="C12854" t="s">
        <v>24958</v>
      </c>
      <c r="D12854" s="1">
        <v>41591.525694444441</v>
      </c>
      <c r="E12854">
        <v>242</v>
      </c>
      <c r="F12854">
        <v>182</v>
      </c>
    </row>
    <row r="12855" spans="1:8" x14ac:dyDescent="0.2">
      <c r="A12855">
        <v>4.0059004814990502E+17</v>
      </c>
      <c r="B12855" t="s">
        <v>24959</v>
      </c>
      <c r="C12855" t="s">
        <v>24960</v>
      </c>
      <c r="D12855" s="1">
        <v>41591.531064814815</v>
      </c>
      <c r="E12855">
        <v>309</v>
      </c>
      <c r="F12855">
        <v>277</v>
      </c>
    </row>
    <row r="12856" spans="1:8" x14ac:dyDescent="0.2">
      <c r="A12856">
        <v>4.0059682463941798E+17</v>
      </c>
      <c r="B12856" t="s">
        <v>24961</v>
      </c>
      <c r="C12856" t="s">
        <v>24962</v>
      </c>
      <c r="D12856" s="1">
        <v>41591.549768518518</v>
      </c>
      <c r="E12856">
        <v>742</v>
      </c>
      <c r="F12856">
        <v>488</v>
      </c>
    </row>
    <row r="12857" spans="1:8" x14ac:dyDescent="0.2">
      <c r="A12857">
        <v>4.0063995183172403E+17</v>
      </c>
      <c r="B12857" t="s">
        <v>24963</v>
      </c>
      <c r="C12857" t="s">
        <v>24964</v>
      </c>
      <c r="D12857" s="1">
        <v>41591.668773148151</v>
      </c>
      <c r="E12857">
        <v>301</v>
      </c>
      <c r="F12857">
        <v>167</v>
      </c>
    </row>
    <row r="12858" spans="1:8" x14ac:dyDescent="0.2">
      <c r="A12858">
        <v>4.0064002979123597E+17</v>
      </c>
      <c r="B12858" t="s">
        <v>24965</v>
      </c>
      <c r="C12858" t="s">
        <v>24966</v>
      </c>
      <c r="D12858" s="1">
        <v>41591.668993055559</v>
      </c>
      <c r="E12858">
        <v>267</v>
      </c>
      <c r="F12858">
        <v>166</v>
      </c>
    </row>
    <row r="12859" spans="1:8" x14ac:dyDescent="0.2">
      <c r="A12859">
        <v>4.0069842203589798E+17</v>
      </c>
      <c r="B12859" t="s">
        <v>24967</v>
      </c>
      <c r="C12859" t="s">
        <v>24968</v>
      </c>
      <c r="D12859" s="1">
        <v>41591.830127314817</v>
      </c>
      <c r="E12859">
        <v>78</v>
      </c>
      <c r="F12859">
        <v>74</v>
      </c>
      <c r="G12859" t="s">
        <v>215</v>
      </c>
      <c r="H12859" t="s">
        <v>616</v>
      </c>
    </row>
    <row r="12860" spans="1:8" x14ac:dyDescent="0.2">
      <c r="A12860">
        <v>4.0080408421283002E+17</v>
      </c>
      <c r="B12860" t="s">
        <v>24969</v>
      </c>
      <c r="C12860" t="s">
        <v>24970</v>
      </c>
      <c r="D12860" s="1">
        <v>41592.121689814812</v>
      </c>
      <c r="E12860">
        <v>8</v>
      </c>
      <c r="F12860">
        <v>15</v>
      </c>
      <c r="G12860" t="s">
        <v>89</v>
      </c>
    </row>
    <row r="12861" spans="1:8" x14ac:dyDescent="0.2">
      <c r="A12861">
        <v>4.00804427944456E+17</v>
      </c>
      <c r="B12861" t="s">
        <v>24971</v>
      </c>
      <c r="C12861" t="s">
        <v>24972</v>
      </c>
      <c r="D12861" s="1">
        <v>41592.12263888889</v>
      </c>
      <c r="E12861">
        <v>38</v>
      </c>
      <c r="F12861">
        <v>75</v>
      </c>
      <c r="G12861" t="s">
        <v>215</v>
      </c>
    </row>
    <row r="12862" spans="1:8" x14ac:dyDescent="0.2">
      <c r="A12862">
        <v>4.0094484490409498E+17</v>
      </c>
      <c r="B12862" t="s">
        <v>24973</v>
      </c>
      <c r="C12862" t="s">
        <v>24974</v>
      </c>
      <c r="D12862" s="1">
        <v>41592.510115740741</v>
      </c>
      <c r="E12862">
        <v>207</v>
      </c>
      <c r="F12862">
        <v>161</v>
      </c>
    </row>
    <row r="12863" spans="1:8" x14ac:dyDescent="0.2">
      <c r="A12863">
        <v>4.00945554756472E+17</v>
      </c>
      <c r="B12863" t="s">
        <v>24975</v>
      </c>
      <c r="C12863" t="s">
        <v>24976</v>
      </c>
      <c r="D12863" s="1">
        <v>41592.512083333335</v>
      </c>
      <c r="E12863">
        <v>8</v>
      </c>
      <c r="F12863">
        <v>16</v>
      </c>
      <c r="G12863" t="s">
        <v>576</v>
      </c>
      <c r="H12863" t="s">
        <v>616</v>
      </c>
    </row>
    <row r="12864" spans="1:8" x14ac:dyDescent="0.2">
      <c r="A12864">
        <v>4.0094617563509901E+17</v>
      </c>
      <c r="B12864" t="s">
        <v>24977</v>
      </c>
      <c r="C12864" t="s">
        <v>24978</v>
      </c>
      <c r="D12864" s="1">
        <v>41592.513796296298</v>
      </c>
      <c r="E12864">
        <v>34</v>
      </c>
      <c r="F12864">
        <v>37</v>
      </c>
      <c r="G12864" t="s">
        <v>215</v>
      </c>
    </row>
    <row r="12865" spans="1:8" x14ac:dyDescent="0.2">
      <c r="A12865">
        <v>4.00946619962912E+17</v>
      </c>
      <c r="B12865" t="s">
        <v>24979</v>
      </c>
      <c r="C12865" t="s">
        <v>24980</v>
      </c>
      <c r="D12865" s="1">
        <v>41592.515023148146</v>
      </c>
      <c r="E12865">
        <v>26</v>
      </c>
      <c r="F12865">
        <v>42</v>
      </c>
      <c r="G12865" t="s">
        <v>24981</v>
      </c>
    </row>
    <row r="12866" spans="1:8" x14ac:dyDescent="0.2">
      <c r="A12866">
        <v>4.0094904895146803E+17</v>
      </c>
      <c r="B12866" t="s">
        <v>24982</v>
      </c>
      <c r="C12866" t="s">
        <v>24983</v>
      </c>
      <c r="D12866" s="1">
        <v>41592.521724537037</v>
      </c>
      <c r="E12866">
        <v>13</v>
      </c>
      <c r="F12866">
        <v>16</v>
      </c>
      <c r="G12866" t="s">
        <v>215</v>
      </c>
    </row>
    <row r="12867" spans="1:8" x14ac:dyDescent="0.2">
      <c r="A12867">
        <v>4.0095141380070099E+17</v>
      </c>
      <c r="B12867" t="s">
        <v>24984</v>
      </c>
      <c r="C12867" t="s">
        <v>24985</v>
      </c>
      <c r="D12867" s="1">
        <v>41592.528252314813</v>
      </c>
      <c r="E12867">
        <v>594</v>
      </c>
      <c r="F12867">
        <v>416</v>
      </c>
    </row>
    <row r="12868" spans="1:8" x14ac:dyDescent="0.2">
      <c r="A12868">
        <v>4.0095215347461702E+17</v>
      </c>
      <c r="B12868" t="s">
        <v>24986</v>
      </c>
      <c r="C12868" t="s">
        <v>24987</v>
      </c>
      <c r="D12868" s="1">
        <v>41592.530289351853</v>
      </c>
      <c r="E12868">
        <v>18</v>
      </c>
      <c r="F12868">
        <v>14</v>
      </c>
      <c r="G12868" t="s">
        <v>576</v>
      </c>
    </row>
    <row r="12869" spans="1:8" x14ac:dyDescent="0.2">
      <c r="A12869">
        <v>4.0101840090786598E+17</v>
      </c>
      <c r="B12869" t="s">
        <v>24988</v>
      </c>
      <c r="C12869" t="s">
        <v>24989</v>
      </c>
      <c r="D12869" s="1">
        <v>41592.713090277779</v>
      </c>
      <c r="E12869">
        <v>288</v>
      </c>
      <c r="F12869">
        <v>223</v>
      </c>
    </row>
    <row r="12870" spans="1:8" x14ac:dyDescent="0.2">
      <c r="A12870">
        <v>4.0102032257439302E+17</v>
      </c>
      <c r="B12870" t="s">
        <v>24990</v>
      </c>
      <c r="C12870" t="s">
        <v>24991</v>
      </c>
      <c r="D12870" s="1">
        <v>41592.718402777777</v>
      </c>
      <c r="E12870">
        <v>2</v>
      </c>
      <c r="F12870">
        <v>4</v>
      </c>
      <c r="G12870" t="s">
        <v>89</v>
      </c>
    </row>
    <row r="12871" spans="1:8" x14ac:dyDescent="0.2">
      <c r="A12871">
        <v>4.0102044008620403E+17</v>
      </c>
      <c r="B12871" t="s">
        <v>24992</v>
      </c>
      <c r="C12871" t="s">
        <v>24993</v>
      </c>
      <c r="D12871" s="1">
        <v>41592.718726851854</v>
      </c>
      <c r="E12871">
        <v>2431</v>
      </c>
      <c r="F12871">
        <v>1149</v>
      </c>
    </row>
    <row r="12872" spans="1:8" x14ac:dyDescent="0.2">
      <c r="A12872">
        <v>4.0102714943327398E+17</v>
      </c>
      <c r="B12872" t="s">
        <v>24994</v>
      </c>
      <c r="C12872" t="s">
        <v>24995</v>
      </c>
      <c r="D12872" s="1">
        <v>41592.737233796295</v>
      </c>
      <c r="E12872">
        <v>281</v>
      </c>
      <c r="F12872">
        <v>93</v>
      </c>
    </row>
    <row r="12873" spans="1:8" x14ac:dyDescent="0.2">
      <c r="A12873">
        <v>4.0106894446049997E+17</v>
      </c>
      <c r="B12873" t="s">
        <v>24996</v>
      </c>
      <c r="C12873" t="s">
        <v>24997</v>
      </c>
      <c r="D12873" s="1">
        <v>41592.852569444447</v>
      </c>
      <c r="E12873">
        <v>58</v>
      </c>
      <c r="F12873">
        <v>73</v>
      </c>
      <c r="G12873" t="s">
        <v>89</v>
      </c>
    </row>
    <row r="12874" spans="1:8" x14ac:dyDescent="0.2">
      <c r="A12874">
        <v>4.0109439477576E+17</v>
      </c>
      <c r="B12874" t="s">
        <v>24998</v>
      </c>
      <c r="C12874" t="s">
        <v>24999</v>
      </c>
      <c r="D12874" s="1">
        <v>41592.922800925924</v>
      </c>
      <c r="E12874">
        <v>2004</v>
      </c>
      <c r="F12874">
        <v>3639</v>
      </c>
    </row>
    <row r="12875" spans="1:8" x14ac:dyDescent="0.2">
      <c r="A12875">
        <v>4.0111257705842598E+17</v>
      </c>
      <c r="B12875" t="s">
        <v>25000</v>
      </c>
      <c r="C12875" t="s">
        <v>25001</v>
      </c>
      <c r="D12875" s="1">
        <v>41592.972974537035</v>
      </c>
      <c r="E12875">
        <v>67</v>
      </c>
      <c r="F12875">
        <v>75</v>
      </c>
      <c r="G12875" t="s">
        <v>89</v>
      </c>
    </row>
    <row r="12876" spans="1:8" x14ac:dyDescent="0.2">
      <c r="A12876">
        <v>4.0117898742018803E+17</v>
      </c>
      <c r="B12876" t="s">
        <v>25002</v>
      </c>
      <c r="C12876" t="s">
        <v>25003</v>
      </c>
      <c r="D12876" s="1">
        <v>41593.156226851854</v>
      </c>
      <c r="E12876">
        <v>26</v>
      </c>
      <c r="F12876">
        <v>55</v>
      </c>
      <c r="G12876" t="s">
        <v>25004</v>
      </c>
    </row>
    <row r="12877" spans="1:8" x14ac:dyDescent="0.2">
      <c r="A12877">
        <v>4.0127650338598003E+17</v>
      </c>
      <c r="B12877" t="s">
        <v>25005</v>
      </c>
      <c r="C12877" t="s">
        <v>25006</v>
      </c>
      <c r="D12877" s="1">
        <v>41593.425324074073</v>
      </c>
      <c r="E12877">
        <v>23</v>
      </c>
      <c r="F12877">
        <v>20</v>
      </c>
      <c r="G12877" t="s">
        <v>89</v>
      </c>
      <c r="H12877" t="s">
        <v>21349</v>
      </c>
    </row>
    <row r="12878" spans="1:8" x14ac:dyDescent="0.2">
      <c r="A12878">
        <v>4.0127710065905997E+17</v>
      </c>
      <c r="B12878" t="s">
        <v>25007</v>
      </c>
      <c r="C12878" t="s">
        <v>25008</v>
      </c>
      <c r="D12878" s="1">
        <v>41593.42696759259</v>
      </c>
      <c r="E12878">
        <v>81</v>
      </c>
      <c r="F12878">
        <v>58</v>
      </c>
      <c r="G12878" t="s">
        <v>89</v>
      </c>
    </row>
    <row r="12879" spans="1:8" x14ac:dyDescent="0.2">
      <c r="A12879">
        <v>4.0127894927757702E+17</v>
      </c>
      <c r="B12879" t="s">
        <v>25009</v>
      </c>
      <c r="C12879" t="s">
        <v>25010</v>
      </c>
      <c r="D12879" s="1">
        <v>41593.432071759256</v>
      </c>
      <c r="E12879">
        <v>3</v>
      </c>
      <c r="F12879">
        <v>0</v>
      </c>
      <c r="G12879" t="s">
        <v>89</v>
      </c>
    </row>
    <row r="12880" spans="1:8" x14ac:dyDescent="0.2">
      <c r="A12880">
        <v>4.0127946718602803E+17</v>
      </c>
      <c r="B12880" t="s">
        <v>25011</v>
      </c>
      <c r="C12880" t="s">
        <v>25012</v>
      </c>
      <c r="D12880" s="1">
        <v>41593.433506944442</v>
      </c>
      <c r="E12880">
        <v>15</v>
      </c>
      <c r="F12880">
        <v>19</v>
      </c>
      <c r="G12880" t="s">
        <v>215</v>
      </c>
    </row>
    <row r="12881" spans="1:8" x14ac:dyDescent="0.2">
      <c r="A12881">
        <v>4.0127977371418202E+17</v>
      </c>
      <c r="B12881" t="s">
        <v>25013</v>
      </c>
      <c r="C12881" t="s">
        <v>25014</v>
      </c>
      <c r="D12881" s="1">
        <v>41593.434351851851</v>
      </c>
      <c r="E12881">
        <v>9</v>
      </c>
      <c r="F12881">
        <v>14</v>
      </c>
      <c r="G12881" t="s">
        <v>576</v>
      </c>
      <c r="H12881" t="s">
        <v>390</v>
      </c>
    </row>
    <row r="12882" spans="1:8" x14ac:dyDescent="0.2">
      <c r="A12882">
        <v>4.0128033700499802E+17</v>
      </c>
      <c r="B12882" t="s">
        <v>25015</v>
      </c>
      <c r="C12882" t="s">
        <v>25016</v>
      </c>
      <c r="D12882" s="1">
        <v>41593.435902777775</v>
      </c>
      <c r="E12882">
        <v>269</v>
      </c>
      <c r="F12882">
        <v>393</v>
      </c>
      <c r="G12882" t="s">
        <v>25017</v>
      </c>
      <c r="H12882" t="s">
        <v>390</v>
      </c>
    </row>
    <row r="12883" spans="1:8" x14ac:dyDescent="0.2">
      <c r="A12883">
        <v>4.0128187595386803E+17</v>
      </c>
      <c r="B12883" t="s">
        <v>25018</v>
      </c>
      <c r="C12883" t="s">
        <v>25019</v>
      </c>
      <c r="D12883" s="1">
        <v>41593.440150462964</v>
      </c>
      <c r="E12883">
        <v>15</v>
      </c>
      <c r="F12883">
        <v>26</v>
      </c>
      <c r="G12883" t="s">
        <v>215</v>
      </c>
    </row>
    <row r="12884" spans="1:8" x14ac:dyDescent="0.2">
      <c r="A12884">
        <v>4.0128229980506502E+17</v>
      </c>
      <c r="B12884" t="s">
        <v>25020</v>
      </c>
      <c r="C12884" t="s">
        <v>25021</v>
      </c>
      <c r="D12884" s="1">
        <v>41593.441319444442</v>
      </c>
      <c r="E12884">
        <v>14</v>
      </c>
      <c r="F12884">
        <v>26</v>
      </c>
      <c r="G12884" t="s">
        <v>215</v>
      </c>
    </row>
    <row r="12885" spans="1:8" x14ac:dyDescent="0.2">
      <c r="A12885">
        <v>4.0132778872225702E+17</v>
      </c>
      <c r="B12885" t="s">
        <v>25022</v>
      </c>
      <c r="C12885" t="s">
        <v>25023</v>
      </c>
      <c r="D12885" s="1">
        <v>41593.566840277781</v>
      </c>
      <c r="E12885">
        <v>9</v>
      </c>
      <c r="F12885">
        <v>14</v>
      </c>
      <c r="G12885" t="s">
        <v>89</v>
      </c>
    </row>
    <row r="12886" spans="1:8" x14ac:dyDescent="0.2">
      <c r="A12886">
        <v>4.0133144566457901E+17</v>
      </c>
      <c r="B12886" t="s">
        <v>25024</v>
      </c>
      <c r="C12886" t="s">
        <v>25025</v>
      </c>
      <c r="D12886" s="1">
        <v>41593.576932870368</v>
      </c>
      <c r="E12886">
        <v>60</v>
      </c>
      <c r="F12886">
        <v>77</v>
      </c>
      <c r="H12886" t="s">
        <v>505</v>
      </c>
    </row>
    <row r="12887" spans="1:8" x14ac:dyDescent="0.2">
      <c r="A12887">
        <v>4.0133478555532403E+17</v>
      </c>
      <c r="B12887" t="s">
        <v>25026</v>
      </c>
      <c r="C12887" t="s">
        <v>25027</v>
      </c>
      <c r="D12887" s="1">
        <v>41593.586145833331</v>
      </c>
      <c r="E12887">
        <v>328</v>
      </c>
      <c r="F12887">
        <v>254</v>
      </c>
    </row>
    <row r="12888" spans="1:8" x14ac:dyDescent="0.2">
      <c r="A12888">
        <v>4.0135507280818502E+17</v>
      </c>
      <c r="B12888" t="s">
        <v>25028</v>
      </c>
      <c r="C12888" t="s">
        <v>25029</v>
      </c>
      <c r="D12888" s="1">
        <v>41593.642129629632</v>
      </c>
      <c r="E12888">
        <v>766</v>
      </c>
      <c r="F12888">
        <v>628</v>
      </c>
    </row>
    <row r="12889" spans="1:8" x14ac:dyDescent="0.2">
      <c r="A12889">
        <v>4.0138608710216902E+17</v>
      </c>
      <c r="B12889" t="s">
        <v>25030</v>
      </c>
      <c r="C12889" t="s">
        <v>25031</v>
      </c>
      <c r="D12889" s="1">
        <v>41593.727719907409</v>
      </c>
      <c r="E12889">
        <v>271</v>
      </c>
      <c r="F12889">
        <v>201</v>
      </c>
    </row>
    <row r="12890" spans="1:8" x14ac:dyDescent="0.2">
      <c r="A12890">
        <v>4.0138642758739098E+17</v>
      </c>
      <c r="B12890" t="s">
        <v>25032</v>
      </c>
      <c r="C12890" t="s">
        <v>25033</v>
      </c>
      <c r="D12890" s="1">
        <v>41593.72865740741</v>
      </c>
      <c r="E12890">
        <v>525</v>
      </c>
      <c r="F12890">
        <v>361</v>
      </c>
    </row>
    <row r="12891" spans="1:8" x14ac:dyDescent="0.2">
      <c r="A12891">
        <v>4.0139497760057702E+17</v>
      </c>
      <c r="B12891" t="s">
        <v>25034</v>
      </c>
      <c r="C12891" t="s">
        <v>25035</v>
      </c>
      <c r="D12891" s="1">
        <v>41593.752245370371</v>
      </c>
      <c r="E12891">
        <v>295</v>
      </c>
      <c r="F12891">
        <v>322</v>
      </c>
    </row>
    <row r="12892" spans="1:8" x14ac:dyDescent="0.2">
      <c r="A12892">
        <v>4.0140460644749299E+17</v>
      </c>
      <c r="B12892" t="s">
        <v>25036</v>
      </c>
      <c r="C12892" t="s">
        <v>25037</v>
      </c>
      <c r="D12892" s="1">
        <v>41593.778819444444</v>
      </c>
      <c r="E12892">
        <v>1085</v>
      </c>
      <c r="F12892">
        <v>652</v>
      </c>
    </row>
    <row r="12893" spans="1:8" x14ac:dyDescent="0.2">
      <c r="A12893">
        <v>4.01410185278672E+17</v>
      </c>
      <c r="B12893" t="s">
        <v>25038</v>
      </c>
      <c r="C12893" t="s">
        <v>25039</v>
      </c>
      <c r="D12893" s="1">
        <v>41593.794212962966</v>
      </c>
      <c r="E12893">
        <v>424</v>
      </c>
      <c r="F12893">
        <v>230</v>
      </c>
    </row>
    <row r="12894" spans="1:8" x14ac:dyDescent="0.2">
      <c r="A12894">
        <v>4.0154578635563002E+17</v>
      </c>
      <c r="B12894" t="s">
        <v>25040</v>
      </c>
      <c r="C12894" t="s">
        <v>25041</v>
      </c>
      <c r="D12894" s="1">
        <v>41594.168402777781</v>
      </c>
      <c r="E12894">
        <v>460</v>
      </c>
      <c r="F12894">
        <v>253</v>
      </c>
      <c r="G12894" t="s">
        <v>89</v>
      </c>
    </row>
    <row r="12895" spans="1:8" x14ac:dyDescent="0.2">
      <c r="A12895">
        <v>4.0164298588635098E+17</v>
      </c>
      <c r="B12895" t="s">
        <v>25042</v>
      </c>
      <c r="C12895" t="s">
        <v>25043</v>
      </c>
      <c r="D12895" s="1">
        <v>41594.436620370368</v>
      </c>
      <c r="E12895">
        <v>4</v>
      </c>
      <c r="F12895">
        <v>4</v>
      </c>
      <c r="G12895" t="s">
        <v>89</v>
      </c>
    </row>
    <row r="12896" spans="1:8" x14ac:dyDescent="0.2">
      <c r="A12896">
        <v>4.0165449349623802E+17</v>
      </c>
      <c r="B12896" t="s">
        <v>25044</v>
      </c>
      <c r="C12896" t="e">
        <f xml:space="preserve"> gary4205 Thanks Gary.</f>
        <v>#NAME?</v>
      </c>
      <c r="D12896" s="1">
        <v>41594.46837962963</v>
      </c>
      <c r="E12896">
        <v>2</v>
      </c>
      <c r="F12896">
        <v>15</v>
      </c>
      <c r="G12896" t="s">
        <v>89</v>
      </c>
    </row>
    <row r="12897" spans="1:8" x14ac:dyDescent="0.2">
      <c r="A12897">
        <v>4.0167699566874598E+17</v>
      </c>
      <c r="B12897" t="s">
        <v>25045</v>
      </c>
      <c r="C12897" t="s">
        <v>25046</v>
      </c>
      <c r="D12897" s="1">
        <v>41594.530474537038</v>
      </c>
      <c r="E12897">
        <v>239</v>
      </c>
      <c r="F12897">
        <v>153</v>
      </c>
      <c r="G12897" t="s">
        <v>89</v>
      </c>
    </row>
    <row r="12898" spans="1:8" x14ac:dyDescent="0.2">
      <c r="A12898">
        <v>4.0167750217708301E+17</v>
      </c>
      <c r="B12898" t="s">
        <v>25047</v>
      </c>
      <c r="C12898" t="s">
        <v>25048</v>
      </c>
      <c r="D12898" s="1">
        <v>41594.531863425924</v>
      </c>
      <c r="E12898">
        <v>1</v>
      </c>
      <c r="F12898">
        <v>0</v>
      </c>
      <c r="G12898" t="s">
        <v>89</v>
      </c>
    </row>
    <row r="12899" spans="1:8" x14ac:dyDescent="0.2">
      <c r="A12899">
        <v>4.0168364192932198E+17</v>
      </c>
      <c r="B12899" t="s">
        <v>25049</v>
      </c>
      <c r="C12899" t="s">
        <v>25050</v>
      </c>
      <c r="D12899" s="1">
        <v>41594.548807870371</v>
      </c>
      <c r="E12899">
        <v>72</v>
      </c>
      <c r="F12899">
        <v>56</v>
      </c>
    </row>
    <row r="12900" spans="1:8" x14ac:dyDescent="0.2">
      <c r="A12900">
        <v>4.0168600463530298E+17</v>
      </c>
      <c r="B12900" t="s">
        <v>25051</v>
      </c>
      <c r="C12900" t="s">
        <v>25052</v>
      </c>
      <c r="D12900" s="1">
        <v>41594.555335648147</v>
      </c>
      <c r="E12900">
        <v>97</v>
      </c>
      <c r="F12900">
        <v>90</v>
      </c>
    </row>
    <row r="12901" spans="1:8" x14ac:dyDescent="0.2">
      <c r="A12901">
        <v>4.0169062685478003E+17</v>
      </c>
      <c r="B12901" t="s">
        <v>25053</v>
      </c>
      <c r="C12901" t="s">
        <v>25054</v>
      </c>
      <c r="D12901" s="1">
        <v>41594.568090277775</v>
      </c>
      <c r="E12901">
        <v>349</v>
      </c>
      <c r="F12901">
        <v>139</v>
      </c>
      <c r="G12901" t="s">
        <v>89</v>
      </c>
    </row>
    <row r="12902" spans="1:8" x14ac:dyDescent="0.2">
      <c r="A12902">
        <v>4.01848267337912E+17</v>
      </c>
      <c r="B12902" t="s">
        <v>25055</v>
      </c>
      <c r="C12902" t="s">
        <v>25056</v>
      </c>
      <c r="D12902" s="1">
        <v>41595.00309027778</v>
      </c>
      <c r="E12902">
        <v>15</v>
      </c>
      <c r="F12902">
        <v>17</v>
      </c>
      <c r="G12902" t="s">
        <v>487</v>
      </c>
      <c r="H12902" t="s">
        <v>13093</v>
      </c>
    </row>
    <row r="12903" spans="1:8" x14ac:dyDescent="0.2">
      <c r="A12903">
        <v>4.0221499920221299E+17</v>
      </c>
      <c r="B12903" t="s">
        <v>25057</v>
      </c>
      <c r="C12903" t="s">
        <v>25058</v>
      </c>
      <c r="D12903" s="1">
        <v>41596.015081018515</v>
      </c>
      <c r="E12903">
        <v>223</v>
      </c>
      <c r="F12903">
        <v>135</v>
      </c>
    </row>
    <row r="12904" spans="1:8" x14ac:dyDescent="0.2">
      <c r="A12904">
        <v>4.0221630316518598E+17</v>
      </c>
      <c r="B12904" t="s">
        <v>25059</v>
      </c>
      <c r="C12904" t="s">
        <v>25060</v>
      </c>
      <c r="D12904" s="1">
        <v>41596.018680555557</v>
      </c>
      <c r="E12904">
        <v>749</v>
      </c>
      <c r="F12904">
        <v>783</v>
      </c>
    </row>
    <row r="12905" spans="1:8" x14ac:dyDescent="0.2">
      <c r="A12905">
        <v>4.0221753675195098E+17</v>
      </c>
      <c r="B12905" t="s">
        <v>25061</v>
      </c>
      <c r="C12905" t="s">
        <v>25062</v>
      </c>
      <c r="D12905" s="1">
        <v>41596.022083333337</v>
      </c>
      <c r="E12905">
        <v>146</v>
      </c>
      <c r="F12905">
        <v>118</v>
      </c>
    </row>
    <row r="12906" spans="1:8" x14ac:dyDescent="0.2">
      <c r="A12906">
        <v>4.0221771982912301E+17</v>
      </c>
      <c r="B12906" t="s">
        <v>25063</v>
      </c>
      <c r="C12906" t="s">
        <v>25064</v>
      </c>
      <c r="D12906" s="1">
        <v>41596.022581018522</v>
      </c>
      <c r="E12906">
        <v>49</v>
      </c>
      <c r="F12906">
        <v>49</v>
      </c>
      <c r="G12906" t="s">
        <v>25065</v>
      </c>
      <c r="H12906" t="s">
        <v>390</v>
      </c>
    </row>
    <row r="12907" spans="1:8" x14ac:dyDescent="0.2">
      <c r="A12907">
        <v>4.0221964118526298E+17</v>
      </c>
      <c r="B12907" t="s">
        <v>25066</v>
      </c>
      <c r="C12907" t="s">
        <v>25067</v>
      </c>
      <c r="D12907" s="1">
        <v>41596.027881944443</v>
      </c>
      <c r="E12907">
        <v>468</v>
      </c>
      <c r="F12907">
        <v>372</v>
      </c>
    </row>
    <row r="12908" spans="1:8" x14ac:dyDescent="0.2">
      <c r="A12908">
        <v>4.0237987864304E+17</v>
      </c>
      <c r="B12908" t="s">
        <v>25068</v>
      </c>
      <c r="C12908" t="s">
        <v>25069</v>
      </c>
      <c r="D12908" s="1">
        <v>41596.470057870371</v>
      </c>
      <c r="E12908">
        <v>832</v>
      </c>
      <c r="F12908">
        <v>998</v>
      </c>
    </row>
    <row r="12909" spans="1:8" x14ac:dyDescent="0.2">
      <c r="A12909">
        <v>4.02387696427216E+17</v>
      </c>
      <c r="B12909" t="s">
        <v>25070</v>
      </c>
      <c r="C12909" t="s">
        <v>25071</v>
      </c>
      <c r="D12909" s="1">
        <v>41596.491631944446</v>
      </c>
      <c r="E12909">
        <v>151</v>
      </c>
      <c r="F12909">
        <v>111</v>
      </c>
    </row>
    <row r="12910" spans="1:8" x14ac:dyDescent="0.2">
      <c r="A12910">
        <v>4.0239133318237299E+17</v>
      </c>
      <c r="B12910" t="s">
        <v>25072</v>
      </c>
      <c r="C12910" t="s">
        <v>25073</v>
      </c>
      <c r="D12910" s="1">
        <v>41596.501666666663</v>
      </c>
      <c r="E12910">
        <v>33</v>
      </c>
      <c r="F12910">
        <v>48</v>
      </c>
    </row>
    <row r="12911" spans="1:8" x14ac:dyDescent="0.2">
      <c r="A12911">
        <v>4.0239174757962502E+17</v>
      </c>
      <c r="B12911" t="s">
        <v>25074</v>
      </c>
      <c r="C12911" t="s">
        <v>25075</v>
      </c>
      <c r="D12911" s="1">
        <v>41596.502812500003</v>
      </c>
      <c r="E12911">
        <v>132</v>
      </c>
      <c r="F12911">
        <v>87</v>
      </c>
      <c r="G12911" t="s">
        <v>215</v>
      </c>
    </row>
    <row r="12912" spans="1:8" x14ac:dyDescent="0.2">
      <c r="A12912">
        <v>4.0241845960443398E+17</v>
      </c>
      <c r="B12912" t="s">
        <v>25076</v>
      </c>
      <c r="C12912" t="s">
        <v>25077</v>
      </c>
      <c r="D12912" s="1">
        <v>41596.576527777775</v>
      </c>
      <c r="E12912">
        <v>433</v>
      </c>
      <c r="F12912">
        <v>364</v>
      </c>
    </row>
    <row r="12913" spans="1:7" x14ac:dyDescent="0.2">
      <c r="A12913">
        <v>4.0242068956068602E+17</v>
      </c>
      <c r="B12913" t="s">
        <v>25078</v>
      </c>
      <c r="C12913" t="s">
        <v>25079</v>
      </c>
      <c r="D12913" s="1">
        <v>41596.582673611112</v>
      </c>
      <c r="E12913">
        <v>3197</v>
      </c>
      <c r="F12913">
        <v>2780</v>
      </c>
    </row>
    <row r="12914" spans="1:7" x14ac:dyDescent="0.2">
      <c r="A12914">
        <v>4.0249391862685197E+17</v>
      </c>
      <c r="B12914" t="s">
        <v>25080</v>
      </c>
      <c r="C12914" t="s">
        <v>25081</v>
      </c>
      <c r="D12914" s="1">
        <v>41596.784745370373</v>
      </c>
      <c r="E12914">
        <v>24</v>
      </c>
      <c r="F12914">
        <v>20</v>
      </c>
      <c r="G12914" t="s">
        <v>89</v>
      </c>
    </row>
    <row r="12915" spans="1:7" x14ac:dyDescent="0.2">
      <c r="A12915">
        <v>4.0251159825574701E+17</v>
      </c>
      <c r="B12915" t="s">
        <v>25082</v>
      </c>
      <c r="C12915" t="s">
        <v>25083</v>
      </c>
      <c r="D12915" s="1">
        <v>41596.83353009259</v>
      </c>
      <c r="E12915">
        <v>119</v>
      </c>
      <c r="F12915">
        <v>125</v>
      </c>
    </row>
    <row r="12916" spans="1:7" x14ac:dyDescent="0.2">
      <c r="A12916">
        <v>4.0254528579399603E+17</v>
      </c>
      <c r="B12916" t="s">
        <v>25084</v>
      </c>
      <c r="C12916" t="s">
        <v>25085</v>
      </c>
      <c r="D12916" s="1">
        <v>41596.926493055558</v>
      </c>
      <c r="E12916">
        <v>777</v>
      </c>
      <c r="F12916">
        <v>492</v>
      </c>
    </row>
    <row r="12917" spans="1:7" x14ac:dyDescent="0.2">
      <c r="A12917">
        <v>4.0275868665932499E+17</v>
      </c>
      <c r="B12917" t="s">
        <v>25086</v>
      </c>
      <c r="C12917" t="s">
        <v>25087</v>
      </c>
      <c r="D12917" s="1">
        <v>41597.515370370369</v>
      </c>
      <c r="E12917">
        <v>643</v>
      </c>
      <c r="F12917">
        <v>614</v>
      </c>
    </row>
    <row r="12918" spans="1:7" x14ac:dyDescent="0.2">
      <c r="A12918">
        <v>4.0278890937530701E+17</v>
      </c>
      <c r="B12918" t="s">
        <v>25088</v>
      </c>
      <c r="C12918" t="s">
        <v>25089</v>
      </c>
      <c r="D12918" s="1">
        <v>41597.598773148151</v>
      </c>
      <c r="E12918">
        <v>744</v>
      </c>
      <c r="F12918">
        <v>463</v>
      </c>
    </row>
    <row r="12919" spans="1:7" x14ac:dyDescent="0.2">
      <c r="A12919">
        <v>4.0279017790060102E+17</v>
      </c>
      <c r="B12919" t="s">
        <v>25090</v>
      </c>
      <c r="C12919" t="s">
        <v>25091</v>
      </c>
      <c r="D12919" s="1">
        <v>41597.602268518516</v>
      </c>
      <c r="E12919">
        <v>16</v>
      </c>
      <c r="F12919">
        <v>17</v>
      </c>
      <c r="G12919" t="s">
        <v>25092</v>
      </c>
    </row>
    <row r="12920" spans="1:7" x14ac:dyDescent="0.2">
      <c r="A12920">
        <v>4.028151440212E+17</v>
      </c>
      <c r="B12920" t="s">
        <v>25093</v>
      </c>
      <c r="C12920" t="s">
        <v>25094</v>
      </c>
      <c r="D12920" s="1">
        <v>41597.671157407407</v>
      </c>
      <c r="E12920">
        <v>57</v>
      </c>
      <c r="F12920">
        <v>57</v>
      </c>
    </row>
    <row r="12921" spans="1:7" x14ac:dyDescent="0.2">
      <c r="A12921">
        <v>4.0284649390565702E+17</v>
      </c>
      <c r="B12921" t="s">
        <v>25095</v>
      </c>
      <c r="C12921" t="s">
        <v>25096</v>
      </c>
      <c r="D12921" s="1">
        <v>41597.757673611108</v>
      </c>
      <c r="E12921">
        <v>48</v>
      </c>
      <c r="F12921">
        <v>46</v>
      </c>
      <c r="G12921" t="s">
        <v>215</v>
      </c>
    </row>
    <row r="12922" spans="1:7" x14ac:dyDescent="0.2">
      <c r="A12922">
        <v>4.0284769772123699E+17</v>
      </c>
      <c r="B12922" t="s">
        <v>25097</v>
      </c>
      <c r="C12922" t="s">
        <v>25098</v>
      </c>
      <c r="D12922" s="1">
        <v>41597.760995370372</v>
      </c>
      <c r="E12922">
        <v>67</v>
      </c>
      <c r="F12922">
        <v>37</v>
      </c>
    </row>
    <row r="12923" spans="1:7" x14ac:dyDescent="0.2">
      <c r="A12923">
        <v>4.0284791658420602E+17</v>
      </c>
      <c r="B12923" t="s">
        <v>25099</v>
      </c>
      <c r="C12923" t="s">
        <v>25100</v>
      </c>
      <c r="D12923" s="1">
        <v>41597.761597222219</v>
      </c>
      <c r="E12923">
        <v>127</v>
      </c>
      <c r="F12923">
        <v>52</v>
      </c>
      <c r="G12923" t="s">
        <v>576</v>
      </c>
    </row>
    <row r="12924" spans="1:7" x14ac:dyDescent="0.2">
      <c r="A12924">
        <v>4.0284838902641402E+17</v>
      </c>
      <c r="B12924" t="s">
        <v>25101</v>
      </c>
      <c r="C12924" t="s">
        <v>25102</v>
      </c>
      <c r="D12924" s="1">
        <v>41597.76290509259</v>
      </c>
      <c r="E12924">
        <v>205</v>
      </c>
      <c r="F12924">
        <v>100</v>
      </c>
    </row>
    <row r="12925" spans="1:7" x14ac:dyDescent="0.2">
      <c r="A12925">
        <v>4.02860191101632E+17</v>
      </c>
      <c r="B12925" t="s">
        <v>25103</v>
      </c>
      <c r="C12925" t="s">
        <v>25104</v>
      </c>
      <c r="D12925" s="1">
        <v>41597.79546296296</v>
      </c>
      <c r="E12925">
        <v>3</v>
      </c>
      <c r="F12925">
        <v>4</v>
      </c>
      <c r="G12925" t="s">
        <v>576</v>
      </c>
    </row>
    <row r="12926" spans="1:7" x14ac:dyDescent="0.2">
      <c r="A12926">
        <v>4.02871870132744E+17</v>
      </c>
      <c r="B12926" t="s">
        <v>25105</v>
      </c>
      <c r="C12926" t="s">
        <v>25106</v>
      </c>
      <c r="D12926" s="1">
        <v>41597.827696759261</v>
      </c>
      <c r="E12926">
        <v>7</v>
      </c>
      <c r="F12926">
        <v>8</v>
      </c>
      <c r="G12926" t="s">
        <v>215</v>
      </c>
    </row>
    <row r="12927" spans="1:7" x14ac:dyDescent="0.2">
      <c r="A12927">
        <v>4.0287690983646003E+17</v>
      </c>
      <c r="B12927" t="s">
        <v>25107</v>
      </c>
      <c r="C12927" t="s">
        <v>25108</v>
      </c>
      <c r="D12927" s="1">
        <v>41597.841608796298</v>
      </c>
      <c r="E12927">
        <v>21</v>
      </c>
      <c r="F12927">
        <v>37</v>
      </c>
      <c r="G12927" t="s">
        <v>89</v>
      </c>
    </row>
    <row r="12928" spans="1:7" x14ac:dyDescent="0.2">
      <c r="A12928">
        <v>4.0288147810041402E+17</v>
      </c>
      <c r="B12928" t="s">
        <v>25109</v>
      </c>
      <c r="C12928" t="s">
        <v>25110</v>
      </c>
      <c r="D12928" s="1">
        <v>41597.854212962964</v>
      </c>
      <c r="E12928">
        <v>34</v>
      </c>
      <c r="F12928">
        <v>43</v>
      </c>
      <c r="G12928" t="s">
        <v>215</v>
      </c>
    </row>
    <row r="12929" spans="1:8" x14ac:dyDescent="0.2">
      <c r="A12929">
        <v>4.0288755494224198E+17</v>
      </c>
      <c r="B12929" t="s">
        <v>25111</v>
      </c>
      <c r="C12929" t="s">
        <v>25112</v>
      </c>
      <c r="D12929" s="1">
        <v>41597.870983796296</v>
      </c>
      <c r="E12929">
        <v>253</v>
      </c>
      <c r="F12929">
        <v>113</v>
      </c>
    </row>
    <row r="12930" spans="1:8" x14ac:dyDescent="0.2">
      <c r="A12930">
        <v>4.0289785686170803E+17</v>
      </c>
      <c r="B12930" t="s">
        <v>25113</v>
      </c>
      <c r="C12930" t="s">
        <v>25114</v>
      </c>
      <c r="D12930" s="1">
        <v>41597.899409722224</v>
      </c>
      <c r="E12930">
        <v>42</v>
      </c>
      <c r="F12930">
        <v>40</v>
      </c>
    </row>
    <row r="12931" spans="1:8" x14ac:dyDescent="0.2">
      <c r="A12931">
        <v>4.0290135473926899E+17</v>
      </c>
      <c r="B12931" t="s">
        <v>25115</v>
      </c>
      <c r="C12931" t="s">
        <v>25116</v>
      </c>
      <c r="D12931" s="1">
        <v>41597.909062500003</v>
      </c>
      <c r="E12931">
        <v>475</v>
      </c>
      <c r="F12931">
        <v>276</v>
      </c>
    </row>
    <row r="12932" spans="1:8" x14ac:dyDescent="0.2">
      <c r="A12932">
        <v>4.02913699242856E+17</v>
      </c>
      <c r="B12932" t="s">
        <v>25117</v>
      </c>
      <c r="C12932" t="s">
        <v>25118</v>
      </c>
      <c r="D12932" s="1">
        <v>41597.943124999998</v>
      </c>
      <c r="E12932">
        <v>295</v>
      </c>
      <c r="F12932">
        <v>212</v>
      </c>
    </row>
    <row r="12933" spans="1:8" x14ac:dyDescent="0.2">
      <c r="A12933">
        <v>4.0291388155665203E+17</v>
      </c>
      <c r="B12933" t="s">
        <v>25119</v>
      </c>
      <c r="C12933" t="s">
        <v>25120</v>
      </c>
      <c r="D12933" s="1">
        <v>41597.943622685183</v>
      </c>
      <c r="E12933">
        <v>126</v>
      </c>
      <c r="F12933">
        <v>113</v>
      </c>
    </row>
    <row r="12934" spans="1:8" x14ac:dyDescent="0.2">
      <c r="A12934">
        <v>4.0291574814778502E+17</v>
      </c>
      <c r="B12934" t="s">
        <v>25121</v>
      </c>
      <c r="C12934" t="s">
        <v>25122</v>
      </c>
      <c r="D12934" s="1">
        <v>41597.948773148149</v>
      </c>
      <c r="E12934">
        <v>206</v>
      </c>
      <c r="F12934">
        <v>122</v>
      </c>
    </row>
    <row r="12935" spans="1:8" x14ac:dyDescent="0.2">
      <c r="A12935">
        <v>4.0292042043046202E+17</v>
      </c>
      <c r="B12935" t="s">
        <v>25123</v>
      </c>
      <c r="C12935" t="s">
        <v>25124</v>
      </c>
      <c r="D12935" s="1">
        <v>41597.96166666667</v>
      </c>
      <c r="E12935">
        <v>22</v>
      </c>
      <c r="F12935">
        <v>23</v>
      </c>
      <c r="G12935" t="s">
        <v>89</v>
      </c>
    </row>
    <row r="12936" spans="1:8" x14ac:dyDescent="0.2">
      <c r="A12936">
        <v>4.0293091897508602E+17</v>
      </c>
      <c r="B12936" t="s">
        <v>25125</v>
      </c>
      <c r="C12936" t="s">
        <v>25126</v>
      </c>
      <c r="D12936" s="1">
        <v>41597.990636574075</v>
      </c>
      <c r="E12936">
        <v>532</v>
      </c>
      <c r="F12936">
        <v>372</v>
      </c>
    </row>
    <row r="12937" spans="1:8" x14ac:dyDescent="0.2">
      <c r="A12937">
        <v>4.0311662974967302E+17</v>
      </c>
      <c r="B12937" t="s">
        <v>25127</v>
      </c>
      <c r="C12937" t="s">
        <v>25128</v>
      </c>
      <c r="D12937" s="1">
        <v>41598.503101851849</v>
      </c>
      <c r="E12937">
        <v>668</v>
      </c>
      <c r="F12937">
        <v>682</v>
      </c>
    </row>
    <row r="12938" spans="1:8" x14ac:dyDescent="0.2">
      <c r="A12938">
        <v>4.0312932125639398E+17</v>
      </c>
      <c r="B12938" t="s">
        <v>25129</v>
      </c>
      <c r="C12938" t="s">
        <v>25130</v>
      </c>
      <c r="D12938" s="1">
        <v>41598.538124999999</v>
      </c>
      <c r="E12938">
        <v>623</v>
      </c>
      <c r="F12938">
        <v>392</v>
      </c>
    </row>
    <row r="12939" spans="1:8" x14ac:dyDescent="0.2">
      <c r="A12939">
        <v>4.0315611857657798E+17</v>
      </c>
      <c r="B12939" t="s">
        <v>25131</v>
      </c>
      <c r="C12939" t="s">
        <v>25132</v>
      </c>
      <c r="D12939" s="1">
        <v>41598.612071759257</v>
      </c>
      <c r="E12939">
        <v>182</v>
      </c>
      <c r="F12939">
        <v>94</v>
      </c>
    </row>
    <row r="12940" spans="1:8" x14ac:dyDescent="0.2">
      <c r="A12940">
        <v>4.0318769056201901E+17</v>
      </c>
      <c r="B12940" t="s">
        <v>25133</v>
      </c>
      <c r="C12940" t="s">
        <v>25134</v>
      </c>
      <c r="D12940" s="1">
        <v>41598.699189814812</v>
      </c>
      <c r="E12940">
        <v>195</v>
      </c>
      <c r="F12940">
        <v>107</v>
      </c>
      <c r="G12940" t="s">
        <v>89</v>
      </c>
      <c r="H12940" t="s">
        <v>390</v>
      </c>
    </row>
    <row r="12941" spans="1:8" x14ac:dyDescent="0.2">
      <c r="A12941">
        <v>4.0322882678570099E+17</v>
      </c>
      <c r="B12941" t="s">
        <v>25135</v>
      </c>
      <c r="C12941" t="e">
        <f>_xlfn.SINGLE(matt_marcolini _xlfn.SINGLE( MissUniverse _xlfn.SINGLE( TrumpTowerNY Thank you.)))</f>
        <v>#NAME?</v>
      </c>
      <c r="D12941" s="1">
        <v>41598.812708333331</v>
      </c>
      <c r="E12941">
        <v>5</v>
      </c>
      <c r="F12941">
        <v>9</v>
      </c>
      <c r="G12941" t="s">
        <v>25136</v>
      </c>
    </row>
    <row r="12942" spans="1:8" x14ac:dyDescent="0.2">
      <c r="A12942">
        <v>4.0322903166486502E+17</v>
      </c>
      <c r="B12942" t="s">
        <v>25137</v>
      </c>
      <c r="C12942" t="s">
        <v>25138</v>
      </c>
      <c r="D12942" s="1">
        <v>41598.813275462962</v>
      </c>
      <c r="E12942">
        <v>1</v>
      </c>
      <c r="F12942">
        <v>15</v>
      </c>
      <c r="G12942" t="s">
        <v>89</v>
      </c>
    </row>
    <row r="12943" spans="1:8" x14ac:dyDescent="0.2">
      <c r="A12943">
        <v>4.0322963059468602E+17</v>
      </c>
      <c r="B12943" t="s">
        <v>25139</v>
      </c>
      <c r="C12943" t="s">
        <v>25140</v>
      </c>
      <c r="D12943" s="1">
        <v>41598.814930555556</v>
      </c>
      <c r="E12943">
        <v>3</v>
      </c>
      <c r="F12943">
        <v>3</v>
      </c>
      <c r="G12943" t="s">
        <v>89</v>
      </c>
    </row>
    <row r="12944" spans="1:8" x14ac:dyDescent="0.2">
      <c r="A12944">
        <v>4.0323283339039898E+17</v>
      </c>
      <c r="B12944" t="s">
        <v>25141</v>
      </c>
      <c r="C12944" t="s">
        <v>25142</v>
      </c>
      <c r="D12944" s="1">
        <v>41598.823761574073</v>
      </c>
      <c r="E12944">
        <v>72</v>
      </c>
      <c r="F12944">
        <v>75</v>
      </c>
      <c r="G12944" t="s">
        <v>215</v>
      </c>
    </row>
    <row r="12945" spans="1:7" x14ac:dyDescent="0.2">
      <c r="A12945">
        <v>4.0324175100499501E+17</v>
      </c>
      <c r="B12945" t="s">
        <v>25143</v>
      </c>
      <c r="C12945" t="s">
        <v>25144</v>
      </c>
      <c r="D12945" s="1">
        <v>41598.848368055558</v>
      </c>
      <c r="E12945">
        <v>429</v>
      </c>
      <c r="F12945">
        <v>289</v>
      </c>
    </row>
    <row r="12946" spans="1:7" x14ac:dyDescent="0.2">
      <c r="A12946">
        <v>4.0324543130122598E+17</v>
      </c>
      <c r="B12946" t="s">
        <v>25145</v>
      </c>
      <c r="C12946" t="s">
        <v>25146</v>
      </c>
      <c r="D12946" s="1">
        <v>41598.858530092592</v>
      </c>
      <c r="E12946">
        <v>24</v>
      </c>
      <c r="F12946">
        <v>30</v>
      </c>
      <c r="G12946" t="s">
        <v>89</v>
      </c>
    </row>
    <row r="12947" spans="1:7" x14ac:dyDescent="0.2">
      <c r="A12947">
        <v>4.0324649461600998E+17</v>
      </c>
      <c r="B12947" t="s">
        <v>25147</v>
      </c>
      <c r="C12947" t="s">
        <v>25148</v>
      </c>
      <c r="D12947" s="1">
        <v>41598.861458333333</v>
      </c>
      <c r="E12947">
        <v>2</v>
      </c>
      <c r="F12947">
        <v>1</v>
      </c>
      <c r="G12947" t="s">
        <v>89</v>
      </c>
    </row>
    <row r="12948" spans="1:7" x14ac:dyDescent="0.2">
      <c r="A12948">
        <v>4.0324665883559098E+17</v>
      </c>
      <c r="B12948" t="s">
        <v>25149</v>
      </c>
      <c r="C12948" t="e">
        <f>_xlfn.SINGLE(DamonCanel _xlfn.SINGLE( TrumpLasVegas Thank you.))</f>
        <v>#NAME?</v>
      </c>
      <c r="D12948" s="1">
        <v>41598.861921296295</v>
      </c>
      <c r="E12948">
        <v>3</v>
      </c>
      <c r="F12948">
        <v>0</v>
      </c>
      <c r="G12948" t="s">
        <v>25150</v>
      </c>
    </row>
    <row r="12949" spans="1:7" x14ac:dyDescent="0.2">
      <c r="A12949">
        <v>4.0324690656377997E+17</v>
      </c>
      <c r="B12949" t="s">
        <v>25151</v>
      </c>
      <c r="C12949" t="s">
        <v>25152</v>
      </c>
      <c r="D12949" s="1">
        <v>41598.862604166665</v>
      </c>
      <c r="E12949">
        <v>11</v>
      </c>
      <c r="F12949">
        <v>3</v>
      </c>
      <c r="G12949" t="e">
        <f>nolanitenyc</f>
        <v>#NAME?</v>
      </c>
    </row>
    <row r="12950" spans="1:7" x14ac:dyDescent="0.2">
      <c r="A12950">
        <v>4.0325050179112902E+17</v>
      </c>
      <c r="B12950" t="s">
        <v>25153</v>
      </c>
      <c r="C12950" t="e">
        <f>chadasletten Thanks.</f>
        <v>#NAME?</v>
      </c>
      <c r="D12950" s="1">
        <v>41598.872523148151</v>
      </c>
      <c r="E12950">
        <v>3</v>
      </c>
      <c r="F12950">
        <v>0</v>
      </c>
      <c r="G12950" t="e">
        <f>chadasletten</f>
        <v>#NAME?</v>
      </c>
    </row>
    <row r="12951" spans="1:7" x14ac:dyDescent="0.2">
      <c r="A12951">
        <v>4.0325086848654099E+17</v>
      </c>
      <c r="B12951" t="s">
        <v>25154</v>
      </c>
      <c r="C12951" t="e">
        <f>Facebook_Ben Thanks.</f>
        <v>#NAME?</v>
      </c>
      <c r="D12951" s="1">
        <v>41598.873530092591</v>
      </c>
      <c r="E12951">
        <v>2</v>
      </c>
      <c r="F12951">
        <v>10</v>
      </c>
      <c r="G12951" t="e">
        <f>Facebook_Ben</f>
        <v>#NAME?</v>
      </c>
    </row>
    <row r="12952" spans="1:7" x14ac:dyDescent="0.2">
      <c r="A12952">
        <v>4.0325131762939002E+17</v>
      </c>
      <c r="B12952" t="s">
        <v>25155</v>
      </c>
      <c r="C12952" t="s">
        <v>25156</v>
      </c>
      <c r="D12952" s="1">
        <v>41598.874768518515</v>
      </c>
      <c r="E12952">
        <v>3</v>
      </c>
      <c r="F12952">
        <v>3</v>
      </c>
      <c r="G12952" t="s">
        <v>89</v>
      </c>
    </row>
    <row r="12953" spans="1:7" x14ac:dyDescent="0.2">
      <c r="A12953">
        <v>4.0325404828489702E+17</v>
      </c>
      <c r="B12953" t="s">
        <v>25157</v>
      </c>
      <c r="C12953" t="s">
        <v>25158</v>
      </c>
      <c r="D12953" s="1">
        <v>41598.882303240738</v>
      </c>
      <c r="E12953">
        <v>45</v>
      </c>
      <c r="F12953">
        <v>46</v>
      </c>
    </row>
    <row r="12954" spans="1:7" x14ac:dyDescent="0.2">
      <c r="A12954">
        <v>4.0325892885671898E+17</v>
      </c>
      <c r="B12954" t="s">
        <v>25159</v>
      </c>
      <c r="C12954" t="s">
        <v>25160</v>
      </c>
      <c r="D12954" s="1">
        <v>41598.895775462966</v>
      </c>
      <c r="E12954">
        <v>189</v>
      </c>
      <c r="F12954">
        <v>70</v>
      </c>
    </row>
    <row r="12955" spans="1:7" x14ac:dyDescent="0.2">
      <c r="A12955">
        <v>4.0326509272199098E+17</v>
      </c>
      <c r="B12955" t="s">
        <v>25161</v>
      </c>
      <c r="C12955" t="s">
        <v>25162</v>
      </c>
      <c r="D12955" s="1">
        <v>41598.912789351853</v>
      </c>
      <c r="E12955">
        <v>348</v>
      </c>
      <c r="F12955">
        <v>191</v>
      </c>
    </row>
    <row r="12956" spans="1:7" x14ac:dyDescent="0.2">
      <c r="A12956">
        <v>4.0328903731566099E+17</v>
      </c>
      <c r="B12956" t="s">
        <v>25163</v>
      </c>
      <c r="C12956" t="s">
        <v>25164</v>
      </c>
      <c r="D12956" s="1">
        <v>41598.978854166664</v>
      </c>
      <c r="E12956">
        <v>308</v>
      </c>
      <c r="F12956">
        <v>195</v>
      </c>
    </row>
    <row r="12957" spans="1:7" x14ac:dyDescent="0.2">
      <c r="A12957">
        <v>4.0351110994224698E+17</v>
      </c>
      <c r="B12957" t="s">
        <v>25165</v>
      </c>
      <c r="C12957" t="s">
        <v>25166</v>
      </c>
      <c r="D12957" s="1">
        <v>41599.591666666667</v>
      </c>
      <c r="E12957">
        <v>4300</v>
      </c>
      <c r="F12957">
        <v>3665</v>
      </c>
    </row>
    <row r="12958" spans="1:7" x14ac:dyDescent="0.2">
      <c r="A12958">
        <v>4.0351808029251898E+17</v>
      </c>
      <c r="B12958" t="s">
        <v>25167</v>
      </c>
      <c r="C12958" t="s">
        <v>25168</v>
      </c>
      <c r="D12958" s="1">
        <v>41599.610902777778</v>
      </c>
      <c r="E12958">
        <v>20</v>
      </c>
      <c r="F12958">
        <v>10</v>
      </c>
      <c r="G12958" t="s">
        <v>89</v>
      </c>
    </row>
    <row r="12959" spans="1:7" x14ac:dyDescent="0.2">
      <c r="A12959">
        <v>4.0351888698298298E+17</v>
      </c>
      <c r="B12959" t="s">
        <v>25169</v>
      </c>
      <c r="C12959" t="s">
        <v>25170</v>
      </c>
      <c r="D12959" s="1">
        <v>41599.613125000003</v>
      </c>
      <c r="E12959">
        <v>340</v>
      </c>
      <c r="F12959">
        <v>284</v>
      </c>
    </row>
    <row r="12960" spans="1:7" x14ac:dyDescent="0.2">
      <c r="A12960">
        <v>4.0353301304196698E+17</v>
      </c>
      <c r="B12960" t="s">
        <v>25171</v>
      </c>
      <c r="C12960" t="s">
        <v>25172</v>
      </c>
      <c r="D12960" s="1">
        <v>41599.652106481481</v>
      </c>
      <c r="E12960">
        <v>44</v>
      </c>
      <c r="F12960">
        <v>42</v>
      </c>
      <c r="G12960" t="s">
        <v>89</v>
      </c>
    </row>
    <row r="12961" spans="1:7" x14ac:dyDescent="0.2">
      <c r="A12961">
        <v>4.0354366714452301E+17</v>
      </c>
      <c r="B12961" t="s">
        <v>25173</v>
      </c>
      <c r="C12961" t="s">
        <v>25174</v>
      </c>
      <c r="D12961" s="1">
        <v>41599.681504629632</v>
      </c>
      <c r="E12961">
        <v>194</v>
      </c>
      <c r="F12961">
        <v>144</v>
      </c>
    </row>
    <row r="12962" spans="1:7" x14ac:dyDescent="0.2">
      <c r="A12962">
        <v>4.03615352338128E+17</v>
      </c>
      <c r="B12962" t="s">
        <v>25175</v>
      </c>
      <c r="C12962" t="s">
        <v>25176</v>
      </c>
      <c r="D12962" s="1">
        <v>41599.879317129627</v>
      </c>
      <c r="E12962">
        <v>2180</v>
      </c>
      <c r="F12962">
        <v>2216</v>
      </c>
    </row>
    <row r="12963" spans="1:7" x14ac:dyDescent="0.2">
      <c r="A12963">
        <v>4.0362350367437197E+17</v>
      </c>
      <c r="B12963" t="s">
        <v>25177</v>
      </c>
      <c r="C12963" t="s">
        <v>25178</v>
      </c>
      <c r="D12963" s="1">
        <v>41599.901805555557</v>
      </c>
      <c r="E12963">
        <v>28</v>
      </c>
      <c r="F12963">
        <v>27</v>
      </c>
    </row>
    <row r="12964" spans="1:7" x14ac:dyDescent="0.2">
      <c r="A12964">
        <v>4.0362528341400301E+17</v>
      </c>
      <c r="B12964" t="s">
        <v>25179</v>
      </c>
      <c r="C12964" t="s">
        <v>25180</v>
      </c>
      <c r="D12964" s="1">
        <v>41599.906724537039</v>
      </c>
      <c r="E12964">
        <v>24</v>
      </c>
      <c r="F12964">
        <v>27</v>
      </c>
      <c r="G12964" t="s">
        <v>89</v>
      </c>
    </row>
    <row r="12965" spans="1:7" x14ac:dyDescent="0.2">
      <c r="A12965">
        <v>4.0363129494636902E+17</v>
      </c>
      <c r="B12965" t="s">
        <v>25181</v>
      </c>
      <c r="C12965" t="s">
        <v>25182</v>
      </c>
      <c r="D12965" s="1">
        <v>41599.923310185186</v>
      </c>
      <c r="E12965">
        <v>13</v>
      </c>
      <c r="F12965">
        <v>19</v>
      </c>
      <c r="G12965" t="s">
        <v>89</v>
      </c>
    </row>
    <row r="12966" spans="1:7" x14ac:dyDescent="0.2">
      <c r="A12966">
        <v>4.0363439307740301E+17</v>
      </c>
      <c r="B12966" t="s">
        <v>25183</v>
      </c>
      <c r="C12966" t="s">
        <v>25184</v>
      </c>
      <c r="D12966" s="1">
        <v>41599.931863425925</v>
      </c>
      <c r="E12966">
        <v>77</v>
      </c>
      <c r="F12966">
        <v>62</v>
      </c>
    </row>
    <row r="12967" spans="1:7" x14ac:dyDescent="0.2">
      <c r="A12967">
        <v>4.0369104430460102E+17</v>
      </c>
      <c r="B12967" t="s">
        <v>25185</v>
      </c>
      <c r="C12967" t="s">
        <v>25186</v>
      </c>
      <c r="D12967" s="1">
        <v>41600.088182870371</v>
      </c>
      <c r="E12967">
        <v>613</v>
      </c>
      <c r="F12967">
        <v>552</v>
      </c>
    </row>
    <row r="12968" spans="1:7" x14ac:dyDescent="0.2">
      <c r="A12968">
        <v>4.03693235354472E+17</v>
      </c>
      <c r="B12968" t="s">
        <v>25187</v>
      </c>
      <c r="C12968" t="s">
        <v>25188</v>
      </c>
      <c r="D12968" s="1">
        <v>41600.094236111108</v>
      </c>
      <c r="E12968">
        <v>3904</v>
      </c>
      <c r="F12968">
        <v>4777</v>
      </c>
    </row>
    <row r="12969" spans="1:7" x14ac:dyDescent="0.2">
      <c r="A12969">
        <v>4.0369520887097299E+17</v>
      </c>
      <c r="B12969" t="s">
        <v>25189</v>
      </c>
      <c r="C12969" t="s">
        <v>25190</v>
      </c>
      <c r="D12969" s="1">
        <v>41600.099675925929</v>
      </c>
      <c r="E12969">
        <v>533</v>
      </c>
      <c r="F12969">
        <v>506</v>
      </c>
    </row>
    <row r="12970" spans="1:7" x14ac:dyDescent="0.2">
      <c r="A12970">
        <v>4.0374138405178899E+17</v>
      </c>
      <c r="B12970" t="s">
        <v>25191</v>
      </c>
      <c r="C12970" t="s">
        <v>25192</v>
      </c>
      <c r="D12970" s="1">
        <v>41600.227094907408</v>
      </c>
      <c r="E12970">
        <v>521</v>
      </c>
      <c r="F12970">
        <v>781</v>
      </c>
    </row>
    <row r="12971" spans="1:7" x14ac:dyDescent="0.2">
      <c r="A12971">
        <v>4.0389994670262202E+17</v>
      </c>
      <c r="B12971" t="s">
        <v>25193</v>
      </c>
      <c r="C12971" t="s">
        <v>25194</v>
      </c>
      <c r="D12971" s="1">
        <v>41600.664652777778</v>
      </c>
      <c r="E12971">
        <v>102</v>
      </c>
      <c r="F12971">
        <v>134</v>
      </c>
    </row>
    <row r="12972" spans="1:7" x14ac:dyDescent="0.2">
      <c r="A12972">
        <v>4.0394608798507398E+17</v>
      </c>
      <c r="B12972" t="s">
        <v>25195</v>
      </c>
      <c r="C12972" t="s">
        <v>25196</v>
      </c>
      <c r="D12972" s="1">
        <v>41600.791967592595</v>
      </c>
      <c r="E12972">
        <v>28</v>
      </c>
      <c r="F12972">
        <v>31</v>
      </c>
    </row>
    <row r="12973" spans="1:7" x14ac:dyDescent="0.2">
      <c r="A12973">
        <v>4.0395022087187597E+17</v>
      </c>
      <c r="B12973" t="s">
        <v>25197</v>
      </c>
      <c r="C12973" t="s">
        <v>25198</v>
      </c>
      <c r="D12973" s="1">
        <v>41600.803379629629</v>
      </c>
      <c r="E12973">
        <v>198</v>
      </c>
      <c r="F12973">
        <v>161</v>
      </c>
    </row>
    <row r="12974" spans="1:7" x14ac:dyDescent="0.2">
      <c r="A12974">
        <v>4.0395619084707002E+17</v>
      </c>
      <c r="B12974" t="s">
        <v>25199</v>
      </c>
      <c r="C12974" t="s">
        <v>25200</v>
      </c>
      <c r="D12974" s="1">
        <v>41600.819849537038</v>
      </c>
      <c r="E12974">
        <v>560</v>
      </c>
      <c r="F12974">
        <v>1332</v>
      </c>
    </row>
    <row r="12975" spans="1:7" x14ac:dyDescent="0.2">
      <c r="A12975">
        <v>4.0396009734629299E+17</v>
      </c>
      <c r="B12975" t="s">
        <v>25201</v>
      </c>
      <c r="C12975" t="s">
        <v>25202</v>
      </c>
      <c r="D12975" s="1">
        <v>41600.830636574072</v>
      </c>
      <c r="E12975">
        <v>1491</v>
      </c>
      <c r="F12975">
        <v>961</v>
      </c>
    </row>
    <row r="12976" spans="1:7" x14ac:dyDescent="0.2">
      <c r="A12976">
        <v>4.0396306816764301E+17</v>
      </c>
      <c r="B12976" t="s">
        <v>25203</v>
      </c>
      <c r="C12976" t="s">
        <v>25204</v>
      </c>
      <c r="D12976" s="1">
        <v>41600.838831018518</v>
      </c>
      <c r="E12976">
        <v>21</v>
      </c>
      <c r="F12976">
        <v>19</v>
      </c>
    </row>
    <row r="12977" spans="1:8" x14ac:dyDescent="0.2">
      <c r="A12977">
        <v>4.0397206826320198E+17</v>
      </c>
      <c r="B12977" t="s">
        <v>25205</v>
      </c>
      <c r="C12977" t="s">
        <v>25206</v>
      </c>
      <c r="D12977" s="1">
        <v>41600.863668981481</v>
      </c>
      <c r="E12977">
        <v>227</v>
      </c>
      <c r="F12977">
        <v>240</v>
      </c>
    </row>
    <row r="12978" spans="1:8" x14ac:dyDescent="0.2">
      <c r="A12978">
        <v>4.0397238418238202E+17</v>
      </c>
      <c r="B12978" t="s">
        <v>25207</v>
      </c>
      <c r="C12978" t="s">
        <v>25208</v>
      </c>
      <c r="D12978" s="1">
        <v>41600.864537037036</v>
      </c>
      <c r="E12978">
        <v>243</v>
      </c>
      <c r="F12978">
        <v>214</v>
      </c>
    </row>
    <row r="12979" spans="1:8" x14ac:dyDescent="0.2">
      <c r="A12979">
        <v>4.0398100072143603E+17</v>
      </c>
      <c r="B12979" t="s">
        <v>25209</v>
      </c>
      <c r="C12979" t="s">
        <v>25210</v>
      </c>
      <c r="D12979" s="1">
        <v>41600.888310185182</v>
      </c>
      <c r="E12979">
        <v>16</v>
      </c>
      <c r="F12979">
        <v>52</v>
      </c>
      <c r="G12979" t="s">
        <v>89</v>
      </c>
    </row>
    <row r="12980" spans="1:8" x14ac:dyDescent="0.2">
      <c r="A12980">
        <v>4.0398505045617402E+17</v>
      </c>
      <c r="B12980" t="s">
        <v>25211</v>
      </c>
      <c r="C12980" t="s">
        <v>25212</v>
      </c>
      <c r="D12980" s="1">
        <v>41600.89949074074</v>
      </c>
      <c r="E12980">
        <v>237</v>
      </c>
      <c r="F12980">
        <v>225</v>
      </c>
    </row>
    <row r="12981" spans="1:8" x14ac:dyDescent="0.2">
      <c r="A12981">
        <v>4.0398621579740301E+17</v>
      </c>
      <c r="B12981" t="s">
        <v>25213</v>
      </c>
      <c r="C12981" t="s">
        <v>25214</v>
      </c>
      <c r="D12981" s="1">
        <v>41600.902708333335</v>
      </c>
      <c r="E12981">
        <v>26</v>
      </c>
      <c r="F12981">
        <v>29</v>
      </c>
      <c r="G12981" t="s">
        <v>576</v>
      </c>
    </row>
    <row r="12982" spans="1:8" x14ac:dyDescent="0.2">
      <c r="A12982">
        <v>4.0422266030315098E+17</v>
      </c>
      <c r="B12982" t="s">
        <v>25215</v>
      </c>
      <c r="C12982" t="s">
        <v>25216</v>
      </c>
      <c r="D12982" s="1">
        <v>41601.555162037039</v>
      </c>
      <c r="E12982">
        <v>96</v>
      </c>
      <c r="F12982">
        <v>68</v>
      </c>
    </row>
    <row r="12983" spans="1:8" x14ac:dyDescent="0.2">
      <c r="A12983">
        <v>4.0422701180125498E+17</v>
      </c>
      <c r="B12983" t="s">
        <v>25217</v>
      </c>
      <c r="C12983" t="s">
        <v>25218</v>
      </c>
      <c r="D12983" s="1">
        <v>41601.567175925928</v>
      </c>
      <c r="E12983">
        <v>1014</v>
      </c>
      <c r="F12983">
        <v>1197</v>
      </c>
    </row>
    <row r="12984" spans="1:8" x14ac:dyDescent="0.2">
      <c r="A12984">
        <v>4.0422883719591898E+17</v>
      </c>
      <c r="B12984" t="s">
        <v>25219</v>
      </c>
      <c r="C12984" t="s">
        <v>25220</v>
      </c>
      <c r="D12984" s="1">
        <v>41601.572210648148</v>
      </c>
      <c r="E12984">
        <v>358</v>
      </c>
      <c r="F12984">
        <v>370</v>
      </c>
    </row>
    <row r="12985" spans="1:8" x14ac:dyDescent="0.2">
      <c r="A12985">
        <v>4.0423521248765498E+17</v>
      </c>
      <c r="B12985" t="s">
        <v>25221</v>
      </c>
      <c r="C12985" t="s">
        <v>25222</v>
      </c>
      <c r="D12985" s="1">
        <v>41601.589803240742</v>
      </c>
      <c r="E12985">
        <v>448</v>
      </c>
      <c r="F12985">
        <v>337</v>
      </c>
    </row>
    <row r="12986" spans="1:8" x14ac:dyDescent="0.2">
      <c r="A12986">
        <v>4.0441705392036198E+17</v>
      </c>
      <c r="B12986" t="s">
        <v>25223</v>
      </c>
      <c r="C12986" t="s">
        <v>25224</v>
      </c>
      <c r="D12986" s="1">
        <v>41602.091597222221</v>
      </c>
      <c r="E12986">
        <v>23</v>
      </c>
      <c r="F12986">
        <v>24</v>
      </c>
      <c r="G12986" t="s">
        <v>215</v>
      </c>
    </row>
    <row r="12987" spans="1:8" x14ac:dyDescent="0.2">
      <c r="A12987">
        <v>4.0441810896395002E+17</v>
      </c>
      <c r="B12987" t="s">
        <v>25225</v>
      </c>
      <c r="C12987" t="s">
        <v>25226</v>
      </c>
      <c r="D12987" s="1">
        <v>41602.094502314816</v>
      </c>
      <c r="E12987">
        <v>934</v>
      </c>
      <c r="F12987">
        <v>1158</v>
      </c>
    </row>
    <row r="12988" spans="1:8" x14ac:dyDescent="0.2">
      <c r="A12988">
        <v>4.0442009511371501E+17</v>
      </c>
      <c r="B12988" t="s">
        <v>25227</v>
      </c>
      <c r="C12988" t="s">
        <v>25228</v>
      </c>
      <c r="D12988" s="1">
        <v>41602.099988425929</v>
      </c>
      <c r="E12988">
        <v>368</v>
      </c>
      <c r="F12988">
        <v>302</v>
      </c>
    </row>
    <row r="12989" spans="1:8" x14ac:dyDescent="0.2">
      <c r="A12989">
        <v>4.0475358293710003E+17</v>
      </c>
      <c r="B12989" t="s">
        <v>25229</v>
      </c>
      <c r="C12989" t="s">
        <v>25230</v>
      </c>
      <c r="D12989" s="1">
        <v>41603.020231481481</v>
      </c>
      <c r="E12989">
        <v>427</v>
      </c>
      <c r="F12989">
        <v>229</v>
      </c>
    </row>
    <row r="12990" spans="1:8" x14ac:dyDescent="0.2">
      <c r="A12990">
        <v>4.0475489345578099E+17</v>
      </c>
      <c r="B12990" t="s">
        <v>25231</v>
      </c>
      <c r="C12990" t="s">
        <v>25232</v>
      </c>
      <c r="D12990" s="1">
        <v>41603.023854166669</v>
      </c>
      <c r="E12990">
        <v>140</v>
      </c>
      <c r="F12990">
        <v>123</v>
      </c>
    </row>
    <row r="12991" spans="1:8" x14ac:dyDescent="0.2">
      <c r="A12991">
        <v>4.0475613304038099E+17</v>
      </c>
      <c r="B12991" t="s">
        <v>25233</v>
      </c>
      <c r="C12991" t="s">
        <v>25234</v>
      </c>
      <c r="D12991" s="1">
        <v>41603.027268518519</v>
      </c>
      <c r="E12991">
        <v>456</v>
      </c>
      <c r="F12991">
        <v>412</v>
      </c>
    </row>
    <row r="12992" spans="1:8" x14ac:dyDescent="0.2">
      <c r="A12992">
        <v>4.04757477109272E+17</v>
      </c>
      <c r="B12992" t="s">
        <v>25235</v>
      </c>
      <c r="C12992" t="s">
        <v>25236</v>
      </c>
      <c r="D12992" s="1">
        <v>41603.0309837963</v>
      </c>
      <c r="E12992">
        <v>48</v>
      </c>
      <c r="F12992">
        <v>69</v>
      </c>
      <c r="G12992" t="s">
        <v>215</v>
      </c>
      <c r="H12992" t="s">
        <v>390</v>
      </c>
    </row>
    <row r="12993" spans="1:6" x14ac:dyDescent="0.2">
      <c r="A12993">
        <v>4.0477409084388902E+17</v>
      </c>
      <c r="B12993" t="s">
        <v>25237</v>
      </c>
      <c r="C12993" t="s">
        <v>25238</v>
      </c>
      <c r="D12993" s="1">
        <v>41603.076828703706</v>
      </c>
      <c r="E12993">
        <v>301</v>
      </c>
      <c r="F12993">
        <v>321</v>
      </c>
    </row>
    <row r="12994" spans="1:6" x14ac:dyDescent="0.2">
      <c r="A12994">
        <v>4.04782270185504E+17</v>
      </c>
      <c r="B12994" t="s">
        <v>25239</v>
      </c>
      <c r="C12994" t="s">
        <v>25240</v>
      </c>
      <c r="D12994" s="1">
        <v>41603.099398148152</v>
      </c>
      <c r="E12994">
        <v>774</v>
      </c>
      <c r="F12994">
        <v>483</v>
      </c>
    </row>
    <row r="12995" spans="1:6" x14ac:dyDescent="0.2">
      <c r="A12995">
        <v>4.04826425729232E+17</v>
      </c>
      <c r="B12995" t="s">
        <v>25241</v>
      </c>
      <c r="C12995" t="s">
        <v>25242</v>
      </c>
      <c r="D12995" s="1">
        <v>41603.221238425926</v>
      </c>
      <c r="E12995">
        <v>139</v>
      </c>
      <c r="F12995">
        <v>103</v>
      </c>
    </row>
    <row r="12996" spans="1:6" x14ac:dyDescent="0.2">
      <c r="A12996">
        <v>4.04828011524272E+17</v>
      </c>
      <c r="B12996" t="s">
        <v>25243</v>
      </c>
      <c r="C12996" t="s">
        <v>25244</v>
      </c>
      <c r="D12996" s="1">
        <v>41603.225613425922</v>
      </c>
      <c r="E12996">
        <v>301</v>
      </c>
      <c r="F12996">
        <v>341</v>
      </c>
    </row>
    <row r="12997" spans="1:6" x14ac:dyDescent="0.2">
      <c r="A12997">
        <v>4.0484267842233901E+17</v>
      </c>
      <c r="B12997" t="s">
        <v>25245</v>
      </c>
      <c r="C12997" t="s">
        <v>25246</v>
      </c>
      <c r="D12997" s="1">
        <v>41603.266087962962</v>
      </c>
      <c r="E12997">
        <v>3502</v>
      </c>
      <c r="F12997">
        <v>4727</v>
      </c>
    </row>
    <row r="12998" spans="1:6" x14ac:dyDescent="0.2">
      <c r="A12998">
        <v>4.0492485427072198E+17</v>
      </c>
      <c r="B12998" t="s">
        <v>25247</v>
      </c>
      <c r="C12998" t="s">
        <v>25248</v>
      </c>
      <c r="D12998" s="1">
        <v>41603.492858796293</v>
      </c>
      <c r="E12998">
        <v>688</v>
      </c>
      <c r="F12998">
        <v>823</v>
      </c>
    </row>
    <row r="12999" spans="1:6" x14ac:dyDescent="0.2">
      <c r="A12999">
        <v>4.0492628956993901E+17</v>
      </c>
      <c r="B12999" t="s">
        <v>25249</v>
      </c>
      <c r="C12999" t="s">
        <v>25250</v>
      </c>
      <c r="D12999" s="1">
        <v>41603.496817129628</v>
      </c>
      <c r="E12999">
        <v>1637</v>
      </c>
      <c r="F12999">
        <v>1737</v>
      </c>
    </row>
    <row r="13000" spans="1:6" x14ac:dyDescent="0.2">
      <c r="A13000">
        <v>4.0492771275597402E+17</v>
      </c>
      <c r="B13000" t="s">
        <v>25251</v>
      </c>
      <c r="C13000" t="s">
        <v>25252</v>
      </c>
      <c r="D13000" s="1">
        <v>41603.500740740739</v>
      </c>
      <c r="E13000">
        <v>172</v>
      </c>
      <c r="F13000">
        <v>215</v>
      </c>
    </row>
    <row r="13001" spans="1:6" x14ac:dyDescent="0.2">
      <c r="A13001">
        <v>4.04956938443952E+17</v>
      </c>
      <c r="B13001" t="s">
        <v>25253</v>
      </c>
      <c r="C13001" t="s">
        <v>25254</v>
      </c>
      <c r="D13001" s="1">
        <v>41603.581388888888</v>
      </c>
      <c r="E13001">
        <v>42</v>
      </c>
      <c r="F13001">
        <v>66</v>
      </c>
    </row>
    <row r="13002" spans="1:6" x14ac:dyDescent="0.2">
      <c r="A13002">
        <v>4.04962744358952E+17</v>
      </c>
      <c r="B13002" t="s">
        <v>25255</v>
      </c>
      <c r="C13002" t="s">
        <v>25256</v>
      </c>
      <c r="D13002" s="1">
        <v>41603.597407407404</v>
      </c>
      <c r="E13002">
        <v>58</v>
      </c>
      <c r="F13002">
        <v>42</v>
      </c>
    </row>
    <row r="13003" spans="1:6" x14ac:dyDescent="0.2">
      <c r="A13003">
        <v>4.0500688546130701E+17</v>
      </c>
      <c r="B13003" t="s">
        <v>25257</v>
      </c>
      <c r="C13003" t="s">
        <v>25258</v>
      </c>
      <c r="D13003" s="1">
        <v>41603.719212962962</v>
      </c>
      <c r="E13003">
        <v>660</v>
      </c>
      <c r="F13003">
        <v>534</v>
      </c>
    </row>
    <row r="13004" spans="1:6" x14ac:dyDescent="0.2">
      <c r="A13004">
        <v>4.0502974267747501E+17</v>
      </c>
      <c r="B13004" t="s">
        <v>25259</v>
      </c>
      <c r="C13004" t="s">
        <v>25260</v>
      </c>
      <c r="D13004" s="1">
        <v>41603.78229166667</v>
      </c>
      <c r="E13004">
        <v>467</v>
      </c>
      <c r="F13004">
        <v>372</v>
      </c>
    </row>
    <row r="13005" spans="1:6" x14ac:dyDescent="0.2">
      <c r="A13005">
        <v>4.0503954018153203E+17</v>
      </c>
      <c r="B13005" t="s">
        <v>25261</v>
      </c>
      <c r="C13005" t="s">
        <v>25262</v>
      </c>
      <c r="D13005" s="1">
        <v>41603.809328703705</v>
      </c>
      <c r="E13005">
        <v>1460</v>
      </c>
      <c r="F13005">
        <v>1147</v>
      </c>
    </row>
    <row r="13006" spans="1:6" x14ac:dyDescent="0.2">
      <c r="A13006">
        <v>4.0505922537981101E+17</v>
      </c>
      <c r="B13006" t="s">
        <v>25263</v>
      </c>
      <c r="C13006" t="s">
        <v>25264</v>
      </c>
      <c r="D13006" s="1">
        <v>41603.863645833335</v>
      </c>
      <c r="E13006">
        <v>1196</v>
      </c>
      <c r="F13006">
        <v>517</v>
      </c>
    </row>
    <row r="13007" spans="1:6" x14ac:dyDescent="0.2">
      <c r="A13007">
        <v>4.0507154880698701E+17</v>
      </c>
      <c r="B13007" t="s">
        <v>25265</v>
      </c>
      <c r="C13007" t="s">
        <v>25266</v>
      </c>
      <c r="D13007" s="1">
        <v>41603.897650462961</v>
      </c>
      <c r="E13007">
        <v>531</v>
      </c>
      <c r="F13007">
        <v>254</v>
      </c>
    </row>
    <row r="13008" spans="1:6" x14ac:dyDescent="0.2">
      <c r="A13008">
        <v>4.0508534815103302E+17</v>
      </c>
      <c r="B13008" t="s">
        <v>25267</v>
      </c>
      <c r="C13008" t="s">
        <v>25268</v>
      </c>
      <c r="D13008" s="1">
        <v>41603.935729166667</v>
      </c>
      <c r="E13008">
        <v>2573</v>
      </c>
      <c r="F13008">
        <v>2972</v>
      </c>
    </row>
    <row r="13009" spans="1:8" x14ac:dyDescent="0.2">
      <c r="A13009">
        <v>4.0509932968346803E+17</v>
      </c>
      <c r="B13009" t="s">
        <v>25269</v>
      </c>
      <c r="C13009" t="s">
        <v>25270</v>
      </c>
      <c r="D13009" s="1">
        <v>41603.974317129629</v>
      </c>
      <c r="E13009">
        <v>303</v>
      </c>
      <c r="F13009">
        <v>371</v>
      </c>
    </row>
    <row r="13010" spans="1:8" x14ac:dyDescent="0.2">
      <c r="A13010">
        <v>4.0510076719307501E+17</v>
      </c>
      <c r="B13010" t="s">
        <v>25271</v>
      </c>
      <c r="C13010" t="s">
        <v>25272</v>
      </c>
      <c r="D13010" s="1">
        <v>41603.978275462963</v>
      </c>
      <c r="E13010">
        <v>1879</v>
      </c>
      <c r="F13010">
        <v>3012</v>
      </c>
    </row>
    <row r="13011" spans="1:8" x14ac:dyDescent="0.2">
      <c r="A13011">
        <v>4.0531371975822899E+17</v>
      </c>
      <c r="B13011" t="s">
        <v>25273</v>
      </c>
      <c r="C13011" t="s">
        <v>25274</v>
      </c>
      <c r="D13011" s="1">
        <v>41604.56591435185</v>
      </c>
      <c r="E13011">
        <v>286</v>
      </c>
      <c r="F13011">
        <v>256</v>
      </c>
    </row>
    <row r="13012" spans="1:8" x14ac:dyDescent="0.2">
      <c r="A13012">
        <v>4.0531512250546502E+17</v>
      </c>
      <c r="B13012" t="s">
        <v>25275</v>
      </c>
      <c r="C13012" t="s">
        <v>25276</v>
      </c>
      <c r="D13012" s="1">
        <v>41604.569791666669</v>
      </c>
      <c r="E13012">
        <v>186</v>
      </c>
      <c r="F13012">
        <v>272</v>
      </c>
    </row>
    <row r="13013" spans="1:8" x14ac:dyDescent="0.2">
      <c r="A13013">
        <v>4.0534922737656198E+17</v>
      </c>
      <c r="B13013" t="s">
        <v>25277</v>
      </c>
      <c r="C13013" t="s">
        <v>25278</v>
      </c>
      <c r="D13013" s="1">
        <v>41604.663900462961</v>
      </c>
      <c r="E13013">
        <v>32</v>
      </c>
      <c r="F13013">
        <v>37</v>
      </c>
      <c r="G13013" t="s">
        <v>25279</v>
      </c>
      <c r="H13013" t="s">
        <v>390</v>
      </c>
    </row>
    <row r="13014" spans="1:8" x14ac:dyDescent="0.2">
      <c r="A13014">
        <v>4.0535901843858202E+17</v>
      </c>
      <c r="B13014" t="s">
        <v>25280</v>
      </c>
      <c r="C13014" t="s">
        <v>25281</v>
      </c>
      <c r="D13014" s="1">
        <v>41604.69091435185</v>
      </c>
      <c r="E13014">
        <v>41</v>
      </c>
      <c r="F13014">
        <v>106</v>
      </c>
    </row>
    <row r="13015" spans="1:8" x14ac:dyDescent="0.2">
      <c r="A13015">
        <v>4.0536530808222899E+17</v>
      </c>
      <c r="B13015" t="s">
        <v>25282</v>
      </c>
      <c r="C13015" t="s">
        <v>18982</v>
      </c>
      <c r="D13015" s="1">
        <v>41604.708275462966</v>
      </c>
      <c r="E13015">
        <v>310</v>
      </c>
      <c r="F13015">
        <v>193</v>
      </c>
    </row>
    <row r="13016" spans="1:8" x14ac:dyDescent="0.2">
      <c r="A13016">
        <v>4.0540712313726099E+17</v>
      </c>
      <c r="B13016" t="s">
        <v>25283</v>
      </c>
      <c r="C13016" t="s">
        <v>25284</v>
      </c>
      <c r="D13016" s="1">
        <v>41604.823657407411</v>
      </c>
      <c r="E13016">
        <v>38</v>
      </c>
      <c r="F13016">
        <v>16</v>
      </c>
      <c r="G13016" t="s">
        <v>215</v>
      </c>
    </row>
    <row r="13017" spans="1:8" x14ac:dyDescent="0.2">
      <c r="A13017">
        <v>4.0540788114024397E+17</v>
      </c>
      <c r="B13017" t="s">
        <v>25285</v>
      </c>
      <c r="C13017" t="s">
        <v>25286</v>
      </c>
      <c r="D13017" s="1">
        <v>41604.825752314813</v>
      </c>
      <c r="E13017">
        <v>41</v>
      </c>
      <c r="F13017">
        <v>39</v>
      </c>
      <c r="G13017" t="s">
        <v>215</v>
      </c>
    </row>
    <row r="13018" spans="1:8" x14ac:dyDescent="0.2">
      <c r="A13018">
        <v>4.0541328968267302E+17</v>
      </c>
      <c r="B13018" t="s">
        <v>25287</v>
      </c>
      <c r="C13018" t="s">
        <v>25288</v>
      </c>
      <c r="D13018" s="1">
        <v>41604.840682870374</v>
      </c>
      <c r="E13018">
        <v>129</v>
      </c>
      <c r="F13018">
        <v>132</v>
      </c>
    </row>
    <row r="13019" spans="1:8" x14ac:dyDescent="0.2">
      <c r="A13019">
        <v>4.0541331908895898E+17</v>
      </c>
      <c r="B13019" t="s">
        <v>25289</v>
      </c>
      <c r="C13019" t="s">
        <v>25290</v>
      </c>
      <c r="D13019" s="1">
        <v>41604.840763888889</v>
      </c>
      <c r="E13019">
        <v>173</v>
      </c>
      <c r="F13019">
        <v>135</v>
      </c>
    </row>
    <row r="13020" spans="1:8" x14ac:dyDescent="0.2">
      <c r="A13020">
        <v>4.0541837030182899E+17</v>
      </c>
      <c r="B13020" t="s">
        <v>25291</v>
      </c>
      <c r="C13020" t="s">
        <v>25292</v>
      </c>
      <c r="D13020" s="1">
        <v>41604.854699074072</v>
      </c>
      <c r="E13020">
        <v>25</v>
      </c>
      <c r="F13020">
        <v>24</v>
      </c>
      <c r="G13020" t="s">
        <v>89</v>
      </c>
    </row>
    <row r="13021" spans="1:8" x14ac:dyDescent="0.2">
      <c r="A13021">
        <v>4.0542464251438202E+17</v>
      </c>
      <c r="B13021" t="s">
        <v>25293</v>
      </c>
      <c r="C13021" t="s">
        <v>25294</v>
      </c>
      <c r="D13021" s="1">
        <v>41604.872002314813</v>
      </c>
      <c r="E13021">
        <v>71</v>
      </c>
      <c r="F13021">
        <v>34</v>
      </c>
      <c r="G13021" t="s">
        <v>215</v>
      </c>
    </row>
    <row r="13022" spans="1:8" x14ac:dyDescent="0.2">
      <c r="A13022">
        <v>4.0542945067152902E+17</v>
      </c>
      <c r="B13022" t="s">
        <v>25295</v>
      </c>
      <c r="C13022" t="s">
        <v>25296</v>
      </c>
      <c r="D13022" s="1">
        <v>41604.885277777779</v>
      </c>
      <c r="E13022">
        <v>1233</v>
      </c>
      <c r="F13022">
        <v>637</v>
      </c>
    </row>
    <row r="13023" spans="1:8" x14ac:dyDescent="0.2">
      <c r="A13023">
        <v>4.0543124356453901E+17</v>
      </c>
      <c r="B13023" t="s">
        <v>25297</v>
      </c>
      <c r="C13023" t="s">
        <v>25298</v>
      </c>
      <c r="D13023" s="1">
        <v>41604.890219907407</v>
      </c>
      <c r="E13023">
        <v>63</v>
      </c>
      <c r="F13023">
        <v>45</v>
      </c>
      <c r="G13023" t="s">
        <v>89</v>
      </c>
    </row>
    <row r="13024" spans="1:8" x14ac:dyDescent="0.2">
      <c r="A13024">
        <v>4.0544895923089402E+17</v>
      </c>
      <c r="B13024" t="s">
        <v>25299</v>
      </c>
      <c r="C13024" t="s">
        <v>25300</v>
      </c>
      <c r="D13024" s="1">
        <v>41604.939108796294</v>
      </c>
      <c r="E13024">
        <v>360</v>
      </c>
      <c r="F13024">
        <v>241</v>
      </c>
    </row>
    <row r="13025" spans="1:7" x14ac:dyDescent="0.2">
      <c r="A13025">
        <v>4.0544917864751098E+17</v>
      </c>
      <c r="B13025" t="s">
        <v>25301</v>
      </c>
      <c r="C13025" t="s">
        <v>11962</v>
      </c>
      <c r="D13025" s="1">
        <v>41604.939710648148</v>
      </c>
      <c r="E13025">
        <v>501</v>
      </c>
      <c r="F13025">
        <v>343</v>
      </c>
    </row>
    <row r="13026" spans="1:7" x14ac:dyDescent="0.2">
      <c r="A13026">
        <v>4.0556216286710502E+17</v>
      </c>
      <c r="B13026" t="s">
        <v>25302</v>
      </c>
      <c r="C13026" t="s">
        <v>25303</v>
      </c>
      <c r="D13026" s="1">
        <v>41605.251493055555</v>
      </c>
      <c r="E13026">
        <v>304</v>
      </c>
      <c r="F13026">
        <v>203</v>
      </c>
    </row>
    <row r="13027" spans="1:7" x14ac:dyDescent="0.2">
      <c r="A13027">
        <v>4.0569908232624902E+17</v>
      </c>
      <c r="B13027" t="s">
        <v>25304</v>
      </c>
      <c r="C13027" t="s">
        <v>25305</v>
      </c>
      <c r="D13027" s="1">
        <v>41605.629317129627</v>
      </c>
      <c r="E13027">
        <v>652</v>
      </c>
      <c r="F13027">
        <v>397</v>
      </c>
    </row>
    <row r="13028" spans="1:7" x14ac:dyDescent="0.2">
      <c r="A13028">
        <v>4.0571579229497299E+17</v>
      </c>
      <c r="B13028" t="s">
        <v>25306</v>
      </c>
      <c r="C13028" t="e">
        <f>_xlfn.SINGLE( mckay317 _xlfn.SINGLE( TrumpTowerNY I will Check it out)), Thanks.</f>
        <v>#NAME?</v>
      </c>
      <c r="D13028" s="1">
        <v>41605.675428240742</v>
      </c>
      <c r="E13028">
        <v>3</v>
      </c>
      <c r="F13028">
        <v>1</v>
      </c>
      <c r="G13028" t="s">
        <v>215</v>
      </c>
    </row>
    <row r="13029" spans="1:7" x14ac:dyDescent="0.2">
      <c r="A13029">
        <v>4.0571604471657997E+17</v>
      </c>
      <c r="B13029" t="s">
        <v>25307</v>
      </c>
      <c r="C13029" t="e">
        <f>_xlfn.SINGLE( FrankMDavisJR _xlfn.SINGLE( TrumpTowerNY Thanks.))</f>
        <v>#NAME?</v>
      </c>
      <c r="D13029" s="1">
        <v>41605.676122685189</v>
      </c>
      <c r="E13029">
        <v>4</v>
      </c>
      <c r="F13029">
        <v>0</v>
      </c>
      <c r="G13029" t="s">
        <v>215</v>
      </c>
    </row>
    <row r="13030" spans="1:7" x14ac:dyDescent="0.2">
      <c r="A13030">
        <v>4.0572430409806598E+17</v>
      </c>
      <c r="B13030" t="s">
        <v>25308</v>
      </c>
      <c r="C13030" t="e">
        <f>_xlfn.SINGLE( CDaeda _xlfn.SINGLE( RSPBScotland _xlfn.SINGLE( Natures_Voice no way))), They are bird killing machines.</f>
        <v>#NAME?</v>
      </c>
      <c r="D13030" s="1">
        <v>41605.698912037034</v>
      </c>
      <c r="E13030">
        <v>4</v>
      </c>
      <c r="F13030">
        <v>1</v>
      </c>
      <c r="G13030" t="s">
        <v>576</v>
      </c>
    </row>
    <row r="13031" spans="1:7" x14ac:dyDescent="0.2">
      <c r="A13031">
        <v>4.0572527498716698E+17</v>
      </c>
      <c r="B13031" t="s">
        <v>25309</v>
      </c>
      <c r="C13031" t="s">
        <v>25310</v>
      </c>
      <c r="D13031" s="1">
        <v>41605.701597222222</v>
      </c>
      <c r="E13031">
        <v>127</v>
      </c>
      <c r="F13031">
        <v>86</v>
      </c>
      <c r="G13031" t="s">
        <v>89</v>
      </c>
    </row>
    <row r="13032" spans="1:7" x14ac:dyDescent="0.2">
      <c r="A13032">
        <v>4.0572586982338502E+17</v>
      </c>
      <c r="B13032" t="s">
        <v>25311</v>
      </c>
      <c r="C13032" t="s">
        <v>25312</v>
      </c>
      <c r="D13032" s="1">
        <v>41605.703240740739</v>
      </c>
      <c r="E13032">
        <v>1</v>
      </c>
      <c r="F13032">
        <v>0</v>
      </c>
      <c r="G13032" t="e">
        <f>SeanKAnderson</f>
        <v>#NAME?</v>
      </c>
    </row>
    <row r="13033" spans="1:7" x14ac:dyDescent="0.2">
      <c r="A13033">
        <v>4.0573124271421798E+17</v>
      </c>
      <c r="B13033" t="s">
        <v>25313</v>
      </c>
      <c r="C13033" t="e">
        <f xml:space="preserve"> PatrickJFSmith Thanks.</f>
        <v>#NAME?</v>
      </c>
      <c r="D13033" s="1">
        <v>41605.71806712963</v>
      </c>
      <c r="E13033">
        <v>5</v>
      </c>
      <c r="F13033">
        <v>4</v>
      </c>
      <c r="G13033" t="s">
        <v>89</v>
      </c>
    </row>
    <row r="13034" spans="1:7" x14ac:dyDescent="0.2">
      <c r="A13034">
        <v>4.0573361852738701E+17</v>
      </c>
      <c r="B13034" t="s">
        <v>25314</v>
      </c>
      <c r="C13034" t="s">
        <v>25315</v>
      </c>
      <c r="D13034" s="1">
        <v>41605.724618055552</v>
      </c>
      <c r="E13034">
        <v>11</v>
      </c>
      <c r="F13034">
        <v>11</v>
      </c>
      <c r="G13034" t="s">
        <v>576</v>
      </c>
    </row>
    <row r="13035" spans="1:7" x14ac:dyDescent="0.2">
      <c r="A13035">
        <v>4.0573572083836499E+17</v>
      </c>
      <c r="B13035" t="s">
        <v>25316</v>
      </c>
      <c r="C13035" t="e">
        <f>_xlfn.SINGLE( Nicole_Tri16 _xlfn.SINGLE( TrumpTowerNY Thank you.))</f>
        <v>#NAME?</v>
      </c>
      <c r="D13035" s="1">
        <v>41605.730416666665</v>
      </c>
      <c r="E13035">
        <v>1</v>
      </c>
      <c r="F13035">
        <v>0</v>
      </c>
      <c r="G13035" t="s">
        <v>215</v>
      </c>
    </row>
    <row r="13036" spans="1:7" x14ac:dyDescent="0.2">
      <c r="A13036">
        <v>4.0575470626734797E+17</v>
      </c>
      <c r="B13036" t="s">
        <v>25317</v>
      </c>
      <c r="C13036" t="s">
        <v>25318</v>
      </c>
      <c r="D13036" s="1">
        <v>41605.782812500001</v>
      </c>
      <c r="E13036">
        <v>279</v>
      </c>
      <c r="F13036">
        <v>185</v>
      </c>
    </row>
    <row r="13037" spans="1:7" x14ac:dyDescent="0.2">
      <c r="A13037">
        <v>4.0576106376686298E+17</v>
      </c>
      <c r="B13037" t="s">
        <v>25319</v>
      </c>
      <c r="C13037" t="e">
        <f>thesween_bean Thank You and Happy Thanksgiving.</f>
        <v>#NAME?</v>
      </c>
      <c r="D13037" s="1">
        <v>41605.800347222219</v>
      </c>
      <c r="E13037">
        <v>6</v>
      </c>
      <c r="F13037">
        <v>3</v>
      </c>
      <c r="G13037" t="e">
        <f>thesween_bean</f>
        <v>#NAME?</v>
      </c>
    </row>
    <row r="13038" spans="1:7" x14ac:dyDescent="0.2">
      <c r="A13038">
        <v>4.0576613728507898E+17</v>
      </c>
      <c r="B13038" t="s">
        <v>25320</v>
      </c>
      <c r="C13038" t="s">
        <v>25321</v>
      </c>
      <c r="D13038" s="1">
        <v>41605.814351851855</v>
      </c>
      <c r="E13038">
        <v>25</v>
      </c>
      <c r="F13038">
        <v>26</v>
      </c>
      <c r="G13038" t="s">
        <v>89</v>
      </c>
    </row>
    <row r="13039" spans="1:7" x14ac:dyDescent="0.2">
      <c r="A13039">
        <v>4.0577079064726298E+17</v>
      </c>
      <c r="B13039" t="s">
        <v>25322</v>
      </c>
      <c r="C13039" t="s">
        <v>25323</v>
      </c>
      <c r="D13039" s="1">
        <v>41605.827199074076</v>
      </c>
      <c r="E13039">
        <v>426</v>
      </c>
      <c r="F13039">
        <v>213</v>
      </c>
      <c r="G13039" t="s">
        <v>215</v>
      </c>
    </row>
    <row r="13040" spans="1:7" x14ac:dyDescent="0.2">
      <c r="A13040">
        <v>4.0577094287952198E+17</v>
      </c>
      <c r="B13040" t="s">
        <v>25324</v>
      </c>
      <c r="C13040" t="s">
        <v>25325</v>
      </c>
      <c r="D13040" s="1">
        <v>41605.827615740738</v>
      </c>
      <c r="E13040">
        <v>22</v>
      </c>
      <c r="F13040">
        <v>23</v>
      </c>
      <c r="G13040" t="s">
        <v>576</v>
      </c>
    </row>
    <row r="13041" spans="1:8" x14ac:dyDescent="0.2">
      <c r="A13041">
        <v>4.05772127388712E+17</v>
      </c>
      <c r="B13041" t="s">
        <v>25326</v>
      </c>
      <c r="C13041" t="s">
        <v>25327</v>
      </c>
      <c r="D13041" s="1">
        <v>41605.830879629626</v>
      </c>
      <c r="E13041">
        <v>56</v>
      </c>
      <c r="F13041">
        <v>34</v>
      </c>
    </row>
    <row r="13042" spans="1:8" x14ac:dyDescent="0.2">
      <c r="A13042">
        <v>4.0577421923492602E+17</v>
      </c>
      <c r="B13042" t="s">
        <v>25328</v>
      </c>
      <c r="C13042" t="s">
        <v>25329</v>
      </c>
      <c r="D13042" s="1">
        <v>41605.836655092593</v>
      </c>
      <c r="E13042">
        <v>90</v>
      </c>
      <c r="F13042">
        <v>31</v>
      </c>
    </row>
    <row r="13043" spans="1:8" x14ac:dyDescent="0.2">
      <c r="A13043">
        <v>4.0577597432465402E+17</v>
      </c>
      <c r="B13043" t="s">
        <v>25330</v>
      </c>
      <c r="C13043" t="s">
        <v>25331</v>
      </c>
      <c r="D13043" s="1">
        <v>41605.841493055559</v>
      </c>
      <c r="E13043">
        <v>166</v>
      </c>
      <c r="F13043">
        <v>87</v>
      </c>
    </row>
    <row r="13044" spans="1:8" x14ac:dyDescent="0.2">
      <c r="A13044">
        <v>4.0577615206666202E+17</v>
      </c>
      <c r="B13044" t="s">
        <v>25332</v>
      </c>
      <c r="C13044" t="s">
        <v>25333</v>
      </c>
      <c r="D13044" s="1">
        <v>41605.841990740744</v>
      </c>
      <c r="E13044">
        <v>312</v>
      </c>
      <c r="F13044">
        <v>245</v>
      </c>
    </row>
    <row r="13045" spans="1:8" x14ac:dyDescent="0.2">
      <c r="A13045">
        <v>4.0577670799230502E+17</v>
      </c>
      <c r="B13045" t="s">
        <v>25334</v>
      </c>
      <c r="C13045" t="s">
        <v>25335</v>
      </c>
      <c r="D13045" s="1">
        <v>41605.843518518515</v>
      </c>
      <c r="E13045">
        <v>239</v>
      </c>
      <c r="F13045">
        <v>207</v>
      </c>
    </row>
    <row r="13046" spans="1:8" x14ac:dyDescent="0.2">
      <c r="A13046">
        <v>4.0577866403953402E+17</v>
      </c>
      <c r="B13046" t="s">
        <v>25336</v>
      </c>
      <c r="C13046" t="s">
        <v>25337</v>
      </c>
      <c r="D13046" s="1">
        <v>41605.848923611113</v>
      </c>
      <c r="E13046">
        <v>71209</v>
      </c>
      <c r="F13046">
        <v>81175</v>
      </c>
    </row>
    <row r="13047" spans="1:8" x14ac:dyDescent="0.2">
      <c r="A13047">
        <v>4.0578737759703398E+17</v>
      </c>
      <c r="B13047" t="s">
        <v>25338</v>
      </c>
      <c r="C13047" t="s">
        <v>25339</v>
      </c>
      <c r="D13047" s="1">
        <v>41605.87296296296</v>
      </c>
      <c r="E13047">
        <v>336</v>
      </c>
      <c r="F13047">
        <v>170</v>
      </c>
    </row>
    <row r="13048" spans="1:8" x14ac:dyDescent="0.2">
      <c r="A13048">
        <v>4.0583729672304198E+17</v>
      </c>
      <c r="B13048" t="s">
        <v>25340</v>
      </c>
      <c r="C13048" t="s">
        <v>25341</v>
      </c>
      <c r="D13048" s="1">
        <v>41606.010717592595</v>
      </c>
      <c r="E13048">
        <v>465</v>
      </c>
      <c r="F13048">
        <v>434</v>
      </c>
    </row>
    <row r="13049" spans="1:8" x14ac:dyDescent="0.2">
      <c r="A13049">
        <v>4.0598719305299501E+17</v>
      </c>
      <c r="B13049" t="s">
        <v>25342</v>
      </c>
      <c r="C13049" t="s">
        <v>25343</v>
      </c>
      <c r="D13049" s="1">
        <v>41606.424351851849</v>
      </c>
      <c r="E13049">
        <v>114</v>
      </c>
      <c r="F13049">
        <v>124</v>
      </c>
    </row>
    <row r="13050" spans="1:8" x14ac:dyDescent="0.2">
      <c r="A13050">
        <v>4.0601276569932998E+17</v>
      </c>
      <c r="B13050" t="s">
        <v>25344</v>
      </c>
      <c r="C13050" t="s">
        <v>25345</v>
      </c>
      <c r="D13050" s="1">
        <v>41606.49491898148</v>
      </c>
      <c r="E13050">
        <v>297</v>
      </c>
      <c r="F13050">
        <v>413</v>
      </c>
    </row>
    <row r="13051" spans="1:8" x14ac:dyDescent="0.2">
      <c r="A13051">
        <v>4.0601443996062899E+17</v>
      </c>
      <c r="B13051" t="s">
        <v>25346</v>
      </c>
      <c r="C13051" t="s">
        <v>25347</v>
      </c>
      <c r="D13051" s="1">
        <v>41606.499537037038</v>
      </c>
      <c r="E13051">
        <v>379</v>
      </c>
      <c r="F13051">
        <v>367</v>
      </c>
    </row>
    <row r="13052" spans="1:8" x14ac:dyDescent="0.2">
      <c r="A13052">
        <v>4.0615366256284403E+17</v>
      </c>
      <c r="B13052" t="s">
        <v>25348</v>
      </c>
      <c r="C13052" t="s">
        <v>25349</v>
      </c>
      <c r="D13052" s="1">
        <v>41606.883715277778</v>
      </c>
      <c r="E13052">
        <v>362</v>
      </c>
      <c r="F13052">
        <v>680</v>
      </c>
    </row>
    <row r="13053" spans="1:8" x14ac:dyDescent="0.2">
      <c r="A13053">
        <v>4.0625155401531302E+17</v>
      </c>
      <c r="B13053" t="s">
        <v>25350</v>
      </c>
      <c r="C13053" t="s">
        <v>25351</v>
      </c>
      <c r="D13053" s="1">
        <v>41607.15384259259</v>
      </c>
      <c r="E13053">
        <v>34</v>
      </c>
      <c r="F13053">
        <v>33</v>
      </c>
      <c r="G13053" t="s">
        <v>89</v>
      </c>
      <c r="H13053" t="s">
        <v>390</v>
      </c>
    </row>
    <row r="13054" spans="1:8" x14ac:dyDescent="0.2">
      <c r="A13054">
        <v>4.0625255920542502E+17</v>
      </c>
      <c r="B13054" t="s">
        <v>25352</v>
      </c>
      <c r="C13054" t="s">
        <v>25353</v>
      </c>
      <c r="D13054" s="1">
        <v>41607.15662037037</v>
      </c>
      <c r="E13054">
        <v>33</v>
      </c>
      <c r="F13054">
        <v>32</v>
      </c>
      <c r="G13054" t="s">
        <v>215</v>
      </c>
    </row>
    <row r="13055" spans="1:8" x14ac:dyDescent="0.2">
      <c r="A13055">
        <v>4.0625434915402099E+17</v>
      </c>
      <c r="B13055" t="s">
        <v>25354</v>
      </c>
      <c r="C13055" t="e">
        <f>_xlfn.SINGLE( RSPBScotland MUST Fight to save the massive bird population which will be devastated by wind turbines in _xlfn.SINGLE( Aberdeenshire. _xlfn.SINGLE( AlexSalmond)))</f>
        <v>#NAME?</v>
      </c>
      <c r="D13055" s="1">
        <v>41607.161562499998</v>
      </c>
      <c r="E13055">
        <v>8</v>
      </c>
      <c r="F13055">
        <v>4</v>
      </c>
      <c r="G13055" t="s">
        <v>576</v>
      </c>
    </row>
    <row r="13056" spans="1:8" x14ac:dyDescent="0.2">
      <c r="A13056">
        <v>4.0625614610708403E+17</v>
      </c>
      <c r="B13056" t="s">
        <v>25355</v>
      </c>
      <c r="C13056" t="s">
        <v>25356</v>
      </c>
      <c r="D13056" s="1">
        <v>41607.166516203702</v>
      </c>
      <c r="E13056">
        <v>4</v>
      </c>
      <c r="F13056">
        <v>2</v>
      </c>
      <c r="G13056" t="s">
        <v>215</v>
      </c>
    </row>
    <row r="13057" spans="1:8" x14ac:dyDescent="0.2">
      <c r="A13057">
        <v>4.0625785204798202E+17</v>
      </c>
      <c r="B13057" t="s">
        <v>25357</v>
      </c>
      <c r="C13057" t="s">
        <v>25358</v>
      </c>
      <c r="D13057" s="1">
        <v>41607.171226851853</v>
      </c>
      <c r="E13057">
        <v>1</v>
      </c>
      <c r="F13057">
        <v>1</v>
      </c>
      <c r="G13057" t="s">
        <v>89</v>
      </c>
    </row>
    <row r="13058" spans="1:8" x14ac:dyDescent="0.2">
      <c r="A13058">
        <v>4.0639686029608499E+17</v>
      </c>
      <c r="B13058" t="s">
        <v>25359</v>
      </c>
      <c r="C13058" t="s">
        <v>25360</v>
      </c>
      <c r="D13058" s="1">
        <v>41607.554814814815</v>
      </c>
      <c r="E13058">
        <v>5</v>
      </c>
      <c r="F13058">
        <v>6</v>
      </c>
      <c r="G13058" t="s">
        <v>215</v>
      </c>
    </row>
    <row r="13059" spans="1:8" x14ac:dyDescent="0.2">
      <c r="A13059">
        <v>4.0640009109297101E+17</v>
      </c>
      <c r="B13059" t="s">
        <v>25361</v>
      </c>
      <c r="C13059" t="s">
        <v>25362</v>
      </c>
      <c r="D13059" s="1">
        <v>41607.563726851855</v>
      </c>
      <c r="E13059">
        <v>43</v>
      </c>
      <c r="F13059">
        <v>66</v>
      </c>
    </row>
    <row r="13060" spans="1:8" x14ac:dyDescent="0.2">
      <c r="A13060">
        <v>4.0640110782161299E+17</v>
      </c>
      <c r="B13060" t="s">
        <v>25363</v>
      </c>
      <c r="C13060" t="s">
        <v>25364</v>
      </c>
      <c r="D13060" s="1">
        <v>41607.56653935185</v>
      </c>
      <c r="E13060">
        <v>48</v>
      </c>
      <c r="F13060">
        <v>95</v>
      </c>
    </row>
    <row r="13061" spans="1:8" x14ac:dyDescent="0.2">
      <c r="A13061">
        <v>4.064027179604E+17</v>
      </c>
      <c r="B13061" t="s">
        <v>25365</v>
      </c>
      <c r="C13061" t="s">
        <v>25366</v>
      </c>
      <c r="D13061" s="1">
        <v>41607.570983796293</v>
      </c>
      <c r="E13061">
        <v>37</v>
      </c>
      <c r="F13061">
        <v>86</v>
      </c>
    </row>
    <row r="13062" spans="1:8" x14ac:dyDescent="0.2">
      <c r="A13062">
        <v>4.0652394977508499E+17</v>
      </c>
      <c r="B13062" t="s">
        <v>25367</v>
      </c>
      <c r="C13062" t="s">
        <v>25368</v>
      </c>
      <c r="D13062" s="1">
        <v>41607.90552083333</v>
      </c>
      <c r="E13062">
        <v>77</v>
      </c>
      <c r="F13062">
        <v>50</v>
      </c>
      <c r="G13062" t="s">
        <v>215</v>
      </c>
    </row>
    <row r="13063" spans="1:8" x14ac:dyDescent="0.2">
      <c r="A13063">
        <v>4.0652681633440902E+17</v>
      </c>
      <c r="B13063" t="s">
        <v>25369</v>
      </c>
      <c r="C13063" t="s">
        <v>25370</v>
      </c>
      <c r="D13063" s="1">
        <v>41607.913425925923</v>
      </c>
      <c r="E13063">
        <v>38</v>
      </c>
      <c r="F13063">
        <v>49</v>
      </c>
      <c r="G13063" t="s">
        <v>89</v>
      </c>
    </row>
    <row r="13064" spans="1:8" x14ac:dyDescent="0.2">
      <c r="A13064">
        <v>4.0652738756924602E+17</v>
      </c>
      <c r="B13064" t="s">
        <v>25371</v>
      </c>
      <c r="C13064" t="s">
        <v>25372</v>
      </c>
      <c r="D13064" s="1">
        <v>41607.915000000001</v>
      </c>
      <c r="E13064">
        <v>32</v>
      </c>
      <c r="F13064">
        <v>56</v>
      </c>
      <c r="G13064" t="s">
        <v>25373</v>
      </c>
    </row>
    <row r="13065" spans="1:8" x14ac:dyDescent="0.2">
      <c r="A13065">
        <v>4.06550671174152E+17</v>
      </c>
      <c r="B13065" t="s">
        <v>25374</v>
      </c>
      <c r="C13065" t="s">
        <v>25375</v>
      </c>
      <c r="D13065" s="1">
        <v>41607.979259259257</v>
      </c>
      <c r="E13065">
        <v>12</v>
      </c>
      <c r="F13065">
        <v>17</v>
      </c>
      <c r="G13065" t="e">
        <f>_xlfn.SINGLE( _xlfn.SINGLE( _xlfn.SINGLE(graeme123s)))</f>
        <v>#NAME?</v>
      </c>
    </row>
    <row r="13066" spans="1:8" x14ac:dyDescent="0.2">
      <c r="A13066">
        <v>4.0655305225116403E+17</v>
      </c>
      <c r="B13066" t="s">
        <v>25376</v>
      </c>
      <c r="C13066" t="s">
        <v>25377</v>
      </c>
      <c r="D13066" s="1">
        <v>41607.985821759263</v>
      </c>
      <c r="E13066">
        <v>33</v>
      </c>
      <c r="F13066">
        <v>29</v>
      </c>
      <c r="G13066" t="s">
        <v>89</v>
      </c>
    </row>
    <row r="13067" spans="1:8" x14ac:dyDescent="0.2">
      <c r="A13067">
        <v>4.0672872257081299E+17</v>
      </c>
      <c r="B13067" t="s">
        <v>25378</v>
      </c>
      <c r="C13067" t="s">
        <v>25379</v>
      </c>
      <c r="D13067" s="1">
        <v>41608.470578703702</v>
      </c>
      <c r="E13067">
        <v>18</v>
      </c>
      <c r="F13067">
        <v>23</v>
      </c>
      <c r="G13067" t="s">
        <v>576</v>
      </c>
    </row>
    <row r="13068" spans="1:8" x14ac:dyDescent="0.2">
      <c r="A13068">
        <v>4.0672945232937299E+17</v>
      </c>
      <c r="B13068" t="s">
        <v>25380</v>
      </c>
      <c r="C13068" t="s">
        <v>25381</v>
      </c>
      <c r="D13068" s="1">
        <v>41608.472592592596</v>
      </c>
      <c r="E13068">
        <v>16</v>
      </c>
      <c r="F13068">
        <v>14</v>
      </c>
      <c r="G13068" t="s">
        <v>576</v>
      </c>
      <c r="H13068" t="s">
        <v>390</v>
      </c>
    </row>
    <row r="13069" spans="1:8" x14ac:dyDescent="0.2">
      <c r="A13069">
        <v>4.0673030245190797E+17</v>
      </c>
      <c r="B13069" t="s">
        <v>25382</v>
      </c>
      <c r="C13069" t="s">
        <v>25383</v>
      </c>
      <c r="D13069" s="1">
        <v>41608.474942129629</v>
      </c>
      <c r="E13069">
        <v>18</v>
      </c>
      <c r="F13069">
        <v>17</v>
      </c>
      <c r="G13069" t="s">
        <v>487</v>
      </c>
      <c r="H13069" t="s">
        <v>390</v>
      </c>
    </row>
    <row r="13070" spans="1:8" x14ac:dyDescent="0.2">
      <c r="A13070">
        <v>4.0673152489017299E+17</v>
      </c>
      <c r="B13070" t="s">
        <v>25384</v>
      </c>
      <c r="C13070" t="s">
        <v>25385</v>
      </c>
      <c r="D13070" s="1">
        <v>41608.478310185186</v>
      </c>
      <c r="E13070">
        <v>25</v>
      </c>
      <c r="F13070">
        <v>16</v>
      </c>
      <c r="G13070" t="s">
        <v>89</v>
      </c>
    </row>
    <row r="13071" spans="1:8" x14ac:dyDescent="0.2">
      <c r="A13071">
        <v>4.0673220737473299E+17</v>
      </c>
      <c r="B13071" t="s">
        <v>25386</v>
      </c>
      <c r="C13071" t="s">
        <v>25387</v>
      </c>
      <c r="D13071" s="1">
        <v>41608.480196759258</v>
      </c>
      <c r="E13071">
        <v>45</v>
      </c>
      <c r="F13071">
        <v>45</v>
      </c>
      <c r="G13071" t="s">
        <v>89</v>
      </c>
    </row>
    <row r="13072" spans="1:8" x14ac:dyDescent="0.2">
      <c r="A13072">
        <v>4.0673299584935898E+17</v>
      </c>
      <c r="B13072" t="s">
        <v>25388</v>
      </c>
      <c r="C13072" t="s">
        <v>25389</v>
      </c>
      <c r="D13072" s="1">
        <v>41608.482372685183</v>
      </c>
      <c r="E13072">
        <v>11</v>
      </c>
      <c r="F13072">
        <v>9</v>
      </c>
      <c r="G13072" t="s">
        <v>89</v>
      </c>
    </row>
    <row r="13073" spans="1:7" x14ac:dyDescent="0.2">
      <c r="A13073">
        <v>4.0673336272094003E+17</v>
      </c>
      <c r="B13073" t="s">
        <v>25390</v>
      </c>
      <c r="C13073" t="s">
        <v>25391</v>
      </c>
      <c r="D13073" s="1">
        <v>41608.483391203707</v>
      </c>
      <c r="E13073">
        <v>26</v>
      </c>
      <c r="F13073">
        <v>19</v>
      </c>
      <c r="G13073" t="s">
        <v>89</v>
      </c>
    </row>
    <row r="13074" spans="1:7" x14ac:dyDescent="0.2">
      <c r="A13074">
        <v>4.0673383237396E+17</v>
      </c>
      <c r="B13074" t="s">
        <v>25392</v>
      </c>
      <c r="C13074" t="s">
        <v>25393</v>
      </c>
      <c r="D13074" s="1">
        <v>41608.4846875</v>
      </c>
      <c r="E13074">
        <v>50</v>
      </c>
      <c r="F13074">
        <v>27</v>
      </c>
      <c r="G13074" t="s">
        <v>89</v>
      </c>
    </row>
    <row r="13075" spans="1:7" x14ac:dyDescent="0.2">
      <c r="A13075">
        <v>4.0673430695942502E+17</v>
      </c>
      <c r="B13075" t="s">
        <v>25394</v>
      </c>
      <c r="C13075" t="s">
        <v>25395</v>
      </c>
      <c r="D13075" s="1">
        <v>41608.485995370371</v>
      </c>
      <c r="E13075">
        <v>18</v>
      </c>
      <c r="F13075">
        <v>15</v>
      </c>
      <c r="G13075" t="s">
        <v>215</v>
      </c>
    </row>
    <row r="13076" spans="1:7" x14ac:dyDescent="0.2">
      <c r="A13076">
        <v>4.0673463758384698E+17</v>
      </c>
      <c r="B13076" t="s">
        <v>25396</v>
      </c>
      <c r="C13076" t="s">
        <v>25397</v>
      </c>
      <c r="D13076" s="1">
        <v>41608.486909722225</v>
      </c>
      <c r="E13076">
        <v>62</v>
      </c>
      <c r="F13076">
        <v>25</v>
      </c>
      <c r="G13076" t="s">
        <v>215</v>
      </c>
    </row>
    <row r="13077" spans="1:7" x14ac:dyDescent="0.2">
      <c r="A13077">
        <v>4.0673740475073299E+17</v>
      </c>
      <c r="B13077" t="s">
        <v>25398</v>
      </c>
      <c r="C13077" t="s">
        <v>25399</v>
      </c>
      <c r="D13077" s="1">
        <v>41608.494537037041</v>
      </c>
      <c r="E13077">
        <v>27</v>
      </c>
      <c r="F13077">
        <v>16</v>
      </c>
      <c r="G13077" t="s">
        <v>487</v>
      </c>
    </row>
    <row r="13078" spans="1:7" x14ac:dyDescent="0.2">
      <c r="A13078">
        <v>4.0674184644736198E+17</v>
      </c>
      <c r="B13078" t="s">
        <v>25400</v>
      </c>
      <c r="C13078" t="s">
        <v>25401</v>
      </c>
      <c r="D13078" s="1">
        <v>41608.506793981483</v>
      </c>
      <c r="E13078">
        <v>463</v>
      </c>
      <c r="F13078">
        <v>271</v>
      </c>
    </row>
    <row r="13079" spans="1:7" x14ac:dyDescent="0.2">
      <c r="A13079">
        <v>4.0687195159318502E+17</v>
      </c>
      <c r="B13079" t="s">
        <v>25402</v>
      </c>
      <c r="C13079" t="s">
        <v>25403</v>
      </c>
      <c r="D13079" s="1">
        <v>41608.86582175926</v>
      </c>
      <c r="E13079">
        <v>25</v>
      </c>
      <c r="F13079">
        <v>23</v>
      </c>
      <c r="G13079" t="e">
        <f>_xlfn.SINGLE( _xlfn.SINGLE(aberdeedshire))</f>
        <v>#NAME?</v>
      </c>
    </row>
    <row r="13080" spans="1:7" x14ac:dyDescent="0.2">
      <c r="A13080">
        <v>4.0687239323661101E+17</v>
      </c>
      <c r="B13080" t="s">
        <v>25404</v>
      </c>
      <c r="C13080" t="s">
        <v>25405</v>
      </c>
      <c r="D13080" s="1">
        <v>41608.867037037038</v>
      </c>
      <c r="E13080">
        <v>178</v>
      </c>
      <c r="F13080">
        <v>166</v>
      </c>
      <c r="G13080" t="s">
        <v>89</v>
      </c>
    </row>
    <row r="13081" spans="1:7" x14ac:dyDescent="0.2">
      <c r="A13081">
        <v>4.0689415695161702E+17</v>
      </c>
      <c r="B13081" t="s">
        <v>25406</v>
      </c>
      <c r="C13081" t="s">
        <v>25407</v>
      </c>
      <c r="D13081" s="1">
        <v>41608.927094907405</v>
      </c>
      <c r="E13081">
        <v>13</v>
      </c>
      <c r="F13081">
        <v>14</v>
      </c>
      <c r="G13081" t="s">
        <v>576</v>
      </c>
    </row>
    <row r="13082" spans="1:7" x14ac:dyDescent="0.2">
      <c r="A13082">
        <v>4.0689453542882502E+17</v>
      </c>
      <c r="B13082" t="s">
        <v>25408</v>
      </c>
      <c r="C13082" t="s">
        <v>25409</v>
      </c>
      <c r="D13082" s="1">
        <v>41608.928136574075</v>
      </c>
      <c r="E13082">
        <v>11</v>
      </c>
      <c r="F13082">
        <v>17</v>
      </c>
      <c r="G13082" t="s">
        <v>576</v>
      </c>
    </row>
    <row r="13083" spans="1:7" x14ac:dyDescent="0.2">
      <c r="A13083">
        <v>4.06894903768416E+17</v>
      </c>
      <c r="B13083" t="s">
        <v>25410</v>
      </c>
      <c r="C13083" t="s">
        <v>25411</v>
      </c>
      <c r="D13083" s="1">
        <v>41608.929155092592</v>
      </c>
      <c r="E13083">
        <v>14</v>
      </c>
      <c r="F13083">
        <v>10</v>
      </c>
      <c r="G13083" t="s">
        <v>576</v>
      </c>
    </row>
    <row r="13084" spans="1:7" x14ac:dyDescent="0.2">
      <c r="A13084">
        <v>4.0689531042293299E+17</v>
      </c>
      <c r="B13084" t="s">
        <v>25412</v>
      </c>
      <c r="C13084" t="s">
        <v>25413</v>
      </c>
      <c r="D13084" s="1">
        <v>41608.930277777778</v>
      </c>
      <c r="E13084">
        <v>13</v>
      </c>
      <c r="F13084">
        <v>11</v>
      </c>
      <c r="G13084" t="s">
        <v>576</v>
      </c>
    </row>
    <row r="13085" spans="1:7" x14ac:dyDescent="0.2">
      <c r="A13085">
        <v>4.0689577586066598E+17</v>
      </c>
      <c r="B13085" t="s">
        <v>25414</v>
      </c>
      <c r="C13085" t="s">
        <v>25415</v>
      </c>
      <c r="D13085" s="1">
        <v>41608.931562500002</v>
      </c>
      <c r="E13085">
        <v>8</v>
      </c>
      <c r="F13085">
        <v>17</v>
      </c>
      <c r="G13085" t="s">
        <v>576</v>
      </c>
    </row>
    <row r="13086" spans="1:7" x14ac:dyDescent="0.2">
      <c r="A13086">
        <v>4.06898876701224E+17</v>
      </c>
      <c r="B13086" t="s">
        <v>25416</v>
      </c>
      <c r="C13086" t="s">
        <v>25417</v>
      </c>
      <c r="D13086" s="1">
        <v>41608.940115740741</v>
      </c>
      <c r="E13086">
        <v>70</v>
      </c>
      <c r="F13086">
        <v>121</v>
      </c>
    </row>
    <row r="13087" spans="1:7" x14ac:dyDescent="0.2">
      <c r="A13087">
        <v>4.0690807908389197E+17</v>
      </c>
      <c r="B13087" t="s">
        <v>25418</v>
      </c>
      <c r="C13087" t="s">
        <v>25419</v>
      </c>
      <c r="D13087" s="1">
        <v>41608.965509259258</v>
      </c>
      <c r="E13087">
        <v>11</v>
      </c>
      <c r="F13087">
        <v>21</v>
      </c>
      <c r="G13087" t="s">
        <v>215</v>
      </c>
    </row>
    <row r="13088" spans="1:7" x14ac:dyDescent="0.2">
      <c r="A13088">
        <v>4.0690901510994701E+17</v>
      </c>
      <c r="B13088" t="s">
        <v>25420</v>
      </c>
      <c r="C13088" t="s">
        <v>25421</v>
      </c>
      <c r="D13088" s="1">
        <v>41608.968090277776</v>
      </c>
      <c r="E13088">
        <v>10</v>
      </c>
      <c r="F13088">
        <v>19</v>
      </c>
      <c r="G13088" t="s">
        <v>215</v>
      </c>
    </row>
    <row r="13089" spans="1:7" x14ac:dyDescent="0.2">
      <c r="A13089">
        <v>4.0691085942512E+17</v>
      </c>
      <c r="B13089" t="s">
        <v>25422</v>
      </c>
      <c r="C13089" t="s">
        <v>25423</v>
      </c>
      <c r="D13089" s="1">
        <v>41608.973182870373</v>
      </c>
      <c r="E13089">
        <v>10</v>
      </c>
      <c r="F13089">
        <v>14</v>
      </c>
      <c r="G13089" t="s">
        <v>215</v>
      </c>
    </row>
    <row r="13090" spans="1:7" x14ac:dyDescent="0.2">
      <c r="A13090">
        <v>4.0691611157450298E+17</v>
      </c>
      <c r="B13090" t="s">
        <v>25424</v>
      </c>
      <c r="C13090" t="s">
        <v>25425</v>
      </c>
      <c r="D13090" s="1">
        <v>41608.987673611111</v>
      </c>
      <c r="E13090">
        <v>272</v>
      </c>
      <c r="F13090">
        <v>197</v>
      </c>
    </row>
    <row r="13091" spans="1:7" x14ac:dyDescent="0.2">
      <c r="A13091">
        <v>4.0693507062552102E+17</v>
      </c>
      <c r="B13091" t="s">
        <v>25426</v>
      </c>
      <c r="C13091" t="s">
        <v>25427</v>
      </c>
      <c r="D13091" s="1">
        <v>41609.039988425924</v>
      </c>
      <c r="E13091">
        <v>87</v>
      </c>
      <c r="F13091">
        <v>125</v>
      </c>
      <c r="G13091" t="s">
        <v>89</v>
      </c>
    </row>
    <row r="13092" spans="1:7" x14ac:dyDescent="0.2">
      <c r="A13092">
        <v>4.0694374051193997E+17</v>
      </c>
      <c r="B13092" t="s">
        <v>25428</v>
      </c>
      <c r="C13092" t="s">
        <v>25429</v>
      </c>
      <c r="D13092" s="1">
        <v>41609.063923611109</v>
      </c>
      <c r="E13092">
        <v>611</v>
      </c>
      <c r="F13092">
        <v>619</v>
      </c>
    </row>
    <row r="13093" spans="1:7" x14ac:dyDescent="0.2">
      <c r="A13093">
        <v>4.0749508285484602E+17</v>
      </c>
      <c r="B13093" t="s">
        <v>25430</v>
      </c>
      <c r="C13093" t="s">
        <v>25431</v>
      </c>
      <c r="D13093" s="1">
        <v>41610.585335648146</v>
      </c>
      <c r="E13093">
        <v>23</v>
      </c>
      <c r="F13093">
        <v>35</v>
      </c>
      <c r="G13093" t="s">
        <v>215</v>
      </c>
    </row>
    <row r="13094" spans="1:7" x14ac:dyDescent="0.2">
      <c r="A13094">
        <v>4.0749652413094701E+17</v>
      </c>
      <c r="B13094" t="s">
        <v>25432</v>
      </c>
      <c r="C13094" t="s">
        <v>25433</v>
      </c>
      <c r="D13094" s="1">
        <v>41610.589305555557</v>
      </c>
      <c r="E13094">
        <v>27</v>
      </c>
      <c r="F13094">
        <v>41</v>
      </c>
      <c r="G13094" t="s">
        <v>89</v>
      </c>
    </row>
    <row r="13095" spans="1:7" x14ac:dyDescent="0.2">
      <c r="A13095">
        <v>4.0750593877475699E+17</v>
      </c>
      <c r="B13095" t="s">
        <v>25434</v>
      </c>
      <c r="C13095" t="s">
        <v>25435</v>
      </c>
      <c r="D13095" s="1">
        <v>41610.615289351852</v>
      </c>
      <c r="E13095">
        <v>233</v>
      </c>
      <c r="F13095">
        <v>117</v>
      </c>
    </row>
    <row r="13096" spans="1:7" x14ac:dyDescent="0.2">
      <c r="A13096">
        <v>4.0750656070617901E+17</v>
      </c>
      <c r="B13096" t="s">
        <v>25436</v>
      </c>
      <c r="C13096" t="s">
        <v>25437</v>
      </c>
      <c r="D13096" s="1">
        <v>41610.617002314815</v>
      </c>
      <c r="E13096">
        <v>17</v>
      </c>
      <c r="F13096">
        <v>24</v>
      </c>
      <c r="G13096" t="s">
        <v>215</v>
      </c>
    </row>
    <row r="13097" spans="1:7" x14ac:dyDescent="0.2">
      <c r="A13097">
        <v>4.0755778979641299E+17</v>
      </c>
      <c r="B13097" t="s">
        <v>25438</v>
      </c>
      <c r="C13097" t="e">
        <f xml:space="preserve"> pinguspusher Thank you.</f>
        <v>#NAME?</v>
      </c>
      <c r="D13097" s="1">
        <v>41610.758368055554</v>
      </c>
      <c r="E13097">
        <v>2</v>
      </c>
      <c r="F13097">
        <v>0</v>
      </c>
      <c r="G13097" t="s">
        <v>89</v>
      </c>
    </row>
    <row r="13098" spans="1:7" x14ac:dyDescent="0.2">
      <c r="A13098">
        <v>4.0757123165154502E+17</v>
      </c>
      <c r="B13098" t="s">
        <v>25439</v>
      </c>
      <c r="C13098" t="s">
        <v>25440</v>
      </c>
      <c r="D13098" s="1">
        <v>41610.79546296296</v>
      </c>
      <c r="E13098">
        <v>116</v>
      </c>
      <c r="F13098">
        <v>109</v>
      </c>
      <c r="G13098" t="s">
        <v>89</v>
      </c>
    </row>
    <row r="13099" spans="1:7" x14ac:dyDescent="0.2">
      <c r="A13099">
        <v>4.0757510607276403E+17</v>
      </c>
      <c r="B13099" t="s">
        <v>25441</v>
      </c>
      <c r="C13099" t="s">
        <v>25442</v>
      </c>
      <c r="D13099" s="1">
        <v>41610.806157407409</v>
      </c>
      <c r="E13099">
        <v>28</v>
      </c>
      <c r="F13099">
        <v>11</v>
      </c>
    </row>
    <row r="13100" spans="1:7" x14ac:dyDescent="0.2">
      <c r="A13100">
        <v>4.0758912148638502E+17</v>
      </c>
      <c r="B13100" t="s">
        <v>25443</v>
      </c>
      <c r="C13100" t="s">
        <v>25444</v>
      </c>
      <c r="D13100" s="1">
        <v>41610.844826388886</v>
      </c>
      <c r="E13100">
        <v>31</v>
      </c>
      <c r="F13100">
        <v>23</v>
      </c>
      <c r="G13100" t="s">
        <v>89</v>
      </c>
    </row>
    <row r="13101" spans="1:7" x14ac:dyDescent="0.2">
      <c r="A13101">
        <v>4.0759837425519802E+17</v>
      </c>
      <c r="B13101" t="s">
        <v>25445</v>
      </c>
      <c r="C13101" t="s">
        <v>25446</v>
      </c>
      <c r="D13101" s="1">
        <v>41610.870358796295</v>
      </c>
      <c r="E13101">
        <v>78</v>
      </c>
      <c r="F13101">
        <v>79</v>
      </c>
      <c r="G13101" t="s">
        <v>89</v>
      </c>
    </row>
    <row r="13102" spans="1:7" x14ac:dyDescent="0.2">
      <c r="A13102">
        <v>4.0761011372623398E+17</v>
      </c>
      <c r="B13102" t="s">
        <v>25447</v>
      </c>
      <c r="C13102" t="s">
        <v>25448</v>
      </c>
      <c r="D13102" s="1">
        <v>41610.902754629627</v>
      </c>
      <c r="E13102">
        <v>384</v>
      </c>
      <c r="F13102">
        <v>256</v>
      </c>
    </row>
    <row r="13103" spans="1:7" x14ac:dyDescent="0.2">
      <c r="A13103">
        <v>4.0761596589600301E+17</v>
      </c>
      <c r="B13103" t="s">
        <v>25449</v>
      </c>
      <c r="C13103" t="s">
        <v>25450</v>
      </c>
      <c r="D13103" s="1">
        <v>41610.918912037036</v>
      </c>
      <c r="E13103">
        <v>434</v>
      </c>
      <c r="F13103">
        <v>296</v>
      </c>
    </row>
    <row r="13104" spans="1:7" x14ac:dyDescent="0.2">
      <c r="A13104">
        <v>4.0761749431716198E+17</v>
      </c>
      <c r="B13104" t="s">
        <v>25451</v>
      </c>
      <c r="C13104" t="e">
        <f>_xlfn.SINGLE( KevRedford have fun), enjoy NYC.</f>
        <v>#NAME?</v>
      </c>
      <c r="D13104" s="1">
        <v>41610.923125000001</v>
      </c>
      <c r="E13104">
        <v>4</v>
      </c>
      <c r="F13104">
        <v>1</v>
      </c>
      <c r="G13104" t="s">
        <v>89</v>
      </c>
    </row>
    <row r="13105" spans="1:8" x14ac:dyDescent="0.2">
      <c r="A13105">
        <v>4.07617594737176E+17</v>
      </c>
      <c r="B13105" t="s">
        <v>25452</v>
      </c>
      <c r="C13105" t="e">
        <f xml:space="preserve"> clary77 Thank you.</f>
        <v>#NAME?</v>
      </c>
      <c r="D13105" s="1">
        <v>41610.923402777778</v>
      </c>
      <c r="E13105">
        <v>2</v>
      </c>
      <c r="F13105">
        <v>0</v>
      </c>
      <c r="G13105" t="s">
        <v>89</v>
      </c>
    </row>
    <row r="13106" spans="1:8" x14ac:dyDescent="0.2">
      <c r="A13106">
        <v>4.0761787702641798E+17</v>
      </c>
      <c r="B13106" t="s">
        <v>25453</v>
      </c>
      <c r="C13106" t="s">
        <v>25454</v>
      </c>
      <c r="D13106" s="1">
        <v>41610.924178240741</v>
      </c>
      <c r="E13106">
        <v>6</v>
      </c>
      <c r="F13106">
        <v>10</v>
      </c>
      <c r="G13106" t="s">
        <v>576</v>
      </c>
    </row>
    <row r="13107" spans="1:8" x14ac:dyDescent="0.2">
      <c r="A13107">
        <v>4.0761810222280698E+17</v>
      </c>
      <c r="B13107" t="s">
        <v>25455</v>
      </c>
      <c r="C13107" t="e">
        <f xml:space="preserve"> griffithspb Thanks.</f>
        <v>#NAME?</v>
      </c>
      <c r="D13107" s="1">
        <v>41610.924803240741</v>
      </c>
      <c r="E13107">
        <v>4</v>
      </c>
      <c r="F13107">
        <v>0</v>
      </c>
      <c r="G13107" t="s">
        <v>89</v>
      </c>
    </row>
    <row r="13108" spans="1:8" x14ac:dyDescent="0.2">
      <c r="A13108">
        <v>4.0761967272959501E+17</v>
      </c>
      <c r="B13108" t="s">
        <v>25456</v>
      </c>
      <c r="C13108" t="s">
        <v>25457</v>
      </c>
      <c r="D13108" s="1">
        <v>41610.929131944446</v>
      </c>
      <c r="E13108">
        <v>21</v>
      </c>
      <c r="F13108">
        <v>13</v>
      </c>
      <c r="G13108" t="s">
        <v>89</v>
      </c>
    </row>
    <row r="13109" spans="1:8" x14ac:dyDescent="0.2">
      <c r="A13109">
        <v>4.0762347325976499E+17</v>
      </c>
      <c r="B13109" t="s">
        <v>25458</v>
      </c>
      <c r="C13109" t="s">
        <v>25459</v>
      </c>
      <c r="D13109" s="1">
        <v>41610.939618055556</v>
      </c>
      <c r="E13109">
        <v>570</v>
      </c>
      <c r="F13109">
        <v>339</v>
      </c>
    </row>
    <row r="13110" spans="1:8" x14ac:dyDescent="0.2">
      <c r="A13110">
        <v>4.0767610889384698E+17</v>
      </c>
      <c r="B13110" t="s">
        <v>25460</v>
      </c>
      <c r="C13110" t="s">
        <v>25461</v>
      </c>
      <c r="D13110" s="1">
        <v>41611.084872685184</v>
      </c>
      <c r="E13110">
        <v>49</v>
      </c>
      <c r="F13110">
        <v>55</v>
      </c>
      <c r="G13110" t="e">
        <f>Slucas8Lucas</f>
        <v>#NAME?</v>
      </c>
    </row>
    <row r="13111" spans="1:8" x14ac:dyDescent="0.2">
      <c r="A13111">
        <v>4.0767635944060499E+17</v>
      </c>
      <c r="B13111" t="s">
        <v>25462</v>
      </c>
      <c r="C13111" t="s">
        <v>25463</v>
      </c>
      <c r="D13111" s="1">
        <v>41611.08556712963</v>
      </c>
      <c r="E13111">
        <v>4</v>
      </c>
      <c r="F13111">
        <v>1</v>
      </c>
      <c r="G13111" t="s">
        <v>89</v>
      </c>
    </row>
    <row r="13112" spans="1:8" x14ac:dyDescent="0.2">
      <c r="A13112">
        <v>4.0767829111053901E+17</v>
      </c>
      <c r="B13112" t="s">
        <v>25464</v>
      </c>
      <c r="C13112" t="s">
        <v>25465</v>
      </c>
      <c r="D13112" s="1">
        <v>41611.090891203705</v>
      </c>
      <c r="E13112">
        <v>75</v>
      </c>
      <c r="F13112">
        <v>86</v>
      </c>
      <c r="G13112" t="s">
        <v>576</v>
      </c>
    </row>
    <row r="13113" spans="1:8" x14ac:dyDescent="0.2">
      <c r="A13113">
        <v>4.0768229695187699E+17</v>
      </c>
      <c r="B13113" t="s">
        <v>25466</v>
      </c>
      <c r="C13113" t="s">
        <v>25467</v>
      </c>
      <c r="D13113" s="1">
        <v>41611.101944444446</v>
      </c>
      <c r="E13113">
        <v>9</v>
      </c>
      <c r="F13113">
        <v>14</v>
      </c>
      <c r="G13113" t="s">
        <v>576</v>
      </c>
      <c r="H13113" t="s">
        <v>390</v>
      </c>
    </row>
    <row r="13114" spans="1:8" x14ac:dyDescent="0.2">
      <c r="A13114">
        <v>4.0769409349897402E+17</v>
      </c>
      <c r="B13114" t="s">
        <v>25468</v>
      </c>
      <c r="C13114" t="s">
        <v>25469</v>
      </c>
      <c r="D13114" s="1">
        <v>41611.134502314817</v>
      </c>
      <c r="E13114">
        <v>60</v>
      </c>
      <c r="F13114">
        <v>81</v>
      </c>
      <c r="G13114" t="s">
        <v>89</v>
      </c>
    </row>
    <row r="13115" spans="1:8" x14ac:dyDescent="0.2">
      <c r="A13115">
        <v>4.0783710987015699E+17</v>
      </c>
      <c r="B13115" t="s">
        <v>25470</v>
      </c>
      <c r="C13115" t="s">
        <v>25471</v>
      </c>
      <c r="D13115" s="1">
        <v>41611.529143518521</v>
      </c>
      <c r="E13115">
        <v>41</v>
      </c>
      <c r="F13115">
        <v>58</v>
      </c>
    </row>
    <row r="13116" spans="1:8" x14ac:dyDescent="0.2">
      <c r="A13116">
        <v>4.0783849005619597E+17</v>
      </c>
      <c r="B13116" t="s">
        <v>25472</v>
      </c>
      <c r="C13116" t="s">
        <v>25473</v>
      </c>
      <c r="D13116" s="1">
        <v>41611.532951388886</v>
      </c>
      <c r="E13116">
        <v>39</v>
      </c>
      <c r="F13116">
        <v>46</v>
      </c>
    </row>
    <row r="13117" spans="1:8" x14ac:dyDescent="0.2">
      <c r="A13117">
        <v>4.0784100708741901E+17</v>
      </c>
      <c r="B13117" t="s">
        <v>25474</v>
      </c>
      <c r="C13117" t="s">
        <v>25475</v>
      </c>
      <c r="D13117" s="1">
        <v>41611.539907407408</v>
      </c>
      <c r="E13117">
        <v>174</v>
      </c>
      <c r="F13117">
        <v>254</v>
      </c>
    </row>
    <row r="13118" spans="1:8" x14ac:dyDescent="0.2">
      <c r="A13118">
        <v>4.0786416333647398E+17</v>
      </c>
      <c r="B13118" t="s">
        <v>25476</v>
      </c>
      <c r="C13118" t="s">
        <v>25477</v>
      </c>
      <c r="D13118" s="1">
        <v>41611.603796296295</v>
      </c>
      <c r="E13118">
        <v>299</v>
      </c>
      <c r="F13118">
        <v>495</v>
      </c>
      <c r="G13118" t="s">
        <v>215</v>
      </c>
    </row>
    <row r="13119" spans="1:8" x14ac:dyDescent="0.2">
      <c r="A13119">
        <v>4.0786612892155898E+17</v>
      </c>
      <c r="B13119" t="s">
        <v>25478</v>
      </c>
      <c r="C13119" t="s">
        <v>25479</v>
      </c>
      <c r="D13119" s="1">
        <v>41611.609224537038</v>
      </c>
      <c r="E13119">
        <v>347</v>
      </c>
      <c r="F13119">
        <v>276</v>
      </c>
    </row>
    <row r="13120" spans="1:8" x14ac:dyDescent="0.2">
      <c r="A13120">
        <v>4.0786700202462797E+17</v>
      </c>
      <c r="B13120" t="s">
        <v>25480</v>
      </c>
      <c r="C13120" t="s">
        <v>25481</v>
      </c>
      <c r="D13120" s="1">
        <v>41611.611631944441</v>
      </c>
      <c r="E13120">
        <v>765</v>
      </c>
      <c r="F13120">
        <v>768</v>
      </c>
    </row>
    <row r="13121" spans="1:7" x14ac:dyDescent="0.2">
      <c r="A13121">
        <v>4.0791439267242803E+17</v>
      </c>
      <c r="B13121" t="s">
        <v>25482</v>
      </c>
      <c r="C13121" t="s">
        <v>25483</v>
      </c>
      <c r="D13121" s="1">
        <v>41611.742407407408</v>
      </c>
      <c r="E13121">
        <v>5</v>
      </c>
      <c r="F13121">
        <v>3</v>
      </c>
      <c r="G13121" t="s">
        <v>89</v>
      </c>
    </row>
    <row r="13122" spans="1:7" x14ac:dyDescent="0.2">
      <c r="A13122">
        <v>4.0792418077285498E+17</v>
      </c>
      <c r="B13122" t="s">
        <v>25484</v>
      </c>
      <c r="C13122" t="s">
        <v>25485</v>
      </c>
      <c r="D13122" s="1">
        <v>41611.769421296296</v>
      </c>
      <c r="E13122">
        <v>3</v>
      </c>
      <c r="F13122">
        <v>2</v>
      </c>
      <c r="G13122" t="s">
        <v>89</v>
      </c>
    </row>
    <row r="13123" spans="1:7" x14ac:dyDescent="0.2">
      <c r="A13123">
        <v>4.0792436491119802E+17</v>
      </c>
      <c r="B13123" t="s">
        <v>25486</v>
      </c>
      <c r="C13123" t="e">
        <f xml:space="preserve"> Brown97M Thank you.</f>
        <v>#NAME?</v>
      </c>
      <c r="D13123" s="1">
        <v>41611.769930555558</v>
      </c>
      <c r="E13123">
        <v>4</v>
      </c>
      <c r="F13123">
        <v>10</v>
      </c>
      <c r="G13123" t="s">
        <v>89</v>
      </c>
    </row>
    <row r="13124" spans="1:7" x14ac:dyDescent="0.2">
      <c r="A13124">
        <v>4.0792472484539098E+17</v>
      </c>
      <c r="B13124" t="s">
        <v>25487</v>
      </c>
      <c r="C13124" t="e">
        <f xml:space="preserve"> wakimotho Thanks.</f>
        <v>#NAME?</v>
      </c>
      <c r="D13124" s="1">
        <v>41611.770914351851</v>
      </c>
      <c r="E13124">
        <v>0</v>
      </c>
      <c r="F13124">
        <v>2</v>
      </c>
      <c r="G13124" t="s">
        <v>89</v>
      </c>
    </row>
    <row r="13125" spans="1:7" x14ac:dyDescent="0.2">
      <c r="A13125">
        <v>4.0792606831872397E+17</v>
      </c>
      <c r="B13125" t="s">
        <v>25488</v>
      </c>
      <c r="C13125" t="e">
        <f xml:space="preserve"> PaulSRiddell Thank you.</f>
        <v>#NAME?</v>
      </c>
      <c r="D13125" s="1">
        <v>41611.774629629632</v>
      </c>
      <c r="E13125">
        <v>3</v>
      </c>
      <c r="F13125">
        <v>0</v>
      </c>
      <c r="G13125" t="s">
        <v>89</v>
      </c>
    </row>
    <row r="13126" spans="1:7" x14ac:dyDescent="0.2">
      <c r="A13126">
        <v>4.0793520926323002E+17</v>
      </c>
      <c r="B13126" t="s">
        <v>25489</v>
      </c>
      <c r="C13126" t="s">
        <v>25490</v>
      </c>
      <c r="D13126" s="1">
        <v>41611.799849537034</v>
      </c>
      <c r="E13126">
        <v>7</v>
      </c>
      <c r="F13126">
        <v>5</v>
      </c>
      <c r="G13126" t="s">
        <v>89</v>
      </c>
    </row>
    <row r="13127" spans="1:7" x14ac:dyDescent="0.2">
      <c r="A13127">
        <v>4.0794092169972902E+17</v>
      </c>
      <c r="B13127" t="s">
        <v>25491</v>
      </c>
      <c r="C13127" t="s">
        <v>25492</v>
      </c>
      <c r="D13127" s="1">
        <v>41611.815613425926</v>
      </c>
      <c r="E13127">
        <v>3</v>
      </c>
      <c r="F13127">
        <v>2</v>
      </c>
      <c r="G13127" t="e">
        <f>TrumpSoHo</f>
        <v>#NAME?</v>
      </c>
    </row>
    <row r="13128" spans="1:7" x14ac:dyDescent="0.2">
      <c r="A13128">
        <v>4.0794912597645702E+17</v>
      </c>
      <c r="B13128" t="s">
        <v>25493</v>
      </c>
      <c r="C13128" t="e">
        <f xml:space="preserve"> MichaelArrante Happy Birthday</f>
        <v>#NAME?</v>
      </c>
      <c r="D13128" s="1">
        <v>41611.838252314818</v>
      </c>
      <c r="E13128">
        <v>3</v>
      </c>
      <c r="F13128">
        <v>2</v>
      </c>
      <c r="G13128" t="s">
        <v>89</v>
      </c>
    </row>
    <row r="13129" spans="1:7" x14ac:dyDescent="0.2">
      <c r="A13129">
        <v>4.0795793515573197E+17</v>
      </c>
      <c r="B13129" t="s">
        <v>25494</v>
      </c>
      <c r="C13129" t="s">
        <v>25495</v>
      </c>
      <c r="D13129" s="1">
        <v>41611.862557870372</v>
      </c>
      <c r="E13129">
        <v>1</v>
      </c>
      <c r="F13129">
        <v>4</v>
      </c>
      <c r="G13129" t="s">
        <v>89</v>
      </c>
    </row>
    <row r="13130" spans="1:7" x14ac:dyDescent="0.2">
      <c r="A13130">
        <v>4.0795847249221197E+17</v>
      </c>
      <c r="B13130" t="s">
        <v>25496</v>
      </c>
      <c r="C13130" t="e">
        <f>_xlfn.SINGLE( codyaa722 Yes), it will happen.</f>
        <v>#NAME?</v>
      </c>
      <c r="D13130" s="1">
        <v>41611.864050925928</v>
      </c>
      <c r="E13130">
        <v>2</v>
      </c>
      <c r="F13130">
        <v>7</v>
      </c>
      <c r="G13130" t="s">
        <v>89</v>
      </c>
    </row>
    <row r="13131" spans="1:7" x14ac:dyDescent="0.2">
      <c r="A13131">
        <v>4.07958850474504E+17</v>
      </c>
      <c r="B13131" t="s">
        <v>25497</v>
      </c>
      <c r="C13131" t="e">
        <f>Candy_Uptigrove Thanks.</f>
        <v>#NAME?</v>
      </c>
      <c r="D13131" s="1">
        <v>41611.86509259259</v>
      </c>
      <c r="E13131">
        <v>3</v>
      </c>
      <c r="F13131">
        <v>3</v>
      </c>
      <c r="G13131" t="e">
        <f>Candy_Uptigrove</f>
        <v>#NAME?</v>
      </c>
    </row>
    <row r="13132" spans="1:7" x14ac:dyDescent="0.2">
      <c r="A13132">
        <v>4.0796001203244602E+17</v>
      </c>
      <c r="B13132" t="s">
        <v>25498</v>
      </c>
      <c r="C13132" t="s">
        <v>25499</v>
      </c>
      <c r="D13132" s="1">
        <v>41611.868298611109</v>
      </c>
      <c r="E13132">
        <v>112</v>
      </c>
      <c r="F13132">
        <v>50</v>
      </c>
    </row>
    <row r="13133" spans="1:7" x14ac:dyDescent="0.2">
      <c r="A13133">
        <v>4.0797277027896102E+17</v>
      </c>
      <c r="B13133" t="s">
        <v>25500</v>
      </c>
      <c r="C13133" t="s">
        <v>25501</v>
      </c>
      <c r="D13133" s="1">
        <v>41611.903495370374</v>
      </c>
      <c r="E13133">
        <v>135</v>
      </c>
      <c r="F13133">
        <v>57</v>
      </c>
    </row>
    <row r="13134" spans="1:7" x14ac:dyDescent="0.2">
      <c r="A13134">
        <v>4.0797808786369702E+17</v>
      </c>
      <c r="B13134" t="s">
        <v>25502</v>
      </c>
      <c r="C13134" t="s">
        <v>25503</v>
      </c>
      <c r="D13134" s="1">
        <v>41611.918171296296</v>
      </c>
      <c r="E13134">
        <v>363</v>
      </c>
      <c r="F13134">
        <v>224</v>
      </c>
    </row>
    <row r="13135" spans="1:7" x14ac:dyDescent="0.2">
      <c r="A13135">
        <v>4.0799552519183501E+17</v>
      </c>
      <c r="B13135" t="s">
        <v>25504</v>
      </c>
      <c r="C13135" t="s">
        <v>25505</v>
      </c>
      <c r="D13135" s="1">
        <v>41611.966296296298</v>
      </c>
      <c r="E13135">
        <v>340</v>
      </c>
      <c r="F13135">
        <v>251</v>
      </c>
    </row>
    <row r="13136" spans="1:7" x14ac:dyDescent="0.2">
      <c r="A13136">
        <v>4.0801845136276602E+17</v>
      </c>
      <c r="B13136" t="s">
        <v>25506</v>
      </c>
      <c r="C13136" t="s">
        <v>25507</v>
      </c>
      <c r="D13136" s="1">
        <v>41612.029560185183</v>
      </c>
      <c r="E13136">
        <v>427</v>
      </c>
      <c r="F13136">
        <v>350</v>
      </c>
    </row>
    <row r="13137" spans="1:7" x14ac:dyDescent="0.2">
      <c r="A13137">
        <v>4.0802887174612499E+17</v>
      </c>
      <c r="B13137" t="s">
        <v>25508</v>
      </c>
      <c r="C13137" t="s">
        <v>25509</v>
      </c>
      <c r="D13137" s="1">
        <v>41612.058310185188</v>
      </c>
      <c r="E13137">
        <v>27</v>
      </c>
      <c r="F13137">
        <v>35</v>
      </c>
      <c r="G13137" t="s">
        <v>576</v>
      </c>
    </row>
    <row r="13138" spans="1:7" x14ac:dyDescent="0.2">
      <c r="A13138">
        <v>4.0825697761820998E+17</v>
      </c>
      <c r="B13138" t="s">
        <v>25510</v>
      </c>
      <c r="C13138" t="s">
        <v>25511</v>
      </c>
      <c r="D13138" s="1">
        <v>41612.6877662037</v>
      </c>
      <c r="E13138">
        <v>420</v>
      </c>
      <c r="F13138">
        <v>298</v>
      </c>
    </row>
    <row r="13139" spans="1:7" x14ac:dyDescent="0.2">
      <c r="A13139">
        <v>4.0827558210793798E+17</v>
      </c>
      <c r="B13139" t="s">
        <v>25512</v>
      </c>
      <c r="C13139" t="s">
        <v>25513</v>
      </c>
      <c r="D13139" s="1">
        <v>41612.73909722222</v>
      </c>
      <c r="E13139">
        <v>208</v>
      </c>
      <c r="F13139">
        <v>142</v>
      </c>
    </row>
    <row r="13140" spans="1:7" x14ac:dyDescent="0.2">
      <c r="A13140">
        <v>4.0831005895545997E+17</v>
      </c>
      <c r="B13140" t="s">
        <v>25514</v>
      </c>
      <c r="C13140" t="s">
        <v>8991</v>
      </c>
      <c r="D13140" s="1">
        <v>41612.834236111114</v>
      </c>
      <c r="E13140">
        <v>843</v>
      </c>
      <c r="F13140">
        <v>1106</v>
      </c>
    </row>
    <row r="13141" spans="1:7" x14ac:dyDescent="0.2">
      <c r="A13141">
        <v>4.0832936641469197E+17</v>
      </c>
      <c r="B13141" t="s">
        <v>25515</v>
      </c>
      <c r="C13141" t="s">
        <v>25516</v>
      </c>
      <c r="D13141" s="1">
        <v>41612.887523148151</v>
      </c>
      <c r="E13141">
        <v>146</v>
      </c>
      <c r="F13141">
        <v>129</v>
      </c>
      <c r="G13141" t="s">
        <v>576</v>
      </c>
    </row>
    <row r="13142" spans="1:7" x14ac:dyDescent="0.2">
      <c r="A13142">
        <v>4.0832961484750797E+17</v>
      </c>
      <c r="B13142" t="s">
        <v>25517</v>
      </c>
      <c r="C13142" t="s">
        <v>25518</v>
      </c>
      <c r="D13142" s="1">
        <v>41612.888206018521</v>
      </c>
      <c r="E13142">
        <v>261</v>
      </c>
      <c r="F13142">
        <v>222</v>
      </c>
      <c r="G13142" t="s">
        <v>215</v>
      </c>
    </row>
    <row r="13143" spans="1:7" x14ac:dyDescent="0.2">
      <c r="A13143">
        <v>4.0834046219466298E+17</v>
      </c>
      <c r="B13143" t="s">
        <v>25519</v>
      </c>
      <c r="C13143" t="s">
        <v>25520</v>
      </c>
      <c r="D13143" s="1">
        <v>41612.918136574073</v>
      </c>
      <c r="E13143">
        <v>196</v>
      </c>
      <c r="F13143">
        <v>180</v>
      </c>
    </row>
    <row r="13144" spans="1:7" x14ac:dyDescent="0.2">
      <c r="A13144">
        <v>4.0834420498182899E+17</v>
      </c>
      <c r="B13144" t="s">
        <v>25521</v>
      </c>
      <c r="C13144" t="s">
        <v>25522</v>
      </c>
      <c r="D13144" s="1">
        <v>41612.928460648145</v>
      </c>
      <c r="E13144">
        <v>72</v>
      </c>
      <c r="F13144">
        <v>93</v>
      </c>
    </row>
    <row r="13145" spans="1:7" x14ac:dyDescent="0.2">
      <c r="A13145">
        <v>4.0838030220644301E+17</v>
      </c>
      <c r="B13145" t="s">
        <v>25523</v>
      </c>
      <c r="C13145" t="s">
        <v>25524</v>
      </c>
      <c r="D13145" s="1">
        <v>41613.028078703705</v>
      </c>
      <c r="E13145">
        <v>471</v>
      </c>
      <c r="F13145">
        <v>402</v>
      </c>
    </row>
    <row r="13146" spans="1:7" x14ac:dyDescent="0.2">
      <c r="A13146">
        <v>4.0859532138447603E+17</v>
      </c>
      <c r="B13146" t="s">
        <v>25525</v>
      </c>
      <c r="C13146" t="s">
        <v>25526</v>
      </c>
      <c r="D13146" s="1">
        <v>41613.621412037035</v>
      </c>
      <c r="E13146">
        <v>235</v>
      </c>
      <c r="F13146">
        <v>220</v>
      </c>
    </row>
    <row r="13147" spans="1:7" x14ac:dyDescent="0.2">
      <c r="A13147">
        <v>4.0861836969733299E+17</v>
      </c>
      <c r="B13147" t="s">
        <v>25527</v>
      </c>
      <c r="C13147" t="s">
        <v>25528</v>
      </c>
      <c r="D13147" s="1">
        <v>41613.685011574074</v>
      </c>
      <c r="E13147">
        <v>13</v>
      </c>
      <c r="F13147">
        <v>9</v>
      </c>
      <c r="G13147" t="s">
        <v>487</v>
      </c>
    </row>
    <row r="13148" spans="1:7" x14ac:dyDescent="0.2">
      <c r="A13148">
        <v>4.0861859290180403E+17</v>
      </c>
      <c r="B13148" t="s">
        <v>25529</v>
      </c>
      <c r="C13148" t="s">
        <v>25530</v>
      </c>
      <c r="D13148" s="1">
        <v>41613.685624999998</v>
      </c>
      <c r="E13148">
        <v>13</v>
      </c>
      <c r="F13148">
        <v>13</v>
      </c>
      <c r="G13148" t="s">
        <v>215</v>
      </c>
    </row>
    <row r="13149" spans="1:7" x14ac:dyDescent="0.2">
      <c r="A13149">
        <v>4.0861879994103302E+17</v>
      </c>
      <c r="B13149" t="s">
        <v>25531</v>
      </c>
      <c r="C13149" t="s">
        <v>25532</v>
      </c>
      <c r="D13149" s="1">
        <v>41613.686203703706</v>
      </c>
      <c r="E13149">
        <v>54</v>
      </c>
      <c r="F13149">
        <v>25</v>
      </c>
    </row>
    <row r="13150" spans="1:7" x14ac:dyDescent="0.2">
      <c r="A13150">
        <v>4.08629701058392E+17</v>
      </c>
      <c r="B13150" t="s">
        <v>25533</v>
      </c>
      <c r="C13150" t="s">
        <v>25534</v>
      </c>
      <c r="D13150" s="1">
        <v>41613.716284722221</v>
      </c>
      <c r="E13150">
        <v>153</v>
      </c>
      <c r="F13150">
        <v>199</v>
      </c>
    </row>
    <row r="13151" spans="1:7" x14ac:dyDescent="0.2">
      <c r="A13151">
        <v>4.0863865844336602E+17</v>
      </c>
      <c r="B13151" t="s">
        <v>25535</v>
      </c>
      <c r="C13151" t="s">
        <v>25536</v>
      </c>
      <c r="D13151" s="1">
        <v>41613.740995370368</v>
      </c>
      <c r="E13151">
        <v>119</v>
      </c>
      <c r="F13151">
        <v>91</v>
      </c>
    </row>
    <row r="13152" spans="1:7" x14ac:dyDescent="0.2">
      <c r="A13152">
        <v>4.0867713444649299E+17</v>
      </c>
      <c r="B13152" t="s">
        <v>25537</v>
      </c>
      <c r="C13152" t="s">
        <v>25538</v>
      </c>
      <c r="D13152" s="1">
        <v>41613.847175925926</v>
      </c>
      <c r="E13152">
        <v>31</v>
      </c>
      <c r="F13152">
        <v>49</v>
      </c>
    </row>
    <row r="13153" spans="1:8" x14ac:dyDescent="0.2">
      <c r="A13153">
        <v>4.0869469163107501E+17</v>
      </c>
      <c r="B13153" t="s">
        <v>25539</v>
      </c>
      <c r="C13153" t="s">
        <v>25540</v>
      </c>
      <c r="D13153" s="1">
        <v>41613.895624999997</v>
      </c>
      <c r="E13153">
        <v>579</v>
      </c>
      <c r="F13153">
        <v>403</v>
      </c>
    </row>
    <row r="13154" spans="1:8" x14ac:dyDescent="0.2">
      <c r="A13154">
        <v>4.0872170582653702E+17</v>
      </c>
      <c r="B13154" t="s">
        <v>25541</v>
      </c>
      <c r="C13154" t="s">
        <v>25542</v>
      </c>
      <c r="D13154" s="1">
        <v>41613.970173611109</v>
      </c>
      <c r="E13154">
        <v>465</v>
      </c>
      <c r="F13154">
        <v>290</v>
      </c>
    </row>
    <row r="13155" spans="1:8" x14ac:dyDescent="0.2">
      <c r="A13155">
        <v>4.0872694921785299E+17</v>
      </c>
      <c r="B13155" t="s">
        <v>25543</v>
      </c>
      <c r="C13155" t="s">
        <v>25544</v>
      </c>
      <c r="D13155" s="1">
        <v>41613.9846412037</v>
      </c>
      <c r="E13155">
        <v>831</v>
      </c>
      <c r="F13155">
        <v>460</v>
      </c>
    </row>
    <row r="13156" spans="1:8" x14ac:dyDescent="0.2">
      <c r="A13156">
        <v>4.0872722050963398E+17</v>
      </c>
      <c r="B13156" t="s">
        <v>25545</v>
      </c>
      <c r="C13156" t="s">
        <v>25546</v>
      </c>
      <c r="D13156" s="1">
        <v>41613.985381944447</v>
      </c>
      <c r="E13156">
        <v>1330</v>
      </c>
      <c r="F13156">
        <v>634</v>
      </c>
    </row>
    <row r="13157" spans="1:8" x14ac:dyDescent="0.2">
      <c r="A13157">
        <v>4.0897740677959603E+17</v>
      </c>
      <c r="B13157" t="s">
        <v>25547</v>
      </c>
      <c r="C13157" t="s">
        <v>25548</v>
      </c>
      <c r="D13157" s="1">
        <v>41614.675763888888</v>
      </c>
      <c r="E13157">
        <v>156</v>
      </c>
      <c r="F13157">
        <v>100</v>
      </c>
      <c r="G13157" t="s">
        <v>25549</v>
      </c>
    </row>
    <row r="13158" spans="1:8" x14ac:dyDescent="0.2">
      <c r="A13158">
        <v>4.0897761692683002E+17</v>
      </c>
      <c r="B13158" t="s">
        <v>25550</v>
      </c>
      <c r="C13158" t="s">
        <v>25551</v>
      </c>
      <c r="D13158" s="1">
        <v>41614.676342592589</v>
      </c>
      <c r="E13158">
        <v>4085</v>
      </c>
      <c r="F13158">
        <v>3173</v>
      </c>
    </row>
    <row r="13159" spans="1:8" x14ac:dyDescent="0.2">
      <c r="A13159">
        <v>4.0897772261069197E+17</v>
      </c>
      <c r="B13159" t="s">
        <v>25552</v>
      </c>
      <c r="C13159" t="e">
        <f xml:space="preserve"> RobertW33157775 Thanks.</f>
        <v>#NAME?</v>
      </c>
      <c r="D13159" s="1">
        <v>41614.67664351852</v>
      </c>
      <c r="E13159">
        <v>3</v>
      </c>
      <c r="F13159">
        <v>1</v>
      </c>
      <c r="G13159" t="s">
        <v>89</v>
      </c>
    </row>
    <row r="13160" spans="1:8" x14ac:dyDescent="0.2">
      <c r="A13160">
        <v>4.0897957952135898E+17</v>
      </c>
      <c r="B13160" t="s">
        <v>25553</v>
      </c>
      <c r="C13160" t="s">
        <v>25554</v>
      </c>
      <c r="D13160" s="1">
        <v>41614.681759259256</v>
      </c>
      <c r="E13160">
        <v>16</v>
      </c>
      <c r="F13160">
        <v>28</v>
      </c>
      <c r="G13160" t="s">
        <v>215</v>
      </c>
    </row>
    <row r="13161" spans="1:8" x14ac:dyDescent="0.2">
      <c r="A13161">
        <v>4.0898066047737402E+17</v>
      </c>
      <c r="B13161" t="s">
        <v>25555</v>
      </c>
      <c r="C13161" t="s">
        <v>25556</v>
      </c>
      <c r="D13161" s="1">
        <v>41614.684745370374</v>
      </c>
      <c r="E13161">
        <v>39</v>
      </c>
      <c r="F13161">
        <v>30</v>
      </c>
      <c r="H13161" t="s">
        <v>390</v>
      </c>
    </row>
    <row r="13162" spans="1:8" x14ac:dyDescent="0.2">
      <c r="A13162">
        <v>4.08981176380968E+17</v>
      </c>
      <c r="B13162" t="s">
        <v>25557</v>
      </c>
      <c r="C13162" t="s">
        <v>25558</v>
      </c>
      <c r="D13162" s="1">
        <v>41614.686168981483</v>
      </c>
      <c r="E13162">
        <v>21</v>
      </c>
      <c r="F13162">
        <v>17</v>
      </c>
      <c r="G13162" t="s">
        <v>89</v>
      </c>
      <c r="H13162" t="s">
        <v>390</v>
      </c>
    </row>
    <row r="13163" spans="1:8" x14ac:dyDescent="0.2">
      <c r="A13163">
        <v>4.0898378983081498E+17</v>
      </c>
      <c r="B13163" t="s">
        <v>25559</v>
      </c>
      <c r="C13163" t="s">
        <v>25560</v>
      </c>
      <c r="D13163" s="1">
        <v>41614.693379629629</v>
      </c>
      <c r="E13163">
        <v>661</v>
      </c>
      <c r="F13163">
        <v>959</v>
      </c>
    </row>
    <row r="13164" spans="1:8" x14ac:dyDescent="0.2">
      <c r="A13164">
        <v>4.0900109959340403E+17</v>
      </c>
      <c r="B13164" t="s">
        <v>25561</v>
      </c>
      <c r="C13164" t="e">
        <f xml:space="preserve"> KBetter52 Thank you.</f>
        <v>#NAME?</v>
      </c>
      <c r="D13164" s="1">
        <v>41614.74114583333</v>
      </c>
      <c r="E13164">
        <v>2</v>
      </c>
      <c r="F13164">
        <v>1</v>
      </c>
      <c r="G13164" t="s">
        <v>89</v>
      </c>
    </row>
    <row r="13165" spans="1:8" x14ac:dyDescent="0.2">
      <c r="A13165">
        <v>4.0900613365996301E+17</v>
      </c>
      <c r="B13165" t="s">
        <v>25562</v>
      </c>
      <c r="C13165" t="s">
        <v>25563</v>
      </c>
      <c r="D13165" s="1">
        <v>41614.75503472222</v>
      </c>
      <c r="E13165">
        <v>23</v>
      </c>
      <c r="F13165">
        <v>25</v>
      </c>
      <c r="G13165" t="s">
        <v>89</v>
      </c>
    </row>
    <row r="13166" spans="1:8" x14ac:dyDescent="0.2">
      <c r="A13166">
        <v>4.0903875927595002E+17</v>
      </c>
      <c r="B13166" t="s">
        <v>25564</v>
      </c>
      <c r="C13166" t="s">
        <v>25565</v>
      </c>
      <c r="D13166" s="1">
        <v>41614.845069444447</v>
      </c>
      <c r="E13166">
        <v>33</v>
      </c>
      <c r="F13166">
        <v>27</v>
      </c>
    </row>
    <row r="13167" spans="1:8" x14ac:dyDescent="0.2">
      <c r="A13167">
        <v>4.0903896572376998E+17</v>
      </c>
      <c r="B13167" t="s">
        <v>25566</v>
      </c>
      <c r="C13167" t="s">
        <v>25567</v>
      </c>
      <c r="D13167" s="1">
        <v>41614.845636574071</v>
      </c>
      <c r="E13167">
        <v>23</v>
      </c>
      <c r="F13167">
        <v>31</v>
      </c>
      <c r="G13167" t="s">
        <v>89</v>
      </c>
    </row>
    <row r="13168" spans="1:8" x14ac:dyDescent="0.2">
      <c r="A13168">
        <v>4.0904819441310899E+17</v>
      </c>
      <c r="B13168" t="s">
        <v>25568</v>
      </c>
      <c r="C13168" t="s">
        <v>25569</v>
      </c>
      <c r="D13168" s="1">
        <v>41614.871099537035</v>
      </c>
      <c r="E13168">
        <v>476</v>
      </c>
      <c r="F13168">
        <v>603</v>
      </c>
    </row>
    <row r="13169" spans="1:8" x14ac:dyDescent="0.2">
      <c r="A13169">
        <v>4.0904930495156198E+17</v>
      </c>
      <c r="B13169" t="s">
        <v>25570</v>
      </c>
      <c r="C13169" t="s">
        <v>25571</v>
      </c>
      <c r="D13169" s="1">
        <v>41614.874166666668</v>
      </c>
      <c r="E13169">
        <v>118</v>
      </c>
      <c r="F13169">
        <v>116</v>
      </c>
      <c r="G13169" t="s">
        <v>215</v>
      </c>
    </row>
    <row r="13170" spans="1:8" x14ac:dyDescent="0.2">
      <c r="A13170">
        <v>4.0905940754513498E+17</v>
      </c>
      <c r="B13170" t="s">
        <v>25572</v>
      </c>
      <c r="C13170" t="s">
        <v>25573</v>
      </c>
      <c r="D13170" s="1">
        <v>41614.902048611111</v>
      </c>
      <c r="E13170">
        <v>93</v>
      </c>
      <c r="F13170">
        <v>61</v>
      </c>
    </row>
    <row r="13171" spans="1:8" x14ac:dyDescent="0.2">
      <c r="A13171">
        <v>4.0905985663763597E+17</v>
      </c>
      <c r="B13171" t="s">
        <v>25574</v>
      </c>
      <c r="C13171" t="s">
        <v>25575</v>
      </c>
      <c r="D13171" s="1">
        <v>41614.903287037036</v>
      </c>
      <c r="E13171">
        <v>118</v>
      </c>
      <c r="F13171">
        <v>143</v>
      </c>
    </row>
    <row r="13172" spans="1:8" x14ac:dyDescent="0.2">
      <c r="A13172">
        <v>4.0906837026107802E+17</v>
      </c>
      <c r="B13172" t="s">
        <v>25576</v>
      </c>
      <c r="C13172" t="s">
        <v>25577</v>
      </c>
      <c r="D13172" s="1">
        <v>41614.926782407405</v>
      </c>
      <c r="E13172">
        <v>262</v>
      </c>
      <c r="F13172">
        <v>187</v>
      </c>
      <c r="G13172" t="s">
        <v>89</v>
      </c>
    </row>
    <row r="13173" spans="1:8" x14ac:dyDescent="0.2">
      <c r="A13173">
        <v>4.0907048088935603E+17</v>
      </c>
      <c r="B13173" t="s">
        <v>25578</v>
      </c>
      <c r="C13173" t="s">
        <v>25579</v>
      </c>
      <c r="D13173" s="1">
        <v>41614.932604166665</v>
      </c>
      <c r="E13173">
        <v>37</v>
      </c>
      <c r="F13173">
        <v>59</v>
      </c>
      <c r="G13173" t="s">
        <v>89</v>
      </c>
    </row>
    <row r="13174" spans="1:8" x14ac:dyDescent="0.2">
      <c r="A13174">
        <v>4.0907233884440102E+17</v>
      </c>
      <c r="B13174" t="s">
        <v>25580</v>
      </c>
      <c r="C13174" t="e">
        <f xml:space="preserve"> trumthomp Thanks.</f>
        <v>#NAME?</v>
      </c>
      <c r="D13174" s="1">
        <v>41614.937731481485</v>
      </c>
      <c r="E13174">
        <v>4</v>
      </c>
      <c r="F13174">
        <v>4</v>
      </c>
      <c r="G13174" t="s">
        <v>89</v>
      </c>
    </row>
    <row r="13175" spans="1:8" x14ac:dyDescent="0.2">
      <c r="A13175">
        <v>4.0907421264550202E+17</v>
      </c>
      <c r="B13175" t="s">
        <v>25581</v>
      </c>
      <c r="C13175" t="s">
        <v>25582</v>
      </c>
      <c r="D13175" s="1">
        <v>41614.94290509259</v>
      </c>
      <c r="E13175">
        <v>441</v>
      </c>
      <c r="F13175">
        <v>336</v>
      </c>
    </row>
    <row r="13176" spans="1:8" x14ac:dyDescent="0.2">
      <c r="A13176">
        <v>4.0907943417230899E+17</v>
      </c>
      <c r="B13176" t="s">
        <v>25583</v>
      </c>
      <c r="C13176" t="s">
        <v>25584</v>
      </c>
      <c r="D13176" s="1">
        <v>41614.957314814812</v>
      </c>
      <c r="E13176">
        <v>547</v>
      </c>
      <c r="F13176">
        <v>378</v>
      </c>
    </row>
    <row r="13177" spans="1:8" x14ac:dyDescent="0.2">
      <c r="A13177">
        <v>4.0933421344006899E+17</v>
      </c>
      <c r="B13177" t="s">
        <v>25585</v>
      </c>
      <c r="C13177" t="s">
        <v>25586</v>
      </c>
      <c r="D13177" s="1">
        <v>41615.660370370373</v>
      </c>
      <c r="E13177">
        <v>62</v>
      </c>
      <c r="F13177">
        <v>160</v>
      </c>
      <c r="G13177" t="s">
        <v>25587</v>
      </c>
      <c r="H13177" t="s">
        <v>616</v>
      </c>
    </row>
    <row r="13178" spans="1:8" x14ac:dyDescent="0.2">
      <c r="A13178">
        <v>4.0933471908018099E+17</v>
      </c>
      <c r="B13178" t="s">
        <v>25588</v>
      </c>
      <c r="C13178" t="s">
        <v>25589</v>
      </c>
      <c r="D13178" s="1">
        <v>41615.661759259259</v>
      </c>
      <c r="E13178">
        <v>21</v>
      </c>
      <c r="F13178">
        <v>27</v>
      </c>
      <c r="G13178" t="s">
        <v>215</v>
      </c>
    </row>
    <row r="13179" spans="1:8" x14ac:dyDescent="0.2">
      <c r="A13179">
        <v>4.0933495400735501E+17</v>
      </c>
      <c r="B13179" t="s">
        <v>25590</v>
      </c>
      <c r="C13179" t="s">
        <v>25591</v>
      </c>
      <c r="D13179" s="1">
        <v>41615.662407407406</v>
      </c>
      <c r="E13179">
        <v>89</v>
      </c>
      <c r="F13179">
        <v>119</v>
      </c>
      <c r="G13179" t="s">
        <v>215</v>
      </c>
    </row>
    <row r="13180" spans="1:8" x14ac:dyDescent="0.2">
      <c r="A13180">
        <v>4.09335966730448E+17</v>
      </c>
      <c r="B13180" t="s">
        <v>25592</v>
      </c>
      <c r="C13180" t="s">
        <v>25593</v>
      </c>
      <c r="D13180" s="1">
        <v>41615.665208333332</v>
      </c>
      <c r="E13180">
        <v>173</v>
      </c>
      <c r="F13180">
        <v>147</v>
      </c>
      <c r="G13180" t="s">
        <v>89</v>
      </c>
    </row>
    <row r="13181" spans="1:8" x14ac:dyDescent="0.2">
      <c r="A13181">
        <v>4.0933616851841402E+17</v>
      </c>
      <c r="B13181" t="s">
        <v>25594</v>
      </c>
      <c r="C13181" t="s">
        <v>25595</v>
      </c>
      <c r="D13181" s="1">
        <v>41615.665763888886</v>
      </c>
      <c r="E13181">
        <v>129</v>
      </c>
      <c r="F13181">
        <v>126</v>
      </c>
      <c r="G13181" t="s">
        <v>89</v>
      </c>
    </row>
    <row r="13182" spans="1:8" x14ac:dyDescent="0.2">
      <c r="A13182">
        <v>4.09341598967672E+17</v>
      </c>
      <c r="B13182" t="s">
        <v>25596</v>
      </c>
      <c r="C13182" t="s">
        <v>25597</v>
      </c>
      <c r="D13182" s="1">
        <v>41615.680752314816</v>
      </c>
      <c r="E13182">
        <v>325</v>
      </c>
      <c r="F13182">
        <v>414</v>
      </c>
    </row>
    <row r="13183" spans="1:8" x14ac:dyDescent="0.2">
      <c r="A13183">
        <v>4.0934293432081997E+17</v>
      </c>
      <c r="B13183" t="s">
        <v>25598</v>
      </c>
      <c r="C13183" t="s">
        <v>25599</v>
      </c>
      <c r="D13183" s="1">
        <v>41615.684432870374</v>
      </c>
      <c r="E13183">
        <v>641</v>
      </c>
      <c r="F13183">
        <v>424</v>
      </c>
    </row>
    <row r="13184" spans="1:8" x14ac:dyDescent="0.2">
      <c r="A13184">
        <v>4.0958786205347398E+17</v>
      </c>
      <c r="B13184" t="s">
        <v>25600</v>
      </c>
      <c r="C13184" t="s">
        <v>25601</v>
      </c>
      <c r="D13184" s="1">
        <v>41616.360300925924</v>
      </c>
      <c r="E13184">
        <v>36</v>
      </c>
      <c r="F13184">
        <v>35</v>
      </c>
      <c r="G13184" t="s">
        <v>89</v>
      </c>
    </row>
    <row r="13185" spans="1:8" x14ac:dyDescent="0.2">
      <c r="A13185">
        <v>4.0958974147074803E+17</v>
      </c>
      <c r="B13185" t="s">
        <v>25602</v>
      </c>
      <c r="C13185" t="e">
        <f>_xlfn.SINGLE( LoisPope1 word is that the dinner tonight at Mar)-a-Lago, hosted by the incomparable Lois Pope, was fabulous. big money raised for charity</f>
        <v>#NAME?</v>
      </c>
      <c r="D13185" s="1">
        <v>41616.365486111114</v>
      </c>
      <c r="E13185">
        <v>6</v>
      </c>
      <c r="F13185">
        <v>8</v>
      </c>
      <c r="G13185" t="s">
        <v>89</v>
      </c>
    </row>
    <row r="13186" spans="1:8" x14ac:dyDescent="0.2">
      <c r="A13186">
        <v>4.09593552314712E+17</v>
      </c>
      <c r="B13186" t="s">
        <v>25603</v>
      </c>
      <c r="C13186" t="s">
        <v>25604</v>
      </c>
      <c r="D13186" s="1">
        <v>41616.376006944447</v>
      </c>
      <c r="E13186">
        <v>1638</v>
      </c>
      <c r="F13186">
        <v>2016</v>
      </c>
    </row>
    <row r="13187" spans="1:8" x14ac:dyDescent="0.2">
      <c r="A13187">
        <v>4.0969793415482099E+17</v>
      </c>
      <c r="B13187" t="s">
        <v>25605</v>
      </c>
      <c r="C13187" t="s">
        <v>25606</v>
      </c>
      <c r="D13187" s="1">
        <v>41616.664039351854</v>
      </c>
      <c r="E13187">
        <v>282</v>
      </c>
      <c r="F13187">
        <v>220</v>
      </c>
    </row>
    <row r="13188" spans="1:8" x14ac:dyDescent="0.2">
      <c r="A13188">
        <v>4.0970628255619398E+17</v>
      </c>
      <c r="B13188" t="s">
        <v>25607</v>
      </c>
      <c r="C13188" t="s">
        <v>25608</v>
      </c>
      <c r="D13188" s="1">
        <v>41616.687083333331</v>
      </c>
      <c r="E13188">
        <v>527</v>
      </c>
      <c r="F13188">
        <v>390</v>
      </c>
    </row>
    <row r="13189" spans="1:8" x14ac:dyDescent="0.2">
      <c r="A13189">
        <v>4.0988692917886899E+17</v>
      </c>
      <c r="B13189" t="s">
        <v>25609</v>
      </c>
      <c r="C13189" t="s">
        <v>25610</v>
      </c>
      <c r="D13189" s="1">
        <v>41617.185567129629</v>
      </c>
      <c r="E13189">
        <v>100</v>
      </c>
      <c r="F13189">
        <v>165</v>
      </c>
    </row>
    <row r="13190" spans="1:8" x14ac:dyDescent="0.2">
      <c r="A13190">
        <v>4.0988918289584102E+17</v>
      </c>
      <c r="B13190" t="s">
        <v>25611</v>
      </c>
      <c r="C13190" t="s">
        <v>25612</v>
      </c>
      <c r="D13190" s="1">
        <v>41617.191793981481</v>
      </c>
      <c r="E13190">
        <v>15</v>
      </c>
      <c r="F13190">
        <v>14</v>
      </c>
      <c r="G13190" t="s">
        <v>89</v>
      </c>
    </row>
    <row r="13191" spans="1:8" x14ac:dyDescent="0.2">
      <c r="A13191">
        <v>4.0989017410633702E+17</v>
      </c>
      <c r="B13191" t="s">
        <v>25613</v>
      </c>
      <c r="C13191" t="s">
        <v>25614</v>
      </c>
      <c r="D13191" s="1">
        <v>41617.194525462961</v>
      </c>
      <c r="E13191">
        <v>14</v>
      </c>
      <c r="F13191">
        <v>14</v>
      </c>
      <c r="G13191" t="s">
        <v>215</v>
      </c>
    </row>
    <row r="13192" spans="1:8" x14ac:dyDescent="0.2">
      <c r="A13192">
        <v>4.0989302046169402E+17</v>
      </c>
      <c r="B13192" t="s">
        <v>25615</v>
      </c>
      <c r="C13192" t="s">
        <v>25616</v>
      </c>
      <c r="D13192" s="1">
        <v>41617.202384259261</v>
      </c>
      <c r="E13192">
        <v>805</v>
      </c>
      <c r="F13192">
        <v>735</v>
      </c>
    </row>
    <row r="13193" spans="1:8" x14ac:dyDescent="0.2">
      <c r="A13193">
        <v>4.1000674116292102E+17</v>
      </c>
      <c r="B13193" t="s">
        <v>25617</v>
      </c>
      <c r="C13193" t="s">
        <v>25618</v>
      </c>
      <c r="D13193" s="1">
        <v>41617.516192129631</v>
      </c>
      <c r="E13193">
        <v>203</v>
      </c>
      <c r="F13193">
        <v>196</v>
      </c>
    </row>
    <row r="13194" spans="1:8" x14ac:dyDescent="0.2">
      <c r="A13194">
        <v>4.10058309400424E+17</v>
      </c>
      <c r="B13194" t="s">
        <v>25619</v>
      </c>
      <c r="C13194" t="s">
        <v>25620</v>
      </c>
      <c r="D13194" s="1">
        <v>41617.658495370371</v>
      </c>
      <c r="E13194">
        <v>25</v>
      </c>
      <c r="F13194">
        <v>73</v>
      </c>
      <c r="G13194" t="s">
        <v>25621</v>
      </c>
    </row>
    <row r="13195" spans="1:8" x14ac:dyDescent="0.2">
      <c r="A13195">
        <v>4.1007248181521203E+17</v>
      </c>
      <c r="B13195" t="s">
        <v>25622</v>
      </c>
      <c r="C13195" t="s">
        <v>25623</v>
      </c>
      <c r="D13195" s="1">
        <v>41617.697604166664</v>
      </c>
      <c r="E13195">
        <v>69</v>
      </c>
      <c r="F13195">
        <v>85</v>
      </c>
      <c r="G13195" t="s">
        <v>89</v>
      </c>
    </row>
    <row r="13196" spans="1:8" x14ac:dyDescent="0.2">
      <c r="A13196">
        <v>4.1007310121324102E+17</v>
      </c>
      <c r="B13196" t="s">
        <v>25624</v>
      </c>
      <c r="C13196" t="s">
        <v>25625</v>
      </c>
      <c r="D13196" s="1">
        <v>41617.699305555558</v>
      </c>
      <c r="E13196">
        <v>169</v>
      </c>
      <c r="F13196">
        <v>188</v>
      </c>
      <c r="G13196" t="e">
        <f>FLGovScott</f>
        <v>#NAME?</v>
      </c>
    </row>
    <row r="13197" spans="1:8" x14ac:dyDescent="0.2">
      <c r="A13197">
        <v>4.1007946399757101E+17</v>
      </c>
      <c r="B13197" t="s">
        <v>25626</v>
      </c>
      <c r="C13197" t="s">
        <v>25627</v>
      </c>
      <c r="D13197" s="1">
        <v>41617.716863425929</v>
      </c>
      <c r="E13197">
        <v>107</v>
      </c>
      <c r="F13197">
        <v>137</v>
      </c>
      <c r="G13197" t="s">
        <v>89</v>
      </c>
    </row>
    <row r="13198" spans="1:8" x14ac:dyDescent="0.2">
      <c r="A13198">
        <v>4.1010443281093402E+17</v>
      </c>
      <c r="B13198" t="s">
        <v>25628</v>
      </c>
      <c r="C13198" t="s">
        <v>25629</v>
      </c>
      <c r="D13198" s="1">
        <v>41617.785763888889</v>
      </c>
      <c r="E13198">
        <v>27</v>
      </c>
      <c r="F13198">
        <v>23</v>
      </c>
      <c r="G13198" t="s">
        <v>25630</v>
      </c>
      <c r="H13198" t="s">
        <v>390</v>
      </c>
    </row>
    <row r="13199" spans="1:8" x14ac:dyDescent="0.2">
      <c r="A13199">
        <v>4.1010492739068698E+17</v>
      </c>
      <c r="B13199" t="s">
        <v>25631</v>
      </c>
      <c r="C13199" t="s">
        <v>25632</v>
      </c>
      <c r="D13199" s="1">
        <v>41617.787129629629</v>
      </c>
      <c r="E13199">
        <v>11</v>
      </c>
      <c r="F13199">
        <v>12</v>
      </c>
      <c r="G13199" t="s">
        <v>215</v>
      </c>
    </row>
    <row r="13200" spans="1:8" x14ac:dyDescent="0.2">
      <c r="A13200">
        <v>4.1012271968697101E+17</v>
      </c>
      <c r="B13200" t="s">
        <v>25633</v>
      </c>
      <c r="C13200" t="s">
        <v>25634</v>
      </c>
      <c r="D13200" s="1">
        <v>41617.836226851854</v>
      </c>
      <c r="E13200">
        <v>10</v>
      </c>
      <c r="F13200">
        <v>15</v>
      </c>
      <c r="G13200" t="s">
        <v>89</v>
      </c>
    </row>
    <row r="13201" spans="1:7" x14ac:dyDescent="0.2">
      <c r="A13201">
        <v>4.1012371679464602E+17</v>
      </c>
      <c r="B13201" t="s">
        <v>25635</v>
      </c>
      <c r="C13201" t="s">
        <v>25636</v>
      </c>
      <c r="D13201" s="1">
        <v>41617.83898148148</v>
      </c>
      <c r="E13201">
        <v>436</v>
      </c>
      <c r="F13201">
        <v>245</v>
      </c>
    </row>
    <row r="13202" spans="1:7" x14ac:dyDescent="0.2">
      <c r="A13202">
        <v>4.1013010849454003E+17</v>
      </c>
      <c r="B13202" t="s">
        <v>25637</v>
      </c>
      <c r="C13202" t="s">
        <v>25638</v>
      </c>
      <c r="D13202" s="1">
        <v>41617.856620370374</v>
      </c>
      <c r="E13202">
        <v>27</v>
      </c>
      <c r="F13202">
        <v>30</v>
      </c>
      <c r="G13202" t="s">
        <v>215</v>
      </c>
    </row>
    <row r="13203" spans="1:7" x14ac:dyDescent="0.2">
      <c r="A13203">
        <v>4.1013802547820902E+17</v>
      </c>
      <c r="B13203" t="s">
        <v>25639</v>
      </c>
      <c r="C13203" t="s">
        <v>25640</v>
      </c>
      <c r="D13203" s="1">
        <v>41617.878460648149</v>
      </c>
      <c r="E13203">
        <v>53</v>
      </c>
      <c r="F13203">
        <v>105</v>
      </c>
      <c r="G13203" t="s">
        <v>89</v>
      </c>
    </row>
    <row r="13204" spans="1:7" x14ac:dyDescent="0.2">
      <c r="A13204">
        <v>4.1013892236720102E+17</v>
      </c>
      <c r="B13204" t="s">
        <v>25641</v>
      </c>
      <c r="C13204" t="s">
        <v>25642</v>
      </c>
      <c r="D13204" s="1">
        <v>41617.880937499998</v>
      </c>
      <c r="E13204">
        <v>92</v>
      </c>
      <c r="F13204">
        <v>60</v>
      </c>
      <c r="G13204" t="s">
        <v>487</v>
      </c>
    </row>
    <row r="13205" spans="1:7" x14ac:dyDescent="0.2">
      <c r="A13205">
        <v>4.1014785765659802E+17</v>
      </c>
      <c r="B13205" t="s">
        <v>25643</v>
      </c>
      <c r="C13205" t="s">
        <v>25644</v>
      </c>
      <c r="D13205" s="1">
        <v>41617.905601851853</v>
      </c>
      <c r="E13205">
        <v>399</v>
      </c>
      <c r="F13205">
        <v>232</v>
      </c>
      <c r="G13205" t="s">
        <v>576</v>
      </c>
    </row>
    <row r="13206" spans="1:7" x14ac:dyDescent="0.2">
      <c r="A13206">
        <v>4.1015107363918202E+17</v>
      </c>
      <c r="B13206" t="s">
        <v>25645</v>
      </c>
      <c r="C13206" t="s">
        <v>25646</v>
      </c>
      <c r="D13206" s="1">
        <v>41617.914467592593</v>
      </c>
      <c r="E13206">
        <v>48</v>
      </c>
      <c r="F13206">
        <v>65</v>
      </c>
      <c r="G13206" t="s">
        <v>89</v>
      </c>
    </row>
    <row r="13207" spans="1:7" x14ac:dyDescent="0.2">
      <c r="A13207">
        <v>4.10154905299472E+17</v>
      </c>
      <c r="B13207" t="s">
        <v>25647</v>
      </c>
      <c r="C13207" t="s">
        <v>25648</v>
      </c>
      <c r="D13207" s="1">
        <v>41617.925046296295</v>
      </c>
      <c r="E13207">
        <v>79</v>
      </c>
      <c r="F13207">
        <v>47</v>
      </c>
    </row>
    <row r="13208" spans="1:7" x14ac:dyDescent="0.2">
      <c r="A13208">
        <v>4.1015837868228602E+17</v>
      </c>
      <c r="B13208" t="s">
        <v>25649</v>
      </c>
      <c r="C13208" t="s">
        <v>25650</v>
      </c>
      <c r="D13208" s="1">
        <v>41617.934629629628</v>
      </c>
      <c r="E13208">
        <v>115</v>
      </c>
      <c r="F13208">
        <v>104</v>
      </c>
    </row>
    <row r="13209" spans="1:7" x14ac:dyDescent="0.2">
      <c r="A13209">
        <v>4.1016123672719302E+17</v>
      </c>
      <c r="B13209" t="s">
        <v>25651</v>
      </c>
      <c r="C13209" t="s">
        <v>25652</v>
      </c>
      <c r="D13209" s="1">
        <v>41617.942511574074</v>
      </c>
      <c r="E13209">
        <v>14</v>
      </c>
      <c r="F13209">
        <v>14</v>
      </c>
      <c r="G13209" t="s">
        <v>215</v>
      </c>
    </row>
    <row r="13210" spans="1:7" x14ac:dyDescent="0.2">
      <c r="A13210">
        <v>4.1016800224857203E+17</v>
      </c>
      <c r="B13210" t="s">
        <v>25653</v>
      </c>
      <c r="C13210" t="s">
        <v>25654</v>
      </c>
      <c r="D13210" s="1">
        <v>41617.961180555554</v>
      </c>
      <c r="E13210">
        <v>15</v>
      </c>
      <c r="F13210">
        <v>17</v>
      </c>
      <c r="G13210" t="s">
        <v>215</v>
      </c>
    </row>
    <row r="13211" spans="1:7" x14ac:dyDescent="0.2">
      <c r="A13211">
        <v>4.1040100384731501E+17</v>
      </c>
      <c r="B13211" t="s">
        <v>25655</v>
      </c>
      <c r="C13211" t="s">
        <v>25656</v>
      </c>
      <c r="D13211" s="1">
        <v>41618.604143518518</v>
      </c>
      <c r="E13211">
        <v>20</v>
      </c>
      <c r="F13211">
        <v>25</v>
      </c>
      <c r="G13211" t="s">
        <v>89</v>
      </c>
    </row>
    <row r="13212" spans="1:7" x14ac:dyDescent="0.2">
      <c r="A13212">
        <v>4.1040313967497997E+17</v>
      </c>
      <c r="B13212" t="s">
        <v>25657</v>
      </c>
      <c r="C13212" t="s">
        <v>25658</v>
      </c>
      <c r="D13212" s="1">
        <v>41618.610046296293</v>
      </c>
      <c r="E13212">
        <v>54</v>
      </c>
      <c r="F13212">
        <v>32</v>
      </c>
      <c r="G13212" t="s">
        <v>89</v>
      </c>
    </row>
    <row r="13213" spans="1:7" x14ac:dyDescent="0.2">
      <c r="A13213">
        <v>4.1040831553420403E+17</v>
      </c>
      <c r="B13213" t="s">
        <v>25659</v>
      </c>
      <c r="C13213" t="s">
        <v>25660</v>
      </c>
      <c r="D13213" s="1">
        <v>41618.624328703707</v>
      </c>
      <c r="E13213">
        <v>24</v>
      </c>
      <c r="F13213">
        <v>32</v>
      </c>
    </row>
    <row r="13214" spans="1:7" x14ac:dyDescent="0.2">
      <c r="A13214">
        <v>4.1042084594151398E+17</v>
      </c>
      <c r="B13214" t="s">
        <v>25661</v>
      </c>
      <c r="C13214" t="s">
        <v>25662</v>
      </c>
      <c r="D13214" s="1">
        <v>41618.658900462964</v>
      </c>
      <c r="E13214">
        <v>22</v>
      </c>
      <c r="F13214">
        <v>39</v>
      </c>
      <c r="G13214" t="s">
        <v>89</v>
      </c>
    </row>
    <row r="13215" spans="1:7" x14ac:dyDescent="0.2">
      <c r="A13215">
        <v>4.1042259606516499E+17</v>
      </c>
      <c r="B13215" t="s">
        <v>25663</v>
      </c>
      <c r="C13215" t="s">
        <v>25664</v>
      </c>
      <c r="D13215" s="1">
        <v>41618.663726851853</v>
      </c>
      <c r="E13215">
        <v>13</v>
      </c>
      <c r="F13215">
        <v>26</v>
      </c>
      <c r="G13215" t="s">
        <v>215</v>
      </c>
    </row>
    <row r="13216" spans="1:7" x14ac:dyDescent="0.2">
      <c r="A13216">
        <v>4.1042378544396602E+17</v>
      </c>
      <c r="B13216" t="s">
        <v>25665</v>
      </c>
      <c r="C13216" t="s">
        <v>25666</v>
      </c>
      <c r="D13216" s="1">
        <v>41618.667013888888</v>
      </c>
      <c r="E13216">
        <v>12</v>
      </c>
      <c r="F13216">
        <v>17</v>
      </c>
      <c r="G13216" t="s">
        <v>215</v>
      </c>
    </row>
    <row r="13217" spans="1:8" x14ac:dyDescent="0.2">
      <c r="A13217">
        <v>4.1042417174775802E+17</v>
      </c>
      <c r="B13217" t="s">
        <v>25667</v>
      </c>
      <c r="C13217" t="s">
        <v>25668</v>
      </c>
      <c r="D13217" s="1">
        <v>41618.668078703704</v>
      </c>
      <c r="E13217">
        <v>462</v>
      </c>
      <c r="F13217">
        <v>267</v>
      </c>
      <c r="G13217" t="s">
        <v>89</v>
      </c>
    </row>
    <row r="13218" spans="1:8" x14ac:dyDescent="0.2">
      <c r="A13218">
        <v>4.1043026402045101E+17</v>
      </c>
      <c r="B13218" t="s">
        <v>25669</v>
      </c>
      <c r="C13218" t="s">
        <v>25670</v>
      </c>
      <c r="D13218" s="1">
        <v>41618.684895833336</v>
      </c>
      <c r="E13218">
        <v>37</v>
      </c>
      <c r="F13218">
        <v>29</v>
      </c>
      <c r="G13218" t="s">
        <v>89</v>
      </c>
    </row>
    <row r="13219" spans="1:8" x14ac:dyDescent="0.2">
      <c r="A13219">
        <v>4.1044416925387898E+17</v>
      </c>
      <c r="B13219" t="s">
        <v>25671</v>
      </c>
      <c r="C13219" t="s">
        <v>25672</v>
      </c>
      <c r="D13219" s="1">
        <v>41618.723263888889</v>
      </c>
      <c r="E13219">
        <v>231</v>
      </c>
      <c r="F13219">
        <v>165</v>
      </c>
      <c r="H13219" t="s">
        <v>390</v>
      </c>
    </row>
    <row r="13220" spans="1:8" x14ac:dyDescent="0.2">
      <c r="A13220">
        <v>4.1044447841603898E+17</v>
      </c>
      <c r="B13220" t="s">
        <v>25673</v>
      </c>
      <c r="C13220" t="s">
        <v>25674</v>
      </c>
      <c r="D13220" s="1">
        <v>41618.724120370367</v>
      </c>
      <c r="E13220">
        <v>369</v>
      </c>
      <c r="F13220">
        <v>247</v>
      </c>
      <c r="H13220" t="s">
        <v>390</v>
      </c>
    </row>
    <row r="13221" spans="1:8" x14ac:dyDescent="0.2">
      <c r="A13221">
        <v>4.1045209152241203E+17</v>
      </c>
      <c r="B13221" t="s">
        <v>25675</v>
      </c>
      <c r="C13221" t="s">
        <v>25676</v>
      </c>
      <c r="D13221" s="1">
        <v>41618.745127314818</v>
      </c>
      <c r="E13221">
        <v>50</v>
      </c>
      <c r="F13221">
        <v>31</v>
      </c>
      <c r="G13221" t="s">
        <v>215</v>
      </c>
    </row>
    <row r="13222" spans="1:8" x14ac:dyDescent="0.2">
      <c r="A13222">
        <v>4.1046873937348602E+17</v>
      </c>
      <c r="B13222" t="s">
        <v>25677</v>
      </c>
      <c r="C13222" t="s">
        <v>25678</v>
      </c>
      <c r="D13222" s="1">
        <v>41618.791064814817</v>
      </c>
      <c r="E13222">
        <v>32</v>
      </c>
      <c r="F13222">
        <v>36</v>
      </c>
      <c r="G13222" t="s">
        <v>89</v>
      </c>
    </row>
    <row r="13223" spans="1:8" x14ac:dyDescent="0.2">
      <c r="A13223">
        <v>4.1046892450587802E+17</v>
      </c>
      <c r="B13223" t="s">
        <v>25679</v>
      </c>
      <c r="C13223" t="s">
        <v>25680</v>
      </c>
      <c r="D13223" s="1">
        <v>41618.791574074072</v>
      </c>
      <c r="E13223">
        <v>18</v>
      </c>
      <c r="F13223">
        <v>27</v>
      </c>
      <c r="G13223" t="s">
        <v>89</v>
      </c>
    </row>
    <row r="13224" spans="1:8" x14ac:dyDescent="0.2">
      <c r="A13224">
        <v>4.10472327525048E+17</v>
      </c>
      <c r="B13224" t="s">
        <v>25681</v>
      </c>
      <c r="C13224" t="s">
        <v>25682</v>
      </c>
      <c r="D13224" s="1">
        <v>41618.80097222222</v>
      </c>
      <c r="E13224">
        <v>127</v>
      </c>
      <c r="F13224">
        <v>141</v>
      </c>
      <c r="G13224" t="s">
        <v>89</v>
      </c>
      <c r="H13224" t="s">
        <v>390</v>
      </c>
    </row>
    <row r="13225" spans="1:8" x14ac:dyDescent="0.2">
      <c r="A13225">
        <v>4.10504039382536E+17</v>
      </c>
      <c r="B13225" t="s">
        <v>25683</v>
      </c>
      <c r="C13225" t="s">
        <v>25684</v>
      </c>
      <c r="D13225" s="1">
        <v>41618.888472222221</v>
      </c>
      <c r="E13225">
        <v>275</v>
      </c>
      <c r="F13225">
        <v>169</v>
      </c>
      <c r="G13225" t="s">
        <v>89</v>
      </c>
    </row>
    <row r="13226" spans="1:8" x14ac:dyDescent="0.2">
      <c r="A13226">
        <v>4.1050857422208602E+17</v>
      </c>
      <c r="B13226" t="s">
        <v>25685</v>
      </c>
      <c r="C13226" t="s">
        <v>25686</v>
      </c>
      <c r="D13226" s="1">
        <v>41618.900983796295</v>
      </c>
      <c r="E13226">
        <v>16</v>
      </c>
      <c r="F13226">
        <v>19</v>
      </c>
      <c r="G13226" t="s">
        <v>215</v>
      </c>
    </row>
    <row r="13227" spans="1:8" x14ac:dyDescent="0.2">
      <c r="A13227">
        <v>4.1051181088676998E+17</v>
      </c>
      <c r="B13227" t="s">
        <v>25687</v>
      </c>
      <c r="C13227" t="s">
        <v>25688</v>
      </c>
      <c r="D13227" s="1">
        <v>41618.909918981481</v>
      </c>
      <c r="E13227">
        <v>332</v>
      </c>
      <c r="F13227">
        <v>252</v>
      </c>
    </row>
    <row r="13228" spans="1:8" x14ac:dyDescent="0.2">
      <c r="A13228">
        <v>4.1051207634009203E+17</v>
      </c>
      <c r="B13228" t="s">
        <v>25689</v>
      </c>
      <c r="C13228" t="s">
        <v>25690</v>
      </c>
      <c r="D13228" s="1">
        <v>41618.91064814815</v>
      </c>
      <c r="E13228">
        <v>52</v>
      </c>
      <c r="F13228">
        <v>143</v>
      </c>
    </row>
    <row r="13229" spans="1:8" x14ac:dyDescent="0.2">
      <c r="A13229">
        <v>4.1051648360147699E+17</v>
      </c>
      <c r="B13229" t="s">
        <v>25691</v>
      </c>
      <c r="C13229" t="s">
        <v>25692</v>
      </c>
      <c r="D13229" s="1">
        <v>41618.922812500001</v>
      </c>
      <c r="E13229">
        <v>467</v>
      </c>
      <c r="F13229">
        <v>282</v>
      </c>
    </row>
    <row r="13230" spans="1:8" x14ac:dyDescent="0.2">
      <c r="A13230">
        <v>4.1052267160916698E+17</v>
      </c>
      <c r="B13230" t="s">
        <v>25693</v>
      </c>
      <c r="C13230" t="s">
        <v>25694</v>
      </c>
      <c r="D13230" s="1">
        <v>41618.939884259256</v>
      </c>
      <c r="E13230">
        <v>12</v>
      </c>
      <c r="F13230">
        <v>15</v>
      </c>
      <c r="G13230" t="s">
        <v>25695</v>
      </c>
    </row>
    <row r="13231" spans="1:8" x14ac:dyDescent="0.2">
      <c r="A13231">
        <v>4.1052291806646598E+17</v>
      </c>
      <c r="B13231" t="s">
        <v>25696</v>
      </c>
      <c r="C13231" t="s">
        <v>25697</v>
      </c>
      <c r="D13231" s="1">
        <v>41618.940567129626</v>
      </c>
      <c r="E13231">
        <v>20</v>
      </c>
      <c r="F13231">
        <v>19</v>
      </c>
      <c r="G13231" t="s">
        <v>215</v>
      </c>
      <c r="H13231" t="s">
        <v>390</v>
      </c>
    </row>
    <row r="13232" spans="1:8" x14ac:dyDescent="0.2">
      <c r="A13232">
        <v>4.1052324208903302E+17</v>
      </c>
      <c r="B13232" t="s">
        <v>25698</v>
      </c>
      <c r="C13232" t="s">
        <v>25699</v>
      </c>
      <c r="D13232" s="1">
        <v>41618.941458333335</v>
      </c>
      <c r="E13232">
        <v>11</v>
      </c>
      <c r="F13232">
        <v>13</v>
      </c>
      <c r="G13232" t="s">
        <v>576</v>
      </c>
    </row>
    <row r="13233" spans="1:7" x14ac:dyDescent="0.2">
      <c r="A13233">
        <v>4.1052381468284102E+17</v>
      </c>
      <c r="B13233" t="s">
        <v>25700</v>
      </c>
      <c r="C13233" t="s">
        <v>25701</v>
      </c>
      <c r="D13233" s="1">
        <v>41618.943043981482</v>
      </c>
      <c r="E13233">
        <v>12</v>
      </c>
      <c r="F13233">
        <v>11</v>
      </c>
      <c r="G13233" t="s">
        <v>25702</v>
      </c>
    </row>
    <row r="13234" spans="1:7" x14ac:dyDescent="0.2">
      <c r="A13234">
        <v>4.1052539567118701E+17</v>
      </c>
      <c r="B13234" t="s">
        <v>25703</v>
      </c>
      <c r="C13234" t="s">
        <v>25704</v>
      </c>
      <c r="D13234" s="1">
        <v>41618.94740740741</v>
      </c>
      <c r="E13234">
        <v>28</v>
      </c>
      <c r="F13234">
        <v>47</v>
      </c>
      <c r="G13234" t="s">
        <v>89</v>
      </c>
    </row>
    <row r="13235" spans="1:7" x14ac:dyDescent="0.2">
      <c r="A13235">
        <v>4.1052647453007398E+17</v>
      </c>
      <c r="B13235" t="s">
        <v>25705</v>
      </c>
      <c r="C13235" t="s">
        <v>25706</v>
      </c>
      <c r="D13235" s="1">
        <v>41618.950381944444</v>
      </c>
      <c r="E13235">
        <v>44</v>
      </c>
      <c r="F13235">
        <v>36</v>
      </c>
      <c r="G13235" t="s">
        <v>89</v>
      </c>
    </row>
    <row r="13236" spans="1:7" x14ac:dyDescent="0.2">
      <c r="A13236">
        <v>4.1052952281182202E+17</v>
      </c>
      <c r="B13236" t="s">
        <v>25707</v>
      </c>
      <c r="C13236" t="s">
        <v>25708</v>
      </c>
      <c r="D13236" s="1">
        <v>41618.958796296298</v>
      </c>
      <c r="E13236">
        <v>62</v>
      </c>
      <c r="F13236">
        <v>45</v>
      </c>
    </row>
    <row r="13237" spans="1:7" x14ac:dyDescent="0.2">
      <c r="A13237">
        <v>4.1053012924943501E+17</v>
      </c>
      <c r="B13237" t="s">
        <v>25709</v>
      </c>
      <c r="C13237" t="s">
        <v>25710</v>
      </c>
      <c r="D13237" s="1">
        <v>41618.960462962961</v>
      </c>
      <c r="E13237">
        <v>34</v>
      </c>
      <c r="F13237">
        <v>27</v>
      </c>
      <c r="G13237" t="s">
        <v>487</v>
      </c>
    </row>
    <row r="13238" spans="1:7" x14ac:dyDescent="0.2">
      <c r="A13238">
        <v>4.10530701474152E+17</v>
      </c>
      <c r="B13238" t="s">
        <v>25711</v>
      </c>
      <c r="C13238" t="s">
        <v>25712</v>
      </c>
      <c r="D13238" s="1">
        <v>41618.962048611109</v>
      </c>
      <c r="E13238">
        <v>11</v>
      </c>
      <c r="F13238">
        <v>19</v>
      </c>
      <c r="G13238" t="s">
        <v>89</v>
      </c>
    </row>
    <row r="13239" spans="1:7" x14ac:dyDescent="0.2">
      <c r="A13239">
        <v>4.1053328847892403E+17</v>
      </c>
      <c r="B13239" t="s">
        <v>25713</v>
      </c>
      <c r="C13239" t="s">
        <v>25714</v>
      </c>
      <c r="D13239" s="1">
        <v>41618.969178240739</v>
      </c>
      <c r="E13239">
        <v>72</v>
      </c>
      <c r="F13239">
        <v>58</v>
      </c>
      <c r="G13239" t="s">
        <v>89</v>
      </c>
    </row>
    <row r="13240" spans="1:7" x14ac:dyDescent="0.2">
      <c r="A13240">
        <v>4.1060727065832998E+17</v>
      </c>
      <c r="B13240" t="s">
        <v>25715</v>
      </c>
      <c r="C13240" t="s">
        <v>25716</v>
      </c>
      <c r="D13240" s="1">
        <v>41619.173333333332</v>
      </c>
      <c r="E13240">
        <v>303</v>
      </c>
      <c r="F13240">
        <v>218</v>
      </c>
    </row>
    <row r="13241" spans="1:7" x14ac:dyDescent="0.2">
      <c r="A13241">
        <v>4.10607610262728E+17</v>
      </c>
      <c r="B13241" t="s">
        <v>25717</v>
      </c>
      <c r="C13241" t="s">
        <v>25718</v>
      </c>
      <c r="D13241" s="1">
        <v>41619.174270833333</v>
      </c>
      <c r="E13241">
        <v>20</v>
      </c>
      <c r="F13241">
        <v>23</v>
      </c>
      <c r="G13241" t="s">
        <v>576</v>
      </c>
    </row>
    <row r="13242" spans="1:7" x14ac:dyDescent="0.2">
      <c r="A13242">
        <v>4.1060830434874099E+17</v>
      </c>
      <c r="B13242" t="s">
        <v>25719</v>
      </c>
      <c r="C13242" t="s">
        <v>25720</v>
      </c>
      <c r="D13242" s="1">
        <v>41619.176192129627</v>
      </c>
      <c r="E13242">
        <v>84</v>
      </c>
      <c r="F13242">
        <v>81</v>
      </c>
      <c r="G13242" t="s">
        <v>89</v>
      </c>
    </row>
    <row r="13243" spans="1:7" x14ac:dyDescent="0.2">
      <c r="A13243">
        <v>4.1067372942197498E+17</v>
      </c>
      <c r="B13243" t="s">
        <v>25721</v>
      </c>
      <c r="C13243" t="s">
        <v>25722</v>
      </c>
      <c r="D13243" s="1">
        <v>41619.356724537036</v>
      </c>
      <c r="E13243">
        <v>13</v>
      </c>
      <c r="F13243">
        <v>1</v>
      </c>
      <c r="G13243" t="s">
        <v>89</v>
      </c>
    </row>
    <row r="13244" spans="1:7" x14ac:dyDescent="0.2">
      <c r="A13244">
        <v>4.10674959955288E+17</v>
      </c>
      <c r="B13244" t="s">
        <v>25723</v>
      </c>
      <c r="C13244" t="s">
        <v>25724</v>
      </c>
      <c r="D13244" s="1">
        <v>41619.360127314816</v>
      </c>
      <c r="E13244">
        <v>10</v>
      </c>
      <c r="F13244">
        <v>2</v>
      </c>
      <c r="G13244" t="s">
        <v>89</v>
      </c>
    </row>
    <row r="13245" spans="1:7" x14ac:dyDescent="0.2">
      <c r="A13245">
        <v>4.1073420684807699E+17</v>
      </c>
      <c r="B13245" t="s">
        <v>25725</v>
      </c>
      <c r="C13245" t="s">
        <v>25726</v>
      </c>
      <c r="D13245" s="1">
        <v>41619.523611111108</v>
      </c>
      <c r="E13245">
        <v>27</v>
      </c>
      <c r="F13245">
        <v>18</v>
      </c>
      <c r="G13245" t="s">
        <v>89</v>
      </c>
    </row>
    <row r="13246" spans="1:7" x14ac:dyDescent="0.2">
      <c r="A13246">
        <v>4.1074321308411898E+17</v>
      </c>
      <c r="B13246" t="s">
        <v>25727</v>
      </c>
      <c r="C13246" t="s">
        <v>25728</v>
      </c>
      <c r="D13246" s="1">
        <v>41619.548460648148</v>
      </c>
      <c r="E13246">
        <v>890</v>
      </c>
      <c r="F13246">
        <v>728</v>
      </c>
    </row>
    <row r="13247" spans="1:7" x14ac:dyDescent="0.2">
      <c r="A13247">
        <v>4.1077706250112602E+17</v>
      </c>
      <c r="B13247" t="s">
        <v>25729</v>
      </c>
      <c r="C13247" t="s">
        <v>25730</v>
      </c>
      <c r="D13247" s="1">
        <v>41619.641875000001</v>
      </c>
      <c r="E13247">
        <v>65</v>
      </c>
      <c r="F13247">
        <v>38</v>
      </c>
      <c r="G13247" t="s">
        <v>89</v>
      </c>
    </row>
    <row r="13248" spans="1:7" x14ac:dyDescent="0.2">
      <c r="A13248">
        <v>4.1080576198430701E+17</v>
      </c>
      <c r="B13248" t="s">
        <v>25731</v>
      </c>
      <c r="C13248" t="s">
        <v>25732</v>
      </c>
      <c r="D13248" s="1">
        <v>41619.721064814818</v>
      </c>
      <c r="E13248">
        <v>35</v>
      </c>
      <c r="F13248">
        <v>51</v>
      </c>
      <c r="G13248" t="s">
        <v>89</v>
      </c>
    </row>
    <row r="13249" spans="1:8" x14ac:dyDescent="0.2">
      <c r="A13249">
        <v>4.1081221083997299E+17</v>
      </c>
      <c r="B13249" t="s">
        <v>25733</v>
      </c>
      <c r="C13249" t="s">
        <v>25734</v>
      </c>
      <c r="D13249" s="1">
        <v>41619.738865740743</v>
      </c>
      <c r="E13249">
        <v>307</v>
      </c>
      <c r="F13249">
        <v>478</v>
      </c>
      <c r="G13249" t="s">
        <v>89</v>
      </c>
    </row>
    <row r="13250" spans="1:8" x14ac:dyDescent="0.2">
      <c r="A13250">
        <v>4.1087943774844102E+17</v>
      </c>
      <c r="B13250" t="s">
        <v>25735</v>
      </c>
      <c r="C13250" t="s">
        <v>25736</v>
      </c>
      <c r="D13250" s="1">
        <v>41619.924375000002</v>
      </c>
      <c r="E13250">
        <v>4</v>
      </c>
      <c r="F13250">
        <v>1</v>
      </c>
      <c r="G13250" t="s">
        <v>25737</v>
      </c>
    </row>
    <row r="13251" spans="1:8" x14ac:dyDescent="0.2">
      <c r="A13251">
        <v>4.1088075892904301E+17</v>
      </c>
      <c r="B13251" t="s">
        <v>25738</v>
      </c>
      <c r="C13251" t="s">
        <v>25739</v>
      </c>
      <c r="D13251" s="1">
        <v>41619.928020833337</v>
      </c>
      <c r="E13251">
        <v>34</v>
      </c>
      <c r="F13251">
        <v>44</v>
      </c>
      <c r="G13251" t="s">
        <v>89</v>
      </c>
    </row>
    <row r="13252" spans="1:8" x14ac:dyDescent="0.2">
      <c r="A13252">
        <v>4.1089225847749798E+17</v>
      </c>
      <c r="B13252" t="s">
        <v>25740</v>
      </c>
      <c r="C13252" t="s">
        <v>25741</v>
      </c>
      <c r="D13252" s="1">
        <v>41619.959756944445</v>
      </c>
      <c r="E13252">
        <v>94</v>
      </c>
      <c r="F13252">
        <v>111</v>
      </c>
    </row>
    <row r="13253" spans="1:8" x14ac:dyDescent="0.2">
      <c r="A13253">
        <v>4.11097849892728E+17</v>
      </c>
      <c r="B13253" t="s">
        <v>25742</v>
      </c>
      <c r="C13253" t="s">
        <v>25743</v>
      </c>
      <c r="D13253" s="1">
        <v>41620.527071759258</v>
      </c>
      <c r="E13253">
        <v>618</v>
      </c>
      <c r="F13253">
        <v>417</v>
      </c>
    </row>
    <row r="13254" spans="1:8" x14ac:dyDescent="0.2">
      <c r="A13254">
        <v>4.1115089164790099E+17</v>
      </c>
      <c r="B13254" t="s">
        <v>25744</v>
      </c>
      <c r="C13254" t="s">
        <v>25745</v>
      </c>
      <c r="D13254" s="1">
        <v>41620.673449074071</v>
      </c>
      <c r="E13254">
        <v>141</v>
      </c>
      <c r="F13254">
        <v>101</v>
      </c>
      <c r="G13254" t="s">
        <v>215</v>
      </c>
    </row>
    <row r="13255" spans="1:8" x14ac:dyDescent="0.2">
      <c r="A13255">
        <v>4.1115915657847603E+17</v>
      </c>
      <c r="B13255" t="s">
        <v>25746</v>
      </c>
      <c r="C13255" t="s">
        <v>25747</v>
      </c>
      <c r="D13255" s="1">
        <v>41620.696250000001</v>
      </c>
      <c r="E13255">
        <v>33</v>
      </c>
      <c r="F13255">
        <v>20</v>
      </c>
      <c r="G13255" t="s">
        <v>215</v>
      </c>
    </row>
    <row r="13256" spans="1:8" x14ac:dyDescent="0.2">
      <c r="A13256">
        <v>4.1117857494350598E+17</v>
      </c>
      <c r="B13256" t="s">
        <v>25748</v>
      </c>
      <c r="C13256" t="s">
        <v>25749</v>
      </c>
      <c r="D13256" s="1">
        <v>41620.749837962961</v>
      </c>
      <c r="E13256">
        <v>25</v>
      </c>
      <c r="F13256">
        <v>33</v>
      </c>
    </row>
    <row r="13257" spans="1:8" x14ac:dyDescent="0.2">
      <c r="A13257">
        <v>4.11179983847976E+17</v>
      </c>
      <c r="B13257" t="s">
        <v>25750</v>
      </c>
      <c r="C13257" t="s">
        <v>25751</v>
      </c>
      <c r="D13257" s="1">
        <v>41620.75372685185</v>
      </c>
      <c r="E13257">
        <v>30</v>
      </c>
      <c r="F13257">
        <v>17</v>
      </c>
      <c r="G13257" t="e">
        <f>_xlfn.SINGLE( _xlfn.SINGLE(BristolsBlog))</f>
        <v>#NAME?</v>
      </c>
    </row>
    <row r="13258" spans="1:8" x14ac:dyDescent="0.2">
      <c r="A13258">
        <v>4.1120284587917702E+17</v>
      </c>
      <c r="B13258" t="s">
        <v>25752</v>
      </c>
      <c r="C13258" t="s">
        <v>25753</v>
      </c>
      <c r="D13258" s="1">
        <v>41620.816805555558</v>
      </c>
      <c r="E13258">
        <v>188</v>
      </c>
      <c r="F13258">
        <v>197</v>
      </c>
      <c r="G13258" t="s">
        <v>89</v>
      </c>
    </row>
    <row r="13259" spans="1:8" x14ac:dyDescent="0.2">
      <c r="A13259">
        <v>4.1121540211122899E+17</v>
      </c>
      <c r="B13259" t="s">
        <v>25754</v>
      </c>
      <c r="C13259" t="s">
        <v>25755</v>
      </c>
      <c r="D13259" s="1">
        <v>41620.851458333331</v>
      </c>
      <c r="E13259">
        <v>196</v>
      </c>
      <c r="F13259">
        <v>222</v>
      </c>
    </row>
    <row r="13260" spans="1:8" x14ac:dyDescent="0.2">
      <c r="A13260">
        <v>4.1121945372919802E+17</v>
      </c>
      <c r="B13260" t="s">
        <v>25756</v>
      </c>
      <c r="C13260" t="s">
        <v>25757</v>
      </c>
      <c r="D13260" s="1">
        <v>41620.862638888888</v>
      </c>
      <c r="E13260">
        <v>38</v>
      </c>
      <c r="F13260">
        <v>40</v>
      </c>
    </row>
    <row r="13261" spans="1:8" x14ac:dyDescent="0.2">
      <c r="A13261">
        <v>4.1123445576892403E+17</v>
      </c>
      <c r="B13261" t="s">
        <v>25758</v>
      </c>
      <c r="C13261" t="s">
        <v>25759</v>
      </c>
      <c r="D13261" s="1">
        <v>41620.904039351852</v>
      </c>
      <c r="E13261">
        <v>148</v>
      </c>
      <c r="F13261">
        <v>113</v>
      </c>
      <c r="G13261" t="s">
        <v>89</v>
      </c>
    </row>
    <row r="13262" spans="1:8" x14ac:dyDescent="0.2">
      <c r="A13262">
        <v>4.1124726876367603E+17</v>
      </c>
      <c r="B13262" t="s">
        <v>25760</v>
      </c>
      <c r="C13262" t="s">
        <v>25761</v>
      </c>
      <c r="D13262" s="1">
        <v>41620.939398148148</v>
      </c>
      <c r="E13262">
        <v>15162</v>
      </c>
      <c r="F13262">
        <v>17266</v>
      </c>
    </row>
    <row r="13263" spans="1:8" x14ac:dyDescent="0.2">
      <c r="A13263">
        <v>4.1126485302247802E+17</v>
      </c>
      <c r="B13263" t="s">
        <v>25762</v>
      </c>
      <c r="C13263" t="s">
        <v>25763</v>
      </c>
      <c r="D13263" s="1">
        <v>41620.987916666665</v>
      </c>
      <c r="E13263">
        <v>189</v>
      </c>
      <c r="F13263">
        <v>167</v>
      </c>
      <c r="G13263" t="s">
        <v>89</v>
      </c>
      <c r="H13263" t="s">
        <v>390</v>
      </c>
    </row>
    <row r="13264" spans="1:8" x14ac:dyDescent="0.2">
      <c r="A13264">
        <v>4.1126722971228102E+17</v>
      </c>
      <c r="B13264" t="s">
        <v>25764</v>
      </c>
      <c r="C13264" t="s">
        <v>25765</v>
      </c>
      <c r="D13264" s="1">
        <v>41620.994479166664</v>
      </c>
      <c r="E13264">
        <v>27</v>
      </c>
      <c r="F13264">
        <v>76</v>
      </c>
      <c r="G13264" t="s">
        <v>215</v>
      </c>
    </row>
    <row r="13265" spans="1:8" x14ac:dyDescent="0.2">
      <c r="A13265">
        <v>4.1140785687406099E+17</v>
      </c>
      <c r="B13265" t="s">
        <v>25766</v>
      </c>
      <c r="C13265" t="s">
        <v>25767</v>
      </c>
      <c r="D13265" s="1">
        <v>41621.382534722223</v>
      </c>
      <c r="E13265">
        <v>636</v>
      </c>
      <c r="F13265">
        <v>361</v>
      </c>
    </row>
    <row r="13266" spans="1:8" x14ac:dyDescent="0.2">
      <c r="A13266">
        <v>4.1140992965712602E+17</v>
      </c>
      <c r="B13266" t="s">
        <v>25768</v>
      </c>
      <c r="C13266" t="s">
        <v>25769</v>
      </c>
      <c r="D13266" s="1">
        <v>41621.388252314813</v>
      </c>
      <c r="E13266">
        <v>507</v>
      </c>
      <c r="F13266">
        <v>138</v>
      </c>
    </row>
    <row r="13267" spans="1:8" x14ac:dyDescent="0.2">
      <c r="A13267">
        <v>4.1151231896377299E+17</v>
      </c>
      <c r="B13267" t="s">
        <v>25770</v>
      </c>
      <c r="C13267" t="s">
        <v>25771</v>
      </c>
      <c r="D13267" s="1">
        <v>41621.670798611114</v>
      </c>
      <c r="E13267">
        <v>45</v>
      </c>
      <c r="F13267">
        <v>34</v>
      </c>
    </row>
    <row r="13268" spans="1:8" x14ac:dyDescent="0.2">
      <c r="A13268">
        <v>4.1153432021015699E+17</v>
      </c>
      <c r="B13268" t="s">
        <v>25772</v>
      </c>
      <c r="C13268" t="s">
        <v>25773</v>
      </c>
      <c r="D13268" s="1">
        <v>41621.731504629628</v>
      </c>
      <c r="E13268">
        <v>18</v>
      </c>
      <c r="F13268">
        <v>15</v>
      </c>
      <c r="G13268" t="s">
        <v>89</v>
      </c>
    </row>
    <row r="13269" spans="1:8" x14ac:dyDescent="0.2">
      <c r="A13269">
        <v>4.1156659165491597E+17</v>
      </c>
      <c r="B13269" t="s">
        <v>25774</v>
      </c>
      <c r="C13269" t="s">
        <v>25775</v>
      </c>
      <c r="D13269" s="1">
        <v>41621.820555555554</v>
      </c>
      <c r="E13269">
        <v>54</v>
      </c>
      <c r="F13269">
        <v>59</v>
      </c>
      <c r="G13269" t="s">
        <v>89</v>
      </c>
    </row>
    <row r="13270" spans="1:8" x14ac:dyDescent="0.2">
      <c r="A13270">
        <v>4.1156797637541798E+17</v>
      </c>
      <c r="B13270" t="s">
        <v>25776</v>
      </c>
      <c r="C13270" t="s">
        <v>25777</v>
      </c>
      <c r="D13270" s="1">
        <v>41621.824374999997</v>
      </c>
      <c r="E13270">
        <v>10</v>
      </c>
      <c r="F13270">
        <v>10</v>
      </c>
    </row>
    <row r="13271" spans="1:8" x14ac:dyDescent="0.2">
      <c r="A13271">
        <v>4.1157762756079603E+17</v>
      </c>
      <c r="B13271" t="s">
        <v>25778</v>
      </c>
      <c r="C13271" t="s">
        <v>25779</v>
      </c>
      <c r="D13271" s="1">
        <v>41621.851006944446</v>
      </c>
      <c r="E13271">
        <v>29</v>
      </c>
      <c r="F13271">
        <v>31</v>
      </c>
      <c r="G13271" t="s">
        <v>89</v>
      </c>
    </row>
    <row r="13272" spans="1:8" x14ac:dyDescent="0.2">
      <c r="A13272">
        <v>4.11579355760848E+17</v>
      </c>
      <c r="B13272" t="s">
        <v>25780</v>
      </c>
      <c r="C13272" t="s">
        <v>25660</v>
      </c>
      <c r="D13272" s="1">
        <v>41621.855775462966</v>
      </c>
      <c r="E13272">
        <v>71</v>
      </c>
      <c r="F13272">
        <v>65</v>
      </c>
    </row>
    <row r="13273" spans="1:8" x14ac:dyDescent="0.2">
      <c r="A13273">
        <v>4.1158544610833997E+17</v>
      </c>
      <c r="B13273" t="s">
        <v>25781</v>
      </c>
      <c r="C13273" t="s">
        <v>25658</v>
      </c>
      <c r="D13273" s="1">
        <v>41621.872581018521</v>
      </c>
      <c r="E13273">
        <v>48</v>
      </c>
      <c r="F13273">
        <v>38</v>
      </c>
      <c r="G13273" t="s">
        <v>89</v>
      </c>
    </row>
    <row r="13274" spans="1:8" x14ac:dyDescent="0.2">
      <c r="A13274">
        <v>4.1159352323475002E+17</v>
      </c>
      <c r="B13274" t="s">
        <v>25782</v>
      </c>
      <c r="C13274" t="s">
        <v>25783</v>
      </c>
      <c r="D13274" s="1">
        <v>41621.894872685189</v>
      </c>
      <c r="E13274">
        <v>242</v>
      </c>
      <c r="F13274">
        <v>93</v>
      </c>
    </row>
    <row r="13275" spans="1:8" x14ac:dyDescent="0.2">
      <c r="A13275">
        <v>4.1159456161439699E+17</v>
      </c>
      <c r="B13275" t="s">
        <v>25784</v>
      </c>
      <c r="C13275" t="s">
        <v>25785</v>
      </c>
      <c r="D13275" s="1">
        <v>41621.897743055553</v>
      </c>
      <c r="E13275">
        <v>44</v>
      </c>
      <c r="F13275">
        <v>26</v>
      </c>
      <c r="G13275" t="s">
        <v>89</v>
      </c>
    </row>
    <row r="13276" spans="1:8" x14ac:dyDescent="0.2">
      <c r="A13276">
        <v>4.1159537478090298E+17</v>
      </c>
      <c r="B13276" t="s">
        <v>25786</v>
      </c>
      <c r="C13276" t="s">
        <v>25787</v>
      </c>
      <c r="D13276" s="1">
        <v>41621.899988425925</v>
      </c>
      <c r="E13276">
        <v>30</v>
      </c>
      <c r="F13276">
        <v>19</v>
      </c>
      <c r="G13276" t="s">
        <v>89</v>
      </c>
      <c r="H13276" t="s">
        <v>390</v>
      </c>
    </row>
    <row r="13277" spans="1:8" x14ac:dyDescent="0.2">
      <c r="A13277">
        <v>4.1160018266543699E+17</v>
      </c>
      <c r="B13277" t="s">
        <v>25788</v>
      </c>
      <c r="C13277" t="s">
        <v>25789</v>
      </c>
      <c r="D13277" s="1">
        <v>41621.913252314815</v>
      </c>
      <c r="E13277">
        <v>11</v>
      </c>
      <c r="F13277">
        <v>17</v>
      </c>
      <c r="G13277" t="s">
        <v>89</v>
      </c>
    </row>
    <row r="13278" spans="1:8" x14ac:dyDescent="0.2">
      <c r="A13278">
        <v>4.1160733829484102E+17</v>
      </c>
      <c r="B13278" t="s">
        <v>25790</v>
      </c>
      <c r="C13278" t="s">
        <v>18250</v>
      </c>
      <c r="D13278" s="1">
        <v>41621.932997685188</v>
      </c>
      <c r="E13278">
        <v>294</v>
      </c>
      <c r="F13278">
        <v>219</v>
      </c>
    </row>
    <row r="13279" spans="1:8" x14ac:dyDescent="0.2">
      <c r="A13279">
        <v>4.1164437726271802E+17</v>
      </c>
      <c r="B13279" t="s">
        <v>25791</v>
      </c>
      <c r="C13279" t="s">
        <v>25792</v>
      </c>
      <c r="D13279" s="1">
        <v>41622.035208333335</v>
      </c>
      <c r="E13279">
        <v>10515</v>
      </c>
      <c r="F13279">
        <v>8727</v>
      </c>
    </row>
    <row r="13280" spans="1:8" x14ac:dyDescent="0.2">
      <c r="A13280">
        <v>4.1164832550790701E+17</v>
      </c>
      <c r="B13280" t="s">
        <v>25793</v>
      </c>
      <c r="C13280" t="s">
        <v>25794</v>
      </c>
      <c r="D13280" s="1">
        <v>41622.046099537038</v>
      </c>
      <c r="E13280">
        <v>56</v>
      </c>
      <c r="F13280">
        <v>85</v>
      </c>
      <c r="G13280" t="s">
        <v>89</v>
      </c>
    </row>
    <row r="13281" spans="1:8" x14ac:dyDescent="0.2">
      <c r="A13281">
        <v>4.1165064825474202E+17</v>
      </c>
      <c r="B13281" t="s">
        <v>25795</v>
      </c>
      <c r="C13281" t="s">
        <v>25796</v>
      </c>
      <c r="D13281" s="1">
        <v>41622.052511574075</v>
      </c>
      <c r="E13281">
        <v>503</v>
      </c>
      <c r="F13281">
        <v>444</v>
      </c>
    </row>
    <row r="13282" spans="1:8" x14ac:dyDescent="0.2">
      <c r="A13282">
        <v>4.11715374116536E+17</v>
      </c>
      <c r="B13282" t="s">
        <v>25797</v>
      </c>
      <c r="C13282" t="e">
        <f>_xlfn.SINGLE( Macys the Donald J. Trump Signature line of shirts), ties, really beautiful suits and cufflinks is the best Christmas &amp; holiday gift by far</f>
        <v>#NAME?</v>
      </c>
      <c r="D13282" s="1">
        <v>41622.231122685182</v>
      </c>
      <c r="E13282">
        <v>43</v>
      </c>
      <c r="F13282">
        <v>43</v>
      </c>
      <c r="G13282" t="s">
        <v>89</v>
      </c>
    </row>
    <row r="13283" spans="1:8" x14ac:dyDescent="0.2">
      <c r="A13283">
        <v>4.1182781525720998E+17</v>
      </c>
      <c r="B13283" t="s">
        <v>25798</v>
      </c>
      <c r="C13283" t="s">
        <v>25799</v>
      </c>
      <c r="D13283" s="1">
        <v>41622.541400462964</v>
      </c>
      <c r="E13283">
        <v>139</v>
      </c>
      <c r="F13283">
        <v>139</v>
      </c>
    </row>
    <row r="13284" spans="1:8" x14ac:dyDescent="0.2">
      <c r="A13284">
        <v>4.1201200006433498E+17</v>
      </c>
      <c r="B13284" t="s">
        <v>25800</v>
      </c>
      <c r="C13284" t="s">
        <v>25801</v>
      </c>
      <c r="D13284" s="1">
        <v>41623.04965277778</v>
      </c>
      <c r="E13284">
        <v>14</v>
      </c>
      <c r="F13284">
        <v>18</v>
      </c>
      <c r="G13284" t="s">
        <v>25802</v>
      </c>
    </row>
    <row r="13285" spans="1:8" x14ac:dyDescent="0.2">
      <c r="A13285">
        <v>4.1201442341152301E+17</v>
      </c>
      <c r="B13285" t="s">
        <v>25803</v>
      </c>
      <c r="C13285" t="s">
        <v>25804</v>
      </c>
      <c r="D13285" s="1">
        <v>41623.056342592594</v>
      </c>
      <c r="E13285">
        <v>239</v>
      </c>
      <c r="F13285">
        <v>129</v>
      </c>
    </row>
    <row r="13286" spans="1:8" x14ac:dyDescent="0.2">
      <c r="A13286">
        <v>4.1201738534513798E+17</v>
      </c>
      <c r="B13286" t="s">
        <v>25805</v>
      </c>
      <c r="C13286" t="s">
        <v>25806</v>
      </c>
      <c r="D13286" s="1">
        <v>41623.064513888887</v>
      </c>
      <c r="E13286">
        <v>715</v>
      </c>
      <c r="F13286">
        <v>503</v>
      </c>
    </row>
    <row r="13287" spans="1:8" x14ac:dyDescent="0.2">
      <c r="A13287">
        <v>4.1215465228602502E+17</v>
      </c>
      <c r="B13287" t="s">
        <v>25807</v>
      </c>
      <c r="C13287" t="s">
        <v>25808</v>
      </c>
      <c r="D13287" s="1">
        <v>41623.443298611113</v>
      </c>
      <c r="E13287">
        <v>566</v>
      </c>
      <c r="F13287">
        <v>394</v>
      </c>
    </row>
    <row r="13288" spans="1:8" x14ac:dyDescent="0.2">
      <c r="A13288">
        <v>4.1215967404229402E+17</v>
      </c>
      <c r="B13288" t="s">
        <v>25809</v>
      </c>
      <c r="C13288" t="s">
        <v>25810</v>
      </c>
      <c r="D13288" s="1">
        <v>41623.457152777781</v>
      </c>
      <c r="E13288">
        <v>438</v>
      </c>
      <c r="F13288">
        <v>301</v>
      </c>
    </row>
    <row r="13289" spans="1:8" x14ac:dyDescent="0.2">
      <c r="A13289">
        <v>4.1216206898987398E+17</v>
      </c>
      <c r="B13289" t="s">
        <v>25811</v>
      </c>
      <c r="C13289" t="s">
        <v>25812</v>
      </c>
      <c r="D13289" s="1">
        <v>41623.463761574072</v>
      </c>
      <c r="E13289">
        <v>740</v>
      </c>
      <c r="F13289">
        <v>748</v>
      </c>
    </row>
    <row r="13290" spans="1:8" x14ac:dyDescent="0.2">
      <c r="A13290">
        <v>4.1255825514011802E+17</v>
      </c>
      <c r="B13290" t="s">
        <v>25813</v>
      </c>
      <c r="C13290" t="s">
        <v>25814</v>
      </c>
      <c r="D13290" s="1">
        <v>41624.557025462964</v>
      </c>
      <c r="E13290">
        <v>13</v>
      </c>
      <c r="F13290">
        <v>20</v>
      </c>
      <c r="G13290" t="s">
        <v>25815</v>
      </c>
    </row>
    <row r="13291" spans="1:8" x14ac:dyDescent="0.2">
      <c r="A13291">
        <v>4.1255997627698298E+17</v>
      </c>
      <c r="B13291" t="s">
        <v>25816</v>
      </c>
      <c r="C13291" t="s">
        <v>25817</v>
      </c>
      <c r="D13291" s="1">
        <v>41624.56177083333</v>
      </c>
      <c r="E13291">
        <v>37</v>
      </c>
      <c r="F13291">
        <v>69</v>
      </c>
      <c r="G13291" t="s">
        <v>215</v>
      </c>
    </row>
    <row r="13292" spans="1:8" x14ac:dyDescent="0.2">
      <c r="A13292">
        <v>4.1258043741308499E+17</v>
      </c>
      <c r="B13292" t="s">
        <v>25818</v>
      </c>
      <c r="C13292" t="s">
        <v>25819</v>
      </c>
      <c r="D13292" s="1">
        <v>41624.61824074074</v>
      </c>
      <c r="E13292">
        <v>20</v>
      </c>
      <c r="F13292">
        <v>18</v>
      </c>
      <c r="G13292" t="s">
        <v>215</v>
      </c>
      <c r="H13292" t="s">
        <v>390</v>
      </c>
    </row>
    <row r="13293" spans="1:8" x14ac:dyDescent="0.2">
      <c r="A13293">
        <v>4.12581750154752E+17</v>
      </c>
      <c r="B13293" t="s">
        <v>25820</v>
      </c>
      <c r="C13293" t="s">
        <v>25821</v>
      </c>
      <c r="D13293" s="1">
        <v>41624.621863425928</v>
      </c>
      <c r="E13293">
        <v>22</v>
      </c>
      <c r="F13293">
        <v>20</v>
      </c>
      <c r="G13293" t="s">
        <v>576</v>
      </c>
    </row>
    <row r="13294" spans="1:8" x14ac:dyDescent="0.2">
      <c r="A13294">
        <v>4.12583887102304E+17</v>
      </c>
      <c r="B13294" t="s">
        <v>25822</v>
      </c>
      <c r="C13294" t="s">
        <v>25823</v>
      </c>
      <c r="D13294" s="1">
        <v>41624.627754629626</v>
      </c>
      <c r="E13294">
        <v>11</v>
      </c>
      <c r="F13294">
        <v>17</v>
      </c>
      <c r="G13294" t="s">
        <v>89</v>
      </c>
      <c r="H13294" t="s">
        <v>390</v>
      </c>
    </row>
    <row r="13295" spans="1:8" x14ac:dyDescent="0.2">
      <c r="A13295">
        <v>4.1259153503396602E+17</v>
      </c>
      <c r="B13295" t="s">
        <v>25824</v>
      </c>
      <c r="C13295" t="s">
        <v>25825</v>
      </c>
      <c r="D13295" s="1">
        <v>41624.648865740739</v>
      </c>
      <c r="E13295">
        <v>250</v>
      </c>
      <c r="F13295">
        <v>182</v>
      </c>
    </row>
    <row r="13296" spans="1:8" x14ac:dyDescent="0.2">
      <c r="A13296">
        <v>4.1269820122584998E+17</v>
      </c>
      <c r="B13296" t="s">
        <v>25826</v>
      </c>
      <c r="C13296" t="s">
        <v>25827</v>
      </c>
      <c r="D13296" s="1">
        <v>41624.943206018521</v>
      </c>
      <c r="E13296">
        <v>151</v>
      </c>
      <c r="F13296">
        <v>119</v>
      </c>
    </row>
    <row r="13297" spans="1:8" x14ac:dyDescent="0.2">
      <c r="A13297">
        <v>4.1269889045903699E+17</v>
      </c>
      <c r="B13297" t="s">
        <v>25828</v>
      </c>
      <c r="C13297" t="s">
        <v>25829</v>
      </c>
      <c r="D13297" s="1">
        <v>41624.945115740738</v>
      </c>
      <c r="E13297">
        <v>62</v>
      </c>
      <c r="F13297">
        <v>83</v>
      </c>
      <c r="G13297" t="s">
        <v>89</v>
      </c>
    </row>
    <row r="13298" spans="1:8" x14ac:dyDescent="0.2">
      <c r="A13298">
        <v>4.1294338575933402E+17</v>
      </c>
      <c r="B13298" t="s">
        <v>25830</v>
      </c>
      <c r="C13298" t="s">
        <v>25831</v>
      </c>
      <c r="D13298" s="1">
        <v>41625.619780092595</v>
      </c>
      <c r="E13298">
        <v>3</v>
      </c>
      <c r="F13298">
        <v>10</v>
      </c>
      <c r="G13298" t="e">
        <f>ali_nugent</f>
        <v>#NAME?</v>
      </c>
    </row>
    <row r="13299" spans="1:8" x14ac:dyDescent="0.2">
      <c r="A13299">
        <v>4.1294431704163898E+17</v>
      </c>
      <c r="B13299" t="s">
        <v>25832</v>
      </c>
      <c r="C13299" t="s">
        <v>25833</v>
      </c>
      <c r="D13299" s="1">
        <v>41625.622349537036</v>
      </c>
      <c r="E13299">
        <v>672</v>
      </c>
      <c r="F13299">
        <v>1156</v>
      </c>
    </row>
    <row r="13300" spans="1:8" x14ac:dyDescent="0.2">
      <c r="A13300">
        <v>4.1296640035796499E+17</v>
      </c>
      <c r="B13300" t="s">
        <v>25834</v>
      </c>
      <c r="C13300" t="s">
        <v>25835</v>
      </c>
      <c r="D13300" s="1">
        <v>41625.683298611111</v>
      </c>
      <c r="E13300">
        <v>278</v>
      </c>
      <c r="F13300">
        <v>246</v>
      </c>
    </row>
    <row r="13301" spans="1:8" x14ac:dyDescent="0.2">
      <c r="A13301">
        <v>4.1298557191756499E+17</v>
      </c>
      <c r="B13301" t="s">
        <v>25836</v>
      </c>
      <c r="C13301" t="s">
        <v>25837</v>
      </c>
      <c r="D13301" s="1">
        <v>41625.736192129632</v>
      </c>
      <c r="E13301">
        <v>46</v>
      </c>
      <c r="F13301">
        <v>30</v>
      </c>
      <c r="G13301" t="s">
        <v>215</v>
      </c>
    </row>
    <row r="13302" spans="1:8" x14ac:dyDescent="0.2">
      <c r="A13302">
        <v>4.13008321331736E+17</v>
      </c>
      <c r="B13302" t="s">
        <v>25838</v>
      </c>
      <c r="C13302" t="s">
        <v>25839</v>
      </c>
      <c r="D13302" s="1">
        <v>41625.79896990741</v>
      </c>
      <c r="E13302">
        <v>28</v>
      </c>
      <c r="F13302">
        <v>33</v>
      </c>
      <c r="G13302" t="e">
        <f>TrumpSoHo</f>
        <v>#NAME?</v>
      </c>
    </row>
    <row r="13303" spans="1:8" x14ac:dyDescent="0.2">
      <c r="A13303">
        <v>4.1301058440621197E+17</v>
      </c>
      <c r="B13303" t="s">
        <v>25840</v>
      </c>
      <c r="C13303" t="s">
        <v>25841</v>
      </c>
      <c r="D13303" s="1">
        <v>41625.805219907408</v>
      </c>
      <c r="E13303">
        <v>210</v>
      </c>
      <c r="F13303">
        <v>150</v>
      </c>
      <c r="G13303" t="s">
        <v>89</v>
      </c>
    </row>
    <row r="13304" spans="1:8" x14ac:dyDescent="0.2">
      <c r="A13304">
        <v>4.1301892902853402E+17</v>
      </c>
      <c r="B13304" t="s">
        <v>25842</v>
      </c>
      <c r="C13304" t="s">
        <v>25843</v>
      </c>
      <c r="D13304" s="1">
        <v>41625.828240740739</v>
      </c>
      <c r="E13304">
        <v>80</v>
      </c>
      <c r="F13304">
        <v>66</v>
      </c>
      <c r="G13304" t="s">
        <v>89</v>
      </c>
    </row>
    <row r="13305" spans="1:8" x14ac:dyDescent="0.2">
      <c r="A13305">
        <v>4.1302782042873798E+17</v>
      </c>
      <c r="B13305" t="s">
        <v>25844</v>
      </c>
      <c r="C13305" t="s">
        <v>25845</v>
      </c>
      <c r="D13305" s="1">
        <v>41625.852777777778</v>
      </c>
      <c r="E13305">
        <v>4</v>
      </c>
      <c r="F13305">
        <v>1</v>
      </c>
      <c r="G13305" t="s">
        <v>89</v>
      </c>
    </row>
    <row r="13306" spans="1:8" x14ac:dyDescent="0.2">
      <c r="A13306">
        <v>4.1303543406775898E+17</v>
      </c>
      <c r="B13306" t="s">
        <v>25846</v>
      </c>
      <c r="C13306" t="s">
        <v>25847</v>
      </c>
      <c r="D13306" s="1">
        <v>41625.873784722222</v>
      </c>
      <c r="E13306">
        <v>78</v>
      </c>
      <c r="F13306">
        <v>57</v>
      </c>
    </row>
    <row r="13307" spans="1:8" x14ac:dyDescent="0.2">
      <c r="A13307">
        <v>4.1304174142017101E+17</v>
      </c>
      <c r="B13307" t="s">
        <v>25848</v>
      </c>
      <c r="C13307" t="s">
        <v>25849</v>
      </c>
      <c r="D13307" s="1">
        <v>41625.891192129631</v>
      </c>
      <c r="E13307">
        <v>21</v>
      </c>
      <c r="F13307">
        <v>24</v>
      </c>
      <c r="G13307" t="s">
        <v>89</v>
      </c>
      <c r="H13307" t="s">
        <v>390</v>
      </c>
    </row>
    <row r="13308" spans="1:8" x14ac:dyDescent="0.2">
      <c r="A13308">
        <v>4.1304550100135098E+17</v>
      </c>
      <c r="B13308" t="s">
        <v>25850</v>
      </c>
      <c r="C13308" t="s">
        <v>25851</v>
      </c>
      <c r="D13308" s="1">
        <v>41625.901574074072</v>
      </c>
      <c r="E13308">
        <v>12</v>
      </c>
      <c r="F13308">
        <v>19</v>
      </c>
    </row>
    <row r="13309" spans="1:8" x14ac:dyDescent="0.2">
      <c r="A13309">
        <v>4.1304872927324499E+17</v>
      </c>
      <c r="B13309" t="s">
        <v>25852</v>
      </c>
      <c r="C13309" t="s">
        <v>25853</v>
      </c>
      <c r="D13309" s="1">
        <v>41625.910474537035</v>
      </c>
      <c r="E13309">
        <v>409</v>
      </c>
      <c r="F13309">
        <v>313</v>
      </c>
    </row>
    <row r="13310" spans="1:8" x14ac:dyDescent="0.2">
      <c r="A13310">
        <v>4.1305510712772102E+17</v>
      </c>
      <c r="B13310" t="s">
        <v>25854</v>
      </c>
      <c r="C13310" t="s">
        <v>25855</v>
      </c>
      <c r="D13310" s="1">
        <v>41625.928078703706</v>
      </c>
      <c r="E13310">
        <v>383</v>
      </c>
      <c r="F13310">
        <v>486</v>
      </c>
    </row>
    <row r="13311" spans="1:8" x14ac:dyDescent="0.2">
      <c r="A13311">
        <v>4.1305576081001203E+17</v>
      </c>
      <c r="B13311" t="s">
        <v>25856</v>
      </c>
      <c r="C13311" t="s">
        <v>25857</v>
      </c>
      <c r="D13311" s="1">
        <v>41625.929884259262</v>
      </c>
      <c r="E13311">
        <v>213</v>
      </c>
      <c r="F13311">
        <v>73</v>
      </c>
    </row>
    <row r="13312" spans="1:8" x14ac:dyDescent="0.2">
      <c r="A13312">
        <v>4.1305683098667398E+17</v>
      </c>
      <c r="B13312" t="s">
        <v>25858</v>
      </c>
      <c r="C13312" t="s">
        <v>25859</v>
      </c>
      <c r="D13312" s="1">
        <v>41625.932835648149</v>
      </c>
      <c r="E13312">
        <v>5</v>
      </c>
      <c r="F13312">
        <v>5</v>
      </c>
      <c r="G13312" t="s">
        <v>25860</v>
      </c>
    </row>
    <row r="13313" spans="1:8" x14ac:dyDescent="0.2">
      <c r="A13313">
        <v>4.1306651427145299E+17</v>
      </c>
      <c r="B13313" t="s">
        <v>25861</v>
      </c>
      <c r="C13313" t="s">
        <v>25862</v>
      </c>
      <c r="D13313" s="1">
        <v>41625.959560185183</v>
      </c>
      <c r="E13313">
        <v>322</v>
      </c>
      <c r="F13313">
        <v>204</v>
      </c>
    </row>
    <row r="13314" spans="1:8" x14ac:dyDescent="0.2">
      <c r="A13314">
        <v>4.1307170311202803E+17</v>
      </c>
      <c r="B13314" t="s">
        <v>25863</v>
      </c>
      <c r="C13314" t="s">
        <v>25864</v>
      </c>
      <c r="D13314" s="1">
        <v>41625.973877314813</v>
      </c>
      <c r="E13314">
        <v>205</v>
      </c>
      <c r="F13314">
        <v>131</v>
      </c>
    </row>
    <row r="13315" spans="1:8" x14ac:dyDescent="0.2">
      <c r="A13315">
        <v>4.1314749682353702E+17</v>
      </c>
      <c r="B13315" t="s">
        <v>25865</v>
      </c>
      <c r="C13315" t="s">
        <v>25866</v>
      </c>
      <c r="D13315" s="1">
        <v>41626.183020833334</v>
      </c>
      <c r="E13315">
        <v>71</v>
      </c>
      <c r="F13315">
        <v>109</v>
      </c>
      <c r="G13315" t="s">
        <v>89</v>
      </c>
    </row>
    <row r="13316" spans="1:8" x14ac:dyDescent="0.2">
      <c r="A13316">
        <v>4.1314824778887898E+17</v>
      </c>
      <c r="B13316" t="s">
        <v>25867</v>
      </c>
      <c r="C13316" t="s">
        <v>25868</v>
      </c>
      <c r="D13316" s="1">
        <v>41626.18509259259</v>
      </c>
      <c r="E13316">
        <v>16</v>
      </c>
      <c r="F13316">
        <v>22</v>
      </c>
      <c r="G13316" t="s">
        <v>576</v>
      </c>
    </row>
    <row r="13317" spans="1:8" x14ac:dyDescent="0.2">
      <c r="A13317">
        <v>4.1314846230237498E+17</v>
      </c>
      <c r="B13317" t="s">
        <v>25869</v>
      </c>
      <c r="C13317" t="s">
        <v>25870</v>
      </c>
      <c r="D13317" s="1">
        <v>41626.185694444444</v>
      </c>
      <c r="E13317">
        <v>49</v>
      </c>
      <c r="F13317">
        <v>61</v>
      </c>
      <c r="G13317" t="s">
        <v>215</v>
      </c>
    </row>
    <row r="13318" spans="1:8" x14ac:dyDescent="0.2">
      <c r="A13318">
        <v>4.1314964439565101E+17</v>
      </c>
      <c r="B13318" t="s">
        <v>25871</v>
      </c>
      <c r="C13318" t="s">
        <v>25872</v>
      </c>
      <c r="D13318" s="1">
        <v>41626.188946759263</v>
      </c>
      <c r="E13318">
        <v>15</v>
      </c>
      <c r="F13318">
        <v>27</v>
      </c>
      <c r="G13318" t="s">
        <v>89</v>
      </c>
    </row>
    <row r="13319" spans="1:8" x14ac:dyDescent="0.2">
      <c r="A13319">
        <v>4.1321106626997402E+17</v>
      </c>
      <c r="B13319" t="s">
        <v>25873</v>
      </c>
      <c r="C13319" t="s">
        <v>25874</v>
      </c>
      <c r="D13319" s="1">
        <v>41626.358437499999</v>
      </c>
      <c r="E13319">
        <v>2008</v>
      </c>
      <c r="F13319">
        <v>1499</v>
      </c>
    </row>
    <row r="13320" spans="1:8" x14ac:dyDescent="0.2">
      <c r="A13320">
        <v>4.1331103144465203E+17</v>
      </c>
      <c r="B13320" t="s">
        <v>25875</v>
      </c>
      <c r="C13320" t="s">
        <v>25876</v>
      </c>
      <c r="D13320" s="1">
        <v>41626.634293981479</v>
      </c>
      <c r="E13320">
        <v>78</v>
      </c>
      <c r="F13320">
        <v>65</v>
      </c>
    </row>
    <row r="13321" spans="1:8" x14ac:dyDescent="0.2">
      <c r="A13321">
        <v>4.13313513759584E+17</v>
      </c>
      <c r="B13321" t="s">
        <v>25877</v>
      </c>
      <c r="C13321" t="s">
        <v>25878</v>
      </c>
      <c r="D13321" s="1">
        <v>41626.641145833331</v>
      </c>
      <c r="E13321">
        <v>480</v>
      </c>
      <c r="F13321">
        <v>363</v>
      </c>
    </row>
    <row r="13322" spans="1:8" x14ac:dyDescent="0.2">
      <c r="A13322">
        <v>4.1333239064417402E+17</v>
      </c>
      <c r="B13322" t="s">
        <v>25879</v>
      </c>
      <c r="C13322" t="s">
        <v>25880</v>
      </c>
      <c r="D13322" s="1">
        <v>41626.693229166667</v>
      </c>
      <c r="E13322">
        <v>46</v>
      </c>
      <c r="F13322">
        <v>48</v>
      </c>
      <c r="G13322" t="s">
        <v>89</v>
      </c>
    </row>
    <row r="13323" spans="1:8" x14ac:dyDescent="0.2">
      <c r="A13323">
        <v>4.1333368097566298E+17</v>
      </c>
      <c r="B13323" t="s">
        <v>25881</v>
      </c>
      <c r="C13323" t="s">
        <v>25882</v>
      </c>
      <c r="D13323" s="1">
        <v>41626.696793981479</v>
      </c>
      <c r="E13323">
        <v>129</v>
      </c>
      <c r="F13323">
        <v>118</v>
      </c>
    </row>
    <row r="13324" spans="1:8" x14ac:dyDescent="0.2">
      <c r="A13324">
        <v>4.1335250223955898E+17</v>
      </c>
      <c r="B13324" t="s">
        <v>25883</v>
      </c>
      <c r="C13324" t="s">
        <v>25884</v>
      </c>
      <c r="D13324" s="1">
        <v>41626.748726851853</v>
      </c>
      <c r="E13324">
        <v>743</v>
      </c>
      <c r="F13324">
        <v>707</v>
      </c>
    </row>
    <row r="13325" spans="1:8" x14ac:dyDescent="0.2">
      <c r="A13325">
        <v>4.1340474143606701E+17</v>
      </c>
      <c r="B13325" t="s">
        <v>25885</v>
      </c>
      <c r="C13325" t="s">
        <v>25886</v>
      </c>
      <c r="D13325" s="1">
        <v>41626.892881944441</v>
      </c>
      <c r="E13325">
        <v>43</v>
      </c>
      <c r="F13325">
        <v>96</v>
      </c>
      <c r="H13325" t="s">
        <v>1725</v>
      </c>
    </row>
    <row r="13326" spans="1:8" x14ac:dyDescent="0.2">
      <c r="A13326">
        <v>4.1348014445274298E+17</v>
      </c>
      <c r="B13326" t="s">
        <v>25887</v>
      </c>
      <c r="C13326" t="s">
        <v>25888</v>
      </c>
      <c r="D13326" s="1">
        <v>41627.100960648146</v>
      </c>
      <c r="E13326">
        <v>943</v>
      </c>
      <c r="F13326">
        <v>685</v>
      </c>
    </row>
    <row r="13327" spans="1:8" x14ac:dyDescent="0.2">
      <c r="A13327">
        <v>4.1363097677099802E+17</v>
      </c>
      <c r="B13327" t="s">
        <v>25889</v>
      </c>
      <c r="C13327" t="s">
        <v>25890</v>
      </c>
      <c r="D13327" s="1">
        <v>41627.517175925925</v>
      </c>
      <c r="E13327">
        <v>238</v>
      </c>
      <c r="F13327">
        <v>197</v>
      </c>
    </row>
    <row r="13328" spans="1:8" x14ac:dyDescent="0.2">
      <c r="A13328">
        <v>4.1365201631840602E+17</v>
      </c>
      <c r="B13328" t="s">
        <v>25891</v>
      </c>
      <c r="C13328" t="s">
        <v>25892</v>
      </c>
      <c r="D13328" s="1">
        <v>41627.575231481482</v>
      </c>
      <c r="E13328">
        <v>147</v>
      </c>
      <c r="F13328">
        <v>159</v>
      </c>
    </row>
    <row r="13329" spans="1:8" x14ac:dyDescent="0.2">
      <c r="A13329">
        <v>4.1365685465776902E+17</v>
      </c>
      <c r="B13329" t="s">
        <v>25893</v>
      </c>
      <c r="C13329" t="s">
        <v>25894</v>
      </c>
      <c r="D13329" s="1">
        <v>41627.588587962964</v>
      </c>
      <c r="E13329">
        <v>6</v>
      </c>
      <c r="F13329">
        <v>9</v>
      </c>
      <c r="G13329" t="s">
        <v>89</v>
      </c>
    </row>
    <row r="13330" spans="1:8" x14ac:dyDescent="0.2">
      <c r="A13330">
        <v>4.1365743087126502E+17</v>
      </c>
      <c r="B13330" t="s">
        <v>25895</v>
      </c>
      <c r="C13330" t="s">
        <v>25896</v>
      </c>
      <c r="D13330" s="1">
        <v>41627.590173611112</v>
      </c>
      <c r="E13330">
        <v>9</v>
      </c>
      <c r="F13330">
        <v>12</v>
      </c>
      <c r="G13330" t="s">
        <v>215</v>
      </c>
    </row>
    <row r="13331" spans="1:8" x14ac:dyDescent="0.2">
      <c r="A13331">
        <v>4.1366032944569901E+17</v>
      </c>
      <c r="B13331" t="s">
        <v>25897</v>
      </c>
      <c r="C13331" t="s">
        <v>25898</v>
      </c>
      <c r="D13331" s="1">
        <v>41627.598171296297</v>
      </c>
      <c r="E13331">
        <v>24</v>
      </c>
      <c r="F13331">
        <v>17</v>
      </c>
    </row>
    <row r="13332" spans="1:8" x14ac:dyDescent="0.2">
      <c r="A13332">
        <v>4.1366126512361798E+17</v>
      </c>
      <c r="B13332" t="s">
        <v>25899</v>
      </c>
      <c r="C13332" t="s">
        <v>25900</v>
      </c>
      <c r="D13332" s="1">
        <v>41627.600752314815</v>
      </c>
      <c r="E13332">
        <v>35</v>
      </c>
      <c r="F13332">
        <v>64</v>
      </c>
      <c r="G13332" t="s">
        <v>25901</v>
      </c>
    </row>
    <row r="13333" spans="1:8" x14ac:dyDescent="0.2">
      <c r="A13333">
        <v>4.1366148315612301E+17</v>
      </c>
      <c r="B13333" t="s">
        <v>25902</v>
      </c>
      <c r="C13333" t="s">
        <v>25903</v>
      </c>
      <c r="D13333" s="1">
        <v>41627.601354166669</v>
      </c>
      <c r="E13333">
        <v>4</v>
      </c>
      <c r="F13333">
        <v>9</v>
      </c>
      <c r="G13333" t="s">
        <v>215</v>
      </c>
    </row>
    <row r="13334" spans="1:8" x14ac:dyDescent="0.2">
      <c r="A13334">
        <v>4.1366170006874502E+17</v>
      </c>
      <c r="B13334" t="s">
        <v>25904</v>
      </c>
      <c r="C13334" t="s">
        <v>25905</v>
      </c>
      <c r="D13334" s="1">
        <v>41627.601956018516</v>
      </c>
      <c r="E13334">
        <v>5</v>
      </c>
      <c r="F13334">
        <v>10</v>
      </c>
      <c r="G13334" t="s">
        <v>25906</v>
      </c>
    </row>
    <row r="13335" spans="1:8" x14ac:dyDescent="0.2">
      <c r="A13335">
        <v>4.1366284902702598E+17</v>
      </c>
      <c r="B13335" t="s">
        <v>25907</v>
      </c>
      <c r="C13335" t="s">
        <v>25908</v>
      </c>
      <c r="D13335" s="1">
        <v>41627.605127314811</v>
      </c>
      <c r="E13335">
        <v>13</v>
      </c>
      <c r="F13335">
        <v>35</v>
      </c>
      <c r="G13335" t="s">
        <v>215</v>
      </c>
    </row>
    <row r="13336" spans="1:8" x14ac:dyDescent="0.2">
      <c r="A13336">
        <v>4.13663032880168E+17</v>
      </c>
      <c r="B13336" t="s">
        <v>25909</v>
      </c>
      <c r="C13336" t="s">
        <v>25910</v>
      </c>
      <c r="D13336" s="1">
        <v>41627.605636574073</v>
      </c>
      <c r="E13336">
        <v>16</v>
      </c>
      <c r="F13336">
        <v>54</v>
      </c>
      <c r="G13336" t="e">
        <f>_xlfn.SINGLE( _xlfn.SINGLE( _xlfn.SINGLE(josh_hlbrk)))</f>
        <v>#NAME?</v>
      </c>
    </row>
    <row r="13337" spans="1:8" x14ac:dyDescent="0.2">
      <c r="A13337">
        <v>4.1366379931792102E+17</v>
      </c>
      <c r="B13337" t="s">
        <v>25911</v>
      </c>
      <c r="C13337" t="s">
        <v>25912</v>
      </c>
      <c r="D13337" s="1">
        <v>41627.607743055552</v>
      </c>
      <c r="E13337">
        <v>4</v>
      </c>
      <c r="F13337">
        <v>11</v>
      </c>
      <c r="G13337" t="s">
        <v>215</v>
      </c>
    </row>
    <row r="13338" spans="1:8" x14ac:dyDescent="0.2">
      <c r="A13338">
        <v>4.1366403985285101E+17</v>
      </c>
      <c r="B13338" t="s">
        <v>25913</v>
      </c>
      <c r="C13338" t="s">
        <v>25914</v>
      </c>
      <c r="D13338" s="1">
        <v>41627.608414351853</v>
      </c>
      <c r="E13338">
        <v>22</v>
      </c>
      <c r="F13338">
        <v>44</v>
      </c>
      <c r="G13338" t="s">
        <v>215</v>
      </c>
      <c r="H13338" t="s">
        <v>390</v>
      </c>
    </row>
    <row r="13339" spans="1:8" x14ac:dyDescent="0.2">
      <c r="A13339">
        <v>4.13665311435808E+17</v>
      </c>
      <c r="B13339" t="s">
        <v>25915</v>
      </c>
      <c r="C13339" t="s">
        <v>25916</v>
      </c>
      <c r="D13339" s="1">
        <v>41627.611921296295</v>
      </c>
      <c r="E13339">
        <v>6</v>
      </c>
      <c r="F13339">
        <v>20</v>
      </c>
      <c r="G13339" t="s">
        <v>215</v>
      </c>
    </row>
    <row r="13340" spans="1:8" x14ac:dyDescent="0.2">
      <c r="A13340">
        <v>4.1366581566663002E+17</v>
      </c>
      <c r="B13340" t="s">
        <v>25917</v>
      </c>
      <c r="C13340" t="s">
        <v>25918</v>
      </c>
      <c r="D13340" s="1">
        <v>41627.613310185188</v>
      </c>
      <c r="E13340">
        <v>64</v>
      </c>
      <c r="F13340">
        <v>84</v>
      </c>
      <c r="G13340" t="s">
        <v>89</v>
      </c>
      <c r="H13340" t="s">
        <v>616</v>
      </c>
    </row>
    <row r="13341" spans="1:8" x14ac:dyDescent="0.2">
      <c r="A13341">
        <v>4.1366657134599699E+17</v>
      </c>
      <c r="B13341" t="s">
        <v>25919</v>
      </c>
      <c r="C13341" t="s">
        <v>25920</v>
      </c>
      <c r="D13341" s="1">
        <v>41627.615393518521</v>
      </c>
      <c r="E13341">
        <v>15</v>
      </c>
      <c r="F13341">
        <v>18</v>
      </c>
      <c r="G13341" t="s">
        <v>25921</v>
      </c>
    </row>
    <row r="13342" spans="1:8" x14ac:dyDescent="0.2">
      <c r="A13342">
        <v>4.1367414058791699E+17</v>
      </c>
      <c r="B13342" t="s">
        <v>25922</v>
      </c>
      <c r="C13342" t="s">
        <v>25923</v>
      </c>
      <c r="D13342" s="1">
        <v>41627.636284722219</v>
      </c>
      <c r="E13342">
        <v>20</v>
      </c>
      <c r="F13342">
        <v>37</v>
      </c>
      <c r="G13342" t="s">
        <v>215</v>
      </c>
    </row>
    <row r="13343" spans="1:8" x14ac:dyDescent="0.2">
      <c r="A13343">
        <v>4.13680450989592E+17</v>
      </c>
      <c r="B13343" t="s">
        <v>25924</v>
      </c>
      <c r="C13343" t="s">
        <v>25925</v>
      </c>
      <c r="D13343" s="1">
        <v>41627.653692129628</v>
      </c>
      <c r="E13343">
        <v>21</v>
      </c>
      <c r="F13343">
        <v>19</v>
      </c>
      <c r="G13343" t="s">
        <v>215</v>
      </c>
    </row>
    <row r="13344" spans="1:8" x14ac:dyDescent="0.2">
      <c r="A13344">
        <v>4.1368596804707501E+17</v>
      </c>
      <c r="B13344" t="s">
        <v>25926</v>
      </c>
      <c r="C13344" t="s">
        <v>25927</v>
      </c>
      <c r="D13344" s="1">
        <v>41627.668923611112</v>
      </c>
      <c r="E13344">
        <v>162</v>
      </c>
      <c r="F13344">
        <v>236</v>
      </c>
    </row>
    <row r="13345" spans="1:8" x14ac:dyDescent="0.2">
      <c r="A13345">
        <v>4.1370780733120902E+17</v>
      </c>
      <c r="B13345" t="s">
        <v>25928</v>
      </c>
      <c r="C13345" t="s">
        <v>25929</v>
      </c>
      <c r="D13345" s="1">
        <v>41627.729189814818</v>
      </c>
      <c r="E13345">
        <v>63</v>
      </c>
      <c r="F13345">
        <v>104</v>
      </c>
      <c r="H13345" t="s">
        <v>390</v>
      </c>
    </row>
    <row r="13346" spans="1:8" x14ac:dyDescent="0.2">
      <c r="A13346">
        <v>4.1375713719027302E+17</v>
      </c>
      <c r="B13346" t="s">
        <v>25930</v>
      </c>
      <c r="C13346" t="s">
        <v>25931</v>
      </c>
      <c r="D13346" s="1">
        <v>41627.865312499998</v>
      </c>
      <c r="E13346">
        <v>1451</v>
      </c>
      <c r="F13346">
        <v>769</v>
      </c>
    </row>
    <row r="13347" spans="1:8" x14ac:dyDescent="0.2">
      <c r="A13347">
        <v>4.1376261824383302E+17</v>
      </c>
      <c r="B13347" t="s">
        <v>25932</v>
      </c>
      <c r="C13347" t="s">
        <v>25933</v>
      </c>
      <c r="D13347" s="1">
        <v>41627.880439814813</v>
      </c>
      <c r="E13347">
        <v>2133</v>
      </c>
      <c r="F13347">
        <v>1867</v>
      </c>
    </row>
    <row r="13348" spans="1:8" x14ac:dyDescent="0.2">
      <c r="A13348">
        <v>4.1377157913522899E+17</v>
      </c>
      <c r="B13348" t="s">
        <v>25934</v>
      </c>
      <c r="C13348" t="s">
        <v>25935</v>
      </c>
      <c r="D13348" s="1">
        <v>41627.905162037037</v>
      </c>
      <c r="E13348">
        <v>174</v>
      </c>
      <c r="F13348">
        <v>134</v>
      </c>
      <c r="H13348" t="s">
        <v>390</v>
      </c>
    </row>
    <row r="13349" spans="1:8" x14ac:dyDescent="0.2">
      <c r="A13349">
        <v>4.1377511564654099E+17</v>
      </c>
      <c r="B13349" t="s">
        <v>25936</v>
      </c>
      <c r="C13349" t="s">
        <v>25937</v>
      </c>
      <c r="D13349" s="1">
        <v>41627.914918981478</v>
      </c>
      <c r="E13349">
        <v>18</v>
      </c>
      <c r="F13349">
        <v>18</v>
      </c>
    </row>
    <row r="13350" spans="1:8" x14ac:dyDescent="0.2">
      <c r="A13350">
        <v>4.1377691356850502E+17</v>
      </c>
      <c r="B13350" t="s">
        <v>25938</v>
      </c>
      <c r="C13350" t="s">
        <v>25939</v>
      </c>
      <c r="D13350" s="1">
        <v>41627.91988425926</v>
      </c>
      <c r="E13350">
        <v>425</v>
      </c>
      <c r="F13350">
        <v>310</v>
      </c>
    </row>
    <row r="13351" spans="1:8" x14ac:dyDescent="0.2">
      <c r="A13351">
        <v>4.1378247904920698E+17</v>
      </c>
      <c r="B13351" t="s">
        <v>25940</v>
      </c>
      <c r="C13351" t="s">
        <v>25941</v>
      </c>
      <c r="D13351" s="1">
        <v>41627.935243055559</v>
      </c>
      <c r="E13351">
        <v>117</v>
      </c>
      <c r="F13351">
        <v>97</v>
      </c>
    </row>
    <row r="13352" spans="1:8" x14ac:dyDescent="0.2">
      <c r="A13352">
        <v>4.1378721805489299E+17</v>
      </c>
      <c r="B13352" t="s">
        <v>25942</v>
      </c>
      <c r="C13352" t="s">
        <v>25943</v>
      </c>
      <c r="D13352" s="1">
        <v>41627.948321759257</v>
      </c>
      <c r="E13352">
        <v>151</v>
      </c>
      <c r="F13352">
        <v>67</v>
      </c>
      <c r="G13352" t="s">
        <v>89</v>
      </c>
    </row>
    <row r="13353" spans="1:8" x14ac:dyDescent="0.2">
      <c r="A13353">
        <v>4.1378823079895802E+17</v>
      </c>
      <c r="B13353" t="s">
        <v>25944</v>
      </c>
      <c r="C13353" t="s">
        <v>25945</v>
      </c>
      <c r="D13353" s="1">
        <v>41627.951111111113</v>
      </c>
      <c r="E13353">
        <v>393</v>
      </c>
      <c r="F13353">
        <v>310</v>
      </c>
    </row>
    <row r="13354" spans="1:8" x14ac:dyDescent="0.2">
      <c r="A13354">
        <v>4.1391445620137498E+17</v>
      </c>
      <c r="B13354" t="s">
        <v>25946</v>
      </c>
      <c r="C13354" t="s">
        <v>25947</v>
      </c>
      <c r="D13354" s="1">
        <v>41628.299432870372</v>
      </c>
      <c r="E13354">
        <v>1059</v>
      </c>
      <c r="F13354">
        <v>714</v>
      </c>
    </row>
    <row r="13355" spans="1:8" x14ac:dyDescent="0.2">
      <c r="A13355">
        <v>4.1399209640905901E+17</v>
      </c>
      <c r="B13355" t="s">
        <v>25948</v>
      </c>
      <c r="C13355" t="s">
        <v>25949</v>
      </c>
      <c r="D13355" s="1">
        <v>41628.513680555552</v>
      </c>
      <c r="E13355">
        <v>159</v>
      </c>
      <c r="F13355">
        <v>132</v>
      </c>
    </row>
    <row r="13356" spans="1:8" x14ac:dyDescent="0.2">
      <c r="A13356">
        <v>4.1405296710110797E+17</v>
      </c>
      <c r="B13356" t="s">
        <v>25950</v>
      </c>
      <c r="C13356" t="s">
        <v>25951</v>
      </c>
      <c r="D13356" s="1">
        <v>41628.681643518517</v>
      </c>
      <c r="E13356">
        <v>19</v>
      </c>
      <c r="F13356">
        <v>30</v>
      </c>
      <c r="G13356" t="s">
        <v>89</v>
      </c>
      <c r="H13356" t="s">
        <v>505</v>
      </c>
    </row>
    <row r="13357" spans="1:8" x14ac:dyDescent="0.2">
      <c r="A13357">
        <v>4.1405557207008397E+17</v>
      </c>
      <c r="B13357" t="s">
        <v>25952</v>
      </c>
      <c r="C13357" t="s">
        <v>25953</v>
      </c>
      <c r="D13357" s="1">
        <v>41628.688831018517</v>
      </c>
      <c r="E13357">
        <v>16</v>
      </c>
      <c r="F13357">
        <v>25</v>
      </c>
      <c r="G13357" t="s">
        <v>89</v>
      </c>
    </row>
    <row r="13358" spans="1:8" x14ac:dyDescent="0.2">
      <c r="A13358">
        <v>4.1406285934192602E+17</v>
      </c>
      <c r="B13358" t="s">
        <v>25954</v>
      </c>
      <c r="C13358" t="s">
        <v>25955</v>
      </c>
      <c r="D13358" s="1">
        <v>41628.70894675926</v>
      </c>
      <c r="E13358">
        <v>17</v>
      </c>
      <c r="F13358">
        <v>21</v>
      </c>
    </row>
    <row r="13359" spans="1:8" x14ac:dyDescent="0.2">
      <c r="A13359">
        <v>4.14071960256E+17</v>
      </c>
      <c r="B13359" t="s">
        <v>25956</v>
      </c>
      <c r="C13359" t="s">
        <v>25957</v>
      </c>
      <c r="D13359" s="1">
        <v>41628.7340625</v>
      </c>
      <c r="E13359">
        <v>106</v>
      </c>
      <c r="F13359">
        <v>113</v>
      </c>
    </row>
    <row r="13360" spans="1:8" x14ac:dyDescent="0.2">
      <c r="A13360">
        <v>4.1407321168952902E+17</v>
      </c>
      <c r="B13360" t="s">
        <v>25958</v>
      </c>
      <c r="C13360" t="s">
        <v>25959</v>
      </c>
      <c r="D13360" s="1">
        <v>41628.737511574072</v>
      </c>
      <c r="E13360">
        <v>1550</v>
      </c>
      <c r="F13360">
        <v>2135</v>
      </c>
    </row>
    <row r="13361" spans="1:8" x14ac:dyDescent="0.2">
      <c r="A13361">
        <v>4.1409299006005197E+17</v>
      </c>
      <c r="B13361" t="s">
        <v>25960</v>
      </c>
      <c r="C13361" t="s">
        <v>25961</v>
      </c>
      <c r="D13361" s="1">
        <v>41628.792083333334</v>
      </c>
      <c r="E13361">
        <v>394</v>
      </c>
      <c r="F13361">
        <v>325</v>
      </c>
    </row>
    <row r="13362" spans="1:8" x14ac:dyDescent="0.2">
      <c r="A13362">
        <v>4.1409563331463501E+17</v>
      </c>
      <c r="B13362" t="s">
        <v>25962</v>
      </c>
      <c r="C13362" t="s">
        <v>25963</v>
      </c>
      <c r="D13362" s="1">
        <v>41628.799386574072</v>
      </c>
      <c r="E13362">
        <v>690</v>
      </c>
      <c r="F13362">
        <v>494</v>
      </c>
    </row>
    <row r="13363" spans="1:8" x14ac:dyDescent="0.2">
      <c r="A13363">
        <v>4.14097410726432E+17</v>
      </c>
      <c r="B13363" t="s">
        <v>25964</v>
      </c>
      <c r="C13363" t="s">
        <v>25965</v>
      </c>
      <c r="D13363" s="1">
        <v>41628.804282407407</v>
      </c>
      <c r="E13363">
        <v>340</v>
      </c>
      <c r="F13363">
        <v>357</v>
      </c>
    </row>
    <row r="13364" spans="1:8" x14ac:dyDescent="0.2">
      <c r="A13364">
        <v>4.1410021751694099E+17</v>
      </c>
      <c r="B13364" t="s">
        <v>25966</v>
      </c>
      <c r="C13364" t="s">
        <v>25967</v>
      </c>
      <c r="D13364" s="1">
        <v>41628.812037037038</v>
      </c>
      <c r="E13364">
        <v>13</v>
      </c>
      <c r="F13364">
        <v>16</v>
      </c>
      <c r="G13364" t="s">
        <v>89</v>
      </c>
    </row>
    <row r="13365" spans="1:8" x14ac:dyDescent="0.2">
      <c r="A13365">
        <v>4.1410186174702701E+17</v>
      </c>
      <c r="B13365" t="s">
        <v>25968</v>
      </c>
      <c r="C13365" t="s">
        <v>25969</v>
      </c>
      <c r="D13365" s="1">
        <v>41628.816574074073</v>
      </c>
      <c r="E13365">
        <v>206</v>
      </c>
      <c r="F13365">
        <v>235</v>
      </c>
      <c r="G13365" t="s">
        <v>89</v>
      </c>
    </row>
    <row r="13366" spans="1:8" x14ac:dyDescent="0.2">
      <c r="A13366">
        <v>4.1410441027742099E+17</v>
      </c>
      <c r="B13366" t="s">
        <v>25970</v>
      </c>
      <c r="C13366" t="s">
        <v>25971</v>
      </c>
      <c r="D13366" s="1">
        <v>41628.823599537034</v>
      </c>
      <c r="E13366">
        <v>20</v>
      </c>
      <c r="F13366">
        <v>26</v>
      </c>
      <c r="G13366" t="s">
        <v>89</v>
      </c>
    </row>
    <row r="13367" spans="1:8" x14ac:dyDescent="0.2">
      <c r="A13367">
        <v>4.1410771289335302E+17</v>
      </c>
      <c r="B13367" t="s">
        <v>25972</v>
      </c>
      <c r="C13367" t="s">
        <v>25973</v>
      </c>
      <c r="D13367" s="1">
        <v>41628.832719907405</v>
      </c>
      <c r="E13367">
        <v>17</v>
      </c>
      <c r="F13367">
        <v>41</v>
      </c>
      <c r="G13367" t="s">
        <v>89</v>
      </c>
    </row>
    <row r="13368" spans="1:8" x14ac:dyDescent="0.2">
      <c r="A13368">
        <v>4.1411310387423603E+17</v>
      </c>
      <c r="B13368" t="s">
        <v>25974</v>
      </c>
      <c r="C13368" t="s">
        <v>25975</v>
      </c>
      <c r="D13368" s="1">
        <v>41628.847592592596</v>
      </c>
      <c r="E13368">
        <v>1488</v>
      </c>
      <c r="F13368">
        <v>1376</v>
      </c>
    </row>
    <row r="13369" spans="1:8" x14ac:dyDescent="0.2">
      <c r="A13369">
        <v>4.1411660886536602E+17</v>
      </c>
      <c r="B13369" t="s">
        <v>25976</v>
      </c>
      <c r="C13369" t="s">
        <v>25977</v>
      </c>
      <c r="D13369" s="1">
        <v>41628.857268518521</v>
      </c>
      <c r="E13369">
        <v>2854</v>
      </c>
      <c r="F13369">
        <v>3734</v>
      </c>
    </row>
    <row r="13370" spans="1:8" x14ac:dyDescent="0.2">
      <c r="A13370">
        <v>4.1412792096195699E+17</v>
      </c>
      <c r="B13370" t="s">
        <v>25978</v>
      </c>
      <c r="C13370" t="s">
        <v>25979</v>
      </c>
      <c r="D13370" s="1">
        <v>41628.888483796298</v>
      </c>
      <c r="E13370">
        <v>37</v>
      </c>
      <c r="F13370">
        <v>31</v>
      </c>
      <c r="H13370" t="s">
        <v>390</v>
      </c>
    </row>
    <row r="13371" spans="1:8" x14ac:dyDescent="0.2">
      <c r="A13371">
        <v>4.1421606231055501E+17</v>
      </c>
      <c r="B13371" t="s">
        <v>25980</v>
      </c>
      <c r="C13371" t="s">
        <v>25981</v>
      </c>
      <c r="D13371" s="1">
        <v>41629.131701388891</v>
      </c>
      <c r="E13371">
        <v>19</v>
      </c>
      <c r="F13371">
        <v>19</v>
      </c>
      <c r="G13371" t="e">
        <f>SOFLAGOLF</f>
        <v>#NAME?</v>
      </c>
    </row>
    <row r="13372" spans="1:8" x14ac:dyDescent="0.2">
      <c r="A13372">
        <v>4.1422643559189702E+17</v>
      </c>
      <c r="B13372" t="s">
        <v>25982</v>
      </c>
      <c r="C13372" t="s">
        <v>25983</v>
      </c>
      <c r="D13372" s="1">
        <v>41629.160324074073</v>
      </c>
      <c r="E13372">
        <v>19</v>
      </c>
      <c r="F13372">
        <v>26</v>
      </c>
      <c r="G13372" t="s">
        <v>25984</v>
      </c>
    </row>
    <row r="13373" spans="1:8" x14ac:dyDescent="0.2">
      <c r="A13373">
        <v>4.1423769865290502E+17</v>
      </c>
      <c r="B13373" t="s">
        <v>25985</v>
      </c>
      <c r="C13373" t="s">
        <v>25986</v>
      </c>
      <c r="D13373" s="1">
        <v>41629.191412037035</v>
      </c>
      <c r="E13373">
        <v>15</v>
      </c>
      <c r="F13373">
        <v>15</v>
      </c>
      <c r="G13373" t="s">
        <v>576</v>
      </c>
      <c r="H13373" t="s">
        <v>390</v>
      </c>
    </row>
    <row r="13374" spans="1:8" x14ac:dyDescent="0.2">
      <c r="A13374">
        <v>4.1431392304395002E+17</v>
      </c>
      <c r="B13374" t="s">
        <v>25987</v>
      </c>
      <c r="C13374" t="s">
        <v>25988</v>
      </c>
      <c r="D13374" s="1">
        <v>41629.401747685188</v>
      </c>
      <c r="E13374">
        <v>26</v>
      </c>
      <c r="F13374">
        <v>66</v>
      </c>
      <c r="G13374" t="s">
        <v>25989</v>
      </c>
      <c r="H13374" t="s">
        <v>390</v>
      </c>
    </row>
    <row r="13375" spans="1:8" x14ac:dyDescent="0.2">
      <c r="A13375">
        <v>4.1431512414998099E+17</v>
      </c>
      <c r="B13375" t="s">
        <v>25990</v>
      </c>
      <c r="C13375" t="s">
        <v>25991</v>
      </c>
      <c r="D13375" s="1">
        <v>41629.405057870368</v>
      </c>
      <c r="E13375">
        <v>11</v>
      </c>
      <c r="F13375">
        <v>13</v>
      </c>
      <c r="G13375" t="s">
        <v>89</v>
      </c>
    </row>
    <row r="13376" spans="1:8" x14ac:dyDescent="0.2">
      <c r="A13376">
        <v>4.1431727961541402E+17</v>
      </c>
      <c r="B13376" t="s">
        <v>25992</v>
      </c>
      <c r="C13376" t="s">
        <v>25993</v>
      </c>
      <c r="D13376" s="1">
        <v>41629.411006944443</v>
      </c>
      <c r="E13376">
        <v>14</v>
      </c>
      <c r="F13376">
        <v>19</v>
      </c>
      <c r="G13376" t="s">
        <v>215</v>
      </c>
    </row>
    <row r="13377" spans="1:7" x14ac:dyDescent="0.2">
      <c r="A13377">
        <v>4.1431749741302099E+17</v>
      </c>
      <c r="B13377" t="s">
        <v>25994</v>
      </c>
      <c r="C13377" t="s">
        <v>25995</v>
      </c>
      <c r="D13377" s="1">
        <v>41629.411608796298</v>
      </c>
      <c r="E13377">
        <v>28</v>
      </c>
      <c r="F13377">
        <v>33</v>
      </c>
      <c r="G13377" t="s">
        <v>215</v>
      </c>
    </row>
    <row r="13378" spans="1:7" x14ac:dyDescent="0.2">
      <c r="A13378">
        <v>4.1431796745610803E+17</v>
      </c>
      <c r="B13378" t="s">
        <v>25996</v>
      </c>
      <c r="C13378" t="s">
        <v>25997</v>
      </c>
      <c r="D13378" s="1">
        <v>41629.412905092591</v>
      </c>
      <c r="E13378">
        <v>10</v>
      </c>
      <c r="F13378">
        <v>21</v>
      </c>
      <c r="G13378" t="s">
        <v>215</v>
      </c>
    </row>
    <row r="13379" spans="1:7" x14ac:dyDescent="0.2">
      <c r="A13379">
        <v>4.1431903368592102E+17</v>
      </c>
      <c r="B13379" t="s">
        <v>25998</v>
      </c>
      <c r="C13379" t="s">
        <v>25999</v>
      </c>
      <c r="D13379" s="1">
        <v>41629.415844907409</v>
      </c>
      <c r="E13379">
        <v>26</v>
      </c>
      <c r="F13379">
        <v>28</v>
      </c>
      <c r="G13379" t="s">
        <v>215</v>
      </c>
    </row>
    <row r="13380" spans="1:7" x14ac:dyDescent="0.2">
      <c r="A13380">
        <v>4.1431993789396902E+17</v>
      </c>
      <c r="B13380" t="s">
        <v>26000</v>
      </c>
      <c r="C13380" t="s">
        <v>26001</v>
      </c>
      <c r="D13380" s="1">
        <v>41629.418344907404</v>
      </c>
      <c r="E13380">
        <v>19</v>
      </c>
      <c r="F13380">
        <v>53</v>
      </c>
      <c r="G13380" t="s">
        <v>26002</v>
      </c>
    </row>
    <row r="13381" spans="1:7" x14ac:dyDescent="0.2">
      <c r="A13381">
        <v>4.1432008700568698E+17</v>
      </c>
      <c r="B13381" t="s">
        <v>26003</v>
      </c>
      <c r="C13381" t="s">
        <v>26004</v>
      </c>
      <c r="D13381" s="1">
        <v>41629.418761574074</v>
      </c>
      <c r="E13381">
        <v>16</v>
      </c>
      <c r="F13381">
        <v>42</v>
      </c>
      <c r="G13381" t="s">
        <v>215</v>
      </c>
    </row>
    <row r="13382" spans="1:7" x14ac:dyDescent="0.2">
      <c r="A13382">
        <v>4.1432048980987002E+17</v>
      </c>
      <c r="B13382" t="s">
        <v>26005</v>
      </c>
      <c r="C13382" t="s">
        <v>26006</v>
      </c>
      <c r="D13382" s="1">
        <v>41629.419872685183</v>
      </c>
      <c r="E13382">
        <v>9</v>
      </c>
      <c r="F13382">
        <v>26</v>
      </c>
      <c r="G13382" t="s">
        <v>215</v>
      </c>
    </row>
    <row r="13383" spans="1:7" x14ac:dyDescent="0.2">
      <c r="A13383">
        <v>4.1432097609327002E+17</v>
      </c>
      <c r="B13383" t="s">
        <v>26007</v>
      </c>
      <c r="C13383" t="s">
        <v>26008</v>
      </c>
      <c r="D13383" s="1">
        <v>41629.421215277776</v>
      </c>
      <c r="E13383">
        <v>1257</v>
      </c>
      <c r="F13383">
        <v>959</v>
      </c>
    </row>
    <row r="13384" spans="1:7" x14ac:dyDescent="0.2">
      <c r="A13384">
        <v>4.1454811899968301E+17</v>
      </c>
      <c r="B13384" t="s">
        <v>26009</v>
      </c>
      <c r="C13384" t="s">
        <v>26010</v>
      </c>
      <c r="D13384" s="1">
        <v>41630.048009259262</v>
      </c>
      <c r="E13384">
        <v>149</v>
      </c>
      <c r="F13384">
        <v>104</v>
      </c>
      <c r="G13384" t="s">
        <v>89</v>
      </c>
    </row>
    <row r="13385" spans="1:7" x14ac:dyDescent="0.2">
      <c r="A13385">
        <v>4.1455201053783603E+17</v>
      </c>
      <c r="B13385" t="s">
        <v>26011</v>
      </c>
      <c r="C13385" t="s">
        <v>26012</v>
      </c>
      <c r="D13385" s="1">
        <v>41630.058738425927</v>
      </c>
      <c r="E13385">
        <v>13</v>
      </c>
      <c r="F13385">
        <v>20</v>
      </c>
      <c r="G13385" t="s">
        <v>487</v>
      </c>
    </row>
    <row r="13386" spans="1:7" x14ac:dyDescent="0.2">
      <c r="A13386">
        <v>4.1455368209800301E+17</v>
      </c>
      <c r="B13386" t="s">
        <v>26013</v>
      </c>
      <c r="C13386" t="s">
        <v>26014</v>
      </c>
      <c r="D13386" s="1">
        <v>41630.063356481478</v>
      </c>
      <c r="E13386">
        <v>22</v>
      </c>
      <c r="F13386">
        <v>26</v>
      </c>
      <c r="G13386" t="s">
        <v>26015</v>
      </c>
    </row>
    <row r="13387" spans="1:7" x14ac:dyDescent="0.2">
      <c r="A13387">
        <v>4.1455454560872397E+17</v>
      </c>
      <c r="B13387" t="s">
        <v>26016</v>
      </c>
      <c r="C13387" t="s">
        <v>26017</v>
      </c>
      <c r="D13387" s="1">
        <v>41630.065740740742</v>
      </c>
      <c r="E13387">
        <v>51</v>
      </c>
      <c r="F13387">
        <v>76</v>
      </c>
      <c r="G13387" t="s">
        <v>215</v>
      </c>
    </row>
    <row r="13388" spans="1:7" x14ac:dyDescent="0.2">
      <c r="A13388">
        <v>4.1455584317120499E+17</v>
      </c>
      <c r="B13388" t="s">
        <v>26018</v>
      </c>
      <c r="C13388" t="s">
        <v>26019</v>
      </c>
      <c r="D13388" s="1">
        <v>41630.06931712963</v>
      </c>
      <c r="E13388">
        <v>15</v>
      </c>
      <c r="F13388">
        <v>31</v>
      </c>
      <c r="G13388" t="s">
        <v>26020</v>
      </c>
    </row>
    <row r="13389" spans="1:7" x14ac:dyDescent="0.2">
      <c r="A13389">
        <v>4.1466930572140102E+17</v>
      </c>
      <c r="B13389" t="s">
        <v>26021</v>
      </c>
      <c r="C13389" t="s">
        <v>26022</v>
      </c>
      <c r="D13389" s="1">
        <v>41630.382418981484</v>
      </c>
      <c r="E13389">
        <v>171</v>
      </c>
      <c r="F13389">
        <v>267</v>
      </c>
      <c r="G13389" t="s">
        <v>26023</v>
      </c>
    </row>
    <row r="13390" spans="1:7" x14ac:dyDescent="0.2">
      <c r="A13390">
        <v>4.1473857419057901E+17</v>
      </c>
      <c r="B13390" t="s">
        <v>26024</v>
      </c>
      <c r="C13390" t="s">
        <v>26025</v>
      </c>
      <c r="D13390" s="1">
        <v>41630.573564814818</v>
      </c>
      <c r="E13390">
        <v>55</v>
      </c>
      <c r="F13390">
        <v>85</v>
      </c>
    </row>
    <row r="13391" spans="1:7" x14ac:dyDescent="0.2">
      <c r="A13391">
        <v>4.1484301028402701E+17</v>
      </c>
      <c r="B13391" t="s">
        <v>26026</v>
      </c>
      <c r="C13391" t="s">
        <v>26027</v>
      </c>
      <c r="D13391" s="1">
        <v>41630.861747685187</v>
      </c>
      <c r="E13391">
        <v>210</v>
      </c>
      <c r="F13391">
        <v>208</v>
      </c>
    </row>
    <row r="13392" spans="1:7" x14ac:dyDescent="0.2">
      <c r="A13392">
        <v>4.1484765818103302E+17</v>
      </c>
      <c r="B13392" t="s">
        <v>26028</v>
      </c>
      <c r="C13392" t="s">
        <v>26029</v>
      </c>
      <c r="D13392" s="1">
        <v>41630.874571759261</v>
      </c>
      <c r="E13392">
        <v>25</v>
      </c>
      <c r="F13392">
        <v>38</v>
      </c>
    </row>
    <row r="13393" spans="1:8" x14ac:dyDescent="0.2">
      <c r="A13393">
        <v>4.1487233018023098E+17</v>
      </c>
      <c r="B13393" t="s">
        <v>26030</v>
      </c>
      <c r="C13393" t="e">
        <f xml:space="preserve"> HerschelWalker great interview with Tim [14]!Have a fantastic Christmas and new Year.</f>
        <v>#NAME?</v>
      </c>
      <c r="D13393" s="1">
        <v>41630.942662037036</v>
      </c>
      <c r="E13393">
        <v>3</v>
      </c>
      <c r="F13393">
        <v>4</v>
      </c>
      <c r="G13393" t="s">
        <v>89</v>
      </c>
    </row>
    <row r="13394" spans="1:8" x14ac:dyDescent="0.2">
      <c r="A13394">
        <v>4.1489638076816102E+17</v>
      </c>
      <c r="B13394" t="s">
        <v>26031</v>
      </c>
      <c r="C13394" t="s">
        <v>26032</v>
      </c>
      <c r="D13394" s="1">
        <v>41631.009027777778</v>
      </c>
      <c r="E13394">
        <v>492</v>
      </c>
      <c r="F13394">
        <v>551</v>
      </c>
      <c r="G13394" t="s">
        <v>89</v>
      </c>
      <c r="H13394" t="s">
        <v>390</v>
      </c>
    </row>
    <row r="13395" spans="1:8" x14ac:dyDescent="0.2">
      <c r="A13395">
        <v>4.1495700574989901E+17</v>
      </c>
      <c r="B13395" t="s">
        <v>26033</v>
      </c>
      <c r="C13395" t="s">
        <v>26034</v>
      </c>
      <c r="D13395" s="1">
        <v>41631.176319444443</v>
      </c>
      <c r="E13395">
        <v>55</v>
      </c>
      <c r="F13395">
        <v>83</v>
      </c>
    </row>
    <row r="13396" spans="1:8" x14ac:dyDescent="0.2">
      <c r="A13396">
        <v>4.1504727506566298E+17</v>
      </c>
      <c r="B13396" t="s">
        <v>26035</v>
      </c>
      <c r="C13396" t="s">
        <v>26036</v>
      </c>
      <c r="D13396" s="1">
        <v>41631.425416666665</v>
      </c>
      <c r="E13396">
        <v>10</v>
      </c>
      <c r="F13396">
        <v>11</v>
      </c>
      <c r="G13396" t="s">
        <v>215</v>
      </c>
    </row>
    <row r="13397" spans="1:8" x14ac:dyDescent="0.2">
      <c r="A13397">
        <v>4.1504760269952198E+17</v>
      </c>
      <c r="B13397" t="s">
        <v>26037</v>
      </c>
      <c r="C13397" t="s">
        <v>26038</v>
      </c>
      <c r="D13397" s="1">
        <v>41631.426319444443</v>
      </c>
      <c r="E13397">
        <v>9</v>
      </c>
      <c r="F13397">
        <v>19</v>
      </c>
      <c r="G13397" t="s">
        <v>26039</v>
      </c>
      <c r="H13397" t="s">
        <v>390</v>
      </c>
    </row>
    <row r="13398" spans="1:8" x14ac:dyDescent="0.2">
      <c r="A13398">
        <v>4.1504772030779302E+17</v>
      </c>
      <c r="B13398" t="s">
        <v>26040</v>
      </c>
      <c r="C13398" t="s">
        <v>26041</v>
      </c>
      <c r="D13398" s="1">
        <v>41631.42664351852</v>
      </c>
      <c r="E13398">
        <v>12</v>
      </c>
      <c r="F13398">
        <v>14</v>
      </c>
      <c r="G13398" t="s">
        <v>215</v>
      </c>
    </row>
    <row r="13399" spans="1:8" x14ac:dyDescent="0.2">
      <c r="A13399">
        <v>4.1504786588789101E+17</v>
      </c>
      <c r="B13399" t="s">
        <v>26042</v>
      </c>
      <c r="C13399" t="s">
        <v>26043</v>
      </c>
      <c r="D13399" s="1">
        <v>41631.427048611113</v>
      </c>
      <c r="E13399">
        <v>35</v>
      </c>
      <c r="F13399">
        <v>49</v>
      </c>
      <c r="G13399" t="s">
        <v>215</v>
      </c>
    </row>
    <row r="13400" spans="1:8" x14ac:dyDescent="0.2">
      <c r="A13400">
        <v>4.1519030096168499E+17</v>
      </c>
      <c r="B13400" t="s">
        <v>26044</v>
      </c>
      <c r="C13400" t="s">
        <v>26045</v>
      </c>
      <c r="D13400" s="1">
        <v>41631.820092592592</v>
      </c>
      <c r="E13400">
        <v>604</v>
      </c>
      <c r="F13400">
        <v>445</v>
      </c>
      <c r="H13400" t="s">
        <v>505</v>
      </c>
    </row>
    <row r="13401" spans="1:8" x14ac:dyDescent="0.2">
      <c r="A13401">
        <v>4.1519043993993997E+17</v>
      </c>
      <c r="B13401" t="s">
        <v>26046</v>
      </c>
      <c r="C13401" t="s">
        <v>26047</v>
      </c>
      <c r="D13401" s="1">
        <v>41631.820474537039</v>
      </c>
      <c r="E13401">
        <v>444</v>
      </c>
      <c r="F13401">
        <v>382</v>
      </c>
      <c r="H13401" t="s">
        <v>9927</v>
      </c>
    </row>
    <row r="13402" spans="1:8" x14ac:dyDescent="0.2">
      <c r="A13402">
        <v>4.1519057025276698E+17</v>
      </c>
      <c r="B13402" t="s">
        <v>26048</v>
      </c>
      <c r="C13402" t="s">
        <v>26049</v>
      </c>
      <c r="D13402" s="1">
        <v>41631.820833333331</v>
      </c>
      <c r="E13402">
        <v>524</v>
      </c>
      <c r="F13402">
        <v>451</v>
      </c>
      <c r="H13402" t="s">
        <v>13665</v>
      </c>
    </row>
    <row r="13403" spans="1:8" x14ac:dyDescent="0.2">
      <c r="A13403">
        <v>4.1521383143075398E+17</v>
      </c>
      <c r="B13403" t="s">
        <v>26050</v>
      </c>
      <c r="C13403" t="s">
        <v>26051</v>
      </c>
      <c r="D13403" s="1">
        <v>41631.885023148148</v>
      </c>
      <c r="E13403">
        <v>24</v>
      </c>
      <c r="F13403">
        <v>28</v>
      </c>
      <c r="G13403" t="s">
        <v>89</v>
      </c>
    </row>
    <row r="13404" spans="1:8" x14ac:dyDescent="0.2">
      <c r="A13404">
        <v>4.1521426305816902E+17</v>
      </c>
      <c r="B13404" t="s">
        <v>26052</v>
      </c>
      <c r="C13404" t="s">
        <v>26053</v>
      </c>
      <c r="D13404" s="1">
        <v>41631.88621527778</v>
      </c>
      <c r="E13404">
        <v>15</v>
      </c>
      <c r="F13404">
        <v>21</v>
      </c>
      <c r="G13404" t="s">
        <v>215</v>
      </c>
    </row>
    <row r="13405" spans="1:8" x14ac:dyDescent="0.2">
      <c r="A13405">
        <v>4.1521880523774298E+17</v>
      </c>
      <c r="B13405" t="s">
        <v>26054</v>
      </c>
      <c r="C13405" t="s">
        <v>26055</v>
      </c>
      <c r="D13405" s="1">
        <v>41631.89875</v>
      </c>
      <c r="E13405">
        <v>42</v>
      </c>
      <c r="F13405">
        <v>84</v>
      </c>
      <c r="G13405" t="s">
        <v>89</v>
      </c>
    </row>
    <row r="13406" spans="1:8" x14ac:dyDescent="0.2">
      <c r="A13406">
        <v>4.15227180054872E+17</v>
      </c>
      <c r="B13406" t="s">
        <v>26056</v>
      </c>
      <c r="C13406" t="s">
        <v>26057</v>
      </c>
      <c r="D13406" s="1">
        <v>41631.921851851854</v>
      </c>
      <c r="E13406">
        <v>468</v>
      </c>
      <c r="F13406">
        <v>367</v>
      </c>
    </row>
    <row r="13407" spans="1:8" x14ac:dyDescent="0.2">
      <c r="A13407">
        <v>4.1522774654598298E+17</v>
      </c>
      <c r="B13407" t="s">
        <v>26058</v>
      </c>
      <c r="C13407" t="s">
        <v>26059</v>
      </c>
      <c r="D13407" s="1">
        <v>41631.923414351855</v>
      </c>
      <c r="E13407">
        <v>416</v>
      </c>
      <c r="F13407">
        <v>373</v>
      </c>
    </row>
    <row r="13408" spans="1:8" x14ac:dyDescent="0.2">
      <c r="A13408">
        <v>4.1536057868183898E+17</v>
      </c>
      <c r="B13408" t="s">
        <v>26060</v>
      </c>
      <c r="C13408" t="s">
        <v>26061</v>
      </c>
      <c r="D13408" s="1">
        <v>41632.289965277778</v>
      </c>
      <c r="E13408">
        <v>209</v>
      </c>
      <c r="F13408">
        <v>228</v>
      </c>
    </row>
    <row r="13409" spans="1:7" x14ac:dyDescent="0.2">
      <c r="A13409">
        <v>4.1536171152978701E+17</v>
      </c>
      <c r="B13409" t="s">
        <v>26062</v>
      </c>
      <c r="C13409" t="s">
        <v>26063</v>
      </c>
      <c r="D13409" s="1">
        <v>41632.293090277781</v>
      </c>
      <c r="E13409">
        <v>425</v>
      </c>
      <c r="F13409">
        <v>408</v>
      </c>
    </row>
    <row r="13410" spans="1:7" x14ac:dyDescent="0.2">
      <c r="A13410">
        <v>4.1536489343785299E+17</v>
      </c>
      <c r="B13410" t="s">
        <v>26064</v>
      </c>
      <c r="C13410" t="s">
        <v>26065</v>
      </c>
      <c r="D13410" s="1">
        <v>41632.301874999997</v>
      </c>
      <c r="E13410">
        <v>1282</v>
      </c>
      <c r="F13410">
        <v>1127</v>
      </c>
    </row>
    <row r="13411" spans="1:7" x14ac:dyDescent="0.2">
      <c r="A13411">
        <v>4.1550710583606003E+17</v>
      </c>
      <c r="B13411" t="s">
        <v>26066</v>
      </c>
      <c r="C13411" t="s">
        <v>26067</v>
      </c>
      <c r="D13411" s="1">
        <v>41632.694305555553</v>
      </c>
      <c r="E13411">
        <v>30</v>
      </c>
      <c r="F13411">
        <v>50</v>
      </c>
      <c r="G13411" t="e">
        <f>MrsDFRizzo7</f>
        <v>#NAME?</v>
      </c>
    </row>
    <row r="13412" spans="1:7" x14ac:dyDescent="0.2">
      <c r="A13412">
        <v>4.1550792404829299E+17</v>
      </c>
      <c r="B13412" t="s">
        <v>26068</v>
      </c>
      <c r="C13412" t="s">
        <v>26069</v>
      </c>
      <c r="D13412" s="1">
        <v>41632.696562500001</v>
      </c>
      <c r="E13412">
        <v>88</v>
      </c>
      <c r="F13412">
        <v>138</v>
      </c>
      <c r="G13412" t="s">
        <v>215</v>
      </c>
    </row>
    <row r="13413" spans="1:7" x14ac:dyDescent="0.2">
      <c r="A13413">
        <v>4.1550861279077498E+17</v>
      </c>
      <c r="B13413" t="s">
        <v>26070</v>
      </c>
      <c r="C13413" t="s">
        <v>26071</v>
      </c>
      <c r="D13413" s="1">
        <v>41632.698460648149</v>
      </c>
      <c r="E13413">
        <v>19</v>
      </c>
      <c r="F13413">
        <v>27</v>
      </c>
      <c r="G13413" t="s">
        <v>215</v>
      </c>
    </row>
    <row r="13414" spans="1:7" x14ac:dyDescent="0.2">
      <c r="A13414">
        <v>4.1550936216190502E+17</v>
      </c>
      <c r="B13414" t="s">
        <v>26072</v>
      </c>
      <c r="C13414" t="s">
        <v>26073</v>
      </c>
      <c r="D13414" s="1">
        <v>41632.700532407405</v>
      </c>
      <c r="E13414">
        <v>20</v>
      </c>
      <c r="F13414">
        <v>30</v>
      </c>
      <c r="G13414" t="s">
        <v>215</v>
      </c>
    </row>
    <row r="13415" spans="1:7" x14ac:dyDescent="0.2">
      <c r="A13415">
        <v>4.1553712360993901E+17</v>
      </c>
      <c r="B13415" t="s">
        <v>26074</v>
      </c>
      <c r="C13415" t="s">
        <v>26075</v>
      </c>
      <c r="D13415" s="1">
        <v>41632.777141203704</v>
      </c>
      <c r="E13415">
        <v>419</v>
      </c>
      <c r="F13415">
        <v>354</v>
      </c>
    </row>
    <row r="13416" spans="1:7" x14ac:dyDescent="0.2">
      <c r="A13416">
        <v>4.1553738465924301E+17</v>
      </c>
      <c r="B13416" t="s">
        <v>26076</v>
      </c>
      <c r="C13416" t="s">
        <v>26077</v>
      </c>
      <c r="D13416" s="1">
        <v>41632.777858796297</v>
      </c>
      <c r="E13416">
        <v>438</v>
      </c>
      <c r="F13416">
        <v>343</v>
      </c>
    </row>
    <row r="13417" spans="1:7" x14ac:dyDescent="0.2">
      <c r="A13417">
        <v>4.15539315272216E+17</v>
      </c>
      <c r="B13417" t="s">
        <v>26078</v>
      </c>
      <c r="C13417" t="s">
        <v>26079</v>
      </c>
      <c r="D13417" s="1">
        <v>41632.783182870371</v>
      </c>
      <c r="E13417">
        <v>370</v>
      </c>
      <c r="F13417">
        <v>331</v>
      </c>
    </row>
    <row r="13418" spans="1:7" x14ac:dyDescent="0.2">
      <c r="A13418">
        <v>4.1554549068859802E+17</v>
      </c>
      <c r="B13418" t="s">
        <v>26080</v>
      </c>
      <c r="C13418" t="s">
        <v>26081</v>
      </c>
      <c r="D13418" s="1">
        <v>41632.80023148148</v>
      </c>
      <c r="E13418">
        <v>3613</v>
      </c>
      <c r="F13418">
        <v>6898</v>
      </c>
    </row>
    <row r="13419" spans="1:7" x14ac:dyDescent="0.2">
      <c r="A13419">
        <v>4.15547453643816E+17</v>
      </c>
      <c r="B13419" t="s">
        <v>26082</v>
      </c>
      <c r="C13419" t="s">
        <v>26083</v>
      </c>
      <c r="D13419" s="1">
        <v>41632.805648148147</v>
      </c>
      <c r="E13419">
        <v>106</v>
      </c>
      <c r="F13419">
        <v>119</v>
      </c>
    </row>
    <row r="13420" spans="1:7" x14ac:dyDescent="0.2">
      <c r="A13420">
        <v>4.1555302607868301E+17</v>
      </c>
      <c r="B13420" t="s">
        <v>26084</v>
      </c>
      <c r="C13420" t="s">
        <v>26085</v>
      </c>
      <c r="D13420" s="1">
        <v>41632.821018518516</v>
      </c>
      <c r="E13420">
        <v>412</v>
      </c>
      <c r="F13420">
        <v>309</v>
      </c>
    </row>
    <row r="13421" spans="1:7" x14ac:dyDescent="0.2">
      <c r="A13421">
        <v>4.1558466535832301E+17</v>
      </c>
      <c r="B13421" t="s">
        <v>26086</v>
      </c>
      <c r="C13421" t="s">
        <v>26087</v>
      </c>
      <c r="D13421" s="1">
        <v>41632.908333333333</v>
      </c>
      <c r="E13421">
        <v>106</v>
      </c>
      <c r="F13421">
        <v>122</v>
      </c>
      <c r="G13421" t="s">
        <v>215</v>
      </c>
    </row>
    <row r="13422" spans="1:7" x14ac:dyDescent="0.2">
      <c r="A13422">
        <v>4.1558557376487398E+17</v>
      </c>
      <c r="B13422" t="s">
        <v>26088</v>
      </c>
      <c r="C13422" t="s">
        <v>26089</v>
      </c>
      <c r="D13422" s="1">
        <v>41632.910833333335</v>
      </c>
      <c r="E13422">
        <v>468</v>
      </c>
      <c r="F13422">
        <v>367</v>
      </c>
    </row>
    <row r="13423" spans="1:7" x14ac:dyDescent="0.2">
      <c r="A13423">
        <v>4.1558626859747302E+17</v>
      </c>
      <c r="B13423" t="s">
        <v>26090</v>
      </c>
      <c r="C13423" t="s">
        <v>26091</v>
      </c>
      <c r="D13423" s="1">
        <v>41632.912754629629</v>
      </c>
      <c r="E13423">
        <v>131</v>
      </c>
      <c r="F13423">
        <v>121</v>
      </c>
      <c r="G13423" t="s">
        <v>215</v>
      </c>
    </row>
    <row r="13424" spans="1:7" x14ac:dyDescent="0.2">
      <c r="A13424">
        <v>4.1558633949380102E+17</v>
      </c>
      <c r="B13424" t="s">
        <v>26092</v>
      </c>
      <c r="C13424" t="s">
        <v>26093</v>
      </c>
      <c r="D13424" s="1">
        <v>41632.912951388891</v>
      </c>
      <c r="E13424">
        <v>145</v>
      </c>
      <c r="F13424">
        <v>132</v>
      </c>
      <c r="G13424" t="s">
        <v>215</v>
      </c>
    </row>
    <row r="13425" spans="1:8" x14ac:dyDescent="0.2">
      <c r="A13425">
        <v>4.1558703012367898E+17</v>
      </c>
      <c r="B13425" t="s">
        <v>26094</v>
      </c>
      <c r="C13425" t="s">
        <v>26095</v>
      </c>
      <c r="D13425" s="1">
        <v>41632.914849537039</v>
      </c>
      <c r="E13425">
        <v>16</v>
      </c>
      <c r="F13425">
        <v>19</v>
      </c>
      <c r="G13425" t="s">
        <v>215</v>
      </c>
    </row>
    <row r="13426" spans="1:8" x14ac:dyDescent="0.2">
      <c r="A13426">
        <v>4.1558718428114099E+17</v>
      </c>
      <c r="B13426" t="s">
        <v>26096</v>
      </c>
      <c r="C13426" t="s">
        <v>26097</v>
      </c>
      <c r="D13426" s="1">
        <v>41632.915277777778</v>
      </c>
      <c r="E13426">
        <v>83</v>
      </c>
      <c r="F13426">
        <v>98</v>
      </c>
      <c r="G13426" t="s">
        <v>215</v>
      </c>
    </row>
    <row r="13427" spans="1:8" x14ac:dyDescent="0.2">
      <c r="A13427">
        <v>4.15587318838624E+17</v>
      </c>
      <c r="B13427" t="s">
        <v>26098</v>
      </c>
      <c r="C13427" t="s">
        <v>26099</v>
      </c>
      <c r="D13427" s="1">
        <v>41632.915648148148</v>
      </c>
      <c r="E13427">
        <v>77</v>
      </c>
      <c r="F13427">
        <v>106</v>
      </c>
      <c r="G13427" t="s">
        <v>215</v>
      </c>
    </row>
    <row r="13428" spans="1:8" x14ac:dyDescent="0.2">
      <c r="A13428">
        <v>4.1567665558862202E+17</v>
      </c>
      <c r="B13428" t="s">
        <v>26100</v>
      </c>
      <c r="C13428" t="s">
        <v>26101</v>
      </c>
      <c r="D13428" s="1">
        <v>41633.162175925929</v>
      </c>
      <c r="E13428">
        <v>347</v>
      </c>
      <c r="F13428">
        <v>589</v>
      </c>
    </row>
    <row r="13429" spans="1:8" x14ac:dyDescent="0.2">
      <c r="A13429">
        <v>4.1586892484118899E+17</v>
      </c>
      <c r="B13429" t="s">
        <v>26102</v>
      </c>
      <c r="C13429" t="s">
        <v>26103</v>
      </c>
      <c r="D13429" s="1">
        <v>41633.692731481482</v>
      </c>
      <c r="E13429">
        <v>8437</v>
      </c>
      <c r="F13429">
        <v>7289</v>
      </c>
    </row>
    <row r="13430" spans="1:8" x14ac:dyDescent="0.2">
      <c r="A13430">
        <v>4.1592406643312198E+17</v>
      </c>
      <c r="B13430" t="s">
        <v>26104</v>
      </c>
      <c r="C13430" t="s">
        <v>26105</v>
      </c>
      <c r="D13430" s="1">
        <v>41633.844895833332</v>
      </c>
      <c r="E13430">
        <v>1147</v>
      </c>
      <c r="F13430">
        <v>2055</v>
      </c>
    </row>
    <row r="13431" spans="1:8" x14ac:dyDescent="0.2">
      <c r="A13431">
        <v>4.1610744060288602E+17</v>
      </c>
      <c r="B13431" t="s">
        <v>26106</v>
      </c>
      <c r="C13431" t="s">
        <v>26107</v>
      </c>
      <c r="D13431" s="1">
        <v>41634.350914351853</v>
      </c>
      <c r="E13431">
        <v>1382</v>
      </c>
      <c r="F13431">
        <v>1553</v>
      </c>
    </row>
    <row r="13432" spans="1:8" x14ac:dyDescent="0.2">
      <c r="A13432">
        <v>4.1626204986212301E+17</v>
      </c>
      <c r="B13432" t="s">
        <v>26108</v>
      </c>
      <c r="C13432" t="s">
        <v>26109</v>
      </c>
      <c r="D13432" s="1">
        <v>41634.777557870373</v>
      </c>
      <c r="E13432">
        <v>556</v>
      </c>
      <c r="F13432">
        <v>490</v>
      </c>
    </row>
    <row r="13433" spans="1:8" x14ac:dyDescent="0.2">
      <c r="A13433">
        <v>4.1627932972772102E+17</v>
      </c>
      <c r="B13433" t="s">
        <v>26110</v>
      </c>
      <c r="C13433" t="s">
        <v>26111</v>
      </c>
      <c r="D13433" s="1">
        <v>41634.825231481482</v>
      </c>
      <c r="E13433">
        <v>31</v>
      </c>
      <c r="F13433">
        <v>38</v>
      </c>
      <c r="G13433" t="s">
        <v>89</v>
      </c>
    </row>
    <row r="13434" spans="1:8" x14ac:dyDescent="0.2">
      <c r="A13434">
        <v>4.1628173233828602E+17</v>
      </c>
      <c r="B13434" t="s">
        <v>26112</v>
      </c>
      <c r="C13434" t="s">
        <v>26113</v>
      </c>
      <c r="D13434" s="1">
        <v>41634.831863425927</v>
      </c>
      <c r="E13434">
        <v>33</v>
      </c>
      <c r="F13434">
        <v>37</v>
      </c>
      <c r="G13434" t="s">
        <v>89</v>
      </c>
    </row>
    <row r="13435" spans="1:8" x14ac:dyDescent="0.2">
      <c r="A13435">
        <v>4.1629520493386099E+17</v>
      </c>
      <c r="B13435" t="s">
        <v>26114</v>
      </c>
      <c r="C13435" t="s">
        <v>26115</v>
      </c>
      <c r="D13435" s="1">
        <v>41634.869039351855</v>
      </c>
      <c r="E13435">
        <v>46</v>
      </c>
      <c r="F13435">
        <v>56</v>
      </c>
      <c r="H13435" t="s">
        <v>390</v>
      </c>
    </row>
    <row r="13436" spans="1:8" x14ac:dyDescent="0.2">
      <c r="A13436">
        <v>4.1653970209605197E+17</v>
      </c>
      <c r="B13436" t="s">
        <v>26116</v>
      </c>
      <c r="C13436" t="s">
        <v>26117</v>
      </c>
      <c r="D13436" s="1">
        <v>41635.543726851851</v>
      </c>
      <c r="E13436">
        <v>1006</v>
      </c>
      <c r="F13436">
        <v>1144</v>
      </c>
    </row>
    <row r="13437" spans="1:8" x14ac:dyDescent="0.2">
      <c r="A13437">
        <v>4.1655912925615302E+17</v>
      </c>
      <c r="B13437" t="s">
        <v>26118</v>
      </c>
      <c r="C13437" t="s">
        <v>26119</v>
      </c>
      <c r="D13437" s="1">
        <v>41635.597337962965</v>
      </c>
      <c r="E13437">
        <v>1154</v>
      </c>
      <c r="F13437">
        <v>718</v>
      </c>
    </row>
    <row r="13438" spans="1:8" x14ac:dyDescent="0.2">
      <c r="A13438">
        <v>4.16622038732664E+17</v>
      </c>
      <c r="B13438" t="s">
        <v>26120</v>
      </c>
      <c r="C13438" t="s">
        <v>26121</v>
      </c>
      <c r="D13438" s="1">
        <v>41635.770937499998</v>
      </c>
      <c r="E13438">
        <v>27</v>
      </c>
      <c r="F13438">
        <v>31</v>
      </c>
      <c r="G13438" t="s">
        <v>89</v>
      </c>
    </row>
    <row r="13439" spans="1:8" x14ac:dyDescent="0.2">
      <c r="A13439">
        <v>4.1684796261953101E+17</v>
      </c>
      <c r="B13439" t="s">
        <v>26122</v>
      </c>
      <c r="C13439" t="e">
        <f>_xlfn.SINGLE( ProudlySA As a major fan of Nelson Mandela and the people of South Africa), all of my statements are made with love. Protect his legacy Now</f>
        <v>#NAME?</v>
      </c>
      <c r="D13439" s="1">
        <v>41636.394363425927</v>
      </c>
      <c r="E13439">
        <v>104</v>
      </c>
      <c r="F13439">
        <v>47</v>
      </c>
      <c r="G13439" t="s">
        <v>89</v>
      </c>
    </row>
    <row r="13440" spans="1:8" x14ac:dyDescent="0.2">
      <c r="A13440">
        <v>4.1685077632224E+17</v>
      </c>
      <c r="B13440" t="s">
        <v>26123</v>
      </c>
      <c r="C13440" t="s">
        <v>26124</v>
      </c>
      <c r="D13440" s="1">
        <v>41636.402129629627</v>
      </c>
      <c r="E13440">
        <v>55</v>
      </c>
      <c r="F13440">
        <v>50</v>
      </c>
      <c r="G13440" t="s">
        <v>89</v>
      </c>
    </row>
    <row r="13441" spans="1:7" x14ac:dyDescent="0.2">
      <c r="A13441">
        <v>4.1689086259416998E+17</v>
      </c>
      <c r="B13441" t="s">
        <v>26125</v>
      </c>
      <c r="C13441" t="s">
        <v>26126</v>
      </c>
      <c r="D13441" s="1">
        <v>41636.512743055559</v>
      </c>
      <c r="E13441">
        <v>19</v>
      </c>
      <c r="F13441">
        <v>68</v>
      </c>
    </row>
    <row r="13442" spans="1:7" x14ac:dyDescent="0.2">
      <c r="A13442">
        <v>4.1689261766712902E+17</v>
      </c>
      <c r="B13442" t="s">
        <v>26127</v>
      </c>
      <c r="C13442" t="s">
        <v>26128</v>
      </c>
      <c r="D13442" s="1">
        <v>41636.517592592594</v>
      </c>
      <c r="E13442">
        <v>32</v>
      </c>
      <c r="F13442">
        <v>42</v>
      </c>
      <c r="G13442" t="s">
        <v>215</v>
      </c>
    </row>
    <row r="13443" spans="1:7" x14ac:dyDescent="0.2">
      <c r="A13443">
        <v>4.1690657308961901E+17</v>
      </c>
      <c r="B13443" t="s">
        <v>26129</v>
      </c>
      <c r="C13443" t="s">
        <v>26130</v>
      </c>
      <c r="D13443" s="1">
        <v>41636.55609953704</v>
      </c>
      <c r="E13443">
        <v>307</v>
      </c>
      <c r="F13443">
        <v>257</v>
      </c>
    </row>
    <row r="13444" spans="1:7" x14ac:dyDescent="0.2">
      <c r="A13444">
        <v>4.1690900498484403E+17</v>
      </c>
      <c r="B13444" t="s">
        <v>26131</v>
      </c>
      <c r="C13444" t="s">
        <v>26132</v>
      </c>
      <c r="D13444" s="1">
        <v>41636.5628125</v>
      </c>
      <c r="E13444">
        <v>1358</v>
      </c>
      <c r="F13444">
        <v>919</v>
      </c>
    </row>
    <row r="13445" spans="1:7" x14ac:dyDescent="0.2">
      <c r="A13445">
        <v>4.1691066879811098E+17</v>
      </c>
      <c r="B13445" t="s">
        <v>26133</v>
      </c>
      <c r="C13445" t="s">
        <v>26134</v>
      </c>
      <c r="D13445" s="1">
        <v>41636.567395833335</v>
      </c>
      <c r="E13445">
        <v>107</v>
      </c>
      <c r="F13445">
        <v>97</v>
      </c>
    </row>
    <row r="13446" spans="1:7" x14ac:dyDescent="0.2">
      <c r="A13446">
        <v>4.1706417598340301E+17</v>
      </c>
      <c r="B13446" t="s">
        <v>26135</v>
      </c>
      <c r="C13446" t="s">
        <v>26136</v>
      </c>
      <c r="D13446" s="1">
        <v>41636.990995370368</v>
      </c>
      <c r="E13446">
        <v>151</v>
      </c>
      <c r="F13446">
        <v>187</v>
      </c>
    </row>
    <row r="13447" spans="1:7" x14ac:dyDescent="0.2">
      <c r="A13447">
        <v>4.1706523038110502E+17</v>
      </c>
      <c r="B13447" t="s">
        <v>26137</v>
      </c>
      <c r="C13447" t="s">
        <v>26138</v>
      </c>
      <c r="D13447" s="1">
        <v>41636.99391203704</v>
      </c>
      <c r="E13447">
        <v>389</v>
      </c>
      <c r="F13447">
        <v>416</v>
      </c>
    </row>
    <row r="13448" spans="1:7" x14ac:dyDescent="0.2">
      <c r="A13448">
        <v>4.1743188246134701E+17</v>
      </c>
      <c r="B13448" t="s">
        <v>26139</v>
      </c>
      <c r="C13448" t="s">
        <v>26140</v>
      </c>
      <c r="D13448" s="1">
        <v>41638.005671296298</v>
      </c>
      <c r="E13448">
        <v>269</v>
      </c>
      <c r="F13448">
        <v>262</v>
      </c>
    </row>
    <row r="13449" spans="1:7" x14ac:dyDescent="0.2">
      <c r="A13449">
        <v>4.1749217124444902E+17</v>
      </c>
      <c r="B13449" t="s">
        <v>26141</v>
      </c>
      <c r="C13449" t="s">
        <v>26142</v>
      </c>
      <c r="D13449" s="1">
        <v>41638.172037037039</v>
      </c>
      <c r="E13449">
        <v>171</v>
      </c>
      <c r="F13449">
        <v>307</v>
      </c>
      <c r="G13449" t="s">
        <v>215</v>
      </c>
    </row>
    <row r="13450" spans="1:7" x14ac:dyDescent="0.2">
      <c r="A13450">
        <v>4.1769340389203501E+17</v>
      </c>
      <c r="B13450" t="s">
        <v>26143</v>
      </c>
      <c r="C13450" t="s">
        <v>26144</v>
      </c>
      <c r="D13450" s="1">
        <v>41638.727337962962</v>
      </c>
      <c r="E13450">
        <v>522</v>
      </c>
      <c r="F13450">
        <v>415</v>
      </c>
    </row>
    <row r="13451" spans="1:7" x14ac:dyDescent="0.2">
      <c r="A13451">
        <v>4.1769344713950797E+17</v>
      </c>
      <c r="B13451" t="s">
        <v>26145</v>
      </c>
      <c r="C13451" t="s">
        <v>26146</v>
      </c>
      <c r="D13451" s="1">
        <v>41638.727453703701</v>
      </c>
      <c r="E13451">
        <v>177</v>
      </c>
      <c r="F13451">
        <v>212</v>
      </c>
    </row>
    <row r="13452" spans="1:7" x14ac:dyDescent="0.2">
      <c r="A13452">
        <v>4.1769434440179699E+17</v>
      </c>
      <c r="B13452" t="s">
        <v>26147</v>
      </c>
      <c r="C13452" t="s">
        <v>26148</v>
      </c>
      <c r="D13452" s="1">
        <v>41638.729930555557</v>
      </c>
      <c r="E13452">
        <v>374</v>
      </c>
      <c r="F13452">
        <v>325</v>
      </c>
    </row>
    <row r="13453" spans="1:7" x14ac:dyDescent="0.2">
      <c r="A13453">
        <v>4.1774113006776698E+17</v>
      </c>
      <c r="B13453" t="s">
        <v>26149</v>
      </c>
      <c r="C13453" t="s">
        <v>26150</v>
      </c>
      <c r="D13453" s="1">
        <v>41638.859039351853</v>
      </c>
      <c r="E13453">
        <v>45</v>
      </c>
      <c r="F13453">
        <v>65</v>
      </c>
      <c r="G13453" t="s">
        <v>215</v>
      </c>
    </row>
    <row r="13454" spans="1:7" x14ac:dyDescent="0.2">
      <c r="A13454">
        <v>4.1774374454939597E+17</v>
      </c>
      <c r="B13454" t="s">
        <v>26151</v>
      </c>
      <c r="C13454" t="s">
        <v>26152</v>
      </c>
      <c r="D13454" s="1">
        <v>41638.866249999999</v>
      </c>
      <c r="E13454">
        <v>20</v>
      </c>
      <c r="F13454">
        <v>24</v>
      </c>
      <c r="G13454" t="s">
        <v>89</v>
      </c>
    </row>
    <row r="13455" spans="1:7" x14ac:dyDescent="0.2">
      <c r="A13455">
        <v>4.1774411324971002E+17</v>
      </c>
      <c r="B13455" t="s">
        <v>26153</v>
      </c>
      <c r="C13455" t="s">
        <v>26154</v>
      </c>
      <c r="D13455" s="1">
        <v>41638.867268518516</v>
      </c>
      <c r="E13455">
        <v>55</v>
      </c>
      <c r="F13455">
        <v>65</v>
      </c>
      <c r="G13455" t="s">
        <v>89</v>
      </c>
    </row>
    <row r="13456" spans="1:7" x14ac:dyDescent="0.2">
      <c r="A13456">
        <v>4.1775135385151802E+17</v>
      </c>
      <c r="B13456" t="s">
        <v>26155</v>
      </c>
      <c r="C13456" t="s">
        <v>26156</v>
      </c>
      <c r="D13456" s="1">
        <v>41638.887245370373</v>
      </c>
      <c r="E13456">
        <v>202</v>
      </c>
      <c r="F13456">
        <v>172</v>
      </c>
    </row>
    <row r="13457" spans="1:7" x14ac:dyDescent="0.2">
      <c r="A13457">
        <v>4.1775500606270202E+17</v>
      </c>
      <c r="B13457" t="s">
        <v>26157</v>
      </c>
      <c r="C13457" t="s">
        <v>26158</v>
      </c>
      <c r="D13457" s="1">
        <v>41638.897326388891</v>
      </c>
      <c r="E13457">
        <v>76</v>
      </c>
      <c r="F13457">
        <v>101</v>
      </c>
      <c r="G13457" t="s">
        <v>89</v>
      </c>
    </row>
    <row r="13458" spans="1:7" x14ac:dyDescent="0.2">
      <c r="A13458">
        <v>4.1776091117716198E+17</v>
      </c>
      <c r="B13458" t="s">
        <v>26159</v>
      </c>
      <c r="C13458" t="s">
        <v>26160</v>
      </c>
      <c r="D13458" s="1">
        <v>41638.913622685184</v>
      </c>
      <c r="E13458">
        <v>24187</v>
      </c>
      <c r="F13458">
        <v>18273</v>
      </c>
    </row>
    <row r="13459" spans="1:7" x14ac:dyDescent="0.2">
      <c r="A13459">
        <v>4.1776578970636602E+17</v>
      </c>
      <c r="B13459" t="s">
        <v>26161</v>
      </c>
      <c r="C13459" t="s">
        <v>26162</v>
      </c>
      <c r="D13459" s="1">
        <v>41638.927083333336</v>
      </c>
      <c r="E13459">
        <v>364</v>
      </c>
      <c r="F13459">
        <v>308</v>
      </c>
    </row>
    <row r="13460" spans="1:7" x14ac:dyDescent="0.2">
      <c r="A13460">
        <v>4.1781603510729901E+17</v>
      </c>
      <c r="B13460" t="s">
        <v>26163</v>
      </c>
      <c r="C13460" t="s">
        <v>26164</v>
      </c>
      <c r="D13460" s="1">
        <v>41639.065740740742</v>
      </c>
      <c r="E13460">
        <v>578</v>
      </c>
      <c r="F13460">
        <v>462</v>
      </c>
    </row>
    <row r="13461" spans="1:7" x14ac:dyDescent="0.2">
      <c r="A13461">
        <v>4.17818392826232E+17</v>
      </c>
      <c r="B13461" t="s">
        <v>26165</v>
      </c>
      <c r="C13461" t="s">
        <v>26166</v>
      </c>
      <c r="D13461" s="1">
        <v>41639.072245370371</v>
      </c>
      <c r="E13461">
        <v>660</v>
      </c>
      <c r="F13461">
        <v>658</v>
      </c>
    </row>
    <row r="13462" spans="1:7" x14ac:dyDescent="0.2">
      <c r="A13462">
        <v>4.1798573416828499E+17</v>
      </c>
      <c r="B13462" t="s">
        <v>26167</v>
      </c>
      <c r="C13462" t="s">
        <v>26168</v>
      </c>
      <c r="D13462" s="1">
        <v>41639.534016203703</v>
      </c>
      <c r="E13462">
        <v>808</v>
      </c>
      <c r="F13462">
        <v>513</v>
      </c>
    </row>
    <row r="13463" spans="1:7" x14ac:dyDescent="0.2">
      <c r="A13463">
        <v>4.1808497771715699E+17</v>
      </c>
      <c r="B13463" t="s">
        <v>26169</v>
      </c>
      <c r="C13463" t="s">
        <v>26170</v>
      </c>
      <c r="D13463" s="1">
        <v>41639.807870370372</v>
      </c>
      <c r="E13463">
        <v>25</v>
      </c>
      <c r="F13463">
        <v>29</v>
      </c>
      <c r="G13463" t="s">
        <v>8981</v>
      </c>
    </row>
    <row r="13464" spans="1:7" x14ac:dyDescent="0.2">
      <c r="A13464">
        <v>4.1808509523316301E+17</v>
      </c>
      <c r="B13464" t="s">
        <v>26171</v>
      </c>
      <c r="C13464" t="s">
        <v>26172</v>
      </c>
      <c r="D13464" s="1">
        <v>41639.808206018519</v>
      </c>
      <c r="E13464">
        <v>694</v>
      </c>
      <c r="F13464">
        <v>350</v>
      </c>
      <c r="G13464" t="s">
        <v>89</v>
      </c>
    </row>
    <row r="13465" spans="1:7" x14ac:dyDescent="0.2">
      <c r="A13465">
        <v>4.1808540070851302E+17</v>
      </c>
      <c r="B13465" t="s">
        <v>26173</v>
      </c>
      <c r="C13465" t="s">
        <v>26174</v>
      </c>
      <c r="D13465" s="1">
        <v>41639.809039351851</v>
      </c>
      <c r="E13465">
        <v>234</v>
      </c>
      <c r="F13465">
        <v>466</v>
      </c>
    </row>
    <row r="13466" spans="1:7" x14ac:dyDescent="0.2">
      <c r="A13466">
        <v>4.1814439925279501E+17</v>
      </c>
      <c r="B13466" t="s">
        <v>26175</v>
      </c>
      <c r="C13466" t="s">
        <v>26176</v>
      </c>
      <c r="D13466" s="1">
        <v>41639.971851851849</v>
      </c>
      <c r="E13466">
        <v>245</v>
      </c>
      <c r="F13466">
        <v>259</v>
      </c>
    </row>
    <row r="13467" spans="1:7" x14ac:dyDescent="0.2">
      <c r="A13467">
        <v>4.1814500225530202E+17</v>
      </c>
      <c r="B13467" t="s">
        <v>26177</v>
      </c>
      <c r="C13467" t="s">
        <v>26178</v>
      </c>
      <c r="D13467" s="1">
        <v>41639.973506944443</v>
      </c>
      <c r="E13467">
        <v>508</v>
      </c>
      <c r="F13467">
        <v>557</v>
      </c>
    </row>
    <row r="13468" spans="1:7" x14ac:dyDescent="0.2">
      <c r="A13468">
        <v>4.18365112844824E+17</v>
      </c>
      <c r="B13468" t="s">
        <v>26179</v>
      </c>
      <c r="C13468" t="s">
        <v>26180</v>
      </c>
      <c r="D13468" s="1">
        <v>41640.58090277778</v>
      </c>
      <c r="E13468">
        <v>854</v>
      </c>
      <c r="F13468">
        <v>696</v>
      </c>
    </row>
    <row r="13469" spans="1:7" x14ac:dyDescent="0.2">
      <c r="A13469">
        <v>4.1854213789949101E+17</v>
      </c>
      <c r="B13469" t="s">
        <v>26181</v>
      </c>
      <c r="C13469" t="s">
        <v>26182</v>
      </c>
      <c r="D13469" s="1">
        <v>41641.069398148145</v>
      </c>
      <c r="E13469">
        <v>7295</v>
      </c>
      <c r="F13469">
        <v>5670</v>
      </c>
    </row>
    <row r="13470" spans="1:7" x14ac:dyDescent="0.2">
      <c r="A13470">
        <v>4.1861953774001702E+17</v>
      </c>
      <c r="B13470" t="s">
        <v>26183</v>
      </c>
      <c r="C13470" t="s">
        <v>26184</v>
      </c>
      <c r="D13470" s="1">
        <v>41641.282986111109</v>
      </c>
      <c r="E13470">
        <v>21</v>
      </c>
      <c r="F13470">
        <v>33</v>
      </c>
      <c r="G13470" t="s">
        <v>215</v>
      </c>
    </row>
    <row r="13471" spans="1:7" x14ac:dyDescent="0.2">
      <c r="A13471">
        <v>4.18622703730704E+17</v>
      </c>
      <c r="B13471" t="s">
        <v>26185</v>
      </c>
      <c r="C13471" t="s">
        <v>26186</v>
      </c>
      <c r="D13471" s="1">
        <v>41641.291712962964</v>
      </c>
      <c r="E13471">
        <v>64</v>
      </c>
      <c r="F13471">
        <v>79</v>
      </c>
      <c r="G13471" t="s">
        <v>215</v>
      </c>
    </row>
    <row r="13472" spans="1:7" x14ac:dyDescent="0.2">
      <c r="A13472">
        <v>4.1862338960008301E+17</v>
      </c>
      <c r="B13472" t="s">
        <v>26187</v>
      </c>
      <c r="C13472" t="s">
        <v>26188</v>
      </c>
      <c r="D13472" s="1">
        <v>41641.293611111112</v>
      </c>
      <c r="E13472">
        <v>29</v>
      </c>
      <c r="F13472">
        <v>55</v>
      </c>
      <c r="G13472" t="s">
        <v>215</v>
      </c>
    </row>
    <row r="13473" spans="1:8" x14ac:dyDescent="0.2">
      <c r="A13473">
        <v>4.18623509838192E+17</v>
      </c>
      <c r="B13473" t="s">
        <v>26189</v>
      </c>
      <c r="C13473" t="s">
        <v>26190</v>
      </c>
      <c r="D13473" s="1">
        <v>41641.293946759259</v>
      </c>
      <c r="E13473">
        <v>10</v>
      </c>
      <c r="F13473">
        <v>24</v>
      </c>
      <c r="G13473" t="s">
        <v>26191</v>
      </c>
    </row>
    <row r="13474" spans="1:8" x14ac:dyDescent="0.2">
      <c r="A13474">
        <v>4.1862396353604403E+17</v>
      </c>
      <c r="B13474" t="s">
        <v>26192</v>
      </c>
      <c r="C13474" t="s">
        <v>26193</v>
      </c>
      <c r="D13474" s="1">
        <v>41641.29519675926</v>
      </c>
      <c r="E13474">
        <v>13</v>
      </c>
      <c r="F13474">
        <v>16</v>
      </c>
      <c r="G13474" t="s">
        <v>576</v>
      </c>
    </row>
    <row r="13475" spans="1:8" x14ac:dyDescent="0.2">
      <c r="A13475">
        <v>4.1862461264232397E+17</v>
      </c>
      <c r="B13475" t="s">
        <v>26194</v>
      </c>
      <c r="C13475" t="s">
        <v>26195</v>
      </c>
      <c r="D13475" s="1">
        <v>41641.296979166669</v>
      </c>
      <c r="E13475">
        <v>58</v>
      </c>
      <c r="F13475">
        <v>56</v>
      </c>
      <c r="G13475" t="s">
        <v>26196</v>
      </c>
    </row>
    <row r="13476" spans="1:8" x14ac:dyDescent="0.2">
      <c r="A13476">
        <v>4.18625159751536E+17</v>
      </c>
      <c r="B13476" t="s">
        <v>26197</v>
      </c>
      <c r="C13476" t="s">
        <v>26198</v>
      </c>
      <c r="D13476" s="1">
        <v>41641.298495370371</v>
      </c>
      <c r="E13476">
        <v>29</v>
      </c>
      <c r="F13476">
        <v>66</v>
      </c>
      <c r="G13476" t="s">
        <v>215</v>
      </c>
      <c r="H13476" t="s">
        <v>616</v>
      </c>
    </row>
    <row r="13477" spans="1:8" x14ac:dyDescent="0.2">
      <c r="A13477">
        <v>4.1862608705763302E+17</v>
      </c>
      <c r="B13477" t="s">
        <v>26199</v>
      </c>
      <c r="C13477" t="s">
        <v>26200</v>
      </c>
      <c r="D13477" s="1">
        <v>41641.301053240742</v>
      </c>
      <c r="E13477">
        <v>15</v>
      </c>
      <c r="F13477">
        <v>28</v>
      </c>
      <c r="G13477" t="s">
        <v>215</v>
      </c>
    </row>
    <row r="13478" spans="1:8" x14ac:dyDescent="0.2">
      <c r="A13478">
        <v>4.1862628527205498E+17</v>
      </c>
      <c r="B13478" t="s">
        <v>26201</v>
      </c>
      <c r="C13478" t="s">
        <v>26202</v>
      </c>
      <c r="D13478" s="1">
        <v>41641.30159722222</v>
      </c>
      <c r="E13478">
        <v>13</v>
      </c>
      <c r="F13478">
        <v>18</v>
      </c>
      <c r="G13478" t="s">
        <v>215</v>
      </c>
    </row>
    <row r="13479" spans="1:8" x14ac:dyDescent="0.2">
      <c r="A13479">
        <v>4.1862643117930899E+17</v>
      </c>
      <c r="B13479" t="s">
        <v>26203</v>
      </c>
      <c r="C13479" t="s">
        <v>26204</v>
      </c>
      <c r="D13479" s="1">
        <v>41641.302002314813</v>
      </c>
      <c r="E13479">
        <v>29</v>
      </c>
      <c r="F13479">
        <v>67</v>
      </c>
      <c r="G13479" t="s">
        <v>215</v>
      </c>
    </row>
    <row r="13480" spans="1:8" x14ac:dyDescent="0.2">
      <c r="A13480">
        <v>4.1880620103644698E+17</v>
      </c>
      <c r="B13480" t="s">
        <v>26205</v>
      </c>
      <c r="C13480" t="s">
        <v>26206</v>
      </c>
      <c r="D13480" s="1">
        <v>41641.798078703701</v>
      </c>
      <c r="E13480">
        <v>36</v>
      </c>
      <c r="F13480">
        <v>47</v>
      </c>
      <c r="G13480" t="s">
        <v>89</v>
      </c>
    </row>
    <row r="13481" spans="1:8" x14ac:dyDescent="0.2">
      <c r="A13481">
        <v>4.1881089859821901E+17</v>
      </c>
      <c r="B13481" t="s">
        <v>26207</v>
      </c>
      <c r="C13481" t="s">
        <v>26208</v>
      </c>
      <c r="D13481" s="1">
        <v>41641.811041666668</v>
      </c>
      <c r="E13481">
        <v>539</v>
      </c>
      <c r="F13481">
        <v>376</v>
      </c>
    </row>
    <row r="13482" spans="1:8" x14ac:dyDescent="0.2">
      <c r="A13482">
        <v>4.1884409290307098E+17</v>
      </c>
      <c r="B13482" t="s">
        <v>26209</v>
      </c>
      <c r="C13482" t="s">
        <v>26210</v>
      </c>
      <c r="D13482" s="1">
        <v>41641.902638888889</v>
      </c>
      <c r="E13482">
        <v>411</v>
      </c>
      <c r="F13482">
        <v>248</v>
      </c>
    </row>
    <row r="13483" spans="1:8" x14ac:dyDescent="0.2">
      <c r="A13483">
        <v>4.1884616759038298E+17</v>
      </c>
      <c r="B13483" t="s">
        <v>26211</v>
      </c>
      <c r="C13483" t="s">
        <v>26212</v>
      </c>
      <c r="D13483" s="1">
        <v>41641.908356481479</v>
      </c>
      <c r="E13483">
        <v>423</v>
      </c>
      <c r="F13483">
        <v>398</v>
      </c>
    </row>
    <row r="13484" spans="1:8" x14ac:dyDescent="0.2">
      <c r="A13484">
        <v>4.1884930678365702E+17</v>
      </c>
      <c r="B13484" t="s">
        <v>26213</v>
      </c>
      <c r="C13484" t="s">
        <v>26214</v>
      </c>
      <c r="D13484" s="1">
        <v>41641.917025462964</v>
      </c>
      <c r="E13484">
        <v>127</v>
      </c>
      <c r="F13484">
        <v>113</v>
      </c>
    </row>
    <row r="13485" spans="1:8" x14ac:dyDescent="0.2">
      <c r="A13485">
        <v>4.1885435216645702E+17</v>
      </c>
      <c r="B13485" t="s">
        <v>26215</v>
      </c>
      <c r="C13485" t="s">
        <v>26216</v>
      </c>
      <c r="D13485" s="1">
        <v>41641.930949074071</v>
      </c>
      <c r="E13485">
        <v>521</v>
      </c>
      <c r="F13485">
        <v>725</v>
      </c>
    </row>
    <row r="13486" spans="1:8" x14ac:dyDescent="0.2">
      <c r="A13486">
        <v>4.1914021071095302E+17</v>
      </c>
      <c r="B13486" t="s">
        <v>26217</v>
      </c>
      <c r="C13486" t="s">
        <v>26218</v>
      </c>
      <c r="D13486" s="1">
        <v>41642.719768518517</v>
      </c>
      <c r="E13486">
        <v>272</v>
      </c>
      <c r="F13486">
        <v>250</v>
      </c>
    </row>
    <row r="13487" spans="1:8" x14ac:dyDescent="0.2">
      <c r="A13487">
        <v>4.1914276912732499E+17</v>
      </c>
      <c r="B13487" t="s">
        <v>26219</v>
      </c>
      <c r="C13487" t="s">
        <v>26220</v>
      </c>
      <c r="D13487" s="1">
        <v>41642.7268287037</v>
      </c>
      <c r="E13487">
        <v>503</v>
      </c>
      <c r="F13487">
        <v>423</v>
      </c>
    </row>
    <row r="13488" spans="1:8" x14ac:dyDescent="0.2">
      <c r="A13488">
        <v>4.1917037843961798E+17</v>
      </c>
      <c r="B13488" t="s">
        <v>26221</v>
      </c>
      <c r="C13488" t="s">
        <v>26222</v>
      </c>
      <c r="D13488" s="1">
        <v>41642.80300925926</v>
      </c>
      <c r="E13488">
        <v>374</v>
      </c>
      <c r="F13488">
        <v>368</v>
      </c>
    </row>
    <row r="13489" spans="1:7" x14ac:dyDescent="0.2">
      <c r="A13489">
        <v>4.1919378557095098E+17</v>
      </c>
      <c r="B13489" t="s">
        <v>26223</v>
      </c>
      <c r="C13489" t="s">
        <v>26224</v>
      </c>
      <c r="D13489" s="1">
        <v>41642.867604166669</v>
      </c>
      <c r="E13489">
        <v>26</v>
      </c>
      <c r="F13489">
        <v>20</v>
      </c>
      <c r="G13489" t="e">
        <f>BloombergNews</f>
        <v>#NAME?</v>
      </c>
    </row>
    <row r="13490" spans="1:7" x14ac:dyDescent="0.2">
      <c r="A13490">
        <v>4.1919471440797197E+17</v>
      </c>
      <c r="B13490" t="s">
        <v>26225</v>
      </c>
      <c r="C13490" t="s">
        <v>26226</v>
      </c>
      <c r="D13490" s="1">
        <v>41642.870162037034</v>
      </c>
      <c r="E13490">
        <v>8</v>
      </c>
      <c r="F13490">
        <v>5</v>
      </c>
      <c r="G13490" t="s">
        <v>89</v>
      </c>
    </row>
    <row r="13491" spans="1:7" x14ac:dyDescent="0.2">
      <c r="A13491">
        <v>4.1919975811307501E+17</v>
      </c>
      <c r="B13491" t="s">
        <v>26227</v>
      </c>
      <c r="C13491" t="s">
        <v>26228</v>
      </c>
      <c r="D13491" s="1">
        <v>41642.884085648147</v>
      </c>
      <c r="E13491">
        <v>10</v>
      </c>
      <c r="F13491">
        <v>7</v>
      </c>
      <c r="G13491" t="s">
        <v>89</v>
      </c>
    </row>
    <row r="13492" spans="1:7" x14ac:dyDescent="0.2">
      <c r="A13492">
        <v>4.1920245293660102E+17</v>
      </c>
      <c r="B13492" t="s">
        <v>26229</v>
      </c>
      <c r="C13492" t="s">
        <v>26230</v>
      </c>
      <c r="D13492" s="1">
        <v>41642.891516203701</v>
      </c>
      <c r="E13492">
        <v>315</v>
      </c>
      <c r="F13492">
        <v>148</v>
      </c>
    </row>
    <row r="13493" spans="1:7" x14ac:dyDescent="0.2">
      <c r="A13493">
        <v>4.1920396030236602E+17</v>
      </c>
      <c r="B13493" t="s">
        <v>26231</v>
      </c>
      <c r="C13493" t="s">
        <v>26232</v>
      </c>
      <c r="D13493" s="1">
        <v>41642.895682870374</v>
      </c>
      <c r="E13493">
        <v>496</v>
      </c>
      <c r="F13493">
        <v>406</v>
      </c>
    </row>
    <row r="13494" spans="1:7" x14ac:dyDescent="0.2">
      <c r="A13494">
        <v>4.1920680300028698E+17</v>
      </c>
      <c r="B13494" t="s">
        <v>26233</v>
      </c>
      <c r="C13494" t="s">
        <v>26234</v>
      </c>
      <c r="D13494" s="1">
        <v>41642.90351851852</v>
      </c>
      <c r="E13494">
        <v>319</v>
      </c>
      <c r="F13494">
        <v>254</v>
      </c>
    </row>
    <row r="13495" spans="1:7" x14ac:dyDescent="0.2">
      <c r="A13495">
        <v>4.1934623740687098E+17</v>
      </c>
      <c r="B13495" t="s">
        <v>26235</v>
      </c>
      <c r="C13495" t="s">
        <v>26236</v>
      </c>
      <c r="D13495" s="1">
        <v>41643.288287037038</v>
      </c>
      <c r="E13495">
        <v>155</v>
      </c>
      <c r="F13495">
        <v>119</v>
      </c>
      <c r="G13495" t="s">
        <v>215</v>
      </c>
    </row>
    <row r="13496" spans="1:7" x14ac:dyDescent="0.2">
      <c r="A13496">
        <v>4.1986832018021901E+17</v>
      </c>
      <c r="B13496" t="s">
        <v>26237</v>
      </c>
      <c r="C13496" t="s">
        <v>26238</v>
      </c>
      <c r="D13496" s="1">
        <v>41644.728958333333</v>
      </c>
      <c r="E13496">
        <v>60</v>
      </c>
      <c r="F13496">
        <v>87</v>
      </c>
    </row>
    <row r="13497" spans="1:7" x14ac:dyDescent="0.2">
      <c r="A13497">
        <v>4.2020224809893798E+17</v>
      </c>
      <c r="B13497" t="s">
        <v>26239</v>
      </c>
      <c r="C13497" t="s">
        <v>26240</v>
      </c>
      <c r="D13497" s="1">
        <v>41645.65042824074</v>
      </c>
      <c r="E13497">
        <v>12</v>
      </c>
      <c r="F13497">
        <v>21</v>
      </c>
      <c r="G13497" t="s">
        <v>215</v>
      </c>
    </row>
    <row r="13498" spans="1:7" x14ac:dyDescent="0.2">
      <c r="A13498">
        <v>4.2021463045192E+17</v>
      </c>
      <c r="B13498" t="s">
        <v>26241</v>
      </c>
      <c r="C13498" t="s">
        <v>26242</v>
      </c>
      <c r="D13498" s="1">
        <v>41645.684594907405</v>
      </c>
      <c r="E13498">
        <v>26</v>
      </c>
      <c r="F13498">
        <v>54</v>
      </c>
      <c r="G13498" t="s">
        <v>89</v>
      </c>
    </row>
    <row r="13499" spans="1:7" x14ac:dyDescent="0.2">
      <c r="A13499">
        <v>4.2021740315990003E+17</v>
      </c>
      <c r="B13499" t="s">
        <v>26243</v>
      </c>
      <c r="C13499" t="s">
        <v>26244</v>
      </c>
      <c r="D13499" s="1">
        <v>41645.692245370374</v>
      </c>
      <c r="E13499">
        <v>43</v>
      </c>
      <c r="F13499">
        <v>71</v>
      </c>
    </row>
    <row r="13500" spans="1:7" x14ac:dyDescent="0.2">
      <c r="A13500">
        <v>4.2022020568858202E+17</v>
      </c>
      <c r="B13500" t="s">
        <v>26245</v>
      </c>
      <c r="C13500" t="s">
        <v>26246</v>
      </c>
      <c r="D13500" s="1">
        <v>41645.699988425928</v>
      </c>
      <c r="E13500">
        <v>20</v>
      </c>
      <c r="F13500">
        <v>20</v>
      </c>
      <c r="G13500" t="s">
        <v>215</v>
      </c>
    </row>
    <row r="13501" spans="1:7" x14ac:dyDescent="0.2">
      <c r="A13501">
        <v>4.2023264966005901E+17</v>
      </c>
      <c r="B13501" t="s">
        <v>26247</v>
      </c>
      <c r="C13501" t="s">
        <v>26248</v>
      </c>
      <c r="D13501" s="1">
        <v>41645.734317129631</v>
      </c>
      <c r="E13501">
        <v>115</v>
      </c>
      <c r="F13501">
        <v>100</v>
      </c>
    </row>
    <row r="13502" spans="1:7" x14ac:dyDescent="0.2">
      <c r="A13502">
        <v>4.2023286943319603E+17</v>
      </c>
      <c r="B13502" t="s">
        <v>26249</v>
      </c>
      <c r="C13502" t="s">
        <v>26250</v>
      </c>
      <c r="D13502" s="1">
        <v>41645.734930555554</v>
      </c>
      <c r="E13502">
        <v>86</v>
      </c>
      <c r="F13502">
        <v>112</v>
      </c>
    </row>
    <row r="13503" spans="1:7" x14ac:dyDescent="0.2">
      <c r="A13503">
        <v>4.2028672867959603E+17</v>
      </c>
      <c r="B13503" t="s">
        <v>26251</v>
      </c>
      <c r="C13503" t="s">
        <v>26252</v>
      </c>
      <c r="D13503" s="1">
        <v>41645.883553240739</v>
      </c>
      <c r="E13503">
        <v>654</v>
      </c>
      <c r="F13503">
        <v>600</v>
      </c>
    </row>
    <row r="13504" spans="1:7" x14ac:dyDescent="0.2">
      <c r="A13504">
        <v>4.2030948098783603E+17</v>
      </c>
      <c r="B13504" t="s">
        <v>26253</v>
      </c>
      <c r="C13504" t="s">
        <v>26254</v>
      </c>
      <c r="D13504" s="1">
        <v>41645.946331018517</v>
      </c>
      <c r="E13504">
        <v>701</v>
      </c>
      <c r="F13504">
        <v>470</v>
      </c>
    </row>
    <row r="13505" spans="1:7" x14ac:dyDescent="0.2">
      <c r="A13505">
        <v>4.2033388259746598E+17</v>
      </c>
      <c r="B13505" t="s">
        <v>26255</v>
      </c>
      <c r="C13505" t="s">
        <v>26256</v>
      </c>
      <c r="D13505" s="1">
        <v>41646.013668981483</v>
      </c>
      <c r="E13505">
        <v>596</v>
      </c>
      <c r="F13505">
        <v>445</v>
      </c>
    </row>
    <row r="13506" spans="1:7" x14ac:dyDescent="0.2">
      <c r="A13506">
        <v>4.2033442719427699E+17</v>
      </c>
      <c r="B13506" t="s">
        <v>26257</v>
      </c>
      <c r="C13506" t="s">
        <v>26258</v>
      </c>
      <c r="D13506" s="1">
        <v>41646.015173611115</v>
      </c>
      <c r="E13506">
        <v>16</v>
      </c>
      <c r="F13506">
        <v>23</v>
      </c>
      <c r="G13506" t="s">
        <v>215</v>
      </c>
    </row>
    <row r="13507" spans="1:7" x14ac:dyDescent="0.2">
      <c r="A13507">
        <v>4.20334773891264E+17</v>
      </c>
      <c r="B13507" t="s">
        <v>26259</v>
      </c>
      <c r="C13507" t="s">
        <v>26260</v>
      </c>
      <c r="D13507" s="1">
        <v>41646.016134259262</v>
      </c>
      <c r="E13507">
        <v>29</v>
      </c>
      <c r="F13507">
        <v>53</v>
      </c>
      <c r="G13507" t="s">
        <v>215</v>
      </c>
    </row>
    <row r="13508" spans="1:7" x14ac:dyDescent="0.2">
      <c r="A13508">
        <v>4.2058271200969901E+17</v>
      </c>
      <c r="B13508" t="s">
        <v>26261</v>
      </c>
      <c r="C13508" t="s">
        <v>26262</v>
      </c>
      <c r="D13508" s="1">
        <v>41646.700312499997</v>
      </c>
      <c r="E13508">
        <v>13</v>
      </c>
      <c r="F13508">
        <v>10</v>
      </c>
      <c r="G13508" t="s">
        <v>89</v>
      </c>
    </row>
    <row r="13509" spans="1:7" x14ac:dyDescent="0.2">
      <c r="A13509">
        <v>4.20583026234368E+17</v>
      </c>
      <c r="B13509" t="s">
        <v>26263</v>
      </c>
      <c r="C13509" t="s">
        <v>26264</v>
      </c>
      <c r="D13509" s="1">
        <v>41646.701180555552</v>
      </c>
      <c r="E13509">
        <v>23</v>
      </c>
      <c r="F13509">
        <v>35</v>
      </c>
      <c r="G13509" t="s">
        <v>26265</v>
      </c>
    </row>
    <row r="13510" spans="1:7" x14ac:dyDescent="0.2">
      <c r="A13510">
        <v>4.2058520973030598E+17</v>
      </c>
      <c r="B13510" t="s">
        <v>26266</v>
      </c>
      <c r="C13510" t="s">
        <v>26267</v>
      </c>
      <c r="D13510" s="1">
        <v>41646.707199074073</v>
      </c>
      <c r="E13510">
        <v>15</v>
      </c>
      <c r="F13510">
        <v>29</v>
      </c>
      <c r="G13510" t="s">
        <v>215</v>
      </c>
    </row>
    <row r="13511" spans="1:7" x14ac:dyDescent="0.2">
      <c r="A13511">
        <v>4.20621611138424E+17</v>
      </c>
      <c r="B13511" t="s">
        <v>26268</v>
      </c>
      <c r="C13511" t="s">
        <v>26269</v>
      </c>
      <c r="D13511" s="1">
        <v>41646.807650462964</v>
      </c>
      <c r="E13511">
        <v>20</v>
      </c>
      <c r="F13511">
        <v>30</v>
      </c>
      <c r="G13511" t="s">
        <v>89</v>
      </c>
    </row>
    <row r="13512" spans="1:7" x14ac:dyDescent="0.2">
      <c r="A13512">
        <v>4.2062285839861299E+17</v>
      </c>
      <c r="B13512" t="s">
        <v>26270</v>
      </c>
      <c r="C13512" t="s">
        <v>26271</v>
      </c>
      <c r="D13512" s="1">
        <v>41646.81108796296</v>
      </c>
      <c r="E13512">
        <v>34</v>
      </c>
      <c r="F13512">
        <v>66</v>
      </c>
      <c r="G13512" t="s">
        <v>215</v>
      </c>
    </row>
    <row r="13513" spans="1:7" x14ac:dyDescent="0.2">
      <c r="A13513">
        <v>4.2066662920304198E+17</v>
      </c>
      <c r="B13513" t="s">
        <v>26272</v>
      </c>
      <c r="C13513" t="s">
        <v>26273</v>
      </c>
      <c r="D13513" s="1">
        <v>41646.931875000002</v>
      </c>
      <c r="E13513">
        <v>769</v>
      </c>
      <c r="F13513">
        <v>605</v>
      </c>
    </row>
    <row r="13514" spans="1:7" x14ac:dyDescent="0.2">
      <c r="A13514">
        <v>4.2067009691517299E+17</v>
      </c>
      <c r="B13514" t="s">
        <v>26274</v>
      </c>
      <c r="C13514" t="s">
        <v>26275</v>
      </c>
      <c r="D13514" s="1">
        <v>41646.941446759258</v>
      </c>
      <c r="E13514">
        <v>561</v>
      </c>
      <c r="F13514">
        <v>437</v>
      </c>
    </row>
    <row r="13515" spans="1:7" x14ac:dyDescent="0.2">
      <c r="A13515">
        <v>4.2101229981859802E+17</v>
      </c>
      <c r="B13515" t="s">
        <v>26276</v>
      </c>
      <c r="C13515" t="s">
        <v>26277</v>
      </c>
      <c r="D13515" s="1">
        <v>41647.885740740741</v>
      </c>
      <c r="E13515">
        <v>237</v>
      </c>
      <c r="F13515">
        <v>236</v>
      </c>
    </row>
    <row r="13516" spans="1:7" x14ac:dyDescent="0.2">
      <c r="A13516">
        <v>4.2101339251028698E+17</v>
      </c>
      <c r="B13516" t="s">
        <v>26278</v>
      </c>
      <c r="C13516" t="s">
        <v>26279</v>
      </c>
      <c r="D13516" s="1">
        <v>41647.888761574075</v>
      </c>
      <c r="E13516">
        <v>791</v>
      </c>
      <c r="F13516">
        <v>618</v>
      </c>
    </row>
    <row r="13517" spans="1:7" x14ac:dyDescent="0.2">
      <c r="A13517">
        <v>4.2102331284456998E+17</v>
      </c>
      <c r="B13517" t="s">
        <v>26280</v>
      </c>
      <c r="C13517" t="s">
        <v>26281</v>
      </c>
      <c r="D13517" s="1">
        <v>41647.916134259256</v>
      </c>
      <c r="E13517">
        <v>34</v>
      </c>
      <c r="F13517">
        <v>32</v>
      </c>
      <c r="G13517" t="s">
        <v>89</v>
      </c>
    </row>
    <row r="13518" spans="1:7" x14ac:dyDescent="0.2">
      <c r="A13518">
        <v>4.2104172898906099E+17</v>
      </c>
      <c r="B13518" t="s">
        <v>26282</v>
      </c>
      <c r="C13518" t="s">
        <v>26283</v>
      </c>
      <c r="D13518" s="1">
        <v>41647.966956018521</v>
      </c>
      <c r="E13518">
        <v>142</v>
      </c>
      <c r="F13518">
        <v>162</v>
      </c>
    </row>
    <row r="13519" spans="1:7" x14ac:dyDescent="0.2">
      <c r="A13519">
        <v>4.2104185038478502E+17</v>
      </c>
      <c r="B13519" t="s">
        <v>26284</v>
      </c>
      <c r="C13519" t="s">
        <v>26285</v>
      </c>
      <c r="D13519" s="1">
        <v>41647.967291666668</v>
      </c>
      <c r="E13519">
        <v>82</v>
      </c>
      <c r="F13519">
        <v>90</v>
      </c>
    </row>
    <row r="13520" spans="1:7" x14ac:dyDescent="0.2">
      <c r="A13520">
        <v>4.2109542113478598E+17</v>
      </c>
      <c r="B13520" t="s">
        <v>26286</v>
      </c>
      <c r="C13520" t="s">
        <v>26287</v>
      </c>
      <c r="D13520" s="1">
        <v>41648.115115740744</v>
      </c>
      <c r="E13520">
        <v>79</v>
      </c>
      <c r="F13520">
        <v>198</v>
      </c>
    </row>
    <row r="13521" spans="1:8" x14ac:dyDescent="0.2">
      <c r="A13521">
        <v>4.2109575963609901E+17</v>
      </c>
      <c r="B13521" t="s">
        <v>26288</v>
      </c>
      <c r="C13521" t="s">
        <v>26289</v>
      </c>
      <c r="D13521" s="1">
        <v>41648.116053240738</v>
      </c>
      <c r="E13521">
        <v>8</v>
      </c>
      <c r="F13521">
        <v>15</v>
      </c>
      <c r="G13521" t="s">
        <v>26290</v>
      </c>
    </row>
    <row r="13522" spans="1:8" x14ac:dyDescent="0.2">
      <c r="A13522">
        <v>4.2109602794990701E+17</v>
      </c>
      <c r="B13522" t="s">
        <v>26291</v>
      </c>
      <c r="C13522" t="s">
        <v>26292</v>
      </c>
      <c r="D13522" s="1">
        <v>41648.116793981484</v>
      </c>
      <c r="E13522">
        <v>11</v>
      </c>
      <c r="F13522">
        <v>23</v>
      </c>
      <c r="G13522" t="s">
        <v>215</v>
      </c>
    </row>
    <row r="13523" spans="1:8" x14ac:dyDescent="0.2">
      <c r="A13523">
        <v>4.2109658226491802E+17</v>
      </c>
      <c r="B13523" t="s">
        <v>26293</v>
      </c>
      <c r="C13523" t="s">
        <v>26294</v>
      </c>
      <c r="D13523" s="1">
        <v>41648.118321759262</v>
      </c>
      <c r="E13523">
        <v>11</v>
      </c>
      <c r="F13523">
        <v>20</v>
      </c>
      <c r="G13523" t="e">
        <f>_xlfn.SINGLE( _xlfn.SINGLE( _xlfn.SINGLE(trumpinternational)))</f>
        <v>#NAME?</v>
      </c>
    </row>
    <row r="13524" spans="1:8" x14ac:dyDescent="0.2">
      <c r="A13524">
        <v>4.2109724458748698E+17</v>
      </c>
      <c r="B13524" t="s">
        <v>26295</v>
      </c>
      <c r="C13524" t="s">
        <v>26296</v>
      </c>
      <c r="D13524" s="1">
        <v>41648.120150462964</v>
      </c>
      <c r="E13524">
        <v>11</v>
      </c>
      <c r="F13524">
        <v>16</v>
      </c>
      <c r="G13524" t="s">
        <v>215</v>
      </c>
      <c r="H13524" t="s">
        <v>505</v>
      </c>
    </row>
    <row r="13525" spans="1:8" x14ac:dyDescent="0.2">
      <c r="A13525">
        <v>4.2109946889400301E+17</v>
      </c>
      <c r="B13525" t="s">
        <v>26297</v>
      </c>
      <c r="C13525" t="s">
        <v>26298</v>
      </c>
      <c r="D13525" s="1">
        <v>41648.126284722224</v>
      </c>
      <c r="E13525">
        <v>29</v>
      </c>
      <c r="F13525">
        <v>52</v>
      </c>
      <c r="G13525" t="s">
        <v>89</v>
      </c>
    </row>
    <row r="13526" spans="1:8" x14ac:dyDescent="0.2">
      <c r="A13526">
        <v>4.2110147636758502E+17</v>
      </c>
      <c r="B13526" t="s">
        <v>26299</v>
      </c>
      <c r="C13526" t="s">
        <v>26300</v>
      </c>
      <c r="D13526" s="1">
        <v>41648.131828703707</v>
      </c>
      <c r="E13526">
        <v>10</v>
      </c>
      <c r="F13526">
        <v>17</v>
      </c>
      <c r="G13526" t="s">
        <v>89</v>
      </c>
    </row>
    <row r="13527" spans="1:8" x14ac:dyDescent="0.2">
      <c r="A13527">
        <v>4.2110229511250298E+17</v>
      </c>
      <c r="B13527" t="s">
        <v>26301</v>
      </c>
      <c r="C13527" t="s">
        <v>26302</v>
      </c>
      <c r="D13527" s="1">
        <v>41648.134085648147</v>
      </c>
      <c r="E13527">
        <v>14</v>
      </c>
      <c r="F13527">
        <v>31</v>
      </c>
      <c r="G13527" t="s">
        <v>215</v>
      </c>
    </row>
    <row r="13528" spans="1:8" x14ac:dyDescent="0.2">
      <c r="A13528">
        <v>4.2110324306294298E+17</v>
      </c>
      <c r="B13528" t="s">
        <v>26303</v>
      </c>
      <c r="C13528" t="s">
        <v>26304</v>
      </c>
      <c r="D13528" s="1">
        <v>41648.136701388888</v>
      </c>
      <c r="E13528">
        <v>12</v>
      </c>
      <c r="F13528">
        <v>24</v>
      </c>
      <c r="G13528" t="s">
        <v>215</v>
      </c>
    </row>
    <row r="13529" spans="1:8" x14ac:dyDescent="0.2">
      <c r="A13529">
        <v>4.2110362830559603E+17</v>
      </c>
      <c r="B13529" t="s">
        <v>26305</v>
      </c>
      <c r="C13529" t="s">
        <v>26306</v>
      </c>
      <c r="D13529" s="1">
        <v>41648.137766203705</v>
      </c>
      <c r="E13529">
        <v>8</v>
      </c>
      <c r="F13529">
        <v>12</v>
      </c>
      <c r="G13529" t="s">
        <v>215</v>
      </c>
    </row>
    <row r="13530" spans="1:8" x14ac:dyDescent="0.2">
      <c r="A13530">
        <v>4.2110373567138598E+17</v>
      </c>
      <c r="B13530" t="s">
        <v>26307</v>
      </c>
      <c r="C13530" t="s">
        <v>26308</v>
      </c>
      <c r="D13530" s="1">
        <v>41648.138055555559</v>
      </c>
      <c r="E13530">
        <v>11</v>
      </c>
      <c r="F13530">
        <v>14</v>
      </c>
      <c r="G13530" t="s">
        <v>215</v>
      </c>
    </row>
    <row r="13531" spans="1:8" x14ac:dyDescent="0.2">
      <c r="A13531">
        <v>4.2110395158573798E+17</v>
      </c>
      <c r="B13531" t="s">
        <v>26309</v>
      </c>
      <c r="C13531" t="s">
        <v>26310</v>
      </c>
      <c r="D13531" s="1">
        <v>41648.138657407406</v>
      </c>
      <c r="E13531">
        <v>11</v>
      </c>
      <c r="F13531">
        <v>25</v>
      </c>
      <c r="G13531" t="s">
        <v>26311</v>
      </c>
    </row>
    <row r="13532" spans="1:8" x14ac:dyDescent="0.2">
      <c r="A13532">
        <v>4.2110398501434502E+17</v>
      </c>
      <c r="B13532" t="s">
        <v>26312</v>
      </c>
      <c r="C13532" t="s">
        <v>26313</v>
      </c>
      <c r="D13532" s="1">
        <v>41648.138749999998</v>
      </c>
      <c r="E13532">
        <v>9</v>
      </c>
      <c r="F13532">
        <v>19</v>
      </c>
      <c r="G13532" t="s">
        <v>215</v>
      </c>
    </row>
    <row r="13533" spans="1:8" x14ac:dyDescent="0.2">
      <c r="A13533">
        <v>4.2110435247312397E+17</v>
      </c>
      <c r="B13533" t="s">
        <v>26314</v>
      </c>
      <c r="C13533" t="s">
        <v>26315</v>
      </c>
      <c r="D13533" s="1">
        <v>41648.139768518522</v>
      </c>
      <c r="E13533">
        <v>9</v>
      </c>
      <c r="F13533">
        <v>17</v>
      </c>
      <c r="G13533" t="s">
        <v>576</v>
      </c>
    </row>
    <row r="13534" spans="1:8" x14ac:dyDescent="0.2">
      <c r="A13534">
        <v>4.2110477247397402E+17</v>
      </c>
      <c r="B13534" t="s">
        <v>26316</v>
      </c>
      <c r="C13534" t="s">
        <v>26317</v>
      </c>
      <c r="D13534" s="1">
        <v>41648.140925925924</v>
      </c>
      <c r="E13534">
        <v>11</v>
      </c>
      <c r="F13534">
        <v>15</v>
      </c>
      <c r="G13534" t="s">
        <v>89</v>
      </c>
    </row>
    <row r="13535" spans="1:8" x14ac:dyDescent="0.2">
      <c r="A13535">
        <v>4.2110643020092198E+17</v>
      </c>
      <c r="B13535" t="s">
        <v>26318</v>
      </c>
      <c r="C13535" t="s">
        <v>26319</v>
      </c>
      <c r="D13535" s="1">
        <v>41648.145497685182</v>
      </c>
      <c r="E13535">
        <v>21</v>
      </c>
      <c r="F13535">
        <v>35</v>
      </c>
      <c r="G13535" t="s">
        <v>26320</v>
      </c>
    </row>
    <row r="13536" spans="1:8" x14ac:dyDescent="0.2">
      <c r="A13536">
        <v>4.2110677280883002E+17</v>
      </c>
      <c r="B13536" t="s">
        <v>26321</v>
      </c>
      <c r="C13536" t="s">
        <v>26322</v>
      </c>
      <c r="D13536" s="1">
        <v>41648.14644675926</v>
      </c>
      <c r="E13536">
        <v>55</v>
      </c>
      <c r="F13536">
        <v>102</v>
      </c>
      <c r="G13536" t="s">
        <v>26323</v>
      </c>
    </row>
    <row r="13537" spans="1:8" x14ac:dyDescent="0.2">
      <c r="A13537">
        <v>4.2110717758852698E+17</v>
      </c>
      <c r="B13537" t="s">
        <v>26324</v>
      </c>
      <c r="C13537" t="s">
        <v>26325</v>
      </c>
      <c r="D13537" s="1">
        <v>41648.147557870368</v>
      </c>
      <c r="E13537">
        <v>7</v>
      </c>
      <c r="F13537">
        <v>19</v>
      </c>
      <c r="G13537" t="s">
        <v>576</v>
      </c>
    </row>
    <row r="13538" spans="1:8" x14ac:dyDescent="0.2">
      <c r="A13538">
        <v>4.2110767159787098E+17</v>
      </c>
      <c r="B13538" t="s">
        <v>26326</v>
      </c>
      <c r="C13538" t="s">
        <v>26327</v>
      </c>
      <c r="D13538" s="1">
        <v>41648.148923611108</v>
      </c>
      <c r="E13538">
        <v>8</v>
      </c>
      <c r="F13538">
        <v>19</v>
      </c>
      <c r="G13538" t="s">
        <v>89</v>
      </c>
    </row>
    <row r="13539" spans="1:8" x14ac:dyDescent="0.2">
      <c r="A13539">
        <v>4.2110907236116403E+17</v>
      </c>
      <c r="B13539" t="s">
        <v>26328</v>
      </c>
      <c r="C13539" t="s">
        <v>26329</v>
      </c>
      <c r="D13539" s="1">
        <v>41648.152789351851</v>
      </c>
      <c r="E13539">
        <v>21</v>
      </c>
      <c r="F13539">
        <v>48</v>
      </c>
      <c r="G13539" t="s">
        <v>576</v>
      </c>
      <c r="H13539" t="s">
        <v>14519</v>
      </c>
    </row>
    <row r="13540" spans="1:8" x14ac:dyDescent="0.2">
      <c r="A13540">
        <v>4.2110958600403699E+17</v>
      </c>
      <c r="B13540" t="s">
        <v>26330</v>
      </c>
      <c r="C13540" t="s">
        <v>26331</v>
      </c>
      <c r="D13540" s="1">
        <v>41648.15420138889</v>
      </c>
      <c r="E13540">
        <v>21</v>
      </c>
      <c r="F13540">
        <v>33</v>
      </c>
      <c r="G13540" t="s">
        <v>215</v>
      </c>
    </row>
    <row r="13541" spans="1:8" x14ac:dyDescent="0.2">
      <c r="A13541">
        <v>4.2110972465513203E+17</v>
      </c>
      <c r="B13541" t="s">
        <v>26332</v>
      </c>
      <c r="C13541" t="s">
        <v>26333</v>
      </c>
      <c r="D13541" s="1">
        <v>41648.154583333337</v>
      </c>
      <c r="E13541">
        <v>18</v>
      </c>
      <c r="F13541">
        <v>36</v>
      </c>
      <c r="G13541" t="e">
        <f>_xlfn.SINGLE( _xlfn.SINGLE( _xlfn.SINGLE(caleb2207)))</f>
        <v>#NAME?</v>
      </c>
    </row>
    <row r="13542" spans="1:8" x14ac:dyDescent="0.2">
      <c r="A13542">
        <v>4.2110984101352998E+17</v>
      </c>
      <c r="B13542" t="s">
        <v>26334</v>
      </c>
      <c r="C13542" t="s">
        <v>26335</v>
      </c>
      <c r="D13542" s="1">
        <v>41648.154907407406</v>
      </c>
      <c r="E13542">
        <v>18</v>
      </c>
      <c r="F13542">
        <v>27</v>
      </c>
      <c r="G13542" t="s">
        <v>215</v>
      </c>
    </row>
    <row r="13543" spans="1:8" x14ac:dyDescent="0.2">
      <c r="A13543">
        <v>4.21200528656576E+17</v>
      </c>
      <c r="B13543" t="s">
        <v>26336</v>
      </c>
      <c r="C13543" t="s">
        <v>26337</v>
      </c>
      <c r="D13543" s="1">
        <v>41648.405162037037</v>
      </c>
      <c r="E13543">
        <v>45</v>
      </c>
      <c r="F13543">
        <v>123</v>
      </c>
      <c r="G13543" t="s">
        <v>215</v>
      </c>
    </row>
    <row r="13544" spans="1:8" x14ac:dyDescent="0.2">
      <c r="A13544">
        <v>4.2120070312702701E+17</v>
      </c>
      <c r="B13544" t="s">
        <v>26338</v>
      </c>
      <c r="C13544" t="s">
        <v>26339</v>
      </c>
      <c r="D13544" s="1">
        <v>41648.405636574076</v>
      </c>
      <c r="E13544">
        <v>9</v>
      </c>
      <c r="F13544">
        <v>15</v>
      </c>
      <c r="G13544" t="s">
        <v>215</v>
      </c>
    </row>
    <row r="13545" spans="1:8" x14ac:dyDescent="0.2">
      <c r="A13545">
        <v>4.2120159432438099E+17</v>
      </c>
      <c r="B13545" t="s">
        <v>26340</v>
      </c>
      <c r="C13545" t="s">
        <v>26341</v>
      </c>
      <c r="D13545" s="1">
        <v>41648.408101851855</v>
      </c>
      <c r="E13545">
        <v>24</v>
      </c>
      <c r="F13545">
        <v>44</v>
      </c>
      <c r="G13545" t="s">
        <v>487</v>
      </c>
    </row>
    <row r="13546" spans="1:8" x14ac:dyDescent="0.2">
      <c r="A13546">
        <v>4.2120232556352698E+17</v>
      </c>
      <c r="B13546" t="s">
        <v>26342</v>
      </c>
      <c r="C13546" t="s">
        <v>26343</v>
      </c>
      <c r="D13546" s="1">
        <v>41648.410115740742</v>
      </c>
      <c r="E13546">
        <v>16</v>
      </c>
      <c r="F13546">
        <v>23</v>
      </c>
      <c r="G13546" t="s">
        <v>215</v>
      </c>
    </row>
    <row r="13547" spans="1:8" x14ac:dyDescent="0.2">
      <c r="A13547">
        <v>4.2120386103948E+17</v>
      </c>
      <c r="B13547" t="s">
        <v>26344</v>
      </c>
      <c r="C13547" t="s">
        <v>26345</v>
      </c>
      <c r="D13547" s="1">
        <v>41648.414351851854</v>
      </c>
      <c r="E13547">
        <v>119</v>
      </c>
      <c r="F13547">
        <v>247</v>
      </c>
      <c r="G13547" t="s">
        <v>89</v>
      </c>
    </row>
    <row r="13548" spans="1:8" x14ac:dyDescent="0.2">
      <c r="A13548">
        <v>4.2120477538519398E+17</v>
      </c>
      <c r="B13548" t="s">
        <v>26346</v>
      </c>
      <c r="C13548" t="s">
        <v>26347</v>
      </c>
      <c r="D13548" s="1">
        <v>41648.416875000003</v>
      </c>
      <c r="E13548">
        <v>13</v>
      </c>
      <c r="F13548">
        <v>18</v>
      </c>
      <c r="G13548" t="s">
        <v>215</v>
      </c>
    </row>
    <row r="13549" spans="1:8" x14ac:dyDescent="0.2">
      <c r="A13549">
        <v>4.2120494495668602E+17</v>
      </c>
      <c r="B13549" t="s">
        <v>26348</v>
      </c>
      <c r="C13549" t="s">
        <v>26349</v>
      </c>
      <c r="D13549" s="1">
        <v>41648.417349537034</v>
      </c>
      <c r="E13549">
        <v>8</v>
      </c>
      <c r="F13549">
        <v>22</v>
      </c>
      <c r="G13549" t="s">
        <v>215</v>
      </c>
      <c r="H13549" t="s">
        <v>390</v>
      </c>
    </row>
    <row r="13550" spans="1:8" x14ac:dyDescent="0.2">
      <c r="A13550">
        <v>4.2120585817414003E+17</v>
      </c>
      <c r="B13550" t="s">
        <v>26350</v>
      </c>
      <c r="C13550" t="s">
        <v>26351</v>
      </c>
      <c r="D13550" s="1">
        <v>41648.419861111113</v>
      </c>
      <c r="E13550">
        <v>7</v>
      </c>
      <c r="F13550">
        <v>12</v>
      </c>
      <c r="G13550" t="s">
        <v>215</v>
      </c>
    </row>
    <row r="13551" spans="1:8" x14ac:dyDescent="0.2">
      <c r="A13551">
        <v>4.21206172470104E+17</v>
      </c>
      <c r="B13551" t="s">
        <v>26352</v>
      </c>
      <c r="C13551" t="s">
        <v>26353</v>
      </c>
      <c r="D13551" s="1">
        <v>41648.420729166668</v>
      </c>
      <c r="E13551">
        <v>19</v>
      </c>
      <c r="F13551">
        <v>45</v>
      </c>
      <c r="G13551" t="s">
        <v>215</v>
      </c>
      <c r="H13551" t="s">
        <v>390</v>
      </c>
    </row>
    <row r="13552" spans="1:8" x14ac:dyDescent="0.2">
      <c r="A13552">
        <v>4.21206436543496E+17</v>
      </c>
      <c r="B13552" t="s">
        <v>26354</v>
      </c>
      <c r="C13552" t="s">
        <v>26355</v>
      </c>
      <c r="D13552" s="1">
        <v>41648.421458333331</v>
      </c>
      <c r="E13552">
        <v>15</v>
      </c>
      <c r="F13552">
        <v>19</v>
      </c>
      <c r="G13552" t="s">
        <v>26356</v>
      </c>
    </row>
    <row r="13553" spans="1:8" x14ac:dyDescent="0.2">
      <c r="A13553">
        <v>4.21206697160736E+17</v>
      </c>
      <c r="B13553" t="s">
        <v>26357</v>
      </c>
      <c r="C13553" t="s">
        <v>26358</v>
      </c>
      <c r="D13553" s="1">
        <v>41648.422175925924</v>
      </c>
      <c r="E13553">
        <v>13</v>
      </c>
      <c r="F13553">
        <v>31</v>
      </c>
      <c r="G13553" t="s">
        <v>26359</v>
      </c>
      <c r="H13553" t="s">
        <v>390</v>
      </c>
    </row>
    <row r="13554" spans="1:8" x14ac:dyDescent="0.2">
      <c r="A13554">
        <v>4.2120682479763398E+17</v>
      </c>
      <c r="B13554" t="s">
        <v>26360</v>
      </c>
      <c r="C13554" t="s">
        <v>26361</v>
      </c>
      <c r="D13554" s="1">
        <v>41648.422534722224</v>
      </c>
      <c r="E13554">
        <v>11</v>
      </c>
      <c r="F13554">
        <v>18</v>
      </c>
      <c r="G13554" t="s">
        <v>215</v>
      </c>
    </row>
    <row r="13555" spans="1:8" x14ac:dyDescent="0.2">
      <c r="A13555">
        <v>4.2127490540215501E+17</v>
      </c>
      <c r="B13555" t="s">
        <v>26362</v>
      </c>
      <c r="C13555" t="s">
        <v>26363</v>
      </c>
      <c r="D13555" s="1">
        <v>41648.610405092593</v>
      </c>
      <c r="E13555">
        <v>32</v>
      </c>
      <c r="F13555">
        <v>61</v>
      </c>
      <c r="G13555" t="s">
        <v>215</v>
      </c>
    </row>
    <row r="13556" spans="1:8" x14ac:dyDescent="0.2">
      <c r="A13556">
        <v>4.2133904080204102E+17</v>
      </c>
      <c r="B13556" t="s">
        <v>26364</v>
      </c>
      <c r="C13556" t="s">
        <v>26365</v>
      </c>
      <c r="D13556" s="1">
        <v>41648.78738425926</v>
      </c>
      <c r="E13556">
        <v>3458</v>
      </c>
      <c r="F13556">
        <v>770</v>
      </c>
    </row>
    <row r="13557" spans="1:8" x14ac:dyDescent="0.2">
      <c r="A13557">
        <v>4.2135117020529402E+17</v>
      </c>
      <c r="B13557" t="s">
        <v>26366</v>
      </c>
      <c r="C13557" t="s">
        <v>26367</v>
      </c>
      <c r="D13557" s="1">
        <v>41648.820844907408</v>
      </c>
      <c r="E13557">
        <v>23</v>
      </c>
      <c r="F13557">
        <v>23</v>
      </c>
    </row>
    <row r="13558" spans="1:8" x14ac:dyDescent="0.2">
      <c r="A13558">
        <v>4.2135557116647398E+17</v>
      </c>
      <c r="B13558" t="s">
        <v>26368</v>
      </c>
      <c r="C13558" t="s">
        <v>26369</v>
      </c>
      <c r="D13558" s="1">
        <v>41648.832997685182</v>
      </c>
      <c r="E13558">
        <v>71</v>
      </c>
      <c r="F13558">
        <v>168</v>
      </c>
    </row>
    <row r="13559" spans="1:8" x14ac:dyDescent="0.2">
      <c r="A13559">
        <v>4.2136148784463398E+17</v>
      </c>
      <c r="B13559" t="s">
        <v>26370</v>
      </c>
      <c r="C13559" t="s">
        <v>26371</v>
      </c>
      <c r="D13559" s="1">
        <v>41648.849317129629</v>
      </c>
      <c r="E13559">
        <v>35</v>
      </c>
      <c r="F13559">
        <v>25</v>
      </c>
      <c r="G13559" t="s">
        <v>89</v>
      </c>
    </row>
    <row r="13560" spans="1:8" x14ac:dyDescent="0.2">
      <c r="A13560">
        <v>4.2137972149072602E+17</v>
      </c>
      <c r="B13560" t="s">
        <v>26372</v>
      </c>
      <c r="C13560" t="s">
        <v>26373</v>
      </c>
      <c r="D13560" s="1">
        <v>41648.899641203701</v>
      </c>
      <c r="E13560">
        <v>49</v>
      </c>
      <c r="F13560">
        <v>90</v>
      </c>
    </row>
    <row r="13561" spans="1:8" x14ac:dyDescent="0.2">
      <c r="A13561">
        <v>4.2139123264939597E+17</v>
      </c>
      <c r="B13561" t="s">
        <v>26374</v>
      </c>
      <c r="C13561" t="s">
        <v>26375</v>
      </c>
      <c r="D13561" s="1">
        <v>41648.931400462963</v>
      </c>
      <c r="E13561">
        <v>22</v>
      </c>
      <c r="F13561">
        <v>41</v>
      </c>
      <c r="H13561" t="s">
        <v>390</v>
      </c>
    </row>
    <row r="13562" spans="1:8" x14ac:dyDescent="0.2">
      <c r="A13562">
        <v>4.2139846447216198E+17</v>
      </c>
      <c r="B13562" t="s">
        <v>26376</v>
      </c>
      <c r="C13562" t="s">
        <v>26377</v>
      </c>
      <c r="D13562" s="1">
        <v>41648.951354166667</v>
      </c>
      <c r="E13562">
        <v>40614</v>
      </c>
      <c r="F13562">
        <v>22468</v>
      </c>
    </row>
    <row r="13563" spans="1:8" x14ac:dyDescent="0.2">
      <c r="A13563">
        <v>4.2140852271514803E+17</v>
      </c>
      <c r="B13563" t="s">
        <v>26378</v>
      </c>
      <c r="C13563" t="s">
        <v>26379</v>
      </c>
      <c r="D13563" s="1">
        <v>41648.979108796295</v>
      </c>
      <c r="E13563">
        <v>16</v>
      </c>
      <c r="F13563">
        <v>31</v>
      </c>
      <c r="G13563" t="s">
        <v>89</v>
      </c>
    </row>
    <row r="13564" spans="1:8" x14ac:dyDescent="0.2">
      <c r="A13564">
        <v>4.21648877691736E+17</v>
      </c>
      <c r="B13564" t="s">
        <v>26380</v>
      </c>
      <c r="C13564" t="s">
        <v>26381</v>
      </c>
      <c r="D13564" s="1">
        <v>41649.642361111109</v>
      </c>
      <c r="E13564">
        <v>10</v>
      </c>
      <c r="F13564">
        <v>9</v>
      </c>
      <c r="G13564" t="s">
        <v>89</v>
      </c>
    </row>
    <row r="13565" spans="1:8" x14ac:dyDescent="0.2">
      <c r="A13565">
        <v>4.2165076650428E+17</v>
      </c>
      <c r="B13565" t="s">
        <v>26382</v>
      </c>
      <c r="C13565" t="s">
        <v>26383</v>
      </c>
      <c r="D13565" s="1">
        <v>41649.647581018522</v>
      </c>
      <c r="E13565">
        <v>12</v>
      </c>
      <c r="F13565">
        <v>17</v>
      </c>
      <c r="G13565" t="s">
        <v>26384</v>
      </c>
    </row>
    <row r="13566" spans="1:8" x14ac:dyDescent="0.2">
      <c r="A13566">
        <v>4.2165297673890202E+17</v>
      </c>
      <c r="B13566" t="s">
        <v>26385</v>
      </c>
      <c r="C13566" t="s">
        <v>26386</v>
      </c>
      <c r="D13566" s="1">
        <v>41649.653680555559</v>
      </c>
      <c r="E13566">
        <v>9</v>
      </c>
      <c r="F13566">
        <v>19</v>
      </c>
      <c r="G13566" t="s">
        <v>215</v>
      </c>
    </row>
    <row r="13567" spans="1:8" x14ac:dyDescent="0.2">
      <c r="A13567">
        <v>4.2165380214858099E+17</v>
      </c>
      <c r="B13567" t="s">
        <v>26387</v>
      </c>
      <c r="C13567" t="s">
        <v>26388</v>
      </c>
      <c r="D13567" s="1">
        <v>41649.655960648146</v>
      </c>
      <c r="E13567">
        <v>9</v>
      </c>
      <c r="F13567">
        <v>20</v>
      </c>
      <c r="G13567" t="s">
        <v>576</v>
      </c>
    </row>
    <row r="13568" spans="1:8" x14ac:dyDescent="0.2">
      <c r="A13568">
        <v>4.2165427423846797E+17</v>
      </c>
      <c r="B13568" t="s">
        <v>26389</v>
      </c>
      <c r="C13568" t="s">
        <v>26390</v>
      </c>
      <c r="D13568" s="1">
        <v>41649.657256944447</v>
      </c>
      <c r="E13568">
        <v>9</v>
      </c>
      <c r="F13568">
        <v>15</v>
      </c>
      <c r="G13568" t="e">
        <f>brad4634</f>
        <v>#NAME?</v>
      </c>
    </row>
    <row r="13569" spans="1:8" x14ac:dyDescent="0.2">
      <c r="A13569">
        <v>4.2165474737691002E+17</v>
      </c>
      <c r="B13569" t="s">
        <v>26391</v>
      </c>
      <c r="C13569" t="s">
        <v>26392</v>
      </c>
      <c r="D13569" s="1">
        <v>41649.658564814818</v>
      </c>
      <c r="E13569">
        <v>13</v>
      </c>
      <c r="F13569">
        <v>10</v>
      </c>
      <c r="G13569" t="s">
        <v>576</v>
      </c>
    </row>
    <row r="13570" spans="1:8" x14ac:dyDescent="0.2">
      <c r="A13570">
        <v>4.2165531059224499E+17</v>
      </c>
      <c r="B13570" t="s">
        <v>26393</v>
      </c>
      <c r="C13570" t="s">
        <v>26394</v>
      </c>
      <c r="D13570" s="1">
        <v>41649.660115740742</v>
      </c>
      <c r="E13570">
        <v>7</v>
      </c>
      <c r="F13570">
        <v>8</v>
      </c>
      <c r="G13570" t="s">
        <v>26395</v>
      </c>
    </row>
    <row r="13571" spans="1:8" x14ac:dyDescent="0.2">
      <c r="A13571">
        <v>4.2165914127947699E+17</v>
      </c>
      <c r="B13571" t="s">
        <v>26396</v>
      </c>
      <c r="C13571" t="s">
        <v>26397</v>
      </c>
      <c r="D13571" s="1">
        <v>41649.670682870368</v>
      </c>
      <c r="E13571">
        <v>17</v>
      </c>
      <c r="F13571">
        <v>28</v>
      </c>
      <c r="G13571" t="s">
        <v>215</v>
      </c>
    </row>
    <row r="13572" spans="1:8" x14ac:dyDescent="0.2">
      <c r="A13572">
        <v>4.21664158380064E+17</v>
      </c>
      <c r="B13572" t="s">
        <v>26398</v>
      </c>
      <c r="C13572" t="s">
        <v>26399</v>
      </c>
      <c r="D13572" s="1">
        <v>41649.684537037036</v>
      </c>
      <c r="E13572">
        <v>18</v>
      </c>
      <c r="F13572">
        <v>38</v>
      </c>
      <c r="H13572" t="s">
        <v>390</v>
      </c>
    </row>
    <row r="13573" spans="1:8" x14ac:dyDescent="0.2">
      <c r="A13573">
        <v>4.2175526919484602E+17</v>
      </c>
      <c r="B13573" t="s">
        <v>26400</v>
      </c>
      <c r="C13573" t="s">
        <v>11998</v>
      </c>
      <c r="D13573" s="1">
        <v>41649.935949074075</v>
      </c>
      <c r="E13573">
        <v>857</v>
      </c>
      <c r="F13573">
        <v>633</v>
      </c>
    </row>
    <row r="13574" spans="1:8" x14ac:dyDescent="0.2">
      <c r="A13574">
        <v>4.2175677239565901E+17</v>
      </c>
      <c r="B13574" t="s">
        <v>26401</v>
      </c>
      <c r="C13574" t="s">
        <v>26402</v>
      </c>
      <c r="D13574" s="1">
        <v>41649.940104166664</v>
      </c>
      <c r="E13574">
        <v>1215</v>
      </c>
      <c r="F13574">
        <v>1026</v>
      </c>
    </row>
    <row r="13575" spans="1:8" x14ac:dyDescent="0.2">
      <c r="A13575">
        <v>4.2182199801754803E+17</v>
      </c>
      <c r="B13575" t="s">
        <v>26403</v>
      </c>
      <c r="C13575" t="s">
        <v>26404</v>
      </c>
      <c r="D13575" s="1">
        <v>41650.120092592595</v>
      </c>
      <c r="E13575">
        <v>24</v>
      </c>
      <c r="F13575">
        <v>32</v>
      </c>
      <c r="G13575" t="s">
        <v>487</v>
      </c>
    </row>
    <row r="13576" spans="1:8" x14ac:dyDescent="0.2">
      <c r="A13576">
        <v>4.2190499664574797E+17</v>
      </c>
      <c r="B13576" t="s">
        <v>26405</v>
      </c>
      <c r="C13576" t="s">
        <v>26406</v>
      </c>
      <c r="D13576" s="1">
        <v>41650.349120370367</v>
      </c>
      <c r="E13576">
        <v>50</v>
      </c>
      <c r="F13576">
        <v>54</v>
      </c>
    </row>
    <row r="13577" spans="1:8" x14ac:dyDescent="0.2">
      <c r="A13577">
        <v>4.2191341000435302E+17</v>
      </c>
      <c r="B13577" t="s">
        <v>26407</v>
      </c>
      <c r="C13577" t="s">
        <v>26408</v>
      </c>
      <c r="D13577" s="1">
        <v>41650.372337962966</v>
      </c>
      <c r="E13577">
        <v>209</v>
      </c>
      <c r="F13577">
        <v>256</v>
      </c>
    </row>
    <row r="13578" spans="1:8" x14ac:dyDescent="0.2">
      <c r="A13578">
        <v>4.2191489789593997E+17</v>
      </c>
      <c r="B13578" t="s">
        <v>26409</v>
      </c>
      <c r="C13578" t="s">
        <v>26410</v>
      </c>
      <c r="D13578" s="1">
        <v>41650.376446759263</v>
      </c>
      <c r="E13578">
        <v>303</v>
      </c>
      <c r="F13578">
        <v>326</v>
      </c>
    </row>
    <row r="13579" spans="1:8" x14ac:dyDescent="0.2">
      <c r="A13579">
        <v>4.2201204720822598E+17</v>
      </c>
      <c r="B13579" t="s">
        <v>26411</v>
      </c>
      <c r="C13579" t="s">
        <v>26412</v>
      </c>
      <c r="D13579" s="1">
        <v>41650.644525462965</v>
      </c>
      <c r="E13579">
        <v>958</v>
      </c>
      <c r="F13579">
        <v>1412</v>
      </c>
    </row>
    <row r="13580" spans="1:8" x14ac:dyDescent="0.2">
      <c r="A13580">
        <v>4.2214544940413702E+17</v>
      </c>
      <c r="B13580" t="s">
        <v>26413</v>
      </c>
      <c r="C13580" t="s">
        <v>26414</v>
      </c>
      <c r="D13580" s="1">
        <v>41651.012638888889</v>
      </c>
      <c r="E13580">
        <v>16</v>
      </c>
      <c r="F13580">
        <v>35</v>
      </c>
      <c r="G13580" t="s">
        <v>215</v>
      </c>
    </row>
    <row r="13581" spans="1:8" x14ac:dyDescent="0.2">
      <c r="A13581">
        <v>4.2216329281224198E+17</v>
      </c>
      <c r="B13581" t="s">
        <v>26415</v>
      </c>
      <c r="C13581" t="s">
        <v>26416</v>
      </c>
      <c r="D13581" s="1">
        <v>41651.061886574076</v>
      </c>
      <c r="E13581">
        <v>76</v>
      </c>
      <c r="F13581">
        <v>110</v>
      </c>
      <c r="G13581" t="s">
        <v>215</v>
      </c>
      <c r="H13581" t="s">
        <v>390</v>
      </c>
    </row>
    <row r="13582" spans="1:8" x14ac:dyDescent="0.2">
      <c r="A13582">
        <v>4.2216457714166899E+17</v>
      </c>
      <c r="B13582" t="s">
        <v>26417</v>
      </c>
      <c r="C13582" t="s">
        <v>26418</v>
      </c>
      <c r="D13582" s="1">
        <v>41651.065428240741</v>
      </c>
      <c r="E13582">
        <v>140</v>
      </c>
      <c r="F13582">
        <v>209</v>
      </c>
      <c r="G13582" t="s">
        <v>215</v>
      </c>
    </row>
    <row r="13583" spans="1:8" x14ac:dyDescent="0.2">
      <c r="A13583">
        <v>4.2216503424529997E+17</v>
      </c>
      <c r="B13583" t="s">
        <v>26419</v>
      </c>
      <c r="C13583" t="s">
        <v>26420</v>
      </c>
      <c r="D13583" s="1">
        <v>41651.066689814812</v>
      </c>
      <c r="E13583">
        <v>32</v>
      </c>
      <c r="F13583">
        <v>41</v>
      </c>
      <c r="G13583" t="s">
        <v>26421</v>
      </c>
      <c r="H13583" t="s">
        <v>390</v>
      </c>
    </row>
    <row r="13584" spans="1:8" x14ac:dyDescent="0.2">
      <c r="A13584">
        <v>4.2216558210947802E+17</v>
      </c>
      <c r="B13584" t="s">
        <v>26422</v>
      </c>
      <c r="C13584" t="s">
        <v>26423</v>
      </c>
      <c r="D13584" s="1">
        <v>41651.068194444444</v>
      </c>
      <c r="E13584">
        <v>16</v>
      </c>
      <c r="F13584">
        <v>27</v>
      </c>
      <c r="G13584" t="s">
        <v>215</v>
      </c>
      <c r="H13584" t="s">
        <v>616</v>
      </c>
    </row>
    <row r="13585" spans="1:8" x14ac:dyDescent="0.2">
      <c r="A13585">
        <v>4.2216588892284102E+17</v>
      </c>
      <c r="B13585" t="s">
        <v>26424</v>
      </c>
      <c r="C13585" t="s">
        <v>26425</v>
      </c>
      <c r="D13585" s="1">
        <v>41651.069050925929</v>
      </c>
      <c r="E13585">
        <v>29</v>
      </c>
      <c r="F13585">
        <v>34</v>
      </c>
      <c r="G13585" t="s">
        <v>576</v>
      </c>
    </row>
    <row r="13586" spans="1:8" x14ac:dyDescent="0.2">
      <c r="A13586">
        <v>4.2216623671033402E+17</v>
      </c>
      <c r="B13586" t="s">
        <v>26426</v>
      </c>
      <c r="C13586" t="s">
        <v>26427</v>
      </c>
      <c r="D13586" s="1">
        <v>41651.07</v>
      </c>
      <c r="E13586">
        <v>19</v>
      </c>
      <c r="F13586">
        <v>22</v>
      </c>
      <c r="G13586" t="s">
        <v>487</v>
      </c>
    </row>
    <row r="13587" spans="1:8" x14ac:dyDescent="0.2">
      <c r="A13587">
        <v>4.2216638679511002E+17</v>
      </c>
      <c r="B13587" t="s">
        <v>26428</v>
      </c>
      <c r="C13587" t="s">
        <v>26429</v>
      </c>
      <c r="D13587" s="1">
        <v>41651.070416666669</v>
      </c>
      <c r="E13587">
        <v>17</v>
      </c>
      <c r="F13587">
        <v>26</v>
      </c>
      <c r="G13587" t="s">
        <v>576</v>
      </c>
    </row>
    <row r="13588" spans="1:8" x14ac:dyDescent="0.2">
      <c r="A13588">
        <v>4.2240834347154202E+17</v>
      </c>
      <c r="B13588" t="s">
        <v>26430</v>
      </c>
      <c r="C13588" t="s">
        <v>26431</v>
      </c>
      <c r="D13588" s="1">
        <v>41651.73809027778</v>
      </c>
      <c r="E13588">
        <v>245</v>
      </c>
      <c r="F13588">
        <v>251</v>
      </c>
    </row>
    <row r="13589" spans="1:8" x14ac:dyDescent="0.2">
      <c r="A13589">
        <v>4.2247974399770598E+17</v>
      </c>
      <c r="B13589" t="s">
        <v>26432</v>
      </c>
      <c r="C13589" t="s">
        <v>26433</v>
      </c>
      <c r="D13589" s="1">
        <v>41651.935115740744</v>
      </c>
      <c r="E13589">
        <v>25</v>
      </c>
      <c r="F13589">
        <v>41</v>
      </c>
      <c r="G13589" t="s">
        <v>576</v>
      </c>
      <c r="H13589" t="s">
        <v>13093</v>
      </c>
    </row>
    <row r="13590" spans="1:8" x14ac:dyDescent="0.2">
      <c r="A13590">
        <v>4.2253643721789798E+17</v>
      </c>
      <c r="B13590" t="s">
        <v>26434</v>
      </c>
      <c r="C13590" t="s">
        <v>26435</v>
      </c>
      <c r="D13590" s="1">
        <v>41652.091562499998</v>
      </c>
      <c r="E13590">
        <v>49</v>
      </c>
      <c r="F13590">
        <v>80</v>
      </c>
    </row>
    <row r="13591" spans="1:8" x14ac:dyDescent="0.2">
      <c r="A13591">
        <v>4.2254336055836998E+17</v>
      </c>
      <c r="B13591" t="s">
        <v>26436</v>
      </c>
      <c r="C13591" t="s">
        <v>26437</v>
      </c>
      <c r="D13591" s="1">
        <v>41652.110671296294</v>
      </c>
      <c r="E13591">
        <v>11</v>
      </c>
      <c r="F13591">
        <v>19</v>
      </c>
      <c r="G13591" t="s">
        <v>576</v>
      </c>
    </row>
    <row r="13592" spans="1:8" x14ac:dyDescent="0.2">
      <c r="A13592">
        <v>4.2254343686956602E+17</v>
      </c>
      <c r="B13592" t="s">
        <v>26438</v>
      </c>
      <c r="C13592" t="s">
        <v>26439</v>
      </c>
      <c r="D13592" s="1">
        <v>41652.110879629632</v>
      </c>
      <c r="E13592">
        <v>27</v>
      </c>
      <c r="F13592">
        <v>37</v>
      </c>
      <c r="G13592" t="s">
        <v>215</v>
      </c>
    </row>
    <row r="13593" spans="1:8" x14ac:dyDescent="0.2">
      <c r="A13593">
        <v>4.2254371137837402E+17</v>
      </c>
      <c r="B13593" t="s">
        <v>26440</v>
      </c>
      <c r="C13593" t="s">
        <v>26441</v>
      </c>
      <c r="D13593" s="1">
        <v>41652.111631944441</v>
      </c>
      <c r="E13593">
        <v>12</v>
      </c>
      <c r="F13593">
        <v>34</v>
      </c>
      <c r="G13593" t="s">
        <v>215</v>
      </c>
    </row>
    <row r="13594" spans="1:8" x14ac:dyDescent="0.2">
      <c r="A13594">
        <v>4.2255131426319098E+17</v>
      </c>
      <c r="B13594" t="s">
        <v>26442</v>
      </c>
      <c r="C13594" t="s">
        <v>26443</v>
      </c>
      <c r="D13594" s="1">
        <v>41652.132615740738</v>
      </c>
      <c r="E13594">
        <v>80</v>
      </c>
      <c r="F13594">
        <v>144</v>
      </c>
    </row>
    <row r="13595" spans="1:8" x14ac:dyDescent="0.2">
      <c r="A13595">
        <v>4.22551896201912E+17</v>
      </c>
      <c r="B13595" t="s">
        <v>26444</v>
      </c>
      <c r="C13595" t="s">
        <v>26445</v>
      </c>
      <c r="D13595" s="1">
        <v>41652.13422453704</v>
      </c>
      <c r="E13595">
        <v>8</v>
      </c>
      <c r="F13595">
        <v>29</v>
      </c>
      <c r="G13595" t="s">
        <v>215</v>
      </c>
      <c r="H13595" t="s">
        <v>390</v>
      </c>
    </row>
    <row r="13596" spans="1:8" x14ac:dyDescent="0.2">
      <c r="A13596">
        <v>4.2255250097440301E+17</v>
      </c>
      <c r="B13596" t="s">
        <v>26446</v>
      </c>
      <c r="C13596" t="s">
        <v>26447</v>
      </c>
      <c r="D13596" s="1">
        <v>41652.135891203703</v>
      </c>
      <c r="E13596">
        <v>90</v>
      </c>
      <c r="F13596">
        <v>81</v>
      </c>
      <c r="G13596" t="s">
        <v>215</v>
      </c>
    </row>
    <row r="13597" spans="1:8" x14ac:dyDescent="0.2">
      <c r="A13597">
        <v>4.2255393548927302E+17</v>
      </c>
      <c r="B13597" t="s">
        <v>26448</v>
      </c>
      <c r="C13597" t="s">
        <v>26449</v>
      </c>
      <c r="D13597" s="1">
        <v>41652.139849537038</v>
      </c>
      <c r="E13597">
        <v>4</v>
      </c>
      <c r="F13597">
        <v>3</v>
      </c>
      <c r="G13597" t="s">
        <v>89</v>
      </c>
    </row>
    <row r="13598" spans="1:8" x14ac:dyDescent="0.2">
      <c r="A13598">
        <v>4.2255426834925101E+17</v>
      </c>
      <c r="B13598" t="s">
        <v>26450</v>
      </c>
      <c r="C13598" t="s">
        <v>26451</v>
      </c>
      <c r="D13598" s="1">
        <v>41652.140763888892</v>
      </c>
      <c r="E13598">
        <v>17</v>
      </c>
      <c r="F13598">
        <v>22</v>
      </c>
      <c r="G13598" t="s">
        <v>215</v>
      </c>
      <c r="H13598" t="s">
        <v>13093</v>
      </c>
    </row>
    <row r="13599" spans="1:8" x14ac:dyDescent="0.2">
      <c r="A13599">
        <v>4.2255447582887501E+17</v>
      </c>
      <c r="B13599" t="s">
        <v>26452</v>
      </c>
      <c r="C13599" t="s">
        <v>26453</v>
      </c>
      <c r="D13599" s="1">
        <v>41652.141342592593</v>
      </c>
      <c r="E13599">
        <v>39</v>
      </c>
      <c r="F13599">
        <v>42</v>
      </c>
      <c r="G13599" t="s">
        <v>26454</v>
      </c>
    </row>
    <row r="13600" spans="1:8" x14ac:dyDescent="0.2">
      <c r="A13600">
        <v>4.2255558781856499E+17</v>
      </c>
      <c r="B13600" t="s">
        <v>26455</v>
      </c>
      <c r="C13600" t="s">
        <v>26456</v>
      </c>
      <c r="D13600" s="1">
        <v>41652.144409722219</v>
      </c>
      <c r="E13600">
        <v>970</v>
      </c>
      <c r="F13600">
        <v>736</v>
      </c>
    </row>
    <row r="13601" spans="1:7" x14ac:dyDescent="0.2">
      <c r="A13601">
        <v>4.2269951142187802E+17</v>
      </c>
      <c r="B13601" t="s">
        <v>26457</v>
      </c>
      <c r="C13601" t="s">
        <v>26458</v>
      </c>
      <c r="D13601" s="1">
        <v>41652.541562500002</v>
      </c>
      <c r="E13601">
        <v>28</v>
      </c>
      <c r="F13601">
        <v>68</v>
      </c>
    </row>
    <row r="13602" spans="1:7" x14ac:dyDescent="0.2">
      <c r="A13602">
        <v>4.2270347264421402E+17</v>
      </c>
      <c r="B13602" t="s">
        <v>26459</v>
      </c>
      <c r="C13602" t="s">
        <v>26460</v>
      </c>
      <c r="D13602" s="1">
        <v>41652.552488425928</v>
      </c>
      <c r="E13602">
        <v>20</v>
      </c>
      <c r="F13602">
        <v>18</v>
      </c>
      <c r="G13602" t="s">
        <v>215</v>
      </c>
    </row>
    <row r="13603" spans="1:7" x14ac:dyDescent="0.2">
      <c r="A13603">
        <v>4.2275686014846899E+17</v>
      </c>
      <c r="B13603" t="s">
        <v>26461</v>
      </c>
      <c r="C13603" t="s">
        <v>26462</v>
      </c>
      <c r="D13603" s="1">
        <v>41652.699814814812</v>
      </c>
      <c r="E13603">
        <v>26</v>
      </c>
      <c r="F13603">
        <v>52</v>
      </c>
      <c r="G13603" t="s">
        <v>215</v>
      </c>
    </row>
    <row r="13604" spans="1:7" x14ac:dyDescent="0.2">
      <c r="A13604">
        <v>4.22757729866752E+17</v>
      </c>
      <c r="B13604" t="s">
        <v>26463</v>
      </c>
      <c r="C13604" t="s">
        <v>26464</v>
      </c>
      <c r="D13604" s="1">
        <v>41652.702210648145</v>
      </c>
      <c r="E13604">
        <v>22</v>
      </c>
      <c r="F13604">
        <v>23</v>
      </c>
      <c r="G13604" t="s">
        <v>89</v>
      </c>
    </row>
    <row r="13605" spans="1:7" x14ac:dyDescent="0.2">
      <c r="A13605">
        <v>4.2277564394885101E+17</v>
      </c>
      <c r="B13605" t="s">
        <v>26465</v>
      </c>
      <c r="C13605" t="e">
        <f xml:space="preserve"> Helena_Torry I consider myself too perfect and have no faults.</f>
        <v>#NAME?</v>
      </c>
      <c r="D13605" s="1">
        <v>41652.751643518517</v>
      </c>
      <c r="E13605">
        <v>2323</v>
      </c>
      <c r="F13605">
        <v>2097</v>
      </c>
      <c r="G13605" t="s">
        <v>89</v>
      </c>
    </row>
    <row r="13606" spans="1:7" x14ac:dyDescent="0.2">
      <c r="A13606">
        <v>4.2277602162916102E+17</v>
      </c>
      <c r="B13606" t="s">
        <v>26466</v>
      </c>
      <c r="C13606" t="e">
        <f>_xlfn.SINGLE( jglenstevens no), We need a great businessman.</f>
        <v>#NAME?</v>
      </c>
      <c r="D13606" s="1">
        <v>41652.752696759257</v>
      </c>
      <c r="E13606">
        <v>3</v>
      </c>
      <c r="F13606">
        <v>0</v>
      </c>
      <c r="G13606" t="s">
        <v>89</v>
      </c>
    </row>
    <row r="13607" spans="1:7" x14ac:dyDescent="0.2">
      <c r="A13607">
        <v>4.2277714068205498E+17</v>
      </c>
      <c r="B13607" t="s">
        <v>26467</v>
      </c>
      <c r="C13607" t="s">
        <v>26468</v>
      </c>
      <c r="D13607" s="1">
        <v>41652.75577546296</v>
      </c>
      <c r="E13607">
        <v>11</v>
      </c>
      <c r="F13607">
        <v>14</v>
      </c>
      <c r="G13607" t="s">
        <v>215</v>
      </c>
    </row>
    <row r="13608" spans="1:7" x14ac:dyDescent="0.2">
      <c r="A13608">
        <v>4.2277936717797702E+17</v>
      </c>
      <c r="B13608" t="s">
        <v>26469</v>
      </c>
      <c r="C13608" t="s">
        <v>26470</v>
      </c>
      <c r="D13608" s="1">
        <v>41652.761921296296</v>
      </c>
      <c r="E13608">
        <v>19</v>
      </c>
      <c r="F13608">
        <v>37</v>
      </c>
      <c r="G13608" t="s">
        <v>26471</v>
      </c>
    </row>
    <row r="13609" spans="1:7" x14ac:dyDescent="0.2">
      <c r="A13609">
        <v>4.22780136539168E+17</v>
      </c>
      <c r="B13609" t="s">
        <v>26472</v>
      </c>
      <c r="C13609" t="s">
        <v>26473</v>
      </c>
      <c r="D13609" s="1">
        <v>41652.764050925929</v>
      </c>
      <c r="E13609">
        <v>13</v>
      </c>
      <c r="F13609">
        <v>32</v>
      </c>
      <c r="G13609" t="s">
        <v>215</v>
      </c>
    </row>
    <row r="13610" spans="1:7" x14ac:dyDescent="0.2">
      <c r="A13610">
        <v>4.2278752605557498E+17</v>
      </c>
      <c r="B13610" t="s">
        <v>26474</v>
      </c>
      <c r="C13610" t="s">
        <v>26475</v>
      </c>
      <c r="D13610" s="1">
        <v>41652.784432870372</v>
      </c>
      <c r="E13610">
        <v>67</v>
      </c>
      <c r="F13610">
        <v>115</v>
      </c>
      <c r="G13610" t="s">
        <v>215</v>
      </c>
    </row>
    <row r="13611" spans="1:7" x14ac:dyDescent="0.2">
      <c r="A13611">
        <v>4.2279915699897498E+17</v>
      </c>
      <c r="B13611" t="s">
        <v>26476</v>
      </c>
      <c r="C13611" t="s">
        <v>26477</v>
      </c>
      <c r="D13611" s="1">
        <v>41652.816527777781</v>
      </c>
      <c r="E13611">
        <v>7</v>
      </c>
      <c r="F13611">
        <v>16</v>
      </c>
      <c r="G13611" t="s">
        <v>215</v>
      </c>
    </row>
    <row r="13612" spans="1:7" x14ac:dyDescent="0.2">
      <c r="A13612">
        <v>4.2279989193332698E+17</v>
      </c>
      <c r="B13612" t="s">
        <v>26478</v>
      </c>
      <c r="C13612" t="s">
        <v>26479</v>
      </c>
      <c r="D13612" s="1">
        <v>41652.818564814814</v>
      </c>
      <c r="E13612">
        <v>25</v>
      </c>
      <c r="F13612">
        <v>38</v>
      </c>
      <c r="G13612" t="s">
        <v>89</v>
      </c>
    </row>
    <row r="13613" spans="1:7" x14ac:dyDescent="0.2">
      <c r="A13613">
        <v>4.2281816285422701E+17</v>
      </c>
      <c r="B13613" t="s">
        <v>26480</v>
      </c>
      <c r="C13613" t="s">
        <v>26481</v>
      </c>
      <c r="D13613" s="1">
        <v>41652.868981481479</v>
      </c>
      <c r="E13613">
        <v>17</v>
      </c>
      <c r="F13613">
        <v>30</v>
      </c>
      <c r="G13613" t="s">
        <v>576</v>
      </c>
    </row>
    <row r="13614" spans="1:7" x14ac:dyDescent="0.2">
      <c r="A13614">
        <v>4.22819593120256E+17</v>
      </c>
      <c r="B13614" t="s">
        <v>26482</v>
      </c>
      <c r="C13614" t="s">
        <v>26483</v>
      </c>
      <c r="D13614" s="1">
        <v>41652.872928240744</v>
      </c>
      <c r="E13614">
        <v>367</v>
      </c>
      <c r="F13614">
        <v>288</v>
      </c>
    </row>
    <row r="13615" spans="1:7" x14ac:dyDescent="0.2">
      <c r="A13615">
        <v>4.2282153865657901E+17</v>
      </c>
      <c r="B13615" t="s">
        <v>26484</v>
      </c>
      <c r="C13615" t="s">
        <v>26485</v>
      </c>
      <c r="D13615" s="1">
        <v>41652.878298611111</v>
      </c>
      <c r="E13615">
        <v>558</v>
      </c>
      <c r="F13615">
        <v>420</v>
      </c>
    </row>
    <row r="13616" spans="1:7" x14ac:dyDescent="0.2">
      <c r="A13616">
        <v>4.2282336164367898E+17</v>
      </c>
      <c r="B13616" t="s">
        <v>26486</v>
      </c>
      <c r="C13616" t="s">
        <v>26487</v>
      </c>
      <c r="D13616" s="1">
        <v>41652.883321759262</v>
      </c>
      <c r="E13616">
        <v>493</v>
      </c>
      <c r="F13616">
        <v>372</v>
      </c>
    </row>
    <row r="13617" spans="1:8" x14ac:dyDescent="0.2">
      <c r="A13617">
        <v>4.2283890859104198E+17</v>
      </c>
      <c r="B13617" t="s">
        <v>26488</v>
      </c>
      <c r="C13617" t="s">
        <v>26489</v>
      </c>
      <c r="D13617" s="1">
        <v>41652.926226851851</v>
      </c>
      <c r="E13617">
        <v>61</v>
      </c>
      <c r="F13617">
        <v>77</v>
      </c>
      <c r="H13617" t="s">
        <v>390</v>
      </c>
    </row>
    <row r="13618" spans="1:8" x14ac:dyDescent="0.2">
      <c r="A13618">
        <v>4.22973567526248E+17</v>
      </c>
      <c r="B13618" t="s">
        <v>26490</v>
      </c>
      <c r="C13618" t="s">
        <v>26491</v>
      </c>
      <c r="D13618" s="1">
        <v>41653.297812500001</v>
      </c>
      <c r="E13618">
        <v>7</v>
      </c>
      <c r="F13618">
        <v>14</v>
      </c>
      <c r="G13618" t="s">
        <v>26492</v>
      </c>
    </row>
    <row r="13619" spans="1:8" x14ac:dyDescent="0.2">
      <c r="A13619">
        <v>4.2297487659370899E+17</v>
      </c>
      <c r="B13619" t="s">
        <v>26493</v>
      </c>
      <c r="C13619" t="s">
        <v>26494</v>
      </c>
      <c r="D13619" s="1">
        <v>41653.301423611112</v>
      </c>
      <c r="E13619">
        <v>179</v>
      </c>
      <c r="F13619">
        <v>211</v>
      </c>
    </row>
    <row r="13620" spans="1:8" x14ac:dyDescent="0.2">
      <c r="A13620">
        <v>4.2297532679353101E+17</v>
      </c>
      <c r="B13620" t="s">
        <v>26495</v>
      </c>
      <c r="C13620" t="s">
        <v>26496</v>
      </c>
      <c r="D13620" s="1">
        <v>41653.302673611113</v>
      </c>
      <c r="E13620">
        <v>12</v>
      </c>
      <c r="F13620">
        <v>22</v>
      </c>
      <c r="G13620" t="s">
        <v>215</v>
      </c>
      <c r="H13620" t="s">
        <v>390</v>
      </c>
    </row>
    <row r="13621" spans="1:8" x14ac:dyDescent="0.2">
      <c r="A13621">
        <v>4.2297575213787898E+17</v>
      </c>
      <c r="B13621" t="s">
        <v>26497</v>
      </c>
      <c r="C13621" t="s">
        <v>26498</v>
      </c>
      <c r="D13621" s="1">
        <v>41653.303842592592</v>
      </c>
      <c r="E13621">
        <v>9</v>
      </c>
      <c r="F13621">
        <v>9</v>
      </c>
      <c r="G13621" t="s">
        <v>576</v>
      </c>
    </row>
    <row r="13622" spans="1:8" x14ac:dyDescent="0.2">
      <c r="A13622">
        <v>4.22978570508832E+17</v>
      </c>
      <c r="B13622" t="s">
        <v>26499</v>
      </c>
      <c r="C13622" t="s">
        <v>26500</v>
      </c>
      <c r="D13622" s="1">
        <v>41653.311620370368</v>
      </c>
      <c r="E13622">
        <v>21</v>
      </c>
      <c r="F13622">
        <v>48</v>
      </c>
      <c r="G13622" t="s">
        <v>215</v>
      </c>
    </row>
    <row r="13623" spans="1:8" x14ac:dyDescent="0.2">
      <c r="A13623">
        <v>4.2298012759805498E+17</v>
      </c>
      <c r="B13623" t="s">
        <v>26501</v>
      </c>
      <c r="C13623" t="s">
        <v>26502</v>
      </c>
      <c r="D13623" s="1">
        <v>41653.31591435185</v>
      </c>
      <c r="E13623">
        <v>22</v>
      </c>
      <c r="F13623">
        <v>53</v>
      </c>
      <c r="G13623" t="s">
        <v>26503</v>
      </c>
    </row>
    <row r="13624" spans="1:8" x14ac:dyDescent="0.2">
      <c r="A13624">
        <v>4.2298039422995597E+17</v>
      </c>
      <c r="B13624" t="s">
        <v>26504</v>
      </c>
      <c r="C13624" t="s">
        <v>26505</v>
      </c>
      <c r="D13624" s="1">
        <v>41653.316655092596</v>
      </c>
      <c r="E13624">
        <v>23</v>
      </c>
      <c r="F13624">
        <v>50</v>
      </c>
      <c r="G13624" t="s">
        <v>26506</v>
      </c>
      <c r="H13624" t="s">
        <v>390</v>
      </c>
    </row>
    <row r="13625" spans="1:8" x14ac:dyDescent="0.2">
      <c r="A13625">
        <v>4.23089415914008E+17</v>
      </c>
      <c r="B13625" t="s">
        <v>26507</v>
      </c>
      <c r="C13625" t="s">
        <v>26508</v>
      </c>
      <c r="D13625" s="1">
        <v>41653.6175</v>
      </c>
      <c r="E13625">
        <v>10</v>
      </c>
      <c r="F13625">
        <v>16</v>
      </c>
      <c r="G13625" t="s">
        <v>215</v>
      </c>
      <c r="H13625" t="s">
        <v>616</v>
      </c>
    </row>
    <row r="13626" spans="1:8" x14ac:dyDescent="0.2">
      <c r="A13626">
        <v>4.2309009783235699E+17</v>
      </c>
      <c r="B13626" t="s">
        <v>26509</v>
      </c>
      <c r="C13626" t="s">
        <v>26510</v>
      </c>
      <c r="D13626" s="1">
        <v>41653.619375000002</v>
      </c>
      <c r="E13626">
        <v>18</v>
      </c>
      <c r="F13626">
        <v>22</v>
      </c>
      <c r="G13626" t="s">
        <v>576</v>
      </c>
    </row>
    <row r="13627" spans="1:8" x14ac:dyDescent="0.2">
      <c r="A13627">
        <v>4.23090445703712E+17</v>
      </c>
      <c r="B13627" t="s">
        <v>26511</v>
      </c>
      <c r="C13627" t="s">
        <v>26512</v>
      </c>
      <c r="D13627" s="1">
        <v>41653.620335648149</v>
      </c>
      <c r="E13627">
        <v>8</v>
      </c>
      <c r="F13627">
        <v>20</v>
      </c>
      <c r="G13627" t="s">
        <v>576</v>
      </c>
    </row>
    <row r="13628" spans="1:8" x14ac:dyDescent="0.2">
      <c r="A13628">
        <v>4.23108330689536E+17</v>
      </c>
      <c r="B13628" t="s">
        <v>26513</v>
      </c>
      <c r="C13628" t="s">
        <v>26514</v>
      </c>
      <c r="D13628" s="1">
        <v>41653.669687499998</v>
      </c>
      <c r="E13628">
        <v>22</v>
      </c>
      <c r="F13628">
        <v>37</v>
      </c>
      <c r="G13628" t="e">
        <f>CarolynGoltman</f>
        <v>#NAME?</v>
      </c>
    </row>
    <row r="13629" spans="1:8" x14ac:dyDescent="0.2">
      <c r="A13629">
        <v>4.2311824048772301E+17</v>
      </c>
      <c r="B13629" t="s">
        <v>26515</v>
      </c>
      <c r="C13629" t="s">
        <v>26516</v>
      </c>
      <c r="D13629" s="1">
        <v>41653.69703703704</v>
      </c>
      <c r="E13629">
        <v>6</v>
      </c>
      <c r="F13629">
        <v>3</v>
      </c>
      <c r="G13629" t="s">
        <v>89</v>
      </c>
    </row>
    <row r="13630" spans="1:8" x14ac:dyDescent="0.2">
      <c r="A13630">
        <v>4.23179182198104E+17</v>
      </c>
      <c r="B13630" t="s">
        <v>26517</v>
      </c>
      <c r="C13630" t="s">
        <v>26518</v>
      </c>
      <c r="D13630" s="1">
        <v>41653.86519675926</v>
      </c>
      <c r="E13630">
        <v>297</v>
      </c>
      <c r="F13630">
        <v>305</v>
      </c>
    </row>
    <row r="13631" spans="1:8" x14ac:dyDescent="0.2">
      <c r="A13631">
        <v>4.2318245786563302E+17</v>
      </c>
      <c r="B13631" t="s">
        <v>26519</v>
      </c>
      <c r="C13631" t="s">
        <v>26520</v>
      </c>
      <c r="D13631" s="1">
        <v>41653.874236111114</v>
      </c>
      <c r="E13631">
        <v>472</v>
      </c>
      <c r="F13631">
        <v>377</v>
      </c>
      <c r="H13631" t="s">
        <v>505</v>
      </c>
    </row>
    <row r="13632" spans="1:8" x14ac:dyDescent="0.2">
      <c r="A13632">
        <v>4.2318371938226502E+17</v>
      </c>
      <c r="B13632" t="s">
        <v>26521</v>
      </c>
      <c r="C13632" t="s">
        <v>26522</v>
      </c>
      <c r="D13632" s="1">
        <v>41653.87771990741</v>
      </c>
      <c r="E13632">
        <v>610</v>
      </c>
      <c r="F13632">
        <v>431</v>
      </c>
    </row>
    <row r="13633" spans="1:8" x14ac:dyDescent="0.2">
      <c r="A13633">
        <v>4.2319761376504998E+17</v>
      </c>
      <c r="B13633" t="s">
        <v>26523</v>
      </c>
      <c r="C13633" t="s">
        <v>26524</v>
      </c>
      <c r="D13633" s="1">
        <v>41653.916064814817</v>
      </c>
      <c r="E13633">
        <v>849</v>
      </c>
      <c r="F13633">
        <v>874</v>
      </c>
    </row>
    <row r="13634" spans="1:8" x14ac:dyDescent="0.2">
      <c r="A13634">
        <v>4.2327369450153498E+17</v>
      </c>
      <c r="B13634" t="s">
        <v>26525</v>
      </c>
      <c r="C13634" t="s">
        <v>26526</v>
      </c>
      <c r="D13634" s="1">
        <v>41654.126006944447</v>
      </c>
      <c r="E13634">
        <v>15</v>
      </c>
      <c r="F13634">
        <v>29</v>
      </c>
      <c r="G13634" t="s">
        <v>215</v>
      </c>
    </row>
    <row r="13635" spans="1:8" x14ac:dyDescent="0.2">
      <c r="A13635">
        <v>4.2327524002288397E+17</v>
      </c>
      <c r="B13635" t="s">
        <v>26527</v>
      </c>
      <c r="C13635" t="s">
        <v>26528</v>
      </c>
      <c r="D13635" s="1">
        <v>41654.130266203705</v>
      </c>
      <c r="E13635">
        <v>14</v>
      </c>
      <c r="F13635">
        <v>3</v>
      </c>
      <c r="G13635" t="s">
        <v>89</v>
      </c>
    </row>
    <row r="13636" spans="1:8" x14ac:dyDescent="0.2">
      <c r="A13636">
        <v>4.2327570878250099E+17</v>
      </c>
      <c r="B13636" t="s">
        <v>26529</v>
      </c>
      <c r="C13636" t="s">
        <v>26530</v>
      </c>
      <c r="D13636" s="1">
        <v>41654.131562499999</v>
      </c>
      <c r="E13636">
        <v>11</v>
      </c>
      <c r="F13636">
        <v>11</v>
      </c>
      <c r="G13636" t="s">
        <v>26531</v>
      </c>
    </row>
    <row r="13637" spans="1:8" x14ac:dyDescent="0.2">
      <c r="A13637">
        <v>4.2327630185707501E+17</v>
      </c>
      <c r="B13637" t="s">
        <v>26532</v>
      </c>
      <c r="C13637" t="s">
        <v>26533</v>
      </c>
      <c r="D13637" s="1">
        <v>41654.133206018516</v>
      </c>
      <c r="E13637">
        <v>17</v>
      </c>
      <c r="F13637">
        <v>22</v>
      </c>
      <c r="G13637" t="s">
        <v>215</v>
      </c>
    </row>
    <row r="13638" spans="1:8" x14ac:dyDescent="0.2">
      <c r="A13638">
        <v>4.2327765442364998E+17</v>
      </c>
      <c r="B13638" t="s">
        <v>26534</v>
      </c>
      <c r="C13638" t="s">
        <v>26535</v>
      </c>
      <c r="D13638" s="1">
        <v>41654.136932870373</v>
      </c>
      <c r="E13638">
        <v>7</v>
      </c>
      <c r="F13638">
        <v>19</v>
      </c>
      <c r="G13638" t="s">
        <v>215</v>
      </c>
      <c r="H13638" t="s">
        <v>390</v>
      </c>
    </row>
    <row r="13639" spans="1:8" x14ac:dyDescent="0.2">
      <c r="A13639">
        <v>4.2327797959544E+17</v>
      </c>
      <c r="B13639" t="s">
        <v>26536</v>
      </c>
      <c r="C13639" t="s">
        <v>26537</v>
      </c>
      <c r="D13639" s="1">
        <v>41654.137835648151</v>
      </c>
      <c r="E13639">
        <v>8</v>
      </c>
      <c r="F13639">
        <v>15</v>
      </c>
      <c r="G13639" t="s">
        <v>26538</v>
      </c>
    </row>
    <row r="13640" spans="1:8" x14ac:dyDescent="0.2">
      <c r="A13640">
        <v>4.2327849421560198E+17</v>
      </c>
      <c r="B13640" t="s">
        <v>26539</v>
      </c>
      <c r="C13640" t="s">
        <v>26540</v>
      </c>
      <c r="D13640" s="1">
        <v>41654.139247685183</v>
      </c>
      <c r="E13640">
        <v>12</v>
      </c>
      <c r="F13640">
        <v>25</v>
      </c>
      <c r="G13640" t="s">
        <v>215</v>
      </c>
    </row>
    <row r="13641" spans="1:8" x14ac:dyDescent="0.2">
      <c r="A13641">
        <v>4.2327870997477299E+17</v>
      </c>
      <c r="B13641" t="s">
        <v>26541</v>
      </c>
      <c r="C13641" t="s">
        <v>26542</v>
      </c>
      <c r="D13641" s="1">
        <v>41654.139849537038</v>
      </c>
      <c r="E13641">
        <v>49</v>
      </c>
      <c r="F13641">
        <v>81</v>
      </c>
      <c r="G13641" t="s">
        <v>89</v>
      </c>
    </row>
    <row r="13642" spans="1:8" x14ac:dyDescent="0.2">
      <c r="A13642">
        <v>4.2327963319561798E+17</v>
      </c>
      <c r="B13642" t="s">
        <v>26543</v>
      </c>
      <c r="C13642" t="s">
        <v>26544</v>
      </c>
      <c r="D13642" s="1">
        <v>41654.142395833333</v>
      </c>
      <c r="E13642">
        <v>55</v>
      </c>
      <c r="F13642">
        <v>52</v>
      </c>
      <c r="G13642" t="s">
        <v>215</v>
      </c>
    </row>
    <row r="13643" spans="1:8" x14ac:dyDescent="0.2">
      <c r="A13643">
        <v>4.2328272378109498E+17</v>
      </c>
      <c r="B13643" t="s">
        <v>26545</v>
      </c>
      <c r="C13643" t="s">
        <v>26546</v>
      </c>
      <c r="D13643" s="1">
        <v>41654.150925925926</v>
      </c>
      <c r="E13643">
        <v>28</v>
      </c>
      <c r="F13643">
        <v>45</v>
      </c>
      <c r="G13643" t="s">
        <v>215</v>
      </c>
    </row>
    <row r="13644" spans="1:8" x14ac:dyDescent="0.2">
      <c r="A13644">
        <v>4.2328289165809997E+17</v>
      </c>
      <c r="B13644" t="s">
        <v>26547</v>
      </c>
      <c r="C13644" t="s">
        <v>26548</v>
      </c>
      <c r="D13644" s="1">
        <v>41654.151388888888</v>
      </c>
      <c r="E13644">
        <v>15</v>
      </c>
      <c r="F13644">
        <v>36</v>
      </c>
      <c r="G13644" t="s">
        <v>215</v>
      </c>
    </row>
    <row r="13645" spans="1:8" x14ac:dyDescent="0.2">
      <c r="A13645">
        <v>4.2328298978806899E+17</v>
      </c>
      <c r="B13645" t="s">
        <v>26549</v>
      </c>
      <c r="C13645" t="s">
        <v>26550</v>
      </c>
      <c r="D13645" s="1">
        <v>41654.151655092595</v>
      </c>
      <c r="E13645">
        <v>34</v>
      </c>
      <c r="F13645">
        <v>46</v>
      </c>
      <c r="G13645" t="s">
        <v>215</v>
      </c>
    </row>
    <row r="13646" spans="1:8" x14ac:dyDescent="0.2">
      <c r="A13646">
        <v>4.2328321383097901E+17</v>
      </c>
      <c r="B13646" t="s">
        <v>26551</v>
      </c>
      <c r="C13646" t="s">
        <v>26552</v>
      </c>
      <c r="D13646" s="1">
        <v>41654.152280092596</v>
      </c>
      <c r="E13646">
        <v>14</v>
      </c>
      <c r="F13646">
        <v>16</v>
      </c>
      <c r="G13646" t="s">
        <v>215</v>
      </c>
    </row>
    <row r="13647" spans="1:8" x14ac:dyDescent="0.2">
      <c r="A13647">
        <v>4.23283985373224E+17</v>
      </c>
      <c r="B13647" t="s">
        <v>26553</v>
      </c>
      <c r="C13647" t="s">
        <v>26554</v>
      </c>
      <c r="D13647" s="1">
        <v>41654.154409722221</v>
      </c>
      <c r="E13647">
        <v>23</v>
      </c>
      <c r="F13647">
        <v>35</v>
      </c>
      <c r="G13647" t="s">
        <v>215</v>
      </c>
    </row>
    <row r="13648" spans="1:8" x14ac:dyDescent="0.2">
      <c r="A13648">
        <v>4.2328411235575802E+17</v>
      </c>
      <c r="B13648" t="s">
        <v>26555</v>
      </c>
      <c r="C13648" t="s">
        <v>26556</v>
      </c>
      <c r="D13648" s="1">
        <v>41654.154756944445</v>
      </c>
      <c r="E13648">
        <v>23</v>
      </c>
      <c r="F13648">
        <v>45</v>
      </c>
      <c r="G13648" t="s">
        <v>215</v>
      </c>
    </row>
    <row r="13649" spans="1:8" x14ac:dyDescent="0.2">
      <c r="A13649">
        <v>4.2328434647762099E+17</v>
      </c>
      <c r="B13649" t="s">
        <v>26557</v>
      </c>
      <c r="C13649" t="s">
        <v>26558</v>
      </c>
      <c r="D13649" s="1">
        <v>41654.155405092592</v>
      </c>
      <c r="E13649">
        <v>11</v>
      </c>
      <c r="F13649">
        <v>25</v>
      </c>
      <c r="G13649" t="s">
        <v>215</v>
      </c>
    </row>
    <row r="13650" spans="1:8" x14ac:dyDescent="0.2">
      <c r="A13650">
        <v>4.2330419954872301E+17</v>
      </c>
      <c r="B13650" t="s">
        <v>26559</v>
      </c>
      <c r="C13650" t="s">
        <v>26560</v>
      </c>
      <c r="D13650" s="1">
        <v>41654.210185185184</v>
      </c>
      <c r="E13650">
        <v>40</v>
      </c>
      <c r="F13650">
        <v>38</v>
      </c>
      <c r="G13650" t="s">
        <v>89</v>
      </c>
    </row>
    <row r="13651" spans="1:8" x14ac:dyDescent="0.2">
      <c r="A13651">
        <v>4.2330611340961299E+17</v>
      </c>
      <c r="B13651" t="s">
        <v>26561</v>
      </c>
      <c r="C13651" t="s">
        <v>26562</v>
      </c>
      <c r="D13651" s="1">
        <v>41654.215462962966</v>
      </c>
      <c r="E13651">
        <v>75</v>
      </c>
      <c r="F13651">
        <v>79</v>
      </c>
      <c r="G13651" t="s">
        <v>215</v>
      </c>
    </row>
    <row r="13652" spans="1:8" x14ac:dyDescent="0.2">
      <c r="A13652">
        <v>4.2330661907912698E+17</v>
      </c>
      <c r="B13652" t="s">
        <v>26563</v>
      </c>
      <c r="C13652" t="s">
        <v>26564</v>
      </c>
      <c r="D13652" s="1">
        <v>41654.216863425929</v>
      </c>
      <c r="E13652">
        <v>20</v>
      </c>
      <c r="F13652">
        <v>33</v>
      </c>
      <c r="G13652" t="s">
        <v>26565</v>
      </c>
    </row>
    <row r="13653" spans="1:8" x14ac:dyDescent="0.2">
      <c r="A13653">
        <v>4.2336609616790701E+17</v>
      </c>
      <c r="B13653" t="s">
        <v>26566</v>
      </c>
      <c r="C13653" t="s">
        <v>26567</v>
      </c>
      <c r="D13653" s="1">
        <v>41654.380983796298</v>
      </c>
      <c r="E13653">
        <v>10</v>
      </c>
      <c r="F13653">
        <v>6</v>
      </c>
      <c r="G13653" t="s">
        <v>26568</v>
      </c>
    </row>
    <row r="13654" spans="1:8" x14ac:dyDescent="0.2">
      <c r="A13654">
        <v>4.2336687140531802E+17</v>
      </c>
      <c r="B13654" t="s">
        <v>26569</v>
      </c>
      <c r="C13654" t="s">
        <v>26570</v>
      </c>
      <c r="D13654" s="1">
        <v>41654.383125</v>
      </c>
      <c r="E13654">
        <v>9</v>
      </c>
      <c r="F13654">
        <v>19</v>
      </c>
      <c r="G13654" t="s">
        <v>26571</v>
      </c>
    </row>
    <row r="13655" spans="1:8" x14ac:dyDescent="0.2">
      <c r="A13655">
        <v>4.2336750757636499E+17</v>
      </c>
      <c r="B13655" t="s">
        <v>26572</v>
      </c>
      <c r="C13655" t="s">
        <v>26573</v>
      </c>
      <c r="D13655" s="1">
        <v>41654.384884259256</v>
      </c>
      <c r="E13655">
        <v>10</v>
      </c>
      <c r="F13655">
        <v>19</v>
      </c>
      <c r="G13655" t="s">
        <v>576</v>
      </c>
    </row>
    <row r="13656" spans="1:8" x14ac:dyDescent="0.2">
      <c r="A13656">
        <v>4.2336977936659597E+17</v>
      </c>
      <c r="B13656" t="s">
        <v>26574</v>
      </c>
      <c r="C13656" t="s">
        <v>26575</v>
      </c>
      <c r="D13656" s="1">
        <v>41654.391145833331</v>
      </c>
      <c r="E13656">
        <v>9</v>
      </c>
      <c r="F13656">
        <v>12</v>
      </c>
      <c r="G13656" t="e">
        <f>_xlfn.SINGLE( _xlfn.SINGLE( _xlfn.SINGLE(ichicagoscott)))</f>
        <v>#NAME?</v>
      </c>
    </row>
    <row r="13657" spans="1:8" x14ac:dyDescent="0.2">
      <c r="A13657">
        <v>4.2337037281869402E+17</v>
      </c>
      <c r="B13657" t="s">
        <v>26576</v>
      </c>
      <c r="C13657" t="s">
        <v>26577</v>
      </c>
      <c r="D13657" s="1">
        <v>41654.392789351848</v>
      </c>
      <c r="E13657">
        <v>7</v>
      </c>
      <c r="F13657">
        <v>11</v>
      </c>
      <c r="G13657" t="s">
        <v>26578</v>
      </c>
      <c r="H13657" t="s">
        <v>390</v>
      </c>
    </row>
    <row r="13658" spans="1:8" x14ac:dyDescent="0.2">
      <c r="A13658">
        <v>4.2337161349801101E+17</v>
      </c>
      <c r="B13658" t="s">
        <v>26579</v>
      </c>
      <c r="C13658" t="s">
        <v>26580</v>
      </c>
      <c r="D13658" s="1">
        <v>41654.396215277775</v>
      </c>
      <c r="E13658">
        <v>13</v>
      </c>
      <c r="F13658">
        <v>22</v>
      </c>
      <c r="G13658" t="s">
        <v>215</v>
      </c>
    </row>
    <row r="13659" spans="1:8" x14ac:dyDescent="0.2">
      <c r="A13659">
        <v>4.2337210388761798E+17</v>
      </c>
      <c r="B13659" t="s">
        <v>26581</v>
      </c>
      <c r="C13659" t="s">
        <v>26582</v>
      </c>
      <c r="D13659" s="1">
        <v>41654.397569444445</v>
      </c>
      <c r="E13659">
        <v>18</v>
      </c>
      <c r="F13659">
        <v>24</v>
      </c>
      <c r="G13659" t="s">
        <v>215</v>
      </c>
    </row>
    <row r="13660" spans="1:8" x14ac:dyDescent="0.2">
      <c r="A13660">
        <v>4.2337293322317402E+17</v>
      </c>
      <c r="B13660" t="s">
        <v>26583</v>
      </c>
      <c r="C13660" t="s">
        <v>26584</v>
      </c>
      <c r="D13660" s="1">
        <v>41654.39984953704</v>
      </c>
      <c r="E13660">
        <v>17</v>
      </c>
      <c r="F13660">
        <v>17</v>
      </c>
      <c r="G13660" t="s">
        <v>26585</v>
      </c>
    </row>
    <row r="13661" spans="1:8" x14ac:dyDescent="0.2">
      <c r="A13661">
        <v>4.2337341683061901E+17</v>
      </c>
      <c r="B13661" t="s">
        <v>26586</v>
      </c>
      <c r="C13661" t="s">
        <v>26587</v>
      </c>
      <c r="D13661" s="1">
        <v>41654.401192129626</v>
      </c>
      <c r="E13661">
        <v>13</v>
      </c>
      <c r="F13661">
        <v>20</v>
      </c>
      <c r="G13661" t="s">
        <v>26588</v>
      </c>
    </row>
    <row r="13662" spans="1:8" x14ac:dyDescent="0.2">
      <c r="A13662">
        <v>4.2342942058692102E+17</v>
      </c>
      <c r="B13662" t="s">
        <v>26589</v>
      </c>
      <c r="C13662" t="s">
        <v>26590</v>
      </c>
      <c r="D13662" s="1">
        <v>41654.55572916667</v>
      </c>
      <c r="E13662">
        <v>8</v>
      </c>
      <c r="F13662">
        <v>3</v>
      </c>
      <c r="G13662" t="s">
        <v>89</v>
      </c>
    </row>
    <row r="13663" spans="1:8" x14ac:dyDescent="0.2">
      <c r="A13663">
        <v>4.2347817526010598E+17</v>
      </c>
      <c r="B13663" t="s">
        <v>26591</v>
      </c>
      <c r="C13663" t="s">
        <v>26592</v>
      </c>
      <c r="D13663" s="1">
        <v>41654.690266203703</v>
      </c>
      <c r="E13663">
        <v>95</v>
      </c>
      <c r="F13663">
        <v>114</v>
      </c>
    </row>
    <row r="13664" spans="1:8" x14ac:dyDescent="0.2">
      <c r="A13664">
        <v>4.2347973635526598E+17</v>
      </c>
      <c r="B13664" t="s">
        <v>26593</v>
      </c>
      <c r="C13664" t="s">
        <v>26594</v>
      </c>
      <c r="D13664" s="1">
        <v>41654.694571759261</v>
      </c>
      <c r="E13664">
        <v>40</v>
      </c>
      <c r="F13664">
        <v>65</v>
      </c>
      <c r="G13664" t="s">
        <v>215</v>
      </c>
    </row>
    <row r="13665" spans="1:7" x14ac:dyDescent="0.2">
      <c r="A13665">
        <v>4.2348298302300499E+17</v>
      </c>
      <c r="B13665" t="s">
        <v>26595</v>
      </c>
      <c r="C13665" t="s">
        <v>26596</v>
      </c>
      <c r="D13665" s="1">
        <v>41654.703530092593</v>
      </c>
      <c r="E13665">
        <v>13</v>
      </c>
      <c r="F13665">
        <v>14</v>
      </c>
      <c r="G13665" t="s">
        <v>26597</v>
      </c>
    </row>
    <row r="13666" spans="1:7" x14ac:dyDescent="0.2">
      <c r="A13666">
        <v>4.2348919385608602E+17</v>
      </c>
      <c r="B13666" t="s">
        <v>26598</v>
      </c>
      <c r="C13666" t="s">
        <v>26599</v>
      </c>
      <c r="D13666" s="1">
        <v>41654.720671296294</v>
      </c>
      <c r="E13666">
        <v>38</v>
      </c>
      <c r="F13666">
        <v>44</v>
      </c>
      <c r="G13666" t="s">
        <v>215</v>
      </c>
    </row>
    <row r="13667" spans="1:7" x14ac:dyDescent="0.2">
      <c r="A13667">
        <v>4.2348984081491098E+17</v>
      </c>
      <c r="B13667" t="s">
        <v>26600</v>
      </c>
      <c r="C13667" t="s">
        <v>26601</v>
      </c>
      <c r="D13667" s="1">
        <v>41654.722453703704</v>
      </c>
      <c r="E13667">
        <v>15</v>
      </c>
      <c r="F13667">
        <v>22</v>
      </c>
      <c r="G13667" t="s">
        <v>215</v>
      </c>
    </row>
    <row r="13668" spans="1:7" x14ac:dyDescent="0.2">
      <c r="A13668">
        <v>4.2349533006410899E+17</v>
      </c>
      <c r="B13668" t="s">
        <v>26602</v>
      </c>
      <c r="C13668" t="s">
        <v>26603</v>
      </c>
      <c r="D13668" s="1">
        <v>41654.737604166665</v>
      </c>
      <c r="E13668">
        <v>22</v>
      </c>
      <c r="F13668">
        <v>38</v>
      </c>
      <c r="G13668" t="s">
        <v>89</v>
      </c>
    </row>
    <row r="13669" spans="1:7" x14ac:dyDescent="0.2">
      <c r="A13669">
        <v>4.2350062492414298E+17</v>
      </c>
      <c r="B13669" t="s">
        <v>26604</v>
      </c>
      <c r="C13669" t="s">
        <v>26605</v>
      </c>
      <c r="D13669" s="1">
        <v>41654.752210648148</v>
      </c>
      <c r="E13669">
        <v>33</v>
      </c>
      <c r="F13669">
        <v>24</v>
      </c>
    </row>
    <row r="13670" spans="1:7" x14ac:dyDescent="0.2">
      <c r="A13670">
        <v>4.2353124692946899E+17</v>
      </c>
      <c r="B13670" t="s">
        <v>26606</v>
      </c>
      <c r="C13670" t="s">
        <v>26607</v>
      </c>
      <c r="D13670" s="1">
        <v>41654.836712962962</v>
      </c>
      <c r="E13670">
        <v>71</v>
      </c>
      <c r="F13670">
        <v>71</v>
      </c>
    </row>
    <row r="13671" spans="1:7" x14ac:dyDescent="0.2">
      <c r="A13671">
        <v>4.2353344038688301E+17</v>
      </c>
      <c r="B13671" t="s">
        <v>26608</v>
      </c>
      <c r="C13671" t="s">
        <v>26609</v>
      </c>
      <c r="D13671" s="1">
        <v>41654.842766203707</v>
      </c>
      <c r="E13671">
        <v>80</v>
      </c>
      <c r="F13671">
        <v>90</v>
      </c>
    </row>
    <row r="13672" spans="1:7" x14ac:dyDescent="0.2">
      <c r="A13672">
        <v>4.2355909196161798E+17</v>
      </c>
      <c r="B13672" t="s">
        <v>26610</v>
      </c>
      <c r="C13672" t="s">
        <v>26611</v>
      </c>
      <c r="D13672" s="1">
        <v>41654.913553240738</v>
      </c>
      <c r="E13672">
        <v>359</v>
      </c>
      <c r="F13672">
        <v>269</v>
      </c>
    </row>
    <row r="13673" spans="1:7" x14ac:dyDescent="0.2">
      <c r="A13673">
        <v>4.2367873841747898E+17</v>
      </c>
      <c r="B13673" t="s">
        <v>26612</v>
      </c>
      <c r="C13673" t="s">
        <v>26613</v>
      </c>
      <c r="D13673" s="1">
        <v>41655.243715277778</v>
      </c>
      <c r="E13673">
        <v>31</v>
      </c>
      <c r="F13673">
        <v>56</v>
      </c>
      <c r="G13673" t="s">
        <v>89</v>
      </c>
    </row>
    <row r="13674" spans="1:7" x14ac:dyDescent="0.2">
      <c r="A13674">
        <v>4.23681143343288E+17</v>
      </c>
      <c r="B13674" t="s">
        <v>26614</v>
      </c>
      <c r="C13674" t="s">
        <v>26615</v>
      </c>
      <c r="D13674" s="1">
        <v>41655.250347222223</v>
      </c>
      <c r="E13674">
        <v>4</v>
      </c>
      <c r="F13674">
        <v>2</v>
      </c>
      <c r="G13674" t="s">
        <v>89</v>
      </c>
    </row>
    <row r="13675" spans="1:7" x14ac:dyDescent="0.2">
      <c r="A13675">
        <v>4.23780333687808E+17</v>
      </c>
      <c r="B13675" t="s">
        <v>26616</v>
      </c>
      <c r="C13675" t="s">
        <v>26617</v>
      </c>
      <c r="D13675" s="1">
        <v>41655.524062500001</v>
      </c>
      <c r="E13675">
        <v>4540</v>
      </c>
      <c r="F13675">
        <v>6259</v>
      </c>
    </row>
    <row r="13676" spans="1:7" x14ac:dyDescent="0.2">
      <c r="A13676">
        <v>4.2381064371241702E+17</v>
      </c>
      <c r="B13676" t="s">
        <v>26618</v>
      </c>
      <c r="C13676" t="s">
        <v>26619</v>
      </c>
      <c r="D13676" s="1">
        <v>41655.607708333337</v>
      </c>
      <c r="E13676">
        <v>106</v>
      </c>
      <c r="F13676">
        <v>86</v>
      </c>
    </row>
    <row r="13677" spans="1:7" x14ac:dyDescent="0.2">
      <c r="A13677">
        <v>4.2390605359654003E+17</v>
      </c>
      <c r="B13677" t="s">
        <v>26620</v>
      </c>
      <c r="C13677" t="s">
        <v>26621</v>
      </c>
      <c r="D13677" s="1">
        <v>41655.870983796296</v>
      </c>
      <c r="E13677">
        <v>582</v>
      </c>
      <c r="F13677">
        <v>464</v>
      </c>
    </row>
    <row r="13678" spans="1:7" x14ac:dyDescent="0.2">
      <c r="A13678">
        <v>4.2391574859600602E+17</v>
      </c>
      <c r="B13678" t="s">
        <v>26622</v>
      </c>
      <c r="C13678" t="s">
        <v>26623</v>
      </c>
      <c r="D13678" s="1">
        <v>41655.897743055553</v>
      </c>
      <c r="E13678">
        <v>27</v>
      </c>
      <c r="F13678">
        <v>38</v>
      </c>
    </row>
    <row r="13679" spans="1:7" x14ac:dyDescent="0.2">
      <c r="A13679">
        <v>4.2391987853420902E+17</v>
      </c>
      <c r="B13679" t="s">
        <v>26624</v>
      </c>
      <c r="C13679" t="s">
        <v>26625</v>
      </c>
      <c r="D13679" s="1">
        <v>41655.909131944441</v>
      </c>
      <c r="E13679">
        <v>44</v>
      </c>
      <c r="F13679">
        <v>67</v>
      </c>
      <c r="G13679" t="s">
        <v>89</v>
      </c>
    </row>
    <row r="13680" spans="1:7" x14ac:dyDescent="0.2">
      <c r="A13680">
        <v>4.2391995708934899E+17</v>
      </c>
      <c r="B13680" t="s">
        <v>26626</v>
      </c>
      <c r="C13680" t="s">
        <v>26627</v>
      </c>
      <c r="D13680" s="1">
        <v>41655.909351851849</v>
      </c>
      <c r="E13680">
        <v>21</v>
      </c>
      <c r="F13680">
        <v>37</v>
      </c>
      <c r="G13680" t="s">
        <v>215</v>
      </c>
    </row>
    <row r="13681" spans="1:8" x14ac:dyDescent="0.2">
      <c r="A13681">
        <v>4.2392566332666598E+17</v>
      </c>
      <c r="B13681" t="s">
        <v>26628</v>
      </c>
      <c r="C13681" t="s">
        <v>26629</v>
      </c>
      <c r="D13681" s="1">
        <v>41655.925092592595</v>
      </c>
      <c r="E13681">
        <v>55</v>
      </c>
      <c r="F13681">
        <v>69</v>
      </c>
      <c r="G13681" t="s">
        <v>215</v>
      </c>
    </row>
    <row r="13682" spans="1:8" x14ac:dyDescent="0.2">
      <c r="A13682">
        <v>4.23929436338016E+17</v>
      </c>
      <c r="B13682" t="s">
        <v>26630</v>
      </c>
      <c r="C13682" t="s">
        <v>26631</v>
      </c>
      <c r="D13682" s="1">
        <v>41655.93550925926</v>
      </c>
      <c r="E13682">
        <v>50</v>
      </c>
      <c r="F13682">
        <v>56</v>
      </c>
      <c r="G13682" t="s">
        <v>89</v>
      </c>
      <c r="H13682" t="s">
        <v>390</v>
      </c>
    </row>
    <row r="13683" spans="1:8" x14ac:dyDescent="0.2">
      <c r="A13683">
        <v>4.2393283982695603E+17</v>
      </c>
      <c r="B13683" t="s">
        <v>26632</v>
      </c>
      <c r="C13683" t="s">
        <v>26633</v>
      </c>
      <c r="D13683" s="1">
        <v>41655.944895833331</v>
      </c>
      <c r="E13683">
        <v>59</v>
      </c>
      <c r="F13683">
        <v>58</v>
      </c>
      <c r="G13683" t="s">
        <v>89</v>
      </c>
    </row>
    <row r="13684" spans="1:8" x14ac:dyDescent="0.2">
      <c r="A13684">
        <v>4.2393713092712E+17</v>
      </c>
      <c r="B13684" t="s">
        <v>26634</v>
      </c>
      <c r="C13684" t="s">
        <v>26635</v>
      </c>
      <c r="D13684" s="1">
        <v>41655.956747685188</v>
      </c>
      <c r="E13684">
        <v>86</v>
      </c>
      <c r="F13684">
        <v>84</v>
      </c>
    </row>
    <row r="13685" spans="1:8" x14ac:dyDescent="0.2">
      <c r="A13685">
        <v>4.23938364476096E+17</v>
      </c>
      <c r="B13685" t="s">
        <v>26636</v>
      </c>
      <c r="C13685" t="s">
        <v>26637</v>
      </c>
      <c r="D13685" s="1">
        <v>41655.960150462961</v>
      </c>
      <c r="E13685">
        <v>4</v>
      </c>
      <c r="F13685">
        <v>0</v>
      </c>
      <c r="G13685" t="s">
        <v>89</v>
      </c>
    </row>
    <row r="13686" spans="1:8" x14ac:dyDescent="0.2">
      <c r="A13686">
        <v>4.2393928393884E+17</v>
      </c>
      <c r="B13686" t="s">
        <v>26638</v>
      </c>
      <c r="C13686" t="s">
        <v>26639</v>
      </c>
      <c r="D13686" s="1">
        <v>41655.962685185186</v>
      </c>
      <c r="E13686">
        <v>561</v>
      </c>
      <c r="F13686">
        <v>384</v>
      </c>
    </row>
    <row r="13687" spans="1:8" x14ac:dyDescent="0.2">
      <c r="A13687">
        <v>4.2424230635545798E+17</v>
      </c>
      <c r="B13687" t="s">
        <v>26640</v>
      </c>
      <c r="C13687" t="s">
        <v>26641</v>
      </c>
      <c r="D13687" s="1">
        <v>41656.79886574074</v>
      </c>
      <c r="E13687">
        <v>942</v>
      </c>
      <c r="F13687">
        <v>1461</v>
      </c>
    </row>
    <row r="13688" spans="1:8" x14ac:dyDescent="0.2">
      <c r="A13688">
        <v>4.2424770672737798E+17</v>
      </c>
      <c r="B13688" t="s">
        <v>26642</v>
      </c>
      <c r="C13688" t="s">
        <v>26643</v>
      </c>
      <c r="D13688" s="1">
        <v>41656.813773148147</v>
      </c>
      <c r="E13688">
        <v>483</v>
      </c>
      <c r="F13688">
        <v>437</v>
      </c>
    </row>
    <row r="13689" spans="1:8" x14ac:dyDescent="0.2">
      <c r="A13689">
        <v>4.2425566943736198E+17</v>
      </c>
      <c r="B13689" t="s">
        <v>26644</v>
      </c>
      <c r="C13689" t="s">
        <v>26645</v>
      </c>
      <c r="D13689" s="1">
        <v>41656.835740740738</v>
      </c>
      <c r="E13689">
        <v>8</v>
      </c>
      <c r="F13689">
        <v>4</v>
      </c>
      <c r="G13689" t="s">
        <v>215</v>
      </c>
    </row>
    <row r="13690" spans="1:8" x14ac:dyDescent="0.2">
      <c r="A13690">
        <v>4.2427541858196602E+17</v>
      </c>
      <c r="B13690" t="s">
        <v>26646</v>
      </c>
      <c r="C13690" t="s">
        <v>26647</v>
      </c>
      <c r="D13690" s="1">
        <v>41656.890243055554</v>
      </c>
      <c r="E13690">
        <v>53</v>
      </c>
      <c r="F13690">
        <v>45</v>
      </c>
      <c r="G13690" t="s">
        <v>89</v>
      </c>
    </row>
    <row r="13691" spans="1:8" x14ac:dyDescent="0.2">
      <c r="A13691">
        <v>4.2428604628979302E+17</v>
      </c>
      <c r="B13691" t="s">
        <v>26648</v>
      </c>
      <c r="C13691" t="s">
        <v>26649</v>
      </c>
      <c r="D13691" s="1">
        <v>41656.919560185182</v>
      </c>
      <c r="E13691">
        <v>34</v>
      </c>
      <c r="F13691">
        <v>28</v>
      </c>
      <c r="G13691" t="s">
        <v>89</v>
      </c>
    </row>
    <row r="13692" spans="1:8" x14ac:dyDescent="0.2">
      <c r="A13692">
        <v>4.2440218705030298E+17</v>
      </c>
      <c r="B13692" t="s">
        <v>26650</v>
      </c>
      <c r="C13692" t="s">
        <v>26651</v>
      </c>
      <c r="D13692" s="1">
        <v>41657.240057870367</v>
      </c>
      <c r="E13692">
        <v>578</v>
      </c>
      <c r="F13692">
        <v>688</v>
      </c>
    </row>
    <row r="13693" spans="1:8" x14ac:dyDescent="0.2">
      <c r="A13693">
        <v>4.24405179753312E+17</v>
      </c>
      <c r="B13693" t="s">
        <v>26652</v>
      </c>
      <c r="C13693" t="s">
        <v>26653</v>
      </c>
      <c r="D13693" s="1">
        <v>41657.248310185183</v>
      </c>
      <c r="E13693">
        <v>14</v>
      </c>
      <c r="F13693">
        <v>24</v>
      </c>
      <c r="G13693" t="s">
        <v>215</v>
      </c>
    </row>
    <row r="13694" spans="1:8" x14ac:dyDescent="0.2">
      <c r="A13694">
        <v>4.2440589460112902E+17</v>
      </c>
      <c r="B13694" t="s">
        <v>26654</v>
      </c>
      <c r="C13694" t="s">
        <v>26655</v>
      </c>
      <c r="D13694" s="1">
        <v>41657.250289351854</v>
      </c>
      <c r="E13694">
        <v>19</v>
      </c>
      <c r="F13694">
        <v>36</v>
      </c>
      <c r="G13694" t="e">
        <f>pearlingjosh</f>
        <v>#NAME?</v>
      </c>
    </row>
    <row r="13695" spans="1:8" x14ac:dyDescent="0.2">
      <c r="A13695">
        <v>4.2440624930504198E+17</v>
      </c>
      <c r="B13695" t="s">
        <v>26656</v>
      </c>
      <c r="C13695" t="s">
        <v>26657</v>
      </c>
      <c r="D13695" s="1">
        <v>41657.251261574071</v>
      </c>
      <c r="E13695">
        <v>13</v>
      </c>
      <c r="F13695">
        <v>22</v>
      </c>
      <c r="G13695" t="s">
        <v>26658</v>
      </c>
    </row>
    <row r="13696" spans="1:8" x14ac:dyDescent="0.2">
      <c r="A13696">
        <v>4.2440650561893498E+17</v>
      </c>
      <c r="B13696" t="s">
        <v>26659</v>
      </c>
      <c r="C13696" t="s">
        <v>26660</v>
      </c>
      <c r="D13696" s="1">
        <v>41657.251967592594</v>
      </c>
      <c r="E13696">
        <v>15</v>
      </c>
      <c r="F13696">
        <v>20</v>
      </c>
      <c r="G13696" t="s">
        <v>215</v>
      </c>
      <c r="H13696" t="s">
        <v>390</v>
      </c>
    </row>
    <row r="13697" spans="1:8" x14ac:dyDescent="0.2">
      <c r="A13697">
        <v>4.2441890268551501E+17</v>
      </c>
      <c r="B13697" t="s">
        <v>26661</v>
      </c>
      <c r="C13697" t="s">
        <v>26662</v>
      </c>
      <c r="D13697" s="1">
        <v>41657.286180555559</v>
      </c>
      <c r="E13697">
        <v>20</v>
      </c>
      <c r="F13697">
        <v>29</v>
      </c>
      <c r="G13697" t="s">
        <v>215</v>
      </c>
      <c r="H13697" t="s">
        <v>390</v>
      </c>
    </row>
    <row r="13698" spans="1:8" x14ac:dyDescent="0.2">
      <c r="A13698">
        <v>4.2442842981220301E+17</v>
      </c>
      <c r="B13698" t="s">
        <v>26663</v>
      </c>
      <c r="C13698" t="s">
        <v>26664</v>
      </c>
      <c r="D13698" s="1">
        <v>41657.312465277777</v>
      </c>
      <c r="E13698">
        <v>14</v>
      </c>
      <c r="F13698">
        <v>19</v>
      </c>
      <c r="G13698" t="e">
        <f>_xlfn.SINGLE( _xlfn.SINGLE(pearlingjosh))</f>
        <v>#NAME?</v>
      </c>
    </row>
    <row r="13699" spans="1:8" x14ac:dyDescent="0.2">
      <c r="A13699">
        <v>4.2442881496672602E+17</v>
      </c>
      <c r="B13699" t="s">
        <v>26665</v>
      </c>
      <c r="C13699" t="s">
        <v>26666</v>
      </c>
      <c r="D13699" s="1">
        <v>41657.313530092593</v>
      </c>
      <c r="E13699">
        <v>41</v>
      </c>
      <c r="F13699">
        <v>123</v>
      </c>
      <c r="G13699" t="s">
        <v>215</v>
      </c>
    </row>
    <row r="13700" spans="1:8" x14ac:dyDescent="0.2">
      <c r="A13700">
        <v>4.2442949213711098E+17</v>
      </c>
      <c r="B13700" t="s">
        <v>26667</v>
      </c>
      <c r="C13700" t="s">
        <v>26668</v>
      </c>
      <c r="D13700" s="1">
        <v>41657.315405092595</v>
      </c>
      <c r="E13700">
        <v>39</v>
      </c>
      <c r="F13700">
        <v>138</v>
      </c>
      <c r="G13700" t="s">
        <v>89</v>
      </c>
      <c r="H13700" t="s">
        <v>616</v>
      </c>
    </row>
    <row r="13701" spans="1:8" x14ac:dyDescent="0.2">
      <c r="A13701">
        <v>4.2443015745859898E+17</v>
      </c>
      <c r="B13701" t="s">
        <v>26669</v>
      </c>
      <c r="C13701" t="s">
        <v>26670</v>
      </c>
      <c r="D13701" s="1">
        <v>41657.317233796297</v>
      </c>
      <c r="E13701">
        <v>12</v>
      </c>
      <c r="F13701">
        <v>11</v>
      </c>
      <c r="G13701" t="e">
        <f>_xlfn.SINGLE( _xlfn.SINGLE( _xlfn.SINGLE(Doral)))</f>
        <v>#NAME?</v>
      </c>
    </row>
    <row r="13702" spans="1:8" x14ac:dyDescent="0.2">
      <c r="A13702">
        <v>4.2443033841764301E+17</v>
      </c>
      <c r="B13702" t="s">
        <v>26671</v>
      </c>
      <c r="C13702" t="s">
        <v>26672</v>
      </c>
      <c r="D13702" s="1">
        <v>41657.317731481482</v>
      </c>
      <c r="E13702">
        <v>13</v>
      </c>
      <c r="F13702">
        <v>19</v>
      </c>
      <c r="G13702" t="s">
        <v>26673</v>
      </c>
      <c r="H13702" t="s">
        <v>390</v>
      </c>
    </row>
    <row r="13703" spans="1:8" x14ac:dyDescent="0.2">
      <c r="A13703">
        <v>4.2443054617409498E+17</v>
      </c>
      <c r="B13703" t="s">
        <v>26674</v>
      </c>
      <c r="C13703" t="s">
        <v>26675</v>
      </c>
      <c r="D13703" s="1">
        <v>41657.318310185183</v>
      </c>
      <c r="E13703">
        <v>14</v>
      </c>
      <c r="F13703">
        <v>17</v>
      </c>
      <c r="G13703" t="s">
        <v>26676</v>
      </c>
    </row>
    <row r="13704" spans="1:8" x14ac:dyDescent="0.2">
      <c r="A13704">
        <v>4.2443084556769997E+17</v>
      </c>
      <c r="B13704" t="s">
        <v>26677</v>
      </c>
      <c r="C13704" t="s">
        <v>26678</v>
      </c>
      <c r="D13704" s="1">
        <v>41657.319131944445</v>
      </c>
      <c r="E13704">
        <v>14</v>
      </c>
      <c r="F13704">
        <v>24</v>
      </c>
      <c r="G13704" t="s">
        <v>576</v>
      </c>
    </row>
    <row r="13705" spans="1:8" x14ac:dyDescent="0.2">
      <c r="A13705">
        <v>4.24431266227056E+17</v>
      </c>
      <c r="B13705" t="s">
        <v>26679</v>
      </c>
      <c r="C13705" t="s">
        <v>26680</v>
      </c>
      <c r="D13705" s="1">
        <v>41657.320300925923</v>
      </c>
      <c r="E13705">
        <v>23</v>
      </c>
      <c r="F13705">
        <v>42</v>
      </c>
      <c r="G13705" t="s">
        <v>215</v>
      </c>
    </row>
    <row r="13706" spans="1:8" x14ac:dyDescent="0.2">
      <c r="A13706">
        <v>4.2443133102065997E+17</v>
      </c>
      <c r="B13706" t="s">
        <v>26681</v>
      </c>
      <c r="C13706" t="s">
        <v>26682</v>
      </c>
      <c r="D13706" s="1">
        <v>41657.320474537039</v>
      </c>
      <c r="E13706">
        <v>35</v>
      </c>
      <c r="F13706">
        <v>56</v>
      </c>
      <c r="G13706" t="s">
        <v>215</v>
      </c>
    </row>
    <row r="13707" spans="1:8" x14ac:dyDescent="0.2">
      <c r="A13707">
        <v>4.2510838781131098E+17</v>
      </c>
      <c r="B13707" t="s">
        <v>26683</v>
      </c>
      <c r="C13707" t="s">
        <v>26684</v>
      </c>
      <c r="D13707" s="1">
        <v>41659.188796296294</v>
      </c>
      <c r="E13707">
        <v>81</v>
      </c>
      <c r="F13707">
        <v>95</v>
      </c>
      <c r="G13707" t="s">
        <v>26685</v>
      </c>
    </row>
    <row r="13708" spans="1:8" x14ac:dyDescent="0.2">
      <c r="A13708">
        <v>4.2510865283258701E+17</v>
      </c>
      <c r="B13708" t="s">
        <v>26686</v>
      </c>
      <c r="C13708" t="s">
        <v>26687</v>
      </c>
      <c r="D13708" s="1">
        <v>41659.189525462964</v>
      </c>
      <c r="E13708">
        <v>15</v>
      </c>
      <c r="F13708">
        <v>21</v>
      </c>
      <c r="G13708" t="s">
        <v>215</v>
      </c>
      <c r="H13708" t="s">
        <v>390</v>
      </c>
    </row>
    <row r="13709" spans="1:8" x14ac:dyDescent="0.2">
      <c r="A13709">
        <v>4.2510933625251002E+17</v>
      </c>
      <c r="B13709" t="s">
        <v>26688</v>
      </c>
      <c r="C13709" t="s">
        <v>26689</v>
      </c>
      <c r="D13709" s="1">
        <v>41659.191412037035</v>
      </c>
      <c r="E13709">
        <v>14</v>
      </c>
      <c r="F13709">
        <v>12</v>
      </c>
      <c r="G13709" t="s">
        <v>26690</v>
      </c>
    </row>
    <row r="13710" spans="1:8" x14ac:dyDescent="0.2">
      <c r="A13710">
        <v>4.2510987076621101E+17</v>
      </c>
      <c r="B13710" t="s">
        <v>26691</v>
      </c>
      <c r="C13710" t="s">
        <v>26692</v>
      </c>
      <c r="D13710" s="1">
        <v>41659.192893518521</v>
      </c>
      <c r="E13710">
        <v>11</v>
      </c>
      <c r="F13710">
        <v>17</v>
      </c>
      <c r="G13710" t="s">
        <v>215</v>
      </c>
      <c r="H13710" t="s">
        <v>390</v>
      </c>
    </row>
    <row r="13711" spans="1:8" x14ac:dyDescent="0.2">
      <c r="A13711">
        <v>4.2511022312130502E+17</v>
      </c>
      <c r="B13711" t="s">
        <v>26693</v>
      </c>
      <c r="C13711" t="s">
        <v>26694</v>
      </c>
      <c r="D13711" s="1">
        <v>41659.193865740737</v>
      </c>
      <c r="E13711">
        <v>11</v>
      </c>
      <c r="F13711">
        <v>23</v>
      </c>
      <c r="G13711" t="s">
        <v>215</v>
      </c>
    </row>
    <row r="13712" spans="1:8" x14ac:dyDescent="0.2">
      <c r="A13712">
        <v>4.2511054765137498E+17</v>
      </c>
      <c r="B13712" t="s">
        <v>26695</v>
      </c>
      <c r="C13712" t="s">
        <v>26696</v>
      </c>
      <c r="D13712" s="1">
        <v>41659.194756944446</v>
      </c>
      <c r="E13712">
        <v>33</v>
      </c>
      <c r="F13712">
        <v>39</v>
      </c>
      <c r="G13712" t="s">
        <v>576</v>
      </c>
    </row>
    <row r="13713" spans="1:8" x14ac:dyDescent="0.2">
      <c r="A13713">
        <v>4.2511083020065901E+17</v>
      </c>
      <c r="B13713" t="s">
        <v>26697</v>
      </c>
      <c r="C13713" t="s">
        <v>26698</v>
      </c>
      <c r="D13713" s="1">
        <v>41659.195532407408</v>
      </c>
      <c r="E13713">
        <v>13</v>
      </c>
      <c r="F13713">
        <v>22</v>
      </c>
      <c r="G13713" t="s">
        <v>215</v>
      </c>
    </row>
    <row r="13714" spans="1:8" x14ac:dyDescent="0.2">
      <c r="A13714">
        <v>4.2511219849587501E+17</v>
      </c>
      <c r="B13714" t="s">
        <v>26699</v>
      </c>
      <c r="C13714" t="s">
        <v>26700</v>
      </c>
      <c r="D13714" s="1">
        <v>41659.199317129627</v>
      </c>
      <c r="E13714">
        <v>23</v>
      </c>
      <c r="F13714">
        <v>48</v>
      </c>
      <c r="G13714" t="s">
        <v>215</v>
      </c>
    </row>
    <row r="13715" spans="1:8" x14ac:dyDescent="0.2">
      <c r="A13715">
        <v>4.2511431116261299E+17</v>
      </c>
      <c r="B13715" t="s">
        <v>26701</v>
      </c>
      <c r="C13715" t="s">
        <v>26702</v>
      </c>
      <c r="D13715" s="1">
        <v>41659.205138888887</v>
      </c>
      <c r="E13715">
        <v>22</v>
      </c>
      <c r="F13715">
        <v>31</v>
      </c>
      <c r="G13715" t="s">
        <v>215</v>
      </c>
    </row>
    <row r="13716" spans="1:8" x14ac:dyDescent="0.2">
      <c r="A13716">
        <v>4.2511475402657299E+17</v>
      </c>
      <c r="B13716" t="s">
        <v>26703</v>
      </c>
      <c r="C13716" t="s">
        <v>26704</v>
      </c>
      <c r="D13716" s="1">
        <v>41659.206365740742</v>
      </c>
      <c r="E13716">
        <v>38</v>
      </c>
      <c r="F13716">
        <v>65</v>
      </c>
      <c r="G13716" t="s">
        <v>26705</v>
      </c>
    </row>
    <row r="13717" spans="1:8" x14ac:dyDescent="0.2">
      <c r="A13717">
        <v>4.2511553032513101E+17</v>
      </c>
      <c r="B13717" t="s">
        <v>26706</v>
      </c>
      <c r="C13717" t="s">
        <v>26707</v>
      </c>
      <c r="D13717" s="1">
        <v>41659.208506944444</v>
      </c>
      <c r="E13717">
        <v>58</v>
      </c>
      <c r="F13717">
        <v>61</v>
      </c>
      <c r="G13717" t="s">
        <v>26708</v>
      </c>
    </row>
    <row r="13718" spans="1:8" x14ac:dyDescent="0.2">
      <c r="A13718">
        <v>4.2522221889404902E+17</v>
      </c>
      <c r="B13718" t="s">
        <v>26709</v>
      </c>
      <c r="C13718" t="s">
        <v>26710</v>
      </c>
      <c r="D13718" s="1">
        <v>41659.502905092595</v>
      </c>
      <c r="E13718">
        <v>27</v>
      </c>
      <c r="F13718">
        <v>57</v>
      </c>
    </row>
    <row r="13719" spans="1:8" x14ac:dyDescent="0.2">
      <c r="A13719">
        <v>4.25280431588528E+17</v>
      </c>
      <c r="B13719" t="s">
        <v>26711</v>
      </c>
      <c r="C13719" t="s">
        <v>26712</v>
      </c>
      <c r="D13719" s="1">
        <v>41659.663541666669</v>
      </c>
      <c r="E13719">
        <v>73</v>
      </c>
      <c r="F13719">
        <v>119</v>
      </c>
      <c r="G13719" t="s">
        <v>89</v>
      </c>
    </row>
    <row r="13720" spans="1:8" x14ac:dyDescent="0.2">
      <c r="A13720">
        <v>4.2529073527379501E+17</v>
      </c>
      <c r="B13720" t="s">
        <v>26713</v>
      </c>
      <c r="C13720" t="s">
        <v>26714</v>
      </c>
      <c r="D13720" s="1">
        <v>41659.691979166666</v>
      </c>
      <c r="E13720">
        <v>527</v>
      </c>
      <c r="F13720">
        <v>755</v>
      </c>
    </row>
    <row r="13721" spans="1:8" x14ac:dyDescent="0.2">
      <c r="A13721">
        <v>4.2529601914472397E+17</v>
      </c>
      <c r="B13721" t="s">
        <v>26715</v>
      </c>
      <c r="C13721" t="s">
        <v>26716</v>
      </c>
      <c r="D13721" s="1">
        <v>41659.706562500003</v>
      </c>
      <c r="E13721">
        <v>23</v>
      </c>
      <c r="F13721">
        <v>27</v>
      </c>
      <c r="G13721" t="s">
        <v>89</v>
      </c>
    </row>
    <row r="13722" spans="1:8" x14ac:dyDescent="0.2">
      <c r="A13722">
        <v>4.2529695932312301E+17</v>
      </c>
      <c r="B13722" t="s">
        <v>26717</v>
      </c>
      <c r="C13722" t="s">
        <v>26718</v>
      </c>
      <c r="D13722" s="1">
        <v>41659.709155092591</v>
      </c>
      <c r="E13722">
        <v>26</v>
      </c>
      <c r="F13722">
        <v>21</v>
      </c>
      <c r="G13722" t="s">
        <v>215</v>
      </c>
      <c r="H13722" t="s">
        <v>390</v>
      </c>
    </row>
    <row r="13723" spans="1:8" x14ac:dyDescent="0.2">
      <c r="A13723">
        <v>4.2530169463822701E+17</v>
      </c>
      <c r="B13723" t="s">
        <v>26719</v>
      </c>
      <c r="C13723" t="s">
        <v>26720</v>
      </c>
      <c r="D13723" s="1">
        <v>41659.722222222219</v>
      </c>
      <c r="E13723">
        <v>94</v>
      </c>
      <c r="F13723">
        <v>70</v>
      </c>
    </row>
    <row r="13724" spans="1:8" x14ac:dyDescent="0.2">
      <c r="A13724">
        <v>4.2531008590920902E+17</v>
      </c>
      <c r="B13724" t="s">
        <v>26721</v>
      </c>
      <c r="C13724" t="s">
        <v>26722</v>
      </c>
      <c r="D13724" s="1">
        <v>41659.745381944442</v>
      </c>
      <c r="E13724">
        <v>556</v>
      </c>
      <c r="F13724">
        <v>415</v>
      </c>
    </row>
    <row r="13725" spans="1:8" x14ac:dyDescent="0.2">
      <c r="A13725">
        <v>4.2535907218806701E+17</v>
      </c>
      <c r="B13725" t="s">
        <v>26723</v>
      </c>
      <c r="C13725" t="s">
        <v>26724</v>
      </c>
      <c r="D13725" s="1">
        <v>41659.880555555559</v>
      </c>
      <c r="E13725">
        <v>777</v>
      </c>
      <c r="F13725">
        <v>677</v>
      </c>
    </row>
    <row r="13726" spans="1:8" x14ac:dyDescent="0.2">
      <c r="A13726">
        <v>4.2536599623736499E+17</v>
      </c>
      <c r="B13726" t="s">
        <v>26725</v>
      </c>
      <c r="C13726" t="s">
        <v>26726</v>
      </c>
      <c r="D13726" s="1">
        <v>41659.899664351855</v>
      </c>
      <c r="E13726">
        <v>38</v>
      </c>
      <c r="F13726">
        <v>28</v>
      </c>
      <c r="G13726" t="s">
        <v>576</v>
      </c>
    </row>
    <row r="13727" spans="1:8" x14ac:dyDescent="0.2">
      <c r="A13727">
        <v>4.2537012362123597E+17</v>
      </c>
      <c r="B13727" t="s">
        <v>26727</v>
      </c>
      <c r="C13727" t="s">
        <v>26728</v>
      </c>
      <c r="D13727" s="1">
        <v>41659.911053240743</v>
      </c>
      <c r="E13727">
        <v>123</v>
      </c>
      <c r="F13727">
        <v>61</v>
      </c>
    </row>
    <row r="13728" spans="1:8" x14ac:dyDescent="0.2">
      <c r="A13728">
        <v>4.25379385714024E+17</v>
      </c>
      <c r="B13728" t="s">
        <v>26729</v>
      </c>
      <c r="C13728" t="s">
        <v>24626</v>
      </c>
      <c r="D13728" s="1">
        <v>41659.936608796299</v>
      </c>
      <c r="E13728">
        <v>867</v>
      </c>
      <c r="F13728">
        <v>589</v>
      </c>
    </row>
    <row r="13729" spans="1:8" x14ac:dyDescent="0.2">
      <c r="A13729">
        <v>4.2581197549157101E+17</v>
      </c>
      <c r="B13729" t="s">
        <v>26730</v>
      </c>
      <c r="C13729" t="s">
        <v>26731</v>
      </c>
      <c r="D13729" s="1">
        <v>41661.130324074074</v>
      </c>
      <c r="E13729">
        <v>181</v>
      </c>
      <c r="F13729">
        <v>132</v>
      </c>
      <c r="G13729" t="s">
        <v>89</v>
      </c>
      <c r="H13729" t="s">
        <v>390</v>
      </c>
    </row>
    <row r="13730" spans="1:8" x14ac:dyDescent="0.2">
      <c r="A13730">
        <v>4.25907834656944E+17</v>
      </c>
      <c r="B13730" t="s">
        <v>26732</v>
      </c>
      <c r="C13730" t="s">
        <v>26733</v>
      </c>
      <c r="D13730" s="1">
        <v>41661.394849537035</v>
      </c>
      <c r="E13730">
        <v>14</v>
      </c>
      <c r="F13730">
        <v>19</v>
      </c>
      <c r="G13730" t="s">
        <v>576</v>
      </c>
      <c r="H13730" t="s">
        <v>390</v>
      </c>
    </row>
    <row r="13731" spans="1:8" x14ac:dyDescent="0.2">
      <c r="A13731">
        <v>4.26017937594392E+17</v>
      </c>
      <c r="B13731" t="s">
        <v>26734</v>
      </c>
      <c r="C13731" t="s">
        <v>26735</v>
      </c>
      <c r="D13731" s="1">
        <v>41661.698680555557</v>
      </c>
      <c r="E13731">
        <v>622</v>
      </c>
      <c r="F13731">
        <v>604</v>
      </c>
    </row>
    <row r="13732" spans="1:8" x14ac:dyDescent="0.2">
      <c r="A13732">
        <v>4.2606665704421702E+17</v>
      </c>
      <c r="B13732" t="s">
        <v>26736</v>
      </c>
      <c r="C13732" t="s">
        <v>26737</v>
      </c>
      <c r="D13732" s="1">
        <v>41661.833113425928</v>
      </c>
      <c r="E13732">
        <v>238</v>
      </c>
      <c r="F13732">
        <v>659</v>
      </c>
      <c r="G13732" t="s">
        <v>89</v>
      </c>
    </row>
    <row r="13733" spans="1:8" x14ac:dyDescent="0.2">
      <c r="A13733">
        <v>4.2610220442493299E+17</v>
      </c>
      <c r="B13733" t="s">
        <v>26738</v>
      </c>
      <c r="C13733" t="s">
        <v>26739</v>
      </c>
      <c r="D13733" s="1">
        <v>41661.931203703702</v>
      </c>
      <c r="E13733">
        <v>90</v>
      </c>
      <c r="F13733">
        <v>41</v>
      </c>
      <c r="G13733" t="s">
        <v>89</v>
      </c>
    </row>
    <row r="13734" spans="1:8" x14ac:dyDescent="0.2">
      <c r="A13734">
        <v>4.2610868075747302E+17</v>
      </c>
      <c r="B13734" t="s">
        <v>26740</v>
      </c>
      <c r="C13734" t="s">
        <v>26741</v>
      </c>
      <c r="D13734" s="1">
        <v>41661.949074074073</v>
      </c>
      <c r="E13734">
        <v>593</v>
      </c>
      <c r="F13734">
        <v>431</v>
      </c>
    </row>
    <row r="13735" spans="1:8" x14ac:dyDescent="0.2">
      <c r="A13735">
        <v>4.2632969322339098E+17</v>
      </c>
      <c r="B13735" t="s">
        <v>26742</v>
      </c>
      <c r="C13735" t="s">
        <v>26743</v>
      </c>
      <c r="D13735" s="1">
        <v>41662.558958333335</v>
      </c>
      <c r="E13735">
        <v>35</v>
      </c>
      <c r="F13735">
        <v>59</v>
      </c>
    </row>
    <row r="13736" spans="1:8" x14ac:dyDescent="0.2">
      <c r="A13736">
        <v>4.2642773798566202E+17</v>
      </c>
      <c r="B13736" t="s">
        <v>26744</v>
      </c>
      <c r="C13736" t="s">
        <v>26745</v>
      </c>
      <c r="D13736" s="1">
        <v>41662.829513888886</v>
      </c>
      <c r="E13736">
        <v>24</v>
      </c>
      <c r="F13736">
        <v>26</v>
      </c>
      <c r="G13736" t="s">
        <v>546</v>
      </c>
    </row>
    <row r="13737" spans="1:8" x14ac:dyDescent="0.2">
      <c r="A13737">
        <v>4.2644038863148198E+17</v>
      </c>
      <c r="B13737" t="s">
        <v>26746</v>
      </c>
      <c r="C13737" t="s">
        <v>26747</v>
      </c>
      <c r="D13737" s="1">
        <v>41662.864421296297</v>
      </c>
      <c r="E13737">
        <v>769</v>
      </c>
      <c r="F13737">
        <v>567</v>
      </c>
    </row>
    <row r="13738" spans="1:8" x14ac:dyDescent="0.2">
      <c r="A13738">
        <v>4.2645094120673203E+17</v>
      </c>
      <c r="B13738" t="s">
        <v>26748</v>
      </c>
      <c r="C13738" t="s">
        <v>20954</v>
      </c>
      <c r="D13738" s="1">
        <v>41662.893541666665</v>
      </c>
      <c r="E13738">
        <v>1358</v>
      </c>
      <c r="F13738">
        <v>1157</v>
      </c>
    </row>
    <row r="13739" spans="1:8" x14ac:dyDescent="0.2">
      <c r="A13739">
        <v>4.2677731541086598E+17</v>
      </c>
      <c r="B13739" t="s">
        <v>26749</v>
      </c>
      <c r="C13739" t="s">
        <v>26750</v>
      </c>
      <c r="D13739" s="1">
        <v>41663.79415509259</v>
      </c>
      <c r="E13739">
        <v>59</v>
      </c>
      <c r="F13739">
        <v>80</v>
      </c>
      <c r="G13739" t="s">
        <v>89</v>
      </c>
    </row>
    <row r="13740" spans="1:8" x14ac:dyDescent="0.2">
      <c r="A13740">
        <v>4.2679235458276102E+17</v>
      </c>
      <c r="B13740" t="s">
        <v>26751</v>
      </c>
      <c r="C13740" t="s">
        <v>26752</v>
      </c>
      <c r="D13740" s="1">
        <v>41663.835659722223</v>
      </c>
      <c r="E13740">
        <v>28</v>
      </c>
      <c r="F13740">
        <v>28</v>
      </c>
      <c r="G13740" t="s">
        <v>89</v>
      </c>
    </row>
    <row r="13741" spans="1:8" x14ac:dyDescent="0.2">
      <c r="A13741">
        <v>4.2680648165715898E+17</v>
      </c>
      <c r="B13741" t="s">
        <v>26753</v>
      </c>
      <c r="C13741" t="s">
        <v>26754</v>
      </c>
      <c r="D13741" s="1">
        <v>41663.874641203707</v>
      </c>
      <c r="E13741">
        <v>27</v>
      </c>
      <c r="F13741">
        <v>32</v>
      </c>
    </row>
    <row r="13742" spans="1:8" x14ac:dyDescent="0.2">
      <c r="A13742">
        <v>4.2681263020063898E+17</v>
      </c>
      <c r="B13742" t="s">
        <v>26755</v>
      </c>
      <c r="C13742" t="s">
        <v>26756</v>
      </c>
      <c r="D13742" s="1">
        <v>41663.891608796293</v>
      </c>
      <c r="E13742">
        <v>51</v>
      </c>
      <c r="F13742">
        <v>91</v>
      </c>
      <c r="G13742" t="s">
        <v>89</v>
      </c>
    </row>
    <row r="13743" spans="1:8" x14ac:dyDescent="0.2">
      <c r="A13743">
        <v>4.2681712398213101E+17</v>
      </c>
      <c r="B13743" t="s">
        <v>26757</v>
      </c>
      <c r="C13743" t="s">
        <v>26758</v>
      </c>
      <c r="D13743" s="1">
        <v>41663.904016203705</v>
      </c>
      <c r="E13743">
        <v>43</v>
      </c>
      <c r="F13743">
        <v>42</v>
      </c>
      <c r="G13743" t="s">
        <v>487</v>
      </c>
    </row>
    <row r="13744" spans="1:8" x14ac:dyDescent="0.2">
      <c r="A13744">
        <v>4.2683210260507002E+17</v>
      </c>
      <c r="B13744" t="s">
        <v>26759</v>
      </c>
      <c r="C13744" t="s">
        <v>26760</v>
      </c>
      <c r="D13744" s="1">
        <v>41663.945347222223</v>
      </c>
      <c r="E13744">
        <v>606</v>
      </c>
      <c r="F13744">
        <v>472</v>
      </c>
    </row>
    <row r="13745" spans="1:7" x14ac:dyDescent="0.2">
      <c r="A13745">
        <v>4.2683711693745299E+17</v>
      </c>
      <c r="B13745" t="s">
        <v>26761</v>
      </c>
      <c r="C13745" t="s">
        <v>26762</v>
      </c>
      <c r="D13745" s="1">
        <v>41663.959178240744</v>
      </c>
      <c r="E13745">
        <v>382</v>
      </c>
      <c r="F13745">
        <v>342</v>
      </c>
    </row>
    <row r="13746" spans="1:7" x14ac:dyDescent="0.2">
      <c r="A13746">
        <v>4.2699758080835098E+17</v>
      </c>
      <c r="B13746" t="s">
        <v>26763</v>
      </c>
      <c r="C13746" t="s">
        <v>26764</v>
      </c>
      <c r="D13746" s="1">
        <v>41664.401979166665</v>
      </c>
      <c r="E13746">
        <v>19</v>
      </c>
      <c r="F13746">
        <v>22</v>
      </c>
      <c r="G13746" t="e">
        <f>_xlfn.SINGLE( _xlfn.SINGLE( _xlfn.SINGLE(Trump)))</f>
        <v>#NAME?</v>
      </c>
    </row>
    <row r="13747" spans="1:7" x14ac:dyDescent="0.2">
      <c r="A13747">
        <v>4.2700013832713402E+17</v>
      </c>
      <c r="B13747" t="s">
        <v>26765</v>
      </c>
      <c r="C13747" t="s">
        <v>26766</v>
      </c>
      <c r="D13747" s="1">
        <v>41664.40902777778</v>
      </c>
      <c r="E13747">
        <v>22</v>
      </c>
      <c r="F13747">
        <v>43</v>
      </c>
      <c r="G13747" t="s">
        <v>215</v>
      </c>
    </row>
    <row r="13748" spans="1:7" x14ac:dyDescent="0.2">
      <c r="A13748">
        <v>4.2722642498738502E+17</v>
      </c>
      <c r="B13748" t="s">
        <v>26767</v>
      </c>
      <c r="C13748" t="s">
        <v>26768</v>
      </c>
      <c r="D13748" s="1">
        <v>41665.033460648148</v>
      </c>
      <c r="E13748">
        <v>1998</v>
      </c>
      <c r="F13748">
        <v>1162</v>
      </c>
    </row>
    <row r="13749" spans="1:7" x14ac:dyDescent="0.2">
      <c r="A13749">
        <v>4.2731745844661402E+17</v>
      </c>
      <c r="B13749" t="s">
        <v>26769</v>
      </c>
      <c r="C13749" t="s">
        <v>26770</v>
      </c>
      <c r="D13749" s="1">
        <v>41665.28466435185</v>
      </c>
      <c r="E13749">
        <v>121</v>
      </c>
      <c r="F13749">
        <v>167</v>
      </c>
      <c r="G13749" t="s">
        <v>89</v>
      </c>
    </row>
    <row r="13750" spans="1:7" x14ac:dyDescent="0.2">
      <c r="A13750">
        <v>4.2755669210957402E+17</v>
      </c>
      <c r="B13750" t="s">
        <v>26771</v>
      </c>
      <c r="C13750" t="s">
        <v>26772</v>
      </c>
      <c r="D13750" s="1">
        <v>41665.944826388892</v>
      </c>
      <c r="E13750">
        <v>799</v>
      </c>
      <c r="F13750">
        <v>751</v>
      </c>
    </row>
    <row r="13751" spans="1:7" x14ac:dyDescent="0.2">
      <c r="A13751">
        <v>4.2755753787838797E+17</v>
      </c>
      <c r="B13751" t="s">
        <v>26773</v>
      </c>
      <c r="C13751" t="s">
        <v>26774</v>
      </c>
      <c r="D13751" s="1">
        <v>41665.947164351855</v>
      </c>
      <c r="E13751">
        <v>794</v>
      </c>
      <c r="F13751">
        <v>673</v>
      </c>
    </row>
    <row r="13752" spans="1:7" x14ac:dyDescent="0.2">
      <c r="A13752">
        <v>4.2776193470929702E+17</v>
      </c>
      <c r="B13752" t="s">
        <v>26775</v>
      </c>
      <c r="C13752" t="s">
        <v>26776</v>
      </c>
      <c r="D13752" s="1">
        <v>41666.511192129627</v>
      </c>
      <c r="E13752">
        <v>31</v>
      </c>
      <c r="F13752">
        <v>31</v>
      </c>
      <c r="G13752" t="s">
        <v>215</v>
      </c>
    </row>
    <row r="13753" spans="1:7" x14ac:dyDescent="0.2">
      <c r="A13753">
        <v>4.2776402211794899E+17</v>
      </c>
      <c r="B13753" t="s">
        <v>26777</v>
      </c>
      <c r="C13753" t="s">
        <v>26778</v>
      </c>
      <c r="D13753" s="1">
        <v>41666.516956018517</v>
      </c>
      <c r="E13753">
        <v>26</v>
      </c>
      <c r="F13753">
        <v>62</v>
      </c>
    </row>
    <row r="13754" spans="1:7" x14ac:dyDescent="0.2">
      <c r="A13754">
        <v>4.2777005101470502E+17</v>
      </c>
      <c r="B13754" t="s">
        <v>26779</v>
      </c>
      <c r="C13754" t="s">
        <v>26780</v>
      </c>
      <c r="D13754" s="1">
        <v>41666.533587962964</v>
      </c>
      <c r="E13754">
        <v>32</v>
      </c>
      <c r="F13754">
        <v>34</v>
      </c>
      <c r="G13754" t="s">
        <v>215</v>
      </c>
    </row>
    <row r="13755" spans="1:7" x14ac:dyDescent="0.2">
      <c r="A13755">
        <v>4.2777245239636301E+17</v>
      </c>
      <c r="B13755" t="s">
        <v>26781</v>
      </c>
      <c r="C13755" t="s">
        <v>26782</v>
      </c>
      <c r="D13755" s="1">
        <v>41666.540208333332</v>
      </c>
      <c r="E13755">
        <v>59</v>
      </c>
      <c r="F13755">
        <v>62</v>
      </c>
    </row>
    <row r="13756" spans="1:7" x14ac:dyDescent="0.2">
      <c r="A13756">
        <v>4.2787911305593203E+17</v>
      </c>
      <c r="B13756" t="s">
        <v>26783</v>
      </c>
      <c r="C13756" t="s">
        <v>26784</v>
      </c>
      <c r="D13756" s="1">
        <v>41666.834537037037</v>
      </c>
      <c r="E13756">
        <v>205</v>
      </c>
      <c r="F13756">
        <v>180</v>
      </c>
    </row>
    <row r="13757" spans="1:7" x14ac:dyDescent="0.2">
      <c r="A13757">
        <v>4.2787919550337798E+17</v>
      </c>
      <c r="B13757" t="s">
        <v>26785</v>
      </c>
      <c r="C13757" t="s">
        <v>26786</v>
      </c>
      <c r="D13757" s="1">
        <v>41666.834768518522</v>
      </c>
      <c r="E13757">
        <v>331</v>
      </c>
      <c r="F13757">
        <v>256</v>
      </c>
    </row>
    <row r="13758" spans="1:7" x14ac:dyDescent="0.2">
      <c r="A13758">
        <v>4.2788242178296998E+17</v>
      </c>
      <c r="B13758" t="s">
        <v>26787</v>
      </c>
      <c r="C13758" t="s">
        <v>26788</v>
      </c>
      <c r="D13758" s="1">
        <v>41666.843668981484</v>
      </c>
      <c r="E13758">
        <v>673</v>
      </c>
      <c r="F13758">
        <v>511</v>
      </c>
    </row>
    <row r="13759" spans="1:7" x14ac:dyDescent="0.2">
      <c r="A13759">
        <v>4.27905439297064E+17</v>
      </c>
      <c r="B13759" t="s">
        <v>26789</v>
      </c>
      <c r="C13759" t="s">
        <v>26790</v>
      </c>
      <c r="D13759" s="1">
        <v>41666.907187500001</v>
      </c>
      <c r="E13759">
        <v>585</v>
      </c>
      <c r="F13759">
        <v>455</v>
      </c>
    </row>
    <row r="13760" spans="1:7" x14ac:dyDescent="0.2">
      <c r="A13760">
        <v>4.2813109993264698E+17</v>
      </c>
      <c r="B13760" t="s">
        <v>26791</v>
      </c>
      <c r="C13760" t="s">
        <v>26792</v>
      </c>
      <c r="D13760" s="1">
        <v>41667.529895833337</v>
      </c>
      <c r="E13760">
        <v>304</v>
      </c>
      <c r="F13760">
        <v>203</v>
      </c>
    </row>
    <row r="13761" spans="1:7" x14ac:dyDescent="0.2">
      <c r="A13761">
        <v>4.28132600621064E+17</v>
      </c>
      <c r="B13761" t="s">
        <v>26793</v>
      </c>
      <c r="C13761" t="s">
        <v>26794</v>
      </c>
      <c r="D13761" s="1">
        <v>41667.53402777778</v>
      </c>
      <c r="E13761">
        <v>963</v>
      </c>
      <c r="F13761">
        <v>760</v>
      </c>
    </row>
    <row r="13762" spans="1:7" x14ac:dyDescent="0.2">
      <c r="A13762">
        <v>4.2813695923689798E+17</v>
      </c>
      <c r="B13762" t="s">
        <v>26795</v>
      </c>
      <c r="C13762" t="s">
        <v>26796</v>
      </c>
      <c r="D13762" s="1">
        <v>41667.546064814815</v>
      </c>
      <c r="E13762">
        <v>14</v>
      </c>
      <c r="F13762">
        <v>15</v>
      </c>
      <c r="G13762" t="s">
        <v>215</v>
      </c>
    </row>
    <row r="13763" spans="1:7" x14ac:dyDescent="0.2">
      <c r="A13763">
        <v>4.2813896897962298E+17</v>
      </c>
      <c r="B13763" t="s">
        <v>26797</v>
      </c>
      <c r="C13763" t="s">
        <v>26798</v>
      </c>
      <c r="D13763" s="1">
        <v>41667.551608796297</v>
      </c>
      <c r="E13763">
        <v>65</v>
      </c>
      <c r="F13763">
        <v>47</v>
      </c>
      <c r="G13763" t="s">
        <v>215</v>
      </c>
    </row>
    <row r="13764" spans="1:7" x14ac:dyDescent="0.2">
      <c r="A13764">
        <v>4.2814125022800602E+17</v>
      </c>
      <c r="B13764" t="s">
        <v>26799</v>
      </c>
      <c r="C13764" t="s">
        <v>26800</v>
      </c>
      <c r="D13764" s="1">
        <v>41667.557905092595</v>
      </c>
      <c r="E13764">
        <v>595</v>
      </c>
      <c r="F13764">
        <v>401</v>
      </c>
    </row>
    <row r="13765" spans="1:7" x14ac:dyDescent="0.2">
      <c r="A13765">
        <v>4.2814241008729702E+17</v>
      </c>
      <c r="B13765" t="s">
        <v>26801</v>
      </c>
      <c r="C13765" t="s">
        <v>26802</v>
      </c>
      <c r="D13765" s="1">
        <v>41667.561099537037</v>
      </c>
      <c r="E13765">
        <v>95</v>
      </c>
      <c r="F13765">
        <v>110</v>
      </c>
    </row>
    <row r="13766" spans="1:7" x14ac:dyDescent="0.2">
      <c r="A13766">
        <v>4.28245598064496E+17</v>
      </c>
      <c r="B13766" t="s">
        <v>26803</v>
      </c>
      <c r="C13766" t="s">
        <v>22104</v>
      </c>
      <c r="D13766" s="1">
        <v>41667.84584490741</v>
      </c>
      <c r="E13766">
        <v>416</v>
      </c>
      <c r="F13766">
        <v>364</v>
      </c>
    </row>
    <row r="13767" spans="1:7" x14ac:dyDescent="0.2">
      <c r="A13767">
        <v>4.28273502441832E+17</v>
      </c>
      <c r="B13767" t="s">
        <v>26804</v>
      </c>
      <c r="C13767" t="s">
        <v>26805</v>
      </c>
      <c r="D13767" s="1">
        <v>41667.922847222224</v>
      </c>
      <c r="E13767">
        <v>284</v>
      </c>
      <c r="F13767">
        <v>257</v>
      </c>
    </row>
    <row r="13768" spans="1:7" x14ac:dyDescent="0.2">
      <c r="A13768">
        <v>4.2828537652067098E+17</v>
      </c>
      <c r="B13768" t="s">
        <v>26806</v>
      </c>
      <c r="C13768" t="s">
        <v>26807</v>
      </c>
      <c r="D13768" s="1">
        <v>41667.955613425926</v>
      </c>
      <c r="E13768">
        <v>416</v>
      </c>
      <c r="F13768">
        <v>404</v>
      </c>
    </row>
    <row r="13769" spans="1:7" x14ac:dyDescent="0.2">
      <c r="A13769">
        <v>4.2841411346395501E+17</v>
      </c>
      <c r="B13769" t="s">
        <v>26808</v>
      </c>
      <c r="C13769" t="s">
        <v>26809</v>
      </c>
      <c r="D13769" s="1">
        <v>41668.310856481483</v>
      </c>
      <c r="E13769">
        <v>793</v>
      </c>
      <c r="F13769">
        <v>819</v>
      </c>
    </row>
    <row r="13770" spans="1:7" x14ac:dyDescent="0.2">
      <c r="A13770">
        <v>4.2841459100641203E+17</v>
      </c>
      <c r="B13770" t="s">
        <v>26810</v>
      </c>
      <c r="C13770" t="s">
        <v>26811</v>
      </c>
      <c r="D13770" s="1">
        <v>41668.312175925923</v>
      </c>
      <c r="E13770">
        <v>104</v>
      </c>
      <c r="F13770">
        <v>183</v>
      </c>
      <c r="G13770" t="s">
        <v>89</v>
      </c>
    </row>
    <row r="13771" spans="1:7" x14ac:dyDescent="0.2">
      <c r="A13771">
        <v>4.2841640628024102E+17</v>
      </c>
      <c r="B13771" t="s">
        <v>26812</v>
      </c>
      <c r="C13771" t="s">
        <v>26813</v>
      </c>
      <c r="D13771" s="1">
        <v>41668.317187499997</v>
      </c>
      <c r="E13771">
        <v>676</v>
      </c>
      <c r="F13771">
        <v>528</v>
      </c>
    </row>
    <row r="13772" spans="1:7" x14ac:dyDescent="0.2">
      <c r="A13772">
        <v>4.2841832366016499E+17</v>
      </c>
      <c r="B13772" t="s">
        <v>26814</v>
      </c>
      <c r="C13772" t="s">
        <v>26815</v>
      </c>
      <c r="D13772" s="1">
        <v>41668.322476851848</v>
      </c>
      <c r="E13772">
        <v>2070</v>
      </c>
      <c r="F13772">
        <v>2708</v>
      </c>
    </row>
    <row r="13773" spans="1:7" x14ac:dyDescent="0.2">
      <c r="A13773">
        <v>4.2848205094626502E+17</v>
      </c>
      <c r="B13773" t="s">
        <v>26816</v>
      </c>
      <c r="C13773" t="s">
        <v>26817</v>
      </c>
      <c r="D13773" s="1">
        <v>41668.498333333337</v>
      </c>
      <c r="E13773">
        <v>32</v>
      </c>
      <c r="F13773">
        <v>55</v>
      </c>
    </row>
    <row r="13774" spans="1:7" x14ac:dyDescent="0.2">
      <c r="A13774">
        <v>4.2849036154438003E+17</v>
      </c>
      <c r="B13774" t="s">
        <v>26818</v>
      </c>
      <c r="C13774" t="s">
        <v>26819</v>
      </c>
      <c r="D13774" s="1">
        <v>41668.521261574075</v>
      </c>
      <c r="E13774">
        <v>24</v>
      </c>
      <c r="F13774">
        <v>51</v>
      </c>
    </row>
    <row r="13775" spans="1:7" x14ac:dyDescent="0.2">
      <c r="A13775">
        <v>4.2854109319856102E+17</v>
      </c>
      <c r="B13775" t="s">
        <v>26820</v>
      </c>
      <c r="C13775" t="s">
        <v>26821</v>
      </c>
      <c r="D13775" s="1">
        <v>41668.661261574074</v>
      </c>
      <c r="E13775">
        <v>32</v>
      </c>
      <c r="F13775">
        <v>71</v>
      </c>
      <c r="G13775" t="s">
        <v>89</v>
      </c>
    </row>
    <row r="13776" spans="1:7" x14ac:dyDescent="0.2">
      <c r="A13776">
        <v>4.2854554676929299E+17</v>
      </c>
      <c r="B13776" t="s">
        <v>26822</v>
      </c>
      <c r="C13776" t="s">
        <v>26823</v>
      </c>
      <c r="D13776" s="1">
        <v>41668.67355324074</v>
      </c>
      <c r="E13776">
        <v>21</v>
      </c>
      <c r="F13776">
        <v>20</v>
      </c>
      <c r="G13776" t="s">
        <v>215</v>
      </c>
    </row>
    <row r="13777" spans="1:7" x14ac:dyDescent="0.2">
      <c r="A13777">
        <v>4.2855649212853798E+17</v>
      </c>
      <c r="B13777" t="s">
        <v>26824</v>
      </c>
      <c r="C13777" t="s">
        <v>26825</v>
      </c>
      <c r="D13777" s="1">
        <v>41668.703750000001</v>
      </c>
      <c r="E13777">
        <v>21</v>
      </c>
      <c r="F13777">
        <v>34</v>
      </c>
      <c r="G13777" t="s">
        <v>89</v>
      </c>
    </row>
    <row r="13778" spans="1:7" x14ac:dyDescent="0.2">
      <c r="A13778">
        <v>4.2856861455627802E+17</v>
      </c>
      <c r="B13778" t="s">
        <v>26826</v>
      </c>
      <c r="C13778" t="s">
        <v>26827</v>
      </c>
      <c r="D13778" s="1">
        <v>41668.737199074072</v>
      </c>
      <c r="E13778">
        <v>17</v>
      </c>
      <c r="F13778">
        <v>23</v>
      </c>
      <c r="G13778" t="s">
        <v>215</v>
      </c>
    </row>
    <row r="13779" spans="1:7" x14ac:dyDescent="0.2">
      <c r="A13779">
        <v>4.28578065308864E+17</v>
      </c>
      <c r="B13779" t="s">
        <v>26828</v>
      </c>
      <c r="C13779" t="s">
        <v>26829</v>
      </c>
      <c r="D13779" s="1">
        <v>41668.763287037036</v>
      </c>
      <c r="E13779">
        <v>313</v>
      </c>
      <c r="F13779">
        <v>122</v>
      </c>
    </row>
    <row r="13780" spans="1:7" x14ac:dyDescent="0.2">
      <c r="A13780">
        <v>4.2859335263258202E+17</v>
      </c>
      <c r="B13780" t="s">
        <v>26830</v>
      </c>
      <c r="C13780" t="s">
        <v>26831</v>
      </c>
      <c r="D13780" s="1">
        <v>41668.805462962962</v>
      </c>
      <c r="E13780">
        <v>126</v>
      </c>
      <c r="F13780">
        <v>109</v>
      </c>
      <c r="G13780" t="s">
        <v>89</v>
      </c>
    </row>
    <row r="13781" spans="1:7" x14ac:dyDescent="0.2">
      <c r="A13781">
        <v>4.2860904646823501E+17</v>
      </c>
      <c r="B13781" t="s">
        <v>26832</v>
      </c>
      <c r="C13781" t="s">
        <v>26833</v>
      </c>
      <c r="D13781" s="1">
        <v>41668.848773148151</v>
      </c>
      <c r="E13781">
        <v>459</v>
      </c>
      <c r="F13781">
        <v>348</v>
      </c>
    </row>
    <row r="13782" spans="1:7" x14ac:dyDescent="0.2">
      <c r="A13782">
        <v>4.2861850688028998E+17</v>
      </c>
      <c r="B13782" t="s">
        <v>26834</v>
      </c>
      <c r="C13782" t="s">
        <v>26835</v>
      </c>
      <c r="D13782" s="1">
        <v>41668.874884259261</v>
      </c>
      <c r="E13782">
        <v>95</v>
      </c>
      <c r="F13782">
        <v>113</v>
      </c>
      <c r="G13782" t="s">
        <v>89</v>
      </c>
    </row>
    <row r="13783" spans="1:7" x14ac:dyDescent="0.2">
      <c r="A13783">
        <v>4.2863023999276198E+17</v>
      </c>
      <c r="B13783" t="s">
        <v>26836</v>
      </c>
      <c r="C13783" t="s">
        <v>26837</v>
      </c>
      <c r="D13783" s="1">
        <v>41668.907256944447</v>
      </c>
      <c r="E13783">
        <v>59</v>
      </c>
      <c r="F13783">
        <v>137</v>
      </c>
    </row>
    <row r="13784" spans="1:7" x14ac:dyDescent="0.2">
      <c r="A13784">
        <v>4.28632323634896E+17</v>
      </c>
      <c r="B13784" t="s">
        <v>26838</v>
      </c>
      <c r="C13784" t="s">
        <v>26839</v>
      </c>
      <c r="D13784" s="1">
        <v>41668.91300925926</v>
      </c>
      <c r="E13784">
        <v>106</v>
      </c>
      <c r="F13784">
        <v>292</v>
      </c>
      <c r="G13784" t="s">
        <v>89</v>
      </c>
    </row>
    <row r="13785" spans="1:7" x14ac:dyDescent="0.2">
      <c r="A13785">
        <v>4.28634032717312E+17</v>
      </c>
      <c r="B13785" t="s">
        <v>26840</v>
      </c>
      <c r="C13785" t="s">
        <v>26841</v>
      </c>
      <c r="D13785" s="1">
        <v>41668.917719907404</v>
      </c>
      <c r="E13785">
        <v>565</v>
      </c>
      <c r="F13785">
        <v>448</v>
      </c>
    </row>
    <row r="13786" spans="1:7" x14ac:dyDescent="0.2">
      <c r="A13786">
        <v>4.2864002260704397E+17</v>
      </c>
      <c r="B13786" t="s">
        <v>26842</v>
      </c>
      <c r="C13786" t="s">
        <v>26843</v>
      </c>
      <c r="D13786" s="1">
        <v>41668.934247685182</v>
      </c>
      <c r="E13786">
        <v>155</v>
      </c>
      <c r="F13786">
        <v>120</v>
      </c>
    </row>
    <row r="13787" spans="1:7" x14ac:dyDescent="0.2">
      <c r="A13787">
        <v>4.2864302785941901E+17</v>
      </c>
      <c r="B13787" t="s">
        <v>26844</v>
      </c>
      <c r="C13787" t="s">
        <v>26845</v>
      </c>
      <c r="D13787" s="1">
        <v>41668.942546296297</v>
      </c>
      <c r="E13787">
        <v>796</v>
      </c>
      <c r="F13787">
        <v>755</v>
      </c>
    </row>
    <row r="13788" spans="1:7" x14ac:dyDescent="0.2">
      <c r="A13788">
        <v>4.28656002242592E+17</v>
      </c>
      <c r="B13788" t="s">
        <v>26846</v>
      </c>
      <c r="C13788" t="s">
        <v>26847</v>
      </c>
      <c r="D13788" s="1">
        <v>41668.978344907409</v>
      </c>
      <c r="E13788">
        <v>26</v>
      </c>
      <c r="F13788">
        <v>52</v>
      </c>
      <c r="G13788" t="s">
        <v>487</v>
      </c>
    </row>
    <row r="13789" spans="1:7" x14ac:dyDescent="0.2">
      <c r="A13789">
        <v>4.2866226841531501E+17</v>
      </c>
      <c r="B13789" t="s">
        <v>26848</v>
      </c>
      <c r="C13789" t="s">
        <v>26849</v>
      </c>
      <c r="D13789" s="1">
        <v>41668.995636574073</v>
      </c>
      <c r="E13789">
        <v>19</v>
      </c>
      <c r="F13789">
        <v>24</v>
      </c>
      <c r="G13789" t="s">
        <v>215</v>
      </c>
    </row>
    <row r="13790" spans="1:7" x14ac:dyDescent="0.2">
      <c r="A13790">
        <v>4.28703194429272E+17</v>
      </c>
      <c r="B13790" t="s">
        <v>26850</v>
      </c>
      <c r="C13790" t="s">
        <v>26851</v>
      </c>
      <c r="D13790" s="1">
        <v>41669.108576388891</v>
      </c>
      <c r="E13790">
        <v>502</v>
      </c>
      <c r="F13790">
        <v>939</v>
      </c>
    </row>
    <row r="13791" spans="1:7" x14ac:dyDescent="0.2">
      <c r="A13791">
        <v>4.2870369529208E+17</v>
      </c>
      <c r="B13791" t="s">
        <v>26852</v>
      </c>
      <c r="C13791" t="s">
        <v>26853</v>
      </c>
      <c r="D13791" s="1">
        <v>41669.109953703701</v>
      </c>
      <c r="E13791">
        <v>8</v>
      </c>
      <c r="F13791">
        <v>16</v>
      </c>
      <c r="G13791" t="s">
        <v>215</v>
      </c>
    </row>
    <row r="13792" spans="1:7" x14ac:dyDescent="0.2">
      <c r="A13792">
        <v>4.28704901343248E+17</v>
      </c>
      <c r="B13792" t="s">
        <v>26854</v>
      </c>
      <c r="C13792" t="s">
        <v>26855</v>
      </c>
      <c r="D13792" s="1">
        <v>41669.113287037035</v>
      </c>
      <c r="E13792">
        <v>10</v>
      </c>
      <c r="F13792">
        <v>12</v>
      </c>
      <c r="G13792" t="s">
        <v>26856</v>
      </c>
    </row>
    <row r="13793" spans="1:8" x14ac:dyDescent="0.2">
      <c r="A13793">
        <v>4.2870546428592102E+17</v>
      </c>
      <c r="B13793" t="s">
        <v>26857</v>
      </c>
      <c r="C13793" t="s">
        <v>26858</v>
      </c>
      <c r="D13793" s="1">
        <v>41669.114837962959</v>
      </c>
      <c r="E13793">
        <v>30</v>
      </c>
      <c r="F13793">
        <v>48</v>
      </c>
      <c r="G13793" t="s">
        <v>215</v>
      </c>
    </row>
    <row r="13794" spans="1:8" x14ac:dyDescent="0.2">
      <c r="A13794">
        <v>4.2870560297900403E+17</v>
      </c>
      <c r="B13794" t="s">
        <v>26859</v>
      </c>
      <c r="C13794" t="s">
        <v>26860</v>
      </c>
      <c r="D13794" s="1">
        <v>41669.115219907406</v>
      </c>
      <c r="E13794">
        <v>36</v>
      </c>
      <c r="F13794">
        <v>64</v>
      </c>
      <c r="G13794" t="s">
        <v>215</v>
      </c>
    </row>
    <row r="13795" spans="1:8" x14ac:dyDescent="0.2">
      <c r="A13795">
        <v>4.2870812054285498E+17</v>
      </c>
      <c r="B13795" t="s">
        <v>26861</v>
      </c>
      <c r="C13795" t="s">
        <v>26862</v>
      </c>
      <c r="D13795" s="1">
        <v>41669.122164351851</v>
      </c>
      <c r="E13795">
        <v>36</v>
      </c>
      <c r="F13795">
        <v>36</v>
      </c>
      <c r="G13795" t="s">
        <v>215</v>
      </c>
    </row>
    <row r="13796" spans="1:8" x14ac:dyDescent="0.2">
      <c r="A13796">
        <v>4.2870820373268403E+17</v>
      </c>
      <c r="B13796" t="s">
        <v>26863</v>
      </c>
      <c r="C13796" t="s">
        <v>26864</v>
      </c>
      <c r="D13796" s="1">
        <v>41669.122395833336</v>
      </c>
      <c r="E13796">
        <v>37</v>
      </c>
      <c r="F13796">
        <v>47</v>
      </c>
      <c r="G13796" t="s">
        <v>215</v>
      </c>
    </row>
    <row r="13797" spans="1:8" x14ac:dyDescent="0.2">
      <c r="A13797">
        <v>4.2871772258396102E+17</v>
      </c>
      <c r="B13797" t="s">
        <v>26865</v>
      </c>
      <c r="C13797" t="s">
        <v>26866</v>
      </c>
      <c r="D13797" s="1">
        <v>41669.148657407408</v>
      </c>
      <c r="E13797">
        <v>382</v>
      </c>
      <c r="F13797">
        <v>582</v>
      </c>
    </row>
    <row r="13798" spans="1:8" x14ac:dyDescent="0.2">
      <c r="A13798">
        <v>4.2871917045770202E+17</v>
      </c>
      <c r="B13798" t="s">
        <v>26867</v>
      </c>
      <c r="C13798" t="s">
        <v>26868</v>
      </c>
      <c r="D13798" s="1">
        <v>41669.152662037035</v>
      </c>
      <c r="E13798">
        <v>62</v>
      </c>
      <c r="F13798">
        <v>111</v>
      </c>
      <c r="G13798" t="s">
        <v>215</v>
      </c>
    </row>
    <row r="13799" spans="1:8" x14ac:dyDescent="0.2">
      <c r="A13799">
        <v>4.287208575326E+17</v>
      </c>
      <c r="B13799" t="s">
        <v>26869</v>
      </c>
      <c r="C13799" t="s">
        <v>26870</v>
      </c>
      <c r="D13799" s="1">
        <v>41669.157314814816</v>
      </c>
      <c r="E13799">
        <v>300</v>
      </c>
      <c r="F13799">
        <v>263</v>
      </c>
    </row>
    <row r="13800" spans="1:8" x14ac:dyDescent="0.2">
      <c r="A13800">
        <v>4.2872163676718202E+17</v>
      </c>
      <c r="B13800" t="s">
        <v>26871</v>
      </c>
      <c r="C13800" t="s">
        <v>26872</v>
      </c>
      <c r="D13800" s="1">
        <v>41669.159467592595</v>
      </c>
      <c r="E13800">
        <v>44</v>
      </c>
      <c r="F13800">
        <v>65</v>
      </c>
      <c r="G13800" t="s">
        <v>576</v>
      </c>
    </row>
    <row r="13801" spans="1:8" x14ac:dyDescent="0.2">
      <c r="A13801">
        <v>4.2887342259332698E+17</v>
      </c>
      <c r="B13801" t="s">
        <v>26873</v>
      </c>
      <c r="C13801" t="s">
        <v>26874</v>
      </c>
      <c r="D13801" s="1">
        <v>41669.578310185185</v>
      </c>
      <c r="E13801">
        <v>30</v>
      </c>
      <c r="F13801">
        <v>50</v>
      </c>
      <c r="G13801" t="s">
        <v>26320</v>
      </c>
      <c r="H13801" t="s">
        <v>390</v>
      </c>
    </row>
    <row r="13802" spans="1:8" x14ac:dyDescent="0.2">
      <c r="A13802">
        <v>4.2890965493705101E+17</v>
      </c>
      <c r="B13802" t="s">
        <v>26875</v>
      </c>
      <c r="C13802" t="s">
        <v>26876</v>
      </c>
      <c r="D13802" s="1">
        <v>41669.678298611114</v>
      </c>
      <c r="E13802">
        <v>53</v>
      </c>
      <c r="F13802">
        <v>61</v>
      </c>
      <c r="G13802" t="s">
        <v>89</v>
      </c>
    </row>
    <row r="13803" spans="1:8" x14ac:dyDescent="0.2">
      <c r="A13803">
        <v>4.2895438291522298E+17</v>
      </c>
      <c r="B13803" t="s">
        <v>26877</v>
      </c>
      <c r="C13803" t="s">
        <v>26878</v>
      </c>
      <c r="D13803" s="1">
        <v>41669.801724537036</v>
      </c>
      <c r="E13803">
        <v>1343</v>
      </c>
      <c r="F13803">
        <v>1448</v>
      </c>
    </row>
    <row r="13804" spans="1:8" x14ac:dyDescent="0.2">
      <c r="A13804">
        <v>4.2896199826972602E+17</v>
      </c>
      <c r="B13804" t="s">
        <v>26879</v>
      </c>
      <c r="C13804" t="s">
        <v>26880</v>
      </c>
      <c r="D13804" s="1">
        <v>41669.822731481479</v>
      </c>
      <c r="E13804">
        <v>163</v>
      </c>
      <c r="F13804">
        <v>193</v>
      </c>
    </row>
    <row r="13805" spans="1:8" x14ac:dyDescent="0.2">
      <c r="A13805">
        <v>4.2897118803172102E+17</v>
      </c>
      <c r="B13805" t="s">
        <v>26881</v>
      </c>
      <c r="C13805" t="s">
        <v>26882</v>
      </c>
      <c r="D13805" s="1">
        <v>41669.848090277781</v>
      </c>
      <c r="E13805">
        <v>2564</v>
      </c>
      <c r="F13805">
        <v>3539</v>
      </c>
    </row>
    <row r="13806" spans="1:8" x14ac:dyDescent="0.2">
      <c r="A13806">
        <v>4.2898412509399002E+17</v>
      </c>
      <c r="B13806" t="s">
        <v>26883</v>
      </c>
      <c r="C13806" t="s">
        <v>10610</v>
      </c>
      <c r="D13806" s="1">
        <v>41669.883796296293</v>
      </c>
      <c r="E13806">
        <v>629</v>
      </c>
      <c r="F13806">
        <v>452</v>
      </c>
    </row>
    <row r="13807" spans="1:8" x14ac:dyDescent="0.2">
      <c r="A13807">
        <v>4.2899406701214899E+17</v>
      </c>
      <c r="B13807" t="s">
        <v>26884</v>
      </c>
      <c r="C13807" t="s">
        <v>26885</v>
      </c>
      <c r="D13807" s="1">
        <v>41669.911226851851</v>
      </c>
      <c r="E13807">
        <v>14</v>
      </c>
      <c r="F13807">
        <v>26</v>
      </c>
      <c r="G13807" t="s">
        <v>215</v>
      </c>
    </row>
    <row r="13808" spans="1:8" x14ac:dyDescent="0.2">
      <c r="A13808">
        <v>4.2900330029003501E+17</v>
      </c>
      <c r="B13808" t="s">
        <v>26886</v>
      </c>
      <c r="C13808" t="s">
        <v>26887</v>
      </c>
      <c r="D13808" s="1">
        <v>41669.936701388891</v>
      </c>
      <c r="E13808">
        <v>229</v>
      </c>
      <c r="F13808">
        <v>217</v>
      </c>
    </row>
    <row r="13809" spans="1:8" x14ac:dyDescent="0.2">
      <c r="A13809">
        <v>4.29008229327048E+17</v>
      </c>
      <c r="B13809" t="s">
        <v>26888</v>
      </c>
      <c r="C13809" t="s">
        <v>26889</v>
      </c>
      <c r="D13809" s="1">
        <v>41669.950312499997</v>
      </c>
      <c r="E13809">
        <v>39</v>
      </c>
      <c r="F13809">
        <v>48</v>
      </c>
      <c r="G13809" t="s">
        <v>89</v>
      </c>
    </row>
    <row r="13810" spans="1:8" x14ac:dyDescent="0.2">
      <c r="A13810">
        <v>4.2927730222081203E+17</v>
      </c>
      <c r="B13810" t="s">
        <v>26890</v>
      </c>
      <c r="C13810" t="s">
        <v>6817</v>
      </c>
      <c r="D13810" s="1">
        <v>41670.692812499998</v>
      </c>
      <c r="E13810">
        <v>195</v>
      </c>
      <c r="F13810">
        <v>134</v>
      </c>
    </row>
    <row r="13811" spans="1:8" x14ac:dyDescent="0.2">
      <c r="A13811">
        <v>4.2929428065013299E+17</v>
      </c>
      <c r="B13811" t="s">
        <v>26891</v>
      </c>
      <c r="C13811" t="s">
        <v>26892</v>
      </c>
      <c r="D13811" s="1">
        <v>41670.739664351851</v>
      </c>
      <c r="E13811">
        <v>40</v>
      </c>
      <c r="F13811">
        <v>26</v>
      </c>
      <c r="G13811" t="s">
        <v>576</v>
      </c>
      <c r="H13811" t="s">
        <v>390</v>
      </c>
    </row>
    <row r="13812" spans="1:8" x14ac:dyDescent="0.2">
      <c r="A13812">
        <v>4.2930015295675501E+17</v>
      </c>
      <c r="B13812" t="s">
        <v>26893</v>
      </c>
      <c r="C13812" t="s">
        <v>26894</v>
      </c>
      <c r="D13812" s="1">
        <v>41670.755868055552</v>
      </c>
      <c r="E13812">
        <v>125</v>
      </c>
      <c r="F13812">
        <v>106</v>
      </c>
      <c r="G13812" t="s">
        <v>89</v>
      </c>
    </row>
    <row r="13813" spans="1:8" x14ac:dyDescent="0.2">
      <c r="A13813">
        <v>4.29309189899304E+17</v>
      </c>
      <c r="B13813" t="s">
        <v>26895</v>
      </c>
      <c r="C13813" t="s">
        <v>26896</v>
      </c>
      <c r="D13813" s="1">
        <v>41670.780798611115</v>
      </c>
      <c r="E13813">
        <v>35</v>
      </c>
      <c r="F13813">
        <v>30</v>
      </c>
      <c r="G13813" t="s">
        <v>89</v>
      </c>
    </row>
    <row r="13814" spans="1:8" x14ac:dyDescent="0.2">
      <c r="A13814">
        <v>4.2931250224602298E+17</v>
      </c>
      <c r="B13814" t="s">
        <v>26897</v>
      </c>
      <c r="C13814" t="s">
        <v>26898</v>
      </c>
      <c r="D13814" s="1">
        <v>41670.789942129632</v>
      </c>
      <c r="E13814">
        <v>45</v>
      </c>
      <c r="F13814">
        <v>29</v>
      </c>
      <c r="G13814" t="s">
        <v>89</v>
      </c>
    </row>
    <row r="13815" spans="1:8" x14ac:dyDescent="0.2">
      <c r="A13815">
        <v>4.2931297729290202E+17</v>
      </c>
      <c r="B13815" t="s">
        <v>26899</v>
      </c>
      <c r="C13815" t="s">
        <v>26900</v>
      </c>
      <c r="D13815" s="1">
        <v>41670.791250000002</v>
      </c>
      <c r="E13815">
        <v>23</v>
      </c>
      <c r="F13815">
        <v>30</v>
      </c>
      <c r="G13815" t="s">
        <v>89</v>
      </c>
    </row>
    <row r="13816" spans="1:8" x14ac:dyDescent="0.2">
      <c r="A13816">
        <v>4.2931933719573197E+17</v>
      </c>
      <c r="B13816" t="s">
        <v>26901</v>
      </c>
      <c r="C13816" t="s">
        <v>26902</v>
      </c>
      <c r="D13816" s="1">
        <v>41670.808807870373</v>
      </c>
      <c r="E13816">
        <v>14</v>
      </c>
      <c r="F13816">
        <v>16</v>
      </c>
      <c r="G13816" t="s">
        <v>89</v>
      </c>
      <c r="H13816" t="s">
        <v>390</v>
      </c>
    </row>
    <row r="13817" spans="1:8" x14ac:dyDescent="0.2">
      <c r="A13817">
        <v>4.29320940351008E+17</v>
      </c>
      <c r="B13817" t="s">
        <v>26903</v>
      </c>
      <c r="C13817" t="s">
        <v>26904</v>
      </c>
      <c r="D13817" s="1">
        <v>41670.81322916667</v>
      </c>
      <c r="E13817">
        <v>25</v>
      </c>
      <c r="F13817">
        <v>25</v>
      </c>
    </row>
    <row r="13818" spans="1:8" x14ac:dyDescent="0.2">
      <c r="A13818">
        <v>4.2932156765949101E+17</v>
      </c>
      <c r="B13818" t="s">
        <v>26905</v>
      </c>
      <c r="C13818" t="s">
        <v>26906</v>
      </c>
      <c r="D13818" s="1">
        <v>41670.814953703702</v>
      </c>
      <c r="E13818">
        <v>7</v>
      </c>
      <c r="F13818">
        <v>7</v>
      </c>
      <c r="G13818" t="s">
        <v>215</v>
      </c>
    </row>
    <row r="13819" spans="1:8" x14ac:dyDescent="0.2">
      <c r="A13819">
        <v>4.2932206142554502E+17</v>
      </c>
      <c r="B13819" t="s">
        <v>26907</v>
      </c>
      <c r="C13819" t="s">
        <v>26908</v>
      </c>
      <c r="D13819" s="1">
        <v>41670.816319444442</v>
      </c>
      <c r="E13819">
        <v>20</v>
      </c>
      <c r="F13819">
        <v>10</v>
      </c>
      <c r="G13819" t="s">
        <v>215</v>
      </c>
    </row>
    <row r="13820" spans="1:8" x14ac:dyDescent="0.2">
      <c r="A13820">
        <v>4.29323013952008E+17</v>
      </c>
      <c r="B13820" t="s">
        <v>26909</v>
      </c>
      <c r="C13820" t="s">
        <v>26910</v>
      </c>
      <c r="D13820" s="1">
        <v>41670.81894675926</v>
      </c>
      <c r="E13820">
        <v>22</v>
      </c>
      <c r="F13820">
        <v>30</v>
      </c>
      <c r="G13820" t="e">
        <f>bagomaan_87</f>
        <v>#NAME?</v>
      </c>
    </row>
    <row r="13821" spans="1:8" x14ac:dyDescent="0.2">
      <c r="A13821">
        <v>4.2933168211034099E+17</v>
      </c>
      <c r="B13821" t="s">
        <v>26911</v>
      </c>
      <c r="C13821" t="s">
        <v>26912</v>
      </c>
      <c r="D13821" s="1">
        <v>41670.842870370368</v>
      </c>
      <c r="E13821">
        <v>65</v>
      </c>
      <c r="F13821">
        <v>85</v>
      </c>
      <c r="G13821" t="s">
        <v>89</v>
      </c>
    </row>
    <row r="13822" spans="1:8" x14ac:dyDescent="0.2">
      <c r="A13822">
        <v>4.2933488205813702E+17</v>
      </c>
      <c r="B13822" t="s">
        <v>26913</v>
      </c>
      <c r="C13822" t="s">
        <v>26914</v>
      </c>
      <c r="D13822" s="1">
        <v>41670.851701388892</v>
      </c>
      <c r="E13822">
        <v>87</v>
      </c>
      <c r="F13822">
        <v>144</v>
      </c>
    </row>
    <row r="13823" spans="1:8" x14ac:dyDescent="0.2">
      <c r="A13823">
        <v>4.2933893377256198E+17</v>
      </c>
      <c r="B13823" t="s">
        <v>26915</v>
      </c>
      <c r="C13823" t="s">
        <v>26916</v>
      </c>
      <c r="D13823" s="1">
        <v>41670.862881944442</v>
      </c>
      <c r="E13823">
        <v>133</v>
      </c>
      <c r="F13823">
        <v>198</v>
      </c>
      <c r="G13823" t="s">
        <v>89</v>
      </c>
    </row>
    <row r="13824" spans="1:8" x14ac:dyDescent="0.2">
      <c r="A13824">
        <v>4.2934115386800102E+17</v>
      </c>
      <c r="B13824" t="s">
        <v>26917</v>
      </c>
      <c r="C13824" t="s">
        <v>26918</v>
      </c>
      <c r="D13824" s="1">
        <v>41670.869004629632</v>
      </c>
      <c r="E13824">
        <v>209</v>
      </c>
      <c r="F13824">
        <v>188</v>
      </c>
      <c r="G13824" t="s">
        <v>89</v>
      </c>
    </row>
    <row r="13825" spans="1:8" x14ac:dyDescent="0.2">
      <c r="A13825">
        <v>4.2934963588734502E+17</v>
      </c>
      <c r="B13825" t="s">
        <v>26919</v>
      </c>
      <c r="C13825" t="s">
        <v>26920</v>
      </c>
      <c r="D13825" s="1">
        <v>41670.892407407409</v>
      </c>
      <c r="E13825">
        <v>12</v>
      </c>
      <c r="F13825">
        <v>16</v>
      </c>
      <c r="G13825" t="s">
        <v>215</v>
      </c>
    </row>
    <row r="13826" spans="1:8" x14ac:dyDescent="0.2">
      <c r="A13826">
        <v>4.2935092671376902E+17</v>
      </c>
      <c r="B13826" t="s">
        <v>26921</v>
      </c>
      <c r="C13826" t="s">
        <v>26922</v>
      </c>
      <c r="D13826" s="1">
        <v>41670.895972222221</v>
      </c>
      <c r="E13826">
        <v>8</v>
      </c>
      <c r="F13826">
        <v>10</v>
      </c>
      <c r="G13826" t="s">
        <v>215</v>
      </c>
    </row>
    <row r="13827" spans="1:8" x14ac:dyDescent="0.2">
      <c r="A13827">
        <v>4.2935273687889901E+17</v>
      </c>
      <c r="B13827" t="s">
        <v>26923</v>
      </c>
      <c r="C13827" t="s">
        <v>26924</v>
      </c>
      <c r="D13827" s="1">
        <v>41670.900972222225</v>
      </c>
      <c r="E13827">
        <v>16</v>
      </c>
      <c r="F13827">
        <v>17</v>
      </c>
      <c r="G13827" t="s">
        <v>26925</v>
      </c>
    </row>
    <row r="13828" spans="1:8" x14ac:dyDescent="0.2">
      <c r="A13828">
        <v>4.2935303638576698E+17</v>
      </c>
      <c r="B13828" t="s">
        <v>26926</v>
      </c>
      <c r="C13828" t="s">
        <v>26927</v>
      </c>
      <c r="D13828" s="1">
        <v>41670.90179398148</v>
      </c>
      <c r="E13828">
        <v>300</v>
      </c>
      <c r="F13828">
        <v>260</v>
      </c>
    </row>
    <row r="13829" spans="1:8" x14ac:dyDescent="0.2">
      <c r="A13829">
        <v>4.29354084156456E+17</v>
      </c>
      <c r="B13829" t="s">
        <v>26928</v>
      </c>
      <c r="C13829" t="s">
        <v>26929</v>
      </c>
      <c r="D13829" s="1">
        <v>41670.904687499999</v>
      </c>
      <c r="E13829">
        <v>984</v>
      </c>
      <c r="F13829">
        <v>1104</v>
      </c>
    </row>
    <row r="13830" spans="1:8" x14ac:dyDescent="0.2">
      <c r="A13830">
        <v>4.29355613051568E+17</v>
      </c>
      <c r="B13830" t="s">
        <v>26930</v>
      </c>
      <c r="C13830" t="s">
        <v>26931</v>
      </c>
      <c r="D13830" s="1">
        <v>41670.908900462964</v>
      </c>
      <c r="E13830">
        <v>11</v>
      </c>
      <c r="F13830">
        <v>15</v>
      </c>
      <c r="G13830" t="s">
        <v>89</v>
      </c>
    </row>
    <row r="13831" spans="1:8" x14ac:dyDescent="0.2">
      <c r="A13831">
        <v>4.2935604429733402E+17</v>
      </c>
      <c r="B13831" t="s">
        <v>26932</v>
      </c>
      <c r="C13831" t="s">
        <v>26933</v>
      </c>
      <c r="D13831" s="1">
        <v>41670.910092592596</v>
      </c>
      <c r="E13831">
        <v>25</v>
      </c>
      <c r="F13831">
        <v>29</v>
      </c>
    </row>
    <row r="13832" spans="1:8" x14ac:dyDescent="0.2">
      <c r="A13832">
        <v>4.29565885146488E+17</v>
      </c>
      <c r="B13832" t="s">
        <v>26934</v>
      </c>
      <c r="C13832" t="s">
        <v>26935</v>
      </c>
      <c r="D13832" s="1">
        <v>41671.48914351852</v>
      </c>
      <c r="E13832">
        <v>24</v>
      </c>
      <c r="F13832">
        <v>20</v>
      </c>
      <c r="G13832" t="s">
        <v>215</v>
      </c>
    </row>
    <row r="13833" spans="1:8" x14ac:dyDescent="0.2">
      <c r="A13833">
        <v>4.2956680852669197E+17</v>
      </c>
      <c r="B13833" t="s">
        <v>26936</v>
      </c>
      <c r="C13833" t="s">
        <v>26937</v>
      </c>
      <c r="D13833" s="1">
        <v>41671.491689814815</v>
      </c>
      <c r="E13833">
        <v>32</v>
      </c>
      <c r="F13833">
        <v>40</v>
      </c>
      <c r="G13833" t="s">
        <v>215</v>
      </c>
    </row>
    <row r="13834" spans="1:8" x14ac:dyDescent="0.2">
      <c r="A13834">
        <v>4.3009553618907898E+17</v>
      </c>
      <c r="B13834" t="s">
        <v>26938</v>
      </c>
      <c r="C13834" t="s">
        <v>26939</v>
      </c>
      <c r="D13834" s="1">
        <v>41672.950706018521</v>
      </c>
      <c r="E13834">
        <v>41</v>
      </c>
      <c r="F13834">
        <v>42</v>
      </c>
      <c r="G13834" t="s">
        <v>89</v>
      </c>
      <c r="H13834" t="s">
        <v>390</v>
      </c>
    </row>
    <row r="13835" spans="1:8" x14ac:dyDescent="0.2">
      <c r="A13835">
        <v>4.3009637557838598E+17</v>
      </c>
      <c r="B13835" t="s">
        <v>26940</v>
      </c>
      <c r="C13835" t="s">
        <v>26941</v>
      </c>
      <c r="D13835" s="1">
        <v>41672.953020833331</v>
      </c>
      <c r="E13835">
        <v>17</v>
      </c>
      <c r="F13835">
        <v>30</v>
      </c>
      <c r="G13835" t="s">
        <v>215</v>
      </c>
    </row>
    <row r="13836" spans="1:8" x14ac:dyDescent="0.2">
      <c r="A13836">
        <v>4.3009987293583699E+17</v>
      </c>
      <c r="B13836" t="s">
        <v>26942</v>
      </c>
      <c r="C13836" t="s">
        <v>26943</v>
      </c>
      <c r="D13836" s="1">
        <v>41672.962673611109</v>
      </c>
      <c r="E13836">
        <v>14</v>
      </c>
      <c r="F13836">
        <v>16</v>
      </c>
      <c r="G13836" t="s">
        <v>215</v>
      </c>
    </row>
    <row r="13837" spans="1:8" x14ac:dyDescent="0.2">
      <c r="A13837">
        <v>4.3010679384364602E+17</v>
      </c>
      <c r="B13837" t="s">
        <v>26944</v>
      </c>
      <c r="C13837" t="s">
        <v>26945</v>
      </c>
      <c r="D13837" s="1">
        <v>41672.981770833336</v>
      </c>
      <c r="E13837">
        <v>351</v>
      </c>
      <c r="F13837">
        <v>494</v>
      </c>
    </row>
    <row r="13838" spans="1:8" x14ac:dyDescent="0.2">
      <c r="A13838">
        <v>4.3015853832616698E+17</v>
      </c>
      <c r="B13838" t="s">
        <v>26946</v>
      </c>
      <c r="C13838" t="s">
        <v>26947</v>
      </c>
      <c r="D13838" s="1">
        <v>41673.124560185184</v>
      </c>
      <c r="E13838">
        <v>800</v>
      </c>
      <c r="F13838">
        <v>694</v>
      </c>
    </row>
    <row r="13839" spans="1:8" x14ac:dyDescent="0.2">
      <c r="A13839">
        <v>4.302666445698E+17</v>
      </c>
      <c r="B13839" t="s">
        <v>26948</v>
      </c>
      <c r="C13839" t="s">
        <v>26949</v>
      </c>
      <c r="D13839" s="1">
        <v>41673.42287037037</v>
      </c>
      <c r="E13839">
        <v>648</v>
      </c>
      <c r="F13839">
        <v>1000</v>
      </c>
    </row>
    <row r="13840" spans="1:8" x14ac:dyDescent="0.2">
      <c r="A13840">
        <v>4.3032240643639699E+17</v>
      </c>
      <c r="B13840" t="s">
        <v>26950</v>
      </c>
      <c r="C13840" t="s">
        <v>26951</v>
      </c>
      <c r="D13840" s="1">
        <v>41673.576747685183</v>
      </c>
      <c r="E13840">
        <v>42</v>
      </c>
      <c r="F13840">
        <v>79</v>
      </c>
      <c r="G13840" t="s">
        <v>20860</v>
      </c>
    </row>
    <row r="13841" spans="1:7" x14ac:dyDescent="0.2">
      <c r="A13841">
        <v>4.3041091634607302E+17</v>
      </c>
      <c r="B13841" t="s">
        <v>26952</v>
      </c>
      <c r="C13841" t="s">
        <v>26953</v>
      </c>
      <c r="D13841" s="1">
        <v>41673.820983796293</v>
      </c>
      <c r="E13841">
        <v>21</v>
      </c>
      <c r="F13841">
        <v>38</v>
      </c>
      <c r="G13841" t="s">
        <v>215</v>
      </c>
    </row>
    <row r="13842" spans="1:7" x14ac:dyDescent="0.2">
      <c r="A13842">
        <v>4.3041407396074202E+17</v>
      </c>
      <c r="B13842" t="s">
        <v>26954</v>
      </c>
      <c r="C13842" t="s">
        <v>26955</v>
      </c>
      <c r="D13842" s="1">
        <v>41673.829699074071</v>
      </c>
      <c r="E13842">
        <v>485</v>
      </c>
      <c r="F13842">
        <v>533</v>
      </c>
      <c r="G13842" t="s">
        <v>89</v>
      </c>
    </row>
    <row r="13843" spans="1:7" x14ac:dyDescent="0.2">
      <c r="A13843">
        <v>4.3041904411452602E+17</v>
      </c>
      <c r="B13843" t="s">
        <v>26956</v>
      </c>
      <c r="C13843" t="s">
        <v>26957</v>
      </c>
      <c r="D13843" s="1">
        <v>41673.843414351853</v>
      </c>
      <c r="E13843">
        <v>23</v>
      </c>
      <c r="F13843">
        <v>38</v>
      </c>
    </row>
    <row r="13844" spans="1:7" x14ac:dyDescent="0.2">
      <c r="A13844">
        <v>4.3042750757404602E+17</v>
      </c>
      <c r="B13844" t="s">
        <v>26958</v>
      </c>
      <c r="C13844" t="s">
        <v>26959</v>
      </c>
      <c r="D13844" s="1">
        <v>41673.866770833331</v>
      </c>
      <c r="E13844">
        <v>111</v>
      </c>
      <c r="F13844">
        <v>105</v>
      </c>
    </row>
    <row r="13845" spans="1:7" x14ac:dyDescent="0.2">
      <c r="A13845">
        <v>4.3042923761539398E+17</v>
      </c>
      <c r="B13845" t="s">
        <v>26960</v>
      </c>
      <c r="C13845" t="s">
        <v>26961</v>
      </c>
      <c r="D13845" s="1">
        <v>41673.871539351851</v>
      </c>
      <c r="E13845">
        <v>27</v>
      </c>
      <c r="F13845">
        <v>35</v>
      </c>
      <c r="G13845" t="s">
        <v>576</v>
      </c>
    </row>
    <row r="13846" spans="1:7" x14ac:dyDescent="0.2">
      <c r="A13846">
        <v>4.30439766274736E+17</v>
      </c>
      <c r="B13846" t="s">
        <v>26962</v>
      </c>
      <c r="C13846" t="s">
        <v>26963</v>
      </c>
      <c r="D13846" s="1">
        <v>41673.900601851848</v>
      </c>
      <c r="E13846">
        <v>316</v>
      </c>
      <c r="F13846">
        <v>425</v>
      </c>
    </row>
    <row r="13847" spans="1:7" x14ac:dyDescent="0.2">
      <c r="A13847">
        <v>4.3045911708631398E+17</v>
      </c>
      <c r="B13847" t="s">
        <v>26964</v>
      </c>
      <c r="C13847" t="s">
        <v>26965</v>
      </c>
      <c r="D13847" s="1">
        <v>41673.953993055555</v>
      </c>
      <c r="E13847">
        <v>336</v>
      </c>
      <c r="F13847">
        <v>247</v>
      </c>
    </row>
    <row r="13848" spans="1:7" x14ac:dyDescent="0.2">
      <c r="A13848">
        <v>4.30474120690536E+17</v>
      </c>
      <c r="B13848" t="s">
        <v>26966</v>
      </c>
      <c r="C13848" t="s">
        <v>26967</v>
      </c>
      <c r="D13848" s="1">
        <v>41673.995405092595</v>
      </c>
      <c r="E13848">
        <v>148</v>
      </c>
      <c r="F13848">
        <v>223</v>
      </c>
      <c r="G13848" t="s">
        <v>89</v>
      </c>
    </row>
    <row r="13849" spans="1:7" x14ac:dyDescent="0.2">
      <c r="A13849">
        <v>4.3072338548872301E+17</v>
      </c>
      <c r="B13849" t="s">
        <v>26968</v>
      </c>
      <c r="C13849" t="s">
        <v>26969</v>
      </c>
      <c r="D13849" s="1">
        <v>41674.683240740742</v>
      </c>
      <c r="E13849">
        <v>38</v>
      </c>
      <c r="F13849">
        <v>32</v>
      </c>
      <c r="G13849" t="s">
        <v>546</v>
      </c>
    </row>
    <row r="13850" spans="1:7" x14ac:dyDescent="0.2">
      <c r="A13850">
        <v>4.3075469519213299E+17</v>
      </c>
      <c r="B13850" t="s">
        <v>26970</v>
      </c>
      <c r="C13850" t="s">
        <v>26971</v>
      </c>
      <c r="D13850" s="1">
        <v>41674.769641203704</v>
      </c>
      <c r="E13850">
        <v>610</v>
      </c>
      <c r="F13850">
        <v>369</v>
      </c>
    </row>
    <row r="13851" spans="1:7" x14ac:dyDescent="0.2">
      <c r="A13851">
        <v>4.30769185237368E+17</v>
      </c>
      <c r="B13851" t="s">
        <v>26972</v>
      </c>
      <c r="C13851" t="s">
        <v>26973</v>
      </c>
      <c r="D13851" s="1">
        <v>41674.809618055559</v>
      </c>
      <c r="E13851">
        <v>224</v>
      </c>
      <c r="F13851">
        <v>171</v>
      </c>
    </row>
    <row r="13852" spans="1:7" x14ac:dyDescent="0.2">
      <c r="A13852">
        <v>4.3077236052682298E+17</v>
      </c>
      <c r="B13852" t="s">
        <v>26974</v>
      </c>
      <c r="C13852" t="s">
        <v>26975</v>
      </c>
      <c r="D13852" s="1">
        <v>41674.818379629629</v>
      </c>
      <c r="E13852">
        <v>51</v>
      </c>
      <c r="F13852">
        <v>50</v>
      </c>
    </row>
    <row r="13853" spans="1:7" x14ac:dyDescent="0.2">
      <c r="A13853">
        <v>4.3077427156079002E+17</v>
      </c>
      <c r="B13853" t="s">
        <v>26976</v>
      </c>
      <c r="C13853" t="s">
        <v>26977</v>
      </c>
      <c r="D13853" s="1">
        <v>41674.823657407411</v>
      </c>
      <c r="E13853">
        <v>7</v>
      </c>
      <c r="F13853">
        <v>4</v>
      </c>
      <c r="G13853" t="s">
        <v>215</v>
      </c>
    </row>
    <row r="13854" spans="1:7" x14ac:dyDescent="0.2">
      <c r="A13854">
        <v>4.3077807775746803E+17</v>
      </c>
      <c r="B13854" t="s">
        <v>26978</v>
      </c>
      <c r="C13854" t="s">
        <v>26979</v>
      </c>
      <c r="D13854" s="1">
        <v>41674.834155092591</v>
      </c>
      <c r="E13854">
        <v>227</v>
      </c>
      <c r="F13854">
        <v>105</v>
      </c>
    </row>
    <row r="13855" spans="1:7" x14ac:dyDescent="0.2">
      <c r="A13855">
        <v>4.3081289353829498E+17</v>
      </c>
      <c r="B13855" t="s">
        <v>26980</v>
      </c>
      <c r="C13855" t="s">
        <v>26981</v>
      </c>
      <c r="D13855" s="1">
        <v>41674.930231481485</v>
      </c>
      <c r="E13855">
        <v>245</v>
      </c>
      <c r="F13855">
        <v>109</v>
      </c>
    </row>
    <row r="13856" spans="1:7" x14ac:dyDescent="0.2">
      <c r="A13856">
        <v>4.3081685939113101E+17</v>
      </c>
      <c r="B13856" t="s">
        <v>26982</v>
      </c>
      <c r="C13856" t="s">
        <v>26983</v>
      </c>
      <c r="D13856" s="1">
        <v>41674.941180555557</v>
      </c>
      <c r="E13856">
        <v>387</v>
      </c>
      <c r="F13856">
        <v>442</v>
      </c>
    </row>
    <row r="13857" spans="1:7" x14ac:dyDescent="0.2">
      <c r="A13857">
        <v>4.3082007140172499E+17</v>
      </c>
      <c r="B13857" t="s">
        <v>26984</v>
      </c>
      <c r="C13857" t="s">
        <v>26985</v>
      </c>
      <c r="D13857" s="1">
        <v>41674.95003472222</v>
      </c>
      <c r="E13857">
        <v>269</v>
      </c>
      <c r="F13857">
        <v>217</v>
      </c>
    </row>
    <row r="13858" spans="1:7" x14ac:dyDescent="0.2">
      <c r="A13858">
        <v>4.3101867469544198E+17</v>
      </c>
      <c r="B13858" t="s">
        <v>26986</v>
      </c>
      <c r="C13858" t="s">
        <v>26987</v>
      </c>
      <c r="D13858" s="1">
        <v>41675.498078703706</v>
      </c>
      <c r="E13858">
        <v>651</v>
      </c>
      <c r="F13858">
        <v>437</v>
      </c>
    </row>
    <row r="13859" spans="1:7" x14ac:dyDescent="0.2">
      <c r="A13859">
        <v>4.3101979704086899E+17</v>
      </c>
      <c r="B13859" t="s">
        <v>26988</v>
      </c>
      <c r="C13859" t="s">
        <v>26989</v>
      </c>
      <c r="D13859" s="1">
        <v>41675.501180555555</v>
      </c>
      <c r="E13859">
        <v>507</v>
      </c>
      <c r="F13859">
        <v>386</v>
      </c>
    </row>
    <row r="13860" spans="1:7" x14ac:dyDescent="0.2">
      <c r="A13860">
        <v>4.31052920738816E+17</v>
      </c>
      <c r="B13860" t="s">
        <v>26990</v>
      </c>
      <c r="C13860" t="s">
        <v>26991</v>
      </c>
      <c r="D13860" s="1">
        <v>41675.592581018522</v>
      </c>
      <c r="E13860">
        <v>341</v>
      </c>
      <c r="F13860">
        <v>196</v>
      </c>
    </row>
    <row r="13861" spans="1:7" x14ac:dyDescent="0.2">
      <c r="A13861">
        <v>4.3105474024049798E+17</v>
      </c>
      <c r="B13861" t="s">
        <v>26992</v>
      </c>
      <c r="C13861" t="s">
        <v>26993</v>
      </c>
      <c r="D13861" s="1">
        <v>41675.597604166665</v>
      </c>
      <c r="E13861">
        <v>48</v>
      </c>
      <c r="F13861">
        <v>79</v>
      </c>
    </row>
    <row r="13862" spans="1:7" x14ac:dyDescent="0.2">
      <c r="A13862">
        <v>4.3107083045425498E+17</v>
      </c>
      <c r="B13862" t="s">
        <v>26994</v>
      </c>
      <c r="C13862" t="s">
        <v>26995</v>
      </c>
      <c r="D13862" s="1">
        <v>41675.642002314817</v>
      </c>
      <c r="E13862">
        <v>645</v>
      </c>
      <c r="F13862">
        <v>430</v>
      </c>
    </row>
    <row r="13863" spans="1:7" x14ac:dyDescent="0.2">
      <c r="A13863">
        <v>4.3108239448173702E+17</v>
      </c>
      <c r="B13863" t="s">
        <v>26996</v>
      </c>
      <c r="C13863" t="s">
        <v>26997</v>
      </c>
      <c r="D13863" s="1">
        <v>41675.67391203704</v>
      </c>
      <c r="E13863">
        <v>376</v>
      </c>
      <c r="F13863">
        <v>300</v>
      </c>
    </row>
    <row r="13864" spans="1:7" x14ac:dyDescent="0.2">
      <c r="A13864">
        <v>4.3113649520262701E+17</v>
      </c>
      <c r="B13864" t="s">
        <v>26998</v>
      </c>
      <c r="C13864" t="s">
        <v>26999</v>
      </c>
      <c r="D13864" s="1">
        <v>41675.823206018518</v>
      </c>
      <c r="E13864">
        <v>619</v>
      </c>
      <c r="F13864">
        <v>462</v>
      </c>
    </row>
    <row r="13865" spans="1:7" x14ac:dyDescent="0.2">
      <c r="A13865">
        <v>4.3118605613046899E+17</v>
      </c>
      <c r="B13865" t="s">
        <v>27000</v>
      </c>
      <c r="C13865" t="s">
        <v>27001</v>
      </c>
      <c r="D13865" s="1">
        <v>41675.959965277776</v>
      </c>
      <c r="E13865">
        <v>570</v>
      </c>
      <c r="F13865">
        <v>1488</v>
      </c>
    </row>
    <row r="13866" spans="1:7" x14ac:dyDescent="0.2">
      <c r="A13866">
        <v>4.3118870438046502E+17</v>
      </c>
      <c r="B13866" t="s">
        <v>27002</v>
      </c>
      <c r="C13866" t="s">
        <v>27003</v>
      </c>
      <c r="D13866" s="1">
        <v>41675.967268518521</v>
      </c>
      <c r="E13866">
        <v>971</v>
      </c>
      <c r="F13866">
        <v>726</v>
      </c>
    </row>
    <row r="13867" spans="1:7" x14ac:dyDescent="0.2">
      <c r="A13867">
        <v>4.3142588713784902E+17</v>
      </c>
      <c r="B13867" t="s">
        <v>27004</v>
      </c>
      <c r="C13867" t="s">
        <v>27005</v>
      </c>
      <c r="D13867" s="1">
        <v>41676.621770833335</v>
      </c>
      <c r="E13867">
        <v>33</v>
      </c>
      <c r="F13867">
        <v>48</v>
      </c>
      <c r="G13867" t="s">
        <v>215</v>
      </c>
    </row>
    <row r="13868" spans="1:7" x14ac:dyDescent="0.2">
      <c r="A13868">
        <v>4.3147249444521498E+17</v>
      </c>
      <c r="B13868" t="s">
        <v>27006</v>
      </c>
      <c r="C13868" t="s">
        <v>19695</v>
      </c>
      <c r="D13868" s="1">
        <v>41676.750381944446</v>
      </c>
      <c r="E13868">
        <v>516</v>
      </c>
      <c r="F13868">
        <v>399</v>
      </c>
    </row>
    <row r="13869" spans="1:7" x14ac:dyDescent="0.2">
      <c r="A13869">
        <v>4.3147789194404198E+17</v>
      </c>
      <c r="B13869" t="s">
        <v>27007</v>
      </c>
      <c r="C13869" t="s">
        <v>27008</v>
      </c>
      <c r="D13869" s="1">
        <v>41676.765277777777</v>
      </c>
      <c r="E13869">
        <v>26</v>
      </c>
      <c r="F13869">
        <v>33</v>
      </c>
      <c r="G13869" t="e">
        <f>TrumpSoHo</f>
        <v>#NAME?</v>
      </c>
    </row>
    <row r="13870" spans="1:7" x14ac:dyDescent="0.2">
      <c r="A13870">
        <v>4.3147883720175603E+17</v>
      </c>
      <c r="B13870" t="s">
        <v>27009</v>
      </c>
      <c r="C13870" t="s">
        <v>27010</v>
      </c>
      <c r="D13870" s="1">
        <v>41676.767881944441</v>
      </c>
      <c r="E13870">
        <v>32</v>
      </c>
      <c r="F13870">
        <v>28</v>
      </c>
      <c r="G13870" t="e">
        <f>_xlfn.SINGLE( _xlfn.SINGLE(BKleinGolfweek))</f>
        <v>#NAME?</v>
      </c>
    </row>
    <row r="13871" spans="1:7" x14ac:dyDescent="0.2">
      <c r="A13871">
        <v>4.3210103786937901E+17</v>
      </c>
      <c r="B13871" t="s">
        <v>27011</v>
      </c>
      <c r="C13871" t="s">
        <v>27012</v>
      </c>
      <c r="D13871" s="1">
        <v>41678.484837962962</v>
      </c>
      <c r="E13871">
        <v>3</v>
      </c>
      <c r="F13871">
        <v>9</v>
      </c>
      <c r="G13871" t="s">
        <v>89</v>
      </c>
    </row>
    <row r="13872" spans="1:7" x14ac:dyDescent="0.2">
      <c r="A13872">
        <v>4.3210450679366797E+17</v>
      </c>
      <c r="B13872" t="s">
        <v>27013</v>
      </c>
      <c r="C13872" t="s">
        <v>27014</v>
      </c>
      <c r="D13872" s="1">
        <v>41678.494409722225</v>
      </c>
      <c r="E13872">
        <v>118</v>
      </c>
      <c r="F13872">
        <v>124</v>
      </c>
    </row>
    <row r="13873" spans="1:8" x14ac:dyDescent="0.2">
      <c r="A13873">
        <v>4.3284354431188902E+17</v>
      </c>
      <c r="B13873" t="s">
        <v>27015</v>
      </c>
      <c r="C13873" t="s">
        <v>27016</v>
      </c>
      <c r="D13873" s="1">
        <v>41680.533761574072</v>
      </c>
      <c r="E13873">
        <v>30</v>
      </c>
      <c r="F13873">
        <v>80</v>
      </c>
    </row>
    <row r="13874" spans="1:8" x14ac:dyDescent="0.2">
      <c r="A13874">
        <v>4.3285353459457997E+17</v>
      </c>
      <c r="B13874" t="s">
        <v>27017</v>
      </c>
      <c r="C13874" t="s">
        <v>27018</v>
      </c>
      <c r="D13874" s="1">
        <v>41680.561331018522</v>
      </c>
      <c r="E13874">
        <v>2</v>
      </c>
      <c r="F13874">
        <v>1</v>
      </c>
      <c r="G13874" t="s">
        <v>89</v>
      </c>
    </row>
    <row r="13875" spans="1:8" x14ac:dyDescent="0.2">
      <c r="A13875">
        <v>4.3285380879719603E+17</v>
      </c>
      <c r="B13875" t="s">
        <v>27019</v>
      </c>
      <c r="C13875" t="s">
        <v>27020</v>
      </c>
      <c r="D13875" s="1">
        <v>41680.562083333331</v>
      </c>
      <c r="E13875">
        <v>2</v>
      </c>
      <c r="F13875">
        <v>1</v>
      </c>
      <c r="G13875" t="e">
        <f>dualheadedeagle</f>
        <v>#NAME?</v>
      </c>
    </row>
    <row r="13876" spans="1:8" x14ac:dyDescent="0.2">
      <c r="A13876">
        <v>4.3285643634411098E+17</v>
      </c>
      <c r="B13876" t="s">
        <v>27021</v>
      </c>
      <c r="C13876" t="s">
        <v>27022</v>
      </c>
      <c r="D13876" s="1">
        <v>41680.569340277776</v>
      </c>
      <c r="E13876">
        <v>15</v>
      </c>
      <c r="F13876">
        <v>12</v>
      </c>
      <c r="G13876" t="s">
        <v>215</v>
      </c>
    </row>
    <row r="13877" spans="1:8" x14ac:dyDescent="0.2">
      <c r="A13877">
        <v>4.3285705491586202E+17</v>
      </c>
      <c r="B13877" t="s">
        <v>27023</v>
      </c>
      <c r="C13877" t="s">
        <v>27024</v>
      </c>
      <c r="D13877" s="1">
        <v>41680.57104166667</v>
      </c>
      <c r="E13877">
        <v>23</v>
      </c>
      <c r="F13877">
        <v>30</v>
      </c>
      <c r="G13877" t="s">
        <v>576</v>
      </c>
      <c r="H13877" t="s">
        <v>390</v>
      </c>
    </row>
    <row r="13878" spans="1:8" x14ac:dyDescent="0.2">
      <c r="A13878">
        <v>4.3285786706313203E+17</v>
      </c>
      <c r="B13878" t="s">
        <v>27025</v>
      </c>
      <c r="C13878" t="s">
        <v>27026</v>
      </c>
      <c r="D13878" s="1">
        <v>41680.573287037034</v>
      </c>
      <c r="E13878">
        <v>39</v>
      </c>
      <c r="F13878">
        <v>32</v>
      </c>
      <c r="G13878" t="s">
        <v>215</v>
      </c>
    </row>
    <row r="13879" spans="1:8" x14ac:dyDescent="0.2">
      <c r="A13879">
        <v>4.3285913887677197E+17</v>
      </c>
      <c r="B13879" t="s">
        <v>27027</v>
      </c>
      <c r="C13879" t="s">
        <v>27028</v>
      </c>
      <c r="D13879" s="1">
        <v>41680.576793981483</v>
      </c>
      <c r="E13879">
        <v>333</v>
      </c>
      <c r="F13879">
        <v>522</v>
      </c>
    </row>
    <row r="13880" spans="1:8" x14ac:dyDescent="0.2">
      <c r="A13880">
        <v>4.3285971262400499E+17</v>
      </c>
      <c r="B13880" t="s">
        <v>27029</v>
      </c>
      <c r="C13880" t="s">
        <v>27030</v>
      </c>
      <c r="D13880" s="1">
        <v>41680.578379629631</v>
      </c>
      <c r="E13880">
        <v>21</v>
      </c>
      <c r="F13880">
        <v>26</v>
      </c>
      <c r="G13880" t="s">
        <v>576</v>
      </c>
      <c r="H13880" t="s">
        <v>390</v>
      </c>
    </row>
    <row r="13881" spans="1:8" x14ac:dyDescent="0.2">
      <c r="A13881">
        <v>4.3286038685840102E+17</v>
      </c>
      <c r="B13881" t="s">
        <v>27031</v>
      </c>
      <c r="C13881" t="s">
        <v>27032</v>
      </c>
      <c r="D13881" s="1">
        <v>41680.580243055556</v>
      </c>
      <c r="E13881">
        <v>13</v>
      </c>
      <c r="F13881">
        <v>21</v>
      </c>
      <c r="G13881" t="s">
        <v>215</v>
      </c>
    </row>
    <row r="13882" spans="1:8" x14ac:dyDescent="0.2">
      <c r="A13882">
        <v>4.3286213737213498E+17</v>
      </c>
      <c r="B13882" t="s">
        <v>27033</v>
      </c>
      <c r="C13882" t="s">
        <v>27034</v>
      </c>
      <c r="D13882" s="1">
        <v>41680.585069444445</v>
      </c>
      <c r="E13882">
        <v>25</v>
      </c>
      <c r="F13882">
        <v>54</v>
      </c>
      <c r="G13882" t="s">
        <v>215</v>
      </c>
    </row>
    <row r="13883" spans="1:8" x14ac:dyDescent="0.2">
      <c r="A13883">
        <v>4.3290782243136301E+17</v>
      </c>
      <c r="B13883" t="s">
        <v>27035</v>
      </c>
      <c r="C13883" t="s">
        <v>27036</v>
      </c>
      <c r="D13883" s="1">
        <v>41680.711134259262</v>
      </c>
      <c r="E13883">
        <v>524</v>
      </c>
      <c r="F13883">
        <v>491</v>
      </c>
    </row>
    <row r="13884" spans="1:8" x14ac:dyDescent="0.2">
      <c r="A13884">
        <v>4.3295453242787002E+17</v>
      </c>
      <c r="B13884" t="s">
        <v>27037</v>
      </c>
      <c r="C13884" t="s">
        <v>27038</v>
      </c>
      <c r="D13884" s="1">
        <v>41680.84003472222</v>
      </c>
      <c r="E13884">
        <v>336</v>
      </c>
      <c r="F13884">
        <v>245</v>
      </c>
    </row>
    <row r="13885" spans="1:8" x14ac:dyDescent="0.2">
      <c r="A13885">
        <v>4.3296645083210502E+17</v>
      </c>
      <c r="B13885" t="s">
        <v>27039</v>
      </c>
      <c r="C13885" t="s">
        <v>27040</v>
      </c>
      <c r="D13885" s="1">
        <v>41680.872916666667</v>
      </c>
      <c r="E13885">
        <v>27</v>
      </c>
      <c r="F13885">
        <v>44</v>
      </c>
    </row>
    <row r="13886" spans="1:8" x14ac:dyDescent="0.2">
      <c r="A13886">
        <v>4.3299201300523398E+17</v>
      </c>
      <c r="B13886" t="s">
        <v>27041</v>
      </c>
      <c r="C13886" t="s">
        <v>27042</v>
      </c>
      <c r="D13886" s="1">
        <v>41680.943460648145</v>
      </c>
      <c r="E13886">
        <v>718</v>
      </c>
      <c r="F13886">
        <v>487</v>
      </c>
    </row>
    <row r="13887" spans="1:8" x14ac:dyDescent="0.2">
      <c r="A13887">
        <v>4.3326935487703002E+17</v>
      </c>
      <c r="B13887" t="s">
        <v>27043</v>
      </c>
      <c r="C13887" t="s">
        <v>27044</v>
      </c>
      <c r="D13887" s="1">
        <v>41681.708773148152</v>
      </c>
      <c r="E13887">
        <v>312</v>
      </c>
      <c r="F13887">
        <v>190</v>
      </c>
    </row>
    <row r="13888" spans="1:8" x14ac:dyDescent="0.2">
      <c r="A13888">
        <v>4.3360861293864902E+17</v>
      </c>
      <c r="B13888" t="s">
        <v>27045</v>
      </c>
      <c r="C13888" t="s">
        <v>27046</v>
      </c>
      <c r="D13888" s="1">
        <v>41682.644953703704</v>
      </c>
      <c r="E13888">
        <v>35</v>
      </c>
      <c r="F13888">
        <v>49</v>
      </c>
    </row>
    <row r="13889" spans="1:8" x14ac:dyDescent="0.2">
      <c r="A13889">
        <v>4.3361228192284998E+17</v>
      </c>
      <c r="B13889" t="s">
        <v>27047</v>
      </c>
      <c r="C13889" t="s">
        <v>27048</v>
      </c>
      <c r="D13889" s="1">
        <v>41682.655069444445</v>
      </c>
      <c r="E13889">
        <v>26</v>
      </c>
      <c r="F13889">
        <v>21</v>
      </c>
      <c r="G13889" t="s">
        <v>89</v>
      </c>
      <c r="H13889" t="s">
        <v>390</v>
      </c>
    </row>
    <row r="13890" spans="1:8" x14ac:dyDescent="0.2">
      <c r="A13890">
        <v>4.3364784924748998E+17</v>
      </c>
      <c r="B13890" t="s">
        <v>27049</v>
      </c>
      <c r="C13890" t="s">
        <v>27050</v>
      </c>
      <c r="D13890" s="1">
        <v>41682.753217592595</v>
      </c>
      <c r="E13890">
        <v>54</v>
      </c>
      <c r="F13890">
        <v>83</v>
      </c>
      <c r="G13890" t="e">
        <f>LodgeatDoonbeg</f>
        <v>#NAME?</v>
      </c>
    </row>
    <row r="13891" spans="1:8" x14ac:dyDescent="0.2">
      <c r="A13891">
        <v>4.3364872051768102E+17</v>
      </c>
      <c r="B13891" t="s">
        <v>27051</v>
      </c>
      <c r="C13891" t="s">
        <v>27052</v>
      </c>
      <c r="D13891" s="1">
        <v>41682.755624999998</v>
      </c>
      <c r="E13891">
        <v>40</v>
      </c>
      <c r="F13891">
        <v>81</v>
      </c>
    </row>
    <row r="13892" spans="1:8" x14ac:dyDescent="0.2">
      <c r="A13892">
        <v>4.3368022476128998E+17</v>
      </c>
      <c r="B13892" t="s">
        <v>27053</v>
      </c>
      <c r="C13892" t="s">
        <v>27054</v>
      </c>
      <c r="D13892" s="1">
        <v>41682.842557870368</v>
      </c>
      <c r="E13892">
        <v>52</v>
      </c>
      <c r="F13892">
        <v>48</v>
      </c>
    </row>
    <row r="13893" spans="1:8" x14ac:dyDescent="0.2">
      <c r="A13893">
        <v>4.3368188760568998E+17</v>
      </c>
      <c r="B13893" t="s">
        <v>27055</v>
      </c>
      <c r="C13893" t="s">
        <v>27056</v>
      </c>
      <c r="D13893" s="1">
        <v>41682.84715277778</v>
      </c>
      <c r="E13893">
        <v>27</v>
      </c>
      <c r="F13893">
        <v>33</v>
      </c>
      <c r="G13893" t="s">
        <v>89</v>
      </c>
    </row>
    <row r="13894" spans="1:8" x14ac:dyDescent="0.2">
      <c r="A13894">
        <v>4.3369036569919002E+17</v>
      </c>
      <c r="B13894" t="s">
        <v>27057</v>
      </c>
      <c r="C13894" t="s">
        <v>27058</v>
      </c>
      <c r="D13894" s="1">
        <v>41682.87054398148</v>
      </c>
      <c r="E13894">
        <v>267</v>
      </c>
      <c r="F13894">
        <v>232</v>
      </c>
    </row>
    <row r="13895" spans="1:8" x14ac:dyDescent="0.2">
      <c r="A13895">
        <v>4.3369824008131302E+17</v>
      </c>
      <c r="B13895" t="s">
        <v>27059</v>
      </c>
      <c r="C13895" t="s">
        <v>27060</v>
      </c>
      <c r="D13895" s="1">
        <v>41682.892268518517</v>
      </c>
      <c r="E13895">
        <v>351</v>
      </c>
      <c r="F13895">
        <v>293</v>
      </c>
    </row>
    <row r="13896" spans="1:8" x14ac:dyDescent="0.2">
      <c r="A13896">
        <v>4.33706501132128E+17</v>
      </c>
      <c r="B13896" t="s">
        <v>27061</v>
      </c>
      <c r="C13896" t="s">
        <v>27062</v>
      </c>
      <c r="D13896" s="1">
        <v>41682.915069444447</v>
      </c>
      <c r="E13896">
        <v>381</v>
      </c>
      <c r="F13896">
        <v>279</v>
      </c>
    </row>
    <row r="13897" spans="1:8" x14ac:dyDescent="0.2">
      <c r="A13897">
        <v>4.3370909844230899E+17</v>
      </c>
      <c r="B13897" t="s">
        <v>27063</v>
      </c>
      <c r="C13897" t="s">
        <v>27064</v>
      </c>
      <c r="D13897" s="1">
        <v>41682.922233796293</v>
      </c>
      <c r="E13897">
        <v>381</v>
      </c>
      <c r="F13897">
        <v>301</v>
      </c>
    </row>
    <row r="13898" spans="1:8" x14ac:dyDescent="0.2">
      <c r="A13898">
        <v>4.3397974000575603E+17</v>
      </c>
      <c r="B13898" t="s">
        <v>27065</v>
      </c>
      <c r="C13898" t="s">
        <v>27066</v>
      </c>
      <c r="D13898" s="1">
        <v>41683.669062499997</v>
      </c>
      <c r="E13898">
        <v>53</v>
      </c>
      <c r="F13898">
        <v>118</v>
      </c>
      <c r="G13898" t="e">
        <f>LodgeatDoonbeg</f>
        <v>#NAME?</v>
      </c>
    </row>
    <row r="13899" spans="1:8" x14ac:dyDescent="0.2">
      <c r="A13899">
        <v>4.33985184786968E+17</v>
      </c>
      <c r="B13899" t="s">
        <v>27067</v>
      </c>
      <c r="C13899" t="s">
        <v>27068</v>
      </c>
      <c r="D13899" s="1">
        <v>41683.68408564815</v>
      </c>
      <c r="E13899">
        <v>86</v>
      </c>
      <c r="F13899">
        <v>57</v>
      </c>
      <c r="G13899" t="s">
        <v>215</v>
      </c>
    </row>
    <row r="13900" spans="1:8" x14ac:dyDescent="0.2">
      <c r="A13900">
        <v>4.3399439747503699E+17</v>
      </c>
      <c r="B13900" t="s">
        <v>27069</v>
      </c>
      <c r="C13900" t="s">
        <v>27070</v>
      </c>
      <c r="D13900" s="1">
        <v>41683.709513888891</v>
      </c>
      <c r="E13900">
        <v>15</v>
      </c>
      <c r="F13900">
        <v>39</v>
      </c>
    </row>
    <row r="13901" spans="1:8" x14ac:dyDescent="0.2">
      <c r="A13901">
        <v>4.3403023381813197E+17</v>
      </c>
      <c r="B13901" t="s">
        <v>27071</v>
      </c>
      <c r="C13901" t="s">
        <v>27072</v>
      </c>
      <c r="D13901" s="1">
        <v>41683.80840277778</v>
      </c>
      <c r="E13901">
        <v>106</v>
      </c>
      <c r="F13901">
        <v>196</v>
      </c>
      <c r="G13901" t="e">
        <f>LodgeatDoonbeg</f>
        <v>#NAME?</v>
      </c>
      <c r="H13901" t="s">
        <v>390</v>
      </c>
    </row>
    <row r="13902" spans="1:8" x14ac:dyDescent="0.2">
      <c r="A13902">
        <v>4.3403597570284301E+17</v>
      </c>
      <c r="B13902" t="s">
        <v>27073</v>
      </c>
      <c r="C13902" t="s">
        <v>27074</v>
      </c>
      <c r="D13902" s="1">
        <v>41683.824247685188</v>
      </c>
      <c r="E13902">
        <v>357</v>
      </c>
      <c r="F13902">
        <v>324</v>
      </c>
    </row>
    <row r="13903" spans="1:8" x14ac:dyDescent="0.2">
      <c r="A13903">
        <v>4.3406842549359802E+17</v>
      </c>
      <c r="B13903" t="s">
        <v>27075</v>
      </c>
      <c r="C13903" t="s">
        <v>27076</v>
      </c>
      <c r="D13903" s="1">
        <v>41683.913784722223</v>
      </c>
      <c r="E13903">
        <v>308</v>
      </c>
      <c r="F13903">
        <v>228</v>
      </c>
    </row>
    <row r="13904" spans="1:8" x14ac:dyDescent="0.2">
      <c r="A13904">
        <v>4.3407645645747398E+17</v>
      </c>
      <c r="B13904" t="s">
        <v>27077</v>
      </c>
      <c r="C13904" t="e">
        <f xml:space="preserve"> DanScavino Thanks Dan.</f>
        <v>#NAME?</v>
      </c>
      <c r="D13904" s="1">
        <v>41683.935949074075</v>
      </c>
      <c r="E13904">
        <v>0</v>
      </c>
      <c r="F13904">
        <v>2</v>
      </c>
      <c r="G13904" t="s">
        <v>89</v>
      </c>
    </row>
    <row r="13905" spans="1:8" x14ac:dyDescent="0.2">
      <c r="A13905">
        <v>4.3407926568486003E+17</v>
      </c>
      <c r="B13905" t="s">
        <v>27078</v>
      </c>
      <c r="C13905" t="s">
        <v>27079</v>
      </c>
      <c r="D13905" s="1">
        <v>41683.943703703706</v>
      </c>
      <c r="E13905">
        <v>19</v>
      </c>
      <c r="F13905">
        <v>32</v>
      </c>
      <c r="G13905" t="e">
        <f>MandreinaHP</f>
        <v>#NAME?</v>
      </c>
    </row>
    <row r="13906" spans="1:8" x14ac:dyDescent="0.2">
      <c r="A13906">
        <v>4.3412825795359501E+17</v>
      </c>
      <c r="B13906" t="s">
        <v>27080</v>
      </c>
      <c r="C13906" t="s">
        <v>27081</v>
      </c>
      <c r="D13906" s="1">
        <v>41684.078900462962</v>
      </c>
      <c r="E13906">
        <v>46</v>
      </c>
      <c r="F13906">
        <v>98</v>
      </c>
      <c r="G13906" t="s">
        <v>89</v>
      </c>
    </row>
    <row r="13907" spans="1:8" x14ac:dyDescent="0.2">
      <c r="A13907">
        <v>4.3413178265791603E+17</v>
      </c>
      <c r="B13907" t="s">
        <v>27082</v>
      </c>
      <c r="C13907" t="s">
        <v>27083</v>
      </c>
      <c r="D13907" s="1">
        <v>41684.088622685187</v>
      </c>
      <c r="E13907">
        <v>10</v>
      </c>
      <c r="F13907">
        <v>31</v>
      </c>
      <c r="G13907" t="s">
        <v>215</v>
      </c>
    </row>
    <row r="13908" spans="1:8" x14ac:dyDescent="0.2">
      <c r="A13908">
        <v>4.3413379432581498E+17</v>
      </c>
      <c r="B13908" t="s">
        <v>27084</v>
      </c>
      <c r="C13908" t="s">
        <v>27085</v>
      </c>
      <c r="D13908" s="1">
        <v>41684.094178240739</v>
      </c>
      <c r="E13908">
        <v>8</v>
      </c>
      <c r="F13908">
        <v>38</v>
      </c>
      <c r="G13908" t="s">
        <v>576</v>
      </c>
    </row>
    <row r="13909" spans="1:8" x14ac:dyDescent="0.2">
      <c r="A13909">
        <v>4.3413388498569203E+17</v>
      </c>
      <c r="B13909" t="s">
        <v>27086</v>
      </c>
      <c r="C13909" t="s">
        <v>27087</v>
      </c>
      <c r="D13909" s="1">
        <v>41684.094421296293</v>
      </c>
      <c r="E13909">
        <v>6</v>
      </c>
      <c r="F13909">
        <v>18</v>
      </c>
      <c r="G13909" t="s">
        <v>576</v>
      </c>
    </row>
    <row r="13910" spans="1:8" x14ac:dyDescent="0.2">
      <c r="A13910">
        <v>4.3413520013067002E+17</v>
      </c>
      <c r="B13910" t="s">
        <v>27088</v>
      </c>
      <c r="C13910" t="s">
        <v>27089</v>
      </c>
      <c r="D13910" s="1">
        <v>41684.098055555558</v>
      </c>
      <c r="E13910">
        <v>51</v>
      </c>
      <c r="F13910">
        <v>106</v>
      </c>
    </row>
    <row r="13911" spans="1:8" x14ac:dyDescent="0.2">
      <c r="A13911">
        <v>4.3421376729633101E+17</v>
      </c>
      <c r="B13911" t="s">
        <v>27090</v>
      </c>
      <c r="C13911" t="s">
        <v>27091</v>
      </c>
      <c r="D13911" s="1">
        <v>41684.31486111111</v>
      </c>
      <c r="E13911">
        <v>13</v>
      </c>
      <c r="F13911">
        <v>27</v>
      </c>
      <c r="G13911" t="s">
        <v>215</v>
      </c>
      <c r="H13911" t="s">
        <v>390</v>
      </c>
    </row>
    <row r="13912" spans="1:8" x14ac:dyDescent="0.2">
      <c r="A13912">
        <v>4.34214732774776E+17</v>
      </c>
      <c r="B13912" t="s">
        <v>27092</v>
      </c>
      <c r="C13912" t="s">
        <v>27093</v>
      </c>
      <c r="D13912" s="1">
        <v>41684.317523148151</v>
      </c>
      <c r="E13912">
        <v>12</v>
      </c>
      <c r="F13912">
        <v>26</v>
      </c>
      <c r="G13912" t="s">
        <v>215</v>
      </c>
      <c r="H13912" t="s">
        <v>390</v>
      </c>
    </row>
    <row r="13913" spans="1:8" x14ac:dyDescent="0.2">
      <c r="A13913">
        <v>4.3421842281018099E+17</v>
      </c>
      <c r="B13913" t="s">
        <v>27094</v>
      </c>
      <c r="C13913" t="s">
        <v>27095</v>
      </c>
      <c r="D13913" s="1">
        <v>41684.327708333331</v>
      </c>
      <c r="E13913">
        <v>11</v>
      </c>
      <c r="F13913">
        <v>42</v>
      </c>
      <c r="G13913" t="s">
        <v>27096</v>
      </c>
    </row>
    <row r="13914" spans="1:8" x14ac:dyDescent="0.2">
      <c r="A13914">
        <v>4.34219544266416E+17</v>
      </c>
      <c r="B13914" t="s">
        <v>27097</v>
      </c>
      <c r="C13914" t="s">
        <v>27098</v>
      </c>
      <c r="D13914" s="1">
        <v>41684.33079861111</v>
      </c>
      <c r="E13914">
        <v>7</v>
      </c>
      <c r="F13914">
        <v>18</v>
      </c>
      <c r="G13914" t="s">
        <v>215</v>
      </c>
      <c r="H13914" t="s">
        <v>390</v>
      </c>
    </row>
    <row r="13915" spans="1:8" x14ac:dyDescent="0.2">
      <c r="A13915">
        <v>4.3421991384334298E+17</v>
      </c>
      <c r="B13915" t="s">
        <v>27099</v>
      </c>
      <c r="C13915" t="s">
        <v>27100</v>
      </c>
      <c r="D13915" s="1">
        <v>41684.331817129627</v>
      </c>
      <c r="E13915">
        <v>8</v>
      </c>
      <c r="F13915">
        <v>34</v>
      </c>
      <c r="G13915" t="s">
        <v>215</v>
      </c>
    </row>
    <row r="13916" spans="1:8" x14ac:dyDescent="0.2">
      <c r="A13916">
        <v>4.3422040100755002E+17</v>
      </c>
      <c r="B13916" t="s">
        <v>27101</v>
      </c>
      <c r="C13916" t="s">
        <v>27102</v>
      </c>
      <c r="D13916" s="1">
        <v>41684.33315972222</v>
      </c>
      <c r="E13916">
        <v>12</v>
      </c>
      <c r="F13916">
        <v>30</v>
      </c>
      <c r="G13916" t="s">
        <v>89</v>
      </c>
    </row>
    <row r="13917" spans="1:8" x14ac:dyDescent="0.2">
      <c r="A13917">
        <v>4.3431731033017101E+17</v>
      </c>
      <c r="B13917" t="s">
        <v>27103</v>
      </c>
      <c r="C13917" t="s">
        <v>27104</v>
      </c>
      <c r="D13917" s="1">
        <v>41684.600578703707</v>
      </c>
      <c r="E13917">
        <v>125</v>
      </c>
      <c r="F13917">
        <v>160</v>
      </c>
    </row>
    <row r="13918" spans="1:8" x14ac:dyDescent="0.2">
      <c r="A13918">
        <v>4.3434896921319398E+17</v>
      </c>
      <c r="B13918" t="s">
        <v>27105</v>
      </c>
      <c r="C13918" t="s">
        <v>27106</v>
      </c>
      <c r="D13918" s="1">
        <v>41684.687939814816</v>
      </c>
      <c r="E13918">
        <v>57</v>
      </c>
      <c r="F13918">
        <v>53</v>
      </c>
      <c r="G13918" t="s">
        <v>215</v>
      </c>
    </row>
    <row r="13919" spans="1:8" x14ac:dyDescent="0.2">
      <c r="A13919">
        <v>4.34351054310752E+17</v>
      </c>
      <c r="B13919" t="s">
        <v>27107</v>
      </c>
      <c r="C13919" t="s">
        <v>27108</v>
      </c>
      <c r="D13919" s="1">
        <v>41684.693692129629</v>
      </c>
      <c r="E13919">
        <v>3</v>
      </c>
      <c r="F13919">
        <v>11</v>
      </c>
      <c r="G13919" t="s">
        <v>215</v>
      </c>
    </row>
    <row r="13920" spans="1:8" x14ac:dyDescent="0.2">
      <c r="A13920">
        <v>4.3435241679266202E+17</v>
      </c>
      <c r="B13920" t="s">
        <v>27109</v>
      </c>
      <c r="C13920" t="s">
        <v>27110</v>
      </c>
      <c r="D13920" s="1">
        <v>41684.697453703702</v>
      </c>
      <c r="E13920">
        <v>10</v>
      </c>
      <c r="F13920">
        <v>18</v>
      </c>
      <c r="G13920" t="e">
        <f>_xlfn.SINGLE(DatAdamGuy _xlfn.SINGLE( _xlfn.SINGLE(TrumpSoHo)))</f>
        <v>#NAME?</v>
      </c>
    </row>
    <row r="13921" spans="1:8" x14ac:dyDescent="0.2">
      <c r="A13921">
        <v>4.3435381651996602E+17</v>
      </c>
      <c r="B13921" t="s">
        <v>27111</v>
      </c>
      <c r="C13921" t="s">
        <v>27112</v>
      </c>
      <c r="D13921" s="1">
        <v>41684.701319444444</v>
      </c>
      <c r="E13921">
        <v>6</v>
      </c>
      <c r="F13921">
        <v>14</v>
      </c>
      <c r="G13921" t="s">
        <v>215</v>
      </c>
    </row>
    <row r="13922" spans="1:8" x14ac:dyDescent="0.2">
      <c r="A13922">
        <v>4.3435511231664499E+17</v>
      </c>
      <c r="B13922" t="s">
        <v>27113</v>
      </c>
      <c r="C13922" t="s">
        <v>27114</v>
      </c>
      <c r="D13922" s="1">
        <v>41684.704895833333</v>
      </c>
      <c r="E13922">
        <v>7</v>
      </c>
      <c r="F13922">
        <v>17</v>
      </c>
      <c r="G13922" t="s">
        <v>215</v>
      </c>
    </row>
    <row r="13923" spans="1:8" x14ac:dyDescent="0.2">
      <c r="A13923">
        <v>4.3435611745225498E+17</v>
      </c>
      <c r="B13923" t="s">
        <v>27115</v>
      </c>
      <c r="C13923" t="s">
        <v>27116</v>
      </c>
      <c r="D13923" s="1">
        <v>41684.707673611112</v>
      </c>
      <c r="E13923">
        <v>9</v>
      </c>
      <c r="F13923">
        <v>24</v>
      </c>
      <c r="G13923" t="s">
        <v>215</v>
      </c>
    </row>
    <row r="13924" spans="1:8" x14ac:dyDescent="0.2">
      <c r="A13924">
        <v>4.3435663665675802E+17</v>
      </c>
      <c r="B13924" t="s">
        <v>27117</v>
      </c>
      <c r="C13924" t="s">
        <v>27118</v>
      </c>
      <c r="D13924" s="1">
        <v>41684.709097222221</v>
      </c>
      <c r="E13924">
        <v>3</v>
      </c>
      <c r="F13924">
        <v>17</v>
      </c>
      <c r="G13924" t="s">
        <v>89</v>
      </c>
    </row>
    <row r="13925" spans="1:8" x14ac:dyDescent="0.2">
      <c r="A13925">
        <v>4.3436350654081798E+17</v>
      </c>
      <c r="B13925" t="s">
        <v>27119</v>
      </c>
      <c r="C13925" t="s">
        <v>27120</v>
      </c>
      <c r="D13925" s="1">
        <v>41684.728055555555</v>
      </c>
      <c r="E13925">
        <v>150</v>
      </c>
      <c r="F13925">
        <v>201</v>
      </c>
      <c r="G13925" t="s">
        <v>89</v>
      </c>
    </row>
    <row r="13926" spans="1:8" x14ac:dyDescent="0.2">
      <c r="A13926">
        <v>4.3437748829515699E+17</v>
      </c>
      <c r="B13926" t="s">
        <v>27121</v>
      </c>
      <c r="C13926" t="s">
        <v>27122</v>
      </c>
      <c r="D13926" s="1">
        <v>41684.766643518517</v>
      </c>
      <c r="E13926">
        <v>10</v>
      </c>
      <c r="F13926">
        <v>29</v>
      </c>
      <c r="G13926" t="e">
        <f>aeronmalone</f>
        <v>#NAME?</v>
      </c>
    </row>
    <row r="13927" spans="1:8" x14ac:dyDescent="0.2">
      <c r="A13927">
        <v>4.34378282239152E+17</v>
      </c>
      <c r="B13927" t="s">
        <v>27123</v>
      </c>
      <c r="C13927" t="s">
        <v>27124</v>
      </c>
      <c r="D13927" s="1">
        <v>41684.768831018519</v>
      </c>
      <c r="E13927">
        <v>7</v>
      </c>
      <c r="F13927">
        <v>12</v>
      </c>
      <c r="G13927" t="s">
        <v>576</v>
      </c>
    </row>
    <row r="13928" spans="1:8" x14ac:dyDescent="0.2">
      <c r="A13928">
        <v>4.3439305073166298E+17</v>
      </c>
      <c r="B13928" t="s">
        <v>27125</v>
      </c>
      <c r="C13928" t="s">
        <v>27126</v>
      </c>
      <c r="D13928" s="1">
        <v>41684.809583333335</v>
      </c>
      <c r="E13928">
        <v>12</v>
      </c>
      <c r="F13928">
        <v>22</v>
      </c>
      <c r="G13928" t="s">
        <v>215</v>
      </c>
      <c r="H13928" t="s">
        <v>390</v>
      </c>
    </row>
    <row r="13929" spans="1:8" x14ac:dyDescent="0.2">
      <c r="A13929">
        <v>4.3439330622350502E+17</v>
      </c>
      <c r="B13929" t="s">
        <v>27127</v>
      </c>
      <c r="C13929" t="s">
        <v>27128</v>
      </c>
      <c r="D13929" s="1">
        <v>41684.810289351852</v>
      </c>
      <c r="E13929">
        <v>1</v>
      </c>
      <c r="F13929">
        <v>12</v>
      </c>
      <c r="G13929" t="s">
        <v>487</v>
      </c>
    </row>
    <row r="13930" spans="1:8" x14ac:dyDescent="0.2">
      <c r="A13930">
        <v>4.3439424310518502E+17</v>
      </c>
      <c r="B13930" t="s">
        <v>27129</v>
      </c>
      <c r="C13930" t="s">
        <v>27130</v>
      </c>
      <c r="D13930" s="1">
        <v>41684.81287037037</v>
      </c>
      <c r="E13930">
        <v>8</v>
      </c>
      <c r="F13930">
        <v>16</v>
      </c>
      <c r="G13930" t="e">
        <f>_xlfn.SINGLE( _xlfn.SINGLE(TrumpSoHo))</f>
        <v>#NAME?</v>
      </c>
    </row>
    <row r="13931" spans="1:8" x14ac:dyDescent="0.2">
      <c r="A13931">
        <v>4.3439604320816301E+17</v>
      </c>
      <c r="B13931" t="s">
        <v>27131</v>
      </c>
      <c r="C13931" t="s">
        <v>27132</v>
      </c>
      <c r="D13931" s="1">
        <v>41684.817847222221</v>
      </c>
      <c r="E13931">
        <v>43</v>
      </c>
      <c r="F13931">
        <v>60</v>
      </c>
      <c r="G13931" t="e">
        <f>reexaminelife</f>
        <v>#NAME?</v>
      </c>
    </row>
    <row r="13932" spans="1:8" x14ac:dyDescent="0.2">
      <c r="A13932">
        <v>4.3440135265597798E+17</v>
      </c>
      <c r="B13932" t="s">
        <v>27133</v>
      </c>
      <c r="C13932" t="s">
        <v>27134</v>
      </c>
      <c r="D13932" s="1">
        <v>41684.832488425927</v>
      </c>
      <c r="E13932">
        <v>2</v>
      </c>
      <c r="F13932">
        <v>3</v>
      </c>
      <c r="G13932" t="s">
        <v>89</v>
      </c>
    </row>
    <row r="13933" spans="1:8" x14ac:dyDescent="0.2">
      <c r="A13933">
        <v>4.3441047763734099E+17</v>
      </c>
      <c r="B13933" t="s">
        <v>27135</v>
      </c>
      <c r="C13933" t="s">
        <v>27136</v>
      </c>
      <c r="D13933" s="1">
        <v>41684.857673611114</v>
      </c>
      <c r="E13933">
        <v>39</v>
      </c>
      <c r="F13933">
        <v>49</v>
      </c>
      <c r="G13933" t="s">
        <v>89</v>
      </c>
    </row>
    <row r="13934" spans="1:8" x14ac:dyDescent="0.2">
      <c r="A13934">
        <v>4.3441114536594598E+17</v>
      </c>
      <c r="B13934" t="s">
        <v>27137</v>
      </c>
      <c r="C13934" t="s">
        <v>27138</v>
      </c>
      <c r="D13934" s="1">
        <v>41684.859513888892</v>
      </c>
      <c r="E13934">
        <v>8</v>
      </c>
      <c r="F13934">
        <v>11</v>
      </c>
      <c r="G13934" t="s">
        <v>215</v>
      </c>
    </row>
    <row r="13935" spans="1:8" x14ac:dyDescent="0.2">
      <c r="A13935">
        <v>4.3441462194904602E+17</v>
      </c>
      <c r="B13935" t="s">
        <v>27139</v>
      </c>
      <c r="C13935" t="s">
        <v>27140</v>
      </c>
      <c r="D13935" s="1">
        <v>41684.869108796294</v>
      </c>
      <c r="E13935">
        <v>8</v>
      </c>
      <c r="F13935">
        <v>6</v>
      </c>
      <c r="G13935" t="s">
        <v>215</v>
      </c>
      <c r="H13935" t="s">
        <v>390</v>
      </c>
    </row>
    <row r="13936" spans="1:8" x14ac:dyDescent="0.2">
      <c r="A13936">
        <v>4.3441603538794899E+17</v>
      </c>
      <c r="B13936" t="s">
        <v>27141</v>
      </c>
      <c r="C13936" t="s">
        <v>27142</v>
      </c>
      <c r="D13936" s="1">
        <v>41684.87300925926</v>
      </c>
      <c r="E13936">
        <v>4</v>
      </c>
      <c r="F13936">
        <v>15</v>
      </c>
      <c r="G13936" t="e">
        <f>_xlfn.SINGLE( _xlfn.SINGLE( _xlfn.SINGLE(Mar)))</f>
        <v>#NAME?</v>
      </c>
    </row>
    <row r="13937" spans="1:8" x14ac:dyDescent="0.2">
      <c r="A13937">
        <v>4.3441684002740998E+17</v>
      </c>
      <c r="B13937" t="s">
        <v>27143</v>
      </c>
      <c r="C13937" t="s">
        <v>27144</v>
      </c>
      <c r="D13937" s="1">
        <v>41684.875231481485</v>
      </c>
      <c r="E13937">
        <v>8</v>
      </c>
      <c r="F13937">
        <v>14</v>
      </c>
      <c r="G13937" t="s">
        <v>576</v>
      </c>
    </row>
    <row r="13938" spans="1:8" x14ac:dyDescent="0.2">
      <c r="A13938">
        <v>4.3441709283069901E+17</v>
      </c>
      <c r="B13938" t="s">
        <v>27145</v>
      </c>
      <c r="C13938" t="s">
        <v>27146</v>
      </c>
      <c r="D13938" s="1">
        <v>41684.875925925924</v>
      </c>
      <c r="E13938">
        <v>11</v>
      </c>
      <c r="F13938">
        <v>31</v>
      </c>
      <c r="G13938" t="s">
        <v>215</v>
      </c>
    </row>
    <row r="13939" spans="1:8" x14ac:dyDescent="0.2">
      <c r="A13939">
        <v>4.3441751436243699E+17</v>
      </c>
      <c r="B13939" t="s">
        <v>27147</v>
      </c>
      <c r="C13939" t="s">
        <v>27148</v>
      </c>
      <c r="D13939" s="1">
        <v>41684.87709490741</v>
      </c>
      <c r="E13939">
        <v>8</v>
      </c>
      <c r="F13939">
        <v>16</v>
      </c>
      <c r="G13939" t="s">
        <v>215</v>
      </c>
    </row>
    <row r="13940" spans="1:8" x14ac:dyDescent="0.2">
      <c r="A13940">
        <v>4.3441865745670099E+17</v>
      </c>
      <c r="B13940" t="s">
        <v>27149</v>
      </c>
      <c r="C13940" t="s">
        <v>27150</v>
      </c>
      <c r="D13940" s="1">
        <v>41684.880243055559</v>
      </c>
      <c r="E13940">
        <v>10</v>
      </c>
      <c r="F13940">
        <v>20</v>
      </c>
      <c r="G13940" t="s">
        <v>89</v>
      </c>
      <c r="H13940" t="s">
        <v>390</v>
      </c>
    </row>
    <row r="13941" spans="1:8" x14ac:dyDescent="0.2">
      <c r="A13941">
        <v>4.3442426129430899E+17</v>
      </c>
      <c r="B13941" t="s">
        <v>27151</v>
      </c>
      <c r="C13941" t="s">
        <v>27152</v>
      </c>
      <c r="D13941" s="1">
        <v>41684.89570601852</v>
      </c>
      <c r="E13941">
        <v>6</v>
      </c>
      <c r="F13941">
        <v>11</v>
      </c>
      <c r="G13941" t="s">
        <v>215</v>
      </c>
    </row>
    <row r="13942" spans="1:8" x14ac:dyDescent="0.2">
      <c r="A13942">
        <v>4.3443454115173498E+17</v>
      </c>
      <c r="B13942" t="s">
        <v>27153</v>
      </c>
      <c r="C13942" t="s">
        <v>27154</v>
      </c>
      <c r="D13942" s="1">
        <v>41684.924074074072</v>
      </c>
      <c r="E13942">
        <v>353</v>
      </c>
      <c r="F13942">
        <v>334</v>
      </c>
    </row>
    <row r="13943" spans="1:8" x14ac:dyDescent="0.2">
      <c r="A13943">
        <v>4.3443723661698598E+17</v>
      </c>
      <c r="B13943" t="s">
        <v>27155</v>
      </c>
      <c r="C13943" t="s">
        <v>27156</v>
      </c>
      <c r="D13943" s="1">
        <v>41684.931516203702</v>
      </c>
      <c r="E13943">
        <v>739</v>
      </c>
      <c r="F13943">
        <v>790</v>
      </c>
    </row>
    <row r="13944" spans="1:8" x14ac:dyDescent="0.2">
      <c r="A13944">
        <v>4.3447361753633101E+17</v>
      </c>
      <c r="B13944" t="s">
        <v>27157</v>
      </c>
      <c r="C13944" t="s">
        <v>27158</v>
      </c>
      <c r="D13944" s="1">
        <v>41685.031909722224</v>
      </c>
      <c r="E13944">
        <v>15</v>
      </c>
      <c r="F13944">
        <v>16</v>
      </c>
      <c r="G13944" t="s">
        <v>215</v>
      </c>
    </row>
    <row r="13945" spans="1:8" x14ac:dyDescent="0.2">
      <c r="A13945">
        <v>4.345359263256E+17</v>
      </c>
      <c r="B13945" t="s">
        <v>27159</v>
      </c>
      <c r="C13945" t="s">
        <v>27160</v>
      </c>
      <c r="D13945" s="1">
        <v>41685.203842592593</v>
      </c>
      <c r="E13945">
        <v>65</v>
      </c>
      <c r="F13945">
        <v>84</v>
      </c>
      <c r="G13945" t="s">
        <v>215</v>
      </c>
      <c r="H13945" t="s">
        <v>616</v>
      </c>
    </row>
    <row r="13946" spans="1:8" x14ac:dyDescent="0.2">
      <c r="A13946">
        <v>4.34546124578648E+17</v>
      </c>
      <c r="B13946" t="s">
        <v>27161</v>
      </c>
      <c r="C13946" t="s">
        <v>27162</v>
      </c>
      <c r="D13946" s="1">
        <v>41685.231990740744</v>
      </c>
      <c r="E13946">
        <v>95</v>
      </c>
      <c r="F13946">
        <v>117</v>
      </c>
    </row>
    <row r="13947" spans="1:8" x14ac:dyDescent="0.2">
      <c r="A13947">
        <v>4.3461020630437798E+17</v>
      </c>
      <c r="B13947" t="s">
        <v>27163</v>
      </c>
      <c r="C13947" t="s">
        <v>27164</v>
      </c>
      <c r="D13947" s="1">
        <v>41685.408819444441</v>
      </c>
      <c r="E13947">
        <v>168</v>
      </c>
      <c r="F13947">
        <v>136</v>
      </c>
      <c r="G13947" t="s">
        <v>89</v>
      </c>
      <c r="H13947" t="s">
        <v>390</v>
      </c>
    </row>
    <row r="13948" spans="1:8" x14ac:dyDescent="0.2">
      <c r="A13948">
        <v>4.3461188131226803E+17</v>
      </c>
      <c r="B13948" t="s">
        <v>27165</v>
      </c>
      <c r="C13948" t="s">
        <v>27166</v>
      </c>
      <c r="D13948" s="1">
        <v>41685.413437499999</v>
      </c>
      <c r="E13948">
        <v>57</v>
      </c>
      <c r="F13948">
        <v>83</v>
      </c>
      <c r="G13948" t="s">
        <v>89</v>
      </c>
    </row>
    <row r="13949" spans="1:8" x14ac:dyDescent="0.2">
      <c r="A13949">
        <v>4.3465208747002202E+17</v>
      </c>
      <c r="B13949" t="s">
        <v>27167</v>
      </c>
      <c r="C13949" t="s">
        <v>27168</v>
      </c>
      <c r="D13949" s="1">
        <v>41685.524386574078</v>
      </c>
      <c r="E13949">
        <v>57</v>
      </c>
      <c r="F13949">
        <v>84</v>
      </c>
    </row>
    <row r="13950" spans="1:8" x14ac:dyDescent="0.2">
      <c r="A13950">
        <v>4.3479140418821702E+17</v>
      </c>
      <c r="B13950" t="s">
        <v>27169</v>
      </c>
      <c r="C13950" t="s">
        <v>27170</v>
      </c>
      <c r="D13950" s="1">
        <v>41685.908831018518</v>
      </c>
      <c r="E13950">
        <v>50</v>
      </c>
      <c r="F13950">
        <v>32</v>
      </c>
      <c r="G13950" t="e">
        <f>LodgeatDoonbeg</f>
        <v>#NAME?</v>
      </c>
    </row>
    <row r="13951" spans="1:8" x14ac:dyDescent="0.2">
      <c r="A13951">
        <v>4.3479181178227898E+17</v>
      </c>
      <c r="B13951" t="s">
        <v>27171</v>
      </c>
      <c r="C13951" t="s">
        <v>27172</v>
      </c>
      <c r="D13951" s="1">
        <v>41685.909953703704</v>
      </c>
      <c r="E13951">
        <v>29</v>
      </c>
      <c r="F13951">
        <v>23</v>
      </c>
      <c r="G13951" t="s">
        <v>215</v>
      </c>
    </row>
    <row r="13952" spans="1:8" x14ac:dyDescent="0.2">
      <c r="A13952">
        <v>4.3479213421939898E+17</v>
      </c>
      <c r="B13952" t="s">
        <v>27173</v>
      </c>
      <c r="C13952" t="s">
        <v>27174</v>
      </c>
      <c r="D13952" s="1">
        <v>41685.910844907405</v>
      </c>
      <c r="E13952">
        <v>19</v>
      </c>
      <c r="F13952">
        <v>27</v>
      </c>
      <c r="G13952" t="s">
        <v>27175</v>
      </c>
    </row>
    <row r="13953" spans="1:7" x14ac:dyDescent="0.2">
      <c r="A13953">
        <v>4.3484010040578803E+17</v>
      </c>
      <c r="B13953" t="s">
        <v>27176</v>
      </c>
      <c r="C13953" t="s">
        <v>27177</v>
      </c>
      <c r="D13953" s="1">
        <v>41686.043206018519</v>
      </c>
      <c r="E13953">
        <v>13</v>
      </c>
      <c r="F13953">
        <v>25</v>
      </c>
      <c r="G13953" t="e">
        <f>_xlfn.SINGLE(minlarrycornel _xlfn.SINGLE( _xlfn.SINGLE( _xlfn.SINGLE(minlarrycornel))))</f>
        <v>#NAME?</v>
      </c>
    </row>
    <row r="13954" spans="1:7" x14ac:dyDescent="0.2">
      <c r="A13954">
        <v>4.3490768966438502E+17</v>
      </c>
      <c r="B13954" t="s">
        <v>27178</v>
      </c>
      <c r="C13954" t="e">
        <f xml:space="preserve"> mckaycoppins is a failed and dishonest reporter who refuses to mention the sarcasm in my voice when referring to him or irrelevant buzzfeed</f>
        <v>#NAME?</v>
      </c>
      <c r="D13954" s="1">
        <v>41686.229722222219</v>
      </c>
      <c r="E13954">
        <v>54</v>
      </c>
      <c r="F13954">
        <v>37</v>
      </c>
      <c r="G13954" t="s">
        <v>89</v>
      </c>
    </row>
    <row r="13955" spans="1:7" x14ac:dyDescent="0.2">
      <c r="A13955">
        <v>4.3516639264480397E+17</v>
      </c>
      <c r="B13955" t="s">
        <v>27179</v>
      </c>
      <c r="C13955" t="s">
        <v>27180</v>
      </c>
      <c r="D13955" s="1">
        <v>41686.943599537037</v>
      </c>
      <c r="E13955">
        <v>40</v>
      </c>
      <c r="F13955">
        <v>45</v>
      </c>
      <c r="G13955" t="s">
        <v>89</v>
      </c>
    </row>
    <row r="13956" spans="1:7" x14ac:dyDescent="0.2">
      <c r="A13956">
        <v>4.3517479473330502E+17</v>
      </c>
      <c r="B13956" t="s">
        <v>27181</v>
      </c>
      <c r="C13956" t="s">
        <v>27182</v>
      </c>
      <c r="D13956" s="1">
        <v>41686.966782407406</v>
      </c>
      <c r="E13956">
        <v>10</v>
      </c>
      <c r="F13956">
        <v>18</v>
      </c>
      <c r="G13956" t="s">
        <v>576</v>
      </c>
    </row>
    <row r="13957" spans="1:7" x14ac:dyDescent="0.2">
      <c r="A13957">
        <v>4.3517560635211699E+17</v>
      </c>
      <c r="B13957" t="s">
        <v>27183</v>
      </c>
      <c r="C13957" t="s">
        <v>27184</v>
      </c>
      <c r="D13957" s="1">
        <v>41686.969027777777</v>
      </c>
      <c r="E13957">
        <v>15</v>
      </c>
      <c r="F13957">
        <v>28</v>
      </c>
      <c r="G13957" t="s">
        <v>215</v>
      </c>
    </row>
    <row r="13958" spans="1:7" x14ac:dyDescent="0.2">
      <c r="A13958">
        <v>4.3517570781610803E+17</v>
      </c>
      <c r="B13958" t="s">
        <v>27185</v>
      </c>
      <c r="C13958" t="s">
        <v>27186</v>
      </c>
      <c r="D13958" s="1">
        <v>41686.969305555554</v>
      </c>
      <c r="E13958">
        <v>9</v>
      </c>
      <c r="F13958">
        <v>27</v>
      </c>
      <c r="G13958" t="s">
        <v>215</v>
      </c>
    </row>
    <row r="13959" spans="1:7" x14ac:dyDescent="0.2">
      <c r="A13959">
        <v>4.3517884262254502E+17</v>
      </c>
      <c r="B13959" t="s">
        <v>27187</v>
      </c>
      <c r="C13959" t="s">
        <v>27188</v>
      </c>
      <c r="D13959" s="1">
        <v>41686.977951388886</v>
      </c>
      <c r="E13959">
        <v>34</v>
      </c>
      <c r="F13959">
        <v>32</v>
      </c>
      <c r="G13959" t="s">
        <v>89</v>
      </c>
    </row>
    <row r="13960" spans="1:7" x14ac:dyDescent="0.2">
      <c r="A13960">
        <v>4.3518071562253498E+17</v>
      </c>
      <c r="B13960" t="s">
        <v>27189</v>
      </c>
      <c r="C13960" t="s">
        <v>27190</v>
      </c>
      <c r="D13960" s="1">
        <v>41686.983124999999</v>
      </c>
      <c r="E13960">
        <v>43</v>
      </c>
      <c r="F13960">
        <v>58</v>
      </c>
      <c r="G13960" t="s">
        <v>89</v>
      </c>
    </row>
    <row r="13961" spans="1:7" x14ac:dyDescent="0.2">
      <c r="A13961">
        <v>4.3518131544158202E+17</v>
      </c>
      <c r="B13961" t="s">
        <v>27191</v>
      </c>
      <c r="C13961" t="e">
        <f>_xlfn.SINGLE( loveandgarbage never said it), a total misquote.</f>
        <v>#NAME?</v>
      </c>
      <c r="D13961" s="1">
        <v>41686.984780092593</v>
      </c>
      <c r="E13961">
        <v>19</v>
      </c>
      <c r="F13961">
        <v>11</v>
      </c>
      <c r="G13961" t="s">
        <v>89</v>
      </c>
    </row>
    <row r="13962" spans="1:7" x14ac:dyDescent="0.2">
      <c r="A13962">
        <v>4.35315472633176E+17</v>
      </c>
      <c r="B13962" t="s">
        <v>27192</v>
      </c>
      <c r="C13962" t="s">
        <v>27193</v>
      </c>
      <c r="D13962" s="1">
        <v>41687.354988425926</v>
      </c>
      <c r="E13962">
        <v>20</v>
      </c>
      <c r="F13962">
        <v>27</v>
      </c>
      <c r="G13962" t="s">
        <v>27194</v>
      </c>
    </row>
    <row r="13963" spans="1:7" x14ac:dyDescent="0.2">
      <c r="A13963">
        <v>4.3532653746297997E+17</v>
      </c>
      <c r="B13963" t="s">
        <v>27195</v>
      </c>
      <c r="C13963" t="s">
        <v>27196</v>
      </c>
      <c r="D13963" s="1">
        <v>41687.385520833333</v>
      </c>
      <c r="E13963">
        <v>20</v>
      </c>
      <c r="F13963">
        <v>29</v>
      </c>
      <c r="G13963" t="s">
        <v>576</v>
      </c>
    </row>
    <row r="13964" spans="1:7" x14ac:dyDescent="0.2">
      <c r="A13964">
        <v>4.3533445302059398E+17</v>
      </c>
      <c r="B13964" t="s">
        <v>27197</v>
      </c>
      <c r="C13964" t="s">
        <v>27198</v>
      </c>
      <c r="D13964" s="1">
        <v>41687.407361111109</v>
      </c>
      <c r="E13964">
        <v>33</v>
      </c>
      <c r="F13964">
        <v>52</v>
      </c>
      <c r="G13964" t="s">
        <v>89</v>
      </c>
    </row>
    <row r="13965" spans="1:7" x14ac:dyDescent="0.2">
      <c r="A13965">
        <v>4.3537760909526598E+17</v>
      </c>
      <c r="B13965" t="s">
        <v>27199</v>
      </c>
      <c r="C13965" t="s">
        <v>27200</v>
      </c>
      <c r="D13965" s="1">
        <v>41687.526446759257</v>
      </c>
      <c r="E13965">
        <v>20</v>
      </c>
      <c r="F13965">
        <v>47</v>
      </c>
    </row>
    <row r="13966" spans="1:7" x14ac:dyDescent="0.2">
      <c r="A13966">
        <v>4.3539308838388902E+17</v>
      </c>
      <c r="B13966" t="s">
        <v>27201</v>
      </c>
      <c r="C13966" t="s">
        <v>27202</v>
      </c>
      <c r="D13966" s="1">
        <v>41687.569166666668</v>
      </c>
      <c r="E13966">
        <v>373</v>
      </c>
      <c r="F13966">
        <v>240</v>
      </c>
    </row>
    <row r="13967" spans="1:7" x14ac:dyDescent="0.2">
      <c r="A13967">
        <v>4.3539343026961997E+17</v>
      </c>
      <c r="B13967" t="s">
        <v>27203</v>
      </c>
      <c r="C13967" t="s">
        <v>27204</v>
      </c>
      <c r="D13967" s="1">
        <v>41687.570104166669</v>
      </c>
      <c r="E13967">
        <v>92</v>
      </c>
      <c r="F13967">
        <v>272</v>
      </c>
      <c r="G13967" t="s">
        <v>215</v>
      </c>
    </row>
    <row r="13968" spans="1:7" x14ac:dyDescent="0.2">
      <c r="A13968">
        <v>4.3555090830776698E+17</v>
      </c>
      <c r="B13968" t="s">
        <v>27205</v>
      </c>
      <c r="C13968" t="s">
        <v>27206</v>
      </c>
      <c r="D13968" s="1">
        <v>41688.004664351851</v>
      </c>
      <c r="E13968">
        <v>559</v>
      </c>
      <c r="F13968">
        <v>599</v>
      </c>
    </row>
    <row r="13969" spans="1:8" x14ac:dyDescent="0.2">
      <c r="A13969">
        <v>4.3557217214137101E+17</v>
      </c>
      <c r="B13969" t="s">
        <v>27207</v>
      </c>
      <c r="C13969" t="s">
        <v>27208</v>
      </c>
      <c r="D13969" s="1">
        <v>41688.063344907408</v>
      </c>
      <c r="E13969">
        <v>577</v>
      </c>
      <c r="F13969">
        <v>768</v>
      </c>
    </row>
    <row r="13970" spans="1:8" x14ac:dyDescent="0.2">
      <c r="A13970">
        <v>4.3557404335461101E+17</v>
      </c>
      <c r="B13970" t="s">
        <v>27209</v>
      </c>
      <c r="C13970" t="s">
        <v>27210</v>
      </c>
      <c r="D13970" s="1">
        <v>41688.068506944444</v>
      </c>
      <c r="E13970">
        <v>1092</v>
      </c>
      <c r="F13970">
        <v>1499</v>
      </c>
    </row>
    <row r="13971" spans="1:8" x14ac:dyDescent="0.2">
      <c r="A13971">
        <v>4.3574010887746298E+17</v>
      </c>
      <c r="B13971" t="s">
        <v>27211</v>
      </c>
      <c r="C13971" t="s">
        <v>27212</v>
      </c>
      <c r="D13971" s="1">
        <v>41688.526759259257</v>
      </c>
      <c r="E13971">
        <v>9</v>
      </c>
      <c r="F13971">
        <v>19</v>
      </c>
      <c r="G13971" t="s">
        <v>215</v>
      </c>
    </row>
    <row r="13972" spans="1:8" x14ac:dyDescent="0.2">
      <c r="A13972">
        <v>4.35741126440808E+17</v>
      </c>
      <c r="B13972" t="s">
        <v>27213</v>
      </c>
      <c r="C13972" t="s">
        <v>27214</v>
      </c>
      <c r="D13972" s="1">
        <v>41688.529560185183</v>
      </c>
      <c r="E13972">
        <v>72</v>
      </c>
      <c r="F13972">
        <v>85</v>
      </c>
      <c r="G13972" t="s">
        <v>576</v>
      </c>
    </row>
    <row r="13973" spans="1:8" x14ac:dyDescent="0.2">
      <c r="A13973">
        <v>4.3584113649453798E+17</v>
      </c>
      <c r="B13973" t="s">
        <v>27215</v>
      </c>
      <c r="C13973" t="s">
        <v>27216</v>
      </c>
      <c r="D13973" s="1">
        <v>41688.805543981478</v>
      </c>
      <c r="E13973">
        <v>30</v>
      </c>
      <c r="F13973">
        <v>34</v>
      </c>
    </row>
    <row r="13974" spans="1:8" x14ac:dyDescent="0.2">
      <c r="A13974">
        <v>4.3585854303228698E+17</v>
      </c>
      <c r="B13974" t="s">
        <v>27217</v>
      </c>
      <c r="C13974" t="s">
        <v>27218</v>
      </c>
      <c r="D13974" s="1">
        <v>41688.853576388887</v>
      </c>
      <c r="E13974">
        <v>31</v>
      </c>
      <c r="F13974">
        <v>41</v>
      </c>
      <c r="G13974" t="s">
        <v>576</v>
      </c>
    </row>
    <row r="13975" spans="1:8" x14ac:dyDescent="0.2">
      <c r="A13975">
        <v>4.3585954024904698E+17</v>
      </c>
      <c r="B13975" t="s">
        <v>27219</v>
      </c>
      <c r="C13975" t="s">
        <v>27220</v>
      </c>
      <c r="D13975" s="1">
        <v>41688.856319444443</v>
      </c>
      <c r="E13975">
        <v>79</v>
      </c>
      <c r="F13975">
        <v>128</v>
      </c>
      <c r="G13975" t="s">
        <v>215</v>
      </c>
    </row>
    <row r="13976" spans="1:8" x14ac:dyDescent="0.2">
      <c r="A13976">
        <v>4.35883188531896E+17</v>
      </c>
      <c r="B13976" t="s">
        <v>27221</v>
      </c>
      <c r="C13976" t="s">
        <v>27222</v>
      </c>
      <c r="D13976" s="1">
        <v>41688.921585648146</v>
      </c>
      <c r="E13976">
        <v>491</v>
      </c>
      <c r="F13976">
        <v>328</v>
      </c>
    </row>
    <row r="13977" spans="1:8" x14ac:dyDescent="0.2">
      <c r="A13977">
        <v>4.3594546694640397E+17</v>
      </c>
      <c r="B13977" t="s">
        <v>27223</v>
      </c>
      <c r="C13977" t="s">
        <v>27224</v>
      </c>
      <c r="D13977" s="1">
        <v>41689.0934375</v>
      </c>
      <c r="E13977">
        <v>41</v>
      </c>
      <c r="F13977">
        <v>61</v>
      </c>
      <c r="G13977" t="s">
        <v>215</v>
      </c>
    </row>
    <row r="13978" spans="1:8" x14ac:dyDescent="0.2">
      <c r="A13978">
        <v>4.3594700637342502E+17</v>
      </c>
      <c r="B13978" t="s">
        <v>27225</v>
      </c>
      <c r="C13978" t="s">
        <v>27226</v>
      </c>
      <c r="D13978" s="1">
        <v>41689.097685185188</v>
      </c>
      <c r="E13978">
        <v>567</v>
      </c>
      <c r="F13978">
        <v>979</v>
      </c>
      <c r="G13978" t="s">
        <v>89</v>
      </c>
    </row>
    <row r="13979" spans="1:8" x14ac:dyDescent="0.2">
      <c r="A13979">
        <v>4.35948078554968E+17</v>
      </c>
      <c r="B13979" t="s">
        <v>27227</v>
      </c>
      <c r="C13979" t="s">
        <v>27228</v>
      </c>
      <c r="D13979" s="1">
        <v>41689.100648148145</v>
      </c>
      <c r="E13979">
        <v>19</v>
      </c>
      <c r="F13979">
        <v>27</v>
      </c>
      <c r="G13979" t="s">
        <v>215</v>
      </c>
    </row>
    <row r="13980" spans="1:8" x14ac:dyDescent="0.2">
      <c r="A13980">
        <v>4.3594894749729498E+17</v>
      </c>
      <c r="B13980" t="s">
        <v>27229</v>
      </c>
      <c r="C13980" t="s">
        <v>27230</v>
      </c>
      <c r="D13980" s="1">
        <v>41689.103043981479</v>
      </c>
      <c r="E13980">
        <v>41</v>
      </c>
      <c r="F13980">
        <v>93</v>
      </c>
      <c r="G13980" t="s">
        <v>27231</v>
      </c>
    </row>
    <row r="13981" spans="1:8" x14ac:dyDescent="0.2">
      <c r="A13981">
        <v>4.3595455542437402E+17</v>
      </c>
      <c r="B13981" t="s">
        <v>27232</v>
      </c>
      <c r="C13981" t="s">
        <v>27233</v>
      </c>
      <c r="D13981" s="1">
        <v>41689.118518518517</v>
      </c>
      <c r="E13981">
        <v>59</v>
      </c>
      <c r="F13981">
        <v>81</v>
      </c>
      <c r="G13981" t="s">
        <v>89</v>
      </c>
      <c r="H13981" t="s">
        <v>390</v>
      </c>
    </row>
    <row r="13982" spans="1:8" x14ac:dyDescent="0.2">
      <c r="A13982">
        <v>4.35959464379056E+17</v>
      </c>
      <c r="B13982" t="s">
        <v>27234</v>
      </c>
      <c r="C13982" t="s">
        <v>27235</v>
      </c>
      <c r="D13982" s="1">
        <v>41689.132060185184</v>
      </c>
      <c r="E13982">
        <v>1461</v>
      </c>
      <c r="F13982">
        <v>2616</v>
      </c>
      <c r="G13982" t="s">
        <v>89</v>
      </c>
    </row>
    <row r="13983" spans="1:8" x14ac:dyDescent="0.2">
      <c r="A13983">
        <v>4.36102838012624E+17</v>
      </c>
      <c r="B13983" t="s">
        <v>27236</v>
      </c>
      <c r="C13983" t="s">
        <v>27237</v>
      </c>
      <c r="D13983" s="1">
        <v>41689.527696759258</v>
      </c>
      <c r="E13983">
        <v>14</v>
      </c>
      <c r="F13983">
        <v>17</v>
      </c>
      <c r="G13983" t="s">
        <v>576</v>
      </c>
    </row>
    <row r="13984" spans="1:8" x14ac:dyDescent="0.2">
      <c r="A13984">
        <v>4.3610298039246003E+17</v>
      </c>
      <c r="B13984" t="s">
        <v>27238</v>
      </c>
      <c r="C13984" t="s">
        <v>27239</v>
      </c>
      <c r="D13984" s="1">
        <v>41689.528090277781</v>
      </c>
      <c r="E13984">
        <v>86</v>
      </c>
      <c r="F13984">
        <v>103</v>
      </c>
      <c r="G13984" t="s">
        <v>215</v>
      </c>
    </row>
    <row r="13985" spans="1:8" x14ac:dyDescent="0.2">
      <c r="A13985">
        <v>4.3610311732809299E+17</v>
      </c>
      <c r="B13985" t="s">
        <v>27240</v>
      </c>
      <c r="C13985" t="s">
        <v>27241</v>
      </c>
      <c r="D13985" s="1">
        <v>41689.52847222222</v>
      </c>
      <c r="E13985">
        <v>65</v>
      </c>
      <c r="F13985">
        <v>69</v>
      </c>
      <c r="G13985" t="s">
        <v>215</v>
      </c>
    </row>
    <row r="13986" spans="1:8" x14ac:dyDescent="0.2">
      <c r="A13986">
        <v>4.36104466107224E+17</v>
      </c>
      <c r="B13986" t="s">
        <v>27242</v>
      </c>
      <c r="C13986" t="s">
        <v>27243</v>
      </c>
      <c r="D13986" s="1">
        <v>41689.532187500001</v>
      </c>
      <c r="E13986">
        <v>18</v>
      </c>
      <c r="F13986">
        <v>11</v>
      </c>
      <c r="G13986" t="s">
        <v>576</v>
      </c>
      <c r="H13986" t="s">
        <v>616</v>
      </c>
    </row>
    <row r="13987" spans="1:8" x14ac:dyDescent="0.2">
      <c r="A13987">
        <v>4.36105419329912E+17</v>
      </c>
      <c r="B13987" t="s">
        <v>27244</v>
      </c>
      <c r="C13987" t="e">
        <f>_xlfn.SINGLE( AmSpec did a great job of destroying the little remaining credibility of _xlfn.SINGLE( buzzfeed and the very dumb Ben Smith.))</f>
        <v>#NAME?</v>
      </c>
      <c r="D13987" s="1">
        <v>41689.534826388888</v>
      </c>
      <c r="E13987">
        <v>85</v>
      </c>
      <c r="F13987">
        <v>128</v>
      </c>
      <c r="G13987" t="s">
        <v>215</v>
      </c>
    </row>
    <row r="13988" spans="1:8" x14ac:dyDescent="0.2">
      <c r="A13988">
        <v>4.3610589555957702E+17</v>
      </c>
      <c r="B13988" t="s">
        <v>27245</v>
      </c>
      <c r="C13988" t="s">
        <v>27246</v>
      </c>
      <c r="D13988" s="1">
        <v>41689.536134259259</v>
      </c>
      <c r="E13988">
        <v>17</v>
      </c>
      <c r="F13988">
        <v>30</v>
      </c>
      <c r="G13988" t="s">
        <v>215</v>
      </c>
    </row>
    <row r="13989" spans="1:8" x14ac:dyDescent="0.2">
      <c r="A13989">
        <v>4.3610638642318099E+17</v>
      </c>
      <c r="B13989" t="s">
        <v>27247</v>
      </c>
      <c r="C13989" t="s">
        <v>27248</v>
      </c>
      <c r="D13989" s="1">
        <v>41689.537488425929</v>
      </c>
      <c r="E13989">
        <v>22</v>
      </c>
      <c r="F13989">
        <v>48</v>
      </c>
      <c r="G13989" t="s">
        <v>576</v>
      </c>
    </row>
    <row r="13990" spans="1:8" x14ac:dyDescent="0.2">
      <c r="A13990">
        <v>4.3612661255243302E+17</v>
      </c>
      <c r="B13990" t="s">
        <v>27249</v>
      </c>
      <c r="C13990" t="s">
        <v>27250</v>
      </c>
      <c r="D13990" s="1">
        <v>41689.593298611115</v>
      </c>
      <c r="E13990">
        <v>1217</v>
      </c>
      <c r="F13990">
        <v>1641</v>
      </c>
    </row>
    <row r="13991" spans="1:8" x14ac:dyDescent="0.2">
      <c r="A13991">
        <v>4.3613608930550502E+17</v>
      </c>
      <c r="B13991" t="s">
        <v>27251</v>
      </c>
      <c r="C13991" t="s">
        <v>27252</v>
      </c>
      <c r="D13991" s="1">
        <v>41689.619456018518</v>
      </c>
      <c r="E13991">
        <v>13</v>
      </c>
      <c r="F13991">
        <v>21</v>
      </c>
      <c r="G13991" t="s">
        <v>576</v>
      </c>
      <c r="H13991" t="s">
        <v>390</v>
      </c>
    </row>
    <row r="13992" spans="1:8" x14ac:dyDescent="0.2">
      <c r="A13992">
        <v>4.3615458768309798E+17</v>
      </c>
      <c r="B13992" t="s">
        <v>27253</v>
      </c>
      <c r="C13992" t="s">
        <v>27254</v>
      </c>
      <c r="D13992" s="1">
        <v>41689.670497685183</v>
      </c>
      <c r="E13992">
        <v>28</v>
      </c>
      <c r="F13992">
        <v>26</v>
      </c>
      <c r="G13992" t="s">
        <v>215</v>
      </c>
    </row>
    <row r="13993" spans="1:8" x14ac:dyDescent="0.2">
      <c r="A13993">
        <v>4.3615969866062598E+17</v>
      </c>
      <c r="B13993" t="s">
        <v>27255</v>
      </c>
      <c r="C13993" t="s">
        <v>27256</v>
      </c>
      <c r="D13993" s="1">
        <v>41689.684606481482</v>
      </c>
      <c r="E13993">
        <v>34</v>
      </c>
      <c r="F13993">
        <v>40</v>
      </c>
      <c r="G13993" t="s">
        <v>89</v>
      </c>
      <c r="H13993" t="s">
        <v>7345</v>
      </c>
    </row>
    <row r="13994" spans="1:8" x14ac:dyDescent="0.2">
      <c r="A13994">
        <v>4.3616527219438701E+17</v>
      </c>
      <c r="B13994" t="s">
        <v>27257</v>
      </c>
      <c r="C13994" t="s">
        <v>27258</v>
      </c>
      <c r="D13994" s="1">
        <v>41689.699988425928</v>
      </c>
      <c r="E13994">
        <v>8</v>
      </c>
      <c r="F13994">
        <v>19</v>
      </c>
      <c r="G13994" t="s">
        <v>89</v>
      </c>
    </row>
    <row r="13995" spans="1:8" x14ac:dyDescent="0.2">
      <c r="A13995">
        <v>4.3616561759954099E+17</v>
      </c>
      <c r="B13995" t="s">
        <v>27259</v>
      </c>
      <c r="C13995" t="s">
        <v>27260</v>
      </c>
      <c r="D13995" s="1">
        <v>41689.700937499998</v>
      </c>
      <c r="E13995">
        <v>6</v>
      </c>
      <c r="F13995">
        <v>16</v>
      </c>
      <c r="G13995" t="e">
        <f>_xlfn.SINGLE( _xlfn.SINGLE( _xlfn.SINGLE(aeronmalone)))</f>
        <v>#NAME?</v>
      </c>
    </row>
    <row r="13996" spans="1:8" x14ac:dyDescent="0.2">
      <c r="A13996">
        <v>4.3616661862889402E+17</v>
      </c>
      <c r="B13996" t="s">
        <v>27261</v>
      </c>
      <c r="C13996" t="s">
        <v>27262</v>
      </c>
      <c r="D13996" s="1">
        <v>41689.703703703701</v>
      </c>
      <c r="E13996">
        <v>9</v>
      </c>
      <c r="F13996">
        <v>18</v>
      </c>
      <c r="G13996" t="s">
        <v>89</v>
      </c>
    </row>
    <row r="13997" spans="1:8" x14ac:dyDescent="0.2">
      <c r="A13997">
        <v>4.3616702451169203E+17</v>
      </c>
      <c r="B13997" t="s">
        <v>27263</v>
      </c>
      <c r="C13997" t="s">
        <v>27264</v>
      </c>
      <c r="D13997" s="1">
        <v>41689.704814814817</v>
      </c>
      <c r="E13997">
        <v>6</v>
      </c>
      <c r="F13997">
        <v>17</v>
      </c>
      <c r="G13997" t="e">
        <f>_xlfn.SINGLE( _xlfn.SINGLE( _xlfn.SINGLE( _xlfn.SINGLE(LodgeatDoonbeg))))</f>
        <v>#NAME?</v>
      </c>
    </row>
    <row r="13998" spans="1:8" x14ac:dyDescent="0.2">
      <c r="A13998">
        <v>4.3616793670570298E+17</v>
      </c>
      <c r="B13998" t="s">
        <v>27265</v>
      </c>
      <c r="C13998" t="s">
        <v>27266</v>
      </c>
      <c r="D13998" s="1">
        <v>41689.707337962966</v>
      </c>
      <c r="E13998">
        <v>11</v>
      </c>
      <c r="F13998">
        <v>17</v>
      </c>
      <c r="G13998" t="s">
        <v>215</v>
      </c>
    </row>
    <row r="13999" spans="1:8" x14ac:dyDescent="0.2">
      <c r="A13999">
        <v>4.3617199443477702E+17</v>
      </c>
      <c r="B13999" t="s">
        <v>27267</v>
      </c>
      <c r="C13999" t="s">
        <v>27268</v>
      </c>
      <c r="D13999" s="1">
        <v>41689.718530092592</v>
      </c>
      <c r="E13999">
        <v>14</v>
      </c>
      <c r="F13999">
        <v>19</v>
      </c>
      <c r="G13999" t="s">
        <v>89</v>
      </c>
    </row>
    <row r="14000" spans="1:8" x14ac:dyDescent="0.2">
      <c r="A14000">
        <v>4.3617274493419098E+17</v>
      </c>
      <c r="B14000" t="s">
        <v>27269</v>
      </c>
      <c r="C14000" t="s">
        <v>27270</v>
      </c>
      <c r="D14000" s="1">
        <v>41689.720601851855</v>
      </c>
      <c r="E14000">
        <v>20</v>
      </c>
      <c r="F14000">
        <v>27</v>
      </c>
      <c r="G14000" t="e">
        <f>FLGovScott</f>
        <v>#NAME?</v>
      </c>
    </row>
    <row r="14001" spans="1:7" x14ac:dyDescent="0.2">
      <c r="A14001">
        <v>4.3617323958943302E+17</v>
      </c>
      <c r="B14001" t="s">
        <v>27271</v>
      </c>
      <c r="C14001" t="s">
        <v>27272</v>
      </c>
      <c r="D14001" s="1">
        <v>41689.721967592595</v>
      </c>
      <c r="E14001">
        <v>21</v>
      </c>
      <c r="F14001">
        <v>40</v>
      </c>
      <c r="G14001" t="e">
        <f>_xlfn.SINGLE( _xlfn.SINGLE(FLGovScott))</f>
        <v>#NAME?</v>
      </c>
    </row>
    <row r="14002" spans="1:7" x14ac:dyDescent="0.2">
      <c r="A14002">
        <v>4.3618430500223699E+17</v>
      </c>
      <c r="B14002" t="s">
        <v>27273</v>
      </c>
      <c r="C14002" t="s">
        <v>27274</v>
      </c>
      <c r="D14002" s="1">
        <v>41689.752500000002</v>
      </c>
      <c r="E14002">
        <v>12</v>
      </c>
      <c r="F14002">
        <v>24</v>
      </c>
      <c r="G14002" t="s">
        <v>89</v>
      </c>
    </row>
    <row r="14003" spans="1:7" x14ac:dyDescent="0.2">
      <c r="A14003">
        <v>4.3618520856854899E+17</v>
      </c>
      <c r="B14003" t="s">
        <v>27275</v>
      </c>
      <c r="C14003" t="s">
        <v>27276</v>
      </c>
      <c r="D14003" s="1">
        <v>41689.754999999997</v>
      </c>
      <c r="E14003">
        <v>10</v>
      </c>
      <c r="F14003">
        <v>20</v>
      </c>
      <c r="G14003" t="e">
        <f>graeme123s</f>
        <v>#NAME?</v>
      </c>
    </row>
    <row r="14004" spans="1:7" x14ac:dyDescent="0.2">
      <c r="A14004">
        <v>4.3620127153233498E+17</v>
      </c>
      <c r="B14004" t="s">
        <v>27277</v>
      </c>
      <c r="C14004" t="s">
        <v>27278</v>
      </c>
      <c r="D14004" s="1">
        <v>41689.799328703702</v>
      </c>
      <c r="E14004">
        <v>55</v>
      </c>
      <c r="F14004">
        <v>53</v>
      </c>
      <c r="G14004" t="s">
        <v>89</v>
      </c>
    </row>
    <row r="14005" spans="1:7" x14ac:dyDescent="0.2">
      <c r="A14005">
        <v>4.3620130360197901E+17</v>
      </c>
      <c r="B14005" t="s">
        <v>27279</v>
      </c>
      <c r="C14005" t="s">
        <v>27280</v>
      </c>
      <c r="D14005" s="1">
        <v>41689.799409722225</v>
      </c>
      <c r="E14005">
        <v>55</v>
      </c>
      <c r="F14005">
        <v>83</v>
      </c>
    </row>
    <row r="14006" spans="1:7" x14ac:dyDescent="0.2">
      <c r="A14006">
        <v>4.3622422533951398E+17</v>
      </c>
      <c r="B14006" t="s">
        <v>27281</v>
      </c>
      <c r="C14006" t="s">
        <v>27282</v>
      </c>
      <c r="D14006" s="1">
        <v>41689.862662037034</v>
      </c>
      <c r="E14006">
        <v>110</v>
      </c>
      <c r="F14006">
        <v>346</v>
      </c>
      <c r="G14006" t="s">
        <v>576</v>
      </c>
    </row>
    <row r="14007" spans="1:7" x14ac:dyDescent="0.2">
      <c r="A14007">
        <v>4.3622721625576998E+17</v>
      </c>
      <c r="B14007" t="s">
        <v>27283</v>
      </c>
      <c r="C14007" t="s">
        <v>27284</v>
      </c>
      <c r="D14007" s="1">
        <v>41689.87091435185</v>
      </c>
      <c r="E14007">
        <v>25</v>
      </c>
      <c r="F14007">
        <v>32</v>
      </c>
    </row>
    <row r="14008" spans="1:7" x14ac:dyDescent="0.2">
      <c r="A14008">
        <v>4.3623921548841702E+17</v>
      </c>
      <c r="B14008" t="s">
        <v>27285</v>
      </c>
      <c r="C14008" t="s">
        <v>27286</v>
      </c>
      <c r="D14008" s="1">
        <v>41689.904027777775</v>
      </c>
      <c r="E14008">
        <v>23</v>
      </c>
      <c r="F14008">
        <v>35</v>
      </c>
      <c r="G14008" t="s">
        <v>215</v>
      </c>
    </row>
    <row r="14009" spans="1:7" x14ac:dyDescent="0.2">
      <c r="A14009">
        <v>4.3624069992811302E+17</v>
      </c>
      <c r="B14009" t="s">
        <v>27287</v>
      </c>
      <c r="C14009" t="s">
        <v>27288</v>
      </c>
      <c r="D14009" s="1">
        <v>41689.908125000002</v>
      </c>
      <c r="E14009">
        <v>26</v>
      </c>
      <c r="F14009">
        <v>57</v>
      </c>
      <c r="G14009" t="s">
        <v>89</v>
      </c>
    </row>
    <row r="14010" spans="1:7" x14ac:dyDescent="0.2">
      <c r="A14010">
        <v>4.3624190408343098E+17</v>
      </c>
      <c r="B14010" t="s">
        <v>27289</v>
      </c>
      <c r="C14010" t="s">
        <v>27290</v>
      </c>
      <c r="D14010" s="1">
        <v>41689.911446759259</v>
      </c>
      <c r="E14010">
        <v>83</v>
      </c>
      <c r="F14010">
        <v>159</v>
      </c>
      <c r="G14010" t="e">
        <f>RealHollisHicks</f>
        <v>#NAME?</v>
      </c>
    </row>
    <row r="14011" spans="1:7" x14ac:dyDescent="0.2">
      <c r="A14011">
        <v>4.3624321485374598E+17</v>
      </c>
      <c r="B14011" t="s">
        <v>27291</v>
      </c>
      <c r="C14011" t="s">
        <v>27292</v>
      </c>
      <c r="D14011" s="1">
        <v>41689.915069444447</v>
      </c>
      <c r="E14011">
        <v>11</v>
      </c>
      <c r="F14011">
        <v>12</v>
      </c>
      <c r="G14011" t="s">
        <v>215</v>
      </c>
    </row>
    <row r="14012" spans="1:7" x14ac:dyDescent="0.2">
      <c r="A14012">
        <v>4.36245184322752E+17</v>
      </c>
      <c r="B14012" t="s">
        <v>27293</v>
      </c>
      <c r="C14012" t="s">
        <v>27294</v>
      </c>
      <c r="D14012" s="1">
        <v>41689.920497685183</v>
      </c>
      <c r="E14012">
        <v>8</v>
      </c>
      <c r="F14012">
        <v>33</v>
      </c>
      <c r="G14012" t="s">
        <v>27295</v>
      </c>
    </row>
    <row r="14013" spans="1:7" x14ac:dyDescent="0.2">
      <c r="A14013">
        <v>4.3629348614151302E+17</v>
      </c>
      <c r="B14013" t="s">
        <v>27296</v>
      </c>
      <c r="C14013" t="s">
        <v>27297</v>
      </c>
      <c r="D14013" s="1">
        <v>41690.053784722222</v>
      </c>
      <c r="E14013">
        <v>1950</v>
      </c>
      <c r="F14013">
        <v>4958</v>
      </c>
    </row>
    <row r="14014" spans="1:7" x14ac:dyDescent="0.2">
      <c r="A14014">
        <v>4.3629643923773798E+17</v>
      </c>
      <c r="B14014" t="s">
        <v>27298</v>
      </c>
      <c r="C14014" t="s">
        <v>27299</v>
      </c>
      <c r="D14014" s="1">
        <v>41690.061932870369</v>
      </c>
      <c r="E14014">
        <v>20</v>
      </c>
      <c r="F14014">
        <v>65</v>
      </c>
      <c r="G14014" t="s">
        <v>215</v>
      </c>
    </row>
    <row r="14015" spans="1:7" x14ac:dyDescent="0.2">
      <c r="A14015">
        <v>4.3629735670395597E+17</v>
      </c>
      <c r="B14015" t="s">
        <v>27300</v>
      </c>
      <c r="C14015" t="s">
        <v>27301</v>
      </c>
      <c r="D14015" s="1">
        <v>41690.064467592594</v>
      </c>
      <c r="E14015">
        <v>35</v>
      </c>
      <c r="F14015">
        <v>85</v>
      </c>
      <c r="G14015" t="s">
        <v>215</v>
      </c>
    </row>
    <row r="14016" spans="1:7" x14ac:dyDescent="0.2">
      <c r="A14016">
        <v>4.36487394754576E+17</v>
      </c>
      <c r="B14016" t="s">
        <v>27302</v>
      </c>
      <c r="C14016" t="s">
        <v>27303</v>
      </c>
      <c r="D14016" s="1">
        <v>41690.588877314818</v>
      </c>
      <c r="E14016">
        <v>17</v>
      </c>
      <c r="F14016">
        <v>31</v>
      </c>
      <c r="G14016" t="e">
        <f>Cmac23Jenkins</f>
        <v>#NAME?</v>
      </c>
    </row>
    <row r="14017" spans="1:7" x14ac:dyDescent="0.2">
      <c r="A14017">
        <v>4.3651835430909498E+17</v>
      </c>
      <c r="B14017" t="s">
        <v>27304</v>
      </c>
      <c r="C14017" t="s">
        <v>27305</v>
      </c>
      <c r="D14017" s="1">
        <v>41690.674305555556</v>
      </c>
      <c r="E14017">
        <v>22</v>
      </c>
      <c r="F14017">
        <v>17</v>
      </c>
      <c r="G14017" t="e">
        <f>_xlfn.SINGLE( _xlfn.SINGLE(FLGovScott))</f>
        <v>#NAME?</v>
      </c>
    </row>
    <row r="14018" spans="1:7" x14ac:dyDescent="0.2">
      <c r="A14018">
        <v>4.3655021501823302E+17</v>
      </c>
      <c r="B14018" t="s">
        <v>27306</v>
      </c>
      <c r="C14018" t="s">
        <v>27307</v>
      </c>
      <c r="D14018" s="1">
        <v>41690.76222222222</v>
      </c>
      <c r="E14018">
        <v>23</v>
      </c>
      <c r="F14018">
        <v>49</v>
      </c>
      <c r="G14018" t="s">
        <v>89</v>
      </c>
    </row>
    <row r="14019" spans="1:7" x14ac:dyDescent="0.2">
      <c r="A14019">
        <v>4.3660337131567098E+17</v>
      </c>
      <c r="B14019" t="s">
        <v>27308</v>
      </c>
      <c r="C14019" t="s">
        <v>27309</v>
      </c>
      <c r="D14019" s="1">
        <v>41690.908912037034</v>
      </c>
      <c r="E14019">
        <v>323</v>
      </c>
      <c r="F14019">
        <v>203</v>
      </c>
    </row>
    <row r="14020" spans="1:7" x14ac:dyDescent="0.2">
      <c r="A14020">
        <v>4.3661714308675501E+17</v>
      </c>
      <c r="B14020" t="s">
        <v>27310</v>
      </c>
      <c r="C14020" t="s">
        <v>27311</v>
      </c>
      <c r="D14020" s="1">
        <v>41690.946909722225</v>
      </c>
      <c r="E14020">
        <v>42</v>
      </c>
      <c r="F14020">
        <v>40</v>
      </c>
      <c r="G14020" t="s">
        <v>5490</v>
      </c>
    </row>
    <row r="14021" spans="1:7" x14ac:dyDescent="0.2">
      <c r="A14021">
        <v>4.3662298979553997E+17</v>
      </c>
      <c r="B14021" t="s">
        <v>27312</v>
      </c>
      <c r="C14021" t="s">
        <v>27313</v>
      </c>
      <c r="D14021" s="1">
        <v>41690.963043981479</v>
      </c>
      <c r="E14021">
        <v>12</v>
      </c>
      <c r="F14021">
        <v>17</v>
      </c>
      <c r="G14021" t="s">
        <v>576</v>
      </c>
    </row>
    <row r="14022" spans="1:7" x14ac:dyDescent="0.2">
      <c r="A14022">
        <v>4.3662443420060403E+17</v>
      </c>
      <c r="B14022" t="s">
        <v>27314</v>
      </c>
      <c r="C14022" t="s">
        <v>27315</v>
      </c>
      <c r="D14022" s="1">
        <v>41690.96702546296</v>
      </c>
      <c r="E14022">
        <v>30</v>
      </c>
      <c r="F14022">
        <v>58</v>
      </c>
      <c r="G14022" t="s">
        <v>89</v>
      </c>
    </row>
    <row r="14023" spans="1:7" x14ac:dyDescent="0.2">
      <c r="A14023">
        <v>4.3663362324117498E+17</v>
      </c>
      <c r="B14023" t="s">
        <v>27316</v>
      </c>
      <c r="C14023" t="s">
        <v>27317</v>
      </c>
      <c r="D14023" s="1">
        <v>41690.992384259262</v>
      </c>
      <c r="E14023">
        <v>37</v>
      </c>
      <c r="F14023">
        <v>53</v>
      </c>
      <c r="G14023" t="s">
        <v>89</v>
      </c>
    </row>
    <row r="14024" spans="1:7" x14ac:dyDescent="0.2">
      <c r="A14024">
        <v>4.3667785848928198E+17</v>
      </c>
      <c r="B14024" t="s">
        <v>27318</v>
      </c>
      <c r="C14024" t="s">
        <v>27319</v>
      </c>
      <c r="D14024" s="1">
        <v>41691.11445601852</v>
      </c>
      <c r="E14024">
        <v>33</v>
      </c>
      <c r="F14024">
        <v>59</v>
      </c>
      <c r="G14024" t="s">
        <v>215</v>
      </c>
    </row>
    <row r="14025" spans="1:7" x14ac:dyDescent="0.2">
      <c r="A14025">
        <v>4.3672462074682099E+17</v>
      </c>
      <c r="B14025" t="s">
        <v>27320</v>
      </c>
      <c r="C14025" t="s">
        <v>27321</v>
      </c>
      <c r="D14025" s="1">
        <v>41691.243495370371</v>
      </c>
      <c r="E14025">
        <v>16</v>
      </c>
      <c r="F14025">
        <v>52</v>
      </c>
      <c r="G14025" t="s">
        <v>89</v>
      </c>
    </row>
    <row r="14026" spans="1:7" x14ac:dyDescent="0.2">
      <c r="A14026">
        <v>4.3672515789036698E+17</v>
      </c>
      <c r="B14026" t="s">
        <v>27322</v>
      </c>
      <c r="C14026" t="s">
        <v>27323</v>
      </c>
      <c r="D14026" s="1">
        <v>41691.244976851849</v>
      </c>
      <c r="E14026">
        <v>12</v>
      </c>
      <c r="F14026">
        <v>19</v>
      </c>
      <c r="G14026" t="s">
        <v>215</v>
      </c>
    </row>
    <row r="14027" spans="1:7" x14ac:dyDescent="0.2">
      <c r="A14027">
        <v>4.3672631462489203E+17</v>
      </c>
      <c r="B14027" t="s">
        <v>27324</v>
      </c>
      <c r="C14027" t="s">
        <v>27325</v>
      </c>
      <c r="D14027" s="1">
        <v>41691.248171296298</v>
      </c>
      <c r="E14027">
        <v>10</v>
      </c>
      <c r="F14027">
        <v>23</v>
      </c>
      <c r="G14027" t="s">
        <v>215</v>
      </c>
    </row>
    <row r="14028" spans="1:7" x14ac:dyDescent="0.2">
      <c r="A14028">
        <v>4.3672693986140102E+17</v>
      </c>
      <c r="B14028" t="s">
        <v>27326</v>
      </c>
      <c r="C14028" t="s">
        <v>27327</v>
      </c>
      <c r="D14028" s="1">
        <v>41691.249895833331</v>
      </c>
      <c r="E14028">
        <v>14</v>
      </c>
      <c r="F14028">
        <v>38</v>
      </c>
      <c r="G14028" t="s">
        <v>27328</v>
      </c>
    </row>
    <row r="14029" spans="1:7" x14ac:dyDescent="0.2">
      <c r="A14029">
        <v>4.3672951310464602E+17</v>
      </c>
      <c r="B14029" t="s">
        <v>27329</v>
      </c>
      <c r="C14029" t="s">
        <v>27330</v>
      </c>
      <c r="D14029" s="1">
        <v>41691.256990740738</v>
      </c>
      <c r="E14029">
        <v>32</v>
      </c>
      <c r="F14029">
        <v>54</v>
      </c>
      <c r="G14029" t="s">
        <v>576</v>
      </c>
    </row>
    <row r="14030" spans="1:7" x14ac:dyDescent="0.2">
      <c r="A14030">
        <v>4.3672981525392902E+17</v>
      </c>
      <c r="B14030" t="s">
        <v>27331</v>
      </c>
      <c r="C14030" t="s">
        <v>27332</v>
      </c>
      <c r="D14030" s="1">
        <v>41691.257824074077</v>
      </c>
      <c r="E14030">
        <v>7</v>
      </c>
      <c r="F14030">
        <v>15</v>
      </c>
      <c r="G14030" t="s">
        <v>487</v>
      </c>
    </row>
    <row r="14031" spans="1:7" x14ac:dyDescent="0.2">
      <c r="A14031">
        <v>4.3673025882254099E+17</v>
      </c>
      <c r="B14031" t="s">
        <v>27333</v>
      </c>
      <c r="C14031" t="s">
        <v>27334</v>
      </c>
      <c r="D14031" s="1">
        <v>41691.259050925924</v>
      </c>
      <c r="E14031">
        <v>24</v>
      </c>
      <c r="F14031">
        <v>45</v>
      </c>
      <c r="G14031" t="s">
        <v>215</v>
      </c>
    </row>
    <row r="14032" spans="1:7" x14ac:dyDescent="0.2">
      <c r="A14032">
        <v>4.3673059939583098E+17</v>
      </c>
      <c r="B14032" t="s">
        <v>27335</v>
      </c>
      <c r="C14032" t="s">
        <v>27336</v>
      </c>
      <c r="D14032" s="1">
        <v>41691.259988425925</v>
      </c>
      <c r="E14032">
        <v>67</v>
      </c>
      <c r="F14032">
        <v>118</v>
      </c>
      <c r="G14032" t="s">
        <v>215</v>
      </c>
    </row>
    <row r="14033" spans="1:8" x14ac:dyDescent="0.2">
      <c r="A14033">
        <v>4.3673117315145299E+17</v>
      </c>
      <c r="B14033" t="s">
        <v>27337</v>
      </c>
      <c r="C14033" t="s">
        <v>27338</v>
      </c>
      <c r="D14033" s="1">
        <v>41691.261574074073</v>
      </c>
      <c r="E14033">
        <v>40</v>
      </c>
      <c r="F14033">
        <v>23</v>
      </c>
      <c r="G14033" t="s">
        <v>215</v>
      </c>
      <c r="H14033" t="s">
        <v>390</v>
      </c>
    </row>
    <row r="14034" spans="1:8" x14ac:dyDescent="0.2">
      <c r="A14034">
        <v>4.3673138951045101E+17</v>
      </c>
      <c r="B14034" t="s">
        <v>27339</v>
      </c>
      <c r="C14034" t="s">
        <v>27340</v>
      </c>
      <c r="D14034" s="1">
        <v>41691.262164351851</v>
      </c>
      <c r="E14034">
        <v>21</v>
      </c>
      <c r="F14034">
        <v>42</v>
      </c>
      <c r="G14034" t="s">
        <v>215</v>
      </c>
    </row>
    <row r="14035" spans="1:8" x14ac:dyDescent="0.2">
      <c r="A14035">
        <v>4.3673193347389798E+17</v>
      </c>
      <c r="B14035" t="s">
        <v>27341</v>
      </c>
      <c r="C14035" t="s">
        <v>27342</v>
      </c>
      <c r="D14035" s="1">
        <v>41691.263668981483</v>
      </c>
      <c r="E14035">
        <v>23</v>
      </c>
      <c r="F14035">
        <v>49</v>
      </c>
      <c r="G14035" t="s">
        <v>24131</v>
      </c>
      <c r="H14035" t="s">
        <v>390</v>
      </c>
    </row>
    <row r="14036" spans="1:8" x14ac:dyDescent="0.2">
      <c r="A14036">
        <v>4.3673367044424902E+17</v>
      </c>
      <c r="B14036" t="s">
        <v>27343</v>
      </c>
      <c r="C14036" t="s">
        <v>27344</v>
      </c>
      <c r="D14036" s="1">
        <v>41691.268460648149</v>
      </c>
      <c r="E14036">
        <v>41</v>
      </c>
      <c r="F14036">
        <v>45</v>
      </c>
      <c r="G14036" t="s">
        <v>215</v>
      </c>
    </row>
    <row r="14037" spans="1:8" x14ac:dyDescent="0.2">
      <c r="A14037">
        <v>4.3673432025937101E+17</v>
      </c>
      <c r="B14037" t="s">
        <v>27345</v>
      </c>
      <c r="C14037" t="s">
        <v>27346</v>
      </c>
      <c r="D14037" s="1">
        <v>41691.270254629628</v>
      </c>
      <c r="E14037">
        <v>23</v>
      </c>
      <c r="F14037">
        <v>55</v>
      </c>
      <c r="G14037" t="s">
        <v>215</v>
      </c>
    </row>
    <row r="14038" spans="1:8" x14ac:dyDescent="0.2">
      <c r="A14038">
        <v>4.3673495185864198E+17</v>
      </c>
      <c r="B14038" t="s">
        <v>27347</v>
      </c>
      <c r="C14038" t="s">
        <v>27348</v>
      </c>
      <c r="D14038" s="1">
        <v>41691.272002314814</v>
      </c>
      <c r="E14038">
        <v>6</v>
      </c>
      <c r="F14038">
        <v>17</v>
      </c>
      <c r="G14038" t="s">
        <v>215</v>
      </c>
      <c r="H14038" t="s">
        <v>390</v>
      </c>
    </row>
    <row r="14039" spans="1:8" x14ac:dyDescent="0.2">
      <c r="A14039">
        <v>4.36735230075224E+17</v>
      </c>
      <c r="B14039" t="s">
        <v>27349</v>
      </c>
      <c r="C14039" t="s">
        <v>27350</v>
      </c>
      <c r="D14039" s="1">
        <v>41691.272766203707</v>
      </c>
      <c r="E14039">
        <v>14</v>
      </c>
      <c r="F14039">
        <v>45</v>
      </c>
      <c r="G14039" t="s">
        <v>89</v>
      </c>
      <c r="H14039" t="s">
        <v>390</v>
      </c>
    </row>
    <row r="14040" spans="1:8" x14ac:dyDescent="0.2">
      <c r="A14040">
        <v>4.3673592554116301E+17</v>
      </c>
      <c r="B14040" t="s">
        <v>27351</v>
      </c>
      <c r="C14040" t="s">
        <v>27352</v>
      </c>
      <c r="D14040" s="1">
        <v>41691.274687500001</v>
      </c>
      <c r="E14040">
        <v>28</v>
      </c>
      <c r="F14040">
        <v>73</v>
      </c>
      <c r="G14040" t="s">
        <v>27353</v>
      </c>
      <c r="H14040" t="s">
        <v>390</v>
      </c>
    </row>
    <row r="14041" spans="1:8" x14ac:dyDescent="0.2">
      <c r="A14041">
        <v>4.3673647887471002E+17</v>
      </c>
      <c r="B14041" t="s">
        <v>27354</v>
      </c>
      <c r="C14041" t="s">
        <v>27355</v>
      </c>
      <c r="D14041" s="1">
        <v>41691.27621527778</v>
      </c>
      <c r="E14041">
        <v>9</v>
      </c>
      <c r="F14041">
        <v>36</v>
      </c>
      <c r="G14041" t="s">
        <v>27356</v>
      </c>
      <c r="H14041" t="s">
        <v>390</v>
      </c>
    </row>
    <row r="14042" spans="1:8" x14ac:dyDescent="0.2">
      <c r="A14042">
        <v>4.3673674717176998E+17</v>
      </c>
      <c r="B14042" t="s">
        <v>27357</v>
      </c>
      <c r="C14042" t="s">
        <v>27358</v>
      </c>
      <c r="D14042" s="1">
        <v>41691.276956018519</v>
      </c>
      <c r="E14042">
        <v>25</v>
      </c>
      <c r="F14042">
        <v>60</v>
      </c>
      <c r="G14042" t="s">
        <v>27359</v>
      </c>
    </row>
    <row r="14043" spans="1:8" x14ac:dyDescent="0.2">
      <c r="A14043">
        <v>4.3684950572060198E+17</v>
      </c>
      <c r="B14043" t="s">
        <v>27360</v>
      </c>
      <c r="C14043" t="s">
        <v>27361</v>
      </c>
      <c r="D14043" s="1">
        <v>41691.588113425925</v>
      </c>
      <c r="E14043">
        <v>14</v>
      </c>
      <c r="F14043">
        <v>30</v>
      </c>
      <c r="G14043" t="s">
        <v>215</v>
      </c>
      <c r="H14043" t="s">
        <v>390</v>
      </c>
    </row>
    <row r="14044" spans="1:8" x14ac:dyDescent="0.2">
      <c r="A14044">
        <v>4.3684980435505101E+17</v>
      </c>
      <c r="B14044" t="s">
        <v>27362</v>
      </c>
      <c r="C14044" t="s">
        <v>27363</v>
      </c>
      <c r="D14044" s="1">
        <v>41691.588935185187</v>
      </c>
      <c r="E14044">
        <v>29</v>
      </c>
      <c r="F14044">
        <v>54</v>
      </c>
      <c r="G14044" t="s">
        <v>215</v>
      </c>
    </row>
    <row r="14045" spans="1:8" x14ac:dyDescent="0.2">
      <c r="A14045">
        <v>4.3685025569991002E+17</v>
      </c>
      <c r="B14045" t="s">
        <v>27364</v>
      </c>
      <c r="C14045" t="s">
        <v>27365</v>
      </c>
      <c r="D14045" s="1">
        <v>41691.590173611112</v>
      </c>
      <c r="E14045">
        <v>14</v>
      </c>
      <c r="F14045">
        <v>39</v>
      </c>
      <c r="G14045" t="s">
        <v>27366</v>
      </c>
      <c r="H14045" t="s">
        <v>390</v>
      </c>
    </row>
    <row r="14046" spans="1:8" x14ac:dyDescent="0.2">
      <c r="A14046">
        <v>4.3685289229392602E+17</v>
      </c>
      <c r="B14046" t="s">
        <v>27367</v>
      </c>
      <c r="C14046" t="s">
        <v>27368</v>
      </c>
      <c r="D14046" s="1">
        <v>41691.597453703704</v>
      </c>
      <c r="E14046">
        <v>49</v>
      </c>
      <c r="F14046">
        <v>101</v>
      </c>
      <c r="G14046" t="e">
        <f>mfantauzzo1</f>
        <v>#NAME?</v>
      </c>
    </row>
    <row r="14047" spans="1:8" x14ac:dyDescent="0.2">
      <c r="A14047">
        <v>4.3693304962929402E+17</v>
      </c>
      <c r="B14047" t="s">
        <v>27369</v>
      </c>
      <c r="C14047" t="s">
        <v>27370</v>
      </c>
      <c r="D14047" s="1">
        <v>41691.818645833337</v>
      </c>
      <c r="E14047">
        <v>261</v>
      </c>
      <c r="F14047">
        <v>197</v>
      </c>
    </row>
    <row r="14048" spans="1:8" x14ac:dyDescent="0.2">
      <c r="A14048">
        <v>4.3696434211508602E+17</v>
      </c>
      <c r="B14048" t="s">
        <v>27371</v>
      </c>
      <c r="C14048" t="s">
        <v>27372</v>
      </c>
      <c r="D14048" s="1">
        <v>41691.904999999999</v>
      </c>
      <c r="E14048">
        <v>412</v>
      </c>
      <c r="F14048">
        <v>311</v>
      </c>
    </row>
    <row r="14049" spans="1:8" x14ac:dyDescent="0.2">
      <c r="A14049">
        <v>4.3708588460607002E+17</v>
      </c>
      <c r="B14049" t="s">
        <v>27373</v>
      </c>
      <c r="C14049" t="s">
        <v>27374</v>
      </c>
      <c r="D14049" s="1">
        <v>41692.240393518521</v>
      </c>
      <c r="E14049">
        <v>20</v>
      </c>
      <c r="F14049">
        <v>37</v>
      </c>
      <c r="G14049" t="s">
        <v>576</v>
      </c>
    </row>
    <row r="14050" spans="1:8" x14ac:dyDescent="0.2">
      <c r="A14050">
        <v>4.370861771462E+17</v>
      </c>
      <c r="B14050" t="s">
        <v>27375</v>
      </c>
      <c r="C14050" t="s">
        <v>27376</v>
      </c>
      <c r="D14050" s="1">
        <v>41692.24119212963</v>
      </c>
      <c r="E14050">
        <v>6</v>
      </c>
      <c r="F14050">
        <v>13</v>
      </c>
      <c r="G14050" t="s">
        <v>215</v>
      </c>
    </row>
    <row r="14051" spans="1:8" x14ac:dyDescent="0.2">
      <c r="A14051">
        <v>4.3708698181921101E+17</v>
      </c>
      <c r="B14051" t="s">
        <v>27377</v>
      </c>
      <c r="C14051" t="s">
        <v>27378</v>
      </c>
      <c r="D14051" s="1">
        <v>41692.243414351855</v>
      </c>
      <c r="E14051">
        <v>15</v>
      </c>
      <c r="F14051">
        <v>36</v>
      </c>
      <c r="G14051" t="s">
        <v>215</v>
      </c>
    </row>
    <row r="14052" spans="1:8" x14ac:dyDescent="0.2">
      <c r="A14052">
        <v>4.3708787364568198E+17</v>
      </c>
      <c r="B14052" t="s">
        <v>27379</v>
      </c>
      <c r="C14052" t="s">
        <v>27380</v>
      </c>
      <c r="D14052" s="1">
        <v>41692.245879629627</v>
      </c>
      <c r="E14052">
        <v>61</v>
      </c>
      <c r="F14052">
        <v>109</v>
      </c>
      <c r="G14052" t="e">
        <f>tnaps85</f>
        <v>#NAME?</v>
      </c>
    </row>
    <row r="14053" spans="1:8" x14ac:dyDescent="0.2">
      <c r="A14053">
        <v>4.3720175107546298E+17</v>
      </c>
      <c r="B14053" t="s">
        <v>27381</v>
      </c>
      <c r="C14053" t="s">
        <v>27382</v>
      </c>
      <c r="D14053" s="1">
        <v>41692.560115740744</v>
      </c>
      <c r="E14053">
        <v>33</v>
      </c>
      <c r="F14053">
        <v>48</v>
      </c>
      <c r="G14053" t="s">
        <v>215</v>
      </c>
    </row>
    <row r="14054" spans="1:8" x14ac:dyDescent="0.2">
      <c r="A14054">
        <v>4.37202627454304E+17</v>
      </c>
      <c r="B14054" t="s">
        <v>27383</v>
      </c>
      <c r="C14054" t="s">
        <v>27384</v>
      </c>
      <c r="D14054" s="1">
        <v>41692.562534722223</v>
      </c>
      <c r="E14054">
        <v>14</v>
      </c>
      <c r="F14054">
        <v>21</v>
      </c>
      <c r="G14054" t="s">
        <v>27385</v>
      </c>
    </row>
    <row r="14055" spans="1:8" x14ac:dyDescent="0.2">
      <c r="A14055">
        <v>4.3720325736746099E+17</v>
      </c>
      <c r="B14055" t="s">
        <v>27386</v>
      </c>
      <c r="C14055" t="s">
        <v>27387</v>
      </c>
      <c r="D14055" s="1">
        <v>41692.564282407409</v>
      </c>
      <c r="E14055">
        <v>120</v>
      </c>
      <c r="F14055">
        <v>143</v>
      </c>
      <c r="G14055" t="s">
        <v>215</v>
      </c>
    </row>
    <row r="14056" spans="1:8" x14ac:dyDescent="0.2">
      <c r="A14056">
        <v>4.37204396460744E+17</v>
      </c>
      <c r="B14056" t="s">
        <v>27388</v>
      </c>
      <c r="C14056" t="s">
        <v>27389</v>
      </c>
      <c r="D14056" s="1">
        <v>41692.567418981482</v>
      </c>
      <c r="E14056">
        <v>39</v>
      </c>
      <c r="F14056">
        <v>93</v>
      </c>
      <c r="G14056" t="s">
        <v>89</v>
      </c>
    </row>
    <row r="14057" spans="1:8" x14ac:dyDescent="0.2">
      <c r="A14057">
        <v>4.3734769106108403E+17</v>
      </c>
      <c r="B14057" t="s">
        <v>27390</v>
      </c>
      <c r="C14057" t="s">
        <v>27391</v>
      </c>
      <c r="D14057" s="1">
        <v>41692.962835648148</v>
      </c>
      <c r="E14057">
        <v>28</v>
      </c>
      <c r="F14057">
        <v>50</v>
      </c>
      <c r="G14057" t="s">
        <v>89</v>
      </c>
    </row>
    <row r="14058" spans="1:8" x14ac:dyDescent="0.2">
      <c r="A14058">
        <v>4.3734816277345402E+17</v>
      </c>
      <c r="B14058" t="s">
        <v>27392</v>
      </c>
      <c r="C14058" t="s">
        <v>27393</v>
      </c>
      <c r="D14058" s="1">
        <v>41692.964143518519</v>
      </c>
      <c r="E14058">
        <v>17</v>
      </c>
      <c r="F14058">
        <v>40</v>
      </c>
      <c r="G14058" t="s">
        <v>487</v>
      </c>
    </row>
    <row r="14059" spans="1:8" x14ac:dyDescent="0.2">
      <c r="A14059">
        <v>4.3745419764749901E+17</v>
      </c>
      <c r="B14059" t="s">
        <v>27394</v>
      </c>
      <c r="C14059" t="s">
        <v>27395</v>
      </c>
      <c r="D14059" s="1">
        <v>41693.256736111114</v>
      </c>
      <c r="E14059">
        <v>55</v>
      </c>
      <c r="F14059">
        <v>122</v>
      </c>
      <c r="G14059" t="s">
        <v>215</v>
      </c>
      <c r="H14059" t="s">
        <v>390</v>
      </c>
    </row>
    <row r="14060" spans="1:8" x14ac:dyDescent="0.2">
      <c r="A14060">
        <v>4.3745622446101197E+17</v>
      </c>
      <c r="B14060" t="s">
        <v>27396</v>
      </c>
      <c r="C14060" t="s">
        <v>27397</v>
      </c>
      <c r="D14060" s="1">
        <v>41693.262337962966</v>
      </c>
      <c r="E14060">
        <v>217</v>
      </c>
      <c r="F14060">
        <v>419</v>
      </c>
      <c r="G14060" t="s">
        <v>89</v>
      </c>
    </row>
    <row r="14061" spans="1:8" x14ac:dyDescent="0.2">
      <c r="A14061">
        <v>4.3755701219780102E+17</v>
      </c>
      <c r="B14061" t="s">
        <v>27398</v>
      </c>
      <c r="C14061" t="s">
        <v>27399</v>
      </c>
      <c r="D14061" s="1">
        <v>41693.540451388886</v>
      </c>
      <c r="E14061">
        <v>55</v>
      </c>
      <c r="F14061">
        <v>76</v>
      </c>
      <c r="G14061" t="s">
        <v>89</v>
      </c>
    </row>
    <row r="14062" spans="1:8" x14ac:dyDescent="0.2">
      <c r="A14062">
        <v>4.3774920151112E+17</v>
      </c>
      <c r="B14062" t="s">
        <v>27400</v>
      </c>
      <c r="C14062" t="s">
        <v>27401</v>
      </c>
      <c r="D14062" s="1">
        <v>41694.070798611108</v>
      </c>
      <c r="E14062">
        <v>48</v>
      </c>
      <c r="F14062">
        <v>61</v>
      </c>
    </row>
    <row r="14063" spans="1:8" x14ac:dyDescent="0.2">
      <c r="A14063">
        <v>4.3777502142844499E+17</v>
      </c>
      <c r="B14063" t="s">
        <v>27402</v>
      </c>
      <c r="C14063" t="s">
        <v>27403</v>
      </c>
      <c r="D14063" s="1">
        <v>41694.142048611109</v>
      </c>
      <c r="E14063">
        <v>18</v>
      </c>
      <c r="F14063">
        <v>65</v>
      </c>
      <c r="G14063" t="s">
        <v>215</v>
      </c>
    </row>
    <row r="14064" spans="1:8" x14ac:dyDescent="0.2">
      <c r="A14064">
        <v>4.3777779718947597E+17</v>
      </c>
      <c r="B14064" t="s">
        <v>27404</v>
      </c>
      <c r="C14064" t="s">
        <v>27405</v>
      </c>
      <c r="D14064" s="1">
        <v>41694.149710648147</v>
      </c>
      <c r="E14064">
        <v>26</v>
      </c>
      <c r="F14064">
        <v>54</v>
      </c>
      <c r="G14064" t="s">
        <v>26020</v>
      </c>
    </row>
    <row r="14065" spans="1:8" x14ac:dyDescent="0.2">
      <c r="A14065">
        <v>4.3777816672025299E+17</v>
      </c>
      <c r="B14065" t="s">
        <v>27406</v>
      </c>
      <c r="C14065" t="s">
        <v>27407</v>
      </c>
      <c r="D14065" s="1">
        <v>41694.150729166664</v>
      </c>
      <c r="E14065">
        <v>17</v>
      </c>
      <c r="F14065">
        <v>36</v>
      </c>
      <c r="G14065" t="s">
        <v>27408</v>
      </c>
    </row>
    <row r="14066" spans="1:8" x14ac:dyDescent="0.2">
      <c r="A14066">
        <v>4.3777934055073299E+17</v>
      </c>
      <c r="B14066" t="s">
        <v>27409</v>
      </c>
      <c r="C14066" t="s">
        <v>27410</v>
      </c>
      <c r="D14066" s="1">
        <v>41694.153958333336</v>
      </c>
      <c r="E14066">
        <v>42</v>
      </c>
      <c r="F14066">
        <v>147</v>
      </c>
      <c r="G14066" t="s">
        <v>27411</v>
      </c>
    </row>
    <row r="14067" spans="1:8" x14ac:dyDescent="0.2">
      <c r="A14067">
        <v>4.37779431839776E+17</v>
      </c>
      <c r="B14067" t="s">
        <v>27412</v>
      </c>
      <c r="C14067" t="s">
        <v>27413</v>
      </c>
      <c r="D14067" s="1">
        <v>41694.15421296296</v>
      </c>
      <c r="E14067">
        <v>22</v>
      </c>
      <c r="F14067">
        <v>41</v>
      </c>
      <c r="G14067" t="s">
        <v>576</v>
      </c>
      <c r="H14067" t="s">
        <v>390</v>
      </c>
    </row>
    <row r="14068" spans="1:8" x14ac:dyDescent="0.2">
      <c r="A14068">
        <v>4.3777967968959603E+17</v>
      </c>
      <c r="B14068" t="s">
        <v>27414</v>
      </c>
      <c r="C14068" t="s">
        <v>27415</v>
      </c>
      <c r="D14068" s="1">
        <v>41694.154895833337</v>
      </c>
      <c r="E14068">
        <v>9</v>
      </c>
      <c r="F14068">
        <v>25</v>
      </c>
      <c r="G14068" t="s">
        <v>215</v>
      </c>
    </row>
    <row r="14069" spans="1:8" x14ac:dyDescent="0.2">
      <c r="A14069">
        <v>4.3778026479920301E+17</v>
      </c>
      <c r="B14069" t="s">
        <v>27416</v>
      </c>
      <c r="C14069" t="s">
        <v>27417</v>
      </c>
      <c r="D14069" s="1">
        <v>41694.1565162037</v>
      </c>
      <c r="E14069">
        <v>5</v>
      </c>
      <c r="F14069">
        <v>25</v>
      </c>
      <c r="G14069" t="s">
        <v>576</v>
      </c>
    </row>
    <row r="14070" spans="1:8" x14ac:dyDescent="0.2">
      <c r="A14070">
        <v>4.37780737098784E+17</v>
      </c>
      <c r="B14070" t="s">
        <v>27418</v>
      </c>
      <c r="C14070" t="s">
        <v>27419</v>
      </c>
      <c r="D14070" s="1">
        <v>41694.157812500001</v>
      </c>
      <c r="E14070">
        <v>11</v>
      </c>
      <c r="F14070">
        <v>24</v>
      </c>
      <c r="G14070" t="s">
        <v>576</v>
      </c>
    </row>
    <row r="14071" spans="1:8" x14ac:dyDescent="0.2">
      <c r="A14071">
        <v>4.3778161692116102E+17</v>
      </c>
      <c r="B14071" t="s">
        <v>27420</v>
      </c>
      <c r="C14071" t="s">
        <v>27421</v>
      </c>
      <c r="D14071" s="1">
        <v>41694.160243055558</v>
      </c>
      <c r="E14071">
        <v>12</v>
      </c>
      <c r="F14071">
        <v>34</v>
      </c>
      <c r="G14071" t="s">
        <v>27422</v>
      </c>
    </row>
    <row r="14072" spans="1:8" x14ac:dyDescent="0.2">
      <c r="A14072">
        <v>4.3778211474311098E+17</v>
      </c>
      <c r="B14072" t="s">
        <v>27423</v>
      </c>
      <c r="C14072" t="s">
        <v>27424</v>
      </c>
      <c r="D14072" s="1">
        <v>41694.161620370367</v>
      </c>
      <c r="E14072">
        <v>36</v>
      </c>
      <c r="F14072">
        <v>85</v>
      </c>
      <c r="G14072" t="s">
        <v>89</v>
      </c>
      <c r="H14072" t="s">
        <v>390</v>
      </c>
    </row>
    <row r="14073" spans="1:8" x14ac:dyDescent="0.2">
      <c r="A14073">
        <v>4.3778425868676698E+17</v>
      </c>
      <c r="B14073" t="s">
        <v>27425</v>
      </c>
      <c r="C14073" t="s">
        <v>27426</v>
      </c>
      <c r="D14073" s="1">
        <v>41694.167534722219</v>
      </c>
      <c r="E14073">
        <v>2146</v>
      </c>
      <c r="F14073">
        <v>2217</v>
      </c>
    </row>
    <row r="14074" spans="1:8" x14ac:dyDescent="0.2">
      <c r="A14074">
        <v>4.3791457691163002E+17</v>
      </c>
      <c r="B14074" t="s">
        <v>27427</v>
      </c>
      <c r="C14074" t="s">
        <v>27428</v>
      </c>
      <c r="D14074" s="1">
        <v>41694.527141203704</v>
      </c>
      <c r="E14074">
        <v>27</v>
      </c>
      <c r="F14074">
        <v>60</v>
      </c>
    </row>
    <row r="14075" spans="1:8" x14ac:dyDescent="0.2">
      <c r="A14075">
        <v>4.3791913490372102E+17</v>
      </c>
      <c r="B14075" t="s">
        <v>27429</v>
      </c>
      <c r="C14075" t="s">
        <v>27430</v>
      </c>
      <c r="D14075" s="1">
        <v>41694.539722222224</v>
      </c>
      <c r="E14075">
        <v>38</v>
      </c>
      <c r="F14075">
        <v>82</v>
      </c>
      <c r="G14075" t="s">
        <v>27431</v>
      </c>
    </row>
    <row r="14076" spans="1:8" x14ac:dyDescent="0.2">
      <c r="A14076">
        <v>4.37944626709016E+17</v>
      </c>
      <c r="B14076" t="s">
        <v>27432</v>
      </c>
      <c r="C14076" t="s">
        <v>27433</v>
      </c>
      <c r="D14076" s="1">
        <v>41694.610069444447</v>
      </c>
      <c r="E14076">
        <v>162</v>
      </c>
      <c r="F14076">
        <v>150</v>
      </c>
    </row>
    <row r="14077" spans="1:8" x14ac:dyDescent="0.2">
      <c r="A14077">
        <v>4.3794776424134202E+17</v>
      </c>
      <c r="B14077" t="s">
        <v>27434</v>
      </c>
      <c r="C14077" t="s">
        <v>27435</v>
      </c>
      <c r="D14077" s="1">
        <v>41694.618726851855</v>
      </c>
      <c r="E14077">
        <v>288</v>
      </c>
      <c r="F14077">
        <v>319</v>
      </c>
    </row>
    <row r="14078" spans="1:8" x14ac:dyDescent="0.2">
      <c r="A14078">
        <v>4.3798876226652902E+17</v>
      </c>
      <c r="B14078" t="s">
        <v>27436</v>
      </c>
      <c r="C14078" t="s">
        <v>27437</v>
      </c>
      <c r="D14078" s="1">
        <v>41694.731863425928</v>
      </c>
      <c r="E14078">
        <v>462</v>
      </c>
      <c r="F14078">
        <v>420</v>
      </c>
    </row>
    <row r="14079" spans="1:8" x14ac:dyDescent="0.2">
      <c r="A14079">
        <v>4.3798989550453901E+17</v>
      </c>
      <c r="B14079" t="s">
        <v>27438</v>
      </c>
      <c r="C14079" t="s">
        <v>27439</v>
      </c>
      <c r="D14079" s="1">
        <v>41694.734988425924</v>
      </c>
      <c r="E14079">
        <v>795</v>
      </c>
      <c r="F14079">
        <v>670</v>
      </c>
    </row>
    <row r="14080" spans="1:8" x14ac:dyDescent="0.2">
      <c r="A14080">
        <v>4.3799089082126701E+17</v>
      </c>
      <c r="B14080" t="s">
        <v>27440</v>
      </c>
      <c r="C14080" t="s">
        <v>27441</v>
      </c>
      <c r="D14080" s="1">
        <v>41694.73773148148</v>
      </c>
      <c r="E14080">
        <v>400</v>
      </c>
      <c r="F14080">
        <v>368</v>
      </c>
    </row>
    <row r="14081" spans="1:8" x14ac:dyDescent="0.2">
      <c r="A14081">
        <v>4.3805398355151603E+17</v>
      </c>
      <c r="B14081" t="s">
        <v>27442</v>
      </c>
      <c r="C14081" t="s">
        <v>27443</v>
      </c>
      <c r="D14081" s="1">
        <v>41694.911828703705</v>
      </c>
      <c r="E14081">
        <v>152</v>
      </c>
      <c r="F14081">
        <v>170</v>
      </c>
    </row>
    <row r="14082" spans="1:8" x14ac:dyDescent="0.2">
      <c r="A14082">
        <v>4.3806994751292602E+17</v>
      </c>
      <c r="B14082" t="s">
        <v>27444</v>
      </c>
      <c r="C14082" t="s">
        <v>27445</v>
      </c>
      <c r="D14082" s="1">
        <v>41694.955891203703</v>
      </c>
      <c r="E14082">
        <v>14</v>
      </c>
      <c r="F14082">
        <v>30</v>
      </c>
      <c r="G14082" t="s">
        <v>89</v>
      </c>
    </row>
    <row r="14083" spans="1:8" x14ac:dyDescent="0.2">
      <c r="A14083">
        <v>4.3810501285487002E+17</v>
      </c>
      <c r="B14083" t="s">
        <v>27446</v>
      </c>
      <c r="C14083" t="s">
        <v>27447</v>
      </c>
      <c r="D14083" s="1">
        <v>41695.05265046296</v>
      </c>
      <c r="E14083">
        <v>333</v>
      </c>
      <c r="F14083">
        <v>252</v>
      </c>
    </row>
    <row r="14084" spans="1:8" x14ac:dyDescent="0.2">
      <c r="A14084">
        <v>4.3811243282608902E+17</v>
      </c>
      <c r="B14084" t="s">
        <v>27448</v>
      </c>
      <c r="C14084" t="s">
        <v>27449</v>
      </c>
      <c r="D14084" s="1">
        <v>41695.073125000003</v>
      </c>
      <c r="E14084">
        <v>16</v>
      </c>
      <c r="F14084">
        <v>46</v>
      </c>
      <c r="G14084" t="s">
        <v>215</v>
      </c>
    </row>
    <row r="14085" spans="1:8" x14ac:dyDescent="0.2">
      <c r="A14085">
        <v>4.38259402895032E+17</v>
      </c>
      <c r="B14085" t="s">
        <v>27450</v>
      </c>
      <c r="C14085" t="s">
        <v>27451</v>
      </c>
      <c r="D14085" s="1">
        <v>41695.478680555556</v>
      </c>
      <c r="E14085">
        <v>25</v>
      </c>
      <c r="F14085">
        <v>68</v>
      </c>
      <c r="G14085" t="s">
        <v>215</v>
      </c>
    </row>
    <row r="14086" spans="1:8" x14ac:dyDescent="0.2">
      <c r="A14086">
        <v>4.3826568188975501E+17</v>
      </c>
      <c r="B14086" t="s">
        <v>27452</v>
      </c>
      <c r="C14086" t="s">
        <v>27453</v>
      </c>
      <c r="D14086" s="1">
        <v>41695.496006944442</v>
      </c>
      <c r="E14086">
        <v>322</v>
      </c>
      <c r="F14086">
        <v>181</v>
      </c>
    </row>
    <row r="14087" spans="1:8" x14ac:dyDescent="0.2">
      <c r="A14087">
        <v>4.3831910055808198E+17</v>
      </c>
      <c r="B14087" t="s">
        <v>27454</v>
      </c>
      <c r="C14087" t="s">
        <v>27455</v>
      </c>
      <c r="D14087" s="1">
        <v>41695.643414351849</v>
      </c>
      <c r="E14087">
        <v>139</v>
      </c>
      <c r="F14087">
        <v>259</v>
      </c>
      <c r="G14087" t="s">
        <v>89</v>
      </c>
    </row>
    <row r="14088" spans="1:8" x14ac:dyDescent="0.2">
      <c r="A14088">
        <v>4.3832518628764403E+17</v>
      </c>
      <c r="B14088" t="s">
        <v>27456</v>
      </c>
      <c r="C14088" t="s">
        <v>27457</v>
      </c>
      <c r="D14088" s="1">
        <v>41695.660208333335</v>
      </c>
      <c r="E14088">
        <v>19</v>
      </c>
      <c r="F14088">
        <v>24</v>
      </c>
      <c r="G14088" t="s">
        <v>215</v>
      </c>
      <c r="H14088" t="s">
        <v>390</v>
      </c>
    </row>
    <row r="14089" spans="1:8" x14ac:dyDescent="0.2">
      <c r="A14089">
        <v>4.3833201881306298E+17</v>
      </c>
      <c r="B14089" t="s">
        <v>27458</v>
      </c>
      <c r="C14089" t="s">
        <v>27459</v>
      </c>
      <c r="D14089" s="1">
        <v>41695.679062499999</v>
      </c>
      <c r="E14089">
        <v>18</v>
      </c>
      <c r="F14089">
        <v>24</v>
      </c>
      <c r="G14089" t="s">
        <v>89</v>
      </c>
    </row>
    <row r="14090" spans="1:8" x14ac:dyDescent="0.2">
      <c r="A14090">
        <v>4.38334026278256E+17</v>
      </c>
      <c r="B14090" t="s">
        <v>27460</v>
      </c>
      <c r="C14090" t="s">
        <v>27461</v>
      </c>
      <c r="D14090" s="1">
        <v>41695.684606481482</v>
      </c>
      <c r="E14090">
        <v>13</v>
      </c>
      <c r="F14090">
        <v>19</v>
      </c>
      <c r="G14090" t="s">
        <v>215</v>
      </c>
      <c r="H14090" t="s">
        <v>616</v>
      </c>
    </row>
    <row r="14091" spans="1:8" x14ac:dyDescent="0.2">
      <c r="A14091">
        <v>4.3833928635910099E+17</v>
      </c>
      <c r="B14091" t="s">
        <v>27462</v>
      </c>
      <c r="C14091" t="s">
        <v>27463</v>
      </c>
      <c r="D14091" s="1">
        <v>41695.699120370373</v>
      </c>
      <c r="E14091">
        <v>54</v>
      </c>
      <c r="F14091">
        <v>102</v>
      </c>
      <c r="G14091" t="s">
        <v>89</v>
      </c>
    </row>
    <row r="14092" spans="1:8" x14ac:dyDescent="0.2">
      <c r="A14092">
        <v>4.3836793965460198E+17</v>
      </c>
      <c r="B14092" t="s">
        <v>27464</v>
      </c>
      <c r="C14092" t="s">
        <v>27465</v>
      </c>
      <c r="D14092" s="1">
        <v>41695.778182870374</v>
      </c>
      <c r="E14092">
        <v>393</v>
      </c>
      <c r="F14092">
        <v>371</v>
      </c>
    </row>
    <row r="14093" spans="1:8" x14ac:dyDescent="0.2">
      <c r="A14093">
        <v>4.3836856281494298E+17</v>
      </c>
      <c r="B14093" t="s">
        <v>27466</v>
      </c>
      <c r="C14093" t="s">
        <v>27467</v>
      </c>
      <c r="D14093" s="1">
        <v>41695.779907407406</v>
      </c>
      <c r="E14093">
        <v>453</v>
      </c>
      <c r="F14093">
        <v>427</v>
      </c>
    </row>
    <row r="14094" spans="1:8" x14ac:dyDescent="0.2">
      <c r="A14094">
        <v>4.3837098112059802E+17</v>
      </c>
      <c r="B14094" t="s">
        <v>27468</v>
      </c>
      <c r="C14094" t="s">
        <v>27469</v>
      </c>
      <c r="D14094" s="1">
        <v>41695.786585648151</v>
      </c>
      <c r="E14094">
        <v>557</v>
      </c>
      <c r="F14094">
        <v>459</v>
      </c>
    </row>
    <row r="14095" spans="1:8" x14ac:dyDescent="0.2">
      <c r="A14095">
        <v>4.3840120033852998E+17</v>
      </c>
      <c r="B14095" t="s">
        <v>27470</v>
      </c>
      <c r="C14095" t="s">
        <v>27471</v>
      </c>
      <c r="D14095" s="1">
        <v>41695.86996527778</v>
      </c>
      <c r="E14095">
        <v>431</v>
      </c>
      <c r="F14095">
        <v>387</v>
      </c>
    </row>
    <row r="14096" spans="1:8" x14ac:dyDescent="0.2">
      <c r="A14096">
        <v>4.3840884045617901E+17</v>
      </c>
      <c r="B14096" t="s">
        <v>27472</v>
      </c>
      <c r="C14096" t="s">
        <v>27473</v>
      </c>
      <c r="D14096" s="1">
        <v>41695.891053240739</v>
      </c>
      <c r="E14096">
        <v>119</v>
      </c>
      <c r="F14096">
        <v>143</v>
      </c>
      <c r="G14096" t="e">
        <f>LodgeatDoonbeg</f>
        <v>#NAME?</v>
      </c>
    </row>
    <row r="14097" spans="1:8" x14ac:dyDescent="0.2">
      <c r="A14097">
        <v>4.3841780773553702E+17</v>
      </c>
      <c r="B14097" t="s">
        <v>27474</v>
      </c>
      <c r="C14097" t="s">
        <v>27475</v>
      </c>
      <c r="D14097" s="1">
        <v>41695.915798611109</v>
      </c>
      <c r="E14097">
        <v>15</v>
      </c>
      <c r="F14097">
        <v>19</v>
      </c>
      <c r="G14097" t="s">
        <v>215</v>
      </c>
      <c r="H14097" t="s">
        <v>390</v>
      </c>
    </row>
    <row r="14098" spans="1:8" x14ac:dyDescent="0.2">
      <c r="A14098">
        <v>4.3841859641568397E+17</v>
      </c>
      <c r="B14098" t="s">
        <v>27476</v>
      </c>
      <c r="C14098" t="s">
        <v>27477</v>
      </c>
      <c r="D14098" s="1">
        <v>41695.917974537035</v>
      </c>
      <c r="E14098">
        <v>12</v>
      </c>
      <c r="F14098">
        <v>29</v>
      </c>
      <c r="G14098" t="s">
        <v>89</v>
      </c>
      <c r="H14098" t="s">
        <v>390</v>
      </c>
    </row>
    <row r="14099" spans="1:8" x14ac:dyDescent="0.2">
      <c r="A14099">
        <v>4.38419605451968E+17</v>
      </c>
      <c r="B14099" t="s">
        <v>27478</v>
      </c>
      <c r="C14099" t="s">
        <v>27479</v>
      </c>
      <c r="D14099" s="1">
        <v>41695.920763888891</v>
      </c>
      <c r="E14099">
        <v>5</v>
      </c>
      <c r="F14099">
        <v>11</v>
      </c>
      <c r="G14099" t="s">
        <v>89</v>
      </c>
    </row>
    <row r="14100" spans="1:8" x14ac:dyDescent="0.2">
      <c r="A14100">
        <v>4.3842301837812902E+17</v>
      </c>
      <c r="B14100" t="s">
        <v>27480</v>
      </c>
      <c r="C14100" t="s">
        <v>27481</v>
      </c>
      <c r="D14100" s="1">
        <v>41695.930173611108</v>
      </c>
      <c r="E14100">
        <v>15</v>
      </c>
      <c r="F14100">
        <v>18</v>
      </c>
      <c r="G14100" t="s">
        <v>89</v>
      </c>
    </row>
    <row r="14101" spans="1:8" x14ac:dyDescent="0.2">
      <c r="A14101">
        <v>4.3842567729422298E+17</v>
      </c>
      <c r="B14101" t="s">
        <v>27482</v>
      </c>
      <c r="C14101" t="s">
        <v>27483</v>
      </c>
      <c r="D14101" s="1">
        <v>41695.937511574077</v>
      </c>
      <c r="E14101">
        <v>8</v>
      </c>
      <c r="F14101">
        <v>16</v>
      </c>
      <c r="G14101" t="s">
        <v>576</v>
      </c>
    </row>
    <row r="14102" spans="1:8" x14ac:dyDescent="0.2">
      <c r="A14102">
        <v>4.3842643173627002E+17</v>
      </c>
      <c r="B14102" t="s">
        <v>27484</v>
      </c>
      <c r="C14102" t="s">
        <v>27485</v>
      </c>
      <c r="D14102" s="1">
        <v>41695.93959490741</v>
      </c>
      <c r="E14102">
        <v>7</v>
      </c>
      <c r="F14102">
        <v>16</v>
      </c>
      <c r="G14102" t="s">
        <v>215</v>
      </c>
    </row>
    <row r="14103" spans="1:8" x14ac:dyDescent="0.2">
      <c r="A14103">
        <v>4.3842691153108102E+17</v>
      </c>
      <c r="B14103" t="s">
        <v>27486</v>
      </c>
      <c r="C14103" t="s">
        <v>27487</v>
      </c>
      <c r="D14103" s="1">
        <v>41695.94091435185</v>
      </c>
      <c r="E14103">
        <v>9</v>
      </c>
      <c r="F14103">
        <v>18</v>
      </c>
      <c r="G14103" t="s">
        <v>576</v>
      </c>
    </row>
    <row r="14104" spans="1:8" x14ac:dyDescent="0.2">
      <c r="A14104">
        <v>4.3842768090904499E+17</v>
      </c>
      <c r="B14104" t="s">
        <v>27488</v>
      </c>
      <c r="C14104" t="s">
        <v>27489</v>
      </c>
      <c r="D14104" s="1">
        <v>41695.943043981482</v>
      </c>
      <c r="E14104">
        <v>11</v>
      </c>
      <c r="F14104">
        <v>16</v>
      </c>
      <c r="G14104" t="s">
        <v>27490</v>
      </c>
    </row>
    <row r="14105" spans="1:8" x14ac:dyDescent="0.2">
      <c r="A14105">
        <v>4.3842940028847302E+17</v>
      </c>
      <c r="B14105" t="s">
        <v>27491</v>
      </c>
      <c r="C14105" t="s">
        <v>27492</v>
      </c>
      <c r="D14105" s="1">
        <v>41695.947789351849</v>
      </c>
      <c r="E14105">
        <v>17</v>
      </c>
      <c r="F14105">
        <v>31</v>
      </c>
      <c r="G14105" t="s">
        <v>27493</v>
      </c>
    </row>
    <row r="14106" spans="1:8" x14ac:dyDescent="0.2">
      <c r="A14106">
        <v>4.3843044980400499E+17</v>
      </c>
      <c r="B14106" t="s">
        <v>27494</v>
      </c>
      <c r="C14106" t="s">
        <v>27495</v>
      </c>
      <c r="D14106" s="1">
        <v>41695.950682870367</v>
      </c>
      <c r="E14106">
        <v>14</v>
      </c>
      <c r="F14106">
        <v>28</v>
      </c>
      <c r="G14106" t="s">
        <v>27496</v>
      </c>
    </row>
    <row r="14107" spans="1:8" x14ac:dyDescent="0.2">
      <c r="A14107">
        <v>4.3843314199352902E+17</v>
      </c>
      <c r="B14107" t="s">
        <v>27497</v>
      </c>
      <c r="C14107" t="s">
        <v>27498</v>
      </c>
      <c r="D14107" s="1">
        <v>41695.958113425928</v>
      </c>
      <c r="E14107">
        <v>11</v>
      </c>
      <c r="F14107">
        <v>29</v>
      </c>
      <c r="G14107" t="s">
        <v>215</v>
      </c>
    </row>
    <row r="14108" spans="1:8" x14ac:dyDescent="0.2">
      <c r="A14108">
        <v>4.3868091820804E+17</v>
      </c>
      <c r="B14108" t="s">
        <v>27499</v>
      </c>
      <c r="C14108" t="s">
        <v>27500</v>
      </c>
      <c r="D14108" s="1">
        <v>41696.641840277778</v>
      </c>
      <c r="E14108">
        <v>17</v>
      </c>
      <c r="F14108">
        <v>27</v>
      </c>
      <c r="G14108" t="s">
        <v>89</v>
      </c>
    </row>
    <row r="14109" spans="1:8" x14ac:dyDescent="0.2">
      <c r="A14109">
        <v>4.3868173478030099E+17</v>
      </c>
      <c r="B14109" t="s">
        <v>27501</v>
      </c>
      <c r="C14109" t="s">
        <v>27502</v>
      </c>
      <c r="D14109" s="1">
        <v>41696.644097222219</v>
      </c>
      <c r="E14109">
        <v>18</v>
      </c>
      <c r="F14109">
        <v>36</v>
      </c>
      <c r="G14109" t="s">
        <v>215</v>
      </c>
    </row>
    <row r="14110" spans="1:8" x14ac:dyDescent="0.2">
      <c r="A14110">
        <v>4.3868568389368198E+17</v>
      </c>
      <c r="B14110" t="s">
        <v>27503</v>
      </c>
      <c r="C14110" t="s">
        <v>27504</v>
      </c>
      <c r="D14110" s="1">
        <v>41696.654999999999</v>
      </c>
      <c r="E14110">
        <v>19</v>
      </c>
      <c r="F14110">
        <v>34</v>
      </c>
      <c r="G14110" t="s">
        <v>89</v>
      </c>
    </row>
    <row r="14111" spans="1:8" x14ac:dyDescent="0.2">
      <c r="A14111">
        <v>4.3868597239049798E+17</v>
      </c>
      <c r="B14111" t="s">
        <v>27505</v>
      </c>
      <c r="C14111" t="s">
        <v>27506</v>
      </c>
      <c r="D14111" s="1">
        <v>41696.655787037038</v>
      </c>
      <c r="E14111">
        <v>13</v>
      </c>
      <c r="F14111">
        <v>25</v>
      </c>
      <c r="G14111" t="s">
        <v>89</v>
      </c>
    </row>
    <row r="14112" spans="1:8" x14ac:dyDescent="0.2">
      <c r="A14112">
        <v>4.3868879477541197E+17</v>
      </c>
      <c r="B14112" t="s">
        <v>27507</v>
      </c>
      <c r="C14112" t="s">
        <v>27508</v>
      </c>
      <c r="D14112" s="1">
        <v>41696.663576388892</v>
      </c>
      <c r="E14112">
        <v>10</v>
      </c>
      <c r="F14112">
        <v>17</v>
      </c>
      <c r="G14112" t="s">
        <v>576</v>
      </c>
    </row>
    <row r="14113" spans="1:7" x14ac:dyDescent="0.2">
      <c r="A14113">
        <v>4.3870099090966502E+17</v>
      </c>
      <c r="B14113" t="s">
        <v>27509</v>
      </c>
      <c r="C14113" t="s">
        <v>27510</v>
      </c>
      <c r="D14113" s="1">
        <v>41696.697233796294</v>
      </c>
      <c r="E14113">
        <v>21</v>
      </c>
      <c r="F14113">
        <v>51</v>
      </c>
      <c r="G14113" t="s">
        <v>215</v>
      </c>
    </row>
    <row r="14114" spans="1:7" x14ac:dyDescent="0.2">
      <c r="A14114">
        <v>4.38721947632144E+17</v>
      </c>
      <c r="B14114" t="s">
        <v>27511</v>
      </c>
      <c r="C14114" t="s">
        <v>27512</v>
      </c>
      <c r="D14114" s="1">
        <v>41696.755069444444</v>
      </c>
      <c r="E14114">
        <v>394</v>
      </c>
      <c r="F14114">
        <v>291</v>
      </c>
    </row>
    <row r="14115" spans="1:7" x14ac:dyDescent="0.2">
      <c r="A14115">
        <v>4.3872234974846099E+17</v>
      </c>
      <c r="B14115" t="s">
        <v>27513</v>
      </c>
      <c r="C14115" t="s">
        <v>27514</v>
      </c>
      <c r="D14115" s="1">
        <v>41696.756168981483</v>
      </c>
      <c r="E14115">
        <v>326</v>
      </c>
      <c r="F14115">
        <v>280</v>
      </c>
    </row>
    <row r="14116" spans="1:7" x14ac:dyDescent="0.2">
      <c r="A14116">
        <v>4.3872647103381498E+17</v>
      </c>
      <c r="B14116" t="s">
        <v>27515</v>
      </c>
      <c r="C14116" t="s">
        <v>27516</v>
      </c>
      <c r="D14116" s="1">
        <v>41696.767546296294</v>
      </c>
      <c r="E14116">
        <v>535</v>
      </c>
      <c r="F14116">
        <v>343</v>
      </c>
    </row>
    <row r="14117" spans="1:7" x14ac:dyDescent="0.2">
      <c r="A14117">
        <v>4.3876345781577299E+17</v>
      </c>
      <c r="B14117" t="s">
        <v>27517</v>
      </c>
      <c r="C14117" t="s">
        <v>27518</v>
      </c>
      <c r="D14117" s="1">
        <v>41696.869606481479</v>
      </c>
      <c r="E14117">
        <v>391</v>
      </c>
      <c r="F14117">
        <v>267</v>
      </c>
    </row>
    <row r="14118" spans="1:7" x14ac:dyDescent="0.2">
      <c r="A14118">
        <v>4.3877230190422797E+17</v>
      </c>
      <c r="B14118" t="s">
        <v>27519</v>
      </c>
      <c r="C14118" t="s">
        <v>27520</v>
      </c>
      <c r="D14118" s="1">
        <v>41696.894016203703</v>
      </c>
      <c r="E14118">
        <v>23</v>
      </c>
      <c r="F14118">
        <v>21</v>
      </c>
      <c r="G14118" t="s">
        <v>215</v>
      </c>
    </row>
    <row r="14119" spans="1:7" x14ac:dyDescent="0.2">
      <c r="A14119">
        <v>4.3877243453231898E+17</v>
      </c>
      <c r="B14119" t="s">
        <v>27521</v>
      </c>
      <c r="C14119" t="s">
        <v>27522</v>
      </c>
      <c r="D14119" s="1">
        <v>41696.894386574073</v>
      </c>
      <c r="E14119">
        <v>11</v>
      </c>
      <c r="F14119">
        <v>18</v>
      </c>
      <c r="G14119" t="s">
        <v>89</v>
      </c>
    </row>
    <row r="14120" spans="1:7" x14ac:dyDescent="0.2">
      <c r="A14120">
        <v>4.3878611911600102E+17</v>
      </c>
      <c r="B14120" t="s">
        <v>27523</v>
      </c>
      <c r="C14120" t="s">
        <v>27524</v>
      </c>
      <c r="D14120" s="1">
        <v>41696.932141203702</v>
      </c>
      <c r="E14120">
        <v>73</v>
      </c>
      <c r="F14120">
        <v>89</v>
      </c>
      <c r="G14120" t="s">
        <v>89</v>
      </c>
    </row>
    <row r="14121" spans="1:7" x14ac:dyDescent="0.2">
      <c r="A14121">
        <v>4.3894757569019002E+17</v>
      </c>
      <c r="B14121" t="s">
        <v>27525</v>
      </c>
      <c r="C14121" t="s">
        <v>27526</v>
      </c>
      <c r="D14121" s="1">
        <v>41697.37767361111</v>
      </c>
      <c r="E14121">
        <v>62</v>
      </c>
      <c r="F14121">
        <v>75</v>
      </c>
      <c r="G14121" t="s">
        <v>215</v>
      </c>
    </row>
    <row r="14122" spans="1:7" x14ac:dyDescent="0.2">
      <c r="A14122">
        <v>4.3895768677681498E+17</v>
      </c>
      <c r="B14122" t="s">
        <v>27527</v>
      </c>
      <c r="C14122" t="s">
        <v>27528</v>
      </c>
      <c r="D14122" s="1">
        <v>41697.405578703707</v>
      </c>
      <c r="E14122">
        <v>12</v>
      </c>
      <c r="F14122">
        <v>27</v>
      </c>
      <c r="G14122" t="s">
        <v>89</v>
      </c>
    </row>
    <row r="14123" spans="1:7" x14ac:dyDescent="0.2">
      <c r="A14123">
        <v>4.3895814404860301E+17</v>
      </c>
      <c r="B14123" t="s">
        <v>27529</v>
      </c>
      <c r="C14123" t="s">
        <v>27530</v>
      </c>
      <c r="D14123" s="1">
        <v>41697.406840277778</v>
      </c>
      <c r="E14123">
        <v>91</v>
      </c>
      <c r="F14123">
        <v>73</v>
      </c>
      <c r="G14123" t="s">
        <v>215</v>
      </c>
    </row>
    <row r="14124" spans="1:7" x14ac:dyDescent="0.2">
      <c r="A14124">
        <v>4.39021837876752E+17</v>
      </c>
      <c r="B14124" t="s">
        <v>27531</v>
      </c>
      <c r="C14124" t="s">
        <v>27532</v>
      </c>
      <c r="D14124" s="1">
        <v>41697.582604166666</v>
      </c>
      <c r="E14124">
        <v>26</v>
      </c>
      <c r="F14124">
        <v>48</v>
      </c>
      <c r="G14124" t="s">
        <v>89</v>
      </c>
    </row>
    <row r="14125" spans="1:7" x14ac:dyDescent="0.2">
      <c r="A14125">
        <v>4.3903600785464102E+17</v>
      </c>
      <c r="B14125" t="s">
        <v>27533</v>
      </c>
      <c r="C14125" t="s">
        <v>27534</v>
      </c>
      <c r="D14125" s="1">
        <v>41697.621701388889</v>
      </c>
      <c r="E14125">
        <v>33</v>
      </c>
      <c r="F14125">
        <v>25</v>
      </c>
      <c r="G14125" t="s">
        <v>89</v>
      </c>
    </row>
    <row r="14126" spans="1:7" x14ac:dyDescent="0.2">
      <c r="A14126">
        <v>4.3904680047412E+17</v>
      </c>
      <c r="B14126" t="s">
        <v>27535</v>
      </c>
      <c r="C14126" t="s">
        <v>27536</v>
      </c>
      <c r="D14126" s="1">
        <v>41697.65148148148</v>
      </c>
      <c r="E14126">
        <v>63</v>
      </c>
      <c r="F14126">
        <v>110</v>
      </c>
      <c r="G14126" t="s">
        <v>215</v>
      </c>
    </row>
    <row r="14127" spans="1:7" x14ac:dyDescent="0.2">
      <c r="A14127">
        <v>4.3904794106477299E+17</v>
      </c>
      <c r="B14127" t="s">
        <v>27537</v>
      </c>
      <c r="C14127" t="s">
        <v>27538</v>
      </c>
      <c r="D14127" s="1">
        <v>41697.654629629629</v>
      </c>
      <c r="E14127">
        <v>57</v>
      </c>
      <c r="F14127">
        <v>49</v>
      </c>
      <c r="G14127" t="s">
        <v>89</v>
      </c>
    </row>
    <row r="14128" spans="1:7" x14ac:dyDescent="0.2">
      <c r="A14128">
        <v>4.3904811640763501E+17</v>
      </c>
      <c r="B14128" t="s">
        <v>27539</v>
      </c>
      <c r="C14128" t="s">
        <v>27540</v>
      </c>
      <c r="D14128" s="1">
        <v>41697.655115740738</v>
      </c>
      <c r="E14128">
        <v>118</v>
      </c>
      <c r="F14128">
        <v>115</v>
      </c>
      <c r="G14128" t="s">
        <v>89</v>
      </c>
    </row>
    <row r="14129" spans="1:8" x14ac:dyDescent="0.2">
      <c r="A14129">
        <v>4.3911668298521299E+17</v>
      </c>
      <c r="B14129" t="s">
        <v>27541</v>
      </c>
      <c r="C14129" t="s">
        <v>27542</v>
      </c>
      <c r="D14129" s="1">
        <v>41697.844328703701</v>
      </c>
      <c r="E14129">
        <v>55</v>
      </c>
      <c r="F14129">
        <v>41</v>
      </c>
      <c r="G14129" t="s">
        <v>89</v>
      </c>
    </row>
    <row r="14130" spans="1:8" x14ac:dyDescent="0.2">
      <c r="A14130">
        <v>4.3935107796069498E+17</v>
      </c>
      <c r="B14130" t="s">
        <v>27543</v>
      </c>
      <c r="C14130" t="s">
        <v>27544</v>
      </c>
      <c r="D14130" s="1">
        <v>41698.49113425926</v>
      </c>
      <c r="E14130">
        <v>637</v>
      </c>
      <c r="F14130">
        <v>717</v>
      </c>
    </row>
    <row r="14131" spans="1:8" x14ac:dyDescent="0.2">
      <c r="A14131">
        <v>4.3938981026937997E+17</v>
      </c>
      <c r="B14131" t="s">
        <v>27545</v>
      </c>
      <c r="C14131" t="s">
        <v>27546</v>
      </c>
      <c r="D14131" s="1">
        <v>41698.598009259258</v>
      </c>
      <c r="E14131">
        <v>324</v>
      </c>
      <c r="F14131">
        <v>212</v>
      </c>
    </row>
    <row r="14132" spans="1:8" x14ac:dyDescent="0.2">
      <c r="A14132">
        <v>4.3939228878845498E+17</v>
      </c>
      <c r="B14132" t="s">
        <v>27547</v>
      </c>
      <c r="C14132" t="s">
        <v>27548</v>
      </c>
      <c r="D14132" s="1">
        <v>41698.604849537034</v>
      </c>
      <c r="E14132">
        <v>427</v>
      </c>
      <c r="F14132">
        <v>391</v>
      </c>
    </row>
    <row r="14133" spans="1:8" x14ac:dyDescent="0.2">
      <c r="A14133">
        <v>4.3939585164839302E+17</v>
      </c>
      <c r="B14133" t="s">
        <v>27549</v>
      </c>
      <c r="C14133" t="s">
        <v>27550</v>
      </c>
      <c r="D14133" s="1">
        <v>41698.614687499998</v>
      </c>
      <c r="E14133">
        <v>57</v>
      </c>
      <c r="F14133">
        <v>142</v>
      </c>
    </row>
    <row r="14134" spans="1:8" x14ac:dyDescent="0.2">
      <c r="A14134">
        <v>4.3942614991634803E+17</v>
      </c>
      <c r="B14134" t="s">
        <v>27551</v>
      </c>
      <c r="C14134" t="s">
        <v>27552</v>
      </c>
      <c r="D14134" s="1">
        <v>41698.698287037034</v>
      </c>
      <c r="E14134">
        <v>117</v>
      </c>
      <c r="F14134">
        <v>137</v>
      </c>
      <c r="G14134" t="s">
        <v>576</v>
      </c>
    </row>
    <row r="14135" spans="1:8" x14ac:dyDescent="0.2">
      <c r="A14135">
        <v>4.3942646006416102E+17</v>
      </c>
      <c r="B14135" t="s">
        <v>27553</v>
      </c>
      <c r="C14135" t="s">
        <v>27554</v>
      </c>
      <c r="D14135" s="1">
        <v>41698.699143518519</v>
      </c>
      <c r="E14135">
        <v>208</v>
      </c>
      <c r="F14135">
        <v>260</v>
      </c>
      <c r="H14135" t="s">
        <v>390</v>
      </c>
    </row>
    <row r="14136" spans="1:8" x14ac:dyDescent="0.2">
      <c r="A14136">
        <v>4.3942679739527898E+17</v>
      </c>
      <c r="B14136" t="s">
        <v>27555</v>
      </c>
      <c r="C14136" t="s">
        <v>27556</v>
      </c>
      <c r="D14136" s="1">
        <v>41698.70008101852</v>
      </c>
      <c r="E14136">
        <v>110</v>
      </c>
      <c r="F14136">
        <v>95</v>
      </c>
    </row>
    <row r="14137" spans="1:8" x14ac:dyDescent="0.2">
      <c r="A14137">
        <v>4.3955316007688602E+17</v>
      </c>
      <c r="B14137" t="s">
        <v>27557</v>
      </c>
      <c r="C14137" t="s">
        <v>27558</v>
      </c>
      <c r="D14137" s="1">
        <v>41699.048773148148</v>
      </c>
      <c r="E14137">
        <v>38</v>
      </c>
      <c r="F14137">
        <v>65</v>
      </c>
      <c r="G14137" t="s">
        <v>27559</v>
      </c>
    </row>
    <row r="14138" spans="1:8" x14ac:dyDescent="0.2">
      <c r="A14138">
        <v>4.3955364756823603E+17</v>
      </c>
      <c r="B14138" t="s">
        <v>27560</v>
      </c>
      <c r="C14138" t="s">
        <v>27561</v>
      </c>
      <c r="D14138" s="1">
        <v>41699.050115740742</v>
      </c>
      <c r="E14138">
        <v>35</v>
      </c>
      <c r="F14138">
        <v>68</v>
      </c>
      <c r="G14138" t="s">
        <v>576</v>
      </c>
      <c r="H14138" t="s">
        <v>390</v>
      </c>
    </row>
    <row r="14139" spans="1:8" x14ac:dyDescent="0.2">
      <c r="A14139">
        <v>4.3972620693905402E+17</v>
      </c>
      <c r="B14139" t="s">
        <v>27562</v>
      </c>
      <c r="C14139" t="s">
        <v>27563</v>
      </c>
      <c r="D14139" s="1">
        <v>41699.526296296295</v>
      </c>
      <c r="E14139">
        <v>40</v>
      </c>
      <c r="F14139">
        <v>32</v>
      </c>
      <c r="G14139" t="s">
        <v>89</v>
      </c>
    </row>
    <row r="14140" spans="1:8" x14ac:dyDescent="0.2">
      <c r="A14140">
        <v>4.3972632778534003E+17</v>
      </c>
      <c r="B14140" t="s">
        <v>27564</v>
      </c>
      <c r="C14140" t="s">
        <v>27565</v>
      </c>
      <c r="D14140" s="1">
        <v>41699.526620370372</v>
      </c>
      <c r="E14140">
        <v>21</v>
      </c>
      <c r="F14140">
        <v>60</v>
      </c>
      <c r="G14140" t="s">
        <v>215</v>
      </c>
    </row>
    <row r="14141" spans="1:8" x14ac:dyDescent="0.2">
      <c r="A14141">
        <v>4.39733072880496E+17</v>
      </c>
      <c r="B14141" t="s">
        <v>27566</v>
      </c>
      <c r="C14141" t="s">
        <v>27567</v>
      </c>
      <c r="D14141" s="1">
        <v>41699.545243055552</v>
      </c>
      <c r="E14141">
        <v>192</v>
      </c>
      <c r="F14141">
        <v>469</v>
      </c>
    </row>
    <row r="14142" spans="1:8" x14ac:dyDescent="0.2">
      <c r="A14142">
        <v>4.3998602835160602E+17</v>
      </c>
      <c r="B14142" t="s">
        <v>27568</v>
      </c>
      <c r="C14142" t="s">
        <v>27569</v>
      </c>
      <c r="D14142" s="1">
        <v>41700.243263888886</v>
      </c>
      <c r="E14142">
        <v>25</v>
      </c>
      <c r="F14142">
        <v>36</v>
      </c>
      <c r="G14142" t="e">
        <f>_xlfn.SINGLE( _xlfn.SINGLE( _xlfn.SINGLE(SenRandPaul)))</f>
        <v>#NAME?</v>
      </c>
    </row>
    <row r="14143" spans="1:8" x14ac:dyDescent="0.2">
      <c r="A14143">
        <v>4.39986680263872E+17</v>
      </c>
      <c r="B14143" t="s">
        <v>27570</v>
      </c>
      <c r="C14143" t="s">
        <v>27571</v>
      </c>
      <c r="D14143" s="1">
        <v>41700.245057870372</v>
      </c>
      <c r="E14143">
        <v>16</v>
      </c>
      <c r="F14143">
        <v>47</v>
      </c>
      <c r="G14143" t="s">
        <v>215</v>
      </c>
    </row>
    <row r="14144" spans="1:8" x14ac:dyDescent="0.2">
      <c r="A14144">
        <v>4.4002410904158202E+17</v>
      </c>
      <c r="B14144" t="s">
        <v>27572</v>
      </c>
      <c r="C14144" t="s">
        <v>27573</v>
      </c>
      <c r="D14144" s="1">
        <v>41700.348344907405</v>
      </c>
      <c r="E14144">
        <v>115</v>
      </c>
      <c r="F14144">
        <v>172</v>
      </c>
      <c r="G14144" t="s">
        <v>89</v>
      </c>
    </row>
    <row r="14145" spans="1:8" x14ac:dyDescent="0.2">
      <c r="A14145">
        <v>4.4002455938400602E+17</v>
      </c>
      <c r="B14145" t="s">
        <v>27574</v>
      </c>
      <c r="C14145" t="s">
        <v>27575</v>
      </c>
      <c r="D14145" s="1">
        <v>41700.349583333336</v>
      </c>
      <c r="E14145">
        <v>97</v>
      </c>
      <c r="F14145">
        <v>153</v>
      </c>
      <c r="G14145" t="s">
        <v>89</v>
      </c>
    </row>
    <row r="14146" spans="1:8" x14ac:dyDescent="0.2">
      <c r="A14146">
        <v>4.4026209296135699E+17</v>
      </c>
      <c r="B14146" t="s">
        <v>27576</v>
      </c>
      <c r="C14146" t="s">
        <v>27577</v>
      </c>
      <c r="D14146" s="1">
        <v>41701.005057870374</v>
      </c>
      <c r="E14146">
        <v>900</v>
      </c>
      <c r="F14146">
        <v>1732</v>
      </c>
    </row>
    <row r="14147" spans="1:8" x14ac:dyDescent="0.2">
      <c r="A14147">
        <v>4.4026463807762803E+17</v>
      </c>
      <c r="B14147" t="s">
        <v>27578</v>
      </c>
      <c r="C14147" t="s">
        <v>27579</v>
      </c>
      <c r="D14147" s="1">
        <v>41701.012083333335</v>
      </c>
      <c r="E14147">
        <v>51</v>
      </c>
      <c r="F14147">
        <v>103</v>
      </c>
    </row>
    <row r="14148" spans="1:8" x14ac:dyDescent="0.2">
      <c r="A14148">
        <v>4.4026506058662202E+17</v>
      </c>
      <c r="B14148" t="s">
        <v>27580</v>
      </c>
      <c r="C14148" t="s">
        <v>27581</v>
      </c>
      <c r="D14148" s="1">
        <v>41701.013240740744</v>
      </c>
      <c r="E14148">
        <v>81</v>
      </c>
      <c r="F14148">
        <v>190</v>
      </c>
      <c r="G14148" t="s">
        <v>215</v>
      </c>
    </row>
    <row r="14149" spans="1:8" x14ac:dyDescent="0.2">
      <c r="A14149">
        <v>4.4026584249298099E+17</v>
      </c>
      <c r="B14149" t="s">
        <v>27582</v>
      </c>
      <c r="C14149" t="s">
        <v>27583</v>
      </c>
      <c r="D14149" s="1">
        <v>41701.015405092592</v>
      </c>
      <c r="E14149">
        <v>11</v>
      </c>
      <c r="F14149">
        <v>35</v>
      </c>
      <c r="G14149" t="s">
        <v>215</v>
      </c>
    </row>
    <row r="14150" spans="1:8" x14ac:dyDescent="0.2">
      <c r="A14150">
        <v>4.40266163537608E+17</v>
      </c>
      <c r="B14150" t="s">
        <v>27584</v>
      </c>
      <c r="C14150" t="s">
        <v>27585</v>
      </c>
      <c r="D14150" s="1">
        <v>41701.016284722224</v>
      </c>
      <c r="E14150">
        <v>60</v>
      </c>
      <c r="F14150">
        <v>88</v>
      </c>
      <c r="G14150" t="s">
        <v>89</v>
      </c>
    </row>
    <row r="14151" spans="1:8" x14ac:dyDescent="0.2">
      <c r="A14151">
        <v>4.4030786768683002E+17</v>
      </c>
      <c r="B14151" t="s">
        <v>27586</v>
      </c>
      <c r="C14151" t="s">
        <v>27587</v>
      </c>
      <c r="D14151" s="1">
        <v>41701.131365740737</v>
      </c>
      <c r="E14151">
        <v>58</v>
      </c>
      <c r="F14151">
        <v>67</v>
      </c>
      <c r="G14151" t="s">
        <v>215</v>
      </c>
    </row>
    <row r="14152" spans="1:8" x14ac:dyDescent="0.2">
      <c r="A14152">
        <v>4.4031318906282298E+17</v>
      </c>
      <c r="B14152" t="s">
        <v>27588</v>
      </c>
      <c r="C14152" t="s">
        <v>27589</v>
      </c>
      <c r="D14152" s="1">
        <v>41701.146053240744</v>
      </c>
      <c r="E14152">
        <v>570</v>
      </c>
      <c r="F14152">
        <v>618</v>
      </c>
      <c r="H14152" t="s">
        <v>390</v>
      </c>
    </row>
    <row r="14153" spans="1:8" x14ac:dyDescent="0.2">
      <c r="A14153">
        <v>4.4031386448035802E+17</v>
      </c>
      <c r="B14153" t="s">
        <v>27590</v>
      </c>
      <c r="C14153" t="s">
        <v>27591</v>
      </c>
      <c r="D14153" s="1">
        <v>41701.147916666669</v>
      </c>
      <c r="E14153">
        <v>10</v>
      </c>
      <c r="F14153">
        <v>37</v>
      </c>
      <c r="G14153" t="s">
        <v>27592</v>
      </c>
    </row>
    <row r="14154" spans="1:8" x14ac:dyDescent="0.2">
      <c r="A14154">
        <v>4.4031419434978502E+17</v>
      </c>
      <c r="B14154" t="s">
        <v>27593</v>
      </c>
      <c r="C14154" t="s">
        <v>27594</v>
      </c>
      <c r="D14154" s="1">
        <v>41701.148831018516</v>
      </c>
      <c r="E14154">
        <v>10</v>
      </c>
      <c r="F14154">
        <v>34</v>
      </c>
      <c r="G14154" t="s">
        <v>215</v>
      </c>
    </row>
    <row r="14155" spans="1:8" x14ac:dyDescent="0.2">
      <c r="A14155">
        <v>4.4031498017321702E+17</v>
      </c>
      <c r="B14155" t="s">
        <v>27595</v>
      </c>
      <c r="C14155" t="s">
        <v>27596</v>
      </c>
      <c r="D14155" s="1">
        <v>41701.150995370372</v>
      </c>
      <c r="E14155">
        <v>1805</v>
      </c>
      <c r="F14155">
        <v>2700</v>
      </c>
      <c r="H14155" t="s">
        <v>390</v>
      </c>
    </row>
    <row r="14156" spans="1:8" x14ac:dyDescent="0.2">
      <c r="A14156">
        <v>4.4031576218861498E+17</v>
      </c>
      <c r="B14156" t="s">
        <v>27597</v>
      </c>
      <c r="C14156" t="s">
        <v>27598</v>
      </c>
      <c r="D14156" s="1">
        <v>41701.15315972222</v>
      </c>
      <c r="E14156">
        <v>4120</v>
      </c>
      <c r="F14156">
        <v>3736</v>
      </c>
      <c r="H14156" t="s">
        <v>390</v>
      </c>
    </row>
    <row r="14157" spans="1:8" x14ac:dyDescent="0.2">
      <c r="A14157">
        <v>4.4031668255314701E+17</v>
      </c>
      <c r="B14157" t="s">
        <v>27599</v>
      </c>
      <c r="C14157" t="s">
        <v>27600</v>
      </c>
      <c r="D14157" s="1">
        <v>41701.155694444446</v>
      </c>
      <c r="E14157">
        <v>2784</v>
      </c>
      <c r="F14157">
        <v>3969</v>
      </c>
      <c r="H14157" t="s">
        <v>390</v>
      </c>
    </row>
    <row r="14158" spans="1:8" x14ac:dyDescent="0.2">
      <c r="A14158">
        <v>4.4031732559448397E+17</v>
      </c>
      <c r="B14158" t="s">
        <v>27601</v>
      </c>
      <c r="C14158" t="s">
        <v>27602</v>
      </c>
      <c r="D14158" s="1">
        <v>41701.157465277778</v>
      </c>
      <c r="E14158">
        <v>324</v>
      </c>
      <c r="F14158">
        <v>454</v>
      </c>
      <c r="H14158" t="s">
        <v>390</v>
      </c>
    </row>
    <row r="14159" spans="1:8" x14ac:dyDescent="0.2">
      <c r="A14159">
        <v>4.4031835895352902E+17</v>
      </c>
      <c r="B14159" t="s">
        <v>27603</v>
      </c>
      <c r="C14159" t="s">
        <v>27604</v>
      </c>
      <c r="D14159" s="1">
        <v>41701.160324074073</v>
      </c>
      <c r="E14159">
        <v>1951</v>
      </c>
      <c r="F14159">
        <v>1283</v>
      </c>
      <c r="H14159" t="s">
        <v>390</v>
      </c>
    </row>
    <row r="14160" spans="1:8" x14ac:dyDescent="0.2">
      <c r="A14160">
        <v>4.4031973942901498E+17</v>
      </c>
      <c r="B14160" t="s">
        <v>27605</v>
      </c>
      <c r="C14160" t="s">
        <v>27606</v>
      </c>
      <c r="D14160" s="1">
        <v>41701.164131944446</v>
      </c>
      <c r="E14160">
        <v>360</v>
      </c>
      <c r="F14160">
        <v>361</v>
      </c>
      <c r="H14160" t="s">
        <v>390</v>
      </c>
    </row>
    <row r="14161" spans="1:8" x14ac:dyDescent="0.2">
      <c r="A14161">
        <v>4.4031987995495603E+17</v>
      </c>
      <c r="B14161" t="s">
        <v>27607</v>
      </c>
      <c r="C14161" t="s">
        <v>27608</v>
      </c>
      <c r="D14161" s="1">
        <v>41701.164513888885</v>
      </c>
      <c r="E14161">
        <v>201</v>
      </c>
      <c r="F14161">
        <v>299</v>
      </c>
      <c r="H14161" t="s">
        <v>390</v>
      </c>
    </row>
    <row r="14162" spans="1:8" x14ac:dyDescent="0.2">
      <c r="A14162">
        <v>4.4032247427919398E+17</v>
      </c>
      <c r="B14162" t="s">
        <v>27609</v>
      </c>
      <c r="C14162" t="s">
        <v>27610</v>
      </c>
      <c r="D14162" s="1">
        <v>41701.171678240738</v>
      </c>
      <c r="E14162">
        <v>20</v>
      </c>
      <c r="F14162">
        <v>31</v>
      </c>
      <c r="G14162" t="s">
        <v>576</v>
      </c>
    </row>
    <row r="14163" spans="1:8" x14ac:dyDescent="0.2">
      <c r="A14163">
        <v>4.4032437438657299E+17</v>
      </c>
      <c r="B14163" t="s">
        <v>27611</v>
      </c>
      <c r="C14163" t="s">
        <v>27612</v>
      </c>
      <c r="D14163" s="1">
        <v>41701.176921296297</v>
      </c>
      <c r="E14163">
        <v>102</v>
      </c>
      <c r="F14163">
        <v>81</v>
      </c>
      <c r="H14163" t="s">
        <v>390</v>
      </c>
    </row>
    <row r="14164" spans="1:8" x14ac:dyDescent="0.2">
      <c r="A14164">
        <v>4.4032666104983501E+17</v>
      </c>
      <c r="B14164" t="s">
        <v>27613</v>
      </c>
      <c r="C14164" t="s">
        <v>27614</v>
      </c>
      <c r="D14164" s="1">
        <v>41701.183229166665</v>
      </c>
      <c r="E14164">
        <v>22102</v>
      </c>
      <c r="F14164">
        <v>38047</v>
      </c>
      <c r="H14164" t="s">
        <v>390</v>
      </c>
    </row>
    <row r="14165" spans="1:8" x14ac:dyDescent="0.2">
      <c r="A14165">
        <v>4.4032944205833402E+17</v>
      </c>
      <c r="B14165" t="s">
        <v>27615</v>
      </c>
      <c r="C14165" t="s">
        <v>27616</v>
      </c>
      <c r="D14165" s="1">
        <v>41701.19090277778</v>
      </c>
      <c r="E14165">
        <v>80</v>
      </c>
      <c r="F14165">
        <v>191</v>
      </c>
      <c r="G14165" t="s">
        <v>215</v>
      </c>
      <c r="H14165" t="s">
        <v>390</v>
      </c>
    </row>
    <row r="14166" spans="1:8" x14ac:dyDescent="0.2">
      <c r="A14166">
        <v>4.4033008935227302E+17</v>
      </c>
      <c r="B14166" t="s">
        <v>27617</v>
      </c>
      <c r="C14166" t="s">
        <v>27618</v>
      </c>
      <c r="D14166" s="1">
        <v>41701.192685185182</v>
      </c>
      <c r="E14166">
        <v>188</v>
      </c>
      <c r="F14166">
        <v>296</v>
      </c>
      <c r="H14166" t="s">
        <v>390</v>
      </c>
    </row>
    <row r="14167" spans="1:8" x14ac:dyDescent="0.2">
      <c r="A14167">
        <v>4.4033154158009901E+17</v>
      </c>
      <c r="B14167" t="s">
        <v>27619</v>
      </c>
      <c r="C14167" t="s">
        <v>27620</v>
      </c>
      <c r="D14167" s="1">
        <v>41701.196701388886</v>
      </c>
      <c r="E14167">
        <v>2972</v>
      </c>
      <c r="F14167">
        <v>3635</v>
      </c>
      <c r="G14167" t="s">
        <v>215</v>
      </c>
    </row>
    <row r="14168" spans="1:8" x14ac:dyDescent="0.2">
      <c r="A14168">
        <v>4.4033271773423603E+17</v>
      </c>
      <c r="B14168" t="s">
        <v>27621</v>
      </c>
      <c r="C14168" t="s">
        <v>27622</v>
      </c>
      <c r="D14168" s="1">
        <v>41701.199942129628</v>
      </c>
      <c r="E14168">
        <v>33</v>
      </c>
      <c r="F14168">
        <v>99</v>
      </c>
      <c r="G14168" t="s">
        <v>215</v>
      </c>
      <c r="H14168" t="s">
        <v>390</v>
      </c>
    </row>
    <row r="14169" spans="1:8" x14ac:dyDescent="0.2">
      <c r="A14169">
        <v>4.4033298438713702E+17</v>
      </c>
      <c r="B14169" t="s">
        <v>27623</v>
      </c>
      <c r="C14169" t="s">
        <v>27624</v>
      </c>
      <c r="D14169" s="1">
        <v>41701.200682870367</v>
      </c>
      <c r="E14169">
        <v>27</v>
      </c>
      <c r="F14169">
        <v>65</v>
      </c>
      <c r="G14169" t="s">
        <v>215</v>
      </c>
      <c r="H14169" t="s">
        <v>390</v>
      </c>
    </row>
    <row r="14170" spans="1:8" x14ac:dyDescent="0.2">
      <c r="A14170">
        <v>4.4033328704811398E+17</v>
      </c>
      <c r="B14170" t="s">
        <v>27625</v>
      </c>
      <c r="C14170" t="s">
        <v>27626</v>
      </c>
      <c r="D14170" s="1">
        <v>41701.201516203706</v>
      </c>
      <c r="E14170">
        <v>27</v>
      </c>
      <c r="F14170">
        <v>76</v>
      </c>
      <c r="G14170" t="s">
        <v>27627</v>
      </c>
      <c r="H14170" t="s">
        <v>390</v>
      </c>
    </row>
    <row r="14171" spans="1:8" x14ac:dyDescent="0.2">
      <c r="A14171">
        <v>4.4033492983116499E+17</v>
      </c>
      <c r="B14171" t="s">
        <v>27628</v>
      </c>
      <c r="C14171" t="s">
        <v>27629</v>
      </c>
      <c r="D14171" s="1">
        <v>41701.206041666665</v>
      </c>
      <c r="E14171">
        <v>102</v>
      </c>
      <c r="F14171">
        <v>198</v>
      </c>
      <c r="H14171" t="s">
        <v>390</v>
      </c>
    </row>
    <row r="14172" spans="1:8" x14ac:dyDescent="0.2">
      <c r="A14172">
        <v>4.4033835206825101E+17</v>
      </c>
      <c r="B14172" t="s">
        <v>27630</v>
      </c>
      <c r="C14172" t="s">
        <v>27631</v>
      </c>
      <c r="D14172" s="1">
        <v>41701.215486111112</v>
      </c>
      <c r="E14172">
        <v>397</v>
      </c>
      <c r="F14172">
        <v>620</v>
      </c>
      <c r="H14172" t="s">
        <v>390</v>
      </c>
    </row>
    <row r="14173" spans="1:8" x14ac:dyDescent="0.2">
      <c r="A14173">
        <v>4.4033929158855802E+17</v>
      </c>
      <c r="B14173" t="s">
        <v>27632</v>
      </c>
      <c r="C14173" t="s">
        <v>27633</v>
      </c>
      <c r="D14173" s="1">
        <v>41701.218078703707</v>
      </c>
      <c r="E14173">
        <v>13</v>
      </c>
      <c r="F14173">
        <v>25</v>
      </c>
      <c r="G14173" t="s">
        <v>215</v>
      </c>
    </row>
    <row r="14174" spans="1:8" x14ac:dyDescent="0.2">
      <c r="A14174">
        <v>4.4034063310732403E+17</v>
      </c>
      <c r="B14174" t="s">
        <v>27634</v>
      </c>
      <c r="C14174" t="s">
        <v>27635</v>
      </c>
      <c r="D14174" s="1">
        <v>41701.221782407411</v>
      </c>
      <c r="E14174">
        <v>1027</v>
      </c>
      <c r="F14174">
        <v>1599</v>
      </c>
      <c r="H14174" t="s">
        <v>390</v>
      </c>
    </row>
    <row r="14175" spans="1:8" x14ac:dyDescent="0.2">
      <c r="A14175">
        <v>4.4034091163425101E+17</v>
      </c>
      <c r="B14175" t="s">
        <v>27636</v>
      </c>
      <c r="C14175" t="s">
        <v>27637</v>
      </c>
      <c r="D14175" s="1">
        <v>41701.222557870373</v>
      </c>
      <c r="E14175">
        <v>137</v>
      </c>
      <c r="F14175">
        <v>326</v>
      </c>
      <c r="G14175" t="s">
        <v>215</v>
      </c>
    </row>
    <row r="14176" spans="1:8" x14ac:dyDescent="0.2">
      <c r="A14176">
        <v>4.4034209894944301E+17</v>
      </c>
      <c r="B14176" t="s">
        <v>27638</v>
      </c>
      <c r="C14176" t="s">
        <v>27639</v>
      </c>
      <c r="D14176" s="1">
        <v>41701.22583333333</v>
      </c>
      <c r="E14176">
        <v>10102</v>
      </c>
      <c r="F14176">
        <v>12993</v>
      </c>
      <c r="H14176" t="s">
        <v>390</v>
      </c>
    </row>
    <row r="14177" spans="1:8" x14ac:dyDescent="0.2">
      <c r="A14177">
        <v>4.4034243339445798E+17</v>
      </c>
      <c r="B14177" t="s">
        <v>27640</v>
      </c>
      <c r="C14177" t="s">
        <v>27641</v>
      </c>
      <c r="D14177" s="1">
        <v>41701.226747685185</v>
      </c>
      <c r="E14177">
        <v>64</v>
      </c>
      <c r="F14177">
        <v>126</v>
      </c>
      <c r="G14177" t="s">
        <v>27642</v>
      </c>
    </row>
    <row r="14178" spans="1:8" x14ac:dyDescent="0.2">
      <c r="A14178">
        <v>4.4034328942713997E+17</v>
      </c>
      <c r="B14178" t="s">
        <v>27643</v>
      </c>
      <c r="C14178" t="s">
        <v>27644</v>
      </c>
      <c r="D14178" s="1">
        <v>41701.229120370372</v>
      </c>
      <c r="E14178">
        <v>30</v>
      </c>
      <c r="F14178">
        <v>79</v>
      </c>
      <c r="G14178" t="s">
        <v>215</v>
      </c>
      <c r="H14178" t="s">
        <v>390</v>
      </c>
    </row>
    <row r="14179" spans="1:8" x14ac:dyDescent="0.2">
      <c r="A14179">
        <v>4.4034358657260301E+17</v>
      </c>
      <c r="B14179" t="s">
        <v>27645</v>
      </c>
      <c r="C14179" t="s">
        <v>27646</v>
      </c>
      <c r="D14179" s="1">
        <v>41701.229930555557</v>
      </c>
      <c r="E14179">
        <v>30</v>
      </c>
      <c r="F14179">
        <v>84</v>
      </c>
      <c r="G14179" t="s">
        <v>27647</v>
      </c>
    </row>
    <row r="14180" spans="1:8" x14ac:dyDescent="0.2">
      <c r="A14180">
        <v>4.4034437767286701E+17</v>
      </c>
      <c r="B14180" t="s">
        <v>27648</v>
      </c>
      <c r="C14180" t="s">
        <v>27649</v>
      </c>
      <c r="D14180" s="1">
        <v>41701.232118055559</v>
      </c>
      <c r="E14180">
        <v>1354</v>
      </c>
      <c r="F14180">
        <v>2374</v>
      </c>
      <c r="H14180" t="s">
        <v>390</v>
      </c>
    </row>
    <row r="14181" spans="1:8" x14ac:dyDescent="0.2">
      <c r="A14181">
        <v>4.4034456817398099E+17</v>
      </c>
      <c r="B14181" t="s">
        <v>27650</v>
      </c>
      <c r="C14181" t="s">
        <v>27651</v>
      </c>
      <c r="D14181" s="1">
        <v>41701.232638888891</v>
      </c>
      <c r="E14181">
        <v>31</v>
      </c>
      <c r="F14181">
        <v>75</v>
      </c>
      <c r="G14181" t="s">
        <v>215</v>
      </c>
    </row>
    <row r="14182" spans="1:8" x14ac:dyDescent="0.2">
      <c r="A14182">
        <v>4.4034498214338099E+17</v>
      </c>
      <c r="B14182" t="s">
        <v>27652</v>
      </c>
      <c r="C14182" t="s">
        <v>27653</v>
      </c>
      <c r="D14182" s="1">
        <v>41701.233784722222</v>
      </c>
      <c r="E14182">
        <v>13</v>
      </c>
      <c r="F14182">
        <v>44</v>
      </c>
      <c r="G14182" t="s">
        <v>215</v>
      </c>
      <c r="H14182" t="s">
        <v>390</v>
      </c>
    </row>
    <row r="14183" spans="1:8" x14ac:dyDescent="0.2">
      <c r="A14183">
        <v>4.4034503899679098E+17</v>
      </c>
      <c r="B14183" t="s">
        <v>27654</v>
      </c>
      <c r="C14183" t="s">
        <v>27655</v>
      </c>
      <c r="D14183" s="1">
        <v>41701.233946759261</v>
      </c>
      <c r="E14183">
        <v>80</v>
      </c>
      <c r="F14183">
        <v>130</v>
      </c>
      <c r="H14183" t="s">
        <v>390</v>
      </c>
    </row>
    <row r="14184" spans="1:8" x14ac:dyDescent="0.2">
      <c r="A14184">
        <v>4.4034523406586598E+17</v>
      </c>
      <c r="B14184" t="s">
        <v>27656</v>
      </c>
      <c r="C14184" t="s">
        <v>27657</v>
      </c>
      <c r="D14184" s="1">
        <v>41701.234479166669</v>
      </c>
      <c r="E14184">
        <v>40</v>
      </c>
      <c r="F14184">
        <v>101</v>
      </c>
      <c r="G14184" t="s">
        <v>215</v>
      </c>
      <c r="H14184" t="s">
        <v>390</v>
      </c>
    </row>
    <row r="14185" spans="1:8" x14ac:dyDescent="0.2">
      <c r="A14185">
        <v>4.4034545614589101E+17</v>
      </c>
      <c r="B14185" t="s">
        <v>27658</v>
      </c>
      <c r="C14185" t="s">
        <v>27659</v>
      </c>
      <c r="D14185" s="1">
        <v>41701.235092592593</v>
      </c>
      <c r="E14185">
        <v>33</v>
      </c>
      <c r="F14185">
        <v>62</v>
      </c>
      <c r="G14185" t="s">
        <v>215</v>
      </c>
    </row>
    <row r="14186" spans="1:8" x14ac:dyDescent="0.2">
      <c r="A14186">
        <v>4.4034580439053101E+17</v>
      </c>
      <c r="B14186" t="s">
        <v>27660</v>
      </c>
      <c r="C14186" t="s">
        <v>27661</v>
      </c>
      <c r="D14186" s="1">
        <v>41701.23605324074</v>
      </c>
      <c r="E14186">
        <v>16</v>
      </c>
      <c r="F14186">
        <v>36</v>
      </c>
      <c r="G14186" t="s">
        <v>215</v>
      </c>
    </row>
    <row r="14187" spans="1:8" x14ac:dyDescent="0.2">
      <c r="A14187">
        <v>4.4034832171952499E+17</v>
      </c>
      <c r="B14187" t="s">
        <v>27662</v>
      </c>
      <c r="C14187" t="s">
        <v>27663</v>
      </c>
      <c r="D14187" s="1">
        <v>41701.242997685185</v>
      </c>
      <c r="E14187">
        <v>26</v>
      </c>
      <c r="F14187">
        <v>64</v>
      </c>
      <c r="G14187" t="s">
        <v>215</v>
      </c>
    </row>
    <row r="14188" spans="1:8" x14ac:dyDescent="0.2">
      <c r="A14188">
        <v>4.4034842227796301E+17</v>
      </c>
      <c r="B14188" t="s">
        <v>27664</v>
      </c>
      <c r="C14188" t="s">
        <v>27665</v>
      </c>
      <c r="D14188" s="1">
        <v>41701.243275462963</v>
      </c>
      <c r="E14188">
        <v>18</v>
      </c>
      <c r="F14188">
        <v>55</v>
      </c>
      <c r="G14188" t="s">
        <v>215</v>
      </c>
    </row>
    <row r="14189" spans="1:8" x14ac:dyDescent="0.2">
      <c r="A14189">
        <v>4.4034964748831501E+17</v>
      </c>
      <c r="B14189" t="s">
        <v>27666</v>
      </c>
      <c r="C14189" t="s">
        <v>27667</v>
      </c>
      <c r="D14189" s="1">
        <v>41701.246655092589</v>
      </c>
      <c r="E14189">
        <v>151</v>
      </c>
      <c r="F14189">
        <v>421</v>
      </c>
      <c r="H14189" t="s">
        <v>390</v>
      </c>
    </row>
    <row r="14190" spans="1:8" x14ac:dyDescent="0.2">
      <c r="A14190">
        <v>4.4035042617800698E+17</v>
      </c>
      <c r="B14190" t="s">
        <v>27668</v>
      </c>
      <c r="C14190" t="s">
        <v>27669</v>
      </c>
      <c r="D14190" s="1">
        <v>41701.248807870368</v>
      </c>
      <c r="E14190">
        <v>48</v>
      </c>
      <c r="F14190">
        <v>91</v>
      </c>
      <c r="G14190" t="s">
        <v>27670</v>
      </c>
    </row>
    <row r="14191" spans="1:8" x14ac:dyDescent="0.2">
      <c r="A14191">
        <v>4.4035108238066803E+17</v>
      </c>
      <c r="B14191" t="s">
        <v>27671</v>
      </c>
      <c r="C14191" t="s">
        <v>27672</v>
      </c>
      <c r="D14191" s="1">
        <v>41701.250625000001</v>
      </c>
      <c r="E14191">
        <v>62</v>
      </c>
      <c r="F14191">
        <v>136</v>
      </c>
      <c r="H14191" t="s">
        <v>390</v>
      </c>
    </row>
    <row r="14192" spans="1:8" x14ac:dyDescent="0.2">
      <c r="A14192">
        <v>4.4035140799328998E+17</v>
      </c>
      <c r="B14192" t="s">
        <v>27673</v>
      </c>
      <c r="C14192" t="s">
        <v>27674</v>
      </c>
      <c r="D14192" s="1">
        <v>41701.251516203702</v>
      </c>
      <c r="E14192">
        <v>47</v>
      </c>
      <c r="F14192">
        <v>88</v>
      </c>
      <c r="G14192" t="s">
        <v>215</v>
      </c>
      <c r="H14192" t="s">
        <v>616</v>
      </c>
    </row>
    <row r="14193" spans="1:8" x14ac:dyDescent="0.2">
      <c r="A14193">
        <v>4.4035153530299098E+17</v>
      </c>
      <c r="B14193" t="s">
        <v>27675</v>
      </c>
      <c r="C14193" t="s">
        <v>27676</v>
      </c>
      <c r="D14193" s="1">
        <v>41701.251875000002</v>
      </c>
      <c r="E14193">
        <v>16</v>
      </c>
      <c r="F14193">
        <v>38</v>
      </c>
      <c r="G14193" t="s">
        <v>215</v>
      </c>
      <c r="H14193" t="s">
        <v>390</v>
      </c>
    </row>
    <row r="14194" spans="1:8" x14ac:dyDescent="0.2">
      <c r="A14194">
        <v>4.4035163562235898E+17</v>
      </c>
      <c r="B14194" t="s">
        <v>27677</v>
      </c>
      <c r="C14194" t="s">
        <v>27678</v>
      </c>
      <c r="D14194" s="1">
        <v>41701.252141203702</v>
      </c>
      <c r="E14194">
        <v>4</v>
      </c>
      <c r="F14194">
        <v>20</v>
      </c>
      <c r="G14194" t="s">
        <v>215</v>
      </c>
    </row>
    <row r="14195" spans="1:8" x14ac:dyDescent="0.2">
      <c r="A14195">
        <v>4.4035171140502701E+17</v>
      </c>
      <c r="B14195" t="s">
        <v>27679</v>
      </c>
      <c r="C14195" t="s">
        <v>27680</v>
      </c>
      <c r="D14195" s="1">
        <v>41701.25236111111</v>
      </c>
      <c r="E14195">
        <v>8</v>
      </c>
      <c r="F14195">
        <v>25</v>
      </c>
      <c r="G14195" t="s">
        <v>215</v>
      </c>
      <c r="H14195" t="s">
        <v>390</v>
      </c>
    </row>
    <row r="14196" spans="1:8" x14ac:dyDescent="0.2">
      <c r="A14196">
        <v>4.4035194541363597E+17</v>
      </c>
      <c r="B14196" t="s">
        <v>27681</v>
      </c>
      <c r="C14196" t="s">
        <v>27682</v>
      </c>
      <c r="D14196" s="1">
        <v>41701.252997685187</v>
      </c>
      <c r="E14196">
        <v>10</v>
      </c>
      <c r="F14196">
        <v>32</v>
      </c>
      <c r="G14196" t="s">
        <v>215</v>
      </c>
      <c r="H14196" t="s">
        <v>390</v>
      </c>
    </row>
    <row r="14197" spans="1:8" x14ac:dyDescent="0.2">
      <c r="A14197">
        <v>4.4035199879036902E+17</v>
      </c>
      <c r="B14197" t="s">
        <v>27683</v>
      </c>
      <c r="C14197" t="s">
        <v>27684</v>
      </c>
      <c r="D14197" s="1">
        <v>41701.253148148149</v>
      </c>
      <c r="E14197">
        <v>113</v>
      </c>
      <c r="F14197">
        <v>197</v>
      </c>
      <c r="G14197" t="s">
        <v>215</v>
      </c>
    </row>
    <row r="14198" spans="1:8" x14ac:dyDescent="0.2">
      <c r="A14198">
        <v>4.4035248470048301E+17</v>
      </c>
      <c r="B14198" t="s">
        <v>27685</v>
      </c>
      <c r="C14198" t="s">
        <v>27686</v>
      </c>
      <c r="D14198" s="1">
        <v>41701.254490740743</v>
      </c>
      <c r="E14198">
        <v>12</v>
      </c>
      <c r="F14198">
        <v>36</v>
      </c>
      <c r="G14198" t="s">
        <v>215</v>
      </c>
      <c r="H14198" t="s">
        <v>390</v>
      </c>
    </row>
    <row r="14199" spans="1:8" x14ac:dyDescent="0.2">
      <c r="A14199">
        <v>4.4035277220741901E+17</v>
      </c>
      <c r="B14199" t="s">
        <v>27687</v>
      </c>
      <c r="C14199" t="s">
        <v>27688</v>
      </c>
      <c r="D14199" s="1">
        <v>41701.255277777775</v>
      </c>
      <c r="E14199">
        <v>20</v>
      </c>
      <c r="F14199">
        <v>48</v>
      </c>
      <c r="G14199" t="s">
        <v>215</v>
      </c>
    </row>
    <row r="14200" spans="1:8" x14ac:dyDescent="0.2">
      <c r="A14200">
        <v>4.4035305547812403E+17</v>
      </c>
      <c r="B14200" t="s">
        <v>27689</v>
      </c>
      <c r="C14200" t="s">
        <v>27690</v>
      </c>
      <c r="D14200" s="1">
        <v>41701.256064814814</v>
      </c>
      <c r="E14200">
        <v>20</v>
      </c>
      <c r="F14200">
        <v>59</v>
      </c>
      <c r="G14200" t="s">
        <v>215</v>
      </c>
      <c r="H14200" t="s">
        <v>616</v>
      </c>
    </row>
    <row r="14201" spans="1:8" x14ac:dyDescent="0.2">
      <c r="A14201">
        <v>4.4035322535162598E+17</v>
      </c>
      <c r="B14201" t="s">
        <v>27691</v>
      </c>
      <c r="C14201" t="s">
        <v>27692</v>
      </c>
      <c r="D14201" s="1">
        <v>41701.256527777776</v>
      </c>
      <c r="E14201">
        <v>20</v>
      </c>
      <c r="F14201">
        <v>48</v>
      </c>
      <c r="G14201" t="s">
        <v>576</v>
      </c>
      <c r="H14201" t="s">
        <v>390</v>
      </c>
    </row>
    <row r="14202" spans="1:8" x14ac:dyDescent="0.2">
      <c r="A14202">
        <v>4.4035352687595098E+17</v>
      </c>
      <c r="B14202" t="s">
        <v>27693</v>
      </c>
      <c r="C14202" t="s">
        <v>27694</v>
      </c>
      <c r="D14202" s="1">
        <v>41701.257361111115</v>
      </c>
      <c r="E14202">
        <v>26</v>
      </c>
      <c r="F14202">
        <v>43</v>
      </c>
      <c r="G14202" t="s">
        <v>27695</v>
      </c>
    </row>
    <row r="14203" spans="1:8" x14ac:dyDescent="0.2">
      <c r="A14203">
        <v>4.4035378411264397E+17</v>
      </c>
      <c r="B14203" t="s">
        <v>27696</v>
      </c>
      <c r="C14203" t="s">
        <v>27697</v>
      </c>
      <c r="D14203" s="1">
        <v>41701.2580787037</v>
      </c>
      <c r="E14203">
        <v>31</v>
      </c>
      <c r="F14203">
        <v>61</v>
      </c>
      <c r="G14203" t="s">
        <v>215</v>
      </c>
      <c r="H14203" t="s">
        <v>390</v>
      </c>
    </row>
    <row r="14204" spans="1:8" x14ac:dyDescent="0.2">
      <c r="A14204">
        <v>4.4035385279016902E+17</v>
      </c>
      <c r="B14204" t="s">
        <v>27698</v>
      </c>
      <c r="C14204" t="s">
        <v>27699</v>
      </c>
      <c r="D14204" s="1">
        <v>41701.258263888885</v>
      </c>
      <c r="E14204">
        <v>4</v>
      </c>
      <c r="F14204">
        <v>21</v>
      </c>
      <c r="G14204" t="s">
        <v>215</v>
      </c>
    </row>
    <row r="14205" spans="1:8" x14ac:dyDescent="0.2">
      <c r="A14205">
        <v>4.40353915163656E+17</v>
      </c>
      <c r="B14205" t="s">
        <v>27700</v>
      </c>
      <c r="C14205" t="s">
        <v>27701</v>
      </c>
      <c r="D14205" s="1">
        <v>41701.258437500001</v>
      </c>
      <c r="E14205">
        <v>3</v>
      </c>
      <c r="F14205">
        <v>12</v>
      </c>
      <c r="G14205" t="s">
        <v>215</v>
      </c>
      <c r="H14205" t="s">
        <v>390</v>
      </c>
    </row>
    <row r="14206" spans="1:8" x14ac:dyDescent="0.2">
      <c r="A14206">
        <v>4.4035402854409798E+17</v>
      </c>
      <c r="B14206" t="s">
        <v>27702</v>
      </c>
      <c r="C14206" t="s">
        <v>27703</v>
      </c>
      <c r="D14206" s="1">
        <v>41701.258750000001</v>
      </c>
      <c r="E14206">
        <v>6</v>
      </c>
      <c r="F14206">
        <v>29</v>
      </c>
      <c r="G14206" t="s">
        <v>27704</v>
      </c>
      <c r="H14206" t="s">
        <v>13093</v>
      </c>
    </row>
    <row r="14207" spans="1:8" x14ac:dyDescent="0.2">
      <c r="A14207">
        <v>4.40354110752448E+17</v>
      </c>
      <c r="B14207" t="s">
        <v>27705</v>
      </c>
      <c r="C14207" t="s">
        <v>27706</v>
      </c>
      <c r="D14207" s="1">
        <v>41701.258981481478</v>
      </c>
      <c r="E14207">
        <v>21</v>
      </c>
      <c r="F14207">
        <v>44</v>
      </c>
      <c r="G14207" t="s">
        <v>27707</v>
      </c>
    </row>
    <row r="14208" spans="1:8" x14ac:dyDescent="0.2">
      <c r="A14208">
        <v>4.4035452143772E+17</v>
      </c>
      <c r="B14208" t="s">
        <v>27708</v>
      </c>
      <c r="C14208" t="s">
        <v>27709</v>
      </c>
      <c r="D14208" s="1">
        <v>41701.260104166664</v>
      </c>
      <c r="E14208">
        <v>66</v>
      </c>
      <c r="F14208">
        <v>93</v>
      </c>
      <c r="G14208" t="s">
        <v>27710</v>
      </c>
      <c r="H14208" t="s">
        <v>390</v>
      </c>
    </row>
    <row r="14209" spans="1:8" x14ac:dyDescent="0.2">
      <c r="A14209">
        <v>4.4035458117297702E+17</v>
      </c>
      <c r="B14209" t="s">
        <v>27711</v>
      </c>
      <c r="C14209" t="s">
        <v>27712</v>
      </c>
      <c r="D14209" s="1">
        <v>41701.260277777779</v>
      </c>
      <c r="E14209">
        <v>15</v>
      </c>
      <c r="F14209">
        <v>42</v>
      </c>
      <c r="G14209" t="s">
        <v>215</v>
      </c>
      <c r="H14209" t="s">
        <v>27713</v>
      </c>
    </row>
    <row r="14210" spans="1:8" x14ac:dyDescent="0.2">
      <c r="A14210">
        <v>4.4035473603506899E+17</v>
      </c>
      <c r="B14210" t="s">
        <v>27714</v>
      </c>
      <c r="C14210" t="s">
        <v>27715</v>
      </c>
      <c r="D14210" s="1">
        <v>41701.260706018518</v>
      </c>
      <c r="E14210">
        <v>19</v>
      </c>
      <c r="F14210">
        <v>43</v>
      </c>
      <c r="G14210" t="s">
        <v>215</v>
      </c>
    </row>
    <row r="14211" spans="1:8" x14ac:dyDescent="0.2">
      <c r="A14211">
        <v>4.4046732922770202E+17</v>
      </c>
      <c r="B14211" t="s">
        <v>27716</v>
      </c>
      <c r="C14211" t="s">
        <v>27717</v>
      </c>
      <c r="D14211" s="1">
        <v>41701.571400462963</v>
      </c>
      <c r="E14211">
        <v>163</v>
      </c>
      <c r="F14211">
        <v>270</v>
      </c>
    </row>
    <row r="14212" spans="1:8" x14ac:dyDescent="0.2">
      <c r="A14212">
        <v>4.4046831827395302E+17</v>
      </c>
      <c r="B14212" t="s">
        <v>27718</v>
      </c>
      <c r="C14212" t="s">
        <v>27719</v>
      </c>
      <c r="D14212" s="1">
        <v>41701.574131944442</v>
      </c>
      <c r="E14212">
        <v>69</v>
      </c>
      <c r="F14212">
        <v>111</v>
      </c>
    </row>
    <row r="14213" spans="1:8" x14ac:dyDescent="0.2">
      <c r="A14213">
        <v>4.4047007856040301E+17</v>
      </c>
      <c r="B14213" t="s">
        <v>27720</v>
      </c>
      <c r="C14213" t="s">
        <v>27721</v>
      </c>
      <c r="D14213" s="1">
        <v>41701.578981481478</v>
      </c>
      <c r="E14213">
        <v>52</v>
      </c>
      <c r="F14213">
        <v>84</v>
      </c>
      <c r="G14213" t="s">
        <v>89</v>
      </c>
    </row>
    <row r="14214" spans="1:8" x14ac:dyDescent="0.2">
      <c r="A14214">
        <v>4.4048652877170202E+17</v>
      </c>
      <c r="B14214" t="s">
        <v>27722</v>
      </c>
      <c r="C14214" t="s">
        <v>27723</v>
      </c>
      <c r="D14214" s="1">
        <v>41701.624374999999</v>
      </c>
      <c r="E14214">
        <v>35</v>
      </c>
      <c r="F14214">
        <v>68</v>
      </c>
      <c r="G14214" t="s">
        <v>89</v>
      </c>
    </row>
    <row r="14215" spans="1:8" x14ac:dyDescent="0.2">
      <c r="A14215">
        <v>4.4048739383011302E+17</v>
      </c>
      <c r="B14215" t="s">
        <v>27724</v>
      </c>
      <c r="C14215" t="s">
        <v>27725</v>
      </c>
      <c r="D14215" s="1">
        <v>41701.626770833333</v>
      </c>
      <c r="E14215">
        <v>7</v>
      </c>
      <c r="F14215">
        <v>16</v>
      </c>
      <c r="G14215" t="s">
        <v>576</v>
      </c>
    </row>
    <row r="14216" spans="1:8" x14ac:dyDescent="0.2">
      <c r="A14216">
        <v>4.4048775588243802E+17</v>
      </c>
      <c r="B14216" t="s">
        <v>27726</v>
      </c>
      <c r="C14216" t="s">
        <v>27727</v>
      </c>
      <c r="D14216" s="1">
        <v>41701.627766203703</v>
      </c>
      <c r="E14216">
        <v>25</v>
      </c>
      <c r="F14216">
        <v>56</v>
      </c>
      <c r="G14216" t="s">
        <v>89</v>
      </c>
    </row>
    <row r="14217" spans="1:8" x14ac:dyDescent="0.2">
      <c r="A14217">
        <v>4.40685485904904E+17</v>
      </c>
      <c r="B14217" t="s">
        <v>27728</v>
      </c>
      <c r="C14217" t="s">
        <v>27725</v>
      </c>
      <c r="D14217" s="1">
        <v>41702.173402777778</v>
      </c>
      <c r="E14217">
        <v>15</v>
      </c>
      <c r="F14217">
        <v>24</v>
      </c>
      <c r="G14217" t="s">
        <v>576</v>
      </c>
    </row>
    <row r="14218" spans="1:8" x14ac:dyDescent="0.2">
      <c r="A14218">
        <v>4.4068744054285901E+17</v>
      </c>
      <c r="B14218" t="s">
        <v>27729</v>
      </c>
      <c r="C14218" t="s">
        <v>27730</v>
      </c>
      <c r="D14218" s="1">
        <v>41702.178796296299</v>
      </c>
      <c r="E14218">
        <v>37</v>
      </c>
      <c r="F14218">
        <v>50</v>
      </c>
      <c r="G14218" t="s">
        <v>576</v>
      </c>
    </row>
    <row r="14219" spans="1:8" x14ac:dyDescent="0.2">
      <c r="A14219">
        <v>4.4068805312931802E+17</v>
      </c>
      <c r="B14219" t="s">
        <v>27731</v>
      </c>
      <c r="C14219" t="s">
        <v>27732</v>
      </c>
      <c r="D14219" s="1">
        <v>41702.180486111109</v>
      </c>
      <c r="E14219">
        <v>2776</v>
      </c>
      <c r="F14219">
        <v>6710</v>
      </c>
      <c r="G14219" t="s">
        <v>27733</v>
      </c>
    </row>
    <row r="14220" spans="1:8" x14ac:dyDescent="0.2">
      <c r="A14220">
        <v>4.4068878211193997E+17</v>
      </c>
      <c r="B14220" t="s">
        <v>27734</v>
      </c>
      <c r="C14220" t="s">
        <v>27735</v>
      </c>
      <c r="D14220" s="1">
        <v>41702.182488425926</v>
      </c>
      <c r="E14220">
        <v>13</v>
      </c>
      <c r="F14220">
        <v>21</v>
      </c>
      <c r="G14220" t="s">
        <v>487</v>
      </c>
    </row>
    <row r="14221" spans="1:8" x14ac:dyDescent="0.2">
      <c r="A14221">
        <v>4.4072315976420102E+17</v>
      </c>
      <c r="B14221" t="s">
        <v>27736</v>
      </c>
      <c r="C14221" t="s">
        <v>27737</v>
      </c>
      <c r="D14221" s="1">
        <v>41702.277361111112</v>
      </c>
      <c r="E14221">
        <v>14</v>
      </c>
      <c r="F14221">
        <v>22</v>
      </c>
      <c r="G14221" t="s">
        <v>27738</v>
      </c>
      <c r="H14221" t="s">
        <v>390</v>
      </c>
    </row>
    <row r="14222" spans="1:8" x14ac:dyDescent="0.2">
      <c r="A14222">
        <v>4.4080836345124E+17</v>
      </c>
      <c r="B14222" t="s">
        <v>27739</v>
      </c>
      <c r="C14222" t="s">
        <v>27740</v>
      </c>
      <c r="D14222" s="1">
        <v>41702.512476851851</v>
      </c>
      <c r="E14222">
        <v>114</v>
      </c>
      <c r="F14222">
        <v>227</v>
      </c>
      <c r="H14222" t="s">
        <v>27741</v>
      </c>
    </row>
    <row r="14223" spans="1:8" x14ac:dyDescent="0.2">
      <c r="A14223">
        <v>4.4081001209374298E+17</v>
      </c>
      <c r="B14223" t="s">
        <v>27742</v>
      </c>
      <c r="C14223" t="s">
        <v>27743</v>
      </c>
      <c r="D14223" s="1">
        <v>41702.517025462963</v>
      </c>
      <c r="E14223">
        <v>1915</v>
      </c>
      <c r="F14223">
        <v>2001</v>
      </c>
      <c r="G14223" t="s">
        <v>89</v>
      </c>
    </row>
    <row r="14224" spans="1:8" x14ac:dyDescent="0.2">
      <c r="A14224">
        <v>4.4081115128348602E+17</v>
      </c>
      <c r="B14224" t="s">
        <v>27744</v>
      </c>
      <c r="C14224" t="s">
        <v>27745</v>
      </c>
      <c r="D14224" s="1">
        <v>41702.520173611112</v>
      </c>
      <c r="E14224">
        <v>221</v>
      </c>
      <c r="F14224">
        <v>233</v>
      </c>
    </row>
    <row r="14225" spans="1:8" x14ac:dyDescent="0.2">
      <c r="A14225">
        <v>4.4081230616411699E+17</v>
      </c>
      <c r="B14225" t="s">
        <v>27746</v>
      </c>
      <c r="C14225" t="s">
        <v>27747</v>
      </c>
      <c r="D14225" s="1">
        <v>41702.523356481484</v>
      </c>
      <c r="E14225">
        <v>2159</v>
      </c>
      <c r="F14225">
        <v>1746</v>
      </c>
    </row>
    <row r="14226" spans="1:8" x14ac:dyDescent="0.2">
      <c r="A14226">
        <v>4.4082513326848E+17</v>
      </c>
      <c r="B14226" t="s">
        <v>27748</v>
      </c>
      <c r="C14226" t="s">
        <v>27749</v>
      </c>
      <c r="D14226" s="1">
        <v>41702.558749999997</v>
      </c>
      <c r="E14226">
        <v>321</v>
      </c>
      <c r="F14226">
        <v>311</v>
      </c>
    </row>
    <row r="14227" spans="1:8" x14ac:dyDescent="0.2">
      <c r="A14227">
        <v>4.4086277514160902E+17</v>
      </c>
      <c r="B14227" t="s">
        <v>27750</v>
      </c>
      <c r="C14227" t="s">
        <v>27751</v>
      </c>
      <c r="D14227" s="1">
        <v>41702.662627314814</v>
      </c>
      <c r="E14227">
        <v>7</v>
      </c>
      <c r="F14227">
        <v>12</v>
      </c>
      <c r="G14227" t="s">
        <v>27752</v>
      </c>
      <c r="H14227" t="s">
        <v>390</v>
      </c>
    </row>
    <row r="14228" spans="1:8" x14ac:dyDescent="0.2">
      <c r="A14228">
        <v>4.4086362949196499E+17</v>
      </c>
      <c r="B14228" t="s">
        <v>27753</v>
      </c>
      <c r="C14228" t="s">
        <v>27754</v>
      </c>
      <c r="D14228" s="1">
        <v>41702.664976851855</v>
      </c>
      <c r="E14228">
        <v>17</v>
      </c>
      <c r="F14228">
        <v>46</v>
      </c>
      <c r="G14228" t="s">
        <v>576</v>
      </c>
    </row>
    <row r="14229" spans="1:8" x14ac:dyDescent="0.2">
      <c r="A14229">
        <v>4.4091757687747699E+17</v>
      </c>
      <c r="B14229" t="s">
        <v>27755</v>
      </c>
      <c r="C14229" t="s">
        <v>27756</v>
      </c>
      <c r="D14229" s="1">
        <v>41702.813842592594</v>
      </c>
      <c r="E14229">
        <v>512</v>
      </c>
      <c r="F14229">
        <v>376</v>
      </c>
    </row>
    <row r="14230" spans="1:8" x14ac:dyDescent="0.2">
      <c r="A14230">
        <v>4.4091762226404102E+17</v>
      </c>
      <c r="B14230" t="s">
        <v>27757</v>
      </c>
      <c r="C14230" t="s">
        <v>27758</v>
      </c>
      <c r="D14230" s="1">
        <v>41702.813969907409</v>
      </c>
      <c r="E14230">
        <v>586</v>
      </c>
      <c r="F14230">
        <v>449</v>
      </c>
    </row>
    <row r="14231" spans="1:8" x14ac:dyDescent="0.2">
      <c r="A14231">
        <v>4.4091963722027802E+17</v>
      </c>
      <c r="B14231" t="s">
        <v>27759</v>
      </c>
      <c r="C14231" t="s">
        <v>27760</v>
      </c>
      <c r="D14231" s="1">
        <v>41702.819537037038</v>
      </c>
      <c r="E14231">
        <v>226</v>
      </c>
      <c r="F14231">
        <v>194</v>
      </c>
    </row>
    <row r="14232" spans="1:8" x14ac:dyDescent="0.2">
      <c r="A14232">
        <v>4.4100411181606502E+17</v>
      </c>
      <c r="B14232" t="s">
        <v>27761</v>
      </c>
      <c r="C14232" t="s">
        <v>27762</v>
      </c>
      <c r="D14232" s="1">
        <v>41703.05263888889</v>
      </c>
      <c r="E14232">
        <v>4</v>
      </c>
      <c r="F14232">
        <v>5</v>
      </c>
      <c r="G14232" t="s">
        <v>89</v>
      </c>
    </row>
    <row r="14233" spans="1:8" x14ac:dyDescent="0.2">
      <c r="A14233">
        <v>4.4117968432032102E+17</v>
      </c>
      <c r="B14233" t="s">
        <v>27763</v>
      </c>
      <c r="C14233" t="s">
        <v>27764</v>
      </c>
      <c r="D14233" s="1">
        <v>41703.537129629629</v>
      </c>
      <c r="E14233">
        <v>2</v>
      </c>
      <c r="F14233">
        <v>4</v>
      </c>
      <c r="G14233" t="e">
        <f>CharlieRymerGC</f>
        <v>#NAME?</v>
      </c>
    </row>
    <row r="14234" spans="1:8" x14ac:dyDescent="0.2">
      <c r="A14234">
        <v>4.4118053011429702E+17</v>
      </c>
      <c r="B14234" t="s">
        <v>27765</v>
      </c>
      <c r="C14234" t="s">
        <v>27766</v>
      </c>
      <c r="D14234" s="1">
        <v>41703.539456018516</v>
      </c>
      <c r="E14234">
        <v>17</v>
      </c>
      <c r="F14234">
        <v>24</v>
      </c>
      <c r="G14234" t="s">
        <v>576</v>
      </c>
      <c r="H14234" t="s">
        <v>390</v>
      </c>
    </row>
    <row r="14235" spans="1:8" x14ac:dyDescent="0.2">
      <c r="A14235">
        <v>4.4126250601980301E+17</v>
      </c>
      <c r="B14235" t="s">
        <v>27767</v>
      </c>
      <c r="C14235" t="s">
        <v>27768</v>
      </c>
      <c r="D14235" s="1">
        <v>41703.7656712963</v>
      </c>
      <c r="E14235">
        <v>8</v>
      </c>
      <c r="F14235">
        <v>19</v>
      </c>
      <c r="G14235" t="s">
        <v>215</v>
      </c>
    </row>
    <row r="14236" spans="1:8" x14ac:dyDescent="0.2">
      <c r="A14236">
        <v>4.4129049724900902E+17</v>
      </c>
      <c r="B14236" t="s">
        <v>27769</v>
      </c>
      <c r="C14236" t="s">
        <v>27770</v>
      </c>
      <c r="D14236" s="1">
        <v>41703.842905092592</v>
      </c>
      <c r="E14236">
        <v>37</v>
      </c>
      <c r="F14236">
        <v>59</v>
      </c>
      <c r="G14236" t="s">
        <v>89</v>
      </c>
    </row>
    <row r="14237" spans="1:8" x14ac:dyDescent="0.2">
      <c r="A14237">
        <v>4.4130679491304602E+17</v>
      </c>
      <c r="B14237" t="s">
        <v>27771</v>
      </c>
      <c r="C14237" t="s">
        <v>27772</v>
      </c>
      <c r="D14237" s="1">
        <v>41703.887881944444</v>
      </c>
      <c r="E14237">
        <v>556</v>
      </c>
      <c r="F14237">
        <v>417</v>
      </c>
    </row>
    <row r="14238" spans="1:8" x14ac:dyDescent="0.2">
      <c r="A14238">
        <v>4.41312228608704E+17</v>
      </c>
      <c r="B14238" t="s">
        <v>27773</v>
      </c>
      <c r="C14238" t="s">
        <v>27774</v>
      </c>
      <c r="D14238" s="1">
        <v>41703.902881944443</v>
      </c>
      <c r="E14238">
        <v>766</v>
      </c>
      <c r="F14238">
        <v>568</v>
      </c>
    </row>
    <row r="14239" spans="1:8" x14ac:dyDescent="0.2">
      <c r="A14239">
        <v>4.4132549408916998E+17</v>
      </c>
      <c r="B14239" t="s">
        <v>27775</v>
      </c>
      <c r="C14239" t="s">
        <v>27776</v>
      </c>
      <c r="D14239" s="1">
        <v>41703.939479166664</v>
      </c>
      <c r="E14239">
        <v>47</v>
      </c>
      <c r="F14239">
        <v>64</v>
      </c>
      <c r="H14239" t="s">
        <v>390</v>
      </c>
    </row>
    <row r="14240" spans="1:8" x14ac:dyDescent="0.2">
      <c r="A14240">
        <v>4.4160300160282202E+17</v>
      </c>
      <c r="B14240" t="s">
        <v>27777</v>
      </c>
      <c r="C14240" t="s">
        <v>27778</v>
      </c>
      <c r="D14240" s="1">
        <v>41704.705254629633</v>
      </c>
      <c r="E14240">
        <v>189</v>
      </c>
      <c r="F14240">
        <v>177</v>
      </c>
    </row>
    <row r="14241" spans="1:8" x14ac:dyDescent="0.2">
      <c r="A14241">
        <v>4.4160414913502797E+17</v>
      </c>
      <c r="B14241" t="s">
        <v>27779</v>
      </c>
      <c r="C14241" t="s">
        <v>27780</v>
      </c>
      <c r="D14241" s="1">
        <v>41704.708425925928</v>
      </c>
      <c r="E14241">
        <v>278</v>
      </c>
      <c r="F14241">
        <v>237</v>
      </c>
    </row>
    <row r="14242" spans="1:8" x14ac:dyDescent="0.2">
      <c r="A14242">
        <v>4.4161722426538298E+17</v>
      </c>
      <c r="B14242" t="s">
        <v>27781</v>
      </c>
      <c r="C14242" t="s">
        <v>27782</v>
      </c>
      <c r="D14242" s="1">
        <v>41704.744502314818</v>
      </c>
      <c r="E14242">
        <v>126</v>
      </c>
      <c r="F14242">
        <v>123</v>
      </c>
    </row>
    <row r="14243" spans="1:8" x14ac:dyDescent="0.2">
      <c r="A14243">
        <v>4.4161800763974797E+17</v>
      </c>
      <c r="B14243" t="s">
        <v>27783</v>
      </c>
      <c r="C14243" t="s">
        <v>27784</v>
      </c>
      <c r="D14243" s="1">
        <v>41704.746666666666</v>
      </c>
      <c r="E14243">
        <v>301</v>
      </c>
      <c r="F14243">
        <v>179</v>
      </c>
    </row>
    <row r="14244" spans="1:8" x14ac:dyDescent="0.2">
      <c r="A14244">
        <v>4.4167068561075802E+17</v>
      </c>
      <c r="B14244" t="s">
        <v>27785</v>
      </c>
      <c r="C14244" t="s">
        <v>27786</v>
      </c>
      <c r="D14244" s="1">
        <v>41704.892025462963</v>
      </c>
      <c r="E14244">
        <v>39</v>
      </c>
      <c r="F14244">
        <v>45</v>
      </c>
      <c r="H14244" t="s">
        <v>390</v>
      </c>
    </row>
    <row r="14245" spans="1:8" x14ac:dyDescent="0.2">
      <c r="A14245">
        <v>4.4174548264618298E+17</v>
      </c>
      <c r="B14245" t="s">
        <v>27787</v>
      </c>
      <c r="C14245" t="s">
        <v>27788</v>
      </c>
      <c r="D14245" s="1">
        <v>41705.098425925928</v>
      </c>
      <c r="E14245">
        <v>172</v>
      </c>
      <c r="F14245">
        <v>261</v>
      </c>
    </row>
    <row r="14246" spans="1:8" x14ac:dyDescent="0.2">
      <c r="A14246">
        <v>4.4174699056977901E+17</v>
      </c>
      <c r="B14246" t="s">
        <v>27789</v>
      </c>
      <c r="C14246" t="s">
        <v>27790</v>
      </c>
      <c r="D14246" s="1">
        <v>41705.102592592593</v>
      </c>
      <c r="E14246">
        <v>39</v>
      </c>
      <c r="F14246">
        <v>75</v>
      </c>
    </row>
    <row r="14247" spans="1:8" x14ac:dyDescent="0.2">
      <c r="A14247">
        <v>4.4174778300379898E+17</v>
      </c>
      <c r="B14247" t="s">
        <v>27791</v>
      </c>
      <c r="C14247" t="s">
        <v>27792</v>
      </c>
      <c r="D14247" s="1">
        <v>41705.104780092595</v>
      </c>
      <c r="E14247">
        <v>85</v>
      </c>
      <c r="F14247">
        <v>113</v>
      </c>
    </row>
    <row r="14248" spans="1:8" x14ac:dyDescent="0.2">
      <c r="A14248">
        <v>4.4177744618743302E+17</v>
      </c>
      <c r="B14248" t="s">
        <v>27793</v>
      </c>
      <c r="C14248" t="s">
        <v>27794</v>
      </c>
      <c r="D14248" s="1">
        <v>41705.186631944445</v>
      </c>
      <c r="E14248">
        <v>30</v>
      </c>
      <c r="F14248">
        <v>72</v>
      </c>
      <c r="G14248" t="s">
        <v>215</v>
      </c>
      <c r="H14248" t="s">
        <v>390</v>
      </c>
    </row>
    <row r="14249" spans="1:8" x14ac:dyDescent="0.2">
      <c r="A14249">
        <v>4.4177761825037901E+17</v>
      </c>
      <c r="B14249" t="s">
        <v>27795</v>
      </c>
      <c r="C14249" t="s">
        <v>27796</v>
      </c>
      <c r="D14249" s="1">
        <v>41705.187106481484</v>
      </c>
      <c r="E14249">
        <v>11</v>
      </c>
      <c r="F14249">
        <v>12</v>
      </c>
      <c r="G14249" t="s">
        <v>27797</v>
      </c>
    </row>
    <row r="14250" spans="1:8" x14ac:dyDescent="0.2">
      <c r="A14250">
        <v>4.4177838700756902E+17</v>
      </c>
      <c r="B14250" t="s">
        <v>27798</v>
      </c>
      <c r="C14250" t="s">
        <v>27799</v>
      </c>
      <c r="D14250" s="1">
        <v>41705.18922453704</v>
      </c>
      <c r="E14250">
        <v>27</v>
      </c>
      <c r="F14250">
        <v>31</v>
      </c>
      <c r="G14250" t="s">
        <v>215</v>
      </c>
    </row>
    <row r="14251" spans="1:8" x14ac:dyDescent="0.2">
      <c r="A14251">
        <v>4.4192403074529203E+17</v>
      </c>
      <c r="B14251" t="s">
        <v>27800</v>
      </c>
      <c r="C14251" t="s">
        <v>27801</v>
      </c>
      <c r="D14251" s="1">
        <v>41705.591134259259</v>
      </c>
      <c r="E14251">
        <v>13</v>
      </c>
      <c r="F14251">
        <v>24</v>
      </c>
      <c r="G14251" t="s">
        <v>215</v>
      </c>
      <c r="H14251" t="s">
        <v>13093</v>
      </c>
    </row>
    <row r="14252" spans="1:8" x14ac:dyDescent="0.2">
      <c r="A14252">
        <v>4.4192444071335098E+17</v>
      </c>
      <c r="B14252" t="s">
        <v>27802</v>
      </c>
      <c r="C14252" t="s">
        <v>27803</v>
      </c>
      <c r="D14252" s="1">
        <v>41705.592256944445</v>
      </c>
      <c r="E14252">
        <v>13</v>
      </c>
      <c r="F14252">
        <v>28</v>
      </c>
      <c r="G14252" t="s">
        <v>576</v>
      </c>
    </row>
    <row r="14253" spans="1:8" x14ac:dyDescent="0.2">
      <c r="A14253">
        <v>4.4192575849653798E+17</v>
      </c>
      <c r="B14253" t="s">
        <v>27804</v>
      </c>
      <c r="C14253" t="s">
        <v>27805</v>
      </c>
      <c r="D14253" s="1">
        <v>41705.595902777779</v>
      </c>
      <c r="E14253">
        <v>2</v>
      </c>
      <c r="F14253">
        <v>2</v>
      </c>
      <c r="G14253" t="s">
        <v>89</v>
      </c>
    </row>
    <row r="14254" spans="1:8" x14ac:dyDescent="0.2">
      <c r="A14254">
        <v>4.4196410057556301E+17</v>
      </c>
      <c r="B14254" t="s">
        <v>27806</v>
      </c>
      <c r="C14254" t="s">
        <v>27807</v>
      </c>
      <c r="D14254" s="1">
        <v>41705.701701388891</v>
      </c>
      <c r="E14254">
        <v>25</v>
      </c>
      <c r="F14254">
        <v>66</v>
      </c>
    </row>
    <row r="14255" spans="1:8" x14ac:dyDescent="0.2">
      <c r="A14255">
        <v>4.4196696715167699E+17</v>
      </c>
      <c r="B14255" t="s">
        <v>27808</v>
      </c>
      <c r="C14255" t="s">
        <v>27809</v>
      </c>
      <c r="D14255" s="1">
        <v>41705.709606481483</v>
      </c>
      <c r="E14255">
        <v>13</v>
      </c>
      <c r="F14255">
        <v>28</v>
      </c>
      <c r="G14255" t="s">
        <v>215</v>
      </c>
    </row>
    <row r="14256" spans="1:8" x14ac:dyDescent="0.2">
      <c r="A14256">
        <v>4.41968135613456E+17</v>
      </c>
      <c r="B14256" t="s">
        <v>27810</v>
      </c>
      <c r="C14256" t="s">
        <v>27811</v>
      </c>
      <c r="D14256" s="1">
        <v>41705.712835648148</v>
      </c>
      <c r="E14256">
        <v>23</v>
      </c>
      <c r="F14256">
        <v>54</v>
      </c>
      <c r="G14256" t="s">
        <v>89</v>
      </c>
    </row>
    <row r="14257" spans="1:8" x14ac:dyDescent="0.2">
      <c r="A14257">
        <v>4.4197029574714099E+17</v>
      </c>
      <c r="B14257" t="s">
        <v>27812</v>
      </c>
      <c r="C14257" t="s">
        <v>27813</v>
      </c>
      <c r="D14257" s="1">
        <v>41705.7187962963</v>
      </c>
      <c r="E14257">
        <v>33</v>
      </c>
      <c r="F14257">
        <v>52</v>
      </c>
      <c r="G14257" t="s">
        <v>215</v>
      </c>
    </row>
    <row r="14258" spans="1:8" x14ac:dyDescent="0.2">
      <c r="A14258">
        <v>4.4200194831812998E+17</v>
      </c>
      <c r="B14258" t="s">
        <v>27814</v>
      </c>
      <c r="C14258" t="s">
        <v>27815</v>
      </c>
      <c r="D14258" s="1">
        <v>41705.806145833332</v>
      </c>
      <c r="E14258">
        <v>652</v>
      </c>
      <c r="F14258">
        <v>448</v>
      </c>
    </row>
    <row r="14259" spans="1:8" x14ac:dyDescent="0.2">
      <c r="A14259">
        <v>4.4222966164148198E+17</v>
      </c>
      <c r="B14259" t="s">
        <v>27816</v>
      </c>
      <c r="C14259" t="s">
        <v>27817</v>
      </c>
      <c r="D14259" s="1">
        <v>41706.434513888889</v>
      </c>
      <c r="E14259">
        <v>7</v>
      </c>
      <c r="F14259">
        <v>31</v>
      </c>
      <c r="G14259" t="e">
        <f>_xlfn.SINGLE( _xlfn.SINGLE( _xlfn.SINGLE(RepPaulRyan)))</f>
        <v>#NAME?</v>
      </c>
      <c r="H14259" t="s">
        <v>390</v>
      </c>
    </row>
    <row r="14260" spans="1:8" x14ac:dyDescent="0.2">
      <c r="A14260">
        <v>4.4223240761038797E+17</v>
      </c>
      <c r="B14260" t="s">
        <v>27818</v>
      </c>
      <c r="C14260" t="s">
        <v>27819</v>
      </c>
      <c r="D14260" s="1">
        <v>41706.442083333335</v>
      </c>
      <c r="E14260">
        <v>11</v>
      </c>
      <c r="F14260">
        <v>30</v>
      </c>
      <c r="G14260" t="s">
        <v>27820</v>
      </c>
    </row>
    <row r="14261" spans="1:8" x14ac:dyDescent="0.2">
      <c r="A14261">
        <v>4.4223254481025798E+17</v>
      </c>
      <c r="B14261" t="s">
        <v>27821</v>
      </c>
      <c r="C14261" t="s">
        <v>27822</v>
      </c>
      <c r="D14261" s="1">
        <v>41706.442465277774</v>
      </c>
      <c r="E14261">
        <v>7</v>
      </c>
      <c r="F14261">
        <v>20</v>
      </c>
      <c r="G14261" t="s">
        <v>487</v>
      </c>
    </row>
    <row r="14262" spans="1:8" x14ac:dyDescent="0.2">
      <c r="A14262">
        <v>4.4223317228652102E+17</v>
      </c>
      <c r="B14262" t="s">
        <v>27823</v>
      </c>
      <c r="C14262" t="s">
        <v>27824</v>
      </c>
      <c r="D14262" s="1">
        <v>41706.444201388891</v>
      </c>
      <c r="E14262">
        <v>16</v>
      </c>
      <c r="F14262">
        <v>32</v>
      </c>
      <c r="G14262" t="s">
        <v>215</v>
      </c>
    </row>
    <row r="14263" spans="1:8" x14ac:dyDescent="0.2">
      <c r="A14263">
        <v>4.4223663026785798E+17</v>
      </c>
      <c r="B14263" t="s">
        <v>27825</v>
      </c>
      <c r="C14263" t="s">
        <v>27826</v>
      </c>
      <c r="D14263" s="1">
        <v>41706.453738425924</v>
      </c>
      <c r="E14263">
        <v>35</v>
      </c>
      <c r="F14263">
        <v>56</v>
      </c>
    </row>
    <row r="14264" spans="1:8" x14ac:dyDescent="0.2">
      <c r="A14264">
        <v>4.4223815825280998E+17</v>
      </c>
      <c r="B14264" t="s">
        <v>27827</v>
      </c>
      <c r="C14264" t="s">
        <v>27828</v>
      </c>
      <c r="D14264" s="1">
        <v>41706.457951388889</v>
      </c>
      <c r="E14264">
        <v>57</v>
      </c>
      <c r="F14264">
        <v>51</v>
      </c>
    </row>
    <row r="14265" spans="1:8" x14ac:dyDescent="0.2">
      <c r="A14265">
        <v>4.42238232567488E+17</v>
      </c>
      <c r="B14265" t="s">
        <v>27829</v>
      </c>
      <c r="C14265" t="s">
        <v>27830</v>
      </c>
      <c r="D14265" s="1">
        <v>41706.45815972222</v>
      </c>
      <c r="E14265">
        <v>15</v>
      </c>
      <c r="F14265">
        <v>31</v>
      </c>
      <c r="G14265" t="s">
        <v>215</v>
      </c>
    </row>
    <row r="14266" spans="1:8" x14ac:dyDescent="0.2">
      <c r="A14266">
        <v>4.4223887493775302E+17</v>
      </c>
      <c r="B14266" t="s">
        <v>27831</v>
      </c>
      <c r="C14266" t="s">
        <v>27832</v>
      </c>
      <c r="D14266" s="1">
        <v>41706.459930555553</v>
      </c>
      <c r="E14266">
        <v>21</v>
      </c>
      <c r="F14266">
        <v>38</v>
      </c>
      <c r="G14266" t="s">
        <v>89</v>
      </c>
    </row>
    <row r="14267" spans="1:8" x14ac:dyDescent="0.2">
      <c r="A14267">
        <v>4.4249408898285498E+17</v>
      </c>
      <c r="B14267" t="s">
        <v>27833</v>
      </c>
      <c r="C14267" t="s">
        <v>27834</v>
      </c>
      <c r="D14267" s="1">
        <v>41707.164189814815</v>
      </c>
      <c r="E14267">
        <v>16</v>
      </c>
      <c r="F14267">
        <v>27</v>
      </c>
      <c r="G14267" t="s">
        <v>9029</v>
      </c>
      <c r="H14267" t="s">
        <v>390</v>
      </c>
    </row>
    <row r="14268" spans="1:8" x14ac:dyDescent="0.2">
      <c r="A14268">
        <v>4.4249438384661197E+17</v>
      </c>
      <c r="B14268" t="s">
        <v>27835</v>
      </c>
      <c r="C14268" t="s">
        <v>27836</v>
      </c>
      <c r="D14268" s="1">
        <v>41707.165000000001</v>
      </c>
      <c r="E14268">
        <v>46</v>
      </c>
      <c r="F14268">
        <v>60</v>
      </c>
      <c r="G14268" t="s">
        <v>215</v>
      </c>
    </row>
    <row r="14269" spans="1:8" x14ac:dyDescent="0.2">
      <c r="A14269">
        <v>4.4297602733442598E+17</v>
      </c>
      <c r="B14269" t="s">
        <v>27837</v>
      </c>
      <c r="C14269" t="s">
        <v>27838</v>
      </c>
      <c r="D14269" s="1">
        <v>41708.494085648148</v>
      </c>
      <c r="E14269">
        <v>25</v>
      </c>
      <c r="F14269">
        <v>62</v>
      </c>
    </row>
    <row r="14270" spans="1:8" x14ac:dyDescent="0.2">
      <c r="A14270">
        <v>4.4297751309111699E+17</v>
      </c>
      <c r="B14270" t="s">
        <v>27839</v>
      </c>
      <c r="C14270" t="s">
        <v>27840</v>
      </c>
      <c r="D14270" s="1">
        <v>41708.498182870368</v>
      </c>
      <c r="E14270">
        <v>46</v>
      </c>
      <c r="F14270">
        <v>73</v>
      </c>
    </row>
    <row r="14271" spans="1:8" x14ac:dyDescent="0.2">
      <c r="A14271">
        <v>4.4305959555327501E+17</v>
      </c>
      <c r="B14271" t="s">
        <v>27841</v>
      </c>
      <c r="C14271" t="s">
        <v>27842</v>
      </c>
      <c r="D14271" s="1">
        <v>41708.724687499998</v>
      </c>
      <c r="E14271">
        <v>52</v>
      </c>
      <c r="F14271">
        <v>64</v>
      </c>
      <c r="G14271" t="s">
        <v>89</v>
      </c>
      <c r="H14271" t="s">
        <v>390</v>
      </c>
    </row>
    <row r="14272" spans="1:8" x14ac:dyDescent="0.2">
      <c r="A14272">
        <v>4.43059794229096E+17</v>
      </c>
      <c r="B14272" t="s">
        <v>27843</v>
      </c>
      <c r="C14272" t="s">
        <v>27844</v>
      </c>
      <c r="D14272" s="1">
        <v>41708.725243055553</v>
      </c>
      <c r="E14272">
        <v>30</v>
      </c>
      <c r="F14272">
        <v>46</v>
      </c>
      <c r="G14272" t="s">
        <v>89</v>
      </c>
    </row>
    <row r="14273" spans="1:8" x14ac:dyDescent="0.2">
      <c r="A14273">
        <v>4.4305999208278003E+17</v>
      </c>
      <c r="B14273" t="s">
        <v>27845</v>
      </c>
      <c r="C14273" t="s">
        <v>27846</v>
      </c>
      <c r="D14273" s="1">
        <v>41708.725787037038</v>
      </c>
      <c r="E14273">
        <v>50</v>
      </c>
      <c r="F14273">
        <v>131</v>
      </c>
      <c r="G14273" t="s">
        <v>27847</v>
      </c>
    </row>
    <row r="14274" spans="1:8" x14ac:dyDescent="0.2">
      <c r="A14274">
        <v>4.4311358235266202E+17</v>
      </c>
      <c r="B14274" t="s">
        <v>27848</v>
      </c>
      <c r="C14274" t="s">
        <v>27849</v>
      </c>
      <c r="D14274" s="1">
        <v>41708.873668981483</v>
      </c>
      <c r="E14274">
        <v>45</v>
      </c>
      <c r="F14274">
        <v>71</v>
      </c>
      <c r="G14274" t="s">
        <v>89</v>
      </c>
    </row>
    <row r="14275" spans="1:8" x14ac:dyDescent="0.2">
      <c r="A14275">
        <v>4.4312008497092602E+17</v>
      </c>
      <c r="B14275" t="s">
        <v>27850</v>
      </c>
      <c r="C14275" t="s">
        <v>27851</v>
      </c>
      <c r="D14275" s="1">
        <v>41708.891608796293</v>
      </c>
      <c r="E14275">
        <v>46</v>
      </c>
      <c r="F14275">
        <v>65</v>
      </c>
      <c r="G14275" t="s">
        <v>89</v>
      </c>
    </row>
    <row r="14276" spans="1:8" x14ac:dyDescent="0.2">
      <c r="A14276">
        <v>4.43292124264792E+17</v>
      </c>
      <c r="B14276" t="s">
        <v>27852</v>
      </c>
      <c r="C14276" t="s">
        <v>27853</v>
      </c>
      <c r="D14276" s="1">
        <v>41709.366342592592</v>
      </c>
      <c r="E14276">
        <v>22</v>
      </c>
      <c r="F14276">
        <v>38</v>
      </c>
      <c r="G14276" t="s">
        <v>215</v>
      </c>
    </row>
    <row r="14277" spans="1:8" x14ac:dyDescent="0.2">
      <c r="A14277">
        <v>4.4329277420996998E+17</v>
      </c>
      <c r="B14277" t="s">
        <v>27854</v>
      </c>
      <c r="C14277" t="s">
        <v>27855</v>
      </c>
      <c r="D14277" s="1">
        <v>41709.368148148147</v>
      </c>
      <c r="E14277">
        <v>13</v>
      </c>
      <c r="F14277">
        <v>21</v>
      </c>
      <c r="G14277" t="s">
        <v>215</v>
      </c>
    </row>
    <row r="14278" spans="1:8" x14ac:dyDescent="0.2">
      <c r="A14278">
        <v>4.4329408926266099E+17</v>
      </c>
      <c r="B14278" t="s">
        <v>27856</v>
      </c>
      <c r="C14278" t="s">
        <v>27857</v>
      </c>
      <c r="D14278" s="1">
        <v>41709.371770833335</v>
      </c>
      <c r="E14278">
        <v>34</v>
      </c>
      <c r="F14278">
        <v>84</v>
      </c>
      <c r="G14278" t="s">
        <v>215</v>
      </c>
    </row>
    <row r="14279" spans="1:8" x14ac:dyDescent="0.2">
      <c r="A14279">
        <v>4.43381493013176E+17</v>
      </c>
      <c r="B14279" t="s">
        <v>27858</v>
      </c>
      <c r="C14279" t="s">
        <v>27859</v>
      </c>
      <c r="D14279" s="1">
        <v>41709.612962962965</v>
      </c>
      <c r="E14279">
        <v>634</v>
      </c>
      <c r="F14279">
        <v>416</v>
      </c>
    </row>
    <row r="14280" spans="1:8" x14ac:dyDescent="0.2">
      <c r="A14280">
        <v>4.4340203984311501E+17</v>
      </c>
      <c r="B14280" t="s">
        <v>27860</v>
      </c>
      <c r="C14280" t="s">
        <v>27861</v>
      </c>
      <c r="D14280" s="1">
        <v>41709.669652777775</v>
      </c>
      <c r="E14280">
        <v>10</v>
      </c>
      <c r="F14280">
        <v>41</v>
      </c>
      <c r="G14280" t="e">
        <f>Chris_W_Lawson</f>
        <v>#NAME?</v>
      </c>
    </row>
    <row r="14281" spans="1:8" x14ac:dyDescent="0.2">
      <c r="A14281">
        <v>4.4340239804925101E+17</v>
      </c>
      <c r="B14281" t="s">
        <v>27862</v>
      </c>
      <c r="C14281" t="s">
        <v>27863</v>
      </c>
      <c r="D14281" s="1">
        <v>41709.670648148145</v>
      </c>
      <c r="E14281">
        <v>7</v>
      </c>
      <c r="F14281">
        <v>12</v>
      </c>
      <c r="G14281" t="s">
        <v>89</v>
      </c>
    </row>
    <row r="14282" spans="1:8" x14ac:dyDescent="0.2">
      <c r="A14282">
        <v>4.4340338342128E+17</v>
      </c>
      <c r="B14282" t="s">
        <v>27864</v>
      </c>
      <c r="C14282" t="s">
        <v>27865</v>
      </c>
      <c r="D14282" s="1">
        <v>41709.673368055555</v>
      </c>
      <c r="E14282">
        <v>14</v>
      </c>
      <c r="F14282">
        <v>21</v>
      </c>
      <c r="G14282" t="s">
        <v>215</v>
      </c>
      <c r="H14282" t="s">
        <v>390</v>
      </c>
    </row>
    <row r="14283" spans="1:8" x14ac:dyDescent="0.2">
      <c r="A14283">
        <v>4.4340385477299398E+17</v>
      </c>
      <c r="B14283" t="s">
        <v>27866</v>
      </c>
      <c r="C14283" t="s">
        <v>27867</v>
      </c>
      <c r="D14283" s="1">
        <v>41709.674664351849</v>
      </c>
      <c r="E14283">
        <v>27</v>
      </c>
      <c r="F14283">
        <v>74</v>
      </c>
      <c r="G14283" t="s">
        <v>215</v>
      </c>
    </row>
    <row r="14284" spans="1:8" x14ac:dyDescent="0.2">
      <c r="A14284">
        <v>4.4340489990544499E+17</v>
      </c>
      <c r="B14284" t="s">
        <v>27868</v>
      </c>
      <c r="C14284" t="s">
        <v>27869</v>
      </c>
      <c r="D14284" s="1">
        <v>41709.677546296298</v>
      </c>
      <c r="E14284">
        <v>6</v>
      </c>
      <c r="F14284">
        <v>14</v>
      </c>
      <c r="G14284" t="s">
        <v>576</v>
      </c>
    </row>
    <row r="14285" spans="1:8" x14ac:dyDescent="0.2">
      <c r="A14285">
        <v>4.4340892421011398E+17</v>
      </c>
      <c r="B14285" t="s">
        <v>27870</v>
      </c>
      <c r="C14285" t="s">
        <v>27871</v>
      </c>
      <c r="D14285" s="1">
        <v>41709.688657407409</v>
      </c>
      <c r="E14285">
        <v>39</v>
      </c>
      <c r="F14285">
        <v>55</v>
      </c>
      <c r="G14285" t="s">
        <v>89</v>
      </c>
    </row>
    <row r="14286" spans="1:8" x14ac:dyDescent="0.2">
      <c r="A14286">
        <v>4.4340946660493702E+17</v>
      </c>
      <c r="B14286" t="s">
        <v>27872</v>
      </c>
      <c r="C14286" t="s">
        <v>27873</v>
      </c>
      <c r="D14286" s="1">
        <v>41709.690150462964</v>
      </c>
      <c r="E14286">
        <v>28</v>
      </c>
      <c r="F14286">
        <v>29</v>
      </c>
      <c r="G14286" t="s">
        <v>576</v>
      </c>
    </row>
    <row r="14287" spans="1:8" x14ac:dyDescent="0.2">
      <c r="A14287">
        <v>4.4344340809988499E+17</v>
      </c>
      <c r="B14287" t="s">
        <v>27874</v>
      </c>
      <c r="C14287" t="s">
        <v>27875</v>
      </c>
      <c r="D14287" s="1">
        <v>41709.783807870372</v>
      </c>
      <c r="E14287">
        <v>19</v>
      </c>
      <c r="F14287">
        <v>37</v>
      </c>
    </row>
    <row r="14288" spans="1:8" x14ac:dyDescent="0.2">
      <c r="A14288">
        <v>4.4344397721659302E+17</v>
      </c>
      <c r="B14288" t="s">
        <v>27876</v>
      </c>
      <c r="C14288" t="s">
        <v>27877</v>
      </c>
      <c r="D14288" s="1">
        <v>41709.785381944443</v>
      </c>
      <c r="E14288">
        <v>29</v>
      </c>
      <c r="F14288">
        <v>45</v>
      </c>
      <c r="G14288" t="s">
        <v>89</v>
      </c>
    </row>
    <row r="14289" spans="1:8" x14ac:dyDescent="0.2">
      <c r="A14289">
        <v>4.4347833380503501E+17</v>
      </c>
      <c r="B14289" t="s">
        <v>27878</v>
      </c>
      <c r="C14289" t="s">
        <v>25540</v>
      </c>
      <c r="D14289" s="1">
        <v>41709.880185185182</v>
      </c>
      <c r="E14289">
        <v>629</v>
      </c>
      <c r="F14289">
        <v>518</v>
      </c>
    </row>
    <row r="14290" spans="1:8" x14ac:dyDescent="0.2">
      <c r="A14290">
        <v>4.43480106204688E+17</v>
      </c>
      <c r="B14290" t="s">
        <v>27879</v>
      </c>
      <c r="C14290" t="s">
        <v>27880</v>
      </c>
      <c r="D14290" s="1">
        <v>41709.885081018518</v>
      </c>
      <c r="E14290">
        <v>12</v>
      </c>
      <c r="F14290">
        <v>24</v>
      </c>
      <c r="G14290" t="s">
        <v>27881</v>
      </c>
    </row>
    <row r="14291" spans="1:8" x14ac:dyDescent="0.2">
      <c r="A14291">
        <v>4.4348836609788301E+17</v>
      </c>
      <c r="B14291" t="s">
        <v>27882</v>
      </c>
      <c r="C14291" t="s">
        <v>27883</v>
      </c>
      <c r="D14291" s="1">
        <v>41709.907870370371</v>
      </c>
      <c r="E14291">
        <v>646</v>
      </c>
      <c r="F14291">
        <v>563</v>
      </c>
    </row>
    <row r="14292" spans="1:8" x14ac:dyDescent="0.2">
      <c r="A14292">
        <v>4.4355634805240602E+17</v>
      </c>
      <c r="B14292" t="s">
        <v>27884</v>
      </c>
      <c r="C14292" t="s">
        <v>27885</v>
      </c>
      <c r="D14292" s="1">
        <v>41710.095462962963</v>
      </c>
      <c r="E14292">
        <v>25</v>
      </c>
      <c r="F14292">
        <v>52</v>
      </c>
      <c r="G14292" t="s">
        <v>215</v>
      </c>
    </row>
    <row r="14293" spans="1:8" x14ac:dyDescent="0.2">
      <c r="A14293">
        <v>4.4355665802824902E+17</v>
      </c>
      <c r="B14293" t="s">
        <v>27886</v>
      </c>
      <c r="C14293" t="s">
        <v>27887</v>
      </c>
      <c r="D14293" s="1">
        <v>41710.096319444441</v>
      </c>
      <c r="E14293">
        <v>18</v>
      </c>
      <c r="F14293">
        <v>32</v>
      </c>
      <c r="G14293" t="s">
        <v>215</v>
      </c>
      <c r="H14293" t="s">
        <v>616</v>
      </c>
    </row>
    <row r="14294" spans="1:8" x14ac:dyDescent="0.2">
      <c r="A14294">
        <v>4.4360753032200602E+17</v>
      </c>
      <c r="B14294" t="s">
        <v>27888</v>
      </c>
      <c r="C14294" t="s">
        <v>27889</v>
      </c>
      <c r="D14294" s="1">
        <v>41710.236701388887</v>
      </c>
      <c r="E14294">
        <v>100</v>
      </c>
      <c r="F14294">
        <v>152</v>
      </c>
      <c r="G14294" t="s">
        <v>576</v>
      </c>
      <c r="H14294" t="s">
        <v>390</v>
      </c>
    </row>
    <row r="14295" spans="1:8" x14ac:dyDescent="0.2">
      <c r="A14295">
        <v>4.4373025169763098E+17</v>
      </c>
      <c r="B14295" t="s">
        <v>27890</v>
      </c>
      <c r="C14295" t="s">
        <v>27891</v>
      </c>
      <c r="D14295" s="1">
        <v>41710.57534722222</v>
      </c>
      <c r="E14295">
        <v>11</v>
      </c>
      <c r="F14295">
        <v>26</v>
      </c>
      <c r="G14295" t="s">
        <v>27892</v>
      </c>
    </row>
    <row r="14296" spans="1:8" x14ac:dyDescent="0.2">
      <c r="A14296">
        <v>4.4378102950632602E+17</v>
      </c>
      <c r="B14296" t="s">
        <v>27893</v>
      </c>
      <c r="C14296" t="s">
        <v>27894</v>
      </c>
      <c r="D14296" s="1">
        <v>41710.715474537035</v>
      </c>
      <c r="E14296">
        <v>50</v>
      </c>
      <c r="F14296">
        <v>68</v>
      </c>
    </row>
    <row r="14297" spans="1:8" x14ac:dyDescent="0.2">
      <c r="A14297">
        <v>4.4378119170847501E+17</v>
      </c>
      <c r="B14297" t="s">
        <v>27895</v>
      </c>
      <c r="C14297" t="s">
        <v>27896</v>
      </c>
      <c r="D14297" s="1">
        <v>41710.715914351851</v>
      </c>
      <c r="E14297">
        <v>70</v>
      </c>
      <c r="F14297">
        <v>128</v>
      </c>
    </row>
    <row r="14298" spans="1:8" x14ac:dyDescent="0.2">
      <c r="A14298">
        <v>4.4378141961854502E+17</v>
      </c>
      <c r="B14298" t="s">
        <v>27897</v>
      </c>
      <c r="C14298" t="s">
        <v>27898</v>
      </c>
      <c r="D14298" s="1">
        <v>41710.716550925928</v>
      </c>
      <c r="E14298">
        <v>94</v>
      </c>
      <c r="F14298">
        <v>150</v>
      </c>
      <c r="G14298" t="s">
        <v>89</v>
      </c>
    </row>
    <row r="14299" spans="1:8" x14ac:dyDescent="0.2">
      <c r="A14299">
        <v>4.4382874855592698E+17</v>
      </c>
      <c r="B14299" t="s">
        <v>27899</v>
      </c>
      <c r="C14299" t="s">
        <v>27900</v>
      </c>
      <c r="D14299" s="1">
        <v>41710.84715277778</v>
      </c>
      <c r="E14299">
        <v>615</v>
      </c>
      <c r="F14299">
        <v>467</v>
      </c>
    </row>
    <row r="14300" spans="1:8" x14ac:dyDescent="0.2">
      <c r="A14300">
        <v>4.4386064376739002E+17</v>
      </c>
      <c r="B14300" t="s">
        <v>27901</v>
      </c>
      <c r="C14300" t="s">
        <v>27064</v>
      </c>
      <c r="D14300" s="1">
        <v>41710.935162037036</v>
      </c>
      <c r="E14300">
        <v>436</v>
      </c>
      <c r="F14300">
        <v>348</v>
      </c>
    </row>
    <row r="14301" spans="1:8" x14ac:dyDescent="0.2">
      <c r="A14301">
        <v>4.4386381333583802E+17</v>
      </c>
      <c r="B14301" t="s">
        <v>27902</v>
      </c>
      <c r="C14301" t="s">
        <v>27903</v>
      </c>
      <c r="D14301" s="1">
        <v>41710.943912037037</v>
      </c>
      <c r="E14301">
        <v>94</v>
      </c>
      <c r="F14301">
        <v>75</v>
      </c>
    </row>
    <row r="14302" spans="1:8" x14ac:dyDescent="0.2">
      <c r="A14302">
        <v>4.4386817014394803E+17</v>
      </c>
      <c r="B14302" t="s">
        <v>27904</v>
      </c>
      <c r="C14302" t="s">
        <v>27905</v>
      </c>
      <c r="D14302" s="1">
        <v>41710.955937500003</v>
      </c>
      <c r="E14302">
        <v>17</v>
      </c>
      <c r="F14302">
        <v>36</v>
      </c>
      <c r="G14302" t="s">
        <v>89</v>
      </c>
      <c r="H14302" t="s">
        <v>390</v>
      </c>
    </row>
    <row r="14303" spans="1:8" x14ac:dyDescent="0.2">
      <c r="A14303">
        <v>4.4387212667663098E+17</v>
      </c>
      <c r="B14303" t="s">
        <v>27906</v>
      </c>
      <c r="C14303" t="s">
        <v>27907</v>
      </c>
      <c r="D14303" s="1">
        <v>41710.966851851852</v>
      </c>
      <c r="E14303">
        <v>48</v>
      </c>
      <c r="F14303">
        <v>101</v>
      </c>
    </row>
    <row r="14304" spans="1:8" x14ac:dyDescent="0.2">
      <c r="A14304">
        <v>4.4410943323767098E+17</v>
      </c>
      <c r="B14304" t="s">
        <v>27908</v>
      </c>
      <c r="C14304" t="s">
        <v>27909</v>
      </c>
      <c r="D14304" s="1">
        <v>41711.621689814812</v>
      </c>
      <c r="E14304">
        <v>154</v>
      </c>
      <c r="F14304">
        <v>113</v>
      </c>
      <c r="G14304" t="s">
        <v>89</v>
      </c>
    </row>
    <row r="14305" spans="1:8" x14ac:dyDescent="0.2">
      <c r="A14305">
        <v>4.4410973433000301E+17</v>
      </c>
      <c r="B14305" t="s">
        <v>27910</v>
      </c>
      <c r="C14305" t="s">
        <v>27911</v>
      </c>
      <c r="D14305" s="1">
        <v>41711.622523148151</v>
      </c>
      <c r="E14305">
        <v>8</v>
      </c>
      <c r="F14305">
        <v>20</v>
      </c>
      <c r="G14305" t="s">
        <v>215</v>
      </c>
    </row>
    <row r="14306" spans="1:8" x14ac:dyDescent="0.2">
      <c r="A14306">
        <v>4.4410981450831002E+17</v>
      </c>
      <c r="B14306" t="s">
        <v>27912</v>
      </c>
      <c r="C14306" t="s">
        <v>27913</v>
      </c>
      <c r="D14306" s="1">
        <v>41711.622743055559</v>
      </c>
      <c r="E14306">
        <v>24</v>
      </c>
      <c r="F14306">
        <v>32</v>
      </c>
      <c r="G14306" t="s">
        <v>576</v>
      </c>
    </row>
    <row r="14307" spans="1:8" x14ac:dyDescent="0.2">
      <c r="A14307">
        <v>4.4415272805154803E+17</v>
      </c>
      <c r="B14307" t="s">
        <v>27914</v>
      </c>
      <c r="C14307" t="s">
        <v>27915</v>
      </c>
      <c r="D14307" s="1">
        <v>41711.741157407407</v>
      </c>
      <c r="E14307">
        <v>658</v>
      </c>
      <c r="F14307">
        <v>841</v>
      </c>
    </row>
    <row r="14308" spans="1:8" x14ac:dyDescent="0.2">
      <c r="A14308">
        <v>4.4419786855626298E+17</v>
      </c>
      <c r="B14308" t="s">
        <v>27916</v>
      </c>
      <c r="C14308" t="s">
        <v>27917</v>
      </c>
      <c r="D14308" s="1">
        <v>41711.865729166668</v>
      </c>
      <c r="E14308">
        <v>35</v>
      </c>
      <c r="F14308">
        <v>58</v>
      </c>
      <c r="G14308" t="s">
        <v>215</v>
      </c>
    </row>
    <row r="14309" spans="1:8" x14ac:dyDescent="0.2">
      <c r="A14309">
        <v>4.44198104544608E+17</v>
      </c>
      <c r="B14309" t="s">
        <v>27918</v>
      </c>
      <c r="C14309" t="s">
        <v>27919</v>
      </c>
      <c r="D14309" s="1">
        <v>41711.866377314815</v>
      </c>
      <c r="E14309">
        <v>8</v>
      </c>
      <c r="F14309">
        <v>21</v>
      </c>
      <c r="G14309" t="s">
        <v>215</v>
      </c>
    </row>
    <row r="14310" spans="1:8" x14ac:dyDescent="0.2">
      <c r="A14310">
        <v>4.4419830079188902E+17</v>
      </c>
      <c r="B14310" t="s">
        <v>27920</v>
      </c>
      <c r="C14310" t="s">
        <v>27921</v>
      </c>
      <c r="D14310" s="1">
        <v>41711.8669212963</v>
      </c>
      <c r="E14310">
        <v>12</v>
      </c>
      <c r="F14310">
        <v>23</v>
      </c>
      <c r="G14310" t="s">
        <v>215</v>
      </c>
    </row>
    <row r="14311" spans="1:8" x14ac:dyDescent="0.2">
      <c r="A14311">
        <v>4.4419836634046003E+17</v>
      </c>
      <c r="B14311" t="s">
        <v>27922</v>
      </c>
      <c r="C14311" t="s">
        <v>27923</v>
      </c>
      <c r="D14311" s="1">
        <v>41711.867106481484</v>
      </c>
      <c r="E14311">
        <v>77</v>
      </c>
      <c r="F14311">
        <v>74</v>
      </c>
      <c r="G14311" t="s">
        <v>27924</v>
      </c>
    </row>
    <row r="14312" spans="1:8" x14ac:dyDescent="0.2">
      <c r="A14312">
        <v>4.4419883738596102E+17</v>
      </c>
      <c r="B14312" t="s">
        <v>27925</v>
      </c>
      <c r="C14312" t="s">
        <v>27926</v>
      </c>
      <c r="D14312" s="1">
        <v>41711.868402777778</v>
      </c>
      <c r="E14312">
        <v>124</v>
      </c>
      <c r="F14312">
        <v>254</v>
      </c>
      <c r="G14312" t="s">
        <v>215</v>
      </c>
    </row>
    <row r="14313" spans="1:8" x14ac:dyDescent="0.2">
      <c r="A14313">
        <v>4.4419911046872998E+17</v>
      </c>
      <c r="B14313" t="s">
        <v>27927</v>
      </c>
      <c r="C14313" t="s">
        <v>27928</v>
      </c>
      <c r="D14313" s="1">
        <v>41711.869155092594</v>
      </c>
      <c r="E14313">
        <v>69</v>
      </c>
      <c r="F14313">
        <v>115</v>
      </c>
      <c r="G14313" t="s">
        <v>215</v>
      </c>
      <c r="H14313" t="s">
        <v>390</v>
      </c>
    </row>
    <row r="14314" spans="1:8" x14ac:dyDescent="0.2">
      <c r="A14314">
        <v>4.4419941955956698E+17</v>
      </c>
      <c r="B14314" t="s">
        <v>27929</v>
      </c>
      <c r="C14314" t="s">
        <v>27930</v>
      </c>
      <c r="D14314" s="1">
        <v>41711.870011574072</v>
      </c>
      <c r="E14314">
        <v>14</v>
      </c>
      <c r="F14314">
        <v>25</v>
      </c>
      <c r="G14314" t="s">
        <v>576</v>
      </c>
    </row>
    <row r="14315" spans="1:8" x14ac:dyDescent="0.2">
      <c r="A14315">
        <v>4.4430511765194701E+17</v>
      </c>
      <c r="B14315" t="s">
        <v>27931</v>
      </c>
      <c r="C14315" t="s">
        <v>27932</v>
      </c>
      <c r="D14315" s="1">
        <v>41712.161678240744</v>
      </c>
      <c r="E14315">
        <v>20</v>
      </c>
      <c r="F14315">
        <v>55</v>
      </c>
      <c r="G14315" t="s">
        <v>215</v>
      </c>
    </row>
    <row r="14316" spans="1:8" x14ac:dyDescent="0.2">
      <c r="A14316">
        <v>4.4446042598460602E+17</v>
      </c>
      <c r="B14316" t="s">
        <v>27933</v>
      </c>
      <c r="C14316" t="s">
        <v>27934</v>
      </c>
      <c r="D14316" s="1">
        <v>41712.590243055558</v>
      </c>
      <c r="E14316">
        <v>168</v>
      </c>
      <c r="F14316">
        <v>233</v>
      </c>
    </row>
    <row r="14317" spans="1:8" x14ac:dyDescent="0.2">
      <c r="A14317">
        <v>4.4446069484369498E+17</v>
      </c>
      <c r="B14317" t="s">
        <v>27935</v>
      </c>
      <c r="C14317" t="s">
        <v>27936</v>
      </c>
      <c r="D14317" s="1">
        <v>41712.590983796297</v>
      </c>
      <c r="E14317">
        <v>3</v>
      </c>
      <c r="F14317">
        <v>3</v>
      </c>
      <c r="G14317" t="s">
        <v>89</v>
      </c>
    </row>
    <row r="14318" spans="1:8" x14ac:dyDescent="0.2">
      <c r="A14318">
        <v>4.4446093149052902E+17</v>
      </c>
      <c r="B14318" t="s">
        <v>27937</v>
      </c>
      <c r="C14318" t="s">
        <v>27938</v>
      </c>
      <c r="D14318" s="1">
        <v>41712.591643518521</v>
      </c>
      <c r="E14318">
        <v>30</v>
      </c>
      <c r="F14318">
        <v>62</v>
      </c>
      <c r="G14318" t="s">
        <v>27939</v>
      </c>
    </row>
    <row r="14319" spans="1:8" x14ac:dyDescent="0.2">
      <c r="A14319">
        <v>4.4446127534376499E+17</v>
      </c>
      <c r="B14319" t="s">
        <v>27940</v>
      </c>
      <c r="C14319" t="s">
        <v>27941</v>
      </c>
      <c r="D14319" s="1">
        <v>41712.592592592591</v>
      </c>
      <c r="E14319">
        <v>41</v>
      </c>
      <c r="F14319">
        <v>53</v>
      </c>
      <c r="G14319" t="s">
        <v>215</v>
      </c>
      <c r="H14319" t="s">
        <v>390</v>
      </c>
    </row>
    <row r="14320" spans="1:8" x14ac:dyDescent="0.2">
      <c r="A14320">
        <v>4.4446162984633498E+17</v>
      </c>
      <c r="B14320" t="s">
        <v>27942</v>
      </c>
      <c r="C14320" t="s">
        <v>27943</v>
      </c>
      <c r="D14320" s="1">
        <v>41712.593564814815</v>
      </c>
      <c r="E14320">
        <v>70</v>
      </c>
      <c r="F14320">
        <v>74</v>
      </c>
      <c r="G14320" t="s">
        <v>27944</v>
      </c>
    </row>
    <row r="14321" spans="1:8" x14ac:dyDescent="0.2">
      <c r="A14321">
        <v>4.4451622665272902E+17</v>
      </c>
      <c r="B14321" t="s">
        <v>27945</v>
      </c>
      <c r="C14321" t="s">
        <v>27946</v>
      </c>
      <c r="D14321" s="1">
        <v>41712.74422453704</v>
      </c>
      <c r="E14321">
        <v>614</v>
      </c>
      <c r="F14321">
        <v>389</v>
      </c>
    </row>
    <row r="14322" spans="1:8" x14ac:dyDescent="0.2">
      <c r="A14322">
        <v>4.44518274790064E+17</v>
      </c>
      <c r="B14322" t="s">
        <v>27947</v>
      </c>
      <c r="C14322" t="s">
        <v>27948</v>
      </c>
      <c r="D14322" s="1">
        <v>41712.749884259261</v>
      </c>
      <c r="E14322">
        <v>12</v>
      </c>
      <c r="F14322">
        <v>20</v>
      </c>
      <c r="G14322" t="s">
        <v>89</v>
      </c>
    </row>
    <row r="14323" spans="1:8" x14ac:dyDescent="0.2">
      <c r="A14323">
        <v>4.4452872083841402E+17</v>
      </c>
      <c r="B14323" t="s">
        <v>27949</v>
      </c>
      <c r="C14323" t="s">
        <v>27950</v>
      </c>
      <c r="D14323" s="1">
        <v>41712.778703703705</v>
      </c>
      <c r="E14323">
        <v>523</v>
      </c>
      <c r="F14323">
        <v>378</v>
      </c>
    </row>
    <row r="14324" spans="1:8" x14ac:dyDescent="0.2">
      <c r="A14324">
        <v>4.4458388813725197E+17</v>
      </c>
      <c r="B14324" t="s">
        <v>27951</v>
      </c>
      <c r="C14324" t="s">
        <v>27952</v>
      </c>
      <c r="D14324" s="1">
        <v>41712.930937500001</v>
      </c>
      <c r="E14324">
        <v>106</v>
      </c>
      <c r="F14324">
        <v>119</v>
      </c>
    </row>
    <row r="14325" spans="1:8" x14ac:dyDescent="0.2">
      <c r="A14325">
        <v>4.4458564848245101E+17</v>
      </c>
      <c r="B14325" t="s">
        <v>27953</v>
      </c>
      <c r="C14325" t="s">
        <v>27954</v>
      </c>
      <c r="D14325" s="1">
        <v>41712.935798611114</v>
      </c>
      <c r="E14325">
        <v>57</v>
      </c>
      <c r="F14325">
        <v>73</v>
      </c>
    </row>
    <row r="14326" spans="1:8" x14ac:dyDescent="0.2">
      <c r="A14326">
        <v>4.4458598513404698E+17</v>
      </c>
      <c r="B14326" t="s">
        <v>27955</v>
      </c>
      <c r="C14326" t="s">
        <v>27956</v>
      </c>
      <c r="D14326" s="1">
        <v>41712.936724537038</v>
      </c>
      <c r="E14326">
        <v>26</v>
      </c>
      <c r="F14326">
        <v>70</v>
      </c>
      <c r="G14326" t="s">
        <v>215</v>
      </c>
      <c r="H14326" t="s">
        <v>390</v>
      </c>
    </row>
    <row r="14327" spans="1:8" x14ac:dyDescent="0.2">
      <c r="A14327">
        <v>4.4458912477612403E+17</v>
      </c>
      <c r="B14327" t="s">
        <v>27957</v>
      </c>
      <c r="C14327" t="s">
        <v>27958</v>
      </c>
      <c r="D14327" s="1">
        <v>41712.945393518516</v>
      </c>
      <c r="E14327">
        <v>675</v>
      </c>
      <c r="F14327">
        <v>653</v>
      </c>
    </row>
    <row r="14328" spans="1:8" x14ac:dyDescent="0.2">
      <c r="A14328">
        <v>4.4476297554376698E+17</v>
      </c>
      <c r="B14328" t="s">
        <v>27959</v>
      </c>
      <c r="C14328" t="s">
        <v>27960</v>
      </c>
      <c r="D14328" s="1">
        <v>41713.425127314818</v>
      </c>
      <c r="E14328">
        <v>23</v>
      </c>
      <c r="F14328">
        <v>38</v>
      </c>
      <c r="G14328" t="s">
        <v>89</v>
      </c>
    </row>
    <row r="14329" spans="1:8" x14ac:dyDescent="0.2">
      <c r="A14329">
        <v>4.4494911000136902E+17</v>
      </c>
      <c r="B14329" t="s">
        <v>27961</v>
      </c>
      <c r="C14329" t="s">
        <v>27962</v>
      </c>
      <c r="D14329" s="1">
        <v>41713.938761574071</v>
      </c>
      <c r="E14329">
        <v>62</v>
      </c>
      <c r="F14329">
        <v>88</v>
      </c>
    </row>
    <row r="14330" spans="1:8" x14ac:dyDescent="0.2">
      <c r="A14330">
        <v>4.4495095041202502E+17</v>
      </c>
      <c r="B14330" t="s">
        <v>27963</v>
      </c>
      <c r="C14330" t="s">
        <v>27964</v>
      </c>
      <c r="D14330" s="1">
        <v>41713.943842592591</v>
      </c>
      <c r="E14330">
        <v>46</v>
      </c>
      <c r="F14330">
        <v>53</v>
      </c>
      <c r="G14330" t="s">
        <v>89</v>
      </c>
    </row>
    <row r="14331" spans="1:8" x14ac:dyDescent="0.2">
      <c r="A14331">
        <v>4.4497919795897498E+17</v>
      </c>
      <c r="B14331" t="s">
        <v>27965</v>
      </c>
      <c r="C14331" t="s">
        <v>27966</v>
      </c>
      <c r="D14331" s="1">
        <v>41714.021782407406</v>
      </c>
      <c r="E14331">
        <v>21</v>
      </c>
      <c r="F14331">
        <v>36</v>
      </c>
      <c r="G14331" t="s">
        <v>215</v>
      </c>
      <c r="H14331" t="s">
        <v>390</v>
      </c>
    </row>
    <row r="14332" spans="1:8" x14ac:dyDescent="0.2">
      <c r="A14332">
        <v>4.4510961446894701E+17</v>
      </c>
      <c r="B14332" t="s">
        <v>27967</v>
      </c>
      <c r="C14332" t="s">
        <v>27968</v>
      </c>
      <c r="D14332" s="1">
        <v>41714.381666666668</v>
      </c>
      <c r="E14332">
        <v>423</v>
      </c>
      <c r="F14332">
        <v>782</v>
      </c>
    </row>
    <row r="14333" spans="1:8" x14ac:dyDescent="0.2">
      <c r="A14333">
        <v>4.4511095999326598E+17</v>
      </c>
      <c r="B14333" t="s">
        <v>27969</v>
      </c>
      <c r="C14333" t="s">
        <v>27970</v>
      </c>
      <c r="D14333" s="1">
        <v>41714.385381944441</v>
      </c>
      <c r="E14333">
        <v>21</v>
      </c>
      <c r="F14333">
        <v>38</v>
      </c>
      <c r="G14333" t="s">
        <v>215</v>
      </c>
    </row>
    <row r="14334" spans="1:8" x14ac:dyDescent="0.2">
      <c r="A14334">
        <v>4.4524477828930298E+17</v>
      </c>
      <c r="B14334" t="s">
        <v>27971</v>
      </c>
      <c r="C14334" t="s">
        <v>27972</v>
      </c>
      <c r="D14334" s="1">
        <v>41714.754652777781</v>
      </c>
      <c r="E14334">
        <v>52</v>
      </c>
      <c r="F14334">
        <v>99</v>
      </c>
    </row>
    <row r="14335" spans="1:8" x14ac:dyDescent="0.2">
      <c r="A14335">
        <v>4.45598059557576E+17</v>
      </c>
      <c r="B14335" t="s">
        <v>27973</v>
      </c>
      <c r="C14335" t="s">
        <v>27974</v>
      </c>
      <c r="D14335" s="1">
        <v>41715.729513888888</v>
      </c>
      <c r="E14335">
        <v>177</v>
      </c>
      <c r="F14335">
        <v>152</v>
      </c>
    </row>
    <row r="14336" spans="1:8" x14ac:dyDescent="0.2">
      <c r="A14336">
        <v>4.4562704870356102E+17</v>
      </c>
      <c r="B14336" t="s">
        <v>27975</v>
      </c>
      <c r="C14336" t="s">
        <v>27976</v>
      </c>
      <c r="D14336" s="1">
        <v>41715.809513888889</v>
      </c>
      <c r="E14336">
        <v>918</v>
      </c>
      <c r="F14336">
        <v>834</v>
      </c>
    </row>
    <row r="14337" spans="1:8" x14ac:dyDescent="0.2">
      <c r="A14337">
        <v>4.4563114924808998E+17</v>
      </c>
      <c r="B14337" t="s">
        <v>27977</v>
      </c>
      <c r="C14337" t="s">
        <v>27978</v>
      </c>
      <c r="D14337" s="1">
        <v>41715.820833333331</v>
      </c>
      <c r="E14337">
        <v>154</v>
      </c>
      <c r="F14337">
        <v>119</v>
      </c>
      <c r="G14337" t="s">
        <v>89</v>
      </c>
      <c r="H14337" t="s">
        <v>390</v>
      </c>
    </row>
    <row r="14338" spans="1:8" x14ac:dyDescent="0.2">
      <c r="A14338">
        <v>4.45661316142088E+17</v>
      </c>
      <c r="B14338" t="s">
        <v>27979</v>
      </c>
      <c r="C14338" t="s">
        <v>27980</v>
      </c>
      <c r="D14338" s="1">
        <v>41715.904074074075</v>
      </c>
      <c r="E14338">
        <v>21</v>
      </c>
      <c r="F14338">
        <v>52</v>
      </c>
      <c r="G14338" t="e">
        <f>Pepper4366</f>
        <v>#NAME?</v>
      </c>
      <c r="H14338" t="s">
        <v>390</v>
      </c>
    </row>
    <row r="14339" spans="1:8" x14ac:dyDescent="0.2">
      <c r="A14339">
        <v>4.4566666145116902E+17</v>
      </c>
      <c r="B14339" t="s">
        <v>27981</v>
      </c>
      <c r="C14339" t="s">
        <v>27982</v>
      </c>
      <c r="D14339" s="1">
        <v>41715.918819444443</v>
      </c>
      <c r="E14339">
        <v>42</v>
      </c>
      <c r="F14339">
        <v>84</v>
      </c>
    </row>
    <row r="14340" spans="1:8" x14ac:dyDescent="0.2">
      <c r="A14340">
        <v>4.45671755487936E+17</v>
      </c>
      <c r="B14340" t="s">
        <v>27983</v>
      </c>
      <c r="C14340" t="s">
        <v>27984</v>
      </c>
      <c r="D14340" s="1">
        <v>41715.932881944442</v>
      </c>
      <c r="E14340">
        <v>124</v>
      </c>
      <c r="F14340">
        <v>170</v>
      </c>
    </row>
    <row r="14341" spans="1:8" x14ac:dyDescent="0.2">
      <c r="A14341">
        <v>4.4571232638232902E+17</v>
      </c>
      <c r="B14341" t="s">
        <v>27985</v>
      </c>
      <c r="C14341" t="s">
        <v>27986</v>
      </c>
      <c r="D14341" s="1">
        <v>41716.04483796296</v>
      </c>
      <c r="E14341">
        <v>13</v>
      </c>
      <c r="F14341">
        <v>31</v>
      </c>
      <c r="G14341" t="s">
        <v>215</v>
      </c>
    </row>
    <row r="14342" spans="1:8" x14ac:dyDescent="0.2">
      <c r="A14342">
        <v>4.4571409016265498E+17</v>
      </c>
      <c r="B14342" t="s">
        <v>27987</v>
      </c>
      <c r="C14342" t="s">
        <v>27988</v>
      </c>
      <c r="D14342" s="1">
        <v>41716.049699074072</v>
      </c>
      <c r="E14342">
        <v>13</v>
      </c>
      <c r="F14342">
        <v>27</v>
      </c>
      <c r="G14342" t="s">
        <v>215</v>
      </c>
      <c r="H14342" t="s">
        <v>14519</v>
      </c>
    </row>
    <row r="14343" spans="1:8" x14ac:dyDescent="0.2">
      <c r="A14343">
        <v>4.4571583288759002E+17</v>
      </c>
      <c r="B14343" t="s">
        <v>27989</v>
      </c>
      <c r="C14343" t="s">
        <v>27990</v>
      </c>
      <c r="D14343" s="1">
        <v>41716.054513888892</v>
      </c>
      <c r="E14343">
        <v>35</v>
      </c>
      <c r="F14343">
        <v>97</v>
      </c>
      <c r="G14343" t="s">
        <v>215</v>
      </c>
    </row>
    <row r="14344" spans="1:8" x14ac:dyDescent="0.2">
      <c r="A14344">
        <v>4.4571669895265798E+17</v>
      </c>
      <c r="B14344" t="s">
        <v>27991</v>
      </c>
      <c r="C14344" t="s">
        <v>27992</v>
      </c>
      <c r="D14344" s="1">
        <v>41716.056898148148</v>
      </c>
      <c r="E14344">
        <v>180</v>
      </c>
      <c r="F14344">
        <v>153</v>
      </c>
      <c r="G14344" t="e">
        <f>PeaceIsWeakness</f>
        <v>#NAME?</v>
      </c>
      <c r="H14344" t="s">
        <v>390</v>
      </c>
    </row>
    <row r="14345" spans="1:8" x14ac:dyDescent="0.2">
      <c r="A14345">
        <v>4.4571745505145203E+17</v>
      </c>
      <c r="B14345" t="s">
        <v>27993</v>
      </c>
      <c r="C14345" t="s">
        <v>27994</v>
      </c>
      <c r="D14345" s="1">
        <v>41716.058981481481</v>
      </c>
      <c r="E14345">
        <v>1904</v>
      </c>
      <c r="F14345">
        <v>3008</v>
      </c>
    </row>
    <row r="14346" spans="1:8" x14ac:dyDescent="0.2">
      <c r="A14346">
        <v>4.4573177633467501E+17</v>
      </c>
      <c r="B14346" t="s">
        <v>27995</v>
      </c>
      <c r="C14346" t="s">
        <v>27996</v>
      </c>
      <c r="D14346" s="1">
        <v>41716.098506944443</v>
      </c>
      <c r="E14346">
        <v>27</v>
      </c>
      <c r="F14346">
        <v>55</v>
      </c>
      <c r="G14346" t="s">
        <v>487</v>
      </c>
      <c r="H14346" t="s">
        <v>390</v>
      </c>
    </row>
    <row r="14347" spans="1:8" x14ac:dyDescent="0.2">
      <c r="A14347">
        <v>4.4573624974025101E+17</v>
      </c>
      <c r="B14347" t="s">
        <v>27997</v>
      </c>
      <c r="C14347" t="s">
        <v>27998</v>
      </c>
      <c r="D14347" s="1">
        <v>41716.110844907409</v>
      </c>
      <c r="E14347">
        <v>20</v>
      </c>
      <c r="F14347">
        <v>62</v>
      </c>
      <c r="G14347" t="e">
        <f>_xlfn.SINGLE( _xlfn.SINGLE(PeaceIsWeakness))</f>
        <v>#NAME?</v>
      </c>
    </row>
    <row r="14348" spans="1:8" x14ac:dyDescent="0.2">
      <c r="A14348">
        <v>4.45743081695232E+17</v>
      </c>
      <c r="B14348" t="s">
        <v>27999</v>
      </c>
      <c r="C14348" t="s">
        <v>28000</v>
      </c>
      <c r="D14348" s="1">
        <v>41716.129699074074</v>
      </c>
      <c r="E14348">
        <v>336</v>
      </c>
      <c r="F14348">
        <v>373</v>
      </c>
    </row>
    <row r="14349" spans="1:8" x14ac:dyDescent="0.2">
      <c r="A14349">
        <v>4.4574381741390598E+17</v>
      </c>
      <c r="B14349" t="s">
        <v>28001</v>
      </c>
      <c r="C14349" t="s">
        <v>28002</v>
      </c>
      <c r="D14349" s="1">
        <v>41716.131736111114</v>
      </c>
      <c r="E14349">
        <v>306</v>
      </c>
      <c r="F14349">
        <v>321</v>
      </c>
      <c r="G14349" t="s">
        <v>215</v>
      </c>
    </row>
    <row r="14350" spans="1:8" x14ac:dyDescent="0.2">
      <c r="A14350">
        <v>4.4574477092179898E+17</v>
      </c>
      <c r="B14350" t="s">
        <v>28003</v>
      </c>
      <c r="C14350" t="s">
        <v>28004</v>
      </c>
      <c r="D14350" s="1">
        <v>41716.134363425925</v>
      </c>
      <c r="E14350">
        <v>50</v>
      </c>
      <c r="F14350">
        <v>95</v>
      </c>
      <c r="G14350" t="s">
        <v>28005</v>
      </c>
    </row>
    <row r="14351" spans="1:8" x14ac:dyDescent="0.2">
      <c r="A14351">
        <v>4.4574514781778298E+17</v>
      </c>
      <c r="B14351" t="s">
        <v>28006</v>
      </c>
      <c r="C14351" t="s">
        <v>28007</v>
      </c>
      <c r="D14351" s="1">
        <v>41716.135405092595</v>
      </c>
      <c r="E14351">
        <v>36</v>
      </c>
      <c r="F14351">
        <v>49</v>
      </c>
      <c r="G14351" t="s">
        <v>215</v>
      </c>
    </row>
    <row r="14352" spans="1:8" x14ac:dyDescent="0.2">
      <c r="A14352">
        <v>4.4586445525223398E+17</v>
      </c>
      <c r="B14352" t="s">
        <v>28008</v>
      </c>
      <c r="C14352" t="s">
        <v>28009</v>
      </c>
      <c r="D14352" s="1">
        <v>41716.464629629627</v>
      </c>
      <c r="E14352">
        <v>1385</v>
      </c>
      <c r="F14352">
        <v>1418</v>
      </c>
    </row>
    <row r="14353" spans="1:8" x14ac:dyDescent="0.2">
      <c r="A14353">
        <v>4.4597046039283699E+17</v>
      </c>
      <c r="B14353" t="s">
        <v>28010</v>
      </c>
      <c r="C14353" t="s">
        <v>28011</v>
      </c>
      <c r="D14353" s="1">
        <v>41716.757152777776</v>
      </c>
      <c r="E14353">
        <v>819</v>
      </c>
      <c r="F14353">
        <v>560</v>
      </c>
    </row>
    <row r="14354" spans="1:8" x14ac:dyDescent="0.2">
      <c r="A14354">
        <v>4.4599957208802502E+17</v>
      </c>
      <c r="B14354" t="s">
        <v>28012</v>
      </c>
      <c r="C14354" t="s">
        <v>27782</v>
      </c>
      <c r="D14354" s="1">
        <v>41716.837476851855</v>
      </c>
      <c r="E14354">
        <v>146</v>
      </c>
      <c r="F14354">
        <v>123</v>
      </c>
    </row>
    <row r="14355" spans="1:8" x14ac:dyDescent="0.2">
      <c r="A14355">
        <v>4.46003257324744E+17</v>
      </c>
      <c r="B14355" t="s">
        <v>28013</v>
      </c>
      <c r="C14355" t="s">
        <v>28014</v>
      </c>
      <c r="D14355" s="1">
        <v>41716.847650462965</v>
      </c>
      <c r="E14355">
        <v>47</v>
      </c>
      <c r="F14355">
        <v>52</v>
      </c>
      <c r="G14355" t="s">
        <v>215</v>
      </c>
    </row>
    <row r="14356" spans="1:8" x14ac:dyDescent="0.2">
      <c r="A14356">
        <v>4.4600857831986298E+17</v>
      </c>
      <c r="B14356" t="s">
        <v>28015</v>
      </c>
      <c r="C14356" t="s">
        <v>28016</v>
      </c>
      <c r="D14356" s="1">
        <v>41716.862337962964</v>
      </c>
      <c r="E14356">
        <v>30</v>
      </c>
      <c r="F14356">
        <v>92</v>
      </c>
      <c r="G14356" t="s">
        <v>89</v>
      </c>
    </row>
    <row r="14357" spans="1:8" x14ac:dyDescent="0.2">
      <c r="A14357">
        <v>4.4600929952205197E+17</v>
      </c>
      <c r="B14357" t="s">
        <v>28017</v>
      </c>
      <c r="C14357" t="s">
        <v>28018</v>
      </c>
      <c r="D14357" s="1">
        <v>41716.864328703705</v>
      </c>
      <c r="E14357">
        <v>8</v>
      </c>
      <c r="F14357">
        <v>26</v>
      </c>
      <c r="G14357" t="s">
        <v>28019</v>
      </c>
    </row>
    <row r="14358" spans="1:8" x14ac:dyDescent="0.2">
      <c r="A14358">
        <v>4.4601019087038003E+17</v>
      </c>
      <c r="B14358" t="s">
        <v>28020</v>
      </c>
      <c r="C14358" t="s">
        <v>28021</v>
      </c>
      <c r="D14358" s="1">
        <v>41716.866782407407</v>
      </c>
      <c r="E14358">
        <v>7</v>
      </c>
      <c r="F14358">
        <v>29</v>
      </c>
      <c r="G14358" t="s">
        <v>215</v>
      </c>
    </row>
    <row r="14359" spans="1:8" x14ac:dyDescent="0.2">
      <c r="A14359">
        <v>4.4605562188517299E+17</v>
      </c>
      <c r="B14359" t="s">
        <v>28022</v>
      </c>
      <c r="C14359" t="s">
        <v>28023</v>
      </c>
      <c r="D14359" s="1">
        <v>41716.992152777777</v>
      </c>
      <c r="E14359">
        <v>51</v>
      </c>
      <c r="F14359">
        <v>50</v>
      </c>
      <c r="G14359" t="s">
        <v>89</v>
      </c>
      <c r="H14359" t="s">
        <v>390</v>
      </c>
    </row>
    <row r="14360" spans="1:8" x14ac:dyDescent="0.2">
      <c r="A14360">
        <v>4.4626678492537997E+17</v>
      </c>
      <c r="B14360" t="s">
        <v>28024</v>
      </c>
      <c r="C14360" t="s">
        <v>28025</v>
      </c>
      <c r="D14360" s="1">
        <v>41717.574849537035</v>
      </c>
      <c r="E14360">
        <v>19</v>
      </c>
      <c r="F14360">
        <v>49</v>
      </c>
      <c r="G14360" t="s">
        <v>215</v>
      </c>
      <c r="H14360" t="s">
        <v>390</v>
      </c>
    </row>
    <row r="14361" spans="1:8" x14ac:dyDescent="0.2">
      <c r="A14361">
        <v>4.4628013639322803E+17</v>
      </c>
      <c r="B14361" t="s">
        <v>28026</v>
      </c>
      <c r="C14361" t="s">
        <v>22104</v>
      </c>
      <c r="D14361" s="1">
        <v>41717.611689814818</v>
      </c>
      <c r="E14361">
        <v>410</v>
      </c>
      <c r="F14361">
        <v>356</v>
      </c>
    </row>
    <row r="14362" spans="1:8" x14ac:dyDescent="0.2">
      <c r="A14362">
        <v>4.4630754997830003E+17</v>
      </c>
      <c r="B14362" t="s">
        <v>28027</v>
      </c>
      <c r="C14362" t="s">
        <v>28028</v>
      </c>
      <c r="D14362" s="1">
        <v>41717.687337962961</v>
      </c>
      <c r="E14362">
        <v>17</v>
      </c>
      <c r="F14362">
        <v>35</v>
      </c>
      <c r="G14362" t="e">
        <f>bllheaded</f>
        <v>#NAME?</v>
      </c>
      <c r="H14362" t="s">
        <v>390</v>
      </c>
    </row>
    <row r="14363" spans="1:8" x14ac:dyDescent="0.2">
      <c r="A14363">
        <v>4.4630826136164698E+17</v>
      </c>
      <c r="B14363" t="s">
        <v>28029</v>
      </c>
      <c r="C14363" t="s">
        <v>28030</v>
      </c>
      <c r="D14363" s="1">
        <v>41717.689305555556</v>
      </c>
      <c r="E14363">
        <v>35</v>
      </c>
      <c r="F14363">
        <v>85</v>
      </c>
      <c r="G14363" t="s">
        <v>89</v>
      </c>
      <c r="H14363" t="s">
        <v>390</v>
      </c>
    </row>
    <row r="14364" spans="1:8" x14ac:dyDescent="0.2">
      <c r="A14364">
        <v>4.4630901338354803E+17</v>
      </c>
      <c r="B14364" t="s">
        <v>28031</v>
      </c>
      <c r="C14364" t="s">
        <v>28032</v>
      </c>
      <c r="D14364" s="1">
        <v>41717.691377314812</v>
      </c>
      <c r="E14364">
        <v>12</v>
      </c>
      <c r="F14364">
        <v>23</v>
      </c>
      <c r="G14364" t="s">
        <v>215</v>
      </c>
    </row>
    <row r="14365" spans="1:8" x14ac:dyDescent="0.2">
      <c r="A14365">
        <v>4.463158721024E+17</v>
      </c>
      <c r="B14365" t="s">
        <v>28033</v>
      </c>
      <c r="C14365" t="s">
        <v>28034</v>
      </c>
      <c r="D14365" s="1">
        <v>41717.710300925923</v>
      </c>
      <c r="E14365">
        <v>64</v>
      </c>
      <c r="F14365">
        <v>143</v>
      </c>
      <c r="G14365" t="s">
        <v>89</v>
      </c>
      <c r="H14365" t="s">
        <v>390</v>
      </c>
    </row>
    <row r="14366" spans="1:8" x14ac:dyDescent="0.2">
      <c r="A14366">
        <v>4.4632065862954502E+17</v>
      </c>
      <c r="B14366" t="s">
        <v>28035</v>
      </c>
      <c r="C14366" t="s">
        <v>28036</v>
      </c>
      <c r="D14366" s="1">
        <v>41717.723506944443</v>
      </c>
      <c r="E14366">
        <v>17</v>
      </c>
      <c r="F14366">
        <v>19</v>
      </c>
      <c r="G14366" t="s">
        <v>215</v>
      </c>
    </row>
    <row r="14367" spans="1:8" x14ac:dyDescent="0.2">
      <c r="A14367">
        <v>4.4635832697711002E+17</v>
      </c>
      <c r="B14367" t="s">
        <v>28037</v>
      </c>
      <c r="C14367" t="s">
        <v>28038</v>
      </c>
      <c r="D14367" s="1">
        <v>41717.827453703707</v>
      </c>
      <c r="E14367">
        <v>260</v>
      </c>
      <c r="F14367">
        <v>265</v>
      </c>
    </row>
    <row r="14368" spans="1:8" x14ac:dyDescent="0.2">
      <c r="A14368">
        <v>4.4636394442944102E+17</v>
      </c>
      <c r="B14368" t="s">
        <v>28039</v>
      </c>
      <c r="C14368" t="s">
        <v>28040</v>
      </c>
      <c r="D14368" s="1">
        <v>41717.842962962961</v>
      </c>
      <c r="E14368">
        <v>301</v>
      </c>
      <c r="F14368">
        <v>251</v>
      </c>
    </row>
    <row r="14369" spans="1:8" x14ac:dyDescent="0.2">
      <c r="A14369">
        <v>4.4636987319558502E+17</v>
      </c>
      <c r="B14369" t="s">
        <v>28041</v>
      </c>
      <c r="C14369" t="s">
        <v>28042</v>
      </c>
      <c r="D14369" s="1">
        <v>41717.859317129631</v>
      </c>
      <c r="E14369">
        <v>30</v>
      </c>
      <c r="F14369">
        <v>31</v>
      </c>
      <c r="G14369" t="s">
        <v>89</v>
      </c>
    </row>
    <row r="14370" spans="1:8" x14ac:dyDescent="0.2">
      <c r="A14370">
        <v>4.4638341706077702E+17</v>
      </c>
      <c r="B14370" t="s">
        <v>28043</v>
      </c>
      <c r="C14370" t="s">
        <v>28044</v>
      </c>
      <c r="D14370" s="1">
        <v>41717.896689814814</v>
      </c>
      <c r="E14370">
        <v>156</v>
      </c>
      <c r="F14370">
        <v>159</v>
      </c>
    </row>
    <row r="14371" spans="1:8" x14ac:dyDescent="0.2">
      <c r="A14371">
        <v>4.4639273115873203E+17</v>
      </c>
      <c r="B14371" t="s">
        <v>28045</v>
      </c>
      <c r="C14371" t="e">
        <f>_xlfn.SINGLE( DanScavino _xlfn.SINGLE( APinv _xlfn.SINGLE( TrumpGolf _xlfn.SINGLE( billclinton _xlfn.SINGLE( APHospital Thanks Dan)))))</f>
        <v>#NAME?</v>
      </c>
      <c r="D14371" s="1">
        <v>41717.922395833331</v>
      </c>
      <c r="E14371">
        <v>6</v>
      </c>
      <c r="F14371">
        <v>8</v>
      </c>
      <c r="G14371" t="s">
        <v>546</v>
      </c>
    </row>
    <row r="14372" spans="1:8" x14ac:dyDescent="0.2">
      <c r="A14372">
        <v>4.4640817395270797E+17</v>
      </c>
      <c r="B14372" t="s">
        <v>28046</v>
      </c>
      <c r="C14372" t="s">
        <v>28047</v>
      </c>
      <c r="D14372" s="1">
        <v>41717.965011574073</v>
      </c>
      <c r="E14372">
        <v>34</v>
      </c>
      <c r="F14372">
        <v>33</v>
      </c>
      <c r="H14372" t="s">
        <v>390</v>
      </c>
    </row>
    <row r="14373" spans="1:8" x14ac:dyDescent="0.2">
      <c r="A14373">
        <v>4.46430840663584E+17</v>
      </c>
      <c r="B14373" t="s">
        <v>28048</v>
      </c>
      <c r="C14373" t="s">
        <v>28049</v>
      </c>
      <c r="D14373" s="1">
        <v>41718.027557870373</v>
      </c>
      <c r="E14373">
        <v>37</v>
      </c>
      <c r="F14373">
        <v>48</v>
      </c>
      <c r="G14373" t="s">
        <v>215</v>
      </c>
    </row>
    <row r="14374" spans="1:8" x14ac:dyDescent="0.2">
      <c r="A14374">
        <v>4.46434528912216E+17</v>
      </c>
      <c r="B14374" t="s">
        <v>28050</v>
      </c>
      <c r="C14374" t="s">
        <v>28051</v>
      </c>
      <c r="D14374" s="1">
        <v>41718.037731481483</v>
      </c>
      <c r="E14374">
        <v>10</v>
      </c>
      <c r="F14374">
        <v>30</v>
      </c>
      <c r="G14374" t="s">
        <v>215</v>
      </c>
    </row>
    <row r="14375" spans="1:8" x14ac:dyDescent="0.2">
      <c r="A14375">
        <v>4.4643604517830202E+17</v>
      </c>
      <c r="B14375" t="s">
        <v>28052</v>
      </c>
      <c r="C14375" t="s">
        <v>28053</v>
      </c>
      <c r="D14375" s="1">
        <v>41718.041921296295</v>
      </c>
      <c r="E14375">
        <v>124</v>
      </c>
      <c r="F14375">
        <v>116</v>
      </c>
      <c r="G14375" t="s">
        <v>89</v>
      </c>
    </row>
    <row r="14376" spans="1:8" x14ac:dyDescent="0.2">
      <c r="A14376">
        <v>4.4646159202963002E+17</v>
      </c>
      <c r="B14376" t="s">
        <v>28054</v>
      </c>
      <c r="C14376" t="s">
        <v>28055</v>
      </c>
      <c r="D14376" s="1">
        <v>41718.11241898148</v>
      </c>
      <c r="E14376">
        <v>91223</v>
      </c>
      <c r="F14376">
        <v>86984</v>
      </c>
    </row>
    <row r="14377" spans="1:8" x14ac:dyDescent="0.2">
      <c r="A14377">
        <v>4.4646302166656198E+17</v>
      </c>
      <c r="B14377" t="s">
        <v>28056</v>
      </c>
      <c r="C14377" t="s">
        <v>28057</v>
      </c>
      <c r="D14377" s="1">
        <v>41718.116354166668</v>
      </c>
      <c r="E14377">
        <v>45</v>
      </c>
      <c r="F14377">
        <v>78</v>
      </c>
      <c r="G14377" t="s">
        <v>215</v>
      </c>
    </row>
    <row r="14378" spans="1:8" x14ac:dyDescent="0.2">
      <c r="A14378">
        <v>4.4646362927860902E+17</v>
      </c>
      <c r="B14378" t="s">
        <v>28058</v>
      </c>
      <c r="C14378" t="s">
        <v>28059</v>
      </c>
      <c r="D14378" s="1">
        <v>41718.118032407408</v>
      </c>
      <c r="E14378">
        <v>16</v>
      </c>
      <c r="F14378">
        <v>19</v>
      </c>
      <c r="G14378" t="s">
        <v>576</v>
      </c>
    </row>
    <row r="14379" spans="1:8" x14ac:dyDescent="0.2">
      <c r="A14379">
        <v>4.4646438051200198E+17</v>
      </c>
      <c r="B14379" t="s">
        <v>28060</v>
      </c>
      <c r="C14379" t="s">
        <v>28061</v>
      </c>
      <c r="D14379" s="1">
        <v>41718.120104166665</v>
      </c>
      <c r="E14379">
        <v>10</v>
      </c>
      <c r="F14379">
        <v>16</v>
      </c>
      <c r="G14379" t="s">
        <v>576</v>
      </c>
    </row>
    <row r="14380" spans="1:8" x14ac:dyDescent="0.2">
      <c r="A14380">
        <v>4.46466065468784E+17</v>
      </c>
      <c r="B14380" t="s">
        <v>28062</v>
      </c>
      <c r="C14380" t="s">
        <v>28063</v>
      </c>
      <c r="D14380" s="1">
        <v>41718.124756944446</v>
      </c>
      <c r="E14380">
        <v>31</v>
      </c>
      <c r="F14380">
        <v>65</v>
      </c>
      <c r="G14380" t="s">
        <v>215</v>
      </c>
    </row>
    <row r="14381" spans="1:8" x14ac:dyDescent="0.2">
      <c r="A14381">
        <v>4.4646641601611699E+17</v>
      </c>
      <c r="B14381" t="s">
        <v>28064</v>
      </c>
      <c r="C14381" t="s">
        <v>28065</v>
      </c>
      <c r="D14381" s="1">
        <v>41718.12572916667</v>
      </c>
      <c r="E14381">
        <v>9</v>
      </c>
      <c r="F14381">
        <v>25</v>
      </c>
      <c r="G14381" t="s">
        <v>28066</v>
      </c>
    </row>
    <row r="14382" spans="1:8" x14ac:dyDescent="0.2">
      <c r="A14382">
        <v>4.4646683559332198E+17</v>
      </c>
      <c r="B14382" t="s">
        <v>28067</v>
      </c>
      <c r="C14382" t="s">
        <v>28068</v>
      </c>
      <c r="D14382" s="1">
        <v>41718.126886574071</v>
      </c>
      <c r="E14382">
        <v>170</v>
      </c>
      <c r="F14382">
        <v>160</v>
      </c>
      <c r="G14382" t="e">
        <f>BrownsMakeMeUgh</f>
        <v>#NAME?</v>
      </c>
    </row>
    <row r="14383" spans="1:8" x14ac:dyDescent="0.2">
      <c r="A14383">
        <v>4.4646704711624198E+17</v>
      </c>
      <c r="B14383" t="s">
        <v>28069</v>
      </c>
      <c r="C14383" t="s">
        <v>28070</v>
      </c>
      <c r="D14383" s="1">
        <v>41718.127465277779</v>
      </c>
      <c r="E14383">
        <v>15</v>
      </c>
      <c r="F14383">
        <v>36</v>
      </c>
      <c r="G14383" t="s">
        <v>215</v>
      </c>
    </row>
    <row r="14384" spans="1:8" x14ac:dyDescent="0.2">
      <c r="A14384">
        <v>4.4652362920415603E+17</v>
      </c>
      <c r="B14384" t="s">
        <v>28071</v>
      </c>
      <c r="C14384" t="s">
        <v>28072</v>
      </c>
      <c r="D14384" s="1">
        <v>41718.283599537041</v>
      </c>
      <c r="E14384">
        <v>109</v>
      </c>
      <c r="F14384">
        <v>88</v>
      </c>
    </row>
    <row r="14385" spans="1:7" x14ac:dyDescent="0.2">
      <c r="A14385">
        <v>4.4652513438887898E+17</v>
      </c>
      <c r="B14385" t="s">
        <v>28073</v>
      </c>
      <c r="C14385" t="s">
        <v>28074</v>
      </c>
      <c r="D14385" s="1">
        <v>41718.287754629629</v>
      </c>
      <c r="E14385">
        <v>179</v>
      </c>
      <c r="F14385">
        <v>140</v>
      </c>
    </row>
    <row r="14386" spans="1:7" x14ac:dyDescent="0.2">
      <c r="A14386">
        <v>4.4652595935813197E+17</v>
      </c>
      <c r="B14386" t="s">
        <v>28075</v>
      </c>
      <c r="C14386" t="s">
        <v>28076</v>
      </c>
      <c r="D14386" s="1">
        <v>41718.290034722224</v>
      </c>
      <c r="E14386">
        <v>181</v>
      </c>
      <c r="F14386">
        <v>111</v>
      </c>
    </row>
    <row r="14387" spans="1:7" x14ac:dyDescent="0.2">
      <c r="A14387">
        <v>4.4652816861969203E+17</v>
      </c>
      <c r="B14387" t="s">
        <v>28077</v>
      </c>
      <c r="C14387" t="s">
        <v>28078</v>
      </c>
      <c r="D14387" s="1">
        <v>41718.296134259261</v>
      </c>
      <c r="E14387">
        <v>46</v>
      </c>
      <c r="F14387">
        <v>73</v>
      </c>
      <c r="G14387" t="s">
        <v>28079</v>
      </c>
    </row>
    <row r="14388" spans="1:7" x14ac:dyDescent="0.2">
      <c r="A14388">
        <v>4.4664627903754202E+17</v>
      </c>
      <c r="B14388" t="s">
        <v>28080</v>
      </c>
      <c r="C14388" t="s">
        <v>28081</v>
      </c>
      <c r="D14388" s="1">
        <v>41718.622048611112</v>
      </c>
      <c r="E14388">
        <v>29</v>
      </c>
      <c r="F14388">
        <v>31</v>
      </c>
    </row>
    <row r="14389" spans="1:7" x14ac:dyDescent="0.2">
      <c r="A14389">
        <v>4.4668355302026803E+17</v>
      </c>
      <c r="B14389" t="s">
        <v>28082</v>
      </c>
      <c r="C14389" t="s">
        <v>28083</v>
      </c>
      <c r="D14389" s="1">
        <v>41718.724907407406</v>
      </c>
      <c r="E14389">
        <v>471</v>
      </c>
      <c r="F14389">
        <v>334</v>
      </c>
    </row>
    <row r="14390" spans="1:7" x14ac:dyDescent="0.2">
      <c r="A14390">
        <v>4.4675353169418202E+17</v>
      </c>
      <c r="B14390" t="s">
        <v>28084</v>
      </c>
      <c r="C14390" t="s">
        <v>28085</v>
      </c>
      <c r="D14390" s="1">
        <v>41718.918009259258</v>
      </c>
      <c r="E14390">
        <v>790</v>
      </c>
      <c r="F14390">
        <v>643</v>
      </c>
    </row>
    <row r="14391" spans="1:7" x14ac:dyDescent="0.2">
      <c r="A14391">
        <v>4.4679098973555002E+17</v>
      </c>
      <c r="B14391" t="s">
        <v>28086</v>
      </c>
      <c r="C14391" t="s">
        <v>28087</v>
      </c>
      <c r="D14391" s="1">
        <v>41719.021377314813</v>
      </c>
      <c r="E14391">
        <v>644</v>
      </c>
      <c r="F14391">
        <v>594</v>
      </c>
    </row>
    <row r="14392" spans="1:7" x14ac:dyDescent="0.2">
      <c r="A14392">
        <v>4.4679454283950003E+17</v>
      </c>
      <c r="B14392" t="s">
        <v>28088</v>
      </c>
      <c r="C14392" t="s">
        <v>28089</v>
      </c>
      <c r="D14392" s="1">
        <v>41719.031180555554</v>
      </c>
      <c r="E14392">
        <v>488</v>
      </c>
      <c r="F14392">
        <v>416</v>
      </c>
    </row>
    <row r="14393" spans="1:7" x14ac:dyDescent="0.2">
      <c r="A14393">
        <v>4.4680101482254298E+17</v>
      </c>
      <c r="B14393" t="s">
        <v>28090</v>
      </c>
      <c r="C14393" t="s">
        <v>28091</v>
      </c>
      <c r="D14393" s="1">
        <v>41719.049039351848</v>
      </c>
      <c r="E14393">
        <v>1287</v>
      </c>
      <c r="F14393">
        <v>1677</v>
      </c>
    </row>
    <row r="14394" spans="1:7" x14ac:dyDescent="0.2">
      <c r="A14394">
        <v>4.4680198077916698E+17</v>
      </c>
      <c r="B14394" t="s">
        <v>28092</v>
      </c>
      <c r="C14394" t="s">
        <v>28093</v>
      </c>
      <c r="D14394" s="1">
        <v>41719.051712962966</v>
      </c>
      <c r="E14394">
        <v>2054</v>
      </c>
      <c r="F14394">
        <v>1975</v>
      </c>
    </row>
    <row r="14395" spans="1:7" x14ac:dyDescent="0.2">
      <c r="A14395">
        <v>4.4698600704574598E+17</v>
      </c>
      <c r="B14395" t="s">
        <v>28094</v>
      </c>
      <c r="C14395" t="s">
        <v>28095</v>
      </c>
      <c r="D14395" s="1">
        <v>41719.559525462966</v>
      </c>
      <c r="E14395">
        <v>508</v>
      </c>
      <c r="F14395">
        <v>590</v>
      </c>
    </row>
    <row r="14396" spans="1:7" x14ac:dyDescent="0.2">
      <c r="A14396">
        <v>4.4706738498230598E+17</v>
      </c>
      <c r="B14396" t="s">
        <v>28096</v>
      </c>
      <c r="C14396" t="s">
        <v>28097</v>
      </c>
      <c r="D14396" s="1">
        <v>41719.784085648149</v>
      </c>
      <c r="E14396">
        <v>396</v>
      </c>
      <c r="F14396">
        <v>317</v>
      </c>
    </row>
    <row r="14397" spans="1:7" x14ac:dyDescent="0.2">
      <c r="A14397">
        <v>4.4708237288722803E+17</v>
      </c>
      <c r="B14397" t="s">
        <v>28098</v>
      </c>
      <c r="C14397" t="s">
        <v>28099</v>
      </c>
      <c r="D14397" s="1">
        <v>41719.825439814813</v>
      </c>
      <c r="E14397">
        <v>471</v>
      </c>
      <c r="F14397">
        <v>565</v>
      </c>
    </row>
    <row r="14398" spans="1:7" x14ac:dyDescent="0.2">
      <c r="A14398">
        <v>4.4708242643170899E+17</v>
      </c>
      <c r="B14398" t="s">
        <v>28100</v>
      </c>
      <c r="C14398" t="s">
        <v>28101</v>
      </c>
      <c r="D14398" s="1">
        <v>41719.825590277775</v>
      </c>
      <c r="E14398">
        <v>2968</v>
      </c>
      <c r="F14398">
        <v>5262</v>
      </c>
    </row>
    <row r="14399" spans="1:7" x14ac:dyDescent="0.2">
      <c r="A14399">
        <v>4.4719113896201402E+17</v>
      </c>
      <c r="B14399" t="s">
        <v>28102</v>
      </c>
      <c r="C14399" t="s">
        <v>28103</v>
      </c>
      <c r="D14399" s="1">
        <v>41720.125578703701</v>
      </c>
      <c r="E14399">
        <v>1531</v>
      </c>
      <c r="F14399">
        <v>911</v>
      </c>
    </row>
    <row r="14400" spans="1:7" x14ac:dyDescent="0.2">
      <c r="A14400">
        <v>4.4719188863092698E+17</v>
      </c>
      <c r="B14400" t="s">
        <v>28104</v>
      </c>
      <c r="C14400" t="s">
        <v>28105</v>
      </c>
      <c r="D14400" s="1">
        <v>41720.127650462964</v>
      </c>
      <c r="E14400">
        <v>1289</v>
      </c>
      <c r="F14400">
        <v>958</v>
      </c>
    </row>
    <row r="14401" spans="1:8" x14ac:dyDescent="0.2">
      <c r="A14401">
        <v>4.4719318496866701E+17</v>
      </c>
      <c r="B14401" t="s">
        <v>28106</v>
      </c>
      <c r="C14401" t="s">
        <v>28107</v>
      </c>
      <c r="D14401" s="1">
        <v>41720.131226851852</v>
      </c>
      <c r="E14401">
        <v>327</v>
      </c>
      <c r="F14401">
        <v>397</v>
      </c>
    </row>
    <row r="14402" spans="1:8" x14ac:dyDescent="0.2">
      <c r="A14402">
        <v>4.4733275166737997E+17</v>
      </c>
      <c r="B14402" t="s">
        <v>28108</v>
      </c>
      <c r="C14402" t="s">
        <v>28109</v>
      </c>
      <c r="D14402" s="1">
        <v>41720.51635416667</v>
      </c>
      <c r="E14402">
        <v>1065</v>
      </c>
      <c r="F14402">
        <v>938</v>
      </c>
    </row>
    <row r="14403" spans="1:8" x14ac:dyDescent="0.2">
      <c r="A14403">
        <v>4.4733483864401498E+17</v>
      </c>
      <c r="B14403" t="s">
        <v>28110</v>
      </c>
      <c r="C14403" t="s">
        <v>28111</v>
      </c>
      <c r="D14403" s="1">
        <v>41720.522118055553</v>
      </c>
      <c r="E14403">
        <v>540</v>
      </c>
      <c r="F14403">
        <v>611</v>
      </c>
    </row>
    <row r="14404" spans="1:8" x14ac:dyDescent="0.2">
      <c r="A14404">
        <v>4.4810151228030502E+17</v>
      </c>
      <c r="B14404" t="s">
        <v>28112</v>
      </c>
      <c r="C14404" t="s">
        <v>28113</v>
      </c>
      <c r="D14404" s="1">
        <v>41722.637731481482</v>
      </c>
      <c r="E14404">
        <v>288</v>
      </c>
      <c r="F14404">
        <v>438</v>
      </c>
    </row>
    <row r="14405" spans="1:8" x14ac:dyDescent="0.2">
      <c r="A14405">
        <v>4.4810482017685901E+17</v>
      </c>
      <c r="B14405" t="s">
        <v>28114</v>
      </c>
      <c r="C14405" t="s">
        <v>28115</v>
      </c>
      <c r="D14405" s="1">
        <v>41722.646863425929</v>
      </c>
      <c r="E14405">
        <v>736</v>
      </c>
      <c r="F14405">
        <v>776</v>
      </c>
    </row>
    <row r="14406" spans="1:8" x14ac:dyDescent="0.2">
      <c r="A14406">
        <v>4.48115692106416E+17</v>
      </c>
      <c r="B14406" t="s">
        <v>28116</v>
      </c>
      <c r="C14406" t="s">
        <v>28117</v>
      </c>
      <c r="D14406" s="1">
        <v>41722.676863425928</v>
      </c>
      <c r="E14406">
        <v>25</v>
      </c>
      <c r="F14406">
        <v>44</v>
      </c>
      <c r="G14406" t="s">
        <v>215</v>
      </c>
    </row>
    <row r="14407" spans="1:8" x14ac:dyDescent="0.2">
      <c r="A14407">
        <v>4.4812596590726298E+17</v>
      </c>
      <c r="B14407" t="s">
        <v>28118</v>
      </c>
      <c r="C14407" t="s">
        <v>28119</v>
      </c>
      <c r="D14407" s="1">
        <v>41722.705208333333</v>
      </c>
      <c r="E14407">
        <v>25</v>
      </c>
      <c r="F14407">
        <v>54</v>
      </c>
      <c r="G14407" t="s">
        <v>215</v>
      </c>
      <c r="H14407" t="s">
        <v>390</v>
      </c>
    </row>
    <row r="14408" spans="1:8" x14ac:dyDescent="0.2">
      <c r="A14408">
        <v>4.4812669166447398E+17</v>
      </c>
      <c r="B14408" t="s">
        <v>28120</v>
      </c>
      <c r="C14408" t="s">
        <v>28121</v>
      </c>
      <c r="D14408" s="1">
        <v>41722.70721064815</v>
      </c>
      <c r="E14408">
        <v>9</v>
      </c>
      <c r="F14408">
        <v>16</v>
      </c>
      <c r="G14408" t="s">
        <v>215</v>
      </c>
    </row>
    <row r="14409" spans="1:8" x14ac:dyDescent="0.2">
      <c r="A14409">
        <v>4.4812894913537203E+17</v>
      </c>
      <c r="B14409" t="s">
        <v>28122</v>
      </c>
      <c r="C14409" t="s">
        <v>28123</v>
      </c>
      <c r="D14409" s="1">
        <v>41722.713437500002</v>
      </c>
      <c r="E14409">
        <v>9</v>
      </c>
      <c r="F14409">
        <v>19</v>
      </c>
      <c r="G14409" t="s">
        <v>89</v>
      </c>
    </row>
    <row r="14410" spans="1:8" x14ac:dyDescent="0.2">
      <c r="A14410">
        <v>4.4813044797408397E+17</v>
      </c>
      <c r="B14410" t="s">
        <v>28124</v>
      </c>
      <c r="C14410" t="s">
        <v>28125</v>
      </c>
      <c r="D14410" s="1">
        <v>41722.717581018522</v>
      </c>
      <c r="E14410">
        <v>22</v>
      </c>
      <c r="F14410">
        <v>43</v>
      </c>
      <c r="G14410" t="s">
        <v>215</v>
      </c>
    </row>
    <row r="14411" spans="1:8" x14ac:dyDescent="0.2">
      <c r="A14411">
        <v>4.4813510249809101E+17</v>
      </c>
      <c r="B14411" t="s">
        <v>28126</v>
      </c>
      <c r="C14411" t="s">
        <v>28127</v>
      </c>
      <c r="D14411" s="1">
        <v>41722.730428240742</v>
      </c>
      <c r="E14411">
        <v>38</v>
      </c>
      <c r="F14411">
        <v>39</v>
      </c>
      <c r="H14411" t="s">
        <v>390</v>
      </c>
    </row>
    <row r="14412" spans="1:8" x14ac:dyDescent="0.2">
      <c r="A14412">
        <v>4.4818056379997702E+17</v>
      </c>
      <c r="B14412" t="s">
        <v>28128</v>
      </c>
      <c r="C14412" t="s">
        <v>28129</v>
      </c>
      <c r="D14412" s="1">
        <v>41722.855868055558</v>
      </c>
      <c r="E14412">
        <v>748</v>
      </c>
      <c r="F14412">
        <v>624</v>
      </c>
    </row>
    <row r="14413" spans="1:8" x14ac:dyDescent="0.2">
      <c r="A14413">
        <v>4.4844035229144998E+17</v>
      </c>
      <c r="B14413" t="s">
        <v>28130</v>
      </c>
      <c r="C14413" t="s">
        <v>28131</v>
      </c>
      <c r="D14413" s="1">
        <v>41723.572754629633</v>
      </c>
      <c r="E14413">
        <v>39</v>
      </c>
      <c r="F14413">
        <v>67</v>
      </c>
      <c r="G14413" t="s">
        <v>89</v>
      </c>
    </row>
    <row r="14414" spans="1:8" x14ac:dyDescent="0.2">
      <c r="A14414">
        <v>4.4844137341573498E+17</v>
      </c>
      <c r="B14414" t="s">
        <v>28132</v>
      </c>
      <c r="C14414" t="s">
        <v>28133</v>
      </c>
      <c r="D14414" s="1">
        <v>41723.575567129628</v>
      </c>
      <c r="E14414">
        <v>51</v>
      </c>
      <c r="F14414">
        <v>99</v>
      </c>
      <c r="G14414" t="s">
        <v>215</v>
      </c>
    </row>
    <row r="14415" spans="1:8" x14ac:dyDescent="0.2">
      <c r="A14415">
        <v>4.4849410852155802E+17</v>
      </c>
      <c r="B14415" t="s">
        <v>28134</v>
      </c>
      <c r="C14415" t="s">
        <v>28135</v>
      </c>
      <c r="D14415" s="1">
        <v>41723.721087962964</v>
      </c>
      <c r="E14415">
        <v>320</v>
      </c>
      <c r="F14415">
        <v>280</v>
      </c>
    </row>
    <row r="14416" spans="1:8" x14ac:dyDescent="0.2">
      <c r="A14416">
        <v>4.4853941071250202E+17</v>
      </c>
      <c r="B14416" t="s">
        <v>28136</v>
      </c>
      <c r="C14416" t="s">
        <v>28137</v>
      </c>
      <c r="D14416" s="1">
        <v>41723.846099537041</v>
      </c>
      <c r="E14416">
        <v>29</v>
      </c>
      <c r="F14416">
        <v>51</v>
      </c>
    </row>
    <row r="14417" spans="1:8" x14ac:dyDescent="0.2">
      <c r="A14417">
        <v>4.4856168093962202E+17</v>
      </c>
      <c r="B14417" t="s">
        <v>28138</v>
      </c>
      <c r="C14417" t="s">
        <v>28139</v>
      </c>
      <c r="D14417" s="1">
        <v>41723.907557870371</v>
      </c>
      <c r="E14417">
        <v>846</v>
      </c>
      <c r="F14417">
        <v>784</v>
      </c>
    </row>
    <row r="14418" spans="1:8" x14ac:dyDescent="0.2">
      <c r="A14418">
        <v>4.4874284896039699E+17</v>
      </c>
      <c r="B14418" t="s">
        <v>28140</v>
      </c>
      <c r="C14418" t="s">
        <v>28141</v>
      </c>
      <c r="D14418" s="1">
        <v>41724.407488425924</v>
      </c>
      <c r="E14418">
        <v>318</v>
      </c>
      <c r="F14418">
        <v>368</v>
      </c>
    </row>
    <row r="14419" spans="1:8" x14ac:dyDescent="0.2">
      <c r="A14419">
        <v>4.4874426681132198E+17</v>
      </c>
      <c r="B14419" t="s">
        <v>28142</v>
      </c>
      <c r="C14419" t="s">
        <v>28143</v>
      </c>
      <c r="D14419" s="1">
        <v>41724.411400462966</v>
      </c>
      <c r="E14419">
        <v>241</v>
      </c>
      <c r="F14419">
        <v>259</v>
      </c>
    </row>
    <row r="14420" spans="1:8" x14ac:dyDescent="0.2">
      <c r="A14420">
        <v>4.4874910818738502E+17</v>
      </c>
      <c r="B14420" t="s">
        <v>28144</v>
      </c>
      <c r="C14420" t="s">
        <v>28145</v>
      </c>
      <c r="D14420" s="1">
        <v>41724.424756944441</v>
      </c>
      <c r="E14420">
        <v>152</v>
      </c>
      <c r="F14420">
        <v>223</v>
      </c>
    </row>
    <row r="14421" spans="1:8" x14ac:dyDescent="0.2">
      <c r="A14421">
        <v>4.4879919180520602E+17</v>
      </c>
      <c r="B14421" t="s">
        <v>28146</v>
      </c>
      <c r="C14421" t="s">
        <v>28147</v>
      </c>
      <c r="D14421" s="1">
        <v>41724.562962962962</v>
      </c>
      <c r="E14421">
        <v>40</v>
      </c>
      <c r="F14421">
        <v>75</v>
      </c>
      <c r="G14421" t="e">
        <f>wesbart53</f>
        <v>#NAME?</v>
      </c>
    </row>
    <row r="14422" spans="1:8" x14ac:dyDescent="0.2">
      <c r="A14422">
        <v>4.4880209879341402E+17</v>
      </c>
      <c r="B14422" t="s">
        <v>28148</v>
      </c>
      <c r="C14422" t="s">
        <v>28149</v>
      </c>
      <c r="D14422" s="1">
        <v>41724.570983796293</v>
      </c>
      <c r="E14422">
        <v>447</v>
      </c>
      <c r="F14422">
        <v>517</v>
      </c>
      <c r="H14422" t="s">
        <v>505</v>
      </c>
    </row>
    <row r="14423" spans="1:8" x14ac:dyDescent="0.2">
      <c r="A14423">
        <v>4.4882755724142099E+17</v>
      </c>
      <c r="B14423" t="s">
        <v>28150</v>
      </c>
      <c r="C14423" t="s">
        <v>28151</v>
      </c>
      <c r="D14423" s="1">
        <v>41724.641238425924</v>
      </c>
      <c r="E14423">
        <v>173</v>
      </c>
      <c r="F14423">
        <v>313</v>
      </c>
    </row>
    <row r="14424" spans="1:8" x14ac:dyDescent="0.2">
      <c r="A14424">
        <v>4.4892358940927501E+17</v>
      </c>
      <c r="B14424" t="s">
        <v>28152</v>
      </c>
      <c r="C14424" t="s">
        <v>28153</v>
      </c>
      <c r="D14424" s="1">
        <v>41724.906226851854</v>
      </c>
      <c r="E14424">
        <v>218</v>
      </c>
      <c r="F14424">
        <v>287</v>
      </c>
    </row>
    <row r="14425" spans="1:8" x14ac:dyDescent="0.2">
      <c r="A14425">
        <v>4.4892376577975501E+17</v>
      </c>
      <c r="B14425" t="s">
        <v>28154</v>
      </c>
      <c r="C14425" t="s">
        <v>6287</v>
      </c>
      <c r="D14425" s="1">
        <v>41724.906724537039</v>
      </c>
      <c r="E14425">
        <v>928</v>
      </c>
      <c r="F14425">
        <v>877</v>
      </c>
    </row>
    <row r="14426" spans="1:8" x14ac:dyDescent="0.2">
      <c r="A14426">
        <v>4.4892445371688499E+17</v>
      </c>
      <c r="B14426" t="s">
        <v>28155</v>
      </c>
      <c r="C14426" t="s">
        <v>28156</v>
      </c>
      <c r="D14426" s="1">
        <v>41724.908622685187</v>
      </c>
      <c r="E14426">
        <v>815</v>
      </c>
      <c r="F14426">
        <v>628</v>
      </c>
    </row>
    <row r="14427" spans="1:8" x14ac:dyDescent="0.2">
      <c r="A14427">
        <v>4.4892876578019302E+17</v>
      </c>
      <c r="B14427" t="s">
        <v>28157</v>
      </c>
      <c r="C14427" t="s">
        <v>28158</v>
      </c>
      <c r="D14427" s="1">
        <v>41724.920520833337</v>
      </c>
      <c r="E14427">
        <v>760</v>
      </c>
      <c r="F14427">
        <v>733</v>
      </c>
    </row>
    <row r="14428" spans="1:8" x14ac:dyDescent="0.2">
      <c r="A14428">
        <v>4.48933970072584E+17</v>
      </c>
      <c r="B14428" t="s">
        <v>28159</v>
      </c>
      <c r="C14428" t="s">
        <v>28160</v>
      </c>
      <c r="D14428" s="1">
        <v>41724.934872685182</v>
      </c>
      <c r="E14428">
        <v>34</v>
      </c>
      <c r="F14428">
        <v>62</v>
      </c>
      <c r="G14428" t="s">
        <v>89</v>
      </c>
    </row>
    <row r="14429" spans="1:8" x14ac:dyDescent="0.2">
      <c r="A14429">
        <v>4.4917210453011597E+17</v>
      </c>
      <c r="B14429" t="s">
        <v>28161</v>
      </c>
      <c r="C14429" t="s">
        <v>28162</v>
      </c>
      <c r="D14429" s="1">
        <v>41725.592002314814</v>
      </c>
      <c r="E14429">
        <v>13</v>
      </c>
      <c r="F14429">
        <v>31</v>
      </c>
      <c r="G14429" t="s">
        <v>215</v>
      </c>
    </row>
    <row r="14430" spans="1:8" x14ac:dyDescent="0.2">
      <c r="A14430">
        <v>4.4917260966692E+17</v>
      </c>
      <c r="B14430" t="s">
        <v>28163</v>
      </c>
      <c r="C14430" t="s">
        <v>28164</v>
      </c>
      <c r="D14430" s="1">
        <v>41725.593402777777</v>
      </c>
      <c r="E14430">
        <v>12</v>
      </c>
      <c r="F14430">
        <v>16</v>
      </c>
      <c r="G14430" t="s">
        <v>89</v>
      </c>
      <c r="H14430" t="s">
        <v>390</v>
      </c>
    </row>
    <row r="14431" spans="1:8" x14ac:dyDescent="0.2">
      <c r="A14431">
        <v>4.4917325228463699E+17</v>
      </c>
      <c r="B14431" t="s">
        <v>28165</v>
      </c>
      <c r="C14431" t="s">
        <v>28166</v>
      </c>
      <c r="D14431" s="1">
        <v>41725.595173611109</v>
      </c>
      <c r="E14431">
        <v>6</v>
      </c>
      <c r="F14431">
        <v>14</v>
      </c>
      <c r="G14431" t="s">
        <v>215</v>
      </c>
    </row>
    <row r="14432" spans="1:8" x14ac:dyDescent="0.2">
      <c r="A14432">
        <v>4.4917397771468301E+17</v>
      </c>
      <c r="B14432" t="s">
        <v>28167</v>
      </c>
      <c r="C14432" t="s">
        <v>28168</v>
      </c>
      <c r="D14432" s="1">
        <v>41725.597175925926</v>
      </c>
      <c r="E14432">
        <v>9</v>
      </c>
      <c r="F14432">
        <v>15</v>
      </c>
      <c r="G14432" t="s">
        <v>215</v>
      </c>
    </row>
    <row r="14433" spans="1:8" x14ac:dyDescent="0.2">
      <c r="A14433">
        <v>4.4917550754092198E+17</v>
      </c>
      <c r="B14433" t="s">
        <v>28169</v>
      </c>
      <c r="C14433" t="s">
        <v>28170</v>
      </c>
      <c r="D14433" s="1">
        <v>41725.601388888892</v>
      </c>
      <c r="E14433">
        <v>34</v>
      </c>
      <c r="F14433">
        <v>60</v>
      </c>
      <c r="G14433" t="e">
        <f>_xlfn.SINGLE( _xlfn.SINGLE( _xlfn.SINGLE(wesbart53)))</f>
        <v>#NAME?</v>
      </c>
      <c r="H14433" t="s">
        <v>390</v>
      </c>
    </row>
    <row r="14434" spans="1:8" x14ac:dyDescent="0.2">
      <c r="A14434">
        <v>4.4917618239605901E+17</v>
      </c>
      <c r="B14434" t="s">
        <v>28171</v>
      </c>
      <c r="C14434" t="s">
        <v>28172</v>
      </c>
      <c r="D14434" s="1">
        <v>41725.603252314817</v>
      </c>
      <c r="E14434">
        <v>259</v>
      </c>
      <c r="F14434">
        <v>503</v>
      </c>
      <c r="G14434" t="s">
        <v>89</v>
      </c>
    </row>
    <row r="14435" spans="1:8" x14ac:dyDescent="0.2">
      <c r="A14435">
        <v>4.49176781971816E+17</v>
      </c>
      <c r="B14435" t="s">
        <v>28173</v>
      </c>
      <c r="C14435" t="s">
        <v>28174</v>
      </c>
      <c r="D14435" s="1">
        <v>41725.604907407411</v>
      </c>
      <c r="E14435">
        <v>21</v>
      </c>
      <c r="F14435">
        <v>33</v>
      </c>
      <c r="G14435" t="s">
        <v>28175</v>
      </c>
    </row>
    <row r="14436" spans="1:8" x14ac:dyDescent="0.2">
      <c r="A14436">
        <v>4.4917782796831898E+17</v>
      </c>
      <c r="B14436" t="s">
        <v>28176</v>
      </c>
      <c r="C14436" t="s">
        <v>28177</v>
      </c>
      <c r="D14436" s="1">
        <v>41725.607800925929</v>
      </c>
      <c r="E14436">
        <v>21</v>
      </c>
      <c r="F14436">
        <v>30</v>
      </c>
      <c r="G14436" t="s">
        <v>28178</v>
      </c>
    </row>
    <row r="14437" spans="1:8" x14ac:dyDescent="0.2">
      <c r="A14437">
        <v>4.49178333813952E+17</v>
      </c>
      <c r="B14437" t="s">
        <v>28179</v>
      </c>
      <c r="C14437" t="s">
        <v>28180</v>
      </c>
      <c r="D14437" s="1">
        <v>41725.609189814815</v>
      </c>
      <c r="E14437">
        <v>23</v>
      </c>
      <c r="F14437">
        <v>61</v>
      </c>
      <c r="G14437" t="s">
        <v>215</v>
      </c>
    </row>
    <row r="14438" spans="1:8" x14ac:dyDescent="0.2">
      <c r="A14438">
        <v>4.4919596286792397E+17</v>
      </c>
      <c r="B14438" t="s">
        <v>28181</v>
      </c>
      <c r="C14438" t="s">
        <v>28182</v>
      </c>
      <c r="D14438" s="1">
        <v>41725.657835648148</v>
      </c>
      <c r="E14438">
        <v>24</v>
      </c>
      <c r="F14438">
        <v>25</v>
      </c>
      <c r="G14438" t="s">
        <v>215</v>
      </c>
    </row>
    <row r="14439" spans="1:8" x14ac:dyDescent="0.2">
      <c r="A14439">
        <v>4.4919729809944499E+17</v>
      </c>
      <c r="B14439" t="s">
        <v>28183</v>
      </c>
      <c r="C14439" t="s">
        <v>28184</v>
      </c>
      <c r="D14439" s="1">
        <v>41725.661527777775</v>
      </c>
      <c r="E14439">
        <v>32</v>
      </c>
      <c r="F14439">
        <v>72</v>
      </c>
      <c r="G14439" t="s">
        <v>89</v>
      </c>
    </row>
    <row r="14440" spans="1:8" x14ac:dyDescent="0.2">
      <c r="A14440">
        <v>4.4919788743691002E+17</v>
      </c>
      <c r="B14440" t="s">
        <v>28185</v>
      </c>
      <c r="C14440" t="s">
        <v>28186</v>
      </c>
      <c r="D14440" s="1">
        <v>41725.663148148145</v>
      </c>
      <c r="E14440">
        <v>14</v>
      </c>
      <c r="F14440">
        <v>23</v>
      </c>
      <c r="G14440" t="s">
        <v>215</v>
      </c>
      <c r="H14440" t="s">
        <v>390</v>
      </c>
    </row>
    <row r="14441" spans="1:8" x14ac:dyDescent="0.2">
      <c r="A14441">
        <v>4.4919837273463603E+17</v>
      </c>
      <c r="B14441" t="s">
        <v>28187</v>
      </c>
      <c r="C14441" t="s">
        <v>28188</v>
      </c>
      <c r="D14441" s="1">
        <v>41725.664490740739</v>
      </c>
      <c r="E14441">
        <v>48</v>
      </c>
      <c r="F14441">
        <v>56</v>
      </c>
      <c r="G14441" t="s">
        <v>215</v>
      </c>
    </row>
    <row r="14442" spans="1:8" x14ac:dyDescent="0.2">
      <c r="A14442">
        <v>4.49225960630792E+17</v>
      </c>
      <c r="B14442" t="s">
        <v>28189</v>
      </c>
      <c r="C14442" t="s">
        <v>28190</v>
      </c>
      <c r="D14442" s="1">
        <v>41725.740613425929</v>
      </c>
      <c r="E14442">
        <v>296</v>
      </c>
      <c r="F14442">
        <v>296</v>
      </c>
    </row>
    <row r="14443" spans="1:8" x14ac:dyDescent="0.2">
      <c r="A14443">
        <v>4.4925189575725402E+17</v>
      </c>
      <c r="B14443" t="s">
        <v>28191</v>
      </c>
      <c r="C14443" t="s">
        <v>28192</v>
      </c>
      <c r="D14443" s="1">
        <v>41725.8121875</v>
      </c>
      <c r="E14443">
        <v>14</v>
      </c>
      <c r="F14443">
        <v>20</v>
      </c>
      <c r="G14443" t="s">
        <v>215</v>
      </c>
      <c r="H14443" t="s">
        <v>390</v>
      </c>
    </row>
    <row r="14444" spans="1:8" x14ac:dyDescent="0.2">
      <c r="A14444">
        <v>4.49252583866376E+17</v>
      </c>
      <c r="B14444" t="s">
        <v>28193</v>
      </c>
      <c r="C14444" t="s">
        <v>28194</v>
      </c>
      <c r="D14444" s="1">
        <v>41725.814085648148</v>
      </c>
      <c r="E14444">
        <v>12</v>
      </c>
      <c r="F14444">
        <v>18</v>
      </c>
      <c r="G14444" t="s">
        <v>215</v>
      </c>
    </row>
    <row r="14445" spans="1:8" x14ac:dyDescent="0.2">
      <c r="A14445">
        <v>4.4926799469559802E+17</v>
      </c>
      <c r="B14445" t="s">
        <v>28195</v>
      </c>
      <c r="C14445" t="s">
        <v>28196</v>
      </c>
      <c r="D14445" s="1">
        <v>41725.856608796297</v>
      </c>
      <c r="E14445">
        <v>20</v>
      </c>
      <c r="F14445">
        <v>37</v>
      </c>
      <c r="G14445" t="s">
        <v>89</v>
      </c>
    </row>
    <row r="14446" spans="1:8" x14ac:dyDescent="0.2">
      <c r="A14446">
        <v>4.4926878993140902E+17</v>
      </c>
      <c r="B14446" t="s">
        <v>28197</v>
      </c>
      <c r="C14446" t="s">
        <v>28198</v>
      </c>
      <c r="D14446" s="1">
        <v>41725.858807870369</v>
      </c>
      <c r="E14446">
        <v>21</v>
      </c>
      <c r="F14446">
        <v>42</v>
      </c>
      <c r="G14446" t="s">
        <v>89</v>
      </c>
    </row>
    <row r="14447" spans="1:8" x14ac:dyDescent="0.2">
      <c r="A14447">
        <v>4.4926978494195302E+17</v>
      </c>
      <c r="B14447" t="s">
        <v>28199</v>
      </c>
      <c r="C14447" t="s">
        <v>28200</v>
      </c>
      <c r="D14447" s="1">
        <v>41725.861550925925</v>
      </c>
      <c r="E14447">
        <v>25</v>
      </c>
      <c r="F14447">
        <v>40</v>
      </c>
      <c r="G14447" t="e">
        <f>kdharris59</f>
        <v>#NAME?</v>
      </c>
    </row>
    <row r="14448" spans="1:8" x14ac:dyDescent="0.2">
      <c r="A14448">
        <v>4.4927242101168902E+17</v>
      </c>
      <c r="B14448" t="s">
        <v>28201</v>
      </c>
      <c r="C14448" t="s">
        <v>28202</v>
      </c>
      <c r="D14448" s="1">
        <v>41725.868819444448</v>
      </c>
      <c r="E14448">
        <v>7</v>
      </c>
      <c r="F14448">
        <v>27</v>
      </c>
      <c r="G14448" t="s">
        <v>89</v>
      </c>
    </row>
    <row r="14449" spans="1:8" x14ac:dyDescent="0.2">
      <c r="A14449">
        <v>4.4927485909350797E+17</v>
      </c>
      <c r="B14449" t="s">
        <v>28203</v>
      </c>
      <c r="C14449" t="s">
        <v>28204</v>
      </c>
      <c r="D14449" s="1">
        <v>41725.875555555554</v>
      </c>
      <c r="E14449">
        <v>8</v>
      </c>
      <c r="F14449">
        <v>33</v>
      </c>
    </row>
    <row r="14450" spans="1:8" x14ac:dyDescent="0.2">
      <c r="A14450">
        <v>4.4927579962841402E+17</v>
      </c>
      <c r="B14450" t="s">
        <v>28205</v>
      </c>
      <c r="C14450" t="s">
        <v>28206</v>
      </c>
      <c r="D14450" s="1">
        <v>41725.878148148149</v>
      </c>
      <c r="E14450">
        <v>22</v>
      </c>
      <c r="F14450">
        <v>81</v>
      </c>
    </row>
    <row r="14451" spans="1:8" x14ac:dyDescent="0.2">
      <c r="A14451">
        <v>4.4928346316249901E+17</v>
      </c>
      <c r="B14451" t="s">
        <v>28207</v>
      </c>
      <c r="C14451" t="s">
        <v>28208</v>
      </c>
      <c r="D14451" s="1">
        <v>41725.899293981478</v>
      </c>
      <c r="E14451">
        <v>282</v>
      </c>
      <c r="F14451">
        <v>743</v>
      </c>
      <c r="H14451" t="s">
        <v>390</v>
      </c>
    </row>
    <row r="14452" spans="1:8" x14ac:dyDescent="0.2">
      <c r="A14452">
        <v>4.4928395307440499E+17</v>
      </c>
      <c r="B14452" t="s">
        <v>28209</v>
      </c>
      <c r="C14452" t="s">
        <v>28210</v>
      </c>
      <c r="D14452" s="1">
        <v>41725.900648148148</v>
      </c>
      <c r="E14452">
        <v>18</v>
      </c>
      <c r="F14452">
        <v>26</v>
      </c>
      <c r="G14452" t="s">
        <v>89</v>
      </c>
    </row>
    <row r="14453" spans="1:8" x14ac:dyDescent="0.2">
      <c r="A14453">
        <v>4.4928495466580698E+17</v>
      </c>
      <c r="B14453" t="s">
        <v>28211</v>
      </c>
      <c r="C14453" t="s">
        <v>28212</v>
      </c>
      <c r="D14453" s="1">
        <v>41725.903414351851</v>
      </c>
      <c r="E14453">
        <v>15</v>
      </c>
      <c r="F14453">
        <v>20</v>
      </c>
      <c r="G14453" t="s">
        <v>215</v>
      </c>
    </row>
    <row r="14454" spans="1:8" x14ac:dyDescent="0.2">
      <c r="A14454">
        <v>4.4929106421062797E+17</v>
      </c>
      <c r="B14454" t="s">
        <v>28213</v>
      </c>
      <c r="C14454" t="s">
        <v>28214</v>
      </c>
      <c r="D14454" s="1">
        <v>41725.920266203706</v>
      </c>
      <c r="E14454">
        <v>33</v>
      </c>
      <c r="F14454">
        <v>51</v>
      </c>
      <c r="G14454" t="s">
        <v>28215</v>
      </c>
    </row>
    <row r="14455" spans="1:8" x14ac:dyDescent="0.2">
      <c r="A14455">
        <v>4.4929598641094202E+17</v>
      </c>
      <c r="B14455" t="s">
        <v>28216</v>
      </c>
      <c r="C14455" t="s">
        <v>28217</v>
      </c>
      <c r="D14455" s="1">
        <v>41725.933854166666</v>
      </c>
      <c r="E14455">
        <v>63</v>
      </c>
      <c r="F14455">
        <v>127</v>
      </c>
      <c r="G14455" t="s">
        <v>215</v>
      </c>
      <c r="H14455" t="s">
        <v>390</v>
      </c>
    </row>
    <row r="14456" spans="1:8" x14ac:dyDescent="0.2">
      <c r="A14456">
        <v>4.4929681543609498E+17</v>
      </c>
      <c r="B14456" t="s">
        <v>28218</v>
      </c>
      <c r="C14456" t="s">
        <v>28219</v>
      </c>
      <c r="D14456" s="1">
        <v>41725.93613425926</v>
      </c>
      <c r="E14456">
        <v>6</v>
      </c>
      <c r="F14456">
        <v>17</v>
      </c>
      <c r="G14456" t="s">
        <v>215</v>
      </c>
    </row>
    <row r="14457" spans="1:8" x14ac:dyDescent="0.2">
      <c r="A14457">
        <v>4.4929752617347002E+17</v>
      </c>
      <c r="B14457" t="s">
        <v>28220</v>
      </c>
      <c r="C14457" t="s">
        <v>28221</v>
      </c>
      <c r="D14457" s="1">
        <v>41725.938101851854</v>
      </c>
      <c r="E14457">
        <v>8</v>
      </c>
      <c r="F14457">
        <v>8</v>
      </c>
      <c r="G14457" t="s">
        <v>89</v>
      </c>
    </row>
    <row r="14458" spans="1:8" x14ac:dyDescent="0.2">
      <c r="A14458">
        <v>4.4929780175604102E+17</v>
      </c>
      <c r="B14458" t="s">
        <v>28222</v>
      </c>
      <c r="C14458" t="s">
        <v>28223</v>
      </c>
      <c r="D14458" s="1">
        <v>41725.93886574074</v>
      </c>
      <c r="E14458">
        <v>13</v>
      </c>
      <c r="F14458">
        <v>22</v>
      </c>
      <c r="G14458" t="s">
        <v>215</v>
      </c>
    </row>
    <row r="14459" spans="1:8" x14ac:dyDescent="0.2">
      <c r="A14459">
        <v>4.4929921002715898E+17</v>
      </c>
      <c r="B14459" t="s">
        <v>28224</v>
      </c>
      <c r="C14459" t="s">
        <v>28225</v>
      </c>
      <c r="D14459" s="1">
        <v>41725.942743055559</v>
      </c>
      <c r="E14459">
        <v>11</v>
      </c>
      <c r="F14459">
        <v>14</v>
      </c>
      <c r="G14459" t="s">
        <v>215</v>
      </c>
    </row>
    <row r="14460" spans="1:8" x14ac:dyDescent="0.2">
      <c r="A14460">
        <v>4.4930012220439302E+17</v>
      </c>
      <c r="B14460" t="s">
        <v>28226</v>
      </c>
      <c r="C14460" t="s">
        <v>28227</v>
      </c>
      <c r="D14460" s="1">
        <v>41725.9452662037</v>
      </c>
      <c r="E14460">
        <v>12</v>
      </c>
      <c r="F14460">
        <v>11</v>
      </c>
      <c r="G14460" t="s">
        <v>215</v>
      </c>
    </row>
    <row r="14461" spans="1:8" x14ac:dyDescent="0.2">
      <c r="A14461">
        <v>4.4932214323573498E+17</v>
      </c>
      <c r="B14461" t="s">
        <v>28228</v>
      </c>
      <c r="C14461" t="s">
        <v>28229</v>
      </c>
      <c r="D14461" s="1">
        <v>41726.006030092591</v>
      </c>
      <c r="E14461">
        <v>126</v>
      </c>
      <c r="F14461">
        <v>119</v>
      </c>
      <c r="G14461" t="s">
        <v>215</v>
      </c>
    </row>
    <row r="14462" spans="1:8" x14ac:dyDescent="0.2">
      <c r="A14462">
        <v>4.4932244155558202E+17</v>
      </c>
      <c r="B14462" t="s">
        <v>28230</v>
      </c>
      <c r="C14462" t="s">
        <v>28231</v>
      </c>
      <c r="D14462" s="1">
        <v>41726.006851851853</v>
      </c>
      <c r="E14462">
        <v>10</v>
      </c>
      <c r="F14462">
        <v>8</v>
      </c>
      <c r="G14462" t="s">
        <v>576</v>
      </c>
    </row>
    <row r="14463" spans="1:8" x14ac:dyDescent="0.2">
      <c r="A14463">
        <v>4.4932272611815002E+17</v>
      </c>
      <c r="B14463" t="s">
        <v>28232</v>
      </c>
      <c r="C14463" t="s">
        <v>28233</v>
      </c>
      <c r="D14463" s="1">
        <v>41726.007638888892</v>
      </c>
      <c r="E14463">
        <v>12</v>
      </c>
      <c r="F14463">
        <v>23</v>
      </c>
      <c r="G14463" t="s">
        <v>215</v>
      </c>
      <c r="H14463" t="s">
        <v>616</v>
      </c>
    </row>
    <row r="14464" spans="1:8" x14ac:dyDescent="0.2">
      <c r="A14464">
        <v>4.4932288851739002E+17</v>
      </c>
      <c r="B14464" t="s">
        <v>28234</v>
      </c>
      <c r="C14464" t="s">
        <v>28235</v>
      </c>
      <c r="D14464" s="1">
        <v>41726.008090277777</v>
      </c>
      <c r="E14464">
        <v>60</v>
      </c>
      <c r="F14464">
        <v>81</v>
      </c>
      <c r="G14464" t="s">
        <v>215</v>
      </c>
    </row>
    <row r="14465" spans="1:8" x14ac:dyDescent="0.2">
      <c r="A14465">
        <v>4.4932328789904102E+17</v>
      </c>
      <c r="B14465" t="s">
        <v>28236</v>
      </c>
      <c r="C14465" t="s">
        <v>28237</v>
      </c>
      <c r="D14465" s="1">
        <v>41726.009189814817</v>
      </c>
      <c r="E14465">
        <v>12</v>
      </c>
      <c r="F14465">
        <v>20</v>
      </c>
      <c r="G14465" t="s">
        <v>28238</v>
      </c>
    </row>
    <row r="14466" spans="1:8" x14ac:dyDescent="0.2">
      <c r="A14466">
        <v>4.4932439425996301E+17</v>
      </c>
      <c r="B14466" t="s">
        <v>28239</v>
      </c>
      <c r="C14466" t="s">
        <v>28240</v>
      </c>
      <c r="D14466" s="1">
        <v>41726.012245370373</v>
      </c>
      <c r="E14466">
        <v>33</v>
      </c>
      <c r="F14466">
        <v>85</v>
      </c>
      <c r="G14466" t="s">
        <v>89</v>
      </c>
    </row>
    <row r="14467" spans="1:8" x14ac:dyDescent="0.2">
      <c r="A14467">
        <v>4.4932906719276198E+17</v>
      </c>
      <c r="B14467" t="s">
        <v>28241</v>
      </c>
      <c r="C14467" t="s">
        <v>28242</v>
      </c>
      <c r="D14467" s="1">
        <v>41726.025138888886</v>
      </c>
      <c r="E14467">
        <v>643</v>
      </c>
      <c r="F14467">
        <v>806</v>
      </c>
    </row>
    <row r="14468" spans="1:8" x14ac:dyDescent="0.2">
      <c r="A14468">
        <v>4.4932987304859597E+17</v>
      </c>
      <c r="B14468" t="s">
        <v>28243</v>
      </c>
      <c r="C14468" t="s">
        <v>28244</v>
      </c>
      <c r="D14468" s="1">
        <v>41726.027361111112</v>
      </c>
      <c r="E14468">
        <v>59</v>
      </c>
      <c r="F14468">
        <v>87</v>
      </c>
      <c r="G14468" t="s">
        <v>215</v>
      </c>
    </row>
    <row r="14469" spans="1:8" x14ac:dyDescent="0.2">
      <c r="A14469">
        <v>4.4933107652861498E+17</v>
      </c>
      <c r="B14469" t="s">
        <v>28245</v>
      </c>
      <c r="C14469" t="s">
        <v>28246</v>
      </c>
      <c r="D14469" s="1">
        <v>41726.030682870369</v>
      </c>
      <c r="E14469">
        <v>1772</v>
      </c>
      <c r="F14469">
        <v>1999</v>
      </c>
    </row>
    <row r="14470" spans="1:8" x14ac:dyDescent="0.2">
      <c r="A14470">
        <v>4.4933114133060403E+17</v>
      </c>
      <c r="B14470" t="s">
        <v>28247</v>
      </c>
      <c r="C14470" t="s">
        <v>28248</v>
      </c>
      <c r="D14470" s="1">
        <v>41726.030856481484</v>
      </c>
      <c r="E14470">
        <v>16</v>
      </c>
      <c r="F14470">
        <v>28</v>
      </c>
      <c r="G14470" t="s">
        <v>215</v>
      </c>
    </row>
    <row r="14471" spans="1:8" x14ac:dyDescent="0.2">
      <c r="A14471">
        <v>4.4940330416315501E+17</v>
      </c>
      <c r="B14471" t="s">
        <v>28249</v>
      </c>
      <c r="C14471" t="s">
        <v>28250</v>
      </c>
      <c r="D14471" s="1">
        <v>41726.229988425926</v>
      </c>
      <c r="E14471">
        <v>63</v>
      </c>
      <c r="F14471">
        <v>78</v>
      </c>
    </row>
    <row r="14472" spans="1:8" x14ac:dyDescent="0.2">
      <c r="A14472">
        <v>4.49433566146232E+17</v>
      </c>
      <c r="B14472" t="s">
        <v>28251</v>
      </c>
      <c r="C14472" t="s">
        <v>28252</v>
      </c>
      <c r="D14472" s="1">
        <v>41726.31349537037</v>
      </c>
      <c r="E14472">
        <v>25</v>
      </c>
      <c r="F14472">
        <v>32</v>
      </c>
      <c r="G14472" t="s">
        <v>89</v>
      </c>
    </row>
    <row r="14473" spans="1:8" x14ac:dyDescent="0.2">
      <c r="A14473">
        <v>4.4943405702200499E+17</v>
      </c>
      <c r="B14473" t="s">
        <v>28253</v>
      </c>
      <c r="C14473" t="s">
        <v>28254</v>
      </c>
      <c r="D14473" s="1">
        <v>41726.314849537041</v>
      </c>
      <c r="E14473">
        <v>91</v>
      </c>
      <c r="F14473">
        <v>104</v>
      </c>
      <c r="G14473" t="s">
        <v>28255</v>
      </c>
    </row>
    <row r="14474" spans="1:8" x14ac:dyDescent="0.2">
      <c r="A14474">
        <v>4.4943430845831501E+17</v>
      </c>
      <c r="B14474" t="s">
        <v>28256</v>
      </c>
      <c r="C14474" t="s">
        <v>28257</v>
      </c>
      <c r="D14474" s="1">
        <v>41726.31554398148</v>
      </c>
      <c r="E14474">
        <v>10</v>
      </c>
      <c r="F14474">
        <v>21</v>
      </c>
      <c r="G14474" t="s">
        <v>28258</v>
      </c>
    </row>
    <row r="14475" spans="1:8" x14ac:dyDescent="0.2">
      <c r="A14475">
        <v>4.4943500616820698E+17</v>
      </c>
      <c r="B14475" t="s">
        <v>28259</v>
      </c>
      <c r="C14475" t="s">
        <v>28260</v>
      </c>
      <c r="D14475" s="1">
        <v>41726.317476851851</v>
      </c>
      <c r="E14475">
        <v>21</v>
      </c>
      <c r="F14475">
        <v>39</v>
      </c>
      <c r="G14475" t="s">
        <v>215</v>
      </c>
    </row>
    <row r="14476" spans="1:8" x14ac:dyDescent="0.2">
      <c r="A14476">
        <v>4.49436081847824E+17</v>
      </c>
      <c r="B14476" t="s">
        <v>28261</v>
      </c>
      <c r="C14476" t="s">
        <v>28262</v>
      </c>
      <c r="D14476" s="1">
        <v>41726.320439814815</v>
      </c>
      <c r="E14476">
        <v>32</v>
      </c>
      <c r="F14476">
        <v>49</v>
      </c>
      <c r="G14476" t="e">
        <f>GOBNaseem</f>
        <v>#NAME?</v>
      </c>
    </row>
    <row r="14477" spans="1:8" x14ac:dyDescent="0.2">
      <c r="A14477">
        <v>4.4952526852981498E+17</v>
      </c>
      <c r="B14477" t="s">
        <v>28263</v>
      </c>
      <c r="C14477" t="s">
        <v>28264</v>
      </c>
      <c r="D14477" s="1">
        <v>41726.566550925927</v>
      </c>
      <c r="E14477">
        <v>16819</v>
      </c>
      <c r="F14477">
        <v>19942</v>
      </c>
    </row>
    <row r="14478" spans="1:8" x14ac:dyDescent="0.2">
      <c r="A14478">
        <v>4.4953077708541101E+17</v>
      </c>
      <c r="B14478" t="s">
        <v>28265</v>
      </c>
      <c r="C14478" t="s">
        <v>28266</v>
      </c>
      <c r="D14478" s="1">
        <v>41726.581747685188</v>
      </c>
      <c r="E14478">
        <v>9</v>
      </c>
      <c r="F14478">
        <v>21</v>
      </c>
      <c r="G14478" t="s">
        <v>576</v>
      </c>
      <c r="H14478" t="s">
        <v>390</v>
      </c>
    </row>
    <row r="14479" spans="1:8" x14ac:dyDescent="0.2">
      <c r="A14479">
        <v>4.4953143003791302E+17</v>
      </c>
      <c r="B14479" t="s">
        <v>28267</v>
      </c>
      <c r="C14479" t="s">
        <v>28268</v>
      </c>
      <c r="D14479" s="1">
        <v>41726.583553240744</v>
      </c>
      <c r="E14479">
        <v>9</v>
      </c>
      <c r="F14479">
        <v>17</v>
      </c>
      <c r="G14479" t="s">
        <v>28269</v>
      </c>
    </row>
    <row r="14480" spans="1:8" x14ac:dyDescent="0.2">
      <c r="A14480">
        <v>4.4953214274659898E+17</v>
      </c>
      <c r="B14480" t="s">
        <v>28270</v>
      </c>
      <c r="C14480" t="s">
        <v>28271</v>
      </c>
      <c r="D14480" s="1">
        <v>41726.585520833331</v>
      </c>
      <c r="E14480">
        <v>7</v>
      </c>
      <c r="F14480">
        <v>7</v>
      </c>
      <c r="G14480" t="s">
        <v>215</v>
      </c>
    </row>
    <row r="14481" spans="1:8" x14ac:dyDescent="0.2">
      <c r="A14481">
        <v>4.4953598740084301E+17</v>
      </c>
      <c r="B14481" t="s">
        <v>28272</v>
      </c>
      <c r="C14481" t="s">
        <v>28273</v>
      </c>
      <c r="D14481" s="1">
        <v>41726.596134259256</v>
      </c>
      <c r="E14481">
        <v>11</v>
      </c>
      <c r="F14481">
        <v>15</v>
      </c>
      <c r="G14481" t="s">
        <v>89</v>
      </c>
    </row>
    <row r="14482" spans="1:8" x14ac:dyDescent="0.2">
      <c r="A14482">
        <v>4.4953723383894003E+17</v>
      </c>
      <c r="B14482" t="s">
        <v>28274</v>
      </c>
      <c r="C14482" t="s">
        <v>28275</v>
      </c>
      <c r="D14482" s="1">
        <v>41726.59957175926</v>
      </c>
      <c r="E14482">
        <v>19</v>
      </c>
      <c r="F14482">
        <v>21</v>
      </c>
      <c r="G14482" t="s">
        <v>215</v>
      </c>
    </row>
    <row r="14483" spans="1:8" x14ac:dyDescent="0.2">
      <c r="A14483">
        <v>4.4954400898627501E+17</v>
      </c>
      <c r="B14483" t="s">
        <v>28276</v>
      </c>
      <c r="C14483" t="s">
        <v>28277</v>
      </c>
      <c r="D14483" s="1">
        <v>41726.618263888886</v>
      </c>
      <c r="E14483">
        <v>458</v>
      </c>
      <c r="F14483">
        <v>664</v>
      </c>
    </row>
    <row r="14484" spans="1:8" x14ac:dyDescent="0.2">
      <c r="A14484">
        <v>4.4954462855210502E+17</v>
      </c>
      <c r="B14484" t="s">
        <v>28278</v>
      </c>
      <c r="C14484" t="s">
        <v>28279</v>
      </c>
      <c r="D14484" s="1">
        <v>41726.619976851849</v>
      </c>
      <c r="E14484">
        <v>111</v>
      </c>
      <c r="F14484">
        <v>107</v>
      </c>
      <c r="G14484" t="s">
        <v>89</v>
      </c>
      <c r="H14484" t="s">
        <v>390</v>
      </c>
    </row>
    <row r="14485" spans="1:8" x14ac:dyDescent="0.2">
      <c r="A14485">
        <v>4.49568965715832E+17</v>
      </c>
      <c r="B14485" t="s">
        <v>28280</v>
      </c>
      <c r="C14485" t="s">
        <v>28281</v>
      </c>
      <c r="D14485" s="1">
        <v>41726.68712962963</v>
      </c>
      <c r="E14485">
        <v>25</v>
      </c>
      <c r="F14485">
        <v>15</v>
      </c>
    </row>
    <row r="14486" spans="1:8" x14ac:dyDescent="0.2">
      <c r="A14486">
        <v>4.4959805878831898E+17</v>
      </c>
      <c r="B14486" t="s">
        <v>28282</v>
      </c>
      <c r="C14486" t="s">
        <v>28283</v>
      </c>
      <c r="D14486" s="1">
        <v>41726.767418981479</v>
      </c>
      <c r="E14486">
        <v>315</v>
      </c>
      <c r="F14486">
        <v>243</v>
      </c>
    </row>
    <row r="14487" spans="1:8" x14ac:dyDescent="0.2">
      <c r="A14487">
        <v>4.4960041514410803E+17</v>
      </c>
      <c r="B14487" t="s">
        <v>28284</v>
      </c>
      <c r="C14487" t="s">
        <v>28285</v>
      </c>
      <c r="D14487" s="1">
        <v>41726.773912037039</v>
      </c>
      <c r="E14487">
        <v>21</v>
      </c>
      <c r="F14487">
        <v>41</v>
      </c>
      <c r="G14487" t="s">
        <v>215</v>
      </c>
    </row>
    <row r="14488" spans="1:8" x14ac:dyDescent="0.2">
      <c r="A14488">
        <v>4.4961350574725101E+17</v>
      </c>
      <c r="B14488" t="s">
        <v>28286</v>
      </c>
      <c r="C14488" t="s">
        <v>28287</v>
      </c>
      <c r="D14488" s="1">
        <v>41726.810034722221</v>
      </c>
      <c r="E14488">
        <v>320</v>
      </c>
      <c r="F14488">
        <v>340</v>
      </c>
    </row>
    <row r="14489" spans="1:8" x14ac:dyDescent="0.2">
      <c r="A14489">
        <v>4.4961369198690298E+17</v>
      </c>
      <c r="B14489" t="s">
        <v>28288</v>
      </c>
      <c r="C14489" t="s">
        <v>28289</v>
      </c>
      <c r="D14489" s="1">
        <v>41726.810555555552</v>
      </c>
      <c r="E14489">
        <v>234</v>
      </c>
      <c r="F14489">
        <v>258</v>
      </c>
    </row>
    <row r="14490" spans="1:8" x14ac:dyDescent="0.2">
      <c r="A14490">
        <v>4.4961386269088902E+17</v>
      </c>
      <c r="B14490" t="s">
        <v>28290</v>
      </c>
      <c r="C14490" t="s">
        <v>28291</v>
      </c>
      <c r="D14490" s="1">
        <v>41726.811018518521</v>
      </c>
      <c r="E14490">
        <v>614</v>
      </c>
      <c r="F14490">
        <v>546</v>
      </c>
    </row>
    <row r="14491" spans="1:8" x14ac:dyDescent="0.2">
      <c r="A14491">
        <v>4.4962903025045498E+17</v>
      </c>
      <c r="B14491" t="s">
        <v>28292</v>
      </c>
      <c r="C14491" t="s">
        <v>28293</v>
      </c>
      <c r="D14491" s="1">
        <v>41726.852881944447</v>
      </c>
      <c r="E14491">
        <v>11</v>
      </c>
      <c r="F14491">
        <v>26</v>
      </c>
      <c r="G14491" t="s">
        <v>89</v>
      </c>
    </row>
    <row r="14492" spans="1:8" x14ac:dyDescent="0.2">
      <c r="A14492">
        <v>4.4962944019754502E+17</v>
      </c>
      <c r="B14492" t="s">
        <v>28294</v>
      </c>
      <c r="C14492" t="s">
        <v>28295</v>
      </c>
      <c r="D14492" s="1">
        <v>41726.854004629633</v>
      </c>
      <c r="E14492">
        <v>15</v>
      </c>
      <c r="F14492">
        <v>23</v>
      </c>
      <c r="G14492" t="s">
        <v>576</v>
      </c>
    </row>
    <row r="14493" spans="1:8" x14ac:dyDescent="0.2">
      <c r="A14493">
        <v>4.4963598095458298E+17</v>
      </c>
      <c r="B14493" t="s">
        <v>28296</v>
      </c>
      <c r="C14493" t="s">
        <v>28297</v>
      </c>
      <c r="D14493" s="1">
        <v>41726.872060185182</v>
      </c>
      <c r="E14493">
        <v>579</v>
      </c>
      <c r="F14493">
        <v>561</v>
      </c>
    </row>
    <row r="14494" spans="1:8" x14ac:dyDescent="0.2">
      <c r="A14494">
        <v>4.4983632057232102E+17</v>
      </c>
      <c r="B14494" t="s">
        <v>28298</v>
      </c>
      <c r="C14494" t="s">
        <v>28299</v>
      </c>
      <c r="D14494" s="1">
        <v>41727.424895833334</v>
      </c>
      <c r="E14494">
        <v>880</v>
      </c>
      <c r="F14494">
        <v>1877</v>
      </c>
    </row>
    <row r="14495" spans="1:8" x14ac:dyDescent="0.2">
      <c r="A14495">
        <v>4.4989444725042701E+17</v>
      </c>
      <c r="B14495" t="s">
        <v>28300</v>
      </c>
      <c r="C14495" t="s">
        <v>28301</v>
      </c>
      <c r="D14495" s="1">
        <v>41727.585289351853</v>
      </c>
      <c r="E14495">
        <v>7</v>
      </c>
      <c r="F14495">
        <v>3</v>
      </c>
      <c r="G14495" t="s">
        <v>28302</v>
      </c>
    </row>
    <row r="14496" spans="1:8" x14ac:dyDescent="0.2">
      <c r="A14496">
        <v>4.4998505676617702E+17</v>
      </c>
      <c r="B14496" t="s">
        <v>28303</v>
      </c>
      <c r="C14496" t="s">
        <v>28304</v>
      </c>
      <c r="D14496" s="1">
        <v>41727.835324074076</v>
      </c>
      <c r="E14496">
        <v>60</v>
      </c>
      <c r="F14496">
        <v>92</v>
      </c>
      <c r="G14496" t="s">
        <v>89</v>
      </c>
    </row>
    <row r="14497" spans="1:8" x14ac:dyDescent="0.2">
      <c r="A14497">
        <v>4.4998606391083002E+17</v>
      </c>
      <c r="B14497" t="s">
        <v>28305</v>
      </c>
      <c r="C14497" t="s">
        <v>28306</v>
      </c>
      <c r="D14497" s="1">
        <v>41727.838101851848</v>
      </c>
      <c r="E14497">
        <v>52</v>
      </c>
      <c r="F14497">
        <v>76</v>
      </c>
      <c r="G14497" t="s">
        <v>89</v>
      </c>
    </row>
    <row r="14498" spans="1:8" x14ac:dyDescent="0.2">
      <c r="A14498">
        <v>4.4998737051622598E+17</v>
      </c>
      <c r="B14498" t="s">
        <v>28307</v>
      </c>
      <c r="C14498" t="s">
        <v>28308</v>
      </c>
      <c r="D14498" s="1">
        <v>41727.84171296296</v>
      </c>
      <c r="E14498">
        <v>16</v>
      </c>
      <c r="F14498">
        <v>47</v>
      </c>
      <c r="G14498" t="s">
        <v>28309</v>
      </c>
    </row>
    <row r="14499" spans="1:8" x14ac:dyDescent="0.2">
      <c r="A14499">
        <v>4.4998754438273402E+17</v>
      </c>
      <c r="B14499" t="s">
        <v>28310</v>
      </c>
      <c r="C14499" t="s">
        <v>28311</v>
      </c>
      <c r="D14499" s="1">
        <v>41727.842187499999</v>
      </c>
      <c r="E14499">
        <v>16</v>
      </c>
      <c r="F14499">
        <v>31</v>
      </c>
      <c r="G14499" t="s">
        <v>215</v>
      </c>
    </row>
    <row r="14500" spans="1:8" x14ac:dyDescent="0.2">
      <c r="A14500">
        <v>4.4998832504335501E+17</v>
      </c>
      <c r="B14500" t="s">
        <v>28312</v>
      </c>
      <c r="C14500" t="s">
        <v>28313</v>
      </c>
      <c r="D14500" s="1">
        <v>41727.844340277778</v>
      </c>
      <c r="E14500">
        <v>8</v>
      </c>
      <c r="F14500">
        <v>17</v>
      </c>
      <c r="G14500" t="s">
        <v>215</v>
      </c>
    </row>
    <row r="14501" spans="1:8" x14ac:dyDescent="0.2">
      <c r="A14501">
        <v>4.4999025404152602E+17</v>
      </c>
      <c r="B14501" t="s">
        <v>28314</v>
      </c>
      <c r="C14501" t="s">
        <v>28315</v>
      </c>
      <c r="D14501" s="1">
        <v>41727.849664351852</v>
      </c>
      <c r="E14501">
        <v>9</v>
      </c>
      <c r="F14501">
        <v>10</v>
      </c>
      <c r="G14501" t="s">
        <v>576</v>
      </c>
      <c r="H14501" t="s">
        <v>616</v>
      </c>
    </row>
    <row r="14502" spans="1:8" x14ac:dyDescent="0.2">
      <c r="A14502">
        <v>4.4999067931879002E+17</v>
      </c>
      <c r="B14502" t="s">
        <v>28316</v>
      </c>
      <c r="C14502" t="s">
        <v>28317</v>
      </c>
      <c r="D14502" s="1">
        <v>41727.850844907407</v>
      </c>
      <c r="E14502">
        <v>12</v>
      </c>
      <c r="F14502">
        <v>24</v>
      </c>
      <c r="G14502" t="s">
        <v>576</v>
      </c>
    </row>
    <row r="14503" spans="1:8" x14ac:dyDescent="0.2">
      <c r="A14503">
        <v>4.4999093332164102E+17</v>
      </c>
      <c r="B14503" t="s">
        <v>28318</v>
      </c>
      <c r="C14503" t="s">
        <v>28319</v>
      </c>
      <c r="D14503" s="1">
        <v>41727.851539351854</v>
      </c>
      <c r="E14503">
        <v>20</v>
      </c>
      <c r="F14503">
        <v>24</v>
      </c>
      <c r="G14503" t="s">
        <v>576</v>
      </c>
    </row>
    <row r="14504" spans="1:8" x14ac:dyDescent="0.2">
      <c r="A14504">
        <v>4.5006007299212E+17</v>
      </c>
      <c r="B14504" t="s">
        <v>28320</v>
      </c>
      <c r="C14504" t="s">
        <v>28321</v>
      </c>
      <c r="D14504" s="1">
        <v>41728.042326388888</v>
      </c>
      <c r="E14504">
        <v>59</v>
      </c>
      <c r="F14504">
        <v>88</v>
      </c>
      <c r="G14504" t="s">
        <v>215</v>
      </c>
    </row>
    <row r="14505" spans="1:8" x14ac:dyDescent="0.2">
      <c r="A14505">
        <v>4.5006164433777402E+17</v>
      </c>
      <c r="B14505" t="s">
        <v>28322</v>
      </c>
      <c r="C14505" t="s">
        <v>28323</v>
      </c>
      <c r="D14505" s="1">
        <v>41728.046666666669</v>
      </c>
      <c r="E14505">
        <v>84</v>
      </c>
      <c r="F14505">
        <v>126</v>
      </c>
      <c r="G14505" t="s">
        <v>215</v>
      </c>
    </row>
    <row r="14506" spans="1:8" x14ac:dyDescent="0.2">
      <c r="A14506">
        <v>4.5006747163534899E+17</v>
      </c>
      <c r="B14506" t="s">
        <v>28324</v>
      </c>
      <c r="C14506" t="s">
        <v>28325</v>
      </c>
      <c r="D14506" s="1">
        <v>41728.062743055554</v>
      </c>
      <c r="E14506">
        <v>102</v>
      </c>
      <c r="F14506">
        <v>140</v>
      </c>
      <c r="G14506" t="s">
        <v>89</v>
      </c>
    </row>
    <row r="14507" spans="1:8" x14ac:dyDescent="0.2">
      <c r="A14507">
        <v>4.5006789803668198E+17</v>
      </c>
      <c r="B14507" t="s">
        <v>28326</v>
      </c>
      <c r="C14507" t="s">
        <v>28327</v>
      </c>
      <c r="D14507" s="1">
        <v>41728.063923611109</v>
      </c>
      <c r="E14507">
        <v>29</v>
      </c>
      <c r="F14507">
        <v>53</v>
      </c>
      <c r="G14507" t="s">
        <v>28328</v>
      </c>
    </row>
    <row r="14508" spans="1:8" x14ac:dyDescent="0.2">
      <c r="A14508">
        <v>4.5007066912942797E+17</v>
      </c>
      <c r="B14508" t="s">
        <v>28329</v>
      </c>
      <c r="C14508" t="s">
        <v>28330</v>
      </c>
      <c r="D14508" s="1">
        <v>41728.071574074071</v>
      </c>
      <c r="E14508">
        <v>30</v>
      </c>
      <c r="F14508">
        <v>65</v>
      </c>
      <c r="G14508" t="s">
        <v>215</v>
      </c>
      <c r="H14508" t="s">
        <v>390</v>
      </c>
    </row>
    <row r="14509" spans="1:8" x14ac:dyDescent="0.2">
      <c r="A14509">
        <v>4.5007082875625402E+17</v>
      </c>
      <c r="B14509" t="s">
        <v>28331</v>
      </c>
      <c r="C14509" t="s">
        <v>28332</v>
      </c>
      <c r="D14509" s="1">
        <v>41728.072013888886</v>
      </c>
      <c r="E14509">
        <v>23</v>
      </c>
      <c r="F14509">
        <v>59</v>
      </c>
      <c r="G14509" t="s">
        <v>215</v>
      </c>
    </row>
    <row r="14510" spans="1:8" x14ac:dyDescent="0.2">
      <c r="A14510">
        <v>4.5008104681059898E+17</v>
      </c>
      <c r="B14510" t="s">
        <v>28333</v>
      </c>
      <c r="C14510" t="s">
        <v>28334</v>
      </c>
      <c r="D14510" s="1">
        <v>41728.141875000001</v>
      </c>
      <c r="E14510">
        <v>18</v>
      </c>
      <c r="F14510">
        <v>30</v>
      </c>
      <c r="G14510" t="s">
        <v>546</v>
      </c>
    </row>
    <row r="14511" spans="1:8" x14ac:dyDescent="0.2">
      <c r="A14511">
        <v>4.5009845495899699E+17</v>
      </c>
      <c r="B14511" t="s">
        <v>28335</v>
      </c>
      <c r="C14511" t="s">
        <v>28336</v>
      </c>
      <c r="D14511" s="1">
        <v>41728.18990740741</v>
      </c>
      <c r="E14511">
        <v>15</v>
      </c>
      <c r="F14511">
        <v>41</v>
      </c>
      <c r="G14511" t="s">
        <v>215</v>
      </c>
    </row>
    <row r="14512" spans="1:8" x14ac:dyDescent="0.2">
      <c r="A14512">
        <v>4.5009993461717402E+17</v>
      </c>
      <c r="B14512" t="s">
        <v>28337</v>
      </c>
      <c r="C14512" t="s">
        <v>28338</v>
      </c>
      <c r="D14512" s="1">
        <v>41728.193993055553</v>
      </c>
      <c r="E14512">
        <v>25</v>
      </c>
      <c r="F14512">
        <v>83</v>
      </c>
      <c r="G14512" t="s">
        <v>28339</v>
      </c>
    </row>
    <row r="14513" spans="1:8" x14ac:dyDescent="0.2">
      <c r="A14513">
        <v>4.5018391626857203E+17</v>
      </c>
      <c r="B14513" t="s">
        <v>28340</v>
      </c>
      <c r="C14513" t="s">
        <v>28341</v>
      </c>
      <c r="D14513" s="1">
        <v>41728.425740740742</v>
      </c>
      <c r="E14513">
        <v>15</v>
      </c>
      <c r="F14513">
        <v>34</v>
      </c>
      <c r="G14513" t="s">
        <v>28342</v>
      </c>
      <c r="H14513" t="s">
        <v>390</v>
      </c>
    </row>
    <row r="14514" spans="1:8" x14ac:dyDescent="0.2">
      <c r="A14514">
        <v>4.5018488259007603E+17</v>
      </c>
      <c r="B14514" t="s">
        <v>28343</v>
      </c>
      <c r="C14514" t="s">
        <v>28344</v>
      </c>
      <c r="D14514" s="1">
        <v>41728.428402777776</v>
      </c>
      <c r="E14514">
        <v>11</v>
      </c>
      <c r="F14514">
        <v>50</v>
      </c>
      <c r="G14514" t="s">
        <v>215</v>
      </c>
      <c r="H14514" t="s">
        <v>616</v>
      </c>
    </row>
    <row r="14515" spans="1:8" x14ac:dyDescent="0.2">
      <c r="A14515">
        <v>4.5018513519201402E+17</v>
      </c>
      <c r="B14515" t="s">
        <v>28345</v>
      </c>
      <c r="C14515" t="s">
        <v>28346</v>
      </c>
      <c r="D14515" s="1">
        <v>41728.429097222222</v>
      </c>
      <c r="E14515">
        <v>35</v>
      </c>
      <c r="F14515">
        <v>70</v>
      </c>
      <c r="G14515" t="s">
        <v>215</v>
      </c>
    </row>
    <row r="14516" spans="1:8" x14ac:dyDescent="0.2">
      <c r="A14516">
        <v>4.5037287636628198E+17</v>
      </c>
      <c r="B14516" t="s">
        <v>28347</v>
      </c>
      <c r="C14516" t="s">
        <v>28348</v>
      </c>
      <c r="D14516" s="1">
        <v>41728.947164351855</v>
      </c>
      <c r="E14516">
        <v>3</v>
      </c>
      <c r="F14516">
        <v>2</v>
      </c>
      <c r="G14516" t="s">
        <v>89</v>
      </c>
      <c r="H14516" t="s">
        <v>390</v>
      </c>
    </row>
    <row r="14517" spans="1:8" x14ac:dyDescent="0.2">
      <c r="A14517">
        <v>4.5039017003111603E+17</v>
      </c>
      <c r="B14517" t="s">
        <v>28349</v>
      </c>
      <c r="C14517" t="s">
        <v>28350</v>
      </c>
      <c r="D14517" s="1">
        <v>41728.994895833333</v>
      </c>
      <c r="E14517">
        <v>81</v>
      </c>
      <c r="F14517">
        <v>125</v>
      </c>
      <c r="G14517" t="s">
        <v>215</v>
      </c>
    </row>
    <row r="14518" spans="1:8" x14ac:dyDescent="0.2">
      <c r="A14518">
        <v>4.5041731217342003E+17</v>
      </c>
      <c r="B14518" t="s">
        <v>28351</v>
      </c>
      <c r="C14518" t="s">
        <v>28352</v>
      </c>
      <c r="D14518" s="1">
        <v>41729.069791666669</v>
      </c>
      <c r="E14518">
        <v>10</v>
      </c>
      <c r="F14518">
        <v>11</v>
      </c>
      <c r="G14518" t="s">
        <v>487</v>
      </c>
    </row>
    <row r="14519" spans="1:8" x14ac:dyDescent="0.2">
      <c r="A14519">
        <v>4.5041756014484198E+17</v>
      </c>
      <c r="B14519" t="s">
        <v>28353</v>
      </c>
      <c r="C14519" t="s">
        <v>28354</v>
      </c>
      <c r="D14519" s="1">
        <v>41729.070474537039</v>
      </c>
      <c r="E14519">
        <v>77</v>
      </c>
      <c r="F14519">
        <v>124</v>
      </c>
      <c r="G14519" t="s">
        <v>89</v>
      </c>
    </row>
    <row r="14520" spans="1:8" x14ac:dyDescent="0.2">
      <c r="A14520">
        <v>4.5041773065169299E+17</v>
      </c>
      <c r="B14520" t="s">
        <v>28355</v>
      </c>
      <c r="C14520" t="s">
        <v>28356</v>
      </c>
      <c r="D14520" s="1">
        <v>41729.070949074077</v>
      </c>
      <c r="E14520">
        <v>28</v>
      </c>
      <c r="F14520">
        <v>55</v>
      </c>
      <c r="G14520" t="s">
        <v>28357</v>
      </c>
    </row>
    <row r="14521" spans="1:8" x14ac:dyDescent="0.2">
      <c r="A14521">
        <v>4.50439510833528E+17</v>
      </c>
      <c r="B14521" t="s">
        <v>28358</v>
      </c>
      <c r="C14521" t="s">
        <v>28359</v>
      </c>
      <c r="D14521" s="1">
        <v>41729.131041666667</v>
      </c>
      <c r="E14521">
        <v>36</v>
      </c>
      <c r="F14521">
        <v>78</v>
      </c>
      <c r="G14521" t="s">
        <v>215</v>
      </c>
    </row>
    <row r="14522" spans="1:8" x14ac:dyDescent="0.2">
      <c r="A14522">
        <v>4.5044087459468902E+17</v>
      </c>
      <c r="B14522" t="s">
        <v>28360</v>
      </c>
      <c r="C14522" t="s">
        <v>28361</v>
      </c>
      <c r="D14522" s="1">
        <v>41729.13480324074</v>
      </c>
      <c r="E14522">
        <v>16</v>
      </c>
      <c r="F14522">
        <v>31</v>
      </c>
      <c r="G14522" t="s">
        <v>576</v>
      </c>
    </row>
    <row r="14523" spans="1:8" x14ac:dyDescent="0.2">
      <c r="A14523">
        <v>4.5044238223307098E+17</v>
      </c>
      <c r="B14523" t="s">
        <v>28362</v>
      </c>
      <c r="C14523" t="s">
        <v>28363</v>
      </c>
      <c r="D14523" s="1">
        <v>41729.138969907406</v>
      </c>
      <c r="E14523">
        <v>30</v>
      </c>
      <c r="F14523">
        <v>64</v>
      </c>
      <c r="G14523" t="s">
        <v>89</v>
      </c>
    </row>
    <row r="14524" spans="1:8" x14ac:dyDescent="0.2">
      <c r="A14524">
        <v>4.5044485932607398E+17</v>
      </c>
      <c r="B14524" t="s">
        <v>28364</v>
      </c>
      <c r="C14524" t="s">
        <v>28365</v>
      </c>
      <c r="D14524" s="1">
        <v>41729.145798611113</v>
      </c>
      <c r="E14524">
        <v>137</v>
      </c>
      <c r="F14524">
        <v>135</v>
      </c>
      <c r="G14524" t="s">
        <v>89</v>
      </c>
    </row>
    <row r="14525" spans="1:8" x14ac:dyDescent="0.2">
      <c r="A14525">
        <v>4.5059052479867597E+17</v>
      </c>
      <c r="B14525" t="s">
        <v>28366</v>
      </c>
      <c r="C14525" t="s">
        <v>28367</v>
      </c>
      <c r="D14525" s="1">
        <v>41729.547766203701</v>
      </c>
      <c r="E14525">
        <v>23</v>
      </c>
      <c r="F14525">
        <v>37</v>
      </c>
      <c r="G14525" t="s">
        <v>215</v>
      </c>
    </row>
    <row r="14526" spans="1:8" x14ac:dyDescent="0.2">
      <c r="A14526">
        <v>4.5062270734094701E+17</v>
      </c>
      <c r="B14526" t="s">
        <v>28368</v>
      </c>
      <c r="C14526" t="s">
        <v>28369</v>
      </c>
      <c r="D14526" s="1">
        <v>41729.636574074073</v>
      </c>
      <c r="E14526">
        <v>23</v>
      </c>
      <c r="F14526">
        <v>37</v>
      </c>
      <c r="G14526" t="s">
        <v>89</v>
      </c>
    </row>
    <row r="14527" spans="1:8" x14ac:dyDescent="0.2">
      <c r="A14527">
        <v>4.5065124224384198E+17</v>
      </c>
      <c r="B14527" t="s">
        <v>28370</v>
      </c>
      <c r="C14527" t="s">
        <v>28371</v>
      </c>
      <c r="D14527" s="1">
        <v>41729.715312499997</v>
      </c>
      <c r="E14527">
        <v>38</v>
      </c>
      <c r="F14527">
        <v>38</v>
      </c>
      <c r="G14527" t="s">
        <v>215</v>
      </c>
    </row>
    <row r="14528" spans="1:8" x14ac:dyDescent="0.2">
      <c r="A14528">
        <v>4.5065351753632102E+17</v>
      </c>
      <c r="B14528" t="s">
        <v>28372</v>
      </c>
      <c r="C14528" t="s">
        <v>28373</v>
      </c>
      <c r="D14528" s="1">
        <v>41729.721585648149</v>
      </c>
      <c r="E14528">
        <v>5</v>
      </c>
      <c r="F14528">
        <v>14</v>
      </c>
      <c r="G14528" t="s">
        <v>487</v>
      </c>
    </row>
    <row r="14529" spans="1:8" x14ac:dyDescent="0.2">
      <c r="A14529">
        <v>4.5065414819184998E+17</v>
      </c>
      <c r="B14529" t="s">
        <v>28374</v>
      </c>
      <c r="C14529" t="s">
        <v>28375</v>
      </c>
      <c r="D14529" s="1">
        <v>41729.723333333335</v>
      </c>
      <c r="E14529">
        <v>5</v>
      </c>
      <c r="F14529">
        <v>10</v>
      </c>
      <c r="G14529" t="s">
        <v>487</v>
      </c>
      <c r="H14529" t="s">
        <v>390</v>
      </c>
    </row>
    <row r="14530" spans="1:8" x14ac:dyDescent="0.2">
      <c r="A14530">
        <v>4.5065484722296E+17</v>
      </c>
      <c r="B14530" t="s">
        <v>28376</v>
      </c>
      <c r="C14530" t="s">
        <v>28377</v>
      </c>
      <c r="D14530" s="1">
        <v>41729.725266203706</v>
      </c>
      <c r="E14530">
        <v>13</v>
      </c>
      <c r="F14530">
        <v>28</v>
      </c>
      <c r="G14530" t="s">
        <v>215</v>
      </c>
    </row>
    <row r="14531" spans="1:8" x14ac:dyDescent="0.2">
      <c r="A14531">
        <v>4.5066146026044198E+17</v>
      </c>
      <c r="B14531" t="s">
        <v>28378</v>
      </c>
      <c r="C14531" t="s">
        <v>28379</v>
      </c>
      <c r="D14531" s="1">
        <v>41729.743506944447</v>
      </c>
      <c r="E14531">
        <v>9</v>
      </c>
      <c r="F14531">
        <v>19</v>
      </c>
      <c r="G14531" t="s">
        <v>576</v>
      </c>
    </row>
    <row r="14532" spans="1:8" x14ac:dyDescent="0.2">
      <c r="A14532">
        <v>4.5069771285044403E+17</v>
      </c>
      <c r="B14532" t="s">
        <v>28380</v>
      </c>
      <c r="C14532" t="s">
        <v>28381</v>
      </c>
      <c r="D14532" s="1">
        <v>41729.843541666669</v>
      </c>
      <c r="E14532">
        <v>419</v>
      </c>
      <c r="F14532">
        <v>304</v>
      </c>
    </row>
    <row r="14533" spans="1:8" x14ac:dyDescent="0.2">
      <c r="A14533">
        <v>4.5073115086533798E+17</v>
      </c>
      <c r="B14533" t="s">
        <v>28382</v>
      </c>
      <c r="C14533" t="s">
        <v>28383</v>
      </c>
      <c r="D14533" s="1">
        <v>41729.93582175926</v>
      </c>
      <c r="E14533">
        <v>1177</v>
      </c>
      <c r="F14533">
        <v>889</v>
      </c>
    </row>
    <row r="14534" spans="1:8" x14ac:dyDescent="0.2">
      <c r="A14534">
        <v>4.5074584846572698E+17</v>
      </c>
      <c r="B14534" t="s">
        <v>28384</v>
      </c>
      <c r="C14534" t="s">
        <v>28385</v>
      </c>
      <c r="D14534" s="1">
        <v>41729.976377314815</v>
      </c>
      <c r="E14534">
        <v>29</v>
      </c>
      <c r="F14534">
        <v>25</v>
      </c>
      <c r="G14534" t="s">
        <v>576</v>
      </c>
    </row>
    <row r="14535" spans="1:8" x14ac:dyDescent="0.2">
      <c r="A14535">
        <v>4.5075333149833997E+17</v>
      </c>
      <c r="B14535" t="s">
        <v>28386</v>
      </c>
      <c r="C14535" t="s">
        <v>28387</v>
      </c>
      <c r="D14535" s="1">
        <v>41729.997025462966</v>
      </c>
      <c r="E14535">
        <v>16</v>
      </c>
      <c r="F14535">
        <v>15</v>
      </c>
      <c r="G14535" t="s">
        <v>576</v>
      </c>
    </row>
    <row r="14536" spans="1:8" x14ac:dyDescent="0.2">
      <c r="A14536">
        <v>4.5075397081513498E+17</v>
      </c>
      <c r="B14536" t="s">
        <v>28388</v>
      </c>
      <c r="C14536" t="s">
        <v>28389</v>
      </c>
      <c r="D14536" s="1">
        <v>41729.998784722222</v>
      </c>
      <c r="E14536">
        <v>17</v>
      </c>
      <c r="F14536">
        <v>18</v>
      </c>
      <c r="G14536" t="s">
        <v>487</v>
      </c>
    </row>
    <row r="14537" spans="1:8" x14ac:dyDescent="0.2">
      <c r="A14537">
        <v>4.50790962911256E+17</v>
      </c>
      <c r="B14537" t="s">
        <v>28390</v>
      </c>
      <c r="C14537" t="s">
        <v>28391</v>
      </c>
      <c r="D14537" s="1">
        <v>41730.100868055553</v>
      </c>
      <c r="E14537">
        <v>37</v>
      </c>
      <c r="F14537">
        <v>61</v>
      </c>
      <c r="G14537" t="s">
        <v>215</v>
      </c>
    </row>
    <row r="14538" spans="1:8" x14ac:dyDescent="0.2">
      <c r="A14538">
        <v>4.5079139168237901E+17</v>
      </c>
      <c r="B14538" t="s">
        <v>28392</v>
      </c>
      <c r="C14538" t="s">
        <v>28393</v>
      </c>
      <c r="D14538" s="1">
        <v>41730.102048611108</v>
      </c>
      <c r="E14538">
        <v>19</v>
      </c>
      <c r="F14538">
        <v>15</v>
      </c>
      <c r="G14538" t="s">
        <v>546</v>
      </c>
    </row>
    <row r="14539" spans="1:8" x14ac:dyDescent="0.2">
      <c r="A14539">
        <v>4.5096274784579898E+17</v>
      </c>
      <c r="B14539" t="s">
        <v>28394</v>
      </c>
      <c r="C14539" t="s">
        <v>28395</v>
      </c>
      <c r="D14539" s="1">
        <v>41730.574907407405</v>
      </c>
      <c r="E14539">
        <v>16</v>
      </c>
      <c r="F14539">
        <v>40</v>
      </c>
      <c r="G14539" t="s">
        <v>89</v>
      </c>
      <c r="H14539" t="s">
        <v>505</v>
      </c>
    </row>
    <row r="14540" spans="1:8" x14ac:dyDescent="0.2">
      <c r="A14540">
        <v>4.5096432501313498E+17</v>
      </c>
      <c r="B14540" t="s">
        <v>28396</v>
      </c>
      <c r="C14540" t="s">
        <v>28397</v>
      </c>
      <c r="D14540" s="1">
        <v>41730.579259259262</v>
      </c>
      <c r="E14540">
        <v>39</v>
      </c>
      <c r="F14540">
        <v>70</v>
      </c>
      <c r="G14540" t="s">
        <v>215</v>
      </c>
    </row>
    <row r="14541" spans="1:8" x14ac:dyDescent="0.2">
      <c r="A14541">
        <v>4.5096479198597101E+17</v>
      </c>
      <c r="B14541" t="s">
        <v>28398</v>
      </c>
      <c r="C14541" t="s">
        <v>28399</v>
      </c>
      <c r="D14541" s="1">
        <v>41730.580543981479</v>
      </c>
      <c r="E14541">
        <v>36</v>
      </c>
      <c r="F14541">
        <v>33</v>
      </c>
      <c r="G14541" t="s">
        <v>215</v>
      </c>
    </row>
    <row r="14542" spans="1:8" x14ac:dyDescent="0.2">
      <c r="A14542">
        <v>4.5096610992857402E+17</v>
      </c>
      <c r="B14542" t="s">
        <v>28400</v>
      </c>
      <c r="C14542" t="s">
        <v>28401</v>
      </c>
      <c r="D14542" s="1">
        <v>41730.584178240744</v>
      </c>
      <c r="E14542">
        <v>32</v>
      </c>
      <c r="F14542">
        <v>46</v>
      </c>
      <c r="G14542" t="s">
        <v>28402</v>
      </c>
    </row>
    <row r="14543" spans="1:8" x14ac:dyDescent="0.2">
      <c r="A14543">
        <v>4.5096741234384E+17</v>
      </c>
      <c r="B14543" t="s">
        <v>28403</v>
      </c>
      <c r="C14543" t="s">
        <v>28404</v>
      </c>
      <c r="D14543" s="1">
        <v>41730.587777777779</v>
      </c>
      <c r="E14543">
        <v>216</v>
      </c>
      <c r="F14543">
        <v>231</v>
      </c>
    </row>
    <row r="14544" spans="1:8" x14ac:dyDescent="0.2">
      <c r="A14544">
        <v>4.5098061341236E+17</v>
      </c>
      <c r="B14544" t="s">
        <v>28405</v>
      </c>
      <c r="C14544" t="s">
        <v>28406</v>
      </c>
      <c r="D14544" s="1">
        <v>41730.624201388891</v>
      </c>
      <c r="E14544">
        <v>8</v>
      </c>
      <c r="F14544">
        <v>7</v>
      </c>
      <c r="G14544" t="s">
        <v>576</v>
      </c>
    </row>
    <row r="14545" spans="1:8" x14ac:dyDescent="0.2">
      <c r="A14545">
        <v>4.50980996616568E+17</v>
      </c>
      <c r="B14545" t="s">
        <v>28407</v>
      </c>
      <c r="C14545" t="s">
        <v>28408</v>
      </c>
      <c r="D14545" s="1">
        <v>41730.6252662037</v>
      </c>
      <c r="E14545">
        <v>6</v>
      </c>
      <c r="F14545">
        <v>9</v>
      </c>
      <c r="G14545" t="s">
        <v>215</v>
      </c>
      <c r="H14545" t="s">
        <v>390</v>
      </c>
    </row>
    <row r="14546" spans="1:8" x14ac:dyDescent="0.2">
      <c r="A14546">
        <v>4.5098219892640499E+17</v>
      </c>
      <c r="B14546" t="s">
        <v>28409</v>
      </c>
      <c r="C14546" t="s">
        <v>28410</v>
      </c>
      <c r="D14546" s="1">
        <v>41730.628576388888</v>
      </c>
      <c r="E14546">
        <v>8</v>
      </c>
      <c r="F14546">
        <v>11</v>
      </c>
      <c r="G14546" t="s">
        <v>215</v>
      </c>
    </row>
    <row r="14547" spans="1:8" x14ac:dyDescent="0.2">
      <c r="A14547">
        <v>4.5098556780393997E+17</v>
      </c>
      <c r="B14547" t="s">
        <v>28411</v>
      </c>
      <c r="C14547" t="s">
        <v>28412</v>
      </c>
      <c r="D14547" s="1">
        <v>41730.637870370374</v>
      </c>
      <c r="E14547">
        <v>7</v>
      </c>
      <c r="F14547">
        <v>11</v>
      </c>
      <c r="G14547" t="s">
        <v>576</v>
      </c>
    </row>
    <row r="14548" spans="1:8" x14ac:dyDescent="0.2">
      <c r="A14548">
        <v>4.50985970557792E+17</v>
      </c>
      <c r="B14548" t="s">
        <v>28413</v>
      </c>
      <c r="C14548" t="s">
        <v>28414</v>
      </c>
      <c r="D14548" s="1">
        <v>41730.638981481483</v>
      </c>
      <c r="E14548">
        <v>14</v>
      </c>
      <c r="F14548">
        <v>29</v>
      </c>
      <c r="G14548" t="s">
        <v>89</v>
      </c>
    </row>
    <row r="14549" spans="1:8" x14ac:dyDescent="0.2">
      <c r="A14549">
        <v>4.5098847128574298E+17</v>
      </c>
      <c r="B14549" t="s">
        <v>28415</v>
      </c>
      <c r="C14549" t="s">
        <v>28416</v>
      </c>
      <c r="D14549" s="1">
        <v>41730.645891203705</v>
      </c>
      <c r="E14549">
        <v>21</v>
      </c>
      <c r="F14549">
        <v>29</v>
      </c>
      <c r="G14549" t="s">
        <v>89</v>
      </c>
      <c r="H14549" t="s">
        <v>390</v>
      </c>
    </row>
    <row r="14550" spans="1:8" x14ac:dyDescent="0.2">
      <c r="A14550">
        <v>4.5099090368845798E+17</v>
      </c>
      <c r="B14550" t="s">
        <v>28417</v>
      </c>
      <c r="C14550" t="s">
        <v>28418</v>
      </c>
      <c r="D14550" s="1">
        <v>41730.652604166666</v>
      </c>
      <c r="E14550">
        <v>25</v>
      </c>
      <c r="F14550">
        <v>42</v>
      </c>
      <c r="G14550" t="s">
        <v>89</v>
      </c>
    </row>
    <row r="14551" spans="1:8" x14ac:dyDescent="0.2">
      <c r="A14551">
        <v>4.50992083609088E+17</v>
      </c>
      <c r="B14551" t="s">
        <v>28419</v>
      </c>
      <c r="C14551" t="s">
        <v>28420</v>
      </c>
      <c r="D14551" s="1">
        <v>41730.655856481484</v>
      </c>
      <c r="E14551">
        <v>32</v>
      </c>
      <c r="F14551">
        <v>55</v>
      </c>
      <c r="G14551" t="e">
        <f>Tyler4rmwc</f>
        <v>#NAME?</v>
      </c>
    </row>
    <row r="14552" spans="1:8" x14ac:dyDescent="0.2">
      <c r="A14552">
        <v>4.5101134300959098E+17</v>
      </c>
      <c r="B14552" t="s">
        <v>28421</v>
      </c>
      <c r="C14552" t="s">
        <v>28422</v>
      </c>
      <c r="D14552" s="1">
        <v>41730.709004629629</v>
      </c>
      <c r="E14552">
        <v>66</v>
      </c>
      <c r="F14552">
        <v>211</v>
      </c>
    </row>
    <row r="14553" spans="1:8" x14ac:dyDescent="0.2">
      <c r="A14553">
        <v>4.5101822120717901E+17</v>
      </c>
      <c r="B14553" t="s">
        <v>28423</v>
      </c>
      <c r="C14553" t="s">
        <v>28424</v>
      </c>
      <c r="D14553" s="1">
        <v>41730.727986111109</v>
      </c>
      <c r="E14553">
        <v>19</v>
      </c>
      <c r="F14553">
        <v>32</v>
      </c>
      <c r="G14553" t="s">
        <v>215</v>
      </c>
    </row>
    <row r="14554" spans="1:8" x14ac:dyDescent="0.2">
      <c r="A14554">
        <v>4.5101918622006003E+17</v>
      </c>
      <c r="B14554" t="s">
        <v>28425</v>
      </c>
      <c r="C14554" t="s">
        <v>28426</v>
      </c>
      <c r="D14554" s="1">
        <v>41730.73064814815</v>
      </c>
      <c r="E14554">
        <v>154</v>
      </c>
      <c r="F14554">
        <v>140</v>
      </c>
    </row>
    <row r="14555" spans="1:8" x14ac:dyDescent="0.2">
      <c r="A14555">
        <v>4.5102473287254003E+17</v>
      </c>
      <c r="B14555" t="s">
        <v>28427</v>
      </c>
      <c r="C14555" t="s">
        <v>28428</v>
      </c>
      <c r="D14555" s="1">
        <v>41730.745949074073</v>
      </c>
      <c r="E14555">
        <v>514</v>
      </c>
      <c r="F14555">
        <v>356</v>
      </c>
    </row>
    <row r="14556" spans="1:8" x14ac:dyDescent="0.2">
      <c r="A14556">
        <v>4.5108087420157901E+17</v>
      </c>
      <c r="B14556" t="s">
        <v>28429</v>
      </c>
      <c r="C14556" t="s">
        <v>28430</v>
      </c>
      <c r="D14556" s="1">
        <v>41730.900868055556</v>
      </c>
      <c r="E14556">
        <v>498</v>
      </c>
      <c r="F14556">
        <v>483</v>
      </c>
      <c r="G14556" t="s">
        <v>215</v>
      </c>
    </row>
    <row r="14557" spans="1:8" x14ac:dyDescent="0.2">
      <c r="A14557">
        <v>4.51087188457832E+17</v>
      </c>
      <c r="B14557" t="s">
        <v>28431</v>
      </c>
      <c r="C14557" t="s">
        <v>28432</v>
      </c>
      <c r="D14557" s="1">
        <v>41730.918298611112</v>
      </c>
      <c r="E14557">
        <v>12</v>
      </c>
      <c r="F14557">
        <v>28</v>
      </c>
      <c r="G14557" t="s">
        <v>215</v>
      </c>
      <c r="H14557" t="s">
        <v>13093</v>
      </c>
    </row>
    <row r="14558" spans="1:8" x14ac:dyDescent="0.2">
      <c r="A14558">
        <v>4.5108766767801901E+17</v>
      </c>
      <c r="B14558" t="s">
        <v>28433</v>
      </c>
      <c r="C14558" t="s">
        <v>28434</v>
      </c>
      <c r="D14558" s="1">
        <v>41730.919618055559</v>
      </c>
      <c r="E14558">
        <v>39</v>
      </c>
      <c r="F14558">
        <v>79</v>
      </c>
      <c r="G14558" t="s">
        <v>215</v>
      </c>
    </row>
    <row r="14559" spans="1:8" x14ac:dyDescent="0.2">
      <c r="A14559">
        <v>4.5127966242638202E+17</v>
      </c>
      <c r="B14559" t="s">
        <v>28435</v>
      </c>
      <c r="C14559" t="s">
        <v>28436</v>
      </c>
      <c r="D14559" s="1">
        <v>41731.449421296296</v>
      </c>
      <c r="E14559">
        <v>27</v>
      </c>
      <c r="F14559">
        <v>27</v>
      </c>
      <c r="G14559" t="s">
        <v>215</v>
      </c>
    </row>
    <row r="14560" spans="1:8" x14ac:dyDescent="0.2">
      <c r="A14560">
        <v>4.5131601599843898E+17</v>
      </c>
      <c r="B14560" t="s">
        <v>28437</v>
      </c>
      <c r="C14560" t="s">
        <v>28438</v>
      </c>
      <c r="D14560" s="1">
        <v>41731.549733796295</v>
      </c>
      <c r="E14560">
        <v>14</v>
      </c>
      <c r="F14560">
        <v>30</v>
      </c>
      <c r="G14560" t="s">
        <v>215</v>
      </c>
    </row>
    <row r="14561" spans="1:8" x14ac:dyDescent="0.2">
      <c r="A14561">
        <v>4.5137501171536198E+17</v>
      </c>
      <c r="B14561" t="s">
        <v>28439</v>
      </c>
      <c r="C14561" t="s">
        <v>28440</v>
      </c>
      <c r="D14561" s="1">
        <v>41731.712534722225</v>
      </c>
      <c r="E14561">
        <v>622</v>
      </c>
      <c r="F14561">
        <v>469</v>
      </c>
    </row>
    <row r="14562" spans="1:8" x14ac:dyDescent="0.2">
      <c r="A14562">
        <v>4.5138852116589702E+17</v>
      </c>
      <c r="B14562" t="s">
        <v>28441</v>
      </c>
      <c r="C14562" t="s">
        <v>28442</v>
      </c>
      <c r="D14562" s="1">
        <v>41731.749814814815</v>
      </c>
      <c r="E14562">
        <v>26</v>
      </c>
      <c r="F14562">
        <v>23</v>
      </c>
    </row>
    <row r="14563" spans="1:8" x14ac:dyDescent="0.2">
      <c r="A14563">
        <v>4.5141288114665798E+17</v>
      </c>
      <c r="B14563" t="s">
        <v>28443</v>
      </c>
      <c r="C14563" t="s">
        <v>28444</v>
      </c>
      <c r="D14563" s="1">
        <v>41731.817037037035</v>
      </c>
      <c r="E14563">
        <v>290</v>
      </c>
      <c r="F14563">
        <v>295</v>
      </c>
    </row>
    <row r="14564" spans="1:8" x14ac:dyDescent="0.2">
      <c r="A14564">
        <v>4.5141388101420998E+17</v>
      </c>
      <c r="B14564" t="s">
        <v>28445</v>
      </c>
      <c r="C14564" t="s">
        <v>28446</v>
      </c>
      <c r="D14564" s="1">
        <v>41731.819791666669</v>
      </c>
      <c r="E14564">
        <v>255</v>
      </c>
      <c r="F14564">
        <v>253</v>
      </c>
    </row>
    <row r="14565" spans="1:8" x14ac:dyDescent="0.2">
      <c r="A14565">
        <v>4.5141486954456198E+17</v>
      </c>
      <c r="B14565" t="s">
        <v>28447</v>
      </c>
      <c r="C14565" t="s">
        <v>28448</v>
      </c>
      <c r="D14565" s="1">
        <v>41731.822523148148</v>
      </c>
      <c r="E14565">
        <v>210</v>
      </c>
      <c r="F14565">
        <v>188</v>
      </c>
    </row>
    <row r="14566" spans="1:8" x14ac:dyDescent="0.2">
      <c r="A14566">
        <v>4.51698590285856E+17</v>
      </c>
      <c r="B14566" t="s">
        <v>28449</v>
      </c>
      <c r="C14566" t="s">
        <v>28450</v>
      </c>
      <c r="D14566" s="1">
        <v>41732.605439814812</v>
      </c>
      <c r="E14566">
        <v>31</v>
      </c>
      <c r="F14566">
        <v>60</v>
      </c>
      <c r="G14566" t="s">
        <v>215</v>
      </c>
      <c r="H14566" t="s">
        <v>13093</v>
      </c>
    </row>
    <row r="14567" spans="1:8" x14ac:dyDescent="0.2">
      <c r="A14567">
        <v>4.51728531492704E+17</v>
      </c>
      <c r="B14567" t="s">
        <v>28451</v>
      </c>
      <c r="C14567" t="s">
        <v>28452</v>
      </c>
      <c r="D14567" s="1">
        <v>41732.688067129631</v>
      </c>
      <c r="E14567">
        <v>42</v>
      </c>
      <c r="F14567">
        <v>78</v>
      </c>
      <c r="G14567" t="s">
        <v>89</v>
      </c>
    </row>
    <row r="14568" spans="1:8" x14ac:dyDescent="0.2">
      <c r="A14568">
        <v>4.5173150578274298E+17</v>
      </c>
      <c r="B14568" t="s">
        <v>28453</v>
      </c>
      <c r="C14568" t="s">
        <v>28454</v>
      </c>
      <c r="D14568" s="1">
        <v>41732.696273148147</v>
      </c>
      <c r="E14568">
        <v>262</v>
      </c>
      <c r="F14568">
        <v>213</v>
      </c>
    </row>
    <row r="14569" spans="1:8" x14ac:dyDescent="0.2">
      <c r="A14569">
        <v>4.5173476354479302E+17</v>
      </c>
      <c r="B14569" t="s">
        <v>28455</v>
      </c>
      <c r="C14569" t="s">
        <v>28456</v>
      </c>
      <c r="D14569" s="1">
        <v>41732.705266203702</v>
      </c>
      <c r="E14569">
        <v>131</v>
      </c>
      <c r="F14569">
        <v>203</v>
      </c>
    </row>
    <row r="14570" spans="1:8" x14ac:dyDescent="0.2">
      <c r="A14570">
        <v>4.5173667538403699E+17</v>
      </c>
      <c r="B14570" t="s">
        <v>28457</v>
      </c>
      <c r="C14570" t="s">
        <v>28458</v>
      </c>
      <c r="D14570" s="1">
        <v>41732.710532407407</v>
      </c>
      <c r="E14570">
        <v>14</v>
      </c>
      <c r="F14570">
        <v>24</v>
      </c>
      <c r="G14570" t="s">
        <v>215</v>
      </c>
      <c r="H14570" t="s">
        <v>390</v>
      </c>
    </row>
    <row r="14571" spans="1:8" x14ac:dyDescent="0.2">
      <c r="A14571">
        <v>4.5173773535179501E+17</v>
      </c>
      <c r="B14571" t="s">
        <v>28459</v>
      </c>
      <c r="C14571" t="s">
        <v>28460</v>
      </c>
      <c r="D14571" s="1">
        <v>41732.713460648149</v>
      </c>
      <c r="E14571">
        <v>8</v>
      </c>
      <c r="F14571">
        <v>32</v>
      </c>
      <c r="G14571" t="s">
        <v>89</v>
      </c>
      <c r="H14571" t="s">
        <v>13093</v>
      </c>
    </row>
    <row r="14572" spans="1:8" x14ac:dyDescent="0.2">
      <c r="A14572">
        <v>4.5173996966171002E+17</v>
      </c>
      <c r="B14572" t="s">
        <v>28461</v>
      </c>
      <c r="C14572" t="s">
        <v>28462</v>
      </c>
      <c r="D14572" s="1">
        <v>41732.719629629632</v>
      </c>
      <c r="E14572">
        <v>11</v>
      </c>
      <c r="F14572">
        <v>28</v>
      </c>
      <c r="G14572" t="s">
        <v>576</v>
      </c>
    </row>
    <row r="14573" spans="1:8" x14ac:dyDescent="0.2">
      <c r="A14573">
        <v>4.5174359031495398E+17</v>
      </c>
      <c r="B14573" t="s">
        <v>28463</v>
      </c>
      <c r="C14573" t="s">
        <v>28464</v>
      </c>
      <c r="D14573" s="1">
        <v>41732.729618055557</v>
      </c>
      <c r="E14573">
        <v>6</v>
      </c>
      <c r="F14573">
        <v>15</v>
      </c>
      <c r="G14573" t="s">
        <v>215</v>
      </c>
    </row>
    <row r="14574" spans="1:8" x14ac:dyDescent="0.2">
      <c r="A14574">
        <v>4.5174405632730701E+17</v>
      </c>
      <c r="B14574" t="s">
        <v>28465</v>
      </c>
      <c r="C14574" t="s">
        <v>28466</v>
      </c>
      <c r="D14574" s="1">
        <v>41732.730902777781</v>
      </c>
      <c r="E14574">
        <v>14</v>
      </c>
      <c r="F14574">
        <v>24</v>
      </c>
      <c r="G14574" t="s">
        <v>215</v>
      </c>
    </row>
    <row r="14575" spans="1:8" x14ac:dyDescent="0.2">
      <c r="A14575">
        <v>4.5182004287611597E+17</v>
      </c>
      <c r="B14575" t="s">
        <v>28467</v>
      </c>
      <c r="C14575" t="s">
        <v>28468</v>
      </c>
      <c r="D14575" s="1">
        <v>41732.94059027778</v>
      </c>
      <c r="E14575">
        <v>907</v>
      </c>
      <c r="F14575">
        <v>1035</v>
      </c>
    </row>
    <row r="14576" spans="1:8" x14ac:dyDescent="0.2">
      <c r="A14576">
        <v>4.5183078398113299E+17</v>
      </c>
      <c r="B14576" t="s">
        <v>28469</v>
      </c>
      <c r="C14576" t="s">
        <v>28470</v>
      </c>
      <c r="D14576" s="1">
        <v>41732.970231481479</v>
      </c>
      <c r="E14576">
        <v>162</v>
      </c>
      <c r="F14576">
        <v>250</v>
      </c>
      <c r="G14576" t="s">
        <v>89</v>
      </c>
    </row>
    <row r="14577" spans="1:8" x14ac:dyDescent="0.2">
      <c r="A14577">
        <v>4.5208112612824998E+17</v>
      </c>
      <c r="B14577" t="s">
        <v>28471</v>
      </c>
      <c r="C14577" t="s">
        <v>28472</v>
      </c>
      <c r="D14577" s="1">
        <v>41733.661041666666</v>
      </c>
      <c r="E14577">
        <v>423</v>
      </c>
      <c r="F14577">
        <v>340</v>
      </c>
    </row>
    <row r="14578" spans="1:8" x14ac:dyDescent="0.2">
      <c r="A14578">
        <v>4.5209674820776698E+17</v>
      </c>
      <c r="B14578" t="s">
        <v>28473</v>
      </c>
      <c r="C14578" t="s">
        <v>28474</v>
      </c>
      <c r="D14578" s="1">
        <v>41733.704143518517</v>
      </c>
      <c r="E14578">
        <v>28</v>
      </c>
      <c r="F14578">
        <v>49</v>
      </c>
      <c r="G14578" t="s">
        <v>215</v>
      </c>
      <c r="H14578" t="s">
        <v>390</v>
      </c>
    </row>
    <row r="14579" spans="1:8" x14ac:dyDescent="0.2">
      <c r="A14579">
        <v>4.5209939803480397E+17</v>
      </c>
      <c r="B14579" t="s">
        <v>28475</v>
      </c>
      <c r="C14579" t="s">
        <v>28476</v>
      </c>
      <c r="D14579" s="1">
        <v>41733.711458333331</v>
      </c>
      <c r="E14579">
        <v>14</v>
      </c>
      <c r="F14579">
        <v>25</v>
      </c>
      <c r="G14579" t="s">
        <v>89</v>
      </c>
    </row>
    <row r="14580" spans="1:8" x14ac:dyDescent="0.2">
      <c r="A14580">
        <v>4.5209984019414202E+17</v>
      </c>
      <c r="B14580" t="s">
        <v>28477</v>
      </c>
      <c r="C14580" t="s">
        <v>28478</v>
      </c>
      <c r="D14580" s="1">
        <v>41733.712685185186</v>
      </c>
      <c r="E14580">
        <v>14</v>
      </c>
      <c r="F14580">
        <v>19</v>
      </c>
      <c r="G14580" t="s">
        <v>576</v>
      </c>
    </row>
    <row r="14581" spans="1:8" x14ac:dyDescent="0.2">
      <c r="A14581">
        <v>4.5210325646313798E+17</v>
      </c>
      <c r="B14581" t="s">
        <v>28479</v>
      </c>
      <c r="C14581" t="s">
        <v>28480</v>
      </c>
      <c r="D14581" s="1">
        <v>41733.72210648148</v>
      </c>
      <c r="E14581">
        <v>19</v>
      </c>
      <c r="F14581">
        <v>36</v>
      </c>
      <c r="G14581" t="s">
        <v>215</v>
      </c>
    </row>
    <row r="14582" spans="1:8" x14ac:dyDescent="0.2">
      <c r="A14582">
        <v>4.5210491332227398E+17</v>
      </c>
      <c r="B14582" t="s">
        <v>28481</v>
      </c>
      <c r="C14582" t="s">
        <v>28482</v>
      </c>
      <c r="D14582" s="1">
        <v>41733.726678240739</v>
      </c>
      <c r="E14582">
        <v>9</v>
      </c>
      <c r="F14582">
        <v>15</v>
      </c>
      <c r="G14582" t="s">
        <v>215</v>
      </c>
      <c r="H14582" t="s">
        <v>616</v>
      </c>
    </row>
    <row r="14583" spans="1:8" x14ac:dyDescent="0.2">
      <c r="A14583">
        <v>4.5211456752374899E+17</v>
      </c>
      <c r="B14583" t="s">
        <v>28483</v>
      </c>
      <c r="C14583" t="s">
        <v>28484</v>
      </c>
      <c r="D14583" s="1">
        <v>41733.753321759257</v>
      </c>
      <c r="E14583">
        <v>12</v>
      </c>
      <c r="F14583">
        <v>32</v>
      </c>
      <c r="G14583" t="s">
        <v>215</v>
      </c>
    </row>
    <row r="14584" spans="1:8" x14ac:dyDescent="0.2">
      <c r="A14584">
        <v>4.5214348528689901E+17</v>
      </c>
      <c r="B14584" t="s">
        <v>28485</v>
      </c>
      <c r="C14584" t="s">
        <v>28486</v>
      </c>
      <c r="D14584" s="1">
        <v>41733.833113425928</v>
      </c>
      <c r="E14584">
        <v>35</v>
      </c>
      <c r="F14584">
        <v>79</v>
      </c>
      <c r="G14584" t="s">
        <v>89</v>
      </c>
    </row>
    <row r="14585" spans="1:8" x14ac:dyDescent="0.2">
      <c r="A14585">
        <v>4.5215534009287398E+17</v>
      </c>
      <c r="B14585" t="s">
        <v>28487</v>
      </c>
      <c r="C14585" t="s">
        <v>28488</v>
      </c>
      <c r="D14585" s="1">
        <v>41733.865833333337</v>
      </c>
      <c r="E14585">
        <v>6</v>
      </c>
      <c r="F14585">
        <v>17</v>
      </c>
      <c r="G14585" t="s">
        <v>215</v>
      </c>
    </row>
    <row r="14586" spans="1:8" x14ac:dyDescent="0.2">
      <c r="A14586">
        <v>4.5215566992035398E+17</v>
      </c>
      <c r="B14586" t="s">
        <v>28489</v>
      </c>
      <c r="C14586" t="s">
        <v>28490</v>
      </c>
      <c r="D14586" s="1">
        <v>41733.866747685184</v>
      </c>
      <c r="E14586">
        <v>5</v>
      </c>
      <c r="F14586">
        <v>19</v>
      </c>
      <c r="G14586" t="s">
        <v>215</v>
      </c>
    </row>
    <row r="14587" spans="1:8" x14ac:dyDescent="0.2">
      <c r="A14587">
        <v>4.5215614577253101E+17</v>
      </c>
      <c r="B14587" t="s">
        <v>28491</v>
      </c>
      <c r="C14587" t="s">
        <v>28492</v>
      </c>
      <c r="D14587" s="1">
        <v>41733.868055555555</v>
      </c>
      <c r="E14587">
        <v>8</v>
      </c>
      <c r="F14587">
        <v>17</v>
      </c>
      <c r="G14587" t="e">
        <f>moss92g</f>
        <v>#NAME?</v>
      </c>
    </row>
    <row r="14588" spans="1:8" x14ac:dyDescent="0.2">
      <c r="A14588">
        <v>4.5217357601650202E+17</v>
      </c>
      <c r="B14588" t="s">
        <v>28493</v>
      </c>
      <c r="C14588" t="s">
        <v>28494</v>
      </c>
      <c r="D14588" s="1">
        <v>41733.91615740741</v>
      </c>
      <c r="E14588">
        <v>705</v>
      </c>
      <c r="F14588">
        <v>532</v>
      </c>
    </row>
    <row r="14589" spans="1:8" x14ac:dyDescent="0.2">
      <c r="A14589">
        <v>4.5223114044396698E+17</v>
      </c>
      <c r="B14589" t="s">
        <v>28495</v>
      </c>
      <c r="C14589" t="s">
        <v>28496</v>
      </c>
      <c r="D14589" s="1">
        <v>41734.074999999997</v>
      </c>
      <c r="E14589">
        <v>38</v>
      </c>
      <c r="F14589">
        <v>78</v>
      </c>
      <c r="G14589" t="s">
        <v>215</v>
      </c>
    </row>
    <row r="14590" spans="1:8" x14ac:dyDescent="0.2">
      <c r="A14590">
        <v>4.5223129059164102E+17</v>
      </c>
      <c r="B14590" t="s">
        <v>28497</v>
      </c>
      <c r="C14590" t="s">
        <v>28498</v>
      </c>
      <c r="D14590" s="1">
        <v>41734.075416666667</v>
      </c>
      <c r="E14590">
        <v>44</v>
      </c>
      <c r="F14590">
        <v>46</v>
      </c>
      <c r="G14590" t="s">
        <v>546</v>
      </c>
    </row>
    <row r="14591" spans="1:8" x14ac:dyDescent="0.2">
      <c r="A14591">
        <v>4.5224618537885197E+17</v>
      </c>
      <c r="B14591" t="s">
        <v>28499</v>
      </c>
      <c r="C14591" t="s">
        <v>28500</v>
      </c>
      <c r="D14591" s="1">
        <v>41734.116516203707</v>
      </c>
      <c r="E14591">
        <v>14</v>
      </c>
      <c r="F14591">
        <v>23</v>
      </c>
      <c r="G14591" t="s">
        <v>215</v>
      </c>
    </row>
    <row r="14592" spans="1:8" x14ac:dyDescent="0.2">
      <c r="A14592">
        <v>4.5225883032462099E+17</v>
      </c>
      <c r="B14592" t="s">
        <v>28501</v>
      </c>
      <c r="C14592" t="s">
        <v>28502</v>
      </c>
      <c r="D14592" s="1">
        <v>41734.151412037034</v>
      </c>
      <c r="E14592">
        <v>17</v>
      </c>
      <c r="F14592">
        <v>31</v>
      </c>
      <c r="G14592" t="s">
        <v>28503</v>
      </c>
    </row>
    <row r="14593" spans="1:8" x14ac:dyDescent="0.2">
      <c r="A14593">
        <v>4.5226584868704998E+17</v>
      </c>
      <c r="B14593" t="s">
        <v>28504</v>
      </c>
      <c r="C14593" t="s">
        <v>28505</v>
      </c>
      <c r="D14593" s="1">
        <v>41734.170775462961</v>
      </c>
      <c r="E14593">
        <v>35</v>
      </c>
      <c r="F14593">
        <v>40</v>
      </c>
      <c r="G14593" t="s">
        <v>215</v>
      </c>
    </row>
    <row r="14594" spans="1:8" x14ac:dyDescent="0.2">
      <c r="A14594">
        <v>4.5226617008818099E+17</v>
      </c>
      <c r="B14594" t="s">
        <v>28506</v>
      </c>
      <c r="C14594" t="s">
        <v>28507</v>
      </c>
      <c r="D14594" s="1">
        <v>41734.171666666669</v>
      </c>
      <c r="E14594">
        <v>7</v>
      </c>
      <c r="F14594">
        <v>20</v>
      </c>
      <c r="G14594" t="s">
        <v>487</v>
      </c>
    </row>
    <row r="14595" spans="1:8" x14ac:dyDescent="0.2">
      <c r="A14595">
        <v>4.5226681152307597E+17</v>
      </c>
      <c r="B14595" t="s">
        <v>28508</v>
      </c>
      <c r="C14595" t="s">
        <v>28509</v>
      </c>
      <c r="D14595" s="1">
        <v>41734.173437500001</v>
      </c>
      <c r="E14595">
        <v>25</v>
      </c>
      <c r="F14595">
        <v>27</v>
      </c>
      <c r="G14595" t="s">
        <v>28510</v>
      </c>
    </row>
    <row r="14596" spans="1:8" x14ac:dyDescent="0.2">
      <c r="A14596">
        <v>4.5226727512788499E+17</v>
      </c>
      <c r="B14596" t="s">
        <v>28511</v>
      </c>
      <c r="C14596" t="s">
        <v>28512</v>
      </c>
      <c r="D14596" s="1">
        <v>41734.174710648149</v>
      </c>
      <c r="E14596">
        <v>20</v>
      </c>
      <c r="F14596">
        <v>24</v>
      </c>
      <c r="G14596" t="s">
        <v>215</v>
      </c>
    </row>
    <row r="14597" spans="1:8" x14ac:dyDescent="0.2">
      <c r="A14597">
        <v>4.5226798293347501E+17</v>
      </c>
      <c r="B14597" t="s">
        <v>28513</v>
      </c>
      <c r="C14597" t="s">
        <v>28514</v>
      </c>
      <c r="D14597" s="1">
        <v>41734.176666666666</v>
      </c>
      <c r="E14597">
        <v>14</v>
      </c>
      <c r="F14597">
        <v>28</v>
      </c>
      <c r="G14597" t="s">
        <v>28515</v>
      </c>
    </row>
    <row r="14598" spans="1:8" x14ac:dyDescent="0.2">
      <c r="A14598">
        <v>4.5226854031035501E+17</v>
      </c>
      <c r="B14598" t="s">
        <v>28516</v>
      </c>
      <c r="C14598" t="s">
        <v>28517</v>
      </c>
      <c r="D14598" s="1">
        <v>41734.178206018521</v>
      </c>
      <c r="E14598">
        <v>233</v>
      </c>
      <c r="F14598">
        <v>605</v>
      </c>
      <c r="G14598" t="s">
        <v>89</v>
      </c>
    </row>
    <row r="14599" spans="1:8" x14ac:dyDescent="0.2">
      <c r="A14599">
        <v>4.5228216427795597E+17</v>
      </c>
      <c r="B14599" t="s">
        <v>28518</v>
      </c>
      <c r="C14599" t="s">
        <v>28519</v>
      </c>
      <c r="D14599" s="1">
        <v>41734.215798611112</v>
      </c>
      <c r="E14599">
        <v>14</v>
      </c>
      <c r="F14599">
        <v>27</v>
      </c>
      <c r="G14599" t="s">
        <v>215</v>
      </c>
    </row>
    <row r="14600" spans="1:8" x14ac:dyDescent="0.2">
      <c r="A14600">
        <v>4.5228279045398502E+17</v>
      </c>
      <c r="B14600" t="s">
        <v>28520</v>
      </c>
      <c r="C14600" t="s">
        <v>28521</v>
      </c>
      <c r="D14600" s="1">
        <v>41734.217523148145</v>
      </c>
      <c r="E14600">
        <v>17</v>
      </c>
      <c r="F14600">
        <v>24</v>
      </c>
      <c r="G14600" t="s">
        <v>576</v>
      </c>
      <c r="H14600" t="s">
        <v>390</v>
      </c>
    </row>
    <row r="14601" spans="1:8" x14ac:dyDescent="0.2">
      <c r="A14601">
        <v>4.52377082149216E+17</v>
      </c>
      <c r="B14601" t="s">
        <v>28522</v>
      </c>
      <c r="C14601" t="s">
        <v>28523</v>
      </c>
      <c r="D14601" s="1">
        <v>41734.477719907409</v>
      </c>
      <c r="E14601">
        <v>25</v>
      </c>
      <c r="F14601">
        <v>29</v>
      </c>
      <c r="G14601" t="s">
        <v>576</v>
      </c>
    </row>
    <row r="14602" spans="1:8" x14ac:dyDescent="0.2">
      <c r="A14602">
        <v>4.5238245852134598E+17</v>
      </c>
      <c r="B14602" t="s">
        <v>28524</v>
      </c>
      <c r="C14602" t="s">
        <v>28525</v>
      </c>
      <c r="D14602" s="1">
        <v>41734.49255787037</v>
      </c>
      <c r="E14602">
        <v>20</v>
      </c>
      <c r="F14602">
        <v>37</v>
      </c>
      <c r="G14602" t="s">
        <v>215</v>
      </c>
      <c r="H14602" t="s">
        <v>390</v>
      </c>
    </row>
    <row r="14603" spans="1:8" x14ac:dyDescent="0.2">
      <c r="A14603">
        <v>4.5238402519035898E+17</v>
      </c>
      <c r="B14603" t="s">
        <v>28526</v>
      </c>
      <c r="C14603" t="s">
        <v>28527</v>
      </c>
      <c r="D14603" s="1">
        <v>41734.496886574074</v>
      </c>
      <c r="E14603">
        <v>11</v>
      </c>
      <c r="F14603">
        <v>21</v>
      </c>
      <c r="G14603" t="s">
        <v>576</v>
      </c>
    </row>
    <row r="14604" spans="1:8" x14ac:dyDescent="0.2">
      <c r="A14604">
        <v>4.5238418607126099E+17</v>
      </c>
      <c r="B14604" t="s">
        <v>28528</v>
      </c>
      <c r="C14604" t="s">
        <v>28529</v>
      </c>
      <c r="D14604" s="1">
        <v>41734.49732638889</v>
      </c>
      <c r="E14604">
        <v>12</v>
      </c>
      <c r="F14604">
        <v>42</v>
      </c>
      <c r="G14604" t="s">
        <v>28530</v>
      </c>
    </row>
    <row r="14605" spans="1:8" x14ac:dyDescent="0.2">
      <c r="A14605">
        <v>4.5238777543500499E+17</v>
      </c>
      <c r="B14605" t="s">
        <v>28531</v>
      </c>
      <c r="C14605" t="s">
        <v>28532</v>
      </c>
      <c r="D14605" s="1">
        <v>41734.507233796299</v>
      </c>
      <c r="E14605">
        <v>32</v>
      </c>
      <c r="F14605">
        <v>60</v>
      </c>
      <c r="G14605" t="s">
        <v>215</v>
      </c>
    </row>
    <row r="14606" spans="1:8" x14ac:dyDescent="0.2">
      <c r="A14606">
        <v>4.5238787975572998E+17</v>
      </c>
      <c r="B14606" t="s">
        <v>28533</v>
      </c>
      <c r="C14606" t="s">
        <v>28534</v>
      </c>
      <c r="D14606" s="1">
        <v>41734.507523148146</v>
      </c>
      <c r="E14606">
        <v>17</v>
      </c>
      <c r="F14606">
        <v>32</v>
      </c>
      <c r="G14606" t="s">
        <v>576</v>
      </c>
      <c r="H14606" t="s">
        <v>24419</v>
      </c>
    </row>
    <row r="14607" spans="1:8" x14ac:dyDescent="0.2">
      <c r="A14607">
        <v>4.5238809037271802E+17</v>
      </c>
      <c r="B14607" t="s">
        <v>28535</v>
      </c>
      <c r="C14607" t="s">
        <v>28536</v>
      </c>
      <c r="D14607" s="1">
        <v>41734.508101851854</v>
      </c>
      <c r="E14607">
        <v>101</v>
      </c>
      <c r="F14607">
        <v>92</v>
      </c>
      <c r="G14607" t="s">
        <v>89</v>
      </c>
    </row>
    <row r="14608" spans="1:8" x14ac:dyDescent="0.2">
      <c r="A14608">
        <v>4.5238850475736998E+17</v>
      </c>
      <c r="B14608" t="s">
        <v>28537</v>
      </c>
      <c r="C14608" t="s">
        <v>28538</v>
      </c>
      <c r="D14608" s="1">
        <v>41734.509247685186</v>
      </c>
      <c r="E14608">
        <v>206</v>
      </c>
      <c r="F14608">
        <v>175</v>
      </c>
      <c r="G14608" t="s">
        <v>89</v>
      </c>
    </row>
    <row r="14609" spans="1:8" x14ac:dyDescent="0.2">
      <c r="A14609">
        <v>4.5240261208076198E+17</v>
      </c>
      <c r="B14609" t="s">
        <v>28539</v>
      </c>
      <c r="C14609" t="s">
        <v>28540</v>
      </c>
      <c r="D14609" s="1">
        <v>41734.548171296294</v>
      </c>
      <c r="E14609">
        <v>24</v>
      </c>
      <c r="F14609">
        <v>26</v>
      </c>
      <c r="G14609" t="s">
        <v>89</v>
      </c>
    </row>
    <row r="14610" spans="1:8" x14ac:dyDescent="0.2">
      <c r="A14610">
        <v>4.52403534131376E+17</v>
      </c>
      <c r="B14610" t="s">
        <v>28541</v>
      </c>
      <c r="C14610" t="s">
        <v>28542</v>
      </c>
      <c r="D14610" s="1">
        <v>41734.550717592596</v>
      </c>
      <c r="E14610">
        <v>25</v>
      </c>
      <c r="F14610">
        <v>35</v>
      </c>
      <c r="G14610" t="s">
        <v>215</v>
      </c>
    </row>
    <row r="14611" spans="1:8" x14ac:dyDescent="0.2">
      <c r="A14611">
        <v>4.5240374430795699E+17</v>
      </c>
      <c r="B14611" t="s">
        <v>28543</v>
      </c>
      <c r="C14611" t="s">
        <v>28544</v>
      </c>
      <c r="D14611" s="1">
        <v>41734.551296296297</v>
      </c>
      <c r="E14611">
        <v>14</v>
      </c>
      <c r="F14611">
        <v>46</v>
      </c>
      <c r="G14611" t="s">
        <v>215</v>
      </c>
    </row>
    <row r="14612" spans="1:8" x14ac:dyDescent="0.2">
      <c r="A14612">
        <v>4.5240383925020198E+17</v>
      </c>
      <c r="B14612" t="s">
        <v>28545</v>
      </c>
      <c r="C14612" t="s">
        <v>28546</v>
      </c>
      <c r="D14612" s="1">
        <v>41734.551562499997</v>
      </c>
      <c r="E14612">
        <v>18</v>
      </c>
      <c r="F14612">
        <v>32</v>
      </c>
      <c r="G14612" t="s">
        <v>215</v>
      </c>
    </row>
    <row r="14613" spans="1:8" x14ac:dyDescent="0.2">
      <c r="A14613">
        <v>4.5242047747119098E+17</v>
      </c>
      <c r="B14613" t="s">
        <v>28547</v>
      </c>
      <c r="C14613" t="s">
        <v>28548</v>
      </c>
      <c r="D14613" s="1">
        <v>41734.59747685185</v>
      </c>
      <c r="E14613">
        <v>12</v>
      </c>
      <c r="F14613">
        <v>38</v>
      </c>
      <c r="G14613" t="s">
        <v>215</v>
      </c>
    </row>
    <row r="14614" spans="1:8" x14ac:dyDescent="0.2">
      <c r="A14614">
        <v>4.52421432837144E+17</v>
      </c>
      <c r="B14614" t="s">
        <v>28549</v>
      </c>
      <c r="C14614" t="s">
        <v>28550</v>
      </c>
      <c r="D14614" s="1">
        <v>41734.600104166668</v>
      </c>
      <c r="E14614">
        <v>10</v>
      </c>
      <c r="F14614">
        <v>22</v>
      </c>
      <c r="G14614" t="s">
        <v>576</v>
      </c>
    </row>
    <row r="14615" spans="1:8" x14ac:dyDescent="0.2">
      <c r="A14615">
        <v>4.5242190978825798E+17</v>
      </c>
      <c r="B14615" t="s">
        <v>28551</v>
      </c>
      <c r="C14615" t="s">
        <v>28552</v>
      </c>
      <c r="D14615" s="1">
        <v>41734.601423611108</v>
      </c>
      <c r="E14615">
        <v>15</v>
      </c>
      <c r="F14615">
        <v>25</v>
      </c>
      <c r="G14615" t="s">
        <v>89</v>
      </c>
    </row>
    <row r="14616" spans="1:8" x14ac:dyDescent="0.2">
      <c r="A14616">
        <v>4.5242201002371398E+17</v>
      </c>
      <c r="B14616" t="s">
        <v>28553</v>
      </c>
      <c r="C14616" t="s">
        <v>28554</v>
      </c>
      <c r="D14616" s="1">
        <v>41734.601701388892</v>
      </c>
      <c r="E14616">
        <v>16</v>
      </c>
      <c r="F14616">
        <v>39</v>
      </c>
      <c r="G14616" t="s">
        <v>28555</v>
      </c>
    </row>
    <row r="14617" spans="1:8" x14ac:dyDescent="0.2">
      <c r="A14617">
        <v>4.5242257877135302E+17</v>
      </c>
      <c r="B14617" t="s">
        <v>28556</v>
      </c>
      <c r="C14617" t="s">
        <v>28557</v>
      </c>
      <c r="D14617" s="1">
        <v>41734.603275462963</v>
      </c>
      <c r="E14617">
        <v>21</v>
      </c>
      <c r="F14617">
        <v>34</v>
      </c>
      <c r="G14617" t="s">
        <v>215</v>
      </c>
    </row>
    <row r="14618" spans="1:8" x14ac:dyDescent="0.2">
      <c r="A14618">
        <v>4.5242295920312301E+17</v>
      </c>
      <c r="B14618" t="s">
        <v>28558</v>
      </c>
      <c r="C14618" t="s">
        <v>28559</v>
      </c>
      <c r="D14618" s="1">
        <v>41734.604317129626</v>
      </c>
      <c r="E14618">
        <v>348</v>
      </c>
      <c r="F14618">
        <v>248</v>
      </c>
      <c r="G14618" t="s">
        <v>89</v>
      </c>
    </row>
    <row r="14619" spans="1:8" x14ac:dyDescent="0.2">
      <c r="A14619">
        <v>4.5243131087606502E+17</v>
      </c>
      <c r="B14619" t="s">
        <v>28560</v>
      </c>
      <c r="C14619" t="s">
        <v>28561</v>
      </c>
      <c r="D14619" s="1">
        <v>41734.62736111111</v>
      </c>
      <c r="E14619">
        <v>105</v>
      </c>
      <c r="F14619">
        <v>181</v>
      </c>
      <c r="G14619" t="s">
        <v>28562</v>
      </c>
    </row>
    <row r="14620" spans="1:8" x14ac:dyDescent="0.2">
      <c r="A14620">
        <v>4.5243211779304198E+17</v>
      </c>
      <c r="B14620" t="s">
        <v>28563</v>
      </c>
      <c r="C14620" t="s">
        <v>28564</v>
      </c>
      <c r="D14620" s="1">
        <v>41734.629594907405</v>
      </c>
      <c r="E14620">
        <v>19</v>
      </c>
      <c r="F14620">
        <v>26</v>
      </c>
      <c r="G14620" t="s">
        <v>215</v>
      </c>
      <c r="H14620" t="s">
        <v>390</v>
      </c>
    </row>
    <row r="14621" spans="1:8" x14ac:dyDescent="0.2">
      <c r="A14621">
        <v>4.5243425765143699E+17</v>
      </c>
      <c r="B14621" t="s">
        <v>28565</v>
      </c>
      <c r="C14621" t="s">
        <v>28566</v>
      </c>
      <c r="D14621" s="1">
        <v>41734.635497685187</v>
      </c>
      <c r="E14621">
        <v>210</v>
      </c>
      <c r="F14621">
        <v>200</v>
      </c>
      <c r="G14621" t="s">
        <v>576</v>
      </c>
    </row>
    <row r="14622" spans="1:8" x14ac:dyDescent="0.2">
      <c r="A14622">
        <v>4.5244410681674899E+17</v>
      </c>
      <c r="B14622" t="s">
        <v>28567</v>
      </c>
      <c r="C14622" t="s">
        <v>28568</v>
      </c>
      <c r="D14622" s="1">
        <v>41734.662673611114</v>
      </c>
      <c r="E14622">
        <v>19</v>
      </c>
      <c r="F14622">
        <v>27</v>
      </c>
      <c r="G14622" t="s">
        <v>576</v>
      </c>
      <c r="H14622" t="s">
        <v>505</v>
      </c>
    </row>
    <row r="14623" spans="1:8" x14ac:dyDescent="0.2">
      <c r="A14623">
        <v>4.5244459985300602E+17</v>
      </c>
      <c r="B14623" t="s">
        <v>28569</v>
      </c>
      <c r="C14623" t="s">
        <v>28570</v>
      </c>
      <c r="D14623" s="1">
        <v>41734.664039351854</v>
      </c>
      <c r="E14623">
        <v>3</v>
      </c>
      <c r="F14623">
        <v>5</v>
      </c>
      <c r="G14623" t="s">
        <v>89</v>
      </c>
    </row>
    <row r="14624" spans="1:8" x14ac:dyDescent="0.2">
      <c r="A14624">
        <v>4.5250884075260698E+17</v>
      </c>
      <c r="B14624" t="s">
        <v>28571</v>
      </c>
      <c r="C14624" t="s">
        <v>28572</v>
      </c>
      <c r="D14624" s="1">
        <v>41734.841307870367</v>
      </c>
      <c r="E14624">
        <v>141</v>
      </c>
      <c r="F14624">
        <v>149</v>
      </c>
    </row>
    <row r="14625" spans="1:8" x14ac:dyDescent="0.2">
      <c r="A14625">
        <v>4.52516241102864E+17</v>
      </c>
      <c r="B14625" t="s">
        <v>28573</v>
      </c>
      <c r="C14625" t="s">
        <v>28574</v>
      </c>
      <c r="D14625" s="1">
        <v>41734.861724537041</v>
      </c>
      <c r="E14625">
        <v>1500</v>
      </c>
      <c r="F14625">
        <v>2211</v>
      </c>
    </row>
    <row r="14626" spans="1:8" x14ac:dyDescent="0.2">
      <c r="A14626">
        <v>4.5253097525663699E+17</v>
      </c>
      <c r="B14626" t="s">
        <v>28575</v>
      </c>
      <c r="C14626" t="s">
        <v>28576</v>
      </c>
      <c r="D14626" s="1">
        <v>41734.902384259258</v>
      </c>
      <c r="E14626">
        <v>22</v>
      </c>
      <c r="F14626">
        <v>56</v>
      </c>
      <c r="G14626" t="s">
        <v>215</v>
      </c>
    </row>
    <row r="14627" spans="1:8" x14ac:dyDescent="0.2">
      <c r="A14627">
        <v>4.5253209868418202E+17</v>
      </c>
      <c r="B14627" t="s">
        <v>28577</v>
      </c>
      <c r="C14627" t="s">
        <v>28578</v>
      </c>
      <c r="D14627" s="1">
        <v>41734.905486111114</v>
      </c>
      <c r="E14627">
        <v>40</v>
      </c>
      <c r="F14627">
        <v>87</v>
      </c>
      <c r="G14627" t="s">
        <v>215</v>
      </c>
    </row>
    <row r="14628" spans="1:8" x14ac:dyDescent="0.2">
      <c r="A14628">
        <v>4.5255177473887398E+17</v>
      </c>
      <c r="B14628" t="s">
        <v>28579</v>
      </c>
      <c r="C14628" t="s">
        <v>28580</v>
      </c>
      <c r="D14628" s="1">
        <v>41734.959780092591</v>
      </c>
      <c r="E14628">
        <v>986</v>
      </c>
      <c r="F14628">
        <v>1145</v>
      </c>
    </row>
    <row r="14629" spans="1:8" x14ac:dyDescent="0.2">
      <c r="A14629">
        <v>4.5265540139450298E+17</v>
      </c>
      <c r="B14629" t="s">
        <v>28581</v>
      </c>
      <c r="C14629" t="s">
        <v>28582</v>
      </c>
      <c r="D14629" s="1">
        <v>41735.245740740742</v>
      </c>
      <c r="E14629">
        <v>11</v>
      </c>
      <c r="F14629">
        <v>40</v>
      </c>
      <c r="G14629" t="s">
        <v>215</v>
      </c>
      <c r="H14629" t="s">
        <v>616</v>
      </c>
    </row>
    <row r="14630" spans="1:8" x14ac:dyDescent="0.2">
      <c r="A14630">
        <v>4.5265834465088301E+17</v>
      </c>
      <c r="B14630" t="s">
        <v>28583</v>
      </c>
      <c r="C14630" t="s">
        <v>28584</v>
      </c>
      <c r="D14630" s="1">
        <v>41735.253865740742</v>
      </c>
      <c r="E14630">
        <v>21</v>
      </c>
      <c r="F14630">
        <v>41</v>
      </c>
      <c r="G14630" t="s">
        <v>215</v>
      </c>
    </row>
    <row r="14631" spans="1:8" x14ac:dyDescent="0.2">
      <c r="A14631">
        <v>4.5265994261359398E+17</v>
      </c>
      <c r="B14631" t="s">
        <v>28585</v>
      </c>
      <c r="C14631" t="s">
        <v>28586</v>
      </c>
      <c r="D14631" s="1">
        <v>41735.258263888885</v>
      </c>
      <c r="E14631">
        <v>154</v>
      </c>
      <c r="F14631">
        <v>191</v>
      </c>
      <c r="G14631" t="s">
        <v>215</v>
      </c>
    </row>
    <row r="14632" spans="1:8" x14ac:dyDescent="0.2">
      <c r="A14632">
        <v>4.5266108487776998E+17</v>
      </c>
      <c r="B14632" t="s">
        <v>28587</v>
      </c>
      <c r="C14632" t="s">
        <v>28588</v>
      </c>
      <c r="D14632" s="1">
        <v>41735.261423611111</v>
      </c>
      <c r="E14632">
        <v>105</v>
      </c>
      <c r="F14632">
        <v>120</v>
      </c>
      <c r="G14632" t="s">
        <v>23276</v>
      </c>
    </row>
    <row r="14633" spans="1:8" x14ac:dyDescent="0.2">
      <c r="A14633">
        <v>4.5266156071737702E+17</v>
      </c>
      <c r="B14633" t="s">
        <v>28589</v>
      </c>
      <c r="C14633" t="s">
        <v>28590</v>
      </c>
      <c r="D14633" s="1">
        <v>41735.262731481482</v>
      </c>
      <c r="E14633">
        <v>33</v>
      </c>
      <c r="F14633">
        <v>70</v>
      </c>
      <c r="G14633" t="s">
        <v>215</v>
      </c>
    </row>
    <row r="14634" spans="1:8" x14ac:dyDescent="0.2">
      <c r="A14634">
        <v>4.52662715350536E+17</v>
      </c>
      <c r="B14634" t="s">
        <v>28591</v>
      </c>
      <c r="C14634" t="s">
        <v>28592</v>
      </c>
      <c r="D14634" s="1">
        <v>41735.265925925924</v>
      </c>
      <c r="E14634">
        <v>238</v>
      </c>
      <c r="F14634">
        <v>333</v>
      </c>
      <c r="G14634" t="s">
        <v>215</v>
      </c>
    </row>
    <row r="14635" spans="1:8" x14ac:dyDescent="0.2">
      <c r="A14635">
        <v>4.5268043136500499E+17</v>
      </c>
      <c r="B14635" t="s">
        <v>28593</v>
      </c>
      <c r="C14635" t="s">
        <v>28594</v>
      </c>
      <c r="D14635" s="1">
        <v>41735.314803240741</v>
      </c>
      <c r="E14635">
        <v>49</v>
      </c>
      <c r="F14635">
        <v>62</v>
      </c>
      <c r="G14635" t="s">
        <v>28595</v>
      </c>
    </row>
    <row r="14636" spans="1:8" x14ac:dyDescent="0.2">
      <c r="A14636">
        <v>4.5294737463444198E+17</v>
      </c>
      <c r="B14636" t="s">
        <v>28596</v>
      </c>
      <c r="C14636" t="s">
        <v>28597</v>
      </c>
      <c r="D14636" s="1">
        <v>41736.051435185182</v>
      </c>
      <c r="E14636">
        <v>48</v>
      </c>
      <c r="F14636">
        <v>67</v>
      </c>
      <c r="G14636" t="s">
        <v>89</v>
      </c>
    </row>
    <row r="14637" spans="1:8" x14ac:dyDescent="0.2">
      <c r="A14637">
        <v>4.5298487901448998E+17</v>
      </c>
      <c r="B14637" t="s">
        <v>28598</v>
      </c>
      <c r="C14637" t="s">
        <v>28599</v>
      </c>
      <c r="D14637" s="1">
        <v>41736.154918981483</v>
      </c>
      <c r="E14637">
        <v>50</v>
      </c>
      <c r="F14637">
        <v>86</v>
      </c>
      <c r="G14637" t="s">
        <v>89</v>
      </c>
    </row>
    <row r="14638" spans="1:8" x14ac:dyDescent="0.2">
      <c r="A14638">
        <v>4.5299315992535802E+17</v>
      </c>
      <c r="B14638" t="s">
        <v>28600</v>
      </c>
      <c r="C14638" t="s">
        <v>28601</v>
      </c>
      <c r="D14638" s="1">
        <v>41736.177777777775</v>
      </c>
      <c r="E14638">
        <v>19</v>
      </c>
      <c r="F14638">
        <v>38</v>
      </c>
      <c r="G14638" t="s">
        <v>215</v>
      </c>
    </row>
    <row r="14639" spans="1:8" x14ac:dyDescent="0.2">
      <c r="A14639">
        <v>4.5299503263595302E+17</v>
      </c>
      <c r="B14639" t="s">
        <v>28602</v>
      </c>
      <c r="C14639" t="s">
        <v>28603</v>
      </c>
      <c r="D14639" s="1">
        <v>41736.182939814818</v>
      </c>
      <c r="E14639">
        <v>20</v>
      </c>
      <c r="F14639">
        <v>39</v>
      </c>
      <c r="G14639" t="s">
        <v>28604</v>
      </c>
      <c r="H14639" t="s">
        <v>616</v>
      </c>
    </row>
    <row r="14640" spans="1:8" x14ac:dyDescent="0.2">
      <c r="A14640">
        <v>4.5299575696290598E+17</v>
      </c>
      <c r="B14640" t="s">
        <v>28605</v>
      </c>
      <c r="C14640" t="s">
        <v>28606</v>
      </c>
      <c r="D14640" s="1">
        <v>41736.184942129628</v>
      </c>
      <c r="E14640">
        <v>4</v>
      </c>
      <c r="F14640">
        <v>3</v>
      </c>
      <c r="G14640" t="s">
        <v>89</v>
      </c>
    </row>
    <row r="14641" spans="1:8" x14ac:dyDescent="0.2">
      <c r="A14641">
        <v>4.5299682534859501E+17</v>
      </c>
      <c r="B14641" t="s">
        <v>28607</v>
      </c>
      <c r="C14641" t="s">
        <v>28608</v>
      </c>
      <c r="D14641" s="1">
        <v>41736.187893518516</v>
      </c>
      <c r="E14641">
        <v>18</v>
      </c>
      <c r="F14641">
        <v>19</v>
      </c>
      <c r="G14641" t="s">
        <v>28609</v>
      </c>
    </row>
    <row r="14642" spans="1:8" x14ac:dyDescent="0.2">
      <c r="A14642">
        <v>4.5305349560913101E+17</v>
      </c>
      <c r="B14642" t="s">
        <v>28610</v>
      </c>
      <c r="C14642" t="s">
        <v>28611</v>
      </c>
      <c r="D14642" s="1">
        <v>41736.344270833331</v>
      </c>
      <c r="E14642">
        <v>71</v>
      </c>
      <c r="F14642">
        <v>84</v>
      </c>
      <c r="G14642" t="s">
        <v>215</v>
      </c>
    </row>
    <row r="14643" spans="1:8" x14ac:dyDescent="0.2">
      <c r="A14643">
        <v>4.5305416639158598E+17</v>
      </c>
      <c r="B14643" t="s">
        <v>28612</v>
      </c>
      <c r="C14643" t="s">
        <v>28613</v>
      </c>
      <c r="D14643" s="1">
        <v>41736.346122685187</v>
      </c>
      <c r="E14643">
        <v>71</v>
      </c>
      <c r="F14643">
        <v>73</v>
      </c>
      <c r="G14643" t="s">
        <v>215</v>
      </c>
    </row>
    <row r="14644" spans="1:8" x14ac:dyDescent="0.2">
      <c r="A14644">
        <v>4.5312189954421101E+17</v>
      </c>
      <c r="B14644" t="s">
        <v>28614</v>
      </c>
      <c r="C14644" t="s">
        <v>28615</v>
      </c>
      <c r="D14644" s="1">
        <v>41736.533032407409</v>
      </c>
      <c r="E14644">
        <v>25</v>
      </c>
      <c r="F14644">
        <v>63</v>
      </c>
    </row>
    <row r="14645" spans="1:8" x14ac:dyDescent="0.2">
      <c r="A14645">
        <v>4.5312311950366298E+17</v>
      </c>
      <c r="B14645" t="s">
        <v>28616</v>
      </c>
      <c r="C14645" t="s">
        <v>28617</v>
      </c>
      <c r="D14645" s="1">
        <v>41736.53638888889</v>
      </c>
      <c r="E14645">
        <v>61</v>
      </c>
      <c r="F14645">
        <v>87</v>
      </c>
      <c r="G14645" t="s">
        <v>215</v>
      </c>
    </row>
    <row r="14646" spans="1:8" x14ac:dyDescent="0.2">
      <c r="A14646">
        <v>4.5312343150113901E+17</v>
      </c>
      <c r="B14646" t="s">
        <v>28618</v>
      </c>
      <c r="C14646" t="s">
        <v>28619</v>
      </c>
      <c r="D14646" s="1">
        <v>41736.537256944444</v>
      </c>
      <c r="E14646">
        <v>15</v>
      </c>
      <c r="F14646">
        <v>17</v>
      </c>
      <c r="G14646" t="s">
        <v>215</v>
      </c>
    </row>
    <row r="14647" spans="1:8" x14ac:dyDescent="0.2">
      <c r="A14647">
        <v>4.5312378019462701E+17</v>
      </c>
      <c r="B14647" t="s">
        <v>28620</v>
      </c>
      <c r="C14647" t="s">
        <v>28621</v>
      </c>
      <c r="D14647" s="1">
        <v>41736.538217592592</v>
      </c>
      <c r="E14647">
        <v>16</v>
      </c>
      <c r="F14647">
        <v>32</v>
      </c>
      <c r="G14647" t="s">
        <v>576</v>
      </c>
    </row>
    <row r="14648" spans="1:8" x14ac:dyDescent="0.2">
      <c r="A14648">
        <v>4.5313856449125901E+17</v>
      </c>
      <c r="B14648" t="s">
        <v>28622</v>
      </c>
      <c r="C14648" t="s">
        <v>28623</v>
      </c>
      <c r="D14648" s="1">
        <v>41736.579016203701</v>
      </c>
      <c r="E14648">
        <v>28</v>
      </c>
      <c r="F14648">
        <v>49</v>
      </c>
      <c r="G14648" t="s">
        <v>215</v>
      </c>
    </row>
    <row r="14649" spans="1:8" x14ac:dyDescent="0.2">
      <c r="A14649">
        <v>4.5313889152533702E+17</v>
      </c>
      <c r="B14649" t="s">
        <v>28624</v>
      </c>
      <c r="C14649" t="s">
        <v>28625</v>
      </c>
      <c r="D14649" s="1">
        <v>41736.579918981479</v>
      </c>
      <c r="E14649">
        <v>29</v>
      </c>
      <c r="F14649">
        <v>50</v>
      </c>
      <c r="G14649" t="s">
        <v>215</v>
      </c>
      <c r="H14649" t="s">
        <v>390</v>
      </c>
    </row>
    <row r="14650" spans="1:8" x14ac:dyDescent="0.2">
      <c r="A14650">
        <v>4.5325833391953101E+17</v>
      </c>
      <c r="B14650" t="s">
        <v>28626</v>
      </c>
      <c r="C14650" t="s">
        <v>28627</v>
      </c>
      <c r="D14650" s="1">
        <v>41736.909513888888</v>
      </c>
      <c r="E14650">
        <v>90</v>
      </c>
      <c r="F14650">
        <v>211</v>
      </c>
      <c r="G14650" t="s">
        <v>215</v>
      </c>
    </row>
    <row r="14651" spans="1:8" x14ac:dyDescent="0.2">
      <c r="A14651">
        <v>4.5332745910329702E+17</v>
      </c>
      <c r="B14651" t="s">
        <v>28628</v>
      </c>
      <c r="C14651" t="s">
        <v>28629</v>
      </c>
      <c r="D14651" s="1">
        <v>41737.100266203706</v>
      </c>
      <c r="E14651">
        <v>42</v>
      </c>
      <c r="F14651">
        <v>80</v>
      </c>
      <c r="G14651" t="s">
        <v>28630</v>
      </c>
    </row>
    <row r="14652" spans="1:8" x14ac:dyDescent="0.2">
      <c r="A14652">
        <v>4.5334070416586298E+17</v>
      </c>
      <c r="B14652" t="s">
        <v>28631</v>
      </c>
      <c r="C14652" t="s">
        <v>28632</v>
      </c>
      <c r="D14652" s="1">
        <v>41737.136817129627</v>
      </c>
      <c r="E14652">
        <v>16</v>
      </c>
      <c r="F14652">
        <v>15</v>
      </c>
      <c r="G14652" t="e">
        <f>_xlfn.SINGLE( _xlfn.SINGLE(BilldaBeastII))</f>
        <v>#NAME?</v>
      </c>
    </row>
    <row r="14653" spans="1:8" x14ac:dyDescent="0.2">
      <c r="A14653">
        <v>4.5334134870416102E+17</v>
      </c>
      <c r="B14653" t="s">
        <v>28633</v>
      </c>
      <c r="C14653" t="s">
        <v>28634</v>
      </c>
      <c r="D14653" s="1">
        <v>41737.13858796296</v>
      </c>
      <c r="E14653">
        <v>12</v>
      </c>
      <c r="F14653">
        <v>13</v>
      </c>
      <c r="G14653" t="s">
        <v>215</v>
      </c>
    </row>
    <row r="14654" spans="1:8" x14ac:dyDescent="0.2">
      <c r="A14654">
        <v>4.53343463283888E+17</v>
      </c>
      <c r="B14654" t="s">
        <v>28635</v>
      </c>
      <c r="C14654" t="s">
        <v>28636</v>
      </c>
      <c r="D14654" s="1">
        <v>41737.144432870373</v>
      </c>
      <c r="E14654">
        <v>20</v>
      </c>
      <c r="F14654">
        <v>25</v>
      </c>
      <c r="G14654" t="e">
        <f>_xlfn.SINGLE( _xlfn.SINGLE(Trump))</f>
        <v>#NAME?</v>
      </c>
    </row>
    <row r="14655" spans="1:8" x14ac:dyDescent="0.2">
      <c r="A14655">
        <v>4.5345076260216E+17</v>
      </c>
      <c r="B14655" t="s">
        <v>28637</v>
      </c>
      <c r="C14655" t="s">
        <v>28638</v>
      </c>
      <c r="D14655" s="1">
        <v>41737.440520833334</v>
      </c>
      <c r="E14655">
        <v>13</v>
      </c>
      <c r="F14655">
        <v>22</v>
      </c>
      <c r="G14655" t="s">
        <v>215</v>
      </c>
    </row>
    <row r="14656" spans="1:8" x14ac:dyDescent="0.2">
      <c r="A14656">
        <v>4.5345249032408198E+17</v>
      </c>
      <c r="B14656" t="s">
        <v>28639</v>
      </c>
      <c r="C14656" t="s">
        <v>28640</v>
      </c>
      <c r="D14656" s="1">
        <v>41737.445289351854</v>
      </c>
      <c r="E14656">
        <v>192</v>
      </c>
      <c r="F14656">
        <v>337</v>
      </c>
    </row>
    <row r="14657" spans="1:8" x14ac:dyDescent="0.2">
      <c r="A14657">
        <v>4.5345643127532301E+17</v>
      </c>
      <c r="B14657" t="s">
        <v>28641</v>
      </c>
      <c r="C14657" t="s">
        <v>28642</v>
      </c>
      <c r="D14657" s="1">
        <v>41737.456157407411</v>
      </c>
      <c r="E14657">
        <v>4</v>
      </c>
      <c r="F14657">
        <v>2</v>
      </c>
      <c r="G14657" t="s">
        <v>89</v>
      </c>
    </row>
    <row r="14658" spans="1:8" x14ac:dyDescent="0.2">
      <c r="A14658">
        <v>4.5346160084728198E+17</v>
      </c>
      <c r="B14658" t="s">
        <v>28643</v>
      </c>
      <c r="C14658" t="s">
        <v>28644</v>
      </c>
      <c r="D14658" s="1">
        <v>41737.47042824074</v>
      </c>
      <c r="E14658">
        <v>14</v>
      </c>
      <c r="F14658">
        <v>19</v>
      </c>
      <c r="G14658" t="s">
        <v>576</v>
      </c>
    </row>
    <row r="14659" spans="1:8" x14ac:dyDescent="0.2">
      <c r="A14659">
        <v>4.5346185380157402E+17</v>
      </c>
      <c r="B14659" t="s">
        <v>28645</v>
      </c>
      <c r="C14659" t="s">
        <v>28646</v>
      </c>
      <c r="D14659" s="1">
        <v>41737.471122685187</v>
      </c>
      <c r="E14659">
        <v>42</v>
      </c>
      <c r="F14659">
        <v>59</v>
      </c>
      <c r="G14659" t="s">
        <v>89</v>
      </c>
    </row>
    <row r="14660" spans="1:8" x14ac:dyDescent="0.2">
      <c r="A14660">
        <v>4.5356795036542502E+17</v>
      </c>
      <c r="B14660" t="s">
        <v>28647</v>
      </c>
      <c r="C14660" t="s">
        <v>28648</v>
      </c>
      <c r="D14660" s="1">
        <v>41737.763888888891</v>
      </c>
      <c r="E14660">
        <v>163</v>
      </c>
      <c r="F14660">
        <v>234</v>
      </c>
      <c r="G14660" t="s">
        <v>215</v>
      </c>
    </row>
    <row r="14661" spans="1:8" x14ac:dyDescent="0.2">
      <c r="A14661">
        <v>4.5356813707484301E+17</v>
      </c>
      <c r="B14661" t="s">
        <v>28649</v>
      </c>
      <c r="C14661" t="s">
        <v>28650</v>
      </c>
      <c r="D14661" s="1">
        <v>41737.764409722222</v>
      </c>
      <c r="E14661">
        <v>135</v>
      </c>
      <c r="F14661">
        <v>230</v>
      </c>
      <c r="G14661" t="s">
        <v>215</v>
      </c>
    </row>
    <row r="14662" spans="1:8" x14ac:dyDescent="0.2">
      <c r="A14662">
        <v>4.5370387131636902E+17</v>
      </c>
      <c r="B14662" t="s">
        <v>28651</v>
      </c>
      <c r="C14662" t="s">
        <v>28652</v>
      </c>
      <c r="D14662" s="1">
        <v>41738.138958333337</v>
      </c>
      <c r="E14662">
        <v>36</v>
      </c>
      <c r="F14662">
        <v>61</v>
      </c>
      <c r="G14662" t="s">
        <v>89</v>
      </c>
    </row>
    <row r="14663" spans="1:8" x14ac:dyDescent="0.2">
      <c r="A14663">
        <v>4.5370506939834701E+17</v>
      </c>
      <c r="B14663" t="s">
        <v>28653</v>
      </c>
      <c r="C14663" t="s">
        <v>28654</v>
      </c>
      <c r="D14663" s="1">
        <v>41738.142268518517</v>
      </c>
      <c r="E14663">
        <v>72</v>
      </c>
      <c r="F14663">
        <v>120</v>
      </c>
      <c r="G14663" t="s">
        <v>487</v>
      </c>
      <c r="H14663" t="s">
        <v>390</v>
      </c>
    </row>
    <row r="14664" spans="1:8" x14ac:dyDescent="0.2">
      <c r="A14664">
        <v>4.5378428650494298E+17</v>
      </c>
      <c r="B14664" t="s">
        <v>28655</v>
      </c>
      <c r="C14664" t="s">
        <v>28656</v>
      </c>
      <c r="D14664" s="1">
        <v>41738.360868055555</v>
      </c>
      <c r="E14664">
        <v>172</v>
      </c>
      <c r="F14664">
        <v>153</v>
      </c>
      <c r="G14664" t="e">
        <f>lamodaya</f>
        <v>#NAME?</v>
      </c>
    </row>
    <row r="14665" spans="1:8" x14ac:dyDescent="0.2">
      <c r="A14665">
        <v>4.5378783642546502E+17</v>
      </c>
      <c r="B14665" t="s">
        <v>28657</v>
      </c>
      <c r="C14665" t="s">
        <v>28658</v>
      </c>
      <c r="D14665" s="1">
        <v>41738.370659722219</v>
      </c>
      <c r="E14665">
        <v>31</v>
      </c>
      <c r="F14665">
        <v>55</v>
      </c>
    </row>
    <row r="14666" spans="1:8" x14ac:dyDescent="0.2">
      <c r="A14666">
        <v>4.5388062669407802E+17</v>
      </c>
      <c r="B14666" t="s">
        <v>28659</v>
      </c>
      <c r="C14666" t="s">
        <v>28660</v>
      </c>
      <c r="D14666" s="1">
        <v>41738.626712962963</v>
      </c>
      <c r="E14666">
        <v>8</v>
      </c>
      <c r="F14666">
        <v>23</v>
      </c>
      <c r="G14666" t="s">
        <v>215</v>
      </c>
    </row>
    <row r="14667" spans="1:8" x14ac:dyDescent="0.2">
      <c r="A14667">
        <v>4.5389906575623699E+17</v>
      </c>
      <c r="B14667" t="s">
        <v>28661</v>
      </c>
      <c r="C14667" t="s">
        <v>28662</v>
      </c>
      <c r="D14667" s="1">
        <v>41738.67759259259</v>
      </c>
      <c r="E14667">
        <v>21</v>
      </c>
      <c r="F14667">
        <v>41</v>
      </c>
      <c r="G14667" t="s">
        <v>215</v>
      </c>
    </row>
    <row r="14668" spans="1:8" x14ac:dyDescent="0.2">
      <c r="A14668">
        <v>4.5390036330613498E+17</v>
      </c>
      <c r="B14668" t="s">
        <v>28663</v>
      </c>
      <c r="C14668" t="s">
        <v>28664</v>
      </c>
      <c r="D14668" s="1">
        <v>41738.681180555555</v>
      </c>
      <c r="E14668">
        <v>7</v>
      </c>
      <c r="F14668">
        <v>17</v>
      </c>
      <c r="G14668" t="s">
        <v>28665</v>
      </c>
    </row>
    <row r="14669" spans="1:8" x14ac:dyDescent="0.2">
      <c r="A14669">
        <v>4.5393487591428499E+17</v>
      </c>
      <c r="B14669" t="s">
        <v>28666</v>
      </c>
      <c r="C14669" t="s">
        <v>28667</v>
      </c>
      <c r="D14669" s="1">
        <v>41738.776412037034</v>
      </c>
      <c r="E14669">
        <v>9</v>
      </c>
      <c r="F14669">
        <v>28</v>
      </c>
      <c r="G14669" t="s">
        <v>576</v>
      </c>
    </row>
    <row r="14670" spans="1:8" x14ac:dyDescent="0.2">
      <c r="A14670">
        <v>4.5393589662331597E+17</v>
      </c>
      <c r="B14670" t="s">
        <v>28668</v>
      </c>
      <c r="C14670" t="s">
        <v>28669</v>
      </c>
      <c r="D14670" s="1">
        <v>41738.779236111113</v>
      </c>
      <c r="E14670">
        <v>122</v>
      </c>
      <c r="F14670">
        <v>213</v>
      </c>
    </row>
    <row r="14671" spans="1:8" x14ac:dyDescent="0.2">
      <c r="A14671">
        <v>4.5393690966519802E+17</v>
      </c>
      <c r="B14671" t="s">
        <v>28670</v>
      </c>
      <c r="C14671" t="s">
        <v>28671</v>
      </c>
      <c r="D14671" s="1">
        <v>41738.782025462962</v>
      </c>
      <c r="E14671">
        <v>22</v>
      </c>
      <c r="F14671">
        <v>74</v>
      </c>
      <c r="G14671" t="s">
        <v>89</v>
      </c>
    </row>
    <row r="14672" spans="1:8" x14ac:dyDescent="0.2">
      <c r="A14672">
        <v>4.5393733218678298E+17</v>
      </c>
      <c r="B14672" t="s">
        <v>28672</v>
      </c>
      <c r="C14672" t="s">
        <v>28673</v>
      </c>
      <c r="D14672" s="1">
        <v>41738.783194444448</v>
      </c>
      <c r="E14672">
        <v>12</v>
      </c>
      <c r="F14672">
        <v>20</v>
      </c>
      <c r="G14672" t="s">
        <v>89</v>
      </c>
    </row>
    <row r="14673" spans="1:8" x14ac:dyDescent="0.2">
      <c r="A14673">
        <v>4.5394084893455098E+17</v>
      </c>
      <c r="B14673" t="s">
        <v>28674</v>
      </c>
      <c r="C14673" t="s">
        <v>28675</v>
      </c>
      <c r="D14673" s="1">
        <v>41738.792893518519</v>
      </c>
      <c r="E14673">
        <v>21</v>
      </c>
      <c r="F14673">
        <v>23</v>
      </c>
      <c r="G14673" t="s">
        <v>215</v>
      </c>
    </row>
    <row r="14674" spans="1:8" x14ac:dyDescent="0.2">
      <c r="A14674">
        <v>4.5394442692751302E+17</v>
      </c>
      <c r="B14674" t="s">
        <v>28676</v>
      </c>
      <c r="C14674" t="s">
        <v>28677</v>
      </c>
      <c r="D14674" s="1">
        <v>41738.802766203706</v>
      </c>
      <c r="E14674">
        <v>22</v>
      </c>
      <c r="F14674">
        <v>17</v>
      </c>
      <c r="G14674" t="s">
        <v>576</v>
      </c>
    </row>
    <row r="14675" spans="1:8" x14ac:dyDescent="0.2">
      <c r="A14675">
        <v>4.5395345401763398E+17</v>
      </c>
      <c r="B14675" t="s">
        <v>28678</v>
      </c>
      <c r="C14675" t="s">
        <v>28679</v>
      </c>
      <c r="D14675" s="1">
        <v>41738.827685185184</v>
      </c>
      <c r="E14675">
        <v>14</v>
      </c>
      <c r="F14675">
        <v>13</v>
      </c>
      <c r="G14675" t="s">
        <v>215</v>
      </c>
      <c r="H14675" t="s">
        <v>390</v>
      </c>
    </row>
    <row r="14676" spans="1:8" x14ac:dyDescent="0.2">
      <c r="A14676">
        <v>4.5395416640338701E+17</v>
      </c>
      <c r="B14676" t="s">
        <v>28680</v>
      </c>
      <c r="C14676" t="s">
        <v>28681</v>
      </c>
      <c r="D14676" s="1">
        <v>41738.829641203702</v>
      </c>
      <c r="E14676">
        <v>13</v>
      </c>
      <c r="F14676">
        <v>24</v>
      </c>
      <c r="G14676" t="s">
        <v>28682</v>
      </c>
    </row>
    <row r="14677" spans="1:8" x14ac:dyDescent="0.2">
      <c r="A14677">
        <v>4.5395640538996698E+17</v>
      </c>
      <c r="B14677" t="s">
        <v>28683</v>
      </c>
      <c r="C14677" t="s">
        <v>28684</v>
      </c>
      <c r="D14677" s="1">
        <v>41738.835821759261</v>
      </c>
      <c r="E14677">
        <v>600</v>
      </c>
      <c r="F14677">
        <v>773</v>
      </c>
    </row>
    <row r="14678" spans="1:8" x14ac:dyDescent="0.2">
      <c r="A14678">
        <v>4.5397224769559699E+17</v>
      </c>
      <c r="B14678" t="s">
        <v>28685</v>
      </c>
      <c r="C14678" t="s">
        <v>28686</v>
      </c>
      <c r="D14678" s="1">
        <v>41738.879537037035</v>
      </c>
      <c r="E14678">
        <v>50</v>
      </c>
      <c r="F14678">
        <v>141</v>
      </c>
      <c r="G14678" t="s">
        <v>215</v>
      </c>
    </row>
    <row r="14679" spans="1:8" x14ac:dyDescent="0.2">
      <c r="A14679">
        <v>4.5397518442982099E+17</v>
      </c>
      <c r="B14679" t="s">
        <v>28687</v>
      </c>
      <c r="C14679" t="s">
        <v>28688</v>
      </c>
      <c r="D14679" s="1">
        <v>41738.887650462966</v>
      </c>
      <c r="E14679">
        <v>29</v>
      </c>
      <c r="F14679">
        <v>68</v>
      </c>
      <c r="G14679" t="s">
        <v>89</v>
      </c>
    </row>
    <row r="14680" spans="1:8" x14ac:dyDescent="0.2">
      <c r="A14680">
        <v>4.5397542167224698E+17</v>
      </c>
      <c r="B14680" t="s">
        <v>28689</v>
      </c>
      <c r="C14680" t="s">
        <v>28690</v>
      </c>
      <c r="D14680" s="1">
        <v>41738.888298611113</v>
      </c>
      <c r="E14680">
        <v>20</v>
      </c>
      <c r="F14680">
        <v>36</v>
      </c>
      <c r="G14680" t="s">
        <v>89</v>
      </c>
    </row>
    <row r="14681" spans="1:8" x14ac:dyDescent="0.2">
      <c r="A14681">
        <v>4.5398166369837402E+17</v>
      </c>
      <c r="B14681" t="s">
        <v>28691</v>
      </c>
      <c r="C14681" t="s">
        <v>28692</v>
      </c>
      <c r="D14681" s="1">
        <v>41738.90552083333</v>
      </c>
      <c r="E14681">
        <v>14</v>
      </c>
      <c r="F14681">
        <v>29</v>
      </c>
      <c r="G14681" t="s">
        <v>215</v>
      </c>
    </row>
    <row r="14682" spans="1:8" x14ac:dyDescent="0.2">
      <c r="A14682">
        <v>4.5398732267429402E+17</v>
      </c>
      <c r="B14682" t="s">
        <v>28693</v>
      </c>
      <c r="C14682" t="s">
        <v>28694</v>
      </c>
      <c r="D14682" s="1">
        <v>41738.92114583333</v>
      </c>
      <c r="E14682">
        <v>11</v>
      </c>
      <c r="F14682">
        <v>30</v>
      </c>
      <c r="G14682" t="s">
        <v>28695</v>
      </c>
    </row>
    <row r="14683" spans="1:8" x14ac:dyDescent="0.2">
      <c r="A14683">
        <v>4.5402193975420102E+17</v>
      </c>
      <c r="B14683" t="s">
        <v>28696</v>
      </c>
      <c r="C14683" t="s">
        <v>28697</v>
      </c>
      <c r="D14683" s="1">
        <v>41739.01666666667</v>
      </c>
      <c r="E14683">
        <v>12</v>
      </c>
      <c r="F14683">
        <v>38</v>
      </c>
      <c r="G14683" t="e">
        <f>jsalbertousa</f>
        <v>#NAME?</v>
      </c>
    </row>
    <row r="14684" spans="1:8" x14ac:dyDescent="0.2">
      <c r="A14684">
        <v>4.5402256932760301E+17</v>
      </c>
      <c r="B14684" t="s">
        <v>28698</v>
      </c>
      <c r="C14684" t="s">
        <v>28699</v>
      </c>
      <c r="D14684" s="1">
        <v>41739.01840277778</v>
      </c>
      <c r="E14684">
        <v>32</v>
      </c>
      <c r="F14684">
        <v>65</v>
      </c>
      <c r="G14684" t="s">
        <v>215</v>
      </c>
    </row>
    <row r="14685" spans="1:8" x14ac:dyDescent="0.2">
      <c r="A14685">
        <v>4.5404596450519398E+17</v>
      </c>
      <c r="B14685" t="s">
        <v>28700</v>
      </c>
      <c r="C14685" t="s">
        <v>28701</v>
      </c>
      <c r="D14685" s="1">
        <v>41739.082962962966</v>
      </c>
      <c r="E14685">
        <v>12</v>
      </c>
      <c r="F14685">
        <v>20</v>
      </c>
      <c r="G14685" t="s">
        <v>576</v>
      </c>
    </row>
    <row r="14686" spans="1:8" x14ac:dyDescent="0.2">
      <c r="A14686">
        <v>4.5406200553697203E+17</v>
      </c>
      <c r="B14686" t="s">
        <v>28702</v>
      </c>
      <c r="C14686" t="s">
        <v>28703</v>
      </c>
      <c r="D14686" s="1">
        <v>41739.127222222225</v>
      </c>
      <c r="E14686">
        <v>8</v>
      </c>
      <c r="F14686">
        <v>30</v>
      </c>
      <c r="G14686" t="s">
        <v>215</v>
      </c>
    </row>
    <row r="14687" spans="1:8" x14ac:dyDescent="0.2">
      <c r="A14687">
        <v>4.5406284454036198E+17</v>
      </c>
      <c r="B14687" t="s">
        <v>28704</v>
      </c>
      <c r="C14687" t="s">
        <v>28705</v>
      </c>
      <c r="D14687" s="1">
        <v>41739.129537037035</v>
      </c>
      <c r="E14687">
        <v>81</v>
      </c>
      <c r="F14687">
        <v>160</v>
      </c>
      <c r="G14687" t="s">
        <v>89</v>
      </c>
    </row>
    <row r="14688" spans="1:8" x14ac:dyDescent="0.2">
      <c r="A14688">
        <v>4.5406335111122899E+17</v>
      </c>
      <c r="B14688" t="s">
        <v>28706</v>
      </c>
      <c r="C14688" t="s">
        <v>28707</v>
      </c>
      <c r="D14688" s="1">
        <v>41739.130937499998</v>
      </c>
      <c r="E14688">
        <v>53</v>
      </c>
      <c r="F14688">
        <v>65</v>
      </c>
      <c r="G14688" t="s">
        <v>215</v>
      </c>
    </row>
    <row r="14689" spans="1:8" x14ac:dyDescent="0.2">
      <c r="A14689">
        <v>4.5406480923203898E+17</v>
      </c>
      <c r="B14689" t="s">
        <v>28708</v>
      </c>
      <c r="C14689" t="s">
        <v>28709</v>
      </c>
      <c r="D14689" s="1">
        <v>41739.134965277779</v>
      </c>
      <c r="E14689">
        <v>17</v>
      </c>
      <c r="F14689">
        <v>44</v>
      </c>
      <c r="G14689" t="s">
        <v>215</v>
      </c>
    </row>
    <row r="14690" spans="1:8" x14ac:dyDescent="0.2">
      <c r="A14690">
        <v>4.54073779355136E+17</v>
      </c>
      <c r="B14690" t="s">
        <v>28710</v>
      </c>
      <c r="C14690" t="s">
        <v>28711</v>
      </c>
      <c r="D14690" s="1">
        <v>41739.159710648149</v>
      </c>
      <c r="E14690">
        <v>15</v>
      </c>
      <c r="F14690">
        <v>29</v>
      </c>
      <c r="G14690" t="s">
        <v>215</v>
      </c>
    </row>
    <row r="14691" spans="1:8" x14ac:dyDescent="0.2">
      <c r="A14691">
        <v>4.5407404367597498E+17</v>
      </c>
      <c r="B14691" t="s">
        <v>28712</v>
      </c>
      <c r="C14691" t="s">
        <v>28713</v>
      </c>
      <c r="D14691" s="1">
        <v>41739.160439814812</v>
      </c>
      <c r="E14691">
        <v>14</v>
      </c>
      <c r="F14691">
        <v>29</v>
      </c>
      <c r="G14691" t="s">
        <v>487</v>
      </c>
    </row>
    <row r="14692" spans="1:8" x14ac:dyDescent="0.2">
      <c r="A14692">
        <v>4.5407514020544499E+17</v>
      </c>
      <c r="B14692" t="s">
        <v>28714</v>
      </c>
      <c r="C14692" t="s">
        <v>28715</v>
      </c>
      <c r="D14692" s="1">
        <v>41739.163472222222</v>
      </c>
      <c r="E14692">
        <v>16</v>
      </c>
      <c r="F14692">
        <v>41</v>
      </c>
      <c r="G14692" t="s">
        <v>215</v>
      </c>
    </row>
    <row r="14693" spans="1:8" x14ac:dyDescent="0.2">
      <c r="A14693">
        <v>4.54075527201296E+17</v>
      </c>
      <c r="B14693" t="s">
        <v>28716</v>
      </c>
      <c r="C14693" t="s">
        <v>28717</v>
      </c>
      <c r="D14693" s="1">
        <v>41739.164537037039</v>
      </c>
      <c r="E14693">
        <v>21</v>
      </c>
      <c r="F14693">
        <v>48</v>
      </c>
      <c r="G14693" t="s">
        <v>28718</v>
      </c>
    </row>
    <row r="14694" spans="1:8" x14ac:dyDescent="0.2">
      <c r="A14694">
        <v>4.5407708926079699E+17</v>
      </c>
      <c r="B14694" t="s">
        <v>28719</v>
      </c>
      <c r="C14694" t="s">
        <v>28720</v>
      </c>
      <c r="D14694" s="1">
        <v>41739.168854166666</v>
      </c>
      <c r="E14694">
        <v>42</v>
      </c>
      <c r="F14694">
        <v>111</v>
      </c>
      <c r="G14694" t="s">
        <v>215</v>
      </c>
    </row>
    <row r="14695" spans="1:8" x14ac:dyDescent="0.2">
      <c r="A14695">
        <v>4.5419045194879699E+17</v>
      </c>
      <c r="B14695" t="s">
        <v>28721</v>
      </c>
      <c r="C14695" t="s">
        <v>28722</v>
      </c>
      <c r="D14695" s="1">
        <v>41739.481666666667</v>
      </c>
      <c r="E14695">
        <v>8</v>
      </c>
      <c r="F14695">
        <v>16</v>
      </c>
      <c r="G14695" t="s">
        <v>215</v>
      </c>
    </row>
    <row r="14696" spans="1:8" x14ac:dyDescent="0.2">
      <c r="A14696">
        <v>4.5419076837129798E+17</v>
      </c>
      <c r="B14696" t="s">
        <v>28723</v>
      </c>
      <c r="C14696" t="s">
        <v>28724</v>
      </c>
      <c r="D14696" s="1">
        <v>41739.482546296298</v>
      </c>
      <c r="E14696">
        <v>12</v>
      </c>
      <c r="F14696">
        <v>24</v>
      </c>
      <c r="G14696" t="e">
        <f>Mason_Marcucci</f>
        <v>#NAME?</v>
      </c>
      <c r="H14696" t="s">
        <v>390</v>
      </c>
    </row>
    <row r="14697" spans="1:8" x14ac:dyDescent="0.2">
      <c r="A14697">
        <v>4.5419202939718797E+17</v>
      </c>
      <c r="B14697" t="s">
        <v>28725</v>
      </c>
      <c r="C14697" t="s">
        <v>28726</v>
      </c>
      <c r="D14697" s="1">
        <v>41739.486018518517</v>
      </c>
      <c r="E14697">
        <v>98</v>
      </c>
      <c r="F14697">
        <v>132</v>
      </c>
    </row>
    <row r="14698" spans="1:8" x14ac:dyDescent="0.2">
      <c r="A14698">
        <v>4.5420596277438797E+17</v>
      </c>
      <c r="B14698" t="s">
        <v>28727</v>
      </c>
      <c r="C14698" t="s">
        <v>28728</v>
      </c>
      <c r="D14698" s="1">
        <v>41739.524467592593</v>
      </c>
      <c r="E14698">
        <v>20</v>
      </c>
      <c r="F14698">
        <v>36</v>
      </c>
      <c r="G14698" t="s">
        <v>215</v>
      </c>
      <c r="H14698" t="s">
        <v>390</v>
      </c>
    </row>
    <row r="14699" spans="1:8" x14ac:dyDescent="0.2">
      <c r="A14699">
        <v>4.5420675996477402E+17</v>
      </c>
      <c r="B14699" t="s">
        <v>28729</v>
      </c>
      <c r="C14699" t="s">
        <v>28730</v>
      </c>
      <c r="D14699" s="1">
        <v>41739.526666666665</v>
      </c>
      <c r="E14699">
        <v>12</v>
      </c>
      <c r="F14699">
        <v>15</v>
      </c>
      <c r="G14699" t="s">
        <v>215</v>
      </c>
      <c r="H14699" t="s">
        <v>616</v>
      </c>
    </row>
    <row r="14700" spans="1:8" x14ac:dyDescent="0.2">
      <c r="A14700">
        <v>4.5420731126828602E+17</v>
      </c>
      <c r="B14700" t="s">
        <v>28731</v>
      </c>
      <c r="C14700" t="s">
        <v>28732</v>
      </c>
      <c r="D14700" s="1">
        <v>41739.528194444443</v>
      </c>
      <c r="E14700">
        <v>12</v>
      </c>
      <c r="F14700">
        <v>11</v>
      </c>
      <c r="G14700" t="s">
        <v>576</v>
      </c>
    </row>
    <row r="14701" spans="1:8" x14ac:dyDescent="0.2">
      <c r="A14701">
        <v>4.5420866238782598E+17</v>
      </c>
      <c r="B14701" t="s">
        <v>28733</v>
      </c>
      <c r="C14701" t="s">
        <v>28734</v>
      </c>
      <c r="D14701" s="1">
        <v>41739.531921296293</v>
      </c>
      <c r="E14701">
        <v>108</v>
      </c>
      <c r="F14701">
        <v>83</v>
      </c>
      <c r="G14701" t="s">
        <v>215</v>
      </c>
    </row>
    <row r="14702" spans="1:8" x14ac:dyDescent="0.2">
      <c r="A14702">
        <v>4.5420886948999098E+17</v>
      </c>
      <c r="B14702" t="s">
        <v>28735</v>
      </c>
      <c r="C14702" t="s">
        <v>28736</v>
      </c>
      <c r="D14702" s="1">
        <v>41739.532488425924</v>
      </c>
      <c r="E14702">
        <v>112</v>
      </c>
      <c r="F14702">
        <v>104</v>
      </c>
      <c r="G14702" t="s">
        <v>89</v>
      </c>
    </row>
    <row r="14703" spans="1:8" x14ac:dyDescent="0.2">
      <c r="A14703">
        <v>4.5420937661908102E+17</v>
      </c>
      <c r="B14703" t="s">
        <v>28737</v>
      </c>
      <c r="C14703" t="s">
        <v>28738</v>
      </c>
      <c r="D14703" s="1">
        <v>41739.533888888887</v>
      </c>
      <c r="E14703">
        <v>10</v>
      </c>
      <c r="F14703">
        <v>22</v>
      </c>
      <c r="G14703" t="s">
        <v>28739</v>
      </c>
    </row>
    <row r="14704" spans="1:8" x14ac:dyDescent="0.2">
      <c r="A14704">
        <v>4.5420970167764102E+17</v>
      </c>
      <c r="B14704" t="s">
        <v>28740</v>
      </c>
      <c r="C14704" t="s">
        <v>28741</v>
      </c>
      <c r="D14704" s="1">
        <v>41739.534791666665</v>
      </c>
      <c r="E14704">
        <v>10</v>
      </c>
      <c r="F14704">
        <v>19</v>
      </c>
      <c r="G14704" t="s">
        <v>28739</v>
      </c>
      <c r="H14704" t="s">
        <v>390</v>
      </c>
    </row>
    <row r="14705" spans="1:8" x14ac:dyDescent="0.2">
      <c r="A14705">
        <v>4.54285969551024E+17</v>
      </c>
      <c r="B14705" t="s">
        <v>28742</v>
      </c>
      <c r="C14705" t="s">
        <v>28743</v>
      </c>
      <c r="D14705" s="1">
        <v>41739.745254629626</v>
      </c>
      <c r="E14705">
        <v>96</v>
      </c>
      <c r="F14705">
        <v>130</v>
      </c>
      <c r="H14705" t="s">
        <v>390</v>
      </c>
    </row>
    <row r="14706" spans="1:8" x14ac:dyDescent="0.2">
      <c r="A14706">
        <v>4.54289504359424E+17</v>
      </c>
      <c r="B14706" t="s">
        <v>28744</v>
      </c>
      <c r="C14706" t="s">
        <v>28745</v>
      </c>
      <c r="D14706" s="1">
        <v>41739.754999999997</v>
      </c>
      <c r="E14706">
        <v>35</v>
      </c>
      <c r="F14706">
        <v>91</v>
      </c>
      <c r="G14706" t="s">
        <v>89</v>
      </c>
    </row>
    <row r="14707" spans="1:8" x14ac:dyDescent="0.2">
      <c r="A14707">
        <v>4.5429504104202202E+17</v>
      </c>
      <c r="B14707" t="s">
        <v>28746</v>
      </c>
      <c r="C14707" t="s">
        <v>28747</v>
      </c>
      <c r="D14707" s="1">
        <v>41739.770277777781</v>
      </c>
      <c r="E14707">
        <v>24</v>
      </c>
      <c r="F14707">
        <v>31</v>
      </c>
      <c r="G14707" t="s">
        <v>215</v>
      </c>
    </row>
    <row r="14708" spans="1:8" x14ac:dyDescent="0.2">
      <c r="A14708">
        <v>4.54334492225056E+17</v>
      </c>
      <c r="B14708" t="s">
        <v>28748</v>
      </c>
      <c r="C14708" t="s">
        <v>28749</v>
      </c>
      <c r="D14708" s="1">
        <v>41739.879143518519</v>
      </c>
      <c r="E14708">
        <v>25</v>
      </c>
      <c r="F14708">
        <v>47</v>
      </c>
      <c r="G14708" t="s">
        <v>89</v>
      </c>
      <c r="H14708" t="s">
        <v>505</v>
      </c>
    </row>
    <row r="14709" spans="1:8" x14ac:dyDescent="0.2">
      <c r="A14709">
        <v>4.5434495629212403E+17</v>
      </c>
      <c r="B14709" t="s">
        <v>28750</v>
      </c>
      <c r="C14709" t="s">
        <v>28751</v>
      </c>
      <c r="D14709" s="1">
        <v>41739.908020833333</v>
      </c>
      <c r="E14709">
        <v>310</v>
      </c>
      <c r="F14709">
        <v>306</v>
      </c>
    </row>
    <row r="14710" spans="1:8" x14ac:dyDescent="0.2">
      <c r="A14710">
        <v>4.5434648907533901E+17</v>
      </c>
      <c r="B14710" t="s">
        <v>28752</v>
      </c>
      <c r="C14710" t="s">
        <v>28753</v>
      </c>
      <c r="D14710" s="1">
        <v>41739.912256944444</v>
      </c>
      <c r="E14710">
        <v>485</v>
      </c>
      <c r="F14710">
        <v>428</v>
      </c>
    </row>
    <row r="14711" spans="1:8" x14ac:dyDescent="0.2">
      <c r="A14711">
        <v>4.5434720060128E+17</v>
      </c>
      <c r="B14711" t="s">
        <v>28754</v>
      </c>
      <c r="C14711" t="s">
        <v>28755</v>
      </c>
      <c r="D14711" s="1">
        <v>41739.914212962962</v>
      </c>
      <c r="E14711">
        <v>707</v>
      </c>
      <c r="F14711">
        <v>590</v>
      </c>
    </row>
    <row r="14712" spans="1:8" x14ac:dyDescent="0.2">
      <c r="A14712">
        <v>4.5453345000000301E+17</v>
      </c>
      <c r="B14712" t="s">
        <v>28756</v>
      </c>
      <c r="C14712" t="s">
        <v>28757</v>
      </c>
      <c r="D14712" s="1">
        <v>41740.428159722222</v>
      </c>
      <c r="E14712">
        <v>26</v>
      </c>
      <c r="F14712">
        <v>46</v>
      </c>
      <c r="G14712" t="s">
        <v>89</v>
      </c>
    </row>
    <row r="14713" spans="1:8" x14ac:dyDescent="0.2">
      <c r="A14713">
        <v>4.54535961809256E+17</v>
      </c>
      <c r="B14713" t="s">
        <v>28758</v>
      </c>
      <c r="C14713" t="s">
        <v>28759</v>
      </c>
      <c r="D14713" s="1">
        <v>41740.43509259259</v>
      </c>
      <c r="E14713">
        <v>11</v>
      </c>
      <c r="F14713">
        <v>25</v>
      </c>
      <c r="G14713" t="e">
        <f>KAThomas212</f>
        <v>#NAME?</v>
      </c>
    </row>
    <row r="14714" spans="1:8" x14ac:dyDescent="0.2">
      <c r="A14714">
        <v>4.5455425756465901E+17</v>
      </c>
      <c r="B14714" t="s">
        <v>28760</v>
      </c>
      <c r="C14714" t="s">
        <v>28761</v>
      </c>
      <c r="D14714" s="1">
        <v>41740.485578703701</v>
      </c>
      <c r="E14714">
        <v>43</v>
      </c>
      <c r="F14714">
        <v>46</v>
      </c>
      <c r="G14714" t="s">
        <v>215</v>
      </c>
    </row>
    <row r="14715" spans="1:8" x14ac:dyDescent="0.2">
      <c r="A14715">
        <v>4.5455619557635597E+17</v>
      </c>
      <c r="B14715" t="s">
        <v>28762</v>
      </c>
      <c r="C14715" t="s">
        <v>28763</v>
      </c>
      <c r="D14715" s="1">
        <v>41740.490925925929</v>
      </c>
      <c r="E14715">
        <v>63</v>
      </c>
      <c r="F14715">
        <v>57</v>
      </c>
      <c r="G14715" t="s">
        <v>215</v>
      </c>
      <c r="H14715" t="s">
        <v>505</v>
      </c>
    </row>
    <row r="14716" spans="1:8" x14ac:dyDescent="0.2">
      <c r="A14716">
        <v>4.5455678402881101E+17</v>
      </c>
      <c r="B14716" t="s">
        <v>28764</v>
      </c>
      <c r="C14716" t="s">
        <v>28765</v>
      </c>
      <c r="D14716" s="1">
        <v>41740.49255787037</v>
      </c>
      <c r="E14716">
        <v>15</v>
      </c>
      <c r="F14716">
        <v>39</v>
      </c>
      <c r="G14716" t="s">
        <v>215</v>
      </c>
    </row>
    <row r="14717" spans="1:8" x14ac:dyDescent="0.2">
      <c r="A14717">
        <v>4.5455855311076902E+17</v>
      </c>
      <c r="B14717" t="s">
        <v>28766</v>
      </c>
      <c r="C14717" t="s">
        <v>28767</v>
      </c>
      <c r="D14717" s="1">
        <v>41740.497442129628</v>
      </c>
      <c r="E14717">
        <v>38</v>
      </c>
      <c r="F14717">
        <v>40</v>
      </c>
      <c r="G14717" t="s">
        <v>89</v>
      </c>
      <c r="H14717" t="s">
        <v>616</v>
      </c>
    </row>
    <row r="14718" spans="1:8" x14ac:dyDescent="0.2">
      <c r="A14718">
        <v>4.5455884064707699E+17</v>
      </c>
      <c r="B14718" t="s">
        <v>28768</v>
      </c>
      <c r="C14718" t="s">
        <v>28769</v>
      </c>
      <c r="D14718" s="1">
        <v>41740.498229166667</v>
      </c>
      <c r="E14718">
        <v>158</v>
      </c>
      <c r="F14718">
        <v>123</v>
      </c>
      <c r="G14718" t="s">
        <v>89</v>
      </c>
    </row>
    <row r="14719" spans="1:8" x14ac:dyDescent="0.2">
      <c r="A14719">
        <v>4.5460586584555098E+17</v>
      </c>
      <c r="B14719" t="s">
        <v>28770</v>
      </c>
      <c r="C14719" t="s">
        <v>28771</v>
      </c>
      <c r="D14719" s="1">
        <v>41740.627997685187</v>
      </c>
      <c r="E14719">
        <v>39</v>
      </c>
      <c r="F14719">
        <v>89</v>
      </c>
      <c r="G14719" t="s">
        <v>89</v>
      </c>
      <c r="H14719" t="s">
        <v>390</v>
      </c>
    </row>
    <row r="14720" spans="1:8" x14ac:dyDescent="0.2">
      <c r="A14720">
        <v>4.5460690374703898E+17</v>
      </c>
      <c r="B14720" t="s">
        <v>28772</v>
      </c>
      <c r="C14720" t="s">
        <v>28773</v>
      </c>
      <c r="D14720" s="1">
        <v>41740.630856481483</v>
      </c>
      <c r="E14720">
        <v>12</v>
      </c>
      <c r="F14720">
        <v>20</v>
      </c>
      <c r="G14720" t="s">
        <v>576</v>
      </c>
    </row>
    <row r="14721" spans="1:8" x14ac:dyDescent="0.2">
      <c r="A14721">
        <v>4.5460805457179398E+17</v>
      </c>
      <c r="B14721" t="s">
        <v>28774</v>
      </c>
      <c r="C14721" t="s">
        <v>28775</v>
      </c>
      <c r="D14721" s="1">
        <v>41740.634039351855</v>
      </c>
      <c r="E14721">
        <v>15</v>
      </c>
      <c r="F14721">
        <v>33</v>
      </c>
      <c r="G14721" t="s">
        <v>215</v>
      </c>
    </row>
    <row r="14722" spans="1:8" x14ac:dyDescent="0.2">
      <c r="A14722">
        <v>4.5465184675456998E+17</v>
      </c>
      <c r="B14722" t="s">
        <v>28776</v>
      </c>
      <c r="C14722" t="s">
        <v>28777</v>
      </c>
      <c r="D14722" s="1">
        <v>41740.754872685182</v>
      </c>
      <c r="E14722">
        <v>11</v>
      </c>
      <c r="F14722">
        <v>10</v>
      </c>
      <c r="G14722" t="s">
        <v>28778</v>
      </c>
      <c r="H14722" t="s">
        <v>390</v>
      </c>
    </row>
    <row r="14723" spans="1:8" x14ac:dyDescent="0.2">
      <c r="A14723">
        <v>4.5465250048299002E+17</v>
      </c>
      <c r="B14723" t="s">
        <v>28779</v>
      </c>
      <c r="C14723" t="s">
        <v>28780</v>
      </c>
      <c r="D14723" s="1">
        <v>41740.756678240738</v>
      </c>
      <c r="E14723">
        <v>68</v>
      </c>
      <c r="F14723">
        <v>73</v>
      </c>
      <c r="G14723" t="s">
        <v>215</v>
      </c>
    </row>
    <row r="14724" spans="1:8" x14ac:dyDescent="0.2">
      <c r="A14724">
        <v>4.5465294706311501E+17</v>
      </c>
      <c r="B14724" t="s">
        <v>28781</v>
      </c>
      <c r="C14724" t="s">
        <v>28782</v>
      </c>
      <c r="D14724" s="1">
        <v>41740.757916666669</v>
      </c>
      <c r="E14724">
        <v>411</v>
      </c>
      <c r="F14724">
        <v>296</v>
      </c>
      <c r="G14724" t="s">
        <v>28783</v>
      </c>
      <c r="H14724" t="s">
        <v>390</v>
      </c>
    </row>
    <row r="14725" spans="1:8" x14ac:dyDescent="0.2">
      <c r="A14725">
        <v>4.5465442823124102E+17</v>
      </c>
      <c r="B14725" t="s">
        <v>28784</v>
      </c>
      <c r="C14725" t="s">
        <v>28785</v>
      </c>
      <c r="D14725" s="1">
        <v>41740.762002314812</v>
      </c>
      <c r="E14725">
        <v>25</v>
      </c>
      <c r="F14725">
        <v>41</v>
      </c>
      <c r="G14725" t="s">
        <v>89</v>
      </c>
    </row>
    <row r="14726" spans="1:8" x14ac:dyDescent="0.2">
      <c r="A14726">
        <v>4.5465521221797798E+17</v>
      </c>
      <c r="B14726" t="s">
        <v>28786</v>
      </c>
      <c r="C14726" t="s">
        <v>28787</v>
      </c>
      <c r="D14726" s="1">
        <v>41740.764166666668</v>
      </c>
      <c r="E14726">
        <v>18</v>
      </c>
      <c r="F14726">
        <v>19</v>
      </c>
      <c r="G14726" t="s">
        <v>576</v>
      </c>
    </row>
    <row r="14727" spans="1:8" x14ac:dyDescent="0.2">
      <c r="A14727">
        <v>4.5465603446095398E+17</v>
      </c>
      <c r="B14727" t="s">
        <v>28788</v>
      </c>
      <c r="C14727" t="s">
        <v>28789</v>
      </c>
      <c r="D14727" s="1">
        <v>41740.766435185185</v>
      </c>
      <c r="E14727">
        <v>12</v>
      </c>
      <c r="F14727">
        <v>16</v>
      </c>
      <c r="G14727" t="s">
        <v>576</v>
      </c>
    </row>
    <row r="14728" spans="1:8" x14ac:dyDescent="0.2">
      <c r="A14728">
        <v>4.5468134388950598E+17</v>
      </c>
      <c r="B14728" t="s">
        <v>28790</v>
      </c>
      <c r="C14728" t="s">
        <v>28791</v>
      </c>
      <c r="D14728" s="1">
        <v>41740.836273148147</v>
      </c>
      <c r="E14728">
        <v>382</v>
      </c>
      <c r="F14728">
        <v>343</v>
      </c>
    </row>
    <row r="14729" spans="1:8" x14ac:dyDescent="0.2">
      <c r="A14729">
        <v>4.5468548156623603E+17</v>
      </c>
      <c r="B14729" t="s">
        <v>28792</v>
      </c>
      <c r="C14729" t="s">
        <v>28793</v>
      </c>
      <c r="D14729" s="1">
        <v>41740.847696759258</v>
      </c>
      <c r="E14729">
        <v>17</v>
      </c>
      <c r="F14729">
        <v>42</v>
      </c>
      <c r="G14729" t="s">
        <v>215</v>
      </c>
      <c r="H14729" t="s">
        <v>390</v>
      </c>
    </row>
    <row r="14730" spans="1:8" x14ac:dyDescent="0.2">
      <c r="A14730">
        <v>4.5470290994331597E+17</v>
      </c>
      <c r="B14730" t="s">
        <v>28794</v>
      </c>
      <c r="C14730" t="s">
        <v>28795</v>
      </c>
      <c r="D14730" s="1">
        <v>41740.895787037036</v>
      </c>
      <c r="E14730">
        <v>435</v>
      </c>
      <c r="F14730">
        <v>336</v>
      </c>
    </row>
    <row r="14731" spans="1:8" x14ac:dyDescent="0.2">
      <c r="A14731">
        <v>4.5490033083337901E+17</v>
      </c>
      <c r="B14731" t="s">
        <v>28796</v>
      </c>
      <c r="C14731" t="s">
        <v>28797</v>
      </c>
      <c r="D14731" s="1">
        <v>41741.440567129626</v>
      </c>
      <c r="E14731">
        <v>29</v>
      </c>
      <c r="F14731">
        <v>87</v>
      </c>
      <c r="G14731" t="s">
        <v>89</v>
      </c>
    </row>
    <row r="14732" spans="1:8" x14ac:dyDescent="0.2">
      <c r="A14732">
        <v>4.5490354518859302E+17</v>
      </c>
      <c r="B14732" t="s">
        <v>28798</v>
      </c>
      <c r="C14732" t="s">
        <v>28799</v>
      </c>
      <c r="D14732" s="1">
        <v>41741.449432870373</v>
      </c>
      <c r="E14732">
        <v>7</v>
      </c>
      <c r="F14732">
        <v>20</v>
      </c>
      <c r="G14732" t="s">
        <v>546</v>
      </c>
      <c r="H14732" t="s">
        <v>390</v>
      </c>
    </row>
    <row r="14733" spans="1:8" x14ac:dyDescent="0.2">
      <c r="A14733">
        <v>4.5490808185265702E+17</v>
      </c>
      <c r="B14733" t="s">
        <v>28800</v>
      </c>
      <c r="C14733" t="s">
        <v>28801</v>
      </c>
      <c r="D14733" s="1">
        <v>41741.461956018517</v>
      </c>
      <c r="E14733">
        <v>11</v>
      </c>
      <c r="F14733">
        <v>47</v>
      </c>
      <c r="G14733" t="s">
        <v>26506</v>
      </c>
    </row>
    <row r="14734" spans="1:8" x14ac:dyDescent="0.2">
      <c r="A14734">
        <v>4.5490829270031501E+17</v>
      </c>
      <c r="B14734" t="s">
        <v>28802</v>
      </c>
      <c r="C14734" t="s">
        <v>28803</v>
      </c>
      <c r="D14734" s="1">
        <v>41741.462534722225</v>
      </c>
      <c r="E14734">
        <v>110</v>
      </c>
      <c r="F14734">
        <v>132</v>
      </c>
      <c r="G14734" t="e">
        <f>miorazhari</f>
        <v>#NAME?</v>
      </c>
    </row>
    <row r="14735" spans="1:8" x14ac:dyDescent="0.2">
      <c r="A14735">
        <v>4.5491137998068902E+17</v>
      </c>
      <c r="B14735" t="s">
        <v>28804</v>
      </c>
      <c r="C14735" t="s">
        <v>28805</v>
      </c>
      <c r="D14735" s="1">
        <v>41741.471053240741</v>
      </c>
      <c r="E14735">
        <v>34</v>
      </c>
      <c r="F14735">
        <v>70</v>
      </c>
      <c r="G14735" t="e">
        <f>_xlfn.SINGLE( _xlfn.SINGLE( _xlfn.SINGLE(ryanbushby)))</f>
        <v>#NAME?</v>
      </c>
    </row>
    <row r="14736" spans="1:8" x14ac:dyDescent="0.2">
      <c r="A14736">
        <v>4.5493756833826803E+17</v>
      </c>
      <c r="B14736" t="s">
        <v>28806</v>
      </c>
      <c r="C14736" t="s">
        <v>28807</v>
      </c>
      <c r="D14736" s="1">
        <v>41741.543321759258</v>
      </c>
      <c r="E14736">
        <v>18</v>
      </c>
      <c r="F14736">
        <v>44</v>
      </c>
      <c r="G14736" t="s">
        <v>215</v>
      </c>
    </row>
    <row r="14737" spans="1:8" x14ac:dyDescent="0.2">
      <c r="A14737">
        <v>4.5493778059522803E+17</v>
      </c>
      <c r="B14737" t="s">
        <v>28808</v>
      </c>
      <c r="C14737" t="s">
        <v>28809</v>
      </c>
      <c r="D14737" s="1">
        <v>41741.543900462966</v>
      </c>
      <c r="E14737">
        <v>6</v>
      </c>
      <c r="F14737">
        <v>18</v>
      </c>
      <c r="G14737" t="s">
        <v>576</v>
      </c>
    </row>
    <row r="14738" spans="1:8" x14ac:dyDescent="0.2">
      <c r="A14738">
        <v>4.5493822743121101E+17</v>
      </c>
      <c r="B14738" t="s">
        <v>28810</v>
      </c>
      <c r="C14738" t="s">
        <v>28811</v>
      </c>
      <c r="D14738" s="1">
        <v>41741.545138888891</v>
      </c>
      <c r="E14738">
        <v>17</v>
      </c>
      <c r="F14738">
        <v>26</v>
      </c>
      <c r="G14738" t="s">
        <v>9029</v>
      </c>
    </row>
    <row r="14739" spans="1:8" x14ac:dyDescent="0.2">
      <c r="A14739">
        <v>4.5553195077496E+17</v>
      </c>
      <c r="B14739" t="s">
        <v>28812</v>
      </c>
      <c r="C14739" t="s">
        <v>28813</v>
      </c>
      <c r="D14739" s="1">
        <v>41743.183506944442</v>
      </c>
      <c r="E14739">
        <v>135</v>
      </c>
      <c r="F14739">
        <v>338</v>
      </c>
      <c r="G14739" t="s">
        <v>89</v>
      </c>
    </row>
    <row r="14740" spans="1:8" x14ac:dyDescent="0.2">
      <c r="A14740">
        <v>4.55532771986128E+17</v>
      </c>
      <c r="B14740" t="s">
        <v>28814</v>
      </c>
      <c r="C14740" t="s">
        <v>28815</v>
      </c>
      <c r="D14740" s="1">
        <v>41743.185763888891</v>
      </c>
      <c r="E14740">
        <v>41</v>
      </c>
      <c r="F14740">
        <v>42</v>
      </c>
      <c r="G14740" t="s">
        <v>546</v>
      </c>
      <c r="H14740" t="s">
        <v>390</v>
      </c>
    </row>
    <row r="14741" spans="1:8" x14ac:dyDescent="0.2">
      <c r="A14741">
        <v>4.55533936530456E+17</v>
      </c>
      <c r="B14741" t="s">
        <v>28816</v>
      </c>
      <c r="C14741" t="s">
        <v>28817</v>
      </c>
      <c r="D14741" s="1">
        <v>41743.188981481479</v>
      </c>
      <c r="E14741">
        <v>109</v>
      </c>
      <c r="F14741">
        <v>267</v>
      </c>
      <c r="G14741" t="s">
        <v>89</v>
      </c>
    </row>
    <row r="14742" spans="1:8" x14ac:dyDescent="0.2">
      <c r="A14742">
        <v>4.5564593636745203E+17</v>
      </c>
      <c r="B14742" t="s">
        <v>28818</v>
      </c>
      <c r="C14742" t="s">
        <v>28819</v>
      </c>
      <c r="D14742" s="1">
        <v>41743.498043981483</v>
      </c>
      <c r="E14742">
        <v>43</v>
      </c>
      <c r="F14742">
        <v>59</v>
      </c>
    </row>
    <row r="14743" spans="1:8" x14ac:dyDescent="0.2">
      <c r="A14743">
        <v>4.5573428141622797E+17</v>
      </c>
      <c r="B14743" t="s">
        <v>28820</v>
      </c>
      <c r="C14743" t="s">
        <v>28821</v>
      </c>
      <c r="D14743" s="1">
        <v>41743.741828703707</v>
      </c>
      <c r="E14743">
        <v>254</v>
      </c>
      <c r="F14743">
        <v>256</v>
      </c>
    </row>
    <row r="14744" spans="1:8" x14ac:dyDescent="0.2">
      <c r="A14744">
        <v>4.5577874265764198E+17</v>
      </c>
      <c r="B14744" t="s">
        <v>28822</v>
      </c>
      <c r="C14744" t="s">
        <v>28823</v>
      </c>
      <c r="D14744" s="1">
        <v>41743.86451388889</v>
      </c>
      <c r="E14744">
        <v>60</v>
      </c>
      <c r="F14744">
        <v>73</v>
      </c>
      <c r="G14744" t="s">
        <v>89</v>
      </c>
    </row>
    <row r="14745" spans="1:8" x14ac:dyDescent="0.2">
      <c r="A14745">
        <v>4.5579779599657702E+17</v>
      </c>
      <c r="B14745" t="s">
        <v>28824</v>
      </c>
      <c r="C14745" t="s">
        <v>28825</v>
      </c>
      <c r="D14745" s="1">
        <v>41743.917094907411</v>
      </c>
      <c r="E14745">
        <v>413</v>
      </c>
      <c r="F14745">
        <v>403</v>
      </c>
    </row>
    <row r="14746" spans="1:8" x14ac:dyDescent="0.2">
      <c r="A14746">
        <v>4.5580044078207302E+17</v>
      </c>
      <c r="B14746" t="s">
        <v>28826</v>
      </c>
      <c r="C14746" t="s">
        <v>28827</v>
      </c>
      <c r="D14746" s="1">
        <v>41743.924398148149</v>
      </c>
      <c r="E14746">
        <v>10</v>
      </c>
      <c r="F14746">
        <v>19</v>
      </c>
      <c r="G14746" t="s">
        <v>28828</v>
      </c>
    </row>
    <row r="14747" spans="1:8" x14ac:dyDescent="0.2">
      <c r="A14747">
        <v>4.5580100708442502E+17</v>
      </c>
      <c r="B14747" t="s">
        <v>28829</v>
      </c>
      <c r="C14747" t="s">
        <v>28830</v>
      </c>
      <c r="D14747" s="1">
        <v>41743.92596064815</v>
      </c>
      <c r="E14747">
        <v>11</v>
      </c>
      <c r="F14747">
        <v>16</v>
      </c>
      <c r="G14747" t="s">
        <v>215</v>
      </c>
    </row>
    <row r="14748" spans="1:8" x14ac:dyDescent="0.2">
      <c r="A14748">
        <v>4.5580260958958298E+17</v>
      </c>
      <c r="B14748" t="s">
        <v>28831</v>
      </c>
      <c r="C14748" t="s">
        <v>28832</v>
      </c>
      <c r="D14748" s="1">
        <v>41743.930381944447</v>
      </c>
      <c r="E14748">
        <v>4</v>
      </c>
      <c r="F14748">
        <v>16</v>
      </c>
      <c r="G14748" t="e">
        <f>_xlfn.SINGLE( _xlfn.SINGLE( _xlfn.SINGLE(stock)))</f>
        <v>#NAME?</v>
      </c>
    </row>
    <row r="14749" spans="1:8" x14ac:dyDescent="0.2">
      <c r="A14749">
        <v>4.5580318939758099E+17</v>
      </c>
      <c r="B14749" t="s">
        <v>28833</v>
      </c>
      <c r="C14749" t="s">
        <v>28834</v>
      </c>
      <c r="D14749" s="1">
        <v>41743.931979166664</v>
      </c>
      <c r="E14749">
        <v>6</v>
      </c>
      <c r="F14749">
        <v>22</v>
      </c>
      <c r="G14749" t="s">
        <v>28835</v>
      </c>
    </row>
    <row r="14750" spans="1:8" x14ac:dyDescent="0.2">
      <c r="A14750">
        <v>4.5580422318443699E+17</v>
      </c>
      <c r="B14750" t="s">
        <v>28836</v>
      </c>
      <c r="C14750" t="s">
        <v>28837</v>
      </c>
      <c r="D14750" s="1">
        <v>41743.93482638889</v>
      </c>
      <c r="E14750">
        <v>649</v>
      </c>
      <c r="F14750">
        <v>786</v>
      </c>
    </row>
    <row r="14751" spans="1:8" x14ac:dyDescent="0.2">
      <c r="A14751">
        <v>4.5580511465861498E+17</v>
      </c>
      <c r="B14751" t="s">
        <v>28838</v>
      </c>
      <c r="C14751" t="s">
        <v>28839</v>
      </c>
      <c r="D14751" s="1">
        <v>41743.937291666669</v>
      </c>
      <c r="E14751">
        <v>18</v>
      </c>
      <c r="F14751">
        <v>26</v>
      </c>
      <c r="G14751" t="s">
        <v>89</v>
      </c>
    </row>
    <row r="14752" spans="1:8" x14ac:dyDescent="0.2">
      <c r="A14752">
        <v>4.5580673619328998E+17</v>
      </c>
      <c r="B14752" t="s">
        <v>28840</v>
      </c>
      <c r="C14752" t="s">
        <v>28841</v>
      </c>
      <c r="D14752" s="1">
        <v>41743.941770833335</v>
      </c>
      <c r="E14752">
        <v>17</v>
      </c>
      <c r="F14752">
        <v>16</v>
      </c>
      <c r="G14752" t="s">
        <v>576</v>
      </c>
      <c r="H14752" t="s">
        <v>390</v>
      </c>
    </row>
    <row r="14753" spans="1:8" x14ac:dyDescent="0.2">
      <c r="A14753">
        <v>4.5580732415924602E+17</v>
      </c>
      <c r="B14753" t="s">
        <v>28842</v>
      </c>
      <c r="C14753" t="s">
        <v>28843</v>
      </c>
      <c r="D14753" s="1">
        <v>41743.943391203706</v>
      </c>
      <c r="E14753">
        <v>18</v>
      </c>
      <c r="F14753">
        <v>18</v>
      </c>
      <c r="G14753" t="s">
        <v>89</v>
      </c>
      <c r="H14753" t="s">
        <v>390</v>
      </c>
    </row>
    <row r="14754" spans="1:8" x14ac:dyDescent="0.2">
      <c r="A14754">
        <v>4.55808209388048E+17</v>
      </c>
      <c r="B14754" t="s">
        <v>28844</v>
      </c>
      <c r="C14754" t="s">
        <v>28845</v>
      </c>
      <c r="D14754" s="1">
        <v>41743.945833333331</v>
      </c>
      <c r="E14754">
        <v>44</v>
      </c>
      <c r="F14754">
        <v>68</v>
      </c>
      <c r="G14754" t="s">
        <v>215</v>
      </c>
    </row>
    <row r="14755" spans="1:8" x14ac:dyDescent="0.2">
      <c r="A14755">
        <v>4.55812865937928E+17</v>
      </c>
      <c r="B14755" t="s">
        <v>28846</v>
      </c>
      <c r="C14755" t="s">
        <v>28847</v>
      </c>
      <c r="D14755" s="1">
        <v>41743.958680555559</v>
      </c>
      <c r="E14755">
        <v>398</v>
      </c>
      <c r="F14755">
        <v>455</v>
      </c>
    </row>
    <row r="14756" spans="1:8" x14ac:dyDescent="0.2">
      <c r="A14756">
        <v>4.5584317901180102E+17</v>
      </c>
      <c r="B14756" t="s">
        <v>28848</v>
      </c>
      <c r="C14756" t="s">
        <v>28849</v>
      </c>
      <c r="D14756" s="1">
        <v>41744.042326388888</v>
      </c>
      <c r="E14756">
        <v>489</v>
      </c>
      <c r="F14756">
        <v>699</v>
      </c>
    </row>
    <row r="14757" spans="1:8" x14ac:dyDescent="0.2">
      <c r="A14757">
        <v>4.5584814262663501E+17</v>
      </c>
      <c r="B14757" t="s">
        <v>28850</v>
      </c>
      <c r="C14757" t="s">
        <v>28851</v>
      </c>
      <c r="D14757" s="1">
        <v>41744.056030092594</v>
      </c>
      <c r="E14757">
        <v>8</v>
      </c>
      <c r="F14757">
        <v>16</v>
      </c>
      <c r="G14757" t="s">
        <v>89</v>
      </c>
    </row>
    <row r="14758" spans="1:8" x14ac:dyDescent="0.2">
      <c r="A14758">
        <v>4.5585301704960397E+17</v>
      </c>
      <c r="B14758" t="s">
        <v>28852</v>
      </c>
      <c r="C14758" t="s">
        <v>28853</v>
      </c>
      <c r="D14758" s="1">
        <v>41744.069479166668</v>
      </c>
      <c r="E14758">
        <v>16</v>
      </c>
      <c r="F14758">
        <v>29</v>
      </c>
      <c r="G14758" t="s">
        <v>215</v>
      </c>
    </row>
    <row r="14759" spans="1:8" x14ac:dyDescent="0.2">
      <c r="A14759">
        <v>4.55957852105232E+17</v>
      </c>
      <c r="B14759" t="s">
        <v>28854</v>
      </c>
      <c r="C14759" t="s">
        <v>28855</v>
      </c>
      <c r="D14759" s="1">
        <v>41744.358761574076</v>
      </c>
      <c r="E14759">
        <v>37</v>
      </c>
      <c r="F14759">
        <v>38</v>
      </c>
      <c r="G14759" t="s">
        <v>215</v>
      </c>
      <c r="H14759" t="s">
        <v>13093</v>
      </c>
    </row>
    <row r="14760" spans="1:8" x14ac:dyDescent="0.2">
      <c r="A14760">
        <v>4.5595848219453402E+17</v>
      </c>
      <c r="B14760" t="s">
        <v>28856</v>
      </c>
      <c r="C14760" t="s">
        <v>28857</v>
      </c>
      <c r="D14760" s="1">
        <v>41744.360509259262</v>
      </c>
      <c r="E14760">
        <v>9</v>
      </c>
      <c r="F14760">
        <v>16</v>
      </c>
      <c r="G14760" t="s">
        <v>576</v>
      </c>
    </row>
    <row r="14761" spans="1:8" x14ac:dyDescent="0.2">
      <c r="A14761">
        <v>4.5595940283169101E+17</v>
      </c>
      <c r="B14761" t="s">
        <v>28858</v>
      </c>
      <c r="C14761" t="s">
        <v>28859</v>
      </c>
      <c r="D14761" s="1">
        <v>41744.363043981481</v>
      </c>
      <c r="E14761">
        <v>13</v>
      </c>
      <c r="F14761">
        <v>25</v>
      </c>
      <c r="G14761" t="s">
        <v>215</v>
      </c>
    </row>
    <row r="14762" spans="1:8" x14ac:dyDescent="0.2">
      <c r="A14762">
        <v>4.5595958506162502E+17</v>
      </c>
      <c r="B14762" t="s">
        <v>28860</v>
      </c>
      <c r="C14762" t="s">
        <v>28861</v>
      </c>
      <c r="D14762" s="1">
        <v>41744.363553240742</v>
      </c>
      <c r="E14762">
        <v>40</v>
      </c>
      <c r="F14762">
        <v>77</v>
      </c>
      <c r="G14762" t="s">
        <v>546</v>
      </c>
      <c r="H14762" t="s">
        <v>390</v>
      </c>
    </row>
    <row r="14763" spans="1:8" x14ac:dyDescent="0.2">
      <c r="A14763">
        <v>4.5602141183727603E+17</v>
      </c>
      <c r="B14763" t="s">
        <v>28862</v>
      </c>
      <c r="C14763" t="s">
        <v>28863</v>
      </c>
      <c r="D14763" s="1">
        <v>41744.534155092595</v>
      </c>
      <c r="E14763">
        <v>35</v>
      </c>
      <c r="F14763">
        <v>44</v>
      </c>
      <c r="G14763" t="s">
        <v>89</v>
      </c>
    </row>
    <row r="14764" spans="1:8" x14ac:dyDescent="0.2">
      <c r="A14764">
        <v>4.5603890798215098E+17</v>
      </c>
      <c r="B14764" t="s">
        <v>28864</v>
      </c>
      <c r="C14764" t="e">
        <f xml:space="preserve"> AlexSalmond-I have no doubt that You will Come to Your senses about the costly, bird killing and very ugly wind turbines dotting Scotland.</f>
        <v>#NAME?</v>
      </c>
      <c r="D14764" s="1">
        <v>41744.582442129627</v>
      </c>
      <c r="E14764">
        <v>9</v>
      </c>
      <c r="F14764">
        <v>4</v>
      </c>
      <c r="G14764" t="s">
        <v>89</v>
      </c>
    </row>
    <row r="14765" spans="1:8" x14ac:dyDescent="0.2">
      <c r="A14765">
        <v>4.5604060280390003E+17</v>
      </c>
      <c r="B14765" t="s">
        <v>28865</v>
      </c>
      <c r="C14765" t="s">
        <v>28866</v>
      </c>
      <c r="D14765" s="1">
        <v>41744.587118055555</v>
      </c>
      <c r="E14765">
        <v>530</v>
      </c>
      <c r="F14765">
        <v>356</v>
      </c>
    </row>
    <row r="14766" spans="1:8" x14ac:dyDescent="0.2">
      <c r="A14766">
        <v>4.5604080167264998E+17</v>
      </c>
      <c r="B14766" t="s">
        <v>28867</v>
      </c>
      <c r="C14766" t="s">
        <v>28868</v>
      </c>
      <c r="D14766" s="1">
        <v>41744.58766203704</v>
      </c>
      <c r="E14766">
        <v>45</v>
      </c>
      <c r="F14766">
        <v>53</v>
      </c>
      <c r="G14766" t="e">
        <f>VerizonLGg2</f>
        <v>#NAME?</v>
      </c>
      <c r="H14766" t="s">
        <v>390</v>
      </c>
    </row>
    <row r="14767" spans="1:8" x14ac:dyDescent="0.2">
      <c r="A14767">
        <v>4.5606923666719098E+17</v>
      </c>
      <c r="B14767" t="s">
        <v>28869</v>
      </c>
      <c r="C14767" t="s">
        <v>28870</v>
      </c>
      <c r="D14767" s="1">
        <v>41744.666134259256</v>
      </c>
      <c r="E14767">
        <v>23</v>
      </c>
      <c r="F14767">
        <v>27</v>
      </c>
      <c r="G14767" t="s">
        <v>89</v>
      </c>
    </row>
    <row r="14768" spans="1:8" x14ac:dyDescent="0.2">
      <c r="A14768">
        <v>4.5607016414527398E+17</v>
      </c>
      <c r="B14768" t="s">
        <v>28871</v>
      </c>
      <c r="C14768" t="s">
        <v>28872</v>
      </c>
      <c r="D14768" s="1">
        <v>41744.668692129628</v>
      </c>
      <c r="E14768">
        <v>11</v>
      </c>
      <c r="F14768">
        <v>12</v>
      </c>
      <c r="G14768" t="s">
        <v>89</v>
      </c>
    </row>
    <row r="14769" spans="1:7" x14ac:dyDescent="0.2">
      <c r="A14769">
        <v>4.5607602998845402E+17</v>
      </c>
      <c r="B14769" t="s">
        <v>28873</v>
      </c>
      <c r="C14769" t="s">
        <v>28874</v>
      </c>
      <c r="D14769" s="1">
        <v>41744.684872685182</v>
      </c>
      <c r="E14769">
        <v>7</v>
      </c>
      <c r="F14769">
        <v>11</v>
      </c>
      <c r="G14769" t="s">
        <v>576</v>
      </c>
    </row>
    <row r="14770" spans="1:7" x14ac:dyDescent="0.2">
      <c r="A14770">
        <v>4.5607648498235302E+17</v>
      </c>
      <c r="B14770" t="s">
        <v>28875</v>
      </c>
      <c r="C14770" t="s">
        <v>28876</v>
      </c>
      <c r="D14770" s="1">
        <v>41744.68613425926</v>
      </c>
      <c r="E14770">
        <v>8</v>
      </c>
      <c r="F14770">
        <v>6</v>
      </c>
      <c r="G14770" t="s">
        <v>487</v>
      </c>
    </row>
    <row r="14771" spans="1:7" x14ac:dyDescent="0.2">
      <c r="A14771">
        <v>4.5607674560383302E+17</v>
      </c>
      <c r="B14771" t="s">
        <v>28877</v>
      </c>
      <c r="C14771" t="s">
        <v>28878</v>
      </c>
      <c r="D14771" s="1">
        <v>41744.686851851853</v>
      </c>
      <c r="E14771">
        <v>9</v>
      </c>
      <c r="F14771">
        <v>16</v>
      </c>
      <c r="G14771" t="s">
        <v>546</v>
      </c>
    </row>
    <row r="14772" spans="1:7" x14ac:dyDescent="0.2">
      <c r="A14772">
        <v>4.5608698132457798E+17</v>
      </c>
      <c r="B14772" t="s">
        <v>28879</v>
      </c>
      <c r="C14772" t="s">
        <v>28880</v>
      </c>
      <c r="D14772" s="1">
        <v>41744.715092592596</v>
      </c>
      <c r="E14772">
        <v>538</v>
      </c>
      <c r="F14772">
        <v>382</v>
      </c>
    </row>
    <row r="14773" spans="1:7" x14ac:dyDescent="0.2">
      <c r="A14773">
        <v>4.5612672369296102E+17</v>
      </c>
      <c r="B14773" t="s">
        <v>28881</v>
      </c>
      <c r="C14773" t="s">
        <v>28882</v>
      </c>
      <c r="D14773" s="1">
        <v>41744.82476851852</v>
      </c>
      <c r="E14773">
        <v>10</v>
      </c>
      <c r="F14773">
        <v>19</v>
      </c>
      <c r="G14773" t="e">
        <f>TrumpSoHo</f>
        <v>#NAME?</v>
      </c>
    </row>
    <row r="14774" spans="1:7" x14ac:dyDescent="0.2">
      <c r="A14774">
        <v>4.5612826074179898E+17</v>
      </c>
      <c r="B14774" t="s">
        <v>28883</v>
      </c>
      <c r="C14774" t="s">
        <v>28884</v>
      </c>
      <c r="D14774" s="1">
        <v>41744.829004629632</v>
      </c>
      <c r="E14774">
        <v>25</v>
      </c>
      <c r="F14774">
        <v>25</v>
      </c>
      <c r="G14774" t="s">
        <v>215</v>
      </c>
    </row>
    <row r="14775" spans="1:7" x14ac:dyDescent="0.2">
      <c r="A14775">
        <v>4.5613660103981798E+17</v>
      </c>
      <c r="B14775" t="s">
        <v>28885</v>
      </c>
      <c r="C14775" t="s">
        <v>28886</v>
      </c>
      <c r="D14775" s="1">
        <v>41744.852013888885</v>
      </c>
      <c r="E14775">
        <v>326</v>
      </c>
      <c r="F14775">
        <v>413</v>
      </c>
    </row>
    <row r="14776" spans="1:7" x14ac:dyDescent="0.2">
      <c r="A14776">
        <v>4.5614382899121299E+17</v>
      </c>
      <c r="B14776" t="s">
        <v>28887</v>
      </c>
      <c r="C14776" t="s">
        <v>28888</v>
      </c>
      <c r="D14776" s="1">
        <v>41744.871967592589</v>
      </c>
      <c r="E14776">
        <v>131</v>
      </c>
      <c r="F14776">
        <v>90</v>
      </c>
    </row>
    <row r="14777" spans="1:7" x14ac:dyDescent="0.2">
      <c r="A14777">
        <v>4.5614405464058598E+17</v>
      </c>
      <c r="B14777" t="s">
        <v>28889</v>
      </c>
      <c r="C14777" t="s">
        <v>28890</v>
      </c>
      <c r="D14777" s="1">
        <v>41744.87259259259</v>
      </c>
      <c r="E14777">
        <v>79</v>
      </c>
      <c r="F14777">
        <v>91</v>
      </c>
    </row>
    <row r="14778" spans="1:7" x14ac:dyDescent="0.2">
      <c r="A14778">
        <v>4.5615399546823002E+17</v>
      </c>
      <c r="B14778" t="s">
        <v>28891</v>
      </c>
      <c r="C14778" t="s">
        <v>24854</v>
      </c>
      <c r="D14778" s="1">
        <v>41744.900023148148</v>
      </c>
      <c r="E14778">
        <v>354</v>
      </c>
      <c r="F14778">
        <v>334</v>
      </c>
    </row>
    <row r="14779" spans="1:7" x14ac:dyDescent="0.2">
      <c r="A14779">
        <v>4.5616203762672397E+17</v>
      </c>
      <c r="B14779" t="s">
        <v>28892</v>
      </c>
      <c r="C14779" t="s">
        <v>28893</v>
      </c>
      <c r="D14779" s="1">
        <v>41744.922210648147</v>
      </c>
      <c r="E14779">
        <v>369</v>
      </c>
      <c r="F14779">
        <v>296</v>
      </c>
      <c r="G14779" t="s">
        <v>89</v>
      </c>
    </row>
    <row r="14780" spans="1:7" x14ac:dyDescent="0.2">
      <c r="A14780">
        <v>4.5632644948272301E+17</v>
      </c>
      <c r="B14780" t="s">
        <v>28894</v>
      </c>
      <c r="C14780" t="s">
        <v>28895</v>
      </c>
      <c r="D14780" s="1">
        <v>41745.375902777778</v>
      </c>
      <c r="E14780">
        <v>18</v>
      </c>
      <c r="F14780">
        <v>59</v>
      </c>
      <c r="G14780" t="s">
        <v>576</v>
      </c>
    </row>
    <row r="14781" spans="1:7" x14ac:dyDescent="0.2">
      <c r="A14781">
        <v>4.5639389428908403E+17</v>
      </c>
      <c r="B14781" t="s">
        <v>28896</v>
      </c>
      <c r="C14781" t="s">
        <v>28897</v>
      </c>
      <c r="D14781" s="1">
        <v>41745.562013888892</v>
      </c>
      <c r="E14781">
        <v>2</v>
      </c>
      <c r="F14781">
        <v>4</v>
      </c>
      <c r="G14781" t="s">
        <v>89</v>
      </c>
    </row>
    <row r="14782" spans="1:7" x14ac:dyDescent="0.2">
      <c r="A14782">
        <v>4.5639522323755002E+17</v>
      </c>
      <c r="B14782" t="s">
        <v>28898</v>
      </c>
      <c r="C14782" t="s">
        <v>28899</v>
      </c>
      <c r="D14782" s="1">
        <v>41745.565682870372</v>
      </c>
      <c r="E14782">
        <v>57</v>
      </c>
      <c r="F14782">
        <v>55</v>
      </c>
      <c r="G14782" t="s">
        <v>89</v>
      </c>
    </row>
    <row r="14783" spans="1:7" x14ac:dyDescent="0.2">
      <c r="A14783">
        <v>4.5644774645552698E+17</v>
      </c>
      <c r="B14783" t="s">
        <v>28900</v>
      </c>
      <c r="C14783" t="s">
        <v>28901</v>
      </c>
      <c r="D14783" s="1">
        <v>41745.710613425923</v>
      </c>
      <c r="E14783">
        <v>12</v>
      </c>
      <c r="F14783">
        <v>22</v>
      </c>
      <c r="G14783" t="s">
        <v>89</v>
      </c>
    </row>
    <row r="14784" spans="1:7" x14ac:dyDescent="0.2">
      <c r="A14784">
        <v>4.5645397845724301E+17</v>
      </c>
      <c r="B14784" t="s">
        <v>28902</v>
      </c>
      <c r="C14784" t="s">
        <v>28903</v>
      </c>
      <c r="D14784" s="1">
        <v>41745.727812500001</v>
      </c>
      <c r="E14784">
        <v>122</v>
      </c>
      <c r="F14784">
        <v>78</v>
      </c>
    </row>
    <row r="14785" spans="1:8" x14ac:dyDescent="0.2">
      <c r="A14785">
        <v>4.5645742484554099E+17</v>
      </c>
      <c r="B14785" t="s">
        <v>28904</v>
      </c>
      <c r="C14785" t="s">
        <v>28905</v>
      </c>
      <c r="D14785" s="1">
        <v>41745.737326388888</v>
      </c>
      <c r="E14785">
        <v>136</v>
      </c>
      <c r="F14785">
        <v>173</v>
      </c>
      <c r="G14785" t="s">
        <v>89</v>
      </c>
    </row>
    <row r="14786" spans="1:8" x14ac:dyDescent="0.2">
      <c r="A14786">
        <v>4.5647233603706803E+17</v>
      </c>
      <c r="B14786" t="s">
        <v>28906</v>
      </c>
      <c r="C14786" t="s">
        <v>28907</v>
      </c>
      <c r="D14786" s="1">
        <v>41745.77847222222</v>
      </c>
      <c r="E14786">
        <v>522</v>
      </c>
      <c r="F14786">
        <v>380</v>
      </c>
    </row>
    <row r="14787" spans="1:8" x14ac:dyDescent="0.2">
      <c r="A14787">
        <v>4.5648046758417997E+17</v>
      </c>
      <c r="B14787" t="s">
        <v>28908</v>
      </c>
      <c r="C14787" t="s">
        <v>28909</v>
      </c>
      <c r="D14787" s="1">
        <v>41745.80091435185</v>
      </c>
      <c r="E14787">
        <v>33</v>
      </c>
      <c r="F14787">
        <v>56</v>
      </c>
      <c r="G14787" t="s">
        <v>89</v>
      </c>
    </row>
    <row r="14788" spans="1:8" x14ac:dyDescent="0.2">
      <c r="A14788">
        <v>4.5650107366325798E+17</v>
      </c>
      <c r="B14788" t="s">
        <v>28910</v>
      </c>
      <c r="C14788" t="s">
        <v>28911</v>
      </c>
      <c r="D14788" s="1">
        <v>41745.857777777775</v>
      </c>
      <c r="E14788">
        <v>436</v>
      </c>
      <c r="F14788">
        <v>451</v>
      </c>
    </row>
    <row r="14789" spans="1:8" x14ac:dyDescent="0.2">
      <c r="A14789">
        <v>4.5650823140240499E+17</v>
      </c>
      <c r="B14789" t="s">
        <v>28912</v>
      </c>
      <c r="C14789" t="s">
        <v>28913</v>
      </c>
      <c r="D14789" s="1">
        <v>41745.877523148149</v>
      </c>
      <c r="E14789">
        <v>440</v>
      </c>
      <c r="F14789">
        <v>458</v>
      </c>
    </row>
    <row r="14790" spans="1:8" x14ac:dyDescent="0.2">
      <c r="A14790">
        <v>4.5651881518709901E+17</v>
      </c>
      <c r="B14790" t="s">
        <v>28914</v>
      </c>
      <c r="C14790" t="s">
        <v>28915</v>
      </c>
      <c r="D14790" s="1">
        <v>41745.906724537039</v>
      </c>
      <c r="E14790">
        <v>409</v>
      </c>
      <c r="F14790">
        <v>386</v>
      </c>
    </row>
    <row r="14791" spans="1:8" x14ac:dyDescent="0.2">
      <c r="A14791">
        <v>4.5652142178343699E+17</v>
      </c>
      <c r="B14791" t="s">
        <v>28916</v>
      </c>
      <c r="C14791" t="s">
        <v>28917</v>
      </c>
      <c r="D14791" s="1">
        <v>41745.913923611108</v>
      </c>
      <c r="E14791">
        <v>11</v>
      </c>
      <c r="F14791">
        <v>17</v>
      </c>
      <c r="G14791" t="s">
        <v>215</v>
      </c>
    </row>
    <row r="14792" spans="1:8" x14ac:dyDescent="0.2">
      <c r="A14792">
        <v>4.5652214567838099E+17</v>
      </c>
      <c r="B14792" t="s">
        <v>28918</v>
      </c>
      <c r="C14792" t="s">
        <v>28919</v>
      </c>
      <c r="D14792" s="1">
        <v>41745.915914351855</v>
      </c>
      <c r="E14792">
        <v>12</v>
      </c>
      <c r="F14792">
        <v>22</v>
      </c>
      <c r="G14792" t="s">
        <v>576</v>
      </c>
    </row>
    <row r="14793" spans="1:8" x14ac:dyDescent="0.2">
      <c r="A14793">
        <v>4.56524915076632E+17</v>
      </c>
      <c r="B14793" t="s">
        <v>28920</v>
      </c>
      <c r="C14793" t="s">
        <v>28921</v>
      </c>
      <c r="D14793" s="1">
        <v>41745.923564814817</v>
      </c>
      <c r="E14793">
        <v>42</v>
      </c>
      <c r="F14793">
        <v>58</v>
      </c>
      <c r="G14793" t="s">
        <v>576</v>
      </c>
    </row>
    <row r="14794" spans="1:8" x14ac:dyDescent="0.2">
      <c r="A14794">
        <v>4.5653051474092403E+17</v>
      </c>
      <c r="B14794" t="s">
        <v>28922</v>
      </c>
      <c r="C14794" t="s">
        <v>28923</v>
      </c>
      <c r="D14794" s="1">
        <v>41745.939016203702</v>
      </c>
      <c r="E14794">
        <v>43</v>
      </c>
      <c r="F14794">
        <v>70</v>
      </c>
      <c r="G14794" t="s">
        <v>576</v>
      </c>
    </row>
    <row r="14795" spans="1:8" x14ac:dyDescent="0.2">
      <c r="A14795">
        <v>4.5659717941135302E+17</v>
      </c>
      <c r="B14795" t="s">
        <v>28924</v>
      </c>
      <c r="C14795" t="s">
        <v>28925</v>
      </c>
      <c r="D14795" s="1">
        <v>41746.122974537036</v>
      </c>
      <c r="E14795">
        <v>38</v>
      </c>
      <c r="F14795">
        <v>55</v>
      </c>
      <c r="G14795" t="s">
        <v>215</v>
      </c>
    </row>
    <row r="14796" spans="1:8" x14ac:dyDescent="0.2">
      <c r="A14796">
        <v>4.5680437256796102E+17</v>
      </c>
      <c r="B14796" t="s">
        <v>28926</v>
      </c>
      <c r="C14796" t="s">
        <v>28927</v>
      </c>
      <c r="D14796" s="1">
        <v>41746.694722222222</v>
      </c>
      <c r="E14796">
        <v>9</v>
      </c>
      <c r="F14796">
        <v>16</v>
      </c>
      <c r="G14796" t="s">
        <v>215</v>
      </c>
      <c r="H14796" t="s">
        <v>390</v>
      </c>
    </row>
    <row r="14797" spans="1:8" x14ac:dyDescent="0.2">
      <c r="A14797">
        <v>4.5680477116524902E+17</v>
      </c>
      <c r="B14797" t="s">
        <v>28928</v>
      </c>
      <c r="C14797" t="s">
        <v>28929</v>
      </c>
      <c r="D14797" s="1">
        <v>41746.695821759262</v>
      </c>
      <c r="E14797">
        <v>15</v>
      </c>
      <c r="F14797">
        <v>24</v>
      </c>
      <c r="G14797" t="s">
        <v>576</v>
      </c>
      <c r="H14797" t="s">
        <v>616</v>
      </c>
    </row>
    <row r="14798" spans="1:8" x14ac:dyDescent="0.2">
      <c r="A14798">
        <v>4.56805913928544E+17</v>
      </c>
      <c r="B14798" t="s">
        <v>28930</v>
      </c>
      <c r="C14798" t="s">
        <v>28931</v>
      </c>
      <c r="D14798" s="1">
        <v>41746.698969907404</v>
      </c>
      <c r="E14798">
        <v>17</v>
      </c>
      <c r="F14798">
        <v>34</v>
      </c>
      <c r="G14798" t="s">
        <v>89</v>
      </c>
      <c r="H14798" t="s">
        <v>390</v>
      </c>
    </row>
    <row r="14799" spans="1:8" x14ac:dyDescent="0.2">
      <c r="A14799">
        <v>4.5681080639959802E+17</v>
      </c>
      <c r="B14799" t="s">
        <v>28932</v>
      </c>
      <c r="C14799" t="s">
        <v>28933</v>
      </c>
      <c r="D14799" s="1">
        <v>41746.712476851855</v>
      </c>
      <c r="E14799">
        <v>32</v>
      </c>
      <c r="F14799">
        <v>45</v>
      </c>
      <c r="G14799" t="s">
        <v>215</v>
      </c>
      <c r="H14799" t="s">
        <v>390</v>
      </c>
    </row>
    <row r="14800" spans="1:8" x14ac:dyDescent="0.2">
      <c r="A14800">
        <v>4.5681260395705101E+17</v>
      </c>
      <c r="B14800" t="s">
        <v>28934</v>
      </c>
      <c r="C14800" t="s">
        <v>28935</v>
      </c>
      <c r="D14800" s="1">
        <v>41746.717430555553</v>
      </c>
      <c r="E14800">
        <v>20</v>
      </c>
      <c r="F14800">
        <v>39</v>
      </c>
      <c r="G14800" t="s">
        <v>576</v>
      </c>
      <c r="H14800" t="s">
        <v>13093</v>
      </c>
    </row>
    <row r="14801" spans="1:8" x14ac:dyDescent="0.2">
      <c r="A14801">
        <v>4.56831887739088E+17</v>
      </c>
      <c r="B14801" t="s">
        <v>28936</v>
      </c>
      <c r="C14801" t="s">
        <v>28937</v>
      </c>
      <c r="D14801" s="1">
        <v>41746.770648148151</v>
      </c>
      <c r="E14801">
        <v>336</v>
      </c>
      <c r="F14801">
        <v>278</v>
      </c>
    </row>
    <row r="14802" spans="1:8" x14ac:dyDescent="0.2">
      <c r="A14802">
        <v>4.5687004345677402E+17</v>
      </c>
      <c r="B14802" t="s">
        <v>28938</v>
      </c>
      <c r="C14802" t="s">
        <v>28939</v>
      </c>
      <c r="D14802" s="1">
        <v>41746.875937500001</v>
      </c>
      <c r="E14802">
        <v>34</v>
      </c>
      <c r="F14802">
        <v>37</v>
      </c>
      <c r="G14802" t="s">
        <v>576</v>
      </c>
    </row>
    <row r="14803" spans="1:8" x14ac:dyDescent="0.2">
      <c r="A14803">
        <v>4.5688623322696E+17</v>
      </c>
      <c r="B14803" t="s">
        <v>28940</v>
      </c>
      <c r="C14803" t="s">
        <v>28941</v>
      </c>
      <c r="D14803" s="1">
        <v>41746.920613425929</v>
      </c>
      <c r="E14803">
        <v>95</v>
      </c>
      <c r="F14803">
        <v>106</v>
      </c>
    </row>
    <row r="14804" spans="1:8" x14ac:dyDescent="0.2">
      <c r="A14804">
        <v>4.5689495033285402E+17</v>
      </c>
      <c r="B14804" t="s">
        <v>28942</v>
      </c>
      <c r="C14804" t="s">
        <v>28943</v>
      </c>
      <c r="D14804" s="1">
        <v>41746.944664351853</v>
      </c>
      <c r="E14804">
        <v>10</v>
      </c>
      <c r="F14804">
        <v>13</v>
      </c>
      <c r="G14804" t="s">
        <v>28944</v>
      </c>
    </row>
    <row r="14805" spans="1:8" x14ac:dyDescent="0.2">
      <c r="A14805">
        <v>4.5689519229385901E+17</v>
      </c>
      <c r="B14805" t="s">
        <v>28945</v>
      </c>
      <c r="C14805" t="s">
        <v>28946</v>
      </c>
      <c r="D14805" s="1">
        <v>41746.945335648146</v>
      </c>
      <c r="E14805">
        <v>15</v>
      </c>
      <c r="F14805">
        <v>29</v>
      </c>
      <c r="G14805" t="s">
        <v>215</v>
      </c>
    </row>
    <row r="14806" spans="1:8" x14ac:dyDescent="0.2">
      <c r="A14806">
        <v>4.5689558089192198E+17</v>
      </c>
      <c r="B14806" t="s">
        <v>28947</v>
      </c>
      <c r="C14806" t="s">
        <v>28948</v>
      </c>
      <c r="D14806" s="1">
        <v>41746.946400462963</v>
      </c>
      <c r="E14806">
        <v>14</v>
      </c>
      <c r="F14806">
        <v>25</v>
      </c>
      <c r="G14806" t="s">
        <v>576</v>
      </c>
      <c r="H14806" t="s">
        <v>390</v>
      </c>
    </row>
    <row r="14807" spans="1:8" x14ac:dyDescent="0.2">
      <c r="A14807">
        <v>4.5689596632748E+17</v>
      </c>
      <c r="B14807" t="s">
        <v>28949</v>
      </c>
      <c r="C14807" t="s">
        <v>28950</v>
      </c>
      <c r="D14807" s="1">
        <v>41746.947465277779</v>
      </c>
      <c r="E14807">
        <v>595</v>
      </c>
      <c r="F14807">
        <v>592</v>
      </c>
    </row>
    <row r="14808" spans="1:8" x14ac:dyDescent="0.2">
      <c r="A14808">
        <v>4.5689698267065101E+17</v>
      </c>
      <c r="B14808" t="s">
        <v>28951</v>
      </c>
      <c r="C14808" t="s">
        <v>28952</v>
      </c>
      <c r="D14808" s="1">
        <v>41746.950277777774</v>
      </c>
      <c r="E14808">
        <v>92</v>
      </c>
      <c r="F14808">
        <v>89</v>
      </c>
      <c r="G14808" t="s">
        <v>576</v>
      </c>
      <c r="H14808" t="s">
        <v>390</v>
      </c>
    </row>
    <row r="14809" spans="1:8" x14ac:dyDescent="0.2">
      <c r="A14809">
        <v>4.5689774246461798E+17</v>
      </c>
      <c r="B14809" t="s">
        <v>28953</v>
      </c>
      <c r="C14809" t="s">
        <v>28954</v>
      </c>
      <c r="D14809" s="1">
        <v>41746.952372685184</v>
      </c>
      <c r="E14809">
        <v>12</v>
      </c>
      <c r="F14809">
        <v>22</v>
      </c>
      <c r="G14809" t="s">
        <v>576</v>
      </c>
      <c r="H14809" t="s">
        <v>390</v>
      </c>
    </row>
    <row r="14810" spans="1:8" x14ac:dyDescent="0.2">
      <c r="A14810">
        <v>4.56898771172216E+17</v>
      </c>
      <c r="B14810" t="s">
        <v>28955</v>
      </c>
      <c r="C14810" t="s">
        <v>28956</v>
      </c>
      <c r="D14810" s="1">
        <v>41746.955208333333</v>
      </c>
      <c r="E14810">
        <v>14</v>
      </c>
      <c r="F14810">
        <v>29</v>
      </c>
      <c r="G14810" t="s">
        <v>576</v>
      </c>
    </row>
    <row r="14811" spans="1:8" x14ac:dyDescent="0.2">
      <c r="A14811">
        <v>4.5689964620428902E+17</v>
      </c>
      <c r="B14811" t="s">
        <v>28957</v>
      </c>
      <c r="C14811" t="s">
        <v>28958</v>
      </c>
      <c r="D14811" s="1">
        <v>41746.957627314812</v>
      </c>
      <c r="E14811">
        <v>17</v>
      </c>
      <c r="F14811">
        <v>33</v>
      </c>
      <c r="G14811" t="s">
        <v>576</v>
      </c>
    </row>
    <row r="14812" spans="1:8" x14ac:dyDescent="0.2">
      <c r="A14812">
        <v>4.5690069735558298E+17</v>
      </c>
      <c r="B14812" t="s">
        <v>28959</v>
      </c>
      <c r="C14812" t="s">
        <v>28960</v>
      </c>
      <c r="D14812" s="1">
        <v>41746.960520833331</v>
      </c>
      <c r="E14812">
        <v>35</v>
      </c>
      <c r="F14812">
        <v>56</v>
      </c>
      <c r="G14812" t="s">
        <v>215</v>
      </c>
    </row>
    <row r="14813" spans="1:8" x14ac:dyDescent="0.2">
      <c r="A14813">
        <v>4.5690136170819898E+17</v>
      </c>
      <c r="B14813" t="s">
        <v>28961</v>
      </c>
      <c r="C14813" t="s">
        <v>28962</v>
      </c>
      <c r="D14813" s="1">
        <v>41746.962361111109</v>
      </c>
      <c r="E14813">
        <v>18</v>
      </c>
      <c r="F14813">
        <v>18</v>
      </c>
      <c r="G14813" t="s">
        <v>215</v>
      </c>
    </row>
    <row r="14814" spans="1:8" x14ac:dyDescent="0.2">
      <c r="A14814">
        <v>4.5690683996034598E+17</v>
      </c>
      <c r="B14814" t="s">
        <v>28963</v>
      </c>
      <c r="C14814" t="s">
        <v>28964</v>
      </c>
      <c r="D14814" s="1">
        <v>41746.977476851855</v>
      </c>
      <c r="E14814">
        <v>71</v>
      </c>
      <c r="F14814">
        <v>94</v>
      </c>
      <c r="H14814" t="s">
        <v>390</v>
      </c>
    </row>
    <row r="14815" spans="1:8" x14ac:dyDescent="0.2">
      <c r="A14815">
        <v>4.5711429532805101E+17</v>
      </c>
      <c r="B14815" t="s">
        <v>28965</v>
      </c>
      <c r="C14815" t="s">
        <v>28966</v>
      </c>
      <c r="D14815" s="1">
        <v>41747.549942129626</v>
      </c>
      <c r="E14815">
        <v>73</v>
      </c>
      <c r="F14815">
        <v>59</v>
      </c>
      <c r="G14815" t="s">
        <v>215</v>
      </c>
    </row>
    <row r="14816" spans="1:8" x14ac:dyDescent="0.2">
      <c r="A14816">
        <v>4.5711486453705498E+17</v>
      </c>
      <c r="B14816" t="s">
        <v>28967</v>
      </c>
      <c r="C14816" t="s">
        <v>28968</v>
      </c>
      <c r="D14816" s="1">
        <v>41747.551516203705</v>
      </c>
      <c r="E14816">
        <v>12</v>
      </c>
      <c r="F14816">
        <v>20</v>
      </c>
      <c r="G14816" t="s">
        <v>215</v>
      </c>
    </row>
    <row r="14817" spans="1:7" x14ac:dyDescent="0.2">
      <c r="A14817">
        <v>4.5711844466453702E+17</v>
      </c>
      <c r="B14817" t="s">
        <v>28969</v>
      </c>
      <c r="C14817" t="s">
        <v>28970</v>
      </c>
      <c r="D14817" s="1">
        <v>41747.561388888891</v>
      </c>
      <c r="E14817">
        <v>635</v>
      </c>
      <c r="F14817">
        <v>409</v>
      </c>
    </row>
    <row r="14818" spans="1:7" x14ac:dyDescent="0.2">
      <c r="A14818">
        <v>4.5713907503280902E+17</v>
      </c>
      <c r="B14818" t="s">
        <v>28971</v>
      </c>
      <c r="C14818" t="s">
        <v>28972</v>
      </c>
      <c r="D14818" s="1">
        <v>41747.618321759262</v>
      </c>
      <c r="E14818">
        <v>34</v>
      </c>
      <c r="F14818">
        <v>62</v>
      </c>
      <c r="G14818" t="s">
        <v>487</v>
      </c>
    </row>
    <row r="14819" spans="1:7" x14ac:dyDescent="0.2">
      <c r="A14819">
        <v>4.5714018821367802E+17</v>
      </c>
      <c r="B14819" t="s">
        <v>28973</v>
      </c>
      <c r="C14819" t="s">
        <v>28974</v>
      </c>
      <c r="D14819" s="1">
        <v>41747.621388888889</v>
      </c>
      <c r="E14819">
        <v>28</v>
      </c>
      <c r="F14819">
        <v>37</v>
      </c>
      <c r="G14819" t="s">
        <v>487</v>
      </c>
    </row>
    <row r="14820" spans="1:7" x14ac:dyDescent="0.2">
      <c r="A14820">
        <v>4.57140960850608E+17</v>
      </c>
      <c r="B14820" t="s">
        <v>28975</v>
      </c>
      <c r="C14820" t="s">
        <v>28976</v>
      </c>
      <c r="D14820" s="1">
        <v>41747.623518518521</v>
      </c>
      <c r="E14820">
        <v>17</v>
      </c>
      <c r="F14820">
        <v>34</v>
      </c>
      <c r="G14820" t="s">
        <v>487</v>
      </c>
    </row>
    <row r="14821" spans="1:7" x14ac:dyDescent="0.2">
      <c r="A14821">
        <v>4.5714163328983398E+17</v>
      </c>
      <c r="B14821" t="s">
        <v>28977</v>
      </c>
      <c r="C14821" t="s">
        <v>28978</v>
      </c>
      <c r="D14821" s="1">
        <v>41747.625381944446</v>
      </c>
      <c r="E14821">
        <v>44</v>
      </c>
      <c r="F14821">
        <v>91</v>
      </c>
      <c r="G14821" t="s">
        <v>576</v>
      </c>
    </row>
    <row r="14822" spans="1:7" x14ac:dyDescent="0.2">
      <c r="A14822">
        <v>4.57144360384352E+17</v>
      </c>
      <c r="B14822" t="s">
        <v>28979</v>
      </c>
      <c r="C14822" t="s">
        <v>28980</v>
      </c>
      <c r="D14822" s="1">
        <v>41747.632905092592</v>
      </c>
      <c r="E14822">
        <v>279</v>
      </c>
      <c r="F14822">
        <v>224</v>
      </c>
    </row>
    <row r="14823" spans="1:7" x14ac:dyDescent="0.2">
      <c r="A14823">
        <v>4.5717155326094899E+17</v>
      </c>
      <c r="B14823" t="s">
        <v>28981</v>
      </c>
      <c r="C14823" t="s">
        <v>28982</v>
      </c>
      <c r="D14823" s="1">
        <v>41747.707939814813</v>
      </c>
      <c r="E14823">
        <v>466</v>
      </c>
      <c r="F14823">
        <v>413</v>
      </c>
    </row>
    <row r="14824" spans="1:7" x14ac:dyDescent="0.2">
      <c r="A14824">
        <v>4.5717826079188499E+17</v>
      </c>
      <c r="B14824" t="s">
        <v>28983</v>
      </c>
      <c r="C14824" t="s">
        <v>28984</v>
      </c>
      <c r="D14824" s="1">
        <v>41747.726446759261</v>
      </c>
      <c r="E14824">
        <v>222</v>
      </c>
      <c r="F14824">
        <v>233</v>
      </c>
      <c r="G14824" t="s">
        <v>215</v>
      </c>
    </row>
    <row r="14825" spans="1:7" x14ac:dyDescent="0.2">
      <c r="A14825">
        <v>4.57184670049128E+17</v>
      </c>
      <c r="B14825" t="s">
        <v>28985</v>
      </c>
      <c r="C14825" t="s">
        <v>28986</v>
      </c>
      <c r="D14825" s="1">
        <v>41747.744143518517</v>
      </c>
      <c r="E14825">
        <v>104</v>
      </c>
      <c r="F14825">
        <v>140</v>
      </c>
    </row>
    <row r="14826" spans="1:7" x14ac:dyDescent="0.2">
      <c r="A14826">
        <v>4.5719340640267398E+17</v>
      </c>
      <c r="B14826" t="s">
        <v>28987</v>
      </c>
      <c r="C14826" t="s">
        <v>28988</v>
      </c>
      <c r="D14826" s="1">
        <v>41747.768240740741</v>
      </c>
      <c r="E14826">
        <v>19</v>
      </c>
      <c r="F14826">
        <v>26</v>
      </c>
      <c r="G14826" t="s">
        <v>89</v>
      </c>
    </row>
    <row r="14827" spans="1:7" x14ac:dyDescent="0.2">
      <c r="A14827">
        <v>4.5720117748749901E+17</v>
      </c>
      <c r="B14827" t="s">
        <v>28989</v>
      </c>
      <c r="C14827" t="s">
        <v>28990</v>
      </c>
      <c r="D14827" s="1">
        <v>41747.789687500001</v>
      </c>
      <c r="E14827">
        <v>151</v>
      </c>
      <c r="F14827">
        <v>102</v>
      </c>
    </row>
    <row r="14828" spans="1:7" x14ac:dyDescent="0.2">
      <c r="A14828">
        <v>4.5720453902082803E+17</v>
      </c>
      <c r="B14828" t="s">
        <v>28991</v>
      </c>
      <c r="C14828" t="s">
        <v>28992</v>
      </c>
      <c r="D14828" s="1">
        <v>41747.79896990741</v>
      </c>
      <c r="E14828">
        <v>58</v>
      </c>
      <c r="F14828">
        <v>58</v>
      </c>
    </row>
    <row r="14829" spans="1:7" x14ac:dyDescent="0.2">
      <c r="A14829">
        <v>4.5720880202750701E+17</v>
      </c>
      <c r="B14829" t="s">
        <v>28993</v>
      </c>
      <c r="C14829" t="s">
        <v>28994</v>
      </c>
      <c r="D14829" s="1">
        <v>41747.810729166667</v>
      </c>
      <c r="E14829">
        <v>27</v>
      </c>
      <c r="F14829">
        <v>54</v>
      </c>
    </row>
    <row r="14830" spans="1:7" x14ac:dyDescent="0.2">
      <c r="A14830">
        <v>4.5721080870000198E+17</v>
      </c>
      <c r="B14830" t="s">
        <v>28995</v>
      </c>
      <c r="C14830" t="s">
        <v>28996</v>
      </c>
      <c r="D14830" s="1">
        <v>41747.81627314815</v>
      </c>
      <c r="E14830">
        <v>12</v>
      </c>
      <c r="F14830">
        <v>36</v>
      </c>
      <c r="G14830" t="s">
        <v>89</v>
      </c>
    </row>
    <row r="14831" spans="1:7" x14ac:dyDescent="0.2">
      <c r="A14831">
        <v>4.5721114401363898E+17</v>
      </c>
      <c r="B14831" t="s">
        <v>28997</v>
      </c>
      <c r="C14831" t="s">
        <v>28998</v>
      </c>
      <c r="D14831" s="1">
        <v>41747.817187499997</v>
      </c>
      <c r="E14831">
        <v>15</v>
      </c>
      <c r="F14831">
        <v>31</v>
      </c>
      <c r="G14831" t="s">
        <v>215</v>
      </c>
    </row>
    <row r="14832" spans="1:7" x14ac:dyDescent="0.2">
      <c r="A14832">
        <v>4.5721202799256698E+17</v>
      </c>
      <c r="B14832" t="s">
        <v>28999</v>
      </c>
      <c r="C14832" t="s">
        <v>29000</v>
      </c>
      <c r="D14832" s="1">
        <v>41747.81962962963</v>
      </c>
      <c r="E14832">
        <v>38</v>
      </c>
      <c r="F14832">
        <v>59</v>
      </c>
      <c r="G14832" t="s">
        <v>215</v>
      </c>
    </row>
    <row r="14833" spans="1:8" x14ac:dyDescent="0.2">
      <c r="A14833">
        <v>4.5722862204749402E+17</v>
      </c>
      <c r="B14833" t="s">
        <v>29001</v>
      </c>
      <c r="C14833" t="s">
        <v>29002</v>
      </c>
      <c r="D14833" s="1">
        <v>41747.865428240744</v>
      </c>
      <c r="E14833">
        <v>107</v>
      </c>
      <c r="F14833">
        <v>245</v>
      </c>
    </row>
    <row r="14834" spans="1:8" x14ac:dyDescent="0.2">
      <c r="A14834">
        <v>4.5729184948577798E+17</v>
      </c>
      <c r="B14834" t="s">
        <v>29003</v>
      </c>
      <c r="C14834" t="s">
        <v>29004</v>
      </c>
      <c r="D14834" s="1">
        <v>41748.039895833332</v>
      </c>
      <c r="E14834">
        <v>10</v>
      </c>
      <c r="F14834">
        <v>28</v>
      </c>
      <c r="G14834" t="s">
        <v>215</v>
      </c>
    </row>
    <row r="14835" spans="1:8" x14ac:dyDescent="0.2">
      <c r="A14835">
        <v>4.5730136677260902E+17</v>
      </c>
      <c r="B14835" t="s">
        <v>29005</v>
      </c>
      <c r="C14835" t="s">
        <v>29006</v>
      </c>
      <c r="D14835" s="1">
        <v>41748.066157407404</v>
      </c>
      <c r="E14835">
        <v>17</v>
      </c>
      <c r="F14835">
        <v>48</v>
      </c>
      <c r="G14835" t="s">
        <v>215</v>
      </c>
    </row>
    <row r="14836" spans="1:8" x14ac:dyDescent="0.2">
      <c r="A14836">
        <v>4.5730345826651302E+17</v>
      </c>
      <c r="B14836" t="s">
        <v>29007</v>
      </c>
      <c r="C14836" t="s">
        <v>29008</v>
      </c>
      <c r="D14836" s="1">
        <v>41748.071932870371</v>
      </c>
      <c r="E14836">
        <v>500</v>
      </c>
      <c r="F14836">
        <v>460</v>
      </c>
    </row>
    <row r="14837" spans="1:8" x14ac:dyDescent="0.2">
      <c r="A14837">
        <v>4.5730475302297101E+17</v>
      </c>
      <c r="B14837" t="s">
        <v>29009</v>
      </c>
      <c r="C14837" t="s">
        <v>29010</v>
      </c>
      <c r="D14837" s="1">
        <v>41748.075509259259</v>
      </c>
      <c r="E14837">
        <v>17</v>
      </c>
      <c r="F14837">
        <v>27</v>
      </c>
      <c r="G14837" t="s">
        <v>215</v>
      </c>
    </row>
    <row r="14838" spans="1:8" x14ac:dyDescent="0.2">
      <c r="A14838">
        <v>4.5730649955212E+17</v>
      </c>
      <c r="B14838" t="s">
        <v>29011</v>
      </c>
      <c r="C14838" t="s">
        <v>29012</v>
      </c>
      <c r="D14838" s="1">
        <v>41748.080324074072</v>
      </c>
      <c r="E14838">
        <v>12</v>
      </c>
      <c r="F14838">
        <v>17</v>
      </c>
      <c r="G14838" t="s">
        <v>29013</v>
      </c>
    </row>
    <row r="14839" spans="1:8" x14ac:dyDescent="0.2">
      <c r="A14839">
        <v>4.5730673397179098E+17</v>
      </c>
      <c r="B14839" t="s">
        <v>29014</v>
      </c>
      <c r="C14839" t="s">
        <v>29015</v>
      </c>
      <c r="D14839" s="1">
        <v>41748.080972222226</v>
      </c>
      <c r="E14839">
        <v>8</v>
      </c>
      <c r="F14839">
        <v>15</v>
      </c>
      <c r="G14839" t="s">
        <v>215</v>
      </c>
      <c r="H14839" t="s">
        <v>390</v>
      </c>
    </row>
    <row r="14840" spans="1:8" x14ac:dyDescent="0.2">
      <c r="A14840">
        <v>4.5730699551179098E+17</v>
      </c>
      <c r="B14840" t="s">
        <v>29016</v>
      </c>
      <c r="C14840" t="s">
        <v>29017</v>
      </c>
      <c r="D14840" s="1">
        <v>41748.081689814811</v>
      </c>
      <c r="E14840">
        <v>9</v>
      </c>
      <c r="F14840">
        <v>10</v>
      </c>
      <c r="G14840" t="s">
        <v>215</v>
      </c>
    </row>
    <row r="14841" spans="1:8" x14ac:dyDescent="0.2">
      <c r="A14841">
        <v>4.5730763909418099E+17</v>
      </c>
      <c r="B14841" t="s">
        <v>29018</v>
      </c>
      <c r="C14841" t="s">
        <v>29019</v>
      </c>
      <c r="D14841" s="1">
        <v>41748.083472222221</v>
      </c>
      <c r="E14841">
        <v>11</v>
      </c>
      <c r="F14841">
        <v>16</v>
      </c>
      <c r="G14841" t="s">
        <v>487</v>
      </c>
    </row>
    <row r="14842" spans="1:8" x14ac:dyDescent="0.2">
      <c r="A14842">
        <v>4.5730879428100902E+17</v>
      </c>
      <c r="B14842" t="s">
        <v>29020</v>
      </c>
      <c r="C14842" t="s">
        <v>29021</v>
      </c>
      <c r="D14842" s="1">
        <v>41748.086655092593</v>
      </c>
      <c r="E14842">
        <v>105</v>
      </c>
      <c r="F14842">
        <v>137</v>
      </c>
    </row>
    <row r="14843" spans="1:8" x14ac:dyDescent="0.2">
      <c r="A14843">
        <v>4.57310571441184E+17</v>
      </c>
      <c r="B14843" t="s">
        <v>29022</v>
      </c>
      <c r="C14843" t="s">
        <v>29023</v>
      </c>
      <c r="D14843" s="1">
        <v>41748.091562499998</v>
      </c>
      <c r="E14843">
        <v>15</v>
      </c>
      <c r="F14843">
        <v>15</v>
      </c>
      <c r="G14843" t="s">
        <v>215</v>
      </c>
    </row>
    <row r="14844" spans="1:8" x14ac:dyDescent="0.2">
      <c r="A14844">
        <v>4.5731285297896602E+17</v>
      </c>
      <c r="B14844" t="s">
        <v>29024</v>
      </c>
      <c r="C14844" t="s">
        <v>29025</v>
      </c>
      <c r="D14844" s="1">
        <v>41748.097858796296</v>
      </c>
      <c r="E14844">
        <v>44</v>
      </c>
      <c r="F14844">
        <v>60</v>
      </c>
      <c r="G14844" t="s">
        <v>576</v>
      </c>
    </row>
    <row r="14845" spans="1:8" x14ac:dyDescent="0.2">
      <c r="A14845">
        <v>4.5731379948658598E+17</v>
      </c>
      <c r="B14845" t="s">
        <v>29026</v>
      </c>
      <c r="C14845" t="s">
        <v>29027</v>
      </c>
      <c r="D14845" s="1">
        <v>41748.100462962961</v>
      </c>
      <c r="E14845">
        <v>35</v>
      </c>
      <c r="F14845">
        <v>74</v>
      </c>
      <c r="G14845" t="s">
        <v>29028</v>
      </c>
    </row>
    <row r="14846" spans="1:8" x14ac:dyDescent="0.2">
      <c r="A14846">
        <v>4.5731493447363302E+17</v>
      </c>
      <c r="B14846" t="s">
        <v>29029</v>
      </c>
      <c r="C14846" t="s">
        <v>29030</v>
      </c>
      <c r="D14846" s="1">
        <v>41748.10359953704</v>
      </c>
      <c r="E14846">
        <v>857</v>
      </c>
      <c r="F14846">
        <v>951</v>
      </c>
    </row>
    <row r="14847" spans="1:8" x14ac:dyDescent="0.2">
      <c r="A14847">
        <v>4.57331608132272E+17</v>
      </c>
      <c r="B14847" t="s">
        <v>29031</v>
      </c>
      <c r="C14847" t="s">
        <v>29032</v>
      </c>
      <c r="D14847" s="1">
        <v>41748.149606481478</v>
      </c>
      <c r="E14847">
        <v>76</v>
      </c>
      <c r="F14847">
        <v>85</v>
      </c>
      <c r="G14847" t="s">
        <v>215</v>
      </c>
    </row>
    <row r="14848" spans="1:8" x14ac:dyDescent="0.2">
      <c r="A14848">
        <v>4.57331855625568E+17</v>
      </c>
      <c r="B14848" t="s">
        <v>29033</v>
      </c>
      <c r="C14848" t="s">
        <v>29034</v>
      </c>
      <c r="D14848" s="1">
        <v>41748.150289351855</v>
      </c>
      <c r="E14848">
        <v>11</v>
      </c>
      <c r="F14848">
        <v>23</v>
      </c>
      <c r="G14848" t="s">
        <v>215</v>
      </c>
    </row>
    <row r="14849" spans="1:8" x14ac:dyDescent="0.2">
      <c r="A14849">
        <v>4.5733338790127603E+17</v>
      </c>
      <c r="B14849" t="s">
        <v>29035</v>
      </c>
      <c r="C14849" t="s">
        <v>29036</v>
      </c>
      <c r="D14849" s="1">
        <v>41748.15452546296</v>
      </c>
      <c r="E14849">
        <v>7</v>
      </c>
      <c r="F14849">
        <v>27</v>
      </c>
      <c r="G14849" t="s">
        <v>29037</v>
      </c>
    </row>
    <row r="14850" spans="1:8" x14ac:dyDescent="0.2">
      <c r="A14850">
        <v>4.5733349883643398E+17</v>
      </c>
      <c r="B14850" t="s">
        <v>29038</v>
      </c>
      <c r="C14850" t="s">
        <v>29039</v>
      </c>
      <c r="D14850" s="1">
        <v>41748.154826388891</v>
      </c>
      <c r="E14850">
        <v>32</v>
      </c>
      <c r="F14850">
        <v>24</v>
      </c>
      <c r="G14850" t="s">
        <v>576</v>
      </c>
    </row>
    <row r="14851" spans="1:8" x14ac:dyDescent="0.2">
      <c r="A14851">
        <v>4.5733396035666298E+17</v>
      </c>
      <c r="B14851" t="s">
        <v>29040</v>
      </c>
      <c r="C14851" t="s">
        <v>29041</v>
      </c>
      <c r="D14851" s="1">
        <v>41748.156099537038</v>
      </c>
      <c r="E14851">
        <v>50</v>
      </c>
      <c r="F14851">
        <v>40</v>
      </c>
      <c r="G14851" t="s">
        <v>576</v>
      </c>
    </row>
    <row r="14852" spans="1:8" x14ac:dyDescent="0.2">
      <c r="A14852">
        <v>4.5733410021994899E+17</v>
      </c>
      <c r="B14852" t="s">
        <v>29042</v>
      </c>
      <c r="C14852" t="s">
        <v>29043</v>
      </c>
      <c r="D14852" s="1">
        <v>41748.156493055554</v>
      </c>
      <c r="E14852">
        <v>6</v>
      </c>
      <c r="F14852">
        <v>10</v>
      </c>
      <c r="G14852" t="s">
        <v>9029</v>
      </c>
    </row>
    <row r="14853" spans="1:8" x14ac:dyDescent="0.2">
      <c r="A14853">
        <v>4.5733482743254202E+17</v>
      </c>
      <c r="B14853" t="s">
        <v>29044</v>
      </c>
      <c r="C14853" t="s">
        <v>29045</v>
      </c>
      <c r="D14853" s="1">
        <v>41748.158495370371</v>
      </c>
      <c r="E14853">
        <v>10</v>
      </c>
      <c r="F14853">
        <v>46</v>
      </c>
      <c r="G14853" t="s">
        <v>29046</v>
      </c>
      <c r="H14853" t="s">
        <v>390</v>
      </c>
    </row>
    <row r="14854" spans="1:8" x14ac:dyDescent="0.2">
      <c r="A14854">
        <v>4.5733521188244998E+17</v>
      </c>
      <c r="B14854" t="s">
        <v>29047</v>
      </c>
      <c r="C14854" t="s">
        <v>29048</v>
      </c>
      <c r="D14854" s="1">
        <v>41748.159560185188</v>
      </c>
      <c r="E14854">
        <v>7</v>
      </c>
      <c r="F14854">
        <v>12</v>
      </c>
      <c r="G14854" t="e">
        <f>_xlfn.SINGLE( _xlfn.SINGLE( _xlfn.SINGLE(GeneralTso316)))</f>
        <v>#NAME?</v>
      </c>
    </row>
    <row r="14855" spans="1:8" x14ac:dyDescent="0.2">
      <c r="A14855">
        <v>4.57335761353072E+17</v>
      </c>
      <c r="B14855" t="s">
        <v>29049</v>
      </c>
      <c r="C14855" t="s">
        <v>29050</v>
      </c>
      <c r="D14855" s="1">
        <v>41748.161076388889</v>
      </c>
      <c r="E14855">
        <v>7</v>
      </c>
      <c r="F14855">
        <v>11</v>
      </c>
      <c r="G14855" t="s">
        <v>215</v>
      </c>
      <c r="H14855" t="s">
        <v>390</v>
      </c>
    </row>
    <row r="14856" spans="1:8" x14ac:dyDescent="0.2">
      <c r="A14856">
        <v>4.5733621410719302E+17</v>
      </c>
      <c r="B14856" t="s">
        <v>29051</v>
      </c>
      <c r="C14856" t="s">
        <v>29052</v>
      </c>
      <c r="D14856" s="1">
        <v>41748.162326388891</v>
      </c>
      <c r="E14856">
        <v>11</v>
      </c>
      <c r="F14856">
        <v>43</v>
      </c>
      <c r="G14856" t="s">
        <v>29053</v>
      </c>
    </row>
    <row r="14857" spans="1:8" x14ac:dyDescent="0.2">
      <c r="A14857">
        <v>4.5733638919423501E+17</v>
      </c>
      <c r="B14857" t="s">
        <v>29054</v>
      </c>
      <c r="C14857" t="s">
        <v>29055</v>
      </c>
      <c r="D14857" s="1">
        <v>41748.162800925929</v>
      </c>
      <c r="E14857">
        <v>24</v>
      </c>
      <c r="F14857">
        <v>61</v>
      </c>
      <c r="G14857" t="s">
        <v>29056</v>
      </c>
    </row>
    <row r="14858" spans="1:8" x14ac:dyDescent="0.2">
      <c r="A14858">
        <v>4.5733699167663302E+17</v>
      </c>
      <c r="B14858" t="s">
        <v>29057</v>
      </c>
      <c r="C14858" t="s">
        <v>29058</v>
      </c>
      <c r="D14858" s="1">
        <v>41748.164467592593</v>
      </c>
      <c r="E14858">
        <v>60</v>
      </c>
      <c r="F14858">
        <v>205</v>
      </c>
    </row>
    <row r="14859" spans="1:8" x14ac:dyDescent="0.2">
      <c r="A14859">
        <v>4.5743298070606598E+17</v>
      </c>
      <c r="B14859" t="s">
        <v>29059</v>
      </c>
      <c r="C14859" t="s">
        <v>29060</v>
      </c>
      <c r="D14859" s="1">
        <v>41748.429340277777</v>
      </c>
      <c r="E14859">
        <v>21</v>
      </c>
      <c r="F14859">
        <v>39</v>
      </c>
      <c r="G14859" t="s">
        <v>576</v>
      </c>
    </row>
    <row r="14860" spans="1:8" x14ac:dyDescent="0.2">
      <c r="A14860">
        <v>4.57433624179408E+17</v>
      </c>
      <c r="B14860" t="s">
        <v>29061</v>
      </c>
      <c r="C14860" t="s">
        <v>29062</v>
      </c>
      <c r="D14860" s="1">
        <v>41748.431122685186</v>
      </c>
      <c r="E14860">
        <v>14</v>
      </c>
      <c r="F14860">
        <v>29</v>
      </c>
      <c r="G14860" t="s">
        <v>29063</v>
      </c>
    </row>
    <row r="14861" spans="1:8" x14ac:dyDescent="0.2">
      <c r="A14861">
        <v>4.5743380286932499E+17</v>
      </c>
      <c r="B14861" t="s">
        <v>29064</v>
      </c>
      <c r="C14861" t="s">
        <v>29065</v>
      </c>
      <c r="D14861" s="1">
        <v>41748.431608796294</v>
      </c>
      <c r="E14861">
        <v>27</v>
      </c>
      <c r="F14861">
        <v>43</v>
      </c>
      <c r="G14861" t="s">
        <v>215</v>
      </c>
    </row>
    <row r="14862" spans="1:8" x14ac:dyDescent="0.2">
      <c r="A14862">
        <v>4.5743575091802899E+17</v>
      </c>
      <c r="B14862" t="s">
        <v>29066</v>
      </c>
      <c r="C14862" t="e">
        <f>_xlfn.SINGLE( frankpro Frank), You are making a mistake. no one will do a better job than me and team would stay in Buffalo.</f>
        <v>#NAME?</v>
      </c>
      <c r="D14862" s="1">
        <v>41748.436990740738</v>
      </c>
      <c r="E14862">
        <v>62</v>
      </c>
      <c r="F14862">
        <v>58</v>
      </c>
      <c r="G14862" t="s">
        <v>89</v>
      </c>
    </row>
    <row r="14863" spans="1:8" x14ac:dyDescent="0.2">
      <c r="A14863">
        <v>4.5743603468363699E+17</v>
      </c>
      <c r="B14863" t="s">
        <v>29067</v>
      </c>
      <c r="C14863" t="s">
        <v>29068</v>
      </c>
      <c r="D14863" s="1">
        <v>41748.437777777777</v>
      </c>
      <c r="E14863">
        <v>11</v>
      </c>
      <c r="F14863">
        <v>26</v>
      </c>
      <c r="G14863" t="s">
        <v>215</v>
      </c>
    </row>
    <row r="14864" spans="1:8" x14ac:dyDescent="0.2">
      <c r="A14864">
        <v>4.5748717648242202E+17</v>
      </c>
      <c r="B14864" t="s">
        <v>29069</v>
      </c>
      <c r="C14864" t="s">
        <v>29070</v>
      </c>
      <c r="D14864" s="1">
        <v>41748.578900462962</v>
      </c>
      <c r="E14864">
        <v>19</v>
      </c>
      <c r="F14864">
        <v>31</v>
      </c>
      <c r="G14864" t="s">
        <v>487</v>
      </c>
    </row>
    <row r="14865" spans="1:8" x14ac:dyDescent="0.2">
      <c r="A14865">
        <v>4.5748761247194298E+17</v>
      </c>
      <c r="B14865" t="s">
        <v>29071</v>
      </c>
      <c r="C14865" t="s">
        <v>29072</v>
      </c>
      <c r="D14865" s="1">
        <v>41748.580104166664</v>
      </c>
      <c r="E14865">
        <v>978</v>
      </c>
      <c r="F14865">
        <v>855</v>
      </c>
      <c r="G14865" t="s">
        <v>215</v>
      </c>
      <c r="H14865" t="s">
        <v>390</v>
      </c>
    </row>
    <row r="14866" spans="1:8" x14ac:dyDescent="0.2">
      <c r="A14866">
        <v>4.5748843100716198E+17</v>
      </c>
      <c r="B14866" t="s">
        <v>29073</v>
      </c>
      <c r="C14866" t="s">
        <v>29074</v>
      </c>
      <c r="D14866" s="1">
        <v>41748.582361111112</v>
      </c>
      <c r="E14866">
        <v>17</v>
      </c>
      <c r="F14866">
        <v>24</v>
      </c>
      <c r="G14866" t="s">
        <v>576</v>
      </c>
    </row>
    <row r="14867" spans="1:8" x14ac:dyDescent="0.2">
      <c r="A14867">
        <v>4.5748884406220301E+17</v>
      </c>
      <c r="B14867" t="s">
        <v>29075</v>
      </c>
      <c r="C14867" t="s">
        <v>29076</v>
      </c>
      <c r="D14867" s="1">
        <v>41748.583495370367</v>
      </c>
      <c r="E14867">
        <v>22</v>
      </c>
      <c r="F14867">
        <v>36</v>
      </c>
      <c r="G14867" t="s">
        <v>576</v>
      </c>
      <c r="H14867" t="s">
        <v>390</v>
      </c>
    </row>
    <row r="14868" spans="1:8" x14ac:dyDescent="0.2">
      <c r="A14868">
        <v>4.5748927053905901E+17</v>
      </c>
      <c r="B14868" t="s">
        <v>29077</v>
      </c>
      <c r="C14868" t="s">
        <v>29078</v>
      </c>
      <c r="D14868" s="1">
        <v>41748.584675925929</v>
      </c>
      <c r="E14868">
        <v>49</v>
      </c>
      <c r="F14868">
        <v>61</v>
      </c>
      <c r="G14868" t="s">
        <v>215</v>
      </c>
    </row>
    <row r="14869" spans="1:8" x14ac:dyDescent="0.2">
      <c r="A14869">
        <v>4.5749033241098202E+17</v>
      </c>
      <c r="B14869" t="s">
        <v>29079</v>
      </c>
      <c r="C14869" t="s">
        <v>29080</v>
      </c>
      <c r="D14869" s="1">
        <v>41748.587604166663</v>
      </c>
      <c r="E14869">
        <v>29</v>
      </c>
      <c r="F14869">
        <v>56</v>
      </c>
      <c r="G14869" t="s">
        <v>215</v>
      </c>
    </row>
    <row r="14870" spans="1:8" x14ac:dyDescent="0.2">
      <c r="A14870">
        <v>4.5749078574393702E+17</v>
      </c>
      <c r="B14870" t="s">
        <v>29081</v>
      </c>
      <c r="C14870" t="s">
        <v>29082</v>
      </c>
      <c r="D14870" s="1">
        <v>41748.588854166665</v>
      </c>
      <c r="E14870">
        <v>27</v>
      </c>
      <c r="F14870">
        <v>44</v>
      </c>
      <c r="G14870" t="s">
        <v>29083</v>
      </c>
    </row>
    <row r="14871" spans="1:8" x14ac:dyDescent="0.2">
      <c r="A14871">
        <v>4.5749148891061798E+17</v>
      </c>
      <c r="B14871" t="s">
        <v>29084</v>
      </c>
      <c r="C14871" t="s">
        <v>29085</v>
      </c>
      <c r="D14871" s="1">
        <v>41748.590798611112</v>
      </c>
      <c r="E14871">
        <v>39</v>
      </c>
      <c r="F14871">
        <v>57</v>
      </c>
      <c r="G14871" t="s">
        <v>215</v>
      </c>
    </row>
    <row r="14872" spans="1:8" x14ac:dyDescent="0.2">
      <c r="A14872">
        <v>4.5770609403156E+17</v>
      </c>
      <c r="B14872" t="s">
        <v>29086</v>
      </c>
      <c r="C14872" t="s">
        <v>29087</v>
      </c>
      <c r="D14872" s="1">
        <v>41749.182997685188</v>
      </c>
      <c r="E14872">
        <v>31</v>
      </c>
      <c r="F14872">
        <v>73</v>
      </c>
      <c r="G14872" t="e">
        <f>CanizalVania</f>
        <v>#NAME?</v>
      </c>
    </row>
    <row r="14873" spans="1:8" x14ac:dyDescent="0.2">
      <c r="A14873">
        <v>4.5777668080823501E+17</v>
      </c>
      <c r="B14873" t="s">
        <v>29088</v>
      </c>
      <c r="C14873" t="s">
        <v>29089</v>
      </c>
      <c r="D14873" s="1">
        <v>41749.37777777778</v>
      </c>
      <c r="E14873">
        <v>17</v>
      </c>
      <c r="F14873">
        <v>24</v>
      </c>
      <c r="G14873" t="s">
        <v>576</v>
      </c>
    </row>
    <row r="14874" spans="1:8" x14ac:dyDescent="0.2">
      <c r="A14874">
        <v>4.5777741086461101E+17</v>
      </c>
      <c r="B14874" t="s">
        <v>29090</v>
      </c>
      <c r="C14874" t="s">
        <v>29091</v>
      </c>
      <c r="D14874" s="1">
        <v>41749.379791666666</v>
      </c>
      <c r="E14874">
        <v>21</v>
      </c>
      <c r="F14874">
        <v>32</v>
      </c>
      <c r="G14874" t="s">
        <v>215</v>
      </c>
      <c r="H14874" t="s">
        <v>616</v>
      </c>
    </row>
    <row r="14875" spans="1:8" x14ac:dyDescent="0.2">
      <c r="A14875">
        <v>4.5777768196341702E+17</v>
      </c>
      <c r="B14875" t="s">
        <v>29092</v>
      </c>
      <c r="C14875" t="s">
        <v>29093</v>
      </c>
      <c r="D14875" s="1">
        <v>41749.380543981482</v>
      </c>
      <c r="E14875">
        <v>9</v>
      </c>
      <c r="F14875">
        <v>14</v>
      </c>
      <c r="G14875" t="s">
        <v>576</v>
      </c>
      <c r="H14875" t="s">
        <v>390</v>
      </c>
    </row>
    <row r="14876" spans="1:8" x14ac:dyDescent="0.2">
      <c r="A14876">
        <v>4.57778399835328E+17</v>
      </c>
      <c r="B14876" t="s">
        <v>29094</v>
      </c>
      <c r="C14876" t="s">
        <v>29095</v>
      </c>
      <c r="D14876" s="1">
        <v>41749.382523148146</v>
      </c>
      <c r="E14876">
        <v>8</v>
      </c>
      <c r="F14876">
        <v>13</v>
      </c>
      <c r="G14876" t="s">
        <v>215</v>
      </c>
      <c r="H14876" t="s">
        <v>390</v>
      </c>
    </row>
    <row r="14877" spans="1:8" x14ac:dyDescent="0.2">
      <c r="A14877">
        <v>4.5777886664879302E+17</v>
      </c>
      <c r="B14877" t="s">
        <v>29096</v>
      </c>
      <c r="C14877" t="s">
        <v>29097</v>
      </c>
      <c r="D14877" s="1">
        <v>41749.38380787037</v>
      </c>
      <c r="E14877">
        <v>257</v>
      </c>
      <c r="F14877">
        <v>412</v>
      </c>
    </row>
    <row r="14878" spans="1:8" x14ac:dyDescent="0.2">
      <c r="A14878">
        <v>4.5777999931638899E+17</v>
      </c>
      <c r="B14878" t="s">
        <v>29098</v>
      </c>
      <c r="C14878" t="s">
        <v>29099</v>
      </c>
      <c r="D14878" s="1">
        <v>41749.386932870373</v>
      </c>
      <c r="E14878">
        <v>19</v>
      </c>
      <c r="F14878">
        <v>36</v>
      </c>
      <c r="G14878" t="s">
        <v>487</v>
      </c>
      <c r="H14878" t="s">
        <v>616</v>
      </c>
    </row>
    <row r="14879" spans="1:8" x14ac:dyDescent="0.2">
      <c r="A14879">
        <v>4.5778165878017203E+17</v>
      </c>
      <c r="B14879" t="s">
        <v>29100</v>
      </c>
      <c r="C14879" t="s">
        <v>29101</v>
      </c>
      <c r="D14879" s="1">
        <v>41749.391516203701</v>
      </c>
      <c r="E14879">
        <v>22</v>
      </c>
      <c r="F14879">
        <v>32</v>
      </c>
      <c r="G14879" t="s">
        <v>215</v>
      </c>
    </row>
    <row r="14880" spans="1:8" x14ac:dyDescent="0.2">
      <c r="A14880">
        <v>4.5778195431924499E+17</v>
      </c>
      <c r="B14880" t="s">
        <v>29102</v>
      </c>
      <c r="C14880" t="s">
        <v>29103</v>
      </c>
      <c r="D14880" s="1">
        <v>41749.392326388886</v>
      </c>
      <c r="E14880">
        <v>16</v>
      </c>
      <c r="F14880">
        <v>23</v>
      </c>
      <c r="G14880" t="e">
        <f>_xlfn.SINGLE( _xlfn.SINGLE(penows _xlfn.SINGLE(CanizalVania)))</f>
        <v>#NAME?</v>
      </c>
    </row>
    <row r="14881" spans="1:8" x14ac:dyDescent="0.2">
      <c r="A14881">
        <v>4.5778249605133901E+17</v>
      </c>
      <c r="B14881" t="s">
        <v>29104</v>
      </c>
      <c r="C14881" t="s">
        <v>29105</v>
      </c>
      <c r="D14881" s="1">
        <v>41749.393819444442</v>
      </c>
      <c r="E14881">
        <v>13</v>
      </c>
      <c r="F14881">
        <v>9</v>
      </c>
      <c r="G14881" t="e">
        <f>_xlfn.SINGLE( _xlfn.SINGLE( _xlfn.SINGLE(CanizalVania)))</f>
        <v>#NAME?</v>
      </c>
    </row>
    <row r="14882" spans="1:8" x14ac:dyDescent="0.2">
      <c r="A14882">
        <v>4.5778291366561702E+17</v>
      </c>
      <c r="B14882" t="s">
        <v>29106</v>
      </c>
      <c r="C14882" t="s">
        <v>29107</v>
      </c>
      <c r="D14882" s="1">
        <v>41749.394976851851</v>
      </c>
      <c r="E14882">
        <v>10</v>
      </c>
      <c r="F14882">
        <v>20</v>
      </c>
      <c r="G14882" t="s">
        <v>89</v>
      </c>
    </row>
    <row r="14883" spans="1:8" x14ac:dyDescent="0.2">
      <c r="A14883">
        <v>4.57783006854672E+17</v>
      </c>
      <c r="B14883" t="s">
        <v>29108</v>
      </c>
      <c r="C14883" t="s">
        <v>29109</v>
      </c>
      <c r="D14883" s="1">
        <v>41749.395231481481</v>
      </c>
      <c r="E14883">
        <v>8</v>
      </c>
      <c r="F14883">
        <v>13</v>
      </c>
      <c r="G14883" t="s">
        <v>29110</v>
      </c>
      <c r="H14883" t="s">
        <v>390</v>
      </c>
    </row>
    <row r="14884" spans="1:8" x14ac:dyDescent="0.2">
      <c r="A14884">
        <v>4.5778356095996301E+17</v>
      </c>
      <c r="B14884" t="s">
        <v>29111</v>
      </c>
      <c r="C14884" t="s">
        <v>29112</v>
      </c>
      <c r="D14884" s="1">
        <v>41749.39675925926</v>
      </c>
      <c r="E14884">
        <v>12</v>
      </c>
      <c r="F14884">
        <v>19</v>
      </c>
      <c r="G14884" t="s">
        <v>9029</v>
      </c>
    </row>
    <row r="14885" spans="1:8" x14ac:dyDescent="0.2">
      <c r="A14885">
        <v>4.5778792996932403E+17</v>
      </c>
      <c r="B14885" t="s">
        <v>29113</v>
      </c>
      <c r="C14885" t="s">
        <v>29114</v>
      </c>
      <c r="D14885" s="1">
        <v>41749.408819444441</v>
      </c>
      <c r="E14885">
        <v>104</v>
      </c>
      <c r="F14885">
        <v>146</v>
      </c>
    </row>
    <row r="14886" spans="1:8" x14ac:dyDescent="0.2">
      <c r="A14886">
        <v>4.5778831949431098E+17</v>
      </c>
      <c r="B14886" t="s">
        <v>29115</v>
      </c>
      <c r="C14886" t="s">
        <v>29116</v>
      </c>
      <c r="D14886" s="1">
        <v>41749.409895833334</v>
      </c>
      <c r="E14886">
        <v>13</v>
      </c>
      <c r="F14886">
        <v>25</v>
      </c>
      <c r="G14886" t="s">
        <v>29117</v>
      </c>
    </row>
    <row r="14887" spans="1:8" x14ac:dyDescent="0.2">
      <c r="A14887">
        <v>4.5779028884169101E+17</v>
      </c>
      <c r="B14887" t="s">
        <v>29118</v>
      </c>
      <c r="C14887" t="s">
        <v>29119</v>
      </c>
      <c r="D14887" s="1">
        <v>41749.415324074071</v>
      </c>
      <c r="E14887">
        <v>17</v>
      </c>
      <c r="F14887">
        <v>33</v>
      </c>
      <c r="G14887" t="s">
        <v>89</v>
      </c>
    </row>
    <row r="14888" spans="1:8" x14ac:dyDescent="0.2">
      <c r="A14888">
        <v>4.5782899082552902E+17</v>
      </c>
      <c r="B14888" t="s">
        <v>29120</v>
      </c>
      <c r="C14888" t="s">
        <v>29121</v>
      </c>
      <c r="D14888" s="1">
        <v>41749.522129629629</v>
      </c>
      <c r="E14888">
        <v>21</v>
      </c>
      <c r="F14888">
        <v>34</v>
      </c>
      <c r="G14888" t="e">
        <f>_xlfn.SINGLE( _xlfn.SINGLE(Obama))</f>
        <v>#NAME?</v>
      </c>
    </row>
    <row r="14889" spans="1:8" x14ac:dyDescent="0.2">
      <c r="A14889">
        <v>4.5782994515972E+17</v>
      </c>
      <c r="B14889" t="s">
        <v>29122</v>
      </c>
      <c r="C14889" t="s">
        <v>29123</v>
      </c>
      <c r="D14889" s="1">
        <v>41749.524756944447</v>
      </c>
      <c r="E14889">
        <v>28</v>
      </c>
      <c r="F14889">
        <v>67</v>
      </c>
      <c r="G14889" t="s">
        <v>89</v>
      </c>
    </row>
    <row r="14890" spans="1:8" x14ac:dyDescent="0.2">
      <c r="A14890">
        <v>4.5783701323725197E+17</v>
      </c>
      <c r="B14890" t="s">
        <v>29124</v>
      </c>
      <c r="C14890" t="s">
        <v>29125</v>
      </c>
      <c r="D14890" s="1">
        <v>41749.544259259259</v>
      </c>
      <c r="E14890">
        <v>143</v>
      </c>
      <c r="F14890">
        <v>142</v>
      </c>
      <c r="G14890" t="s">
        <v>576</v>
      </c>
    </row>
    <row r="14891" spans="1:8" x14ac:dyDescent="0.2">
      <c r="A14891">
        <v>4.5802987407962899E+17</v>
      </c>
      <c r="B14891" t="s">
        <v>29126</v>
      </c>
      <c r="C14891" t="s">
        <v>29127</v>
      </c>
      <c r="D14891" s="1">
        <v>41750.076458333337</v>
      </c>
      <c r="E14891">
        <v>83</v>
      </c>
      <c r="F14891">
        <v>111</v>
      </c>
      <c r="G14891" t="s">
        <v>89</v>
      </c>
    </row>
    <row r="14892" spans="1:8" x14ac:dyDescent="0.2">
      <c r="A14892">
        <v>4.5803167016445901E+17</v>
      </c>
      <c r="B14892" t="s">
        <v>29128</v>
      </c>
      <c r="C14892" t="s">
        <v>29129</v>
      </c>
      <c r="D14892" s="1">
        <v>41750.081412037034</v>
      </c>
      <c r="E14892">
        <v>351</v>
      </c>
      <c r="F14892">
        <v>345</v>
      </c>
    </row>
    <row r="14893" spans="1:8" x14ac:dyDescent="0.2">
      <c r="A14893">
        <v>4.5804513559157498E+17</v>
      </c>
      <c r="B14893" t="s">
        <v>29130</v>
      </c>
      <c r="C14893" t="s">
        <v>29131</v>
      </c>
      <c r="D14893" s="1">
        <v>41750.118576388886</v>
      </c>
      <c r="E14893">
        <v>39</v>
      </c>
      <c r="F14893">
        <v>72</v>
      </c>
      <c r="G14893" t="s">
        <v>215</v>
      </c>
    </row>
    <row r="14894" spans="1:8" x14ac:dyDescent="0.2">
      <c r="A14894">
        <v>4.5805777595715898E+17</v>
      </c>
      <c r="B14894" t="s">
        <v>29132</v>
      </c>
      <c r="C14894" t="s">
        <v>29133</v>
      </c>
      <c r="D14894" s="1">
        <v>41750.153449074074</v>
      </c>
      <c r="E14894">
        <v>22</v>
      </c>
      <c r="F14894">
        <v>53</v>
      </c>
      <c r="G14894" t="s">
        <v>576</v>
      </c>
    </row>
    <row r="14895" spans="1:8" x14ac:dyDescent="0.2">
      <c r="A14895">
        <v>4.5805994702956102E+17</v>
      </c>
      <c r="B14895" t="s">
        <v>29134</v>
      </c>
      <c r="C14895" t="s">
        <v>29135</v>
      </c>
      <c r="D14895" s="1">
        <v>41750.159444444442</v>
      </c>
      <c r="E14895">
        <v>27</v>
      </c>
      <c r="F14895">
        <v>46</v>
      </c>
      <c r="G14895" t="s">
        <v>215</v>
      </c>
    </row>
    <row r="14896" spans="1:8" x14ac:dyDescent="0.2">
      <c r="A14896">
        <v>4.5819439083474899E+17</v>
      </c>
      <c r="B14896" t="s">
        <v>29136</v>
      </c>
      <c r="C14896" t="s">
        <v>29137</v>
      </c>
      <c r="D14896" s="1">
        <v>41750.530439814815</v>
      </c>
      <c r="E14896">
        <v>29</v>
      </c>
      <c r="F14896">
        <v>82</v>
      </c>
    </row>
    <row r="14897" spans="1:8" x14ac:dyDescent="0.2">
      <c r="A14897">
        <v>4.5820294916106202E+17</v>
      </c>
      <c r="B14897" t="s">
        <v>29138</v>
      </c>
      <c r="C14897" t="s">
        <v>29139</v>
      </c>
      <c r="D14897" s="1">
        <v>41750.554050925923</v>
      </c>
      <c r="E14897">
        <v>12</v>
      </c>
      <c r="F14897">
        <v>31</v>
      </c>
      <c r="G14897" t="s">
        <v>29140</v>
      </c>
    </row>
    <row r="14898" spans="1:8" x14ac:dyDescent="0.2">
      <c r="A14898">
        <v>4.5822050968010701E+17</v>
      </c>
      <c r="B14898" t="s">
        <v>29141</v>
      </c>
      <c r="C14898" t="s">
        <v>29142</v>
      </c>
      <c r="D14898" s="1">
        <v>41750.602511574078</v>
      </c>
      <c r="E14898">
        <v>189</v>
      </c>
      <c r="F14898">
        <v>192</v>
      </c>
    </row>
    <row r="14899" spans="1:8" x14ac:dyDescent="0.2">
      <c r="A14899">
        <v>4.5822745829127699E+17</v>
      </c>
      <c r="B14899" t="s">
        <v>29143</v>
      </c>
      <c r="C14899" t="s">
        <v>29144</v>
      </c>
      <c r="D14899" s="1">
        <v>41750.621689814812</v>
      </c>
      <c r="E14899">
        <v>12</v>
      </c>
      <c r="F14899">
        <v>25</v>
      </c>
      <c r="G14899" t="s">
        <v>215</v>
      </c>
    </row>
    <row r="14900" spans="1:8" x14ac:dyDescent="0.2">
      <c r="A14900">
        <v>4.5822795910796E+17</v>
      </c>
      <c r="B14900" t="s">
        <v>29145</v>
      </c>
      <c r="C14900" t="s">
        <v>29146</v>
      </c>
      <c r="D14900" s="1">
        <v>41750.623067129629</v>
      </c>
      <c r="E14900">
        <v>13</v>
      </c>
      <c r="F14900">
        <v>15</v>
      </c>
      <c r="G14900" t="s">
        <v>215</v>
      </c>
    </row>
    <row r="14901" spans="1:8" x14ac:dyDescent="0.2">
      <c r="A14901">
        <v>4.58230840427024E+17</v>
      </c>
      <c r="B14901" t="s">
        <v>29147</v>
      </c>
      <c r="C14901" t="s">
        <v>29148</v>
      </c>
      <c r="D14901" s="1">
        <v>41750.631018518521</v>
      </c>
      <c r="E14901">
        <v>23</v>
      </c>
      <c r="F14901">
        <v>49</v>
      </c>
      <c r="G14901" t="s">
        <v>29149</v>
      </c>
    </row>
    <row r="14902" spans="1:8" x14ac:dyDescent="0.2">
      <c r="A14902">
        <v>4.5823136588943302E+17</v>
      </c>
      <c r="B14902" t="s">
        <v>29150</v>
      </c>
      <c r="C14902" t="s">
        <v>29151</v>
      </c>
      <c r="D14902" s="1">
        <v>41750.632465277777</v>
      </c>
      <c r="E14902">
        <v>13</v>
      </c>
      <c r="F14902">
        <v>29</v>
      </c>
      <c r="G14902" t="s">
        <v>576</v>
      </c>
    </row>
    <row r="14903" spans="1:8" x14ac:dyDescent="0.2">
      <c r="A14903">
        <v>4.5823240366930701E+17</v>
      </c>
      <c r="B14903" t="s">
        <v>29152</v>
      </c>
      <c r="C14903" t="s">
        <v>29153</v>
      </c>
      <c r="D14903" s="1">
        <v>41750.635335648149</v>
      </c>
      <c r="E14903">
        <v>15</v>
      </c>
      <c r="F14903">
        <v>41</v>
      </c>
      <c r="G14903" t="s">
        <v>576</v>
      </c>
      <c r="H14903" t="s">
        <v>616</v>
      </c>
    </row>
    <row r="14904" spans="1:8" x14ac:dyDescent="0.2">
      <c r="A14904">
        <v>4.5831604055312301E+17</v>
      </c>
      <c r="B14904" t="s">
        <v>29154</v>
      </c>
      <c r="C14904" t="s">
        <v>29155</v>
      </c>
      <c r="D14904" s="1">
        <v>41750.866122685184</v>
      </c>
      <c r="E14904">
        <v>12</v>
      </c>
      <c r="F14904">
        <v>23</v>
      </c>
      <c r="G14904" t="s">
        <v>215</v>
      </c>
    </row>
    <row r="14905" spans="1:8" x14ac:dyDescent="0.2">
      <c r="A14905">
        <v>4.5831668438297798E+17</v>
      </c>
      <c r="B14905" t="s">
        <v>29156</v>
      </c>
      <c r="C14905" t="s">
        <v>29157</v>
      </c>
      <c r="D14905" s="1">
        <v>41750.867905092593</v>
      </c>
      <c r="E14905">
        <v>34</v>
      </c>
      <c r="F14905">
        <v>93</v>
      </c>
      <c r="G14905" t="s">
        <v>89</v>
      </c>
    </row>
    <row r="14906" spans="1:8" x14ac:dyDescent="0.2">
      <c r="A14906">
        <v>4.5831832690178803E+17</v>
      </c>
      <c r="B14906" t="s">
        <v>29158</v>
      </c>
      <c r="C14906" t="s">
        <v>29159</v>
      </c>
      <c r="D14906" s="1">
        <v>41750.872430555559</v>
      </c>
      <c r="E14906">
        <v>21</v>
      </c>
      <c r="F14906">
        <v>33</v>
      </c>
      <c r="G14906" t="s">
        <v>89</v>
      </c>
    </row>
    <row r="14907" spans="1:8" x14ac:dyDescent="0.2">
      <c r="A14907">
        <v>4.5832218171880998E+17</v>
      </c>
      <c r="B14907" t="s">
        <v>29160</v>
      </c>
      <c r="C14907" t="s">
        <v>29161</v>
      </c>
      <c r="D14907" s="1">
        <v>41750.883067129631</v>
      </c>
      <c r="E14907">
        <v>369</v>
      </c>
      <c r="F14907">
        <v>426</v>
      </c>
    </row>
    <row r="14908" spans="1:8" x14ac:dyDescent="0.2">
      <c r="A14908">
        <v>4.5832367133007802E+17</v>
      </c>
      <c r="B14908" t="s">
        <v>29162</v>
      </c>
      <c r="C14908" t="s">
        <v>29163</v>
      </c>
      <c r="D14908" s="1">
        <v>41750.887187499997</v>
      </c>
      <c r="E14908">
        <v>1832</v>
      </c>
      <c r="F14908">
        <v>1475</v>
      </c>
      <c r="G14908" t="s">
        <v>89</v>
      </c>
    </row>
    <row r="14909" spans="1:8" x14ac:dyDescent="0.2">
      <c r="A14909">
        <v>4.5832952591155597E+17</v>
      </c>
      <c r="B14909" t="s">
        <v>29164</v>
      </c>
      <c r="C14909" t="s">
        <v>29165</v>
      </c>
      <c r="D14909" s="1">
        <v>41750.903333333335</v>
      </c>
      <c r="E14909">
        <v>240</v>
      </c>
      <c r="F14909">
        <v>177</v>
      </c>
    </row>
    <row r="14910" spans="1:8" x14ac:dyDescent="0.2">
      <c r="A14910">
        <v>4.5833875924821101E+17</v>
      </c>
      <c r="B14910" t="s">
        <v>29166</v>
      </c>
      <c r="C14910" t="s">
        <v>29167</v>
      </c>
      <c r="D14910" s="1">
        <v>41750.928819444445</v>
      </c>
      <c r="E14910">
        <v>1146</v>
      </c>
      <c r="F14910">
        <v>1604</v>
      </c>
    </row>
    <row r="14911" spans="1:8" x14ac:dyDescent="0.2">
      <c r="A14911">
        <v>4.5834051348647501E+17</v>
      </c>
      <c r="B14911" t="s">
        <v>29168</v>
      </c>
      <c r="C14911" t="s">
        <v>29169</v>
      </c>
      <c r="D14911" s="1">
        <v>41750.933657407404</v>
      </c>
      <c r="E14911">
        <v>328</v>
      </c>
      <c r="F14911">
        <v>412</v>
      </c>
    </row>
    <row r="14912" spans="1:8" x14ac:dyDescent="0.2">
      <c r="A14912">
        <v>4.5834645353532198E+17</v>
      </c>
      <c r="B14912" t="s">
        <v>29170</v>
      </c>
      <c r="C14912" t="s">
        <v>29171</v>
      </c>
      <c r="D14912" s="1">
        <v>41750.950046296297</v>
      </c>
      <c r="E14912">
        <v>214</v>
      </c>
      <c r="F14912">
        <v>194</v>
      </c>
    </row>
    <row r="14913" spans="1:8" x14ac:dyDescent="0.2">
      <c r="A14913">
        <v>4.5852823144523699E+17</v>
      </c>
      <c r="B14913" t="s">
        <v>29172</v>
      </c>
      <c r="C14913" t="s">
        <v>29173</v>
      </c>
      <c r="D14913" s="1">
        <v>41751.451666666668</v>
      </c>
      <c r="E14913">
        <v>54</v>
      </c>
      <c r="F14913">
        <v>75</v>
      </c>
    </row>
    <row r="14914" spans="1:8" x14ac:dyDescent="0.2">
      <c r="A14914">
        <v>4.5852911519768102E+17</v>
      </c>
      <c r="B14914" t="s">
        <v>29174</v>
      </c>
      <c r="C14914" t="s">
        <v>29175</v>
      </c>
      <c r="D14914" s="1">
        <v>41751.454097222224</v>
      </c>
      <c r="E14914">
        <v>115</v>
      </c>
      <c r="F14914">
        <v>123</v>
      </c>
    </row>
    <row r="14915" spans="1:8" x14ac:dyDescent="0.2">
      <c r="A14915">
        <v>4.58530145545256E+17</v>
      </c>
      <c r="B14915" t="s">
        <v>29176</v>
      </c>
      <c r="C14915" t="s">
        <v>29177</v>
      </c>
      <c r="D14915" s="1">
        <v>41751.456944444442</v>
      </c>
      <c r="E14915">
        <v>20</v>
      </c>
      <c r="F14915">
        <v>27</v>
      </c>
      <c r="G14915" t="s">
        <v>215</v>
      </c>
    </row>
    <row r="14916" spans="1:8" x14ac:dyDescent="0.2">
      <c r="A14916">
        <v>4.5855707081684499E+17</v>
      </c>
      <c r="B14916" t="s">
        <v>29178</v>
      </c>
      <c r="C14916" t="s">
        <v>29179</v>
      </c>
      <c r="D14916" s="1">
        <v>41751.531238425923</v>
      </c>
      <c r="E14916">
        <v>23</v>
      </c>
      <c r="F14916">
        <v>28</v>
      </c>
      <c r="G14916" t="s">
        <v>576</v>
      </c>
    </row>
    <row r="14917" spans="1:8" x14ac:dyDescent="0.2">
      <c r="A14917">
        <v>4.5860530000287699E+17</v>
      </c>
      <c r="B14917" t="s">
        <v>29180</v>
      </c>
      <c r="C14917" t="s">
        <v>29181</v>
      </c>
      <c r="D14917" s="1">
        <v>41751.6643287037</v>
      </c>
      <c r="E14917">
        <v>14</v>
      </c>
      <c r="F14917">
        <v>29</v>
      </c>
      <c r="G14917" t="s">
        <v>29182</v>
      </c>
    </row>
    <row r="14918" spans="1:8" x14ac:dyDescent="0.2">
      <c r="A14918">
        <v>4.5860586984100198E+17</v>
      </c>
      <c r="B14918" t="s">
        <v>29183</v>
      </c>
      <c r="C14918" t="s">
        <v>29184</v>
      </c>
      <c r="D14918" s="1">
        <v>41751.665902777779</v>
      </c>
      <c r="E14918">
        <v>18</v>
      </c>
      <c r="F14918">
        <v>32</v>
      </c>
      <c r="G14918" t="s">
        <v>576</v>
      </c>
    </row>
    <row r="14919" spans="1:8" x14ac:dyDescent="0.2">
      <c r="A14919">
        <v>4.5860622069035802E+17</v>
      </c>
      <c r="B14919" t="s">
        <v>29185</v>
      </c>
      <c r="C14919" t="s">
        <v>29186</v>
      </c>
      <c r="D14919" s="1">
        <v>41751.666875000003</v>
      </c>
      <c r="E14919">
        <v>12</v>
      </c>
      <c r="F14919">
        <v>24</v>
      </c>
      <c r="G14919" t="s">
        <v>29187</v>
      </c>
    </row>
    <row r="14920" spans="1:8" x14ac:dyDescent="0.2">
      <c r="A14920">
        <v>4.5860674752849498E+17</v>
      </c>
      <c r="B14920" t="s">
        <v>29188</v>
      </c>
      <c r="C14920" t="s">
        <v>29189</v>
      </c>
      <c r="D14920" s="1">
        <v>41751.668321759258</v>
      </c>
      <c r="E14920">
        <v>17</v>
      </c>
      <c r="F14920">
        <v>42</v>
      </c>
      <c r="G14920" t="s">
        <v>576</v>
      </c>
    </row>
    <row r="14921" spans="1:8" x14ac:dyDescent="0.2">
      <c r="A14921">
        <v>4.58609112914616E+17</v>
      </c>
      <c r="B14921" t="s">
        <v>29190</v>
      </c>
      <c r="C14921" t="s">
        <v>29191</v>
      </c>
      <c r="D14921" s="1">
        <v>41751.674849537034</v>
      </c>
      <c r="E14921">
        <v>22</v>
      </c>
      <c r="F14921">
        <v>34</v>
      </c>
      <c r="G14921" t="s">
        <v>487</v>
      </c>
      <c r="H14921" t="s">
        <v>390</v>
      </c>
    </row>
    <row r="14922" spans="1:8" x14ac:dyDescent="0.2">
      <c r="A14922">
        <v>4.58609689513984E+17</v>
      </c>
      <c r="B14922" t="s">
        <v>29192</v>
      </c>
      <c r="C14922" t="s">
        <v>29193</v>
      </c>
      <c r="D14922" s="1">
        <v>41751.676446759258</v>
      </c>
      <c r="E14922">
        <v>25</v>
      </c>
      <c r="F14922">
        <v>49</v>
      </c>
      <c r="G14922" t="s">
        <v>29194</v>
      </c>
    </row>
    <row r="14923" spans="1:8" x14ac:dyDescent="0.2">
      <c r="A14923">
        <v>4.5861010729179898E+17</v>
      </c>
      <c r="B14923" t="s">
        <v>29195</v>
      </c>
      <c r="C14923" t="s">
        <v>29196</v>
      </c>
      <c r="D14923" s="1">
        <v>41751.67759259259</v>
      </c>
      <c r="E14923">
        <v>9</v>
      </c>
      <c r="F14923">
        <v>20</v>
      </c>
      <c r="G14923" t="s">
        <v>576</v>
      </c>
    </row>
    <row r="14924" spans="1:8" x14ac:dyDescent="0.2">
      <c r="A14924">
        <v>4.5861091716996301E+17</v>
      </c>
      <c r="B14924" t="s">
        <v>29197</v>
      </c>
      <c r="C14924" t="s">
        <v>29198</v>
      </c>
      <c r="D14924" s="1">
        <v>41751.679826388892</v>
      </c>
      <c r="E14924">
        <v>20</v>
      </c>
      <c r="F14924">
        <v>32</v>
      </c>
      <c r="G14924" t="s">
        <v>29199</v>
      </c>
      <c r="H14924" t="s">
        <v>616</v>
      </c>
    </row>
    <row r="14925" spans="1:8" x14ac:dyDescent="0.2">
      <c r="A14925">
        <v>4.5862787396508403E+17</v>
      </c>
      <c r="B14925" t="s">
        <v>29200</v>
      </c>
      <c r="C14925" t="s">
        <v>29201</v>
      </c>
      <c r="D14925" s="1">
        <v>41751.726620370369</v>
      </c>
      <c r="E14925">
        <v>13</v>
      </c>
      <c r="F14925">
        <v>26</v>
      </c>
      <c r="G14925" t="s">
        <v>89</v>
      </c>
    </row>
    <row r="14926" spans="1:8" x14ac:dyDescent="0.2">
      <c r="A14926">
        <v>4.5863605698091398E+17</v>
      </c>
      <c r="B14926" t="s">
        <v>29202</v>
      </c>
      <c r="C14926" t="s">
        <v>29203</v>
      </c>
      <c r="D14926" s="1">
        <v>41751.749201388891</v>
      </c>
      <c r="E14926">
        <v>7</v>
      </c>
      <c r="F14926">
        <v>27</v>
      </c>
      <c r="G14926" t="s">
        <v>89</v>
      </c>
    </row>
    <row r="14927" spans="1:8" x14ac:dyDescent="0.2">
      <c r="A14927">
        <v>4.5864018833677101E+17</v>
      </c>
      <c r="B14927" t="s">
        <v>29204</v>
      </c>
      <c r="C14927" t="s">
        <v>29205</v>
      </c>
      <c r="D14927" s="1">
        <v>41751.760601851849</v>
      </c>
      <c r="E14927">
        <v>397</v>
      </c>
      <c r="F14927">
        <v>281</v>
      </c>
    </row>
    <row r="14928" spans="1:8" x14ac:dyDescent="0.2">
      <c r="A14928">
        <v>4.5864929173388902E+17</v>
      </c>
      <c r="B14928" t="s">
        <v>29206</v>
      </c>
      <c r="C14928" t="s">
        <v>29207</v>
      </c>
      <c r="D14928" s="1">
        <v>41751.785729166666</v>
      </c>
      <c r="E14928">
        <v>484</v>
      </c>
      <c r="F14928">
        <v>341</v>
      </c>
    </row>
    <row r="14929" spans="1:8" x14ac:dyDescent="0.2">
      <c r="A14929">
        <v>4.5865189818764403E+17</v>
      </c>
      <c r="B14929" t="s">
        <v>29208</v>
      </c>
      <c r="C14929" t="s">
        <v>29209</v>
      </c>
      <c r="D14929" s="1">
        <v>41751.792916666665</v>
      </c>
      <c r="E14929">
        <v>209</v>
      </c>
      <c r="F14929">
        <v>190</v>
      </c>
    </row>
    <row r="14930" spans="1:8" x14ac:dyDescent="0.2">
      <c r="A14930">
        <v>4.5870023863595802E+17</v>
      </c>
      <c r="B14930" t="s">
        <v>29210</v>
      </c>
      <c r="C14930" t="s">
        <v>29211</v>
      </c>
      <c r="D14930" s="1">
        <v>41751.926307870373</v>
      </c>
      <c r="E14930">
        <v>109</v>
      </c>
      <c r="F14930">
        <v>222</v>
      </c>
      <c r="G14930" t="s">
        <v>215</v>
      </c>
    </row>
    <row r="14931" spans="1:8" x14ac:dyDescent="0.2">
      <c r="A14931">
        <v>4.5870076996197101E+17</v>
      </c>
      <c r="B14931" t="s">
        <v>29212</v>
      </c>
      <c r="C14931" t="s">
        <v>29213</v>
      </c>
      <c r="D14931" s="1">
        <v>41751.927777777775</v>
      </c>
      <c r="E14931">
        <v>194</v>
      </c>
      <c r="F14931">
        <v>172</v>
      </c>
    </row>
    <row r="14932" spans="1:8" x14ac:dyDescent="0.2">
      <c r="A14932">
        <v>4.5870172761387398E+17</v>
      </c>
      <c r="B14932" t="s">
        <v>29214</v>
      </c>
      <c r="C14932" t="s">
        <v>29215</v>
      </c>
      <c r="D14932" s="1">
        <v>41751.93041666667</v>
      </c>
      <c r="E14932">
        <v>32</v>
      </c>
      <c r="F14932">
        <v>33</v>
      </c>
    </row>
    <row r="14933" spans="1:8" x14ac:dyDescent="0.2">
      <c r="A14933">
        <v>4.5870399447959898E+17</v>
      </c>
      <c r="B14933" t="s">
        <v>29216</v>
      </c>
      <c r="C14933" t="s">
        <v>29217</v>
      </c>
      <c r="D14933" s="1">
        <v>41751.936678240738</v>
      </c>
      <c r="E14933">
        <v>89</v>
      </c>
      <c r="F14933">
        <v>119</v>
      </c>
    </row>
    <row r="14934" spans="1:8" x14ac:dyDescent="0.2">
      <c r="A14934">
        <v>4.5870613203530899E+17</v>
      </c>
      <c r="B14934" t="s">
        <v>29218</v>
      </c>
      <c r="C14934" t="s">
        <v>29219</v>
      </c>
      <c r="D14934" s="1">
        <v>41751.942569444444</v>
      </c>
      <c r="E14934">
        <v>282</v>
      </c>
      <c r="F14934">
        <v>205</v>
      </c>
    </row>
    <row r="14935" spans="1:8" x14ac:dyDescent="0.2">
      <c r="A14935">
        <v>4.5870781486559603E+17</v>
      </c>
      <c r="B14935" t="s">
        <v>29220</v>
      </c>
      <c r="C14935" t="s">
        <v>29221</v>
      </c>
      <c r="D14935" s="1">
        <v>41751.947222222225</v>
      </c>
      <c r="E14935">
        <v>83</v>
      </c>
      <c r="F14935">
        <v>114</v>
      </c>
      <c r="G14935" t="s">
        <v>89</v>
      </c>
    </row>
    <row r="14936" spans="1:8" x14ac:dyDescent="0.2">
      <c r="A14936">
        <v>4.5870983948548E+17</v>
      </c>
      <c r="B14936" t="s">
        <v>29222</v>
      </c>
      <c r="C14936" t="s">
        <v>29223</v>
      </c>
      <c r="D14936" s="1">
        <v>41751.952800925923</v>
      </c>
      <c r="E14936">
        <v>7</v>
      </c>
      <c r="F14936">
        <v>9</v>
      </c>
      <c r="G14936" t="s">
        <v>576</v>
      </c>
    </row>
    <row r="14937" spans="1:8" x14ac:dyDescent="0.2">
      <c r="A14937">
        <v>4.5871076110829101E+17</v>
      </c>
      <c r="B14937" t="s">
        <v>29224</v>
      </c>
      <c r="C14937" t="s">
        <v>29225</v>
      </c>
      <c r="D14937" s="1">
        <v>41751.955347222225</v>
      </c>
      <c r="E14937">
        <v>8</v>
      </c>
      <c r="F14937">
        <v>14</v>
      </c>
      <c r="G14937" t="s">
        <v>576</v>
      </c>
    </row>
    <row r="14938" spans="1:8" x14ac:dyDescent="0.2">
      <c r="A14938">
        <v>4.5871845518607098E+17</v>
      </c>
      <c r="B14938" t="s">
        <v>29226</v>
      </c>
      <c r="C14938" t="s">
        <v>29227</v>
      </c>
      <c r="D14938" s="1">
        <v>41751.976574074077</v>
      </c>
      <c r="E14938">
        <v>331</v>
      </c>
      <c r="F14938">
        <v>362</v>
      </c>
    </row>
    <row r="14939" spans="1:8" x14ac:dyDescent="0.2">
      <c r="A14939">
        <v>4.5872663389432198E+17</v>
      </c>
      <c r="B14939" t="s">
        <v>29228</v>
      </c>
      <c r="C14939" t="s">
        <v>29229</v>
      </c>
      <c r="D14939" s="1">
        <v>41751.999143518522</v>
      </c>
      <c r="E14939">
        <v>24</v>
      </c>
      <c r="F14939">
        <v>46</v>
      </c>
      <c r="G14939" t="s">
        <v>29230</v>
      </c>
      <c r="H14939" t="s">
        <v>390</v>
      </c>
    </row>
    <row r="14940" spans="1:8" x14ac:dyDescent="0.2">
      <c r="A14940">
        <v>4.5872764649998298E+17</v>
      </c>
      <c r="B14940" t="s">
        <v>29231</v>
      </c>
      <c r="C14940" t="s">
        <v>29232</v>
      </c>
      <c r="D14940" s="1">
        <v>41752.001944444448</v>
      </c>
      <c r="E14940">
        <v>28</v>
      </c>
      <c r="F14940">
        <v>51</v>
      </c>
      <c r="G14940" t="s">
        <v>215</v>
      </c>
    </row>
    <row r="14941" spans="1:8" x14ac:dyDescent="0.2">
      <c r="A14941">
        <v>4.5873372355575802E+17</v>
      </c>
      <c r="B14941" t="s">
        <v>29233</v>
      </c>
      <c r="C14941" t="s">
        <v>29234</v>
      </c>
      <c r="D14941" s="1">
        <v>41752.01871527778</v>
      </c>
      <c r="E14941">
        <v>15</v>
      </c>
      <c r="F14941">
        <v>41</v>
      </c>
      <c r="G14941" t="s">
        <v>89</v>
      </c>
    </row>
    <row r="14942" spans="1:8" x14ac:dyDescent="0.2">
      <c r="A14942">
        <v>4.5873461474888397E+17</v>
      </c>
      <c r="B14942" t="s">
        <v>29235</v>
      </c>
      <c r="C14942" t="s">
        <v>29236</v>
      </c>
      <c r="D14942" s="1">
        <v>41752.021168981482</v>
      </c>
      <c r="E14942">
        <v>29</v>
      </c>
      <c r="F14942">
        <v>49</v>
      </c>
      <c r="G14942" t="s">
        <v>215</v>
      </c>
      <c r="H14942" t="s">
        <v>616</v>
      </c>
    </row>
    <row r="14943" spans="1:8" x14ac:dyDescent="0.2">
      <c r="A14943">
        <v>4.5876000220408998E+17</v>
      </c>
      <c r="B14943" t="s">
        <v>29237</v>
      </c>
      <c r="C14943" t="s">
        <v>29238</v>
      </c>
      <c r="D14943" s="1">
        <v>41752.091226851851</v>
      </c>
      <c r="E14943">
        <v>13</v>
      </c>
      <c r="F14943">
        <v>34</v>
      </c>
      <c r="G14943" t="s">
        <v>487</v>
      </c>
    </row>
    <row r="14944" spans="1:8" x14ac:dyDescent="0.2">
      <c r="A14944">
        <v>4.5876050158213101E+17</v>
      </c>
      <c r="B14944" t="s">
        <v>29239</v>
      </c>
      <c r="C14944" t="s">
        <v>29240</v>
      </c>
      <c r="D14944" s="1">
        <v>41752.092604166668</v>
      </c>
      <c r="E14944">
        <v>32</v>
      </c>
      <c r="F14944">
        <v>73</v>
      </c>
      <c r="G14944" t="s">
        <v>215</v>
      </c>
    </row>
    <row r="14945" spans="1:8" x14ac:dyDescent="0.2">
      <c r="A14945">
        <v>4.5876313986643501E+17</v>
      </c>
      <c r="B14945" t="s">
        <v>29241</v>
      </c>
      <c r="C14945" t="s">
        <v>29242</v>
      </c>
      <c r="D14945" s="1">
        <v>41752.09988425926</v>
      </c>
      <c r="E14945">
        <v>1078</v>
      </c>
      <c r="F14945">
        <v>1203</v>
      </c>
    </row>
    <row r="14946" spans="1:8" x14ac:dyDescent="0.2">
      <c r="A14946">
        <v>4.58784509795E+17</v>
      </c>
      <c r="B14946" t="s">
        <v>29243</v>
      </c>
      <c r="C14946" t="s">
        <v>29244</v>
      </c>
      <c r="D14946" s="1">
        <v>41752.158854166664</v>
      </c>
      <c r="E14946">
        <v>13</v>
      </c>
      <c r="F14946">
        <v>27</v>
      </c>
      <c r="G14946" t="s">
        <v>89</v>
      </c>
    </row>
    <row r="14947" spans="1:8" x14ac:dyDescent="0.2">
      <c r="A14947">
        <v>4.5878517308223802E+17</v>
      </c>
      <c r="B14947" t="s">
        <v>29245</v>
      </c>
      <c r="C14947" t="s">
        <v>29246</v>
      </c>
      <c r="D14947" s="1">
        <v>41752.160682870373</v>
      </c>
      <c r="E14947">
        <v>41</v>
      </c>
      <c r="F14947">
        <v>79</v>
      </c>
      <c r="G14947" t="s">
        <v>215</v>
      </c>
    </row>
    <row r="14948" spans="1:8" x14ac:dyDescent="0.2">
      <c r="A14948">
        <v>4.5878598327078003E+17</v>
      </c>
      <c r="B14948" t="s">
        <v>29247</v>
      </c>
      <c r="C14948" t="s">
        <v>29248</v>
      </c>
      <c r="D14948" s="1">
        <v>41752.162916666668</v>
      </c>
      <c r="E14948">
        <v>444</v>
      </c>
      <c r="F14948">
        <v>515</v>
      </c>
    </row>
    <row r="14949" spans="1:8" x14ac:dyDescent="0.2">
      <c r="A14949">
        <v>4.58906820841832E+17</v>
      </c>
      <c r="B14949" t="s">
        <v>29249</v>
      </c>
      <c r="C14949" t="s">
        <v>29250</v>
      </c>
      <c r="D14949" s="1">
        <v>41752.496365740742</v>
      </c>
      <c r="E14949">
        <v>42</v>
      </c>
      <c r="F14949">
        <v>100</v>
      </c>
      <c r="G14949" t="s">
        <v>215</v>
      </c>
    </row>
    <row r="14950" spans="1:8" x14ac:dyDescent="0.2">
      <c r="A14950">
        <v>4.5890761140524198E+17</v>
      </c>
      <c r="B14950" t="s">
        <v>29251</v>
      </c>
      <c r="C14950" t="s">
        <v>29252</v>
      </c>
      <c r="D14950" s="1">
        <v>41752.498553240737</v>
      </c>
      <c r="E14950">
        <v>14</v>
      </c>
      <c r="F14950">
        <v>25</v>
      </c>
      <c r="G14950" t="s">
        <v>29253</v>
      </c>
    </row>
    <row r="14951" spans="1:8" x14ac:dyDescent="0.2">
      <c r="A14951">
        <v>4.5894855330261402E+17</v>
      </c>
      <c r="B14951" t="s">
        <v>29254</v>
      </c>
      <c r="C14951" t="s">
        <v>29255</v>
      </c>
      <c r="D14951" s="1">
        <v>41752.611527777779</v>
      </c>
      <c r="E14951">
        <v>175</v>
      </c>
      <c r="F14951">
        <v>276</v>
      </c>
      <c r="G14951" t="s">
        <v>215</v>
      </c>
    </row>
    <row r="14952" spans="1:8" x14ac:dyDescent="0.2">
      <c r="A14952">
        <v>4.5894910768475699E+17</v>
      </c>
      <c r="B14952" t="s">
        <v>29256</v>
      </c>
      <c r="C14952" t="s">
        <v>29257</v>
      </c>
      <c r="D14952" s="1">
        <v>41752.613055555557</v>
      </c>
      <c r="E14952">
        <v>18</v>
      </c>
      <c r="F14952">
        <v>34</v>
      </c>
      <c r="G14952" t="s">
        <v>215</v>
      </c>
    </row>
    <row r="14953" spans="1:8" x14ac:dyDescent="0.2">
      <c r="A14953">
        <v>4.5894931654431898E+17</v>
      </c>
      <c r="B14953" t="s">
        <v>29258</v>
      </c>
      <c r="C14953" t="s">
        <v>29259</v>
      </c>
      <c r="D14953" s="1">
        <v>41752.613634259258</v>
      </c>
      <c r="E14953">
        <v>20</v>
      </c>
      <c r="F14953">
        <v>29</v>
      </c>
      <c r="G14953" t="s">
        <v>29260</v>
      </c>
      <c r="H14953" t="s">
        <v>390</v>
      </c>
    </row>
    <row r="14954" spans="1:8" x14ac:dyDescent="0.2">
      <c r="A14954">
        <v>4.5894990729107002E+17</v>
      </c>
      <c r="B14954" t="s">
        <v>29261</v>
      </c>
      <c r="C14954" t="s">
        <v>29262</v>
      </c>
      <c r="D14954" s="1">
        <v>41752.615266203706</v>
      </c>
      <c r="E14954">
        <v>6</v>
      </c>
      <c r="F14954">
        <v>8</v>
      </c>
      <c r="G14954" t="s">
        <v>576</v>
      </c>
      <c r="H14954" t="s">
        <v>505</v>
      </c>
    </row>
    <row r="14955" spans="1:8" x14ac:dyDescent="0.2">
      <c r="A14955">
        <v>4.5895070004388198E+17</v>
      </c>
      <c r="B14955" t="s">
        <v>29263</v>
      </c>
      <c r="C14955" t="s">
        <v>29264</v>
      </c>
      <c r="D14955" s="1">
        <v>41752.6174537037</v>
      </c>
      <c r="E14955">
        <v>8</v>
      </c>
      <c r="F14955">
        <v>22</v>
      </c>
      <c r="G14955" t="s">
        <v>29265</v>
      </c>
    </row>
    <row r="14956" spans="1:8" x14ac:dyDescent="0.2">
      <c r="A14956">
        <v>4.5895118695223699E+17</v>
      </c>
      <c r="B14956" t="s">
        <v>29266</v>
      </c>
      <c r="C14956" t="s">
        <v>29267</v>
      </c>
      <c r="D14956" s="1">
        <v>41752.618796296294</v>
      </c>
      <c r="E14956">
        <v>15</v>
      </c>
      <c r="F14956">
        <v>26</v>
      </c>
      <c r="G14956" t="s">
        <v>29268</v>
      </c>
    </row>
    <row r="14957" spans="1:8" x14ac:dyDescent="0.2">
      <c r="A14957">
        <v>4.5895127731433798E+17</v>
      </c>
      <c r="B14957" t="s">
        <v>29269</v>
      </c>
      <c r="C14957" t="s">
        <v>29270</v>
      </c>
      <c r="D14957" s="1">
        <v>41752.619050925925</v>
      </c>
      <c r="E14957">
        <v>8</v>
      </c>
      <c r="F14957">
        <v>25</v>
      </c>
      <c r="G14957" t="s">
        <v>215</v>
      </c>
    </row>
    <row r="14958" spans="1:8" x14ac:dyDescent="0.2">
      <c r="A14958">
        <v>4.5895161278316102E+17</v>
      </c>
      <c r="B14958" t="s">
        <v>29271</v>
      </c>
      <c r="C14958" t="s">
        <v>29272</v>
      </c>
      <c r="D14958" s="1">
        <v>41752.619976851849</v>
      </c>
      <c r="E14958">
        <v>8</v>
      </c>
      <c r="F14958">
        <v>38</v>
      </c>
      <c r="G14958" t="s">
        <v>215</v>
      </c>
    </row>
    <row r="14959" spans="1:8" x14ac:dyDescent="0.2">
      <c r="A14959">
        <v>4.5895220539217901E+17</v>
      </c>
      <c r="B14959" t="s">
        <v>29273</v>
      </c>
      <c r="C14959" t="s">
        <v>29274</v>
      </c>
      <c r="D14959" s="1">
        <v>41752.621608796297</v>
      </c>
      <c r="E14959">
        <v>35</v>
      </c>
      <c r="F14959">
        <v>56</v>
      </c>
      <c r="G14959" t="s">
        <v>89</v>
      </c>
      <c r="H14959" t="s">
        <v>505</v>
      </c>
    </row>
    <row r="14960" spans="1:8" x14ac:dyDescent="0.2">
      <c r="A14960">
        <v>4.5895293631675098E+17</v>
      </c>
      <c r="B14960" t="s">
        <v>29275</v>
      </c>
      <c r="C14960" t="s">
        <v>29276</v>
      </c>
      <c r="D14960" s="1">
        <v>41752.623622685183</v>
      </c>
      <c r="E14960">
        <v>12</v>
      </c>
      <c r="F14960">
        <v>26</v>
      </c>
      <c r="G14960" t="e">
        <f>surfacepro22</f>
        <v>#NAME?</v>
      </c>
    </row>
    <row r="14961" spans="1:8" x14ac:dyDescent="0.2">
      <c r="A14961">
        <v>4.5895339149939898E+17</v>
      </c>
      <c r="B14961" t="s">
        <v>29277</v>
      </c>
      <c r="C14961" t="s">
        <v>29278</v>
      </c>
      <c r="D14961" s="1">
        <v>41752.624884259261</v>
      </c>
      <c r="E14961">
        <v>608</v>
      </c>
      <c r="F14961">
        <v>513</v>
      </c>
      <c r="G14961" t="s">
        <v>576</v>
      </c>
    </row>
    <row r="14962" spans="1:8" x14ac:dyDescent="0.2">
      <c r="A14962">
        <v>4.5895374981038003E+17</v>
      </c>
      <c r="B14962" t="s">
        <v>29279</v>
      </c>
      <c r="C14962" t="s">
        <v>29280</v>
      </c>
      <c r="D14962" s="1">
        <v>41752.625868055555</v>
      </c>
      <c r="E14962">
        <v>19</v>
      </c>
      <c r="F14962">
        <v>43</v>
      </c>
      <c r="G14962" t="s">
        <v>576</v>
      </c>
    </row>
    <row r="14963" spans="1:8" x14ac:dyDescent="0.2">
      <c r="A14963">
        <v>4.5895390541489702E+17</v>
      </c>
      <c r="B14963" t="s">
        <v>29281</v>
      </c>
      <c r="C14963" t="s">
        <v>29282</v>
      </c>
      <c r="D14963" s="1">
        <v>41752.626296296294</v>
      </c>
      <c r="E14963">
        <v>22</v>
      </c>
      <c r="F14963">
        <v>40</v>
      </c>
      <c r="G14963" t="s">
        <v>29283</v>
      </c>
    </row>
    <row r="14964" spans="1:8" x14ac:dyDescent="0.2">
      <c r="A14964">
        <v>4.5897832305895002E+17</v>
      </c>
      <c r="B14964" t="s">
        <v>29284</v>
      </c>
      <c r="C14964" t="s">
        <v>29285</v>
      </c>
      <c r="D14964" s="1">
        <v>41752.693680555552</v>
      </c>
      <c r="E14964">
        <v>13</v>
      </c>
      <c r="F14964">
        <v>21</v>
      </c>
      <c r="G14964" t="s">
        <v>89</v>
      </c>
    </row>
    <row r="14965" spans="1:8" x14ac:dyDescent="0.2">
      <c r="A14965">
        <v>4.589807329676E+17</v>
      </c>
      <c r="B14965" t="s">
        <v>29286</v>
      </c>
      <c r="C14965" t="s">
        <v>29287</v>
      </c>
      <c r="D14965" s="1">
        <v>41752.700324074074</v>
      </c>
      <c r="E14965">
        <v>372</v>
      </c>
      <c r="F14965">
        <v>328</v>
      </c>
    </row>
    <row r="14966" spans="1:8" x14ac:dyDescent="0.2">
      <c r="A14966">
        <v>4.5899560502586099E+17</v>
      </c>
      <c r="B14966" t="s">
        <v>29288</v>
      </c>
      <c r="C14966" t="s">
        <v>29289</v>
      </c>
      <c r="D14966" s="1">
        <v>41752.741365740738</v>
      </c>
      <c r="E14966">
        <v>1742</v>
      </c>
      <c r="F14966">
        <v>1576</v>
      </c>
      <c r="G14966" t="s">
        <v>89</v>
      </c>
    </row>
    <row r="14967" spans="1:8" x14ac:dyDescent="0.2">
      <c r="A14967">
        <v>4.5900265501336301E+17</v>
      </c>
      <c r="B14967" t="s">
        <v>29290</v>
      </c>
      <c r="C14967" t="s">
        <v>29291</v>
      </c>
      <c r="D14967" s="1">
        <v>41752.760821759257</v>
      </c>
      <c r="E14967">
        <v>27</v>
      </c>
      <c r="F14967">
        <v>36</v>
      </c>
      <c r="G14967" t="s">
        <v>215</v>
      </c>
      <c r="H14967" t="s">
        <v>390</v>
      </c>
    </row>
    <row r="14968" spans="1:8" x14ac:dyDescent="0.2">
      <c r="A14968">
        <v>4.5902964866469402E+17</v>
      </c>
      <c r="B14968" t="s">
        <v>29292</v>
      </c>
      <c r="C14968" t="s">
        <v>29293</v>
      </c>
      <c r="D14968" s="1">
        <v>41752.835312499999</v>
      </c>
      <c r="E14968">
        <v>93</v>
      </c>
      <c r="F14968">
        <v>103</v>
      </c>
    </row>
    <row r="14969" spans="1:8" x14ac:dyDescent="0.2">
      <c r="A14969">
        <v>4.5903259474801798E+17</v>
      </c>
      <c r="B14969" t="s">
        <v>29294</v>
      </c>
      <c r="C14969" t="s">
        <v>29295</v>
      </c>
      <c r="D14969" s="1">
        <v>41752.8434375</v>
      </c>
      <c r="E14969">
        <v>10</v>
      </c>
      <c r="F14969">
        <v>14</v>
      </c>
      <c r="G14969" t="s">
        <v>576</v>
      </c>
    </row>
    <row r="14970" spans="1:8" x14ac:dyDescent="0.2">
      <c r="A14970">
        <v>4.5903329074663802E+17</v>
      </c>
      <c r="B14970" t="s">
        <v>29296</v>
      </c>
      <c r="C14970" t="s">
        <v>29297</v>
      </c>
      <c r="D14970" s="1">
        <v>41752.845358796294</v>
      </c>
      <c r="E14970">
        <v>5</v>
      </c>
      <c r="F14970">
        <v>18</v>
      </c>
      <c r="G14970" t="s">
        <v>215</v>
      </c>
    </row>
    <row r="14971" spans="1:8" x14ac:dyDescent="0.2">
      <c r="A14971">
        <v>4.5903491692445197E+17</v>
      </c>
      <c r="B14971" t="s">
        <v>29298</v>
      </c>
      <c r="C14971" t="s">
        <v>29299</v>
      </c>
      <c r="D14971" s="1">
        <v>41752.849849537037</v>
      </c>
      <c r="E14971">
        <v>65</v>
      </c>
      <c r="F14971">
        <v>104</v>
      </c>
      <c r="G14971" t="e">
        <f>richrobins0n</f>
        <v>#NAME?</v>
      </c>
    </row>
    <row r="14972" spans="1:8" x14ac:dyDescent="0.2">
      <c r="A14972">
        <v>4.5903549757548102E+17</v>
      </c>
      <c r="B14972" t="s">
        <v>29300</v>
      </c>
      <c r="C14972" t="s">
        <v>29301</v>
      </c>
      <c r="D14972" s="1">
        <v>41752.851446759261</v>
      </c>
      <c r="E14972">
        <v>9</v>
      </c>
      <c r="F14972">
        <v>27</v>
      </c>
      <c r="G14972" t="s">
        <v>29302</v>
      </c>
      <c r="H14972" t="s">
        <v>390</v>
      </c>
    </row>
    <row r="14973" spans="1:8" x14ac:dyDescent="0.2">
      <c r="A14973">
        <v>4.5903612010667597E+17</v>
      </c>
      <c r="B14973" t="s">
        <v>29303</v>
      </c>
      <c r="C14973" t="s">
        <v>29304</v>
      </c>
      <c r="D14973" s="1">
        <v>41752.853171296294</v>
      </c>
      <c r="E14973">
        <v>10</v>
      </c>
      <c r="F14973">
        <v>11</v>
      </c>
      <c r="G14973" t="s">
        <v>576</v>
      </c>
    </row>
    <row r="14974" spans="1:8" x14ac:dyDescent="0.2">
      <c r="A14974">
        <v>4.5903655923772998E+17</v>
      </c>
      <c r="B14974" t="s">
        <v>29305</v>
      </c>
      <c r="C14974" t="s">
        <v>29306</v>
      </c>
      <c r="D14974" s="1">
        <v>41752.854375000003</v>
      </c>
      <c r="E14974">
        <v>17</v>
      </c>
      <c r="F14974">
        <v>32</v>
      </c>
      <c r="G14974" t="s">
        <v>89</v>
      </c>
    </row>
    <row r="14975" spans="1:8" x14ac:dyDescent="0.2">
      <c r="A14975">
        <v>4.5903804400458099E+17</v>
      </c>
      <c r="B14975" t="s">
        <v>29307</v>
      </c>
      <c r="C14975" t="s">
        <v>29308</v>
      </c>
      <c r="D14975" s="1">
        <v>41752.858472222222</v>
      </c>
      <c r="E14975">
        <v>26</v>
      </c>
      <c r="F14975">
        <v>53</v>
      </c>
      <c r="G14975" t="e">
        <f>PeteGagliardo</f>
        <v>#NAME?</v>
      </c>
    </row>
    <row r="14976" spans="1:8" x14ac:dyDescent="0.2">
      <c r="A14976">
        <v>4.5903900127894701E+17</v>
      </c>
      <c r="B14976" t="s">
        <v>29309</v>
      </c>
      <c r="C14976" t="s">
        <v>29310</v>
      </c>
      <c r="D14976" s="1">
        <v>41752.861122685186</v>
      </c>
      <c r="E14976">
        <v>32</v>
      </c>
      <c r="F14976">
        <v>78</v>
      </c>
      <c r="G14976" t="s">
        <v>89</v>
      </c>
    </row>
    <row r="14977" spans="1:8" x14ac:dyDescent="0.2">
      <c r="A14977">
        <v>4.5904349167146502E+17</v>
      </c>
      <c r="B14977" t="s">
        <v>29311</v>
      </c>
      <c r="C14977" t="s">
        <v>29312</v>
      </c>
      <c r="D14977" s="1">
        <v>41752.873506944445</v>
      </c>
      <c r="E14977">
        <v>18</v>
      </c>
      <c r="F14977">
        <v>29</v>
      </c>
      <c r="G14977" t="s">
        <v>215</v>
      </c>
    </row>
    <row r="14978" spans="1:8" x14ac:dyDescent="0.2">
      <c r="A14978">
        <v>4.59055101370712E+17</v>
      </c>
      <c r="B14978" t="s">
        <v>29313</v>
      </c>
      <c r="C14978" t="s">
        <v>29314</v>
      </c>
      <c r="D14978" s="1">
        <v>41752.905543981484</v>
      </c>
      <c r="E14978">
        <v>155</v>
      </c>
      <c r="F14978">
        <v>158</v>
      </c>
    </row>
    <row r="14979" spans="1:8" x14ac:dyDescent="0.2">
      <c r="A14979">
        <v>4.5905831829701402E+17</v>
      </c>
      <c r="B14979" t="s">
        <v>29315</v>
      </c>
      <c r="C14979" t="s">
        <v>29316</v>
      </c>
      <c r="D14979" s="1">
        <v>41752.914421296293</v>
      </c>
      <c r="E14979">
        <v>247</v>
      </c>
      <c r="F14979">
        <v>256</v>
      </c>
    </row>
    <row r="14980" spans="1:8" x14ac:dyDescent="0.2">
      <c r="A14980">
        <v>4.5906389976642298E+17</v>
      </c>
      <c r="B14980" t="s">
        <v>29317</v>
      </c>
      <c r="C14980" t="s">
        <v>29318</v>
      </c>
      <c r="D14980" s="1">
        <v>41752.929826388892</v>
      </c>
      <c r="E14980">
        <v>363</v>
      </c>
      <c r="F14980">
        <v>340</v>
      </c>
      <c r="G14980" t="s">
        <v>89</v>
      </c>
    </row>
    <row r="14981" spans="1:8" x14ac:dyDescent="0.2">
      <c r="A14981">
        <v>4.5916835339201702E+17</v>
      </c>
      <c r="B14981" t="s">
        <v>29319</v>
      </c>
      <c r="C14981" t="s">
        <v>29320</v>
      </c>
      <c r="D14981" s="1">
        <v>41753.21806712963</v>
      </c>
      <c r="E14981">
        <v>3</v>
      </c>
      <c r="F14981">
        <v>12</v>
      </c>
      <c r="G14981" t="s">
        <v>89</v>
      </c>
    </row>
    <row r="14982" spans="1:8" x14ac:dyDescent="0.2">
      <c r="A14982">
        <v>4.5925221530863603E+17</v>
      </c>
      <c r="B14982" t="s">
        <v>29321</v>
      </c>
      <c r="C14982" t="s">
        <v>29322</v>
      </c>
      <c r="D14982" s="1">
        <v>41753.449479166666</v>
      </c>
      <c r="E14982">
        <v>11</v>
      </c>
      <c r="F14982">
        <v>27</v>
      </c>
      <c r="G14982" t="s">
        <v>215</v>
      </c>
    </row>
    <row r="14983" spans="1:8" x14ac:dyDescent="0.2">
      <c r="A14983">
        <v>4.5925240454305702E+17</v>
      </c>
      <c r="B14983" t="s">
        <v>29323</v>
      </c>
      <c r="C14983" t="s">
        <v>29324</v>
      </c>
      <c r="D14983" s="1">
        <v>41753.449999999997</v>
      </c>
      <c r="E14983">
        <v>13</v>
      </c>
      <c r="F14983">
        <v>46</v>
      </c>
      <c r="G14983" t="s">
        <v>215</v>
      </c>
      <c r="H14983" t="s">
        <v>390</v>
      </c>
    </row>
    <row r="14984" spans="1:8" x14ac:dyDescent="0.2">
      <c r="A14984">
        <v>4.5925294744537402E+17</v>
      </c>
      <c r="B14984" t="s">
        <v>29325</v>
      </c>
      <c r="C14984" t="s">
        <v>29326</v>
      </c>
      <c r="D14984" s="1">
        <v>41753.451493055552</v>
      </c>
      <c r="E14984">
        <v>14</v>
      </c>
      <c r="F14984">
        <v>21</v>
      </c>
      <c r="G14984" t="s">
        <v>89</v>
      </c>
      <c r="H14984" t="s">
        <v>390</v>
      </c>
    </row>
    <row r="14985" spans="1:8" x14ac:dyDescent="0.2">
      <c r="A14985">
        <v>4.5925310915674099E+17</v>
      </c>
      <c r="B14985" t="s">
        <v>29327</v>
      </c>
      <c r="C14985" t="s">
        <v>29328</v>
      </c>
      <c r="D14985" s="1">
        <v>41753.451944444445</v>
      </c>
      <c r="E14985">
        <v>29</v>
      </c>
      <c r="F14985">
        <v>40</v>
      </c>
      <c r="G14985" t="s">
        <v>29329</v>
      </c>
      <c r="H14985" t="s">
        <v>390</v>
      </c>
    </row>
    <row r="14986" spans="1:8" x14ac:dyDescent="0.2">
      <c r="A14986">
        <v>4.5925336635987898E+17</v>
      </c>
      <c r="B14986" t="s">
        <v>29330</v>
      </c>
      <c r="C14986" t="s">
        <v>29331</v>
      </c>
      <c r="D14986" s="1">
        <v>41753.452650462961</v>
      </c>
      <c r="E14986">
        <v>23</v>
      </c>
      <c r="F14986">
        <v>36</v>
      </c>
      <c r="G14986" t="s">
        <v>215</v>
      </c>
      <c r="H14986" t="s">
        <v>390</v>
      </c>
    </row>
    <row r="14987" spans="1:8" x14ac:dyDescent="0.2">
      <c r="A14987">
        <v>4.59254105069088E+17</v>
      </c>
      <c r="B14987" t="s">
        <v>29332</v>
      </c>
      <c r="C14987" t="s">
        <v>29333</v>
      </c>
      <c r="D14987" s="1">
        <v>41753.454687500001</v>
      </c>
      <c r="E14987">
        <v>10</v>
      </c>
      <c r="F14987">
        <v>24</v>
      </c>
      <c r="G14987" t="s">
        <v>29334</v>
      </c>
    </row>
    <row r="14988" spans="1:8" x14ac:dyDescent="0.2">
      <c r="A14988">
        <v>4.59255988647112E+17</v>
      </c>
      <c r="B14988" t="s">
        <v>29335</v>
      </c>
      <c r="C14988" t="s">
        <v>29336</v>
      </c>
      <c r="D14988" s="1">
        <v>41753.45988425926</v>
      </c>
      <c r="E14988">
        <v>16</v>
      </c>
      <c r="F14988">
        <v>35</v>
      </c>
      <c r="G14988" t="e">
        <f>WheresJose</f>
        <v>#NAME?</v>
      </c>
    </row>
    <row r="14989" spans="1:8" x14ac:dyDescent="0.2">
      <c r="A14989">
        <v>4.5928908939384E+17</v>
      </c>
      <c r="B14989" t="s">
        <v>29337</v>
      </c>
      <c r="C14989" t="s">
        <v>29338</v>
      </c>
      <c r="D14989" s="1">
        <v>41753.551226851851</v>
      </c>
      <c r="E14989">
        <v>139</v>
      </c>
      <c r="F14989">
        <v>145</v>
      </c>
    </row>
    <row r="14990" spans="1:8" x14ac:dyDescent="0.2">
      <c r="A14990">
        <v>4.59327415400288E+17</v>
      </c>
      <c r="B14990" t="s">
        <v>29339</v>
      </c>
      <c r="C14990" t="s">
        <v>29340</v>
      </c>
      <c r="D14990" s="1">
        <v>41753.656990740739</v>
      </c>
      <c r="E14990">
        <v>8</v>
      </c>
      <c r="F14990">
        <v>12</v>
      </c>
      <c r="G14990" t="s">
        <v>215</v>
      </c>
    </row>
    <row r="14991" spans="1:8" x14ac:dyDescent="0.2">
      <c r="A14991">
        <v>4.5932772664700499E+17</v>
      </c>
      <c r="B14991" t="s">
        <v>29341</v>
      </c>
      <c r="C14991" t="s">
        <v>29342</v>
      </c>
      <c r="D14991" s="1">
        <v>41753.657847222225</v>
      </c>
      <c r="E14991">
        <v>15</v>
      </c>
      <c r="F14991">
        <v>20</v>
      </c>
      <c r="G14991" t="s">
        <v>215</v>
      </c>
    </row>
    <row r="14992" spans="1:8" x14ac:dyDescent="0.2">
      <c r="A14992">
        <v>4.5932861878384998E+17</v>
      </c>
      <c r="B14992" t="s">
        <v>29343</v>
      </c>
      <c r="C14992" t="s">
        <v>29344</v>
      </c>
      <c r="D14992" s="1">
        <v>41753.660312499997</v>
      </c>
      <c r="E14992">
        <v>17</v>
      </c>
      <c r="F14992">
        <v>14</v>
      </c>
      <c r="G14992" t="s">
        <v>487</v>
      </c>
    </row>
    <row r="14993" spans="1:8" x14ac:dyDescent="0.2">
      <c r="A14993">
        <v>4.5932944271712998E+17</v>
      </c>
      <c r="B14993" t="s">
        <v>29345</v>
      </c>
      <c r="C14993" t="s">
        <v>29346</v>
      </c>
      <c r="D14993" s="1">
        <v>41753.662581018521</v>
      </c>
      <c r="E14993">
        <v>18</v>
      </c>
      <c r="F14993">
        <v>36</v>
      </c>
      <c r="G14993" t="s">
        <v>215</v>
      </c>
      <c r="H14993" t="s">
        <v>390</v>
      </c>
    </row>
    <row r="14994" spans="1:8" x14ac:dyDescent="0.2">
      <c r="A14994">
        <v>4.5935382136674701E+17</v>
      </c>
      <c r="B14994" t="s">
        <v>29347</v>
      </c>
      <c r="C14994" t="s">
        <v>29348</v>
      </c>
      <c r="D14994" s="1">
        <v>41753.729861111111</v>
      </c>
      <c r="E14994">
        <v>17</v>
      </c>
      <c r="F14994">
        <v>20</v>
      </c>
      <c r="G14994" t="s">
        <v>215</v>
      </c>
    </row>
    <row r="14995" spans="1:8" x14ac:dyDescent="0.2">
      <c r="A14995">
        <v>4.5935426658372403E+17</v>
      </c>
      <c r="B14995" t="s">
        <v>29349</v>
      </c>
      <c r="C14995" t="s">
        <v>29350</v>
      </c>
      <c r="D14995" s="1">
        <v>41753.731087962966</v>
      </c>
      <c r="E14995">
        <v>16</v>
      </c>
      <c r="F14995">
        <v>25</v>
      </c>
      <c r="G14995" t="e">
        <f>mikhiett</f>
        <v>#NAME?</v>
      </c>
      <c r="H14995" t="s">
        <v>390</v>
      </c>
    </row>
    <row r="14996" spans="1:8" x14ac:dyDescent="0.2">
      <c r="A14996">
        <v>4.5935661950435302E+17</v>
      </c>
      <c r="B14996" t="s">
        <v>29351</v>
      </c>
      <c r="C14996" t="s">
        <v>29352</v>
      </c>
      <c r="D14996" s="1">
        <v>41753.737581018519</v>
      </c>
      <c r="E14996">
        <v>9</v>
      </c>
      <c r="F14996">
        <v>14</v>
      </c>
      <c r="G14996" t="s">
        <v>89</v>
      </c>
    </row>
    <row r="14997" spans="1:8" x14ac:dyDescent="0.2">
      <c r="A14997">
        <v>4.5937218943188902E+17</v>
      </c>
      <c r="B14997" t="s">
        <v>29353</v>
      </c>
      <c r="C14997" t="s">
        <v>29354</v>
      </c>
      <c r="D14997" s="1">
        <v>41753.780543981484</v>
      </c>
      <c r="E14997">
        <v>21</v>
      </c>
      <c r="F14997">
        <v>45</v>
      </c>
      <c r="H14997" t="s">
        <v>505</v>
      </c>
    </row>
    <row r="14998" spans="1:8" x14ac:dyDescent="0.2">
      <c r="A14998">
        <v>4.5937602697678003E+17</v>
      </c>
      <c r="B14998" t="s">
        <v>29355</v>
      </c>
      <c r="C14998" t="s">
        <v>29356</v>
      </c>
      <c r="D14998" s="1">
        <v>41753.791134259256</v>
      </c>
      <c r="E14998">
        <v>15</v>
      </c>
      <c r="F14998">
        <v>28</v>
      </c>
      <c r="G14998" t="s">
        <v>215</v>
      </c>
      <c r="H14998" t="s">
        <v>505</v>
      </c>
    </row>
    <row r="14999" spans="1:8" x14ac:dyDescent="0.2">
      <c r="A14999">
        <v>4.59404166541352E+17</v>
      </c>
      <c r="B14999" t="s">
        <v>29357</v>
      </c>
      <c r="C14999" t="s">
        <v>29358</v>
      </c>
      <c r="D14999" s="1">
        <v>41753.868784722225</v>
      </c>
      <c r="E14999">
        <v>117</v>
      </c>
      <c r="F14999">
        <v>98</v>
      </c>
      <c r="H14999" t="s">
        <v>29359</v>
      </c>
    </row>
    <row r="15000" spans="1:8" x14ac:dyDescent="0.2">
      <c r="A15000">
        <v>4.5940849750836E+17</v>
      </c>
      <c r="B15000" t="s">
        <v>29360</v>
      </c>
      <c r="C15000" t="s">
        <v>29361</v>
      </c>
      <c r="D15000" s="1">
        <v>41753.880729166667</v>
      </c>
      <c r="E15000">
        <v>276</v>
      </c>
      <c r="F15000">
        <v>200</v>
      </c>
    </row>
    <row r="15001" spans="1:8" x14ac:dyDescent="0.2">
      <c r="A15001">
        <v>4.5942935419253101E+17</v>
      </c>
      <c r="B15001" t="s">
        <v>29362</v>
      </c>
      <c r="C15001" t="s">
        <v>29363</v>
      </c>
      <c r="D15001" s="1">
        <v>41753.938287037039</v>
      </c>
      <c r="E15001">
        <v>406</v>
      </c>
      <c r="F15001">
        <v>350</v>
      </c>
    </row>
    <row r="15002" spans="1:8" x14ac:dyDescent="0.2">
      <c r="A15002">
        <v>4.5943012318878099E+17</v>
      </c>
      <c r="B15002" t="s">
        <v>29364</v>
      </c>
      <c r="C15002" t="s">
        <v>18599</v>
      </c>
      <c r="D15002" s="1">
        <v>41753.940405092595</v>
      </c>
      <c r="E15002">
        <v>612</v>
      </c>
      <c r="F15002">
        <v>533</v>
      </c>
    </row>
    <row r="15003" spans="1:8" x14ac:dyDescent="0.2">
      <c r="A15003">
        <v>4.5943686338460403E+17</v>
      </c>
      <c r="B15003" t="s">
        <v>29365</v>
      </c>
      <c r="C15003" t="s">
        <v>29366</v>
      </c>
      <c r="D15003" s="1">
        <v>41753.959004629629</v>
      </c>
      <c r="E15003">
        <v>25</v>
      </c>
      <c r="F15003">
        <v>60</v>
      </c>
      <c r="H15003" t="s">
        <v>390</v>
      </c>
    </row>
    <row r="15004" spans="1:8" x14ac:dyDescent="0.2">
      <c r="A15004">
        <v>4.5944013781902099E+17</v>
      </c>
      <c r="B15004" t="s">
        <v>29367</v>
      </c>
      <c r="C15004" t="s">
        <v>29368</v>
      </c>
      <c r="D15004" s="1">
        <v>41753.968043981484</v>
      </c>
      <c r="E15004">
        <v>33</v>
      </c>
      <c r="F15004">
        <v>52</v>
      </c>
      <c r="G15004" t="s">
        <v>576</v>
      </c>
      <c r="H15004" t="s">
        <v>390</v>
      </c>
    </row>
    <row r="15005" spans="1:8" x14ac:dyDescent="0.2">
      <c r="A15005">
        <v>4.5944062521432E+17</v>
      </c>
      <c r="B15005" t="s">
        <v>29369</v>
      </c>
      <c r="C15005" t="s">
        <v>29370</v>
      </c>
      <c r="D15005" s="1">
        <v>41753.969386574077</v>
      </c>
      <c r="E15005">
        <v>47</v>
      </c>
      <c r="F15005">
        <v>76</v>
      </c>
      <c r="G15005" t="s">
        <v>576</v>
      </c>
      <c r="H15005" t="s">
        <v>390</v>
      </c>
    </row>
    <row r="15006" spans="1:8" x14ac:dyDescent="0.2">
      <c r="A15006">
        <v>4.5951545157668E+17</v>
      </c>
      <c r="B15006" t="s">
        <v>29371</v>
      </c>
      <c r="C15006" t="s">
        <v>29372</v>
      </c>
      <c r="D15006" s="1">
        <v>41754.175868055558</v>
      </c>
      <c r="E15006">
        <v>30</v>
      </c>
      <c r="F15006">
        <v>48</v>
      </c>
      <c r="G15006" t="s">
        <v>576</v>
      </c>
    </row>
    <row r="15007" spans="1:8" x14ac:dyDescent="0.2">
      <c r="A15007">
        <v>4.59515920063664E+17</v>
      </c>
      <c r="B15007" t="s">
        <v>29373</v>
      </c>
      <c r="C15007" t="s">
        <v>29374</v>
      </c>
      <c r="D15007" s="1">
        <v>41754.177164351851</v>
      </c>
      <c r="E15007">
        <v>23</v>
      </c>
      <c r="F15007">
        <v>27</v>
      </c>
      <c r="G15007" t="s">
        <v>487</v>
      </c>
    </row>
    <row r="15008" spans="1:8" x14ac:dyDescent="0.2">
      <c r="A15008">
        <v>4.596438110406E+17</v>
      </c>
      <c r="B15008" t="s">
        <v>29375</v>
      </c>
      <c r="C15008" t="s">
        <v>29376</v>
      </c>
      <c r="D15008" s="1">
        <v>41754.530069444445</v>
      </c>
      <c r="E15008">
        <v>47</v>
      </c>
      <c r="F15008">
        <v>79</v>
      </c>
    </row>
    <row r="15009" spans="1:8" x14ac:dyDescent="0.2">
      <c r="A15009">
        <v>4.5964421992234502E+17</v>
      </c>
      <c r="B15009" t="s">
        <v>29377</v>
      </c>
      <c r="C15009" t="s">
        <v>29378</v>
      </c>
      <c r="D15009" s="1">
        <v>41754.5312037037</v>
      </c>
      <c r="E15009">
        <v>20</v>
      </c>
      <c r="F15009">
        <v>38</v>
      </c>
      <c r="G15009" t="s">
        <v>215</v>
      </c>
    </row>
    <row r="15010" spans="1:8" x14ac:dyDescent="0.2">
      <c r="A15010">
        <v>4.5964614013342099E+17</v>
      </c>
      <c r="B15010" t="s">
        <v>29379</v>
      </c>
      <c r="C15010" t="s">
        <v>29380</v>
      </c>
      <c r="D15010" s="1">
        <v>41754.536504629628</v>
      </c>
      <c r="E15010">
        <v>461</v>
      </c>
      <c r="F15010">
        <v>403</v>
      </c>
      <c r="G15010" t="s">
        <v>215</v>
      </c>
    </row>
    <row r="15011" spans="1:8" x14ac:dyDescent="0.2">
      <c r="A15011">
        <v>4.5964725447611098E+17</v>
      </c>
      <c r="B15011" t="s">
        <v>29381</v>
      </c>
      <c r="C15011" t="s">
        <v>29382</v>
      </c>
      <c r="D15011" s="1">
        <v>41754.539571759262</v>
      </c>
      <c r="E15011">
        <v>32</v>
      </c>
      <c r="F15011">
        <v>47</v>
      </c>
      <c r="G15011" t="s">
        <v>215</v>
      </c>
    </row>
    <row r="15012" spans="1:8" x14ac:dyDescent="0.2">
      <c r="A15012">
        <v>4.5964930574662003E+17</v>
      </c>
      <c r="B15012" t="s">
        <v>29383</v>
      </c>
      <c r="C15012" t="s">
        <v>29384</v>
      </c>
      <c r="D15012" s="1">
        <v>41754.545243055552</v>
      </c>
      <c r="E15012">
        <v>92</v>
      </c>
      <c r="F15012">
        <v>116</v>
      </c>
      <c r="G15012" t="s">
        <v>89</v>
      </c>
    </row>
    <row r="15013" spans="1:8" x14ac:dyDescent="0.2">
      <c r="A15013">
        <v>4.5965006557413299E+17</v>
      </c>
      <c r="B15013" t="s">
        <v>29385</v>
      </c>
      <c r="C15013" t="s">
        <v>29386</v>
      </c>
      <c r="D15013" s="1">
        <v>41754.547337962962</v>
      </c>
      <c r="E15013">
        <v>16</v>
      </c>
      <c r="F15013">
        <v>34</v>
      </c>
      <c r="G15013" t="s">
        <v>29387</v>
      </c>
    </row>
    <row r="15014" spans="1:8" x14ac:dyDescent="0.2">
      <c r="A15014">
        <v>4.5965010609533299E+17</v>
      </c>
      <c r="B15014" t="s">
        <v>29388</v>
      </c>
      <c r="C15014" t="s">
        <v>29389</v>
      </c>
      <c r="D15014" s="1">
        <v>41754.547442129631</v>
      </c>
      <c r="E15014">
        <v>20</v>
      </c>
      <c r="F15014">
        <v>34</v>
      </c>
      <c r="G15014" t="s">
        <v>29390</v>
      </c>
      <c r="H15014" t="s">
        <v>390</v>
      </c>
    </row>
    <row r="15015" spans="1:8" x14ac:dyDescent="0.2">
      <c r="A15015">
        <v>4.5965061280498803E+17</v>
      </c>
      <c r="B15015" t="s">
        <v>29391</v>
      </c>
      <c r="C15015" t="s">
        <v>29392</v>
      </c>
      <c r="D15015" s="1">
        <v>41754.548842592594</v>
      </c>
      <c r="E15015">
        <v>24</v>
      </c>
      <c r="F15015">
        <v>45</v>
      </c>
      <c r="G15015" t="s">
        <v>29393</v>
      </c>
    </row>
    <row r="15016" spans="1:8" x14ac:dyDescent="0.2">
      <c r="A15016">
        <v>4.5965189104431098E+17</v>
      </c>
      <c r="B15016" t="s">
        <v>29394</v>
      </c>
      <c r="C15016" t="s">
        <v>29395</v>
      </c>
      <c r="D15016" s="1">
        <v>41754.552372685182</v>
      </c>
      <c r="E15016">
        <v>291</v>
      </c>
      <c r="F15016">
        <v>264</v>
      </c>
    </row>
    <row r="15017" spans="1:8" x14ac:dyDescent="0.2">
      <c r="A15017">
        <v>4.5971475395985402E+17</v>
      </c>
      <c r="B15017" t="s">
        <v>29396</v>
      </c>
      <c r="C15017" t="s">
        <v>29397</v>
      </c>
      <c r="D15017" s="1">
        <v>41754.725844907407</v>
      </c>
      <c r="E15017">
        <v>16</v>
      </c>
      <c r="F15017">
        <v>22</v>
      </c>
      <c r="G15017" t="s">
        <v>215</v>
      </c>
    </row>
    <row r="15018" spans="1:8" x14ac:dyDescent="0.2">
      <c r="A15018">
        <v>4.5972491092416499E+17</v>
      </c>
      <c r="B15018" t="s">
        <v>29398</v>
      </c>
      <c r="C15018" t="s">
        <v>29399</v>
      </c>
      <c r="D15018" s="1">
        <v>41754.753865740742</v>
      </c>
      <c r="E15018">
        <v>28</v>
      </c>
      <c r="F15018">
        <v>34</v>
      </c>
      <c r="G15018" t="s">
        <v>576</v>
      </c>
    </row>
    <row r="15019" spans="1:8" x14ac:dyDescent="0.2">
      <c r="A15019">
        <v>4.5976863299496698E+17</v>
      </c>
      <c r="B15019" t="s">
        <v>29400</v>
      </c>
      <c r="C15019" t="s">
        <v>29401</v>
      </c>
      <c r="D15019" s="1">
        <v>41754.874513888892</v>
      </c>
      <c r="E15019">
        <v>396</v>
      </c>
      <c r="F15019">
        <v>353</v>
      </c>
    </row>
    <row r="15020" spans="1:8" x14ac:dyDescent="0.2">
      <c r="A15020">
        <v>4.5981603476223098E+17</v>
      </c>
      <c r="B15020" t="s">
        <v>29402</v>
      </c>
      <c r="C15020" t="s">
        <v>29403</v>
      </c>
      <c r="D15020" s="1">
        <v>41755.005324074074</v>
      </c>
      <c r="E15020">
        <v>24</v>
      </c>
      <c r="F15020">
        <v>37</v>
      </c>
      <c r="G15020" t="s">
        <v>215</v>
      </c>
    </row>
    <row r="15021" spans="1:8" x14ac:dyDescent="0.2">
      <c r="A15021">
        <v>4.5981731340841702E+17</v>
      </c>
      <c r="B15021" t="s">
        <v>29404</v>
      </c>
      <c r="C15021" t="s">
        <v>29405</v>
      </c>
      <c r="D15021" s="1">
        <v>41755.00885416667</v>
      </c>
      <c r="E15021">
        <v>141</v>
      </c>
      <c r="F15021">
        <v>113</v>
      </c>
      <c r="G15021" t="s">
        <v>89</v>
      </c>
    </row>
    <row r="15022" spans="1:8" x14ac:dyDescent="0.2">
      <c r="A15022">
        <v>4.5982949979509901E+17</v>
      </c>
      <c r="B15022" t="s">
        <v>29406</v>
      </c>
      <c r="C15022" t="s">
        <v>29407</v>
      </c>
      <c r="D15022" s="1">
        <v>41755.04247685185</v>
      </c>
      <c r="E15022">
        <v>441</v>
      </c>
      <c r="F15022">
        <v>492</v>
      </c>
    </row>
    <row r="15023" spans="1:8" x14ac:dyDescent="0.2">
      <c r="A15023">
        <v>4.60507423338672E+17</v>
      </c>
      <c r="B15023" t="s">
        <v>29408</v>
      </c>
      <c r="C15023" t="s">
        <v>29409</v>
      </c>
      <c r="D15023" s="1">
        <v>41756.913194444445</v>
      </c>
      <c r="E15023">
        <v>112</v>
      </c>
      <c r="F15023">
        <v>169</v>
      </c>
      <c r="G15023" t="s">
        <v>89</v>
      </c>
    </row>
    <row r="15024" spans="1:8" x14ac:dyDescent="0.2">
      <c r="A15024">
        <v>4.6050787108063603E+17</v>
      </c>
      <c r="B15024" t="s">
        <v>29410</v>
      </c>
      <c r="C15024" t="s">
        <v>29411</v>
      </c>
      <c r="D15024" s="1">
        <v>41756.914421296293</v>
      </c>
      <c r="E15024">
        <v>78</v>
      </c>
      <c r="F15024">
        <v>77</v>
      </c>
      <c r="G15024" t="s">
        <v>14749</v>
      </c>
    </row>
    <row r="15025" spans="1:7" x14ac:dyDescent="0.2">
      <c r="A15025">
        <v>4.6050815741317901E+17</v>
      </c>
      <c r="B15025" t="s">
        <v>29412</v>
      </c>
      <c r="C15025" t="s">
        <v>29413</v>
      </c>
      <c r="D15025" s="1">
        <v>41756.915219907409</v>
      </c>
      <c r="E15025">
        <v>169</v>
      </c>
      <c r="F15025">
        <v>139</v>
      </c>
      <c r="G15025" t="s">
        <v>89</v>
      </c>
    </row>
    <row r="15026" spans="1:7" x14ac:dyDescent="0.2">
      <c r="A15026">
        <v>4.6072955099835501E+17</v>
      </c>
      <c r="B15026" t="s">
        <v>29414</v>
      </c>
      <c r="C15026" t="s">
        <v>29415</v>
      </c>
      <c r="D15026" s="1">
        <v>41757.526145833333</v>
      </c>
      <c r="E15026">
        <v>13</v>
      </c>
      <c r="F15026">
        <v>31</v>
      </c>
      <c r="G15026" t="s">
        <v>576</v>
      </c>
    </row>
    <row r="15027" spans="1:7" x14ac:dyDescent="0.2">
      <c r="A15027">
        <v>4.6073031717185901E+17</v>
      </c>
      <c r="B15027" t="s">
        <v>29416</v>
      </c>
      <c r="C15027" t="s">
        <v>29417</v>
      </c>
      <c r="D15027" s="1">
        <v>41757.528263888889</v>
      </c>
      <c r="E15027">
        <v>35</v>
      </c>
      <c r="F15027">
        <v>53</v>
      </c>
    </row>
    <row r="15028" spans="1:7" x14ac:dyDescent="0.2">
      <c r="A15028">
        <v>4.6073937161725101E+17</v>
      </c>
      <c r="B15028" t="s">
        <v>29418</v>
      </c>
      <c r="C15028" t="s">
        <v>29419</v>
      </c>
      <c r="D15028" s="1">
        <v>41757.553240740737</v>
      </c>
      <c r="E15028">
        <v>6</v>
      </c>
      <c r="F15028">
        <v>16</v>
      </c>
      <c r="G15028" t="s">
        <v>215</v>
      </c>
    </row>
    <row r="15029" spans="1:7" x14ac:dyDescent="0.2">
      <c r="A15029">
        <v>4.6073940525975098E+17</v>
      </c>
      <c r="B15029" t="s">
        <v>29420</v>
      </c>
      <c r="C15029" t="s">
        <v>29421</v>
      </c>
      <c r="D15029" s="1">
        <v>41757.553333333337</v>
      </c>
      <c r="E15029">
        <v>15</v>
      </c>
      <c r="F15029">
        <v>28</v>
      </c>
      <c r="G15029" t="s">
        <v>215</v>
      </c>
    </row>
    <row r="15030" spans="1:7" x14ac:dyDescent="0.2">
      <c r="A15030">
        <v>4.6074558878793299E+17</v>
      </c>
      <c r="B15030" t="s">
        <v>29422</v>
      </c>
      <c r="C15030" t="s">
        <v>29423</v>
      </c>
      <c r="D15030" s="1">
        <v>41757.570405092592</v>
      </c>
      <c r="E15030">
        <v>14</v>
      </c>
      <c r="F15030">
        <v>21</v>
      </c>
      <c r="G15030" t="s">
        <v>215</v>
      </c>
    </row>
    <row r="15031" spans="1:7" x14ac:dyDescent="0.2">
      <c r="A15031">
        <v>4.6084134437912902E+17</v>
      </c>
      <c r="B15031" t="s">
        <v>29424</v>
      </c>
      <c r="C15031" t="s">
        <v>29425</v>
      </c>
      <c r="D15031" s="1">
        <v>41757.834641203706</v>
      </c>
      <c r="E15031">
        <v>16</v>
      </c>
      <c r="F15031">
        <v>18</v>
      </c>
      <c r="G15031" t="s">
        <v>89</v>
      </c>
    </row>
    <row r="15032" spans="1:7" x14ac:dyDescent="0.2">
      <c r="A15032">
        <v>4.6084509728296902E+17</v>
      </c>
      <c r="B15032" t="s">
        <v>29426</v>
      </c>
      <c r="C15032" t="s">
        <v>29427</v>
      </c>
      <c r="D15032" s="1">
        <v>41757.844988425924</v>
      </c>
      <c r="E15032">
        <v>21</v>
      </c>
      <c r="F15032">
        <v>48</v>
      </c>
      <c r="G15032" t="s">
        <v>89</v>
      </c>
    </row>
    <row r="15033" spans="1:7" x14ac:dyDescent="0.2">
      <c r="A15033">
        <v>4.6086088328010099E+17</v>
      </c>
      <c r="B15033" t="s">
        <v>29428</v>
      </c>
      <c r="C15033" t="s">
        <v>29429</v>
      </c>
      <c r="D15033" s="1">
        <v>41757.888553240744</v>
      </c>
      <c r="E15033">
        <v>60</v>
      </c>
      <c r="F15033">
        <v>61</v>
      </c>
      <c r="G15033" t="s">
        <v>89</v>
      </c>
    </row>
    <row r="15034" spans="1:7" x14ac:dyDescent="0.2">
      <c r="A15034">
        <v>4.6086540530603597E+17</v>
      </c>
      <c r="B15034" t="s">
        <v>29430</v>
      </c>
      <c r="C15034" t="s">
        <v>29431</v>
      </c>
      <c r="D15034" s="1">
        <v>41757.901030092595</v>
      </c>
      <c r="E15034">
        <v>555</v>
      </c>
      <c r="F15034">
        <v>394</v>
      </c>
    </row>
    <row r="15035" spans="1:7" x14ac:dyDescent="0.2">
      <c r="A15035">
        <v>4.60870764112392E+17</v>
      </c>
      <c r="B15035" t="s">
        <v>29432</v>
      </c>
      <c r="C15035" t="s">
        <v>29433</v>
      </c>
      <c r="D15035" s="1">
        <v>41757.915821759256</v>
      </c>
      <c r="E15035">
        <v>118</v>
      </c>
      <c r="F15035">
        <v>94</v>
      </c>
    </row>
    <row r="15036" spans="1:7" x14ac:dyDescent="0.2">
      <c r="A15036">
        <v>4.6087834710363699E+17</v>
      </c>
      <c r="B15036" t="s">
        <v>29434</v>
      </c>
      <c r="C15036" t="s">
        <v>29435</v>
      </c>
      <c r="D15036" s="1">
        <v>41757.936747685184</v>
      </c>
      <c r="E15036">
        <v>170</v>
      </c>
      <c r="F15036">
        <v>94</v>
      </c>
    </row>
    <row r="15037" spans="1:7" x14ac:dyDescent="0.2">
      <c r="A15037">
        <v>4.6088738647470003E+17</v>
      </c>
      <c r="B15037" t="s">
        <v>29436</v>
      </c>
      <c r="C15037" t="s">
        <v>29437</v>
      </c>
      <c r="D15037" s="1">
        <v>41757.961689814816</v>
      </c>
      <c r="E15037">
        <v>670</v>
      </c>
      <c r="F15037">
        <v>571</v>
      </c>
    </row>
    <row r="15038" spans="1:7" x14ac:dyDescent="0.2">
      <c r="A15038">
        <v>4.6106866755255002E+17</v>
      </c>
      <c r="B15038" t="s">
        <v>29438</v>
      </c>
      <c r="C15038" t="s">
        <v>29439</v>
      </c>
      <c r="D15038" s="1">
        <v>41758.46193287037</v>
      </c>
      <c r="E15038">
        <v>65</v>
      </c>
      <c r="F15038">
        <v>98</v>
      </c>
      <c r="G15038" t="s">
        <v>89</v>
      </c>
    </row>
    <row r="15039" spans="1:7" x14ac:dyDescent="0.2">
      <c r="A15039">
        <v>4.6107083391057101E+17</v>
      </c>
      <c r="B15039" t="s">
        <v>29440</v>
      </c>
      <c r="C15039" t="s">
        <v>29441</v>
      </c>
      <c r="D15039" s="1">
        <v>41758.467905092592</v>
      </c>
      <c r="E15039">
        <v>339</v>
      </c>
      <c r="F15039">
        <v>349</v>
      </c>
    </row>
    <row r="15040" spans="1:7" x14ac:dyDescent="0.2">
      <c r="A15040">
        <v>4.6112614339629798E+17</v>
      </c>
      <c r="B15040" t="s">
        <v>29442</v>
      </c>
      <c r="C15040" t="s">
        <v>29443</v>
      </c>
      <c r="D15040" s="1">
        <v>41758.620532407411</v>
      </c>
      <c r="E15040">
        <v>15</v>
      </c>
      <c r="F15040">
        <v>34</v>
      </c>
      <c r="G15040" t="s">
        <v>576</v>
      </c>
    </row>
    <row r="15041" spans="1:8" x14ac:dyDescent="0.2">
      <c r="A15041">
        <v>4.6112676725709197E+17</v>
      </c>
      <c r="B15041" t="s">
        <v>29444</v>
      </c>
      <c r="C15041" t="s">
        <v>29445</v>
      </c>
      <c r="D15041" s="1">
        <v>41758.622256944444</v>
      </c>
      <c r="E15041">
        <v>16</v>
      </c>
      <c r="F15041">
        <v>31</v>
      </c>
      <c r="G15041" t="s">
        <v>89</v>
      </c>
    </row>
    <row r="15042" spans="1:8" x14ac:dyDescent="0.2">
      <c r="A15042">
        <v>4.6112724563422797E+17</v>
      </c>
      <c r="B15042" t="s">
        <v>29446</v>
      </c>
      <c r="C15042" t="s">
        <v>29447</v>
      </c>
      <c r="D15042" s="1">
        <v>41758.623576388891</v>
      </c>
      <c r="E15042">
        <v>16</v>
      </c>
      <c r="F15042">
        <v>29</v>
      </c>
      <c r="G15042" t="s">
        <v>576</v>
      </c>
    </row>
    <row r="15043" spans="1:8" x14ac:dyDescent="0.2">
      <c r="A15043">
        <v>4.6114912590052499E+17</v>
      </c>
      <c r="B15043" t="s">
        <v>29448</v>
      </c>
      <c r="C15043" t="s">
        <v>29449</v>
      </c>
      <c r="D15043" s="1">
        <v>41758.683958333335</v>
      </c>
      <c r="E15043">
        <v>80</v>
      </c>
      <c r="F15043">
        <v>107</v>
      </c>
    </row>
    <row r="15044" spans="1:8" x14ac:dyDescent="0.2">
      <c r="A15044">
        <v>4.6114931692588602E+17</v>
      </c>
      <c r="B15044" t="s">
        <v>29450</v>
      </c>
      <c r="C15044" t="s">
        <v>29451</v>
      </c>
      <c r="D15044" s="1">
        <v>41758.684479166666</v>
      </c>
      <c r="E15044">
        <v>88</v>
      </c>
      <c r="F15044">
        <v>113</v>
      </c>
    </row>
    <row r="15045" spans="1:8" x14ac:dyDescent="0.2">
      <c r="A15045">
        <v>4.6115820770534598E+17</v>
      </c>
      <c r="B15045" t="s">
        <v>29452</v>
      </c>
      <c r="C15045" t="s">
        <v>29453</v>
      </c>
      <c r="D15045" s="1">
        <v>41758.709016203706</v>
      </c>
      <c r="E15045">
        <v>52</v>
      </c>
      <c r="F15045">
        <v>65</v>
      </c>
      <c r="G15045" t="s">
        <v>89</v>
      </c>
    </row>
    <row r="15046" spans="1:8" x14ac:dyDescent="0.2">
      <c r="A15046">
        <v>4.6121727675964198E+17</v>
      </c>
      <c r="B15046" t="s">
        <v>29454</v>
      </c>
      <c r="C15046" t="s">
        <v>29455</v>
      </c>
      <c r="D15046" s="1">
        <v>41758.872013888889</v>
      </c>
      <c r="E15046">
        <v>49</v>
      </c>
      <c r="F15046">
        <v>57</v>
      </c>
      <c r="G15046" t="s">
        <v>89</v>
      </c>
    </row>
    <row r="15047" spans="1:8" x14ac:dyDescent="0.2">
      <c r="A15047">
        <v>4.6121851233032602E+17</v>
      </c>
      <c r="B15047" t="s">
        <v>29456</v>
      </c>
      <c r="C15047" t="s">
        <v>29457</v>
      </c>
      <c r="D15047" s="1">
        <v>41758.875428240739</v>
      </c>
      <c r="E15047">
        <v>11</v>
      </c>
      <c r="F15047">
        <v>22</v>
      </c>
      <c r="G15047" t="s">
        <v>89</v>
      </c>
    </row>
    <row r="15048" spans="1:8" x14ac:dyDescent="0.2">
      <c r="A15048">
        <v>4.6121963836672E+17</v>
      </c>
      <c r="B15048" t="s">
        <v>29458</v>
      </c>
      <c r="C15048" t="s">
        <v>29459</v>
      </c>
      <c r="D15048" s="1">
        <v>41758.878530092596</v>
      </c>
      <c r="E15048">
        <v>18</v>
      </c>
      <c r="F15048">
        <v>28</v>
      </c>
      <c r="G15048" t="s">
        <v>89</v>
      </c>
    </row>
    <row r="15049" spans="1:8" x14ac:dyDescent="0.2">
      <c r="A15049">
        <v>4.6122018022884499E+17</v>
      </c>
      <c r="B15049" t="s">
        <v>29460</v>
      </c>
      <c r="C15049" t="s">
        <v>29461</v>
      </c>
      <c r="D15049" s="1">
        <v>41758.880023148151</v>
      </c>
      <c r="E15049">
        <v>12</v>
      </c>
      <c r="F15049">
        <v>35</v>
      </c>
      <c r="G15049" t="e">
        <f>jamieaydt</f>
        <v>#NAME?</v>
      </c>
    </row>
    <row r="15050" spans="1:8" x14ac:dyDescent="0.2">
      <c r="A15050">
        <v>4.61221197985112E+17</v>
      </c>
      <c r="B15050" t="s">
        <v>29462</v>
      </c>
      <c r="C15050" t="s">
        <v>29463</v>
      </c>
      <c r="D15050" s="1">
        <v>41758.882835648146</v>
      </c>
      <c r="E15050">
        <v>29</v>
      </c>
      <c r="F15050">
        <v>19</v>
      </c>
      <c r="G15050" t="s">
        <v>29464</v>
      </c>
    </row>
    <row r="15051" spans="1:8" x14ac:dyDescent="0.2">
      <c r="A15051">
        <v>4.6122185291310202E+17</v>
      </c>
      <c r="B15051" t="s">
        <v>29465</v>
      </c>
      <c r="C15051" t="s">
        <v>29466</v>
      </c>
      <c r="D15051" s="1">
        <v>41758.884641203702</v>
      </c>
      <c r="E15051">
        <v>23</v>
      </c>
      <c r="F15051">
        <v>39</v>
      </c>
      <c r="G15051" t="s">
        <v>89</v>
      </c>
    </row>
    <row r="15052" spans="1:8" x14ac:dyDescent="0.2">
      <c r="A15052">
        <v>4.6122510250044602E+17</v>
      </c>
      <c r="B15052" t="s">
        <v>29467</v>
      </c>
      <c r="C15052" t="s">
        <v>29468</v>
      </c>
      <c r="D15052" s="1">
        <v>41758.893611111111</v>
      </c>
      <c r="E15052">
        <v>343</v>
      </c>
      <c r="F15052">
        <v>385</v>
      </c>
    </row>
    <row r="15053" spans="1:8" x14ac:dyDescent="0.2">
      <c r="A15053">
        <v>4.6123885388262598E+17</v>
      </c>
      <c r="B15053" t="s">
        <v>29469</v>
      </c>
      <c r="C15053" t="s">
        <v>29470</v>
      </c>
      <c r="D15053" s="1">
        <v>41758.931550925925</v>
      </c>
      <c r="E15053">
        <v>18</v>
      </c>
      <c r="F15053">
        <v>32</v>
      </c>
      <c r="G15053" t="s">
        <v>487</v>
      </c>
    </row>
    <row r="15054" spans="1:8" x14ac:dyDescent="0.2">
      <c r="A15054">
        <v>4.6129412038511802E+17</v>
      </c>
      <c r="B15054" t="s">
        <v>29471</v>
      </c>
      <c r="C15054" t="s">
        <v>29472</v>
      </c>
      <c r="D15054" s="1">
        <v>41759.084062499998</v>
      </c>
      <c r="E15054">
        <v>216</v>
      </c>
      <c r="F15054">
        <v>323</v>
      </c>
    </row>
    <row r="15055" spans="1:8" x14ac:dyDescent="0.2">
      <c r="A15055">
        <v>4.6132878509974298E+17</v>
      </c>
      <c r="B15055" t="s">
        <v>29473</v>
      </c>
      <c r="C15055" t="s">
        <v>29474</v>
      </c>
      <c r="D15055" s="1">
        <v>41759.179722222223</v>
      </c>
      <c r="E15055">
        <v>34</v>
      </c>
      <c r="F15055">
        <v>43</v>
      </c>
      <c r="G15055" t="s">
        <v>29475</v>
      </c>
      <c r="H15055" t="s">
        <v>390</v>
      </c>
    </row>
    <row r="15056" spans="1:8" x14ac:dyDescent="0.2">
      <c r="A15056">
        <v>4.6133067674761997E+17</v>
      </c>
      <c r="B15056" t="s">
        <v>29476</v>
      </c>
      <c r="C15056" t="s">
        <v>29477</v>
      </c>
      <c r="D15056" s="1">
        <v>41759.184942129628</v>
      </c>
      <c r="E15056">
        <v>39</v>
      </c>
      <c r="F15056">
        <v>54</v>
      </c>
      <c r="G15056" t="e">
        <f>datriggakeithh</f>
        <v>#NAME?</v>
      </c>
    </row>
    <row r="15057" spans="1:8" x14ac:dyDescent="0.2">
      <c r="A15057">
        <v>4.6133075784027302E+17</v>
      </c>
      <c r="B15057" t="s">
        <v>29478</v>
      </c>
      <c r="C15057" t="s">
        <v>29479</v>
      </c>
      <c r="D15057" s="1">
        <v>41759.185162037036</v>
      </c>
      <c r="E15057">
        <v>64</v>
      </c>
      <c r="F15057">
        <v>70</v>
      </c>
      <c r="G15057" t="s">
        <v>89</v>
      </c>
    </row>
    <row r="15058" spans="1:8" x14ac:dyDescent="0.2">
      <c r="A15058">
        <v>4.61331219285016E+17</v>
      </c>
      <c r="B15058" t="s">
        <v>29480</v>
      </c>
      <c r="C15058" t="s">
        <v>29481</v>
      </c>
      <c r="D15058" s="1">
        <v>41759.186435185184</v>
      </c>
      <c r="E15058">
        <v>77</v>
      </c>
      <c r="F15058">
        <v>171</v>
      </c>
      <c r="G15058" t="s">
        <v>89</v>
      </c>
    </row>
    <row r="15059" spans="1:8" x14ac:dyDescent="0.2">
      <c r="A15059">
        <v>4.6134633854299302E+17</v>
      </c>
      <c r="B15059" t="s">
        <v>29482</v>
      </c>
      <c r="C15059" t="s">
        <v>29483</v>
      </c>
      <c r="D15059" s="1">
        <v>41759.228159722225</v>
      </c>
      <c r="E15059">
        <v>32</v>
      </c>
      <c r="F15059">
        <v>50</v>
      </c>
      <c r="G15059" t="s">
        <v>29484</v>
      </c>
    </row>
    <row r="15060" spans="1:8" x14ac:dyDescent="0.2">
      <c r="A15060">
        <v>4.6134667815158502E+17</v>
      </c>
      <c r="B15060" t="s">
        <v>29485</v>
      </c>
      <c r="C15060" t="s">
        <v>29486</v>
      </c>
      <c r="D15060" s="1">
        <v>41759.229097222225</v>
      </c>
      <c r="E15060">
        <v>34</v>
      </c>
      <c r="F15060">
        <v>72</v>
      </c>
      <c r="G15060" t="s">
        <v>215</v>
      </c>
      <c r="H15060" t="s">
        <v>390</v>
      </c>
    </row>
    <row r="15061" spans="1:8" x14ac:dyDescent="0.2">
      <c r="A15061">
        <v>4.6134819420375398E+17</v>
      </c>
      <c r="B15061" t="s">
        <v>29487</v>
      </c>
      <c r="C15061" t="s">
        <v>29488</v>
      </c>
      <c r="D15061" s="1">
        <v>41759.233275462961</v>
      </c>
      <c r="E15061">
        <v>17</v>
      </c>
      <c r="F15061">
        <v>29</v>
      </c>
      <c r="G15061" t="s">
        <v>89</v>
      </c>
    </row>
    <row r="15062" spans="1:8" x14ac:dyDescent="0.2">
      <c r="A15062">
        <v>4.6134929411800998E+17</v>
      </c>
      <c r="B15062" t="s">
        <v>29489</v>
      </c>
      <c r="C15062" t="s">
        <v>29490</v>
      </c>
      <c r="D15062" s="1">
        <v>41759.236307870371</v>
      </c>
      <c r="E15062">
        <v>18</v>
      </c>
      <c r="F15062">
        <v>45</v>
      </c>
      <c r="G15062" t="s">
        <v>215</v>
      </c>
    </row>
    <row r="15063" spans="1:8" x14ac:dyDescent="0.2">
      <c r="A15063">
        <v>4.6135101274246701E+17</v>
      </c>
      <c r="B15063" t="s">
        <v>29491</v>
      </c>
      <c r="C15063" t="s">
        <v>29492</v>
      </c>
      <c r="D15063" s="1">
        <v>41759.241053240738</v>
      </c>
      <c r="E15063">
        <v>60</v>
      </c>
      <c r="F15063">
        <v>80</v>
      </c>
    </row>
    <row r="15064" spans="1:8" x14ac:dyDescent="0.2">
      <c r="A15064">
        <v>4.6186017214800198E+17</v>
      </c>
      <c r="B15064" t="s">
        <v>29493</v>
      </c>
      <c r="C15064" t="s">
        <v>29494</v>
      </c>
      <c r="D15064" s="1">
        <v>41760.646064814813</v>
      </c>
      <c r="E15064">
        <v>19</v>
      </c>
      <c r="F15064">
        <v>17</v>
      </c>
      <c r="G15064" t="s">
        <v>576</v>
      </c>
    </row>
    <row r="15065" spans="1:8" x14ac:dyDescent="0.2">
      <c r="A15065">
        <v>4.61861987644112E+17</v>
      </c>
      <c r="B15065" t="s">
        <v>29495</v>
      </c>
      <c r="C15065" t="s">
        <v>29496</v>
      </c>
      <c r="D15065" s="1">
        <v>41760.651076388887</v>
      </c>
      <c r="E15065">
        <v>11</v>
      </c>
      <c r="F15065">
        <v>11</v>
      </c>
      <c r="G15065" t="s">
        <v>89</v>
      </c>
    </row>
    <row r="15066" spans="1:8" x14ac:dyDescent="0.2">
      <c r="A15066">
        <v>4.6187728001356102E+17</v>
      </c>
      <c r="B15066" t="s">
        <v>29497</v>
      </c>
      <c r="C15066" t="s">
        <v>29498</v>
      </c>
      <c r="D15066" s="1">
        <v>41760.69327546296</v>
      </c>
      <c r="E15066">
        <v>236</v>
      </c>
      <c r="F15066">
        <v>194</v>
      </c>
    </row>
    <row r="15067" spans="1:8" x14ac:dyDescent="0.2">
      <c r="A15067">
        <v>4.6187826510457203E+17</v>
      </c>
      <c r="B15067" t="s">
        <v>29499</v>
      </c>
      <c r="C15067" t="s">
        <v>29500</v>
      </c>
      <c r="D15067" s="1">
        <v>41760.69599537037</v>
      </c>
      <c r="E15067">
        <v>48</v>
      </c>
      <c r="F15067">
        <v>68</v>
      </c>
      <c r="G15067" t="e">
        <f>PGAofAmerica</f>
        <v>#NAME?</v>
      </c>
    </row>
    <row r="15068" spans="1:8" x14ac:dyDescent="0.2">
      <c r="A15068">
        <v>4.6189033599693197E+17</v>
      </c>
      <c r="B15068" t="s">
        <v>29501</v>
      </c>
      <c r="C15068" t="s">
        <v>29502</v>
      </c>
      <c r="D15068" s="1">
        <v>41760.729305555556</v>
      </c>
      <c r="E15068">
        <v>28</v>
      </c>
      <c r="F15068">
        <v>31</v>
      </c>
      <c r="G15068" t="s">
        <v>29503</v>
      </c>
    </row>
    <row r="15069" spans="1:8" x14ac:dyDescent="0.2">
      <c r="A15069">
        <v>4.6189078532432602E+17</v>
      </c>
      <c r="B15069" t="s">
        <v>29504</v>
      </c>
      <c r="C15069" t="s">
        <v>29505</v>
      </c>
      <c r="D15069" s="1">
        <v>41760.730543981481</v>
      </c>
      <c r="E15069">
        <v>41</v>
      </c>
      <c r="F15069">
        <v>58</v>
      </c>
      <c r="G15069" t="s">
        <v>215</v>
      </c>
    </row>
    <row r="15070" spans="1:8" x14ac:dyDescent="0.2">
      <c r="A15070">
        <v>4.6197116551981402E+17</v>
      </c>
      <c r="B15070" t="s">
        <v>29506</v>
      </c>
      <c r="C15070" t="s">
        <v>29507</v>
      </c>
      <c r="D15070" s="1">
        <v>41760.952349537038</v>
      </c>
      <c r="E15070">
        <v>29</v>
      </c>
      <c r="F15070">
        <v>36</v>
      </c>
      <c r="G15070" t="s">
        <v>89</v>
      </c>
    </row>
    <row r="15071" spans="1:8" x14ac:dyDescent="0.2">
      <c r="A15071">
        <v>4.6206725916773498E+17</v>
      </c>
      <c r="B15071" t="s">
        <v>29508</v>
      </c>
      <c r="C15071" t="s">
        <v>29509</v>
      </c>
      <c r="D15071" s="1">
        <v>41761.217523148145</v>
      </c>
      <c r="E15071">
        <v>45</v>
      </c>
      <c r="F15071">
        <v>53</v>
      </c>
      <c r="G15071" t="s">
        <v>89</v>
      </c>
    </row>
    <row r="15072" spans="1:8" x14ac:dyDescent="0.2">
      <c r="A15072">
        <v>4.6216531404286701E+17</v>
      </c>
      <c r="B15072" t="s">
        <v>29510</v>
      </c>
      <c r="C15072" t="s">
        <v>29511</v>
      </c>
      <c r="D15072" s="1">
        <v>41761.48810185185</v>
      </c>
      <c r="E15072">
        <v>40</v>
      </c>
      <c r="F15072">
        <v>82</v>
      </c>
      <c r="G15072" t="s">
        <v>576</v>
      </c>
    </row>
    <row r="15073" spans="1:8" x14ac:dyDescent="0.2">
      <c r="A15073">
        <v>4.62166061685936E+17</v>
      </c>
      <c r="B15073" t="s">
        <v>29512</v>
      </c>
      <c r="C15073" t="s">
        <v>29513</v>
      </c>
      <c r="D15073" s="1">
        <v>41761.490162037036</v>
      </c>
      <c r="E15073">
        <v>15</v>
      </c>
      <c r="F15073">
        <v>53</v>
      </c>
      <c r="G15073" t="s">
        <v>29514</v>
      </c>
    </row>
    <row r="15074" spans="1:8" x14ac:dyDescent="0.2">
      <c r="A15074">
        <v>4.6216641810530701E+17</v>
      </c>
      <c r="B15074" t="s">
        <v>29515</v>
      </c>
      <c r="C15074" t="s">
        <v>29516</v>
      </c>
      <c r="D15074" s="1">
        <v>41761.49114583333</v>
      </c>
      <c r="E15074">
        <v>17</v>
      </c>
      <c r="F15074">
        <v>26</v>
      </c>
      <c r="G15074" t="s">
        <v>215</v>
      </c>
    </row>
    <row r="15075" spans="1:8" x14ac:dyDescent="0.2">
      <c r="A15075">
        <v>4.6216668163343501E+17</v>
      </c>
      <c r="B15075" t="s">
        <v>29517</v>
      </c>
      <c r="C15075" t="s">
        <v>29518</v>
      </c>
      <c r="D15075" s="1">
        <v>41761.491875</v>
      </c>
      <c r="E15075">
        <v>29</v>
      </c>
      <c r="F15075">
        <v>57</v>
      </c>
      <c r="G15075" t="s">
        <v>215</v>
      </c>
      <c r="H15075" t="s">
        <v>390</v>
      </c>
    </row>
    <row r="15076" spans="1:8" x14ac:dyDescent="0.2">
      <c r="A15076">
        <v>4.6216695967385997E+17</v>
      </c>
      <c r="B15076" t="s">
        <v>29519</v>
      </c>
      <c r="C15076" t="s">
        <v>29520</v>
      </c>
      <c r="D15076" s="1">
        <v>41761.492638888885</v>
      </c>
      <c r="E15076">
        <v>20</v>
      </c>
      <c r="F15076">
        <v>37</v>
      </c>
      <c r="G15076" t="s">
        <v>576</v>
      </c>
    </row>
    <row r="15077" spans="1:8" x14ac:dyDescent="0.2">
      <c r="A15077">
        <v>4.6216806818227802E+17</v>
      </c>
      <c r="B15077" t="s">
        <v>29521</v>
      </c>
      <c r="C15077" t="s">
        <v>29522</v>
      </c>
      <c r="D15077" s="1">
        <v>41761.495694444442</v>
      </c>
      <c r="E15077">
        <v>45</v>
      </c>
      <c r="F15077">
        <v>65</v>
      </c>
      <c r="G15077" t="s">
        <v>546</v>
      </c>
    </row>
    <row r="15078" spans="1:8" x14ac:dyDescent="0.2">
      <c r="A15078">
        <v>4.6217739172999501E+17</v>
      </c>
      <c r="B15078" t="s">
        <v>29523</v>
      </c>
      <c r="C15078" t="s">
        <v>29524</v>
      </c>
      <c r="D15078" s="1">
        <v>41761.521423611113</v>
      </c>
      <c r="E15078">
        <v>10</v>
      </c>
      <c r="F15078">
        <v>12</v>
      </c>
      <c r="G15078" t="s">
        <v>576</v>
      </c>
    </row>
    <row r="15079" spans="1:8" x14ac:dyDescent="0.2">
      <c r="A15079">
        <v>4.6217758228979302E+17</v>
      </c>
      <c r="B15079" t="s">
        <v>29525</v>
      </c>
      <c r="C15079" t="s">
        <v>29526</v>
      </c>
      <c r="D15079" s="1">
        <v>41761.521956018521</v>
      </c>
      <c r="E15079">
        <v>16</v>
      </c>
      <c r="F15079">
        <v>14</v>
      </c>
      <c r="G15079" t="s">
        <v>9029</v>
      </c>
    </row>
    <row r="15080" spans="1:8" x14ac:dyDescent="0.2">
      <c r="A15080">
        <v>4.6218582907160499E+17</v>
      </c>
      <c r="B15080" t="s">
        <v>29527</v>
      </c>
      <c r="C15080" t="s">
        <v>29528</v>
      </c>
      <c r="D15080" s="1">
        <v>41761.544710648152</v>
      </c>
      <c r="E15080">
        <v>9</v>
      </c>
      <c r="F15080">
        <v>10</v>
      </c>
      <c r="G15080" t="s">
        <v>9029</v>
      </c>
    </row>
    <row r="15081" spans="1:8" x14ac:dyDescent="0.2">
      <c r="A15081">
        <v>4.6218869227548998E+17</v>
      </c>
      <c r="B15081" t="s">
        <v>29529</v>
      </c>
      <c r="C15081" t="s">
        <v>29530</v>
      </c>
      <c r="D15081" s="1">
        <v>41761.552604166667</v>
      </c>
      <c r="E15081">
        <v>141</v>
      </c>
      <c r="F15081">
        <v>151</v>
      </c>
    </row>
    <row r="15082" spans="1:8" x14ac:dyDescent="0.2">
      <c r="A15082">
        <v>4.62196400449912E+17</v>
      </c>
      <c r="B15082" t="s">
        <v>29531</v>
      </c>
      <c r="C15082" t="s">
        <v>29532</v>
      </c>
      <c r="D15082" s="1">
        <v>41761.573877314811</v>
      </c>
      <c r="E15082">
        <v>25</v>
      </c>
      <c r="F15082">
        <v>42</v>
      </c>
      <c r="G15082" t="s">
        <v>89</v>
      </c>
    </row>
    <row r="15083" spans="1:8" x14ac:dyDescent="0.2">
      <c r="A15083">
        <v>4.6221670116229498E+17</v>
      </c>
      <c r="B15083" t="s">
        <v>29533</v>
      </c>
      <c r="C15083" t="s">
        <v>29534</v>
      </c>
      <c r="D15083" s="1">
        <v>41761.629895833335</v>
      </c>
      <c r="E15083">
        <v>211</v>
      </c>
      <c r="F15083">
        <v>197</v>
      </c>
    </row>
    <row r="15084" spans="1:8" x14ac:dyDescent="0.2">
      <c r="A15084">
        <v>4.6221943905297997E+17</v>
      </c>
      <c r="B15084" t="s">
        <v>29535</v>
      </c>
      <c r="C15084" t="s">
        <v>29536</v>
      </c>
      <c r="D15084" s="1">
        <v>41761.637453703705</v>
      </c>
      <c r="E15084">
        <v>221</v>
      </c>
      <c r="F15084">
        <v>185</v>
      </c>
    </row>
    <row r="15085" spans="1:8" x14ac:dyDescent="0.2">
      <c r="A15085">
        <v>4.6222047718515002E+17</v>
      </c>
      <c r="B15085" t="s">
        <v>29537</v>
      </c>
      <c r="C15085" t="s">
        <v>29538</v>
      </c>
      <c r="D15085" s="1">
        <v>41761.640324074076</v>
      </c>
      <c r="E15085">
        <v>28</v>
      </c>
      <c r="F15085">
        <v>22</v>
      </c>
      <c r="G15085" t="s">
        <v>89</v>
      </c>
    </row>
    <row r="15086" spans="1:8" x14ac:dyDescent="0.2">
      <c r="A15086">
        <v>4.6222102152610598E+17</v>
      </c>
      <c r="B15086" t="s">
        <v>29539</v>
      </c>
      <c r="C15086" t="s">
        <v>29540</v>
      </c>
      <c r="D15086" s="1">
        <v>41761.641817129632</v>
      </c>
      <c r="E15086">
        <v>6</v>
      </c>
      <c r="F15086">
        <v>19</v>
      </c>
      <c r="G15086" t="s">
        <v>576</v>
      </c>
    </row>
    <row r="15087" spans="1:8" x14ac:dyDescent="0.2">
      <c r="A15087">
        <v>4.62221626093096E+17</v>
      </c>
      <c r="B15087" t="s">
        <v>29541</v>
      </c>
      <c r="C15087" t="s">
        <v>29542</v>
      </c>
      <c r="D15087" s="1">
        <v>41761.643483796295</v>
      </c>
      <c r="E15087">
        <v>6</v>
      </c>
      <c r="F15087">
        <v>9</v>
      </c>
      <c r="G15087" t="s">
        <v>89</v>
      </c>
      <c r="H15087" t="s">
        <v>616</v>
      </c>
    </row>
    <row r="15088" spans="1:8" x14ac:dyDescent="0.2">
      <c r="A15088">
        <v>4.6222221371088E+17</v>
      </c>
      <c r="B15088" t="s">
        <v>29543</v>
      </c>
      <c r="C15088" t="s">
        <v>29544</v>
      </c>
      <c r="D15088" s="1">
        <v>41761.645115740743</v>
      </c>
      <c r="E15088">
        <v>16</v>
      </c>
      <c r="F15088">
        <v>26</v>
      </c>
      <c r="G15088" t="s">
        <v>215</v>
      </c>
    </row>
    <row r="15089" spans="1:8" x14ac:dyDescent="0.2">
      <c r="A15089">
        <v>4.6222237553550899E+17</v>
      </c>
      <c r="B15089" t="s">
        <v>29545</v>
      </c>
      <c r="C15089" t="s">
        <v>29546</v>
      </c>
      <c r="D15089" s="1">
        <v>41761.645555555559</v>
      </c>
      <c r="E15089">
        <v>15</v>
      </c>
      <c r="F15089">
        <v>25</v>
      </c>
      <c r="G15089" t="s">
        <v>215</v>
      </c>
    </row>
    <row r="15090" spans="1:8" x14ac:dyDescent="0.2">
      <c r="A15090">
        <v>4.6222292904522502E+17</v>
      </c>
      <c r="B15090" t="s">
        <v>29547</v>
      </c>
      <c r="C15090" t="s">
        <v>29548</v>
      </c>
      <c r="D15090" s="1">
        <v>41761.647083333337</v>
      </c>
      <c r="E15090">
        <v>43</v>
      </c>
      <c r="F15090">
        <v>72</v>
      </c>
      <c r="G15090" t="s">
        <v>215</v>
      </c>
    </row>
    <row r="15091" spans="1:8" x14ac:dyDescent="0.2">
      <c r="A15091">
        <v>4.6224222649267398E+17</v>
      </c>
      <c r="B15091" t="s">
        <v>29549</v>
      </c>
      <c r="C15091" t="s">
        <v>29550</v>
      </c>
      <c r="D15091" s="1">
        <v>41761.700335648151</v>
      </c>
      <c r="E15091">
        <v>4584</v>
      </c>
      <c r="F15091">
        <v>9179</v>
      </c>
    </row>
    <row r="15092" spans="1:8" x14ac:dyDescent="0.2">
      <c r="A15092">
        <v>4.6224241622621702E+17</v>
      </c>
      <c r="B15092" t="s">
        <v>29551</v>
      </c>
      <c r="C15092" t="s">
        <v>29552</v>
      </c>
      <c r="D15092" s="1">
        <v>41761.700856481482</v>
      </c>
      <c r="E15092">
        <v>249</v>
      </c>
      <c r="F15092">
        <v>277</v>
      </c>
    </row>
    <row r="15093" spans="1:8" x14ac:dyDescent="0.2">
      <c r="A15093">
        <v>4.6226165093108102E+17</v>
      </c>
      <c r="B15093" t="s">
        <v>29553</v>
      </c>
      <c r="C15093" t="s">
        <v>29554</v>
      </c>
      <c r="D15093" s="1">
        <v>41761.753935185188</v>
      </c>
      <c r="E15093">
        <v>28</v>
      </c>
      <c r="F15093">
        <v>33</v>
      </c>
      <c r="G15093" t="s">
        <v>89</v>
      </c>
    </row>
    <row r="15094" spans="1:8" x14ac:dyDescent="0.2">
      <c r="A15094">
        <v>4.6226806141301901E+17</v>
      </c>
      <c r="B15094" t="s">
        <v>29555</v>
      </c>
      <c r="C15094" t="s">
        <v>29556</v>
      </c>
      <c r="D15094" s="1">
        <v>41761.771631944444</v>
      </c>
      <c r="E15094">
        <v>14</v>
      </c>
      <c r="F15094">
        <v>15</v>
      </c>
      <c r="G15094" t="s">
        <v>576</v>
      </c>
    </row>
    <row r="15095" spans="1:8" x14ac:dyDescent="0.2">
      <c r="A15095">
        <v>4.6227030666589299E+17</v>
      </c>
      <c r="B15095" t="s">
        <v>29557</v>
      </c>
      <c r="C15095" t="s">
        <v>29558</v>
      </c>
      <c r="D15095" s="1">
        <v>41761.777824074074</v>
      </c>
      <c r="E15095">
        <v>18</v>
      </c>
      <c r="F15095">
        <v>19</v>
      </c>
      <c r="G15095" t="s">
        <v>215</v>
      </c>
      <c r="H15095" t="s">
        <v>390</v>
      </c>
    </row>
    <row r="15096" spans="1:8" x14ac:dyDescent="0.2">
      <c r="A15096">
        <v>4.6227108420558003E+17</v>
      </c>
      <c r="B15096" t="s">
        <v>29559</v>
      </c>
      <c r="C15096" t="s">
        <v>29560</v>
      </c>
      <c r="D15096" s="1">
        <v>41761.779965277776</v>
      </c>
      <c r="E15096">
        <v>39</v>
      </c>
      <c r="F15096">
        <v>65</v>
      </c>
      <c r="G15096" t="s">
        <v>89</v>
      </c>
    </row>
    <row r="15097" spans="1:8" x14ac:dyDescent="0.2">
      <c r="A15097">
        <v>4.6227165258450502E+17</v>
      </c>
      <c r="B15097" t="s">
        <v>29561</v>
      </c>
      <c r="C15097" t="s">
        <v>29562</v>
      </c>
      <c r="D15097" s="1">
        <v>41761.781539351854</v>
      </c>
      <c r="E15097">
        <v>23</v>
      </c>
      <c r="F15097">
        <v>54</v>
      </c>
      <c r="G15097" t="s">
        <v>215</v>
      </c>
    </row>
    <row r="15098" spans="1:8" x14ac:dyDescent="0.2">
      <c r="A15098">
        <v>4.62290322421456E+17</v>
      </c>
      <c r="B15098" t="s">
        <v>29563</v>
      </c>
      <c r="C15098" t="s">
        <v>29564</v>
      </c>
      <c r="D15098" s="1">
        <v>41761.833055555559</v>
      </c>
      <c r="E15098">
        <v>10</v>
      </c>
      <c r="F15098">
        <v>15</v>
      </c>
      <c r="G15098" t="s">
        <v>576</v>
      </c>
    </row>
    <row r="15099" spans="1:8" x14ac:dyDescent="0.2">
      <c r="A15099">
        <v>4.6229178240416902E+17</v>
      </c>
      <c r="B15099" t="s">
        <v>29565</v>
      </c>
      <c r="C15099" t="s">
        <v>29566</v>
      </c>
      <c r="D15099" s="1">
        <v>41761.837083333332</v>
      </c>
      <c r="E15099">
        <v>14</v>
      </c>
      <c r="F15099">
        <v>30</v>
      </c>
      <c r="G15099" t="s">
        <v>89</v>
      </c>
    </row>
    <row r="15100" spans="1:8" x14ac:dyDescent="0.2">
      <c r="A15100">
        <v>4.6229327331986598E+17</v>
      </c>
      <c r="B15100" t="s">
        <v>29567</v>
      </c>
      <c r="C15100" t="s">
        <v>29568</v>
      </c>
      <c r="D15100" s="1">
        <v>41761.841203703705</v>
      </c>
      <c r="E15100">
        <v>14</v>
      </c>
      <c r="F15100">
        <v>18</v>
      </c>
      <c r="G15100" t="s">
        <v>215</v>
      </c>
    </row>
    <row r="15101" spans="1:8" x14ac:dyDescent="0.2">
      <c r="A15101">
        <v>4.6229815349321702E+17</v>
      </c>
      <c r="B15101" t="s">
        <v>29569</v>
      </c>
      <c r="C15101" t="s">
        <v>29570</v>
      </c>
      <c r="D15101" s="1">
        <v>41761.854664351849</v>
      </c>
      <c r="E15101">
        <v>21</v>
      </c>
      <c r="F15101">
        <v>33</v>
      </c>
      <c r="G15101" t="s">
        <v>89</v>
      </c>
    </row>
    <row r="15102" spans="1:8" x14ac:dyDescent="0.2">
      <c r="A15102">
        <v>4.6229909280761402E+17</v>
      </c>
      <c r="B15102" t="s">
        <v>29571</v>
      </c>
      <c r="C15102" t="s">
        <v>29572</v>
      </c>
      <c r="D15102" s="1">
        <v>41761.857256944444</v>
      </c>
      <c r="E15102">
        <v>347</v>
      </c>
      <c r="F15102">
        <v>521</v>
      </c>
      <c r="G15102" t="s">
        <v>89</v>
      </c>
    </row>
    <row r="15103" spans="1:8" x14ac:dyDescent="0.2">
      <c r="A15103">
        <v>4.6229994839946803E+17</v>
      </c>
      <c r="B15103" t="s">
        <v>29573</v>
      </c>
      <c r="C15103" t="s">
        <v>29574</v>
      </c>
      <c r="D15103" s="1">
        <v>41761.859618055554</v>
      </c>
      <c r="E15103">
        <v>16</v>
      </c>
      <c r="F15103">
        <v>29</v>
      </c>
      <c r="G15103" t="s">
        <v>89</v>
      </c>
    </row>
    <row r="15104" spans="1:8" x14ac:dyDescent="0.2">
      <c r="A15104">
        <v>4.6230316273790899E+17</v>
      </c>
      <c r="B15104" t="s">
        <v>29575</v>
      </c>
      <c r="C15104" t="s">
        <v>29576</v>
      </c>
      <c r="D15104" s="1">
        <v>41761.868483796294</v>
      </c>
      <c r="E15104">
        <v>14</v>
      </c>
      <c r="F15104">
        <v>23</v>
      </c>
      <c r="G15104" t="s">
        <v>215</v>
      </c>
    </row>
    <row r="15105" spans="1:8" x14ac:dyDescent="0.2">
      <c r="A15105">
        <v>4.62303628179808E+17</v>
      </c>
      <c r="B15105" t="s">
        <v>29577</v>
      </c>
      <c r="C15105" t="s">
        <v>29578</v>
      </c>
      <c r="D15105" s="1">
        <v>41761.869768518518</v>
      </c>
      <c r="E15105">
        <v>8</v>
      </c>
      <c r="F15105">
        <v>16</v>
      </c>
      <c r="G15105" t="e">
        <f>DannyMartin2002</f>
        <v>#NAME?</v>
      </c>
    </row>
    <row r="15106" spans="1:8" x14ac:dyDescent="0.2">
      <c r="A15106">
        <v>4.6230429525449101E+17</v>
      </c>
      <c r="B15106" t="s">
        <v>29579</v>
      </c>
      <c r="C15106" t="s">
        <v>29580</v>
      </c>
      <c r="D15106" s="1">
        <v>41761.871608796297</v>
      </c>
      <c r="E15106">
        <v>18</v>
      </c>
      <c r="F15106">
        <v>34</v>
      </c>
      <c r="G15106" t="s">
        <v>89</v>
      </c>
    </row>
    <row r="15107" spans="1:8" x14ac:dyDescent="0.2">
      <c r="A15107">
        <v>4.62305707594088E+17</v>
      </c>
      <c r="B15107" t="s">
        <v>29581</v>
      </c>
      <c r="C15107" t="s">
        <v>29582</v>
      </c>
      <c r="D15107" s="1">
        <v>41761.875509259262</v>
      </c>
      <c r="E15107">
        <v>10</v>
      </c>
      <c r="F15107">
        <v>21</v>
      </c>
      <c r="G15107" t="s">
        <v>576</v>
      </c>
      <c r="H15107" t="s">
        <v>21349</v>
      </c>
    </row>
    <row r="15108" spans="1:8" x14ac:dyDescent="0.2">
      <c r="A15108">
        <v>4.6230588344868403E+17</v>
      </c>
      <c r="B15108" t="s">
        <v>29583</v>
      </c>
      <c r="C15108" t="s">
        <v>29584</v>
      </c>
      <c r="D15108" s="1">
        <v>41761.87599537037</v>
      </c>
      <c r="E15108">
        <v>15</v>
      </c>
      <c r="F15108">
        <v>19</v>
      </c>
      <c r="G15108">
        <f>_xlfn.SINGLE( _xlfn.SINGLE( _xlfn.SINGLE(930)))</f>
        <v>930</v>
      </c>
      <c r="H15108" t="s">
        <v>13093</v>
      </c>
    </row>
    <row r="15109" spans="1:8" x14ac:dyDescent="0.2">
      <c r="A15109">
        <v>4.6232898567512397E+17</v>
      </c>
      <c r="B15109" t="s">
        <v>29585</v>
      </c>
      <c r="C15109" t="s">
        <v>29586</v>
      </c>
      <c r="D15109" s="1">
        <v>41761.939745370371</v>
      </c>
      <c r="E15109">
        <v>364</v>
      </c>
      <c r="F15109">
        <v>269</v>
      </c>
    </row>
    <row r="15110" spans="1:8" x14ac:dyDescent="0.2">
      <c r="A15110">
        <v>4.62331485815832E+17</v>
      </c>
      <c r="B15110" t="s">
        <v>29587</v>
      </c>
      <c r="C15110" t="s">
        <v>29588</v>
      </c>
      <c r="D15110" s="1">
        <v>41761.946643518517</v>
      </c>
      <c r="E15110">
        <v>12</v>
      </c>
      <c r="F15110">
        <v>16</v>
      </c>
      <c r="G15110" t="s">
        <v>576</v>
      </c>
    </row>
    <row r="15111" spans="1:8" x14ac:dyDescent="0.2">
      <c r="A15111">
        <v>4.6233210593112397E+17</v>
      </c>
      <c r="B15111" t="s">
        <v>29589</v>
      </c>
      <c r="C15111" t="s">
        <v>29590</v>
      </c>
      <c r="D15111" s="1">
        <v>41761.94835648148</v>
      </c>
      <c r="E15111">
        <v>8</v>
      </c>
      <c r="F15111">
        <v>10</v>
      </c>
      <c r="G15111" t="s">
        <v>89</v>
      </c>
    </row>
    <row r="15112" spans="1:8" x14ac:dyDescent="0.2">
      <c r="A15112">
        <v>4.6233270235276E+17</v>
      </c>
      <c r="B15112" t="s">
        <v>29591</v>
      </c>
      <c r="C15112" t="s">
        <v>29592</v>
      </c>
      <c r="D15112" s="1">
        <v>41761.949999999997</v>
      </c>
      <c r="E15112">
        <v>19</v>
      </c>
      <c r="F15112">
        <v>59</v>
      </c>
      <c r="H15112" t="s">
        <v>390</v>
      </c>
    </row>
    <row r="15113" spans="1:8" x14ac:dyDescent="0.2">
      <c r="A15113">
        <v>4.6233360053360602E+17</v>
      </c>
      <c r="B15113" t="s">
        <v>29593</v>
      </c>
      <c r="C15113" t="s">
        <v>29594</v>
      </c>
      <c r="D15113" s="1">
        <v>41761.952476851853</v>
      </c>
      <c r="E15113">
        <v>8</v>
      </c>
      <c r="F15113">
        <v>22</v>
      </c>
      <c r="G15113" t="s">
        <v>215</v>
      </c>
      <c r="H15113" t="s">
        <v>390</v>
      </c>
    </row>
    <row r="15114" spans="1:8" x14ac:dyDescent="0.2">
      <c r="A15114">
        <v>4.6233413213646003E+17</v>
      </c>
      <c r="B15114" t="s">
        <v>29595</v>
      </c>
      <c r="C15114" t="s">
        <v>29596</v>
      </c>
      <c r="D15114" s="1">
        <v>41761.953946759262</v>
      </c>
      <c r="E15114">
        <v>19</v>
      </c>
      <c r="F15114">
        <v>31</v>
      </c>
      <c r="G15114" t="s">
        <v>89</v>
      </c>
    </row>
    <row r="15115" spans="1:8" x14ac:dyDescent="0.2">
      <c r="A15115">
        <v>4.6241418878334502E+17</v>
      </c>
      <c r="B15115" t="s">
        <v>29597</v>
      </c>
      <c r="C15115" t="s">
        <v>29598</v>
      </c>
      <c r="D15115" s="1">
        <v>41762.174861111111</v>
      </c>
      <c r="E15115">
        <v>140</v>
      </c>
      <c r="F15115">
        <v>207</v>
      </c>
    </row>
    <row r="15116" spans="1:8" x14ac:dyDescent="0.2">
      <c r="A15116">
        <v>4.6241647520749901E+17</v>
      </c>
      <c r="B15116" t="s">
        <v>29599</v>
      </c>
      <c r="C15116" t="s">
        <v>29600</v>
      </c>
      <c r="D15116" s="1">
        <v>41762.181168981479</v>
      </c>
      <c r="E15116">
        <v>18</v>
      </c>
      <c r="F15116">
        <v>24</v>
      </c>
      <c r="G15116" t="s">
        <v>215</v>
      </c>
    </row>
    <row r="15117" spans="1:8" x14ac:dyDescent="0.2">
      <c r="A15117">
        <v>4.62417973136064E+17</v>
      </c>
      <c r="B15117" t="s">
        <v>29601</v>
      </c>
      <c r="C15117" t="s">
        <v>29602</v>
      </c>
      <c r="D15117" s="1">
        <v>41762.185300925928</v>
      </c>
      <c r="E15117">
        <v>25</v>
      </c>
      <c r="F15117">
        <v>51</v>
      </c>
      <c r="G15117" t="s">
        <v>89</v>
      </c>
    </row>
    <row r="15118" spans="1:8" x14ac:dyDescent="0.2">
      <c r="A15118">
        <v>4.6241877283884198E+17</v>
      </c>
      <c r="B15118" t="s">
        <v>29603</v>
      </c>
      <c r="C15118" t="s">
        <v>29604</v>
      </c>
      <c r="D15118" s="1">
        <v>41762.187511574077</v>
      </c>
      <c r="E15118">
        <v>14</v>
      </c>
      <c r="F15118">
        <v>25</v>
      </c>
      <c r="G15118" t="s">
        <v>29605</v>
      </c>
    </row>
    <row r="15119" spans="1:8" x14ac:dyDescent="0.2">
      <c r="A15119">
        <v>4.6241919959252499E+17</v>
      </c>
      <c r="B15119" t="s">
        <v>29606</v>
      </c>
      <c r="C15119" t="s">
        <v>29607</v>
      </c>
      <c r="D15119" s="1">
        <v>41762.188692129632</v>
      </c>
      <c r="E15119">
        <v>83</v>
      </c>
      <c r="F15119">
        <v>102</v>
      </c>
      <c r="G15119" t="s">
        <v>576</v>
      </c>
    </row>
    <row r="15120" spans="1:8" x14ac:dyDescent="0.2">
      <c r="A15120">
        <v>4.6241942464208E+17</v>
      </c>
      <c r="B15120" t="s">
        <v>29608</v>
      </c>
      <c r="C15120" t="s">
        <v>29609</v>
      </c>
      <c r="D15120" s="1">
        <v>41762.189305555556</v>
      </c>
      <c r="E15120">
        <v>8</v>
      </c>
      <c r="F15120">
        <v>26</v>
      </c>
      <c r="G15120" t="s">
        <v>576</v>
      </c>
    </row>
    <row r="15121" spans="1:8" x14ac:dyDescent="0.2">
      <c r="A15121">
        <v>4.6241970872228998E+17</v>
      </c>
      <c r="B15121" t="s">
        <v>29610</v>
      </c>
      <c r="C15121" t="s">
        <v>29611</v>
      </c>
      <c r="D15121" s="1">
        <v>41762.190092592595</v>
      </c>
      <c r="E15121">
        <v>25</v>
      </c>
      <c r="F15121">
        <v>44</v>
      </c>
      <c r="G15121" t="s">
        <v>29612</v>
      </c>
    </row>
    <row r="15122" spans="1:8" x14ac:dyDescent="0.2">
      <c r="A15122">
        <v>4.6242267163316998E+17</v>
      </c>
      <c r="B15122" t="s">
        <v>29613</v>
      </c>
      <c r="C15122" t="s">
        <v>29614</v>
      </c>
      <c r="D15122" s="1">
        <v>41762.198263888888</v>
      </c>
      <c r="E15122">
        <v>19</v>
      </c>
      <c r="F15122">
        <v>40</v>
      </c>
      <c r="G15122" t="s">
        <v>215</v>
      </c>
    </row>
    <row r="15123" spans="1:8" x14ac:dyDescent="0.2">
      <c r="A15123">
        <v>4.6242283445604301E+17</v>
      </c>
      <c r="B15123" t="s">
        <v>29615</v>
      </c>
      <c r="C15123" t="s">
        <v>29616</v>
      </c>
      <c r="D15123" s="1">
        <v>41762.19871527778</v>
      </c>
      <c r="E15123">
        <v>9</v>
      </c>
      <c r="F15123">
        <v>16</v>
      </c>
      <c r="G15123" t="e">
        <f>_xlfn.SINGLE( _xlfn.SINGLE( _xlfn.SINGLE( _xlfn.SINGLE(ApprenticeNBC))))</f>
        <v>#NAME?</v>
      </c>
      <c r="H15123" t="s">
        <v>390</v>
      </c>
    </row>
    <row r="15124" spans="1:8" x14ac:dyDescent="0.2">
      <c r="A15124">
        <v>4.6242312522198202E+17</v>
      </c>
      <c r="B15124" t="s">
        <v>29617</v>
      </c>
      <c r="C15124" t="s">
        <v>29618</v>
      </c>
      <c r="D15124" s="1">
        <v>41762.199525462966</v>
      </c>
      <c r="E15124">
        <v>17</v>
      </c>
      <c r="F15124">
        <v>28</v>
      </c>
      <c r="G15124" t="s">
        <v>576</v>
      </c>
    </row>
    <row r="15125" spans="1:8" x14ac:dyDescent="0.2">
      <c r="A15125">
        <v>4.6242515275274598E+17</v>
      </c>
      <c r="B15125" t="s">
        <v>29619</v>
      </c>
      <c r="C15125" t="s">
        <v>29620</v>
      </c>
      <c r="D15125" s="1">
        <v>41762.20511574074</v>
      </c>
      <c r="E15125">
        <v>15</v>
      </c>
      <c r="F15125">
        <v>23</v>
      </c>
      <c r="G15125" t="s">
        <v>215</v>
      </c>
    </row>
    <row r="15126" spans="1:8" x14ac:dyDescent="0.2">
      <c r="A15126">
        <v>4.62426506309144E+17</v>
      </c>
      <c r="B15126" t="s">
        <v>29621</v>
      </c>
      <c r="C15126" t="s">
        <v>29622</v>
      </c>
      <c r="D15126" s="1">
        <v>41762.208854166667</v>
      </c>
      <c r="E15126">
        <v>10</v>
      </c>
      <c r="F15126">
        <v>25</v>
      </c>
      <c r="G15126" t="s">
        <v>215</v>
      </c>
    </row>
    <row r="15127" spans="1:8" x14ac:dyDescent="0.2">
      <c r="A15127">
        <v>4.6242727569132301E+17</v>
      </c>
      <c r="B15127" t="s">
        <v>29623</v>
      </c>
      <c r="C15127" t="s">
        <v>29624</v>
      </c>
      <c r="D15127" s="1">
        <v>41762.210972222223</v>
      </c>
      <c r="E15127">
        <v>21</v>
      </c>
      <c r="F15127">
        <v>46</v>
      </c>
      <c r="G15127" t="s">
        <v>89</v>
      </c>
    </row>
    <row r="15128" spans="1:8" x14ac:dyDescent="0.2">
      <c r="A15128">
        <v>4.6242976237672E+17</v>
      </c>
      <c r="B15128" t="s">
        <v>29625</v>
      </c>
      <c r="C15128" t="s">
        <v>29626</v>
      </c>
      <c r="D15128" s="1">
        <v>41762.217835648145</v>
      </c>
      <c r="E15128">
        <v>14</v>
      </c>
      <c r="F15128">
        <v>27</v>
      </c>
      <c r="G15128" t="s">
        <v>487</v>
      </c>
    </row>
    <row r="15129" spans="1:8" x14ac:dyDescent="0.2">
      <c r="A15129">
        <v>4.6248548830190701E+17</v>
      </c>
      <c r="B15129" t="s">
        <v>29627</v>
      </c>
      <c r="C15129" t="s">
        <v>29628</v>
      </c>
      <c r="D15129" s="1">
        <v>41762.371608796297</v>
      </c>
      <c r="E15129">
        <v>25</v>
      </c>
      <c r="F15129">
        <v>48</v>
      </c>
      <c r="G15129" t="s">
        <v>215</v>
      </c>
    </row>
    <row r="15130" spans="1:8" x14ac:dyDescent="0.2">
      <c r="A15130">
        <v>4.6248571637598598E+17</v>
      </c>
      <c r="B15130" t="s">
        <v>29629</v>
      </c>
      <c r="C15130" t="s">
        <v>29630</v>
      </c>
      <c r="D15130" s="1">
        <v>41762.372245370374</v>
      </c>
      <c r="E15130">
        <v>15</v>
      </c>
      <c r="F15130">
        <v>25</v>
      </c>
      <c r="G15130" t="s">
        <v>215</v>
      </c>
    </row>
    <row r="15131" spans="1:8" x14ac:dyDescent="0.2">
      <c r="A15131">
        <v>4.6248770407760198E+17</v>
      </c>
      <c r="B15131" t="s">
        <v>29631</v>
      </c>
      <c r="C15131" t="s">
        <v>29632</v>
      </c>
      <c r="D15131" s="1">
        <v>41762.37771990741</v>
      </c>
      <c r="E15131">
        <v>31</v>
      </c>
      <c r="F15131">
        <v>62</v>
      </c>
      <c r="G15131" t="s">
        <v>215</v>
      </c>
    </row>
    <row r="15132" spans="1:8" x14ac:dyDescent="0.2">
      <c r="A15132">
        <v>4.6248938964676602E+17</v>
      </c>
      <c r="B15132" t="s">
        <v>29633</v>
      </c>
      <c r="C15132" t="s">
        <v>29634</v>
      </c>
      <c r="D15132" s="1">
        <v>41762.382372685184</v>
      </c>
      <c r="E15132">
        <v>13</v>
      </c>
      <c r="F15132">
        <v>20</v>
      </c>
      <c r="G15132" t="s">
        <v>29635</v>
      </c>
    </row>
    <row r="15133" spans="1:8" x14ac:dyDescent="0.2">
      <c r="A15133">
        <v>4.6248949533902003E+17</v>
      </c>
      <c r="B15133" t="s">
        <v>29636</v>
      </c>
      <c r="C15133" t="s">
        <v>29637</v>
      </c>
      <c r="D15133" s="1">
        <v>41762.382662037038</v>
      </c>
      <c r="E15133">
        <v>15</v>
      </c>
      <c r="F15133">
        <v>22</v>
      </c>
      <c r="G15133" t="s">
        <v>576</v>
      </c>
    </row>
    <row r="15134" spans="1:8" x14ac:dyDescent="0.2">
      <c r="A15134">
        <v>4.6256199661835398E+17</v>
      </c>
      <c r="B15134" t="s">
        <v>29638</v>
      </c>
      <c r="C15134" t="s">
        <v>29639</v>
      </c>
      <c r="D15134" s="1">
        <v>41762.582731481481</v>
      </c>
      <c r="E15134">
        <v>14</v>
      </c>
      <c r="F15134">
        <v>32</v>
      </c>
      <c r="G15134" t="s">
        <v>576</v>
      </c>
      <c r="H15134" t="s">
        <v>390</v>
      </c>
    </row>
    <row r="15135" spans="1:8" x14ac:dyDescent="0.2">
      <c r="A15135">
        <v>4.6256413515133702E+17</v>
      </c>
      <c r="B15135" t="s">
        <v>29640</v>
      </c>
      <c r="C15135" t="s">
        <v>29641</v>
      </c>
      <c r="D15135" s="1">
        <v>41762.588634259257</v>
      </c>
      <c r="E15135">
        <v>410</v>
      </c>
      <c r="F15135">
        <v>537</v>
      </c>
    </row>
    <row r="15136" spans="1:8" x14ac:dyDescent="0.2">
      <c r="A15136">
        <v>4.6272949593887098E+17</v>
      </c>
      <c r="B15136" t="s">
        <v>29642</v>
      </c>
      <c r="C15136" t="s">
        <v>29643</v>
      </c>
      <c r="D15136" s="1">
        <v>41763.044942129629</v>
      </c>
      <c r="E15136">
        <v>20</v>
      </c>
      <c r="F15136">
        <v>39</v>
      </c>
      <c r="G15136" t="s">
        <v>215</v>
      </c>
    </row>
    <row r="15137" spans="1:8" x14ac:dyDescent="0.2">
      <c r="A15137">
        <v>4.6273028159494099E+17</v>
      </c>
      <c r="B15137" t="s">
        <v>29644</v>
      </c>
      <c r="C15137" t="s">
        <v>29645</v>
      </c>
      <c r="D15137" s="1">
        <v>41763.047106481485</v>
      </c>
      <c r="E15137">
        <v>132</v>
      </c>
      <c r="F15137">
        <v>102</v>
      </c>
      <c r="G15137" t="s">
        <v>29646</v>
      </c>
    </row>
    <row r="15138" spans="1:8" x14ac:dyDescent="0.2">
      <c r="A15138">
        <v>4.6273113414175898E+17</v>
      </c>
      <c r="B15138" t="s">
        <v>29647</v>
      </c>
      <c r="C15138" t="s">
        <v>29648</v>
      </c>
      <c r="D15138" s="1">
        <v>41763.049467592595</v>
      </c>
      <c r="E15138">
        <v>23</v>
      </c>
      <c r="F15138">
        <v>32</v>
      </c>
      <c r="G15138" t="s">
        <v>89</v>
      </c>
      <c r="H15138" t="s">
        <v>616</v>
      </c>
    </row>
    <row r="15139" spans="1:8" x14ac:dyDescent="0.2">
      <c r="A15139">
        <v>4.6275155885871501E+17</v>
      </c>
      <c r="B15139" t="s">
        <v>29649</v>
      </c>
      <c r="C15139" t="s">
        <v>29650</v>
      </c>
      <c r="D15139" s="1">
        <v>41763.105821759258</v>
      </c>
      <c r="E15139">
        <v>279</v>
      </c>
      <c r="F15139">
        <v>326</v>
      </c>
    </row>
    <row r="15140" spans="1:8" x14ac:dyDescent="0.2">
      <c r="A15140">
        <v>4.6277407830757299E+17</v>
      </c>
      <c r="B15140" t="s">
        <v>29651</v>
      </c>
      <c r="C15140" t="s">
        <v>29652</v>
      </c>
      <c r="D15140" s="1">
        <v>41763.167962962965</v>
      </c>
      <c r="E15140">
        <v>3592</v>
      </c>
      <c r="F15140">
        <v>3639</v>
      </c>
    </row>
    <row r="15141" spans="1:8" x14ac:dyDescent="0.2">
      <c r="A15141">
        <v>4.6282041466712E+17</v>
      </c>
      <c r="B15141" t="s">
        <v>29653</v>
      </c>
      <c r="C15141" t="s">
        <v>29654</v>
      </c>
      <c r="D15141" s="1">
        <v>41763.29583333333</v>
      </c>
      <c r="E15141">
        <v>688</v>
      </c>
      <c r="F15141">
        <v>426</v>
      </c>
    </row>
    <row r="15142" spans="1:8" x14ac:dyDescent="0.2">
      <c r="A15142">
        <v>4.6282139601262099E+17</v>
      </c>
      <c r="B15142" t="s">
        <v>29655</v>
      </c>
      <c r="C15142" t="s">
        <v>29656</v>
      </c>
      <c r="D15142" s="1">
        <v>41763.298541666663</v>
      </c>
      <c r="E15142">
        <v>2274</v>
      </c>
      <c r="F15142">
        <v>2104</v>
      </c>
    </row>
    <row r="15143" spans="1:8" x14ac:dyDescent="0.2">
      <c r="A15143">
        <v>4.6282224188209101E+17</v>
      </c>
      <c r="B15143" t="s">
        <v>29657</v>
      </c>
      <c r="C15143" t="s">
        <v>29658</v>
      </c>
      <c r="D15143" s="1">
        <v>41763.300868055558</v>
      </c>
      <c r="E15143">
        <v>889</v>
      </c>
      <c r="F15143">
        <v>445</v>
      </c>
    </row>
    <row r="15144" spans="1:8" x14ac:dyDescent="0.2">
      <c r="A15144">
        <v>4.6282288504886003E+17</v>
      </c>
      <c r="B15144" t="s">
        <v>29659</v>
      </c>
      <c r="C15144" t="s">
        <v>29660</v>
      </c>
      <c r="D15144" s="1">
        <v>41763.30265046296</v>
      </c>
      <c r="E15144">
        <v>19279</v>
      </c>
      <c r="F15144">
        <v>21703</v>
      </c>
    </row>
    <row r="15145" spans="1:8" x14ac:dyDescent="0.2">
      <c r="A15145">
        <v>4.6282314178681203E+17</v>
      </c>
      <c r="B15145" t="s">
        <v>29661</v>
      </c>
      <c r="C15145" t="s">
        <v>29662</v>
      </c>
      <c r="D15145" s="1">
        <v>41763.303356481483</v>
      </c>
      <c r="E15145">
        <v>2504</v>
      </c>
      <c r="F15145">
        <v>1184</v>
      </c>
    </row>
    <row r="15146" spans="1:8" x14ac:dyDescent="0.2">
      <c r="A15146">
        <v>4.6282437615367699E+17</v>
      </c>
      <c r="B15146" t="s">
        <v>29663</v>
      </c>
      <c r="C15146" t="s">
        <v>29664</v>
      </c>
      <c r="D15146" s="1">
        <v>41763.306759259256</v>
      </c>
      <c r="E15146">
        <v>1151</v>
      </c>
      <c r="F15146">
        <v>649</v>
      </c>
    </row>
    <row r="15147" spans="1:8" x14ac:dyDescent="0.2">
      <c r="A15147">
        <v>4.62825072353624E+17</v>
      </c>
      <c r="B15147" t="s">
        <v>29665</v>
      </c>
      <c r="C15147" t="s">
        <v>29666</v>
      </c>
      <c r="D15147" s="1">
        <v>41763.308680555558</v>
      </c>
      <c r="E15147">
        <v>782</v>
      </c>
      <c r="F15147">
        <v>594</v>
      </c>
    </row>
    <row r="15148" spans="1:8" x14ac:dyDescent="0.2">
      <c r="A15148">
        <v>4.6282659504537101E+17</v>
      </c>
      <c r="B15148" t="s">
        <v>29667</v>
      </c>
      <c r="C15148" t="s">
        <v>29668</v>
      </c>
      <c r="D15148" s="1">
        <v>41763.312881944446</v>
      </c>
      <c r="E15148">
        <v>2487</v>
      </c>
      <c r="F15148">
        <v>1244</v>
      </c>
    </row>
    <row r="15149" spans="1:8" x14ac:dyDescent="0.2">
      <c r="A15149">
        <v>4.6292124910330598E+17</v>
      </c>
      <c r="B15149" t="s">
        <v>29669</v>
      </c>
      <c r="C15149" t="s">
        <v>29670</v>
      </c>
      <c r="D15149" s="1">
        <v>41763.57408564815</v>
      </c>
      <c r="E15149">
        <v>10</v>
      </c>
      <c r="F15149">
        <v>9</v>
      </c>
      <c r="G15149" t="s">
        <v>89</v>
      </c>
    </row>
    <row r="15150" spans="1:8" x14ac:dyDescent="0.2">
      <c r="A15150">
        <v>4.6314698948897101E+17</v>
      </c>
      <c r="B15150" t="s">
        <v>29671</v>
      </c>
      <c r="C15150" t="s">
        <v>29672</v>
      </c>
      <c r="D15150" s="1">
        <v>41764.197002314817</v>
      </c>
      <c r="E15150">
        <v>398</v>
      </c>
      <c r="F15150">
        <v>302</v>
      </c>
      <c r="G15150" t="s">
        <v>576</v>
      </c>
      <c r="H15150" t="s">
        <v>616</v>
      </c>
    </row>
    <row r="15151" spans="1:8" x14ac:dyDescent="0.2">
      <c r="A15151">
        <v>4.63269262044704E+17</v>
      </c>
      <c r="B15151" t="s">
        <v>29673</v>
      </c>
      <c r="C15151" t="s">
        <v>29674</v>
      </c>
      <c r="D15151" s="1">
        <v>41764.534409722219</v>
      </c>
      <c r="E15151">
        <v>30</v>
      </c>
      <c r="F15151">
        <v>75</v>
      </c>
    </row>
    <row r="15152" spans="1:8" x14ac:dyDescent="0.2">
      <c r="A15152">
        <v>4.6327638487885402E+17</v>
      </c>
      <c r="B15152" t="s">
        <v>29675</v>
      </c>
      <c r="C15152" t="s">
        <v>29676</v>
      </c>
      <c r="D15152" s="1">
        <v>41764.554074074076</v>
      </c>
      <c r="E15152">
        <v>11</v>
      </c>
      <c r="F15152">
        <v>22</v>
      </c>
      <c r="G15152" t="s">
        <v>215</v>
      </c>
    </row>
    <row r="15153" spans="1:7" x14ac:dyDescent="0.2">
      <c r="A15153">
        <v>4.6327649633410598E+17</v>
      </c>
      <c r="B15153" t="s">
        <v>29677</v>
      </c>
      <c r="C15153" t="s">
        <v>29678</v>
      </c>
      <c r="D15153" s="1">
        <v>41764.554375</v>
      </c>
      <c r="E15153">
        <v>5</v>
      </c>
      <c r="F15153">
        <v>19</v>
      </c>
      <c r="G15153" t="s">
        <v>576</v>
      </c>
    </row>
    <row r="15154" spans="1:7" x14ac:dyDescent="0.2">
      <c r="A15154">
        <v>4.6327675202306803E+17</v>
      </c>
      <c r="B15154" t="s">
        <v>29679</v>
      </c>
      <c r="C15154" t="s">
        <v>29680</v>
      </c>
      <c r="D15154" s="1">
        <v>41764.555081018516</v>
      </c>
      <c r="E15154">
        <v>16</v>
      </c>
      <c r="F15154">
        <v>19</v>
      </c>
      <c r="G15154" t="s">
        <v>576</v>
      </c>
    </row>
    <row r="15155" spans="1:7" x14ac:dyDescent="0.2">
      <c r="A15155">
        <v>4.6327679498533197E+17</v>
      </c>
      <c r="B15155" t="s">
        <v>29681</v>
      </c>
      <c r="C15155" t="s">
        <v>29682</v>
      </c>
      <c r="D15155" s="1">
        <v>41764.555196759262</v>
      </c>
      <c r="E15155">
        <v>15</v>
      </c>
      <c r="F15155">
        <v>18</v>
      </c>
      <c r="G15155" t="s">
        <v>215</v>
      </c>
    </row>
    <row r="15156" spans="1:7" x14ac:dyDescent="0.2">
      <c r="A15156">
        <v>4.6327723117617101E+17</v>
      </c>
      <c r="B15156" t="s">
        <v>29683</v>
      </c>
      <c r="C15156" t="s">
        <v>29684</v>
      </c>
      <c r="D15156" s="1">
        <v>41764.556400462963</v>
      </c>
      <c r="E15156">
        <v>6</v>
      </c>
      <c r="F15156">
        <v>13</v>
      </c>
      <c r="G15156" t="s">
        <v>215</v>
      </c>
    </row>
    <row r="15157" spans="1:7" x14ac:dyDescent="0.2">
      <c r="A15157">
        <v>4.6327755081988902E+17</v>
      </c>
      <c r="B15157" t="s">
        <v>29685</v>
      </c>
      <c r="C15157" t="s">
        <v>29686</v>
      </c>
      <c r="D15157" s="1">
        <v>41764.557291666664</v>
      </c>
      <c r="E15157">
        <v>14</v>
      </c>
      <c r="F15157">
        <v>23</v>
      </c>
      <c r="G15157" t="s">
        <v>215</v>
      </c>
    </row>
    <row r="15158" spans="1:7" x14ac:dyDescent="0.2">
      <c r="A15158">
        <v>4.6327768751645901E+17</v>
      </c>
      <c r="B15158" t="s">
        <v>29687</v>
      </c>
      <c r="C15158" t="s">
        <v>29688</v>
      </c>
      <c r="D15158" s="1">
        <v>41764.557662037034</v>
      </c>
      <c r="E15158">
        <v>11</v>
      </c>
      <c r="F15158">
        <v>21</v>
      </c>
      <c r="G15158" t="s">
        <v>215</v>
      </c>
    </row>
    <row r="15159" spans="1:7" x14ac:dyDescent="0.2">
      <c r="A15159">
        <v>4.6327786874395002E+17</v>
      </c>
      <c r="B15159" t="s">
        <v>29689</v>
      </c>
      <c r="C15159" t="s">
        <v>29690</v>
      </c>
      <c r="D15159" s="1">
        <v>41764.558159722219</v>
      </c>
      <c r="E15159">
        <v>9</v>
      </c>
      <c r="F15159">
        <v>15</v>
      </c>
      <c r="G15159" t="s">
        <v>215</v>
      </c>
    </row>
    <row r="15160" spans="1:7" x14ac:dyDescent="0.2">
      <c r="A15160">
        <v>4.63278308437016E+17</v>
      </c>
      <c r="B15160" t="s">
        <v>29691</v>
      </c>
      <c r="C15160" t="s">
        <v>29692</v>
      </c>
      <c r="D15160" s="1">
        <v>41764.559374999997</v>
      </c>
      <c r="E15160">
        <v>8</v>
      </c>
      <c r="F15160">
        <v>17</v>
      </c>
      <c r="G15160" t="s">
        <v>215</v>
      </c>
    </row>
    <row r="15161" spans="1:7" x14ac:dyDescent="0.2">
      <c r="A15161">
        <v>4.6327859160707398E+17</v>
      </c>
      <c r="B15161" t="s">
        <v>29693</v>
      </c>
      <c r="C15161" t="s">
        <v>29694</v>
      </c>
      <c r="D15161" s="1">
        <v>41764.560162037036</v>
      </c>
      <c r="E15161">
        <v>12</v>
      </c>
      <c r="F15161">
        <v>28</v>
      </c>
      <c r="G15161" t="s">
        <v>215</v>
      </c>
    </row>
    <row r="15162" spans="1:7" x14ac:dyDescent="0.2">
      <c r="A15162">
        <v>4.63279295247712E+17</v>
      </c>
      <c r="B15162" t="s">
        <v>29695</v>
      </c>
      <c r="C15162" t="s">
        <v>29696</v>
      </c>
      <c r="D15162" s="1">
        <v>41764.562094907407</v>
      </c>
      <c r="E15162">
        <v>11</v>
      </c>
      <c r="F15162">
        <v>21</v>
      </c>
      <c r="G15162" t="s">
        <v>215</v>
      </c>
    </row>
    <row r="15163" spans="1:7" x14ac:dyDescent="0.2">
      <c r="A15163">
        <v>4.6327934546611398E+17</v>
      </c>
      <c r="B15163" t="s">
        <v>29697</v>
      </c>
      <c r="C15163" t="s">
        <v>29698</v>
      </c>
      <c r="D15163" s="1">
        <v>41764.5622337963</v>
      </c>
      <c r="E15163">
        <v>13</v>
      </c>
      <c r="F15163">
        <v>26</v>
      </c>
      <c r="G15163" t="s">
        <v>215</v>
      </c>
    </row>
    <row r="15164" spans="1:7" x14ac:dyDescent="0.2">
      <c r="A15164">
        <v>4.6327946152250099E+17</v>
      </c>
      <c r="B15164" t="s">
        <v>29699</v>
      </c>
      <c r="C15164" t="s">
        <v>29700</v>
      </c>
      <c r="D15164" s="1">
        <v>41764.562557870369</v>
      </c>
      <c r="E15164">
        <v>9</v>
      </c>
      <c r="F15164">
        <v>18</v>
      </c>
      <c r="G15164" t="s">
        <v>215</v>
      </c>
    </row>
    <row r="15165" spans="1:7" x14ac:dyDescent="0.2">
      <c r="A15165">
        <v>4.6327984535584698E+17</v>
      </c>
      <c r="B15165" t="s">
        <v>29701</v>
      </c>
      <c r="C15165" t="s">
        <v>29702</v>
      </c>
      <c r="D15165" s="1">
        <v>41764.563622685186</v>
      </c>
      <c r="E15165">
        <v>12</v>
      </c>
      <c r="F15165">
        <v>34</v>
      </c>
      <c r="G15165" t="s">
        <v>576</v>
      </c>
    </row>
    <row r="15166" spans="1:7" x14ac:dyDescent="0.2">
      <c r="A15166">
        <v>4.6328013873480397E+17</v>
      </c>
      <c r="B15166" t="s">
        <v>29703</v>
      </c>
      <c r="C15166" t="s">
        <v>29704</v>
      </c>
      <c r="D15166" s="1">
        <v>41764.564432870371</v>
      </c>
      <c r="E15166">
        <v>9</v>
      </c>
      <c r="F15166">
        <v>25</v>
      </c>
      <c r="G15166" t="s">
        <v>215</v>
      </c>
    </row>
    <row r="15167" spans="1:7" x14ac:dyDescent="0.2">
      <c r="A15167">
        <v>4.6328037135929702E+17</v>
      </c>
      <c r="B15167" t="s">
        <v>29705</v>
      </c>
      <c r="C15167" t="s">
        <v>29706</v>
      </c>
      <c r="D15167" s="1">
        <v>41764.565069444441</v>
      </c>
      <c r="E15167">
        <v>15</v>
      </c>
      <c r="F15167">
        <v>24</v>
      </c>
      <c r="G15167" t="s">
        <v>29707</v>
      </c>
    </row>
    <row r="15168" spans="1:7" x14ac:dyDescent="0.2">
      <c r="A15168">
        <v>4.6328046455254202E+17</v>
      </c>
      <c r="B15168" t="s">
        <v>29708</v>
      </c>
      <c r="C15168" t="s">
        <v>29709</v>
      </c>
      <c r="D15168" s="1">
        <v>41764.565324074072</v>
      </c>
      <c r="E15168">
        <v>15</v>
      </c>
      <c r="F15168">
        <v>25</v>
      </c>
      <c r="G15168" t="s">
        <v>576</v>
      </c>
    </row>
    <row r="15169" spans="1:8" x14ac:dyDescent="0.2">
      <c r="A15169">
        <v>4.6328106937538099E+17</v>
      </c>
      <c r="B15169" t="s">
        <v>29710</v>
      </c>
      <c r="C15169" t="s">
        <v>29711</v>
      </c>
      <c r="D15169" s="1">
        <v>41764.566990740743</v>
      </c>
      <c r="E15169">
        <v>12</v>
      </c>
      <c r="F15169">
        <v>33</v>
      </c>
      <c r="G15169" t="s">
        <v>576</v>
      </c>
      <c r="H15169" t="s">
        <v>14519</v>
      </c>
    </row>
    <row r="15170" spans="1:8" x14ac:dyDescent="0.2">
      <c r="A15170">
        <v>4.6328112937069702E+17</v>
      </c>
      <c r="B15170" t="s">
        <v>29712</v>
      </c>
      <c r="C15170" t="s">
        <v>29713</v>
      </c>
      <c r="D15170" s="1">
        <v>41764.567164351851</v>
      </c>
      <c r="E15170">
        <v>10</v>
      </c>
      <c r="F15170">
        <v>21</v>
      </c>
      <c r="G15170" t="s">
        <v>215</v>
      </c>
    </row>
    <row r="15171" spans="1:8" x14ac:dyDescent="0.2">
      <c r="A15171">
        <v>4.6328127185541101E+17</v>
      </c>
      <c r="B15171" t="s">
        <v>29714</v>
      </c>
      <c r="C15171" t="s">
        <v>29715</v>
      </c>
      <c r="D15171" s="1">
        <v>41764.567557870374</v>
      </c>
      <c r="E15171">
        <v>19</v>
      </c>
      <c r="F15171">
        <v>32</v>
      </c>
      <c r="G15171" t="s">
        <v>215</v>
      </c>
      <c r="H15171" t="s">
        <v>390</v>
      </c>
    </row>
    <row r="15172" spans="1:8" x14ac:dyDescent="0.2">
      <c r="A15172">
        <v>4.63281687326392E+17</v>
      </c>
      <c r="B15172" t="s">
        <v>29716</v>
      </c>
      <c r="C15172" t="s">
        <v>29717</v>
      </c>
      <c r="D15172" s="1">
        <v>41764.568703703706</v>
      </c>
      <c r="E15172">
        <v>22</v>
      </c>
      <c r="F15172">
        <v>44</v>
      </c>
      <c r="G15172" t="s">
        <v>215</v>
      </c>
    </row>
    <row r="15173" spans="1:8" x14ac:dyDescent="0.2">
      <c r="A15173">
        <v>4.6328213606238202E+17</v>
      </c>
      <c r="B15173" t="s">
        <v>29718</v>
      </c>
      <c r="C15173" t="s">
        <v>29719</v>
      </c>
      <c r="D15173" s="1">
        <v>41764.56994212963</v>
      </c>
      <c r="E15173">
        <v>27</v>
      </c>
      <c r="F15173">
        <v>51</v>
      </c>
      <c r="G15173" t="e">
        <f>BethAndersonEsq</f>
        <v>#NAME?</v>
      </c>
    </row>
    <row r="15174" spans="1:8" x14ac:dyDescent="0.2">
      <c r="A15174">
        <v>4.6330450374033798E+17</v>
      </c>
      <c r="B15174" t="s">
        <v>29720</v>
      </c>
      <c r="C15174" t="s">
        <v>29721</v>
      </c>
      <c r="D15174" s="1">
        <v>41764.631666666668</v>
      </c>
      <c r="E15174">
        <v>16</v>
      </c>
      <c r="F15174">
        <v>29</v>
      </c>
      <c r="G15174" t="s">
        <v>215</v>
      </c>
      <c r="H15174" t="s">
        <v>390</v>
      </c>
    </row>
    <row r="15175" spans="1:8" x14ac:dyDescent="0.2">
      <c r="A15175">
        <v>4.6330465229001498E+17</v>
      </c>
      <c r="B15175" t="s">
        <v>29722</v>
      </c>
      <c r="C15175" t="s">
        <v>29723</v>
      </c>
      <c r="D15175" s="1">
        <v>41764.632071759261</v>
      </c>
      <c r="E15175">
        <v>21</v>
      </c>
      <c r="F15175">
        <v>36</v>
      </c>
      <c r="G15175" t="s">
        <v>29724</v>
      </c>
      <c r="H15175" t="s">
        <v>390</v>
      </c>
    </row>
    <row r="15176" spans="1:8" x14ac:dyDescent="0.2">
      <c r="A15176">
        <v>4.6330477135372602E+17</v>
      </c>
      <c r="B15176" t="s">
        <v>29725</v>
      </c>
      <c r="C15176" t="s">
        <v>29726</v>
      </c>
      <c r="D15176" s="1">
        <v>41764.632395833331</v>
      </c>
      <c r="E15176">
        <v>20</v>
      </c>
      <c r="F15176">
        <v>32</v>
      </c>
      <c r="G15176" t="s">
        <v>29727</v>
      </c>
      <c r="H15176" t="s">
        <v>616</v>
      </c>
    </row>
    <row r="15177" spans="1:8" x14ac:dyDescent="0.2">
      <c r="A15177">
        <v>4.6333508295957197E+17</v>
      </c>
      <c r="B15177" t="s">
        <v>29728</v>
      </c>
      <c r="C15177" t="s">
        <v>29729</v>
      </c>
      <c r="D15177" s="1">
        <v>41764.716041666667</v>
      </c>
      <c r="E15177">
        <v>24</v>
      </c>
      <c r="F15177">
        <v>35</v>
      </c>
      <c r="G15177" t="s">
        <v>89</v>
      </c>
    </row>
    <row r="15178" spans="1:8" x14ac:dyDescent="0.2">
      <c r="A15178">
        <v>4.6333636629499002E+17</v>
      </c>
      <c r="B15178" t="s">
        <v>29730</v>
      </c>
      <c r="C15178" t="s">
        <v>29731</v>
      </c>
      <c r="D15178" s="1">
        <v>41764.719583333332</v>
      </c>
      <c r="E15178">
        <v>18</v>
      </c>
      <c r="F15178">
        <v>26</v>
      </c>
      <c r="G15178" t="s">
        <v>215</v>
      </c>
    </row>
    <row r="15179" spans="1:8" x14ac:dyDescent="0.2">
      <c r="A15179">
        <v>4.6333740584065402E+17</v>
      </c>
      <c r="B15179" t="s">
        <v>29732</v>
      </c>
      <c r="C15179" t="s">
        <v>29733</v>
      </c>
      <c r="D15179" s="1">
        <v>41764.722453703704</v>
      </c>
      <c r="E15179">
        <v>26</v>
      </c>
      <c r="F15179">
        <v>53</v>
      </c>
      <c r="G15179" t="s">
        <v>29734</v>
      </c>
    </row>
    <row r="15180" spans="1:8" x14ac:dyDescent="0.2">
      <c r="A15180">
        <v>4.6334389033527699E+17</v>
      </c>
      <c r="B15180" t="s">
        <v>29735</v>
      </c>
      <c r="C15180" t="s">
        <v>29736</v>
      </c>
      <c r="D15180" s="1">
        <v>41764.740347222221</v>
      </c>
      <c r="E15180">
        <v>376</v>
      </c>
      <c r="F15180">
        <v>304</v>
      </c>
    </row>
    <row r="15181" spans="1:8" x14ac:dyDescent="0.2">
      <c r="A15181">
        <v>4.6338172747461798E+17</v>
      </c>
      <c r="B15181" t="s">
        <v>29737</v>
      </c>
      <c r="C15181" t="s">
        <v>29738</v>
      </c>
      <c r="D15181" s="1">
        <v>41764.844756944447</v>
      </c>
      <c r="E15181">
        <v>247</v>
      </c>
      <c r="F15181">
        <v>216</v>
      </c>
    </row>
    <row r="15182" spans="1:8" x14ac:dyDescent="0.2">
      <c r="A15182">
        <v>4.6338294080288301E+17</v>
      </c>
      <c r="B15182" t="s">
        <v>29739</v>
      </c>
      <c r="C15182" t="s">
        <v>29740</v>
      </c>
      <c r="D15182" s="1">
        <v>41764.848101851851</v>
      </c>
      <c r="E15182">
        <v>21</v>
      </c>
      <c r="F15182">
        <v>39</v>
      </c>
      <c r="G15182" t="s">
        <v>576</v>
      </c>
    </row>
    <row r="15183" spans="1:8" x14ac:dyDescent="0.2">
      <c r="A15183">
        <v>4.6339817066046202E+17</v>
      </c>
      <c r="B15183" t="s">
        <v>29741</v>
      </c>
      <c r="C15183" t="s">
        <v>29742</v>
      </c>
      <c r="D15183" s="1">
        <v>41764.890138888892</v>
      </c>
      <c r="E15183">
        <v>599</v>
      </c>
      <c r="F15183">
        <v>449</v>
      </c>
    </row>
    <row r="15184" spans="1:8" x14ac:dyDescent="0.2">
      <c r="A15184">
        <v>4.6342337690076301E+17</v>
      </c>
      <c r="B15184" t="s">
        <v>29743</v>
      </c>
      <c r="C15184" t="s">
        <v>29744</v>
      </c>
      <c r="D15184" s="1">
        <v>41764.959687499999</v>
      </c>
      <c r="E15184">
        <v>60</v>
      </c>
      <c r="F15184">
        <v>70</v>
      </c>
      <c r="G15184" t="s">
        <v>89</v>
      </c>
    </row>
    <row r="15185" spans="1:8" x14ac:dyDescent="0.2">
      <c r="A15185">
        <v>4.6354802721582202E+17</v>
      </c>
      <c r="B15185" t="s">
        <v>29745</v>
      </c>
      <c r="C15185" t="s">
        <v>29746</v>
      </c>
      <c r="D15185" s="1">
        <v>41765.303657407407</v>
      </c>
      <c r="E15185">
        <v>26</v>
      </c>
      <c r="F15185">
        <v>35</v>
      </c>
      <c r="G15185" t="s">
        <v>215</v>
      </c>
      <c r="H15185" t="s">
        <v>616</v>
      </c>
    </row>
    <row r="15186" spans="1:8" x14ac:dyDescent="0.2">
      <c r="A15186">
        <v>4.6354822753998003E+17</v>
      </c>
      <c r="B15186" t="s">
        <v>29747</v>
      </c>
      <c r="C15186" t="s">
        <v>29748</v>
      </c>
      <c r="D15186" s="1">
        <v>41765.304212962961</v>
      </c>
      <c r="E15186">
        <v>21</v>
      </c>
      <c r="F15186">
        <v>29</v>
      </c>
      <c r="G15186" t="s">
        <v>215</v>
      </c>
    </row>
    <row r="15187" spans="1:8" x14ac:dyDescent="0.2">
      <c r="A15187">
        <v>4.6354836525954202E+17</v>
      </c>
      <c r="B15187" t="s">
        <v>29749</v>
      </c>
      <c r="C15187" t="s">
        <v>29750</v>
      </c>
      <c r="D15187" s="1">
        <v>41765.304594907408</v>
      </c>
      <c r="E15187">
        <v>19</v>
      </c>
      <c r="F15187">
        <v>27</v>
      </c>
      <c r="G15187" t="s">
        <v>215</v>
      </c>
      <c r="H15187" t="s">
        <v>616</v>
      </c>
    </row>
    <row r="15188" spans="1:8" x14ac:dyDescent="0.2">
      <c r="A15188">
        <v>4.6354849898654899E+17</v>
      </c>
      <c r="B15188" t="s">
        <v>29751</v>
      </c>
      <c r="C15188" t="s">
        <v>29752</v>
      </c>
      <c r="D15188" s="1">
        <v>41765.304965277777</v>
      </c>
      <c r="E15188">
        <v>42</v>
      </c>
      <c r="F15188">
        <v>54</v>
      </c>
      <c r="G15188" t="s">
        <v>576</v>
      </c>
    </row>
    <row r="15189" spans="1:8" x14ac:dyDescent="0.2">
      <c r="A15189">
        <v>4.6356699537225702E+17</v>
      </c>
      <c r="B15189" t="s">
        <v>29753</v>
      </c>
      <c r="C15189" t="s">
        <v>29754</v>
      </c>
      <c r="D15189" s="1">
        <v>41765.356006944443</v>
      </c>
      <c r="E15189">
        <v>137</v>
      </c>
      <c r="F15189">
        <v>104</v>
      </c>
      <c r="G15189" t="s">
        <v>89</v>
      </c>
    </row>
    <row r="15190" spans="1:8" x14ac:dyDescent="0.2">
      <c r="A15190">
        <v>4.6368382203149498E+17</v>
      </c>
      <c r="B15190" t="s">
        <v>29755</v>
      </c>
      <c r="C15190" t="s">
        <v>29756</v>
      </c>
      <c r="D15190" s="1">
        <v>41765.678379629629</v>
      </c>
      <c r="E15190">
        <v>157</v>
      </c>
      <c r="F15190">
        <v>273</v>
      </c>
    </row>
    <row r="15191" spans="1:8" x14ac:dyDescent="0.2">
      <c r="A15191">
        <v>4.6373883037877402E+17</v>
      </c>
      <c r="B15191" t="s">
        <v>29757</v>
      </c>
      <c r="C15191" t="s">
        <v>29758</v>
      </c>
      <c r="D15191" s="1">
        <v>41765.83017361111</v>
      </c>
      <c r="E15191">
        <v>41</v>
      </c>
      <c r="F15191">
        <v>43</v>
      </c>
      <c r="G15191" t="s">
        <v>89</v>
      </c>
    </row>
    <row r="15192" spans="1:8" x14ac:dyDescent="0.2">
      <c r="A15192">
        <v>4.6376839620383898E+17</v>
      </c>
      <c r="B15192" t="s">
        <v>29759</v>
      </c>
      <c r="C15192" t="s">
        <v>29760</v>
      </c>
      <c r="D15192" s="1">
        <v>41765.911759259259</v>
      </c>
      <c r="E15192">
        <v>284</v>
      </c>
      <c r="F15192">
        <v>231</v>
      </c>
    </row>
    <row r="15193" spans="1:8" x14ac:dyDescent="0.2">
      <c r="A15193">
        <v>4.6377884075479398E+17</v>
      </c>
      <c r="B15193" t="s">
        <v>29761</v>
      </c>
      <c r="C15193" t="s">
        <v>29762</v>
      </c>
      <c r="D15193" s="1">
        <v>41765.940578703703</v>
      </c>
      <c r="E15193">
        <v>565</v>
      </c>
      <c r="F15193">
        <v>398</v>
      </c>
    </row>
    <row r="15194" spans="1:8" x14ac:dyDescent="0.2">
      <c r="A15194">
        <v>4.6402571710196902E+17</v>
      </c>
      <c r="B15194" t="s">
        <v>29763</v>
      </c>
      <c r="C15194" t="s">
        <v>29764</v>
      </c>
      <c r="D15194" s="1">
        <v>41766.621828703705</v>
      </c>
      <c r="E15194">
        <v>674</v>
      </c>
      <c r="F15194">
        <v>653</v>
      </c>
    </row>
    <row r="15195" spans="1:8" x14ac:dyDescent="0.2">
      <c r="A15195">
        <v>4.6403030543147002E+17</v>
      </c>
      <c r="B15195" t="s">
        <v>29765</v>
      </c>
      <c r="C15195" t="s">
        <v>29766</v>
      </c>
      <c r="D15195" s="1">
        <v>41766.63449074074</v>
      </c>
      <c r="E15195">
        <v>91</v>
      </c>
      <c r="F15195">
        <v>196</v>
      </c>
    </row>
    <row r="15196" spans="1:8" x14ac:dyDescent="0.2">
      <c r="A15196">
        <v>4.64031193768288E+17</v>
      </c>
      <c r="B15196" t="s">
        <v>29767</v>
      </c>
      <c r="C15196" t="s">
        <v>29768</v>
      </c>
      <c r="D15196" s="1">
        <v>41766.636944444443</v>
      </c>
      <c r="E15196">
        <v>56</v>
      </c>
      <c r="F15196">
        <v>59</v>
      </c>
    </row>
    <row r="15197" spans="1:8" x14ac:dyDescent="0.2">
      <c r="A15197">
        <v>4.6404422627610202E+17</v>
      </c>
      <c r="B15197" t="s">
        <v>29769</v>
      </c>
      <c r="C15197" t="s">
        <v>29770</v>
      </c>
      <c r="D15197" s="1">
        <v>41766.672905092593</v>
      </c>
      <c r="E15197">
        <v>20</v>
      </c>
      <c r="F15197">
        <v>27</v>
      </c>
      <c r="G15197" t="s">
        <v>89</v>
      </c>
    </row>
    <row r="15198" spans="1:8" x14ac:dyDescent="0.2">
      <c r="A15198">
        <v>4.6406563302225901E+17</v>
      </c>
      <c r="B15198" t="s">
        <v>29771</v>
      </c>
      <c r="C15198" t="s">
        <v>29772</v>
      </c>
      <c r="D15198" s="1">
        <v>41766.731979166667</v>
      </c>
      <c r="E15198">
        <v>31</v>
      </c>
      <c r="F15198">
        <v>63</v>
      </c>
      <c r="G15198" t="s">
        <v>215</v>
      </c>
    </row>
    <row r="15199" spans="1:8" x14ac:dyDescent="0.2">
      <c r="A15199">
        <v>4.6413129572417498E+17</v>
      </c>
      <c r="B15199" t="s">
        <v>29773</v>
      </c>
      <c r="C15199" t="s">
        <v>29774</v>
      </c>
      <c r="D15199" s="1">
        <v>41766.913171296299</v>
      </c>
      <c r="E15199">
        <v>69</v>
      </c>
      <c r="F15199">
        <v>84</v>
      </c>
      <c r="G15199" t="s">
        <v>215</v>
      </c>
    </row>
    <row r="15200" spans="1:8" x14ac:dyDescent="0.2">
      <c r="A15200">
        <v>4.6413354789348499E+17</v>
      </c>
      <c r="B15200" t="s">
        <v>29775</v>
      </c>
      <c r="C15200" t="s">
        <v>29776</v>
      </c>
      <c r="D15200" s="1">
        <v>41766.919386574074</v>
      </c>
      <c r="E15200">
        <v>138</v>
      </c>
      <c r="F15200">
        <v>172</v>
      </c>
      <c r="G15200" t="s">
        <v>215</v>
      </c>
    </row>
    <row r="15201" spans="1:8" x14ac:dyDescent="0.2">
      <c r="A15201">
        <v>4.6413545769009101E+17</v>
      </c>
      <c r="B15201" t="s">
        <v>29777</v>
      </c>
      <c r="C15201" t="s">
        <v>29778</v>
      </c>
      <c r="D15201" s="1">
        <v>41766.92465277778</v>
      </c>
      <c r="E15201">
        <v>895</v>
      </c>
      <c r="F15201">
        <v>945</v>
      </c>
    </row>
    <row r="15202" spans="1:8" x14ac:dyDescent="0.2">
      <c r="A15202">
        <v>4.6413616366278202E+17</v>
      </c>
      <c r="B15202" t="s">
        <v>29779</v>
      </c>
      <c r="C15202" t="s">
        <v>29780</v>
      </c>
      <c r="D15202" s="1">
        <v>41766.926608796297</v>
      </c>
      <c r="E15202">
        <v>341</v>
      </c>
      <c r="F15202">
        <v>308</v>
      </c>
    </row>
    <row r="15203" spans="1:8" x14ac:dyDescent="0.2">
      <c r="A15203">
        <v>4.6421678718242803E+17</v>
      </c>
      <c r="B15203" t="s">
        <v>29781</v>
      </c>
      <c r="C15203" t="s">
        <v>29782</v>
      </c>
      <c r="D15203" s="1">
        <v>41767.149085648147</v>
      </c>
      <c r="E15203">
        <v>7696</v>
      </c>
      <c r="F15203">
        <v>8322</v>
      </c>
    </row>
    <row r="15204" spans="1:8" x14ac:dyDescent="0.2">
      <c r="A15204">
        <v>4.6421793751604E+17</v>
      </c>
      <c r="B15204" t="s">
        <v>29783</v>
      </c>
      <c r="C15204" t="s">
        <v>29784</v>
      </c>
      <c r="D15204" s="1">
        <v>41767.152256944442</v>
      </c>
      <c r="E15204">
        <v>15532</v>
      </c>
      <c r="F15204">
        <v>21556</v>
      </c>
    </row>
    <row r="15205" spans="1:8" x14ac:dyDescent="0.2">
      <c r="A15205">
        <v>4.6424862705805702E+17</v>
      </c>
      <c r="B15205" t="s">
        <v>29785</v>
      </c>
      <c r="C15205" t="s">
        <v>29786</v>
      </c>
      <c r="D15205" s="1">
        <v>41767.236944444441</v>
      </c>
      <c r="E15205">
        <v>45</v>
      </c>
      <c r="F15205">
        <v>79</v>
      </c>
      <c r="G15205" t="s">
        <v>215</v>
      </c>
    </row>
    <row r="15206" spans="1:8" x14ac:dyDescent="0.2">
      <c r="A15206">
        <v>4.6425179635426899E+17</v>
      </c>
      <c r="B15206" t="s">
        <v>29787</v>
      </c>
      <c r="C15206" t="s">
        <v>29788</v>
      </c>
      <c r="D15206" s="1">
        <v>41767.245694444442</v>
      </c>
      <c r="E15206">
        <v>20223</v>
      </c>
      <c r="F15206">
        <v>16474</v>
      </c>
    </row>
    <row r="15207" spans="1:8" x14ac:dyDescent="0.2">
      <c r="A15207">
        <v>4.6439343435547398E+17</v>
      </c>
      <c r="B15207" t="s">
        <v>29789</v>
      </c>
      <c r="C15207" t="s">
        <v>29790</v>
      </c>
      <c r="D15207" s="1">
        <v>41767.63653935185</v>
      </c>
      <c r="E15207">
        <v>38</v>
      </c>
      <c r="F15207">
        <v>30</v>
      </c>
      <c r="G15207" t="e">
        <f>FLGovScott</f>
        <v>#NAME?</v>
      </c>
      <c r="H15207" t="s">
        <v>390</v>
      </c>
    </row>
    <row r="15208" spans="1:8" x14ac:dyDescent="0.2">
      <c r="A15208">
        <v>4.6439346598472397E+17</v>
      </c>
      <c r="B15208" t="s">
        <v>29791</v>
      </c>
      <c r="C15208" t="s">
        <v>29792</v>
      </c>
      <c r="D15208" s="1">
        <v>41767.636620370373</v>
      </c>
      <c r="E15208">
        <v>32</v>
      </c>
      <c r="F15208">
        <v>20</v>
      </c>
      <c r="G15208" t="e">
        <f>FLGovScott</f>
        <v>#NAME?</v>
      </c>
      <c r="H15208" t="s">
        <v>390</v>
      </c>
    </row>
    <row r="15209" spans="1:8" x14ac:dyDescent="0.2">
      <c r="A15209">
        <v>4.64398198585704E+17</v>
      </c>
      <c r="B15209" t="s">
        <v>29793</v>
      </c>
      <c r="C15209" t="s">
        <v>29794</v>
      </c>
      <c r="D15209" s="1">
        <v>41767.649687500001</v>
      </c>
      <c r="E15209">
        <v>168</v>
      </c>
      <c r="F15209">
        <v>188</v>
      </c>
      <c r="G15209" t="s">
        <v>89</v>
      </c>
    </row>
    <row r="15210" spans="1:8" x14ac:dyDescent="0.2">
      <c r="A15210">
        <v>4.6440238249621498E+17</v>
      </c>
      <c r="B15210" t="s">
        <v>29795</v>
      </c>
      <c r="C15210" t="s">
        <v>29796</v>
      </c>
      <c r="D15210" s="1">
        <v>41767.661226851851</v>
      </c>
      <c r="E15210">
        <v>23</v>
      </c>
      <c r="F15210">
        <v>35</v>
      </c>
      <c r="G15210" t="s">
        <v>89</v>
      </c>
    </row>
    <row r="15211" spans="1:8" x14ac:dyDescent="0.2">
      <c r="A15211">
        <v>4.6441384937102099E+17</v>
      </c>
      <c r="B15211" t="s">
        <v>29797</v>
      </c>
      <c r="C15211" t="s">
        <v>29798</v>
      </c>
      <c r="D15211" s="1">
        <v>41767.692870370367</v>
      </c>
      <c r="E15211">
        <v>15</v>
      </c>
      <c r="F15211">
        <v>34</v>
      </c>
      <c r="G15211" t="s">
        <v>89</v>
      </c>
    </row>
    <row r="15212" spans="1:8" x14ac:dyDescent="0.2">
      <c r="A15212">
        <v>4.6441524560869299E+17</v>
      </c>
      <c r="B15212" t="s">
        <v>29799</v>
      </c>
      <c r="C15212" t="s">
        <v>29800</v>
      </c>
      <c r="D15212" s="1">
        <v>41767.69672453704</v>
      </c>
      <c r="E15212">
        <v>18</v>
      </c>
      <c r="F15212">
        <v>26</v>
      </c>
      <c r="G15212" t="s">
        <v>89</v>
      </c>
    </row>
    <row r="15213" spans="1:8" x14ac:dyDescent="0.2">
      <c r="A15213">
        <v>4.6442699865667098E+17</v>
      </c>
      <c r="B15213" t="s">
        <v>29801</v>
      </c>
      <c r="C15213" t="s">
        <v>29802</v>
      </c>
      <c r="D15213" s="1">
        <v>41767.729155092595</v>
      </c>
      <c r="E15213">
        <v>17</v>
      </c>
      <c r="F15213">
        <v>33</v>
      </c>
      <c r="G15213" t="s">
        <v>215</v>
      </c>
      <c r="H15213" t="s">
        <v>505</v>
      </c>
    </row>
    <row r="15214" spans="1:8" x14ac:dyDescent="0.2">
      <c r="A15214">
        <v>4.6443315795856102E+17</v>
      </c>
      <c r="B15214" t="s">
        <v>29803</v>
      </c>
      <c r="C15214" t="s">
        <v>29804</v>
      </c>
      <c r="D15214" s="1">
        <v>41767.746157407404</v>
      </c>
      <c r="E15214">
        <v>340</v>
      </c>
      <c r="F15214">
        <v>289</v>
      </c>
    </row>
    <row r="15215" spans="1:8" x14ac:dyDescent="0.2">
      <c r="A15215">
        <v>4.6443983995459098E+17</v>
      </c>
      <c r="B15215" t="s">
        <v>29805</v>
      </c>
      <c r="C15215" t="s">
        <v>29806</v>
      </c>
      <c r="D15215" s="1">
        <v>41767.764594907407</v>
      </c>
      <c r="E15215">
        <v>18</v>
      </c>
      <c r="F15215">
        <v>19</v>
      </c>
      <c r="G15215" t="e">
        <f>DeannaSpillyard</f>
        <v>#NAME?</v>
      </c>
    </row>
    <row r="15216" spans="1:8" x14ac:dyDescent="0.2">
      <c r="A15216">
        <v>4.64458629643784E+17</v>
      </c>
      <c r="B15216" t="s">
        <v>29807</v>
      </c>
      <c r="C15216" t="s">
        <v>29808</v>
      </c>
      <c r="D15216" s="1">
        <v>41767.816446759258</v>
      </c>
      <c r="E15216">
        <v>32</v>
      </c>
      <c r="F15216">
        <v>52</v>
      </c>
      <c r="G15216" t="s">
        <v>89</v>
      </c>
    </row>
    <row r="15217" spans="1:8" x14ac:dyDescent="0.2">
      <c r="A15217">
        <v>4.6446043339584301E+17</v>
      </c>
      <c r="B15217" t="s">
        <v>29809</v>
      </c>
      <c r="C15217" t="s">
        <v>29810</v>
      </c>
      <c r="D15217" s="1">
        <v>41767.821423611109</v>
      </c>
      <c r="E15217">
        <v>10</v>
      </c>
      <c r="F15217">
        <v>19</v>
      </c>
      <c r="G15217" t="s">
        <v>215</v>
      </c>
    </row>
    <row r="15218" spans="1:8" x14ac:dyDescent="0.2">
      <c r="A15218">
        <v>4.64463184993472E+17</v>
      </c>
      <c r="B15218" t="s">
        <v>29811</v>
      </c>
      <c r="C15218" t="s">
        <v>29812</v>
      </c>
      <c r="D15218" s="1">
        <v>41767.829016203701</v>
      </c>
      <c r="E15218">
        <v>10</v>
      </c>
      <c r="F15218">
        <v>14</v>
      </c>
      <c r="G15218" t="s">
        <v>487</v>
      </c>
    </row>
    <row r="15219" spans="1:8" x14ac:dyDescent="0.2">
      <c r="A15219">
        <v>4.6446677584616602E+17</v>
      </c>
      <c r="B15219" t="s">
        <v>29813</v>
      </c>
      <c r="C15219" t="s">
        <v>29814</v>
      </c>
      <c r="D15219" s="1">
        <v>41767.838923611111</v>
      </c>
      <c r="E15219">
        <v>430</v>
      </c>
      <c r="F15219">
        <v>463</v>
      </c>
    </row>
    <row r="15220" spans="1:8" x14ac:dyDescent="0.2">
      <c r="A15220">
        <v>4.6446690210729498E+17</v>
      </c>
      <c r="B15220" t="s">
        <v>29815</v>
      </c>
      <c r="C15220" t="s">
        <v>29816</v>
      </c>
      <c r="D15220" s="1">
        <v>41767.839270833334</v>
      </c>
      <c r="E15220">
        <v>566</v>
      </c>
      <c r="F15220">
        <v>852</v>
      </c>
    </row>
    <row r="15221" spans="1:8" x14ac:dyDescent="0.2">
      <c r="A15221">
        <v>4.6447843024411398E+17</v>
      </c>
      <c r="B15221" t="s">
        <v>29817</v>
      </c>
      <c r="C15221" t="s">
        <v>29818</v>
      </c>
      <c r="D15221" s="1">
        <v>41767.871087962965</v>
      </c>
      <c r="E15221">
        <v>249</v>
      </c>
      <c r="F15221">
        <v>224</v>
      </c>
    </row>
    <row r="15222" spans="1:8" x14ac:dyDescent="0.2">
      <c r="A15222">
        <v>4.6448864051806202E+17</v>
      </c>
      <c r="B15222" t="s">
        <v>29819</v>
      </c>
      <c r="C15222" t="s">
        <v>29820</v>
      </c>
      <c r="D15222" s="1">
        <v>41767.899259259262</v>
      </c>
      <c r="E15222">
        <v>615</v>
      </c>
      <c r="F15222">
        <v>530</v>
      </c>
    </row>
    <row r="15223" spans="1:8" x14ac:dyDescent="0.2">
      <c r="A15223">
        <v>4.6448991575005498E+17</v>
      </c>
      <c r="B15223" t="s">
        <v>29821</v>
      </c>
      <c r="C15223" t="s">
        <v>29822</v>
      </c>
      <c r="D15223" s="1">
        <v>41767.902777777781</v>
      </c>
      <c r="E15223">
        <v>337</v>
      </c>
      <c r="F15223">
        <v>269</v>
      </c>
      <c r="G15223" t="s">
        <v>89</v>
      </c>
    </row>
    <row r="15224" spans="1:8" x14ac:dyDescent="0.2">
      <c r="A15224">
        <v>4.64498646080552E+17</v>
      </c>
      <c r="B15224" t="s">
        <v>29823</v>
      </c>
      <c r="C15224" t="s">
        <v>29824</v>
      </c>
      <c r="D15224" s="1">
        <v>41767.926863425928</v>
      </c>
      <c r="E15224">
        <v>45</v>
      </c>
      <c r="F15224">
        <v>98</v>
      </c>
      <c r="G15224" t="s">
        <v>215</v>
      </c>
    </row>
    <row r="15225" spans="1:8" x14ac:dyDescent="0.2">
      <c r="A15225">
        <v>4.6450323513986202E+17</v>
      </c>
      <c r="B15225" t="s">
        <v>29825</v>
      </c>
      <c r="C15225" t="s">
        <v>29826</v>
      </c>
      <c r="D15225" s="1">
        <v>41767.939525462964</v>
      </c>
      <c r="E15225">
        <v>10</v>
      </c>
      <c r="F15225">
        <v>19</v>
      </c>
      <c r="G15225" t="s">
        <v>29827</v>
      </c>
    </row>
    <row r="15226" spans="1:8" x14ac:dyDescent="0.2">
      <c r="A15226">
        <v>4.6450946521644998E+17</v>
      </c>
      <c r="B15226" t="s">
        <v>29828</v>
      </c>
      <c r="C15226" t="s">
        <v>29829</v>
      </c>
      <c r="D15226" s="1">
        <v>41767.956724537034</v>
      </c>
      <c r="E15226">
        <v>593</v>
      </c>
      <c r="F15226">
        <v>583</v>
      </c>
    </row>
    <row r="15227" spans="1:8" x14ac:dyDescent="0.2">
      <c r="A15227">
        <v>4.6455503456358797E+17</v>
      </c>
      <c r="B15227" t="s">
        <v>29830</v>
      </c>
      <c r="C15227" t="s">
        <v>29831</v>
      </c>
      <c r="D15227" s="1">
        <v>41768.082465277781</v>
      </c>
      <c r="E15227">
        <v>15</v>
      </c>
      <c r="F15227">
        <v>29</v>
      </c>
      <c r="G15227" t="s">
        <v>29832</v>
      </c>
    </row>
    <row r="15228" spans="1:8" x14ac:dyDescent="0.2">
      <c r="A15228">
        <v>4.6455577035776E+17</v>
      </c>
      <c r="B15228" t="s">
        <v>29833</v>
      </c>
      <c r="C15228" t="s">
        <v>29834</v>
      </c>
      <c r="D15228" s="1">
        <v>41768.084502314814</v>
      </c>
      <c r="E15228">
        <v>189</v>
      </c>
      <c r="F15228">
        <v>236</v>
      </c>
    </row>
    <row r="15229" spans="1:8" x14ac:dyDescent="0.2">
      <c r="A15229">
        <v>4.6455743859603002E+17</v>
      </c>
      <c r="B15229" t="s">
        <v>29835</v>
      </c>
      <c r="C15229" t="s">
        <v>29836</v>
      </c>
      <c r="D15229" s="1">
        <v>41768.089108796295</v>
      </c>
      <c r="E15229">
        <v>26</v>
      </c>
      <c r="F15229">
        <v>36</v>
      </c>
      <c r="G15229" t="s">
        <v>215</v>
      </c>
    </row>
    <row r="15230" spans="1:8" x14ac:dyDescent="0.2">
      <c r="A15230">
        <v>4.6455812177685702E+17</v>
      </c>
      <c r="B15230" t="s">
        <v>29837</v>
      </c>
      <c r="C15230" t="s">
        <v>29838</v>
      </c>
      <c r="D15230" s="1">
        <v>41768.090983796297</v>
      </c>
      <c r="E15230">
        <v>20</v>
      </c>
      <c r="F15230">
        <v>32</v>
      </c>
      <c r="G15230" t="s">
        <v>215</v>
      </c>
      <c r="H15230" t="s">
        <v>390</v>
      </c>
    </row>
    <row r="15231" spans="1:8" x14ac:dyDescent="0.2">
      <c r="A15231">
        <v>4.6456060880618202E+17</v>
      </c>
      <c r="B15231" t="s">
        <v>29839</v>
      </c>
      <c r="C15231" t="s">
        <v>29840</v>
      </c>
      <c r="D15231" s="1">
        <v>41768.09784722222</v>
      </c>
      <c r="E15231">
        <v>18</v>
      </c>
      <c r="F15231">
        <v>42</v>
      </c>
      <c r="G15231" t="s">
        <v>26320</v>
      </c>
    </row>
    <row r="15232" spans="1:8" x14ac:dyDescent="0.2">
      <c r="A15232">
        <v>4.6456078826788403E+17</v>
      </c>
      <c r="B15232" t="s">
        <v>29841</v>
      </c>
      <c r="C15232" t="s">
        <v>29842</v>
      </c>
      <c r="D15232" s="1">
        <v>41768.098344907405</v>
      </c>
      <c r="E15232">
        <v>15</v>
      </c>
      <c r="F15232">
        <v>22</v>
      </c>
      <c r="G15232" t="e">
        <f>_xlfn.SINGLE( _xlfn.SINGLE( _xlfn.SINGLE(Savi_Swizzle)))</f>
        <v>#NAME?</v>
      </c>
    </row>
    <row r="15233" spans="1:7" x14ac:dyDescent="0.2">
      <c r="A15233">
        <v>4.6456435265871802E+17</v>
      </c>
      <c r="B15233" t="s">
        <v>29843</v>
      </c>
      <c r="C15233" t="s">
        <v>29844</v>
      </c>
      <c r="D15233" s="1">
        <v>41768.108182870368</v>
      </c>
      <c r="E15233">
        <v>2088</v>
      </c>
      <c r="F15233">
        <v>2697</v>
      </c>
    </row>
    <row r="15234" spans="1:7" x14ac:dyDescent="0.2">
      <c r="A15234">
        <v>4.6456497120112998E+17</v>
      </c>
      <c r="B15234" t="s">
        <v>29845</v>
      </c>
      <c r="C15234" t="s">
        <v>29846</v>
      </c>
      <c r="D15234" s="1">
        <v>41768.109884259262</v>
      </c>
      <c r="E15234">
        <v>1061</v>
      </c>
      <c r="F15234">
        <v>1035</v>
      </c>
    </row>
    <row r="15235" spans="1:7" x14ac:dyDescent="0.2">
      <c r="A15235">
        <v>4.6459327113910202E+17</v>
      </c>
      <c r="B15235" t="s">
        <v>29847</v>
      </c>
      <c r="C15235" t="s">
        <v>29848</v>
      </c>
      <c r="D15235" s="1">
        <v>41768.187986111108</v>
      </c>
      <c r="E15235">
        <v>78</v>
      </c>
      <c r="F15235">
        <v>63</v>
      </c>
      <c r="G15235" t="s">
        <v>89</v>
      </c>
    </row>
    <row r="15236" spans="1:7" x14ac:dyDescent="0.2">
      <c r="A15236">
        <v>4.6459537899074701E+17</v>
      </c>
      <c r="B15236" t="s">
        <v>29849</v>
      </c>
      <c r="C15236" t="s">
        <v>29850</v>
      </c>
      <c r="D15236" s="1">
        <v>41768.193796296298</v>
      </c>
      <c r="E15236">
        <v>13546</v>
      </c>
      <c r="F15236">
        <v>10136</v>
      </c>
    </row>
    <row r="15237" spans="1:7" x14ac:dyDescent="0.2">
      <c r="A15237">
        <v>4.6459733848152E+17</v>
      </c>
      <c r="B15237" t="s">
        <v>29851</v>
      </c>
      <c r="C15237" t="s">
        <v>29852</v>
      </c>
      <c r="D15237" s="1">
        <v>41768.199201388888</v>
      </c>
      <c r="E15237">
        <v>2712</v>
      </c>
      <c r="F15237">
        <v>2610</v>
      </c>
    </row>
    <row r="15238" spans="1:7" x14ac:dyDescent="0.2">
      <c r="A15238">
        <v>4.6459839965719302E+17</v>
      </c>
      <c r="B15238" t="s">
        <v>29853</v>
      </c>
      <c r="C15238" t="s">
        <v>29854</v>
      </c>
      <c r="D15238" s="1">
        <v>41768.20212962963</v>
      </c>
      <c r="E15238">
        <v>48</v>
      </c>
      <c r="F15238">
        <v>90</v>
      </c>
      <c r="G15238" t="s">
        <v>215</v>
      </c>
    </row>
    <row r="15239" spans="1:7" x14ac:dyDescent="0.2">
      <c r="A15239">
        <v>4.6463464964255302E+17</v>
      </c>
      <c r="B15239" t="s">
        <v>29855</v>
      </c>
      <c r="C15239" t="s">
        <v>29856</v>
      </c>
      <c r="D15239" s="1">
        <v>41768.302164351851</v>
      </c>
      <c r="E15239">
        <v>46</v>
      </c>
      <c r="F15239">
        <v>84</v>
      </c>
      <c r="G15239" t="s">
        <v>89</v>
      </c>
    </row>
    <row r="15240" spans="1:7" x14ac:dyDescent="0.2">
      <c r="A15240">
        <v>4.6478774331560698E+17</v>
      </c>
      <c r="B15240" t="s">
        <v>29857</v>
      </c>
      <c r="C15240" t="s">
        <v>29858</v>
      </c>
      <c r="D15240" s="1">
        <v>41768.724629629629</v>
      </c>
      <c r="E15240">
        <v>635</v>
      </c>
      <c r="F15240">
        <v>609</v>
      </c>
    </row>
    <row r="15241" spans="1:7" x14ac:dyDescent="0.2">
      <c r="A15241">
        <v>4.6479896910603398E+17</v>
      </c>
      <c r="B15241" t="s">
        <v>29859</v>
      </c>
      <c r="C15241" t="s">
        <v>29860</v>
      </c>
      <c r="D15241" s="1">
        <v>41768.755601851852</v>
      </c>
      <c r="E15241">
        <v>83</v>
      </c>
      <c r="F15241">
        <v>122</v>
      </c>
    </row>
    <row r="15242" spans="1:7" x14ac:dyDescent="0.2">
      <c r="A15242">
        <v>4.6479946286787302E+17</v>
      </c>
      <c r="B15242" t="s">
        <v>29861</v>
      </c>
      <c r="C15242" t="s">
        <v>29862</v>
      </c>
      <c r="D15242" s="1">
        <v>41768.756967592592</v>
      </c>
      <c r="E15242">
        <v>52</v>
      </c>
      <c r="F15242">
        <v>66</v>
      </c>
    </row>
    <row r="15243" spans="1:7" x14ac:dyDescent="0.2">
      <c r="A15243">
        <v>4.6481868207058502E+17</v>
      </c>
      <c r="B15243" t="s">
        <v>29863</v>
      </c>
      <c r="C15243" t="s">
        <v>29864</v>
      </c>
      <c r="D15243" s="1">
        <v>41768.81</v>
      </c>
      <c r="E15243">
        <v>35</v>
      </c>
      <c r="F15243">
        <v>80</v>
      </c>
      <c r="G15243" t="s">
        <v>89</v>
      </c>
    </row>
    <row r="15244" spans="1:7" x14ac:dyDescent="0.2">
      <c r="A15244">
        <v>4.6483986777271898E+17</v>
      </c>
      <c r="B15244" t="s">
        <v>29865</v>
      </c>
      <c r="C15244" t="s">
        <v>29866</v>
      </c>
      <c r="D15244" s="1">
        <v>41768.868460648147</v>
      </c>
      <c r="E15244">
        <v>17</v>
      </c>
      <c r="F15244">
        <v>31</v>
      </c>
      <c r="G15244" t="s">
        <v>89</v>
      </c>
    </row>
    <row r="15245" spans="1:7" x14ac:dyDescent="0.2">
      <c r="A15245">
        <v>4.6487288069072E+17</v>
      </c>
      <c r="B15245" t="s">
        <v>29867</v>
      </c>
      <c r="C15245" t="s">
        <v>29868</v>
      </c>
      <c r="D15245" s="1">
        <v>41768.959560185183</v>
      </c>
      <c r="E15245">
        <v>26</v>
      </c>
      <c r="F15245">
        <v>26</v>
      </c>
      <c r="G15245" t="s">
        <v>29869</v>
      </c>
    </row>
    <row r="15246" spans="1:7" x14ac:dyDescent="0.2">
      <c r="A15246">
        <v>4.6487329537734598E+17</v>
      </c>
      <c r="B15246" t="s">
        <v>29870</v>
      </c>
      <c r="C15246" t="s">
        <v>29871</v>
      </c>
      <c r="D15246" s="1">
        <v>41768.960706018515</v>
      </c>
      <c r="E15246">
        <v>132</v>
      </c>
      <c r="F15246">
        <v>111</v>
      </c>
    </row>
    <row r="15247" spans="1:7" x14ac:dyDescent="0.2">
      <c r="A15247">
        <v>4.6487367465988E+17</v>
      </c>
      <c r="B15247" t="s">
        <v>29872</v>
      </c>
      <c r="C15247" t="s">
        <v>29873</v>
      </c>
      <c r="D15247" s="1">
        <v>41768.961747685185</v>
      </c>
      <c r="E15247">
        <v>147</v>
      </c>
      <c r="F15247">
        <v>207</v>
      </c>
    </row>
    <row r="15248" spans="1:7" x14ac:dyDescent="0.2">
      <c r="A15248">
        <v>4.6487500503856301E+17</v>
      </c>
      <c r="B15248" t="s">
        <v>29874</v>
      </c>
      <c r="C15248" t="s">
        <v>29875</v>
      </c>
      <c r="D15248" s="1">
        <v>41768.965416666666</v>
      </c>
      <c r="E15248">
        <v>28</v>
      </c>
      <c r="F15248">
        <v>24</v>
      </c>
      <c r="G15248" t="s">
        <v>576</v>
      </c>
    </row>
    <row r="15249" spans="1:8" x14ac:dyDescent="0.2">
      <c r="A15249">
        <v>4.6492345198446099E+17</v>
      </c>
      <c r="B15249" t="s">
        <v>29876</v>
      </c>
      <c r="C15249" t="s">
        <v>29877</v>
      </c>
      <c r="D15249" s="1">
        <v>41769.099108796298</v>
      </c>
      <c r="E15249">
        <v>212</v>
      </c>
      <c r="F15249">
        <v>231</v>
      </c>
    </row>
    <row r="15250" spans="1:8" x14ac:dyDescent="0.2">
      <c r="A15250">
        <v>4.6492456859587699E+17</v>
      </c>
      <c r="B15250" t="s">
        <v>29878</v>
      </c>
      <c r="C15250" t="s">
        <v>29879</v>
      </c>
      <c r="D15250" s="1">
        <v>41769.102187500001</v>
      </c>
      <c r="E15250">
        <v>127</v>
      </c>
      <c r="F15250">
        <v>165</v>
      </c>
      <c r="G15250" t="s">
        <v>215</v>
      </c>
      <c r="H15250" t="s">
        <v>505</v>
      </c>
    </row>
    <row r="15251" spans="1:8" x14ac:dyDescent="0.2">
      <c r="A15251">
        <v>4.6492543744594701E+17</v>
      </c>
      <c r="B15251" t="s">
        <v>29880</v>
      </c>
      <c r="C15251" t="s">
        <v>29881</v>
      </c>
      <c r="D15251" s="1">
        <v>41769.104583333334</v>
      </c>
      <c r="E15251">
        <v>41</v>
      </c>
      <c r="F15251">
        <v>58</v>
      </c>
      <c r="G15251" t="s">
        <v>215</v>
      </c>
    </row>
    <row r="15252" spans="1:8" x14ac:dyDescent="0.2">
      <c r="A15252">
        <v>4.6503471711781197E+17</v>
      </c>
      <c r="B15252" t="s">
        <v>29882</v>
      </c>
      <c r="C15252" t="s">
        <v>29883</v>
      </c>
      <c r="D15252" s="1">
        <v>41769.406145833331</v>
      </c>
      <c r="E15252">
        <v>85</v>
      </c>
      <c r="F15252">
        <v>167</v>
      </c>
    </row>
    <row r="15253" spans="1:8" x14ac:dyDescent="0.2">
      <c r="A15253">
        <v>4.6504322874436403E+17</v>
      </c>
      <c r="B15253" t="s">
        <v>29884</v>
      </c>
      <c r="C15253" t="e">
        <f>_xlfn.SINGLE( IrishTimes Thanks to You and the wonderful Simon Carswell for the great story on Trump International golf Links), Ireland. it will be great</f>
        <v>#NAME?</v>
      </c>
      <c r="D15253" s="1">
        <v>41769.429629629631</v>
      </c>
      <c r="E15253">
        <v>24</v>
      </c>
      <c r="F15253">
        <v>23</v>
      </c>
      <c r="G15253" t="s">
        <v>89</v>
      </c>
    </row>
    <row r="15254" spans="1:8" x14ac:dyDescent="0.2">
      <c r="A15254">
        <v>4.6535697986343302E+17</v>
      </c>
      <c r="B15254" t="s">
        <v>29885</v>
      </c>
      <c r="C15254" t="s">
        <v>29886</v>
      </c>
      <c r="D15254" s="1">
        <v>41770.295416666668</v>
      </c>
      <c r="E15254">
        <v>19</v>
      </c>
      <c r="F15254">
        <v>35</v>
      </c>
      <c r="G15254" t="s">
        <v>215</v>
      </c>
    </row>
    <row r="15255" spans="1:8" x14ac:dyDescent="0.2">
      <c r="A15255">
        <v>4.6535729159289203E+17</v>
      </c>
      <c r="B15255" t="s">
        <v>29887</v>
      </c>
      <c r="C15255" t="s">
        <v>29888</v>
      </c>
      <c r="D15255" s="1">
        <v>41770.296273148146</v>
      </c>
      <c r="E15255">
        <v>134</v>
      </c>
      <c r="F15255">
        <v>131</v>
      </c>
      <c r="G15255" t="s">
        <v>29889</v>
      </c>
    </row>
    <row r="15256" spans="1:8" x14ac:dyDescent="0.2">
      <c r="A15256">
        <v>4.6535904622086502E+17</v>
      </c>
      <c r="B15256" t="s">
        <v>29890</v>
      </c>
      <c r="C15256" t="s">
        <v>29891</v>
      </c>
      <c r="D15256" s="1">
        <v>41770.301122685189</v>
      </c>
      <c r="E15256">
        <v>321</v>
      </c>
      <c r="F15256">
        <v>342</v>
      </c>
      <c r="G15256" t="s">
        <v>89</v>
      </c>
    </row>
    <row r="15257" spans="1:8" x14ac:dyDescent="0.2">
      <c r="A15257">
        <v>4.6584658948420403E+17</v>
      </c>
      <c r="B15257" t="s">
        <v>29892</v>
      </c>
      <c r="C15257" t="s">
        <v>29893</v>
      </c>
      <c r="D15257" s="1">
        <v>41771.646481481483</v>
      </c>
      <c r="E15257">
        <v>9</v>
      </c>
      <c r="F15257">
        <v>17</v>
      </c>
      <c r="G15257" t="s">
        <v>576</v>
      </c>
    </row>
    <row r="15258" spans="1:8" x14ac:dyDescent="0.2">
      <c r="A15258">
        <v>4.6584785135731898E+17</v>
      </c>
      <c r="B15258" t="s">
        <v>29894</v>
      </c>
      <c r="C15258" t="s">
        <v>29895</v>
      </c>
      <c r="D15258" s="1">
        <v>41771.649965277778</v>
      </c>
      <c r="E15258">
        <v>17</v>
      </c>
      <c r="F15258">
        <v>26</v>
      </c>
      <c r="G15258" t="s">
        <v>487</v>
      </c>
    </row>
    <row r="15259" spans="1:8" x14ac:dyDescent="0.2">
      <c r="A15259">
        <v>4.6587840520522502E+17</v>
      </c>
      <c r="B15259" t="s">
        <v>29896</v>
      </c>
      <c r="C15259" t="s">
        <v>29897</v>
      </c>
      <c r="D15259" s="1">
        <v>41771.734282407408</v>
      </c>
      <c r="E15259">
        <v>20</v>
      </c>
      <c r="F15259">
        <v>35</v>
      </c>
      <c r="G15259" t="s">
        <v>89</v>
      </c>
    </row>
    <row r="15260" spans="1:8" x14ac:dyDescent="0.2">
      <c r="A15260">
        <v>4.6588043447660102E+17</v>
      </c>
      <c r="B15260" t="s">
        <v>29898</v>
      </c>
      <c r="C15260" t="s">
        <v>29899</v>
      </c>
      <c r="D15260" s="1">
        <v>41771.739872685182</v>
      </c>
      <c r="E15260">
        <v>14</v>
      </c>
      <c r="F15260">
        <v>30</v>
      </c>
      <c r="G15260" t="s">
        <v>215</v>
      </c>
    </row>
    <row r="15261" spans="1:8" x14ac:dyDescent="0.2">
      <c r="A15261">
        <v>4.6588358361455802E+17</v>
      </c>
      <c r="B15261" t="s">
        <v>29900</v>
      </c>
      <c r="C15261" t="s">
        <v>29901</v>
      </c>
      <c r="D15261" s="1">
        <v>41771.748564814814</v>
      </c>
      <c r="E15261">
        <v>9</v>
      </c>
      <c r="F15261">
        <v>16</v>
      </c>
      <c r="G15261" t="s">
        <v>9029</v>
      </c>
    </row>
    <row r="15262" spans="1:8" x14ac:dyDescent="0.2">
      <c r="A15262">
        <v>4.6591737210970502E+17</v>
      </c>
      <c r="B15262" t="s">
        <v>29902</v>
      </c>
      <c r="C15262" t="s">
        <v>29903</v>
      </c>
      <c r="D15262" s="1">
        <v>41771.841805555552</v>
      </c>
      <c r="E15262">
        <v>80</v>
      </c>
      <c r="F15262">
        <v>126</v>
      </c>
      <c r="G15262" t="s">
        <v>89</v>
      </c>
    </row>
    <row r="15263" spans="1:8" x14ac:dyDescent="0.2">
      <c r="A15263">
        <v>4.6593412871908102E+17</v>
      </c>
      <c r="B15263" t="s">
        <v>29904</v>
      </c>
      <c r="C15263" t="s">
        <v>29905</v>
      </c>
      <c r="D15263" s="1">
        <v>41771.888043981482</v>
      </c>
      <c r="E15263">
        <v>18</v>
      </c>
      <c r="F15263">
        <v>31</v>
      </c>
      <c r="G15263" t="s">
        <v>215</v>
      </c>
      <c r="H15263" t="s">
        <v>616</v>
      </c>
    </row>
    <row r="15264" spans="1:8" x14ac:dyDescent="0.2">
      <c r="A15264">
        <v>4.6593547798472698E+17</v>
      </c>
      <c r="B15264" t="s">
        <v>29906</v>
      </c>
      <c r="C15264" t="s">
        <v>29907</v>
      </c>
      <c r="D15264" s="1">
        <v>41771.891770833332</v>
      </c>
      <c r="E15264">
        <v>1275</v>
      </c>
      <c r="F15264">
        <v>880</v>
      </c>
    </row>
    <row r="15265" spans="1:7" x14ac:dyDescent="0.2">
      <c r="A15265">
        <v>4.6622435654972998E+17</v>
      </c>
      <c r="B15265" t="s">
        <v>29908</v>
      </c>
      <c r="C15265" t="s">
        <v>29909</v>
      </c>
      <c r="D15265" s="1">
        <v>41772.688923611109</v>
      </c>
      <c r="E15265">
        <v>22</v>
      </c>
      <c r="F15265">
        <v>45</v>
      </c>
      <c r="G15265" t="s">
        <v>89</v>
      </c>
    </row>
    <row r="15266" spans="1:7" x14ac:dyDescent="0.2">
      <c r="A15266">
        <v>4.6624509264345901E+17</v>
      </c>
      <c r="B15266" t="s">
        <v>29910</v>
      </c>
      <c r="C15266" t="s">
        <v>29911</v>
      </c>
      <c r="D15266" s="1">
        <v>41772.746145833335</v>
      </c>
      <c r="E15266">
        <v>34</v>
      </c>
      <c r="F15266">
        <v>70</v>
      </c>
    </row>
    <row r="15267" spans="1:7" x14ac:dyDescent="0.2">
      <c r="A15267">
        <v>4.6624675923338803E+17</v>
      </c>
      <c r="B15267" t="s">
        <v>29912</v>
      </c>
      <c r="C15267" t="s">
        <v>29913</v>
      </c>
      <c r="D15267" s="1">
        <v>41772.750740740739</v>
      </c>
      <c r="E15267">
        <v>30</v>
      </c>
      <c r="F15267">
        <v>45</v>
      </c>
      <c r="G15267" t="s">
        <v>89</v>
      </c>
    </row>
    <row r="15268" spans="1:7" x14ac:dyDescent="0.2">
      <c r="A15268">
        <v>4.6624929858664E+17</v>
      </c>
      <c r="B15268" t="s">
        <v>29914</v>
      </c>
      <c r="C15268" t="s">
        <v>29915</v>
      </c>
      <c r="D15268" s="1">
        <v>41772.757743055554</v>
      </c>
      <c r="E15268">
        <v>13</v>
      </c>
      <c r="F15268">
        <v>27</v>
      </c>
      <c r="G15268" t="s">
        <v>29916</v>
      </c>
    </row>
    <row r="15269" spans="1:7" x14ac:dyDescent="0.2">
      <c r="A15269">
        <v>4.6625015135995398E+17</v>
      </c>
      <c r="B15269" t="s">
        <v>29917</v>
      </c>
      <c r="C15269" t="s">
        <v>29918</v>
      </c>
      <c r="D15269" s="1">
        <v>41772.760104166664</v>
      </c>
      <c r="E15269">
        <v>25</v>
      </c>
      <c r="F15269">
        <v>32</v>
      </c>
      <c r="G15269" t="s">
        <v>89</v>
      </c>
    </row>
    <row r="15270" spans="1:7" x14ac:dyDescent="0.2">
      <c r="A15270">
        <v>4.6625157330449203E+17</v>
      </c>
      <c r="B15270" t="s">
        <v>29919</v>
      </c>
      <c r="C15270" t="s">
        <v>29920</v>
      </c>
      <c r="D15270" s="1">
        <v>41772.764027777775</v>
      </c>
      <c r="E15270">
        <v>15</v>
      </c>
      <c r="F15270">
        <v>21</v>
      </c>
      <c r="G15270" t="s">
        <v>215</v>
      </c>
    </row>
    <row r="15271" spans="1:7" x14ac:dyDescent="0.2">
      <c r="A15271">
        <v>4.6627774913786598E+17</v>
      </c>
      <c r="B15271" t="s">
        <v>29921</v>
      </c>
      <c r="C15271" t="s">
        <v>29922</v>
      </c>
      <c r="D15271" s="1">
        <v>41772.836261574077</v>
      </c>
      <c r="E15271">
        <v>15</v>
      </c>
      <c r="F15271">
        <v>26</v>
      </c>
      <c r="G15271" t="e">
        <f>darrenkellytv</f>
        <v>#NAME?</v>
      </c>
    </row>
    <row r="15272" spans="1:7" x14ac:dyDescent="0.2">
      <c r="A15272">
        <v>4.6628153518928602E+17</v>
      </c>
      <c r="B15272" t="s">
        <v>29923</v>
      </c>
      <c r="C15272" t="s">
        <v>29924</v>
      </c>
      <c r="D15272" s="1">
        <v>41772.846701388888</v>
      </c>
      <c r="E15272">
        <v>12</v>
      </c>
      <c r="F15272">
        <v>19</v>
      </c>
      <c r="G15272" t="s">
        <v>89</v>
      </c>
    </row>
    <row r="15273" spans="1:7" x14ac:dyDescent="0.2">
      <c r="A15273">
        <v>4.6628625505635898E+17</v>
      </c>
      <c r="B15273" t="s">
        <v>29925</v>
      </c>
      <c r="C15273" t="s">
        <v>29926</v>
      </c>
      <c r="D15273" s="1">
        <v>41772.859733796293</v>
      </c>
      <c r="E15273">
        <v>593</v>
      </c>
      <c r="F15273">
        <v>592</v>
      </c>
    </row>
    <row r="15274" spans="1:7" x14ac:dyDescent="0.2">
      <c r="A15274">
        <v>4.6629017346325702E+17</v>
      </c>
      <c r="B15274" t="s">
        <v>29927</v>
      </c>
      <c r="C15274" t="s">
        <v>29928</v>
      </c>
      <c r="D15274" s="1">
        <v>41772.87054398148</v>
      </c>
      <c r="E15274">
        <v>542</v>
      </c>
      <c r="F15274">
        <v>382</v>
      </c>
    </row>
    <row r="15275" spans="1:7" x14ac:dyDescent="0.2">
      <c r="A15275">
        <v>4.66294599544504E+17</v>
      </c>
      <c r="B15275" t="s">
        <v>29929</v>
      </c>
      <c r="C15275" t="s">
        <v>29930</v>
      </c>
      <c r="D15275" s="1">
        <v>41772.882754629631</v>
      </c>
      <c r="E15275">
        <v>22</v>
      </c>
      <c r="F15275">
        <v>27</v>
      </c>
      <c r="G15275" t="s">
        <v>89</v>
      </c>
    </row>
    <row r="15276" spans="1:7" x14ac:dyDescent="0.2">
      <c r="A15276">
        <v>4.6631612407508102E+17</v>
      </c>
      <c r="B15276" t="s">
        <v>29931</v>
      </c>
      <c r="C15276" t="s">
        <v>29932</v>
      </c>
      <c r="D15276" s="1">
        <v>41772.942152777781</v>
      </c>
      <c r="E15276">
        <v>466</v>
      </c>
      <c r="F15276">
        <v>432</v>
      </c>
    </row>
    <row r="15277" spans="1:7" x14ac:dyDescent="0.2">
      <c r="A15277">
        <v>4.6659356715964E+17</v>
      </c>
      <c r="B15277" t="s">
        <v>29933</v>
      </c>
      <c r="C15277" t="s">
        <v>29934</v>
      </c>
      <c r="D15277" s="1">
        <v>41773.707743055558</v>
      </c>
      <c r="E15277">
        <v>298</v>
      </c>
      <c r="F15277">
        <v>240</v>
      </c>
    </row>
    <row r="15278" spans="1:7" x14ac:dyDescent="0.2">
      <c r="A15278">
        <v>4.6659461294224102E+17</v>
      </c>
      <c r="B15278" t="s">
        <v>29935</v>
      </c>
      <c r="C15278" t="s">
        <v>29936</v>
      </c>
      <c r="D15278" s="1">
        <v>41773.710636574076</v>
      </c>
      <c r="E15278">
        <v>274</v>
      </c>
      <c r="F15278">
        <v>260</v>
      </c>
    </row>
    <row r="15279" spans="1:7" x14ac:dyDescent="0.2">
      <c r="A15279">
        <v>4.6660017106612602E+17</v>
      </c>
      <c r="B15279" t="s">
        <v>29937</v>
      </c>
      <c r="C15279" t="s">
        <v>29938</v>
      </c>
      <c r="D15279" s="1">
        <v>41773.725972222222</v>
      </c>
      <c r="E15279">
        <v>20</v>
      </c>
      <c r="F15279">
        <v>33</v>
      </c>
      <c r="G15279" t="s">
        <v>215</v>
      </c>
    </row>
    <row r="15280" spans="1:7" x14ac:dyDescent="0.2">
      <c r="A15280">
        <v>4.6664712693272902E+17</v>
      </c>
      <c r="B15280" t="s">
        <v>29939</v>
      </c>
      <c r="C15280" t="s">
        <v>29940</v>
      </c>
      <c r="D15280" s="1">
        <v>41773.855543981481</v>
      </c>
      <c r="E15280">
        <v>404</v>
      </c>
      <c r="F15280">
        <v>316</v>
      </c>
    </row>
    <row r="15281" spans="1:8" x14ac:dyDescent="0.2">
      <c r="A15281">
        <v>4.6666016996787398E+17</v>
      </c>
      <c r="B15281" t="s">
        <v>29941</v>
      </c>
      <c r="C15281" t="s">
        <v>29942</v>
      </c>
      <c r="D15281" s="1">
        <v>41773.891539351855</v>
      </c>
      <c r="E15281">
        <v>20</v>
      </c>
      <c r="F15281">
        <v>39</v>
      </c>
      <c r="G15281" t="s">
        <v>89</v>
      </c>
    </row>
    <row r="15282" spans="1:8" x14ac:dyDescent="0.2">
      <c r="A15282">
        <v>4.6696398785140301E+17</v>
      </c>
      <c r="B15282" t="s">
        <v>29943</v>
      </c>
      <c r="C15282" t="s">
        <v>29944</v>
      </c>
      <c r="D15282" s="1">
        <v>41774.72991898148</v>
      </c>
      <c r="E15282">
        <v>390</v>
      </c>
      <c r="F15282">
        <v>315</v>
      </c>
    </row>
    <row r="15283" spans="1:8" x14ac:dyDescent="0.2">
      <c r="A15283">
        <v>4.6696799543757197E+17</v>
      </c>
      <c r="B15283" t="s">
        <v>29945</v>
      </c>
      <c r="C15283" t="s">
        <v>29946</v>
      </c>
      <c r="D15283" s="1">
        <v>41774.740972222222</v>
      </c>
      <c r="E15283">
        <v>1362</v>
      </c>
      <c r="F15283">
        <v>2723</v>
      </c>
    </row>
    <row r="15284" spans="1:8" x14ac:dyDescent="0.2">
      <c r="A15284">
        <v>4.6699138898775603E+17</v>
      </c>
      <c r="B15284" t="s">
        <v>29947</v>
      </c>
      <c r="C15284" t="s">
        <v>29948</v>
      </c>
      <c r="D15284" s="1">
        <v>41774.805532407408</v>
      </c>
      <c r="E15284">
        <v>15</v>
      </c>
      <c r="F15284">
        <v>29</v>
      </c>
      <c r="G15284" t="s">
        <v>89</v>
      </c>
    </row>
    <row r="15285" spans="1:8" x14ac:dyDescent="0.2">
      <c r="A15285">
        <v>4.6700719174950899E+17</v>
      </c>
      <c r="B15285" t="s">
        <v>29949</v>
      </c>
      <c r="C15285" t="s">
        <v>29950</v>
      </c>
      <c r="D15285" s="1">
        <v>41774.849131944444</v>
      </c>
      <c r="E15285">
        <v>13</v>
      </c>
      <c r="F15285">
        <v>19</v>
      </c>
      <c r="G15285" t="s">
        <v>215</v>
      </c>
    </row>
    <row r="15286" spans="1:8" x14ac:dyDescent="0.2">
      <c r="A15286">
        <v>4.6701460133983802E+17</v>
      </c>
      <c r="B15286" t="s">
        <v>29951</v>
      </c>
      <c r="C15286" t="s">
        <v>29952</v>
      </c>
      <c r="D15286" s="1">
        <v>41774.869583333333</v>
      </c>
      <c r="E15286">
        <v>41</v>
      </c>
      <c r="F15286">
        <v>49</v>
      </c>
      <c r="G15286" t="s">
        <v>215</v>
      </c>
    </row>
    <row r="15287" spans="1:8" x14ac:dyDescent="0.2">
      <c r="A15287">
        <v>4.6701586119552998E+17</v>
      </c>
      <c r="B15287" t="s">
        <v>29953</v>
      </c>
      <c r="C15287" t="s">
        <v>29954</v>
      </c>
      <c r="D15287" s="1">
        <v>41774.873055555552</v>
      </c>
      <c r="E15287">
        <v>639</v>
      </c>
      <c r="F15287">
        <v>836</v>
      </c>
    </row>
    <row r="15288" spans="1:8" x14ac:dyDescent="0.2">
      <c r="A15288">
        <v>4.6703276895503898E+17</v>
      </c>
      <c r="B15288" t="s">
        <v>29955</v>
      </c>
      <c r="C15288" t="s">
        <v>29956</v>
      </c>
      <c r="D15288" s="1">
        <v>41774.919710648152</v>
      </c>
      <c r="E15288">
        <v>17</v>
      </c>
      <c r="F15288">
        <v>18</v>
      </c>
      <c r="G15288" t="s">
        <v>576</v>
      </c>
    </row>
    <row r="15289" spans="1:8" x14ac:dyDescent="0.2">
      <c r="A15289">
        <v>4.6732586157082202E+17</v>
      </c>
      <c r="B15289" t="s">
        <v>29957</v>
      </c>
      <c r="C15289" t="s">
        <v>29958</v>
      </c>
      <c r="D15289" s="1">
        <v>41775.728495370371</v>
      </c>
      <c r="E15289">
        <v>462</v>
      </c>
      <c r="F15289">
        <v>465</v>
      </c>
    </row>
    <row r="15290" spans="1:8" x14ac:dyDescent="0.2">
      <c r="A15290">
        <v>4.6736029284304397E+17</v>
      </c>
      <c r="B15290" t="s">
        <v>29959</v>
      </c>
      <c r="C15290" t="s">
        <v>29960</v>
      </c>
      <c r="D15290" s="1">
        <v>41775.823506944442</v>
      </c>
      <c r="E15290">
        <v>750</v>
      </c>
      <c r="F15290">
        <v>657</v>
      </c>
    </row>
    <row r="15291" spans="1:8" x14ac:dyDescent="0.2">
      <c r="A15291">
        <v>4.6737656188554803E+17</v>
      </c>
      <c r="B15291" t="s">
        <v>29961</v>
      </c>
      <c r="C15291" t="s">
        <v>29962</v>
      </c>
      <c r="D15291" s="1">
        <v>41775.868402777778</v>
      </c>
      <c r="E15291">
        <v>40</v>
      </c>
      <c r="F15291">
        <v>116</v>
      </c>
    </row>
    <row r="15292" spans="1:8" x14ac:dyDescent="0.2">
      <c r="A15292">
        <v>4.6738503395183802E+17</v>
      </c>
      <c r="B15292" t="s">
        <v>29963</v>
      </c>
      <c r="C15292" t="s">
        <v>29964</v>
      </c>
      <c r="D15292" s="1">
        <v>41775.891782407409</v>
      </c>
      <c r="E15292">
        <v>313</v>
      </c>
      <c r="F15292">
        <v>278</v>
      </c>
    </row>
    <row r="15293" spans="1:8" x14ac:dyDescent="0.2">
      <c r="A15293">
        <v>4.6739552493793203E+17</v>
      </c>
      <c r="B15293" t="s">
        <v>29965</v>
      </c>
      <c r="C15293" t="s">
        <v>29966</v>
      </c>
      <c r="D15293" s="1">
        <v>41775.920729166668</v>
      </c>
      <c r="E15293">
        <v>18</v>
      </c>
      <c r="F15293">
        <v>36</v>
      </c>
      <c r="G15293" t="s">
        <v>89</v>
      </c>
    </row>
    <row r="15294" spans="1:8" x14ac:dyDescent="0.2">
      <c r="A15294">
        <v>4.6744391427922298E+17</v>
      </c>
      <c r="B15294" t="s">
        <v>29967</v>
      </c>
      <c r="C15294" t="s">
        <v>29968</v>
      </c>
      <c r="D15294" s="1">
        <v>41776.054259259261</v>
      </c>
      <c r="E15294">
        <v>11</v>
      </c>
      <c r="F15294">
        <v>23</v>
      </c>
      <c r="G15294" t="s">
        <v>215</v>
      </c>
      <c r="H15294" t="s">
        <v>390</v>
      </c>
    </row>
    <row r="15295" spans="1:8" x14ac:dyDescent="0.2">
      <c r="A15295">
        <v>4.6744440738259699E+17</v>
      </c>
      <c r="B15295" t="s">
        <v>29969</v>
      </c>
      <c r="C15295" t="s">
        <v>29970</v>
      </c>
      <c r="D15295" s="1">
        <v>41776.055625000001</v>
      </c>
      <c r="E15295">
        <v>19</v>
      </c>
      <c r="F15295">
        <v>35</v>
      </c>
      <c r="G15295" t="s">
        <v>215</v>
      </c>
    </row>
    <row r="15296" spans="1:8" x14ac:dyDescent="0.2">
      <c r="A15296">
        <v>4.6754573760230099E+17</v>
      </c>
      <c r="B15296" t="s">
        <v>29971</v>
      </c>
      <c r="C15296" t="s">
        <v>29972</v>
      </c>
      <c r="D15296" s="1">
        <v>41776.335243055553</v>
      </c>
      <c r="E15296">
        <v>102</v>
      </c>
      <c r="F15296">
        <v>153</v>
      </c>
    </row>
    <row r="15297" spans="1:8" x14ac:dyDescent="0.2">
      <c r="A15297">
        <v>4.6754713263199802E+17</v>
      </c>
      <c r="B15297" t="s">
        <v>29973</v>
      </c>
      <c r="C15297" t="s">
        <v>29974</v>
      </c>
      <c r="D15297" s="1">
        <v>41776.339085648149</v>
      </c>
      <c r="E15297">
        <v>40</v>
      </c>
      <c r="F15297">
        <v>79</v>
      </c>
      <c r="G15297" t="s">
        <v>215</v>
      </c>
    </row>
    <row r="15298" spans="1:8" x14ac:dyDescent="0.2">
      <c r="A15298">
        <v>4.6754823003388698E+17</v>
      </c>
      <c r="B15298" t="s">
        <v>29975</v>
      </c>
      <c r="C15298" t="s">
        <v>29976</v>
      </c>
      <c r="D15298" s="1">
        <v>41776.342118055552</v>
      </c>
      <c r="E15298">
        <v>33</v>
      </c>
      <c r="F15298">
        <v>52</v>
      </c>
      <c r="G15298" t="s">
        <v>215</v>
      </c>
    </row>
    <row r="15299" spans="1:8" x14ac:dyDescent="0.2">
      <c r="A15299">
        <v>4.6755026020283501E+17</v>
      </c>
      <c r="B15299" t="s">
        <v>29977</v>
      </c>
      <c r="C15299" t="s">
        <v>29978</v>
      </c>
      <c r="D15299" s="1">
        <v>41776.347719907404</v>
      </c>
      <c r="E15299">
        <v>172</v>
      </c>
      <c r="F15299">
        <v>219</v>
      </c>
    </row>
    <row r="15300" spans="1:8" x14ac:dyDescent="0.2">
      <c r="A15300">
        <v>4.6755079572318202E+17</v>
      </c>
      <c r="B15300" t="s">
        <v>29979</v>
      </c>
      <c r="C15300" t="s">
        <v>29980</v>
      </c>
      <c r="D15300" s="1">
        <v>41776.34920138889</v>
      </c>
      <c r="E15300">
        <v>31</v>
      </c>
      <c r="F15300">
        <v>71</v>
      </c>
      <c r="G15300" t="s">
        <v>215</v>
      </c>
    </row>
    <row r="15301" spans="1:8" x14ac:dyDescent="0.2">
      <c r="A15301">
        <v>4.6755093001221702E+17</v>
      </c>
      <c r="B15301" t="s">
        <v>29981</v>
      </c>
      <c r="C15301" t="s">
        <v>29982</v>
      </c>
      <c r="D15301" s="1">
        <v>41776.34957175926</v>
      </c>
      <c r="E15301">
        <v>20</v>
      </c>
      <c r="F15301">
        <v>40</v>
      </c>
      <c r="G15301" t="s">
        <v>215</v>
      </c>
      <c r="H15301" t="s">
        <v>14519</v>
      </c>
    </row>
    <row r="15302" spans="1:8" x14ac:dyDescent="0.2">
      <c r="A15302">
        <v>4.6755118876722701E+17</v>
      </c>
      <c r="B15302" t="s">
        <v>29983</v>
      </c>
      <c r="C15302" t="s">
        <v>29984</v>
      </c>
      <c r="D15302" s="1">
        <v>41776.350277777776</v>
      </c>
      <c r="E15302">
        <v>18</v>
      </c>
      <c r="F15302">
        <v>39</v>
      </c>
      <c r="G15302" t="s">
        <v>215</v>
      </c>
    </row>
    <row r="15303" spans="1:8" x14ac:dyDescent="0.2">
      <c r="A15303">
        <v>4.6755191441537402E+17</v>
      </c>
      <c r="B15303" t="s">
        <v>29985</v>
      </c>
      <c r="C15303" t="s">
        <v>29986</v>
      </c>
      <c r="D15303" s="1">
        <v>41776.352280092593</v>
      </c>
      <c r="E15303">
        <v>25</v>
      </c>
      <c r="F15303">
        <v>55</v>
      </c>
      <c r="G15303" t="s">
        <v>215</v>
      </c>
    </row>
    <row r="15304" spans="1:8" x14ac:dyDescent="0.2">
      <c r="A15304">
        <v>4.6755208266147398E+17</v>
      </c>
      <c r="B15304" t="s">
        <v>29987</v>
      </c>
      <c r="C15304" t="s">
        <v>29988</v>
      </c>
      <c r="D15304" s="1">
        <v>41776.352743055555</v>
      </c>
      <c r="E15304">
        <v>17</v>
      </c>
      <c r="F15304">
        <v>52</v>
      </c>
      <c r="G15304" t="s">
        <v>215</v>
      </c>
    </row>
    <row r="15305" spans="1:8" x14ac:dyDescent="0.2">
      <c r="A15305">
        <v>4.6755293953681402E+17</v>
      </c>
      <c r="B15305" t="s">
        <v>29989</v>
      </c>
      <c r="C15305" t="s">
        <v>29990</v>
      </c>
      <c r="D15305" s="1">
        <v>41776.355115740742</v>
      </c>
      <c r="E15305">
        <v>27</v>
      </c>
      <c r="F15305">
        <v>59</v>
      </c>
      <c r="G15305" t="s">
        <v>215</v>
      </c>
    </row>
    <row r="15306" spans="1:8" x14ac:dyDescent="0.2">
      <c r="A15306">
        <v>4.6770810219714099E+17</v>
      </c>
      <c r="B15306" t="s">
        <v>29991</v>
      </c>
      <c r="C15306" t="s">
        <v>29992</v>
      </c>
      <c r="D15306" s="1">
        <v>41776.783275462964</v>
      </c>
      <c r="E15306">
        <v>51</v>
      </c>
      <c r="F15306">
        <v>109</v>
      </c>
      <c r="G15306" t="s">
        <v>215</v>
      </c>
      <c r="H15306" t="s">
        <v>390</v>
      </c>
    </row>
    <row r="15307" spans="1:8" x14ac:dyDescent="0.2">
      <c r="A15307">
        <v>4.6770942190972499E+17</v>
      </c>
      <c r="B15307" t="s">
        <v>29993</v>
      </c>
      <c r="C15307" t="s">
        <v>29994</v>
      </c>
      <c r="D15307" s="1">
        <v>41776.786921296298</v>
      </c>
      <c r="E15307">
        <v>45</v>
      </c>
      <c r="F15307">
        <v>56</v>
      </c>
      <c r="G15307" t="s">
        <v>89</v>
      </c>
    </row>
    <row r="15308" spans="1:8" x14ac:dyDescent="0.2">
      <c r="A15308">
        <v>4.67821168914104E+17</v>
      </c>
      <c r="B15308" t="s">
        <v>29995</v>
      </c>
      <c r="C15308" t="s">
        <v>29996</v>
      </c>
      <c r="D15308" s="1">
        <v>41777.095289351855</v>
      </c>
      <c r="E15308">
        <v>12</v>
      </c>
      <c r="F15308">
        <v>29</v>
      </c>
      <c r="G15308" t="s">
        <v>89</v>
      </c>
    </row>
    <row r="15309" spans="1:8" x14ac:dyDescent="0.2">
      <c r="A15309">
        <v>4.6782151298123302E+17</v>
      </c>
      <c r="B15309" t="s">
        <v>29997</v>
      </c>
      <c r="C15309" t="s">
        <v>29998</v>
      </c>
      <c r="D15309" s="1">
        <v>41777.096238425926</v>
      </c>
      <c r="E15309">
        <v>3</v>
      </c>
      <c r="F15309">
        <v>3</v>
      </c>
      <c r="G15309" t="s">
        <v>89</v>
      </c>
    </row>
    <row r="15310" spans="1:8" x14ac:dyDescent="0.2">
      <c r="A15310">
        <v>4.6782262080176902E+17</v>
      </c>
      <c r="B15310" t="s">
        <v>29999</v>
      </c>
      <c r="C15310" t="s">
        <v>30000</v>
      </c>
      <c r="D15310" s="1">
        <v>41777.099293981482</v>
      </c>
      <c r="E15310">
        <v>16</v>
      </c>
      <c r="F15310">
        <v>26</v>
      </c>
      <c r="G15310" t="s">
        <v>487</v>
      </c>
    </row>
    <row r="15311" spans="1:8" x14ac:dyDescent="0.2">
      <c r="A15311">
        <v>4.6782306286881901E+17</v>
      </c>
      <c r="B15311" t="s">
        <v>30001</v>
      </c>
      <c r="C15311" t="s">
        <v>30002</v>
      </c>
      <c r="D15311" s="1">
        <v>41777.10050925926</v>
      </c>
      <c r="E15311">
        <v>25</v>
      </c>
      <c r="F15311">
        <v>44</v>
      </c>
      <c r="G15311" t="s">
        <v>215</v>
      </c>
    </row>
    <row r="15312" spans="1:8" x14ac:dyDescent="0.2">
      <c r="A15312">
        <v>4.6782387768370298E+17</v>
      </c>
      <c r="B15312" t="s">
        <v>30003</v>
      </c>
      <c r="C15312" t="s">
        <v>30004</v>
      </c>
      <c r="D15312" s="1">
        <v>41777.102754629632</v>
      </c>
      <c r="E15312">
        <v>30</v>
      </c>
      <c r="F15312">
        <v>80</v>
      </c>
      <c r="G15312" t="s">
        <v>215</v>
      </c>
      <c r="H15312" t="s">
        <v>390</v>
      </c>
    </row>
    <row r="15313" spans="1:8" x14ac:dyDescent="0.2">
      <c r="A15313">
        <v>4.6782434146883898E+17</v>
      </c>
      <c r="B15313" t="s">
        <v>30005</v>
      </c>
      <c r="C15313" t="s">
        <v>30006</v>
      </c>
      <c r="D15313" s="1">
        <v>41777.104039351849</v>
      </c>
      <c r="E15313">
        <v>32</v>
      </c>
      <c r="F15313">
        <v>65</v>
      </c>
      <c r="G15313" t="s">
        <v>89</v>
      </c>
      <c r="H15313" t="s">
        <v>22579</v>
      </c>
    </row>
    <row r="15314" spans="1:8" x14ac:dyDescent="0.2">
      <c r="A15314">
        <v>4.6782456390956602E+17</v>
      </c>
      <c r="B15314" t="s">
        <v>30007</v>
      </c>
      <c r="C15314" t="s">
        <v>30008</v>
      </c>
      <c r="D15314" s="1">
        <v>41777.10465277778</v>
      </c>
      <c r="E15314">
        <v>31</v>
      </c>
      <c r="F15314">
        <v>54</v>
      </c>
      <c r="G15314" t="s">
        <v>576</v>
      </c>
    </row>
    <row r="15315" spans="1:8" x14ac:dyDescent="0.2">
      <c r="A15315">
        <v>4.6800291109276403E+17</v>
      </c>
      <c r="B15315" t="s">
        <v>30009</v>
      </c>
      <c r="C15315" t="s">
        <v>30010</v>
      </c>
      <c r="D15315" s="1">
        <v>41777.59679398148</v>
      </c>
      <c r="E15315">
        <v>60</v>
      </c>
      <c r="F15315">
        <v>105</v>
      </c>
    </row>
    <row r="15316" spans="1:8" x14ac:dyDescent="0.2">
      <c r="A15316">
        <v>4.6800547596416998E+17</v>
      </c>
      <c r="B15316" t="s">
        <v>30011</v>
      </c>
      <c r="C15316" t="s">
        <v>30012</v>
      </c>
      <c r="D15316" s="1">
        <v>41777.603877314818</v>
      </c>
      <c r="E15316">
        <v>417</v>
      </c>
      <c r="F15316">
        <v>474</v>
      </c>
    </row>
    <row r="15317" spans="1:8" x14ac:dyDescent="0.2">
      <c r="A15317">
        <v>4.68012469555048E+17</v>
      </c>
      <c r="B15317" t="s">
        <v>30013</v>
      </c>
      <c r="C15317" t="s">
        <v>30014</v>
      </c>
      <c r="D15317" s="1">
        <v>41777.623171296298</v>
      </c>
      <c r="E15317">
        <v>70</v>
      </c>
      <c r="F15317">
        <v>137</v>
      </c>
    </row>
    <row r="15318" spans="1:8" x14ac:dyDescent="0.2">
      <c r="A15318">
        <v>4.6809216320171597E+17</v>
      </c>
      <c r="B15318" t="s">
        <v>30015</v>
      </c>
      <c r="C15318" t="s">
        <v>30016</v>
      </c>
      <c r="D15318" s="1">
        <v>41777.843090277776</v>
      </c>
      <c r="E15318">
        <v>9714</v>
      </c>
      <c r="F15318">
        <v>8597</v>
      </c>
    </row>
    <row r="15319" spans="1:8" x14ac:dyDescent="0.2">
      <c r="A15319">
        <v>4.6827140349021299E+17</v>
      </c>
      <c r="B15319" t="s">
        <v>30017</v>
      </c>
      <c r="C15319" t="s">
        <v>30018</v>
      </c>
      <c r="D15319" s="1">
        <v>41778.337696759256</v>
      </c>
      <c r="E15319">
        <v>98</v>
      </c>
      <c r="F15319">
        <v>118</v>
      </c>
    </row>
    <row r="15320" spans="1:8" x14ac:dyDescent="0.2">
      <c r="A15320">
        <v>4.6827242813811898E+17</v>
      </c>
      <c r="B15320" t="s">
        <v>30019</v>
      </c>
      <c r="C15320" t="s">
        <v>30020</v>
      </c>
      <c r="D15320" s="1">
        <v>41778.340520833335</v>
      </c>
      <c r="E15320">
        <v>108</v>
      </c>
      <c r="F15320">
        <v>163</v>
      </c>
    </row>
    <row r="15321" spans="1:8" x14ac:dyDescent="0.2">
      <c r="A15321">
        <v>4.6827386766060301E+17</v>
      </c>
      <c r="B15321" t="s">
        <v>30021</v>
      </c>
      <c r="C15321" t="s">
        <v>30022</v>
      </c>
      <c r="D15321" s="1">
        <v>41778.344490740739</v>
      </c>
      <c r="E15321">
        <v>18</v>
      </c>
      <c r="F15321">
        <v>22</v>
      </c>
      <c r="G15321" t="s">
        <v>215</v>
      </c>
    </row>
    <row r="15322" spans="1:8" x14ac:dyDescent="0.2">
      <c r="A15322">
        <v>4.6827419539551802E+17</v>
      </c>
      <c r="B15322" t="s">
        <v>30023</v>
      </c>
      <c r="C15322" t="s">
        <v>30024</v>
      </c>
      <c r="D15322" s="1">
        <v>41778.345393518517</v>
      </c>
      <c r="E15322">
        <v>18</v>
      </c>
      <c r="F15322">
        <v>41</v>
      </c>
      <c r="G15322" t="s">
        <v>30025</v>
      </c>
    </row>
    <row r="15323" spans="1:8" x14ac:dyDescent="0.2">
      <c r="A15323">
        <v>4.6827551235244E+17</v>
      </c>
      <c r="B15323" t="s">
        <v>30026</v>
      </c>
      <c r="C15323" t="s">
        <v>30027</v>
      </c>
      <c r="D15323" s="1">
        <v>41778.349027777775</v>
      </c>
      <c r="E15323">
        <v>35</v>
      </c>
      <c r="F15323">
        <v>44</v>
      </c>
      <c r="G15323" t="s">
        <v>30028</v>
      </c>
    </row>
    <row r="15324" spans="1:8" x14ac:dyDescent="0.2">
      <c r="A15324">
        <v>4.6827565904365901E+17</v>
      </c>
      <c r="B15324" t="s">
        <v>30029</v>
      </c>
      <c r="C15324" t="s">
        <v>30030</v>
      </c>
      <c r="D15324" s="1">
        <v>41778.349432870367</v>
      </c>
      <c r="E15324">
        <v>22</v>
      </c>
      <c r="F15324">
        <v>30</v>
      </c>
      <c r="G15324" t="s">
        <v>215</v>
      </c>
    </row>
    <row r="15325" spans="1:8" x14ac:dyDescent="0.2">
      <c r="A15325">
        <v>4.6827605008699802E+17</v>
      </c>
      <c r="B15325" t="s">
        <v>30031</v>
      </c>
      <c r="C15325" t="s">
        <v>30032</v>
      </c>
      <c r="D15325" s="1">
        <v>41778.35052083333</v>
      </c>
      <c r="E15325">
        <v>21</v>
      </c>
      <c r="F15325">
        <v>26</v>
      </c>
      <c r="G15325" t="s">
        <v>215</v>
      </c>
    </row>
    <row r="15326" spans="1:8" x14ac:dyDescent="0.2">
      <c r="A15326">
        <v>4.6827705836032397E+17</v>
      </c>
      <c r="B15326" t="s">
        <v>30033</v>
      </c>
      <c r="C15326" t="s">
        <v>30034</v>
      </c>
      <c r="D15326" s="1">
        <v>41778.353298611109</v>
      </c>
      <c r="E15326">
        <v>102</v>
      </c>
      <c r="F15326">
        <v>114</v>
      </c>
      <c r="G15326" t="s">
        <v>89</v>
      </c>
    </row>
    <row r="15327" spans="1:8" x14ac:dyDescent="0.2">
      <c r="A15327">
        <v>4.6828142114492E+17</v>
      </c>
      <c r="B15327" t="s">
        <v>30035</v>
      </c>
      <c r="C15327" t="s">
        <v>30036</v>
      </c>
      <c r="D15327" s="1">
        <v>41778.365335648145</v>
      </c>
      <c r="E15327">
        <v>61</v>
      </c>
      <c r="F15327">
        <v>89</v>
      </c>
    </row>
    <row r="15328" spans="1:8" x14ac:dyDescent="0.2">
      <c r="A15328">
        <v>4.6828220013205498E+17</v>
      </c>
      <c r="B15328" t="s">
        <v>30037</v>
      </c>
      <c r="C15328" t="s">
        <v>30038</v>
      </c>
      <c r="D15328" s="1">
        <v>41778.367488425924</v>
      </c>
      <c r="E15328">
        <v>127</v>
      </c>
      <c r="F15328">
        <v>193</v>
      </c>
    </row>
    <row r="15329" spans="1:8" x14ac:dyDescent="0.2">
      <c r="A15329">
        <v>4.6839898964230099E+17</v>
      </c>
      <c r="B15329" t="s">
        <v>30039</v>
      </c>
      <c r="C15329" t="s">
        <v>30040</v>
      </c>
      <c r="D15329" s="1">
        <v>41778.689768518518</v>
      </c>
      <c r="E15329">
        <v>233</v>
      </c>
      <c r="F15329">
        <v>228</v>
      </c>
    </row>
    <row r="15330" spans="1:8" x14ac:dyDescent="0.2">
      <c r="A15330">
        <v>4.6840277178465402E+17</v>
      </c>
      <c r="B15330" t="s">
        <v>30041</v>
      </c>
      <c r="C15330" t="s">
        <v>30042</v>
      </c>
      <c r="D15330" s="1">
        <v>41778.700196759259</v>
      </c>
      <c r="E15330">
        <v>881</v>
      </c>
      <c r="F15330">
        <v>854</v>
      </c>
    </row>
    <row r="15331" spans="1:8" x14ac:dyDescent="0.2">
      <c r="A15331">
        <v>4.6841180912146803E+17</v>
      </c>
      <c r="B15331" t="s">
        <v>30043</v>
      </c>
      <c r="C15331" t="s">
        <v>30044</v>
      </c>
      <c r="D15331" s="1">
        <v>41778.725138888891</v>
      </c>
      <c r="E15331">
        <v>32</v>
      </c>
      <c r="F15331">
        <v>82</v>
      </c>
    </row>
    <row r="15332" spans="1:8" x14ac:dyDescent="0.2">
      <c r="A15332">
        <v>4.6841206295653498E+17</v>
      </c>
      <c r="B15332" t="s">
        <v>30045</v>
      </c>
      <c r="C15332" t="s">
        <v>30046</v>
      </c>
      <c r="D15332" s="1">
        <v>41778.725844907407</v>
      </c>
      <c r="E15332">
        <v>32</v>
      </c>
      <c r="F15332">
        <v>46</v>
      </c>
      <c r="G15332" t="s">
        <v>89</v>
      </c>
    </row>
    <row r="15333" spans="1:8" x14ac:dyDescent="0.2">
      <c r="A15333">
        <v>4.6847599605714099E+17</v>
      </c>
      <c r="B15333" t="s">
        <v>30047</v>
      </c>
      <c r="C15333" t="s">
        <v>30048</v>
      </c>
      <c r="D15333" s="1">
        <v>41778.902256944442</v>
      </c>
      <c r="E15333">
        <v>309</v>
      </c>
      <c r="F15333">
        <v>318</v>
      </c>
    </row>
    <row r="15334" spans="1:8" x14ac:dyDescent="0.2">
      <c r="A15334">
        <v>4.6847705865886099E+17</v>
      </c>
      <c r="B15334" t="s">
        <v>30049</v>
      </c>
      <c r="C15334" t="s">
        <v>30050</v>
      </c>
      <c r="D15334" s="1">
        <v>41778.90519675926</v>
      </c>
      <c r="E15334">
        <v>462</v>
      </c>
      <c r="F15334">
        <v>429</v>
      </c>
    </row>
    <row r="15335" spans="1:8" x14ac:dyDescent="0.2">
      <c r="A15335">
        <v>4.6847776475737702E+17</v>
      </c>
      <c r="B15335" t="s">
        <v>30051</v>
      </c>
      <c r="C15335" t="s">
        <v>30052</v>
      </c>
      <c r="D15335" s="1">
        <v>41778.907141203701</v>
      </c>
      <c r="E15335">
        <v>503</v>
      </c>
      <c r="F15335">
        <v>423</v>
      </c>
    </row>
    <row r="15336" spans="1:8" x14ac:dyDescent="0.2">
      <c r="A15336">
        <v>4.6859829371156E+17</v>
      </c>
      <c r="B15336" t="s">
        <v>30053</v>
      </c>
      <c r="C15336" t="s">
        <v>30054</v>
      </c>
      <c r="D15336" s="1">
        <v>41779.239745370367</v>
      </c>
      <c r="E15336">
        <v>30</v>
      </c>
      <c r="F15336">
        <v>43</v>
      </c>
      <c r="G15336" t="s">
        <v>89</v>
      </c>
    </row>
    <row r="15337" spans="1:8" x14ac:dyDescent="0.2">
      <c r="A15337">
        <v>4.6860314862265498E+17</v>
      </c>
      <c r="B15337" t="s">
        <v>30055</v>
      </c>
      <c r="C15337" t="s">
        <v>30056</v>
      </c>
      <c r="D15337" s="1">
        <v>41779.253136574072</v>
      </c>
      <c r="E15337">
        <v>10</v>
      </c>
      <c r="F15337">
        <v>24</v>
      </c>
      <c r="G15337" t="s">
        <v>89</v>
      </c>
    </row>
    <row r="15338" spans="1:8" x14ac:dyDescent="0.2">
      <c r="A15338">
        <v>4.6860417689821101E+17</v>
      </c>
      <c r="B15338" t="s">
        <v>30057</v>
      </c>
      <c r="C15338" t="s">
        <v>30058</v>
      </c>
      <c r="D15338" s="1">
        <v>41779.255972222221</v>
      </c>
      <c r="E15338">
        <v>403</v>
      </c>
      <c r="F15338">
        <v>380</v>
      </c>
      <c r="G15338" t="s">
        <v>215</v>
      </c>
    </row>
    <row r="15339" spans="1:8" x14ac:dyDescent="0.2">
      <c r="A15339">
        <v>4.6861604578828198E+17</v>
      </c>
      <c r="B15339" t="s">
        <v>30059</v>
      </c>
      <c r="C15339" t="s">
        <v>30060</v>
      </c>
      <c r="D15339" s="1">
        <v>41779.288726851853</v>
      </c>
      <c r="E15339">
        <v>46</v>
      </c>
      <c r="F15339">
        <v>61</v>
      </c>
      <c r="G15339" t="s">
        <v>89</v>
      </c>
      <c r="H15339" t="s">
        <v>390</v>
      </c>
    </row>
    <row r="15340" spans="1:8" x14ac:dyDescent="0.2">
      <c r="A15340">
        <v>4.68616231163944E+17</v>
      </c>
      <c r="B15340" t="s">
        <v>30061</v>
      </c>
      <c r="C15340" t="s">
        <v>30062</v>
      </c>
      <c r="D15340" s="1">
        <v>41779.289236111108</v>
      </c>
      <c r="E15340">
        <v>17</v>
      </c>
      <c r="F15340">
        <v>29</v>
      </c>
      <c r="G15340" t="s">
        <v>215</v>
      </c>
    </row>
    <row r="15341" spans="1:8" x14ac:dyDescent="0.2">
      <c r="A15341">
        <v>4.6862844419284499E+17</v>
      </c>
      <c r="B15341" t="s">
        <v>30063</v>
      </c>
      <c r="C15341" t="s">
        <v>30064</v>
      </c>
      <c r="D15341" s="1">
        <v>41779.322939814818</v>
      </c>
      <c r="E15341">
        <v>262</v>
      </c>
      <c r="F15341">
        <v>179</v>
      </c>
    </row>
    <row r="15342" spans="1:8" x14ac:dyDescent="0.2">
      <c r="A15342">
        <v>4.6862878099125798E+17</v>
      </c>
      <c r="B15342" t="s">
        <v>30065</v>
      </c>
      <c r="C15342" t="s">
        <v>30066</v>
      </c>
      <c r="D15342" s="1">
        <v>41779.323865740742</v>
      </c>
      <c r="E15342">
        <v>434</v>
      </c>
      <c r="F15342">
        <v>579</v>
      </c>
    </row>
    <row r="15343" spans="1:8" x14ac:dyDescent="0.2">
      <c r="A15343">
        <v>4.6878707628535802E+17</v>
      </c>
      <c r="B15343" t="s">
        <v>30067</v>
      </c>
      <c r="C15343" t="s">
        <v>30068</v>
      </c>
      <c r="D15343" s="1">
        <v>41779.760682870372</v>
      </c>
      <c r="E15343">
        <v>263</v>
      </c>
      <c r="F15343">
        <v>376</v>
      </c>
    </row>
    <row r="15344" spans="1:8" x14ac:dyDescent="0.2">
      <c r="A15344">
        <v>4.6881023581015603E+17</v>
      </c>
      <c r="B15344" t="s">
        <v>30069</v>
      </c>
      <c r="C15344" t="s">
        <v>30070</v>
      </c>
      <c r="D15344" s="1">
        <v>41779.824583333335</v>
      </c>
      <c r="E15344">
        <v>619</v>
      </c>
      <c r="F15344">
        <v>610</v>
      </c>
    </row>
    <row r="15345" spans="1:8" x14ac:dyDescent="0.2">
      <c r="A15345">
        <v>4.6882077989615603E+17</v>
      </c>
      <c r="B15345" t="s">
        <v>30071</v>
      </c>
      <c r="C15345" t="s">
        <v>30072</v>
      </c>
      <c r="D15345" s="1">
        <v>41779.853680555556</v>
      </c>
      <c r="E15345">
        <v>51</v>
      </c>
      <c r="F15345">
        <v>78</v>
      </c>
      <c r="G15345">
        <f>_xlfn.SINGLE(AJD5439)</f>
        <v>0</v>
      </c>
      <c r="H15345" t="s">
        <v>13093</v>
      </c>
    </row>
    <row r="15346" spans="1:8" x14ac:dyDescent="0.2">
      <c r="A15346">
        <v>4.6885392877250502E+17</v>
      </c>
      <c r="B15346" t="s">
        <v>30073</v>
      </c>
      <c r="C15346" t="s">
        <v>30074</v>
      </c>
      <c r="D15346" s="1">
        <v>41779.945162037038</v>
      </c>
      <c r="E15346">
        <v>10</v>
      </c>
      <c r="F15346">
        <v>21</v>
      </c>
      <c r="G15346" t="s">
        <v>89</v>
      </c>
    </row>
    <row r="15347" spans="1:8" x14ac:dyDescent="0.2">
      <c r="A15347">
        <v>4.6885640000611898E+17</v>
      </c>
      <c r="B15347" t="s">
        <v>30075</v>
      </c>
      <c r="C15347" t="s">
        <v>30076</v>
      </c>
      <c r="D15347" s="1">
        <v>41779.951979166668</v>
      </c>
      <c r="E15347">
        <v>337</v>
      </c>
      <c r="F15347">
        <v>320</v>
      </c>
    </row>
    <row r="15348" spans="1:8" x14ac:dyDescent="0.2">
      <c r="A15348">
        <v>4.6886077225766003E+17</v>
      </c>
      <c r="B15348" t="s">
        <v>30077</v>
      </c>
      <c r="C15348" t="s">
        <v>30078</v>
      </c>
      <c r="D15348" s="1">
        <v>41779.964039351849</v>
      </c>
      <c r="E15348">
        <v>17</v>
      </c>
      <c r="F15348">
        <v>41</v>
      </c>
      <c r="G15348" t="s">
        <v>89</v>
      </c>
    </row>
    <row r="15349" spans="1:8" x14ac:dyDescent="0.2">
      <c r="A15349">
        <v>4.6917470121518598E+17</v>
      </c>
      <c r="B15349" t="s">
        <v>30079</v>
      </c>
      <c r="C15349" t="s">
        <v>30080</v>
      </c>
      <c r="D15349" s="1">
        <v>41780.830324074072</v>
      </c>
      <c r="E15349">
        <v>45</v>
      </c>
      <c r="F15349">
        <v>143</v>
      </c>
    </row>
    <row r="15350" spans="1:8" x14ac:dyDescent="0.2">
      <c r="A15350">
        <v>4.6918997520521997E+17</v>
      </c>
      <c r="B15350" t="s">
        <v>30081</v>
      </c>
      <c r="C15350" t="s">
        <v>30082</v>
      </c>
      <c r="D15350" s="1">
        <v>41780.872465277775</v>
      </c>
      <c r="E15350">
        <v>509</v>
      </c>
      <c r="F15350">
        <v>430</v>
      </c>
    </row>
    <row r="15351" spans="1:8" x14ac:dyDescent="0.2">
      <c r="A15351">
        <v>4.6920310544874202E+17</v>
      </c>
      <c r="B15351" t="s">
        <v>30083</v>
      </c>
      <c r="C15351" t="s">
        <v>30084</v>
      </c>
      <c r="D15351" s="1">
        <v>41780.908703703702</v>
      </c>
      <c r="E15351">
        <v>450</v>
      </c>
      <c r="F15351">
        <v>336</v>
      </c>
    </row>
    <row r="15352" spans="1:8" x14ac:dyDescent="0.2">
      <c r="A15352">
        <v>4.692093841876E+17</v>
      </c>
      <c r="B15352" t="s">
        <v>30085</v>
      </c>
      <c r="C15352" t="s">
        <v>30086</v>
      </c>
      <c r="D15352" s="1">
        <v>41780.926030092596</v>
      </c>
      <c r="E15352">
        <v>534</v>
      </c>
      <c r="F15352">
        <v>363</v>
      </c>
    </row>
    <row r="15353" spans="1:8" x14ac:dyDescent="0.2">
      <c r="A15353">
        <v>4.69210542549528E+17</v>
      </c>
      <c r="B15353" t="s">
        <v>30087</v>
      </c>
      <c r="C15353" t="s">
        <v>30088</v>
      </c>
      <c r="D15353" s="1">
        <v>41780.929224537038</v>
      </c>
      <c r="E15353">
        <v>14</v>
      </c>
      <c r="F15353">
        <v>45</v>
      </c>
      <c r="G15353" t="s">
        <v>215</v>
      </c>
    </row>
    <row r="15354" spans="1:8" x14ac:dyDescent="0.2">
      <c r="A15354">
        <v>4.69212247047544E+17</v>
      </c>
      <c r="B15354" t="s">
        <v>30089</v>
      </c>
      <c r="C15354" t="s">
        <v>30090</v>
      </c>
      <c r="D15354" s="1">
        <v>41780.933923611112</v>
      </c>
      <c r="E15354">
        <v>27</v>
      </c>
      <c r="F15354">
        <v>40</v>
      </c>
      <c r="G15354" t="s">
        <v>89</v>
      </c>
    </row>
    <row r="15355" spans="1:8" x14ac:dyDescent="0.2">
      <c r="A15355">
        <v>4.69452236217544E+17</v>
      </c>
      <c r="B15355" t="s">
        <v>30091</v>
      </c>
      <c r="C15355" t="s">
        <v>30092</v>
      </c>
      <c r="D15355" s="1">
        <v>41781.596168981479</v>
      </c>
      <c r="E15355">
        <v>270</v>
      </c>
      <c r="F15355">
        <v>324</v>
      </c>
    </row>
    <row r="15356" spans="1:8" x14ac:dyDescent="0.2">
      <c r="A15356">
        <v>4.6946511090668301E+17</v>
      </c>
      <c r="B15356" t="s">
        <v>30093</v>
      </c>
      <c r="C15356" t="s">
        <v>30094</v>
      </c>
      <c r="D15356" s="1">
        <v>41781.631701388891</v>
      </c>
      <c r="E15356">
        <v>30</v>
      </c>
      <c r="F15356">
        <v>48</v>
      </c>
      <c r="G15356" t="s">
        <v>487</v>
      </c>
    </row>
    <row r="15357" spans="1:8" x14ac:dyDescent="0.2">
      <c r="A15357">
        <v>4.6946549680362701E+17</v>
      </c>
      <c r="B15357" t="s">
        <v>30095</v>
      </c>
      <c r="C15357" t="s">
        <v>30096</v>
      </c>
      <c r="D15357" s="1">
        <v>41781.6327662037</v>
      </c>
      <c r="E15357">
        <v>13</v>
      </c>
      <c r="F15357">
        <v>33</v>
      </c>
      <c r="G15357" t="s">
        <v>215</v>
      </c>
    </row>
    <row r="15358" spans="1:8" x14ac:dyDescent="0.2">
      <c r="A15358">
        <v>4.6946585254769798E+17</v>
      </c>
      <c r="B15358" t="s">
        <v>30097</v>
      </c>
      <c r="C15358" t="s">
        <v>30098</v>
      </c>
      <c r="D15358" s="1">
        <v>41781.633750000001</v>
      </c>
      <c r="E15358">
        <v>15</v>
      </c>
      <c r="F15358">
        <v>17</v>
      </c>
      <c r="G15358" t="s">
        <v>30099</v>
      </c>
    </row>
    <row r="15359" spans="1:8" x14ac:dyDescent="0.2">
      <c r="A15359">
        <v>4.6946645483719002E+17</v>
      </c>
      <c r="B15359" t="s">
        <v>30100</v>
      </c>
      <c r="C15359" t="s">
        <v>30101</v>
      </c>
      <c r="D15359" s="1">
        <v>41781.635405092595</v>
      </c>
      <c r="E15359">
        <v>15</v>
      </c>
      <c r="F15359">
        <v>19</v>
      </c>
      <c r="G15359" t="s">
        <v>215</v>
      </c>
      <c r="H15359" t="s">
        <v>390</v>
      </c>
    </row>
    <row r="15360" spans="1:8" x14ac:dyDescent="0.2">
      <c r="A15360">
        <v>4.6954944719070003E+17</v>
      </c>
      <c r="B15360" t="s">
        <v>30102</v>
      </c>
      <c r="C15360" t="s">
        <v>30103</v>
      </c>
      <c r="D15360" s="1">
        <v>41781.864421296297</v>
      </c>
      <c r="E15360">
        <v>34</v>
      </c>
      <c r="F15360">
        <v>83</v>
      </c>
      <c r="G15360" t="s">
        <v>89</v>
      </c>
    </row>
    <row r="15361" spans="1:8" x14ac:dyDescent="0.2">
      <c r="A15361">
        <v>4.6955105774052102E+17</v>
      </c>
      <c r="B15361" t="s">
        <v>30104</v>
      </c>
      <c r="C15361" t="s">
        <v>30105</v>
      </c>
      <c r="D15361" s="1">
        <v>41781.86886574074</v>
      </c>
      <c r="E15361">
        <v>34</v>
      </c>
      <c r="F15361">
        <v>84</v>
      </c>
    </row>
    <row r="15362" spans="1:8" x14ac:dyDescent="0.2">
      <c r="A15362">
        <v>4.6955848474561299E+17</v>
      </c>
      <c r="B15362" t="s">
        <v>30106</v>
      </c>
      <c r="C15362" t="s">
        <v>30107</v>
      </c>
      <c r="D15362" s="1">
        <v>41781.889363425929</v>
      </c>
      <c r="E15362">
        <v>40</v>
      </c>
      <c r="F15362">
        <v>40</v>
      </c>
      <c r="G15362" t="s">
        <v>215</v>
      </c>
    </row>
    <row r="15363" spans="1:8" x14ac:dyDescent="0.2">
      <c r="A15363">
        <v>4.6956158724292602E+17</v>
      </c>
      <c r="B15363" t="s">
        <v>30108</v>
      </c>
      <c r="C15363" t="s">
        <v>30109</v>
      </c>
      <c r="D15363" s="1">
        <v>41781.897928240738</v>
      </c>
      <c r="E15363">
        <v>147</v>
      </c>
      <c r="F15363">
        <v>138</v>
      </c>
    </row>
    <row r="15364" spans="1:8" x14ac:dyDescent="0.2">
      <c r="A15364">
        <v>4.6957968678036602E+17</v>
      </c>
      <c r="B15364" t="s">
        <v>30110</v>
      </c>
      <c r="C15364" t="s">
        <v>30111</v>
      </c>
      <c r="D15364" s="1">
        <v>41781.947870370372</v>
      </c>
      <c r="E15364">
        <v>121</v>
      </c>
      <c r="F15364">
        <v>123</v>
      </c>
    </row>
    <row r="15365" spans="1:8" x14ac:dyDescent="0.2">
      <c r="A15365">
        <v>4.6981250966736397E+17</v>
      </c>
      <c r="B15365" t="s">
        <v>30112</v>
      </c>
      <c r="C15365" t="s">
        <v>30113</v>
      </c>
      <c r="D15365" s="1">
        <v>41782.59033564815</v>
      </c>
      <c r="E15365">
        <v>20</v>
      </c>
      <c r="F15365">
        <v>27</v>
      </c>
      <c r="G15365" t="s">
        <v>576</v>
      </c>
    </row>
    <row r="15366" spans="1:8" x14ac:dyDescent="0.2">
      <c r="A15366">
        <v>4.6981316784595302E+17</v>
      </c>
      <c r="B15366" t="s">
        <v>30114</v>
      </c>
      <c r="C15366" t="s">
        <v>30115</v>
      </c>
      <c r="D15366" s="1">
        <v>41782.592152777775</v>
      </c>
      <c r="E15366">
        <v>19</v>
      </c>
      <c r="F15366">
        <v>20</v>
      </c>
      <c r="G15366" t="s">
        <v>215</v>
      </c>
    </row>
    <row r="15367" spans="1:8" x14ac:dyDescent="0.2">
      <c r="A15367">
        <v>4.6981393983275002E+17</v>
      </c>
      <c r="B15367" t="s">
        <v>30116</v>
      </c>
      <c r="C15367" t="s">
        <v>30117</v>
      </c>
      <c r="D15367" s="1">
        <v>41782.594282407408</v>
      </c>
      <c r="E15367">
        <v>430</v>
      </c>
      <c r="F15367">
        <v>331</v>
      </c>
    </row>
    <row r="15368" spans="1:8" x14ac:dyDescent="0.2">
      <c r="A15368">
        <v>4.6981681459193798E+17</v>
      </c>
      <c r="B15368" t="s">
        <v>30118</v>
      </c>
      <c r="C15368" t="s">
        <v>30119</v>
      </c>
      <c r="D15368" s="1">
        <v>41782.602222222224</v>
      </c>
      <c r="E15368">
        <v>6918</v>
      </c>
      <c r="F15368">
        <v>10687</v>
      </c>
    </row>
    <row r="15369" spans="1:8" x14ac:dyDescent="0.2">
      <c r="A15369">
        <v>4.6982579085128397E+17</v>
      </c>
      <c r="B15369" t="s">
        <v>30120</v>
      </c>
      <c r="C15369" t="s">
        <v>30121</v>
      </c>
      <c r="D15369" s="1">
        <v>41782.62699074074</v>
      </c>
      <c r="E15369">
        <v>156</v>
      </c>
      <c r="F15369">
        <v>148</v>
      </c>
      <c r="G15369" t="s">
        <v>89</v>
      </c>
      <c r="H15369" t="s">
        <v>390</v>
      </c>
    </row>
    <row r="15370" spans="1:8" x14ac:dyDescent="0.2">
      <c r="A15370">
        <v>4.698454518656E+17</v>
      </c>
      <c r="B15370" t="s">
        <v>30122</v>
      </c>
      <c r="C15370" t="s">
        <v>30123</v>
      </c>
      <c r="D15370" s="1">
        <v>41782.681238425925</v>
      </c>
      <c r="E15370">
        <v>23</v>
      </c>
      <c r="F15370">
        <v>18</v>
      </c>
      <c r="G15370" t="s">
        <v>215</v>
      </c>
    </row>
    <row r="15371" spans="1:8" x14ac:dyDescent="0.2">
      <c r="A15371">
        <v>4.6984644947662003E+17</v>
      </c>
      <c r="B15371" t="s">
        <v>30124</v>
      </c>
      <c r="C15371" t="s">
        <v>30125</v>
      </c>
      <c r="D15371" s="1">
        <v>41782.683993055558</v>
      </c>
      <c r="E15371">
        <v>54</v>
      </c>
      <c r="F15371">
        <v>48</v>
      </c>
      <c r="G15371" t="s">
        <v>215</v>
      </c>
    </row>
    <row r="15372" spans="1:8" x14ac:dyDescent="0.2">
      <c r="A15372">
        <v>4.6984962587717197E+17</v>
      </c>
      <c r="B15372" t="s">
        <v>30126</v>
      </c>
      <c r="C15372" t="s">
        <v>30127</v>
      </c>
      <c r="D15372" s="1">
        <v>41782.692754629628</v>
      </c>
      <c r="E15372">
        <v>20</v>
      </c>
      <c r="F15372">
        <v>25</v>
      </c>
      <c r="G15372" t="s">
        <v>30128</v>
      </c>
    </row>
    <row r="15373" spans="1:8" x14ac:dyDescent="0.2">
      <c r="A15373">
        <v>4.6985092410273702E+17</v>
      </c>
      <c r="B15373" t="s">
        <v>30129</v>
      </c>
      <c r="C15373" t="s">
        <v>30130</v>
      </c>
      <c r="D15373" s="1">
        <v>41782.696342592593</v>
      </c>
      <c r="E15373">
        <v>11</v>
      </c>
      <c r="F15373">
        <v>13</v>
      </c>
      <c r="G15373" t="s">
        <v>487</v>
      </c>
    </row>
    <row r="15374" spans="1:8" x14ac:dyDescent="0.2">
      <c r="A15374">
        <v>4.6986279362234701E+17</v>
      </c>
      <c r="B15374" t="s">
        <v>30131</v>
      </c>
      <c r="C15374" t="s">
        <v>30132</v>
      </c>
      <c r="D15374" s="1">
        <v>41782.729097222225</v>
      </c>
      <c r="E15374">
        <v>19</v>
      </c>
      <c r="F15374">
        <v>33</v>
      </c>
      <c r="G15374" t="s">
        <v>89</v>
      </c>
    </row>
    <row r="15375" spans="1:8" x14ac:dyDescent="0.2">
      <c r="A15375">
        <v>4.6986498935726003E+17</v>
      </c>
      <c r="B15375" t="s">
        <v>30133</v>
      </c>
      <c r="C15375" t="s">
        <v>30134</v>
      </c>
      <c r="D15375" s="1">
        <v>41782.735150462962</v>
      </c>
      <c r="E15375">
        <v>190</v>
      </c>
      <c r="F15375">
        <v>206</v>
      </c>
    </row>
    <row r="15376" spans="1:8" x14ac:dyDescent="0.2">
      <c r="A15376">
        <v>4.6989716703413798E+17</v>
      </c>
      <c r="B15376" t="s">
        <v>30135</v>
      </c>
      <c r="C15376" t="s">
        <v>30136</v>
      </c>
      <c r="D15376" s="1">
        <v>41782.823946759258</v>
      </c>
      <c r="E15376">
        <v>17</v>
      </c>
      <c r="F15376">
        <v>23</v>
      </c>
      <c r="G15376" t="s">
        <v>89</v>
      </c>
    </row>
    <row r="15377" spans="1:8" x14ac:dyDescent="0.2">
      <c r="A15377">
        <v>4.6989768892720698E+17</v>
      </c>
      <c r="B15377" t="s">
        <v>30137</v>
      </c>
      <c r="C15377" t="s">
        <v>30138</v>
      </c>
      <c r="D15377" s="1">
        <v>41782.825381944444</v>
      </c>
      <c r="E15377">
        <v>227</v>
      </c>
      <c r="F15377">
        <v>284</v>
      </c>
    </row>
    <row r="15378" spans="1:8" x14ac:dyDescent="0.2">
      <c r="A15378">
        <v>4.6990328231679098E+17</v>
      </c>
      <c r="B15378" t="s">
        <v>30139</v>
      </c>
      <c r="C15378" t="s">
        <v>30140</v>
      </c>
      <c r="D15378" s="1">
        <v>41782.840821759259</v>
      </c>
      <c r="E15378">
        <v>118</v>
      </c>
      <c r="F15378">
        <v>105</v>
      </c>
    </row>
    <row r="15379" spans="1:8" x14ac:dyDescent="0.2">
      <c r="A15379">
        <v>4.6990402073239098E+17</v>
      </c>
      <c r="B15379" t="s">
        <v>30141</v>
      </c>
      <c r="C15379" t="s">
        <v>30142</v>
      </c>
      <c r="D15379" s="1">
        <v>41782.842858796299</v>
      </c>
      <c r="E15379">
        <v>117</v>
      </c>
      <c r="F15379">
        <v>121</v>
      </c>
    </row>
    <row r="15380" spans="1:8" x14ac:dyDescent="0.2">
      <c r="A15380">
        <v>4.6990622646654502E+17</v>
      </c>
      <c r="B15380" t="s">
        <v>30143</v>
      </c>
      <c r="C15380" t="s">
        <v>30144</v>
      </c>
      <c r="D15380" s="1">
        <v>41782.848946759259</v>
      </c>
      <c r="E15380">
        <v>476</v>
      </c>
      <c r="F15380">
        <v>416</v>
      </c>
    </row>
    <row r="15381" spans="1:8" x14ac:dyDescent="0.2">
      <c r="A15381">
        <v>4.6990714989710099E+17</v>
      </c>
      <c r="B15381" t="s">
        <v>30145</v>
      </c>
      <c r="C15381" t="s">
        <v>30146</v>
      </c>
      <c r="D15381" s="1">
        <v>41782.851493055554</v>
      </c>
      <c r="E15381">
        <v>198</v>
      </c>
      <c r="F15381">
        <v>169</v>
      </c>
    </row>
    <row r="15382" spans="1:8" x14ac:dyDescent="0.2">
      <c r="A15382">
        <v>4.6991563929839603E+17</v>
      </c>
      <c r="B15382" t="s">
        <v>30147</v>
      </c>
      <c r="C15382" t="s">
        <v>30148</v>
      </c>
      <c r="D15382" s="1">
        <v>41782.874918981484</v>
      </c>
      <c r="E15382">
        <v>36</v>
      </c>
      <c r="F15382">
        <v>44</v>
      </c>
      <c r="G15382" t="s">
        <v>89</v>
      </c>
    </row>
    <row r="15383" spans="1:8" x14ac:dyDescent="0.2">
      <c r="A15383">
        <v>4.7033723950792698E+17</v>
      </c>
      <c r="B15383" t="s">
        <v>30149</v>
      </c>
      <c r="C15383" t="s">
        <v>30150</v>
      </c>
      <c r="D15383" s="1">
        <v>41784.038321759261</v>
      </c>
      <c r="E15383">
        <v>64</v>
      </c>
      <c r="F15383">
        <v>154</v>
      </c>
      <c r="G15383" t="s">
        <v>89</v>
      </c>
    </row>
    <row r="15384" spans="1:8" x14ac:dyDescent="0.2">
      <c r="A15384">
        <v>4.7051151987297798E+17</v>
      </c>
      <c r="B15384" t="s">
        <v>30151</v>
      </c>
      <c r="C15384" t="s">
        <v>30152</v>
      </c>
      <c r="D15384" s="1">
        <v>41784.519236111111</v>
      </c>
      <c r="E15384">
        <v>251</v>
      </c>
      <c r="F15384">
        <v>346</v>
      </c>
    </row>
    <row r="15385" spans="1:8" x14ac:dyDescent="0.2">
      <c r="A15385">
        <v>4.70687087876784E+17</v>
      </c>
      <c r="B15385" t="s">
        <v>30153</v>
      </c>
      <c r="C15385" t="s">
        <v>30154</v>
      </c>
      <c r="D15385" s="1">
        <v>41785.00371527778</v>
      </c>
      <c r="E15385">
        <v>45</v>
      </c>
      <c r="F15385">
        <v>105</v>
      </c>
      <c r="G15385" t="s">
        <v>89</v>
      </c>
    </row>
    <row r="15386" spans="1:8" x14ac:dyDescent="0.2">
      <c r="A15386">
        <v>4.70691864329216E+17</v>
      </c>
      <c r="B15386" t="s">
        <v>30155</v>
      </c>
      <c r="C15386" t="s">
        <v>30156</v>
      </c>
      <c r="D15386" s="1">
        <v>41785.016898148147</v>
      </c>
      <c r="E15386">
        <v>25</v>
      </c>
      <c r="F15386">
        <v>33</v>
      </c>
      <c r="G15386" t="e">
        <f>PGAofAmerica</f>
        <v>#NAME?</v>
      </c>
    </row>
    <row r="15387" spans="1:8" x14ac:dyDescent="0.2">
      <c r="A15387">
        <v>4.7084707126916301E+17</v>
      </c>
      <c r="B15387" t="s">
        <v>30157</v>
      </c>
      <c r="C15387" t="s">
        <v>30158</v>
      </c>
      <c r="D15387" s="1">
        <v>41785.445185185185</v>
      </c>
      <c r="E15387">
        <v>38</v>
      </c>
      <c r="F15387">
        <v>112</v>
      </c>
      <c r="G15387" t="s">
        <v>215</v>
      </c>
      <c r="H15387" t="s">
        <v>390</v>
      </c>
    </row>
    <row r="15388" spans="1:8" x14ac:dyDescent="0.2">
      <c r="A15388">
        <v>4.7084734024949299E+17</v>
      </c>
      <c r="B15388" t="s">
        <v>30159</v>
      </c>
      <c r="C15388" t="s">
        <v>30160</v>
      </c>
      <c r="D15388" s="1">
        <v>41785.445925925924</v>
      </c>
      <c r="E15388">
        <v>10</v>
      </c>
      <c r="F15388">
        <v>20</v>
      </c>
      <c r="G15388" t="e">
        <f>house6000</f>
        <v>#NAME?</v>
      </c>
    </row>
    <row r="15389" spans="1:8" x14ac:dyDescent="0.2">
      <c r="A15389">
        <v>4.7084772285811002E+17</v>
      </c>
      <c r="B15389" t="s">
        <v>30161</v>
      </c>
      <c r="C15389" t="s">
        <v>30162</v>
      </c>
      <c r="D15389" s="1">
        <v>41785.446979166663</v>
      </c>
      <c r="E15389">
        <v>74</v>
      </c>
      <c r="F15389">
        <v>85</v>
      </c>
      <c r="G15389" t="s">
        <v>215</v>
      </c>
    </row>
    <row r="15390" spans="1:8" x14ac:dyDescent="0.2">
      <c r="A15390">
        <v>4.7085080976556E+17</v>
      </c>
      <c r="B15390" t="s">
        <v>30163</v>
      </c>
      <c r="C15390" t="s">
        <v>30164</v>
      </c>
      <c r="D15390" s="1">
        <v>41785.455497685187</v>
      </c>
      <c r="E15390">
        <v>7</v>
      </c>
      <c r="F15390">
        <v>35</v>
      </c>
      <c r="G15390" t="s">
        <v>89</v>
      </c>
    </row>
    <row r="15391" spans="1:8" x14ac:dyDescent="0.2">
      <c r="A15391">
        <v>4.7085225568477101E+17</v>
      </c>
      <c r="B15391" t="s">
        <v>30165</v>
      </c>
      <c r="C15391" t="s">
        <v>30166</v>
      </c>
      <c r="D15391" s="1">
        <v>41785.459490740737</v>
      </c>
      <c r="E15391">
        <v>23</v>
      </c>
      <c r="F15391">
        <v>52</v>
      </c>
      <c r="G15391" t="s">
        <v>215</v>
      </c>
      <c r="H15391" t="s">
        <v>390</v>
      </c>
    </row>
    <row r="15392" spans="1:8" x14ac:dyDescent="0.2">
      <c r="A15392">
        <v>4.7102639511242701E+17</v>
      </c>
      <c r="B15392" t="s">
        <v>30167</v>
      </c>
      <c r="C15392" t="s">
        <v>30168</v>
      </c>
      <c r="D15392" s="1">
        <v>41785.940023148149</v>
      </c>
      <c r="E15392">
        <v>321</v>
      </c>
      <c r="F15392">
        <v>437</v>
      </c>
    </row>
    <row r="15393" spans="1:8" x14ac:dyDescent="0.2">
      <c r="A15393">
        <v>4.7105861184246099E+17</v>
      </c>
      <c r="B15393" t="s">
        <v>30169</v>
      </c>
      <c r="C15393" t="s">
        <v>30170</v>
      </c>
      <c r="D15393" s="1">
        <v>41786.028923611113</v>
      </c>
      <c r="E15393">
        <v>45</v>
      </c>
      <c r="F15393">
        <v>73</v>
      </c>
      <c r="G15393" t="s">
        <v>89</v>
      </c>
    </row>
    <row r="15394" spans="1:8" x14ac:dyDescent="0.2">
      <c r="A15394">
        <v>4.7106776752154598E+17</v>
      </c>
      <c r="B15394" t="s">
        <v>30171</v>
      </c>
      <c r="C15394" t="s">
        <v>30172</v>
      </c>
      <c r="D15394" s="1">
        <v>41786.054189814815</v>
      </c>
      <c r="E15394">
        <v>28</v>
      </c>
      <c r="F15394">
        <v>53</v>
      </c>
      <c r="G15394" t="s">
        <v>30173</v>
      </c>
    </row>
    <row r="15395" spans="1:8" x14ac:dyDescent="0.2">
      <c r="A15395">
        <v>4.7121622227343302E+17</v>
      </c>
      <c r="B15395" t="s">
        <v>30174</v>
      </c>
      <c r="C15395" t="s">
        <v>30175</v>
      </c>
      <c r="D15395" s="1">
        <v>41786.463842592595</v>
      </c>
      <c r="E15395">
        <v>13</v>
      </c>
      <c r="F15395">
        <v>27</v>
      </c>
      <c r="G15395" t="e">
        <f>_xlfn.SINGLE( _xlfn.SINGLE( _xlfn.SINGLE(JoyceGoodman64)))</f>
        <v>#NAME?</v>
      </c>
    </row>
    <row r="15396" spans="1:8" x14ac:dyDescent="0.2">
      <c r="A15396">
        <v>4.7121639925627597E+17</v>
      </c>
      <c r="B15396" t="s">
        <v>30176</v>
      </c>
      <c r="C15396" t="s">
        <v>30177</v>
      </c>
      <c r="D15396" s="1">
        <v>41786.46434027778</v>
      </c>
      <c r="E15396">
        <v>14</v>
      </c>
      <c r="F15396">
        <v>22</v>
      </c>
      <c r="G15396" t="e">
        <f>_xlfn.SINGLE( _xlfn.SINGLE( _xlfn.SINGLE(JoyceGoodman64)))</f>
        <v>#NAME?</v>
      </c>
    </row>
    <row r="15397" spans="1:8" x14ac:dyDescent="0.2">
      <c r="A15397">
        <v>4.7121954486263302E+17</v>
      </c>
      <c r="B15397" t="s">
        <v>30178</v>
      </c>
      <c r="C15397" t="s">
        <v>30179</v>
      </c>
      <c r="D15397" s="1">
        <v>41786.473009259258</v>
      </c>
      <c r="E15397">
        <v>30</v>
      </c>
      <c r="F15397">
        <v>51</v>
      </c>
    </row>
    <row r="15398" spans="1:8" x14ac:dyDescent="0.2">
      <c r="A15398">
        <v>4.7121973738119501E+17</v>
      </c>
      <c r="B15398" t="s">
        <v>30180</v>
      </c>
      <c r="C15398" t="s">
        <v>30181</v>
      </c>
      <c r="D15398" s="1">
        <v>41786.473541666666</v>
      </c>
      <c r="E15398">
        <v>20</v>
      </c>
      <c r="F15398">
        <v>53</v>
      </c>
      <c r="G15398" t="s">
        <v>215</v>
      </c>
    </row>
    <row r="15399" spans="1:8" x14ac:dyDescent="0.2">
      <c r="A15399">
        <v>4.7122022351818298E+17</v>
      </c>
      <c r="B15399" t="s">
        <v>30182</v>
      </c>
      <c r="C15399" t="s">
        <v>30183</v>
      </c>
      <c r="D15399" s="1">
        <v>41786.47488425926</v>
      </c>
      <c r="E15399">
        <v>19</v>
      </c>
      <c r="F15399">
        <v>39</v>
      </c>
      <c r="G15399" t="e">
        <f>_xlfn.SINGLE( _xlfn.SINGLE( _xlfn.SINGLE(JoyceGoodman64)))</f>
        <v>#NAME?</v>
      </c>
      <c r="H15399" t="s">
        <v>505</v>
      </c>
    </row>
    <row r="15400" spans="1:8" x14ac:dyDescent="0.2">
      <c r="A15400">
        <v>4.7122067361275398E+17</v>
      </c>
      <c r="B15400" t="s">
        <v>30184</v>
      </c>
      <c r="C15400" t="s">
        <v>30185</v>
      </c>
      <c r="D15400" s="1">
        <v>41786.476134259261</v>
      </c>
      <c r="E15400">
        <v>31</v>
      </c>
      <c r="F15400">
        <v>41</v>
      </c>
      <c r="G15400" t="s">
        <v>215</v>
      </c>
    </row>
    <row r="15401" spans="1:8" x14ac:dyDescent="0.2">
      <c r="A15401">
        <v>4.7126236309068102E+17</v>
      </c>
      <c r="B15401" t="s">
        <v>30186</v>
      </c>
      <c r="C15401" t="s">
        <v>30187</v>
      </c>
      <c r="D15401" s="1">
        <v>41786.591168981482</v>
      </c>
      <c r="E15401">
        <v>13</v>
      </c>
      <c r="F15401">
        <v>26</v>
      </c>
      <c r="G15401" t="s">
        <v>576</v>
      </c>
    </row>
    <row r="15402" spans="1:8" x14ac:dyDescent="0.2">
      <c r="A15402">
        <v>4.71262541100744E+17</v>
      </c>
      <c r="B15402" t="s">
        <v>30188</v>
      </c>
      <c r="C15402" t="s">
        <v>30189</v>
      </c>
      <c r="D15402" s="1">
        <v>41786.591666666667</v>
      </c>
      <c r="E15402">
        <v>17</v>
      </c>
      <c r="F15402">
        <v>30</v>
      </c>
      <c r="G15402" t="s">
        <v>215</v>
      </c>
    </row>
    <row r="15403" spans="1:8" x14ac:dyDescent="0.2">
      <c r="A15403">
        <v>4.7126270959892403E+17</v>
      </c>
      <c r="B15403" t="s">
        <v>30190</v>
      </c>
      <c r="C15403" t="s">
        <v>30191</v>
      </c>
      <c r="D15403" s="1">
        <v>41786.592129629629</v>
      </c>
      <c r="E15403">
        <v>142</v>
      </c>
      <c r="F15403">
        <v>134</v>
      </c>
      <c r="G15403" t="s">
        <v>215</v>
      </c>
    </row>
    <row r="15404" spans="1:8" x14ac:dyDescent="0.2">
      <c r="A15404">
        <v>4.7130153368737702E+17</v>
      </c>
      <c r="B15404" t="s">
        <v>30192</v>
      </c>
      <c r="C15404" t="s">
        <v>30193</v>
      </c>
      <c r="D15404" s="1">
        <v>41786.699259259258</v>
      </c>
      <c r="E15404">
        <v>16</v>
      </c>
      <c r="F15404">
        <v>32</v>
      </c>
      <c r="G15404" t="s">
        <v>215</v>
      </c>
    </row>
    <row r="15405" spans="1:8" x14ac:dyDescent="0.2">
      <c r="A15405">
        <v>4.7131928137724301E+17</v>
      </c>
      <c r="B15405" t="s">
        <v>30194</v>
      </c>
      <c r="C15405" t="s">
        <v>30195</v>
      </c>
      <c r="D15405" s="1">
        <v>41786.748240740744</v>
      </c>
      <c r="E15405">
        <v>20</v>
      </c>
      <c r="F15405">
        <v>32</v>
      </c>
      <c r="G15405" t="e">
        <f>TrumpSoHo</f>
        <v>#NAME?</v>
      </c>
    </row>
    <row r="15406" spans="1:8" x14ac:dyDescent="0.2">
      <c r="A15406">
        <v>4.7132176394381299E+17</v>
      </c>
      <c r="B15406" t="s">
        <v>30196</v>
      </c>
      <c r="C15406" t="s">
        <v>30197</v>
      </c>
      <c r="D15406" s="1">
        <v>41786.75508101852</v>
      </c>
      <c r="E15406">
        <v>290</v>
      </c>
      <c r="F15406">
        <v>216</v>
      </c>
    </row>
    <row r="15407" spans="1:8" x14ac:dyDescent="0.2">
      <c r="A15407">
        <v>4.7135017516507098E+17</v>
      </c>
      <c r="B15407" t="s">
        <v>30198</v>
      </c>
      <c r="C15407" t="s">
        <v>30199</v>
      </c>
      <c r="D15407" s="1">
        <v>41786.833483796298</v>
      </c>
      <c r="E15407">
        <v>510</v>
      </c>
      <c r="F15407">
        <v>401</v>
      </c>
    </row>
    <row r="15408" spans="1:8" x14ac:dyDescent="0.2">
      <c r="A15408">
        <v>4.7138084592918099E+17</v>
      </c>
      <c r="B15408" t="s">
        <v>30200</v>
      </c>
      <c r="C15408" t="s">
        <v>30201</v>
      </c>
      <c r="D15408" s="1">
        <v>41786.918124999997</v>
      </c>
      <c r="E15408">
        <v>525</v>
      </c>
      <c r="F15408">
        <v>411</v>
      </c>
    </row>
    <row r="15409" spans="1:8" x14ac:dyDescent="0.2">
      <c r="A15409">
        <v>4.7139827608086502E+17</v>
      </c>
      <c r="B15409" t="s">
        <v>30202</v>
      </c>
      <c r="C15409" t="s">
        <v>30203</v>
      </c>
      <c r="D15409" s="1">
        <v>41786.966215277775</v>
      </c>
      <c r="E15409">
        <v>154</v>
      </c>
      <c r="F15409">
        <v>100</v>
      </c>
    </row>
    <row r="15410" spans="1:8" x14ac:dyDescent="0.2">
      <c r="A15410">
        <v>4.7139840380122701E+17</v>
      </c>
      <c r="B15410" t="s">
        <v>30204</v>
      </c>
      <c r="C15410" t="s">
        <v>30205</v>
      </c>
      <c r="D15410" s="1">
        <v>41786.966574074075</v>
      </c>
      <c r="E15410">
        <v>58</v>
      </c>
      <c r="F15410">
        <v>38</v>
      </c>
    </row>
    <row r="15411" spans="1:8" x14ac:dyDescent="0.2">
      <c r="A15411">
        <v>4.7139956604746502E+17</v>
      </c>
      <c r="B15411" t="s">
        <v>30206</v>
      </c>
      <c r="C15411" t="s">
        <v>30207</v>
      </c>
      <c r="D15411" s="1">
        <v>41786.969780092593</v>
      </c>
      <c r="E15411">
        <v>975</v>
      </c>
      <c r="F15411">
        <v>800</v>
      </c>
    </row>
    <row r="15412" spans="1:8" x14ac:dyDescent="0.2">
      <c r="A15412">
        <v>4.7140708618285798E+17</v>
      </c>
      <c r="B15412" t="s">
        <v>30208</v>
      </c>
      <c r="C15412" t="s">
        <v>30209</v>
      </c>
      <c r="D15412" s="1">
        <v>41786.990532407406</v>
      </c>
      <c r="E15412">
        <v>23</v>
      </c>
      <c r="F15412">
        <v>26</v>
      </c>
    </row>
    <row r="15413" spans="1:8" x14ac:dyDescent="0.2">
      <c r="A15413">
        <v>4.7142370459794202E+17</v>
      </c>
      <c r="B15413" t="s">
        <v>30210</v>
      </c>
      <c r="C15413" t="s">
        <v>30211</v>
      </c>
      <c r="D15413" s="1">
        <v>41787.03638888889</v>
      </c>
      <c r="E15413">
        <v>160</v>
      </c>
      <c r="F15413">
        <v>251</v>
      </c>
    </row>
    <row r="15414" spans="1:8" x14ac:dyDescent="0.2">
      <c r="A15414">
        <v>4.7142458494459398E+17</v>
      </c>
      <c r="B15414" t="s">
        <v>30212</v>
      </c>
      <c r="C15414" t="s">
        <v>30213</v>
      </c>
      <c r="D15414" s="1">
        <v>41787.038819444446</v>
      </c>
      <c r="E15414">
        <v>31</v>
      </c>
      <c r="F15414">
        <v>94</v>
      </c>
    </row>
    <row r="15415" spans="1:8" x14ac:dyDescent="0.2">
      <c r="A15415">
        <v>4.7142555603083597E+17</v>
      </c>
      <c r="B15415" t="s">
        <v>30214</v>
      </c>
      <c r="C15415" t="s">
        <v>30215</v>
      </c>
      <c r="D15415" s="1">
        <v>41787.041493055556</v>
      </c>
      <c r="E15415">
        <v>699</v>
      </c>
      <c r="F15415">
        <v>995</v>
      </c>
    </row>
    <row r="15416" spans="1:8" x14ac:dyDescent="0.2">
      <c r="A15416">
        <v>4.7142588241060198E+17</v>
      </c>
      <c r="B15416" t="s">
        <v>30216</v>
      </c>
      <c r="C15416" t="s">
        <v>30217</v>
      </c>
      <c r="D15416" s="1">
        <v>41787.042395833334</v>
      </c>
      <c r="E15416">
        <v>32</v>
      </c>
      <c r="F15416">
        <v>62</v>
      </c>
      <c r="G15416" t="s">
        <v>215</v>
      </c>
    </row>
    <row r="15417" spans="1:8" x14ac:dyDescent="0.2">
      <c r="A15417">
        <v>4.7147649034619597E+17</v>
      </c>
      <c r="B15417" t="s">
        <v>30218</v>
      </c>
      <c r="C15417" t="s">
        <v>30219</v>
      </c>
      <c r="D15417" s="1">
        <v>41787.18204861111</v>
      </c>
      <c r="E15417">
        <v>23</v>
      </c>
      <c r="F15417">
        <v>39</v>
      </c>
      <c r="G15417" t="s">
        <v>215</v>
      </c>
    </row>
    <row r="15418" spans="1:8" x14ac:dyDescent="0.2">
      <c r="A15418">
        <v>4.7163768624854202E+17</v>
      </c>
      <c r="B15418" t="s">
        <v>30220</v>
      </c>
      <c r="C15418" t="s">
        <v>30221</v>
      </c>
      <c r="D15418" s="1">
        <v>41787.626863425925</v>
      </c>
      <c r="E15418">
        <v>514</v>
      </c>
      <c r="F15418">
        <v>491</v>
      </c>
    </row>
    <row r="15419" spans="1:8" x14ac:dyDescent="0.2">
      <c r="A15419">
        <v>4.7166269569214003E+17</v>
      </c>
      <c r="B15419" t="s">
        <v>30222</v>
      </c>
      <c r="C15419" t="s">
        <v>30223</v>
      </c>
      <c r="D15419" s="1">
        <v>41787.695879629631</v>
      </c>
      <c r="E15419">
        <v>46</v>
      </c>
      <c r="F15419">
        <v>52</v>
      </c>
      <c r="G15419" t="s">
        <v>89</v>
      </c>
    </row>
    <row r="15420" spans="1:8" x14ac:dyDescent="0.2">
      <c r="A15420">
        <v>4.7167656484195898E+17</v>
      </c>
      <c r="B15420" t="s">
        <v>30224</v>
      </c>
      <c r="C15420" t="s">
        <v>30225</v>
      </c>
      <c r="D15420" s="1">
        <v>41787.734155092592</v>
      </c>
      <c r="E15420">
        <v>18</v>
      </c>
      <c r="F15420">
        <v>18</v>
      </c>
      <c r="G15420" t="s">
        <v>89</v>
      </c>
    </row>
    <row r="15421" spans="1:8" x14ac:dyDescent="0.2">
      <c r="A15421">
        <v>4.7167779131100301E+17</v>
      </c>
      <c r="B15421" t="s">
        <v>30226</v>
      </c>
      <c r="C15421" t="s">
        <v>30227</v>
      </c>
      <c r="D15421" s="1">
        <v>41787.737534722219</v>
      </c>
      <c r="E15421">
        <v>217</v>
      </c>
      <c r="F15421">
        <v>224</v>
      </c>
    </row>
    <row r="15422" spans="1:8" x14ac:dyDescent="0.2">
      <c r="A15422">
        <v>4.7171588466360301E+17</v>
      </c>
      <c r="B15422" t="s">
        <v>30228</v>
      </c>
      <c r="C15422" t="s">
        <v>30229</v>
      </c>
      <c r="D15422" s="1">
        <v>41787.842650462961</v>
      </c>
      <c r="E15422">
        <v>30</v>
      </c>
      <c r="F15422">
        <v>34</v>
      </c>
      <c r="G15422" t="s">
        <v>215</v>
      </c>
      <c r="H15422" t="s">
        <v>390</v>
      </c>
    </row>
    <row r="15423" spans="1:8" x14ac:dyDescent="0.2">
      <c r="A15423">
        <v>4.71750335535808E+17</v>
      </c>
      <c r="B15423" t="s">
        <v>30230</v>
      </c>
      <c r="C15423" t="s">
        <v>30231</v>
      </c>
      <c r="D15423" s="1">
        <v>41787.937719907408</v>
      </c>
      <c r="E15423">
        <v>1249</v>
      </c>
      <c r="F15423">
        <v>1447</v>
      </c>
    </row>
    <row r="15424" spans="1:8" x14ac:dyDescent="0.2">
      <c r="A15424">
        <v>4.7175710529762899E+17</v>
      </c>
      <c r="B15424" t="s">
        <v>30232</v>
      </c>
      <c r="C15424" t="s">
        <v>30233</v>
      </c>
      <c r="D15424" s="1">
        <v>41787.956400462965</v>
      </c>
      <c r="E15424">
        <v>294</v>
      </c>
      <c r="F15424">
        <v>322</v>
      </c>
    </row>
    <row r="15425" spans="1:8" x14ac:dyDescent="0.2">
      <c r="A15425">
        <v>4.7176048377595898E+17</v>
      </c>
      <c r="B15425" t="s">
        <v>30234</v>
      </c>
      <c r="C15425" t="s">
        <v>30235</v>
      </c>
      <c r="D15425" s="1">
        <v>41787.965717592589</v>
      </c>
      <c r="E15425">
        <v>80</v>
      </c>
      <c r="F15425">
        <v>113</v>
      </c>
      <c r="G15425" t="s">
        <v>215</v>
      </c>
    </row>
    <row r="15426" spans="1:8" x14ac:dyDescent="0.2">
      <c r="A15426">
        <v>4.7199155685008102E+17</v>
      </c>
      <c r="B15426" t="s">
        <v>30236</v>
      </c>
      <c r="C15426" t="s">
        <v>30237</v>
      </c>
      <c r="D15426" s="1">
        <v>41788.603356481479</v>
      </c>
      <c r="E15426">
        <v>487</v>
      </c>
      <c r="F15426">
        <v>448</v>
      </c>
    </row>
    <row r="15427" spans="1:8" x14ac:dyDescent="0.2">
      <c r="A15427">
        <v>4.7199376164849203E+17</v>
      </c>
      <c r="B15427" t="s">
        <v>30238</v>
      </c>
      <c r="C15427" t="s">
        <v>30239</v>
      </c>
      <c r="D15427" s="1">
        <v>41788.609444444446</v>
      </c>
      <c r="E15427">
        <v>132</v>
      </c>
      <c r="F15427">
        <v>210</v>
      </c>
    </row>
    <row r="15428" spans="1:8" x14ac:dyDescent="0.2">
      <c r="A15428">
        <v>4.72105894537592E+17</v>
      </c>
      <c r="B15428" t="s">
        <v>30240</v>
      </c>
      <c r="C15428" t="s">
        <v>30241</v>
      </c>
      <c r="D15428" s="1">
        <v>41788.918877314813</v>
      </c>
      <c r="E15428">
        <v>21</v>
      </c>
      <c r="F15428">
        <v>29</v>
      </c>
      <c r="G15428" t="s">
        <v>89</v>
      </c>
    </row>
    <row r="15429" spans="1:8" x14ac:dyDescent="0.2">
      <c r="A15429">
        <v>4.7211943331472102E+17</v>
      </c>
      <c r="B15429" t="s">
        <v>30242</v>
      </c>
      <c r="C15429" t="s">
        <v>30243</v>
      </c>
      <c r="D15429" s="1">
        <v>41788.956238425926</v>
      </c>
      <c r="E15429">
        <v>38</v>
      </c>
      <c r="F15429">
        <v>71</v>
      </c>
      <c r="G15429" t="s">
        <v>215</v>
      </c>
      <c r="H15429" t="s">
        <v>390</v>
      </c>
    </row>
    <row r="15430" spans="1:8" x14ac:dyDescent="0.2">
      <c r="A15430">
        <v>4.7233566513313299E+17</v>
      </c>
      <c r="B15430" t="s">
        <v>30244</v>
      </c>
      <c r="C15430" t="s">
        <v>30245</v>
      </c>
      <c r="D15430" s="1">
        <v>41789.552916666667</v>
      </c>
      <c r="E15430">
        <v>27</v>
      </c>
      <c r="F15430">
        <v>46</v>
      </c>
      <c r="G15430" t="s">
        <v>30246</v>
      </c>
    </row>
    <row r="15431" spans="1:8" x14ac:dyDescent="0.2">
      <c r="A15431">
        <v>4.7239080733365402E+17</v>
      </c>
      <c r="B15431" t="s">
        <v>30247</v>
      </c>
      <c r="C15431" t="s">
        <v>30248</v>
      </c>
      <c r="D15431" s="1">
        <v>41789.705081018517</v>
      </c>
      <c r="E15431">
        <v>30</v>
      </c>
      <c r="F15431">
        <v>31</v>
      </c>
      <c r="G15431" t="s">
        <v>89</v>
      </c>
    </row>
    <row r="15432" spans="1:8" x14ac:dyDescent="0.2">
      <c r="A15432">
        <v>4.7239459467272998E+17</v>
      </c>
      <c r="B15432" t="s">
        <v>30249</v>
      </c>
      <c r="C15432" t="s">
        <v>30250</v>
      </c>
      <c r="D15432" s="1">
        <v>41789.715532407405</v>
      </c>
      <c r="E15432">
        <v>16</v>
      </c>
      <c r="F15432">
        <v>20</v>
      </c>
      <c r="G15432" t="s">
        <v>215</v>
      </c>
    </row>
    <row r="15433" spans="1:8" x14ac:dyDescent="0.2">
      <c r="A15433">
        <v>4.7239520909629798E+17</v>
      </c>
      <c r="B15433" t="s">
        <v>30251</v>
      </c>
      <c r="C15433" t="s">
        <v>30252</v>
      </c>
      <c r="D15433" s="1">
        <v>41789.717233796298</v>
      </c>
      <c r="E15433">
        <v>8</v>
      </c>
      <c r="F15433">
        <v>12</v>
      </c>
      <c r="G15433" t="s">
        <v>576</v>
      </c>
    </row>
    <row r="15434" spans="1:8" x14ac:dyDescent="0.2">
      <c r="A15434">
        <v>4.7239638475132902E+17</v>
      </c>
      <c r="B15434" t="s">
        <v>30253</v>
      </c>
      <c r="C15434" t="s">
        <v>30254</v>
      </c>
      <c r="D15434" s="1">
        <v>41789.72047453704</v>
      </c>
      <c r="E15434">
        <v>16</v>
      </c>
      <c r="F15434">
        <v>26</v>
      </c>
      <c r="G15434" t="s">
        <v>215</v>
      </c>
      <c r="H15434" t="s">
        <v>390</v>
      </c>
    </row>
    <row r="15435" spans="1:8" x14ac:dyDescent="0.2">
      <c r="A15435">
        <v>4.7240022657862003E+17</v>
      </c>
      <c r="B15435" t="s">
        <v>30255</v>
      </c>
      <c r="C15435" t="s">
        <v>30256</v>
      </c>
      <c r="D15435" s="1">
        <v>41789.731076388889</v>
      </c>
      <c r="E15435">
        <v>19</v>
      </c>
      <c r="F15435">
        <v>28</v>
      </c>
      <c r="G15435" t="s">
        <v>215</v>
      </c>
    </row>
    <row r="15436" spans="1:8" x14ac:dyDescent="0.2">
      <c r="A15436">
        <v>4.7240637336048397E+17</v>
      </c>
      <c r="B15436" t="s">
        <v>30257</v>
      </c>
      <c r="C15436" t="s">
        <v>30258</v>
      </c>
      <c r="D15436" s="1">
        <v>41789.748032407406</v>
      </c>
      <c r="E15436">
        <v>336</v>
      </c>
      <c r="F15436">
        <v>302</v>
      </c>
    </row>
    <row r="15437" spans="1:8" x14ac:dyDescent="0.2">
      <c r="A15437">
        <v>4.7240765474132301E+17</v>
      </c>
      <c r="B15437" t="s">
        <v>30259</v>
      </c>
      <c r="C15437" t="s">
        <v>30260</v>
      </c>
      <c r="D15437" s="1">
        <v>41789.751574074071</v>
      </c>
      <c r="E15437">
        <v>208</v>
      </c>
      <c r="F15437">
        <v>221</v>
      </c>
    </row>
    <row r="15438" spans="1:8" x14ac:dyDescent="0.2">
      <c r="A15438">
        <v>4.7241096569134202E+17</v>
      </c>
      <c r="B15438" t="s">
        <v>30261</v>
      </c>
      <c r="C15438" t="s">
        <v>30262</v>
      </c>
      <c r="D15438" s="1">
        <v>41789.760706018518</v>
      </c>
      <c r="E15438">
        <v>93</v>
      </c>
      <c r="F15438">
        <v>109</v>
      </c>
    </row>
    <row r="15439" spans="1:8" x14ac:dyDescent="0.2">
      <c r="A15439">
        <v>4.7243370172148499E+17</v>
      </c>
      <c r="B15439" t="s">
        <v>30263</v>
      </c>
      <c r="C15439" t="s">
        <v>30225</v>
      </c>
      <c r="D15439" s="1">
        <v>41789.823449074072</v>
      </c>
      <c r="E15439">
        <v>24</v>
      </c>
      <c r="F15439">
        <v>22</v>
      </c>
      <c r="G15439" t="s">
        <v>89</v>
      </c>
    </row>
    <row r="15440" spans="1:8" x14ac:dyDescent="0.2">
      <c r="A15440">
        <v>4.7243401305210803E+17</v>
      </c>
      <c r="B15440" t="s">
        <v>30264</v>
      </c>
      <c r="C15440" t="s">
        <v>30265</v>
      </c>
      <c r="D15440" s="1">
        <v>41789.824305555558</v>
      </c>
      <c r="E15440">
        <v>33</v>
      </c>
      <c r="F15440">
        <v>27</v>
      </c>
      <c r="G15440" t="s">
        <v>89</v>
      </c>
    </row>
    <row r="15441" spans="1:8" x14ac:dyDescent="0.2">
      <c r="A15441">
        <v>4.7244773486021798E+17</v>
      </c>
      <c r="B15441" t="s">
        <v>30266</v>
      </c>
      <c r="C15441" t="s">
        <v>30267</v>
      </c>
      <c r="D15441" s="1">
        <v>41789.862175925926</v>
      </c>
      <c r="E15441">
        <v>258</v>
      </c>
      <c r="F15441">
        <v>401</v>
      </c>
    </row>
    <row r="15442" spans="1:8" x14ac:dyDescent="0.2">
      <c r="A15442">
        <v>4.72458754974576E+17</v>
      </c>
      <c r="B15442" t="s">
        <v>30268</v>
      </c>
      <c r="C15442" t="s">
        <v>30269</v>
      </c>
      <c r="D15442" s="1">
        <v>41789.892581018517</v>
      </c>
      <c r="E15442">
        <v>476</v>
      </c>
      <c r="F15442">
        <v>432</v>
      </c>
      <c r="G15442" t="s">
        <v>89</v>
      </c>
    </row>
    <row r="15443" spans="1:8" x14ac:dyDescent="0.2">
      <c r="A15443">
        <v>4.7245924689512397E+17</v>
      </c>
      <c r="B15443" t="s">
        <v>30270</v>
      </c>
      <c r="C15443" t="s">
        <v>30271</v>
      </c>
      <c r="D15443" s="1">
        <v>41789.893935185188</v>
      </c>
      <c r="E15443">
        <v>17</v>
      </c>
      <c r="F15443">
        <v>30</v>
      </c>
      <c r="G15443" t="s">
        <v>576</v>
      </c>
    </row>
    <row r="15444" spans="1:8" x14ac:dyDescent="0.2">
      <c r="A15444">
        <v>4.7266706744791802E+17</v>
      </c>
      <c r="B15444" t="s">
        <v>30272</v>
      </c>
      <c r="C15444" t="s">
        <v>30273</v>
      </c>
      <c r="D15444" s="1">
        <v>41790.467418981483</v>
      </c>
      <c r="E15444">
        <v>70</v>
      </c>
      <c r="F15444">
        <v>89</v>
      </c>
      <c r="H15444" t="s">
        <v>390</v>
      </c>
    </row>
    <row r="15445" spans="1:8" x14ac:dyDescent="0.2">
      <c r="A15445">
        <v>4.7266858538749901E+17</v>
      </c>
      <c r="B15445" t="s">
        <v>30274</v>
      </c>
      <c r="C15445" t="s">
        <v>30275</v>
      </c>
      <c r="D15445" s="1">
        <v>41790.471608796295</v>
      </c>
      <c r="E15445">
        <v>84</v>
      </c>
      <c r="F15445">
        <v>159</v>
      </c>
    </row>
    <row r="15446" spans="1:8" x14ac:dyDescent="0.2">
      <c r="A15446">
        <v>4.7269757220188902E+17</v>
      </c>
      <c r="B15446" t="s">
        <v>30276</v>
      </c>
      <c r="C15446" t="s">
        <v>30277</v>
      </c>
      <c r="D15446" s="1">
        <v>41790.55159722222</v>
      </c>
      <c r="E15446">
        <v>45</v>
      </c>
      <c r="F15446">
        <v>86</v>
      </c>
      <c r="G15446" t="s">
        <v>215</v>
      </c>
    </row>
    <row r="15447" spans="1:8" x14ac:dyDescent="0.2">
      <c r="A15447">
        <v>4.7269775390332102E+17</v>
      </c>
      <c r="B15447" t="s">
        <v>30278</v>
      </c>
      <c r="C15447" t="s">
        <v>30279</v>
      </c>
      <c r="D15447" s="1">
        <v>41790.552094907405</v>
      </c>
      <c r="E15447">
        <v>14</v>
      </c>
      <c r="F15447">
        <v>15</v>
      </c>
      <c r="G15447" t="s">
        <v>215</v>
      </c>
    </row>
    <row r="15448" spans="1:8" x14ac:dyDescent="0.2">
      <c r="A15448">
        <v>4.7269794420310003E+17</v>
      </c>
      <c r="B15448" t="s">
        <v>30280</v>
      </c>
      <c r="C15448" t="s">
        <v>30281</v>
      </c>
      <c r="D15448" s="1">
        <v>41790.552615740744</v>
      </c>
      <c r="E15448">
        <v>11</v>
      </c>
      <c r="F15448">
        <v>12</v>
      </c>
      <c r="G15448" t="s">
        <v>30282</v>
      </c>
    </row>
    <row r="15449" spans="1:8" x14ac:dyDescent="0.2">
      <c r="A15449">
        <v>4.7269813920048698E+17</v>
      </c>
      <c r="B15449" t="s">
        <v>30283</v>
      </c>
      <c r="C15449" t="s">
        <v>30284</v>
      </c>
      <c r="D15449" s="1">
        <v>41790.553159722222</v>
      </c>
      <c r="E15449">
        <v>11</v>
      </c>
      <c r="F15449">
        <v>16</v>
      </c>
      <c r="G15449" t="s">
        <v>215</v>
      </c>
    </row>
    <row r="15450" spans="1:8" x14ac:dyDescent="0.2">
      <c r="A15450">
        <v>4.7269844176038701E+17</v>
      </c>
      <c r="B15450" t="s">
        <v>30285</v>
      </c>
      <c r="C15450" t="s">
        <v>30286</v>
      </c>
      <c r="D15450" s="1">
        <v>41790.553993055553</v>
      </c>
      <c r="E15450">
        <v>11</v>
      </c>
      <c r="F15450">
        <v>18</v>
      </c>
      <c r="G15450" t="s">
        <v>215</v>
      </c>
    </row>
    <row r="15451" spans="1:8" x14ac:dyDescent="0.2">
      <c r="A15451">
        <v>4.7269887321207098E+17</v>
      </c>
      <c r="B15451" t="s">
        <v>30287</v>
      </c>
      <c r="C15451" t="s">
        <v>30288</v>
      </c>
      <c r="D15451" s="1">
        <v>41790.555185185185</v>
      </c>
      <c r="E15451">
        <v>18</v>
      </c>
      <c r="F15451">
        <v>28</v>
      </c>
      <c r="G15451" t="s">
        <v>215</v>
      </c>
      <c r="H15451" t="s">
        <v>390</v>
      </c>
    </row>
    <row r="15452" spans="1:8" x14ac:dyDescent="0.2">
      <c r="A15452">
        <v>4.7287421677864902E+17</v>
      </c>
      <c r="B15452" t="s">
        <v>30289</v>
      </c>
      <c r="C15452" t="s">
        <v>30290</v>
      </c>
      <c r="D15452" s="1">
        <v>41791.039039351854</v>
      </c>
      <c r="E15452">
        <v>28</v>
      </c>
      <c r="F15452">
        <v>52</v>
      </c>
      <c r="G15452" t="s">
        <v>30291</v>
      </c>
    </row>
    <row r="15453" spans="1:8" x14ac:dyDescent="0.2">
      <c r="A15453">
        <v>4.7289890794583603E+17</v>
      </c>
      <c r="B15453" t="s">
        <v>30292</v>
      </c>
      <c r="C15453" t="s">
        <v>30293</v>
      </c>
      <c r="D15453" s="1">
        <v>41791.107175925928</v>
      </c>
      <c r="E15453">
        <v>314</v>
      </c>
      <c r="F15453">
        <v>358</v>
      </c>
    </row>
    <row r="15454" spans="1:8" x14ac:dyDescent="0.2">
      <c r="A15454">
        <v>4.7289907080609299E+17</v>
      </c>
      <c r="B15454" t="s">
        <v>30294</v>
      </c>
      <c r="C15454" t="s">
        <v>30295</v>
      </c>
      <c r="D15454" s="1">
        <v>41791.107627314814</v>
      </c>
      <c r="E15454">
        <v>34</v>
      </c>
      <c r="F15454">
        <v>80</v>
      </c>
      <c r="G15454" t="s">
        <v>215</v>
      </c>
    </row>
    <row r="15455" spans="1:8" x14ac:dyDescent="0.2">
      <c r="A15455">
        <v>4.7290136925530502E+17</v>
      </c>
      <c r="B15455" t="s">
        <v>30296</v>
      </c>
      <c r="C15455" t="s">
        <v>30297</v>
      </c>
      <c r="D15455" s="1">
        <v>41791.113969907405</v>
      </c>
      <c r="E15455">
        <v>312</v>
      </c>
      <c r="F15455">
        <v>341</v>
      </c>
    </row>
    <row r="15456" spans="1:8" x14ac:dyDescent="0.2">
      <c r="A15456">
        <v>4.7290253185345901E+17</v>
      </c>
      <c r="B15456" t="s">
        <v>30298</v>
      </c>
      <c r="C15456" t="s">
        <v>30299</v>
      </c>
      <c r="D15456" s="1">
        <v>41791.117175925923</v>
      </c>
      <c r="E15456">
        <v>87</v>
      </c>
      <c r="F15456">
        <v>95</v>
      </c>
      <c r="G15456" t="s">
        <v>215</v>
      </c>
    </row>
    <row r="15457" spans="1:8" x14ac:dyDescent="0.2">
      <c r="A15457">
        <v>4.7290336723759501E+17</v>
      </c>
      <c r="B15457" t="s">
        <v>30300</v>
      </c>
      <c r="C15457" t="s">
        <v>30301</v>
      </c>
      <c r="D15457" s="1">
        <v>41791.119479166664</v>
      </c>
      <c r="E15457">
        <v>17</v>
      </c>
      <c r="F15457">
        <v>34</v>
      </c>
      <c r="G15457" t="s">
        <v>89</v>
      </c>
    </row>
    <row r="15458" spans="1:8" x14ac:dyDescent="0.2">
      <c r="A15458">
        <v>4.7290415884534899E+17</v>
      </c>
      <c r="B15458" t="s">
        <v>30302</v>
      </c>
      <c r="C15458" t="s">
        <v>30303</v>
      </c>
      <c r="D15458" s="1">
        <v>41791.121666666666</v>
      </c>
      <c r="E15458">
        <v>54</v>
      </c>
      <c r="F15458">
        <v>55</v>
      </c>
      <c r="G15458" t="s">
        <v>30304</v>
      </c>
    </row>
    <row r="15459" spans="1:8" x14ac:dyDescent="0.2">
      <c r="A15459">
        <v>4.7290743043142797E+17</v>
      </c>
      <c r="B15459" t="s">
        <v>30305</v>
      </c>
      <c r="C15459" t="s">
        <v>30306</v>
      </c>
      <c r="D15459" s="1">
        <v>41791.130694444444</v>
      </c>
      <c r="E15459">
        <v>54</v>
      </c>
      <c r="F15459">
        <v>68</v>
      </c>
      <c r="G15459" t="s">
        <v>215</v>
      </c>
    </row>
    <row r="15460" spans="1:8" x14ac:dyDescent="0.2">
      <c r="A15460">
        <v>4.7290779608707398E+17</v>
      </c>
      <c r="B15460" t="s">
        <v>30307</v>
      </c>
      <c r="C15460" t="s">
        <v>30308</v>
      </c>
      <c r="D15460" s="1">
        <v>41791.131701388891</v>
      </c>
      <c r="E15460">
        <v>27</v>
      </c>
      <c r="F15460">
        <v>51</v>
      </c>
      <c r="G15460" t="s">
        <v>215</v>
      </c>
    </row>
    <row r="15461" spans="1:8" x14ac:dyDescent="0.2">
      <c r="A15461">
        <v>4.72907953188528E+17</v>
      </c>
      <c r="B15461" t="s">
        <v>30309</v>
      </c>
      <c r="C15461" t="s">
        <v>30310</v>
      </c>
      <c r="D15461" s="1">
        <v>41791.13212962963</v>
      </c>
      <c r="E15461">
        <v>37</v>
      </c>
      <c r="F15461">
        <v>57</v>
      </c>
      <c r="G15461" t="s">
        <v>215</v>
      </c>
    </row>
    <row r="15462" spans="1:8" x14ac:dyDescent="0.2">
      <c r="A15462">
        <v>4.7290822764280602E+17</v>
      </c>
      <c r="B15462" t="s">
        <v>30311</v>
      </c>
      <c r="C15462" t="s">
        <v>30312</v>
      </c>
      <c r="D15462" s="1">
        <v>41791.132893518516</v>
      </c>
      <c r="E15462">
        <v>21</v>
      </c>
      <c r="F15462">
        <v>34</v>
      </c>
      <c r="G15462" t="s">
        <v>215</v>
      </c>
    </row>
    <row r="15463" spans="1:8" x14ac:dyDescent="0.2">
      <c r="A15463">
        <v>4.7290848709446003E+17</v>
      </c>
      <c r="B15463" t="s">
        <v>30313</v>
      </c>
      <c r="C15463" t="s">
        <v>30314</v>
      </c>
      <c r="D15463" s="1">
        <v>41791.133611111109</v>
      </c>
      <c r="E15463">
        <v>33</v>
      </c>
      <c r="F15463">
        <v>68</v>
      </c>
      <c r="G15463" t="s">
        <v>215</v>
      </c>
    </row>
    <row r="15464" spans="1:8" x14ac:dyDescent="0.2">
      <c r="A15464">
        <v>4.7291331159644102E+17</v>
      </c>
      <c r="B15464" t="s">
        <v>30315</v>
      </c>
      <c r="C15464" t="s">
        <v>30316</v>
      </c>
      <c r="D15464" s="1">
        <v>41791.146921296298</v>
      </c>
      <c r="E15464">
        <v>156</v>
      </c>
      <c r="F15464">
        <v>155</v>
      </c>
    </row>
    <row r="15465" spans="1:8" x14ac:dyDescent="0.2">
      <c r="A15465">
        <v>4.7291419788222003E+17</v>
      </c>
      <c r="B15465" t="s">
        <v>30317</v>
      </c>
      <c r="C15465" t="s">
        <v>30318</v>
      </c>
      <c r="D15465" s="1">
        <v>41791.149363425924</v>
      </c>
      <c r="E15465">
        <v>42</v>
      </c>
      <c r="F15465">
        <v>75</v>
      </c>
      <c r="G15465" t="s">
        <v>215</v>
      </c>
    </row>
    <row r="15466" spans="1:8" x14ac:dyDescent="0.2">
      <c r="A15466">
        <v>4.7291500148611398E+17</v>
      </c>
      <c r="B15466" t="s">
        <v>30319</v>
      </c>
      <c r="C15466" t="s">
        <v>30320</v>
      </c>
      <c r="D15466" s="1">
        <v>41791.151585648149</v>
      </c>
      <c r="E15466">
        <v>39</v>
      </c>
      <c r="F15466">
        <v>80</v>
      </c>
      <c r="G15466" t="s">
        <v>215</v>
      </c>
    </row>
    <row r="15467" spans="1:8" x14ac:dyDescent="0.2">
      <c r="A15467">
        <v>4.7291580709824499E+17</v>
      </c>
      <c r="B15467" t="s">
        <v>30321</v>
      </c>
      <c r="C15467" t="s">
        <v>30322</v>
      </c>
      <c r="D15467" s="1">
        <v>41791.153807870367</v>
      </c>
      <c r="E15467">
        <v>30</v>
      </c>
      <c r="F15467">
        <v>38</v>
      </c>
    </row>
    <row r="15468" spans="1:8" x14ac:dyDescent="0.2">
      <c r="A15468">
        <v>4.7304850116182797E+17</v>
      </c>
      <c r="B15468" t="s">
        <v>30323</v>
      </c>
      <c r="C15468" t="s">
        <v>30324</v>
      </c>
      <c r="D15468" s="1">
        <v>41791.519976851851</v>
      </c>
      <c r="E15468">
        <v>14</v>
      </c>
      <c r="F15468">
        <v>21</v>
      </c>
      <c r="G15468" t="s">
        <v>215</v>
      </c>
    </row>
    <row r="15469" spans="1:8" x14ac:dyDescent="0.2">
      <c r="A15469">
        <v>4.73048897074368E+17</v>
      </c>
      <c r="B15469" t="s">
        <v>30325</v>
      </c>
      <c r="C15469" t="s">
        <v>30326</v>
      </c>
      <c r="D15469" s="1">
        <v>41791.521064814813</v>
      </c>
      <c r="E15469">
        <v>12</v>
      </c>
      <c r="F15469">
        <v>20</v>
      </c>
      <c r="G15469" t="s">
        <v>576</v>
      </c>
    </row>
    <row r="15470" spans="1:8" x14ac:dyDescent="0.2">
      <c r="A15470">
        <v>4.7304893916839898E+17</v>
      </c>
      <c r="B15470" t="s">
        <v>30327</v>
      </c>
      <c r="C15470" t="s">
        <v>30328</v>
      </c>
      <c r="D15470" s="1">
        <v>41791.521180555559</v>
      </c>
      <c r="E15470">
        <v>18</v>
      </c>
      <c r="F15470">
        <v>32</v>
      </c>
      <c r="G15470" t="s">
        <v>215</v>
      </c>
    </row>
    <row r="15471" spans="1:8" x14ac:dyDescent="0.2">
      <c r="A15471">
        <v>4.7305101910280602E+17</v>
      </c>
      <c r="B15471" t="s">
        <v>30329</v>
      </c>
      <c r="C15471" t="s">
        <v>30330</v>
      </c>
      <c r="D15471" s="1">
        <v>41791.526921296296</v>
      </c>
      <c r="E15471">
        <v>25</v>
      </c>
      <c r="F15471">
        <v>57</v>
      </c>
      <c r="G15471" t="s">
        <v>215</v>
      </c>
    </row>
    <row r="15472" spans="1:8" x14ac:dyDescent="0.2">
      <c r="A15472">
        <v>4.7305230844062099E+17</v>
      </c>
      <c r="B15472" t="s">
        <v>30331</v>
      </c>
      <c r="C15472" t="s">
        <v>30332</v>
      </c>
      <c r="D15472" s="1">
        <v>41791.530474537038</v>
      </c>
      <c r="E15472">
        <v>28</v>
      </c>
      <c r="F15472">
        <v>50</v>
      </c>
      <c r="G15472" t="s">
        <v>215</v>
      </c>
      <c r="H15472" t="s">
        <v>390</v>
      </c>
    </row>
    <row r="15473" spans="1:8" x14ac:dyDescent="0.2">
      <c r="A15473">
        <v>4.73052599923376E+17</v>
      </c>
      <c r="B15473" t="s">
        <v>30333</v>
      </c>
      <c r="C15473" t="s">
        <v>30334</v>
      </c>
      <c r="D15473" s="1">
        <v>41791.531284722223</v>
      </c>
      <c r="E15473">
        <v>54</v>
      </c>
      <c r="F15473">
        <v>92</v>
      </c>
      <c r="G15473" t="s">
        <v>89</v>
      </c>
      <c r="H15473" t="s">
        <v>390</v>
      </c>
    </row>
    <row r="15474" spans="1:8" x14ac:dyDescent="0.2">
      <c r="A15474">
        <v>4.7305287280939002E+17</v>
      </c>
      <c r="B15474" t="s">
        <v>30335</v>
      </c>
      <c r="C15474" t="s">
        <v>30336</v>
      </c>
      <c r="D15474" s="1">
        <v>41791.532037037039</v>
      </c>
      <c r="E15474">
        <v>35</v>
      </c>
      <c r="F15474">
        <v>49</v>
      </c>
      <c r="G15474" t="s">
        <v>89</v>
      </c>
      <c r="H15474" t="s">
        <v>390</v>
      </c>
    </row>
    <row r="15475" spans="1:8" x14ac:dyDescent="0.2">
      <c r="A15475">
        <v>4.7326301464103302E+17</v>
      </c>
      <c r="B15475" t="s">
        <v>30337</v>
      </c>
      <c r="C15475" t="s">
        <v>30338</v>
      </c>
      <c r="D15475" s="1">
        <v>41792.111921296295</v>
      </c>
      <c r="E15475">
        <v>23</v>
      </c>
      <c r="F15475">
        <v>66</v>
      </c>
      <c r="G15475" t="s">
        <v>89</v>
      </c>
    </row>
    <row r="15476" spans="1:8" x14ac:dyDescent="0.2">
      <c r="A15476">
        <v>4.7327491131036403E+17</v>
      </c>
      <c r="B15476" t="s">
        <v>30339</v>
      </c>
      <c r="C15476" t="s">
        <v>30340</v>
      </c>
      <c r="D15476" s="1">
        <v>41792.144745370373</v>
      </c>
      <c r="E15476">
        <v>52</v>
      </c>
      <c r="F15476">
        <v>88</v>
      </c>
      <c r="G15476" t="s">
        <v>89</v>
      </c>
    </row>
    <row r="15477" spans="1:8" x14ac:dyDescent="0.2">
      <c r="A15477">
        <v>4.73275403948544E+17</v>
      </c>
      <c r="B15477" t="s">
        <v>30341</v>
      </c>
      <c r="C15477" t="s">
        <v>30342</v>
      </c>
      <c r="D15477" s="1">
        <v>41792.146111111113</v>
      </c>
      <c r="E15477">
        <v>34</v>
      </c>
      <c r="F15477">
        <v>77</v>
      </c>
      <c r="G15477" t="s">
        <v>89</v>
      </c>
      <c r="H15477" t="s">
        <v>390</v>
      </c>
    </row>
    <row r="15478" spans="1:8" x14ac:dyDescent="0.2">
      <c r="A15478">
        <v>4.7327558066297203E+17</v>
      </c>
      <c r="B15478" t="s">
        <v>30343</v>
      </c>
      <c r="C15478" t="s">
        <v>30344</v>
      </c>
      <c r="D15478" s="1">
        <v>41792.146597222221</v>
      </c>
      <c r="E15478">
        <v>18</v>
      </c>
      <c r="F15478">
        <v>34</v>
      </c>
      <c r="G15478" t="s">
        <v>215</v>
      </c>
    </row>
    <row r="15479" spans="1:8" x14ac:dyDescent="0.2">
      <c r="A15479">
        <v>4.7327748297695603E+17</v>
      </c>
      <c r="B15479" t="s">
        <v>30345</v>
      </c>
      <c r="C15479" t="s">
        <v>30346</v>
      </c>
      <c r="D15479" s="1">
        <v>41792.15184027778</v>
      </c>
      <c r="E15479">
        <v>28</v>
      </c>
      <c r="F15479">
        <v>45</v>
      </c>
      <c r="G15479" t="s">
        <v>30347</v>
      </c>
    </row>
    <row r="15480" spans="1:8" x14ac:dyDescent="0.2">
      <c r="A15480">
        <v>4.73277587385352E+17</v>
      </c>
      <c r="B15480" t="s">
        <v>30348</v>
      </c>
      <c r="C15480" t="s">
        <v>30349</v>
      </c>
      <c r="D15480" s="1">
        <v>41792.152129629627</v>
      </c>
      <c r="E15480">
        <v>35</v>
      </c>
      <c r="F15480">
        <v>82</v>
      </c>
      <c r="G15480" t="s">
        <v>215</v>
      </c>
    </row>
    <row r="15481" spans="1:8" x14ac:dyDescent="0.2">
      <c r="A15481">
        <v>4.7327788264796902E+17</v>
      </c>
      <c r="B15481" t="s">
        <v>30350</v>
      </c>
      <c r="C15481" t="s">
        <v>30351</v>
      </c>
      <c r="D15481" s="1">
        <v>41792.152939814812</v>
      </c>
      <c r="E15481">
        <v>29</v>
      </c>
      <c r="F15481">
        <v>61</v>
      </c>
      <c r="G15481" t="s">
        <v>89</v>
      </c>
    </row>
    <row r="15482" spans="1:8" x14ac:dyDescent="0.2">
      <c r="A15482">
        <v>4.73278081168584E+17</v>
      </c>
      <c r="B15482" t="s">
        <v>30352</v>
      </c>
      <c r="C15482" t="s">
        <v>30353</v>
      </c>
      <c r="D15482" s="1">
        <v>41792.153495370374</v>
      </c>
      <c r="E15482">
        <v>25</v>
      </c>
      <c r="F15482">
        <v>46</v>
      </c>
      <c r="G15482" t="s">
        <v>30173</v>
      </c>
      <c r="H15482" t="s">
        <v>390</v>
      </c>
    </row>
    <row r="15483" spans="1:8" x14ac:dyDescent="0.2">
      <c r="A15483">
        <v>4.7327816731501702E+17</v>
      </c>
      <c r="B15483" t="s">
        <v>30354</v>
      </c>
      <c r="C15483" t="s">
        <v>30355</v>
      </c>
      <c r="D15483" s="1">
        <v>41792.153726851851</v>
      </c>
      <c r="E15483">
        <v>19</v>
      </c>
      <c r="F15483">
        <v>46</v>
      </c>
      <c r="G15483" t="s">
        <v>215</v>
      </c>
      <c r="H15483" t="s">
        <v>390</v>
      </c>
    </row>
    <row r="15484" spans="1:8" x14ac:dyDescent="0.2">
      <c r="A15484">
        <v>4.7327824143674899E+17</v>
      </c>
      <c r="B15484" t="s">
        <v>30356</v>
      </c>
      <c r="C15484" t="s">
        <v>30357</v>
      </c>
      <c r="D15484" s="1">
        <v>41792.153935185182</v>
      </c>
      <c r="E15484">
        <v>15</v>
      </c>
      <c r="F15484">
        <v>27</v>
      </c>
      <c r="G15484" t="s">
        <v>215</v>
      </c>
      <c r="H15484" t="s">
        <v>30358</v>
      </c>
    </row>
    <row r="15485" spans="1:8" x14ac:dyDescent="0.2">
      <c r="A15485">
        <v>4.7329717960430701E+17</v>
      </c>
      <c r="B15485" t="s">
        <v>30359</v>
      </c>
      <c r="C15485" t="s">
        <v>30360</v>
      </c>
      <c r="D15485" s="1">
        <v>41792.206192129626</v>
      </c>
      <c r="E15485">
        <v>11</v>
      </c>
      <c r="F15485">
        <v>15</v>
      </c>
      <c r="G15485" t="s">
        <v>576</v>
      </c>
      <c r="H15485" t="s">
        <v>13093</v>
      </c>
    </row>
    <row r="15486" spans="1:8" x14ac:dyDescent="0.2">
      <c r="A15486">
        <v>4.7329758630917299E+17</v>
      </c>
      <c r="B15486" t="s">
        <v>30361</v>
      </c>
      <c r="C15486" t="s">
        <v>30362</v>
      </c>
      <c r="D15486" s="1">
        <v>41792.207314814812</v>
      </c>
      <c r="E15486">
        <v>14</v>
      </c>
      <c r="F15486">
        <v>40</v>
      </c>
      <c r="G15486" t="s">
        <v>215</v>
      </c>
    </row>
    <row r="15487" spans="1:8" x14ac:dyDescent="0.2">
      <c r="A15487">
        <v>4.7329833134379002E+17</v>
      </c>
      <c r="B15487" t="s">
        <v>30363</v>
      </c>
      <c r="C15487" t="s">
        <v>30364</v>
      </c>
      <c r="D15487" s="1">
        <v>41792.209374999999</v>
      </c>
      <c r="E15487">
        <v>15</v>
      </c>
      <c r="F15487">
        <v>32</v>
      </c>
      <c r="G15487" t="s">
        <v>576</v>
      </c>
      <c r="H15487" t="s">
        <v>390</v>
      </c>
    </row>
    <row r="15488" spans="1:8" x14ac:dyDescent="0.2">
      <c r="A15488">
        <v>4.7329911307358598E+17</v>
      </c>
      <c r="B15488" t="s">
        <v>30365</v>
      </c>
      <c r="C15488" t="s">
        <v>30366</v>
      </c>
      <c r="D15488" s="1">
        <v>41792.211527777778</v>
      </c>
      <c r="E15488">
        <v>21</v>
      </c>
      <c r="F15488">
        <v>32</v>
      </c>
      <c r="G15488" t="s">
        <v>27670</v>
      </c>
    </row>
    <row r="15489" spans="1:8" x14ac:dyDescent="0.2">
      <c r="A15489">
        <v>4.7329919278213101E+17</v>
      </c>
      <c r="B15489" t="s">
        <v>30367</v>
      </c>
      <c r="C15489" t="s">
        <v>30368</v>
      </c>
      <c r="D15489" s="1">
        <v>41792.211747685185</v>
      </c>
      <c r="E15489">
        <v>19</v>
      </c>
      <c r="F15489">
        <v>46</v>
      </c>
      <c r="G15489" t="s">
        <v>215</v>
      </c>
    </row>
    <row r="15490" spans="1:8" x14ac:dyDescent="0.2">
      <c r="A15490">
        <v>4.7329932054102003E+17</v>
      </c>
      <c r="B15490" t="s">
        <v>30369</v>
      </c>
      <c r="C15490" t="s">
        <v>30370</v>
      </c>
      <c r="D15490" s="1">
        <v>41792.212106481478</v>
      </c>
      <c r="E15490">
        <v>10</v>
      </c>
      <c r="F15490">
        <v>17</v>
      </c>
      <c r="G15490" t="s">
        <v>487</v>
      </c>
    </row>
    <row r="15491" spans="1:8" x14ac:dyDescent="0.2">
      <c r="A15491">
        <v>4.7329965543522298E+17</v>
      </c>
      <c r="B15491" t="s">
        <v>30371</v>
      </c>
      <c r="C15491" t="s">
        <v>30372</v>
      </c>
      <c r="D15491" s="1">
        <v>41792.21303240741</v>
      </c>
      <c r="E15491">
        <v>22</v>
      </c>
      <c r="F15491">
        <v>54</v>
      </c>
      <c r="G15491" t="s">
        <v>30373</v>
      </c>
      <c r="H15491" t="s">
        <v>390</v>
      </c>
    </row>
    <row r="15492" spans="1:8" x14ac:dyDescent="0.2">
      <c r="A15492">
        <v>4.7330017377112397E+17</v>
      </c>
      <c r="B15492" t="s">
        <v>30374</v>
      </c>
      <c r="C15492" t="s">
        <v>30375</v>
      </c>
      <c r="D15492" s="1">
        <v>41792.214456018519</v>
      </c>
      <c r="E15492">
        <v>12</v>
      </c>
      <c r="F15492">
        <v>20</v>
      </c>
      <c r="G15492" t="s">
        <v>215</v>
      </c>
    </row>
    <row r="15493" spans="1:8" x14ac:dyDescent="0.2">
      <c r="A15493">
        <v>4.7330056317490701E+17</v>
      </c>
      <c r="B15493" t="s">
        <v>30376</v>
      </c>
      <c r="C15493" t="s">
        <v>30377</v>
      </c>
      <c r="D15493" s="1">
        <v>41792.215532407405</v>
      </c>
      <c r="E15493">
        <v>67</v>
      </c>
      <c r="F15493">
        <v>79</v>
      </c>
      <c r="G15493" t="s">
        <v>215</v>
      </c>
    </row>
    <row r="15494" spans="1:8" x14ac:dyDescent="0.2">
      <c r="A15494">
        <v>4.73300687267168E+17</v>
      </c>
      <c r="B15494" t="s">
        <v>30378</v>
      </c>
      <c r="C15494" t="s">
        <v>30379</v>
      </c>
      <c r="D15494" s="1">
        <v>41792.215879629628</v>
      </c>
      <c r="E15494">
        <v>19</v>
      </c>
      <c r="F15494">
        <v>28</v>
      </c>
      <c r="G15494" t="s">
        <v>215</v>
      </c>
      <c r="H15494" t="s">
        <v>390</v>
      </c>
    </row>
    <row r="15495" spans="1:8" x14ac:dyDescent="0.2">
      <c r="A15495">
        <v>4.7347356729672397E+17</v>
      </c>
      <c r="B15495" t="s">
        <v>30380</v>
      </c>
      <c r="C15495" t="s">
        <v>30381</v>
      </c>
      <c r="D15495" s="1">
        <v>41792.692928240744</v>
      </c>
      <c r="E15495">
        <v>95</v>
      </c>
      <c r="F15495">
        <v>132</v>
      </c>
    </row>
    <row r="15496" spans="1:8" x14ac:dyDescent="0.2">
      <c r="A15496">
        <v>4.7348253592702099E+17</v>
      </c>
      <c r="B15496" t="s">
        <v>30382</v>
      </c>
      <c r="C15496" t="s">
        <v>30383</v>
      </c>
      <c r="D15496" s="1">
        <v>41792.717685185184</v>
      </c>
      <c r="E15496">
        <v>77</v>
      </c>
      <c r="F15496">
        <v>99</v>
      </c>
      <c r="G15496" t="s">
        <v>89</v>
      </c>
    </row>
    <row r="15497" spans="1:8" x14ac:dyDescent="0.2">
      <c r="A15497">
        <v>4.7352215605242598E+17</v>
      </c>
      <c r="B15497" t="s">
        <v>30384</v>
      </c>
      <c r="C15497" t="s">
        <v>30385</v>
      </c>
      <c r="D15497" s="1">
        <v>41792.827013888891</v>
      </c>
      <c r="E15497">
        <v>16</v>
      </c>
      <c r="F15497">
        <v>30</v>
      </c>
      <c r="G15497" t="s">
        <v>215</v>
      </c>
    </row>
    <row r="15498" spans="1:8" x14ac:dyDescent="0.2">
      <c r="A15498">
        <v>4.7352403307477402E+17</v>
      </c>
      <c r="B15498" t="s">
        <v>30386</v>
      </c>
      <c r="C15498" t="s">
        <v>30387</v>
      </c>
      <c r="D15498" s="1">
        <v>41792.832187499997</v>
      </c>
      <c r="E15498">
        <v>9</v>
      </c>
      <c r="F15498">
        <v>12</v>
      </c>
      <c r="G15498" t="s">
        <v>89</v>
      </c>
    </row>
    <row r="15499" spans="1:8" x14ac:dyDescent="0.2">
      <c r="A15499">
        <v>4.7352513263253901E+17</v>
      </c>
      <c r="B15499" t="s">
        <v>30388</v>
      </c>
      <c r="C15499" t="s">
        <v>30389</v>
      </c>
      <c r="D15499" s="1">
        <v>41792.835219907407</v>
      </c>
      <c r="E15499">
        <v>22</v>
      </c>
      <c r="F15499">
        <v>46</v>
      </c>
      <c r="G15499" t="s">
        <v>89</v>
      </c>
    </row>
    <row r="15500" spans="1:8" x14ac:dyDescent="0.2">
      <c r="A15500">
        <v>4.7352591979854202E+17</v>
      </c>
      <c r="B15500" t="s">
        <v>30390</v>
      </c>
      <c r="C15500" t="s">
        <v>30391</v>
      </c>
      <c r="D15500" s="1">
        <v>41792.837395833332</v>
      </c>
      <c r="E15500">
        <v>9</v>
      </c>
      <c r="F15500">
        <v>23</v>
      </c>
      <c r="G15500" t="s">
        <v>215</v>
      </c>
    </row>
    <row r="15501" spans="1:8" x14ac:dyDescent="0.2">
      <c r="A15501">
        <v>4.7355823119403002E+17</v>
      </c>
      <c r="B15501" t="s">
        <v>30392</v>
      </c>
      <c r="C15501" t="s">
        <v>30393</v>
      </c>
      <c r="D15501" s="1">
        <v>41792.926562499997</v>
      </c>
      <c r="E15501">
        <v>689</v>
      </c>
      <c r="F15501">
        <v>545</v>
      </c>
    </row>
    <row r="15502" spans="1:8" x14ac:dyDescent="0.2">
      <c r="A15502">
        <v>4.7357265887834899E+17</v>
      </c>
      <c r="B15502" t="s">
        <v>30394</v>
      </c>
      <c r="C15502" t="s">
        <v>30395</v>
      </c>
      <c r="D15502" s="1">
        <v>41792.966377314813</v>
      </c>
      <c r="E15502">
        <v>369</v>
      </c>
      <c r="F15502">
        <v>334</v>
      </c>
    </row>
    <row r="15503" spans="1:8" x14ac:dyDescent="0.2">
      <c r="A15503">
        <v>4.7369994733894797E+17</v>
      </c>
      <c r="B15503" t="s">
        <v>30396</v>
      </c>
      <c r="C15503" t="s">
        <v>30397</v>
      </c>
      <c r="D15503" s="1">
        <v>41793.317627314813</v>
      </c>
      <c r="E15503">
        <v>18</v>
      </c>
      <c r="F15503">
        <v>21</v>
      </c>
      <c r="G15503" t="s">
        <v>89</v>
      </c>
    </row>
    <row r="15504" spans="1:8" x14ac:dyDescent="0.2">
      <c r="A15504">
        <v>4.7370037690737798E+17</v>
      </c>
      <c r="B15504" t="s">
        <v>30398</v>
      </c>
      <c r="C15504" t="s">
        <v>30399</v>
      </c>
      <c r="D15504" s="1">
        <v>41793.318807870368</v>
      </c>
      <c r="E15504">
        <v>186</v>
      </c>
      <c r="F15504">
        <v>369</v>
      </c>
      <c r="G15504" t="s">
        <v>89</v>
      </c>
      <c r="H15504" t="s">
        <v>616</v>
      </c>
    </row>
    <row r="15505" spans="1:8" x14ac:dyDescent="0.2">
      <c r="A15505">
        <v>4.7370106156419398E+17</v>
      </c>
      <c r="B15505" t="s">
        <v>30400</v>
      </c>
      <c r="C15505" t="s">
        <v>30401</v>
      </c>
      <c r="D15505" s="1">
        <v>41793.320694444446</v>
      </c>
      <c r="E15505">
        <v>7</v>
      </c>
      <c r="F15505">
        <v>14</v>
      </c>
      <c r="G15505" t="s">
        <v>30402</v>
      </c>
      <c r="H15505" t="s">
        <v>390</v>
      </c>
    </row>
    <row r="15506" spans="1:8" x14ac:dyDescent="0.2">
      <c r="A15506">
        <v>4.7370117385408902E+17</v>
      </c>
      <c r="B15506" t="s">
        <v>30403</v>
      </c>
      <c r="C15506" t="s">
        <v>30404</v>
      </c>
      <c r="D15506" s="1">
        <v>41793.321006944447</v>
      </c>
      <c r="E15506">
        <v>5</v>
      </c>
      <c r="F15506">
        <v>17</v>
      </c>
      <c r="G15506" t="s">
        <v>576</v>
      </c>
    </row>
    <row r="15507" spans="1:8" x14ac:dyDescent="0.2">
      <c r="A15507">
        <v>4.7370336731990797E+17</v>
      </c>
      <c r="B15507" t="s">
        <v>30405</v>
      </c>
      <c r="C15507" t="s">
        <v>30406</v>
      </c>
      <c r="D15507" s="1">
        <v>41793.327060185184</v>
      </c>
      <c r="E15507">
        <v>14</v>
      </c>
      <c r="F15507">
        <v>29</v>
      </c>
      <c r="G15507" t="s">
        <v>576</v>
      </c>
      <c r="H15507" t="s">
        <v>390</v>
      </c>
    </row>
    <row r="15508" spans="1:8" x14ac:dyDescent="0.2">
      <c r="A15508">
        <v>4.7370626987054598E+17</v>
      </c>
      <c r="B15508" t="s">
        <v>30407</v>
      </c>
      <c r="C15508" t="s">
        <v>30408</v>
      </c>
      <c r="D15508" s="1">
        <v>41793.335069444445</v>
      </c>
      <c r="E15508">
        <v>17</v>
      </c>
      <c r="F15508">
        <v>30</v>
      </c>
      <c r="G15508" t="s">
        <v>576</v>
      </c>
    </row>
    <row r="15509" spans="1:8" x14ac:dyDescent="0.2">
      <c r="A15509">
        <v>4.7370649260904E+17</v>
      </c>
      <c r="B15509" t="s">
        <v>30409</v>
      </c>
      <c r="C15509" t="s">
        <v>30410</v>
      </c>
      <c r="D15509" s="1">
        <v>41793.335682870369</v>
      </c>
      <c r="E15509">
        <v>23</v>
      </c>
      <c r="F15509">
        <v>29</v>
      </c>
      <c r="G15509" t="s">
        <v>30411</v>
      </c>
    </row>
    <row r="15510" spans="1:8" x14ac:dyDescent="0.2">
      <c r="A15510">
        <v>4.7378208362660602E+17</v>
      </c>
      <c r="B15510" t="s">
        <v>30412</v>
      </c>
      <c r="C15510" t="s">
        <v>30413</v>
      </c>
      <c r="D15510" s="1">
        <v>41793.544270833336</v>
      </c>
      <c r="E15510">
        <v>297</v>
      </c>
      <c r="F15510">
        <v>344</v>
      </c>
    </row>
    <row r="15511" spans="1:8" x14ac:dyDescent="0.2">
      <c r="A15511">
        <v>4.7378917267983898E+17</v>
      </c>
      <c r="B15511" t="s">
        <v>30414</v>
      </c>
      <c r="C15511" t="s">
        <v>30415</v>
      </c>
      <c r="D15511" s="1">
        <v>41793.563842592594</v>
      </c>
      <c r="E15511">
        <v>382</v>
      </c>
      <c r="F15511">
        <v>458</v>
      </c>
      <c r="H15511" t="s">
        <v>390</v>
      </c>
    </row>
    <row r="15512" spans="1:8" x14ac:dyDescent="0.2">
      <c r="A15512">
        <v>4.7381378688577498E+17</v>
      </c>
      <c r="B15512" t="s">
        <v>30416</v>
      </c>
      <c r="C15512" t="s">
        <v>30417</v>
      </c>
      <c r="D15512" s="1">
        <v>41793.63175925926</v>
      </c>
      <c r="E15512">
        <v>278</v>
      </c>
      <c r="F15512">
        <v>323</v>
      </c>
    </row>
    <row r="15513" spans="1:8" x14ac:dyDescent="0.2">
      <c r="A15513">
        <v>4.7381419012196698E+17</v>
      </c>
      <c r="B15513" t="s">
        <v>30418</v>
      </c>
      <c r="C15513" t="s">
        <v>30419</v>
      </c>
      <c r="D15513" s="1">
        <v>41793.632870370369</v>
      </c>
      <c r="E15513">
        <v>102</v>
      </c>
      <c r="F15513">
        <v>134</v>
      </c>
      <c r="G15513" t="s">
        <v>215</v>
      </c>
    </row>
    <row r="15514" spans="1:8" x14ac:dyDescent="0.2">
      <c r="A15514">
        <v>4.7381465334929402E+17</v>
      </c>
      <c r="B15514" t="s">
        <v>30420</v>
      </c>
      <c r="C15514" t="s">
        <v>30421</v>
      </c>
      <c r="D15514" s="1">
        <v>41793.634155092594</v>
      </c>
      <c r="E15514">
        <v>156</v>
      </c>
      <c r="F15514">
        <v>213</v>
      </c>
      <c r="G15514" t="s">
        <v>89</v>
      </c>
    </row>
    <row r="15515" spans="1:8" x14ac:dyDescent="0.2">
      <c r="A15515">
        <v>4.73848840119128E+17</v>
      </c>
      <c r="B15515" t="s">
        <v>30422</v>
      </c>
      <c r="C15515" t="s">
        <v>30423</v>
      </c>
      <c r="D15515" s="1">
        <v>41793.728483796294</v>
      </c>
      <c r="E15515">
        <v>584</v>
      </c>
      <c r="F15515">
        <v>483</v>
      </c>
    </row>
    <row r="15516" spans="1:8" x14ac:dyDescent="0.2">
      <c r="A15516">
        <v>4.7384899416754502E+17</v>
      </c>
      <c r="B15516" t="s">
        <v>30424</v>
      </c>
      <c r="C15516" t="s">
        <v>30425</v>
      </c>
      <c r="D15516" s="1">
        <v>41793.728912037041</v>
      </c>
      <c r="E15516">
        <v>558</v>
      </c>
      <c r="F15516">
        <v>586</v>
      </c>
    </row>
    <row r="15517" spans="1:8" x14ac:dyDescent="0.2">
      <c r="A15517">
        <v>4.73849124757192E+17</v>
      </c>
      <c r="B15517" t="s">
        <v>30426</v>
      </c>
      <c r="C15517" t="s">
        <v>30427</v>
      </c>
      <c r="D15517" s="1">
        <v>41793.729270833333</v>
      </c>
      <c r="E15517">
        <v>292</v>
      </c>
      <c r="F15517">
        <v>302</v>
      </c>
    </row>
    <row r="15518" spans="1:8" x14ac:dyDescent="0.2">
      <c r="A15518">
        <v>4.7386595458235098E+17</v>
      </c>
      <c r="B15518" t="s">
        <v>30428</v>
      </c>
      <c r="C15518" t="s">
        <v>30429</v>
      </c>
      <c r="D15518" s="1">
        <v>41793.775717592594</v>
      </c>
      <c r="E15518">
        <v>19</v>
      </c>
      <c r="F15518">
        <v>18</v>
      </c>
      <c r="G15518" t="s">
        <v>89</v>
      </c>
    </row>
    <row r="15519" spans="1:8" x14ac:dyDescent="0.2">
      <c r="A15519">
        <v>4.7389506174769498E+17</v>
      </c>
      <c r="B15519" t="s">
        <v>30430</v>
      </c>
      <c r="C15519" t="s">
        <v>30431</v>
      </c>
      <c r="D15519" s="1">
        <v>41793.856030092589</v>
      </c>
      <c r="E15519">
        <v>396</v>
      </c>
      <c r="F15519">
        <v>424</v>
      </c>
    </row>
    <row r="15520" spans="1:8" x14ac:dyDescent="0.2">
      <c r="A15520">
        <v>4.7389556232526202E+17</v>
      </c>
      <c r="B15520" t="s">
        <v>30432</v>
      </c>
      <c r="C15520" t="s">
        <v>30433</v>
      </c>
      <c r="D15520" s="1">
        <v>41793.857418981483</v>
      </c>
      <c r="E15520">
        <v>18</v>
      </c>
      <c r="F15520">
        <v>23</v>
      </c>
      <c r="G15520" t="s">
        <v>215</v>
      </c>
    </row>
    <row r="15521" spans="1:7" x14ac:dyDescent="0.2">
      <c r="A15521">
        <v>4.7389662367294598E+17</v>
      </c>
      <c r="B15521" t="s">
        <v>30434</v>
      </c>
      <c r="C15521" t="s">
        <v>30435</v>
      </c>
      <c r="D15521" s="1">
        <v>41793.860347222224</v>
      </c>
      <c r="E15521">
        <v>49</v>
      </c>
      <c r="F15521">
        <v>56</v>
      </c>
      <c r="G15521" t="s">
        <v>89</v>
      </c>
    </row>
    <row r="15522" spans="1:7" x14ac:dyDescent="0.2">
      <c r="A15522">
        <v>4.7389893691967802E+17</v>
      </c>
      <c r="B15522" t="s">
        <v>30436</v>
      </c>
      <c r="C15522" t="s">
        <v>30437</v>
      </c>
      <c r="D15522" s="1">
        <v>41793.866724537038</v>
      </c>
      <c r="E15522">
        <v>13</v>
      </c>
      <c r="F15522">
        <v>15</v>
      </c>
      <c r="G15522" t="s">
        <v>30438</v>
      </c>
    </row>
    <row r="15523" spans="1:7" x14ac:dyDescent="0.2">
      <c r="A15523">
        <v>4.7389980899097299E+17</v>
      </c>
      <c r="B15523" t="s">
        <v>30439</v>
      </c>
      <c r="C15523" t="s">
        <v>30440</v>
      </c>
      <c r="D15523" s="1">
        <v>41793.869131944448</v>
      </c>
      <c r="E15523">
        <v>13</v>
      </c>
      <c r="F15523">
        <v>8</v>
      </c>
      <c r="G15523" t="s">
        <v>576</v>
      </c>
    </row>
    <row r="15524" spans="1:7" x14ac:dyDescent="0.2">
      <c r="A15524">
        <v>4.7390447823699098E+17</v>
      </c>
      <c r="B15524" t="s">
        <v>30441</v>
      </c>
      <c r="C15524" t="s">
        <v>30442</v>
      </c>
      <c r="D15524" s="1">
        <v>41793.882013888891</v>
      </c>
      <c r="E15524">
        <v>29</v>
      </c>
      <c r="F15524">
        <v>65</v>
      </c>
      <c r="G15524" t="s">
        <v>215</v>
      </c>
    </row>
    <row r="15525" spans="1:7" x14ac:dyDescent="0.2">
      <c r="A15525">
        <v>4.7391237799045101E+17</v>
      </c>
      <c r="B15525" t="s">
        <v>30443</v>
      </c>
      <c r="C15525" t="s">
        <v>30444</v>
      </c>
      <c r="D15525" s="1">
        <v>41793.903819444444</v>
      </c>
      <c r="E15525">
        <v>63</v>
      </c>
      <c r="F15525">
        <v>75</v>
      </c>
      <c r="G15525" t="s">
        <v>89</v>
      </c>
    </row>
    <row r="15526" spans="1:7" x14ac:dyDescent="0.2">
      <c r="A15526">
        <v>4.7391588980989901E+17</v>
      </c>
      <c r="B15526" t="s">
        <v>30445</v>
      </c>
      <c r="C15526" t="s">
        <v>30446</v>
      </c>
      <c r="D15526" s="1">
        <v>41793.913506944446</v>
      </c>
      <c r="E15526">
        <v>478</v>
      </c>
      <c r="F15526">
        <v>566</v>
      </c>
    </row>
    <row r="15527" spans="1:7" x14ac:dyDescent="0.2">
      <c r="A15527">
        <v>4.73916898825216E+17</v>
      </c>
      <c r="B15527" t="s">
        <v>30447</v>
      </c>
      <c r="C15527" t="s">
        <v>30448</v>
      </c>
      <c r="D15527" s="1">
        <v>41793.916296296295</v>
      </c>
      <c r="E15527">
        <v>371</v>
      </c>
      <c r="F15527">
        <v>316</v>
      </c>
    </row>
    <row r="15528" spans="1:7" x14ac:dyDescent="0.2">
      <c r="A15528">
        <v>4.7391972328632698E+17</v>
      </c>
      <c r="B15528" t="s">
        <v>30449</v>
      </c>
      <c r="C15528" t="s">
        <v>30450</v>
      </c>
      <c r="D15528" s="1">
        <v>41793.924085648148</v>
      </c>
      <c r="E15528">
        <v>220</v>
      </c>
      <c r="F15528">
        <v>209</v>
      </c>
      <c r="G15528" t="s">
        <v>89</v>
      </c>
    </row>
    <row r="15529" spans="1:7" x14ac:dyDescent="0.2">
      <c r="A15529">
        <v>4.7392353936474502E+17</v>
      </c>
      <c r="B15529" t="s">
        <v>30451</v>
      </c>
      <c r="C15529" t="s">
        <v>30452</v>
      </c>
      <c r="D15529" s="1">
        <v>41793.934618055559</v>
      </c>
      <c r="E15529">
        <v>370</v>
      </c>
      <c r="F15529">
        <v>311</v>
      </c>
    </row>
    <row r="15530" spans="1:7" x14ac:dyDescent="0.2">
      <c r="A15530">
        <v>4.7402354954432499E+17</v>
      </c>
      <c r="B15530" t="s">
        <v>30453</v>
      </c>
      <c r="C15530" t="s">
        <v>30454</v>
      </c>
      <c r="D15530" s="1">
        <v>41794.210590277777</v>
      </c>
      <c r="E15530">
        <v>854</v>
      </c>
      <c r="F15530">
        <v>1066</v>
      </c>
    </row>
    <row r="15531" spans="1:7" x14ac:dyDescent="0.2">
      <c r="A15531">
        <v>4.7402476168557299E+17</v>
      </c>
      <c r="B15531" t="s">
        <v>30455</v>
      </c>
      <c r="C15531" t="s">
        <v>30456</v>
      </c>
      <c r="D15531" s="1">
        <v>41794.213935185187</v>
      </c>
      <c r="E15531">
        <v>477</v>
      </c>
      <c r="F15531">
        <v>573</v>
      </c>
    </row>
    <row r="15532" spans="1:7" x14ac:dyDescent="0.2">
      <c r="A15532">
        <v>4.7412103803777798E+17</v>
      </c>
      <c r="B15532" t="s">
        <v>30457</v>
      </c>
      <c r="C15532" t="s">
        <v>30458</v>
      </c>
      <c r="D15532" s="1">
        <v>41794.47960648148</v>
      </c>
      <c r="E15532">
        <v>101</v>
      </c>
      <c r="F15532">
        <v>117</v>
      </c>
      <c r="G15532" t="s">
        <v>89</v>
      </c>
    </row>
    <row r="15533" spans="1:7" x14ac:dyDescent="0.2">
      <c r="A15533">
        <v>4.7412521082881203E+17</v>
      </c>
      <c r="B15533" t="s">
        <v>30459</v>
      </c>
      <c r="C15533" t="s">
        <v>30460</v>
      </c>
      <c r="D15533" s="1">
        <v>41794.491122685184</v>
      </c>
      <c r="E15533">
        <v>58</v>
      </c>
      <c r="F15533">
        <v>86</v>
      </c>
      <c r="G15533" t="s">
        <v>89</v>
      </c>
    </row>
    <row r="15534" spans="1:7" x14ac:dyDescent="0.2">
      <c r="A15534">
        <v>4.7412779574940403E+17</v>
      </c>
      <c r="B15534" t="s">
        <v>30461</v>
      </c>
      <c r="C15534" t="s">
        <v>30462</v>
      </c>
      <c r="D15534" s="1">
        <v>41794.498263888891</v>
      </c>
      <c r="E15534">
        <v>163</v>
      </c>
      <c r="F15534">
        <v>153</v>
      </c>
      <c r="G15534" t="s">
        <v>89</v>
      </c>
    </row>
    <row r="15535" spans="1:7" x14ac:dyDescent="0.2">
      <c r="A15535">
        <v>4.74130707783352E+17</v>
      </c>
      <c r="B15535" t="s">
        <v>30463</v>
      </c>
      <c r="C15535" t="s">
        <v>30464</v>
      </c>
      <c r="D15535" s="1">
        <v>41794.506296296298</v>
      </c>
      <c r="E15535">
        <v>17</v>
      </c>
      <c r="F15535">
        <v>26</v>
      </c>
      <c r="G15535" t="s">
        <v>89</v>
      </c>
    </row>
    <row r="15536" spans="1:7" x14ac:dyDescent="0.2">
      <c r="A15536">
        <v>4.7413342586393798E+17</v>
      </c>
      <c r="B15536" t="s">
        <v>30465</v>
      </c>
      <c r="C15536" t="s">
        <v>30466</v>
      </c>
      <c r="D15536" s="1">
        <v>41794.513796296298</v>
      </c>
      <c r="E15536">
        <v>1847</v>
      </c>
      <c r="F15536">
        <v>2710</v>
      </c>
    </row>
    <row r="15537" spans="1:8" x14ac:dyDescent="0.2">
      <c r="A15537">
        <v>4.7413426014915699E+17</v>
      </c>
      <c r="B15537" t="s">
        <v>30467</v>
      </c>
      <c r="C15537" t="s">
        <v>30468</v>
      </c>
      <c r="D15537" s="1">
        <v>41794.516099537039</v>
      </c>
      <c r="E15537">
        <v>246232</v>
      </c>
      <c r="F15537">
        <v>237843</v>
      </c>
    </row>
    <row r="15538" spans="1:8" x14ac:dyDescent="0.2">
      <c r="A15538">
        <v>4.7413805307503802E+17</v>
      </c>
      <c r="B15538" t="s">
        <v>30469</v>
      </c>
      <c r="C15538" t="s">
        <v>30470</v>
      </c>
      <c r="D15538" s="1">
        <v>41794.526562500003</v>
      </c>
      <c r="E15538">
        <v>1252</v>
      </c>
      <c r="F15538">
        <v>1407</v>
      </c>
    </row>
    <row r="15539" spans="1:8" x14ac:dyDescent="0.2">
      <c r="A15539">
        <v>4.7414073339844998E+17</v>
      </c>
      <c r="B15539" t="s">
        <v>30471</v>
      </c>
      <c r="C15539" t="s">
        <v>30472</v>
      </c>
      <c r="D15539" s="1">
        <v>41794.533958333333</v>
      </c>
      <c r="E15539">
        <v>121</v>
      </c>
      <c r="F15539">
        <v>158</v>
      </c>
    </row>
    <row r="15540" spans="1:8" x14ac:dyDescent="0.2">
      <c r="A15540">
        <v>4.7417419776237901E+17</v>
      </c>
      <c r="B15540" t="s">
        <v>30473</v>
      </c>
      <c r="C15540" t="s">
        <v>30474</v>
      </c>
      <c r="D15540" s="1">
        <v>41794.626307870371</v>
      </c>
      <c r="E15540">
        <v>615</v>
      </c>
      <c r="F15540">
        <v>514</v>
      </c>
    </row>
    <row r="15541" spans="1:8" x14ac:dyDescent="0.2">
      <c r="A15541">
        <v>4.7418242749432602E+17</v>
      </c>
      <c r="B15541" t="s">
        <v>30475</v>
      </c>
      <c r="C15541" t="s">
        <v>30476</v>
      </c>
      <c r="D15541" s="1">
        <v>41794.649016203701</v>
      </c>
      <c r="E15541">
        <v>21</v>
      </c>
      <c r="F15541">
        <v>35</v>
      </c>
      <c r="G15541" t="s">
        <v>215</v>
      </c>
      <c r="H15541" t="s">
        <v>390</v>
      </c>
    </row>
    <row r="15542" spans="1:8" x14ac:dyDescent="0.2">
      <c r="A15542">
        <v>4.7418880554174797E+17</v>
      </c>
      <c r="B15542" t="s">
        <v>30477</v>
      </c>
      <c r="C15542" t="s">
        <v>30478</v>
      </c>
      <c r="D15542" s="1">
        <v>41794.666608796295</v>
      </c>
      <c r="E15542">
        <v>4635</v>
      </c>
      <c r="F15542">
        <v>6826</v>
      </c>
    </row>
    <row r="15543" spans="1:8" x14ac:dyDescent="0.2">
      <c r="A15543">
        <v>4.7419097930690099E+17</v>
      </c>
      <c r="B15543" t="s">
        <v>30479</v>
      </c>
      <c r="C15543" t="s">
        <v>30480</v>
      </c>
      <c r="D15543" s="1">
        <v>41794.672615740739</v>
      </c>
      <c r="E15543">
        <v>12</v>
      </c>
      <c r="F15543">
        <v>16</v>
      </c>
      <c r="G15543" t="s">
        <v>215</v>
      </c>
    </row>
    <row r="15544" spans="1:8" x14ac:dyDescent="0.2">
      <c r="A15544">
        <v>4.7419143538712902E+17</v>
      </c>
      <c r="B15544" t="s">
        <v>30481</v>
      </c>
      <c r="C15544" t="s">
        <v>30482</v>
      </c>
      <c r="D15544" s="1">
        <v>41794.67386574074</v>
      </c>
      <c r="E15544">
        <v>78</v>
      </c>
      <c r="F15544">
        <v>125</v>
      </c>
      <c r="G15544" t="s">
        <v>89</v>
      </c>
    </row>
    <row r="15545" spans="1:8" x14ac:dyDescent="0.2">
      <c r="A15545">
        <v>4.7420576934136198E+17</v>
      </c>
      <c r="B15545" t="s">
        <v>30483</v>
      </c>
      <c r="C15545" t="s">
        <v>30484</v>
      </c>
      <c r="D15545" s="1">
        <v>41794.713425925926</v>
      </c>
      <c r="E15545">
        <v>27</v>
      </c>
      <c r="F15545">
        <v>39</v>
      </c>
      <c r="G15545" t="s">
        <v>89</v>
      </c>
    </row>
    <row r="15546" spans="1:8" x14ac:dyDescent="0.2">
      <c r="A15546">
        <v>4.742132937172E+17</v>
      </c>
      <c r="B15546" t="s">
        <v>30485</v>
      </c>
      <c r="C15546" t="s">
        <v>30486</v>
      </c>
      <c r="D15546" s="1">
        <v>41794.734189814815</v>
      </c>
      <c r="E15546">
        <v>105</v>
      </c>
      <c r="F15546">
        <v>97</v>
      </c>
    </row>
    <row r="15547" spans="1:8" x14ac:dyDescent="0.2">
      <c r="A15547">
        <v>4.7421989413401798E+17</v>
      </c>
      <c r="B15547" t="s">
        <v>30487</v>
      </c>
      <c r="C15547" t="s">
        <v>30488</v>
      </c>
      <c r="D15547" s="1">
        <v>41794.75240740741</v>
      </c>
      <c r="E15547">
        <v>291</v>
      </c>
      <c r="F15547">
        <v>269</v>
      </c>
    </row>
    <row r="15548" spans="1:8" x14ac:dyDescent="0.2">
      <c r="A15548">
        <v>4.7423117823367098E+17</v>
      </c>
      <c r="B15548" t="s">
        <v>30489</v>
      </c>
      <c r="C15548" t="s">
        <v>30490</v>
      </c>
      <c r="D15548" s="1">
        <v>41794.783541666664</v>
      </c>
      <c r="E15548">
        <v>1457</v>
      </c>
      <c r="F15548">
        <v>1138</v>
      </c>
    </row>
    <row r="15549" spans="1:8" x14ac:dyDescent="0.2">
      <c r="A15549">
        <v>4.7425174205052102E+17</v>
      </c>
      <c r="B15549" t="s">
        <v>30491</v>
      </c>
      <c r="C15549" t="s">
        <v>30492</v>
      </c>
      <c r="D15549" s="1">
        <v>41794.840289351851</v>
      </c>
      <c r="E15549">
        <v>23</v>
      </c>
      <c r="F15549">
        <v>38</v>
      </c>
      <c r="G15549" t="s">
        <v>30493</v>
      </c>
    </row>
    <row r="15550" spans="1:8" x14ac:dyDescent="0.2">
      <c r="A15550">
        <v>4.7425240724615898E+17</v>
      </c>
      <c r="B15550" t="s">
        <v>30494</v>
      </c>
      <c r="C15550" t="s">
        <v>30495</v>
      </c>
      <c r="D15550" s="1">
        <v>41794.842118055552</v>
      </c>
      <c r="E15550">
        <v>14</v>
      </c>
      <c r="F15550">
        <v>31</v>
      </c>
      <c r="G15550" t="s">
        <v>30496</v>
      </c>
    </row>
    <row r="15551" spans="1:8" x14ac:dyDescent="0.2">
      <c r="A15551">
        <v>4.7425309561534003E+17</v>
      </c>
      <c r="B15551" t="s">
        <v>30497</v>
      </c>
      <c r="C15551" t="s">
        <v>30498</v>
      </c>
      <c r="D15551" s="1">
        <v>41794.8440162037</v>
      </c>
      <c r="E15551">
        <v>25</v>
      </c>
      <c r="F15551">
        <v>40</v>
      </c>
      <c r="G15551" t="s">
        <v>215</v>
      </c>
    </row>
    <row r="15552" spans="1:8" x14ac:dyDescent="0.2">
      <c r="A15552">
        <v>4.7425423735102202E+17</v>
      </c>
      <c r="B15552" t="s">
        <v>30499</v>
      </c>
      <c r="C15552" t="s">
        <v>30500</v>
      </c>
      <c r="D15552" s="1">
        <v>41794.847175925926</v>
      </c>
      <c r="E15552">
        <v>23</v>
      </c>
      <c r="F15552">
        <v>44</v>
      </c>
      <c r="G15552" t="s">
        <v>30501</v>
      </c>
      <c r="H15552" t="s">
        <v>616</v>
      </c>
    </row>
    <row r="15553" spans="1:8" x14ac:dyDescent="0.2">
      <c r="A15553">
        <v>4.7425576078515802E+17</v>
      </c>
      <c r="B15553" t="s">
        <v>30502</v>
      </c>
      <c r="C15553" t="s">
        <v>30503</v>
      </c>
      <c r="D15553" s="1">
        <v>41794.851377314815</v>
      </c>
      <c r="E15553">
        <v>30</v>
      </c>
      <c r="F15553">
        <v>41</v>
      </c>
      <c r="G15553" t="s">
        <v>215</v>
      </c>
    </row>
    <row r="15554" spans="1:8" x14ac:dyDescent="0.2">
      <c r="A15554">
        <v>4.7426373482817101E+17</v>
      </c>
      <c r="B15554" t="s">
        <v>30504</v>
      </c>
      <c r="C15554" t="s">
        <v>30505</v>
      </c>
      <c r="D15554" s="1">
        <v>41794.873379629629</v>
      </c>
      <c r="E15554">
        <v>47</v>
      </c>
      <c r="F15554">
        <v>96</v>
      </c>
      <c r="G15554" t="s">
        <v>89</v>
      </c>
      <c r="H15554" t="s">
        <v>390</v>
      </c>
    </row>
    <row r="15555" spans="1:8" x14ac:dyDescent="0.2">
      <c r="A15555">
        <v>4.7426978015820102E+17</v>
      </c>
      <c r="B15555" t="s">
        <v>30506</v>
      </c>
      <c r="C15555" t="s">
        <v>30507</v>
      </c>
      <c r="D15555" s="1">
        <v>41794.890057870369</v>
      </c>
      <c r="E15555">
        <v>33</v>
      </c>
      <c r="F15555">
        <v>42</v>
      </c>
      <c r="G15555" t="s">
        <v>89</v>
      </c>
    </row>
    <row r="15556" spans="1:8" x14ac:dyDescent="0.2">
      <c r="A15556">
        <v>4.7430302882963002E+17</v>
      </c>
      <c r="B15556" t="s">
        <v>30508</v>
      </c>
      <c r="C15556" t="s">
        <v>30509</v>
      </c>
      <c r="D15556" s="1">
        <v>41794.981805555559</v>
      </c>
      <c r="E15556">
        <v>48</v>
      </c>
      <c r="F15556">
        <v>70</v>
      </c>
      <c r="G15556" t="s">
        <v>89</v>
      </c>
    </row>
    <row r="15557" spans="1:8" x14ac:dyDescent="0.2">
      <c r="A15557">
        <v>4.7432770266976198E+17</v>
      </c>
      <c r="B15557" t="s">
        <v>30510</v>
      </c>
      <c r="C15557" t="s">
        <v>30511</v>
      </c>
      <c r="D15557" s="1">
        <v>41795.049895833334</v>
      </c>
      <c r="E15557">
        <v>361</v>
      </c>
      <c r="F15557">
        <v>377</v>
      </c>
    </row>
    <row r="15558" spans="1:8" x14ac:dyDescent="0.2">
      <c r="A15558">
        <v>4.7432818880219501E+17</v>
      </c>
      <c r="B15558" t="s">
        <v>30512</v>
      </c>
      <c r="C15558" t="s">
        <v>30513</v>
      </c>
      <c r="D15558" s="1">
        <v>41795.051238425927</v>
      </c>
      <c r="E15558">
        <v>69</v>
      </c>
      <c r="F15558">
        <v>79</v>
      </c>
      <c r="G15558" t="s">
        <v>30514</v>
      </c>
    </row>
    <row r="15559" spans="1:8" x14ac:dyDescent="0.2">
      <c r="A15559">
        <v>4.7434118647633901E+17</v>
      </c>
      <c r="B15559" t="s">
        <v>30515</v>
      </c>
      <c r="C15559" t="s">
        <v>30516</v>
      </c>
      <c r="D15559" s="1">
        <v>41795.087106481478</v>
      </c>
      <c r="E15559">
        <v>204</v>
      </c>
      <c r="F15559">
        <v>207</v>
      </c>
      <c r="G15559" t="s">
        <v>215</v>
      </c>
    </row>
    <row r="15560" spans="1:8" x14ac:dyDescent="0.2">
      <c r="A15560">
        <v>4.7444256407487603E+17</v>
      </c>
      <c r="B15560" t="s">
        <v>30517</v>
      </c>
      <c r="C15560" t="s">
        <v>30518</v>
      </c>
      <c r="D15560" s="1">
        <v>41795.366851851853</v>
      </c>
      <c r="E15560">
        <v>144</v>
      </c>
      <c r="F15560">
        <v>287</v>
      </c>
      <c r="G15560" t="s">
        <v>89</v>
      </c>
    </row>
    <row r="15561" spans="1:8" x14ac:dyDescent="0.2">
      <c r="A15561">
        <v>4.7444575411608698E+17</v>
      </c>
      <c r="B15561" t="s">
        <v>30519</v>
      </c>
      <c r="C15561" t="s">
        <v>30520</v>
      </c>
      <c r="D15561" s="1">
        <v>41795.375659722224</v>
      </c>
      <c r="E15561">
        <v>28</v>
      </c>
      <c r="F15561">
        <v>53</v>
      </c>
      <c r="G15561" t="s">
        <v>30521</v>
      </c>
    </row>
    <row r="15562" spans="1:8" x14ac:dyDescent="0.2">
      <c r="A15562">
        <v>4.7454900371221197E+17</v>
      </c>
      <c r="B15562" t="s">
        <v>30522</v>
      </c>
      <c r="C15562" t="s">
        <v>30523</v>
      </c>
      <c r="D15562" s="1">
        <v>41795.660567129627</v>
      </c>
      <c r="E15562">
        <v>15</v>
      </c>
      <c r="F15562">
        <v>24</v>
      </c>
      <c r="G15562" t="s">
        <v>215</v>
      </c>
    </row>
    <row r="15563" spans="1:8" x14ac:dyDescent="0.2">
      <c r="A15563">
        <v>4.7457123217285901E+17</v>
      </c>
      <c r="B15563" t="s">
        <v>30524</v>
      </c>
      <c r="C15563" t="s">
        <v>30525</v>
      </c>
      <c r="D15563" s="1">
        <v>41795.721909722219</v>
      </c>
      <c r="E15563">
        <v>34</v>
      </c>
      <c r="F15563">
        <v>42</v>
      </c>
      <c r="G15563" t="s">
        <v>89</v>
      </c>
    </row>
    <row r="15564" spans="1:8" x14ac:dyDescent="0.2">
      <c r="A15564">
        <v>4.7457507613883098E+17</v>
      </c>
      <c r="B15564" t="s">
        <v>30526</v>
      </c>
      <c r="C15564" t="s">
        <v>30527</v>
      </c>
      <c r="D15564" s="1">
        <v>41795.732511574075</v>
      </c>
      <c r="E15564">
        <v>29</v>
      </c>
      <c r="F15564">
        <v>104</v>
      </c>
      <c r="H15564" t="s">
        <v>390</v>
      </c>
    </row>
    <row r="15565" spans="1:8" x14ac:dyDescent="0.2">
      <c r="A15565">
        <v>4.7458512616136698E+17</v>
      </c>
      <c r="B15565" t="s">
        <v>30528</v>
      </c>
      <c r="C15565" t="s">
        <v>30529</v>
      </c>
      <c r="D15565" s="1">
        <v>41795.760254629633</v>
      </c>
      <c r="E15565">
        <v>1914</v>
      </c>
      <c r="F15565">
        <v>1981</v>
      </c>
    </row>
    <row r="15566" spans="1:8" x14ac:dyDescent="0.2">
      <c r="A15566">
        <v>4.7464281286118598E+17</v>
      </c>
      <c r="B15566" t="s">
        <v>30530</v>
      </c>
      <c r="C15566" t="s">
        <v>25318</v>
      </c>
      <c r="D15566" s="1">
        <v>41795.919432870367</v>
      </c>
      <c r="E15566">
        <v>282</v>
      </c>
      <c r="F15566">
        <v>247</v>
      </c>
    </row>
    <row r="15567" spans="1:8" x14ac:dyDescent="0.2">
      <c r="A15567">
        <v>4.7471926881930803E+17</v>
      </c>
      <c r="B15567" t="s">
        <v>30531</v>
      </c>
      <c r="C15567" t="s">
        <v>30532</v>
      </c>
      <c r="D15567" s="1">
        <v>41796.130416666667</v>
      </c>
      <c r="E15567">
        <v>2354</v>
      </c>
      <c r="F15567">
        <v>2399</v>
      </c>
    </row>
    <row r="15568" spans="1:8" x14ac:dyDescent="0.2">
      <c r="A15568">
        <v>4.7495385311347898E+17</v>
      </c>
      <c r="B15568" t="s">
        <v>30533</v>
      </c>
      <c r="C15568" t="s">
        <v>30534</v>
      </c>
      <c r="D15568" s="1">
        <v>41796.777743055558</v>
      </c>
      <c r="E15568">
        <v>31</v>
      </c>
      <c r="F15568">
        <v>33</v>
      </c>
      <c r="H15568" t="s">
        <v>616</v>
      </c>
    </row>
    <row r="15569" spans="1:8" x14ac:dyDescent="0.2">
      <c r="A15569">
        <v>4.7500023289665498E+17</v>
      </c>
      <c r="B15569" t="s">
        <v>30535</v>
      </c>
      <c r="C15569" t="s">
        <v>30536</v>
      </c>
      <c r="D15569" s="1">
        <v>41796.905729166669</v>
      </c>
      <c r="E15569">
        <v>64</v>
      </c>
      <c r="F15569">
        <v>102</v>
      </c>
      <c r="G15569" t="s">
        <v>89</v>
      </c>
      <c r="H15569" t="s">
        <v>390</v>
      </c>
    </row>
    <row r="15570" spans="1:8" x14ac:dyDescent="0.2">
      <c r="A15570">
        <v>4.7500083660377702E+17</v>
      </c>
      <c r="B15570" t="s">
        <v>30537</v>
      </c>
      <c r="C15570" t="s">
        <v>30538</v>
      </c>
      <c r="D15570" s="1">
        <v>41796.907395833332</v>
      </c>
      <c r="E15570">
        <v>790</v>
      </c>
      <c r="F15570">
        <v>814</v>
      </c>
      <c r="H15570" t="s">
        <v>616</v>
      </c>
    </row>
    <row r="15571" spans="1:8" x14ac:dyDescent="0.2">
      <c r="A15571">
        <v>4.7512911695434502E+17</v>
      </c>
      <c r="B15571" t="s">
        <v>30539</v>
      </c>
      <c r="C15571" t="s">
        <v>30540</v>
      </c>
      <c r="D15571" s="1">
        <v>41797.261377314811</v>
      </c>
      <c r="E15571">
        <v>15</v>
      </c>
      <c r="F15571">
        <v>35</v>
      </c>
      <c r="G15571" t="s">
        <v>215</v>
      </c>
    </row>
    <row r="15572" spans="1:8" x14ac:dyDescent="0.2">
      <c r="A15572">
        <v>4.7513036860636301E+17</v>
      </c>
      <c r="B15572" t="s">
        <v>30541</v>
      </c>
      <c r="C15572" t="s">
        <v>30542</v>
      </c>
      <c r="D15572" s="1">
        <v>41797.264837962961</v>
      </c>
      <c r="E15572">
        <v>800</v>
      </c>
      <c r="F15572">
        <v>1050</v>
      </c>
      <c r="G15572" t="s">
        <v>89</v>
      </c>
      <c r="H15572" t="s">
        <v>505</v>
      </c>
    </row>
    <row r="15573" spans="1:8" x14ac:dyDescent="0.2">
      <c r="A15573">
        <v>4.7513431847850298E+17</v>
      </c>
      <c r="B15573" t="s">
        <v>30543</v>
      </c>
      <c r="C15573" t="s">
        <v>30544</v>
      </c>
      <c r="D15573" s="1">
        <v>41797.275729166664</v>
      </c>
      <c r="E15573">
        <v>137</v>
      </c>
      <c r="F15573">
        <v>201</v>
      </c>
    </row>
    <row r="15574" spans="1:8" x14ac:dyDescent="0.2">
      <c r="A15574">
        <v>4.7540634318918003E+17</v>
      </c>
      <c r="B15574" t="s">
        <v>30545</v>
      </c>
      <c r="C15574" t="s">
        <v>30546</v>
      </c>
      <c r="D15574" s="1">
        <v>41798.026377314818</v>
      </c>
      <c r="E15574">
        <v>18</v>
      </c>
      <c r="F15574">
        <v>25</v>
      </c>
      <c r="G15574" t="s">
        <v>89</v>
      </c>
    </row>
    <row r="15575" spans="1:8" x14ac:dyDescent="0.2">
      <c r="A15575">
        <v>4.7544453287654099E+17</v>
      </c>
      <c r="B15575" t="s">
        <v>30547</v>
      </c>
      <c r="C15575" t="s">
        <v>30548</v>
      </c>
      <c r="D15575" s="1">
        <v>41798.13175925926</v>
      </c>
      <c r="E15575">
        <v>326</v>
      </c>
      <c r="F15575">
        <v>471</v>
      </c>
    </row>
    <row r="15576" spans="1:8" x14ac:dyDescent="0.2">
      <c r="A15576">
        <v>4.7549510353277299E+17</v>
      </c>
      <c r="B15576" t="s">
        <v>30549</v>
      </c>
      <c r="C15576" t="s">
        <v>30550</v>
      </c>
      <c r="D15576" s="1">
        <v>41798.271307870367</v>
      </c>
      <c r="E15576">
        <v>94</v>
      </c>
      <c r="F15576">
        <v>155</v>
      </c>
    </row>
    <row r="15577" spans="1:8" x14ac:dyDescent="0.2">
      <c r="A15577">
        <v>4.7549675559400998E+17</v>
      </c>
      <c r="B15577" t="s">
        <v>30551</v>
      </c>
      <c r="C15577" t="s">
        <v>30552</v>
      </c>
      <c r="D15577" s="1">
        <v>41798.275868055556</v>
      </c>
      <c r="E15577">
        <v>159</v>
      </c>
      <c r="F15577">
        <v>210</v>
      </c>
    </row>
    <row r="15578" spans="1:8" x14ac:dyDescent="0.2">
      <c r="A15578">
        <v>4.7550079099261702E+17</v>
      </c>
      <c r="B15578" t="s">
        <v>30553</v>
      </c>
      <c r="C15578" t="s">
        <v>30554</v>
      </c>
      <c r="D15578" s="1">
        <v>41798.287002314813</v>
      </c>
      <c r="E15578">
        <v>42</v>
      </c>
      <c r="F15578">
        <v>66</v>
      </c>
      <c r="G15578" t="s">
        <v>215</v>
      </c>
    </row>
    <row r="15579" spans="1:8" x14ac:dyDescent="0.2">
      <c r="A15579">
        <v>4.7550297687929997E+17</v>
      </c>
      <c r="B15579" t="s">
        <v>30555</v>
      </c>
      <c r="C15579" t="s">
        <v>30556</v>
      </c>
      <c r="D15579" s="1">
        <v>41798.293032407404</v>
      </c>
      <c r="E15579">
        <v>22</v>
      </c>
      <c r="F15579">
        <v>28</v>
      </c>
      <c r="G15579" t="s">
        <v>215</v>
      </c>
    </row>
    <row r="15580" spans="1:8" x14ac:dyDescent="0.2">
      <c r="A15580">
        <v>4.7559905713863802E+17</v>
      </c>
      <c r="B15580" t="s">
        <v>30557</v>
      </c>
      <c r="C15580" t="s">
        <v>30558</v>
      </c>
      <c r="D15580" s="1">
        <v>41798.558171296296</v>
      </c>
      <c r="E15580">
        <v>535</v>
      </c>
      <c r="F15580">
        <v>199</v>
      </c>
    </row>
    <row r="15581" spans="1:8" x14ac:dyDescent="0.2">
      <c r="A15581">
        <v>4.7559943114092902E+17</v>
      </c>
      <c r="B15581" t="s">
        <v>30559</v>
      </c>
      <c r="C15581" t="s">
        <v>30560</v>
      </c>
      <c r="D15581" s="1">
        <v>41798.559201388889</v>
      </c>
      <c r="E15581">
        <v>25</v>
      </c>
      <c r="F15581">
        <v>40</v>
      </c>
      <c r="G15581" t="s">
        <v>89</v>
      </c>
    </row>
    <row r="15582" spans="1:8" x14ac:dyDescent="0.2">
      <c r="A15582">
        <v>4.7560224376147501E+17</v>
      </c>
      <c r="B15582" t="s">
        <v>30561</v>
      </c>
      <c r="C15582" t="s">
        <v>30562</v>
      </c>
      <c r="D15582" s="1">
        <v>41798.56695601852</v>
      </c>
      <c r="E15582">
        <v>231</v>
      </c>
      <c r="F15582">
        <v>346</v>
      </c>
    </row>
    <row r="15583" spans="1:8" x14ac:dyDescent="0.2">
      <c r="A15583">
        <v>4.7560283872769997E+17</v>
      </c>
      <c r="B15583" t="s">
        <v>30563</v>
      </c>
      <c r="C15583" t="s">
        <v>30564</v>
      </c>
      <c r="D15583" s="1">
        <v>41798.568599537037</v>
      </c>
      <c r="E15583">
        <v>10</v>
      </c>
      <c r="F15583">
        <v>16</v>
      </c>
      <c r="G15583" t="s">
        <v>215</v>
      </c>
    </row>
    <row r="15584" spans="1:8" x14ac:dyDescent="0.2">
      <c r="A15584">
        <v>4.7560308953029798E+17</v>
      </c>
      <c r="B15584" t="s">
        <v>30565</v>
      </c>
      <c r="C15584" t="s">
        <v>30566</v>
      </c>
      <c r="D15584" s="1">
        <v>41798.569293981483</v>
      </c>
      <c r="E15584">
        <v>19</v>
      </c>
      <c r="F15584">
        <v>37</v>
      </c>
      <c r="G15584" t="s">
        <v>26506</v>
      </c>
      <c r="H15584" t="s">
        <v>390</v>
      </c>
    </row>
    <row r="15585" spans="1:8" x14ac:dyDescent="0.2">
      <c r="A15585">
        <v>4.7560365505210298E+17</v>
      </c>
      <c r="B15585" t="s">
        <v>30567</v>
      </c>
      <c r="C15585" t="s">
        <v>30568</v>
      </c>
      <c r="D15585" s="1">
        <v>41798.570856481485</v>
      </c>
      <c r="E15585">
        <v>9</v>
      </c>
      <c r="F15585">
        <v>27</v>
      </c>
      <c r="G15585" t="s">
        <v>30569</v>
      </c>
      <c r="H15585" t="s">
        <v>390</v>
      </c>
    </row>
    <row r="15586" spans="1:8" x14ac:dyDescent="0.2">
      <c r="A15586">
        <v>4.7560378874175002E+17</v>
      </c>
      <c r="B15586" t="s">
        <v>30570</v>
      </c>
      <c r="C15586" t="s">
        <v>30571</v>
      </c>
      <c r="D15586" s="1">
        <v>41798.571226851855</v>
      </c>
      <c r="E15586">
        <v>37</v>
      </c>
      <c r="F15586">
        <v>126</v>
      </c>
      <c r="G15586" t="s">
        <v>215</v>
      </c>
    </row>
    <row r="15587" spans="1:8" x14ac:dyDescent="0.2">
      <c r="A15587">
        <v>4.7560393887266803E+17</v>
      </c>
      <c r="B15587" t="s">
        <v>30572</v>
      </c>
      <c r="C15587" t="s">
        <v>30573</v>
      </c>
      <c r="D15587" s="1">
        <v>41798.571631944447</v>
      </c>
      <c r="E15587">
        <v>38</v>
      </c>
      <c r="F15587">
        <v>66</v>
      </c>
      <c r="G15587" t="s">
        <v>215</v>
      </c>
    </row>
    <row r="15588" spans="1:8" x14ac:dyDescent="0.2">
      <c r="A15588">
        <v>4.7560501110036403E+17</v>
      </c>
      <c r="B15588" t="s">
        <v>30574</v>
      </c>
      <c r="C15588" t="s">
        <v>30575</v>
      </c>
      <c r="D15588" s="1">
        <v>41798.574594907404</v>
      </c>
      <c r="E15588">
        <v>41</v>
      </c>
      <c r="F15588">
        <v>73</v>
      </c>
      <c r="G15588" t="s">
        <v>215</v>
      </c>
    </row>
    <row r="15589" spans="1:8" x14ac:dyDescent="0.2">
      <c r="A15589">
        <v>4.7560694240498803E+17</v>
      </c>
      <c r="B15589" t="s">
        <v>30576</v>
      </c>
      <c r="C15589" t="s">
        <v>30577</v>
      </c>
      <c r="D15589" s="1">
        <v>41798.579930555556</v>
      </c>
      <c r="E15589">
        <v>23</v>
      </c>
      <c r="F15589">
        <v>61</v>
      </c>
      <c r="G15589" t="s">
        <v>215</v>
      </c>
      <c r="H15589" t="s">
        <v>390</v>
      </c>
    </row>
    <row r="15590" spans="1:8" x14ac:dyDescent="0.2">
      <c r="A15590">
        <v>4.7563458062019699E+17</v>
      </c>
      <c r="B15590" t="s">
        <v>30578</v>
      </c>
      <c r="C15590" t="s">
        <v>30579</v>
      </c>
      <c r="D15590" s="1">
        <v>41798.656192129631</v>
      </c>
      <c r="E15590">
        <v>269</v>
      </c>
      <c r="F15590">
        <v>294</v>
      </c>
    </row>
    <row r="15591" spans="1:8" x14ac:dyDescent="0.2">
      <c r="A15591">
        <v>4.75636191702704E+17</v>
      </c>
      <c r="B15591" t="s">
        <v>30580</v>
      </c>
      <c r="C15591" t="s">
        <v>30581</v>
      </c>
      <c r="D15591" s="1">
        <v>41798.660636574074</v>
      </c>
      <c r="E15591">
        <v>284</v>
      </c>
      <c r="F15591">
        <v>356</v>
      </c>
    </row>
    <row r="15592" spans="1:8" x14ac:dyDescent="0.2">
      <c r="A15592">
        <v>4.7563764515105498E+17</v>
      </c>
      <c r="B15592" t="s">
        <v>30582</v>
      </c>
      <c r="C15592" t="s">
        <v>30583</v>
      </c>
      <c r="D15592" s="1">
        <v>41798.664652777778</v>
      </c>
      <c r="E15592">
        <v>32</v>
      </c>
      <c r="F15592">
        <v>67</v>
      </c>
      <c r="G15592" t="s">
        <v>215</v>
      </c>
    </row>
    <row r="15593" spans="1:8" x14ac:dyDescent="0.2">
      <c r="A15593">
        <v>4.7564051682285498E+17</v>
      </c>
      <c r="B15593" t="s">
        <v>30584</v>
      </c>
      <c r="C15593" t="s">
        <v>30585</v>
      </c>
      <c r="D15593" s="1">
        <v>41798.672569444447</v>
      </c>
      <c r="E15593">
        <v>3168</v>
      </c>
      <c r="F15593">
        <v>5390</v>
      </c>
    </row>
    <row r="15594" spans="1:8" x14ac:dyDescent="0.2">
      <c r="A15594">
        <v>4.7564085651153702E+17</v>
      </c>
      <c r="B15594" t="s">
        <v>30586</v>
      </c>
      <c r="C15594" t="s">
        <v>30587</v>
      </c>
      <c r="D15594" s="1">
        <v>41798.673506944448</v>
      </c>
      <c r="E15594">
        <v>25</v>
      </c>
      <c r="F15594">
        <v>56</v>
      </c>
      <c r="G15594" t="s">
        <v>89</v>
      </c>
      <c r="H15594" t="s">
        <v>390</v>
      </c>
    </row>
    <row r="15595" spans="1:8" x14ac:dyDescent="0.2">
      <c r="A15595">
        <v>4.7564166263159603E+17</v>
      </c>
      <c r="B15595" t="s">
        <v>30588</v>
      </c>
      <c r="C15595" t="s">
        <v>30589</v>
      </c>
      <c r="D15595" s="1">
        <v>41798.675740740742</v>
      </c>
      <c r="E15595">
        <v>96</v>
      </c>
      <c r="F15595">
        <v>114</v>
      </c>
      <c r="G15595" t="s">
        <v>89</v>
      </c>
    </row>
    <row r="15596" spans="1:8" x14ac:dyDescent="0.2">
      <c r="A15596">
        <v>4.7565392444866502E+17</v>
      </c>
      <c r="B15596" t="s">
        <v>30590</v>
      </c>
      <c r="C15596" t="s">
        <v>30591</v>
      </c>
      <c r="D15596" s="1">
        <v>41798.70957175926</v>
      </c>
      <c r="E15596">
        <v>27</v>
      </c>
      <c r="F15596">
        <v>60</v>
      </c>
      <c r="G15596" t="s">
        <v>215</v>
      </c>
    </row>
    <row r="15597" spans="1:8" x14ac:dyDescent="0.2">
      <c r="A15597">
        <v>4.7565565597437101E+17</v>
      </c>
      <c r="B15597" t="s">
        <v>30592</v>
      </c>
      <c r="C15597" t="s">
        <v>30593</v>
      </c>
      <c r="D15597" s="1">
        <v>41798.71435185185</v>
      </c>
      <c r="E15597">
        <v>21</v>
      </c>
      <c r="F15597">
        <v>50</v>
      </c>
      <c r="G15597" t="s">
        <v>576</v>
      </c>
    </row>
    <row r="15598" spans="1:8" x14ac:dyDescent="0.2">
      <c r="A15598">
        <v>4.7565606350174598E+17</v>
      </c>
      <c r="B15598" t="s">
        <v>30594</v>
      </c>
      <c r="C15598" t="s">
        <v>30595</v>
      </c>
      <c r="D15598" s="1">
        <v>41798.715474537035</v>
      </c>
      <c r="E15598">
        <v>51</v>
      </c>
      <c r="F15598">
        <v>107</v>
      </c>
      <c r="G15598" t="s">
        <v>215</v>
      </c>
    </row>
    <row r="15599" spans="1:8" x14ac:dyDescent="0.2">
      <c r="A15599">
        <v>4.7565795652077498E+17</v>
      </c>
      <c r="B15599" t="s">
        <v>30596</v>
      </c>
      <c r="C15599" t="s">
        <v>30597</v>
      </c>
      <c r="D15599" s="1">
        <v>41798.720694444448</v>
      </c>
      <c r="E15599">
        <v>230</v>
      </c>
      <c r="F15599">
        <v>253</v>
      </c>
    </row>
    <row r="15600" spans="1:8" x14ac:dyDescent="0.2">
      <c r="A15600">
        <v>4.7566899392821197E+17</v>
      </c>
      <c r="B15600" t="s">
        <v>30598</v>
      </c>
      <c r="C15600" t="s">
        <v>30599</v>
      </c>
      <c r="D15600" s="1">
        <v>41798.751157407409</v>
      </c>
      <c r="E15600">
        <v>208</v>
      </c>
      <c r="F15600">
        <v>199</v>
      </c>
    </row>
    <row r="15601" spans="1:8" x14ac:dyDescent="0.2">
      <c r="A15601">
        <v>4.7570288267181197E+17</v>
      </c>
      <c r="B15601" t="s">
        <v>30600</v>
      </c>
      <c r="C15601" t="s">
        <v>30601</v>
      </c>
      <c r="D15601" s="1">
        <v>41798.844675925924</v>
      </c>
      <c r="E15601">
        <v>89</v>
      </c>
      <c r="F15601">
        <v>187</v>
      </c>
    </row>
    <row r="15602" spans="1:8" x14ac:dyDescent="0.2">
      <c r="A15602">
        <v>4.7572404800640998E+17</v>
      </c>
      <c r="B15602" t="s">
        <v>30602</v>
      </c>
      <c r="C15602" t="s">
        <v>30603</v>
      </c>
      <c r="D15602" s="1">
        <v>41798.903078703705</v>
      </c>
      <c r="E15602">
        <v>30</v>
      </c>
      <c r="F15602">
        <v>47</v>
      </c>
      <c r="G15602" t="s">
        <v>89</v>
      </c>
      <c r="H15602" t="s">
        <v>390</v>
      </c>
    </row>
    <row r="15603" spans="1:8" x14ac:dyDescent="0.2">
      <c r="A15603">
        <v>4.7604469827738803E+17</v>
      </c>
      <c r="B15603" t="s">
        <v>30604</v>
      </c>
      <c r="C15603" t="s">
        <v>30605</v>
      </c>
      <c r="D15603" s="1">
        <v>41799.787905092591</v>
      </c>
      <c r="E15603">
        <v>24</v>
      </c>
      <c r="F15603">
        <v>56</v>
      </c>
      <c r="G15603" t="s">
        <v>215</v>
      </c>
    </row>
    <row r="15604" spans="1:8" x14ac:dyDescent="0.2">
      <c r="A15604">
        <v>4.7604621140613101E+17</v>
      </c>
      <c r="B15604" t="s">
        <v>30606</v>
      </c>
      <c r="C15604" t="s">
        <v>30607</v>
      </c>
      <c r="D15604" s="1">
        <v>41799.792071759257</v>
      </c>
      <c r="E15604">
        <v>15</v>
      </c>
      <c r="F15604">
        <v>24</v>
      </c>
      <c r="G15604" t="s">
        <v>30608</v>
      </c>
    </row>
    <row r="15605" spans="1:8" x14ac:dyDescent="0.2">
      <c r="A15605">
        <v>4.7604693761211098E+17</v>
      </c>
      <c r="B15605" t="s">
        <v>30609</v>
      </c>
      <c r="C15605" t="s">
        <v>30610</v>
      </c>
      <c r="D15605" s="1">
        <v>41799.794085648151</v>
      </c>
      <c r="E15605">
        <v>11</v>
      </c>
      <c r="F15605">
        <v>18</v>
      </c>
      <c r="G15605" t="s">
        <v>89</v>
      </c>
    </row>
    <row r="15606" spans="1:8" x14ac:dyDescent="0.2">
      <c r="A15606">
        <v>4.76049807333928E+17</v>
      </c>
      <c r="B15606" t="s">
        <v>30611</v>
      </c>
      <c r="C15606" t="s">
        <v>30612</v>
      </c>
      <c r="D15606" s="1">
        <v>41799.802002314813</v>
      </c>
      <c r="E15606">
        <v>24</v>
      </c>
      <c r="F15606">
        <v>31</v>
      </c>
      <c r="G15606" t="s">
        <v>30613</v>
      </c>
    </row>
    <row r="15607" spans="1:8" x14ac:dyDescent="0.2">
      <c r="A15607">
        <v>4.7605226499895699E+17</v>
      </c>
      <c r="B15607" t="s">
        <v>30614</v>
      </c>
      <c r="C15607" t="s">
        <v>30615</v>
      </c>
      <c r="D15607" s="1">
        <v>41799.80878472222</v>
      </c>
      <c r="E15607">
        <v>13</v>
      </c>
      <c r="F15607">
        <v>22</v>
      </c>
      <c r="G15607" t="s">
        <v>30616</v>
      </c>
    </row>
    <row r="15608" spans="1:8" x14ac:dyDescent="0.2">
      <c r="A15608">
        <v>4.7605848161178803E+17</v>
      </c>
      <c r="B15608" t="s">
        <v>30617</v>
      </c>
      <c r="C15608" t="s">
        <v>30618</v>
      </c>
      <c r="D15608" s="1">
        <v>41799.825937499998</v>
      </c>
      <c r="E15608">
        <v>25</v>
      </c>
      <c r="F15608">
        <v>35</v>
      </c>
      <c r="G15608" t="s">
        <v>30619</v>
      </c>
    </row>
    <row r="15609" spans="1:8" x14ac:dyDescent="0.2">
      <c r="A15609">
        <v>4.76068459504496E+17</v>
      </c>
      <c r="B15609" t="s">
        <v>30620</v>
      </c>
      <c r="C15609" t="s">
        <v>30621</v>
      </c>
      <c r="D15609" s="1">
        <v>41799.853472222225</v>
      </c>
      <c r="E15609">
        <v>29</v>
      </c>
      <c r="F15609">
        <v>38</v>
      </c>
      <c r="G15609" t="s">
        <v>215</v>
      </c>
    </row>
    <row r="15610" spans="1:8" x14ac:dyDescent="0.2">
      <c r="A15610">
        <v>4.7607231362945798E+17</v>
      </c>
      <c r="B15610" t="s">
        <v>30622</v>
      </c>
      <c r="C15610" t="s">
        <v>30623</v>
      </c>
      <c r="D15610" s="1">
        <v>41799.864108796297</v>
      </c>
      <c r="E15610">
        <v>25</v>
      </c>
      <c r="F15610">
        <v>51</v>
      </c>
      <c r="G15610" t="s">
        <v>215</v>
      </c>
    </row>
    <row r="15611" spans="1:8" x14ac:dyDescent="0.2">
      <c r="A15611">
        <v>4.7608536236504602E+17</v>
      </c>
      <c r="B15611" t="s">
        <v>30624</v>
      </c>
      <c r="C15611" t="s">
        <v>30625</v>
      </c>
      <c r="D15611" s="1">
        <v>41799.90011574074</v>
      </c>
      <c r="E15611">
        <v>312</v>
      </c>
      <c r="F15611">
        <v>263</v>
      </c>
    </row>
    <row r="15612" spans="1:8" x14ac:dyDescent="0.2">
      <c r="A15612">
        <v>4.7609102436086502E+17</v>
      </c>
      <c r="B15612" t="s">
        <v>30626</v>
      </c>
      <c r="C15612" t="s">
        <v>30627</v>
      </c>
      <c r="D15612" s="1">
        <v>41799.91574074074</v>
      </c>
      <c r="E15612">
        <v>296</v>
      </c>
      <c r="F15612">
        <v>275</v>
      </c>
    </row>
    <row r="15613" spans="1:8" x14ac:dyDescent="0.2">
      <c r="A15613">
        <v>4.76091489635016E+17</v>
      </c>
      <c r="B15613" t="s">
        <v>30628</v>
      </c>
      <c r="C15613" t="s">
        <v>30629</v>
      </c>
      <c r="D15613" s="1">
        <v>41799.917025462964</v>
      </c>
      <c r="E15613">
        <v>262</v>
      </c>
      <c r="F15613">
        <v>291</v>
      </c>
    </row>
    <row r="15614" spans="1:8" x14ac:dyDescent="0.2">
      <c r="A15614">
        <v>4.7609243996784998E+17</v>
      </c>
      <c r="B15614" t="s">
        <v>30630</v>
      </c>
      <c r="C15614" t="s">
        <v>30631</v>
      </c>
      <c r="D15614" s="1">
        <v>41799.919641203705</v>
      </c>
      <c r="E15614">
        <v>309</v>
      </c>
      <c r="F15614">
        <v>316</v>
      </c>
    </row>
    <row r="15615" spans="1:8" x14ac:dyDescent="0.2">
      <c r="A15615">
        <v>4.7618643618656198E+17</v>
      </c>
      <c r="B15615" t="s">
        <v>30632</v>
      </c>
      <c r="C15615" t="s">
        <v>30633</v>
      </c>
      <c r="D15615" s="1">
        <v>41800.179027777776</v>
      </c>
      <c r="E15615">
        <v>23</v>
      </c>
      <c r="F15615">
        <v>60</v>
      </c>
      <c r="G15615" t="s">
        <v>30634</v>
      </c>
    </row>
    <row r="15616" spans="1:8" x14ac:dyDescent="0.2">
      <c r="A15616">
        <v>4.7618663225348499E+17</v>
      </c>
      <c r="B15616" t="s">
        <v>30635</v>
      </c>
      <c r="C15616" t="s">
        <v>30636</v>
      </c>
      <c r="D15616" s="1">
        <v>41800.179560185185</v>
      </c>
      <c r="E15616">
        <v>22</v>
      </c>
      <c r="F15616">
        <v>40</v>
      </c>
      <c r="G15616" t="s">
        <v>89</v>
      </c>
      <c r="H15616" t="s">
        <v>390</v>
      </c>
    </row>
    <row r="15617" spans="1:8" x14ac:dyDescent="0.2">
      <c r="A15617">
        <v>4.7618754493022598E+17</v>
      </c>
      <c r="B15617" t="s">
        <v>30637</v>
      </c>
      <c r="C15617" t="s">
        <v>30638</v>
      </c>
      <c r="D15617" s="1">
        <v>41800.182083333333</v>
      </c>
      <c r="E15617">
        <v>15</v>
      </c>
      <c r="F15617">
        <v>21</v>
      </c>
      <c r="G15617" t="s">
        <v>89</v>
      </c>
    </row>
    <row r="15618" spans="1:8" x14ac:dyDescent="0.2">
      <c r="A15618">
        <v>4.7618784184500198E+17</v>
      </c>
      <c r="B15618" t="s">
        <v>30639</v>
      </c>
      <c r="C15618" t="s">
        <v>30640</v>
      </c>
      <c r="D15618" s="1">
        <v>41800.182905092595</v>
      </c>
      <c r="E15618">
        <v>12</v>
      </c>
      <c r="F15618">
        <v>19</v>
      </c>
      <c r="G15618" t="s">
        <v>30641</v>
      </c>
    </row>
    <row r="15619" spans="1:8" x14ac:dyDescent="0.2">
      <c r="A15619">
        <v>4.7618890870818803E+17</v>
      </c>
      <c r="B15619" t="s">
        <v>30642</v>
      </c>
      <c r="C15619" t="s">
        <v>30643</v>
      </c>
      <c r="D15619" s="1">
        <v>41800.185844907406</v>
      </c>
      <c r="E15619">
        <v>30</v>
      </c>
      <c r="F15619">
        <v>66</v>
      </c>
      <c r="G15619" t="s">
        <v>89</v>
      </c>
    </row>
    <row r="15620" spans="1:8" x14ac:dyDescent="0.2">
      <c r="A15620">
        <v>4.76189990011928E+17</v>
      </c>
      <c r="B15620" t="s">
        <v>30644</v>
      </c>
      <c r="C15620" t="s">
        <v>30645</v>
      </c>
      <c r="D15620" s="1">
        <v>41800.188831018517</v>
      </c>
      <c r="E15620">
        <v>34</v>
      </c>
      <c r="F15620">
        <v>65</v>
      </c>
      <c r="G15620" t="s">
        <v>89</v>
      </c>
    </row>
    <row r="15621" spans="1:8" x14ac:dyDescent="0.2">
      <c r="A15621">
        <v>4.7619026880352998E+17</v>
      </c>
      <c r="B15621" t="s">
        <v>30646</v>
      </c>
      <c r="C15621" t="s">
        <v>30647</v>
      </c>
      <c r="D15621" s="1">
        <v>41800.18959490741</v>
      </c>
      <c r="E15621">
        <v>284</v>
      </c>
      <c r="F15621">
        <v>244</v>
      </c>
    </row>
    <row r="15622" spans="1:8" x14ac:dyDescent="0.2">
      <c r="A15622">
        <v>4.7619094821368198E+17</v>
      </c>
      <c r="B15622" t="s">
        <v>30648</v>
      </c>
      <c r="C15622" t="s">
        <v>30649</v>
      </c>
      <c r="D15622" s="1">
        <v>41800.191469907404</v>
      </c>
      <c r="E15622">
        <v>12</v>
      </c>
      <c r="F15622">
        <v>27</v>
      </c>
      <c r="G15622" t="s">
        <v>215</v>
      </c>
      <c r="H15622" t="s">
        <v>390</v>
      </c>
    </row>
    <row r="15623" spans="1:8" x14ac:dyDescent="0.2">
      <c r="A15623">
        <v>4.76192395458248E+17</v>
      </c>
      <c r="B15623" t="s">
        <v>30650</v>
      </c>
      <c r="C15623" t="s">
        <v>30651</v>
      </c>
      <c r="D15623" s="1">
        <v>41800.195462962962</v>
      </c>
      <c r="E15623">
        <v>45</v>
      </c>
      <c r="F15623">
        <v>104</v>
      </c>
      <c r="G15623" t="s">
        <v>89</v>
      </c>
    </row>
    <row r="15624" spans="1:8" x14ac:dyDescent="0.2">
      <c r="A15624">
        <v>4.7619282757643398E+17</v>
      </c>
      <c r="B15624" t="s">
        <v>30652</v>
      </c>
      <c r="C15624" t="s">
        <v>30653</v>
      </c>
      <c r="D15624" s="1">
        <v>41800.196655092594</v>
      </c>
      <c r="E15624">
        <v>13</v>
      </c>
      <c r="F15624">
        <v>20</v>
      </c>
      <c r="G15624" t="s">
        <v>215</v>
      </c>
    </row>
    <row r="15625" spans="1:8" x14ac:dyDescent="0.2">
      <c r="A15625">
        <v>4.7619489872754598E+17</v>
      </c>
      <c r="B15625" t="s">
        <v>30654</v>
      </c>
      <c r="C15625" t="s">
        <v>30655</v>
      </c>
      <c r="D15625" s="1">
        <v>41800.202372685184</v>
      </c>
      <c r="E15625">
        <v>54</v>
      </c>
      <c r="F15625">
        <v>105</v>
      </c>
      <c r="G15625" t="s">
        <v>215</v>
      </c>
    </row>
    <row r="15626" spans="1:8" x14ac:dyDescent="0.2">
      <c r="A15626">
        <v>4.7622761932772499E+17</v>
      </c>
      <c r="B15626" t="s">
        <v>30656</v>
      </c>
      <c r="C15626" t="s">
        <v>30657</v>
      </c>
      <c r="D15626" s="1">
        <v>41800.292662037034</v>
      </c>
      <c r="E15626">
        <v>936</v>
      </c>
      <c r="F15626">
        <v>1765</v>
      </c>
      <c r="G15626" t="s">
        <v>89</v>
      </c>
    </row>
    <row r="15627" spans="1:8" x14ac:dyDescent="0.2">
      <c r="A15627">
        <v>4.7631964122120998E+17</v>
      </c>
      <c r="B15627" t="s">
        <v>30658</v>
      </c>
      <c r="C15627" t="s">
        <v>30659</v>
      </c>
      <c r="D15627" s="1">
        <v>41800.546597222223</v>
      </c>
      <c r="E15627">
        <v>198</v>
      </c>
      <c r="F15627">
        <v>170</v>
      </c>
    </row>
    <row r="15628" spans="1:8" x14ac:dyDescent="0.2">
      <c r="A15628">
        <v>4.7632185155611002E+17</v>
      </c>
      <c r="B15628" t="s">
        <v>30660</v>
      </c>
      <c r="C15628" t="s">
        <v>30661</v>
      </c>
      <c r="D15628" s="1">
        <v>41800.55269675926</v>
      </c>
      <c r="E15628">
        <v>37</v>
      </c>
      <c r="F15628">
        <v>76</v>
      </c>
      <c r="G15628" t="s">
        <v>89</v>
      </c>
    </row>
    <row r="15629" spans="1:8" x14ac:dyDescent="0.2">
      <c r="A15629">
        <v>4.7632273630719098E+17</v>
      </c>
      <c r="B15629" t="s">
        <v>30662</v>
      </c>
      <c r="C15629" t="s">
        <v>30663</v>
      </c>
      <c r="D15629" s="1">
        <v>41800.555138888885</v>
      </c>
      <c r="E15629">
        <v>23</v>
      </c>
      <c r="F15629">
        <v>33</v>
      </c>
      <c r="G15629" t="s">
        <v>215</v>
      </c>
    </row>
    <row r="15630" spans="1:8" x14ac:dyDescent="0.2">
      <c r="A15630">
        <v>4.7634019327267597E+17</v>
      </c>
      <c r="B15630" t="s">
        <v>30664</v>
      </c>
      <c r="C15630" t="s">
        <v>30665</v>
      </c>
      <c r="D15630" s="1">
        <v>41800.603310185186</v>
      </c>
      <c r="E15630">
        <v>21</v>
      </c>
      <c r="F15630">
        <v>50</v>
      </c>
      <c r="G15630" t="s">
        <v>215</v>
      </c>
    </row>
    <row r="15631" spans="1:8" x14ac:dyDescent="0.2">
      <c r="A15631">
        <v>4.76343890317152E+17</v>
      </c>
      <c r="B15631" t="s">
        <v>30666</v>
      </c>
      <c r="C15631" t="s">
        <v>30667</v>
      </c>
      <c r="D15631" s="1">
        <v>41800.613518518519</v>
      </c>
      <c r="E15631">
        <v>80</v>
      </c>
      <c r="F15631">
        <v>64</v>
      </c>
      <c r="G15631" t="s">
        <v>215</v>
      </c>
    </row>
    <row r="15632" spans="1:8" x14ac:dyDescent="0.2">
      <c r="A15632">
        <v>4.7634658886103802E+17</v>
      </c>
      <c r="B15632" t="s">
        <v>30668</v>
      </c>
      <c r="C15632" t="s">
        <v>30669</v>
      </c>
      <c r="D15632" s="1">
        <v>41800.62096064815</v>
      </c>
      <c r="E15632">
        <v>67</v>
      </c>
      <c r="F15632">
        <v>145</v>
      </c>
      <c r="G15632" t="s">
        <v>215</v>
      </c>
      <c r="H15632" t="s">
        <v>616</v>
      </c>
    </row>
    <row r="15633" spans="1:8" x14ac:dyDescent="0.2">
      <c r="A15633">
        <v>4.7634696680139501E+17</v>
      </c>
      <c r="B15633" t="s">
        <v>30670</v>
      </c>
      <c r="C15633" t="s">
        <v>30671</v>
      </c>
      <c r="D15633" s="1">
        <v>41800.622002314813</v>
      </c>
      <c r="E15633">
        <v>23</v>
      </c>
      <c r="F15633">
        <v>29</v>
      </c>
      <c r="G15633" t="s">
        <v>215</v>
      </c>
    </row>
    <row r="15634" spans="1:8" x14ac:dyDescent="0.2">
      <c r="A15634">
        <v>4.7645011770136102E+17</v>
      </c>
      <c r="B15634" t="s">
        <v>30672</v>
      </c>
      <c r="C15634" t="s">
        <v>30673</v>
      </c>
      <c r="D15634" s="1">
        <v>41800.906643518516</v>
      </c>
      <c r="E15634">
        <v>27</v>
      </c>
      <c r="F15634">
        <v>30</v>
      </c>
      <c r="G15634" t="s">
        <v>89</v>
      </c>
    </row>
    <row r="15635" spans="1:8" x14ac:dyDescent="0.2">
      <c r="A15635">
        <v>4.7646177847884499E+17</v>
      </c>
      <c r="B15635" t="s">
        <v>30674</v>
      </c>
      <c r="C15635" t="s">
        <v>30675</v>
      </c>
      <c r="D15635" s="1">
        <v>41800.938819444447</v>
      </c>
      <c r="E15635">
        <v>28</v>
      </c>
      <c r="F15635">
        <v>30</v>
      </c>
      <c r="G15635" t="s">
        <v>215</v>
      </c>
      <c r="H15635" t="s">
        <v>390</v>
      </c>
    </row>
    <row r="15636" spans="1:8" x14ac:dyDescent="0.2">
      <c r="A15636">
        <v>4.7646889889708403E+17</v>
      </c>
      <c r="B15636" t="s">
        <v>30676</v>
      </c>
      <c r="C15636" t="s">
        <v>30677</v>
      </c>
      <c r="D15636" s="1">
        <v>41800.958472222221</v>
      </c>
      <c r="E15636">
        <v>24</v>
      </c>
      <c r="F15636">
        <v>33</v>
      </c>
      <c r="G15636" t="s">
        <v>487</v>
      </c>
      <c r="H15636" t="s">
        <v>390</v>
      </c>
    </row>
    <row r="15637" spans="1:8" x14ac:dyDescent="0.2">
      <c r="A15637">
        <v>4.76507194981384E+17</v>
      </c>
      <c r="B15637" t="s">
        <v>30678</v>
      </c>
      <c r="C15637" t="s">
        <v>30679</v>
      </c>
      <c r="D15637" s="1">
        <v>41801.064155092594</v>
      </c>
      <c r="E15637">
        <v>125</v>
      </c>
      <c r="F15637">
        <v>117</v>
      </c>
    </row>
    <row r="15638" spans="1:8" x14ac:dyDescent="0.2">
      <c r="A15638">
        <v>4.7650934855934298E+17</v>
      </c>
      <c r="B15638" t="s">
        <v>30680</v>
      </c>
      <c r="C15638" t="s">
        <v>30681</v>
      </c>
      <c r="D15638" s="1">
        <v>41801.070092592592</v>
      </c>
      <c r="E15638">
        <v>9</v>
      </c>
      <c r="F15638">
        <v>16</v>
      </c>
      <c r="G15638" t="s">
        <v>487</v>
      </c>
    </row>
    <row r="15639" spans="1:8" x14ac:dyDescent="0.2">
      <c r="A15639">
        <v>4.7651042366811302E+17</v>
      </c>
      <c r="B15639" t="s">
        <v>30682</v>
      </c>
      <c r="C15639" t="s">
        <v>30683</v>
      </c>
      <c r="D15639" s="1">
        <v>41801.073055555556</v>
      </c>
      <c r="E15639">
        <v>237</v>
      </c>
      <c r="F15639">
        <v>283</v>
      </c>
    </row>
    <row r="15640" spans="1:8" x14ac:dyDescent="0.2">
      <c r="A15640">
        <v>4.7651840931255501E+17</v>
      </c>
      <c r="B15640" t="s">
        <v>30684</v>
      </c>
      <c r="C15640" t="s">
        <v>30685</v>
      </c>
      <c r="D15640" s="1">
        <v>41801.095092592594</v>
      </c>
      <c r="E15640">
        <v>24</v>
      </c>
      <c r="F15640">
        <v>43</v>
      </c>
      <c r="G15640" t="s">
        <v>215</v>
      </c>
    </row>
    <row r="15641" spans="1:8" x14ac:dyDescent="0.2">
      <c r="A15641">
        <v>4.7652152627222502E+17</v>
      </c>
      <c r="B15641" t="s">
        <v>30686</v>
      </c>
      <c r="C15641" t="s">
        <v>30687</v>
      </c>
      <c r="D15641" s="1">
        <v>41801.103692129633</v>
      </c>
      <c r="E15641">
        <v>215</v>
      </c>
      <c r="F15641">
        <v>276</v>
      </c>
    </row>
    <row r="15642" spans="1:8" x14ac:dyDescent="0.2">
      <c r="A15642">
        <v>4.7652230986047802E+17</v>
      </c>
      <c r="B15642" t="s">
        <v>30688</v>
      </c>
      <c r="C15642" t="s">
        <v>30689</v>
      </c>
      <c r="D15642" s="1">
        <v>41801.105856481481</v>
      </c>
      <c r="E15642">
        <v>258</v>
      </c>
      <c r="F15642">
        <v>315</v>
      </c>
    </row>
    <row r="15643" spans="1:8" x14ac:dyDescent="0.2">
      <c r="A15643">
        <v>4.7652291718311898E+17</v>
      </c>
      <c r="B15643" t="s">
        <v>30690</v>
      </c>
      <c r="C15643" t="s">
        <v>30691</v>
      </c>
      <c r="D15643" s="1">
        <v>41801.107534722221</v>
      </c>
      <c r="E15643">
        <v>69</v>
      </c>
      <c r="F15643">
        <v>62</v>
      </c>
      <c r="G15643" t="s">
        <v>215</v>
      </c>
    </row>
    <row r="15644" spans="1:8" x14ac:dyDescent="0.2">
      <c r="A15644">
        <v>4.7652372333214099E+17</v>
      </c>
      <c r="B15644" t="s">
        <v>30692</v>
      </c>
      <c r="C15644" t="s">
        <v>30693</v>
      </c>
      <c r="D15644" s="1">
        <v>41801.109756944446</v>
      </c>
      <c r="E15644">
        <v>22</v>
      </c>
      <c r="F15644">
        <v>53</v>
      </c>
      <c r="G15644" t="s">
        <v>30694</v>
      </c>
    </row>
    <row r="15645" spans="1:8" x14ac:dyDescent="0.2">
      <c r="A15645">
        <v>4.7652581147058899E+17</v>
      </c>
      <c r="B15645" t="s">
        <v>30695</v>
      </c>
      <c r="C15645" t="s">
        <v>30696</v>
      </c>
      <c r="D15645" s="1">
        <v>41801.115520833337</v>
      </c>
      <c r="E15645">
        <v>23</v>
      </c>
      <c r="F15645">
        <v>38</v>
      </c>
      <c r="G15645" t="e">
        <f>AlexDavisChevy</f>
        <v>#NAME?</v>
      </c>
      <c r="H15645" t="s">
        <v>616</v>
      </c>
    </row>
    <row r="15646" spans="1:8" x14ac:dyDescent="0.2">
      <c r="A15646">
        <v>4.7652607981796902E+17</v>
      </c>
      <c r="B15646" t="s">
        <v>30697</v>
      </c>
      <c r="C15646" t="s">
        <v>30698</v>
      </c>
      <c r="D15646" s="1">
        <v>41801.116261574076</v>
      </c>
      <c r="E15646">
        <v>56</v>
      </c>
      <c r="F15646">
        <v>122</v>
      </c>
      <c r="G15646" t="s">
        <v>215</v>
      </c>
      <c r="H15646" t="s">
        <v>390</v>
      </c>
    </row>
    <row r="15647" spans="1:8" x14ac:dyDescent="0.2">
      <c r="A15647">
        <v>4.7653533204612301E+17</v>
      </c>
      <c r="B15647" t="s">
        <v>30699</v>
      </c>
      <c r="C15647" t="s">
        <v>30700</v>
      </c>
      <c r="D15647" s="1">
        <v>41801.141793981478</v>
      </c>
      <c r="E15647">
        <v>182</v>
      </c>
      <c r="F15647">
        <v>228</v>
      </c>
    </row>
    <row r="15648" spans="1:8" x14ac:dyDescent="0.2">
      <c r="A15648">
        <v>4.7654054047410099E+17</v>
      </c>
      <c r="B15648" t="s">
        <v>30701</v>
      </c>
      <c r="C15648" t="s">
        <v>30702</v>
      </c>
      <c r="D15648" s="1">
        <v>41801.156168981484</v>
      </c>
      <c r="E15648">
        <v>20</v>
      </c>
      <c r="F15648">
        <v>36</v>
      </c>
      <c r="G15648" t="s">
        <v>89</v>
      </c>
    </row>
    <row r="15649" spans="1:8" x14ac:dyDescent="0.2">
      <c r="A15649">
        <v>4.7654083044692301E+17</v>
      </c>
      <c r="B15649" t="s">
        <v>30703</v>
      </c>
      <c r="C15649" t="s">
        <v>30704</v>
      </c>
      <c r="D15649" s="1">
        <v>41801.156967592593</v>
      </c>
      <c r="E15649">
        <v>46</v>
      </c>
      <c r="F15649">
        <v>102</v>
      </c>
      <c r="G15649" t="s">
        <v>576</v>
      </c>
    </row>
    <row r="15650" spans="1:8" x14ac:dyDescent="0.2">
      <c r="A15650">
        <v>4.7655115082552102E+17</v>
      </c>
      <c r="B15650" t="s">
        <v>30705</v>
      </c>
      <c r="C15650" t="s">
        <v>30706</v>
      </c>
      <c r="D15650" s="1">
        <v>41801.185439814813</v>
      </c>
      <c r="E15650">
        <v>282</v>
      </c>
      <c r="F15650">
        <v>228</v>
      </c>
    </row>
    <row r="15651" spans="1:8" x14ac:dyDescent="0.2">
      <c r="A15651">
        <v>4.7655521733366502E+17</v>
      </c>
      <c r="B15651" t="s">
        <v>30707</v>
      </c>
      <c r="C15651" t="s">
        <v>30708</v>
      </c>
      <c r="D15651" s="1">
        <v>41801.196666666663</v>
      </c>
      <c r="E15651">
        <v>24</v>
      </c>
      <c r="F15651">
        <v>54</v>
      </c>
      <c r="G15651" t="s">
        <v>30709</v>
      </c>
    </row>
    <row r="15652" spans="1:8" x14ac:dyDescent="0.2">
      <c r="A15652">
        <v>4.7655603635542003E+17</v>
      </c>
      <c r="B15652" t="s">
        <v>30710</v>
      </c>
      <c r="C15652" t="s">
        <v>30711</v>
      </c>
      <c r="D15652" s="1">
        <v>41801.198923611111</v>
      </c>
      <c r="E15652">
        <v>52</v>
      </c>
      <c r="F15652">
        <v>52</v>
      </c>
      <c r="G15652" t="s">
        <v>89</v>
      </c>
    </row>
    <row r="15653" spans="1:8" x14ac:dyDescent="0.2">
      <c r="A15653">
        <v>4.7655628028774797E+17</v>
      </c>
      <c r="B15653" t="s">
        <v>30712</v>
      </c>
      <c r="C15653" t="s">
        <v>30713</v>
      </c>
      <c r="D15653" s="1">
        <v>41801.199594907404</v>
      </c>
      <c r="E15653">
        <v>29</v>
      </c>
      <c r="F15653">
        <v>31</v>
      </c>
      <c r="G15653" t="e">
        <f>_xlfn.SINGLE( _xlfn.SINGLE( _xlfn.SINGLE(MissCassie1230)))</f>
        <v>#NAME?</v>
      </c>
    </row>
    <row r="15654" spans="1:8" x14ac:dyDescent="0.2">
      <c r="A15654">
        <v>4.7655828631848102E+17</v>
      </c>
      <c r="B15654" t="s">
        <v>30714</v>
      </c>
      <c r="C15654" t="s">
        <v>30715</v>
      </c>
      <c r="D15654" s="1">
        <v>41801.205138888887</v>
      </c>
      <c r="E15654">
        <v>35</v>
      </c>
      <c r="F15654">
        <v>55</v>
      </c>
      <c r="G15654" t="s">
        <v>215</v>
      </c>
    </row>
    <row r="15655" spans="1:8" x14ac:dyDescent="0.2">
      <c r="A15655">
        <v>4.7655868075501498E+17</v>
      </c>
      <c r="B15655" t="s">
        <v>30716</v>
      </c>
      <c r="C15655" t="s">
        <v>30717</v>
      </c>
      <c r="D15655" s="1">
        <v>41801.206226851849</v>
      </c>
      <c r="E15655">
        <v>19</v>
      </c>
      <c r="F15655">
        <v>43</v>
      </c>
      <c r="G15655" t="s">
        <v>215</v>
      </c>
      <c r="H15655" t="s">
        <v>390</v>
      </c>
    </row>
    <row r="15656" spans="1:8" x14ac:dyDescent="0.2">
      <c r="A15656">
        <v>4.76559379056328E+17</v>
      </c>
      <c r="B15656" t="s">
        <v>30718</v>
      </c>
      <c r="C15656" t="s">
        <v>30719</v>
      </c>
      <c r="D15656" s="1">
        <v>41801.208148148151</v>
      </c>
      <c r="E15656">
        <v>36</v>
      </c>
      <c r="F15656">
        <v>41</v>
      </c>
      <c r="G15656" t="s">
        <v>215</v>
      </c>
    </row>
    <row r="15657" spans="1:8" x14ac:dyDescent="0.2">
      <c r="A15657">
        <v>4.7655987726412499E+17</v>
      </c>
      <c r="B15657" t="s">
        <v>30720</v>
      </c>
      <c r="C15657" t="s">
        <v>30721</v>
      </c>
      <c r="D15657" s="1">
        <v>41801.20952546296</v>
      </c>
      <c r="E15657">
        <v>44</v>
      </c>
      <c r="F15657">
        <v>80</v>
      </c>
      <c r="G15657" t="s">
        <v>89</v>
      </c>
      <c r="H15657" t="s">
        <v>390</v>
      </c>
    </row>
    <row r="15658" spans="1:8" x14ac:dyDescent="0.2">
      <c r="A15658">
        <v>4.7675076664059898E+17</v>
      </c>
      <c r="B15658" t="s">
        <v>30722</v>
      </c>
      <c r="C15658" t="s">
        <v>30723</v>
      </c>
      <c r="D15658" s="1">
        <v>41801.736284722225</v>
      </c>
      <c r="E15658">
        <v>11</v>
      </c>
      <c r="F15658">
        <v>15</v>
      </c>
      <c r="G15658" t="s">
        <v>89</v>
      </c>
    </row>
    <row r="15659" spans="1:8" x14ac:dyDescent="0.2">
      <c r="A15659">
        <v>4.7675178210299002E+17</v>
      </c>
      <c r="B15659" t="s">
        <v>30724</v>
      </c>
      <c r="C15659" t="s">
        <v>30725</v>
      </c>
      <c r="D15659" s="1">
        <v>41801.739085648151</v>
      </c>
      <c r="E15659">
        <v>51</v>
      </c>
      <c r="F15659">
        <v>86</v>
      </c>
      <c r="G15659" t="s">
        <v>89</v>
      </c>
    </row>
    <row r="15660" spans="1:8" x14ac:dyDescent="0.2">
      <c r="A15660">
        <v>4.7676214925645798E+17</v>
      </c>
      <c r="B15660" t="s">
        <v>30726</v>
      </c>
      <c r="C15660" t="s">
        <v>30727</v>
      </c>
      <c r="D15660" s="1">
        <v>41801.767685185187</v>
      </c>
      <c r="E15660">
        <v>34</v>
      </c>
      <c r="F15660">
        <v>42</v>
      </c>
      <c r="G15660" t="s">
        <v>89</v>
      </c>
    </row>
    <row r="15661" spans="1:8" x14ac:dyDescent="0.2">
      <c r="A15661">
        <v>4.7678453283501197E+17</v>
      </c>
      <c r="B15661" t="s">
        <v>30728</v>
      </c>
      <c r="C15661" t="s">
        <v>30729</v>
      </c>
      <c r="D15661" s="1">
        <v>41801.829456018517</v>
      </c>
      <c r="E15661">
        <v>51</v>
      </c>
      <c r="F15661">
        <v>67</v>
      </c>
      <c r="G15661" t="s">
        <v>215</v>
      </c>
    </row>
    <row r="15662" spans="1:8" x14ac:dyDescent="0.2">
      <c r="A15662">
        <v>4.7679152179957702E+17</v>
      </c>
      <c r="B15662" t="s">
        <v>30730</v>
      </c>
      <c r="C15662" t="s">
        <v>30731</v>
      </c>
      <c r="D15662" s="1">
        <v>41801.848738425928</v>
      </c>
      <c r="E15662">
        <v>53</v>
      </c>
      <c r="F15662">
        <v>34</v>
      </c>
      <c r="G15662" t="s">
        <v>89</v>
      </c>
    </row>
    <row r="15663" spans="1:8" x14ac:dyDescent="0.2">
      <c r="A15663">
        <v>4.7679952880982003E+17</v>
      </c>
      <c r="B15663" t="s">
        <v>30732</v>
      </c>
      <c r="C15663" t="s">
        <v>30733</v>
      </c>
      <c r="D15663" s="1">
        <v>41801.870833333334</v>
      </c>
      <c r="E15663">
        <v>242</v>
      </c>
      <c r="F15663">
        <v>171</v>
      </c>
    </row>
    <row r="15664" spans="1:8" x14ac:dyDescent="0.2">
      <c r="A15664">
        <v>4.7681453405399002E+17</v>
      </c>
      <c r="B15664" t="s">
        <v>30734</v>
      </c>
      <c r="C15664" t="s">
        <v>30735</v>
      </c>
      <c r="D15664" s="1">
        <v>41801.912245370368</v>
      </c>
      <c r="E15664">
        <v>504</v>
      </c>
      <c r="F15664">
        <v>429</v>
      </c>
    </row>
    <row r="15665" spans="1:8" x14ac:dyDescent="0.2">
      <c r="A15665">
        <v>4.7682290429934298E+17</v>
      </c>
      <c r="B15665" t="s">
        <v>30736</v>
      </c>
      <c r="C15665" t="s">
        <v>30737</v>
      </c>
      <c r="D15665" s="1">
        <v>41801.935335648152</v>
      </c>
      <c r="E15665">
        <v>26</v>
      </c>
      <c r="F15665">
        <v>44</v>
      </c>
    </row>
    <row r="15666" spans="1:8" x14ac:dyDescent="0.2">
      <c r="A15666">
        <v>4.7682314361792902E+17</v>
      </c>
      <c r="B15666" t="s">
        <v>30738</v>
      </c>
      <c r="C15666" t="s">
        <v>30739</v>
      </c>
      <c r="D15666" s="1">
        <v>41801.936006944445</v>
      </c>
      <c r="E15666">
        <v>63</v>
      </c>
      <c r="F15666">
        <v>134</v>
      </c>
      <c r="G15666" t="s">
        <v>89</v>
      </c>
    </row>
    <row r="15667" spans="1:8" x14ac:dyDescent="0.2">
      <c r="A15667">
        <v>4.76834775718576E+17</v>
      </c>
      <c r="B15667" t="s">
        <v>30740</v>
      </c>
      <c r="C15667" t="s">
        <v>30741</v>
      </c>
      <c r="D15667" s="1">
        <v>41801.968101851853</v>
      </c>
      <c r="E15667">
        <v>34</v>
      </c>
      <c r="F15667">
        <v>60</v>
      </c>
    </row>
    <row r="15668" spans="1:8" x14ac:dyDescent="0.2">
      <c r="A15668">
        <v>4.7686105941307302E+17</v>
      </c>
      <c r="B15668" t="s">
        <v>30742</v>
      </c>
      <c r="C15668" t="s">
        <v>30743</v>
      </c>
      <c r="D15668" s="1">
        <v>41802.040625000001</v>
      </c>
      <c r="E15668">
        <v>32</v>
      </c>
      <c r="F15668">
        <v>64</v>
      </c>
      <c r="G15668" t="s">
        <v>89</v>
      </c>
    </row>
    <row r="15669" spans="1:8" x14ac:dyDescent="0.2">
      <c r="A15669">
        <v>4.7689978606322803E+17</v>
      </c>
      <c r="B15669" t="s">
        <v>30744</v>
      </c>
      <c r="C15669" t="s">
        <v>30745</v>
      </c>
      <c r="D15669" s="1">
        <v>41802.147499999999</v>
      </c>
      <c r="E15669">
        <v>176</v>
      </c>
      <c r="F15669">
        <v>197</v>
      </c>
    </row>
    <row r="15670" spans="1:8" x14ac:dyDescent="0.2">
      <c r="A15670">
        <v>4.7690049580657402E+17</v>
      </c>
      <c r="B15670" t="s">
        <v>30746</v>
      </c>
      <c r="C15670" t="s">
        <v>30747</v>
      </c>
      <c r="D15670" s="1">
        <v>41802.149456018517</v>
      </c>
      <c r="E15670">
        <v>19</v>
      </c>
      <c r="F15670">
        <v>56</v>
      </c>
      <c r="G15670" t="s">
        <v>215</v>
      </c>
    </row>
    <row r="15671" spans="1:8" x14ac:dyDescent="0.2">
      <c r="A15671">
        <v>4.76900567550136E+17</v>
      </c>
      <c r="B15671" t="s">
        <v>30748</v>
      </c>
      <c r="C15671" t="s">
        <v>30749</v>
      </c>
      <c r="D15671" s="1">
        <v>41802.149652777778</v>
      </c>
      <c r="E15671">
        <v>17</v>
      </c>
      <c r="F15671">
        <v>39</v>
      </c>
      <c r="G15671" t="s">
        <v>215</v>
      </c>
    </row>
    <row r="15672" spans="1:8" x14ac:dyDescent="0.2">
      <c r="A15672">
        <v>4.7690089442104902E+17</v>
      </c>
      <c r="B15672" t="s">
        <v>30750</v>
      </c>
      <c r="C15672" t="s">
        <v>30751</v>
      </c>
      <c r="D15672" s="1">
        <v>41802.150555555556</v>
      </c>
      <c r="E15672">
        <v>38</v>
      </c>
      <c r="F15672">
        <v>70</v>
      </c>
      <c r="G15672" t="s">
        <v>215</v>
      </c>
      <c r="H15672" t="s">
        <v>390</v>
      </c>
    </row>
    <row r="15673" spans="1:8" x14ac:dyDescent="0.2">
      <c r="A15673">
        <v>4.7705864097812E+17</v>
      </c>
      <c r="B15673" t="s">
        <v>30752</v>
      </c>
      <c r="C15673" t="s">
        <v>30753</v>
      </c>
      <c r="D15673" s="1">
        <v>41802.585844907408</v>
      </c>
      <c r="E15673">
        <v>1804</v>
      </c>
      <c r="F15673">
        <v>1035</v>
      </c>
    </row>
    <row r="15674" spans="1:8" x14ac:dyDescent="0.2">
      <c r="A15674">
        <v>4.7705962397998598E+17</v>
      </c>
      <c r="B15674" t="s">
        <v>30754</v>
      </c>
      <c r="C15674" t="s">
        <v>30755</v>
      </c>
      <c r="D15674" s="1">
        <v>41802.588564814818</v>
      </c>
      <c r="E15674">
        <v>371</v>
      </c>
      <c r="F15674">
        <v>339</v>
      </c>
    </row>
    <row r="15675" spans="1:8" x14ac:dyDescent="0.2">
      <c r="A15675">
        <v>4.7706588311049798E+17</v>
      </c>
      <c r="B15675" t="s">
        <v>30756</v>
      </c>
      <c r="C15675" t="s">
        <v>30757</v>
      </c>
      <c r="D15675" s="1">
        <v>41802.605833333335</v>
      </c>
      <c r="E15675">
        <v>22</v>
      </c>
      <c r="F15675">
        <v>68</v>
      </c>
      <c r="G15675" t="s">
        <v>215</v>
      </c>
    </row>
    <row r="15676" spans="1:8" x14ac:dyDescent="0.2">
      <c r="A15676">
        <v>4.7706659834837798E+17</v>
      </c>
      <c r="B15676" t="s">
        <v>30758</v>
      </c>
      <c r="C15676" t="s">
        <v>30759</v>
      </c>
      <c r="D15676" s="1">
        <v>41802.607812499999</v>
      </c>
      <c r="E15676">
        <v>53</v>
      </c>
      <c r="F15676">
        <v>100</v>
      </c>
      <c r="G15676" t="s">
        <v>215</v>
      </c>
    </row>
    <row r="15677" spans="1:8" x14ac:dyDescent="0.2">
      <c r="A15677">
        <v>4.7709169060887302E+17</v>
      </c>
      <c r="B15677" t="s">
        <v>30760</v>
      </c>
      <c r="C15677" t="s">
        <v>30761</v>
      </c>
      <c r="D15677" s="1">
        <v>41802.677048611113</v>
      </c>
      <c r="E15677">
        <v>28</v>
      </c>
      <c r="F15677">
        <v>42</v>
      </c>
      <c r="G15677" t="s">
        <v>89</v>
      </c>
    </row>
    <row r="15678" spans="1:8" x14ac:dyDescent="0.2">
      <c r="A15678">
        <v>4.7709178475422502E+17</v>
      </c>
      <c r="B15678" t="s">
        <v>30762</v>
      </c>
      <c r="C15678" t="s">
        <v>30763</v>
      </c>
      <c r="D15678" s="1">
        <v>41802.677314814813</v>
      </c>
      <c r="E15678">
        <v>63</v>
      </c>
      <c r="F15678">
        <v>85</v>
      </c>
    </row>
    <row r="15679" spans="1:8" x14ac:dyDescent="0.2">
      <c r="A15679">
        <v>4.7709712115042298E+17</v>
      </c>
      <c r="B15679" t="s">
        <v>30764</v>
      </c>
      <c r="C15679" t="s">
        <v>30765</v>
      </c>
      <c r="D15679" s="1">
        <v>41802.692037037035</v>
      </c>
      <c r="E15679">
        <v>42</v>
      </c>
      <c r="F15679">
        <v>67</v>
      </c>
    </row>
    <row r="15680" spans="1:8" x14ac:dyDescent="0.2">
      <c r="A15680">
        <v>4.7710677633337702E+17</v>
      </c>
      <c r="B15680" t="s">
        <v>30766</v>
      </c>
      <c r="C15680" t="s">
        <v>30767</v>
      </c>
      <c r="D15680" s="1">
        <v>41802.718680555554</v>
      </c>
      <c r="E15680">
        <v>9</v>
      </c>
      <c r="F15680">
        <v>15</v>
      </c>
      <c r="G15680" t="s">
        <v>487</v>
      </c>
    </row>
    <row r="15681" spans="1:8" x14ac:dyDescent="0.2">
      <c r="A15681">
        <v>4.7711032739051898E+17</v>
      </c>
      <c r="B15681" t="s">
        <v>30768</v>
      </c>
      <c r="C15681" t="s">
        <v>30769</v>
      </c>
      <c r="D15681" s="1">
        <v>41802.728472222225</v>
      </c>
      <c r="E15681">
        <v>16</v>
      </c>
      <c r="F15681">
        <v>28</v>
      </c>
      <c r="G15681" t="s">
        <v>215</v>
      </c>
    </row>
    <row r="15682" spans="1:8" x14ac:dyDescent="0.2">
      <c r="A15682">
        <v>4.7711069420755699E+17</v>
      </c>
      <c r="B15682" t="s">
        <v>30770</v>
      </c>
      <c r="C15682" t="s">
        <v>30771</v>
      </c>
      <c r="D15682" s="1">
        <v>41802.729490740741</v>
      </c>
      <c r="E15682">
        <v>14</v>
      </c>
      <c r="F15682">
        <v>25</v>
      </c>
      <c r="G15682" t="s">
        <v>30772</v>
      </c>
    </row>
    <row r="15683" spans="1:8" x14ac:dyDescent="0.2">
      <c r="A15683">
        <v>4.7711153347102701E+17</v>
      </c>
      <c r="B15683" t="s">
        <v>30773</v>
      </c>
      <c r="C15683" t="s">
        <v>30774</v>
      </c>
      <c r="D15683" s="1">
        <v>41802.731805555559</v>
      </c>
      <c r="E15683">
        <v>12</v>
      </c>
      <c r="F15683">
        <v>23</v>
      </c>
      <c r="G15683" t="s">
        <v>215</v>
      </c>
    </row>
    <row r="15684" spans="1:8" x14ac:dyDescent="0.2">
      <c r="A15684">
        <v>4.7712143899480397E+17</v>
      </c>
      <c r="B15684" t="s">
        <v>30775</v>
      </c>
      <c r="C15684" t="s">
        <v>30776</v>
      </c>
      <c r="D15684" s="1">
        <v>41802.759143518517</v>
      </c>
      <c r="E15684">
        <v>281</v>
      </c>
      <c r="F15684">
        <v>280</v>
      </c>
    </row>
    <row r="15685" spans="1:8" x14ac:dyDescent="0.2">
      <c r="A15685">
        <v>4.7712147886625101E+17</v>
      </c>
      <c r="B15685" t="s">
        <v>30777</v>
      </c>
      <c r="C15685" t="s">
        <v>30778</v>
      </c>
      <c r="D15685" s="1">
        <v>41802.759247685186</v>
      </c>
      <c r="E15685">
        <v>48</v>
      </c>
      <c r="F15685">
        <v>55</v>
      </c>
      <c r="G15685" t="s">
        <v>89</v>
      </c>
    </row>
    <row r="15686" spans="1:8" x14ac:dyDescent="0.2">
      <c r="A15686">
        <v>4.7717950452035898E+17</v>
      </c>
      <c r="B15686" t="s">
        <v>30779</v>
      </c>
      <c r="C15686" t="s">
        <v>30780</v>
      </c>
      <c r="D15686" s="1">
        <v>41802.919374999998</v>
      </c>
      <c r="E15686">
        <v>29</v>
      </c>
      <c r="F15686">
        <v>33</v>
      </c>
      <c r="G15686" t="s">
        <v>576</v>
      </c>
    </row>
    <row r="15687" spans="1:8" x14ac:dyDescent="0.2">
      <c r="A15687">
        <v>4.7735454829445498E+17</v>
      </c>
      <c r="B15687" t="s">
        <v>30781</v>
      </c>
      <c r="C15687" t="s">
        <v>30782</v>
      </c>
      <c r="D15687" s="1">
        <v>41803.402395833335</v>
      </c>
      <c r="E15687">
        <v>15</v>
      </c>
      <c r="F15687">
        <v>24</v>
      </c>
      <c r="G15687" t="s">
        <v>215</v>
      </c>
    </row>
    <row r="15688" spans="1:8" x14ac:dyDescent="0.2">
      <c r="A15688">
        <v>4.7736360755070502E+17</v>
      </c>
      <c r="B15688" t="s">
        <v>30783</v>
      </c>
      <c r="C15688" t="s">
        <v>30784</v>
      </c>
      <c r="D15688" s="1">
        <v>41803.427395833336</v>
      </c>
      <c r="E15688">
        <v>11</v>
      </c>
      <c r="F15688">
        <v>22</v>
      </c>
      <c r="G15688" t="s">
        <v>215</v>
      </c>
    </row>
    <row r="15689" spans="1:8" x14ac:dyDescent="0.2">
      <c r="A15689">
        <v>4.77364556386168E+17</v>
      </c>
      <c r="B15689" t="s">
        <v>30785</v>
      </c>
      <c r="C15689" t="s">
        <v>30786</v>
      </c>
      <c r="D15689" s="1">
        <v>41803.430011574077</v>
      </c>
      <c r="E15689">
        <v>12</v>
      </c>
      <c r="F15689">
        <v>19</v>
      </c>
      <c r="G15689" t="s">
        <v>576</v>
      </c>
    </row>
    <row r="15690" spans="1:8" x14ac:dyDescent="0.2">
      <c r="A15690">
        <v>4.7736501218537798E+17</v>
      </c>
      <c r="B15690" t="s">
        <v>30787</v>
      </c>
      <c r="C15690" t="s">
        <v>30788</v>
      </c>
      <c r="D15690" s="1">
        <v>41803.431273148148</v>
      </c>
      <c r="E15690">
        <v>9</v>
      </c>
      <c r="F15690">
        <v>21</v>
      </c>
      <c r="G15690" t="s">
        <v>576</v>
      </c>
    </row>
    <row r="15691" spans="1:8" x14ac:dyDescent="0.2">
      <c r="A15691">
        <v>4.7736780723181101E+17</v>
      </c>
      <c r="B15691" t="s">
        <v>30789</v>
      </c>
      <c r="C15691" t="s">
        <v>30790</v>
      </c>
      <c r="D15691" s="1">
        <v>41803.438981481479</v>
      </c>
      <c r="E15691">
        <v>30</v>
      </c>
      <c r="F15691">
        <v>91</v>
      </c>
      <c r="G15691" t="s">
        <v>89</v>
      </c>
    </row>
    <row r="15692" spans="1:8" x14ac:dyDescent="0.2">
      <c r="A15692">
        <v>4.7736942100283802E+17</v>
      </c>
      <c r="B15692" t="s">
        <v>30791</v>
      </c>
      <c r="C15692" t="s">
        <v>30792</v>
      </c>
      <c r="D15692" s="1">
        <v>41803.443437499998</v>
      </c>
      <c r="E15692">
        <v>11</v>
      </c>
      <c r="F15692">
        <v>25</v>
      </c>
      <c r="G15692" t="s">
        <v>215</v>
      </c>
    </row>
    <row r="15693" spans="1:8" x14ac:dyDescent="0.2">
      <c r="A15693">
        <v>4.7737025653338099E+17</v>
      </c>
      <c r="B15693" t="s">
        <v>30793</v>
      </c>
      <c r="C15693" t="s">
        <v>30794</v>
      </c>
      <c r="D15693" s="1">
        <v>41803.445740740739</v>
      </c>
      <c r="E15693">
        <v>10</v>
      </c>
      <c r="F15693">
        <v>24</v>
      </c>
      <c r="G15693" t="s">
        <v>30795</v>
      </c>
      <c r="H15693" t="s">
        <v>390</v>
      </c>
    </row>
    <row r="15694" spans="1:8" x14ac:dyDescent="0.2">
      <c r="A15694">
        <v>4.7737129416643302E+17</v>
      </c>
      <c r="B15694" t="s">
        <v>30796</v>
      </c>
      <c r="C15694" t="s">
        <v>30797</v>
      </c>
      <c r="D15694" s="1">
        <v>41803.448611111111</v>
      </c>
      <c r="E15694">
        <v>12</v>
      </c>
      <c r="F15694">
        <v>25</v>
      </c>
      <c r="G15694" t="s">
        <v>215</v>
      </c>
      <c r="H15694" t="s">
        <v>390</v>
      </c>
    </row>
    <row r="15695" spans="1:8" x14ac:dyDescent="0.2">
      <c r="A15695">
        <v>4.7737295801747802E+17</v>
      </c>
      <c r="B15695" t="s">
        <v>30798</v>
      </c>
      <c r="C15695" t="s">
        <v>30799</v>
      </c>
      <c r="D15695" s="1">
        <v>41803.453206018516</v>
      </c>
      <c r="E15695">
        <v>9</v>
      </c>
      <c r="F15695">
        <v>14</v>
      </c>
      <c r="G15695" t="s">
        <v>215</v>
      </c>
    </row>
    <row r="15696" spans="1:8" x14ac:dyDescent="0.2">
      <c r="A15696">
        <v>4.7737312240064102E+17</v>
      </c>
      <c r="B15696" t="s">
        <v>30800</v>
      </c>
      <c r="C15696" t="s">
        <v>30801</v>
      </c>
      <c r="D15696" s="1">
        <v>41803.453657407408</v>
      </c>
      <c r="E15696">
        <v>13</v>
      </c>
      <c r="F15696">
        <v>15</v>
      </c>
      <c r="G15696" t="s">
        <v>576</v>
      </c>
    </row>
    <row r="15697" spans="1:8" x14ac:dyDescent="0.2">
      <c r="A15697">
        <v>4.7737372633426701E+17</v>
      </c>
      <c r="B15697" t="s">
        <v>30802</v>
      </c>
      <c r="C15697" t="s">
        <v>30803</v>
      </c>
      <c r="D15697" s="1">
        <v>41803.455324074072</v>
      </c>
      <c r="E15697">
        <v>10</v>
      </c>
      <c r="F15697">
        <v>16</v>
      </c>
      <c r="G15697" t="s">
        <v>215</v>
      </c>
    </row>
    <row r="15698" spans="1:8" x14ac:dyDescent="0.2">
      <c r="A15698">
        <v>4.7737539436284301E+17</v>
      </c>
      <c r="B15698" t="s">
        <v>30804</v>
      </c>
      <c r="C15698" t="s">
        <v>30805</v>
      </c>
      <c r="D15698" s="1">
        <v>41803.459918981483</v>
      </c>
      <c r="E15698">
        <v>25</v>
      </c>
      <c r="F15698">
        <v>48</v>
      </c>
      <c r="G15698" t="s">
        <v>215</v>
      </c>
      <c r="H15698" t="s">
        <v>390</v>
      </c>
    </row>
    <row r="15699" spans="1:8" x14ac:dyDescent="0.2">
      <c r="A15699">
        <v>4.7739123616933402E+17</v>
      </c>
      <c r="B15699" t="s">
        <v>30806</v>
      </c>
      <c r="C15699" t="s">
        <v>30807</v>
      </c>
      <c r="D15699" s="1">
        <v>41803.503634259258</v>
      </c>
      <c r="E15699">
        <v>55</v>
      </c>
      <c r="F15699">
        <v>69</v>
      </c>
      <c r="G15699" t="s">
        <v>89</v>
      </c>
    </row>
    <row r="15700" spans="1:8" x14ac:dyDescent="0.2">
      <c r="A15700">
        <v>4.7739225499513997E+17</v>
      </c>
      <c r="B15700" t="s">
        <v>30808</v>
      </c>
      <c r="C15700" t="s">
        <v>30809</v>
      </c>
      <c r="D15700" s="1">
        <v>41803.50644675926</v>
      </c>
      <c r="E15700">
        <v>19</v>
      </c>
      <c r="F15700">
        <v>28</v>
      </c>
      <c r="G15700" t="s">
        <v>89</v>
      </c>
    </row>
    <row r="15701" spans="1:8" x14ac:dyDescent="0.2">
      <c r="A15701">
        <v>4.7739285063664397E+17</v>
      </c>
      <c r="B15701" t="s">
        <v>30810</v>
      </c>
      <c r="C15701" t="s">
        <v>30811</v>
      </c>
      <c r="D15701" s="1">
        <v>41803.508090277777</v>
      </c>
      <c r="E15701">
        <v>83</v>
      </c>
      <c r="F15701">
        <v>120</v>
      </c>
    </row>
    <row r="15702" spans="1:8" x14ac:dyDescent="0.2">
      <c r="A15702">
        <v>4.7739411099565197E+17</v>
      </c>
      <c r="B15702" t="s">
        <v>30812</v>
      </c>
      <c r="C15702" t="s">
        <v>30813</v>
      </c>
      <c r="D15702" s="1">
        <v>41803.511574074073</v>
      </c>
      <c r="E15702">
        <v>63</v>
      </c>
      <c r="F15702">
        <v>65</v>
      </c>
      <c r="G15702" t="s">
        <v>215</v>
      </c>
    </row>
    <row r="15703" spans="1:8" x14ac:dyDescent="0.2">
      <c r="A15703">
        <v>4.7739430312830502E+17</v>
      </c>
      <c r="B15703" t="s">
        <v>30814</v>
      </c>
      <c r="C15703" t="s">
        <v>30815</v>
      </c>
      <c r="D15703" s="1">
        <v>41803.512106481481</v>
      </c>
      <c r="E15703">
        <v>13</v>
      </c>
      <c r="F15703">
        <v>20</v>
      </c>
      <c r="G15703" t="s">
        <v>215</v>
      </c>
    </row>
    <row r="15704" spans="1:8" x14ac:dyDescent="0.2">
      <c r="A15704">
        <v>4.7739509871228102E+17</v>
      </c>
      <c r="B15704" t="s">
        <v>30816</v>
      </c>
      <c r="C15704" t="s">
        <v>30817</v>
      </c>
      <c r="D15704" s="1">
        <v>41803.514293981483</v>
      </c>
      <c r="E15704">
        <v>58</v>
      </c>
      <c r="F15704">
        <v>86</v>
      </c>
      <c r="G15704" t="s">
        <v>89</v>
      </c>
    </row>
    <row r="15705" spans="1:8" x14ac:dyDescent="0.2">
      <c r="A15705">
        <v>4.7740809111838701E+17</v>
      </c>
      <c r="B15705" t="s">
        <v>30818</v>
      </c>
      <c r="C15705" t="s">
        <v>30819</v>
      </c>
      <c r="D15705" s="1">
        <v>41803.550150462965</v>
      </c>
      <c r="E15705">
        <v>229</v>
      </c>
      <c r="F15705">
        <v>258</v>
      </c>
    </row>
    <row r="15706" spans="1:8" x14ac:dyDescent="0.2">
      <c r="A15706">
        <v>4.7743095083015699E+17</v>
      </c>
      <c r="B15706" t="s">
        <v>30820</v>
      </c>
      <c r="C15706" t="s">
        <v>30821</v>
      </c>
      <c r="D15706" s="1">
        <v>41803.613229166665</v>
      </c>
      <c r="E15706">
        <v>24</v>
      </c>
      <c r="F15706">
        <v>46</v>
      </c>
      <c r="G15706" t="s">
        <v>89</v>
      </c>
    </row>
    <row r="15707" spans="1:8" x14ac:dyDescent="0.2">
      <c r="A15707">
        <v>4.7743114328159802E+17</v>
      </c>
      <c r="B15707" t="s">
        <v>30822</v>
      </c>
      <c r="C15707" t="s">
        <v>30823</v>
      </c>
      <c r="D15707" s="1">
        <v>41803.613761574074</v>
      </c>
      <c r="E15707">
        <v>9</v>
      </c>
      <c r="F15707">
        <v>18</v>
      </c>
      <c r="G15707" t="s">
        <v>215</v>
      </c>
    </row>
    <row r="15708" spans="1:8" x14ac:dyDescent="0.2">
      <c r="A15708">
        <v>4.7743124912487603E+17</v>
      </c>
      <c r="B15708" t="s">
        <v>30824</v>
      </c>
      <c r="C15708" t="s">
        <v>30825</v>
      </c>
      <c r="D15708" s="1">
        <v>41803.614050925928</v>
      </c>
      <c r="E15708">
        <v>8</v>
      </c>
      <c r="F15708">
        <v>20</v>
      </c>
      <c r="G15708" t="s">
        <v>215</v>
      </c>
      <c r="H15708" t="s">
        <v>390</v>
      </c>
    </row>
    <row r="15709" spans="1:8" x14ac:dyDescent="0.2">
      <c r="A15709">
        <v>4.7743141969462003E+17</v>
      </c>
      <c r="B15709" t="s">
        <v>30826</v>
      </c>
      <c r="C15709" t="s">
        <v>30827</v>
      </c>
      <c r="D15709" s="1">
        <v>41803.614525462966</v>
      </c>
      <c r="E15709">
        <v>16</v>
      </c>
      <c r="F15709">
        <v>37</v>
      </c>
      <c r="G15709" t="s">
        <v>89</v>
      </c>
      <c r="H15709" t="s">
        <v>13093</v>
      </c>
    </row>
    <row r="15710" spans="1:8" x14ac:dyDescent="0.2">
      <c r="A15710">
        <v>4.7743157219951398E+17</v>
      </c>
      <c r="B15710" t="s">
        <v>30828</v>
      </c>
      <c r="C15710" t="s">
        <v>30829</v>
      </c>
      <c r="D15710" s="1">
        <v>41803.614942129629</v>
      </c>
      <c r="E15710">
        <v>9</v>
      </c>
      <c r="F15710">
        <v>27</v>
      </c>
      <c r="G15710" t="s">
        <v>89</v>
      </c>
      <c r="H15710" t="s">
        <v>390</v>
      </c>
    </row>
    <row r="15711" spans="1:8" x14ac:dyDescent="0.2">
      <c r="A15711">
        <v>4.7743174364168602E+17</v>
      </c>
      <c r="B15711" t="s">
        <v>30830</v>
      </c>
      <c r="C15711" t="s">
        <v>30831</v>
      </c>
      <c r="D15711" s="1">
        <v>41803.615416666667</v>
      </c>
      <c r="E15711">
        <v>12</v>
      </c>
      <c r="F15711">
        <v>19</v>
      </c>
      <c r="G15711" t="s">
        <v>215</v>
      </c>
    </row>
    <row r="15712" spans="1:8" x14ac:dyDescent="0.2">
      <c r="A15712">
        <v>4.7743199717060998E+17</v>
      </c>
      <c r="B15712" t="s">
        <v>30832</v>
      </c>
      <c r="C15712" t="s">
        <v>30833</v>
      </c>
      <c r="D15712" s="1">
        <v>41803.616122685184</v>
      </c>
      <c r="E15712">
        <v>9</v>
      </c>
      <c r="F15712">
        <v>13</v>
      </c>
      <c r="G15712" t="s">
        <v>215</v>
      </c>
      <c r="H15712" t="s">
        <v>616</v>
      </c>
    </row>
    <row r="15713" spans="1:8" x14ac:dyDescent="0.2">
      <c r="A15713">
        <v>4.7743224964254502E+17</v>
      </c>
      <c r="B15713" t="s">
        <v>30834</v>
      </c>
      <c r="C15713" t="s">
        <v>30835</v>
      </c>
      <c r="D15713" s="1">
        <v>41803.61681712963</v>
      </c>
      <c r="E15713">
        <v>9</v>
      </c>
      <c r="F15713">
        <v>19</v>
      </c>
      <c r="G15713" t="s">
        <v>215</v>
      </c>
    </row>
    <row r="15714" spans="1:8" x14ac:dyDescent="0.2">
      <c r="A15714">
        <v>4.7743249244660902E+17</v>
      </c>
      <c r="B15714" t="s">
        <v>30836</v>
      </c>
      <c r="C15714" t="s">
        <v>30837</v>
      </c>
      <c r="D15714" s="1">
        <v>41803.617488425924</v>
      </c>
      <c r="E15714">
        <v>8</v>
      </c>
      <c r="F15714">
        <v>16</v>
      </c>
      <c r="G15714" t="s">
        <v>215</v>
      </c>
      <c r="H15714" t="s">
        <v>30838</v>
      </c>
    </row>
    <row r="15715" spans="1:8" x14ac:dyDescent="0.2">
      <c r="A15715">
        <v>4.7743255632585901E+17</v>
      </c>
      <c r="B15715" t="s">
        <v>30839</v>
      </c>
      <c r="C15715" t="s">
        <v>30840</v>
      </c>
      <c r="D15715" s="1">
        <v>41803.617662037039</v>
      </c>
      <c r="E15715">
        <v>10</v>
      </c>
      <c r="F15715">
        <v>16</v>
      </c>
      <c r="G15715" t="s">
        <v>215</v>
      </c>
      <c r="H15715" t="s">
        <v>13093</v>
      </c>
    </row>
    <row r="15716" spans="1:8" x14ac:dyDescent="0.2">
      <c r="A15716">
        <v>4.77433083063312E+17</v>
      </c>
      <c r="B15716" t="s">
        <v>30841</v>
      </c>
      <c r="C15716" t="s">
        <v>30842</v>
      </c>
      <c r="D15716" s="1">
        <v>41803.619108796294</v>
      </c>
      <c r="E15716">
        <v>12</v>
      </c>
      <c r="F15716">
        <v>13</v>
      </c>
      <c r="G15716" t="s">
        <v>576</v>
      </c>
    </row>
    <row r="15717" spans="1:8" x14ac:dyDescent="0.2">
      <c r="A15717">
        <v>4.7743323572760902E+17</v>
      </c>
      <c r="B15717" t="s">
        <v>30843</v>
      </c>
      <c r="C15717" t="s">
        <v>30844</v>
      </c>
      <c r="D15717" s="1">
        <v>41803.619537037041</v>
      </c>
      <c r="E15717">
        <v>7</v>
      </c>
      <c r="F15717">
        <v>12</v>
      </c>
      <c r="G15717" t="s">
        <v>215</v>
      </c>
    </row>
    <row r="15718" spans="1:8" x14ac:dyDescent="0.2">
      <c r="A15718">
        <v>4.7743340678809997E+17</v>
      </c>
      <c r="B15718" t="s">
        <v>30845</v>
      </c>
      <c r="C15718" t="s">
        <v>30846</v>
      </c>
      <c r="D15718" s="1">
        <v>41803.620011574072</v>
      </c>
      <c r="E15718">
        <v>19</v>
      </c>
      <c r="F15718">
        <v>21</v>
      </c>
      <c r="G15718" t="s">
        <v>487</v>
      </c>
    </row>
    <row r="15719" spans="1:8" x14ac:dyDescent="0.2">
      <c r="A15719">
        <v>4.7743352930372403E+17</v>
      </c>
      <c r="B15719" t="s">
        <v>30847</v>
      </c>
      <c r="C15719" t="s">
        <v>30848</v>
      </c>
      <c r="D15719" s="1">
        <v>41803.620347222219</v>
      </c>
      <c r="E15719">
        <v>135</v>
      </c>
      <c r="F15719">
        <v>166</v>
      </c>
      <c r="G15719" t="s">
        <v>215</v>
      </c>
    </row>
    <row r="15720" spans="1:8" x14ac:dyDescent="0.2">
      <c r="A15720">
        <v>4.7743379515967398E+17</v>
      </c>
      <c r="B15720" t="s">
        <v>30849</v>
      </c>
      <c r="C15720" t="s">
        <v>30850</v>
      </c>
      <c r="D15720" s="1">
        <v>41803.621076388888</v>
      </c>
      <c r="E15720">
        <v>22</v>
      </c>
      <c r="F15720">
        <v>43</v>
      </c>
      <c r="G15720" t="s">
        <v>30851</v>
      </c>
    </row>
    <row r="15721" spans="1:8" x14ac:dyDescent="0.2">
      <c r="A15721">
        <v>4.7743390599036499E+17</v>
      </c>
      <c r="B15721" t="s">
        <v>30852</v>
      </c>
      <c r="C15721" t="s">
        <v>30853</v>
      </c>
      <c r="D15721" s="1">
        <v>41803.621388888889</v>
      </c>
      <c r="E15721">
        <v>11</v>
      </c>
      <c r="F15721">
        <v>23</v>
      </c>
      <c r="G15721" t="s">
        <v>215</v>
      </c>
    </row>
    <row r="15722" spans="1:8" x14ac:dyDescent="0.2">
      <c r="A15722">
        <v>4.7743420049722099E+17</v>
      </c>
      <c r="B15722" t="s">
        <v>30854</v>
      </c>
      <c r="C15722" t="s">
        <v>30855</v>
      </c>
      <c r="D15722" s="1">
        <v>41803.622199074074</v>
      </c>
      <c r="E15722">
        <v>19</v>
      </c>
      <c r="F15722">
        <v>28</v>
      </c>
      <c r="G15722" t="s">
        <v>30856</v>
      </c>
    </row>
    <row r="15723" spans="1:8" x14ac:dyDescent="0.2">
      <c r="A15723">
        <v>4.7743543990983002E+17</v>
      </c>
      <c r="B15723" t="s">
        <v>30857</v>
      </c>
      <c r="C15723" t="s">
        <v>30858</v>
      </c>
      <c r="D15723" s="1">
        <v>41803.625613425924</v>
      </c>
      <c r="E15723">
        <v>12</v>
      </c>
      <c r="F15723">
        <v>18</v>
      </c>
      <c r="G15723" t="s">
        <v>215</v>
      </c>
      <c r="H15723" t="s">
        <v>390</v>
      </c>
    </row>
    <row r="15724" spans="1:8" x14ac:dyDescent="0.2">
      <c r="A15724">
        <v>4.7744107913060698E+17</v>
      </c>
      <c r="B15724" t="s">
        <v>30859</v>
      </c>
      <c r="C15724" t="s">
        <v>30860</v>
      </c>
      <c r="D15724" s="1">
        <v>41803.641180555554</v>
      </c>
      <c r="E15724">
        <v>16</v>
      </c>
      <c r="F15724">
        <v>25</v>
      </c>
      <c r="G15724" t="s">
        <v>215</v>
      </c>
    </row>
    <row r="15725" spans="1:8" x14ac:dyDescent="0.2">
      <c r="A15725">
        <v>4.7744270604241702E+17</v>
      </c>
      <c r="B15725" t="s">
        <v>30861</v>
      </c>
      <c r="C15725" t="s">
        <v>30862</v>
      </c>
      <c r="D15725" s="1">
        <v>41803.645671296297</v>
      </c>
      <c r="E15725">
        <v>24</v>
      </c>
      <c r="F15725">
        <v>53</v>
      </c>
      <c r="G15725" t="s">
        <v>215</v>
      </c>
    </row>
    <row r="15726" spans="1:8" x14ac:dyDescent="0.2">
      <c r="A15726">
        <v>4.7744565881605299E+17</v>
      </c>
      <c r="B15726" t="s">
        <v>30863</v>
      </c>
      <c r="C15726" t="s">
        <v>30864</v>
      </c>
      <c r="D15726" s="1">
        <v>41803.653819444444</v>
      </c>
      <c r="E15726">
        <v>26</v>
      </c>
      <c r="F15726">
        <v>40</v>
      </c>
      <c r="G15726" t="s">
        <v>215</v>
      </c>
    </row>
    <row r="15727" spans="1:8" x14ac:dyDescent="0.2">
      <c r="A15727">
        <v>4.7745530274526003E+17</v>
      </c>
      <c r="B15727" t="s">
        <v>30865</v>
      </c>
      <c r="C15727" t="s">
        <v>30866</v>
      </c>
      <c r="D15727" s="1">
        <v>41803.680428240739</v>
      </c>
      <c r="E15727">
        <v>12</v>
      </c>
      <c r="F15727">
        <v>27</v>
      </c>
      <c r="G15727" t="s">
        <v>546</v>
      </c>
    </row>
    <row r="15728" spans="1:8" x14ac:dyDescent="0.2">
      <c r="A15728">
        <v>4.7750744129943898E+17</v>
      </c>
      <c r="B15728" t="s">
        <v>30867</v>
      </c>
      <c r="C15728" t="s">
        <v>30868</v>
      </c>
      <c r="D15728" s="1">
        <v>41803.824305555558</v>
      </c>
      <c r="E15728">
        <v>357</v>
      </c>
      <c r="F15728">
        <v>273</v>
      </c>
      <c r="H15728" t="s">
        <v>390</v>
      </c>
    </row>
    <row r="15729" spans="1:8" x14ac:dyDescent="0.2">
      <c r="A15729">
        <v>4.7750770237389197E+17</v>
      </c>
      <c r="B15729" t="s">
        <v>30869</v>
      </c>
      <c r="C15729" t="s">
        <v>30870</v>
      </c>
      <c r="D15729" s="1">
        <v>41803.825023148151</v>
      </c>
      <c r="E15729">
        <v>226</v>
      </c>
      <c r="F15729">
        <v>205</v>
      </c>
      <c r="H15729" t="s">
        <v>390</v>
      </c>
    </row>
    <row r="15730" spans="1:8" x14ac:dyDescent="0.2">
      <c r="A15730">
        <v>4.7754231111591501E+17</v>
      </c>
      <c r="B15730" t="s">
        <v>30871</v>
      </c>
      <c r="C15730" t="s">
        <v>30872</v>
      </c>
      <c r="D15730" s="1">
        <v>41803.920520833337</v>
      </c>
      <c r="E15730">
        <v>383</v>
      </c>
      <c r="F15730">
        <v>345</v>
      </c>
    </row>
    <row r="15731" spans="1:8" x14ac:dyDescent="0.2">
      <c r="A15731">
        <v>4.7759165540756998E+17</v>
      </c>
      <c r="B15731" t="s">
        <v>30873</v>
      </c>
      <c r="C15731" t="s">
        <v>30874</v>
      </c>
      <c r="D15731" s="1">
        <v>41804.056689814817</v>
      </c>
      <c r="E15731">
        <v>153</v>
      </c>
      <c r="F15731">
        <v>141</v>
      </c>
      <c r="G15731" t="s">
        <v>89</v>
      </c>
      <c r="H15731" t="s">
        <v>390</v>
      </c>
    </row>
    <row r="15732" spans="1:8" x14ac:dyDescent="0.2">
      <c r="A15732">
        <v>4.7770586582314502E+17</v>
      </c>
      <c r="B15732" t="s">
        <v>30875</v>
      </c>
      <c r="C15732" t="s">
        <v>30876</v>
      </c>
      <c r="D15732" s="1">
        <v>41804.371851851851</v>
      </c>
      <c r="E15732">
        <v>12</v>
      </c>
      <c r="F15732">
        <v>25</v>
      </c>
      <c r="G15732" t="s">
        <v>487</v>
      </c>
    </row>
    <row r="15733" spans="1:8" x14ac:dyDescent="0.2">
      <c r="A15733">
        <v>4.7770748643927603E+17</v>
      </c>
      <c r="B15733" t="s">
        <v>30877</v>
      </c>
      <c r="C15733" t="s">
        <v>30878</v>
      </c>
      <c r="D15733" s="1">
        <v>41804.376319444447</v>
      </c>
      <c r="E15733">
        <v>14</v>
      </c>
      <c r="F15733">
        <v>20</v>
      </c>
      <c r="G15733" t="s">
        <v>30879</v>
      </c>
    </row>
    <row r="15734" spans="1:8" x14ac:dyDescent="0.2">
      <c r="A15734">
        <v>4.77708426370248E+17</v>
      </c>
      <c r="B15734" t="s">
        <v>30880</v>
      </c>
      <c r="C15734" t="s">
        <v>30881</v>
      </c>
      <c r="D15734" s="1">
        <v>41804.378912037035</v>
      </c>
      <c r="E15734">
        <v>20</v>
      </c>
      <c r="F15734">
        <v>32</v>
      </c>
      <c r="G15734" t="s">
        <v>215</v>
      </c>
    </row>
    <row r="15735" spans="1:8" x14ac:dyDescent="0.2">
      <c r="A15735">
        <v>4.7770848636137798E+17</v>
      </c>
      <c r="B15735" t="s">
        <v>30882</v>
      </c>
      <c r="C15735" t="s">
        <v>30883</v>
      </c>
      <c r="D15735" s="1">
        <v>41804.37908564815</v>
      </c>
      <c r="E15735">
        <v>15</v>
      </c>
      <c r="F15735">
        <v>28</v>
      </c>
      <c r="G15735" t="s">
        <v>215</v>
      </c>
    </row>
    <row r="15736" spans="1:8" x14ac:dyDescent="0.2">
      <c r="A15736">
        <v>4.7771136320511501E+17</v>
      </c>
      <c r="B15736" t="s">
        <v>30884</v>
      </c>
      <c r="C15736" t="s">
        <v>30885</v>
      </c>
      <c r="D15736" s="1">
        <v>41804.387025462966</v>
      </c>
      <c r="E15736">
        <v>16</v>
      </c>
      <c r="F15736">
        <v>28</v>
      </c>
      <c r="G15736" t="s">
        <v>215</v>
      </c>
    </row>
    <row r="15737" spans="1:8" x14ac:dyDescent="0.2">
      <c r="A15737">
        <v>4.7771164358175898E+17</v>
      </c>
      <c r="B15737" t="s">
        <v>30886</v>
      </c>
      <c r="C15737" t="s">
        <v>30887</v>
      </c>
      <c r="D15737" s="1">
        <v>41804.387789351851</v>
      </c>
      <c r="E15737">
        <v>25</v>
      </c>
      <c r="F15737">
        <v>22</v>
      </c>
      <c r="G15737" t="s">
        <v>215</v>
      </c>
    </row>
    <row r="15738" spans="1:8" x14ac:dyDescent="0.2">
      <c r="A15738">
        <v>4.7793877003392602E+17</v>
      </c>
      <c r="B15738" t="s">
        <v>30888</v>
      </c>
      <c r="C15738" t="s">
        <v>30889</v>
      </c>
      <c r="D15738" s="1">
        <v>41805.014548611114</v>
      </c>
      <c r="E15738">
        <v>11</v>
      </c>
      <c r="F15738">
        <v>22</v>
      </c>
      <c r="G15738" t="s">
        <v>215</v>
      </c>
    </row>
    <row r="15739" spans="1:8" x14ac:dyDescent="0.2">
      <c r="A15739">
        <v>4.7793900662620902E+17</v>
      </c>
      <c r="B15739" t="s">
        <v>30890</v>
      </c>
      <c r="C15739" t="s">
        <v>30885</v>
      </c>
      <c r="D15739" s="1">
        <v>41805.015196759261</v>
      </c>
      <c r="E15739">
        <v>12</v>
      </c>
      <c r="F15739">
        <v>32</v>
      </c>
      <c r="G15739" t="s">
        <v>215</v>
      </c>
    </row>
    <row r="15740" spans="1:8" x14ac:dyDescent="0.2">
      <c r="A15740">
        <v>4.7793931187087699E+17</v>
      </c>
      <c r="B15740" t="s">
        <v>30891</v>
      </c>
      <c r="C15740" t="s">
        <v>30892</v>
      </c>
      <c r="D15740" s="1">
        <v>41805.016041666669</v>
      </c>
      <c r="E15740">
        <v>15</v>
      </c>
      <c r="F15740">
        <v>16</v>
      </c>
      <c r="G15740" t="s">
        <v>215</v>
      </c>
    </row>
    <row r="15741" spans="1:8" x14ac:dyDescent="0.2">
      <c r="A15741">
        <v>4.7793946842328998E+17</v>
      </c>
      <c r="B15741" t="s">
        <v>30893</v>
      </c>
      <c r="C15741" t="s">
        <v>30894</v>
      </c>
      <c r="D15741" s="1">
        <v>41805.016469907408</v>
      </c>
      <c r="E15741">
        <v>14</v>
      </c>
      <c r="F15741">
        <v>26</v>
      </c>
      <c r="G15741" t="s">
        <v>215</v>
      </c>
    </row>
    <row r="15742" spans="1:8" x14ac:dyDescent="0.2">
      <c r="A15742">
        <v>4.7793983172550598E+17</v>
      </c>
      <c r="B15742" t="s">
        <v>30895</v>
      </c>
      <c r="C15742" t="s">
        <v>30896</v>
      </c>
      <c r="D15742" s="1">
        <v>41805.017476851855</v>
      </c>
      <c r="E15742">
        <v>13</v>
      </c>
      <c r="F15742">
        <v>20</v>
      </c>
      <c r="G15742" t="s">
        <v>215</v>
      </c>
    </row>
    <row r="15743" spans="1:8" x14ac:dyDescent="0.2">
      <c r="A15743">
        <v>4.7793992231827398E+17</v>
      </c>
      <c r="B15743" t="s">
        <v>30897</v>
      </c>
      <c r="C15743" t="s">
        <v>30898</v>
      </c>
      <c r="D15743" s="1">
        <v>41805.01771990741</v>
      </c>
      <c r="E15743">
        <v>18</v>
      </c>
      <c r="F15743">
        <v>23</v>
      </c>
      <c r="G15743" t="s">
        <v>215</v>
      </c>
    </row>
    <row r="15744" spans="1:8" x14ac:dyDescent="0.2">
      <c r="A15744">
        <v>4.7794257015301702E+17</v>
      </c>
      <c r="B15744" t="s">
        <v>30899</v>
      </c>
      <c r="C15744" t="s">
        <v>30900</v>
      </c>
      <c r="D15744" s="1">
        <v>41805.025034722225</v>
      </c>
      <c r="E15744">
        <v>18</v>
      </c>
      <c r="F15744">
        <v>27</v>
      </c>
      <c r="G15744" t="s">
        <v>215</v>
      </c>
    </row>
    <row r="15745" spans="1:8" x14ac:dyDescent="0.2">
      <c r="A15745">
        <v>4.7794283748956902E+17</v>
      </c>
      <c r="B15745" t="s">
        <v>30901</v>
      </c>
      <c r="C15745" t="s">
        <v>30902</v>
      </c>
      <c r="D15745" s="1">
        <v>41805.025763888887</v>
      </c>
      <c r="E15745">
        <v>27</v>
      </c>
      <c r="F15745">
        <v>39</v>
      </c>
      <c r="G15745" t="s">
        <v>26506</v>
      </c>
    </row>
    <row r="15746" spans="1:8" x14ac:dyDescent="0.2">
      <c r="A15746">
        <v>4.7794313362841101E+17</v>
      </c>
      <c r="B15746" t="s">
        <v>30903</v>
      </c>
      <c r="C15746" t="s">
        <v>30904</v>
      </c>
      <c r="D15746" s="1">
        <v>41805.026585648149</v>
      </c>
      <c r="E15746">
        <v>19</v>
      </c>
      <c r="F15746">
        <v>25</v>
      </c>
      <c r="G15746" t="s">
        <v>215</v>
      </c>
    </row>
    <row r="15747" spans="1:8" x14ac:dyDescent="0.2">
      <c r="A15747">
        <v>4.7794345047031802E+17</v>
      </c>
      <c r="B15747" t="s">
        <v>30905</v>
      </c>
      <c r="C15747" t="s">
        <v>30906</v>
      </c>
      <c r="D15747" s="1">
        <v>41805.027465277781</v>
      </c>
      <c r="E15747">
        <v>16</v>
      </c>
      <c r="F15747">
        <v>36</v>
      </c>
      <c r="G15747" t="s">
        <v>30907</v>
      </c>
    </row>
    <row r="15748" spans="1:8" x14ac:dyDescent="0.2">
      <c r="A15748">
        <v>4.7794430339044902E+17</v>
      </c>
      <c r="B15748" t="s">
        <v>30908</v>
      </c>
      <c r="C15748" t="s">
        <v>30909</v>
      </c>
      <c r="D15748" s="1">
        <v>41805.029814814814</v>
      </c>
      <c r="E15748">
        <v>16</v>
      </c>
      <c r="F15748">
        <v>24</v>
      </c>
      <c r="G15748" t="s">
        <v>89</v>
      </c>
    </row>
    <row r="15749" spans="1:8" x14ac:dyDescent="0.2">
      <c r="A15749">
        <v>4.7794435999257299E+17</v>
      </c>
      <c r="B15749" t="s">
        <v>30910</v>
      </c>
      <c r="C15749" t="s">
        <v>30911</v>
      </c>
      <c r="D15749" s="1">
        <v>41805.029965277776</v>
      </c>
      <c r="E15749">
        <v>11</v>
      </c>
      <c r="F15749">
        <v>20</v>
      </c>
      <c r="G15749" t="s">
        <v>487</v>
      </c>
    </row>
    <row r="15750" spans="1:8" x14ac:dyDescent="0.2">
      <c r="A15750">
        <v>4.7794464723527603E+17</v>
      </c>
      <c r="B15750" t="s">
        <v>30912</v>
      </c>
      <c r="C15750" t="s">
        <v>30913</v>
      </c>
      <c r="D15750" s="1">
        <v>41805.030763888892</v>
      </c>
      <c r="E15750">
        <v>22</v>
      </c>
      <c r="F15750">
        <v>32</v>
      </c>
      <c r="G15750" t="s">
        <v>215</v>
      </c>
    </row>
    <row r="15751" spans="1:8" x14ac:dyDescent="0.2">
      <c r="A15751">
        <v>4.7795299254127802E+17</v>
      </c>
      <c r="B15751" t="s">
        <v>30914</v>
      </c>
      <c r="C15751" t="s">
        <v>30915</v>
      </c>
      <c r="D15751" s="1">
        <v>41805.053796296299</v>
      </c>
      <c r="E15751">
        <v>441</v>
      </c>
      <c r="F15751">
        <v>302</v>
      </c>
    </row>
    <row r="15752" spans="1:8" x14ac:dyDescent="0.2">
      <c r="A15752">
        <v>4.7796108555572403E+17</v>
      </c>
      <c r="B15752" t="s">
        <v>30916</v>
      </c>
      <c r="C15752" t="s">
        <v>30917</v>
      </c>
      <c r="D15752" s="1">
        <v>41805.076122685183</v>
      </c>
      <c r="E15752">
        <v>38</v>
      </c>
      <c r="F15752">
        <v>57</v>
      </c>
    </row>
    <row r="15753" spans="1:8" x14ac:dyDescent="0.2">
      <c r="A15753">
        <v>4.7796288497925702E+17</v>
      </c>
      <c r="B15753" t="s">
        <v>30918</v>
      </c>
      <c r="C15753" t="s">
        <v>30919</v>
      </c>
      <c r="D15753" s="1">
        <v>41805.081087962964</v>
      </c>
      <c r="E15753">
        <v>189</v>
      </c>
      <c r="F15753">
        <v>219</v>
      </c>
    </row>
    <row r="15754" spans="1:8" x14ac:dyDescent="0.2">
      <c r="A15754">
        <v>4.7796623833369299E+17</v>
      </c>
      <c r="B15754" t="s">
        <v>30920</v>
      </c>
      <c r="C15754" t="s">
        <v>30921</v>
      </c>
      <c r="D15754" s="1">
        <v>41805.09034722222</v>
      </c>
      <c r="E15754">
        <v>227</v>
      </c>
      <c r="F15754">
        <v>262</v>
      </c>
    </row>
    <row r="15755" spans="1:8" x14ac:dyDescent="0.2">
      <c r="A15755">
        <v>4.7796843529332698E+17</v>
      </c>
      <c r="B15755" t="s">
        <v>30922</v>
      </c>
      <c r="C15755" t="s">
        <v>30923</v>
      </c>
      <c r="D15755" s="1">
        <v>41805.096400462964</v>
      </c>
      <c r="E15755">
        <v>22</v>
      </c>
      <c r="F15755">
        <v>24</v>
      </c>
      <c r="G15755" t="s">
        <v>215</v>
      </c>
      <c r="H15755" t="s">
        <v>390</v>
      </c>
    </row>
    <row r="15756" spans="1:8" x14ac:dyDescent="0.2">
      <c r="A15756">
        <v>4.7796911756817997E+17</v>
      </c>
      <c r="B15756" t="s">
        <v>30924</v>
      </c>
      <c r="C15756" t="s">
        <v>30925</v>
      </c>
      <c r="D15756" s="1">
        <v>41805.098287037035</v>
      </c>
      <c r="E15756">
        <v>30</v>
      </c>
      <c r="F15756">
        <v>52</v>
      </c>
      <c r="G15756" t="s">
        <v>215</v>
      </c>
    </row>
    <row r="15757" spans="1:8" x14ac:dyDescent="0.2">
      <c r="A15757">
        <v>4.77969420833144E+17</v>
      </c>
      <c r="B15757" t="s">
        <v>30926</v>
      </c>
      <c r="C15757" t="s">
        <v>30927</v>
      </c>
      <c r="D15757" s="1">
        <v>41805.099120370367</v>
      </c>
      <c r="E15757">
        <v>17</v>
      </c>
      <c r="F15757">
        <v>35</v>
      </c>
      <c r="G15757" t="s">
        <v>89</v>
      </c>
    </row>
    <row r="15758" spans="1:8" x14ac:dyDescent="0.2">
      <c r="A15758">
        <v>4.7797017090892998E+17</v>
      </c>
      <c r="B15758" t="s">
        <v>30928</v>
      </c>
      <c r="C15758" t="s">
        <v>30929</v>
      </c>
      <c r="D15758" s="1">
        <v>41805.10119212963</v>
      </c>
      <c r="E15758">
        <v>22</v>
      </c>
      <c r="F15758">
        <v>26</v>
      </c>
      <c r="G15758" t="s">
        <v>215</v>
      </c>
    </row>
    <row r="15759" spans="1:8" x14ac:dyDescent="0.2">
      <c r="A15759">
        <v>4.7797101680777203E+17</v>
      </c>
      <c r="B15759" t="s">
        <v>30930</v>
      </c>
      <c r="C15759" t="s">
        <v>30931</v>
      </c>
      <c r="D15759" s="1">
        <v>41805.103530092594</v>
      </c>
      <c r="E15759">
        <v>23</v>
      </c>
      <c r="F15759">
        <v>50</v>
      </c>
      <c r="G15759" t="s">
        <v>215</v>
      </c>
    </row>
    <row r="15760" spans="1:8" x14ac:dyDescent="0.2">
      <c r="A15760">
        <v>4.7797208644334298E+17</v>
      </c>
      <c r="B15760" t="s">
        <v>30932</v>
      </c>
      <c r="C15760" t="s">
        <v>30933</v>
      </c>
      <c r="D15760" s="1">
        <v>41805.106481481482</v>
      </c>
      <c r="E15760">
        <v>47</v>
      </c>
      <c r="F15760">
        <v>68</v>
      </c>
      <c r="G15760" t="s">
        <v>215</v>
      </c>
    </row>
    <row r="15761" spans="1:8" x14ac:dyDescent="0.2">
      <c r="A15761">
        <v>4.7797231843029798E+17</v>
      </c>
      <c r="B15761" t="s">
        <v>30934</v>
      </c>
      <c r="C15761" t="s">
        <v>30935</v>
      </c>
      <c r="D15761" s="1">
        <v>41805.107118055559</v>
      </c>
      <c r="E15761">
        <v>25</v>
      </c>
      <c r="F15761">
        <v>45</v>
      </c>
      <c r="G15761" t="s">
        <v>215</v>
      </c>
      <c r="H15761" t="s">
        <v>505</v>
      </c>
    </row>
    <row r="15762" spans="1:8" x14ac:dyDescent="0.2">
      <c r="A15762">
        <v>4.7797247700016698E+17</v>
      </c>
      <c r="B15762" t="s">
        <v>30936</v>
      </c>
      <c r="C15762" t="s">
        <v>30937</v>
      </c>
      <c r="D15762" s="1">
        <v>41805.107557870368</v>
      </c>
      <c r="E15762">
        <v>19</v>
      </c>
      <c r="F15762">
        <v>30</v>
      </c>
      <c r="G15762" t="s">
        <v>89</v>
      </c>
      <c r="H15762" t="s">
        <v>390</v>
      </c>
    </row>
    <row r="15763" spans="1:8" x14ac:dyDescent="0.2">
      <c r="A15763">
        <v>4.7799295555981702E+17</v>
      </c>
      <c r="B15763" t="s">
        <v>30938</v>
      </c>
      <c r="C15763" t="s">
        <v>30939</v>
      </c>
      <c r="D15763" s="1">
        <v>41805.1640625</v>
      </c>
      <c r="E15763">
        <v>27</v>
      </c>
      <c r="F15763">
        <v>48</v>
      </c>
      <c r="G15763" t="s">
        <v>215</v>
      </c>
      <c r="H15763" t="s">
        <v>390</v>
      </c>
    </row>
    <row r="15764" spans="1:8" x14ac:dyDescent="0.2">
      <c r="A15764">
        <v>4.7799394316323597E+17</v>
      </c>
      <c r="B15764" t="s">
        <v>30940</v>
      </c>
      <c r="C15764" t="s">
        <v>30941</v>
      </c>
      <c r="D15764" s="1">
        <v>41805.16679398148</v>
      </c>
      <c r="E15764">
        <v>19</v>
      </c>
      <c r="F15764">
        <v>46</v>
      </c>
      <c r="G15764" t="s">
        <v>215</v>
      </c>
    </row>
    <row r="15765" spans="1:8" x14ac:dyDescent="0.2">
      <c r="A15765">
        <v>4.7799626589746298E+17</v>
      </c>
      <c r="B15765" t="s">
        <v>30942</v>
      </c>
      <c r="C15765" t="s">
        <v>30943</v>
      </c>
      <c r="D15765" s="1">
        <v>41805.173206018517</v>
      </c>
      <c r="E15765">
        <v>17</v>
      </c>
      <c r="F15765">
        <v>21</v>
      </c>
      <c r="G15765" t="s">
        <v>89</v>
      </c>
    </row>
    <row r="15766" spans="1:8" x14ac:dyDescent="0.2">
      <c r="A15766">
        <v>4.7799862995402298E+17</v>
      </c>
      <c r="B15766" t="s">
        <v>30944</v>
      </c>
      <c r="C15766" t="s">
        <v>30945</v>
      </c>
      <c r="D15766" s="1">
        <v>41805.179722222223</v>
      </c>
      <c r="E15766">
        <v>14</v>
      </c>
      <c r="F15766">
        <v>19</v>
      </c>
      <c r="G15766" t="s">
        <v>89</v>
      </c>
    </row>
    <row r="15767" spans="1:8" x14ac:dyDescent="0.2">
      <c r="A15767">
        <v>4.7799985050066899E+17</v>
      </c>
      <c r="B15767" t="s">
        <v>30946</v>
      </c>
      <c r="C15767" t="s">
        <v>30947</v>
      </c>
      <c r="D15767" s="1">
        <v>41805.18309027778</v>
      </c>
      <c r="E15767">
        <v>12</v>
      </c>
      <c r="F15767">
        <v>14</v>
      </c>
      <c r="G15767" t="s">
        <v>576</v>
      </c>
      <c r="H15767" t="s">
        <v>390</v>
      </c>
    </row>
    <row r="15768" spans="1:8" x14ac:dyDescent="0.2">
      <c r="A15768">
        <v>4.78000954080768E+17</v>
      </c>
      <c r="B15768" t="s">
        <v>30948</v>
      </c>
      <c r="C15768" t="s">
        <v>30949</v>
      </c>
      <c r="D15768" s="1">
        <v>41805.18613425926</v>
      </c>
      <c r="E15768">
        <v>11</v>
      </c>
      <c r="F15768">
        <v>20</v>
      </c>
      <c r="G15768" t="s">
        <v>89</v>
      </c>
    </row>
    <row r="15769" spans="1:8" x14ac:dyDescent="0.2">
      <c r="A15769">
        <v>4.7800163649403597E+17</v>
      </c>
      <c r="B15769" t="s">
        <v>30950</v>
      </c>
      <c r="C15769" t="s">
        <v>30951</v>
      </c>
      <c r="D15769" s="1">
        <v>41805.188020833331</v>
      </c>
      <c r="E15769">
        <v>25</v>
      </c>
      <c r="F15769">
        <v>50</v>
      </c>
      <c r="G15769" t="s">
        <v>30952</v>
      </c>
      <c r="H15769" t="s">
        <v>390</v>
      </c>
    </row>
    <row r="15770" spans="1:8" x14ac:dyDescent="0.2">
      <c r="A15770">
        <v>4.7800353571681402E+17</v>
      </c>
      <c r="B15770" t="s">
        <v>30953</v>
      </c>
      <c r="C15770" t="s">
        <v>30954</v>
      </c>
      <c r="D15770" s="1">
        <v>41805.19326388889</v>
      </c>
      <c r="E15770">
        <v>19</v>
      </c>
      <c r="F15770">
        <v>22</v>
      </c>
      <c r="G15770" t="s">
        <v>576</v>
      </c>
    </row>
    <row r="15771" spans="1:8" x14ac:dyDescent="0.2">
      <c r="A15771">
        <v>4.7800482056635098E+17</v>
      </c>
      <c r="B15771" t="s">
        <v>30955</v>
      </c>
      <c r="C15771" t="s">
        <v>30956</v>
      </c>
      <c r="D15771" s="1">
        <v>41805.196805555555</v>
      </c>
      <c r="E15771">
        <v>53</v>
      </c>
      <c r="F15771">
        <v>60</v>
      </c>
      <c r="G15771" t="s">
        <v>89</v>
      </c>
    </row>
    <row r="15772" spans="1:8" x14ac:dyDescent="0.2">
      <c r="A15772">
        <v>4.78007830889656E+17</v>
      </c>
      <c r="B15772" t="s">
        <v>30957</v>
      </c>
      <c r="C15772" t="s">
        <v>30958</v>
      </c>
      <c r="D15772" s="1">
        <v>41805.20511574074</v>
      </c>
      <c r="E15772">
        <v>26</v>
      </c>
      <c r="F15772">
        <v>33</v>
      </c>
      <c r="G15772" t="s">
        <v>89</v>
      </c>
    </row>
    <row r="15773" spans="1:8" x14ac:dyDescent="0.2">
      <c r="A15773">
        <v>4.7801059515826899E+17</v>
      </c>
      <c r="B15773" t="s">
        <v>30959</v>
      </c>
      <c r="C15773" t="s">
        <v>30960</v>
      </c>
      <c r="D15773" s="1">
        <v>41805.212743055556</v>
      </c>
      <c r="E15773">
        <v>12</v>
      </c>
      <c r="F15773">
        <v>12</v>
      </c>
      <c r="G15773" t="s">
        <v>576</v>
      </c>
    </row>
    <row r="15774" spans="1:8" x14ac:dyDescent="0.2">
      <c r="A15774">
        <v>4.7801077121837402E+17</v>
      </c>
      <c r="B15774" t="s">
        <v>30961</v>
      </c>
      <c r="C15774" t="s">
        <v>30962</v>
      </c>
      <c r="D15774" s="1">
        <v>41805.213229166664</v>
      </c>
      <c r="E15774">
        <v>21</v>
      </c>
      <c r="F15774">
        <v>33</v>
      </c>
      <c r="G15774" t="s">
        <v>215</v>
      </c>
      <c r="H15774" t="s">
        <v>14519</v>
      </c>
    </row>
    <row r="15775" spans="1:8" x14ac:dyDescent="0.2">
      <c r="A15775">
        <v>4.7801129524632698E+17</v>
      </c>
      <c r="B15775" t="s">
        <v>30963</v>
      </c>
      <c r="C15775" t="s">
        <v>30964</v>
      </c>
      <c r="D15775" s="1">
        <v>41805.214675925927</v>
      </c>
      <c r="E15775">
        <v>22</v>
      </c>
      <c r="F15775">
        <v>37</v>
      </c>
      <c r="G15775" t="s">
        <v>215</v>
      </c>
    </row>
    <row r="15776" spans="1:8" x14ac:dyDescent="0.2">
      <c r="A15776">
        <v>4.7801215339255802E+17</v>
      </c>
      <c r="B15776" t="s">
        <v>30965</v>
      </c>
      <c r="C15776" t="s">
        <v>30966</v>
      </c>
      <c r="D15776" s="1">
        <v>41805.217048611114</v>
      </c>
      <c r="E15776">
        <v>14</v>
      </c>
      <c r="F15776">
        <v>13</v>
      </c>
      <c r="G15776" t="s">
        <v>215</v>
      </c>
      <c r="H15776" t="s">
        <v>390</v>
      </c>
    </row>
    <row r="15777" spans="1:8" x14ac:dyDescent="0.2">
      <c r="A15777">
        <v>4.7801256437143898E+17</v>
      </c>
      <c r="B15777" t="s">
        <v>30967</v>
      </c>
      <c r="C15777" t="s">
        <v>30968</v>
      </c>
      <c r="D15777" s="1">
        <v>41805.218182870369</v>
      </c>
      <c r="E15777">
        <v>14</v>
      </c>
      <c r="F15777">
        <v>17</v>
      </c>
      <c r="G15777" t="s">
        <v>89</v>
      </c>
      <c r="H15777" t="s">
        <v>390</v>
      </c>
    </row>
    <row r="15778" spans="1:8" x14ac:dyDescent="0.2">
      <c r="A15778">
        <v>4.7801340509447699E+17</v>
      </c>
      <c r="B15778" t="s">
        <v>30969</v>
      </c>
      <c r="C15778" t="s">
        <v>30970</v>
      </c>
      <c r="D15778" s="1">
        <v>41805.220497685186</v>
      </c>
      <c r="E15778">
        <v>44</v>
      </c>
      <c r="F15778">
        <v>60</v>
      </c>
      <c r="G15778" t="s">
        <v>576</v>
      </c>
    </row>
    <row r="15779" spans="1:8" x14ac:dyDescent="0.2">
      <c r="A15779">
        <v>4.7801366921820902E+17</v>
      </c>
      <c r="B15779" t="s">
        <v>30971</v>
      </c>
      <c r="C15779" t="s">
        <v>30972</v>
      </c>
      <c r="D15779" s="1">
        <v>41805.221226851849</v>
      </c>
      <c r="E15779">
        <v>25</v>
      </c>
      <c r="F15779">
        <v>42</v>
      </c>
      <c r="G15779" t="s">
        <v>215</v>
      </c>
    </row>
    <row r="15780" spans="1:8" x14ac:dyDescent="0.2">
      <c r="A15780">
        <v>4.7801406552960998E+17</v>
      </c>
      <c r="B15780" t="s">
        <v>30973</v>
      </c>
      <c r="C15780" t="s">
        <v>30974</v>
      </c>
      <c r="D15780" s="1">
        <v>41805.222314814811</v>
      </c>
      <c r="E15780">
        <v>13</v>
      </c>
      <c r="F15780">
        <v>27</v>
      </c>
      <c r="G15780" t="s">
        <v>215</v>
      </c>
      <c r="H15780" t="s">
        <v>390</v>
      </c>
    </row>
    <row r="15781" spans="1:8" x14ac:dyDescent="0.2">
      <c r="A15781">
        <v>4.7801420086303098E+17</v>
      </c>
      <c r="B15781" t="s">
        <v>30975</v>
      </c>
      <c r="C15781" t="s">
        <v>30976</v>
      </c>
      <c r="D15781" s="1">
        <v>41805.222696759258</v>
      </c>
      <c r="E15781">
        <v>17</v>
      </c>
      <c r="F15781">
        <v>47</v>
      </c>
      <c r="G15781" t="s">
        <v>215</v>
      </c>
      <c r="H15781" t="s">
        <v>14519</v>
      </c>
    </row>
    <row r="15782" spans="1:8" x14ac:dyDescent="0.2">
      <c r="A15782">
        <v>4.7801455178364902E+17</v>
      </c>
      <c r="B15782" t="s">
        <v>30977</v>
      </c>
      <c r="C15782" t="s">
        <v>30978</v>
      </c>
      <c r="D15782" s="1">
        <v>41805.223657407405</v>
      </c>
      <c r="E15782">
        <v>12</v>
      </c>
      <c r="F15782">
        <v>25</v>
      </c>
      <c r="G15782" t="s">
        <v>215</v>
      </c>
      <c r="H15782" t="s">
        <v>390</v>
      </c>
    </row>
    <row r="15783" spans="1:8" x14ac:dyDescent="0.2">
      <c r="A15783">
        <v>4.7801507154179597E+17</v>
      </c>
      <c r="B15783" t="s">
        <v>30979</v>
      </c>
      <c r="C15783" t="s">
        <v>30980</v>
      </c>
      <c r="D15783" s="1">
        <v>41805.225092592591</v>
      </c>
      <c r="E15783">
        <v>16</v>
      </c>
      <c r="F15783">
        <v>39</v>
      </c>
      <c r="G15783" t="s">
        <v>30981</v>
      </c>
    </row>
    <row r="15784" spans="1:8" x14ac:dyDescent="0.2">
      <c r="A15784">
        <v>4.7801516194583302E+17</v>
      </c>
      <c r="B15784" t="s">
        <v>30982</v>
      </c>
      <c r="C15784" t="s">
        <v>30983</v>
      </c>
      <c r="D15784" s="1">
        <v>41805.225347222222</v>
      </c>
      <c r="E15784">
        <v>16</v>
      </c>
      <c r="F15784">
        <v>39</v>
      </c>
      <c r="G15784" t="s">
        <v>30984</v>
      </c>
    </row>
    <row r="15785" spans="1:8" x14ac:dyDescent="0.2">
      <c r="A15785">
        <v>4.7801636735945101E+17</v>
      </c>
      <c r="B15785" t="s">
        <v>30985</v>
      </c>
      <c r="C15785" t="s">
        <v>30986</v>
      </c>
      <c r="D15785" s="1">
        <v>41805.228668981479</v>
      </c>
      <c r="E15785">
        <v>9</v>
      </c>
      <c r="F15785">
        <v>13</v>
      </c>
      <c r="G15785" t="s">
        <v>576</v>
      </c>
    </row>
    <row r="15786" spans="1:8" x14ac:dyDescent="0.2">
      <c r="A15786">
        <v>4.7801667020496397E+17</v>
      </c>
      <c r="B15786" t="s">
        <v>30987</v>
      </c>
      <c r="C15786" t="s">
        <v>30988</v>
      </c>
      <c r="D15786" s="1">
        <v>41805.229502314818</v>
      </c>
      <c r="E15786">
        <v>24</v>
      </c>
      <c r="F15786">
        <v>57</v>
      </c>
      <c r="G15786" t="s">
        <v>215</v>
      </c>
    </row>
    <row r="15787" spans="1:8" x14ac:dyDescent="0.2">
      <c r="A15787">
        <v>4.7801693385471501E+17</v>
      </c>
      <c r="B15787" t="s">
        <v>30989</v>
      </c>
      <c r="C15787" t="s">
        <v>30990</v>
      </c>
      <c r="D15787" s="1">
        <v>41805.230231481481</v>
      </c>
      <c r="E15787">
        <v>21</v>
      </c>
      <c r="F15787">
        <v>35</v>
      </c>
      <c r="G15787" t="s">
        <v>215</v>
      </c>
    </row>
    <row r="15788" spans="1:8" x14ac:dyDescent="0.2">
      <c r="A15788">
        <v>4.7801834396716198E+17</v>
      </c>
      <c r="B15788" t="s">
        <v>30991</v>
      </c>
      <c r="C15788" t="s">
        <v>30992</v>
      </c>
      <c r="D15788" s="1">
        <v>41805.234131944446</v>
      </c>
      <c r="E15788">
        <v>6126</v>
      </c>
      <c r="F15788">
        <v>8050</v>
      </c>
    </row>
    <row r="15789" spans="1:8" x14ac:dyDescent="0.2">
      <c r="A15789">
        <v>4.7813386574865997E+17</v>
      </c>
      <c r="B15789" t="s">
        <v>30993</v>
      </c>
      <c r="C15789" t="s">
        <v>30994</v>
      </c>
      <c r="D15789" s="1">
        <v>41805.552905092591</v>
      </c>
      <c r="E15789">
        <v>22</v>
      </c>
      <c r="F15789">
        <v>30</v>
      </c>
      <c r="G15789" t="e">
        <f>HollySandersGC</f>
        <v>#NAME?</v>
      </c>
    </row>
    <row r="15790" spans="1:8" x14ac:dyDescent="0.2">
      <c r="A15790">
        <v>4.7829815811652403E+17</v>
      </c>
      <c r="B15790" t="s">
        <v>30995</v>
      </c>
      <c r="C15790" t="e">
        <f>_xlfn.SINGLE( GolfDigestMag never in the history of televised golf has a course looked so bad and unattractive. a dry), burnt out [15]!Bad for golf.</f>
        <v>#NAME?</v>
      </c>
      <c r="D15790" s="1">
        <v>41806.006261574075</v>
      </c>
      <c r="E15790">
        <v>47</v>
      </c>
      <c r="F15790">
        <v>97</v>
      </c>
      <c r="G15790" t="s">
        <v>89</v>
      </c>
    </row>
    <row r="15791" spans="1:8" x14ac:dyDescent="0.2">
      <c r="A15791">
        <v>4.7830074234883597E+17</v>
      </c>
      <c r="B15791" t="s">
        <v>30996</v>
      </c>
      <c r="C15791" t="s">
        <v>30997</v>
      </c>
      <c r="D15791" s="1">
        <v>41806.013402777775</v>
      </c>
      <c r="E15791">
        <v>17</v>
      </c>
      <c r="F15791">
        <v>10</v>
      </c>
      <c r="G15791" t="s">
        <v>89</v>
      </c>
    </row>
    <row r="15792" spans="1:8" x14ac:dyDescent="0.2">
      <c r="A15792">
        <v>4.78303643175616E+17</v>
      </c>
      <c r="B15792" t="s">
        <v>30998</v>
      </c>
      <c r="C15792" t="s">
        <v>30999</v>
      </c>
      <c r="D15792" s="1">
        <v>41806.02140046296</v>
      </c>
      <c r="E15792">
        <v>17</v>
      </c>
      <c r="F15792">
        <v>25</v>
      </c>
      <c r="G15792" t="s">
        <v>215</v>
      </c>
    </row>
    <row r="15793" spans="1:8" x14ac:dyDescent="0.2">
      <c r="A15793">
        <v>4.78303742366736E+17</v>
      </c>
      <c r="B15793" t="s">
        <v>31000</v>
      </c>
      <c r="C15793" t="s">
        <v>31001</v>
      </c>
      <c r="D15793" s="1">
        <v>41806.021678240744</v>
      </c>
      <c r="E15793">
        <v>11</v>
      </c>
      <c r="F15793">
        <v>24</v>
      </c>
      <c r="G15793" t="s">
        <v>576</v>
      </c>
    </row>
    <row r="15794" spans="1:8" x14ac:dyDescent="0.2">
      <c r="A15794">
        <v>4.7830391429123597E+17</v>
      </c>
      <c r="B15794" t="s">
        <v>31002</v>
      </c>
      <c r="C15794" t="s">
        <v>31003</v>
      </c>
      <c r="D15794" s="1">
        <v>41806.022152777776</v>
      </c>
      <c r="E15794">
        <v>25</v>
      </c>
      <c r="F15794">
        <v>46</v>
      </c>
      <c r="G15794" t="s">
        <v>215</v>
      </c>
    </row>
    <row r="15795" spans="1:8" x14ac:dyDescent="0.2">
      <c r="A15795">
        <v>4.7830480371858598E+17</v>
      </c>
      <c r="B15795" t="s">
        <v>31004</v>
      </c>
      <c r="C15795" t="s">
        <v>31005</v>
      </c>
      <c r="D15795" s="1">
        <v>41806.024606481478</v>
      </c>
      <c r="E15795">
        <v>21</v>
      </c>
      <c r="F15795">
        <v>30</v>
      </c>
      <c r="G15795" t="e">
        <f>_xlfn.SINGLE( _xlfn.SINGLE(restaurant))</f>
        <v>#NAME?</v>
      </c>
    </row>
    <row r="15796" spans="1:8" x14ac:dyDescent="0.2">
      <c r="A15796">
        <v>4.7830559630363398E+17</v>
      </c>
      <c r="B15796" t="s">
        <v>31006</v>
      </c>
      <c r="C15796" t="s">
        <v>31007</v>
      </c>
      <c r="D15796" s="1">
        <v>41806.02679398148</v>
      </c>
      <c r="E15796">
        <v>17</v>
      </c>
      <c r="F15796">
        <v>56</v>
      </c>
      <c r="G15796" t="s">
        <v>89</v>
      </c>
    </row>
    <row r="15797" spans="1:8" x14ac:dyDescent="0.2">
      <c r="A15797">
        <v>4.7830600091974797E+17</v>
      </c>
      <c r="B15797" t="s">
        <v>31008</v>
      </c>
      <c r="C15797" t="s">
        <v>31009</v>
      </c>
      <c r="D15797" s="1">
        <v>41806.027905092589</v>
      </c>
      <c r="E15797">
        <v>10</v>
      </c>
      <c r="F15797">
        <v>25</v>
      </c>
      <c r="G15797" t="s">
        <v>576</v>
      </c>
    </row>
    <row r="15798" spans="1:8" x14ac:dyDescent="0.2">
      <c r="A15798">
        <v>4.7830709860724698E+17</v>
      </c>
      <c r="B15798" t="s">
        <v>31010</v>
      </c>
      <c r="C15798" t="s">
        <v>31011</v>
      </c>
      <c r="D15798" s="1">
        <v>41806.0309375</v>
      </c>
      <c r="E15798">
        <v>99</v>
      </c>
      <c r="F15798">
        <v>111</v>
      </c>
    </row>
    <row r="15799" spans="1:8" x14ac:dyDescent="0.2">
      <c r="A15799">
        <v>4.7830826893511002E+17</v>
      </c>
      <c r="B15799" t="s">
        <v>31012</v>
      </c>
      <c r="C15799" t="s">
        <v>31013</v>
      </c>
      <c r="D15799" s="1">
        <v>41806.034166666665</v>
      </c>
      <c r="E15799">
        <v>13</v>
      </c>
      <c r="F15799">
        <v>30</v>
      </c>
      <c r="G15799" t="s">
        <v>215</v>
      </c>
    </row>
    <row r="15800" spans="1:8" x14ac:dyDescent="0.2">
      <c r="A15800">
        <v>4.7830866793085299E+17</v>
      </c>
      <c r="B15800" t="s">
        <v>31014</v>
      </c>
      <c r="C15800" t="s">
        <v>31015</v>
      </c>
      <c r="D15800" s="1">
        <v>41806.035266203704</v>
      </c>
      <c r="E15800">
        <v>12</v>
      </c>
      <c r="F15800">
        <v>29</v>
      </c>
      <c r="G15800" t="s">
        <v>215</v>
      </c>
    </row>
    <row r="15801" spans="1:8" x14ac:dyDescent="0.2">
      <c r="A15801">
        <v>4.7830880424991898E+17</v>
      </c>
      <c r="B15801" t="s">
        <v>31016</v>
      </c>
      <c r="C15801" t="s">
        <v>31017</v>
      </c>
      <c r="D15801" s="1">
        <v>41806.03564814815</v>
      </c>
      <c r="E15801">
        <v>10</v>
      </c>
      <c r="F15801">
        <v>17</v>
      </c>
      <c r="G15801" t="s">
        <v>215</v>
      </c>
    </row>
    <row r="15802" spans="1:8" x14ac:dyDescent="0.2">
      <c r="A15802">
        <v>4.7830887132942298E+17</v>
      </c>
      <c r="B15802" t="s">
        <v>31018</v>
      </c>
      <c r="C15802" t="s">
        <v>31019</v>
      </c>
      <c r="D15802" s="1">
        <v>41806.035833333335</v>
      </c>
      <c r="E15802">
        <v>20</v>
      </c>
      <c r="F15802">
        <v>30</v>
      </c>
      <c r="G15802" t="s">
        <v>215</v>
      </c>
      <c r="H15802" t="s">
        <v>616</v>
      </c>
    </row>
    <row r="15803" spans="1:8" x14ac:dyDescent="0.2">
      <c r="A15803">
        <v>4.7831576945793798E+17</v>
      </c>
      <c r="B15803" t="s">
        <v>31020</v>
      </c>
      <c r="C15803" t="s">
        <v>31021</v>
      </c>
      <c r="D15803" s="1">
        <v>41806.054861111108</v>
      </c>
      <c r="E15803">
        <v>29</v>
      </c>
      <c r="F15803">
        <v>42</v>
      </c>
    </row>
    <row r="15804" spans="1:8" x14ac:dyDescent="0.2">
      <c r="A15804">
        <v>4.7831884724661402E+17</v>
      </c>
      <c r="B15804" t="s">
        <v>31022</v>
      </c>
      <c r="C15804" t="s">
        <v>31023</v>
      </c>
      <c r="D15804" s="1">
        <v>41806.063356481478</v>
      </c>
      <c r="E15804">
        <v>22</v>
      </c>
      <c r="F15804">
        <v>10</v>
      </c>
      <c r="G15804" t="s">
        <v>89</v>
      </c>
    </row>
    <row r="15805" spans="1:8" x14ac:dyDescent="0.2">
      <c r="A15805">
        <v>4.7831981856354298E+17</v>
      </c>
      <c r="B15805" t="s">
        <v>31024</v>
      </c>
      <c r="C15805" t="e">
        <f>_xlfn.SINGLE( MattGinellaGC I have watched open Championships at Turnberry), one of the great golf courses of the world. Pinehurst not in the same League</f>
        <v>#NAME?</v>
      </c>
      <c r="D15805" s="1">
        <v>41806.066041666665</v>
      </c>
      <c r="E15805">
        <v>7</v>
      </c>
      <c r="F15805">
        <v>4</v>
      </c>
      <c r="G15805" t="s">
        <v>89</v>
      </c>
    </row>
    <row r="15806" spans="1:8" x14ac:dyDescent="0.2">
      <c r="A15806">
        <v>4.7832119798203098E+17</v>
      </c>
      <c r="B15806" t="s">
        <v>31025</v>
      </c>
      <c r="C15806" t="s">
        <v>31026</v>
      </c>
      <c r="D15806" s="1">
        <v>41806.069849537038</v>
      </c>
      <c r="E15806">
        <v>39</v>
      </c>
      <c r="F15806">
        <v>36</v>
      </c>
      <c r="G15806" t="e">
        <f>MattGinellaGCSadly</f>
        <v>#NAME?</v>
      </c>
    </row>
    <row r="15807" spans="1:8" x14ac:dyDescent="0.2">
      <c r="A15807">
        <v>4.7832257513980698E+17</v>
      </c>
      <c r="B15807" t="s">
        <v>31027</v>
      </c>
      <c r="C15807" t="s">
        <v>31028</v>
      </c>
      <c r="D15807" s="1">
        <v>41806.073645833334</v>
      </c>
      <c r="E15807">
        <v>9</v>
      </c>
      <c r="F15807">
        <v>17</v>
      </c>
      <c r="G15807" t="s">
        <v>215</v>
      </c>
    </row>
    <row r="15808" spans="1:8" x14ac:dyDescent="0.2">
      <c r="A15808">
        <v>4.7832450573180902E+17</v>
      </c>
      <c r="B15808" t="s">
        <v>31029</v>
      </c>
      <c r="C15808" t="s">
        <v>31030</v>
      </c>
      <c r="D15808" s="1">
        <v>41806.078969907408</v>
      </c>
      <c r="E15808">
        <v>24</v>
      </c>
      <c r="F15808">
        <v>39</v>
      </c>
      <c r="G15808" t="s">
        <v>89</v>
      </c>
    </row>
    <row r="15809" spans="1:8" x14ac:dyDescent="0.2">
      <c r="A15809">
        <v>4.7832493911664602E+17</v>
      </c>
      <c r="B15809" t="s">
        <v>31031</v>
      </c>
      <c r="C15809" t="s">
        <v>31032</v>
      </c>
      <c r="D15809" s="1">
        <v>41806.08016203704</v>
      </c>
      <c r="E15809">
        <v>10</v>
      </c>
      <c r="F15809">
        <v>10</v>
      </c>
      <c r="G15809" t="s">
        <v>487</v>
      </c>
    </row>
    <row r="15810" spans="1:8" x14ac:dyDescent="0.2">
      <c r="A15810">
        <v>4.7832500512660602E+17</v>
      </c>
      <c r="B15810" t="s">
        <v>31033</v>
      </c>
      <c r="C15810" t="s">
        <v>31034</v>
      </c>
      <c r="D15810" s="1">
        <v>41806.080347222225</v>
      </c>
      <c r="E15810">
        <v>9</v>
      </c>
      <c r="F15810">
        <v>5</v>
      </c>
      <c r="G15810" t="s">
        <v>215</v>
      </c>
    </row>
    <row r="15811" spans="1:8" x14ac:dyDescent="0.2">
      <c r="A15811">
        <v>4.7832545694122298E+17</v>
      </c>
      <c r="B15811" t="s">
        <v>31035</v>
      </c>
      <c r="C15811" t="s">
        <v>31036</v>
      </c>
      <c r="D15811" s="1">
        <v>41806.081597222219</v>
      </c>
      <c r="E15811">
        <v>8</v>
      </c>
      <c r="F15811">
        <v>24</v>
      </c>
      <c r="G15811" t="s">
        <v>215</v>
      </c>
      <c r="H15811" t="s">
        <v>390</v>
      </c>
    </row>
    <row r="15812" spans="1:8" x14ac:dyDescent="0.2">
      <c r="A15812">
        <v>4.7832557703675398E+17</v>
      </c>
      <c r="B15812" t="s">
        <v>31037</v>
      </c>
      <c r="C15812" t="s">
        <v>31038</v>
      </c>
      <c r="D15812" s="1">
        <v>41806.081932870373</v>
      </c>
      <c r="E15812">
        <v>14</v>
      </c>
      <c r="F15812">
        <v>14</v>
      </c>
      <c r="G15812" t="s">
        <v>31039</v>
      </c>
    </row>
    <row r="15813" spans="1:8" x14ac:dyDescent="0.2">
      <c r="A15813">
        <v>4.7832672174199098E+17</v>
      </c>
      <c r="B15813" t="s">
        <v>31040</v>
      </c>
      <c r="C15813" t="s">
        <v>31041</v>
      </c>
      <c r="D15813" s="1">
        <v>41806.085092592592</v>
      </c>
      <c r="E15813">
        <v>10</v>
      </c>
      <c r="F15813">
        <v>20</v>
      </c>
      <c r="G15813" t="s">
        <v>215</v>
      </c>
    </row>
    <row r="15814" spans="1:8" x14ac:dyDescent="0.2">
      <c r="A15814">
        <v>4.7833031740556403E+17</v>
      </c>
      <c r="B15814" t="s">
        <v>31042</v>
      </c>
      <c r="C15814" t="s">
        <v>31043</v>
      </c>
      <c r="D15814" s="1">
        <v>41806.095011574071</v>
      </c>
      <c r="E15814">
        <v>9</v>
      </c>
      <c r="F15814">
        <v>8</v>
      </c>
      <c r="G15814" t="s">
        <v>89</v>
      </c>
    </row>
    <row r="15815" spans="1:8" x14ac:dyDescent="0.2">
      <c r="A15815">
        <v>4.78331331537952E+17</v>
      </c>
      <c r="B15815" t="s">
        <v>31044</v>
      </c>
      <c r="C15815" t="s">
        <v>31045</v>
      </c>
      <c r="D15815" s="1">
        <v>41806.097812499997</v>
      </c>
      <c r="E15815">
        <v>13</v>
      </c>
      <c r="F15815">
        <v>30</v>
      </c>
      <c r="G15815" t="s">
        <v>576</v>
      </c>
    </row>
    <row r="15816" spans="1:8" x14ac:dyDescent="0.2">
      <c r="A15816">
        <v>4.7833164389194899E+17</v>
      </c>
      <c r="B15816" t="s">
        <v>31046</v>
      </c>
      <c r="C15816" t="s">
        <v>31047</v>
      </c>
      <c r="D15816" s="1">
        <v>41806.098668981482</v>
      </c>
      <c r="E15816">
        <v>12</v>
      </c>
      <c r="F15816">
        <v>13</v>
      </c>
      <c r="G15816" t="s">
        <v>487</v>
      </c>
    </row>
    <row r="15817" spans="1:8" x14ac:dyDescent="0.2">
      <c r="A15817">
        <v>4.7833298119545997E+17</v>
      </c>
      <c r="B15817" t="s">
        <v>31048</v>
      </c>
      <c r="C15817" t="s">
        <v>31049</v>
      </c>
      <c r="D15817" s="1">
        <v>41806.102361111109</v>
      </c>
      <c r="E15817">
        <v>8</v>
      </c>
      <c r="F15817">
        <v>11</v>
      </c>
      <c r="G15817" t="s">
        <v>215</v>
      </c>
    </row>
    <row r="15818" spans="1:8" x14ac:dyDescent="0.2">
      <c r="A15818">
        <v>4.7833323768134797E+17</v>
      </c>
      <c r="B15818" t="s">
        <v>31050</v>
      </c>
      <c r="C15818" t="s">
        <v>31051</v>
      </c>
      <c r="D15818" s="1">
        <v>41806.103067129632</v>
      </c>
      <c r="E15818">
        <v>7</v>
      </c>
      <c r="F15818">
        <v>9</v>
      </c>
      <c r="G15818" t="s">
        <v>576</v>
      </c>
    </row>
    <row r="15819" spans="1:8" x14ac:dyDescent="0.2">
      <c r="A15819">
        <v>4.7833408415899597E+17</v>
      </c>
      <c r="B15819" t="s">
        <v>31052</v>
      </c>
      <c r="C15819" t="s">
        <v>31053</v>
      </c>
      <c r="D15819" s="1">
        <v>41806.105405092596</v>
      </c>
      <c r="E15819">
        <v>14</v>
      </c>
      <c r="F15819">
        <v>23</v>
      </c>
      <c r="G15819" t="s">
        <v>215</v>
      </c>
    </row>
    <row r="15820" spans="1:8" x14ac:dyDescent="0.2">
      <c r="A15820">
        <v>4.7833543279971098E+17</v>
      </c>
      <c r="B15820" t="s">
        <v>31054</v>
      </c>
      <c r="C15820" t="s">
        <v>31055</v>
      </c>
      <c r="D15820" s="1">
        <v>41806.109120370369</v>
      </c>
      <c r="E15820">
        <v>13</v>
      </c>
      <c r="F15820">
        <v>7</v>
      </c>
      <c r="G15820" t="s">
        <v>89</v>
      </c>
    </row>
    <row r="15821" spans="1:8" x14ac:dyDescent="0.2">
      <c r="A15821">
        <v>4.7833608630161402E+17</v>
      </c>
      <c r="B15821" t="s">
        <v>31056</v>
      </c>
      <c r="C15821" t="s">
        <v>31057</v>
      </c>
      <c r="D15821" s="1">
        <v>41806.110925925925</v>
      </c>
      <c r="E15821">
        <v>9</v>
      </c>
      <c r="F15821">
        <v>10</v>
      </c>
      <c r="G15821" t="s">
        <v>215</v>
      </c>
    </row>
    <row r="15822" spans="1:8" x14ac:dyDescent="0.2">
      <c r="A15822">
        <v>4.7833643573747699E+17</v>
      </c>
      <c r="B15822" t="s">
        <v>31058</v>
      </c>
      <c r="C15822" t="s">
        <v>31059</v>
      </c>
      <c r="D15822" s="1">
        <v>41806.111898148149</v>
      </c>
      <c r="E15822">
        <v>10</v>
      </c>
      <c r="F15822">
        <v>22</v>
      </c>
      <c r="G15822" t="s">
        <v>26565</v>
      </c>
    </row>
    <row r="15823" spans="1:8" x14ac:dyDescent="0.2">
      <c r="A15823">
        <v>4.7834675531075501E+17</v>
      </c>
      <c r="B15823" t="s">
        <v>31060</v>
      </c>
      <c r="C15823" t="s">
        <v>31061</v>
      </c>
      <c r="D15823" s="1">
        <v>41806.140370370369</v>
      </c>
      <c r="E15823">
        <v>14</v>
      </c>
      <c r="F15823">
        <v>18</v>
      </c>
      <c r="G15823" t="s">
        <v>215</v>
      </c>
    </row>
    <row r="15824" spans="1:8" x14ac:dyDescent="0.2">
      <c r="A15824">
        <v>4.7834764426412403E+17</v>
      </c>
      <c r="B15824" t="s">
        <v>31062</v>
      </c>
      <c r="C15824" t="s">
        <v>31063</v>
      </c>
      <c r="D15824" s="1">
        <v>41806.142824074072</v>
      </c>
      <c r="E15824">
        <v>10</v>
      </c>
      <c r="F15824">
        <v>16</v>
      </c>
      <c r="G15824" t="s">
        <v>487</v>
      </c>
    </row>
    <row r="15825" spans="1:8" x14ac:dyDescent="0.2">
      <c r="A15825">
        <v>4.7834944156953299E+17</v>
      </c>
      <c r="B15825" t="s">
        <v>31064</v>
      </c>
      <c r="C15825" t="s">
        <v>31065</v>
      </c>
      <c r="D15825" s="1">
        <v>41806.147777777776</v>
      </c>
      <c r="E15825">
        <v>49</v>
      </c>
      <c r="F15825">
        <v>98</v>
      </c>
      <c r="H15825" t="s">
        <v>616</v>
      </c>
    </row>
    <row r="15826" spans="1:8" x14ac:dyDescent="0.2">
      <c r="A15826">
        <v>4.7835057956810298E+17</v>
      </c>
      <c r="B15826" t="s">
        <v>31066</v>
      </c>
      <c r="C15826" t="s">
        <v>31067</v>
      </c>
      <c r="D15826" s="1">
        <v>41806.150925925926</v>
      </c>
      <c r="E15826">
        <v>41</v>
      </c>
      <c r="F15826">
        <v>66</v>
      </c>
    </row>
    <row r="15827" spans="1:8" x14ac:dyDescent="0.2">
      <c r="A15827">
        <v>4.7835185117201203E+17</v>
      </c>
      <c r="B15827" t="s">
        <v>31068</v>
      </c>
      <c r="C15827" t="s">
        <v>31069</v>
      </c>
      <c r="D15827" s="1">
        <v>41806.154432870368</v>
      </c>
      <c r="E15827">
        <v>16</v>
      </c>
      <c r="F15827">
        <v>21</v>
      </c>
      <c r="G15827" t="s">
        <v>215</v>
      </c>
    </row>
    <row r="15828" spans="1:8" x14ac:dyDescent="0.2">
      <c r="A15828">
        <v>4.7835450790288902E+17</v>
      </c>
      <c r="B15828" t="s">
        <v>31070</v>
      </c>
      <c r="C15828" t="s">
        <v>31071</v>
      </c>
      <c r="D15828" s="1">
        <v>41806.161759259259</v>
      </c>
      <c r="E15828">
        <v>9</v>
      </c>
      <c r="F15828">
        <v>20</v>
      </c>
      <c r="G15828" t="s">
        <v>487</v>
      </c>
    </row>
    <row r="15829" spans="1:8" x14ac:dyDescent="0.2">
      <c r="A15829">
        <v>4.7835458211691302E+17</v>
      </c>
      <c r="B15829" t="s">
        <v>31072</v>
      </c>
      <c r="C15829" t="s">
        <v>31073</v>
      </c>
      <c r="D15829" s="1">
        <v>41806.16196759259</v>
      </c>
      <c r="E15829">
        <v>14</v>
      </c>
      <c r="F15829">
        <v>25</v>
      </c>
      <c r="G15829" t="s">
        <v>215</v>
      </c>
    </row>
    <row r="15830" spans="1:8" x14ac:dyDescent="0.2">
      <c r="A15830">
        <v>4.7840854908144E+17</v>
      </c>
      <c r="B15830" t="s">
        <v>31074</v>
      </c>
      <c r="C15830" t="s">
        <v>31075</v>
      </c>
      <c r="D15830" s="1">
        <v>41806.310891203706</v>
      </c>
      <c r="E15830">
        <v>35</v>
      </c>
      <c r="F15830">
        <v>37</v>
      </c>
      <c r="G15830" t="e">
        <f>quotedojo</f>
        <v>#NAME?</v>
      </c>
    </row>
    <row r="15831" spans="1:8" x14ac:dyDescent="0.2">
      <c r="A15831">
        <v>4.7841912484279898E+17</v>
      </c>
      <c r="B15831" t="s">
        <v>31076</v>
      </c>
      <c r="C15831" t="s">
        <v>31077</v>
      </c>
      <c r="D15831" s="1">
        <v>41806.340069444443</v>
      </c>
      <c r="E15831">
        <v>14</v>
      </c>
      <c r="F15831">
        <v>37</v>
      </c>
      <c r="G15831" t="e">
        <f>myFMCase</f>
        <v>#NAME?</v>
      </c>
      <c r="H15831" t="s">
        <v>616</v>
      </c>
    </row>
    <row r="15832" spans="1:8" x14ac:dyDescent="0.2">
      <c r="A15832">
        <v>4.7841941112923302E+17</v>
      </c>
      <c r="B15832" t="s">
        <v>31078</v>
      </c>
      <c r="C15832" t="s">
        <v>31079</v>
      </c>
      <c r="D15832" s="1">
        <v>41806.340856481482</v>
      </c>
      <c r="E15832">
        <v>19</v>
      </c>
      <c r="F15832">
        <v>36</v>
      </c>
      <c r="G15832" t="s">
        <v>215</v>
      </c>
    </row>
    <row r="15833" spans="1:8" x14ac:dyDescent="0.2">
      <c r="A15833">
        <v>4.7842003993926797E+17</v>
      </c>
      <c r="B15833" t="s">
        <v>31080</v>
      </c>
      <c r="C15833" t="s">
        <v>31081</v>
      </c>
      <c r="D15833" s="1">
        <v>41806.342592592591</v>
      </c>
      <c r="E15833">
        <v>16</v>
      </c>
      <c r="F15833">
        <v>26</v>
      </c>
      <c r="G15833" t="e">
        <f>DeannaSpillyard</f>
        <v>#NAME?</v>
      </c>
    </row>
    <row r="15834" spans="1:8" x14ac:dyDescent="0.2">
      <c r="A15834">
        <v>4.7842177777783098E+17</v>
      </c>
      <c r="B15834" t="s">
        <v>31082</v>
      </c>
      <c r="C15834" t="s">
        <v>31083</v>
      </c>
      <c r="D15834" s="1">
        <v>41806.347395833334</v>
      </c>
      <c r="E15834">
        <v>10</v>
      </c>
      <c r="F15834">
        <v>15</v>
      </c>
      <c r="G15834" t="s">
        <v>215</v>
      </c>
    </row>
    <row r="15835" spans="1:8" x14ac:dyDescent="0.2">
      <c r="A15835">
        <v>4.7842262051417203E+17</v>
      </c>
      <c r="B15835" t="s">
        <v>31084</v>
      </c>
      <c r="C15835" t="s">
        <v>31085</v>
      </c>
      <c r="D15835" s="1">
        <v>41806.349722222221</v>
      </c>
      <c r="E15835">
        <v>13</v>
      </c>
      <c r="F15835">
        <v>14</v>
      </c>
      <c r="G15835" t="e">
        <f>_xlfn.SINGLE(peterkleschen _xlfn.SINGLE(CharlieMaikis))</f>
        <v>#NAME?</v>
      </c>
      <c r="H15835" t="s">
        <v>9927</v>
      </c>
    </row>
    <row r="15836" spans="1:8" x14ac:dyDescent="0.2">
      <c r="A15836">
        <v>4.7842305566902202E+17</v>
      </c>
      <c r="B15836" t="s">
        <v>31086</v>
      </c>
      <c r="C15836" t="s">
        <v>31087</v>
      </c>
      <c r="D15836" s="1">
        <v>41806.350914351853</v>
      </c>
      <c r="E15836">
        <v>7</v>
      </c>
      <c r="F15836">
        <v>8</v>
      </c>
      <c r="G15836" t="s">
        <v>89</v>
      </c>
    </row>
    <row r="15837" spans="1:8" x14ac:dyDescent="0.2">
      <c r="A15837">
        <v>4.7842312768101101E+17</v>
      </c>
      <c r="B15837" t="s">
        <v>31088</v>
      </c>
      <c r="C15837" t="s">
        <v>31089</v>
      </c>
      <c r="D15837" s="1">
        <v>41806.351111111115</v>
      </c>
      <c r="E15837">
        <v>20</v>
      </c>
      <c r="F15837">
        <v>27</v>
      </c>
      <c r="G15837" t="s">
        <v>31090</v>
      </c>
    </row>
    <row r="15838" spans="1:8" x14ac:dyDescent="0.2">
      <c r="A15838">
        <v>4.7842373044865402E+17</v>
      </c>
      <c r="B15838" t="s">
        <v>31091</v>
      </c>
      <c r="C15838" t="s">
        <v>31092</v>
      </c>
      <c r="D15838" s="1">
        <v>41806.352777777778</v>
      </c>
      <c r="E15838">
        <v>76</v>
      </c>
      <c r="F15838">
        <v>144</v>
      </c>
      <c r="G15838" t="s">
        <v>89</v>
      </c>
    </row>
    <row r="15839" spans="1:8" x14ac:dyDescent="0.2">
      <c r="A15839">
        <v>4.7842405852710502E+17</v>
      </c>
      <c r="B15839" t="s">
        <v>31093</v>
      </c>
      <c r="C15839" t="s">
        <v>31094</v>
      </c>
      <c r="D15839" s="1">
        <v>41806.353680555556</v>
      </c>
      <c r="E15839">
        <v>39</v>
      </c>
      <c r="F15839">
        <v>44</v>
      </c>
      <c r="G15839" t="s">
        <v>31095</v>
      </c>
    </row>
    <row r="15840" spans="1:8" x14ac:dyDescent="0.2">
      <c r="A15840">
        <v>4.7842457539119898E+17</v>
      </c>
      <c r="B15840" t="s">
        <v>31096</v>
      </c>
      <c r="C15840" t="s">
        <v>31097</v>
      </c>
      <c r="D15840" s="1">
        <v>41806.355115740742</v>
      </c>
      <c r="E15840">
        <v>18</v>
      </c>
      <c r="F15840">
        <v>28</v>
      </c>
      <c r="G15840" t="s">
        <v>215</v>
      </c>
      <c r="H15840" t="s">
        <v>390</v>
      </c>
    </row>
    <row r="15841" spans="1:8" x14ac:dyDescent="0.2">
      <c r="A15841">
        <v>4.7849208245820998E+17</v>
      </c>
      <c r="B15841" t="s">
        <v>31098</v>
      </c>
      <c r="C15841" t="s">
        <v>31099</v>
      </c>
      <c r="D15841" s="1">
        <v>41806.541400462964</v>
      </c>
      <c r="E15841">
        <v>19</v>
      </c>
      <c r="F15841">
        <v>51</v>
      </c>
    </row>
    <row r="15842" spans="1:8" x14ac:dyDescent="0.2">
      <c r="A15842">
        <v>4.7849764181101702E+17</v>
      </c>
      <c r="B15842" t="s">
        <v>31100</v>
      </c>
      <c r="C15842" t="s">
        <v>31101</v>
      </c>
      <c r="D15842" s="1">
        <v>41806.55673611111</v>
      </c>
      <c r="E15842">
        <v>20</v>
      </c>
      <c r="F15842">
        <v>28</v>
      </c>
      <c r="G15842" t="s">
        <v>215</v>
      </c>
      <c r="H15842" t="s">
        <v>9927</v>
      </c>
    </row>
    <row r="15843" spans="1:8" x14ac:dyDescent="0.2">
      <c r="A15843">
        <v>4.7849855574569299E+17</v>
      </c>
      <c r="B15843" t="s">
        <v>31102</v>
      </c>
      <c r="C15843" t="s">
        <v>31103</v>
      </c>
      <c r="D15843" s="1">
        <v>41806.559259259258</v>
      </c>
      <c r="E15843">
        <v>19</v>
      </c>
      <c r="F15843">
        <v>26</v>
      </c>
      <c r="G15843" t="s">
        <v>215</v>
      </c>
    </row>
    <row r="15844" spans="1:8" x14ac:dyDescent="0.2">
      <c r="A15844">
        <v>4.7851712917656301E+17</v>
      </c>
      <c r="B15844" t="s">
        <v>31104</v>
      </c>
      <c r="C15844" t="s">
        <v>31105</v>
      </c>
      <c r="D15844" s="1">
        <v>41806.610509259262</v>
      </c>
      <c r="E15844">
        <v>30</v>
      </c>
      <c r="F15844">
        <v>39</v>
      </c>
      <c r="G15844" t="s">
        <v>215</v>
      </c>
      <c r="H15844" t="s">
        <v>390</v>
      </c>
    </row>
    <row r="15845" spans="1:8" x14ac:dyDescent="0.2">
      <c r="A15845">
        <v>4.7857342465966797E+17</v>
      </c>
      <c r="B15845" t="s">
        <v>31106</v>
      </c>
      <c r="C15845" t="s">
        <v>31107</v>
      </c>
      <c r="D15845" s="1">
        <v>41806.765856481485</v>
      </c>
      <c r="E15845">
        <v>89</v>
      </c>
      <c r="F15845">
        <v>111</v>
      </c>
    </row>
    <row r="15846" spans="1:8" x14ac:dyDescent="0.2">
      <c r="A15846">
        <v>4.7857766927434099E+17</v>
      </c>
      <c r="B15846" t="s">
        <v>31108</v>
      </c>
      <c r="C15846" t="s">
        <v>31109</v>
      </c>
      <c r="D15846" s="1">
        <v>41806.777569444443</v>
      </c>
      <c r="E15846">
        <v>22</v>
      </c>
      <c r="F15846">
        <v>31</v>
      </c>
      <c r="G15846" t="s">
        <v>215</v>
      </c>
    </row>
    <row r="15847" spans="1:8" x14ac:dyDescent="0.2">
      <c r="A15847">
        <v>4.7858869208560397E+17</v>
      </c>
      <c r="B15847" t="s">
        <v>31110</v>
      </c>
      <c r="C15847" t="s">
        <v>31111</v>
      </c>
      <c r="D15847" s="1">
        <v>41806.807986111111</v>
      </c>
      <c r="E15847">
        <v>37</v>
      </c>
      <c r="F15847">
        <v>67</v>
      </c>
    </row>
    <row r="15848" spans="1:8" x14ac:dyDescent="0.2">
      <c r="A15848">
        <v>4.7858883533368102E+17</v>
      </c>
      <c r="B15848" t="s">
        <v>31112</v>
      </c>
      <c r="C15848" t="s">
        <v>31113</v>
      </c>
      <c r="D15848" s="1">
        <v>41806.808379629627</v>
      </c>
      <c r="E15848">
        <v>22</v>
      </c>
      <c r="F15848">
        <v>28</v>
      </c>
    </row>
    <row r="15849" spans="1:8" x14ac:dyDescent="0.2">
      <c r="A15849">
        <v>4.7859041417039002E+17</v>
      </c>
      <c r="B15849" t="s">
        <v>31114</v>
      </c>
      <c r="C15849" t="s">
        <v>31115</v>
      </c>
      <c r="D15849" s="1">
        <v>41806.812743055554</v>
      </c>
      <c r="E15849">
        <v>145</v>
      </c>
      <c r="F15849">
        <v>190</v>
      </c>
      <c r="G15849" t="s">
        <v>215</v>
      </c>
    </row>
    <row r="15850" spans="1:8" x14ac:dyDescent="0.2">
      <c r="A15850">
        <v>4.7860142851754803E+17</v>
      </c>
      <c r="B15850" t="s">
        <v>31116</v>
      </c>
      <c r="C15850" t="s">
        <v>31117</v>
      </c>
      <c r="D15850" s="1">
        <v>41806.843136574076</v>
      </c>
      <c r="E15850">
        <v>138</v>
      </c>
      <c r="F15850">
        <v>159</v>
      </c>
    </row>
    <row r="15851" spans="1:8" x14ac:dyDescent="0.2">
      <c r="A15851">
        <v>4.7861296814214701E+17</v>
      </c>
      <c r="B15851" t="s">
        <v>31118</v>
      </c>
      <c r="C15851" t="s">
        <v>31119</v>
      </c>
      <c r="D15851" s="1">
        <v>41806.874976851854</v>
      </c>
      <c r="E15851">
        <v>39</v>
      </c>
      <c r="F15851">
        <v>59</v>
      </c>
    </row>
    <row r="15852" spans="1:8" x14ac:dyDescent="0.2">
      <c r="A15852">
        <v>4.7862947066098803E+17</v>
      </c>
      <c r="B15852" t="s">
        <v>31120</v>
      </c>
      <c r="C15852" t="s">
        <v>31121</v>
      </c>
      <c r="D15852" s="1">
        <v>41806.92050925926</v>
      </c>
      <c r="E15852">
        <v>614</v>
      </c>
      <c r="F15852">
        <v>997</v>
      </c>
    </row>
    <row r="15853" spans="1:8" x14ac:dyDescent="0.2">
      <c r="A15853">
        <v>4.7863514354103898E+17</v>
      </c>
      <c r="B15853" t="s">
        <v>31122</v>
      </c>
      <c r="C15853" t="s">
        <v>31123</v>
      </c>
      <c r="D15853" s="1">
        <v>41806.936168981483</v>
      </c>
      <c r="E15853">
        <v>294</v>
      </c>
      <c r="F15853">
        <v>220</v>
      </c>
    </row>
    <row r="15854" spans="1:8" x14ac:dyDescent="0.2">
      <c r="A15854">
        <v>4.7863902940849702E+17</v>
      </c>
      <c r="B15854" t="s">
        <v>31124</v>
      </c>
      <c r="C15854" t="s">
        <v>31125</v>
      </c>
      <c r="D15854" s="1">
        <v>41806.946886574071</v>
      </c>
      <c r="E15854">
        <v>91</v>
      </c>
      <c r="F15854">
        <v>115</v>
      </c>
    </row>
    <row r="15855" spans="1:8" x14ac:dyDescent="0.2">
      <c r="A15855">
        <v>4.7864311541978298E+17</v>
      </c>
      <c r="B15855" t="s">
        <v>31126</v>
      </c>
      <c r="C15855" t="s">
        <v>31127</v>
      </c>
      <c r="D15855" s="1">
        <v>41806.958171296297</v>
      </c>
      <c r="E15855">
        <v>528</v>
      </c>
      <c r="F15855">
        <v>448</v>
      </c>
    </row>
    <row r="15856" spans="1:8" x14ac:dyDescent="0.2">
      <c r="A15856">
        <v>4.7864595950602598E+17</v>
      </c>
      <c r="B15856" t="s">
        <v>31128</v>
      </c>
      <c r="C15856" t="s">
        <v>31129</v>
      </c>
      <c r="D15856" s="1">
        <v>41806.96601851852</v>
      </c>
      <c r="E15856">
        <v>75</v>
      </c>
      <c r="F15856">
        <v>154</v>
      </c>
    </row>
    <row r="15857" spans="1:7" x14ac:dyDescent="0.2">
      <c r="A15857">
        <v>4.7868110427927699E+17</v>
      </c>
      <c r="B15857" t="s">
        <v>31130</v>
      </c>
      <c r="C15857" t="s">
        <v>31131</v>
      </c>
      <c r="D15857" s="1">
        <v>41807.062997685185</v>
      </c>
      <c r="E15857">
        <v>42</v>
      </c>
      <c r="F15857">
        <v>52</v>
      </c>
      <c r="G15857" t="s">
        <v>576</v>
      </c>
    </row>
    <row r="15858" spans="1:7" x14ac:dyDescent="0.2">
      <c r="A15858">
        <v>4.7868159498767501E+17</v>
      </c>
      <c r="B15858" t="s">
        <v>31132</v>
      </c>
      <c r="C15858" t="s">
        <v>31133</v>
      </c>
      <c r="D15858" s="1">
        <v>41807.064351851855</v>
      </c>
      <c r="E15858">
        <v>149</v>
      </c>
      <c r="F15858">
        <v>148</v>
      </c>
      <c r="G15858" t="s">
        <v>89</v>
      </c>
    </row>
    <row r="15859" spans="1:7" x14ac:dyDescent="0.2">
      <c r="A15859">
        <v>4.78681721538232E+17</v>
      </c>
      <c r="B15859" t="s">
        <v>31134</v>
      </c>
      <c r="C15859" t="s">
        <v>31135</v>
      </c>
      <c r="D15859" s="1">
        <v>41807.064699074072</v>
      </c>
      <c r="E15859">
        <v>414</v>
      </c>
      <c r="F15859">
        <v>400</v>
      </c>
      <c r="G15859" t="s">
        <v>89</v>
      </c>
    </row>
    <row r="15860" spans="1:7" x14ac:dyDescent="0.2">
      <c r="A15860">
        <v>4.7868340422589197E+17</v>
      </c>
      <c r="B15860" t="s">
        <v>31136</v>
      </c>
      <c r="C15860" t="s">
        <v>31137</v>
      </c>
      <c r="D15860" s="1">
        <v>41807.069340277776</v>
      </c>
      <c r="E15860">
        <v>9</v>
      </c>
      <c r="F15860">
        <v>10</v>
      </c>
      <c r="G15860" t="s">
        <v>576</v>
      </c>
    </row>
    <row r="15861" spans="1:7" x14ac:dyDescent="0.2">
      <c r="A15861">
        <v>4.7868525471927002E+17</v>
      </c>
      <c r="B15861" t="s">
        <v>31138</v>
      </c>
      <c r="C15861" t="s">
        <v>31139</v>
      </c>
      <c r="D15861" s="1">
        <v>41807.074444444443</v>
      </c>
      <c r="E15861">
        <v>23</v>
      </c>
      <c r="F15861">
        <v>35</v>
      </c>
      <c r="G15861" t="s">
        <v>215</v>
      </c>
    </row>
    <row r="15862" spans="1:7" x14ac:dyDescent="0.2">
      <c r="A15862">
        <v>4.7868940308723302E+17</v>
      </c>
      <c r="B15862" t="s">
        <v>31140</v>
      </c>
      <c r="C15862" t="s">
        <v>31141</v>
      </c>
      <c r="D15862" s="1">
        <v>41807.0858912037</v>
      </c>
      <c r="E15862">
        <v>11</v>
      </c>
      <c r="F15862">
        <v>19</v>
      </c>
      <c r="G15862" t="s">
        <v>215</v>
      </c>
    </row>
    <row r="15863" spans="1:7" x14ac:dyDescent="0.2">
      <c r="A15863">
        <v>4.7869896957743098E+17</v>
      </c>
      <c r="B15863" t="s">
        <v>31142</v>
      </c>
      <c r="C15863" t="s">
        <v>31143</v>
      </c>
      <c r="D15863" s="1">
        <v>41807.112291666665</v>
      </c>
      <c r="E15863">
        <v>209</v>
      </c>
      <c r="F15863">
        <v>339</v>
      </c>
    </row>
    <row r="15864" spans="1:7" x14ac:dyDescent="0.2">
      <c r="A15864">
        <v>4.7872616187102003E+17</v>
      </c>
      <c r="B15864" t="s">
        <v>31144</v>
      </c>
      <c r="C15864" t="s">
        <v>31145</v>
      </c>
      <c r="D15864" s="1">
        <v>41807.187326388892</v>
      </c>
      <c r="E15864">
        <v>37</v>
      </c>
      <c r="F15864">
        <v>57</v>
      </c>
      <c r="G15864" t="s">
        <v>89</v>
      </c>
    </row>
    <row r="15865" spans="1:7" x14ac:dyDescent="0.2">
      <c r="A15865">
        <v>4.7873435826666701E+17</v>
      </c>
      <c r="B15865" t="s">
        <v>31146</v>
      </c>
      <c r="C15865" t="s">
        <v>31147</v>
      </c>
      <c r="D15865" s="1">
        <v>41807.209953703707</v>
      </c>
      <c r="E15865">
        <v>34</v>
      </c>
      <c r="F15865">
        <v>55</v>
      </c>
      <c r="G15865" t="s">
        <v>576</v>
      </c>
    </row>
    <row r="15866" spans="1:7" x14ac:dyDescent="0.2">
      <c r="A15866">
        <v>4.7873462734804499E+17</v>
      </c>
      <c r="B15866" t="s">
        <v>31148</v>
      </c>
      <c r="C15866" t="s">
        <v>31149</v>
      </c>
      <c r="D15866" s="1">
        <v>41807.210694444446</v>
      </c>
      <c r="E15866">
        <v>11</v>
      </c>
      <c r="F15866">
        <v>28</v>
      </c>
      <c r="G15866" t="s">
        <v>215</v>
      </c>
    </row>
    <row r="15867" spans="1:7" x14ac:dyDescent="0.2">
      <c r="A15867">
        <v>4.7873506405896998E+17</v>
      </c>
      <c r="B15867" t="s">
        <v>31150</v>
      </c>
      <c r="C15867" t="s">
        <v>31151</v>
      </c>
      <c r="D15867" s="1">
        <v>41807.211898148147</v>
      </c>
      <c r="E15867">
        <v>19</v>
      </c>
      <c r="F15867">
        <v>28</v>
      </c>
      <c r="G15867" t="s">
        <v>89</v>
      </c>
    </row>
    <row r="15868" spans="1:7" x14ac:dyDescent="0.2">
      <c r="A15868">
        <v>4.7873510232779898E+17</v>
      </c>
      <c r="B15868" t="s">
        <v>31152</v>
      </c>
      <c r="C15868" t="s">
        <v>31153</v>
      </c>
      <c r="D15868" s="1">
        <v>41807.212002314816</v>
      </c>
      <c r="E15868">
        <v>5</v>
      </c>
      <c r="F15868">
        <v>15</v>
      </c>
      <c r="G15868" t="s">
        <v>215</v>
      </c>
    </row>
    <row r="15869" spans="1:7" x14ac:dyDescent="0.2">
      <c r="A15869">
        <v>4.7873573289944998E+17</v>
      </c>
      <c r="B15869" t="s">
        <v>31154</v>
      </c>
      <c r="C15869" t="s">
        <v>31155</v>
      </c>
      <c r="D15869" s="1">
        <v>41807.213738425926</v>
      </c>
      <c r="E15869">
        <v>10</v>
      </c>
      <c r="F15869">
        <v>18</v>
      </c>
      <c r="G15869" t="s">
        <v>215</v>
      </c>
    </row>
    <row r="15870" spans="1:7" x14ac:dyDescent="0.2">
      <c r="A15870">
        <v>4.7873597443684698E+17</v>
      </c>
      <c r="B15870" t="s">
        <v>31156</v>
      </c>
      <c r="C15870" t="s">
        <v>31157</v>
      </c>
      <c r="D15870" s="1">
        <v>41807.214409722219</v>
      </c>
      <c r="E15870">
        <v>9</v>
      </c>
      <c r="F15870">
        <v>15</v>
      </c>
      <c r="G15870" t="s">
        <v>31158</v>
      </c>
    </row>
    <row r="15871" spans="1:7" x14ac:dyDescent="0.2">
      <c r="A15871">
        <v>4.7873689613096499E+17</v>
      </c>
      <c r="B15871" t="s">
        <v>31159</v>
      </c>
      <c r="C15871" t="s">
        <v>31160</v>
      </c>
      <c r="D15871" s="1">
        <v>41807.216956018521</v>
      </c>
      <c r="E15871">
        <v>12</v>
      </c>
      <c r="F15871">
        <v>12</v>
      </c>
      <c r="G15871" t="e">
        <f>_xlfn.SINGLE( _xlfn.SINGLE( _xlfn.SINGLE( _xlfn.SINGLE( _xlfn.SINGLE( _xlfn.SINGLE( _xlfn.SINGLE(BonaFideMadMen)))))))</f>
        <v>#NAME?</v>
      </c>
    </row>
    <row r="15872" spans="1:7" x14ac:dyDescent="0.2">
      <c r="A15872">
        <v>4.78737471040016E+17</v>
      </c>
      <c r="B15872" t="s">
        <v>31161</v>
      </c>
      <c r="C15872" t="s">
        <v>31162</v>
      </c>
      <c r="D15872" s="1">
        <v>41807.218541666669</v>
      </c>
      <c r="E15872">
        <v>21</v>
      </c>
      <c r="F15872">
        <v>37</v>
      </c>
      <c r="G15872" t="s">
        <v>215</v>
      </c>
    </row>
    <row r="15873" spans="1:8" x14ac:dyDescent="0.2">
      <c r="A15873">
        <v>4.7873775308177798E+17</v>
      </c>
      <c r="B15873" t="s">
        <v>31163</v>
      </c>
      <c r="C15873" t="s">
        <v>31164</v>
      </c>
      <c r="D15873" s="1">
        <v>41807.219317129631</v>
      </c>
      <c r="E15873">
        <v>14</v>
      </c>
      <c r="F15873">
        <v>32</v>
      </c>
      <c r="G15873" t="s">
        <v>215</v>
      </c>
      <c r="H15873" t="s">
        <v>616</v>
      </c>
    </row>
    <row r="15874" spans="1:8" x14ac:dyDescent="0.2">
      <c r="A15874">
        <v>4.7873816171186099E+17</v>
      </c>
      <c r="B15874" t="s">
        <v>31165</v>
      </c>
      <c r="C15874" t="s">
        <v>31166</v>
      </c>
      <c r="D15874" s="1">
        <v>41807.220439814817</v>
      </c>
      <c r="E15874">
        <v>13</v>
      </c>
      <c r="F15874">
        <v>20</v>
      </c>
      <c r="G15874" t="s">
        <v>215</v>
      </c>
    </row>
    <row r="15875" spans="1:8" x14ac:dyDescent="0.2">
      <c r="A15875">
        <v>4.7873922504760102E+17</v>
      </c>
      <c r="B15875" t="s">
        <v>31167</v>
      </c>
      <c r="C15875" t="s">
        <v>31168</v>
      </c>
      <c r="D15875" s="1">
        <v>41807.223379629628</v>
      </c>
      <c r="E15875">
        <v>12</v>
      </c>
      <c r="F15875">
        <v>37</v>
      </c>
      <c r="G15875" t="s">
        <v>215</v>
      </c>
    </row>
    <row r="15876" spans="1:8" x14ac:dyDescent="0.2">
      <c r="A15876">
        <v>4.7881135527364602E+17</v>
      </c>
      <c r="B15876" t="s">
        <v>31169</v>
      </c>
      <c r="C15876" t="s">
        <v>31170</v>
      </c>
      <c r="D15876" s="1">
        <v>41807.422418981485</v>
      </c>
      <c r="E15876">
        <v>8</v>
      </c>
      <c r="F15876">
        <v>13</v>
      </c>
      <c r="G15876" t="s">
        <v>215</v>
      </c>
    </row>
    <row r="15877" spans="1:8" x14ac:dyDescent="0.2">
      <c r="A15877">
        <v>4.7881147226535098E+17</v>
      </c>
      <c r="B15877" t="s">
        <v>31171</v>
      </c>
      <c r="C15877" t="s">
        <v>31172</v>
      </c>
      <c r="D15877" s="1">
        <v>41807.422743055555</v>
      </c>
      <c r="E15877">
        <v>17</v>
      </c>
      <c r="F15877">
        <v>15</v>
      </c>
      <c r="G15877" t="s">
        <v>576</v>
      </c>
    </row>
    <row r="15878" spans="1:8" x14ac:dyDescent="0.2">
      <c r="A15878">
        <v>4.7881242185617798E+17</v>
      </c>
      <c r="B15878" t="s">
        <v>31173</v>
      </c>
      <c r="C15878" t="s">
        <v>31174</v>
      </c>
      <c r="D15878" s="1">
        <v>41807.425358796296</v>
      </c>
      <c r="E15878">
        <v>8</v>
      </c>
      <c r="F15878">
        <v>12</v>
      </c>
      <c r="G15878" t="s">
        <v>215</v>
      </c>
    </row>
    <row r="15879" spans="1:8" x14ac:dyDescent="0.2">
      <c r="A15879">
        <v>4.78812867055976E+17</v>
      </c>
      <c r="B15879" t="s">
        <v>31175</v>
      </c>
      <c r="C15879" t="s">
        <v>31176</v>
      </c>
      <c r="D15879" s="1">
        <v>41807.42659722222</v>
      </c>
      <c r="E15879">
        <v>13</v>
      </c>
      <c r="F15879">
        <v>19</v>
      </c>
      <c r="G15879" t="s">
        <v>215</v>
      </c>
      <c r="H15879" t="s">
        <v>616</v>
      </c>
    </row>
    <row r="15880" spans="1:8" x14ac:dyDescent="0.2">
      <c r="A15880">
        <v>4.7881328532037197E+17</v>
      </c>
      <c r="B15880" t="s">
        <v>31177</v>
      </c>
      <c r="C15880" t="s">
        <v>31178</v>
      </c>
      <c r="D15880" s="1">
        <v>41807.427743055552</v>
      </c>
      <c r="E15880">
        <v>13</v>
      </c>
      <c r="F15880">
        <v>18</v>
      </c>
      <c r="G15880" t="s">
        <v>31179</v>
      </c>
    </row>
    <row r="15881" spans="1:8" x14ac:dyDescent="0.2">
      <c r="A15881">
        <v>4.7881480646020698E+17</v>
      </c>
      <c r="B15881" t="s">
        <v>31180</v>
      </c>
      <c r="C15881" t="s">
        <v>31181</v>
      </c>
      <c r="D15881" s="1">
        <v>41807.431944444441</v>
      </c>
      <c r="E15881">
        <v>42</v>
      </c>
      <c r="F15881">
        <v>74</v>
      </c>
      <c r="G15881" t="s">
        <v>215</v>
      </c>
    </row>
    <row r="15882" spans="1:8" x14ac:dyDescent="0.2">
      <c r="A15882">
        <v>4.7881534912765498E+17</v>
      </c>
      <c r="B15882" t="s">
        <v>31182</v>
      </c>
      <c r="C15882" t="s">
        <v>31183</v>
      </c>
      <c r="D15882" s="1">
        <v>41807.433437500003</v>
      </c>
      <c r="E15882">
        <v>19</v>
      </c>
      <c r="F15882">
        <v>27</v>
      </c>
      <c r="G15882" t="s">
        <v>215</v>
      </c>
      <c r="H15882" t="s">
        <v>390</v>
      </c>
    </row>
    <row r="15883" spans="1:8" x14ac:dyDescent="0.2">
      <c r="A15883">
        <v>4.7881668057589299E+17</v>
      </c>
      <c r="B15883" t="s">
        <v>31184</v>
      </c>
      <c r="C15883" t="s">
        <v>31185</v>
      </c>
      <c r="D15883" s="1">
        <v>41807.437118055554</v>
      </c>
      <c r="E15883">
        <v>22</v>
      </c>
      <c r="F15883">
        <v>30</v>
      </c>
      <c r="G15883" t="s">
        <v>215</v>
      </c>
    </row>
    <row r="15884" spans="1:8" x14ac:dyDescent="0.2">
      <c r="A15884">
        <v>4.7881681305300902E+17</v>
      </c>
      <c r="B15884" t="s">
        <v>31186</v>
      </c>
      <c r="C15884" t="s">
        <v>31187</v>
      </c>
      <c r="D15884" s="1">
        <v>41807.437476851854</v>
      </c>
      <c r="E15884">
        <v>11</v>
      </c>
      <c r="F15884">
        <v>17</v>
      </c>
      <c r="G15884" t="s">
        <v>31188</v>
      </c>
    </row>
    <row r="15885" spans="1:8" x14ac:dyDescent="0.2">
      <c r="A15885">
        <v>4.7881733593628998E+17</v>
      </c>
      <c r="B15885" t="s">
        <v>31189</v>
      </c>
      <c r="C15885" t="s">
        <v>31190</v>
      </c>
      <c r="D15885" s="1">
        <v>41807.438923611109</v>
      </c>
      <c r="E15885">
        <v>42</v>
      </c>
      <c r="F15885">
        <v>65</v>
      </c>
      <c r="G15885" t="s">
        <v>31191</v>
      </c>
    </row>
    <row r="15886" spans="1:8" x14ac:dyDescent="0.2">
      <c r="A15886">
        <v>4.7881775486298502E+17</v>
      </c>
      <c r="B15886" t="s">
        <v>31192</v>
      </c>
      <c r="C15886" t="s">
        <v>31193</v>
      </c>
      <c r="D15886" s="1">
        <v>41807.440081018518</v>
      </c>
      <c r="E15886">
        <v>7</v>
      </c>
      <c r="F15886">
        <v>7</v>
      </c>
      <c r="G15886" t="s">
        <v>576</v>
      </c>
    </row>
    <row r="15887" spans="1:8" x14ac:dyDescent="0.2">
      <c r="A15887">
        <v>4.7881848538071802E+17</v>
      </c>
      <c r="B15887" t="s">
        <v>31194</v>
      </c>
      <c r="C15887" t="s">
        <v>31195</v>
      </c>
      <c r="D15887" s="1">
        <v>41807.442094907405</v>
      </c>
      <c r="E15887">
        <v>11</v>
      </c>
      <c r="F15887">
        <v>16</v>
      </c>
      <c r="G15887" t="s">
        <v>31196</v>
      </c>
    </row>
    <row r="15888" spans="1:8" x14ac:dyDescent="0.2">
      <c r="A15888">
        <v>4.7884183840556998E+17</v>
      </c>
      <c r="B15888" t="s">
        <v>31197</v>
      </c>
      <c r="C15888" t="s">
        <v>31198</v>
      </c>
      <c r="D15888" s="1">
        <v>41807.506539351853</v>
      </c>
      <c r="E15888">
        <v>12</v>
      </c>
      <c r="F15888">
        <v>20</v>
      </c>
      <c r="G15888" t="s">
        <v>31199</v>
      </c>
    </row>
    <row r="15889" spans="1:8" x14ac:dyDescent="0.2">
      <c r="A15889">
        <v>4.7884226789389901E+17</v>
      </c>
      <c r="B15889" t="s">
        <v>31200</v>
      </c>
      <c r="C15889" t="s">
        <v>31201</v>
      </c>
      <c r="D15889" s="1">
        <v>41807.507719907408</v>
      </c>
      <c r="E15889">
        <v>24</v>
      </c>
      <c r="F15889">
        <v>27</v>
      </c>
      <c r="G15889" t="s">
        <v>215</v>
      </c>
    </row>
    <row r="15890" spans="1:8" x14ac:dyDescent="0.2">
      <c r="A15890">
        <v>4.7884317855700499E+17</v>
      </c>
      <c r="B15890" t="s">
        <v>31202</v>
      </c>
      <c r="C15890" t="s">
        <v>31203</v>
      </c>
      <c r="D15890" s="1">
        <v>41807.510231481479</v>
      </c>
      <c r="E15890">
        <v>19</v>
      </c>
      <c r="F15890">
        <v>27</v>
      </c>
      <c r="G15890" t="s">
        <v>215</v>
      </c>
    </row>
    <row r="15891" spans="1:8" x14ac:dyDescent="0.2">
      <c r="A15891">
        <v>4.7884344404386598E+17</v>
      </c>
      <c r="B15891" t="s">
        <v>31204</v>
      </c>
      <c r="C15891" t="s">
        <v>31205</v>
      </c>
      <c r="D15891" s="1">
        <v>41807.510972222219</v>
      </c>
      <c r="E15891">
        <v>15</v>
      </c>
      <c r="F15891">
        <v>21</v>
      </c>
      <c r="G15891" t="s">
        <v>215</v>
      </c>
      <c r="H15891" t="s">
        <v>22579</v>
      </c>
    </row>
    <row r="15892" spans="1:8" x14ac:dyDescent="0.2">
      <c r="A15892">
        <v>4.7884355458892499E+17</v>
      </c>
      <c r="B15892" t="s">
        <v>31206</v>
      </c>
      <c r="C15892" t="s">
        <v>31207</v>
      </c>
      <c r="D15892" s="1">
        <v>41807.511273148149</v>
      </c>
      <c r="E15892">
        <v>296</v>
      </c>
      <c r="F15892">
        <v>242</v>
      </c>
      <c r="G15892" t="s">
        <v>215</v>
      </c>
    </row>
    <row r="15893" spans="1:8" x14ac:dyDescent="0.2">
      <c r="A15893">
        <v>4.7884436882079302E+17</v>
      </c>
      <c r="B15893" t="s">
        <v>31208</v>
      </c>
      <c r="C15893" t="s">
        <v>31209</v>
      </c>
      <c r="D15893" s="1">
        <v>41807.513518518521</v>
      </c>
      <c r="E15893">
        <v>22</v>
      </c>
      <c r="F15893">
        <v>33</v>
      </c>
      <c r="G15893" t="s">
        <v>31210</v>
      </c>
      <c r="H15893" t="s">
        <v>390</v>
      </c>
    </row>
    <row r="15894" spans="1:8" x14ac:dyDescent="0.2">
      <c r="A15894">
        <v>4.7884440232068301E+17</v>
      </c>
      <c r="B15894" t="s">
        <v>31211</v>
      </c>
      <c r="C15894" t="s">
        <v>31212</v>
      </c>
      <c r="D15894" s="1">
        <v>41807.513611111113</v>
      </c>
      <c r="E15894">
        <v>16</v>
      </c>
      <c r="F15894">
        <v>30</v>
      </c>
      <c r="G15894" t="s">
        <v>215</v>
      </c>
    </row>
    <row r="15895" spans="1:8" x14ac:dyDescent="0.2">
      <c r="A15895">
        <v>4.7884546815623898E+17</v>
      </c>
      <c r="B15895" t="s">
        <v>31213</v>
      </c>
      <c r="C15895" t="s">
        <v>31214</v>
      </c>
      <c r="D15895" s="1">
        <v>41807.516550925924</v>
      </c>
      <c r="E15895">
        <v>16</v>
      </c>
      <c r="F15895">
        <v>30</v>
      </c>
      <c r="G15895" t="e">
        <f>_xlfn.SINGLE( _xlfn.SINGLE(stevenharlow85))</f>
        <v>#NAME?</v>
      </c>
      <c r="H15895" t="s">
        <v>390</v>
      </c>
    </row>
    <row r="15896" spans="1:8" x14ac:dyDescent="0.2">
      <c r="A15896">
        <v>4.7884589118116998E+17</v>
      </c>
      <c r="B15896" t="s">
        <v>31215</v>
      </c>
      <c r="C15896" t="s">
        <v>31216</v>
      </c>
      <c r="D15896" s="1">
        <v>41807.51771990741</v>
      </c>
      <c r="E15896">
        <v>19</v>
      </c>
      <c r="F15896">
        <v>30</v>
      </c>
      <c r="G15896" t="s">
        <v>215</v>
      </c>
    </row>
    <row r="15897" spans="1:8" x14ac:dyDescent="0.2">
      <c r="A15897">
        <v>4.7884760083820102E+17</v>
      </c>
      <c r="B15897" t="s">
        <v>31217</v>
      </c>
      <c r="C15897" t="s">
        <v>31218</v>
      </c>
      <c r="D15897" s="1">
        <v>41807.52244212963</v>
      </c>
      <c r="E15897">
        <v>717</v>
      </c>
      <c r="F15897">
        <v>640</v>
      </c>
    </row>
    <row r="15898" spans="1:8" x14ac:dyDescent="0.2">
      <c r="A15898">
        <v>4.7885022457247302E+17</v>
      </c>
      <c r="B15898" t="s">
        <v>31219</v>
      </c>
      <c r="C15898" t="s">
        <v>31220</v>
      </c>
      <c r="D15898" s="1">
        <v>41807.529675925929</v>
      </c>
      <c r="E15898">
        <v>10</v>
      </c>
      <c r="F15898">
        <v>34</v>
      </c>
      <c r="G15898" t="s">
        <v>215</v>
      </c>
      <c r="H15898" t="s">
        <v>390</v>
      </c>
    </row>
    <row r="15899" spans="1:8" x14ac:dyDescent="0.2">
      <c r="A15899">
        <v>4.7885034315802202E+17</v>
      </c>
      <c r="B15899" t="s">
        <v>31221</v>
      </c>
      <c r="C15899" t="s">
        <v>31222</v>
      </c>
      <c r="D15899" s="1">
        <v>41807.530011574076</v>
      </c>
      <c r="E15899">
        <v>60</v>
      </c>
      <c r="F15899">
        <v>80</v>
      </c>
      <c r="G15899" t="s">
        <v>215</v>
      </c>
    </row>
    <row r="15900" spans="1:8" x14ac:dyDescent="0.2">
      <c r="A15900">
        <v>4.7885192473360301E+17</v>
      </c>
      <c r="B15900" t="s">
        <v>31223</v>
      </c>
      <c r="C15900" t="s">
        <v>31224</v>
      </c>
      <c r="D15900" s="1">
        <v>41807.534375000003</v>
      </c>
      <c r="E15900">
        <v>50</v>
      </c>
      <c r="F15900">
        <v>106</v>
      </c>
    </row>
    <row r="15901" spans="1:8" x14ac:dyDescent="0.2">
      <c r="A15901">
        <v>4.7887670681232902E+17</v>
      </c>
      <c r="B15901" t="s">
        <v>31225</v>
      </c>
      <c r="C15901" t="s">
        <v>31226</v>
      </c>
      <c r="D15901" s="1">
        <v>41807.602754629632</v>
      </c>
      <c r="E15901">
        <v>7</v>
      </c>
      <c r="F15901">
        <v>13</v>
      </c>
      <c r="G15901" t="s">
        <v>31227</v>
      </c>
    </row>
    <row r="15902" spans="1:8" x14ac:dyDescent="0.2">
      <c r="A15902">
        <v>4.7887752739017101E+17</v>
      </c>
      <c r="B15902" t="s">
        <v>31228</v>
      </c>
      <c r="C15902" t="s">
        <v>31229</v>
      </c>
      <c r="D15902" s="1">
        <v>41807.605023148149</v>
      </c>
      <c r="E15902">
        <v>7</v>
      </c>
      <c r="F15902">
        <v>17</v>
      </c>
      <c r="G15902" t="s">
        <v>31230</v>
      </c>
    </row>
    <row r="15903" spans="1:8" x14ac:dyDescent="0.2">
      <c r="A15903">
        <v>4.7887806804854701E+17</v>
      </c>
      <c r="B15903" t="s">
        <v>31231</v>
      </c>
      <c r="C15903" t="s">
        <v>31232</v>
      </c>
      <c r="D15903" s="1">
        <v>41807.606516203705</v>
      </c>
      <c r="E15903">
        <v>11</v>
      </c>
      <c r="F15903">
        <v>15</v>
      </c>
      <c r="G15903" t="s">
        <v>576</v>
      </c>
    </row>
    <row r="15904" spans="1:8" x14ac:dyDescent="0.2">
      <c r="A15904">
        <v>4.7887834223438598E+17</v>
      </c>
      <c r="B15904" t="s">
        <v>31233</v>
      </c>
      <c r="C15904" t="s">
        <v>31234</v>
      </c>
      <c r="D15904" s="1">
        <v>41807.607268518521</v>
      </c>
      <c r="E15904">
        <v>6</v>
      </c>
      <c r="F15904">
        <v>9</v>
      </c>
      <c r="G15904" t="s">
        <v>576</v>
      </c>
      <c r="H15904" t="s">
        <v>390</v>
      </c>
    </row>
    <row r="15905" spans="1:8" x14ac:dyDescent="0.2">
      <c r="A15905">
        <v>4.7887856127772998E+17</v>
      </c>
      <c r="B15905" t="s">
        <v>31235</v>
      </c>
      <c r="C15905" t="s">
        <v>31236</v>
      </c>
      <c r="D15905" s="1">
        <v>41807.607870370368</v>
      </c>
      <c r="E15905">
        <v>10</v>
      </c>
      <c r="F15905">
        <v>9</v>
      </c>
      <c r="G15905" t="s">
        <v>31237</v>
      </c>
    </row>
    <row r="15906" spans="1:8" x14ac:dyDescent="0.2">
      <c r="A15906">
        <v>4.7887871348900198E+17</v>
      </c>
      <c r="B15906" t="s">
        <v>31238</v>
      </c>
      <c r="C15906" t="s">
        <v>31239</v>
      </c>
      <c r="D15906" s="1">
        <v>41807.608298611114</v>
      </c>
      <c r="E15906">
        <v>9</v>
      </c>
      <c r="F15906">
        <v>15</v>
      </c>
      <c r="G15906" t="s">
        <v>215</v>
      </c>
    </row>
    <row r="15907" spans="1:8" x14ac:dyDescent="0.2">
      <c r="A15907">
        <v>4.7887900055556E+17</v>
      </c>
      <c r="B15907" t="s">
        <v>31240</v>
      </c>
      <c r="C15907" t="s">
        <v>31241</v>
      </c>
      <c r="D15907" s="1">
        <v>41807.609085648146</v>
      </c>
      <c r="E15907">
        <v>19</v>
      </c>
      <c r="F15907">
        <v>23</v>
      </c>
      <c r="G15907" t="s">
        <v>31242</v>
      </c>
    </row>
    <row r="15908" spans="1:8" x14ac:dyDescent="0.2">
      <c r="A15908">
        <v>4.7887908017604602E+17</v>
      </c>
      <c r="B15908" t="s">
        <v>31243</v>
      </c>
      <c r="C15908" t="s">
        <v>31244</v>
      </c>
      <c r="D15908" s="1">
        <v>41807.609305555554</v>
      </c>
      <c r="E15908">
        <v>6</v>
      </c>
      <c r="F15908">
        <v>13</v>
      </c>
      <c r="G15908" t="s">
        <v>487</v>
      </c>
    </row>
    <row r="15909" spans="1:8" x14ac:dyDescent="0.2">
      <c r="A15909">
        <v>4.7887920100554701E+17</v>
      </c>
      <c r="B15909" t="s">
        <v>31245</v>
      </c>
      <c r="C15909" t="s">
        <v>31246</v>
      </c>
      <c r="D15909" s="1">
        <v>41807.6096412037</v>
      </c>
      <c r="E15909">
        <v>7</v>
      </c>
      <c r="F15909">
        <v>15</v>
      </c>
      <c r="G15909" t="s">
        <v>576</v>
      </c>
    </row>
    <row r="15910" spans="1:8" x14ac:dyDescent="0.2">
      <c r="A15910">
        <v>4.7887954189760499E+17</v>
      </c>
      <c r="B15910" t="s">
        <v>31247</v>
      </c>
      <c r="C15910" t="s">
        <v>31248</v>
      </c>
      <c r="D15910" s="1">
        <v>41807.610578703701</v>
      </c>
      <c r="E15910">
        <v>5</v>
      </c>
      <c r="F15910">
        <v>13</v>
      </c>
      <c r="G15910" t="s">
        <v>576</v>
      </c>
    </row>
    <row r="15911" spans="1:8" x14ac:dyDescent="0.2">
      <c r="A15911">
        <v>4.7887986661644198E+17</v>
      </c>
      <c r="B15911" t="s">
        <v>31249</v>
      </c>
      <c r="C15911" t="s">
        <v>31250</v>
      </c>
      <c r="D15911" s="1">
        <v>41807.611481481479</v>
      </c>
      <c r="E15911">
        <v>12</v>
      </c>
      <c r="F15911">
        <v>24</v>
      </c>
      <c r="G15911" t="s">
        <v>31251</v>
      </c>
      <c r="H15911" t="s">
        <v>390</v>
      </c>
    </row>
    <row r="15912" spans="1:8" x14ac:dyDescent="0.2">
      <c r="A15912">
        <v>4.7888002607548E+17</v>
      </c>
      <c r="B15912" t="s">
        <v>31252</v>
      </c>
      <c r="C15912" t="s">
        <v>31253</v>
      </c>
      <c r="D15912" s="1">
        <v>41807.611921296295</v>
      </c>
      <c r="E15912">
        <v>5</v>
      </c>
      <c r="F15912">
        <v>18</v>
      </c>
      <c r="G15912" t="s">
        <v>31254</v>
      </c>
    </row>
    <row r="15913" spans="1:8" x14ac:dyDescent="0.2">
      <c r="A15913">
        <v>4.7888128991153299E+17</v>
      </c>
      <c r="B15913" t="s">
        <v>31255</v>
      </c>
      <c r="C15913" t="s">
        <v>31256</v>
      </c>
      <c r="D15913" s="1">
        <v>41807.615405092591</v>
      </c>
      <c r="E15913">
        <v>16</v>
      </c>
      <c r="F15913">
        <v>32</v>
      </c>
      <c r="G15913" t="s">
        <v>215</v>
      </c>
    </row>
    <row r="15914" spans="1:8" x14ac:dyDescent="0.2">
      <c r="A15914">
        <v>4.7888136437720998E+17</v>
      </c>
      <c r="B15914" t="s">
        <v>31257</v>
      </c>
      <c r="C15914" t="s">
        <v>31258</v>
      </c>
      <c r="D15914" s="1">
        <v>41807.615613425929</v>
      </c>
      <c r="E15914">
        <v>12</v>
      </c>
      <c r="F15914">
        <v>22</v>
      </c>
      <c r="G15914" t="s">
        <v>576</v>
      </c>
      <c r="H15914" t="s">
        <v>390</v>
      </c>
    </row>
    <row r="15915" spans="1:8" x14ac:dyDescent="0.2">
      <c r="A15915">
        <v>4.7888165613300902E+17</v>
      </c>
      <c r="B15915" t="s">
        <v>31259</v>
      </c>
      <c r="C15915" t="s">
        <v>31260</v>
      </c>
      <c r="D15915" s="1">
        <v>41807.616412037038</v>
      </c>
      <c r="E15915">
        <v>52</v>
      </c>
      <c r="F15915">
        <v>43</v>
      </c>
      <c r="G15915" t="s">
        <v>89</v>
      </c>
    </row>
    <row r="15916" spans="1:8" x14ac:dyDescent="0.2">
      <c r="A15916">
        <v>4.7888197054222298E+17</v>
      </c>
      <c r="B15916" t="s">
        <v>31261</v>
      </c>
      <c r="C15916" t="s">
        <v>31262</v>
      </c>
      <c r="D15916" s="1">
        <v>41807.617280092592</v>
      </c>
      <c r="E15916">
        <v>10</v>
      </c>
      <c r="F15916">
        <v>11</v>
      </c>
      <c r="G15916" t="s">
        <v>215</v>
      </c>
    </row>
    <row r="15917" spans="1:8" x14ac:dyDescent="0.2">
      <c r="A15917">
        <v>4.7888211453270003E+17</v>
      </c>
      <c r="B15917" t="s">
        <v>31263</v>
      </c>
      <c r="C15917" t="s">
        <v>31264</v>
      </c>
      <c r="D15917" s="1">
        <v>41807.617673611108</v>
      </c>
      <c r="E15917">
        <v>13</v>
      </c>
      <c r="F15917">
        <v>10</v>
      </c>
      <c r="G15917" t="s">
        <v>31265</v>
      </c>
    </row>
    <row r="15918" spans="1:8" x14ac:dyDescent="0.2">
      <c r="A15918">
        <v>4.7888234508938803E+17</v>
      </c>
      <c r="B15918" t="s">
        <v>31266</v>
      </c>
      <c r="C15918" t="s">
        <v>31267</v>
      </c>
      <c r="D15918" s="1">
        <v>41807.618310185186</v>
      </c>
      <c r="E15918">
        <v>25</v>
      </c>
      <c r="F15918">
        <v>42</v>
      </c>
      <c r="G15918" t="s">
        <v>215</v>
      </c>
    </row>
    <row r="15919" spans="1:8" x14ac:dyDescent="0.2">
      <c r="A15919">
        <v>4.7888303136558598E+17</v>
      </c>
      <c r="B15919" t="s">
        <v>31268</v>
      </c>
      <c r="C15919" t="s">
        <v>31269</v>
      </c>
      <c r="D15919" s="1">
        <v>41807.620208333334</v>
      </c>
      <c r="E15919">
        <v>15</v>
      </c>
      <c r="F15919">
        <v>19</v>
      </c>
      <c r="G15919" t="s">
        <v>215</v>
      </c>
    </row>
    <row r="15920" spans="1:8" x14ac:dyDescent="0.2">
      <c r="A15920">
        <v>4.7888325281225901E+17</v>
      </c>
      <c r="B15920" t="s">
        <v>31270</v>
      </c>
      <c r="C15920" t="s">
        <v>31271</v>
      </c>
      <c r="D15920" s="1">
        <v>41807.620821759258</v>
      </c>
      <c r="E15920">
        <v>10</v>
      </c>
      <c r="F15920">
        <v>13</v>
      </c>
      <c r="G15920" t="s">
        <v>215</v>
      </c>
    </row>
    <row r="15921" spans="1:8" x14ac:dyDescent="0.2">
      <c r="A15921">
        <v>4.7888349404346298E+17</v>
      </c>
      <c r="B15921" t="s">
        <v>31272</v>
      </c>
      <c r="C15921" t="s">
        <v>31273</v>
      </c>
      <c r="D15921" s="1">
        <v>41807.621481481481</v>
      </c>
      <c r="E15921">
        <v>12</v>
      </c>
      <c r="F15921">
        <v>20</v>
      </c>
      <c r="G15921" t="s">
        <v>215</v>
      </c>
    </row>
    <row r="15922" spans="1:8" x14ac:dyDescent="0.2">
      <c r="A15922">
        <v>4.7888414538113402E+17</v>
      </c>
      <c r="B15922" t="s">
        <v>31274</v>
      </c>
      <c r="C15922" t="s">
        <v>31275</v>
      </c>
      <c r="D15922" s="1">
        <v>41807.623287037037</v>
      </c>
      <c r="E15922">
        <v>18</v>
      </c>
      <c r="F15922">
        <v>37</v>
      </c>
      <c r="G15922" t="s">
        <v>215</v>
      </c>
      <c r="H15922" t="s">
        <v>616</v>
      </c>
    </row>
    <row r="15923" spans="1:8" x14ac:dyDescent="0.2">
      <c r="A15923">
        <v>4.7888547771856397E+17</v>
      </c>
      <c r="B15923" t="s">
        <v>31276</v>
      </c>
      <c r="C15923" t="s">
        <v>31277</v>
      </c>
      <c r="D15923" s="1">
        <v>41807.626956018517</v>
      </c>
      <c r="E15923">
        <v>17</v>
      </c>
      <c r="F15923">
        <v>17</v>
      </c>
      <c r="G15923" t="s">
        <v>31278</v>
      </c>
      <c r="H15923" t="s">
        <v>390</v>
      </c>
    </row>
    <row r="15924" spans="1:8" x14ac:dyDescent="0.2">
      <c r="A15924">
        <v>4.7888557476217203E+17</v>
      </c>
      <c r="B15924" t="s">
        <v>31279</v>
      </c>
      <c r="C15924" t="s">
        <v>31280</v>
      </c>
      <c r="D15924" s="1">
        <v>41807.627222222225</v>
      </c>
      <c r="E15924">
        <v>7</v>
      </c>
      <c r="F15924">
        <v>15</v>
      </c>
      <c r="G15924" t="s">
        <v>215</v>
      </c>
    </row>
    <row r="15925" spans="1:8" x14ac:dyDescent="0.2">
      <c r="A15925">
        <v>4.78885763149336E+17</v>
      </c>
      <c r="B15925" t="s">
        <v>31281</v>
      </c>
      <c r="C15925" t="s">
        <v>31282</v>
      </c>
      <c r="D15925" s="1">
        <v>41807.627743055556</v>
      </c>
      <c r="E15925">
        <v>14</v>
      </c>
      <c r="F15925">
        <v>40</v>
      </c>
      <c r="G15925" t="s">
        <v>215</v>
      </c>
    </row>
    <row r="15926" spans="1:8" x14ac:dyDescent="0.2">
      <c r="A15926">
        <v>4.7888615456217901E+17</v>
      </c>
      <c r="B15926" t="s">
        <v>31283</v>
      </c>
      <c r="C15926" t="s">
        <v>31284</v>
      </c>
      <c r="D15926" s="1">
        <v>41807.628831018519</v>
      </c>
      <c r="E15926">
        <v>13</v>
      </c>
      <c r="F15926">
        <v>19</v>
      </c>
      <c r="G15926" t="s">
        <v>215</v>
      </c>
    </row>
    <row r="15927" spans="1:8" x14ac:dyDescent="0.2">
      <c r="A15927">
        <v>4.7888625496505901E+17</v>
      </c>
      <c r="B15927" t="s">
        <v>31285</v>
      </c>
      <c r="C15927" t="s">
        <v>31286</v>
      </c>
      <c r="D15927" s="1">
        <v>41807.629108796296</v>
      </c>
      <c r="E15927">
        <v>9</v>
      </c>
      <c r="F15927">
        <v>17</v>
      </c>
      <c r="G15927" t="s">
        <v>31287</v>
      </c>
    </row>
    <row r="15928" spans="1:8" x14ac:dyDescent="0.2">
      <c r="A15928">
        <v>4.7888656400557197E+17</v>
      </c>
      <c r="B15928" t="s">
        <v>31288</v>
      </c>
      <c r="C15928" t="s">
        <v>31289</v>
      </c>
      <c r="D15928" s="1">
        <v>41807.629953703705</v>
      </c>
      <c r="E15928">
        <v>11</v>
      </c>
      <c r="F15928">
        <v>21</v>
      </c>
      <c r="G15928" t="s">
        <v>546</v>
      </c>
    </row>
    <row r="15929" spans="1:8" x14ac:dyDescent="0.2">
      <c r="A15929">
        <v>4.7888686694754701E+17</v>
      </c>
      <c r="B15929" t="s">
        <v>31290</v>
      </c>
      <c r="C15929" t="s">
        <v>31291</v>
      </c>
      <c r="D15929" s="1">
        <v>41807.630798611113</v>
      </c>
      <c r="E15929">
        <v>19</v>
      </c>
      <c r="F15929">
        <v>32</v>
      </c>
      <c r="G15929" t="s">
        <v>89</v>
      </c>
    </row>
    <row r="15930" spans="1:8" x14ac:dyDescent="0.2">
      <c r="A15930">
        <v>4.7892448721662298E+17</v>
      </c>
      <c r="B15930" t="s">
        <v>31292</v>
      </c>
      <c r="C15930" t="s">
        <v>31293</v>
      </c>
      <c r="D15930" s="1">
        <v>41807.734606481485</v>
      </c>
      <c r="E15930">
        <v>14</v>
      </c>
      <c r="F15930">
        <v>26</v>
      </c>
      <c r="G15930" t="s">
        <v>89</v>
      </c>
      <c r="H15930" t="s">
        <v>23328</v>
      </c>
    </row>
    <row r="15931" spans="1:8" x14ac:dyDescent="0.2">
      <c r="A15931">
        <v>4.7893324878632102E+17</v>
      </c>
      <c r="B15931" t="s">
        <v>31294</v>
      </c>
      <c r="C15931" t="s">
        <v>31295</v>
      </c>
      <c r="D15931" s="1">
        <v>41807.758784722224</v>
      </c>
      <c r="E15931">
        <v>22</v>
      </c>
      <c r="F15931">
        <v>39</v>
      </c>
      <c r="G15931" t="s">
        <v>576</v>
      </c>
    </row>
    <row r="15932" spans="1:8" x14ac:dyDescent="0.2">
      <c r="A15932">
        <v>4.7894080542475002E+17</v>
      </c>
      <c r="B15932" t="s">
        <v>31296</v>
      </c>
      <c r="C15932" t="s">
        <v>31297</v>
      </c>
      <c r="D15932" s="1">
        <v>41807.779629629629</v>
      </c>
      <c r="E15932">
        <v>21</v>
      </c>
      <c r="F15932">
        <v>15</v>
      </c>
      <c r="G15932" t="s">
        <v>89</v>
      </c>
    </row>
    <row r="15933" spans="1:8" x14ac:dyDescent="0.2">
      <c r="A15933">
        <v>4.7894162904347002E+17</v>
      </c>
      <c r="B15933" t="s">
        <v>31298</v>
      </c>
      <c r="C15933" t="s">
        <v>31299</v>
      </c>
      <c r="D15933" s="1">
        <v>41807.781909722224</v>
      </c>
      <c r="E15933">
        <v>11</v>
      </c>
      <c r="F15933">
        <v>17</v>
      </c>
      <c r="G15933" t="s">
        <v>576</v>
      </c>
    </row>
    <row r="15934" spans="1:8" x14ac:dyDescent="0.2">
      <c r="A15934">
        <v>4.7894238060819597E+17</v>
      </c>
      <c r="B15934" t="s">
        <v>31300</v>
      </c>
      <c r="C15934" t="s">
        <v>31301</v>
      </c>
      <c r="D15934" s="1">
        <v>41807.78398148148</v>
      </c>
      <c r="E15934">
        <v>15</v>
      </c>
      <c r="F15934">
        <v>48</v>
      </c>
      <c r="G15934" t="s">
        <v>576</v>
      </c>
    </row>
    <row r="15935" spans="1:8" x14ac:dyDescent="0.2">
      <c r="A15935">
        <v>4.7894325402169702E+17</v>
      </c>
      <c r="B15935" t="s">
        <v>31302</v>
      </c>
      <c r="C15935" t="s">
        <v>31303</v>
      </c>
      <c r="D15935" s="1">
        <v>41807.78638888889</v>
      </c>
      <c r="E15935">
        <v>14</v>
      </c>
      <c r="F15935">
        <v>23</v>
      </c>
      <c r="G15935" t="s">
        <v>31304</v>
      </c>
    </row>
    <row r="15936" spans="1:8" x14ac:dyDescent="0.2">
      <c r="A15936">
        <v>4.78953494624616E+17</v>
      </c>
      <c r="B15936" t="s">
        <v>31305</v>
      </c>
      <c r="C15936" t="s">
        <v>31306</v>
      </c>
      <c r="D15936" s="1">
        <v>41807.814652777779</v>
      </c>
      <c r="E15936">
        <v>26</v>
      </c>
      <c r="F15936">
        <v>41</v>
      </c>
      <c r="G15936" t="s">
        <v>89</v>
      </c>
    </row>
    <row r="15937" spans="1:8" x14ac:dyDescent="0.2">
      <c r="A15937">
        <v>4.7895503272621197E+17</v>
      </c>
      <c r="B15937" t="s">
        <v>31307</v>
      </c>
      <c r="C15937" t="s">
        <v>31308</v>
      </c>
      <c r="D15937" s="1">
        <v>41807.81890046296</v>
      </c>
      <c r="E15937">
        <v>12</v>
      </c>
      <c r="F15937">
        <v>12</v>
      </c>
      <c r="G15937" t="s">
        <v>487</v>
      </c>
    </row>
    <row r="15938" spans="1:8" x14ac:dyDescent="0.2">
      <c r="A15938">
        <v>4.78958852374016E+17</v>
      </c>
      <c r="B15938" t="s">
        <v>31309</v>
      </c>
      <c r="C15938" t="s">
        <v>31310</v>
      </c>
      <c r="D15938" s="1">
        <v>41807.829432870371</v>
      </c>
      <c r="E15938">
        <v>12</v>
      </c>
      <c r="F15938">
        <v>21</v>
      </c>
      <c r="G15938" t="s">
        <v>576</v>
      </c>
    </row>
    <row r="15939" spans="1:8" x14ac:dyDescent="0.2">
      <c r="A15939">
        <v>4.7895964871714803E+17</v>
      </c>
      <c r="B15939" t="s">
        <v>31311</v>
      </c>
      <c r="C15939" t="s">
        <v>31312</v>
      </c>
      <c r="D15939" s="1">
        <v>41807.831631944442</v>
      </c>
      <c r="E15939">
        <v>15</v>
      </c>
      <c r="F15939">
        <v>14</v>
      </c>
      <c r="G15939" t="s">
        <v>487</v>
      </c>
    </row>
    <row r="15940" spans="1:8" x14ac:dyDescent="0.2">
      <c r="A15940">
        <v>4.7898658162240301E+17</v>
      </c>
      <c r="B15940" t="s">
        <v>31313</v>
      </c>
      <c r="C15940" t="s">
        <v>31314</v>
      </c>
      <c r="D15940" s="1">
        <v>41807.905949074076</v>
      </c>
      <c r="E15940">
        <v>13</v>
      </c>
      <c r="F15940">
        <v>13</v>
      </c>
      <c r="G15940" t="s">
        <v>576</v>
      </c>
      <c r="H15940" t="s">
        <v>390</v>
      </c>
    </row>
    <row r="15941" spans="1:8" x14ac:dyDescent="0.2">
      <c r="A15941">
        <v>4.78998221852008E+17</v>
      </c>
      <c r="B15941" t="s">
        <v>31315</v>
      </c>
      <c r="C15941" t="s">
        <v>31316</v>
      </c>
      <c r="D15941" s="1">
        <v>41807.938078703701</v>
      </c>
      <c r="E15941">
        <v>78</v>
      </c>
      <c r="F15941">
        <v>86</v>
      </c>
      <c r="G15941" t="s">
        <v>89</v>
      </c>
    </row>
    <row r="15942" spans="1:8" x14ac:dyDescent="0.2">
      <c r="A15942">
        <v>4.7899948221100403E+17</v>
      </c>
      <c r="B15942" t="s">
        <v>31317</v>
      </c>
      <c r="C15942" t="s">
        <v>31318</v>
      </c>
      <c r="D15942" s="1">
        <v>41807.941550925927</v>
      </c>
      <c r="E15942">
        <v>77</v>
      </c>
      <c r="F15942">
        <v>169</v>
      </c>
      <c r="G15942" t="s">
        <v>215</v>
      </c>
    </row>
    <row r="15943" spans="1:8" x14ac:dyDescent="0.2">
      <c r="A15943">
        <v>4.7900120144779597E+17</v>
      </c>
      <c r="B15943" t="s">
        <v>31319</v>
      </c>
      <c r="C15943" t="s">
        <v>31320</v>
      </c>
      <c r="D15943" s="1">
        <v>41807.946296296293</v>
      </c>
      <c r="E15943">
        <v>170</v>
      </c>
      <c r="F15943">
        <v>229</v>
      </c>
    </row>
    <row r="15944" spans="1:8" x14ac:dyDescent="0.2">
      <c r="A15944">
        <v>4.7900400291991898E+17</v>
      </c>
      <c r="B15944" t="s">
        <v>31321</v>
      </c>
      <c r="C15944" t="s">
        <v>31322</v>
      </c>
      <c r="D15944" s="1">
        <v>41807.954027777778</v>
      </c>
      <c r="E15944">
        <v>22052</v>
      </c>
      <c r="F15944">
        <v>16337</v>
      </c>
    </row>
    <row r="15945" spans="1:8" x14ac:dyDescent="0.2">
      <c r="A15945">
        <v>4.79004650587168E+17</v>
      </c>
      <c r="B15945" t="s">
        <v>31323</v>
      </c>
      <c r="C15945" t="s">
        <v>31324</v>
      </c>
      <c r="D15945" s="1">
        <v>41807.955810185187</v>
      </c>
      <c r="E15945">
        <v>34</v>
      </c>
      <c r="F15945">
        <v>49</v>
      </c>
    </row>
    <row r="15946" spans="1:8" x14ac:dyDescent="0.2">
      <c r="A15946">
        <v>4.7901316607745997E+17</v>
      </c>
      <c r="B15946" t="s">
        <v>31325</v>
      </c>
      <c r="C15946" t="s">
        <v>31326</v>
      </c>
      <c r="D15946" s="1">
        <v>41807.979317129626</v>
      </c>
      <c r="E15946">
        <v>10</v>
      </c>
      <c r="F15946">
        <v>22</v>
      </c>
      <c r="G15946" t="s">
        <v>487</v>
      </c>
    </row>
    <row r="15947" spans="1:8" x14ac:dyDescent="0.2">
      <c r="A15947">
        <v>4.7901439152304902E+17</v>
      </c>
      <c r="B15947" t="s">
        <v>31327</v>
      </c>
      <c r="C15947" t="s">
        <v>31328</v>
      </c>
      <c r="D15947" s="1">
        <v>41807.98269675926</v>
      </c>
      <c r="E15947">
        <v>12</v>
      </c>
      <c r="F15947">
        <v>22</v>
      </c>
      <c r="G15947" t="e">
        <f>_xlfn.SINGLE( _xlfn.SINGLE( _xlfn.SINGLE(night)))</f>
        <v>#NAME?</v>
      </c>
    </row>
    <row r="15948" spans="1:8" x14ac:dyDescent="0.2">
      <c r="A15948">
        <v>4.7901567161625798E+17</v>
      </c>
      <c r="B15948" t="s">
        <v>31329</v>
      </c>
      <c r="C15948" t="s">
        <v>31330</v>
      </c>
      <c r="D15948" s="1">
        <v>41807.986226851855</v>
      </c>
      <c r="E15948">
        <v>46</v>
      </c>
      <c r="F15948">
        <v>97</v>
      </c>
    </row>
    <row r="15949" spans="1:8" x14ac:dyDescent="0.2">
      <c r="A15949">
        <v>4.79018283396792E+17</v>
      </c>
      <c r="B15949" t="s">
        <v>31331</v>
      </c>
      <c r="C15949" t="s">
        <v>31332</v>
      </c>
      <c r="D15949" s="1">
        <v>41807.993437500001</v>
      </c>
      <c r="E15949">
        <v>20</v>
      </c>
      <c r="F15949">
        <v>24</v>
      </c>
      <c r="G15949" t="s">
        <v>487</v>
      </c>
    </row>
    <row r="15950" spans="1:8" x14ac:dyDescent="0.2">
      <c r="A15950">
        <v>4.7909005239637101E+17</v>
      </c>
      <c r="B15950" t="s">
        <v>31333</v>
      </c>
      <c r="C15950" t="s">
        <v>31277</v>
      </c>
      <c r="D15950" s="1">
        <v>41808.191481481481</v>
      </c>
      <c r="E15950">
        <v>15</v>
      </c>
      <c r="F15950">
        <v>28</v>
      </c>
      <c r="G15950" t="s">
        <v>31278</v>
      </c>
      <c r="H15950" t="s">
        <v>390</v>
      </c>
    </row>
    <row r="15951" spans="1:8" x14ac:dyDescent="0.2">
      <c r="A15951">
        <v>4.7909030072853702E+17</v>
      </c>
      <c r="B15951" t="s">
        <v>31334</v>
      </c>
      <c r="C15951" t="s">
        <v>31335</v>
      </c>
      <c r="D15951" s="1">
        <v>41808.192164351851</v>
      </c>
      <c r="E15951">
        <v>17</v>
      </c>
      <c r="F15951">
        <v>26</v>
      </c>
      <c r="G15951" t="s">
        <v>487</v>
      </c>
    </row>
    <row r="15952" spans="1:8" x14ac:dyDescent="0.2">
      <c r="A15952">
        <v>4.7909052961167699E+17</v>
      </c>
      <c r="B15952" t="s">
        <v>31336</v>
      </c>
      <c r="C15952" t="s">
        <v>31337</v>
      </c>
      <c r="D15952" s="1">
        <v>41808.192789351851</v>
      </c>
      <c r="E15952">
        <v>8</v>
      </c>
      <c r="F15952">
        <v>18</v>
      </c>
      <c r="G15952" t="s">
        <v>89</v>
      </c>
    </row>
    <row r="15953" spans="1:8" x14ac:dyDescent="0.2">
      <c r="A15953">
        <v>4.7909072788901798E+17</v>
      </c>
      <c r="B15953" t="s">
        <v>31338</v>
      </c>
      <c r="C15953" t="s">
        <v>31339</v>
      </c>
      <c r="D15953" s="1">
        <v>41808.193344907406</v>
      </c>
      <c r="E15953">
        <v>62</v>
      </c>
      <c r="F15953">
        <v>188</v>
      </c>
      <c r="G15953" t="s">
        <v>215</v>
      </c>
    </row>
    <row r="15954" spans="1:8" x14ac:dyDescent="0.2">
      <c r="A15954">
        <v>4.7909093424458099E+17</v>
      </c>
      <c r="B15954" t="s">
        <v>31340</v>
      </c>
      <c r="C15954" t="s">
        <v>31341</v>
      </c>
      <c r="D15954" s="1">
        <v>41808.193912037037</v>
      </c>
      <c r="E15954">
        <v>11</v>
      </c>
      <c r="F15954">
        <v>23</v>
      </c>
      <c r="G15954" t="s">
        <v>487</v>
      </c>
      <c r="H15954" t="s">
        <v>616</v>
      </c>
    </row>
    <row r="15955" spans="1:8" x14ac:dyDescent="0.2">
      <c r="A15955">
        <v>4.7909149214155501E+17</v>
      </c>
      <c r="B15955" t="s">
        <v>31342</v>
      </c>
      <c r="C15955" t="s">
        <v>31343</v>
      </c>
      <c r="D15955" s="1">
        <v>41808.195451388892</v>
      </c>
      <c r="E15955">
        <v>11</v>
      </c>
      <c r="F15955">
        <v>23</v>
      </c>
      <c r="G15955" t="s">
        <v>576</v>
      </c>
    </row>
    <row r="15956" spans="1:8" x14ac:dyDescent="0.2">
      <c r="A15956">
        <v>4.7909309962114202E+17</v>
      </c>
      <c r="B15956" t="s">
        <v>31344</v>
      </c>
      <c r="C15956" t="s">
        <v>31345</v>
      </c>
      <c r="D15956" s="1">
        <v>41808.199884259258</v>
      </c>
      <c r="E15956">
        <v>16</v>
      </c>
      <c r="F15956">
        <v>46</v>
      </c>
      <c r="G15956" t="s">
        <v>215</v>
      </c>
    </row>
    <row r="15957" spans="1:8" x14ac:dyDescent="0.2">
      <c r="A15957">
        <v>4.7931013323610502E+17</v>
      </c>
      <c r="B15957" t="s">
        <v>31346</v>
      </c>
      <c r="C15957" t="s">
        <v>31347</v>
      </c>
      <c r="D15957" s="1">
        <v>41808.798784722225</v>
      </c>
      <c r="E15957">
        <v>10</v>
      </c>
      <c r="F15957">
        <v>22</v>
      </c>
      <c r="G15957" t="s">
        <v>31251</v>
      </c>
    </row>
    <row r="15958" spans="1:8" x14ac:dyDescent="0.2">
      <c r="A15958">
        <v>4.7931086344762502E+17</v>
      </c>
      <c r="B15958" t="s">
        <v>31348</v>
      </c>
      <c r="C15958" t="s">
        <v>31349</v>
      </c>
      <c r="D15958" s="1">
        <v>41808.800798611112</v>
      </c>
      <c r="E15958">
        <v>18</v>
      </c>
      <c r="F15958">
        <v>30</v>
      </c>
      <c r="G15958" t="s">
        <v>89</v>
      </c>
    </row>
    <row r="15959" spans="1:8" x14ac:dyDescent="0.2">
      <c r="A15959">
        <v>4.7932068511088998E+17</v>
      </c>
      <c r="B15959" t="s">
        <v>31350</v>
      </c>
      <c r="C15959" t="s">
        <v>31351</v>
      </c>
      <c r="D15959" s="1">
        <v>41808.827905092592</v>
      </c>
      <c r="E15959">
        <v>13</v>
      </c>
      <c r="F15959">
        <v>31</v>
      </c>
      <c r="G15959" t="s">
        <v>89</v>
      </c>
    </row>
    <row r="15960" spans="1:8" x14ac:dyDescent="0.2">
      <c r="A15960">
        <v>4.7932310313555501E+17</v>
      </c>
      <c r="B15960" t="s">
        <v>31352</v>
      </c>
      <c r="C15960" t="s">
        <v>31353</v>
      </c>
      <c r="D15960" s="1">
        <v>41808.83457175926</v>
      </c>
      <c r="E15960">
        <v>25</v>
      </c>
      <c r="F15960">
        <v>46</v>
      </c>
    </row>
    <row r="15961" spans="1:8" x14ac:dyDescent="0.2">
      <c r="A15961">
        <v>4.79324879389736E+17</v>
      </c>
      <c r="B15961" t="s">
        <v>31354</v>
      </c>
      <c r="C15961" t="s">
        <v>31355</v>
      </c>
      <c r="D15961" s="1">
        <v>41808.839479166665</v>
      </c>
      <c r="E15961">
        <v>86</v>
      </c>
      <c r="F15961">
        <v>78</v>
      </c>
      <c r="G15961" t="s">
        <v>89</v>
      </c>
    </row>
    <row r="15962" spans="1:8" x14ac:dyDescent="0.2">
      <c r="A15962">
        <v>4.7936218673817101E+17</v>
      </c>
      <c r="B15962" t="s">
        <v>31356</v>
      </c>
      <c r="C15962" t="s">
        <v>31357</v>
      </c>
      <c r="D15962" s="1">
        <v>41808.942430555559</v>
      </c>
      <c r="E15962">
        <v>15</v>
      </c>
      <c r="F15962">
        <v>18</v>
      </c>
      <c r="G15962" t="s">
        <v>576</v>
      </c>
    </row>
    <row r="15963" spans="1:8" x14ac:dyDescent="0.2">
      <c r="A15963">
        <v>4.79364646852648E+17</v>
      </c>
      <c r="B15963" t="s">
        <v>31358</v>
      </c>
      <c r="C15963" t="s">
        <v>31359</v>
      </c>
      <c r="D15963" s="1">
        <v>41808.949212962965</v>
      </c>
      <c r="E15963">
        <v>23</v>
      </c>
      <c r="F15963">
        <v>29</v>
      </c>
      <c r="G15963" t="s">
        <v>89</v>
      </c>
    </row>
    <row r="15964" spans="1:8" x14ac:dyDescent="0.2">
      <c r="A15964">
        <v>4.7940537131271699E+17</v>
      </c>
      <c r="B15964" t="s">
        <v>31360</v>
      </c>
      <c r="C15964" t="s">
        <v>31361</v>
      </c>
      <c r="D15964" s="1">
        <v>41809.061597222222</v>
      </c>
      <c r="E15964">
        <v>340</v>
      </c>
      <c r="F15964">
        <v>454</v>
      </c>
    </row>
    <row r="15965" spans="1:8" x14ac:dyDescent="0.2">
      <c r="A15965">
        <v>4.7940659344482298E+17</v>
      </c>
      <c r="B15965" t="s">
        <v>31362</v>
      </c>
      <c r="C15965" t="s">
        <v>31363</v>
      </c>
      <c r="D15965" s="1">
        <v>41809.064965277779</v>
      </c>
      <c r="E15965">
        <v>10</v>
      </c>
      <c r="F15965">
        <v>17</v>
      </c>
      <c r="G15965" t="s">
        <v>215</v>
      </c>
    </row>
    <row r="15966" spans="1:8" x14ac:dyDescent="0.2">
      <c r="A15966">
        <v>4.7940684863884902E+17</v>
      </c>
      <c r="B15966" t="s">
        <v>31364</v>
      </c>
      <c r="C15966" t="s">
        <v>31365</v>
      </c>
      <c r="D15966" s="1">
        <v>41809.065671296295</v>
      </c>
      <c r="E15966">
        <v>73</v>
      </c>
      <c r="F15966">
        <v>80</v>
      </c>
      <c r="G15966" t="s">
        <v>215</v>
      </c>
    </row>
    <row r="15967" spans="1:8" x14ac:dyDescent="0.2">
      <c r="A15967">
        <v>4.7941124923169901E+17</v>
      </c>
      <c r="B15967" t="s">
        <v>31366</v>
      </c>
      <c r="C15967" t="s">
        <v>31367</v>
      </c>
      <c r="D15967" s="1">
        <v>41809.0778125</v>
      </c>
      <c r="E15967">
        <v>26</v>
      </c>
      <c r="F15967">
        <v>47</v>
      </c>
      <c r="G15967" t="s">
        <v>215</v>
      </c>
    </row>
    <row r="15968" spans="1:8" x14ac:dyDescent="0.2">
      <c r="A15968">
        <v>4.7941180443133901E+17</v>
      </c>
      <c r="B15968" t="s">
        <v>31368</v>
      </c>
      <c r="C15968" t="s">
        <v>31369</v>
      </c>
      <c r="D15968" s="1">
        <v>41809.079340277778</v>
      </c>
      <c r="E15968">
        <v>18</v>
      </c>
      <c r="F15968">
        <v>49</v>
      </c>
      <c r="G15968" t="s">
        <v>31370</v>
      </c>
    </row>
    <row r="15969" spans="1:8" x14ac:dyDescent="0.2">
      <c r="A15969">
        <v>4.79413975881224E+17</v>
      </c>
      <c r="B15969" t="s">
        <v>31371</v>
      </c>
      <c r="C15969" t="s">
        <v>31372</v>
      </c>
      <c r="D15969" s="1">
        <v>41809.085335648146</v>
      </c>
      <c r="E15969">
        <v>44</v>
      </c>
      <c r="F15969">
        <v>109</v>
      </c>
      <c r="G15969" t="s">
        <v>89</v>
      </c>
    </row>
    <row r="15970" spans="1:8" x14ac:dyDescent="0.2">
      <c r="A15970">
        <v>4.7945498789060102E+17</v>
      </c>
      <c r="B15970" t="s">
        <v>31373</v>
      </c>
      <c r="C15970" t="s">
        <v>31374</v>
      </c>
      <c r="D15970" s="1">
        <v>41809.198506944442</v>
      </c>
      <c r="E15970">
        <v>13</v>
      </c>
      <c r="F15970">
        <v>22</v>
      </c>
      <c r="G15970" t="s">
        <v>89</v>
      </c>
      <c r="H15970" t="s">
        <v>390</v>
      </c>
    </row>
    <row r="15971" spans="1:8" x14ac:dyDescent="0.2">
      <c r="A15971">
        <v>4.7945569868671699E+17</v>
      </c>
      <c r="B15971" t="s">
        <v>31375</v>
      </c>
      <c r="C15971" t="s">
        <v>31376</v>
      </c>
      <c r="D15971" s="1">
        <v>41809.200474537036</v>
      </c>
      <c r="E15971">
        <v>26</v>
      </c>
      <c r="F15971">
        <v>59</v>
      </c>
      <c r="G15971" t="s">
        <v>215</v>
      </c>
    </row>
    <row r="15972" spans="1:8" x14ac:dyDescent="0.2">
      <c r="A15972">
        <v>4.7945645990255802E+17</v>
      </c>
      <c r="B15972" t="s">
        <v>31377</v>
      </c>
      <c r="C15972" t="s">
        <v>31378</v>
      </c>
      <c r="D15972" s="1">
        <v>41809.202569444446</v>
      </c>
      <c r="E15972">
        <v>17</v>
      </c>
      <c r="F15972">
        <v>35</v>
      </c>
      <c r="G15972" t="s">
        <v>215</v>
      </c>
    </row>
    <row r="15973" spans="1:8" x14ac:dyDescent="0.2">
      <c r="A15973">
        <v>4.7945764224749101E+17</v>
      </c>
      <c r="B15973" t="s">
        <v>31379</v>
      </c>
      <c r="C15973" t="s">
        <v>31380</v>
      </c>
      <c r="D15973" s="1">
        <v>41809.205833333333</v>
      </c>
      <c r="E15973">
        <v>100</v>
      </c>
      <c r="F15973">
        <v>101</v>
      </c>
      <c r="G15973" t="s">
        <v>89</v>
      </c>
    </row>
    <row r="15974" spans="1:8" x14ac:dyDescent="0.2">
      <c r="A15974">
        <v>4.7945828471420902E+17</v>
      </c>
      <c r="B15974" t="s">
        <v>31381</v>
      </c>
      <c r="C15974" t="s">
        <v>31382</v>
      </c>
      <c r="D15974" s="1">
        <v>41809.207604166666</v>
      </c>
      <c r="E15974">
        <v>73</v>
      </c>
      <c r="F15974">
        <v>123</v>
      </c>
      <c r="G15974" t="s">
        <v>215</v>
      </c>
    </row>
    <row r="15975" spans="1:8" x14ac:dyDescent="0.2">
      <c r="A15975">
        <v>4.7945862397469402E+17</v>
      </c>
      <c r="B15975" t="s">
        <v>31383</v>
      </c>
      <c r="C15975" t="s">
        <v>31384</v>
      </c>
      <c r="D15975" s="1">
        <v>41809.208541666667</v>
      </c>
      <c r="E15975">
        <v>12</v>
      </c>
      <c r="F15975">
        <v>35</v>
      </c>
      <c r="G15975" t="s">
        <v>31385</v>
      </c>
    </row>
    <row r="15976" spans="1:8" x14ac:dyDescent="0.2">
      <c r="A15976">
        <v>4.7946328722704301E+17</v>
      </c>
      <c r="B15976" t="s">
        <v>31386</v>
      </c>
      <c r="C15976" t="s">
        <v>31387</v>
      </c>
      <c r="D15976" s="1">
        <v>41809.221412037034</v>
      </c>
      <c r="E15976">
        <v>17</v>
      </c>
      <c r="F15976">
        <v>37</v>
      </c>
      <c r="G15976" t="s">
        <v>576</v>
      </c>
    </row>
    <row r="15977" spans="1:8" x14ac:dyDescent="0.2">
      <c r="A15977">
        <v>4.7946359157411802E+17</v>
      </c>
      <c r="B15977" t="s">
        <v>31388</v>
      </c>
      <c r="C15977" t="s">
        <v>31389</v>
      </c>
      <c r="D15977" s="1">
        <v>41809.222245370373</v>
      </c>
      <c r="E15977">
        <v>50</v>
      </c>
      <c r="F15977">
        <v>80</v>
      </c>
      <c r="G15977" t="s">
        <v>31390</v>
      </c>
    </row>
    <row r="15978" spans="1:8" x14ac:dyDescent="0.2">
      <c r="A15978">
        <v>4.7947005316367898E+17</v>
      </c>
      <c r="B15978" t="s">
        <v>31391</v>
      </c>
      <c r="C15978" t="s">
        <v>31392</v>
      </c>
      <c r="D15978" s="1">
        <v>41809.240081018521</v>
      </c>
      <c r="E15978">
        <v>15700</v>
      </c>
      <c r="F15978">
        <v>25841</v>
      </c>
    </row>
    <row r="15979" spans="1:8" x14ac:dyDescent="0.2">
      <c r="A15979">
        <v>4.7947093910973197E+17</v>
      </c>
      <c r="B15979" t="s">
        <v>31393</v>
      </c>
      <c r="C15979" t="s">
        <v>31394</v>
      </c>
      <c r="D15979" s="1">
        <v>41809.242523148147</v>
      </c>
      <c r="E15979">
        <v>24</v>
      </c>
      <c r="F15979">
        <v>48</v>
      </c>
      <c r="G15979" t="s">
        <v>215</v>
      </c>
      <c r="H15979" t="s">
        <v>390</v>
      </c>
    </row>
    <row r="15980" spans="1:8" x14ac:dyDescent="0.2">
      <c r="A15980">
        <v>4.7962962122769203E+17</v>
      </c>
      <c r="B15980" t="s">
        <v>31395</v>
      </c>
      <c r="C15980" t="s">
        <v>31396</v>
      </c>
      <c r="D15980" s="1">
        <v>41809.680405092593</v>
      </c>
      <c r="E15980">
        <v>32</v>
      </c>
      <c r="F15980">
        <v>78</v>
      </c>
      <c r="G15980" t="s">
        <v>89</v>
      </c>
    </row>
    <row r="15981" spans="1:8" x14ac:dyDescent="0.2">
      <c r="A15981">
        <v>4.7963256028136602E+17</v>
      </c>
      <c r="B15981" t="s">
        <v>31397</v>
      </c>
      <c r="C15981" t="s">
        <v>31357</v>
      </c>
      <c r="D15981" s="1">
        <v>41809.688518518517</v>
      </c>
      <c r="E15981">
        <v>11</v>
      </c>
      <c r="F15981">
        <v>18</v>
      </c>
      <c r="G15981" t="s">
        <v>576</v>
      </c>
    </row>
    <row r="15982" spans="1:8" x14ac:dyDescent="0.2">
      <c r="A15982">
        <v>4.7964455480380998E+17</v>
      </c>
      <c r="B15982" t="s">
        <v>31398</v>
      </c>
      <c r="C15982" t="s">
        <v>31399</v>
      </c>
      <c r="D15982" s="1">
        <v>41809.721608796295</v>
      </c>
      <c r="E15982">
        <v>252</v>
      </c>
      <c r="F15982">
        <v>277</v>
      </c>
    </row>
    <row r="15983" spans="1:8" x14ac:dyDescent="0.2">
      <c r="A15983">
        <v>4.7965086778918003E+17</v>
      </c>
      <c r="B15983" t="s">
        <v>31400</v>
      </c>
      <c r="C15983" t="s">
        <v>31401</v>
      </c>
      <c r="D15983" s="1">
        <v>41809.739039351851</v>
      </c>
      <c r="E15983">
        <v>91</v>
      </c>
      <c r="F15983">
        <v>140</v>
      </c>
    </row>
    <row r="15984" spans="1:8" x14ac:dyDescent="0.2">
      <c r="A15984">
        <v>4.7965451088615398E+17</v>
      </c>
      <c r="B15984" t="s">
        <v>31402</v>
      </c>
      <c r="C15984" t="s">
        <v>31403</v>
      </c>
      <c r="D15984" s="1">
        <v>41809.749085648145</v>
      </c>
      <c r="E15984">
        <v>67</v>
      </c>
      <c r="F15984">
        <v>77</v>
      </c>
    </row>
    <row r="15985" spans="1:8" x14ac:dyDescent="0.2">
      <c r="A15985">
        <v>4.7965978136045901E+17</v>
      </c>
      <c r="B15985" t="s">
        <v>31404</v>
      </c>
      <c r="C15985" t="s">
        <v>31405</v>
      </c>
      <c r="D15985" s="1">
        <v>41809.76363425926</v>
      </c>
      <c r="E15985">
        <v>36</v>
      </c>
      <c r="F15985">
        <v>25</v>
      </c>
      <c r="G15985" t="s">
        <v>89</v>
      </c>
      <c r="H15985" t="s">
        <v>390</v>
      </c>
    </row>
    <row r="15986" spans="1:8" x14ac:dyDescent="0.2">
      <c r="A15986">
        <v>4.7966103256327699E+17</v>
      </c>
      <c r="B15986" t="s">
        <v>31406</v>
      </c>
      <c r="C15986" t="s">
        <v>31407</v>
      </c>
      <c r="D15986" s="1">
        <v>41809.767083333332</v>
      </c>
      <c r="E15986">
        <v>102</v>
      </c>
      <c r="F15986">
        <v>122</v>
      </c>
    </row>
    <row r="15987" spans="1:8" x14ac:dyDescent="0.2">
      <c r="A15987">
        <v>4.7970037581010899E+17</v>
      </c>
      <c r="B15987" t="s">
        <v>31408</v>
      </c>
      <c r="C15987" t="s">
        <v>31409</v>
      </c>
      <c r="D15987" s="1">
        <v>41809.875648148147</v>
      </c>
      <c r="E15987">
        <v>91</v>
      </c>
      <c r="F15987">
        <v>85</v>
      </c>
    </row>
    <row r="15988" spans="1:8" x14ac:dyDescent="0.2">
      <c r="A15988">
        <v>4.7970215102828499E+17</v>
      </c>
      <c r="B15988" t="s">
        <v>31410</v>
      </c>
      <c r="C15988" t="s">
        <v>31411</v>
      </c>
      <c r="D15988" s="1">
        <v>41809.880543981482</v>
      </c>
      <c r="E15988">
        <v>136</v>
      </c>
      <c r="F15988">
        <v>105</v>
      </c>
      <c r="H15988" t="s">
        <v>390</v>
      </c>
    </row>
    <row r="15989" spans="1:8" x14ac:dyDescent="0.2">
      <c r="A15989">
        <v>4.7970360563807398E+17</v>
      </c>
      <c r="B15989" t="s">
        <v>31412</v>
      </c>
      <c r="C15989" t="s">
        <v>31413</v>
      </c>
      <c r="D15989" s="1">
        <v>41809.884560185186</v>
      </c>
      <c r="E15989">
        <v>19</v>
      </c>
      <c r="F15989">
        <v>19</v>
      </c>
      <c r="G15989" t="s">
        <v>576</v>
      </c>
    </row>
    <row r="15990" spans="1:8" x14ac:dyDescent="0.2">
      <c r="A15990">
        <v>4.7971474451791802E+17</v>
      </c>
      <c r="B15990" t="s">
        <v>31414</v>
      </c>
      <c r="C15990" t="s">
        <v>31415</v>
      </c>
      <c r="D15990" s="1">
        <v>41809.915300925924</v>
      </c>
      <c r="E15990">
        <v>15</v>
      </c>
      <c r="F15990">
        <v>19</v>
      </c>
      <c r="G15990" t="s">
        <v>89</v>
      </c>
    </row>
    <row r="15991" spans="1:8" x14ac:dyDescent="0.2">
      <c r="A15991">
        <v>4.79715331058184E+17</v>
      </c>
      <c r="B15991" t="s">
        <v>31416</v>
      </c>
      <c r="C15991" t="s">
        <v>31417</v>
      </c>
      <c r="D15991" s="1">
        <v>41809.916921296295</v>
      </c>
      <c r="E15991">
        <v>19</v>
      </c>
      <c r="F15991">
        <v>24</v>
      </c>
      <c r="G15991" t="s">
        <v>89</v>
      </c>
    </row>
    <row r="15992" spans="1:8" x14ac:dyDescent="0.2">
      <c r="A15992">
        <v>4.7971577473167302E+17</v>
      </c>
      <c r="B15992" t="s">
        <v>31418</v>
      </c>
      <c r="C15992" t="s">
        <v>31419</v>
      </c>
      <c r="D15992" s="1">
        <v>41809.91814814815</v>
      </c>
      <c r="E15992">
        <v>22</v>
      </c>
      <c r="F15992">
        <v>20</v>
      </c>
      <c r="G15992" t="s">
        <v>89</v>
      </c>
    </row>
    <row r="15993" spans="1:8" x14ac:dyDescent="0.2">
      <c r="A15993">
        <v>4.7971621997799002E+17</v>
      </c>
      <c r="B15993" t="s">
        <v>31420</v>
      </c>
      <c r="C15993" t="s">
        <v>31421</v>
      </c>
      <c r="D15993" s="1">
        <v>41809.919374999998</v>
      </c>
      <c r="E15993">
        <v>9</v>
      </c>
      <c r="F15993">
        <v>20</v>
      </c>
      <c r="G15993" t="s">
        <v>576</v>
      </c>
    </row>
    <row r="15994" spans="1:8" x14ac:dyDescent="0.2">
      <c r="A15994">
        <v>4.7971704993849299E+17</v>
      </c>
      <c r="B15994" t="s">
        <v>31422</v>
      </c>
      <c r="C15994" t="s">
        <v>31423</v>
      </c>
      <c r="D15994" s="1">
        <v>41809.921666666669</v>
      </c>
      <c r="E15994">
        <v>142</v>
      </c>
      <c r="F15994">
        <v>185</v>
      </c>
    </row>
    <row r="15995" spans="1:8" x14ac:dyDescent="0.2">
      <c r="A15995">
        <v>4.7971873205990598E+17</v>
      </c>
      <c r="B15995" t="s">
        <v>31424</v>
      </c>
      <c r="C15995" t="s">
        <v>31425</v>
      </c>
      <c r="D15995" s="1">
        <v>41809.926307870373</v>
      </c>
      <c r="E15995">
        <v>266</v>
      </c>
      <c r="F15995">
        <v>244</v>
      </c>
    </row>
    <row r="15996" spans="1:8" x14ac:dyDescent="0.2">
      <c r="A15996">
        <v>4.7972319292034202E+17</v>
      </c>
      <c r="B15996" t="s">
        <v>31426</v>
      </c>
      <c r="C15996" t="s">
        <v>31427</v>
      </c>
      <c r="D15996" s="1">
        <v>41809.938611111109</v>
      </c>
      <c r="E15996">
        <v>19</v>
      </c>
      <c r="F15996">
        <v>14</v>
      </c>
      <c r="G15996" t="s">
        <v>89</v>
      </c>
    </row>
    <row r="15997" spans="1:8" x14ac:dyDescent="0.2">
      <c r="A15997">
        <v>4.7972734823406298E+17</v>
      </c>
      <c r="B15997" t="s">
        <v>31428</v>
      </c>
      <c r="C15997" t="s">
        <v>31429</v>
      </c>
      <c r="D15997" s="1">
        <v>41809.95008101852</v>
      </c>
      <c r="E15997">
        <v>11</v>
      </c>
      <c r="F15997">
        <v>12</v>
      </c>
      <c r="G15997" t="s">
        <v>31430</v>
      </c>
    </row>
    <row r="15998" spans="1:8" x14ac:dyDescent="0.2">
      <c r="A15998">
        <v>4.79727862984216E+17</v>
      </c>
      <c r="B15998" t="s">
        <v>31431</v>
      </c>
      <c r="C15998" t="s">
        <v>31432</v>
      </c>
      <c r="D15998" s="1">
        <v>41809.951504629629</v>
      </c>
      <c r="E15998">
        <v>13</v>
      </c>
      <c r="F15998">
        <v>17</v>
      </c>
      <c r="G15998" t="s">
        <v>215</v>
      </c>
    </row>
    <row r="15999" spans="1:8" x14ac:dyDescent="0.2">
      <c r="A15999">
        <v>4.7972895812537498E+17</v>
      </c>
      <c r="B15999" t="s">
        <v>31433</v>
      </c>
      <c r="C15999" t="s">
        <v>31434</v>
      </c>
      <c r="D15999" s="1">
        <v>41809.954525462963</v>
      </c>
      <c r="E15999">
        <v>11</v>
      </c>
      <c r="F15999">
        <v>18</v>
      </c>
      <c r="G15999" t="s">
        <v>31435</v>
      </c>
      <c r="H15999" t="s">
        <v>390</v>
      </c>
    </row>
    <row r="16000" spans="1:8" x14ac:dyDescent="0.2">
      <c r="A16000">
        <v>4.7972941284666502E+17</v>
      </c>
      <c r="B16000" t="s">
        <v>31436</v>
      </c>
      <c r="C16000" t="s">
        <v>31437</v>
      </c>
      <c r="D16000" s="1">
        <v>41809.955775462964</v>
      </c>
      <c r="E16000">
        <v>13</v>
      </c>
      <c r="F16000">
        <v>17</v>
      </c>
      <c r="G16000" t="s">
        <v>576</v>
      </c>
    </row>
    <row r="16001" spans="1:8" x14ac:dyDescent="0.2">
      <c r="A16001">
        <v>4.7972982510478899E+17</v>
      </c>
      <c r="B16001" t="s">
        <v>31438</v>
      </c>
      <c r="C16001" t="s">
        <v>31439</v>
      </c>
      <c r="D16001" s="1">
        <v>41809.956909722219</v>
      </c>
      <c r="E16001">
        <v>24</v>
      </c>
      <c r="F16001">
        <v>35</v>
      </c>
      <c r="G16001" t="s">
        <v>89</v>
      </c>
    </row>
    <row r="16002" spans="1:8" x14ac:dyDescent="0.2">
      <c r="A16002">
        <v>4.79731262954168E+17</v>
      </c>
      <c r="B16002" t="s">
        <v>31440</v>
      </c>
      <c r="C16002" t="s">
        <v>31441</v>
      </c>
      <c r="D16002" s="1">
        <v>41809.960879629631</v>
      </c>
      <c r="E16002">
        <v>30</v>
      </c>
      <c r="F16002">
        <v>64</v>
      </c>
      <c r="G16002" t="s">
        <v>89</v>
      </c>
    </row>
    <row r="16003" spans="1:8" x14ac:dyDescent="0.2">
      <c r="A16003">
        <v>4.7973175998337798E+17</v>
      </c>
      <c r="B16003" t="s">
        <v>31442</v>
      </c>
      <c r="C16003" t="s">
        <v>31443</v>
      </c>
      <c r="D16003" s="1">
        <v>41809.962256944447</v>
      </c>
      <c r="E16003">
        <v>27</v>
      </c>
      <c r="F16003">
        <v>63</v>
      </c>
      <c r="G16003" t="s">
        <v>215</v>
      </c>
    </row>
    <row r="16004" spans="1:8" x14ac:dyDescent="0.2">
      <c r="A16004">
        <v>4.7973209122394099E+17</v>
      </c>
      <c r="B16004" t="s">
        <v>31444</v>
      </c>
      <c r="C16004" t="s">
        <v>31445</v>
      </c>
      <c r="D16004" s="1">
        <v>41809.963171296295</v>
      </c>
      <c r="E16004">
        <v>13</v>
      </c>
      <c r="F16004">
        <v>21</v>
      </c>
      <c r="G16004" t="s">
        <v>89</v>
      </c>
    </row>
    <row r="16005" spans="1:8" x14ac:dyDescent="0.2">
      <c r="A16005">
        <v>4.7973244767726701E+17</v>
      </c>
      <c r="B16005" t="s">
        <v>31446</v>
      </c>
      <c r="C16005" t="s">
        <v>31447</v>
      </c>
      <c r="D16005" s="1">
        <v>41809.964155092595</v>
      </c>
      <c r="E16005">
        <v>27</v>
      </c>
      <c r="F16005">
        <v>58</v>
      </c>
      <c r="G16005" t="e">
        <f>Jasonebean</f>
        <v>#NAME?</v>
      </c>
    </row>
    <row r="16006" spans="1:8" x14ac:dyDescent="0.2">
      <c r="A16006">
        <v>4.7974570459714298E+17</v>
      </c>
      <c r="B16006" t="s">
        <v>31448</v>
      </c>
      <c r="C16006" t="s">
        <v>31449</v>
      </c>
      <c r="D16006" s="1">
        <v>41810.00072916667</v>
      </c>
      <c r="E16006">
        <v>24</v>
      </c>
      <c r="F16006">
        <v>47</v>
      </c>
      <c r="H16006" t="s">
        <v>390</v>
      </c>
    </row>
    <row r="16007" spans="1:8" x14ac:dyDescent="0.2">
      <c r="A16007">
        <v>4.7981946981281299E+17</v>
      </c>
      <c r="B16007" t="s">
        <v>31450</v>
      </c>
      <c r="C16007" t="s">
        <v>31451</v>
      </c>
      <c r="D16007" s="1">
        <v>41810.204282407409</v>
      </c>
      <c r="E16007">
        <v>21</v>
      </c>
      <c r="F16007">
        <v>46</v>
      </c>
      <c r="G16007" t="s">
        <v>89</v>
      </c>
    </row>
    <row r="16008" spans="1:8" x14ac:dyDescent="0.2">
      <c r="A16008">
        <v>4.7991107184770598E+17</v>
      </c>
      <c r="B16008" t="s">
        <v>31452</v>
      </c>
      <c r="C16008" t="s">
        <v>31453</v>
      </c>
      <c r="D16008" s="1">
        <v>41810.457060185188</v>
      </c>
      <c r="E16008">
        <v>40</v>
      </c>
      <c r="F16008">
        <v>74</v>
      </c>
      <c r="G16008" t="s">
        <v>89</v>
      </c>
    </row>
    <row r="16009" spans="1:8" x14ac:dyDescent="0.2">
      <c r="A16009">
        <v>4.7991548694405498E+17</v>
      </c>
      <c r="B16009" t="s">
        <v>31454</v>
      </c>
      <c r="C16009" t="s">
        <v>31455</v>
      </c>
      <c r="D16009" s="1">
        <v>41810.469247685185</v>
      </c>
      <c r="E16009">
        <v>11</v>
      </c>
      <c r="F16009">
        <v>20</v>
      </c>
      <c r="G16009" t="s">
        <v>215</v>
      </c>
    </row>
    <row r="16010" spans="1:8" x14ac:dyDescent="0.2">
      <c r="A16010">
        <v>4.7991640045086701E+17</v>
      </c>
      <c r="B16010" t="s">
        <v>31456</v>
      </c>
      <c r="C16010" t="s">
        <v>31457</v>
      </c>
      <c r="D16010" s="1">
        <v>41810.471759259257</v>
      </c>
      <c r="E16010">
        <v>9</v>
      </c>
      <c r="F16010">
        <v>16</v>
      </c>
      <c r="G16010" t="s">
        <v>487</v>
      </c>
    </row>
    <row r="16011" spans="1:8" x14ac:dyDescent="0.2">
      <c r="A16011">
        <v>4.7991715683488102E+17</v>
      </c>
      <c r="B16011" t="s">
        <v>31458</v>
      </c>
      <c r="C16011" t="s">
        <v>31459</v>
      </c>
      <c r="D16011" s="1">
        <v>41810.473854166667</v>
      </c>
      <c r="E16011">
        <v>48</v>
      </c>
      <c r="F16011">
        <v>58</v>
      </c>
      <c r="G16011" t="s">
        <v>89</v>
      </c>
    </row>
    <row r="16012" spans="1:8" x14ac:dyDescent="0.2">
      <c r="A16012">
        <v>4.7991792929984902E+17</v>
      </c>
      <c r="B16012" t="s">
        <v>31460</v>
      </c>
      <c r="C16012" t="s">
        <v>31461</v>
      </c>
      <c r="D16012" s="1">
        <v>41810.475983796299</v>
      </c>
      <c r="E16012">
        <v>8</v>
      </c>
      <c r="F16012">
        <v>19</v>
      </c>
      <c r="G16012" t="s">
        <v>215</v>
      </c>
    </row>
    <row r="16013" spans="1:8" x14ac:dyDescent="0.2">
      <c r="A16013">
        <v>4.7991881792186701E+17</v>
      </c>
      <c r="B16013" t="s">
        <v>31462</v>
      </c>
      <c r="C16013" t="s">
        <v>31463</v>
      </c>
      <c r="D16013" s="1">
        <v>41810.478437500002</v>
      </c>
      <c r="E16013">
        <v>10</v>
      </c>
      <c r="F16013">
        <v>15</v>
      </c>
      <c r="G16013" t="s">
        <v>487</v>
      </c>
    </row>
    <row r="16014" spans="1:8" x14ac:dyDescent="0.2">
      <c r="A16014">
        <v>4.7992207148163398E+17</v>
      </c>
      <c r="B16014" t="s">
        <v>31464</v>
      </c>
      <c r="C16014" t="s">
        <v>31465</v>
      </c>
      <c r="D16014" s="1">
        <v>41810.48741898148</v>
      </c>
      <c r="E16014">
        <v>20</v>
      </c>
      <c r="F16014">
        <v>39</v>
      </c>
      <c r="G16014" t="s">
        <v>576</v>
      </c>
    </row>
    <row r="16015" spans="1:8" x14ac:dyDescent="0.2">
      <c r="A16015">
        <v>4.7997140317399002E+17</v>
      </c>
      <c r="B16015" t="s">
        <v>31466</v>
      </c>
      <c r="C16015" t="s">
        <v>31467</v>
      </c>
      <c r="D16015" s="1">
        <v>41810.623541666668</v>
      </c>
      <c r="E16015">
        <v>146</v>
      </c>
      <c r="F16015">
        <v>159</v>
      </c>
    </row>
    <row r="16016" spans="1:8" x14ac:dyDescent="0.2">
      <c r="A16016">
        <v>4.7998219824296698E+17</v>
      </c>
      <c r="B16016" t="s">
        <v>31468</v>
      </c>
      <c r="C16016" t="s">
        <v>31469</v>
      </c>
      <c r="D16016" s="1">
        <v>41810.653333333335</v>
      </c>
      <c r="E16016">
        <v>312</v>
      </c>
      <c r="F16016">
        <v>315</v>
      </c>
    </row>
    <row r="16017" spans="1:8" x14ac:dyDescent="0.2">
      <c r="A16017">
        <v>4.7998860183366797E+17</v>
      </c>
      <c r="B16017" t="s">
        <v>31470</v>
      </c>
      <c r="C16017" t="s">
        <v>31471</v>
      </c>
      <c r="D16017" s="1">
        <v>41810.671006944445</v>
      </c>
      <c r="E16017">
        <v>64</v>
      </c>
      <c r="F16017">
        <v>59</v>
      </c>
      <c r="G16017" t="s">
        <v>89</v>
      </c>
    </row>
    <row r="16018" spans="1:8" x14ac:dyDescent="0.2">
      <c r="A16018">
        <v>4.80061991797944E+17</v>
      </c>
      <c r="B16018" t="s">
        <v>31472</v>
      </c>
      <c r="C16018" t="s">
        <v>31473</v>
      </c>
      <c r="D16018" s="1">
        <v>41810.873518518521</v>
      </c>
      <c r="E16018">
        <v>26</v>
      </c>
      <c r="F16018">
        <v>40</v>
      </c>
      <c r="G16018" t="s">
        <v>89</v>
      </c>
    </row>
    <row r="16019" spans="1:8" x14ac:dyDescent="0.2">
      <c r="A16019">
        <v>4.8006498475681299E+17</v>
      </c>
      <c r="B16019" t="s">
        <v>31474</v>
      </c>
      <c r="C16019" t="s">
        <v>31475</v>
      </c>
      <c r="D16019" s="1">
        <v>41810.881782407407</v>
      </c>
      <c r="E16019">
        <v>17</v>
      </c>
      <c r="F16019">
        <v>16</v>
      </c>
      <c r="G16019" t="s">
        <v>89</v>
      </c>
    </row>
    <row r="16020" spans="1:8" x14ac:dyDescent="0.2">
      <c r="A16020">
        <v>4.8007025333530598E+17</v>
      </c>
      <c r="B16020" t="s">
        <v>31476</v>
      </c>
      <c r="C16020" t="s">
        <v>31477</v>
      </c>
      <c r="D16020" s="1">
        <v>41810.896319444444</v>
      </c>
      <c r="E16020">
        <v>15</v>
      </c>
      <c r="F16020">
        <v>20</v>
      </c>
      <c r="G16020" t="s">
        <v>89</v>
      </c>
      <c r="H16020" t="s">
        <v>390</v>
      </c>
    </row>
    <row r="16021" spans="1:8" x14ac:dyDescent="0.2">
      <c r="A16021">
        <v>4.8012795038624102E+17</v>
      </c>
      <c r="B16021" t="s">
        <v>31478</v>
      </c>
      <c r="C16021" t="s">
        <v>31479</v>
      </c>
      <c r="D16021" s="1">
        <v>41811.055532407408</v>
      </c>
      <c r="E16021">
        <v>231</v>
      </c>
      <c r="F16021">
        <v>276</v>
      </c>
    </row>
    <row r="16022" spans="1:8" x14ac:dyDescent="0.2">
      <c r="A16022">
        <v>4.8012818264583699E+17</v>
      </c>
      <c r="B16022" t="s">
        <v>31480</v>
      </c>
      <c r="C16022" t="s">
        <v>31481</v>
      </c>
      <c r="D16022" s="1">
        <v>41811.056168981479</v>
      </c>
      <c r="E16022">
        <v>34</v>
      </c>
      <c r="F16022">
        <v>73</v>
      </c>
      <c r="G16022" t="s">
        <v>576</v>
      </c>
    </row>
    <row r="16023" spans="1:8" x14ac:dyDescent="0.2">
      <c r="A16023">
        <v>4.8013135971366003E+17</v>
      </c>
      <c r="B16023" t="s">
        <v>31482</v>
      </c>
      <c r="C16023" t="s">
        <v>31483</v>
      </c>
      <c r="D16023" s="1">
        <v>41811.064942129633</v>
      </c>
      <c r="E16023">
        <v>10</v>
      </c>
      <c r="F16023">
        <v>15</v>
      </c>
      <c r="G16023" t="s">
        <v>487</v>
      </c>
    </row>
    <row r="16024" spans="1:8" x14ac:dyDescent="0.2">
      <c r="A16024">
        <v>4.8013160586899398E+17</v>
      </c>
      <c r="B16024" t="s">
        <v>31484</v>
      </c>
      <c r="C16024" t="s">
        <v>31485</v>
      </c>
      <c r="D16024" s="1">
        <v>41811.065613425926</v>
      </c>
      <c r="E16024">
        <v>20</v>
      </c>
      <c r="F16024">
        <v>28</v>
      </c>
      <c r="G16024" t="s">
        <v>576</v>
      </c>
    </row>
    <row r="16025" spans="1:8" x14ac:dyDescent="0.2">
      <c r="A16025">
        <v>4.8017864865417997E+17</v>
      </c>
      <c r="B16025" t="s">
        <v>31486</v>
      </c>
      <c r="C16025" t="s">
        <v>31487</v>
      </c>
      <c r="D16025" s="1">
        <v>41811.195428240739</v>
      </c>
      <c r="E16025">
        <v>49</v>
      </c>
      <c r="F16025">
        <v>162</v>
      </c>
      <c r="G16025" t="s">
        <v>215</v>
      </c>
      <c r="H16025" t="s">
        <v>390</v>
      </c>
    </row>
    <row r="16026" spans="1:8" x14ac:dyDescent="0.2">
      <c r="A16026">
        <v>4.80180518579744E+17</v>
      </c>
      <c r="B16026" t="s">
        <v>31488</v>
      </c>
      <c r="C16026" t="s">
        <v>31489</v>
      </c>
      <c r="D16026" s="1">
        <v>41811.200590277775</v>
      </c>
      <c r="E16026">
        <v>25</v>
      </c>
      <c r="F16026">
        <v>34</v>
      </c>
      <c r="G16026" t="s">
        <v>215</v>
      </c>
    </row>
    <row r="16027" spans="1:8" x14ac:dyDescent="0.2">
      <c r="A16027">
        <v>4.8024659314935302E+17</v>
      </c>
      <c r="B16027" t="s">
        <v>31490</v>
      </c>
      <c r="C16027" t="s">
        <v>31491</v>
      </c>
      <c r="D16027" s="1">
        <v>41811.382928240739</v>
      </c>
      <c r="E16027">
        <v>13</v>
      </c>
      <c r="F16027">
        <v>13</v>
      </c>
      <c r="G16027" t="s">
        <v>31492</v>
      </c>
    </row>
    <row r="16028" spans="1:8" x14ac:dyDescent="0.2">
      <c r="A16028">
        <v>4.8024672222907098E+17</v>
      </c>
      <c r="B16028" t="s">
        <v>31493</v>
      </c>
      <c r="C16028" t="s">
        <v>31494</v>
      </c>
      <c r="D16028" s="1">
        <v>41811.383275462962</v>
      </c>
      <c r="E16028">
        <v>10</v>
      </c>
      <c r="F16028">
        <v>12</v>
      </c>
      <c r="G16028" t="s">
        <v>576</v>
      </c>
    </row>
    <row r="16029" spans="1:8" x14ac:dyDescent="0.2">
      <c r="A16029">
        <v>4.8024697642903501E+17</v>
      </c>
      <c r="B16029" t="s">
        <v>31495</v>
      </c>
      <c r="C16029" t="s">
        <v>31496</v>
      </c>
      <c r="D16029" s="1">
        <v>41811.383981481478</v>
      </c>
      <c r="E16029">
        <v>7</v>
      </c>
      <c r="F16029">
        <v>8</v>
      </c>
      <c r="G16029" t="s">
        <v>215</v>
      </c>
    </row>
    <row r="16030" spans="1:8" x14ac:dyDescent="0.2">
      <c r="A16030">
        <v>4.8024756064107302E+17</v>
      </c>
      <c r="B16030" t="s">
        <v>31497</v>
      </c>
      <c r="C16030" t="s">
        <v>31498</v>
      </c>
      <c r="D16030" s="1">
        <v>41811.38559027778</v>
      </c>
      <c r="E16030">
        <v>14</v>
      </c>
      <c r="F16030">
        <v>22</v>
      </c>
      <c r="G16030" t="s">
        <v>89</v>
      </c>
    </row>
    <row r="16031" spans="1:8" x14ac:dyDescent="0.2">
      <c r="A16031">
        <v>4.8024848781293901E+17</v>
      </c>
      <c r="B16031" t="s">
        <v>31499</v>
      </c>
      <c r="C16031" t="s">
        <v>31500</v>
      </c>
      <c r="D16031" s="1">
        <v>41811.388148148151</v>
      </c>
      <c r="E16031">
        <v>10</v>
      </c>
      <c r="F16031">
        <v>15</v>
      </c>
      <c r="G16031" t="s">
        <v>31501</v>
      </c>
    </row>
    <row r="16032" spans="1:8" x14ac:dyDescent="0.2">
      <c r="A16032">
        <v>4.8024883443859802E+17</v>
      </c>
      <c r="B16032" t="s">
        <v>31502</v>
      </c>
      <c r="C16032" t="s">
        <v>31503</v>
      </c>
      <c r="D16032" s="1">
        <v>41811.389108796298</v>
      </c>
      <c r="E16032">
        <v>37</v>
      </c>
      <c r="F16032">
        <v>51</v>
      </c>
      <c r="G16032" t="s">
        <v>215</v>
      </c>
    </row>
    <row r="16033" spans="1:8" x14ac:dyDescent="0.2">
      <c r="A16033">
        <v>4.80249143567216E+17</v>
      </c>
      <c r="B16033" t="s">
        <v>31504</v>
      </c>
      <c r="C16033" t="s">
        <v>31505</v>
      </c>
      <c r="D16033" s="1">
        <v>41811.389965277776</v>
      </c>
      <c r="E16033">
        <v>9</v>
      </c>
      <c r="F16033">
        <v>18</v>
      </c>
      <c r="G16033" t="s">
        <v>576</v>
      </c>
    </row>
    <row r="16034" spans="1:8" x14ac:dyDescent="0.2">
      <c r="A16034">
        <v>4.8024972698229901E+17</v>
      </c>
      <c r="B16034" t="s">
        <v>31506</v>
      </c>
      <c r="C16034" t="s">
        <v>31507</v>
      </c>
      <c r="D16034" s="1">
        <v>41811.391574074078</v>
      </c>
      <c r="E16034">
        <v>10</v>
      </c>
      <c r="F16034">
        <v>26</v>
      </c>
      <c r="G16034" t="s">
        <v>215</v>
      </c>
    </row>
    <row r="16035" spans="1:8" x14ac:dyDescent="0.2">
      <c r="A16035">
        <v>4.8024993042283302E+17</v>
      </c>
      <c r="B16035" t="s">
        <v>31508</v>
      </c>
      <c r="C16035" t="s">
        <v>31509</v>
      </c>
      <c r="D16035" s="1">
        <v>41811.392129629632</v>
      </c>
      <c r="E16035">
        <v>12</v>
      </c>
      <c r="F16035">
        <v>21</v>
      </c>
      <c r="G16035" t="s">
        <v>576</v>
      </c>
    </row>
    <row r="16036" spans="1:8" x14ac:dyDescent="0.2">
      <c r="A16036">
        <v>4.8025025922271603E+17</v>
      </c>
      <c r="B16036" t="s">
        <v>31510</v>
      </c>
      <c r="C16036" t="s">
        <v>31511</v>
      </c>
      <c r="D16036" s="1">
        <v>41811.393043981479</v>
      </c>
      <c r="E16036">
        <v>11</v>
      </c>
      <c r="F16036">
        <v>13</v>
      </c>
      <c r="G16036" t="s">
        <v>576</v>
      </c>
      <c r="H16036" t="s">
        <v>616</v>
      </c>
    </row>
    <row r="16037" spans="1:8" x14ac:dyDescent="0.2">
      <c r="A16037">
        <v>4.8025064208715699E+17</v>
      </c>
      <c r="B16037" t="s">
        <v>31512</v>
      </c>
      <c r="C16037" t="s">
        <v>31513</v>
      </c>
      <c r="D16037" s="1">
        <v>41811.394097222219</v>
      </c>
      <c r="E16037">
        <v>11</v>
      </c>
      <c r="F16037">
        <v>12</v>
      </c>
      <c r="G16037" t="s">
        <v>576</v>
      </c>
    </row>
    <row r="16038" spans="1:8" x14ac:dyDescent="0.2">
      <c r="A16038">
        <v>4.8025095987698803E+17</v>
      </c>
      <c r="B16038" t="s">
        <v>31514</v>
      </c>
      <c r="C16038" t="s">
        <v>31515</v>
      </c>
      <c r="D16038" s="1">
        <v>41811.394976851851</v>
      </c>
      <c r="E16038">
        <v>9</v>
      </c>
      <c r="F16038">
        <v>20</v>
      </c>
      <c r="G16038" t="s">
        <v>576</v>
      </c>
    </row>
    <row r="16039" spans="1:8" x14ac:dyDescent="0.2">
      <c r="A16039">
        <v>4.8025114904010298E+17</v>
      </c>
      <c r="B16039" t="s">
        <v>31516</v>
      </c>
      <c r="C16039" t="s">
        <v>31517</v>
      </c>
      <c r="D16039" s="1">
        <v>41811.395497685182</v>
      </c>
      <c r="E16039">
        <v>17</v>
      </c>
      <c r="F16039">
        <v>21</v>
      </c>
      <c r="G16039" t="s">
        <v>215</v>
      </c>
    </row>
    <row r="16040" spans="1:8" x14ac:dyDescent="0.2">
      <c r="A16040">
        <v>4.8025137710958502E+17</v>
      </c>
      <c r="B16040" t="s">
        <v>31518</v>
      </c>
      <c r="C16040" t="s">
        <v>31519</v>
      </c>
      <c r="D16040" s="1">
        <v>41811.396122685182</v>
      </c>
      <c r="E16040">
        <v>12</v>
      </c>
      <c r="F16040">
        <v>19</v>
      </c>
      <c r="G16040" t="s">
        <v>215</v>
      </c>
      <c r="H16040" t="s">
        <v>390</v>
      </c>
    </row>
    <row r="16041" spans="1:8" x14ac:dyDescent="0.2">
      <c r="A16041">
        <v>4.80251428166848E+17</v>
      </c>
      <c r="B16041" t="s">
        <v>31520</v>
      </c>
      <c r="C16041" t="s">
        <v>31521</v>
      </c>
      <c r="D16041" s="1">
        <v>41811.396261574075</v>
      </c>
      <c r="E16041">
        <v>11</v>
      </c>
      <c r="F16041">
        <v>15</v>
      </c>
      <c r="G16041" t="s">
        <v>576</v>
      </c>
    </row>
    <row r="16042" spans="1:8" x14ac:dyDescent="0.2">
      <c r="A16042">
        <v>4.8025227815092998E+17</v>
      </c>
      <c r="B16042" t="s">
        <v>31522</v>
      </c>
      <c r="C16042" t="s">
        <v>31523</v>
      </c>
      <c r="D16042" s="1">
        <v>41811.398611111108</v>
      </c>
      <c r="E16042">
        <v>22</v>
      </c>
      <c r="F16042">
        <v>25</v>
      </c>
      <c r="G16042" t="s">
        <v>31524</v>
      </c>
      <c r="H16042" t="s">
        <v>616</v>
      </c>
    </row>
    <row r="16043" spans="1:8" x14ac:dyDescent="0.2">
      <c r="A16043">
        <v>4.8029362288186502E+17</v>
      </c>
      <c r="B16043" t="s">
        <v>31525</v>
      </c>
      <c r="C16043" t="s">
        <v>31526</v>
      </c>
      <c r="D16043" s="1">
        <v>41811.512696759259</v>
      </c>
      <c r="E16043">
        <v>21</v>
      </c>
      <c r="F16043">
        <v>27</v>
      </c>
      <c r="G16043" t="s">
        <v>576</v>
      </c>
    </row>
    <row r="16044" spans="1:8" x14ac:dyDescent="0.2">
      <c r="A16044">
        <v>4.8049568864442701E+17</v>
      </c>
      <c r="B16044" t="s">
        <v>31527</v>
      </c>
      <c r="C16044" t="s">
        <v>31528</v>
      </c>
      <c r="D16044" s="1">
        <v>41812.070300925923</v>
      </c>
      <c r="E16044">
        <v>19</v>
      </c>
      <c r="F16044">
        <v>62</v>
      </c>
      <c r="G16044" t="s">
        <v>215</v>
      </c>
    </row>
    <row r="16045" spans="1:8" x14ac:dyDescent="0.2">
      <c r="A16045">
        <v>4.80502404199088E+17</v>
      </c>
      <c r="B16045" t="s">
        <v>31529</v>
      </c>
      <c r="C16045" t="s">
        <v>31530</v>
      </c>
      <c r="D16045" s="1">
        <v>41812.088831018518</v>
      </c>
      <c r="E16045">
        <v>16</v>
      </c>
      <c r="F16045">
        <v>30</v>
      </c>
      <c r="G16045" t="s">
        <v>215</v>
      </c>
    </row>
    <row r="16046" spans="1:8" x14ac:dyDescent="0.2">
      <c r="A16046">
        <v>4.8050269532154202E+17</v>
      </c>
      <c r="B16046" t="s">
        <v>31531</v>
      </c>
      <c r="C16046" t="s">
        <v>31532</v>
      </c>
      <c r="D16046" s="1">
        <v>41812.089629629627</v>
      </c>
      <c r="E16046">
        <v>25</v>
      </c>
      <c r="F16046">
        <v>40</v>
      </c>
      <c r="G16046" t="s">
        <v>487</v>
      </c>
    </row>
    <row r="16047" spans="1:8" x14ac:dyDescent="0.2">
      <c r="A16047">
        <v>4.8050316136324698E+17</v>
      </c>
      <c r="B16047" t="s">
        <v>31533</v>
      </c>
      <c r="C16047" t="s">
        <v>31534</v>
      </c>
      <c r="D16047" s="1">
        <v>41812.090914351851</v>
      </c>
      <c r="E16047">
        <v>22</v>
      </c>
      <c r="F16047">
        <v>25</v>
      </c>
      <c r="G16047" t="s">
        <v>215</v>
      </c>
    </row>
    <row r="16048" spans="1:8" x14ac:dyDescent="0.2">
      <c r="A16048">
        <v>4.8050586892909702E+17</v>
      </c>
      <c r="B16048" t="s">
        <v>31535</v>
      </c>
      <c r="C16048" t="s">
        <v>31536</v>
      </c>
      <c r="D16048" s="1">
        <v>41812.098391203705</v>
      </c>
      <c r="E16048">
        <v>11</v>
      </c>
      <c r="F16048">
        <v>19</v>
      </c>
      <c r="G16048" t="s">
        <v>89</v>
      </c>
    </row>
    <row r="16049" spans="1:8" x14ac:dyDescent="0.2">
      <c r="A16049">
        <v>4.8050598144130598E+17</v>
      </c>
      <c r="B16049" t="s">
        <v>31537</v>
      </c>
      <c r="C16049" t="s">
        <v>31538</v>
      </c>
      <c r="D16049" s="1">
        <v>41812.098703703705</v>
      </c>
      <c r="E16049">
        <v>22</v>
      </c>
      <c r="F16049">
        <v>24</v>
      </c>
      <c r="G16049" t="s">
        <v>576</v>
      </c>
    </row>
    <row r="16050" spans="1:8" x14ac:dyDescent="0.2">
      <c r="A16050">
        <v>4.8051718189391398E+17</v>
      </c>
      <c r="B16050" t="s">
        <v>31539</v>
      </c>
      <c r="C16050" t="s">
        <v>31540</v>
      </c>
      <c r="D16050" s="1">
        <v>41812.129606481481</v>
      </c>
      <c r="E16050">
        <v>17</v>
      </c>
      <c r="F16050">
        <v>26</v>
      </c>
      <c r="G16050" t="s">
        <v>31541</v>
      </c>
    </row>
    <row r="16051" spans="1:8" x14ac:dyDescent="0.2">
      <c r="A16051">
        <v>4.8051724572704301E+17</v>
      </c>
      <c r="B16051" t="s">
        <v>31542</v>
      </c>
      <c r="C16051" t="s">
        <v>31543</v>
      </c>
      <c r="D16051" s="1">
        <v>41812.129780092589</v>
      </c>
      <c r="E16051">
        <v>14</v>
      </c>
      <c r="F16051">
        <v>15</v>
      </c>
      <c r="G16051" t="s">
        <v>215</v>
      </c>
    </row>
    <row r="16052" spans="1:8" x14ac:dyDescent="0.2">
      <c r="A16052">
        <v>4.8051739068636698E+17</v>
      </c>
      <c r="B16052" t="s">
        <v>31544</v>
      </c>
      <c r="C16052" t="s">
        <v>31545</v>
      </c>
      <c r="D16052" s="1">
        <v>41812.130185185182</v>
      </c>
      <c r="E16052">
        <v>26</v>
      </c>
      <c r="F16052">
        <v>44</v>
      </c>
      <c r="G16052" t="s">
        <v>89</v>
      </c>
    </row>
    <row r="16053" spans="1:8" x14ac:dyDescent="0.2">
      <c r="A16053">
        <v>4.8051764518834899E+17</v>
      </c>
      <c r="B16053" t="s">
        <v>31546</v>
      </c>
      <c r="C16053" t="s">
        <v>31547</v>
      </c>
      <c r="D16053" s="1">
        <v>41812.130879629629</v>
      </c>
      <c r="E16053">
        <v>38</v>
      </c>
      <c r="F16053">
        <v>55</v>
      </c>
      <c r="G16053" t="s">
        <v>215</v>
      </c>
    </row>
    <row r="16054" spans="1:8" x14ac:dyDescent="0.2">
      <c r="A16054">
        <v>4.8051797494451398E+17</v>
      </c>
      <c r="B16054" t="s">
        <v>31548</v>
      </c>
      <c r="C16054" t="s">
        <v>31549</v>
      </c>
      <c r="D16054" s="1">
        <v>41812.131793981483</v>
      </c>
      <c r="E16054">
        <v>29</v>
      </c>
      <c r="F16054">
        <v>31</v>
      </c>
      <c r="G16054" t="s">
        <v>31550</v>
      </c>
    </row>
    <row r="16055" spans="1:8" x14ac:dyDescent="0.2">
      <c r="A16055">
        <v>4.8062072373236102E+17</v>
      </c>
      <c r="B16055" t="s">
        <v>31551</v>
      </c>
      <c r="C16055" t="s">
        <v>31552</v>
      </c>
      <c r="D16055" s="1">
        <v>41812.415324074071</v>
      </c>
      <c r="E16055">
        <v>14</v>
      </c>
      <c r="F16055">
        <v>26</v>
      </c>
      <c r="G16055" t="s">
        <v>31553</v>
      </c>
    </row>
    <row r="16056" spans="1:8" x14ac:dyDescent="0.2">
      <c r="A16056">
        <v>4.8062434262399302E+17</v>
      </c>
      <c r="B16056" t="s">
        <v>31554</v>
      </c>
      <c r="C16056" t="s">
        <v>31555</v>
      </c>
      <c r="D16056" s="1">
        <v>41812.425312500003</v>
      </c>
      <c r="E16056">
        <v>28</v>
      </c>
      <c r="F16056">
        <v>27</v>
      </c>
    </row>
    <row r="16057" spans="1:8" x14ac:dyDescent="0.2">
      <c r="A16057">
        <v>4.80624986294456E+17</v>
      </c>
      <c r="B16057" t="s">
        <v>31556</v>
      </c>
      <c r="C16057" t="s">
        <v>31557</v>
      </c>
      <c r="D16057" s="1">
        <v>41812.427083333336</v>
      </c>
      <c r="E16057">
        <v>13</v>
      </c>
      <c r="F16057">
        <v>12</v>
      </c>
      <c r="G16057" t="s">
        <v>215</v>
      </c>
    </row>
    <row r="16058" spans="1:8" x14ac:dyDescent="0.2">
      <c r="A16058">
        <v>4.8062563429347699E+17</v>
      </c>
      <c r="B16058" t="s">
        <v>31558</v>
      </c>
      <c r="C16058" t="s">
        <v>31559</v>
      </c>
      <c r="D16058" s="1">
        <v>41812.428877314815</v>
      </c>
      <c r="E16058">
        <v>12</v>
      </c>
      <c r="F16058">
        <v>23</v>
      </c>
      <c r="G16058" t="s">
        <v>89</v>
      </c>
    </row>
    <row r="16059" spans="1:8" x14ac:dyDescent="0.2">
      <c r="A16059">
        <v>4.8062615068777203E+17</v>
      </c>
      <c r="B16059" t="s">
        <v>31560</v>
      </c>
      <c r="C16059" t="s">
        <v>31561</v>
      </c>
      <c r="D16059" s="1">
        <v>41812.430300925924</v>
      </c>
      <c r="E16059">
        <v>31</v>
      </c>
      <c r="F16059">
        <v>88</v>
      </c>
      <c r="G16059" t="s">
        <v>215</v>
      </c>
    </row>
    <row r="16060" spans="1:8" x14ac:dyDescent="0.2">
      <c r="A16060">
        <v>4.80627273981112E+17</v>
      </c>
      <c r="B16060" t="s">
        <v>31562</v>
      </c>
      <c r="C16060" t="s">
        <v>31563</v>
      </c>
      <c r="D16060" s="1">
        <v>41812.43340277778</v>
      </c>
      <c r="E16060">
        <v>14</v>
      </c>
      <c r="F16060">
        <v>28</v>
      </c>
      <c r="G16060" t="s">
        <v>215</v>
      </c>
    </row>
    <row r="16061" spans="1:8" x14ac:dyDescent="0.2">
      <c r="A16061">
        <v>4.8062795586169203E+17</v>
      </c>
      <c r="B16061" t="s">
        <v>31564</v>
      </c>
      <c r="C16061" t="s">
        <v>31565</v>
      </c>
      <c r="D16061" s="1">
        <v>41812.435277777775</v>
      </c>
      <c r="E16061">
        <v>19</v>
      </c>
      <c r="F16061">
        <v>20</v>
      </c>
      <c r="G16061" t="s">
        <v>215</v>
      </c>
    </row>
    <row r="16062" spans="1:8" x14ac:dyDescent="0.2">
      <c r="A16062">
        <v>4.8066458746579302E+17</v>
      </c>
      <c r="B16062" t="s">
        <v>31566</v>
      </c>
      <c r="C16062" t="s">
        <v>31567</v>
      </c>
      <c r="D16062" s="1">
        <v>41812.536365740743</v>
      </c>
      <c r="E16062">
        <v>12</v>
      </c>
      <c r="F16062">
        <v>16</v>
      </c>
      <c r="G16062" t="s">
        <v>576</v>
      </c>
      <c r="H16062" t="s">
        <v>616</v>
      </c>
    </row>
    <row r="16063" spans="1:8" x14ac:dyDescent="0.2">
      <c r="A16063">
        <v>4.8066486519164902E+17</v>
      </c>
      <c r="B16063" t="s">
        <v>31568</v>
      </c>
      <c r="C16063" t="s">
        <v>31569</v>
      </c>
      <c r="D16063" s="1">
        <v>41812.537129629629</v>
      </c>
      <c r="E16063">
        <v>14</v>
      </c>
      <c r="F16063">
        <v>22</v>
      </c>
      <c r="G16063" t="s">
        <v>31570</v>
      </c>
    </row>
    <row r="16064" spans="1:8" x14ac:dyDescent="0.2">
      <c r="A16064">
        <v>4.8066678554954099E+17</v>
      </c>
      <c r="B16064" t="s">
        <v>31571</v>
      </c>
      <c r="C16064" t="s">
        <v>31572</v>
      </c>
      <c r="D16064" s="1">
        <v>41812.542430555557</v>
      </c>
      <c r="E16064">
        <v>14</v>
      </c>
      <c r="F16064">
        <v>17</v>
      </c>
      <c r="G16064" t="s">
        <v>31573</v>
      </c>
    </row>
    <row r="16065" spans="1:8" x14ac:dyDescent="0.2">
      <c r="A16065">
        <v>4.8066863920119802E+17</v>
      </c>
      <c r="B16065" t="s">
        <v>31574</v>
      </c>
      <c r="C16065" t="s">
        <v>31575</v>
      </c>
      <c r="D16065" s="1">
        <v>41812.547546296293</v>
      </c>
      <c r="E16065">
        <v>78</v>
      </c>
      <c r="F16065">
        <v>84</v>
      </c>
    </row>
    <row r="16066" spans="1:8" x14ac:dyDescent="0.2">
      <c r="A16066">
        <v>4.8067058361343501E+17</v>
      </c>
      <c r="B16066" t="s">
        <v>31576</v>
      </c>
      <c r="C16066" t="s">
        <v>31577</v>
      </c>
      <c r="D16066" s="1">
        <v>41812.552916666667</v>
      </c>
      <c r="E16066">
        <v>47</v>
      </c>
      <c r="F16066">
        <v>60</v>
      </c>
    </row>
    <row r="16067" spans="1:8" x14ac:dyDescent="0.2">
      <c r="A16067">
        <v>4.80672486342664E+17</v>
      </c>
      <c r="B16067" t="s">
        <v>31578</v>
      </c>
      <c r="C16067" t="s">
        <v>31579</v>
      </c>
      <c r="D16067" s="1">
        <v>41812.558159722219</v>
      </c>
      <c r="E16067">
        <v>267</v>
      </c>
      <c r="F16067">
        <v>211</v>
      </c>
    </row>
    <row r="16068" spans="1:8" x14ac:dyDescent="0.2">
      <c r="A16068">
        <v>4.80673869007568E+17</v>
      </c>
      <c r="B16068" t="s">
        <v>31580</v>
      </c>
      <c r="C16068" t="s">
        <v>31581</v>
      </c>
      <c r="D16068" s="1">
        <v>41812.561979166669</v>
      </c>
      <c r="E16068">
        <v>20</v>
      </c>
      <c r="F16068">
        <v>32</v>
      </c>
      <c r="G16068" t="s">
        <v>215</v>
      </c>
    </row>
    <row r="16069" spans="1:8" x14ac:dyDescent="0.2">
      <c r="A16069">
        <v>4.8067428441564301E+17</v>
      </c>
      <c r="B16069" t="s">
        <v>31582</v>
      </c>
      <c r="C16069" t="s">
        <v>31583</v>
      </c>
      <c r="D16069" s="1">
        <v>41812.563125000001</v>
      </c>
      <c r="E16069">
        <v>15</v>
      </c>
      <c r="F16069">
        <v>31</v>
      </c>
      <c r="G16069" t="s">
        <v>215</v>
      </c>
    </row>
    <row r="16070" spans="1:8" x14ac:dyDescent="0.2">
      <c r="A16070">
        <v>4.8067444085476499E+17</v>
      </c>
      <c r="B16070" t="s">
        <v>31584</v>
      </c>
      <c r="C16070" t="s">
        <v>31585</v>
      </c>
      <c r="D16070" s="1">
        <v>41812.56355324074</v>
      </c>
      <c r="E16070">
        <v>11</v>
      </c>
      <c r="F16070">
        <v>12</v>
      </c>
      <c r="G16070" t="s">
        <v>215</v>
      </c>
    </row>
    <row r="16071" spans="1:8" x14ac:dyDescent="0.2">
      <c r="A16071">
        <v>4.8067474535704902E+17</v>
      </c>
      <c r="B16071" t="s">
        <v>31586</v>
      </c>
      <c r="C16071" t="s">
        <v>31587</v>
      </c>
      <c r="D16071" s="1">
        <v>41812.564398148148</v>
      </c>
      <c r="E16071">
        <v>9</v>
      </c>
      <c r="F16071">
        <v>12</v>
      </c>
      <c r="G16071" t="s">
        <v>89</v>
      </c>
      <c r="H16071" t="s">
        <v>390</v>
      </c>
    </row>
    <row r="16072" spans="1:8" x14ac:dyDescent="0.2">
      <c r="A16072">
        <v>4.8067499105099699E+17</v>
      </c>
      <c r="B16072" t="s">
        <v>31588</v>
      </c>
      <c r="C16072" t="s">
        <v>31589</v>
      </c>
      <c r="D16072" s="1">
        <v>41812.565081018518</v>
      </c>
      <c r="E16072">
        <v>14</v>
      </c>
      <c r="F16072">
        <v>17</v>
      </c>
      <c r="G16072" t="s">
        <v>215</v>
      </c>
    </row>
    <row r="16073" spans="1:8" x14ac:dyDescent="0.2">
      <c r="A16073">
        <v>4.8067523214378502E+17</v>
      </c>
      <c r="B16073" t="s">
        <v>31590</v>
      </c>
      <c r="C16073" t="s">
        <v>31591</v>
      </c>
      <c r="D16073" s="1">
        <v>41812.565740740742</v>
      </c>
      <c r="E16073">
        <v>29</v>
      </c>
      <c r="F16073">
        <v>54</v>
      </c>
      <c r="G16073" t="s">
        <v>576</v>
      </c>
    </row>
    <row r="16074" spans="1:8" x14ac:dyDescent="0.2">
      <c r="A16074">
        <v>4.8089764859389101E+17</v>
      </c>
      <c r="B16074" t="s">
        <v>31592</v>
      </c>
      <c r="C16074" t="s">
        <v>31593</v>
      </c>
      <c r="D16074" s="1">
        <v>41813.179490740738</v>
      </c>
      <c r="E16074">
        <v>70</v>
      </c>
      <c r="F16074">
        <v>96</v>
      </c>
      <c r="G16074" t="e">
        <f>_xlfn.SINGLE(jacquelynileneh _xlfn.SINGLE(teamhealthnut))</f>
        <v>#NAME?</v>
      </c>
    </row>
    <row r="16075" spans="1:8" x14ac:dyDescent="0.2">
      <c r="A16075">
        <v>4.8089813243202298E+17</v>
      </c>
      <c r="B16075" t="s">
        <v>31594</v>
      </c>
      <c r="C16075" t="s">
        <v>31595</v>
      </c>
      <c r="D16075" s="1">
        <v>41813.180833333332</v>
      </c>
      <c r="E16075">
        <v>33</v>
      </c>
      <c r="F16075">
        <v>41</v>
      </c>
      <c r="G16075" t="s">
        <v>89</v>
      </c>
    </row>
    <row r="16076" spans="1:8" x14ac:dyDescent="0.2">
      <c r="A16076">
        <v>4.8089894478060301E+17</v>
      </c>
      <c r="B16076" t="s">
        <v>31596</v>
      </c>
      <c r="C16076" t="s">
        <v>31597</v>
      </c>
      <c r="D16076" s="1">
        <v>41813.183067129627</v>
      </c>
      <c r="E16076">
        <v>14</v>
      </c>
      <c r="F16076">
        <v>22</v>
      </c>
      <c r="G16076" t="s">
        <v>215</v>
      </c>
    </row>
    <row r="16077" spans="1:8" x14ac:dyDescent="0.2">
      <c r="A16077">
        <v>4.8089902103307398E+17</v>
      </c>
      <c r="B16077" t="s">
        <v>31598</v>
      </c>
      <c r="C16077" t="s">
        <v>31599</v>
      </c>
      <c r="D16077" s="1">
        <v>41813.183275462965</v>
      </c>
      <c r="E16077">
        <v>21</v>
      </c>
      <c r="F16077">
        <v>33</v>
      </c>
      <c r="G16077" t="s">
        <v>215</v>
      </c>
    </row>
    <row r="16078" spans="1:8" x14ac:dyDescent="0.2">
      <c r="A16078">
        <v>4.8090773458637197E+17</v>
      </c>
      <c r="B16078" t="s">
        <v>31600</v>
      </c>
      <c r="C16078" t="s">
        <v>31601</v>
      </c>
      <c r="D16078" s="1">
        <v>41813.207326388889</v>
      </c>
      <c r="E16078">
        <v>14</v>
      </c>
      <c r="F16078">
        <v>48</v>
      </c>
      <c r="G16078" t="s">
        <v>89</v>
      </c>
    </row>
    <row r="16079" spans="1:8" x14ac:dyDescent="0.2">
      <c r="A16079">
        <v>4.8102637417020998E+17</v>
      </c>
      <c r="B16079" t="s">
        <v>31602</v>
      </c>
      <c r="C16079" t="s">
        <v>31603</v>
      </c>
      <c r="D16079" s="1">
        <v>41813.534710648149</v>
      </c>
      <c r="E16079">
        <v>23</v>
      </c>
      <c r="F16079">
        <v>57</v>
      </c>
    </row>
    <row r="16080" spans="1:8" x14ac:dyDescent="0.2">
      <c r="A16080">
        <v>4.8102723223250502E+17</v>
      </c>
      <c r="B16080" t="s">
        <v>31604</v>
      </c>
      <c r="C16080" t="s">
        <v>31605</v>
      </c>
      <c r="D16080" s="1">
        <v>41813.53707175926</v>
      </c>
      <c r="E16080">
        <v>35</v>
      </c>
      <c r="F16080">
        <v>48</v>
      </c>
      <c r="G16080" t="s">
        <v>215</v>
      </c>
    </row>
    <row r="16081" spans="1:8" x14ac:dyDescent="0.2">
      <c r="A16081">
        <v>4.8103651405531898E+17</v>
      </c>
      <c r="B16081" t="s">
        <v>31606</v>
      </c>
      <c r="C16081" t="s">
        <v>31607</v>
      </c>
      <c r="D16081" s="1">
        <v>41813.562685185185</v>
      </c>
      <c r="E16081">
        <v>17</v>
      </c>
      <c r="F16081">
        <v>30</v>
      </c>
      <c r="G16081" t="s">
        <v>215</v>
      </c>
    </row>
    <row r="16082" spans="1:8" x14ac:dyDescent="0.2">
      <c r="A16082">
        <v>4.81061767779336E+17</v>
      </c>
      <c r="B16082" t="s">
        <v>31608</v>
      </c>
      <c r="C16082" t="s">
        <v>31609</v>
      </c>
      <c r="D16082" s="1">
        <v>41813.632372685184</v>
      </c>
      <c r="E16082">
        <v>15</v>
      </c>
      <c r="F16082">
        <v>28</v>
      </c>
      <c r="G16082" t="s">
        <v>31610</v>
      </c>
      <c r="H16082" t="s">
        <v>14519</v>
      </c>
    </row>
    <row r="16083" spans="1:8" x14ac:dyDescent="0.2">
      <c r="A16083">
        <v>4.81062914653048E+17</v>
      </c>
      <c r="B16083" t="s">
        <v>31611</v>
      </c>
      <c r="C16083" t="s">
        <v>31612</v>
      </c>
      <c r="D16083" s="1">
        <v>41813.63554398148</v>
      </c>
      <c r="E16083">
        <v>35</v>
      </c>
      <c r="F16083">
        <v>40</v>
      </c>
      <c r="G16083" t="e">
        <f>mrkhanm87</f>
        <v>#NAME?</v>
      </c>
    </row>
    <row r="16084" spans="1:8" x14ac:dyDescent="0.2">
      <c r="A16084">
        <v>4.81063217175592E+17</v>
      </c>
      <c r="B16084" t="s">
        <v>31613</v>
      </c>
      <c r="C16084" t="s">
        <v>31614</v>
      </c>
      <c r="D16084" s="1">
        <v>41813.636377314811</v>
      </c>
      <c r="E16084">
        <v>20</v>
      </c>
      <c r="F16084">
        <v>24</v>
      </c>
      <c r="G16084" t="s">
        <v>215</v>
      </c>
    </row>
    <row r="16085" spans="1:8" x14ac:dyDescent="0.2">
      <c r="A16085">
        <v>4.81063350810312E+17</v>
      </c>
      <c r="B16085" t="s">
        <v>31615</v>
      </c>
      <c r="C16085" t="s">
        <v>31616</v>
      </c>
      <c r="D16085" s="1">
        <v>41813.636747685188</v>
      </c>
      <c r="E16085">
        <v>48</v>
      </c>
      <c r="F16085">
        <v>63</v>
      </c>
      <c r="G16085" t="s">
        <v>576</v>
      </c>
    </row>
    <row r="16086" spans="1:8" x14ac:dyDescent="0.2">
      <c r="A16086">
        <v>4.8106406486961299E+17</v>
      </c>
      <c r="B16086" t="s">
        <v>31617</v>
      </c>
      <c r="C16086" t="s">
        <v>31618</v>
      </c>
      <c r="D16086" s="1">
        <v>41813.638715277775</v>
      </c>
      <c r="E16086">
        <v>11</v>
      </c>
      <c r="F16086">
        <v>15</v>
      </c>
      <c r="G16086" t="s">
        <v>89</v>
      </c>
    </row>
    <row r="16087" spans="1:8" x14ac:dyDescent="0.2">
      <c r="A16087">
        <v>4.8106508738220403E+17</v>
      </c>
      <c r="B16087" t="s">
        <v>31619</v>
      </c>
      <c r="C16087" t="s">
        <v>31620</v>
      </c>
      <c r="D16087" s="1">
        <v>41813.641539351855</v>
      </c>
      <c r="E16087">
        <v>36</v>
      </c>
      <c r="F16087">
        <v>55</v>
      </c>
      <c r="G16087" t="s">
        <v>215</v>
      </c>
    </row>
    <row r="16088" spans="1:8" x14ac:dyDescent="0.2">
      <c r="A16088">
        <v>4.8106555683386099E+17</v>
      </c>
      <c r="B16088" t="s">
        <v>31621</v>
      </c>
      <c r="C16088" t="s">
        <v>31622</v>
      </c>
      <c r="D16088" s="1">
        <v>41813.642835648148</v>
      </c>
      <c r="E16088">
        <v>32</v>
      </c>
      <c r="F16088">
        <v>49</v>
      </c>
      <c r="G16088" t="s">
        <v>31623</v>
      </c>
    </row>
    <row r="16089" spans="1:8" x14ac:dyDescent="0.2">
      <c r="A16089">
        <v>4.8106569435670899E+17</v>
      </c>
      <c r="B16089" t="s">
        <v>31624</v>
      </c>
      <c r="C16089" t="s">
        <v>31625</v>
      </c>
      <c r="D16089" s="1">
        <v>41813.643206018518</v>
      </c>
      <c r="E16089">
        <v>11</v>
      </c>
      <c r="F16089">
        <v>24</v>
      </c>
      <c r="G16089" t="s">
        <v>31626</v>
      </c>
    </row>
    <row r="16090" spans="1:8" x14ac:dyDescent="0.2">
      <c r="A16090">
        <v>4.8106624987130598E+17</v>
      </c>
      <c r="B16090" t="s">
        <v>31627</v>
      </c>
      <c r="C16090" t="s">
        <v>31628</v>
      </c>
      <c r="D16090" s="1">
        <v>41813.644745370373</v>
      </c>
      <c r="E16090">
        <v>16</v>
      </c>
      <c r="F16090">
        <v>25</v>
      </c>
      <c r="G16090" t="s">
        <v>31629</v>
      </c>
    </row>
    <row r="16091" spans="1:8" x14ac:dyDescent="0.2">
      <c r="A16091">
        <v>4.8107682326288698E+17</v>
      </c>
      <c r="B16091" t="s">
        <v>31630</v>
      </c>
      <c r="C16091" t="s">
        <v>31631</v>
      </c>
      <c r="D16091" s="1">
        <v>41813.67392361111</v>
      </c>
      <c r="E16091">
        <v>20</v>
      </c>
      <c r="F16091">
        <v>21</v>
      </c>
      <c r="G16091" t="s">
        <v>89</v>
      </c>
    </row>
    <row r="16092" spans="1:8" x14ac:dyDescent="0.2">
      <c r="A16092">
        <v>4.8110884889205101E+17</v>
      </c>
      <c r="B16092" t="s">
        <v>31632</v>
      </c>
      <c r="C16092" t="s">
        <v>31633</v>
      </c>
      <c r="D16092" s="1">
        <v>41813.762291666666</v>
      </c>
      <c r="E16092">
        <v>77</v>
      </c>
      <c r="F16092">
        <v>73</v>
      </c>
    </row>
    <row r="16093" spans="1:8" x14ac:dyDescent="0.2">
      <c r="A16093">
        <v>4.8111097899031302E+17</v>
      </c>
      <c r="B16093" t="s">
        <v>31634</v>
      </c>
      <c r="C16093" t="s">
        <v>31635</v>
      </c>
      <c r="D16093" s="1">
        <v>41813.768171296295</v>
      </c>
      <c r="E16093">
        <v>114</v>
      </c>
      <c r="F16093">
        <v>131</v>
      </c>
    </row>
    <row r="16094" spans="1:8" x14ac:dyDescent="0.2">
      <c r="A16094">
        <v>4.8112368964445702E+17</v>
      </c>
      <c r="B16094" t="s">
        <v>31636</v>
      </c>
      <c r="C16094" t="s">
        <v>31637</v>
      </c>
      <c r="D16094" s="1">
        <v>41813.803252314814</v>
      </c>
      <c r="E16094">
        <v>69</v>
      </c>
      <c r="F16094">
        <v>82</v>
      </c>
      <c r="G16094" t="s">
        <v>89</v>
      </c>
    </row>
    <row r="16095" spans="1:8" x14ac:dyDescent="0.2">
      <c r="A16095">
        <v>4.8112378967439302E+17</v>
      </c>
      <c r="B16095" t="s">
        <v>31638</v>
      </c>
      <c r="C16095" t="s">
        <v>31639</v>
      </c>
      <c r="D16095" s="1">
        <v>41813.803518518522</v>
      </c>
      <c r="E16095">
        <v>156</v>
      </c>
      <c r="F16095">
        <v>123</v>
      </c>
      <c r="G16095" t="s">
        <v>89</v>
      </c>
    </row>
    <row r="16096" spans="1:8" x14ac:dyDescent="0.2">
      <c r="A16096">
        <v>4.8113139609923098E+17</v>
      </c>
      <c r="B16096" t="s">
        <v>31640</v>
      </c>
      <c r="C16096" t="s">
        <v>31641</v>
      </c>
      <c r="D16096" s="1">
        <v>41813.824513888889</v>
      </c>
      <c r="E16096">
        <v>14</v>
      </c>
      <c r="F16096">
        <v>16</v>
      </c>
      <c r="G16096" t="s">
        <v>215</v>
      </c>
      <c r="H16096" t="s">
        <v>390</v>
      </c>
    </row>
    <row r="16097" spans="1:7" x14ac:dyDescent="0.2">
      <c r="A16097">
        <v>4.8113272250172998E+17</v>
      </c>
      <c r="B16097" t="s">
        <v>31642</v>
      </c>
      <c r="C16097" t="s">
        <v>31643</v>
      </c>
      <c r="D16097" s="1">
        <v>41813.8281712963</v>
      </c>
      <c r="E16097">
        <v>12</v>
      </c>
      <c r="F16097">
        <v>16</v>
      </c>
      <c r="G16097" t="s">
        <v>487</v>
      </c>
    </row>
    <row r="16098" spans="1:7" x14ac:dyDescent="0.2">
      <c r="A16098">
        <v>4.8113622263163597E+17</v>
      </c>
      <c r="B16098" t="s">
        <v>31644</v>
      </c>
      <c r="C16098" t="s">
        <v>31645</v>
      </c>
      <c r="D16098" s="1">
        <v>41813.837835648148</v>
      </c>
      <c r="E16098">
        <v>90</v>
      </c>
      <c r="F16098">
        <v>56</v>
      </c>
      <c r="G16098" t="s">
        <v>89</v>
      </c>
    </row>
    <row r="16099" spans="1:7" x14ac:dyDescent="0.2">
      <c r="A16099">
        <v>4.8115178349948499E+17</v>
      </c>
      <c r="B16099" t="s">
        <v>31646</v>
      </c>
      <c r="C16099" t="s">
        <v>31647</v>
      </c>
      <c r="D16099" s="1">
        <v>41813.88077546296</v>
      </c>
      <c r="E16099">
        <v>83</v>
      </c>
      <c r="F16099">
        <v>123</v>
      </c>
    </row>
    <row r="16100" spans="1:7" x14ac:dyDescent="0.2">
      <c r="A16100">
        <v>4.8115766049950899E+17</v>
      </c>
      <c r="B16100" t="s">
        <v>31648</v>
      </c>
      <c r="C16100" t="s">
        <v>31649</v>
      </c>
      <c r="D16100" s="1">
        <v>41813.896990740737</v>
      </c>
      <c r="E16100">
        <v>225</v>
      </c>
      <c r="F16100">
        <v>199</v>
      </c>
      <c r="G16100" t="s">
        <v>89</v>
      </c>
    </row>
    <row r="16101" spans="1:7" x14ac:dyDescent="0.2">
      <c r="A16101">
        <v>4.8116566722454701E+17</v>
      </c>
      <c r="B16101" t="s">
        <v>31650</v>
      </c>
      <c r="C16101" t="s">
        <v>31651</v>
      </c>
      <c r="D16101" s="1">
        <v>41813.919085648151</v>
      </c>
      <c r="E16101">
        <v>72</v>
      </c>
      <c r="F16101">
        <v>74</v>
      </c>
      <c r="G16101" t="s">
        <v>215</v>
      </c>
    </row>
    <row r="16102" spans="1:7" x14ac:dyDescent="0.2">
      <c r="A16102">
        <v>4.8125359430632602E+17</v>
      </c>
      <c r="B16102" t="s">
        <v>31652</v>
      </c>
      <c r="C16102" t="s">
        <v>31653</v>
      </c>
      <c r="D16102" s="1">
        <v>41814.161712962959</v>
      </c>
      <c r="E16102">
        <v>26</v>
      </c>
      <c r="F16102">
        <v>50</v>
      </c>
      <c r="G16102" t="s">
        <v>89</v>
      </c>
    </row>
    <row r="16103" spans="1:7" x14ac:dyDescent="0.2">
      <c r="A16103">
        <v>4.8125554129386701E+17</v>
      </c>
      <c r="B16103" t="s">
        <v>31654</v>
      </c>
      <c r="C16103" t="s">
        <v>31655</v>
      </c>
      <c r="D16103" s="1">
        <v>41814.167094907411</v>
      </c>
      <c r="E16103">
        <v>36</v>
      </c>
      <c r="F16103">
        <v>45</v>
      </c>
      <c r="G16103" t="s">
        <v>576</v>
      </c>
    </row>
    <row r="16104" spans="1:7" x14ac:dyDescent="0.2">
      <c r="A16104">
        <v>4.81255951370944E+17</v>
      </c>
      <c r="B16104" t="s">
        <v>31656</v>
      </c>
      <c r="C16104" t="s">
        <v>31657</v>
      </c>
      <c r="D16104" s="1">
        <v>41814.168217592596</v>
      </c>
      <c r="E16104">
        <v>49</v>
      </c>
      <c r="F16104">
        <v>104</v>
      </c>
      <c r="G16104" t="s">
        <v>89</v>
      </c>
    </row>
    <row r="16105" spans="1:7" x14ac:dyDescent="0.2">
      <c r="A16105">
        <v>4.81390316604256E+17</v>
      </c>
      <c r="B16105" t="s">
        <v>31658</v>
      </c>
      <c r="C16105" t="s">
        <v>31659</v>
      </c>
      <c r="D16105" s="1">
        <v>41814.538993055554</v>
      </c>
      <c r="E16105">
        <v>21</v>
      </c>
      <c r="F16105">
        <v>20</v>
      </c>
      <c r="G16105" t="s">
        <v>576</v>
      </c>
    </row>
    <row r="16106" spans="1:7" x14ac:dyDescent="0.2">
      <c r="A16106">
        <v>4.8139162099924102E+17</v>
      </c>
      <c r="B16106" t="s">
        <v>31660</v>
      </c>
      <c r="C16106" t="s">
        <v>31661</v>
      </c>
      <c r="D16106" s="1">
        <v>41814.542592592596</v>
      </c>
      <c r="E16106">
        <v>21</v>
      </c>
      <c r="F16106">
        <v>28</v>
      </c>
      <c r="G16106" t="s">
        <v>215</v>
      </c>
    </row>
    <row r="16107" spans="1:7" x14ac:dyDescent="0.2">
      <c r="A16107">
        <v>4.8139221047508902E+17</v>
      </c>
      <c r="B16107" t="s">
        <v>31662</v>
      </c>
      <c r="C16107" t="s">
        <v>31663</v>
      </c>
      <c r="D16107" s="1">
        <v>41814.544224537036</v>
      </c>
      <c r="E16107">
        <v>12</v>
      </c>
      <c r="F16107">
        <v>9</v>
      </c>
      <c r="G16107" t="s">
        <v>215</v>
      </c>
    </row>
    <row r="16108" spans="1:7" x14ac:dyDescent="0.2">
      <c r="A16108">
        <v>4.8141121535726298E+17</v>
      </c>
      <c r="B16108" t="s">
        <v>31664</v>
      </c>
      <c r="C16108" t="s">
        <v>31665</v>
      </c>
      <c r="D16108" s="1">
        <v>41814.596666666665</v>
      </c>
      <c r="E16108">
        <v>23</v>
      </c>
      <c r="F16108">
        <v>33</v>
      </c>
      <c r="G16108" t="s">
        <v>576</v>
      </c>
    </row>
    <row r="16109" spans="1:7" x14ac:dyDescent="0.2">
      <c r="A16109">
        <v>4.8141185448951302E+17</v>
      </c>
      <c r="B16109" t="s">
        <v>31666</v>
      </c>
      <c r="C16109" t="s">
        <v>31667</v>
      </c>
      <c r="D16109" s="1">
        <v>41814.598425925928</v>
      </c>
      <c r="E16109">
        <v>60</v>
      </c>
      <c r="F16109">
        <v>66</v>
      </c>
      <c r="G16109" t="s">
        <v>576</v>
      </c>
    </row>
    <row r="16110" spans="1:7" x14ac:dyDescent="0.2">
      <c r="A16110">
        <v>4.8141193416868998E+17</v>
      </c>
      <c r="B16110" t="s">
        <v>31668</v>
      </c>
      <c r="C16110" t="s">
        <v>31669</v>
      </c>
      <c r="D16110" s="1">
        <v>41814.598645833335</v>
      </c>
      <c r="E16110">
        <v>15</v>
      </c>
      <c r="F16110">
        <v>16</v>
      </c>
      <c r="G16110" t="s">
        <v>31670</v>
      </c>
    </row>
    <row r="16111" spans="1:7" x14ac:dyDescent="0.2">
      <c r="A16111">
        <v>4.8143322734186899E+17</v>
      </c>
      <c r="B16111" t="s">
        <v>31671</v>
      </c>
      <c r="C16111" t="s">
        <v>31672</v>
      </c>
      <c r="D16111" s="1">
        <v>41814.657407407409</v>
      </c>
      <c r="E16111">
        <v>18</v>
      </c>
      <c r="F16111">
        <v>26</v>
      </c>
      <c r="G16111" t="s">
        <v>215</v>
      </c>
    </row>
    <row r="16112" spans="1:7" x14ac:dyDescent="0.2">
      <c r="A16112">
        <v>4.8143383351525299E+17</v>
      </c>
      <c r="B16112" t="s">
        <v>31673</v>
      </c>
      <c r="C16112" t="s">
        <v>31674</v>
      </c>
      <c r="D16112" s="1">
        <v>41814.659085648149</v>
      </c>
      <c r="E16112">
        <v>321</v>
      </c>
      <c r="F16112">
        <v>506</v>
      </c>
      <c r="G16112" t="s">
        <v>89</v>
      </c>
    </row>
    <row r="16113" spans="1:8" x14ac:dyDescent="0.2">
      <c r="A16113">
        <v>4.8143748044999802E+17</v>
      </c>
      <c r="B16113" t="s">
        <v>31675</v>
      </c>
      <c r="C16113" t="s">
        <v>31676</v>
      </c>
      <c r="D16113" s="1">
        <v>41814.66914351852</v>
      </c>
      <c r="E16113">
        <v>13</v>
      </c>
      <c r="F16113">
        <v>17</v>
      </c>
      <c r="G16113" t="s">
        <v>215</v>
      </c>
    </row>
    <row r="16114" spans="1:8" x14ac:dyDescent="0.2">
      <c r="A16114">
        <v>4.8144174424104499E+17</v>
      </c>
      <c r="B16114" t="s">
        <v>31677</v>
      </c>
      <c r="C16114" t="s">
        <v>31678</v>
      </c>
      <c r="D16114" s="1">
        <v>41814.680914351855</v>
      </c>
      <c r="E16114">
        <v>21</v>
      </c>
      <c r="F16114">
        <v>42</v>
      </c>
      <c r="G16114" t="e">
        <f>BlutoGrandex</f>
        <v>#NAME?</v>
      </c>
    </row>
    <row r="16115" spans="1:8" x14ac:dyDescent="0.2">
      <c r="A16115">
        <v>4.81445568469016E+17</v>
      </c>
      <c r="B16115" t="s">
        <v>31679</v>
      </c>
      <c r="C16115" t="s">
        <v>31680</v>
      </c>
      <c r="D16115" s="1">
        <v>41814.691469907404</v>
      </c>
      <c r="E16115">
        <v>23</v>
      </c>
      <c r="F16115">
        <v>34</v>
      </c>
      <c r="G16115" t="s">
        <v>215</v>
      </c>
    </row>
    <row r="16116" spans="1:8" x14ac:dyDescent="0.2">
      <c r="A16116">
        <v>4.8147226659810899E+17</v>
      </c>
      <c r="B16116" t="s">
        <v>31681</v>
      </c>
      <c r="C16116" t="s">
        <v>31682</v>
      </c>
      <c r="D16116" s="1">
        <v>41814.765138888892</v>
      </c>
      <c r="E16116">
        <v>940</v>
      </c>
      <c r="F16116">
        <v>933</v>
      </c>
      <c r="G16116" t="s">
        <v>89</v>
      </c>
    </row>
    <row r="16117" spans="1:8" x14ac:dyDescent="0.2">
      <c r="A16117">
        <v>4.8147641887936499E+17</v>
      </c>
      <c r="B16117" t="s">
        <v>31683</v>
      </c>
      <c r="C16117" t="s">
        <v>31684</v>
      </c>
      <c r="D16117" s="1">
        <v>41814.776597222219</v>
      </c>
      <c r="E16117">
        <v>239</v>
      </c>
      <c r="F16117">
        <v>297</v>
      </c>
      <c r="G16117" t="s">
        <v>89</v>
      </c>
    </row>
    <row r="16118" spans="1:8" x14ac:dyDescent="0.2">
      <c r="A16118">
        <v>4.8149065203189702E+17</v>
      </c>
      <c r="B16118" t="s">
        <v>31685</v>
      </c>
      <c r="C16118" t="s">
        <v>31686</v>
      </c>
      <c r="D16118" s="1">
        <v>41814.815868055557</v>
      </c>
      <c r="E16118">
        <v>166</v>
      </c>
      <c r="F16118">
        <v>172</v>
      </c>
    </row>
    <row r="16119" spans="1:8" x14ac:dyDescent="0.2">
      <c r="A16119">
        <v>4.8149169860720198E+17</v>
      </c>
      <c r="B16119" t="s">
        <v>31687</v>
      </c>
      <c r="C16119" t="s">
        <v>31688</v>
      </c>
      <c r="D16119" s="1">
        <v>41814.818761574075</v>
      </c>
      <c r="E16119">
        <v>107</v>
      </c>
      <c r="F16119">
        <v>167</v>
      </c>
    </row>
    <row r="16120" spans="1:8" x14ac:dyDescent="0.2">
      <c r="A16120">
        <v>4.8151210688670899E+17</v>
      </c>
      <c r="B16120" t="s">
        <v>31689</v>
      </c>
      <c r="C16120" t="s">
        <v>31690</v>
      </c>
      <c r="D16120" s="1">
        <v>41814.875081018516</v>
      </c>
      <c r="E16120">
        <v>206</v>
      </c>
      <c r="F16120">
        <v>200</v>
      </c>
    </row>
    <row r="16121" spans="1:8" x14ac:dyDescent="0.2">
      <c r="A16121">
        <v>4.8152256735085702E+17</v>
      </c>
      <c r="B16121" t="s">
        <v>31691</v>
      </c>
      <c r="C16121" t="s">
        <v>31692</v>
      </c>
      <c r="D16121" s="1">
        <v>41814.903935185182</v>
      </c>
      <c r="E16121">
        <v>65</v>
      </c>
      <c r="F16121">
        <v>79</v>
      </c>
      <c r="G16121" t="s">
        <v>89</v>
      </c>
    </row>
    <row r="16122" spans="1:8" x14ac:dyDescent="0.2">
      <c r="A16122">
        <v>4.8153247617594899E+17</v>
      </c>
      <c r="B16122" t="s">
        <v>31693</v>
      </c>
      <c r="C16122" t="s">
        <v>31694</v>
      </c>
      <c r="D16122" s="1">
        <v>41814.931284722225</v>
      </c>
      <c r="E16122">
        <v>598</v>
      </c>
      <c r="F16122">
        <v>478</v>
      </c>
    </row>
    <row r="16123" spans="1:8" x14ac:dyDescent="0.2">
      <c r="A16123">
        <v>4.8176697321102502E+17</v>
      </c>
      <c r="B16123" t="s">
        <v>31695</v>
      </c>
      <c r="C16123" t="s">
        <v>31696</v>
      </c>
      <c r="D16123" s="1">
        <v>41815.578368055554</v>
      </c>
      <c r="E16123">
        <v>39</v>
      </c>
      <c r="F16123">
        <v>58</v>
      </c>
      <c r="G16123" t="s">
        <v>215</v>
      </c>
    </row>
    <row r="16124" spans="1:8" x14ac:dyDescent="0.2">
      <c r="A16124">
        <v>4.8182934661394803E+17</v>
      </c>
      <c r="B16124" t="s">
        <v>31697</v>
      </c>
      <c r="C16124" t="s">
        <v>31698</v>
      </c>
      <c r="D16124" s="1">
        <v>41815.750486111108</v>
      </c>
      <c r="E16124">
        <v>22</v>
      </c>
      <c r="F16124">
        <v>35</v>
      </c>
      <c r="G16124" t="s">
        <v>89</v>
      </c>
    </row>
    <row r="16125" spans="1:8" x14ac:dyDescent="0.2">
      <c r="A16125">
        <v>4.8186911236135699E+17</v>
      </c>
      <c r="B16125" t="s">
        <v>31699</v>
      </c>
      <c r="C16125" t="s">
        <v>31700</v>
      </c>
      <c r="D16125" s="1">
        <v>41815.860219907408</v>
      </c>
      <c r="E16125">
        <v>527</v>
      </c>
      <c r="F16125">
        <v>443</v>
      </c>
    </row>
    <row r="16126" spans="1:8" x14ac:dyDescent="0.2">
      <c r="A16126">
        <v>4.8188292482940102E+17</v>
      </c>
      <c r="B16126" t="s">
        <v>31701</v>
      </c>
      <c r="C16126" t="s">
        <v>31702</v>
      </c>
      <c r="D16126" s="1">
        <v>41815.898333333331</v>
      </c>
      <c r="E16126">
        <v>31</v>
      </c>
      <c r="F16126">
        <v>28</v>
      </c>
      <c r="G16126" t="s">
        <v>89</v>
      </c>
      <c r="H16126" t="s">
        <v>390</v>
      </c>
    </row>
    <row r="16127" spans="1:8" x14ac:dyDescent="0.2">
      <c r="A16127">
        <v>4.8189059816595802E+17</v>
      </c>
      <c r="B16127" t="s">
        <v>31703</v>
      </c>
      <c r="C16127" t="s">
        <v>31704</v>
      </c>
      <c r="D16127" s="1">
        <v>41815.91951388889</v>
      </c>
      <c r="E16127">
        <v>30</v>
      </c>
      <c r="F16127">
        <v>35</v>
      </c>
    </row>
    <row r="16128" spans="1:8" x14ac:dyDescent="0.2">
      <c r="A16128">
        <v>4.8190897160404499E+17</v>
      </c>
      <c r="B16128" t="s">
        <v>31705</v>
      </c>
      <c r="C16128" t="s">
        <v>31706</v>
      </c>
      <c r="D16128" s="1">
        <v>41815.970208333332</v>
      </c>
      <c r="E16128">
        <v>20</v>
      </c>
      <c r="F16128">
        <v>33</v>
      </c>
      <c r="G16128" t="s">
        <v>215</v>
      </c>
    </row>
    <row r="16129" spans="1:8" x14ac:dyDescent="0.2">
      <c r="A16129">
        <v>4.819631008374E+17</v>
      </c>
      <c r="B16129" t="s">
        <v>31707</v>
      </c>
      <c r="C16129" t="s">
        <v>31708</v>
      </c>
      <c r="D16129" s="1">
        <v>41816.119583333333</v>
      </c>
      <c r="E16129">
        <v>11</v>
      </c>
      <c r="F16129">
        <v>21</v>
      </c>
      <c r="G16129" t="s">
        <v>89</v>
      </c>
    </row>
    <row r="16130" spans="1:8" x14ac:dyDescent="0.2">
      <c r="A16130">
        <v>4.8196504423041402E+17</v>
      </c>
      <c r="B16130" t="s">
        <v>31709</v>
      </c>
      <c r="C16130" t="s">
        <v>31710</v>
      </c>
      <c r="D16130" s="1">
        <v>41816.124942129631</v>
      </c>
      <c r="E16130">
        <v>10</v>
      </c>
      <c r="F16130">
        <v>12</v>
      </c>
      <c r="G16130" t="s">
        <v>576</v>
      </c>
    </row>
    <row r="16131" spans="1:8" x14ac:dyDescent="0.2">
      <c r="A16131">
        <v>4.8196595164292301E+17</v>
      </c>
      <c r="B16131" t="s">
        <v>31711</v>
      </c>
      <c r="C16131" t="s">
        <v>31712</v>
      </c>
      <c r="D16131" s="1">
        <v>41816.127453703702</v>
      </c>
      <c r="E16131">
        <v>21</v>
      </c>
      <c r="F16131">
        <v>46</v>
      </c>
      <c r="G16131" t="s">
        <v>215</v>
      </c>
    </row>
    <row r="16132" spans="1:8" x14ac:dyDescent="0.2">
      <c r="A16132">
        <v>4.8196646189678099E+17</v>
      </c>
      <c r="B16132" t="s">
        <v>31713</v>
      </c>
      <c r="C16132" t="s">
        <v>31714</v>
      </c>
      <c r="D16132" s="1">
        <v>41816.128854166665</v>
      </c>
      <c r="E16132">
        <v>48</v>
      </c>
      <c r="F16132">
        <v>129</v>
      </c>
      <c r="G16132" t="s">
        <v>215</v>
      </c>
      <c r="H16132" t="s">
        <v>616</v>
      </c>
    </row>
    <row r="16133" spans="1:8" x14ac:dyDescent="0.2">
      <c r="A16133">
        <v>4.8196674650966003E+17</v>
      </c>
      <c r="B16133" t="s">
        <v>31715</v>
      </c>
      <c r="C16133" t="s">
        <v>31716</v>
      </c>
      <c r="D16133" s="1">
        <v>41816.129641203705</v>
      </c>
      <c r="E16133">
        <v>423</v>
      </c>
      <c r="F16133">
        <v>238</v>
      </c>
      <c r="G16133" t="s">
        <v>215</v>
      </c>
      <c r="H16133" t="s">
        <v>390</v>
      </c>
    </row>
    <row r="16134" spans="1:8" x14ac:dyDescent="0.2">
      <c r="A16134">
        <v>4.8196693788316E+17</v>
      </c>
      <c r="B16134" t="s">
        <v>31717</v>
      </c>
      <c r="C16134" t="s">
        <v>31718</v>
      </c>
      <c r="D16134" s="1">
        <v>41816.130173611113</v>
      </c>
      <c r="E16134">
        <v>94</v>
      </c>
      <c r="F16134">
        <v>119</v>
      </c>
      <c r="G16134" t="s">
        <v>215</v>
      </c>
    </row>
    <row r="16135" spans="1:8" x14ac:dyDescent="0.2">
      <c r="A16135">
        <v>4.8196705315102701E+17</v>
      </c>
      <c r="B16135" t="s">
        <v>31719</v>
      </c>
      <c r="C16135" t="s">
        <v>31720</v>
      </c>
      <c r="D16135" s="1">
        <v>41816.130486111113</v>
      </c>
      <c r="E16135">
        <v>17</v>
      </c>
      <c r="F16135">
        <v>21</v>
      </c>
      <c r="G16135" t="s">
        <v>215</v>
      </c>
    </row>
    <row r="16136" spans="1:8" x14ac:dyDescent="0.2">
      <c r="A16136">
        <v>4.8197069381527898E+17</v>
      </c>
      <c r="B16136" t="s">
        <v>31721</v>
      </c>
      <c r="C16136" t="s">
        <v>31722</v>
      </c>
      <c r="D16136" s="1">
        <v>41816.140532407408</v>
      </c>
      <c r="E16136">
        <v>15</v>
      </c>
      <c r="F16136">
        <v>26</v>
      </c>
      <c r="G16136" t="s">
        <v>215</v>
      </c>
      <c r="H16136" t="s">
        <v>31723</v>
      </c>
    </row>
    <row r="16137" spans="1:8" x14ac:dyDescent="0.2">
      <c r="A16137">
        <v>4.8197114544114803E+17</v>
      </c>
      <c r="B16137" t="s">
        <v>31724</v>
      </c>
      <c r="C16137" t="s">
        <v>31725</v>
      </c>
      <c r="D16137" s="1">
        <v>41816.141782407409</v>
      </c>
      <c r="E16137">
        <v>24</v>
      </c>
      <c r="F16137">
        <v>28</v>
      </c>
      <c r="G16137" t="s">
        <v>487</v>
      </c>
    </row>
    <row r="16138" spans="1:8" x14ac:dyDescent="0.2">
      <c r="A16138">
        <v>4.8207074589632102E+17</v>
      </c>
      <c r="B16138" t="s">
        <v>31726</v>
      </c>
      <c r="C16138" t="s">
        <v>31727</v>
      </c>
      <c r="D16138" s="1">
        <v>41816.416620370372</v>
      </c>
      <c r="E16138">
        <v>9</v>
      </c>
      <c r="F16138">
        <v>13</v>
      </c>
      <c r="G16138" t="s">
        <v>576</v>
      </c>
    </row>
    <row r="16139" spans="1:8" x14ac:dyDescent="0.2">
      <c r="A16139">
        <v>4.8207270506833101E+17</v>
      </c>
      <c r="B16139" t="s">
        <v>31728</v>
      </c>
      <c r="C16139" t="s">
        <v>31729</v>
      </c>
      <c r="D16139" s="1">
        <v>41816.422037037039</v>
      </c>
      <c r="E16139">
        <v>271</v>
      </c>
      <c r="F16139">
        <v>206</v>
      </c>
    </row>
    <row r="16140" spans="1:8" x14ac:dyDescent="0.2">
      <c r="A16140">
        <v>4.8207356477480499E+17</v>
      </c>
      <c r="B16140" t="s">
        <v>31730</v>
      </c>
      <c r="C16140" t="s">
        <v>31731</v>
      </c>
      <c r="D16140" s="1">
        <v>41816.424398148149</v>
      </c>
      <c r="E16140">
        <v>24</v>
      </c>
      <c r="F16140">
        <v>35</v>
      </c>
      <c r="G16140" t="s">
        <v>576</v>
      </c>
    </row>
    <row r="16141" spans="1:8" x14ac:dyDescent="0.2">
      <c r="A16141">
        <v>4.8207367173794202E+17</v>
      </c>
      <c r="B16141" t="s">
        <v>31732</v>
      </c>
      <c r="C16141" t="s">
        <v>31733</v>
      </c>
      <c r="D16141" s="1">
        <v>41816.424699074072</v>
      </c>
      <c r="E16141">
        <v>6</v>
      </c>
      <c r="F16141">
        <v>15</v>
      </c>
      <c r="G16141" t="e">
        <f>KPPhotography38</f>
        <v>#NAME?</v>
      </c>
      <c r="H16141" t="s">
        <v>390</v>
      </c>
    </row>
    <row r="16142" spans="1:8" x14ac:dyDescent="0.2">
      <c r="A16142">
        <v>4.8207427425391398E+17</v>
      </c>
      <c r="B16142" t="s">
        <v>31734</v>
      </c>
      <c r="C16142" t="s">
        <v>31735</v>
      </c>
      <c r="D16142" s="1">
        <v>41816.426365740743</v>
      </c>
      <c r="E16142">
        <v>28</v>
      </c>
      <c r="F16142">
        <v>36</v>
      </c>
      <c r="G16142" t="s">
        <v>89</v>
      </c>
    </row>
    <row r="16143" spans="1:8" x14ac:dyDescent="0.2">
      <c r="A16143">
        <v>4.8207512748021299E+17</v>
      </c>
      <c r="B16143" t="s">
        <v>31736</v>
      </c>
      <c r="C16143" t="s">
        <v>31737</v>
      </c>
      <c r="D16143" s="1">
        <v>41816.428715277776</v>
      </c>
      <c r="E16143">
        <v>21</v>
      </c>
      <c r="F16143">
        <v>28</v>
      </c>
      <c r="G16143" t="s">
        <v>576</v>
      </c>
    </row>
    <row r="16144" spans="1:8" x14ac:dyDescent="0.2">
      <c r="A16144">
        <v>4.8207537139575098E+17</v>
      </c>
      <c r="B16144" t="s">
        <v>31738</v>
      </c>
      <c r="C16144" t="s">
        <v>31739</v>
      </c>
      <c r="D16144" s="1">
        <v>41816.429386574076</v>
      </c>
      <c r="E16144">
        <v>45</v>
      </c>
      <c r="F16144">
        <v>62</v>
      </c>
      <c r="G16144" t="s">
        <v>576</v>
      </c>
    </row>
    <row r="16145" spans="1:7" x14ac:dyDescent="0.2">
      <c r="A16145">
        <v>4.8207564589197702E+17</v>
      </c>
      <c r="B16145" t="s">
        <v>31740</v>
      </c>
      <c r="C16145" t="s">
        <v>31741</v>
      </c>
      <c r="D16145" s="1">
        <v>41816.430150462962</v>
      </c>
      <c r="E16145">
        <v>68</v>
      </c>
      <c r="F16145">
        <v>75</v>
      </c>
      <c r="G16145" t="s">
        <v>215</v>
      </c>
    </row>
    <row r="16146" spans="1:7" x14ac:dyDescent="0.2">
      <c r="A16146">
        <v>4.8207629938131699E+17</v>
      </c>
      <c r="B16146" t="s">
        <v>31742</v>
      </c>
      <c r="C16146" t="s">
        <v>31743</v>
      </c>
      <c r="D16146" s="1">
        <v>41816.431944444441</v>
      </c>
      <c r="E16146">
        <v>128</v>
      </c>
      <c r="F16146">
        <v>139</v>
      </c>
      <c r="G16146" t="s">
        <v>89</v>
      </c>
    </row>
    <row r="16147" spans="1:7" x14ac:dyDescent="0.2">
      <c r="A16147">
        <v>4.8207717703942899E+17</v>
      </c>
      <c r="B16147" t="s">
        <v>31744</v>
      </c>
      <c r="C16147" t="s">
        <v>31745</v>
      </c>
      <c r="D16147" s="1">
        <v>41816.434374999997</v>
      </c>
      <c r="E16147">
        <v>9</v>
      </c>
      <c r="F16147">
        <v>29</v>
      </c>
      <c r="G16147" t="s">
        <v>576</v>
      </c>
    </row>
    <row r="16148" spans="1:7" x14ac:dyDescent="0.2">
      <c r="A16148">
        <v>4.8207769423065901E+17</v>
      </c>
      <c r="B16148" t="s">
        <v>31746</v>
      </c>
      <c r="C16148" t="s">
        <v>31747</v>
      </c>
      <c r="D16148" s="1">
        <v>41816.435798611114</v>
      </c>
      <c r="E16148">
        <v>10</v>
      </c>
      <c r="F16148">
        <v>38</v>
      </c>
      <c r="G16148" t="s">
        <v>215</v>
      </c>
    </row>
    <row r="16149" spans="1:7" x14ac:dyDescent="0.2">
      <c r="A16149">
        <v>4.8207890173303098E+17</v>
      </c>
      <c r="B16149" t="s">
        <v>31748</v>
      </c>
      <c r="C16149" t="s">
        <v>31749</v>
      </c>
      <c r="D16149" s="1">
        <v>41816.439131944448</v>
      </c>
      <c r="E16149">
        <v>20</v>
      </c>
      <c r="F16149">
        <v>51</v>
      </c>
      <c r="G16149" t="s">
        <v>89</v>
      </c>
    </row>
    <row r="16150" spans="1:7" x14ac:dyDescent="0.2">
      <c r="A16150">
        <v>4.8208900610497299E+17</v>
      </c>
      <c r="B16150" t="s">
        <v>31750</v>
      </c>
      <c r="C16150" t="s">
        <v>31751</v>
      </c>
      <c r="D16150" s="1">
        <v>41816.467013888891</v>
      </c>
      <c r="E16150">
        <v>103</v>
      </c>
      <c r="F16150">
        <v>112</v>
      </c>
    </row>
    <row r="16151" spans="1:7" x14ac:dyDescent="0.2">
      <c r="A16151">
        <v>4.8215269445153901E+17</v>
      </c>
      <c r="B16151" t="s">
        <v>31752</v>
      </c>
      <c r="C16151" t="s">
        <v>31753</v>
      </c>
      <c r="D16151" s="1">
        <v>41816.642754629633</v>
      </c>
      <c r="E16151">
        <v>1307</v>
      </c>
      <c r="F16151">
        <v>1985</v>
      </c>
    </row>
    <row r="16152" spans="1:7" x14ac:dyDescent="0.2">
      <c r="A16152">
        <v>4.8215311227972403E+17</v>
      </c>
      <c r="B16152" t="s">
        <v>31754</v>
      </c>
      <c r="C16152" t="s">
        <v>31755</v>
      </c>
      <c r="D16152" s="1">
        <v>41816.643912037034</v>
      </c>
      <c r="E16152">
        <v>361</v>
      </c>
      <c r="F16152">
        <v>331</v>
      </c>
      <c r="G16152" t="s">
        <v>89</v>
      </c>
    </row>
    <row r="16153" spans="1:7" x14ac:dyDescent="0.2">
      <c r="A16153">
        <v>4.8216472639139002E+17</v>
      </c>
      <c r="B16153" t="s">
        <v>31756</v>
      </c>
      <c r="C16153" t="s">
        <v>31757</v>
      </c>
      <c r="D16153" s="1">
        <v>41816.67596064815</v>
      </c>
      <c r="E16153">
        <v>234</v>
      </c>
      <c r="F16153">
        <v>229</v>
      </c>
      <c r="G16153" t="s">
        <v>89</v>
      </c>
    </row>
    <row r="16154" spans="1:7" x14ac:dyDescent="0.2">
      <c r="A16154">
        <v>4.8217247249033997E+17</v>
      </c>
      <c r="B16154" t="s">
        <v>31758</v>
      </c>
      <c r="C16154" t="s">
        <v>31759</v>
      </c>
      <c r="D16154" s="1">
        <v>41816.697337962964</v>
      </c>
      <c r="E16154">
        <v>13</v>
      </c>
      <c r="F16154">
        <v>12</v>
      </c>
      <c r="G16154" t="e">
        <f>_xlfn.SINGLE( _xlfn.SINGLE( _xlfn.SINGLE(Newsmax_Media)))</f>
        <v>#NAME?</v>
      </c>
    </row>
    <row r="16155" spans="1:7" x14ac:dyDescent="0.2">
      <c r="A16155">
        <v>4.8218368597088198E+17</v>
      </c>
      <c r="B16155" t="s">
        <v>31760</v>
      </c>
      <c r="C16155" t="s">
        <v>31761</v>
      </c>
      <c r="D16155" s="1">
        <v>41816.728275462963</v>
      </c>
      <c r="E16155">
        <v>12</v>
      </c>
      <c r="F16155">
        <v>18</v>
      </c>
      <c r="G16155" t="s">
        <v>215</v>
      </c>
    </row>
    <row r="16156" spans="1:7" x14ac:dyDescent="0.2">
      <c r="A16156">
        <v>4.8219094202869299E+17</v>
      </c>
      <c r="B16156" t="s">
        <v>31762</v>
      </c>
      <c r="C16156" t="s">
        <v>31763</v>
      </c>
      <c r="D16156" s="1">
        <v>41816.748298611114</v>
      </c>
      <c r="E16156">
        <v>40</v>
      </c>
      <c r="F16156">
        <v>35</v>
      </c>
      <c r="G16156" t="s">
        <v>89</v>
      </c>
    </row>
    <row r="16157" spans="1:7" x14ac:dyDescent="0.2">
      <c r="A16157">
        <v>4.82202462540288E+17</v>
      </c>
      <c r="B16157" t="s">
        <v>31764</v>
      </c>
      <c r="C16157" t="s">
        <v>31765</v>
      </c>
      <c r="D16157" s="1">
        <v>41816.780092592591</v>
      </c>
      <c r="E16157">
        <v>45</v>
      </c>
      <c r="F16157">
        <v>70</v>
      </c>
    </row>
    <row r="16158" spans="1:7" x14ac:dyDescent="0.2">
      <c r="A16158">
        <v>4.8221083462273798E+17</v>
      </c>
      <c r="B16158" t="s">
        <v>31766</v>
      </c>
      <c r="C16158" t="s">
        <v>31767</v>
      </c>
      <c r="D16158" s="1">
        <v>41816.803194444445</v>
      </c>
      <c r="E16158">
        <v>27</v>
      </c>
      <c r="F16158">
        <v>30</v>
      </c>
    </row>
    <row r="16159" spans="1:7" x14ac:dyDescent="0.2">
      <c r="A16159">
        <v>4.8222331326012198E+17</v>
      </c>
      <c r="B16159" t="s">
        <v>31768</v>
      </c>
      <c r="C16159" t="s">
        <v>31769</v>
      </c>
      <c r="D16159" s="1">
        <v>41816.837627314817</v>
      </c>
      <c r="E16159">
        <v>87</v>
      </c>
      <c r="F16159">
        <v>95</v>
      </c>
    </row>
    <row r="16160" spans="1:7" x14ac:dyDescent="0.2">
      <c r="A16160">
        <v>4.8222336805452499E+17</v>
      </c>
      <c r="B16160" t="s">
        <v>31770</v>
      </c>
      <c r="C16160" t="s">
        <v>31771</v>
      </c>
      <c r="D16160" s="1">
        <v>41816.837777777779</v>
      </c>
      <c r="E16160">
        <v>57</v>
      </c>
      <c r="F16160">
        <v>80</v>
      </c>
    </row>
    <row r="16161" spans="1:8" x14ac:dyDescent="0.2">
      <c r="A16161">
        <v>4.8222641593361203E+17</v>
      </c>
      <c r="B16161" t="s">
        <v>31772</v>
      </c>
      <c r="C16161" t="s">
        <v>31773</v>
      </c>
      <c r="D16161" s="1">
        <v>41816.846192129633</v>
      </c>
      <c r="E16161">
        <v>97</v>
      </c>
      <c r="F16161">
        <v>126</v>
      </c>
    </row>
    <row r="16162" spans="1:8" x14ac:dyDescent="0.2">
      <c r="A16162">
        <v>4.8223641467197798E+17</v>
      </c>
      <c r="B16162" t="s">
        <v>31774</v>
      </c>
      <c r="C16162" t="s">
        <v>31775</v>
      </c>
      <c r="D16162" s="1">
        <v>41816.873784722222</v>
      </c>
      <c r="E16162">
        <v>71</v>
      </c>
      <c r="F16162">
        <v>122</v>
      </c>
    </row>
    <row r="16163" spans="1:8" x14ac:dyDescent="0.2">
      <c r="A16163">
        <v>4.8224711095667898E+17</v>
      </c>
      <c r="B16163" t="s">
        <v>31776</v>
      </c>
      <c r="C16163" t="s">
        <v>31777</v>
      </c>
      <c r="D16163" s="1">
        <v>41816.903298611112</v>
      </c>
      <c r="E16163">
        <v>35</v>
      </c>
      <c r="F16163">
        <v>35</v>
      </c>
      <c r="G16163" t="s">
        <v>89</v>
      </c>
    </row>
    <row r="16164" spans="1:8" x14ac:dyDescent="0.2">
      <c r="A16164">
        <v>4.8227001725040602E+17</v>
      </c>
      <c r="B16164" t="s">
        <v>31778</v>
      </c>
      <c r="C16164" t="s">
        <v>31779</v>
      </c>
      <c r="D16164" s="1">
        <v>41816.966504629629</v>
      </c>
      <c r="E16164">
        <v>43</v>
      </c>
      <c r="F16164">
        <v>45</v>
      </c>
      <c r="G16164" t="s">
        <v>89</v>
      </c>
    </row>
    <row r="16165" spans="1:8" x14ac:dyDescent="0.2">
      <c r="A16165">
        <v>4.8227767099536902E+17</v>
      </c>
      <c r="B16165" t="s">
        <v>31780</v>
      </c>
      <c r="C16165" t="s">
        <v>31781</v>
      </c>
      <c r="D16165" s="1">
        <v>41816.987627314818</v>
      </c>
      <c r="E16165">
        <v>20</v>
      </c>
      <c r="F16165">
        <v>22</v>
      </c>
      <c r="G16165" t="s">
        <v>4264</v>
      </c>
    </row>
    <row r="16166" spans="1:8" x14ac:dyDescent="0.2">
      <c r="A16166">
        <v>4.8227797180664998E+17</v>
      </c>
      <c r="B16166" t="s">
        <v>31782</v>
      </c>
      <c r="C16166" t="s">
        <v>31783</v>
      </c>
      <c r="D16166" s="1">
        <v>41816.98846064815</v>
      </c>
      <c r="E16166">
        <v>84</v>
      </c>
      <c r="F16166">
        <v>122</v>
      </c>
      <c r="G16166" t="s">
        <v>89</v>
      </c>
    </row>
    <row r="16167" spans="1:8" x14ac:dyDescent="0.2">
      <c r="A16167">
        <v>4.8228422527066099E+17</v>
      </c>
      <c r="B16167" t="s">
        <v>31784</v>
      </c>
      <c r="C16167" t="s">
        <v>31785</v>
      </c>
      <c r="D16167" s="1">
        <v>41817.00571759259</v>
      </c>
      <c r="E16167">
        <v>179</v>
      </c>
      <c r="F16167">
        <v>286</v>
      </c>
    </row>
    <row r="16168" spans="1:8" x14ac:dyDescent="0.2">
      <c r="A16168">
        <v>4.8228513354720397E+17</v>
      </c>
      <c r="B16168" t="s">
        <v>31786</v>
      </c>
      <c r="C16168" t="s">
        <v>31787</v>
      </c>
      <c r="D16168" s="1">
        <v>41817.008217592593</v>
      </c>
      <c r="E16168">
        <v>36</v>
      </c>
      <c r="F16168">
        <v>65</v>
      </c>
      <c r="H16168" t="s">
        <v>390</v>
      </c>
    </row>
    <row r="16169" spans="1:8" x14ac:dyDescent="0.2">
      <c r="A16169">
        <v>4.82511973339656E+17</v>
      </c>
      <c r="B16169" t="s">
        <v>31788</v>
      </c>
      <c r="C16169" t="s">
        <v>31789</v>
      </c>
      <c r="D16169" s="1">
        <v>41817.63417824074</v>
      </c>
      <c r="E16169">
        <v>162</v>
      </c>
      <c r="F16169">
        <v>131</v>
      </c>
    </row>
    <row r="16170" spans="1:8" x14ac:dyDescent="0.2">
      <c r="A16170">
        <v>4.8254054595352102E+17</v>
      </c>
      <c r="B16170" t="s">
        <v>31790</v>
      </c>
      <c r="C16170" t="s">
        <v>31791</v>
      </c>
      <c r="D16170" s="1">
        <v>41817.713020833333</v>
      </c>
      <c r="E16170">
        <v>405</v>
      </c>
      <c r="F16170">
        <v>338</v>
      </c>
    </row>
    <row r="16171" spans="1:8" x14ac:dyDescent="0.2">
      <c r="A16171">
        <v>4.8254265081462701E+17</v>
      </c>
      <c r="B16171" t="s">
        <v>31792</v>
      </c>
      <c r="C16171" t="s">
        <v>31793</v>
      </c>
      <c r="D16171" s="1">
        <v>41817.718831018516</v>
      </c>
      <c r="E16171">
        <v>527</v>
      </c>
      <c r="F16171">
        <v>441</v>
      </c>
    </row>
    <row r="16172" spans="1:8" x14ac:dyDescent="0.2">
      <c r="A16172">
        <v>4.8254317238474701E+17</v>
      </c>
      <c r="B16172" t="s">
        <v>31794</v>
      </c>
      <c r="C16172" t="s">
        <v>31795</v>
      </c>
      <c r="D16172" s="1">
        <v>41817.720277777778</v>
      </c>
      <c r="E16172">
        <v>220</v>
      </c>
      <c r="F16172">
        <v>208</v>
      </c>
    </row>
    <row r="16173" spans="1:8" x14ac:dyDescent="0.2">
      <c r="A16173">
        <v>4.8254345485013798E+17</v>
      </c>
      <c r="B16173" t="s">
        <v>31796</v>
      </c>
      <c r="C16173" t="s">
        <v>31797</v>
      </c>
      <c r="D16173" s="1">
        <v>41817.721053240741</v>
      </c>
      <c r="E16173">
        <v>1264</v>
      </c>
      <c r="F16173">
        <v>2046</v>
      </c>
    </row>
    <row r="16174" spans="1:8" x14ac:dyDescent="0.2">
      <c r="A16174">
        <v>4.8255895250561402E+17</v>
      </c>
      <c r="B16174" t="s">
        <v>31798</v>
      </c>
      <c r="C16174" t="s">
        <v>31799</v>
      </c>
      <c r="D16174" s="1">
        <v>41817.763819444444</v>
      </c>
      <c r="E16174">
        <v>103</v>
      </c>
      <c r="F16174">
        <v>133</v>
      </c>
    </row>
    <row r="16175" spans="1:8" x14ac:dyDescent="0.2">
      <c r="A16175">
        <v>4.8255906171690502E+17</v>
      </c>
      <c r="B16175" t="s">
        <v>31800</v>
      </c>
      <c r="C16175" t="s">
        <v>31801</v>
      </c>
      <c r="D16175" s="1">
        <v>41817.764120370368</v>
      </c>
      <c r="E16175">
        <v>2619</v>
      </c>
      <c r="F16175">
        <v>4942</v>
      </c>
      <c r="G16175" t="s">
        <v>89</v>
      </c>
    </row>
    <row r="16176" spans="1:8" x14ac:dyDescent="0.2">
      <c r="A16176">
        <v>4.8258243866184902E+17</v>
      </c>
      <c r="B16176" t="s">
        <v>31802</v>
      </c>
      <c r="C16176" t="s">
        <v>31803</v>
      </c>
      <c r="D16176" s="1">
        <v>41817.828622685185</v>
      </c>
      <c r="E16176">
        <v>41</v>
      </c>
      <c r="F16176">
        <v>66</v>
      </c>
      <c r="G16176" t="s">
        <v>89</v>
      </c>
    </row>
    <row r="16177" spans="1:8" x14ac:dyDescent="0.2">
      <c r="A16177">
        <v>4.82621964302176E+17</v>
      </c>
      <c r="B16177" t="s">
        <v>31804</v>
      </c>
      <c r="C16177" t="s">
        <v>31805</v>
      </c>
      <c r="D16177" s="1">
        <v>41817.937696759262</v>
      </c>
      <c r="E16177">
        <v>11</v>
      </c>
      <c r="F16177">
        <v>18</v>
      </c>
      <c r="G16177" t="s">
        <v>215</v>
      </c>
      <c r="H16177" t="s">
        <v>616</v>
      </c>
    </row>
    <row r="16178" spans="1:8" x14ac:dyDescent="0.2">
      <c r="A16178">
        <v>4.8262296743707002E+17</v>
      </c>
      <c r="B16178" t="s">
        <v>31806</v>
      </c>
      <c r="C16178" t="s">
        <v>31807</v>
      </c>
      <c r="D16178" s="1">
        <v>41817.940462962964</v>
      </c>
      <c r="E16178">
        <v>27</v>
      </c>
      <c r="F16178">
        <v>28</v>
      </c>
      <c r="G16178" t="s">
        <v>89</v>
      </c>
      <c r="H16178" t="s">
        <v>616</v>
      </c>
    </row>
    <row r="16179" spans="1:8" x14ac:dyDescent="0.2">
      <c r="A16179">
        <v>4.8263100907549402E+17</v>
      </c>
      <c r="B16179" t="s">
        <v>31808</v>
      </c>
      <c r="C16179" t="s">
        <v>31809</v>
      </c>
      <c r="D16179" s="1">
        <v>41817.96266203704</v>
      </c>
      <c r="E16179">
        <v>327</v>
      </c>
      <c r="F16179">
        <v>330</v>
      </c>
    </row>
    <row r="16180" spans="1:8" x14ac:dyDescent="0.2">
      <c r="A16180">
        <v>4.8312959594044998E+17</v>
      </c>
      <c r="B16180" t="s">
        <v>31810</v>
      </c>
      <c r="C16180" t="s">
        <v>31811</v>
      </c>
      <c r="D16180" s="1">
        <v>41819.338495370372</v>
      </c>
      <c r="E16180">
        <v>78</v>
      </c>
      <c r="F16180">
        <v>169</v>
      </c>
    </row>
    <row r="16181" spans="1:8" x14ac:dyDescent="0.2">
      <c r="A16181">
        <v>4.8313015229808998E+17</v>
      </c>
      <c r="B16181" t="s">
        <v>31812</v>
      </c>
      <c r="C16181" t="s">
        <v>31813</v>
      </c>
      <c r="D16181" s="1">
        <v>41819.34003472222</v>
      </c>
      <c r="E16181">
        <v>68</v>
      </c>
      <c r="F16181">
        <v>66</v>
      </c>
      <c r="G16181" t="s">
        <v>215</v>
      </c>
    </row>
    <row r="16182" spans="1:8" x14ac:dyDescent="0.2">
      <c r="A16182">
        <v>4.83132859599704E+17</v>
      </c>
      <c r="B16182" t="s">
        <v>31814</v>
      </c>
      <c r="C16182" t="s">
        <v>31815</v>
      </c>
      <c r="D16182" s="1">
        <v>41819.347500000003</v>
      </c>
      <c r="E16182">
        <v>7</v>
      </c>
      <c r="F16182">
        <v>10</v>
      </c>
      <c r="G16182" t="s">
        <v>215</v>
      </c>
    </row>
    <row r="16183" spans="1:8" x14ac:dyDescent="0.2">
      <c r="A16183">
        <v>4.8313291406274099E+17</v>
      </c>
      <c r="B16183" t="s">
        <v>31816</v>
      </c>
      <c r="C16183" t="s">
        <v>31817</v>
      </c>
      <c r="D16183" s="1">
        <v>41819.347650462965</v>
      </c>
      <c r="E16183">
        <v>7</v>
      </c>
      <c r="F16183">
        <v>21</v>
      </c>
      <c r="G16183" t="s">
        <v>215</v>
      </c>
    </row>
    <row r="16184" spans="1:8" x14ac:dyDescent="0.2">
      <c r="A16184">
        <v>4.8313322964634803E+17</v>
      </c>
      <c r="B16184" t="s">
        <v>31818</v>
      </c>
      <c r="C16184" t="s">
        <v>31819</v>
      </c>
      <c r="D16184" s="1">
        <v>41819.34851851852</v>
      </c>
      <c r="E16184">
        <v>16</v>
      </c>
      <c r="F16184">
        <v>36</v>
      </c>
      <c r="G16184" t="s">
        <v>215</v>
      </c>
    </row>
    <row r="16185" spans="1:8" x14ac:dyDescent="0.2">
      <c r="A16185">
        <v>4.8313438571399501E+17</v>
      </c>
      <c r="B16185" t="s">
        <v>31820</v>
      </c>
      <c r="C16185" t="s">
        <v>31821</v>
      </c>
      <c r="D16185" s="1">
        <v>41819.351712962962</v>
      </c>
      <c r="E16185">
        <v>18</v>
      </c>
      <c r="F16185">
        <v>40</v>
      </c>
      <c r="G16185" t="s">
        <v>89</v>
      </c>
    </row>
    <row r="16186" spans="1:8" x14ac:dyDescent="0.2">
      <c r="A16186">
        <v>4.8313462801054502E+17</v>
      </c>
      <c r="B16186" t="s">
        <v>31822</v>
      </c>
      <c r="C16186" t="s">
        <v>31823</v>
      </c>
      <c r="D16186" s="1">
        <v>41819.352384259262</v>
      </c>
      <c r="E16186">
        <v>15</v>
      </c>
      <c r="F16186">
        <v>34</v>
      </c>
      <c r="G16186" t="s">
        <v>215</v>
      </c>
    </row>
    <row r="16187" spans="1:8" x14ac:dyDescent="0.2">
      <c r="A16187">
        <v>4.8313507290874598E+17</v>
      </c>
      <c r="B16187" t="s">
        <v>31824</v>
      </c>
      <c r="C16187" t="s">
        <v>31825</v>
      </c>
      <c r="D16187" s="1">
        <v>41819.35361111111</v>
      </c>
      <c r="E16187">
        <v>16</v>
      </c>
      <c r="F16187">
        <v>50</v>
      </c>
      <c r="G16187" t="s">
        <v>31826</v>
      </c>
    </row>
    <row r="16188" spans="1:8" x14ac:dyDescent="0.2">
      <c r="A16188">
        <v>4.8313524255156602E+17</v>
      </c>
      <c r="B16188" t="s">
        <v>31827</v>
      </c>
      <c r="C16188" t="s">
        <v>31828</v>
      </c>
      <c r="D16188" s="1">
        <v>41819.354074074072</v>
      </c>
      <c r="E16188">
        <v>19</v>
      </c>
      <c r="F16188">
        <v>43</v>
      </c>
      <c r="G16188" t="s">
        <v>215</v>
      </c>
    </row>
    <row r="16189" spans="1:8" x14ac:dyDescent="0.2">
      <c r="A16189">
        <v>4.8313557580578803E+17</v>
      </c>
      <c r="B16189" t="s">
        <v>31829</v>
      </c>
      <c r="C16189" t="s">
        <v>31830</v>
      </c>
      <c r="D16189" s="1">
        <v>41819.355000000003</v>
      </c>
      <c r="E16189">
        <v>25</v>
      </c>
      <c r="F16189">
        <v>53</v>
      </c>
      <c r="G16189" t="s">
        <v>215</v>
      </c>
    </row>
    <row r="16190" spans="1:8" x14ac:dyDescent="0.2">
      <c r="A16190">
        <v>4.8331972734366502E+17</v>
      </c>
      <c r="B16190" t="s">
        <v>31831</v>
      </c>
      <c r="C16190" t="s">
        <v>31832</v>
      </c>
      <c r="D16190" s="1">
        <v>41819.863159722219</v>
      </c>
      <c r="E16190">
        <v>1126</v>
      </c>
      <c r="F16190">
        <v>1569</v>
      </c>
    </row>
    <row r="16191" spans="1:8" x14ac:dyDescent="0.2">
      <c r="A16191">
        <v>4.8334404197564E+17</v>
      </c>
      <c r="B16191" t="s">
        <v>31833</v>
      </c>
      <c r="C16191" t="s">
        <v>31834</v>
      </c>
      <c r="D16191" s="1">
        <v>41819.930254629631</v>
      </c>
      <c r="E16191">
        <v>34</v>
      </c>
      <c r="F16191">
        <v>91</v>
      </c>
      <c r="G16191" t="s">
        <v>89</v>
      </c>
    </row>
    <row r="16192" spans="1:8" x14ac:dyDescent="0.2">
      <c r="A16192">
        <v>4.8334432269618701E+17</v>
      </c>
      <c r="B16192" t="s">
        <v>31835</v>
      </c>
      <c r="C16192" t="s">
        <v>31836</v>
      </c>
      <c r="D16192" s="1">
        <v>41819.931030092594</v>
      </c>
      <c r="E16192">
        <v>37</v>
      </c>
      <c r="F16192">
        <v>92</v>
      </c>
      <c r="G16192" t="s">
        <v>89</v>
      </c>
    </row>
    <row r="16193" spans="1:8" x14ac:dyDescent="0.2">
      <c r="A16193">
        <v>4.8334538022703098E+17</v>
      </c>
      <c r="B16193" t="s">
        <v>31837</v>
      </c>
      <c r="C16193" t="s">
        <v>31838</v>
      </c>
      <c r="D16193" s="1">
        <v>41819.933946759258</v>
      </c>
      <c r="E16193">
        <v>14</v>
      </c>
      <c r="F16193">
        <v>33</v>
      </c>
      <c r="G16193" t="s">
        <v>215</v>
      </c>
    </row>
    <row r="16194" spans="1:8" x14ac:dyDescent="0.2">
      <c r="A16194">
        <v>4.8334707312361798E+17</v>
      </c>
      <c r="B16194" t="s">
        <v>31839</v>
      </c>
      <c r="C16194" t="s">
        <v>31840</v>
      </c>
      <c r="D16194" s="1">
        <v>41819.938622685186</v>
      </c>
      <c r="E16194">
        <v>37</v>
      </c>
      <c r="F16194">
        <v>102</v>
      </c>
      <c r="G16194" t="s">
        <v>31841</v>
      </c>
    </row>
    <row r="16195" spans="1:8" x14ac:dyDescent="0.2">
      <c r="A16195">
        <v>4.8335462680928998E+17</v>
      </c>
      <c r="B16195" t="s">
        <v>31842</v>
      </c>
      <c r="C16195" t="s">
        <v>31843</v>
      </c>
      <c r="D16195" s="1">
        <v>41819.959456018521</v>
      </c>
      <c r="E16195">
        <v>26</v>
      </c>
      <c r="F16195">
        <v>71</v>
      </c>
      <c r="G16195" t="s">
        <v>89</v>
      </c>
    </row>
    <row r="16196" spans="1:8" x14ac:dyDescent="0.2">
      <c r="A16196">
        <v>4.83364885082808E+17</v>
      </c>
      <c r="B16196" t="s">
        <v>31844</v>
      </c>
      <c r="C16196" t="s">
        <v>31845</v>
      </c>
      <c r="D16196" s="1">
        <v>41819.987766203703</v>
      </c>
      <c r="E16196">
        <v>49</v>
      </c>
      <c r="F16196">
        <v>136</v>
      </c>
      <c r="G16196" t="s">
        <v>215</v>
      </c>
    </row>
    <row r="16197" spans="1:8" x14ac:dyDescent="0.2">
      <c r="A16197">
        <v>4.8336508416126899E+17</v>
      </c>
      <c r="B16197" t="s">
        <v>31846</v>
      </c>
      <c r="C16197" t="s">
        <v>31847</v>
      </c>
      <c r="D16197" s="1">
        <v>41819.988321759258</v>
      </c>
      <c r="E16197">
        <v>28</v>
      </c>
      <c r="F16197">
        <v>31</v>
      </c>
      <c r="G16197" t="s">
        <v>89</v>
      </c>
      <c r="H16197" t="s">
        <v>390</v>
      </c>
    </row>
    <row r="16198" spans="1:8" x14ac:dyDescent="0.2">
      <c r="A16198">
        <v>4.8337457712949197E+17</v>
      </c>
      <c r="B16198" t="s">
        <v>31848</v>
      </c>
      <c r="C16198" t="s">
        <v>31849</v>
      </c>
      <c r="D16198" s="1">
        <v>41820.014513888891</v>
      </c>
      <c r="E16198">
        <v>15</v>
      </c>
      <c r="F16198">
        <v>30</v>
      </c>
      <c r="G16198" t="s">
        <v>31850</v>
      </c>
      <c r="H16198" t="s">
        <v>390</v>
      </c>
    </row>
    <row r="16199" spans="1:8" x14ac:dyDescent="0.2">
      <c r="A16199">
        <v>4.83374729231728E+17</v>
      </c>
      <c r="B16199" t="s">
        <v>31851</v>
      </c>
      <c r="C16199" t="s">
        <v>31852</v>
      </c>
      <c r="D16199" s="1">
        <v>41820.014930555553</v>
      </c>
      <c r="E16199">
        <v>19</v>
      </c>
      <c r="F16199">
        <v>32</v>
      </c>
      <c r="G16199" t="s">
        <v>215</v>
      </c>
    </row>
    <row r="16200" spans="1:8" x14ac:dyDescent="0.2">
      <c r="A16200">
        <v>4.8337512817295302E+17</v>
      </c>
      <c r="B16200" t="s">
        <v>31853</v>
      </c>
      <c r="C16200" t="s">
        <v>31854</v>
      </c>
      <c r="D16200" s="1">
        <v>41820.016030092593</v>
      </c>
      <c r="E16200">
        <v>19</v>
      </c>
      <c r="F16200">
        <v>42</v>
      </c>
      <c r="G16200" t="s">
        <v>215</v>
      </c>
    </row>
    <row r="16201" spans="1:8" x14ac:dyDescent="0.2">
      <c r="A16201">
        <v>4.8337611005113101E+17</v>
      </c>
      <c r="B16201" t="s">
        <v>31855</v>
      </c>
      <c r="C16201" t="s">
        <v>31856</v>
      </c>
      <c r="D16201" s="1">
        <v>41820.018738425926</v>
      </c>
      <c r="E16201">
        <v>26</v>
      </c>
      <c r="F16201">
        <v>43</v>
      </c>
      <c r="G16201" t="s">
        <v>215</v>
      </c>
    </row>
    <row r="16202" spans="1:8" x14ac:dyDescent="0.2">
      <c r="A16202">
        <v>4.8345880253288397E+17</v>
      </c>
      <c r="B16202" t="s">
        <v>31857</v>
      </c>
      <c r="C16202" t="s">
        <v>31858</v>
      </c>
      <c r="D16202" s="1">
        <v>41820.246932870374</v>
      </c>
      <c r="E16202">
        <v>14</v>
      </c>
      <c r="F16202">
        <v>17</v>
      </c>
      <c r="G16202" t="s">
        <v>215</v>
      </c>
      <c r="H16202" t="s">
        <v>22579</v>
      </c>
    </row>
    <row r="16203" spans="1:8" x14ac:dyDescent="0.2">
      <c r="A16203">
        <v>4.83458860925984E+17</v>
      </c>
      <c r="B16203" t="s">
        <v>31859</v>
      </c>
      <c r="C16203" t="s">
        <v>31860</v>
      </c>
      <c r="D16203" s="1">
        <v>41820.247094907405</v>
      </c>
      <c r="E16203">
        <v>13</v>
      </c>
      <c r="F16203">
        <v>26</v>
      </c>
      <c r="G16203" t="s">
        <v>576</v>
      </c>
    </row>
    <row r="16204" spans="1:8" x14ac:dyDescent="0.2">
      <c r="A16204">
        <v>4.8345922302025299E+17</v>
      </c>
      <c r="B16204" t="s">
        <v>31861</v>
      </c>
      <c r="C16204" t="s">
        <v>31862</v>
      </c>
      <c r="D16204" s="1">
        <v>41820.248090277775</v>
      </c>
      <c r="E16204">
        <v>16</v>
      </c>
      <c r="F16204">
        <v>21</v>
      </c>
      <c r="G16204" t="s">
        <v>215</v>
      </c>
    </row>
    <row r="16205" spans="1:8" x14ac:dyDescent="0.2">
      <c r="A16205">
        <v>4.8361012322789299E+17</v>
      </c>
      <c r="B16205" t="s">
        <v>31863</v>
      </c>
      <c r="C16205" t="s">
        <v>31864</v>
      </c>
      <c r="D16205" s="1">
        <v>41820.664502314816</v>
      </c>
      <c r="E16205">
        <v>13</v>
      </c>
      <c r="F16205">
        <v>21</v>
      </c>
      <c r="G16205" t="s">
        <v>215</v>
      </c>
    </row>
    <row r="16206" spans="1:8" x14ac:dyDescent="0.2">
      <c r="A16206">
        <v>4.8363488023309901E+17</v>
      </c>
      <c r="B16206" t="s">
        <v>31865</v>
      </c>
      <c r="C16206" t="s">
        <v>31866</v>
      </c>
      <c r="D16206" s="1">
        <v>41820.732812499999</v>
      </c>
      <c r="E16206">
        <v>24</v>
      </c>
      <c r="F16206">
        <v>37</v>
      </c>
      <c r="G16206" t="s">
        <v>89</v>
      </c>
    </row>
    <row r="16207" spans="1:8" x14ac:dyDescent="0.2">
      <c r="A16207">
        <v>4.8363760895498598E+17</v>
      </c>
      <c r="B16207" t="s">
        <v>31867</v>
      </c>
      <c r="C16207" t="s">
        <v>31868</v>
      </c>
      <c r="D16207" s="1">
        <v>41820.740347222221</v>
      </c>
      <c r="E16207">
        <v>257</v>
      </c>
      <c r="F16207">
        <v>218</v>
      </c>
    </row>
    <row r="16208" spans="1:8" x14ac:dyDescent="0.2">
      <c r="A16208">
        <v>4.8365667884467802E+17</v>
      </c>
      <c r="B16208" t="s">
        <v>31869</v>
      </c>
      <c r="C16208" t="s">
        <v>31870</v>
      </c>
      <c r="D16208" s="1">
        <v>41820.792962962965</v>
      </c>
      <c r="E16208">
        <v>9</v>
      </c>
      <c r="F16208">
        <v>20</v>
      </c>
      <c r="G16208" t="s">
        <v>215</v>
      </c>
    </row>
    <row r="16209" spans="1:7" x14ac:dyDescent="0.2">
      <c r="A16209">
        <v>4.8366791023031002E+17</v>
      </c>
      <c r="B16209" t="s">
        <v>31871</v>
      </c>
      <c r="C16209" t="s">
        <v>31872</v>
      </c>
      <c r="D16209" s="1">
        <v>41820.823958333334</v>
      </c>
      <c r="E16209">
        <v>26</v>
      </c>
      <c r="F16209">
        <v>51</v>
      </c>
      <c r="G16209" t="s">
        <v>89</v>
      </c>
    </row>
    <row r="16210" spans="1:7" x14ac:dyDescent="0.2">
      <c r="A16210">
        <v>4.8368861727843898E+17</v>
      </c>
      <c r="B16210" t="s">
        <v>31873</v>
      </c>
      <c r="C16210" t="s">
        <v>31874</v>
      </c>
      <c r="D16210" s="1">
        <v>41820.881099537037</v>
      </c>
      <c r="E16210">
        <v>206</v>
      </c>
      <c r="F16210">
        <v>207</v>
      </c>
    </row>
    <row r="16211" spans="1:7" x14ac:dyDescent="0.2">
      <c r="A16211">
        <v>4.8368870044732602E+17</v>
      </c>
      <c r="B16211" t="s">
        <v>31875</v>
      </c>
      <c r="C16211" t="s">
        <v>31876</v>
      </c>
      <c r="D16211" s="1">
        <v>41820.881331018521</v>
      </c>
      <c r="E16211">
        <v>375</v>
      </c>
      <c r="F16211">
        <v>327</v>
      </c>
    </row>
    <row r="16212" spans="1:7" x14ac:dyDescent="0.2">
      <c r="A16212">
        <v>4.8369070607120698E+17</v>
      </c>
      <c r="B16212" t="s">
        <v>31877</v>
      </c>
      <c r="C16212" t="s">
        <v>31878</v>
      </c>
      <c r="D16212" s="1">
        <v>41820.886863425927</v>
      </c>
      <c r="E16212">
        <v>227</v>
      </c>
      <c r="F16212">
        <v>173</v>
      </c>
    </row>
    <row r="16213" spans="1:7" x14ac:dyDescent="0.2">
      <c r="A16213">
        <v>4.8369445358116E+17</v>
      </c>
      <c r="B16213" t="s">
        <v>31879</v>
      </c>
      <c r="C16213" t="s">
        <v>31880</v>
      </c>
      <c r="D16213" s="1">
        <v>41820.897210648145</v>
      </c>
      <c r="E16213">
        <v>22</v>
      </c>
      <c r="F16213">
        <v>70</v>
      </c>
      <c r="G16213" t="s">
        <v>215</v>
      </c>
    </row>
    <row r="16214" spans="1:7" x14ac:dyDescent="0.2">
      <c r="A16214">
        <v>4.8384730975556403E+17</v>
      </c>
      <c r="B16214" t="s">
        <v>31881</v>
      </c>
      <c r="C16214" t="s">
        <v>31882</v>
      </c>
      <c r="D16214" s="1">
        <v>41821.319004629629</v>
      </c>
      <c r="E16214">
        <v>70</v>
      </c>
      <c r="F16214">
        <v>99</v>
      </c>
      <c r="G16214" t="s">
        <v>89</v>
      </c>
    </row>
    <row r="16215" spans="1:7" x14ac:dyDescent="0.2">
      <c r="A16215">
        <v>4.8384829452361702E+17</v>
      </c>
      <c r="B16215" t="s">
        <v>31883</v>
      </c>
      <c r="C16215" t="s">
        <v>31884</v>
      </c>
      <c r="D16215" s="1">
        <v>41821.32172453704</v>
      </c>
      <c r="E16215">
        <v>69</v>
      </c>
      <c r="F16215">
        <v>79</v>
      </c>
      <c r="G16215" t="s">
        <v>487</v>
      </c>
    </row>
    <row r="16216" spans="1:7" x14ac:dyDescent="0.2">
      <c r="A16216">
        <v>4.83968966306856E+17</v>
      </c>
      <c r="B16216" t="s">
        <v>31885</v>
      </c>
      <c r="C16216" t="s">
        <v>31886</v>
      </c>
      <c r="D16216" s="1">
        <v>41821.654710648145</v>
      </c>
      <c r="E16216">
        <v>7</v>
      </c>
      <c r="F16216">
        <v>20</v>
      </c>
      <c r="G16216" t="s">
        <v>215</v>
      </c>
    </row>
    <row r="16217" spans="1:7" x14ac:dyDescent="0.2">
      <c r="A16217">
        <v>4.8397012573411699E+17</v>
      </c>
      <c r="B16217" t="s">
        <v>31887</v>
      </c>
      <c r="C16217" t="s">
        <v>31888</v>
      </c>
      <c r="D16217" s="1">
        <v>41821.657916666663</v>
      </c>
      <c r="E16217">
        <v>381</v>
      </c>
      <c r="F16217">
        <v>337</v>
      </c>
    </row>
    <row r="16218" spans="1:7" x14ac:dyDescent="0.2">
      <c r="A16218">
        <v>4.83981774545256E+17</v>
      </c>
      <c r="B16218" t="s">
        <v>31889</v>
      </c>
      <c r="C16218" t="s">
        <v>31890</v>
      </c>
      <c r="D16218" s="1">
        <v>41821.690057870372</v>
      </c>
      <c r="E16218">
        <v>301</v>
      </c>
      <c r="F16218">
        <v>304</v>
      </c>
    </row>
    <row r="16219" spans="1:7" x14ac:dyDescent="0.2">
      <c r="A16219">
        <v>4.8398220514508301E+17</v>
      </c>
      <c r="B16219" t="s">
        <v>31891</v>
      </c>
      <c r="C16219" t="s">
        <v>31892</v>
      </c>
      <c r="D16219" s="1">
        <v>41821.691250000003</v>
      </c>
      <c r="E16219">
        <v>378</v>
      </c>
      <c r="F16219">
        <v>351</v>
      </c>
    </row>
    <row r="16220" spans="1:7" x14ac:dyDescent="0.2">
      <c r="A16220">
        <v>4.8398576896549197E+17</v>
      </c>
      <c r="B16220" t="s">
        <v>31893</v>
      </c>
      <c r="C16220" t="s">
        <v>31894</v>
      </c>
      <c r="D16220" s="1">
        <v>41821.70108796296</v>
      </c>
      <c r="E16220">
        <v>274</v>
      </c>
      <c r="F16220">
        <v>301</v>
      </c>
    </row>
    <row r="16221" spans="1:7" x14ac:dyDescent="0.2">
      <c r="A16221">
        <v>4.8400269760424698E+17</v>
      </c>
      <c r="B16221" t="s">
        <v>31895</v>
      </c>
      <c r="C16221" t="s">
        <v>31896</v>
      </c>
      <c r="D16221" s="1">
        <v>41821.747800925928</v>
      </c>
      <c r="E16221">
        <v>26</v>
      </c>
      <c r="F16221">
        <v>25</v>
      </c>
    </row>
    <row r="16222" spans="1:7" x14ac:dyDescent="0.2">
      <c r="A16222">
        <v>4.8402426057982701E+17</v>
      </c>
      <c r="B16222" t="s">
        <v>31897</v>
      </c>
      <c r="C16222" t="s">
        <v>31898</v>
      </c>
      <c r="D16222" s="1">
        <v>41821.807303240741</v>
      </c>
      <c r="E16222">
        <v>18</v>
      </c>
      <c r="F16222">
        <v>32</v>
      </c>
      <c r="G16222" t="s">
        <v>89</v>
      </c>
    </row>
    <row r="16223" spans="1:7" x14ac:dyDescent="0.2">
      <c r="A16223">
        <v>4.8402855006518797E+17</v>
      </c>
      <c r="B16223" t="s">
        <v>31899</v>
      </c>
      <c r="C16223" t="s">
        <v>31900</v>
      </c>
      <c r="D16223" s="1">
        <v>41821.819131944445</v>
      </c>
      <c r="E16223">
        <v>12</v>
      </c>
      <c r="F16223">
        <v>25</v>
      </c>
      <c r="G16223" t="s">
        <v>89</v>
      </c>
    </row>
    <row r="16224" spans="1:7" x14ac:dyDescent="0.2">
      <c r="A16224">
        <v>4.8402928264230003E+17</v>
      </c>
      <c r="B16224" t="s">
        <v>31901</v>
      </c>
      <c r="C16224" t="s">
        <v>31902</v>
      </c>
      <c r="D16224" s="1">
        <v>41821.821157407408</v>
      </c>
      <c r="E16224">
        <v>18</v>
      </c>
      <c r="F16224">
        <v>30</v>
      </c>
      <c r="G16224" t="s">
        <v>89</v>
      </c>
    </row>
    <row r="16225" spans="1:8" x14ac:dyDescent="0.2">
      <c r="A16225">
        <v>4.8403021443628998E+17</v>
      </c>
      <c r="B16225" t="s">
        <v>31903</v>
      </c>
      <c r="C16225" t="s">
        <v>31904</v>
      </c>
      <c r="D16225" s="1">
        <v>41821.82372685185</v>
      </c>
      <c r="E16225">
        <v>25</v>
      </c>
      <c r="F16225">
        <v>25</v>
      </c>
      <c r="G16225" t="s">
        <v>576</v>
      </c>
    </row>
    <row r="16226" spans="1:8" x14ac:dyDescent="0.2">
      <c r="A16226">
        <v>4.8403302303452698E+17</v>
      </c>
      <c r="B16226" t="s">
        <v>31905</v>
      </c>
      <c r="C16226" t="s">
        <v>31906</v>
      </c>
      <c r="D16226" s="1">
        <v>41821.83148148148</v>
      </c>
      <c r="E16226">
        <v>7</v>
      </c>
      <c r="F16226">
        <v>11</v>
      </c>
      <c r="G16226" t="s">
        <v>31907</v>
      </c>
    </row>
    <row r="16227" spans="1:8" x14ac:dyDescent="0.2">
      <c r="A16227">
        <v>4.8403502511425498E+17</v>
      </c>
      <c r="B16227" t="s">
        <v>31908</v>
      </c>
      <c r="C16227" t="s">
        <v>31909</v>
      </c>
      <c r="D16227" s="1">
        <v>41821.837002314816</v>
      </c>
      <c r="E16227">
        <v>10</v>
      </c>
      <c r="F16227">
        <v>14</v>
      </c>
      <c r="G16227" t="s">
        <v>215</v>
      </c>
    </row>
    <row r="16228" spans="1:8" x14ac:dyDescent="0.2">
      <c r="A16228">
        <v>4.8404076493959501E+17</v>
      </c>
      <c r="B16228" t="s">
        <v>31910</v>
      </c>
      <c r="C16228" t="s">
        <v>31911</v>
      </c>
      <c r="D16228" s="1">
        <v>41821.852847222224</v>
      </c>
      <c r="E16228">
        <v>15</v>
      </c>
      <c r="F16228">
        <v>30</v>
      </c>
      <c r="G16228" t="s">
        <v>215</v>
      </c>
    </row>
    <row r="16229" spans="1:8" x14ac:dyDescent="0.2">
      <c r="A16229">
        <v>4.840587372638E+17</v>
      </c>
      <c r="B16229" t="s">
        <v>31912</v>
      </c>
      <c r="C16229" t="s">
        <v>31913</v>
      </c>
      <c r="D16229" s="1">
        <v>41821.902442129627</v>
      </c>
      <c r="E16229">
        <v>17</v>
      </c>
      <c r="F16229">
        <v>28</v>
      </c>
      <c r="G16229" t="s">
        <v>31914</v>
      </c>
    </row>
    <row r="16230" spans="1:8" x14ac:dyDescent="0.2">
      <c r="A16230">
        <v>4.8406874974273498E+17</v>
      </c>
      <c r="B16230" t="s">
        <v>31915</v>
      </c>
      <c r="C16230" t="s">
        <v>31916</v>
      </c>
      <c r="D16230" s="1">
        <v>41821.930069444446</v>
      </c>
      <c r="E16230">
        <v>613</v>
      </c>
      <c r="F16230">
        <v>552</v>
      </c>
    </row>
    <row r="16231" spans="1:8" x14ac:dyDescent="0.2">
      <c r="A16231">
        <v>4.8409802933547802E+17</v>
      </c>
      <c r="B16231" t="s">
        <v>31917</v>
      </c>
      <c r="C16231" t="s">
        <v>31918</v>
      </c>
      <c r="D16231" s="1">
        <v>41822.01085648148</v>
      </c>
      <c r="E16231">
        <v>15</v>
      </c>
      <c r="F16231">
        <v>22</v>
      </c>
      <c r="G16231" t="s">
        <v>576</v>
      </c>
    </row>
    <row r="16232" spans="1:8" x14ac:dyDescent="0.2">
      <c r="A16232">
        <v>4.8412654875300198E+17</v>
      </c>
      <c r="B16232" t="s">
        <v>31919</v>
      </c>
      <c r="C16232" t="s">
        <v>31920</v>
      </c>
      <c r="D16232" s="1">
        <v>41822.089560185188</v>
      </c>
      <c r="E16232">
        <v>31</v>
      </c>
      <c r="F16232">
        <v>56</v>
      </c>
    </row>
    <row r="16233" spans="1:8" x14ac:dyDescent="0.2">
      <c r="A16233">
        <v>4.8416658609839302E+17</v>
      </c>
      <c r="B16233" t="s">
        <v>31921</v>
      </c>
      <c r="C16233" t="s">
        <v>31922</v>
      </c>
      <c r="D16233" s="1">
        <v>41822.200046296297</v>
      </c>
      <c r="E16233">
        <v>18</v>
      </c>
      <c r="F16233">
        <v>30</v>
      </c>
      <c r="G16233" t="s">
        <v>215</v>
      </c>
    </row>
    <row r="16234" spans="1:8" x14ac:dyDescent="0.2">
      <c r="A16234">
        <v>4.8416726903175098E+17</v>
      </c>
      <c r="B16234" t="s">
        <v>31923</v>
      </c>
      <c r="C16234" t="s">
        <v>31924</v>
      </c>
      <c r="D16234" s="1">
        <v>41822.201921296299</v>
      </c>
      <c r="E16234">
        <v>14</v>
      </c>
      <c r="F16234">
        <v>43</v>
      </c>
      <c r="G16234" t="s">
        <v>89</v>
      </c>
    </row>
    <row r="16235" spans="1:8" x14ac:dyDescent="0.2">
      <c r="A16235">
        <v>4.8416777887877101E+17</v>
      </c>
      <c r="B16235" t="s">
        <v>31925</v>
      </c>
      <c r="C16235" t="s">
        <v>31926</v>
      </c>
      <c r="D16235" s="1">
        <v>41822.203333333331</v>
      </c>
      <c r="E16235">
        <v>53</v>
      </c>
      <c r="F16235">
        <v>70</v>
      </c>
      <c r="G16235" t="s">
        <v>215</v>
      </c>
    </row>
    <row r="16236" spans="1:8" x14ac:dyDescent="0.2">
      <c r="A16236">
        <v>4.8416793337595898E+17</v>
      </c>
      <c r="B16236" t="s">
        <v>31927</v>
      </c>
      <c r="C16236" t="s">
        <v>31928</v>
      </c>
      <c r="D16236" s="1">
        <v>41822.203761574077</v>
      </c>
      <c r="E16236">
        <v>15</v>
      </c>
      <c r="F16236">
        <v>19</v>
      </c>
      <c r="G16236" t="s">
        <v>546</v>
      </c>
    </row>
    <row r="16237" spans="1:8" x14ac:dyDescent="0.2">
      <c r="A16237">
        <v>4.8416824034027898E+17</v>
      </c>
      <c r="B16237" t="s">
        <v>31929</v>
      </c>
      <c r="C16237" t="s">
        <v>31930</v>
      </c>
      <c r="D16237" s="1">
        <v>41822.204606481479</v>
      </c>
      <c r="E16237">
        <v>14</v>
      </c>
      <c r="F16237">
        <v>23</v>
      </c>
      <c r="G16237" t="s">
        <v>487</v>
      </c>
    </row>
    <row r="16238" spans="1:8" x14ac:dyDescent="0.2">
      <c r="A16238">
        <v>4.8416899029023501E+17</v>
      </c>
      <c r="B16238" t="s">
        <v>31931</v>
      </c>
      <c r="C16238" t="s">
        <v>31932</v>
      </c>
      <c r="D16238" s="1">
        <v>41822.206678240742</v>
      </c>
      <c r="E16238">
        <v>71</v>
      </c>
      <c r="F16238">
        <v>74</v>
      </c>
      <c r="G16238" t="s">
        <v>215</v>
      </c>
    </row>
    <row r="16239" spans="1:8" x14ac:dyDescent="0.2">
      <c r="A16239">
        <v>4.8417114443443802E+17</v>
      </c>
      <c r="B16239" t="s">
        <v>31933</v>
      </c>
      <c r="C16239" t="s">
        <v>31934</v>
      </c>
      <c r="D16239" s="1">
        <v>41822.21261574074</v>
      </c>
      <c r="E16239">
        <v>17</v>
      </c>
      <c r="F16239">
        <v>25</v>
      </c>
      <c r="G16239" t="s">
        <v>576</v>
      </c>
    </row>
    <row r="16240" spans="1:8" x14ac:dyDescent="0.2">
      <c r="A16240">
        <v>4.8422275864185997E+17</v>
      </c>
      <c r="B16240" t="s">
        <v>31935</v>
      </c>
      <c r="C16240" t="s">
        <v>31936</v>
      </c>
      <c r="D16240" s="1">
        <v>41822.355046296296</v>
      </c>
      <c r="E16240">
        <v>32</v>
      </c>
      <c r="F16240">
        <v>39</v>
      </c>
      <c r="G16240" t="s">
        <v>215</v>
      </c>
      <c r="H16240" t="s">
        <v>390</v>
      </c>
    </row>
    <row r="16241" spans="1:7" x14ac:dyDescent="0.2">
      <c r="A16241">
        <v>4.8436610777692499E+17</v>
      </c>
      <c r="B16241" t="s">
        <v>31937</v>
      </c>
      <c r="C16241" t="s">
        <v>31938</v>
      </c>
      <c r="D16241" s="1">
        <v>41822.750613425924</v>
      </c>
      <c r="E16241">
        <v>21</v>
      </c>
      <c r="F16241">
        <v>27</v>
      </c>
      <c r="G16241" t="s">
        <v>215</v>
      </c>
    </row>
    <row r="16242" spans="1:7" x14ac:dyDescent="0.2">
      <c r="A16242">
        <v>4.8438178240686003E+17</v>
      </c>
      <c r="B16242" t="s">
        <v>31939</v>
      </c>
      <c r="C16242" t="s">
        <v>31940</v>
      </c>
      <c r="D16242" s="1">
        <v>41822.793865740743</v>
      </c>
      <c r="E16242">
        <v>13</v>
      </c>
      <c r="F16242">
        <v>21</v>
      </c>
      <c r="G16242" t="s">
        <v>576</v>
      </c>
    </row>
    <row r="16243" spans="1:7" x14ac:dyDescent="0.2">
      <c r="A16243">
        <v>4.8439364691429299E+17</v>
      </c>
      <c r="B16243" t="s">
        <v>31941</v>
      </c>
      <c r="C16243" t="s">
        <v>12652</v>
      </c>
      <c r="D16243" s="1">
        <v>41822.826608796298</v>
      </c>
      <c r="E16243">
        <v>307</v>
      </c>
      <c r="F16243">
        <v>280</v>
      </c>
    </row>
    <row r="16244" spans="1:7" x14ac:dyDescent="0.2">
      <c r="A16244">
        <v>4.8439409410258099E+17</v>
      </c>
      <c r="B16244" t="s">
        <v>31942</v>
      </c>
      <c r="C16244" t="s">
        <v>31943</v>
      </c>
      <c r="D16244" s="1">
        <v>41822.827847222223</v>
      </c>
      <c r="E16244">
        <v>249</v>
      </c>
      <c r="F16244">
        <v>241</v>
      </c>
    </row>
    <row r="16245" spans="1:7" x14ac:dyDescent="0.2">
      <c r="A16245">
        <v>4.84397806590128E+17</v>
      </c>
      <c r="B16245" t="s">
        <v>31944</v>
      </c>
      <c r="C16245" t="s">
        <v>31945</v>
      </c>
      <c r="D16245" s="1">
        <v>41822.838090277779</v>
      </c>
      <c r="E16245">
        <v>213</v>
      </c>
      <c r="F16245">
        <v>188</v>
      </c>
      <c r="G16245" t="s">
        <v>89</v>
      </c>
    </row>
    <row r="16246" spans="1:7" x14ac:dyDescent="0.2">
      <c r="A16246">
        <v>4.8442353789858202E+17</v>
      </c>
      <c r="B16246" t="s">
        <v>31946</v>
      </c>
      <c r="C16246" t="s">
        <v>31947</v>
      </c>
      <c r="D16246" s="1">
        <v>41822.909097222226</v>
      </c>
      <c r="E16246">
        <v>23</v>
      </c>
      <c r="F16246">
        <v>22</v>
      </c>
      <c r="G16246" t="s">
        <v>576</v>
      </c>
    </row>
    <row r="16247" spans="1:7" x14ac:dyDescent="0.2">
      <c r="A16247">
        <v>4.8447479856773901E+17</v>
      </c>
      <c r="B16247" t="s">
        <v>31948</v>
      </c>
      <c r="C16247" t="s">
        <v>31949</v>
      </c>
      <c r="D16247" s="1">
        <v>41823.050543981481</v>
      </c>
      <c r="E16247">
        <v>12</v>
      </c>
      <c r="F16247">
        <v>20</v>
      </c>
      <c r="G16247" t="s">
        <v>215</v>
      </c>
    </row>
    <row r="16248" spans="1:7" x14ac:dyDescent="0.2">
      <c r="A16248">
        <v>4.8469314851047002E+17</v>
      </c>
      <c r="B16248" t="s">
        <v>31950</v>
      </c>
      <c r="C16248" t="s">
        <v>31951</v>
      </c>
      <c r="D16248" s="1">
        <v>41823.653078703705</v>
      </c>
      <c r="E16248">
        <v>41</v>
      </c>
      <c r="F16248">
        <v>113</v>
      </c>
      <c r="G16248" t="s">
        <v>89</v>
      </c>
    </row>
    <row r="16249" spans="1:7" x14ac:dyDescent="0.2">
      <c r="A16249">
        <v>4.8469538983329299E+17</v>
      </c>
      <c r="B16249" t="s">
        <v>31952</v>
      </c>
      <c r="C16249" t="s">
        <v>31953</v>
      </c>
      <c r="D16249" s="1">
        <v>41823.659259259257</v>
      </c>
      <c r="E16249">
        <v>12</v>
      </c>
      <c r="F16249">
        <v>24</v>
      </c>
      <c r="G16249" t="s">
        <v>89</v>
      </c>
    </row>
    <row r="16250" spans="1:7" x14ac:dyDescent="0.2">
      <c r="A16250">
        <v>4.8470587504802598E+17</v>
      </c>
      <c r="B16250" t="s">
        <v>31954</v>
      </c>
      <c r="C16250" t="s">
        <v>31955</v>
      </c>
      <c r="D16250" s="1">
        <v>41823.688194444447</v>
      </c>
      <c r="E16250">
        <v>99</v>
      </c>
      <c r="F16250">
        <v>75</v>
      </c>
      <c r="G16250" t="s">
        <v>215</v>
      </c>
    </row>
    <row r="16251" spans="1:7" x14ac:dyDescent="0.2">
      <c r="A16251">
        <v>4.8471369224080499E+17</v>
      </c>
      <c r="B16251" t="s">
        <v>31956</v>
      </c>
      <c r="C16251" t="s">
        <v>31957</v>
      </c>
      <c r="D16251" s="1">
        <v>41823.709768518522</v>
      </c>
      <c r="E16251">
        <v>16</v>
      </c>
      <c r="F16251">
        <v>14</v>
      </c>
      <c r="G16251" t="s">
        <v>89</v>
      </c>
    </row>
    <row r="16252" spans="1:7" x14ac:dyDescent="0.2">
      <c r="A16252">
        <v>4.8472550073749901E+17</v>
      </c>
      <c r="B16252" t="s">
        <v>31958</v>
      </c>
      <c r="C16252" t="s">
        <v>31959</v>
      </c>
      <c r="D16252" s="1">
        <v>41823.742349537039</v>
      </c>
      <c r="E16252">
        <v>22</v>
      </c>
      <c r="F16252">
        <v>33</v>
      </c>
      <c r="G16252" t="s">
        <v>215</v>
      </c>
    </row>
    <row r="16253" spans="1:7" x14ac:dyDescent="0.2">
      <c r="A16253">
        <v>4.84732787178872E+17</v>
      </c>
      <c r="B16253" t="s">
        <v>31960</v>
      </c>
      <c r="C16253" t="s">
        <v>31961</v>
      </c>
      <c r="D16253" s="1">
        <v>41823.762465277781</v>
      </c>
      <c r="E16253">
        <v>26</v>
      </c>
      <c r="F16253">
        <v>28</v>
      </c>
      <c r="G16253" t="s">
        <v>215</v>
      </c>
    </row>
    <row r="16254" spans="1:7" x14ac:dyDescent="0.2">
      <c r="A16254">
        <v>4.8473493684775699E+17</v>
      </c>
      <c r="B16254" t="s">
        <v>31962</v>
      </c>
      <c r="C16254" t="s">
        <v>31963</v>
      </c>
      <c r="D16254" s="1">
        <v>41823.768391203703</v>
      </c>
      <c r="E16254">
        <v>12</v>
      </c>
      <c r="F16254">
        <v>14</v>
      </c>
      <c r="G16254" t="s">
        <v>215</v>
      </c>
    </row>
    <row r="16255" spans="1:7" x14ac:dyDescent="0.2">
      <c r="A16255">
        <v>4.8474296179283898E+17</v>
      </c>
      <c r="B16255" t="s">
        <v>31964</v>
      </c>
      <c r="C16255" t="s">
        <v>31965</v>
      </c>
      <c r="D16255" s="1">
        <v>41823.790532407409</v>
      </c>
      <c r="E16255">
        <v>341</v>
      </c>
      <c r="F16255">
        <v>295</v>
      </c>
    </row>
    <row r="16256" spans="1:7" x14ac:dyDescent="0.2">
      <c r="A16256">
        <v>4.8475045078554598E+17</v>
      </c>
      <c r="B16256" t="s">
        <v>31966</v>
      </c>
      <c r="C16256" t="s">
        <v>31967</v>
      </c>
      <c r="D16256" s="1">
        <v>41823.811203703706</v>
      </c>
      <c r="E16256">
        <v>456</v>
      </c>
      <c r="F16256">
        <v>432</v>
      </c>
    </row>
    <row r="16257" spans="1:8" x14ac:dyDescent="0.2">
      <c r="A16257">
        <v>4.8476835941083098E+17</v>
      </c>
      <c r="B16257" t="s">
        <v>31968</v>
      </c>
      <c r="C16257" t="s">
        <v>31969</v>
      </c>
      <c r="D16257" s="1">
        <v>41823.860625000001</v>
      </c>
      <c r="E16257">
        <v>363</v>
      </c>
      <c r="F16257">
        <v>353</v>
      </c>
    </row>
    <row r="16258" spans="1:8" x14ac:dyDescent="0.2">
      <c r="A16258">
        <v>4.8491561091714202E+17</v>
      </c>
      <c r="B16258" t="s">
        <v>31970</v>
      </c>
      <c r="C16258" t="s">
        <v>31971</v>
      </c>
      <c r="D16258" s="1">
        <v>41824.266956018517</v>
      </c>
      <c r="E16258">
        <v>17</v>
      </c>
      <c r="F16258">
        <v>38</v>
      </c>
      <c r="G16258" t="s">
        <v>31972</v>
      </c>
    </row>
    <row r="16259" spans="1:8" x14ac:dyDescent="0.2">
      <c r="A16259">
        <v>4.8491914791079898E+17</v>
      </c>
      <c r="B16259" t="s">
        <v>31973</v>
      </c>
      <c r="C16259" t="s">
        <v>31974</v>
      </c>
      <c r="D16259" s="1">
        <v>41824.276712962965</v>
      </c>
      <c r="E16259">
        <v>263</v>
      </c>
      <c r="F16259">
        <v>223</v>
      </c>
    </row>
    <row r="16260" spans="1:8" x14ac:dyDescent="0.2">
      <c r="A16260">
        <v>4.84921289715376E+17</v>
      </c>
      <c r="B16260" t="s">
        <v>31975</v>
      </c>
      <c r="C16260" t="s">
        <v>31976</v>
      </c>
      <c r="D16260" s="1">
        <v>41824.282627314817</v>
      </c>
      <c r="E16260">
        <v>87</v>
      </c>
      <c r="F16260">
        <v>97</v>
      </c>
    </row>
    <row r="16261" spans="1:8" x14ac:dyDescent="0.2">
      <c r="A16261">
        <v>4.8492283238877498E+17</v>
      </c>
      <c r="B16261" t="s">
        <v>31977</v>
      </c>
      <c r="C16261" t="s">
        <v>31978</v>
      </c>
      <c r="D16261" s="1">
        <v>41824.286886574075</v>
      </c>
      <c r="E16261">
        <v>27</v>
      </c>
      <c r="F16261">
        <v>71</v>
      </c>
      <c r="G16261" t="s">
        <v>215</v>
      </c>
    </row>
    <row r="16262" spans="1:8" x14ac:dyDescent="0.2">
      <c r="A16262">
        <v>4.8492395091735302E+17</v>
      </c>
      <c r="B16262" t="s">
        <v>31979</v>
      </c>
      <c r="C16262" t="s">
        <v>31980</v>
      </c>
      <c r="D16262" s="1">
        <v>41824.289976851855</v>
      </c>
      <c r="E16262">
        <v>25426</v>
      </c>
      <c r="F16262">
        <v>40099</v>
      </c>
    </row>
    <row r="16263" spans="1:8" x14ac:dyDescent="0.2">
      <c r="A16263">
        <v>4.8530100914174298E+17</v>
      </c>
      <c r="B16263" t="s">
        <v>31981</v>
      </c>
      <c r="C16263" t="e">
        <f>_xlfn.SINGLE( Trump_Charlotte I heard the fireworks show was amazing. such a great Club deserves [16]!See Everyone There Soon) - fantastic place.</f>
        <v>#NAME?</v>
      </c>
      <c r="D16263" s="1">
        <v>41825.330451388887</v>
      </c>
      <c r="E16263">
        <v>5</v>
      </c>
      <c r="F16263">
        <v>6</v>
      </c>
      <c r="G16263" t="s">
        <v>89</v>
      </c>
    </row>
    <row r="16264" spans="1:8" x14ac:dyDescent="0.2">
      <c r="A16264">
        <v>4.8530303660539398E+17</v>
      </c>
      <c r="B16264" t="s">
        <v>31982</v>
      </c>
      <c r="C16264" t="s">
        <v>31983</v>
      </c>
      <c r="D16264" s="1">
        <v>41825.336053240739</v>
      </c>
      <c r="E16264">
        <v>610</v>
      </c>
      <c r="F16264">
        <v>715</v>
      </c>
    </row>
    <row r="16265" spans="1:8" x14ac:dyDescent="0.2">
      <c r="A16265">
        <v>4.8533416573981901E+17</v>
      </c>
      <c r="B16265" t="s">
        <v>31984</v>
      </c>
      <c r="C16265" t="s">
        <v>31985</v>
      </c>
      <c r="D16265" s="1">
        <v>41825.421944444446</v>
      </c>
      <c r="E16265">
        <v>107</v>
      </c>
      <c r="F16265">
        <v>127</v>
      </c>
      <c r="G16265" t="s">
        <v>89</v>
      </c>
    </row>
    <row r="16266" spans="1:8" x14ac:dyDescent="0.2">
      <c r="A16266">
        <v>4.8533442617632301E+17</v>
      </c>
      <c r="B16266" t="s">
        <v>31986</v>
      </c>
      <c r="C16266" t="s">
        <v>31987</v>
      </c>
      <c r="D16266" s="1">
        <v>41825.422662037039</v>
      </c>
      <c r="E16266">
        <v>30</v>
      </c>
      <c r="F16266">
        <v>35</v>
      </c>
      <c r="G16266" t="e">
        <f>automobilelens</f>
        <v>#NAME?</v>
      </c>
    </row>
    <row r="16267" spans="1:8" x14ac:dyDescent="0.2">
      <c r="A16267">
        <v>4.8533526162338598E+17</v>
      </c>
      <c r="B16267" t="s">
        <v>31988</v>
      </c>
      <c r="C16267" t="s">
        <v>31989</v>
      </c>
      <c r="D16267" s="1">
        <v>41825.424976851849</v>
      </c>
      <c r="E16267">
        <v>27</v>
      </c>
      <c r="F16267">
        <v>45</v>
      </c>
      <c r="G16267" t="s">
        <v>89</v>
      </c>
    </row>
    <row r="16268" spans="1:8" x14ac:dyDescent="0.2">
      <c r="A16268">
        <v>4.8533557185086598E+17</v>
      </c>
      <c r="B16268" t="s">
        <v>31990</v>
      </c>
      <c r="C16268" t="s">
        <v>31991</v>
      </c>
      <c r="D16268" s="1">
        <v>41825.425833333335</v>
      </c>
      <c r="E16268">
        <v>28</v>
      </c>
      <c r="F16268">
        <v>19</v>
      </c>
      <c r="G16268" t="s">
        <v>215</v>
      </c>
    </row>
    <row r="16269" spans="1:8" x14ac:dyDescent="0.2">
      <c r="A16269">
        <v>4.8533580679481702E+17</v>
      </c>
      <c r="B16269" t="s">
        <v>31992</v>
      </c>
      <c r="C16269" t="s">
        <v>31993</v>
      </c>
      <c r="D16269" s="1">
        <v>41825.426481481481</v>
      </c>
      <c r="E16269">
        <v>70</v>
      </c>
      <c r="F16269">
        <v>84</v>
      </c>
      <c r="G16269" t="s">
        <v>215</v>
      </c>
    </row>
    <row r="16270" spans="1:8" x14ac:dyDescent="0.2">
      <c r="A16270">
        <v>4.8533850028874099E+17</v>
      </c>
      <c r="B16270" t="s">
        <v>31994</v>
      </c>
      <c r="C16270" t="s">
        <v>31995</v>
      </c>
      <c r="D16270" s="1">
        <v>41825.433912037035</v>
      </c>
      <c r="E16270">
        <v>46</v>
      </c>
      <c r="F16270">
        <v>70</v>
      </c>
      <c r="G16270" t="s">
        <v>215</v>
      </c>
      <c r="H16270" t="s">
        <v>505</v>
      </c>
    </row>
    <row r="16271" spans="1:8" x14ac:dyDescent="0.2">
      <c r="A16271">
        <v>4.8559333814213798E+17</v>
      </c>
      <c r="B16271" t="s">
        <v>31996</v>
      </c>
      <c r="C16271" t="s">
        <v>31997</v>
      </c>
      <c r="D16271" s="1">
        <v>41826.137129629627</v>
      </c>
      <c r="E16271">
        <v>26</v>
      </c>
      <c r="F16271">
        <v>44</v>
      </c>
      <c r="G16271" t="s">
        <v>576</v>
      </c>
    </row>
    <row r="16272" spans="1:8" x14ac:dyDescent="0.2">
      <c r="A16272">
        <v>4.8559374407528397E+17</v>
      </c>
      <c r="B16272" t="s">
        <v>31998</v>
      </c>
      <c r="C16272" t="s">
        <v>31999</v>
      </c>
      <c r="D16272" s="1">
        <v>41826.138252314813</v>
      </c>
      <c r="E16272">
        <v>354</v>
      </c>
      <c r="F16272">
        <v>432</v>
      </c>
      <c r="G16272" t="s">
        <v>215</v>
      </c>
    </row>
    <row r="16273" spans="1:8" x14ac:dyDescent="0.2">
      <c r="A16273">
        <v>4.8592442233154298E+17</v>
      </c>
      <c r="B16273" t="s">
        <v>32000</v>
      </c>
      <c r="C16273" t="s">
        <v>32001</v>
      </c>
      <c r="D16273" s="1">
        <v>41827.050740740742</v>
      </c>
      <c r="E16273">
        <v>140</v>
      </c>
      <c r="F16273">
        <v>168</v>
      </c>
      <c r="G16273" t="s">
        <v>215</v>
      </c>
      <c r="H16273" t="s">
        <v>505</v>
      </c>
    </row>
    <row r="16274" spans="1:8" x14ac:dyDescent="0.2">
      <c r="A16274">
        <v>4.86113594006728E+17</v>
      </c>
      <c r="B16274" t="s">
        <v>32002</v>
      </c>
      <c r="C16274" t="s">
        <v>32003</v>
      </c>
      <c r="D16274" s="1">
        <v>41827.572766203702</v>
      </c>
      <c r="E16274">
        <v>21</v>
      </c>
      <c r="F16274">
        <v>27</v>
      </c>
      <c r="G16274" t="s">
        <v>215</v>
      </c>
    </row>
    <row r="16275" spans="1:8" x14ac:dyDescent="0.2">
      <c r="A16275">
        <v>4.8611398737369402E+17</v>
      </c>
      <c r="B16275" t="s">
        <v>32004</v>
      </c>
      <c r="C16275" t="s">
        <v>32005</v>
      </c>
      <c r="D16275" s="1">
        <v>41827.573842592596</v>
      </c>
      <c r="E16275">
        <v>14</v>
      </c>
      <c r="F16275">
        <v>28</v>
      </c>
      <c r="G16275" t="s">
        <v>215</v>
      </c>
    </row>
    <row r="16276" spans="1:8" x14ac:dyDescent="0.2">
      <c r="A16276">
        <v>4.8611432066988E+17</v>
      </c>
      <c r="B16276" t="s">
        <v>32006</v>
      </c>
      <c r="C16276" t="s">
        <v>32007</v>
      </c>
      <c r="D16276" s="1">
        <v>41827.57476851852</v>
      </c>
      <c r="E16276">
        <v>11</v>
      </c>
      <c r="F16276">
        <v>16</v>
      </c>
      <c r="G16276" t="s">
        <v>32008</v>
      </c>
    </row>
    <row r="16277" spans="1:8" x14ac:dyDescent="0.2">
      <c r="A16277">
        <v>4.8611739251522701E+17</v>
      </c>
      <c r="B16277" t="s">
        <v>32009</v>
      </c>
      <c r="C16277" t="s">
        <v>32010</v>
      </c>
      <c r="D16277" s="1">
        <v>41827.583240740743</v>
      </c>
      <c r="E16277">
        <v>11</v>
      </c>
      <c r="F16277">
        <v>12</v>
      </c>
      <c r="G16277" t="s">
        <v>89</v>
      </c>
    </row>
    <row r="16278" spans="1:8" x14ac:dyDescent="0.2">
      <c r="A16278">
        <v>4.8611762211561798E+17</v>
      </c>
      <c r="B16278" t="s">
        <v>32011</v>
      </c>
      <c r="C16278" t="s">
        <v>32012</v>
      </c>
      <c r="D16278" s="1">
        <v>41827.583877314813</v>
      </c>
      <c r="E16278">
        <v>15</v>
      </c>
      <c r="F16278">
        <v>20</v>
      </c>
      <c r="G16278" t="s">
        <v>32013</v>
      </c>
      <c r="H16278" t="s">
        <v>390</v>
      </c>
    </row>
    <row r="16279" spans="1:8" x14ac:dyDescent="0.2">
      <c r="A16279">
        <v>4.8611885912073402E+17</v>
      </c>
      <c r="B16279" t="s">
        <v>32014</v>
      </c>
      <c r="C16279" t="s">
        <v>32015</v>
      </c>
      <c r="D16279" s="1">
        <v>41827.587291666663</v>
      </c>
      <c r="E16279">
        <v>11</v>
      </c>
      <c r="F16279">
        <v>18</v>
      </c>
      <c r="G16279" t="s">
        <v>215</v>
      </c>
      <c r="H16279" t="s">
        <v>390</v>
      </c>
    </row>
    <row r="16280" spans="1:8" x14ac:dyDescent="0.2">
      <c r="A16280">
        <v>4.8611959705816602E+17</v>
      </c>
      <c r="B16280" t="s">
        <v>32016</v>
      </c>
      <c r="C16280" t="s">
        <v>32017</v>
      </c>
      <c r="D16280" s="1">
        <v>41827.589328703703</v>
      </c>
      <c r="E16280">
        <v>12</v>
      </c>
      <c r="F16280">
        <v>21</v>
      </c>
      <c r="G16280" t="s">
        <v>32018</v>
      </c>
      <c r="H16280" t="s">
        <v>390</v>
      </c>
    </row>
    <row r="16281" spans="1:8" x14ac:dyDescent="0.2">
      <c r="A16281">
        <v>4.8614292365929997E+17</v>
      </c>
      <c r="B16281" t="s">
        <v>32019</v>
      </c>
      <c r="C16281" t="s">
        <v>32020</v>
      </c>
      <c r="D16281" s="1">
        <v>41827.653692129628</v>
      </c>
      <c r="E16281">
        <v>14</v>
      </c>
      <c r="F16281">
        <v>19</v>
      </c>
      <c r="G16281" t="s">
        <v>89</v>
      </c>
    </row>
    <row r="16282" spans="1:8" x14ac:dyDescent="0.2">
      <c r="A16282">
        <v>4.8614373487123597E+17</v>
      </c>
      <c r="B16282" t="s">
        <v>32021</v>
      </c>
      <c r="C16282" t="s">
        <v>32022</v>
      </c>
      <c r="D16282" s="1">
        <v>41827.6559375</v>
      </c>
      <c r="E16282">
        <v>15</v>
      </c>
      <c r="F16282">
        <v>23</v>
      </c>
      <c r="G16282" t="s">
        <v>215</v>
      </c>
    </row>
    <row r="16283" spans="1:8" x14ac:dyDescent="0.2">
      <c r="A16283">
        <v>4.8616282433994298E+17</v>
      </c>
      <c r="B16283" t="s">
        <v>32023</v>
      </c>
      <c r="C16283" t="s">
        <v>32024</v>
      </c>
      <c r="D16283" s="1">
        <v>41827.708611111113</v>
      </c>
      <c r="E16283">
        <v>183</v>
      </c>
      <c r="F16283">
        <v>176</v>
      </c>
    </row>
    <row r="16284" spans="1:8" x14ac:dyDescent="0.2">
      <c r="A16284">
        <v>4.8619792834916301E+17</v>
      </c>
      <c r="B16284" t="s">
        <v>32025</v>
      </c>
      <c r="C16284" t="s">
        <v>32026</v>
      </c>
      <c r="D16284" s="1">
        <v>41827.805474537039</v>
      </c>
      <c r="E16284">
        <v>38</v>
      </c>
      <c r="F16284">
        <v>46</v>
      </c>
      <c r="G16284" t="s">
        <v>215</v>
      </c>
    </row>
    <row r="16285" spans="1:8" x14ac:dyDescent="0.2">
      <c r="A16285">
        <v>4.8621073751868198E+17</v>
      </c>
      <c r="B16285" t="s">
        <v>32027</v>
      </c>
      <c r="C16285" t="s">
        <v>32028</v>
      </c>
      <c r="D16285" s="1">
        <v>41827.840821759259</v>
      </c>
      <c r="E16285">
        <v>15</v>
      </c>
      <c r="F16285">
        <v>16</v>
      </c>
      <c r="G16285" t="e">
        <f>TrumpSoHo</f>
        <v>#NAME?</v>
      </c>
    </row>
    <row r="16286" spans="1:8" x14ac:dyDescent="0.2">
      <c r="A16286">
        <v>4.8622624963612198E+17</v>
      </c>
      <c r="B16286" t="s">
        <v>32029</v>
      </c>
      <c r="C16286" t="s">
        <v>32030</v>
      </c>
      <c r="D16286" s="1">
        <v>41827.883634259262</v>
      </c>
      <c r="E16286">
        <v>18</v>
      </c>
      <c r="F16286">
        <v>33</v>
      </c>
      <c r="G16286" t="s">
        <v>215</v>
      </c>
    </row>
    <row r="16287" spans="1:8" x14ac:dyDescent="0.2">
      <c r="A16287">
        <v>4.8623331521383603E+17</v>
      </c>
      <c r="B16287" t="s">
        <v>32031</v>
      </c>
      <c r="C16287" t="s">
        <v>32032</v>
      </c>
      <c r="D16287" s="1">
        <v>41827.903124999997</v>
      </c>
      <c r="E16287">
        <v>412</v>
      </c>
      <c r="F16287">
        <v>236</v>
      </c>
    </row>
    <row r="16288" spans="1:8" x14ac:dyDescent="0.2">
      <c r="A16288">
        <v>4.8623532904601101E+17</v>
      </c>
      <c r="B16288" t="s">
        <v>32033</v>
      </c>
      <c r="C16288" t="s">
        <v>32034</v>
      </c>
      <c r="D16288" s="1">
        <v>41827.908680555556</v>
      </c>
      <c r="E16288">
        <v>230</v>
      </c>
      <c r="F16288">
        <v>224</v>
      </c>
    </row>
    <row r="16289" spans="1:8" x14ac:dyDescent="0.2">
      <c r="A16289">
        <v>4.8623672908371898E+17</v>
      </c>
      <c r="B16289" t="s">
        <v>32035</v>
      </c>
      <c r="C16289" t="s">
        <v>32036</v>
      </c>
      <c r="D16289" s="1">
        <v>41827.912546296298</v>
      </c>
      <c r="E16289">
        <v>371</v>
      </c>
      <c r="F16289">
        <v>204</v>
      </c>
    </row>
    <row r="16290" spans="1:8" x14ac:dyDescent="0.2">
      <c r="A16290">
        <v>4.86248366385688E+17</v>
      </c>
      <c r="B16290" t="s">
        <v>32037</v>
      </c>
      <c r="C16290" t="s">
        <v>32038</v>
      </c>
      <c r="D16290" s="1">
        <v>41827.944664351853</v>
      </c>
      <c r="E16290">
        <v>176</v>
      </c>
      <c r="F16290">
        <v>252</v>
      </c>
    </row>
    <row r="16291" spans="1:8" x14ac:dyDescent="0.2">
      <c r="A16291">
        <v>4.8638171423981101E+17</v>
      </c>
      <c r="B16291" t="s">
        <v>32039</v>
      </c>
      <c r="C16291" t="s">
        <v>32040</v>
      </c>
      <c r="D16291" s="1">
        <v>41828.312627314815</v>
      </c>
      <c r="E16291">
        <v>155</v>
      </c>
      <c r="F16291">
        <v>133</v>
      </c>
      <c r="G16291" t="s">
        <v>89</v>
      </c>
    </row>
    <row r="16292" spans="1:8" x14ac:dyDescent="0.2">
      <c r="A16292">
        <v>4.86382318819352E+17</v>
      </c>
      <c r="B16292" t="s">
        <v>32041</v>
      </c>
      <c r="C16292" t="s">
        <v>32042</v>
      </c>
      <c r="D16292" s="1">
        <v>41828.314305555556</v>
      </c>
      <c r="E16292">
        <v>215</v>
      </c>
      <c r="F16292">
        <v>200</v>
      </c>
      <c r="G16292" t="s">
        <v>89</v>
      </c>
    </row>
    <row r="16293" spans="1:8" x14ac:dyDescent="0.2">
      <c r="A16293">
        <v>4.8638776057647898E+17</v>
      </c>
      <c r="B16293" t="s">
        <v>32043</v>
      </c>
      <c r="C16293" t="s">
        <v>32044</v>
      </c>
      <c r="D16293" s="1">
        <v>41828.329317129632</v>
      </c>
      <c r="E16293">
        <v>10</v>
      </c>
      <c r="F16293">
        <v>24</v>
      </c>
      <c r="G16293" t="s">
        <v>215</v>
      </c>
      <c r="H16293" t="s">
        <v>390</v>
      </c>
    </row>
    <row r="16294" spans="1:8" x14ac:dyDescent="0.2">
      <c r="A16294">
        <v>4.8638836451432E+17</v>
      </c>
      <c r="B16294" t="s">
        <v>32045</v>
      </c>
      <c r="C16294" t="s">
        <v>32046</v>
      </c>
      <c r="D16294" s="1">
        <v>41828.330983796295</v>
      </c>
      <c r="E16294">
        <v>9</v>
      </c>
      <c r="F16294">
        <v>17</v>
      </c>
      <c r="G16294" t="e">
        <f>_xlfn.SINGLE( _xlfn.SINGLE(dbeattie53))</f>
        <v>#NAME?</v>
      </c>
      <c r="H16294" t="s">
        <v>390</v>
      </c>
    </row>
    <row r="16295" spans="1:8" x14ac:dyDescent="0.2">
      <c r="A16295">
        <v>4.8638880381730803E+17</v>
      </c>
      <c r="B16295" t="s">
        <v>32047</v>
      </c>
      <c r="C16295" t="s">
        <v>32048</v>
      </c>
      <c r="D16295" s="1">
        <v>41828.332199074073</v>
      </c>
      <c r="E16295">
        <v>12</v>
      </c>
      <c r="F16295">
        <v>24</v>
      </c>
      <c r="G16295" t="s">
        <v>215</v>
      </c>
    </row>
    <row r="16296" spans="1:8" x14ac:dyDescent="0.2">
      <c r="A16296">
        <v>4.8638898906294598E+17</v>
      </c>
      <c r="B16296" t="s">
        <v>32049</v>
      </c>
      <c r="C16296" t="s">
        <v>32050</v>
      </c>
      <c r="D16296" s="1">
        <v>41828.332708333335</v>
      </c>
      <c r="E16296">
        <v>125</v>
      </c>
      <c r="F16296">
        <v>97</v>
      </c>
      <c r="G16296" t="s">
        <v>89</v>
      </c>
    </row>
    <row r="16297" spans="1:8" x14ac:dyDescent="0.2">
      <c r="A16297">
        <v>4.8644467182496102E+17</v>
      </c>
      <c r="B16297" t="s">
        <v>32051</v>
      </c>
      <c r="C16297" t="s">
        <v>32052</v>
      </c>
      <c r="D16297" s="1">
        <v>41828.48636574074</v>
      </c>
      <c r="E16297">
        <v>34</v>
      </c>
      <c r="F16297">
        <v>54</v>
      </c>
      <c r="G16297" t="s">
        <v>215</v>
      </c>
    </row>
    <row r="16298" spans="1:8" x14ac:dyDescent="0.2">
      <c r="A16298">
        <v>4.8644593163450701E+17</v>
      </c>
      <c r="B16298" t="s">
        <v>32053</v>
      </c>
      <c r="C16298" t="s">
        <v>32054</v>
      </c>
      <c r="D16298" s="1">
        <v>41828.489837962959</v>
      </c>
      <c r="E16298">
        <v>47</v>
      </c>
      <c r="F16298">
        <v>104</v>
      </c>
      <c r="G16298" t="s">
        <v>89</v>
      </c>
    </row>
    <row r="16299" spans="1:8" x14ac:dyDescent="0.2">
      <c r="A16299">
        <v>4.8646241035865203E+17</v>
      </c>
      <c r="B16299" t="s">
        <v>32055</v>
      </c>
      <c r="C16299" t="s">
        <v>32056</v>
      </c>
      <c r="D16299" s="1">
        <v>41828.535312499997</v>
      </c>
      <c r="E16299">
        <v>546</v>
      </c>
      <c r="F16299">
        <v>571</v>
      </c>
    </row>
    <row r="16300" spans="1:8" x14ac:dyDescent="0.2">
      <c r="A16300">
        <v>4.8646426536089997E+17</v>
      </c>
      <c r="B16300" t="s">
        <v>32057</v>
      </c>
      <c r="C16300" t="s">
        <v>32058</v>
      </c>
      <c r="D16300" s="1">
        <v>41828.54042824074</v>
      </c>
      <c r="E16300">
        <v>452</v>
      </c>
      <c r="F16300">
        <v>482</v>
      </c>
    </row>
    <row r="16301" spans="1:8" x14ac:dyDescent="0.2">
      <c r="A16301">
        <v>4.8649406955706298E+17</v>
      </c>
      <c r="B16301" t="s">
        <v>32059</v>
      </c>
      <c r="C16301" t="s">
        <v>32060</v>
      </c>
      <c r="D16301" s="1">
        <v>41828.622673611113</v>
      </c>
      <c r="E16301">
        <v>272</v>
      </c>
      <c r="F16301">
        <v>257</v>
      </c>
    </row>
    <row r="16302" spans="1:8" x14ac:dyDescent="0.2">
      <c r="A16302">
        <v>4.8651498390449299E+17</v>
      </c>
      <c r="B16302" t="s">
        <v>32061</v>
      </c>
      <c r="C16302" t="s">
        <v>32062</v>
      </c>
      <c r="D16302" s="1">
        <v>41828.680381944447</v>
      </c>
      <c r="E16302">
        <v>308</v>
      </c>
      <c r="F16302">
        <v>244</v>
      </c>
    </row>
    <row r="16303" spans="1:8" x14ac:dyDescent="0.2">
      <c r="A16303">
        <v>4.8651861968240602E+17</v>
      </c>
      <c r="B16303" t="s">
        <v>32063</v>
      </c>
      <c r="C16303" t="s">
        <v>32064</v>
      </c>
      <c r="D16303" s="1">
        <v>41828.690416666665</v>
      </c>
      <c r="E16303">
        <v>39</v>
      </c>
      <c r="F16303">
        <v>79</v>
      </c>
      <c r="G16303" t="s">
        <v>89</v>
      </c>
    </row>
    <row r="16304" spans="1:8" x14ac:dyDescent="0.2">
      <c r="A16304">
        <v>4.8652728092435597E+17</v>
      </c>
      <c r="B16304" t="s">
        <v>32065</v>
      </c>
      <c r="C16304" t="s">
        <v>32066</v>
      </c>
      <c r="D16304" s="1">
        <v>41828.714317129627</v>
      </c>
      <c r="E16304">
        <v>33</v>
      </c>
      <c r="F16304">
        <v>40</v>
      </c>
      <c r="G16304" t="s">
        <v>89</v>
      </c>
      <c r="H16304" t="s">
        <v>505</v>
      </c>
    </row>
    <row r="16305" spans="1:8" x14ac:dyDescent="0.2">
      <c r="A16305">
        <v>4.8654198529013299E+17</v>
      </c>
      <c r="B16305" t="s">
        <v>32067</v>
      </c>
      <c r="C16305" t="s">
        <v>32068</v>
      </c>
      <c r="D16305" s="1">
        <v>41828.754895833335</v>
      </c>
      <c r="E16305">
        <v>35</v>
      </c>
      <c r="F16305">
        <v>39</v>
      </c>
      <c r="G16305" t="s">
        <v>89</v>
      </c>
    </row>
    <row r="16306" spans="1:8" x14ac:dyDescent="0.2">
      <c r="A16306">
        <v>4.8656548503594502E+17</v>
      </c>
      <c r="B16306" t="s">
        <v>32069</v>
      </c>
      <c r="C16306" t="s">
        <v>32070</v>
      </c>
      <c r="D16306" s="1">
        <v>41828.819745370369</v>
      </c>
      <c r="E16306">
        <v>338</v>
      </c>
      <c r="F16306">
        <v>317</v>
      </c>
    </row>
    <row r="16307" spans="1:8" x14ac:dyDescent="0.2">
      <c r="A16307">
        <v>4.8657279057396102E+17</v>
      </c>
      <c r="B16307" t="s">
        <v>32071</v>
      </c>
      <c r="C16307" t="s">
        <v>32072</v>
      </c>
      <c r="D16307" s="1">
        <v>41828.839907407404</v>
      </c>
      <c r="E16307">
        <v>40</v>
      </c>
      <c r="F16307">
        <v>58</v>
      </c>
      <c r="G16307" t="s">
        <v>89</v>
      </c>
    </row>
    <row r="16308" spans="1:8" x14ac:dyDescent="0.2">
      <c r="A16308">
        <v>4.8659134737824102E+17</v>
      </c>
      <c r="B16308" t="s">
        <v>32073</v>
      </c>
      <c r="C16308" t="s">
        <v>32074</v>
      </c>
      <c r="D16308" s="1">
        <v>41828.891111111108</v>
      </c>
      <c r="E16308">
        <v>16</v>
      </c>
      <c r="F16308">
        <v>24</v>
      </c>
      <c r="G16308" t="s">
        <v>215</v>
      </c>
    </row>
    <row r="16309" spans="1:8" x14ac:dyDescent="0.2">
      <c r="A16309">
        <v>4.8665931855758502E+17</v>
      </c>
      <c r="B16309" t="s">
        <v>32075</v>
      </c>
      <c r="C16309" t="s">
        <v>32076</v>
      </c>
      <c r="D16309" s="1">
        <v>41829.078668981485</v>
      </c>
      <c r="E16309">
        <v>14</v>
      </c>
      <c r="F16309">
        <v>38</v>
      </c>
      <c r="G16309" t="s">
        <v>215</v>
      </c>
    </row>
    <row r="16310" spans="1:8" x14ac:dyDescent="0.2">
      <c r="A16310">
        <v>4.86662640559616E+17</v>
      </c>
      <c r="B16310" t="s">
        <v>32077</v>
      </c>
      <c r="C16310" t="s">
        <v>32078</v>
      </c>
      <c r="D16310" s="1">
        <v>41829.087835648148</v>
      </c>
      <c r="E16310">
        <v>22</v>
      </c>
      <c r="F16310">
        <v>22</v>
      </c>
      <c r="G16310" t="s">
        <v>215</v>
      </c>
    </row>
    <row r="16311" spans="1:8" x14ac:dyDescent="0.2">
      <c r="A16311">
        <v>4.86662798110232E+17</v>
      </c>
      <c r="B16311" t="s">
        <v>32079</v>
      </c>
      <c r="C16311" t="s">
        <v>32080</v>
      </c>
      <c r="D16311" s="1">
        <v>41829.088275462964</v>
      </c>
      <c r="E16311">
        <v>20</v>
      </c>
      <c r="F16311">
        <v>23</v>
      </c>
      <c r="G16311" t="s">
        <v>215</v>
      </c>
    </row>
    <row r="16312" spans="1:8" x14ac:dyDescent="0.2">
      <c r="A16312">
        <v>4.8666315822898701E+17</v>
      </c>
      <c r="B16312" t="s">
        <v>32081</v>
      </c>
      <c r="C16312" t="s">
        <v>32082</v>
      </c>
      <c r="D16312" s="1">
        <v>41829.089270833334</v>
      </c>
      <c r="E16312">
        <v>37</v>
      </c>
      <c r="F16312">
        <v>64</v>
      </c>
      <c r="G16312" t="s">
        <v>32083</v>
      </c>
    </row>
    <row r="16313" spans="1:8" x14ac:dyDescent="0.2">
      <c r="A16313">
        <v>4.86792356926984E+17</v>
      </c>
      <c r="B16313" t="s">
        <v>32084</v>
      </c>
      <c r="C16313" t="s">
        <v>32085</v>
      </c>
      <c r="D16313" s="1">
        <v>41829.445787037039</v>
      </c>
      <c r="E16313">
        <v>124</v>
      </c>
      <c r="F16313">
        <v>139</v>
      </c>
      <c r="G16313" t="s">
        <v>89</v>
      </c>
    </row>
    <row r="16314" spans="1:8" x14ac:dyDescent="0.2">
      <c r="A16314">
        <v>4.8679298889956499E+17</v>
      </c>
      <c r="B16314" t="s">
        <v>32086</v>
      </c>
      <c r="C16314" t="s">
        <v>32087</v>
      </c>
      <c r="D16314" s="1">
        <v>41829.447534722225</v>
      </c>
      <c r="E16314">
        <v>105</v>
      </c>
      <c r="F16314">
        <v>193</v>
      </c>
      <c r="G16314" t="s">
        <v>89</v>
      </c>
    </row>
    <row r="16315" spans="1:8" x14ac:dyDescent="0.2">
      <c r="A16315">
        <v>4.8679630667791098E+17</v>
      </c>
      <c r="B16315" t="s">
        <v>32088</v>
      </c>
      <c r="C16315" t="s">
        <v>32089</v>
      </c>
      <c r="D16315" s="1">
        <v>41829.456689814811</v>
      </c>
      <c r="E16315">
        <v>21</v>
      </c>
      <c r="F16315">
        <v>46</v>
      </c>
      <c r="G16315" t="s">
        <v>89</v>
      </c>
    </row>
    <row r="16316" spans="1:8" x14ac:dyDescent="0.2">
      <c r="A16316">
        <v>4.8679829370005498E+17</v>
      </c>
      <c r="B16316" t="s">
        <v>32090</v>
      </c>
      <c r="C16316" t="s">
        <v>32091</v>
      </c>
      <c r="D16316" s="1">
        <v>41829.462175925924</v>
      </c>
      <c r="E16316">
        <v>217</v>
      </c>
      <c r="F16316">
        <v>304</v>
      </c>
      <c r="G16316" t="s">
        <v>89</v>
      </c>
      <c r="H16316" t="s">
        <v>13093</v>
      </c>
    </row>
    <row r="16317" spans="1:8" x14ac:dyDescent="0.2">
      <c r="A16317">
        <v>4.8679857460519699E+17</v>
      </c>
      <c r="B16317" t="s">
        <v>32092</v>
      </c>
      <c r="C16317" t="s">
        <v>32093</v>
      </c>
      <c r="D16317" s="1">
        <v>41829.462951388887</v>
      </c>
      <c r="E16317">
        <v>34</v>
      </c>
      <c r="F16317">
        <v>16</v>
      </c>
      <c r="G16317" t="s">
        <v>576</v>
      </c>
    </row>
    <row r="16318" spans="1:8" x14ac:dyDescent="0.2">
      <c r="A16318">
        <v>4.8679879143392E+17</v>
      </c>
      <c r="B16318" t="s">
        <v>32094</v>
      </c>
      <c r="C16318" t="s">
        <v>32095</v>
      </c>
      <c r="D16318" s="1">
        <v>41829.463541666664</v>
      </c>
      <c r="E16318">
        <v>25</v>
      </c>
      <c r="F16318">
        <v>38</v>
      </c>
      <c r="G16318" t="s">
        <v>215</v>
      </c>
      <c r="H16318" t="s">
        <v>390</v>
      </c>
    </row>
    <row r="16319" spans="1:8" x14ac:dyDescent="0.2">
      <c r="A16319">
        <v>4.8679981266307802E+17</v>
      </c>
      <c r="B16319" t="s">
        <v>32096</v>
      </c>
      <c r="C16319" t="s">
        <v>32097</v>
      </c>
      <c r="D16319" s="1">
        <v>41829.466365740744</v>
      </c>
      <c r="E16319">
        <v>15</v>
      </c>
      <c r="F16319">
        <v>36</v>
      </c>
      <c r="G16319" t="s">
        <v>546</v>
      </c>
    </row>
    <row r="16320" spans="1:8" x14ac:dyDescent="0.2">
      <c r="A16320">
        <v>4.8686154344407002E+17</v>
      </c>
      <c r="B16320" t="s">
        <v>32098</v>
      </c>
      <c r="C16320" t="s">
        <v>32099</v>
      </c>
      <c r="D16320" s="1">
        <v>41829.636712962965</v>
      </c>
      <c r="E16320">
        <v>1000</v>
      </c>
      <c r="F16320">
        <v>964</v>
      </c>
    </row>
    <row r="16321" spans="1:8" x14ac:dyDescent="0.2">
      <c r="A16321">
        <v>4.8686351896964698E+17</v>
      </c>
      <c r="B16321" t="s">
        <v>32100</v>
      </c>
      <c r="C16321" t="s">
        <v>32101</v>
      </c>
      <c r="D16321" s="1">
        <v>41829.642164351855</v>
      </c>
      <c r="E16321">
        <v>535</v>
      </c>
      <c r="F16321">
        <v>709</v>
      </c>
    </row>
    <row r="16322" spans="1:8" x14ac:dyDescent="0.2">
      <c r="A16322">
        <v>4.8686392706284698E+17</v>
      </c>
      <c r="B16322" t="s">
        <v>32102</v>
      </c>
      <c r="C16322" t="s">
        <v>32103</v>
      </c>
      <c r="D16322" s="1">
        <v>41829.643287037034</v>
      </c>
      <c r="E16322">
        <v>745</v>
      </c>
      <c r="F16322">
        <v>567</v>
      </c>
      <c r="H16322" t="s">
        <v>390</v>
      </c>
    </row>
    <row r="16323" spans="1:8" x14ac:dyDescent="0.2">
      <c r="A16323">
        <v>4.8687542184654797E+17</v>
      </c>
      <c r="B16323" t="s">
        <v>32104</v>
      </c>
      <c r="C16323" t="s">
        <v>32105</v>
      </c>
      <c r="D16323" s="1">
        <v>41829.675000000003</v>
      </c>
      <c r="E16323">
        <v>207</v>
      </c>
      <c r="F16323">
        <v>198</v>
      </c>
    </row>
    <row r="16324" spans="1:8" x14ac:dyDescent="0.2">
      <c r="A16324">
        <v>4.8689205796195898E+17</v>
      </c>
      <c r="B16324" t="s">
        <v>32106</v>
      </c>
      <c r="C16324" t="s">
        <v>32107</v>
      </c>
      <c r="D16324" s="1">
        <v>41829.720914351848</v>
      </c>
      <c r="E16324">
        <v>13</v>
      </c>
      <c r="F16324">
        <v>14</v>
      </c>
      <c r="G16324" t="s">
        <v>215</v>
      </c>
    </row>
    <row r="16325" spans="1:8" x14ac:dyDescent="0.2">
      <c r="A16325">
        <v>4.8689670283907002E+17</v>
      </c>
      <c r="B16325" t="s">
        <v>32108</v>
      </c>
      <c r="C16325" t="s">
        <v>32109</v>
      </c>
      <c r="D16325" s="1">
        <v>41829.733726851853</v>
      </c>
      <c r="E16325">
        <v>17</v>
      </c>
      <c r="F16325">
        <v>36</v>
      </c>
      <c r="G16325" t="s">
        <v>89</v>
      </c>
    </row>
    <row r="16326" spans="1:8" x14ac:dyDescent="0.2">
      <c r="A16326">
        <v>4.8690403084601702E+17</v>
      </c>
      <c r="B16326" t="s">
        <v>32110</v>
      </c>
      <c r="C16326" t="s">
        <v>32111</v>
      </c>
      <c r="D16326" s="1">
        <v>41829.753946759258</v>
      </c>
      <c r="E16326">
        <v>28</v>
      </c>
      <c r="F16326">
        <v>27</v>
      </c>
      <c r="G16326" t="s">
        <v>89</v>
      </c>
    </row>
    <row r="16327" spans="1:8" x14ac:dyDescent="0.2">
      <c r="A16327">
        <v>4.8692512306970598E+17</v>
      </c>
      <c r="B16327" t="s">
        <v>32112</v>
      </c>
      <c r="C16327" t="s">
        <v>32113</v>
      </c>
      <c r="D16327" s="1">
        <v>41829.812152777777</v>
      </c>
      <c r="E16327">
        <v>23</v>
      </c>
      <c r="F16327">
        <v>11</v>
      </c>
      <c r="G16327" t="s">
        <v>215</v>
      </c>
    </row>
    <row r="16328" spans="1:8" x14ac:dyDescent="0.2">
      <c r="A16328">
        <v>4.86967499788136E+17</v>
      </c>
      <c r="B16328" t="s">
        <v>32114</v>
      </c>
      <c r="C16328" t="s">
        <v>32115</v>
      </c>
      <c r="D16328" s="1">
        <v>41829.929097222222</v>
      </c>
      <c r="E16328">
        <v>226</v>
      </c>
      <c r="F16328">
        <v>265</v>
      </c>
    </row>
    <row r="16329" spans="1:8" x14ac:dyDescent="0.2">
      <c r="A16329">
        <v>4.8697523861454797E+17</v>
      </c>
      <c r="B16329" t="s">
        <v>32116</v>
      </c>
      <c r="C16329" t="s">
        <v>32117</v>
      </c>
      <c r="D16329" s="1">
        <v>41829.95045138889</v>
      </c>
      <c r="E16329">
        <v>83</v>
      </c>
      <c r="F16329">
        <v>119</v>
      </c>
      <c r="G16329" t="s">
        <v>576</v>
      </c>
    </row>
    <row r="16330" spans="1:8" x14ac:dyDescent="0.2">
      <c r="A16330">
        <v>4.8698378798604602E+17</v>
      </c>
      <c r="B16330" t="s">
        <v>32118</v>
      </c>
      <c r="C16330" t="s">
        <v>32119</v>
      </c>
      <c r="D16330" s="1">
        <v>41829.974039351851</v>
      </c>
      <c r="E16330">
        <v>17</v>
      </c>
      <c r="F16330">
        <v>19</v>
      </c>
      <c r="G16330" t="s">
        <v>89</v>
      </c>
    </row>
    <row r="16331" spans="1:8" x14ac:dyDescent="0.2">
      <c r="A16331">
        <v>4.86984401528848E+17</v>
      </c>
      <c r="B16331" t="s">
        <v>32120</v>
      </c>
      <c r="C16331" t="s">
        <v>32121</v>
      </c>
      <c r="D16331" s="1">
        <v>41829.975729166668</v>
      </c>
      <c r="E16331">
        <v>10</v>
      </c>
      <c r="F16331">
        <v>20</v>
      </c>
      <c r="G16331" t="e">
        <f>_xlfn.SINGLE( _xlfn.SINGLE(Trump))</f>
        <v>#NAME?</v>
      </c>
    </row>
    <row r="16332" spans="1:8" x14ac:dyDescent="0.2">
      <c r="A16332">
        <v>4.8698483071517901E+17</v>
      </c>
      <c r="B16332" t="s">
        <v>32122</v>
      </c>
      <c r="C16332" t="s">
        <v>32123</v>
      </c>
      <c r="D16332" s="1">
        <v>41829.976921296293</v>
      </c>
      <c r="E16332">
        <v>9</v>
      </c>
      <c r="F16332">
        <v>18</v>
      </c>
      <c r="G16332" t="s">
        <v>576</v>
      </c>
    </row>
    <row r="16333" spans="1:8" x14ac:dyDescent="0.2">
      <c r="A16333">
        <v>4.8698516275724602E+17</v>
      </c>
      <c r="B16333" t="s">
        <v>32124</v>
      </c>
      <c r="C16333" t="s">
        <v>32125</v>
      </c>
      <c r="D16333" s="1">
        <v>41829.977835648147</v>
      </c>
      <c r="E16333">
        <v>7</v>
      </c>
      <c r="F16333">
        <v>14</v>
      </c>
      <c r="G16333" t="s">
        <v>576</v>
      </c>
    </row>
    <row r="16334" spans="1:8" x14ac:dyDescent="0.2">
      <c r="A16334">
        <v>4.8698563540500403E+17</v>
      </c>
      <c r="B16334" t="s">
        <v>32126</v>
      </c>
      <c r="C16334" t="s">
        <v>32127</v>
      </c>
      <c r="D16334" s="1">
        <v>41829.979131944441</v>
      </c>
      <c r="E16334">
        <v>50</v>
      </c>
      <c r="F16334">
        <v>106</v>
      </c>
      <c r="G16334" t="s">
        <v>89</v>
      </c>
    </row>
    <row r="16335" spans="1:8" x14ac:dyDescent="0.2">
      <c r="A16335">
        <v>4.8698618399060698E+17</v>
      </c>
      <c r="B16335" t="s">
        <v>32128</v>
      </c>
      <c r="C16335" t="s">
        <v>32129</v>
      </c>
      <c r="D16335" s="1">
        <v>41829.98064814815</v>
      </c>
      <c r="E16335">
        <v>10</v>
      </c>
      <c r="F16335">
        <v>17</v>
      </c>
      <c r="G16335" t="s">
        <v>215</v>
      </c>
    </row>
    <row r="16336" spans="1:8" x14ac:dyDescent="0.2">
      <c r="A16336">
        <v>4.8701592436961203E+17</v>
      </c>
      <c r="B16336" t="s">
        <v>32130</v>
      </c>
      <c r="C16336" t="s">
        <v>32131</v>
      </c>
      <c r="D16336" s="1">
        <v>41830.062719907408</v>
      </c>
      <c r="E16336">
        <v>27</v>
      </c>
      <c r="F16336">
        <v>52</v>
      </c>
      <c r="G16336" t="s">
        <v>215</v>
      </c>
      <c r="H16336" t="s">
        <v>390</v>
      </c>
    </row>
    <row r="16337" spans="1:8" x14ac:dyDescent="0.2">
      <c r="A16337">
        <v>4.8701613444131597E+17</v>
      </c>
      <c r="B16337" t="s">
        <v>32132</v>
      </c>
      <c r="C16337" t="s">
        <v>32133</v>
      </c>
      <c r="D16337" s="1">
        <v>41830.063298611109</v>
      </c>
      <c r="E16337">
        <v>15</v>
      </c>
      <c r="F16337">
        <v>21</v>
      </c>
      <c r="G16337" t="s">
        <v>215</v>
      </c>
      <c r="H16337" t="s">
        <v>390</v>
      </c>
    </row>
    <row r="16338" spans="1:8" x14ac:dyDescent="0.2">
      <c r="A16338">
        <v>4.8701672243660301E+17</v>
      </c>
      <c r="B16338" t="s">
        <v>32134</v>
      </c>
      <c r="C16338" t="s">
        <v>32135</v>
      </c>
      <c r="D16338" s="1">
        <v>41830.064918981479</v>
      </c>
      <c r="E16338">
        <v>18</v>
      </c>
      <c r="F16338">
        <v>26</v>
      </c>
      <c r="G16338" t="e">
        <f>_xlfn.SINGLE( _xlfn.SINGLE(Trump))</f>
        <v>#NAME?</v>
      </c>
      <c r="H16338" t="s">
        <v>390</v>
      </c>
    </row>
    <row r="16339" spans="1:8" x14ac:dyDescent="0.2">
      <c r="A16339">
        <v>4.8701759471342701E+17</v>
      </c>
      <c r="B16339" t="s">
        <v>32136</v>
      </c>
      <c r="C16339" t="s">
        <v>32137</v>
      </c>
      <c r="D16339" s="1">
        <v>41830.067326388889</v>
      </c>
      <c r="E16339">
        <v>801</v>
      </c>
      <c r="F16339">
        <v>1076</v>
      </c>
      <c r="G16339" t="s">
        <v>89</v>
      </c>
    </row>
    <row r="16340" spans="1:8" x14ac:dyDescent="0.2">
      <c r="A16340">
        <v>4.87018772499144E+17</v>
      </c>
      <c r="B16340" t="s">
        <v>32138</v>
      </c>
      <c r="C16340" t="s">
        <v>32139</v>
      </c>
      <c r="D16340" s="1">
        <v>41830.0705787037</v>
      </c>
      <c r="E16340">
        <v>42</v>
      </c>
      <c r="F16340">
        <v>54</v>
      </c>
      <c r="G16340" t="s">
        <v>215</v>
      </c>
    </row>
    <row r="16341" spans="1:8" x14ac:dyDescent="0.2">
      <c r="A16341">
        <v>4.8708502817459802E+17</v>
      </c>
      <c r="B16341" t="s">
        <v>32140</v>
      </c>
      <c r="C16341" t="s">
        <v>32141</v>
      </c>
      <c r="D16341" s="1">
        <v>41830.25340277778</v>
      </c>
      <c r="E16341">
        <v>11</v>
      </c>
      <c r="F16341">
        <v>28</v>
      </c>
      <c r="G16341" t="s">
        <v>215</v>
      </c>
    </row>
    <row r="16342" spans="1:8" x14ac:dyDescent="0.2">
      <c r="A16342">
        <v>4.8708533483696499E+17</v>
      </c>
      <c r="B16342" t="s">
        <v>32142</v>
      </c>
      <c r="C16342" t="s">
        <v>32143</v>
      </c>
      <c r="D16342" s="1">
        <v>41830.254259259258</v>
      </c>
      <c r="E16342">
        <v>30</v>
      </c>
      <c r="F16342">
        <v>40</v>
      </c>
      <c r="G16342" t="s">
        <v>32144</v>
      </c>
    </row>
    <row r="16343" spans="1:8" x14ac:dyDescent="0.2">
      <c r="A16343">
        <v>4.8708553172596698E+17</v>
      </c>
      <c r="B16343" t="s">
        <v>32145</v>
      </c>
      <c r="C16343" t="s">
        <v>32146</v>
      </c>
      <c r="D16343" s="1">
        <v>41830.254803240743</v>
      </c>
      <c r="E16343">
        <v>10</v>
      </c>
      <c r="F16343">
        <v>20</v>
      </c>
      <c r="G16343" t="s">
        <v>215</v>
      </c>
    </row>
    <row r="16344" spans="1:8" x14ac:dyDescent="0.2">
      <c r="A16344">
        <v>4.8708568578696301E+17</v>
      </c>
      <c r="B16344" t="s">
        <v>32147</v>
      </c>
      <c r="C16344" t="s">
        <v>32148</v>
      </c>
      <c r="D16344" s="1">
        <v>41830.255219907405</v>
      </c>
      <c r="E16344">
        <v>55</v>
      </c>
      <c r="F16344">
        <v>56</v>
      </c>
      <c r="G16344" t="s">
        <v>32149</v>
      </c>
      <c r="H16344" t="s">
        <v>616</v>
      </c>
    </row>
    <row r="16345" spans="1:8" x14ac:dyDescent="0.2">
      <c r="A16345">
        <v>4.8708582963060301E+17</v>
      </c>
      <c r="B16345" t="s">
        <v>32150</v>
      </c>
      <c r="C16345" t="s">
        <v>32151</v>
      </c>
      <c r="D16345" s="1">
        <v>41830.255624999998</v>
      </c>
      <c r="E16345">
        <v>46</v>
      </c>
      <c r="F16345">
        <v>55</v>
      </c>
      <c r="G16345" t="s">
        <v>215</v>
      </c>
      <c r="H16345" t="s">
        <v>390</v>
      </c>
    </row>
    <row r="16346" spans="1:8" x14ac:dyDescent="0.2">
      <c r="A16346">
        <v>4.8708591265264397E+17</v>
      </c>
      <c r="B16346" t="s">
        <v>32152</v>
      </c>
      <c r="C16346" t="s">
        <v>32153</v>
      </c>
      <c r="D16346" s="1">
        <v>41830.255844907406</v>
      </c>
      <c r="E16346">
        <v>44</v>
      </c>
      <c r="F16346">
        <v>49</v>
      </c>
      <c r="G16346" t="s">
        <v>32154</v>
      </c>
      <c r="H16346" t="s">
        <v>13093</v>
      </c>
    </row>
    <row r="16347" spans="1:8" x14ac:dyDescent="0.2">
      <c r="A16347">
        <v>4.87086219340152E+17</v>
      </c>
      <c r="B16347" t="s">
        <v>32155</v>
      </c>
      <c r="C16347" t="s">
        <v>32156</v>
      </c>
      <c r="D16347" s="1">
        <v>41830.256689814814</v>
      </c>
      <c r="E16347">
        <v>20</v>
      </c>
      <c r="F16347">
        <v>36</v>
      </c>
      <c r="G16347" t="s">
        <v>215</v>
      </c>
    </row>
    <row r="16348" spans="1:8" x14ac:dyDescent="0.2">
      <c r="A16348">
        <v>4.8708807103730803E+17</v>
      </c>
      <c r="B16348" t="s">
        <v>32157</v>
      </c>
      <c r="C16348" t="s">
        <v>32158</v>
      </c>
      <c r="D16348" s="1">
        <v>41830.261805555558</v>
      </c>
      <c r="E16348">
        <v>14</v>
      </c>
      <c r="F16348">
        <v>47</v>
      </c>
      <c r="G16348" t="s">
        <v>576</v>
      </c>
    </row>
    <row r="16349" spans="1:8" x14ac:dyDescent="0.2">
      <c r="A16349">
        <v>4.8708830434126202E+17</v>
      </c>
      <c r="B16349" t="s">
        <v>32159</v>
      </c>
      <c r="C16349" t="s">
        <v>32160</v>
      </c>
      <c r="D16349" s="1">
        <v>41830.262453703705</v>
      </c>
      <c r="E16349">
        <v>41</v>
      </c>
      <c r="F16349">
        <v>63</v>
      </c>
      <c r="G16349" t="s">
        <v>89</v>
      </c>
    </row>
    <row r="16350" spans="1:8" x14ac:dyDescent="0.2">
      <c r="A16350">
        <v>4.87088788095504E+17</v>
      </c>
      <c r="B16350" t="s">
        <v>32161</v>
      </c>
      <c r="C16350" t="s">
        <v>32162</v>
      </c>
      <c r="D16350" s="1">
        <v>41830.263784722221</v>
      </c>
      <c r="E16350">
        <v>14</v>
      </c>
      <c r="F16350">
        <v>45</v>
      </c>
      <c r="G16350" t="s">
        <v>576</v>
      </c>
    </row>
    <row r="16351" spans="1:8" x14ac:dyDescent="0.2">
      <c r="A16351">
        <v>4.8708915353682701E+17</v>
      </c>
      <c r="B16351" t="s">
        <v>32163</v>
      </c>
      <c r="C16351" t="s">
        <v>32164</v>
      </c>
      <c r="D16351" s="1">
        <v>41830.264791666668</v>
      </c>
      <c r="E16351">
        <v>9</v>
      </c>
      <c r="F16351">
        <v>43</v>
      </c>
      <c r="G16351" t="s">
        <v>215</v>
      </c>
    </row>
    <row r="16352" spans="1:8" x14ac:dyDescent="0.2">
      <c r="A16352">
        <v>4.8709061884210701E+17</v>
      </c>
      <c r="B16352" t="s">
        <v>32165</v>
      </c>
      <c r="C16352" t="s">
        <v>32166</v>
      </c>
      <c r="D16352" s="1">
        <v>41830.268831018519</v>
      </c>
      <c r="E16352">
        <v>19</v>
      </c>
      <c r="F16352">
        <v>60</v>
      </c>
      <c r="G16352" t="s">
        <v>89</v>
      </c>
    </row>
    <row r="16353" spans="1:8" x14ac:dyDescent="0.2">
      <c r="A16353">
        <v>4.8709152724447603E+17</v>
      </c>
      <c r="B16353" t="s">
        <v>32167</v>
      </c>
      <c r="C16353" t="s">
        <v>32168</v>
      </c>
      <c r="D16353" s="1">
        <v>41830.27134259259</v>
      </c>
      <c r="E16353">
        <v>22</v>
      </c>
      <c r="F16353">
        <v>35</v>
      </c>
      <c r="G16353" t="s">
        <v>215</v>
      </c>
    </row>
    <row r="16354" spans="1:8" x14ac:dyDescent="0.2">
      <c r="A16354">
        <v>4.8709601698264998E+17</v>
      </c>
      <c r="B16354" t="s">
        <v>32169</v>
      </c>
      <c r="C16354" t="s">
        <v>32170</v>
      </c>
      <c r="D16354" s="1">
        <v>41830.283726851849</v>
      </c>
      <c r="E16354">
        <v>533</v>
      </c>
      <c r="F16354">
        <v>608</v>
      </c>
    </row>
    <row r="16355" spans="1:8" x14ac:dyDescent="0.2">
      <c r="A16355">
        <v>4.8709703413492499E+17</v>
      </c>
      <c r="B16355" t="s">
        <v>32171</v>
      </c>
      <c r="C16355" t="s">
        <v>32172</v>
      </c>
      <c r="D16355" s="1">
        <v>41830.286539351851</v>
      </c>
      <c r="E16355">
        <v>35</v>
      </c>
      <c r="F16355">
        <v>74</v>
      </c>
      <c r="G16355" t="s">
        <v>32173</v>
      </c>
    </row>
    <row r="16356" spans="1:8" x14ac:dyDescent="0.2">
      <c r="A16356">
        <v>4.8709899410800602E+17</v>
      </c>
      <c r="B16356" t="s">
        <v>32174</v>
      </c>
      <c r="C16356" t="s">
        <v>32175</v>
      </c>
      <c r="D16356" s="1">
        <v>41830.291944444441</v>
      </c>
      <c r="E16356">
        <v>420</v>
      </c>
      <c r="F16356">
        <v>620</v>
      </c>
    </row>
    <row r="16357" spans="1:8" x14ac:dyDescent="0.2">
      <c r="A16357">
        <v>4.8709950096030099E+17</v>
      </c>
      <c r="B16357" t="s">
        <v>32176</v>
      </c>
      <c r="C16357" t="s">
        <v>32177</v>
      </c>
      <c r="D16357" s="1">
        <v>41830.293344907404</v>
      </c>
      <c r="E16357">
        <v>17</v>
      </c>
      <c r="F16357">
        <v>41</v>
      </c>
      <c r="G16357" t="s">
        <v>32178</v>
      </c>
    </row>
    <row r="16358" spans="1:8" x14ac:dyDescent="0.2">
      <c r="A16358">
        <v>4.8709967791798598E+17</v>
      </c>
      <c r="B16358" t="s">
        <v>32179</v>
      </c>
      <c r="C16358" t="s">
        <v>32180</v>
      </c>
      <c r="D16358" s="1">
        <v>41830.29383101852</v>
      </c>
      <c r="E16358">
        <v>11</v>
      </c>
      <c r="F16358">
        <v>26</v>
      </c>
      <c r="G16358" t="s">
        <v>32181</v>
      </c>
      <c r="H16358" t="s">
        <v>22579</v>
      </c>
    </row>
    <row r="16359" spans="1:8" x14ac:dyDescent="0.2">
      <c r="A16359">
        <v>4.87099954469408E+17</v>
      </c>
      <c r="B16359" t="s">
        <v>32182</v>
      </c>
      <c r="C16359" t="s">
        <v>32183</v>
      </c>
      <c r="D16359" s="1">
        <v>41830.294594907406</v>
      </c>
      <c r="E16359">
        <v>17</v>
      </c>
      <c r="F16359">
        <v>55</v>
      </c>
      <c r="G16359" t="s">
        <v>215</v>
      </c>
    </row>
    <row r="16360" spans="1:8" x14ac:dyDescent="0.2">
      <c r="A16360">
        <v>4.8710081129442899E+17</v>
      </c>
      <c r="B16360" t="s">
        <v>32184</v>
      </c>
      <c r="C16360" t="s">
        <v>32185</v>
      </c>
      <c r="D16360" s="1">
        <v>41830.296956018516</v>
      </c>
      <c r="E16360">
        <v>24</v>
      </c>
      <c r="F16360">
        <v>44</v>
      </c>
      <c r="G16360" t="s">
        <v>89</v>
      </c>
      <c r="H16360" t="s">
        <v>616</v>
      </c>
    </row>
    <row r="16361" spans="1:8" x14ac:dyDescent="0.2">
      <c r="A16361">
        <v>4.8710122473954502E+17</v>
      </c>
      <c r="B16361" t="s">
        <v>32186</v>
      </c>
      <c r="C16361" t="s">
        <v>32187</v>
      </c>
      <c r="D16361" s="1">
        <v>41830.298101851855</v>
      </c>
      <c r="E16361">
        <v>19</v>
      </c>
      <c r="F16361">
        <v>43</v>
      </c>
      <c r="G16361" t="s">
        <v>215</v>
      </c>
    </row>
    <row r="16362" spans="1:8" x14ac:dyDescent="0.2">
      <c r="A16362">
        <v>4.8710189156259398E+17</v>
      </c>
      <c r="B16362" t="s">
        <v>32188</v>
      </c>
      <c r="C16362" t="s">
        <v>32189</v>
      </c>
      <c r="D16362" s="1">
        <v>41830.299942129626</v>
      </c>
      <c r="E16362">
        <v>31</v>
      </c>
      <c r="F16362">
        <v>57</v>
      </c>
      <c r="G16362" t="s">
        <v>215</v>
      </c>
    </row>
    <row r="16363" spans="1:8" x14ac:dyDescent="0.2">
      <c r="A16363">
        <v>4.8726607582307098E+17</v>
      </c>
      <c r="B16363" t="s">
        <v>32190</v>
      </c>
      <c r="C16363" t="s">
        <v>32191</v>
      </c>
      <c r="D16363" s="1">
        <v>41830.753009259257</v>
      </c>
      <c r="E16363">
        <v>63</v>
      </c>
      <c r="F16363">
        <v>40</v>
      </c>
      <c r="G16363" t="s">
        <v>89</v>
      </c>
    </row>
    <row r="16364" spans="1:8" x14ac:dyDescent="0.2">
      <c r="A16364">
        <v>4.8726756812288E+17</v>
      </c>
      <c r="B16364" t="s">
        <v>32192</v>
      </c>
      <c r="C16364" t="s">
        <v>32193</v>
      </c>
      <c r="D16364" s="1">
        <v>41830.757118055553</v>
      </c>
      <c r="E16364">
        <v>14</v>
      </c>
      <c r="F16364">
        <v>31</v>
      </c>
      <c r="G16364" t="s">
        <v>89</v>
      </c>
    </row>
    <row r="16365" spans="1:8" x14ac:dyDescent="0.2">
      <c r="A16365">
        <v>4.8727219712874899E+17</v>
      </c>
      <c r="B16365" t="s">
        <v>32194</v>
      </c>
      <c r="C16365" t="s">
        <v>32195</v>
      </c>
      <c r="D16365" s="1">
        <v>41830.769895833335</v>
      </c>
      <c r="E16365">
        <v>382</v>
      </c>
      <c r="F16365">
        <v>372</v>
      </c>
    </row>
    <row r="16366" spans="1:8" x14ac:dyDescent="0.2">
      <c r="A16366">
        <v>4.87273740385136E+17</v>
      </c>
      <c r="B16366" t="s">
        <v>32196</v>
      </c>
      <c r="C16366" t="s">
        <v>32197</v>
      </c>
      <c r="D16366" s="1">
        <v>41830.774155092593</v>
      </c>
      <c r="E16366">
        <v>12</v>
      </c>
      <c r="F16366">
        <v>17</v>
      </c>
      <c r="G16366" t="s">
        <v>215</v>
      </c>
    </row>
    <row r="16367" spans="1:8" x14ac:dyDescent="0.2">
      <c r="A16367">
        <v>4.8728694309784301E+17</v>
      </c>
      <c r="B16367" t="s">
        <v>32198</v>
      </c>
      <c r="C16367" t="s">
        <v>32199</v>
      </c>
      <c r="D16367" s="1">
        <v>41830.810590277775</v>
      </c>
      <c r="E16367">
        <v>35</v>
      </c>
      <c r="F16367">
        <v>29</v>
      </c>
      <c r="G16367" t="s">
        <v>89</v>
      </c>
    </row>
    <row r="16368" spans="1:8" x14ac:dyDescent="0.2">
      <c r="A16368">
        <v>4.8729748748582899E+17</v>
      </c>
      <c r="B16368" t="s">
        <v>32200</v>
      </c>
      <c r="C16368" t="s">
        <v>32201</v>
      </c>
      <c r="D16368" s="1">
        <v>41830.839687500003</v>
      </c>
      <c r="E16368">
        <v>676</v>
      </c>
      <c r="F16368">
        <v>471</v>
      </c>
      <c r="H16368" t="s">
        <v>390</v>
      </c>
    </row>
    <row r="16369" spans="1:8" x14ac:dyDescent="0.2">
      <c r="A16369">
        <v>4.87299478110896E+17</v>
      </c>
      <c r="B16369" t="s">
        <v>32202</v>
      </c>
      <c r="C16369" t="s">
        <v>32203</v>
      </c>
      <c r="D16369" s="1">
        <v>41830.845173611109</v>
      </c>
      <c r="E16369">
        <v>54</v>
      </c>
      <c r="F16369">
        <v>109</v>
      </c>
      <c r="G16369" t="s">
        <v>215</v>
      </c>
    </row>
    <row r="16370" spans="1:8" x14ac:dyDescent="0.2">
      <c r="A16370">
        <v>4.8730521140986202E+17</v>
      </c>
      <c r="B16370" t="s">
        <v>32204</v>
      </c>
      <c r="C16370" t="s">
        <v>32205</v>
      </c>
      <c r="D16370" s="1">
        <v>41830.860995370371</v>
      </c>
      <c r="E16370">
        <v>50</v>
      </c>
      <c r="F16370">
        <v>62</v>
      </c>
      <c r="G16370" t="s">
        <v>215</v>
      </c>
    </row>
    <row r="16371" spans="1:8" x14ac:dyDescent="0.2">
      <c r="A16371">
        <v>4.87309034643816E+17</v>
      </c>
      <c r="B16371" t="s">
        <v>32206</v>
      </c>
      <c r="C16371" t="s">
        <v>32207</v>
      </c>
      <c r="D16371" s="1">
        <v>41830.871550925927</v>
      </c>
      <c r="E16371">
        <v>25</v>
      </c>
      <c r="F16371">
        <v>32</v>
      </c>
      <c r="G16371" t="s">
        <v>215</v>
      </c>
    </row>
    <row r="16372" spans="1:8" x14ac:dyDescent="0.2">
      <c r="A16372">
        <v>4.8730960663780102E+17</v>
      </c>
      <c r="B16372" t="s">
        <v>32208</v>
      </c>
      <c r="C16372" t="s">
        <v>32209</v>
      </c>
      <c r="D16372" s="1">
        <v>41830.873124999998</v>
      </c>
      <c r="E16372">
        <v>25</v>
      </c>
      <c r="F16372">
        <v>43</v>
      </c>
      <c r="G16372" t="s">
        <v>576</v>
      </c>
    </row>
    <row r="16373" spans="1:8" x14ac:dyDescent="0.2">
      <c r="A16373">
        <v>4.8731646320498598E+17</v>
      </c>
      <c r="B16373" t="s">
        <v>32210</v>
      </c>
      <c r="C16373" t="s">
        <v>32211</v>
      </c>
      <c r="D16373" s="1">
        <v>41830.892048611109</v>
      </c>
      <c r="E16373">
        <v>1314</v>
      </c>
      <c r="F16373">
        <v>832</v>
      </c>
    </row>
    <row r="16374" spans="1:8" x14ac:dyDescent="0.2">
      <c r="A16374">
        <v>4.87316499208896E+17</v>
      </c>
      <c r="B16374" t="s">
        <v>32212</v>
      </c>
      <c r="C16374" t="s">
        <v>32213</v>
      </c>
      <c r="D16374" s="1">
        <v>41830.892141203702</v>
      </c>
      <c r="E16374">
        <v>416</v>
      </c>
      <c r="F16374">
        <v>405</v>
      </c>
    </row>
    <row r="16375" spans="1:8" x14ac:dyDescent="0.2">
      <c r="A16375">
        <v>4.8732221194319802E+17</v>
      </c>
      <c r="B16375" t="s">
        <v>32214</v>
      </c>
      <c r="C16375" t="s">
        <v>32215</v>
      </c>
      <c r="D16375" s="1">
        <v>41830.907905092594</v>
      </c>
      <c r="E16375">
        <v>19</v>
      </c>
      <c r="F16375">
        <v>45</v>
      </c>
      <c r="G16375" t="s">
        <v>89</v>
      </c>
    </row>
    <row r="16376" spans="1:8" x14ac:dyDescent="0.2">
      <c r="A16376">
        <v>4.8732335191728499E+17</v>
      </c>
      <c r="B16376" t="s">
        <v>32216</v>
      </c>
      <c r="C16376" t="s">
        <v>32217</v>
      </c>
      <c r="D16376" s="1">
        <v>41830.911053240743</v>
      </c>
      <c r="E16376">
        <v>299</v>
      </c>
      <c r="F16376">
        <v>325</v>
      </c>
    </row>
    <row r="16377" spans="1:8" x14ac:dyDescent="0.2">
      <c r="A16377">
        <v>4.8733045555409702E+17</v>
      </c>
      <c r="B16377" t="s">
        <v>32218</v>
      </c>
      <c r="C16377" t="s">
        <v>32219</v>
      </c>
      <c r="D16377" s="1">
        <v>41830.930659722224</v>
      </c>
      <c r="E16377">
        <v>461</v>
      </c>
      <c r="F16377">
        <v>468</v>
      </c>
    </row>
    <row r="16378" spans="1:8" x14ac:dyDescent="0.2">
      <c r="A16378">
        <v>4.8733701974055302E+17</v>
      </c>
      <c r="B16378" t="s">
        <v>32220</v>
      </c>
      <c r="C16378" t="s">
        <v>32221</v>
      </c>
      <c r="D16378" s="1">
        <v>41830.948773148149</v>
      </c>
      <c r="E16378">
        <v>148</v>
      </c>
      <c r="F16378">
        <v>172</v>
      </c>
    </row>
    <row r="16379" spans="1:8" x14ac:dyDescent="0.2">
      <c r="A16379">
        <v>4.8735336527878502E+17</v>
      </c>
      <c r="B16379" t="s">
        <v>32222</v>
      </c>
      <c r="C16379" t="s">
        <v>32223</v>
      </c>
      <c r="D16379" s="1">
        <v>41830.993877314817</v>
      </c>
      <c r="E16379">
        <v>770</v>
      </c>
      <c r="F16379">
        <v>918</v>
      </c>
    </row>
    <row r="16380" spans="1:8" x14ac:dyDescent="0.2">
      <c r="A16380">
        <v>4.8737469360361402E+17</v>
      </c>
      <c r="B16380" t="s">
        <v>32224</v>
      </c>
      <c r="C16380" t="s">
        <v>32225</v>
      </c>
      <c r="D16380" s="1">
        <v>41831.052731481483</v>
      </c>
      <c r="E16380">
        <v>200</v>
      </c>
      <c r="F16380">
        <v>225</v>
      </c>
      <c r="H16380" t="s">
        <v>505</v>
      </c>
    </row>
    <row r="16381" spans="1:8" x14ac:dyDescent="0.2">
      <c r="A16381">
        <v>4.8743347395562202E+17</v>
      </c>
      <c r="B16381" t="s">
        <v>32226</v>
      </c>
      <c r="C16381" t="s">
        <v>32227</v>
      </c>
      <c r="D16381" s="1">
        <v>41831.214930555558</v>
      </c>
      <c r="E16381">
        <v>146</v>
      </c>
      <c r="F16381">
        <v>159</v>
      </c>
      <c r="G16381" t="s">
        <v>89</v>
      </c>
    </row>
    <row r="16382" spans="1:8" x14ac:dyDescent="0.2">
      <c r="A16382">
        <v>4.8743362692186899E+17</v>
      </c>
      <c r="B16382" t="s">
        <v>32228</v>
      </c>
      <c r="C16382" t="s">
        <v>32229</v>
      </c>
      <c r="D16382" s="1">
        <v>41831.215358796297</v>
      </c>
      <c r="E16382">
        <v>145</v>
      </c>
      <c r="F16382">
        <v>161</v>
      </c>
      <c r="G16382" t="s">
        <v>215</v>
      </c>
    </row>
    <row r="16383" spans="1:8" x14ac:dyDescent="0.2">
      <c r="A16383">
        <v>4.8743490342893101E+17</v>
      </c>
      <c r="B16383" t="s">
        <v>32230</v>
      </c>
      <c r="C16383" t="s">
        <v>32231</v>
      </c>
      <c r="D16383" s="1">
        <v>41831.218877314815</v>
      </c>
      <c r="E16383">
        <v>67</v>
      </c>
      <c r="F16383">
        <v>96</v>
      </c>
      <c r="G16383" t="s">
        <v>32144</v>
      </c>
    </row>
    <row r="16384" spans="1:8" x14ac:dyDescent="0.2">
      <c r="A16384">
        <v>4.8743613766160698E+17</v>
      </c>
      <c r="B16384" t="s">
        <v>32232</v>
      </c>
      <c r="C16384" t="s">
        <v>32233</v>
      </c>
      <c r="D16384" s="1">
        <v>41831.222291666665</v>
      </c>
      <c r="E16384">
        <v>21</v>
      </c>
      <c r="F16384">
        <v>51</v>
      </c>
      <c r="G16384" t="s">
        <v>215</v>
      </c>
    </row>
    <row r="16385" spans="1:7" x14ac:dyDescent="0.2">
      <c r="A16385">
        <v>4.8753704922265101E+17</v>
      </c>
      <c r="B16385" t="s">
        <v>32234</v>
      </c>
      <c r="C16385" t="s">
        <v>32235</v>
      </c>
      <c r="D16385" s="1">
        <v>41831.500752314816</v>
      </c>
      <c r="E16385">
        <v>154</v>
      </c>
      <c r="F16385">
        <v>296</v>
      </c>
    </row>
    <row r="16386" spans="1:7" x14ac:dyDescent="0.2">
      <c r="A16386">
        <v>4.8755248667310003E+17</v>
      </c>
      <c r="B16386" t="s">
        <v>32236</v>
      </c>
      <c r="C16386" t="s">
        <v>32237</v>
      </c>
      <c r="D16386" s="1">
        <v>41831.543344907404</v>
      </c>
      <c r="E16386">
        <v>12</v>
      </c>
      <c r="F16386">
        <v>28</v>
      </c>
      <c r="G16386" t="s">
        <v>89</v>
      </c>
    </row>
    <row r="16387" spans="1:7" x14ac:dyDescent="0.2">
      <c r="A16387">
        <v>4.8755367724724998E+17</v>
      </c>
      <c r="B16387" t="s">
        <v>32238</v>
      </c>
      <c r="C16387" t="s">
        <v>32239</v>
      </c>
      <c r="D16387" s="1">
        <v>41831.546631944446</v>
      </c>
      <c r="E16387">
        <v>515</v>
      </c>
      <c r="F16387">
        <v>933</v>
      </c>
    </row>
    <row r="16388" spans="1:7" x14ac:dyDescent="0.2">
      <c r="A16388">
        <v>4.8755397062206202E+17</v>
      </c>
      <c r="B16388" t="s">
        <v>32240</v>
      </c>
      <c r="C16388" t="s">
        <v>32241</v>
      </c>
      <c r="D16388" s="1">
        <v>41831.547442129631</v>
      </c>
      <c r="E16388">
        <v>23</v>
      </c>
      <c r="F16388">
        <v>60</v>
      </c>
      <c r="G16388" t="s">
        <v>32242</v>
      </c>
    </row>
    <row r="16389" spans="1:7" x14ac:dyDescent="0.2">
      <c r="A16389">
        <v>4.8756650261101702E+17</v>
      </c>
      <c r="B16389" t="s">
        <v>32243</v>
      </c>
      <c r="C16389" t="s">
        <v>32244</v>
      </c>
      <c r="D16389" s="1">
        <v>41831.582025462965</v>
      </c>
      <c r="E16389">
        <v>53</v>
      </c>
      <c r="F16389">
        <v>112</v>
      </c>
    </row>
    <row r="16390" spans="1:7" x14ac:dyDescent="0.2">
      <c r="A16390">
        <v>4.87583680635088E+17</v>
      </c>
      <c r="B16390" t="s">
        <v>32245</v>
      </c>
      <c r="C16390" t="s">
        <v>32246</v>
      </c>
      <c r="D16390" s="1">
        <v>41831.629421296297</v>
      </c>
      <c r="E16390">
        <v>18</v>
      </c>
      <c r="F16390">
        <v>32</v>
      </c>
      <c r="G16390" t="s">
        <v>89</v>
      </c>
    </row>
    <row r="16391" spans="1:7" x14ac:dyDescent="0.2">
      <c r="A16391">
        <v>4.8761234358588998E+17</v>
      </c>
      <c r="B16391" t="s">
        <v>32247</v>
      </c>
      <c r="C16391" t="s">
        <v>32248</v>
      </c>
      <c r="D16391" s="1">
        <v>41831.708518518521</v>
      </c>
      <c r="E16391">
        <v>10</v>
      </c>
      <c r="F16391">
        <v>13</v>
      </c>
      <c r="G16391" t="s">
        <v>215</v>
      </c>
    </row>
    <row r="16392" spans="1:7" x14ac:dyDescent="0.2">
      <c r="A16392">
        <v>4.87612849783848E+17</v>
      </c>
      <c r="B16392" t="s">
        <v>32249</v>
      </c>
      <c r="C16392" t="s">
        <v>32250</v>
      </c>
      <c r="D16392" s="1">
        <v>41831.709918981483</v>
      </c>
      <c r="E16392">
        <v>11</v>
      </c>
      <c r="F16392">
        <v>18</v>
      </c>
      <c r="G16392" t="s">
        <v>576</v>
      </c>
    </row>
    <row r="16393" spans="1:7" x14ac:dyDescent="0.2">
      <c r="A16393">
        <v>4.8761328952726701E+17</v>
      </c>
      <c r="B16393" t="s">
        <v>32251</v>
      </c>
      <c r="C16393" t="s">
        <v>32252</v>
      </c>
      <c r="D16393" s="1">
        <v>41831.711134259262</v>
      </c>
      <c r="E16393">
        <v>194</v>
      </c>
      <c r="F16393">
        <v>468</v>
      </c>
    </row>
    <row r="16394" spans="1:7" x14ac:dyDescent="0.2">
      <c r="A16394">
        <v>4.8761336560773498E+17</v>
      </c>
      <c r="B16394" t="s">
        <v>32253</v>
      </c>
      <c r="C16394" t="s">
        <v>32254</v>
      </c>
      <c r="D16394" s="1">
        <v>41831.711342592593</v>
      </c>
      <c r="E16394">
        <v>157</v>
      </c>
      <c r="F16394">
        <v>126</v>
      </c>
    </row>
    <row r="16395" spans="1:7" x14ac:dyDescent="0.2">
      <c r="A16395">
        <v>4.8761460916014598E+17</v>
      </c>
      <c r="B16395" t="s">
        <v>32255</v>
      </c>
      <c r="C16395" t="s">
        <v>32256</v>
      </c>
      <c r="D16395" s="1">
        <v>41831.714768518519</v>
      </c>
      <c r="E16395">
        <v>34</v>
      </c>
      <c r="F16395">
        <v>40</v>
      </c>
      <c r="G16395" t="s">
        <v>576</v>
      </c>
    </row>
    <row r="16396" spans="1:7" x14ac:dyDescent="0.2">
      <c r="A16396">
        <v>4.8761595011269798E+17</v>
      </c>
      <c r="B16396" t="s">
        <v>32257</v>
      </c>
      <c r="C16396" t="s">
        <v>32258</v>
      </c>
      <c r="D16396" s="1">
        <v>41831.718472222223</v>
      </c>
      <c r="E16396">
        <v>11</v>
      </c>
      <c r="F16396">
        <v>17</v>
      </c>
      <c r="G16396" t="s">
        <v>576</v>
      </c>
    </row>
    <row r="16397" spans="1:7" x14ac:dyDescent="0.2">
      <c r="A16397">
        <v>4.8761634979630598E+17</v>
      </c>
      <c r="B16397" t="s">
        <v>32259</v>
      </c>
      <c r="C16397" t="s">
        <v>32260</v>
      </c>
      <c r="D16397" s="1">
        <v>41831.719571759262</v>
      </c>
      <c r="E16397">
        <v>44</v>
      </c>
      <c r="F16397">
        <v>100</v>
      </c>
      <c r="G16397" t="s">
        <v>215</v>
      </c>
    </row>
    <row r="16398" spans="1:7" x14ac:dyDescent="0.2">
      <c r="A16398">
        <v>4.8761670777598298E+17</v>
      </c>
      <c r="B16398" t="s">
        <v>32261</v>
      </c>
      <c r="C16398" t="s">
        <v>32262</v>
      </c>
      <c r="D16398" s="1">
        <v>41831.720567129632</v>
      </c>
      <c r="E16398">
        <v>11</v>
      </c>
      <c r="F16398">
        <v>21</v>
      </c>
      <c r="G16398" t="s">
        <v>215</v>
      </c>
    </row>
    <row r="16399" spans="1:7" x14ac:dyDescent="0.2">
      <c r="A16399">
        <v>4.8763088869262899E+17</v>
      </c>
      <c r="B16399" t="s">
        <v>32263</v>
      </c>
      <c r="C16399" t="s">
        <v>32264</v>
      </c>
      <c r="D16399" s="1">
        <v>41831.759699074071</v>
      </c>
      <c r="E16399">
        <v>35</v>
      </c>
      <c r="F16399">
        <v>38</v>
      </c>
      <c r="G16399" t="s">
        <v>89</v>
      </c>
    </row>
    <row r="16400" spans="1:7" x14ac:dyDescent="0.2">
      <c r="A16400">
        <v>4.8763256149009997E+17</v>
      </c>
      <c r="B16400" t="s">
        <v>32265</v>
      </c>
      <c r="C16400" t="s">
        <v>32266</v>
      </c>
      <c r="D16400" s="1">
        <v>41831.764317129629</v>
      </c>
      <c r="E16400">
        <v>16</v>
      </c>
      <c r="F16400">
        <v>29</v>
      </c>
      <c r="G16400" t="s">
        <v>215</v>
      </c>
    </row>
    <row r="16401" spans="1:7" x14ac:dyDescent="0.2">
      <c r="A16401">
        <v>4.8765060726917101E+17</v>
      </c>
      <c r="B16401" t="s">
        <v>32267</v>
      </c>
      <c r="C16401" t="s">
        <v>32268</v>
      </c>
      <c r="D16401" s="1">
        <v>41831.814108796294</v>
      </c>
      <c r="E16401">
        <v>62</v>
      </c>
      <c r="F16401">
        <v>63</v>
      </c>
      <c r="G16401" t="s">
        <v>89</v>
      </c>
    </row>
    <row r="16402" spans="1:7" x14ac:dyDescent="0.2">
      <c r="A16402">
        <v>4.8767177303156698E+17</v>
      </c>
      <c r="B16402" t="s">
        <v>32269</v>
      </c>
      <c r="C16402" t="s">
        <v>29960</v>
      </c>
      <c r="D16402" s="1">
        <v>41831.872511574074</v>
      </c>
      <c r="E16402">
        <v>607</v>
      </c>
      <c r="F16402">
        <v>642</v>
      </c>
    </row>
    <row r="16403" spans="1:7" x14ac:dyDescent="0.2">
      <c r="A16403">
        <v>4.8767362252672198E+17</v>
      </c>
      <c r="B16403" t="s">
        <v>32270</v>
      </c>
      <c r="C16403" t="s">
        <v>32271</v>
      </c>
      <c r="D16403" s="1">
        <v>41831.877615740741</v>
      </c>
      <c r="E16403">
        <v>341</v>
      </c>
      <c r="F16403">
        <v>321</v>
      </c>
    </row>
    <row r="16404" spans="1:7" x14ac:dyDescent="0.2">
      <c r="A16404">
        <v>4.8767951499953299E+17</v>
      </c>
      <c r="B16404" t="s">
        <v>32272</v>
      </c>
      <c r="C16404" t="s">
        <v>32273</v>
      </c>
      <c r="D16404" s="1">
        <v>41831.893877314818</v>
      </c>
      <c r="E16404">
        <v>169</v>
      </c>
      <c r="F16404">
        <v>140</v>
      </c>
      <c r="G16404" t="s">
        <v>215</v>
      </c>
    </row>
    <row r="16405" spans="1:7" x14ac:dyDescent="0.2">
      <c r="A16405">
        <v>4.8807609397949197E+17</v>
      </c>
      <c r="B16405" t="s">
        <v>32274</v>
      </c>
      <c r="C16405" t="s">
        <v>32275</v>
      </c>
      <c r="D16405" s="1">
        <v>41832.988229166665</v>
      </c>
      <c r="E16405">
        <v>92</v>
      </c>
      <c r="F16405">
        <v>95</v>
      </c>
    </row>
    <row r="16406" spans="1:7" x14ac:dyDescent="0.2">
      <c r="A16406">
        <v>4.8807696537551603E+17</v>
      </c>
      <c r="B16406" t="s">
        <v>32276</v>
      </c>
      <c r="C16406" t="s">
        <v>32277</v>
      </c>
      <c r="D16406" s="1">
        <v>41832.990636574075</v>
      </c>
      <c r="E16406">
        <v>13</v>
      </c>
      <c r="F16406">
        <v>21</v>
      </c>
      <c r="G16406" t="s">
        <v>215</v>
      </c>
    </row>
    <row r="16407" spans="1:7" x14ac:dyDescent="0.2">
      <c r="A16407">
        <v>4.8808381344503802E+17</v>
      </c>
      <c r="B16407" t="s">
        <v>32278</v>
      </c>
      <c r="C16407" t="s">
        <v>32279</v>
      </c>
      <c r="D16407" s="1">
        <v>41833.009525462963</v>
      </c>
      <c r="E16407">
        <v>19</v>
      </c>
      <c r="F16407">
        <v>34</v>
      </c>
      <c r="G16407" t="s">
        <v>32280</v>
      </c>
    </row>
    <row r="16408" spans="1:7" x14ac:dyDescent="0.2">
      <c r="A16408">
        <v>4.8827546993911802E+17</v>
      </c>
      <c r="B16408" t="s">
        <v>32281</v>
      </c>
      <c r="C16408" t="s">
        <v>32282</v>
      </c>
      <c r="D16408" s="1">
        <v>41833.538402777776</v>
      </c>
      <c r="E16408">
        <v>16</v>
      </c>
      <c r="F16408">
        <v>34</v>
      </c>
      <c r="G16408" t="s">
        <v>215</v>
      </c>
    </row>
    <row r="16409" spans="1:7" x14ac:dyDescent="0.2">
      <c r="A16409">
        <v>4.8827594876506502E+17</v>
      </c>
      <c r="B16409" t="s">
        <v>32283</v>
      </c>
      <c r="C16409" t="s">
        <v>32284</v>
      </c>
      <c r="D16409" s="1">
        <v>41833.539722222224</v>
      </c>
      <c r="E16409">
        <v>16</v>
      </c>
      <c r="F16409">
        <v>44</v>
      </c>
      <c r="G16409" t="s">
        <v>32285</v>
      </c>
    </row>
    <row r="16410" spans="1:7" x14ac:dyDescent="0.2">
      <c r="A16410">
        <v>4.8827670806829798E+17</v>
      </c>
      <c r="B16410" t="s">
        <v>32286</v>
      </c>
      <c r="C16410" t="s">
        <v>32287</v>
      </c>
      <c r="D16410" s="1">
        <v>41833.541817129626</v>
      </c>
      <c r="E16410">
        <v>34</v>
      </c>
      <c r="F16410">
        <v>54</v>
      </c>
      <c r="G16410" t="s">
        <v>576</v>
      </c>
    </row>
    <row r="16411" spans="1:7" x14ac:dyDescent="0.2">
      <c r="A16411">
        <v>4.8827734130334099E+17</v>
      </c>
      <c r="B16411" t="s">
        <v>32288</v>
      </c>
      <c r="C16411" t="s">
        <v>32289</v>
      </c>
      <c r="D16411" s="1">
        <v>41833.543564814812</v>
      </c>
      <c r="E16411">
        <v>748</v>
      </c>
      <c r="F16411">
        <v>711</v>
      </c>
    </row>
    <row r="16412" spans="1:7" x14ac:dyDescent="0.2">
      <c r="A16412">
        <v>4.8827828981165197E+17</v>
      </c>
      <c r="B16412" t="s">
        <v>32290</v>
      </c>
      <c r="C16412" t="s">
        <v>32291</v>
      </c>
      <c r="D16412" s="1">
        <v>41833.546180555553</v>
      </c>
      <c r="E16412">
        <v>18</v>
      </c>
      <c r="F16412">
        <v>40</v>
      </c>
      <c r="G16412" t="s">
        <v>576</v>
      </c>
    </row>
    <row r="16413" spans="1:7" x14ac:dyDescent="0.2">
      <c r="A16413">
        <v>4.88278511476432E+17</v>
      </c>
      <c r="B16413" t="s">
        <v>32292</v>
      </c>
      <c r="C16413" t="s">
        <v>32293</v>
      </c>
      <c r="D16413" s="1">
        <v>41833.546793981484</v>
      </c>
      <c r="E16413">
        <v>14</v>
      </c>
      <c r="F16413">
        <v>36</v>
      </c>
      <c r="G16413" t="s">
        <v>89</v>
      </c>
    </row>
    <row r="16414" spans="1:7" x14ac:dyDescent="0.2">
      <c r="A16414">
        <v>4.88282866262872E+17</v>
      </c>
      <c r="B16414" t="s">
        <v>32294</v>
      </c>
      <c r="C16414" t="s">
        <v>32295</v>
      </c>
      <c r="D16414" s="1">
        <v>41833.558807870373</v>
      </c>
      <c r="E16414">
        <v>19</v>
      </c>
      <c r="F16414">
        <v>34</v>
      </c>
      <c r="G16414" t="s">
        <v>215</v>
      </c>
    </row>
    <row r="16415" spans="1:7" x14ac:dyDescent="0.2">
      <c r="A16415">
        <v>4.8828339006434502E+17</v>
      </c>
      <c r="B16415" t="s">
        <v>32296</v>
      </c>
      <c r="C16415" t="s">
        <v>32297</v>
      </c>
      <c r="D16415" s="1">
        <v>41833.560254629629</v>
      </c>
      <c r="E16415">
        <v>30</v>
      </c>
      <c r="F16415">
        <v>51</v>
      </c>
      <c r="G16415" t="s">
        <v>215</v>
      </c>
    </row>
    <row r="16416" spans="1:7" x14ac:dyDescent="0.2">
      <c r="A16416">
        <v>4.8846249658431398E+17</v>
      </c>
      <c r="B16416" t="s">
        <v>32298</v>
      </c>
      <c r="C16416" t="s">
        <v>32299</v>
      </c>
      <c r="D16416" s="1">
        <v>41834.054502314815</v>
      </c>
      <c r="E16416">
        <v>629</v>
      </c>
      <c r="F16416">
        <v>682</v>
      </c>
    </row>
    <row r="16417" spans="1:8" x14ac:dyDescent="0.2">
      <c r="A16417">
        <v>4.8850879767394298E+17</v>
      </c>
      <c r="B16417" t="s">
        <v>32300</v>
      </c>
      <c r="C16417" t="s">
        <v>32301</v>
      </c>
      <c r="D16417" s="1">
        <v>41834.182268518518</v>
      </c>
      <c r="E16417">
        <v>14</v>
      </c>
      <c r="F16417">
        <v>28</v>
      </c>
      <c r="G16417" t="s">
        <v>9029</v>
      </c>
    </row>
    <row r="16418" spans="1:8" x14ac:dyDescent="0.2">
      <c r="A16418">
        <v>4.8850949411715802E+17</v>
      </c>
      <c r="B16418" t="s">
        <v>32302</v>
      </c>
      <c r="C16418" t="s">
        <v>32303</v>
      </c>
      <c r="D16418" s="1">
        <v>41834.184189814812</v>
      </c>
      <c r="E16418">
        <v>42</v>
      </c>
      <c r="F16418">
        <v>65</v>
      </c>
      <c r="G16418" t="s">
        <v>32304</v>
      </c>
    </row>
    <row r="16419" spans="1:8" x14ac:dyDescent="0.2">
      <c r="A16419">
        <v>4.8864855102338598E+17</v>
      </c>
      <c r="B16419" t="s">
        <v>32305</v>
      </c>
      <c r="C16419" t="s">
        <v>32306</v>
      </c>
      <c r="D16419" s="1">
        <v>41834.56790509259</v>
      </c>
      <c r="E16419">
        <v>17</v>
      </c>
      <c r="F16419">
        <v>49</v>
      </c>
      <c r="G16419" t="s">
        <v>215</v>
      </c>
    </row>
    <row r="16420" spans="1:8" x14ac:dyDescent="0.2">
      <c r="A16420">
        <v>4.8864869825645299E+17</v>
      </c>
      <c r="B16420" t="s">
        <v>32307</v>
      </c>
      <c r="C16420" t="s">
        <v>32308</v>
      </c>
      <c r="D16420" s="1">
        <v>41834.568310185183</v>
      </c>
      <c r="E16420">
        <v>12</v>
      </c>
      <c r="F16420">
        <v>17</v>
      </c>
      <c r="G16420" t="s">
        <v>32309</v>
      </c>
    </row>
    <row r="16421" spans="1:8" x14ac:dyDescent="0.2">
      <c r="A16421">
        <v>4.8864928414578202E+17</v>
      </c>
      <c r="B16421" t="s">
        <v>32310</v>
      </c>
      <c r="C16421" t="s">
        <v>32311</v>
      </c>
      <c r="D16421" s="1">
        <v>41834.569930555554</v>
      </c>
      <c r="E16421">
        <v>14</v>
      </c>
      <c r="F16421">
        <v>38</v>
      </c>
      <c r="G16421" t="s">
        <v>215</v>
      </c>
    </row>
    <row r="16422" spans="1:8" x14ac:dyDescent="0.2">
      <c r="A16422">
        <v>4.8864954230519802E+17</v>
      </c>
      <c r="B16422" t="s">
        <v>32312</v>
      </c>
      <c r="C16422" t="s">
        <v>32313</v>
      </c>
      <c r="D16422" s="1">
        <v>41834.570648148147</v>
      </c>
      <c r="E16422">
        <v>12</v>
      </c>
      <c r="F16422">
        <v>27</v>
      </c>
      <c r="G16422" t="s">
        <v>215</v>
      </c>
    </row>
    <row r="16423" spans="1:8" x14ac:dyDescent="0.2">
      <c r="A16423">
        <v>4.8864977143164902E+17</v>
      </c>
      <c r="B16423" t="s">
        <v>32314</v>
      </c>
      <c r="C16423" t="s">
        <v>32315</v>
      </c>
      <c r="D16423" s="1">
        <v>41834.571273148147</v>
      </c>
      <c r="E16423">
        <v>27</v>
      </c>
      <c r="F16423">
        <v>51</v>
      </c>
      <c r="G16423" t="s">
        <v>215</v>
      </c>
    </row>
    <row r="16424" spans="1:8" x14ac:dyDescent="0.2">
      <c r="A16424">
        <v>4.8864996381176998E+17</v>
      </c>
      <c r="B16424" t="s">
        <v>32316</v>
      </c>
      <c r="C16424" t="s">
        <v>32317</v>
      </c>
      <c r="D16424" s="1">
        <v>41834.571805555555</v>
      </c>
      <c r="E16424">
        <v>29</v>
      </c>
      <c r="F16424">
        <v>39</v>
      </c>
      <c r="G16424" t="s">
        <v>32318</v>
      </c>
      <c r="H16424" t="s">
        <v>390</v>
      </c>
    </row>
    <row r="16425" spans="1:8" x14ac:dyDescent="0.2">
      <c r="A16425">
        <v>4.8865018993929798E+17</v>
      </c>
      <c r="B16425" t="s">
        <v>32319</v>
      </c>
      <c r="C16425" t="s">
        <v>32320</v>
      </c>
      <c r="D16425" s="1">
        <v>41834.572430555556</v>
      </c>
      <c r="E16425">
        <v>46</v>
      </c>
      <c r="F16425">
        <v>69</v>
      </c>
      <c r="G16425" t="s">
        <v>215</v>
      </c>
    </row>
    <row r="16426" spans="1:8" x14ac:dyDescent="0.2">
      <c r="A16426">
        <v>4.88668312780296E+17</v>
      </c>
      <c r="B16426" t="s">
        <v>32321</v>
      </c>
      <c r="C16426" t="s">
        <v>32322</v>
      </c>
      <c r="D16426" s="1">
        <v>41834.622442129628</v>
      </c>
      <c r="E16426">
        <v>17</v>
      </c>
      <c r="F16426">
        <v>48</v>
      </c>
      <c r="G16426" t="s">
        <v>32323</v>
      </c>
    </row>
    <row r="16427" spans="1:8" x14ac:dyDescent="0.2">
      <c r="A16427">
        <v>4.8866863494897997E+17</v>
      </c>
      <c r="B16427" t="s">
        <v>32324</v>
      </c>
      <c r="C16427" t="s">
        <v>32325</v>
      </c>
      <c r="D16427" s="1">
        <v>41834.623333333337</v>
      </c>
      <c r="E16427">
        <v>13</v>
      </c>
      <c r="F16427">
        <v>20</v>
      </c>
      <c r="G16427" t="s">
        <v>32326</v>
      </c>
      <c r="H16427" t="s">
        <v>32327</v>
      </c>
    </row>
    <row r="16428" spans="1:8" x14ac:dyDescent="0.2">
      <c r="A16428">
        <v>4.8866989571900998E+17</v>
      </c>
      <c r="B16428" t="s">
        <v>32328</v>
      </c>
      <c r="C16428" t="s">
        <v>32329</v>
      </c>
      <c r="D16428" s="1">
        <v>41834.626805555556</v>
      </c>
      <c r="E16428">
        <v>12</v>
      </c>
      <c r="F16428">
        <v>39</v>
      </c>
      <c r="G16428" t="s">
        <v>576</v>
      </c>
      <c r="H16428" t="s">
        <v>390</v>
      </c>
    </row>
    <row r="16429" spans="1:8" x14ac:dyDescent="0.2">
      <c r="A16429">
        <v>4.8867041111926701E+17</v>
      </c>
      <c r="B16429" t="s">
        <v>32330</v>
      </c>
      <c r="C16429" t="s">
        <v>32331</v>
      </c>
      <c r="D16429" s="1">
        <v>41834.628229166665</v>
      </c>
      <c r="E16429">
        <v>145</v>
      </c>
      <c r="F16429">
        <v>182</v>
      </c>
    </row>
    <row r="16430" spans="1:8" x14ac:dyDescent="0.2">
      <c r="A16430">
        <v>4.8881360795875699E+17</v>
      </c>
      <c r="B16430" t="s">
        <v>32332</v>
      </c>
      <c r="C16430" t="s">
        <v>32333</v>
      </c>
      <c r="D16430" s="1">
        <v>41835.023379629631</v>
      </c>
      <c r="E16430">
        <v>364</v>
      </c>
      <c r="F16430">
        <v>331</v>
      </c>
    </row>
    <row r="16431" spans="1:8" x14ac:dyDescent="0.2">
      <c r="A16431">
        <v>4.88815201056088E+17</v>
      </c>
      <c r="B16431" t="s">
        <v>32334</v>
      </c>
      <c r="C16431" t="s">
        <v>32335</v>
      </c>
      <c r="D16431" s="1">
        <v>41835.027777777781</v>
      </c>
      <c r="E16431">
        <v>168</v>
      </c>
      <c r="F16431">
        <v>228</v>
      </c>
    </row>
    <row r="16432" spans="1:8" x14ac:dyDescent="0.2">
      <c r="A16432">
        <v>4.8882155210892902E+17</v>
      </c>
      <c r="B16432" t="s">
        <v>32336</v>
      </c>
      <c r="C16432" t="s">
        <v>32337</v>
      </c>
      <c r="D16432" s="1">
        <v>41835.045300925929</v>
      </c>
      <c r="E16432">
        <v>45</v>
      </c>
      <c r="F16432">
        <v>69</v>
      </c>
    </row>
    <row r="16433" spans="1:8" x14ac:dyDescent="0.2">
      <c r="A16433">
        <v>4.88822397609328E+17</v>
      </c>
      <c r="B16433" t="s">
        <v>32338</v>
      </c>
      <c r="C16433" t="s">
        <v>32339</v>
      </c>
      <c r="D16433" s="1">
        <v>41835.047638888886</v>
      </c>
      <c r="E16433">
        <v>9</v>
      </c>
      <c r="F16433">
        <v>22</v>
      </c>
      <c r="G16433" t="s">
        <v>215</v>
      </c>
    </row>
    <row r="16434" spans="1:8" x14ac:dyDescent="0.2">
      <c r="A16434">
        <v>4.8882520918971098E+17</v>
      </c>
      <c r="B16434" t="s">
        <v>32340</v>
      </c>
      <c r="C16434" t="s">
        <v>32341</v>
      </c>
      <c r="D16434" s="1">
        <v>41835.055393518516</v>
      </c>
      <c r="E16434">
        <v>508</v>
      </c>
      <c r="F16434">
        <v>444</v>
      </c>
    </row>
    <row r="16435" spans="1:8" x14ac:dyDescent="0.2">
      <c r="A16435">
        <v>4.8884001188677197E+17</v>
      </c>
      <c r="B16435" t="s">
        <v>32342</v>
      </c>
      <c r="C16435" t="s">
        <v>32343</v>
      </c>
      <c r="D16435" s="1">
        <v>41835.096238425926</v>
      </c>
      <c r="E16435">
        <v>180</v>
      </c>
      <c r="F16435">
        <v>227</v>
      </c>
    </row>
    <row r="16436" spans="1:8" x14ac:dyDescent="0.2">
      <c r="A16436">
        <v>4.8884106945114899E+17</v>
      </c>
      <c r="B16436" t="s">
        <v>32344</v>
      </c>
      <c r="C16436" t="s">
        <v>32345</v>
      </c>
      <c r="D16436" s="1">
        <v>41835.09915509259</v>
      </c>
      <c r="E16436">
        <v>1391</v>
      </c>
      <c r="F16436">
        <v>1152</v>
      </c>
    </row>
    <row r="16437" spans="1:8" x14ac:dyDescent="0.2">
      <c r="A16437">
        <v>4.8892600622528499E+17</v>
      </c>
      <c r="B16437" t="s">
        <v>32346</v>
      </c>
      <c r="C16437" t="s">
        <v>32347</v>
      </c>
      <c r="D16437" s="1">
        <v>41835.333541666667</v>
      </c>
      <c r="E16437">
        <v>67</v>
      </c>
      <c r="F16437">
        <v>60</v>
      </c>
      <c r="G16437" t="s">
        <v>215</v>
      </c>
    </row>
    <row r="16438" spans="1:8" x14ac:dyDescent="0.2">
      <c r="A16438">
        <v>4.8892868691821702E+17</v>
      </c>
      <c r="B16438" t="s">
        <v>32348</v>
      </c>
      <c r="C16438" t="s">
        <v>32349</v>
      </c>
      <c r="D16438" s="1">
        <v>41835.340937499997</v>
      </c>
      <c r="E16438">
        <v>33</v>
      </c>
      <c r="F16438">
        <v>54</v>
      </c>
      <c r="G16438" t="s">
        <v>215</v>
      </c>
    </row>
    <row r="16439" spans="1:8" x14ac:dyDescent="0.2">
      <c r="A16439">
        <v>4.8897675053408998E+17</v>
      </c>
      <c r="B16439" t="s">
        <v>32350</v>
      </c>
      <c r="C16439" t="s">
        <v>32351</v>
      </c>
      <c r="D16439" s="1">
        <v>41835.473564814813</v>
      </c>
      <c r="E16439">
        <v>116</v>
      </c>
      <c r="F16439">
        <v>130</v>
      </c>
      <c r="G16439" t="s">
        <v>89</v>
      </c>
      <c r="H16439" t="s">
        <v>390</v>
      </c>
    </row>
    <row r="16440" spans="1:8" x14ac:dyDescent="0.2">
      <c r="A16440">
        <v>4.8897939535731898E+17</v>
      </c>
      <c r="B16440" t="s">
        <v>32352</v>
      </c>
      <c r="C16440" t="s">
        <v>32353</v>
      </c>
      <c r="D16440" s="1">
        <v>41835.480868055558</v>
      </c>
      <c r="E16440">
        <v>192</v>
      </c>
      <c r="F16440">
        <v>156</v>
      </c>
      <c r="G16440" t="s">
        <v>89</v>
      </c>
    </row>
    <row r="16441" spans="1:8" x14ac:dyDescent="0.2">
      <c r="A16441">
        <v>4.88999558002008E+17</v>
      </c>
      <c r="B16441" t="s">
        <v>32354</v>
      </c>
      <c r="C16441" t="s">
        <v>32355</v>
      </c>
      <c r="D16441" s="1">
        <v>41835.536504629628</v>
      </c>
      <c r="E16441">
        <v>212</v>
      </c>
      <c r="F16441">
        <v>189</v>
      </c>
    </row>
    <row r="16442" spans="1:8" x14ac:dyDescent="0.2">
      <c r="A16442">
        <v>4.8900075027026298E+17</v>
      </c>
      <c r="B16442" t="s">
        <v>32356</v>
      </c>
      <c r="C16442" t="s">
        <v>32357</v>
      </c>
      <c r="D16442" s="1">
        <v>41835.53979166667</v>
      </c>
      <c r="E16442">
        <v>346</v>
      </c>
      <c r="F16442">
        <v>779</v>
      </c>
    </row>
    <row r="16443" spans="1:8" x14ac:dyDescent="0.2">
      <c r="A16443">
        <v>4.8900154463787802E+17</v>
      </c>
      <c r="B16443" t="s">
        <v>32358</v>
      </c>
      <c r="C16443" t="s">
        <v>32359</v>
      </c>
      <c r="D16443" s="1">
        <v>41835.541990740741</v>
      </c>
      <c r="E16443">
        <v>45</v>
      </c>
      <c r="F16443">
        <v>51</v>
      </c>
      <c r="G16443" t="s">
        <v>215</v>
      </c>
    </row>
    <row r="16444" spans="1:8" x14ac:dyDescent="0.2">
      <c r="A16444">
        <v>4.8900800963322598E+17</v>
      </c>
      <c r="B16444" t="s">
        <v>32360</v>
      </c>
      <c r="C16444" t="s">
        <v>32361</v>
      </c>
      <c r="D16444" s="1">
        <v>41835.55982638889</v>
      </c>
      <c r="E16444">
        <v>31</v>
      </c>
      <c r="F16444">
        <v>66</v>
      </c>
      <c r="G16444" t="s">
        <v>215</v>
      </c>
    </row>
    <row r="16445" spans="1:8" x14ac:dyDescent="0.2">
      <c r="A16445">
        <v>4.8902785535589101E+17</v>
      </c>
      <c r="B16445" t="s">
        <v>32362</v>
      </c>
      <c r="C16445" t="s">
        <v>32363</v>
      </c>
      <c r="D16445" s="1">
        <v>41835.614594907405</v>
      </c>
      <c r="E16445">
        <v>12</v>
      </c>
      <c r="F16445">
        <v>27</v>
      </c>
      <c r="G16445" t="s">
        <v>215</v>
      </c>
    </row>
    <row r="16446" spans="1:8" x14ac:dyDescent="0.2">
      <c r="A16446">
        <v>4.89029880470728E+17</v>
      </c>
      <c r="B16446" t="s">
        <v>32364</v>
      </c>
      <c r="C16446" t="s">
        <v>32365</v>
      </c>
      <c r="D16446" s="1">
        <v>41835.620173611111</v>
      </c>
      <c r="E16446">
        <v>54</v>
      </c>
      <c r="F16446">
        <v>59</v>
      </c>
      <c r="G16446" t="s">
        <v>89</v>
      </c>
    </row>
    <row r="16447" spans="1:8" x14ac:dyDescent="0.2">
      <c r="A16447">
        <v>4.8903104374415302E+17</v>
      </c>
      <c r="B16447" t="s">
        <v>32366</v>
      </c>
      <c r="C16447" t="s">
        <v>32367</v>
      </c>
      <c r="D16447" s="1">
        <v>41835.623391203706</v>
      </c>
      <c r="E16447">
        <v>81</v>
      </c>
      <c r="F16447">
        <v>90</v>
      </c>
    </row>
    <row r="16448" spans="1:8" x14ac:dyDescent="0.2">
      <c r="A16448">
        <v>4.8903324806061197E+17</v>
      </c>
      <c r="B16448" t="s">
        <v>32368</v>
      </c>
      <c r="C16448" t="s">
        <v>32369</v>
      </c>
      <c r="D16448" s="1">
        <v>41835.629467592589</v>
      </c>
      <c r="E16448">
        <v>27</v>
      </c>
      <c r="F16448">
        <v>38</v>
      </c>
      <c r="G16448" t="s">
        <v>215</v>
      </c>
      <c r="H16448" t="s">
        <v>390</v>
      </c>
    </row>
    <row r="16449" spans="1:8" x14ac:dyDescent="0.2">
      <c r="A16449">
        <v>4.8903889949937997E+17</v>
      </c>
      <c r="B16449" t="s">
        <v>32370</v>
      </c>
      <c r="C16449" t="s">
        <v>32371</v>
      </c>
      <c r="D16449" s="1">
        <v>41835.645069444443</v>
      </c>
      <c r="E16449">
        <v>17</v>
      </c>
      <c r="F16449">
        <v>33</v>
      </c>
      <c r="G16449" t="s">
        <v>32372</v>
      </c>
    </row>
    <row r="16450" spans="1:8" x14ac:dyDescent="0.2">
      <c r="A16450">
        <v>4.8903944081664397E+17</v>
      </c>
      <c r="B16450" t="s">
        <v>32373</v>
      </c>
      <c r="C16450" t="s">
        <v>32374</v>
      </c>
      <c r="D16450" s="1">
        <v>41835.646562499998</v>
      </c>
      <c r="E16450">
        <v>23</v>
      </c>
      <c r="F16450">
        <v>28</v>
      </c>
      <c r="G16450" t="s">
        <v>89</v>
      </c>
    </row>
    <row r="16451" spans="1:8" x14ac:dyDescent="0.2">
      <c r="A16451">
        <v>4.8905643511306202E+17</v>
      </c>
      <c r="B16451" t="s">
        <v>32375</v>
      </c>
      <c r="C16451" t="s">
        <v>32376</v>
      </c>
      <c r="D16451" s="1">
        <v>41835.693460648145</v>
      </c>
      <c r="E16451">
        <v>197</v>
      </c>
      <c r="F16451">
        <v>143</v>
      </c>
      <c r="G16451" t="s">
        <v>215</v>
      </c>
    </row>
    <row r="16452" spans="1:8" x14ac:dyDescent="0.2">
      <c r="A16452">
        <v>4.8906297880609101E+17</v>
      </c>
      <c r="B16452" t="s">
        <v>32377</v>
      </c>
      <c r="C16452" t="s">
        <v>32378</v>
      </c>
      <c r="D16452" s="1">
        <v>41835.711516203701</v>
      </c>
      <c r="E16452">
        <v>278</v>
      </c>
      <c r="F16452">
        <v>277</v>
      </c>
      <c r="H16452" t="s">
        <v>390</v>
      </c>
    </row>
    <row r="16453" spans="1:8" x14ac:dyDescent="0.2">
      <c r="A16453">
        <v>4.8910229907232698E+17</v>
      </c>
      <c r="B16453" t="s">
        <v>32379</v>
      </c>
      <c r="C16453" t="s">
        <v>32380</v>
      </c>
      <c r="D16453" s="1">
        <v>41835.820011574076</v>
      </c>
      <c r="E16453">
        <v>14</v>
      </c>
      <c r="F16453">
        <v>23</v>
      </c>
      <c r="G16453" t="e">
        <f>TrumpNationalHV</f>
        <v>#NAME?</v>
      </c>
    </row>
    <row r="16454" spans="1:8" x14ac:dyDescent="0.2">
      <c r="A16454">
        <v>4.8912471712386598E+17</v>
      </c>
      <c r="B16454" t="s">
        <v>32381</v>
      </c>
      <c r="C16454" t="s">
        <v>32382</v>
      </c>
      <c r="D16454" s="1">
        <v>41835.881874999999</v>
      </c>
      <c r="E16454">
        <v>31</v>
      </c>
      <c r="F16454">
        <v>45</v>
      </c>
      <c r="G16454" t="s">
        <v>89</v>
      </c>
    </row>
    <row r="16455" spans="1:8" x14ac:dyDescent="0.2">
      <c r="A16455">
        <v>4.89126125101408E+17</v>
      </c>
      <c r="B16455" t="s">
        <v>32383</v>
      </c>
      <c r="C16455" t="s">
        <v>32384</v>
      </c>
      <c r="D16455" s="1">
        <v>41835.885763888888</v>
      </c>
      <c r="E16455">
        <v>297</v>
      </c>
      <c r="F16455">
        <v>305</v>
      </c>
    </row>
    <row r="16456" spans="1:8" x14ac:dyDescent="0.2">
      <c r="A16456">
        <v>4.8915190663245798E+17</v>
      </c>
      <c r="B16456" t="s">
        <v>32385</v>
      </c>
      <c r="C16456" t="s">
        <v>32386</v>
      </c>
      <c r="D16456" s="1">
        <v>41835.956909722219</v>
      </c>
      <c r="E16456">
        <v>294</v>
      </c>
      <c r="F16456">
        <v>245</v>
      </c>
    </row>
    <row r="16457" spans="1:8" x14ac:dyDescent="0.2">
      <c r="A16457">
        <v>4.8926750904486701E+17</v>
      </c>
      <c r="B16457" t="s">
        <v>32387</v>
      </c>
      <c r="C16457" t="s">
        <v>32388</v>
      </c>
      <c r="D16457" s="1">
        <v>41836.275902777779</v>
      </c>
      <c r="E16457">
        <v>54</v>
      </c>
      <c r="F16457">
        <v>73</v>
      </c>
      <c r="G16457" t="s">
        <v>215</v>
      </c>
      <c r="H16457" t="s">
        <v>390</v>
      </c>
    </row>
    <row r="16458" spans="1:8" x14ac:dyDescent="0.2">
      <c r="A16458">
        <v>4.8938185135031898E+17</v>
      </c>
      <c r="B16458" t="s">
        <v>32389</v>
      </c>
      <c r="C16458" t="s">
        <v>32390</v>
      </c>
      <c r="D16458" s="1">
        <v>41836.591435185182</v>
      </c>
      <c r="E16458">
        <v>152</v>
      </c>
      <c r="F16458">
        <v>162</v>
      </c>
    </row>
    <row r="16459" spans="1:8" x14ac:dyDescent="0.2">
      <c r="A16459">
        <v>4.8938381555966298E+17</v>
      </c>
      <c r="B16459" t="s">
        <v>32391</v>
      </c>
      <c r="C16459" t="s">
        <v>32392</v>
      </c>
      <c r="D16459" s="1">
        <v>41836.596851851849</v>
      </c>
      <c r="E16459">
        <v>44</v>
      </c>
      <c r="F16459">
        <v>62</v>
      </c>
    </row>
    <row r="16460" spans="1:8" x14ac:dyDescent="0.2">
      <c r="A16460">
        <v>4.8940547615385101E+17</v>
      </c>
      <c r="B16460" t="s">
        <v>32393</v>
      </c>
      <c r="C16460" t="s">
        <v>32394</v>
      </c>
      <c r="D16460" s="1">
        <v>41836.65662037037</v>
      </c>
      <c r="E16460">
        <v>43</v>
      </c>
      <c r="F16460">
        <v>49</v>
      </c>
      <c r="G16460" t="s">
        <v>215</v>
      </c>
    </row>
    <row r="16461" spans="1:8" x14ac:dyDescent="0.2">
      <c r="A16461">
        <v>4.8940591387564403E+17</v>
      </c>
      <c r="B16461" t="s">
        <v>32395</v>
      </c>
      <c r="C16461" t="s">
        <v>32396</v>
      </c>
      <c r="D16461" s="1">
        <v>41836.657835648148</v>
      </c>
      <c r="E16461">
        <v>34</v>
      </c>
      <c r="F16461">
        <v>32</v>
      </c>
      <c r="G16461" t="s">
        <v>89</v>
      </c>
    </row>
    <row r="16462" spans="1:8" x14ac:dyDescent="0.2">
      <c r="A16462">
        <v>4.8943300654191002E+17</v>
      </c>
      <c r="B16462" t="s">
        <v>32397</v>
      </c>
      <c r="C16462" t="s">
        <v>32398</v>
      </c>
      <c r="D16462" s="1">
        <v>41836.732592592591</v>
      </c>
      <c r="E16462">
        <v>187</v>
      </c>
      <c r="F16462">
        <v>222</v>
      </c>
    </row>
    <row r="16463" spans="1:8" x14ac:dyDescent="0.2">
      <c r="A16463">
        <v>4.8945239096664397E+17</v>
      </c>
      <c r="B16463" t="s">
        <v>32399</v>
      </c>
      <c r="C16463" t="s">
        <v>32400</v>
      </c>
      <c r="D16463" s="1">
        <v>41836.786087962966</v>
      </c>
      <c r="E16463">
        <v>24</v>
      </c>
      <c r="F16463">
        <v>33</v>
      </c>
      <c r="G16463" t="s">
        <v>215</v>
      </c>
    </row>
    <row r="16464" spans="1:8" x14ac:dyDescent="0.2">
      <c r="A16464">
        <v>4.8946655137734202E+17</v>
      </c>
      <c r="B16464" t="s">
        <v>32401</v>
      </c>
      <c r="C16464" t="s">
        <v>32402</v>
      </c>
      <c r="D16464" s="1">
        <v>41836.825162037036</v>
      </c>
      <c r="E16464">
        <v>267</v>
      </c>
      <c r="F16464">
        <v>262</v>
      </c>
    </row>
    <row r="16465" spans="1:8" x14ac:dyDescent="0.2">
      <c r="A16465">
        <v>4.894951206274E+17</v>
      </c>
      <c r="B16465" t="s">
        <v>32403</v>
      </c>
      <c r="C16465" t="s">
        <v>32404</v>
      </c>
      <c r="D16465" s="1">
        <v>41836.903993055559</v>
      </c>
      <c r="E16465">
        <v>26</v>
      </c>
      <c r="F16465">
        <v>46</v>
      </c>
      <c r="G16465" t="s">
        <v>215</v>
      </c>
    </row>
    <row r="16466" spans="1:8" x14ac:dyDescent="0.2">
      <c r="A16466">
        <v>4.8951324936098598E+17</v>
      </c>
      <c r="B16466" t="s">
        <v>32405</v>
      </c>
      <c r="C16466" t="s">
        <v>32406</v>
      </c>
      <c r="D16466" s="1">
        <v>41836.954027777778</v>
      </c>
      <c r="E16466">
        <v>267</v>
      </c>
      <c r="F16466">
        <v>251</v>
      </c>
    </row>
    <row r="16467" spans="1:8" x14ac:dyDescent="0.2">
      <c r="A16467">
        <v>4.8962615315020998E+17</v>
      </c>
      <c r="B16467" t="s">
        <v>32407</v>
      </c>
      <c r="C16467" t="s">
        <v>32408</v>
      </c>
      <c r="D16467" s="1">
        <v>41837.2655787037</v>
      </c>
      <c r="E16467">
        <v>64</v>
      </c>
      <c r="F16467">
        <v>156</v>
      </c>
      <c r="G16467" t="s">
        <v>215</v>
      </c>
    </row>
    <row r="16468" spans="1:8" x14ac:dyDescent="0.2">
      <c r="A16468">
        <v>4.8962725771176301E+17</v>
      </c>
      <c r="B16468" t="s">
        <v>32409</v>
      </c>
      <c r="C16468" t="s">
        <v>32410</v>
      </c>
      <c r="D16468" s="1">
        <v>41837.268622685187</v>
      </c>
      <c r="E16468">
        <v>9</v>
      </c>
      <c r="F16468">
        <v>25</v>
      </c>
      <c r="G16468" t="s">
        <v>215</v>
      </c>
    </row>
    <row r="16469" spans="1:8" x14ac:dyDescent="0.2">
      <c r="A16469">
        <v>4.8962775603281901E+17</v>
      </c>
      <c r="B16469" t="s">
        <v>32411</v>
      </c>
      <c r="C16469" t="s">
        <v>32412</v>
      </c>
      <c r="D16469" s="1">
        <v>41837.269999999997</v>
      </c>
      <c r="E16469">
        <v>10</v>
      </c>
      <c r="F16469">
        <v>23</v>
      </c>
      <c r="G16469" t="s">
        <v>32413</v>
      </c>
    </row>
    <row r="16470" spans="1:8" x14ac:dyDescent="0.2">
      <c r="A16470">
        <v>4.8962826777147302E+17</v>
      </c>
      <c r="B16470" t="s">
        <v>32414</v>
      </c>
      <c r="C16470" t="s">
        <v>32415</v>
      </c>
      <c r="D16470" s="1">
        <v>41837.271412037036</v>
      </c>
      <c r="E16470">
        <v>36</v>
      </c>
      <c r="F16470">
        <v>66</v>
      </c>
      <c r="G16470" t="s">
        <v>89</v>
      </c>
      <c r="H16470" t="s">
        <v>616</v>
      </c>
    </row>
    <row r="16471" spans="1:8" x14ac:dyDescent="0.2">
      <c r="A16471">
        <v>4.89628920652656E+17</v>
      </c>
      <c r="B16471" t="s">
        <v>32416</v>
      </c>
      <c r="C16471" t="s">
        <v>32417</v>
      </c>
      <c r="D16471" s="1">
        <v>41837.273217592592</v>
      </c>
      <c r="E16471">
        <v>27</v>
      </c>
      <c r="F16471">
        <v>54</v>
      </c>
      <c r="G16471" t="s">
        <v>215</v>
      </c>
    </row>
    <row r="16472" spans="1:8" x14ac:dyDescent="0.2">
      <c r="A16472">
        <v>4.8962925539167002E+17</v>
      </c>
      <c r="B16472" t="s">
        <v>32418</v>
      </c>
      <c r="C16472" t="s">
        <v>32419</v>
      </c>
      <c r="D16472" s="1">
        <v>41837.274143518516</v>
      </c>
      <c r="E16472">
        <v>13</v>
      </c>
      <c r="F16472">
        <v>24</v>
      </c>
      <c r="G16472" t="s">
        <v>32420</v>
      </c>
    </row>
    <row r="16473" spans="1:8" x14ac:dyDescent="0.2">
      <c r="A16473">
        <v>4.89633409023504E+17</v>
      </c>
      <c r="B16473" t="s">
        <v>32421</v>
      </c>
      <c r="C16473" t="s">
        <v>32422</v>
      </c>
      <c r="D16473" s="1">
        <v>41837.285601851851</v>
      </c>
      <c r="E16473">
        <v>30</v>
      </c>
      <c r="F16473">
        <v>55</v>
      </c>
      <c r="G16473" t="s">
        <v>89</v>
      </c>
    </row>
    <row r="16474" spans="1:8" x14ac:dyDescent="0.2">
      <c r="A16474">
        <v>4.8963358729819699E+17</v>
      </c>
      <c r="B16474" t="s">
        <v>32423</v>
      </c>
      <c r="C16474" t="s">
        <v>32424</v>
      </c>
      <c r="D16474" s="1">
        <v>41837.286087962966</v>
      </c>
      <c r="E16474">
        <v>20</v>
      </c>
      <c r="F16474">
        <v>48</v>
      </c>
      <c r="G16474" t="s">
        <v>215</v>
      </c>
    </row>
    <row r="16475" spans="1:8" x14ac:dyDescent="0.2">
      <c r="A16475">
        <v>4.8963397404239002E+17</v>
      </c>
      <c r="B16475" t="s">
        <v>32425</v>
      </c>
      <c r="C16475" t="s">
        <v>32426</v>
      </c>
      <c r="D16475" s="1">
        <v>41837.287164351852</v>
      </c>
      <c r="E16475">
        <v>19</v>
      </c>
      <c r="F16475">
        <v>35</v>
      </c>
      <c r="G16475" t="s">
        <v>32427</v>
      </c>
    </row>
    <row r="16476" spans="1:8" x14ac:dyDescent="0.2">
      <c r="A16476">
        <v>4.8963416078957299E+17</v>
      </c>
      <c r="B16476" t="s">
        <v>32428</v>
      </c>
      <c r="C16476" t="s">
        <v>32429</v>
      </c>
      <c r="D16476" s="1">
        <v>41837.287673611114</v>
      </c>
      <c r="E16476">
        <v>76</v>
      </c>
      <c r="F16476">
        <v>86</v>
      </c>
      <c r="G16476" t="s">
        <v>32430</v>
      </c>
    </row>
    <row r="16477" spans="1:8" x14ac:dyDescent="0.2">
      <c r="A16477">
        <v>4.8963455721840198E+17</v>
      </c>
      <c r="B16477" t="s">
        <v>32431</v>
      </c>
      <c r="C16477" t="s">
        <v>32432</v>
      </c>
      <c r="D16477" s="1">
        <v>41837.288773148146</v>
      </c>
      <c r="E16477">
        <v>100</v>
      </c>
      <c r="F16477">
        <v>91</v>
      </c>
      <c r="G16477" t="e">
        <f>josephangel247</f>
        <v>#NAME?</v>
      </c>
      <c r="H16477" t="s">
        <v>32433</v>
      </c>
    </row>
    <row r="16478" spans="1:8" x14ac:dyDescent="0.2">
      <c r="A16478">
        <v>4.8967951972528102E+17</v>
      </c>
      <c r="B16478" t="s">
        <v>32434</v>
      </c>
      <c r="C16478" t="s">
        <v>32435</v>
      </c>
      <c r="D16478" s="1">
        <v>41837.412835648145</v>
      </c>
      <c r="E16478">
        <v>23</v>
      </c>
      <c r="F16478">
        <v>38</v>
      </c>
      <c r="G16478" t="s">
        <v>215</v>
      </c>
    </row>
    <row r="16479" spans="1:8" x14ac:dyDescent="0.2">
      <c r="A16479">
        <v>4.8968000346275398E+17</v>
      </c>
      <c r="B16479" t="s">
        <v>32436</v>
      </c>
      <c r="C16479" t="s">
        <v>32437</v>
      </c>
      <c r="D16479" s="1">
        <v>41837.414178240739</v>
      </c>
      <c r="E16479">
        <v>11</v>
      </c>
      <c r="F16479">
        <v>16</v>
      </c>
      <c r="G16479" t="s">
        <v>32438</v>
      </c>
    </row>
    <row r="16480" spans="1:8" x14ac:dyDescent="0.2">
      <c r="A16480">
        <v>4.89680252948328E+17</v>
      </c>
      <c r="B16480" t="s">
        <v>32439</v>
      </c>
      <c r="C16480" t="s">
        <v>32440</v>
      </c>
      <c r="D16480" s="1">
        <v>41837.414861111109</v>
      </c>
      <c r="E16480">
        <v>17</v>
      </c>
      <c r="F16480">
        <v>28</v>
      </c>
      <c r="G16480" t="s">
        <v>215</v>
      </c>
    </row>
    <row r="16481" spans="1:8" x14ac:dyDescent="0.2">
      <c r="A16481">
        <v>4.8968092353784602E+17</v>
      </c>
      <c r="B16481" t="s">
        <v>32441</v>
      </c>
      <c r="C16481" t="s">
        <v>32442</v>
      </c>
      <c r="D16481" s="1">
        <v>41837.416712962964</v>
      </c>
      <c r="E16481">
        <v>18</v>
      </c>
      <c r="F16481">
        <v>21</v>
      </c>
      <c r="G16481" t="s">
        <v>89</v>
      </c>
    </row>
    <row r="16482" spans="1:8" x14ac:dyDescent="0.2">
      <c r="A16482">
        <v>4.8976056507487002E+17</v>
      </c>
      <c r="B16482" t="s">
        <v>32443</v>
      </c>
      <c r="C16482" t="s">
        <v>32444</v>
      </c>
      <c r="D16482" s="1">
        <v>41837.636481481481</v>
      </c>
      <c r="E16482">
        <v>1114</v>
      </c>
      <c r="F16482">
        <v>1281</v>
      </c>
    </row>
    <row r="16483" spans="1:8" x14ac:dyDescent="0.2">
      <c r="A16483">
        <v>4.8977499114860102E+17</v>
      </c>
      <c r="B16483" t="s">
        <v>32445</v>
      </c>
      <c r="C16483" t="s">
        <v>32446</v>
      </c>
      <c r="D16483" s="1">
        <v>41837.676296296297</v>
      </c>
      <c r="E16483">
        <v>1014</v>
      </c>
      <c r="F16483">
        <v>946</v>
      </c>
    </row>
    <row r="16484" spans="1:8" x14ac:dyDescent="0.2">
      <c r="A16484">
        <v>4.8979816740030797E+17</v>
      </c>
      <c r="B16484" t="s">
        <v>32447</v>
      </c>
      <c r="C16484" t="s">
        <v>32448</v>
      </c>
      <c r="D16484" s="1">
        <v>41837.740243055552</v>
      </c>
      <c r="E16484">
        <v>243</v>
      </c>
      <c r="F16484">
        <v>244</v>
      </c>
      <c r="G16484" t="s">
        <v>89</v>
      </c>
    </row>
    <row r="16485" spans="1:8" x14ac:dyDescent="0.2">
      <c r="A16485">
        <v>4.8980738719350701E+17</v>
      </c>
      <c r="B16485" t="s">
        <v>32449</v>
      </c>
      <c r="C16485" t="s">
        <v>32450</v>
      </c>
      <c r="D16485" s="1">
        <v>41837.765682870369</v>
      </c>
      <c r="E16485">
        <v>525</v>
      </c>
      <c r="F16485">
        <v>411</v>
      </c>
    </row>
    <row r="16486" spans="1:8" x14ac:dyDescent="0.2">
      <c r="A16486">
        <v>4.8980883647653798E+17</v>
      </c>
      <c r="B16486" t="s">
        <v>32451</v>
      </c>
      <c r="C16486" t="s">
        <v>32452</v>
      </c>
      <c r="D16486" s="1">
        <v>41837.769687499997</v>
      </c>
      <c r="E16486">
        <v>398</v>
      </c>
      <c r="F16486">
        <v>350</v>
      </c>
    </row>
    <row r="16487" spans="1:8" x14ac:dyDescent="0.2">
      <c r="A16487">
        <v>4.8982151414208499E+17</v>
      </c>
      <c r="B16487" t="s">
        <v>32453</v>
      </c>
      <c r="C16487" t="s">
        <v>32454</v>
      </c>
      <c r="D16487" s="1">
        <v>41837.804675925923</v>
      </c>
      <c r="E16487">
        <v>21</v>
      </c>
      <c r="F16487">
        <v>23</v>
      </c>
      <c r="G16487" t="s">
        <v>89</v>
      </c>
    </row>
    <row r="16488" spans="1:8" x14ac:dyDescent="0.2">
      <c r="A16488">
        <v>4.8983263068764102E+17</v>
      </c>
      <c r="B16488" t="s">
        <v>32455</v>
      </c>
      <c r="C16488" t="s">
        <v>32456</v>
      </c>
      <c r="D16488" s="1">
        <v>41837.835347222222</v>
      </c>
      <c r="E16488">
        <v>214</v>
      </c>
      <c r="F16488">
        <v>208</v>
      </c>
    </row>
    <row r="16489" spans="1:8" x14ac:dyDescent="0.2">
      <c r="A16489">
        <v>4.8985177630548301E+17</v>
      </c>
      <c r="B16489" t="s">
        <v>32457</v>
      </c>
      <c r="C16489" t="s">
        <v>32458</v>
      </c>
      <c r="D16489" s="1">
        <v>41837.888182870367</v>
      </c>
      <c r="E16489">
        <v>21</v>
      </c>
      <c r="F16489">
        <v>26</v>
      </c>
      <c r="G16489" t="s">
        <v>89</v>
      </c>
    </row>
    <row r="16490" spans="1:8" x14ac:dyDescent="0.2">
      <c r="A16490">
        <v>4.8987009615293197E+17</v>
      </c>
      <c r="B16490" t="s">
        <v>32459</v>
      </c>
      <c r="C16490" t="s">
        <v>32460</v>
      </c>
      <c r="D16490" s="1">
        <v>41837.938726851855</v>
      </c>
      <c r="E16490">
        <v>529</v>
      </c>
      <c r="F16490">
        <v>786</v>
      </c>
    </row>
    <row r="16491" spans="1:8" x14ac:dyDescent="0.2">
      <c r="A16491">
        <v>4.89938385520168E+17</v>
      </c>
      <c r="B16491" t="s">
        <v>32461</v>
      </c>
      <c r="C16491" t="s">
        <v>32462</v>
      </c>
      <c r="D16491" s="1">
        <v>41838.127175925925</v>
      </c>
      <c r="E16491">
        <v>23</v>
      </c>
      <c r="F16491">
        <v>74</v>
      </c>
      <c r="G16491" t="s">
        <v>215</v>
      </c>
    </row>
    <row r="16492" spans="1:8" x14ac:dyDescent="0.2">
      <c r="A16492">
        <v>4.8993856215489702E+17</v>
      </c>
      <c r="B16492" t="s">
        <v>32463</v>
      </c>
      <c r="C16492" t="s">
        <v>32464</v>
      </c>
      <c r="D16492" s="1">
        <v>41838.127662037034</v>
      </c>
      <c r="E16492">
        <v>40</v>
      </c>
      <c r="F16492">
        <v>91</v>
      </c>
      <c r="G16492" t="s">
        <v>215</v>
      </c>
    </row>
    <row r="16493" spans="1:8" x14ac:dyDescent="0.2">
      <c r="A16493">
        <v>4.8993944597446202E+17</v>
      </c>
      <c r="B16493" t="s">
        <v>32465</v>
      </c>
      <c r="C16493" t="s">
        <v>32466</v>
      </c>
      <c r="D16493" s="1">
        <v>41838.130104166667</v>
      </c>
      <c r="E16493">
        <v>52</v>
      </c>
      <c r="F16493">
        <v>127</v>
      </c>
      <c r="G16493" t="s">
        <v>215</v>
      </c>
      <c r="H16493" t="s">
        <v>390</v>
      </c>
    </row>
    <row r="16494" spans="1:8" x14ac:dyDescent="0.2">
      <c r="A16494">
        <v>4.8993968873657901E+17</v>
      </c>
      <c r="B16494" t="s">
        <v>32467</v>
      </c>
      <c r="C16494" t="s">
        <v>32468</v>
      </c>
      <c r="D16494" s="1">
        <v>41838.13077546296</v>
      </c>
      <c r="E16494">
        <v>81</v>
      </c>
      <c r="F16494">
        <v>83</v>
      </c>
      <c r="G16494" t="s">
        <v>215</v>
      </c>
    </row>
    <row r="16495" spans="1:8" x14ac:dyDescent="0.2">
      <c r="A16495">
        <v>4.8993997964968301E+17</v>
      </c>
      <c r="B16495" t="s">
        <v>32469</v>
      </c>
      <c r="C16495" t="s">
        <v>32470</v>
      </c>
      <c r="D16495" s="1">
        <v>41838.131574074076</v>
      </c>
      <c r="E16495">
        <v>33</v>
      </c>
      <c r="F16495">
        <v>38</v>
      </c>
      <c r="G16495" t="s">
        <v>89</v>
      </c>
    </row>
    <row r="16496" spans="1:8" x14ac:dyDescent="0.2">
      <c r="A16496">
        <v>4.8994019188527098E+17</v>
      </c>
      <c r="B16496" t="s">
        <v>32471</v>
      </c>
      <c r="C16496" t="s">
        <v>32472</v>
      </c>
      <c r="D16496" s="1">
        <v>41838.132164351853</v>
      </c>
      <c r="E16496">
        <v>13</v>
      </c>
      <c r="F16496">
        <v>18</v>
      </c>
      <c r="G16496" t="s">
        <v>215</v>
      </c>
    </row>
    <row r="16497" spans="1:7" x14ac:dyDescent="0.2">
      <c r="A16497">
        <v>4.8994055816963597E+17</v>
      </c>
      <c r="B16497" t="s">
        <v>32473</v>
      </c>
      <c r="C16497" t="s">
        <v>32474</v>
      </c>
      <c r="D16497" s="1">
        <v>41838.133171296293</v>
      </c>
      <c r="E16497">
        <v>18</v>
      </c>
      <c r="F16497">
        <v>41</v>
      </c>
      <c r="G16497" t="s">
        <v>89</v>
      </c>
    </row>
    <row r="16498" spans="1:7" x14ac:dyDescent="0.2">
      <c r="A16498">
        <v>4.8994065884972602E+17</v>
      </c>
      <c r="B16498" t="s">
        <v>32475</v>
      </c>
      <c r="C16498" t="s">
        <v>32476</v>
      </c>
      <c r="D16498" s="1">
        <v>41838.133449074077</v>
      </c>
      <c r="E16498">
        <v>85</v>
      </c>
      <c r="F16498">
        <v>97</v>
      </c>
      <c r="G16498" t="s">
        <v>215</v>
      </c>
    </row>
    <row r="16499" spans="1:7" x14ac:dyDescent="0.2">
      <c r="A16499">
        <v>4.89953106826776E+17</v>
      </c>
      <c r="B16499" t="s">
        <v>32477</v>
      </c>
      <c r="C16499" t="s">
        <v>32478</v>
      </c>
      <c r="D16499" s="1">
        <v>41838.167800925927</v>
      </c>
      <c r="E16499">
        <v>20</v>
      </c>
      <c r="F16499">
        <v>58</v>
      </c>
      <c r="G16499" t="s">
        <v>215</v>
      </c>
    </row>
    <row r="16500" spans="1:7" x14ac:dyDescent="0.2">
      <c r="A16500">
        <v>4.8995356058336E+17</v>
      </c>
      <c r="B16500" t="s">
        <v>32479</v>
      </c>
      <c r="C16500" t="s">
        <v>32480</v>
      </c>
      <c r="D16500" s="1">
        <v>41838.169050925928</v>
      </c>
      <c r="E16500">
        <v>13</v>
      </c>
      <c r="F16500">
        <v>24</v>
      </c>
      <c r="G16500" t="s">
        <v>32481</v>
      </c>
    </row>
    <row r="16501" spans="1:7" x14ac:dyDescent="0.2">
      <c r="A16501">
        <v>4.8995364646174298E+17</v>
      </c>
      <c r="B16501" t="s">
        <v>32482</v>
      </c>
      <c r="C16501" t="s">
        <v>32483</v>
      </c>
      <c r="D16501" s="1">
        <v>41838.169282407405</v>
      </c>
      <c r="E16501">
        <v>23</v>
      </c>
      <c r="F16501">
        <v>27</v>
      </c>
      <c r="G16501" t="s">
        <v>215</v>
      </c>
    </row>
    <row r="16502" spans="1:7" x14ac:dyDescent="0.2">
      <c r="A16502">
        <v>4.9012885110498899E+17</v>
      </c>
      <c r="B16502" t="s">
        <v>32484</v>
      </c>
      <c r="C16502" t="s">
        <v>32485</v>
      </c>
      <c r="D16502" s="1">
        <v>41838.652754629627</v>
      </c>
      <c r="E16502">
        <v>17</v>
      </c>
      <c r="F16502">
        <v>35</v>
      </c>
      <c r="G16502" t="s">
        <v>89</v>
      </c>
    </row>
    <row r="16503" spans="1:7" x14ac:dyDescent="0.2">
      <c r="A16503">
        <v>4.9013610621070099E+17</v>
      </c>
      <c r="B16503" t="s">
        <v>32486</v>
      </c>
      <c r="C16503" t="s">
        <v>31969</v>
      </c>
      <c r="D16503" s="1">
        <v>41838.672777777778</v>
      </c>
      <c r="E16503">
        <v>330</v>
      </c>
      <c r="F16503">
        <v>319</v>
      </c>
    </row>
    <row r="16504" spans="1:7" x14ac:dyDescent="0.2">
      <c r="A16504">
        <v>4.9015730587149101E+17</v>
      </c>
      <c r="B16504" t="s">
        <v>32487</v>
      </c>
      <c r="C16504" t="s">
        <v>32488</v>
      </c>
      <c r="D16504" s="1">
        <v>41838.73128472222</v>
      </c>
      <c r="E16504">
        <v>24</v>
      </c>
      <c r="F16504">
        <v>31</v>
      </c>
      <c r="G16504" t="s">
        <v>89</v>
      </c>
    </row>
    <row r="16505" spans="1:7" x14ac:dyDescent="0.2">
      <c r="A16505">
        <v>4.90168750768144E+17</v>
      </c>
      <c r="B16505" t="s">
        <v>32489</v>
      </c>
      <c r="C16505" t="s">
        <v>32490</v>
      </c>
      <c r="D16505" s="1">
        <v>41838.762858796297</v>
      </c>
      <c r="E16505">
        <v>298</v>
      </c>
      <c r="F16505">
        <v>273</v>
      </c>
    </row>
    <row r="16506" spans="1:7" x14ac:dyDescent="0.2">
      <c r="A16506">
        <v>4.9017659611312499E+17</v>
      </c>
      <c r="B16506" t="s">
        <v>32491</v>
      </c>
      <c r="C16506" t="s">
        <v>32492</v>
      </c>
      <c r="D16506" s="1">
        <v>41838.784513888888</v>
      </c>
      <c r="E16506">
        <v>20</v>
      </c>
      <c r="F16506">
        <v>32</v>
      </c>
    </row>
    <row r="16507" spans="1:7" x14ac:dyDescent="0.2">
      <c r="A16507">
        <v>4.90188890746392E+17</v>
      </c>
      <c r="B16507" t="s">
        <v>32493</v>
      </c>
      <c r="C16507" t="s">
        <v>32494</v>
      </c>
      <c r="D16507" s="1">
        <v>41838.818437499998</v>
      </c>
      <c r="E16507">
        <v>199</v>
      </c>
      <c r="F16507">
        <v>197</v>
      </c>
    </row>
    <row r="16508" spans="1:7" x14ac:dyDescent="0.2">
      <c r="A16508">
        <v>4.9022042244172998E+17</v>
      </c>
      <c r="B16508" t="s">
        <v>32495</v>
      </c>
      <c r="C16508" t="s">
        <v>32496</v>
      </c>
      <c r="D16508" s="1">
        <v>41838.905451388891</v>
      </c>
      <c r="E16508">
        <v>549</v>
      </c>
      <c r="F16508">
        <v>583</v>
      </c>
    </row>
    <row r="16509" spans="1:7" x14ac:dyDescent="0.2">
      <c r="A16509">
        <v>4.90385243426136E+17</v>
      </c>
      <c r="B16509" t="s">
        <v>32497</v>
      </c>
      <c r="C16509" t="s">
        <v>32498</v>
      </c>
      <c r="D16509" s="1">
        <v>41839.360266203701</v>
      </c>
      <c r="E16509">
        <v>30</v>
      </c>
      <c r="F16509">
        <v>56</v>
      </c>
      <c r="G16509" t="s">
        <v>215</v>
      </c>
    </row>
    <row r="16510" spans="1:7" x14ac:dyDescent="0.2">
      <c r="A16510">
        <v>4.9043739548597402E+17</v>
      </c>
      <c r="B16510" t="s">
        <v>32499</v>
      </c>
      <c r="C16510" t="s">
        <v>32500</v>
      </c>
      <c r="D16510" s="1">
        <v>41839.504178240742</v>
      </c>
      <c r="E16510">
        <v>63</v>
      </c>
      <c r="F16510">
        <v>99</v>
      </c>
      <c r="G16510" t="s">
        <v>215</v>
      </c>
    </row>
    <row r="16511" spans="1:7" x14ac:dyDescent="0.2">
      <c r="A16511">
        <v>4.9043790568948499E+17</v>
      </c>
      <c r="B16511" t="s">
        <v>32501</v>
      </c>
      <c r="C16511" t="s">
        <v>32502</v>
      </c>
      <c r="D16511" s="1">
        <v>41839.505590277775</v>
      </c>
      <c r="E16511">
        <v>53</v>
      </c>
      <c r="F16511">
        <v>83</v>
      </c>
      <c r="G16511" t="s">
        <v>576</v>
      </c>
    </row>
    <row r="16512" spans="1:7" x14ac:dyDescent="0.2">
      <c r="A16512">
        <v>4.9043836965499597E+17</v>
      </c>
      <c r="B16512" t="s">
        <v>32503</v>
      </c>
      <c r="C16512" t="s">
        <v>32504</v>
      </c>
      <c r="D16512" s="1">
        <v>41839.506863425922</v>
      </c>
      <c r="E16512">
        <v>25</v>
      </c>
      <c r="F16512">
        <v>49</v>
      </c>
      <c r="G16512" t="e">
        <f>foxesden8</f>
        <v>#NAME?</v>
      </c>
    </row>
    <row r="16513" spans="1:8" x14ac:dyDescent="0.2">
      <c r="A16513">
        <v>4.9079539710361997E+17</v>
      </c>
      <c r="B16513" t="s">
        <v>32505</v>
      </c>
      <c r="C16513" t="s">
        <v>32506</v>
      </c>
      <c r="D16513" s="1">
        <v>41840.492071759261</v>
      </c>
      <c r="E16513">
        <v>67</v>
      </c>
      <c r="F16513">
        <v>59</v>
      </c>
      <c r="G16513" t="s">
        <v>215</v>
      </c>
    </row>
    <row r="16514" spans="1:8" x14ac:dyDescent="0.2">
      <c r="A16514">
        <v>4.9101818392333901E+17</v>
      </c>
      <c r="B16514" t="s">
        <v>32507</v>
      </c>
      <c r="C16514" t="s">
        <v>32508</v>
      </c>
      <c r="D16514" s="1">
        <v>41841.106851851851</v>
      </c>
      <c r="E16514">
        <v>49</v>
      </c>
      <c r="F16514">
        <v>85</v>
      </c>
      <c r="G16514" t="s">
        <v>215</v>
      </c>
    </row>
    <row r="16515" spans="1:8" x14ac:dyDescent="0.2">
      <c r="A16515">
        <v>4.91030160242528E+17</v>
      </c>
      <c r="B16515" t="s">
        <v>32509</v>
      </c>
      <c r="C16515" t="s">
        <v>32510</v>
      </c>
      <c r="D16515" s="1">
        <v>41841.13989583333</v>
      </c>
      <c r="E16515">
        <v>20</v>
      </c>
      <c r="F16515">
        <v>35</v>
      </c>
      <c r="G16515" t="s">
        <v>89</v>
      </c>
    </row>
    <row r="16516" spans="1:8" x14ac:dyDescent="0.2">
      <c r="A16516">
        <v>4.9117131323121203E+17</v>
      </c>
      <c r="B16516" t="s">
        <v>32511</v>
      </c>
      <c r="C16516" t="s">
        <v>32512</v>
      </c>
      <c r="D16516" s="1">
        <v>41841.529409722221</v>
      </c>
      <c r="E16516">
        <v>43</v>
      </c>
      <c r="F16516">
        <v>74</v>
      </c>
    </row>
    <row r="16517" spans="1:8" x14ac:dyDescent="0.2">
      <c r="A16517">
        <v>4.9117463097181299E+17</v>
      </c>
      <c r="B16517" t="s">
        <v>32513</v>
      </c>
      <c r="C16517" t="s">
        <v>32514</v>
      </c>
      <c r="D16517" s="1">
        <v>41841.538564814815</v>
      </c>
      <c r="E16517">
        <v>60</v>
      </c>
      <c r="F16517">
        <v>143</v>
      </c>
      <c r="G16517" t="s">
        <v>89</v>
      </c>
    </row>
    <row r="16518" spans="1:8" x14ac:dyDescent="0.2">
      <c r="A16518">
        <v>4.9118243559846701E+17</v>
      </c>
      <c r="B16518" t="s">
        <v>32515</v>
      </c>
      <c r="C16518" t="s">
        <v>32516</v>
      </c>
      <c r="D16518" s="1">
        <v>41841.560104166667</v>
      </c>
      <c r="E16518">
        <v>15</v>
      </c>
      <c r="F16518">
        <v>34</v>
      </c>
      <c r="G16518" t="e">
        <f>_xlfn.SINGLE( _xlfn.SINGLE(TurnberryBuzz))</f>
        <v>#NAME?</v>
      </c>
    </row>
    <row r="16519" spans="1:8" x14ac:dyDescent="0.2">
      <c r="A16519">
        <v>4.9118573642765901E+17</v>
      </c>
      <c r="B16519" t="s">
        <v>32517</v>
      </c>
      <c r="C16519" t="s">
        <v>32518</v>
      </c>
      <c r="D16519" s="1">
        <v>41841.569212962961</v>
      </c>
      <c r="E16519">
        <v>41</v>
      </c>
      <c r="F16519">
        <v>72</v>
      </c>
      <c r="G16519" t="s">
        <v>576</v>
      </c>
    </row>
    <row r="16520" spans="1:8" x14ac:dyDescent="0.2">
      <c r="A16520">
        <v>4.9120378156917901E+17</v>
      </c>
      <c r="B16520" t="s">
        <v>32519</v>
      </c>
      <c r="C16520" t="s">
        <v>32520</v>
      </c>
      <c r="D16520" s="1">
        <v>41841.619004629632</v>
      </c>
      <c r="E16520">
        <v>391</v>
      </c>
      <c r="F16520">
        <v>417</v>
      </c>
      <c r="G16520" t="s">
        <v>32521</v>
      </c>
    </row>
    <row r="16521" spans="1:8" x14ac:dyDescent="0.2">
      <c r="A16521">
        <v>4.9120434252378502E+17</v>
      </c>
      <c r="B16521" t="s">
        <v>32522</v>
      </c>
      <c r="C16521" t="s">
        <v>32523</v>
      </c>
      <c r="D16521" s="1">
        <v>41841.620555555557</v>
      </c>
      <c r="E16521">
        <v>33</v>
      </c>
      <c r="F16521">
        <v>61</v>
      </c>
      <c r="G16521" t="s">
        <v>32524</v>
      </c>
      <c r="H16521" t="s">
        <v>390</v>
      </c>
    </row>
    <row r="16522" spans="1:8" x14ac:dyDescent="0.2">
      <c r="A16522">
        <v>4.9121972044485402E+17</v>
      </c>
      <c r="B16522" t="s">
        <v>32525</v>
      </c>
      <c r="C16522" t="s">
        <v>32526</v>
      </c>
      <c r="D16522" s="1">
        <v>41841.662986111114</v>
      </c>
      <c r="E16522">
        <v>18</v>
      </c>
      <c r="F16522">
        <v>32</v>
      </c>
      <c r="G16522" t="s">
        <v>215</v>
      </c>
    </row>
    <row r="16523" spans="1:8" x14ac:dyDescent="0.2">
      <c r="A16523">
        <v>4.9123845634209299E+17</v>
      </c>
      <c r="B16523" t="s">
        <v>32527</v>
      </c>
      <c r="C16523" t="s">
        <v>32528</v>
      </c>
      <c r="D16523" s="1">
        <v>41841.714687500003</v>
      </c>
      <c r="E16523">
        <v>21</v>
      </c>
      <c r="F16523">
        <v>29</v>
      </c>
      <c r="G16523" t="s">
        <v>215</v>
      </c>
    </row>
    <row r="16524" spans="1:8" x14ac:dyDescent="0.2">
      <c r="A16524">
        <v>4.9126009929468698E+17</v>
      </c>
      <c r="B16524" t="s">
        <v>32529</v>
      </c>
      <c r="C16524" t="s">
        <v>32530</v>
      </c>
      <c r="D16524" s="1">
        <v>41841.774409722224</v>
      </c>
      <c r="E16524">
        <v>28</v>
      </c>
      <c r="F16524">
        <v>30</v>
      </c>
      <c r="G16524" t="s">
        <v>89</v>
      </c>
    </row>
    <row r="16525" spans="1:8" x14ac:dyDescent="0.2">
      <c r="A16525">
        <v>4.9131189064436499E+17</v>
      </c>
      <c r="B16525" t="s">
        <v>32531</v>
      </c>
      <c r="C16525" t="s">
        <v>32532</v>
      </c>
      <c r="D16525" s="1">
        <v>41841.917326388888</v>
      </c>
      <c r="E16525">
        <v>307</v>
      </c>
      <c r="F16525">
        <v>316</v>
      </c>
    </row>
    <row r="16526" spans="1:8" x14ac:dyDescent="0.2">
      <c r="A16526">
        <v>4.9132044325802803E+17</v>
      </c>
      <c r="B16526" t="s">
        <v>32533</v>
      </c>
      <c r="C16526" t="s">
        <v>32534</v>
      </c>
      <c r="D16526" s="1">
        <v>41841.940925925926</v>
      </c>
      <c r="E16526">
        <v>208</v>
      </c>
      <c r="F16526">
        <v>218</v>
      </c>
    </row>
    <row r="16527" spans="1:8" x14ac:dyDescent="0.2">
      <c r="A16527">
        <v>4.9132110493044698E+17</v>
      </c>
      <c r="B16527" t="s">
        <v>32535</v>
      </c>
      <c r="C16527" t="s">
        <v>32536</v>
      </c>
      <c r="D16527" s="1">
        <v>41841.942754629628</v>
      </c>
      <c r="E16527">
        <v>379</v>
      </c>
      <c r="F16527">
        <v>366</v>
      </c>
    </row>
    <row r="16528" spans="1:8" x14ac:dyDescent="0.2">
      <c r="A16528">
        <v>4.9132199410191501E+17</v>
      </c>
      <c r="B16528" t="s">
        <v>32537</v>
      </c>
      <c r="C16528" t="s">
        <v>32538</v>
      </c>
      <c r="D16528" s="1">
        <v>41841.945208333331</v>
      </c>
      <c r="E16528">
        <v>113</v>
      </c>
      <c r="F16528">
        <v>127</v>
      </c>
    </row>
    <row r="16529" spans="1:7" x14ac:dyDescent="0.2">
      <c r="A16529">
        <v>4.9132309982951002E+17</v>
      </c>
      <c r="B16529" t="s">
        <v>32539</v>
      </c>
      <c r="C16529" t="s">
        <v>32540</v>
      </c>
      <c r="D16529" s="1">
        <v>41841.948252314818</v>
      </c>
      <c r="E16529">
        <v>141</v>
      </c>
      <c r="F16529">
        <v>212</v>
      </c>
      <c r="G16529" t="s">
        <v>89</v>
      </c>
    </row>
    <row r="16530" spans="1:7" x14ac:dyDescent="0.2">
      <c r="A16530">
        <v>4.9132346933090701E+17</v>
      </c>
      <c r="B16530" t="s">
        <v>32541</v>
      </c>
      <c r="C16530" t="s">
        <v>32542</v>
      </c>
      <c r="D16530" s="1">
        <v>41841.949282407404</v>
      </c>
      <c r="E16530">
        <v>129</v>
      </c>
      <c r="F16530">
        <v>255</v>
      </c>
    </row>
    <row r="16531" spans="1:7" x14ac:dyDescent="0.2">
      <c r="A16531">
        <v>4.9132442918482298E+17</v>
      </c>
      <c r="B16531" t="s">
        <v>32543</v>
      </c>
      <c r="C16531" t="s">
        <v>32544</v>
      </c>
      <c r="D16531" s="1">
        <v>41841.951921296299</v>
      </c>
      <c r="E16531">
        <v>4523</v>
      </c>
      <c r="F16531">
        <v>5743</v>
      </c>
    </row>
    <row r="16532" spans="1:7" x14ac:dyDescent="0.2">
      <c r="A16532">
        <v>4.9132472129710003E+17</v>
      </c>
      <c r="B16532" t="s">
        <v>32545</v>
      </c>
      <c r="C16532" t="s">
        <v>32546</v>
      </c>
      <c r="D16532" s="1">
        <v>41841.952731481484</v>
      </c>
      <c r="E16532">
        <v>667</v>
      </c>
      <c r="F16532">
        <v>737</v>
      </c>
    </row>
    <row r="16533" spans="1:7" x14ac:dyDescent="0.2">
      <c r="A16533">
        <v>4.9137464298507002E+17</v>
      </c>
      <c r="B16533" t="s">
        <v>32547</v>
      </c>
      <c r="C16533" t="s">
        <v>32548</v>
      </c>
      <c r="D16533" s="1">
        <v>41842.090486111112</v>
      </c>
      <c r="E16533">
        <v>31</v>
      </c>
      <c r="F16533">
        <v>39</v>
      </c>
      <c r="G16533" t="s">
        <v>89</v>
      </c>
    </row>
    <row r="16534" spans="1:7" x14ac:dyDescent="0.2">
      <c r="A16534">
        <v>4.9137576006662502E+17</v>
      </c>
      <c r="B16534" t="s">
        <v>32549</v>
      </c>
      <c r="C16534" t="s">
        <v>32550</v>
      </c>
      <c r="D16534" s="1">
        <v>41842.093576388892</v>
      </c>
      <c r="E16534">
        <v>15</v>
      </c>
      <c r="F16534">
        <v>28</v>
      </c>
      <c r="G16534" t="s">
        <v>89</v>
      </c>
    </row>
    <row r="16535" spans="1:7" x14ac:dyDescent="0.2">
      <c r="A16535">
        <v>4.9137623753360102E+17</v>
      </c>
      <c r="B16535" t="s">
        <v>32551</v>
      </c>
      <c r="C16535" t="s">
        <v>32552</v>
      </c>
      <c r="D16535" s="1">
        <v>41842.094895833332</v>
      </c>
      <c r="E16535">
        <v>48</v>
      </c>
      <c r="F16535">
        <v>70</v>
      </c>
      <c r="G16535" t="s">
        <v>89</v>
      </c>
    </row>
    <row r="16536" spans="1:7" x14ac:dyDescent="0.2">
      <c r="A16536">
        <v>4.9137860841426099E+17</v>
      </c>
      <c r="B16536" t="s">
        <v>32553</v>
      </c>
      <c r="C16536" t="s">
        <v>32554</v>
      </c>
      <c r="D16536" s="1">
        <v>41842.101435185185</v>
      </c>
      <c r="E16536">
        <v>420</v>
      </c>
      <c r="F16536">
        <v>537</v>
      </c>
    </row>
    <row r="16537" spans="1:7" x14ac:dyDescent="0.2">
      <c r="A16537">
        <v>4.9137892782312198E+17</v>
      </c>
      <c r="B16537" t="s">
        <v>32555</v>
      </c>
      <c r="C16537" t="s">
        <v>32556</v>
      </c>
      <c r="D16537" s="1">
        <v>41842.102314814816</v>
      </c>
      <c r="E16537">
        <v>429</v>
      </c>
      <c r="F16537">
        <v>564</v>
      </c>
    </row>
    <row r="16538" spans="1:7" x14ac:dyDescent="0.2">
      <c r="A16538">
        <v>4.9147845873251501E+17</v>
      </c>
      <c r="B16538" t="s">
        <v>32557</v>
      </c>
      <c r="C16538" t="s">
        <v>32558</v>
      </c>
      <c r="D16538" s="1">
        <v>41842.376967592594</v>
      </c>
      <c r="E16538">
        <v>188</v>
      </c>
      <c r="F16538">
        <v>146</v>
      </c>
      <c r="G16538" t="s">
        <v>89</v>
      </c>
    </row>
    <row r="16539" spans="1:7" x14ac:dyDescent="0.2">
      <c r="A16539">
        <v>4.9147937598904698E+17</v>
      </c>
      <c r="B16539" t="s">
        <v>32559</v>
      </c>
      <c r="C16539" t="s">
        <v>32560</v>
      </c>
      <c r="D16539" s="1">
        <v>41842.379502314812</v>
      </c>
      <c r="E16539">
        <v>426</v>
      </c>
      <c r="F16539">
        <v>408</v>
      </c>
    </row>
    <row r="16540" spans="1:7" x14ac:dyDescent="0.2">
      <c r="A16540">
        <v>4.9157105144564102E+17</v>
      </c>
      <c r="B16540" t="s">
        <v>32561</v>
      </c>
      <c r="C16540" t="s">
        <v>32562</v>
      </c>
      <c r="D16540" s="1">
        <v>41842.632476851853</v>
      </c>
      <c r="E16540">
        <v>321</v>
      </c>
      <c r="F16540">
        <v>294</v>
      </c>
    </row>
    <row r="16541" spans="1:7" x14ac:dyDescent="0.2">
      <c r="A16541">
        <v>4.9157369553908102E+17</v>
      </c>
      <c r="B16541" t="s">
        <v>32563</v>
      </c>
      <c r="C16541" t="s">
        <v>32564</v>
      </c>
      <c r="D16541" s="1">
        <v>41842.639768518522</v>
      </c>
      <c r="E16541">
        <v>209</v>
      </c>
      <c r="F16541">
        <v>114</v>
      </c>
    </row>
    <row r="16542" spans="1:7" x14ac:dyDescent="0.2">
      <c r="A16542">
        <v>4.9160850013370701E+17</v>
      </c>
      <c r="B16542" t="s">
        <v>32565</v>
      </c>
      <c r="C16542" t="s">
        <v>32566</v>
      </c>
      <c r="D16542" s="1">
        <v>41842.735810185186</v>
      </c>
      <c r="E16542">
        <v>245</v>
      </c>
      <c r="F16542">
        <v>225</v>
      </c>
    </row>
    <row r="16543" spans="1:7" x14ac:dyDescent="0.2">
      <c r="A16543">
        <v>4.9162097061319802E+17</v>
      </c>
      <c r="B16543" t="s">
        <v>32567</v>
      </c>
      <c r="C16543" t="s">
        <v>32568</v>
      </c>
      <c r="D16543" s="1">
        <v>41842.770219907405</v>
      </c>
      <c r="E16543">
        <v>22</v>
      </c>
      <c r="F16543">
        <v>29</v>
      </c>
      <c r="G16543" t="s">
        <v>89</v>
      </c>
    </row>
    <row r="16544" spans="1:7" x14ac:dyDescent="0.2">
      <c r="A16544">
        <v>4.91629366389264E+17</v>
      </c>
      <c r="B16544" t="s">
        <v>32569</v>
      </c>
      <c r="C16544" t="s">
        <v>32570</v>
      </c>
      <c r="D16544" s="1">
        <v>41842.793391203704</v>
      </c>
      <c r="E16544">
        <v>23</v>
      </c>
      <c r="F16544">
        <v>35</v>
      </c>
    </row>
    <row r="16545" spans="1:8" x14ac:dyDescent="0.2">
      <c r="A16545">
        <v>4.9164041282285101E+17</v>
      </c>
      <c r="B16545" t="s">
        <v>32571</v>
      </c>
      <c r="C16545" t="s">
        <v>32572</v>
      </c>
      <c r="D16545" s="1">
        <v>41842.823877314811</v>
      </c>
      <c r="E16545">
        <v>21</v>
      </c>
      <c r="F16545">
        <v>42</v>
      </c>
      <c r="G16545" t="s">
        <v>89</v>
      </c>
    </row>
    <row r="16546" spans="1:8" x14ac:dyDescent="0.2">
      <c r="A16546">
        <v>4.91668720444792E+17</v>
      </c>
      <c r="B16546" t="s">
        <v>32573</v>
      </c>
      <c r="C16546" t="s">
        <v>32574</v>
      </c>
      <c r="D16546" s="1">
        <v>41842.901990740742</v>
      </c>
      <c r="E16546">
        <v>1970</v>
      </c>
      <c r="F16546">
        <v>2775</v>
      </c>
      <c r="G16546" t="s">
        <v>89</v>
      </c>
    </row>
    <row r="16547" spans="1:8" x14ac:dyDescent="0.2">
      <c r="A16547">
        <v>4.9168370970450298E+17</v>
      </c>
      <c r="B16547" t="s">
        <v>32575</v>
      </c>
      <c r="C16547" t="s">
        <v>32576</v>
      </c>
      <c r="D16547" s="1">
        <v>41842.943356481483</v>
      </c>
      <c r="E16547">
        <v>784</v>
      </c>
      <c r="F16547">
        <v>759</v>
      </c>
    </row>
    <row r="16548" spans="1:8" x14ac:dyDescent="0.2">
      <c r="A16548">
        <v>4.9188464747991002E+17</v>
      </c>
      <c r="B16548" t="s">
        <v>32577</v>
      </c>
      <c r="C16548" t="s">
        <v>32578</v>
      </c>
      <c r="D16548" s="1">
        <v>41843.497835648152</v>
      </c>
      <c r="E16548">
        <v>14</v>
      </c>
      <c r="F16548">
        <v>20</v>
      </c>
      <c r="G16548" t="s">
        <v>32579</v>
      </c>
    </row>
    <row r="16549" spans="1:8" x14ac:dyDescent="0.2">
      <c r="A16549">
        <v>4.9188529425417798E+17</v>
      </c>
      <c r="B16549" t="s">
        <v>32580</v>
      </c>
      <c r="C16549" t="s">
        <v>32581</v>
      </c>
      <c r="D16549" s="1">
        <v>41843.499618055554</v>
      </c>
      <c r="E16549">
        <v>11</v>
      </c>
      <c r="F16549">
        <v>14</v>
      </c>
      <c r="G16549" t="s">
        <v>576</v>
      </c>
    </row>
    <row r="16550" spans="1:8" x14ac:dyDescent="0.2">
      <c r="A16550">
        <v>4.9188555355445197E+17</v>
      </c>
      <c r="B16550" t="s">
        <v>32582</v>
      </c>
      <c r="C16550" t="s">
        <v>32583</v>
      </c>
      <c r="D16550" s="1">
        <v>41843.500335648147</v>
      </c>
      <c r="E16550">
        <v>14</v>
      </c>
      <c r="F16550">
        <v>13</v>
      </c>
      <c r="G16550" t="s">
        <v>487</v>
      </c>
    </row>
    <row r="16551" spans="1:8" x14ac:dyDescent="0.2">
      <c r="A16551">
        <v>4.91886151519576E+17</v>
      </c>
      <c r="B16551" t="s">
        <v>32584</v>
      </c>
      <c r="C16551" t="s">
        <v>32585</v>
      </c>
      <c r="D16551" s="1">
        <v>41843.501979166664</v>
      </c>
      <c r="E16551">
        <v>133</v>
      </c>
      <c r="F16551">
        <v>139</v>
      </c>
      <c r="G16551" t="s">
        <v>215</v>
      </c>
    </row>
    <row r="16552" spans="1:8" x14ac:dyDescent="0.2">
      <c r="A16552">
        <v>4.9188656730512902E+17</v>
      </c>
      <c r="B16552" t="s">
        <v>32586</v>
      </c>
      <c r="C16552" t="s">
        <v>32587</v>
      </c>
      <c r="D16552" s="1">
        <v>41843.503136574072</v>
      </c>
      <c r="E16552">
        <v>13</v>
      </c>
      <c r="F16552">
        <v>19</v>
      </c>
      <c r="G16552" t="s">
        <v>215</v>
      </c>
      <c r="H16552" t="s">
        <v>505</v>
      </c>
    </row>
    <row r="16553" spans="1:8" x14ac:dyDescent="0.2">
      <c r="A16553">
        <v>4.91889476138848E+17</v>
      </c>
      <c r="B16553" t="s">
        <v>32588</v>
      </c>
      <c r="C16553" t="s">
        <v>32589</v>
      </c>
      <c r="D16553" s="1">
        <v>41843.511157407411</v>
      </c>
      <c r="E16553">
        <v>202</v>
      </c>
      <c r="F16553">
        <v>237</v>
      </c>
    </row>
    <row r="16554" spans="1:8" x14ac:dyDescent="0.2">
      <c r="A16554">
        <v>4.9188982953412102E+17</v>
      </c>
      <c r="B16554" t="s">
        <v>32590</v>
      </c>
      <c r="C16554" t="s">
        <v>32591</v>
      </c>
      <c r="D16554" s="1">
        <v>41843.512129629627</v>
      </c>
      <c r="E16554">
        <v>55</v>
      </c>
      <c r="F16554">
        <v>94</v>
      </c>
      <c r="G16554" t="s">
        <v>215</v>
      </c>
    </row>
    <row r="16555" spans="1:8" x14ac:dyDescent="0.2">
      <c r="A16555">
        <v>4.91890038116864E+17</v>
      </c>
      <c r="B16555" t="s">
        <v>32592</v>
      </c>
      <c r="C16555" t="s">
        <v>32593</v>
      </c>
      <c r="D16555" s="1">
        <v>41843.512708333335</v>
      </c>
      <c r="E16555">
        <v>12</v>
      </c>
      <c r="F16555">
        <v>15</v>
      </c>
      <c r="G16555" t="s">
        <v>487</v>
      </c>
    </row>
    <row r="16556" spans="1:8" x14ac:dyDescent="0.2">
      <c r="A16556">
        <v>4.919099932186E+17</v>
      </c>
      <c r="B16556" t="s">
        <v>32594</v>
      </c>
      <c r="C16556" t="s">
        <v>32595</v>
      </c>
      <c r="D16556" s="1">
        <v>41843.567777777775</v>
      </c>
      <c r="E16556">
        <v>85</v>
      </c>
      <c r="F16556">
        <v>179</v>
      </c>
    </row>
    <row r="16557" spans="1:8" x14ac:dyDescent="0.2">
      <c r="A16557">
        <v>4.9194183486919802E+17</v>
      </c>
      <c r="B16557" t="s">
        <v>32596</v>
      </c>
      <c r="C16557" t="s">
        <v>32597</v>
      </c>
      <c r="D16557" s="1">
        <v>41843.655636574076</v>
      </c>
      <c r="E16557">
        <v>529</v>
      </c>
      <c r="F16557">
        <v>504</v>
      </c>
    </row>
    <row r="16558" spans="1:8" x14ac:dyDescent="0.2">
      <c r="A16558">
        <v>4.9194281480122701E+17</v>
      </c>
      <c r="B16558" t="s">
        <v>32598</v>
      </c>
      <c r="C16558" t="s">
        <v>32599</v>
      </c>
      <c r="D16558" s="1">
        <v>41843.65834490741</v>
      </c>
      <c r="E16558">
        <v>117</v>
      </c>
      <c r="F16558">
        <v>73</v>
      </c>
    </row>
    <row r="16559" spans="1:8" x14ac:dyDescent="0.2">
      <c r="A16559">
        <v>4.9202070797577402E+17</v>
      </c>
      <c r="B16559" t="s">
        <v>32600</v>
      </c>
      <c r="C16559" t="s">
        <v>32601</v>
      </c>
      <c r="D16559" s="1">
        <v>41843.873287037037</v>
      </c>
      <c r="E16559">
        <v>193</v>
      </c>
      <c r="F16559">
        <v>197</v>
      </c>
    </row>
    <row r="16560" spans="1:8" x14ac:dyDescent="0.2">
      <c r="A16560">
        <v>4.9203067066411802E+17</v>
      </c>
      <c r="B16560" t="s">
        <v>32602</v>
      </c>
      <c r="C16560" t="s">
        <v>32603</v>
      </c>
      <c r="D16560" s="1">
        <v>41843.900787037041</v>
      </c>
      <c r="E16560">
        <v>18</v>
      </c>
      <c r="F16560">
        <v>25</v>
      </c>
      <c r="G16560" t="s">
        <v>89</v>
      </c>
    </row>
    <row r="16561" spans="1:8" x14ac:dyDescent="0.2">
      <c r="A16561">
        <v>4.9203321183773901E+17</v>
      </c>
      <c r="B16561" t="s">
        <v>32604</v>
      </c>
      <c r="C16561" t="s">
        <v>32605</v>
      </c>
      <c r="D16561" s="1">
        <v>41843.907789351855</v>
      </c>
      <c r="E16561">
        <v>37</v>
      </c>
      <c r="F16561">
        <v>82</v>
      </c>
      <c r="G16561" t="s">
        <v>215</v>
      </c>
    </row>
    <row r="16562" spans="1:8" x14ac:dyDescent="0.2">
      <c r="A16562">
        <v>4.9204709668265901E+17</v>
      </c>
      <c r="B16562" t="s">
        <v>32606</v>
      </c>
      <c r="C16562" t="s">
        <v>32607</v>
      </c>
      <c r="D16562" s="1">
        <v>41843.946111111109</v>
      </c>
      <c r="E16562">
        <v>20</v>
      </c>
      <c r="F16562">
        <v>26</v>
      </c>
      <c r="G16562" t="s">
        <v>89</v>
      </c>
    </row>
    <row r="16563" spans="1:8" x14ac:dyDescent="0.2">
      <c r="A16563">
        <v>4.9205458325104602E+17</v>
      </c>
      <c r="B16563" t="s">
        <v>32608</v>
      </c>
      <c r="C16563" t="s">
        <v>32609</v>
      </c>
      <c r="D16563" s="1">
        <v>41843.966770833336</v>
      </c>
      <c r="E16563">
        <v>34</v>
      </c>
      <c r="F16563">
        <v>61</v>
      </c>
      <c r="G16563" t="s">
        <v>89</v>
      </c>
    </row>
    <row r="16564" spans="1:8" x14ac:dyDescent="0.2">
      <c r="A16564">
        <v>4.9214373262432998E+17</v>
      </c>
      <c r="B16564" t="s">
        <v>32610</v>
      </c>
      <c r="C16564" t="s">
        <v>32611</v>
      </c>
      <c r="D16564" s="1">
        <v>41844.212777777779</v>
      </c>
      <c r="E16564">
        <v>17</v>
      </c>
      <c r="F16564">
        <v>34</v>
      </c>
      <c r="G16564" t="s">
        <v>487</v>
      </c>
    </row>
    <row r="16565" spans="1:8" x14ac:dyDescent="0.2">
      <c r="A16565">
        <v>4.9214506660596102E+17</v>
      </c>
      <c r="B16565" t="s">
        <v>32612</v>
      </c>
      <c r="C16565" t="s">
        <v>32613</v>
      </c>
      <c r="D16565" s="1">
        <v>41844.216458333336</v>
      </c>
      <c r="E16565">
        <v>30</v>
      </c>
      <c r="F16565">
        <v>46</v>
      </c>
      <c r="G16565" t="s">
        <v>215</v>
      </c>
      <c r="H16565" t="s">
        <v>390</v>
      </c>
    </row>
    <row r="16566" spans="1:8" x14ac:dyDescent="0.2">
      <c r="A16566">
        <v>4.9214528884952198E+17</v>
      </c>
      <c r="B16566" t="s">
        <v>32614</v>
      </c>
      <c r="C16566" t="s">
        <v>32615</v>
      </c>
      <c r="D16566" s="1">
        <v>41844.21707175926</v>
      </c>
      <c r="E16566">
        <v>20</v>
      </c>
      <c r="F16566">
        <v>38</v>
      </c>
      <c r="G16566" t="s">
        <v>215</v>
      </c>
    </row>
    <row r="16567" spans="1:8" x14ac:dyDescent="0.2">
      <c r="A16567">
        <v>4.9214580180451302E+17</v>
      </c>
      <c r="B16567" t="s">
        <v>32616</v>
      </c>
      <c r="C16567" t="s">
        <v>32617</v>
      </c>
      <c r="D16567" s="1">
        <v>41844.2184837963</v>
      </c>
      <c r="E16567">
        <v>32</v>
      </c>
      <c r="F16567">
        <v>43</v>
      </c>
      <c r="G16567" t="s">
        <v>215</v>
      </c>
    </row>
    <row r="16568" spans="1:8" x14ac:dyDescent="0.2">
      <c r="A16568">
        <v>4.92146399476064E+17</v>
      </c>
      <c r="B16568" t="s">
        <v>32618</v>
      </c>
      <c r="C16568" t="s">
        <v>32619</v>
      </c>
      <c r="D16568" s="1">
        <v>41844.220127314817</v>
      </c>
      <c r="E16568">
        <v>12</v>
      </c>
      <c r="F16568">
        <v>16</v>
      </c>
      <c r="G16568" t="s">
        <v>576</v>
      </c>
    </row>
    <row r="16569" spans="1:8" x14ac:dyDescent="0.2">
      <c r="A16569">
        <v>4.9214673344753203E+17</v>
      </c>
      <c r="B16569" t="s">
        <v>32620</v>
      </c>
      <c r="C16569" t="s">
        <v>32621</v>
      </c>
      <c r="D16569" s="1">
        <v>41844.221053240741</v>
      </c>
      <c r="E16569">
        <v>25</v>
      </c>
      <c r="F16569">
        <v>39</v>
      </c>
      <c r="G16569" t="s">
        <v>215</v>
      </c>
    </row>
    <row r="16570" spans="1:8" x14ac:dyDescent="0.2">
      <c r="A16570">
        <v>4.9214754332986899E+17</v>
      </c>
      <c r="B16570" t="s">
        <v>32622</v>
      </c>
      <c r="C16570" t="s">
        <v>32623</v>
      </c>
      <c r="D16570" s="1">
        <v>41844.223287037035</v>
      </c>
      <c r="E16570">
        <v>339</v>
      </c>
      <c r="F16570">
        <v>334</v>
      </c>
      <c r="G16570" t="s">
        <v>89</v>
      </c>
    </row>
    <row r="16571" spans="1:8" x14ac:dyDescent="0.2">
      <c r="A16571">
        <v>4.9215028458856E+17</v>
      </c>
      <c r="B16571" t="s">
        <v>32624</v>
      </c>
      <c r="C16571" t="s">
        <v>32625</v>
      </c>
      <c r="D16571" s="1">
        <v>41844.230856481481</v>
      </c>
      <c r="E16571">
        <v>27</v>
      </c>
      <c r="F16571">
        <v>61</v>
      </c>
      <c r="G16571" t="s">
        <v>32626</v>
      </c>
    </row>
    <row r="16572" spans="1:8" x14ac:dyDescent="0.2">
      <c r="A16572">
        <v>4.9229506014768698E+17</v>
      </c>
      <c r="B16572" t="s">
        <v>32627</v>
      </c>
      <c r="C16572" t="s">
        <v>32628</v>
      </c>
      <c r="D16572" s="1">
        <v>41844.630358796298</v>
      </c>
      <c r="E16572">
        <v>393</v>
      </c>
      <c r="F16572">
        <v>361</v>
      </c>
    </row>
    <row r="16573" spans="1:8" x14ac:dyDescent="0.2">
      <c r="A16573">
        <v>4.9229900403075002E+17</v>
      </c>
      <c r="B16573" t="s">
        <v>32629</v>
      </c>
      <c r="C16573" t="s">
        <v>32630</v>
      </c>
      <c r="D16573" s="1">
        <v>41844.641238425924</v>
      </c>
      <c r="E16573">
        <v>395</v>
      </c>
      <c r="F16573">
        <v>374</v>
      </c>
    </row>
    <row r="16574" spans="1:8" x14ac:dyDescent="0.2">
      <c r="A16574">
        <v>4.92304354494656E+17</v>
      </c>
      <c r="B16574" t="s">
        <v>32631</v>
      </c>
      <c r="C16574" t="s">
        <v>32632</v>
      </c>
      <c r="D16574" s="1">
        <v>41844.656006944446</v>
      </c>
      <c r="E16574">
        <v>18</v>
      </c>
      <c r="F16574">
        <v>35</v>
      </c>
      <c r="G16574" t="s">
        <v>32633</v>
      </c>
    </row>
    <row r="16575" spans="1:8" x14ac:dyDescent="0.2">
      <c r="A16575">
        <v>4.9230577159059002E+17</v>
      </c>
      <c r="B16575" t="s">
        <v>32634</v>
      </c>
      <c r="C16575" t="s">
        <v>32635</v>
      </c>
      <c r="D16575" s="1">
        <v>41844.659918981481</v>
      </c>
      <c r="E16575">
        <v>13</v>
      </c>
      <c r="F16575">
        <v>20</v>
      </c>
      <c r="G16575" t="s">
        <v>215</v>
      </c>
    </row>
    <row r="16576" spans="1:8" x14ac:dyDescent="0.2">
      <c r="A16576">
        <v>4.9231238711528602E+17</v>
      </c>
      <c r="B16576" t="s">
        <v>32636</v>
      </c>
      <c r="C16576" t="s">
        <v>32637</v>
      </c>
      <c r="D16576" s="1">
        <v>41844.678171296298</v>
      </c>
      <c r="E16576">
        <v>240</v>
      </c>
      <c r="F16576">
        <v>238</v>
      </c>
    </row>
    <row r="16577" spans="1:8" x14ac:dyDescent="0.2">
      <c r="A16577">
        <v>4.9234211645530502E+17</v>
      </c>
      <c r="B16577" t="s">
        <v>32638</v>
      </c>
      <c r="C16577" t="s">
        <v>32639</v>
      </c>
      <c r="D16577" s="1">
        <v>41844.760208333333</v>
      </c>
      <c r="E16577">
        <v>141</v>
      </c>
      <c r="F16577">
        <v>139</v>
      </c>
    </row>
    <row r="16578" spans="1:8" x14ac:dyDescent="0.2">
      <c r="A16578">
        <v>4.9234761153039898E+17</v>
      </c>
      <c r="B16578" t="s">
        <v>32640</v>
      </c>
      <c r="C16578" t="s">
        <v>32641</v>
      </c>
      <c r="D16578" s="1">
        <v>41844.775370370371</v>
      </c>
      <c r="E16578">
        <v>38</v>
      </c>
      <c r="F16578">
        <v>44</v>
      </c>
      <c r="G16578" t="s">
        <v>89</v>
      </c>
    </row>
    <row r="16579" spans="1:8" x14ac:dyDescent="0.2">
      <c r="A16579">
        <v>4.9235399328558202E+17</v>
      </c>
      <c r="B16579" t="s">
        <v>32642</v>
      </c>
      <c r="C16579" t="s">
        <v>32643</v>
      </c>
      <c r="D16579" s="1">
        <v>41844.792986111112</v>
      </c>
      <c r="E16579">
        <v>156</v>
      </c>
      <c r="F16579">
        <v>149</v>
      </c>
      <c r="G16579" t="s">
        <v>89</v>
      </c>
    </row>
    <row r="16580" spans="1:8" x14ac:dyDescent="0.2">
      <c r="A16580">
        <v>4.9237958202546099E+17</v>
      </c>
      <c r="B16580" t="s">
        <v>32644</v>
      </c>
      <c r="C16580" t="s">
        <v>32645</v>
      </c>
      <c r="D16580" s="1">
        <v>41844.863587962966</v>
      </c>
      <c r="E16580">
        <v>347</v>
      </c>
      <c r="F16580">
        <v>283</v>
      </c>
    </row>
    <row r="16581" spans="1:8" x14ac:dyDescent="0.2">
      <c r="A16581">
        <v>4.9239272279246797E+17</v>
      </c>
      <c r="B16581" t="s">
        <v>32646</v>
      </c>
      <c r="C16581" t="s">
        <v>32647</v>
      </c>
      <c r="D16581" s="1">
        <v>41844.89984953704</v>
      </c>
      <c r="E16581">
        <v>55</v>
      </c>
      <c r="F16581">
        <v>88</v>
      </c>
      <c r="G16581" t="s">
        <v>215</v>
      </c>
    </row>
    <row r="16582" spans="1:8" x14ac:dyDescent="0.2">
      <c r="A16582">
        <v>4.9241834655056198E+17</v>
      </c>
      <c r="B16582" t="s">
        <v>32648</v>
      </c>
      <c r="C16582" t="s">
        <v>32649</v>
      </c>
      <c r="D16582" s="1">
        <v>41844.970567129632</v>
      </c>
      <c r="E16582">
        <v>293</v>
      </c>
      <c r="F16582">
        <v>254</v>
      </c>
      <c r="H16582" t="s">
        <v>390</v>
      </c>
    </row>
    <row r="16583" spans="1:8" x14ac:dyDescent="0.2">
      <c r="A16583">
        <v>4.9242240657394803E+17</v>
      </c>
      <c r="B16583" t="s">
        <v>32650</v>
      </c>
      <c r="C16583" t="s">
        <v>32651</v>
      </c>
      <c r="D16583" s="1">
        <v>41844.981770833336</v>
      </c>
      <c r="E16583">
        <v>40</v>
      </c>
      <c r="F16583">
        <v>65</v>
      </c>
    </row>
    <row r="16584" spans="1:8" x14ac:dyDescent="0.2">
      <c r="A16584">
        <v>4.9246993587281498E+17</v>
      </c>
      <c r="B16584" t="s">
        <v>32652</v>
      </c>
      <c r="C16584" t="s">
        <v>32653</v>
      </c>
      <c r="D16584" s="1">
        <v>41845.112928240742</v>
      </c>
      <c r="E16584">
        <v>33</v>
      </c>
      <c r="F16584">
        <v>59</v>
      </c>
      <c r="G16584" t="s">
        <v>215</v>
      </c>
      <c r="H16584" t="s">
        <v>616</v>
      </c>
    </row>
    <row r="16585" spans="1:8" x14ac:dyDescent="0.2">
      <c r="A16585">
        <v>4.9247004490795002E+17</v>
      </c>
      <c r="B16585" t="s">
        <v>32654</v>
      </c>
      <c r="C16585" t="s">
        <v>32655</v>
      </c>
      <c r="D16585" s="1">
        <v>41845.113229166665</v>
      </c>
      <c r="E16585">
        <v>38</v>
      </c>
      <c r="F16585">
        <v>78</v>
      </c>
      <c r="G16585" t="s">
        <v>215</v>
      </c>
      <c r="H16585" t="s">
        <v>390</v>
      </c>
    </row>
    <row r="16586" spans="1:8" x14ac:dyDescent="0.2">
      <c r="A16586">
        <v>4.9247158407489498E+17</v>
      </c>
      <c r="B16586" t="s">
        <v>32656</v>
      </c>
      <c r="C16586" t="s">
        <v>32657</v>
      </c>
      <c r="D16586" s="1">
        <v>41845.117465277777</v>
      </c>
      <c r="E16586">
        <v>9769</v>
      </c>
      <c r="F16586">
        <v>7376</v>
      </c>
    </row>
    <row r="16587" spans="1:8" x14ac:dyDescent="0.2">
      <c r="A16587">
        <v>4.9269671384582502E+17</v>
      </c>
      <c r="B16587" t="s">
        <v>32658</v>
      </c>
      <c r="C16587" t="s">
        <v>32659</v>
      </c>
      <c r="D16587" s="1">
        <v>41845.738715277781</v>
      </c>
      <c r="E16587">
        <v>23</v>
      </c>
      <c r="F16587">
        <v>31</v>
      </c>
      <c r="G16587" t="s">
        <v>89</v>
      </c>
    </row>
    <row r="16588" spans="1:8" x14ac:dyDescent="0.2">
      <c r="A16588">
        <v>4.9269747272543002E+17</v>
      </c>
      <c r="B16588" t="s">
        <v>32660</v>
      </c>
      <c r="C16588" t="s">
        <v>32661</v>
      </c>
      <c r="D16588" s="1">
        <v>41845.740810185183</v>
      </c>
      <c r="E16588">
        <v>256</v>
      </c>
      <c r="F16588">
        <v>226</v>
      </c>
      <c r="G16588" t="s">
        <v>89</v>
      </c>
    </row>
    <row r="16589" spans="1:8" x14ac:dyDescent="0.2">
      <c r="A16589">
        <v>4.92730544686256E+17</v>
      </c>
      <c r="B16589" t="s">
        <v>32662</v>
      </c>
      <c r="C16589" t="s">
        <v>32663</v>
      </c>
      <c r="D16589" s="1">
        <v>41845.832071759258</v>
      </c>
      <c r="E16589">
        <v>18</v>
      </c>
      <c r="F16589">
        <v>31</v>
      </c>
      <c r="G16589" t="s">
        <v>89</v>
      </c>
    </row>
    <row r="16590" spans="1:8" x14ac:dyDescent="0.2">
      <c r="A16590">
        <v>4.9273875171484E+17</v>
      </c>
      <c r="B16590" t="s">
        <v>32664</v>
      </c>
      <c r="C16590" t="s">
        <v>32665</v>
      </c>
      <c r="D16590" s="1">
        <v>41845.854710648149</v>
      </c>
      <c r="E16590">
        <v>12</v>
      </c>
      <c r="F16590">
        <v>22</v>
      </c>
      <c r="G16590" t="s">
        <v>215</v>
      </c>
    </row>
    <row r="16591" spans="1:8" x14ac:dyDescent="0.2">
      <c r="A16591">
        <v>4.9274565631097203E+17</v>
      </c>
      <c r="B16591" t="s">
        <v>32666</v>
      </c>
      <c r="C16591" t="s">
        <v>32667</v>
      </c>
      <c r="D16591" s="1">
        <v>41845.873761574076</v>
      </c>
      <c r="E16591">
        <v>28</v>
      </c>
      <c r="F16591">
        <v>40</v>
      </c>
      <c r="G16591" t="s">
        <v>89</v>
      </c>
    </row>
    <row r="16592" spans="1:8" x14ac:dyDescent="0.2">
      <c r="A16592">
        <v>4.92749549614944E+17</v>
      </c>
      <c r="B16592" t="s">
        <v>32668</v>
      </c>
      <c r="C16592" t="s">
        <v>32669</v>
      </c>
      <c r="D16592" s="1">
        <v>41845.884513888886</v>
      </c>
      <c r="E16592">
        <v>263</v>
      </c>
      <c r="F16592">
        <v>225</v>
      </c>
    </row>
    <row r="16593" spans="1:8" x14ac:dyDescent="0.2">
      <c r="A16593">
        <v>4.9276676030806003E+17</v>
      </c>
      <c r="B16593" t="s">
        <v>32670</v>
      </c>
      <c r="C16593" t="s">
        <v>32671</v>
      </c>
      <c r="D16593" s="1">
        <v>41845.932002314818</v>
      </c>
      <c r="E16593">
        <v>329</v>
      </c>
      <c r="F16593">
        <v>336</v>
      </c>
    </row>
    <row r="16594" spans="1:8" x14ac:dyDescent="0.2">
      <c r="A16594">
        <v>4.9316992522610598E+17</v>
      </c>
      <c r="B16594" t="s">
        <v>32672</v>
      </c>
      <c r="C16594" t="s">
        <v>32673</v>
      </c>
      <c r="D16594" s="1">
        <v>41847.044525462959</v>
      </c>
      <c r="E16594">
        <v>12</v>
      </c>
      <c r="F16594">
        <v>27</v>
      </c>
      <c r="G16594" t="s">
        <v>32674</v>
      </c>
      <c r="H16594" t="s">
        <v>390</v>
      </c>
    </row>
    <row r="16595" spans="1:8" x14ac:dyDescent="0.2">
      <c r="A16595">
        <v>4.9317008619093101E+17</v>
      </c>
      <c r="B16595" t="s">
        <v>32675</v>
      </c>
      <c r="C16595" t="s">
        <v>32676</v>
      </c>
      <c r="D16595" s="1">
        <v>41847.044965277775</v>
      </c>
      <c r="E16595">
        <v>27</v>
      </c>
      <c r="F16595">
        <v>66</v>
      </c>
      <c r="G16595" t="s">
        <v>215</v>
      </c>
    </row>
    <row r="16596" spans="1:8" x14ac:dyDescent="0.2">
      <c r="A16596">
        <v>4.9317178420035501E+17</v>
      </c>
      <c r="B16596" t="s">
        <v>32677</v>
      </c>
      <c r="C16596" t="s">
        <v>32678</v>
      </c>
      <c r="D16596" s="1">
        <v>41847.04965277778</v>
      </c>
      <c r="E16596">
        <v>24</v>
      </c>
      <c r="F16596">
        <v>60</v>
      </c>
      <c r="G16596" t="s">
        <v>215</v>
      </c>
      <c r="H16596" t="s">
        <v>616</v>
      </c>
    </row>
    <row r="16597" spans="1:8" x14ac:dyDescent="0.2">
      <c r="A16597">
        <v>4.9317187999407302E+17</v>
      </c>
      <c r="B16597" t="s">
        <v>32679</v>
      </c>
      <c r="C16597" t="s">
        <v>32680</v>
      </c>
      <c r="D16597" s="1">
        <v>41847.04991898148</v>
      </c>
      <c r="E16597">
        <v>47</v>
      </c>
      <c r="F16597">
        <v>49</v>
      </c>
      <c r="G16597" t="s">
        <v>576</v>
      </c>
      <c r="H16597" t="s">
        <v>390</v>
      </c>
    </row>
    <row r="16598" spans="1:8" x14ac:dyDescent="0.2">
      <c r="A16598">
        <v>4.93737163746312E+17</v>
      </c>
      <c r="B16598" t="s">
        <v>32681</v>
      </c>
      <c r="C16598" t="s">
        <v>32682</v>
      </c>
      <c r="D16598" s="1">
        <v>41848.609803240739</v>
      </c>
      <c r="E16598">
        <v>57</v>
      </c>
      <c r="F16598">
        <v>143</v>
      </c>
      <c r="G16598" t="s">
        <v>89</v>
      </c>
    </row>
    <row r="16599" spans="1:8" x14ac:dyDescent="0.2">
      <c r="A16599">
        <v>4.9374276193000998E+17</v>
      </c>
      <c r="B16599" t="s">
        <v>32683</v>
      </c>
      <c r="C16599" t="s">
        <v>32684</v>
      </c>
      <c r="D16599" s="1">
        <v>41848.625254629631</v>
      </c>
      <c r="E16599">
        <v>172</v>
      </c>
      <c r="F16599">
        <v>188</v>
      </c>
    </row>
    <row r="16600" spans="1:8" x14ac:dyDescent="0.2">
      <c r="A16600">
        <v>4.9374456656706701E+17</v>
      </c>
      <c r="B16600" t="s">
        <v>32685</v>
      </c>
      <c r="C16600" t="s">
        <v>32686</v>
      </c>
      <c r="D16600" s="1">
        <v>41848.630231481482</v>
      </c>
      <c r="E16600">
        <v>24</v>
      </c>
      <c r="F16600">
        <v>51</v>
      </c>
      <c r="G16600" t="s">
        <v>215</v>
      </c>
      <c r="H16600" t="s">
        <v>390</v>
      </c>
    </row>
    <row r="16601" spans="1:8" x14ac:dyDescent="0.2">
      <c r="A16601">
        <v>4.9376451506734598E+17</v>
      </c>
      <c r="B16601" t="s">
        <v>32687</v>
      </c>
      <c r="C16601" t="s">
        <v>32688</v>
      </c>
      <c r="D16601" s="1">
        <v>41848.685277777775</v>
      </c>
      <c r="E16601">
        <v>15</v>
      </c>
      <c r="F16601">
        <v>17</v>
      </c>
      <c r="G16601" t="s">
        <v>215</v>
      </c>
    </row>
    <row r="16602" spans="1:8" x14ac:dyDescent="0.2">
      <c r="A16602">
        <v>4.9378213293511802E+17</v>
      </c>
      <c r="B16602" t="s">
        <v>32689</v>
      </c>
      <c r="C16602" t="s">
        <v>32690</v>
      </c>
      <c r="D16602" s="1">
        <v>41848.733900462961</v>
      </c>
      <c r="E16602">
        <v>19</v>
      </c>
      <c r="F16602">
        <v>29</v>
      </c>
      <c r="G16602" t="s">
        <v>89</v>
      </c>
    </row>
    <row r="16603" spans="1:8" x14ac:dyDescent="0.2">
      <c r="A16603">
        <v>4.9380607134217402E+17</v>
      </c>
      <c r="B16603" t="s">
        <v>32691</v>
      </c>
      <c r="C16603" t="s">
        <v>32692</v>
      </c>
      <c r="D16603" s="1">
        <v>41848.799953703703</v>
      </c>
      <c r="E16603">
        <v>12</v>
      </c>
      <c r="F16603">
        <v>14</v>
      </c>
      <c r="G16603" t="s">
        <v>546</v>
      </c>
    </row>
    <row r="16604" spans="1:8" x14ac:dyDescent="0.2">
      <c r="A16604">
        <v>4.9380669806346202E+17</v>
      </c>
      <c r="B16604" t="s">
        <v>32693</v>
      </c>
      <c r="C16604" t="s">
        <v>32694</v>
      </c>
      <c r="D16604" s="1">
        <v>41848.801678240743</v>
      </c>
      <c r="E16604">
        <v>14</v>
      </c>
      <c r="F16604">
        <v>25</v>
      </c>
      <c r="G16604" t="s">
        <v>215</v>
      </c>
    </row>
    <row r="16605" spans="1:8" x14ac:dyDescent="0.2">
      <c r="A16605">
        <v>4.9381426923516698E+17</v>
      </c>
      <c r="B16605" t="s">
        <v>32695</v>
      </c>
      <c r="C16605" t="s">
        <v>32696</v>
      </c>
      <c r="D16605" s="1">
        <v>41848.822581018518</v>
      </c>
      <c r="E16605">
        <v>211</v>
      </c>
      <c r="F16605">
        <v>230</v>
      </c>
      <c r="G16605" t="s">
        <v>215</v>
      </c>
    </row>
    <row r="16606" spans="1:8" x14ac:dyDescent="0.2">
      <c r="A16606">
        <v>4.9381866774726598E+17</v>
      </c>
      <c r="B16606" t="s">
        <v>32697</v>
      </c>
      <c r="C16606" t="s">
        <v>32698</v>
      </c>
      <c r="D16606" s="1">
        <v>41848.834710648145</v>
      </c>
      <c r="E16606">
        <v>41</v>
      </c>
      <c r="F16606">
        <v>57</v>
      </c>
    </row>
    <row r="16607" spans="1:8" x14ac:dyDescent="0.2">
      <c r="A16607">
        <v>4.9383237433846099E+17</v>
      </c>
      <c r="B16607" t="s">
        <v>32699</v>
      </c>
      <c r="C16607" t="s">
        <v>32700</v>
      </c>
      <c r="D16607" s="1">
        <v>41848.872534722221</v>
      </c>
      <c r="E16607">
        <v>21</v>
      </c>
      <c r="F16607">
        <v>23</v>
      </c>
    </row>
    <row r="16608" spans="1:8" x14ac:dyDescent="0.2">
      <c r="A16608">
        <v>4.9384319298360499E+17</v>
      </c>
      <c r="B16608" t="s">
        <v>32701</v>
      </c>
      <c r="C16608" t="s">
        <v>32702</v>
      </c>
      <c r="D16608" s="1">
        <v>41848.902395833335</v>
      </c>
      <c r="E16608">
        <v>29</v>
      </c>
      <c r="F16608">
        <v>27</v>
      </c>
      <c r="G16608" t="s">
        <v>89</v>
      </c>
    </row>
    <row r="16609" spans="1:8" x14ac:dyDescent="0.2">
      <c r="A16609">
        <v>4.9386175488815098E+17</v>
      </c>
      <c r="B16609" t="s">
        <v>32703</v>
      </c>
      <c r="C16609" t="s">
        <v>32704</v>
      </c>
      <c r="D16609" s="1">
        <v>41848.953611111108</v>
      </c>
      <c r="E16609">
        <v>118</v>
      </c>
      <c r="F16609">
        <v>164</v>
      </c>
    </row>
    <row r="16610" spans="1:8" x14ac:dyDescent="0.2">
      <c r="A16610">
        <v>4.9386198744171302E+17</v>
      </c>
      <c r="B16610" t="s">
        <v>32705</v>
      </c>
      <c r="C16610" t="s">
        <v>32706</v>
      </c>
      <c r="D16610" s="1">
        <v>41848.954247685186</v>
      </c>
      <c r="E16610">
        <v>236</v>
      </c>
      <c r="F16610">
        <v>385</v>
      </c>
    </row>
    <row r="16611" spans="1:8" x14ac:dyDescent="0.2">
      <c r="A16611">
        <v>4.9386352029204403E+17</v>
      </c>
      <c r="B16611" t="s">
        <v>32707</v>
      </c>
      <c r="C16611" t="s">
        <v>32708</v>
      </c>
      <c r="D16611" s="1">
        <v>41848.958483796298</v>
      </c>
      <c r="E16611">
        <v>40</v>
      </c>
      <c r="F16611">
        <v>59</v>
      </c>
      <c r="G16611" t="s">
        <v>89</v>
      </c>
    </row>
    <row r="16612" spans="1:8" x14ac:dyDescent="0.2">
      <c r="A16612">
        <v>4.9386561558179002E+17</v>
      </c>
      <c r="B16612" t="s">
        <v>32709</v>
      </c>
      <c r="C16612" t="s">
        <v>32710</v>
      </c>
      <c r="D16612" s="1">
        <v>41848.964259259257</v>
      </c>
      <c r="E16612">
        <v>78</v>
      </c>
      <c r="F16612">
        <v>71</v>
      </c>
    </row>
    <row r="16613" spans="1:8" x14ac:dyDescent="0.2">
      <c r="A16613">
        <v>4.93868020574736E+17</v>
      </c>
      <c r="B16613" t="s">
        <v>32711</v>
      </c>
      <c r="C16613" t="s">
        <v>32712</v>
      </c>
      <c r="D16613" s="1">
        <v>41848.970902777779</v>
      </c>
      <c r="E16613">
        <v>411</v>
      </c>
      <c r="F16613">
        <v>356</v>
      </c>
    </row>
    <row r="16614" spans="1:8" x14ac:dyDescent="0.2">
      <c r="A16614">
        <v>4.9393581520704301E+17</v>
      </c>
      <c r="B16614" t="s">
        <v>32713</v>
      </c>
      <c r="C16614" t="s">
        <v>32714</v>
      </c>
      <c r="D16614" s="1">
        <v>41849.15797453704</v>
      </c>
      <c r="E16614">
        <v>475</v>
      </c>
      <c r="F16614">
        <v>492</v>
      </c>
    </row>
    <row r="16615" spans="1:8" x14ac:dyDescent="0.2">
      <c r="A16615">
        <v>4.94033953745936E+17</v>
      </c>
      <c r="B16615" t="s">
        <v>32715</v>
      </c>
      <c r="C16615" t="s">
        <v>32716</v>
      </c>
      <c r="D16615" s="1">
        <v>41849.428784722222</v>
      </c>
      <c r="E16615">
        <v>36</v>
      </c>
      <c r="F16615">
        <v>25</v>
      </c>
      <c r="G16615" t="s">
        <v>215</v>
      </c>
    </row>
    <row r="16616" spans="1:8" x14ac:dyDescent="0.2">
      <c r="A16616">
        <v>4.9403561758438598E+17</v>
      </c>
      <c r="B16616" t="s">
        <v>32717</v>
      </c>
      <c r="C16616" t="s">
        <v>32718</v>
      </c>
      <c r="D16616" s="1">
        <v>41849.433379629627</v>
      </c>
      <c r="E16616">
        <v>28</v>
      </c>
      <c r="F16616">
        <v>31</v>
      </c>
      <c r="G16616" t="s">
        <v>32719</v>
      </c>
    </row>
    <row r="16617" spans="1:8" x14ac:dyDescent="0.2">
      <c r="A16617">
        <v>4.9403604544536102E+17</v>
      </c>
      <c r="B16617" t="s">
        <v>32720</v>
      </c>
      <c r="C16617" t="s">
        <v>32721</v>
      </c>
      <c r="D16617" s="1">
        <v>41849.434560185182</v>
      </c>
      <c r="E16617">
        <v>15</v>
      </c>
      <c r="F16617">
        <v>31</v>
      </c>
      <c r="G16617" t="s">
        <v>215</v>
      </c>
    </row>
    <row r="16618" spans="1:8" x14ac:dyDescent="0.2">
      <c r="A16618">
        <v>4.9403744266028602E+17</v>
      </c>
      <c r="B16618" t="s">
        <v>32722</v>
      </c>
      <c r="C16618" t="s">
        <v>32723</v>
      </c>
      <c r="D16618" s="1">
        <v>41849.438414351855</v>
      </c>
      <c r="E16618">
        <v>11</v>
      </c>
      <c r="F16618">
        <v>17</v>
      </c>
      <c r="G16618" t="s">
        <v>32724</v>
      </c>
    </row>
    <row r="16619" spans="1:8" x14ac:dyDescent="0.2">
      <c r="A16619">
        <v>4.9403841146482202E+17</v>
      </c>
      <c r="B16619" t="s">
        <v>32725</v>
      </c>
      <c r="C16619" t="s">
        <v>32726</v>
      </c>
      <c r="D16619" s="1">
        <v>41849.441087962965</v>
      </c>
      <c r="E16619">
        <v>27</v>
      </c>
      <c r="F16619">
        <v>21</v>
      </c>
      <c r="G16619" t="s">
        <v>576</v>
      </c>
      <c r="H16619" t="s">
        <v>390</v>
      </c>
    </row>
    <row r="16620" spans="1:8" x14ac:dyDescent="0.2">
      <c r="A16620">
        <v>4.9403904384423898E+17</v>
      </c>
      <c r="B16620" t="s">
        <v>32727</v>
      </c>
      <c r="C16620" t="s">
        <v>32728</v>
      </c>
      <c r="D16620" s="1">
        <v>41849.442835648151</v>
      </c>
      <c r="E16620">
        <v>20</v>
      </c>
      <c r="F16620">
        <v>32</v>
      </c>
      <c r="G16620" t="s">
        <v>215</v>
      </c>
    </row>
    <row r="16621" spans="1:8" x14ac:dyDescent="0.2">
      <c r="A16621">
        <v>4.9404008099912397E+17</v>
      </c>
      <c r="B16621" t="s">
        <v>32729</v>
      </c>
      <c r="C16621" t="s">
        <v>32730</v>
      </c>
      <c r="D16621" s="1">
        <v>41849.445694444446</v>
      </c>
      <c r="E16621">
        <v>25</v>
      </c>
      <c r="F16621">
        <v>32</v>
      </c>
      <c r="G16621" t="s">
        <v>215</v>
      </c>
    </row>
    <row r="16622" spans="1:8" x14ac:dyDescent="0.2">
      <c r="A16622">
        <v>4.9404178050176998E+17</v>
      </c>
      <c r="B16622" t="s">
        <v>32731</v>
      </c>
      <c r="C16622" t="s">
        <v>32732</v>
      </c>
      <c r="D16622" s="1">
        <v>41849.450381944444</v>
      </c>
      <c r="E16622">
        <v>34</v>
      </c>
      <c r="F16622">
        <v>43</v>
      </c>
      <c r="G16622" t="e">
        <f>sluthoee</f>
        <v>#NAME?</v>
      </c>
    </row>
    <row r="16623" spans="1:8" x14ac:dyDescent="0.2">
      <c r="A16623">
        <v>4.9404215280494502E+17</v>
      </c>
      <c r="B16623" t="s">
        <v>32733</v>
      </c>
      <c r="C16623" t="s">
        <v>32734</v>
      </c>
      <c r="D16623" s="1">
        <v>41849.451412037037</v>
      </c>
      <c r="E16623">
        <v>26</v>
      </c>
      <c r="F16623">
        <v>43</v>
      </c>
      <c r="G16623" t="s">
        <v>32735</v>
      </c>
    </row>
    <row r="16624" spans="1:8" x14ac:dyDescent="0.2">
      <c r="A16624">
        <v>4.9404311222264998E+17</v>
      </c>
      <c r="B16624" t="s">
        <v>32736</v>
      </c>
      <c r="C16624" t="s">
        <v>32737</v>
      </c>
      <c r="D16624" s="1">
        <v>41849.454062500001</v>
      </c>
      <c r="E16624">
        <v>71</v>
      </c>
      <c r="F16624">
        <v>93</v>
      </c>
      <c r="G16624" t="s">
        <v>32738</v>
      </c>
    </row>
    <row r="16625" spans="1:8" x14ac:dyDescent="0.2">
      <c r="A16625">
        <v>4.9408108111345997E+17</v>
      </c>
      <c r="B16625" t="s">
        <v>32739</v>
      </c>
      <c r="C16625" t="s">
        <v>32740</v>
      </c>
      <c r="D16625" s="1">
        <v>41849.558831018519</v>
      </c>
      <c r="E16625">
        <v>9</v>
      </c>
      <c r="F16625">
        <v>14</v>
      </c>
      <c r="G16625" t="s">
        <v>89</v>
      </c>
      <c r="H16625" t="s">
        <v>390</v>
      </c>
    </row>
    <row r="16626" spans="1:8" x14ac:dyDescent="0.2">
      <c r="A16626">
        <v>4.9408124519462502E+17</v>
      </c>
      <c r="B16626" t="s">
        <v>32741</v>
      </c>
      <c r="C16626" t="s">
        <v>32742</v>
      </c>
      <c r="D16626" s="1">
        <v>41849.559293981481</v>
      </c>
      <c r="E16626">
        <v>11</v>
      </c>
      <c r="F16626">
        <v>20</v>
      </c>
      <c r="G16626" t="s">
        <v>215</v>
      </c>
    </row>
    <row r="16627" spans="1:8" x14ac:dyDescent="0.2">
      <c r="A16627">
        <v>4.9408134272098298E+17</v>
      </c>
      <c r="B16627" t="s">
        <v>32743</v>
      </c>
      <c r="C16627" t="s">
        <v>32744</v>
      </c>
      <c r="D16627" s="1">
        <v>41849.559560185182</v>
      </c>
      <c r="E16627">
        <v>11</v>
      </c>
      <c r="F16627">
        <v>16</v>
      </c>
      <c r="G16627" t="s">
        <v>576</v>
      </c>
    </row>
    <row r="16628" spans="1:8" x14ac:dyDescent="0.2">
      <c r="A16628">
        <v>4.9408169903511501E+17</v>
      </c>
      <c r="B16628" t="s">
        <v>32745</v>
      </c>
      <c r="C16628" t="s">
        <v>32746</v>
      </c>
      <c r="D16628" s="1">
        <v>41849.560543981483</v>
      </c>
      <c r="E16628">
        <v>36</v>
      </c>
      <c r="F16628">
        <v>74</v>
      </c>
      <c r="G16628" t="s">
        <v>32747</v>
      </c>
    </row>
    <row r="16629" spans="1:8" x14ac:dyDescent="0.2">
      <c r="A16629">
        <v>4.9408215444844902E+17</v>
      </c>
      <c r="B16629" t="s">
        <v>32748</v>
      </c>
      <c r="C16629" t="s">
        <v>32749</v>
      </c>
      <c r="D16629" s="1">
        <v>41849.561793981484</v>
      </c>
      <c r="E16629">
        <v>16</v>
      </c>
      <c r="F16629">
        <v>30</v>
      </c>
      <c r="G16629" t="s">
        <v>215</v>
      </c>
      <c r="H16629" t="s">
        <v>390</v>
      </c>
    </row>
    <row r="16630" spans="1:8" x14ac:dyDescent="0.2">
      <c r="A16630">
        <v>4.9408237463682202E+17</v>
      </c>
      <c r="B16630" t="s">
        <v>32750</v>
      </c>
      <c r="C16630" t="s">
        <v>32751</v>
      </c>
      <c r="D16630" s="1">
        <v>41849.562407407408</v>
      </c>
      <c r="E16630">
        <v>14</v>
      </c>
      <c r="F16630">
        <v>53</v>
      </c>
      <c r="G16630" t="s">
        <v>576</v>
      </c>
    </row>
    <row r="16631" spans="1:8" x14ac:dyDescent="0.2">
      <c r="A16631">
        <v>4.9408266760474202E+17</v>
      </c>
      <c r="B16631" t="s">
        <v>32752</v>
      </c>
      <c r="C16631" t="s">
        <v>32753</v>
      </c>
      <c r="D16631" s="1">
        <v>41849.563217592593</v>
      </c>
      <c r="E16631">
        <v>21</v>
      </c>
      <c r="F16631">
        <v>33</v>
      </c>
      <c r="G16631" t="s">
        <v>487</v>
      </c>
    </row>
    <row r="16632" spans="1:8" x14ac:dyDescent="0.2">
      <c r="A16632">
        <v>4.9408284996469498E+17</v>
      </c>
      <c r="B16632" t="s">
        <v>32754</v>
      </c>
      <c r="C16632" t="s">
        <v>32755</v>
      </c>
      <c r="D16632" s="1">
        <v>41849.563715277778</v>
      </c>
      <c r="E16632">
        <v>58</v>
      </c>
      <c r="F16632">
        <v>87</v>
      </c>
      <c r="G16632" t="s">
        <v>215</v>
      </c>
      <c r="H16632" t="s">
        <v>390</v>
      </c>
    </row>
    <row r="16633" spans="1:8" x14ac:dyDescent="0.2">
      <c r="A16633">
        <v>4.94118100984688E+17</v>
      </c>
      <c r="B16633" t="s">
        <v>32756</v>
      </c>
      <c r="C16633" t="s">
        <v>32757</v>
      </c>
      <c r="D16633" s="1">
        <v>41849.660995370374</v>
      </c>
      <c r="E16633">
        <v>20</v>
      </c>
      <c r="F16633">
        <v>27</v>
      </c>
    </row>
    <row r="16634" spans="1:8" x14ac:dyDescent="0.2">
      <c r="A16634">
        <v>4.9412555065999302E+17</v>
      </c>
      <c r="B16634" t="s">
        <v>32758</v>
      </c>
      <c r="C16634" t="s">
        <v>32759</v>
      </c>
      <c r="D16634" s="1">
        <v>41849.681550925925</v>
      </c>
      <c r="E16634">
        <v>48</v>
      </c>
      <c r="F16634">
        <v>94</v>
      </c>
      <c r="G16634" t="s">
        <v>215</v>
      </c>
    </row>
    <row r="16635" spans="1:8" x14ac:dyDescent="0.2">
      <c r="A16635">
        <v>4.9413481071432397E+17</v>
      </c>
      <c r="B16635" t="s">
        <v>32760</v>
      </c>
      <c r="C16635" t="s">
        <v>32761</v>
      </c>
      <c r="D16635" s="1">
        <v>41849.707106481481</v>
      </c>
      <c r="E16635">
        <v>14</v>
      </c>
      <c r="F16635">
        <v>23</v>
      </c>
      <c r="G16635" t="s">
        <v>89</v>
      </c>
    </row>
    <row r="16636" spans="1:8" x14ac:dyDescent="0.2">
      <c r="A16636">
        <v>4.9413905090818803E+17</v>
      </c>
      <c r="B16636" t="s">
        <v>32762</v>
      </c>
      <c r="C16636" t="s">
        <v>32763</v>
      </c>
      <c r="D16636" s="1">
        <v>41849.718807870369</v>
      </c>
      <c r="E16636">
        <v>13</v>
      </c>
      <c r="F16636">
        <v>15</v>
      </c>
      <c r="G16636" t="s">
        <v>89</v>
      </c>
    </row>
    <row r="16637" spans="1:8" x14ac:dyDescent="0.2">
      <c r="A16637">
        <v>4.9414253984352998E+17</v>
      </c>
      <c r="B16637" t="s">
        <v>32764</v>
      </c>
      <c r="C16637" t="s">
        <v>32765</v>
      </c>
      <c r="D16637" s="1">
        <v>41849.728425925925</v>
      </c>
      <c r="E16637">
        <v>319</v>
      </c>
      <c r="F16637">
        <v>316</v>
      </c>
    </row>
    <row r="16638" spans="1:8" x14ac:dyDescent="0.2">
      <c r="A16638">
        <v>4.9415245411702701E+17</v>
      </c>
      <c r="B16638" t="s">
        <v>32766</v>
      </c>
      <c r="C16638" t="s">
        <v>32767</v>
      </c>
      <c r="D16638" s="1">
        <v>41849.755787037036</v>
      </c>
      <c r="E16638">
        <v>25</v>
      </c>
      <c r="F16638">
        <v>47</v>
      </c>
      <c r="G16638" t="s">
        <v>89</v>
      </c>
    </row>
    <row r="16639" spans="1:8" x14ac:dyDescent="0.2">
      <c r="A16639">
        <v>4.9417415280769798E+17</v>
      </c>
      <c r="B16639" t="s">
        <v>32768</v>
      </c>
      <c r="C16639" t="s">
        <v>32769</v>
      </c>
      <c r="D16639" s="1">
        <v>41849.815671296295</v>
      </c>
      <c r="E16639">
        <v>135</v>
      </c>
      <c r="F16639">
        <v>164</v>
      </c>
    </row>
    <row r="16640" spans="1:8" x14ac:dyDescent="0.2">
      <c r="A16640">
        <v>4.9418264166373702E+17</v>
      </c>
      <c r="B16640" t="s">
        <v>32770</v>
      </c>
      <c r="C16640" t="s">
        <v>32771</v>
      </c>
      <c r="D16640" s="1">
        <v>41849.839085648149</v>
      </c>
      <c r="E16640">
        <v>176</v>
      </c>
      <c r="F16640">
        <v>187</v>
      </c>
    </row>
    <row r="16641" spans="1:8" x14ac:dyDescent="0.2">
      <c r="A16641">
        <v>4.9418831192234803E+17</v>
      </c>
      <c r="B16641" t="s">
        <v>32772</v>
      </c>
      <c r="C16641" t="s">
        <v>32773</v>
      </c>
      <c r="D16641" s="1">
        <v>41849.854733796295</v>
      </c>
      <c r="E16641">
        <v>13</v>
      </c>
      <c r="F16641">
        <v>20</v>
      </c>
      <c r="G16641" t="s">
        <v>89</v>
      </c>
    </row>
    <row r="16642" spans="1:8" x14ac:dyDescent="0.2">
      <c r="A16642">
        <v>4.94188972634304E+17</v>
      </c>
      <c r="B16642" t="s">
        <v>32774</v>
      </c>
      <c r="C16642" t="s">
        <v>32775</v>
      </c>
      <c r="D16642" s="1">
        <v>41849.856562499997</v>
      </c>
      <c r="E16642">
        <v>65</v>
      </c>
      <c r="F16642">
        <v>53</v>
      </c>
      <c r="G16642" t="s">
        <v>215</v>
      </c>
      <c r="H16642" t="s">
        <v>32776</v>
      </c>
    </row>
    <row r="16643" spans="1:8" x14ac:dyDescent="0.2">
      <c r="A16643">
        <v>4.9419902562600902E+17</v>
      </c>
      <c r="B16643" t="s">
        <v>32777</v>
      </c>
      <c r="C16643" t="s">
        <v>32778</v>
      </c>
      <c r="D16643" s="1">
        <v>41849.884305555555</v>
      </c>
      <c r="E16643">
        <v>144</v>
      </c>
      <c r="F16643">
        <v>171</v>
      </c>
    </row>
    <row r="16644" spans="1:8" x14ac:dyDescent="0.2">
      <c r="A16644">
        <v>4.94203189957496E+17</v>
      </c>
      <c r="B16644" t="s">
        <v>32779</v>
      </c>
      <c r="C16644" t="s">
        <v>32780</v>
      </c>
      <c r="D16644" s="1">
        <v>41849.895787037036</v>
      </c>
      <c r="E16644">
        <v>253</v>
      </c>
      <c r="F16644">
        <v>306</v>
      </c>
    </row>
    <row r="16645" spans="1:8" x14ac:dyDescent="0.2">
      <c r="A16645">
        <v>4.9421040151338502E+17</v>
      </c>
      <c r="B16645" t="s">
        <v>32781</v>
      </c>
      <c r="C16645" t="s">
        <v>32782</v>
      </c>
      <c r="D16645" s="1">
        <v>41849.915694444448</v>
      </c>
      <c r="E16645">
        <v>171</v>
      </c>
      <c r="F16645">
        <v>197</v>
      </c>
    </row>
    <row r="16646" spans="1:8" x14ac:dyDescent="0.2">
      <c r="A16646">
        <v>4.94216300739448E+17</v>
      </c>
      <c r="B16646" t="s">
        <v>32783</v>
      </c>
      <c r="C16646" t="s">
        <v>32784</v>
      </c>
      <c r="D16646" s="1">
        <v>41849.931967592594</v>
      </c>
      <c r="E16646">
        <v>76</v>
      </c>
      <c r="F16646">
        <v>45</v>
      </c>
      <c r="H16646" t="s">
        <v>32785</v>
      </c>
    </row>
    <row r="16647" spans="1:8" x14ac:dyDescent="0.2">
      <c r="A16647">
        <v>4.9422190096157402E+17</v>
      </c>
      <c r="B16647" t="s">
        <v>32786</v>
      </c>
      <c r="C16647" t="s">
        <v>32787</v>
      </c>
      <c r="D16647" s="1">
        <v>41849.947430555556</v>
      </c>
      <c r="E16647">
        <v>54</v>
      </c>
      <c r="F16647">
        <v>45</v>
      </c>
      <c r="G16647" t="s">
        <v>89</v>
      </c>
    </row>
    <row r="16648" spans="1:8" x14ac:dyDescent="0.2">
      <c r="A16648">
        <v>4.9422319061356102E+17</v>
      </c>
      <c r="B16648" t="s">
        <v>32788</v>
      </c>
      <c r="C16648" t="s">
        <v>32789</v>
      </c>
      <c r="D16648" s="1">
        <v>41849.950983796298</v>
      </c>
      <c r="E16648">
        <v>26</v>
      </c>
      <c r="F16648">
        <v>50</v>
      </c>
      <c r="G16648" t="s">
        <v>215</v>
      </c>
    </row>
    <row r="16649" spans="1:8" x14ac:dyDescent="0.2">
      <c r="A16649">
        <v>4.9422489328290598E+17</v>
      </c>
      <c r="B16649" t="s">
        <v>32790</v>
      </c>
      <c r="C16649" t="s">
        <v>32791</v>
      </c>
      <c r="D16649" s="1">
        <v>41849.955682870372</v>
      </c>
      <c r="E16649">
        <v>29</v>
      </c>
      <c r="F16649">
        <v>61</v>
      </c>
      <c r="G16649" t="s">
        <v>215</v>
      </c>
      <c r="H16649" t="s">
        <v>616</v>
      </c>
    </row>
    <row r="16650" spans="1:8" x14ac:dyDescent="0.2">
      <c r="A16650">
        <v>4.94284948447064E+17</v>
      </c>
      <c r="B16650" t="s">
        <v>32792</v>
      </c>
      <c r="C16650" t="s">
        <v>32793</v>
      </c>
      <c r="D16650" s="1">
        <v>41850.121400462966</v>
      </c>
      <c r="E16650">
        <v>72</v>
      </c>
      <c r="F16650">
        <v>111</v>
      </c>
      <c r="G16650" t="s">
        <v>89</v>
      </c>
    </row>
    <row r="16651" spans="1:8" x14ac:dyDescent="0.2">
      <c r="A16651">
        <v>4.9434263744533197E+17</v>
      </c>
      <c r="B16651" t="s">
        <v>32794</v>
      </c>
      <c r="C16651" t="s">
        <v>32795</v>
      </c>
      <c r="D16651" s="1">
        <v>41850.280590277776</v>
      </c>
      <c r="E16651">
        <v>28</v>
      </c>
      <c r="F16651">
        <v>45</v>
      </c>
      <c r="G16651" t="s">
        <v>32796</v>
      </c>
    </row>
    <row r="16652" spans="1:8" x14ac:dyDescent="0.2">
      <c r="A16652">
        <v>4.94342898540744E+17</v>
      </c>
      <c r="B16652" t="s">
        <v>32797</v>
      </c>
      <c r="C16652" t="s">
        <v>32798</v>
      </c>
      <c r="D16652" s="1">
        <v>41850.281319444446</v>
      </c>
      <c r="E16652">
        <v>26</v>
      </c>
      <c r="F16652">
        <v>55</v>
      </c>
      <c r="G16652" t="s">
        <v>215</v>
      </c>
    </row>
    <row r="16653" spans="1:8" x14ac:dyDescent="0.2">
      <c r="A16653">
        <v>4.94487634233008E+17</v>
      </c>
      <c r="B16653" t="s">
        <v>32799</v>
      </c>
      <c r="C16653" t="s">
        <v>32800</v>
      </c>
      <c r="D16653" s="1">
        <v>41850.680706018517</v>
      </c>
      <c r="E16653">
        <v>19</v>
      </c>
      <c r="F16653">
        <v>27</v>
      </c>
      <c r="G16653" t="s">
        <v>32801</v>
      </c>
    </row>
    <row r="16654" spans="1:8" x14ac:dyDescent="0.2">
      <c r="A16654">
        <v>4.9449328819255699E+17</v>
      </c>
      <c r="B16654" t="s">
        <v>32802</v>
      </c>
      <c r="C16654" t="s">
        <v>32803</v>
      </c>
      <c r="D16654" s="1">
        <v>41850.69630787037</v>
      </c>
      <c r="E16654">
        <v>17</v>
      </c>
      <c r="F16654">
        <v>22</v>
      </c>
      <c r="G16654" t="e">
        <f>_xlfn.SINGLE( _xlfn.SINGLE( _xlfn.SINGLE(SixteenChicago)))</f>
        <v>#NAME?</v>
      </c>
    </row>
    <row r="16655" spans="1:8" x14ac:dyDescent="0.2">
      <c r="A16655">
        <v>4.9451641068168301E+17</v>
      </c>
      <c r="B16655" t="s">
        <v>32804</v>
      </c>
      <c r="C16655" t="s">
        <v>32805</v>
      </c>
      <c r="D16655" s="1">
        <v>41850.760115740741</v>
      </c>
      <c r="E16655">
        <v>29</v>
      </c>
      <c r="F16655">
        <v>41</v>
      </c>
      <c r="G16655" t="e">
        <f>_xlfn.SINGLE( _xlfn.SINGLE(M_Griffith1))</f>
        <v>#NAME?</v>
      </c>
    </row>
    <row r="16656" spans="1:8" x14ac:dyDescent="0.2">
      <c r="A16656">
        <v>4.9454574858406701E+17</v>
      </c>
      <c r="B16656" t="s">
        <v>32806</v>
      </c>
      <c r="C16656" t="s">
        <v>32807</v>
      </c>
      <c r="D16656" s="1">
        <v>41850.84107638889</v>
      </c>
      <c r="E16656">
        <v>27</v>
      </c>
      <c r="F16656">
        <v>35</v>
      </c>
      <c r="G16656" t="s">
        <v>89</v>
      </c>
    </row>
    <row r="16657" spans="1:8" x14ac:dyDescent="0.2">
      <c r="A16657">
        <v>4.9454816909173901E+17</v>
      </c>
      <c r="B16657" t="s">
        <v>32808</v>
      </c>
      <c r="C16657" t="s">
        <v>32809</v>
      </c>
      <c r="D16657" s="1">
        <v>41850.847754629627</v>
      </c>
      <c r="E16657">
        <v>16</v>
      </c>
      <c r="F16657">
        <v>24</v>
      </c>
      <c r="G16657" t="s">
        <v>215</v>
      </c>
    </row>
    <row r="16658" spans="1:8" x14ac:dyDescent="0.2">
      <c r="A16658">
        <v>4.9454860307216301E+17</v>
      </c>
      <c r="B16658" t="s">
        <v>32810</v>
      </c>
      <c r="C16658" t="s">
        <v>32811</v>
      </c>
      <c r="D16658" s="1">
        <v>41850.848946759259</v>
      </c>
      <c r="E16658">
        <v>17</v>
      </c>
      <c r="F16658">
        <v>17</v>
      </c>
      <c r="G16658" t="s">
        <v>576</v>
      </c>
      <c r="H16658" t="s">
        <v>390</v>
      </c>
    </row>
    <row r="16659" spans="1:8" x14ac:dyDescent="0.2">
      <c r="A16659">
        <v>4.9454913803047302E+17</v>
      </c>
      <c r="B16659" t="s">
        <v>32812</v>
      </c>
      <c r="C16659" t="s">
        <v>32813</v>
      </c>
      <c r="D16659" s="1">
        <v>41850.850428240738</v>
      </c>
      <c r="E16659">
        <v>26</v>
      </c>
      <c r="F16659">
        <v>28</v>
      </c>
      <c r="G16659" t="s">
        <v>215</v>
      </c>
    </row>
    <row r="16660" spans="1:8" x14ac:dyDescent="0.2">
      <c r="A16660">
        <v>4.9455192882809203E+17</v>
      </c>
      <c r="B16660" t="s">
        <v>32814</v>
      </c>
      <c r="C16660" t="s">
        <v>32815</v>
      </c>
      <c r="D16660" s="1">
        <v>41850.858124999999</v>
      </c>
      <c r="E16660">
        <v>24</v>
      </c>
      <c r="F16660">
        <v>21</v>
      </c>
      <c r="G16660" t="s">
        <v>89</v>
      </c>
    </row>
    <row r="16661" spans="1:8" x14ac:dyDescent="0.2">
      <c r="A16661">
        <v>4.9456051023984998E+17</v>
      </c>
      <c r="B16661" t="s">
        <v>32816</v>
      </c>
      <c r="C16661" t="s">
        <v>32817</v>
      </c>
      <c r="D16661" s="1">
        <v>41850.881805555553</v>
      </c>
      <c r="E16661">
        <v>45</v>
      </c>
      <c r="F16661">
        <v>39</v>
      </c>
      <c r="G16661" t="s">
        <v>89</v>
      </c>
    </row>
    <row r="16662" spans="1:8" x14ac:dyDescent="0.2">
      <c r="A16662">
        <v>4.9456053431517101E+17</v>
      </c>
      <c r="B16662" t="s">
        <v>32818</v>
      </c>
      <c r="C16662" t="s">
        <v>32819</v>
      </c>
      <c r="D16662" s="1">
        <v>41850.881874999999</v>
      </c>
      <c r="E16662">
        <v>60</v>
      </c>
      <c r="F16662">
        <v>46</v>
      </c>
      <c r="G16662" t="s">
        <v>89</v>
      </c>
    </row>
    <row r="16663" spans="1:8" x14ac:dyDescent="0.2">
      <c r="A16663">
        <v>4.9456711486774003E+17</v>
      </c>
      <c r="B16663" t="s">
        <v>32820</v>
      </c>
      <c r="C16663" t="s">
        <v>32821</v>
      </c>
      <c r="D16663" s="1">
        <v>41850.900034722225</v>
      </c>
      <c r="E16663">
        <v>520</v>
      </c>
      <c r="F16663">
        <v>540</v>
      </c>
    </row>
    <row r="16664" spans="1:8" x14ac:dyDescent="0.2">
      <c r="A16664">
        <v>4.9457540397427002E+17</v>
      </c>
      <c r="B16664" t="s">
        <v>32822</v>
      </c>
      <c r="C16664" t="s">
        <v>32823</v>
      </c>
      <c r="D16664" s="1">
        <v>41850.922905092593</v>
      </c>
      <c r="E16664">
        <v>346</v>
      </c>
      <c r="F16664">
        <v>336</v>
      </c>
    </row>
    <row r="16665" spans="1:8" x14ac:dyDescent="0.2">
      <c r="A16665">
        <v>4.9458154083623302E+17</v>
      </c>
      <c r="B16665" t="s">
        <v>32824</v>
      </c>
      <c r="C16665" t="s">
        <v>32825</v>
      </c>
      <c r="D16665" s="1">
        <v>41850.939837962964</v>
      </c>
      <c r="E16665">
        <v>66</v>
      </c>
      <c r="F16665">
        <v>79</v>
      </c>
      <c r="G16665" t="s">
        <v>89</v>
      </c>
    </row>
    <row r="16666" spans="1:8" x14ac:dyDescent="0.2">
      <c r="A16666">
        <v>4.9458337862084998E+17</v>
      </c>
      <c r="B16666" t="s">
        <v>32826</v>
      </c>
      <c r="C16666" t="s">
        <v>32827</v>
      </c>
      <c r="D16666" s="1">
        <v>41850.944918981484</v>
      </c>
      <c r="E16666">
        <v>405</v>
      </c>
      <c r="F16666">
        <v>425</v>
      </c>
      <c r="G16666" t="s">
        <v>89</v>
      </c>
    </row>
    <row r="16667" spans="1:8" x14ac:dyDescent="0.2">
      <c r="A16667">
        <v>4.9458579316423002E+17</v>
      </c>
      <c r="B16667" t="s">
        <v>32828</v>
      </c>
      <c r="C16667" t="s">
        <v>32829</v>
      </c>
      <c r="D16667" s="1">
        <v>41850.951574074075</v>
      </c>
      <c r="E16667">
        <v>413</v>
      </c>
      <c r="F16667">
        <v>286</v>
      </c>
    </row>
    <row r="16668" spans="1:8" x14ac:dyDescent="0.2">
      <c r="A16668">
        <v>4.9481381385458803E+17</v>
      </c>
      <c r="B16668" t="s">
        <v>32830</v>
      </c>
      <c r="C16668" t="s">
        <v>32831</v>
      </c>
      <c r="D16668" s="1">
        <v>41851.58079861111</v>
      </c>
      <c r="E16668">
        <v>10</v>
      </c>
      <c r="F16668">
        <v>18</v>
      </c>
      <c r="G16668" t="s">
        <v>576</v>
      </c>
    </row>
    <row r="16669" spans="1:8" x14ac:dyDescent="0.2">
      <c r="A16669">
        <v>4.9481517436516698E+17</v>
      </c>
      <c r="B16669" t="s">
        <v>32832</v>
      </c>
      <c r="C16669" t="s">
        <v>32833</v>
      </c>
      <c r="D16669" s="1">
        <v>41851.584548611114</v>
      </c>
      <c r="E16669">
        <v>480</v>
      </c>
      <c r="F16669">
        <v>384</v>
      </c>
    </row>
    <row r="16670" spans="1:8" x14ac:dyDescent="0.2">
      <c r="A16670">
        <v>4.9483275425391002E+17</v>
      </c>
      <c r="B16670" t="s">
        <v>32834</v>
      </c>
      <c r="C16670" t="s">
        <v>32835</v>
      </c>
      <c r="D16670" s="1">
        <v>41851.633055555554</v>
      </c>
      <c r="E16670">
        <v>352</v>
      </c>
      <c r="F16670">
        <v>673</v>
      </c>
    </row>
    <row r="16671" spans="1:8" x14ac:dyDescent="0.2">
      <c r="A16671">
        <v>4.9483827337875802E+17</v>
      </c>
      <c r="B16671" t="s">
        <v>32836</v>
      </c>
      <c r="C16671" t="s">
        <v>32837</v>
      </c>
      <c r="D16671" s="1">
        <v>41851.648287037038</v>
      </c>
      <c r="E16671">
        <v>26</v>
      </c>
      <c r="F16671">
        <v>63</v>
      </c>
      <c r="G16671" t="s">
        <v>32838</v>
      </c>
    </row>
    <row r="16672" spans="1:8" x14ac:dyDescent="0.2">
      <c r="A16672">
        <v>4.9483889895081498E+17</v>
      </c>
      <c r="B16672" t="s">
        <v>32839</v>
      </c>
      <c r="C16672" t="s">
        <v>32840</v>
      </c>
      <c r="D16672" s="1">
        <v>41851.650011574071</v>
      </c>
      <c r="E16672">
        <v>8</v>
      </c>
      <c r="F16672">
        <v>11</v>
      </c>
      <c r="G16672" t="s">
        <v>89</v>
      </c>
      <c r="H16672" t="s">
        <v>390</v>
      </c>
    </row>
    <row r="16673" spans="1:8" x14ac:dyDescent="0.2">
      <c r="A16673">
        <v>4.9483906962123898E+17</v>
      </c>
      <c r="B16673" t="s">
        <v>32841</v>
      </c>
      <c r="C16673" t="s">
        <v>32842</v>
      </c>
      <c r="D16673" s="1">
        <v>41851.65048611111</v>
      </c>
      <c r="E16673">
        <v>4</v>
      </c>
      <c r="F16673">
        <v>15</v>
      </c>
      <c r="G16673" t="s">
        <v>215</v>
      </c>
      <c r="H16673" t="s">
        <v>616</v>
      </c>
    </row>
    <row r="16674" spans="1:8" x14ac:dyDescent="0.2">
      <c r="A16674">
        <v>4.9483966627357402E+17</v>
      </c>
      <c r="B16674" t="s">
        <v>32843</v>
      </c>
      <c r="C16674" t="s">
        <v>32844</v>
      </c>
      <c r="D16674" s="1">
        <v>41851.652129629627</v>
      </c>
      <c r="E16674">
        <v>11</v>
      </c>
      <c r="F16674">
        <v>22</v>
      </c>
      <c r="G16674" t="s">
        <v>32845</v>
      </c>
    </row>
    <row r="16675" spans="1:8" x14ac:dyDescent="0.2">
      <c r="A16675">
        <v>4.9483975490799603E+17</v>
      </c>
      <c r="B16675" t="s">
        <v>32846</v>
      </c>
      <c r="C16675" t="s">
        <v>32847</v>
      </c>
      <c r="D16675" s="1">
        <v>41851.652372685188</v>
      </c>
      <c r="E16675">
        <v>9</v>
      </c>
      <c r="F16675">
        <v>28</v>
      </c>
      <c r="G16675" t="s">
        <v>89</v>
      </c>
    </row>
    <row r="16676" spans="1:8" x14ac:dyDescent="0.2">
      <c r="A16676">
        <v>4.9483999105530598E+17</v>
      </c>
      <c r="B16676" t="s">
        <v>32848</v>
      </c>
      <c r="C16676" t="s">
        <v>32849</v>
      </c>
      <c r="D16676" s="1">
        <v>41851.653032407405</v>
      </c>
      <c r="E16676">
        <v>9</v>
      </c>
      <c r="F16676">
        <v>12</v>
      </c>
      <c r="G16676" t="s">
        <v>215</v>
      </c>
    </row>
    <row r="16677" spans="1:8" x14ac:dyDescent="0.2">
      <c r="A16677">
        <v>4.9484049173355302E+17</v>
      </c>
      <c r="B16677" t="s">
        <v>32850</v>
      </c>
      <c r="C16677" t="s">
        <v>32851</v>
      </c>
      <c r="D16677" s="1">
        <v>41851.654409722221</v>
      </c>
      <c r="E16677">
        <v>21</v>
      </c>
      <c r="F16677">
        <v>37</v>
      </c>
      <c r="G16677" t="s">
        <v>32852</v>
      </c>
    </row>
    <row r="16678" spans="1:8" x14ac:dyDescent="0.2">
      <c r="A16678">
        <v>4.9484279350049901E+17</v>
      </c>
      <c r="B16678" t="s">
        <v>32853</v>
      </c>
      <c r="C16678" t="s">
        <v>32854</v>
      </c>
      <c r="D16678" s="1">
        <v>41851.660763888889</v>
      </c>
      <c r="E16678">
        <v>8</v>
      </c>
      <c r="F16678">
        <v>16</v>
      </c>
      <c r="G16678" t="s">
        <v>32855</v>
      </c>
    </row>
    <row r="16679" spans="1:8" x14ac:dyDescent="0.2">
      <c r="A16679">
        <v>4.9484318352462598E+17</v>
      </c>
      <c r="B16679" t="s">
        <v>32856</v>
      </c>
      <c r="C16679" t="s">
        <v>32857</v>
      </c>
      <c r="D16679" s="1">
        <v>41851.661840277775</v>
      </c>
      <c r="E16679">
        <v>12</v>
      </c>
      <c r="F16679">
        <v>25</v>
      </c>
      <c r="G16679" t="s">
        <v>32858</v>
      </c>
      <c r="H16679" t="s">
        <v>390</v>
      </c>
    </row>
    <row r="16680" spans="1:8" x14ac:dyDescent="0.2">
      <c r="A16680">
        <v>4.94843253070376E+17</v>
      </c>
      <c r="B16680" t="s">
        <v>32859</v>
      </c>
      <c r="C16680" t="s">
        <v>32860</v>
      </c>
      <c r="D16680" s="1">
        <v>41851.66202546296</v>
      </c>
      <c r="E16680">
        <v>10</v>
      </c>
      <c r="F16680">
        <v>27</v>
      </c>
      <c r="G16680" t="s">
        <v>215</v>
      </c>
    </row>
    <row r="16681" spans="1:8" x14ac:dyDescent="0.2">
      <c r="A16681">
        <v>4.9484340189268698E+17</v>
      </c>
      <c r="B16681" t="s">
        <v>32861</v>
      </c>
      <c r="C16681" t="s">
        <v>32862</v>
      </c>
      <c r="D16681" s="1">
        <v>41851.662442129629</v>
      </c>
      <c r="E16681">
        <v>10</v>
      </c>
      <c r="F16681">
        <v>12</v>
      </c>
      <c r="G16681" t="s">
        <v>32863</v>
      </c>
    </row>
    <row r="16682" spans="1:8" x14ac:dyDescent="0.2">
      <c r="A16682">
        <v>4.94843619254104E+17</v>
      </c>
      <c r="B16682" t="s">
        <v>32864</v>
      </c>
      <c r="C16682" t="s">
        <v>32865</v>
      </c>
      <c r="D16682" s="1">
        <v>41851.663043981483</v>
      </c>
      <c r="E16682">
        <v>16</v>
      </c>
      <c r="F16682">
        <v>26</v>
      </c>
      <c r="G16682" t="s">
        <v>89</v>
      </c>
    </row>
    <row r="16683" spans="1:8" x14ac:dyDescent="0.2">
      <c r="A16683">
        <v>4.9484381342099002E+17</v>
      </c>
      <c r="B16683" t="s">
        <v>32866</v>
      </c>
      <c r="C16683" t="s">
        <v>32867</v>
      </c>
      <c r="D16683" s="1">
        <v>41851.663576388892</v>
      </c>
      <c r="E16683">
        <v>28</v>
      </c>
      <c r="F16683">
        <v>31</v>
      </c>
      <c r="G16683" t="s">
        <v>215</v>
      </c>
      <c r="H16683" t="s">
        <v>390</v>
      </c>
    </row>
    <row r="16684" spans="1:8" x14ac:dyDescent="0.2">
      <c r="A16684">
        <v>4.9487065232389702E+17</v>
      </c>
      <c r="B16684" t="s">
        <v>32868</v>
      </c>
      <c r="C16684" t="s">
        <v>32869</v>
      </c>
      <c r="D16684" s="1">
        <v>41851.737638888888</v>
      </c>
      <c r="E16684">
        <v>132</v>
      </c>
      <c r="F16684">
        <v>164</v>
      </c>
    </row>
    <row r="16685" spans="1:8" x14ac:dyDescent="0.2">
      <c r="A16685">
        <v>4.9488050433714899E+17</v>
      </c>
      <c r="B16685" t="s">
        <v>32870</v>
      </c>
      <c r="C16685" t="s">
        <v>32871</v>
      </c>
      <c r="D16685" s="1">
        <v>41851.764826388891</v>
      </c>
      <c r="E16685">
        <v>21</v>
      </c>
      <c r="F16685">
        <v>26</v>
      </c>
      <c r="G16685" t="s">
        <v>89</v>
      </c>
    </row>
    <row r="16686" spans="1:8" x14ac:dyDescent="0.2">
      <c r="A16686">
        <v>4.9490183547679501E+17</v>
      </c>
      <c r="B16686" t="s">
        <v>32872</v>
      </c>
      <c r="C16686" t="s">
        <v>32873</v>
      </c>
      <c r="D16686" s="1">
        <v>41851.823692129627</v>
      </c>
      <c r="E16686">
        <v>20</v>
      </c>
      <c r="F16686">
        <v>21</v>
      </c>
    </row>
    <row r="16687" spans="1:8" x14ac:dyDescent="0.2">
      <c r="A16687">
        <v>4.9492572999047501E+17</v>
      </c>
      <c r="B16687" t="s">
        <v>32874</v>
      </c>
      <c r="C16687" t="s">
        <v>32875</v>
      </c>
      <c r="D16687" s="1">
        <v>41851.889618055553</v>
      </c>
      <c r="E16687">
        <v>37</v>
      </c>
      <c r="F16687">
        <v>60</v>
      </c>
    </row>
    <row r="16688" spans="1:8" x14ac:dyDescent="0.2">
      <c r="A16688">
        <v>4.94925979429912E+17</v>
      </c>
      <c r="B16688" t="s">
        <v>32876</v>
      </c>
      <c r="C16688" t="s">
        <v>32877</v>
      </c>
      <c r="D16688" s="1">
        <v>41851.8903125</v>
      </c>
      <c r="E16688">
        <v>21</v>
      </c>
      <c r="F16688">
        <v>50</v>
      </c>
    </row>
    <row r="16689" spans="1:8" x14ac:dyDescent="0.2">
      <c r="A16689">
        <v>4.9492611718344698E+17</v>
      </c>
      <c r="B16689" t="s">
        <v>32878</v>
      </c>
      <c r="C16689" t="s">
        <v>32879</v>
      </c>
      <c r="D16689" s="1">
        <v>41851.890694444446</v>
      </c>
      <c r="E16689">
        <v>34</v>
      </c>
      <c r="F16689">
        <v>51</v>
      </c>
    </row>
    <row r="16690" spans="1:8" x14ac:dyDescent="0.2">
      <c r="A16690">
        <v>4.9493038954761798E+17</v>
      </c>
      <c r="B16690" t="s">
        <v>32880</v>
      </c>
      <c r="C16690" t="s">
        <v>32881</v>
      </c>
      <c r="D16690" s="1">
        <v>41851.90247685185</v>
      </c>
      <c r="E16690">
        <v>28</v>
      </c>
      <c r="F16690">
        <v>43</v>
      </c>
    </row>
    <row r="16691" spans="1:8" x14ac:dyDescent="0.2">
      <c r="A16691">
        <v>4.9493293149299898E+17</v>
      </c>
      <c r="B16691" t="s">
        <v>32882</v>
      </c>
      <c r="C16691" t="s">
        <v>32883</v>
      </c>
      <c r="D16691" s="1">
        <v>41851.909490740742</v>
      </c>
      <c r="E16691">
        <v>232</v>
      </c>
      <c r="F16691">
        <v>209</v>
      </c>
    </row>
    <row r="16692" spans="1:8" x14ac:dyDescent="0.2">
      <c r="A16692">
        <v>4.9493819057978899E+17</v>
      </c>
      <c r="B16692" t="s">
        <v>32884</v>
      </c>
      <c r="C16692" t="s">
        <v>32885</v>
      </c>
      <c r="D16692" s="1">
        <v>41851.924004629633</v>
      </c>
      <c r="E16692">
        <v>102</v>
      </c>
      <c r="F16692">
        <v>117</v>
      </c>
    </row>
    <row r="16693" spans="1:8" x14ac:dyDescent="0.2">
      <c r="A16693">
        <v>4.9494248402035501E+17</v>
      </c>
      <c r="B16693" t="s">
        <v>32886</v>
      </c>
      <c r="C16693" t="s">
        <v>32887</v>
      </c>
      <c r="D16693" s="1">
        <v>41851.935856481483</v>
      </c>
      <c r="E16693">
        <v>228</v>
      </c>
      <c r="F16693">
        <v>255</v>
      </c>
    </row>
    <row r="16694" spans="1:8" x14ac:dyDescent="0.2">
      <c r="A16694">
        <v>4.9494333145851002E+17</v>
      </c>
      <c r="B16694" t="s">
        <v>32888</v>
      </c>
      <c r="C16694" t="s">
        <v>32889</v>
      </c>
      <c r="D16694" s="1">
        <v>41851.938194444447</v>
      </c>
      <c r="E16694">
        <v>22</v>
      </c>
      <c r="F16694">
        <v>32</v>
      </c>
      <c r="G16694" t="s">
        <v>215</v>
      </c>
    </row>
    <row r="16695" spans="1:8" x14ac:dyDescent="0.2">
      <c r="A16695">
        <v>4.9497933427772198E+17</v>
      </c>
      <c r="B16695" t="s">
        <v>32890</v>
      </c>
      <c r="C16695" t="s">
        <v>32891</v>
      </c>
      <c r="D16695" s="1">
        <v>41852.037546296298</v>
      </c>
      <c r="E16695">
        <v>17</v>
      </c>
      <c r="F16695">
        <v>27</v>
      </c>
      <c r="G16695" t="s">
        <v>32892</v>
      </c>
    </row>
    <row r="16696" spans="1:8" x14ac:dyDescent="0.2">
      <c r="A16696">
        <v>4.95023404890992E+17</v>
      </c>
      <c r="B16696" t="s">
        <v>32893</v>
      </c>
      <c r="C16696" t="s">
        <v>32894</v>
      </c>
      <c r="D16696" s="1">
        <v>41852.159155092595</v>
      </c>
      <c r="E16696">
        <v>18</v>
      </c>
      <c r="F16696">
        <v>41</v>
      </c>
      <c r="G16696" t="s">
        <v>215</v>
      </c>
    </row>
    <row r="16697" spans="1:8" x14ac:dyDescent="0.2">
      <c r="A16697">
        <v>4.9502411517960102E+17</v>
      </c>
      <c r="B16697" t="s">
        <v>32895</v>
      </c>
      <c r="C16697" t="s">
        <v>32896</v>
      </c>
      <c r="D16697" s="1">
        <v>41852.161111111112</v>
      </c>
      <c r="E16697">
        <v>26</v>
      </c>
      <c r="F16697">
        <v>47</v>
      </c>
      <c r="G16697" t="s">
        <v>576</v>
      </c>
      <c r="H16697" t="s">
        <v>616</v>
      </c>
    </row>
    <row r="16698" spans="1:8" x14ac:dyDescent="0.2">
      <c r="A16698">
        <v>4.9502514232269197E+17</v>
      </c>
      <c r="B16698" t="s">
        <v>32897</v>
      </c>
      <c r="C16698" t="s">
        <v>32898</v>
      </c>
      <c r="D16698" s="1">
        <v>41852.163946759261</v>
      </c>
      <c r="E16698">
        <v>16</v>
      </c>
      <c r="F16698">
        <v>30</v>
      </c>
      <c r="G16698" t="s">
        <v>487</v>
      </c>
    </row>
    <row r="16699" spans="1:8" x14ac:dyDescent="0.2">
      <c r="A16699">
        <v>4.9502718738145997E+17</v>
      </c>
      <c r="B16699" t="s">
        <v>32899</v>
      </c>
      <c r="C16699" t="s">
        <v>32900</v>
      </c>
      <c r="D16699" s="1">
        <v>41852.169594907406</v>
      </c>
      <c r="E16699">
        <v>837</v>
      </c>
      <c r="F16699">
        <v>661</v>
      </c>
    </row>
    <row r="16700" spans="1:8" x14ac:dyDescent="0.2">
      <c r="A16700">
        <v>4.9502799348473402E+17</v>
      </c>
      <c r="B16700" t="s">
        <v>32901</v>
      </c>
      <c r="C16700" t="s">
        <v>32902</v>
      </c>
      <c r="D16700" s="1">
        <v>41852.171817129631</v>
      </c>
      <c r="E16700">
        <v>17</v>
      </c>
      <c r="F16700">
        <v>30</v>
      </c>
      <c r="G16700" t="s">
        <v>576</v>
      </c>
    </row>
    <row r="16701" spans="1:8" x14ac:dyDescent="0.2">
      <c r="A16701">
        <v>4.9502817347491802E+17</v>
      </c>
      <c r="B16701" t="s">
        <v>32903</v>
      </c>
      <c r="C16701" t="s">
        <v>32904</v>
      </c>
      <c r="D16701" s="1">
        <v>41852.172314814816</v>
      </c>
      <c r="E16701">
        <v>21</v>
      </c>
      <c r="F16701">
        <v>27</v>
      </c>
      <c r="G16701" t="e">
        <f>_xlfn.SINGLE( _xlfn.SINGLE( _xlfn.SINGLE(buffalobillsHe)))</f>
        <v>#NAME?</v>
      </c>
    </row>
    <row r="16702" spans="1:8" x14ac:dyDescent="0.2">
      <c r="A16702">
        <v>4.9502830720608602E+17</v>
      </c>
      <c r="B16702" t="s">
        <v>32905</v>
      </c>
      <c r="C16702" t="s">
        <v>32906</v>
      </c>
      <c r="D16702" s="1">
        <v>41852.172685185185</v>
      </c>
      <c r="E16702">
        <v>24</v>
      </c>
      <c r="F16702">
        <v>30</v>
      </c>
      <c r="G16702" t="s">
        <v>487</v>
      </c>
      <c r="H16702" t="s">
        <v>390</v>
      </c>
    </row>
    <row r="16703" spans="1:8" x14ac:dyDescent="0.2">
      <c r="A16703">
        <v>4.9502892448180602E+17</v>
      </c>
      <c r="B16703" t="s">
        <v>32907</v>
      </c>
      <c r="C16703" t="s">
        <v>32908</v>
      </c>
      <c r="D16703" s="1">
        <v>41852.174386574072</v>
      </c>
      <c r="E16703">
        <v>32</v>
      </c>
      <c r="F16703">
        <v>41</v>
      </c>
      <c r="G16703" t="s">
        <v>487</v>
      </c>
    </row>
    <row r="16704" spans="1:8" x14ac:dyDescent="0.2">
      <c r="A16704">
        <v>4.95182739310936E+17</v>
      </c>
      <c r="B16704" t="s">
        <v>32909</v>
      </c>
      <c r="C16704" t="s">
        <v>32910</v>
      </c>
      <c r="D16704" s="1">
        <v>41852.59883101852</v>
      </c>
      <c r="E16704">
        <v>1068</v>
      </c>
      <c r="F16704">
        <v>891</v>
      </c>
    </row>
    <row r="16705" spans="1:7" x14ac:dyDescent="0.2">
      <c r="A16705">
        <v>4.9524835425191898E+17</v>
      </c>
      <c r="B16705" t="s">
        <v>32911</v>
      </c>
      <c r="C16705" t="s">
        <v>32912</v>
      </c>
      <c r="D16705" s="1">
        <v>41852.779895833337</v>
      </c>
      <c r="E16705">
        <v>24</v>
      </c>
      <c r="F16705">
        <v>26</v>
      </c>
      <c r="G16705" t="s">
        <v>215</v>
      </c>
    </row>
    <row r="16706" spans="1:7" x14ac:dyDescent="0.2">
      <c r="A16706">
        <v>4.9524925639216698E+17</v>
      </c>
      <c r="B16706" t="s">
        <v>32913</v>
      </c>
      <c r="C16706" t="s">
        <v>32914</v>
      </c>
      <c r="D16706" s="1">
        <v>41852.782384259262</v>
      </c>
      <c r="E16706">
        <v>513</v>
      </c>
      <c r="F16706">
        <v>476</v>
      </c>
    </row>
    <row r="16707" spans="1:7" x14ac:dyDescent="0.2">
      <c r="A16707">
        <v>4.9526056498652698E+17</v>
      </c>
      <c r="B16707" t="s">
        <v>32915</v>
      </c>
      <c r="C16707" t="s">
        <v>32916</v>
      </c>
      <c r="D16707" s="1">
        <v>41852.813587962963</v>
      </c>
      <c r="E16707">
        <v>162</v>
      </c>
      <c r="F16707">
        <v>97</v>
      </c>
    </row>
    <row r="16708" spans="1:7" x14ac:dyDescent="0.2">
      <c r="A16708">
        <v>4.9528487694670598E+17</v>
      </c>
      <c r="B16708" t="s">
        <v>32917</v>
      </c>
      <c r="C16708" t="s">
        <v>32918</v>
      </c>
      <c r="D16708" s="1">
        <v>41852.880682870367</v>
      </c>
      <c r="E16708">
        <v>13</v>
      </c>
      <c r="F16708">
        <v>18</v>
      </c>
      <c r="G16708" t="s">
        <v>487</v>
      </c>
    </row>
    <row r="16709" spans="1:7" x14ac:dyDescent="0.2">
      <c r="A16709">
        <v>4.9531326556066202E+17</v>
      </c>
      <c r="B16709" t="s">
        <v>32919</v>
      </c>
      <c r="C16709" t="s">
        <v>32920</v>
      </c>
      <c r="D16709" s="1">
        <v>41852.959016203706</v>
      </c>
      <c r="E16709">
        <v>318</v>
      </c>
      <c r="F16709">
        <v>290</v>
      </c>
    </row>
    <row r="16710" spans="1:7" x14ac:dyDescent="0.2">
      <c r="A16710">
        <v>4.9535929383180198E+17</v>
      </c>
      <c r="B16710" t="s">
        <v>32921</v>
      </c>
      <c r="C16710" t="s">
        <v>32922</v>
      </c>
      <c r="D16710" s="1">
        <v>41853.086030092592</v>
      </c>
      <c r="E16710">
        <v>118</v>
      </c>
      <c r="F16710">
        <v>91</v>
      </c>
      <c r="G16710" t="s">
        <v>89</v>
      </c>
    </row>
    <row r="16711" spans="1:7" x14ac:dyDescent="0.2">
      <c r="A16711">
        <v>4.9537653657776902E+17</v>
      </c>
      <c r="B16711" t="s">
        <v>32923</v>
      </c>
      <c r="C16711" t="s">
        <v>32924</v>
      </c>
      <c r="D16711" s="1">
        <v>41853.133611111109</v>
      </c>
      <c r="E16711">
        <v>73</v>
      </c>
      <c r="F16711">
        <v>81</v>
      </c>
      <c r="G16711" t="s">
        <v>89</v>
      </c>
    </row>
    <row r="16712" spans="1:7" x14ac:dyDescent="0.2">
      <c r="A16712">
        <v>4.9537906197240998E+17</v>
      </c>
      <c r="B16712" t="s">
        <v>32925</v>
      </c>
      <c r="C16712" t="s">
        <v>32926</v>
      </c>
      <c r="D16712" s="1">
        <v>41853.1405787037</v>
      </c>
      <c r="E16712">
        <v>5581</v>
      </c>
      <c r="F16712">
        <v>2814</v>
      </c>
    </row>
    <row r="16713" spans="1:7" x14ac:dyDescent="0.2">
      <c r="A16713">
        <v>4.9538030791138502E+17</v>
      </c>
      <c r="B16713" t="s">
        <v>32927</v>
      </c>
      <c r="C16713" t="s">
        <v>32928</v>
      </c>
      <c r="D16713" s="1">
        <v>41853.144016203703</v>
      </c>
      <c r="E16713">
        <v>99</v>
      </c>
      <c r="F16713">
        <v>152</v>
      </c>
    </row>
    <row r="16714" spans="1:7" x14ac:dyDescent="0.2">
      <c r="A16714">
        <v>4.9538150320416301E+17</v>
      </c>
      <c r="B16714" t="s">
        <v>32929</v>
      </c>
      <c r="C16714" t="s">
        <v>32930</v>
      </c>
      <c r="D16714" s="1">
        <v>41853.147314814814</v>
      </c>
      <c r="E16714">
        <v>352</v>
      </c>
      <c r="F16714">
        <v>369</v>
      </c>
    </row>
    <row r="16715" spans="1:7" x14ac:dyDescent="0.2">
      <c r="A16715">
        <v>4.95383125732896E+17</v>
      </c>
      <c r="B16715" t="s">
        <v>32931</v>
      </c>
      <c r="C16715" t="s">
        <v>32932</v>
      </c>
      <c r="D16715" s="1">
        <v>41853.15179398148</v>
      </c>
      <c r="E16715">
        <v>210</v>
      </c>
      <c r="F16715">
        <v>264</v>
      </c>
    </row>
    <row r="16716" spans="1:7" x14ac:dyDescent="0.2">
      <c r="A16716">
        <v>4.9538482842737402E+17</v>
      </c>
      <c r="B16716" t="s">
        <v>32933</v>
      </c>
      <c r="C16716" t="s">
        <v>32934</v>
      </c>
      <c r="D16716" s="1">
        <v>41853.156493055554</v>
      </c>
      <c r="E16716">
        <v>15712</v>
      </c>
      <c r="F16716">
        <v>14648</v>
      </c>
    </row>
    <row r="16717" spans="1:7" x14ac:dyDescent="0.2">
      <c r="A16717">
        <v>4.9539616243924902E+17</v>
      </c>
      <c r="B16717" t="s">
        <v>32935</v>
      </c>
      <c r="C16717" t="s">
        <v>32936</v>
      </c>
      <c r="D16717" s="1">
        <v>41853.1877662037</v>
      </c>
      <c r="E16717">
        <v>18</v>
      </c>
      <c r="F16717">
        <v>36</v>
      </c>
      <c r="G16717" t="s">
        <v>32937</v>
      </c>
    </row>
    <row r="16718" spans="1:7" x14ac:dyDescent="0.2">
      <c r="A16718">
        <v>4.95414489266008E+17</v>
      </c>
      <c r="B16718" t="s">
        <v>32938</v>
      </c>
      <c r="C16718" t="s">
        <v>32939</v>
      </c>
      <c r="D16718" s="1">
        <v>41853.238344907404</v>
      </c>
      <c r="E16718">
        <v>82</v>
      </c>
      <c r="F16718">
        <v>115</v>
      </c>
      <c r="G16718" t="s">
        <v>215</v>
      </c>
    </row>
    <row r="16719" spans="1:7" x14ac:dyDescent="0.2">
      <c r="A16719">
        <v>4.9541474210283898E+17</v>
      </c>
      <c r="B16719" t="s">
        <v>32940</v>
      </c>
      <c r="C16719" t="s">
        <v>32941</v>
      </c>
      <c r="D16719" s="1">
        <v>41853.239039351851</v>
      </c>
      <c r="E16719">
        <v>57</v>
      </c>
      <c r="F16719">
        <v>76</v>
      </c>
      <c r="G16719" t="s">
        <v>215</v>
      </c>
    </row>
    <row r="16720" spans="1:7" x14ac:dyDescent="0.2">
      <c r="A16720">
        <v>4.95415055962632E+17</v>
      </c>
      <c r="B16720" t="s">
        <v>32942</v>
      </c>
      <c r="C16720" t="s">
        <v>32943</v>
      </c>
      <c r="D16720" s="1">
        <v>41853.239907407406</v>
      </c>
      <c r="E16720">
        <v>12</v>
      </c>
      <c r="F16720">
        <v>25</v>
      </c>
      <c r="G16720" t="s">
        <v>215</v>
      </c>
    </row>
    <row r="16721" spans="1:8" x14ac:dyDescent="0.2">
      <c r="A16721">
        <v>4.9541512763489798E+17</v>
      </c>
      <c r="B16721" t="s">
        <v>32944</v>
      </c>
      <c r="C16721" t="s">
        <v>32945</v>
      </c>
      <c r="D16721" s="1">
        <v>41853.240104166667</v>
      </c>
      <c r="E16721">
        <v>10</v>
      </c>
      <c r="F16721">
        <v>26</v>
      </c>
      <c r="G16721" t="s">
        <v>32946</v>
      </c>
    </row>
    <row r="16722" spans="1:8" x14ac:dyDescent="0.2">
      <c r="A16722">
        <v>4.9541529880863898E+17</v>
      </c>
      <c r="B16722" t="s">
        <v>32947</v>
      </c>
      <c r="C16722" t="s">
        <v>32948</v>
      </c>
      <c r="D16722" s="1">
        <v>41853.240578703706</v>
      </c>
      <c r="E16722">
        <v>225</v>
      </c>
      <c r="F16722">
        <v>263</v>
      </c>
      <c r="G16722" t="e">
        <f>_xlfn.SINGLE(BigBoie7531 _xlfn.SINGLE(You))</f>
        <v>#NAME?</v>
      </c>
    </row>
    <row r="16723" spans="1:8" x14ac:dyDescent="0.2">
      <c r="A16723">
        <v>4.9552884450250701E+17</v>
      </c>
      <c r="B16723" t="s">
        <v>32949</v>
      </c>
      <c r="C16723" t="s">
        <v>32950</v>
      </c>
      <c r="D16723" s="1">
        <v>41853.553900462961</v>
      </c>
      <c r="E16723">
        <v>26</v>
      </c>
      <c r="F16723">
        <v>69</v>
      </c>
      <c r="G16723" t="s">
        <v>32951</v>
      </c>
    </row>
    <row r="16724" spans="1:8" x14ac:dyDescent="0.2">
      <c r="A16724">
        <v>4.9553100250549402E+17</v>
      </c>
      <c r="B16724" t="s">
        <v>32952</v>
      </c>
      <c r="C16724" t="s">
        <v>32953</v>
      </c>
      <c r="D16724" s="1">
        <v>41853.559861111113</v>
      </c>
      <c r="E16724">
        <v>1002</v>
      </c>
      <c r="F16724">
        <v>748</v>
      </c>
    </row>
    <row r="16725" spans="1:8" x14ac:dyDescent="0.2">
      <c r="A16725">
        <v>4.9570442157819002E+17</v>
      </c>
      <c r="B16725" t="s">
        <v>32954</v>
      </c>
      <c r="C16725" t="s">
        <v>32955</v>
      </c>
      <c r="D16725" s="1">
        <v>41854.038402777776</v>
      </c>
      <c r="E16725">
        <v>349</v>
      </c>
      <c r="F16725">
        <v>334</v>
      </c>
    </row>
    <row r="16726" spans="1:8" x14ac:dyDescent="0.2">
      <c r="A16726">
        <v>4.9577639406105299E+17</v>
      </c>
      <c r="B16726" t="s">
        <v>32956</v>
      </c>
      <c r="C16726" t="s">
        <v>32957</v>
      </c>
      <c r="D16726" s="1">
        <v>41854.237013888887</v>
      </c>
      <c r="E16726">
        <v>21</v>
      </c>
      <c r="F16726">
        <v>53</v>
      </c>
      <c r="G16726" t="s">
        <v>32958</v>
      </c>
    </row>
    <row r="16727" spans="1:8" x14ac:dyDescent="0.2">
      <c r="A16727">
        <v>4.9577662512945101E+17</v>
      </c>
      <c r="B16727" t="s">
        <v>32959</v>
      </c>
      <c r="C16727" t="s">
        <v>32960</v>
      </c>
      <c r="D16727" s="1">
        <v>41854.237650462965</v>
      </c>
      <c r="E16727">
        <v>20</v>
      </c>
      <c r="F16727">
        <v>27</v>
      </c>
      <c r="G16727" t="s">
        <v>32961</v>
      </c>
      <c r="H16727" t="s">
        <v>390</v>
      </c>
    </row>
    <row r="16728" spans="1:8" x14ac:dyDescent="0.2">
      <c r="A16728">
        <v>4.9577674050214202E+17</v>
      </c>
      <c r="B16728" t="s">
        <v>32962</v>
      </c>
      <c r="C16728" t="s">
        <v>32963</v>
      </c>
      <c r="D16728" s="1">
        <v>41854.237962962965</v>
      </c>
      <c r="E16728">
        <v>67</v>
      </c>
      <c r="F16728">
        <v>84</v>
      </c>
      <c r="G16728" t="s">
        <v>32964</v>
      </c>
    </row>
    <row r="16729" spans="1:8" x14ac:dyDescent="0.2">
      <c r="A16729">
        <v>4.95776843468136E+17</v>
      </c>
      <c r="B16729" t="s">
        <v>32965</v>
      </c>
      <c r="C16729" t="s">
        <v>32966</v>
      </c>
      <c r="D16729" s="1">
        <v>41854.238252314812</v>
      </c>
      <c r="E16729">
        <v>11</v>
      </c>
      <c r="F16729">
        <v>23</v>
      </c>
      <c r="G16729" t="s">
        <v>215</v>
      </c>
    </row>
    <row r="16730" spans="1:8" x14ac:dyDescent="0.2">
      <c r="A16730">
        <v>4.9577699570878003E+17</v>
      </c>
      <c r="B16730" t="s">
        <v>32967</v>
      </c>
      <c r="C16730" t="s">
        <v>32968</v>
      </c>
      <c r="D16730" s="1">
        <v>41854.238668981481</v>
      </c>
      <c r="E16730">
        <v>43</v>
      </c>
      <c r="F16730">
        <v>49</v>
      </c>
      <c r="G16730" t="s">
        <v>215</v>
      </c>
    </row>
    <row r="16731" spans="1:8" x14ac:dyDescent="0.2">
      <c r="A16731">
        <v>4.9611903454363597E+17</v>
      </c>
      <c r="B16731" t="s">
        <v>32969</v>
      </c>
      <c r="C16731" t="s">
        <v>32970</v>
      </c>
      <c r="D16731" s="1">
        <v>41855.182511574072</v>
      </c>
      <c r="E16731">
        <v>78</v>
      </c>
      <c r="F16731">
        <v>84</v>
      </c>
      <c r="G16731" t="s">
        <v>89</v>
      </c>
    </row>
    <row r="16732" spans="1:8" x14ac:dyDescent="0.2">
      <c r="A16732">
        <v>4.9612052067781798E+17</v>
      </c>
      <c r="B16732" t="s">
        <v>32971</v>
      </c>
      <c r="C16732" t="s">
        <v>32972</v>
      </c>
      <c r="D16732" s="1">
        <v>41855.186620370368</v>
      </c>
      <c r="E16732">
        <v>12</v>
      </c>
      <c r="F16732">
        <v>29</v>
      </c>
      <c r="G16732" t="s">
        <v>32973</v>
      </c>
    </row>
    <row r="16733" spans="1:8" x14ac:dyDescent="0.2">
      <c r="A16733">
        <v>4.9612167565910797E+17</v>
      </c>
      <c r="B16733" t="s">
        <v>32974</v>
      </c>
      <c r="C16733" t="s">
        <v>32975</v>
      </c>
      <c r="D16733" s="1">
        <v>41855.189803240741</v>
      </c>
      <c r="E16733">
        <v>55</v>
      </c>
      <c r="F16733">
        <v>99</v>
      </c>
      <c r="G16733" t="s">
        <v>215</v>
      </c>
    </row>
    <row r="16734" spans="1:8" x14ac:dyDescent="0.2">
      <c r="A16734">
        <v>4.9628164568383398E+17</v>
      </c>
      <c r="B16734" t="s">
        <v>32976</v>
      </c>
      <c r="C16734" t="s">
        <v>32977</v>
      </c>
      <c r="D16734" s="1">
        <v>41855.631238425929</v>
      </c>
      <c r="E16734">
        <v>17</v>
      </c>
      <c r="F16734">
        <v>40</v>
      </c>
      <c r="G16734" t="s">
        <v>215</v>
      </c>
      <c r="H16734" t="s">
        <v>390</v>
      </c>
    </row>
    <row r="16735" spans="1:8" x14ac:dyDescent="0.2">
      <c r="A16735">
        <v>4.9628289541027002E+17</v>
      </c>
      <c r="B16735" t="s">
        <v>32978</v>
      </c>
      <c r="C16735" t="s">
        <v>32979</v>
      </c>
      <c r="D16735" s="1">
        <v>41855.634687500002</v>
      </c>
      <c r="E16735">
        <v>75</v>
      </c>
      <c r="F16735">
        <v>124</v>
      </c>
      <c r="G16735" t="s">
        <v>89</v>
      </c>
    </row>
    <row r="16736" spans="1:8" x14ac:dyDescent="0.2">
      <c r="A16736">
        <v>4.9629712195676499E+17</v>
      </c>
      <c r="B16736" t="s">
        <v>32980</v>
      </c>
      <c r="C16736" t="s">
        <v>32981</v>
      </c>
      <c r="D16736" s="1">
        <v>41855.673946759256</v>
      </c>
      <c r="E16736">
        <v>261</v>
      </c>
      <c r="F16736">
        <v>209</v>
      </c>
    </row>
    <row r="16737" spans="1:8" x14ac:dyDescent="0.2">
      <c r="A16737">
        <v>4.96298705805664E+17</v>
      </c>
      <c r="B16737" t="s">
        <v>32982</v>
      </c>
      <c r="C16737" t="s">
        <v>32983</v>
      </c>
      <c r="D16737" s="1">
        <v>41855.678310185183</v>
      </c>
      <c r="E16737">
        <v>247</v>
      </c>
      <c r="F16737">
        <v>242</v>
      </c>
    </row>
    <row r="16738" spans="1:8" x14ac:dyDescent="0.2">
      <c r="A16738">
        <v>4.96299495521808E+17</v>
      </c>
      <c r="B16738" t="s">
        <v>32984</v>
      </c>
      <c r="C16738" t="s">
        <v>32985</v>
      </c>
      <c r="D16738" s="1">
        <v>41855.680497685185</v>
      </c>
      <c r="E16738">
        <v>14</v>
      </c>
      <c r="F16738">
        <v>51</v>
      </c>
      <c r="G16738" t="s">
        <v>27353</v>
      </c>
      <c r="H16738" t="s">
        <v>616</v>
      </c>
    </row>
    <row r="16739" spans="1:8" x14ac:dyDescent="0.2">
      <c r="A16739">
        <v>4.9629989094820602E+17</v>
      </c>
      <c r="B16739" t="s">
        <v>32986</v>
      </c>
      <c r="C16739" t="s">
        <v>32987</v>
      </c>
      <c r="D16739" s="1">
        <v>41855.681585648148</v>
      </c>
      <c r="E16739">
        <v>40</v>
      </c>
      <c r="F16739">
        <v>58</v>
      </c>
      <c r="G16739" t="s">
        <v>215</v>
      </c>
    </row>
    <row r="16740" spans="1:8" x14ac:dyDescent="0.2">
      <c r="A16740">
        <v>4.9632741351387501E+17</v>
      </c>
      <c r="B16740" t="s">
        <v>32988</v>
      </c>
      <c r="C16740" t="s">
        <v>32989</v>
      </c>
      <c r="D16740" s="1">
        <v>41855.757534722223</v>
      </c>
      <c r="E16740">
        <v>28</v>
      </c>
      <c r="F16740">
        <v>60</v>
      </c>
    </row>
    <row r="16741" spans="1:8" x14ac:dyDescent="0.2">
      <c r="A16741">
        <v>4.9633899474638003E+17</v>
      </c>
      <c r="B16741" t="s">
        <v>32990</v>
      </c>
      <c r="C16741" t="s">
        <v>32991</v>
      </c>
      <c r="D16741" s="1">
        <v>41855.789490740739</v>
      </c>
      <c r="E16741">
        <v>16</v>
      </c>
      <c r="F16741">
        <v>34</v>
      </c>
      <c r="G16741" t="s">
        <v>89</v>
      </c>
    </row>
    <row r="16742" spans="1:8" x14ac:dyDescent="0.2">
      <c r="A16742">
        <v>4.9633904362679501E+17</v>
      </c>
      <c r="B16742" t="s">
        <v>32992</v>
      </c>
      <c r="C16742" t="s">
        <v>32993</v>
      </c>
      <c r="D16742" s="1">
        <v>41855.789629629631</v>
      </c>
      <c r="E16742">
        <v>24</v>
      </c>
      <c r="F16742">
        <v>31</v>
      </c>
      <c r="G16742" t="s">
        <v>89</v>
      </c>
    </row>
    <row r="16743" spans="1:8" x14ac:dyDescent="0.2">
      <c r="A16743">
        <v>4.9638850271696E+17</v>
      </c>
      <c r="B16743" t="s">
        <v>32994</v>
      </c>
      <c r="C16743" t="s">
        <v>32995</v>
      </c>
      <c r="D16743" s="1">
        <v>41855.926111111112</v>
      </c>
      <c r="E16743">
        <v>618</v>
      </c>
      <c r="F16743">
        <v>533</v>
      </c>
    </row>
    <row r="16744" spans="1:8" x14ac:dyDescent="0.2">
      <c r="A16744">
        <v>4.96389333180768E+17</v>
      </c>
      <c r="B16744" t="s">
        <v>32996</v>
      </c>
      <c r="C16744" t="s">
        <v>12652</v>
      </c>
      <c r="D16744" s="1">
        <v>41855.928402777776</v>
      </c>
      <c r="E16744">
        <v>486</v>
      </c>
      <c r="F16744">
        <v>373</v>
      </c>
    </row>
    <row r="16745" spans="1:8" x14ac:dyDescent="0.2">
      <c r="A16745">
        <v>4.9644258235305498E+17</v>
      </c>
      <c r="B16745" t="s">
        <v>32997</v>
      </c>
      <c r="C16745" t="s">
        <v>32998</v>
      </c>
      <c r="D16745" s="1">
        <v>41856.075335648151</v>
      </c>
      <c r="E16745">
        <v>252</v>
      </c>
      <c r="F16745">
        <v>379</v>
      </c>
    </row>
    <row r="16746" spans="1:8" x14ac:dyDescent="0.2">
      <c r="A16746">
        <v>4.9644342764794202E+17</v>
      </c>
      <c r="B16746" t="s">
        <v>32999</v>
      </c>
      <c r="C16746" t="s">
        <v>33000</v>
      </c>
      <c r="D16746" s="1">
        <v>41856.077673611115</v>
      </c>
      <c r="E16746">
        <v>509</v>
      </c>
      <c r="F16746">
        <v>477</v>
      </c>
    </row>
    <row r="16747" spans="1:8" x14ac:dyDescent="0.2">
      <c r="A16747">
        <v>4.9644385101260301E+17</v>
      </c>
      <c r="B16747" t="s">
        <v>33001</v>
      </c>
      <c r="C16747" t="s">
        <v>33002</v>
      </c>
      <c r="D16747" s="1">
        <v>41856.078842592593</v>
      </c>
      <c r="E16747">
        <v>61</v>
      </c>
      <c r="F16747">
        <v>50</v>
      </c>
      <c r="G16747" t="s">
        <v>33003</v>
      </c>
    </row>
    <row r="16748" spans="1:8" x14ac:dyDescent="0.2">
      <c r="A16748">
        <v>4.964452531726E+17</v>
      </c>
      <c r="B16748" t="s">
        <v>33004</v>
      </c>
      <c r="C16748" t="s">
        <v>33005</v>
      </c>
      <c r="D16748" s="1">
        <v>41856.082708333335</v>
      </c>
      <c r="E16748">
        <v>35</v>
      </c>
      <c r="F16748">
        <v>58</v>
      </c>
      <c r="G16748" t="s">
        <v>215</v>
      </c>
    </row>
    <row r="16749" spans="1:8" x14ac:dyDescent="0.2">
      <c r="A16749">
        <v>4.9644560823302899E+17</v>
      </c>
      <c r="B16749" t="s">
        <v>33006</v>
      </c>
      <c r="C16749" t="s">
        <v>33007</v>
      </c>
      <c r="D16749" s="1">
        <v>41856.083692129629</v>
      </c>
      <c r="E16749">
        <v>41</v>
      </c>
      <c r="F16749">
        <v>93</v>
      </c>
      <c r="G16749" t="s">
        <v>89</v>
      </c>
    </row>
    <row r="16750" spans="1:8" x14ac:dyDescent="0.2">
      <c r="A16750">
        <v>4.9657455156922701E+17</v>
      </c>
      <c r="B16750" t="s">
        <v>33008</v>
      </c>
      <c r="C16750" t="s">
        <v>33009</v>
      </c>
      <c r="D16750" s="1">
        <v>41856.439502314817</v>
      </c>
      <c r="E16750">
        <v>102</v>
      </c>
      <c r="F16750">
        <v>97</v>
      </c>
      <c r="G16750" t="s">
        <v>89</v>
      </c>
    </row>
    <row r="16751" spans="1:8" x14ac:dyDescent="0.2">
      <c r="A16751">
        <v>4.9657774002877197E+17</v>
      </c>
      <c r="B16751" t="s">
        <v>33010</v>
      </c>
      <c r="C16751" t="s">
        <v>33011</v>
      </c>
      <c r="D16751" s="1">
        <v>41856.448298611111</v>
      </c>
      <c r="E16751">
        <v>18</v>
      </c>
      <c r="F16751">
        <v>28</v>
      </c>
      <c r="G16751" t="s">
        <v>215</v>
      </c>
    </row>
    <row r="16752" spans="1:8" x14ac:dyDescent="0.2">
      <c r="A16752">
        <v>4.9657840384031501E+17</v>
      </c>
      <c r="B16752" t="s">
        <v>33012</v>
      </c>
      <c r="C16752" t="s">
        <v>33013</v>
      </c>
      <c r="D16752" s="1">
        <v>41856.450138888889</v>
      </c>
      <c r="E16752">
        <v>77</v>
      </c>
      <c r="F16752">
        <v>152</v>
      </c>
      <c r="G16752" t="s">
        <v>89</v>
      </c>
      <c r="H16752" t="s">
        <v>616</v>
      </c>
    </row>
    <row r="16753" spans="1:8" x14ac:dyDescent="0.2">
      <c r="A16753">
        <v>4.9661369288966099E+17</v>
      </c>
      <c r="B16753" t="s">
        <v>33014</v>
      </c>
      <c r="C16753" t="s">
        <v>33015</v>
      </c>
      <c r="D16753" s="1">
        <v>41856.547511574077</v>
      </c>
      <c r="E16753">
        <v>42</v>
      </c>
      <c r="F16753">
        <v>78</v>
      </c>
      <c r="G16753" t="s">
        <v>89</v>
      </c>
      <c r="H16753" t="s">
        <v>390</v>
      </c>
    </row>
    <row r="16754" spans="1:8" x14ac:dyDescent="0.2">
      <c r="A16754">
        <v>4.9661475966054797E+17</v>
      </c>
      <c r="B16754" t="s">
        <v>33016</v>
      </c>
      <c r="C16754" t="s">
        <v>33017</v>
      </c>
      <c r="D16754" s="1">
        <v>41856.550462962965</v>
      </c>
      <c r="E16754">
        <v>83</v>
      </c>
      <c r="F16754">
        <v>158</v>
      </c>
      <c r="G16754" t="s">
        <v>33018</v>
      </c>
      <c r="H16754" t="s">
        <v>390</v>
      </c>
    </row>
    <row r="16755" spans="1:8" x14ac:dyDescent="0.2">
      <c r="A16755">
        <v>4.9661606373257203E+17</v>
      </c>
      <c r="B16755" t="s">
        <v>33019</v>
      </c>
      <c r="C16755" t="s">
        <v>33020</v>
      </c>
      <c r="D16755" s="1">
        <v>41856.554050925923</v>
      </c>
      <c r="E16755">
        <v>174</v>
      </c>
      <c r="F16755">
        <v>266</v>
      </c>
    </row>
    <row r="16756" spans="1:8" x14ac:dyDescent="0.2">
      <c r="A16756">
        <v>4.9661668144030099E+17</v>
      </c>
      <c r="B16756" t="s">
        <v>33021</v>
      </c>
      <c r="C16756" t="s">
        <v>33022</v>
      </c>
      <c r="D16756" s="1">
        <v>41856.555763888886</v>
      </c>
      <c r="E16756">
        <v>16</v>
      </c>
      <c r="F16756">
        <v>33</v>
      </c>
      <c r="G16756" t="s">
        <v>33023</v>
      </c>
    </row>
    <row r="16757" spans="1:8" x14ac:dyDescent="0.2">
      <c r="A16757">
        <v>4.9664074737938803E+17</v>
      </c>
      <c r="B16757" t="s">
        <v>33024</v>
      </c>
      <c r="C16757" t="s">
        <v>33025</v>
      </c>
      <c r="D16757" s="1">
        <v>41856.622164351851</v>
      </c>
      <c r="E16757">
        <v>822</v>
      </c>
      <c r="F16757">
        <v>899</v>
      </c>
    </row>
    <row r="16758" spans="1:8" x14ac:dyDescent="0.2">
      <c r="A16758">
        <v>4.9664087172790598E+17</v>
      </c>
      <c r="B16758" t="s">
        <v>33026</v>
      </c>
      <c r="C16758" t="s">
        <v>33027</v>
      </c>
      <c r="D16758" s="1">
        <v>41856.622511574074</v>
      </c>
      <c r="E16758">
        <v>370</v>
      </c>
      <c r="F16758">
        <v>349</v>
      </c>
    </row>
    <row r="16759" spans="1:8" x14ac:dyDescent="0.2">
      <c r="A16759">
        <v>4.9664585256456998E+17</v>
      </c>
      <c r="B16759" t="s">
        <v>33028</v>
      </c>
      <c r="C16759" t="s">
        <v>33029</v>
      </c>
      <c r="D16759" s="1">
        <v>41856.636261574073</v>
      </c>
      <c r="E16759">
        <v>270</v>
      </c>
      <c r="F16759">
        <v>249</v>
      </c>
    </row>
    <row r="16760" spans="1:8" x14ac:dyDescent="0.2">
      <c r="A16760">
        <v>4.9666489288439802E+17</v>
      </c>
      <c r="B16760" t="s">
        <v>33030</v>
      </c>
      <c r="C16760" t="s">
        <v>33031</v>
      </c>
      <c r="D16760" s="1">
        <v>41856.688796296294</v>
      </c>
      <c r="E16760">
        <v>36</v>
      </c>
      <c r="F16760">
        <v>83</v>
      </c>
      <c r="G16760" t="s">
        <v>576</v>
      </c>
    </row>
    <row r="16761" spans="1:8" x14ac:dyDescent="0.2">
      <c r="A16761">
        <v>4.9666712680425798E+17</v>
      </c>
      <c r="B16761" t="s">
        <v>33032</v>
      </c>
      <c r="C16761" t="s">
        <v>33033</v>
      </c>
      <c r="D16761" s="1">
        <v>41856.694965277777</v>
      </c>
      <c r="E16761">
        <v>61</v>
      </c>
      <c r="F16761">
        <v>52</v>
      </c>
      <c r="G16761" t="s">
        <v>89</v>
      </c>
    </row>
    <row r="16762" spans="1:8" x14ac:dyDescent="0.2">
      <c r="A16762">
        <v>4.9667253798491302E+17</v>
      </c>
      <c r="B16762" t="s">
        <v>33034</v>
      </c>
      <c r="C16762" t="s">
        <v>33035</v>
      </c>
      <c r="D16762" s="1">
        <v>41856.70989583333</v>
      </c>
      <c r="E16762">
        <v>33</v>
      </c>
      <c r="F16762">
        <v>104</v>
      </c>
      <c r="G16762" t="s">
        <v>215</v>
      </c>
    </row>
    <row r="16763" spans="1:8" x14ac:dyDescent="0.2">
      <c r="A16763">
        <v>4.9671048476335699E+17</v>
      </c>
      <c r="B16763" t="s">
        <v>33036</v>
      </c>
      <c r="C16763" t="s">
        <v>33037</v>
      </c>
      <c r="D16763" s="1">
        <v>41856.814606481479</v>
      </c>
      <c r="E16763">
        <v>31</v>
      </c>
      <c r="F16763">
        <v>29</v>
      </c>
      <c r="G16763" t="s">
        <v>89</v>
      </c>
    </row>
    <row r="16764" spans="1:8" x14ac:dyDescent="0.2">
      <c r="A16764">
        <v>4.9671336463538899E+17</v>
      </c>
      <c r="B16764" t="s">
        <v>33038</v>
      </c>
      <c r="C16764" t="s">
        <v>33039</v>
      </c>
      <c r="D16764" s="1">
        <v>41856.822557870371</v>
      </c>
      <c r="E16764">
        <v>149</v>
      </c>
      <c r="F16764">
        <v>199</v>
      </c>
    </row>
    <row r="16765" spans="1:8" x14ac:dyDescent="0.2">
      <c r="A16765">
        <v>4.9671922597812198E+17</v>
      </c>
      <c r="B16765" t="s">
        <v>33040</v>
      </c>
      <c r="C16765" t="s">
        <v>33041</v>
      </c>
      <c r="D16765" s="1">
        <v>41856.838726851849</v>
      </c>
      <c r="E16765">
        <v>58</v>
      </c>
      <c r="F16765">
        <v>105</v>
      </c>
    </row>
    <row r="16766" spans="1:8" x14ac:dyDescent="0.2">
      <c r="A16766">
        <v>4.9672497492605702E+17</v>
      </c>
      <c r="B16766" t="s">
        <v>33042</v>
      </c>
      <c r="C16766" t="s">
        <v>33043</v>
      </c>
      <c r="D16766" s="1">
        <v>41856.854594907411</v>
      </c>
      <c r="E16766">
        <v>101</v>
      </c>
      <c r="F16766">
        <v>130</v>
      </c>
    </row>
    <row r="16767" spans="1:8" x14ac:dyDescent="0.2">
      <c r="A16767">
        <v>4.9672958640390899E+17</v>
      </c>
      <c r="B16767" t="s">
        <v>33044</v>
      </c>
      <c r="C16767" t="s">
        <v>33045</v>
      </c>
      <c r="D16767" s="1">
        <v>41856.867314814815</v>
      </c>
      <c r="E16767">
        <v>15</v>
      </c>
      <c r="F16767">
        <v>18</v>
      </c>
      <c r="G16767" t="s">
        <v>89</v>
      </c>
    </row>
    <row r="16768" spans="1:8" x14ac:dyDescent="0.2">
      <c r="A16768">
        <v>4.9673348119685101E+17</v>
      </c>
      <c r="B16768" t="s">
        <v>33046</v>
      </c>
      <c r="C16768" t="s">
        <v>33047</v>
      </c>
      <c r="D16768" s="1">
        <v>41856.878067129626</v>
      </c>
      <c r="E16768">
        <v>145</v>
      </c>
      <c r="F16768">
        <v>229</v>
      </c>
      <c r="G16768" t="s">
        <v>89</v>
      </c>
    </row>
    <row r="16769" spans="1:7" x14ac:dyDescent="0.2">
      <c r="A16769">
        <v>4.9674019965818803E+17</v>
      </c>
      <c r="B16769" t="s">
        <v>33048</v>
      </c>
      <c r="C16769" t="s">
        <v>33049</v>
      </c>
      <c r="D16769" s="1">
        <v>41856.896608796298</v>
      </c>
      <c r="E16769">
        <v>735</v>
      </c>
      <c r="F16769">
        <v>633</v>
      </c>
    </row>
    <row r="16770" spans="1:7" x14ac:dyDescent="0.2">
      <c r="A16770">
        <v>4.9674848105139398E+17</v>
      </c>
      <c r="B16770" t="s">
        <v>33050</v>
      </c>
      <c r="C16770" t="s">
        <v>33051</v>
      </c>
      <c r="D16770" s="1">
        <v>41856.919456018521</v>
      </c>
      <c r="E16770">
        <v>29</v>
      </c>
      <c r="F16770">
        <v>48</v>
      </c>
      <c r="G16770" t="s">
        <v>487</v>
      </c>
    </row>
    <row r="16771" spans="1:7" x14ac:dyDescent="0.2">
      <c r="A16771">
        <v>4.9675240344286003E+17</v>
      </c>
      <c r="B16771" t="s">
        <v>33052</v>
      </c>
      <c r="C16771" t="s">
        <v>33053</v>
      </c>
      <c r="D16771" s="1">
        <v>41856.930277777778</v>
      </c>
      <c r="E16771">
        <v>164</v>
      </c>
      <c r="F16771">
        <v>173</v>
      </c>
    </row>
    <row r="16772" spans="1:7" x14ac:dyDescent="0.2">
      <c r="A16772">
        <v>4.9675608248917101E+17</v>
      </c>
      <c r="B16772" t="s">
        <v>33054</v>
      </c>
      <c r="C16772" t="s">
        <v>33055</v>
      </c>
      <c r="D16772" s="1">
        <v>41856.940439814818</v>
      </c>
      <c r="E16772">
        <v>1359</v>
      </c>
      <c r="F16772">
        <v>1526</v>
      </c>
    </row>
    <row r="16773" spans="1:7" x14ac:dyDescent="0.2">
      <c r="A16773">
        <v>4.9685826416097997E+17</v>
      </c>
      <c r="B16773" t="s">
        <v>33056</v>
      </c>
      <c r="C16773" t="s">
        <v>33057</v>
      </c>
      <c r="D16773" s="1">
        <v>41857.222407407404</v>
      </c>
      <c r="E16773">
        <v>25</v>
      </c>
      <c r="F16773">
        <v>28</v>
      </c>
      <c r="G16773" t="s">
        <v>33058</v>
      </c>
    </row>
    <row r="16774" spans="1:7" x14ac:dyDescent="0.2">
      <c r="A16774">
        <v>4.9703209865891002E+17</v>
      </c>
      <c r="B16774" t="s">
        <v>33059</v>
      </c>
      <c r="C16774" t="s">
        <v>33060</v>
      </c>
      <c r="D16774" s="1">
        <v>41857.702094907407</v>
      </c>
      <c r="E16774">
        <v>336</v>
      </c>
      <c r="F16774">
        <v>327</v>
      </c>
    </row>
    <row r="16775" spans="1:7" x14ac:dyDescent="0.2">
      <c r="A16775">
        <v>4.97047079295152E+17</v>
      </c>
      <c r="B16775" t="s">
        <v>33061</v>
      </c>
      <c r="C16775" t="s">
        <v>33062</v>
      </c>
      <c r="D16775" s="1">
        <v>41857.743437500001</v>
      </c>
      <c r="E16775">
        <v>285</v>
      </c>
      <c r="F16775">
        <v>274</v>
      </c>
    </row>
    <row r="16776" spans="1:7" x14ac:dyDescent="0.2">
      <c r="A16776">
        <v>4.9704992338975098E+17</v>
      </c>
      <c r="B16776" t="s">
        <v>33063</v>
      </c>
      <c r="C16776" t="s">
        <v>33064</v>
      </c>
      <c r="D16776" s="1">
        <v>41857.751284722224</v>
      </c>
      <c r="E16776">
        <v>132</v>
      </c>
      <c r="F16776">
        <v>133</v>
      </c>
    </row>
    <row r="16777" spans="1:7" x14ac:dyDescent="0.2">
      <c r="A16777">
        <v>4.9705010588392198E+17</v>
      </c>
      <c r="B16777" t="s">
        <v>33065</v>
      </c>
      <c r="C16777" t="s">
        <v>18982</v>
      </c>
      <c r="D16777" s="1">
        <v>41857.751782407409</v>
      </c>
      <c r="E16777">
        <v>291</v>
      </c>
      <c r="F16777">
        <v>348</v>
      </c>
    </row>
    <row r="16778" spans="1:7" x14ac:dyDescent="0.2">
      <c r="A16778">
        <v>4.9705979181953402E+17</v>
      </c>
      <c r="B16778" t="s">
        <v>33066</v>
      </c>
      <c r="C16778" t="s">
        <v>33067</v>
      </c>
      <c r="D16778" s="1">
        <v>41857.778506944444</v>
      </c>
      <c r="E16778">
        <v>23</v>
      </c>
      <c r="F16778">
        <v>36</v>
      </c>
      <c r="G16778" t="s">
        <v>89</v>
      </c>
    </row>
    <row r="16779" spans="1:7" x14ac:dyDescent="0.2">
      <c r="A16779">
        <v>4.9708855089115898E+17</v>
      </c>
      <c r="B16779" t="s">
        <v>33068</v>
      </c>
      <c r="C16779" t="s">
        <v>33069</v>
      </c>
      <c r="D16779" s="1">
        <v>41857.857870370368</v>
      </c>
      <c r="E16779">
        <v>19</v>
      </c>
      <c r="F16779">
        <v>30</v>
      </c>
      <c r="G16779" t="s">
        <v>89</v>
      </c>
    </row>
    <row r="16780" spans="1:7" x14ac:dyDescent="0.2">
      <c r="A16780">
        <v>4.9710768470202701E+17</v>
      </c>
      <c r="B16780" t="s">
        <v>33070</v>
      </c>
      <c r="C16780" t="s">
        <v>33071</v>
      </c>
      <c r="D16780" s="1">
        <v>41857.910671296297</v>
      </c>
      <c r="E16780">
        <v>299</v>
      </c>
      <c r="F16780">
        <v>366</v>
      </c>
    </row>
    <row r="16781" spans="1:7" x14ac:dyDescent="0.2">
      <c r="A16781">
        <v>4.9710831680043802E+17</v>
      </c>
      <c r="B16781" t="s">
        <v>33072</v>
      </c>
      <c r="C16781" t="s">
        <v>33073</v>
      </c>
      <c r="D16781" s="1">
        <v>41857.912418981483</v>
      </c>
      <c r="E16781">
        <v>591</v>
      </c>
      <c r="F16781">
        <v>504</v>
      </c>
    </row>
    <row r="16782" spans="1:7" x14ac:dyDescent="0.2">
      <c r="A16782">
        <v>4.9728387784168198E+17</v>
      </c>
      <c r="B16782" t="s">
        <v>33074</v>
      </c>
      <c r="C16782" t="s">
        <v>33075</v>
      </c>
      <c r="D16782" s="1">
        <v>41858.396874999999</v>
      </c>
      <c r="E16782">
        <v>122</v>
      </c>
      <c r="F16782">
        <v>187</v>
      </c>
      <c r="G16782" t="s">
        <v>33076</v>
      </c>
    </row>
    <row r="16783" spans="1:7" x14ac:dyDescent="0.2">
      <c r="A16783">
        <v>4.9728458008562803E+17</v>
      </c>
      <c r="B16783" t="s">
        <v>33077</v>
      </c>
      <c r="C16783" t="s">
        <v>33078</v>
      </c>
      <c r="D16783" s="1">
        <v>41858.39880787037</v>
      </c>
      <c r="E16783">
        <v>82</v>
      </c>
      <c r="F16783">
        <v>108</v>
      </c>
      <c r="G16783" t="e">
        <f>D1PZ</f>
        <v>#NAME?</v>
      </c>
    </row>
    <row r="16784" spans="1:7" x14ac:dyDescent="0.2">
      <c r="A16784">
        <v>4.9728690296246202E+17</v>
      </c>
      <c r="B16784" t="s">
        <v>33079</v>
      </c>
      <c r="C16784" t="s">
        <v>33080</v>
      </c>
      <c r="D16784" s="1">
        <v>41858.405219907407</v>
      </c>
      <c r="E16784">
        <v>13</v>
      </c>
      <c r="F16784">
        <v>26</v>
      </c>
      <c r="G16784" t="s">
        <v>89</v>
      </c>
    </row>
    <row r="16785" spans="1:8" x14ac:dyDescent="0.2">
      <c r="A16785">
        <v>4.97291253995024E+17</v>
      </c>
      <c r="B16785" t="s">
        <v>33081</v>
      </c>
      <c r="C16785" t="s">
        <v>33082</v>
      </c>
      <c r="D16785" s="1">
        <v>41858.417222222219</v>
      </c>
      <c r="E16785">
        <v>30</v>
      </c>
      <c r="F16785">
        <v>71</v>
      </c>
      <c r="G16785" t="s">
        <v>215</v>
      </c>
    </row>
    <row r="16786" spans="1:8" x14ac:dyDescent="0.2">
      <c r="A16786">
        <v>4.9729138458050099E+17</v>
      </c>
      <c r="B16786" t="s">
        <v>33083</v>
      </c>
      <c r="C16786" t="s">
        <v>33084</v>
      </c>
      <c r="D16786" s="1">
        <v>41858.417581018519</v>
      </c>
      <c r="E16786">
        <v>22</v>
      </c>
      <c r="F16786">
        <v>39</v>
      </c>
      <c r="G16786" t="s">
        <v>215</v>
      </c>
      <c r="H16786" t="s">
        <v>14519</v>
      </c>
    </row>
    <row r="16787" spans="1:8" x14ac:dyDescent="0.2">
      <c r="A16787">
        <v>4.9729234216527398E+17</v>
      </c>
      <c r="B16787" t="s">
        <v>33085</v>
      </c>
      <c r="C16787" t="s">
        <v>33086</v>
      </c>
      <c r="D16787" s="1">
        <v>41858.420231481483</v>
      </c>
      <c r="E16787">
        <v>35</v>
      </c>
      <c r="F16787">
        <v>50</v>
      </c>
      <c r="G16787" t="s">
        <v>215</v>
      </c>
    </row>
    <row r="16788" spans="1:8" x14ac:dyDescent="0.2">
      <c r="A16788">
        <v>4.9729335266955597E+17</v>
      </c>
      <c r="B16788" t="s">
        <v>33087</v>
      </c>
      <c r="C16788" t="s">
        <v>33088</v>
      </c>
      <c r="D16788" s="1">
        <v>41858.423020833332</v>
      </c>
      <c r="E16788">
        <v>24</v>
      </c>
      <c r="F16788">
        <v>40</v>
      </c>
      <c r="G16788" t="s">
        <v>487</v>
      </c>
    </row>
    <row r="16789" spans="1:8" x14ac:dyDescent="0.2">
      <c r="A16789">
        <v>4.97471974575456E+17</v>
      </c>
      <c r="B16789" t="s">
        <v>33089</v>
      </c>
      <c r="C16789" t="s">
        <v>33090</v>
      </c>
      <c r="D16789" s="1">
        <v>41858.915914351855</v>
      </c>
      <c r="E16789">
        <v>42</v>
      </c>
      <c r="F16789">
        <v>86</v>
      </c>
      <c r="G16789" t="s">
        <v>89</v>
      </c>
    </row>
    <row r="16790" spans="1:8" x14ac:dyDescent="0.2">
      <c r="A16790">
        <v>4.9748346638541197E+17</v>
      </c>
      <c r="B16790" t="s">
        <v>33091</v>
      </c>
      <c r="C16790" t="s">
        <v>33092</v>
      </c>
      <c r="D16790" s="1">
        <v>41858.947627314818</v>
      </c>
      <c r="E16790">
        <v>115</v>
      </c>
      <c r="F16790">
        <v>85</v>
      </c>
    </row>
    <row r="16791" spans="1:8" x14ac:dyDescent="0.2">
      <c r="A16791">
        <v>4.9748391969320902E+17</v>
      </c>
      <c r="B16791" t="s">
        <v>33093</v>
      </c>
      <c r="C16791" t="s">
        <v>33094</v>
      </c>
      <c r="D16791" s="1">
        <v>41858.948877314811</v>
      </c>
      <c r="E16791">
        <v>19</v>
      </c>
      <c r="F16791">
        <v>20</v>
      </c>
      <c r="G16791" t="s">
        <v>215</v>
      </c>
      <c r="H16791" t="s">
        <v>390</v>
      </c>
    </row>
    <row r="16792" spans="1:8" x14ac:dyDescent="0.2">
      <c r="A16792">
        <v>4.9777049837451597E+17</v>
      </c>
      <c r="B16792" t="s">
        <v>33095</v>
      </c>
      <c r="C16792" t="s">
        <v>33096</v>
      </c>
      <c r="D16792" s="1">
        <v>41859.739687499998</v>
      </c>
      <c r="E16792">
        <v>19</v>
      </c>
      <c r="F16792">
        <v>42</v>
      </c>
      <c r="G16792" t="s">
        <v>89</v>
      </c>
    </row>
    <row r="16793" spans="1:8" x14ac:dyDescent="0.2">
      <c r="A16793">
        <v>4.9777155188722803E+17</v>
      </c>
      <c r="B16793" t="s">
        <v>33097</v>
      </c>
      <c r="C16793" t="s">
        <v>33098</v>
      </c>
      <c r="D16793" s="1">
        <v>41859.742592592593</v>
      </c>
      <c r="E16793">
        <v>815</v>
      </c>
      <c r="F16793">
        <v>704</v>
      </c>
    </row>
    <row r="16794" spans="1:8" x14ac:dyDescent="0.2">
      <c r="A16794">
        <v>4.9777356380257402E+17</v>
      </c>
      <c r="B16794" t="s">
        <v>33099</v>
      </c>
      <c r="C16794" t="s">
        <v>33100</v>
      </c>
      <c r="D16794" s="1">
        <v>41859.748148148145</v>
      </c>
      <c r="E16794">
        <v>26</v>
      </c>
      <c r="F16794">
        <v>40</v>
      </c>
      <c r="G16794" t="s">
        <v>89</v>
      </c>
    </row>
    <row r="16795" spans="1:8" x14ac:dyDescent="0.2">
      <c r="A16795">
        <v>4.9778949532103802E+17</v>
      </c>
      <c r="B16795" t="s">
        <v>33101</v>
      </c>
      <c r="C16795" t="s">
        <v>33102</v>
      </c>
      <c r="D16795" s="1">
        <v>41859.79210648148</v>
      </c>
      <c r="E16795">
        <v>13</v>
      </c>
      <c r="F16795">
        <v>18</v>
      </c>
      <c r="G16795" t="s">
        <v>215</v>
      </c>
    </row>
    <row r="16796" spans="1:8" x14ac:dyDescent="0.2">
      <c r="A16796">
        <v>4.9779051792171398E+17</v>
      </c>
      <c r="B16796" t="s">
        <v>33103</v>
      </c>
      <c r="C16796" t="s">
        <v>33104</v>
      </c>
      <c r="D16796" s="1">
        <v>41859.794930555552</v>
      </c>
      <c r="E16796">
        <v>40</v>
      </c>
      <c r="F16796">
        <v>46</v>
      </c>
      <c r="G16796" t="s">
        <v>215</v>
      </c>
    </row>
    <row r="16797" spans="1:8" x14ac:dyDescent="0.2">
      <c r="A16797">
        <v>4.97791357877256E+17</v>
      </c>
      <c r="B16797" t="s">
        <v>33105</v>
      </c>
      <c r="C16797" t="s">
        <v>33106</v>
      </c>
      <c r="D16797" s="1">
        <v>41859.79724537037</v>
      </c>
      <c r="E16797">
        <v>33</v>
      </c>
      <c r="F16797">
        <v>45</v>
      </c>
      <c r="G16797" t="s">
        <v>215</v>
      </c>
    </row>
    <row r="16798" spans="1:8" x14ac:dyDescent="0.2">
      <c r="A16798">
        <v>4.9779338260201402E+17</v>
      </c>
      <c r="B16798" t="s">
        <v>33107</v>
      </c>
      <c r="C16798" t="s">
        <v>33108</v>
      </c>
      <c r="D16798" s="1">
        <v>41859.802835648145</v>
      </c>
      <c r="E16798">
        <v>18</v>
      </c>
      <c r="F16798">
        <v>27</v>
      </c>
      <c r="G16798" t="s">
        <v>215</v>
      </c>
    </row>
    <row r="16799" spans="1:8" x14ac:dyDescent="0.2">
      <c r="A16799">
        <v>4.9780193050966797E+17</v>
      </c>
      <c r="B16799" t="s">
        <v>33109</v>
      </c>
      <c r="C16799" t="s">
        <v>33110</v>
      </c>
      <c r="D16799" s="1">
        <v>41859.826423611114</v>
      </c>
      <c r="E16799">
        <v>602</v>
      </c>
      <c r="F16799">
        <v>419</v>
      </c>
    </row>
    <row r="16800" spans="1:8" x14ac:dyDescent="0.2">
      <c r="A16800">
        <v>4.9780554267361997E+17</v>
      </c>
      <c r="B16800" t="s">
        <v>33111</v>
      </c>
      <c r="C16800" t="s">
        <v>33112</v>
      </c>
      <c r="D16800" s="1">
        <v>41859.836388888885</v>
      </c>
      <c r="E16800">
        <v>21</v>
      </c>
      <c r="F16800">
        <v>26</v>
      </c>
    </row>
    <row r="16801" spans="1:8" x14ac:dyDescent="0.2">
      <c r="A16801">
        <v>4.9780638743582298E+17</v>
      </c>
      <c r="B16801" t="s">
        <v>33113</v>
      </c>
      <c r="C16801" t="s">
        <v>33114</v>
      </c>
      <c r="D16801" s="1">
        <v>41859.838726851849</v>
      </c>
      <c r="E16801">
        <v>260</v>
      </c>
      <c r="F16801">
        <v>256</v>
      </c>
    </row>
    <row r="16802" spans="1:8" x14ac:dyDescent="0.2">
      <c r="A16802">
        <v>4.9781625926715302E+17</v>
      </c>
      <c r="B16802" t="s">
        <v>33115</v>
      </c>
      <c r="C16802" t="s">
        <v>33116</v>
      </c>
      <c r="D16802" s="1">
        <v>41859.865960648145</v>
      </c>
      <c r="E16802">
        <v>16</v>
      </c>
      <c r="F16802">
        <v>27</v>
      </c>
      <c r="G16802" t="s">
        <v>215</v>
      </c>
    </row>
    <row r="16803" spans="1:8" x14ac:dyDescent="0.2">
      <c r="A16803">
        <v>4.9781871332086099E+17</v>
      </c>
      <c r="B16803" t="s">
        <v>33117</v>
      </c>
      <c r="C16803" t="s">
        <v>33118</v>
      </c>
      <c r="D16803" s="1">
        <v>41859.872731481482</v>
      </c>
      <c r="E16803">
        <v>55</v>
      </c>
      <c r="F16803">
        <v>39</v>
      </c>
      <c r="H16803" t="s">
        <v>33119</v>
      </c>
    </row>
    <row r="16804" spans="1:8" x14ac:dyDescent="0.2">
      <c r="A16804">
        <v>4.9781912370835002E+17</v>
      </c>
      <c r="B16804" t="s">
        <v>33120</v>
      </c>
      <c r="C16804" t="s">
        <v>33121</v>
      </c>
      <c r="D16804" s="1">
        <v>41859.873865740738</v>
      </c>
      <c r="E16804">
        <v>108</v>
      </c>
      <c r="F16804">
        <v>78</v>
      </c>
    </row>
    <row r="16805" spans="1:8" x14ac:dyDescent="0.2">
      <c r="A16805">
        <v>4.9783013838685299E+17</v>
      </c>
      <c r="B16805" t="s">
        <v>33122</v>
      </c>
      <c r="C16805" t="s">
        <v>33123</v>
      </c>
      <c r="D16805" s="1">
        <v>41859.90425925926</v>
      </c>
      <c r="E16805">
        <v>12</v>
      </c>
      <c r="F16805">
        <v>20</v>
      </c>
      <c r="G16805" t="s">
        <v>215</v>
      </c>
    </row>
    <row r="16806" spans="1:8" x14ac:dyDescent="0.2">
      <c r="A16806">
        <v>4.97830436253728E+17</v>
      </c>
      <c r="B16806" t="s">
        <v>33124</v>
      </c>
      <c r="C16806" t="s">
        <v>33125</v>
      </c>
      <c r="D16806" s="1">
        <v>41859.905081018522</v>
      </c>
      <c r="E16806">
        <v>3354</v>
      </c>
      <c r="F16806">
        <v>5563</v>
      </c>
    </row>
    <row r="16807" spans="1:8" x14ac:dyDescent="0.2">
      <c r="A16807">
        <v>4.9792946538598797E+17</v>
      </c>
      <c r="B16807" t="s">
        <v>33126</v>
      </c>
      <c r="C16807" t="s">
        <v>33127</v>
      </c>
      <c r="D16807" s="1">
        <v>41860.178356481483</v>
      </c>
      <c r="E16807">
        <v>76</v>
      </c>
      <c r="F16807">
        <v>82</v>
      </c>
      <c r="G16807" t="s">
        <v>215</v>
      </c>
    </row>
    <row r="16808" spans="1:8" x14ac:dyDescent="0.2">
      <c r="A16808">
        <v>4.9793072596728602E+17</v>
      </c>
      <c r="B16808" t="s">
        <v>33128</v>
      </c>
      <c r="C16808" t="s">
        <v>33129</v>
      </c>
      <c r="D16808" s="1">
        <v>41860.181828703702</v>
      </c>
      <c r="E16808">
        <v>24</v>
      </c>
      <c r="F16808">
        <v>58</v>
      </c>
      <c r="G16808" t="s">
        <v>215</v>
      </c>
    </row>
    <row r="16809" spans="1:8" x14ac:dyDescent="0.2">
      <c r="A16809">
        <v>4.9793178900944397E+17</v>
      </c>
      <c r="B16809" t="s">
        <v>33130</v>
      </c>
      <c r="C16809" t="s">
        <v>33131</v>
      </c>
      <c r="D16809" s="1">
        <v>41860.18476851852</v>
      </c>
      <c r="E16809">
        <v>17</v>
      </c>
      <c r="F16809">
        <v>30</v>
      </c>
      <c r="G16809" t="s">
        <v>89</v>
      </c>
    </row>
    <row r="16810" spans="1:8" x14ac:dyDescent="0.2">
      <c r="A16810">
        <v>4.9793227179480998E+17</v>
      </c>
      <c r="B16810" t="s">
        <v>33132</v>
      </c>
      <c r="C16810" t="s">
        <v>33133</v>
      </c>
      <c r="D16810" s="1">
        <v>41860.186099537037</v>
      </c>
      <c r="E16810">
        <v>21</v>
      </c>
      <c r="F16810">
        <v>32</v>
      </c>
      <c r="G16810" t="s">
        <v>215</v>
      </c>
      <c r="H16810" t="s">
        <v>616</v>
      </c>
    </row>
    <row r="16811" spans="1:8" x14ac:dyDescent="0.2">
      <c r="A16811">
        <v>4.9794192229270298E+17</v>
      </c>
      <c r="B16811" t="s">
        <v>33134</v>
      </c>
      <c r="C16811" t="s">
        <v>33135</v>
      </c>
      <c r="D16811" s="1">
        <v>41860.212731481479</v>
      </c>
      <c r="E16811">
        <v>308</v>
      </c>
      <c r="F16811">
        <v>255</v>
      </c>
      <c r="G16811" t="s">
        <v>89</v>
      </c>
    </row>
    <row r="16812" spans="1:8" x14ac:dyDescent="0.2">
      <c r="A16812">
        <v>4.9794219725868998E+17</v>
      </c>
      <c r="B16812" t="s">
        <v>33136</v>
      </c>
      <c r="C16812" t="s">
        <v>33137</v>
      </c>
      <c r="D16812" s="1">
        <v>41860.213483796295</v>
      </c>
      <c r="E16812">
        <v>75</v>
      </c>
      <c r="F16812">
        <v>109</v>
      </c>
      <c r="G16812" t="s">
        <v>215</v>
      </c>
    </row>
    <row r="16813" spans="1:8" x14ac:dyDescent="0.2">
      <c r="A16813">
        <v>4.9794234562380998E+17</v>
      </c>
      <c r="B16813" t="s">
        <v>33138</v>
      </c>
      <c r="C16813" t="s">
        <v>33139</v>
      </c>
      <c r="D16813" s="1">
        <v>41860.213900462964</v>
      </c>
      <c r="E16813">
        <v>24</v>
      </c>
      <c r="F16813">
        <v>72</v>
      </c>
      <c r="G16813" t="s">
        <v>215</v>
      </c>
    </row>
    <row r="16814" spans="1:8" x14ac:dyDescent="0.2">
      <c r="A16814">
        <v>4.9800226082862202E+17</v>
      </c>
      <c r="B16814" t="s">
        <v>33140</v>
      </c>
      <c r="C16814" t="s">
        <v>33141</v>
      </c>
      <c r="D16814" s="1">
        <v>41860.379236111112</v>
      </c>
      <c r="E16814">
        <v>25</v>
      </c>
      <c r="F16814">
        <v>51</v>
      </c>
      <c r="G16814" t="s">
        <v>215</v>
      </c>
    </row>
    <row r="16815" spans="1:8" x14ac:dyDescent="0.2">
      <c r="A16815">
        <v>4.9800261723541901E+17</v>
      </c>
      <c r="B16815" t="s">
        <v>33142</v>
      </c>
      <c r="C16815" t="s">
        <v>33143</v>
      </c>
      <c r="D16815" s="1">
        <v>41860.380219907405</v>
      </c>
      <c r="E16815">
        <v>61</v>
      </c>
      <c r="F16815">
        <v>99</v>
      </c>
      <c r="G16815" t="s">
        <v>89</v>
      </c>
    </row>
    <row r="16816" spans="1:8" x14ac:dyDescent="0.2">
      <c r="A16816">
        <v>4.9800429956655501E+17</v>
      </c>
      <c r="B16816" t="s">
        <v>33144</v>
      </c>
      <c r="C16816" t="s">
        <v>33145</v>
      </c>
      <c r="D16816" s="1">
        <v>41860.38486111111</v>
      </c>
      <c r="E16816">
        <v>36</v>
      </c>
      <c r="F16816">
        <v>61</v>
      </c>
      <c r="G16816" t="s">
        <v>215</v>
      </c>
    </row>
    <row r="16817" spans="1:8" x14ac:dyDescent="0.2">
      <c r="A16817">
        <v>4.9800594051248902E+17</v>
      </c>
      <c r="B16817" t="s">
        <v>33146</v>
      </c>
      <c r="C16817" t="s">
        <v>33147</v>
      </c>
      <c r="D16817" s="1">
        <v>41860.389386574076</v>
      </c>
      <c r="E16817">
        <v>621</v>
      </c>
      <c r="F16817">
        <v>563</v>
      </c>
    </row>
    <row r="16818" spans="1:8" x14ac:dyDescent="0.2">
      <c r="A16818">
        <v>4.9800848655150598E+17</v>
      </c>
      <c r="B16818" t="s">
        <v>33148</v>
      </c>
      <c r="C16818" t="s">
        <v>33149</v>
      </c>
      <c r="D16818" s="1">
        <v>41860.396412037036</v>
      </c>
      <c r="E16818">
        <v>28965</v>
      </c>
      <c r="F16818">
        <v>30941</v>
      </c>
    </row>
    <row r="16819" spans="1:8" x14ac:dyDescent="0.2">
      <c r="A16819">
        <v>4.9800888031275398E+17</v>
      </c>
      <c r="B16819" t="s">
        <v>33150</v>
      </c>
      <c r="C16819" t="s">
        <v>33151</v>
      </c>
      <c r="D16819" s="1">
        <v>41860.397499999999</v>
      </c>
      <c r="E16819">
        <v>62</v>
      </c>
      <c r="F16819">
        <v>92</v>
      </c>
      <c r="G16819" t="s">
        <v>33152</v>
      </c>
    </row>
    <row r="16820" spans="1:8" x14ac:dyDescent="0.2">
      <c r="A16820">
        <v>4.98752769936064E+17</v>
      </c>
      <c r="B16820" t="s">
        <v>33153</v>
      </c>
      <c r="C16820" t="s">
        <v>33154</v>
      </c>
      <c r="D16820" s="1">
        <v>41862.450243055559</v>
      </c>
      <c r="E16820">
        <v>29</v>
      </c>
      <c r="F16820">
        <v>36</v>
      </c>
      <c r="G16820" t="s">
        <v>215</v>
      </c>
    </row>
    <row r="16821" spans="1:8" x14ac:dyDescent="0.2">
      <c r="A16821">
        <v>4.9875424305953101E+17</v>
      </c>
      <c r="B16821" t="s">
        <v>33155</v>
      </c>
      <c r="C16821" t="s">
        <v>33156</v>
      </c>
      <c r="D16821" s="1">
        <v>41862.454305555555</v>
      </c>
      <c r="E16821">
        <v>22</v>
      </c>
      <c r="F16821">
        <v>39</v>
      </c>
      <c r="G16821" t="s">
        <v>33157</v>
      </c>
    </row>
    <row r="16822" spans="1:8" x14ac:dyDescent="0.2">
      <c r="A16822">
        <v>4.9875437636288499E+17</v>
      </c>
      <c r="B16822" t="s">
        <v>33158</v>
      </c>
      <c r="C16822" t="s">
        <v>33159</v>
      </c>
      <c r="D16822" s="1">
        <v>41862.454675925925</v>
      </c>
      <c r="E16822">
        <v>11</v>
      </c>
      <c r="F16822">
        <v>28</v>
      </c>
      <c r="G16822" t="s">
        <v>33160</v>
      </c>
    </row>
    <row r="16823" spans="1:8" x14ac:dyDescent="0.2">
      <c r="A16823">
        <v>4.9875471433992998E+17</v>
      </c>
      <c r="B16823" t="s">
        <v>33161</v>
      </c>
      <c r="C16823" t="s">
        <v>33162</v>
      </c>
      <c r="D16823" s="1">
        <v>41862.455601851849</v>
      </c>
      <c r="E16823">
        <v>236</v>
      </c>
      <c r="F16823">
        <v>284</v>
      </c>
      <c r="G16823" t="s">
        <v>215</v>
      </c>
    </row>
    <row r="16824" spans="1:8" x14ac:dyDescent="0.2">
      <c r="A16824">
        <v>4.98755082335576E+17</v>
      </c>
      <c r="B16824" t="s">
        <v>33163</v>
      </c>
      <c r="C16824" t="s">
        <v>33164</v>
      </c>
      <c r="D16824" s="1">
        <v>41862.456620370373</v>
      </c>
      <c r="E16824">
        <v>16</v>
      </c>
      <c r="F16824">
        <v>23</v>
      </c>
      <c r="G16824" t="s">
        <v>487</v>
      </c>
    </row>
    <row r="16825" spans="1:8" x14ac:dyDescent="0.2">
      <c r="A16825">
        <v>4.9875522865805702E+17</v>
      </c>
      <c r="B16825" t="s">
        <v>33165</v>
      </c>
      <c r="C16825" t="s">
        <v>33166</v>
      </c>
      <c r="D16825" s="1">
        <v>41862.457025462965</v>
      </c>
      <c r="E16825">
        <v>33</v>
      </c>
      <c r="F16825">
        <v>43</v>
      </c>
      <c r="G16825" t="s">
        <v>576</v>
      </c>
    </row>
    <row r="16826" spans="1:8" x14ac:dyDescent="0.2">
      <c r="A16826">
        <v>4.9875556111116198E+17</v>
      </c>
      <c r="B16826" t="s">
        <v>33167</v>
      </c>
      <c r="C16826" t="s">
        <v>33168</v>
      </c>
      <c r="D16826" s="1">
        <v>41862.457939814813</v>
      </c>
      <c r="E16826">
        <v>17</v>
      </c>
      <c r="F16826">
        <v>26</v>
      </c>
      <c r="G16826" t="e">
        <f>DeannaSpillyard</f>
        <v>#NAME?</v>
      </c>
      <c r="H16826" t="s">
        <v>390</v>
      </c>
    </row>
    <row r="16827" spans="1:8" x14ac:dyDescent="0.2">
      <c r="A16827">
        <v>4.9875636120401498E+17</v>
      </c>
      <c r="B16827" t="s">
        <v>33169</v>
      </c>
      <c r="C16827" t="s">
        <v>33170</v>
      </c>
      <c r="D16827" s="1">
        <v>41862.460150462961</v>
      </c>
      <c r="E16827">
        <v>10</v>
      </c>
      <c r="F16827">
        <v>24</v>
      </c>
      <c r="G16827" t="s">
        <v>33171</v>
      </c>
    </row>
    <row r="16828" spans="1:8" x14ac:dyDescent="0.2">
      <c r="A16828">
        <v>4.9875674114085197E+17</v>
      </c>
      <c r="B16828" t="s">
        <v>33172</v>
      </c>
      <c r="C16828" t="s">
        <v>33173</v>
      </c>
      <c r="D16828" s="1">
        <v>41862.4612037037</v>
      </c>
      <c r="E16828">
        <v>8</v>
      </c>
      <c r="F16828">
        <v>11</v>
      </c>
      <c r="G16828" t="s">
        <v>89</v>
      </c>
      <c r="H16828" t="s">
        <v>390</v>
      </c>
    </row>
    <row r="16829" spans="1:8" x14ac:dyDescent="0.2">
      <c r="A16829">
        <v>4.9875787468088499E+17</v>
      </c>
      <c r="B16829" t="s">
        <v>33174</v>
      </c>
      <c r="C16829" t="s">
        <v>33175</v>
      </c>
      <c r="D16829" s="1">
        <v>41862.464328703703</v>
      </c>
      <c r="E16829">
        <v>10</v>
      </c>
      <c r="F16829">
        <v>17</v>
      </c>
      <c r="G16829" t="s">
        <v>215</v>
      </c>
    </row>
    <row r="16830" spans="1:8" x14ac:dyDescent="0.2">
      <c r="A16830">
        <v>4.9876049266478202E+17</v>
      </c>
      <c r="B16830" t="s">
        <v>33176</v>
      </c>
      <c r="C16830" t="s">
        <v>33177</v>
      </c>
      <c r="D16830" s="1">
        <v>41862.471550925926</v>
      </c>
      <c r="E16830">
        <v>19</v>
      </c>
      <c r="F16830">
        <v>36</v>
      </c>
      <c r="G16830" t="s">
        <v>215</v>
      </c>
    </row>
    <row r="16831" spans="1:8" x14ac:dyDescent="0.2">
      <c r="A16831">
        <v>4.9877499761656602E+17</v>
      </c>
      <c r="B16831" t="s">
        <v>33178</v>
      </c>
      <c r="C16831" t="s">
        <v>33179</v>
      </c>
      <c r="D16831" s="1">
        <v>41862.511574074073</v>
      </c>
      <c r="E16831">
        <v>74</v>
      </c>
      <c r="F16831">
        <v>116</v>
      </c>
    </row>
    <row r="16832" spans="1:8" x14ac:dyDescent="0.2">
      <c r="A16832">
        <v>4.9877636820185901E+17</v>
      </c>
      <c r="B16832" t="s">
        <v>33180</v>
      </c>
      <c r="C16832" t="s">
        <v>33181</v>
      </c>
      <c r="D16832" s="1">
        <v>41862.5153587963</v>
      </c>
      <c r="E16832">
        <v>12</v>
      </c>
      <c r="F16832">
        <v>22</v>
      </c>
      <c r="G16832" t="s">
        <v>576</v>
      </c>
    </row>
    <row r="16833" spans="1:8" x14ac:dyDescent="0.2">
      <c r="A16833">
        <v>4.9877692603591002E+17</v>
      </c>
      <c r="B16833" t="s">
        <v>33182</v>
      </c>
      <c r="C16833" t="s">
        <v>33183</v>
      </c>
      <c r="D16833" s="1">
        <v>41862.516898148147</v>
      </c>
      <c r="E16833">
        <v>16</v>
      </c>
      <c r="F16833">
        <v>34</v>
      </c>
      <c r="G16833" t="s">
        <v>33184</v>
      </c>
    </row>
    <row r="16834" spans="1:8" x14ac:dyDescent="0.2">
      <c r="A16834">
        <v>4.9885001090231002E+17</v>
      </c>
      <c r="B16834" t="s">
        <v>33185</v>
      </c>
      <c r="C16834" t="s">
        <v>31700</v>
      </c>
      <c r="D16834" s="1">
        <v>41862.718576388892</v>
      </c>
      <c r="E16834">
        <v>401</v>
      </c>
      <c r="F16834">
        <v>377</v>
      </c>
    </row>
    <row r="16835" spans="1:8" x14ac:dyDescent="0.2">
      <c r="A16835">
        <v>4.98853733649096E+17</v>
      </c>
      <c r="B16835" t="s">
        <v>33186</v>
      </c>
      <c r="C16835" t="s">
        <v>33187</v>
      </c>
      <c r="D16835" s="1">
        <v>41862.728854166664</v>
      </c>
      <c r="E16835">
        <v>24</v>
      </c>
      <c r="F16835">
        <v>41</v>
      </c>
      <c r="G16835" t="s">
        <v>215</v>
      </c>
      <c r="H16835" t="s">
        <v>33188</v>
      </c>
    </row>
    <row r="16836" spans="1:8" x14ac:dyDescent="0.2">
      <c r="A16836">
        <v>4.9887136409139597E+17</v>
      </c>
      <c r="B16836" t="s">
        <v>33189</v>
      </c>
      <c r="C16836" t="s">
        <v>33190</v>
      </c>
      <c r="D16836" s="1">
        <v>41862.777499999997</v>
      </c>
      <c r="E16836">
        <v>15</v>
      </c>
      <c r="F16836">
        <v>32</v>
      </c>
      <c r="G16836" t="s">
        <v>89</v>
      </c>
    </row>
    <row r="16837" spans="1:8" x14ac:dyDescent="0.2">
      <c r="A16837">
        <v>4.9888677067594502E+17</v>
      </c>
      <c r="B16837" t="s">
        <v>33191</v>
      </c>
      <c r="C16837" t="s">
        <v>33192</v>
      </c>
      <c r="D16837" s="1">
        <v>41862.820011574076</v>
      </c>
      <c r="E16837">
        <v>18</v>
      </c>
      <c r="F16837">
        <v>32</v>
      </c>
      <c r="G16837" t="s">
        <v>215</v>
      </c>
    </row>
    <row r="16838" spans="1:8" x14ac:dyDescent="0.2">
      <c r="A16838">
        <v>4.9890567281025798E+17</v>
      </c>
      <c r="B16838" t="s">
        <v>33193</v>
      </c>
      <c r="C16838" t="s">
        <v>33194</v>
      </c>
      <c r="D16838" s="1">
        <v>41862.872175925928</v>
      </c>
      <c r="E16838">
        <v>22</v>
      </c>
      <c r="F16838">
        <v>45</v>
      </c>
      <c r="G16838" t="s">
        <v>215</v>
      </c>
    </row>
    <row r="16839" spans="1:8" x14ac:dyDescent="0.2">
      <c r="A16839">
        <v>4.98906241381728E+17</v>
      </c>
      <c r="B16839" t="s">
        <v>33195</v>
      </c>
      <c r="C16839" t="s">
        <v>33196</v>
      </c>
      <c r="D16839" s="1">
        <v>41862.873738425929</v>
      </c>
      <c r="E16839">
        <v>12</v>
      </c>
      <c r="F16839">
        <v>14</v>
      </c>
      <c r="G16839" t="s">
        <v>215</v>
      </c>
    </row>
    <row r="16840" spans="1:8" x14ac:dyDescent="0.2">
      <c r="A16840">
        <v>4.9890649725103699E+17</v>
      </c>
      <c r="B16840" t="s">
        <v>33197</v>
      </c>
      <c r="C16840" t="s">
        <v>33198</v>
      </c>
      <c r="D16840" s="1">
        <v>41862.874444444446</v>
      </c>
      <c r="E16840">
        <v>55</v>
      </c>
      <c r="F16840">
        <v>75</v>
      </c>
      <c r="G16840" t="s">
        <v>33199</v>
      </c>
    </row>
    <row r="16841" spans="1:8" x14ac:dyDescent="0.2">
      <c r="A16841">
        <v>4.9890666925523699E+17</v>
      </c>
      <c r="B16841" t="s">
        <v>33200</v>
      </c>
      <c r="C16841" t="s">
        <v>33201</v>
      </c>
      <c r="D16841" s="1">
        <v>41862.874918981484</v>
      </c>
      <c r="E16841">
        <v>14</v>
      </c>
      <c r="F16841">
        <v>21</v>
      </c>
      <c r="G16841" t="s">
        <v>215</v>
      </c>
    </row>
    <row r="16842" spans="1:8" x14ac:dyDescent="0.2">
      <c r="A16842">
        <v>4.9890702136705402E+17</v>
      </c>
      <c r="B16842" t="s">
        <v>33202</v>
      </c>
      <c r="C16842" t="s">
        <v>33203</v>
      </c>
      <c r="D16842" s="1">
        <v>41862.875891203701</v>
      </c>
      <c r="E16842">
        <v>32</v>
      </c>
      <c r="F16842">
        <v>86</v>
      </c>
      <c r="G16842" t="s">
        <v>487</v>
      </c>
    </row>
    <row r="16843" spans="1:8" x14ac:dyDescent="0.2">
      <c r="A16843">
        <v>4.9890834887685702E+17</v>
      </c>
      <c r="B16843" t="s">
        <v>33204</v>
      </c>
      <c r="C16843" t="s">
        <v>33205</v>
      </c>
      <c r="D16843" s="1">
        <v>41862.879560185182</v>
      </c>
      <c r="E16843">
        <v>13</v>
      </c>
      <c r="F16843">
        <v>20</v>
      </c>
      <c r="G16843" t="s">
        <v>33206</v>
      </c>
      <c r="H16843" t="s">
        <v>390</v>
      </c>
    </row>
    <row r="16844" spans="1:8" x14ac:dyDescent="0.2">
      <c r="A16844">
        <v>4.9891787766026598E+17</v>
      </c>
      <c r="B16844" t="s">
        <v>33207</v>
      </c>
      <c r="C16844" t="s">
        <v>33208</v>
      </c>
      <c r="D16844" s="1">
        <v>41862.905856481484</v>
      </c>
      <c r="E16844">
        <v>286</v>
      </c>
      <c r="F16844">
        <v>250</v>
      </c>
    </row>
    <row r="16845" spans="1:8" x14ac:dyDescent="0.2">
      <c r="A16845">
        <v>4.9892979371569498E+17</v>
      </c>
      <c r="B16845" t="s">
        <v>33209</v>
      </c>
      <c r="C16845" t="s">
        <v>33210</v>
      </c>
      <c r="D16845" s="1">
        <v>41862.938738425924</v>
      </c>
      <c r="E16845">
        <v>439</v>
      </c>
      <c r="F16845">
        <v>597</v>
      </c>
    </row>
    <row r="16846" spans="1:8" x14ac:dyDescent="0.2">
      <c r="A16846">
        <v>4.98938925998936E+17</v>
      </c>
      <c r="B16846" t="s">
        <v>33211</v>
      </c>
      <c r="C16846" t="s">
        <v>33212</v>
      </c>
      <c r="D16846" s="1">
        <v>41862.963935185187</v>
      </c>
      <c r="E16846">
        <v>505</v>
      </c>
      <c r="F16846">
        <v>470</v>
      </c>
    </row>
    <row r="16847" spans="1:8" x14ac:dyDescent="0.2">
      <c r="A16847">
        <v>4.9918194149805197E+17</v>
      </c>
      <c r="B16847" t="s">
        <v>33213</v>
      </c>
      <c r="C16847" t="s">
        <v>33214</v>
      </c>
      <c r="D16847" s="1">
        <v>41863.634525462963</v>
      </c>
      <c r="E16847">
        <v>337</v>
      </c>
      <c r="F16847">
        <v>701</v>
      </c>
    </row>
    <row r="16848" spans="1:8" x14ac:dyDescent="0.2">
      <c r="A16848">
        <v>4.9918586289128998E+17</v>
      </c>
      <c r="B16848" t="s">
        <v>33215</v>
      </c>
      <c r="C16848" t="s">
        <v>33216</v>
      </c>
      <c r="D16848" s="1">
        <v>41863.64534722222</v>
      </c>
      <c r="E16848">
        <v>231</v>
      </c>
      <c r="F16848">
        <v>541</v>
      </c>
    </row>
    <row r="16849" spans="1:8" x14ac:dyDescent="0.2">
      <c r="A16849">
        <v>4.9920795726003398E+17</v>
      </c>
      <c r="B16849" t="s">
        <v>33217</v>
      </c>
      <c r="C16849" t="s">
        <v>33218</v>
      </c>
      <c r="D16849" s="1">
        <v>41863.706319444442</v>
      </c>
      <c r="E16849">
        <v>90</v>
      </c>
      <c r="F16849">
        <v>71</v>
      </c>
      <c r="G16849" t="s">
        <v>215</v>
      </c>
    </row>
    <row r="16850" spans="1:8" x14ac:dyDescent="0.2">
      <c r="A16850">
        <v>4.9922374371012998E+17</v>
      </c>
      <c r="B16850" t="s">
        <v>33219</v>
      </c>
      <c r="C16850" t="s">
        <v>33220</v>
      </c>
      <c r="D16850" s="1">
        <v>41863.749884259261</v>
      </c>
      <c r="E16850">
        <v>25</v>
      </c>
      <c r="F16850">
        <v>28</v>
      </c>
      <c r="G16850" t="s">
        <v>89</v>
      </c>
      <c r="H16850" t="s">
        <v>390</v>
      </c>
    </row>
    <row r="16851" spans="1:8" x14ac:dyDescent="0.2">
      <c r="A16851">
        <v>4.9924650663412902E+17</v>
      </c>
      <c r="B16851" t="s">
        <v>33221</v>
      </c>
      <c r="C16851" t="s">
        <v>33222</v>
      </c>
      <c r="D16851" s="1">
        <v>41863.812696759262</v>
      </c>
      <c r="E16851">
        <v>282</v>
      </c>
      <c r="F16851">
        <v>306</v>
      </c>
    </row>
    <row r="16852" spans="1:8" x14ac:dyDescent="0.2">
      <c r="A16852">
        <v>4.9925595515115098E+17</v>
      </c>
      <c r="B16852" t="s">
        <v>33223</v>
      </c>
      <c r="C16852" t="s">
        <v>33224</v>
      </c>
      <c r="D16852" s="1">
        <v>41863.838773148149</v>
      </c>
      <c r="E16852">
        <v>23</v>
      </c>
      <c r="F16852">
        <v>43</v>
      </c>
      <c r="G16852" t="s">
        <v>89</v>
      </c>
    </row>
    <row r="16853" spans="1:8" x14ac:dyDescent="0.2">
      <c r="A16853">
        <v>4.9926830750642899E+17</v>
      </c>
      <c r="B16853" t="s">
        <v>33225</v>
      </c>
      <c r="C16853" t="s">
        <v>33226</v>
      </c>
      <c r="D16853" s="1">
        <v>41863.872858796298</v>
      </c>
      <c r="E16853">
        <v>242</v>
      </c>
      <c r="F16853">
        <v>251</v>
      </c>
    </row>
    <row r="16854" spans="1:8" x14ac:dyDescent="0.2">
      <c r="A16854">
        <v>4.99285006549016E+17</v>
      </c>
      <c r="B16854" t="s">
        <v>33227</v>
      </c>
      <c r="C16854" t="s">
        <v>33228</v>
      </c>
      <c r="D16854" s="1">
        <v>41863.918935185182</v>
      </c>
      <c r="E16854">
        <v>433</v>
      </c>
      <c r="F16854">
        <v>426</v>
      </c>
    </row>
    <row r="16855" spans="1:8" x14ac:dyDescent="0.2">
      <c r="A16855">
        <v>4.9929500159641101E+17</v>
      </c>
      <c r="B16855" t="s">
        <v>33229</v>
      </c>
      <c r="C16855" t="s">
        <v>33230</v>
      </c>
      <c r="D16855" s="1">
        <v>41863.946516203701</v>
      </c>
      <c r="E16855">
        <v>261</v>
      </c>
      <c r="F16855">
        <v>283</v>
      </c>
    </row>
    <row r="16856" spans="1:8" x14ac:dyDescent="0.2">
      <c r="A16856">
        <v>4.99295283030016E+17</v>
      </c>
      <c r="B16856" t="s">
        <v>33231</v>
      </c>
      <c r="C16856" t="s">
        <v>33232</v>
      </c>
      <c r="D16856" s="1">
        <v>41863.947291666664</v>
      </c>
      <c r="E16856">
        <v>183</v>
      </c>
      <c r="F16856">
        <v>230</v>
      </c>
    </row>
    <row r="16857" spans="1:8" x14ac:dyDescent="0.2">
      <c r="A16857">
        <v>4.99296622602616E+17</v>
      </c>
      <c r="B16857" t="s">
        <v>33233</v>
      </c>
      <c r="C16857" t="s">
        <v>33234</v>
      </c>
      <c r="D16857" s="1">
        <v>41863.950983796298</v>
      </c>
      <c r="E16857">
        <v>412</v>
      </c>
      <c r="F16857">
        <v>479</v>
      </c>
    </row>
    <row r="16858" spans="1:8" x14ac:dyDescent="0.2">
      <c r="A16858">
        <v>4.9932192320638502E+17</v>
      </c>
      <c r="B16858" t="s">
        <v>33235</v>
      </c>
      <c r="C16858" t="s">
        <v>33236</v>
      </c>
      <c r="D16858" s="1">
        <v>41864.020810185182</v>
      </c>
      <c r="E16858">
        <v>42</v>
      </c>
      <c r="F16858">
        <v>72</v>
      </c>
      <c r="G16858" t="e">
        <f>AlmightyJuan__</f>
        <v>#NAME?</v>
      </c>
    </row>
    <row r="16859" spans="1:8" x14ac:dyDescent="0.2">
      <c r="A16859">
        <v>4.9932530915056E+17</v>
      </c>
      <c r="B16859" t="s">
        <v>33237</v>
      </c>
      <c r="C16859" t="s">
        <v>33238</v>
      </c>
      <c r="D16859" s="1">
        <v>41864.030150462961</v>
      </c>
      <c r="E16859">
        <v>121</v>
      </c>
      <c r="F16859">
        <v>123</v>
      </c>
      <c r="G16859" t="s">
        <v>89</v>
      </c>
      <c r="H16859" t="s">
        <v>390</v>
      </c>
    </row>
    <row r="16860" spans="1:8" x14ac:dyDescent="0.2">
      <c r="A16860">
        <v>4.99327157186072E+17</v>
      </c>
      <c r="B16860" t="s">
        <v>33239</v>
      </c>
      <c r="C16860" t="s">
        <v>33240</v>
      </c>
      <c r="D16860" s="1">
        <v>41864.035243055558</v>
      </c>
      <c r="E16860">
        <v>49</v>
      </c>
      <c r="F16860">
        <v>114</v>
      </c>
      <c r="G16860" t="s">
        <v>215</v>
      </c>
    </row>
    <row r="16861" spans="1:8" x14ac:dyDescent="0.2">
      <c r="A16861">
        <v>4.9932756551416602E+17</v>
      </c>
      <c r="B16861" t="s">
        <v>33241</v>
      </c>
      <c r="C16861" t="s">
        <v>33242</v>
      </c>
      <c r="D16861" s="1">
        <v>41864.036377314813</v>
      </c>
      <c r="E16861">
        <v>12</v>
      </c>
      <c r="F16861">
        <v>31</v>
      </c>
      <c r="G16861" t="s">
        <v>33243</v>
      </c>
    </row>
    <row r="16862" spans="1:8" x14ac:dyDescent="0.2">
      <c r="A16862">
        <v>4.9932912616855501E+17</v>
      </c>
      <c r="B16862" t="s">
        <v>33244</v>
      </c>
      <c r="C16862" t="s">
        <v>33245</v>
      </c>
      <c r="D16862" s="1">
        <v>41864.040682870371</v>
      </c>
      <c r="E16862">
        <v>175</v>
      </c>
      <c r="F16862">
        <v>239</v>
      </c>
    </row>
    <row r="16863" spans="1:8" x14ac:dyDescent="0.2">
      <c r="A16863">
        <v>4.9933029239477798E+17</v>
      </c>
      <c r="B16863" t="s">
        <v>33246</v>
      </c>
      <c r="C16863" t="s">
        <v>33247</v>
      </c>
      <c r="D16863" s="1">
        <v>41864.043900462966</v>
      </c>
      <c r="E16863">
        <v>740</v>
      </c>
      <c r="F16863">
        <v>749</v>
      </c>
    </row>
    <row r="16864" spans="1:8" x14ac:dyDescent="0.2">
      <c r="A16864">
        <v>4.9933127163471802E+17</v>
      </c>
      <c r="B16864" t="s">
        <v>33248</v>
      </c>
      <c r="C16864" t="s">
        <v>33249</v>
      </c>
      <c r="D16864" s="1">
        <v>41864.046597222223</v>
      </c>
      <c r="E16864">
        <v>18</v>
      </c>
      <c r="F16864">
        <v>25</v>
      </c>
      <c r="G16864" t="s">
        <v>215</v>
      </c>
    </row>
    <row r="16865" spans="1:7" x14ac:dyDescent="0.2">
      <c r="A16865">
        <v>4.9933146601976198E+17</v>
      </c>
      <c r="B16865" t="s">
        <v>33250</v>
      </c>
      <c r="C16865" t="s">
        <v>33251</v>
      </c>
      <c r="D16865" s="1">
        <v>41864.0471412037</v>
      </c>
      <c r="E16865">
        <v>12</v>
      </c>
      <c r="F16865">
        <v>32</v>
      </c>
      <c r="G16865" t="s">
        <v>215</v>
      </c>
    </row>
    <row r="16866" spans="1:7" x14ac:dyDescent="0.2">
      <c r="A16866">
        <v>4.99332592324608E+17</v>
      </c>
      <c r="B16866" t="s">
        <v>33252</v>
      </c>
      <c r="C16866" t="s">
        <v>33253</v>
      </c>
      <c r="D16866" s="1">
        <v>41864.050243055557</v>
      </c>
      <c r="E16866">
        <v>28</v>
      </c>
      <c r="F16866">
        <v>62</v>
      </c>
      <c r="G16866" t="s">
        <v>215</v>
      </c>
    </row>
    <row r="16867" spans="1:7" x14ac:dyDescent="0.2">
      <c r="A16867">
        <v>4.9936544690759603E+17</v>
      </c>
      <c r="B16867" t="s">
        <v>33254</v>
      </c>
      <c r="C16867" t="s">
        <v>33255</v>
      </c>
      <c r="D16867" s="1">
        <v>41864.140902777777</v>
      </c>
      <c r="E16867">
        <v>24</v>
      </c>
      <c r="F16867">
        <v>33</v>
      </c>
      <c r="G16867" t="s">
        <v>89</v>
      </c>
    </row>
    <row r="16868" spans="1:7" x14ac:dyDescent="0.2">
      <c r="A16868">
        <v>4.9936695952042803E+17</v>
      </c>
      <c r="B16868" t="s">
        <v>33256</v>
      </c>
      <c r="C16868" t="s">
        <v>33257</v>
      </c>
      <c r="D16868" s="1">
        <v>41864.14508101852</v>
      </c>
      <c r="E16868">
        <v>43</v>
      </c>
      <c r="F16868">
        <v>94</v>
      </c>
      <c r="G16868" t="s">
        <v>215</v>
      </c>
    </row>
    <row r="16869" spans="1:7" x14ac:dyDescent="0.2">
      <c r="A16869">
        <v>4.9937199145211398E+17</v>
      </c>
      <c r="B16869" t="s">
        <v>33258</v>
      </c>
      <c r="C16869" t="s">
        <v>33259</v>
      </c>
      <c r="D16869" s="1">
        <v>41864.15896990741</v>
      </c>
      <c r="E16869">
        <v>23</v>
      </c>
      <c r="F16869">
        <v>40</v>
      </c>
      <c r="G16869" t="s">
        <v>215</v>
      </c>
    </row>
    <row r="16870" spans="1:7" x14ac:dyDescent="0.2">
      <c r="A16870">
        <v>4.9937311851611302E+17</v>
      </c>
      <c r="B16870" t="s">
        <v>33260</v>
      </c>
      <c r="C16870" t="s">
        <v>33261</v>
      </c>
      <c r="D16870" s="1">
        <v>41864.162083333336</v>
      </c>
      <c r="E16870">
        <v>72</v>
      </c>
      <c r="F16870">
        <v>226</v>
      </c>
    </row>
    <row r="16871" spans="1:7" x14ac:dyDescent="0.2">
      <c r="A16871">
        <v>4.9937360946357798E+17</v>
      </c>
      <c r="B16871" t="s">
        <v>33262</v>
      </c>
      <c r="C16871" t="s">
        <v>33263</v>
      </c>
      <c r="D16871" s="1">
        <v>41864.163437499999</v>
      </c>
      <c r="E16871">
        <v>18</v>
      </c>
      <c r="F16871">
        <v>38</v>
      </c>
      <c r="G16871" t="s">
        <v>215</v>
      </c>
    </row>
    <row r="16872" spans="1:7" x14ac:dyDescent="0.2">
      <c r="A16872">
        <v>4.9937433039733498E+17</v>
      </c>
      <c r="B16872" t="s">
        <v>33264</v>
      </c>
      <c r="C16872" t="s">
        <v>33265</v>
      </c>
      <c r="D16872" s="1">
        <v>41864.165416666663</v>
      </c>
      <c r="E16872">
        <v>13</v>
      </c>
      <c r="F16872">
        <v>27</v>
      </c>
      <c r="G16872" t="s">
        <v>215</v>
      </c>
    </row>
    <row r="16873" spans="1:7" x14ac:dyDescent="0.2">
      <c r="A16873">
        <v>4.9957091958169101E+17</v>
      </c>
      <c r="B16873" t="s">
        <v>33266</v>
      </c>
      <c r="C16873" t="s">
        <v>33267</v>
      </c>
      <c r="D16873" s="1">
        <v>41864.707905092589</v>
      </c>
      <c r="E16873">
        <v>25</v>
      </c>
      <c r="F16873">
        <v>30</v>
      </c>
      <c r="G16873" t="s">
        <v>215</v>
      </c>
    </row>
    <row r="16874" spans="1:7" x14ac:dyDescent="0.2">
      <c r="A16874">
        <v>4.9957347507467002E+17</v>
      </c>
      <c r="B16874" t="s">
        <v>33268</v>
      </c>
      <c r="C16874" t="s">
        <v>33269</v>
      </c>
      <c r="D16874" s="1">
        <v>41864.714953703704</v>
      </c>
      <c r="E16874">
        <v>96</v>
      </c>
      <c r="F16874">
        <v>67</v>
      </c>
      <c r="G16874" t="s">
        <v>89</v>
      </c>
    </row>
    <row r="16875" spans="1:7" x14ac:dyDescent="0.2">
      <c r="A16875">
        <v>4.9959079563337702E+17</v>
      </c>
      <c r="B16875" t="s">
        <v>33270</v>
      </c>
      <c r="C16875" t="s">
        <v>33271</v>
      </c>
      <c r="D16875" s="1">
        <v>41864.762754629628</v>
      </c>
      <c r="E16875">
        <v>21</v>
      </c>
      <c r="F16875">
        <v>28</v>
      </c>
      <c r="G16875" t="s">
        <v>215</v>
      </c>
    </row>
    <row r="16876" spans="1:7" x14ac:dyDescent="0.2">
      <c r="A16876">
        <v>4.9960193045352397E+17</v>
      </c>
      <c r="B16876" t="s">
        <v>33272</v>
      </c>
      <c r="C16876" t="s">
        <v>33273</v>
      </c>
      <c r="D16876" s="1">
        <v>41864.793483796297</v>
      </c>
      <c r="E16876">
        <v>491</v>
      </c>
      <c r="F16876">
        <v>452</v>
      </c>
    </row>
    <row r="16877" spans="1:7" x14ac:dyDescent="0.2">
      <c r="A16877">
        <v>4.9960306023963398E+17</v>
      </c>
      <c r="B16877" t="s">
        <v>33274</v>
      </c>
      <c r="C16877" t="s">
        <v>33275</v>
      </c>
      <c r="D16877" s="1">
        <v>41864.796597222223</v>
      </c>
      <c r="E16877">
        <v>539</v>
      </c>
      <c r="F16877">
        <v>453</v>
      </c>
    </row>
    <row r="16878" spans="1:7" x14ac:dyDescent="0.2">
      <c r="A16878">
        <v>4.9961730870976102E+17</v>
      </c>
      <c r="B16878" t="s">
        <v>33276</v>
      </c>
      <c r="C16878" t="s">
        <v>33277</v>
      </c>
      <c r="D16878" s="1">
        <v>41864.835914351854</v>
      </c>
      <c r="E16878">
        <v>24</v>
      </c>
      <c r="F16878">
        <v>41</v>
      </c>
      <c r="G16878" t="s">
        <v>89</v>
      </c>
    </row>
    <row r="16879" spans="1:7" x14ac:dyDescent="0.2">
      <c r="A16879">
        <v>4.9962560842368602E+17</v>
      </c>
      <c r="B16879" t="s">
        <v>33278</v>
      </c>
      <c r="C16879" t="s">
        <v>33279</v>
      </c>
      <c r="D16879" s="1">
        <v>41864.858819444446</v>
      </c>
      <c r="E16879">
        <v>207</v>
      </c>
      <c r="F16879">
        <v>212</v>
      </c>
    </row>
    <row r="16880" spans="1:7" x14ac:dyDescent="0.2">
      <c r="A16880">
        <v>4.9965381794922899E+17</v>
      </c>
      <c r="B16880" t="s">
        <v>33280</v>
      </c>
      <c r="C16880" t="s">
        <v>33281</v>
      </c>
      <c r="D16880" s="1">
        <v>41864.936655092592</v>
      </c>
      <c r="E16880">
        <v>456</v>
      </c>
      <c r="F16880">
        <v>414</v>
      </c>
    </row>
    <row r="16881" spans="1:8" x14ac:dyDescent="0.2">
      <c r="A16881">
        <v>5.0004534719731302E+17</v>
      </c>
      <c r="B16881" t="s">
        <v>33282</v>
      </c>
      <c r="C16881" t="s">
        <v>33283</v>
      </c>
      <c r="D16881" s="1">
        <v>41866.017071759263</v>
      </c>
      <c r="E16881">
        <v>52</v>
      </c>
      <c r="F16881">
        <v>65</v>
      </c>
      <c r="H16881" t="s">
        <v>390</v>
      </c>
    </row>
    <row r="16882" spans="1:8" x14ac:dyDescent="0.2">
      <c r="A16882">
        <v>5.0035591534296998E+17</v>
      </c>
      <c r="B16882" t="s">
        <v>33284</v>
      </c>
      <c r="C16882" t="s">
        <v>33285</v>
      </c>
      <c r="D16882" s="1">
        <v>41866.874085648145</v>
      </c>
      <c r="E16882">
        <v>34</v>
      </c>
      <c r="F16882">
        <v>49</v>
      </c>
    </row>
    <row r="16883" spans="1:8" x14ac:dyDescent="0.2">
      <c r="A16883">
        <v>5.0137749937352698E+17</v>
      </c>
      <c r="B16883" t="s">
        <v>33286</v>
      </c>
      <c r="C16883" t="s">
        <v>33287</v>
      </c>
      <c r="D16883" s="1">
        <v>41869.693113425928</v>
      </c>
      <c r="E16883">
        <v>27</v>
      </c>
      <c r="F16883">
        <v>35</v>
      </c>
    </row>
    <row r="16884" spans="1:8" x14ac:dyDescent="0.2">
      <c r="A16884">
        <v>5.0138214352081702E+17</v>
      </c>
      <c r="B16884" t="s">
        <v>33288</v>
      </c>
      <c r="C16884" t="s">
        <v>33289</v>
      </c>
      <c r="D16884" s="1">
        <v>41869.705925925926</v>
      </c>
      <c r="E16884">
        <v>21</v>
      </c>
      <c r="F16884">
        <v>21</v>
      </c>
      <c r="G16884" t="s">
        <v>215</v>
      </c>
    </row>
    <row r="16885" spans="1:8" x14ac:dyDescent="0.2">
      <c r="A16885">
        <v>5.01408168824832E+17</v>
      </c>
      <c r="B16885" t="s">
        <v>33290</v>
      </c>
      <c r="C16885" t="s">
        <v>33291</v>
      </c>
      <c r="D16885" s="1">
        <v>41869.777743055558</v>
      </c>
      <c r="E16885">
        <v>14</v>
      </c>
      <c r="F16885">
        <v>21</v>
      </c>
      <c r="G16885" t="s">
        <v>215</v>
      </c>
    </row>
    <row r="16886" spans="1:8" x14ac:dyDescent="0.2">
      <c r="A16886">
        <v>5.0142483440100902E+17</v>
      </c>
      <c r="B16886" t="s">
        <v>33292</v>
      </c>
      <c r="C16886" t="s">
        <v>33293</v>
      </c>
      <c r="D16886" s="1">
        <v>41869.823738425926</v>
      </c>
      <c r="E16886">
        <v>23</v>
      </c>
      <c r="F16886">
        <v>37</v>
      </c>
      <c r="G16886" t="s">
        <v>89</v>
      </c>
    </row>
    <row r="16887" spans="1:8" x14ac:dyDescent="0.2">
      <c r="A16887">
        <v>5.0146448117281901E+17</v>
      </c>
      <c r="B16887" t="s">
        <v>33294</v>
      </c>
      <c r="C16887" t="s">
        <v>33295</v>
      </c>
      <c r="D16887" s="1">
        <v>41869.933136574073</v>
      </c>
      <c r="E16887">
        <v>495</v>
      </c>
      <c r="F16887">
        <v>740</v>
      </c>
    </row>
    <row r="16888" spans="1:8" x14ac:dyDescent="0.2">
      <c r="A16888">
        <v>5.01474962935648E+17</v>
      </c>
      <c r="B16888" t="s">
        <v>33296</v>
      </c>
      <c r="C16888" t="s">
        <v>33297</v>
      </c>
      <c r="D16888" s="1">
        <v>41869.962060185186</v>
      </c>
      <c r="E16888">
        <v>633</v>
      </c>
      <c r="F16888">
        <v>611</v>
      </c>
    </row>
    <row r="16889" spans="1:8" x14ac:dyDescent="0.2">
      <c r="A16889">
        <v>5.0175406367627597E+17</v>
      </c>
      <c r="B16889" t="s">
        <v>33298</v>
      </c>
      <c r="C16889" t="s">
        <v>33299</v>
      </c>
      <c r="D16889" s="1">
        <v>41870.732233796298</v>
      </c>
      <c r="E16889">
        <v>12</v>
      </c>
      <c r="F16889">
        <v>24</v>
      </c>
      <c r="G16889" t="s">
        <v>215</v>
      </c>
    </row>
    <row r="16890" spans="1:8" x14ac:dyDescent="0.2">
      <c r="A16890">
        <v>5.01765721089904E+17</v>
      </c>
      <c r="B16890" t="s">
        <v>33300</v>
      </c>
      <c r="C16890" t="s">
        <v>33301</v>
      </c>
      <c r="D16890" s="1">
        <v>41870.764398148145</v>
      </c>
      <c r="E16890">
        <v>484</v>
      </c>
      <c r="F16890">
        <v>398</v>
      </c>
    </row>
    <row r="16891" spans="1:8" x14ac:dyDescent="0.2">
      <c r="A16891">
        <v>5.0179823803565197E+17</v>
      </c>
      <c r="B16891" t="s">
        <v>33302</v>
      </c>
      <c r="C16891" t="s">
        <v>33303</v>
      </c>
      <c r="D16891" s="1">
        <v>41870.854131944441</v>
      </c>
      <c r="E16891">
        <v>140</v>
      </c>
      <c r="F16891">
        <v>170</v>
      </c>
    </row>
    <row r="16892" spans="1:8" x14ac:dyDescent="0.2">
      <c r="A16892">
        <v>5.0179888728875802E+17</v>
      </c>
      <c r="B16892" t="s">
        <v>33304</v>
      </c>
      <c r="C16892" t="s">
        <v>33305</v>
      </c>
      <c r="D16892" s="1">
        <v>41870.855925925927</v>
      </c>
      <c r="E16892">
        <v>133</v>
      </c>
      <c r="F16892">
        <v>171</v>
      </c>
    </row>
    <row r="16893" spans="1:8" x14ac:dyDescent="0.2">
      <c r="A16893">
        <v>5.0179950539492499E+17</v>
      </c>
      <c r="B16893" t="s">
        <v>33306</v>
      </c>
      <c r="C16893" t="s">
        <v>33307</v>
      </c>
      <c r="D16893" s="1">
        <v>41870.857627314814</v>
      </c>
      <c r="E16893">
        <v>148</v>
      </c>
      <c r="F16893">
        <v>186</v>
      </c>
    </row>
    <row r="16894" spans="1:8" x14ac:dyDescent="0.2">
      <c r="A16894">
        <v>5.0191066260885901E+17</v>
      </c>
      <c r="B16894" t="s">
        <v>33308</v>
      </c>
      <c r="C16894" t="s">
        <v>33309</v>
      </c>
      <c r="D16894" s="1">
        <v>41871.164363425924</v>
      </c>
      <c r="E16894">
        <v>2</v>
      </c>
      <c r="F16894">
        <v>5</v>
      </c>
      <c r="G16894" t="s">
        <v>89</v>
      </c>
    </row>
    <row r="16895" spans="1:8" x14ac:dyDescent="0.2">
      <c r="A16895">
        <v>5.0191285555036902E+17</v>
      </c>
      <c r="B16895" t="s">
        <v>33310</v>
      </c>
      <c r="C16895" t="s">
        <v>33311</v>
      </c>
      <c r="D16895" s="1">
        <v>41871.170416666668</v>
      </c>
      <c r="E16895">
        <v>24</v>
      </c>
      <c r="F16895">
        <v>38</v>
      </c>
      <c r="G16895" t="s">
        <v>215</v>
      </c>
      <c r="H16895" t="s">
        <v>390</v>
      </c>
    </row>
    <row r="16896" spans="1:8" x14ac:dyDescent="0.2">
      <c r="A16896">
        <v>5.0191397862979098E+17</v>
      </c>
      <c r="B16896" t="s">
        <v>33312</v>
      </c>
      <c r="C16896" t="s">
        <v>33313</v>
      </c>
      <c r="D16896" s="1">
        <v>41871.173518518517</v>
      </c>
      <c r="E16896">
        <v>26</v>
      </c>
      <c r="F16896">
        <v>62</v>
      </c>
      <c r="G16896" t="s">
        <v>33314</v>
      </c>
    </row>
    <row r="16897" spans="1:8" x14ac:dyDescent="0.2">
      <c r="A16897">
        <v>5.0191501216502099E+17</v>
      </c>
      <c r="B16897" t="s">
        <v>33315</v>
      </c>
      <c r="C16897" t="s">
        <v>33316</v>
      </c>
      <c r="D16897" s="1">
        <v>41871.176365740743</v>
      </c>
      <c r="E16897">
        <v>20</v>
      </c>
      <c r="F16897">
        <v>34</v>
      </c>
      <c r="G16897" t="s">
        <v>576</v>
      </c>
    </row>
    <row r="16898" spans="1:8" x14ac:dyDescent="0.2">
      <c r="A16898">
        <v>5.0191517818816499E+17</v>
      </c>
      <c r="B16898" t="s">
        <v>33317</v>
      </c>
      <c r="C16898" t="s">
        <v>33318</v>
      </c>
      <c r="D16898" s="1">
        <v>41871.176828703705</v>
      </c>
      <c r="E16898">
        <v>24</v>
      </c>
      <c r="F16898">
        <v>49</v>
      </c>
      <c r="G16898" t="s">
        <v>33319</v>
      </c>
    </row>
    <row r="16899" spans="1:8" x14ac:dyDescent="0.2">
      <c r="A16899">
        <v>5.0191541250296998E+17</v>
      </c>
      <c r="B16899" t="s">
        <v>33320</v>
      </c>
      <c r="C16899" t="s">
        <v>33321</v>
      </c>
      <c r="D16899" s="1">
        <v>41871.177476851852</v>
      </c>
      <c r="E16899">
        <v>322</v>
      </c>
      <c r="F16899">
        <v>243</v>
      </c>
      <c r="G16899" t="s">
        <v>215</v>
      </c>
    </row>
    <row r="16900" spans="1:8" x14ac:dyDescent="0.2">
      <c r="A16900">
        <v>5.0191717139691898E+17</v>
      </c>
      <c r="B16900" t="s">
        <v>33322</v>
      </c>
      <c r="C16900" t="s">
        <v>33323</v>
      </c>
      <c r="D16900" s="1">
        <v>41871.182326388887</v>
      </c>
      <c r="E16900">
        <v>14</v>
      </c>
      <c r="F16900">
        <v>22</v>
      </c>
      <c r="G16900" t="s">
        <v>89</v>
      </c>
    </row>
    <row r="16901" spans="1:8" x14ac:dyDescent="0.2">
      <c r="A16901">
        <v>5.01917418017816E+17</v>
      </c>
      <c r="B16901" t="s">
        <v>33324</v>
      </c>
      <c r="C16901" t="s">
        <v>33325</v>
      </c>
      <c r="D16901" s="1">
        <v>41871.183009259257</v>
      </c>
      <c r="E16901">
        <v>87</v>
      </c>
      <c r="F16901">
        <v>141</v>
      </c>
      <c r="G16901" t="s">
        <v>215</v>
      </c>
    </row>
    <row r="16902" spans="1:8" x14ac:dyDescent="0.2">
      <c r="A16902">
        <v>5.0204504104580301E+17</v>
      </c>
      <c r="B16902" t="s">
        <v>33326</v>
      </c>
      <c r="C16902" t="s">
        <v>33327</v>
      </c>
      <c r="D16902" s="1">
        <v>41871.535173611112</v>
      </c>
      <c r="E16902">
        <v>449</v>
      </c>
      <c r="F16902">
        <v>472</v>
      </c>
    </row>
    <row r="16903" spans="1:8" x14ac:dyDescent="0.2">
      <c r="A16903">
        <v>5.0205024890338502E+17</v>
      </c>
      <c r="B16903" t="s">
        <v>33328</v>
      </c>
      <c r="C16903" t="s">
        <v>33329</v>
      </c>
      <c r="D16903" s="1">
        <v>41871.54954861111</v>
      </c>
      <c r="E16903">
        <v>47</v>
      </c>
      <c r="F16903">
        <v>77</v>
      </c>
      <c r="G16903" t="e">
        <f>_xlfn.SINGLE( _xlfn.SINGLE(troylaneroberts))</f>
        <v>#NAME?</v>
      </c>
      <c r="H16903" t="s">
        <v>390</v>
      </c>
    </row>
    <row r="16904" spans="1:8" x14ac:dyDescent="0.2">
      <c r="A16904">
        <v>5.0205146670275699E+17</v>
      </c>
      <c r="B16904" t="s">
        <v>33330</v>
      </c>
      <c r="C16904" t="s">
        <v>33331</v>
      </c>
      <c r="D16904" s="1">
        <v>41871.552916666667</v>
      </c>
      <c r="E16904">
        <v>21</v>
      </c>
      <c r="F16904">
        <v>36</v>
      </c>
      <c r="G16904" t="s">
        <v>576</v>
      </c>
    </row>
    <row r="16905" spans="1:8" x14ac:dyDescent="0.2">
      <c r="A16905">
        <v>5.0205449067852102E+17</v>
      </c>
      <c r="B16905" t="s">
        <v>33332</v>
      </c>
      <c r="C16905" t="s">
        <v>33333</v>
      </c>
      <c r="D16905" s="1">
        <v>41871.561249999999</v>
      </c>
      <c r="E16905">
        <v>410</v>
      </c>
      <c r="F16905">
        <v>346</v>
      </c>
    </row>
    <row r="16906" spans="1:8" x14ac:dyDescent="0.2">
      <c r="A16906">
        <v>5.0214344810407098E+17</v>
      </c>
      <c r="B16906" t="s">
        <v>33334</v>
      </c>
      <c r="C16906" t="s">
        <v>33335</v>
      </c>
      <c r="D16906" s="1">
        <v>41871.80673611111</v>
      </c>
      <c r="E16906">
        <v>23</v>
      </c>
      <c r="F16906">
        <v>30</v>
      </c>
    </row>
    <row r="16907" spans="1:8" x14ac:dyDescent="0.2">
      <c r="A16907">
        <v>5.0214945276195597E+17</v>
      </c>
      <c r="B16907" t="s">
        <v>33336</v>
      </c>
      <c r="C16907" t="s">
        <v>33337</v>
      </c>
      <c r="D16907" s="1">
        <v>41871.823298611111</v>
      </c>
      <c r="E16907">
        <v>31</v>
      </c>
      <c r="F16907">
        <v>32</v>
      </c>
      <c r="G16907" t="s">
        <v>89</v>
      </c>
    </row>
    <row r="16908" spans="1:8" x14ac:dyDescent="0.2">
      <c r="A16908">
        <v>5.0216893490136602E+17</v>
      </c>
      <c r="B16908" t="s">
        <v>33338</v>
      </c>
      <c r="C16908" t="s">
        <v>33339</v>
      </c>
      <c r="D16908" s="1">
        <v>41871.877060185187</v>
      </c>
      <c r="E16908">
        <v>9</v>
      </c>
      <c r="F16908">
        <v>15</v>
      </c>
      <c r="G16908" t="s">
        <v>33340</v>
      </c>
    </row>
    <row r="16909" spans="1:8" x14ac:dyDescent="0.2">
      <c r="A16909">
        <v>5.0217623987317101E+17</v>
      </c>
      <c r="B16909" t="s">
        <v>33341</v>
      </c>
      <c r="C16909" t="s">
        <v>33342</v>
      </c>
      <c r="D16909" s="1">
        <v>41871.897222222222</v>
      </c>
      <c r="E16909">
        <v>9</v>
      </c>
      <c r="F16909">
        <v>24</v>
      </c>
      <c r="G16909" t="s">
        <v>89</v>
      </c>
    </row>
    <row r="16910" spans="1:8" x14ac:dyDescent="0.2">
      <c r="A16910">
        <v>5.02437033898704E+17</v>
      </c>
      <c r="B16910" t="s">
        <v>33343</v>
      </c>
      <c r="C16910" t="s">
        <v>33344</v>
      </c>
      <c r="D16910" s="1">
        <v>41872.616875</v>
      </c>
      <c r="E16910">
        <v>53</v>
      </c>
      <c r="F16910">
        <v>53</v>
      </c>
      <c r="G16910" t="s">
        <v>33345</v>
      </c>
    </row>
    <row r="16911" spans="1:8" x14ac:dyDescent="0.2">
      <c r="A16911">
        <v>5.0243753088175699E+17</v>
      </c>
      <c r="B16911" t="s">
        <v>33346</v>
      </c>
      <c r="C16911" t="s">
        <v>33347</v>
      </c>
      <c r="D16911" s="1">
        <v>41872.61824074074</v>
      </c>
      <c r="E16911">
        <v>15</v>
      </c>
      <c r="F16911">
        <v>28</v>
      </c>
      <c r="G16911" t="s">
        <v>576</v>
      </c>
      <c r="H16911" t="s">
        <v>13093</v>
      </c>
    </row>
    <row r="16912" spans="1:8" x14ac:dyDescent="0.2">
      <c r="A16912">
        <v>5.0244065423314899E+17</v>
      </c>
      <c r="B16912" t="s">
        <v>33348</v>
      </c>
      <c r="C16912" t="s">
        <v>33349</v>
      </c>
      <c r="D16912" s="1">
        <v>41872.626863425925</v>
      </c>
      <c r="E16912">
        <v>293</v>
      </c>
      <c r="F16912">
        <v>188</v>
      </c>
    </row>
    <row r="16913" spans="1:8" x14ac:dyDescent="0.2">
      <c r="A16913">
        <v>5.0245179914901498E+17</v>
      </c>
      <c r="B16913" t="s">
        <v>33350</v>
      </c>
      <c r="C16913" t="s">
        <v>33351</v>
      </c>
      <c r="D16913" s="1">
        <v>41872.65761574074</v>
      </c>
      <c r="E16913">
        <v>16</v>
      </c>
      <c r="F16913">
        <v>23</v>
      </c>
      <c r="G16913" t="e">
        <f>_xlfn.SINGLE( _xlfn.SINGLE( _xlfn.SINGLE(troylaneroberts)))</f>
        <v>#NAME?</v>
      </c>
    </row>
    <row r="16914" spans="1:8" x14ac:dyDescent="0.2">
      <c r="A16914">
        <v>5.0245374948358899E+17</v>
      </c>
      <c r="B16914" t="s">
        <v>33352</v>
      </c>
      <c r="C16914" t="s">
        <v>33353</v>
      </c>
      <c r="D16914" s="1">
        <v>41872.662997685184</v>
      </c>
      <c r="E16914">
        <v>33</v>
      </c>
      <c r="F16914">
        <v>71</v>
      </c>
      <c r="G16914" t="s">
        <v>215</v>
      </c>
    </row>
    <row r="16915" spans="1:8" x14ac:dyDescent="0.2">
      <c r="A16915">
        <v>5.0245708535195597E+17</v>
      </c>
      <c r="B16915" t="s">
        <v>33354</v>
      </c>
      <c r="C16915" t="s">
        <v>33355</v>
      </c>
      <c r="D16915" s="1">
        <v>41872.672210648147</v>
      </c>
      <c r="E16915">
        <v>324</v>
      </c>
      <c r="F16915">
        <v>278</v>
      </c>
    </row>
    <row r="16916" spans="1:8" x14ac:dyDescent="0.2">
      <c r="A16916">
        <v>5.0246613941567398E+17</v>
      </c>
      <c r="B16916" t="s">
        <v>33356</v>
      </c>
      <c r="C16916" t="s">
        <v>33357</v>
      </c>
      <c r="D16916" s="1">
        <v>41872.697187500002</v>
      </c>
      <c r="E16916">
        <v>50</v>
      </c>
      <c r="F16916">
        <v>79</v>
      </c>
      <c r="G16916" t="s">
        <v>89</v>
      </c>
    </row>
    <row r="16917" spans="1:8" x14ac:dyDescent="0.2">
      <c r="A16917">
        <v>5.0249124676685798E+17</v>
      </c>
      <c r="B16917" t="s">
        <v>33358</v>
      </c>
      <c r="C16917" t="s">
        <v>33359</v>
      </c>
      <c r="D16917" s="1">
        <v>41872.766469907408</v>
      </c>
      <c r="E16917">
        <v>35</v>
      </c>
      <c r="F16917">
        <v>97</v>
      </c>
      <c r="G16917" t="e">
        <f>Maideneer</f>
        <v>#NAME?</v>
      </c>
    </row>
    <row r="16918" spans="1:8" x14ac:dyDescent="0.2">
      <c r="A16918">
        <v>5.0249187261153997E+17</v>
      </c>
      <c r="B16918" t="s">
        <v>33360</v>
      </c>
      <c r="C16918" t="s">
        <v>33361</v>
      </c>
      <c r="D16918" s="1">
        <v>41872.768194444441</v>
      </c>
      <c r="E16918">
        <v>26</v>
      </c>
      <c r="F16918">
        <v>33</v>
      </c>
      <c r="G16918" t="e">
        <f>TrumpSoHo</f>
        <v>#NAME?</v>
      </c>
    </row>
    <row r="16919" spans="1:8" x14ac:dyDescent="0.2">
      <c r="A16919">
        <v>5.0249438656829798E+17</v>
      </c>
      <c r="B16919" t="s">
        <v>33362</v>
      </c>
      <c r="C16919" t="s">
        <v>33363</v>
      </c>
      <c r="D16919" s="1">
        <v>41872.775138888886</v>
      </c>
      <c r="E16919">
        <v>56</v>
      </c>
      <c r="F16919">
        <v>116</v>
      </c>
      <c r="G16919" t="s">
        <v>89</v>
      </c>
    </row>
    <row r="16920" spans="1:8" x14ac:dyDescent="0.2">
      <c r="A16920">
        <v>5.0251427349581402E+17</v>
      </c>
      <c r="B16920" t="s">
        <v>33364</v>
      </c>
      <c r="C16920" t="s">
        <v>33365</v>
      </c>
      <c r="D16920" s="1">
        <v>41872.830011574071</v>
      </c>
      <c r="E16920">
        <v>27</v>
      </c>
      <c r="F16920">
        <v>31</v>
      </c>
      <c r="G16920" t="s">
        <v>89</v>
      </c>
    </row>
    <row r="16921" spans="1:8" x14ac:dyDescent="0.2">
      <c r="A16921">
        <v>5.0254180939519098E+17</v>
      </c>
      <c r="B16921" t="s">
        <v>33366</v>
      </c>
      <c r="C16921" t="s">
        <v>33367</v>
      </c>
      <c r="D16921" s="1">
        <v>41872.905995370369</v>
      </c>
      <c r="E16921">
        <v>25</v>
      </c>
      <c r="F16921">
        <v>25</v>
      </c>
      <c r="G16921" t="s">
        <v>89</v>
      </c>
    </row>
    <row r="16922" spans="1:8" x14ac:dyDescent="0.2">
      <c r="A16922">
        <v>5.0255154454675398E+17</v>
      </c>
      <c r="B16922" t="s">
        <v>33368</v>
      </c>
      <c r="C16922" t="s">
        <v>33369</v>
      </c>
      <c r="D16922" s="1">
        <v>41872.932858796295</v>
      </c>
      <c r="E16922">
        <v>25</v>
      </c>
      <c r="F16922">
        <v>25</v>
      </c>
      <c r="G16922" t="s">
        <v>89</v>
      </c>
    </row>
    <row r="16923" spans="1:8" x14ac:dyDescent="0.2">
      <c r="A16923">
        <v>5.0255292219523802E+17</v>
      </c>
      <c r="B16923" t="s">
        <v>33370</v>
      </c>
      <c r="C16923" t="s">
        <v>33371</v>
      </c>
      <c r="D16923" s="1">
        <v>41872.936666666668</v>
      </c>
      <c r="E16923">
        <v>20</v>
      </c>
      <c r="F16923">
        <v>31</v>
      </c>
      <c r="G16923" t="s">
        <v>215</v>
      </c>
      <c r="H16923" t="s">
        <v>390</v>
      </c>
    </row>
    <row r="16924" spans="1:8" x14ac:dyDescent="0.2">
      <c r="A16924">
        <v>5.0255477091442598E+17</v>
      </c>
      <c r="B16924" t="s">
        <v>33372</v>
      </c>
      <c r="C16924" t="s">
        <v>33373</v>
      </c>
      <c r="D16924" s="1">
        <v>41872.941770833335</v>
      </c>
      <c r="E16924">
        <v>18</v>
      </c>
      <c r="F16924">
        <v>32</v>
      </c>
      <c r="G16924" t="e">
        <f>MrVolvo7090</f>
        <v>#NAME?</v>
      </c>
      <c r="H16924" t="s">
        <v>390</v>
      </c>
    </row>
    <row r="16925" spans="1:8" x14ac:dyDescent="0.2">
      <c r="A16925">
        <v>5.0255996733830298E+17</v>
      </c>
      <c r="B16925" t="s">
        <v>33374</v>
      </c>
      <c r="C16925" t="s">
        <v>33375</v>
      </c>
      <c r="D16925" s="1">
        <v>41872.956099537034</v>
      </c>
      <c r="E16925">
        <v>19</v>
      </c>
      <c r="F16925">
        <v>22</v>
      </c>
      <c r="G16925" t="s">
        <v>215</v>
      </c>
    </row>
    <row r="16926" spans="1:8" x14ac:dyDescent="0.2">
      <c r="A16926">
        <v>5.0263379325432998E+17</v>
      </c>
      <c r="B16926" t="s">
        <v>33376</v>
      </c>
      <c r="C16926" t="s">
        <v>33377</v>
      </c>
      <c r="D16926" s="1">
        <v>41873.159826388888</v>
      </c>
      <c r="E16926">
        <v>25</v>
      </c>
      <c r="F16926">
        <v>50</v>
      </c>
      <c r="G16926" t="e">
        <f>_xlfn.SINGLE( _xlfn.SINGLE( _xlfn.SINGLE( _xlfn.SINGLE(yorkv01))))</f>
        <v>#NAME?</v>
      </c>
    </row>
    <row r="16927" spans="1:8" x14ac:dyDescent="0.2">
      <c r="A16927">
        <v>5.02815630069096E+17</v>
      </c>
      <c r="B16927" t="s">
        <v>33378</v>
      </c>
      <c r="C16927" t="s">
        <v>33379</v>
      </c>
      <c r="D16927" s="1">
        <v>41873.661597222221</v>
      </c>
      <c r="E16927">
        <v>17</v>
      </c>
      <c r="F16927">
        <v>29</v>
      </c>
      <c r="G16927" t="e">
        <f>crossbowdave</f>
        <v>#NAME?</v>
      </c>
      <c r="H16927" t="s">
        <v>390</v>
      </c>
    </row>
    <row r="16928" spans="1:8" x14ac:dyDescent="0.2">
      <c r="A16928">
        <v>5.0281712221788499E+17</v>
      </c>
      <c r="B16928" t="s">
        <v>33380</v>
      </c>
      <c r="C16928" t="s">
        <v>33381</v>
      </c>
      <c r="D16928" s="1">
        <v>41873.665717592594</v>
      </c>
      <c r="E16928">
        <v>26</v>
      </c>
      <c r="F16928">
        <v>28</v>
      </c>
      <c r="G16928" t="s">
        <v>89</v>
      </c>
    </row>
    <row r="16929" spans="1:8" x14ac:dyDescent="0.2">
      <c r="A16929">
        <v>5.0283436419634701E+17</v>
      </c>
      <c r="B16929" t="s">
        <v>33382</v>
      </c>
      <c r="C16929" t="s">
        <v>33383</v>
      </c>
      <c r="D16929" s="1">
        <v>41873.71329861111</v>
      </c>
      <c r="E16929">
        <v>15</v>
      </c>
      <c r="F16929">
        <v>28</v>
      </c>
      <c r="G16929" t="s">
        <v>89</v>
      </c>
    </row>
    <row r="16930" spans="1:8" x14ac:dyDescent="0.2">
      <c r="A16930">
        <v>5.0284759842504698E+17</v>
      </c>
      <c r="B16930" t="s">
        <v>33384</v>
      </c>
      <c r="C16930" t="s">
        <v>33385</v>
      </c>
      <c r="D16930" s="1">
        <v>41873.749814814815</v>
      </c>
      <c r="E16930">
        <v>225</v>
      </c>
      <c r="F16930">
        <v>245</v>
      </c>
    </row>
    <row r="16931" spans="1:8" x14ac:dyDescent="0.2">
      <c r="A16931">
        <v>5.0287909472462797E+17</v>
      </c>
      <c r="B16931" t="s">
        <v>33386</v>
      </c>
      <c r="C16931" t="s">
        <v>33387</v>
      </c>
      <c r="D16931" s="1">
        <v>41873.836724537039</v>
      </c>
      <c r="E16931">
        <v>19</v>
      </c>
      <c r="F16931">
        <v>19</v>
      </c>
      <c r="G16931" t="s">
        <v>576</v>
      </c>
    </row>
    <row r="16932" spans="1:8" x14ac:dyDescent="0.2">
      <c r="A16932">
        <v>5.0291616379883098E+17</v>
      </c>
      <c r="B16932" t="s">
        <v>33388</v>
      </c>
      <c r="C16932" t="s">
        <v>33389</v>
      </c>
      <c r="D16932" s="1">
        <v>41873.939016203702</v>
      </c>
      <c r="E16932">
        <v>18</v>
      </c>
      <c r="F16932">
        <v>17</v>
      </c>
      <c r="G16932" t="s">
        <v>215</v>
      </c>
    </row>
    <row r="16933" spans="1:8" x14ac:dyDescent="0.2">
      <c r="A16933">
        <v>5.0295504742123098E+17</v>
      </c>
      <c r="B16933" t="s">
        <v>33390</v>
      </c>
      <c r="C16933" t="s">
        <v>33391</v>
      </c>
      <c r="D16933" s="1">
        <v>41874.046319444446</v>
      </c>
      <c r="E16933">
        <v>193</v>
      </c>
      <c r="F16933">
        <v>196</v>
      </c>
    </row>
    <row r="16934" spans="1:8" x14ac:dyDescent="0.2">
      <c r="A16934">
        <v>5.0295571411004198E+17</v>
      </c>
      <c r="B16934" t="s">
        <v>33392</v>
      </c>
      <c r="C16934" t="s">
        <v>33393</v>
      </c>
      <c r="D16934" s="1">
        <v>41874.048159722224</v>
      </c>
      <c r="E16934">
        <v>25</v>
      </c>
      <c r="F16934">
        <v>34</v>
      </c>
      <c r="G16934" t="s">
        <v>89</v>
      </c>
    </row>
    <row r="16935" spans="1:8" x14ac:dyDescent="0.2">
      <c r="A16935">
        <v>5.0295660233360499E+17</v>
      </c>
      <c r="B16935" t="s">
        <v>33394</v>
      </c>
      <c r="C16935" t="s">
        <v>33395</v>
      </c>
      <c r="D16935" s="1">
        <v>41874.050613425927</v>
      </c>
      <c r="E16935">
        <v>131</v>
      </c>
      <c r="F16935">
        <v>149</v>
      </c>
      <c r="G16935" t="s">
        <v>89</v>
      </c>
    </row>
    <row r="16936" spans="1:8" x14ac:dyDescent="0.2">
      <c r="A16936">
        <v>5.0295664525392602E+17</v>
      </c>
      <c r="B16936" t="s">
        <v>33396</v>
      </c>
      <c r="C16936" t="s">
        <v>33397</v>
      </c>
      <c r="D16936" s="1">
        <v>41874.050729166665</v>
      </c>
      <c r="E16936">
        <v>157</v>
      </c>
      <c r="F16936">
        <v>164</v>
      </c>
      <c r="G16936" t="s">
        <v>89</v>
      </c>
    </row>
    <row r="16937" spans="1:8" x14ac:dyDescent="0.2">
      <c r="A16937">
        <v>5.0295909706786803E+17</v>
      </c>
      <c r="B16937" t="s">
        <v>33398</v>
      </c>
      <c r="C16937" t="s">
        <v>33399</v>
      </c>
      <c r="D16937" s="1">
        <v>41874.057488425926</v>
      </c>
      <c r="E16937">
        <v>8</v>
      </c>
      <c r="F16937">
        <v>15</v>
      </c>
      <c r="G16937" t="s">
        <v>215</v>
      </c>
    </row>
    <row r="16938" spans="1:8" x14ac:dyDescent="0.2">
      <c r="A16938">
        <v>5.0295939845798701E+17</v>
      </c>
      <c r="B16938" t="s">
        <v>33400</v>
      </c>
      <c r="C16938" t="s">
        <v>33401</v>
      </c>
      <c r="D16938" s="1">
        <v>41874.058321759258</v>
      </c>
      <c r="E16938">
        <v>14</v>
      </c>
      <c r="F16938">
        <v>24</v>
      </c>
      <c r="G16938" t="s">
        <v>215</v>
      </c>
    </row>
    <row r="16939" spans="1:8" x14ac:dyDescent="0.2">
      <c r="A16939">
        <v>5.0295981905020102E+17</v>
      </c>
      <c r="B16939" t="s">
        <v>33402</v>
      </c>
      <c r="C16939" t="s">
        <v>33403</v>
      </c>
      <c r="D16939" s="1">
        <v>41874.059490740743</v>
      </c>
      <c r="E16939">
        <v>28</v>
      </c>
      <c r="F16939">
        <v>54</v>
      </c>
      <c r="G16939" t="s">
        <v>33404</v>
      </c>
    </row>
    <row r="16940" spans="1:8" x14ac:dyDescent="0.2">
      <c r="A16940">
        <v>5.0295994509741197E+17</v>
      </c>
      <c r="B16940" t="s">
        <v>33405</v>
      </c>
      <c r="C16940" t="s">
        <v>33406</v>
      </c>
      <c r="D16940" s="1">
        <v>41874.059837962966</v>
      </c>
      <c r="E16940">
        <v>42</v>
      </c>
      <c r="F16940">
        <v>32</v>
      </c>
      <c r="G16940" t="s">
        <v>487</v>
      </c>
      <c r="H16940" t="s">
        <v>390</v>
      </c>
    </row>
    <row r="16941" spans="1:8" x14ac:dyDescent="0.2">
      <c r="A16941">
        <v>5.0301869332524198E+17</v>
      </c>
      <c r="B16941" t="s">
        <v>33407</v>
      </c>
      <c r="C16941" t="s">
        <v>33408</v>
      </c>
      <c r="D16941" s="1">
        <v>41874.221944444442</v>
      </c>
      <c r="E16941">
        <v>92</v>
      </c>
      <c r="F16941">
        <v>137</v>
      </c>
      <c r="G16941" t="s">
        <v>215</v>
      </c>
    </row>
    <row r="16942" spans="1:8" x14ac:dyDescent="0.2">
      <c r="A16942">
        <v>5.0314857920960902E+17</v>
      </c>
      <c r="B16942" t="s">
        <v>33409</v>
      </c>
      <c r="C16942" t="s">
        <v>33410</v>
      </c>
      <c r="D16942" s="1">
        <v>41874.580358796295</v>
      </c>
      <c r="E16942">
        <v>29</v>
      </c>
      <c r="F16942">
        <v>60</v>
      </c>
      <c r="G16942" t="s">
        <v>89</v>
      </c>
      <c r="H16942" t="s">
        <v>390</v>
      </c>
    </row>
    <row r="16943" spans="1:8" x14ac:dyDescent="0.2">
      <c r="A16943">
        <v>5.0314891681752602E+17</v>
      </c>
      <c r="B16943" t="s">
        <v>33411</v>
      </c>
      <c r="C16943" t="s">
        <v>33412</v>
      </c>
      <c r="D16943" s="1">
        <v>41874.581296296295</v>
      </c>
      <c r="E16943">
        <v>32</v>
      </c>
      <c r="F16943">
        <v>70</v>
      </c>
      <c r="G16943" t="s">
        <v>215</v>
      </c>
    </row>
    <row r="16944" spans="1:8" x14ac:dyDescent="0.2">
      <c r="A16944">
        <v>5.0314947526395898E+17</v>
      </c>
      <c r="B16944" t="s">
        <v>33413</v>
      </c>
      <c r="C16944" t="s">
        <v>33414</v>
      </c>
      <c r="D16944" s="1">
        <v>41874.582835648151</v>
      </c>
      <c r="E16944">
        <v>26</v>
      </c>
      <c r="F16944">
        <v>49</v>
      </c>
      <c r="G16944" t="s">
        <v>33404</v>
      </c>
      <c r="H16944" t="s">
        <v>390</v>
      </c>
    </row>
    <row r="16945" spans="1:8" x14ac:dyDescent="0.2">
      <c r="A16945">
        <v>5.0315048955152698E+17</v>
      </c>
      <c r="B16945" t="s">
        <v>33415</v>
      </c>
      <c r="C16945" t="s">
        <v>33416</v>
      </c>
      <c r="D16945" s="1">
        <v>41874.585636574076</v>
      </c>
      <c r="E16945">
        <v>23</v>
      </c>
      <c r="F16945">
        <v>65</v>
      </c>
      <c r="G16945" t="s">
        <v>33417</v>
      </c>
    </row>
    <row r="16946" spans="1:8" x14ac:dyDescent="0.2">
      <c r="A16946">
        <v>5.03150924559568E+17</v>
      </c>
      <c r="B16946" t="s">
        <v>33418</v>
      </c>
      <c r="C16946" t="s">
        <v>33419</v>
      </c>
      <c r="D16946" s="1">
        <v>41874.586840277778</v>
      </c>
      <c r="E16946">
        <v>20</v>
      </c>
      <c r="F16946">
        <v>43</v>
      </c>
      <c r="G16946" t="s">
        <v>89</v>
      </c>
    </row>
    <row r="16947" spans="1:8" x14ac:dyDescent="0.2">
      <c r="A16947">
        <v>5.0331495761460403E+17</v>
      </c>
      <c r="B16947" t="s">
        <v>33420</v>
      </c>
      <c r="C16947" t="s">
        <v>33421</v>
      </c>
      <c r="D16947" s="1">
        <v>41875.039479166669</v>
      </c>
      <c r="E16947">
        <v>159</v>
      </c>
      <c r="F16947">
        <v>179</v>
      </c>
    </row>
    <row r="16948" spans="1:8" x14ac:dyDescent="0.2">
      <c r="A16948">
        <v>5.0331612540569997E+17</v>
      </c>
      <c r="B16948" t="s">
        <v>33422</v>
      </c>
      <c r="C16948" t="s">
        <v>33423</v>
      </c>
      <c r="D16948" s="1">
        <v>41875.042708333334</v>
      </c>
      <c r="E16948">
        <v>47734</v>
      </c>
      <c r="F16948">
        <v>36214</v>
      </c>
      <c r="G16948" t="s">
        <v>89</v>
      </c>
    </row>
    <row r="16949" spans="1:8" x14ac:dyDescent="0.2">
      <c r="A16949">
        <v>5.0331652339479699E+17</v>
      </c>
      <c r="B16949" t="s">
        <v>33424</v>
      </c>
      <c r="C16949" t="s">
        <v>33425</v>
      </c>
      <c r="D16949" s="1">
        <v>41875.043807870374</v>
      </c>
      <c r="E16949">
        <v>38</v>
      </c>
      <c r="F16949">
        <v>74</v>
      </c>
      <c r="G16949" t="e">
        <f>midnite_pumpkin</f>
        <v>#NAME?</v>
      </c>
    </row>
    <row r="16950" spans="1:8" x14ac:dyDescent="0.2">
      <c r="A16950">
        <v>5.0331754343275302E+17</v>
      </c>
      <c r="B16950" t="s">
        <v>33426</v>
      </c>
      <c r="C16950" t="s">
        <v>33427</v>
      </c>
      <c r="D16950" s="1">
        <v>41875.046620370369</v>
      </c>
      <c r="E16950">
        <v>9</v>
      </c>
      <c r="F16950">
        <v>20</v>
      </c>
      <c r="G16950" t="s">
        <v>215</v>
      </c>
      <c r="H16950" t="s">
        <v>390</v>
      </c>
    </row>
    <row r="16951" spans="1:8" x14ac:dyDescent="0.2">
      <c r="A16951">
        <v>5.0331807199897101E+17</v>
      </c>
      <c r="B16951" t="s">
        <v>33428</v>
      </c>
      <c r="C16951" t="s">
        <v>33429</v>
      </c>
      <c r="D16951" s="1">
        <v>41875.048078703701</v>
      </c>
      <c r="E16951">
        <v>26</v>
      </c>
      <c r="F16951">
        <v>44</v>
      </c>
      <c r="G16951" t="s">
        <v>33430</v>
      </c>
    </row>
    <row r="16952" spans="1:8" x14ac:dyDescent="0.2">
      <c r="A16952">
        <v>5.0331849393754502E+17</v>
      </c>
      <c r="B16952" t="s">
        <v>33431</v>
      </c>
      <c r="C16952" t="s">
        <v>33432</v>
      </c>
      <c r="D16952" s="1">
        <v>41875.04923611111</v>
      </c>
      <c r="E16952">
        <v>21</v>
      </c>
      <c r="F16952">
        <v>45</v>
      </c>
      <c r="G16952" t="s">
        <v>215</v>
      </c>
    </row>
    <row r="16953" spans="1:8" x14ac:dyDescent="0.2">
      <c r="A16953">
        <v>5.0331869465595398E+17</v>
      </c>
      <c r="B16953" t="s">
        <v>33433</v>
      </c>
      <c r="C16953" t="s">
        <v>33434</v>
      </c>
      <c r="D16953" s="1">
        <v>41875.049791666665</v>
      </c>
      <c r="E16953">
        <v>24</v>
      </c>
      <c r="F16953">
        <v>38</v>
      </c>
      <c r="G16953" t="s">
        <v>215</v>
      </c>
      <c r="H16953" t="s">
        <v>390</v>
      </c>
    </row>
    <row r="16954" spans="1:8" x14ac:dyDescent="0.2">
      <c r="A16954">
        <v>5.0339675716715699E+17</v>
      </c>
      <c r="B16954" t="s">
        <v>33435</v>
      </c>
      <c r="C16954" t="s">
        <v>33436</v>
      </c>
      <c r="D16954" s="1">
        <v>41875.265208333331</v>
      </c>
      <c r="E16954">
        <v>57</v>
      </c>
      <c r="F16954">
        <v>77</v>
      </c>
      <c r="G16954" t="s">
        <v>576</v>
      </c>
    </row>
    <row r="16955" spans="1:8" x14ac:dyDescent="0.2">
      <c r="A16955">
        <v>5.0384772288637299E+17</v>
      </c>
      <c r="B16955" t="s">
        <v>33437</v>
      </c>
      <c r="C16955" t="s">
        <v>33438</v>
      </c>
      <c r="D16955" s="1">
        <v>41876.509629629632</v>
      </c>
      <c r="E16955">
        <v>28</v>
      </c>
      <c r="F16955">
        <v>91</v>
      </c>
      <c r="G16955" t="s">
        <v>89</v>
      </c>
    </row>
    <row r="16956" spans="1:8" x14ac:dyDescent="0.2">
      <c r="A16956">
        <v>5.0387630672841498E+17</v>
      </c>
      <c r="B16956" t="s">
        <v>33439</v>
      </c>
      <c r="C16956" t="s">
        <v>33440</v>
      </c>
      <c r="D16956" s="1">
        <v>41876.588506944441</v>
      </c>
      <c r="E16956">
        <v>382</v>
      </c>
      <c r="F16956">
        <v>577</v>
      </c>
    </row>
    <row r="16957" spans="1:8" x14ac:dyDescent="0.2">
      <c r="A16957">
        <v>5.0387713479307597E+17</v>
      </c>
      <c r="B16957" t="s">
        <v>33441</v>
      </c>
      <c r="C16957" t="s">
        <v>33442</v>
      </c>
      <c r="D16957" s="1">
        <v>41876.590798611112</v>
      </c>
      <c r="E16957">
        <v>165</v>
      </c>
      <c r="F16957">
        <v>180</v>
      </c>
    </row>
    <row r="16958" spans="1:8" x14ac:dyDescent="0.2">
      <c r="A16958">
        <v>5.0387740982617702E+17</v>
      </c>
      <c r="B16958" t="s">
        <v>33443</v>
      </c>
      <c r="C16958" t="s">
        <v>33444</v>
      </c>
      <c r="D16958" s="1">
        <v>41876.591550925928</v>
      </c>
      <c r="E16958">
        <v>16</v>
      </c>
      <c r="F16958">
        <v>28</v>
      </c>
      <c r="G16958" t="s">
        <v>576</v>
      </c>
    </row>
    <row r="16959" spans="1:8" x14ac:dyDescent="0.2">
      <c r="A16959">
        <v>5.0387813688360499E+17</v>
      </c>
      <c r="B16959" t="s">
        <v>33445</v>
      </c>
      <c r="C16959" t="s">
        <v>33446</v>
      </c>
      <c r="D16959" s="1">
        <v>41876.593564814815</v>
      </c>
      <c r="E16959">
        <v>23</v>
      </c>
      <c r="F16959">
        <v>36</v>
      </c>
      <c r="G16959" t="s">
        <v>215</v>
      </c>
    </row>
    <row r="16960" spans="1:8" x14ac:dyDescent="0.2">
      <c r="A16960">
        <v>5.0387853021283098E+17</v>
      </c>
      <c r="B16960" t="s">
        <v>33447</v>
      </c>
      <c r="C16960" t="s">
        <v>33448</v>
      </c>
      <c r="D16960" s="1">
        <v>41876.594641203701</v>
      </c>
      <c r="E16960">
        <v>11</v>
      </c>
      <c r="F16960">
        <v>22</v>
      </c>
      <c r="G16960" t="s">
        <v>215</v>
      </c>
    </row>
    <row r="16961" spans="1:8" x14ac:dyDescent="0.2">
      <c r="A16961">
        <v>5.0387863451679098E+17</v>
      </c>
      <c r="B16961" t="s">
        <v>33449</v>
      </c>
      <c r="C16961" t="s">
        <v>33450</v>
      </c>
      <c r="D16961" s="1">
        <v>41876.594930555555</v>
      </c>
      <c r="E16961">
        <v>9</v>
      </c>
      <c r="F16961">
        <v>19</v>
      </c>
      <c r="G16961" t="s">
        <v>215</v>
      </c>
    </row>
    <row r="16962" spans="1:8" x14ac:dyDescent="0.2">
      <c r="A16962">
        <v>5.03878831963656E+17</v>
      </c>
      <c r="B16962" t="s">
        <v>33451</v>
      </c>
      <c r="C16962" t="s">
        <v>33452</v>
      </c>
      <c r="D16962" s="1">
        <v>41876.59547453704</v>
      </c>
      <c r="E16962">
        <v>16</v>
      </c>
      <c r="F16962">
        <v>27</v>
      </c>
      <c r="G16962" t="s">
        <v>33453</v>
      </c>
    </row>
    <row r="16963" spans="1:8" x14ac:dyDescent="0.2">
      <c r="A16963">
        <v>5.0388854370678298E+17</v>
      </c>
      <c r="B16963" t="s">
        <v>33454</v>
      </c>
      <c r="C16963" t="s">
        <v>33455</v>
      </c>
      <c r="D16963" s="1">
        <v>41876.62228009259</v>
      </c>
      <c r="E16963">
        <v>33</v>
      </c>
      <c r="F16963">
        <v>46</v>
      </c>
      <c r="G16963" t="s">
        <v>576</v>
      </c>
    </row>
    <row r="16964" spans="1:8" x14ac:dyDescent="0.2">
      <c r="A16964">
        <v>5.03968314679656E+17</v>
      </c>
      <c r="B16964" t="s">
        <v>33456</v>
      </c>
      <c r="C16964" t="s">
        <v>33457</v>
      </c>
      <c r="D16964" s="1">
        <v>41876.842407407406</v>
      </c>
      <c r="E16964">
        <v>374</v>
      </c>
      <c r="F16964">
        <v>470</v>
      </c>
    </row>
    <row r="16965" spans="1:8" x14ac:dyDescent="0.2">
      <c r="A16965">
        <v>5.0397365252288499E+17</v>
      </c>
      <c r="B16965" t="s">
        <v>33458</v>
      </c>
      <c r="C16965" t="s">
        <v>33459</v>
      </c>
      <c r="D16965" s="1">
        <v>41876.857129629629</v>
      </c>
      <c r="E16965">
        <v>810</v>
      </c>
      <c r="F16965">
        <v>606</v>
      </c>
    </row>
    <row r="16966" spans="1:8" x14ac:dyDescent="0.2">
      <c r="A16966">
        <v>5.0398832647158502E+17</v>
      </c>
      <c r="B16966" t="s">
        <v>33460</v>
      </c>
      <c r="C16966" t="s">
        <v>33461</v>
      </c>
      <c r="D16966" s="1">
        <v>41876.897627314815</v>
      </c>
      <c r="E16966">
        <v>754</v>
      </c>
      <c r="F16966">
        <v>742</v>
      </c>
    </row>
    <row r="16967" spans="1:8" x14ac:dyDescent="0.2">
      <c r="A16967">
        <v>5.0398849306934003E+17</v>
      </c>
      <c r="B16967" t="s">
        <v>33462</v>
      </c>
      <c r="C16967" t="s">
        <v>33463</v>
      </c>
      <c r="D16967" s="1">
        <v>41876.898090277777</v>
      </c>
      <c r="E16967">
        <v>49</v>
      </c>
      <c r="F16967">
        <v>62</v>
      </c>
      <c r="G16967" t="s">
        <v>215</v>
      </c>
    </row>
    <row r="16968" spans="1:8" x14ac:dyDescent="0.2">
      <c r="A16968">
        <v>5.0400748265488301E+17</v>
      </c>
      <c r="B16968" t="s">
        <v>33464</v>
      </c>
      <c r="C16968" t="s">
        <v>33465</v>
      </c>
      <c r="D16968" s="1">
        <v>41876.950486111113</v>
      </c>
      <c r="E16968">
        <v>17</v>
      </c>
      <c r="F16968">
        <v>16</v>
      </c>
      <c r="G16968" t="s">
        <v>2369</v>
      </c>
    </row>
    <row r="16969" spans="1:8" x14ac:dyDescent="0.2">
      <c r="A16969">
        <v>5.0400755648300198E+17</v>
      </c>
      <c r="B16969" t="s">
        <v>33466</v>
      </c>
      <c r="C16969" t="s">
        <v>33467</v>
      </c>
      <c r="D16969" s="1">
        <v>41876.950694444444</v>
      </c>
      <c r="E16969">
        <v>31</v>
      </c>
      <c r="F16969">
        <v>31</v>
      </c>
      <c r="G16969" t="e">
        <f>_xlfn.SINGLE( _xlfn.SINGLE(ABC7Rebecca))</f>
        <v>#NAME?</v>
      </c>
    </row>
    <row r="16970" spans="1:8" x14ac:dyDescent="0.2">
      <c r="A16970">
        <v>5.0402403042565702E+17</v>
      </c>
      <c r="B16970" t="s">
        <v>33468</v>
      </c>
      <c r="C16970" t="s">
        <v>33469</v>
      </c>
      <c r="D16970" s="1">
        <v>41876.996145833335</v>
      </c>
      <c r="E16970">
        <v>264</v>
      </c>
      <c r="F16970">
        <v>236</v>
      </c>
    </row>
    <row r="16971" spans="1:8" x14ac:dyDescent="0.2">
      <c r="A16971">
        <v>5.0410796151893101E+17</v>
      </c>
      <c r="B16971" t="s">
        <v>33470</v>
      </c>
      <c r="C16971" t="s">
        <v>33471</v>
      </c>
      <c r="D16971" s="1">
        <v>41877.227754629632</v>
      </c>
      <c r="E16971">
        <v>25</v>
      </c>
      <c r="F16971">
        <v>47</v>
      </c>
      <c r="G16971" t="s">
        <v>33472</v>
      </c>
    </row>
    <row r="16972" spans="1:8" x14ac:dyDescent="0.2">
      <c r="A16972">
        <v>5.0410875913294202E+17</v>
      </c>
      <c r="B16972" t="s">
        <v>33473</v>
      </c>
      <c r="C16972" t="s">
        <v>33474</v>
      </c>
      <c r="D16972" s="1">
        <v>41877.229953703703</v>
      </c>
      <c r="E16972">
        <v>19</v>
      </c>
      <c r="F16972">
        <v>28</v>
      </c>
      <c r="G16972" t="e">
        <f>_xlfn.SINGLE( _xlfn.SINGLE( _xlfn.SINGLE(emmys2014)))</f>
        <v>#NAME?</v>
      </c>
      <c r="H16972" t="s">
        <v>390</v>
      </c>
    </row>
    <row r="16973" spans="1:8" x14ac:dyDescent="0.2">
      <c r="A16973">
        <v>5.04108820411736E+17</v>
      </c>
      <c r="B16973" t="s">
        <v>33475</v>
      </c>
      <c r="C16973" t="s">
        <v>33476</v>
      </c>
      <c r="D16973" s="1">
        <v>41877.230127314811</v>
      </c>
      <c r="E16973">
        <v>27</v>
      </c>
      <c r="F16973">
        <v>60</v>
      </c>
      <c r="G16973" t="s">
        <v>215</v>
      </c>
      <c r="H16973" t="s">
        <v>390</v>
      </c>
    </row>
    <row r="16974" spans="1:8" x14ac:dyDescent="0.2">
      <c r="A16974">
        <v>5.0411030034673203E+17</v>
      </c>
      <c r="B16974" t="s">
        <v>33477</v>
      </c>
      <c r="C16974" t="s">
        <v>33478</v>
      </c>
      <c r="D16974" s="1">
        <v>41877.234212962961</v>
      </c>
      <c r="E16974">
        <v>21</v>
      </c>
      <c r="F16974">
        <v>38</v>
      </c>
      <c r="G16974" t="s">
        <v>215</v>
      </c>
    </row>
    <row r="16975" spans="1:8" x14ac:dyDescent="0.2">
      <c r="A16975">
        <v>5.0411041177681901E+17</v>
      </c>
      <c r="B16975" t="s">
        <v>33479</v>
      </c>
      <c r="C16975" t="s">
        <v>33480</v>
      </c>
      <c r="D16975" s="1">
        <v>41877.234513888892</v>
      </c>
      <c r="E16975">
        <v>16</v>
      </c>
      <c r="F16975">
        <v>31</v>
      </c>
      <c r="G16975" t="s">
        <v>33481</v>
      </c>
    </row>
    <row r="16976" spans="1:8" x14ac:dyDescent="0.2">
      <c r="A16976">
        <v>5.0411067010398202E+17</v>
      </c>
      <c r="B16976" t="s">
        <v>33482</v>
      </c>
      <c r="C16976" t="s">
        <v>33483</v>
      </c>
      <c r="D16976" s="1">
        <v>41877.235231481478</v>
      </c>
      <c r="E16976">
        <v>33</v>
      </c>
      <c r="F16976">
        <v>47</v>
      </c>
      <c r="G16976" t="s">
        <v>215</v>
      </c>
    </row>
    <row r="16977" spans="1:8" x14ac:dyDescent="0.2">
      <c r="A16977">
        <v>5.0411094217171302E+17</v>
      </c>
      <c r="B16977" t="s">
        <v>33484</v>
      </c>
      <c r="C16977" t="s">
        <v>33485</v>
      </c>
      <c r="D16977" s="1">
        <v>41877.235983796294</v>
      </c>
      <c r="E16977">
        <v>24</v>
      </c>
      <c r="F16977">
        <v>47</v>
      </c>
      <c r="G16977" t="s">
        <v>576</v>
      </c>
    </row>
    <row r="16978" spans="1:8" x14ac:dyDescent="0.2">
      <c r="A16978">
        <v>5.0411108359943699E+17</v>
      </c>
      <c r="B16978" t="s">
        <v>33486</v>
      </c>
      <c r="C16978" t="s">
        <v>33487</v>
      </c>
      <c r="D16978" s="1">
        <v>41877.23636574074</v>
      </c>
      <c r="E16978">
        <v>9</v>
      </c>
      <c r="F16978">
        <v>21</v>
      </c>
      <c r="G16978" t="e">
        <f>_xlfn.SINGLE( _xlfn.SINGLE( _xlfn.SINGLE( _xlfn.SINGLE(slaw116))))</f>
        <v>#NAME?</v>
      </c>
    </row>
    <row r="16979" spans="1:8" x14ac:dyDescent="0.2">
      <c r="A16979">
        <v>5.0411115226858202E+17</v>
      </c>
      <c r="B16979" t="s">
        <v>33488</v>
      </c>
      <c r="C16979" t="s">
        <v>33489</v>
      </c>
      <c r="D16979" s="1">
        <v>41877.236562500002</v>
      </c>
      <c r="E16979">
        <v>19</v>
      </c>
      <c r="F16979">
        <v>41</v>
      </c>
      <c r="G16979" t="s">
        <v>215</v>
      </c>
    </row>
    <row r="16980" spans="1:8" x14ac:dyDescent="0.2">
      <c r="A16980">
        <v>5.0411122802610899E+17</v>
      </c>
      <c r="B16980" t="s">
        <v>33490</v>
      </c>
      <c r="C16980" t="s">
        <v>33491</v>
      </c>
      <c r="D16980" s="1">
        <v>41877.236770833333</v>
      </c>
      <c r="E16980">
        <v>12</v>
      </c>
      <c r="F16980">
        <v>20</v>
      </c>
      <c r="G16980" t="e">
        <f>_xlfn.SINGLE( _xlfn.SINGLE( _xlfn.SINGLE( _xlfn.SINGLE(slaw116))))</f>
        <v>#NAME?</v>
      </c>
    </row>
    <row r="16981" spans="1:8" x14ac:dyDescent="0.2">
      <c r="A16981">
        <v>5.0411151393083802E+17</v>
      </c>
      <c r="B16981" t="s">
        <v>33492</v>
      </c>
      <c r="C16981" t="s">
        <v>33493</v>
      </c>
      <c r="D16981" s="1">
        <v>41877.237557870372</v>
      </c>
      <c r="E16981">
        <v>25</v>
      </c>
      <c r="F16981">
        <v>36</v>
      </c>
      <c r="G16981" t="e">
        <f>_xlfn.SINGLE( _xlfn.SINGLE( _xlfn.SINGLE(slaw116)))</f>
        <v>#NAME?</v>
      </c>
    </row>
    <row r="16982" spans="1:8" x14ac:dyDescent="0.2">
      <c r="A16982">
        <v>5.0425020926291898E+17</v>
      </c>
      <c r="B16982" t="s">
        <v>33494</v>
      </c>
      <c r="C16982" t="s">
        <v>33495</v>
      </c>
      <c r="D16982" s="1">
        <v>41877.620289351849</v>
      </c>
      <c r="E16982">
        <v>162</v>
      </c>
      <c r="F16982">
        <v>187</v>
      </c>
    </row>
    <row r="16983" spans="1:8" x14ac:dyDescent="0.2">
      <c r="A16983">
        <v>5.0433952359019302E+17</v>
      </c>
      <c r="B16983" t="s">
        <v>33496</v>
      </c>
      <c r="C16983" t="s">
        <v>33497</v>
      </c>
      <c r="D16983" s="1">
        <v>41877.866747685184</v>
      </c>
      <c r="E16983">
        <v>28</v>
      </c>
      <c r="F16983">
        <v>76</v>
      </c>
    </row>
    <row r="16984" spans="1:8" x14ac:dyDescent="0.2">
      <c r="A16984">
        <v>5.04344749059624E+17</v>
      </c>
      <c r="B16984" t="s">
        <v>33498</v>
      </c>
      <c r="C16984" t="s">
        <v>33499</v>
      </c>
      <c r="D16984" s="1">
        <v>41877.881168981483</v>
      </c>
      <c r="E16984">
        <v>17</v>
      </c>
      <c r="F16984">
        <v>25</v>
      </c>
      <c r="G16984" t="s">
        <v>576</v>
      </c>
    </row>
    <row r="16985" spans="1:8" x14ac:dyDescent="0.2">
      <c r="A16985">
        <v>5.0434785594418298E+17</v>
      </c>
      <c r="B16985" t="s">
        <v>33500</v>
      </c>
      <c r="C16985" t="s">
        <v>33501</v>
      </c>
      <c r="D16985" s="1">
        <v>41877.889733796299</v>
      </c>
      <c r="E16985">
        <v>275</v>
      </c>
      <c r="F16985">
        <v>286</v>
      </c>
    </row>
    <row r="16986" spans="1:8" x14ac:dyDescent="0.2">
      <c r="A16986">
        <v>5.0435386897809402E+17</v>
      </c>
      <c r="B16986" t="s">
        <v>33502</v>
      </c>
      <c r="C16986" t="s">
        <v>33503</v>
      </c>
      <c r="D16986" s="1">
        <v>41877.906331018516</v>
      </c>
      <c r="E16986">
        <v>171</v>
      </c>
      <c r="F16986">
        <v>236</v>
      </c>
    </row>
    <row r="16987" spans="1:8" x14ac:dyDescent="0.2">
      <c r="A16987">
        <v>5.04356120610496E+17</v>
      </c>
      <c r="B16987" t="s">
        <v>33504</v>
      </c>
      <c r="C16987" t="s">
        <v>33505</v>
      </c>
      <c r="D16987" s="1">
        <v>41877.912546296298</v>
      </c>
      <c r="E16987">
        <v>40</v>
      </c>
      <c r="F16987">
        <v>32</v>
      </c>
      <c r="G16987" t="s">
        <v>89</v>
      </c>
    </row>
    <row r="16988" spans="1:8" x14ac:dyDescent="0.2">
      <c r="A16988">
        <v>5.0436595927327098E+17</v>
      </c>
      <c r="B16988" t="s">
        <v>33506</v>
      </c>
      <c r="C16988" t="s">
        <v>33507</v>
      </c>
      <c r="D16988" s="1">
        <v>41877.939699074072</v>
      </c>
      <c r="E16988">
        <v>82</v>
      </c>
      <c r="F16988">
        <v>54</v>
      </c>
      <c r="G16988" t="s">
        <v>215</v>
      </c>
    </row>
    <row r="16989" spans="1:8" x14ac:dyDescent="0.2">
      <c r="A16989">
        <v>5.0437623570813702E+17</v>
      </c>
      <c r="B16989" t="s">
        <v>33508</v>
      </c>
      <c r="C16989" t="s">
        <v>33509</v>
      </c>
      <c r="D16989" s="1">
        <v>41877.968055555553</v>
      </c>
      <c r="E16989">
        <v>43</v>
      </c>
      <c r="F16989">
        <v>70</v>
      </c>
      <c r="G16989" t="s">
        <v>89</v>
      </c>
    </row>
    <row r="16990" spans="1:8" x14ac:dyDescent="0.2">
      <c r="A16990">
        <v>5.0445147373307898E+17</v>
      </c>
      <c r="B16990" t="s">
        <v>33510</v>
      </c>
      <c r="C16990" t="s">
        <v>33511</v>
      </c>
      <c r="D16990" s="1">
        <v>41878.175671296296</v>
      </c>
      <c r="E16990">
        <v>413</v>
      </c>
      <c r="F16990">
        <v>319</v>
      </c>
      <c r="G16990" t="s">
        <v>546</v>
      </c>
      <c r="H16990" t="s">
        <v>390</v>
      </c>
    </row>
    <row r="16991" spans="1:8" x14ac:dyDescent="0.2">
      <c r="A16991">
        <v>5.0451870788091898E+17</v>
      </c>
      <c r="B16991" t="s">
        <v>33512</v>
      </c>
      <c r="C16991" t="s">
        <v>33513</v>
      </c>
      <c r="D16991" s="1">
        <v>41878.361203703702</v>
      </c>
      <c r="E16991">
        <v>814</v>
      </c>
      <c r="F16991">
        <v>783</v>
      </c>
    </row>
    <row r="16992" spans="1:8" x14ac:dyDescent="0.2">
      <c r="A16992">
        <v>5.0464605518338803E+17</v>
      </c>
      <c r="B16992" t="s">
        <v>33514</v>
      </c>
      <c r="C16992" t="s">
        <v>31969</v>
      </c>
      <c r="D16992" s="1">
        <v>41878.71261574074</v>
      </c>
      <c r="E16992">
        <v>346</v>
      </c>
      <c r="F16992">
        <v>301</v>
      </c>
    </row>
    <row r="16993" spans="1:8" x14ac:dyDescent="0.2">
      <c r="A16993">
        <v>5.0466367578204499E+17</v>
      </c>
      <c r="B16993" t="s">
        <v>33515</v>
      </c>
      <c r="C16993" t="s">
        <v>33516</v>
      </c>
      <c r="D16993" s="1">
        <v>41878.761238425926</v>
      </c>
      <c r="E16993">
        <v>22</v>
      </c>
      <c r="F16993">
        <v>33</v>
      </c>
      <c r="G16993" t="s">
        <v>89</v>
      </c>
    </row>
    <row r="16994" spans="1:8" x14ac:dyDescent="0.2">
      <c r="A16994">
        <v>5.0471667222658598E+17</v>
      </c>
      <c r="B16994" t="s">
        <v>33517</v>
      </c>
      <c r="C16994" t="s">
        <v>33518</v>
      </c>
      <c r="D16994" s="1">
        <v>41878.907476851855</v>
      </c>
      <c r="E16994">
        <v>25</v>
      </c>
      <c r="F16994">
        <v>23</v>
      </c>
      <c r="G16994" t="s">
        <v>89</v>
      </c>
    </row>
    <row r="16995" spans="1:8" x14ac:dyDescent="0.2">
      <c r="A16995">
        <v>5.0473461656639802E+17</v>
      </c>
      <c r="B16995" t="s">
        <v>33519</v>
      </c>
      <c r="C16995" t="s">
        <v>33520</v>
      </c>
      <c r="D16995" s="1">
        <v>41878.956990740742</v>
      </c>
      <c r="E16995">
        <v>27</v>
      </c>
      <c r="F16995">
        <v>49</v>
      </c>
      <c r="G16995" t="s">
        <v>215</v>
      </c>
    </row>
    <row r="16996" spans="1:8" x14ac:dyDescent="0.2">
      <c r="A16996">
        <v>5.0473732253838502E+17</v>
      </c>
      <c r="B16996" t="s">
        <v>33521</v>
      </c>
      <c r="C16996" t="s">
        <v>33522</v>
      </c>
      <c r="D16996" s="1">
        <v>41878.964456018519</v>
      </c>
      <c r="E16996">
        <v>35</v>
      </c>
      <c r="F16996">
        <v>51</v>
      </c>
      <c r="G16996" t="s">
        <v>89</v>
      </c>
    </row>
    <row r="16997" spans="1:8" x14ac:dyDescent="0.2">
      <c r="A16997">
        <v>5.0473852642527603E+17</v>
      </c>
      <c r="B16997" t="s">
        <v>33523</v>
      </c>
      <c r="C16997" t="s">
        <v>33524</v>
      </c>
      <c r="D16997" s="1">
        <v>41878.967777777776</v>
      </c>
      <c r="E16997">
        <v>485</v>
      </c>
      <c r="F16997">
        <v>433</v>
      </c>
      <c r="H16997" t="s">
        <v>390</v>
      </c>
    </row>
    <row r="16998" spans="1:8" x14ac:dyDescent="0.2">
      <c r="A16998">
        <v>5.0475174251778803E+17</v>
      </c>
      <c r="B16998" t="s">
        <v>33525</v>
      </c>
      <c r="C16998" t="s">
        <v>33526</v>
      </c>
      <c r="D16998" s="1">
        <v>41879.004247685189</v>
      </c>
      <c r="E16998">
        <v>136</v>
      </c>
      <c r="F16998">
        <v>177</v>
      </c>
      <c r="G16998" t="s">
        <v>576</v>
      </c>
      <c r="H16998" t="s">
        <v>390</v>
      </c>
    </row>
    <row r="16999" spans="1:8" x14ac:dyDescent="0.2">
      <c r="A16999">
        <v>5.0478138363478797E+17</v>
      </c>
      <c r="B16999" t="s">
        <v>33527</v>
      </c>
      <c r="C16999" t="s">
        <v>33528</v>
      </c>
      <c r="D16999" s="1">
        <v>41879.086041666669</v>
      </c>
      <c r="E16999">
        <v>11</v>
      </c>
      <c r="F16999">
        <v>23</v>
      </c>
      <c r="G16999" t="s">
        <v>576</v>
      </c>
      <c r="H16999" t="s">
        <v>390</v>
      </c>
    </row>
    <row r="17000" spans="1:8" x14ac:dyDescent="0.2">
      <c r="A17000">
        <v>5.0478155602490099E+17</v>
      </c>
      <c r="B17000" t="s">
        <v>33529</v>
      </c>
      <c r="C17000" t="s">
        <v>33530</v>
      </c>
      <c r="D17000" s="1">
        <v>41879.086527777778</v>
      </c>
      <c r="E17000">
        <v>62</v>
      </c>
      <c r="F17000">
        <v>78</v>
      </c>
      <c r="G17000" t="s">
        <v>33531</v>
      </c>
      <c r="H17000" t="s">
        <v>390</v>
      </c>
    </row>
    <row r="17001" spans="1:8" x14ac:dyDescent="0.2">
      <c r="A17001">
        <v>5.0478183700969798E+17</v>
      </c>
      <c r="B17001" t="s">
        <v>33532</v>
      </c>
      <c r="C17001" t="s">
        <v>33533</v>
      </c>
      <c r="D17001" s="1">
        <v>41879.087291666663</v>
      </c>
      <c r="E17001">
        <v>181</v>
      </c>
      <c r="F17001">
        <v>215</v>
      </c>
      <c r="G17001" t="s">
        <v>576</v>
      </c>
    </row>
    <row r="17002" spans="1:8" x14ac:dyDescent="0.2">
      <c r="A17002">
        <v>5.0478351962605901E+17</v>
      </c>
      <c r="B17002" t="s">
        <v>33534</v>
      </c>
      <c r="C17002" t="s">
        <v>33535</v>
      </c>
      <c r="D17002" s="1">
        <v>41879.091944444444</v>
      </c>
      <c r="E17002">
        <v>20</v>
      </c>
      <c r="F17002">
        <v>32</v>
      </c>
      <c r="G17002" t="s">
        <v>89</v>
      </c>
    </row>
    <row r="17003" spans="1:8" x14ac:dyDescent="0.2">
      <c r="A17003">
        <v>5.0478617646596E+17</v>
      </c>
      <c r="B17003" t="s">
        <v>33536</v>
      </c>
      <c r="C17003" t="s">
        <v>33537</v>
      </c>
      <c r="D17003" s="1">
        <v>41879.099270833336</v>
      </c>
      <c r="E17003">
        <v>57</v>
      </c>
      <c r="F17003">
        <v>76</v>
      </c>
      <c r="G17003" t="s">
        <v>215</v>
      </c>
    </row>
    <row r="17004" spans="1:8" x14ac:dyDescent="0.2">
      <c r="A17004">
        <v>5.0478651120498598E+17</v>
      </c>
      <c r="B17004" t="s">
        <v>33538</v>
      </c>
      <c r="C17004" t="s">
        <v>33539</v>
      </c>
      <c r="D17004" s="1">
        <v>41879.10019675926</v>
      </c>
      <c r="E17004">
        <v>30</v>
      </c>
      <c r="F17004">
        <v>57</v>
      </c>
      <c r="G17004" t="s">
        <v>215</v>
      </c>
    </row>
    <row r="17005" spans="1:8" x14ac:dyDescent="0.2">
      <c r="A17005">
        <v>5.0478790042977798E+17</v>
      </c>
      <c r="B17005" t="s">
        <v>33540</v>
      </c>
      <c r="C17005" t="s">
        <v>33541</v>
      </c>
      <c r="D17005" s="1">
        <v>41879.104027777779</v>
      </c>
      <c r="E17005">
        <v>23</v>
      </c>
      <c r="F17005">
        <v>59</v>
      </c>
      <c r="G17005" t="s">
        <v>89</v>
      </c>
    </row>
    <row r="17006" spans="1:8" x14ac:dyDescent="0.2">
      <c r="A17006">
        <v>5.0478849685559699E+17</v>
      </c>
      <c r="B17006" t="s">
        <v>33542</v>
      </c>
      <c r="C17006" t="s">
        <v>33543</v>
      </c>
      <c r="D17006" s="1">
        <v>41879.105671296296</v>
      </c>
      <c r="E17006">
        <v>16</v>
      </c>
      <c r="F17006">
        <v>29</v>
      </c>
      <c r="G17006" t="s">
        <v>33544</v>
      </c>
    </row>
    <row r="17007" spans="1:8" x14ac:dyDescent="0.2">
      <c r="A17007">
        <v>5.0480025937433299E+17</v>
      </c>
      <c r="B17007" t="s">
        <v>33545</v>
      </c>
      <c r="C17007" t="s">
        <v>33546</v>
      </c>
      <c r="D17007" s="1">
        <v>41879.138136574074</v>
      </c>
      <c r="E17007">
        <v>26</v>
      </c>
      <c r="F17007">
        <v>26</v>
      </c>
      <c r="G17007" t="s">
        <v>215</v>
      </c>
    </row>
    <row r="17008" spans="1:8" x14ac:dyDescent="0.2">
      <c r="A17008">
        <v>5.0480076231750797E+17</v>
      </c>
      <c r="B17008" t="s">
        <v>33547</v>
      </c>
      <c r="C17008" t="s">
        <v>33548</v>
      </c>
      <c r="D17008" s="1">
        <v>41879.139525462961</v>
      </c>
      <c r="E17008">
        <v>16</v>
      </c>
      <c r="F17008">
        <v>17</v>
      </c>
      <c r="G17008" t="s">
        <v>576</v>
      </c>
    </row>
    <row r="17009" spans="1:8" x14ac:dyDescent="0.2">
      <c r="A17009">
        <v>5.0480160058691098E+17</v>
      </c>
      <c r="B17009" t="s">
        <v>33549</v>
      </c>
      <c r="C17009" t="s">
        <v>33550</v>
      </c>
      <c r="D17009" s="1">
        <v>41879.141840277778</v>
      </c>
      <c r="E17009">
        <v>19</v>
      </c>
      <c r="F17009">
        <v>31</v>
      </c>
      <c r="G17009" t="e">
        <f>_xlfn.SINGLE( _xlfn.SINGLE(EmpireofSocial))</f>
        <v>#NAME?</v>
      </c>
    </row>
    <row r="17010" spans="1:8" x14ac:dyDescent="0.2">
      <c r="A17010">
        <v>5.0480168940552102E+17</v>
      </c>
      <c r="B17010" t="s">
        <v>33551</v>
      </c>
      <c r="C17010" t="s">
        <v>33552</v>
      </c>
      <c r="D17010" s="1">
        <v>41879.142083333332</v>
      </c>
      <c r="E17010">
        <v>52</v>
      </c>
      <c r="F17010">
        <v>61</v>
      </c>
      <c r="G17010" t="s">
        <v>89</v>
      </c>
    </row>
    <row r="17011" spans="1:8" x14ac:dyDescent="0.2">
      <c r="A17011">
        <v>5.0480271800402298E+17</v>
      </c>
      <c r="B17011" t="s">
        <v>33553</v>
      </c>
      <c r="C17011" t="s">
        <v>33554</v>
      </c>
      <c r="D17011" s="1">
        <v>41879.144918981481</v>
      </c>
      <c r="E17011">
        <v>465</v>
      </c>
      <c r="F17011">
        <v>648</v>
      </c>
      <c r="G17011" t="s">
        <v>89</v>
      </c>
    </row>
    <row r="17012" spans="1:8" x14ac:dyDescent="0.2">
      <c r="A17012">
        <v>5.0482399839677197E+17</v>
      </c>
      <c r="B17012" t="s">
        <v>33555</v>
      </c>
      <c r="C17012" t="s">
        <v>33556</v>
      </c>
      <c r="D17012" s="1">
        <v>41879.203645833331</v>
      </c>
      <c r="E17012">
        <v>476</v>
      </c>
      <c r="F17012">
        <v>630</v>
      </c>
    </row>
    <row r="17013" spans="1:8" x14ac:dyDescent="0.2">
      <c r="A17013">
        <v>5.0493267669313901E+17</v>
      </c>
      <c r="B17013" t="s">
        <v>33557</v>
      </c>
      <c r="C17013" t="s">
        <v>33558</v>
      </c>
      <c r="D17013" s="1">
        <v>41879.503530092596</v>
      </c>
      <c r="E17013">
        <v>18</v>
      </c>
      <c r="F17013">
        <v>44</v>
      </c>
      <c r="G17013" t="s">
        <v>215</v>
      </c>
    </row>
    <row r="17014" spans="1:8" x14ac:dyDescent="0.2">
      <c r="A17014">
        <v>5.0493407975075398E+17</v>
      </c>
      <c r="B17014" t="s">
        <v>33559</v>
      </c>
      <c r="C17014" t="s">
        <v>33560</v>
      </c>
      <c r="D17014" s="1">
        <v>41879.507407407407</v>
      </c>
      <c r="E17014">
        <v>357</v>
      </c>
      <c r="F17014">
        <v>648</v>
      </c>
    </row>
    <row r="17015" spans="1:8" x14ac:dyDescent="0.2">
      <c r="A17015">
        <v>5.0493563190748698E+17</v>
      </c>
      <c r="B17015" t="s">
        <v>33561</v>
      </c>
      <c r="C17015" t="s">
        <v>33562</v>
      </c>
      <c r="D17015" s="1">
        <v>41879.511689814812</v>
      </c>
      <c r="E17015">
        <v>126</v>
      </c>
      <c r="F17015">
        <v>229</v>
      </c>
    </row>
    <row r="17016" spans="1:8" x14ac:dyDescent="0.2">
      <c r="A17016">
        <v>5.0500404730134502E+17</v>
      </c>
      <c r="B17016" t="s">
        <v>33563</v>
      </c>
      <c r="C17016" t="s">
        <v>33564</v>
      </c>
      <c r="D17016" s="1">
        <v>41879.700486111113</v>
      </c>
      <c r="E17016">
        <v>575</v>
      </c>
      <c r="F17016">
        <v>743</v>
      </c>
      <c r="H17016" t="s">
        <v>390</v>
      </c>
    </row>
    <row r="17017" spans="1:8" x14ac:dyDescent="0.2">
      <c r="A17017">
        <v>5.0509507681796E+17</v>
      </c>
      <c r="B17017" t="s">
        <v>33565</v>
      </c>
      <c r="C17017" t="s">
        <v>33566</v>
      </c>
      <c r="D17017" s="1">
        <v>41879.951678240737</v>
      </c>
      <c r="E17017">
        <v>159</v>
      </c>
      <c r="F17017">
        <v>166</v>
      </c>
      <c r="G17017" t="s">
        <v>487</v>
      </c>
      <c r="H17017" t="s">
        <v>390</v>
      </c>
    </row>
    <row r="17018" spans="1:8" x14ac:dyDescent="0.2">
      <c r="A17018">
        <v>5.05105064227536E+17</v>
      </c>
      <c r="B17018" t="s">
        <v>33567</v>
      </c>
      <c r="C17018" t="s">
        <v>33568</v>
      </c>
      <c r="D17018" s="1">
        <v>41879.97923611111</v>
      </c>
      <c r="E17018">
        <v>153</v>
      </c>
      <c r="F17018">
        <v>281</v>
      </c>
      <c r="H17018" t="s">
        <v>390</v>
      </c>
    </row>
    <row r="17019" spans="1:8" x14ac:dyDescent="0.2">
      <c r="A17019">
        <v>5.0518957007047802E+17</v>
      </c>
      <c r="B17019" t="s">
        <v>33569</v>
      </c>
      <c r="C17019" t="s">
        <v>33570</v>
      </c>
      <c r="D17019" s="1">
        <v>41880.212430555555</v>
      </c>
      <c r="E17019">
        <v>205</v>
      </c>
      <c r="F17019">
        <v>471</v>
      </c>
    </row>
    <row r="17020" spans="1:8" x14ac:dyDescent="0.2">
      <c r="A17020">
        <v>5.0519379067276403E+17</v>
      </c>
      <c r="B17020" t="s">
        <v>33571</v>
      </c>
      <c r="C17020" t="s">
        <v>33572</v>
      </c>
      <c r="D17020" s="1">
        <v>41880.224074074074</v>
      </c>
      <c r="E17020">
        <v>31</v>
      </c>
      <c r="F17020">
        <v>76</v>
      </c>
      <c r="G17020" t="s">
        <v>33573</v>
      </c>
    </row>
    <row r="17021" spans="1:8" x14ac:dyDescent="0.2">
      <c r="A17021">
        <v>5.0539078500589498E+17</v>
      </c>
      <c r="B17021" t="s">
        <v>33574</v>
      </c>
      <c r="C17021" t="s">
        <v>33575</v>
      </c>
      <c r="D17021" s="1">
        <v>41880.76767361111</v>
      </c>
      <c r="E17021">
        <v>36</v>
      </c>
      <c r="F17021">
        <v>57</v>
      </c>
      <c r="G17021" t="s">
        <v>89</v>
      </c>
    </row>
    <row r="17022" spans="1:8" x14ac:dyDescent="0.2">
      <c r="A17022">
        <v>5.0539577621088602E+17</v>
      </c>
      <c r="B17022" t="s">
        <v>33576</v>
      </c>
      <c r="C17022" t="s">
        <v>33577</v>
      </c>
      <c r="D17022" s="1">
        <v>41880.781446759262</v>
      </c>
      <c r="E17022">
        <v>56</v>
      </c>
      <c r="F17022">
        <v>62</v>
      </c>
      <c r="G17022" t="s">
        <v>576</v>
      </c>
    </row>
    <row r="17023" spans="1:8" x14ac:dyDescent="0.2">
      <c r="A17023">
        <v>5.0540311538723597E+17</v>
      </c>
      <c r="B17023" t="s">
        <v>33578</v>
      </c>
      <c r="C17023" t="s">
        <v>33579</v>
      </c>
      <c r="D17023" s="1">
        <v>41880.801701388889</v>
      </c>
      <c r="E17023">
        <v>18</v>
      </c>
      <c r="F17023">
        <v>68</v>
      </c>
      <c r="G17023" t="s">
        <v>215</v>
      </c>
      <c r="H17023" t="s">
        <v>616</v>
      </c>
    </row>
    <row r="17024" spans="1:8" x14ac:dyDescent="0.2">
      <c r="A17024">
        <v>5.0540399452594502E+17</v>
      </c>
      <c r="B17024" t="s">
        <v>33580</v>
      </c>
      <c r="C17024" t="s">
        <v>33581</v>
      </c>
      <c r="D17024" s="1">
        <v>41880.804120370369</v>
      </c>
      <c r="E17024">
        <v>171</v>
      </c>
      <c r="F17024">
        <v>199</v>
      </c>
    </row>
    <row r="17025" spans="1:8" x14ac:dyDescent="0.2">
      <c r="A17025">
        <v>5.0540554726567898E+17</v>
      </c>
      <c r="B17025" t="s">
        <v>33582</v>
      </c>
      <c r="C17025" t="s">
        <v>33583</v>
      </c>
      <c r="D17025" s="1">
        <v>41880.80841435185</v>
      </c>
      <c r="E17025">
        <v>12</v>
      </c>
      <c r="F17025">
        <v>20</v>
      </c>
      <c r="G17025" t="s">
        <v>487</v>
      </c>
    </row>
    <row r="17026" spans="1:8" x14ac:dyDescent="0.2">
      <c r="A17026">
        <v>5.0541167275304902E+17</v>
      </c>
      <c r="B17026" t="s">
        <v>33584</v>
      </c>
      <c r="C17026" t="s">
        <v>33585</v>
      </c>
      <c r="D17026" s="1">
        <v>41880.825312499997</v>
      </c>
      <c r="E17026">
        <v>19</v>
      </c>
      <c r="F17026">
        <v>52</v>
      </c>
      <c r="G17026" t="s">
        <v>215</v>
      </c>
      <c r="H17026" t="s">
        <v>390</v>
      </c>
    </row>
    <row r="17027" spans="1:8" x14ac:dyDescent="0.2">
      <c r="A17027">
        <v>5.0541397408379597E+17</v>
      </c>
      <c r="B17027" t="s">
        <v>33586</v>
      </c>
      <c r="C17027" t="s">
        <v>33587</v>
      </c>
      <c r="D17027" s="1">
        <v>41880.831666666665</v>
      </c>
      <c r="E17027">
        <v>523</v>
      </c>
      <c r="F17027">
        <v>445</v>
      </c>
    </row>
    <row r="17028" spans="1:8" x14ac:dyDescent="0.2">
      <c r="A17028">
        <v>5.05549159894888E+17</v>
      </c>
      <c r="B17028" t="s">
        <v>33588</v>
      </c>
      <c r="C17028" t="s">
        <v>33589</v>
      </c>
      <c r="D17028" s="1">
        <v>41881.204710648148</v>
      </c>
      <c r="E17028">
        <v>379</v>
      </c>
      <c r="F17028">
        <v>751</v>
      </c>
      <c r="G17028" t="s">
        <v>89</v>
      </c>
    </row>
    <row r="17029" spans="1:8" x14ac:dyDescent="0.2">
      <c r="A17029">
        <v>5.0566586817368E+17</v>
      </c>
      <c r="B17029" t="s">
        <v>33590</v>
      </c>
      <c r="C17029" t="s">
        <v>33591</v>
      </c>
      <c r="D17029" s="1">
        <v>41881.526759259257</v>
      </c>
      <c r="E17029">
        <v>47</v>
      </c>
      <c r="F17029">
        <v>87</v>
      </c>
      <c r="G17029" t="s">
        <v>215</v>
      </c>
    </row>
    <row r="17030" spans="1:8" x14ac:dyDescent="0.2">
      <c r="A17030">
        <v>5.0605789462295302E+17</v>
      </c>
      <c r="B17030" t="s">
        <v>33592</v>
      </c>
      <c r="C17030" t="s">
        <v>33593</v>
      </c>
      <c r="D17030" s="1">
        <v>41882.608541666668</v>
      </c>
      <c r="E17030">
        <v>173</v>
      </c>
      <c r="F17030">
        <v>344</v>
      </c>
    </row>
    <row r="17031" spans="1:8" x14ac:dyDescent="0.2">
      <c r="A17031">
        <v>5.0618401797755597E+17</v>
      </c>
      <c r="B17031" t="s">
        <v>33594</v>
      </c>
      <c r="C17031" t="s">
        <v>33595</v>
      </c>
      <c r="D17031" s="1">
        <v>41882.956574074073</v>
      </c>
      <c r="E17031">
        <v>3</v>
      </c>
      <c r="F17031">
        <v>9</v>
      </c>
      <c r="G17031" t="s">
        <v>89</v>
      </c>
    </row>
    <row r="17032" spans="1:8" x14ac:dyDescent="0.2">
      <c r="A17032">
        <v>5.0618607620223699E+17</v>
      </c>
      <c r="B17032" t="s">
        <v>33596</v>
      </c>
      <c r="C17032" t="s">
        <v>33597</v>
      </c>
      <c r="D17032" s="1">
        <v>41882.962256944447</v>
      </c>
      <c r="E17032">
        <v>152</v>
      </c>
      <c r="F17032">
        <v>305</v>
      </c>
      <c r="G17032" t="s">
        <v>89</v>
      </c>
    </row>
    <row r="17033" spans="1:8" x14ac:dyDescent="0.2">
      <c r="A17033">
        <v>5.0619675930003802E+17</v>
      </c>
      <c r="B17033" t="s">
        <v>33598</v>
      </c>
      <c r="C17033" t="s">
        <v>33599</v>
      </c>
      <c r="D17033" s="1">
        <v>41882.991736111115</v>
      </c>
      <c r="E17033">
        <v>234</v>
      </c>
      <c r="F17033">
        <v>295</v>
      </c>
    </row>
    <row r="17034" spans="1:8" x14ac:dyDescent="0.2">
      <c r="A17034">
        <v>5.0619752638790797E+17</v>
      </c>
      <c r="B17034" t="s">
        <v>33600</v>
      </c>
      <c r="C17034" t="s">
        <v>33601</v>
      </c>
      <c r="D17034" s="1">
        <v>41882.993854166663</v>
      </c>
      <c r="E17034">
        <v>668</v>
      </c>
      <c r="F17034">
        <v>634</v>
      </c>
    </row>
    <row r="17035" spans="1:8" x14ac:dyDescent="0.2">
      <c r="A17035">
        <v>5.0619885293301299E+17</v>
      </c>
      <c r="B17035" t="s">
        <v>33602</v>
      </c>
      <c r="C17035" t="s">
        <v>33603</v>
      </c>
      <c r="D17035" s="1">
        <v>41882.997511574074</v>
      </c>
      <c r="E17035">
        <v>6062</v>
      </c>
      <c r="F17035">
        <v>6787</v>
      </c>
    </row>
    <row r="17036" spans="1:8" x14ac:dyDescent="0.2">
      <c r="A17036">
        <v>5.0620000112372902E+17</v>
      </c>
      <c r="B17036" t="s">
        <v>33604</v>
      </c>
      <c r="C17036" t="s">
        <v>33605</v>
      </c>
      <c r="D17036" s="1">
        <v>41883.00068287037</v>
      </c>
      <c r="E17036">
        <v>32</v>
      </c>
      <c r="F17036">
        <v>101</v>
      </c>
      <c r="G17036" t="s">
        <v>215</v>
      </c>
    </row>
    <row r="17037" spans="1:8" x14ac:dyDescent="0.2">
      <c r="A17037">
        <v>5.0620016740692301E+17</v>
      </c>
      <c r="B17037" t="s">
        <v>33606</v>
      </c>
      <c r="C17037" t="s">
        <v>33607</v>
      </c>
      <c r="D17037" s="1">
        <v>41883.001145833332</v>
      </c>
      <c r="E17037">
        <v>8</v>
      </c>
      <c r="F17037">
        <v>17</v>
      </c>
      <c r="G17037" t="s">
        <v>215</v>
      </c>
    </row>
    <row r="17038" spans="1:8" x14ac:dyDescent="0.2">
      <c r="A17038">
        <v>5.06200516482048E+17</v>
      </c>
      <c r="B17038" t="s">
        <v>33608</v>
      </c>
      <c r="C17038" t="s">
        <v>33609</v>
      </c>
      <c r="D17038" s="1">
        <v>41883.002106481479</v>
      </c>
      <c r="E17038">
        <v>10</v>
      </c>
      <c r="F17038">
        <v>28</v>
      </c>
      <c r="G17038" t="s">
        <v>89</v>
      </c>
    </row>
    <row r="17039" spans="1:8" x14ac:dyDescent="0.2">
      <c r="A17039">
        <v>5.06201040304488E+17</v>
      </c>
      <c r="B17039" t="s">
        <v>33610</v>
      </c>
      <c r="C17039" t="s">
        <v>33611</v>
      </c>
      <c r="D17039" s="1">
        <v>41883.003553240742</v>
      </c>
      <c r="E17039">
        <v>13</v>
      </c>
      <c r="F17039">
        <v>39</v>
      </c>
      <c r="G17039" t="s">
        <v>215</v>
      </c>
    </row>
    <row r="17040" spans="1:8" x14ac:dyDescent="0.2">
      <c r="A17040">
        <v>5.0620158455736301E+17</v>
      </c>
      <c r="B17040" t="s">
        <v>33612</v>
      </c>
      <c r="C17040" t="s">
        <v>33613</v>
      </c>
      <c r="D17040" s="1">
        <v>41883.005057870374</v>
      </c>
      <c r="E17040">
        <v>28</v>
      </c>
      <c r="F17040">
        <v>48</v>
      </c>
      <c r="G17040" t="s">
        <v>33614</v>
      </c>
    </row>
    <row r="17041" spans="1:8" x14ac:dyDescent="0.2">
      <c r="A17041">
        <v>5.06201919535448E+17</v>
      </c>
      <c r="B17041" t="s">
        <v>33615</v>
      </c>
      <c r="C17041" t="s">
        <v>33616</v>
      </c>
      <c r="D17041" s="1">
        <v>41883.005983796298</v>
      </c>
      <c r="E17041">
        <v>25</v>
      </c>
      <c r="F17041">
        <v>52</v>
      </c>
      <c r="G17041" t="s">
        <v>89</v>
      </c>
    </row>
    <row r="17042" spans="1:8" x14ac:dyDescent="0.2">
      <c r="A17042">
        <v>5.0630764072167398E+17</v>
      </c>
      <c r="B17042" t="s">
        <v>33617</v>
      </c>
      <c r="C17042" t="s">
        <v>33618</v>
      </c>
      <c r="D17042" s="1">
        <v>41883.297708333332</v>
      </c>
      <c r="E17042">
        <v>24</v>
      </c>
      <c r="F17042">
        <v>43</v>
      </c>
      <c r="G17042" t="s">
        <v>33619</v>
      </c>
    </row>
    <row r="17043" spans="1:8" x14ac:dyDescent="0.2">
      <c r="A17043">
        <v>5.063080836318E+17</v>
      </c>
      <c r="B17043" t="s">
        <v>33620</v>
      </c>
      <c r="C17043" t="s">
        <v>33621</v>
      </c>
      <c r="D17043" s="1">
        <v>41883.298935185187</v>
      </c>
      <c r="E17043">
        <v>33</v>
      </c>
      <c r="F17043">
        <v>54</v>
      </c>
      <c r="G17043" t="e">
        <f>_xlfn.SINGLE( _xlfn.SINGLE(church))</f>
        <v>#NAME?</v>
      </c>
    </row>
    <row r="17044" spans="1:8" x14ac:dyDescent="0.2">
      <c r="A17044">
        <v>5.0630853633142298E+17</v>
      </c>
      <c r="B17044" t="s">
        <v>33622</v>
      </c>
      <c r="C17044" t="s">
        <v>33623</v>
      </c>
      <c r="D17044" s="1">
        <v>41883.300185185188</v>
      </c>
      <c r="E17044">
        <v>11</v>
      </c>
      <c r="F17044">
        <v>31</v>
      </c>
      <c r="G17044" t="s">
        <v>215</v>
      </c>
    </row>
    <row r="17045" spans="1:8" x14ac:dyDescent="0.2">
      <c r="A17045">
        <v>5.0630970897074099E+17</v>
      </c>
      <c r="B17045" t="s">
        <v>33624</v>
      </c>
      <c r="C17045" t="s">
        <v>33625</v>
      </c>
      <c r="D17045" s="1">
        <v>41883.303425925929</v>
      </c>
      <c r="E17045">
        <v>15</v>
      </c>
      <c r="F17045">
        <v>36</v>
      </c>
      <c r="G17045" t="s">
        <v>576</v>
      </c>
    </row>
    <row r="17046" spans="1:8" x14ac:dyDescent="0.2">
      <c r="A17046">
        <v>5.0630996323783398E+17</v>
      </c>
      <c r="B17046" t="s">
        <v>33626</v>
      </c>
      <c r="C17046" t="s">
        <v>33627</v>
      </c>
      <c r="D17046" s="1">
        <v>41883.304120370369</v>
      </c>
      <c r="E17046">
        <v>12</v>
      </c>
      <c r="F17046">
        <v>31</v>
      </c>
      <c r="G17046" t="s">
        <v>215</v>
      </c>
    </row>
    <row r="17047" spans="1:8" x14ac:dyDescent="0.2">
      <c r="A17047">
        <v>5.06310843383152E+17</v>
      </c>
      <c r="B17047" t="s">
        <v>33628</v>
      </c>
      <c r="C17047" t="s">
        <v>33629</v>
      </c>
      <c r="D17047" s="1">
        <v>41883.306550925925</v>
      </c>
      <c r="E17047">
        <v>22</v>
      </c>
      <c r="F17047">
        <v>37</v>
      </c>
      <c r="G17047" t="s">
        <v>215</v>
      </c>
    </row>
    <row r="17048" spans="1:8" x14ac:dyDescent="0.2">
      <c r="A17048">
        <v>5.0631172148169498E+17</v>
      </c>
      <c r="B17048" t="s">
        <v>33630</v>
      </c>
      <c r="C17048" t="s">
        <v>33631</v>
      </c>
      <c r="D17048" s="1">
        <v>41883.308969907404</v>
      </c>
      <c r="E17048">
        <v>14</v>
      </c>
      <c r="F17048">
        <v>25</v>
      </c>
      <c r="G17048" t="s">
        <v>576</v>
      </c>
    </row>
    <row r="17049" spans="1:8" x14ac:dyDescent="0.2">
      <c r="A17049">
        <v>5.0631199443439603E+17</v>
      </c>
      <c r="B17049" t="s">
        <v>33632</v>
      </c>
      <c r="C17049" t="s">
        <v>33633</v>
      </c>
      <c r="D17049" s="1">
        <v>41883.30972222222</v>
      </c>
      <c r="E17049">
        <v>13</v>
      </c>
      <c r="F17049">
        <v>31</v>
      </c>
      <c r="G17049" t="e">
        <f>sweetsweetseven</f>
        <v>#NAME?</v>
      </c>
      <c r="H17049" t="s">
        <v>616</v>
      </c>
    </row>
    <row r="17050" spans="1:8" x14ac:dyDescent="0.2">
      <c r="A17050">
        <v>5.0631214872605901E+17</v>
      </c>
      <c r="B17050" t="s">
        <v>33634</v>
      </c>
      <c r="C17050" t="s">
        <v>33635</v>
      </c>
      <c r="D17050" s="1">
        <v>41883.310150462959</v>
      </c>
      <c r="E17050">
        <v>20</v>
      </c>
      <c r="F17050">
        <v>43</v>
      </c>
      <c r="G17050" t="s">
        <v>215</v>
      </c>
    </row>
    <row r="17051" spans="1:8" x14ac:dyDescent="0.2">
      <c r="A17051">
        <v>5.0631306449783603E+17</v>
      </c>
      <c r="B17051" t="s">
        <v>33636</v>
      </c>
      <c r="C17051" t="s">
        <v>33637</v>
      </c>
      <c r="D17051" s="1">
        <v>41883.312685185185</v>
      </c>
      <c r="E17051">
        <v>48</v>
      </c>
      <c r="F17051">
        <v>35</v>
      </c>
      <c r="G17051" t="s">
        <v>89</v>
      </c>
    </row>
    <row r="17052" spans="1:8" x14ac:dyDescent="0.2">
      <c r="A17052">
        <v>5.0631335673177203E+17</v>
      </c>
      <c r="B17052" t="s">
        <v>33638</v>
      </c>
      <c r="C17052" t="s">
        <v>33639</v>
      </c>
      <c r="D17052" s="1">
        <v>41883.313483796293</v>
      </c>
      <c r="E17052">
        <v>17</v>
      </c>
      <c r="F17052">
        <v>28</v>
      </c>
      <c r="G17052" t="s">
        <v>576</v>
      </c>
    </row>
    <row r="17053" spans="1:8" x14ac:dyDescent="0.2">
      <c r="A17053">
        <v>5.0631372926565498E+17</v>
      </c>
      <c r="B17053" t="s">
        <v>33640</v>
      </c>
      <c r="C17053" t="s">
        <v>33641</v>
      </c>
      <c r="D17053" s="1">
        <v>41883.314513888887</v>
      </c>
      <c r="E17053">
        <v>14</v>
      </c>
      <c r="F17053">
        <v>27</v>
      </c>
      <c r="G17053" t="s">
        <v>33642</v>
      </c>
    </row>
    <row r="17054" spans="1:8" x14ac:dyDescent="0.2">
      <c r="A17054">
        <v>5.0631626693282202E+17</v>
      </c>
      <c r="B17054" t="s">
        <v>33643</v>
      </c>
      <c r="C17054" t="s">
        <v>33644</v>
      </c>
      <c r="D17054" s="1">
        <v>41883.321516203701</v>
      </c>
      <c r="E17054">
        <v>19</v>
      </c>
      <c r="F17054">
        <v>48</v>
      </c>
      <c r="G17054" t="s">
        <v>89</v>
      </c>
    </row>
    <row r="17055" spans="1:8" x14ac:dyDescent="0.2">
      <c r="A17055">
        <v>5.0631657642632301E+17</v>
      </c>
      <c r="B17055" t="s">
        <v>33645</v>
      </c>
      <c r="C17055" t="s">
        <v>33646</v>
      </c>
      <c r="D17055" s="1">
        <v>41883.322372685187</v>
      </c>
      <c r="E17055">
        <v>180</v>
      </c>
      <c r="F17055">
        <v>281</v>
      </c>
      <c r="G17055" t="s">
        <v>215</v>
      </c>
    </row>
    <row r="17056" spans="1:8" x14ac:dyDescent="0.2">
      <c r="A17056">
        <v>5.0631710263528998E+17</v>
      </c>
      <c r="B17056" t="s">
        <v>33647</v>
      </c>
      <c r="C17056" t="s">
        <v>33648</v>
      </c>
      <c r="D17056" s="1">
        <v>41883.323819444442</v>
      </c>
      <c r="E17056">
        <v>68</v>
      </c>
      <c r="F17056">
        <v>112</v>
      </c>
      <c r="G17056" t="s">
        <v>33649</v>
      </c>
    </row>
    <row r="17057" spans="1:8" x14ac:dyDescent="0.2">
      <c r="A17057">
        <v>5.0631787724357197E+17</v>
      </c>
      <c r="B17057" t="s">
        <v>33650</v>
      </c>
      <c r="C17057" t="s">
        <v>33651</v>
      </c>
      <c r="D17057" s="1">
        <v>41883.325960648152</v>
      </c>
      <c r="E17057">
        <v>30</v>
      </c>
      <c r="F17057">
        <v>56</v>
      </c>
      <c r="G17057" t="e">
        <f>lizzymariedaoud</f>
        <v>#NAME?</v>
      </c>
    </row>
    <row r="17058" spans="1:8" x14ac:dyDescent="0.2">
      <c r="A17058">
        <v>5.0631881210777997E+17</v>
      </c>
      <c r="B17058" t="s">
        <v>33652</v>
      </c>
      <c r="C17058" t="s">
        <v>33653</v>
      </c>
      <c r="D17058" s="1">
        <v>41883.328541666669</v>
      </c>
      <c r="E17058">
        <v>42</v>
      </c>
      <c r="F17058">
        <v>51</v>
      </c>
      <c r="G17058" t="s">
        <v>215</v>
      </c>
    </row>
    <row r="17059" spans="1:8" x14ac:dyDescent="0.2">
      <c r="A17059">
        <v>5.0638065699864102E+17</v>
      </c>
      <c r="B17059" t="s">
        <v>33654</v>
      </c>
      <c r="C17059" t="s">
        <v>33655</v>
      </c>
      <c r="D17059" s="1">
        <v>41883.499201388891</v>
      </c>
      <c r="E17059">
        <v>20</v>
      </c>
      <c r="F17059">
        <v>37</v>
      </c>
      <c r="G17059" t="s">
        <v>33656</v>
      </c>
      <c r="H17059" t="s">
        <v>390</v>
      </c>
    </row>
    <row r="17060" spans="1:8" x14ac:dyDescent="0.2">
      <c r="A17060">
        <v>5.0638072107920499E+17</v>
      </c>
      <c r="B17060" t="s">
        <v>33657</v>
      </c>
      <c r="C17060" t="s">
        <v>33658</v>
      </c>
      <c r="D17060" s="1">
        <v>41883.499374999999</v>
      </c>
      <c r="E17060">
        <v>10</v>
      </c>
      <c r="F17060">
        <v>19</v>
      </c>
      <c r="G17060" t="s">
        <v>215</v>
      </c>
      <c r="H17060" t="s">
        <v>390</v>
      </c>
    </row>
    <row r="17061" spans="1:8" x14ac:dyDescent="0.2">
      <c r="A17061">
        <v>5.0638111430360198E+17</v>
      </c>
      <c r="B17061" t="s">
        <v>33659</v>
      </c>
      <c r="C17061" t="s">
        <v>33660</v>
      </c>
      <c r="D17061" s="1">
        <v>41883.500462962962</v>
      </c>
      <c r="E17061">
        <v>26</v>
      </c>
      <c r="F17061">
        <v>42</v>
      </c>
      <c r="G17061" t="s">
        <v>215</v>
      </c>
    </row>
    <row r="17062" spans="1:8" x14ac:dyDescent="0.2">
      <c r="A17062">
        <v>5.0678947623311699E+17</v>
      </c>
      <c r="B17062" t="s">
        <v>33661</v>
      </c>
      <c r="C17062" t="s">
        <v>33662</v>
      </c>
      <c r="D17062" s="1">
        <v>41884.627326388887</v>
      </c>
      <c r="E17062">
        <v>30</v>
      </c>
      <c r="F17062">
        <v>46</v>
      </c>
      <c r="G17062" t="s">
        <v>89</v>
      </c>
    </row>
    <row r="17063" spans="1:8" x14ac:dyDescent="0.2">
      <c r="A17063">
        <v>5.0679020639015302E+17</v>
      </c>
      <c r="B17063" t="s">
        <v>33663</v>
      </c>
      <c r="C17063" t="s">
        <v>33664</v>
      </c>
      <c r="D17063" s="1">
        <v>41884.629340277781</v>
      </c>
      <c r="E17063">
        <v>19</v>
      </c>
      <c r="F17063">
        <v>27</v>
      </c>
      <c r="G17063" t="s">
        <v>215</v>
      </c>
    </row>
    <row r="17064" spans="1:8" x14ac:dyDescent="0.2">
      <c r="A17064">
        <v>5.0679771597648602E+17</v>
      </c>
      <c r="B17064" t="s">
        <v>33665</v>
      </c>
      <c r="C17064" t="s">
        <v>33666</v>
      </c>
      <c r="D17064" s="1">
        <v>41884.650069444448</v>
      </c>
      <c r="E17064">
        <v>27</v>
      </c>
      <c r="F17064">
        <v>31</v>
      </c>
      <c r="G17064" t="s">
        <v>215</v>
      </c>
    </row>
    <row r="17065" spans="1:8" x14ac:dyDescent="0.2">
      <c r="A17065">
        <v>5.0680187985959302E+17</v>
      </c>
      <c r="B17065" t="s">
        <v>33667</v>
      </c>
      <c r="C17065" t="s">
        <v>33668</v>
      </c>
      <c r="D17065" s="1">
        <v>41884.661550925928</v>
      </c>
      <c r="E17065">
        <v>18</v>
      </c>
      <c r="F17065">
        <v>47</v>
      </c>
      <c r="H17065" t="s">
        <v>390</v>
      </c>
    </row>
    <row r="17066" spans="1:8" x14ac:dyDescent="0.2">
      <c r="A17066">
        <v>5.0680338419288E+17</v>
      </c>
      <c r="B17066" t="s">
        <v>33669</v>
      </c>
      <c r="C17066" t="s">
        <v>33670</v>
      </c>
      <c r="D17066" s="1">
        <v>41884.665706018517</v>
      </c>
      <c r="E17066">
        <v>26</v>
      </c>
      <c r="F17066">
        <v>32</v>
      </c>
      <c r="G17066" t="s">
        <v>89</v>
      </c>
    </row>
    <row r="17067" spans="1:8" x14ac:dyDescent="0.2">
      <c r="A17067">
        <v>5.06820901535744E+17</v>
      </c>
      <c r="B17067" t="s">
        <v>33671</v>
      </c>
      <c r="C17067" t="s">
        <v>33672</v>
      </c>
      <c r="D17067" s="1">
        <v>41884.714039351849</v>
      </c>
      <c r="E17067">
        <v>38</v>
      </c>
      <c r="F17067">
        <v>48</v>
      </c>
      <c r="G17067" t="s">
        <v>215</v>
      </c>
    </row>
    <row r="17068" spans="1:8" x14ac:dyDescent="0.2">
      <c r="A17068">
        <v>5.0682201485084998E+17</v>
      </c>
      <c r="B17068" t="s">
        <v>33673</v>
      </c>
      <c r="C17068" t="s">
        <v>33674</v>
      </c>
      <c r="D17068" s="1">
        <v>41884.717118055552</v>
      </c>
      <c r="E17068">
        <v>10</v>
      </c>
      <c r="F17068">
        <v>21</v>
      </c>
      <c r="G17068" t="s">
        <v>215</v>
      </c>
      <c r="H17068" t="s">
        <v>616</v>
      </c>
    </row>
    <row r="17069" spans="1:8" x14ac:dyDescent="0.2">
      <c r="A17069">
        <v>5.0682300789845101E+17</v>
      </c>
      <c r="B17069" t="s">
        <v>33675</v>
      </c>
      <c r="C17069" t="s">
        <v>33676</v>
      </c>
      <c r="D17069" s="1">
        <v>41884.719861111109</v>
      </c>
      <c r="E17069">
        <v>5</v>
      </c>
      <c r="F17069">
        <v>18</v>
      </c>
      <c r="G17069" t="s">
        <v>215</v>
      </c>
    </row>
    <row r="17070" spans="1:8" x14ac:dyDescent="0.2">
      <c r="A17070">
        <v>5.0682366628673901E+17</v>
      </c>
      <c r="B17070" t="s">
        <v>33677</v>
      </c>
      <c r="C17070" t="s">
        <v>33678</v>
      </c>
      <c r="D17070" s="1">
        <v>41884.721678240741</v>
      </c>
      <c r="E17070">
        <v>7</v>
      </c>
      <c r="F17070">
        <v>18</v>
      </c>
      <c r="G17070" t="s">
        <v>576</v>
      </c>
    </row>
    <row r="17071" spans="1:8" x14ac:dyDescent="0.2">
      <c r="A17071">
        <v>5.0682459811427501E+17</v>
      </c>
      <c r="B17071" t="s">
        <v>33679</v>
      </c>
      <c r="C17071" t="s">
        <v>33680</v>
      </c>
      <c r="D17071" s="1">
        <v>41884.724247685182</v>
      </c>
      <c r="E17071">
        <v>12</v>
      </c>
      <c r="F17071">
        <v>25</v>
      </c>
      <c r="G17071" t="s">
        <v>89</v>
      </c>
      <c r="H17071" t="s">
        <v>390</v>
      </c>
    </row>
    <row r="17072" spans="1:8" x14ac:dyDescent="0.2">
      <c r="A17072">
        <v>5.0682610613854202E+17</v>
      </c>
      <c r="B17072" t="s">
        <v>33681</v>
      </c>
      <c r="C17072" t="s">
        <v>33682</v>
      </c>
      <c r="D17072" s="1">
        <v>41884.728402777779</v>
      </c>
      <c r="E17072">
        <v>18</v>
      </c>
      <c r="F17072">
        <v>37</v>
      </c>
      <c r="G17072" t="s">
        <v>576</v>
      </c>
    </row>
    <row r="17073" spans="1:8" x14ac:dyDescent="0.2">
      <c r="A17073">
        <v>5.0682940773527501E+17</v>
      </c>
      <c r="B17073" t="s">
        <v>33683</v>
      </c>
      <c r="C17073" t="s">
        <v>33684</v>
      </c>
      <c r="D17073" s="1">
        <v>41884.737511574072</v>
      </c>
      <c r="E17073">
        <v>16</v>
      </c>
      <c r="F17073">
        <v>24</v>
      </c>
      <c r="G17073" t="s">
        <v>487</v>
      </c>
    </row>
    <row r="17074" spans="1:8" x14ac:dyDescent="0.2">
      <c r="A17074">
        <v>5.0683744166871398E+17</v>
      </c>
      <c r="B17074" t="s">
        <v>33685</v>
      </c>
      <c r="C17074" t="s">
        <v>33686</v>
      </c>
      <c r="D17074" s="1">
        <v>41884.759687500002</v>
      </c>
      <c r="E17074">
        <v>24</v>
      </c>
      <c r="F17074">
        <v>54</v>
      </c>
      <c r="G17074" t="s">
        <v>215</v>
      </c>
    </row>
    <row r="17075" spans="1:8" x14ac:dyDescent="0.2">
      <c r="A17075">
        <v>5.0684202472178803E+17</v>
      </c>
      <c r="B17075" t="s">
        <v>33687</v>
      </c>
      <c r="C17075" t="s">
        <v>33688</v>
      </c>
      <c r="D17075" s="1">
        <v>41884.772337962961</v>
      </c>
      <c r="E17075">
        <v>16</v>
      </c>
      <c r="F17075">
        <v>26</v>
      </c>
      <c r="G17075" t="s">
        <v>89</v>
      </c>
      <c r="H17075" t="s">
        <v>390</v>
      </c>
    </row>
    <row r="17076" spans="1:8" x14ac:dyDescent="0.2">
      <c r="A17076">
        <v>5.0686053723459501E+17</v>
      </c>
      <c r="B17076" t="s">
        <v>33689</v>
      </c>
      <c r="C17076" t="s">
        <v>33690</v>
      </c>
      <c r="D17076" s="1">
        <v>41884.823414351849</v>
      </c>
      <c r="E17076">
        <v>13</v>
      </c>
      <c r="F17076">
        <v>20</v>
      </c>
      <c r="G17076" t="s">
        <v>215</v>
      </c>
      <c r="H17076" t="s">
        <v>390</v>
      </c>
    </row>
    <row r="17077" spans="1:8" x14ac:dyDescent="0.2">
      <c r="A17077">
        <v>5.0686808632329402E+17</v>
      </c>
      <c r="B17077" t="s">
        <v>33691</v>
      </c>
      <c r="C17077" t="s">
        <v>33692</v>
      </c>
      <c r="D17077" s="1">
        <v>41884.844247685185</v>
      </c>
      <c r="E17077">
        <v>39</v>
      </c>
      <c r="F17077">
        <v>56</v>
      </c>
      <c r="G17077" t="s">
        <v>576</v>
      </c>
      <c r="H17077" t="s">
        <v>616</v>
      </c>
    </row>
    <row r="17078" spans="1:8" x14ac:dyDescent="0.2">
      <c r="A17078">
        <v>5.06877256204288E+17</v>
      </c>
      <c r="B17078" t="s">
        <v>33693</v>
      </c>
      <c r="C17078" t="s">
        <v>33694</v>
      </c>
      <c r="D17078" s="1">
        <v>41884.86954861111</v>
      </c>
      <c r="E17078">
        <v>28</v>
      </c>
      <c r="F17078">
        <v>56</v>
      </c>
      <c r="G17078" t="s">
        <v>215</v>
      </c>
      <c r="H17078" t="s">
        <v>390</v>
      </c>
    </row>
    <row r="17079" spans="1:8" x14ac:dyDescent="0.2">
      <c r="A17079">
        <v>5.0688069406137901E+17</v>
      </c>
      <c r="B17079" t="s">
        <v>33695</v>
      </c>
      <c r="C17079" t="s">
        <v>33696</v>
      </c>
      <c r="D17079" s="1">
        <v>41884.87903935185</v>
      </c>
      <c r="E17079">
        <v>706</v>
      </c>
      <c r="F17079">
        <v>1293</v>
      </c>
      <c r="G17079" t="s">
        <v>89</v>
      </c>
    </row>
    <row r="17080" spans="1:8" x14ac:dyDescent="0.2">
      <c r="A17080">
        <v>5.0688381196855699E+17</v>
      </c>
      <c r="B17080" t="s">
        <v>33697</v>
      </c>
      <c r="C17080" t="s">
        <v>33698</v>
      </c>
      <c r="D17080" s="1">
        <v>41884.887638888889</v>
      </c>
      <c r="E17080">
        <v>12</v>
      </c>
      <c r="F17080">
        <v>17</v>
      </c>
      <c r="G17080" t="s">
        <v>215</v>
      </c>
      <c r="H17080" t="s">
        <v>390</v>
      </c>
    </row>
    <row r="17081" spans="1:8" x14ac:dyDescent="0.2">
      <c r="A17081">
        <v>5.06887635928096E+17</v>
      </c>
      <c r="B17081" t="s">
        <v>33699</v>
      </c>
      <c r="C17081" t="s">
        <v>33700</v>
      </c>
      <c r="D17081" s="1">
        <v>41884.898194444446</v>
      </c>
      <c r="E17081">
        <v>150</v>
      </c>
      <c r="F17081">
        <v>158</v>
      </c>
      <c r="G17081" t="s">
        <v>89</v>
      </c>
    </row>
    <row r="17082" spans="1:8" x14ac:dyDescent="0.2">
      <c r="A17082">
        <v>5.0689777933222202E+17</v>
      </c>
      <c r="B17082" t="s">
        <v>33701</v>
      </c>
      <c r="C17082" t="s">
        <v>33702</v>
      </c>
      <c r="D17082" s="1">
        <v>41884.926180555558</v>
      </c>
      <c r="E17082">
        <v>614</v>
      </c>
      <c r="F17082">
        <v>630</v>
      </c>
    </row>
    <row r="17083" spans="1:8" x14ac:dyDescent="0.2">
      <c r="A17083">
        <v>5.0693011587677702E+17</v>
      </c>
      <c r="B17083" t="s">
        <v>33703</v>
      </c>
      <c r="C17083" t="s">
        <v>33704</v>
      </c>
      <c r="D17083" s="1">
        <v>41885.015416666669</v>
      </c>
      <c r="E17083">
        <v>34</v>
      </c>
      <c r="F17083">
        <v>60</v>
      </c>
      <c r="G17083" t="s">
        <v>89</v>
      </c>
    </row>
    <row r="17084" spans="1:8" x14ac:dyDescent="0.2">
      <c r="A17084">
        <v>5.0715321868694701E+17</v>
      </c>
      <c r="B17084" t="s">
        <v>33705</v>
      </c>
      <c r="C17084" t="s">
        <v>33706</v>
      </c>
      <c r="D17084" s="1">
        <v>41885.631064814814</v>
      </c>
      <c r="E17084">
        <v>28</v>
      </c>
      <c r="F17084">
        <v>36</v>
      </c>
      <c r="G17084" t="s">
        <v>89</v>
      </c>
    </row>
    <row r="17085" spans="1:8" x14ac:dyDescent="0.2">
      <c r="A17085">
        <v>5.0715839605192698E+17</v>
      </c>
      <c r="B17085" t="s">
        <v>33707</v>
      </c>
      <c r="C17085" t="s">
        <v>33708</v>
      </c>
      <c r="D17085" s="1">
        <v>41885.64534722222</v>
      </c>
      <c r="E17085">
        <v>1001</v>
      </c>
      <c r="F17085">
        <v>1366</v>
      </c>
    </row>
    <row r="17086" spans="1:8" x14ac:dyDescent="0.2">
      <c r="A17086">
        <v>5.0715857467057299E+17</v>
      </c>
      <c r="B17086" t="s">
        <v>33709</v>
      </c>
      <c r="C17086" t="s">
        <v>33710</v>
      </c>
      <c r="D17086" s="1">
        <v>41885.645844907405</v>
      </c>
      <c r="E17086">
        <v>2215</v>
      </c>
      <c r="F17086">
        <v>2727</v>
      </c>
    </row>
    <row r="17087" spans="1:8" x14ac:dyDescent="0.2">
      <c r="A17087">
        <v>5.0716031880475802E+17</v>
      </c>
      <c r="B17087" t="s">
        <v>33711</v>
      </c>
      <c r="C17087" t="s">
        <v>33712</v>
      </c>
      <c r="D17087" s="1">
        <v>41885.650659722225</v>
      </c>
      <c r="E17087">
        <v>20</v>
      </c>
      <c r="F17087">
        <v>32</v>
      </c>
      <c r="G17087" t="s">
        <v>576</v>
      </c>
    </row>
    <row r="17088" spans="1:8" x14ac:dyDescent="0.2">
      <c r="A17088">
        <v>5.0716096945456698E+17</v>
      </c>
      <c r="B17088" t="s">
        <v>33713</v>
      </c>
      <c r="C17088" t="s">
        <v>33714</v>
      </c>
      <c r="D17088" s="1">
        <v>41885.652453703704</v>
      </c>
      <c r="E17088">
        <v>17</v>
      </c>
      <c r="F17088">
        <v>31</v>
      </c>
      <c r="G17088" t="s">
        <v>215</v>
      </c>
      <c r="H17088" t="s">
        <v>390</v>
      </c>
    </row>
    <row r="17089" spans="1:8" x14ac:dyDescent="0.2">
      <c r="A17089">
        <v>5.0716224568062701E+17</v>
      </c>
      <c r="B17089" t="s">
        <v>33715</v>
      </c>
      <c r="C17089" t="s">
        <v>33716</v>
      </c>
      <c r="D17089" s="1">
        <v>41885.655972222223</v>
      </c>
      <c r="E17089">
        <v>325</v>
      </c>
      <c r="F17089">
        <v>346</v>
      </c>
      <c r="G17089" t="s">
        <v>215</v>
      </c>
    </row>
    <row r="17090" spans="1:8" x14ac:dyDescent="0.2">
      <c r="A17090">
        <v>5.0716343936693402E+17</v>
      </c>
      <c r="B17090" t="s">
        <v>33717</v>
      </c>
      <c r="C17090" t="s">
        <v>33718</v>
      </c>
      <c r="D17090" s="1">
        <v>41885.659270833334</v>
      </c>
      <c r="E17090">
        <v>198</v>
      </c>
      <c r="F17090">
        <v>199</v>
      </c>
      <c r="G17090" t="s">
        <v>89</v>
      </c>
      <c r="H17090" t="s">
        <v>616</v>
      </c>
    </row>
    <row r="17091" spans="1:8" x14ac:dyDescent="0.2">
      <c r="A17091">
        <v>5.0716801557492102E+17</v>
      </c>
      <c r="B17091" t="s">
        <v>33719</v>
      </c>
      <c r="C17091" t="s">
        <v>33720</v>
      </c>
      <c r="D17091" s="1">
        <v>41885.671898148146</v>
      </c>
      <c r="E17091">
        <v>14</v>
      </c>
      <c r="F17091">
        <v>22</v>
      </c>
      <c r="G17091" t="s">
        <v>576</v>
      </c>
    </row>
    <row r="17092" spans="1:8" x14ac:dyDescent="0.2">
      <c r="A17092">
        <v>5.0717011198452902E+17</v>
      </c>
      <c r="B17092" t="s">
        <v>33721</v>
      </c>
      <c r="C17092" t="s">
        <v>33722</v>
      </c>
      <c r="D17092" s="1">
        <v>41885.677685185183</v>
      </c>
      <c r="E17092">
        <v>12</v>
      </c>
      <c r="F17092">
        <v>18</v>
      </c>
      <c r="G17092" t="s">
        <v>33723</v>
      </c>
    </row>
    <row r="17093" spans="1:8" x14ac:dyDescent="0.2">
      <c r="A17093">
        <v>5.0717137224702701E+17</v>
      </c>
      <c r="B17093" t="s">
        <v>33724</v>
      </c>
      <c r="C17093" t="s">
        <v>33725</v>
      </c>
      <c r="D17093" s="1">
        <v>41885.681157407409</v>
      </c>
      <c r="E17093">
        <v>16</v>
      </c>
      <c r="F17093">
        <v>20</v>
      </c>
      <c r="G17093" t="e">
        <f>iambedmatrix</f>
        <v>#NAME?</v>
      </c>
    </row>
    <row r="17094" spans="1:8" x14ac:dyDescent="0.2">
      <c r="A17094">
        <v>5.0718145477083098E+17</v>
      </c>
      <c r="B17094" t="s">
        <v>33726</v>
      </c>
      <c r="C17094" t="s">
        <v>33727</v>
      </c>
      <c r="D17094" s="1">
        <v>41885.708981481483</v>
      </c>
      <c r="E17094">
        <v>23</v>
      </c>
      <c r="F17094">
        <v>42</v>
      </c>
      <c r="G17094" t="s">
        <v>215</v>
      </c>
    </row>
    <row r="17095" spans="1:8" x14ac:dyDescent="0.2">
      <c r="A17095">
        <v>5.0718308929950099E+17</v>
      </c>
      <c r="B17095" t="s">
        <v>33728</v>
      </c>
      <c r="C17095" t="s">
        <v>33729</v>
      </c>
      <c r="D17095" s="1">
        <v>41885.713495370372</v>
      </c>
      <c r="E17095">
        <v>21</v>
      </c>
      <c r="F17095">
        <v>47</v>
      </c>
      <c r="G17095" t="s">
        <v>33730</v>
      </c>
    </row>
    <row r="17096" spans="1:8" x14ac:dyDescent="0.2">
      <c r="A17096">
        <v>5.0719737694442202E+17</v>
      </c>
      <c r="B17096" t="s">
        <v>33731</v>
      </c>
      <c r="C17096" t="s">
        <v>33732</v>
      </c>
      <c r="D17096" s="1">
        <v>41885.752916666665</v>
      </c>
      <c r="E17096">
        <v>31</v>
      </c>
      <c r="F17096">
        <v>56</v>
      </c>
      <c r="G17096" t="s">
        <v>576</v>
      </c>
    </row>
    <row r="17097" spans="1:8" x14ac:dyDescent="0.2">
      <c r="A17097">
        <v>5.0719795316210803E+17</v>
      </c>
      <c r="B17097" t="s">
        <v>33733</v>
      </c>
      <c r="C17097" t="s">
        <v>33734</v>
      </c>
      <c r="D17097" s="1">
        <v>41885.754502314812</v>
      </c>
      <c r="E17097">
        <v>16</v>
      </c>
      <c r="F17097">
        <v>24</v>
      </c>
      <c r="G17097" t="s">
        <v>215</v>
      </c>
      <c r="H17097" t="s">
        <v>390</v>
      </c>
    </row>
    <row r="17098" spans="1:8" x14ac:dyDescent="0.2">
      <c r="A17098">
        <v>5.0723376826524403E+17</v>
      </c>
      <c r="B17098" t="s">
        <v>33735</v>
      </c>
      <c r="C17098" t="s">
        <v>26997</v>
      </c>
      <c r="D17098" s="1">
        <v>41885.853333333333</v>
      </c>
      <c r="E17098">
        <v>273</v>
      </c>
      <c r="F17098">
        <v>244</v>
      </c>
    </row>
    <row r="17099" spans="1:8" x14ac:dyDescent="0.2">
      <c r="A17099">
        <v>5.0723947191470797E+17</v>
      </c>
      <c r="B17099" t="s">
        <v>33736</v>
      </c>
      <c r="C17099" t="s">
        <v>33737</v>
      </c>
      <c r="D17099" s="1">
        <v>41885.869074074071</v>
      </c>
      <c r="E17099">
        <v>360</v>
      </c>
      <c r="F17099">
        <v>360</v>
      </c>
    </row>
    <row r="17100" spans="1:8" x14ac:dyDescent="0.2">
      <c r="A17100">
        <v>5.0724000643260403E+17</v>
      </c>
      <c r="B17100" t="s">
        <v>33738</v>
      </c>
      <c r="C17100" t="s">
        <v>33739</v>
      </c>
      <c r="D17100" s="1">
        <v>41885.870555555557</v>
      </c>
      <c r="E17100">
        <v>341</v>
      </c>
      <c r="F17100">
        <v>360</v>
      </c>
    </row>
    <row r="17101" spans="1:8" x14ac:dyDescent="0.2">
      <c r="A17101">
        <v>5.0724522046417299E+17</v>
      </c>
      <c r="B17101" t="s">
        <v>33740</v>
      </c>
      <c r="C17101" t="s">
        <v>33741</v>
      </c>
      <c r="D17101" s="1">
        <v>41885.884942129633</v>
      </c>
      <c r="E17101">
        <v>335</v>
      </c>
      <c r="F17101">
        <v>336</v>
      </c>
    </row>
    <row r="17102" spans="1:8" x14ac:dyDescent="0.2">
      <c r="A17102">
        <v>5.0724525437093798E+17</v>
      </c>
      <c r="B17102" t="s">
        <v>33742</v>
      </c>
      <c r="C17102" t="s">
        <v>31890</v>
      </c>
      <c r="D17102" s="1">
        <v>41885.885034722225</v>
      </c>
      <c r="E17102">
        <v>331</v>
      </c>
      <c r="F17102">
        <v>336</v>
      </c>
    </row>
    <row r="17103" spans="1:8" x14ac:dyDescent="0.2">
      <c r="A17103">
        <v>5.0724709261694502E+17</v>
      </c>
      <c r="B17103" t="s">
        <v>33743</v>
      </c>
      <c r="C17103" t="s">
        <v>33744</v>
      </c>
      <c r="D17103" s="1">
        <v>41885.890104166669</v>
      </c>
      <c r="E17103">
        <v>374</v>
      </c>
      <c r="F17103">
        <v>362</v>
      </c>
    </row>
    <row r="17104" spans="1:8" x14ac:dyDescent="0.2">
      <c r="A17104">
        <v>5.0725544798508602E+17</v>
      </c>
      <c r="B17104" t="s">
        <v>33745</v>
      </c>
      <c r="C17104" t="s">
        <v>33746</v>
      </c>
      <c r="D17104" s="1">
        <v>41885.913159722222</v>
      </c>
      <c r="E17104">
        <v>40</v>
      </c>
      <c r="F17104">
        <v>46</v>
      </c>
    </row>
    <row r="17105" spans="1:8" x14ac:dyDescent="0.2">
      <c r="A17105">
        <v>5.0749184417204602E+17</v>
      </c>
      <c r="B17105" t="s">
        <v>33747</v>
      </c>
      <c r="C17105" t="s">
        <v>33748</v>
      </c>
      <c r="D17105" s="1">
        <v>41886.565497685187</v>
      </c>
      <c r="E17105">
        <v>19</v>
      </c>
      <c r="F17105">
        <v>30</v>
      </c>
      <c r="G17105" t="s">
        <v>576</v>
      </c>
    </row>
    <row r="17106" spans="1:8" x14ac:dyDescent="0.2">
      <c r="A17106">
        <v>5.0749310401511398E+17</v>
      </c>
      <c r="B17106" t="s">
        <v>33749</v>
      </c>
      <c r="C17106" t="s">
        <v>33750</v>
      </c>
      <c r="D17106" s="1">
        <v>41886.568969907406</v>
      </c>
      <c r="E17106">
        <v>495</v>
      </c>
      <c r="F17106">
        <v>524</v>
      </c>
      <c r="G17106" t="s">
        <v>89</v>
      </c>
      <c r="H17106" t="s">
        <v>616</v>
      </c>
    </row>
    <row r="17107" spans="1:8" x14ac:dyDescent="0.2">
      <c r="A17107">
        <v>5.0749353099526899E+17</v>
      </c>
      <c r="B17107" t="s">
        <v>33751</v>
      </c>
      <c r="C17107" t="s">
        <v>33752</v>
      </c>
      <c r="D17107" s="1">
        <v>41886.570150462961</v>
      </c>
      <c r="E17107">
        <v>17</v>
      </c>
      <c r="F17107">
        <v>34</v>
      </c>
      <c r="G17107" t="s">
        <v>215</v>
      </c>
    </row>
    <row r="17108" spans="1:8" x14ac:dyDescent="0.2">
      <c r="A17108">
        <v>5.07546307620528E+17</v>
      </c>
      <c r="B17108" t="s">
        <v>33753</v>
      </c>
      <c r="C17108" t="s">
        <v>33754</v>
      </c>
      <c r="D17108" s="1">
        <v>41886.715787037036</v>
      </c>
      <c r="E17108">
        <v>686</v>
      </c>
      <c r="F17108">
        <v>892</v>
      </c>
    </row>
    <row r="17109" spans="1:8" x14ac:dyDescent="0.2">
      <c r="A17109">
        <v>5.0754648655370598E+17</v>
      </c>
      <c r="B17109" t="s">
        <v>33755</v>
      </c>
      <c r="C17109" t="s">
        <v>33756</v>
      </c>
      <c r="D17109" s="1">
        <v>41886.716273148151</v>
      </c>
      <c r="E17109">
        <v>483</v>
      </c>
      <c r="F17109">
        <v>550</v>
      </c>
    </row>
    <row r="17110" spans="1:8" x14ac:dyDescent="0.2">
      <c r="A17110">
        <v>5.0754856276357101E+17</v>
      </c>
      <c r="B17110" t="s">
        <v>33757</v>
      </c>
      <c r="C17110" t="s">
        <v>33758</v>
      </c>
      <c r="D17110" s="1">
        <v>41886.722002314818</v>
      </c>
      <c r="E17110">
        <v>116</v>
      </c>
      <c r="F17110">
        <v>216</v>
      </c>
      <c r="G17110" t="s">
        <v>215</v>
      </c>
    </row>
    <row r="17111" spans="1:8" x14ac:dyDescent="0.2">
      <c r="A17111">
        <v>5.0756251602598202E+17</v>
      </c>
      <c r="B17111" t="s">
        <v>33759</v>
      </c>
      <c r="C17111" t="s">
        <v>33760</v>
      </c>
      <c r="D17111" s="1">
        <v>41886.760509259257</v>
      </c>
      <c r="E17111">
        <v>33</v>
      </c>
      <c r="F17111">
        <v>56</v>
      </c>
      <c r="G17111" t="s">
        <v>89</v>
      </c>
    </row>
    <row r="17112" spans="1:8" x14ac:dyDescent="0.2">
      <c r="A17112">
        <v>5.0756589909288102E+17</v>
      </c>
      <c r="B17112" t="s">
        <v>33761</v>
      </c>
      <c r="C17112" t="s">
        <v>33762</v>
      </c>
      <c r="D17112" s="1">
        <v>41886.769849537035</v>
      </c>
      <c r="E17112">
        <v>208</v>
      </c>
      <c r="F17112">
        <v>209</v>
      </c>
    </row>
    <row r="17113" spans="1:8" x14ac:dyDescent="0.2">
      <c r="A17113">
        <v>5.0758420979672998E+17</v>
      </c>
      <c r="B17113" t="s">
        <v>33763</v>
      </c>
      <c r="C17113" t="s">
        <v>33764</v>
      </c>
      <c r="D17113" s="1">
        <v>41886.820370370369</v>
      </c>
      <c r="E17113">
        <v>152</v>
      </c>
      <c r="F17113">
        <v>195</v>
      </c>
    </row>
    <row r="17114" spans="1:8" x14ac:dyDescent="0.2">
      <c r="A17114">
        <v>5.0759115374384301E+17</v>
      </c>
      <c r="B17114" t="s">
        <v>33765</v>
      </c>
      <c r="C17114" t="s">
        <v>33766</v>
      </c>
      <c r="D17114" s="1">
        <v>41886.839537037034</v>
      </c>
      <c r="E17114">
        <v>598</v>
      </c>
      <c r="F17114">
        <v>808</v>
      </c>
    </row>
    <row r="17115" spans="1:8" x14ac:dyDescent="0.2">
      <c r="A17115">
        <v>5.0760029366911302E+17</v>
      </c>
      <c r="B17115" t="s">
        <v>33767</v>
      </c>
      <c r="C17115" t="s">
        <v>33768</v>
      </c>
      <c r="D17115" s="1">
        <v>41886.864756944444</v>
      </c>
      <c r="E17115">
        <v>127</v>
      </c>
      <c r="F17115">
        <v>126</v>
      </c>
      <c r="G17115" t="s">
        <v>89</v>
      </c>
    </row>
    <row r="17116" spans="1:8" x14ac:dyDescent="0.2">
      <c r="A17116">
        <v>5.0760220477437901E+17</v>
      </c>
      <c r="B17116" t="s">
        <v>33769</v>
      </c>
      <c r="C17116" t="s">
        <v>33770</v>
      </c>
      <c r="D17116" s="1">
        <v>41886.870034722226</v>
      </c>
      <c r="E17116">
        <v>379</v>
      </c>
      <c r="F17116">
        <v>363</v>
      </c>
    </row>
    <row r="17117" spans="1:8" x14ac:dyDescent="0.2">
      <c r="A17117">
        <v>5.0760597823870899E+17</v>
      </c>
      <c r="B17117" t="s">
        <v>33771</v>
      </c>
      <c r="C17117" t="s">
        <v>33772</v>
      </c>
      <c r="D17117" s="1">
        <v>41886.880439814813</v>
      </c>
      <c r="E17117">
        <v>1081</v>
      </c>
      <c r="F17117">
        <v>1754</v>
      </c>
      <c r="G17117" t="s">
        <v>89</v>
      </c>
    </row>
    <row r="17118" spans="1:8" x14ac:dyDescent="0.2">
      <c r="A17118">
        <v>5.0787813385740602E+17</v>
      </c>
      <c r="B17118" t="s">
        <v>33773</v>
      </c>
      <c r="C17118" t="s">
        <v>33774</v>
      </c>
      <c r="D17118" s="1">
        <v>41887.63144675926</v>
      </c>
      <c r="E17118">
        <v>600</v>
      </c>
      <c r="F17118">
        <v>752</v>
      </c>
    </row>
    <row r="17119" spans="1:8" x14ac:dyDescent="0.2">
      <c r="A17119">
        <v>5.0792538899639501E+17</v>
      </c>
      <c r="B17119" t="s">
        <v>33775</v>
      </c>
      <c r="C17119" t="s">
        <v>33776</v>
      </c>
      <c r="D17119" s="1">
        <v>41887.76185185185</v>
      </c>
      <c r="E17119">
        <v>12</v>
      </c>
      <c r="F17119">
        <v>24</v>
      </c>
      <c r="G17119" t="s">
        <v>215</v>
      </c>
    </row>
    <row r="17120" spans="1:8" x14ac:dyDescent="0.2">
      <c r="A17120">
        <v>5.0793778239295002E+17</v>
      </c>
      <c r="B17120" t="s">
        <v>33777</v>
      </c>
      <c r="C17120" t="s">
        <v>33778</v>
      </c>
      <c r="D17120" s="1">
        <v>41887.796053240738</v>
      </c>
      <c r="E17120">
        <v>122</v>
      </c>
      <c r="F17120">
        <v>226</v>
      </c>
    </row>
    <row r="17121" spans="1:8" x14ac:dyDescent="0.2">
      <c r="A17121">
        <v>5.0794216526447002E+17</v>
      </c>
      <c r="B17121" t="s">
        <v>33779</v>
      </c>
      <c r="C17121" t="s">
        <v>33780</v>
      </c>
      <c r="D17121" s="1">
        <v>41887.808136574073</v>
      </c>
      <c r="E17121">
        <v>19</v>
      </c>
      <c r="F17121">
        <v>29</v>
      </c>
      <c r="G17121" t="s">
        <v>215</v>
      </c>
    </row>
    <row r="17122" spans="1:8" x14ac:dyDescent="0.2">
      <c r="A17122">
        <v>5.0795346003860602E+17</v>
      </c>
      <c r="B17122" t="s">
        <v>33781</v>
      </c>
      <c r="C17122" t="s">
        <v>33782</v>
      </c>
      <c r="D17122" s="1">
        <v>41887.839305555557</v>
      </c>
      <c r="E17122">
        <v>20</v>
      </c>
      <c r="F17122">
        <v>37</v>
      </c>
    </row>
    <row r="17123" spans="1:8" x14ac:dyDescent="0.2">
      <c r="A17123">
        <v>5.0795924260811098E+17</v>
      </c>
      <c r="B17123" t="s">
        <v>33783</v>
      </c>
      <c r="C17123" t="s">
        <v>33784</v>
      </c>
      <c r="D17123" s="1">
        <v>41887.855266203704</v>
      </c>
      <c r="E17123">
        <v>344</v>
      </c>
      <c r="F17123">
        <v>293</v>
      </c>
    </row>
    <row r="17124" spans="1:8" x14ac:dyDescent="0.2">
      <c r="A17124">
        <v>5.0797832869617997E+17</v>
      </c>
      <c r="B17124" t="s">
        <v>33785</v>
      </c>
      <c r="C17124" t="s">
        <v>33786</v>
      </c>
      <c r="D17124" s="1">
        <v>41887.907939814817</v>
      </c>
      <c r="E17124">
        <v>20</v>
      </c>
      <c r="F17124">
        <v>32</v>
      </c>
      <c r="G17124" t="s">
        <v>215</v>
      </c>
    </row>
    <row r="17125" spans="1:8" x14ac:dyDescent="0.2">
      <c r="A17125">
        <v>5.0798046832388902E+17</v>
      </c>
      <c r="B17125" t="s">
        <v>33787</v>
      </c>
      <c r="C17125" t="s">
        <v>33788</v>
      </c>
      <c r="D17125" s="1">
        <v>41887.913842592592</v>
      </c>
      <c r="E17125">
        <v>25</v>
      </c>
      <c r="F17125">
        <v>45</v>
      </c>
      <c r="G17125" t="s">
        <v>215</v>
      </c>
    </row>
    <row r="17126" spans="1:8" x14ac:dyDescent="0.2">
      <c r="A17126">
        <v>5.0798953174507098E+17</v>
      </c>
      <c r="B17126" t="s">
        <v>33789</v>
      </c>
      <c r="C17126" t="s">
        <v>33790</v>
      </c>
      <c r="D17126" s="1">
        <v>41887.938854166663</v>
      </c>
      <c r="E17126">
        <v>479</v>
      </c>
      <c r="F17126">
        <v>452</v>
      </c>
      <c r="H17126" t="s">
        <v>390</v>
      </c>
    </row>
    <row r="17127" spans="1:8" x14ac:dyDescent="0.2">
      <c r="A17127">
        <v>5.0799230473786502E+17</v>
      </c>
      <c r="B17127" t="s">
        <v>33791</v>
      </c>
      <c r="C17127" t="s">
        <v>33792</v>
      </c>
      <c r="D17127" s="1">
        <v>41887.946504629632</v>
      </c>
      <c r="E17127">
        <v>153</v>
      </c>
      <c r="F17127">
        <v>167</v>
      </c>
    </row>
    <row r="17128" spans="1:8" x14ac:dyDescent="0.2">
      <c r="A17128">
        <v>5.0799539193433702E+17</v>
      </c>
      <c r="B17128" t="s">
        <v>33793</v>
      </c>
      <c r="C17128" t="s">
        <v>33794</v>
      </c>
      <c r="D17128" s="1">
        <v>41887.955023148148</v>
      </c>
      <c r="E17128">
        <v>433</v>
      </c>
      <c r="F17128">
        <v>390</v>
      </c>
    </row>
    <row r="17129" spans="1:8" x14ac:dyDescent="0.2">
      <c r="A17129">
        <v>5.0799802360844198E+17</v>
      </c>
      <c r="B17129" t="s">
        <v>33795</v>
      </c>
      <c r="C17129" t="s">
        <v>33796</v>
      </c>
      <c r="D17129" s="1">
        <v>41887.962280092594</v>
      </c>
      <c r="E17129">
        <v>65</v>
      </c>
      <c r="F17129">
        <v>119</v>
      </c>
      <c r="G17129" t="s">
        <v>546</v>
      </c>
    </row>
    <row r="17130" spans="1:8" x14ac:dyDescent="0.2">
      <c r="A17130">
        <v>5.08183486747136E+17</v>
      </c>
      <c r="B17130" t="s">
        <v>33797</v>
      </c>
      <c r="C17130" t="s">
        <v>33798</v>
      </c>
      <c r="D17130" s="1">
        <v>41888.474062499998</v>
      </c>
      <c r="E17130">
        <v>184</v>
      </c>
      <c r="F17130">
        <v>232</v>
      </c>
      <c r="G17130" t="s">
        <v>215</v>
      </c>
      <c r="H17130" t="s">
        <v>23328</v>
      </c>
    </row>
    <row r="17131" spans="1:8" x14ac:dyDescent="0.2">
      <c r="A17131">
        <v>5.0818375002359802E+17</v>
      </c>
      <c r="B17131" t="s">
        <v>33799</v>
      </c>
      <c r="C17131" t="s">
        <v>33800</v>
      </c>
      <c r="D17131" s="1">
        <v>41888.474791666667</v>
      </c>
      <c r="E17131">
        <v>621</v>
      </c>
      <c r="F17131">
        <v>1267</v>
      </c>
      <c r="G17131" t="s">
        <v>89</v>
      </c>
    </row>
    <row r="17132" spans="1:8" x14ac:dyDescent="0.2">
      <c r="A17132">
        <v>5.0818595366057901E+17</v>
      </c>
      <c r="B17132" t="s">
        <v>33801</v>
      </c>
      <c r="C17132" t="s">
        <v>33802</v>
      </c>
      <c r="D17132" s="1">
        <v>41888.480868055558</v>
      </c>
      <c r="E17132">
        <v>83</v>
      </c>
      <c r="F17132">
        <v>148</v>
      </c>
      <c r="G17132" t="e">
        <f>homerealtyindia</f>
        <v>#NAME?</v>
      </c>
      <c r="H17132" t="s">
        <v>13093</v>
      </c>
    </row>
    <row r="17133" spans="1:8" x14ac:dyDescent="0.2">
      <c r="A17133">
        <v>5.0818636224450502E+17</v>
      </c>
      <c r="B17133" t="s">
        <v>33803</v>
      </c>
      <c r="C17133" t="s">
        <v>33804</v>
      </c>
      <c r="D17133" s="1">
        <v>41888.482002314813</v>
      </c>
      <c r="E17133">
        <v>168</v>
      </c>
      <c r="F17133">
        <v>241</v>
      </c>
      <c r="G17133" t="s">
        <v>576</v>
      </c>
    </row>
    <row r="17134" spans="1:8" x14ac:dyDescent="0.2">
      <c r="A17134">
        <v>5.0818775987888902E+17</v>
      </c>
      <c r="B17134" t="s">
        <v>33805</v>
      </c>
      <c r="C17134" t="s">
        <v>33806</v>
      </c>
      <c r="D17134" s="1">
        <v>41888.485856481479</v>
      </c>
      <c r="E17134">
        <v>168</v>
      </c>
      <c r="F17134">
        <v>375</v>
      </c>
    </row>
    <row r="17135" spans="1:8" x14ac:dyDescent="0.2">
      <c r="A17135">
        <v>5.0819147268518701E+17</v>
      </c>
      <c r="B17135" t="s">
        <v>33807</v>
      </c>
      <c r="C17135" t="s">
        <v>33808</v>
      </c>
      <c r="D17135" s="1">
        <v>41888.496099537035</v>
      </c>
      <c r="E17135">
        <v>273</v>
      </c>
      <c r="F17135">
        <v>405</v>
      </c>
    </row>
    <row r="17136" spans="1:8" x14ac:dyDescent="0.2">
      <c r="A17136">
        <v>5.0819463527006202E+17</v>
      </c>
      <c r="B17136" t="s">
        <v>33809</v>
      </c>
      <c r="C17136" t="s">
        <v>33810</v>
      </c>
      <c r="D17136" s="1">
        <v>41888.504826388889</v>
      </c>
      <c r="E17136">
        <v>9633</v>
      </c>
      <c r="F17136">
        <v>8469</v>
      </c>
    </row>
    <row r="17137" spans="1:8" x14ac:dyDescent="0.2">
      <c r="A17137">
        <v>5.0819734021028602E+17</v>
      </c>
      <c r="B17137" t="s">
        <v>33811</v>
      </c>
      <c r="C17137" t="s">
        <v>33812</v>
      </c>
      <c r="D17137" s="1">
        <v>41888.512291666666</v>
      </c>
      <c r="E17137">
        <v>69</v>
      </c>
      <c r="F17137">
        <v>213</v>
      </c>
    </row>
    <row r="17138" spans="1:8" x14ac:dyDescent="0.2">
      <c r="A17138">
        <v>5.0819926701483597E+17</v>
      </c>
      <c r="B17138" t="s">
        <v>33813</v>
      </c>
      <c r="C17138" t="s">
        <v>33814</v>
      </c>
      <c r="D17138" s="1">
        <v>41888.517604166664</v>
      </c>
      <c r="E17138">
        <v>29</v>
      </c>
      <c r="F17138">
        <v>67</v>
      </c>
      <c r="G17138" t="s">
        <v>89</v>
      </c>
    </row>
    <row r="17139" spans="1:8" x14ac:dyDescent="0.2">
      <c r="A17139">
        <v>5.0819991952269702E+17</v>
      </c>
      <c r="B17139" t="s">
        <v>33815</v>
      </c>
      <c r="C17139" t="s">
        <v>33816</v>
      </c>
      <c r="D17139" s="1">
        <v>41888.519409722219</v>
      </c>
      <c r="E17139">
        <v>18</v>
      </c>
      <c r="F17139">
        <v>39</v>
      </c>
      <c r="G17139" t="s">
        <v>215</v>
      </c>
    </row>
    <row r="17140" spans="1:8" x14ac:dyDescent="0.2">
      <c r="A17140">
        <v>5.0820034282445197E+17</v>
      </c>
      <c r="B17140" t="s">
        <v>33817</v>
      </c>
      <c r="C17140" t="s">
        <v>33818</v>
      </c>
      <c r="D17140" s="1">
        <v>41888.520578703705</v>
      </c>
      <c r="E17140">
        <v>42</v>
      </c>
      <c r="F17140">
        <v>82</v>
      </c>
      <c r="G17140" t="s">
        <v>89</v>
      </c>
    </row>
    <row r="17141" spans="1:8" x14ac:dyDescent="0.2">
      <c r="A17141">
        <v>5.0821783953554598E+17</v>
      </c>
      <c r="B17141" t="s">
        <v>33819</v>
      </c>
      <c r="C17141" t="s">
        <v>33820</v>
      </c>
      <c r="D17141" s="1">
        <v>41888.568854166668</v>
      </c>
      <c r="E17141">
        <v>23</v>
      </c>
      <c r="F17141">
        <v>50</v>
      </c>
      <c r="G17141" t="s">
        <v>215</v>
      </c>
    </row>
    <row r="17142" spans="1:8" x14ac:dyDescent="0.2">
      <c r="A17142">
        <v>5.0821843277790797E+17</v>
      </c>
      <c r="B17142" t="s">
        <v>33821</v>
      </c>
      <c r="C17142" t="s">
        <v>33822</v>
      </c>
      <c r="D17142" s="1">
        <v>41888.570497685185</v>
      </c>
      <c r="E17142">
        <v>37</v>
      </c>
      <c r="F17142">
        <v>80</v>
      </c>
      <c r="G17142" t="s">
        <v>89</v>
      </c>
      <c r="H17142" t="s">
        <v>390</v>
      </c>
    </row>
    <row r="17143" spans="1:8" x14ac:dyDescent="0.2">
      <c r="A17143">
        <v>5.0821916707890298E+17</v>
      </c>
      <c r="B17143" t="s">
        <v>33823</v>
      </c>
      <c r="C17143" t="s">
        <v>33824</v>
      </c>
      <c r="D17143" s="1">
        <v>41888.572523148148</v>
      </c>
      <c r="E17143">
        <v>11</v>
      </c>
      <c r="F17143">
        <v>18</v>
      </c>
      <c r="G17143" t="s">
        <v>215</v>
      </c>
    </row>
    <row r="17144" spans="1:8" x14ac:dyDescent="0.2">
      <c r="A17144">
        <v>5.0821961416234099E+17</v>
      </c>
      <c r="B17144" t="s">
        <v>33825</v>
      </c>
      <c r="C17144" t="s">
        <v>33826</v>
      </c>
      <c r="D17144" s="1">
        <v>41888.573750000003</v>
      </c>
      <c r="E17144">
        <v>13</v>
      </c>
      <c r="F17144">
        <v>20</v>
      </c>
      <c r="G17144" t="s">
        <v>33827</v>
      </c>
    </row>
    <row r="17145" spans="1:8" x14ac:dyDescent="0.2">
      <c r="A17145">
        <v>5.0821975200812198E+17</v>
      </c>
      <c r="B17145" t="s">
        <v>33828</v>
      </c>
      <c r="C17145" t="s">
        <v>33829</v>
      </c>
      <c r="D17145" s="1">
        <v>41888.574131944442</v>
      </c>
      <c r="E17145">
        <v>12</v>
      </c>
      <c r="F17145">
        <v>26</v>
      </c>
      <c r="G17145" t="s">
        <v>215</v>
      </c>
    </row>
    <row r="17146" spans="1:8" x14ac:dyDescent="0.2">
      <c r="A17146">
        <v>5.0822032998741101E+17</v>
      </c>
      <c r="B17146" t="s">
        <v>33830</v>
      </c>
      <c r="C17146" t="s">
        <v>33831</v>
      </c>
      <c r="D17146" s="1">
        <v>41888.575729166667</v>
      </c>
      <c r="E17146">
        <v>23</v>
      </c>
      <c r="F17146">
        <v>33</v>
      </c>
      <c r="G17146" t="s">
        <v>33832</v>
      </c>
    </row>
    <row r="17147" spans="1:8" x14ac:dyDescent="0.2">
      <c r="A17147">
        <v>5.0822043488695898E+17</v>
      </c>
      <c r="B17147" t="s">
        <v>33833</v>
      </c>
      <c r="C17147" t="s">
        <v>33834</v>
      </c>
      <c r="D17147" s="1">
        <v>41888.576018518521</v>
      </c>
      <c r="E17147">
        <v>84</v>
      </c>
      <c r="F17147">
        <v>113</v>
      </c>
      <c r="G17147" t="s">
        <v>215</v>
      </c>
    </row>
    <row r="17148" spans="1:8" x14ac:dyDescent="0.2">
      <c r="A17148">
        <v>5.0822124101961299E+17</v>
      </c>
      <c r="B17148" t="s">
        <v>33835</v>
      </c>
      <c r="C17148" t="s">
        <v>33836</v>
      </c>
      <c r="D17148" s="1">
        <v>41888.578240740739</v>
      </c>
      <c r="E17148">
        <v>61</v>
      </c>
      <c r="F17148">
        <v>103</v>
      </c>
    </row>
    <row r="17149" spans="1:8" x14ac:dyDescent="0.2">
      <c r="A17149">
        <v>5.0822308536832397E+17</v>
      </c>
      <c r="B17149" t="s">
        <v>33837</v>
      </c>
      <c r="C17149" t="s">
        <v>33838</v>
      </c>
      <c r="D17149" s="1">
        <v>41888.583333333336</v>
      </c>
      <c r="E17149">
        <v>22</v>
      </c>
      <c r="F17149">
        <v>32</v>
      </c>
      <c r="G17149" t="s">
        <v>215</v>
      </c>
    </row>
    <row r="17150" spans="1:8" x14ac:dyDescent="0.2">
      <c r="A17150">
        <v>5.0822336748140902E+17</v>
      </c>
      <c r="B17150" t="s">
        <v>33839</v>
      </c>
      <c r="C17150" t="s">
        <v>33840</v>
      </c>
      <c r="D17150" s="1">
        <v>41888.584108796298</v>
      </c>
      <c r="E17150">
        <v>9</v>
      </c>
      <c r="F17150">
        <v>19</v>
      </c>
      <c r="G17150" t="s">
        <v>33841</v>
      </c>
    </row>
    <row r="17151" spans="1:8" x14ac:dyDescent="0.2">
      <c r="A17151">
        <v>5.0822356658081299E+17</v>
      </c>
      <c r="B17151" t="s">
        <v>33842</v>
      </c>
      <c r="C17151" t="s">
        <v>33843</v>
      </c>
      <c r="D17151" s="1">
        <v>41888.584664351853</v>
      </c>
      <c r="E17151">
        <v>34</v>
      </c>
      <c r="F17151">
        <v>71</v>
      </c>
      <c r="G17151" t="s">
        <v>215</v>
      </c>
    </row>
    <row r="17152" spans="1:8" x14ac:dyDescent="0.2">
      <c r="A17152">
        <v>5.082240431838E+17</v>
      </c>
      <c r="B17152" t="s">
        <v>33844</v>
      </c>
      <c r="C17152" t="s">
        <v>33845</v>
      </c>
      <c r="D17152" s="1">
        <v>41888.585972222223</v>
      </c>
      <c r="E17152">
        <v>14</v>
      </c>
      <c r="F17152">
        <v>23</v>
      </c>
      <c r="G17152" t="s">
        <v>215</v>
      </c>
    </row>
    <row r="17153" spans="1:8" x14ac:dyDescent="0.2">
      <c r="A17153">
        <v>5.08224929297616E+17</v>
      </c>
      <c r="B17153" t="s">
        <v>33846</v>
      </c>
      <c r="C17153" t="s">
        <v>33847</v>
      </c>
      <c r="D17153" s="1">
        <v>41888.588425925926</v>
      </c>
      <c r="E17153">
        <v>17</v>
      </c>
      <c r="F17153">
        <v>23</v>
      </c>
      <c r="G17153" t="s">
        <v>215</v>
      </c>
    </row>
    <row r="17154" spans="1:8" x14ac:dyDescent="0.2">
      <c r="A17154">
        <v>5.0822544892993498E+17</v>
      </c>
      <c r="B17154" t="s">
        <v>33848</v>
      </c>
      <c r="C17154" t="s">
        <v>33849</v>
      </c>
      <c r="D17154" s="1">
        <v>41888.589861111112</v>
      </c>
      <c r="E17154">
        <v>24</v>
      </c>
      <c r="F17154">
        <v>35</v>
      </c>
      <c r="G17154" t="s">
        <v>215</v>
      </c>
    </row>
    <row r="17155" spans="1:8" x14ac:dyDescent="0.2">
      <c r="A17155">
        <v>5.0822749343921299E+17</v>
      </c>
      <c r="B17155" t="s">
        <v>33850</v>
      </c>
      <c r="C17155" t="s">
        <v>33851</v>
      </c>
      <c r="D17155" s="1">
        <v>41888.595497685186</v>
      </c>
      <c r="E17155">
        <v>16</v>
      </c>
      <c r="F17155">
        <v>20</v>
      </c>
      <c r="G17155" t="s">
        <v>576</v>
      </c>
    </row>
    <row r="17156" spans="1:8" x14ac:dyDescent="0.2">
      <c r="A17156">
        <v>5.0823379172356E+17</v>
      </c>
      <c r="B17156" t="s">
        <v>33852</v>
      </c>
      <c r="C17156" t="s">
        <v>33853</v>
      </c>
      <c r="D17156" s="1">
        <v>41888.612881944442</v>
      </c>
      <c r="E17156">
        <v>22</v>
      </c>
      <c r="F17156">
        <v>50</v>
      </c>
      <c r="G17156" t="s">
        <v>215</v>
      </c>
    </row>
    <row r="17157" spans="1:8" x14ac:dyDescent="0.2">
      <c r="A17157">
        <v>5.0823401498637101E+17</v>
      </c>
      <c r="B17157" t="s">
        <v>33854</v>
      </c>
      <c r="C17157" t="s">
        <v>33855</v>
      </c>
      <c r="D17157" s="1">
        <v>41888.613495370373</v>
      </c>
      <c r="E17157">
        <v>36</v>
      </c>
      <c r="F17157">
        <v>90</v>
      </c>
      <c r="G17157" t="s">
        <v>215</v>
      </c>
    </row>
    <row r="17158" spans="1:8" x14ac:dyDescent="0.2">
      <c r="A17158">
        <v>5.08250536244936E+17</v>
      </c>
      <c r="B17158" t="s">
        <v>33856</v>
      </c>
      <c r="C17158" t="s">
        <v>33857</v>
      </c>
      <c r="D17158" s="1">
        <v>41888.659085648149</v>
      </c>
      <c r="E17158">
        <v>114</v>
      </c>
      <c r="F17158">
        <v>143</v>
      </c>
    </row>
    <row r="17159" spans="1:8" x14ac:dyDescent="0.2">
      <c r="A17159">
        <v>5.08296835992416E+17</v>
      </c>
      <c r="B17159" t="s">
        <v>33858</v>
      </c>
      <c r="C17159" t="s">
        <v>33859</v>
      </c>
      <c r="D17159" s="1">
        <v>41888.786851851852</v>
      </c>
      <c r="E17159">
        <v>35</v>
      </c>
      <c r="F17159">
        <v>55</v>
      </c>
      <c r="G17159" t="s">
        <v>215</v>
      </c>
      <c r="H17159" t="s">
        <v>390</v>
      </c>
    </row>
    <row r="17160" spans="1:8" x14ac:dyDescent="0.2">
      <c r="A17160">
        <v>5.0833446913757101E+17</v>
      </c>
      <c r="B17160" t="s">
        <v>33860</v>
      </c>
      <c r="C17160" t="s">
        <v>33861</v>
      </c>
      <c r="D17160" s="1">
        <v>41888.890694444446</v>
      </c>
      <c r="E17160">
        <v>21</v>
      </c>
      <c r="F17160">
        <v>47</v>
      </c>
      <c r="G17160" t="s">
        <v>215</v>
      </c>
    </row>
    <row r="17161" spans="1:8" x14ac:dyDescent="0.2">
      <c r="A17161">
        <v>5.0833741697411802E+17</v>
      </c>
      <c r="B17161" t="s">
        <v>33862</v>
      </c>
      <c r="C17161" t="s">
        <v>33863</v>
      </c>
      <c r="D17161" s="1">
        <v>41888.898831018516</v>
      </c>
      <c r="E17161">
        <v>22</v>
      </c>
      <c r="F17161">
        <v>36</v>
      </c>
      <c r="G17161" t="s">
        <v>576</v>
      </c>
    </row>
    <row r="17162" spans="1:8" x14ac:dyDescent="0.2">
      <c r="A17162">
        <v>5.0835990788074701E+17</v>
      </c>
      <c r="B17162" t="s">
        <v>33864</v>
      </c>
      <c r="C17162" t="s">
        <v>33865</v>
      </c>
      <c r="D17162" s="1">
        <v>41888.9608912037</v>
      </c>
      <c r="E17162">
        <v>22</v>
      </c>
      <c r="F17162">
        <v>35</v>
      </c>
      <c r="G17162" t="s">
        <v>215</v>
      </c>
    </row>
    <row r="17163" spans="1:8" x14ac:dyDescent="0.2">
      <c r="A17163">
        <v>5.0858465062184902E+17</v>
      </c>
      <c r="B17163" t="s">
        <v>33866</v>
      </c>
      <c r="C17163" t="s">
        <v>33867</v>
      </c>
      <c r="D17163" s="1">
        <v>41889.581064814818</v>
      </c>
      <c r="E17163">
        <v>110</v>
      </c>
      <c r="F17163">
        <v>485</v>
      </c>
    </row>
    <row r="17164" spans="1:8" x14ac:dyDescent="0.2">
      <c r="A17164">
        <v>5.0858601043199098E+17</v>
      </c>
      <c r="B17164" t="s">
        <v>33868</v>
      </c>
      <c r="C17164" t="s">
        <v>33869</v>
      </c>
      <c r="D17164" s="1">
        <v>41889.584814814814</v>
      </c>
      <c r="E17164">
        <v>234</v>
      </c>
      <c r="F17164">
        <v>529</v>
      </c>
    </row>
    <row r="17165" spans="1:8" x14ac:dyDescent="0.2">
      <c r="A17165">
        <v>5.0858683161801498E+17</v>
      </c>
      <c r="B17165" t="s">
        <v>33870</v>
      </c>
      <c r="C17165" t="s">
        <v>33871</v>
      </c>
      <c r="D17165" s="1">
        <v>41889.587083333332</v>
      </c>
      <c r="E17165">
        <v>170</v>
      </c>
      <c r="F17165">
        <v>516</v>
      </c>
    </row>
    <row r="17166" spans="1:8" x14ac:dyDescent="0.2">
      <c r="A17166">
        <v>5.0861694315974598E+17</v>
      </c>
      <c r="B17166" t="s">
        <v>33872</v>
      </c>
      <c r="C17166" t="s">
        <v>33873</v>
      </c>
      <c r="D17166" s="1">
        <v>41889.670173611114</v>
      </c>
      <c r="E17166">
        <v>200</v>
      </c>
      <c r="F17166">
        <v>599</v>
      </c>
    </row>
    <row r="17167" spans="1:8" x14ac:dyDescent="0.2">
      <c r="A17167">
        <v>5.0879654459919898E+17</v>
      </c>
      <c r="B17167" t="s">
        <v>33874</v>
      </c>
      <c r="C17167" t="s">
        <v>33875</v>
      </c>
      <c r="D17167" s="1">
        <v>41890.165775462963</v>
      </c>
      <c r="E17167">
        <v>78</v>
      </c>
      <c r="F17167">
        <v>215</v>
      </c>
      <c r="G17167" t="s">
        <v>89</v>
      </c>
    </row>
    <row r="17168" spans="1:8" x14ac:dyDescent="0.2">
      <c r="A17168">
        <v>5.0879694390534502E+17</v>
      </c>
      <c r="B17168" t="s">
        <v>33876</v>
      </c>
      <c r="C17168" t="s">
        <v>33877</v>
      </c>
      <c r="D17168" s="1">
        <v>41890.166886574072</v>
      </c>
      <c r="E17168">
        <v>51</v>
      </c>
      <c r="F17168">
        <v>102</v>
      </c>
      <c r="G17168" t="s">
        <v>89</v>
      </c>
    </row>
    <row r="17169" spans="1:7" x14ac:dyDescent="0.2">
      <c r="A17169">
        <v>5.0892474784208E+17</v>
      </c>
      <c r="B17169" t="s">
        <v>33878</v>
      </c>
      <c r="C17169" t="s">
        <v>33879</v>
      </c>
      <c r="D17169" s="1">
        <v>41890.519548611112</v>
      </c>
      <c r="E17169">
        <v>35</v>
      </c>
      <c r="F17169">
        <v>84</v>
      </c>
      <c r="G17169" t="s">
        <v>89</v>
      </c>
    </row>
    <row r="17170" spans="1:7" x14ac:dyDescent="0.2">
      <c r="A17170">
        <v>5.0892983754608602E+17</v>
      </c>
      <c r="B17170" t="s">
        <v>33880</v>
      </c>
      <c r="C17170" t="s">
        <v>33881</v>
      </c>
      <c r="D17170" s="1">
        <v>41890.533599537041</v>
      </c>
      <c r="E17170">
        <v>11</v>
      </c>
      <c r="F17170">
        <v>27</v>
      </c>
      <c r="G17170" t="s">
        <v>89</v>
      </c>
    </row>
    <row r="17171" spans="1:7" x14ac:dyDescent="0.2">
      <c r="A17171">
        <v>5.0894206666856397E+17</v>
      </c>
      <c r="B17171" t="s">
        <v>33882</v>
      </c>
      <c r="C17171" t="s">
        <v>33883</v>
      </c>
      <c r="D17171" s="1">
        <v>41890.567349537036</v>
      </c>
      <c r="E17171">
        <v>14</v>
      </c>
      <c r="F17171">
        <v>34</v>
      </c>
      <c r="G17171" t="s">
        <v>215</v>
      </c>
    </row>
    <row r="17172" spans="1:7" x14ac:dyDescent="0.2">
      <c r="A17172">
        <v>5.08942150198104E+17</v>
      </c>
      <c r="B17172" t="s">
        <v>33884</v>
      </c>
      <c r="C17172" t="s">
        <v>33885</v>
      </c>
      <c r="D17172" s="1">
        <v>41890.567569444444</v>
      </c>
      <c r="E17172">
        <v>10</v>
      </c>
      <c r="F17172">
        <v>20</v>
      </c>
      <c r="G17172" t="s">
        <v>576</v>
      </c>
    </row>
    <row r="17173" spans="1:7" x14ac:dyDescent="0.2">
      <c r="A17173">
        <v>5.0894251209106598E+17</v>
      </c>
      <c r="B17173" t="s">
        <v>33886</v>
      </c>
      <c r="C17173" t="s">
        <v>33887</v>
      </c>
      <c r="D17173" s="1">
        <v>41890.568576388891</v>
      </c>
      <c r="E17173">
        <v>34</v>
      </c>
      <c r="F17173">
        <v>70</v>
      </c>
      <c r="G17173" t="s">
        <v>576</v>
      </c>
    </row>
    <row r="17174" spans="1:7" x14ac:dyDescent="0.2">
      <c r="A17174">
        <v>5.0894309073304301E+17</v>
      </c>
      <c r="B17174" t="s">
        <v>33888</v>
      </c>
      <c r="C17174" t="s">
        <v>33889</v>
      </c>
      <c r="D17174" s="1">
        <v>41890.570173611108</v>
      </c>
      <c r="E17174">
        <v>30</v>
      </c>
      <c r="F17174">
        <v>32</v>
      </c>
      <c r="G17174" t="s">
        <v>89</v>
      </c>
    </row>
    <row r="17175" spans="1:7" x14ac:dyDescent="0.2">
      <c r="A17175">
        <v>5.0894345611143098E+17</v>
      </c>
      <c r="B17175" t="s">
        <v>33890</v>
      </c>
      <c r="C17175" t="s">
        <v>33891</v>
      </c>
      <c r="D17175" s="1">
        <v>41890.571180555555</v>
      </c>
      <c r="E17175">
        <v>13</v>
      </c>
      <c r="F17175">
        <v>30</v>
      </c>
      <c r="G17175" t="s">
        <v>215</v>
      </c>
    </row>
    <row r="17176" spans="1:7" x14ac:dyDescent="0.2">
      <c r="A17176">
        <v>5.0895450866871501E+17</v>
      </c>
      <c r="B17176" t="s">
        <v>33892</v>
      </c>
      <c r="C17176" t="s">
        <v>33893</v>
      </c>
      <c r="D17176" s="1">
        <v>41890.601678240739</v>
      </c>
      <c r="E17176">
        <v>12</v>
      </c>
      <c r="F17176">
        <v>22</v>
      </c>
      <c r="G17176" t="s">
        <v>33894</v>
      </c>
    </row>
    <row r="17177" spans="1:7" x14ac:dyDescent="0.2">
      <c r="A17177">
        <v>5.08954827788128E+17</v>
      </c>
      <c r="B17177" t="s">
        <v>33895</v>
      </c>
      <c r="C17177" t="s">
        <v>33896</v>
      </c>
      <c r="D17177" s="1">
        <v>41890.60255787037</v>
      </c>
      <c r="E17177">
        <v>149</v>
      </c>
      <c r="F17177">
        <v>116</v>
      </c>
      <c r="G17177" t="s">
        <v>576</v>
      </c>
    </row>
    <row r="17178" spans="1:7" x14ac:dyDescent="0.2">
      <c r="A17178">
        <v>5.0895536868137299E+17</v>
      </c>
      <c r="B17178" t="s">
        <v>33897</v>
      </c>
      <c r="C17178" t="s">
        <v>33898</v>
      </c>
      <c r="D17178" s="1">
        <v>41890.604050925926</v>
      </c>
      <c r="E17178">
        <v>11</v>
      </c>
      <c r="F17178">
        <v>36</v>
      </c>
      <c r="G17178" t="s">
        <v>215</v>
      </c>
    </row>
    <row r="17179" spans="1:7" x14ac:dyDescent="0.2">
      <c r="A17179">
        <v>5.0895909798805901E+17</v>
      </c>
      <c r="B17179" t="s">
        <v>33899</v>
      </c>
      <c r="C17179" t="s">
        <v>33900</v>
      </c>
      <c r="D17179" s="1">
        <v>41890.614340277774</v>
      </c>
      <c r="E17179">
        <v>18</v>
      </c>
      <c r="F17179">
        <v>54</v>
      </c>
      <c r="G17179" t="s">
        <v>215</v>
      </c>
    </row>
    <row r="17180" spans="1:7" x14ac:dyDescent="0.2">
      <c r="A17180">
        <v>5.0895983333763398E+17</v>
      </c>
      <c r="B17180" t="s">
        <v>33901</v>
      </c>
      <c r="C17180" t="s">
        <v>33902</v>
      </c>
      <c r="D17180" s="1">
        <v>41890.616365740738</v>
      </c>
      <c r="E17180">
        <v>44</v>
      </c>
      <c r="F17180">
        <v>74</v>
      </c>
      <c r="G17180" t="s">
        <v>215</v>
      </c>
    </row>
    <row r="17181" spans="1:7" x14ac:dyDescent="0.2">
      <c r="A17181">
        <v>5.0896145825716198E+17</v>
      </c>
      <c r="B17181" t="s">
        <v>33903</v>
      </c>
      <c r="C17181" t="s">
        <v>33904</v>
      </c>
      <c r="D17181" s="1">
        <v>41890.620856481481</v>
      </c>
      <c r="E17181">
        <v>21</v>
      </c>
      <c r="F17181">
        <v>56</v>
      </c>
      <c r="G17181" t="s">
        <v>215</v>
      </c>
    </row>
    <row r="17182" spans="1:7" x14ac:dyDescent="0.2">
      <c r="A17182">
        <v>5.0903948668123098E+17</v>
      </c>
      <c r="B17182" t="s">
        <v>33905</v>
      </c>
      <c r="C17182" t="s">
        <v>33906</v>
      </c>
      <c r="D17182" s="1">
        <v>41890.836168981485</v>
      </c>
      <c r="E17182">
        <v>17</v>
      </c>
      <c r="F17182">
        <v>16</v>
      </c>
      <c r="G17182" t="s">
        <v>215</v>
      </c>
    </row>
    <row r="17183" spans="1:7" x14ac:dyDescent="0.2">
      <c r="A17183">
        <v>5.0904444074983802E+17</v>
      </c>
      <c r="B17183" t="s">
        <v>33907</v>
      </c>
      <c r="C17183" t="s">
        <v>33908</v>
      </c>
      <c r="D17183" s="1">
        <v>41890.84983796296</v>
      </c>
      <c r="E17183">
        <v>9</v>
      </c>
      <c r="F17183">
        <v>23</v>
      </c>
      <c r="G17183" t="s">
        <v>89</v>
      </c>
    </row>
    <row r="17184" spans="1:7" x14ac:dyDescent="0.2">
      <c r="A17184">
        <v>5.0905232681731597E+17</v>
      </c>
      <c r="B17184" t="s">
        <v>33909</v>
      </c>
      <c r="C17184" t="s">
        <v>33910</v>
      </c>
      <c r="D17184" s="1">
        <v>41890.871608796297</v>
      </c>
      <c r="E17184">
        <v>245</v>
      </c>
      <c r="F17184">
        <v>291</v>
      </c>
    </row>
    <row r="17185" spans="1:8" x14ac:dyDescent="0.2">
      <c r="A17185">
        <v>5.0905712412380698E+17</v>
      </c>
      <c r="B17185" t="s">
        <v>33911</v>
      </c>
      <c r="C17185" t="s">
        <v>33912</v>
      </c>
      <c r="D17185" s="1">
        <v>41890.884837962964</v>
      </c>
      <c r="E17185">
        <v>29</v>
      </c>
      <c r="F17185">
        <v>44</v>
      </c>
      <c r="G17185" t="s">
        <v>89</v>
      </c>
    </row>
    <row r="17186" spans="1:8" x14ac:dyDescent="0.2">
      <c r="A17186">
        <v>5.0906071577765402E+17</v>
      </c>
      <c r="B17186" t="s">
        <v>33913</v>
      </c>
      <c r="C17186" t="s">
        <v>33914</v>
      </c>
      <c r="D17186" s="1">
        <v>41890.894756944443</v>
      </c>
      <c r="E17186">
        <v>118</v>
      </c>
      <c r="F17186">
        <v>83</v>
      </c>
    </row>
    <row r="17187" spans="1:8" x14ac:dyDescent="0.2">
      <c r="A17187">
        <v>5.0906753095121702E+17</v>
      </c>
      <c r="B17187" t="s">
        <v>33915</v>
      </c>
      <c r="C17187" t="s">
        <v>33916</v>
      </c>
      <c r="D17187" s="1">
        <v>41890.913564814815</v>
      </c>
      <c r="E17187">
        <v>196</v>
      </c>
      <c r="F17187">
        <v>199</v>
      </c>
    </row>
    <row r="17188" spans="1:8" x14ac:dyDescent="0.2">
      <c r="A17188">
        <v>5.09083595127128E+17</v>
      </c>
      <c r="B17188" t="s">
        <v>33917</v>
      </c>
      <c r="C17188" t="s">
        <v>33918</v>
      </c>
      <c r="D17188" s="1">
        <v>41890.95789351852</v>
      </c>
      <c r="E17188">
        <v>432</v>
      </c>
      <c r="F17188">
        <v>446</v>
      </c>
    </row>
    <row r="17189" spans="1:8" x14ac:dyDescent="0.2">
      <c r="A17189">
        <v>5.0931227273776698E+17</v>
      </c>
      <c r="B17189" t="s">
        <v>33919</v>
      </c>
      <c r="C17189" t="s">
        <v>33920</v>
      </c>
      <c r="D17189" s="1">
        <v>41891.588923611111</v>
      </c>
      <c r="E17189">
        <v>215</v>
      </c>
      <c r="F17189">
        <v>373</v>
      </c>
    </row>
    <row r="17190" spans="1:8" x14ac:dyDescent="0.2">
      <c r="A17190">
        <v>5.0931650416138202E+17</v>
      </c>
      <c r="B17190" t="s">
        <v>33921</v>
      </c>
      <c r="C17190" t="s">
        <v>33922</v>
      </c>
      <c r="D17190" s="1">
        <v>41891.600590277776</v>
      </c>
      <c r="E17190">
        <v>299</v>
      </c>
      <c r="F17190">
        <v>346</v>
      </c>
      <c r="G17190" t="s">
        <v>487</v>
      </c>
    </row>
    <row r="17191" spans="1:8" x14ac:dyDescent="0.2">
      <c r="A17191">
        <v>5.0931667703380698E+17</v>
      </c>
      <c r="B17191" t="s">
        <v>33923</v>
      </c>
      <c r="C17191" t="s">
        <v>33924</v>
      </c>
      <c r="D17191" s="1">
        <v>41891.601076388892</v>
      </c>
      <c r="E17191">
        <v>693</v>
      </c>
      <c r="F17191">
        <v>496</v>
      </c>
      <c r="G17191" t="s">
        <v>89</v>
      </c>
    </row>
    <row r="17192" spans="1:8" x14ac:dyDescent="0.2">
      <c r="A17192">
        <v>5.09338149957664E+17</v>
      </c>
      <c r="B17192" t="s">
        <v>33925</v>
      </c>
      <c r="C17192" t="s">
        <v>33926</v>
      </c>
      <c r="D17192" s="1">
        <v>41891.660324074073</v>
      </c>
      <c r="E17192">
        <v>38</v>
      </c>
      <c r="F17192">
        <v>81</v>
      </c>
      <c r="G17192" t="s">
        <v>215</v>
      </c>
    </row>
    <row r="17193" spans="1:8" x14ac:dyDescent="0.2">
      <c r="A17193">
        <v>5.0934200755136102E+17</v>
      </c>
      <c r="B17193" t="s">
        <v>33927</v>
      </c>
      <c r="C17193" t="s">
        <v>33928</v>
      </c>
      <c r="D17193" s="1">
        <v>41891.670972222222</v>
      </c>
      <c r="E17193">
        <v>24</v>
      </c>
      <c r="F17193">
        <v>27</v>
      </c>
      <c r="G17193" t="s">
        <v>89</v>
      </c>
    </row>
    <row r="17194" spans="1:8" x14ac:dyDescent="0.2">
      <c r="A17194">
        <v>5.0934364633302598E+17</v>
      </c>
      <c r="B17194" t="s">
        <v>33929</v>
      </c>
      <c r="C17194" t="s">
        <v>33930</v>
      </c>
      <c r="D17194" s="1">
        <v>41891.675497685188</v>
      </c>
      <c r="E17194">
        <v>26</v>
      </c>
      <c r="F17194">
        <v>50</v>
      </c>
      <c r="G17194" t="s">
        <v>215</v>
      </c>
    </row>
    <row r="17195" spans="1:8" x14ac:dyDescent="0.2">
      <c r="A17195">
        <v>5.0934481047886202E+17</v>
      </c>
      <c r="B17195" t="s">
        <v>33931</v>
      </c>
      <c r="C17195" t="s">
        <v>33932</v>
      </c>
      <c r="D17195" s="1">
        <v>41891.678703703707</v>
      </c>
      <c r="E17195">
        <v>17</v>
      </c>
      <c r="F17195">
        <v>46</v>
      </c>
      <c r="G17195" t="s">
        <v>215</v>
      </c>
      <c r="H17195" t="s">
        <v>390</v>
      </c>
    </row>
    <row r="17196" spans="1:8" x14ac:dyDescent="0.2">
      <c r="A17196">
        <v>5.0934683116872E+17</v>
      </c>
      <c r="B17196" t="s">
        <v>33933</v>
      </c>
      <c r="C17196" t="s">
        <v>33934</v>
      </c>
      <c r="D17196" s="1">
        <v>41891.684282407405</v>
      </c>
      <c r="E17196">
        <v>45</v>
      </c>
      <c r="F17196">
        <v>43</v>
      </c>
      <c r="G17196" t="s">
        <v>215</v>
      </c>
      <c r="H17196" t="s">
        <v>390</v>
      </c>
    </row>
    <row r="17197" spans="1:8" x14ac:dyDescent="0.2">
      <c r="A17197">
        <v>5.0934839722117498E+17</v>
      </c>
      <c r="B17197" t="s">
        <v>33935</v>
      </c>
      <c r="C17197" t="s">
        <v>33936</v>
      </c>
      <c r="D17197" s="1">
        <v>41891.688599537039</v>
      </c>
      <c r="E17197">
        <v>29</v>
      </c>
      <c r="F17197">
        <v>31</v>
      </c>
      <c r="G17197" t="s">
        <v>215</v>
      </c>
    </row>
    <row r="17198" spans="1:8" x14ac:dyDescent="0.2">
      <c r="A17198">
        <v>5.0939703515469402E+17</v>
      </c>
      <c r="B17198" t="s">
        <v>33937</v>
      </c>
      <c r="C17198" t="s">
        <v>33938</v>
      </c>
      <c r="D17198" s="1">
        <v>41891.822812500002</v>
      </c>
      <c r="E17198">
        <v>19</v>
      </c>
      <c r="F17198">
        <v>36</v>
      </c>
      <c r="G17198" t="s">
        <v>215</v>
      </c>
    </row>
    <row r="17199" spans="1:8" x14ac:dyDescent="0.2">
      <c r="A17199">
        <v>5.0940352816798099E+17</v>
      </c>
      <c r="B17199" t="s">
        <v>33939</v>
      </c>
      <c r="C17199" t="s">
        <v>33940</v>
      </c>
      <c r="D17199" s="1">
        <v>41891.840740740743</v>
      </c>
      <c r="E17199">
        <v>16</v>
      </c>
      <c r="F17199">
        <v>20</v>
      </c>
      <c r="G17199" t="s">
        <v>487</v>
      </c>
    </row>
    <row r="17200" spans="1:8" x14ac:dyDescent="0.2">
      <c r="A17200">
        <v>5.0942833986267501E+17</v>
      </c>
      <c r="B17200" t="s">
        <v>33941</v>
      </c>
      <c r="C17200" t="s">
        <v>33942</v>
      </c>
      <c r="D17200" s="1">
        <v>41891.909201388888</v>
      </c>
      <c r="E17200">
        <v>157</v>
      </c>
      <c r="F17200">
        <v>226</v>
      </c>
    </row>
    <row r="17201" spans="1:8" x14ac:dyDescent="0.2">
      <c r="A17201">
        <v>5.0942930437642598E+17</v>
      </c>
      <c r="B17201" t="s">
        <v>33943</v>
      </c>
      <c r="C17201" t="s">
        <v>33944</v>
      </c>
      <c r="D17201" s="1">
        <v>41891.911863425928</v>
      </c>
      <c r="E17201">
        <v>541</v>
      </c>
      <c r="F17201">
        <v>1508</v>
      </c>
    </row>
    <row r="17202" spans="1:8" x14ac:dyDescent="0.2">
      <c r="A17202">
        <v>5.09429968317984E+17</v>
      </c>
      <c r="B17202" t="s">
        <v>33945</v>
      </c>
      <c r="C17202" t="s">
        <v>33946</v>
      </c>
      <c r="D17202" s="1">
        <v>41891.91369212963</v>
      </c>
      <c r="E17202">
        <v>338</v>
      </c>
      <c r="F17202">
        <v>247</v>
      </c>
    </row>
    <row r="17203" spans="1:8" x14ac:dyDescent="0.2">
      <c r="A17203">
        <v>5.0943089460485299E+17</v>
      </c>
      <c r="B17203" t="s">
        <v>33947</v>
      </c>
      <c r="C17203" t="s">
        <v>33948</v>
      </c>
      <c r="D17203" s="1">
        <v>41891.916250000002</v>
      </c>
      <c r="E17203">
        <v>15</v>
      </c>
      <c r="F17203">
        <v>22</v>
      </c>
      <c r="G17203" t="s">
        <v>215</v>
      </c>
    </row>
    <row r="17204" spans="1:8" x14ac:dyDescent="0.2">
      <c r="A17204">
        <v>5.0943604336887302E+17</v>
      </c>
      <c r="B17204" t="s">
        <v>33949</v>
      </c>
      <c r="C17204" t="s">
        <v>33950</v>
      </c>
      <c r="D17204" s="1">
        <v>41891.930462962962</v>
      </c>
      <c r="E17204">
        <v>4575</v>
      </c>
      <c r="F17204">
        <v>4243</v>
      </c>
    </row>
    <row r="17205" spans="1:8" x14ac:dyDescent="0.2">
      <c r="A17205">
        <v>5.0943984240128397E+17</v>
      </c>
      <c r="B17205" t="s">
        <v>33951</v>
      </c>
      <c r="C17205" t="s">
        <v>33952</v>
      </c>
      <c r="D17205" s="1">
        <v>41891.940949074073</v>
      </c>
      <c r="E17205">
        <v>312</v>
      </c>
      <c r="F17205">
        <v>234</v>
      </c>
    </row>
    <row r="17206" spans="1:8" x14ac:dyDescent="0.2">
      <c r="A17206">
        <v>5.0946636161850502E+17</v>
      </c>
      <c r="B17206" t="s">
        <v>33953</v>
      </c>
      <c r="C17206" t="s">
        <v>33954</v>
      </c>
      <c r="D17206" s="1">
        <v>41892.014120370368</v>
      </c>
      <c r="E17206">
        <v>16</v>
      </c>
      <c r="F17206">
        <v>24</v>
      </c>
      <c r="G17206" t="s">
        <v>215</v>
      </c>
    </row>
    <row r="17207" spans="1:8" x14ac:dyDescent="0.2">
      <c r="A17207">
        <v>5.0946677790319002E+17</v>
      </c>
      <c r="B17207" t="s">
        <v>33955</v>
      </c>
      <c r="C17207" t="s">
        <v>33956</v>
      </c>
      <c r="D17207" s="1">
        <v>41892.015266203707</v>
      </c>
      <c r="E17207">
        <v>30</v>
      </c>
      <c r="F17207">
        <v>60</v>
      </c>
      <c r="G17207" t="s">
        <v>215</v>
      </c>
      <c r="H17207" t="s">
        <v>14519</v>
      </c>
    </row>
    <row r="17208" spans="1:8" x14ac:dyDescent="0.2">
      <c r="A17208">
        <v>5.09468981598896E+17</v>
      </c>
      <c r="B17208" t="s">
        <v>33957</v>
      </c>
      <c r="C17208" t="s">
        <v>33958</v>
      </c>
      <c r="D17208" s="1">
        <v>41892.021354166667</v>
      </c>
      <c r="E17208">
        <v>14</v>
      </c>
      <c r="F17208">
        <v>31</v>
      </c>
      <c r="G17208" t="s">
        <v>215</v>
      </c>
    </row>
    <row r="17209" spans="1:8" x14ac:dyDescent="0.2">
      <c r="A17209">
        <v>5.0946931279792102E+17</v>
      </c>
      <c r="B17209" t="s">
        <v>33959</v>
      </c>
      <c r="C17209" t="s">
        <v>33960</v>
      </c>
      <c r="D17209" s="1">
        <v>41892.022268518522</v>
      </c>
      <c r="E17209">
        <v>20</v>
      </c>
      <c r="F17209">
        <v>32</v>
      </c>
      <c r="G17209" t="s">
        <v>215</v>
      </c>
    </row>
    <row r="17210" spans="1:8" x14ac:dyDescent="0.2">
      <c r="A17210">
        <v>5.09491198164488E+17</v>
      </c>
      <c r="B17210" t="s">
        <v>33961</v>
      </c>
      <c r="C17210" t="s">
        <v>33962</v>
      </c>
      <c r="D17210" s="1">
        <v>41892.082662037035</v>
      </c>
      <c r="E17210">
        <v>35</v>
      </c>
      <c r="F17210">
        <v>85</v>
      </c>
      <c r="G17210" t="s">
        <v>33963</v>
      </c>
    </row>
    <row r="17211" spans="1:8" x14ac:dyDescent="0.2">
      <c r="A17211">
        <v>5.09512153846784E+17</v>
      </c>
      <c r="B17211" t="s">
        <v>33964</v>
      </c>
      <c r="C17211" t="s">
        <v>33965</v>
      </c>
      <c r="D17211" s="1">
        <v>41892.140486111108</v>
      </c>
      <c r="E17211">
        <v>118</v>
      </c>
      <c r="F17211">
        <v>213</v>
      </c>
    </row>
    <row r="17212" spans="1:8" x14ac:dyDescent="0.2">
      <c r="A17212">
        <v>5.0968515215990298E+17</v>
      </c>
      <c r="B17212" t="s">
        <v>33966</v>
      </c>
      <c r="C17212" t="s">
        <v>33967</v>
      </c>
      <c r="D17212" s="1">
        <v>41892.61787037037</v>
      </c>
      <c r="E17212">
        <v>2221</v>
      </c>
      <c r="F17212">
        <v>1937</v>
      </c>
    </row>
    <row r="17213" spans="1:8" x14ac:dyDescent="0.2">
      <c r="A17213">
        <v>5.0973758694100102E+17</v>
      </c>
      <c r="B17213" t="s">
        <v>33968</v>
      </c>
      <c r="C17213" t="s">
        <v>33969</v>
      </c>
      <c r="D17213" s="1">
        <v>41892.762557870374</v>
      </c>
      <c r="E17213">
        <v>25</v>
      </c>
      <c r="F17213">
        <v>28</v>
      </c>
      <c r="G17213" t="s">
        <v>89</v>
      </c>
    </row>
    <row r="17214" spans="1:8" x14ac:dyDescent="0.2">
      <c r="A17214">
        <v>5.09764209446752E+17</v>
      </c>
      <c r="B17214" t="s">
        <v>33970</v>
      </c>
      <c r="C17214" t="s">
        <v>33971</v>
      </c>
      <c r="D17214" s="1">
        <v>41892.836030092592</v>
      </c>
      <c r="E17214">
        <v>21</v>
      </c>
      <c r="F17214">
        <v>37</v>
      </c>
      <c r="G17214" t="s">
        <v>576</v>
      </c>
    </row>
    <row r="17215" spans="1:8" x14ac:dyDescent="0.2">
      <c r="A17215">
        <v>5.0976883963543098E+17</v>
      </c>
      <c r="B17215" t="s">
        <v>33972</v>
      </c>
      <c r="C17215" t="s">
        <v>33973</v>
      </c>
      <c r="D17215" s="1">
        <v>41892.848807870374</v>
      </c>
      <c r="E17215">
        <v>20</v>
      </c>
      <c r="F17215">
        <v>23</v>
      </c>
      <c r="G17215" t="s">
        <v>89</v>
      </c>
    </row>
    <row r="17216" spans="1:8" x14ac:dyDescent="0.2">
      <c r="A17216">
        <v>5.0977576855433203E+17</v>
      </c>
      <c r="B17216" t="s">
        <v>33974</v>
      </c>
      <c r="C17216" t="s">
        <v>33975</v>
      </c>
      <c r="D17216" s="1">
        <v>41892.867928240739</v>
      </c>
      <c r="E17216">
        <v>150</v>
      </c>
      <c r="F17216">
        <v>159</v>
      </c>
    </row>
    <row r="17217" spans="1:8" x14ac:dyDescent="0.2">
      <c r="A17217">
        <v>5.0978560249010899E+17</v>
      </c>
      <c r="B17217" t="s">
        <v>33976</v>
      </c>
      <c r="C17217" t="s">
        <v>33977</v>
      </c>
      <c r="D17217" s="1">
        <v>41892.895057870373</v>
      </c>
      <c r="E17217">
        <v>51</v>
      </c>
      <c r="F17217">
        <v>81</v>
      </c>
      <c r="G17217" t="s">
        <v>89</v>
      </c>
    </row>
    <row r="17218" spans="1:8" x14ac:dyDescent="0.2">
      <c r="A17218">
        <v>5.0981407578705101E+17</v>
      </c>
      <c r="B17218" t="s">
        <v>33978</v>
      </c>
      <c r="C17218" t="s">
        <v>33979</v>
      </c>
      <c r="D17218" s="1">
        <v>41892.973634259259</v>
      </c>
      <c r="E17218">
        <v>27377</v>
      </c>
      <c r="F17218">
        <v>32804</v>
      </c>
    </row>
    <row r="17219" spans="1:8" x14ac:dyDescent="0.2">
      <c r="A17219">
        <v>5.0987588677534899E+17</v>
      </c>
      <c r="B17219" t="s">
        <v>33980</v>
      </c>
      <c r="C17219" t="s">
        <v>33981</v>
      </c>
      <c r="D17219" s="1">
        <v>41893.144201388888</v>
      </c>
      <c r="E17219">
        <v>747</v>
      </c>
      <c r="F17219">
        <v>646</v>
      </c>
    </row>
    <row r="17220" spans="1:8" x14ac:dyDescent="0.2">
      <c r="A17220">
        <v>5.0987675687113101E+17</v>
      </c>
      <c r="B17220" t="s">
        <v>33982</v>
      </c>
      <c r="C17220" t="s">
        <v>33983</v>
      </c>
      <c r="D17220" s="1">
        <v>41893.146597222221</v>
      </c>
      <c r="E17220">
        <v>223</v>
      </c>
      <c r="F17220">
        <v>322</v>
      </c>
    </row>
    <row r="17221" spans="1:8" x14ac:dyDescent="0.2">
      <c r="A17221">
        <v>5.0988195432683501E+17</v>
      </c>
      <c r="B17221" t="s">
        <v>33984</v>
      </c>
      <c r="C17221" t="s">
        <v>33985</v>
      </c>
      <c r="D17221" s="1">
        <v>41893.160937499997</v>
      </c>
      <c r="E17221">
        <v>6439</v>
      </c>
      <c r="F17221">
        <v>4293</v>
      </c>
    </row>
    <row r="17222" spans="1:8" x14ac:dyDescent="0.2">
      <c r="A17222">
        <v>5.0998639261807002E+17</v>
      </c>
      <c r="B17222" t="s">
        <v>33986</v>
      </c>
      <c r="C17222" t="s">
        <v>33987</v>
      </c>
      <c r="D17222" s="1">
        <v>41893.449131944442</v>
      </c>
      <c r="E17222">
        <v>53</v>
      </c>
      <c r="F17222">
        <v>53</v>
      </c>
      <c r="G17222" t="s">
        <v>89</v>
      </c>
    </row>
    <row r="17223" spans="1:8" x14ac:dyDescent="0.2">
      <c r="A17223">
        <v>5.0998643980396902E+17</v>
      </c>
      <c r="B17223" t="s">
        <v>33988</v>
      </c>
      <c r="C17223" t="s">
        <v>33989</v>
      </c>
      <c r="D17223" s="1">
        <v>41893.449270833335</v>
      </c>
      <c r="E17223">
        <v>8</v>
      </c>
      <c r="F17223">
        <v>18</v>
      </c>
      <c r="G17223" t="s">
        <v>215</v>
      </c>
    </row>
    <row r="17224" spans="1:8" x14ac:dyDescent="0.2">
      <c r="A17224">
        <v>5.0998650312959098E+17</v>
      </c>
      <c r="B17224" t="s">
        <v>33990</v>
      </c>
      <c r="C17224" t="s">
        <v>33991</v>
      </c>
      <c r="D17224" s="1">
        <v>41893.449444444443</v>
      </c>
      <c r="E17224">
        <v>11</v>
      </c>
      <c r="F17224">
        <v>25</v>
      </c>
      <c r="G17224" t="s">
        <v>215</v>
      </c>
    </row>
    <row r="17225" spans="1:8" x14ac:dyDescent="0.2">
      <c r="A17225">
        <v>5.0998660462333498E+17</v>
      </c>
      <c r="B17225" t="s">
        <v>33992</v>
      </c>
      <c r="C17225" t="s">
        <v>33993</v>
      </c>
      <c r="D17225" s="1">
        <v>41893.44972222222</v>
      </c>
      <c r="E17225">
        <v>6</v>
      </c>
      <c r="F17225">
        <v>9</v>
      </c>
      <c r="G17225" t="s">
        <v>33994</v>
      </c>
    </row>
    <row r="17226" spans="1:8" x14ac:dyDescent="0.2">
      <c r="A17226">
        <v>5.0998680692300998E+17</v>
      </c>
      <c r="B17226" t="s">
        <v>33995</v>
      </c>
      <c r="C17226" t="s">
        <v>33996</v>
      </c>
      <c r="D17226" s="1">
        <v>41893.450277777774</v>
      </c>
      <c r="E17226">
        <v>9</v>
      </c>
      <c r="F17226">
        <v>22</v>
      </c>
      <c r="G17226" t="s">
        <v>33997</v>
      </c>
    </row>
    <row r="17227" spans="1:8" x14ac:dyDescent="0.2">
      <c r="A17227">
        <v>5.0998687119234202E+17</v>
      </c>
      <c r="B17227" t="s">
        <v>33998</v>
      </c>
      <c r="C17227" t="s">
        <v>33999</v>
      </c>
      <c r="D17227" s="1">
        <v>41893.45045138889</v>
      </c>
      <c r="E17227">
        <v>1594</v>
      </c>
      <c r="F17227">
        <v>853</v>
      </c>
      <c r="G17227" t="s">
        <v>34000</v>
      </c>
    </row>
    <row r="17228" spans="1:8" x14ac:dyDescent="0.2">
      <c r="A17228">
        <v>5.0998700582109101E+17</v>
      </c>
      <c r="B17228" t="s">
        <v>34001</v>
      </c>
      <c r="C17228" t="s">
        <v>34002</v>
      </c>
      <c r="D17228" s="1">
        <v>41893.450821759259</v>
      </c>
      <c r="E17228">
        <v>25</v>
      </c>
      <c r="F17228">
        <v>37</v>
      </c>
      <c r="G17228" t="s">
        <v>215</v>
      </c>
    </row>
    <row r="17229" spans="1:8" x14ac:dyDescent="0.2">
      <c r="A17229">
        <v>5.0998713637300198E+17</v>
      </c>
      <c r="B17229" t="s">
        <v>34003</v>
      </c>
      <c r="C17229" t="s">
        <v>34004</v>
      </c>
      <c r="D17229" s="1">
        <v>41893.451192129629</v>
      </c>
      <c r="E17229">
        <v>12</v>
      </c>
      <c r="F17229">
        <v>23</v>
      </c>
      <c r="G17229" t="s">
        <v>215</v>
      </c>
    </row>
    <row r="17230" spans="1:8" x14ac:dyDescent="0.2">
      <c r="A17230">
        <v>5.0998731776408301E+17</v>
      </c>
      <c r="B17230" t="s">
        <v>34005</v>
      </c>
      <c r="C17230" t="s">
        <v>34006</v>
      </c>
      <c r="D17230" s="1">
        <v>41893.451689814814</v>
      </c>
      <c r="E17230">
        <v>52</v>
      </c>
      <c r="F17230">
        <v>83</v>
      </c>
      <c r="G17230" t="s">
        <v>89</v>
      </c>
    </row>
    <row r="17231" spans="1:8" x14ac:dyDescent="0.2">
      <c r="A17231">
        <v>5.0998751827277798E+17</v>
      </c>
      <c r="B17231" t="s">
        <v>34007</v>
      </c>
      <c r="C17231" t="s">
        <v>34008</v>
      </c>
      <c r="D17231" s="1">
        <v>41893.452245370368</v>
      </c>
      <c r="E17231">
        <v>4689</v>
      </c>
      <c r="F17231">
        <v>2812</v>
      </c>
      <c r="G17231" t="s">
        <v>89</v>
      </c>
      <c r="H17231" t="s">
        <v>390</v>
      </c>
    </row>
    <row r="17232" spans="1:8" x14ac:dyDescent="0.2">
      <c r="A17232">
        <v>5.0998782524551098E+17</v>
      </c>
      <c r="B17232" t="s">
        <v>34009</v>
      </c>
      <c r="C17232" t="s">
        <v>34010</v>
      </c>
      <c r="D17232" s="1">
        <v>41893.453090277777</v>
      </c>
      <c r="E17232">
        <v>60</v>
      </c>
      <c r="F17232">
        <v>75</v>
      </c>
      <c r="G17232" t="s">
        <v>89</v>
      </c>
    </row>
    <row r="17233" spans="1:8" x14ac:dyDescent="0.2">
      <c r="A17233">
        <v>5.0998892495426701E+17</v>
      </c>
      <c r="B17233" t="s">
        <v>34011</v>
      </c>
      <c r="C17233" t="s">
        <v>34012</v>
      </c>
      <c r="D17233" s="1">
        <v>41893.456122685187</v>
      </c>
      <c r="E17233">
        <v>44</v>
      </c>
      <c r="F17233">
        <v>102</v>
      </c>
      <c r="G17233" t="s">
        <v>215</v>
      </c>
    </row>
    <row r="17234" spans="1:8" x14ac:dyDescent="0.2">
      <c r="A17234">
        <v>5.0999178643007802E+17</v>
      </c>
      <c r="B17234" t="s">
        <v>34013</v>
      </c>
      <c r="C17234" t="s">
        <v>34014</v>
      </c>
      <c r="D17234" s="1">
        <v>41893.464016203703</v>
      </c>
      <c r="E17234">
        <v>24</v>
      </c>
      <c r="F17234">
        <v>67</v>
      </c>
      <c r="G17234" t="e">
        <f>therachelgibson</f>
        <v>#NAME?</v>
      </c>
      <c r="H17234" t="s">
        <v>616</v>
      </c>
    </row>
    <row r="17235" spans="1:8" x14ac:dyDescent="0.2">
      <c r="A17235">
        <v>5.0999201881132198E+17</v>
      </c>
      <c r="B17235" t="s">
        <v>34015</v>
      </c>
      <c r="C17235" t="s">
        <v>34016</v>
      </c>
      <c r="D17235" s="1">
        <v>41893.46466435185</v>
      </c>
      <c r="E17235">
        <v>23</v>
      </c>
      <c r="F17235">
        <v>76</v>
      </c>
      <c r="G17235" t="s">
        <v>215</v>
      </c>
    </row>
    <row r="17236" spans="1:8" x14ac:dyDescent="0.2">
      <c r="A17236">
        <v>5.09992486916608E+17</v>
      </c>
      <c r="B17236" t="s">
        <v>34017</v>
      </c>
      <c r="C17236" t="s">
        <v>34018</v>
      </c>
      <c r="D17236" s="1">
        <v>41893.465949074074</v>
      </c>
      <c r="E17236">
        <v>16</v>
      </c>
      <c r="F17236">
        <v>30</v>
      </c>
      <c r="G17236" t="s">
        <v>215</v>
      </c>
    </row>
    <row r="17237" spans="1:8" x14ac:dyDescent="0.2">
      <c r="A17237">
        <v>5.0999375646112499E+17</v>
      </c>
      <c r="B17237" t="s">
        <v>34019</v>
      </c>
      <c r="C17237" t="s">
        <v>34020</v>
      </c>
      <c r="D17237" s="1">
        <v>41893.469456018516</v>
      </c>
      <c r="E17237">
        <v>716</v>
      </c>
      <c r="F17237">
        <v>639</v>
      </c>
    </row>
    <row r="17238" spans="1:8" x14ac:dyDescent="0.2">
      <c r="A17238">
        <v>5.1002226140407802E+17</v>
      </c>
      <c r="B17238" t="s">
        <v>34021</v>
      </c>
      <c r="C17238" t="s">
        <v>34022</v>
      </c>
      <c r="D17238" s="1">
        <v>41893.548113425924</v>
      </c>
      <c r="E17238">
        <v>25</v>
      </c>
      <c r="F17238">
        <v>93</v>
      </c>
      <c r="G17238" t="s">
        <v>215</v>
      </c>
    </row>
    <row r="17239" spans="1:8" x14ac:dyDescent="0.2">
      <c r="A17239">
        <v>5.1003814801417798E+17</v>
      </c>
      <c r="B17239" t="s">
        <v>34023</v>
      </c>
      <c r="C17239" t="s">
        <v>34024</v>
      </c>
      <c r="D17239" s="1">
        <v>41893.591956018521</v>
      </c>
      <c r="E17239">
        <v>1440</v>
      </c>
      <c r="F17239">
        <v>876</v>
      </c>
    </row>
    <row r="17240" spans="1:8" x14ac:dyDescent="0.2">
      <c r="A17240">
        <v>5.1004392893107802E+17</v>
      </c>
      <c r="B17240" t="s">
        <v>34025</v>
      </c>
      <c r="C17240" t="s">
        <v>34026</v>
      </c>
      <c r="D17240" s="1">
        <v>41893.607905092591</v>
      </c>
      <c r="E17240">
        <v>663</v>
      </c>
      <c r="F17240">
        <v>1108</v>
      </c>
    </row>
    <row r="17241" spans="1:8" x14ac:dyDescent="0.2">
      <c r="A17241">
        <v>5.1005526753989402E+17</v>
      </c>
      <c r="B17241" t="s">
        <v>34027</v>
      </c>
      <c r="C17241" t="s">
        <v>34028</v>
      </c>
      <c r="D17241" s="1">
        <v>41893.639189814814</v>
      </c>
      <c r="E17241">
        <v>25</v>
      </c>
      <c r="F17241">
        <v>43</v>
      </c>
      <c r="G17241" t="e">
        <f>Yankee_RangerNV</f>
        <v>#NAME?</v>
      </c>
    </row>
    <row r="17242" spans="1:8" x14ac:dyDescent="0.2">
      <c r="A17242">
        <v>5.1010278659668698E+17</v>
      </c>
      <c r="B17242" t="s">
        <v>34029</v>
      </c>
      <c r="C17242" t="s">
        <v>34030</v>
      </c>
      <c r="D17242" s="1">
        <v>41893.770324074074</v>
      </c>
      <c r="E17242">
        <v>547</v>
      </c>
      <c r="F17242">
        <v>787</v>
      </c>
    </row>
    <row r="17243" spans="1:8" x14ac:dyDescent="0.2">
      <c r="A17243">
        <v>5.1010374203815501E+17</v>
      </c>
      <c r="B17243" t="s">
        <v>34031</v>
      </c>
      <c r="C17243" t="s">
        <v>34032</v>
      </c>
      <c r="D17243" s="1">
        <v>41893.772962962961</v>
      </c>
      <c r="E17243">
        <v>66</v>
      </c>
      <c r="F17243">
        <v>80</v>
      </c>
    </row>
    <row r="17244" spans="1:8" x14ac:dyDescent="0.2">
      <c r="A17244">
        <v>5.1036456847305101E+17</v>
      </c>
      <c r="B17244" t="s">
        <v>34033</v>
      </c>
      <c r="C17244" t="s">
        <v>34034</v>
      </c>
      <c r="D17244" s="1">
        <v>41894.492696759262</v>
      </c>
      <c r="E17244">
        <v>18</v>
      </c>
      <c r="F17244">
        <v>59</v>
      </c>
      <c r="G17244" t="s">
        <v>215</v>
      </c>
    </row>
    <row r="17245" spans="1:8" x14ac:dyDescent="0.2">
      <c r="A17245">
        <v>5.1038581126804198E+17</v>
      </c>
      <c r="B17245" t="s">
        <v>34035</v>
      </c>
      <c r="C17245" t="s">
        <v>34036</v>
      </c>
      <c r="D17245" s="1">
        <v>41894.551319444443</v>
      </c>
      <c r="E17245">
        <v>2045</v>
      </c>
      <c r="F17245">
        <v>1010</v>
      </c>
    </row>
    <row r="17246" spans="1:8" x14ac:dyDescent="0.2">
      <c r="A17246">
        <v>5.1047244302334298E+17</v>
      </c>
      <c r="B17246" t="s">
        <v>34037</v>
      </c>
      <c r="C17246" t="s">
        <v>34038</v>
      </c>
      <c r="D17246" s="1">
        <v>41894.790381944447</v>
      </c>
      <c r="E17246">
        <v>17</v>
      </c>
      <c r="F17246">
        <v>19</v>
      </c>
      <c r="G17246" t="s">
        <v>215</v>
      </c>
    </row>
    <row r="17247" spans="1:8" x14ac:dyDescent="0.2">
      <c r="A17247">
        <v>5.1047567385378803E+17</v>
      </c>
      <c r="B17247" t="s">
        <v>34039</v>
      </c>
      <c r="C17247" t="s">
        <v>34040</v>
      </c>
      <c r="D17247" s="1">
        <v>41894.799293981479</v>
      </c>
      <c r="E17247">
        <v>18</v>
      </c>
      <c r="F17247">
        <v>15</v>
      </c>
      <c r="G17247" t="s">
        <v>576</v>
      </c>
    </row>
    <row r="17248" spans="1:8" x14ac:dyDescent="0.2">
      <c r="A17248">
        <v>5.1048025090480102E+17</v>
      </c>
      <c r="B17248" t="s">
        <v>34041</v>
      </c>
      <c r="C17248" t="s">
        <v>34042</v>
      </c>
      <c r="D17248" s="1">
        <v>41894.811921296299</v>
      </c>
      <c r="E17248">
        <v>15</v>
      </c>
      <c r="F17248">
        <v>17</v>
      </c>
      <c r="G17248" t="s">
        <v>215</v>
      </c>
    </row>
    <row r="17249" spans="1:8" x14ac:dyDescent="0.2">
      <c r="A17249">
        <v>5.1049967616525901E+17</v>
      </c>
      <c r="B17249" t="s">
        <v>34043</v>
      </c>
      <c r="C17249" t="s">
        <v>34044</v>
      </c>
      <c r="D17249" s="1">
        <v>41894.865532407406</v>
      </c>
      <c r="E17249">
        <v>405</v>
      </c>
      <c r="F17249">
        <v>381</v>
      </c>
    </row>
    <row r="17250" spans="1:8" x14ac:dyDescent="0.2">
      <c r="A17250">
        <v>5.1050953243572602E+17</v>
      </c>
      <c r="B17250" t="s">
        <v>34045</v>
      </c>
      <c r="C17250" t="s">
        <v>34046</v>
      </c>
      <c r="D17250" s="1">
        <v>41894.892731481479</v>
      </c>
      <c r="E17250">
        <v>25</v>
      </c>
      <c r="F17250">
        <v>40</v>
      </c>
      <c r="G17250" t="s">
        <v>89</v>
      </c>
    </row>
    <row r="17251" spans="1:8" x14ac:dyDescent="0.2">
      <c r="A17251">
        <v>5.1051930828042202E+17</v>
      </c>
      <c r="B17251" t="s">
        <v>34047</v>
      </c>
      <c r="C17251" t="s">
        <v>34048</v>
      </c>
      <c r="D17251" s="1">
        <v>41894.919699074075</v>
      </c>
      <c r="E17251">
        <v>238</v>
      </c>
      <c r="F17251">
        <v>188</v>
      </c>
      <c r="G17251" t="s">
        <v>89</v>
      </c>
    </row>
    <row r="17252" spans="1:8" x14ac:dyDescent="0.2">
      <c r="A17252">
        <v>5.1052140854876499E+17</v>
      </c>
      <c r="B17252" t="s">
        <v>34049</v>
      </c>
      <c r="C17252" t="s">
        <v>34050</v>
      </c>
      <c r="D17252" s="1">
        <v>41894.925497685188</v>
      </c>
      <c r="E17252">
        <v>381</v>
      </c>
      <c r="F17252">
        <v>291</v>
      </c>
    </row>
    <row r="17253" spans="1:8" x14ac:dyDescent="0.2">
      <c r="A17253">
        <v>5.1052372407722298E+17</v>
      </c>
      <c r="B17253" t="s">
        <v>34051</v>
      </c>
      <c r="C17253" t="s">
        <v>34052</v>
      </c>
      <c r="D17253" s="1">
        <v>41894.931886574072</v>
      </c>
      <c r="E17253">
        <v>261</v>
      </c>
      <c r="F17253">
        <v>254</v>
      </c>
    </row>
    <row r="17254" spans="1:8" x14ac:dyDescent="0.2">
      <c r="A17254">
        <v>5.10868057796128E+17</v>
      </c>
      <c r="B17254" t="s">
        <v>34053</v>
      </c>
      <c r="C17254" t="s">
        <v>34054</v>
      </c>
      <c r="D17254" s="1">
        <v>41895.882071759261</v>
      </c>
      <c r="E17254">
        <v>30</v>
      </c>
      <c r="F17254">
        <v>61</v>
      </c>
      <c r="G17254" t="s">
        <v>34055</v>
      </c>
    </row>
    <row r="17255" spans="1:8" x14ac:dyDescent="0.2">
      <c r="A17255">
        <v>5.10868524462768E+17</v>
      </c>
      <c r="B17255" t="s">
        <v>34056</v>
      </c>
      <c r="C17255" t="s">
        <v>34057</v>
      </c>
      <c r="D17255" s="1">
        <v>41895.883356481485</v>
      </c>
      <c r="E17255">
        <v>224</v>
      </c>
      <c r="F17255">
        <v>334</v>
      </c>
      <c r="G17255" t="s">
        <v>215</v>
      </c>
    </row>
    <row r="17256" spans="1:8" x14ac:dyDescent="0.2">
      <c r="A17256">
        <v>5.1086866692649702E+17</v>
      </c>
      <c r="B17256" t="s">
        <v>34058</v>
      </c>
      <c r="C17256" t="s">
        <v>34059</v>
      </c>
      <c r="D17256" s="1">
        <v>41895.883750000001</v>
      </c>
      <c r="E17256">
        <v>25</v>
      </c>
      <c r="F17256">
        <v>73</v>
      </c>
      <c r="G17256" t="s">
        <v>215</v>
      </c>
    </row>
    <row r="17257" spans="1:8" x14ac:dyDescent="0.2">
      <c r="A17257">
        <v>5.1091102684257402E+17</v>
      </c>
      <c r="B17257" t="s">
        <v>34060</v>
      </c>
      <c r="C17257" t="s">
        <v>34061</v>
      </c>
      <c r="D17257" s="1">
        <v>41896.000636574077</v>
      </c>
      <c r="E17257">
        <v>36</v>
      </c>
      <c r="F17257">
        <v>68</v>
      </c>
      <c r="G17257" t="s">
        <v>215</v>
      </c>
    </row>
    <row r="17258" spans="1:8" x14ac:dyDescent="0.2">
      <c r="A17258">
        <v>5.1091215596600499E+17</v>
      </c>
      <c r="B17258" t="s">
        <v>34062</v>
      </c>
      <c r="C17258" t="s">
        <v>34063</v>
      </c>
      <c r="D17258" s="1">
        <v>41896.003750000003</v>
      </c>
      <c r="E17258">
        <v>49</v>
      </c>
      <c r="F17258">
        <v>114</v>
      </c>
      <c r="G17258" t="s">
        <v>89</v>
      </c>
    </row>
    <row r="17259" spans="1:8" x14ac:dyDescent="0.2">
      <c r="A17259">
        <v>5.1091525751119002E+17</v>
      </c>
      <c r="B17259" t="s">
        <v>34064</v>
      </c>
      <c r="C17259" t="s">
        <v>34065</v>
      </c>
      <c r="D17259" s="1">
        <v>41896.012314814812</v>
      </c>
      <c r="E17259">
        <v>25</v>
      </c>
      <c r="F17259">
        <v>52</v>
      </c>
      <c r="G17259" t="s">
        <v>215</v>
      </c>
    </row>
    <row r="17260" spans="1:8" x14ac:dyDescent="0.2">
      <c r="A17260">
        <v>5.1091563475110701E+17</v>
      </c>
      <c r="B17260" t="s">
        <v>34066</v>
      </c>
      <c r="C17260" t="s">
        <v>34067</v>
      </c>
      <c r="D17260" s="1">
        <v>41896.013356481482</v>
      </c>
      <c r="E17260">
        <v>15</v>
      </c>
      <c r="F17260">
        <v>15</v>
      </c>
      <c r="G17260" t="s">
        <v>576</v>
      </c>
    </row>
    <row r="17261" spans="1:8" x14ac:dyDescent="0.2">
      <c r="A17261">
        <v>5.1091622303577702E+17</v>
      </c>
      <c r="B17261" t="s">
        <v>34068</v>
      </c>
      <c r="C17261" t="s">
        <v>34069</v>
      </c>
      <c r="D17261" s="1">
        <v>41896.014976851853</v>
      </c>
      <c r="E17261">
        <v>23</v>
      </c>
      <c r="F17261">
        <v>45</v>
      </c>
      <c r="G17261" t="s">
        <v>215</v>
      </c>
    </row>
    <row r="17262" spans="1:8" x14ac:dyDescent="0.2">
      <c r="A17262">
        <v>5.1092227337803302E+17</v>
      </c>
      <c r="B17262" t="s">
        <v>34070</v>
      </c>
      <c r="C17262" t="s">
        <v>34071</v>
      </c>
      <c r="D17262" s="1">
        <v>41896.031678240739</v>
      </c>
      <c r="E17262">
        <v>10</v>
      </c>
      <c r="F17262">
        <v>45</v>
      </c>
      <c r="G17262" t="s">
        <v>215</v>
      </c>
      <c r="H17262" t="s">
        <v>390</v>
      </c>
    </row>
    <row r="17263" spans="1:8" x14ac:dyDescent="0.2">
      <c r="A17263">
        <v>5.1092274111842298E+17</v>
      </c>
      <c r="B17263" t="s">
        <v>34072</v>
      </c>
      <c r="C17263" t="s">
        <v>34073</v>
      </c>
      <c r="D17263" s="1">
        <v>41896.032962962963</v>
      </c>
      <c r="E17263">
        <v>12</v>
      </c>
      <c r="F17263">
        <v>34</v>
      </c>
      <c r="G17263" t="s">
        <v>215</v>
      </c>
    </row>
    <row r="17264" spans="1:8" x14ac:dyDescent="0.2">
      <c r="A17264">
        <v>5.1092289619440397E+17</v>
      </c>
      <c r="B17264" t="s">
        <v>34074</v>
      </c>
      <c r="C17264" t="s">
        <v>34075</v>
      </c>
      <c r="D17264" s="1">
        <v>41896.033391203702</v>
      </c>
      <c r="E17264">
        <v>20</v>
      </c>
      <c r="F17264">
        <v>75</v>
      </c>
      <c r="G17264" t="s">
        <v>89</v>
      </c>
    </row>
    <row r="17265" spans="1:8" x14ac:dyDescent="0.2">
      <c r="A17265">
        <v>5.10923555710992E+17</v>
      </c>
      <c r="B17265" t="s">
        <v>34076</v>
      </c>
      <c r="C17265" t="s">
        <v>34077</v>
      </c>
      <c r="D17265" s="1">
        <v>41896.035208333335</v>
      </c>
      <c r="E17265">
        <v>25</v>
      </c>
      <c r="F17265">
        <v>33</v>
      </c>
      <c r="G17265" t="s">
        <v>576</v>
      </c>
    </row>
    <row r="17266" spans="1:8" x14ac:dyDescent="0.2">
      <c r="A17266">
        <v>5.1092439598106202E+17</v>
      </c>
      <c r="B17266" t="s">
        <v>34078</v>
      </c>
      <c r="C17266" t="s">
        <v>34079</v>
      </c>
      <c r="D17266" s="1">
        <v>41896.037534722222</v>
      </c>
      <c r="E17266">
        <v>317</v>
      </c>
      <c r="F17266">
        <v>427</v>
      </c>
    </row>
    <row r="17267" spans="1:8" x14ac:dyDescent="0.2">
      <c r="A17267">
        <v>5.1093500692425101E+17</v>
      </c>
      <c r="B17267" t="s">
        <v>34080</v>
      </c>
      <c r="C17267" t="s">
        <v>34081</v>
      </c>
      <c r="D17267" s="1">
        <v>41896.066817129627</v>
      </c>
      <c r="E17267">
        <v>41</v>
      </c>
      <c r="F17267">
        <v>52</v>
      </c>
      <c r="G17267" t="s">
        <v>576</v>
      </c>
    </row>
    <row r="17268" spans="1:8" x14ac:dyDescent="0.2">
      <c r="A17268">
        <v>5.1093511564060998E+17</v>
      </c>
      <c r="B17268" t="s">
        <v>34082</v>
      </c>
      <c r="C17268" t="s">
        <v>34083</v>
      </c>
      <c r="D17268" s="1">
        <v>41896.067106481481</v>
      </c>
      <c r="E17268">
        <v>134</v>
      </c>
      <c r="F17268">
        <v>181</v>
      </c>
      <c r="G17268" t="s">
        <v>89</v>
      </c>
    </row>
    <row r="17269" spans="1:8" x14ac:dyDescent="0.2">
      <c r="A17269">
        <v>5.1093551836089498E+17</v>
      </c>
      <c r="B17269" t="s">
        <v>34084</v>
      </c>
      <c r="C17269" t="s">
        <v>34085</v>
      </c>
      <c r="D17269" s="1">
        <v>41896.06821759259</v>
      </c>
      <c r="E17269">
        <v>544</v>
      </c>
      <c r="F17269">
        <v>669</v>
      </c>
    </row>
    <row r="17270" spans="1:8" x14ac:dyDescent="0.2">
      <c r="A17270">
        <v>5.1093762903955002E+17</v>
      </c>
      <c r="B17270" t="s">
        <v>34086</v>
      </c>
      <c r="C17270" t="s">
        <v>34087</v>
      </c>
      <c r="D17270" s="1">
        <v>41896.074050925927</v>
      </c>
      <c r="E17270">
        <v>16</v>
      </c>
      <c r="F17270">
        <v>30</v>
      </c>
      <c r="G17270" t="s">
        <v>576</v>
      </c>
    </row>
    <row r="17271" spans="1:8" x14ac:dyDescent="0.2">
      <c r="A17271">
        <v>5.1093966268559302E+17</v>
      </c>
      <c r="B17271" t="s">
        <v>34088</v>
      </c>
      <c r="C17271" t="s">
        <v>34089</v>
      </c>
      <c r="D17271" s="1">
        <v>41896.079664351855</v>
      </c>
      <c r="E17271">
        <v>264</v>
      </c>
      <c r="F17271">
        <v>442</v>
      </c>
    </row>
    <row r="17272" spans="1:8" x14ac:dyDescent="0.2">
      <c r="A17272">
        <v>5.1097192343486003E+17</v>
      </c>
      <c r="B17272" t="s">
        <v>34090</v>
      </c>
      <c r="C17272" t="s">
        <v>34091</v>
      </c>
      <c r="D17272" s="1">
        <v>41896.168680555558</v>
      </c>
      <c r="E17272">
        <v>29</v>
      </c>
      <c r="F17272">
        <v>61</v>
      </c>
      <c r="G17272" t="s">
        <v>215</v>
      </c>
    </row>
    <row r="17273" spans="1:8" x14ac:dyDescent="0.2">
      <c r="A17273">
        <v>5.1097432653617101E+17</v>
      </c>
      <c r="B17273" t="s">
        <v>34092</v>
      </c>
      <c r="C17273" t="s">
        <v>34093</v>
      </c>
      <c r="D17273" s="1">
        <v>41896.175312500003</v>
      </c>
      <c r="E17273">
        <v>49</v>
      </c>
      <c r="F17273">
        <v>112</v>
      </c>
      <c r="G17273" t="s">
        <v>34094</v>
      </c>
      <c r="H17273" t="s">
        <v>390</v>
      </c>
    </row>
    <row r="17274" spans="1:8" x14ac:dyDescent="0.2">
      <c r="A17274">
        <v>5.1098968486944698E+17</v>
      </c>
      <c r="B17274" t="s">
        <v>34095</v>
      </c>
      <c r="C17274" t="s">
        <v>34096</v>
      </c>
      <c r="D17274" s="1">
        <v>41896.21769675926</v>
      </c>
      <c r="E17274">
        <v>32</v>
      </c>
      <c r="F17274">
        <v>37</v>
      </c>
      <c r="G17274" t="s">
        <v>89</v>
      </c>
    </row>
    <row r="17275" spans="1:8" x14ac:dyDescent="0.2">
      <c r="A17275">
        <v>5.1129356332672602E+17</v>
      </c>
      <c r="B17275" t="s">
        <v>34097</v>
      </c>
      <c r="C17275" t="s">
        <v>34098</v>
      </c>
      <c r="D17275" s="1">
        <v>41897.056238425925</v>
      </c>
      <c r="E17275">
        <v>93</v>
      </c>
      <c r="F17275">
        <v>194</v>
      </c>
      <c r="G17275" t="s">
        <v>215</v>
      </c>
    </row>
    <row r="17276" spans="1:8" x14ac:dyDescent="0.2">
      <c r="A17276">
        <v>5.1129584510356602E+17</v>
      </c>
      <c r="B17276" t="s">
        <v>34099</v>
      </c>
      <c r="C17276" t="s">
        <v>34100</v>
      </c>
      <c r="D17276" s="1">
        <v>41897.062534722223</v>
      </c>
      <c r="E17276">
        <v>18</v>
      </c>
      <c r="F17276">
        <v>40</v>
      </c>
      <c r="G17276" t="s">
        <v>215</v>
      </c>
      <c r="H17276" t="s">
        <v>390</v>
      </c>
    </row>
    <row r="17277" spans="1:8" x14ac:dyDescent="0.2">
      <c r="A17277">
        <v>5.1129591488001997E+17</v>
      </c>
      <c r="B17277" t="s">
        <v>34101</v>
      </c>
      <c r="C17277" t="s">
        <v>34102</v>
      </c>
      <c r="D17277" s="1">
        <v>41897.062731481485</v>
      </c>
      <c r="E17277">
        <v>13</v>
      </c>
      <c r="F17277">
        <v>33</v>
      </c>
      <c r="G17277" t="s">
        <v>215</v>
      </c>
    </row>
    <row r="17278" spans="1:8" x14ac:dyDescent="0.2">
      <c r="A17278">
        <v>5.1129638357252499E+17</v>
      </c>
      <c r="B17278" t="s">
        <v>34103</v>
      </c>
      <c r="C17278" t="s">
        <v>34104</v>
      </c>
      <c r="D17278" s="1">
        <v>41897.064016203702</v>
      </c>
      <c r="E17278">
        <v>41</v>
      </c>
      <c r="F17278">
        <v>78</v>
      </c>
      <c r="G17278" t="s">
        <v>215</v>
      </c>
    </row>
    <row r="17279" spans="1:8" x14ac:dyDescent="0.2">
      <c r="A17279">
        <v>5.1133389453343501E+17</v>
      </c>
      <c r="B17279" t="s">
        <v>34105</v>
      </c>
      <c r="C17279" t="s">
        <v>34106</v>
      </c>
      <c r="D17279" s="1">
        <v>41897.167534722219</v>
      </c>
      <c r="E17279">
        <v>20</v>
      </c>
      <c r="F17279">
        <v>58</v>
      </c>
      <c r="G17279" t="s">
        <v>215</v>
      </c>
      <c r="H17279" t="s">
        <v>616</v>
      </c>
    </row>
    <row r="17280" spans="1:8" x14ac:dyDescent="0.2">
      <c r="A17280">
        <v>5.11334152818688E+17</v>
      </c>
      <c r="B17280" t="s">
        <v>34107</v>
      </c>
      <c r="C17280" t="s">
        <v>34108</v>
      </c>
      <c r="D17280" s="1">
        <v>41897.168240740742</v>
      </c>
      <c r="E17280">
        <v>115</v>
      </c>
      <c r="F17280">
        <v>215</v>
      </c>
      <c r="G17280" t="s">
        <v>34109</v>
      </c>
      <c r="H17280" t="s">
        <v>390</v>
      </c>
    </row>
    <row r="17281" spans="1:7" x14ac:dyDescent="0.2">
      <c r="A17281">
        <v>5.11467346809344E+17</v>
      </c>
      <c r="B17281" t="s">
        <v>34110</v>
      </c>
      <c r="C17281" t="s">
        <v>34111</v>
      </c>
      <c r="D17281" s="1">
        <v>41897.535787037035</v>
      </c>
      <c r="E17281">
        <v>46</v>
      </c>
      <c r="F17281">
        <v>133</v>
      </c>
    </row>
    <row r="17282" spans="1:7" x14ac:dyDescent="0.2">
      <c r="A17282">
        <v>5.1149183249758202E+17</v>
      </c>
      <c r="B17282" t="s">
        <v>34112</v>
      </c>
      <c r="C17282" t="s">
        <v>34113</v>
      </c>
      <c r="D17282" s="1">
        <v>41897.603356481479</v>
      </c>
      <c r="E17282">
        <v>23</v>
      </c>
      <c r="F17282">
        <v>58</v>
      </c>
      <c r="G17282" t="s">
        <v>89</v>
      </c>
    </row>
    <row r="17283" spans="1:7" x14ac:dyDescent="0.2">
      <c r="A17283">
        <v>5.1151455756801203E+17</v>
      </c>
      <c r="B17283" t="s">
        <v>34114</v>
      </c>
      <c r="C17283" t="s">
        <v>34115</v>
      </c>
      <c r="D17283" s="1">
        <v>41897.666064814817</v>
      </c>
      <c r="E17283">
        <v>156</v>
      </c>
      <c r="F17283">
        <v>194</v>
      </c>
    </row>
    <row r="17284" spans="1:7" x14ac:dyDescent="0.2">
      <c r="A17284">
        <v>5.1156719360436602E+17</v>
      </c>
      <c r="B17284" t="s">
        <v>34116</v>
      </c>
      <c r="C17284" t="s">
        <v>34117</v>
      </c>
      <c r="D17284" s="1">
        <v>41897.811319444445</v>
      </c>
      <c r="E17284">
        <v>29</v>
      </c>
      <c r="F17284">
        <v>30</v>
      </c>
      <c r="G17284" t="s">
        <v>89</v>
      </c>
    </row>
    <row r="17285" spans="1:7" x14ac:dyDescent="0.2">
      <c r="A17285">
        <v>5.11596362597928E+17</v>
      </c>
      <c r="B17285" t="s">
        <v>34118</v>
      </c>
      <c r="C17285" t="s">
        <v>34119</v>
      </c>
      <c r="D17285" s="1">
        <v>41897.891805555555</v>
      </c>
      <c r="E17285">
        <v>60</v>
      </c>
      <c r="F17285">
        <v>61</v>
      </c>
      <c r="G17285" t="s">
        <v>576</v>
      </c>
    </row>
    <row r="17286" spans="1:7" x14ac:dyDescent="0.2">
      <c r="A17286">
        <v>5.1160628751656902E+17</v>
      </c>
      <c r="B17286" t="s">
        <v>34120</v>
      </c>
      <c r="C17286" t="s">
        <v>34121</v>
      </c>
      <c r="D17286" s="1">
        <v>41897.919189814813</v>
      </c>
      <c r="E17286">
        <v>11</v>
      </c>
      <c r="F17286">
        <v>14</v>
      </c>
      <c r="G17286" t="s">
        <v>89</v>
      </c>
    </row>
    <row r="17287" spans="1:7" x14ac:dyDescent="0.2">
      <c r="A17287">
        <v>5.1160826629692198E+17</v>
      </c>
      <c r="B17287" t="s">
        <v>34122</v>
      </c>
      <c r="C17287" t="s">
        <v>34123</v>
      </c>
      <c r="D17287" s="1">
        <v>41897.92465277778</v>
      </c>
      <c r="E17287">
        <v>318</v>
      </c>
      <c r="F17287">
        <v>358</v>
      </c>
    </row>
    <row r="17288" spans="1:7" x14ac:dyDescent="0.2">
      <c r="A17288">
        <v>5.1160982401531002E+17</v>
      </c>
      <c r="B17288" t="s">
        <v>34124</v>
      </c>
      <c r="C17288" t="s">
        <v>34125</v>
      </c>
      <c r="D17288" s="1">
        <v>41897.928946759261</v>
      </c>
      <c r="E17288">
        <v>2316</v>
      </c>
      <c r="F17288">
        <v>2369</v>
      </c>
    </row>
    <row r="17289" spans="1:7" x14ac:dyDescent="0.2">
      <c r="A17289">
        <v>5.1161225424117299E+17</v>
      </c>
      <c r="B17289" t="s">
        <v>34126</v>
      </c>
      <c r="C17289" t="s">
        <v>34127</v>
      </c>
      <c r="D17289" s="1">
        <v>41897.935659722221</v>
      </c>
      <c r="E17289">
        <v>542</v>
      </c>
      <c r="F17289">
        <v>601</v>
      </c>
    </row>
    <row r="17290" spans="1:7" x14ac:dyDescent="0.2">
      <c r="A17290">
        <v>5.1161727864827898E+17</v>
      </c>
      <c r="B17290" t="s">
        <v>34128</v>
      </c>
      <c r="C17290" t="s">
        <v>34129</v>
      </c>
      <c r="D17290" s="1">
        <v>41897.949525462966</v>
      </c>
      <c r="E17290">
        <v>383</v>
      </c>
      <c r="F17290">
        <v>354</v>
      </c>
    </row>
    <row r="17291" spans="1:7" x14ac:dyDescent="0.2">
      <c r="A17291">
        <v>5.1185025188891802E+17</v>
      </c>
      <c r="B17291" t="s">
        <v>34130</v>
      </c>
      <c r="C17291" t="s">
        <v>34131</v>
      </c>
      <c r="D17291" s="1">
        <v>41898.592407407406</v>
      </c>
      <c r="E17291">
        <v>361</v>
      </c>
      <c r="F17291">
        <v>343</v>
      </c>
    </row>
    <row r="17292" spans="1:7" x14ac:dyDescent="0.2">
      <c r="A17292">
        <v>5.1185102762962099E+17</v>
      </c>
      <c r="B17292" t="s">
        <v>34132</v>
      </c>
      <c r="C17292" t="s">
        <v>34133</v>
      </c>
      <c r="D17292" s="1">
        <v>41898.594548611109</v>
      </c>
      <c r="E17292">
        <v>127</v>
      </c>
      <c r="F17292">
        <v>148</v>
      </c>
    </row>
    <row r="17293" spans="1:7" x14ac:dyDescent="0.2">
      <c r="A17293">
        <v>5.1185941238723302E+17</v>
      </c>
      <c r="B17293" t="s">
        <v>34134</v>
      </c>
      <c r="C17293" t="s">
        <v>34135</v>
      </c>
      <c r="D17293" s="1">
        <v>41898.617685185185</v>
      </c>
      <c r="E17293">
        <v>656</v>
      </c>
      <c r="F17293">
        <v>630</v>
      </c>
    </row>
    <row r="17294" spans="1:7" x14ac:dyDescent="0.2">
      <c r="A17294">
        <v>5.1186089894926701E+17</v>
      </c>
      <c r="B17294" t="s">
        <v>34136</v>
      </c>
      <c r="C17294" t="s">
        <v>34137</v>
      </c>
      <c r="D17294" s="1">
        <v>41898.621782407405</v>
      </c>
      <c r="E17294">
        <v>112</v>
      </c>
      <c r="F17294">
        <v>168</v>
      </c>
    </row>
    <row r="17295" spans="1:7" x14ac:dyDescent="0.2">
      <c r="A17295">
        <v>5.1189691781169101E+17</v>
      </c>
      <c r="B17295" t="s">
        <v>34138</v>
      </c>
      <c r="C17295" t="s">
        <v>34139</v>
      </c>
      <c r="D17295" s="1">
        <v>41898.721180555556</v>
      </c>
      <c r="E17295">
        <v>572</v>
      </c>
      <c r="F17295">
        <v>579</v>
      </c>
    </row>
    <row r="17296" spans="1:7" x14ac:dyDescent="0.2">
      <c r="A17296">
        <v>5.1189719316355398E+17</v>
      </c>
      <c r="B17296" t="s">
        <v>34140</v>
      </c>
      <c r="C17296" t="s">
        <v>34141</v>
      </c>
      <c r="D17296" s="1">
        <v>41898.721944444442</v>
      </c>
      <c r="E17296">
        <v>267</v>
      </c>
      <c r="F17296">
        <v>305</v>
      </c>
    </row>
    <row r="17297" spans="1:8" x14ac:dyDescent="0.2">
      <c r="A17297">
        <v>5.1189964439029299E+17</v>
      </c>
      <c r="B17297" t="s">
        <v>34142</v>
      </c>
      <c r="C17297" t="s">
        <v>31892</v>
      </c>
      <c r="D17297" s="1">
        <v>41898.728703703702</v>
      </c>
      <c r="E17297">
        <v>472</v>
      </c>
      <c r="F17297">
        <v>486</v>
      </c>
    </row>
    <row r="17298" spans="1:8" x14ac:dyDescent="0.2">
      <c r="A17298">
        <v>5.1190856419849798E+17</v>
      </c>
      <c r="B17298" t="s">
        <v>34143</v>
      </c>
      <c r="C17298" t="s">
        <v>34144</v>
      </c>
      <c r="D17298" s="1">
        <v>41898.753321759257</v>
      </c>
      <c r="E17298">
        <v>321</v>
      </c>
      <c r="F17298">
        <v>370</v>
      </c>
    </row>
    <row r="17299" spans="1:8" x14ac:dyDescent="0.2">
      <c r="A17299">
        <v>5.1191082713456998E+17</v>
      </c>
      <c r="B17299" t="s">
        <v>34145</v>
      </c>
      <c r="C17299" t="s">
        <v>34146</v>
      </c>
      <c r="D17299" s="1">
        <v>41898.759560185186</v>
      </c>
      <c r="E17299">
        <v>13</v>
      </c>
      <c r="F17299">
        <v>21</v>
      </c>
      <c r="G17299" t="s">
        <v>89</v>
      </c>
    </row>
    <row r="17300" spans="1:8" x14ac:dyDescent="0.2">
      <c r="A17300">
        <v>5.1191152173646598E+17</v>
      </c>
      <c r="B17300" t="s">
        <v>34147</v>
      </c>
      <c r="C17300" t="s">
        <v>34148</v>
      </c>
      <c r="D17300" s="1">
        <v>41898.761481481481</v>
      </c>
      <c r="E17300">
        <v>22</v>
      </c>
      <c r="F17300">
        <v>20</v>
      </c>
      <c r="G17300" t="s">
        <v>34149</v>
      </c>
    </row>
    <row r="17301" spans="1:8" x14ac:dyDescent="0.2">
      <c r="A17301">
        <v>5.1191241316408499E+17</v>
      </c>
      <c r="B17301" t="s">
        <v>34150</v>
      </c>
      <c r="C17301" t="s">
        <v>34151</v>
      </c>
      <c r="D17301" s="1">
        <v>41898.763935185183</v>
      </c>
      <c r="E17301">
        <v>13</v>
      </c>
      <c r="F17301">
        <v>20</v>
      </c>
      <c r="G17301" t="s">
        <v>215</v>
      </c>
    </row>
    <row r="17302" spans="1:8" x14ac:dyDescent="0.2">
      <c r="A17302">
        <v>5.1191917175269702E+17</v>
      </c>
      <c r="B17302" t="s">
        <v>34152</v>
      </c>
      <c r="C17302" t="s">
        <v>34153</v>
      </c>
      <c r="D17302" s="1">
        <v>41898.782592592594</v>
      </c>
      <c r="E17302">
        <v>73</v>
      </c>
      <c r="F17302">
        <v>123</v>
      </c>
      <c r="G17302" t="s">
        <v>89</v>
      </c>
    </row>
    <row r="17303" spans="1:8" x14ac:dyDescent="0.2">
      <c r="A17303">
        <v>5.1195932461304602E+17</v>
      </c>
      <c r="B17303" t="s">
        <v>34154</v>
      </c>
      <c r="C17303" t="s">
        <v>34155</v>
      </c>
      <c r="D17303" s="1">
        <v>41898.893391203703</v>
      </c>
      <c r="E17303">
        <v>45</v>
      </c>
      <c r="F17303">
        <v>40</v>
      </c>
    </row>
    <row r="17304" spans="1:8" x14ac:dyDescent="0.2">
      <c r="A17304">
        <v>5.1197721558489901E+17</v>
      </c>
      <c r="B17304" t="s">
        <v>34156</v>
      </c>
      <c r="C17304" t="s">
        <v>34157</v>
      </c>
      <c r="D17304" s="1">
        <v>41898.942754629628</v>
      </c>
      <c r="E17304">
        <v>64</v>
      </c>
      <c r="F17304">
        <v>50</v>
      </c>
      <c r="G17304" t="s">
        <v>215</v>
      </c>
    </row>
    <row r="17305" spans="1:8" x14ac:dyDescent="0.2">
      <c r="A17305">
        <v>5.1197771518103898E+17</v>
      </c>
      <c r="B17305" t="s">
        <v>34158</v>
      </c>
      <c r="C17305" t="s">
        <v>34159</v>
      </c>
      <c r="D17305" s="1">
        <v>41898.944143518522</v>
      </c>
      <c r="E17305">
        <v>275</v>
      </c>
      <c r="F17305">
        <v>308</v>
      </c>
    </row>
    <row r="17306" spans="1:8" x14ac:dyDescent="0.2">
      <c r="A17306">
        <v>5.1198247007475699E+17</v>
      </c>
      <c r="B17306" t="s">
        <v>34160</v>
      </c>
      <c r="C17306" t="s">
        <v>34161</v>
      </c>
      <c r="D17306" s="1">
        <v>41898.957256944443</v>
      </c>
      <c r="E17306">
        <v>450</v>
      </c>
      <c r="F17306">
        <v>466</v>
      </c>
    </row>
    <row r="17307" spans="1:8" x14ac:dyDescent="0.2">
      <c r="A17307">
        <v>5.1200428854637299E+17</v>
      </c>
      <c r="B17307" t="s">
        <v>34162</v>
      </c>
      <c r="C17307" t="s">
        <v>34163</v>
      </c>
      <c r="D17307" s="1">
        <v>41899.017465277779</v>
      </c>
      <c r="E17307">
        <v>549</v>
      </c>
      <c r="F17307">
        <v>603</v>
      </c>
    </row>
    <row r="17308" spans="1:8" x14ac:dyDescent="0.2">
      <c r="A17308">
        <v>5.1220163331359898E+17</v>
      </c>
      <c r="B17308" t="s">
        <v>34164</v>
      </c>
      <c r="C17308" t="s">
        <v>34165</v>
      </c>
      <c r="D17308" s="1">
        <v>41899.562037037038</v>
      </c>
      <c r="E17308">
        <v>21</v>
      </c>
      <c r="F17308">
        <v>88</v>
      </c>
      <c r="G17308" t="s">
        <v>89</v>
      </c>
    </row>
    <row r="17309" spans="1:8" x14ac:dyDescent="0.2">
      <c r="A17309">
        <v>5.1220945044728602E+17</v>
      </c>
      <c r="B17309" t="s">
        <v>34166</v>
      </c>
      <c r="C17309" t="s">
        <v>34167</v>
      </c>
      <c r="D17309" s="1">
        <v>41899.583611111113</v>
      </c>
      <c r="E17309">
        <v>14</v>
      </c>
      <c r="F17309">
        <v>18</v>
      </c>
      <c r="G17309" t="s">
        <v>576</v>
      </c>
    </row>
    <row r="17310" spans="1:8" x14ac:dyDescent="0.2">
      <c r="A17310">
        <v>5.1220964512210502E+17</v>
      </c>
      <c r="B17310" t="s">
        <v>34168</v>
      </c>
      <c r="C17310" t="s">
        <v>34169</v>
      </c>
      <c r="D17310" s="1">
        <v>41899.584143518521</v>
      </c>
      <c r="E17310">
        <v>19</v>
      </c>
      <c r="F17310">
        <v>22</v>
      </c>
      <c r="G17310" t="s">
        <v>576</v>
      </c>
      <c r="H17310" t="s">
        <v>390</v>
      </c>
    </row>
    <row r="17311" spans="1:8" x14ac:dyDescent="0.2">
      <c r="A17311">
        <v>5.1220969553344499E+17</v>
      </c>
      <c r="B17311" t="s">
        <v>34170</v>
      </c>
      <c r="C17311" t="s">
        <v>34171</v>
      </c>
      <c r="D17311" s="1">
        <v>41899.584282407406</v>
      </c>
      <c r="E17311">
        <v>8</v>
      </c>
      <c r="F17311">
        <v>11</v>
      </c>
      <c r="G17311" t="s">
        <v>576</v>
      </c>
    </row>
    <row r="17312" spans="1:8" x14ac:dyDescent="0.2">
      <c r="A17312">
        <v>5.12209762831056E+17</v>
      </c>
      <c r="B17312" t="s">
        <v>34172</v>
      </c>
      <c r="C17312" t="s">
        <v>34173</v>
      </c>
      <c r="D17312" s="1">
        <v>41899.584467592591</v>
      </c>
      <c r="E17312">
        <v>9</v>
      </c>
      <c r="F17312">
        <v>11</v>
      </c>
      <c r="G17312" t="s">
        <v>576</v>
      </c>
      <c r="H17312" t="s">
        <v>616</v>
      </c>
    </row>
    <row r="17313" spans="1:8" x14ac:dyDescent="0.2">
      <c r="A17313">
        <v>5.1220980931652403E+17</v>
      </c>
      <c r="B17313" t="s">
        <v>34174</v>
      </c>
      <c r="C17313" t="s">
        <v>34175</v>
      </c>
      <c r="D17313" s="1">
        <v>41899.584594907406</v>
      </c>
      <c r="E17313">
        <v>7</v>
      </c>
      <c r="F17313">
        <v>7</v>
      </c>
      <c r="G17313" t="s">
        <v>576</v>
      </c>
    </row>
    <row r="17314" spans="1:8" x14ac:dyDescent="0.2">
      <c r="A17314">
        <v>5.1220988711248602E+17</v>
      </c>
      <c r="B17314" t="s">
        <v>34176</v>
      </c>
      <c r="C17314" t="s">
        <v>34177</v>
      </c>
      <c r="D17314" s="1">
        <v>41899.584814814814</v>
      </c>
      <c r="E17314">
        <v>17</v>
      </c>
      <c r="F17314">
        <v>24</v>
      </c>
      <c r="G17314" t="s">
        <v>34178</v>
      </c>
    </row>
    <row r="17315" spans="1:8" x14ac:dyDescent="0.2">
      <c r="A17315">
        <v>5.1221023542425997E+17</v>
      </c>
      <c r="B17315" t="s">
        <v>34179</v>
      </c>
      <c r="C17315" t="s">
        <v>34180</v>
      </c>
      <c r="D17315" s="1">
        <v>41899.585775462961</v>
      </c>
      <c r="E17315">
        <v>16</v>
      </c>
      <c r="F17315">
        <v>13</v>
      </c>
      <c r="G17315" t="s">
        <v>576</v>
      </c>
    </row>
    <row r="17316" spans="1:8" x14ac:dyDescent="0.2">
      <c r="A17316">
        <v>5.1221027583636602E+17</v>
      </c>
      <c r="B17316" t="s">
        <v>34181</v>
      </c>
      <c r="C17316" t="s">
        <v>34182</v>
      </c>
      <c r="D17316" s="1">
        <v>41899.585879629631</v>
      </c>
      <c r="E17316">
        <v>7</v>
      </c>
      <c r="F17316">
        <v>7</v>
      </c>
      <c r="G17316" t="s">
        <v>487</v>
      </c>
    </row>
    <row r="17317" spans="1:8" x14ac:dyDescent="0.2">
      <c r="A17317">
        <v>5.1221052868161101E+17</v>
      </c>
      <c r="B17317" t="s">
        <v>34183</v>
      </c>
      <c r="C17317" t="s">
        <v>34184</v>
      </c>
      <c r="D17317" s="1">
        <v>41899.586585648147</v>
      </c>
      <c r="E17317">
        <v>7</v>
      </c>
      <c r="F17317">
        <v>8</v>
      </c>
      <c r="G17317" t="s">
        <v>576</v>
      </c>
      <c r="H17317" t="s">
        <v>390</v>
      </c>
    </row>
    <row r="17318" spans="1:8" x14ac:dyDescent="0.2">
      <c r="A17318">
        <v>5.12210605986824E+17</v>
      </c>
      <c r="B17318" t="s">
        <v>34185</v>
      </c>
      <c r="C17318" t="s">
        <v>34186</v>
      </c>
      <c r="D17318" s="1">
        <v>41899.586793981478</v>
      </c>
      <c r="E17318">
        <v>11</v>
      </c>
      <c r="F17318">
        <v>12</v>
      </c>
      <c r="G17318" t="s">
        <v>487</v>
      </c>
    </row>
    <row r="17319" spans="1:8" x14ac:dyDescent="0.2">
      <c r="A17319">
        <v>5.1221066042050899E+17</v>
      </c>
      <c r="B17319" t="s">
        <v>34187</v>
      </c>
      <c r="C17319" t="s">
        <v>34188</v>
      </c>
      <c r="D17319" s="1">
        <v>41899.586944444447</v>
      </c>
      <c r="E17319">
        <v>6</v>
      </c>
      <c r="F17319">
        <v>7</v>
      </c>
      <c r="G17319" t="s">
        <v>576</v>
      </c>
    </row>
    <row r="17320" spans="1:8" x14ac:dyDescent="0.2">
      <c r="A17320">
        <v>5.1221070335758701E+17</v>
      </c>
      <c r="B17320" t="s">
        <v>34189</v>
      </c>
      <c r="C17320" t="s">
        <v>34190</v>
      </c>
      <c r="D17320" s="1">
        <v>41899.587060185186</v>
      </c>
      <c r="E17320">
        <v>6</v>
      </c>
      <c r="F17320">
        <v>9</v>
      </c>
      <c r="G17320" t="s">
        <v>576</v>
      </c>
    </row>
    <row r="17321" spans="1:8" x14ac:dyDescent="0.2">
      <c r="A17321">
        <v>5.1221078982735398E+17</v>
      </c>
      <c r="B17321" t="s">
        <v>34191</v>
      </c>
      <c r="C17321" t="s">
        <v>34192</v>
      </c>
      <c r="D17321" s="1">
        <v>41899.58730324074</v>
      </c>
      <c r="E17321">
        <v>7</v>
      </c>
      <c r="F17321">
        <v>16</v>
      </c>
      <c r="G17321" t="s">
        <v>576</v>
      </c>
    </row>
    <row r="17322" spans="1:8" x14ac:dyDescent="0.2">
      <c r="A17322">
        <v>5.1221107194465402E+17</v>
      </c>
      <c r="B17322" t="s">
        <v>34193</v>
      </c>
      <c r="C17322" t="s">
        <v>34194</v>
      </c>
      <c r="D17322" s="1">
        <v>41899.588078703702</v>
      </c>
      <c r="E17322">
        <v>19</v>
      </c>
      <c r="F17322">
        <v>19</v>
      </c>
      <c r="G17322" t="s">
        <v>89</v>
      </c>
    </row>
    <row r="17323" spans="1:8" x14ac:dyDescent="0.2">
      <c r="A17323">
        <v>5.1221116044865498E+17</v>
      </c>
      <c r="B17323" t="s">
        <v>34195</v>
      </c>
      <c r="C17323" t="s">
        <v>34196</v>
      </c>
      <c r="D17323" s="1">
        <v>41899.588321759256</v>
      </c>
      <c r="E17323">
        <v>7</v>
      </c>
      <c r="F17323">
        <v>8</v>
      </c>
      <c r="G17323" t="s">
        <v>576</v>
      </c>
    </row>
    <row r="17324" spans="1:8" x14ac:dyDescent="0.2">
      <c r="A17324">
        <v>5.1221125615427098E+17</v>
      </c>
      <c r="B17324" t="s">
        <v>34197</v>
      </c>
      <c r="C17324" t="s">
        <v>34198</v>
      </c>
      <c r="D17324" s="1">
        <v>41899.588587962964</v>
      </c>
      <c r="E17324">
        <v>8</v>
      </c>
      <c r="F17324">
        <v>5</v>
      </c>
      <c r="G17324" t="s">
        <v>34199</v>
      </c>
    </row>
    <row r="17325" spans="1:8" x14ac:dyDescent="0.2">
      <c r="A17325">
        <v>5.1221132654309299E+17</v>
      </c>
      <c r="B17325" t="s">
        <v>34200</v>
      </c>
      <c r="C17325" t="s">
        <v>34201</v>
      </c>
      <c r="D17325" s="1">
        <v>41899.588784722226</v>
      </c>
      <c r="E17325">
        <v>9</v>
      </c>
      <c r="F17325">
        <v>15</v>
      </c>
      <c r="G17325" t="s">
        <v>34202</v>
      </c>
    </row>
    <row r="17326" spans="1:8" x14ac:dyDescent="0.2">
      <c r="A17326">
        <v>5.1221149827466803E+17</v>
      </c>
      <c r="B17326" t="s">
        <v>34203</v>
      </c>
      <c r="C17326" t="s">
        <v>34204</v>
      </c>
      <c r="D17326" s="1">
        <v>41899.589259259257</v>
      </c>
      <c r="E17326">
        <v>8</v>
      </c>
      <c r="F17326">
        <v>5</v>
      </c>
      <c r="G17326" t="s">
        <v>546</v>
      </c>
    </row>
    <row r="17327" spans="1:8" x14ac:dyDescent="0.2">
      <c r="A17327">
        <v>5.1221154449591002E+17</v>
      </c>
      <c r="B17327" t="s">
        <v>34205</v>
      </c>
      <c r="C17327" t="s">
        <v>34206</v>
      </c>
      <c r="D17327" s="1">
        <v>41899.589386574073</v>
      </c>
      <c r="E17327">
        <v>12</v>
      </c>
      <c r="F17327">
        <v>13</v>
      </c>
      <c r="G17327" t="s">
        <v>576</v>
      </c>
    </row>
    <row r="17328" spans="1:8" x14ac:dyDescent="0.2">
      <c r="A17328">
        <v>5.12211842455056E+17</v>
      </c>
      <c r="B17328" t="s">
        <v>34207</v>
      </c>
      <c r="C17328" t="s">
        <v>34208</v>
      </c>
      <c r="D17328" s="1">
        <v>41899.590208333335</v>
      </c>
      <c r="E17328">
        <v>8</v>
      </c>
      <c r="F17328">
        <v>10</v>
      </c>
      <c r="G17328" t="s">
        <v>34209</v>
      </c>
    </row>
    <row r="17329" spans="1:8" x14ac:dyDescent="0.2">
      <c r="A17329">
        <v>5.1221188781228E+17</v>
      </c>
      <c r="B17329" t="s">
        <v>34210</v>
      </c>
      <c r="C17329" t="s">
        <v>34211</v>
      </c>
      <c r="D17329" s="1">
        <v>41899.59033564815</v>
      </c>
      <c r="E17329">
        <v>7</v>
      </c>
      <c r="F17329">
        <v>14</v>
      </c>
      <c r="G17329" t="s">
        <v>576</v>
      </c>
      <c r="H17329" t="s">
        <v>390</v>
      </c>
    </row>
    <row r="17330" spans="1:8" x14ac:dyDescent="0.2">
      <c r="A17330">
        <v>5.1221200692629901E+17</v>
      </c>
      <c r="B17330" t="s">
        <v>34212</v>
      </c>
      <c r="C17330" t="s">
        <v>34213</v>
      </c>
      <c r="D17330" s="1">
        <v>41899.59065972222</v>
      </c>
      <c r="E17330">
        <v>10</v>
      </c>
      <c r="F17330">
        <v>6</v>
      </c>
      <c r="G17330" t="s">
        <v>487</v>
      </c>
    </row>
    <row r="17331" spans="1:8" x14ac:dyDescent="0.2">
      <c r="A17331">
        <v>5.1221215657908602E+17</v>
      </c>
      <c r="B17331" t="s">
        <v>34214</v>
      </c>
      <c r="C17331" t="s">
        <v>34215</v>
      </c>
      <c r="D17331" s="1">
        <v>41899.59107638889</v>
      </c>
      <c r="E17331">
        <v>225</v>
      </c>
      <c r="F17331">
        <v>460</v>
      </c>
      <c r="G17331" t="s">
        <v>215</v>
      </c>
    </row>
    <row r="17332" spans="1:8" x14ac:dyDescent="0.2">
      <c r="A17332">
        <v>5.1221226300535603E+17</v>
      </c>
      <c r="B17332" t="s">
        <v>34216</v>
      </c>
      <c r="C17332" t="s">
        <v>34217</v>
      </c>
      <c r="D17332" s="1">
        <v>41899.591365740744</v>
      </c>
      <c r="E17332">
        <v>8</v>
      </c>
      <c r="F17332">
        <v>6</v>
      </c>
      <c r="G17332" t="s">
        <v>34218</v>
      </c>
    </row>
    <row r="17333" spans="1:8" x14ac:dyDescent="0.2">
      <c r="A17333">
        <v>5.1221233449723898E+17</v>
      </c>
      <c r="B17333" t="s">
        <v>34219</v>
      </c>
      <c r="C17333" t="s">
        <v>34220</v>
      </c>
      <c r="D17333" s="1">
        <v>41899.591562499998</v>
      </c>
      <c r="E17333">
        <v>7</v>
      </c>
      <c r="F17333">
        <v>9</v>
      </c>
      <c r="G17333" t="s">
        <v>34221</v>
      </c>
    </row>
    <row r="17334" spans="1:8" x14ac:dyDescent="0.2">
      <c r="A17334">
        <v>5.1221240159772998E+17</v>
      </c>
      <c r="B17334" t="s">
        <v>34222</v>
      </c>
      <c r="C17334" t="s">
        <v>34223</v>
      </c>
      <c r="D17334" s="1">
        <v>41899.591747685183</v>
      </c>
      <c r="E17334">
        <v>7</v>
      </c>
      <c r="F17334">
        <v>6</v>
      </c>
      <c r="G17334" t="s">
        <v>576</v>
      </c>
      <c r="H17334" t="s">
        <v>390</v>
      </c>
    </row>
    <row r="17335" spans="1:8" x14ac:dyDescent="0.2">
      <c r="A17335">
        <v>5.1221245944975699E+17</v>
      </c>
      <c r="B17335" t="s">
        <v>34224</v>
      </c>
      <c r="C17335" t="s">
        <v>34225</v>
      </c>
      <c r="D17335" s="1">
        <v>41899.591909722221</v>
      </c>
      <c r="E17335">
        <v>11</v>
      </c>
      <c r="F17335">
        <v>13</v>
      </c>
      <c r="G17335" t="s">
        <v>576</v>
      </c>
    </row>
    <row r="17336" spans="1:8" x14ac:dyDescent="0.2">
      <c r="A17336">
        <v>5.1221253037542598E+17</v>
      </c>
      <c r="B17336" t="s">
        <v>34226</v>
      </c>
      <c r="C17336" t="s">
        <v>34227</v>
      </c>
      <c r="D17336" s="1">
        <v>41899.592106481483</v>
      </c>
      <c r="E17336">
        <v>11</v>
      </c>
      <c r="F17336">
        <v>9</v>
      </c>
      <c r="G17336" t="s">
        <v>576</v>
      </c>
    </row>
    <row r="17337" spans="1:8" x14ac:dyDescent="0.2">
      <c r="A17337">
        <v>5.1221260144372902E+17</v>
      </c>
      <c r="B17337" t="s">
        <v>34228</v>
      </c>
      <c r="C17337" t="s">
        <v>34229</v>
      </c>
      <c r="D17337" s="1">
        <v>41899.592303240737</v>
      </c>
      <c r="E17337">
        <v>15</v>
      </c>
      <c r="F17337">
        <v>10</v>
      </c>
      <c r="G17337" t="s">
        <v>576</v>
      </c>
    </row>
    <row r="17338" spans="1:8" x14ac:dyDescent="0.2">
      <c r="A17338">
        <v>5.1221272243263398E+17</v>
      </c>
      <c r="B17338" t="s">
        <v>34230</v>
      </c>
      <c r="C17338" t="s">
        <v>34231</v>
      </c>
      <c r="D17338" s="1">
        <v>41899.592638888891</v>
      </c>
      <c r="E17338">
        <v>9</v>
      </c>
      <c r="F17338">
        <v>9</v>
      </c>
      <c r="G17338" t="s">
        <v>487</v>
      </c>
    </row>
    <row r="17339" spans="1:8" x14ac:dyDescent="0.2">
      <c r="A17339">
        <v>5.1221280155396E+17</v>
      </c>
      <c r="B17339" t="s">
        <v>34232</v>
      </c>
      <c r="C17339" t="s">
        <v>34233</v>
      </c>
      <c r="D17339" s="1">
        <v>41899.592858796299</v>
      </c>
      <c r="E17339">
        <v>8</v>
      </c>
      <c r="F17339">
        <v>12</v>
      </c>
      <c r="G17339" t="s">
        <v>215</v>
      </c>
    </row>
    <row r="17340" spans="1:8" x14ac:dyDescent="0.2">
      <c r="A17340">
        <v>5.1221299550699098E+17</v>
      </c>
      <c r="B17340" t="s">
        <v>34234</v>
      </c>
      <c r="C17340" t="s">
        <v>34235</v>
      </c>
      <c r="D17340" s="1">
        <v>41899.593391203707</v>
      </c>
      <c r="E17340">
        <v>8</v>
      </c>
      <c r="F17340">
        <v>12</v>
      </c>
      <c r="G17340" t="s">
        <v>215</v>
      </c>
    </row>
    <row r="17341" spans="1:8" x14ac:dyDescent="0.2">
      <c r="A17341">
        <v>5.1221303605750099E+17</v>
      </c>
      <c r="B17341" t="s">
        <v>34236</v>
      </c>
      <c r="C17341" t="s">
        <v>34237</v>
      </c>
      <c r="D17341" s="1">
        <v>41899.593495370369</v>
      </c>
      <c r="E17341">
        <v>6</v>
      </c>
      <c r="F17341">
        <v>3</v>
      </c>
      <c r="G17341" t="s">
        <v>576</v>
      </c>
    </row>
    <row r="17342" spans="1:8" x14ac:dyDescent="0.2">
      <c r="A17342">
        <v>5.1221308286594202E+17</v>
      </c>
      <c r="B17342" t="s">
        <v>34238</v>
      </c>
      <c r="C17342" t="s">
        <v>34239</v>
      </c>
      <c r="D17342" s="1">
        <v>41899.593634259261</v>
      </c>
      <c r="E17342">
        <v>5</v>
      </c>
      <c r="F17342">
        <v>6</v>
      </c>
      <c r="G17342" t="s">
        <v>487</v>
      </c>
    </row>
    <row r="17343" spans="1:8" x14ac:dyDescent="0.2">
      <c r="A17343">
        <v>5.1221336623729798E+17</v>
      </c>
      <c r="B17343" t="s">
        <v>34240</v>
      </c>
      <c r="C17343" t="s">
        <v>34241</v>
      </c>
      <c r="D17343" s="1">
        <v>41899.594409722224</v>
      </c>
      <c r="E17343">
        <v>6</v>
      </c>
      <c r="F17343">
        <v>7</v>
      </c>
      <c r="G17343" t="s">
        <v>576</v>
      </c>
    </row>
    <row r="17344" spans="1:8" x14ac:dyDescent="0.2">
      <c r="A17344">
        <v>5.1221352569636E+17</v>
      </c>
      <c r="B17344" t="s">
        <v>34242</v>
      </c>
      <c r="C17344" t="s">
        <v>34243</v>
      </c>
      <c r="D17344" s="1">
        <v>41899.594849537039</v>
      </c>
      <c r="E17344">
        <v>6</v>
      </c>
      <c r="F17344">
        <v>10</v>
      </c>
      <c r="G17344" t="s">
        <v>215</v>
      </c>
      <c r="H17344" t="s">
        <v>390</v>
      </c>
    </row>
    <row r="17345" spans="1:8" x14ac:dyDescent="0.2">
      <c r="A17345">
        <v>5.1221359636620403E+17</v>
      </c>
      <c r="B17345" t="s">
        <v>34244</v>
      </c>
      <c r="C17345" t="s">
        <v>34245</v>
      </c>
      <c r="D17345" s="1">
        <v>41899.595046296294</v>
      </c>
      <c r="E17345">
        <v>5</v>
      </c>
      <c r="F17345">
        <v>7</v>
      </c>
      <c r="G17345" t="s">
        <v>576</v>
      </c>
      <c r="H17345" t="s">
        <v>390</v>
      </c>
    </row>
    <row r="17346" spans="1:8" x14ac:dyDescent="0.2">
      <c r="A17346">
        <v>5.1221369630805101E+17</v>
      </c>
      <c r="B17346" t="s">
        <v>34246</v>
      </c>
      <c r="C17346" t="s">
        <v>34247</v>
      </c>
      <c r="D17346" s="1">
        <v>41899.595324074071</v>
      </c>
      <c r="E17346">
        <v>18</v>
      </c>
      <c r="F17346">
        <v>16</v>
      </c>
      <c r="G17346" t="s">
        <v>576</v>
      </c>
      <c r="H17346" t="s">
        <v>390</v>
      </c>
    </row>
    <row r="17347" spans="1:8" x14ac:dyDescent="0.2">
      <c r="A17347">
        <v>5.12213737005416E+17</v>
      </c>
      <c r="B17347" t="s">
        <v>34248</v>
      </c>
      <c r="C17347" t="s">
        <v>34249</v>
      </c>
      <c r="D17347" s="1">
        <v>41899.595439814817</v>
      </c>
      <c r="E17347">
        <v>9</v>
      </c>
      <c r="F17347">
        <v>8</v>
      </c>
      <c r="G17347" t="s">
        <v>34250</v>
      </c>
    </row>
    <row r="17348" spans="1:8" x14ac:dyDescent="0.2">
      <c r="A17348">
        <v>5.1221396275960198E+17</v>
      </c>
      <c r="B17348" t="s">
        <v>34251</v>
      </c>
      <c r="C17348" t="s">
        <v>34252</v>
      </c>
      <c r="D17348" s="1">
        <v>41899.596053240741</v>
      </c>
      <c r="E17348">
        <v>31</v>
      </c>
      <c r="F17348">
        <v>29</v>
      </c>
      <c r="G17348" t="s">
        <v>215</v>
      </c>
    </row>
    <row r="17349" spans="1:8" x14ac:dyDescent="0.2">
      <c r="A17349">
        <v>5.1221420779923398E+17</v>
      </c>
      <c r="B17349" t="s">
        <v>34253</v>
      </c>
      <c r="C17349" t="s">
        <v>34254</v>
      </c>
      <c r="D17349" s="1">
        <v>41899.596736111111</v>
      </c>
      <c r="E17349">
        <v>10</v>
      </c>
      <c r="F17349">
        <v>14</v>
      </c>
      <c r="G17349" t="s">
        <v>576</v>
      </c>
    </row>
    <row r="17350" spans="1:8" x14ac:dyDescent="0.2">
      <c r="A17350">
        <v>5.12214250576936E+17</v>
      </c>
      <c r="B17350" t="s">
        <v>34255</v>
      </c>
      <c r="C17350" t="s">
        <v>34256</v>
      </c>
      <c r="D17350" s="1">
        <v>41899.596851851849</v>
      </c>
      <c r="E17350">
        <v>12</v>
      </c>
      <c r="F17350">
        <v>19</v>
      </c>
      <c r="G17350" t="s">
        <v>576</v>
      </c>
    </row>
    <row r="17351" spans="1:8" x14ac:dyDescent="0.2">
      <c r="A17351">
        <v>5.1221429842556499E+17</v>
      </c>
      <c r="B17351" t="s">
        <v>34257</v>
      </c>
      <c r="C17351" t="s">
        <v>34258</v>
      </c>
      <c r="D17351" s="1">
        <v>41899.596979166665</v>
      </c>
      <c r="E17351">
        <v>13</v>
      </c>
      <c r="F17351">
        <v>22</v>
      </c>
      <c r="G17351" t="s">
        <v>34259</v>
      </c>
    </row>
    <row r="17352" spans="1:8" x14ac:dyDescent="0.2">
      <c r="A17352">
        <v>5.1224041455721203E+17</v>
      </c>
      <c r="B17352" t="s">
        <v>34260</v>
      </c>
      <c r="C17352" t="s">
        <v>34261</v>
      </c>
      <c r="D17352" s="1">
        <v>41899.669050925928</v>
      </c>
      <c r="E17352">
        <v>177</v>
      </c>
      <c r="F17352">
        <v>204</v>
      </c>
    </row>
    <row r="17353" spans="1:8" x14ac:dyDescent="0.2">
      <c r="A17353">
        <v>5.1224620396761901E+17</v>
      </c>
      <c r="B17353" t="s">
        <v>34262</v>
      </c>
      <c r="C17353" t="s">
        <v>34263</v>
      </c>
      <c r="D17353" s="1">
        <v>41899.685023148151</v>
      </c>
      <c r="E17353">
        <v>192</v>
      </c>
      <c r="F17353">
        <v>187</v>
      </c>
    </row>
    <row r="17354" spans="1:8" x14ac:dyDescent="0.2">
      <c r="A17354">
        <v>5.12247337830592E+17</v>
      </c>
      <c r="B17354" t="s">
        <v>34264</v>
      </c>
      <c r="C17354" t="s">
        <v>34265</v>
      </c>
      <c r="D17354" s="1">
        <v>41899.688159722224</v>
      </c>
      <c r="E17354">
        <v>23</v>
      </c>
      <c r="F17354">
        <v>59</v>
      </c>
      <c r="G17354" t="s">
        <v>215</v>
      </c>
    </row>
    <row r="17355" spans="1:8" x14ac:dyDescent="0.2">
      <c r="A17355">
        <v>5.1233076509567699E+17</v>
      </c>
      <c r="B17355" t="s">
        <v>34266</v>
      </c>
      <c r="C17355" t="s">
        <v>34267</v>
      </c>
      <c r="D17355" s="1">
        <v>41899.918368055558</v>
      </c>
      <c r="E17355">
        <v>13</v>
      </c>
      <c r="F17355">
        <v>24</v>
      </c>
      <c r="G17355" t="s">
        <v>89</v>
      </c>
    </row>
    <row r="17356" spans="1:8" x14ac:dyDescent="0.2">
      <c r="A17356">
        <v>5.1233880630626298E+17</v>
      </c>
      <c r="B17356" t="s">
        <v>34268</v>
      </c>
      <c r="C17356" t="s">
        <v>34269</v>
      </c>
      <c r="D17356" s="1">
        <v>41899.940555555557</v>
      </c>
      <c r="E17356">
        <v>74</v>
      </c>
      <c r="F17356">
        <v>85</v>
      </c>
      <c r="G17356" t="s">
        <v>215</v>
      </c>
      <c r="H17356" t="s">
        <v>390</v>
      </c>
    </row>
    <row r="17357" spans="1:8" x14ac:dyDescent="0.2">
      <c r="A17357">
        <v>5.1233997041437402E+17</v>
      </c>
      <c r="B17357" t="s">
        <v>34270</v>
      </c>
      <c r="C17357" t="s">
        <v>34271</v>
      </c>
      <c r="D17357" s="1">
        <v>41899.943773148145</v>
      </c>
      <c r="E17357">
        <v>99</v>
      </c>
      <c r="F17357">
        <v>105</v>
      </c>
    </row>
    <row r="17358" spans="1:8" x14ac:dyDescent="0.2">
      <c r="A17358">
        <v>5.1234148072869798E+17</v>
      </c>
      <c r="B17358" t="s">
        <v>34272</v>
      </c>
      <c r="C17358" t="s">
        <v>34273</v>
      </c>
      <c r="D17358" s="1">
        <v>41899.947939814818</v>
      </c>
      <c r="E17358">
        <v>937</v>
      </c>
      <c r="F17358">
        <v>891</v>
      </c>
    </row>
    <row r="17359" spans="1:8" x14ac:dyDescent="0.2">
      <c r="A17359">
        <v>5.1234161821797901E+17</v>
      </c>
      <c r="B17359" t="s">
        <v>34274</v>
      </c>
      <c r="C17359" t="s">
        <v>34275</v>
      </c>
      <c r="D17359" s="1">
        <v>41899.948321759257</v>
      </c>
      <c r="E17359">
        <v>128</v>
      </c>
      <c r="F17359">
        <v>158</v>
      </c>
    </row>
    <row r="17360" spans="1:8" x14ac:dyDescent="0.2">
      <c r="A17360">
        <v>5.1234607349998298E+17</v>
      </c>
      <c r="B17360" t="s">
        <v>34276</v>
      </c>
      <c r="C17360" t="s">
        <v>22050</v>
      </c>
      <c r="D17360" s="1">
        <v>41899.960613425923</v>
      </c>
      <c r="E17360">
        <v>202</v>
      </c>
      <c r="F17360">
        <v>180</v>
      </c>
      <c r="G17360" t="s">
        <v>89</v>
      </c>
    </row>
    <row r="17361" spans="1:8" x14ac:dyDescent="0.2">
      <c r="A17361">
        <v>5.12392882641448E+17</v>
      </c>
      <c r="B17361" t="s">
        <v>34277</v>
      </c>
      <c r="C17361" t="s">
        <v>34278</v>
      </c>
      <c r="D17361" s="1">
        <v>41900.089780092596</v>
      </c>
      <c r="E17361">
        <v>17</v>
      </c>
      <c r="F17361">
        <v>32</v>
      </c>
      <c r="G17361" t="s">
        <v>215</v>
      </c>
    </row>
    <row r="17362" spans="1:8" x14ac:dyDescent="0.2">
      <c r="A17362">
        <v>5.1239361738284198E+17</v>
      </c>
      <c r="B17362" t="s">
        <v>34279</v>
      </c>
      <c r="C17362" t="s">
        <v>34280</v>
      </c>
      <c r="D17362" s="1">
        <v>41900.091805555552</v>
      </c>
      <c r="E17362">
        <v>11</v>
      </c>
      <c r="F17362">
        <v>23</v>
      </c>
      <c r="G17362" t="s">
        <v>576</v>
      </c>
    </row>
    <row r="17363" spans="1:8" x14ac:dyDescent="0.2">
      <c r="A17363">
        <v>5.1239425728263699E+17</v>
      </c>
      <c r="B17363" t="s">
        <v>34281</v>
      </c>
      <c r="C17363" t="s">
        <v>34282</v>
      </c>
      <c r="D17363" s="1">
        <v>41900.093576388892</v>
      </c>
      <c r="E17363">
        <v>36</v>
      </c>
      <c r="F17363">
        <v>55</v>
      </c>
      <c r="G17363" t="s">
        <v>215</v>
      </c>
    </row>
    <row r="17364" spans="1:8" x14ac:dyDescent="0.2">
      <c r="A17364">
        <v>5.1240491406538298E+17</v>
      </c>
      <c r="B17364" t="s">
        <v>34283</v>
      </c>
      <c r="C17364" t="s">
        <v>34284</v>
      </c>
      <c r="D17364" s="1">
        <v>41900.122986111113</v>
      </c>
      <c r="E17364">
        <v>35</v>
      </c>
      <c r="F17364">
        <v>37</v>
      </c>
      <c r="G17364" t="s">
        <v>89</v>
      </c>
    </row>
    <row r="17365" spans="1:8" x14ac:dyDescent="0.2">
      <c r="A17365">
        <v>5.1258588721423898E+17</v>
      </c>
      <c r="B17365" t="s">
        <v>34285</v>
      </c>
      <c r="C17365" t="s">
        <v>34286</v>
      </c>
      <c r="D17365" s="1">
        <v>41900.622372685182</v>
      </c>
      <c r="E17365">
        <v>9</v>
      </c>
      <c r="F17365">
        <v>18</v>
      </c>
      <c r="G17365" t="s">
        <v>215</v>
      </c>
    </row>
    <row r="17366" spans="1:8" x14ac:dyDescent="0.2">
      <c r="A17366">
        <v>5.1258645387307802E+17</v>
      </c>
      <c r="B17366" t="s">
        <v>34287</v>
      </c>
      <c r="C17366" t="s">
        <v>34288</v>
      </c>
      <c r="D17366" s="1">
        <v>41900.623935185184</v>
      </c>
      <c r="E17366">
        <v>23</v>
      </c>
      <c r="F17366">
        <v>37</v>
      </c>
      <c r="G17366" t="s">
        <v>89</v>
      </c>
      <c r="H17366" t="s">
        <v>390</v>
      </c>
    </row>
    <row r="17367" spans="1:8" x14ac:dyDescent="0.2">
      <c r="A17367">
        <v>5.1258676236413702E+17</v>
      </c>
      <c r="B17367" t="s">
        <v>34289</v>
      </c>
      <c r="C17367" t="s">
        <v>34290</v>
      </c>
      <c r="D17367" s="1">
        <v>41900.624791666669</v>
      </c>
      <c r="E17367">
        <v>9</v>
      </c>
      <c r="F17367">
        <v>11</v>
      </c>
      <c r="G17367" t="s">
        <v>215</v>
      </c>
    </row>
    <row r="17368" spans="1:8" x14ac:dyDescent="0.2">
      <c r="A17368">
        <v>5.1258682735069101E+17</v>
      </c>
      <c r="B17368" t="s">
        <v>34291</v>
      </c>
      <c r="C17368" t="s">
        <v>34292</v>
      </c>
      <c r="D17368" s="1">
        <v>41900.624965277777</v>
      </c>
      <c r="E17368">
        <v>15</v>
      </c>
      <c r="F17368">
        <v>30</v>
      </c>
      <c r="G17368" t="s">
        <v>215</v>
      </c>
    </row>
    <row r="17369" spans="1:8" x14ac:dyDescent="0.2">
      <c r="A17369">
        <v>5.1258911281436602E+17</v>
      </c>
      <c r="B17369" t="s">
        <v>34293</v>
      </c>
      <c r="C17369" t="s">
        <v>34294</v>
      </c>
      <c r="D17369" s="1">
        <v>41900.631273148145</v>
      </c>
      <c r="E17369">
        <v>30</v>
      </c>
      <c r="F17369">
        <v>32</v>
      </c>
      <c r="G17369" t="s">
        <v>576</v>
      </c>
    </row>
    <row r="17370" spans="1:8" x14ac:dyDescent="0.2">
      <c r="A17370">
        <v>5.12590058604752E+17</v>
      </c>
      <c r="B17370" t="s">
        <v>34295</v>
      </c>
      <c r="C17370" t="s">
        <v>34296</v>
      </c>
      <c r="D17370" s="1">
        <v>41900.633888888886</v>
      </c>
      <c r="E17370">
        <v>30</v>
      </c>
      <c r="F17370">
        <v>49</v>
      </c>
      <c r="G17370" t="s">
        <v>215</v>
      </c>
    </row>
    <row r="17371" spans="1:8" x14ac:dyDescent="0.2">
      <c r="A17371">
        <v>5.1259113502252198E+17</v>
      </c>
      <c r="B17371" t="s">
        <v>34297</v>
      </c>
      <c r="C17371" t="s">
        <v>34298</v>
      </c>
      <c r="D17371" s="1">
        <v>41900.63685185185</v>
      </c>
      <c r="E17371">
        <v>20</v>
      </c>
      <c r="F17371">
        <v>31</v>
      </c>
      <c r="G17371" t="s">
        <v>215</v>
      </c>
    </row>
    <row r="17372" spans="1:8" x14ac:dyDescent="0.2">
      <c r="A17372">
        <v>5.1259116814915098E+17</v>
      </c>
      <c r="B17372" t="s">
        <v>34299</v>
      </c>
      <c r="C17372" t="s">
        <v>34300</v>
      </c>
      <c r="D17372" s="1">
        <v>41900.636944444443</v>
      </c>
      <c r="E17372">
        <v>26</v>
      </c>
      <c r="F17372">
        <v>32</v>
      </c>
      <c r="G17372" t="s">
        <v>34301</v>
      </c>
    </row>
    <row r="17373" spans="1:8" x14ac:dyDescent="0.2">
      <c r="A17373">
        <v>5.1259138301074598E+17</v>
      </c>
      <c r="B17373" t="s">
        <v>34302</v>
      </c>
      <c r="C17373" t="s">
        <v>34303</v>
      </c>
      <c r="D17373" s="1">
        <v>41900.63753472222</v>
      </c>
      <c r="E17373">
        <v>9</v>
      </c>
      <c r="F17373">
        <v>16</v>
      </c>
      <c r="G17373" t="s">
        <v>215</v>
      </c>
      <c r="H17373" t="s">
        <v>390</v>
      </c>
    </row>
    <row r="17374" spans="1:8" x14ac:dyDescent="0.2">
      <c r="A17374">
        <v>5.1259151203173498E+17</v>
      </c>
      <c r="B17374" t="s">
        <v>34304</v>
      </c>
      <c r="C17374" t="s">
        <v>34305</v>
      </c>
      <c r="D17374" s="1">
        <v>41900.63789351852</v>
      </c>
      <c r="E17374">
        <v>28</v>
      </c>
      <c r="F17374">
        <v>38</v>
      </c>
      <c r="G17374" t="s">
        <v>215</v>
      </c>
      <c r="H17374" t="s">
        <v>390</v>
      </c>
    </row>
    <row r="17375" spans="1:8" x14ac:dyDescent="0.2">
      <c r="A17375">
        <v>5.1259441091236602E+17</v>
      </c>
      <c r="B17375" t="s">
        <v>34306</v>
      </c>
      <c r="C17375" t="s">
        <v>34307</v>
      </c>
      <c r="D17375" s="1">
        <v>41900.645891203705</v>
      </c>
      <c r="E17375">
        <v>35</v>
      </c>
      <c r="F17375">
        <v>62</v>
      </c>
      <c r="G17375" t="s">
        <v>215</v>
      </c>
    </row>
    <row r="17376" spans="1:8" x14ac:dyDescent="0.2">
      <c r="A17376">
        <v>5.12697024773632E+17</v>
      </c>
      <c r="B17376" t="s">
        <v>34308</v>
      </c>
      <c r="C17376" t="s">
        <v>31795</v>
      </c>
      <c r="D17376" s="1">
        <v>41900.929050925923</v>
      </c>
      <c r="E17376">
        <v>274</v>
      </c>
      <c r="F17376">
        <v>247</v>
      </c>
    </row>
    <row r="17377" spans="1:8" x14ac:dyDescent="0.2">
      <c r="A17377">
        <v>5.1269763989346701E+17</v>
      </c>
      <c r="B17377" t="s">
        <v>34309</v>
      </c>
      <c r="C17377" t="s">
        <v>34310</v>
      </c>
      <c r="D17377" s="1">
        <v>41900.930752314816</v>
      </c>
      <c r="E17377">
        <v>314</v>
      </c>
      <c r="F17377">
        <v>260</v>
      </c>
    </row>
    <row r="17378" spans="1:8" x14ac:dyDescent="0.2">
      <c r="A17378">
        <v>5.1299236713018502E+17</v>
      </c>
      <c r="B17378" t="s">
        <v>34311</v>
      </c>
      <c r="C17378" t="s">
        <v>34312</v>
      </c>
      <c r="D17378" s="1">
        <v>41901.744039351855</v>
      </c>
      <c r="E17378">
        <v>63</v>
      </c>
      <c r="F17378">
        <v>74</v>
      </c>
      <c r="G17378" t="s">
        <v>89</v>
      </c>
    </row>
    <row r="17379" spans="1:8" x14ac:dyDescent="0.2">
      <c r="A17379">
        <v>5.1299254262407098E+17</v>
      </c>
      <c r="B17379" t="s">
        <v>34313</v>
      </c>
      <c r="C17379" t="s">
        <v>34314</v>
      </c>
      <c r="D17379" s="1">
        <v>41901.744525462964</v>
      </c>
      <c r="E17379">
        <v>121</v>
      </c>
      <c r="F17379">
        <v>62</v>
      </c>
      <c r="G17379" t="s">
        <v>89</v>
      </c>
    </row>
    <row r="17380" spans="1:8" x14ac:dyDescent="0.2">
      <c r="A17380">
        <v>5.1299571595479802E+17</v>
      </c>
      <c r="B17380" t="s">
        <v>34315</v>
      </c>
      <c r="C17380" t="s">
        <v>34316</v>
      </c>
      <c r="D17380" s="1">
        <v>41901.753287037034</v>
      </c>
      <c r="E17380">
        <v>25</v>
      </c>
      <c r="F17380">
        <v>26</v>
      </c>
      <c r="G17380" t="s">
        <v>89</v>
      </c>
    </row>
    <row r="17381" spans="1:8" x14ac:dyDescent="0.2">
      <c r="A17381">
        <v>5.12997424861024E+17</v>
      </c>
      <c r="B17381" t="s">
        <v>34317</v>
      </c>
      <c r="C17381" t="s">
        <v>34318</v>
      </c>
      <c r="D17381" s="1">
        <v>41901.757997685185</v>
      </c>
      <c r="E17381">
        <v>48</v>
      </c>
      <c r="F17381">
        <v>83</v>
      </c>
      <c r="G17381" t="s">
        <v>34319</v>
      </c>
    </row>
    <row r="17382" spans="1:8" x14ac:dyDescent="0.2">
      <c r="A17382">
        <v>5.1299850802327898E+17</v>
      </c>
      <c r="B17382" t="s">
        <v>34320</v>
      </c>
      <c r="C17382" t="s">
        <v>34321</v>
      </c>
      <c r="D17382" s="1">
        <v>41901.760995370372</v>
      </c>
      <c r="E17382">
        <v>16</v>
      </c>
      <c r="F17382">
        <v>26</v>
      </c>
      <c r="G17382" t="s">
        <v>34322</v>
      </c>
    </row>
    <row r="17383" spans="1:8" x14ac:dyDescent="0.2">
      <c r="A17383">
        <v>5.1302005750996902E+17</v>
      </c>
      <c r="B17383" t="s">
        <v>34323</v>
      </c>
      <c r="C17383" t="s">
        <v>34324</v>
      </c>
      <c r="D17383" s="1">
        <v>41901.820451388892</v>
      </c>
      <c r="E17383">
        <v>19</v>
      </c>
      <c r="F17383">
        <v>24</v>
      </c>
    </row>
    <row r="17384" spans="1:8" x14ac:dyDescent="0.2">
      <c r="A17384">
        <v>5.1302165310291898E+17</v>
      </c>
      <c r="B17384" t="s">
        <v>34325</v>
      </c>
      <c r="C17384" t="s">
        <v>34326</v>
      </c>
      <c r="D17384" s="1">
        <v>41901.824861111112</v>
      </c>
      <c r="E17384">
        <v>274</v>
      </c>
      <c r="F17384">
        <v>280</v>
      </c>
    </row>
    <row r="17385" spans="1:8" x14ac:dyDescent="0.2">
      <c r="A17385">
        <v>5.1302468749730202E+17</v>
      </c>
      <c r="B17385" t="s">
        <v>34327</v>
      </c>
      <c r="C17385" t="s">
        <v>34328</v>
      </c>
      <c r="D17385" s="1">
        <v>41901.833229166667</v>
      </c>
      <c r="E17385">
        <v>20</v>
      </c>
      <c r="F17385">
        <v>33</v>
      </c>
      <c r="G17385" t="s">
        <v>215</v>
      </c>
    </row>
    <row r="17386" spans="1:8" x14ac:dyDescent="0.2">
      <c r="A17386">
        <v>5.1303216132759098E+17</v>
      </c>
      <c r="B17386" t="s">
        <v>34329</v>
      </c>
      <c r="C17386" t="s">
        <v>34330</v>
      </c>
      <c r="D17386" s="1">
        <v>41901.853854166664</v>
      </c>
      <c r="E17386">
        <v>882</v>
      </c>
      <c r="F17386">
        <v>669</v>
      </c>
      <c r="G17386" t="s">
        <v>89</v>
      </c>
    </row>
    <row r="17387" spans="1:8" x14ac:dyDescent="0.2">
      <c r="A17387">
        <v>5.1304185061863002E+17</v>
      </c>
      <c r="B17387" t="s">
        <v>34331</v>
      </c>
      <c r="C17387" t="s">
        <v>34332</v>
      </c>
      <c r="D17387" s="1">
        <v>41901.880590277775</v>
      </c>
      <c r="E17387">
        <v>29</v>
      </c>
      <c r="F17387">
        <v>39</v>
      </c>
      <c r="G17387" t="s">
        <v>89</v>
      </c>
    </row>
    <row r="17388" spans="1:8" x14ac:dyDescent="0.2">
      <c r="A17388">
        <v>5.1304659265259098E+17</v>
      </c>
      <c r="B17388" t="s">
        <v>34333</v>
      </c>
      <c r="C17388" t="s">
        <v>34334</v>
      </c>
      <c r="D17388" s="1">
        <v>41901.893680555557</v>
      </c>
      <c r="E17388">
        <v>221</v>
      </c>
      <c r="F17388">
        <v>187</v>
      </c>
    </row>
    <row r="17389" spans="1:8" x14ac:dyDescent="0.2">
      <c r="A17389">
        <v>5.1306512383423603E+17</v>
      </c>
      <c r="B17389" t="s">
        <v>34335</v>
      </c>
      <c r="C17389" t="s">
        <v>34336</v>
      </c>
      <c r="D17389" s="1">
        <v>41901.944814814815</v>
      </c>
      <c r="E17389">
        <v>377</v>
      </c>
      <c r="F17389">
        <v>428</v>
      </c>
    </row>
    <row r="17390" spans="1:8" x14ac:dyDescent="0.2">
      <c r="A17390">
        <v>5.1313887118256902E+17</v>
      </c>
      <c r="B17390" t="s">
        <v>34337</v>
      </c>
      <c r="C17390" t="s">
        <v>34338</v>
      </c>
      <c r="D17390" s="1">
        <v>41902.148321759261</v>
      </c>
      <c r="E17390">
        <v>78</v>
      </c>
      <c r="F17390">
        <v>154</v>
      </c>
      <c r="G17390" t="s">
        <v>215</v>
      </c>
      <c r="H17390" t="s">
        <v>390</v>
      </c>
    </row>
    <row r="17391" spans="1:8" x14ac:dyDescent="0.2">
      <c r="A17391">
        <v>5.1314160206454298E+17</v>
      </c>
      <c r="B17391" t="s">
        <v>34339</v>
      </c>
      <c r="C17391" t="s">
        <v>34340</v>
      </c>
      <c r="D17391" s="1">
        <v>41902.155856481484</v>
      </c>
      <c r="E17391">
        <v>1000</v>
      </c>
      <c r="F17391">
        <v>1142</v>
      </c>
    </row>
    <row r="17392" spans="1:8" x14ac:dyDescent="0.2">
      <c r="A17392">
        <v>5.1324934585741299E+17</v>
      </c>
      <c r="B17392" t="s">
        <v>34341</v>
      </c>
      <c r="C17392" t="s">
        <v>34342</v>
      </c>
      <c r="D17392" s="1">
        <v>41902.4531712963</v>
      </c>
      <c r="E17392">
        <v>818</v>
      </c>
      <c r="F17392">
        <v>989</v>
      </c>
    </row>
    <row r="17393" spans="1:8" x14ac:dyDescent="0.2">
      <c r="A17393">
        <v>5.1325207372787302E+17</v>
      </c>
      <c r="B17393" t="s">
        <v>34343</v>
      </c>
      <c r="C17393" t="s">
        <v>34344</v>
      </c>
      <c r="D17393" s="1">
        <v>41902.460694444446</v>
      </c>
      <c r="E17393">
        <v>742</v>
      </c>
      <c r="F17393">
        <v>782</v>
      </c>
    </row>
    <row r="17394" spans="1:8" x14ac:dyDescent="0.2">
      <c r="A17394">
        <v>5.1331311044342502E+17</v>
      </c>
      <c r="B17394" t="s">
        <v>34345</v>
      </c>
      <c r="C17394" t="s">
        <v>34346</v>
      </c>
      <c r="D17394" s="1">
        <v>41902.629131944443</v>
      </c>
      <c r="E17394">
        <v>54</v>
      </c>
      <c r="F17394">
        <v>74</v>
      </c>
    </row>
    <row r="17395" spans="1:8" x14ac:dyDescent="0.2">
      <c r="A17395">
        <v>5.1331466394654701E+17</v>
      </c>
      <c r="B17395" t="s">
        <v>34347</v>
      </c>
      <c r="C17395" t="s">
        <v>34348</v>
      </c>
      <c r="D17395" s="1">
        <v>41902.633414351854</v>
      </c>
      <c r="E17395">
        <v>299</v>
      </c>
      <c r="F17395">
        <v>270</v>
      </c>
    </row>
    <row r="17396" spans="1:8" x14ac:dyDescent="0.2">
      <c r="A17396">
        <v>5.1332488915636998E+17</v>
      </c>
      <c r="B17396" t="s">
        <v>34349</v>
      </c>
      <c r="C17396" t="s">
        <v>34350</v>
      </c>
      <c r="D17396" s="1">
        <v>41902.661631944444</v>
      </c>
      <c r="E17396">
        <v>55</v>
      </c>
      <c r="F17396">
        <v>59</v>
      </c>
      <c r="G17396" t="s">
        <v>30304</v>
      </c>
    </row>
    <row r="17397" spans="1:8" x14ac:dyDescent="0.2">
      <c r="A17397">
        <v>5.1333172755800397E+17</v>
      </c>
      <c r="B17397" t="s">
        <v>34351</v>
      </c>
      <c r="C17397" t="s">
        <v>34352</v>
      </c>
      <c r="D17397" s="1">
        <v>41902.680497685185</v>
      </c>
      <c r="E17397">
        <v>5399</v>
      </c>
      <c r="F17397">
        <v>7478</v>
      </c>
    </row>
    <row r="17398" spans="1:8" x14ac:dyDescent="0.2">
      <c r="A17398">
        <v>5.1348389005361498E+17</v>
      </c>
      <c r="B17398" t="s">
        <v>34353</v>
      </c>
      <c r="C17398" t="s">
        <v>34354</v>
      </c>
      <c r="D17398" s="1">
        <v>41903.100393518522</v>
      </c>
      <c r="E17398">
        <v>624</v>
      </c>
      <c r="F17398">
        <v>775</v>
      </c>
    </row>
    <row r="17399" spans="1:8" x14ac:dyDescent="0.2">
      <c r="A17399">
        <v>5.13526411332968E+17</v>
      </c>
      <c r="B17399" t="s">
        <v>34355</v>
      </c>
      <c r="C17399" t="s">
        <v>34356</v>
      </c>
      <c r="D17399" s="1">
        <v>41903.217719907407</v>
      </c>
      <c r="E17399">
        <v>649</v>
      </c>
      <c r="F17399">
        <v>902</v>
      </c>
    </row>
    <row r="17400" spans="1:8" x14ac:dyDescent="0.2">
      <c r="A17400">
        <v>5.1384767374584602E+17</v>
      </c>
      <c r="B17400" t="s">
        <v>34357</v>
      </c>
      <c r="C17400" t="s">
        <v>34358</v>
      </c>
      <c r="D17400" s="1">
        <v>41904.10423611111</v>
      </c>
      <c r="E17400">
        <v>21</v>
      </c>
      <c r="F17400">
        <v>23</v>
      </c>
      <c r="G17400" t="s">
        <v>89</v>
      </c>
    </row>
    <row r="17401" spans="1:8" x14ac:dyDescent="0.2">
      <c r="A17401">
        <v>5.13849711686864E+17</v>
      </c>
      <c r="B17401" t="s">
        <v>34359</v>
      </c>
      <c r="C17401" t="s">
        <v>34360</v>
      </c>
      <c r="D17401" s="1">
        <v>41904.109861111108</v>
      </c>
      <c r="E17401">
        <v>45</v>
      </c>
      <c r="F17401">
        <v>76</v>
      </c>
      <c r="G17401" t="s">
        <v>215</v>
      </c>
    </row>
    <row r="17402" spans="1:8" x14ac:dyDescent="0.2">
      <c r="A17402">
        <v>5.1399973611924198E+17</v>
      </c>
      <c r="B17402" t="s">
        <v>34361</v>
      </c>
      <c r="C17402" t="s">
        <v>34362</v>
      </c>
      <c r="D17402" s="1">
        <v>41904.523854166669</v>
      </c>
      <c r="E17402">
        <v>42</v>
      </c>
      <c r="F17402">
        <v>70</v>
      </c>
      <c r="G17402" t="s">
        <v>89</v>
      </c>
    </row>
    <row r="17403" spans="1:8" x14ac:dyDescent="0.2">
      <c r="A17403">
        <v>5.1400478183759398E+17</v>
      </c>
      <c r="B17403" t="s">
        <v>34363</v>
      </c>
      <c r="C17403" t="s">
        <v>34364</v>
      </c>
      <c r="D17403" s="1">
        <v>41904.537777777776</v>
      </c>
      <c r="E17403">
        <v>25</v>
      </c>
      <c r="F17403">
        <v>38</v>
      </c>
      <c r="G17403" t="s">
        <v>576</v>
      </c>
    </row>
    <row r="17404" spans="1:8" x14ac:dyDescent="0.2">
      <c r="A17404">
        <v>5.1400491613082803E+17</v>
      </c>
      <c r="B17404" t="s">
        <v>34365</v>
      </c>
      <c r="C17404" t="s">
        <v>34366</v>
      </c>
      <c r="D17404" s="1">
        <v>41904.538148148145</v>
      </c>
      <c r="E17404">
        <v>140</v>
      </c>
      <c r="F17404">
        <v>247</v>
      </c>
      <c r="G17404" t="s">
        <v>576</v>
      </c>
    </row>
    <row r="17405" spans="1:8" x14ac:dyDescent="0.2">
      <c r="A17405">
        <v>5.1400509084874298E+17</v>
      </c>
      <c r="B17405" t="s">
        <v>34367</v>
      </c>
      <c r="C17405" t="s">
        <v>34368</v>
      </c>
      <c r="D17405" s="1">
        <v>41904.538634259261</v>
      </c>
      <c r="E17405">
        <v>13</v>
      </c>
      <c r="F17405">
        <v>9</v>
      </c>
      <c r="G17405" t="s">
        <v>34369</v>
      </c>
    </row>
    <row r="17406" spans="1:8" x14ac:dyDescent="0.2">
      <c r="A17406">
        <v>5.1400983480788902E+17</v>
      </c>
      <c r="B17406" t="s">
        <v>34370</v>
      </c>
      <c r="C17406" t="s">
        <v>34371</v>
      </c>
      <c r="D17406" s="1">
        <v>41904.551724537036</v>
      </c>
      <c r="E17406">
        <v>9</v>
      </c>
      <c r="F17406">
        <v>15</v>
      </c>
      <c r="G17406" t="s">
        <v>215</v>
      </c>
    </row>
    <row r="17407" spans="1:8" x14ac:dyDescent="0.2">
      <c r="A17407">
        <v>5.1400996947862298E+17</v>
      </c>
      <c r="B17407" t="s">
        <v>34372</v>
      </c>
      <c r="C17407" t="s">
        <v>34373</v>
      </c>
      <c r="D17407" s="1">
        <v>41904.552094907405</v>
      </c>
      <c r="E17407">
        <v>10</v>
      </c>
      <c r="F17407">
        <v>18</v>
      </c>
      <c r="G17407" t="s">
        <v>34374</v>
      </c>
      <c r="H17407" t="s">
        <v>390</v>
      </c>
    </row>
    <row r="17408" spans="1:8" x14ac:dyDescent="0.2">
      <c r="A17408">
        <v>5.14010018698776E+17</v>
      </c>
      <c r="B17408" t="s">
        <v>34375</v>
      </c>
      <c r="C17408" t="s">
        <v>34376</v>
      </c>
      <c r="D17408" s="1">
        <v>41904.552222222221</v>
      </c>
      <c r="E17408">
        <v>13</v>
      </c>
      <c r="F17408">
        <v>22</v>
      </c>
      <c r="G17408" t="s">
        <v>576</v>
      </c>
    </row>
    <row r="17409" spans="1:7" x14ac:dyDescent="0.2">
      <c r="A17409">
        <v>5.14012567283728E+17</v>
      </c>
      <c r="B17409" t="s">
        <v>34377</v>
      </c>
      <c r="C17409" t="s">
        <v>34378</v>
      </c>
      <c r="D17409" s="1">
        <v>41904.559259259258</v>
      </c>
      <c r="E17409">
        <v>16</v>
      </c>
      <c r="F17409">
        <v>34</v>
      </c>
      <c r="G17409" t="s">
        <v>215</v>
      </c>
    </row>
    <row r="17410" spans="1:7" x14ac:dyDescent="0.2">
      <c r="A17410">
        <v>5.1402087464383603E+17</v>
      </c>
      <c r="B17410" t="s">
        <v>34379</v>
      </c>
      <c r="C17410" t="s">
        <v>34380</v>
      </c>
      <c r="D17410" s="1">
        <v>41904.582187499997</v>
      </c>
      <c r="E17410">
        <v>16</v>
      </c>
      <c r="F17410">
        <v>20</v>
      </c>
      <c r="G17410" t="e">
        <f>_xlfn.SINGLE( _xlfn.SINGLE( _xlfn.SINGLE(johneharmon)))</f>
        <v>#NAME?</v>
      </c>
    </row>
    <row r="17411" spans="1:7" x14ac:dyDescent="0.2">
      <c r="A17411">
        <v>5.1402103393512198E+17</v>
      </c>
      <c r="B17411" t="s">
        <v>34381</v>
      </c>
      <c r="C17411" t="s">
        <v>34382</v>
      </c>
      <c r="D17411" s="1">
        <v>41904.582627314812</v>
      </c>
      <c r="E17411">
        <v>10</v>
      </c>
      <c r="F17411">
        <v>21</v>
      </c>
      <c r="G17411" t="s">
        <v>215</v>
      </c>
    </row>
    <row r="17412" spans="1:7" x14ac:dyDescent="0.2">
      <c r="A17412">
        <v>5.14022117860704E+17</v>
      </c>
      <c r="B17412" t="s">
        <v>34383</v>
      </c>
      <c r="C17412" t="s">
        <v>34384</v>
      </c>
      <c r="D17412" s="1">
        <v>41904.585613425923</v>
      </c>
      <c r="E17412">
        <v>8</v>
      </c>
      <c r="F17412">
        <v>15</v>
      </c>
      <c r="G17412" t="s">
        <v>576</v>
      </c>
    </row>
    <row r="17413" spans="1:7" x14ac:dyDescent="0.2">
      <c r="A17413">
        <v>5.1402243778964998E+17</v>
      </c>
      <c r="B17413" t="s">
        <v>34385</v>
      </c>
      <c r="C17413" t="s">
        <v>34386</v>
      </c>
      <c r="D17413" s="1">
        <v>41904.586493055554</v>
      </c>
      <c r="E17413">
        <v>28</v>
      </c>
      <c r="F17413">
        <v>39</v>
      </c>
      <c r="G17413" t="s">
        <v>215</v>
      </c>
    </row>
    <row r="17414" spans="1:7" x14ac:dyDescent="0.2">
      <c r="A17414">
        <v>5.1403171514550598E+17</v>
      </c>
      <c r="B17414" t="s">
        <v>34387</v>
      </c>
      <c r="C17414" t="s">
        <v>34388</v>
      </c>
      <c r="D17414" s="1">
        <v>41904.61209490741</v>
      </c>
      <c r="E17414">
        <v>32</v>
      </c>
      <c r="F17414">
        <v>41</v>
      </c>
      <c r="G17414" t="s">
        <v>576</v>
      </c>
    </row>
    <row r="17415" spans="1:7" x14ac:dyDescent="0.2">
      <c r="A17415">
        <v>5.1404887711337997E+17</v>
      </c>
      <c r="B17415" t="s">
        <v>34389</v>
      </c>
      <c r="C17415" t="s">
        <v>34390</v>
      </c>
      <c r="D17415" s="1">
        <v>41904.659456018519</v>
      </c>
      <c r="E17415">
        <v>24</v>
      </c>
      <c r="F17415">
        <v>35</v>
      </c>
      <c r="G17415" t="s">
        <v>89</v>
      </c>
    </row>
    <row r="17416" spans="1:7" x14ac:dyDescent="0.2">
      <c r="A17416">
        <v>5.1411889581774797E+17</v>
      </c>
      <c r="B17416" t="s">
        <v>34391</v>
      </c>
      <c r="C17416" t="s">
        <v>34392</v>
      </c>
      <c r="D17416" s="1">
        <v>41904.852673611109</v>
      </c>
      <c r="E17416">
        <v>22</v>
      </c>
      <c r="F17416">
        <v>37</v>
      </c>
    </row>
    <row r="17417" spans="1:7" x14ac:dyDescent="0.2">
      <c r="A17417">
        <v>5.1412651370561101E+17</v>
      </c>
      <c r="B17417" t="s">
        <v>34393</v>
      </c>
      <c r="C17417" t="s">
        <v>34394</v>
      </c>
      <c r="D17417" s="1">
        <v>41904.873692129629</v>
      </c>
      <c r="E17417">
        <v>59</v>
      </c>
      <c r="F17417">
        <v>57</v>
      </c>
    </row>
    <row r="17418" spans="1:7" x14ac:dyDescent="0.2">
      <c r="A17418">
        <v>5.1413305523438701E+17</v>
      </c>
      <c r="B17418" t="s">
        <v>34395</v>
      </c>
      <c r="C17418" t="s">
        <v>34396</v>
      </c>
      <c r="D17418" s="1">
        <v>41904.891747685186</v>
      </c>
      <c r="E17418">
        <v>153</v>
      </c>
      <c r="F17418">
        <v>199</v>
      </c>
    </row>
    <row r="17419" spans="1:7" x14ac:dyDescent="0.2">
      <c r="A17419">
        <v>5.1413341120078202E+17</v>
      </c>
      <c r="B17419" t="s">
        <v>34397</v>
      </c>
      <c r="C17419" t="s">
        <v>34398</v>
      </c>
      <c r="D17419" s="1">
        <v>41904.892731481479</v>
      </c>
      <c r="E17419">
        <v>172</v>
      </c>
      <c r="F17419">
        <v>200</v>
      </c>
    </row>
    <row r="17420" spans="1:7" x14ac:dyDescent="0.2">
      <c r="A17420">
        <v>5.1418207545773197E+17</v>
      </c>
      <c r="B17420" t="s">
        <v>34399</v>
      </c>
      <c r="C17420" t="s">
        <v>34400</v>
      </c>
      <c r="D17420" s="1">
        <v>41905.027013888888</v>
      </c>
      <c r="E17420">
        <v>333</v>
      </c>
      <c r="F17420">
        <v>321</v>
      </c>
    </row>
    <row r="17421" spans="1:7" x14ac:dyDescent="0.2">
      <c r="A17421">
        <v>5.1423827253790298E+17</v>
      </c>
      <c r="B17421" t="s">
        <v>34401</v>
      </c>
      <c r="C17421" t="s">
        <v>34402</v>
      </c>
      <c r="D17421" s="1">
        <v>41905.182083333333</v>
      </c>
      <c r="E17421">
        <v>98</v>
      </c>
      <c r="F17421">
        <v>119</v>
      </c>
      <c r="G17421" t="s">
        <v>89</v>
      </c>
    </row>
    <row r="17422" spans="1:7" x14ac:dyDescent="0.2">
      <c r="A17422">
        <v>5.1436392966625997E+17</v>
      </c>
      <c r="B17422" t="s">
        <v>34403</v>
      </c>
      <c r="C17422" t="s">
        <v>34404</v>
      </c>
      <c r="D17422" s="1">
        <v>41905.528831018521</v>
      </c>
      <c r="E17422">
        <v>264</v>
      </c>
      <c r="F17422">
        <v>207</v>
      </c>
    </row>
    <row r="17423" spans="1:7" x14ac:dyDescent="0.2">
      <c r="A17423">
        <v>5.1436494653334298E+17</v>
      </c>
      <c r="B17423" t="s">
        <v>34405</v>
      </c>
      <c r="C17423" t="s">
        <v>34406</v>
      </c>
      <c r="D17423" s="1">
        <v>41905.531643518516</v>
      </c>
      <c r="E17423">
        <v>25</v>
      </c>
      <c r="F17423">
        <v>52</v>
      </c>
      <c r="G17423" t="s">
        <v>215</v>
      </c>
    </row>
    <row r="17424" spans="1:7" x14ac:dyDescent="0.2">
      <c r="A17424">
        <v>5.1439955205372698E+17</v>
      </c>
      <c r="B17424" t="s">
        <v>34407</v>
      </c>
      <c r="C17424" t="s">
        <v>34408</v>
      </c>
      <c r="D17424" s="1">
        <v>41905.627129629633</v>
      </c>
      <c r="E17424">
        <v>23</v>
      </c>
      <c r="F17424">
        <v>30</v>
      </c>
      <c r="G17424" t="s">
        <v>215</v>
      </c>
    </row>
    <row r="17425" spans="1:8" x14ac:dyDescent="0.2">
      <c r="A17425">
        <v>5.1440020138229702E+17</v>
      </c>
      <c r="B17425" t="s">
        <v>34409</v>
      </c>
      <c r="C17425" t="s">
        <v>34410</v>
      </c>
      <c r="D17425" s="1">
        <v>41905.628923611112</v>
      </c>
      <c r="E17425">
        <v>20</v>
      </c>
      <c r="F17425">
        <v>22</v>
      </c>
      <c r="G17425" t="s">
        <v>576</v>
      </c>
    </row>
    <row r="17426" spans="1:8" x14ac:dyDescent="0.2">
      <c r="A17426">
        <v>5.1440098247494797E+17</v>
      </c>
      <c r="B17426" t="s">
        <v>34411</v>
      </c>
      <c r="C17426" t="s">
        <v>34412</v>
      </c>
      <c r="D17426" s="1">
        <v>41905.631076388891</v>
      </c>
      <c r="E17426">
        <v>10</v>
      </c>
      <c r="F17426">
        <v>12</v>
      </c>
      <c r="G17426" t="s">
        <v>215</v>
      </c>
    </row>
    <row r="17427" spans="1:8" x14ac:dyDescent="0.2">
      <c r="A17427">
        <v>5.1440125594776301E+17</v>
      </c>
      <c r="B17427" t="s">
        <v>34413</v>
      </c>
      <c r="C17427" t="s">
        <v>34414</v>
      </c>
      <c r="D17427" s="1">
        <v>41905.631840277776</v>
      </c>
      <c r="E17427">
        <v>14</v>
      </c>
      <c r="F17427">
        <v>11</v>
      </c>
      <c r="G17427" t="s">
        <v>576</v>
      </c>
      <c r="H17427" t="s">
        <v>616</v>
      </c>
    </row>
    <row r="17428" spans="1:8" x14ac:dyDescent="0.2">
      <c r="A17428">
        <v>5.1440271346004301E+17</v>
      </c>
      <c r="B17428" t="s">
        <v>34415</v>
      </c>
      <c r="C17428" t="s">
        <v>34416</v>
      </c>
      <c r="D17428" s="1">
        <v>41905.63585648148</v>
      </c>
      <c r="E17428">
        <v>19</v>
      </c>
      <c r="F17428">
        <v>21</v>
      </c>
      <c r="G17428" t="s">
        <v>215</v>
      </c>
    </row>
    <row r="17429" spans="1:8" x14ac:dyDescent="0.2">
      <c r="A17429">
        <v>5.14403258400776E+17</v>
      </c>
      <c r="B17429" t="s">
        <v>34417</v>
      </c>
      <c r="C17429" t="s">
        <v>34418</v>
      </c>
      <c r="D17429" s="1">
        <v>41905.637361111112</v>
      </c>
      <c r="E17429">
        <v>14</v>
      </c>
      <c r="F17429">
        <v>19</v>
      </c>
      <c r="G17429" t="s">
        <v>487</v>
      </c>
    </row>
    <row r="17430" spans="1:8" x14ac:dyDescent="0.2">
      <c r="A17430">
        <v>5.1441275943047098E+17</v>
      </c>
      <c r="B17430" t="s">
        <v>34419</v>
      </c>
      <c r="C17430" t="s">
        <v>34420</v>
      </c>
      <c r="D17430" s="1">
        <v>41905.663576388892</v>
      </c>
      <c r="E17430">
        <v>114</v>
      </c>
      <c r="F17430">
        <v>144</v>
      </c>
      <c r="H17430" t="s">
        <v>13093</v>
      </c>
    </row>
    <row r="17431" spans="1:8" x14ac:dyDescent="0.2">
      <c r="A17431">
        <v>5.1450049925377997E+17</v>
      </c>
      <c r="B17431" t="s">
        <v>34421</v>
      </c>
      <c r="C17431" t="s">
        <v>34422</v>
      </c>
      <c r="D17431" s="1">
        <v>41905.905694444446</v>
      </c>
      <c r="E17431">
        <v>15</v>
      </c>
      <c r="F17431">
        <v>18</v>
      </c>
      <c r="G17431" t="s">
        <v>89</v>
      </c>
    </row>
    <row r="17432" spans="1:8" x14ac:dyDescent="0.2">
      <c r="A17432">
        <v>5.1450542095914502E+17</v>
      </c>
      <c r="B17432" t="s">
        <v>34423</v>
      </c>
      <c r="C17432" t="s">
        <v>34424</v>
      </c>
      <c r="D17432" s="1">
        <v>41905.919282407405</v>
      </c>
      <c r="E17432">
        <v>22</v>
      </c>
      <c r="F17432">
        <v>19</v>
      </c>
      <c r="G17432" t="s">
        <v>487</v>
      </c>
    </row>
    <row r="17433" spans="1:8" x14ac:dyDescent="0.2">
      <c r="A17433">
        <v>5.1450604208943501E+17</v>
      </c>
      <c r="B17433" t="s">
        <v>34425</v>
      </c>
      <c r="C17433" t="s">
        <v>34426</v>
      </c>
      <c r="D17433" s="1">
        <v>41905.920995370368</v>
      </c>
      <c r="E17433">
        <v>54</v>
      </c>
      <c r="F17433">
        <v>54</v>
      </c>
    </row>
    <row r="17434" spans="1:8" x14ac:dyDescent="0.2">
      <c r="A17434">
        <v>5.1450772982283398E+17</v>
      </c>
      <c r="B17434" t="s">
        <v>34427</v>
      </c>
      <c r="C17434" t="s">
        <v>34428</v>
      </c>
      <c r="D17434" s="1">
        <v>41905.92564814815</v>
      </c>
      <c r="E17434">
        <v>72</v>
      </c>
      <c r="F17434">
        <v>64</v>
      </c>
    </row>
    <row r="17435" spans="1:8" x14ac:dyDescent="0.2">
      <c r="A17435">
        <v>5.1451135783287098E+17</v>
      </c>
      <c r="B17435" t="s">
        <v>34429</v>
      </c>
      <c r="C17435" t="s">
        <v>34430</v>
      </c>
      <c r="D17435" s="1">
        <v>41905.935659722221</v>
      </c>
      <c r="E17435">
        <v>23</v>
      </c>
      <c r="F17435">
        <v>37</v>
      </c>
      <c r="G17435" t="s">
        <v>89</v>
      </c>
    </row>
    <row r="17436" spans="1:8" x14ac:dyDescent="0.2">
      <c r="A17436">
        <v>5.1452769021317101E+17</v>
      </c>
      <c r="B17436" t="s">
        <v>34431</v>
      </c>
      <c r="C17436" t="s">
        <v>34432</v>
      </c>
      <c r="D17436" s="1">
        <v>41905.980729166666</v>
      </c>
      <c r="E17436">
        <v>406</v>
      </c>
      <c r="F17436">
        <v>328</v>
      </c>
    </row>
    <row r="17437" spans="1:8" x14ac:dyDescent="0.2">
      <c r="A17437">
        <v>5.1452993472403802E+17</v>
      </c>
      <c r="B17437" t="s">
        <v>34433</v>
      </c>
      <c r="C17437" t="s">
        <v>34434</v>
      </c>
      <c r="D17437" s="1">
        <v>41905.986921296295</v>
      </c>
      <c r="E17437">
        <v>15</v>
      </c>
      <c r="F17437">
        <v>28</v>
      </c>
      <c r="G17437" t="s">
        <v>576</v>
      </c>
    </row>
    <row r="17438" spans="1:8" x14ac:dyDescent="0.2">
      <c r="A17438">
        <v>5.1455698445746099E+17</v>
      </c>
      <c r="B17438" t="s">
        <v>34435</v>
      </c>
      <c r="C17438" t="s">
        <v>34436</v>
      </c>
      <c r="D17438" s="1">
        <v>41906.061562499999</v>
      </c>
      <c r="E17438">
        <v>67</v>
      </c>
      <c r="F17438">
        <v>94</v>
      </c>
      <c r="G17438" t="s">
        <v>34437</v>
      </c>
    </row>
    <row r="17439" spans="1:8" x14ac:dyDescent="0.2">
      <c r="A17439">
        <v>5.1455772004607501E+17</v>
      </c>
      <c r="B17439" t="s">
        <v>34438</v>
      </c>
      <c r="C17439" t="s">
        <v>34439</v>
      </c>
      <c r="D17439" s="1">
        <v>41906.063599537039</v>
      </c>
      <c r="E17439">
        <v>47</v>
      </c>
      <c r="F17439">
        <v>102</v>
      </c>
      <c r="G17439" t="s">
        <v>215</v>
      </c>
    </row>
    <row r="17440" spans="1:8" x14ac:dyDescent="0.2">
      <c r="A17440">
        <v>5.1455814308358502E+17</v>
      </c>
      <c r="B17440" t="s">
        <v>34440</v>
      </c>
      <c r="C17440" t="s">
        <v>34441</v>
      </c>
      <c r="D17440" s="1">
        <v>41906.064768518518</v>
      </c>
      <c r="E17440">
        <v>21</v>
      </c>
      <c r="F17440">
        <v>39</v>
      </c>
      <c r="G17440" t="s">
        <v>215</v>
      </c>
    </row>
    <row r="17441" spans="1:8" x14ac:dyDescent="0.2">
      <c r="A17441">
        <v>5.1455867239218298E+17</v>
      </c>
      <c r="B17441" t="s">
        <v>34442</v>
      </c>
      <c r="C17441" t="s">
        <v>34443</v>
      </c>
      <c r="D17441" s="1">
        <v>41906.06622685185</v>
      </c>
      <c r="E17441">
        <v>21</v>
      </c>
      <c r="F17441">
        <v>45</v>
      </c>
      <c r="G17441" t="s">
        <v>34444</v>
      </c>
    </row>
    <row r="17442" spans="1:8" x14ac:dyDescent="0.2">
      <c r="A17442">
        <v>5.1455881616453197E+17</v>
      </c>
      <c r="B17442" t="s">
        <v>34445</v>
      </c>
      <c r="C17442" t="s">
        <v>34446</v>
      </c>
      <c r="D17442" s="1">
        <v>41906.066620370373</v>
      </c>
      <c r="E17442">
        <v>10</v>
      </c>
      <c r="F17442">
        <v>22</v>
      </c>
      <c r="G17442" t="s">
        <v>215</v>
      </c>
      <c r="H17442" t="s">
        <v>390</v>
      </c>
    </row>
    <row r="17443" spans="1:8" x14ac:dyDescent="0.2">
      <c r="A17443">
        <v>5.1455896582148902E+17</v>
      </c>
      <c r="B17443" t="s">
        <v>34447</v>
      </c>
      <c r="C17443" t="s">
        <v>34448</v>
      </c>
      <c r="D17443" s="1">
        <v>41906.067037037035</v>
      </c>
      <c r="E17443">
        <v>10</v>
      </c>
      <c r="F17443">
        <v>30</v>
      </c>
      <c r="G17443" t="s">
        <v>215</v>
      </c>
    </row>
    <row r="17444" spans="1:8" x14ac:dyDescent="0.2">
      <c r="A17444">
        <v>5.1455932424993101E+17</v>
      </c>
      <c r="B17444" t="s">
        <v>34449</v>
      </c>
      <c r="C17444" t="s">
        <v>34450</v>
      </c>
      <c r="D17444" s="1">
        <v>41906.068020833336</v>
      </c>
      <c r="E17444">
        <v>18</v>
      </c>
      <c r="F17444">
        <v>20</v>
      </c>
      <c r="G17444" t="s">
        <v>33614</v>
      </c>
    </row>
    <row r="17445" spans="1:8" x14ac:dyDescent="0.2">
      <c r="A17445">
        <v>5.1456007507230701E+17</v>
      </c>
      <c r="B17445" t="s">
        <v>34451</v>
      </c>
      <c r="C17445" t="s">
        <v>34452</v>
      </c>
      <c r="D17445" s="1">
        <v>41906.070092592592</v>
      </c>
      <c r="E17445">
        <v>38</v>
      </c>
      <c r="F17445">
        <v>75</v>
      </c>
      <c r="G17445" t="s">
        <v>215</v>
      </c>
      <c r="H17445" t="s">
        <v>616</v>
      </c>
    </row>
    <row r="17446" spans="1:8" x14ac:dyDescent="0.2">
      <c r="A17446">
        <v>5.1456017493449101E+17</v>
      </c>
      <c r="B17446" t="s">
        <v>34453</v>
      </c>
      <c r="C17446" t="s">
        <v>34454</v>
      </c>
      <c r="D17446" s="1">
        <v>41906.070370370369</v>
      </c>
      <c r="E17446">
        <v>21</v>
      </c>
      <c r="F17446">
        <v>44</v>
      </c>
      <c r="G17446" t="s">
        <v>34455</v>
      </c>
    </row>
    <row r="17447" spans="1:8" x14ac:dyDescent="0.2">
      <c r="A17447">
        <v>5.1456056386808602E+17</v>
      </c>
      <c r="B17447" t="s">
        <v>34456</v>
      </c>
      <c r="C17447" t="s">
        <v>34457</v>
      </c>
      <c r="D17447" s="1">
        <v>41906.071446759262</v>
      </c>
      <c r="E17447">
        <v>36</v>
      </c>
      <c r="F17447">
        <v>69</v>
      </c>
      <c r="G17447" t="s">
        <v>34458</v>
      </c>
    </row>
    <row r="17448" spans="1:8" x14ac:dyDescent="0.2">
      <c r="A17448">
        <v>5.1457238353001997E+17</v>
      </c>
      <c r="B17448" t="s">
        <v>34459</v>
      </c>
      <c r="C17448" t="s">
        <v>34460</v>
      </c>
      <c r="D17448" s="1">
        <v>41906.104062500002</v>
      </c>
      <c r="E17448">
        <v>31</v>
      </c>
      <c r="F17448">
        <v>47</v>
      </c>
      <c r="G17448" t="s">
        <v>215</v>
      </c>
    </row>
    <row r="17449" spans="1:8" x14ac:dyDescent="0.2">
      <c r="A17449">
        <v>5.1457663681012902E+17</v>
      </c>
      <c r="B17449" t="s">
        <v>34461</v>
      </c>
      <c r="C17449" t="s">
        <v>34462</v>
      </c>
      <c r="D17449" s="1">
        <v>41906.115798611114</v>
      </c>
      <c r="E17449">
        <v>30</v>
      </c>
      <c r="F17449">
        <v>60</v>
      </c>
      <c r="G17449" t="s">
        <v>215</v>
      </c>
    </row>
    <row r="17450" spans="1:8" x14ac:dyDescent="0.2">
      <c r="A17450">
        <v>5.1463942525160602E+17</v>
      </c>
      <c r="B17450" t="s">
        <v>34463</v>
      </c>
      <c r="C17450" t="s">
        <v>34464</v>
      </c>
      <c r="D17450" s="1">
        <v>41906.2890625</v>
      </c>
      <c r="E17450">
        <v>25</v>
      </c>
      <c r="F17450">
        <v>42</v>
      </c>
      <c r="G17450" t="s">
        <v>215</v>
      </c>
      <c r="H17450" t="s">
        <v>390</v>
      </c>
    </row>
    <row r="17451" spans="1:8" x14ac:dyDescent="0.2">
      <c r="A17451">
        <v>5.1463958038631603E+17</v>
      </c>
      <c r="B17451" t="s">
        <v>34465</v>
      </c>
      <c r="C17451" t="s">
        <v>34466</v>
      </c>
      <c r="D17451" s="1">
        <v>41906.289490740739</v>
      </c>
      <c r="E17451">
        <v>22</v>
      </c>
      <c r="F17451">
        <v>40</v>
      </c>
      <c r="G17451" t="s">
        <v>215</v>
      </c>
      <c r="H17451" t="s">
        <v>616</v>
      </c>
    </row>
    <row r="17452" spans="1:8" x14ac:dyDescent="0.2">
      <c r="A17452">
        <v>5.1463982157557299E+17</v>
      </c>
      <c r="B17452" t="s">
        <v>34467</v>
      </c>
      <c r="C17452" t="s">
        <v>34468</v>
      </c>
      <c r="D17452" s="1">
        <v>41906.290150462963</v>
      </c>
      <c r="E17452">
        <v>31</v>
      </c>
      <c r="F17452">
        <v>54</v>
      </c>
      <c r="G17452" t="s">
        <v>215</v>
      </c>
      <c r="H17452" t="s">
        <v>505</v>
      </c>
    </row>
    <row r="17453" spans="1:8" x14ac:dyDescent="0.2">
      <c r="A17453">
        <v>5.1478692119814502E+17</v>
      </c>
      <c r="B17453" t="s">
        <v>34469</v>
      </c>
      <c r="C17453" t="s">
        <v>34470</v>
      </c>
      <c r="D17453" s="1">
        <v>41906.696064814816</v>
      </c>
      <c r="E17453">
        <v>369</v>
      </c>
      <c r="F17453">
        <v>273</v>
      </c>
      <c r="G17453" t="s">
        <v>89</v>
      </c>
    </row>
    <row r="17454" spans="1:8" x14ac:dyDescent="0.2">
      <c r="A17454">
        <v>5.1479235260791098E+17</v>
      </c>
      <c r="B17454" t="s">
        <v>34471</v>
      </c>
      <c r="C17454" t="s">
        <v>34472</v>
      </c>
      <c r="D17454" s="1">
        <v>41906.711053240739</v>
      </c>
      <c r="E17454">
        <v>22</v>
      </c>
      <c r="F17454">
        <v>26</v>
      </c>
      <c r="G17454" t="s">
        <v>576</v>
      </c>
    </row>
    <row r="17455" spans="1:8" x14ac:dyDescent="0.2">
      <c r="A17455">
        <v>5.1485192171973402E+17</v>
      </c>
      <c r="B17455" t="s">
        <v>34473</v>
      </c>
      <c r="C17455" t="s">
        <v>34474</v>
      </c>
      <c r="D17455" s="1">
        <v>41906.875439814816</v>
      </c>
      <c r="E17455">
        <v>19</v>
      </c>
      <c r="F17455">
        <v>23</v>
      </c>
      <c r="G17455" t="s">
        <v>89</v>
      </c>
    </row>
    <row r="17456" spans="1:8" x14ac:dyDescent="0.2">
      <c r="A17456">
        <v>5.1485853237906598E+17</v>
      </c>
      <c r="B17456" t="s">
        <v>34475</v>
      </c>
      <c r="C17456" t="s">
        <v>34476</v>
      </c>
      <c r="D17456" s="1">
        <v>41906.893680555557</v>
      </c>
      <c r="E17456">
        <v>18</v>
      </c>
      <c r="F17456">
        <v>22</v>
      </c>
      <c r="G17456" t="s">
        <v>215</v>
      </c>
    </row>
    <row r="17457" spans="1:8" x14ac:dyDescent="0.2">
      <c r="A17457">
        <v>5.1486398690362099E+17</v>
      </c>
      <c r="B17457" t="s">
        <v>34477</v>
      </c>
      <c r="C17457" t="s">
        <v>34478</v>
      </c>
      <c r="D17457" s="1">
        <v>41906.908726851849</v>
      </c>
      <c r="E17457">
        <v>82</v>
      </c>
      <c r="F17457">
        <v>72</v>
      </c>
      <c r="G17457" t="s">
        <v>89</v>
      </c>
    </row>
    <row r="17458" spans="1:8" x14ac:dyDescent="0.2">
      <c r="A17458">
        <v>5.1486510613688698E+17</v>
      </c>
      <c r="B17458" t="s">
        <v>34479</v>
      </c>
      <c r="C17458" t="s">
        <v>34480</v>
      </c>
      <c r="D17458" s="1">
        <v>41906.911817129629</v>
      </c>
      <c r="E17458">
        <v>12</v>
      </c>
      <c r="F17458">
        <v>39</v>
      </c>
      <c r="G17458" t="s">
        <v>8981</v>
      </c>
    </row>
    <row r="17459" spans="1:8" x14ac:dyDescent="0.2">
      <c r="A17459">
        <v>5.1486817849390598E+17</v>
      </c>
      <c r="B17459" t="s">
        <v>34481</v>
      </c>
      <c r="C17459" t="s">
        <v>34482</v>
      </c>
      <c r="D17459" s="1">
        <v>41906.920300925929</v>
      </c>
      <c r="E17459">
        <v>217</v>
      </c>
      <c r="F17459">
        <v>236</v>
      </c>
    </row>
    <row r="17460" spans="1:8" x14ac:dyDescent="0.2">
      <c r="A17460">
        <v>5.1492430496297299E+17</v>
      </c>
      <c r="B17460" t="s">
        <v>34483</v>
      </c>
      <c r="C17460" t="s">
        <v>34484</v>
      </c>
      <c r="D17460" s="1">
        <v>41907.075173611112</v>
      </c>
      <c r="E17460">
        <v>11</v>
      </c>
      <c r="F17460">
        <v>38</v>
      </c>
      <c r="G17460" t="s">
        <v>34485</v>
      </c>
    </row>
    <row r="17461" spans="1:8" x14ac:dyDescent="0.2">
      <c r="A17461">
        <v>5.1492439584094598E+17</v>
      </c>
      <c r="B17461" t="s">
        <v>34486</v>
      </c>
      <c r="C17461" t="s">
        <v>34487</v>
      </c>
      <c r="D17461" s="1">
        <v>41907.075428240743</v>
      </c>
      <c r="E17461">
        <v>11</v>
      </c>
      <c r="F17461">
        <v>16</v>
      </c>
      <c r="G17461" t="s">
        <v>215</v>
      </c>
    </row>
    <row r="17462" spans="1:8" x14ac:dyDescent="0.2">
      <c r="A17462">
        <v>5.1492726453517498E+17</v>
      </c>
      <c r="B17462" t="s">
        <v>34488</v>
      </c>
      <c r="C17462" t="s">
        <v>34489</v>
      </c>
      <c r="D17462" s="1">
        <v>41907.083344907405</v>
      </c>
      <c r="E17462">
        <v>24</v>
      </c>
      <c r="F17462">
        <v>41</v>
      </c>
      <c r="G17462" t="s">
        <v>32524</v>
      </c>
      <c r="H17462" t="s">
        <v>390</v>
      </c>
    </row>
    <row r="17463" spans="1:8" x14ac:dyDescent="0.2">
      <c r="A17463">
        <v>5.1492897488424102E+17</v>
      </c>
      <c r="B17463" t="s">
        <v>34490</v>
      </c>
      <c r="C17463" t="s">
        <v>34491</v>
      </c>
      <c r="D17463" s="1">
        <v>41907.088067129633</v>
      </c>
      <c r="E17463">
        <v>24</v>
      </c>
      <c r="F17463">
        <v>30</v>
      </c>
      <c r="G17463" t="s">
        <v>215</v>
      </c>
    </row>
    <row r="17464" spans="1:8" x14ac:dyDescent="0.2">
      <c r="A17464">
        <v>5.1492937999529101E+17</v>
      </c>
      <c r="B17464" t="s">
        <v>34492</v>
      </c>
      <c r="C17464" t="s">
        <v>34493</v>
      </c>
      <c r="D17464" s="1">
        <v>41907.089178240742</v>
      </c>
      <c r="E17464">
        <v>26</v>
      </c>
      <c r="F17464">
        <v>42</v>
      </c>
      <c r="G17464" t="s">
        <v>215</v>
      </c>
      <c r="H17464" t="s">
        <v>390</v>
      </c>
    </row>
    <row r="17465" spans="1:8" x14ac:dyDescent="0.2">
      <c r="A17465">
        <v>5.1501763136847802E+17</v>
      </c>
      <c r="B17465" t="s">
        <v>34494</v>
      </c>
      <c r="C17465" t="s">
        <v>34495</v>
      </c>
      <c r="D17465" s="1">
        <v>41907.332708333335</v>
      </c>
      <c r="E17465">
        <v>22</v>
      </c>
      <c r="F17465">
        <v>53</v>
      </c>
      <c r="G17465" t="s">
        <v>34496</v>
      </c>
      <c r="H17465" t="s">
        <v>390</v>
      </c>
    </row>
    <row r="17466" spans="1:8" x14ac:dyDescent="0.2">
      <c r="A17466">
        <v>5.1503126766317498E+17</v>
      </c>
      <c r="B17466" t="s">
        <v>34497</v>
      </c>
      <c r="C17466" t="s">
        <v>34498</v>
      </c>
      <c r="D17466" s="1">
        <v>41907.370335648149</v>
      </c>
      <c r="E17466">
        <v>364</v>
      </c>
      <c r="F17466">
        <v>404</v>
      </c>
      <c r="G17466" t="e">
        <f>ItsDeMarioW</f>
        <v>#NAME?</v>
      </c>
    </row>
    <row r="17467" spans="1:8" x14ac:dyDescent="0.2">
      <c r="A17467">
        <v>5.1515567364744301E+17</v>
      </c>
      <c r="B17467" t="s">
        <v>34499</v>
      </c>
      <c r="C17467" t="s">
        <v>34500</v>
      </c>
      <c r="D17467" s="1">
        <v>41907.713634259257</v>
      </c>
      <c r="E17467">
        <v>13</v>
      </c>
      <c r="F17467">
        <v>17</v>
      </c>
      <c r="G17467" t="s">
        <v>576</v>
      </c>
    </row>
    <row r="17468" spans="1:8" x14ac:dyDescent="0.2">
      <c r="A17468">
        <v>5.15160218075152E+17</v>
      </c>
      <c r="B17468" t="s">
        <v>34501</v>
      </c>
      <c r="C17468" t="s">
        <v>34502</v>
      </c>
      <c r="D17468" s="1">
        <v>41907.726168981484</v>
      </c>
      <c r="E17468">
        <v>35</v>
      </c>
      <c r="F17468">
        <v>57</v>
      </c>
    </row>
    <row r="17469" spans="1:8" x14ac:dyDescent="0.2">
      <c r="A17469">
        <v>5.1516427606847002E+17</v>
      </c>
      <c r="B17469" t="s">
        <v>34503</v>
      </c>
      <c r="C17469" t="s">
        <v>34504</v>
      </c>
      <c r="D17469" s="1">
        <v>41907.737372685187</v>
      </c>
      <c r="E17469">
        <v>292</v>
      </c>
      <c r="F17469">
        <v>458</v>
      </c>
    </row>
    <row r="17470" spans="1:8" x14ac:dyDescent="0.2">
      <c r="A17470">
        <v>5.1518862502239002E+17</v>
      </c>
      <c r="B17470" t="s">
        <v>34505</v>
      </c>
      <c r="C17470" t="s">
        <v>34506</v>
      </c>
      <c r="D17470" s="1">
        <v>41907.804560185185</v>
      </c>
      <c r="E17470">
        <v>955</v>
      </c>
      <c r="F17470">
        <v>1645</v>
      </c>
    </row>
    <row r="17471" spans="1:8" x14ac:dyDescent="0.2">
      <c r="A17471">
        <v>5.1523007486258701E+17</v>
      </c>
      <c r="B17471" t="s">
        <v>34507</v>
      </c>
      <c r="C17471" t="s">
        <v>34508</v>
      </c>
      <c r="D17471" s="1">
        <v>41907.918946759259</v>
      </c>
      <c r="E17471">
        <v>69</v>
      </c>
      <c r="F17471">
        <v>123</v>
      </c>
      <c r="G17471" t="s">
        <v>89</v>
      </c>
    </row>
    <row r="17472" spans="1:8" x14ac:dyDescent="0.2">
      <c r="A17472">
        <v>5.1523810300749402E+17</v>
      </c>
      <c r="B17472" t="s">
        <v>34509</v>
      </c>
      <c r="C17472" t="s">
        <v>34510</v>
      </c>
      <c r="D17472" s="1">
        <v>41907.941099537034</v>
      </c>
      <c r="E17472">
        <v>285</v>
      </c>
      <c r="F17472">
        <v>249</v>
      </c>
    </row>
    <row r="17473" spans="1:7" x14ac:dyDescent="0.2">
      <c r="A17473">
        <v>5.1524876773886701E+17</v>
      </c>
      <c r="B17473" t="s">
        <v>34511</v>
      </c>
      <c r="C17473" t="s">
        <v>34512</v>
      </c>
      <c r="D17473" s="1">
        <v>41907.970520833333</v>
      </c>
      <c r="E17473">
        <v>15</v>
      </c>
      <c r="F17473">
        <v>28</v>
      </c>
      <c r="G17473" t="s">
        <v>89</v>
      </c>
    </row>
    <row r="17474" spans="1:7" x14ac:dyDescent="0.2">
      <c r="A17474">
        <v>5.1547665939983098E+17</v>
      </c>
      <c r="B17474" t="s">
        <v>34513</v>
      </c>
      <c r="C17474" t="s">
        <v>34514</v>
      </c>
      <c r="D17474" s="1">
        <v>41908.599386574075</v>
      </c>
      <c r="E17474">
        <v>60</v>
      </c>
      <c r="F17474">
        <v>144</v>
      </c>
      <c r="G17474" t="s">
        <v>89</v>
      </c>
    </row>
    <row r="17475" spans="1:7" x14ac:dyDescent="0.2">
      <c r="A17475">
        <v>5.1547764871869197E+17</v>
      </c>
      <c r="B17475" t="s">
        <v>34515</v>
      </c>
      <c r="C17475" t="s">
        <v>34516</v>
      </c>
      <c r="D17475" s="1">
        <v>41908.602118055554</v>
      </c>
      <c r="E17475">
        <v>48</v>
      </c>
      <c r="F17475">
        <v>106</v>
      </c>
    </row>
    <row r="17476" spans="1:7" x14ac:dyDescent="0.2">
      <c r="A17476">
        <v>5.1549483259346099E+17</v>
      </c>
      <c r="B17476" t="s">
        <v>34517</v>
      </c>
      <c r="C17476" t="s">
        <v>34518</v>
      </c>
      <c r="D17476" s="1">
        <v>41908.649537037039</v>
      </c>
      <c r="E17476">
        <v>14</v>
      </c>
      <c r="F17476">
        <v>27</v>
      </c>
      <c r="G17476" t="s">
        <v>89</v>
      </c>
    </row>
    <row r="17477" spans="1:7" x14ac:dyDescent="0.2">
      <c r="A17477">
        <v>5.1549538945441299E+17</v>
      </c>
      <c r="B17477" t="s">
        <v>34519</v>
      </c>
      <c r="C17477" t="s">
        <v>34520</v>
      </c>
      <c r="D17477" s="1">
        <v>41908.651064814818</v>
      </c>
      <c r="E17477">
        <v>13</v>
      </c>
      <c r="F17477">
        <v>20</v>
      </c>
      <c r="G17477" t="s">
        <v>576</v>
      </c>
    </row>
    <row r="17478" spans="1:7" x14ac:dyDescent="0.2">
      <c r="A17478">
        <v>5.1549621534641299E+17</v>
      </c>
      <c r="B17478" t="s">
        <v>34521</v>
      </c>
      <c r="C17478" t="s">
        <v>34522</v>
      </c>
      <c r="D17478" s="1">
        <v>41908.653344907405</v>
      </c>
      <c r="E17478">
        <v>34</v>
      </c>
      <c r="F17478">
        <v>62</v>
      </c>
      <c r="G17478" t="s">
        <v>89</v>
      </c>
    </row>
    <row r="17479" spans="1:7" x14ac:dyDescent="0.2">
      <c r="A17479">
        <v>5.1549706431551802E+17</v>
      </c>
      <c r="B17479" t="s">
        <v>34523</v>
      </c>
      <c r="C17479" t="s">
        <v>34524</v>
      </c>
      <c r="D17479" s="1">
        <v>41908.655694444446</v>
      </c>
      <c r="E17479">
        <v>19</v>
      </c>
      <c r="F17479">
        <v>47</v>
      </c>
      <c r="G17479" t="s">
        <v>215</v>
      </c>
    </row>
    <row r="17480" spans="1:7" x14ac:dyDescent="0.2">
      <c r="A17480">
        <v>5.1549932934451597E+17</v>
      </c>
      <c r="B17480" t="s">
        <v>34525</v>
      </c>
      <c r="C17480" t="s">
        <v>34526</v>
      </c>
      <c r="D17480" s="1">
        <v>41908.661944444444</v>
      </c>
      <c r="E17480">
        <v>16</v>
      </c>
      <c r="F17480">
        <v>36</v>
      </c>
      <c r="G17480" t="s">
        <v>215</v>
      </c>
    </row>
    <row r="17481" spans="1:7" x14ac:dyDescent="0.2">
      <c r="A17481">
        <v>5.1552625184789197E+17</v>
      </c>
      <c r="B17481" t="s">
        <v>34527</v>
      </c>
      <c r="C17481" t="s">
        <v>34528</v>
      </c>
      <c r="D17481" s="1">
        <v>41908.736238425925</v>
      </c>
      <c r="E17481">
        <v>19</v>
      </c>
      <c r="F17481">
        <v>31</v>
      </c>
      <c r="G17481" t="s">
        <v>89</v>
      </c>
    </row>
    <row r="17482" spans="1:7" x14ac:dyDescent="0.2">
      <c r="A17482">
        <v>5.15561751992352E+17</v>
      </c>
      <c r="B17482" t="s">
        <v>34529</v>
      </c>
      <c r="C17482" t="s">
        <v>34530</v>
      </c>
      <c r="D17482" s="1">
        <v>41908.834201388891</v>
      </c>
      <c r="E17482">
        <v>32</v>
      </c>
      <c r="F17482">
        <v>38</v>
      </c>
    </row>
    <row r="17483" spans="1:7" x14ac:dyDescent="0.2">
      <c r="A17483">
        <v>5.1558142740529101E+17</v>
      </c>
      <c r="B17483" t="s">
        <v>34531</v>
      </c>
      <c r="C17483" t="s">
        <v>34532</v>
      </c>
      <c r="D17483" s="1">
        <v>41908.888483796298</v>
      </c>
      <c r="E17483">
        <v>162</v>
      </c>
      <c r="F17483">
        <v>156</v>
      </c>
      <c r="G17483" t="s">
        <v>89</v>
      </c>
    </row>
    <row r="17484" spans="1:7" x14ac:dyDescent="0.2">
      <c r="A17484">
        <v>5.1558543707604499E+17</v>
      </c>
      <c r="B17484" t="s">
        <v>34533</v>
      </c>
      <c r="C17484" t="s">
        <v>34534</v>
      </c>
      <c r="D17484" s="1">
        <v>41908.899548611109</v>
      </c>
      <c r="E17484">
        <v>33</v>
      </c>
      <c r="F17484">
        <v>27</v>
      </c>
      <c r="G17484" t="s">
        <v>89</v>
      </c>
    </row>
    <row r="17485" spans="1:7" x14ac:dyDescent="0.2">
      <c r="A17485">
        <v>5.1559466775767802E+17</v>
      </c>
      <c r="B17485" t="s">
        <v>34535</v>
      </c>
      <c r="C17485" t="s">
        <v>34536</v>
      </c>
      <c r="D17485" s="1">
        <v>41908.925023148149</v>
      </c>
      <c r="E17485">
        <v>154</v>
      </c>
      <c r="F17485">
        <v>313</v>
      </c>
      <c r="G17485" t="s">
        <v>89</v>
      </c>
    </row>
    <row r="17486" spans="1:7" x14ac:dyDescent="0.2">
      <c r="A17486">
        <v>5.1562955949737901E+17</v>
      </c>
      <c r="B17486" t="s">
        <v>34537</v>
      </c>
      <c r="C17486" t="s">
        <v>34538</v>
      </c>
      <c r="D17486" s="1">
        <v>41909.021307870367</v>
      </c>
      <c r="E17486">
        <v>14</v>
      </c>
      <c r="F17486">
        <v>18</v>
      </c>
      <c r="G17486" t="s">
        <v>576</v>
      </c>
    </row>
    <row r="17487" spans="1:7" x14ac:dyDescent="0.2">
      <c r="A17487">
        <v>5.1563088363914803E+17</v>
      </c>
      <c r="B17487" t="s">
        <v>34539</v>
      </c>
      <c r="C17487" t="s">
        <v>34540</v>
      </c>
      <c r="D17487" s="1">
        <v>41909.024965277778</v>
      </c>
      <c r="E17487">
        <v>605</v>
      </c>
      <c r="F17487">
        <v>683</v>
      </c>
    </row>
    <row r="17488" spans="1:7" x14ac:dyDescent="0.2">
      <c r="A17488">
        <v>5.1563508727547398E+17</v>
      </c>
      <c r="B17488" t="s">
        <v>34541</v>
      </c>
      <c r="C17488" t="s">
        <v>34542</v>
      </c>
      <c r="D17488" s="1">
        <v>41909.036562499998</v>
      </c>
      <c r="E17488">
        <v>7890</v>
      </c>
      <c r="F17488">
        <v>7576</v>
      </c>
    </row>
    <row r="17489" spans="1:7" x14ac:dyDescent="0.2">
      <c r="A17489">
        <v>5.1568475749852698E+17</v>
      </c>
      <c r="B17489" t="s">
        <v>34543</v>
      </c>
      <c r="C17489" t="s">
        <v>34544</v>
      </c>
      <c r="D17489" s="1">
        <v>41909.173622685186</v>
      </c>
      <c r="E17489">
        <v>914</v>
      </c>
      <c r="F17489">
        <v>1506</v>
      </c>
    </row>
    <row r="17490" spans="1:7" x14ac:dyDescent="0.2">
      <c r="A17490">
        <v>5.1602212781715002E+17</v>
      </c>
      <c r="B17490" t="s">
        <v>34545</v>
      </c>
      <c r="C17490" t="s">
        <v>34546</v>
      </c>
      <c r="D17490" s="1">
        <v>41910.104594907411</v>
      </c>
      <c r="E17490">
        <v>17</v>
      </c>
      <c r="F17490">
        <v>29</v>
      </c>
      <c r="G17490" t="s">
        <v>89</v>
      </c>
    </row>
    <row r="17491" spans="1:7" x14ac:dyDescent="0.2">
      <c r="A17491">
        <v>5.1602275745765702E+17</v>
      </c>
      <c r="B17491" t="s">
        <v>34547</v>
      </c>
      <c r="C17491" t="s">
        <v>34548</v>
      </c>
      <c r="D17491" s="1">
        <v>41910.10633101852</v>
      </c>
      <c r="E17491">
        <v>26</v>
      </c>
      <c r="F17491">
        <v>92</v>
      </c>
      <c r="G17491" t="s">
        <v>34549</v>
      </c>
    </row>
    <row r="17492" spans="1:7" x14ac:dyDescent="0.2">
      <c r="A17492">
        <v>5.1602332541258099E+17</v>
      </c>
      <c r="B17492" t="s">
        <v>34550</v>
      </c>
      <c r="C17492" t="s">
        <v>34551</v>
      </c>
      <c r="D17492" s="1">
        <v>41910.107893518521</v>
      </c>
      <c r="E17492">
        <v>14</v>
      </c>
      <c r="F17492">
        <v>47</v>
      </c>
      <c r="G17492" t="s">
        <v>89</v>
      </c>
    </row>
    <row r="17493" spans="1:7" x14ac:dyDescent="0.2">
      <c r="A17493">
        <v>5.1602341772082298E+17</v>
      </c>
      <c r="B17493" t="s">
        <v>34552</v>
      </c>
      <c r="C17493" t="s">
        <v>34553</v>
      </c>
      <c r="D17493" s="1">
        <v>41910.108148148145</v>
      </c>
      <c r="E17493">
        <v>24</v>
      </c>
      <c r="F17493">
        <v>87</v>
      </c>
      <c r="G17493" t="s">
        <v>215</v>
      </c>
    </row>
    <row r="17494" spans="1:7" x14ac:dyDescent="0.2">
      <c r="A17494">
        <v>5.1603970155243098E+17</v>
      </c>
      <c r="B17494" t="s">
        <v>34554</v>
      </c>
      <c r="C17494" t="s">
        <v>34555</v>
      </c>
      <c r="D17494" s="1">
        <v>41910.153090277781</v>
      </c>
      <c r="E17494">
        <v>25</v>
      </c>
      <c r="F17494">
        <v>41</v>
      </c>
      <c r="G17494" t="s">
        <v>215</v>
      </c>
    </row>
    <row r="17495" spans="1:7" x14ac:dyDescent="0.2">
      <c r="A17495">
        <v>5.16376142362976E+17</v>
      </c>
      <c r="B17495" t="s">
        <v>34556</v>
      </c>
      <c r="C17495" t="s">
        <v>34557</v>
      </c>
      <c r="D17495" s="1">
        <v>41911.08148148148</v>
      </c>
      <c r="E17495">
        <v>51</v>
      </c>
      <c r="F17495">
        <v>134</v>
      </c>
      <c r="G17495" t="s">
        <v>89</v>
      </c>
    </row>
    <row r="17496" spans="1:7" x14ac:dyDescent="0.2">
      <c r="A17496">
        <v>5.1637845698966298E+17</v>
      </c>
      <c r="B17496" t="s">
        <v>34558</v>
      </c>
      <c r="C17496" t="s">
        <v>34559</v>
      </c>
      <c r="D17496" s="1">
        <v>41911.087870370371</v>
      </c>
      <c r="E17496">
        <v>39</v>
      </c>
      <c r="F17496">
        <v>61</v>
      </c>
      <c r="G17496" t="s">
        <v>215</v>
      </c>
    </row>
    <row r="17497" spans="1:7" x14ac:dyDescent="0.2">
      <c r="A17497">
        <v>5.1637886785948E+17</v>
      </c>
      <c r="B17497" t="s">
        <v>34560</v>
      </c>
      <c r="C17497" t="s">
        <v>34561</v>
      </c>
      <c r="D17497" s="1">
        <v>41911.089004629626</v>
      </c>
      <c r="E17497">
        <v>142</v>
      </c>
      <c r="F17497">
        <v>266</v>
      </c>
      <c r="G17497" t="s">
        <v>89</v>
      </c>
    </row>
    <row r="17498" spans="1:7" x14ac:dyDescent="0.2">
      <c r="A17498">
        <v>5.1637894952676102E+17</v>
      </c>
      <c r="B17498" t="s">
        <v>34562</v>
      </c>
      <c r="C17498" t="s">
        <v>34563</v>
      </c>
      <c r="D17498" s="1">
        <v>41911.089236111111</v>
      </c>
      <c r="E17498">
        <v>121</v>
      </c>
      <c r="F17498">
        <v>157</v>
      </c>
      <c r="G17498" t="s">
        <v>89</v>
      </c>
    </row>
    <row r="17499" spans="1:7" x14ac:dyDescent="0.2">
      <c r="A17499">
        <v>5.1637921081933798E+17</v>
      </c>
      <c r="B17499" t="s">
        <v>34564</v>
      </c>
      <c r="C17499" t="s">
        <v>34565</v>
      </c>
      <c r="D17499" s="1">
        <v>41911.089953703704</v>
      </c>
      <c r="E17499">
        <v>72</v>
      </c>
      <c r="F17499">
        <v>128</v>
      </c>
      <c r="G17499" t="s">
        <v>89</v>
      </c>
    </row>
    <row r="17500" spans="1:7" x14ac:dyDescent="0.2">
      <c r="A17500">
        <v>5.1638050150311898E+17</v>
      </c>
      <c r="B17500" t="s">
        <v>34566</v>
      </c>
      <c r="C17500" t="s">
        <v>34567</v>
      </c>
      <c r="D17500" s="1">
        <v>41911.093518518515</v>
      </c>
      <c r="E17500">
        <v>21</v>
      </c>
      <c r="F17500">
        <v>50</v>
      </c>
      <c r="G17500" t="s">
        <v>33614</v>
      </c>
    </row>
    <row r="17501" spans="1:7" x14ac:dyDescent="0.2">
      <c r="A17501">
        <v>5.1638217779868E+17</v>
      </c>
      <c r="B17501" t="s">
        <v>34568</v>
      </c>
      <c r="C17501" t="s">
        <v>34569</v>
      </c>
      <c r="D17501" s="1">
        <v>41911.098136574074</v>
      </c>
      <c r="E17501">
        <v>62114</v>
      </c>
      <c r="F17501">
        <v>72021</v>
      </c>
    </row>
    <row r="17502" spans="1:7" x14ac:dyDescent="0.2">
      <c r="A17502">
        <v>5.1653895606711501E+17</v>
      </c>
      <c r="B17502" t="s">
        <v>34570</v>
      </c>
      <c r="C17502" t="s">
        <v>34571</v>
      </c>
      <c r="D17502" s="1">
        <v>41911.530763888892</v>
      </c>
      <c r="E17502">
        <v>34</v>
      </c>
      <c r="F17502">
        <v>76</v>
      </c>
      <c r="G17502" t="s">
        <v>89</v>
      </c>
    </row>
    <row r="17503" spans="1:7" x14ac:dyDescent="0.2">
      <c r="A17503">
        <v>5.1654973766816902E+17</v>
      </c>
      <c r="B17503" t="s">
        <v>34572</v>
      </c>
      <c r="C17503" t="s">
        <v>34573</v>
      </c>
      <c r="D17503" s="1">
        <v>41911.560520833336</v>
      </c>
      <c r="E17503">
        <v>15</v>
      </c>
      <c r="F17503">
        <v>25</v>
      </c>
      <c r="G17503" t="e">
        <f>CharlieRymerGC</f>
        <v>#NAME?</v>
      </c>
    </row>
    <row r="17504" spans="1:7" x14ac:dyDescent="0.2">
      <c r="A17504">
        <v>5.1655191260354502E+17</v>
      </c>
      <c r="B17504" t="s">
        <v>34574</v>
      </c>
      <c r="C17504" t="s">
        <v>34575</v>
      </c>
      <c r="D17504" s="1">
        <v>41911.566516203704</v>
      </c>
      <c r="E17504">
        <v>10</v>
      </c>
      <c r="F17504">
        <v>21</v>
      </c>
      <c r="G17504" t="e">
        <f>CharlieRymerGC</f>
        <v>#NAME?</v>
      </c>
    </row>
    <row r="17505" spans="1:8" x14ac:dyDescent="0.2">
      <c r="A17505">
        <v>5.1655406057792698E+17</v>
      </c>
      <c r="B17505" t="s">
        <v>34576</v>
      </c>
      <c r="C17505" t="s">
        <v>34577</v>
      </c>
      <c r="D17505" s="1">
        <v>41911.572442129633</v>
      </c>
      <c r="E17505">
        <v>20</v>
      </c>
      <c r="F17505">
        <v>41</v>
      </c>
      <c r="G17505" t="e">
        <f>bitchClassyboSs</f>
        <v>#NAME?</v>
      </c>
    </row>
    <row r="17506" spans="1:8" x14ac:dyDescent="0.2">
      <c r="A17506">
        <v>5.1655510789562298E+17</v>
      </c>
      <c r="B17506" t="s">
        <v>34578</v>
      </c>
      <c r="C17506" t="s">
        <v>34579</v>
      </c>
      <c r="D17506" s="1">
        <v>41911.575335648151</v>
      </c>
      <c r="E17506">
        <v>18</v>
      </c>
      <c r="F17506">
        <v>19</v>
      </c>
      <c r="G17506" t="s">
        <v>89</v>
      </c>
    </row>
    <row r="17507" spans="1:8" x14ac:dyDescent="0.2">
      <c r="A17507">
        <v>5.16555506639728E+17</v>
      </c>
      <c r="B17507" t="s">
        <v>34580</v>
      </c>
      <c r="C17507" t="s">
        <v>34581</v>
      </c>
      <c r="D17507" s="1">
        <v>41911.576435185183</v>
      </c>
      <c r="E17507">
        <v>25</v>
      </c>
      <c r="F17507">
        <v>35</v>
      </c>
      <c r="G17507" t="s">
        <v>215</v>
      </c>
      <c r="H17507" t="s">
        <v>14519</v>
      </c>
    </row>
    <row r="17508" spans="1:8" x14ac:dyDescent="0.2">
      <c r="A17508">
        <v>5.1656587212806099E+17</v>
      </c>
      <c r="B17508" t="s">
        <v>34582</v>
      </c>
      <c r="C17508" t="s">
        <v>34583</v>
      </c>
      <c r="D17508" s="1">
        <v>41911.605034722219</v>
      </c>
      <c r="E17508">
        <v>146</v>
      </c>
      <c r="F17508">
        <v>218</v>
      </c>
      <c r="G17508" t="s">
        <v>89</v>
      </c>
    </row>
    <row r="17509" spans="1:8" x14ac:dyDescent="0.2">
      <c r="A17509">
        <v>5.1660371575598598E+17</v>
      </c>
      <c r="B17509" t="s">
        <v>34584</v>
      </c>
      <c r="C17509" t="s">
        <v>34585</v>
      </c>
      <c r="D17509" s="1">
        <v>41911.709467592591</v>
      </c>
      <c r="E17509">
        <v>1464</v>
      </c>
      <c r="F17509">
        <v>1351</v>
      </c>
    </row>
    <row r="17510" spans="1:8" x14ac:dyDescent="0.2">
      <c r="A17510">
        <v>5.1660377981978598E+17</v>
      </c>
      <c r="B17510" t="s">
        <v>34586</v>
      </c>
      <c r="C17510" t="s">
        <v>34587</v>
      </c>
      <c r="D17510" s="1">
        <v>41911.709641203706</v>
      </c>
      <c r="E17510">
        <v>412</v>
      </c>
      <c r="F17510">
        <v>416</v>
      </c>
    </row>
    <row r="17511" spans="1:8" x14ac:dyDescent="0.2">
      <c r="A17511">
        <v>5.1661573804892499E+17</v>
      </c>
      <c r="B17511" t="s">
        <v>34588</v>
      </c>
      <c r="C17511" t="s">
        <v>34589</v>
      </c>
      <c r="D17511" s="1">
        <v>41911.742638888885</v>
      </c>
      <c r="E17511">
        <v>24</v>
      </c>
      <c r="F17511">
        <v>61</v>
      </c>
      <c r="G17511" t="s">
        <v>89</v>
      </c>
    </row>
    <row r="17512" spans="1:8" x14ac:dyDescent="0.2">
      <c r="A17512">
        <v>5.1661668353311501E+17</v>
      </c>
      <c r="B17512" t="s">
        <v>34590</v>
      </c>
      <c r="C17512" t="s">
        <v>34591</v>
      </c>
      <c r="D17512" s="1">
        <v>41911.745254629626</v>
      </c>
      <c r="E17512">
        <v>15</v>
      </c>
      <c r="F17512">
        <v>24</v>
      </c>
      <c r="G17512" t="s">
        <v>89</v>
      </c>
    </row>
    <row r="17513" spans="1:8" x14ac:dyDescent="0.2">
      <c r="A17513">
        <v>5.1661681839257101E+17</v>
      </c>
      <c r="B17513" t="s">
        <v>34592</v>
      </c>
      <c r="C17513" t="s">
        <v>34593</v>
      </c>
      <c r="D17513" s="1">
        <v>41911.745625000003</v>
      </c>
      <c r="E17513">
        <v>12</v>
      </c>
      <c r="F17513">
        <v>24</v>
      </c>
      <c r="G17513" t="s">
        <v>89</v>
      </c>
    </row>
    <row r="17514" spans="1:8" x14ac:dyDescent="0.2">
      <c r="A17514">
        <v>5.1661694796722899E+17</v>
      </c>
      <c r="B17514" t="s">
        <v>34594</v>
      </c>
      <c r="C17514" t="s">
        <v>34595</v>
      </c>
      <c r="D17514" s="1">
        <v>41911.745983796296</v>
      </c>
      <c r="E17514">
        <v>12</v>
      </c>
      <c r="F17514">
        <v>25</v>
      </c>
      <c r="G17514" t="s">
        <v>89</v>
      </c>
    </row>
    <row r="17515" spans="1:8" x14ac:dyDescent="0.2">
      <c r="A17515">
        <v>5.1661706659052698E+17</v>
      </c>
      <c r="B17515" t="s">
        <v>34596</v>
      </c>
      <c r="C17515" t="s">
        <v>34597</v>
      </c>
      <c r="D17515" s="1">
        <v>41911.746307870373</v>
      </c>
      <c r="E17515">
        <v>24</v>
      </c>
      <c r="F17515">
        <v>39</v>
      </c>
      <c r="G17515" t="s">
        <v>89</v>
      </c>
    </row>
    <row r="17516" spans="1:8" x14ac:dyDescent="0.2">
      <c r="A17516">
        <v>5.1661720303123597E+17</v>
      </c>
      <c r="B17516" t="s">
        <v>34598</v>
      </c>
      <c r="C17516" t="s">
        <v>34599</v>
      </c>
      <c r="D17516" s="1">
        <v>41911.746689814812</v>
      </c>
      <c r="E17516">
        <v>13</v>
      </c>
      <c r="F17516">
        <v>19</v>
      </c>
      <c r="G17516" t="s">
        <v>89</v>
      </c>
    </row>
    <row r="17517" spans="1:8" x14ac:dyDescent="0.2">
      <c r="A17517">
        <v>5.1661841673696397E+17</v>
      </c>
      <c r="B17517" t="s">
        <v>34600</v>
      </c>
      <c r="C17517" t="s">
        <v>34601</v>
      </c>
      <c r="D17517" s="1">
        <v>41911.750034722223</v>
      </c>
      <c r="E17517">
        <v>20</v>
      </c>
      <c r="F17517">
        <v>44</v>
      </c>
    </row>
    <row r="17518" spans="1:8" x14ac:dyDescent="0.2">
      <c r="A17518">
        <v>5.1661938312979597E+17</v>
      </c>
      <c r="B17518" t="s">
        <v>34602</v>
      </c>
      <c r="C17518" t="s">
        <v>34603</v>
      </c>
      <c r="D17518" s="1">
        <v>41911.752696759257</v>
      </c>
      <c r="E17518">
        <v>28</v>
      </c>
      <c r="F17518">
        <v>40</v>
      </c>
    </row>
    <row r="17519" spans="1:8" x14ac:dyDescent="0.2">
      <c r="A17519">
        <v>5.1662575529259802E+17</v>
      </c>
      <c r="B17519" t="s">
        <v>34604</v>
      </c>
      <c r="C17519" t="s">
        <v>34605</v>
      </c>
      <c r="D17519" s="1">
        <v>41911.770289351851</v>
      </c>
      <c r="E17519">
        <v>14</v>
      </c>
      <c r="F17519">
        <v>19</v>
      </c>
      <c r="G17519" t="s">
        <v>34606</v>
      </c>
    </row>
    <row r="17520" spans="1:8" x14ac:dyDescent="0.2">
      <c r="A17520">
        <v>5.1662672000767098E+17</v>
      </c>
      <c r="B17520" t="s">
        <v>34607</v>
      </c>
      <c r="C17520" t="s">
        <v>34608</v>
      </c>
      <c r="D17520" s="1">
        <v>41911.772951388892</v>
      </c>
      <c r="E17520">
        <v>14</v>
      </c>
      <c r="F17520">
        <v>24</v>
      </c>
      <c r="G17520" t="s">
        <v>34609</v>
      </c>
    </row>
    <row r="17521" spans="1:8" x14ac:dyDescent="0.2">
      <c r="A17521">
        <v>5.1665492710472E+17</v>
      </c>
      <c r="B17521" t="s">
        <v>34610</v>
      </c>
      <c r="C17521" t="s">
        <v>34611</v>
      </c>
      <c r="D17521" s="1">
        <v>41911.850787037038</v>
      </c>
      <c r="E17521">
        <v>17</v>
      </c>
      <c r="F17521">
        <v>23</v>
      </c>
      <c r="G17521" t="s">
        <v>89</v>
      </c>
      <c r="H17521" t="s">
        <v>34612</v>
      </c>
    </row>
    <row r="17522" spans="1:8" x14ac:dyDescent="0.2">
      <c r="A17522">
        <v>5.1666197529285402E+17</v>
      </c>
      <c r="B17522" t="s">
        <v>34613</v>
      </c>
      <c r="C17522" t="s">
        <v>34614</v>
      </c>
      <c r="D17522" s="1">
        <v>41911.87023148148</v>
      </c>
      <c r="E17522">
        <v>11</v>
      </c>
      <c r="F17522">
        <v>12</v>
      </c>
      <c r="G17522" t="s">
        <v>34615</v>
      </c>
    </row>
    <row r="17523" spans="1:8" x14ac:dyDescent="0.2">
      <c r="A17523">
        <v>5.1666250531867802E+17</v>
      </c>
      <c r="B17523" t="s">
        <v>34616</v>
      </c>
      <c r="C17523" t="s">
        <v>34617</v>
      </c>
      <c r="D17523" s="1">
        <v>41911.871701388889</v>
      </c>
      <c r="E17523">
        <v>19</v>
      </c>
      <c r="F17523">
        <v>22</v>
      </c>
      <c r="G17523" t="s">
        <v>89</v>
      </c>
    </row>
    <row r="17524" spans="1:8" x14ac:dyDescent="0.2">
      <c r="A17524">
        <v>5.1668275226844698E+17</v>
      </c>
      <c r="B17524" t="s">
        <v>34618</v>
      </c>
      <c r="C17524" t="s">
        <v>34619</v>
      </c>
      <c r="D17524" s="1">
        <v>41911.927569444444</v>
      </c>
      <c r="E17524">
        <v>36</v>
      </c>
      <c r="F17524">
        <v>34</v>
      </c>
      <c r="G17524" t="s">
        <v>89</v>
      </c>
    </row>
    <row r="17525" spans="1:8" x14ac:dyDescent="0.2">
      <c r="A17525">
        <v>5.1668293284163098E+17</v>
      </c>
      <c r="B17525" t="s">
        <v>34620</v>
      </c>
      <c r="C17525" t="s">
        <v>34621</v>
      </c>
      <c r="D17525" s="1">
        <v>41911.928067129629</v>
      </c>
      <c r="E17525">
        <v>42</v>
      </c>
      <c r="F17525">
        <v>40</v>
      </c>
      <c r="G17525" t="s">
        <v>215</v>
      </c>
    </row>
    <row r="17526" spans="1:8" x14ac:dyDescent="0.2">
      <c r="A17526">
        <v>5.16683266058096E+17</v>
      </c>
      <c r="B17526" t="s">
        <v>34622</v>
      </c>
      <c r="C17526" t="s">
        <v>34623</v>
      </c>
      <c r="D17526" s="1">
        <v>41911.928981481484</v>
      </c>
      <c r="E17526">
        <v>395</v>
      </c>
      <c r="F17526">
        <v>431</v>
      </c>
    </row>
    <row r="17527" spans="1:8" x14ac:dyDescent="0.2">
      <c r="A17527">
        <v>5.1668813349756499E+17</v>
      </c>
      <c r="B17527" t="s">
        <v>34624</v>
      </c>
      <c r="C17527" t="s">
        <v>34625</v>
      </c>
      <c r="D17527" s="1">
        <v>41911.942418981482</v>
      </c>
      <c r="E17527">
        <v>22</v>
      </c>
      <c r="F17527">
        <v>27</v>
      </c>
      <c r="G17527" t="s">
        <v>89</v>
      </c>
    </row>
    <row r="17528" spans="1:8" x14ac:dyDescent="0.2">
      <c r="A17528">
        <v>5.1668861769639898E+17</v>
      </c>
      <c r="B17528" t="s">
        <v>34626</v>
      </c>
      <c r="C17528" t="s">
        <v>34627</v>
      </c>
      <c r="D17528" s="1">
        <v>41911.943749999999</v>
      </c>
      <c r="E17528">
        <v>208</v>
      </c>
      <c r="F17528">
        <v>181</v>
      </c>
    </row>
    <row r="17529" spans="1:8" x14ac:dyDescent="0.2">
      <c r="A17529">
        <v>5.1669025718693402E+17</v>
      </c>
      <c r="B17529" t="s">
        <v>34628</v>
      </c>
      <c r="C17529" t="s">
        <v>34629</v>
      </c>
      <c r="D17529" s="1">
        <v>41911.948275462964</v>
      </c>
      <c r="E17529">
        <v>16</v>
      </c>
      <c r="F17529">
        <v>22</v>
      </c>
      <c r="G17529" t="s">
        <v>215</v>
      </c>
    </row>
    <row r="17530" spans="1:8" x14ac:dyDescent="0.2">
      <c r="A17530">
        <v>5.1683168936947302E+17</v>
      </c>
      <c r="B17530" t="s">
        <v>34630</v>
      </c>
      <c r="C17530" t="s">
        <v>34631</v>
      </c>
      <c r="D17530" s="1">
        <v>41912.338553240741</v>
      </c>
      <c r="E17530">
        <v>18</v>
      </c>
      <c r="F17530">
        <v>58</v>
      </c>
      <c r="G17530" t="e">
        <f>CortneyKahrs</f>
        <v>#NAME?</v>
      </c>
    </row>
    <row r="17531" spans="1:8" x14ac:dyDescent="0.2">
      <c r="A17531">
        <v>5.1683191368504902E+17</v>
      </c>
      <c r="B17531" t="s">
        <v>34632</v>
      </c>
      <c r="C17531" t="s">
        <v>34633</v>
      </c>
      <c r="D17531" s="1">
        <v>41912.339178240742</v>
      </c>
      <c r="E17531">
        <v>75</v>
      </c>
      <c r="F17531">
        <v>122</v>
      </c>
      <c r="G17531" t="s">
        <v>215</v>
      </c>
    </row>
    <row r="17532" spans="1:8" x14ac:dyDescent="0.2">
      <c r="A17532">
        <v>5.1683709288291098E+17</v>
      </c>
      <c r="B17532" t="s">
        <v>34634</v>
      </c>
      <c r="C17532" t="s">
        <v>34635</v>
      </c>
      <c r="D17532" s="1">
        <v>41912.353460648148</v>
      </c>
      <c r="E17532">
        <v>179</v>
      </c>
      <c r="F17532">
        <v>259</v>
      </c>
    </row>
    <row r="17533" spans="1:8" x14ac:dyDescent="0.2">
      <c r="A17533">
        <v>5.1689531135335603E+17</v>
      </c>
      <c r="B17533" t="s">
        <v>34636</v>
      </c>
      <c r="C17533" t="s">
        <v>34637</v>
      </c>
      <c r="D17533" s="1">
        <v>41912.514120370368</v>
      </c>
      <c r="E17533">
        <v>27</v>
      </c>
      <c r="F17533">
        <v>48</v>
      </c>
      <c r="G17533" t="s">
        <v>89</v>
      </c>
    </row>
    <row r="17534" spans="1:8" x14ac:dyDescent="0.2">
      <c r="A17534">
        <v>5.1698713379474598E+17</v>
      </c>
      <c r="B17534" t="s">
        <v>34638</v>
      </c>
      <c r="C17534" t="s">
        <v>34639</v>
      </c>
      <c r="D17534" s="1">
        <v>41912.767500000002</v>
      </c>
      <c r="E17534">
        <v>20</v>
      </c>
      <c r="F17534">
        <v>29</v>
      </c>
      <c r="G17534" t="s">
        <v>576</v>
      </c>
    </row>
    <row r="17535" spans="1:8" x14ac:dyDescent="0.2">
      <c r="A17535">
        <v>5.1700607926455898E+17</v>
      </c>
      <c r="B17535" t="s">
        <v>34640</v>
      </c>
      <c r="C17535" t="s">
        <v>34641</v>
      </c>
      <c r="D17535" s="1">
        <v>41912.819780092592</v>
      </c>
      <c r="E17535">
        <v>22</v>
      </c>
      <c r="F17535">
        <v>28</v>
      </c>
      <c r="G17535" t="s">
        <v>89</v>
      </c>
      <c r="H17535" t="s">
        <v>616</v>
      </c>
    </row>
    <row r="17536" spans="1:8" x14ac:dyDescent="0.2">
      <c r="A17536">
        <v>5.1700988836786899E+17</v>
      </c>
      <c r="B17536" t="s">
        <v>34642</v>
      </c>
      <c r="C17536" t="s">
        <v>34643</v>
      </c>
      <c r="D17536" s="1">
        <v>41912.830289351848</v>
      </c>
      <c r="E17536">
        <v>20</v>
      </c>
      <c r="F17536">
        <v>20</v>
      </c>
      <c r="G17536" t="s">
        <v>34644</v>
      </c>
    </row>
    <row r="17537" spans="1:7" x14ac:dyDescent="0.2">
      <c r="A17537">
        <v>5.1702919361673997E+17</v>
      </c>
      <c r="B17537" t="s">
        <v>34645</v>
      </c>
      <c r="C17537" t="s">
        <v>34646</v>
      </c>
      <c r="D17537" s="1">
        <v>41912.883564814816</v>
      </c>
      <c r="E17537">
        <v>548</v>
      </c>
      <c r="F17537">
        <v>516</v>
      </c>
    </row>
    <row r="17538" spans="1:7" x14ac:dyDescent="0.2">
      <c r="A17538">
        <v>5.1703011363732602E+17</v>
      </c>
      <c r="B17538" t="s">
        <v>34647</v>
      </c>
      <c r="C17538" t="s">
        <v>11976</v>
      </c>
      <c r="D17538" s="1">
        <v>41912.886099537034</v>
      </c>
      <c r="E17538">
        <v>392</v>
      </c>
      <c r="F17538">
        <v>530</v>
      </c>
    </row>
    <row r="17539" spans="1:7" x14ac:dyDescent="0.2">
      <c r="A17539">
        <v>5.1704327106829498E+17</v>
      </c>
      <c r="B17539" t="s">
        <v>34648</v>
      </c>
      <c r="C17539" t="s">
        <v>34649</v>
      </c>
      <c r="D17539" s="1">
        <v>41912.922407407408</v>
      </c>
      <c r="E17539">
        <v>30</v>
      </c>
      <c r="F17539">
        <v>39</v>
      </c>
      <c r="G17539" t="s">
        <v>2369</v>
      </c>
    </row>
    <row r="17540" spans="1:7" x14ac:dyDescent="0.2">
      <c r="A17540">
        <v>5.1704396578345299E+17</v>
      </c>
      <c r="B17540" t="s">
        <v>34650</v>
      </c>
      <c r="C17540" t="s">
        <v>34651</v>
      </c>
      <c r="D17540" s="1">
        <v>41912.924328703702</v>
      </c>
      <c r="E17540">
        <v>18</v>
      </c>
      <c r="F17540">
        <v>22</v>
      </c>
      <c r="G17540" t="s">
        <v>576</v>
      </c>
    </row>
    <row r="17541" spans="1:7" x14ac:dyDescent="0.2">
      <c r="A17541">
        <v>5.1704515682698803E+17</v>
      </c>
      <c r="B17541" t="s">
        <v>34652</v>
      </c>
      <c r="C17541" t="s">
        <v>34653</v>
      </c>
      <c r="D17541" s="1">
        <v>41912.927615740744</v>
      </c>
      <c r="E17541">
        <v>3463</v>
      </c>
      <c r="F17541">
        <v>2225</v>
      </c>
    </row>
    <row r="17542" spans="1:7" x14ac:dyDescent="0.2">
      <c r="A17542">
        <v>5.170502064758E+17</v>
      </c>
      <c r="B17542" t="s">
        <v>34654</v>
      </c>
      <c r="C17542" t="s">
        <v>34655</v>
      </c>
      <c r="D17542" s="1">
        <v>41912.941550925927</v>
      </c>
      <c r="E17542">
        <v>558</v>
      </c>
      <c r="F17542">
        <v>456</v>
      </c>
    </row>
    <row r="17543" spans="1:7" x14ac:dyDescent="0.2">
      <c r="A17543">
        <v>5.1709781770241203E+17</v>
      </c>
      <c r="B17543" t="s">
        <v>34656</v>
      </c>
      <c r="C17543" t="s">
        <v>34657</v>
      </c>
      <c r="D17543" s="1">
        <v>41913.072928240741</v>
      </c>
      <c r="E17543">
        <v>512</v>
      </c>
      <c r="F17543">
        <v>680</v>
      </c>
    </row>
    <row r="17544" spans="1:7" x14ac:dyDescent="0.2">
      <c r="A17544">
        <v>5.1710397526366202E+17</v>
      </c>
      <c r="B17544" t="s">
        <v>34658</v>
      </c>
      <c r="C17544" t="s">
        <v>34659</v>
      </c>
      <c r="D17544" s="1">
        <v>41913.089918981481</v>
      </c>
      <c r="E17544">
        <v>604</v>
      </c>
      <c r="F17544">
        <v>596</v>
      </c>
    </row>
    <row r="17545" spans="1:7" x14ac:dyDescent="0.2">
      <c r="A17545">
        <v>5.1710458068207603E+17</v>
      </c>
      <c r="B17545" t="s">
        <v>34660</v>
      </c>
      <c r="C17545" t="s">
        <v>34661</v>
      </c>
      <c r="D17545" s="1">
        <v>41913.091597222221</v>
      </c>
      <c r="E17545">
        <v>38</v>
      </c>
      <c r="F17545">
        <v>129</v>
      </c>
      <c r="G17545" t="s">
        <v>215</v>
      </c>
    </row>
    <row r="17546" spans="1:7" x14ac:dyDescent="0.2">
      <c r="A17546">
        <v>5.1710691712750701E+17</v>
      </c>
      <c r="B17546" t="s">
        <v>34662</v>
      </c>
      <c r="C17546" t="s">
        <v>34663</v>
      </c>
      <c r="D17546" s="1">
        <v>41913.098043981481</v>
      </c>
      <c r="E17546">
        <v>726</v>
      </c>
      <c r="F17546">
        <v>810</v>
      </c>
    </row>
    <row r="17547" spans="1:7" x14ac:dyDescent="0.2">
      <c r="A17547">
        <v>5.1711065267530899E+17</v>
      </c>
      <c r="B17547" t="s">
        <v>34664</v>
      </c>
      <c r="C17547" t="s">
        <v>34665</v>
      </c>
      <c r="D17547" s="1">
        <v>41913.108344907407</v>
      </c>
      <c r="E17547">
        <v>795</v>
      </c>
      <c r="F17547">
        <v>764</v>
      </c>
    </row>
    <row r="17548" spans="1:7" x14ac:dyDescent="0.2">
      <c r="A17548">
        <v>5.1712552878527603E+17</v>
      </c>
      <c r="B17548" t="s">
        <v>34666</v>
      </c>
      <c r="C17548" t="s">
        <v>34667</v>
      </c>
      <c r="D17548" s="1">
        <v>41913.149398148147</v>
      </c>
      <c r="E17548">
        <v>42</v>
      </c>
      <c r="F17548">
        <v>99</v>
      </c>
      <c r="G17548" t="s">
        <v>215</v>
      </c>
    </row>
    <row r="17549" spans="1:7" x14ac:dyDescent="0.2">
      <c r="A17549">
        <v>5.1720364454315597E+17</v>
      </c>
      <c r="B17549" t="s">
        <v>34668</v>
      </c>
      <c r="C17549" t="s">
        <v>34669</v>
      </c>
      <c r="D17549" s="1">
        <v>41913.364953703705</v>
      </c>
      <c r="E17549">
        <v>13</v>
      </c>
      <c r="F17549">
        <v>22</v>
      </c>
      <c r="G17549" t="s">
        <v>215</v>
      </c>
    </row>
    <row r="17550" spans="1:7" x14ac:dyDescent="0.2">
      <c r="A17550">
        <v>5.1720372931422202E+17</v>
      </c>
      <c r="B17550" t="s">
        <v>34670</v>
      </c>
      <c r="C17550" t="s">
        <v>34671</v>
      </c>
      <c r="D17550" s="1">
        <v>41913.365185185183</v>
      </c>
      <c r="E17550">
        <v>9</v>
      </c>
      <c r="F17550">
        <v>13</v>
      </c>
      <c r="G17550" t="s">
        <v>576</v>
      </c>
    </row>
    <row r="17551" spans="1:7" x14ac:dyDescent="0.2">
      <c r="A17551">
        <v>5.1720383382791699E+17</v>
      </c>
      <c r="B17551" t="s">
        <v>34672</v>
      </c>
      <c r="C17551" t="s">
        <v>34673</v>
      </c>
      <c r="D17551" s="1">
        <v>41913.365474537037</v>
      </c>
      <c r="E17551">
        <v>52</v>
      </c>
      <c r="F17551">
        <v>59</v>
      </c>
      <c r="G17551" t="s">
        <v>215</v>
      </c>
    </row>
    <row r="17552" spans="1:7" x14ac:dyDescent="0.2">
      <c r="A17552">
        <v>5.1720408792720902E+17</v>
      </c>
      <c r="B17552" t="s">
        <v>34674</v>
      </c>
      <c r="C17552" t="s">
        <v>34675</v>
      </c>
      <c r="D17552" s="1">
        <v>41913.366180555553</v>
      </c>
      <c r="E17552">
        <v>21</v>
      </c>
      <c r="F17552">
        <v>30</v>
      </c>
      <c r="G17552" t="s">
        <v>215</v>
      </c>
    </row>
    <row r="17553" spans="1:8" x14ac:dyDescent="0.2">
      <c r="A17553">
        <v>5.1720413998272902E+17</v>
      </c>
      <c r="B17553" t="s">
        <v>34676</v>
      </c>
      <c r="C17553" t="s">
        <v>34677</v>
      </c>
      <c r="D17553" s="1">
        <v>41913.366319444445</v>
      </c>
      <c r="E17553">
        <v>8</v>
      </c>
      <c r="F17553">
        <v>8</v>
      </c>
      <c r="G17553" t="s">
        <v>215</v>
      </c>
    </row>
    <row r="17554" spans="1:8" x14ac:dyDescent="0.2">
      <c r="A17554">
        <v>5.1720423362474803E+17</v>
      </c>
      <c r="B17554" t="s">
        <v>34678</v>
      </c>
      <c r="C17554" t="s">
        <v>34679</v>
      </c>
      <c r="D17554" s="1">
        <v>41913.366585648146</v>
      </c>
      <c r="E17554">
        <v>15</v>
      </c>
      <c r="F17554">
        <v>15</v>
      </c>
      <c r="G17554" t="s">
        <v>215</v>
      </c>
    </row>
    <row r="17555" spans="1:8" x14ac:dyDescent="0.2">
      <c r="A17555">
        <v>5.1720502488441203E+17</v>
      </c>
      <c r="B17555" t="s">
        <v>34680</v>
      </c>
      <c r="C17555" t="s">
        <v>34681</v>
      </c>
      <c r="D17555" s="1">
        <v>41913.368761574071</v>
      </c>
      <c r="E17555">
        <v>15</v>
      </c>
      <c r="F17555">
        <v>26</v>
      </c>
      <c r="G17555" t="s">
        <v>34682</v>
      </c>
    </row>
    <row r="17556" spans="1:8" x14ac:dyDescent="0.2">
      <c r="A17556">
        <v>5.1720550949011398E+17</v>
      </c>
      <c r="B17556" t="s">
        <v>34683</v>
      </c>
      <c r="C17556" t="s">
        <v>34684</v>
      </c>
      <c r="D17556" s="1">
        <v>41913.370104166665</v>
      </c>
      <c r="E17556">
        <v>16</v>
      </c>
      <c r="F17556">
        <v>19</v>
      </c>
      <c r="G17556" t="s">
        <v>576</v>
      </c>
    </row>
    <row r="17557" spans="1:8" x14ac:dyDescent="0.2">
      <c r="A17557">
        <v>5.1720565587129498E+17</v>
      </c>
      <c r="B17557" t="s">
        <v>34685</v>
      </c>
      <c r="C17557" t="s">
        <v>34686</v>
      </c>
      <c r="D17557" s="1">
        <v>41913.370509259257</v>
      </c>
      <c r="E17557">
        <v>11</v>
      </c>
      <c r="F17557">
        <v>18</v>
      </c>
      <c r="G17557" t="s">
        <v>576</v>
      </c>
    </row>
    <row r="17558" spans="1:8" x14ac:dyDescent="0.2">
      <c r="A17558">
        <v>5.1720625808948403E+17</v>
      </c>
      <c r="B17558" t="s">
        <v>34687</v>
      </c>
      <c r="C17558" t="s">
        <v>34688</v>
      </c>
      <c r="D17558" s="1">
        <v>41913.372164351851</v>
      </c>
      <c r="E17558">
        <v>24</v>
      </c>
      <c r="F17558">
        <v>26</v>
      </c>
      <c r="G17558" t="s">
        <v>215</v>
      </c>
    </row>
    <row r="17559" spans="1:8" x14ac:dyDescent="0.2">
      <c r="A17559">
        <v>5.1720649842309101E+17</v>
      </c>
      <c r="B17559" t="s">
        <v>34689</v>
      </c>
      <c r="C17559" t="s">
        <v>34690</v>
      </c>
      <c r="D17559" s="1">
        <v>41913.372835648152</v>
      </c>
      <c r="E17559">
        <v>10</v>
      </c>
      <c r="F17559">
        <v>22</v>
      </c>
      <c r="G17559" t="s">
        <v>215</v>
      </c>
    </row>
    <row r="17560" spans="1:8" x14ac:dyDescent="0.2">
      <c r="A17560">
        <v>5.1720670477025203E+17</v>
      </c>
      <c r="B17560" t="s">
        <v>34691</v>
      </c>
      <c r="C17560" t="s">
        <v>34692</v>
      </c>
      <c r="D17560" s="1">
        <v>41913.373402777775</v>
      </c>
      <c r="E17560">
        <v>14</v>
      </c>
      <c r="F17560">
        <v>22</v>
      </c>
      <c r="G17560" t="s">
        <v>34693</v>
      </c>
    </row>
    <row r="17561" spans="1:8" x14ac:dyDescent="0.2">
      <c r="A17561">
        <v>5.1720698500431002E+17</v>
      </c>
      <c r="B17561" t="s">
        <v>34694</v>
      </c>
      <c r="C17561" t="s">
        <v>34695</v>
      </c>
      <c r="D17561" s="1">
        <v>41913.374178240738</v>
      </c>
      <c r="E17561">
        <v>20</v>
      </c>
      <c r="F17561">
        <v>38</v>
      </c>
      <c r="G17561" t="s">
        <v>34696</v>
      </c>
    </row>
    <row r="17562" spans="1:8" x14ac:dyDescent="0.2">
      <c r="A17562">
        <v>5.1720761839035098E+17</v>
      </c>
      <c r="B17562" t="s">
        <v>34697</v>
      </c>
      <c r="C17562" t="s">
        <v>34698</v>
      </c>
      <c r="D17562" s="1">
        <v>41913.375925925924</v>
      </c>
      <c r="E17562">
        <v>29</v>
      </c>
      <c r="F17562">
        <v>32</v>
      </c>
      <c r="G17562" t="s">
        <v>89</v>
      </c>
    </row>
    <row r="17563" spans="1:8" x14ac:dyDescent="0.2">
      <c r="A17563">
        <v>5.1720940370424602E+17</v>
      </c>
      <c r="B17563" t="s">
        <v>34699</v>
      </c>
      <c r="C17563" t="s">
        <v>34700</v>
      </c>
      <c r="D17563" s="1">
        <v>41913.380844907406</v>
      </c>
      <c r="E17563">
        <v>15</v>
      </c>
      <c r="F17563">
        <v>25</v>
      </c>
      <c r="G17563" t="s">
        <v>34701</v>
      </c>
      <c r="H17563" t="s">
        <v>390</v>
      </c>
    </row>
    <row r="17564" spans="1:8" x14ac:dyDescent="0.2">
      <c r="A17564">
        <v>5.1720965401192E+17</v>
      </c>
      <c r="B17564" t="s">
        <v>34702</v>
      </c>
      <c r="C17564" t="s">
        <v>34703</v>
      </c>
      <c r="D17564" s="1">
        <v>41913.381539351853</v>
      </c>
      <c r="E17564">
        <v>33</v>
      </c>
      <c r="F17564">
        <v>45</v>
      </c>
      <c r="G17564" t="s">
        <v>215</v>
      </c>
    </row>
    <row r="17565" spans="1:8" x14ac:dyDescent="0.2">
      <c r="A17565">
        <v>5.1721115315681997E+17</v>
      </c>
      <c r="B17565" t="s">
        <v>34704</v>
      </c>
      <c r="C17565" t="s">
        <v>34705</v>
      </c>
      <c r="D17565" s="1">
        <v>41913.385671296295</v>
      </c>
      <c r="E17565">
        <v>29</v>
      </c>
      <c r="F17565">
        <v>53</v>
      </c>
      <c r="G17565" t="s">
        <v>215</v>
      </c>
      <c r="H17565" t="s">
        <v>34706</v>
      </c>
    </row>
    <row r="17566" spans="1:8" x14ac:dyDescent="0.2">
      <c r="A17566">
        <v>5.17213339676856E+17</v>
      </c>
      <c r="B17566" t="s">
        <v>34707</v>
      </c>
      <c r="C17566" t="s">
        <v>34708</v>
      </c>
      <c r="D17566" s="1">
        <v>41913.391712962963</v>
      </c>
      <c r="E17566">
        <v>25</v>
      </c>
      <c r="F17566">
        <v>59</v>
      </c>
      <c r="G17566" t="s">
        <v>215</v>
      </c>
    </row>
    <row r="17567" spans="1:8" x14ac:dyDescent="0.2">
      <c r="A17567">
        <v>5.1721353140686797E+17</v>
      </c>
      <c r="B17567" t="s">
        <v>34709</v>
      </c>
      <c r="C17567" t="s">
        <v>34710</v>
      </c>
      <c r="D17567" s="1">
        <v>41913.392233796294</v>
      </c>
      <c r="E17567">
        <v>179</v>
      </c>
      <c r="F17567">
        <v>273</v>
      </c>
      <c r="G17567" t="s">
        <v>215</v>
      </c>
    </row>
    <row r="17568" spans="1:8" x14ac:dyDescent="0.2">
      <c r="A17568">
        <v>5.17254712618672E+17</v>
      </c>
      <c r="B17568" t="s">
        <v>34711</v>
      </c>
      <c r="C17568" t="s">
        <v>34712</v>
      </c>
      <c r="D17568" s="1">
        <v>41913.505879629629</v>
      </c>
      <c r="E17568">
        <v>197</v>
      </c>
      <c r="F17568">
        <v>273</v>
      </c>
    </row>
    <row r="17569" spans="1:8" x14ac:dyDescent="0.2">
      <c r="A17569">
        <v>5.1726422435223501E+17</v>
      </c>
      <c r="B17569" t="s">
        <v>34713</v>
      </c>
      <c r="C17569" t="s">
        <v>34714</v>
      </c>
      <c r="D17569" s="1">
        <v>41913.532129629632</v>
      </c>
      <c r="E17569">
        <v>697</v>
      </c>
      <c r="F17569">
        <v>936</v>
      </c>
    </row>
    <row r="17570" spans="1:8" x14ac:dyDescent="0.2">
      <c r="A17570">
        <v>5.1729322483123398E+17</v>
      </c>
      <c r="B17570" t="s">
        <v>34715</v>
      </c>
      <c r="C17570" t="s">
        <v>34716</v>
      </c>
      <c r="D17570" s="1">
        <v>41913.61215277778</v>
      </c>
      <c r="E17570">
        <v>11100</v>
      </c>
      <c r="F17570">
        <v>11552</v>
      </c>
    </row>
    <row r="17571" spans="1:8" x14ac:dyDescent="0.2">
      <c r="A17571">
        <v>5.1730170604526298E+17</v>
      </c>
      <c r="B17571" t="s">
        <v>34717</v>
      </c>
      <c r="C17571" t="s">
        <v>34718</v>
      </c>
      <c r="D17571" s="1">
        <v>41913.635555555556</v>
      </c>
      <c r="E17571">
        <v>16</v>
      </c>
      <c r="F17571">
        <v>22</v>
      </c>
      <c r="G17571" t="s">
        <v>215</v>
      </c>
    </row>
    <row r="17572" spans="1:8" x14ac:dyDescent="0.2">
      <c r="A17572">
        <v>5.17335435219968E+17</v>
      </c>
      <c r="B17572" t="s">
        <v>34719</v>
      </c>
      <c r="C17572" t="s">
        <v>34720</v>
      </c>
      <c r="D17572" s="1">
        <v>41913.728634259256</v>
      </c>
      <c r="E17572">
        <v>24</v>
      </c>
      <c r="F17572">
        <v>34</v>
      </c>
      <c r="G17572" t="s">
        <v>215</v>
      </c>
    </row>
    <row r="17573" spans="1:8" x14ac:dyDescent="0.2">
      <c r="A17573">
        <v>5.1735677505859898E+17</v>
      </c>
      <c r="B17573" t="s">
        <v>34721</v>
      </c>
      <c r="C17573" t="s">
        <v>34722</v>
      </c>
      <c r="D17573" s="1">
        <v>41913.787511574075</v>
      </c>
      <c r="E17573">
        <v>28</v>
      </c>
      <c r="F17573">
        <v>33</v>
      </c>
      <c r="G17573" t="s">
        <v>215</v>
      </c>
      <c r="H17573" t="s">
        <v>505</v>
      </c>
    </row>
    <row r="17574" spans="1:8" x14ac:dyDescent="0.2">
      <c r="A17574">
        <v>5.1738743456977702E+17</v>
      </c>
      <c r="B17574" t="s">
        <v>34723</v>
      </c>
      <c r="C17574" t="s">
        <v>34724</v>
      </c>
      <c r="D17574" s="1">
        <v>41913.872118055559</v>
      </c>
      <c r="E17574">
        <v>230</v>
      </c>
      <c r="F17574">
        <v>288</v>
      </c>
    </row>
    <row r="17575" spans="1:8" x14ac:dyDescent="0.2">
      <c r="A17575">
        <v>5.1739100528143898E+17</v>
      </c>
      <c r="B17575" t="s">
        <v>34725</v>
      </c>
      <c r="C17575" t="s">
        <v>34726</v>
      </c>
      <c r="D17575" s="1">
        <v>41913.881967592592</v>
      </c>
      <c r="E17575">
        <v>377</v>
      </c>
      <c r="F17575">
        <v>463</v>
      </c>
    </row>
    <row r="17576" spans="1:8" x14ac:dyDescent="0.2">
      <c r="A17576">
        <v>5.1739576009964301E+17</v>
      </c>
      <c r="B17576" t="s">
        <v>34727</v>
      </c>
      <c r="C17576" t="s">
        <v>34728</v>
      </c>
      <c r="D17576" s="1">
        <v>41913.895092592589</v>
      </c>
      <c r="E17576">
        <v>533</v>
      </c>
      <c r="F17576">
        <v>535</v>
      </c>
    </row>
    <row r="17577" spans="1:8" x14ac:dyDescent="0.2">
      <c r="A17577">
        <v>5.1740269979789299E+17</v>
      </c>
      <c r="B17577" t="s">
        <v>34729</v>
      </c>
      <c r="C17577" t="s">
        <v>34730</v>
      </c>
      <c r="D17577" s="1">
        <v>41913.914247685185</v>
      </c>
      <c r="E17577">
        <v>37</v>
      </c>
      <c r="F17577">
        <v>46</v>
      </c>
      <c r="G17577" t="s">
        <v>215</v>
      </c>
    </row>
    <row r="17578" spans="1:8" x14ac:dyDescent="0.2">
      <c r="A17578">
        <v>5.1740812549504602E+17</v>
      </c>
      <c r="B17578" t="s">
        <v>34731</v>
      </c>
      <c r="C17578" t="s">
        <v>34732</v>
      </c>
      <c r="D17578" s="1">
        <v>41913.929212962961</v>
      </c>
      <c r="E17578">
        <v>23</v>
      </c>
      <c r="F17578">
        <v>21</v>
      </c>
      <c r="G17578" t="s">
        <v>34733</v>
      </c>
    </row>
    <row r="17579" spans="1:8" x14ac:dyDescent="0.2">
      <c r="A17579">
        <v>5.1750677548737299E+17</v>
      </c>
      <c r="B17579" t="s">
        <v>34734</v>
      </c>
      <c r="C17579" t="s">
        <v>34735</v>
      </c>
      <c r="D17579" s="1">
        <v>41914.201435185183</v>
      </c>
      <c r="E17579">
        <v>24</v>
      </c>
      <c r="F17579">
        <v>43</v>
      </c>
      <c r="G17579" t="s">
        <v>215</v>
      </c>
    </row>
    <row r="17580" spans="1:8" x14ac:dyDescent="0.2">
      <c r="A17580">
        <v>5.1759236949632602E+17</v>
      </c>
      <c r="B17580" t="s">
        <v>34736</v>
      </c>
      <c r="C17580" t="s">
        <v>34737</v>
      </c>
      <c r="D17580" s="1">
        <v>41914.437627314815</v>
      </c>
      <c r="E17580">
        <v>65</v>
      </c>
      <c r="F17580">
        <v>80</v>
      </c>
      <c r="G17580" t="s">
        <v>215</v>
      </c>
    </row>
    <row r="17581" spans="1:8" x14ac:dyDescent="0.2">
      <c r="A17581">
        <v>5.1759367629009299E+17</v>
      </c>
      <c r="B17581" t="s">
        <v>34738</v>
      </c>
      <c r="C17581" t="s">
        <v>34739</v>
      </c>
      <c r="D17581" s="1">
        <v>41914.441238425927</v>
      </c>
      <c r="E17581">
        <v>20</v>
      </c>
      <c r="F17581">
        <v>29</v>
      </c>
      <c r="G17581" t="s">
        <v>215</v>
      </c>
    </row>
    <row r="17582" spans="1:8" x14ac:dyDescent="0.2">
      <c r="A17582">
        <v>5.1759392598996102E+17</v>
      </c>
      <c r="B17582" t="s">
        <v>34740</v>
      </c>
      <c r="C17582" t="s">
        <v>34741</v>
      </c>
      <c r="D17582" s="1">
        <v>41914.441932870373</v>
      </c>
      <c r="E17582">
        <v>14</v>
      </c>
      <c r="F17582">
        <v>27</v>
      </c>
      <c r="G17582" t="s">
        <v>215</v>
      </c>
    </row>
    <row r="17583" spans="1:8" x14ac:dyDescent="0.2">
      <c r="A17583">
        <v>5.1761003126588198E+17</v>
      </c>
      <c r="B17583" t="s">
        <v>34742</v>
      </c>
      <c r="C17583" t="s">
        <v>34743</v>
      </c>
      <c r="D17583" s="1">
        <v>41914.48636574074</v>
      </c>
      <c r="E17583">
        <v>19</v>
      </c>
      <c r="F17583">
        <v>30</v>
      </c>
      <c r="G17583" t="s">
        <v>215</v>
      </c>
    </row>
    <row r="17584" spans="1:8" x14ac:dyDescent="0.2">
      <c r="A17584">
        <v>5.1761316735957402E+17</v>
      </c>
      <c r="B17584" t="s">
        <v>34744</v>
      </c>
      <c r="C17584" t="s">
        <v>34745</v>
      </c>
      <c r="D17584" s="1">
        <v>41914.495023148149</v>
      </c>
      <c r="E17584">
        <v>769</v>
      </c>
      <c r="F17584">
        <v>656</v>
      </c>
    </row>
    <row r="17585" spans="1:8" x14ac:dyDescent="0.2">
      <c r="A17585">
        <v>5.17637268824408E+17</v>
      </c>
      <c r="B17585" t="s">
        <v>34746</v>
      </c>
      <c r="C17585" t="s">
        <v>34747</v>
      </c>
      <c r="D17585" s="1">
        <v>41914.561527777776</v>
      </c>
      <c r="E17585">
        <v>50</v>
      </c>
      <c r="F17585">
        <v>142</v>
      </c>
    </row>
    <row r="17586" spans="1:8" x14ac:dyDescent="0.2">
      <c r="A17586">
        <v>5.1763879653251802E+17</v>
      </c>
      <c r="B17586" t="s">
        <v>34748</v>
      </c>
      <c r="C17586" t="s">
        <v>34749</v>
      </c>
      <c r="D17586" s="1">
        <v>41914.565752314818</v>
      </c>
      <c r="E17586">
        <v>54</v>
      </c>
      <c r="F17586">
        <v>132</v>
      </c>
    </row>
    <row r="17587" spans="1:8" x14ac:dyDescent="0.2">
      <c r="A17587">
        <v>5.1780574305635898E+17</v>
      </c>
      <c r="B17587" t="s">
        <v>34750</v>
      </c>
      <c r="C17587" t="s">
        <v>34751</v>
      </c>
      <c r="D17587" s="1">
        <v>41915.026435185187</v>
      </c>
      <c r="E17587">
        <v>735</v>
      </c>
      <c r="F17587">
        <v>770</v>
      </c>
    </row>
    <row r="17588" spans="1:8" x14ac:dyDescent="0.2">
      <c r="A17588">
        <v>5.1780709106793203E+17</v>
      </c>
      <c r="B17588" t="s">
        <v>34752</v>
      </c>
      <c r="C17588" t="s">
        <v>34753</v>
      </c>
      <c r="D17588" s="1">
        <v>41915.030150462961</v>
      </c>
      <c r="E17588">
        <v>547</v>
      </c>
      <c r="F17588">
        <v>558</v>
      </c>
    </row>
    <row r="17589" spans="1:8" x14ac:dyDescent="0.2">
      <c r="A17589">
        <v>5.1781334174271398E+17</v>
      </c>
      <c r="B17589" t="s">
        <v>34754</v>
      </c>
      <c r="C17589" t="s">
        <v>34755</v>
      </c>
      <c r="D17589" s="1">
        <v>41915.047395833331</v>
      </c>
      <c r="E17589">
        <v>315</v>
      </c>
      <c r="F17589">
        <v>270</v>
      </c>
    </row>
    <row r="17590" spans="1:8" x14ac:dyDescent="0.2">
      <c r="A17590">
        <v>5.17846408712704E+17</v>
      </c>
      <c r="B17590" t="s">
        <v>34756</v>
      </c>
      <c r="C17590" t="s">
        <v>34757</v>
      </c>
      <c r="D17590" s="1">
        <v>41915.138645833336</v>
      </c>
      <c r="E17590">
        <v>104</v>
      </c>
      <c r="F17590">
        <v>256</v>
      </c>
    </row>
    <row r="17591" spans="1:8" x14ac:dyDescent="0.2">
      <c r="A17591">
        <v>5.1785438496610701E+17</v>
      </c>
      <c r="B17591" t="s">
        <v>34758</v>
      </c>
      <c r="C17591" t="s">
        <v>34759</v>
      </c>
      <c r="D17591" s="1">
        <v>41915.16065972222</v>
      </c>
      <c r="E17591">
        <v>53</v>
      </c>
      <c r="F17591">
        <v>87</v>
      </c>
      <c r="G17591" t="s">
        <v>89</v>
      </c>
    </row>
    <row r="17592" spans="1:8" x14ac:dyDescent="0.2">
      <c r="A17592">
        <v>5.1785469621699699E+17</v>
      </c>
      <c r="B17592" t="s">
        <v>34760</v>
      </c>
      <c r="C17592" t="s">
        <v>34761</v>
      </c>
      <c r="D17592" s="1">
        <v>41915.161516203705</v>
      </c>
      <c r="E17592">
        <v>5</v>
      </c>
      <c r="F17592">
        <v>4</v>
      </c>
      <c r="G17592" t="s">
        <v>89</v>
      </c>
    </row>
    <row r="17593" spans="1:8" x14ac:dyDescent="0.2">
      <c r="A17593">
        <v>5.1785611816155098E+17</v>
      </c>
      <c r="B17593" t="s">
        <v>34762</v>
      </c>
      <c r="C17593" t="s">
        <v>34763</v>
      </c>
      <c r="D17593" s="1">
        <v>41915.165439814817</v>
      </c>
      <c r="E17593">
        <v>1460</v>
      </c>
      <c r="F17593">
        <v>1212</v>
      </c>
    </row>
    <row r="17594" spans="1:8" x14ac:dyDescent="0.2">
      <c r="A17594">
        <v>5.1786347533149299E+17</v>
      </c>
      <c r="B17594" t="s">
        <v>34764</v>
      </c>
      <c r="C17594" t="s">
        <v>34765</v>
      </c>
      <c r="D17594" s="1">
        <v>41915.185740740744</v>
      </c>
      <c r="E17594">
        <v>19</v>
      </c>
      <c r="F17594">
        <v>49</v>
      </c>
      <c r="G17594" t="e">
        <f>hancockfinance</f>
        <v>#NAME?</v>
      </c>
      <c r="H17594" t="s">
        <v>34766</v>
      </c>
    </row>
    <row r="17595" spans="1:8" x14ac:dyDescent="0.2">
      <c r="A17595">
        <v>5.1797032956697299E+17</v>
      </c>
      <c r="B17595" t="s">
        <v>34767</v>
      </c>
      <c r="C17595" t="s">
        <v>34768</v>
      </c>
      <c r="D17595" s="1">
        <v>41915.48060185185</v>
      </c>
      <c r="E17595">
        <v>17</v>
      </c>
      <c r="F17595">
        <v>26</v>
      </c>
      <c r="G17595" t="s">
        <v>89</v>
      </c>
    </row>
    <row r="17596" spans="1:8" x14ac:dyDescent="0.2">
      <c r="A17596">
        <v>5.1797087523756403E+17</v>
      </c>
      <c r="B17596" t="s">
        <v>34769</v>
      </c>
      <c r="C17596" t="s">
        <v>34770</v>
      </c>
      <c r="D17596" s="1">
        <v>41915.482106481482</v>
      </c>
      <c r="E17596">
        <v>19</v>
      </c>
      <c r="F17596">
        <v>27</v>
      </c>
      <c r="G17596" t="s">
        <v>89</v>
      </c>
    </row>
    <row r="17597" spans="1:8" x14ac:dyDescent="0.2">
      <c r="A17597">
        <v>5.1797217367663002E+17</v>
      </c>
      <c r="B17597" t="s">
        <v>34771</v>
      </c>
      <c r="C17597" t="s">
        <v>34772</v>
      </c>
      <c r="D17597" s="1">
        <v>41915.485694444447</v>
      </c>
      <c r="E17597">
        <v>57</v>
      </c>
      <c r="F17597">
        <v>102</v>
      </c>
      <c r="G17597" t="s">
        <v>215</v>
      </c>
      <c r="H17597" t="s">
        <v>616</v>
      </c>
    </row>
    <row r="17598" spans="1:8" x14ac:dyDescent="0.2">
      <c r="A17598">
        <v>5.1797257590617203E+17</v>
      </c>
      <c r="B17598" t="s">
        <v>34773</v>
      </c>
      <c r="C17598" t="s">
        <v>34774</v>
      </c>
      <c r="D17598" s="1">
        <v>41915.486805555556</v>
      </c>
      <c r="E17598">
        <v>21</v>
      </c>
      <c r="F17598">
        <v>38</v>
      </c>
      <c r="G17598" t="s">
        <v>89</v>
      </c>
      <c r="H17598" t="s">
        <v>390</v>
      </c>
    </row>
    <row r="17599" spans="1:8" x14ac:dyDescent="0.2">
      <c r="A17599">
        <v>5.1797274226905402E+17</v>
      </c>
      <c r="B17599" t="s">
        <v>34775</v>
      </c>
      <c r="C17599" t="s">
        <v>34776</v>
      </c>
      <c r="D17599" s="1">
        <v>41915.487256944441</v>
      </c>
      <c r="E17599">
        <v>98</v>
      </c>
      <c r="F17599">
        <v>70</v>
      </c>
      <c r="G17599" t="s">
        <v>89</v>
      </c>
    </row>
    <row r="17600" spans="1:8" x14ac:dyDescent="0.2">
      <c r="A17600">
        <v>5.1797294001370701E+17</v>
      </c>
      <c r="B17600" t="s">
        <v>34777</v>
      </c>
      <c r="C17600" t="s">
        <v>34778</v>
      </c>
      <c r="D17600" s="1">
        <v>41915.487812500003</v>
      </c>
      <c r="E17600">
        <v>15</v>
      </c>
      <c r="F17600">
        <v>25</v>
      </c>
      <c r="G17600" t="s">
        <v>34779</v>
      </c>
      <c r="H17600" t="s">
        <v>390</v>
      </c>
    </row>
    <row r="17601" spans="1:8" x14ac:dyDescent="0.2">
      <c r="A17601">
        <v>5.1797413535259398E+17</v>
      </c>
      <c r="B17601" t="s">
        <v>34780</v>
      </c>
      <c r="C17601" t="s">
        <v>34781</v>
      </c>
      <c r="D17601" s="1">
        <v>41915.491111111114</v>
      </c>
      <c r="E17601">
        <v>26</v>
      </c>
      <c r="F17601">
        <v>60</v>
      </c>
      <c r="G17601" t="s">
        <v>34782</v>
      </c>
    </row>
    <row r="17602" spans="1:8" x14ac:dyDescent="0.2">
      <c r="A17602">
        <v>5.1797463612733402E+17</v>
      </c>
      <c r="B17602" t="s">
        <v>34783</v>
      </c>
      <c r="C17602" t="s">
        <v>34784</v>
      </c>
      <c r="D17602" s="1">
        <v>41915.492488425924</v>
      </c>
      <c r="E17602">
        <v>14</v>
      </c>
      <c r="F17602">
        <v>42</v>
      </c>
      <c r="G17602" t="s">
        <v>89</v>
      </c>
    </row>
    <row r="17603" spans="1:8" x14ac:dyDescent="0.2">
      <c r="A17603">
        <v>5.1797538542297901E+17</v>
      </c>
      <c r="B17603" t="s">
        <v>34785</v>
      </c>
      <c r="C17603" t="s">
        <v>34786</v>
      </c>
      <c r="D17603" s="1">
        <v>41915.494560185187</v>
      </c>
      <c r="E17603">
        <v>23</v>
      </c>
      <c r="F17603">
        <v>44</v>
      </c>
      <c r="G17603" t="s">
        <v>34787</v>
      </c>
      <c r="H17603" t="s">
        <v>390</v>
      </c>
    </row>
    <row r="17604" spans="1:8" x14ac:dyDescent="0.2">
      <c r="A17604">
        <v>5.1797554718470899E+17</v>
      </c>
      <c r="B17604" t="s">
        <v>34788</v>
      </c>
      <c r="C17604" t="s">
        <v>34789</v>
      </c>
      <c r="D17604" s="1">
        <v>41915.495000000003</v>
      </c>
      <c r="E17604">
        <v>27</v>
      </c>
      <c r="F17604">
        <v>73</v>
      </c>
      <c r="G17604" t="s">
        <v>215</v>
      </c>
    </row>
    <row r="17605" spans="1:8" x14ac:dyDescent="0.2">
      <c r="A17605">
        <v>5.1797564271835501E+17</v>
      </c>
      <c r="B17605" t="s">
        <v>34790</v>
      </c>
      <c r="C17605" t="s">
        <v>34791</v>
      </c>
      <c r="D17605" s="1">
        <v>41915.495266203703</v>
      </c>
      <c r="E17605">
        <v>37</v>
      </c>
      <c r="F17605">
        <v>72</v>
      </c>
      <c r="G17605" t="s">
        <v>215</v>
      </c>
    </row>
    <row r="17606" spans="1:8" x14ac:dyDescent="0.2">
      <c r="A17606">
        <v>5.1797601768493402E+17</v>
      </c>
      <c r="B17606" t="s">
        <v>34792</v>
      </c>
      <c r="C17606" t="s">
        <v>34793</v>
      </c>
      <c r="D17606" s="1">
        <v>41915.496296296296</v>
      </c>
      <c r="E17606">
        <v>45</v>
      </c>
      <c r="F17606">
        <v>77</v>
      </c>
      <c r="G17606" t="s">
        <v>34779</v>
      </c>
    </row>
    <row r="17607" spans="1:8" x14ac:dyDescent="0.2">
      <c r="A17607">
        <v>5.1815694949052E+17</v>
      </c>
      <c r="B17607" t="s">
        <v>34794</v>
      </c>
      <c r="C17607" t="s">
        <v>34795</v>
      </c>
      <c r="D17607" s="1">
        <v>41915.995578703703</v>
      </c>
      <c r="E17607">
        <v>46</v>
      </c>
      <c r="F17607">
        <v>66</v>
      </c>
      <c r="H17607" t="s">
        <v>390</v>
      </c>
    </row>
    <row r="17608" spans="1:8" x14ac:dyDescent="0.2">
      <c r="A17608">
        <v>5.1839167619348403E+17</v>
      </c>
      <c r="B17608" t="s">
        <v>34796</v>
      </c>
      <c r="C17608" t="s">
        <v>34797</v>
      </c>
      <c r="D17608" s="1">
        <v>41916.64329861111</v>
      </c>
      <c r="E17608">
        <v>1210</v>
      </c>
      <c r="F17608">
        <v>1370</v>
      </c>
    </row>
    <row r="17609" spans="1:8" x14ac:dyDescent="0.2">
      <c r="A17609">
        <v>5.1842152950454202E+17</v>
      </c>
      <c r="B17609" t="s">
        <v>34798</v>
      </c>
      <c r="C17609" t="s">
        <v>34799</v>
      </c>
      <c r="D17609" s="1">
        <v>41916.725682870368</v>
      </c>
      <c r="E17609">
        <v>654</v>
      </c>
      <c r="F17609">
        <v>757</v>
      </c>
    </row>
    <row r="17610" spans="1:8" x14ac:dyDescent="0.2">
      <c r="A17610">
        <v>5.1842248548707898E+17</v>
      </c>
      <c r="B17610" t="s">
        <v>34800</v>
      </c>
      <c r="C17610" t="s">
        <v>34801</v>
      </c>
      <c r="D17610" s="1">
        <v>41916.728321759256</v>
      </c>
      <c r="E17610">
        <v>26</v>
      </c>
      <c r="F17610">
        <v>69</v>
      </c>
      <c r="G17610" t="s">
        <v>215</v>
      </c>
    </row>
    <row r="17611" spans="1:8" x14ac:dyDescent="0.2">
      <c r="A17611">
        <v>5.1842418400823699E+17</v>
      </c>
      <c r="B17611" t="s">
        <v>34802</v>
      </c>
      <c r="C17611" t="s">
        <v>34803</v>
      </c>
      <c r="D17611" s="1">
        <v>41916.732997685183</v>
      </c>
      <c r="E17611">
        <v>602</v>
      </c>
      <c r="F17611">
        <v>787</v>
      </c>
    </row>
    <row r="17612" spans="1:8" x14ac:dyDescent="0.2">
      <c r="A17612">
        <v>5.1844917354983002E+17</v>
      </c>
      <c r="B17612" t="s">
        <v>34804</v>
      </c>
      <c r="C17612" t="s">
        <v>34805</v>
      </c>
      <c r="D17612" s="1">
        <v>41916.80195601852</v>
      </c>
      <c r="E17612">
        <v>871</v>
      </c>
      <c r="F17612">
        <v>771</v>
      </c>
    </row>
    <row r="17613" spans="1:8" x14ac:dyDescent="0.2">
      <c r="A17613">
        <v>5.1855162858119898E+17</v>
      </c>
      <c r="B17613" t="s">
        <v>34806</v>
      </c>
      <c r="C17613" t="s">
        <v>34807</v>
      </c>
      <c r="D17613" s="1">
        <v>41917.084687499999</v>
      </c>
      <c r="E17613">
        <v>39</v>
      </c>
      <c r="F17613">
        <v>110</v>
      </c>
      <c r="G17613" t="s">
        <v>215</v>
      </c>
    </row>
    <row r="17614" spans="1:8" x14ac:dyDescent="0.2">
      <c r="A17614">
        <v>5.1855264541468998E+17</v>
      </c>
      <c r="B17614" t="s">
        <v>34808</v>
      </c>
      <c r="C17614" t="s">
        <v>34809</v>
      </c>
      <c r="D17614" s="1">
        <v>41917.087488425925</v>
      </c>
      <c r="E17614">
        <v>2579</v>
      </c>
      <c r="F17614">
        <v>2883</v>
      </c>
    </row>
    <row r="17615" spans="1:8" x14ac:dyDescent="0.2">
      <c r="A17615">
        <v>5.1860183012607501E+17</v>
      </c>
      <c r="B17615" t="s">
        <v>34810</v>
      </c>
      <c r="C17615" t="s">
        <v>34811</v>
      </c>
      <c r="D17615" s="1">
        <v>41917.223217592589</v>
      </c>
      <c r="E17615">
        <v>751</v>
      </c>
      <c r="F17615">
        <v>818</v>
      </c>
    </row>
    <row r="17616" spans="1:8" x14ac:dyDescent="0.2">
      <c r="A17616">
        <v>5.1860308568257299E+17</v>
      </c>
      <c r="B17616" t="s">
        <v>34812</v>
      </c>
      <c r="C17616" t="s">
        <v>34813</v>
      </c>
      <c r="D17616" s="1">
        <v>41917.226678240739</v>
      </c>
      <c r="E17616">
        <v>29</v>
      </c>
      <c r="F17616">
        <v>71</v>
      </c>
      <c r="G17616" t="s">
        <v>215</v>
      </c>
      <c r="H17616" t="s">
        <v>390</v>
      </c>
    </row>
    <row r="17617" spans="1:8" x14ac:dyDescent="0.2">
      <c r="A17617">
        <v>5.1860327024875501E+17</v>
      </c>
      <c r="B17617" t="s">
        <v>34814</v>
      </c>
      <c r="C17617" t="s">
        <v>34815</v>
      </c>
      <c r="D17617" s="1">
        <v>41917.227187500001</v>
      </c>
      <c r="E17617">
        <v>26</v>
      </c>
      <c r="F17617">
        <v>61</v>
      </c>
      <c r="G17617" t="s">
        <v>34816</v>
      </c>
    </row>
    <row r="17618" spans="1:8" x14ac:dyDescent="0.2">
      <c r="A17618">
        <v>5.186033557832E+17</v>
      </c>
      <c r="B17618" t="s">
        <v>34817</v>
      </c>
      <c r="C17618" t="s">
        <v>34818</v>
      </c>
      <c r="D17618" s="1">
        <v>41917.227418981478</v>
      </c>
      <c r="E17618">
        <v>35</v>
      </c>
      <c r="F17618">
        <v>100</v>
      </c>
      <c r="G17618" t="s">
        <v>215</v>
      </c>
    </row>
    <row r="17619" spans="1:8" x14ac:dyDescent="0.2">
      <c r="A17619">
        <v>5.1888263597288998E+17</v>
      </c>
      <c r="B17619" t="s">
        <v>34819</v>
      </c>
      <c r="C17619" t="s">
        <v>34820</v>
      </c>
      <c r="D17619" s="1">
        <v>41917.998090277775</v>
      </c>
      <c r="E17619">
        <v>1194</v>
      </c>
      <c r="F17619">
        <v>877</v>
      </c>
    </row>
    <row r="17620" spans="1:8" x14ac:dyDescent="0.2">
      <c r="A17620">
        <v>5.1888391311329997E+17</v>
      </c>
      <c r="B17620" t="s">
        <v>34821</v>
      </c>
      <c r="C17620" t="s">
        <v>34822</v>
      </c>
      <c r="D17620" s="1">
        <v>41918.001608796294</v>
      </c>
      <c r="E17620">
        <v>282</v>
      </c>
      <c r="F17620">
        <v>458</v>
      </c>
    </row>
    <row r="17621" spans="1:8" x14ac:dyDescent="0.2">
      <c r="A17621">
        <v>5.1888681625113299E+17</v>
      </c>
      <c r="B17621" t="s">
        <v>34823</v>
      </c>
      <c r="C17621" t="s">
        <v>34824</v>
      </c>
      <c r="D17621" s="1">
        <v>41918.009629629632</v>
      </c>
      <c r="E17621">
        <v>954</v>
      </c>
      <c r="F17621">
        <v>1186</v>
      </c>
    </row>
    <row r="17622" spans="1:8" x14ac:dyDescent="0.2">
      <c r="A17622">
        <v>5.1891443024422899E+17</v>
      </c>
      <c r="B17622" t="s">
        <v>34825</v>
      </c>
      <c r="C17622" t="s">
        <v>34826</v>
      </c>
      <c r="D17622" s="1">
        <v>41918.085821759261</v>
      </c>
      <c r="E17622">
        <v>2111</v>
      </c>
      <c r="F17622">
        <v>2096</v>
      </c>
    </row>
    <row r="17623" spans="1:8" x14ac:dyDescent="0.2">
      <c r="A17623">
        <v>5.1906893297696698E+17</v>
      </c>
      <c r="B17623" t="s">
        <v>34827</v>
      </c>
      <c r="C17623" t="s">
        <v>34828</v>
      </c>
      <c r="D17623" s="1">
        <v>41918.512175925927</v>
      </c>
      <c r="E17623">
        <v>40</v>
      </c>
      <c r="F17623">
        <v>118</v>
      </c>
      <c r="G17623" t="s">
        <v>89</v>
      </c>
    </row>
    <row r="17624" spans="1:8" x14ac:dyDescent="0.2">
      <c r="A17624">
        <v>5.1908705263864998E+17</v>
      </c>
      <c r="B17624" t="s">
        <v>34829</v>
      </c>
      <c r="C17624" t="s">
        <v>34830</v>
      </c>
      <c r="D17624" s="1">
        <v>41918.562175925923</v>
      </c>
      <c r="E17624">
        <v>16</v>
      </c>
      <c r="F17624">
        <v>39</v>
      </c>
      <c r="G17624" t="s">
        <v>34831</v>
      </c>
    </row>
    <row r="17625" spans="1:8" x14ac:dyDescent="0.2">
      <c r="A17625">
        <v>5.1908747037457997E+17</v>
      </c>
      <c r="B17625" t="s">
        <v>34832</v>
      </c>
      <c r="C17625" t="s">
        <v>34833</v>
      </c>
      <c r="D17625" s="1">
        <v>41918.563321759262</v>
      </c>
      <c r="E17625">
        <v>27</v>
      </c>
      <c r="F17625">
        <v>61</v>
      </c>
      <c r="G17625" t="s">
        <v>34834</v>
      </c>
      <c r="H17625" t="s">
        <v>616</v>
      </c>
    </row>
    <row r="17626" spans="1:8" x14ac:dyDescent="0.2">
      <c r="A17626">
        <v>5.1908798349312397E+17</v>
      </c>
      <c r="B17626" t="s">
        <v>34835</v>
      </c>
      <c r="C17626" t="s">
        <v>34836</v>
      </c>
      <c r="D17626" s="1">
        <v>41918.564745370371</v>
      </c>
      <c r="E17626">
        <v>37</v>
      </c>
      <c r="F17626">
        <v>58</v>
      </c>
      <c r="G17626" t="s">
        <v>89</v>
      </c>
    </row>
    <row r="17627" spans="1:8" x14ac:dyDescent="0.2">
      <c r="A17627">
        <v>5.1912082267887603E+17</v>
      </c>
      <c r="B17627" t="s">
        <v>34837</v>
      </c>
      <c r="C17627" t="s">
        <v>34838</v>
      </c>
      <c r="D17627" s="1">
        <v>41918.655358796299</v>
      </c>
      <c r="E17627">
        <v>129</v>
      </c>
      <c r="F17627">
        <v>192</v>
      </c>
      <c r="G17627" t="s">
        <v>215</v>
      </c>
    </row>
    <row r="17628" spans="1:8" x14ac:dyDescent="0.2">
      <c r="A17628">
        <v>5.1913069117573101E+17</v>
      </c>
      <c r="B17628" t="s">
        <v>34839</v>
      </c>
      <c r="C17628" t="s">
        <v>34840</v>
      </c>
      <c r="D17628" s="1">
        <v>41918.682592592595</v>
      </c>
      <c r="E17628">
        <v>37</v>
      </c>
      <c r="F17628">
        <v>48</v>
      </c>
      <c r="G17628" t="s">
        <v>89</v>
      </c>
    </row>
    <row r="17629" spans="1:8" x14ac:dyDescent="0.2">
      <c r="A17629">
        <v>5.1915871079160198E+17</v>
      </c>
      <c r="B17629" t="s">
        <v>34841</v>
      </c>
      <c r="C17629" t="s">
        <v>34842</v>
      </c>
      <c r="D17629" s="1">
        <v>41918.75990740741</v>
      </c>
      <c r="E17629">
        <v>13</v>
      </c>
      <c r="F17629">
        <v>16</v>
      </c>
      <c r="G17629" t="s">
        <v>89</v>
      </c>
    </row>
    <row r="17630" spans="1:8" x14ac:dyDescent="0.2">
      <c r="A17630">
        <v>5.1915937656605901E+17</v>
      </c>
      <c r="B17630" t="s">
        <v>34843</v>
      </c>
      <c r="C17630" t="s">
        <v>34844</v>
      </c>
      <c r="D17630" s="1">
        <v>41918.761747685188</v>
      </c>
      <c r="E17630">
        <v>52</v>
      </c>
      <c r="F17630">
        <v>45</v>
      </c>
      <c r="G17630" t="s">
        <v>215</v>
      </c>
    </row>
    <row r="17631" spans="1:8" x14ac:dyDescent="0.2">
      <c r="A17631">
        <v>5.19167331810168E+17</v>
      </c>
      <c r="B17631" t="s">
        <v>34845</v>
      </c>
      <c r="C17631" t="s">
        <v>34846</v>
      </c>
      <c r="D17631" s="1">
        <v>41918.783703703702</v>
      </c>
      <c r="E17631">
        <v>34</v>
      </c>
      <c r="F17631">
        <v>15</v>
      </c>
      <c r="G17631" t="s">
        <v>215</v>
      </c>
    </row>
    <row r="17632" spans="1:8" x14ac:dyDescent="0.2">
      <c r="A17632">
        <v>5.1918579545094899E+17</v>
      </c>
      <c r="B17632" t="s">
        <v>34847</v>
      </c>
      <c r="C17632" t="s">
        <v>34848</v>
      </c>
      <c r="D17632" s="1">
        <v>41918.834652777776</v>
      </c>
      <c r="E17632">
        <v>42</v>
      </c>
      <c r="F17632">
        <v>48</v>
      </c>
      <c r="G17632" t="s">
        <v>215</v>
      </c>
    </row>
    <row r="17633" spans="1:8" x14ac:dyDescent="0.2">
      <c r="A17633">
        <v>5.1919643144253798E+17</v>
      </c>
      <c r="B17633" t="s">
        <v>34849</v>
      </c>
      <c r="C17633" t="s">
        <v>34850</v>
      </c>
      <c r="D17633" s="1">
        <v>41918.864004629628</v>
      </c>
      <c r="E17633">
        <v>19</v>
      </c>
      <c r="F17633">
        <v>31</v>
      </c>
      <c r="G17633" t="s">
        <v>576</v>
      </c>
    </row>
    <row r="17634" spans="1:8" x14ac:dyDescent="0.2">
      <c r="A17634">
        <v>5.1920818835347002E+17</v>
      </c>
      <c r="B17634" t="s">
        <v>34851</v>
      </c>
      <c r="C17634" t="s">
        <v>34852</v>
      </c>
      <c r="D17634" s="1">
        <v>41918.89644675926</v>
      </c>
      <c r="E17634">
        <v>22</v>
      </c>
      <c r="F17634">
        <v>21</v>
      </c>
      <c r="G17634" t="s">
        <v>215</v>
      </c>
    </row>
    <row r="17635" spans="1:8" x14ac:dyDescent="0.2">
      <c r="A17635">
        <v>5.1921790042376998E+17</v>
      </c>
      <c r="B17635" t="s">
        <v>34853</v>
      </c>
      <c r="C17635" t="s">
        <v>34854</v>
      </c>
      <c r="D17635" s="1">
        <v>41918.92324074074</v>
      </c>
      <c r="E17635">
        <v>27</v>
      </c>
      <c r="F17635">
        <v>60</v>
      </c>
      <c r="G17635" t="s">
        <v>89</v>
      </c>
    </row>
    <row r="17636" spans="1:8" x14ac:dyDescent="0.2">
      <c r="A17636">
        <v>5.1922079143166701E+17</v>
      </c>
      <c r="B17636" t="s">
        <v>34855</v>
      </c>
      <c r="C17636" t="s">
        <v>34856</v>
      </c>
      <c r="D17636" s="1">
        <v>41918.931215277778</v>
      </c>
      <c r="E17636">
        <v>25</v>
      </c>
      <c r="F17636">
        <v>29</v>
      </c>
      <c r="G17636" t="s">
        <v>89</v>
      </c>
    </row>
    <row r="17637" spans="1:8" x14ac:dyDescent="0.2">
      <c r="A17637">
        <v>5.1922495170310502E+17</v>
      </c>
      <c r="B17637" t="s">
        <v>34857</v>
      </c>
      <c r="C17637" t="s">
        <v>34858</v>
      </c>
      <c r="D17637" s="1">
        <v>41918.942696759259</v>
      </c>
      <c r="E17637">
        <v>2060</v>
      </c>
      <c r="F17637">
        <v>2529</v>
      </c>
    </row>
    <row r="17638" spans="1:8" x14ac:dyDescent="0.2">
      <c r="A17638">
        <v>5.19265838382456E+17</v>
      </c>
      <c r="B17638" t="s">
        <v>34859</v>
      </c>
      <c r="C17638" t="s">
        <v>34860</v>
      </c>
      <c r="D17638" s="1">
        <v>41919.055532407408</v>
      </c>
      <c r="E17638">
        <v>15</v>
      </c>
      <c r="F17638">
        <v>23</v>
      </c>
      <c r="G17638" t="s">
        <v>215</v>
      </c>
    </row>
    <row r="17639" spans="1:8" x14ac:dyDescent="0.2">
      <c r="A17639">
        <v>5.1926633231627398E+17</v>
      </c>
      <c r="B17639" t="s">
        <v>34861</v>
      </c>
      <c r="C17639" t="s">
        <v>34862</v>
      </c>
      <c r="D17639" s="1">
        <v>41919.056886574072</v>
      </c>
      <c r="E17639">
        <v>15</v>
      </c>
      <c r="F17639">
        <v>17</v>
      </c>
      <c r="G17639" t="e">
        <f>_xlfn.SINGLE( _xlfn.SINGLE( _xlfn.SINGLE(gretawire)))</f>
        <v>#NAME?</v>
      </c>
      <c r="H17639" t="s">
        <v>390</v>
      </c>
    </row>
    <row r="17640" spans="1:8" x14ac:dyDescent="0.2">
      <c r="A17640">
        <v>5.1926674379430202E+17</v>
      </c>
      <c r="B17640" t="s">
        <v>34863</v>
      </c>
      <c r="C17640" t="s">
        <v>34864</v>
      </c>
      <c r="D17640" s="1">
        <v>41919.058020833334</v>
      </c>
      <c r="E17640">
        <v>23</v>
      </c>
      <c r="F17640">
        <v>48</v>
      </c>
      <c r="G17640" t="s">
        <v>215</v>
      </c>
    </row>
    <row r="17641" spans="1:8" x14ac:dyDescent="0.2">
      <c r="A17641">
        <v>5.1926703067629101E+17</v>
      </c>
      <c r="B17641" t="s">
        <v>34865</v>
      </c>
      <c r="C17641" t="s">
        <v>34866</v>
      </c>
      <c r="D17641" s="1">
        <v>41919.058819444443</v>
      </c>
      <c r="E17641">
        <v>25</v>
      </c>
      <c r="F17641">
        <v>49</v>
      </c>
      <c r="G17641" t="s">
        <v>576</v>
      </c>
    </row>
    <row r="17642" spans="1:8" x14ac:dyDescent="0.2">
      <c r="A17642">
        <v>5.19429014684184E+17</v>
      </c>
      <c r="B17642" t="s">
        <v>34867</v>
      </c>
      <c r="C17642" t="s">
        <v>34868</v>
      </c>
      <c r="D17642" s="1">
        <v>41919.505810185183</v>
      </c>
      <c r="E17642">
        <v>788</v>
      </c>
      <c r="F17642">
        <v>941</v>
      </c>
    </row>
    <row r="17643" spans="1:8" x14ac:dyDescent="0.2">
      <c r="A17643">
        <v>5.1945171741156902E+17</v>
      </c>
      <c r="B17643" t="s">
        <v>34869</v>
      </c>
      <c r="C17643" t="s">
        <v>34870</v>
      </c>
      <c r="D17643" s="1">
        <v>41919.568460648145</v>
      </c>
      <c r="E17643">
        <v>36</v>
      </c>
      <c r="F17643">
        <v>75</v>
      </c>
      <c r="G17643" t="s">
        <v>89</v>
      </c>
    </row>
    <row r="17644" spans="1:8" x14ac:dyDescent="0.2">
      <c r="A17644">
        <v>5.1945322075076998E+17</v>
      </c>
      <c r="B17644" t="s">
        <v>34871</v>
      </c>
      <c r="C17644" t="s">
        <v>34872</v>
      </c>
      <c r="D17644" s="1">
        <v>41919.572604166664</v>
      </c>
      <c r="E17644">
        <v>32</v>
      </c>
      <c r="F17644">
        <v>59</v>
      </c>
      <c r="G17644" t="s">
        <v>215</v>
      </c>
      <c r="H17644" t="s">
        <v>390</v>
      </c>
    </row>
    <row r="17645" spans="1:8" x14ac:dyDescent="0.2">
      <c r="A17645">
        <v>5.1945331142742797E+17</v>
      </c>
      <c r="B17645" t="s">
        <v>34873</v>
      </c>
      <c r="C17645" t="s">
        <v>34874</v>
      </c>
      <c r="D17645" s="1">
        <v>41919.572858796295</v>
      </c>
      <c r="E17645">
        <v>28</v>
      </c>
      <c r="F17645">
        <v>58</v>
      </c>
      <c r="G17645" t="s">
        <v>215</v>
      </c>
    </row>
    <row r="17646" spans="1:8" x14ac:dyDescent="0.2">
      <c r="A17646">
        <v>5.1945451543173901E+17</v>
      </c>
      <c r="B17646" t="s">
        <v>34875</v>
      </c>
      <c r="C17646" t="s">
        <v>34876</v>
      </c>
      <c r="D17646" s="1">
        <v>41919.576180555552</v>
      </c>
      <c r="E17646">
        <v>18</v>
      </c>
      <c r="F17646">
        <v>37</v>
      </c>
      <c r="G17646" t="s">
        <v>34877</v>
      </c>
    </row>
    <row r="17647" spans="1:8" x14ac:dyDescent="0.2">
      <c r="A17647">
        <v>5.1945756670821498E+17</v>
      </c>
      <c r="B17647" t="s">
        <v>34878</v>
      </c>
      <c r="C17647" t="s">
        <v>34879</v>
      </c>
      <c r="D17647" s="1">
        <v>41919.584594907406</v>
      </c>
      <c r="E17647">
        <v>110</v>
      </c>
      <c r="F17647">
        <v>112</v>
      </c>
    </row>
    <row r="17648" spans="1:8" x14ac:dyDescent="0.2">
      <c r="A17648">
        <v>5.1946016223161101E+17</v>
      </c>
      <c r="B17648" t="s">
        <v>34880</v>
      </c>
      <c r="C17648" t="s">
        <v>34881</v>
      </c>
      <c r="D17648" s="1">
        <v>41919.59175925926</v>
      </c>
      <c r="E17648">
        <v>199</v>
      </c>
      <c r="F17648">
        <v>145</v>
      </c>
    </row>
    <row r="17649" spans="1:8" x14ac:dyDescent="0.2">
      <c r="A17649">
        <v>5.1946066673509101E+17</v>
      </c>
      <c r="B17649" t="s">
        <v>34882</v>
      </c>
      <c r="C17649" t="s">
        <v>34883</v>
      </c>
      <c r="D17649" s="1">
        <v>41919.593148148146</v>
      </c>
      <c r="E17649">
        <v>12</v>
      </c>
      <c r="F17649">
        <v>47</v>
      </c>
      <c r="G17649" t="e">
        <f>lizuli_fitness</f>
        <v>#NAME?</v>
      </c>
    </row>
    <row r="17650" spans="1:8" x14ac:dyDescent="0.2">
      <c r="A17650">
        <v>5.1946149307168698E+17</v>
      </c>
      <c r="B17650" t="s">
        <v>34884</v>
      </c>
      <c r="C17650" t="s">
        <v>34885</v>
      </c>
      <c r="D17650" s="1">
        <v>41919.59542824074</v>
      </c>
      <c r="E17650">
        <v>19</v>
      </c>
      <c r="F17650">
        <v>49</v>
      </c>
      <c r="G17650" t="s">
        <v>215</v>
      </c>
      <c r="H17650" t="s">
        <v>390</v>
      </c>
    </row>
    <row r="17651" spans="1:8" x14ac:dyDescent="0.2">
      <c r="A17651">
        <v>5.1946166798673901E+17</v>
      </c>
      <c r="B17651" t="s">
        <v>34886</v>
      </c>
      <c r="C17651" t="s">
        <v>34887</v>
      </c>
      <c r="D17651" s="1">
        <v>41919.595914351848</v>
      </c>
      <c r="E17651">
        <v>23</v>
      </c>
      <c r="F17651">
        <v>42</v>
      </c>
      <c r="G17651" t="s">
        <v>215</v>
      </c>
    </row>
    <row r="17652" spans="1:8" x14ac:dyDescent="0.2">
      <c r="A17652">
        <v>5.1950319090428698E+17</v>
      </c>
      <c r="B17652" t="s">
        <v>34888</v>
      </c>
      <c r="C17652" t="s">
        <v>34889</v>
      </c>
      <c r="D17652" s="1">
        <v>41919.710497685184</v>
      </c>
      <c r="E17652">
        <v>90</v>
      </c>
      <c r="F17652">
        <v>206</v>
      </c>
    </row>
    <row r="17653" spans="1:8" x14ac:dyDescent="0.2">
      <c r="A17653">
        <v>5.1954647227539398E+17</v>
      </c>
      <c r="B17653" t="s">
        <v>34890</v>
      </c>
      <c r="C17653" t="s">
        <v>34891</v>
      </c>
      <c r="D17653" s="1">
        <v>41919.829930555556</v>
      </c>
      <c r="E17653">
        <v>33</v>
      </c>
      <c r="F17653">
        <v>46</v>
      </c>
      <c r="G17653" t="s">
        <v>215</v>
      </c>
      <c r="H17653" t="s">
        <v>390</v>
      </c>
    </row>
    <row r="17654" spans="1:8" x14ac:dyDescent="0.2">
      <c r="A17654">
        <v>5.1956346527154099E+17</v>
      </c>
      <c r="B17654" t="s">
        <v>34892</v>
      </c>
      <c r="C17654" t="s">
        <v>34893</v>
      </c>
      <c r="D17654" s="1">
        <v>41919.876817129632</v>
      </c>
      <c r="E17654">
        <v>15</v>
      </c>
      <c r="F17654">
        <v>13</v>
      </c>
      <c r="G17654" t="s">
        <v>34894</v>
      </c>
    </row>
    <row r="17655" spans="1:8" x14ac:dyDescent="0.2">
      <c r="A17655">
        <v>5.1957962208287501E+17</v>
      </c>
      <c r="B17655" t="s">
        <v>34895</v>
      </c>
      <c r="C17655" t="s">
        <v>34896</v>
      </c>
      <c r="D17655" s="1">
        <v>41919.921400462961</v>
      </c>
      <c r="E17655">
        <v>16</v>
      </c>
      <c r="F17655">
        <v>27</v>
      </c>
      <c r="G17655" t="s">
        <v>8981</v>
      </c>
    </row>
    <row r="17656" spans="1:8" x14ac:dyDescent="0.2">
      <c r="A17656">
        <v>5.1958103747175603E+17</v>
      </c>
      <c r="B17656" t="s">
        <v>34897</v>
      </c>
      <c r="C17656" t="s">
        <v>34898</v>
      </c>
      <c r="D17656" s="1">
        <v>41919.925312500003</v>
      </c>
      <c r="E17656">
        <v>15</v>
      </c>
      <c r="F17656">
        <v>27</v>
      </c>
      <c r="G17656" t="s">
        <v>215</v>
      </c>
    </row>
    <row r="17657" spans="1:8" x14ac:dyDescent="0.2">
      <c r="A17657">
        <v>5.1958274985086899E+17</v>
      </c>
      <c r="B17657" t="s">
        <v>34899</v>
      </c>
      <c r="C17657" t="s">
        <v>34900</v>
      </c>
      <c r="D17657" s="1">
        <v>41919.930034722223</v>
      </c>
      <c r="E17657">
        <v>40</v>
      </c>
      <c r="F17657">
        <v>39</v>
      </c>
      <c r="G17657" t="s">
        <v>89</v>
      </c>
      <c r="H17657" t="s">
        <v>390</v>
      </c>
    </row>
    <row r="17658" spans="1:8" x14ac:dyDescent="0.2">
      <c r="A17658">
        <v>5.1958617871956301E+17</v>
      </c>
      <c r="B17658" t="s">
        <v>34901</v>
      </c>
      <c r="C17658" t="s">
        <v>34902</v>
      </c>
      <c r="D17658" s="1">
        <v>41919.939502314817</v>
      </c>
      <c r="E17658">
        <v>308</v>
      </c>
      <c r="F17658">
        <v>284</v>
      </c>
      <c r="H17658" t="s">
        <v>390</v>
      </c>
    </row>
    <row r="17659" spans="1:8" x14ac:dyDescent="0.2">
      <c r="A17659">
        <v>5.1958954334829702E+17</v>
      </c>
      <c r="B17659" t="s">
        <v>34903</v>
      </c>
      <c r="C17659" t="s">
        <v>34904</v>
      </c>
      <c r="D17659" s="1">
        <v>41919.948784722219</v>
      </c>
      <c r="E17659">
        <v>53</v>
      </c>
      <c r="F17659">
        <v>62</v>
      </c>
      <c r="G17659" t="s">
        <v>89</v>
      </c>
    </row>
    <row r="17660" spans="1:8" x14ac:dyDescent="0.2">
      <c r="A17660">
        <v>5.1959082700663603E+17</v>
      </c>
      <c r="B17660" t="s">
        <v>34905</v>
      </c>
      <c r="C17660" t="s">
        <v>34906</v>
      </c>
      <c r="D17660" s="1">
        <v>41919.952326388891</v>
      </c>
      <c r="E17660">
        <v>26</v>
      </c>
      <c r="F17660">
        <v>39</v>
      </c>
      <c r="G17660" t="s">
        <v>89</v>
      </c>
    </row>
    <row r="17661" spans="1:8" x14ac:dyDescent="0.2">
      <c r="A17661">
        <v>5.1959639524298298E+17</v>
      </c>
      <c r="B17661" t="s">
        <v>34907</v>
      </c>
      <c r="C17661" t="s">
        <v>34908</v>
      </c>
      <c r="D17661" s="1">
        <v>41919.967685185184</v>
      </c>
      <c r="E17661">
        <v>23</v>
      </c>
      <c r="F17661">
        <v>29</v>
      </c>
      <c r="G17661" t="s">
        <v>89</v>
      </c>
    </row>
    <row r="17662" spans="1:8" x14ac:dyDescent="0.2">
      <c r="A17662">
        <v>5.1959642380622202E+17</v>
      </c>
      <c r="B17662" t="s">
        <v>34909</v>
      </c>
      <c r="C17662" t="s">
        <v>34910</v>
      </c>
      <c r="D17662" s="1">
        <v>41919.967766203707</v>
      </c>
      <c r="E17662">
        <v>33</v>
      </c>
      <c r="F17662">
        <v>38</v>
      </c>
      <c r="G17662" t="s">
        <v>89</v>
      </c>
    </row>
    <row r="17663" spans="1:8" x14ac:dyDescent="0.2">
      <c r="A17663">
        <v>5.1960040594132902E+17</v>
      </c>
      <c r="B17663" t="s">
        <v>34911</v>
      </c>
      <c r="C17663" t="s">
        <v>34912</v>
      </c>
      <c r="D17663" s="1">
        <v>41919.978761574072</v>
      </c>
      <c r="E17663">
        <v>25</v>
      </c>
      <c r="F17663">
        <v>28</v>
      </c>
      <c r="G17663" t="s">
        <v>2369</v>
      </c>
      <c r="H17663" t="s">
        <v>34913</v>
      </c>
    </row>
    <row r="17664" spans="1:8" x14ac:dyDescent="0.2">
      <c r="A17664">
        <v>5.1982177991815501E+17</v>
      </c>
      <c r="B17664" t="s">
        <v>34914</v>
      </c>
      <c r="C17664" t="s">
        <v>34915</v>
      </c>
      <c r="D17664" s="1">
        <v>41920.589629629627</v>
      </c>
      <c r="E17664">
        <v>802</v>
      </c>
      <c r="F17664">
        <v>1128</v>
      </c>
    </row>
    <row r="17665" spans="1:7" x14ac:dyDescent="0.2">
      <c r="A17665">
        <v>5.1982278873212902E+17</v>
      </c>
      <c r="B17665" t="s">
        <v>34916</v>
      </c>
      <c r="C17665" t="s">
        <v>34917</v>
      </c>
      <c r="D17665" s="1">
        <v>41920.592418981483</v>
      </c>
      <c r="E17665">
        <v>15</v>
      </c>
      <c r="F17665">
        <v>22</v>
      </c>
      <c r="G17665" t="s">
        <v>576</v>
      </c>
    </row>
    <row r="17666" spans="1:7" x14ac:dyDescent="0.2">
      <c r="A17666">
        <v>5.1982293334336301E+17</v>
      </c>
      <c r="B17666" t="s">
        <v>34918</v>
      </c>
      <c r="C17666" t="s">
        <v>34919</v>
      </c>
      <c r="D17666" s="1">
        <v>41920.592812499999</v>
      </c>
      <c r="E17666">
        <v>17</v>
      </c>
      <c r="F17666">
        <v>17</v>
      </c>
      <c r="G17666" t="s">
        <v>576</v>
      </c>
    </row>
    <row r="17667" spans="1:7" x14ac:dyDescent="0.2">
      <c r="A17667">
        <v>5.1982454337726797E+17</v>
      </c>
      <c r="B17667" t="s">
        <v>34920</v>
      </c>
      <c r="C17667" t="s">
        <v>34921</v>
      </c>
      <c r="D17667" s="1">
        <v>41920.597256944442</v>
      </c>
      <c r="E17667">
        <v>219</v>
      </c>
      <c r="F17667">
        <v>261</v>
      </c>
    </row>
    <row r="17668" spans="1:7" x14ac:dyDescent="0.2">
      <c r="A17668">
        <v>5.1982594326817901E+17</v>
      </c>
      <c r="B17668" t="s">
        <v>34922</v>
      </c>
      <c r="C17668" t="s">
        <v>34923</v>
      </c>
      <c r="D17668" s="1">
        <v>41920.601122685184</v>
      </c>
      <c r="E17668">
        <v>36</v>
      </c>
      <c r="F17668">
        <v>48</v>
      </c>
      <c r="G17668" t="s">
        <v>215</v>
      </c>
    </row>
    <row r="17669" spans="1:7" x14ac:dyDescent="0.2">
      <c r="A17669">
        <v>5.1982675175804102E+17</v>
      </c>
      <c r="B17669" t="s">
        <v>34924</v>
      </c>
      <c r="C17669" t="s">
        <v>34925</v>
      </c>
      <c r="D17669" s="1">
        <v>41920.603356481479</v>
      </c>
      <c r="E17669">
        <v>24</v>
      </c>
      <c r="F17669">
        <v>31</v>
      </c>
      <c r="G17669" t="s">
        <v>89</v>
      </c>
    </row>
    <row r="17670" spans="1:7" x14ac:dyDescent="0.2">
      <c r="A17670">
        <v>5.1983538816971098E+17</v>
      </c>
      <c r="B17670" t="s">
        <v>34926</v>
      </c>
      <c r="C17670" t="s">
        <v>34927</v>
      </c>
      <c r="D17670" s="1">
        <v>41920.627187500002</v>
      </c>
      <c r="E17670">
        <v>26</v>
      </c>
      <c r="F17670">
        <v>35</v>
      </c>
      <c r="G17670" t="s">
        <v>89</v>
      </c>
    </row>
    <row r="17671" spans="1:7" x14ac:dyDescent="0.2">
      <c r="A17671">
        <v>5.1985064599067398E+17</v>
      </c>
      <c r="B17671" t="s">
        <v>34928</v>
      </c>
      <c r="C17671" t="s">
        <v>34929</v>
      </c>
      <c r="D17671" s="1">
        <v>41920.669293981482</v>
      </c>
      <c r="E17671">
        <v>86</v>
      </c>
      <c r="F17671">
        <v>148</v>
      </c>
    </row>
    <row r="17672" spans="1:7" x14ac:dyDescent="0.2">
      <c r="A17672">
        <v>5.1985572959619002E+17</v>
      </c>
      <c r="B17672" t="s">
        <v>34930</v>
      </c>
      <c r="C17672" t="s">
        <v>34931</v>
      </c>
      <c r="D17672" s="1">
        <v>41920.683321759258</v>
      </c>
      <c r="E17672">
        <v>250</v>
      </c>
      <c r="F17672">
        <v>252</v>
      </c>
    </row>
    <row r="17673" spans="1:7" x14ac:dyDescent="0.2">
      <c r="A17673">
        <v>5.1986656159178701E+17</v>
      </c>
      <c r="B17673" t="s">
        <v>34932</v>
      </c>
      <c r="C17673" t="s">
        <v>34933</v>
      </c>
      <c r="D17673" s="1">
        <v>41920.713206018518</v>
      </c>
      <c r="E17673">
        <v>150</v>
      </c>
      <c r="F17673">
        <v>144</v>
      </c>
    </row>
    <row r="17674" spans="1:7" x14ac:dyDescent="0.2">
      <c r="A17674">
        <v>5.1991279480879501E+17</v>
      </c>
      <c r="B17674" t="s">
        <v>34934</v>
      </c>
      <c r="C17674" t="s">
        <v>34935</v>
      </c>
      <c r="D17674" s="1">
        <v>41920.840787037036</v>
      </c>
      <c r="E17674">
        <v>188</v>
      </c>
      <c r="F17674">
        <v>196</v>
      </c>
    </row>
    <row r="17675" spans="1:7" x14ac:dyDescent="0.2">
      <c r="A17675">
        <v>5.1992184970756E+17</v>
      </c>
      <c r="B17675" t="s">
        <v>34936</v>
      </c>
      <c r="C17675" t="s">
        <v>34937</v>
      </c>
      <c r="D17675" s="1">
        <v>41920.86577546296</v>
      </c>
      <c r="E17675">
        <v>30</v>
      </c>
      <c r="F17675">
        <v>34</v>
      </c>
      <c r="G17675" t="s">
        <v>89</v>
      </c>
    </row>
    <row r="17676" spans="1:7" x14ac:dyDescent="0.2">
      <c r="A17676">
        <v>5.1992797948569101E+17</v>
      </c>
      <c r="B17676" t="s">
        <v>34938</v>
      </c>
      <c r="C17676" t="s">
        <v>34939</v>
      </c>
      <c r="D17676" s="1">
        <v>41920.882685185185</v>
      </c>
      <c r="E17676">
        <v>328</v>
      </c>
      <c r="F17676">
        <v>337</v>
      </c>
    </row>
    <row r="17677" spans="1:7" x14ac:dyDescent="0.2">
      <c r="A17677">
        <v>5.1993836680120301E+17</v>
      </c>
      <c r="B17677" t="s">
        <v>34940</v>
      </c>
      <c r="C17677" t="s">
        <v>34941</v>
      </c>
      <c r="D17677" s="1">
        <v>41920.911354166667</v>
      </c>
      <c r="E17677">
        <v>42</v>
      </c>
      <c r="F17677">
        <v>40</v>
      </c>
      <c r="G17677" t="s">
        <v>89</v>
      </c>
    </row>
    <row r="17678" spans="1:7" x14ac:dyDescent="0.2">
      <c r="A17678">
        <v>5.1994728439483098E+17</v>
      </c>
      <c r="B17678" t="s">
        <v>34942</v>
      </c>
      <c r="C17678" t="s">
        <v>34943</v>
      </c>
      <c r="D17678" s="1">
        <v>41920.935960648145</v>
      </c>
      <c r="E17678">
        <v>30</v>
      </c>
      <c r="F17678">
        <v>28</v>
      </c>
      <c r="G17678" t="s">
        <v>215</v>
      </c>
    </row>
    <row r="17679" spans="1:7" x14ac:dyDescent="0.2">
      <c r="A17679">
        <v>5.1995110348857299E+17</v>
      </c>
      <c r="B17679" t="s">
        <v>34944</v>
      </c>
      <c r="C17679" t="s">
        <v>34945</v>
      </c>
      <c r="D17679" s="1">
        <v>41920.946493055555</v>
      </c>
      <c r="E17679">
        <v>11</v>
      </c>
      <c r="F17679">
        <v>11</v>
      </c>
      <c r="G17679" t="s">
        <v>576</v>
      </c>
    </row>
    <row r="17680" spans="1:7" x14ac:dyDescent="0.2">
      <c r="A17680">
        <v>5.1995769753004403E+17</v>
      </c>
      <c r="B17680" t="s">
        <v>34946</v>
      </c>
      <c r="C17680" t="s">
        <v>34947</v>
      </c>
      <c r="D17680" s="1">
        <v>41920.964699074073</v>
      </c>
      <c r="E17680">
        <v>366</v>
      </c>
      <c r="F17680">
        <v>369</v>
      </c>
    </row>
    <row r="17681" spans="1:7" x14ac:dyDescent="0.2">
      <c r="A17681">
        <v>5.1996213085942899E+17</v>
      </c>
      <c r="B17681" t="s">
        <v>34948</v>
      </c>
      <c r="C17681" t="s">
        <v>34949</v>
      </c>
      <c r="D17681" s="1">
        <v>41920.97693287037</v>
      </c>
      <c r="E17681">
        <v>389</v>
      </c>
      <c r="F17681">
        <v>510</v>
      </c>
    </row>
    <row r="17682" spans="1:7" x14ac:dyDescent="0.2">
      <c r="A17682">
        <v>5.1996250421121402E+17</v>
      </c>
      <c r="B17682" t="s">
        <v>34950</v>
      </c>
      <c r="C17682" t="s">
        <v>34951</v>
      </c>
      <c r="D17682" s="1">
        <v>41920.977962962963</v>
      </c>
      <c r="E17682">
        <v>330</v>
      </c>
      <c r="F17682">
        <v>601</v>
      </c>
    </row>
    <row r="17683" spans="1:7" x14ac:dyDescent="0.2">
      <c r="A17683">
        <v>5.2003452904695802E+17</v>
      </c>
      <c r="B17683" t="s">
        <v>34952</v>
      </c>
      <c r="C17683" t="s">
        <v>34953</v>
      </c>
      <c r="D17683" s="1">
        <v>41921.176712962966</v>
      </c>
      <c r="E17683">
        <v>27</v>
      </c>
      <c r="F17683">
        <v>46</v>
      </c>
      <c r="G17683" t="s">
        <v>215</v>
      </c>
    </row>
    <row r="17684" spans="1:7" x14ac:dyDescent="0.2">
      <c r="A17684">
        <v>5.20035797580648E+17</v>
      </c>
      <c r="B17684" t="s">
        <v>34954</v>
      </c>
      <c r="C17684" t="s">
        <v>34955</v>
      </c>
      <c r="D17684" s="1">
        <v>41921.180208333331</v>
      </c>
      <c r="E17684">
        <v>13</v>
      </c>
      <c r="F17684">
        <v>31</v>
      </c>
      <c r="G17684" t="s">
        <v>89</v>
      </c>
    </row>
    <row r="17685" spans="1:7" x14ac:dyDescent="0.2">
      <c r="A17685">
        <v>5.2005190853984602E+17</v>
      </c>
      <c r="B17685" t="s">
        <v>34956</v>
      </c>
      <c r="C17685" t="s">
        <v>34957</v>
      </c>
      <c r="D17685" s="1">
        <v>41921.224664351852</v>
      </c>
      <c r="E17685">
        <v>29</v>
      </c>
      <c r="F17685">
        <v>92</v>
      </c>
      <c r="G17685" t="s">
        <v>215</v>
      </c>
    </row>
    <row r="17686" spans="1:7" x14ac:dyDescent="0.2">
      <c r="A17686">
        <v>5.2005713519628198E+17</v>
      </c>
      <c r="B17686" t="s">
        <v>34958</v>
      </c>
      <c r="C17686" t="s">
        <v>34959</v>
      </c>
      <c r="D17686" s="1">
        <v>41921.239085648151</v>
      </c>
      <c r="E17686">
        <v>21</v>
      </c>
      <c r="F17686">
        <v>37</v>
      </c>
      <c r="G17686" t="s">
        <v>576</v>
      </c>
    </row>
    <row r="17687" spans="1:7" x14ac:dyDescent="0.2">
      <c r="A17687">
        <v>5.2005821572032102E+17</v>
      </c>
      <c r="B17687" t="s">
        <v>34960</v>
      </c>
      <c r="C17687" t="s">
        <v>34961</v>
      </c>
      <c r="D17687" s="1">
        <v>41921.242071759261</v>
      </c>
      <c r="E17687">
        <v>47</v>
      </c>
      <c r="F17687">
        <v>70</v>
      </c>
      <c r="G17687" t="s">
        <v>215</v>
      </c>
    </row>
    <row r="17688" spans="1:7" x14ac:dyDescent="0.2">
      <c r="A17688">
        <v>5.2006083500441997E+17</v>
      </c>
      <c r="B17688" t="s">
        <v>34962</v>
      </c>
      <c r="C17688" t="s">
        <v>34963</v>
      </c>
      <c r="D17688" s="1">
        <v>41921.249293981484</v>
      </c>
      <c r="E17688">
        <v>232</v>
      </c>
      <c r="F17688">
        <v>262</v>
      </c>
    </row>
    <row r="17689" spans="1:7" x14ac:dyDescent="0.2">
      <c r="A17689">
        <v>5.2006210287543898E+17</v>
      </c>
      <c r="B17689" t="s">
        <v>34964</v>
      </c>
      <c r="C17689" t="s">
        <v>34965</v>
      </c>
      <c r="D17689" s="1">
        <v>41921.252800925926</v>
      </c>
      <c r="E17689">
        <v>687</v>
      </c>
      <c r="F17689">
        <v>770</v>
      </c>
    </row>
    <row r="17690" spans="1:7" x14ac:dyDescent="0.2">
      <c r="A17690">
        <v>5.20154452452704E+17</v>
      </c>
      <c r="B17690" t="s">
        <v>34966</v>
      </c>
      <c r="C17690" t="s">
        <v>34967</v>
      </c>
      <c r="D17690" s="1">
        <v>41921.507638888892</v>
      </c>
      <c r="E17690">
        <v>27</v>
      </c>
      <c r="F17690">
        <v>35</v>
      </c>
      <c r="G17690" t="s">
        <v>215</v>
      </c>
    </row>
    <row r="17691" spans="1:7" x14ac:dyDescent="0.2">
      <c r="A17691">
        <v>5.2015476671515398E+17</v>
      </c>
      <c r="B17691" t="s">
        <v>34968</v>
      </c>
      <c r="C17691" t="s">
        <v>34969</v>
      </c>
      <c r="D17691" s="1">
        <v>41921.508506944447</v>
      </c>
      <c r="E17691">
        <v>21</v>
      </c>
      <c r="F17691">
        <v>31</v>
      </c>
      <c r="G17691" t="s">
        <v>34970</v>
      </c>
    </row>
    <row r="17692" spans="1:7" x14ac:dyDescent="0.2">
      <c r="A17692">
        <v>5.2015489722510502E+17</v>
      </c>
      <c r="B17692" t="s">
        <v>34971</v>
      </c>
      <c r="C17692" t="s">
        <v>34972</v>
      </c>
      <c r="D17692" s="1">
        <v>41921.50886574074</v>
      </c>
      <c r="E17692">
        <v>35</v>
      </c>
      <c r="F17692">
        <v>59</v>
      </c>
      <c r="G17692" t="s">
        <v>215</v>
      </c>
    </row>
    <row r="17693" spans="1:7" x14ac:dyDescent="0.2">
      <c r="A17693">
        <v>5.2015507679583002E+17</v>
      </c>
      <c r="B17693" t="s">
        <v>34973</v>
      </c>
      <c r="C17693" t="s">
        <v>34974</v>
      </c>
      <c r="D17693" s="1">
        <v>41921.509351851855</v>
      </c>
      <c r="E17693">
        <v>47</v>
      </c>
      <c r="F17693">
        <v>70</v>
      </c>
      <c r="G17693" t="s">
        <v>215</v>
      </c>
    </row>
    <row r="17694" spans="1:7" x14ac:dyDescent="0.2">
      <c r="A17694">
        <v>5.2015702780991002E+17</v>
      </c>
      <c r="B17694" t="s">
        <v>34975</v>
      </c>
      <c r="C17694" t="s">
        <v>34976</v>
      </c>
      <c r="D17694" s="1">
        <v>41921.514745370368</v>
      </c>
      <c r="E17694">
        <v>43</v>
      </c>
      <c r="F17694">
        <v>31</v>
      </c>
      <c r="G17694" t="s">
        <v>576</v>
      </c>
    </row>
    <row r="17695" spans="1:7" x14ac:dyDescent="0.2">
      <c r="A17695">
        <v>5.2015736021269197E+17</v>
      </c>
      <c r="B17695" t="s">
        <v>34977</v>
      </c>
      <c r="C17695" t="s">
        <v>34978</v>
      </c>
      <c r="D17695" s="1">
        <v>41921.515659722223</v>
      </c>
      <c r="E17695">
        <v>29</v>
      </c>
      <c r="F17695">
        <v>47</v>
      </c>
      <c r="G17695" t="s">
        <v>215</v>
      </c>
    </row>
    <row r="17696" spans="1:7" x14ac:dyDescent="0.2">
      <c r="A17696">
        <v>5.2015757302748698E+17</v>
      </c>
      <c r="B17696" t="s">
        <v>34979</v>
      </c>
      <c r="C17696" t="s">
        <v>34980</v>
      </c>
      <c r="D17696" s="1">
        <v>41921.516250000001</v>
      </c>
      <c r="E17696">
        <v>19</v>
      </c>
      <c r="F17696">
        <v>31</v>
      </c>
      <c r="G17696" t="s">
        <v>215</v>
      </c>
    </row>
    <row r="17697" spans="1:8" x14ac:dyDescent="0.2">
      <c r="A17697">
        <v>5.20157962779E+17</v>
      </c>
      <c r="B17697" t="s">
        <v>34981</v>
      </c>
      <c r="C17697" t="s">
        <v>34982</v>
      </c>
      <c r="D17697" s="1">
        <v>41921.517326388886</v>
      </c>
      <c r="E17697">
        <v>14</v>
      </c>
      <c r="F17697">
        <v>26</v>
      </c>
      <c r="G17697" t="e">
        <f>_xlfn.SINGLE( _xlfn.SINGLE(SMWalkerBait))</f>
        <v>#NAME?</v>
      </c>
    </row>
    <row r="17698" spans="1:8" x14ac:dyDescent="0.2">
      <c r="A17698">
        <v>5.2015804755845101E+17</v>
      </c>
      <c r="B17698" t="s">
        <v>34983</v>
      </c>
      <c r="C17698" t="s">
        <v>34984</v>
      </c>
      <c r="D17698" s="1">
        <v>41921.517557870371</v>
      </c>
      <c r="E17698">
        <v>20</v>
      </c>
      <c r="F17698">
        <v>26</v>
      </c>
      <c r="G17698" t="s">
        <v>576</v>
      </c>
    </row>
    <row r="17699" spans="1:8" x14ac:dyDescent="0.2">
      <c r="A17699">
        <v>5.2015810961316998E+17</v>
      </c>
      <c r="B17699" t="s">
        <v>34985</v>
      </c>
      <c r="C17699" t="s">
        <v>34986</v>
      </c>
      <c r="D17699" s="1">
        <v>41921.517731481479</v>
      </c>
      <c r="E17699">
        <v>35</v>
      </c>
      <c r="F17699">
        <v>40</v>
      </c>
      <c r="G17699" t="s">
        <v>215</v>
      </c>
    </row>
    <row r="17700" spans="1:8" x14ac:dyDescent="0.2">
      <c r="A17700">
        <v>5.2015878554205299E+17</v>
      </c>
      <c r="B17700" t="s">
        <v>34987</v>
      </c>
      <c r="C17700" t="s">
        <v>34988</v>
      </c>
      <c r="D17700" s="1">
        <v>41921.519594907404</v>
      </c>
      <c r="E17700">
        <v>396</v>
      </c>
      <c r="F17700">
        <v>461</v>
      </c>
    </row>
    <row r="17701" spans="1:8" x14ac:dyDescent="0.2">
      <c r="A17701">
        <v>5.2015951850087603E+17</v>
      </c>
      <c r="B17701" t="s">
        <v>34989</v>
      </c>
      <c r="C17701" t="s">
        <v>34990</v>
      </c>
      <c r="D17701" s="1">
        <v>41921.521608796298</v>
      </c>
      <c r="E17701">
        <v>32</v>
      </c>
      <c r="F17701">
        <v>54</v>
      </c>
      <c r="G17701" t="s">
        <v>34991</v>
      </c>
    </row>
    <row r="17702" spans="1:8" x14ac:dyDescent="0.2">
      <c r="A17702">
        <v>5.2017319953617299E+17</v>
      </c>
      <c r="B17702" t="s">
        <v>34992</v>
      </c>
      <c r="C17702" t="s">
        <v>34993</v>
      </c>
      <c r="D17702" s="1">
        <v>41921.559363425928</v>
      </c>
      <c r="E17702">
        <v>547</v>
      </c>
      <c r="F17702">
        <v>387</v>
      </c>
    </row>
    <row r="17703" spans="1:8" x14ac:dyDescent="0.2">
      <c r="A17703">
        <v>5.2017631819831699E+17</v>
      </c>
      <c r="B17703" t="s">
        <v>34994</v>
      </c>
      <c r="C17703" t="s">
        <v>34995</v>
      </c>
      <c r="D17703" s="1">
        <v>41921.567974537036</v>
      </c>
      <c r="E17703">
        <v>604</v>
      </c>
      <c r="F17703">
        <v>674</v>
      </c>
    </row>
    <row r="17704" spans="1:8" x14ac:dyDescent="0.2">
      <c r="A17704">
        <v>5.2019888785302298E+17</v>
      </c>
      <c r="B17704" t="s">
        <v>34996</v>
      </c>
      <c r="C17704" t="s">
        <v>34997</v>
      </c>
      <c r="D17704" s="1">
        <v>41921.630254629628</v>
      </c>
      <c r="E17704">
        <v>496</v>
      </c>
      <c r="F17704">
        <v>498</v>
      </c>
    </row>
    <row r="17705" spans="1:8" x14ac:dyDescent="0.2">
      <c r="A17705">
        <v>5.2020128012045498E+17</v>
      </c>
      <c r="B17705" t="s">
        <v>34998</v>
      </c>
      <c r="C17705" t="s">
        <v>34999</v>
      </c>
      <c r="D17705" s="1">
        <v>41921.63685185185</v>
      </c>
      <c r="E17705">
        <v>611</v>
      </c>
      <c r="F17705">
        <v>484</v>
      </c>
    </row>
    <row r="17706" spans="1:8" x14ac:dyDescent="0.2">
      <c r="A17706">
        <v>5.20238684948688E+17</v>
      </c>
      <c r="B17706" t="s">
        <v>35000</v>
      </c>
      <c r="C17706" t="s">
        <v>35001</v>
      </c>
      <c r="D17706" s="1">
        <v>41921.740069444444</v>
      </c>
      <c r="E17706">
        <v>61</v>
      </c>
      <c r="F17706">
        <v>60</v>
      </c>
      <c r="H17706" t="s">
        <v>390</v>
      </c>
    </row>
    <row r="17707" spans="1:8" x14ac:dyDescent="0.2">
      <c r="A17707">
        <v>5.2024359222565197E+17</v>
      </c>
      <c r="B17707" t="s">
        <v>35002</v>
      </c>
      <c r="C17707" t="s">
        <v>35003</v>
      </c>
      <c r="D17707" s="1">
        <v>41921.753611111111</v>
      </c>
      <c r="E17707">
        <v>129</v>
      </c>
      <c r="F17707">
        <v>147</v>
      </c>
    </row>
    <row r="17708" spans="1:8" x14ac:dyDescent="0.2">
      <c r="A17708">
        <v>5.2024944182847002E+17</v>
      </c>
      <c r="B17708" t="s">
        <v>35004</v>
      </c>
      <c r="C17708" t="s">
        <v>35005</v>
      </c>
      <c r="D17708" s="1">
        <v>41921.769756944443</v>
      </c>
      <c r="E17708">
        <v>122</v>
      </c>
      <c r="F17708">
        <v>90</v>
      </c>
      <c r="G17708" t="s">
        <v>89</v>
      </c>
    </row>
    <row r="17709" spans="1:8" x14ac:dyDescent="0.2">
      <c r="A17709">
        <v>5.2029537529956698E+17</v>
      </c>
      <c r="B17709" t="s">
        <v>35006</v>
      </c>
      <c r="C17709" t="s">
        <v>35007</v>
      </c>
      <c r="D17709" s="1">
        <v>41921.896504629629</v>
      </c>
      <c r="E17709">
        <v>29</v>
      </c>
      <c r="F17709">
        <v>52</v>
      </c>
      <c r="G17709" t="s">
        <v>89</v>
      </c>
    </row>
    <row r="17710" spans="1:8" x14ac:dyDescent="0.2">
      <c r="A17710">
        <v>5.2030301229288602E+17</v>
      </c>
      <c r="B17710" t="s">
        <v>35008</v>
      </c>
      <c r="C17710" t="s">
        <v>35009</v>
      </c>
      <c r="D17710" s="1">
        <v>41921.917581018519</v>
      </c>
      <c r="E17710">
        <v>102</v>
      </c>
      <c r="F17710">
        <v>125</v>
      </c>
      <c r="G17710" t="s">
        <v>215</v>
      </c>
    </row>
    <row r="17711" spans="1:8" x14ac:dyDescent="0.2">
      <c r="A17711">
        <v>5.2030935816997197E+17</v>
      </c>
      <c r="B17711" t="s">
        <v>35010</v>
      </c>
      <c r="C17711" t="s">
        <v>35011</v>
      </c>
      <c r="D17711" s="1">
        <v>41921.93509259259</v>
      </c>
      <c r="E17711">
        <v>65</v>
      </c>
      <c r="F17711">
        <v>61</v>
      </c>
      <c r="G17711" t="s">
        <v>89</v>
      </c>
    </row>
    <row r="17712" spans="1:8" x14ac:dyDescent="0.2">
      <c r="A17712">
        <v>5.2031516423553798E+17</v>
      </c>
      <c r="B17712" t="s">
        <v>35012</v>
      </c>
      <c r="C17712" t="s">
        <v>35013</v>
      </c>
      <c r="D17712" s="1">
        <v>41921.951111111113</v>
      </c>
      <c r="E17712">
        <v>1807</v>
      </c>
      <c r="F17712">
        <v>1825</v>
      </c>
    </row>
    <row r="17713" spans="1:8" x14ac:dyDescent="0.2">
      <c r="A17713">
        <v>5.20319201534152E+17</v>
      </c>
      <c r="B17713" t="s">
        <v>35014</v>
      </c>
      <c r="C17713" t="s">
        <v>35015</v>
      </c>
      <c r="D17713" s="1">
        <v>41921.962256944447</v>
      </c>
      <c r="E17713">
        <v>722</v>
      </c>
      <c r="F17713">
        <v>606</v>
      </c>
    </row>
    <row r="17714" spans="1:8" x14ac:dyDescent="0.2">
      <c r="A17714">
        <v>5.2032208931248102E+17</v>
      </c>
      <c r="B17714" t="s">
        <v>35016</v>
      </c>
      <c r="C17714" t="s">
        <v>35017</v>
      </c>
      <c r="D17714" s="1">
        <v>41921.970219907409</v>
      </c>
      <c r="E17714">
        <v>154</v>
      </c>
      <c r="F17714">
        <v>154</v>
      </c>
    </row>
    <row r="17715" spans="1:8" x14ac:dyDescent="0.2">
      <c r="A17715">
        <v>5.2037547522747098E+17</v>
      </c>
      <c r="B17715" t="s">
        <v>35018</v>
      </c>
      <c r="C17715" t="s">
        <v>35019</v>
      </c>
      <c r="D17715" s="1">
        <v>41922.117546296293</v>
      </c>
      <c r="E17715">
        <v>352</v>
      </c>
      <c r="F17715">
        <v>341</v>
      </c>
    </row>
    <row r="17716" spans="1:8" x14ac:dyDescent="0.2">
      <c r="A17716">
        <v>5.2037690825377702E+17</v>
      </c>
      <c r="B17716" t="s">
        <v>35020</v>
      </c>
      <c r="C17716" t="s">
        <v>35021</v>
      </c>
      <c r="D17716" s="1">
        <v>41922.121493055558</v>
      </c>
      <c r="E17716">
        <v>19</v>
      </c>
      <c r="F17716">
        <v>27</v>
      </c>
      <c r="G17716" t="s">
        <v>215</v>
      </c>
    </row>
    <row r="17717" spans="1:8" x14ac:dyDescent="0.2">
      <c r="A17717">
        <v>5.2048305480534003E+17</v>
      </c>
      <c r="B17717" t="s">
        <v>35022</v>
      </c>
      <c r="C17717" t="s">
        <v>35023</v>
      </c>
      <c r="D17717" s="1">
        <v>41922.414409722223</v>
      </c>
      <c r="E17717">
        <v>29</v>
      </c>
      <c r="F17717">
        <v>59</v>
      </c>
      <c r="G17717" t="s">
        <v>215</v>
      </c>
    </row>
    <row r="17718" spans="1:8" x14ac:dyDescent="0.2">
      <c r="A17718">
        <v>5.2049017034981299E+17</v>
      </c>
      <c r="B17718" t="s">
        <v>35024</v>
      </c>
      <c r="C17718" t="s">
        <v>35025</v>
      </c>
      <c r="D17718" s="1">
        <v>41922.434039351851</v>
      </c>
      <c r="E17718">
        <v>4992</v>
      </c>
      <c r="F17718">
        <v>4591</v>
      </c>
    </row>
    <row r="17719" spans="1:8" x14ac:dyDescent="0.2">
      <c r="A17719">
        <v>5.20495085956632E+17</v>
      </c>
      <c r="B17719" t="s">
        <v>35026</v>
      </c>
      <c r="C17719" t="s">
        <v>35027</v>
      </c>
      <c r="D17719" s="1">
        <v>41922.447604166664</v>
      </c>
      <c r="E17719">
        <v>266</v>
      </c>
      <c r="F17719">
        <v>361</v>
      </c>
    </row>
    <row r="17720" spans="1:8" x14ac:dyDescent="0.2">
      <c r="A17720">
        <v>5.2049903048982502E+17</v>
      </c>
      <c r="B17720" t="s">
        <v>35028</v>
      </c>
      <c r="C17720" t="s">
        <v>35029</v>
      </c>
      <c r="D17720" s="1">
        <v>41922.458483796298</v>
      </c>
      <c r="E17720">
        <v>23</v>
      </c>
      <c r="F17720">
        <v>36</v>
      </c>
      <c r="G17720" t="s">
        <v>89</v>
      </c>
      <c r="H17720" t="s">
        <v>390</v>
      </c>
    </row>
    <row r="17721" spans="1:8" x14ac:dyDescent="0.2">
      <c r="A17721">
        <v>5.2049914327048998E+17</v>
      </c>
      <c r="B17721" t="s">
        <v>35030</v>
      </c>
      <c r="C17721" t="s">
        <v>35031</v>
      </c>
      <c r="D17721" s="1">
        <v>41922.458796296298</v>
      </c>
      <c r="E17721">
        <v>49</v>
      </c>
      <c r="F17721">
        <v>67</v>
      </c>
      <c r="G17721" t="s">
        <v>89</v>
      </c>
    </row>
    <row r="17722" spans="1:8" x14ac:dyDescent="0.2">
      <c r="A17722">
        <v>5.2050003665723802E+17</v>
      </c>
      <c r="B17722" t="s">
        <v>35032</v>
      </c>
      <c r="C17722" t="s">
        <v>35033</v>
      </c>
      <c r="D17722" s="1">
        <v>41922.461261574077</v>
      </c>
      <c r="E17722">
        <v>273</v>
      </c>
      <c r="F17722">
        <v>270</v>
      </c>
    </row>
    <row r="17723" spans="1:8" x14ac:dyDescent="0.2">
      <c r="A17723">
        <v>5.2050085103167398E+17</v>
      </c>
      <c r="B17723" t="s">
        <v>35034</v>
      </c>
      <c r="C17723" t="s">
        <v>35035</v>
      </c>
      <c r="D17723" s="1">
        <v>41922.463506944441</v>
      </c>
      <c r="E17723">
        <v>18</v>
      </c>
      <c r="F17723">
        <v>22</v>
      </c>
      <c r="G17723" t="s">
        <v>89</v>
      </c>
    </row>
    <row r="17724" spans="1:8" x14ac:dyDescent="0.2">
      <c r="A17724">
        <v>5.2050120232563002E+17</v>
      </c>
      <c r="B17724" t="s">
        <v>35036</v>
      </c>
      <c r="C17724" t="s">
        <v>35037</v>
      </c>
      <c r="D17724" s="1">
        <v>41922.464479166665</v>
      </c>
      <c r="E17724">
        <v>31</v>
      </c>
      <c r="F17724">
        <v>57</v>
      </c>
      <c r="G17724" t="s">
        <v>89</v>
      </c>
    </row>
    <row r="17725" spans="1:8" x14ac:dyDescent="0.2">
      <c r="A17725">
        <v>5.2050135854665299E+17</v>
      </c>
      <c r="B17725" t="s">
        <v>35038</v>
      </c>
      <c r="C17725" t="s">
        <v>35039</v>
      </c>
      <c r="D17725" s="1">
        <v>41922.464907407404</v>
      </c>
      <c r="E17725">
        <v>51</v>
      </c>
      <c r="F17725">
        <v>44</v>
      </c>
      <c r="G17725" t="s">
        <v>89</v>
      </c>
    </row>
    <row r="17726" spans="1:8" x14ac:dyDescent="0.2">
      <c r="A17726">
        <v>5.2056218161695898E+17</v>
      </c>
      <c r="B17726" t="s">
        <v>35040</v>
      </c>
      <c r="C17726" t="s">
        <v>35041</v>
      </c>
      <c r="D17726" s="1">
        <v>41922.632754629631</v>
      </c>
      <c r="E17726">
        <v>518</v>
      </c>
      <c r="F17726">
        <v>638</v>
      </c>
    </row>
    <row r="17727" spans="1:8" x14ac:dyDescent="0.2">
      <c r="A17727">
        <v>5.20562911761424E+17</v>
      </c>
      <c r="B17727" t="s">
        <v>35042</v>
      </c>
      <c r="C17727" t="s">
        <v>35043</v>
      </c>
      <c r="D17727" s="1">
        <v>41922.634768518517</v>
      </c>
      <c r="E17727">
        <v>20</v>
      </c>
      <c r="F17727">
        <v>36</v>
      </c>
      <c r="G17727" t="s">
        <v>89</v>
      </c>
    </row>
    <row r="17728" spans="1:8" x14ac:dyDescent="0.2">
      <c r="A17728">
        <v>5.2056524494788602E+17</v>
      </c>
      <c r="B17728" t="s">
        <v>35044</v>
      </c>
      <c r="C17728" t="s">
        <v>35045</v>
      </c>
      <c r="D17728" s="1">
        <v>41922.641203703701</v>
      </c>
      <c r="E17728">
        <v>79</v>
      </c>
      <c r="F17728">
        <v>121</v>
      </c>
      <c r="G17728" t="s">
        <v>89</v>
      </c>
    </row>
    <row r="17729" spans="1:8" x14ac:dyDescent="0.2">
      <c r="A17729">
        <v>5.2058269844088397E+17</v>
      </c>
      <c r="B17729" t="s">
        <v>35046</v>
      </c>
      <c r="C17729" t="s">
        <v>35047</v>
      </c>
      <c r="D17729" s="1">
        <v>41922.689363425925</v>
      </c>
      <c r="E17729">
        <v>41</v>
      </c>
      <c r="F17729">
        <v>41</v>
      </c>
      <c r="G17729" t="s">
        <v>215</v>
      </c>
    </row>
    <row r="17730" spans="1:8" x14ac:dyDescent="0.2">
      <c r="A17730">
        <v>5.2058272453364102E+17</v>
      </c>
      <c r="B17730" t="s">
        <v>35048</v>
      </c>
      <c r="C17730" t="s">
        <v>35049</v>
      </c>
      <c r="D17730" s="1">
        <v>41922.689444444448</v>
      </c>
      <c r="E17730">
        <v>19</v>
      </c>
      <c r="F17730">
        <v>42</v>
      </c>
      <c r="G17730" t="s">
        <v>89</v>
      </c>
    </row>
    <row r="17731" spans="1:8" x14ac:dyDescent="0.2">
      <c r="A17731">
        <v>5.2058285834869901E+17</v>
      </c>
      <c r="B17731" t="s">
        <v>35050</v>
      </c>
      <c r="C17731" t="s">
        <v>35051</v>
      </c>
      <c r="D17731" s="1">
        <v>41922.689814814818</v>
      </c>
      <c r="E17731">
        <v>40</v>
      </c>
      <c r="F17731">
        <v>39</v>
      </c>
      <c r="G17731" t="s">
        <v>89</v>
      </c>
    </row>
    <row r="17732" spans="1:8" x14ac:dyDescent="0.2">
      <c r="A17732">
        <v>5.2058438754123302E+17</v>
      </c>
      <c r="B17732" t="s">
        <v>35052</v>
      </c>
      <c r="C17732" t="s">
        <v>35053</v>
      </c>
      <c r="D17732" s="1">
        <v>41922.694027777776</v>
      </c>
      <c r="E17732">
        <v>35</v>
      </c>
      <c r="F17732">
        <v>29</v>
      </c>
      <c r="H17732" t="s">
        <v>390</v>
      </c>
    </row>
    <row r="17733" spans="1:8" x14ac:dyDescent="0.2">
      <c r="A17733">
        <v>5.2064569209286202E+17</v>
      </c>
      <c r="B17733" t="s">
        <v>35054</v>
      </c>
      <c r="C17733" t="s">
        <v>35055</v>
      </c>
      <c r="D17733" s="1">
        <v>41922.863194444442</v>
      </c>
      <c r="E17733">
        <v>76</v>
      </c>
      <c r="F17733">
        <v>96</v>
      </c>
      <c r="G17733" t="s">
        <v>89</v>
      </c>
    </row>
    <row r="17734" spans="1:8" x14ac:dyDescent="0.2">
      <c r="A17734">
        <v>5.2064753644577498E+17</v>
      </c>
      <c r="B17734" t="s">
        <v>35056</v>
      </c>
      <c r="C17734" t="s">
        <v>35057</v>
      </c>
      <c r="D17734" s="1">
        <v>41922.868287037039</v>
      </c>
      <c r="E17734">
        <v>21</v>
      </c>
      <c r="F17734">
        <v>15</v>
      </c>
      <c r="G17734" t="s">
        <v>576</v>
      </c>
    </row>
    <row r="17735" spans="1:8" x14ac:dyDescent="0.2">
      <c r="A17735">
        <v>5.2065937008309798E+17</v>
      </c>
      <c r="B17735" t="s">
        <v>35058</v>
      </c>
      <c r="C17735" t="s">
        <v>35059</v>
      </c>
      <c r="D17735" s="1">
        <v>41922.900937500002</v>
      </c>
      <c r="E17735">
        <v>409</v>
      </c>
      <c r="F17735">
        <v>1023</v>
      </c>
      <c r="G17735" t="s">
        <v>89</v>
      </c>
    </row>
    <row r="17736" spans="1:8" x14ac:dyDescent="0.2">
      <c r="A17736">
        <v>5.2067364550163597E+17</v>
      </c>
      <c r="B17736" t="s">
        <v>35060</v>
      </c>
      <c r="C17736" t="s">
        <v>35061</v>
      </c>
      <c r="D17736" s="1">
        <v>41922.940335648149</v>
      </c>
      <c r="E17736">
        <v>335</v>
      </c>
      <c r="F17736">
        <v>587</v>
      </c>
      <c r="G17736" t="s">
        <v>89</v>
      </c>
    </row>
    <row r="17737" spans="1:8" x14ac:dyDescent="0.2">
      <c r="A17737">
        <v>5.2067397934307699E+17</v>
      </c>
      <c r="B17737" t="s">
        <v>35062</v>
      </c>
      <c r="C17737" t="s">
        <v>35063</v>
      </c>
      <c r="D17737" s="1">
        <v>41922.941250000003</v>
      </c>
      <c r="E17737">
        <v>306</v>
      </c>
      <c r="F17737">
        <v>354</v>
      </c>
      <c r="G17737" t="s">
        <v>89</v>
      </c>
    </row>
    <row r="17738" spans="1:8" x14ac:dyDescent="0.2">
      <c r="A17738">
        <v>5.2067493613509798E+17</v>
      </c>
      <c r="B17738" t="s">
        <v>35064</v>
      </c>
      <c r="C17738" t="s">
        <v>35065</v>
      </c>
      <c r="D17738" s="1">
        <v>41922.94390046296</v>
      </c>
      <c r="E17738">
        <v>144</v>
      </c>
      <c r="F17738">
        <v>127</v>
      </c>
      <c r="G17738" t="s">
        <v>89</v>
      </c>
    </row>
    <row r="17739" spans="1:8" x14ac:dyDescent="0.2">
      <c r="A17739">
        <v>5.2067890431159898E+17</v>
      </c>
      <c r="B17739" t="s">
        <v>35066</v>
      </c>
      <c r="C17739" t="s">
        <v>35067</v>
      </c>
      <c r="D17739" s="1">
        <v>41922.95484953704</v>
      </c>
      <c r="E17739">
        <v>406</v>
      </c>
      <c r="F17739">
        <v>444</v>
      </c>
    </row>
    <row r="17740" spans="1:8" x14ac:dyDescent="0.2">
      <c r="A17740">
        <v>5.2072148265022598E+17</v>
      </c>
      <c r="B17740" t="s">
        <v>35068</v>
      </c>
      <c r="C17740" t="s">
        <v>35069</v>
      </c>
      <c r="D17740" s="1">
        <v>41923.072337962964</v>
      </c>
      <c r="E17740">
        <v>105</v>
      </c>
      <c r="F17740">
        <v>138</v>
      </c>
      <c r="G17740" t="s">
        <v>215</v>
      </c>
      <c r="H17740" t="s">
        <v>390</v>
      </c>
    </row>
    <row r="17741" spans="1:8" x14ac:dyDescent="0.2">
      <c r="A17741">
        <v>5.2072234465939002E+17</v>
      </c>
      <c r="B17741" t="s">
        <v>35070</v>
      </c>
      <c r="C17741" t="s">
        <v>35071</v>
      </c>
      <c r="D17741" s="1">
        <v>41923.07472222222</v>
      </c>
      <c r="E17741">
        <v>35</v>
      </c>
      <c r="F17741">
        <v>52</v>
      </c>
      <c r="G17741" t="s">
        <v>89</v>
      </c>
    </row>
    <row r="17742" spans="1:8" x14ac:dyDescent="0.2">
      <c r="A17742">
        <v>5.2072631942096E+17</v>
      </c>
      <c r="B17742" t="s">
        <v>35072</v>
      </c>
      <c r="C17742" t="s">
        <v>35073</v>
      </c>
      <c r="D17742" s="1">
        <v>41923.085682870369</v>
      </c>
      <c r="E17742">
        <v>388</v>
      </c>
      <c r="F17742">
        <v>573</v>
      </c>
      <c r="G17742" t="s">
        <v>215</v>
      </c>
    </row>
    <row r="17743" spans="1:8" x14ac:dyDescent="0.2">
      <c r="A17743">
        <v>5.2072682916309402E+17</v>
      </c>
      <c r="B17743" t="s">
        <v>35074</v>
      </c>
      <c r="C17743" t="s">
        <v>35075</v>
      </c>
      <c r="D17743" s="1">
        <v>41923.087094907409</v>
      </c>
      <c r="E17743">
        <v>52</v>
      </c>
      <c r="F17743">
        <v>136</v>
      </c>
      <c r="G17743" t="s">
        <v>215</v>
      </c>
    </row>
    <row r="17744" spans="1:8" x14ac:dyDescent="0.2">
      <c r="A17744">
        <v>5.2072787676563002E+17</v>
      </c>
      <c r="B17744" t="s">
        <v>35076</v>
      </c>
      <c r="C17744" t="s">
        <v>35077</v>
      </c>
      <c r="D17744" s="1">
        <v>41923.089988425927</v>
      </c>
      <c r="E17744">
        <v>16</v>
      </c>
      <c r="F17744">
        <v>18</v>
      </c>
      <c r="G17744" t="s">
        <v>576</v>
      </c>
      <c r="H17744" t="s">
        <v>390</v>
      </c>
    </row>
    <row r="17745" spans="1:8" x14ac:dyDescent="0.2">
      <c r="A17745">
        <v>5.2072799245333197E+17</v>
      </c>
      <c r="B17745" t="s">
        <v>35078</v>
      </c>
      <c r="C17745" t="s">
        <v>35079</v>
      </c>
      <c r="D17745" s="1">
        <v>41923.090300925927</v>
      </c>
      <c r="E17745">
        <v>23</v>
      </c>
      <c r="F17745">
        <v>31</v>
      </c>
      <c r="G17745" t="s">
        <v>35080</v>
      </c>
    </row>
    <row r="17746" spans="1:8" x14ac:dyDescent="0.2">
      <c r="A17746">
        <v>5.2079096563290899E+17</v>
      </c>
      <c r="B17746" t="s">
        <v>35081</v>
      </c>
      <c r="C17746" t="s">
        <v>35082</v>
      </c>
      <c r="D17746" s="1">
        <v>41923.264074074075</v>
      </c>
      <c r="E17746">
        <v>24</v>
      </c>
      <c r="F17746">
        <v>55</v>
      </c>
      <c r="G17746" t="s">
        <v>35080</v>
      </c>
      <c r="H17746" t="s">
        <v>390</v>
      </c>
    </row>
    <row r="17747" spans="1:8" x14ac:dyDescent="0.2">
      <c r="A17747">
        <v>5.2079233661246598E+17</v>
      </c>
      <c r="B17747" t="s">
        <v>35083</v>
      </c>
      <c r="C17747" t="s">
        <v>35084</v>
      </c>
      <c r="D17747" s="1">
        <v>41923.267858796295</v>
      </c>
      <c r="E17747">
        <v>144</v>
      </c>
      <c r="F17747">
        <v>181</v>
      </c>
    </row>
    <row r="17748" spans="1:8" x14ac:dyDescent="0.2">
      <c r="A17748">
        <v>5.2079254035918003E+17</v>
      </c>
      <c r="B17748" t="s">
        <v>35085</v>
      </c>
      <c r="C17748" t="s">
        <v>35086</v>
      </c>
      <c r="D17748" s="1">
        <v>41923.268425925926</v>
      </c>
      <c r="E17748">
        <v>29</v>
      </c>
      <c r="F17748">
        <v>73</v>
      </c>
      <c r="G17748" t="s">
        <v>215</v>
      </c>
      <c r="H17748" t="s">
        <v>390</v>
      </c>
    </row>
    <row r="17749" spans="1:8" x14ac:dyDescent="0.2">
      <c r="A17749">
        <v>5.2079284434975501E+17</v>
      </c>
      <c r="B17749" t="s">
        <v>35087</v>
      </c>
      <c r="C17749" t="s">
        <v>35088</v>
      </c>
      <c r="D17749" s="1">
        <v>41923.269259259258</v>
      </c>
      <c r="E17749">
        <v>36</v>
      </c>
      <c r="F17749">
        <v>61</v>
      </c>
      <c r="G17749" t="s">
        <v>215</v>
      </c>
    </row>
    <row r="17750" spans="1:8" x14ac:dyDescent="0.2">
      <c r="A17750">
        <v>5.2079310222395802E+17</v>
      </c>
      <c r="B17750" t="s">
        <v>35089</v>
      </c>
      <c r="C17750" t="s">
        <v>35090</v>
      </c>
      <c r="D17750" s="1">
        <v>41923.269976851851</v>
      </c>
      <c r="E17750">
        <v>17</v>
      </c>
      <c r="F17750">
        <v>42</v>
      </c>
      <c r="G17750" t="s">
        <v>35091</v>
      </c>
      <c r="H17750" t="s">
        <v>390</v>
      </c>
    </row>
    <row r="17751" spans="1:8" x14ac:dyDescent="0.2">
      <c r="A17751">
        <v>5.2079337440072E+17</v>
      </c>
      <c r="B17751" t="s">
        <v>35092</v>
      </c>
      <c r="C17751" t="s">
        <v>35093</v>
      </c>
      <c r="D17751" s="1">
        <v>41923.27071759259</v>
      </c>
      <c r="E17751">
        <v>26</v>
      </c>
      <c r="F17751">
        <v>46</v>
      </c>
      <c r="G17751" t="s">
        <v>89</v>
      </c>
    </row>
    <row r="17752" spans="1:8" x14ac:dyDescent="0.2">
      <c r="A17752">
        <v>5.2079358711903002E+17</v>
      </c>
      <c r="B17752" t="s">
        <v>35094</v>
      </c>
      <c r="C17752" t="s">
        <v>35095</v>
      </c>
      <c r="D17752" s="1">
        <v>41923.271307870367</v>
      </c>
      <c r="E17752">
        <v>16</v>
      </c>
      <c r="F17752">
        <v>29</v>
      </c>
      <c r="G17752" t="e">
        <f>_xlfn.SINGLE(Jennifer75AR _xlfn.SINGLE( _xlfn.SINGLE(cgrubb85)))</f>
        <v>#NAME?</v>
      </c>
    </row>
    <row r="17753" spans="1:8" x14ac:dyDescent="0.2">
      <c r="A17753">
        <v>5.2079388779992602E+17</v>
      </c>
      <c r="B17753" t="s">
        <v>35096</v>
      </c>
      <c r="C17753" t="s">
        <v>35097</v>
      </c>
      <c r="D17753" s="1">
        <v>41923.272141203706</v>
      </c>
      <c r="E17753">
        <v>20</v>
      </c>
      <c r="F17753">
        <v>23</v>
      </c>
      <c r="G17753" t="s">
        <v>25737</v>
      </c>
    </row>
    <row r="17754" spans="1:8" x14ac:dyDescent="0.2">
      <c r="A17754">
        <v>5.2079465759351098E+17</v>
      </c>
      <c r="B17754" t="s">
        <v>35098</v>
      </c>
      <c r="C17754" t="s">
        <v>35099</v>
      </c>
      <c r="D17754" s="1">
        <v>41923.274259259262</v>
      </c>
      <c r="E17754">
        <v>14</v>
      </c>
      <c r="F17754">
        <v>33</v>
      </c>
      <c r="G17754" t="s">
        <v>35100</v>
      </c>
    </row>
    <row r="17755" spans="1:8" x14ac:dyDescent="0.2">
      <c r="A17755">
        <v>5.2079533710432602E+17</v>
      </c>
      <c r="B17755" t="s">
        <v>35101</v>
      </c>
      <c r="C17755" t="s">
        <v>35102</v>
      </c>
      <c r="D17755" s="1">
        <v>41923.276134259257</v>
      </c>
      <c r="E17755">
        <v>18</v>
      </c>
      <c r="F17755">
        <v>33</v>
      </c>
      <c r="G17755" t="s">
        <v>215</v>
      </c>
    </row>
    <row r="17756" spans="1:8" x14ac:dyDescent="0.2">
      <c r="A17756">
        <v>5.2079733726302202E+17</v>
      </c>
      <c r="B17756" t="s">
        <v>35103</v>
      </c>
      <c r="C17756" t="s">
        <v>35104</v>
      </c>
      <c r="D17756" s="1">
        <v>41923.281655092593</v>
      </c>
      <c r="E17756">
        <v>18</v>
      </c>
      <c r="F17756">
        <v>36</v>
      </c>
      <c r="G17756" t="s">
        <v>215</v>
      </c>
    </row>
    <row r="17757" spans="1:8" x14ac:dyDescent="0.2">
      <c r="A17757">
        <v>5.2079764268385798E+17</v>
      </c>
      <c r="B17757" t="s">
        <v>35105</v>
      </c>
      <c r="C17757" t="s">
        <v>35106</v>
      </c>
      <c r="D17757" s="1">
        <v>41923.282500000001</v>
      </c>
      <c r="E17757">
        <v>18</v>
      </c>
      <c r="F17757">
        <v>43</v>
      </c>
      <c r="G17757" t="s">
        <v>576</v>
      </c>
    </row>
    <row r="17758" spans="1:8" x14ac:dyDescent="0.2">
      <c r="A17758">
        <v>5.2079769413117901E+17</v>
      </c>
      <c r="B17758" t="s">
        <v>35107</v>
      </c>
      <c r="C17758" t="s">
        <v>35108</v>
      </c>
      <c r="D17758" s="1">
        <v>41923.282638888886</v>
      </c>
      <c r="E17758">
        <v>10</v>
      </c>
      <c r="F17758">
        <v>16</v>
      </c>
      <c r="G17758" t="s">
        <v>215</v>
      </c>
    </row>
    <row r="17759" spans="1:8" x14ac:dyDescent="0.2">
      <c r="A17759">
        <v>5.2079802880310003E+17</v>
      </c>
      <c r="B17759" t="s">
        <v>35109</v>
      </c>
      <c r="C17759" t="s">
        <v>35110</v>
      </c>
      <c r="D17759" s="1">
        <v>41923.283564814818</v>
      </c>
      <c r="E17759">
        <v>93</v>
      </c>
      <c r="F17759">
        <v>148</v>
      </c>
      <c r="G17759" t="s">
        <v>35111</v>
      </c>
      <c r="H17759" t="s">
        <v>390</v>
      </c>
    </row>
    <row r="17760" spans="1:8" x14ac:dyDescent="0.2">
      <c r="A17760">
        <v>5.2079866347257798E+17</v>
      </c>
      <c r="B17760" t="s">
        <v>35112</v>
      </c>
      <c r="C17760" t="s">
        <v>35113</v>
      </c>
      <c r="D17760" s="1">
        <v>41923.285324074073</v>
      </c>
      <c r="E17760">
        <v>18</v>
      </c>
      <c r="F17760">
        <v>38</v>
      </c>
      <c r="G17760" t="s">
        <v>89</v>
      </c>
    </row>
    <row r="17761" spans="1:8" x14ac:dyDescent="0.2">
      <c r="A17761">
        <v>5.2079876206808602E+17</v>
      </c>
      <c r="B17761" t="s">
        <v>35114</v>
      </c>
      <c r="C17761" t="s">
        <v>35115</v>
      </c>
      <c r="D17761" s="1">
        <v>41923.285590277781</v>
      </c>
      <c r="E17761">
        <v>22</v>
      </c>
      <c r="F17761">
        <v>45</v>
      </c>
      <c r="G17761" t="s">
        <v>35116</v>
      </c>
    </row>
    <row r="17762" spans="1:8" x14ac:dyDescent="0.2">
      <c r="A17762">
        <v>5.2079894463356499E+17</v>
      </c>
      <c r="B17762" t="s">
        <v>35117</v>
      </c>
      <c r="C17762" t="s">
        <v>35118</v>
      </c>
      <c r="D17762" s="1">
        <v>41923.286099537036</v>
      </c>
      <c r="E17762">
        <v>15</v>
      </c>
      <c r="F17762">
        <v>29</v>
      </c>
      <c r="G17762" t="s">
        <v>576</v>
      </c>
    </row>
    <row r="17763" spans="1:8" x14ac:dyDescent="0.2">
      <c r="A17763">
        <v>5.2079918422058502E+17</v>
      </c>
      <c r="B17763" t="s">
        <v>35119</v>
      </c>
      <c r="C17763" t="s">
        <v>35120</v>
      </c>
      <c r="D17763" s="1">
        <v>41923.286759259259</v>
      </c>
      <c r="E17763">
        <v>19</v>
      </c>
      <c r="F17763">
        <v>41</v>
      </c>
      <c r="G17763" t="s">
        <v>215</v>
      </c>
    </row>
    <row r="17764" spans="1:8" x14ac:dyDescent="0.2">
      <c r="A17764">
        <v>5.2079929208970803E+17</v>
      </c>
      <c r="B17764" t="s">
        <v>35121</v>
      </c>
      <c r="C17764" t="s">
        <v>35122</v>
      </c>
      <c r="D17764" s="1">
        <v>41923.287048611113</v>
      </c>
      <c r="E17764">
        <v>12</v>
      </c>
      <c r="F17764">
        <v>32</v>
      </c>
      <c r="G17764" t="s">
        <v>89</v>
      </c>
    </row>
    <row r="17765" spans="1:8" x14ac:dyDescent="0.2">
      <c r="A17765">
        <v>5.2079954926345798E+17</v>
      </c>
      <c r="B17765" t="s">
        <v>35123</v>
      </c>
      <c r="C17765" t="s">
        <v>35124</v>
      </c>
      <c r="D17765" s="1">
        <v>41923.287766203706</v>
      </c>
      <c r="E17765">
        <v>41</v>
      </c>
      <c r="F17765">
        <v>63</v>
      </c>
      <c r="G17765" t="s">
        <v>89</v>
      </c>
      <c r="H17765" t="s">
        <v>390</v>
      </c>
    </row>
    <row r="17766" spans="1:8" x14ac:dyDescent="0.2">
      <c r="A17766">
        <v>5.2079985327498803E+17</v>
      </c>
      <c r="B17766" t="s">
        <v>35125</v>
      </c>
      <c r="C17766" t="s">
        <v>35126</v>
      </c>
      <c r="D17766" s="1">
        <v>41923.288599537038</v>
      </c>
      <c r="E17766">
        <v>20</v>
      </c>
      <c r="F17766">
        <v>41</v>
      </c>
      <c r="G17766" t="s">
        <v>576</v>
      </c>
    </row>
    <row r="17767" spans="1:8" x14ac:dyDescent="0.2">
      <c r="A17767">
        <v>5.20800407120248E+17</v>
      </c>
      <c r="B17767" t="s">
        <v>35127</v>
      </c>
      <c r="C17767" t="s">
        <v>35128</v>
      </c>
      <c r="D17767" s="1">
        <v>41923.290127314816</v>
      </c>
      <c r="E17767">
        <v>15</v>
      </c>
      <c r="F17767">
        <v>49</v>
      </c>
      <c r="G17767" t="s">
        <v>35129</v>
      </c>
    </row>
    <row r="17768" spans="1:8" x14ac:dyDescent="0.2">
      <c r="A17768">
        <v>5.2082156101699898E+17</v>
      </c>
      <c r="B17768" t="s">
        <v>35130</v>
      </c>
      <c r="C17768" t="s">
        <v>35131</v>
      </c>
      <c r="D17768" s="1">
        <v>41923.348506944443</v>
      </c>
      <c r="E17768">
        <v>28</v>
      </c>
      <c r="F17768">
        <v>55</v>
      </c>
      <c r="G17768" t="s">
        <v>89</v>
      </c>
      <c r="H17768" t="s">
        <v>505</v>
      </c>
    </row>
    <row r="17769" spans="1:8" x14ac:dyDescent="0.2">
      <c r="A17769">
        <v>5.2082171165540698E+17</v>
      </c>
      <c r="B17769" t="s">
        <v>35132</v>
      </c>
      <c r="C17769" t="s">
        <v>35133</v>
      </c>
      <c r="D17769" s="1">
        <v>41923.348923611113</v>
      </c>
      <c r="E17769">
        <v>22</v>
      </c>
      <c r="F17769">
        <v>38</v>
      </c>
      <c r="G17769" t="e">
        <f>_xlfn.SINGLE( _xlfn.SINGLE( _xlfn.SINGLE(GeeBilz)))</f>
        <v>#NAME?</v>
      </c>
    </row>
    <row r="17770" spans="1:8" x14ac:dyDescent="0.2">
      <c r="A17770">
        <v>5.2087438796128998E+17</v>
      </c>
      <c r="B17770" t="s">
        <v>35134</v>
      </c>
      <c r="C17770" t="s">
        <v>35135</v>
      </c>
      <c r="D17770" s="1">
        <v>41923.49428240741</v>
      </c>
      <c r="E17770">
        <v>14</v>
      </c>
      <c r="F17770">
        <v>17</v>
      </c>
      <c r="G17770" t="s">
        <v>487</v>
      </c>
    </row>
    <row r="17771" spans="1:8" x14ac:dyDescent="0.2">
      <c r="A17771">
        <v>5.2087453026984301E+17</v>
      </c>
      <c r="B17771" t="s">
        <v>35136</v>
      </c>
      <c r="C17771" t="s">
        <v>35137</v>
      </c>
      <c r="D17771" s="1">
        <v>41923.494675925926</v>
      </c>
      <c r="E17771">
        <v>16</v>
      </c>
      <c r="F17771">
        <v>35</v>
      </c>
      <c r="G17771" t="s">
        <v>215</v>
      </c>
    </row>
    <row r="17772" spans="1:8" x14ac:dyDescent="0.2">
      <c r="A17772">
        <v>5.2087569818217203E+17</v>
      </c>
      <c r="B17772" t="s">
        <v>35138</v>
      </c>
      <c r="C17772" t="s">
        <v>35139</v>
      </c>
      <c r="D17772" s="1">
        <v>41923.497893518521</v>
      </c>
      <c r="E17772">
        <v>61</v>
      </c>
      <c r="F17772">
        <v>48</v>
      </c>
      <c r="G17772" t="e">
        <f>ray_chipendo</f>
        <v>#NAME?</v>
      </c>
    </row>
    <row r="17773" spans="1:8" x14ac:dyDescent="0.2">
      <c r="A17773">
        <v>5.2087767205937901E+17</v>
      </c>
      <c r="B17773" t="s">
        <v>35140</v>
      </c>
      <c r="C17773" t="s">
        <v>35141</v>
      </c>
      <c r="D17773" s="1">
        <v>41923.503344907411</v>
      </c>
      <c r="E17773">
        <v>2542</v>
      </c>
      <c r="F17773">
        <v>3337</v>
      </c>
    </row>
    <row r="17774" spans="1:8" x14ac:dyDescent="0.2">
      <c r="A17774">
        <v>5.2088027475085702E+17</v>
      </c>
      <c r="B17774" t="s">
        <v>35142</v>
      </c>
      <c r="C17774" t="s">
        <v>35143</v>
      </c>
      <c r="D17774" s="1">
        <v>41923.510520833333</v>
      </c>
      <c r="E17774">
        <v>581</v>
      </c>
      <c r="F17774">
        <v>647</v>
      </c>
    </row>
    <row r="17775" spans="1:8" x14ac:dyDescent="0.2">
      <c r="A17775">
        <v>5.2088360791390598E+17</v>
      </c>
      <c r="B17775" t="s">
        <v>35144</v>
      </c>
      <c r="C17775" t="s">
        <v>35145</v>
      </c>
      <c r="D17775" s="1">
        <v>41923.51972222222</v>
      </c>
      <c r="E17775">
        <v>151</v>
      </c>
      <c r="F17775">
        <v>264</v>
      </c>
    </row>
    <row r="17776" spans="1:8" x14ac:dyDescent="0.2">
      <c r="A17776">
        <v>5.2088457844229702E+17</v>
      </c>
      <c r="B17776" t="s">
        <v>35146</v>
      </c>
      <c r="C17776" t="s">
        <v>35147</v>
      </c>
      <c r="D17776" s="1">
        <v>41923.52239583333</v>
      </c>
      <c r="E17776">
        <v>148</v>
      </c>
      <c r="F17776">
        <v>276</v>
      </c>
    </row>
    <row r="17777" spans="1:8" x14ac:dyDescent="0.2">
      <c r="A17777">
        <v>5.2089796071733197E+17</v>
      </c>
      <c r="B17777" t="s">
        <v>35148</v>
      </c>
      <c r="C17777" t="s">
        <v>35149</v>
      </c>
      <c r="D17777" s="1">
        <v>41923.559328703705</v>
      </c>
      <c r="E17777">
        <v>250</v>
      </c>
      <c r="F17777">
        <v>332</v>
      </c>
    </row>
    <row r="17778" spans="1:8" x14ac:dyDescent="0.2">
      <c r="A17778">
        <v>5.2106952544252698E+17</v>
      </c>
      <c r="B17778" t="s">
        <v>35150</v>
      </c>
      <c r="C17778" t="s">
        <v>35151</v>
      </c>
      <c r="D17778" s="1">
        <v>41924.032754629632</v>
      </c>
      <c r="E17778">
        <v>16</v>
      </c>
      <c r="F17778">
        <v>23</v>
      </c>
      <c r="G17778" t="s">
        <v>89</v>
      </c>
    </row>
    <row r="17779" spans="1:8" x14ac:dyDescent="0.2">
      <c r="A17779">
        <v>5.2106965577213498E+17</v>
      </c>
      <c r="B17779" t="s">
        <v>35152</v>
      </c>
      <c r="C17779" t="s">
        <v>35153</v>
      </c>
      <c r="D17779" s="1">
        <v>41924.033113425925</v>
      </c>
      <c r="E17779">
        <v>70</v>
      </c>
      <c r="F17779">
        <v>149</v>
      </c>
      <c r="G17779" t="s">
        <v>215</v>
      </c>
    </row>
    <row r="17780" spans="1:8" x14ac:dyDescent="0.2">
      <c r="A17780">
        <v>5.2107135592906298E+17</v>
      </c>
      <c r="B17780" t="s">
        <v>35154</v>
      </c>
      <c r="C17780" t="s">
        <v>35155</v>
      </c>
      <c r="D17780" s="1">
        <v>41924.037800925929</v>
      </c>
      <c r="E17780">
        <v>630</v>
      </c>
      <c r="F17780">
        <v>690</v>
      </c>
    </row>
    <row r="17781" spans="1:8" x14ac:dyDescent="0.2">
      <c r="A17781">
        <v>5.2128693397333101E+17</v>
      </c>
      <c r="B17781" t="s">
        <v>35156</v>
      </c>
      <c r="C17781" t="s">
        <v>35157</v>
      </c>
      <c r="D17781" s="1">
        <v>41924.632685185185</v>
      </c>
      <c r="E17781">
        <v>301</v>
      </c>
      <c r="F17781">
        <v>285</v>
      </c>
    </row>
    <row r="17782" spans="1:8" x14ac:dyDescent="0.2">
      <c r="A17782">
        <v>5.2128843893154598E+17</v>
      </c>
      <c r="B17782" t="s">
        <v>35158</v>
      </c>
      <c r="C17782" t="s">
        <v>35159</v>
      </c>
      <c r="D17782" s="1">
        <v>41924.636840277781</v>
      </c>
      <c r="E17782">
        <v>1047</v>
      </c>
      <c r="F17782">
        <v>1037</v>
      </c>
    </row>
    <row r="17783" spans="1:8" x14ac:dyDescent="0.2">
      <c r="A17783">
        <v>5.2146841654972403E+17</v>
      </c>
      <c r="B17783" t="s">
        <v>35160</v>
      </c>
      <c r="C17783" t="s">
        <v>35161</v>
      </c>
      <c r="D17783" s="1">
        <v>41925.133483796293</v>
      </c>
      <c r="E17783">
        <v>38</v>
      </c>
      <c r="F17783">
        <v>113</v>
      </c>
      <c r="G17783" t="s">
        <v>215</v>
      </c>
    </row>
    <row r="17784" spans="1:8" x14ac:dyDescent="0.2">
      <c r="A17784">
        <v>5.2146855135046797E+17</v>
      </c>
      <c r="B17784" t="s">
        <v>35162</v>
      </c>
      <c r="C17784" t="s">
        <v>35163</v>
      </c>
      <c r="D17784" s="1">
        <v>41925.13385416667</v>
      </c>
      <c r="E17784">
        <v>305</v>
      </c>
      <c r="F17784">
        <v>293</v>
      </c>
      <c r="G17784" t="s">
        <v>89</v>
      </c>
      <c r="H17784" t="s">
        <v>390</v>
      </c>
    </row>
    <row r="17785" spans="1:8" x14ac:dyDescent="0.2">
      <c r="A17785">
        <v>5.2147009617136E+17</v>
      </c>
      <c r="B17785" t="s">
        <v>35164</v>
      </c>
      <c r="C17785" t="s">
        <v>35165</v>
      </c>
      <c r="D17785" s="1">
        <v>41925.138124999998</v>
      </c>
      <c r="E17785">
        <v>25</v>
      </c>
      <c r="F17785">
        <v>62</v>
      </c>
      <c r="G17785" t="s">
        <v>215</v>
      </c>
    </row>
    <row r="17786" spans="1:8" x14ac:dyDescent="0.2">
      <c r="A17786">
        <v>5.2147024168012998E+17</v>
      </c>
      <c r="B17786" t="s">
        <v>35166</v>
      </c>
      <c r="C17786" t="s">
        <v>35167</v>
      </c>
      <c r="D17786" s="1">
        <v>41925.138518518521</v>
      </c>
      <c r="E17786">
        <v>20</v>
      </c>
      <c r="F17786">
        <v>28</v>
      </c>
      <c r="G17786" t="s">
        <v>576</v>
      </c>
    </row>
    <row r="17787" spans="1:8" x14ac:dyDescent="0.2">
      <c r="A17787">
        <v>5.2147042681254202E+17</v>
      </c>
      <c r="B17787" t="s">
        <v>35168</v>
      </c>
      <c r="C17787" t="s">
        <v>35169</v>
      </c>
      <c r="D17787" s="1">
        <v>41925.139027777775</v>
      </c>
      <c r="E17787">
        <v>18</v>
      </c>
      <c r="F17787">
        <v>23</v>
      </c>
      <c r="G17787" t="s">
        <v>576</v>
      </c>
    </row>
    <row r="17788" spans="1:8" x14ac:dyDescent="0.2">
      <c r="A17788">
        <v>5.2147139155696E+17</v>
      </c>
      <c r="B17788" t="s">
        <v>35170</v>
      </c>
      <c r="C17788" t="s">
        <v>35171</v>
      </c>
      <c r="D17788" s="1">
        <v>41925.141689814816</v>
      </c>
      <c r="E17788">
        <v>126</v>
      </c>
      <c r="F17788">
        <v>319</v>
      </c>
    </row>
    <row r="17789" spans="1:8" x14ac:dyDescent="0.2">
      <c r="A17789">
        <v>5.2147868983886598E+17</v>
      </c>
      <c r="B17789" t="s">
        <v>35172</v>
      </c>
      <c r="C17789" t="s">
        <v>35173</v>
      </c>
      <c r="D17789" s="1">
        <v>41925.161828703705</v>
      </c>
      <c r="E17789">
        <v>267</v>
      </c>
      <c r="F17789">
        <v>425</v>
      </c>
    </row>
    <row r="17790" spans="1:8" x14ac:dyDescent="0.2">
      <c r="A17790">
        <v>5.2161226767545498E+17</v>
      </c>
      <c r="B17790" t="s">
        <v>35174</v>
      </c>
      <c r="C17790" t="s">
        <v>35175</v>
      </c>
      <c r="D17790" s="1">
        <v>41925.530439814815</v>
      </c>
      <c r="E17790">
        <v>15</v>
      </c>
      <c r="F17790">
        <v>51</v>
      </c>
      <c r="G17790" t="s">
        <v>89</v>
      </c>
    </row>
    <row r="17791" spans="1:8" x14ac:dyDescent="0.2">
      <c r="A17791">
        <v>5.2161462114976102E+17</v>
      </c>
      <c r="B17791" t="s">
        <v>35176</v>
      </c>
      <c r="C17791" t="s">
        <v>35177</v>
      </c>
      <c r="D17791" s="1">
        <v>41925.536932870367</v>
      </c>
      <c r="E17791">
        <v>33</v>
      </c>
      <c r="F17791">
        <v>57</v>
      </c>
      <c r="G17791" t="s">
        <v>215</v>
      </c>
      <c r="H17791" t="s">
        <v>390</v>
      </c>
    </row>
    <row r="17792" spans="1:8" x14ac:dyDescent="0.2">
      <c r="A17792">
        <v>5.2161476545480198E+17</v>
      </c>
      <c r="B17792" t="s">
        <v>35178</v>
      </c>
      <c r="C17792" t="s">
        <v>35179</v>
      </c>
      <c r="D17792" s="1">
        <v>41925.537326388891</v>
      </c>
      <c r="E17792">
        <v>23</v>
      </c>
      <c r="F17792">
        <v>33</v>
      </c>
      <c r="G17792" t="s">
        <v>576</v>
      </c>
    </row>
    <row r="17793" spans="1:8" x14ac:dyDescent="0.2">
      <c r="A17793">
        <v>5.2161490997791898E+17</v>
      </c>
      <c r="B17793" t="s">
        <v>35180</v>
      </c>
      <c r="C17793" t="s">
        <v>35181</v>
      </c>
      <c r="D17793" s="1">
        <v>41925.537731481483</v>
      </c>
      <c r="E17793">
        <v>24</v>
      </c>
      <c r="F17793">
        <v>23</v>
      </c>
      <c r="G17793" t="s">
        <v>35182</v>
      </c>
    </row>
    <row r="17794" spans="1:8" x14ac:dyDescent="0.2">
      <c r="A17794">
        <v>5.2162140852768698E+17</v>
      </c>
      <c r="B17794" t="s">
        <v>35183</v>
      </c>
      <c r="C17794" t="s">
        <v>35184</v>
      </c>
      <c r="D17794" s="1">
        <v>41925.555659722224</v>
      </c>
      <c r="E17794">
        <v>29</v>
      </c>
      <c r="F17794">
        <v>46</v>
      </c>
      <c r="G17794" t="s">
        <v>215</v>
      </c>
    </row>
    <row r="17795" spans="1:8" x14ac:dyDescent="0.2">
      <c r="A17795">
        <v>5.2162364325704902E+17</v>
      </c>
      <c r="B17795" t="s">
        <v>35185</v>
      </c>
      <c r="C17795" t="s">
        <v>35186</v>
      </c>
      <c r="D17795" s="1">
        <v>41925.561828703707</v>
      </c>
      <c r="E17795">
        <v>101</v>
      </c>
      <c r="F17795">
        <v>90</v>
      </c>
      <c r="G17795" t="e">
        <f>DRJAMESCABOT</f>
        <v>#NAME?</v>
      </c>
    </row>
    <row r="17796" spans="1:8" x14ac:dyDescent="0.2">
      <c r="A17796">
        <v>5.2162395672674298E+17</v>
      </c>
      <c r="B17796" t="s">
        <v>35187</v>
      </c>
      <c r="C17796" t="s">
        <v>35188</v>
      </c>
      <c r="D17796" s="1">
        <v>41925.562696759262</v>
      </c>
      <c r="E17796">
        <v>39</v>
      </c>
      <c r="F17796">
        <v>65</v>
      </c>
      <c r="G17796" t="s">
        <v>35189</v>
      </c>
    </row>
    <row r="17797" spans="1:8" x14ac:dyDescent="0.2">
      <c r="A17797">
        <v>5.21643393920016E+17</v>
      </c>
      <c r="B17797" t="s">
        <v>35190</v>
      </c>
      <c r="C17797" t="s">
        <v>35191</v>
      </c>
      <c r="D17797" s="1">
        <v>41925.616331018522</v>
      </c>
      <c r="E17797">
        <v>28</v>
      </c>
      <c r="F17797">
        <v>70</v>
      </c>
      <c r="G17797" t="s">
        <v>576</v>
      </c>
    </row>
    <row r="17798" spans="1:8" x14ac:dyDescent="0.2">
      <c r="A17798">
        <v>5.2164479497692698E+17</v>
      </c>
      <c r="B17798" t="s">
        <v>35192</v>
      </c>
      <c r="C17798" t="s">
        <v>35193</v>
      </c>
      <c r="D17798" s="1">
        <v>41925.620196759257</v>
      </c>
      <c r="E17798">
        <v>50</v>
      </c>
      <c r="F17798">
        <v>76</v>
      </c>
      <c r="G17798" t="s">
        <v>35194</v>
      </c>
      <c r="H17798" t="s">
        <v>14519</v>
      </c>
    </row>
    <row r="17799" spans="1:8" x14ac:dyDescent="0.2">
      <c r="A17799">
        <v>5.2165187735285702E+17</v>
      </c>
      <c r="B17799" t="s">
        <v>35195</v>
      </c>
      <c r="C17799" t="s">
        <v>35196</v>
      </c>
      <c r="D17799" s="1">
        <v>41925.639745370368</v>
      </c>
      <c r="E17799">
        <v>182</v>
      </c>
      <c r="F17799">
        <v>204</v>
      </c>
    </row>
    <row r="17800" spans="1:8" x14ac:dyDescent="0.2">
      <c r="A17800">
        <v>5.2166452565364301E+17</v>
      </c>
      <c r="B17800" t="s">
        <v>35197</v>
      </c>
      <c r="C17800" t="s">
        <v>35198</v>
      </c>
      <c r="D17800" s="1">
        <v>41925.674641203703</v>
      </c>
      <c r="E17800">
        <v>251</v>
      </c>
      <c r="F17800">
        <v>214</v>
      </c>
    </row>
    <row r="17801" spans="1:8" x14ac:dyDescent="0.2">
      <c r="A17801">
        <v>5.2166459816897702E+17</v>
      </c>
      <c r="B17801" t="s">
        <v>35199</v>
      </c>
      <c r="C17801" t="s">
        <v>35200</v>
      </c>
      <c r="D17801" s="1">
        <v>41925.674837962964</v>
      </c>
      <c r="E17801">
        <v>1901</v>
      </c>
      <c r="F17801">
        <v>2004</v>
      </c>
    </row>
    <row r="17802" spans="1:8" x14ac:dyDescent="0.2">
      <c r="A17802">
        <v>5.2166484206356403E+17</v>
      </c>
      <c r="B17802" t="s">
        <v>35201</v>
      </c>
      <c r="C17802" t="s">
        <v>35202</v>
      </c>
      <c r="D17802" s="1">
        <v>41925.675520833334</v>
      </c>
      <c r="E17802">
        <v>871</v>
      </c>
      <c r="F17802">
        <v>807</v>
      </c>
      <c r="G17802" t="s">
        <v>89</v>
      </c>
    </row>
    <row r="17803" spans="1:8" x14ac:dyDescent="0.2">
      <c r="A17803">
        <v>5.2167413104220499E+17</v>
      </c>
      <c r="B17803" t="s">
        <v>35203</v>
      </c>
      <c r="C17803" t="s">
        <v>35204</v>
      </c>
      <c r="D17803" s="1">
        <v>41925.701145833336</v>
      </c>
      <c r="E17803">
        <v>715</v>
      </c>
      <c r="F17803">
        <v>417</v>
      </c>
    </row>
    <row r="17804" spans="1:8" x14ac:dyDescent="0.2">
      <c r="A17804">
        <v>5.2169846009838701E+17</v>
      </c>
      <c r="B17804" t="s">
        <v>35205</v>
      </c>
      <c r="C17804" t="s">
        <v>35206</v>
      </c>
      <c r="D17804" s="1">
        <v>41925.768287037034</v>
      </c>
      <c r="E17804">
        <v>25</v>
      </c>
      <c r="F17804">
        <v>37</v>
      </c>
    </row>
    <row r="17805" spans="1:8" x14ac:dyDescent="0.2">
      <c r="A17805">
        <v>5.2170594633124198E+17</v>
      </c>
      <c r="B17805" t="s">
        <v>35207</v>
      </c>
      <c r="C17805" t="s">
        <v>35208</v>
      </c>
      <c r="D17805" s="1">
        <v>41925.788946759261</v>
      </c>
      <c r="E17805">
        <v>56</v>
      </c>
      <c r="F17805">
        <v>79</v>
      </c>
      <c r="G17805" t="e">
        <f>WileyBiz</f>
        <v>#NAME?</v>
      </c>
    </row>
    <row r="17806" spans="1:8" x14ac:dyDescent="0.2">
      <c r="A17806">
        <v>5.2171944267035398E+17</v>
      </c>
      <c r="B17806" t="s">
        <v>35209</v>
      </c>
      <c r="C17806" t="s">
        <v>35210</v>
      </c>
      <c r="D17806" s="1">
        <v>41925.826180555552</v>
      </c>
      <c r="E17806">
        <v>30</v>
      </c>
      <c r="F17806">
        <v>90</v>
      </c>
      <c r="G17806" t="s">
        <v>89</v>
      </c>
    </row>
    <row r="17807" spans="1:8" x14ac:dyDescent="0.2">
      <c r="A17807">
        <v>5.21720136722808E+17</v>
      </c>
      <c r="B17807" t="s">
        <v>35211</v>
      </c>
      <c r="C17807" t="s">
        <v>35212</v>
      </c>
      <c r="D17807" s="1">
        <v>41925.828101851854</v>
      </c>
      <c r="E17807">
        <v>68</v>
      </c>
      <c r="F17807">
        <v>49</v>
      </c>
      <c r="H17807" t="s">
        <v>390</v>
      </c>
    </row>
    <row r="17808" spans="1:8" x14ac:dyDescent="0.2">
      <c r="A17808">
        <v>5.2173169940392301E+17</v>
      </c>
      <c r="B17808" t="s">
        <v>35213</v>
      </c>
      <c r="C17808" t="s">
        <v>35214</v>
      </c>
      <c r="D17808" s="1">
        <v>41925.860011574077</v>
      </c>
      <c r="E17808">
        <v>253</v>
      </c>
      <c r="F17808">
        <v>243</v>
      </c>
    </row>
    <row r="17809" spans="1:8" x14ac:dyDescent="0.2">
      <c r="A17809">
        <v>5.21746419469E+17</v>
      </c>
      <c r="B17809" t="s">
        <v>35215</v>
      </c>
      <c r="C17809" t="s">
        <v>35216</v>
      </c>
      <c r="D17809" s="1">
        <v>41925.900625000002</v>
      </c>
      <c r="E17809">
        <v>18</v>
      </c>
      <c r="F17809">
        <v>39</v>
      </c>
      <c r="G17809" t="s">
        <v>215</v>
      </c>
    </row>
    <row r="17810" spans="1:8" x14ac:dyDescent="0.2">
      <c r="A17810">
        <v>5.21752689034952E+17</v>
      </c>
      <c r="B17810" t="s">
        <v>35217</v>
      </c>
      <c r="C17810" t="s">
        <v>35218</v>
      </c>
      <c r="D17810" s="1">
        <v>41925.917928240742</v>
      </c>
      <c r="E17810">
        <v>190</v>
      </c>
      <c r="F17810">
        <v>192</v>
      </c>
      <c r="G17810" t="s">
        <v>89</v>
      </c>
    </row>
    <row r="17811" spans="1:8" x14ac:dyDescent="0.2">
      <c r="A17811">
        <v>5.21760494022328E+17</v>
      </c>
      <c r="B17811" t="s">
        <v>35219</v>
      </c>
      <c r="C17811" t="s">
        <v>35220</v>
      </c>
      <c r="D17811" s="1">
        <v>41925.939467592594</v>
      </c>
      <c r="E17811">
        <v>398</v>
      </c>
      <c r="F17811">
        <v>538</v>
      </c>
    </row>
    <row r="17812" spans="1:8" x14ac:dyDescent="0.2">
      <c r="A17812">
        <v>5.2181359779906701E+17</v>
      </c>
      <c r="B17812" t="s">
        <v>35221</v>
      </c>
      <c r="C17812" t="s">
        <v>35222</v>
      </c>
      <c r="D17812" s="1">
        <v>41926.086006944446</v>
      </c>
      <c r="E17812">
        <v>14198</v>
      </c>
      <c r="F17812">
        <v>11003</v>
      </c>
    </row>
    <row r="17813" spans="1:8" x14ac:dyDescent="0.2">
      <c r="A17813">
        <v>5.2186235121857299E+17</v>
      </c>
      <c r="B17813" t="s">
        <v>35223</v>
      </c>
      <c r="C17813" t="s">
        <v>35224</v>
      </c>
      <c r="D17813" s="1">
        <v>41926.220532407409</v>
      </c>
      <c r="E17813">
        <v>1122</v>
      </c>
      <c r="F17813">
        <v>1087</v>
      </c>
    </row>
    <row r="17814" spans="1:8" x14ac:dyDescent="0.2">
      <c r="A17814">
        <v>5.2186498017476602E+17</v>
      </c>
      <c r="B17814" t="s">
        <v>35225</v>
      </c>
      <c r="C17814" t="s">
        <v>35226</v>
      </c>
      <c r="D17814" s="1">
        <v>41926.227789351855</v>
      </c>
      <c r="E17814">
        <v>25</v>
      </c>
      <c r="F17814">
        <v>30</v>
      </c>
      <c r="G17814" t="s">
        <v>89</v>
      </c>
    </row>
    <row r="17815" spans="1:8" x14ac:dyDescent="0.2">
      <c r="A17815">
        <v>5.2187534724853299E+17</v>
      </c>
      <c r="B17815" t="s">
        <v>35227</v>
      </c>
      <c r="C17815" t="s">
        <v>35228</v>
      </c>
      <c r="D17815" s="1">
        <v>41926.25640046296</v>
      </c>
      <c r="E17815">
        <v>392</v>
      </c>
      <c r="F17815">
        <v>376</v>
      </c>
    </row>
    <row r="17816" spans="1:8" x14ac:dyDescent="0.2">
      <c r="A17816">
        <v>5.2187597205304102E+17</v>
      </c>
      <c r="B17816" t="s">
        <v>35229</v>
      </c>
      <c r="C17816" t="s">
        <v>35230</v>
      </c>
      <c r="D17816" s="1">
        <v>41926.258125</v>
      </c>
      <c r="E17816">
        <v>14</v>
      </c>
      <c r="F17816">
        <v>54</v>
      </c>
      <c r="G17816" t="s">
        <v>215</v>
      </c>
      <c r="H17816" t="s">
        <v>390</v>
      </c>
    </row>
    <row r="17817" spans="1:8" x14ac:dyDescent="0.2">
      <c r="A17817">
        <v>5.2187626719360198E+17</v>
      </c>
      <c r="B17817" t="s">
        <v>35231</v>
      </c>
      <c r="C17817" t="s">
        <v>35232</v>
      </c>
      <c r="D17817" s="1">
        <v>41926.258935185186</v>
      </c>
      <c r="E17817">
        <v>31</v>
      </c>
      <c r="F17817">
        <v>94</v>
      </c>
      <c r="G17817" t="s">
        <v>215</v>
      </c>
    </row>
    <row r="17818" spans="1:8" x14ac:dyDescent="0.2">
      <c r="A17818">
        <v>5.2187751156390202E+17</v>
      </c>
      <c r="B17818" t="s">
        <v>35233</v>
      </c>
      <c r="C17818" t="s">
        <v>35234</v>
      </c>
      <c r="D17818" s="1">
        <v>41926.262372685182</v>
      </c>
      <c r="E17818">
        <v>38</v>
      </c>
      <c r="F17818">
        <v>106</v>
      </c>
      <c r="G17818" t="s">
        <v>35235</v>
      </c>
    </row>
    <row r="17819" spans="1:8" x14ac:dyDescent="0.2">
      <c r="A17819">
        <v>5.2187765420379302E+17</v>
      </c>
      <c r="B17819" t="s">
        <v>35236</v>
      </c>
      <c r="C17819" t="s">
        <v>35237</v>
      </c>
      <c r="D17819" s="1">
        <v>41926.262766203705</v>
      </c>
      <c r="E17819">
        <v>14</v>
      </c>
      <c r="F17819">
        <v>34</v>
      </c>
      <c r="G17819" t="s">
        <v>35238</v>
      </c>
    </row>
    <row r="17820" spans="1:8" x14ac:dyDescent="0.2">
      <c r="A17820">
        <v>5.2187778735197299E+17</v>
      </c>
      <c r="B17820" t="s">
        <v>35239</v>
      </c>
      <c r="C17820" t="s">
        <v>35240</v>
      </c>
      <c r="D17820" s="1">
        <v>41926.263136574074</v>
      </c>
      <c r="E17820">
        <v>49</v>
      </c>
      <c r="F17820">
        <v>120</v>
      </c>
      <c r="G17820" t="s">
        <v>215</v>
      </c>
    </row>
    <row r="17821" spans="1:8" x14ac:dyDescent="0.2">
      <c r="A17821">
        <v>5.2187783985627501E+17</v>
      </c>
      <c r="B17821" t="s">
        <v>35241</v>
      </c>
      <c r="C17821" t="s">
        <v>35242</v>
      </c>
      <c r="D17821" s="1">
        <v>41926.263275462959</v>
      </c>
      <c r="E17821">
        <v>59</v>
      </c>
      <c r="F17821">
        <v>104</v>
      </c>
      <c r="G17821" t="s">
        <v>576</v>
      </c>
    </row>
    <row r="17822" spans="1:8" x14ac:dyDescent="0.2">
      <c r="A17822">
        <v>5.2189368683436403E+17</v>
      </c>
      <c r="B17822" t="s">
        <v>35243</v>
      </c>
      <c r="C17822" t="s">
        <v>35244</v>
      </c>
      <c r="D17822" s="1">
        <v>41926.307002314818</v>
      </c>
      <c r="E17822">
        <v>74</v>
      </c>
      <c r="F17822">
        <v>149</v>
      </c>
      <c r="G17822" t="s">
        <v>89</v>
      </c>
    </row>
    <row r="17823" spans="1:8" x14ac:dyDescent="0.2">
      <c r="A17823">
        <v>5.2189411322313498E+17</v>
      </c>
      <c r="B17823" t="s">
        <v>35245</v>
      </c>
      <c r="C17823" t="s">
        <v>35246</v>
      </c>
      <c r="D17823" s="1">
        <v>41926.308182870373</v>
      </c>
      <c r="E17823">
        <v>35</v>
      </c>
      <c r="F17823">
        <v>73</v>
      </c>
      <c r="G17823" t="s">
        <v>576</v>
      </c>
    </row>
    <row r="17824" spans="1:8" x14ac:dyDescent="0.2">
      <c r="A17824">
        <v>5.2203280009950003E+17</v>
      </c>
      <c r="B17824" t="s">
        <v>35247</v>
      </c>
      <c r="C17824" t="s">
        <v>35248</v>
      </c>
      <c r="D17824" s="1">
        <v>41926.690891203703</v>
      </c>
      <c r="E17824">
        <v>314</v>
      </c>
      <c r="F17824">
        <v>279</v>
      </c>
    </row>
    <row r="17825" spans="1:8" x14ac:dyDescent="0.2">
      <c r="A17825">
        <v>5.2208077377689997E+17</v>
      </c>
      <c r="B17825" t="s">
        <v>35249</v>
      </c>
      <c r="C17825" t="s">
        <v>35250</v>
      </c>
      <c r="D17825" s="1">
        <v>41926.823263888888</v>
      </c>
      <c r="E17825">
        <v>29</v>
      </c>
      <c r="F17825">
        <v>36</v>
      </c>
      <c r="G17825" t="s">
        <v>89</v>
      </c>
      <c r="H17825" t="s">
        <v>390</v>
      </c>
    </row>
    <row r="17826" spans="1:8" x14ac:dyDescent="0.2">
      <c r="A17826">
        <v>5.2209941242500698E+17</v>
      </c>
      <c r="B17826" t="s">
        <v>35251</v>
      </c>
      <c r="C17826" t="s">
        <v>35252</v>
      </c>
      <c r="D17826" s="1">
        <v>41926.874699074076</v>
      </c>
      <c r="E17826">
        <v>96</v>
      </c>
      <c r="F17826">
        <v>97</v>
      </c>
      <c r="G17826" t="s">
        <v>89</v>
      </c>
    </row>
    <row r="17827" spans="1:8" x14ac:dyDescent="0.2">
      <c r="A17827">
        <v>5.2210844251403802E+17</v>
      </c>
      <c r="B17827" t="s">
        <v>35253</v>
      </c>
      <c r="C17827" t="s">
        <v>35254</v>
      </c>
      <c r="D17827" s="1">
        <v>41926.899618055555</v>
      </c>
      <c r="E17827">
        <v>4732</v>
      </c>
      <c r="F17827">
        <v>3557</v>
      </c>
    </row>
    <row r="17828" spans="1:8" x14ac:dyDescent="0.2">
      <c r="A17828">
        <v>5.2211015526226298E+17</v>
      </c>
      <c r="B17828" t="s">
        <v>35255</v>
      </c>
      <c r="C17828" t="s">
        <v>35256</v>
      </c>
      <c r="D17828" s="1">
        <v>41926.904351851852</v>
      </c>
      <c r="E17828">
        <v>143</v>
      </c>
      <c r="F17828">
        <v>113</v>
      </c>
      <c r="G17828" t="s">
        <v>89</v>
      </c>
    </row>
    <row r="17829" spans="1:8" x14ac:dyDescent="0.2">
      <c r="A17829">
        <v>5.2211756735240998E+17</v>
      </c>
      <c r="B17829" t="s">
        <v>35257</v>
      </c>
      <c r="C17829" t="s">
        <v>35258</v>
      </c>
      <c r="D17829" s="1">
        <v>41926.924803240741</v>
      </c>
      <c r="E17829">
        <v>959</v>
      </c>
      <c r="F17829">
        <v>1981</v>
      </c>
      <c r="G17829" t="s">
        <v>89</v>
      </c>
    </row>
    <row r="17830" spans="1:8" x14ac:dyDescent="0.2">
      <c r="A17830">
        <v>5.2234677776129997E+17</v>
      </c>
      <c r="B17830" t="s">
        <v>35259</v>
      </c>
      <c r="C17830" t="s">
        <v>35260</v>
      </c>
      <c r="D17830" s="1">
        <v>41927.557303240741</v>
      </c>
      <c r="E17830">
        <v>14</v>
      </c>
      <c r="F17830">
        <v>18</v>
      </c>
      <c r="G17830" t="s">
        <v>89</v>
      </c>
    </row>
    <row r="17831" spans="1:8" x14ac:dyDescent="0.2">
      <c r="A17831">
        <v>5.2234977584562099E+17</v>
      </c>
      <c r="B17831" t="s">
        <v>35261</v>
      </c>
      <c r="C17831" t="s">
        <v>35262</v>
      </c>
      <c r="D17831" s="1">
        <v>41927.565578703703</v>
      </c>
      <c r="E17831">
        <v>23</v>
      </c>
      <c r="F17831">
        <v>34</v>
      </c>
      <c r="G17831" t="s">
        <v>89</v>
      </c>
    </row>
    <row r="17832" spans="1:8" x14ac:dyDescent="0.2">
      <c r="A17832">
        <v>5.2235003042729101E+17</v>
      </c>
      <c r="B17832" t="s">
        <v>35263</v>
      </c>
      <c r="C17832" t="s">
        <v>35264</v>
      </c>
      <c r="D17832" s="1">
        <v>41927.56627314815</v>
      </c>
      <c r="E17832">
        <v>38</v>
      </c>
      <c r="F17832">
        <v>41</v>
      </c>
      <c r="G17832" t="s">
        <v>35265</v>
      </c>
    </row>
    <row r="17833" spans="1:8" x14ac:dyDescent="0.2">
      <c r="A17833">
        <v>5.22352142771048E+17</v>
      </c>
      <c r="B17833" t="s">
        <v>35266</v>
      </c>
      <c r="C17833" t="s">
        <v>35267</v>
      </c>
      <c r="D17833" s="1">
        <v>41927.572106481479</v>
      </c>
      <c r="E17833">
        <v>625</v>
      </c>
      <c r="F17833">
        <v>861</v>
      </c>
    </row>
    <row r="17834" spans="1:8" x14ac:dyDescent="0.2">
      <c r="A17834">
        <v>5.2239447942968902E+17</v>
      </c>
      <c r="B17834" t="s">
        <v>35268</v>
      </c>
      <c r="C17834" t="s">
        <v>35269</v>
      </c>
      <c r="D17834" s="1">
        <v>41927.688935185186</v>
      </c>
      <c r="E17834">
        <v>526</v>
      </c>
      <c r="F17834">
        <v>636</v>
      </c>
    </row>
    <row r="17835" spans="1:8" x14ac:dyDescent="0.2">
      <c r="A17835">
        <v>5.2242125108491398E+17</v>
      </c>
      <c r="B17835" t="s">
        <v>35270</v>
      </c>
      <c r="C17835" t="s">
        <v>35271</v>
      </c>
      <c r="D17835" s="1">
        <v>41927.762812499997</v>
      </c>
      <c r="E17835">
        <v>22</v>
      </c>
      <c r="F17835">
        <v>13</v>
      </c>
      <c r="G17835" t="s">
        <v>215</v>
      </c>
    </row>
    <row r="17836" spans="1:8" x14ac:dyDescent="0.2">
      <c r="A17836">
        <v>5.2242130012472902E+17</v>
      </c>
      <c r="B17836" t="s">
        <v>35272</v>
      </c>
      <c r="C17836" t="s">
        <v>35273</v>
      </c>
      <c r="D17836" s="1">
        <v>41927.762939814813</v>
      </c>
      <c r="E17836">
        <v>37</v>
      </c>
      <c r="F17836">
        <v>34</v>
      </c>
      <c r="G17836" t="s">
        <v>89</v>
      </c>
    </row>
    <row r="17837" spans="1:8" x14ac:dyDescent="0.2">
      <c r="A17837">
        <v>5.2242726439985498E+17</v>
      </c>
      <c r="B17837" t="s">
        <v>35274</v>
      </c>
      <c r="C17837" t="s">
        <v>35275</v>
      </c>
      <c r="D17837" s="1">
        <v>41927.779398148145</v>
      </c>
      <c r="E17837">
        <v>14</v>
      </c>
      <c r="F17837">
        <v>10</v>
      </c>
      <c r="G17837" t="s">
        <v>576</v>
      </c>
    </row>
    <row r="17838" spans="1:8" x14ac:dyDescent="0.2">
      <c r="A17838">
        <v>5.2244621309090202E+17</v>
      </c>
      <c r="B17838" t="s">
        <v>35276</v>
      </c>
      <c r="C17838" t="s">
        <v>35277</v>
      </c>
      <c r="D17838" s="1">
        <v>41927.831689814811</v>
      </c>
      <c r="E17838">
        <v>24</v>
      </c>
      <c r="F17838">
        <v>22</v>
      </c>
      <c r="G17838" t="s">
        <v>89</v>
      </c>
    </row>
    <row r="17839" spans="1:8" x14ac:dyDescent="0.2">
      <c r="A17839">
        <v>5.22446425511448E+17</v>
      </c>
      <c r="B17839" t="s">
        <v>35278</v>
      </c>
      <c r="C17839" t="s">
        <v>35279</v>
      </c>
      <c r="D17839" s="1">
        <v>41927.832280092596</v>
      </c>
      <c r="E17839">
        <v>48</v>
      </c>
      <c r="F17839">
        <v>58</v>
      </c>
      <c r="G17839" t="s">
        <v>89</v>
      </c>
    </row>
    <row r="17840" spans="1:8" x14ac:dyDescent="0.2">
      <c r="A17840">
        <v>5.2245144640789197E+17</v>
      </c>
      <c r="B17840" t="s">
        <v>35280</v>
      </c>
      <c r="C17840" t="s">
        <v>35281</v>
      </c>
      <c r="D17840" s="1">
        <v>41927.846134259256</v>
      </c>
      <c r="E17840">
        <v>31</v>
      </c>
      <c r="F17840">
        <v>20</v>
      </c>
      <c r="G17840" t="s">
        <v>2369</v>
      </c>
    </row>
    <row r="17841" spans="1:8" x14ac:dyDescent="0.2">
      <c r="A17841">
        <v>5.2245645249427398E+17</v>
      </c>
      <c r="B17841" t="s">
        <v>35282</v>
      </c>
      <c r="C17841" t="s">
        <v>35283</v>
      </c>
      <c r="D17841" s="1">
        <v>41927.859942129631</v>
      </c>
      <c r="E17841">
        <v>75</v>
      </c>
      <c r="F17841">
        <v>79</v>
      </c>
      <c r="G17841" t="s">
        <v>215</v>
      </c>
    </row>
    <row r="17842" spans="1:8" x14ac:dyDescent="0.2">
      <c r="A17842">
        <v>5.2246234679163597E+17</v>
      </c>
      <c r="B17842" t="s">
        <v>35284</v>
      </c>
      <c r="C17842" t="s">
        <v>35285</v>
      </c>
      <c r="D17842" s="1">
        <v>41927.876215277778</v>
      </c>
      <c r="E17842">
        <v>696</v>
      </c>
      <c r="F17842">
        <v>708</v>
      </c>
    </row>
    <row r="17843" spans="1:8" x14ac:dyDescent="0.2">
      <c r="A17843">
        <v>5.2246943742610598E+17</v>
      </c>
      <c r="B17843" t="s">
        <v>35286</v>
      </c>
      <c r="C17843" t="s">
        <v>35287</v>
      </c>
      <c r="D17843" s="1">
        <v>41927.895775462966</v>
      </c>
      <c r="E17843">
        <v>514</v>
      </c>
      <c r="F17843">
        <v>634</v>
      </c>
    </row>
    <row r="17844" spans="1:8" x14ac:dyDescent="0.2">
      <c r="A17844">
        <v>5.2247399918051302E+17</v>
      </c>
      <c r="B17844" t="s">
        <v>35288</v>
      </c>
      <c r="C17844" t="s">
        <v>35289</v>
      </c>
      <c r="D17844" s="1">
        <v>41927.908368055556</v>
      </c>
      <c r="E17844">
        <v>26</v>
      </c>
      <c r="F17844">
        <v>46</v>
      </c>
      <c r="G17844" t="s">
        <v>89</v>
      </c>
      <c r="H17844" t="s">
        <v>390</v>
      </c>
    </row>
    <row r="17845" spans="1:8" x14ac:dyDescent="0.2">
      <c r="A17845">
        <v>5.2247892007217498E+17</v>
      </c>
      <c r="B17845" t="s">
        <v>35290</v>
      </c>
      <c r="C17845" t="s">
        <v>35291</v>
      </c>
      <c r="D17845" s="1">
        <v>41927.921944444446</v>
      </c>
      <c r="E17845">
        <v>23</v>
      </c>
      <c r="F17845">
        <v>27</v>
      </c>
      <c r="G17845" t="s">
        <v>89</v>
      </c>
    </row>
    <row r="17846" spans="1:8" x14ac:dyDescent="0.2">
      <c r="A17846">
        <v>5.2249209839079002E+17</v>
      </c>
      <c r="B17846" t="s">
        <v>35292</v>
      </c>
      <c r="C17846" t="s">
        <v>35293</v>
      </c>
      <c r="D17846" s="1">
        <v>41927.958310185182</v>
      </c>
      <c r="E17846">
        <v>93</v>
      </c>
      <c r="F17846">
        <v>117</v>
      </c>
      <c r="G17846" t="s">
        <v>89</v>
      </c>
    </row>
    <row r="17847" spans="1:8" x14ac:dyDescent="0.2">
      <c r="A17847">
        <v>5.2249261191621402E+17</v>
      </c>
      <c r="B17847" t="s">
        <v>35294</v>
      </c>
      <c r="C17847" t="s">
        <v>35295</v>
      </c>
      <c r="D17847" s="1">
        <v>41927.959722222222</v>
      </c>
      <c r="E17847">
        <v>18</v>
      </c>
      <c r="F17847">
        <v>22</v>
      </c>
      <c r="G17847" t="s">
        <v>576</v>
      </c>
    </row>
    <row r="17848" spans="1:8" x14ac:dyDescent="0.2">
      <c r="A17848">
        <v>5.2251321435423501E+17</v>
      </c>
      <c r="B17848" t="s">
        <v>35296</v>
      </c>
      <c r="C17848" t="s">
        <v>35297</v>
      </c>
      <c r="D17848" s="1">
        <v>41928.016574074078</v>
      </c>
      <c r="E17848">
        <v>478</v>
      </c>
      <c r="F17848">
        <v>559</v>
      </c>
    </row>
    <row r="17849" spans="1:8" x14ac:dyDescent="0.2">
      <c r="A17849">
        <v>5.2251644956773498E+17</v>
      </c>
      <c r="B17849" t="s">
        <v>35298</v>
      </c>
      <c r="C17849" t="s">
        <v>35299</v>
      </c>
      <c r="D17849" s="1">
        <v>41928.025509259256</v>
      </c>
      <c r="E17849">
        <v>245</v>
      </c>
      <c r="F17849">
        <v>369</v>
      </c>
    </row>
    <row r="17850" spans="1:8" x14ac:dyDescent="0.2">
      <c r="A17850">
        <v>5.2251732446597901E+17</v>
      </c>
      <c r="B17850" t="s">
        <v>35300</v>
      </c>
      <c r="C17850" t="s">
        <v>35301</v>
      </c>
      <c r="D17850" s="1">
        <v>41928.027916666666</v>
      </c>
      <c r="E17850">
        <v>263</v>
      </c>
      <c r="F17850">
        <v>361</v>
      </c>
    </row>
    <row r="17851" spans="1:8" x14ac:dyDescent="0.2">
      <c r="A17851">
        <v>5.2254421075990899E+17</v>
      </c>
      <c r="B17851" t="s">
        <v>35302</v>
      </c>
      <c r="C17851" t="s">
        <v>35303</v>
      </c>
      <c r="D17851" s="1">
        <v>41928.102106481485</v>
      </c>
      <c r="E17851">
        <v>175</v>
      </c>
      <c r="F17851">
        <v>169</v>
      </c>
    </row>
    <row r="17852" spans="1:8" x14ac:dyDescent="0.2">
      <c r="A17852">
        <v>5.2254588695898899E+17</v>
      </c>
      <c r="B17852" t="s">
        <v>35304</v>
      </c>
      <c r="C17852" t="s">
        <v>35305</v>
      </c>
      <c r="D17852" s="1">
        <v>41928.106736111113</v>
      </c>
      <c r="E17852">
        <v>17</v>
      </c>
      <c r="F17852">
        <v>19</v>
      </c>
      <c r="G17852" t="s">
        <v>215</v>
      </c>
    </row>
    <row r="17853" spans="1:8" x14ac:dyDescent="0.2">
      <c r="A17853">
        <v>5.2255337686604102E+17</v>
      </c>
      <c r="B17853" t="s">
        <v>35306</v>
      </c>
      <c r="C17853" t="s">
        <v>35307</v>
      </c>
      <c r="D17853" s="1">
        <v>41928.12740740741</v>
      </c>
      <c r="E17853">
        <v>16</v>
      </c>
      <c r="F17853">
        <v>35</v>
      </c>
      <c r="G17853" t="s">
        <v>215</v>
      </c>
    </row>
    <row r="17854" spans="1:8" x14ac:dyDescent="0.2">
      <c r="A17854">
        <v>5.2255659618313402E+17</v>
      </c>
      <c r="B17854" t="s">
        <v>35308</v>
      </c>
      <c r="C17854" t="s">
        <v>35309</v>
      </c>
      <c r="D17854" s="1">
        <v>41928.136284722219</v>
      </c>
      <c r="E17854">
        <v>23</v>
      </c>
      <c r="F17854">
        <v>27</v>
      </c>
      <c r="G17854" t="s">
        <v>487</v>
      </c>
    </row>
    <row r="17855" spans="1:8" x14ac:dyDescent="0.2">
      <c r="A17855">
        <v>5.2255815546595699E+17</v>
      </c>
      <c r="B17855" t="s">
        <v>35310</v>
      </c>
      <c r="C17855" t="s">
        <v>35311</v>
      </c>
      <c r="D17855" s="1">
        <v>41928.140590277777</v>
      </c>
      <c r="E17855">
        <v>147</v>
      </c>
      <c r="F17855">
        <v>169</v>
      </c>
      <c r="G17855" t="s">
        <v>89</v>
      </c>
    </row>
    <row r="17856" spans="1:8" x14ac:dyDescent="0.2">
      <c r="A17856">
        <v>5.2255830544169299E+17</v>
      </c>
      <c r="B17856" t="s">
        <v>35312</v>
      </c>
      <c r="C17856" t="s">
        <v>35313</v>
      </c>
      <c r="D17856" s="1">
        <v>41928.141006944446</v>
      </c>
      <c r="E17856">
        <v>38</v>
      </c>
      <c r="F17856">
        <v>107</v>
      </c>
      <c r="G17856" t="s">
        <v>215</v>
      </c>
    </row>
    <row r="17857" spans="1:7" x14ac:dyDescent="0.2">
      <c r="A17857">
        <v>5.2257927387466899E+17</v>
      </c>
      <c r="B17857" t="s">
        <v>35314</v>
      </c>
      <c r="C17857" t="s">
        <v>35315</v>
      </c>
      <c r="D17857" s="1">
        <v>41928.198865740742</v>
      </c>
      <c r="E17857">
        <v>40</v>
      </c>
      <c r="F17857">
        <v>100</v>
      </c>
      <c r="G17857" t="s">
        <v>215</v>
      </c>
    </row>
    <row r="17858" spans="1:7" x14ac:dyDescent="0.2">
      <c r="A17858">
        <v>5.2258215835628301E+17</v>
      </c>
      <c r="B17858" t="s">
        <v>35316</v>
      </c>
      <c r="C17858" t="s">
        <v>35317</v>
      </c>
      <c r="D17858" s="1">
        <v>41928.206828703704</v>
      </c>
      <c r="E17858">
        <v>17</v>
      </c>
      <c r="F17858">
        <v>22</v>
      </c>
      <c r="G17858" t="s">
        <v>89</v>
      </c>
    </row>
    <row r="17859" spans="1:7" x14ac:dyDescent="0.2">
      <c r="A17859">
        <v>5.22662342652616E+17</v>
      </c>
      <c r="B17859" t="s">
        <v>35318</v>
      </c>
      <c r="C17859" t="s">
        <v>35319</v>
      </c>
      <c r="D17859" s="1">
        <v>41928.428090277775</v>
      </c>
      <c r="E17859">
        <v>830</v>
      </c>
      <c r="F17859">
        <v>799</v>
      </c>
    </row>
    <row r="17860" spans="1:7" x14ac:dyDescent="0.2">
      <c r="A17860">
        <v>5.2266411743877498E+17</v>
      </c>
      <c r="B17860" t="s">
        <v>35320</v>
      </c>
      <c r="C17860" t="s">
        <v>35321</v>
      </c>
      <c r="D17860" s="1">
        <v>41928.432986111111</v>
      </c>
      <c r="E17860">
        <v>3416</v>
      </c>
      <c r="F17860">
        <v>3150</v>
      </c>
    </row>
    <row r="17861" spans="1:7" x14ac:dyDescent="0.2">
      <c r="A17861">
        <v>5.2270576762411398E+17</v>
      </c>
      <c r="B17861" t="s">
        <v>35322</v>
      </c>
      <c r="C17861" t="s">
        <v>35323</v>
      </c>
      <c r="D17861" s="1">
        <v>41928.54792824074</v>
      </c>
      <c r="E17861">
        <v>112</v>
      </c>
      <c r="F17861">
        <v>97</v>
      </c>
      <c r="G17861" t="s">
        <v>215</v>
      </c>
    </row>
    <row r="17862" spans="1:7" x14ac:dyDescent="0.2">
      <c r="A17862">
        <v>5.2270592826176301E+17</v>
      </c>
      <c r="B17862" t="s">
        <v>35324</v>
      </c>
      <c r="C17862" t="s">
        <v>35325</v>
      </c>
      <c r="D17862" s="1">
        <v>41928.548368055555</v>
      </c>
      <c r="E17862">
        <v>76</v>
      </c>
      <c r="F17862">
        <v>66</v>
      </c>
      <c r="G17862" t="e">
        <f>_xlfn.SINGLE( _xlfn.SINGLE( _xlfn.SINGLE(iamerunbe)))</f>
        <v>#NAME?</v>
      </c>
    </row>
    <row r="17863" spans="1:7" x14ac:dyDescent="0.2">
      <c r="A17863">
        <v>5.2270700266206003E+17</v>
      </c>
      <c r="B17863" t="s">
        <v>35326</v>
      </c>
      <c r="C17863" t="s">
        <v>35327</v>
      </c>
      <c r="D17863" s="1">
        <v>41928.55133101852</v>
      </c>
      <c r="E17863">
        <v>22</v>
      </c>
      <c r="F17863">
        <v>54</v>
      </c>
      <c r="G17863" t="s">
        <v>35328</v>
      </c>
    </row>
    <row r="17864" spans="1:7" x14ac:dyDescent="0.2">
      <c r="A17864">
        <v>5.2270832940432102E+17</v>
      </c>
      <c r="B17864" t="s">
        <v>35329</v>
      </c>
      <c r="C17864" t="s">
        <v>35330</v>
      </c>
      <c r="D17864" s="1">
        <v>41928.554988425924</v>
      </c>
      <c r="E17864">
        <v>14</v>
      </c>
      <c r="F17864">
        <v>33</v>
      </c>
      <c r="G17864" t="s">
        <v>215</v>
      </c>
    </row>
    <row r="17865" spans="1:7" x14ac:dyDescent="0.2">
      <c r="A17865">
        <v>5.2272152320830598E+17</v>
      </c>
      <c r="B17865" t="s">
        <v>35331</v>
      </c>
      <c r="C17865" t="s">
        <v>35332</v>
      </c>
      <c r="D17865" s="1">
        <v>41928.591400462959</v>
      </c>
      <c r="E17865">
        <v>818</v>
      </c>
      <c r="F17865">
        <v>998</v>
      </c>
    </row>
    <row r="17866" spans="1:7" x14ac:dyDescent="0.2">
      <c r="A17866">
        <v>5.2279879495897402E+17</v>
      </c>
      <c r="B17866" t="s">
        <v>35333</v>
      </c>
      <c r="C17866" t="s">
        <v>35334</v>
      </c>
      <c r="D17866" s="1">
        <v>41928.804629629631</v>
      </c>
      <c r="E17866">
        <v>47</v>
      </c>
      <c r="F17866">
        <v>78</v>
      </c>
      <c r="G17866" t="s">
        <v>89</v>
      </c>
    </row>
    <row r="17867" spans="1:7" x14ac:dyDescent="0.2">
      <c r="A17867">
        <v>5.2284119180131098E+17</v>
      </c>
      <c r="B17867" t="s">
        <v>35335</v>
      </c>
      <c r="C17867" t="s">
        <v>35336</v>
      </c>
      <c r="D17867" s="1">
        <v>41928.921620370369</v>
      </c>
      <c r="E17867">
        <v>38</v>
      </c>
      <c r="F17867">
        <v>32</v>
      </c>
      <c r="G17867" t="s">
        <v>215</v>
      </c>
    </row>
    <row r="17868" spans="1:7" x14ac:dyDescent="0.2">
      <c r="A17868">
        <v>5.2285207748818502E+17</v>
      </c>
      <c r="B17868" t="s">
        <v>35337</v>
      </c>
      <c r="C17868" t="s">
        <v>35338</v>
      </c>
      <c r="D17868" s="1">
        <v>41928.951666666668</v>
      </c>
      <c r="E17868">
        <v>332</v>
      </c>
      <c r="F17868">
        <v>441</v>
      </c>
      <c r="G17868" t="s">
        <v>215</v>
      </c>
    </row>
    <row r="17869" spans="1:7" x14ac:dyDescent="0.2">
      <c r="A17869">
        <v>5.2285469666326502E+17</v>
      </c>
      <c r="B17869" t="s">
        <v>35339</v>
      </c>
      <c r="C17869" t="s">
        <v>35340</v>
      </c>
      <c r="D17869" s="1">
        <v>41928.95888888889</v>
      </c>
      <c r="E17869">
        <v>673</v>
      </c>
      <c r="F17869">
        <v>662</v>
      </c>
      <c r="G17869" t="s">
        <v>215</v>
      </c>
    </row>
    <row r="17870" spans="1:7" x14ac:dyDescent="0.2">
      <c r="A17870">
        <v>5.2285609634905702E+17</v>
      </c>
      <c r="B17870" t="s">
        <v>35341</v>
      </c>
      <c r="C17870" t="s">
        <v>35342</v>
      </c>
      <c r="D17870" s="1">
        <v>41928.962754629632</v>
      </c>
      <c r="E17870">
        <v>24</v>
      </c>
      <c r="F17870">
        <v>29</v>
      </c>
      <c r="G17870" t="s">
        <v>576</v>
      </c>
    </row>
    <row r="17871" spans="1:7" x14ac:dyDescent="0.2">
      <c r="A17871">
        <v>5.2289787089126099E+17</v>
      </c>
      <c r="B17871" t="s">
        <v>35343</v>
      </c>
      <c r="C17871" t="s">
        <v>35344</v>
      </c>
      <c r="D17871" s="1">
        <v>41929.078032407408</v>
      </c>
      <c r="E17871">
        <v>8175</v>
      </c>
      <c r="F17871">
        <v>9115</v>
      </c>
      <c r="G17871" t="s">
        <v>89</v>
      </c>
    </row>
    <row r="17872" spans="1:7" x14ac:dyDescent="0.2">
      <c r="A17872">
        <v>5.2290185812669197E+17</v>
      </c>
      <c r="B17872" t="s">
        <v>35345</v>
      </c>
      <c r="C17872" t="s">
        <v>35346</v>
      </c>
      <c r="D17872" s="1">
        <v>41929.08902777778</v>
      </c>
      <c r="E17872">
        <v>825</v>
      </c>
      <c r="F17872">
        <v>889</v>
      </c>
      <c r="G17872" t="s">
        <v>89</v>
      </c>
    </row>
    <row r="17873" spans="1:8" x14ac:dyDescent="0.2">
      <c r="A17873">
        <v>5.2291328525624902E+17</v>
      </c>
      <c r="B17873" t="s">
        <v>35347</v>
      </c>
      <c r="C17873" t="s">
        <v>35348</v>
      </c>
      <c r="D17873" s="1">
        <v>41929.120567129627</v>
      </c>
      <c r="E17873">
        <v>1490</v>
      </c>
      <c r="F17873">
        <v>1723</v>
      </c>
    </row>
    <row r="17874" spans="1:8" x14ac:dyDescent="0.2">
      <c r="A17874">
        <v>5.2296194870373498E+17</v>
      </c>
      <c r="B17874" t="s">
        <v>35349</v>
      </c>
      <c r="C17874" t="s">
        <v>35350</v>
      </c>
      <c r="D17874" s="1">
        <v>41929.254849537036</v>
      </c>
      <c r="E17874">
        <v>29</v>
      </c>
      <c r="F17874">
        <v>63</v>
      </c>
      <c r="G17874" t="s">
        <v>215</v>
      </c>
      <c r="H17874" t="s">
        <v>390</v>
      </c>
    </row>
    <row r="17875" spans="1:8" x14ac:dyDescent="0.2">
      <c r="A17875">
        <v>5.2296203915391699E+17</v>
      </c>
      <c r="B17875" t="s">
        <v>35351</v>
      </c>
      <c r="C17875" t="s">
        <v>35352</v>
      </c>
      <c r="D17875" s="1">
        <v>41929.25509259259</v>
      </c>
      <c r="E17875">
        <v>45</v>
      </c>
      <c r="F17875">
        <v>83</v>
      </c>
      <c r="G17875" t="s">
        <v>215</v>
      </c>
    </row>
    <row r="17876" spans="1:8" x14ac:dyDescent="0.2">
      <c r="A17876">
        <v>5.22962371418288E+17</v>
      </c>
      <c r="B17876" t="s">
        <v>35353</v>
      </c>
      <c r="C17876" t="s">
        <v>35354</v>
      </c>
      <c r="D17876" s="1">
        <v>41929.256018518521</v>
      </c>
      <c r="E17876">
        <v>25</v>
      </c>
      <c r="F17876">
        <v>52</v>
      </c>
      <c r="G17876" t="s">
        <v>215</v>
      </c>
    </row>
    <row r="17877" spans="1:8" x14ac:dyDescent="0.2">
      <c r="A17877">
        <v>5.2296290607878502E+17</v>
      </c>
      <c r="B17877" t="s">
        <v>35355</v>
      </c>
      <c r="C17877" t="s">
        <v>35356</v>
      </c>
      <c r="D17877" s="1">
        <v>41929.257488425923</v>
      </c>
      <c r="E17877">
        <v>54</v>
      </c>
      <c r="F17877">
        <v>98</v>
      </c>
      <c r="G17877" t="s">
        <v>89</v>
      </c>
    </row>
    <row r="17878" spans="1:8" x14ac:dyDescent="0.2">
      <c r="A17878">
        <v>5.2304238447794502E+17</v>
      </c>
      <c r="B17878" t="s">
        <v>35357</v>
      </c>
      <c r="C17878" t="s">
        <v>35358</v>
      </c>
      <c r="D17878" s="1">
        <v>41929.476805555554</v>
      </c>
      <c r="E17878">
        <v>31</v>
      </c>
      <c r="F17878">
        <v>42</v>
      </c>
      <c r="G17878" t="s">
        <v>215</v>
      </c>
    </row>
    <row r="17879" spans="1:8" x14ac:dyDescent="0.2">
      <c r="A17879">
        <v>5.2304390563037498E+17</v>
      </c>
      <c r="B17879" t="s">
        <v>35359</v>
      </c>
      <c r="C17879" t="s">
        <v>35360</v>
      </c>
      <c r="D17879" s="1">
        <v>41929.481006944443</v>
      </c>
      <c r="E17879">
        <v>25</v>
      </c>
      <c r="F17879">
        <v>19</v>
      </c>
      <c r="G17879" t="s">
        <v>576</v>
      </c>
      <c r="H17879" t="s">
        <v>390</v>
      </c>
    </row>
    <row r="17880" spans="1:8" x14ac:dyDescent="0.2">
      <c r="A17880">
        <v>5.2304492547122298E+17</v>
      </c>
      <c r="B17880" t="s">
        <v>35361</v>
      </c>
      <c r="C17880" t="s">
        <v>35362</v>
      </c>
      <c r="D17880" s="1">
        <v>41929.483819444446</v>
      </c>
      <c r="E17880">
        <v>12</v>
      </c>
      <c r="F17880">
        <v>35</v>
      </c>
      <c r="G17880" t="s">
        <v>215</v>
      </c>
    </row>
    <row r="17881" spans="1:8" x14ac:dyDescent="0.2">
      <c r="A17881">
        <v>5.2304539423081997E+17</v>
      </c>
      <c r="B17881" t="s">
        <v>35363</v>
      </c>
      <c r="C17881" t="s">
        <v>35364</v>
      </c>
      <c r="D17881" s="1">
        <v>41929.485115740739</v>
      </c>
      <c r="E17881">
        <v>37</v>
      </c>
      <c r="F17881">
        <v>42</v>
      </c>
      <c r="G17881" t="s">
        <v>215</v>
      </c>
    </row>
    <row r="17882" spans="1:8" x14ac:dyDescent="0.2">
      <c r="A17882">
        <v>5.2304729644416602E+17</v>
      </c>
      <c r="B17882" t="s">
        <v>35365</v>
      </c>
      <c r="C17882" t="s">
        <v>35366</v>
      </c>
      <c r="D17882" s="1">
        <v>41929.490358796298</v>
      </c>
      <c r="E17882">
        <v>19</v>
      </c>
      <c r="F17882">
        <v>30</v>
      </c>
      <c r="G17882" t="s">
        <v>576</v>
      </c>
    </row>
    <row r="17883" spans="1:8" x14ac:dyDescent="0.2">
      <c r="A17883">
        <v>5.2304773391006502E+17</v>
      </c>
      <c r="B17883" t="s">
        <v>35367</v>
      </c>
      <c r="C17883" t="s">
        <v>35368</v>
      </c>
      <c r="D17883" s="1">
        <v>41929.491574074076</v>
      </c>
      <c r="E17883">
        <v>58</v>
      </c>
      <c r="F17883">
        <v>117</v>
      </c>
      <c r="G17883" t="s">
        <v>215</v>
      </c>
    </row>
    <row r="17884" spans="1:8" x14ac:dyDescent="0.2">
      <c r="A17884">
        <v>5.2304783070200602E+17</v>
      </c>
      <c r="B17884" t="s">
        <v>35369</v>
      </c>
      <c r="C17884" t="s">
        <v>35370</v>
      </c>
      <c r="D17884" s="1">
        <v>41929.491840277777</v>
      </c>
      <c r="E17884">
        <v>8</v>
      </c>
      <c r="F17884">
        <v>12</v>
      </c>
      <c r="G17884" t="s">
        <v>35371</v>
      </c>
    </row>
    <row r="17885" spans="1:8" x14ac:dyDescent="0.2">
      <c r="A17885">
        <v>5.2304819651663802E+17</v>
      </c>
      <c r="B17885" t="s">
        <v>35372</v>
      </c>
      <c r="C17885" t="s">
        <v>35373</v>
      </c>
      <c r="D17885" s="1">
        <v>41929.492847222224</v>
      </c>
      <c r="E17885">
        <v>25</v>
      </c>
      <c r="F17885">
        <v>58</v>
      </c>
      <c r="G17885" t="s">
        <v>215</v>
      </c>
    </row>
    <row r="17886" spans="1:8" x14ac:dyDescent="0.2">
      <c r="A17886">
        <v>5.2306052087915699E+17</v>
      </c>
      <c r="B17886" t="s">
        <v>35374</v>
      </c>
      <c r="C17886" t="s">
        <v>35375</v>
      </c>
      <c r="D17886" s="1">
        <v>41929.52685185185</v>
      </c>
      <c r="E17886">
        <v>20</v>
      </c>
      <c r="F17886">
        <v>39</v>
      </c>
      <c r="G17886" t="s">
        <v>576</v>
      </c>
      <c r="H17886" t="s">
        <v>390</v>
      </c>
    </row>
    <row r="17887" spans="1:8" x14ac:dyDescent="0.2">
      <c r="A17887">
        <v>5.2306074518213402E+17</v>
      </c>
      <c r="B17887" t="s">
        <v>35376</v>
      </c>
      <c r="C17887" t="s">
        <v>35377</v>
      </c>
      <c r="D17887" s="1">
        <v>41929.52747685185</v>
      </c>
      <c r="E17887">
        <v>29</v>
      </c>
      <c r="F17887">
        <v>83</v>
      </c>
      <c r="G17887" t="s">
        <v>215</v>
      </c>
    </row>
    <row r="17888" spans="1:8" x14ac:dyDescent="0.2">
      <c r="A17888">
        <v>5.2308004250792698E+17</v>
      </c>
      <c r="B17888" t="s">
        <v>35378</v>
      </c>
      <c r="C17888" t="s">
        <v>35379</v>
      </c>
      <c r="D17888" s="1">
        <v>41929.580729166664</v>
      </c>
      <c r="E17888">
        <v>21</v>
      </c>
      <c r="F17888">
        <v>35</v>
      </c>
      <c r="G17888" t="s">
        <v>215</v>
      </c>
    </row>
    <row r="17889" spans="1:7" x14ac:dyDescent="0.2">
      <c r="A17889">
        <v>5.2308063565803501E+17</v>
      </c>
      <c r="B17889" t="s">
        <v>35380</v>
      </c>
      <c r="C17889" t="s">
        <v>35381</v>
      </c>
      <c r="D17889" s="1">
        <v>41929.582361111112</v>
      </c>
      <c r="E17889">
        <v>24</v>
      </c>
      <c r="F17889">
        <v>22</v>
      </c>
      <c r="G17889" t="s">
        <v>35382</v>
      </c>
    </row>
    <row r="17890" spans="1:7" x14ac:dyDescent="0.2">
      <c r="A17890">
        <v>5.2313157591629798E+17</v>
      </c>
      <c r="B17890" t="s">
        <v>35383</v>
      </c>
      <c r="C17890" t="s">
        <v>35384</v>
      </c>
      <c r="D17890" s="1">
        <v>41929.722928240742</v>
      </c>
      <c r="E17890">
        <v>19</v>
      </c>
      <c r="F17890">
        <v>24</v>
      </c>
    </row>
    <row r="17891" spans="1:7" x14ac:dyDescent="0.2">
      <c r="A17891">
        <v>5.2314441753299699E+17</v>
      </c>
      <c r="B17891" t="s">
        <v>35385</v>
      </c>
      <c r="C17891" t="s">
        <v>35386</v>
      </c>
      <c r="D17891" s="1">
        <v>41929.758368055554</v>
      </c>
      <c r="E17891">
        <v>105</v>
      </c>
      <c r="F17891">
        <v>148</v>
      </c>
      <c r="G17891" t="s">
        <v>89</v>
      </c>
    </row>
    <row r="17892" spans="1:7" x14ac:dyDescent="0.2">
      <c r="A17892">
        <v>5.2314635037693101E+17</v>
      </c>
      <c r="B17892" t="s">
        <v>35387</v>
      </c>
      <c r="C17892" t="s">
        <v>35388</v>
      </c>
      <c r="D17892" s="1">
        <v>41929.763703703706</v>
      </c>
      <c r="E17892">
        <v>42</v>
      </c>
      <c r="F17892">
        <v>66</v>
      </c>
      <c r="G17892" t="s">
        <v>89</v>
      </c>
    </row>
    <row r="17893" spans="1:7" x14ac:dyDescent="0.2">
      <c r="A17893">
        <v>5.2315085755961702E+17</v>
      </c>
      <c r="B17893" t="s">
        <v>35389</v>
      </c>
      <c r="C17893" t="s">
        <v>35390</v>
      </c>
      <c r="D17893" s="1">
        <v>41929.776134259257</v>
      </c>
      <c r="E17893">
        <v>137</v>
      </c>
      <c r="F17893">
        <v>143</v>
      </c>
      <c r="G17893" t="s">
        <v>89</v>
      </c>
    </row>
    <row r="17894" spans="1:7" x14ac:dyDescent="0.2">
      <c r="A17894">
        <v>5.2317196087725197E+17</v>
      </c>
      <c r="B17894" t="s">
        <v>35391</v>
      </c>
      <c r="C17894" t="s">
        <v>35392</v>
      </c>
      <c r="D17894" s="1">
        <v>41929.834374999999</v>
      </c>
      <c r="E17894">
        <v>52</v>
      </c>
      <c r="F17894">
        <v>112</v>
      </c>
      <c r="G17894" t="s">
        <v>89</v>
      </c>
    </row>
    <row r="17895" spans="1:7" x14ac:dyDescent="0.2">
      <c r="A17895">
        <v>5.23191424989536E+17</v>
      </c>
      <c r="B17895" t="s">
        <v>35393</v>
      </c>
      <c r="C17895" t="s">
        <v>35394</v>
      </c>
      <c r="D17895" s="1">
        <v>41929.888078703705</v>
      </c>
      <c r="E17895">
        <v>50</v>
      </c>
      <c r="F17895">
        <v>73</v>
      </c>
      <c r="G17895" t="s">
        <v>89</v>
      </c>
    </row>
    <row r="17896" spans="1:7" x14ac:dyDescent="0.2">
      <c r="A17896">
        <v>5.2319154005188998E+17</v>
      </c>
      <c r="B17896" t="s">
        <v>35395</v>
      </c>
      <c r="C17896" t="s">
        <v>35396</v>
      </c>
      <c r="D17896" s="1">
        <v>41929.888402777775</v>
      </c>
      <c r="E17896">
        <v>15</v>
      </c>
      <c r="F17896">
        <v>24</v>
      </c>
      <c r="G17896" t="s">
        <v>576</v>
      </c>
    </row>
    <row r="17897" spans="1:7" x14ac:dyDescent="0.2">
      <c r="A17897">
        <v>5.2319474353124902E+17</v>
      </c>
      <c r="B17897" t="s">
        <v>35397</v>
      </c>
      <c r="C17897" t="s">
        <v>35398</v>
      </c>
      <c r="D17897" s="1">
        <v>41929.897245370368</v>
      </c>
      <c r="E17897">
        <v>242</v>
      </c>
      <c r="F17897">
        <v>316</v>
      </c>
    </row>
    <row r="17898" spans="1:7" x14ac:dyDescent="0.2">
      <c r="A17898">
        <v>5.2319880916658099E+17</v>
      </c>
      <c r="B17898" t="s">
        <v>35399</v>
      </c>
      <c r="C17898" t="s">
        <v>35400</v>
      </c>
      <c r="D17898" s="1">
        <v>41929.908460648148</v>
      </c>
      <c r="E17898">
        <v>88</v>
      </c>
      <c r="F17898">
        <v>127</v>
      </c>
    </row>
    <row r="17899" spans="1:7" x14ac:dyDescent="0.2">
      <c r="A17899">
        <v>5.23202157659848E+17</v>
      </c>
      <c r="B17899" t="s">
        <v>35401</v>
      </c>
      <c r="C17899" t="s">
        <v>35402</v>
      </c>
      <c r="D17899" s="1">
        <v>41929.917696759258</v>
      </c>
      <c r="E17899">
        <v>45</v>
      </c>
      <c r="F17899">
        <v>63</v>
      </c>
      <c r="G17899" t="s">
        <v>89</v>
      </c>
    </row>
    <row r="17900" spans="1:7" x14ac:dyDescent="0.2">
      <c r="A17900">
        <v>5.2320407753955699E+17</v>
      </c>
      <c r="B17900" t="s">
        <v>35403</v>
      </c>
      <c r="C17900" t="s">
        <v>35404</v>
      </c>
      <c r="D17900" s="1">
        <v>41929.922997685186</v>
      </c>
      <c r="E17900">
        <v>40</v>
      </c>
      <c r="F17900">
        <v>102</v>
      </c>
    </row>
    <row r="17901" spans="1:7" x14ac:dyDescent="0.2">
      <c r="A17901">
        <v>5.2320614729856198E+17</v>
      </c>
      <c r="B17901" t="s">
        <v>35405</v>
      </c>
      <c r="C17901" t="s">
        <v>35406</v>
      </c>
      <c r="D17901" s="1">
        <v>41929.928703703707</v>
      </c>
      <c r="E17901">
        <v>55</v>
      </c>
      <c r="F17901">
        <v>61</v>
      </c>
      <c r="G17901" t="s">
        <v>215</v>
      </c>
    </row>
    <row r="17902" spans="1:7" x14ac:dyDescent="0.2">
      <c r="A17902">
        <v>5.2321478717894598E+17</v>
      </c>
      <c r="B17902" t="s">
        <v>35407</v>
      </c>
      <c r="C17902" t="s">
        <v>35408</v>
      </c>
      <c r="D17902" s="1">
        <v>41929.952546296299</v>
      </c>
      <c r="E17902">
        <v>414</v>
      </c>
      <c r="F17902">
        <v>484</v>
      </c>
    </row>
    <row r="17903" spans="1:7" x14ac:dyDescent="0.2">
      <c r="A17903">
        <v>5.2323701532919302E+17</v>
      </c>
      <c r="B17903" t="s">
        <v>35409</v>
      </c>
      <c r="C17903" t="s">
        <v>35410</v>
      </c>
      <c r="D17903" s="1">
        <v>41930.013888888891</v>
      </c>
      <c r="E17903">
        <v>790</v>
      </c>
      <c r="F17903">
        <v>795</v>
      </c>
    </row>
    <row r="17904" spans="1:7" x14ac:dyDescent="0.2">
      <c r="A17904">
        <v>5.2326082039513402E+17</v>
      </c>
      <c r="B17904" t="s">
        <v>35411</v>
      </c>
      <c r="C17904" t="s">
        <v>35412</v>
      </c>
      <c r="D17904" s="1">
        <v>41930.079571759263</v>
      </c>
      <c r="E17904">
        <v>23</v>
      </c>
      <c r="F17904">
        <v>19</v>
      </c>
      <c r="G17904" t="s">
        <v>215</v>
      </c>
    </row>
    <row r="17905" spans="1:8" x14ac:dyDescent="0.2">
      <c r="A17905">
        <v>5.2326705749717798E+17</v>
      </c>
      <c r="B17905" t="s">
        <v>35413</v>
      </c>
      <c r="C17905" t="s">
        <v>35414</v>
      </c>
      <c r="D17905" s="1">
        <v>41930.09679398148</v>
      </c>
      <c r="E17905">
        <v>876</v>
      </c>
      <c r="F17905">
        <v>695</v>
      </c>
    </row>
    <row r="17906" spans="1:8" x14ac:dyDescent="0.2">
      <c r="A17906">
        <v>5.23267978931208E+17</v>
      </c>
      <c r="B17906" t="s">
        <v>35415</v>
      </c>
      <c r="C17906" t="s">
        <v>35416</v>
      </c>
      <c r="D17906" s="1">
        <v>41930.099328703705</v>
      </c>
      <c r="E17906">
        <v>719</v>
      </c>
      <c r="F17906">
        <v>740</v>
      </c>
    </row>
    <row r="17907" spans="1:8" x14ac:dyDescent="0.2">
      <c r="A17907">
        <v>5.23274144616824E+17</v>
      </c>
      <c r="B17907" t="s">
        <v>35417</v>
      </c>
      <c r="C17907" t="s">
        <v>35418</v>
      </c>
      <c r="D17907" s="1">
        <v>41930.116342592592</v>
      </c>
      <c r="E17907">
        <v>749</v>
      </c>
      <c r="F17907">
        <v>932</v>
      </c>
    </row>
    <row r="17908" spans="1:8" x14ac:dyDescent="0.2">
      <c r="A17908">
        <v>5.2352896089928397E+17</v>
      </c>
      <c r="B17908" t="s">
        <v>35419</v>
      </c>
      <c r="C17908" t="s">
        <v>35420</v>
      </c>
      <c r="D17908" s="1">
        <v>41930.819502314815</v>
      </c>
      <c r="E17908">
        <v>83</v>
      </c>
      <c r="F17908">
        <v>180</v>
      </c>
    </row>
    <row r="17909" spans="1:8" x14ac:dyDescent="0.2">
      <c r="A17909">
        <v>5.2373817424243501E+17</v>
      </c>
      <c r="B17909" t="s">
        <v>35421</v>
      </c>
      <c r="C17909" t="s">
        <v>35422</v>
      </c>
      <c r="D17909" s="1">
        <v>41931.396817129629</v>
      </c>
      <c r="E17909">
        <v>29</v>
      </c>
      <c r="F17909">
        <v>36</v>
      </c>
      <c r="G17909" t="s">
        <v>215</v>
      </c>
      <c r="H17909" t="s">
        <v>24419</v>
      </c>
    </row>
    <row r="17910" spans="1:8" x14ac:dyDescent="0.2">
      <c r="A17910">
        <v>5.2373847495725402E+17</v>
      </c>
      <c r="B17910" t="s">
        <v>35423</v>
      </c>
      <c r="C17910" t="s">
        <v>35424</v>
      </c>
      <c r="D17910" s="1">
        <v>41931.397650462961</v>
      </c>
      <c r="E17910">
        <v>33</v>
      </c>
      <c r="F17910">
        <v>60</v>
      </c>
      <c r="G17910" t="s">
        <v>215</v>
      </c>
    </row>
    <row r="17911" spans="1:8" x14ac:dyDescent="0.2">
      <c r="A17911">
        <v>5.23739267596832E+17</v>
      </c>
      <c r="B17911" t="s">
        <v>35425</v>
      </c>
      <c r="C17911" t="s">
        <v>35426</v>
      </c>
      <c r="D17911" s="1">
        <v>41931.399837962963</v>
      </c>
      <c r="E17911">
        <v>25</v>
      </c>
      <c r="F17911">
        <v>39</v>
      </c>
      <c r="G17911" t="s">
        <v>35427</v>
      </c>
    </row>
    <row r="17912" spans="1:8" x14ac:dyDescent="0.2">
      <c r="A17912">
        <v>5.2374067785184E+17</v>
      </c>
      <c r="B17912" t="s">
        <v>35428</v>
      </c>
      <c r="C17912" t="s">
        <v>35429</v>
      </c>
      <c r="D17912" s="1">
        <v>41931.403726851851</v>
      </c>
      <c r="E17912">
        <v>24</v>
      </c>
      <c r="F17912">
        <v>44</v>
      </c>
      <c r="G17912" t="s">
        <v>215</v>
      </c>
    </row>
    <row r="17913" spans="1:8" x14ac:dyDescent="0.2">
      <c r="A17913">
        <v>5.2374129204896902E+17</v>
      </c>
      <c r="B17913" t="s">
        <v>35430</v>
      </c>
      <c r="C17913" t="s">
        <v>35431</v>
      </c>
      <c r="D17913" s="1">
        <v>41931.405428240738</v>
      </c>
      <c r="E17913">
        <v>22</v>
      </c>
      <c r="F17913">
        <v>25</v>
      </c>
      <c r="G17913" t="s">
        <v>576</v>
      </c>
    </row>
    <row r="17914" spans="1:8" x14ac:dyDescent="0.2">
      <c r="A17914">
        <v>5.2377263867061798E+17</v>
      </c>
      <c r="B17914" t="s">
        <v>35432</v>
      </c>
      <c r="C17914" t="s">
        <v>35433</v>
      </c>
      <c r="D17914" s="1">
        <v>41931.4919212963</v>
      </c>
      <c r="E17914">
        <v>12</v>
      </c>
      <c r="F17914">
        <v>22</v>
      </c>
      <c r="G17914" t="s">
        <v>576</v>
      </c>
    </row>
    <row r="17915" spans="1:8" x14ac:dyDescent="0.2">
      <c r="A17915">
        <v>5.2377470098475802E+17</v>
      </c>
      <c r="B17915" t="s">
        <v>35434</v>
      </c>
      <c r="C17915" t="s">
        <v>35435</v>
      </c>
      <c r="D17915" s="1">
        <v>41931.497615740744</v>
      </c>
      <c r="E17915">
        <v>32</v>
      </c>
      <c r="F17915">
        <v>27</v>
      </c>
      <c r="G17915" t="s">
        <v>576</v>
      </c>
    </row>
    <row r="17916" spans="1:8" x14ac:dyDescent="0.2">
      <c r="A17916">
        <v>5.2377599309460198E+17</v>
      </c>
      <c r="B17916" t="s">
        <v>35436</v>
      </c>
      <c r="C17916" t="s">
        <v>35437</v>
      </c>
      <c r="D17916" s="1">
        <v>41931.501180555555</v>
      </c>
      <c r="E17916">
        <v>109</v>
      </c>
      <c r="F17916">
        <v>214</v>
      </c>
      <c r="G17916" t="s">
        <v>89</v>
      </c>
    </row>
    <row r="17917" spans="1:8" x14ac:dyDescent="0.2">
      <c r="A17917">
        <v>5.2377695078843501E+17</v>
      </c>
      <c r="B17917" t="s">
        <v>35438</v>
      </c>
      <c r="C17917" t="s">
        <v>35439</v>
      </c>
      <c r="D17917" s="1">
        <v>41931.503831018519</v>
      </c>
      <c r="E17917">
        <v>13</v>
      </c>
      <c r="F17917">
        <v>25</v>
      </c>
      <c r="G17917" t="s">
        <v>89</v>
      </c>
      <c r="H17917" t="s">
        <v>390</v>
      </c>
    </row>
    <row r="17918" spans="1:8" x14ac:dyDescent="0.2">
      <c r="A17918">
        <v>5.2377704732452403E+17</v>
      </c>
      <c r="B17918" t="s">
        <v>35440</v>
      </c>
      <c r="C17918" t="s">
        <v>35441</v>
      </c>
      <c r="D17918" s="1">
        <v>41931.50409722222</v>
      </c>
      <c r="E17918">
        <v>43</v>
      </c>
      <c r="F17918">
        <v>92</v>
      </c>
      <c r="G17918" t="s">
        <v>89</v>
      </c>
    </row>
    <row r="17919" spans="1:8" x14ac:dyDescent="0.2">
      <c r="A17919">
        <v>5.2377753975680198E+17</v>
      </c>
      <c r="B17919" t="s">
        <v>35442</v>
      </c>
      <c r="C17919" t="s">
        <v>35443</v>
      </c>
      <c r="D17919" s="1">
        <v>41931.50545138889</v>
      </c>
      <c r="E17919">
        <v>13</v>
      </c>
      <c r="F17919">
        <v>21</v>
      </c>
      <c r="G17919" t="s">
        <v>487</v>
      </c>
      <c r="H17919" t="s">
        <v>35444</v>
      </c>
    </row>
    <row r="17920" spans="1:8" x14ac:dyDescent="0.2">
      <c r="A17920">
        <v>5.2377764220268902E+17</v>
      </c>
      <c r="B17920" t="s">
        <v>35445</v>
      </c>
      <c r="C17920" t="s">
        <v>35446</v>
      </c>
      <c r="D17920" s="1">
        <v>41931.505729166667</v>
      </c>
      <c r="E17920">
        <v>11</v>
      </c>
      <c r="F17920">
        <v>26</v>
      </c>
      <c r="G17920" t="s">
        <v>576</v>
      </c>
    </row>
    <row r="17921" spans="1:8" x14ac:dyDescent="0.2">
      <c r="A17921">
        <v>5.2377772085426099E+17</v>
      </c>
      <c r="B17921" t="s">
        <v>35447</v>
      </c>
      <c r="C17921" t="s">
        <v>35448</v>
      </c>
      <c r="D17921" s="1">
        <v>41931.505949074075</v>
      </c>
      <c r="E17921">
        <v>20</v>
      </c>
      <c r="F17921">
        <v>30</v>
      </c>
      <c r="G17921" t="s">
        <v>487</v>
      </c>
    </row>
    <row r="17922" spans="1:8" x14ac:dyDescent="0.2">
      <c r="A17922">
        <v>5.2377802378368602E+17</v>
      </c>
      <c r="B17922" t="s">
        <v>35449</v>
      </c>
      <c r="C17922" t="s">
        <v>35450</v>
      </c>
      <c r="D17922" s="1">
        <v>41931.506782407407</v>
      </c>
      <c r="E17922">
        <v>31</v>
      </c>
      <c r="F17922">
        <v>57</v>
      </c>
      <c r="G17922" t="s">
        <v>89</v>
      </c>
    </row>
    <row r="17923" spans="1:8" x14ac:dyDescent="0.2">
      <c r="A17923">
        <v>5.2377869626902099E+17</v>
      </c>
      <c r="B17923" t="s">
        <v>35451</v>
      </c>
      <c r="C17923" t="s">
        <v>35452</v>
      </c>
      <c r="D17923" s="1">
        <v>41931.508645833332</v>
      </c>
      <c r="E17923">
        <v>17</v>
      </c>
      <c r="F17923">
        <v>24</v>
      </c>
      <c r="G17923" t="s">
        <v>89</v>
      </c>
    </row>
    <row r="17924" spans="1:8" x14ac:dyDescent="0.2">
      <c r="A17924">
        <v>5.2378317129360102E+17</v>
      </c>
      <c r="B17924" t="s">
        <v>35453</v>
      </c>
      <c r="C17924" t="s">
        <v>35454</v>
      </c>
      <c r="D17924" s="1">
        <v>41931.520995370367</v>
      </c>
      <c r="E17924">
        <v>288</v>
      </c>
      <c r="F17924">
        <v>276</v>
      </c>
    </row>
    <row r="17925" spans="1:8" x14ac:dyDescent="0.2">
      <c r="A17925">
        <v>5.23785899264712E+17</v>
      </c>
      <c r="B17925" t="s">
        <v>35455</v>
      </c>
      <c r="C17925" t="s">
        <v>35456</v>
      </c>
      <c r="D17925" s="1">
        <v>41931.52851851852</v>
      </c>
      <c r="E17925">
        <v>696</v>
      </c>
      <c r="F17925">
        <v>810</v>
      </c>
    </row>
    <row r="17926" spans="1:8" x14ac:dyDescent="0.2">
      <c r="A17926">
        <v>5.2382460524574298E+17</v>
      </c>
      <c r="B17926" t="s">
        <v>35457</v>
      </c>
      <c r="C17926" t="s">
        <v>35458</v>
      </c>
      <c r="D17926" s="1">
        <v>41931.635324074072</v>
      </c>
      <c r="E17926">
        <v>102</v>
      </c>
      <c r="F17926">
        <v>209</v>
      </c>
    </row>
    <row r="17927" spans="1:8" x14ac:dyDescent="0.2">
      <c r="A17927">
        <v>5.2414103615177101E+17</v>
      </c>
      <c r="B17927" t="s">
        <v>35459</v>
      </c>
      <c r="C17927" t="s">
        <v>35460</v>
      </c>
      <c r="D17927" s="1">
        <v>41932.508506944447</v>
      </c>
      <c r="E17927">
        <v>71</v>
      </c>
      <c r="F17927">
        <v>151</v>
      </c>
      <c r="G17927" t="s">
        <v>89</v>
      </c>
    </row>
    <row r="17928" spans="1:8" x14ac:dyDescent="0.2">
      <c r="A17928">
        <v>5.2414173080402701E+17</v>
      </c>
      <c r="B17928" t="s">
        <v>35461</v>
      </c>
      <c r="C17928" t="s">
        <v>35462</v>
      </c>
      <c r="D17928" s="1">
        <v>41932.510428240741</v>
      </c>
      <c r="E17928">
        <v>29</v>
      </c>
      <c r="F17928">
        <v>46</v>
      </c>
      <c r="G17928" t="s">
        <v>35463</v>
      </c>
    </row>
    <row r="17929" spans="1:8" x14ac:dyDescent="0.2">
      <c r="A17929">
        <v>5.2415798168519802E+17</v>
      </c>
      <c r="B17929" t="s">
        <v>35464</v>
      </c>
      <c r="C17929" t="s">
        <v>35465</v>
      </c>
      <c r="D17929" s="1">
        <v>41932.555266203701</v>
      </c>
      <c r="E17929">
        <v>21</v>
      </c>
      <c r="F17929">
        <v>39</v>
      </c>
      <c r="G17929" t="s">
        <v>215</v>
      </c>
    </row>
    <row r="17930" spans="1:8" x14ac:dyDescent="0.2">
      <c r="A17930">
        <v>5.2415814641230202E+17</v>
      </c>
      <c r="B17930" t="s">
        <v>35466</v>
      </c>
      <c r="C17930" t="s">
        <v>35467</v>
      </c>
      <c r="D17930" s="1">
        <v>41932.55572916667</v>
      </c>
      <c r="E17930">
        <v>16</v>
      </c>
      <c r="F17930">
        <v>21</v>
      </c>
      <c r="G17930" t="s">
        <v>35468</v>
      </c>
      <c r="H17930" t="s">
        <v>390</v>
      </c>
    </row>
    <row r="17931" spans="1:8" x14ac:dyDescent="0.2">
      <c r="A17931">
        <v>5.2415933623149702E+17</v>
      </c>
      <c r="B17931" t="s">
        <v>35469</v>
      </c>
      <c r="C17931" t="s">
        <v>35470</v>
      </c>
      <c r="D17931" s="1">
        <v>41932.559004629627</v>
      </c>
      <c r="E17931">
        <v>298</v>
      </c>
      <c r="F17931">
        <v>480</v>
      </c>
    </row>
    <row r="17932" spans="1:8" x14ac:dyDescent="0.2">
      <c r="A17932">
        <v>5.2416055992386701E+17</v>
      </c>
      <c r="B17932" t="s">
        <v>35471</v>
      </c>
      <c r="C17932" t="s">
        <v>35472</v>
      </c>
      <c r="D17932" s="1">
        <v>41932.562384259261</v>
      </c>
      <c r="E17932">
        <v>7</v>
      </c>
      <c r="F17932">
        <v>8</v>
      </c>
      <c r="G17932" t="s">
        <v>215</v>
      </c>
    </row>
    <row r="17933" spans="1:8" x14ac:dyDescent="0.2">
      <c r="A17933">
        <v>5.2416143520381702E+17</v>
      </c>
      <c r="B17933" t="s">
        <v>35473</v>
      </c>
      <c r="C17933" t="s">
        <v>35474</v>
      </c>
      <c r="D17933" s="1">
        <v>41932.564803240741</v>
      </c>
      <c r="E17933">
        <v>23</v>
      </c>
      <c r="F17933">
        <v>45</v>
      </c>
      <c r="G17933" t="s">
        <v>215</v>
      </c>
      <c r="H17933" t="s">
        <v>390</v>
      </c>
    </row>
    <row r="17934" spans="1:8" x14ac:dyDescent="0.2">
      <c r="A17934">
        <v>5.2416164790534099E+17</v>
      </c>
      <c r="B17934" t="s">
        <v>35475</v>
      </c>
      <c r="C17934" t="s">
        <v>35476</v>
      </c>
      <c r="D17934" s="1">
        <v>41932.565381944441</v>
      </c>
      <c r="E17934">
        <v>142</v>
      </c>
      <c r="F17934">
        <v>194</v>
      </c>
      <c r="G17934" t="e">
        <f>_xlfn.SINGLE( _xlfn.SINGLE(Jennifer75AR))</f>
        <v>#NAME?</v>
      </c>
    </row>
    <row r="17935" spans="1:8" x14ac:dyDescent="0.2">
      <c r="A17935">
        <v>5.2417144559396403E+17</v>
      </c>
      <c r="B17935" t="s">
        <v>35477</v>
      </c>
      <c r="C17935" t="s">
        <v>35478</v>
      </c>
      <c r="D17935" s="1">
        <v>41932.592418981483</v>
      </c>
      <c r="E17935">
        <v>32</v>
      </c>
      <c r="F17935">
        <v>64</v>
      </c>
      <c r="G17935" t="s">
        <v>215</v>
      </c>
    </row>
    <row r="17936" spans="1:8" x14ac:dyDescent="0.2">
      <c r="A17936">
        <v>5.2417320763788403E+17</v>
      </c>
      <c r="B17936" t="s">
        <v>35479</v>
      </c>
      <c r="C17936" t="s">
        <v>35480</v>
      </c>
      <c r="D17936" s="1">
        <v>41932.597291666665</v>
      </c>
      <c r="E17936">
        <v>480</v>
      </c>
      <c r="F17936">
        <v>702</v>
      </c>
    </row>
    <row r="17937" spans="1:8" x14ac:dyDescent="0.2">
      <c r="A17937">
        <v>5.2417352836791898E+17</v>
      </c>
      <c r="B17937" t="s">
        <v>35481</v>
      </c>
      <c r="C17937" t="s">
        <v>35482</v>
      </c>
      <c r="D17937" s="1">
        <v>41932.598171296297</v>
      </c>
      <c r="E17937">
        <v>19</v>
      </c>
      <c r="F17937">
        <v>50</v>
      </c>
      <c r="G17937" t="s">
        <v>215</v>
      </c>
      <c r="H17937" t="s">
        <v>390</v>
      </c>
    </row>
    <row r="17938" spans="1:8" x14ac:dyDescent="0.2">
      <c r="A17938">
        <v>5.2420742138510099E+17</v>
      </c>
      <c r="B17938" t="s">
        <v>35483</v>
      </c>
      <c r="C17938" t="s">
        <v>35484</v>
      </c>
      <c r="D17938" s="1">
        <v>41932.691701388889</v>
      </c>
      <c r="E17938">
        <v>212</v>
      </c>
      <c r="F17938">
        <v>289</v>
      </c>
      <c r="G17938" t="s">
        <v>89</v>
      </c>
    </row>
    <row r="17939" spans="1:8" x14ac:dyDescent="0.2">
      <c r="A17939">
        <v>5.2420751529555098E+17</v>
      </c>
      <c r="B17939" t="s">
        <v>35485</v>
      </c>
      <c r="C17939" t="s">
        <v>35486</v>
      </c>
      <c r="D17939" s="1">
        <v>41932.69195601852</v>
      </c>
      <c r="E17939">
        <v>1850</v>
      </c>
      <c r="F17939">
        <v>2956</v>
      </c>
      <c r="G17939" t="s">
        <v>89</v>
      </c>
    </row>
    <row r="17940" spans="1:8" x14ac:dyDescent="0.2">
      <c r="A17940">
        <v>5.2424292389095002E+17</v>
      </c>
      <c r="B17940" t="s">
        <v>35487</v>
      </c>
      <c r="C17940" t="s">
        <v>35488</v>
      </c>
      <c r="D17940" s="1">
        <v>41932.789664351854</v>
      </c>
      <c r="E17940">
        <v>28</v>
      </c>
      <c r="F17940">
        <v>43</v>
      </c>
      <c r="G17940" t="s">
        <v>215</v>
      </c>
    </row>
    <row r="17941" spans="1:8" x14ac:dyDescent="0.2">
      <c r="A17941">
        <v>5.2428325921227098E+17</v>
      </c>
      <c r="B17941" t="s">
        <v>35489</v>
      </c>
      <c r="C17941" t="s">
        <v>35490</v>
      </c>
      <c r="D17941" s="1">
        <v>41932.900972222225</v>
      </c>
      <c r="E17941">
        <v>33</v>
      </c>
      <c r="F17941">
        <v>42</v>
      </c>
      <c r="G17941" t="s">
        <v>576</v>
      </c>
    </row>
    <row r="17942" spans="1:8" x14ac:dyDescent="0.2">
      <c r="A17942">
        <v>5.2429102522617798E+17</v>
      </c>
      <c r="B17942" t="s">
        <v>35491</v>
      </c>
      <c r="C17942" t="s">
        <v>35492</v>
      </c>
      <c r="D17942" s="1">
        <v>41932.922395833331</v>
      </c>
      <c r="E17942">
        <v>19</v>
      </c>
      <c r="F17942">
        <v>33</v>
      </c>
      <c r="G17942" t="s">
        <v>215</v>
      </c>
    </row>
    <row r="17943" spans="1:8" x14ac:dyDescent="0.2">
      <c r="A17943">
        <v>5.2429387427428301E+17</v>
      </c>
      <c r="B17943" t="s">
        <v>35493</v>
      </c>
      <c r="C17943" t="s">
        <v>35494</v>
      </c>
      <c r="D17943" s="1">
        <v>41932.930266203701</v>
      </c>
      <c r="E17943">
        <v>25</v>
      </c>
      <c r="F17943">
        <v>25</v>
      </c>
      <c r="G17943" t="s">
        <v>576</v>
      </c>
    </row>
    <row r="17944" spans="1:8" x14ac:dyDescent="0.2">
      <c r="A17944">
        <v>5.24300314166296E+17</v>
      </c>
      <c r="B17944" t="s">
        <v>35495</v>
      </c>
      <c r="C17944" t="s">
        <v>35496</v>
      </c>
      <c r="D17944" s="1">
        <v>41932.94803240741</v>
      </c>
      <c r="E17944">
        <v>63</v>
      </c>
      <c r="F17944">
        <v>51</v>
      </c>
      <c r="G17944" t="s">
        <v>576</v>
      </c>
    </row>
    <row r="17945" spans="1:8" x14ac:dyDescent="0.2">
      <c r="A17945">
        <v>5.2430362166860499E+17</v>
      </c>
      <c r="B17945" t="s">
        <v>35497</v>
      </c>
      <c r="C17945" t="s">
        <v>35498</v>
      </c>
      <c r="D17945" s="1">
        <v>41932.95716435185</v>
      </c>
      <c r="E17945">
        <v>22</v>
      </c>
      <c r="F17945">
        <v>33</v>
      </c>
      <c r="G17945" t="s">
        <v>215</v>
      </c>
    </row>
    <row r="17946" spans="1:8" x14ac:dyDescent="0.2">
      <c r="A17946">
        <v>5.2433564035241498E+17</v>
      </c>
      <c r="B17946" t="s">
        <v>35499</v>
      </c>
      <c r="C17946" t="s">
        <v>35500</v>
      </c>
      <c r="D17946" s="1">
        <v>41933.045520833337</v>
      </c>
      <c r="E17946">
        <v>1395</v>
      </c>
      <c r="F17946">
        <v>1571</v>
      </c>
    </row>
    <row r="17947" spans="1:8" x14ac:dyDescent="0.2">
      <c r="A17947">
        <v>5.2433866592617997E+17</v>
      </c>
      <c r="B17947" t="s">
        <v>35501</v>
      </c>
      <c r="C17947" t="s">
        <v>35502</v>
      </c>
      <c r="D17947" s="1">
        <v>41933.053865740738</v>
      </c>
      <c r="E17947">
        <v>143</v>
      </c>
      <c r="F17947">
        <v>212</v>
      </c>
      <c r="G17947" t="s">
        <v>215</v>
      </c>
      <c r="H17947" t="s">
        <v>616</v>
      </c>
    </row>
    <row r="17948" spans="1:8" x14ac:dyDescent="0.2">
      <c r="A17948">
        <v>5.2433925528040998E+17</v>
      </c>
      <c r="B17948" t="s">
        <v>35503</v>
      </c>
      <c r="C17948" t="s">
        <v>35504</v>
      </c>
      <c r="D17948" s="1">
        <v>41933.055486111109</v>
      </c>
      <c r="E17948">
        <v>36</v>
      </c>
      <c r="F17948">
        <v>72</v>
      </c>
      <c r="G17948" t="s">
        <v>35505</v>
      </c>
      <c r="H17948" t="s">
        <v>390</v>
      </c>
    </row>
    <row r="17949" spans="1:8" x14ac:dyDescent="0.2">
      <c r="A17949">
        <v>5.2433952329225798E+17</v>
      </c>
      <c r="B17949" t="s">
        <v>35506</v>
      </c>
      <c r="C17949" t="s">
        <v>35507</v>
      </c>
      <c r="D17949" s="1">
        <v>41933.056226851855</v>
      </c>
      <c r="E17949">
        <v>13</v>
      </c>
      <c r="F17949">
        <v>22</v>
      </c>
      <c r="G17949" t="s">
        <v>487</v>
      </c>
    </row>
    <row r="17950" spans="1:8" x14ac:dyDescent="0.2">
      <c r="A17950">
        <v>5.2434046370972E+17</v>
      </c>
      <c r="B17950" t="s">
        <v>35508</v>
      </c>
      <c r="C17950" t="s">
        <v>35509</v>
      </c>
      <c r="D17950" s="1">
        <v>41933.058819444443</v>
      </c>
      <c r="E17950">
        <v>22</v>
      </c>
      <c r="F17950">
        <v>45</v>
      </c>
      <c r="G17950" t="s">
        <v>215</v>
      </c>
    </row>
    <row r="17951" spans="1:8" x14ac:dyDescent="0.2">
      <c r="A17951">
        <v>5.2434116718258899E+17</v>
      </c>
      <c r="B17951" t="s">
        <v>35510</v>
      </c>
      <c r="C17951" t="s">
        <v>35511</v>
      </c>
      <c r="D17951" s="1">
        <v>41933.060763888891</v>
      </c>
      <c r="E17951">
        <v>25</v>
      </c>
      <c r="F17951">
        <v>52</v>
      </c>
      <c r="G17951" t="s">
        <v>35512</v>
      </c>
    </row>
    <row r="17952" spans="1:8" x14ac:dyDescent="0.2">
      <c r="A17952">
        <v>5.2434807218975501E+17</v>
      </c>
      <c r="B17952" t="s">
        <v>35513</v>
      </c>
      <c r="C17952" t="s">
        <v>35514</v>
      </c>
      <c r="D17952" s="1">
        <v>41933.079814814817</v>
      </c>
      <c r="E17952">
        <v>100</v>
      </c>
      <c r="F17952">
        <v>272</v>
      </c>
      <c r="G17952" t="s">
        <v>89</v>
      </c>
    </row>
    <row r="17953" spans="1:8" x14ac:dyDescent="0.2">
      <c r="A17953">
        <v>5.2434833156971302E+17</v>
      </c>
      <c r="B17953" t="s">
        <v>35515</v>
      </c>
      <c r="C17953" t="s">
        <v>35516</v>
      </c>
      <c r="D17953" s="1">
        <v>41933.08053240741</v>
      </c>
      <c r="E17953">
        <v>49</v>
      </c>
      <c r="F17953">
        <v>71</v>
      </c>
      <c r="G17953" t="s">
        <v>89</v>
      </c>
    </row>
    <row r="17954" spans="1:8" x14ac:dyDescent="0.2">
      <c r="A17954">
        <v>5.2434842769896198E+17</v>
      </c>
      <c r="B17954" t="s">
        <v>35517</v>
      </c>
      <c r="C17954" t="s">
        <v>35518</v>
      </c>
      <c r="D17954" s="1">
        <v>41933.08079861111</v>
      </c>
      <c r="E17954">
        <v>30</v>
      </c>
      <c r="F17954">
        <v>64</v>
      </c>
      <c r="G17954" t="s">
        <v>576</v>
      </c>
    </row>
    <row r="17955" spans="1:8" x14ac:dyDescent="0.2">
      <c r="A17955">
        <v>5.2434913311800102E+17</v>
      </c>
      <c r="B17955" t="s">
        <v>35519</v>
      </c>
      <c r="C17955" t="s">
        <v>35520</v>
      </c>
      <c r="D17955" s="1">
        <v>41933.082743055558</v>
      </c>
      <c r="E17955">
        <v>17</v>
      </c>
      <c r="F17955">
        <v>38</v>
      </c>
      <c r="G17955" t="s">
        <v>215</v>
      </c>
    </row>
    <row r="17956" spans="1:8" x14ac:dyDescent="0.2">
      <c r="A17956">
        <v>5.2435430018593901E+17</v>
      </c>
      <c r="B17956" t="s">
        <v>35521</v>
      </c>
      <c r="C17956" t="s">
        <v>35522</v>
      </c>
      <c r="D17956" s="1">
        <v>41933.097002314818</v>
      </c>
      <c r="E17956">
        <v>41</v>
      </c>
      <c r="F17956">
        <v>88</v>
      </c>
      <c r="G17956" t="s">
        <v>215</v>
      </c>
      <c r="H17956" t="s">
        <v>390</v>
      </c>
    </row>
    <row r="17957" spans="1:8" x14ac:dyDescent="0.2">
      <c r="A17957">
        <v>5.2437998455596198E+17</v>
      </c>
      <c r="B17957" t="s">
        <v>35523</v>
      </c>
      <c r="C17957" t="s">
        <v>35524</v>
      </c>
      <c r="D17957" s="1">
        <v>41933.167881944442</v>
      </c>
      <c r="E17957">
        <v>17</v>
      </c>
      <c r="F17957">
        <v>43</v>
      </c>
      <c r="G17957" t="s">
        <v>89</v>
      </c>
    </row>
    <row r="17958" spans="1:8" x14ac:dyDescent="0.2">
      <c r="A17958">
        <v>5.2438020780195802E+17</v>
      </c>
      <c r="B17958" t="s">
        <v>35525</v>
      </c>
      <c r="C17958" t="s">
        <v>35526</v>
      </c>
      <c r="D17958" s="1">
        <v>41933.168495370373</v>
      </c>
      <c r="E17958">
        <v>259</v>
      </c>
      <c r="F17958">
        <v>239</v>
      </c>
      <c r="G17958" t="s">
        <v>89</v>
      </c>
    </row>
    <row r="17959" spans="1:8" x14ac:dyDescent="0.2">
      <c r="A17959">
        <v>5.2438106989921798E+17</v>
      </c>
      <c r="B17959" t="s">
        <v>35527</v>
      </c>
      <c r="C17959" t="s">
        <v>35528</v>
      </c>
      <c r="D17959" s="1">
        <v>41933.17087962963</v>
      </c>
      <c r="E17959">
        <v>76</v>
      </c>
      <c r="F17959">
        <v>129</v>
      </c>
      <c r="G17959" t="s">
        <v>89</v>
      </c>
    </row>
    <row r="17960" spans="1:8" x14ac:dyDescent="0.2">
      <c r="A17960">
        <v>5.2448670990470298E+17</v>
      </c>
      <c r="B17960" t="s">
        <v>35529</v>
      </c>
      <c r="C17960" t="s">
        <v>35530</v>
      </c>
      <c r="D17960" s="1">
        <v>41933.462384259263</v>
      </c>
      <c r="E17960">
        <v>1549</v>
      </c>
      <c r="F17960">
        <v>627</v>
      </c>
    </row>
    <row r="17961" spans="1:8" x14ac:dyDescent="0.2">
      <c r="A17961">
        <v>5.2449050699553101E+17</v>
      </c>
      <c r="B17961" t="s">
        <v>35531</v>
      </c>
      <c r="C17961" t="s">
        <v>35532</v>
      </c>
      <c r="D17961" s="1">
        <v>41933.472870370373</v>
      </c>
      <c r="E17961">
        <v>159</v>
      </c>
      <c r="F17961">
        <v>193</v>
      </c>
    </row>
    <row r="17962" spans="1:8" x14ac:dyDescent="0.2">
      <c r="A17962">
        <v>5.2452006224253702E+17</v>
      </c>
      <c r="B17962" t="s">
        <v>35533</v>
      </c>
      <c r="C17962" t="s">
        <v>35534</v>
      </c>
      <c r="D17962" s="1">
        <v>41933.5544212963</v>
      </c>
      <c r="E17962">
        <v>873</v>
      </c>
      <c r="F17962">
        <v>619</v>
      </c>
    </row>
    <row r="17963" spans="1:8" x14ac:dyDescent="0.2">
      <c r="A17963">
        <v>5.2453806631761498E+17</v>
      </c>
      <c r="B17963" t="s">
        <v>35535</v>
      </c>
      <c r="C17963" t="s">
        <v>35536</v>
      </c>
      <c r="D17963" s="1">
        <v>41933.604108796295</v>
      </c>
      <c r="E17963">
        <v>34</v>
      </c>
      <c r="F17963">
        <v>80</v>
      </c>
      <c r="G17963" t="s">
        <v>89</v>
      </c>
    </row>
    <row r="17964" spans="1:8" x14ac:dyDescent="0.2">
      <c r="A17964">
        <v>5.2453950575241203E+17</v>
      </c>
      <c r="B17964" t="s">
        <v>35537</v>
      </c>
      <c r="C17964" t="s">
        <v>35538</v>
      </c>
      <c r="D17964" s="1">
        <v>41933.608078703706</v>
      </c>
      <c r="E17964">
        <v>24</v>
      </c>
      <c r="F17964">
        <v>34</v>
      </c>
      <c r="G17964" t="s">
        <v>35539</v>
      </c>
      <c r="H17964" t="s">
        <v>390</v>
      </c>
    </row>
    <row r="17965" spans="1:8" x14ac:dyDescent="0.2">
      <c r="A17965">
        <v>5.24542079847104E+17</v>
      </c>
      <c r="B17965" t="s">
        <v>35540</v>
      </c>
      <c r="C17965" t="s">
        <v>35541</v>
      </c>
      <c r="D17965" s="1">
        <v>41933.615185185183</v>
      </c>
      <c r="E17965">
        <v>25</v>
      </c>
      <c r="F17965">
        <v>36</v>
      </c>
      <c r="G17965" t="s">
        <v>576</v>
      </c>
    </row>
    <row r="17966" spans="1:8" x14ac:dyDescent="0.2">
      <c r="A17966">
        <v>5.2458441646802099E+17</v>
      </c>
      <c r="B17966" t="s">
        <v>35542</v>
      </c>
      <c r="C17966" t="s">
        <v>35543</v>
      </c>
      <c r="D17966" s="1">
        <v>41933.732002314813</v>
      </c>
      <c r="E17966">
        <v>33</v>
      </c>
      <c r="F17966">
        <v>121</v>
      </c>
      <c r="G17966" t="s">
        <v>89</v>
      </c>
    </row>
    <row r="17967" spans="1:8" x14ac:dyDescent="0.2">
      <c r="A17967">
        <v>5.2463985751230797E+17</v>
      </c>
      <c r="B17967" t="s">
        <v>35544</v>
      </c>
      <c r="C17967" t="s">
        <v>35545</v>
      </c>
      <c r="D17967" s="1">
        <v>41933.885000000002</v>
      </c>
      <c r="E17967">
        <v>477</v>
      </c>
      <c r="F17967">
        <v>467</v>
      </c>
      <c r="H17967" t="s">
        <v>390</v>
      </c>
    </row>
    <row r="17968" spans="1:8" x14ac:dyDescent="0.2">
      <c r="A17968">
        <v>5.2464232745402298E+17</v>
      </c>
      <c r="B17968" t="s">
        <v>35546</v>
      </c>
      <c r="C17968" t="s">
        <v>35547</v>
      </c>
      <c r="D17968" s="1">
        <v>41933.891805555555</v>
      </c>
      <c r="E17968">
        <v>243</v>
      </c>
      <c r="F17968">
        <v>219</v>
      </c>
      <c r="G17968" t="s">
        <v>89</v>
      </c>
    </row>
    <row r="17969" spans="1:8" x14ac:dyDescent="0.2">
      <c r="A17969">
        <v>5.2466477807436499E+17</v>
      </c>
      <c r="B17969" t="s">
        <v>35548</v>
      </c>
      <c r="C17969" t="s">
        <v>35549</v>
      </c>
      <c r="D17969" s="1">
        <v>41933.953761574077</v>
      </c>
      <c r="E17969">
        <v>339</v>
      </c>
      <c r="F17969">
        <v>385</v>
      </c>
    </row>
    <row r="17970" spans="1:8" x14ac:dyDescent="0.2">
      <c r="A17970">
        <v>5.2470533448584301E+17</v>
      </c>
      <c r="B17970" t="s">
        <v>35550</v>
      </c>
      <c r="C17970" t="s">
        <v>35551</v>
      </c>
      <c r="D17970" s="1">
        <v>41934.065671296295</v>
      </c>
      <c r="E17970">
        <v>1126</v>
      </c>
      <c r="F17970">
        <v>1588</v>
      </c>
    </row>
    <row r="17971" spans="1:8" x14ac:dyDescent="0.2">
      <c r="A17971">
        <v>5.2470707364982701E+17</v>
      </c>
      <c r="B17971" t="s">
        <v>35552</v>
      </c>
      <c r="C17971" t="s">
        <v>35553</v>
      </c>
      <c r="D17971" s="1">
        <v>41934.070474537039</v>
      </c>
      <c r="E17971">
        <v>394</v>
      </c>
      <c r="F17971">
        <v>524</v>
      </c>
    </row>
    <row r="17972" spans="1:8" x14ac:dyDescent="0.2">
      <c r="A17972">
        <v>5.24708583150456E+17</v>
      </c>
      <c r="B17972" t="s">
        <v>35554</v>
      </c>
      <c r="C17972" t="s">
        <v>35555</v>
      </c>
      <c r="D17972" s="1">
        <v>41934.074641203704</v>
      </c>
      <c r="E17972">
        <v>242</v>
      </c>
      <c r="F17972">
        <v>407</v>
      </c>
    </row>
    <row r="17973" spans="1:8" x14ac:dyDescent="0.2">
      <c r="A17973">
        <v>5.2471374974866598E+17</v>
      </c>
      <c r="B17973" t="s">
        <v>35556</v>
      </c>
      <c r="C17973" t="s">
        <v>35557</v>
      </c>
      <c r="D17973" s="1">
        <v>41934.088900462964</v>
      </c>
      <c r="E17973">
        <v>41</v>
      </c>
      <c r="F17973">
        <v>76</v>
      </c>
      <c r="G17973" t="s">
        <v>89</v>
      </c>
      <c r="H17973" t="s">
        <v>390</v>
      </c>
    </row>
    <row r="17974" spans="1:8" x14ac:dyDescent="0.2">
      <c r="A17974">
        <v>5.2471408010042099E+17</v>
      </c>
      <c r="B17974" t="s">
        <v>35558</v>
      </c>
      <c r="C17974" t="s">
        <v>35559</v>
      </c>
      <c r="D17974" s="1">
        <v>41934.089814814812</v>
      </c>
      <c r="E17974">
        <v>31</v>
      </c>
      <c r="F17974">
        <v>84</v>
      </c>
      <c r="G17974" t="s">
        <v>215</v>
      </c>
    </row>
    <row r="17975" spans="1:8" x14ac:dyDescent="0.2">
      <c r="A17975">
        <v>5.2471536981535501E+17</v>
      </c>
      <c r="B17975" t="s">
        <v>35560</v>
      </c>
      <c r="C17975" t="s">
        <v>35561</v>
      </c>
      <c r="D17975" s="1">
        <v>41934.093368055554</v>
      </c>
      <c r="E17975">
        <v>32</v>
      </c>
      <c r="F17975">
        <v>64</v>
      </c>
      <c r="G17975" t="s">
        <v>215</v>
      </c>
    </row>
    <row r="17976" spans="1:8" x14ac:dyDescent="0.2">
      <c r="A17976">
        <v>5.2471557904821798E+17</v>
      </c>
      <c r="B17976" t="s">
        <v>35562</v>
      </c>
      <c r="C17976" t="s">
        <v>35563</v>
      </c>
      <c r="D17976" s="1">
        <v>41934.093946759262</v>
      </c>
      <c r="E17976">
        <v>34</v>
      </c>
      <c r="F17976">
        <v>74</v>
      </c>
      <c r="G17976" t="s">
        <v>215</v>
      </c>
    </row>
    <row r="17977" spans="1:8" x14ac:dyDescent="0.2">
      <c r="A17977">
        <v>5.2483629196457498E+17</v>
      </c>
      <c r="B17977" t="s">
        <v>35564</v>
      </c>
      <c r="C17977" t="s">
        <v>35565</v>
      </c>
      <c r="D17977" s="1">
        <v>41934.427048611113</v>
      </c>
      <c r="E17977">
        <v>181</v>
      </c>
      <c r="F17977">
        <v>263</v>
      </c>
    </row>
    <row r="17978" spans="1:8" x14ac:dyDescent="0.2">
      <c r="A17978">
        <v>5.2488801252281498E+17</v>
      </c>
      <c r="B17978" t="s">
        <v>35566</v>
      </c>
      <c r="C17978" t="s">
        <v>35567</v>
      </c>
      <c r="D17978" s="1">
        <v>41934.569768518515</v>
      </c>
      <c r="E17978">
        <v>735</v>
      </c>
      <c r="F17978">
        <v>1069</v>
      </c>
    </row>
    <row r="17979" spans="1:8" x14ac:dyDescent="0.2">
      <c r="A17979">
        <v>5.2489741358127098E+17</v>
      </c>
      <c r="B17979" t="s">
        <v>35568</v>
      </c>
      <c r="C17979" t="s">
        <v>35569</v>
      </c>
      <c r="D17979" s="1">
        <v>41934.595717592594</v>
      </c>
      <c r="E17979">
        <v>37</v>
      </c>
      <c r="F17979">
        <v>222</v>
      </c>
    </row>
    <row r="17980" spans="1:8" x14ac:dyDescent="0.2">
      <c r="A17980">
        <v>5.2491876046212301E+17</v>
      </c>
      <c r="B17980" t="s">
        <v>35570</v>
      </c>
      <c r="C17980" t="s">
        <v>35571</v>
      </c>
      <c r="D17980" s="1">
        <v>41934.654618055552</v>
      </c>
      <c r="E17980">
        <v>28</v>
      </c>
      <c r="F17980">
        <v>48</v>
      </c>
      <c r="H17980" t="s">
        <v>390</v>
      </c>
    </row>
    <row r="17981" spans="1:8" x14ac:dyDescent="0.2">
      <c r="A17981">
        <v>5.24938979058384E+17</v>
      </c>
      <c r="B17981" t="s">
        <v>35572</v>
      </c>
      <c r="C17981" t="s">
        <v>35573</v>
      </c>
      <c r="D17981" s="1">
        <v>41934.710416666669</v>
      </c>
      <c r="E17981">
        <v>32</v>
      </c>
      <c r="F17981">
        <v>41</v>
      </c>
      <c r="H17981" t="s">
        <v>390</v>
      </c>
    </row>
    <row r="17982" spans="1:8" x14ac:dyDescent="0.2">
      <c r="A17982">
        <v>5.2495017691473498E+17</v>
      </c>
      <c r="B17982" t="s">
        <v>35574</v>
      </c>
      <c r="C17982" t="s">
        <v>35575</v>
      </c>
      <c r="D17982" s="1">
        <v>41934.741307870368</v>
      </c>
      <c r="E17982">
        <v>33</v>
      </c>
      <c r="F17982">
        <v>103</v>
      </c>
    </row>
    <row r="17983" spans="1:8" x14ac:dyDescent="0.2">
      <c r="A17983">
        <v>5.2496064011777997E+17</v>
      </c>
      <c r="B17983" t="s">
        <v>35576</v>
      </c>
      <c r="C17983" t="s">
        <v>35577</v>
      </c>
      <c r="D17983" s="1">
        <v>41934.770185185182</v>
      </c>
      <c r="E17983">
        <v>42543</v>
      </c>
      <c r="F17983">
        <v>43321</v>
      </c>
    </row>
    <row r="17984" spans="1:8" x14ac:dyDescent="0.2">
      <c r="A17984">
        <v>5.2496346590429101E+17</v>
      </c>
      <c r="B17984" t="s">
        <v>35578</v>
      </c>
      <c r="C17984" t="s">
        <v>35579</v>
      </c>
      <c r="D17984" s="1">
        <v>41934.777986111112</v>
      </c>
      <c r="E17984">
        <v>117</v>
      </c>
      <c r="F17984">
        <v>164</v>
      </c>
    </row>
    <row r="17985" spans="1:8" x14ac:dyDescent="0.2">
      <c r="A17985">
        <v>5.2497241917045498E+17</v>
      </c>
      <c r="B17985" t="s">
        <v>35580</v>
      </c>
      <c r="C17985" t="s">
        <v>35581</v>
      </c>
      <c r="D17985" s="1">
        <v>41934.802685185183</v>
      </c>
      <c r="E17985">
        <v>13</v>
      </c>
      <c r="F17985">
        <v>22</v>
      </c>
      <c r="G17985" t="s">
        <v>215</v>
      </c>
    </row>
    <row r="17986" spans="1:8" x14ac:dyDescent="0.2">
      <c r="A17986">
        <v>5.2498720334546899E+17</v>
      </c>
      <c r="B17986" t="s">
        <v>35582</v>
      </c>
      <c r="C17986" t="s">
        <v>35583</v>
      </c>
      <c r="D17986" s="1">
        <v>41934.8434837963</v>
      </c>
      <c r="E17986">
        <v>38</v>
      </c>
      <c r="F17986">
        <v>45</v>
      </c>
      <c r="G17986" t="e">
        <f>_xlfn.SINGLE( _xlfn.SINGLE(TheBlazeBooks))</f>
        <v>#NAME?</v>
      </c>
      <c r="H17986" t="s">
        <v>390</v>
      </c>
    </row>
    <row r="17987" spans="1:8" x14ac:dyDescent="0.2">
      <c r="A17987">
        <v>5.2499324077763699E+17</v>
      </c>
      <c r="B17987" t="s">
        <v>35584</v>
      </c>
      <c r="C17987" t="s">
        <v>35585</v>
      </c>
      <c r="D17987" s="1">
        <v>41934.860150462962</v>
      </c>
      <c r="E17987">
        <v>179</v>
      </c>
      <c r="F17987">
        <v>164</v>
      </c>
      <c r="G17987" t="s">
        <v>576</v>
      </c>
    </row>
    <row r="17988" spans="1:8" x14ac:dyDescent="0.2">
      <c r="A17988">
        <v>5.2499701753027699E+17</v>
      </c>
      <c r="B17988" t="s">
        <v>35586</v>
      </c>
      <c r="C17988" t="s">
        <v>35587</v>
      </c>
      <c r="D17988" s="1">
        <v>41934.870567129627</v>
      </c>
      <c r="E17988">
        <v>87</v>
      </c>
      <c r="F17988">
        <v>81</v>
      </c>
    </row>
    <row r="17989" spans="1:8" x14ac:dyDescent="0.2">
      <c r="A17989">
        <v>5.2500240755487098E+17</v>
      </c>
      <c r="B17989" t="s">
        <v>35588</v>
      </c>
      <c r="C17989" t="s">
        <v>35589</v>
      </c>
      <c r="D17989" s="1">
        <v>41934.885439814818</v>
      </c>
      <c r="E17989">
        <v>52</v>
      </c>
      <c r="F17989">
        <v>40</v>
      </c>
      <c r="G17989" t="s">
        <v>89</v>
      </c>
    </row>
    <row r="17990" spans="1:8" x14ac:dyDescent="0.2">
      <c r="A17990">
        <v>5.2502005323084998E+17</v>
      </c>
      <c r="B17990" t="s">
        <v>35590</v>
      </c>
      <c r="C17990" t="s">
        <v>35591</v>
      </c>
      <c r="D17990" s="1">
        <v>41934.934131944443</v>
      </c>
      <c r="E17990">
        <v>98</v>
      </c>
      <c r="F17990">
        <v>94</v>
      </c>
      <c r="G17990" t="s">
        <v>89</v>
      </c>
    </row>
    <row r="17991" spans="1:8" x14ac:dyDescent="0.2">
      <c r="A17991">
        <v>5.2502612277004198E+17</v>
      </c>
      <c r="B17991" t="s">
        <v>35592</v>
      </c>
      <c r="C17991" t="s">
        <v>35593</v>
      </c>
      <c r="D17991" s="1">
        <v>41934.950879629629</v>
      </c>
      <c r="E17991">
        <v>79</v>
      </c>
      <c r="F17991">
        <v>78</v>
      </c>
      <c r="H17991" t="s">
        <v>390</v>
      </c>
    </row>
    <row r="17992" spans="1:8" x14ac:dyDescent="0.2">
      <c r="A17992">
        <v>5.25197822480904E+17</v>
      </c>
      <c r="B17992" t="s">
        <v>35594</v>
      </c>
      <c r="C17992" t="s">
        <v>35595</v>
      </c>
      <c r="D17992" s="1">
        <v>41935.424687500003</v>
      </c>
      <c r="E17992">
        <v>27</v>
      </c>
      <c r="F17992">
        <v>50</v>
      </c>
      <c r="G17992" t="s">
        <v>35596</v>
      </c>
    </row>
    <row r="17993" spans="1:8" x14ac:dyDescent="0.2">
      <c r="A17993">
        <v>5.2521785448937402E+17</v>
      </c>
      <c r="B17993" t="s">
        <v>35597</v>
      </c>
      <c r="C17993" t="s">
        <v>35598</v>
      </c>
      <c r="D17993" s="1">
        <v>41935.47996527778</v>
      </c>
      <c r="E17993">
        <v>186</v>
      </c>
      <c r="F17993">
        <v>289</v>
      </c>
    </row>
    <row r="17994" spans="1:8" x14ac:dyDescent="0.2">
      <c r="A17994">
        <v>5.2521946399064E+17</v>
      </c>
      <c r="B17994" t="s">
        <v>35599</v>
      </c>
      <c r="C17994" t="s">
        <v>35600</v>
      </c>
      <c r="D17994" s="1">
        <v>41935.484398148146</v>
      </c>
      <c r="E17994">
        <v>28</v>
      </c>
      <c r="F17994">
        <v>70</v>
      </c>
      <c r="G17994" t="s">
        <v>89</v>
      </c>
    </row>
    <row r="17995" spans="1:8" x14ac:dyDescent="0.2">
      <c r="A17995">
        <v>5.2521951479203802E+17</v>
      </c>
      <c r="B17995" t="s">
        <v>35601</v>
      </c>
      <c r="C17995" t="s">
        <v>35602</v>
      </c>
      <c r="D17995" s="1">
        <v>41935.484548611108</v>
      </c>
      <c r="E17995">
        <v>44</v>
      </c>
      <c r="F17995">
        <v>102</v>
      </c>
      <c r="G17995" t="s">
        <v>89</v>
      </c>
    </row>
    <row r="17996" spans="1:8" x14ac:dyDescent="0.2">
      <c r="A17996">
        <v>5.2521985139751699E+17</v>
      </c>
      <c r="B17996" t="s">
        <v>35603</v>
      </c>
      <c r="C17996" t="s">
        <v>35604</v>
      </c>
      <c r="D17996" s="1">
        <v>41935.485474537039</v>
      </c>
      <c r="E17996">
        <v>45</v>
      </c>
      <c r="F17996">
        <v>134</v>
      </c>
      <c r="G17996" t="s">
        <v>89</v>
      </c>
    </row>
    <row r="17997" spans="1:8" x14ac:dyDescent="0.2">
      <c r="A17997">
        <v>5.2522042829885402E+17</v>
      </c>
      <c r="B17997" t="s">
        <v>35605</v>
      </c>
      <c r="C17997" t="s">
        <v>35606</v>
      </c>
      <c r="D17997" s="1">
        <v>41935.487060185187</v>
      </c>
      <c r="E17997">
        <v>76</v>
      </c>
      <c r="F17997">
        <v>202</v>
      </c>
      <c r="G17997" t="s">
        <v>89</v>
      </c>
      <c r="H17997" t="s">
        <v>390</v>
      </c>
    </row>
    <row r="17998" spans="1:8" x14ac:dyDescent="0.2">
      <c r="A17998">
        <v>5.2522094457153498E+17</v>
      </c>
      <c r="B17998" t="s">
        <v>35607</v>
      </c>
      <c r="C17998" t="s">
        <v>35608</v>
      </c>
      <c r="D17998" s="1">
        <v>41935.488483796296</v>
      </c>
      <c r="E17998">
        <v>21</v>
      </c>
      <c r="F17998">
        <v>41</v>
      </c>
      <c r="G17998" t="s">
        <v>35468</v>
      </c>
    </row>
    <row r="17999" spans="1:8" x14ac:dyDescent="0.2">
      <c r="A17999">
        <v>5.2522277008363098E+17</v>
      </c>
      <c r="B17999" t="s">
        <v>35609</v>
      </c>
      <c r="C17999" t="s">
        <v>35610</v>
      </c>
      <c r="D17999" s="1">
        <v>41935.493530092594</v>
      </c>
      <c r="E17999">
        <v>20</v>
      </c>
      <c r="F17999">
        <v>66</v>
      </c>
      <c r="G17999" t="s">
        <v>215</v>
      </c>
    </row>
    <row r="18000" spans="1:8" x14ac:dyDescent="0.2">
      <c r="A18000">
        <v>5.2522319868699002E+17</v>
      </c>
      <c r="B18000" t="s">
        <v>35611</v>
      </c>
      <c r="C18000" t="s">
        <v>35612</v>
      </c>
      <c r="D18000" s="1">
        <v>41935.494710648149</v>
      </c>
      <c r="E18000">
        <v>18</v>
      </c>
      <c r="F18000">
        <v>38</v>
      </c>
      <c r="G18000" t="s">
        <v>215</v>
      </c>
    </row>
    <row r="18001" spans="1:7" x14ac:dyDescent="0.2">
      <c r="A18001">
        <v>5.2522338162994298E+17</v>
      </c>
      <c r="B18001" t="s">
        <v>35613</v>
      </c>
      <c r="C18001" t="s">
        <v>35614</v>
      </c>
      <c r="D18001" s="1">
        <v>41935.495219907411</v>
      </c>
      <c r="E18001">
        <v>14</v>
      </c>
      <c r="F18001">
        <v>17</v>
      </c>
      <c r="G18001" t="s">
        <v>35615</v>
      </c>
    </row>
    <row r="18002" spans="1:7" x14ac:dyDescent="0.2">
      <c r="A18002">
        <v>5.2522344654100403E+17</v>
      </c>
      <c r="B18002" t="s">
        <v>35616</v>
      </c>
      <c r="C18002" t="s">
        <v>35617</v>
      </c>
      <c r="D18002" s="1">
        <v>41935.495393518519</v>
      </c>
      <c r="E18002">
        <v>14</v>
      </c>
      <c r="F18002">
        <v>12</v>
      </c>
      <c r="G18002" t="s">
        <v>215</v>
      </c>
    </row>
    <row r="18003" spans="1:7" x14ac:dyDescent="0.2">
      <c r="A18003">
        <v>5.25223601373728E+17</v>
      </c>
      <c r="B18003" t="s">
        <v>35618</v>
      </c>
      <c r="C18003" t="s">
        <v>35619</v>
      </c>
      <c r="D18003" s="1">
        <v>41935.495821759258</v>
      </c>
      <c r="E18003">
        <v>61</v>
      </c>
      <c r="F18003">
        <v>79</v>
      </c>
      <c r="G18003" t="e">
        <f>MasterBaxter8</f>
        <v>#NAME?</v>
      </c>
    </row>
    <row r="18004" spans="1:7" x14ac:dyDescent="0.2">
      <c r="A18004">
        <v>5.25225115605544E+17</v>
      </c>
      <c r="B18004" t="s">
        <v>35620</v>
      </c>
      <c r="C18004" t="s">
        <v>35621</v>
      </c>
      <c r="D18004" s="1">
        <v>41935.5</v>
      </c>
      <c r="E18004">
        <v>142</v>
      </c>
      <c r="F18004">
        <v>223</v>
      </c>
      <c r="G18004" t="s">
        <v>35622</v>
      </c>
    </row>
    <row r="18005" spans="1:7" x14ac:dyDescent="0.2">
      <c r="A18005">
        <v>5.25267003637256E+17</v>
      </c>
      <c r="B18005" t="s">
        <v>35623</v>
      </c>
      <c r="C18005" t="s">
        <v>35624</v>
      </c>
      <c r="D18005" s="1">
        <v>41935.615590277775</v>
      </c>
      <c r="E18005">
        <v>36</v>
      </c>
      <c r="F18005">
        <v>109</v>
      </c>
      <c r="G18005" t="s">
        <v>576</v>
      </c>
    </row>
    <row r="18006" spans="1:7" x14ac:dyDescent="0.2">
      <c r="A18006">
        <v>5.2526835024792301E+17</v>
      </c>
      <c r="B18006" t="s">
        <v>35625</v>
      </c>
      <c r="C18006" t="s">
        <v>35626</v>
      </c>
      <c r="D18006" s="1">
        <v>41935.619305555556</v>
      </c>
      <c r="E18006">
        <v>16</v>
      </c>
      <c r="F18006">
        <v>18</v>
      </c>
      <c r="G18006" t="s">
        <v>576</v>
      </c>
    </row>
    <row r="18007" spans="1:7" x14ac:dyDescent="0.2">
      <c r="A18007">
        <v>5.2532133914689101E+17</v>
      </c>
      <c r="B18007" t="s">
        <v>35627</v>
      </c>
      <c r="C18007" t="s">
        <v>35628</v>
      </c>
      <c r="D18007" s="1">
        <v>41935.765520833331</v>
      </c>
      <c r="E18007">
        <v>26</v>
      </c>
      <c r="F18007">
        <v>45</v>
      </c>
      <c r="G18007" t="s">
        <v>215</v>
      </c>
    </row>
    <row r="18008" spans="1:7" x14ac:dyDescent="0.2">
      <c r="A18008">
        <v>5.25359230485016E+17</v>
      </c>
      <c r="B18008" t="s">
        <v>35629</v>
      </c>
      <c r="C18008" t="s">
        <v>35630</v>
      </c>
      <c r="D18008" s="1">
        <v>41935.870081018518</v>
      </c>
      <c r="E18008">
        <v>31</v>
      </c>
      <c r="F18008">
        <v>49</v>
      </c>
      <c r="G18008" t="s">
        <v>89</v>
      </c>
    </row>
    <row r="18009" spans="1:7" x14ac:dyDescent="0.2">
      <c r="A18009">
        <v>5.25379825507504E+17</v>
      </c>
      <c r="B18009" t="s">
        <v>35631</v>
      </c>
      <c r="C18009" t="s">
        <v>35632</v>
      </c>
      <c r="D18009" s="1">
        <v>41935.926921296297</v>
      </c>
      <c r="E18009">
        <v>36</v>
      </c>
      <c r="F18009">
        <v>46</v>
      </c>
    </row>
    <row r="18010" spans="1:7" x14ac:dyDescent="0.2">
      <c r="A18010">
        <v>5.2542412193794803E+17</v>
      </c>
      <c r="B18010" t="s">
        <v>35633</v>
      </c>
      <c r="C18010" t="s">
        <v>35634</v>
      </c>
      <c r="D18010" s="1">
        <v>41936.049155092594</v>
      </c>
      <c r="E18010">
        <v>525</v>
      </c>
      <c r="F18010">
        <v>344</v>
      </c>
    </row>
    <row r="18011" spans="1:7" x14ac:dyDescent="0.2">
      <c r="A18011">
        <v>5.2542758471757798E+17</v>
      </c>
      <c r="B18011" t="s">
        <v>35635</v>
      </c>
      <c r="C18011" t="s">
        <v>35636</v>
      </c>
      <c r="D18011" s="1">
        <v>41936.058703703704</v>
      </c>
      <c r="E18011">
        <v>219</v>
      </c>
      <c r="F18011">
        <v>279</v>
      </c>
    </row>
    <row r="18012" spans="1:7" x14ac:dyDescent="0.2">
      <c r="A18012">
        <v>5.2543121891002701E+17</v>
      </c>
      <c r="B18012" t="s">
        <v>35637</v>
      </c>
      <c r="C18012" t="s">
        <v>35638</v>
      </c>
      <c r="D18012" s="1">
        <v>41936.068738425929</v>
      </c>
      <c r="E18012">
        <v>1560</v>
      </c>
      <c r="F18012">
        <v>1784</v>
      </c>
    </row>
    <row r="18013" spans="1:7" x14ac:dyDescent="0.2">
      <c r="A18013">
        <v>5.2547297944327302E+17</v>
      </c>
      <c r="B18013" t="s">
        <v>35639</v>
      </c>
      <c r="C18013" t="s">
        <v>35640</v>
      </c>
      <c r="D18013" s="1">
        <v>41936.183969907404</v>
      </c>
      <c r="E18013">
        <v>2128</v>
      </c>
      <c r="F18013">
        <v>2214</v>
      </c>
    </row>
    <row r="18014" spans="1:7" x14ac:dyDescent="0.2">
      <c r="A18014">
        <v>5.2547460971051002E+17</v>
      </c>
      <c r="B18014" t="s">
        <v>35641</v>
      </c>
      <c r="C18014" t="s">
        <v>35642</v>
      </c>
      <c r="D18014" s="1">
        <v>41936.188472222224</v>
      </c>
      <c r="E18014">
        <v>1730</v>
      </c>
      <c r="F18014">
        <v>2107</v>
      </c>
    </row>
    <row r="18015" spans="1:7" x14ac:dyDescent="0.2">
      <c r="A18015">
        <v>5.2549276636600698E+17</v>
      </c>
      <c r="B18015" t="s">
        <v>35643</v>
      </c>
      <c r="C18015" t="s">
        <v>35644</v>
      </c>
      <c r="D18015" s="1">
        <v>41936.238576388889</v>
      </c>
      <c r="E18015">
        <v>2337</v>
      </c>
      <c r="F18015">
        <v>3490</v>
      </c>
    </row>
    <row r="18016" spans="1:7" x14ac:dyDescent="0.2">
      <c r="A18016">
        <v>5.2549543492898803E+17</v>
      </c>
      <c r="B18016" t="s">
        <v>35645</v>
      </c>
      <c r="C18016" t="s">
        <v>35646</v>
      </c>
      <c r="D18016" s="1">
        <v>41936.245937500003</v>
      </c>
      <c r="E18016">
        <v>1039</v>
      </c>
      <c r="F18016">
        <v>951</v>
      </c>
    </row>
    <row r="18017" spans="1:8" x14ac:dyDescent="0.2">
      <c r="A18017">
        <v>5.2549954668907699E+17</v>
      </c>
      <c r="B18017" t="s">
        <v>35647</v>
      </c>
      <c r="C18017" t="s">
        <v>35648</v>
      </c>
      <c r="D18017" s="1">
        <v>41936.257280092592</v>
      </c>
      <c r="E18017">
        <v>1375</v>
      </c>
      <c r="F18017">
        <v>1777</v>
      </c>
    </row>
    <row r="18018" spans="1:8" x14ac:dyDescent="0.2">
      <c r="A18018">
        <v>5.25614978725056E+17</v>
      </c>
      <c r="B18018" t="s">
        <v>35649</v>
      </c>
      <c r="C18018" t="s">
        <v>35650</v>
      </c>
      <c r="D18018" s="1">
        <v>41936.575821759259</v>
      </c>
      <c r="E18018">
        <v>26</v>
      </c>
      <c r="F18018">
        <v>62</v>
      </c>
      <c r="G18018" t="s">
        <v>215</v>
      </c>
    </row>
    <row r="18019" spans="1:8" x14ac:dyDescent="0.2">
      <c r="A18019">
        <v>5.2561504718032E+17</v>
      </c>
      <c r="B18019" t="s">
        <v>35651</v>
      </c>
      <c r="C18019" t="s">
        <v>35652</v>
      </c>
      <c r="D18019" s="1">
        <v>41936.576006944444</v>
      </c>
      <c r="E18019">
        <v>8</v>
      </c>
      <c r="F18019">
        <v>23</v>
      </c>
      <c r="G18019" t="s">
        <v>215</v>
      </c>
    </row>
    <row r="18020" spans="1:8" x14ac:dyDescent="0.2">
      <c r="A18020">
        <v>5.2561523026168998E+17</v>
      </c>
      <c r="B18020" t="s">
        <v>35653</v>
      </c>
      <c r="C18020" t="s">
        <v>35654</v>
      </c>
      <c r="D18020" s="1">
        <v>41936.576516203706</v>
      </c>
      <c r="E18020">
        <v>19</v>
      </c>
      <c r="F18020">
        <v>60</v>
      </c>
      <c r="G18020" t="s">
        <v>35655</v>
      </c>
    </row>
    <row r="18021" spans="1:8" x14ac:dyDescent="0.2">
      <c r="A18021">
        <v>5.2561554151678701E+17</v>
      </c>
      <c r="B18021" t="s">
        <v>35656</v>
      </c>
      <c r="C18021" t="s">
        <v>35657</v>
      </c>
      <c r="D18021" s="1">
        <v>41936.577372685184</v>
      </c>
      <c r="E18021">
        <v>14</v>
      </c>
      <c r="F18021">
        <v>60</v>
      </c>
      <c r="G18021" t="s">
        <v>215</v>
      </c>
    </row>
    <row r="18022" spans="1:8" x14ac:dyDescent="0.2">
      <c r="A18022">
        <v>5.25615931939368E+17</v>
      </c>
      <c r="B18022" t="s">
        <v>35658</v>
      </c>
      <c r="C18022" t="s">
        <v>35659</v>
      </c>
      <c r="D18022" s="1">
        <v>41936.578449074077</v>
      </c>
      <c r="E18022">
        <v>99</v>
      </c>
      <c r="F18022">
        <v>116</v>
      </c>
      <c r="G18022" t="s">
        <v>215</v>
      </c>
    </row>
    <row r="18023" spans="1:8" x14ac:dyDescent="0.2">
      <c r="A18023">
        <v>5.2563517487763002E+17</v>
      </c>
      <c r="B18023" t="s">
        <v>35660</v>
      </c>
      <c r="C18023" t="s">
        <v>35661</v>
      </c>
      <c r="D18023" s="1">
        <v>41936.631550925929</v>
      </c>
      <c r="E18023">
        <v>635</v>
      </c>
      <c r="F18023">
        <v>878</v>
      </c>
    </row>
    <row r="18024" spans="1:8" x14ac:dyDescent="0.2">
      <c r="A18024">
        <v>5.2567071231745203E+17</v>
      </c>
      <c r="B18024" t="s">
        <v>35662</v>
      </c>
      <c r="C18024" t="s">
        <v>35663</v>
      </c>
      <c r="D18024" s="1">
        <v>41936.72960648148</v>
      </c>
      <c r="E18024">
        <v>100</v>
      </c>
      <c r="F18024">
        <v>111</v>
      </c>
      <c r="H18024" t="s">
        <v>390</v>
      </c>
    </row>
    <row r="18025" spans="1:8" x14ac:dyDescent="0.2">
      <c r="A18025">
        <v>5.2571822465955002E+17</v>
      </c>
      <c r="B18025" t="s">
        <v>35664</v>
      </c>
      <c r="C18025" t="s">
        <v>35665</v>
      </c>
      <c r="D18025" s="1">
        <v>41936.860717592594</v>
      </c>
      <c r="E18025">
        <v>606</v>
      </c>
      <c r="F18025">
        <v>853</v>
      </c>
    </row>
    <row r="18026" spans="1:8" x14ac:dyDescent="0.2">
      <c r="A18026">
        <v>5.2572665395650099E+17</v>
      </c>
      <c r="B18026" t="s">
        <v>35666</v>
      </c>
      <c r="C18026" t="s">
        <v>35667</v>
      </c>
      <c r="D18026" s="1">
        <v>41936.883981481478</v>
      </c>
      <c r="E18026">
        <v>70</v>
      </c>
      <c r="F18026">
        <v>41</v>
      </c>
      <c r="G18026" t="s">
        <v>215</v>
      </c>
    </row>
    <row r="18027" spans="1:8" x14ac:dyDescent="0.2">
      <c r="A18027">
        <v>5.2572765509493101E+17</v>
      </c>
      <c r="B18027" t="s">
        <v>35668</v>
      </c>
      <c r="C18027" t="s">
        <v>35669</v>
      </c>
      <c r="D18027" s="1">
        <v>41936.886747685188</v>
      </c>
      <c r="E18027">
        <v>221</v>
      </c>
      <c r="F18027">
        <v>151</v>
      </c>
      <c r="G18027" t="s">
        <v>89</v>
      </c>
    </row>
    <row r="18028" spans="1:8" x14ac:dyDescent="0.2">
      <c r="A18028">
        <v>5.2573130340959002E+17</v>
      </c>
      <c r="B18028" t="s">
        <v>35670</v>
      </c>
      <c r="C18028" t="s">
        <v>35671</v>
      </c>
      <c r="D18028" s="1">
        <v>41936.896817129629</v>
      </c>
      <c r="E18028">
        <v>185</v>
      </c>
      <c r="F18028">
        <v>108</v>
      </c>
      <c r="G18028" t="s">
        <v>89</v>
      </c>
    </row>
    <row r="18029" spans="1:8" x14ac:dyDescent="0.2">
      <c r="A18029">
        <v>5.2574109348555898E+17</v>
      </c>
      <c r="B18029" t="s">
        <v>35672</v>
      </c>
      <c r="C18029" t="s">
        <v>35673</v>
      </c>
      <c r="D18029" s="1">
        <v>41936.923831018517</v>
      </c>
      <c r="E18029">
        <v>434</v>
      </c>
      <c r="F18029">
        <v>241</v>
      </c>
    </row>
    <row r="18030" spans="1:8" x14ac:dyDescent="0.2">
      <c r="A18030">
        <v>5.2574298910125197E+17</v>
      </c>
      <c r="B18030" t="s">
        <v>35674</v>
      </c>
      <c r="C18030" t="s">
        <v>35675</v>
      </c>
      <c r="D18030" s="1">
        <v>41936.929062499999</v>
      </c>
      <c r="E18030">
        <v>409</v>
      </c>
      <c r="F18030">
        <v>467</v>
      </c>
    </row>
    <row r="18031" spans="1:8" x14ac:dyDescent="0.2">
      <c r="A18031">
        <v>5.2574634969923501E+17</v>
      </c>
      <c r="B18031" t="s">
        <v>35676</v>
      </c>
      <c r="C18031" t="s">
        <v>35677</v>
      </c>
      <c r="D18031" s="1">
        <v>41936.938333333332</v>
      </c>
      <c r="E18031">
        <v>474</v>
      </c>
      <c r="F18031">
        <v>438</v>
      </c>
    </row>
    <row r="18032" spans="1:8" x14ac:dyDescent="0.2">
      <c r="A18032">
        <v>5.2592732053284E+17</v>
      </c>
      <c r="B18032" t="s">
        <v>35678</v>
      </c>
      <c r="C18032" t="s">
        <v>35679</v>
      </c>
      <c r="D18032" s="1">
        <v>41937.437719907408</v>
      </c>
      <c r="E18032">
        <v>14</v>
      </c>
      <c r="F18032">
        <v>45</v>
      </c>
      <c r="G18032" t="s">
        <v>215</v>
      </c>
    </row>
    <row r="18033" spans="1:8" x14ac:dyDescent="0.2">
      <c r="A18033">
        <v>5.2592772839535398E+17</v>
      </c>
      <c r="B18033" t="s">
        <v>35680</v>
      </c>
      <c r="C18033" t="s">
        <v>35681</v>
      </c>
      <c r="D18033" s="1">
        <v>41937.438842592594</v>
      </c>
      <c r="E18033">
        <v>6884</v>
      </c>
      <c r="F18033">
        <v>10284</v>
      </c>
      <c r="G18033" t="s">
        <v>215</v>
      </c>
    </row>
    <row r="18034" spans="1:8" x14ac:dyDescent="0.2">
      <c r="A18034">
        <v>5.2616242118737101E+17</v>
      </c>
      <c r="B18034" t="s">
        <v>35682</v>
      </c>
      <c r="C18034" t="s">
        <v>35683</v>
      </c>
      <c r="D18034" s="1">
        <v>41938.086469907408</v>
      </c>
      <c r="E18034">
        <v>52</v>
      </c>
      <c r="F18034">
        <v>127</v>
      </c>
      <c r="G18034" t="s">
        <v>89</v>
      </c>
      <c r="H18034" t="s">
        <v>390</v>
      </c>
    </row>
    <row r="18035" spans="1:8" x14ac:dyDescent="0.2">
      <c r="A18035">
        <v>5.2617980784832902E+17</v>
      </c>
      <c r="B18035" t="s">
        <v>35684</v>
      </c>
      <c r="C18035" t="s">
        <v>35685</v>
      </c>
      <c r="D18035" s="1">
        <v>41938.092777777776</v>
      </c>
      <c r="E18035">
        <v>47</v>
      </c>
      <c r="F18035">
        <v>94</v>
      </c>
      <c r="G18035" t="s">
        <v>215</v>
      </c>
    </row>
    <row r="18036" spans="1:8" x14ac:dyDescent="0.2">
      <c r="A18036">
        <v>5.2633254631417402E+17</v>
      </c>
      <c r="B18036" t="s">
        <v>35686</v>
      </c>
      <c r="C18036" t="s">
        <v>35687</v>
      </c>
      <c r="D18036" s="1">
        <v>41938.51425925926</v>
      </c>
      <c r="E18036">
        <v>229</v>
      </c>
      <c r="F18036">
        <v>319</v>
      </c>
    </row>
    <row r="18037" spans="1:8" x14ac:dyDescent="0.2">
      <c r="A18037">
        <v>5.2635344358240198E+17</v>
      </c>
      <c r="B18037" t="s">
        <v>35688</v>
      </c>
      <c r="C18037" t="s">
        <v>35689</v>
      </c>
      <c r="D18037" s="1">
        <v>41938.571921296294</v>
      </c>
      <c r="E18037">
        <v>61</v>
      </c>
      <c r="F18037">
        <v>120</v>
      </c>
    </row>
    <row r="18038" spans="1:8" x14ac:dyDescent="0.2">
      <c r="A18038">
        <v>5.2635489598597101E+17</v>
      </c>
      <c r="B18038" t="s">
        <v>35690</v>
      </c>
      <c r="C18038" t="s">
        <v>35691</v>
      </c>
      <c r="D18038" s="1">
        <v>41938.575937499998</v>
      </c>
      <c r="E18038">
        <v>56</v>
      </c>
      <c r="F18038">
        <v>161</v>
      </c>
    </row>
    <row r="18039" spans="1:8" x14ac:dyDescent="0.2">
      <c r="A18039">
        <v>5.2635636785112998E+17</v>
      </c>
      <c r="B18039" t="s">
        <v>35692</v>
      </c>
      <c r="C18039" t="s">
        <v>35693</v>
      </c>
      <c r="D18039" s="1">
        <v>41938.579988425925</v>
      </c>
      <c r="E18039">
        <v>80</v>
      </c>
      <c r="F18039">
        <v>162</v>
      </c>
    </row>
    <row r="18040" spans="1:8" x14ac:dyDescent="0.2">
      <c r="A18040">
        <v>5.26487750137368E+17</v>
      </c>
      <c r="B18040" t="s">
        <v>35694</v>
      </c>
      <c r="C18040" t="s">
        <v>35695</v>
      </c>
      <c r="D18040" s="1">
        <v>41938.94253472222</v>
      </c>
      <c r="E18040">
        <v>488</v>
      </c>
      <c r="F18040">
        <v>550</v>
      </c>
    </row>
    <row r="18041" spans="1:8" x14ac:dyDescent="0.2">
      <c r="A18041">
        <v>5.2649412167101197E+17</v>
      </c>
      <c r="B18041" t="s">
        <v>35696</v>
      </c>
      <c r="C18041" t="s">
        <v>35697</v>
      </c>
      <c r="D18041" s="1">
        <v>41938.960127314815</v>
      </c>
      <c r="E18041">
        <v>99</v>
      </c>
      <c r="F18041">
        <v>141</v>
      </c>
      <c r="G18041" t="s">
        <v>215</v>
      </c>
      <c r="H18041" t="s">
        <v>390</v>
      </c>
    </row>
    <row r="18042" spans="1:8" x14ac:dyDescent="0.2">
      <c r="A18042">
        <v>5.2652552415661197E+17</v>
      </c>
      <c r="B18042" t="s">
        <v>35698</v>
      </c>
      <c r="C18042" t="s">
        <v>35699</v>
      </c>
      <c r="D18042" s="1">
        <v>41939.046770833331</v>
      </c>
      <c r="E18042">
        <v>46</v>
      </c>
      <c r="F18042">
        <v>83</v>
      </c>
      <c r="G18042" t="s">
        <v>35700</v>
      </c>
    </row>
    <row r="18043" spans="1:8" x14ac:dyDescent="0.2">
      <c r="A18043">
        <v>5.2652593868808102E+17</v>
      </c>
      <c r="B18043" t="s">
        <v>35701</v>
      </c>
      <c r="C18043" t="s">
        <v>35702</v>
      </c>
      <c r="D18043" s="1">
        <v>41939.04791666667</v>
      </c>
      <c r="E18043">
        <v>41</v>
      </c>
      <c r="F18043">
        <v>86</v>
      </c>
      <c r="G18043" t="s">
        <v>576</v>
      </c>
    </row>
    <row r="18044" spans="1:8" x14ac:dyDescent="0.2">
      <c r="A18044">
        <v>5.2654525599553901E+17</v>
      </c>
      <c r="B18044" t="s">
        <v>35703</v>
      </c>
      <c r="C18044" t="s">
        <v>35704</v>
      </c>
      <c r="D18044" s="1">
        <v>41939.101226851853</v>
      </c>
      <c r="E18044">
        <v>66</v>
      </c>
      <c r="F18044">
        <v>128</v>
      </c>
      <c r="G18044" t="s">
        <v>89</v>
      </c>
      <c r="H18044" t="s">
        <v>390</v>
      </c>
    </row>
    <row r="18045" spans="1:8" x14ac:dyDescent="0.2">
      <c r="A18045">
        <v>5.2654840922297901E+17</v>
      </c>
      <c r="B18045" t="s">
        <v>35705</v>
      </c>
      <c r="C18045" t="s">
        <v>35706</v>
      </c>
      <c r="D18045" s="1">
        <v>41939.109930555554</v>
      </c>
      <c r="E18045">
        <v>22</v>
      </c>
      <c r="F18045">
        <v>55</v>
      </c>
      <c r="G18045" t="s">
        <v>215</v>
      </c>
    </row>
    <row r="18046" spans="1:8" x14ac:dyDescent="0.2">
      <c r="A18046">
        <v>5.2654882398092403E+17</v>
      </c>
      <c r="B18046" t="s">
        <v>35707</v>
      </c>
      <c r="C18046" t="s">
        <v>35708</v>
      </c>
      <c r="D18046" s="1">
        <v>41939.111076388886</v>
      </c>
      <c r="E18046">
        <v>14</v>
      </c>
      <c r="F18046">
        <v>35</v>
      </c>
      <c r="G18046" t="s">
        <v>576</v>
      </c>
    </row>
    <row r="18047" spans="1:8" x14ac:dyDescent="0.2">
      <c r="A18047">
        <v>5.26549028096704E+17</v>
      </c>
      <c r="B18047" t="s">
        <v>35709</v>
      </c>
      <c r="C18047" t="s">
        <v>35710</v>
      </c>
      <c r="D18047" s="1">
        <v>41939.111631944441</v>
      </c>
      <c r="E18047">
        <v>41</v>
      </c>
      <c r="F18047">
        <v>108</v>
      </c>
      <c r="G18047" t="s">
        <v>35711</v>
      </c>
    </row>
    <row r="18048" spans="1:8" x14ac:dyDescent="0.2">
      <c r="A18048">
        <v>5.2668085996618899E+17</v>
      </c>
      <c r="B18048" t="s">
        <v>35712</v>
      </c>
      <c r="C18048" t="s">
        <v>35713</v>
      </c>
      <c r="D18048" s="1">
        <v>41939.475416666668</v>
      </c>
      <c r="E18048">
        <v>32</v>
      </c>
      <c r="F18048">
        <v>75</v>
      </c>
      <c r="G18048" t="s">
        <v>89</v>
      </c>
    </row>
    <row r="18049" spans="1:8" x14ac:dyDescent="0.2">
      <c r="A18049">
        <v>5.2668952372054797E+17</v>
      </c>
      <c r="B18049" t="s">
        <v>35714</v>
      </c>
      <c r="C18049" t="s">
        <v>35715</v>
      </c>
      <c r="D18049" s="1">
        <v>41939.499328703707</v>
      </c>
      <c r="E18049">
        <v>22</v>
      </c>
      <c r="F18049">
        <v>89</v>
      </c>
    </row>
    <row r="18050" spans="1:8" x14ac:dyDescent="0.2">
      <c r="A18050">
        <v>5.2669667088164403E+17</v>
      </c>
      <c r="B18050" t="s">
        <v>35716</v>
      </c>
      <c r="C18050" t="s">
        <v>35717</v>
      </c>
      <c r="D18050" s="1">
        <v>41939.519050925926</v>
      </c>
      <c r="E18050">
        <v>19</v>
      </c>
      <c r="F18050">
        <v>35</v>
      </c>
      <c r="G18050" t="s">
        <v>215</v>
      </c>
    </row>
    <row r="18051" spans="1:8" x14ac:dyDescent="0.2">
      <c r="A18051">
        <v>5.2669674352281101E+17</v>
      </c>
      <c r="B18051" t="s">
        <v>35718</v>
      </c>
      <c r="C18051" t="s">
        <v>35719</v>
      </c>
      <c r="D18051" s="1">
        <v>41939.519247685188</v>
      </c>
      <c r="E18051">
        <v>11</v>
      </c>
      <c r="F18051">
        <v>31</v>
      </c>
      <c r="G18051" t="s">
        <v>576</v>
      </c>
    </row>
    <row r="18052" spans="1:8" x14ac:dyDescent="0.2">
      <c r="A18052">
        <v>5.2669722359446701E+17</v>
      </c>
      <c r="B18052" t="s">
        <v>35720</v>
      </c>
      <c r="C18052" t="s">
        <v>35721</v>
      </c>
      <c r="D18052" s="1">
        <v>41939.520578703705</v>
      </c>
      <c r="E18052">
        <v>24</v>
      </c>
      <c r="F18052">
        <v>34</v>
      </c>
      <c r="G18052" t="s">
        <v>576</v>
      </c>
    </row>
    <row r="18053" spans="1:8" x14ac:dyDescent="0.2">
      <c r="A18053">
        <v>5.2669739492340499E+17</v>
      </c>
      <c r="B18053" t="s">
        <v>35722</v>
      </c>
      <c r="C18053" t="s">
        <v>35723</v>
      </c>
      <c r="D18053" s="1">
        <v>41939.521053240744</v>
      </c>
      <c r="E18053">
        <v>7</v>
      </c>
      <c r="F18053">
        <v>24</v>
      </c>
      <c r="G18053" t="s">
        <v>215</v>
      </c>
    </row>
    <row r="18054" spans="1:8" x14ac:dyDescent="0.2">
      <c r="A18054">
        <v>5.2669758767683098E+17</v>
      </c>
      <c r="B18054" t="s">
        <v>35724</v>
      </c>
      <c r="C18054" t="s">
        <v>35725</v>
      </c>
      <c r="D18054" s="1">
        <v>41939.521585648145</v>
      </c>
      <c r="E18054">
        <v>26</v>
      </c>
      <c r="F18054">
        <v>40</v>
      </c>
      <c r="G18054" t="s">
        <v>576</v>
      </c>
    </row>
    <row r="18055" spans="1:8" x14ac:dyDescent="0.2">
      <c r="A18055">
        <v>5.2669788030081402E+17</v>
      </c>
      <c r="B18055" t="s">
        <v>35726</v>
      </c>
      <c r="C18055" t="s">
        <v>35727</v>
      </c>
      <c r="D18055" s="1">
        <v>41939.52238425926</v>
      </c>
      <c r="E18055">
        <v>13</v>
      </c>
      <c r="F18055">
        <v>32</v>
      </c>
      <c r="G18055" t="e">
        <f>suelordbiz</f>
        <v>#NAME?</v>
      </c>
    </row>
    <row r="18056" spans="1:8" x14ac:dyDescent="0.2">
      <c r="A18056">
        <v>5.2669791893036198E+17</v>
      </c>
      <c r="B18056" t="s">
        <v>35728</v>
      </c>
      <c r="C18056" t="s">
        <v>35729</v>
      </c>
      <c r="D18056" s="1">
        <v>41939.522499999999</v>
      </c>
      <c r="E18056">
        <v>7</v>
      </c>
      <c r="F18056">
        <v>24</v>
      </c>
      <c r="G18056" t="s">
        <v>576</v>
      </c>
    </row>
    <row r="18057" spans="1:8" x14ac:dyDescent="0.2">
      <c r="A18057">
        <v>5.2669794692314298E+17</v>
      </c>
      <c r="B18057" t="s">
        <v>35730</v>
      </c>
      <c r="C18057" t="s">
        <v>35731</v>
      </c>
      <c r="D18057" s="1">
        <v>41939.522569444445</v>
      </c>
      <c r="E18057">
        <v>9</v>
      </c>
      <c r="F18057">
        <v>20</v>
      </c>
      <c r="G18057" t="s">
        <v>215</v>
      </c>
    </row>
    <row r="18058" spans="1:8" x14ac:dyDescent="0.2">
      <c r="A18058">
        <v>5.2669815711652198E+17</v>
      </c>
      <c r="B18058" t="s">
        <v>35732</v>
      </c>
      <c r="C18058" t="s">
        <v>35733</v>
      </c>
      <c r="D18058" s="1">
        <v>41939.523148148146</v>
      </c>
      <c r="E18058">
        <v>30</v>
      </c>
      <c r="F18058">
        <v>41</v>
      </c>
      <c r="G18058" t="s">
        <v>487</v>
      </c>
    </row>
    <row r="18059" spans="1:8" x14ac:dyDescent="0.2">
      <c r="A18059">
        <v>5.2669841282643098E+17</v>
      </c>
      <c r="B18059" t="s">
        <v>35734</v>
      </c>
      <c r="C18059" t="s">
        <v>35735</v>
      </c>
      <c r="D18059" s="1">
        <v>41939.523854166669</v>
      </c>
      <c r="E18059">
        <v>36</v>
      </c>
      <c r="F18059">
        <v>51</v>
      </c>
      <c r="G18059" t="s">
        <v>576</v>
      </c>
    </row>
    <row r="18060" spans="1:8" x14ac:dyDescent="0.2">
      <c r="A18060">
        <v>5.2669847542224397E+17</v>
      </c>
      <c r="B18060" t="s">
        <v>35736</v>
      </c>
      <c r="C18060" t="s">
        <v>35737</v>
      </c>
      <c r="D18060" s="1">
        <v>41939.524027777778</v>
      </c>
      <c r="E18060">
        <v>10</v>
      </c>
      <c r="F18060">
        <v>30</v>
      </c>
      <c r="G18060" t="s">
        <v>215</v>
      </c>
      <c r="H18060" t="s">
        <v>13093</v>
      </c>
    </row>
    <row r="18061" spans="1:8" x14ac:dyDescent="0.2">
      <c r="A18061">
        <v>5.26698591625416E+17</v>
      </c>
      <c r="B18061" t="s">
        <v>35738</v>
      </c>
      <c r="C18061" t="s">
        <v>35739</v>
      </c>
      <c r="D18061" s="1">
        <v>41939.524351851855</v>
      </c>
      <c r="E18061">
        <v>6</v>
      </c>
      <c r="F18061">
        <v>22</v>
      </c>
      <c r="G18061" t="s">
        <v>35740</v>
      </c>
    </row>
    <row r="18062" spans="1:8" x14ac:dyDescent="0.2">
      <c r="A18062">
        <v>5.2669908384378803E+17</v>
      </c>
      <c r="B18062" t="s">
        <v>35741</v>
      </c>
      <c r="C18062" t="s">
        <v>35742</v>
      </c>
      <c r="D18062" s="1">
        <v>41939.525706018518</v>
      </c>
      <c r="E18062">
        <v>69</v>
      </c>
      <c r="F18062">
        <v>99</v>
      </c>
      <c r="G18062" t="s">
        <v>35743</v>
      </c>
      <c r="H18062" t="s">
        <v>616</v>
      </c>
    </row>
    <row r="18063" spans="1:8" x14ac:dyDescent="0.2">
      <c r="A18063">
        <v>5.2671453412460499E+17</v>
      </c>
      <c r="B18063" t="s">
        <v>35744</v>
      </c>
      <c r="C18063" t="s">
        <v>35745</v>
      </c>
      <c r="D18063" s="1">
        <v>41939.568344907406</v>
      </c>
      <c r="E18063">
        <v>31</v>
      </c>
      <c r="F18063">
        <v>50</v>
      </c>
      <c r="G18063" t="s">
        <v>215</v>
      </c>
    </row>
    <row r="18064" spans="1:8" x14ac:dyDescent="0.2">
      <c r="A18064">
        <v>5.2671530442950598E+17</v>
      </c>
      <c r="B18064" t="s">
        <v>35746</v>
      </c>
      <c r="C18064" t="s">
        <v>35747</v>
      </c>
      <c r="D18064" s="1">
        <v>41939.570474537039</v>
      </c>
      <c r="E18064">
        <v>28</v>
      </c>
      <c r="F18064">
        <v>54</v>
      </c>
      <c r="G18064" t="s">
        <v>215</v>
      </c>
    </row>
    <row r="18065" spans="1:8" x14ac:dyDescent="0.2">
      <c r="A18065">
        <v>5.2674247155727501E+17</v>
      </c>
      <c r="B18065" t="s">
        <v>35748</v>
      </c>
      <c r="C18065" t="s">
        <v>35749</v>
      </c>
      <c r="D18065" s="1">
        <v>41939.645439814813</v>
      </c>
      <c r="E18065">
        <v>115</v>
      </c>
      <c r="F18065">
        <v>149</v>
      </c>
      <c r="G18065" t="s">
        <v>215</v>
      </c>
    </row>
    <row r="18066" spans="1:8" x14ac:dyDescent="0.2">
      <c r="A18066">
        <v>5.2675062781760301E+17</v>
      </c>
      <c r="B18066" t="s">
        <v>35750</v>
      </c>
      <c r="C18066" t="s">
        <v>35751</v>
      </c>
      <c r="D18066" s="1">
        <v>41939.667939814812</v>
      </c>
      <c r="E18066">
        <v>14</v>
      </c>
      <c r="F18066">
        <v>36</v>
      </c>
      <c r="G18066" t="s">
        <v>215</v>
      </c>
    </row>
    <row r="18067" spans="1:8" x14ac:dyDescent="0.2">
      <c r="A18067">
        <v>5.2676330198508698E+17</v>
      </c>
      <c r="B18067" t="s">
        <v>35752</v>
      </c>
      <c r="C18067" t="s">
        <v>35753</v>
      </c>
      <c r="D18067" s="1">
        <v>41939.702916666669</v>
      </c>
      <c r="E18067">
        <v>19</v>
      </c>
      <c r="F18067">
        <v>23</v>
      </c>
      <c r="G18067" t="e">
        <f>_xlfn.SINGLE( _xlfn.SINGLE(TrumpSoHohttp))</f>
        <v>#NAME?</v>
      </c>
    </row>
    <row r="18068" spans="1:8" x14ac:dyDescent="0.2">
      <c r="A18068">
        <v>5.2677502426785299E+17</v>
      </c>
      <c r="B18068" t="s">
        <v>35754</v>
      </c>
      <c r="C18068" t="s">
        <v>35755</v>
      </c>
      <c r="D18068" s="1">
        <v>41939.735266203701</v>
      </c>
      <c r="E18068">
        <v>30</v>
      </c>
      <c r="F18068">
        <v>47</v>
      </c>
      <c r="G18068" t="s">
        <v>35756</v>
      </c>
    </row>
    <row r="18069" spans="1:8" x14ac:dyDescent="0.2">
      <c r="A18069">
        <v>5.2681422255947699E+17</v>
      </c>
      <c r="B18069" t="s">
        <v>35757</v>
      </c>
      <c r="C18069" t="s">
        <v>35758</v>
      </c>
      <c r="D18069" s="1">
        <v>41939.8434375</v>
      </c>
      <c r="E18069">
        <v>29</v>
      </c>
      <c r="F18069">
        <v>43</v>
      </c>
      <c r="G18069" t="s">
        <v>215</v>
      </c>
      <c r="H18069" t="s">
        <v>35759</v>
      </c>
    </row>
    <row r="18070" spans="1:8" x14ac:dyDescent="0.2">
      <c r="A18070">
        <v>5.2683451432124E+17</v>
      </c>
      <c r="B18070" t="s">
        <v>35760</v>
      </c>
      <c r="C18070" t="s">
        <v>35761</v>
      </c>
      <c r="D18070" s="1">
        <v>41939.899421296293</v>
      </c>
      <c r="E18070">
        <v>20</v>
      </c>
      <c r="F18070">
        <v>41</v>
      </c>
      <c r="G18070" t="s">
        <v>89</v>
      </c>
    </row>
    <row r="18071" spans="1:8" x14ac:dyDescent="0.2">
      <c r="A18071">
        <v>5.2684196248238797E+17</v>
      </c>
      <c r="B18071" t="s">
        <v>35762</v>
      </c>
      <c r="C18071" t="s">
        <v>35763</v>
      </c>
      <c r="D18071" s="1">
        <v>41939.919976851852</v>
      </c>
      <c r="E18071">
        <v>358</v>
      </c>
      <c r="F18071">
        <v>340</v>
      </c>
    </row>
    <row r="18072" spans="1:8" x14ac:dyDescent="0.2">
      <c r="A18072">
        <v>5.2685819776076499E+17</v>
      </c>
      <c r="B18072" t="s">
        <v>35764</v>
      </c>
      <c r="C18072" t="s">
        <v>35765</v>
      </c>
      <c r="D18072" s="1">
        <v>41939.964780092596</v>
      </c>
      <c r="E18072">
        <v>41</v>
      </c>
      <c r="F18072">
        <v>63</v>
      </c>
      <c r="H18072" t="s">
        <v>390</v>
      </c>
    </row>
    <row r="18073" spans="1:8" x14ac:dyDescent="0.2">
      <c r="A18073">
        <v>5.2688724899504902E+17</v>
      </c>
      <c r="B18073" t="s">
        <v>35766</v>
      </c>
      <c r="C18073" t="s">
        <v>35767</v>
      </c>
      <c r="D18073" s="1">
        <v>41940.044942129629</v>
      </c>
      <c r="E18073">
        <v>87</v>
      </c>
      <c r="F18073">
        <v>180</v>
      </c>
      <c r="G18073" t="s">
        <v>215</v>
      </c>
    </row>
    <row r="18074" spans="1:8" x14ac:dyDescent="0.2">
      <c r="A18074">
        <v>5.2706719410736698E+17</v>
      </c>
      <c r="B18074" t="s">
        <v>35768</v>
      </c>
      <c r="C18074" t="s">
        <v>35769</v>
      </c>
      <c r="D18074" s="1">
        <v>41940.541504629633</v>
      </c>
      <c r="E18074">
        <v>157</v>
      </c>
      <c r="F18074">
        <v>167</v>
      </c>
      <c r="G18074" t="s">
        <v>215</v>
      </c>
      <c r="H18074" t="s">
        <v>390</v>
      </c>
    </row>
    <row r="18075" spans="1:8" x14ac:dyDescent="0.2">
      <c r="A18075">
        <v>5.2706731273069299E+17</v>
      </c>
      <c r="B18075" t="s">
        <v>35770</v>
      </c>
      <c r="C18075" t="s">
        <v>35771</v>
      </c>
      <c r="D18075" s="1">
        <v>41940.541828703703</v>
      </c>
      <c r="E18075">
        <v>75</v>
      </c>
      <c r="F18075">
        <v>96</v>
      </c>
      <c r="G18075" t="s">
        <v>35772</v>
      </c>
    </row>
    <row r="18076" spans="1:8" x14ac:dyDescent="0.2">
      <c r="A18076">
        <v>5.27083103022776E+17</v>
      </c>
      <c r="B18076" t="s">
        <v>35773</v>
      </c>
      <c r="C18076" t="s">
        <v>35774</v>
      </c>
      <c r="D18076" s="1">
        <v>41940.585405092592</v>
      </c>
      <c r="E18076">
        <v>210</v>
      </c>
      <c r="F18076">
        <v>303</v>
      </c>
    </row>
    <row r="18077" spans="1:8" x14ac:dyDescent="0.2">
      <c r="A18077">
        <v>5.2708881652884198E+17</v>
      </c>
      <c r="B18077" t="s">
        <v>35775</v>
      </c>
      <c r="C18077" t="s">
        <v>35776</v>
      </c>
      <c r="D18077" s="1">
        <v>41940.601168981484</v>
      </c>
      <c r="E18077">
        <v>25</v>
      </c>
      <c r="F18077">
        <v>43</v>
      </c>
      <c r="G18077" t="s">
        <v>89</v>
      </c>
    </row>
    <row r="18078" spans="1:8" x14ac:dyDescent="0.2">
      <c r="A18078">
        <v>5.2709101060702202E+17</v>
      </c>
      <c r="B18078" t="s">
        <v>35777</v>
      </c>
      <c r="C18078" t="s">
        <v>35778</v>
      </c>
      <c r="D18078" s="1">
        <v>41940.607222222221</v>
      </c>
      <c r="E18078">
        <v>36</v>
      </c>
      <c r="F18078">
        <v>47</v>
      </c>
      <c r="G18078" t="s">
        <v>89</v>
      </c>
    </row>
    <row r="18079" spans="1:8" x14ac:dyDescent="0.2">
      <c r="A18079">
        <v>5.2710623380402502E+17</v>
      </c>
      <c r="B18079" t="s">
        <v>35779</v>
      </c>
      <c r="C18079" t="s">
        <v>35780</v>
      </c>
      <c r="D18079" s="1">
        <v>41940.649224537039</v>
      </c>
      <c r="E18079">
        <v>413</v>
      </c>
      <c r="F18079">
        <v>374</v>
      </c>
    </row>
    <row r="18080" spans="1:8" x14ac:dyDescent="0.2">
      <c r="A18080">
        <v>5.2711054200854899E+17</v>
      </c>
      <c r="B18080" t="s">
        <v>35781</v>
      </c>
      <c r="C18080" t="s">
        <v>35782</v>
      </c>
      <c r="D18080" s="1">
        <v>41940.661122685182</v>
      </c>
      <c r="E18080">
        <v>103</v>
      </c>
      <c r="F18080">
        <v>188</v>
      </c>
    </row>
    <row r="18081" spans="1:8" x14ac:dyDescent="0.2">
      <c r="A18081">
        <v>5.2712220491251699E+17</v>
      </c>
      <c r="B18081" t="s">
        <v>35783</v>
      </c>
      <c r="C18081" t="s">
        <v>35784</v>
      </c>
      <c r="D18081" s="1">
        <v>41940.693298611113</v>
      </c>
      <c r="E18081">
        <v>398</v>
      </c>
      <c r="F18081">
        <v>416</v>
      </c>
      <c r="G18081" t="s">
        <v>89</v>
      </c>
    </row>
    <row r="18082" spans="1:8" x14ac:dyDescent="0.2">
      <c r="A18082">
        <v>5.27153009860808E+17</v>
      </c>
      <c r="B18082" t="s">
        <v>35785</v>
      </c>
      <c r="C18082" t="s">
        <v>35786</v>
      </c>
      <c r="D18082" s="1">
        <v>41940.778310185182</v>
      </c>
      <c r="E18082">
        <v>75</v>
      </c>
      <c r="F18082">
        <v>107</v>
      </c>
      <c r="G18082" t="s">
        <v>89</v>
      </c>
    </row>
    <row r="18083" spans="1:8" x14ac:dyDescent="0.2">
      <c r="A18083">
        <v>5.2716171211886502E+17</v>
      </c>
      <c r="B18083" t="s">
        <v>35787</v>
      </c>
      <c r="C18083" t="s">
        <v>35788</v>
      </c>
      <c r="D18083" s="1">
        <v>41940.80232638889</v>
      </c>
      <c r="E18083">
        <v>168</v>
      </c>
      <c r="F18083">
        <v>130</v>
      </c>
      <c r="G18083" t="s">
        <v>89</v>
      </c>
    </row>
    <row r="18084" spans="1:8" x14ac:dyDescent="0.2">
      <c r="A18084">
        <v>5.2719298306692698E+17</v>
      </c>
      <c r="B18084" t="s">
        <v>35789</v>
      </c>
      <c r="C18084" t="s">
        <v>11976</v>
      </c>
      <c r="D18084" s="1">
        <v>41940.888611111113</v>
      </c>
      <c r="E18084">
        <v>274</v>
      </c>
      <c r="F18084">
        <v>298</v>
      </c>
    </row>
    <row r="18085" spans="1:8" x14ac:dyDescent="0.2">
      <c r="A18085">
        <v>5.27193484449824E+17</v>
      </c>
      <c r="B18085" t="s">
        <v>35790</v>
      </c>
      <c r="C18085" t="s">
        <v>35791</v>
      </c>
      <c r="D18085" s="1">
        <v>41940.89</v>
      </c>
      <c r="E18085">
        <v>588</v>
      </c>
      <c r="F18085">
        <v>694</v>
      </c>
    </row>
    <row r="18086" spans="1:8" x14ac:dyDescent="0.2">
      <c r="A18086">
        <v>5.2721842562689798E+17</v>
      </c>
      <c r="B18086" t="s">
        <v>35792</v>
      </c>
      <c r="C18086" t="s">
        <v>35793</v>
      </c>
      <c r="D18086" s="1">
        <v>41940.958819444444</v>
      </c>
      <c r="E18086">
        <v>53</v>
      </c>
      <c r="F18086">
        <v>89</v>
      </c>
      <c r="G18086" t="s">
        <v>215</v>
      </c>
    </row>
    <row r="18087" spans="1:8" x14ac:dyDescent="0.2">
      <c r="A18087">
        <v>5.2724772319686202E+17</v>
      </c>
      <c r="B18087" t="s">
        <v>35794</v>
      </c>
      <c r="C18087" t="s">
        <v>35795</v>
      </c>
      <c r="D18087" s="1">
        <v>41941.039664351854</v>
      </c>
      <c r="E18087">
        <v>981</v>
      </c>
      <c r="F18087">
        <v>1043</v>
      </c>
    </row>
    <row r="18088" spans="1:8" x14ac:dyDescent="0.2">
      <c r="A18088">
        <v>5.2729013902718099E+17</v>
      </c>
      <c r="B18088" t="s">
        <v>35796</v>
      </c>
      <c r="C18088" t="s">
        <v>35797</v>
      </c>
      <c r="D18088" s="1">
        <v>41941.156712962962</v>
      </c>
      <c r="E18088">
        <v>8</v>
      </c>
      <c r="F18088">
        <v>18</v>
      </c>
      <c r="G18088" t="s">
        <v>546</v>
      </c>
    </row>
    <row r="18089" spans="1:8" x14ac:dyDescent="0.2">
      <c r="A18089">
        <v>5.2729022017020301E+17</v>
      </c>
      <c r="B18089" t="s">
        <v>35798</v>
      </c>
      <c r="C18089" t="s">
        <v>35799</v>
      </c>
      <c r="D18089" s="1">
        <v>41941.15693287037</v>
      </c>
      <c r="E18089">
        <v>9</v>
      </c>
      <c r="F18089">
        <v>22</v>
      </c>
      <c r="G18089" t="s">
        <v>546</v>
      </c>
    </row>
    <row r="18090" spans="1:8" x14ac:dyDescent="0.2">
      <c r="A18090">
        <v>5.2729076730036602E+17</v>
      </c>
      <c r="B18090" t="s">
        <v>35800</v>
      </c>
      <c r="C18090" t="s">
        <v>35801</v>
      </c>
      <c r="D18090" s="1">
        <v>41941.158449074072</v>
      </c>
      <c r="E18090">
        <v>12</v>
      </c>
      <c r="F18090">
        <v>27</v>
      </c>
      <c r="G18090" t="s">
        <v>487</v>
      </c>
    </row>
    <row r="18091" spans="1:8" x14ac:dyDescent="0.2">
      <c r="A18091">
        <v>5.2729103267399603E+17</v>
      </c>
      <c r="B18091" t="s">
        <v>35802</v>
      </c>
      <c r="C18091" t="s">
        <v>35803</v>
      </c>
      <c r="D18091" s="1">
        <v>41941.159178240741</v>
      </c>
      <c r="E18091">
        <v>37</v>
      </c>
      <c r="F18091">
        <v>75</v>
      </c>
      <c r="G18091" t="s">
        <v>215</v>
      </c>
      <c r="H18091" t="s">
        <v>390</v>
      </c>
    </row>
    <row r="18092" spans="1:8" x14ac:dyDescent="0.2">
      <c r="A18092">
        <v>5.2729142084425702E+17</v>
      </c>
      <c r="B18092" t="s">
        <v>35804</v>
      </c>
      <c r="C18092" t="s">
        <v>35805</v>
      </c>
      <c r="D18092" s="1">
        <v>41941.160243055558</v>
      </c>
      <c r="E18092">
        <v>20</v>
      </c>
      <c r="F18092">
        <v>64</v>
      </c>
      <c r="G18092" t="s">
        <v>215</v>
      </c>
    </row>
    <row r="18093" spans="1:8" x14ac:dyDescent="0.2">
      <c r="A18093">
        <v>5.2729167967055398E+17</v>
      </c>
      <c r="B18093" t="s">
        <v>35806</v>
      </c>
      <c r="C18093" t="s">
        <v>35807</v>
      </c>
      <c r="D18093" s="1">
        <v>41941.160960648151</v>
      </c>
      <c r="E18093">
        <v>18</v>
      </c>
      <c r="F18093">
        <v>41</v>
      </c>
      <c r="G18093" t="s">
        <v>35808</v>
      </c>
    </row>
    <row r="18094" spans="1:8" x14ac:dyDescent="0.2">
      <c r="A18094">
        <v>5.2729197168218099E+17</v>
      </c>
      <c r="B18094" t="s">
        <v>35809</v>
      </c>
      <c r="C18094" t="s">
        <v>35810</v>
      </c>
      <c r="D18094" s="1">
        <v>41941.161770833336</v>
      </c>
      <c r="E18094">
        <v>13</v>
      </c>
      <c r="F18094">
        <v>37</v>
      </c>
      <c r="G18094" t="s">
        <v>35811</v>
      </c>
      <c r="H18094" t="s">
        <v>390</v>
      </c>
    </row>
    <row r="18095" spans="1:8" x14ac:dyDescent="0.2">
      <c r="A18095">
        <v>5.2729203231505997E+17</v>
      </c>
      <c r="B18095" t="s">
        <v>35812</v>
      </c>
      <c r="C18095" t="s">
        <v>35813</v>
      </c>
      <c r="D18095" s="1">
        <v>41941.161932870367</v>
      </c>
      <c r="E18095">
        <v>24</v>
      </c>
      <c r="F18095">
        <v>57</v>
      </c>
      <c r="G18095" t="s">
        <v>215</v>
      </c>
      <c r="H18095" t="s">
        <v>390</v>
      </c>
    </row>
    <row r="18096" spans="1:8" x14ac:dyDescent="0.2">
      <c r="A18096">
        <v>5.2729207016023603E+17</v>
      </c>
      <c r="B18096" t="s">
        <v>35814</v>
      </c>
      <c r="C18096" t="s">
        <v>35815</v>
      </c>
      <c r="D18096" s="1">
        <v>41941.162037037036</v>
      </c>
      <c r="E18096">
        <v>10</v>
      </c>
      <c r="F18096">
        <v>25</v>
      </c>
      <c r="G18096" t="s">
        <v>576</v>
      </c>
    </row>
    <row r="18097" spans="1:8" x14ac:dyDescent="0.2">
      <c r="A18097">
        <v>5.2729229041153997E+17</v>
      </c>
      <c r="B18097" t="s">
        <v>35816</v>
      </c>
      <c r="C18097" t="s">
        <v>35817</v>
      </c>
      <c r="D18097" s="1">
        <v>41941.16265046296</v>
      </c>
      <c r="E18097">
        <v>42</v>
      </c>
      <c r="F18097">
        <v>52</v>
      </c>
      <c r="G18097" t="s">
        <v>215</v>
      </c>
    </row>
    <row r="18098" spans="1:8" x14ac:dyDescent="0.2">
      <c r="A18098">
        <v>5.2729244690104301E+17</v>
      </c>
      <c r="B18098" t="s">
        <v>35818</v>
      </c>
      <c r="C18098" t="s">
        <v>35819</v>
      </c>
      <c r="D18098" s="1">
        <v>41941.163078703707</v>
      </c>
      <c r="E18098">
        <v>11</v>
      </c>
      <c r="F18098">
        <v>26</v>
      </c>
      <c r="G18098" t="s">
        <v>576</v>
      </c>
      <c r="H18098" t="s">
        <v>390</v>
      </c>
    </row>
    <row r="18099" spans="1:8" x14ac:dyDescent="0.2">
      <c r="A18099">
        <v>5.27292487782912E+17</v>
      </c>
      <c r="B18099" t="s">
        <v>35820</v>
      </c>
      <c r="C18099" t="s">
        <v>35821</v>
      </c>
      <c r="D18099" s="1">
        <v>41941.163194444445</v>
      </c>
      <c r="E18099">
        <v>17</v>
      </c>
      <c r="F18099">
        <v>43</v>
      </c>
      <c r="G18099" t="s">
        <v>576</v>
      </c>
      <c r="H18099" t="s">
        <v>616</v>
      </c>
    </row>
    <row r="18100" spans="1:8" x14ac:dyDescent="0.2">
      <c r="A18100">
        <v>5.27292524155928E+17</v>
      </c>
      <c r="B18100" t="s">
        <v>35822</v>
      </c>
      <c r="C18100" t="s">
        <v>35823</v>
      </c>
      <c r="D18100" s="1">
        <v>41941.163298611114</v>
      </c>
      <c r="E18100">
        <v>17</v>
      </c>
      <c r="F18100">
        <v>40</v>
      </c>
      <c r="G18100" t="s">
        <v>35824</v>
      </c>
    </row>
    <row r="18101" spans="1:8" x14ac:dyDescent="0.2">
      <c r="A18101">
        <v>5.2729260375961997E+17</v>
      </c>
      <c r="B18101" t="s">
        <v>35825</v>
      </c>
      <c r="C18101" t="s">
        <v>35826</v>
      </c>
      <c r="D18101" s="1">
        <v>41941.163518518515</v>
      </c>
      <c r="E18101">
        <v>18</v>
      </c>
      <c r="F18101">
        <v>49</v>
      </c>
      <c r="G18101" t="s">
        <v>576</v>
      </c>
      <c r="H18101" t="s">
        <v>390</v>
      </c>
    </row>
    <row r="18102" spans="1:8" x14ac:dyDescent="0.2">
      <c r="A18102">
        <v>5.2729282612901798E+17</v>
      </c>
      <c r="B18102" t="s">
        <v>35827</v>
      </c>
      <c r="C18102" t="s">
        <v>35828</v>
      </c>
      <c r="D18102" s="1">
        <v>41941.164131944446</v>
      </c>
      <c r="E18102">
        <v>10</v>
      </c>
      <c r="F18102">
        <v>45</v>
      </c>
      <c r="G18102" t="s">
        <v>35829</v>
      </c>
    </row>
    <row r="18103" spans="1:8" x14ac:dyDescent="0.2">
      <c r="A18103">
        <v>5.2729312315704902E+17</v>
      </c>
      <c r="B18103" t="s">
        <v>35830</v>
      </c>
      <c r="C18103" t="s">
        <v>35831</v>
      </c>
      <c r="D18103" s="1">
        <v>41941.164942129632</v>
      </c>
      <c r="E18103">
        <v>20</v>
      </c>
      <c r="F18103">
        <v>51</v>
      </c>
      <c r="G18103" t="s">
        <v>576</v>
      </c>
    </row>
    <row r="18104" spans="1:8" x14ac:dyDescent="0.2">
      <c r="A18104">
        <v>5.2729325526923597E+17</v>
      </c>
      <c r="B18104" t="s">
        <v>35832</v>
      </c>
      <c r="C18104" t="s">
        <v>35833</v>
      </c>
      <c r="D18104" s="1">
        <v>41941.165312500001</v>
      </c>
      <c r="E18104">
        <v>43</v>
      </c>
      <c r="F18104">
        <v>74</v>
      </c>
      <c r="G18104" t="s">
        <v>215</v>
      </c>
    </row>
    <row r="18105" spans="1:8" x14ac:dyDescent="0.2">
      <c r="A18105">
        <v>5.27293685009248E+17</v>
      </c>
      <c r="B18105" t="s">
        <v>35834</v>
      </c>
      <c r="C18105" t="s">
        <v>35835</v>
      </c>
      <c r="D18105" s="1">
        <v>41941.166493055556</v>
      </c>
      <c r="E18105">
        <v>18</v>
      </c>
      <c r="F18105">
        <v>45</v>
      </c>
      <c r="G18105" t="e">
        <f>TheRealPWeight</f>
        <v>#NAME?</v>
      </c>
    </row>
    <row r="18106" spans="1:8" x14ac:dyDescent="0.2">
      <c r="A18106">
        <v>5.27294125549576E+17</v>
      </c>
      <c r="B18106" t="s">
        <v>35836</v>
      </c>
      <c r="C18106" t="s">
        <v>35837</v>
      </c>
      <c r="D18106" s="1">
        <v>41941.167708333334</v>
      </c>
      <c r="E18106">
        <v>14</v>
      </c>
      <c r="F18106">
        <v>43</v>
      </c>
      <c r="G18106" t="s">
        <v>215</v>
      </c>
      <c r="H18106" t="s">
        <v>390</v>
      </c>
    </row>
    <row r="18107" spans="1:8" x14ac:dyDescent="0.2">
      <c r="A18107">
        <v>5.2729445840533901E+17</v>
      </c>
      <c r="B18107" t="s">
        <v>35838</v>
      </c>
      <c r="C18107" t="s">
        <v>35839</v>
      </c>
      <c r="D18107" s="1">
        <v>41941.168634259258</v>
      </c>
      <c r="E18107">
        <v>31</v>
      </c>
      <c r="F18107">
        <v>83</v>
      </c>
      <c r="G18107" t="s">
        <v>89</v>
      </c>
      <c r="H18107" t="s">
        <v>616</v>
      </c>
    </row>
    <row r="18108" spans="1:8" x14ac:dyDescent="0.2">
      <c r="A18108">
        <v>5.2736474930322202E+17</v>
      </c>
      <c r="B18108" t="s">
        <v>35840</v>
      </c>
      <c r="C18108" t="s">
        <v>35841</v>
      </c>
      <c r="D18108" s="1">
        <v>41941.362592592595</v>
      </c>
      <c r="E18108">
        <v>28</v>
      </c>
      <c r="F18108">
        <v>53</v>
      </c>
      <c r="G18108" t="s">
        <v>89</v>
      </c>
      <c r="H18108" t="s">
        <v>390</v>
      </c>
    </row>
    <row r="18109" spans="1:8" x14ac:dyDescent="0.2">
      <c r="A18109">
        <v>5.2736525550958502E+17</v>
      </c>
      <c r="B18109" t="s">
        <v>35842</v>
      </c>
      <c r="C18109" t="s">
        <v>35843</v>
      </c>
      <c r="D18109" s="1">
        <v>41941.363993055558</v>
      </c>
      <c r="E18109">
        <v>65</v>
      </c>
      <c r="F18109">
        <v>72</v>
      </c>
      <c r="G18109" t="s">
        <v>89</v>
      </c>
    </row>
    <row r="18110" spans="1:8" x14ac:dyDescent="0.2">
      <c r="A18110">
        <v>5.2736682811352998E+17</v>
      </c>
      <c r="B18110" t="s">
        <v>35844</v>
      </c>
      <c r="C18110" t="s">
        <v>35845</v>
      </c>
      <c r="D18110" s="1">
        <v>41941.368333333332</v>
      </c>
      <c r="E18110">
        <v>13</v>
      </c>
      <c r="F18110">
        <v>21</v>
      </c>
      <c r="G18110" t="s">
        <v>35846</v>
      </c>
      <c r="H18110" t="s">
        <v>390</v>
      </c>
    </row>
    <row r="18111" spans="1:8" x14ac:dyDescent="0.2">
      <c r="A18111">
        <v>5.2736709067697299E+17</v>
      </c>
      <c r="B18111" t="s">
        <v>35847</v>
      </c>
      <c r="C18111" t="s">
        <v>35848</v>
      </c>
      <c r="D18111" s="1">
        <v>41941.369062500002</v>
      </c>
      <c r="E18111">
        <v>16</v>
      </c>
      <c r="F18111">
        <v>16</v>
      </c>
      <c r="G18111" t="s">
        <v>215</v>
      </c>
    </row>
    <row r="18112" spans="1:8" x14ac:dyDescent="0.2">
      <c r="A18112">
        <v>5.2738597512806797E+17</v>
      </c>
      <c r="B18112" t="s">
        <v>35849</v>
      </c>
      <c r="C18112" t="s">
        <v>35850</v>
      </c>
      <c r="D18112" s="1">
        <v>41941.421168981484</v>
      </c>
      <c r="E18112">
        <v>427</v>
      </c>
      <c r="F18112">
        <v>498</v>
      </c>
    </row>
    <row r="18113" spans="1:8" x14ac:dyDescent="0.2">
      <c r="A18113">
        <v>5.2738813630614298E+17</v>
      </c>
      <c r="B18113" t="s">
        <v>35851</v>
      </c>
      <c r="C18113" t="s">
        <v>35852</v>
      </c>
      <c r="D18113" s="1">
        <v>41941.427129629628</v>
      </c>
      <c r="E18113">
        <v>467</v>
      </c>
      <c r="F18113">
        <v>515</v>
      </c>
    </row>
    <row r="18114" spans="1:8" x14ac:dyDescent="0.2">
      <c r="A18114">
        <v>5.2739752400155002E+17</v>
      </c>
      <c r="B18114" t="s">
        <v>35853</v>
      </c>
      <c r="C18114" t="s">
        <v>35854</v>
      </c>
      <c r="D18114" s="1">
        <v>41941.453032407408</v>
      </c>
      <c r="E18114">
        <v>214</v>
      </c>
      <c r="F18114">
        <v>249</v>
      </c>
    </row>
    <row r="18115" spans="1:8" x14ac:dyDescent="0.2">
      <c r="A18115">
        <v>5.2746600609745702E+17</v>
      </c>
      <c r="B18115" t="s">
        <v>35855</v>
      </c>
      <c r="C18115" t="s">
        <v>35856</v>
      </c>
      <c r="D18115" s="1">
        <v>41941.642013888886</v>
      </c>
      <c r="E18115">
        <v>21</v>
      </c>
      <c r="F18115">
        <v>33</v>
      </c>
      <c r="G18115" t="s">
        <v>576</v>
      </c>
    </row>
    <row r="18116" spans="1:8" x14ac:dyDescent="0.2">
      <c r="A18116">
        <v>5.2750302093509402E+17</v>
      </c>
      <c r="B18116" t="s">
        <v>35857</v>
      </c>
      <c r="C18116" t="s">
        <v>35858</v>
      </c>
      <c r="D18116" s="1">
        <v>41941.744155092594</v>
      </c>
      <c r="E18116">
        <v>18</v>
      </c>
      <c r="F18116">
        <v>30</v>
      </c>
      <c r="G18116" t="s">
        <v>35859</v>
      </c>
    </row>
    <row r="18117" spans="1:8" x14ac:dyDescent="0.2">
      <c r="A18117">
        <v>5.2752447097484902E+17</v>
      </c>
      <c r="B18117" t="s">
        <v>35860</v>
      </c>
      <c r="C18117" t="s">
        <v>35861</v>
      </c>
      <c r="D18117" s="1">
        <v>41941.803344907406</v>
      </c>
      <c r="E18117">
        <v>53</v>
      </c>
      <c r="F18117">
        <v>86</v>
      </c>
      <c r="G18117" t="s">
        <v>215</v>
      </c>
      <c r="H18117" t="s">
        <v>33188</v>
      </c>
    </row>
    <row r="18118" spans="1:8" x14ac:dyDescent="0.2">
      <c r="A18118">
        <v>5.2752963715780998E+17</v>
      </c>
      <c r="B18118" t="s">
        <v>35862</v>
      </c>
      <c r="C18118" t="s">
        <v>35863</v>
      </c>
      <c r="D18118" s="1">
        <v>41941.817604166667</v>
      </c>
      <c r="E18118">
        <v>48</v>
      </c>
      <c r="F18118">
        <v>72</v>
      </c>
      <c r="G18118" t="s">
        <v>215</v>
      </c>
    </row>
    <row r="18119" spans="1:8" x14ac:dyDescent="0.2">
      <c r="A18119">
        <v>5.2753267597679002E+17</v>
      </c>
      <c r="B18119" t="s">
        <v>35864</v>
      </c>
      <c r="C18119" t="s">
        <v>35865</v>
      </c>
      <c r="D18119" s="1">
        <v>41941.825983796298</v>
      </c>
      <c r="E18119">
        <v>76</v>
      </c>
      <c r="F18119">
        <v>86</v>
      </c>
      <c r="G18119" t="s">
        <v>89</v>
      </c>
    </row>
    <row r="18120" spans="1:8" x14ac:dyDescent="0.2">
      <c r="A18120">
        <v>5.2753583420423302E+17</v>
      </c>
      <c r="B18120" t="s">
        <v>35866</v>
      </c>
      <c r="C18120" t="s">
        <v>35867</v>
      </c>
      <c r="D18120" s="1">
        <v>41941.834699074076</v>
      </c>
      <c r="E18120">
        <v>41</v>
      </c>
      <c r="F18120">
        <v>43</v>
      </c>
      <c r="G18120" t="s">
        <v>2369</v>
      </c>
    </row>
    <row r="18121" spans="1:8" x14ac:dyDescent="0.2">
      <c r="A18121">
        <v>5.2753952234799898E+17</v>
      </c>
      <c r="B18121" t="s">
        <v>35868</v>
      </c>
      <c r="C18121" t="s">
        <v>35869</v>
      </c>
      <c r="D18121" s="1">
        <v>41941.844884259262</v>
      </c>
      <c r="E18121">
        <v>55</v>
      </c>
      <c r="F18121">
        <v>68</v>
      </c>
      <c r="G18121" t="s">
        <v>2369</v>
      </c>
      <c r="H18121" t="s">
        <v>35870</v>
      </c>
    </row>
    <row r="18122" spans="1:8" x14ac:dyDescent="0.2">
      <c r="A18122">
        <v>5.27544512844136E+17</v>
      </c>
      <c r="B18122" t="s">
        <v>35871</v>
      </c>
      <c r="C18122" t="s">
        <v>35872</v>
      </c>
      <c r="D18122" s="1">
        <v>41941.85864583333</v>
      </c>
      <c r="E18122">
        <v>8245</v>
      </c>
      <c r="F18122">
        <v>13348</v>
      </c>
      <c r="G18122" t="s">
        <v>89</v>
      </c>
    </row>
    <row r="18123" spans="1:8" x14ac:dyDescent="0.2">
      <c r="A18123">
        <v>5.2754933020781702E+17</v>
      </c>
      <c r="B18123" t="s">
        <v>35873</v>
      </c>
      <c r="C18123" t="s">
        <v>35874</v>
      </c>
      <c r="D18123" s="1">
        <v>41941.871944444443</v>
      </c>
      <c r="E18123">
        <v>430</v>
      </c>
      <c r="F18123">
        <v>549</v>
      </c>
    </row>
    <row r="18124" spans="1:8" x14ac:dyDescent="0.2">
      <c r="A18124">
        <v>5.27557453756768E+17</v>
      </c>
      <c r="B18124" t="s">
        <v>35875</v>
      </c>
      <c r="C18124" t="s">
        <v>35876</v>
      </c>
      <c r="D18124" s="1">
        <v>41941.894363425927</v>
      </c>
      <c r="E18124">
        <v>318</v>
      </c>
      <c r="F18124">
        <v>325</v>
      </c>
    </row>
    <row r="18125" spans="1:8" x14ac:dyDescent="0.2">
      <c r="A18125">
        <v>5.2755893490393402E+17</v>
      </c>
      <c r="B18125" t="s">
        <v>35877</v>
      </c>
      <c r="C18125" t="s">
        <v>35878</v>
      </c>
      <c r="D18125" s="1">
        <v>41941.898449074077</v>
      </c>
      <c r="E18125">
        <v>290</v>
      </c>
      <c r="F18125">
        <v>312</v>
      </c>
    </row>
    <row r="18126" spans="1:8" x14ac:dyDescent="0.2">
      <c r="A18126">
        <v>5.2756131765449498E+17</v>
      </c>
      <c r="B18126" t="s">
        <v>35879</v>
      </c>
      <c r="C18126" t="s">
        <v>35880</v>
      </c>
      <c r="D18126" s="1">
        <v>41941.905023148145</v>
      </c>
      <c r="E18126">
        <v>25</v>
      </c>
      <c r="F18126">
        <v>41</v>
      </c>
      <c r="H18126" t="s">
        <v>505</v>
      </c>
    </row>
    <row r="18127" spans="1:8" x14ac:dyDescent="0.2">
      <c r="A18127">
        <v>5.2756168659384698E+17</v>
      </c>
      <c r="B18127" t="s">
        <v>35881</v>
      </c>
      <c r="C18127" t="s">
        <v>35882</v>
      </c>
      <c r="D18127" s="1">
        <v>41941.906041666669</v>
      </c>
      <c r="E18127">
        <v>707</v>
      </c>
      <c r="F18127">
        <v>777</v>
      </c>
    </row>
    <row r="18128" spans="1:8" x14ac:dyDescent="0.2">
      <c r="A18128">
        <v>5.2762571068987802E+17</v>
      </c>
      <c r="B18128" t="s">
        <v>35883</v>
      </c>
      <c r="C18128" t="s">
        <v>35884</v>
      </c>
      <c r="D18128" s="1">
        <v>41942.082708333335</v>
      </c>
      <c r="E18128">
        <v>139</v>
      </c>
      <c r="F18128">
        <v>220</v>
      </c>
    </row>
    <row r="18129" spans="1:8" x14ac:dyDescent="0.2">
      <c r="A18129">
        <v>5.2762751044893402E+17</v>
      </c>
      <c r="B18129" t="s">
        <v>35885</v>
      </c>
      <c r="C18129" t="s">
        <v>35886</v>
      </c>
      <c r="D18129" s="1">
        <v>41942.087685185186</v>
      </c>
      <c r="E18129">
        <v>30</v>
      </c>
      <c r="F18129">
        <v>31</v>
      </c>
      <c r="G18129" t="s">
        <v>576</v>
      </c>
    </row>
    <row r="18130" spans="1:8" x14ac:dyDescent="0.2">
      <c r="A18130">
        <v>5.2763509354503302E+17</v>
      </c>
      <c r="B18130" t="s">
        <v>35887</v>
      </c>
      <c r="C18130" t="s">
        <v>35888</v>
      </c>
      <c r="D18130" s="1">
        <v>41942.108599537038</v>
      </c>
      <c r="E18130">
        <v>32</v>
      </c>
      <c r="F18130">
        <v>60</v>
      </c>
      <c r="G18130" t="s">
        <v>215</v>
      </c>
    </row>
    <row r="18131" spans="1:8" x14ac:dyDescent="0.2">
      <c r="A18131">
        <v>5.2768766378116698E+17</v>
      </c>
      <c r="B18131" t="s">
        <v>35889</v>
      </c>
      <c r="C18131" t="s">
        <v>35890</v>
      </c>
      <c r="D18131" s="1">
        <v>41942.253668981481</v>
      </c>
      <c r="E18131">
        <v>48</v>
      </c>
      <c r="F18131">
        <v>66</v>
      </c>
      <c r="G18131" t="s">
        <v>89</v>
      </c>
    </row>
    <row r="18132" spans="1:8" x14ac:dyDescent="0.2">
      <c r="A18132">
        <v>5.2773351630674701E+17</v>
      </c>
      <c r="B18132" t="s">
        <v>35891</v>
      </c>
      <c r="C18132" t="s">
        <v>35892</v>
      </c>
      <c r="D18132" s="1">
        <v>41942.380196759259</v>
      </c>
      <c r="E18132">
        <v>20</v>
      </c>
      <c r="F18132">
        <v>34</v>
      </c>
      <c r="G18132" t="s">
        <v>576</v>
      </c>
    </row>
    <row r="18133" spans="1:8" x14ac:dyDescent="0.2">
      <c r="A18133">
        <v>5.27733722746216E+17</v>
      </c>
      <c r="B18133" t="s">
        <v>35893</v>
      </c>
      <c r="C18133" t="s">
        <v>35894</v>
      </c>
      <c r="D18133" s="1">
        <v>41942.38076388889</v>
      </c>
      <c r="E18133">
        <v>12</v>
      </c>
      <c r="F18133">
        <v>40</v>
      </c>
      <c r="G18133" t="s">
        <v>487</v>
      </c>
    </row>
    <row r="18134" spans="1:8" x14ac:dyDescent="0.2">
      <c r="A18134">
        <v>5.27740105734488E+17</v>
      </c>
      <c r="B18134" t="s">
        <v>35895</v>
      </c>
      <c r="C18134" t="s">
        <v>35896</v>
      </c>
      <c r="D18134" s="1">
        <v>41942.398379629631</v>
      </c>
      <c r="E18134">
        <v>63</v>
      </c>
      <c r="F18134">
        <v>85</v>
      </c>
      <c r="G18134" t="s">
        <v>89</v>
      </c>
      <c r="H18134" t="s">
        <v>390</v>
      </c>
    </row>
    <row r="18135" spans="1:8" x14ac:dyDescent="0.2">
      <c r="A18135">
        <v>5.27740195031248E+17</v>
      </c>
      <c r="B18135" t="s">
        <v>35897</v>
      </c>
      <c r="C18135" t="s">
        <v>35898</v>
      </c>
      <c r="D18135" s="1">
        <v>41942.398634259262</v>
      </c>
      <c r="E18135">
        <v>23</v>
      </c>
      <c r="F18135">
        <v>56</v>
      </c>
      <c r="G18135" t="s">
        <v>546</v>
      </c>
    </row>
    <row r="18136" spans="1:8" x14ac:dyDescent="0.2">
      <c r="A18136">
        <v>5.2780780249730598E+17</v>
      </c>
      <c r="B18136" t="s">
        <v>35899</v>
      </c>
      <c r="C18136" t="s">
        <v>35900</v>
      </c>
      <c r="D18136" s="1">
        <v>41942.585185185184</v>
      </c>
      <c r="E18136">
        <v>236</v>
      </c>
      <c r="F18136">
        <v>235</v>
      </c>
    </row>
    <row r="18137" spans="1:8" x14ac:dyDescent="0.2">
      <c r="A18137">
        <v>5.2784580688871398E+17</v>
      </c>
      <c r="B18137" t="s">
        <v>35901</v>
      </c>
      <c r="C18137" t="s">
        <v>35902</v>
      </c>
      <c r="D18137" s="1">
        <v>41942.690057870372</v>
      </c>
      <c r="E18137">
        <v>60</v>
      </c>
      <c r="F18137">
        <v>103</v>
      </c>
      <c r="H18137" t="s">
        <v>390</v>
      </c>
    </row>
    <row r="18138" spans="1:8" x14ac:dyDescent="0.2">
      <c r="A18138">
        <v>5.2786727159597402E+17</v>
      </c>
      <c r="B18138" t="s">
        <v>35903</v>
      </c>
      <c r="C18138" t="s">
        <v>35904</v>
      </c>
      <c r="D18138" s="1">
        <v>41942.749293981484</v>
      </c>
      <c r="E18138">
        <v>73</v>
      </c>
      <c r="F18138">
        <v>326</v>
      </c>
      <c r="G18138" t="s">
        <v>89</v>
      </c>
    </row>
    <row r="18139" spans="1:8" x14ac:dyDescent="0.2">
      <c r="A18139">
        <v>5.2786919094301402E+17</v>
      </c>
      <c r="B18139" t="s">
        <v>35905</v>
      </c>
      <c r="C18139" t="s">
        <v>35906</v>
      </c>
      <c r="D18139" s="1">
        <v>41942.754594907405</v>
      </c>
      <c r="E18139">
        <v>22</v>
      </c>
      <c r="F18139">
        <v>32</v>
      </c>
      <c r="G18139" t="e">
        <f>_xlfn.SINGLE( _xlfn.SINGLE(swan_investor))</f>
        <v>#NAME?</v>
      </c>
    </row>
    <row r="18140" spans="1:8" x14ac:dyDescent="0.2">
      <c r="A18140">
        <v>5.2788491512446899E+17</v>
      </c>
      <c r="B18140" t="s">
        <v>35907</v>
      </c>
      <c r="C18140" t="s">
        <v>34121</v>
      </c>
      <c r="D18140" s="1">
        <v>41942.797986111109</v>
      </c>
      <c r="E18140">
        <v>16</v>
      </c>
      <c r="F18140">
        <v>23</v>
      </c>
      <c r="G18140" t="s">
        <v>89</v>
      </c>
    </row>
    <row r="18141" spans="1:8" x14ac:dyDescent="0.2">
      <c r="A18141">
        <v>5.2789020267384E+17</v>
      </c>
      <c r="B18141" t="s">
        <v>35908</v>
      </c>
      <c r="C18141" t="s">
        <v>35909</v>
      </c>
      <c r="D18141" s="1">
        <v>41942.812569444446</v>
      </c>
      <c r="E18141">
        <v>76</v>
      </c>
      <c r="F18141">
        <v>65</v>
      </c>
      <c r="H18141" t="s">
        <v>35910</v>
      </c>
    </row>
    <row r="18142" spans="1:8" x14ac:dyDescent="0.2">
      <c r="A18142">
        <v>5.2789358891580198E+17</v>
      </c>
      <c r="B18142" t="s">
        <v>35911</v>
      </c>
      <c r="C18142" t="s">
        <v>35912</v>
      </c>
      <c r="D18142" s="1">
        <v>41942.821921296294</v>
      </c>
      <c r="E18142">
        <v>16</v>
      </c>
      <c r="F18142">
        <v>22</v>
      </c>
      <c r="G18142" t="s">
        <v>576</v>
      </c>
      <c r="H18142" t="s">
        <v>35913</v>
      </c>
    </row>
    <row r="18143" spans="1:8" x14ac:dyDescent="0.2">
      <c r="A18143">
        <v>5.2789404244588102E+17</v>
      </c>
      <c r="B18143" t="s">
        <v>35914</v>
      </c>
      <c r="C18143" t="s">
        <v>35915</v>
      </c>
      <c r="D18143" s="1">
        <v>41942.823171296295</v>
      </c>
      <c r="E18143">
        <v>16</v>
      </c>
      <c r="F18143">
        <v>30</v>
      </c>
      <c r="G18143" t="s">
        <v>215</v>
      </c>
    </row>
    <row r="18144" spans="1:8" x14ac:dyDescent="0.2">
      <c r="A18144">
        <v>5.27911591644528E+17</v>
      </c>
      <c r="B18144" t="s">
        <v>35916</v>
      </c>
      <c r="C18144" t="s">
        <v>35917</v>
      </c>
      <c r="D18144" s="1">
        <v>41942.87159722222</v>
      </c>
      <c r="E18144">
        <v>15</v>
      </c>
      <c r="F18144">
        <v>20</v>
      </c>
      <c r="G18144" t="s">
        <v>576</v>
      </c>
    </row>
    <row r="18145" spans="1:8" x14ac:dyDescent="0.2">
      <c r="A18145">
        <v>5.2791625659136397E+17</v>
      </c>
      <c r="B18145" t="s">
        <v>35918</v>
      </c>
      <c r="C18145" t="s">
        <v>35919</v>
      </c>
      <c r="D18145" s="1">
        <v>41942.884467592594</v>
      </c>
      <c r="E18145">
        <v>92</v>
      </c>
      <c r="F18145">
        <v>96</v>
      </c>
      <c r="G18145" t="e">
        <f>DanSullivan2014</f>
        <v>#NAME?</v>
      </c>
    </row>
    <row r="18146" spans="1:8" x14ac:dyDescent="0.2">
      <c r="A18146">
        <v>5.2792461016435002E+17</v>
      </c>
      <c r="B18146" t="s">
        <v>35920</v>
      </c>
      <c r="C18146" t="s">
        <v>35921</v>
      </c>
      <c r="D18146" s="1">
        <v>41942.907523148147</v>
      </c>
      <c r="E18146">
        <v>304</v>
      </c>
      <c r="F18146">
        <v>184</v>
      </c>
      <c r="G18146" t="s">
        <v>89</v>
      </c>
    </row>
    <row r="18147" spans="1:8" x14ac:dyDescent="0.2">
      <c r="A18147">
        <v>5.2793257690885299E+17</v>
      </c>
      <c r="B18147" t="s">
        <v>35922</v>
      </c>
      <c r="C18147" t="s">
        <v>35923</v>
      </c>
      <c r="D18147" s="1">
        <v>41942.929502314815</v>
      </c>
      <c r="E18147">
        <v>25</v>
      </c>
      <c r="F18147">
        <v>44</v>
      </c>
      <c r="G18147" t="s">
        <v>89</v>
      </c>
    </row>
    <row r="18148" spans="1:8" x14ac:dyDescent="0.2">
      <c r="A18148">
        <v>5.2794227426970803E+17</v>
      </c>
      <c r="B18148" t="s">
        <v>35924</v>
      </c>
      <c r="C18148" t="s">
        <v>35925</v>
      </c>
      <c r="D18148" s="1">
        <v>41942.956261574072</v>
      </c>
      <c r="E18148">
        <v>52</v>
      </c>
      <c r="F18148">
        <v>128</v>
      </c>
      <c r="H18148" t="s">
        <v>390</v>
      </c>
    </row>
    <row r="18149" spans="1:8" x14ac:dyDescent="0.2">
      <c r="A18149">
        <v>5.2817077241028602E+17</v>
      </c>
      <c r="B18149" t="s">
        <v>35926</v>
      </c>
      <c r="C18149" t="s">
        <v>35927</v>
      </c>
      <c r="D18149" s="1">
        <v>41943.586793981478</v>
      </c>
      <c r="E18149">
        <v>17</v>
      </c>
      <c r="F18149">
        <v>26</v>
      </c>
      <c r="G18149" t="s">
        <v>546</v>
      </c>
    </row>
    <row r="18150" spans="1:8" x14ac:dyDescent="0.2">
      <c r="A18150">
        <v>5.2817578886118099E+17</v>
      </c>
      <c r="B18150" t="s">
        <v>35928</v>
      </c>
      <c r="C18150" t="s">
        <v>35929</v>
      </c>
      <c r="D18150" s="1">
        <v>41943.600636574076</v>
      </c>
      <c r="E18150">
        <v>466</v>
      </c>
      <c r="F18150">
        <v>357</v>
      </c>
    </row>
    <row r="18151" spans="1:8" x14ac:dyDescent="0.2">
      <c r="A18151">
        <v>5.2818330077576301E+17</v>
      </c>
      <c r="B18151" t="s">
        <v>35930</v>
      </c>
      <c r="C18151" t="s">
        <v>35931</v>
      </c>
      <c r="D18151" s="1">
        <v>41943.621365740742</v>
      </c>
      <c r="E18151">
        <v>20</v>
      </c>
      <c r="F18151">
        <v>36</v>
      </c>
      <c r="G18151" t="s">
        <v>89</v>
      </c>
    </row>
    <row r="18152" spans="1:8" x14ac:dyDescent="0.2">
      <c r="A18152">
        <v>5.2820299683725299E+17</v>
      </c>
      <c r="B18152" t="s">
        <v>35932</v>
      </c>
      <c r="C18152" t="s">
        <v>35933</v>
      </c>
      <c r="D18152" s="1">
        <v>41943.675717592596</v>
      </c>
      <c r="E18152">
        <v>46</v>
      </c>
      <c r="F18152">
        <v>103</v>
      </c>
    </row>
    <row r="18153" spans="1:8" x14ac:dyDescent="0.2">
      <c r="A18153">
        <v>5.28215922784608E+17</v>
      </c>
      <c r="B18153" t="s">
        <v>35934</v>
      </c>
      <c r="C18153" t="s">
        <v>35935</v>
      </c>
      <c r="D18153" s="1">
        <v>41943.711388888885</v>
      </c>
      <c r="E18153">
        <v>23</v>
      </c>
      <c r="F18153">
        <v>45</v>
      </c>
      <c r="G18153" t="s">
        <v>89</v>
      </c>
    </row>
    <row r="18154" spans="1:8" x14ac:dyDescent="0.2">
      <c r="A18154">
        <v>5.2821819415123898E+17</v>
      </c>
      <c r="B18154" t="s">
        <v>35936</v>
      </c>
      <c r="C18154" t="s">
        <v>35937</v>
      </c>
      <c r="D18154" s="1">
        <v>41943.717650462961</v>
      </c>
      <c r="E18154">
        <v>14</v>
      </c>
      <c r="F18154">
        <v>24</v>
      </c>
      <c r="G18154" t="s">
        <v>487</v>
      </c>
    </row>
    <row r="18155" spans="1:8" x14ac:dyDescent="0.2">
      <c r="A18155">
        <v>5.2824219918483002E+17</v>
      </c>
      <c r="B18155" t="s">
        <v>35938</v>
      </c>
      <c r="C18155" t="s">
        <v>35939</v>
      </c>
      <c r="D18155" s="1">
        <v>41943.783900462964</v>
      </c>
      <c r="E18155">
        <v>15</v>
      </c>
      <c r="F18155">
        <v>27</v>
      </c>
      <c r="G18155" t="s">
        <v>215</v>
      </c>
      <c r="H18155" t="s">
        <v>390</v>
      </c>
    </row>
    <row r="18156" spans="1:8" x14ac:dyDescent="0.2">
      <c r="A18156">
        <v>5.2824957139134003E+17</v>
      </c>
      <c r="B18156" t="s">
        <v>35940</v>
      </c>
      <c r="C18156" t="s">
        <v>35941</v>
      </c>
      <c r="D18156" s="1">
        <v>41943.804236111115</v>
      </c>
      <c r="E18156">
        <v>318</v>
      </c>
      <c r="F18156">
        <v>289</v>
      </c>
    </row>
    <row r="18157" spans="1:8" x14ac:dyDescent="0.2">
      <c r="A18157">
        <v>5.2826127737920301E+17</v>
      </c>
      <c r="B18157" t="s">
        <v>35942</v>
      </c>
      <c r="C18157" t="s">
        <v>35943</v>
      </c>
      <c r="D18157" s="1">
        <v>41943.836539351854</v>
      </c>
      <c r="E18157">
        <v>18</v>
      </c>
      <c r="F18157">
        <v>35</v>
      </c>
      <c r="G18157" t="s">
        <v>89</v>
      </c>
    </row>
    <row r="18158" spans="1:8" x14ac:dyDescent="0.2">
      <c r="A18158">
        <v>5.2827981474747501E+17</v>
      </c>
      <c r="B18158" t="s">
        <v>35944</v>
      </c>
      <c r="C18158" t="s">
        <v>35945</v>
      </c>
      <c r="D18158" s="1">
        <v>41943.887696759259</v>
      </c>
      <c r="E18158">
        <v>55</v>
      </c>
      <c r="F18158">
        <v>79</v>
      </c>
      <c r="H18158" t="s">
        <v>505</v>
      </c>
    </row>
    <row r="18159" spans="1:8" x14ac:dyDescent="0.2">
      <c r="A18159">
        <v>5.2828437898909197E+17</v>
      </c>
      <c r="B18159" t="s">
        <v>35946</v>
      </c>
      <c r="C18159" t="s">
        <v>35947</v>
      </c>
      <c r="D18159" s="1">
        <v>41943.900289351855</v>
      </c>
      <c r="E18159">
        <v>159</v>
      </c>
      <c r="F18159">
        <v>140</v>
      </c>
    </row>
    <row r="18160" spans="1:8" x14ac:dyDescent="0.2">
      <c r="A18160">
        <v>5.2828622041856397E+17</v>
      </c>
      <c r="B18160" t="s">
        <v>35948</v>
      </c>
      <c r="C18160" t="s">
        <v>35949</v>
      </c>
      <c r="D18160" s="1">
        <v>41943.905370370368</v>
      </c>
      <c r="E18160">
        <v>173</v>
      </c>
      <c r="F18160">
        <v>184</v>
      </c>
    </row>
    <row r="18161" spans="1:7" x14ac:dyDescent="0.2">
      <c r="A18161">
        <v>5.2828763548446701E+17</v>
      </c>
      <c r="B18161" t="s">
        <v>35950</v>
      </c>
      <c r="C18161" t="s">
        <v>35951</v>
      </c>
      <c r="D18161" s="1">
        <v>41943.909282407411</v>
      </c>
      <c r="E18161">
        <v>98</v>
      </c>
      <c r="F18161">
        <v>101</v>
      </c>
      <c r="G18161" t="s">
        <v>89</v>
      </c>
    </row>
    <row r="18162" spans="1:7" x14ac:dyDescent="0.2">
      <c r="A18162">
        <v>5.2832482858005197E+17</v>
      </c>
      <c r="B18162" t="s">
        <v>35952</v>
      </c>
      <c r="C18162" t="s">
        <v>35953</v>
      </c>
      <c r="D18162" s="1">
        <v>41944.01190972222</v>
      </c>
      <c r="E18162">
        <v>17</v>
      </c>
      <c r="F18162">
        <v>27</v>
      </c>
      <c r="G18162" t="s">
        <v>35954</v>
      </c>
    </row>
    <row r="18163" spans="1:7" x14ac:dyDescent="0.2">
      <c r="A18163">
        <v>5.2832492907973798E+17</v>
      </c>
      <c r="B18163" t="s">
        <v>35955</v>
      </c>
      <c r="C18163" t="s">
        <v>35956</v>
      </c>
      <c r="D18163" s="1">
        <v>41944.012187499997</v>
      </c>
      <c r="E18163">
        <v>35</v>
      </c>
      <c r="F18163">
        <v>37</v>
      </c>
      <c r="G18163" t="s">
        <v>215</v>
      </c>
    </row>
    <row r="18164" spans="1:7" x14ac:dyDescent="0.2">
      <c r="A18164">
        <v>5.2833178400273997E+17</v>
      </c>
      <c r="B18164" t="s">
        <v>35957</v>
      </c>
      <c r="C18164" t="s">
        <v>35958</v>
      </c>
      <c r="D18164" s="1">
        <v>41944.031099537038</v>
      </c>
      <c r="E18164">
        <v>215</v>
      </c>
      <c r="F18164">
        <v>229</v>
      </c>
    </row>
    <row r="18165" spans="1:7" x14ac:dyDescent="0.2">
      <c r="A18165">
        <v>5.2835455478267898E+17</v>
      </c>
      <c r="B18165" t="s">
        <v>35959</v>
      </c>
      <c r="C18165" t="s">
        <v>35960</v>
      </c>
      <c r="D18165" s="1">
        <v>41944.093935185185</v>
      </c>
      <c r="E18165">
        <v>109</v>
      </c>
      <c r="F18165">
        <v>168</v>
      </c>
      <c r="G18165" t="s">
        <v>35961</v>
      </c>
    </row>
    <row r="18166" spans="1:7" x14ac:dyDescent="0.2">
      <c r="A18166">
        <v>5.2835485267056998E+17</v>
      </c>
      <c r="B18166" t="s">
        <v>35962</v>
      </c>
      <c r="C18166" t="s">
        <v>35963</v>
      </c>
      <c r="D18166" s="1">
        <v>41944.094756944447</v>
      </c>
      <c r="E18166">
        <v>70</v>
      </c>
      <c r="F18166">
        <v>93</v>
      </c>
      <c r="G18166" t="s">
        <v>215</v>
      </c>
    </row>
    <row r="18167" spans="1:7" x14ac:dyDescent="0.2">
      <c r="A18167">
        <v>5.283550956382E+17</v>
      </c>
      <c r="B18167" t="s">
        <v>35964</v>
      </c>
      <c r="C18167" t="s">
        <v>35965</v>
      </c>
      <c r="D18167" s="1">
        <v>41944.09542824074</v>
      </c>
      <c r="E18167">
        <v>30</v>
      </c>
      <c r="F18167">
        <v>57</v>
      </c>
      <c r="G18167" t="e">
        <f>Republican81</f>
        <v>#NAME?</v>
      </c>
    </row>
    <row r="18168" spans="1:7" x14ac:dyDescent="0.2">
      <c r="A18168">
        <v>5.2835544950744198E+17</v>
      </c>
      <c r="B18168" t="s">
        <v>35966</v>
      </c>
      <c r="C18168" t="s">
        <v>35967</v>
      </c>
      <c r="D18168" s="1">
        <v>41944.096412037034</v>
      </c>
      <c r="E18168">
        <v>52</v>
      </c>
      <c r="F18168">
        <v>87</v>
      </c>
      <c r="G18168" t="s">
        <v>35968</v>
      </c>
    </row>
    <row r="18169" spans="1:7" x14ac:dyDescent="0.2">
      <c r="A18169">
        <v>5.2835569430797101E+17</v>
      </c>
      <c r="B18169" t="s">
        <v>35969</v>
      </c>
      <c r="C18169" t="s">
        <v>35970</v>
      </c>
      <c r="D18169" s="1">
        <v>41944.097083333334</v>
      </c>
      <c r="E18169">
        <v>28</v>
      </c>
      <c r="F18169">
        <v>43</v>
      </c>
      <c r="G18169" t="s">
        <v>89</v>
      </c>
    </row>
    <row r="18170" spans="1:7" x14ac:dyDescent="0.2">
      <c r="A18170">
        <v>5.2835605163753402E+17</v>
      </c>
      <c r="B18170" t="s">
        <v>35971</v>
      </c>
      <c r="C18170" t="s">
        <v>35972</v>
      </c>
      <c r="D18170" s="1">
        <v>41944.098067129627</v>
      </c>
      <c r="E18170">
        <v>27</v>
      </c>
      <c r="F18170">
        <v>48</v>
      </c>
      <c r="G18170" t="s">
        <v>215</v>
      </c>
    </row>
    <row r="18171" spans="1:7" x14ac:dyDescent="0.2">
      <c r="A18171">
        <v>5.2835620810183002E+17</v>
      </c>
      <c r="B18171" t="s">
        <v>35973</v>
      </c>
      <c r="C18171" t="s">
        <v>35974</v>
      </c>
      <c r="D18171" s="1">
        <v>41944.098506944443</v>
      </c>
      <c r="E18171">
        <v>21</v>
      </c>
      <c r="F18171">
        <v>35</v>
      </c>
      <c r="G18171" t="s">
        <v>546</v>
      </c>
    </row>
    <row r="18172" spans="1:7" x14ac:dyDescent="0.2">
      <c r="A18172">
        <v>5.2846579589109702E+17</v>
      </c>
      <c r="B18172" t="s">
        <v>35975</v>
      </c>
      <c r="C18172" t="s">
        <v>35976</v>
      </c>
      <c r="D18172" s="1">
        <v>41944.400902777779</v>
      </c>
      <c r="E18172">
        <v>247</v>
      </c>
      <c r="F18172">
        <v>239</v>
      </c>
    </row>
    <row r="18173" spans="1:7" x14ac:dyDescent="0.2">
      <c r="A18173">
        <v>5.2853521778789498E+17</v>
      </c>
      <c r="B18173" t="s">
        <v>35977</v>
      </c>
      <c r="C18173" t="s">
        <v>35978</v>
      </c>
      <c r="D18173" s="1">
        <v>41944.592476851853</v>
      </c>
      <c r="E18173">
        <v>248</v>
      </c>
      <c r="F18173">
        <v>264</v>
      </c>
    </row>
    <row r="18174" spans="1:7" x14ac:dyDescent="0.2">
      <c r="A18174">
        <v>5.2853802009469299E+17</v>
      </c>
      <c r="B18174" t="s">
        <v>35979</v>
      </c>
      <c r="C18174" t="s">
        <v>35980</v>
      </c>
      <c r="D18174" s="1">
        <v>41944.600208333337</v>
      </c>
      <c r="E18174">
        <v>280</v>
      </c>
      <c r="F18174">
        <v>448</v>
      </c>
    </row>
    <row r="18175" spans="1:7" x14ac:dyDescent="0.2">
      <c r="A18175">
        <v>5.2853818646174502E+17</v>
      </c>
      <c r="B18175" t="s">
        <v>35981</v>
      </c>
      <c r="C18175" t="s">
        <v>35982</v>
      </c>
      <c r="D18175" s="1">
        <v>41944.600671296299</v>
      </c>
      <c r="E18175">
        <v>21</v>
      </c>
      <c r="F18175">
        <v>53</v>
      </c>
      <c r="G18175" t="s">
        <v>35468</v>
      </c>
    </row>
    <row r="18176" spans="1:7" x14ac:dyDescent="0.2">
      <c r="A18176">
        <v>5.2853868403623898E+17</v>
      </c>
      <c r="B18176" t="s">
        <v>35983</v>
      </c>
      <c r="C18176" t="s">
        <v>35984</v>
      </c>
      <c r="D18176" s="1">
        <v>41944.602037037039</v>
      </c>
      <c r="E18176">
        <v>14</v>
      </c>
      <c r="F18176">
        <v>44</v>
      </c>
      <c r="G18176" t="s">
        <v>215</v>
      </c>
    </row>
    <row r="18177" spans="1:8" x14ac:dyDescent="0.2">
      <c r="A18177">
        <v>5.2853900891445197E+17</v>
      </c>
      <c r="B18177" t="s">
        <v>35985</v>
      </c>
      <c r="C18177" t="s">
        <v>35986</v>
      </c>
      <c r="D18177" s="1">
        <v>41944.602939814817</v>
      </c>
      <c r="E18177">
        <v>13</v>
      </c>
      <c r="F18177">
        <v>27</v>
      </c>
      <c r="G18177" t="s">
        <v>215</v>
      </c>
    </row>
    <row r="18178" spans="1:8" x14ac:dyDescent="0.2">
      <c r="A18178">
        <v>5.2853968538855398E+17</v>
      </c>
      <c r="B18178" t="s">
        <v>35987</v>
      </c>
      <c r="C18178" t="s">
        <v>35988</v>
      </c>
      <c r="D18178" s="1">
        <v>41944.604803240742</v>
      </c>
      <c r="E18178">
        <v>19</v>
      </c>
      <c r="F18178">
        <v>33</v>
      </c>
      <c r="G18178" t="s">
        <v>35989</v>
      </c>
      <c r="H18178" t="s">
        <v>14519</v>
      </c>
    </row>
    <row r="18179" spans="1:8" x14ac:dyDescent="0.2">
      <c r="A18179">
        <v>5.2853972056201203E+17</v>
      </c>
      <c r="B18179" t="s">
        <v>35990</v>
      </c>
      <c r="C18179" t="s">
        <v>35991</v>
      </c>
      <c r="D18179" s="1">
        <v>41944.604895833334</v>
      </c>
      <c r="E18179">
        <v>30</v>
      </c>
      <c r="F18179">
        <v>31</v>
      </c>
      <c r="G18179" t="s">
        <v>215</v>
      </c>
    </row>
    <row r="18180" spans="1:8" x14ac:dyDescent="0.2">
      <c r="A18180">
        <v>5.2854030103270099E+17</v>
      </c>
      <c r="B18180" t="s">
        <v>35992</v>
      </c>
      <c r="C18180" t="s">
        <v>35993</v>
      </c>
      <c r="D18180" s="1">
        <v>41944.606504629628</v>
      </c>
      <c r="E18180">
        <v>19</v>
      </c>
      <c r="F18180">
        <v>30</v>
      </c>
      <c r="G18180" t="s">
        <v>215</v>
      </c>
      <c r="H18180" t="s">
        <v>35994</v>
      </c>
    </row>
    <row r="18181" spans="1:8" x14ac:dyDescent="0.2">
      <c r="A18181">
        <v>5.2855227219707898E+17</v>
      </c>
      <c r="B18181" t="s">
        <v>35995</v>
      </c>
      <c r="C18181" t="s">
        <v>35996</v>
      </c>
      <c r="D18181" s="1">
        <v>41944.639537037037</v>
      </c>
      <c r="E18181">
        <v>31</v>
      </c>
      <c r="F18181">
        <v>56</v>
      </c>
      <c r="G18181" t="s">
        <v>89</v>
      </c>
    </row>
    <row r="18182" spans="1:8" x14ac:dyDescent="0.2">
      <c r="A18182">
        <v>5.2855283085320998E+17</v>
      </c>
      <c r="B18182" t="s">
        <v>35997</v>
      </c>
      <c r="C18182" t="s">
        <v>35998</v>
      </c>
      <c r="D18182" s="1">
        <v>41944.641076388885</v>
      </c>
      <c r="E18182">
        <v>19</v>
      </c>
      <c r="F18182">
        <v>36</v>
      </c>
      <c r="G18182" t="s">
        <v>215</v>
      </c>
    </row>
    <row r="18183" spans="1:8" x14ac:dyDescent="0.2">
      <c r="A18183">
        <v>5.2855321302561498E+17</v>
      </c>
      <c r="B18183" t="s">
        <v>35999</v>
      </c>
      <c r="C18183" t="s">
        <v>36000</v>
      </c>
      <c r="D18183" s="1">
        <v>41944.642129629632</v>
      </c>
      <c r="E18183">
        <v>22</v>
      </c>
      <c r="F18183">
        <v>44</v>
      </c>
      <c r="G18183" t="e">
        <f>_xlfn.SINGLE(kawaiibitchx _xlfn.SINGLE( _xlfn.SINGLE(kawaiibitchx)))</f>
        <v>#NAME?</v>
      </c>
      <c r="H18183" t="s">
        <v>390</v>
      </c>
    </row>
    <row r="18184" spans="1:8" x14ac:dyDescent="0.2">
      <c r="A18184">
        <v>5.2855428414179699E+17</v>
      </c>
      <c r="B18184" t="s">
        <v>36001</v>
      </c>
      <c r="C18184" t="s">
        <v>36002</v>
      </c>
      <c r="D18184" s="1">
        <v>41944.645092592589</v>
      </c>
      <c r="E18184">
        <v>25</v>
      </c>
      <c r="F18184">
        <v>42</v>
      </c>
      <c r="G18184" t="s">
        <v>9029</v>
      </c>
    </row>
    <row r="18185" spans="1:8" x14ac:dyDescent="0.2">
      <c r="A18185">
        <v>5.2855446730704397E+17</v>
      </c>
      <c r="B18185" t="s">
        <v>36003</v>
      </c>
      <c r="C18185" t="s">
        <v>36004</v>
      </c>
      <c r="D18185" s="1">
        <v>41944.645590277774</v>
      </c>
      <c r="E18185">
        <v>90</v>
      </c>
      <c r="F18185">
        <v>123</v>
      </c>
      <c r="G18185" t="s">
        <v>215</v>
      </c>
      <c r="H18185" t="s">
        <v>390</v>
      </c>
    </row>
    <row r="18186" spans="1:8" x14ac:dyDescent="0.2">
      <c r="A18186">
        <v>5.2855457853158099E+17</v>
      </c>
      <c r="B18186" t="s">
        <v>36005</v>
      </c>
      <c r="C18186" t="s">
        <v>36006</v>
      </c>
      <c r="D18186" s="1">
        <v>41944.645902777775</v>
      </c>
      <c r="E18186">
        <v>27</v>
      </c>
      <c r="F18186">
        <v>59</v>
      </c>
      <c r="G18186" t="s">
        <v>215</v>
      </c>
    </row>
    <row r="18187" spans="1:8" x14ac:dyDescent="0.2">
      <c r="A18187">
        <v>5.2857579876964301E+17</v>
      </c>
      <c r="B18187" t="s">
        <v>36007</v>
      </c>
      <c r="C18187" t="s">
        <v>36008</v>
      </c>
      <c r="D18187" s="1">
        <v>41944.704456018517</v>
      </c>
      <c r="E18187">
        <v>13</v>
      </c>
      <c r="F18187">
        <v>18</v>
      </c>
      <c r="G18187" t="s">
        <v>25737</v>
      </c>
    </row>
    <row r="18188" spans="1:8" x14ac:dyDescent="0.2">
      <c r="A18188">
        <v>5.2862093845227098E+17</v>
      </c>
      <c r="B18188" t="s">
        <v>36009</v>
      </c>
      <c r="C18188" t="s">
        <v>36010</v>
      </c>
      <c r="D18188" s="1">
        <v>41944.829016203701</v>
      </c>
      <c r="E18188">
        <v>43</v>
      </c>
      <c r="F18188">
        <v>63</v>
      </c>
      <c r="G18188" t="s">
        <v>576</v>
      </c>
      <c r="H18188" t="s">
        <v>390</v>
      </c>
    </row>
    <row r="18189" spans="1:8" x14ac:dyDescent="0.2">
      <c r="A18189">
        <v>5.28621259136176E+17</v>
      </c>
      <c r="B18189" t="s">
        <v>36011</v>
      </c>
      <c r="C18189" t="s">
        <v>36012</v>
      </c>
      <c r="D18189" s="1">
        <v>41944.829907407409</v>
      </c>
      <c r="E18189">
        <v>16</v>
      </c>
      <c r="F18189">
        <v>27</v>
      </c>
      <c r="G18189" t="s">
        <v>546</v>
      </c>
    </row>
    <row r="18190" spans="1:8" x14ac:dyDescent="0.2">
      <c r="A18190">
        <v>5.2862173718619699E+17</v>
      </c>
      <c r="B18190" t="s">
        <v>36013</v>
      </c>
      <c r="C18190" t="s">
        <v>36014</v>
      </c>
      <c r="D18190" s="1">
        <v>41944.831226851849</v>
      </c>
      <c r="E18190">
        <v>11</v>
      </c>
      <c r="F18190">
        <v>16</v>
      </c>
      <c r="G18190" t="s">
        <v>215</v>
      </c>
    </row>
    <row r="18191" spans="1:8" x14ac:dyDescent="0.2">
      <c r="A18191">
        <v>5.2862565461577299E+17</v>
      </c>
      <c r="B18191" t="s">
        <v>36015</v>
      </c>
      <c r="C18191" t="s">
        <v>36016</v>
      </c>
      <c r="D18191" s="1">
        <v>41944.842037037037</v>
      </c>
      <c r="E18191">
        <v>44</v>
      </c>
      <c r="F18191">
        <v>52</v>
      </c>
      <c r="G18191" t="s">
        <v>215</v>
      </c>
    </row>
    <row r="18192" spans="1:8" x14ac:dyDescent="0.2">
      <c r="A18192">
        <v>5.2867665767536998E+17</v>
      </c>
      <c r="B18192" t="s">
        <v>36017</v>
      </c>
      <c r="C18192" t="s">
        <v>36018</v>
      </c>
      <c r="D18192" s="1">
        <v>41944.982777777775</v>
      </c>
      <c r="E18192">
        <v>174</v>
      </c>
      <c r="F18192">
        <v>325</v>
      </c>
      <c r="G18192" t="e">
        <f>BestMJPics</f>
        <v>#NAME?</v>
      </c>
      <c r="H18192" t="s">
        <v>390</v>
      </c>
    </row>
    <row r="18193" spans="1:8" x14ac:dyDescent="0.2">
      <c r="A18193">
        <v>5.2867887264958003E+17</v>
      </c>
      <c r="B18193" t="s">
        <v>36019</v>
      </c>
      <c r="C18193" t="s">
        <v>36020</v>
      </c>
      <c r="D18193" s="1">
        <v>41944.988888888889</v>
      </c>
      <c r="E18193">
        <v>19</v>
      </c>
      <c r="F18193">
        <v>32</v>
      </c>
      <c r="G18193" t="s">
        <v>35427</v>
      </c>
    </row>
    <row r="18194" spans="1:8" x14ac:dyDescent="0.2">
      <c r="A18194">
        <v>5.2867935044793101E+17</v>
      </c>
      <c r="B18194" t="s">
        <v>36021</v>
      </c>
      <c r="C18194" t="s">
        <v>36022</v>
      </c>
      <c r="D18194" s="1">
        <v>41944.990208333336</v>
      </c>
      <c r="E18194">
        <v>14</v>
      </c>
      <c r="F18194">
        <v>23</v>
      </c>
      <c r="G18194" t="s">
        <v>487</v>
      </c>
    </row>
    <row r="18195" spans="1:8" x14ac:dyDescent="0.2">
      <c r="A18195">
        <v>5.28681665691136E+17</v>
      </c>
      <c r="B18195" t="s">
        <v>36023</v>
      </c>
      <c r="C18195" t="s">
        <v>36024</v>
      </c>
      <c r="D18195" s="1">
        <v>41944.99659722222</v>
      </c>
      <c r="E18195">
        <v>22</v>
      </c>
      <c r="F18195">
        <v>34</v>
      </c>
      <c r="G18195" t="s">
        <v>89</v>
      </c>
    </row>
    <row r="18196" spans="1:8" x14ac:dyDescent="0.2">
      <c r="A18196">
        <v>5.28682388625584E+17</v>
      </c>
      <c r="B18196" t="s">
        <v>36025</v>
      </c>
      <c r="C18196" t="s">
        <v>36026</v>
      </c>
      <c r="D18196" s="1">
        <v>41944.99858796296</v>
      </c>
      <c r="E18196">
        <v>84</v>
      </c>
      <c r="F18196">
        <v>140</v>
      </c>
      <c r="G18196" t="s">
        <v>36027</v>
      </c>
      <c r="H18196" t="s">
        <v>616</v>
      </c>
    </row>
    <row r="18197" spans="1:8" x14ac:dyDescent="0.2">
      <c r="A18197">
        <v>5.2868253733880998E+17</v>
      </c>
      <c r="B18197" t="s">
        <v>36028</v>
      </c>
      <c r="C18197" t="s">
        <v>36029</v>
      </c>
      <c r="D18197" s="1">
        <v>41944.99900462963</v>
      </c>
      <c r="E18197">
        <v>43</v>
      </c>
      <c r="F18197">
        <v>65</v>
      </c>
      <c r="G18197" t="e">
        <f>RowleyRhonda</f>
        <v>#NAME?</v>
      </c>
      <c r="H18197" t="s">
        <v>390</v>
      </c>
    </row>
    <row r="18198" spans="1:8" x14ac:dyDescent="0.2">
      <c r="A18198">
        <v>5.2888565675668602E+17</v>
      </c>
      <c r="B18198" t="s">
        <v>36030</v>
      </c>
      <c r="C18198" t="s">
        <v>36031</v>
      </c>
      <c r="D18198" s="1">
        <v>41945.559502314813</v>
      </c>
      <c r="E18198">
        <v>11</v>
      </c>
      <c r="F18198">
        <v>52</v>
      </c>
      <c r="G18198" t="s">
        <v>36032</v>
      </c>
    </row>
    <row r="18199" spans="1:8" x14ac:dyDescent="0.2">
      <c r="A18199">
        <v>5.2888572219203501E+17</v>
      </c>
      <c r="B18199" t="s">
        <v>36033</v>
      </c>
      <c r="C18199" t="s">
        <v>36034</v>
      </c>
      <c r="D18199" s="1">
        <v>41945.559687499997</v>
      </c>
      <c r="E18199">
        <v>8</v>
      </c>
      <c r="F18199">
        <v>28</v>
      </c>
      <c r="G18199" t="s">
        <v>487</v>
      </c>
    </row>
    <row r="18200" spans="1:8" x14ac:dyDescent="0.2">
      <c r="A18200">
        <v>5.2888594318572698E+17</v>
      </c>
      <c r="B18200" t="s">
        <v>36035</v>
      </c>
      <c r="C18200" t="s">
        <v>36036</v>
      </c>
      <c r="D18200" s="1">
        <v>41945.560289351852</v>
      </c>
      <c r="E18200">
        <v>13</v>
      </c>
      <c r="F18200">
        <v>34</v>
      </c>
      <c r="G18200" t="e">
        <f>_xlfn.SINGLE( _xlfn.SINGLE( _xlfn.SINGLE(RowleyRhonda)))</f>
        <v>#NAME?</v>
      </c>
    </row>
    <row r="18201" spans="1:8" x14ac:dyDescent="0.2">
      <c r="A18201">
        <v>5.2888684142528902E+17</v>
      </c>
      <c r="B18201" t="s">
        <v>36037</v>
      </c>
      <c r="C18201" t="s">
        <v>36038</v>
      </c>
      <c r="D18201" s="1">
        <v>41945.5627662037</v>
      </c>
      <c r="E18201">
        <v>8</v>
      </c>
      <c r="F18201">
        <v>19</v>
      </c>
      <c r="G18201" t="s">
        <v>36039</v>
      </c>
    </row>
    <row r="18202" spans="1:8" x14ac:dyDescent="0.2">
      <c r="A18202">
        <v>5.2888703328113402E+17</v>
      </c>
      <c r="B18202" t="s">
        <v>36040</v>
      </c>
      <c r="C18202" t="s">
        <v>36041</v>
      </c>
      <c r="D18202" s="1">
        <v>41945.563298611109</v>
      </c>
      <c r="E18202">
        <v>8</v>
      </c>
      <c r="F18202">
        <v>16</v>
      </c>
      <c r="G18202" t="s">
        <v>576</v>
      </c>
    </row>
    <row r="18203" spans="1:8" x14ac:dyDescent="0.2">
      <c r="A18203">
        <v>5.288875544276E+17</v>
      </c>
      <c r="B18203" t="s">
        <v>36042</v>
      </c>
      <c r="C18203" t="s">
        <v>36043</v>
      </c>
      <c r="D18203" s="1">
        <v>41945.564733796295</v>
      </c>
      <c r="E18203">
        <v>7</v>
      </c>
      <c r="F18203">
        <v>23</v>
      </c>
      <c r="G18203" t="s">
        <v>576</v>
      </c>
    </row>
    <row r="18204" spans="1:8" x14ac:dyDescent="0.2">
      <c r="A18204">
        <v>5.2888889460420998E+17</v>
      </c>
      <c r="B18204" t="s">
        <v>36044</v>
      </c>
      <c r="C18204" t="s">
        <v>36045</v>
      </c>
      <c r="D18204" s="1">
        <v>41945.568437499998</v>
      </c>
      <c r="E18204">
        <v>36</v>
      </c>
      <c r="F18204">
        <v>61</v>
      </c>
      <c r="G18204" t="s">
        <v>89</v>
      </c>
    </row>
    <row r="18205" spans="1:8" x14ac:dyDescent="0.2">
      <c r="A18205">
        <v>5.2888905809398899E+17</v>
      </c>
      <c r="B18205" t="s">
        <v>36046</v>
      </c>
      <c r="C18205" t="s">
        <v>36047</v>
      </c>
      <c r="D18205" s="1">
        <v>41945.568888888891</v>
      </c>
      <c r="E18205">
        <v>14</v>
      </c>
      <c r="F18205">
        <v>36</v>
      </c>
      <c r="G18205" t="s">
        <v>9029</v>
      </c>
    </row>
    <row r="18206" spans="1:8" x14ac:dyDescent="0.2">
      <c r="A18206">
        <v>5.2888962537776698E+17</v>
      </c>
      <c r="B18206" t="s">
        <v>36048</v>
      </c>
      <c r="C18206" t="s">
        <v>36049</v>
      </c>
      <c r="D18206" s="1">
        <v>41945.570451388892</v>
      </c>
      <c r="E18206">
        <v>17</v>
      </c>
      <c r="F18206">
        <v>46</v>
      </c>
      <c r="G18206" t="s">
        <v>215</v>
      </c>
      <c r="H18206" t="s">
        <v>390</v>
      </c>
    </row>
    <row r="18207" spans="1:8" x14ac:dyDescent="0.2">
      <c r="A18207">
        <v>5.2889012032244102E+17</v>
      </c>
      <c r="B18207" t="s">
        <v>36050</v>
      </c>
      <c r="C18207" t="s">
        <v>36051</v>
      </c>
      <c r="D18207" s="1">
        <v>41945.571817129632</v>
      </c>
      <c r="E18207">
        <v>13</v>
      </c>
      <c r="F18207">
        <v>39</v>
      </c>
      <c r="G18207" t="s">
        <v>576</v>
      </c>
    </row>
    <row r="18208" spans="1:8" x14ac:dyDescent="0.2">
      <c r="A18208">
        <v>5.2889090377647302E+17</v>
      </c>
      <c r="B18208" t="s">
        <v>36052</v>
      </c>
      <c r="C18208" t="s">
        <v>36053</v>
      </c>
      <c r="D18208" s="1">
        <v>41945.573981481481</v>
      </c>
      <c r="E18208">
        <v>21</v>
      </c>
      <c r="F18208">
        <v>55</v>
      </c>
      <c r="G18208" t="s">
        <v>215</v>
      </c>
    </row>
    <row r="18209" spans="1:8" x14ac:dyDescent="0.2">
      <c r="A18209">
        <v>5.2889110884858598E+17</v>
      </c>
      <c r="B18209" t="s">
        <v>36054</v>
      </c>
      <c r="C18209" t="s">
        <v>36055</v>
      </c>
      <c r="D18209" s="1">
        <v>41945.574548611112</v>
      </c>
      <c r="E18209">
        <v>22</v>
      </c>
      <c r="F18209">
        <v>50</v>
      </c>
      <c r="G18209" t="s">
        <v>215</v>
      </c>
      <c r="H18209" t="s">
        <v>390</v>
      </c>
    </row>
    <row r="18210" spans="1:8" x14ac:dyDescent="0.2">
      <c r="A18210">
        <v>5.2889121051431699E+17</v>
      </c>
      <c r="B18210" t="s">
        <v>36056</v>
      </c>
      <c r="C18210" t="s">
        <v>36057</v>
      </c>
      <c r="D18210" s="1">
        <v>41945.574826388889</v>
      </c>
      <c r="E18210">
        <v>20</v>
      </c>
      <c r="F18210">
        <v>46</v>
      </c>
      <c r="G18210" t="s">
        <v>215</v>
      </c>
    </row>
    <row r="18211" spans="1:8" x14ac:dyDescent="0.2">
      <c r="A18211">
        <v>5.2889153853826202E+17</v>
      </c>
      <c r="B18211" t="s">
        <v>36058</v>
      </c>
      <c r="C18211" t="s">
        <v>36059</v>
      </c>
      <c r="D18211" s="1">
        <v>41945.575729166667</v>
      </c>
      <c r="E18211">
        <v>23</v>
      </c>
      <c r="F18211">
        <v>47</v>
      </c>
      <c r="G18211" t="s">
        <v>1348</v>
      </c>
      <c r="H18211" t="s">
        <v>390</v>
      </c>
    </row>
    <row r="18212" spans="1:8" x14ac:dyDescent="0.2">
      <c r="A18212">
        <v>5.2889170040483398E+17</v>
      </c>
      <c r="B18212" t="s">
        <v>36060</v>
      </c>
      <c r="C18212" t="s">
        <v>36061</v>
      </c>
      <c r="D18212" s="1">
        <v>41945.576180555552</v>
      </c>
      <c r="E18212">
        <v>40</v>
      </c>
      <c r="F18212">
        <v>109</v>
      </c>
      <c r="G18212" t="s">
        <v>89</v>
      </c>
      <c r="H18212" t="s">
        <v>390</v>
      </c>
    </row>
    <row r="18213" spans="1:8" x14ac:dyDescent="0.2">
      <c r="A18213">
        <v>5.28891809540632E+17</v>
      </c>
      <c r="B18213" t="s">
        <v>36062</v>
      </c>
      <c r="C18213" t="s">
        <v>36063</v>
      </c>
      <c r="D18213" s="1">
        <v>41945.576481481483</v>
      </c>
      <c r="E18213">
        <v>35</v>
      </c>
      <c r="F18213">
        <v>118</v>
      </c>
      <c r="G18213" t="s">
        <v>215</v>
      </c>
    </row>
    <row r="18214" spans="1:8" x14ac:dyDescent="0.2">
      <c r="A18214">
        <v>5.2889277064439302E+17</v>
      </c>
      <c r="B18214" t="s">
        <v>36064</v>
      </c>
      <c r="C18214" t="s">
        <v>36065</v>
      </c>
      <c r="D18214" s="1">
        <v>41945.579131944447</v>
      </c>
      <c r="E18214">
        <v>36</v>
      </c>
      <c r="F18214">
        <v>71</v>
      </c>
      <c r="G18214" t="s">
        <v>36066</v>
      </c>
    </row>
    <row r="18215" spans="1:8" x14ac:dyDescent="0.2">
      <c r="A18215">
        <v>5.2889290353674202E+17</v>
      </c>
      <c r="B18215" t="s">
        <v>36067</v>
      </c>
      <c r="C18215" t="s">
        <v>36068</v>
      </c>
      <c r="D18215" s="1">
        <v>41945.579502314817</v>
      </c>
      <c r="E18215">
        <v>20</v>
      </c>
      <c r="F18215">
        <v>40</v>
      </c>
      <c r="G18215" t="s">
        <v>215</v>
      </c>
      <c r="H18215" t="s">
        <v>616</v>
      </c>
    </row>
    <row r="18216" spans="1:8" x14ac:dyDescent="0.2">
      <c r="A18216">
        <v>5.2889843378945997E+17</v>
      </c>
      <c r="B18216" t="s">
        <v>36069</v>
      </c>
      <c r="C18216" t="s">
        <v>36070</v>
      </c>
      <c r="D18216" s="1">
        <v>41945.594756944447</v>
      </c>
      <c r="E18216">
        <v>71</v>
      </c>
      <c r="F18216">
        <v>157</v>
      </c>
    </row>
    <row r="18217" spans="1:8" x14ac:dyDescent="0.2">
      <c r="A18217">
        <v>5.2895637997407802E+17</v>
      </c>
      <c r="B18217" t="s">
        <v>36071</v>
      </c>
      <c r="C18217" t="s">
        <v>36072</v>
      </c>
      <c r="D18217" s="1">
        <v>41945.754664351851</v>
      </c>
      <c r="E18217">
        <v>69</v>
      </c>
      <c r="F18217">
        <v>83</v>
      </c>
      <c r="G18217" t="s">
        <v>89</v>
      </c>
      <c r="H18217" t="s">
        <v>390</v>
      </c>
    </row>
    <row r="18218" spans="1:8" x14ac:dyDescent="0.2">
      <c r="A18218">
        <v>5.2895755492865203E+17</v>
      </c>
      <c r="B18218" t="s">
        <v>36073</v>
      </c>
      <c r="C18218" t="s">
        <v>36074</v>
      </c>
      <c r="D18218" s="1">
        <v>41945.757905092592</v>
      </c>
      <c r="E18218">
        <v>89</v>
      </c>
      <c r="F18218">
        <v>85</v>
      </c>
      <c r="G18218" t="s">
        <v>89</v>
      </c>
      <c r="H18218" t="s">
        <v>390</v>
      </c>
    </row>
    <row r="18219" spans="1:8" x14ac:dyDescent="0.2">
      <c r="A18219">
        <v>5.2895795319880902E+17</v>
      </c>
      <c r="B18219" t="s">
        <v>36075</v>
      </c>
      <c r="C18219" t="s">
        <v>36076</v>
      </c>
      <c r="D18219" s="1">
        <v>41945.759004629632</v>
      </c>
      <c r="E18219">
        <v>104</v>
      </c>
      <c r="F18219">
        <v>66</v>
      </c>
      <c r="G18219" t="s">
        <v>89</v>
      </c>
    </row>
    <row r="18220" spans="1:8" x14ac:dyDescent="0.2">
      <c r="A18220">
        <v>5.2907409119904902E+17</v>
      </c>
      <c r="B18220" t="s">
        <v>36077</v>
      </c>
      <c r="C18220" t="s">
        <v>36078</v>
      </c>
      <c r="D18220" s="1">
        <v>41946.079479166663</v>
      </c>
      <c r="E18220">
        <v>19</v>
      </c>
      <c r="F18220">
        <v>26</v>
      </c>
      <c r="G18220" t="s">
        <v>215</v>
      </c>
    </row>
    <row r="18221" spans="1:8" x14ac:dyDescent="0.2">
      <c r="A18221">
        <v>5.2907803677243802E+17</v>
      </c>
      <c r="B18221" t="s">
        <v>36079</v>
      </c>
      <c r="C18221" t="s">
        <v>36080</v>
      </c>
      <c r="D18221" s="1">
        <v>41946.090370370373</v>
      </c>
      <c r="E18221">
        <v>110</v>
      </c>
      <c r="F18221">
        <v>191</v>
      </c>
      <c r="G18221" t="s">
        <v>89</v>
      </c>
    </row>
    <row r="18222" spans="1:8" x14ac:dyDescent="0.2">
      <c r="A18222">
        <v>5.2908070783943002E+17</v>
      </c>
      <c r="B18222" t="s">
        <v>36081</v>
      </c>
      <c r="C18222" t="s">
        <v>36082</v>
      </c>
      <c r="D18222" s="1">
        <v>41946.097743055558</v>
      </c>
      <c r="E18222">
        <v>30</v>
      </c>
      <c r="F18222">
        <v>68</v>
      </c>
      <c r="G18222" t="s">
        <v>89</v>
      </c>
    </row>
    <row r="18223" spans="1:8" x14ac:dyDescent="0.2">
      <c r="A18223">
        <v>5.2908109815299597E+17</v>
      </c>
      <c r="B18223" t="s">
        <v>36083</v>
      </c>
      <c r="C18223" t="s">
        <v>36084</v>
      </c>
      <c r="D18223" s="1">
        <v>41946.098819444444</v>
      </c>
      <c r="E18223">
        <v>13</v>
      </c>
      <c r="F18223">
        <v>14</v>
      </c>
      <c r="G18223" t="s">
        <v>487</v>
      </c>
    </row>
    <row r="18224" spans="1:8" x14ac:dyDescent="0.2">
      <c r="A18224">
        <v>5.2908118742873203E+17</v>
      </c>
      <c r="B18224" t="s">
        <v>36085</v>
      </c>
      <c r="C18224" t="s">
        <v>36086</v>
      </c>
      <c r="D18224" s="1">
        <v>41946.099062499998</v>
      </c>
      <c r="E18224">
        <v>21</v>
      </c>
      <c r="F18224">
        <v>37</v>
      </c>
      <c r="G18224" t="s">
        <v>576</v>
      </c>
      <c r="H18224" t="s">
        <v>616</v>
      </c>
    </row>
    <row r="18225" spans="1:8" x14ac:dyDescent="0.2">
      <c r="A18225">
        <v>5.2908187067248602E+17</v>
      </c>
      <c r="B18225" t="s">
        <v>36087</v>
      </c>
      <c r="C18225" t="s">
        <v>36088</v>
      </c>
      <c r="D18225" s="1">
        <v>41946.100949074076</v>
      </c>
      <c r="E18225">
        <v>40</v>
      </c>
      <c r="F18225">
        <v>121</v>
      </c>
      <c r="G18225" t="s">
        <v>36089</v>
      </c>
    </row>
    <row r="18226" spans="1:8" x14ac:dyDescent="0.2">
      <c r="A18226">
        <v>5.29082211593912E+17</v>
      </c>
      <c r="B18226" t="s">
        <v>36090</v>
      </c>
      <c r="C18226" t="s">
        <v>36091</v>
      </c>
      <c r="D18226" s="1">
        <v>41946.101886574077</v>
      </c>
      <c r="E18226">
        <v>193</v>
      </c>
      <c r="F18226">
        <v>249</v>
      </c>
      <c r="G18226" t="e">
        <f>seyjohnny</f>
        <v>#NAME?</v>
      </c>
    </row>
    <row r="18227" spans="1:8" x14ac:dyDescent="0.2">
      <c r="A18227">
        <v>5.2908244197441498E+17</v>
      </c>
      <c r="B18227" t="s">
        <v>36092</v>
      </c>
      <c r="C18227" t="s">
        <v>36093</v>
      </c>
      <c r="D18227" s="1">
        <v>41946.102523148147</v>
      </c>
      <c r="E18227">
        <v>15</v>
      </c>
      <c r="F18227">
        <v>42</v>
      </c>
      <c r="G18227" t="s">
        <v>215</v>
      </c>
    </row>
    <row r="18228" spans="1:8" x14ac:dyDescent="0.2">
      <c r="A18228">
        <v>5.2910361969900301E+17</v>
      </c>
      <c r="B18228" t="s">
        <v>36094</v>
      </c>
      <c r="C18228" t="s">
        <v>36095</v>
      </c>
      <c r="D18228" s="1">
        <v>41946.160960648151</v>
      </c>
      <c r="E18228">
        <v>14</v>
      </c>
      <c r="F18228">
        <v>22</v>
      </c>
      <c r="G18228" t="s">
        <v>215</v>
      </c>
    </row>
    <row r="18229" spans="1:8" x14ac:dyDescent="0.2">
      <c r="A18229">
        <v>5.2910641616311002E+17</v>
      </c>
      <c r="B18229" t="s">
        <v>36096</v>
      </c>
      <c r="C18229" t="s">
        <v>36097</v>
      </c>
      <c r="D18229" s="1">
        <v>41946.168680555558</v>
      </c>
      <c r="E18229">
        <v>16</v>
      </c>
      <c r="F18229">
        <v>37</v>
      </c>
      <c r="G18229" t="e">
        <f>PGWELLMAN</f>
        <v>#NAME?</v>
      </c>
    </row>
    <row r="18230" spans="1:8" x14ac:dyDescent="0.2">
      <c r="A18230">
        <v>5.2910672530428301E+17</v>
      </c>
      <c r="B18230" t="s">
        <v>36098</v>
      </c>
      <c r="C18230" t="s">
        <v>36099</v>
      </c>
      <c r="D18230" s="1">
        <v>41946.169537037036</v>
      </c>
      <c r="E18230">
        <v>22</v>
      </c>
      <c r="F18230">
        <v>42</v>
      </c>
      <c r="G18230" t="s">
        <v>215</v>
      </c>
    </row>
    <row r="18231" spans="1:8" x14ac:dyDescent="0.2">
      <c r="A18231">
        <v>5.2910696873330202E+17</v>
      </c>
      <c r="B18231" t="s">
        <v>36100</v>
      </c>
      <c r="C18231" t="s">
        <v>36101</v>
      </c>
      <c r="D18231" s="1">
        <v>41946.170208333337</v>
      </c>
      <c r="E18231">
        <v>81</v>
      </c>
      <c r="F18231">
        <v>90</v>
      </c>
      <c r="G18231" t="e">
        <f>CRinQC</f>
        <v>#NAME?</v>
      </c>
    </row>
    <row r="18232" spans="1:8" x14ac:dyDescent="0.2">
      <c r="A18232">
        <v>5.2910894654057997E+17</v>
      </c>
      <c r="B18232" t="s">
        <v>36102</v>
      </c>
      <c r="C18232" t="s">
        <v>36103</v>
      </c>
      <c r="D18232" s="1">
        <v>41946.175659722219</v>
      </c>
      <c r="E18232">
        <v>17</v>
      </c>
      <c r="F18232">
        <v>20</v>
      </c>
      <c r="G18232" t="s">
        <v>215</v>
      </c>
    </row>
    <row r="18233" spans="1:8" x14ac:dyDescent="0.2">
      <c r="A18233">
        <v>5.29220214958096E+17</v>
      </c>
      <c r="B18233" t="s">
        <v>36104</v>
      </c>
      <c r="C18233" t="s">
        <v>36105</v>
      </c>
      <c r="D18233" s="1">
        <v>41946.482708333337</v>
      </c>
      <c r="E18233">
        <v>28</v>
      </c>
      <c r="F18233">
        <v>59</v>
      </c>
      <c r="G18233" t="s">
        <v>576</v>
      </c>
    </row>
    <row r="18234" spans="1:8" x14ac:dyDescent="0.2">
      <c r="A18234">
        <v>5.2922097004604198E+17</v>
      </c>
      <c r="B18234" t="s">
        <v>36106</v>
      </c>
      <c r="C18234" t="s">
        <v>36107</v>
      </c>
      <c r="D18234" s="1">
        <v>41946.484791666669</v>
      </c>
      <c r="E18234">
        <v>12</v>
      </c>
      <c r="F18234">
        <v>19</v>
      </c>
      <c r="G18234" t="s">
        <v>487</v>
      </c>
    </row>
    <row r="18235" spans="1:8" x14ac:dyDescent="0.2">
      <c r="A18235">
        <v>5.2922594812286899E+17</v>
      </c>
      <c r="B18235" t="s">
        <v>36108</v>
      </c>
      <c r="C18235" t="s">
        <v>36109</v>
      </c>
      <c r="D18235" s="1">
        <v>41946.498530092591</v>
      </c>
      <c r="E18235">
        <v>27</v>
      </c>
      <c r="F18235">
        <v>74</v>
      </c>
      <c r="G18235" t="s">
        <v>89</v>
      </c>
    </row>
    <row r="18236" spans="1:8" x14ac:dyDescent="0.2">
      <c r="A18236">
        <v>5.29239478049992E+17</v>
      </c>
      <c r="B18236" t="s">
        <v>36110</v>
      </c>
      <c r="C18236" t="s">
        <v>36111</v>
      </c>
      <c r="D18236" s="1">
        <v>41946.535868055558</v>
      </c>
      <c r="E18236">
        <v>19</v>
      </c>
      <c r="F18236">
        <v>33</v>
      </c>
      <c r="G18236" t="s">
        <v>576</v>
      </c>
    </row>
    <row r="18237" spans="1:8" x14ac:dyDescent="0.2">
      <c r="A18237">
        <v>5.2925546974834598E+17</v>
      </c>
      <c r="B18237" t="s">
        <v>36112</v>
      </c>
      <c r="C18237" t="s">
        <v>36113</v>
      </c>
      <c r="D18237" s="1">
        <v>41946.579988425925</v>
      </c>
      <c r="E18237">
        <v>10</v>
      </c>
      <c r="F18237">
        <v>23</v>
      </c>
      <c r="G18237" t="s">
        <v>576</v>
      </c>
    </row>
    <row r="18238" spans="1:8" x14ac:dyDescent="0.2">
      <c r="A18238">
        <v>5.2926117446316E+17</v>
      </c>
      <c r="B18238" t="s">
        <v>36114</v>
      </c>
      <c r="C18238" t="s">
        <v>36115</v>
      </c>
      <c r="D18238" s="1">
        <v>41946.595729166664</v>
      </c>
      <c r="E18238">
        <v>12</v>
      </c>
      <c r="F18238">
        <v>28</v>
      </c>
      <c r="G18238" t="s">
        <v>35468</v>
      </c>
      <c r="H18238" t="s">
        <v>390</v>
      </c>
    </row>
    <row r="18239" spans="1:8" x14ac:dyDescent="0.2">
      <c r="A18239">
        <v>5.2928892407906298E+17</v>
      </c>
      <c r="B18239" t="s">
        <v>36116</v>
      </c>
      <c r="C18239" t="s">
        <v>36117</v>
      </c>
      <c r="D18239" s="1">
        <v>41946.672303240739</v>
      </c>
      <c r="E18239">
        <v>16</v>
      </c>
      <c r="F18239">
        <v>23</v>
      </c>
      <c r="G18239" t="s">
        <v>14296</v>
      </c>
    </row>
    <row r="18240" spans="1:8" x14ac:dyDescent="0.2">
      <c r="A18240">
        <v>5.29319566108016E+17</v>
      </c>
      <c r="B18240" t="s">
        <v>36118</v>
      </c>
      <c r="C18240" t="s">
        <v>36119</v>
      </c>
      <c r="D18240" s="1">
        <v>41946.756863425922</v>
      </c>
      <c r="E18240">
        <v>16</v>
      </c>
      <c r="F18240">
        <v>24</v>
      </c>
      <c r="G18240" t="s">
        <v>215</v>
      </c>
    </row>
    <row r="18241" spans="1:8" x14ac:dyDescent="0.2">
      <c r="A18241">
        <v>5.2932330898325498E+17</v>
      </c>
      <c r="B18241" t="s">
        <v>36120</v>
      </c>
      <c r="C18241" t="s">
        <v>36121</v>
      </c>
      <c r="D18241" s="1">
        <v>41946.767187500001</v>
      </c>
      <c r="E18241">
        <v>53</v>
      </c>
      <c r="F18241">
        <v>51</v>
      </c>
      <c r="G18241" t="s">
        <v>215</v>
      </c>
    </row>
    <row r="18242" spans="1:8" x14ac:dyDescent="0.2">
      <c r="A18242">
        <v>5.29336973597896E+17</v>
      </c>
      <c r="B18242" t="s">
        <v>36122</v>
      </c>
      <c r="C18242" t="s">
        <v>36123</v>
      </c>
      <c r="D18242" s="1">
        <v>41946.804895833331</v>
      </c>
      <c r="E18242">
        <v>43</v>
      </c>
      <c r="F18242">
        <v>50</v>
      </c>
      <c r="G18242" t="s">
        <v>89</v>
      </c>
    </row>
    <row r="18243" spans="1:8" x14ac:dyDescent="0.2">
      <c r="A18243">
        <v>5.2934395474005101E+17</v>
      </c>
      <c r="B18243" t="s">
        <v>36124</v>
      </c>
      <c r="C18243" t="s">
        <v>36125</v>
      </c>
      <c r="D18243" s="1">
        <v>41946.824166666665</v>
      </c>
      <c r="E18243">
        <v>23</v>
      </c>
      <c r="F18243">
        <v>30</v>
      </c>
      <c r="G18243" t="s">
        <v>89</v>
      </c>
    </row>
    <row r="18244" spans="1:8" x14ac:dyDescent="0.2">
      <c r="A18244">
        <v>5.2935334233901798E+17</v>
      </c>
      <c r="B18244" t="s">
        <v>36126</v>
      </c>
      <c r="C18244" t="s">
        <v>36127</v>
      </c>
      <c r="D18244" s="1">
        <v>41946.850069444445</v>
      </c>
      <c r="E18244">
        <v>97</v>
      </c>
      <c r="F18244">
        <v>106</v>
      </c>
      <c r="G18244" t="s">
        <v>89</v>
      </c>
    </row>
    <row r="18245" spans="1:8" x14ac:dyDescent="0.2">
      <c r="A18245">
        <v>5.2935539854621402E+17</v>
      </c>
      <c r="B18245" t="s">
        <v>36128</v>
      </c>
      <c r="C18245" t="s">
        <v>36129</v>
      </c>
      <c r="D18245" s="1">
        <v>41946.855740740742</v>
      </c>
      <c r="E18245">
        <v>34</v>
      </c>
      <c r="F18245">
        <v>44</v>
      </c>
      <c r="G18245" t="s">
        <v>89</v>
      </c>
    </row>
    <row r="18246" spans="1:8" x14ac:dyDescent="0.2">
      <c r="A18246">
        <v>5.29364575620456E+17</v>
      </c>
      <c r="B18246" t="s">
        <v>36130</v>
      </c>
      <c r="C18246" t="s">
        <v>36131</v>
      </c>
      <c r="D18246" s="1">
        <v>41946.881064814814</v>
      </c>
      <c r="E18246">
        <v>14</v>
      </c>
      <c r="F18246">
        <v>46</v>
      </c>
      <c r="G18246" t="e">
        <f>BaglanHIlls</f>
        <v>#NAME?</v>
      </c>
      <c r="H18246" t="s">
        <v>390</v>
      </c>
    </row>
    <row r="18247" spans="1:8" x14ac:dyDescent="0.2">
      <c r="A18247">
        <v>5.2936806926176602E+17</v>
      </c>
      <c r="B18247" t="s">
        <v>36132</v>
      </c>
      <c r="C18247" t="s">
        <v>36133</v>
      </c>
      <c r="D18247" s="1">
        <v>41946.890706018516</v>
      </c>
      <c r="E18247">
        <v>52</v>
      </c>
      <c r="F18247">
        <v>70</v>
      </c>
      <c r="G18247" t="s">
        <v>2369</v>
      </c>
      <c r="H18247" t="s">
        <v>36134</v>
      </c>
    </row>
    <row r="18248" spans="1:8" x14ac:dyDescent="0.2">
      <c r="A18248">
        <v>5.2937936022328499E+17</v>
      </c>
      <c r="B18248" t="s">
        <v>36135</v>
      </c>
      <c r="C18248" t="s">
        <v>36136</v>
      </c>
      <c r="D18248" s="1">
        <v>41946.921863425923</v>
      </c>
      <c r="E18248">
        <v>29</v>
      </c>
      <c r="F18248">
        <v>30</v>
      </c>
      <c r="G18248" t="s">
        <v>215</v>
      </c>
    </row>
    <row r="18249" spans="1:8" x14ac:dyDescent="0.2">
      <c r="A18249">
        <v>5.2938260605674202E+17</v>
      </c>
      <c r="B18249" t="s">
        <v>36137</v>
      </c>
      <c r="C18249" t="s">
        <v>36138</v>
      </c>
      <c r="D18249" s="1">
        <v>41946.930821759262</v>
      </c>
      <c r="E18249">
        <v>25</v>
      </c>
      <c r="F18249">
        <v>83</v>
      </c>
      <c r="G18249" t="s">
        <v>215</v>
      </c>
    </row>
    <row r="18250" spans="1:8" x14ac:dyDescent="0.2">
      <c r="A18250">
        <v>5.2941970454978899E+17</v>
      </c>
      <c r="B18250" t="s">
        <v>36139</v>
      </c>
      <c r="C18250" t="s">
        <v>36140</v>
      </c>
      <c r="D18250" s="1">
        <v>41947.033194444448</v>
      </c>
      <c r="E18250">
        <v>70</v>
      </c>
      <c r="F18250">
        <v>96</v>
      </c>
      <c r="H18250" t="s">
        <v>390</v>
      </c>
    </row>
    <row r="18251" spans="1:8" x14ac:dyDescent="0.2">
      <c r="A18251">
        <v>5.2957888452704602E+17</v>
      </c>
      <c r="B18251" t="s">
        <v>36141</v>
      </c>
      <c r="C18251" t="s">
        <v>36142</v>
      </c>
      <c r="D18251" s="1">
        <v>41947.472442129627</v>
      </c>
      <c r="E18251">
        <v>20</v>
      </c>
      <c r="F18251">
        <v>45</v>
      </c>
      <c r="G18251" t="s">
        <v>36143</v>
      </c>
    </row>
    <row r="18252" spans="1:8" x14ac:dyDescent="0.2">
      <c r="A18252">
        <v>5.2957957025379098E+17</v>
      </c>
      <c r="B18252" t="s">
        <v>36144</v>
      </c>
      <c r="C18252" t="s">
        <v>36145</v>
      </c>
      <c r="D18252" s="1">
        <v>41947.474340277775</v>
      </c>
      <c r="E18252">
        <v>13</v>
      </c>
      <c r="F18252">
        <v>20</v>
      </c>
      <c r="G18252" t="s">
        <v>215</v>
      </c>
    </row>
    <row r="18253" spans="1:8" x14ac:dyDescent="0.2">
      <c r="A18253">
        <v>5.2957981091459398E+17</v>
      </c>
      <c r="B18253" t="s">
        <v>36146</v>
      </c>
      <c r="C18253" t="s">
        <v>36147</v>
      </c>
      <c r="D18253" s="1">
        <v>41947.474999999999</v>
      </c>
      <c r="E18253">
        <v>34</v>
      </c>
      <c r="F18253">
        <v>48</v>
      </c>
      <c r="G18253" t="s">
        <v>215</v>
      </c>
      <c r="H18253" t="s">
        <v>13093</v>
      </c>
    </row>
    <row r="18254" spans="1:8" x14ac:dyDescent="0.2">
      <c r="A18254">
        <v>5.2958020022988301E+17</v>
      </c>
      <c r="B18254" t="s">
        <v>36148</v>
      </c>
      <c r="C18254" t="s">
        <v>36149</v>
      </c>
      <c r="D18254" s="1">
        <v>41947.476076388892</v>
      </c>
      <c r="E18254">
        <v>19</v>
      </c>
      <c r="F18254">
        <v>17</v>
      </c>
      <c r="G18254" t="s">
        <v>36150</v>
      </c>
    </row>
    <row r="18255" spans="1:8" x14ac:dyDescent="0.2">
      <c r="A18255">
        <v>5.2963658151968698E+17</v>
      </c>
      <c r="B18255" t="s">
        <v>36151</v>
      </c>
      <c r="C18255" t="s">
        <v>36152</v>
      </c>
      <c r="D18255" s="1">
        <v>41947.631655092591</v>
      </c>
      <c r="E18255">
        <v>76</v>
      </c>
      <c r="F18255">
        <v>92</v>
      </c>
      <c r="G18255" t="s">
        <v>89</v>
      </c>
    </row>
    <row r="18256" spans="1:8" x14ac:dyDescent="0.2">
      <c r="A18256">
        <v>5.2967792175012198E+17</v>
      </c>
      <c r="B18256" t="s">
        <v>36153</v>
      </c>
      <c r="C18256" t="s">
        <v>36154</v>
      </c>
      <c r="D18256" s="1">
        <v>41947.745740740742</v>
      </c>
      <c r="E18256">
        <v>26</v>
      </c>
      <c r="F18256">
        <v>40</v>
      </c>
      <c r="G18256" t="s">
        <v>215</v>
      </c>
    </row>
    <row r="18257" spans="1:8" x14ac:dyDescent="0.2">
      <c r="A18257">
        <v>5.2969713400286003E+17</v>
      </c>
      <c r="B18257" t="s">
        <v>36155</v>
      </c>
      <c r="C18257" t="s">
        <v>36156</v>
      </c>
      <c r="D18257" s="1">
        <v>41947.798750000002</v>
      </c>
      <c r="E18257">
        <v>48</v>
      </c>
      <c r="F18257">
        <v>80</v>
      </c>
      <c r="G18257" t="s">
        <v>576</v>
      </c>
    </row>
    <row r="18258" spans="1:8" x14ac:dyDescent="0.2">
      <c r="A18258">
        <v>5.29698714026512E+17</v>
      </c>
      <c r="B18258" t="s">
        <v>36157</v>
      </c>
      <c r="C18258" t="s">
        <v>36158</v>
      </c>
      <c r="D18258" s="1">
        <v>41947.803113425929</v>
      </c>
      <c r="E18258">
        <v>85</v>
      </c>
      <c r="F18258">
        <v>140</v>
      </c>
      <c r="G18258" t="s">
        <v>89</v>
      </c>
    </row>
    <row r="18259" spans="1:8" x14ac:dyDescent="0.2">
      <c r="A18259">
        <v>5.2970307324218502E+17</v>
      </c>
      <c r="B18259" t="s">
        <v>36159</v>
      </c>
      <c r="C18259" t="s">
        <v>36160</v>
      </c>
      <c r="D18259" s="1">
        <v>41947.815138888887</v>
      </c>
      <c r="E18259">
        <v>25</v>
      </c>
      <c r="F18259">
        <v>32</v>
      </c>
      <c r="G18259" t="s">
        <v>2369</v>
      </c>
    </row>
    <row r="18260" spans="1:8" x14ac:dyDescent="0.2">
      <c r="A18260">
        <v>5.2970346328309702E+17</v>
      </c>
      <c r="B18260" t="s">
        <v>36161</v>
      </c>
      <c r="C18260" t="s">
        <v>36162</v>
      </c>
      <c r="D18260" s="1">
        <v>41947.81621527778</v>
      </c>
      <c r="E18260">
        <v>76</v>
      </c>
      <c r="F18260">
        <v>115</v>
      </c>
      <c r="G18260" t="s">
        <v>89</v>
      </c>
    </row>
    <row r="18261" spans="1:8" x14ac:dyDescent="0.2">
      <c r="A18261">
        <v>5.2970679272999699E+17</v>
      </c>
      <c r="B18261" t="s">
        <v>36163</v>
      </c>
      <c r="C18261" t="s">
        <v>36164</v>
      </c>
      <c r="D18261" s="1">
        <v>41947.82540509259</v>
      </c>
      <c r="E18261">
        <v>222</v>
      </c>
      <c r="F18261">
        <v>214</v>
      </c>
    </row>
    <row r="18262" spans="1:8" x14ac:dyDescent="0.2">
      <c r="A18262">
        <v>5.2971819708450803E+17</v>
      </c>
      <c r="B18262" t="s">
        <v>36165</v>
      </c>
      <c r="C18262" t="s">
        <v>36166</v>
      </c>
      <c r="D18262" s="1">
        <v>41947.856874999998</v>
      </c>
      <c r="E18262">
        <v>25</v>
      </c>
      <c r="F18262">
        <v>34</v>
      </c>
      <c r="G18262" t="s">
        <v>576</v>
      </c>
    </row>
    <row r="18263" spans="1:8" x14ac:dyDescent="0.2">
      <c r="A18263">
        <v>5.2973465441771501E+17</v>
      </c>
      <c r="B18263" t="s">
        <v>36167</v>
      </c>
      <c r="C18263" t="s">
        <v>36168</v>
      </c>
      <c r="D18263" s="1">
        <v>41947.902291666665</v>
      </c>
      <c r="E18263">
        <v>279</v>
      </c>
      <c r="F18263">
        <v>472</v>
      </c>
    </row>
    <row r="18264" spans="1:8" x14ac:dyDescent="0.2">
      <c r="A18264">
        <v>5.2974415953267898E+17</v>
      </c>
      <c r="B18264" t="s">
        <v>36169</v>
      </c>
      <c r="C18264" t="s">
        <v>36170</v>
      </c>
      <c r="D18264" s="1">
        <v>41947.928518518522</v>
      </c>
      <c r="E18264">
        <v>53</v>
      </c>
      <c r="F18264">
        <v>100</v>
      </c>
      <c r="G18264" t="s">
        <v>89</v>
      </c>
    </row>
    <row r="18265" spans="1:8" x14ac:dyDescent="0.2">
      <c r="A18265">
        <v>5.2974784918638502E+17</v>
      </c>
      <c r="B18265" t="s">
        <v>36171</v>
      </c>
      <c r="C18265" t="s">
        <v>36172</v>
      </c>
      <c r="D18265" s="1">
        <v>41947.938703703701</v>
      </c>
      <c r="E18265">
        <v>33</v>
      </c>
      <c r="F18265">
        <v>55</v>
      </c>
      <c r="G18265" t="s">
        <v>89</v>
      </c>
    </row>
    <row r="18266" spans="1:8" x14ac:dyDescent="0.2">
      <c r="A18266">
        <v>5.2975021216917498E+17</v>
      </c>
      <c r="B18266" t="s">
        <v>36173</v>
      </c>
      <c r="C18266" t="s">
        <v>36174</v>
      </c>
      <c r="D18266" s="1">
        <v>41947.945219907408</v>
      </c>
      <c r="E18266">
        <v>72</v>
      </c>
      <c r="F18266">
        <v>110</v>
      </c>
      <c r="G18266" t="s">
        <v>89</v>
      </c>
    </row>
    <row r="18267" spans="1:8" x14ac:dyDescent="0.2">
      <c r="A18267">
        <v>5.2978357248E+17</v>
      </c>
      <c r="B18267" t="s">
        <v>36175</v>
      </c>
      <c r="C18267" t="s">
        <v>36176</v>
      </c>
      <c r="D18267" s="1">
        <v>41948.037280092591</v>
      </c>
      <c r="E18267">
        <v>19</v>
      </c>
      <c r="F18267">
        <v>33</v>
      </c>
      <c r="G18267" t="s">
        <v>215</v>
      </c>
      <c r="H18267" t="s">
        <v>390</v>
      </c>
    </row>
    <row r="18268" spans="1:8" x14ac:dyDescent="0.2">
      <c r="A18268">
        <v>5.2978372361755802E+17</v>
      </c>
      <c r="B18268" t="s">
        <v>36177</v>
      </c>
      <c r="C18268" t="s">
        <v>36178</v>
      </c>
      <c r="D18268" s="1">
        <v>41948.03769675926</v>
      </c>
      <c r="E18268">
        <v>18</v>
      </c>
      <c r="F18268">
        <v>24</v>
      </c>
      <c r="G18268" t="s">
        <v>215</v>
      </c>
    </row>
    <row r="18269" spans="1:8" x14ac:dyDescent="0.2">
      <c r="A18269">
        <v>5.2978458701925101E+17</v>
      </c>
      <c r="B18269" t="s">
        <v>36179</v>
      </c>
      <c r="C18269" t="s">
        <v>36180</v>
      </c>
      <c r="D18269" s="1">
        <v>41948.040081018517</v>
      </c>
      <c r="E18269">
        <v>125</v>
      </c>
      <c r="F18269">
        <v>534</v>
      </c>
      <c r="G18269" t="s">
        <v>215</v>
      </c>
      <c r="H18269" t="s">
        <v>390</v>
      </c>
    </row>
    <row r="18270" spans="1:8" x14ac:dyDescent="0.2">
      <c r="A18270">
        <v>5.2978471109093702E+17</v>
      </c>
      <c r="B18270" t="s">
        <v>36181</v>
      </c>
      <c r="C18270" t="s">
        <v>36182</v>
      </c>
      <c r="D18270" s="1">
        <v>41948.040416666663</v>
      </c>
      <c r="E18270">
        <v>16</v>
      </c>
      <c r="F18270">
        <v>19</v>
      </c>
      <c r="G18270" t="s">
        <v>36183</v>
      </c>
    </row>
    <row r="18271" spans="1:8" x14ac:dyDescent="0.2">
      <c r="A18271">
        <v>5.2978477120791302E+17</v>
      </c>
      <c r="B18271" t="s">
        <v>36184</v>
      </c>
      <c r="C18271" t="s">
        <v>36185</v>
      </c>
      <c r="D18271" s="1">
        <v>41948.040590277778</v>
      </c>
      <c r="E18271">
        <v>11</v>
      </c>
      <c r="F18271">
        <v>10</v>
      </c>
      <c r="G18271" t="s">
        <v>215</v>
      </c>
      <c r="H18271" t="s">
        <v>390</v>
      </c>
    </row>
    <row r="18272" spans="1:8" x14ac:dyDescent="0.2">
      <c r="A18272">
        <v>5.2978484897030899E+17</v>
      </c>
      <c r="B18272" t="s">
        <v>36186</v>
      </c>
      <c r="C18272" t="s">
        <v>36187</v>
      </c>
      <c r="D18272" s="1">
        <v>41948.040798611109</v>
      </c>
      <c r="E18272">
        <v>12</v>
      </c>
      <c r="F18272">
        <v>16</v>
      </c>
      <c r="G18272" t="s">
        <v>487</v>
      </c>
      <c r="H18272" t="s">
        <v>390</v>
      </c>
    </row>
    <row r="18273" spans="1:8" x14ac:dyDescent="0.2">
      <c r="A18273">
        <v>5.2978488900073798E+17</v>
      </c>
      <c r="B18273" t="s">
        <v>36188</v>
      </c>
      <c r="C18273" t="s">
        <v>36189</v>
      </c>
      <c r="D18273" s="1">
        <v>41948.040914351855</v>
      </c>
      <c r="E18273">
        <v>17</v>
      </c>
      <c r="F18273">
        <v>42</v>
      </c>
      <c r="G18273" t="s">
        <v>215</v>
      </c>
      <c r="H18273" t="s">
        <v>390</v>
      </c>
    </row>
    <row r="18274" spans="1:8" x14ac:dyDescent="0.2">
      <c r="A18274">
        <v>5.2978556955591802E+17</v>
      </c>
      <c r="B18274" t="s">
        <v>36190</v>
      </c>
      <c r="C18274" t="s">
        <v>36191</v>
      </c>
      <c r="D18274" s="1">
        <v>41948.04278935185</v>
      </c>
      <c r="E18274">
        <v>12</v>
      </c>
      <c r="F18274">
        <v>21</v>
      </c>
      <c r="G18274" t="s">
        <v>89</v>
      </c>
    </row>
    <row r="18275" spans="1:8" x14ac:dyDescent="0.2">
      <c r="A18275">
        <v>5.29785823051272E+17</v>
      </c>
      <c r="B18275" t="s">
        <v>36192</v>
      </c>
      <c r="C18275" t="s">
        <v>36193</v>
      </c>
      <c r="D18275" s="1">
        <v>41948.043483796297</v>
      </c>
      <c r="E18275">
        <v>19</v>
      </c>
      <c r="F18275">
        <v>24</v>
      </c>
      <c r="G18275" t="s">
        <v>487</v>
      </c>
    </row>
    <row r="18276" spans="1:8" x14ac:dyDescent="0.2">
      <c r="A18276">
        <v>5.2978724468963699E+17</v>
      </c>
      <c r="B18276" t="s">
        <v>36194</v>
      </c>
      <c r="C18276" t="s">
        <v>36195</v>
      </c>
      <c r="D18276" s="1">
        <v>41948.047407407408</v>
      </c>
      <c r="E18276">
        <v>12</v>
      </c>
      <c r="F18276">
        <v>37</v>
      </c>
      <c r="G18276" t="s">
        <v>89</v>
      </c>
    </row>
    <row r="18277" spans="1:8" x14ac:dyDescent="0.2">
      <c r="A18277">
        <v>5.2979551636882202E+17</v>
      </c>
      <c r="B18277" t="s">
        <v>36196</v>
      </c>
      <c r="C18277" t="s">
        <v>36197</v>
      </c>
      <c r="D18277" s="1">
        <v>41948.070231481484</v>
      </c>
      <c r="E18277">
        <v>20</v>
      </c>
      <c r="F18277">
        <v>34</v>
      </c>
      <c r="G18277" t="e">
        <f>_xlfn.SINGLE( _xlfn.SINGLE( _xlfn.SINGLE(RowleyRhonda)))</f>
        <v>#NAME?</v>
      </c>
      <c r="H18277" t="s">
        <v>390</v>
      </c>
    </row>
    <row r="18278" spans="1:8" x14ac:dyDescent="0.2">
      <c r="A18278">
        <v>5.2979557145681101E+17</v>
      </c>
      <c r="B18278" t="s">
        <v>36198</v>
      </c>
      <c r="C18278" t="s">
        <v>36199</v>
      </c>
      <c r="D18278" s="1">
        <v>41948.070393518516</v>
      </c>
      <c r="E18278">
        <v>12</v>
      </c>
      <c r="F18278">
        <v>30</v>
      </c>
      <c r="G18278" t="s">
        <v>36200</v>
      </c>
    </row>
    <row r="18279" spans="1:8" x14ac:dyDescent="0.2">
      <c r="A18279">
        <v>5.2979573231675802E+17</v>
      </c>
      <c r="B18279" t="s">
        <v>36201</v>
      </c>
      <c r="C18279" t="s">
        <v>36202</v>
      </c>
      <c r="D18279" s="1">
        <v>41948.070833333331</v>
      </c>
      <c r="E18279">
        <v>23</v>
      </c>
      <c r="F18279">
        <v>39</v>
      </c>
      <c r="G18279" t="s">
        <v>576</v>
      </c>
      <c r="H18279" t="s">
        <v>36203</v>
      </c>
    </row>
    <row r="18280" spans="1:8" x14ac:dyDescent="0.2">
      <c r="A18280">
        <v>5.2979674375639398E+17</v>
      </c>
      <c r="B18280" t="s">
        <v>36204</v>
      </c>
      <c r="C18280" t="s">
        <v>36205</v>
      </c>
      <c r="D18280" s="1">
        <v>41948.073622685188</v>
      </c>
      <c r="E18280">
        <v>105</v>
      </c>
      <c r="F18280">
        <v>184</v>
      </c>
      <c r="G18280" t="s">
        <v>89</v>
      </c>
    </row>
    <row r="18281" spans="1:8" x14ac:dyDescent="0.2">
      <c r="A18281">
        <v>5.2979693067553901E+17</v>
      </c>
      <c r="B18281" t="s">
        <v>36206</v>
      </c>
      <c r="C18281" t="s">
        <v>36207</v>
      </c>
      <c r="D18281" s="1">
        <v>41948.074143518519</v>
      </c>
      <c r="E18281">
        <v>6</v>
      </c>
      <c r="F18281">
        <v>16</v>
      </c>
      <c r="G18281" t="s">
        <v>36208</v>
      </c>
    </row>
    <row r="18282" spans="1:8" x14ac:dyDescent="0.2">
      <c r="A18282">
        <v>5.2979714728198899E+17</v>
      </c>
      <c r="B18282" t="s">
        <v>36209</v>
      </c>
      <c r="C18282" t="s">
        <v>36210</v>
      </c>
      <c r="D18282" s="1">
        <v>41948.074733796297</v>
      </c>
      <c r="E18282">
        <v>14</v>
      </c>
      <c r="F18282">
        <v>48</v>
      </c>
      <c r="G18282" t="s">
        <v>215</v>
      </c>
    </row>
    <row r="18283" spans="1:8" x14ac:dyDescent="0.2">
      <c r="A18283">
        <v>5.2979761891470899E+17</v>
      </c>
      <c r="B18283" t="s">
        <v>36211</v>
      </c>
      <c r="C18283" t="s">
        <v>36212</v>
      </c>
      <c r="D18283" s="1">
        <v>41948.076041666667</v>
      </c>
      <c r="E18283">
        <v>12</v>
      </c>
      <c r="F18283">
        <v>36</v>
      </c>
      <c r="G18283" t="e">
        <f>shellyshells626</f>
        <v>#NAME?</v>
      </c>
    </row>
    <row r="18284" spans="1:8" x14ac:dyDescent="0.2">
      <c r="A18284">
        <v>5.2979768136369702E+17</v>
      </c>
      <c r="B18284" t="s">
        <v>36213</v>
      </c>
      <c r="C18284" t="s">
        <v>36214</v>
      </c>
      <c r="D18284" s="1">
        <v>41948.076215277775</v>
      </c>
      <c r="E18284">
        <v>10</v>
      </c>
      <c r="F18284">
        <v>14</v>
      </c>
      <c r="G18284" t="s">
        <v>215</v>
      </c>
      <c r="H18284" t="s">
        <v>390</v>
      </c>
    </row>
    <row r="18285" spans="1:8" x14ac:dyDescent="0.2">
      <c r="A18285">
        <v>5.2979783200213402E+17</v>
      </c>
      <c r="B18285" t="s">
        <v>36215</v>
      </c>
      <c r="C18285" t="s">
        <v>36216</v>
      </c>
      <c r="D18285" s="1">
        <v>41948.076620370368</v>
      </c>
      <c r="E18285">
        <v>13</v>
      </c>
      <c r="F18285">
        <v>23</v>
      </c>
      <c r="G18285" t="s">
        <v>576</v>
      </c>
    </row>
    <row r="18286" spans="1:8" x14ac:dyDescent="0.2">
      <c r="A18286">
        <v>5.2979804190605702E+17</v>
      </c>
      <c r="B18286" t="s">
        <v>36217</v>
      </c>
      <c r="C18286" t="s">
        <v>36218</v>
      </c>
      <c r="D18286" s="1">
        <v>41948.077210648145</v>
      </c>
      <c r="E18286">
        <v>10</v>
      </c>
      <c r="F18286">
        <v>26</v>
      </c>
      <c r="G18286" t="s">
        <v>215</v>
      </c>
    </row>
    <row r="18287" spans="1:8" x14ac:dyDescent="0.2">
      <c r="A18287">
        <v>5.2979827932044902E+17</v>
      </c>
      <c r="B18287" t="s">
        <v>36219</v>
      </c>
      <c r="C18287" t="s">
        <v>36220</v>
      </c>
      <c r="D18287" s="1">
        <v>41948.0778587963</v>
      </c>
      <c r="E18287">
        <v>24</v>
      </c>
      <c r="F18287">
        <v>57</v>
      </c>
      <c r="G18287" t="s">
        <v>36221</v>
      </c>
    </row>
    <row r="18288" spans="1:8" x14ac:dyDescent="0.2">
      <c r="A18288">
        <v>5.2979839979344198E+17</v>
      </c>
      <c r="B18288" t="s">
        <v>36222</v>
      </c>
      <c r="C18288" t="s">
        <v>36223</v>
      </c>
      <c r="D18288" s="1">
        <v>41948.078194444446</v>
      </c>
      <c r="E18288">
        <v>1</v>
      </c>
      <c r="F18288">
        <v>18</v>
      </c>
      <c r="G18288" t="s">
        <v>576</v>
      </c>
    </row>
    <row r="18289" spans="1:8" x14ac:dyDescent="0.2">
      <c r="A18289">
        <v>5.2979876942486298E+17</v>
      </c>
      <c r="B18289" t="s">
        <v>36224</v>
      </c>
      <c r="C18289" t="s">
        <v>36225</v>
      </c>
      <c r="D18289" s="1">
        <v>41948.079212962963</v>
      </c>
      <c r="E18289">
        <v>12</v>
      </c>
      <c r="F18289">
        <v>16</v>
      </c>
      <c r="G18289" t="s">
        <v>487</v>
      </c>
    </row>
    <row r="18290" spans="1:8" x14ac:dyDescent="0.2">
      <c r="A18290">
        <v>5.2979962869136102E+17</v>
      </c>
      <c r="B18290" t="s">
        <v>36226</v>
      </c>
      <c r="C18290" t="s">
        <v>36227</v>
      </c>
      <c r="D18290" s="1">
        <v>41948.081585648149</v>
      </c>
      <c r="E18290">
        <v>12</v>
      </c>
      <c r="F18290">
        <v>29</v>
      </c>
      <c r="G18290" t="e">
        <f>MikeyJFitz</f>
        <v>#NAME?</v>
      </c>
    </row>
    <row r="18291" spans="1:8" x14ac:dyDescent="0.2">
      <c r="A18291">
        <v>5.2979989637603699E+17</v>
      </c>
      <c r="B18291" t="s">
        <v>36228</v>
      </c>
      <c r="C18291" t="s">
        <v>36229</v>
      </c>
      <c r="D18291" s="1">
        <v>41948.082326388889</v>
      </c>
      <c r="E18291">
        <v>18</v>
      </c>
      <c r="F18291">
        <v>61</v>
      </c>
      <c r="G18291" t="s">
        <v>36230</v>
      </c>
      <c r="H18291" t="s">
        <v>390</v>
      </c>
    </row>
    <row r="18292" spans="1:8" x14ac:dyDescent="0.2">
      <c r="A18292">
        <v>5.2981574465435597E+17</v>
      </c>
      <c r="B18292" t="s">
        <v>36231</v>
      </c>
      <c r="C18292" t="s">
        <v>36232</v>
      </c>
      <c r="D18292" s="1">
        <v>41948.12605324074</v>
      </c>
      <c r="E18292">
        <v>783</v>
      </c>
      <c r="F18292">
        <v>1308</v>
      </c>
    </row>
    <row r="18293" spans="1:8" x14ac:dyDescent="0.2">
      <c r="A18293">
        <v>5.2982977760856E+17</v>
      </c>
      <c r="B18293" t="s">
        <v>36233</v>
      </c>
      <c r="C18293" t="s">
        <v>36234</v>
      </c>
      <c r="D18293" s="1">
        <v>41948.164780092593</v>
      </c>
      <c r="E18293">
        <v>489</v>
      </c>
      <c r="F18293">
        <v>939</v>
      </c>
    </row>
    <row r="18294" spans="1:8" x14ac:dyDescent="0.2">
      <c r="A18294">
        <v>5.2994146926069299E+17</v>
      </c>
      <c r="B18294" t="s">
        <v>36235</v>
      </c>
      <c r="C18294" t="s">
        <v>36236</v>
      </c>
      <c r="D18294" s="1">
        <v>41948.472986111112</v>
      </c>
      <c r="E18294">
        <v>85</v>
      </c>
      <c r="F18294">
        <v>190</v>
      </c>
      <c r="G18294" t="e">
        <f>FLGovScott</f>
        <v>#NAME?</v>
      </c>
    </row>
    <row r="18295" spans="1:8" x14ac:dyDescent="0.2">
      <c r="A18295">
        <v>5.2994269534383699E+17</v>
      </c>
      <c r="B18295" t="s">
        <v>36237</v>
      </c>
      <c r="C18295" t="s">
        <v>36238</v>
      </c>
      <c r="D18295" s="1">
        <v>41948.476377314815</v>
      </c>
      <c r="E18295">
        <v>472</v>
      </c>
      <c r="F18295">
        <v>900</v>
      </c>
    </row>
    <row r="18296" spans="1:8" x14ac:dyDescent="0.2">
      <c r="A18296">
        <v>5.2996220355087501E+17</v>
      </c>
      <c r="B18296" t="s">
        <v>36239</v>
      </c>
      <c r="C18296" t="s">
        <v>36240</v>
      </c>
      <c r="D18296" s="1">
        <v>41948.53020833333</v>
      </c>
      <c r="E18296">
        <v>31</v>
      </c>
      <c r="F18296">
        <v>58</v>
      </c>
      <c r="G18296" t="s">
        <v>36241</v>
      </c>
      <c r="H18296" t="s">
        <v>390</v>
      </c>
    </row>
    <row r="18297" spans="1:8" x14ac:dyDescent="0.2">
      <c r="A18297">
        <v>5.2996238092798298E+17</v>
      </c>
      <c r="B18297" t="s">
        <v>36242</v>
      </c>
      <c r="C18297" t="s">
        <v>36243</v>
      </c>
      <c r="D18297" s="1">
        <v>41948.530694444446</v>
      </c>
      <c r="E18297">
        <v>17</v>
      </c>
      <c r="F18297">
        <v>41</v>
      </c>
      <c r="G18297" t="s">
        <v>36244</v>
      </c>
    </row>
    <row r="18298" spans="1:8" x14ac:dyDescent="0.2">
      <c r="A18298">
        <v>5.2996249561283699E+17</v>
      </c>
      <c r="B18298" t="s">
        <v>36245</v>
      </c>
      <c r="C18298" t="s">
        <v>36246</v>
      </c>
      <c r="D18298" s="1">
        <v>41948.531006944446</v>
      </c>
      <c r="E18298">
        <v>274</v>
      </c>
      <c r="F18298">
        <v>201</v>
      </c>
      <c r="G18298" t="s">
        <v>215</v>
      </c>
    </row>
    <row r="18299" spans="1:8" x14ac:dyDescent="0.2">
      <c r="A18299">
        <v>5.2996359340060998E+17</v>
      </c>
      <c r="B18299" t="s">
        <v>36247</v>
      </c>
      <c r="C18299" t="s">
        <v>36248</v>
      </c>
      <c r="D18299" s="1">
        <v>41948.534039351849</v>
      </c>
      <c r="E18299">
        <v>101</v>
      </c>
      <c r="F18299">
        <v>201</v>
      </c>
      <c r="G18299" t="s">
        <v>89</v>
      </c>
    </row>
    <row r="18300" spans="1:8" x14ac:dyDescent="0.2">
      <c r="A18300">
        <v>5.3006592941857498E+17</v>
      </c>
      <c r="B18300" t="s">
        <v>36249</v>
      </c>
      <c r="C18300" t="s">
        <v>36250</v>
      </c>
      <c r="D18300" s="1">
        <v>41948.816435185188</v>
      </c>
      <c r="E18300">
        <v>588</v>
      </c>
      <c r="F18300">
        <v>630</v>
      </c>
    </row>
    <row r="18301" spans="1:8" x14ac:dyDescent="0.2">
      <c r="A18301">
        <v>5.3007300337233498E+17</v>
      </c>
      <c r="B18301" t="s">
        <v>36251</v>
      </c>
      <c r="C18301" t="s">
        <v>36252</v>
      </c>
      <c r="D18301" s="1">
        <v>41948.835949074077</v>
      </c>
      <c r="E18301">
        <v>36</v>
      </c>
      <c r="F18301">
        <v>64</v>
      </c>
      <c r="H18301" t="s">
        <v>390</v>
      </c>
    </row>
    <row r="18302" spans="1:8" x14ac:dyDescent="0.2">
      <c r="A18302">
        <v>5.3007579568408102E+17</v>
      </c>
      <c r="B18302" t="s">
        <v>36253</v>
      </c>
      <c r="C18302" t="s">
        <v>36254</v>
      </c>
      <c r="D18302" s="1">
        <v>41948.843657407408</v>
      </c>
      <c r="E18302">
        <v>99</v>
      </c>
      <c r="F18302">
        <v>98</v>
      </c>
      <c r="G18302" t="s">
        <v>89</v>
      </c>
    </row>
    <row r="18303" spans="1:8" x14ac:dyDescent="0.2">
      <c r="A18303">
        <v>5.3008706523746298E+17</v>
      </c>
      <c r="B18303" t="s">
        <v>36255</v>
      </c>
      <c r="C18303" t="s">
        <v>36256</v>
      </c>
      <c r="D18303" s="1">
        <v>41948.874756944446</v>
      </c>
      <c r="E18303">
        <v>29</v>
      </c>
      <c r="F18303">
        <v>35</v>
      </c>
      <c r="H18303" t="s">
        <v>390</v>
      </c>
    </row>
    <row r="18304" spans="1:8" x14ac:dyDescent="0.2">
      <c r="A18304">
        <v>5.3010363343072397E+17</v>
      </c>
      <c r="B18304" t="s">
        <v>36257</v>
      </c>
      <c r="C18304" t="s">
        <v>36258</v>
      </c>
      <c r="D18304" s="1">
        <v>41948.920474537037</v>
      </c>
      <c r="E18304">
        <v>19</v>
      </c>
      <c r="F18304">
        <v>48</v>
      </c>
      <c r="G18304" t="s">
        <v>215</v>
      </c>
    </row>
    <row r="18305" spans="1:8" x14ac:dyDescent="0.2">
      <c r="A18305">
        <v>5.30103737952792E+17</v>
      </c>
      <c r="B18305" t="s">
        <v>36259</v>
      </c>
      <c r="C18305" t="s">
        <v>36260</v>
      </c>
      <c r="D18305" s="1">
        <v>41948.920763888891</v>
      </c>
      <c r="E18305">
        <v>1037</v>
      </c>
      <c r="F18305">
        <v>1022</v>
      </c>
      <c r="G18305" t="s">
        <v>89</v>
      </c>
    </row>
    <row r="18306" spans="1:8" x14ac:dyDescent="0.2">
      <c r="A18306">
        <v>5.3010667715743302E+17</v>
      </c>
      <c r="B18306" t="s">
        <v>36261</v>
      </c>
      <c r="C18306" t="s">
        <v>36262</v>
      </c>
      <c r="D18306" s="1">
        <v>41948.928877314815</v>
      </c>
      <c r="E18306">
        <v>23</v>
      </c>
      <c r="F18306">
        <v>29</v>
      </c>
      <c r="G18306" t="s">
        <v>89</v>
      </c>
    </row>
    <row r="18307" spans="1:8" x14ac:dyDescent="0.2">
      <c r="A18307">
        <v>5.3010883897302202E+17</v>
      </c>
      <c r="B18307" t="s">
        <v>36263</v>
      </c>
      <c r="C18307" t="s">
        <v>36264</v>
      </c>
      <c r="D18307" s="1">
        <v>41948.934837962966</v>
      </c>
      <c r="E18307">
        <v>351</v>
      </c>
      <c r="F18307">
        <v>549</v>
      </c>
    </row>
    <row r="18308" spans="1:8" x14ac:dyDescent="0.2">
      <c r="A18308">
        <v>5.3011479248138598E+17</v>
      </c>
      <c r="B18308" t="s">
        <v>36265</v>
      </c>
      <c r="C18308" t="s">
        <v>36266</v>
      </c>
      <c r="D18308" s="1">
        <v>41948.951273148145</v>
      </c>
      <c r="E18308">
        <v>161</v>
      </c>
      <c r="F18308">
        <v>275</v>
      </c>
    </row>
    <row r="18309" spans="1:8" x14ac:dyDescent="0.2">
      <c r="A18309">
        <v>5.30116445121048E+17</v>
      </c>
      <c r="B18309" t="s">
        <v>36267</v>
      </c>
      <c r="C18309" t="s">
        <v>36268</v>
      </c>
      <c r="D18309" s="1">
        <v>41948.955833333333</v>
      </c>
      <c r="E18309">
        <v>78</v>
      </c>
      <c r="F18309">
        <v>124</v>
      </c>
      <c r="G18309" t="s">
        <v>576</v>
      </c>
      <c r="H18309" t="s">
        <v>390</v>
      </c>
    </row>
    <row r="18310" spans="1:8" x14ac:dyDescent="0.2">
      <c r="A18310">
        <v>5.3012298698957197E+17</v>
      </c>
      <c r="B18310" t="s">
        <v>36269</v>
      </c>
      <c r="C18310" t="s">
        <v>36270</v>
      </c>
      <c r="D18310" s="1">
        <v>41948.973877314813</v>
      </c>
      <c r="E18310">
        <v>52</v>
      </c>
      <c r="F18310">
        <v>89</v>
      </c>
      <c r="G18310" t="s">
        <v>89</v>
      </c>
    </row>
    <row r="18311" spans="1:8" x14ac:dyDescent="0.2">
      <c r="A18311">
        <v>5.3012373527019501E+17</v>
      </c>
      <c r="B18311" t="s">
        <v>36271</v>
      </c>
      <c r="C18311" t="s">
        <v>36272</v>
      </c>
      <c r="D18311" s="1">
        <v>41948.975949074076</v>
      </c>
      <c r="E18311">
        <v>234</v>
      </c>
      <c r="F18311">
        <v>282</v>
      </c>
    </row>
    <row r="18312" spans="1:8" x14ac:dyDescent="0.2">
      <c r="A18312">
        <v>5.3028334858196102E+17</v>
      </c>
      <c r="B18312" t="s">
        <v>36273</v>
      </c>
      <c r="C18312" t="s">
        <v>36274</v>
      </c>
      <c r="D18312" s="1">
        <v>41949.416400462964</v>
      </c>
      <c r="E18312">
        <v>26</v>
      </c>
      <c r="F18312">
        <v>69</v>
      </c>
      <c r="G18312" t="s">
        <v>89</v>
      </c>
    </row>
    <row r="18313" spans="1:8" x14ac:dyDescent="0.2">
      <c r="A18313">
        <v>5.3028416752818502E+17</v>
      </c>
      <c r="B18313" t="s">
        <v>36275</v>
      </c>
      <c r="C18313" t="s">
        <v>36276</v>
      </c>
      <c r="D18313" s="1">
        <v>41949.418657407405</v>
      </c>
      <c r="E18313">
        <v>12</v>
      </c>
      <c r="F18313">
        <v>44</v>
      </c>
      <c r="G18313" t="s">
        <v>215</v>
      </c>
    </row>
    <row r="18314" spans="1:8" x14ac:dyDescent="0.2">
      <c r="A18314">
        <v>5.3028428656254502E+17</v>
      </c>
      <c r="B18314" t="s">
        <v>36277</v>
      </c>
      <c r="C18314" t="s">
        <v>36278</v>
      </c>
      <c r="D18314" s="1">
        <v>41949.418981481482</v>
      </c>
      <c r="E18314">
        <v>21</v>
      </c>
      <c r="F18314">
        <v>61</v>
      </c>
      <c r="G18314" t="s">
        <v>215</v>
      </c>
      <c r="H18314" t="s">
        <v>390</v>
      </c>
    </row>
    <row r="18315" spans="1:8" x14ac:dyDescent="0.2">
      <c r="A18315">
        <v>5.3028457646445702E+17</v>
      </c>
      <c r="B18315" t="s">
        <v>36279</v>
      </c>
      <c r="C18315" t="s">
        <v>36280</v>
      </c>
      <c r="D18315" s="1">
        <v>41949.41978009259</v>
      </c>
      <c r="E18315">
        <v>2766</v>
      </c>
      <c r="F18315">
        <v>3804</v>
      </c>
      <c r="G18315" t="s">
        <v>576</v>
      </c>
    </row>
    <row r="18316" spans="1:8" x14ac:dyDescent="0.2">
      <c r="A18316">
        <v>5.3031428788217798E+17</v>
      </c>
      <c r="B18316" t="s">
        <v>36281</v>
      </c>
      <c r="C18316" t="s">
        <v>36282</v>
      </c>
      <c r="D18316" s="1">
        <v>41949.501770833333</v>
      </c>
      <c r="E18316">
        <v>19</v>
      </c>
      <c r="F18316">
        <v>43</v>
      </c>
      <c r="G18316" t="s">
        <v>36283</v>
      </c>
    </row>
    <row r="18317" spans="1:8" x14ac:dyDescent="0.2">
      <c r="A18317">
        <v>5.30314751050776E+17</v>
      </c>
      <c r="B18317" t="s">
        <v>36284</v>
      </c>
      <c r="C18317" t="s">
        <v>36285</v>
      </c>
      <c r="D18317" s="1">
        <v>41949.503055555557</v>
      </c>
      <c r="E18317">
        <v>5</v>
      </c>
      <c r="F18317">
        <v>14</v>
      </c>
      <c r="G18317" t="s">
        <v>36286</v>
      </c>
    </row>
    <row r="18318" spans="1:8" x14ac:dyDescent="0.2">
      <c r="A18318">
        <v>5.3031492652370701E+17</v>
      </c>
      <c r="B18318" t="s">
        <v>36287</v>
      </c>
      <c r="C18318" t="s">
        <v>36288</v>
      </c>
      <c r="D18318" s="1">
        <v>41949.503530092596</v>
      </c>
      <c r="E18318">
        <v>16</v>
      </c>
      <c r="F18318">
        <v>19</v>
      </c>
      <c r="G18318" t="s">
        <v>576</v>
      </c>
      <c r="H18318" t="s">
        <v>390</v>
      </c>
    </row>
    <row r="18319" spans="1:8" x14ac:dyDescent="0.2">
      <c r="A18319">
        <v>5.3031536643487302E+17</v>
      </c>
      <c r="B18319" t="s">
        <v>36289</v>
      </c>
      <c r="C18319" t="s">
        <v>36290</v>
      </c>
      <c r="D18319" s="1">
        <v>41949.504745370374</v>
      </c>
      <c r="E18319">
        <v>34</v>
      </c>
      <c r="F18319">
        <v>53</v>
      </c>
      <c r="G18319" t="s">
        <v>35235</v>
      </c>
    </row>
    <row r="18320" spans="1:8" x14ac:dyDescent="0.2">
      <c r="A18320">
        <v>5.3031578366745798E+17</v>
      </c>
      <c r="B18320" t="s">
        <v>36291</v>
      </c>
      <c r="C18320" t="s">
        <v>36292</v>
      </c>
      <c r="D18320" s="1">
        <v>41949.505902777775</v>
      </c>
      <c r="E18320">
        <v>22</v>
      </c>
      <c r="F18320">
        <v>33</v>
      </c>
      <c r="G18320" t="s">
        <v>215</v>
      </c>
    </row>
    <row r="18321" spans="1:8" x14ac:dyDescent="0.2">
      <c r="A18321">
        <v>5.3031582913791098E+17</v>
      </c>
      <c r="B18321" t="s">
        <v>36293</v>
      </c>
      <c r="C18321" t="s">
        <v>36294</v>
      </c>
      <c r="D18321" s="1">
        <v>41949.506030092591</v>
      </c>
      <c r="E18321">
        <v>16</v>
      </c>
      <c r="F18321">
        <v>26</v>
      </c>
      <c r="G18321" t="s">
        <v>215</v>
      </c>
      <c r="H18321" t="s">
        <v>390</v>
      </c>
    </row>
    <row r="18322" spans="1:8" x14ac:dyDescent="0.2">
      <c r="A18322">
        <v>5.30316300103712E+17</v>
      </c>
      <c r="B18322" t="s">
        <v>36295</v>
      </c>
      <c r="C18322" t="s">
        <v>36296</v>
      </c>
      <c r="D18322" s="1">
        <v>41949.507326388892</v>
      </c>
      <c r="E18322">
        <v>24</v>
      </c>
      <c r="F18322">
        <v>34</v>
      </c>
      <c r="G18322" t="s">
        <v>215</v>
      </c>
    </row>
    <row r="18323" spans="1:8" x14ac:dyDescent="0.2">
      <c r="A18323">
        <v>5.3031674120189901E+17</v>
      </c>
      <c r="B18323" t="s">
        <v>36297</v>
      </c>
      <c r="C18323" t="s">
        <v>36298</v>
      </c>
      <c r="D18323" s="1">
        <v>41949.50854166667</v>
      </c>
      <c r="E18323">
        <v>23</v>
      </c>
      <c r="F18323">
        <v>38</v>
      </c>
      <c r="G18323" t="s">
        <v>215</v>
      </c>
    </row>
    <row r="18324" spans="1:8" x14ac:dyDescent="0.2">
      <c r="A18324">
        <v>5.3031710270476198E+17</v>
      </c>
      <c r="B18324" t="s">
        <v>36299</v>
      </c>
      <c r="C18324" t="s">
        <v>36300</v>
      </c>
      <c r="D18324" s="1">
        <v>41949.50953703704</v>
      </c>
      <c r="E18324">
        <v>54</v>
      </c>
      <c r="F18324">
        <v>80</v>
      </c>
      <c r="G18324" t="s">
        <v>215</v>
      </c>
    </row>
    <row r="18325" spans="1:8" x14ac:dyDescent="0.2">
      <c r="A18325">
        <v>5.3033404842273498E+17</v>
      </c>
      <c r="B18325" t="s">
        <v>36301</v>
      </c>
      <c r="C18325" t="s">
        <v>36302</v>
      </c>
      <c r="D18325" s="1">
        <v>41949.556296296294</v>
      </c>
      <c r="E18325">
        <v>12</v>
      </c>
      <c r="F18325">
        <v>24</v>
      </c>
      <c r="G18325" t="s">
        <v>215</v>
      </c>
    </row>
    <row r="18326" spans="1:8" x14ac:dyDescent="0.2">
      <c r="A18326">
        <v>5.3039473155008902E+17</v>
      </c>
      <c r="B18326" t="s">
        <v>36303</v>
      </c>
      <c r="C18326" t="s">
        <v>36304</v>
      </c>
      <c r="D18326" s="1">
        <v>41949.723749999997</v>
      </c>
      <c r="E18326">
        <v>16</v>
      </c>
      <c r="F18326">
        <v>56</v>
      </c>
      <c r="G18326" t="s">
        <v>89</v>
      </c>
    </row>
    <row r="18327" spans="1:8" x14ac:dyDescent="0.2">
      <c r="A18327">
        <v>5.3043054691327098E+17</v>
      </c>
      <c r="B18327" t="s">
        <v>36305</v>
      </c>
      <c r="C18327" t="s">
        <v>36306</v>
      </c>
      <c r="D18327" s="1">
        <v>41949.822581018518</v>
      </c>
      <c r="E18327">
        <v>151</v>
      </c>
      <c r="F18327">
        <v>185</v>
      </c>
    </row>
    <row r="18328" spans="1:8" x14ac:dyDescent="0.2">
      <c r="A18328">
        <v>5.3043081370877901E+17</v>
      </c>
      <c r="B18328" t="s">
        <v>36307</v>
      </c>
      <c r="C18328" t="s">
        <v>36308</v>
      </c>
      <c r="D18328" s="1">
        <v>41949.823321759257</v>
      </c>
      <c r="E18328">
        <v>39</v>
      </c>
      <c r="F18328">
        <v>55</v>
      </c>
      <c r="G18328" t="s">
        <v>2369</v>
      </c>
      <c r="H18328" t="s">
        <v>36309</v>
      </c>
    </row>
    <row r="18329" spans="1:8" x14ac:dyDescent="0.2">
      <c r="A18329">
        <v>5.30446862051184E+17</v>
      </c>
      <c r="B18329" t="s">
        <v>36310</v>
      </c>
      <c r="C18329" t="s">
        <v>36311</v>
      </c>
      <c r="D18329" s="1">
        <v>41949.867604166669</v>
      </c>
      <c r="E18329">
        <v>178</v>
      </c>
      <c r="F18329">
        <v>281</v>
      </c>
    </row>
    <row r="18330" spans="1:8" x14ac:dyDescent="0.2">
      <c r="A18330">
        <v>5.3046651883723501E+17</v>
      </c>
      <c r="B18330" t="s">
        <v>36312</v>
      </c>
      <c r="C18330" t="s">
        <v>36313</v>
      </c>
      <c r="D18330" s="1">
        <v>41949.921851851854</v>
      </c>
      <c r="E18330">
        <v>27</v>
      </c>
      <c r="F18330">
        <v>54</v>
      </c>
      <c r="G18330" t="s">
        <v>89</v>
      </c>
      <c r="H18330" t="s">
        <v>36314</v>
      </c>
    </row>
    <row r="18331" spans="1:8" x14ac:dyDescent="0.2">
      <c r="A18331">
        <v>5.3046805623419597E+17</v>
      </c>
      <c r="B18331" t="s">
        <v>36315</v>
      </c>
      <c r="C18331" t="s">
        <v>36316</v>
      </c>
      <c r="D18331" s="1">
        <v>41949.926087962966</v>
      </c>
      <c r="E18331">
        <v>25</v>
      </c>
      <c r="F18331">
        <v>18</v>
      </c>
      <c r="G18331" t="s">
        <v>215</v>
      </c>
      <c r="H18331" t="s">
        <v>390</v>
      </c>
    </row>
    <row r="18332" spans="1:8" x14ac:dyDescent="0.2">
      <c r="A18332">
        <v>5.3048037967817498E+17</v>
      </c>
      <c r="B18332" t="s">
        <v>36317</v>
      </c>
      <c r="C18332" t="s">
        <v>36318</v>
      </c>
      <c r="D18332" s="1">
        <v>41949.960104166668</v>
      </c>
      <c r="E18332">
        <v>15</v>
      </c>
      <c r="F18332">
        <v>15</v>
      </c>
      <c r="G18332" t="s">
        <v>576</v>
      </c>
    </row>
    <row r="18333" spans="1:8" x14ac:dyDescent="0.2">
      <c r="A18333">
        <v>5.3048421228639002E+17</v>
      </c>
      <c r="B18333" t="s">
        <v>36319</v>
      </c>
      <c r="C18333" t="s">
        <v>36320</v>
      </c>
      <c r="D18333" s="1">
        <v>41949.970671296294</v>
      </c>
      <c r="E18333">
        <v>24</v>
      </c>
      <c r="F18333">
        <v>20</v>
      </c>
      <c r="G18333" t="s">
        <v>89</v>
      </c>
    </row>
    <row r="18334" spans="1:8" x14ac:dyDescent="0.2">
      <c r="A18334">
        <v>5.3048522464037197E+17</v>
      </c>
      <c r="B18334" t="s">
        <v>36321</v>
      </c>
      <c r="C18334" t="s">
        <v>36322</v>
      </c>
      <c r="D18334" s="1">
        <v>41949.97347222222</v>
      </c>
      <c r="E18334">
        <v>16</v>
      </c>
      <c r="F18334">
        <v>10</v>
      </c>
      <c r="G18334" t="s">
        <v>89</v>
      </c>
    </row>
    <row r="18335" spans="1:8" x14ac:dyDescent="0.2">
      <c r="A18335">
        <v>5.3048531571546899E+17</v>
      </c>
      <c r="B18335" t="s">
        <v>36323</v>
      </c>
      <c r="C18335" t="s">
        <v>36324</v>
      </c>
      <c r="D18335" s="1">
        <v>41949.973715277774</v>
      </c>
      <c r="E18335">
        <v>455</v>
      </c>
      <c r="F18335">
        <v>428</v>
      </c>
    </row>
    <row r="18336" spans="1:8" x14ac:dyDescent="0.2">
      <c r="A18336">
        <v>5.30490995935576E+17</v>
      </c>
      <c r="B18336" t="s">
        <v>36325</v>
      </c>
      <c r="C18336" t="s">
        <v>36326</v>
      </c>
      <c r="D18336" s="1">
        <v>41949.989398148151</v>
      </c>
      <c r="E18336">
        <v>124</v>
      </c>
      <c r="F18336">
        <v>247</v>
      </c>
      <c r="G18336" t="s">
        <v>89</v>
      </c>
      <c r="H18336" t="s">
        <v>390</v>
      </c>
    </row>
    <row r="18337" spans="1:7" x14ac:dyDescent="0.2">
      <c r="A18337">
        <v>5.3049194607542202E+17</v>
      </c>
      <c r="B18337" t="s">
        <v>36327</v>
      </c>
      <c r="C18337" t="s">
        <v>36328</v>
      </c>
      <c r="D18337" s="1">
        <v>41949.992013888892</v>
      </c>
      <c r="E18337">
        <v>18</v>
      </c>
      <c r="F18337">
        <v>38</v>
      </c>
      <c r="G18337" t="s">
        <v>576</v>
      </c>
    </row>
    <row r="18338" spans="1:7" x14ac:dyDescent="0.2">
      <c r="A18338">
        <v>5.3049441469177798E+17</v>
      </c>
      <c r="B18338" t="s">
        <v>36329</v>
      </c>
      <c r="C18338" t="s">
        <v>36330</v>
      </c>
      <c r="D18338" s="1">
        <v>41949.998831018522</v>
      </c>
      <c r="E18338">
        <v>18</v>
      </c>
      <c r="F18338">
        <v>32</v>
      </c>
      <c r="G18338" t="s">
        <v>89</v>
      </c>
    </row>
    <row r="18339" spans="1:7" x14ac:dyDescent="0.2">
      <c r="A18339">
        <v>5.3049558171492698E+17</v>
      </c>
      <c r="B18339" t="s">
        <v>36331</v>
      </c>
      <c r="C18339" t="s">
        <v>36332</v>
      </c>
      <c r="D18339" s="1">
        <v>41950.00204861111</v>
      </c>
      <c r="E18339">
        <v>18</v>
      </c>
      <c r="F18339">
        <v>38</v>
      </c>
      <c r="G18339" t="s">
        <v>89</v>
      </c>
    </row>
    <row r="18340" spans="1:7" x14ac:dyDescent="0.2">
      <c r="A18340">
        <v>5.3049568161066502E+17</v>
      </c>
      <c r="B18340" t="s">
        <v>36333</v>
      </c>
      <c r="C18340" t="s">
        <v>36334</v>
      </c>
      <c r="D18340" s="1">
        <v>41950.002326388887</v>
      </c>
      <c r="E18340">
        <v>15</v>
      </c>
      <c r="F18340">
        <v>28</v>
      </c>
      <c r="G18340" t="s">
        <v>36335</v>
      </c>
    </row>
    <row r="18341" spans="1:7" x14ac:dyDescent="0.2">
      <c r="A18341">
        <v>5.3049678229668602E+17</v>
      </c>
      <c r="B18341" t="s">
        <v>36336</v>
      </c>
      <c r="C18341" t="s">
        <v>36337</v>
      </c>
      <c r="D18341" s="1">
        <v>41950.005358796298</v>
      </c>
      <c r="E18341">
        <v>40</v>
      </c>
      <c r="F18341">
        <v>49</v>
      </c>
      <c r="G18341" t="e">
        <f>TrumpNationalCN</f>
        <v>#NAME?</v>
      </c>
    </row>
    <row r="18342" spans="1:7" x14ac:dyDescent="0.2">
      <c r="A18342">
        <v>5.3050461246666298E+17</v>
      </c>
      <c r="B18342" t="s">
        <v>36338</v>
      </c>
      <c r="C18342" t="s">
        <v>36339</v>
      </c>
      <c r="D18342" s="1">
        <v>41950.026967592596</v>
      </c>
      <c r="E18342">
        <v>8</v>
      </c>
      <c r="F18342">
        <v>16</v>
      </c>
      <c r="G18342" t="e">
        <f>_xlfn.SINGLE( _xlfn.SINGLE( _xlfn.SINGLE(TrumpNationalCN)))</f>
        <v>#NAME?</v>
      </c>
    </row>
    <row r="18343" spans="1:7" x14ac:dyDescent="0.2">
      <c r="A18343">
        <v>5.3050489799809798E+17</v>
      </c>
      <c r="B18343" t="s">
        <v>36340</v>
      </c>
      <c r="C18343" t="s">
        <v>36341</v>
      </c>
      <c r="D18343" s="1">
        <v>41950.027754629627</v>
      </c>
      <c r="E18343">
        <v>48</v>
      </c>
      <c r="F18343">
        <v>41</v>
      </c>
      <c r="G18343" t="s">
        <v>89</v>
      </c>
    </row>
    <row r="18344" spans="1:7" x14ac:dyDescent="0.2">
      <c r="A18344">
        <v>5.3051276654597702E+17</v>
      </c>
      <c r="B18344" t="s">
        <v>36342</v>
      </c>
      <c r="C18344" t="s">
        <v>36343</v>
      </c>
      <c r="D18344" s="1">
        <v>41950.049467592595</v>
      </c>
      <c r="E18344">
        <v>26</v>
      </c>
      <c r="F18344">
        <v>67</v>
      </c>
      <c r="G18344" t="s">
        <v>36344</v>
      </c>
    </row>
    <row r="18345" spans="1:7" x14ac:dyDescent="0.2">
      <c r="A18345">
        <v>5.3056588439880902E+17</v>
      </c>
      <c r="B18345" t="s">
        <v>36345</v>
      </c>
      <c r="C18345" t="s">
        <v>36346</v>
      </c>
      <c r="D18345" s="1">
        <v>41950.19604166667</v>
      </c>
      <c r="E18345">
        <v>14</v>
      </c>
      <c r="F18345">
        <v>25</v>
      </c>
      <c r="G18345" t="s">
        <v>36347</v>
      </c>
    </row>
    <row r="18346" spans="1:7" x14ac:dyDescent="0.2">
      <c r="A18346">
        <v>5.3056631294342701E+17</v>
      </c>
      <c r="B18346" t="s">
        <v>36348</v>
      </c>
      <c r="C18346" t="s">
        <v>36349</v>
      </c>
      <c r="D18346" s="1">
        <v>41950.197233796294</v>
      </c>
      <c r="E18346">
        <v>20</v>
      </c>
      <c r="F18346">
        <v>27</v>
      </c>
      <c r="G18346" t="s">
        <v>487</v>
      </c>
    </row>
    <row r="18347" spans="1:7" x14ac:dyDescent="0.2">
      <c r="A18347">
        <v>5.30566475569176E+17</v>
      </c>
      <c r="B18347" t="s">
        <v>36350</v>
      </c>
      <c r="C18347" t="s">
        <v>36351</v>
      </c>
      <c r="D18347" s="1">
        <v>41950.19767361111</v>
      </c>
      <c r="E18347">
        <v>7</v>
      </c>
      <c r="F18347">
        <v>10</v>
      </c>
      <c r="G18347" t="e">
        <f>_xlfn.SINGLE( _xlfn.SINGLE( _xlfn.SINGLE(TrumpNationalCN)))</f>
        <v>#NAME?</v>
      </c>
    </row>
    <row r="18348" spans="1:7" x14ac:dyDescent="0.2">
      <c r="A18348">
        <v>5.3056653289693101E+17</v>
      </c>
      <c r="B18348" t="s">
        <v>36352</v>
      </c>
      <c r="C18348" t="s">
        <v>36353</v>
      </c>
      <c r="D18348" s="1">
        <v>41950.197835648149</v>
      </c>
      <c r="E18348">
        <v>10</v>
      </c>
      <c r="F18348">
        <v>24</v>
      </c>
      <c r="G18348" t="s">
        <v>215</v>
      </c>
    </row>
    <row r="18349" spans="1:7" x14ac:dyDescent="0.2">
      <c r="A18349">
        <v>5.3056661734504E+17</v>
      </c>
      <c r="B18349" t="s">
        <v>36354</v>
      </c>
      <c r="C18349" t="s">
        <v>36355</v>
      </c>
      <c r="D18349" s="1">
        <v>41950.198067129626</v>
      </c>
      <c r="E18349">
        <v>22</v>
      </c>
      <c r="F18349">
        <v>49</v>
      </c>
      <c r="G18349" t="s">
        <v>215</v>
      </c>
    </row>
    <row r="18350" spans="1:7" x14ac:dyDescent="0.2">
      <c r="A18350">
        <v>5.3056728441974298E+17</v>
      </c>
      <c r="B18350" t="s">
        <v>36356</v>
      </c>
      <c r="C18350" t="s">
        <v>36357</v>
      </c>
      <c r="D18350" s="1">
        <v>41950.199907407405</v>
      </c>
      <c r="E18350">
        <v>8</v>
      </c>
      <c r="F18350">
        <v>21</v>
      </c>
      <c r="G18350" t="e">
        <f>_xlfn.SINGLE( _xlfn.SINGLE(heelshoops23))</f>
        <v>#NAME?</v>
      </c>
    </row>
    <row r="18351" spans="1:7" x14ac:dyDescent="0.2">
      <c r="A18351">
        <v>5.3056821843669798E+17</v>
      </c>
      <c r="B18351" t="s">
        <v>36358</v>
      </c>
      <c r="C18351" t="s">
        <v>36359</v>
      </c>
      <c r="D18351" s="1">
        <v>41950.202488425923</v>
      </c>
      <c r="E18351">
        <v>16</v>
      </c>
      <c r="F18351">
        <v>22</v>
      </c>
      <c r="G18351" t="s">
        <v>36360</v>
      </c>
    </row>
    <row r="18352" spans="1:7" x14ac:dyDescent="0.2">
      <c r="A18352">
        <v>5.3056844308362803E+17</v>
      </c>
      <c r="B18352" t="s">
        <v>36361</v>
      </c>
      <c r="C18352" t="s">
        <v>36362</v>
      </c>
      <c r="D18352" s="1">
        <v>41950.203113425923</v>
      </c>
      <c r="E18352">
        <v>15</v>
      </c>
      <c r="F18352">
        <v>35</v>
      </c>
      <c r="G18352" t="s">
        <v>36363</v>
      </c>
    </row>
    <row r="18353" spans="1:8" x14ac:dyDescent="0.2">
      <c r="A18353">
        <v>5.3056852159260998E+17</v>
      </c>
      <c r="B18353" t="s">
        <v>36364</v>
      </c>
      <c r="C18353" t="s">
        <v>36365</v>
      </c>
      <c r="D18353" s="1">
        <v>41950.203321759262</v>
      </c>
      <c r="E18353">
        <v>12</v>
      </c>
      <c r="F18353">
        <v>41</v>
      </c>
      <c r="G18353" t="s">
        <v>576</v>
      </c>
    </row>
    <row r="18354" spans="1:8" x14ac:dyDescent="0.2">
      <c r="A18354">
        <v>5.3056884316992301E+17</v>
      </c>
      <c r="B18354" t="s">
        <v>36366</v>
      </c>
      <c r="C18354" t="s">
        <v>36367</v>
      </c>
      <c r="D18354" s="1">
        <v>41950.204212962963</v>
      </c>
      <c r="E18354">
        <v>11</v>
      </c>
      <c r="F18354">
        <v>38</v>
      </c>
      <c r="G18354" t="s">
        <v>576</v>
      </c>
    </row>
    <row r="18355" spans="1:8" x14ac:dyDescent="0.2">
      <c r="A18355">
        <v>5.3057022835558797E+17</v>
      </c>
      <c r="B18355" t="s">
        <v>36368</v>
      </c>
      <c r="C18355" t="s">
        <v>36369</v>
      </c>
      <c r="D18355" s="1">
        <v>41950.208032407405</v>
      </c>
      <c r="E18355">
        <v>21</v>
      </c>
      <c r="F18355">
        <v>39</v>
      </c>
      <c r="G18355" t="s">
        <v>215</v>
      </c>
      <c r="H18355" t="s">
        <v>390</v>
      </c>
    </row>
    <row r="18356" spans="1:8" x14ac:dyDescent="0.2">
      <c r="A18356">
        <v>5.3068835032453901E+17</v>
      </c>
      <c r="B18356" t="s">
        <v>36370</v>
      </c>
      <c r="C18356" t="s">
        <v>36371</v>
      </c>
      <c r="D18356" s="1">
        <v>41950.533993055556</v>
      </c>
      <c r="E18356">
        <v>52</v>
      </c>
      <c r="F18356">
        <v>91</v>
      </c>
      <c r="G18356" t="s">
        <v>36372</v>
      </c>
    </row>
    <row r="18357" spans="1:8" x14ac:dyDescent="0.2">
      <c r="A18357">
        <v>5.3068903786741702E+17</v>
      </c>
      <c r="B18357" t="s">
        <v>36373</v>
      </c>
      <c r="C18357" t="s">
        <v>36374</v>
      </c>
      <c r="D18357" s="1">
        <v>41950.535891203705</v>
      </c>
      <c r="E18357">
        <v>4</v>
      </c>
      <c r="F18357">
        <v>12</v>
      </c>
      <c r="G18357" t="s">
        <v>576</v>
      </c>
    </row>
    <row r="18358" spans="1:8" x14ac:dyDescent="0.2">
      <c r="A18358">
        <v>5.3069102681898502E+17</v>
      </c>
      <c r="B18358" t="s">
        <v>36375</v>
      </c>
      <c r="C18358" t="s">
        <v>36376</v>
      </c>
      <c r="D18358" s="1">
        <v>41950.541377314818</v>
      </c>
      <c r="E18358">
        <v>20</v>
      </c>
      <c r="F18358">
        <v>50</v>
      </c>
      <c r="G18358" t="s">
        <v>89</v>
      </c>
    </row>
    <row r="18359" spans="1:8" x14ac:dyDescent="0.2">
      <c r="A18359">
        <v>5.30703977634344E+17</v>
      </c>
      <c r="B18359" t="s">
        <v>36377</v>
      </c>
      <c r="C18359" t="s">
        <v>36378</v>
      </c>
      <c r="D18359" s="1">
        <v>41950.577106481483</v>
      </c>
      <c r="E18359">
        <v>7</v>
      </c>
      <c r="F18359">
        <v>10</v>
      </c>
      <c r="G18359" t="s">
        <v>487</v>
      </c>
      <c r="H18359" t="s">
        <v>390</v>
      </c>
    </row>
    <row r="18360" spans="1:8" x14ac:dyDescent="0.2">
      <c r="A18360">
        <v>5.3070407283666502E+17</v>
      </c>
      <c r="B18360" t="s">
        <v>36379</v>
      </c>
      <c r="C18360" t="s">
        <v>36380</v>
      </c>
      <c r="D18360" s="1">
        <v>41950.577372685184</v>
      </c>
      <c r="E18360">
        <v>7</v>
      </c>
      <c r="F18360">
        <v>6</v>
      </c>
      <c r="G18360" t="s">
        <v>576</v>
      </c>
    </row>
    <row r="18361" spans="1:8" x14ac:dyDescent="0.2">
      <c r="A18361">
        <v>5.3070417209066701E+17</v>
      </c>
      <c r="B18361" t="s">
        <v>36381</v>
      </c>
      <c r="C18361" t="s">
        <v>36382</v>
      </c>
      <c r="D18361" s="1">
        <v>41950.577650462961</v>
      </c>
      <c r="E18361">
        <v>6</v>
      </c>
      <c r="F18361">
        <v>10</v>
      </c>
      <c r="G18361" t="s">
        <v>36383</v>
      </c>
    </row>
    <row r="18362" spans="1:8" x14ac:dyDescent="0.2">
      <c r="A18362">
        <v>5.3070426699939802E+17</v>
      </c>
      <c r="B18362" t="s">
        <v>36384</v>
      </c>
      <c r="C18362" t="s">
        <v>36385</v>
      </c>
      <c r="D18362" s="1">
        <v>41950.577905092592</v>
      </c>
      <c r="E18362">
        <v>3</v>
      </c>
      <c r="F18362">
        <v>13</v>
      </c>
      <c r="G18362" t="s">
        <v>487</v>
      </c>
    </row>
    <row r="18363" spans="1:8" x14ac:dyDescent="0.2">
      <c r="A18363">
        <v>5.3070444174246701E+17</v>
      </c>
      <c r="B18363" t="s">
        <v>36386</v>
      </c>
      <c r="C18363" t="s">
        <v>36387</v>
      </c>
      <c r="D18363" s="1">
        <v>41950.5783912037</v>
      </c>
      <c r="E18363">
        <v>7</v>
      </c>
      <c r="F18363">
        <v>12</v>
      </c>
      <c r="G18363" t="s">
        <v>487</v>
      </c>
    </row>
    <row r="18364" spans="1:8" x14ac:dyDescent="0.2">
      <c r="A18364">
        <v>5.3070446903481901E+17</v>
      </c>
      <c r="B18364" t="s">
        <v>36388</v>
      </c>
      <c r="C18364" t="s">
        <v>36389</v>
      </c>
      <c r="D18364" s="1">
        <v>41950.578472222223</v>
      </c>
      <c r="E18364">
        <v>21</v>
      </c>
      <c r="F18364">
        <v>20</v>
      </c>
      <c r="G18364" t="s">
        <v>487</v>
      </c>
    </row>
    <row r="18365" spans="1:8" x14ac:dyDescent="0.2">
      <c r="A18365">
        <v>5.30704729731784E+17</v>
      </c>
      <c r="B18365" t="s">
        <v>36390</v>
      </c>
      <c r="C18365" t="s">
        <v>36391</v>
      </c>
      <c r="D18365" s="1">
        <v>41950.579189814816</v>
      </c>
      <c r="E18365">
        <v>511</v>
      </c>
      <c r="F18365">
        <v>478</v>
      </c>
      <c r="G18365" t="s">
        <v>89</v>
      </c>
    </row>
    <row r="18366" spans="1:8" x14ac:dyDescent="0.2">
      <c r="A18366">
        <v>5.3070481823997901E+17</v>
      </c>
      <c r="B18366" t="s">
        <v>36392</v>
      </c>
      <c r="C18366" t="s">
        <v>36393</v>
      </c>
      <c r="D18366" s="1">
        <v>41950.579432870371</v>
      </c>
      <c r="E18366">
        <v>6</v>
      </c>
      <c r="F18366">
        <v>13</v>
      </c>
      <c r="G18366" t="s">
        <v>487</v>
      </c>
    </row>
    <row r="18367" spans="1:8" x14ac:dyDescent="0.2">
      <c r="A18367">
        <v>5.3070506892515302E+17</v>
      </c>
      <c r="B18367" t="s">
        <v>36394</v>
      </c>
      <c r="C18367" t="s">
        <v>36395</v>
      </c>
      <c r="D18367" s="1">
        <v>41950.580127314817</v>
      </c>
      <c r="E18367">
        <v>5</v>
      </c>
      <c r="F18367">
        <v>11</v>
      </c>
      <c r="G18367" t="s">
        <v>36396</v>
      </c>
    </row>
    <row r="18368" spans="1:8" x14ac:dyDescent="0.2">
      <c r="A18368">
        <v>5.307051859714E+17</v>
      </c>
      <c r="B18368" t="s">
        <v>36397</v>
      </c>
      <c r="C18368" t="s">
        <v>36398</v>
      </c>
      <c r="D18368" s="1">
        <v>41950.580451388887</v>
      </c>
      <c r="E18368">
        <v>6</v>
      </c>
      <c r="F18368">
        <v>12</v>
      </c>
      <c r="G18368" t="s">
        <v>487</v>
      </c>
    </row>
    <row r="18369" spans="1:8" x14ac:dyDescent="0.2">
      <c r="A18369">
        <v>5.3070525615047398E+17</v>
      </c>
      <c r="B18369" t="s">
        <v>36399</v>
      </c>
      <c r="C18369" t="s">
        <v>36400</v>
      </c>
      <c r="D18369" s="1">
        <v>41950.580636574072</v>
      </c>
      <c r="E18369">
        <v>18</v>
      </c>
      <c r="F18369">
        <v>78</v>
      </c>
      <c r="G18369" t="s">
        <v>487</v>
      </c>
    </row>
    <row r="18370" spans="1:8" x14ac:dyDescent="0.2">
      <c r="A18370">
        <v>5.3070568853289299E+17</v>
      </c>
      <c r="B18370" t="s">
        <v>36401</v>
      </c>
      <c r="C18370" t="s">
        <v>36402</v>
      </c>
      <c r="D18370" s="1">
        <v>41950.581828703704</v>
      </c>
      <c r="E18370">
        <v>12</v>
      </c>
      <c r="F18370">
        <v>21</v>
      </c>
      <c r="G18370" t="s">
        <v>215</v>
      </c>
    </row>
    <row r="18371" spans="1:8" x14ac:dyDescent="0.2">
      <c r="A18371">
        <v>5.3070590646894099E+17</v>
      </c>
      <c r="B18371" t="s">
        <v>36403</v>
      </c>
      <c r="C18371" t="s">
        <v>36404</v>
      </c>
      <c r="D18371" s="1">
        <v>41950.582430555558</v>
      </c>
      <c r="E18371">
        <v>5</v>
      </c>
      <c r="F18371">
        <v>21</v>
      </c>
      <c r="G18371" t="s">
        <v>36405</v>
      </c>
    </row>
    <row r="18372" spans="1:8" x14ac:dyDescent="0.2">
      <c r="A18372">
        <v>5.3070606750082598E+17</v>
      </c>
      <c r="B18372" t="s">
        <v>36406</v>
      </c>
      <c r="C18372" t="s">
        <v>36407</v>
      </c>
      <c r="D18372" s="1">
        <v>41950.582881944443</v>
      </c>
      <c r="E18372">
        <v>8</v>
      </c>
      <c r="F18372">
        <v>21</v>
      </c>
      <c r="G18372" t="s">
        <v>9029</v>
      </c>
    </row>
    <row r="18373" spans="1:8" x14ac:dyDescent="0.2">
      <c r="A18373">
        <v>5.30706372720336E+17</v>
      </c>
      <c r="B18373" t="s">
        <v>36408</v>
      </c>
      <c r="C18373" t="s">
        <v>36409</v>
      </c>
      <c r="D18373" s="1">
        <v>41950.583715277775</v>
      </c>
      <c r="E18373">
        <v>9</v>
      </c>
      <c r="F18373">
        <v>20</v>
      </c>
      <c r="G18373" t="e">
        <f>_xlfn.SINGLE( _xlfn.SINGLE( _xlfn.SINGLE(danywasking)))</f>
        <v>#NAME?</v>
      </c>
    </row>
    <row r="18374" spans="1:8" x14ac:dyDescent="0.2">
      <c r="A18374">
        <v>5.3070667161903898E+17</v>
      </c>
      <c r="B18374" t="s">
        <v>36410</v>
      </c>
      <c r="C18374" t="s">
        <v>36411</v>
      </c>
      <c r="D18374" s="1">
        <v>41950.584548611114</v>
      </c>
      <c r="E18374">
        <v>7</v>
      </c>
      <c r="F18374">
        <v>22</v>
      </c>
      <c r="G18374" t="s">
        <v>215</v>
      </c>
      <c r="H18374" t="s">
        <v>390</v>
      </c>
    </row>
    <row r="18375" spans="1:8" x14ac:dyDescent="0.2">
      <c r="A18375">
        <v>5.3070684033069798E+17</v>
      </c>
      <c r="B18375" t="s">
        <v>36412</v>
      </c>
      <c r="C18375" t="s">
        <v>36413</v>
      </c>
      <c r="D18375" s="1">
        <v>41950.585011574076</v>
      </c>
      <c r="E18375">
        <v>7</v>
      </c>
      <c r="F18375">
        <v>13</v>
      </c>
      <c r="G18375" t="s">
        <v>215</v>
      </c>
    </row>
    <row r="18376" spans="1:8" x14ac:dyDescent="0.2">
      <c r="A18376">
        <v>5.3070689735226099E+17</v>
      </c>
      <c r="B18376" t="s">
        <v>36414</v>
      </c>
      <c r="C18376" t="s">
        <v>36415</v>
      </c>
      <c r="D18376" s="1">
        <v>41950.585173611114</v>
      </c>
      <c r="E18376">
        <v>7</v>
      </c>
      <c r="F18376">
        <v>12</v>
      </c>
      <c r="G18376" t="s">
        <v>36416</v>
      </c>
    </row>
    <row r="18377" spans="1:8" x14ac:dyDescent="0.2">
      <c r="A18377">
        <v>5.3070710204270099E+17</v>
      </c>
      <c r="B18377" t="s">
        <v>36417</v>
      </c>
      <c r="C18377" t="s">
        <v>36418</v>
      </c>
      <c r="D18377" s="1">
        <v>41950.585729166669</v>
      </c>
      <c r="E18377">
        <v>14</v>
      </c>
      <c r="F18377">
        <v>38</v>
      </c>
      <c r="G18377" t="s">
        <v>215</v>
      </c>
    </row>
    <row r="18378" spans="1:8" x14ac:dyDescent="0.2">
      <c r="A18378">
        <v>5.3070739206205798E+17</v>
      </c>
      <c r="B18378" t="s">
        <v>36419</v>
      </c>
      <c r="C18378" t="s">
        <v>36420</v>
      </c>
      <c r="D18378" s="1">
        <v>41950.586527777778</v>
      </c>
      <c r="E18378">
        <v>7</v>
      </c>
      <c r="F18378">
        <v>28</v>
      </c>
      <c r="G18378" t="s">
        <v>215</v>
      </c>
    </row>
    <row r="18379" spans="1:8" x14ac:dyDescent="0.2">
      <c r="A18379">
        <v>5.3070771735967699E+17</v>
      </c>
      <c r="B18379" t="s">
        <v>36421</v>
      </c>
      <c r="C18379" t="s">
        <v>36422</v>
      </c>
      <c r="D18379" s="1">
        <v>41950.587430555555</v>
      </c>
      <c r="E18379">
        <v>6</v>
      </c>
      <c r="F18379">
        <v>30</v>
      </c>
      <c r="G18379" t="s">
        <v>36423</v>
      </c>
    </row>
    <row r="18380" spans="1:8" x14ac:dyDescent="0.2">
      <c r="A18380">
        <v>5.3070781379092403E+17</v>
      </c>
      <c r="B18380" t="s">
        <v>36424</v>
      </c>
      <c r="C18380" t="s">
        <v>36425</v>
      </c>
      <c r="D18380" s="1">
        <v>41950.587696759256</v>
      </c>
      <c r="E18380">
        <v>8</v>
      </c>
      <c r="F18380">
        <v>19</v>
      </c>
      <c r="G18380" t="s">
        <v>215</v>
      </c>
      <c r="H18380" t="s">
        <v>390</v>
      </c>
    </row>
    <row r="18381" spans="1:8" x14ac:dyDescent="0.2">
      <c r="A18381">
        <v>5.3073415304277101E+17</v>
      </c>
      <c r="B18381" t="s">
        <v>36426</v>
      </c>
      <c r="C18381" t="s">
        <v>36427</v>
      </c>
      <c r="D18381" s="1">
        <v>41950.660381944443</v>
      </c>
      <c r="E18381">
        <v>43</v>
      </c>
      <c r="F18381">
        <v>57</v>
      </c>
    </row>
    <row r="18382" spans="1:8" x14ac:dyDescent="0.2">
      <c r="A18382">
        <v>5.30802365323296E+17</v>
      </c>
      <c r="B18382" t="s">
        <v>36428</v>
      </c>
      <c r="C18382" t="s">
        <v>36429</v>
      </c>
      <c r="D18382" s="1">
        <v>41950.848611111112</v>
      </c>
      <c r="E18382">
        <v>746</v>
      </c>
      <c r="F18382">
        <v>926</v>
      </c>
    </row>
    <row r="18383" spans="1:8" x14ac:dyDescent="0.2">
      <c r="A18383">
        <v>5.3080862685714803E+17</v>
      </c>
      <c r="B18383" t="s">
        <v>36430</v>
      </c>
      <c r="C18383" t="s">
        <v>36431</v>
      </c>
      <c r="D18383" s="1">
        <v>41950.865891203706</v>
      </c>
      <c r="E18383">
        <v>8</v>
      </c>
      <c r="F18383">
        <v>18</v>
      </c>
      <c r="G18383" t="s">
        <v>26856</v>
      </c>
    </row>
    <row r="18384" spans="1:8" x14ac:dyDescent="0.2">
      <c r="A18384">
        <v>5.3081015386479802E+17</v>
      </c>
      <c r="B18384" t="s">
        <v>36432</v>
      </c>
      <c r="C18384" t="s">
        <v>36433</v>
      </c>
      <c r="D18384" s="1">
        <v>41950.870104166665</v>
      </c>
      <c r="E18384">
        <v>12</v>
      </c>
      <c r="F18384">
        <v>19</v>
      </c>
      <c r="G18384" t="s">
        <v>36434</v>
      </c>
    </row>
    <row r="18385" spans="1:8" x14ac:dyDescent="0.2">
      <c r="A18385">
        <v>5.3081908685152998E+17</v>
      </c>
      <c r="B18385" t="s">
        <v>36435</v>
      </c>
      <c r="C18385" t="s">
        <v>36436</v>
      </c>
      <c r="D18385" s="1">
        <v>41950.894756944443</v>
      </c>
      <c r="E18385">
        <v>18</v>
      </c>
      <c r="F18385">
        <v>54</v>
      </c>
      <c r="G18385" t="s">
        <v>215</v>
      </c>
    </row>
    <row r="18386" spans="1:8" x14ac:dyDescent="0.2">
      <c r="A18386">
        <v>5.30906898883936E+17</v>
      </c>
      <c r="B18386" t="s">
        <v>36437</v>
      </c>
      <c r="C18386" t="s">
        <v>36438</v>
      </c>
      <c r="D18386" s="1">
        <v>41951.137071759258</v>
      </c>
      <c r="E18386">
        <v>30</v>
      </c>
      <c r="F18386">
        <v>65</v>
      </c>
      <c r="G18386" t="s">
        <v>576</v>
      </c>
    </row>
    <row r="18387" spans="1:8" x14ac:dyDescent="0.2">
      <c r="A18387">
        <v>5.30907574057848E+17</v>
      </c>
      <c r="B18387" t="s">
        <v>36439</v>
      </c>
      <c r="C18387" t="s">
        <v>36440</v>
      </c>
      <c r="D18387" s="1">
        <v>41951.138935185183</v>
      </c>
      <c r="E18387">
        <v>56</v>
      </c>
      <c r="F18387">
        <v>126</v>
      </c>
      <c r="G18387" t="s">
        <v>215</v>
      </c>
    </row>
    <row r="18388" spans="1:8" x14ac:dyDescent="0.2">
      <c r="A18388">
        <v>5.3090961358429299E+17</v>
      </c>
      <c r="B18388" t="s">
        <v>36441</v>
      </c>
      <c r="C18388" t="s">
        <v>36442</v>
      </c>
      <c r="D18388" s="1">
        <v>41951.144560185188</v>
      </c>
      <c r="E18388">
        <v>190</v>
      </c>
      <c r="F18388">
        <v>243</v>
      </c>
    </row>
    <row r="18389" spans="1:8" x14ac:dyDescent="0.2">
      <c r="A18389">
        <v>5.3091089005781798E+17</v>
      </c>
      <c r="B18389" t="s">
        <v>36443</v>
      </c>
      <c r="C18389" t="s">
        <v>36444</v>
      </c>
      <c r="D18389" s="1">
        <v>41951.148078703707</v>
      </c>
      <c r="E18389">
        <v>428</v>
      </c>
      <c r="F18389">
        <v>555</v>
      </c>
    </row>
    <row r="18390" spans="1:8" x14ac:dyDescent="0.2">
      <c r="A18390">
        <v>5.3091236166292602E+17</v>
      </c>
      <c r="B18390" t="s">
        <v>36445</v>
      </c>
      <c r="C18390" t="s">
        <v>36446</v>
      </c>
      <c r="D18390" s="1">
        <v>41951.152141203704</v>
      </c>
      <c r="E18390">
        <v>418</v>
      </c>
      <c r="F18390">
        <v>506</v>
      </c>
    </row>
    <row r="18391" spans="1:8" x14ac:dyDescent="0.2">
      <c r="A18391">
        <v>5.3136888011635501E+17</v>
      </c>
      <c r="B18391" t="s">
        <v>36447</v>
      </c>
      <c r="C18391" t="s">
        <v>36448</v>
      </c>
      <c r="D18391" s="1">
        <v>41952.411898148152</v>
      </c>
      <c r="E18391">
        <v>27</v>
      </c>
      <c r="F18391">
        <v>49</v>
      </c>
      <c r="G18391" t="s">
        <v>576</v>
      </c>
    </row>
    <row r="18392" spans="1:8" x14ac:dyDescent="0.2">
      <c r="A18392">
        <v>5.3136897124599302E+17</v>
      </c>
      <c r="B18392" t="s">
        <v>36449</v>
      </c>
      <c r="C18392" t="s">
        <v>36450</v>
      </c>
      <c r="D18392" s="1">
        <v>41952.412141203706</v>
      </c>
      <c r="E18392">
        <v>18</v>
      </c>
      <c r="F18392">
        <v>33</v>
      </c>
      <c r="G18392" t="s">
        <v>215</v>
      </c>
    </row>
    <row r="18393" spans="1:8" x14ac:dyDescent="0.2">
      <c r="A18393">
        <v>5.31370079406272E+17</v>
      </c>
      <c r="B18393" t="s">
        <v>36451</v>
      </c>
      <c r="C18393" t="s">
        <v>36452</v>
      </c>
      <c r="D18393" s="1">
        <v>41952.415196759262</v>
      </c>
      <c r="E18393">
        <v>30</v>
      </c>
      <c r="F18393">
        <v>31</v>
      </c>
      <c r="G18393" t="s">
        <v>576</v>
      </c>
    </row>
    <row r="18394" spans="1:8" x14ac:dyDescent="0.2">
      <c r="A18394">
        <v>5.3137269591795699E+17</v>
      </c>
      <c r="B18394" t="s">
        <v>36453</v>
      </c>
      <c r="C18394" t="s">
        <v>36454</v>
      </c>
      <c r="D18394" s="1">
        <v>41952.422418981485</v>
      </c>
      <c r="E18394">
        <v>95</v>
      </c>
      <c r="F18394">
        <v>112</v>
      </c>
    </row>
    <row r="18395" spans="1:8" x14ac:dyDescent="0.2">
      <c r="A18395">
        <v>5.3137279826735898E+17</v>
      </c>
      <c r="B18395" t="s">
        <v>36455</v>
      </c>
      <c r="C18395" t="s">
        <v>36456</v>
      </c>
      <c r="D18395" s="1">
        <v>41952.422708333332</v>
      </c>
      <c r="E18395">
        <v>16</v>
      </c>
      <c r="F18395">
        <v>34</v>
      </c>
      <c r="G18395" t="s">
        <v>576</v>
      </c>
    </row>
    <row r="18396" spans="1:8" x14ac:dyDescent="0.2">
      <c r="A18396">
        <v>5.3137300148559802E+17</v>
      </c>
      <c r="B18396" t="s">
        <v>36457</v>
      </c>
      <c r="C18396" t="s">
        <v>36458</v>
      </c>
      <c r="D18396" s="1">
        <v>41952.423263888886</v>
      </c>
      <c r="E18396">
        <v>22</v>
      </c>
      <c r="F18396">
        <v>29</v>
      </c>
      <c r="G18396" t="s">
        <v>215</v>
      </c>
    </row>
    <row r="18397" spans="1:8" x14ac:dyDescent="0.2">
      <c r="A18397">
        <v>5.3137784607869702E+17</v>
      </c>
      <c r="B18397" t="s">
        <v>36459</v>
      </c>
      <c r="C18397" t="s">
        <v>36460</v>
      </c>
      <c r="D18397" s="1">
        <v>41952.436631944445</v>
      </c>
      <c r="E18397">
        <v>41</v>
      </c>
      <c r="F18397">
        <v>70</v>
      </c>
      <c r="G18397" t="s">
        <v>576</v>
      </c>
      <c r="H18397" t="s">
        <v>616</v>
      </c>
    </row>
    <row r="18398" spans="1:8" x14ac:dyDescent="0.2">
      <c r="A18398">
        <v>5.3137828096927699E+17</v>
      </c>
      <c r="B18398" t="s">
        <v>36461</v>
      </c>
      <c r="C18398" t="s">
        <v>36462</v>
      </c>
      <c r="D18398" s="1">
        <v>41952.437835648147</v>
      </c>
      <c r="E18398">
        <v>21</v>
      </c>
      <c r="F18398">
        <v>23</v>
      </c>
      <c r="G18398" t="s">
        <v>576</v>
      </c>
      <c r="H18398" t="s">
        <v>616</v>
      </c>
    </row>
    <row r="18399" spans="1:8" x14ac:dyDescent="0.2">
      <c r="A18399">
        <v>5.3137882971006502E+17</v>
      </c>
      <c r="B18399" t="s">
        <v>36463</v>
      </c>
      <c r="C18399" t="s">
        <v>36464</v>
      </c>
      <c r="D18399" s="1">
        <v>41952.439351851855</v>
      </c>
      <c r="E18399">
        <v>21</v>
      </c>
      <c r="F18399">
        <v>28</v>
      </c>
      <c r="G18399" t="s">
        <v>215</v>
      </c>
    </row>
    <row r="18400" spans="1:8" x14ac:dyDescent="0.2">
      <c r="A18400">
        <v>5.3137936706753702E+17</v>
      </c>
      <c r="B18400" t="s">
        <v>36465</v>
      </c>
      <c r="C18400" t="s">
        <v>36466</v>
      </c>
      <c r="D18400" s="1">
        <v>41952.440833333334</v>
      </c>
      <c r="E18400">
        <v>19</v>
      </c>
      <c r="F18400">
        <v>30</v>
      </c>
      <c r="G18400" t="s">
        <v>215</v>
      </c>
    </row>
    <row r="18401" spans="1:8" x14ac:dyDescent="0.2">
      <c r="A18401">
        <v>5.3137946051663802E+17</v>
      </c>
      <c r="B18401" t="s">
        <v>36467</v>
      </c>
      <c r="C18401" t="s">
        <v>36468</v>
      </c>
      <c r="D18401" s="1">
        <v>41952.441087962965</v>
      </c>
      <c r="E18401">
        <v>16</v>
      </c>
      <c r="F18401">
        <v>25</v>
      </c>
      <c r="G18401" t="s">
        <v>487</v>
      </c>
    </row>
    <row r="18402" spans="1:8" x14ac:dyDescent="0.2">
      <c r="A18402">
        <v>5.3138003277069901E+17</v>
      </c>
      <c r="B18402" t="s">
        <v>36469</v>
      </c>
      <c r="C18402" t="s">
        <v>36470</v>
      </c>
      <c r="D18402" s="1">
        <v>41952.442673611113</v>
      </c>
      <c r="E18402">
        <v>64</v>
      </c>
      <c r="F18402">
        <v>90</v>
      </c>
      <c r="G18402" t="s">
        <v>487</v>
      </c>
    </row>
    <row r="18403" spans="1:8" x14ac:dyDescent="0.2">
      <c r="A18403">
        <v>5.3138017816205299E+17</v>
      </c>
      <c r="B18403" t="s">
        <v>36471</v>
      </c>
      <c r="C18403" t="s">
        <v>36472</v>
      </c>
      <c r="D18403" s="1">
        <v>41952.443067129629</v>
      </c>
      <c r="E18403">
        <v>55</v>
      </c>
      <c r="F18403">
        <v>60</v>
      </c>
      <c r="G18403" t="s">
        <v>576</v>
      </c>
    </row>
    <row r="18404" spans="1:8" x14ac:dyDescent="0.2">
      <c r="A18404">
        <v>5.3138023799799802E+17</v>
      </c>
      <c r="B18404" t="s">
        <v>36473</v>
      </c>
      <c r="C18404" t="s">
        <v>36474</v>
      </c>
      <c r="D18404" s="1">
        <v>41952.443229166667</v>
      </c>
      <c r="E18404">
        <v>54</v>
      </c>
      <c r="F18404">
        <v>72</v>
      </c>
      <c r="G18404" t="e">
        <f>Newsmax_Media</f>
        <v>#NAME?</v>
      </c>
    </row>
    <row r="18405" spans="1:8" x14ac:dyDescent="0.2">
      <c r="A18405">
        <v>5.3161093861790502E+17</v>
      </c>
      <c r="B18405" t="s">
        <v>36475</v>
      </c>
      <c r="C18405" t="s">
        <v>36476</v>
      </c>
      <c r="D18405" s="1">
        <v>41953.07984953704</v>
      </c>
      <c r="E18405">
        <v>33</v>
      </c>
      <c r="F18405">
        <v>44</v>
      </c>
      <c r="G18405" t="s">
        <v>215</v>
      </c>
      <c r="H18405" t="s">
        <v>390</v>
      </c>
    </row>
    <row r="18406" spans="1:8" x14ac:dyDescent="0.2">
      <c r="A18406">
        <v>5.3161187574286701E+17</v>
      </c>
      <c r="B18406" t="s">
        <v>36477</v>
      </c>
      <c r="C18406" t="s">
        <v>36478</v>
      </c>
      <c r="D18406" s="1">
        <v>41953.082430555558</v>
      </c>
      <c r="E18406">
        <v>27</v>
      </c>
      <c r="F18406">
        <v>65</v>
      </c>
      <c r="G18406" t="s">
        <v>89</v>
      </c>
      <c r="H18406" t="s">
        <v>616</v>
      </c>
    </row>
    <row r="18407" spans="1:8" x14ac:dyDescent="0.2">
      <c r="A18407">
        <v>5.3161416142883597E+17</v>
      </c>
      <c r="B18407" t="s">
        <v>36479</v>
      </c>
      <c r="C18407" t="s">
        <v>36480</v>
      </c>
      <c r="D18407" s="1">
        <v>41953.088738425926</v>
      </c>
      <c r="E18407">
        <v>21</v>
      </c>
      <c r="F18407">
        <v>45</v>
      </c>
      <c r="G18407" t="s">
        <v>215</v>
      </c>
    </row>
    <row r="18408" spans="1:8" x14ac:dyDescent="0.2">
      <c r="A18408">
        <v>5.3161515335235501E+17</v>
      </c>
      <c r="B18408" t="s">
        <v>36481</v>
      </c>
      <c r="C18408" t="s">
        <v>36482</v>
      </c>
      <c r="D18408" s="1">
        <v>41953.091481481482</v>
      </c>
      <c r="E18408">
        <v>33</v>
      </c>
      <c r="F18408">
        <v>75</v>
      </c>
      <c r="G18408" t="s">
        <v>215</v>
      </c>
    </row>
    <row r="18409" spans="1:8" x14ac:dyDescent="0.2">
      <c r="A18409">
        <v>5.3161600475830598E+17</v>
      </c>
      <c r="B18409" t="s">
        <v>36483</v>
      </c>
      <c r="C18409" t="s">
        <v>36484</v>
      </c>
      <c r="D18409" s="1">
        <v>41953.093831018516</v>
      </c>
      <c r="E18409">
        <v>56</v>
      </c>
      <c r="F18409">
        <v>75</v>
      </c>
      <c r="G18409" t="s">
        <v>215</v>
      </c>
      <c r="H18409" t="s">
        <v>616</v>
      </c>
    </row>
    <row r="18410" spans="1:8" x14ac:dyDescent="0.2">
      <c r="A18410">
        <v>5.3176253997019501E+17</v>
      </c>
      <c r="B18410" t="s">
        <v>36485</v>
      </c>
      <c r="C18410" t="s">
        <v>36486</v>
      </c>
      <c r="D18410" s="1">
        <v>41953.498182870368</v>
      </c>
      <c r="E18410">
        <v>25</v>
      </c>
      <c r="F18410">
        <v>38</v>
      </c>
      <c r="G18410" t="s">
        <v>215</v>
      </c>
      <c r="H18410" t="s">
        <v>390</v>
      </c>
    </row>
    <row r="18411" spans="1:8" x14ac:dyDescent="0.2">
      <c r="A18411">
        <v>5.3176337975371699E+17</v>
      </c>
      <c r="B18411" t="s">
        <v>36487</v>
      </c>
      <c r="C18411" t="s">
        <v>36488</v>
      </c>
      <c r="D18411" s="1">
        <v>41953.500509259262</v>
      </c>
      <c r="E18411">
        <v>17</v>
      </c>
      <c r="F18411">
        <v>16</v>
      </c>
      <c r="G18411" t="e">
        <f>_xlfn.SINGLE( _xlfn.SINGLE( _xlfn.SINGLE(RowleyRhonda)))</f>
        <v>#NAME?</v>
      </c>
      <c r="H18411" t="s">
        <v>390</v>
      </c>
    </row>
    <row r="18412" spans="1:8" x14ac:dyDescent="0.2">
      <c r="A18412">
        <v>5.3176440791184499E+17</v>
      </c>
      <c r="B18412" t="s">
        <v>36489</v>
      </c>
      <c r="C18412" t="s">
        <v>36490</v>
      </c>
      <c r="D18412" s="1">
        <v>41953.503344907411</v>
      </c>
      <c r="E18412">
        <v>14</v>
      </c>
      <c r="F18412">
        <v>25</v>
      </c>
      <c r="G18412" t="s">
        <v>215</v>
      </c>
    </row>
    <row r="18413" spans="1:8" x14ac:dyDescent="0.2">
      <c r="A18413">
        <v>5.3176466493879501E+17</v>
      </c>
      <c r="B18413" t="s">
        <v>36491</v>
      </c>
      <c r="C18413" t="s">
        <v>36492</v>
      </c>
      <c r="D18413" s="1">
        <v>41953.504050925927</v>
      </c>
      <c r="E18413">
        <v>26</v>
      </c>
      <c r="F18413">
        <v>75</v>
      </c>
      <c r="G18413" t="s">
        <v>215</v>
      </c>
    </row>
    <row r="18414" spans="1:8" x14ac:dyDescent="0.2">
      <c r="A18414">
        <v>5.3176507390441402E+17</v>
      </c>
      <c r="B18414" t="s">
        <v>36493</v>
      </c>
      <c r="C18414" t="s">
        <v>36494</v>
      </c>
      <c r="D18414" s="1">
        <v>41953.505173611113</v>
      </c>
      <c r="E18414">
        <v>24</v>
      </c>
      <c r="F18414">
        <v>35</v>
      </c>
      <c r="G18414" t="s">
        <v>215</v>
      </c>
    </row>
    <row r="18415" spans="1:8" x14ac:dyDescent="0.2">
      <c r="A18415">
        <v>5.3177788913890899E+17</v>
      </c>
      <c r="B18415" t="s">
        <v>36495</v>
      </c>
      <c r="C18415" t="s">
        <v>36496</v>
      </c>
      <c r="D18415" s="1">
        <v>41953.540543981479</v>
      </c>
      <c r="E18415">
        <v>23</v>
      </c>
      <c r="F18415">
        <v>61</v>
      </c>
      <c r="G18415" t="s">
        <v>89</v>
      </c>
    </row>
    <row r="18416" spans="1:8" x14ac:dyDescent="0.2">
      <c r="A18416">
        <v>5.31779079067168E+17</v>
      </c>
      <c r="B18416" t="s">
        <v>36497</v>
      </c>
      <c r="C18416" t="s">
        <v>36498</v>
      </c>
      <c r="D18416" s="1">
        <v>41953.54383101852</v>
      </c>
      <c r="E18416">
        <v>10</v>
      </c>
      <c r="F18416">
        <v>25</v>
      </c>
      <c r="G18416" t="s">
        <v>576</v>
      </c>
    </row>
    <row r="18417" spans="1:8" x14ac:dyDescent="0.2">
      <c r="A18417">
        <v>5.3177921157779802E+17</v>
      </c>
      <c r="B18417" t="s">
        <v>36499</v>
      </c>
      <c r="C18417" t="s">
        <v>36500</v>
      </c>
      <c r="D18417" s="1">
        <v>41953.544189814813</v>
      </c>
      <c r="E18417">
        <v>46</v>
      </c>
      <c r="F18417">
        <v>47</v>
      </c>
      <c r="G18417" t="s">
        <v>89</v>
      </c>
      <c r="H18417" t="s">
        <v>390</v>
      </c>
    </row>
    <row r="18418" spans="1:8" x14ac:dyDescent="0.2">
      <c r="A18418">
        <v>5.3177956496049299E+17</v>
      </c>
      <c r="B18418" t="s">
        <v>36501</v>
      </c>
      <c r="C18418" t="s">
        <v>36502</v>
      </c>
      <c r="D18418" s="1">
        <v>41953.545162037037</v>
      </c>
      <c r="E18418">
        <v>12</v>
      </c>
      <c r="F18418">
        <v>22</v>
      </c>
      <c r="G18418" t="s">
        <v>215</v>
      </c>
    </row>
    <row r="18419" spans="1:8" x14ac:dyDescent="0.2">
      <c r="A18419">
        <v>5.3177982530934701E+17</v>
      </c>
      <c r="B18419" t="s">
        <v>36503</v>
      </c>
      <c r="C18419" t="s">
        <v>36504</v>
      </c>
      <c r="D18419" s="1">
        <v>41953.545891203707</v>
      </c>
      <c r="E18419">
        <v>16</v>
      </c>
      <c r="F18419">
        <v>44</v>
      </c>
      <c r="G18419" t="s">
        <v>215</v>
      </c>
    </row>
    <row r="18420" spans="1:8" x14ac:dyDescent="0.2">
      <c r="A18420">
        <v>5.3178032578627501E+17</v>
      </c>
      <c r="B18420" t="s">
        <v>36505</v>
      </c>
      <c r="C18420" t="s">
        <v>36506</v>
      </c>
      <c r="D18420" s="1">
        <v>41953.547268518516</v>
      </c>
      <c r="E18420">
        <v>27</v>
      </c>
      <c r="F18420">
        <v>55</v>
      </c>
      <c r="G18420" t="e">
        <f>BethAndersonEsq</f>
        <v>#NAME?</v>
      </c>
      <c r="H18420" t="s">
        <v>390</v>
      </c>
    </row>
    <row r="18421" spans="1:8" x14ac:dyDescent="0.2">
      <c r="A18421">
        <v>5.31780882835976E+17</v>
      </c>
      <c r="B18421" t="s">
        <v>36507</v>
      </c>
      <c r="C18421" t="s">
        <v>36508</v>
      </c>
      <c r="D18421" s="1">
        <v>41953.548807870371</v>
      </c>
      <c r="E18421">
        <v>12</v>
      </c>
      <c r="F18421">
        <v>16</v>
      </c>
      <c r="G18421" t="s">
        <v>215</v>
      </c>
    </row>
    <row r="18422" spans="1:8" x14ac:dyDescent="0.2">
      <c r="A18422">
        <v>5.3178105762522701E+17</v>
      </c>
      <c r="B18422" t="s">
        <v>36509</v>
      </c>
      <c r="C18422" t="s">
        <v>36510</v>
      </c>
      <c r="D18422" s="1">
        <v>41953.54928240741</v>
      </c>
      <c r="E18422">
        <v>14</v>
      </c>
      <c r="F18422">
        <v>24</v>
      </c>
      <c r="G18422" t="s">
        <v>215</v>
      </c>
    </row>
    <row r="18423" spans="1:8" x14ac:dyDescent="0.2">
      <c r="A18423">
        <v>5.3178188898658298E+17</v>
      </c>
      <c r="B18423" t="s">
        <v>36511</v>
      </c>
      <c r="C18423" t="s">
        <v>36512</v>
      </c>
      <c r="D18423" s="1">
        <v>41953.551585648151</v>
      </c>
      <c r="E18423">
        <v>5</v>
      </c>
      <c r="F18423">
        <v>8</v>
      </c>
      <c r="G18423" t="s">
        <v>89</v>
      </c>
    </row>
    <row r="18424" spans="1:8" x14ac:dyDescent="0.2">
      <c r="A18424">
        <v>5.3178208891228102E+17</v>
      </c>
      <c r="B18424" t="s">
        <v>36513</v>
      </c>
      <c r="C18424" t="s">
        <v>36514</v>
      </c>
      <c r="D18424" s="1">
        <v>41953.552129629628</v>
      </c>
      <c r="E18424">
        <v>15</v>
      </c>
      <c r="F18424">
        <v>39</v>
      </c>
      <c r="G18424" t="s">
        <v>215</v>
      </c>
    </row>
    <row r="18425" spans="1:8" x14ac:dyDescent="0.2">
      <c r="A18425">
        <v>5.31782442710208E+17</v>
      </c>
      <c r="B18425" t="s">
        <v>36515</v>
      </c>
      <c r="C18425" t="s">
        <v>36516</v>
      </c>
      <c r="D18425" s="1">
        <v>41953.553113425929</v>
      </c>
      <c r="E18425">
        <v>18</v>
      </c>
      <c r="F18425">
        <v>27</v>
      </c>
      <c r="G18425" t="s">
        <v>36517</v>
      </c>
    </row>
    <row r="18426" spans="1:8" x14ac:dyDescent="0.2">
      <c r="A18426">
        <v>5.3178273324126598E+17</v>
      </c>
      <c r="B18426" t="s">
        <v>36518</v>
      </c>
      <c r="C18426" t="s">
        <v>36519</v>
      </c>
      <c r="D18426" s="1">
        <v>41953.553912037038</v>
      </c>
      <c r="E18426">
        <v>7</v>
      </c>
      <c r="F18426">
        <v>21</v>
      </c>
      <c r="G18426" t="s">
        <v>576</v>
      </c>
    </row>
    <row r="18427" spans="1:8" x14ac:dyDescent="0.2">
      <c r="A18427">
        <v>5.3178359362724602E+17</v>
      </c>
      <c r="B18427" t="s">
        <v>36520</v>
      </c>
      <c r="C18427" t="s">
        <v>36521</v>
      </c>
      <c r="D18427" s="1">
        <v>41953.556284722225</v>
      </c>
      <c r="E18427">
        <v>222</v>
      </c>
      <c r="F18427">
        <v>553</v>
      </c>
      <c r="G18427" t="s">
        <v>215</v>
      </c>
    </row>
    <row r="18428" spans="1:8" x14ac:dyDescent="0.2">
      <c r="A18428">
        <v>5.3179219126676602E+17</v>
      </c>
      <c r="B18428" t="s">
        <v>36522</v>
      </c>
      <c r="C18428" t="s">
        <v>36523</v>
      </c>
      <c r="D18428" s="1">
        <v>41953.580011574071</v>
      </c>
      <c r="E18428">
        <v>23</v>
      </c>
      <c r="F18428">
        <v>56</v>
      </c>
      <c r="G18428" t="s">
        <v>89</v>
      </c>
    </row>
    <row r="18429" spans="1:8" x14ac:dyDescent="0.2">
      <c r="A18429">
        <v>5.3180159604557402E+17</v>
      </c>
      <c r="B18429" t="s">
        <v>36524</v>
      </c>
      <c r="C18429" t="s">
        <v>36525</v>
      </c>
      <c r="D18429" s="1">
        <v>41953.60596064815</v>
      </c>
      <c r="E18429">
        <v>7</v>
      </c>
      <c r="F18429">
        <v>24</v>
      </c>
      <c r="G18429" t="s">
        <v>215</v>
      </c>
    </row>
    <row r="18430" spans="1:8" x14ac:dyDescent="0.2">
      <c r="A18430">
        <v>5.3180327281508301E+17</v>
      </c>
      <c r="B18430" t="s">
        <v>36526</v>
      </c>
      <c r="C18430" t="s">
        <v>36527</v>
      </c>
      <c r="D18430" s="1">
        <v>41953.610590277778</v>
      </c>
      <c r="E18430">
        <v>8</v>
      </c>
      <c r="F18430">
        <v>19</v>
      </c>
      <c r="G18430" t="s">
        <v>487</v>
      </c>
    </row>
    <row r="18431" spans="1:8" x14ac:dyDescent="0.2">
      <c r="A18431">
        <v>5.3180363006909197E+17</v>
      </c>
      <c r="B18431" t="s">
        <v>36528</v>
      </c>
      <c r="C18431" t="s">
        <v>36529</v>
      </c>
      <c r="D18431" s="1">
        <v>41953.611574074072</v>
      </c>
      <c r="E18431">
        <v>41</v>
      </c>
      <c r="F18431">
        <v>74</v>
      </c>
      <c r="G18431" t="s">
        <v>215</v>
      </c>
      <c r="H18431" t="s">
        <v>390</v>
      </c>
    </row>
    <row r="18432" spans="1:8" x14ac:dyDescent="0.2">
      <c r="A18432">
        <v>5.31811601415168E+17</v>
      </c>
      <c r="B18432" t="s">
        <v>36530</v>
      </c>
      <c r="C18432" t="s">
        <v>36531</v>
      </c>
      <c r="D18432" s="1">
        <v>41953.633576388886</v>
      </c>
      <c r="E18432">
        <v>15</v>
      </c>
      <c r="F18432">
        <v>29</v>
      </c>
      <c r="G18432" t="s">
        <v>215</v>
      </c>
    </row>
    <row r="18433" spans="1:8" x14ac:dyDescent="0.2">
      <c r="A18433">
        <v>5.3181188253417798E+17</v>
      </c>
      <c r="B18433" t="s">
        <v>36532</v>
      </c>
      <c r="C18433" t="s">
        <v>36533</v>
      </c>
      <c r="D18433" s="1">
        <v>41953.634351851855</v>
      </c>
      <c r="E18433">
        <v>18</v>
      </c>
      <c r="F18433">
        <v>29</v>
      </c>
      <c r="G18433" t="s">
        <v>576</v>
      </c>
    </row>
    <row r="18434" spans="1:8" x14ac:dyDescent="0.2">
      <c r="A18434">
        <v>5.3181213680968397E+17</v>
      </c>
      <c r="B18434" t="s">
        <v>36534</v>
      </c>
      <c r="C18434" t="s">
        <v>36535</v>
      </c>
      <c r="D18434" s="1">
        <v>41953.635046296295</v>
      </c>
      <c r="E18434">
        <v>14</v>
      </c>
      <c r="F18434">
        <v>33</v>
      </c>
      <c r="G18434" t="s">
        <v>89</v>
      </c>
      <c r="H18434" t="s">
        <v>390</v>
      </c>
    </row>
    <row r="18435" spans="1:8" x14ac:dyDescent="0.2">
      <c r="A18435">
        <v>5.3181237639253101E+17</v>
      </c>
      <c r="B18435" t="s">
        <v>36536</v>
      </c>
      <c r="C18435" t="s">
        <v>36537</v>
      </c>
      <c r="D18435" s="1">
        <v>41953.635706018518</v>
      </c>
      <c r="E18435">
        <v>19</v>
      </c>
      <c r="F18435">
        <v>43</v>
      </c>
      <c r="G18435" t="s">
        <v>215</v>
      </c>
    </row>
    <row r="18436" spans="1:8" x14ac:dyDescent="0.2">
      <c r="A18436">
        <v>5.3181323343142003E+17</v>
      </c>
      <c r="B18436" t="s">
        <v>36538</v>
      </c>
      <c r="C18436" t="s">
        <v>36539</v>
      </c>
      <c r="D18436" s="1">
        <v>41953.638078703705</v>
      </c>
      <c r="E18436">
        <v>35</v>
      </c>
      <c r="F18436">
        <v>67</v>
      </c>
      <c r="G18436" t="s">
        <v>215</v>
      </c>
      <c r="H18436" t="s">
        <v>13093</v>
      </c>
    </row>
    <row r="18437" spans="1:8" x14ac:dyDescent="0.2">
      <c r="A18437">
        <v>5.31813445302104E+17</v>
      </c>
      <c r="B18437" t="s">
        <v>36540</v>
      </c>
      <c r="C18437" t="s">
        <v>36541</v>
      </c>
      <c r="D18437" s="1">
        <v>41953.638657407406</v>
      </c>
      <c r="E18437">
        <v>17</v>
      </c>
      <c r="F18437">
        <v>46</v>
      </c>
      <c r="G18437" t="s">
        <v>215</v>
      </c>
    </row>
    <row r="18438" spans="1:8" x14ac:dyDescent="0.2">
      <c r="A18438">
        <v>5.3181406398332102E+17</v>
      </c>
      <c r="B18438" t="s">
        <v>36542</v>
      </c>
      <c r="C18438" t="s">
        <v>36543</v>
      </c>
      <c r="D18438" s="1">
        <v>41953.640370370369</v>
      </c>
      <c r="E18438">
        <v>15</v>
      </c>
      <c r="F18438">
        <v>44</v>
      </c>
      <c r="G18438" t="s">
        <v>215</v>
      </c>
    </row>
    <row r="18439" spans="1:8" x14ac:dyDescent="0.2">
      <c r="A18439">
        <v>5.3181462810881997E+17</v>
      </c>
      <c r="B18439" t="s">
        <v>36544</v>
      </c>
      <c r="C18439" t="s">
        <v>36545</v>
      </c>
      <c r="D18439" s="1">
        <v>41953.641921296294</v>
      </c>
      <c r="E18439">
        <v>18</v>
      </c>
      <c r="F18439">
        <v>32</v>
      </c>
      <c r="G18439" t="s">
        <v>487</v>
      </c>
      <c r="H18439" t="s">
        <v>390</v>
      </c>
    </row>
    <row r="18440" spans="1:8" x14ac:dyDescent="0.2">
      <c r="A18440">
        <v>5.3181465712499501E+17</v>
      </c>
      <c r="B18440" t="s">
        <v>36546</v>
      </c>
      <c r="C18440" t="s">
        <v>36547</v>
      </c>
      <c r="D18440" s="1">
        <v>41953.642002314817</v>
      </c>
      <c r="E18440">
        <v>18</v>
      </c>
      <c r="F18440">
        <v>41</v>
      </c>
      <c r="G18440" t="s">
        <v>36548</v>
      </c>
    </row>
    <row r="18441" spans="1:8" x14ac:dyDescent="0.2">
      <c r="A18441">
        <v>5.3181491528443002E+17</v>
      </c>
      <c r="B18441" t="s">
        <v>36549</v>
      </c>
      <c r="C18441" t="s">
        <v>36550</v>
      </c>
      <c r="D18441" s="1">
        <v>41953.64271990741</v>
      </c>
      <c r="E18441">
        <v>19</v>
      </c>
      <c r="F18441">
        <v>45</v>
      </c>
      <c r="G18441" t="s">
        <v>36551</v>
      </c>
    </row>
    <row r="18442" spans="1:8" x14ac:dyDescent="0.2">
      <c r="A18442">
        <v>5.31861177731928E+17</v>
      </c>
      <c r="B18442" t="s">
        <v>36552</v>
      </c>
      <c r="C18442" t="s">
        <v>36553</v>
      </c>
      <c r="D18442" s="1">
        <v>41953.770370370374</v>
      </c>
      <c r="E18442">
        <v>24</v>
      </c>
      <c r="F18442">
        <v>35</v>
      </c>
      <c r="G18442" t="s">
        <v>215</v>
      </c>
    </row>
    <row r="18443" spans="1:8" x14ac:dyDescent="0.2">
      <c r="A18443">
        <v>5.3188087822262202E+17</v>
      </c>
      <c r="B18443" t="s">
        <v>36554</v>
      </c>
      <c r="C18443" t="s">
        <v>36555</v>
      </c>
      <c r="D18443" s="1">
        <v>41953.824733796297</v>
      </c>
      <c r="E18443">
        <v>24</v>
      </c>
      <c r="F18443">
        <v>43</v>
      </c>
      <c r="G18443" t="s">
        <v>576</v>
      </c>
    </row>
    <row r="18444" spans="1:8" x14ac:dyDescent="0.2">
      <c r="A18444">
        <v>5.31881895328776E+17</v>
      </c>
      <c r="B18444" t="s">
        <v>36556</v>
      </c>
      <c r="C18444" t="s">
        <v>36557</v>
      </c>
      <c r="D18444" s="1">
        <v>41953.827546296299</v>
      </c>
      <c r="E18444">
        <v>19</v>
      </c>
      <c r="F18444">
        <v>25</v>
      </c>
      <c r="G18444" t="s">
        <v>215</v>
      </c>
    </row>
    <row r="18445" spans="1:8" x14ac:dyDescent="0.2">
      <c r="A18445">
        <v>5.31882418211672E+17</v>
      </c>
      <c r="B18445" t="s">
        <v>36558</v>
      </c>
      <c r="C18445" t="s">
        <v>36559</v>
      </c>
      <c r="D18445" s="1">
        <v>41953.828993055555</v>
      </c>
      <c r="E18445">
        <v>13</v>
      </c>
      <c r="F18445">
        <v>25</v>
      </c>
      <c r="G18445" t="s">
        <v>215</v>
      </c>
      <c r="H18445" t="s">
        <v>390</v>
      </c>
    </row>
    <row r="18446" spans="1:8" x14ac:dyDescent="0.2">
      <c r="A18446">
        <v>5.3188251812838099E+17</v>
      </c>
      <c r="B18446" t="s">
        <v>36560</v>
      </c>
      <c r="C18446" t="s">
        <v>36561</v>
      </c>
      <c r="D18446" s="1">
        <v>41953.829259259262</v>
      </c>
      <c r="E18446">
        <v>10</v>
      </c>
      <c r="F18446">
        <v>19</v>
      </c>
      <c r="G18446" t="s">
        <v>215</v>
      </c>
    </row>
    <row r="18447" spans="1:8" x14ac:dyDescent="0.2">
      <c r="A18447">
        <v>5.3188268379917901E+17</v>
      </c>
      <c r="B18447" t="s">
        <v>36562</v>
      </c>
      <c r="C18447" t="s">
        <v>36563</v>
      </c>
      <c r="D18447" s="1">
        <v>41953.829722222225</v>
      </c>
      <c r="E18447">
        <v>13</v>
      </c>
      <c r="F18447">
        <v>22</v>
      </c>
      <c r="G18447" t="s">
        <v>487</v>
      </c>
    </row>
    <row r="18448" spans="1:8" x14ac:dyDescent="0.2">
      <c r="A18448">
        <v>5.3188280246023302E+17</v>
      </c>
      <c r="B18448" t="s">
        <v>36564</v>
      </c>
      <c r="C18448" t="s">
        <v>36565</v>
      </c>
      <c r="D18448" s="1">
        <v>41953.830046296294</v>
      </c>
      <c r="E18448">
        <v>20</v>
      </c>
      <c r="F18448">
        <v>38</v>
      </c>
      <c r="G18448" t="s">
        <v>215</v>
      </c>
    </row>
    <row r="18449" spans="1:8" x14ac:dyDescent="0.2">
      <c r="A18449">
        <v>5.3188370179034298E+17</v>
      </c>
      <c r="B18449" t="s">
        <v>36566</v>
      </c>
      <c r="C18449" t="s">
        <v>36567</v>
      </c>
      <c r="D18449" s="1">
        <v>41953.83253472222</v>
      </c>
      <c r="E18449">
        <v>13</v>
      </c>
      <c r="F18449">
        <v>15</v>
      </c>
      <c r="G18449" t="s">
        <v>487</v>
      </c>
      <c r="H18449" t="s">
        <v>390</v>
      </c>
    </row>
    <row r="18450" spans="1:8" x14ac:dyDescent="0.2">
      <c r="A18450">
        <v>5.3189867150039002E+17</v>
      </c>
      <c r="B18450" t="s">
        <v>36568</v>
      </c>
      <c r="C18450" t="s">
        <v>36569</v>
      </c>
      <c r="D18450" s="1">
        <v>41953.873842592591</v>
      </c>
      <c r="E18450">
        <v>24</v>
      </c>
      <c r="F18450">
        <v>30</v>
      </c>
      <c r="G18450" t="s">
        <v>89</v>
      </c>
    </row>
    <row r="18451" spans="1:8" x14ac:dyDescent="0.2">
      <c r="A18451">
        <v>5.3190599323262099E+17</v>
      </c>
      <c r="B18451" t="s">
        <v>36570</v>
      </c>
      <c r="C18451" t="s">
        <v>36571</v>
      </c>
      <c r="D18451" s="1">
        <v>41953.89403935185</v>
      </c>
      <c r="E18451">
        <v>15</v>
      </c>
      <c r="F18451">
        <v>38</v>
      </c>
      <c r="G18451" t="s">
        <v>89</v>
      </c>
    </row>
    <row r="18452" spans="1:8" x14ac:dyDescent="0.2">
      <c r="A18452">
        <v>5.3192204370575302E+17</v>
      </c>
      <c r="B18452" t="s">
        <v>36572</v>
      </c>
      <c r="C18452" t="s">
        <v>36573</v>
      </c>
      <c r="D18452" s="1">
        <v>41953.938333333332</v>
      </c>
      <c r="E18452">
        <v>257</v>
      </c>
      <c r="F18452">
        <v>368</v>
      </c>
    </row>
    <row r="18453" spans="1:8" x14ac:dyDescent="0.2">
      <c r="A18453">
        <v>5.3192494251928301E+17</v>
      </c>
      <c r="B18453" t="s">
        <v>36574</v>
      </c>
      <c r="C18453" t="s">
        <v>36575</v>
      </c>
      <c r="D18453" s="1">
        <v>41953.946331018517</v>
      </c>
      <c r="E18453">
        <v>772</v>
      </c>
      <c r="F18453">
        <v>1376</v>
      </c>
      <c r="H18453" t="s">
        <v>390</v>
      </c>
    </row>
    <row r="18454" spans="1:8" x14ac:dyDescent="0.2">
      <c r="A18454">
        <v>5.3192616161011302E+17</v>
      </c>
      <c r="B18454" t="s">
        <v>36576</v>
      </c>
      <c r="C18454" t="s">
        <v>36577</v>
      </c>
      <c r="D18454" s="1">
        <v>41953.949699074074</v>
      </c>
      <c r="E18454">
        <v>30</v>
      </c>
      <c r="F18454">
        <v>62</v>
      </c>
      <c r="G18454" t="s">
        <v>215</v>
      </c>
    </row>
    <row r="18455" spans="1:8" x14ac:dyDescent="0.2">
      <c r="A18455">
        <v>5.3193126967721498E+17</v>
      </c>
      <c r="B18455" t="s">
        <v>36578</v>
      </c>
      <c r="C18455" t="s">
        <v>36579</v>
      </c>
      <c r="D18455" s="1">
        <v>41953.963796296295</v>
      </c>
      <c r="E18455">
        <v>400</v>
      </c>
      <c r="F18455">
        <v>386</v>
      </c>
    </row>
    <row r="18456" spans="1:8" x14ac:dyDescent="0.2">
      <c r="A18456">
        <v>5.3220930349592499E+17</v>
      </c>
      <c r="B18456" t="s">
        <v>36580</v>
      </c>
      <c r="C18456" t="s">
        <v>36581</v>
      </c>
      <c r="D18456" s="1">
        <v>41954.73101851852</v>
      </c>
      <c r="E18456">
        <v>133</v>
      </c>
      <c r="F18456">
        <v>308</v>
      </c>
      <c r="H18456" t="s">
        <v>390</v>
      </c>
    </row>
    <row r="18457" spans="1:8" x14ac:dyDescent="0.2">
      <c r="A18457">
        <v>5.3222211587830099E+17</v>
      </c>
      <c r="B18457" t="s">
        <v>36582</v>
      </c>
      <c r="C18457" t="s">
        <v>36583</v>
      </c>
      <c r="D18457" s="1">
        <v>41954.766377314816</v>
      </c>
      <c r="E18457">
        <v>14</v>
      </c>
      <c r="F18457">
        <v>30</v>
      </c>
      <c r="G18457" t="s">
        <v>89</v>
      </c>
    </row>
    <row r="18458" spans="1:8" x14ac:dyDescent="0.2">
      <c r="A18458">
        <v>5.3223547521468403E+17</v>
      </c>
      <c r="B18458" t="s">
        <v>36584</v>
      </c>
      <c r="C18458" t="s">
        <v>36585</v>
      </c>
      <c r="D18458" s="1">
        <v>41954.803240740737</v>
      </c>
      <c r="E18458">
        <v>22</v>
      </c>
      <c r="F18458">
        <v>38</v>
      </c>
      <c r="G18458" t="s">
        <v>215</v>
      </c>
    </row>
    <row r="18459" spans="1:8" x14ac:dyDescent="0.2">
      <c r="A18459">
        <v>5.3223605689333299E+17</v>
      </c>
      <c r="B18459" t="s">
        <v>36586</v>
      </c>
      <c r="C18459" t="s">
        <v>36587</v>
      </c>
      <c r="D18459" s="1">
        <v>41954.804849537039</v>
      </c>
      <c r="E18459">
        <v>29</v>
      </c>
      <c r="F18459">
        <v>38</v>
      </c>
      <c r="G18459" t="s">
        <v>89</v>
      </c>
    </row>
    <row r="18460" spans="1:8" x14ac:dyDescent="0.2">
      <c r="A18460">
        <v>5.3225317732922899E+17</v>
      </c>
      <c r="B18460" t="s">
        <v>36588</v>
      </c>
      <c r="C18460" t="s">
        <v>36589</v>
      </c>
      <c r="D18460" s="1">
        <v>41954.852083333331</v>
      </c>
      <c r="E18460">
        <v>16</v>
      </c>
      <c r="F18460">
        <v>25</v>
      </c>
      <c r="G18460" t="s">
        <v>215</v>
      </c>
    </row>
    <row r="18461" spans="1:8" x14ac:dyDescent="0.2">
      <c r="A18461">
        <v>5.3225425585676602E+17</v>
      </c>
      <c r="B18461" t="s">
        <v>36590</v>
      </c>
      <c r="C18461" t="s">
        <v>36591</v>
      </c>
      <c r="D18461" s="1">
        <v>41954.855069444442</v>
      </c>
      <c r="E18461">
        <v>56</v>
      </c>
      <c r="F18461">
        <v>104</v>
      </c>
      <c r="H18461" t="s">
        <v>390</v>
      </c>
    </row>
    <row r="18462" spans="1:8" x14ac:dyDescent="0.2">
      <c r="A18462">
        <v>5.3225833662095302E+17</v>
      </c>
      <c r="B18462" t="s">
        <v>36592</v>
      </c>
      <c r="C18462" t="s">
        <v>36593</v>
      </c>
      <c r="D18462" s="1">
        <v>41954.866319444445</v>
      </c>
      <c r="E18462">
        <v>26</v>
      </c>
      <c r="F18462">
        <v>46</v>
      </c>
    </row>
    <row r="18463" spans="1:8" x14ac:dyDescent="0.2">
      <c r="A18463">
        <v>5.3226287198060499E+17</v>
      </c>
      <c r="B18463" t="s">
        <v>36594</v>
      </c>
      <c r="C18463" t="s">
        <v>36595</v>
      </c>
      <c r="D18463" s="1">
        <v>41954.878842592596</v>
      </c>
      <c r="E18463">
        <v>217</v>
      </c>
      <c r="F18463">
        <v>312</v>
      </c>
    </row>
    <row r="18464" spans="1:8" x14ac:dyDescent="0.2">
      <c r="A18464">
        <v>5.3227078031142003E+17</v>
      </c>
      <c r="B18464" t="s">
        <v>36596</v>
      </c>
      <c r="C18464" t="s">
        <v>36597</v>
      </c>
      <c r="D18464" s="1">
        <v>41954.900659722225</v>
      </c>
      <c r="E18464">
        <v>428</v>
      </c>
      <c r="F18464">
        <v>408</v>
      </c>
    </row>
    <row r="18465" spans="1:8" x14ac:dyDescent="0.2">
      <c r="A18465">
        <v>5.3227425762430502E+17</v>
      </c>
      <c r="B18465" t="s">
        <v>36598</v>
      </c>
      <c r="C18465" t="s">
        <v>36599</v>
      </c>
      <c r="D18465" s="1">
        <v>41954.910254629627</v>
      </c>
      <c r="E18465">
        <v>16</v>
      </c>
      <c r="F18465">
        <v>23</v>
      </c>
      <c r="G18465" t="s">
        <v>34644</v>
      </c>
    </row>
    <row r="18466" spans="1:8" x14ac:dyDescent="0.2">
      <c r="A18466">
        <v>5.3227893028448998E+17</v>
      </c>
      <c r="B18466" t="s">
        <v>36600</v>
      </c>
      <c r="C18466" t="s">
        <v>36601</v>
      </c>
      <c r="D18466" s="1">
        <v>41954.923148148147</v>
      </c>
      <c r="E18466">
        <v>206</v>
      </c>
      <c r="F18466">
        <v>311</v>
      </c>
      <c r="H18466" t="s">
        <v>390</v>
      </c>
    </row>
    <row r="18467" spans="1:8" x14ac:dyDescent="0.2">
      <c r="A18467">
        <v>5.32282613869056E+17</v>
      </c>
      <c r="B18467" t="s">
        <v>36602</v>
      </c>
      <c r="C18467" t="s">
        <v>36603</v>
      </c>
      <c r="D18467" s="1">
        <v>41954.933321759258</v>
      </c>
      <c r="E18467">
        <v>17</v>
      </c>
      <c r="F18467">
        <v>35</v>
      </c>
    </row>
    <row r="18468" spans="1:8" x14ac:dyDescent="0.2">
      <c r="A18468">
        <v>5.3232480063969203E+17</v>
      </c>
      <c r="B18468" t="s">
        <v>36604</v>
      </c>
      <c r="C18468" t="s">
        <v>36605</v>
      </c>
      <c r="D18468" s="1">
        <v>41955.049733796295</v>
      </c>
      <c r="E18468">
        <v>10</v>
      </c>
      <c r="F18468">
        <v>21</v>
      </c>
      <c r="G18468" t="s">
        <v>36606</v>
      </c>
    </row>
    <row r="18469" spans="1:8" x14ac:dyDescent="0.2">
      <c r="A18469">
        <v>5.3232485882725101E+17</v>
      </c>
      <c r="B18469" t="s">
        <v>36607</v>
      </c>
      <c r="C18469" t="s">
        <v>36608</v>
      </c>
      <c r="D18469" s="1">
        <v>41955.049895833334</v>
      </c>
      <c r="E18469">
        <v>14</v>
      </c>
      <c r="F18469">
        <v>22</v>
      </c>
      <c r="G18469" t="s">
        <v>215</v>
      </c>
    </row>
    <row r="18470" spans="1:8" x14ac:dyDescent="0.2">
      <c r="A18470">
        <v>5.3232506590045702E+17</v>
      </c>
      <c r="B18470" t="s">
        <v>36609</v>
      </c>
      <c r="C18470" t="s">
        <v>36610</v>
      </c>
      <c r="D18470" s="1">
        <v>41955.050462962965</v>
      </c>
      <c r="E18470">
        <v>19</v>
      </c>
      <c r="F18470">
        <v>38</v>
      </c>
      <c r="G18470" t="s">
        <v>36611</v>
      </c>
    </row>
    <row r="18471" spans="1:8" x14ac:dyDescent="0.2">
      <c r="A18471">
        <v>5.3232538140817798E+17</v>
      </c>
      <c r="B18471" t="s">
        <v>36612</v>
      </c>
      <c r="C18471" t="s">
        <v>36613</v>
      </c>
      <c r="D18471" s="1">
        <v>41955.05133101852</v>
      </c>
      <c r="E18471">
        <v>27</v>
      </c>
      <c r="F18471">
        <v>47</v>
      </c>
      <c r="G18471" t="s">
        <v>487</v>
      </c>
    </row>
    <row r="18472" spans="1:8" x14ac:dyDescent="0.2">
      <c r="A18472">
        <v>5.3232565139134003E+17</v>
      </c>
      <c r="B18472" t="s">
        <v>36614</v>
      </c>
      <c r="C18472" t="s">
        <v>36615</v>
      </c>
      <c r="D18472" s="1">
        <v>41955.052083333336</v>
      </c>
      <c r="E18472">
        <v>56</v>
      </c>
      <c r="F18472">
        <v>108</v>
      </c>
      <c r="G18472" t="e">
        <f>JackieKarlsen</f>
        <v>#NAME?</v>
      </c>
      <c r="H18472" t="s">
        <v>390</v>
      </c>
    </row>
    <row r="18473" spans="1:8" x14ac:dyDescent="0.2">
      <c r="A18473">
        <v>5.3232639781806003E+17</v>
      </c>
      <c r="B18473" t="s">
        <v>36616</v>
      </c>
      <c r="C18473" t="s">
        <v>36617</v>
      </c>
      <c r="D18473" s="1">
        <v>41955.054143518515</v>
      </c>
      <c r="E18473">
        <v>58</v>
      </c>
      <c r="F18473">
        <v>84</v>
      </c>
      <c r="G18473" t="s">
        <v>576</v>
      </c>
    </row>
    <row r="18474" spans="1:8" x14ac:dyDescent="0.2">
      <c r="A18474">
        <v>5.3247437686493498E+17</v>
      </c>
      <c r="B18474" t="s">
        <v>36618</v>
      </c>
      <c r="C18474" t="s">
        <v>36619</v>
      </c>
      <c r="D18474" s="1">
        <v>41955.462488425925</v>
      </c>
      <c r="E18474">
        <v>13</v>
      </c>
      <c r="F18474">
        <v>22</v>
      </c>
      <c r="G18474" t="s">
        <v>576</v>
      </c>
    </row>
    <row r="18475" spans="1:8" x14ac:dyDescent="0.2">
      <c r="A18475">
        <v>5.3254592627634502E+17</v>
      </c>
      <c r="B18475" t="s">
        <v>36620</v>
      </c>
      <c r="C18475" t="s">
        <v>36621</v>
      </c>
      <c r="D18475" s="1">
        <v>41955.659918981481</v>
      </c>
      <c r="E18475">
        <v>33</v>
      </c>
      <c r="F18475">
        <v>58</v>
      </c>
      <c r="G18475" t="s">
        <v>89</v>
      </c>
    </row>
    <row r="18476" spans="1:8" x14ac:dyDescent="0.2">
      <c r="A18476">
        <v>5.3255234726500698E+17</v>
      </c>
      <c r="B18476" t="s">
        <v>36622</v>
      </c>
      <c r="C18476" t="s">
        <v>36623</v>
      </c>
      <c r="D18476" s="1">
        <v>41955.67763888889</v>
      </c>
      <c r="E18476">
        <v>25</v>
      </c>
      <c r="F18476">
        <v>44</v>
      </c>
      <c r="G18476" t="s">
        <v>215</v>
      </c>
    </row>
    <row r="18477" spans="1:8" x14ac:dyDescent="0.2">
      <c r="A18477">
        <v>5.3257862254535398E+17</v>
      </c>
      <c r="B18477" t="s">
        <v>36624</v>
      </c>
      <c r="C18477" t="s">
        <v>36625</v>
      </c>
      <c r="D18477" s="1">
        <v>41955.750150462962</v>
      </c>
      <c r="E18477">
        <v>142</v>
      </c>
      <c r="F18477">
        <v>121</v>
      </c>
    </row>
    <row r="18478" spans="1:8" x14ac:dyDescent="0.2">
      <c r="A18478">
        <v>5.3259642779364902E+17</v>
      </c>
      <c r="B18478" t="s">
        <v>36626</v>
      </c>
      <c r="C18478" t="s">
        <v>36627</v>
      </c>
      <c r="D18478" s="1">
        <v>41955.79928240741</v>
      </c>
      <c r="E18478">
        <v>21</v>
      </c>
      <c r="F18478">
        <v>64</v>
      </c>
      <c r="G18478" t="s">
        <v>89</v>
      </c>
    </row>
    <row r="18479" spans="1:8" x14ac:dyDescent="0.2">
      <c r="A18479">
        <v>5.3259703009988602E+17</v>
      </c>
      <c r="B18479" t="s">
        <v>36628</v>
      </c>
      <c r="C18479" t="s">
        <v>36629</v>
      </c>
      <c r="D18479" s="1">
        <v>41955.800937499997</v>
      </c>
      <c r="E18479">
        <v>278</v>
      </c>
      <c r="F18479">
        <v>312</v>
      </c>
    </row>
    <row r="18480" spans="1:8" x14ac:dyDescent="0.2">
      <c r="A18480">
        <v>5.3260835850816698E+17</v>
      </c>
      <c r="B18480" t="s">
        <v>36630</v>
      </c>
      <c r="C18480" t="s">
        <v>36631</v>
      </c>
      <c r="D18480" s="1">
        <v>41955.832199074073</v>
      </c>
      <c r="E18480">
        <v>5477</v>
      </c>
      <c r="F18480">
        <v>7426</v>
      </c>
    </row>
    <row r="18481" spans="1:8" x14ac:dyDescent="0.2">
      <c r="A18481">
        <v>5.3263332867624102E+17</v>
      </c>
      <c r="B18481" t="s">
        <v>36632</v>
      </c>
      <c r="C18481" t="s">
        <v>36633</v>
      </c>
      <c r="D18481" s="1">
        <v>41955.90111111111</v>
      </c>
      <c r="E18481">
        <v>455</v>
      </c>
      <c r="F18481">
        <v>548</v>
      </c>
    </row>
    <row r="18482" spans="1:8" x14ac:dyDescent="0.2">
      <c r="A18482">
        <v>5.32902794668544E+17</v>
      </c>
      <c r="B18482" t="s">
        <v>36634</v>
      </c>
      <c r="C18482" t="s">
        <v>36635</v>
      </c>
      <c r="D18482" s="1">
        <v>41956.644687499997</v>
      </c>
      <c r="E18482">
        <v>190</v>
      </c>
      <c r="F18482">
        <v>258</v>
      </c>
    </row>
    <row r="18483" spans="1:8" x14ac:dyDescent="0.2">
      <c r="A18483">
        <v>5.3290338563339002E+17</v>
      </c>
      <c r="B18483" t="s">
        <v>36636</v>
      </c>
      <c r="C18483" t="s">
        <v>36637</v>
      </c>
      <c r="D18483" s="1">
        <v>41956.646319444444</v>
      </c>
      <c r="E18483">
        <v>305</v>
      </c>
      <c r="F18483">
        <v>340</v>
      </c>
    </row>
    <row r="18484" spans="1:8" x14ac:dyDescent="0.2">
      <c r="A18484">
        <v>5.3291871493790502E+17</v>
      </c>
      <c r="B18484" t="s">
        <v>36638</v>
      </c>
      <c r="C18484" t="s">
        <v>36639</v>
      </c>
      <c r="D18484" s="1">
        <v>41956.688622685186</v>
      </c>
      <c r="E18484">
        <v>26</v>
      </c>
      <c r="F18484">
        <v>39</v>
      </c>
    </row>
    <row r="18485" spans="1:8" x14ac:dyDescent="0.2">
      <c r="A18485">
        <v>5.3292884166549498E+17</v>
      </c>
      <c r="B18485" t="s">
        <v>36640</v>
      </c>
      <c r="C18485" t="s">
        <v>36641</v>
      </c>
      <c r="D18485" s="1">
        <v>41956.716562499998</v>
      </c>
      <c r="E18485">
        <v>17</v>
      </c>
      <c r="F18485">
        <v>30</v>
      </c>
      <c r="G18485" t="s">
        <v>215</v>
      </c>
    </row>
    <row r="18486" spans="1:8" x14ac:dyDescent="0.2">
      <c r="A18486">
        <v>5.3296701996115098E+17</v>
      </c>
      <c r="B18486" t="s">
        <v>36642</v>
      </c>
      <c r="C18486" t="s">
        <v>36643</v>
      </c>
      <c r="D18486" s="1">
        <v>41956.821921296294</v>
      </c>
      <c r="E18486">
        <v>23</v>
      </c>
      <c r="F18486">
        <v>48</v>
      </c>
      <c r="G18486" t="s">
        <v>215</v>
      </c>
    </row>
    <row r="18487" spans="1:8" x14ac:dyDescent="0.2">
      <c r="A18487">
        <v>5.3296898679609702E+17</v>
      </c>
      <c r="B18487" t="s">
        <v>36644</v>
      </c>
      <c r="C18487" t="s">
        <v>36645</v>
      </c>
      <c r="D18487" s="1">
        <v>41956.827349537038</v>
      </c>
      <c r="E18487">
        <v>30</v>
      </c>
      <c r="F18487">
        <v>73</v>
      </c>
      <c r="G18487" t="s">
        <v>89</v>
      </c>
    </row>
    <row r="18488" spans="1:8" x14ac:dyDescent="0.2">
      <c r="A18488">
        <v>5.3298017983322502E+17</v>
      </c>
      <c r="B18488" t="s">
        <v>36646</v>
      </c>
      <c r="C18488" t="s">
        <v>36647</v>
      </c>
      <c r="D18488" s="1">
        <v>41956.858229166668</v>
      </c>
      <c r="E18488">
        <v>19</v>
      </c>
      <c r="F18488">
        <v>31</v>
      </c>
      <c r="G18488" t="s">
        <v>215</v>
      </c>
    </row>
    <row r="18489" spans="1:8" x14ac:dyDescent="0.2">
      <c r="A18489">
        <v>5.3299421463710502E+17</v>
      </c>
      <c r="B18489" t="s">
        <v>36648</v>
      </c>
      <c r="C18489" t="s">
        <v>36649</v>
      </c>
      <c r="D18489" s="1">
        <v>41956.896967592591</v>
      </c>
      <c r="E18489">
        <v>13</v>
      </c>
      <c r="F18489">
        <v>34</v>
      </c>
      <c r="G18489" t="s">
        <v>89</v>
      </c>
    </row>
    <row r="18490" spans="1:8" x14ac:dyDescent="0.2">
      <c r="A18490">
        <v>5.3301516847808902E+17</v>
      </c>
      <c r="B18490" t="s">
        <v>36650</v>
      </c>
      <c r="C18490" t="s">
        <v>36651</v>
      </c>
      <c r="D18490" s="1">
        <v>41956.954780092594</v>
      </c>
      <c r="E18490">
        <v>53</v>
      </c>
      <c r="F18490">
        <v>82</v>
      </c>
      <c r="H18490" t="s">
        <v>390</v>
      </c>
    </row>
    <row r="18491" spans="1:8" x14ac:dyDescent="0.2">
      <c r="A18491">
        <v>5.3329966122296902E+17</v>
      </c>
      <c r="B18491" t="s">
        <v>36652</v>
      </c>
      <c r="C18491" t="s">
        <v>36653</v>
      </c>
      <c r="D18491" s="1">
        <v>41957.739837962959</v>
      </c>
      <c r="E18491">
        <v>769</v>
      </c>
      <c r="F18491">
        <v>602</v>
      </c>
      <c r="G18491" t="s">
        <v>89</v>
      </c>
    </row>
    <row r="18492" spans="1:8" x14ac:dyDescent="0.2">
      <c r="A18492">
        <v>5.3330186277540198E+17</v>
      </c>
      <c r="B18492" t="s">
        <v>36654</v>
      </c>
      <c r="C18492" t="s">
        <v>36655</v>
      </c>
      <c r="D18492" s="1">
        <v>41957.74591435185</v>
      </c>
      <c r="E18492">
        <v>23</v>
      </c>
      <c r="F18492">
        <v>38</v>
      </c>
      <c r="G18492" t="s">
        <v>576</v>
      </c>
    </row>
    <row r="18493" spans="1:8" x14ac:dyDescent="0.2">
      <c r="A18493">
        <v>5.3330774671701101E+17</v>
      </c>
      <c r="B18493" t="s">
        <v>36656</v>
      </c>
      <c r="C18493" t="s">
        <v>36657</v>
      </c>
      <c r="D18493" s="1">
        <v>41957.762141203704</v>
      </c>
      <c r="E18493">
        <v>30</v>
      </c>
      <c r="F18493">
        <v>42</v>
      </c>
      <c r="G18493" t="s">
        <v>89</v>
      </c>
      <c r="H18493" t="s">
        <v>36658</v>
      </c>
    </row>
    <row r="18494" spans="1:8" x14ac:dyDescent="0.2">
      <c r="A18494">
        <v>5.3334760560735002E+17</v>
      </c>
      <c r="B18494" t="s">
        <v>36659</v>
      </c>
      <c r="C18494" t="s">
        <v>36660</v>
      </c>
      <c r="D18494" s="1">
        <v>41957.872129629628</v>
      </c>
      <c r="E18494">
        <v>525</v>
      </c>
      <c r="F18494">
        <v>439</v>
      </c>
    </row>
    <row r="18495" spans="1:8" x14ac:dyDescent="0.2">
      <c r="A18495">
        <v>5.3335130085209702E+17</v>
      </c>
      <c r="B18495" t="s">
        <v>36661</v>
      </c>
      <c r="C18495" t="s">
        <v>36662</v>
      </c>
      <c r="D18495" s="1">
        <v>41957.882326388892</v>
      </c>
      <c r="E18495">
        <v>24</v>
      </c>
      <c r="F18495">
        <v>24</v>
      </c>
      <c r="G18495" t="e">
        <f>_xlfn.SINGLE( _xlfn.SINGLE(KatherineNECN))</f>
        <v>#NAME?</v>
      </c>
      <c r="H18495" t="s">
        <v>390</v>
      </c>
    </row>
    <row r="18496" spans="1:8" x14ac:dyDescent="0.2">
      <c r="A18496">
        <v>5.3336307322744397E+17</v>
      </c>
      <c r="B18496" t="s">
        <v>36663</v>
      </c>
      <c r="C18496" t="s">
        <v>36664</v>
      </c>
      <c r="D18496" s="1">
        <v>41957.914814814816</v>
      </c>
      <c r="E18496">
        <v>30</v>
      </c>
      <c r="F18496">
        <v>47</v>
      </c>
      <c r="G18496" t="s">
        <v>89</v>
      </c>
    </row>
    <row r="18497" spans="1:8" x14ac:dyDescent="0.2">
      <c r="A18497">
        <v>5.3408029544915699E+17</v>
      </c>
      <c r="B18497" t="s">
        <v>36665</v>
      </c>
      <c r="C18497" t="s">
        <v>36666</v>
      </c>
      <c r="D18497" s="1">
        <v>41959.893969907411</v>
      </c>
      <c r="E18497">
        <v>19</v>
      </c>
      <c r="F18497">
        <v>33</v>
      </c>
      <c r="G18497" t="e">
        <f>_xlfn.SINGLE( _xlfn.SINGLE( _xlfn.SINGLE(TurnberryBuzz)))</f>
        <v>#NAME?</v>
      </c>
      <c r="H18497" t="s">
        <v>616</v>
      </c>
    </row>
    <row r="18498" spans="1:8" x14ac:dyDescent="0.2">
      <c r="A18498">
        <v>5.3408173869658099E+17</v>
      </c>
      <c r="B18498" t="s">
        <v>36667</v>
      </c>
      <c r="C18498" t="s">
        <v>36668</v>
      </c>
      <c r="D18498" s="1">
        <v>41959.897951388892</v>
      </c>
      <c r="E18498">
        <v>179</v>
      </c>
      <c r="F18498">
        <v>274</v>
      </c>
    </row>
    <row r="18499" spans="1:8" x14ac:dyDescent="0.2">
      <c r="A18499">
        <v>5.3408614705686899E+17</v>
      </c>
      <c r="B18499" t="s">
        <v>36669</v>
      </c>
      <c r="C18499" t="s">
        <v>36670</v>
      </c>
      <c r="D18499" s="1">
        <v>41959.910115740742</v>
      </c>
      <c r="E18499">
        <v>17</v>
      </c>
      <c r="F18499">
        <v>47</v>
      </c>
      <c r="G18499" t="s">
        <v>215</v>
      </c>
    </row>
    <row r="18500" spans="1:8" x14ac:dyDescent="0.2">
      <c r="A18500">
        <v>5.34168071196672E+17</v>
      </c>
      <c r="B18500" t="s">
        <v>36671</v>
      </c>
      <c r="C18500" t="s">
        <v>36672</v>
      </c>
      <c r="D18500" s="1">
        <v>41960.136192129627</v>
      </c>
      <c r="E18500">
        <v>42</v>
      </c>
      <c r="F18500">
        <v>64</v>
      </c>
      <c r="G18500" t="s">
        <v>215</v>
      </c>
    </row>
    <row r="18501" spans="1:8" x14ac:dyDescent="0.2">
      <c r="A18501">
        <v>5.34170709204152E+17</v>
      </c>
      <c r="B18501" t="s">
        <v>36673</v>
      </c>
      <c r="C18501" t="s">
        <v>36674</v>
      </c>
      <c r="D18501" s="1">
        <v>41960.143472222226</v>
      </c>
      <c r="E18501">
        <v>14</v>
      </c>
      <c r="F18501">
        <v>20</v>
      </c>
      <c r="H18501" t="s">
        <v>390</v>
      </c>
    </row>
    <row r="18502" spans="1:8" x14ac:dyDescent="0.2">
      <c r="A18502">
        <v>5.34173433383632E+17</v>
      </c>
      <c r="B18502" t="s">
        <v>36675</v>
      </c>
      <c r="C18502" t="s">
        <v>36676</v>
      </c>
      <c r="D18502" s="1">
        <v>41960.150983796295</v>
      </c>
      <c r="E18502">
        <v>119</v>
      </c>
      <c r="F18502">
        <v>190</v>
      </c>
      <c r="G18502" t="s">
        <v>89</v>
      </c>
    </row>
    <row r="18503" spans="1:8" x14ac:dyDescent="0.2">
      <c r="A18503">
        <v>5.3420039902543802E+17</v>
      </c>
      <c r="B18503" t="s">
        <v>36677</v>
      </c>
      <c r="C18503" t="s">
        <v>36678</v>
      </c>
      <c r="D18503" s="1">
        <v>41960.225393518522</v>
      </c>
      <c r="E18503">
        <v>697</v>
      </c>
      <c r="F18503">
        <v>672</v>
      </c>
    </row>
    <row r="18504" spans="1:8" x14ac:dyDescent="0.2">
      <c r="A18504">
        <v>5.3420055163097901E+17</v>
      </c>
      <c r="B18504" t="s">
        <v>36679</v>
      </c>
      <c r="C18504" t="s">
        <v>36680</v>
      </c>
      <c r="D18504" s="1">
        <v>41960.225821759261</v>
      </c>
      <c r="E18504">
        <v>24</v>
      </c>
      <c r="F18504">
        <v>46</v>
      </c>
      <c r="G18504" t="s">
        <v>36681</v>
      </c>
    </row>
    <row r="18505" spans="1:8" x14ac:dyDescent="0.2">
      <c r="A18505">
        <v>5.3420092501210298E+17</v>
      </c>
      <c r="B18505" t="s">
        <v>36682</v>
      </c>
      <c r="C18505" t="s">
        <v>36683</v>
      </c>
      <c r="D18505" s="1">
        <v>41960.226851851854</v>
      </c>
      <c r="E18505">
        <v>21</v>
      </c>
      <c r="F18505">
        <v>53</v>
      </c>
      <c r="G18505" t="s">
        <v>215</v>
      </c>
      <c r="H18505" t="s">
        <v>390</v>
      </c>
    </row>
    <row r="18506" spans="1:8" x14ac:dyDescent="0.2">
      <c r="A18506">
        <v>5.3420216801508499E+17</v>
      </c>
      <c r="B18506" t="s">
        <v>36684</v>
      </c>
      <c r="C18506" t="s">
        <v>36685</v>
      </c>
      <c r="D18506" s="1">
        <v>41960.23027777778</v>
      </c>
      <c r="E18506">
        <v>58</v>
      </c>
      <c r="F18506">
        <v>157</v>
      </c>
      <c r="G18506" t="s">
        <v>89</v>
      </c>
    </row>
    <row r="18507" spans="1:8" x14ac:dyDescent="0.2">
      <c r="A18507">
        <v>5.3430848505251002E+17</v>
      </c>
      <c r="B18507" t="s">
        <v>36686</v>
      </c>
      <c r="C18507" t="s">
        <v>36687</v>
      </c>
      <c r="D18507" s="1">
        <v>41960.523657407408</v>
      </c>
      <c r="E18507">
        <v>11</v>
      </c>
      <c r="F18507">
        <v>20</v>
      </c>
      <c r="G18507" t="s">
        <v>215</v>
      </c>
    </row>
    <row r="18508" spans="1:8" x14ac:dyDescent="0.2">
      <c r="A18508">
        <v>5.3430951792923802E+17</v>
      </c>
      <c r="B18508" t="s">
        <v>36688</v>
      </c>
      <c r="C18508" t="s">
        <v>36689</v>
      </c>
      <c r="D18508" s="1">
        <v>41960.526504629626</v>
      </c>
      <c r="E18508">
        <v>16</v>
      </c>
      <c r="F18508">
        <v>29</v>
      </c>
      <c r="G18508" t="s">
        <v>576</v>
      </c>
    </row>
    <row r="18509" spans="1:8" x14ac:dyDescent="0.2">
      <c r="A18509">
        <v>5.3431317086184998E+17</v>
      </c>
      <c r="B18509" t="s">
        <v>36690</v>
      </c>
      <c r="C18509" t="s">
        <v>36691</v>
      </c>
      <c r="D18509" s="1">
        <v>41960.536585648151</v>
      </c>
      <c r="E18509">
        <v>37</v>
      </c>
      <c r="F18509">
        <v>111</v>
      </c>
      <c r="G18509" t="s">
        <v>89</v>
      </c>
    </row>
    <row r="18510" spans="1:8" x14ac:dyDescent="0.2">
      <c r="A18510">
        <v>5.3432529432976499E+17</v>
      </c>
      <c r="B18510" t="s">
        <v>36692</v>
      </c>
      <c r="C18510" t="s">
        <v>36693</v>
      </c>
      <c r="D18510" s="1">
        <v>41960.5700462963</v>
      </c>
      <c r="E18510">
        <v>19</v>
      </c>
      <c r="F18510">
        <v>39</v>
      </c>
      <c r="G18510" t="s">
        <v>576</v>
      </c>
    </row>
    <row r="18511" spans="1:8" x14ac:dyDescent="0.2">
      <c r="A18511">
        <v>5.3432544790422701E+17</v>
      </c>
      <c r="B18511" t="s">
        <v>36694</v>
      </c>
      <c r="C18511" t="s">
        <v>36695</v>
      </c>
      <c r="D18511" s="1">
        <v>41960.570462962962</v>
      </c>
      <c r="E18511">
        <v>26</v>
      </c>
      <c r="F18511">
        <v>46</v>
      </c>
      <c r="G18511" t="s">
        <v>215</v>
      </c>
    </row>
    <row r="18512" spans="1:8" x14ac:dyDescent="0.2">
      <c r="A18512">
        <v>5.343260022528E+17</v>
      </c>
      <c r="B18512" t="s">
        <v>36696</v>
      </c>
      <c r="C18512" t="s">
        <v>36697</v>
      </c>
      <c r="D18512" s="1">
        <v>41960.57199074074</v>
      </c>
      <c r="E18512">
        <v>19</v>
      </c>
      <c r="F18512">
        <v>38</v>
      </c>
      <c r="G18512" t="s">
        <v>576</v>
      </c>
    </row>
    <row r="18513" spans="1:8" x14ac:dyDescent="0.2">
      <c r="A18513">
        <v>5.3438619810267098E+17</v>
      </c>
      <c r="B18513" t="s">
        <v>36698</v>
      </c>
      <c r="C18513" t="s">
        <v>36699</v>
      </c>
      <c r="D18513" s="1">
        <v>41960.73810185185</v>
      </c>
      <c r="E18513">
        <v>13</v>
      </c>
      <c r="F18513">
        <v>24</v>
      </c>
      <c r="G18513" t="s">
        <v>215</v>
      </c>
    </row>
    <row r="18514" spans="1:8" x14ac:dyDescent="0.2">
      <c r="A18514">
        <v>5.3439139105367603E+17</v>
      </c>
      <c r="B18514" t="s">
        <v>36700</v>
      </c>
      <c r="C18514" t="s">
        <v>36701</v>
      </c>
      <c r="D18514" s="1">
        <v>41960.752430555556</v>
      </c>
      <c r="E18514">
        <v>19</v>
      </c>
      <c r="F18514">
        <v>33</v>
      </c>
      <c r="G18514" t="s">
        <v>215</v>
      </c>
    </row>
    <row r="18515" spans="1:8" x14ac:dyDescent="0.2">
      <c r="A18515">
        <v>5.3439720060934099E+17</v>
      </c>
      <c r="B18515" t="s">
        <v>36702</v>
      </c>
      <c r="C18515" t="s">
        <v>36703</v>
      </c>
      <c r="D18515" s="1">
        <v>41960.768460648149</v>
      </c>
      <c r="E18515">
        <v>218</v>
      </c>
      <c r="F18515">
        <v>243</v>
      </c>
    </row>
    <row r="18516" spans="1:8" x14ac:dyDescent="0.2">
      <c r="A18516">
        <v>5.3441633496124602E+17</v>
      </c>
      <c r="B18516" t="s">
        <v>36704</v>
      </c>
      <c r="C18516" t="s">
        <v>36705</v>
      </c>
      <c r="D18516" s="1">
        <v>41960.821261574078</v>
      </c>
      <c r="E18516">
        <v>221</v>
      </c>
      <c r="F18516">
        <v>180</v>
      </c>
    </row>
    <row r="18517" spans="1:8" x14ac:dyDescent="0.2">
      <c r="A18517">
        <v>5.3442861291379002E+17</v>
      </c>
      <c r="B18517" t="s">
        <v>36706</v>
      </c>
      <c r="C18517" t="s">
        <v>36707</v>
      </c>
      <c r="D18517" s="1">
        <v>41960.855150462965</v>
      </c>
      <c r="E18517">
        <v>70</v>
      </c>
      <c r="F18517">
        <v>84</v>
      </c>
      <c r="G18517" t="s">
        <v>215</v>
      </c>
    </row>
    <row r="18518" spans="1:8" x14ac:dyDescent="0.2">
      <c r="A18518">
        <v>5.3445828190194803E+17</v>
      </c>
      <c r="B18518" t="s">
        <v>36708</v>
      </c>
      <c r="C18518" t="s">
        <v>36709</v>
      </c>
      <c r="D18518" s="1">
        <v>41960.937013888892</v>
      </c>
      <c r="E18518">
        <v>108</v>
      </c>
      <c r="F18518">
        <v>141</v>
      </c>
    </row>
    <row r="18519" spans="1:8" x14ac:dyDescent="0.2">
      <c r="A18519">
        <v>5.3470608768633203E+17</v>
      </c>
      <c r="B18519" t="s">
        <v>36710</v>
      </c>
      <c r="C18519" t="s">
        <v>36711</v>
      </c>
      <c r="D18519" s="1">
        <v>41961.620833333334</v>
      </c>
      <c r="E18519">
        <v>57</v>
      </c>
      <c r="F18519">
        <v>77</v>
      </c>
      <c r="G18519" t="e">
        <f>TrumpSoHo</f>
        <v>#NAME?</v>
      </c>
    </row>
    <row r="18520" spans="1:8" x14ac:dyDescent="0.2">
      <c r="A18520">
        <v>5.3472208047100698E+17</v>
      </c>
      <c r="B18520" t="s">
        <v>36712</v>
      </c>
      <c r="C18520" t="s">
        <v>36713</v>
      </c>
      <c r="D18520" s="1">
        <v>41961.664965277778</v>
      </c>
      <c r="E18520">
        <v>15</v>
      </c>
      <c r="F18520">
        <v>12</v>
      </c>
      <c r="G18520" t="s">
        <v>215</v>
      </c>
      <c r="H18520" t="s">
        <v>23328</v>
      </c>
    </row>
    <row r="18521" spans="1:8" x14ac:dyDescent="0.2">
      <c r="A18521">
        <v>5.3473035652485498E+17</v>
      </c>
      <c r="B18521" t="s">
        <v>36714</v>
      </c>
      <c r="C18521" t="s">
        <v>36715</v>
      </c>
      <c r="D18521" s="1">
        <v>41961.687800925924</v>
      </c>
      <c r="E18521">
        <v>151</v>
      </c>
      <c r="F18521">
        <v>173</v>
      </c>
    </row>
    <row r="18522" spans="1:8" x14ac:dyDescent="0.2">
      <c r="A18522">
        <v>5.3473465461692403E+17</v>
      </c>
      <c r="B18522" t="s">
        <v>36716</v>
      </c>
      <c r="C18522" t="s">
        <v>36717</v>
      </c>
      <c r="D18522" s="1">
        <v>41961.699664351851</v>
      </c>
      <c r="E18522">
        <v>29</v>
      </c>
      <c r="F18522">
        <v>29</v>
      </c>
      <c r="G18522" t="s">
        <v>576</v>
      </c>
    </row>
    <row r="18523" spans="1:8" x14ac:dyDescent="0.2">
      <c r="A18523">
        <v>5.34777985979912E+17</v>
      </c>
      <c r="B18523" t="s">
        <v>36718</v>
      </c>
      <c r="C18523" t="s">
        <v>36719</v>
      </c>
      <c r="D18523" s="1">
        <v>41961.819236111114</v>
      </c>
      <c r="E18523">
        <v>20</v>
      </c>
      <c r="F18523">
        <v>28</v>
      </c>
      <c r="G18523" t="e">
        <f>_xlfn.SINGLE(SixteenChicago _xlfn.SINGLE( _xlfn.SINGLE(MichelinGuideChi)))</f>
        <v>#NAME?</v>
      </c>
    </row>
    <row r="18524" spans="1:8" x14ac:dyDescent="0.2">
      <c r="A18524">
        <v>5.3478455320304E+17</v>
      </c>
      <c r="B18524" t="s">
        <v>36720</v>
      </c>
      <c r="C18524" t="s">
        <v>36721</v>
      </c>
      <c r="D18524" s="1">
        <v>41961.83734953704</v>
      </c>
      <c r="E18524">
        <v>13</v>
      </c>
      <c r="F18524">
        <v>18</v>
      </c>
      <c r="G18524" t="s">
        <v>215</v>
      </c>
    </row>
    <row r="18525" spans="1:8" x14ac:dyDescent="0.2">
      <c r="A18525">
        <v>5.3478715382250202E+17</v>
      </c>
      <c r="B18525" t="s">
        <v>36722</v>
      </c>
      <c r="C18525" t="s">
        <v>36723</v>
      </c>
      <c r="D18525" s="1">
        <v>41961.844525462962</v>
      </c>
      <c r="E18525">
        <v>21</v>
      </c>
      <c r="F18525">
        <v>23</v>
      </c>
      <c r="G18525" t="s">
        <v>89</v>
      </c>
      <c r="H18525" t="s">
        <v>33188</v>
      </c>
    </row>
    <row r="18526" spans="1:8" x14ac:dyDescent="0.2">
      <c r="A18526">
        <v>5.3478945524129702E+17</v>
      </c>
      <c r="B18526" t="s">
        <v>36724</v>
      </c>
      <c r="C18526" t="s">
        <v>36725</v>
      </c>
      <c r="D18526" s="1">
        <v>41961.85087962963</v>
      </c>
      <c r="E18526">
        <v>21</v>
      </c>
      <c r="F18526">
        <v>40</v>
      </c>
      <c r="G18526" t="s">
        <v>89</v>
      </c>
    </row>
    <row r="18527" spans="1:8" x14ac:dyDescent="0.2">
      <c r="A18527">
        <v>5.3479510611384301E+17</v>
      </c>
      <c r="B18527" t="s">
        <v>36726</v>
      </c>
      <c r="C18527" t="s">
        <v>36727</v>
      </c>
      <c r="D18527" s="1">
        <v>41961.866469907407</v>
      </c>
      <c r="E18527">
        <v>80</v>
      </c>
      <c r="F18527">
        <v>65</v>
      </c>
      <c r="G18527" t="s">
        <v>215</v>
      </c>
    </row>
    <row r="18528" spans="1:8" x14ac:dyDescent="0.2">
      <c r="A18528">
        <v>5.3479977835456102E+17</v>
      </c>
      <c r="B18528" t="s">
        <v>36728</v>
      </c>
      <c r="C18528" t="s">
        <v>36729</v>
      </c>
      <c r="D18528" s="1">
        <v>41961.879363425927</v>
      </c>
      <c r="E18528">
        <v>101</v>
      </c>
      <c r="F18528">
        <v>118</v>
      </c>
    </row>
    <row r="18529" spans="1:8" x14ac:dyDescent="0.2">
      <c r="A18529">
        <v>5.3480027280428998E+17</v>
      </c>
      <c r="B18529" t="s">
        <v>36730</v>
      </c>
      <c r="C18529" t="s">
        <v>36731</v>
      </c>
      <c r="D18529" s="1">
        <v>41961.880729166667</v>
      </c>
      <c r="E18529">
        <v>86</v>
      </c>
      <c r="F18529">
        <v>79</v>
      </c>
    </row>
    <row r="18530" spans="1:8" x14ac:dyDescent="0.2">
      <c r="A18530">
        <v>5.3480423209305702E+17</v>
      </c>
      <c r="B18530" t="s">
        <v>36732</v>
      </c>
      <c r="C18530" t="s">
        <v>36733</v>
      </c>
      <c r="D18530" s="1">
        <v>41961.891655092593</v>
      </c>
      <c r="E18530">
        <v>260</v>
      </c>
      <c r="F18530">
        <v>296</v>
      </c>
    </row>
    <row r="18531" spans="1:8" x14ac:dyDescent="0.2">
      <c r="A18531">
        <v>5.34809328352784E+17</v>
      </c>
      <c r="B18531" t="s">
        <v>36734</v>
      </c>
      <c r="C18531" t="s">
        <v>36735</v>
      </c>
      <c r="D18531" s="1">
        <v>41961.905717592592</v>
      </c>
      <c r="E18531">
        <v>220</v>
      </c>
      <c r="F18531">
        <v>261</v>
      </c>
    </row>
    <row r="18532" spans="1:8" x14ac:dyDescent="0.2">
      <c r="A18532">
        <v>5.3481364656489997E+17</v>
      </c>
      <c r="B18532" t="s">
        <v>36736</v>
      </c>
      <c r="C18532" t="s">
        <v>36737</v>
      </c>
      <c r="D18532" s="1">
        <v>41961.917638888888</v>
      </c>
      <c r="E18532">
        <v>424</v>
      </c>
      <c r="F18532">
        <v>789</v>
      </c>
      <c r="G18532" t="s">
        <v>89</v>
      </c>
    </row>
    <row r="18533" spans="1:8" x14ac:dyDescent="0.2">
      <c r="A18533">
        <v>5.3482510011440698E+17</v>
      </c>
      <c r="B18533" t="s">
        <v>36738</v>
      </c>
      <c r="C18533" t="s">
        <v>36739</v>
      </c>
      <c r="D18533" s="1">
        <v>41961.949247685188</v>
      </c>
      <c r="E18533">
        <v>68</v>
      </c>
      <c r="F18533">
        <v>99</v>
      </c>
      <c r="G18533" t="s">
        <v>89</v>
      </c>
      <c r="H18533" t="s">
        <v>390</v>
      </c>
    </row>
    <row r="18534" spans="1:8" x14ac:dyDescent="0.2">
      <c r="A18534">
        <v>5.34827218770624E+17</v>
      </c>
      <c r="B18534" t="s">
        <v>36740</v>
      </c>
      <c r="C18534" t="s">
        <v>36741</v>
      </c>
      <c r="D18534" s="1">
        <v>41961.955092592594</v>
      </c>
      <c r="E18534">
        <v>296</v>
      </c>
      <c r="F18534">
        <v>303</v>
      </c>
    </row>
    <row r="18535" spans="1:8" x14ac:dyDescent="0.2">
      <c r="A18535">
        <v>5.34873520996888E+17</v>
      </c>
      <c r="B18535" t="s">
        <v>36742</v>
      </c>
      <c r="C18535" t="s">
        <v>36743</v>
      </c>
      <c r="D18535" s="1">
        <v>41962.082858796297</v>
      </c>
      <c r="E18535">
        <v>309</v>
      </c>
      <c r="F18535">
        <v>240</v>
      </c>
    </row>
    <row r="18536" spans="1:8" x14ac:dyDescent="0.2">
      <c r="A18536">
        <v>5.3487456045027302E+17</v>
      </c>
      <c r="B18536" t="s">
        <v>36744</v>
      </c>
      <c r="C18536" t="s">
        <v>36745</v>
      </c>
      <c r="D18536" s="1">
        <v>41962.085729166669</v>
      </c>
      <c r="E18536">
        <v>25</v>
      </c>
      <c r="F18536">
        <v>40</v>
      </c>
      <c r="G18536" t="s">
        <v>36746</v>
      </c>
    </row>
    <row r="18537" spans="1:8" x14ac:dyDescent="0.2">
      <c r="A18537">
        <v>5.3487480772547302E+17</v>
      </c>
      <c r="B18537" t="s">
        <v>36747</v>
      </c>
      <c r="C18537" t="s">
        <v>36748</v>
      </c>
      <c r="D18537" s="1">
        <v>41962.086412037039</v>
      </c>
      <c r="E18537">
        <v>10</v>
      </c>
      <c r="F18537">
        <v>29</v>
      </c>
      <c r="G18537" t="s">
        <v>36749</v>
      </c>
    </row>
    <row r="18538" spans="1:8" x14ac:dyDescent="0.2">
      <c r="A18538">
        <v>5.3487498908719501E+17</v>
      </c>
      <c r="B18538" t="s">
        <v>36750</v>
      </c>
      <c r="C18538" t="s">
        <v>36751</v>
      </c>
      <c r="D18538" s="1">
        <v>41962.086909722224</v>
      </c>
      <c r="E18538">
        <v>11</v>
      </c>
      <c r="F18538">
        <v>32</v>
      </c>
      <c r="G18538" t="s">
        <v>89</v>
      </c>
    </row>
    <row r="18539" spans="1:8" x14ac:dyDescent="0.2">
      <c r="A18539">
        <v>5.3488342652105901E+17</v>
      </c>
      <c r="B18539" t="s">
        <v>36752</v>
      </c>
      <c r="C18539" t="s">
        <v>36753</v>
      </c>
      <c r="D18539" s="1">
        <v>41962.110196759262</v>
      </c>
      <c r="E18539">
        <v>152</v>
      </c>
      <c r="F18539">
        <v>348</v>
      </c>
      <c r="G18539" t="s">
        <v>89</v>
      </c>
      <c r="H18539" t="s">
        <v>390</v>
      </c>
    </row>
    <row r="18540" spans="1:8" x14ac:dyDescent="0.2">
      <c r="A18540">
        <v>5.3506150780636301E+17</v>
      </c>
      <c r="B18540" t="s">
        <v>36754</v>
      </c>
      <c r="C18540" t="s">
        <v>36755</v>
      </c>
      <c r="D18540" s="1">
        <v>41962.6016087963</v>
      </c>
      <c r="E18540">
        <v>11</v>
      </c>
      <c r="F18540">
        <v>22</v>
      </c>
      <c r="G18540" t="s">
        <v>36756</v>
      </c>
    </row>
    <row r="18541" spans="1:8" x14ac:dyDescent="0.2">
      <c r="A18541">
        <v>5.3506194449212198E+17</v>
      </c>
      <c r="B18541" t="s">
        <v>36757</v>
      </c>
      <c r="C18541" t="s">
        <v>36758</v>
      </c>
      <c r="D18541" s="1">
        <v>41962.602812500001</v>
      </c>
      <c r="E18541">
        <v>16</v>
      </c>
      <c r="F18541">
        <v>42</v>
      </c>
      <c r="G18541" t="s">
        <v>215</v>
      </c>
    </row>
    <row r="18542" spans="1:8" x14ac:dyDescent="0.2">
      <c r="A18542">
        <v>5.3506223525383302E+17</v>
      </c>
      <c r="B18542" t="s">
        <v>36759</v>
      </c>
      <c r="C18542" t="s">
        <v>36760</v>
      </c>
      <c r="D18542" s="1">
        <v>41962.60361111111</v>
      </c>
      <c r="E18542">
        <v>36</v>
      </c>
      <c r="F18542">
        <v>47</v>
      </c>
      <c r="G18542" t="s">
        <v>215</v>
      </c>
      <c r="H18542" t="s">
        <v>390</v>
      </c>
    </row>
    <row r="18543" spans="1:8" x14ac:dyDescent="0.2">
      <c r="A18543">
        <v>5.3506238102688499E+17</v>
      </c>
      <c r="B18543" t="s">
        <v>36761</v>
      </c>
      <c r="C18543" t="s">
        <v>36762</v>
      </c>
      <c r="D18543" s="1">
        <v>41962.604016203702</v>
      </c>
      <c r="E18543">
        <v>33</v>
      </c>
      <c r="F18543">
        <v>49</v>
      </c>
      <c r="G18543" t="s">
        <v>36763</v>
      </c>
    </row>
    <row r="18544" spans="1:8" x14ac:dyDescent="0.2">
      <c r="A18544">
        <v>5.3507430018609101E+17</v>
      </c>
      <c r="B18544" t="s">
        <v>36764</v>
      </c>
      <c r="C18544" t="s">
        <v>36765</v>
      </c>
      <c r="D18544" s="1">
        <v>41962.63690972222</v>
      </c>
      <c r="E18544">
        <v>78</v>
      </c>
      <c r="F18544">
        <v>115</v>
      </c>
      <c r="G18544" t="s">
        <v>89</v>
      </c>
    </row>
    <row r="18545" spans="1:8" x14ac:dyDescent="0.2">
      <c r="A18545">
        <v>5.3507927988188301E+17</v>
      </c>
      <c r="B18545" t="s">
        <v>36766</v>
      </c>
      <c r="C18545" t="s">
        <v>36767</v>
      </c>
      <c r="D18545" s="1">
        <v>41962.650648148148</v>
      </c>
      <c r="E18545">
        <v>16</v>
      </c>
      <c r="F18545">
        <v>29</v>
      </c>
      <c r="G18545" t="s">
        <v>215</v>
      </c>
      <c r="H18545" t="s">
        <v>390</v>
      </c>
    </row>
    <row r="18546" spans="1:8" x14ac:dyDescent="0.2">
      <c r="A18546">
        <v>5.3510273583077299E+17</v>
      </c>
      <c r="B18546" t="s">
        <v>36768</v>
      </c>
      <c r="C18546" t="s">
        <v>36769</v>
      </c>
      <c r="D18546" s="1">
        <v>41962.715370370373</v>
      </c>
      <c r="E18546">
        <v>340</v>
      </c>
      <c r="F18546">
        <v>361</v>
      </c>
    </row>
    <row r="18547" spans="1:8" x14ac:dyDescent="0.2">
      <c r="A18547">
        <v>5.3515436718452301E+17</v>
      </c>
      <c r="B18547" t="s">
        <v>36770</v>
      </c>
      <c r="C18547" t="s">
        <v>36771</v>
      </c>
      <c r="D18547" s="1">
        <v>41962.857847222222</v>
      </c>
      <c r="E18547">
        <v>17</v>
      </c>
      <c r="F18547">
        <v>34</v>
      </c>
      <c r="G18547" t="s">
        <v>215</v>
      </c>
    </row>
    <row r="18548" spans="1:8" x14ac:dyDescent="0.2">
      <c r="A18548">
        <v>5.35158134231552E+17</v>
      </c>
      <c r="B18548" t="s">
        <v>36772</v>
      </c>
      <c r="C18548" t="s">
        <v>36773</v>
      </c>
      <c r="D18548" s="1">
        <v>41962.86824074074</v>
      </c>
      <c r="E18548">
        <v>370</v>
      </c>
      <c r="F18548">
        <v>568</v>
      </c>
    </row>
    <row r="18549" spans="1:8" x14ac:dyDescent="0.2">
      <c r="A18549">
        <v>5.3515907865040397E+17</v>
      </c>
      <c r="B18549" t="s">
        <v>36774</v>
      </c>
      <c r="C18549" t="s">
        <v>36775</v>
      </c>
      <c r="D18549" s="1">
        <v>41962.870844907404</v>
      </c>
      <c r="E18549">
        <v>33</v>
      </c>
      <c r="F18549">
        <v>45</v>
      </c>
    </row>
    <row r="18550" spans="1:8" x14ac:dyDescent="0.2">
      <c r="A18550">
        <v>5.3516425077247501E+17</v>
      </c>
      <c r="B18550" t="s">
        <v>36776</v>
      </c>
      <c r="C18550" t="s">
        <v>36777</v>
      </c>
      <c r="D18550" s="1">
        <v>41962.885115740741</v>
      </c>
      <c r="E18550">
        <v>209</v>
      </c>
      <c r="F18550">
        <v>205</v>
      </c>
    </row>
    <row r="18551" spans="1:8" x14ac:dyDescent="0.2">
      <c r="A18551">
        <v>5.3516482441904499E+17</v>
      </c>
      <c r="B18551" t="s">
        <v>36778</v>
      </c>
      <c r="C18551" t="s">
        <v>36779</v>
      </c>
      <c r="D18551" s="1">
        <v>41962.886701388888</v>
      </c>
      <c r="E18551">
        <v>37</v>
      </c>
      <c r="F18551">
        <v>41</v>
      </c>
    </row>
    <row r="18552" spans="1:8" x14ac:dyDescent="0.2">
      <c r="A18552">
        <v>5.35180153455136E+17</v>
      </c>
      <c r="B18552" t="s">
        <v>36780</v>
      </c>
      <c r="C18552" t="s">
        <v>36781</v>
      </c>
      <c r="D18552" s="1">
        <v>41962.92900462963</v>
      </c>
      <c r="E18552">
        <v>334</v>
      </c>
      <c r="F18552">
        <v>343</v>
      </c>
    </row>
    <row r="18553" spans="1:8" x14ac:dyDescent="0.2">
      <c r="A18553">
        <v>5.3518128171870598E+17</v>
      </c>
      <c r="B18553" t="s">
        <v>36782</v>
      </c>
      <c r="C18553" t="s">
        <v>36783</v>
      </c>
      <c r="D18553" s="1">
        <v>41962.932118055556</v>
      </c>
      <c r="E18553">
        <v>21</v>
      </c>
      <c r="F18553">
        <v>55</v>
      </c>
      <c r="G18553" t="s">
        <v>215</v>
      </c>
      <c r="H18553" t="s">
        <v>390</v>
      </c>
    </row>
    <row r="18554" spans="1:8" x14ac:dyDescent="0.2">
      <c r="A18554">
        <v>5.3519701032515501E+17</v>
      </c>
      <c r="B18554" t="s">
        <v>36784</v>
      </c>
      <c r="C18554" t="s">
        <v>36785</v>
      </c>
      <c r="D18554" s="1">
        <v>41962.97552083333</v>
      </c>
      <c r="E18554">
        <v>18</v>
      </c>
      <c r="F18554">
        <v>29</v>
      </c>
      <c r="G18554" t="s">
        <v>89</v>
      </c>
      <c r="H18554" t="s">
        <v>36786</v>
      </c>
    </row>
    <row r="18555" spans="1:8" x14ac:dyDescent="0.2">
      <c r="A18555">
        <v>5.35415461270536E+17</v>
      </c>
      <c r="B18555" t="s">
        <v>36787</v>
      </c>
      <c r="C18555" t="s">
        <v>36788</v>
      </c>
      <c r="D18555" s="1">
        <v>41963.578333333331</v>
      </c>
      <c r="E18555">
        <v>1290</v>
      </c>
      <c r="F18555">
        <v>1429</v>
      </c>
    </row>
    <row r="18556" spans="1:8" x14ac:dyDescent="0.2">
      <c r="A18556">
        <v>5.3544155307943098E+17</v>
      </c>
      <c r="B18556" t="s">
        <v>36789</v>
      </c>
      <c r="C18556" t="s">
        <v>36790</v>
      </c>
      <c r="D18556" s="1">
        <v>41963.650324074071</v>
      </c>
      <c r="E18556">
        <v>9584</v>
      </c>
      <c r="F18556">
        <v>7727</v>
      </c>
    </row>
    <row r="18557" spans="1:8" x14ac:dyDescent="0.2">
      <c r="A18557">
        <v>5.3545269993721402E+17</v>
      </c>
      <c r="B18557" t="s">
        <v>36791</v>
      </c>
      <c r="C18557" t="s">
        <v>36792</v>
      </c>
      <c r="D18557" s="1">
        <v>41963.681087962963</v>
      </c>
      <c r="E18557">
        <v>24</v>
      </c>
      <c r="F18557">
        <v>36</v>
      </c>
      <c r="G18557" t="s">
        <v>89</v>
      </c>
      <c r="H18557" t="s">
        <v>36786</v>
      </c>
    </row>
    <row r="18558" spans="1:8" x14ac:dyDescent="0.2">
      <c r="A18558">
        <v>5.3548046396476602E+17</v>
      </c>
      <c r="B18558" t="s">
        <v>36793</v>
      </c>
      <c r="C18558" t="s">
        <v>36794</v>
      </c>
      <c r="D18558" s="1">
        <v>41963.757708333331</v>
      </c>
      <c r="E18558">
        <v>139</v>
      </c>
      <c r="F18558">
        <v>158</v>
      </c>
    </row>
    <row r="18559" spans="1:8" x14ac:dyDescent="0.2">
      <c r="A18559">
        <v>5.3550664402601101E+17</v>
      </c>
      <c r="B18559" t="s">
        <v>36795</v>
      </c>
      <c r="C18559" t="s">
        <v>36796</v>
      </c>
      <c r="D18559" s="1">
        <v>41963.829942129632</v>
      </c>
      <c r="E18559">
        <v>40</v>
      </c>
      <c r="F18559">
        <v>51</v>
      </c>
      <c r="G18559" t="s">
        <v>215</v>
      </c>
    </row>
    <row r="18560" spans="1:8" x14ac:dyDescent="0.2">
      <c r="A18560">
        <v>5.3551207139248902E+17</v>
      </c>
      <c r="B18560" t="s">
        <v>36797</v>
      </c>
      <c r="C18560" t="s">
        <v>36798</v>
      </c>
      <c r="D18560" s="1">
        <v>41963.844918981478</v>
      </c>
      <c r="E18560">
        <v>32</v>
      </c>
      <c r="F18560">
        <v>39</v>
      </c>
      <c r="G18560" t="s">
        <v>89</v>
      </c>
    </row>
    <row r="18561" spans="1:7" x14ac:dyDescent="0.2">
      <c r="A18561">
        <v>5.3552719565003098E+17</v>
      </c>
      <c r="B18561" t="s">
        <v>36799</v>
      </c>
      <c r="C18561" t="s">
        <v>36800</v>
      </c>
      <c r="D18561" s="1">
        <v>41963.886655092596</v>
      </c>
      <c r="E18561">
        <v>30</v>
      </c>
      <c r="F18561">
        <v>46</v>
      </c>
      <c r="G18561" t="s">
        <v>89</v>
      </c>
    </row>
    <row r="18562" spans="1:7" x14ac:dyDescent="0.2">
      <c r="A18562">
        <v>5.3553049869800998E+17</v>
      </c>
      <c r="B18562" t="s">
        <v>36801</v>
      </c>
      <c r="C18562" t="s">
        <v>36802</v>
      </c>
      <c r="D18562" s="1">
        <v>41963.895775462966</v>
      </c>
      <c r="E18562">
        <v>222</v>
      </c>
      <c r="F18562">
        <v>347</v>
      </c>
    </row>
    <row r="18563" spans="1:7" x14ac:dyDescent="0.2">
      <c r="A18563">
        <v>5.3553463431949498E+17</v>
      </c>
      <c r="B18563" t="s">
        <v>36803</v>
      </c>
      <c r="C18563" t="s">
        <v>36804</v>
      </c>
      <c r="D18563" s="1">
        <v>41963.907187500001</v>
      </c>
      <c r="E18563">
        <v>699</v>
      </c>
      <c r="F18563">
        <v>739</v>
      </c>
    </row>
    <row r="18564" spans="1:7" x14ac:dyDescent="0.2">
      <c r="A18564">
        <v>5.3553877287280998E+17</v>
      </c>
      <c r="B18564" t="s">
        <v>36805</v>
      </c>
      <c r="C18564" t="s">
        <v>36806</v>
      </c>
      <c r="D18564" s="1">
        <v>41963.918599537035</v>
      </c>
      <c r="E18564">
        <v>29</v>
      </c>
      <c r="F18564">
        <v>38</v>
      </c>
      <c r="G18564" t="s">
        <v>215</v>
      </c>
    </row>
    <row r="18565" spans="1:7" x14ac:dyDescent="0.2">
      <c r="A18565">
        <v>5.3554514130688397E+17</v>
      </c>
      <c r="B18565" t="s">
        <v>36807</v>
      </c>
      <c r="C18565" t="s">
        <v>36808</v>
      </c>
      <c r="D18565" s="1">
        <v>41963.936180555553</v>
      </c>
      <c r="E18565">
        <v>23</v>
      </c>
      <c r="F18565">
        <v>32</v>
      </c>
      <c r="G18565" t="s">
        <v>89</v>
      </c>
    </row>
    <row r="18566" spans="1:7" x14ac:dyDescent="0.2">
      <c r="A18566">
        <v>5.3555117852092403E+17</v>
      </c>
      <c r="B18566" t="s">
        <v>36809</v>
      </c>
      <c r="C18566" t="s">
        <v>36810</v>
      </c>
      <c r="D18566" s="1">
        <v>41963.952835648146</v>
      </c>
      <c r="E18566">
        <v>165</v>
      </c>
      <c r="F18566">
        <v>230</v>
      </c>
    </row>
    <row r="18567" spans="1:7" x14ac:dyDescent="0.2">
      <c r="A18567">
        <v>5.3581358035739398E+17</v>
      </c>
      <c r="B18567" t="s">
        <v>36811</v>
      </c>
      <c r="C18567" t="s">
        <v>36812</v>
      </c>
      <c r="D18567" s="1">
        <v>41964.676932870374</v>
      </c>
      <c r="E18567">
        <v>449</v>
      </c>
      <c r="F18567">
        <v>543</v>
      </c>
    </row>
    <row r="18568" spans="1:7" x14ac:dyDescent="0.2">
      <c r="A18568">
        <v>5.3582886619633997E+17</v>
      </c>
      <c r="B18568" t="s">
        <v>36813</v>
      </c>
      <c r="C18568" t="s">
        <v>36814</v>
      </c>
      <c r="D18568" s="1">
        <v>41964.719108796293</v>
      </c>
      <c r="E18568">
        <v>448</v>
      </c>
      <c r="F18568">
        <v>470</v>
      </c>
    </row>
    <row r="18569" spans="1:7" x14ac:dyDescent="0.2">
      <c r="A18569">
        <v>5.3582944626438099E+17</v>
      </c>
      <c r="B18569" t="s">
        <v>36815</v>
      </c>
      <c r="C18569" t="s">
        <v>36816</v>
      </c>
      <c r="D18569" s="1">
        <v>41964.720706018517</v>
      </c>
      <c r="E18569">
        <v>265</v>
      </c>
      <c r="F18569">
        <v>333</v>
      </c>
    </row>
    <row r="18570" spans="1:7" x14ac:dyDescent="0.2">
      <c r="A18570">
        <v>5.3583024350508998E+17</v>
      </c>
      <c r="B18570" t="s">
        <v>36817</v>
      </c>
      <c r="C18570" t="s">
        <v>33230</v>
      </c>
      <c r="D18570" s="1">
        <v>41964.722905092596</v>
      </c>
      <c r="E18570">
        <v>246</v>
      </c>
      <c r="F18570">
        <v>286</v>
      </c>
    </row>
    <row r="18571" spans="1:7" x14ac:dyDescent="0.2">
      <c r="A18571">
        <v>5.3585758337106298E+17</v>
      </c>
      <c r="B18571" t="s">
        <v>36818</v>
      </c>
      <c r="C18571" t="s">
        <v>36819</v>
      </c>
      <c r="D18571" s="1">
        <v>41964.798356481479</v>
      </c>
      <c r="E18571">
        <v>15</v>
      </c>
      <c r="F18571">
        <v>30</v>
      </c>
      <c r="G18571" t="s">
        <v>576</v>
      </c>
    </row>
    <row r="18572" spans="1:7" x14ac:dyDescent="0.2">
      <c r="A18572">
        <v>5.3586706139919898E+17</v>
      </c>
      <c r="B18572" t="s">
        <v>36820</v>
      </c>
      <c r="C18572" t="s">
        <v>36821</v>
      </c>
      <c r="D18572" s="1">
        <v>41964.824513888889</v>
      </c>
      <c r="E18572">
        <v>403</v>
      </c>
      <c r="F18572">
        <v>398</v>
      </c>
    </row>
    <row r="18573" spans="1:7" x14ac:dyDescent="0.2">
      <c r="A18573">
        <v>5.3587031528572902E+17</v>
      </c>
      <c r="B18573" t="s">
        <v>36822</v>
      </c>
      <c r="C18573" t="s">
        <v>36823</v>
      </c>
      <c r="D18573" s="1">
        <v>41964.833483796298</v>
      </c>
      <c r="E18573">
        <v>14</v>
      </c>
      <c r="F18573">
        <v>26</v>
      </c>
    </row>
    <row r="18574" spans="1:7" x14ac:dyDescent="0.2">
      <c r="A18574">
        <v>5.3588118875042202E+17</v>
      </c>
      <c r="B18574" t="s">
        <v>36824</v>
      </c>
      <c r="C18574" t="s">
        <v>20962</v>
      </c>
      <c r="D18574" s="1">
        <v>41964.863495370373</v>
      </c>
      <c r="E18574">
        <v>340</v>
      </c>
      <c r="F18574">
        <v>335</v>
      </c>
    </row>
    <row r="18575" spans="1:7" x14ac:dyDescent="0.2">
      <c r="A18575">
        <v>5.3588841650929203E+17</v>
      </c>
      <c r="B18575" t="s">
        <v>36825</v>
      </c>
      <c r="C18575" t="s">
        <v>36826</v>
      </c>
      <c r="D18575" s="1">
        <v>41964.883437500001</v>
      </c>
      <c r="E18575">
        <v>36</v>
      </c>
      <c r="F18575">
        <v>81</v>
      </c>
    </row>
    <row r="18576" spans="1:7" x14ac:dyDescent="0.2">
      <c r="A18576">
        <v>5.3589915043366502E+17</v>
      </c>
      <c r="B18576" t="s">
        <v>36827</v>
      </c>
      <c r="C18576" t="s">
        <v>36828</v>
      </c>
      <c r="D18576" s="1">
        <v>41964.913055555553</v>
      </c>
      <c r="E18576">
        <v>16</v>
      </c>
      <c r="F18576">
        <v>34</v>
      </c>
      <c r="G18576" t="s">
        <v>215</v>
      </c>
    </row>
    <row r="18577" spans="1:8" x14ac:dyDescent="0.2">
      <c r="A18577">
        <v>5.3598822530390797E+17</v>
      </c>
      <c r="B18577" t="s">
        <v>36829</v>
      </c>
      <c r="C18577" t="s">
        <v>36830</v>
      </c>
      <c r="D18577" s="1">
        <v>41965.158854166664</v>
      </c>
      <c r="E18577">
        <v>22</v>
      </c>
      <c r="F18577">
        <v>32</v>
      </c>
      <c r="G18577" t="e">
        <f>_xlfn.SINGLE( _xlfn.SINGLE( _xlfn.SINGLE(PGAofAmerica)))</f>
        <v>#NAME?</v>
      </c>
      <c r="H18577" t="s">
        <v>36831</v>
      </c>
    </row>
    <row r="18578" spans="1:8" x14ac:dyDescent="0.2">
      <c r="A18578">
        <v>5.3598843014533101E+17</v>
      </c>
      <c r="B18578" t="s">
        <v>36832</v>
      </c>
      <c r="C18578" t="s">
        <v>36833</v>
      </c>
      <c r="D18578" s="1">
        <v>41965.159421296295</v>
      </c>
      <c r="E18578">
        <v>22</v>
      </c>
      <c r="F18578">
        <v>31</v>
      </c>
      <c r="G18578" t="s">
        <v>89</v>
      </c>
      <c r="H18578" t="s">
        <v>616</v>
      </c>
    </row>
    <row r="18579" spans="1:8" x14ac:dyDescent="0.2">
      <c r="A18579">
        <v>5.3598863901327302E+17</v>
      </c>
      <c r="B18579" t="s">
        <v>36834</v>
      </c>
      <c r="C18579" t="s">
        <v>36835</v>
      </c>
      <c r="D18579" s="1">
        <v>41965.16</v>
      </c>
      <c r="E18579">
        <v>15</v>
      </c>
      <c r="F18579">
        <v>25</v>
      </c>
      <c r="G18579" t="e">
        <f>_xlfn.SINGLE( _xlfn.SINGLE( _xlfn.SINGLE(PGAofAmerica)))</f>
        <v>#NAME?</v>
      </c>
      <c r="H18579" t="s">
        <v>390</v>
      </c>
    </row>
    <row r="18580" spans="1:8" x14ac:dyDescent="0.2">
      <c r="A18580">
        <v>5.3598901574986502E+17</v>
      </c>
      <c r="B18580" t="s">
        <v>36836</v>
      </c>
      <c r="C18580" t="s">
        <v>36837</v>
      </c>
      <c r="D18580" s="1">
        <v>41965.161041666666</v>
      </c>
      <c r="E18580">
        <v>27</v>
      </c>
      <c r="F18580">
        <v>37</v>
      </c>
      <c r="G18580" t="e">
        <f>_xlfn.SINGLE(TMSGPGA _xlfn.SINGLE(PGAofAmerica))</f>
        <v>#NAME?</v>
      </c>
      <c r="H18580" t="s">
        <v>390</v>
      </c>
    </row>
    <row r="18581" spans="1:8" x14ac:dyDescent="0.2">
      <c r="A18581">
        <v>5.3599076437619002E+17</v>
      </c>
      <c r="B18581" t="s">
        <v>36838</v>
      </c>
      <c r="C18581" t="s">
        <v>36839</v>
      </c>
      <c r="D18581" s="1">
        <v>41965.165868055556</v>
      </c>
      <c r="E18581">
        <v>22</v>
      </c>
      <c r="F18581">
        <v>50</v>
      </c>
      <c r="G18581" t="s">
        <v>576</v>
      </c>
    </row>
    <row r="18582" spans="1:8" x14ac:dyDescent="0.2">
      <c r="A18582">
        <v>5.3599183884780698E+17</v>
      </c>
      <c r="B18582" t="s">
        <v>36840</v>
      </c>
      <c r="C18582" t="s">
        <v>36841</v>
      </c>
      <c r="D18582" s="1">
        <v>41965.16883101852</v>
      </c>
      <c r="E18582">
        <v>45</v>
      </c>
      <c r="F18582">
        <v>84</v>
      </c>
      <c r="G18582" t="s">
        <v>215</v>
      </c>
    </row>
    <row r="18583" spans="1:8" x14ac:dyDescent="0.2">
      <c r="A18583">
        <v>5.3599227864993702E+17</v>
      </c>
      <c r="B18583" t="s">
        <v>36842</v>
      </c>
      <c r="C18583" t="s">
        <v>36843</v>
      </c>
      <c r="D18583" s="1">
        <v>41965.170046296298</v>
      </c>
      <c r="E18583">
        <v>71</v>
      </c>
      <c r="F18583">
        <v>148</v>
      </c>
      <c r="G18583" t="s">
        <v>215</v>
      </c>
    </row>
    <row r="18584" spans="1:8" x14ac:dyDescent="0.2">
      <c r="A18584">
        <v>5.3599531047742598E+17</v>
      </c>
      <c r="B18584" t="s">
        <v>36844</v>
      </c>
      <c r="C18584" t="s">
        <v>36845</v>
      </c>
      <c r="D18584" s="1">
        <v>41965.178402777776</v>
      </c>
      <c r="E18584">
        <v>33</v>
      </c>
      <c r="F18584">
        <v>68</v>
      </c>
      <c r="G18584" t="e">
        <f>tvtagWWE</f>
        <v>#NAME?</v>
      </c>
      <c r="H18584" t="s">
        <v>616</v>
      </c>
    </row>
    <row r="18585" spans="1:8" x14ac:dyDescent="0.2">
      <c r="A18585">
        <v>5.3599550576841901E+17</v>
      </c>
      <c r="B18585" t="s">
        <v>36846</v>
      </c>
      <c r="C18585" t="s">
        <v>36847</v>
      </c>
      <c r="D18585" s="1">
        <v>41965.178946759261</v>
      </c>
      <c r="E18585">
        <v>41</v>
      </c>
      <c r="F18585">
        <v>83</v>
      </c>
      <c r="G18585" t="e">
        <f>PGA_com</f>
        <v>#NAME?</v>
      </c>
      <c r="H18585" t="s">
        <v>390</v>
      </c>
    </row>
    <row r="18586" spans="1:8" x14ac:dyDescent="0.2">
      <c r="A18586">
        <v>5.3600218568408198E+17</v>
      </c>
      <c r="B18586" t="s">
        <v>36848</v>
      </c>
      <c r="C18586" t="s">
        <v>36849</v>
      </c>
      <c r="D18586" s="1">
        <v>41965.197384259256</v>
      </c>
      <c r="E18586">
        <v>23</v>
      </c>
      <c r="F18586">
        <v>34</v>
      </c>
      <c r="G18586" t="s">
        <v>89</v>
      </c>
      <c r="H18586" t="s">
        <v>36850</v>
      </c>
    </row>
    <row r="18587" spans="1:8" x14ac:dyDescent="0.2">
      <c r="A18587">
        <v>5.3600537562002202E+17</v>
      </c>
      <c r="B18587" t="s">
        <v>36851</v>
      </c>
      <c r="C18587" t="s">
        <v>36852</v>
      </c>
      <c r="D18587" s="1">
        <v>41965.206180555557</v>
      </c>
      <c r="E18587">
        <v>3648</v>
      </c>
      <c r="F18587">
        <v>5023</v>
      </c>
      <c r="G18587" t="s">
        <v>89</v>
      </c>
    </row>
    <row r="18588" spans="1:8" x14ac:dyDescent="0.2">
      <c r="A18588">
        <v>5.3600598462460698E+17</v>
      </c>
      <c r="B18588" t="s">
        <v>36853</v>
      </c>
      <c r="C18588" t="s">
        <v>36854</v>
      </c>
      <c r="D18588" s="1">
        <v>41965.207858796297</v>
      </c>
      <c r="E18588">
        <v>30</v>
      </c>
      <c r="F18588">
        <v>48</v>
      </c>
      <c r="G18588" t="s">
        <v>215</v>
      </c>
    </row>
    <row r="18589" spans="1:8" x14ac:dyDescent="0.2">
      <c r="A18589">
        <v>5.3600653986236E+17</v>
      </c>
      <c r="B18589" t="s">
        <v>36855</v>
      </c>
      <c r="C18589" t="s">
        <v>36856</v>
      </c>
      <c r="D18589" s="1">
        <v>41965.209398148145</v>
      </c>
      <c r="E18589">
        <v>46</v>
      </c>
      <c r="F18589">
        <v>119</v>
      </c>
      <c r="G18589" t="s">
        <v>215</v>
      </c>
    </row>
    <row r="18590" spans="1:8" x14ac:dyDescent="0.2">
      <c r="A18590">
        <v>5.3610075478926899E+17</v>
      </c>
      <c r="B18590" t="s">
        <v>36857</v>
      </c>
      <c r="C18590" t="s">
        <v>36858</v>
      </c>
      <c r="D18590" s="1">
        <v>41965.469375000001</v>
      </c>
      <c r="E18590">
        <v>34</v>
      </c>
      <c r="F18590">
        <v>85</v>
      </c>
      <c r="G18590" t="s">
        <v>215</v>
      </c>
    </row>
    <row r="18591" spans="1:8" x14ac:dyDescent="0.2">
      <c r="A18591">
        <v>5.3610105729925101E+17</v>
      </c>
      <c r="B18591" t="s">
        <v>36859</v>
      </c>
      <c r="C18591" t="s">
        <v>36860</v>
      </c>
      <c r="D18591" s="1">
        <v>41965.470208333332</v>
      </c>
      <c r="E18591">
        <v>23</v>
      </c>
      <c r="F18591">
        <v>42</v>
      </c>
      <c r="G18591" t="s">
        <v>36861</v>
      </c>
      <c r="H18591" t="s">
        <v>390</v>
      </c>
    </row>
    <row r="18592" spans="1:8" x14ac:dyDescent="0.2">
      <c r="A18592">
        <v>5.3610137874229197E+17</v>
      </c>
      <c r="B18592" t="s">
        <v>36862</v>
      </c>
      <c r="C18592" t="s">
        <v>36863</v>
      </c>
      <c r="D18592" s="1">
        <v>41965.471099537041</v>
      </c>
      <c r="E18592">
        <v>37</v>
      </c>
      <c r="F18592">
        <v>89</v>
      </c>
      <c r="G18592" t="s">
        <v>89</v>
      </c>
    </row>
    <row r="18593" spans="1:8" x14ac:dyDescent="0.2">
      <c r="A18593">
        <v>5.3610391402289901E+17</v>
      </c>
      <c r="B18593" t="s">
        <v>36864</v>
      </c>
      <c r="C18593" t="s">
        <v>36865</v>
      </c>
      <c r="D18593" s="1">
        <v>41965.478101851855</v>
      </c>
      <c r="E18593">
        <v>23</v>
      </c>
      <c r="F18593">
        <v>42</v>
      </c>
      <c r="G18593" t="s">
        <v>89</v>
      </c>
    </row>
    <row r="18594" spans="1:8" x14ac:dyDescent="0.2">
      <c r="A18594">
        <v>5.3610430182824301E+17</v>
      </c>
      <c r="B18594" t="s">
        <v>36866</v>
      </c>
      <c r="C18594" t="s">
        <v>36867</v>
      </c>
      <c r="D18594" s="1">
        <v>41965.479166666664</v>
      </c>
      <c r="E18594">
        <v>18</v>
      </c>
      <c r="F18594">
        <v>38</v>
      </c>
      <c r="G18594" t="s">
        <v>215</v>
      </c>
    </row>
    <row r="18595" spans="1:8" x14ac:dyDescent="0.2">
      <c r="A18595">
        <v>5.3610479112318899E+17</v>
      </c>
      <c r="B18595" t="s">
        <v>36868</v>
      </c>
      <c r="C18595" t="s">
        <v>36869</v>
      </c>
      <c r="D18595" s="1">
        <v>41965.480520833335</v>
      </c>
      <c r="E18595">
        <v>22</v>
      </c>
      <c r="F18595">
        <v>40</v>
      </c>
      <c r="G18595" t="s">
        <v>215</v>
      </c>
      <c r="H18595" t="s">
        <v>390</v>
      </c>
    </row>
    <row r="18596" spans="1:8" x14ac:dyDescent="0.2">
      <c r="A18596">
        <v>5.3610511409296102E+17</v>
      </c>
      <c r="B18596" t="s">
        <v>36870</v>
      </c>
      <c r="C18596" t="s">
        <v>36871</v>
      </c>
      <c r="D18596" s="1">
        <v>41965.481412037036</v>
      </c>
      <c r="E18596">
        <v>13</v>
      </c>
      <c r="F18596">
        <v>21</v>
      </c>
      <c r="G18596" t="s">
        <v>576</v>
      </c>
    </row>
    <row r="18597" spans="1:8" x14ac:dyDescent="0.2">
      <c r="A18597">
        <v>5.3610522579569402E+17</v>
      </c>
      <c r="B18597" t="s">
        <v>36872</v>
      </c>
      <c r="C18597" t="s">
        <v>34986</v>
      </c>
      <c r="D18597" s="1">
        <v>41965.481712962966</v>
      </c>
      <c r="E18597">
        <v>25</v>
      </c>
      <c r="F18597">
        <v>43</v>
      </c>
      <c r="G18597" t="s">
        <v>215</v>
      </c>
    </row>
    <row r="18598" spans="1:8" x14ac:dyDescent="0.2">
      <c r="A18598">
        <v>5.3610724646455699E+17</v>
      </c>
      <c r="B18598" t="s">
        <v>36873</v>
      </c>
      <c r="C18598" t="s">
        <v>36874</v>
      </c>
      <c r="D18598" s="1">
        <v>41965.487291666665</v>
      </c>
      <c r="E18598">
        <v>755</v>
      </c>
      <c r="F18598">
        <v>925</v>
      </c>
    </row>
    <row r="18599" spans="1:8" x14ac:dyDescent="0.2">
      <c r="A18599">
        <v>5.3610784788161299E+17</v>
      </c>
      <c r="B18599" t="s">
        <v>36875</v>
      </c>
      <c r="C18599" t="s">
        <v>36876</v>
      </c>
      <c r="D18599" s="1">
        <v>41965.488946759258</v>
      </c>
      <c r="E18599">
        <v>85</v>
      </c>
      <c r="F18599">
        <v>90</v>
      </c>
      <c r="G18599" t="s">
        <v>215</v>
      </c>
    </row>
    <row r="18600" spans="1:8" x14ac:dyDescent="0.2">
      <c r="A18600">
        <v>5.3610980538004198E+17</v>
      </c>
      <c r="B18600" t="s">
        <v>36877</v>
      </c>
      <c r="C18600" t="s">
        <v>36878</v>
      </c>
      <c r="D18600" s="1">
        <v>41965.494351851848</v>
      </c>
      <c r="E18600">
        <v>18</v>
      </c>
      <c r="F18600">
        <v>38</v>
      </c>
      <c r="G18600" t="s">
        <v>576</v>
      </c>
    </row>
    <row r="18601" spans="1:8" x14ac:dyDescent="0.2">
      <c r="A18601">
        <v>5.36113137255464E+17</v>
      </c>
      <c r="B18601" t="s">
        <v>36879</v>
      </c>
      <c r="C18601" t="s">
        <v>36880</v>
      </c>
      <c r="D18601" s="1">
        <v>41965.503553240742</v>
      </c>
      <c r="E18601">
        <v>32</v>
      </c>
      <c r="F18601">
        <v>67</v>
      </c>
      <c r="G18601" t="s">
        <v>215</v>
      </c>
    </row>
    <row r="18602" spans="1:8" x14ac:dyDescent="0.2">
      <c r="A18602">
        <v>5.3646745642522202E+17</v>
      </c>
      <c r="B18602" t="s">
        <v>36881</v>
      </c>
      <c r="C18602" t="s">
        <v>36882</v>
      </c>
      <c r="D18602" s="1">
        <v>41966.48128472222</v>
      </c>
      <c r="E18602">
        <v>29</v>
      </c>
      <c r="F18602">
        <v>56</v>
      </c>
      <c r="G18602" t="s">
        <v>215</v>
      </c>
    </row>
    <row r="18603" spans="1:8" x14ac:dyDescent="0.2">
      <c r="A18603">
        <v>5.3665346659759302E+17</v>
      </c>
      <c r="B18603" t="s">
        <v>36883</v>
      </c>
      <c r="C18603" t="s">
        <v>36884</v>
      </c>
      <c r="D18603" s="1">
        <v>41966.994571759256</v>
      </c>
      <c r="E18603">
        <v>25</v>
      </c>
      <c r="F18603">
        <v>64</v>
      </c>
      <c r="G18603" t="s">
        <v>576</v>
      </c>
      <c r="H18603" t="s">
        <v>616</v>
      </c>
    </row>
    <row r="18604" spans="1:8" x14ac:dyDescent="0.2">
      <c r="A18604">
        <v>5.3665375402904698E+17</v>
      </c>
      <c r="B18604" t="s">
        <v>36885</v>
      </c>
      <c r="C18604" t="s">
        <v>36886</v>
      </c>
      <c r="D18604" s="1">
        <v>41966.995370370372</v>
      </c>
      <c r="E18604">
        <v>474</v>
      </c>
      <c r="F18604">
        <v>343</v>
      </c>
      <c r="G18604" t="s">
        <v>576</v>
      </c>
    </row>
    <row r="18605" spans="1:8" x14ac:dyDescent="0.2">
      <c r="A18605">
        <v>5.3665429875169997E+17</v>
      </c>
      <c r="B18605" t="s">
        <v>36887</v>
      </c>
      <c r="C18605" t="s">
        <v>36888</v>
      </c>
      <c r="D18605" s="1">
        <v>41966.996874999997</v>
      </c>
      <c r="E18605">
        <v>13</v>
      </c>
      <c r="F18605">
        <v>43</v>
      </c>
      <c r="G18605" t="s">
        <v>215</v>
      </c>
    </row>
    <row r="18606" spans="1:8" x14ac:dyDescent="0.2">
      <c r="A18606">
        <v>5.3665551427361101E+17</v>
      </c>
      <c r="B18606" t="s">
        <v>36889</v>
      </c>
      <c r="C18606" t="s">
        <v>36890</v>
      </c>
      <c r="D18606" s="1">
        <v>41967.000219907408</v>
      </c>
      <c r="E18606">
        <v>12</v>
      </c>
      <c r="F18606">
        <v>25</v>
      </c>
      <c r="G18606" t="s">
        <v>576</v>
      </c>
    </row>
    <row r="18607" spans="1:8" x14ac:dyDescent="0.2">
      <c r="A18607">
        <v>5.3665583935313901E+17</v>
      </c>
      <c r="B18607" t="s">
        <v>36891</v>
      </c>
      <c r="C18607" t="s">
        <v>36892</v>
      </c>
      <c r="D18607" s="1">
        <v>41967.001122685186</v>
      </c>
      <c r="E18607">
        <v>113</v>
      </c>
      <c r="F18607">
        <v>55</v>
      </c>
      <c r="G18607" t="s">
        <v>215</v>
      </c>
    </row>
    <row r="18608" spans="1:8" x14ac:dyDescent="0.2">
      <c r="A18608">
        <v>5.3665623446915002E+17</v>
      </c>
      <c r="B18608" t="s">
        <v>36893</v>
      </c>
      <c r="C18608" t="s">
        <v>36894</v>
      </c>
      <c r="D18608" s="1">
        <v>41967.002210648148</v>
      </c>
      <c r="E18608">
        <v>11</v>
      </c>
      <c r="F18608">
        <v>19</v>
      </c>
      <c r="G18608" t="s">
        <v>487</v>
      </c>
    </row>
    <row r="18609" spans="1:8" x14ac:dyDescent="0.2">
      <c r="A18609">
        <v>5.3665707197937997E+17</v>
      </c>
      <c r="B18609" t="s">
        <v>36895</v>
      </c>
      <c r="C18609" t="s">
        <v>36896</v>
      </c>
      <c r="D18609" s="1">
        <v>41967.004525462966</v>
      </c>
      <c r="E18609">
        <v>14</v>
      </c>
      <c r="F18609">
        <v>38</v>
      </c>
      <c r="G18609" t="s">
        <v>215</v>
      </c>
    </row>
    <row r="18610" spans="1:8" x14ac:dyDescent="0.2">
      <c r="A18610">
        <v>5.3665794626526797E+17</v>
      </c>
      <c r="B18610" t="s">
        <v>36897</v>
      </c>
      <c r="C18610" t="s">
        <v>36898</v>
      </c>
      <c r="D18610" s="1">
        <v>41967.006932870368</v>
      </c>
      <c r="E18610">
        <v>412</v>
      </c>
      <c r="F18610">
        <v>866</v>
      </c>
    </row>
    <row r="18611" spans="1:8" x14ac:dyDescent="0.2">
      <c r="A18611">
        <v>5.3665821568220301E+17</v>
      </c>
      <c r="B18611" t="s">
        <v>36899</v>
      </c>
      <c r="C18611" t="s">
        <v>36900</v>
      </c>
      <c r="D18611" s="1">
        <v>41967.007673611108</v>
      </c>
      <c r="E18611">
        <v>22</v>
      </c>
      <c r="F18611">
        <v>26</v>
      </c>
      <c r="G18611" t="s">
        <v>215</v>
      </c>
      <c r="H18611" t="s">
        <v>390</v>
      </c>
    </row>
    <row r="18612" spans="1:8" x14ac:dyDescent="0.2">
      <c r="A18612">
        <v>5.3665866412458298E+17</v>
      </c>
      <c r="B18612" t="s">
        <v>36901</v>
      </c>
      <c r="C18612" t="s">
        <v>36902</v>
      </c>
      <c r="D18612" s="1">
        <v>41967.008912037039</v>
      </c>
      <c r="E18612">
        <v>9</v>
      </c>
      <c r="F18612">
        <v>12</v>
      </c>
      <c r="G18612" t="s">
        <v>36903</v>
      </c>
    </row>
    <row r="18613" spans="1:8" x14ac:dyDescent="0.2">
      <c r="A18613">
        <v>5.3665879044445299E+17</v>
      </c>
      <c r="B18613" t="s">
        <v>36904</v>
      </c>
      <c r="C18613" t="s">
        <v>36905</v>
      </c>
      <c r="D18613" s="1">
        <v>41967.009259259263</v>
      </c>
      <c r="E18613">
        <v>40</v>
      </c>
      <c r="F18613">
        <v>55</v>
      </c>
      <c r="G18613" t="s">
        <v>89</v>
      </c>
      <c r="H18613" t="s">
        <v>13093</v>
      </c>
    </row>
    <row r="18614" spans="1:8" x14ac:dyDescent="0.2">
      <c r="A18614">
        <v>5.3665955165191699E+17</v>
      </c>
      <c r="B18614" t="s">
        <v>36906</v>
      </c>
      <c r="C18614" t="s">
        <v>36907</v>
      </c>
      <c r="D18614" s="1">
        <v>41967.011365740742</v>
      </c>
      <c r="E18614">
        <v>17</v>
      </c>
      <c r="F18614">
        <v>31</v>
      </c>
      <c r="G18614" t="s">
        <v>215</v>
      </c>
    </row>
    <row r="18615" spans="1:8" x14ac:dyDescent="0.2">
      <c r="A18615">
        <v>5.3665980071387098E+17</v>
      </c>
      <c r="B18615" t="s">
        <v>36908</v>
      </c>
      <c r="C18615" t="s">
        <v>36909</v>
      </c>
      <c r="D18615" s="1">
        <v>41967.012048611112</v>
      </c>
      <c r="E18615">
        <v>16</v>
      </c>
      <c r="F18615">
        <v>40</v>
      </c>
      <c r="G18615" t="s">
        <v>36910</v>
      </c>
    </row>
    <row r="18616" spans="1:8" x14ac:dyDescent="0.2">
      <c r="A18616">
        <v>5.36660146592968E+17</v>
      </c>
      <c r="B18616" t="s">
        <v>36911</v>
      </c>
      <c r="C18616" t="s">
        <v>36912</v>
      </c>
      <c r="D18616" s="1">
        <v>41967.013009259259</v>
      </c>
      <c r="E18616">
        <v>40</v>
      </c>
      <c r="F18616">
        <v>83</v>
      </c>
      <c r="G18616" t="s">
        <v>36913</v>
      </c>
    </row>
    <row r="18617" spans="1:8" x14ac:dyDescent="0.2">
      <c r="A18617">
        <v>5.3666079678139501E+17</v>
      </c>
      <c r="B18617" t="s">
        <v>36914</v>
      </c>
      <c r="C18617" t="s">
        <v>36915</v>
      </c>
      <c r="D18617" s="1">
        <v>41967.014803240738</v>
      </c>
      <c r="E18617">
        <v>10</v>
      </c>
      <c r="F18617">
        <v>39</v>
      </c>
      <c r="G18617" t="s">
        <v>215</v>
      </c>
    </row>
    <row r="18618" spans="1:8" x14ac:dyDescent="0.2">
      <c r="A18618">
        <v>5.3666162038750003E+17</v>
      </c>
      <c r="B18618" t="s">
        <v>36916</v>
      </c>
      <c r="C18618" t="s">
        <v>36917</v>
      </c>
      <c r="D18618" s="1">
        <v>41967.017071759263</v>
      </c>
      <c r="E18618">
        <v>17</v>
      </c>
      <c r="F18618">
        <v>12</v>
      </c>
      <c r="G18618" t="s">
        <v>33614</v>
      </c>
    </row>
    <row r="18619" spans="1:8" x14ac:dyDescent="0.2">
      <c r="A18619">
        <v>5.3666187970872499E+17</v>
      </c>
      <c r="B18619" t="s">
        <v>36918</v>
      </c>
      <c r="C18619" t="s">
        <v>36919</v>
      </c>
      <c r="D18619" s="1">
        <v>41967.017789351848</v>
      </c>
      <c r="E18619">
        <v>14</v>
      </c>
      <c r="F18619">
        <v>26</v>
      </c>
      <c r="G18619" t="s">
        <v>215</v>
      </c>
    </row>
    <row r="18620" spans="1:8" x14ac:dyDescent="0.2">
      <c r="A18620">
        <v>5.36662086873784E+17</v>
      </c>
      <c r="B18620" t="s">
        <v>36920</v>
      </c>
      <c r="C18620" t="s">
        <v>36921</v>
      </c>
      <c r="D18620" s="1">
        <v>41967.01835648148</v>
      </c>
      <c r="E18620">
        <v>19</v>
      </c>
      <c r="F18620">
        <v>23</v>
      </c>
      <c r="G18620" t="s">
        <v>36922</v>
      </c>
    </row>
    <row r="18621" spans="1:8" x14ac:dyDescent="0.2">
      <c r="A18621">
        <v>5.3666261385452301E+17</v>
      </c>
      <c r="B18621" t="s">
        <v>36923</v>
      </c>
      <c r="C18621" t="s">
        <v>36924</v>
      </c>
      <c r="D18621" s="1">
        <v>41967.019814814812</v>
      </c>
      <c r="E18621">
        <v>17</v>
      </c>
      <c r="F18621">
        <v>40</v>
      </c>
      <c r="G18621" t="s">
        <v>36925</v>
      </c>
    </row>
    <row r="18622" spans="1:8" x14ac:dyDescent="0.2">
      <c r="A18622">
        <v>5.3666294727654598E+17</v>
      </c>
      <c r="B18622" t="s">
        <v>36926</v>
      </c>
      <c r="C18622" t="s">
        <v>36927</v>
      </c>
      <c r="D18622" s="1">
        <v>41967.020740740743</v>
      </c>
      <c r="E18622">
        <v>15</v>
      </c>
      <c r="F18622">
        <v>29</v>
      </c>
      <c r="G18622" t="s">
        <v>36928</v>
      </c>
    </row>
    <row r="18623" spans="1:8" x14ac:dyDescent="0.2">
      <c r="A18623">
        <v>5.3666312306819002E+17</v>
      </c>
      <c r="B18623" t="s">
        <v>36929</v>
      </c>
      <c r="C18623" t="s">
        <v>36930</v>
      </c>
      <c r="D18623" s="1">
        <v>41967.021215277775</v>
      </c>
      <c r="E18623">
        <v>8</v>
      </c>
      <c r="F18623">
        <v>30</v>
      </c>
      <c r="G18623" t="s">
        <v>36931</v>
      </c>
    </row>
    <row r="18624" spans="1:8" x14ac:dyDescent="0.2">
      <c r="A18624">
        <v>5.3666337624060698E+17</v>
      </c>
      <c r="B18624" t="s">
        <v>36932</v>
      </c>
      <c r="C18624" t="s">
        <v>36933</v>
      </c>
      <c r="D18624" s="1">
        <v>41967.021921296298</v>
      </c>
      <c r="E18624">
        <v>13</v>
      </c>
      <c r="F18624">
        <v>33</v>
      </c>
      <c r="G18624" t="s">
        <v>215</v>
      </c>
    </row>
    <row r="18625" spans="1:8" x14ac:dyDescent="0.2">
      <c r="A18625">
        <v>5.3666379570453197E+17</v>
      </c>
      <c r="B18625" t="s">
        <v>36934</v>
      </c>
      <c r="C18625" t="s">
        <v>36935</v>
      </c>
      <c r="D18625" s="1">
        <v>41967.023078703707</v>
      </c>
      <c r="E18625">
        <v>8</v>
      </c>
      <c r="F18625">
        <v>21</v>
      </c>
      <c r="G18625" t="e">
        <f>_xlfn.SINGLE( _xlfn.SINGLE( _xlfn.SINGLE(Jennifer75AR)))</f>
        <v>#NAME?</v>
      </c>
      <c r="H18625" t="s">
        <v>505</v>
      </c>
    </row>
    <row r="18626" spans="1:8" x14ac:dyDescent="0.2">
      <c r="A18626">
        <v>5.3666391616915002E+17</v>
      </c>
      <c r="B18626" t="s">
        <v>36936</v>
      </c>
      <c r="C18626" t="s">
        <v>36937</v>
      </c>
      <c r="D18626" s="1">
        <v>41967.023414351854</v>
      </c>
      <c r="E18626">
        <v>14</v>
      </c>
      <c r="F18626">
        <v>17</v>
      </c>
      <c r="G18626" t="e">
        <f>_xlfn.SINGLE( _xlfn.SINGLE( _xlfn.SINGLE( _xlfn.SINGLE(Jennifer75AR))))</f>
        <v>#NAME?</v>
      </c>
      <c r="H18626" t="s">
        <v>390</v>
      </c>
    </row>
    <row r="18627" spans="1:8" x14ac:dyDescent="0.2">
      <c r="A18627">
        <v>5.3666452023280397E+17</v>
      </c>
      <c r="B18627" t="s">
        <v>36938</v>
      </c>
      <c r="C18627" t="s">
        <v>36939</v>
      </c>
      <c r="D18627" s="1">
        <v>41967.025081018517</v>
      </c>
      <c r="E18627">
        <v>14</v>
      </c>
      <c r="F18627">
        <v>23</v>
      </c>
      <c r="G18627" t="s">
        <v>36940</v>
      </c>
    </row>
    <row r="18628" spans="1:8" x14ac:dyDescent="0.2">
      <c r="A18628">
        <v>5.3666455474353702E+17</v>
      </c>
      <c r="B18628" t="s">
        <v>36941</v>
      </c>
      <c r="C18628" t="s">
        <v>36942</v>
      </c>
      <c r="D18628" s="1">
        <v>41967.025173611109</v>
      </c>
      <c r="E18628">
        <v>2481</v>
      </c>
      <c r="F18628">
        <v>3800</v>
      </c>
      <c r="G18628" t="s">
        <v>215</v>
      </c>
    </row>
    <row r="18629" spans="1:8" x14ac:dyDescent="0.2">
      <c r="A18629">
        <v>5.3666563947445798E+17</v>
      </c>
      <c r="B18629" t="s">
        <v>36943</v>
      </c>
      <c r="C18629" t="s">
        <v>36944</v>
      </c>
      <c r="D18629" s="1">
        <v>41967.02815972222</v>
      </c>
      <c r="E18629">
        <v>10</v>
      </c>
      <c r="F18629">
        <v>19</v>
      </c>
      <c r="G18629" t="e">
        <f>_xlfn.SINGLE(JaskulskiDiane _xlfn.SINGLE( _xlfn.SINGLE( _xlfn.SINGLE( _xlfn.SINGLE(Jennifer75AR)))))</f>
        <v>#NAME?</v>
      </c>
    </row>
    <row r="18630" spans="1:8" x14ac:dyDescent="0.2">
      <c r="A18630">
        <v>5.3666611268001702E+17</v>
      </c>
      <c r="B18630" t="s">
        <v>36945</v>
      </c>
      <c r="C18630" t="s">
        <v>36946</v>
      </c>
      <c r="D18630" s="1">
        <v>41967.029467592591</v>
      </c>
      <c r="E18630">
        <v>18</v>
      </c>
      <c r="F18630">
        <v>31</v>
      </c>
      <c r="G18630" t="s">
        <v>215</v>
      </c>
    </row>
    <row r="18631" spans="1:8" x14ac:dyDescent="0.2">
      <c r="A18631">
        <v>5.3666618702824602E+17</v>
      </c>
      <c r="B18631" t="s">
        <v>36947</v>
      </c>
      <c r="C18631" t="s">
        <v>36948</v>
      </c>
      <c r="D18631" s="1">
        <v>41967.029675925929</v>
      </c>
      <c r="E18631">
        <v>16</v>
      </c>
      <c r="F18631">
        <v>26</v>
      </c>
      <c r="G18631" t="s">
        <v>215</v>
      </c>
    </row>
    <row r="18632" spans="1:8" x14ac:dyDescent="0.2">
      <c r="A18632">
        <v>5.3666637509243597E+17</v>
      </c>
      <c r="B18632" t="s">
        <v>36949</v>
      </c>
      <c r="C18632" t="s">
        <v>36950</v>
      </c>
      <c r="D18632" s="1">
        <v>41967.03019675926</v>
      </c>
      <c r="E18632">
        <v>86</v>
      </c>
      <c r="F18632">
        <v>109</v>
      </c>
      <c r="G18632" t="s">
        <v>215</v>
      </c>
    </row>
    <row r="18633" spans="1:8" x14ac:dyDescent="0.2">
      <c r="A18633">
        <v>5.3666655385786701E+17</v>
      </c>
      <c r="B18633" t="s">
        <v>36951</v>
      </c>
      <c r="C18633" t="s">
        <v>36952</v>
      </c>
      <c r="D18633" s="1">
        <v>41967.030682870369</v>
      </c>
      <c r="E18633">
        <v>22</v>
      </c>
      <c r="F18633">
        <v>40</v>
      </c>
      <c r="G18633" t="e">
        <f>_xlfn.SINGLE(JaskulskiDiane _xlfn.SINGLE( _xlfn.SINGLE( _xlfn.SINGLE(Jennifer75AR))))</f>
        <v>#NAME?</v>
      </c>
    </row>
    <row r="18634" spans="1:8" x14ac:dyDescent="0.2">
      <c r="A18634">
        <v>5.3684524183246003E+17</v>
      </c>
      <c r="B18634" t="s">
        <v>36953</v>
      </c>
      <c r="C18634" t="s">
        <v>36954</v>
      </c>
      <c r="D18634" s="1">
        <v>41967.523773148147</v>
      </c>
      <c r="E18634">
        <v>33</v>
      </c>
      <c r="F18634">
        <v>81</v>
      </c>
      <c r="G18634" t="s">
        <v>89</v>
      </c>
    </row>
    <row r="18635" spans="1:8" x14ac:dyDescent="0.2">
      <c r="A18635">
        <v>5.3685623763659098E+17</v>
      </c>
      <c r="B18635" t="s">
        <v>36955</v>
      </c>
      <c r="C18635" t="s">
        <v>36956</v>
      </c>
      <c r="D18635" s="1">
        <v>41967.554120370369</v>
      </c>
      <c r="E18635">
        <v>14</v>
      </c>
      <c r="F18635">
        <v>20</v>
      </c>
      <c r="G18635" t="s">
        <v>576</v>
      </c>
    </row>
    <row r="18636" spans="1:8" x14ac:dyDescent="0.2">
      <c r="A18636">
        <v>5.3685648860698598E+17</v>
      </c>
      <c r="B18636" t="s">
        <v>36957</v>
      </c>
      <c r="C18636" t="s">
        <v>36958</v>
      </c>
      <c r="D18636" s="1">
        <v>41967.554803240739</v>
      </c>
      <c r="E18636">
        <v>9</v>
      </c>
      <c r="F18636">
        <v>21</v>
      </c>
      <c r="G18636" t="s">
        <v>215</v>
      </c>
    </row>
    <row r="18637" spans="1:8" x14ac:dyDescent="0.2">
      <c r="A18637">
        <v>5.3685673703979002E+17</v>
      </c>
      <c r="B18637" t="s">
        <v>36959</v>
      </c>
      <c r="C18637" t="s">
        <v>36960</v>
      </c>
      <c r="D18637" s="1">
        <v>41967.555497685185</v>
      </c>
      <c r="E18637">
        <v>21</v>
      </c>
      <c r="F18637">
        <v>26</v>
      </c>
      <c r="G18637" t="s">
        <v>89</v>
      </c>
    </row>
    <row r="18638" spans="1:8" x14ac:dyDescent="0.2">
      <c r="A18638">
        <v>5.3685684420425702E+17</v>
      </c>
      <c r="B18638" t="s">
        <v>36961</v>
      </c>
      <c r="C18638" t="s">
        <v>36962</v>
      </c>
      <c r="D18638" s="1">
        <v>41967.555787037039</v>
      </c>
      <c r="E18638">
        <v>11</v>
      </c>
      <c r="F18638">
        <v>24</v>
      </c>
      <c r="G18638" t="s">
        <v>215</v>
      </c>
    </row>
    <row r="18639" spans="1:8" x14ac:dyDescent="0.2">
      <c r="A18639">
        <v>5.3685692335079002E+17</v>
      </c>
      <c r="B18639" t="s">
        <v>36963</v>
      </c>
      <c r="C18639" t="s">
        <v>36964</v>
      </c>
      <c r="D18639" s="1">
        <v>41967.556006944447</v>
      </c>
      <c r="E18639">
        <v>8</v>
      </c>
      <c r="F18639">
        <v>14</v>
      </c>
      <c r="G18639" t="s">
        <v>576</v>
      </c>
    </row>
    <row r="18640" spans="1:8" x14ac:dyDescent="0.2">
      <c r="A18640">
        <v>5.3686201639346502E+17</v>
      </c>
      <c r="B18640" t="s">
        <v>36965</v>
      </c>
      <c r="C18640" t="s">
        <v>36966</v>
      </c>
      <c r="D18640" s="1">
        <v>41967.570057870369</v>
      </c>
      <c r="E18640">
        <v>26</v>
      </c>
      <c r="F18640">
        <v>30</v>
      </c>
      <c r="G18640" t="s">
        <v>576</v>
      </c>
    </row>
    <row r="18641" spans="1:8" x14ac:dyDescent="0.2">
      <c r="A18641">
        <v>5.3686230843446797E+17</v>
      </c>
      <c r="B18641" t="s">
        <v>36967</v>
      </c>
      <c r="C18641" t="s">
        <v>36968</v>
      </c>
      <c r="D18641" s="1">
        <v>41967.570868055554</v>
      </c>
      <c r="E18641">
        <v>22</v>
      </c>
      <c r="F18641">
        <v>30</v>
      </c>
      <c r="G18641" t="s">
        <v>89</v>
      </c>
    </row>
    <row r="18642" spans="1:8" x14ac:dyDescent="0.2">
      <c r="A18642">
        <v>5.3686255996688698E+17</v>
      </c>
      <c r="B18642" t="s">
        <v>36969</v>
      </c>
      <c r="C18642" t="s">
        <v>36970</v>
      </c>
      <c r="D18642" s="1">
        <v>41967.571562500001</v>
      </c>
      <c r="E18642">
        <v>27</v>
      </c>
      <c r="F18642">
        <v>43</v>
      </c>
      <c r="G18642" t="s">
        <v>36971</v>
      </c>
    </row>
    <row r="18643" spans="1:8" x14ac:dyDescent="0.2">
      <c r="A18643">
        <v>5.3686265478330701E+17</v>
      </c>
      <c r="B18643" t="s">
        <v>36972</v>
      </c>
      <c r="C18643" t="s">
        <v>36973</v>
      </c>
      <c r="D18643" s="1">
        <v>41967.571817129632</v>
      </c>
      <c r="E18643">
        <v>47</v>
      </c>
      <c r="F18643">
        <v>62</v>
      </c>
      <c r="G18643" t="s">
        <v>576</v>
      </c>
    </row>
    <row r="18644" spans="1:8" x14ac:dyDescent="0.2">
      <c r="A18644">
        <v>5.3686276425043098E+17</v>
      </c>
      <c r="B18644" t="s">
        <v>36974</v>
      </c>
      <c r="C18644" t="s">
        <v>36975</v>
      </c>
      <c r="D18644" s="1">
        <v>41967.572129629632</v>
      </c>
      <c r="E18644">
        <v>16</v>
      </c>
      <c r="F18644">
        <v>22</v>
      </c>
      <c r="G18644" t="s">
        <v>215</v>
      </c>
    </row>
    <row r="18645" spans="1:8" x14ac:dyDescent="0.2">
      <c r="A18645">
        <v>5.3689244918114701E+17</v>
      </c>
      <c r="B18645" t="s">
        <v>36976</v>
      </c>
      <c r="C18645" t="s">
        <v>36977</v>
      </c>
      <c r="D18645" s="1">
        <v>41967.654039351852</v>
      </c>
      <c r="E18645">
        <v>135</v>
      </c>
      <c r="F18645">
        <v>182</v>
      </c>
    </row>
    <row r="18646" spans="1:8" x14ac:dyDescent="0.2">
      <c r="A18646">
        <v>5.3691848039493197E+17</v>
      </c>
      <c r="B18646" t="s">
        <v>36978</v>
      </c>
      <c r="C18646" t="s">
        <v>36979</v>
      </c>
      <c r="D18646" s="1">
        <v>41967.725868055553</v>
      </c>
      <c r="E18646">
        <v>17</v>
      </c>
      <c r="F18646">
        <v>30</v>
      </c>
      <c r="G18646" t="s">
        <v>215</v>
      </c>
    </row>
    <row r="18647" spans="1:8" x14ac:dyDescent="0.2">
      <c r="A18647">
        <v>5.3692681007714298E+17</v>
      </c>
      <c r="B18647" t="s">
        <v>36980</v>
      </c>
      <c r="C18647" t="s">
        <v>36981</v>
      </c>
      <c r="D18647" s="1">
        <v>41967.748854166668</v>
      </c>
      <c r="E18647">
        <v>23</v>
      </c>
      <c r="F18647">
        <v>27</v>
      </c>
      <c r="G18647" t="s">
        <v>215</v>
      </c>
      <c r="H18647" t="s">
        <v>390</v>
      </c>
    </row>
    <row r="18648" spans="1:8" x14ac:dyDescent="0.2">
      <c r="A18648">
        <v>5.3693552889392698E+17</v>
      </c>
      <c r="B18648" t="s">
        <v>36982</v>
      </c>
      <c r="C18648" t="s">
        <v>36983</v>
      </c>
      <c r="D18648" s="1">
        <v>41967.772916666669</v>
      </c>
      <c r="E18648">
        <v>21</v>
      </c>
      <c r="F18648">
        <v>35</v>
      </c>
      <c r="H18648" t="s">
        <v>390</v>
      </c>
    </row>
    <row r="18649" spans="1:8" x14ac:dyDescent="0.2">
      <c r="A18649">
        <v>5.3696893127859802E+17</v>
      </c>
      <c r="B18649" t="s">
        <v>36984</v>
      </c>
      <c r="C18649" t="s">
        <v>36985</v>
      </c>
      <c r="D18649" s="1">
        <v>41967.86509259259</v>
      </c>
      <c r="E18649">
        <v>204</v>
      </c>
      <c r="F18649">
        <v>306</v>
      </c>
    </row>
    <row r="18650" spans="1:8" x14ac:dyDescent="0.2">
      <c r="A18650">
        <v>5.3697371881656698E+17</v>
      </c>
      <c r="B18650" t="s">
        <v>36986</v>
      </c>
      <c r="C18650" t="s">
        <v>36987</v>
      </c>
      <c r="D18650" s="1">
        <v>41967.878298611111</v>
      </c>
      <c r="E18650">
        <v>112</v>
      </c>
      <c r="F18650">
        <v>46</v>
      </c>
      <c r="G18650" t="s">
        <v>36988</v>
      </c>
    </row>
    <row r="18651" spans="1:8" x14ac:dyDescent="0.2">
      <c r="A18651">
        <v>5.3697699502516998E+17</v>
      </c>
      <c r="B18651" t="s">
        <v>36989</v>
      </c>
      <c r="C18651" t="s">
        <v>36990</v>
      </c>
      <c r="D18651" s="1">
        <v>41967.887337962966</v>
      </c>
      <c r="E18651">
        <v>19</v>
      </c>
      <c r="F18651">
        <v>35</v>
      </c>
      <c r="G18651" t="s">
        <v>89</v>
      </c>
    </row>
    <row r="18652" spans="1:8" x14ac:dyDescent="0.2">
      <c r="A18652">
        <v>5.3698067023791699E+17</v>
      </c>
      <c r="B18652" t="s">
        <v>36991</v>
      </c>
      <c r="C18652" t="s">
        <v>36992</v>
      </c>
      <c r="D18652" s="1">
        <v>41967.897488425922</v>
      </c>
      <c r="E18652">
        <v>55</v>
      </c>
      <c r="F18652">
        <v>99</v>
      </c>
      <c r="G18652" t="s">
        <v>89</v>
      </c>
    </row>
    <row r="18653" spans="1:8" x14ac:dyDescent="0.2">
      <c r="A18653">
        <v>5.3698460336680902E+17</v>
      </c>
      <c r="B18653" t="s">
        <v>36993</v>
      </c>
      <c r="C18653" t="s">
        <v>36994</v>
      </c>
      <c r="D18653" s="1">
        <v>41967.908333333333</v>
      </c>
      <c r="E18653">
        <v>455</v>
      </c>
      <c r="F18653">
        <v>500</v>
      </c>
    </row>
    <row r="18654" spans="1:8" x14ac:dyDescent="0.2">
      <c r="A18654">
        <v>5.3699524927372E+17</v>
      </c>
      <c r="B18654" t="s">
        <v>36995</v>
      </c>
      <c r="C18654" t="s">
        <v>36996</v>
      </c>
      <c r="D18654" s="1">
        <v>41967.937708333331</v>
      </c>
      <c r="E18654">
        <v>758</v>
      </c>
      <c r="F18654">
        <v>1185</v>
      </c>
    </row>
    <row r="18655" spans="1:8" x14ac:dyDescent="0.2">
      <c r="A18655">
        <v>5.36997346585096E+17</v>
      </c>
      <c r="B18655" t="s">
        <v>36997</v>
      </c>
      <c r="C18655" t="s">
        <v>36998</v>
      </c>
      <c r="D18655" s="1">
        <v>41967.943506944444</v>
      </c>
      <c r="E18655">
        <v>1222</v>
      </c>
      <c r="F18655">
        <v>1463</v>
      </c>
    </row>
    <row r="18656" spans="1:8" x14ac:dyDescent="0.2">
      <c r="A18656">
        <v>5.3702964715926298E+17</v>
      </c>
      <c r="B18656" t="s">
        <v>36999</v>
      </c>
      <c r="C18656" t="s">
        <v>37000</v>
      </c>
      <c r="D18656" s="1">
        <v>41968.032638888886</v>
      </c>
      <c r="E18656">
        <v>70</v>
      </c>
      <c r="F18656">
        <v>119</v>
      </c>
    </row>
    <row r="18657" spans="1:8" x14ac:dyDescent="0.2">
      <c r="A18657">
        <v>5.3703083404245402E+17</v>
      </c>
      <c r="B18657" t="s">
        <v>37001</v>
      </c>
      <c r="C18657" t="s">
        <v>37002</v>
      </c>
      <c r="D18657" s="1">
        <v>41968.035914351851</v>
      </c>
      <c r="E18657">
        <v>794</v>
      </c>
      <c r="F18657">
        <v>1059</v>
      </c>
    </row>
    <row r="18658" spans="1:8" x14ac:dyDescent="0.2">
      <c r="A18658">
        <v>5.3708838332428198E+17</v>
      </c>
      <c r="B18658" t="s">
        <v>37003</v>
      </c>
      <c r="C18658" t="s">
        <v>37004</v>
      </c>
      <c r="D18658" s="1">
        <v>41968.194710648146</v>
      </c>
      <c r="E18658">
        <v>44</v>
      </c>
      <c r="F18658">
        <v>115</v>
      </c>
      <c r="G18658" t="s">
        <v>37005</v>
      </c>
    </row>
    <row r="18659" spans="1:8" x14ac:dyDescent="0.2">
      <c r="A18659">
        <v>5.3708856617915501E+17</v>
      </c>
      <c r="B18659" t="s">
        <v>37006</v>
      </c>
      <c r="C18659" t="s">
        <v>37007</v>
      </c>
      <c r="D18659" s="1">
        <v>41968.195219907408</v>
      </c>
      <c r="E18659">
        <v>59</v>
      </c>
      <c r="F18659">
        <v>192</v>
      </c>
      <c r="G18659" t="s">
        <v>37008</v>
      </c>
    </row>
    <row r="18660" spans="1:8" x14ac:dyDescent="0.2">
      <c r="A18660">
        <v>5.3708871633943302E+17</v>
      </c>
      <c r="B18660" t="s">
        <v>37009</v>
      </c>
      <c r="C18660" t="s">
        <v>37010</v>
      </c>
      <c r="D18660" s="1">
        <v>41968.195636574077</v>
      </c>
      <c r="E18660">
        <v>148</v>
      </c>
      <c r="F18660">
        <v>316</v>
      </c>
      <c r="G18660" t="s">
        <v>37011</v>
      </c>
    </row>
    <row r="18661" spans="1:8" x14ac:dyDescent="0.2">
      <c r="A18661">
        <v>5.3709010679734202E+17</v>
      </c>
      <c r="B18661" t="s">
        <v>37012</v>
      </c>
      <c r="C18661" t="s">
        <v>37013</v>
      </c>
      <c r="D18661" s="1">
        <v>41968.199467592596</v>
      </c>
      <c r="E18661">
        <v>3999</v>
      </c>
      <c r="F18661">
        <v>4812</v>
      </c>
    </row>
    <row r="18662" spans="1:8" x14ac:dyDescent="0.2">
      <c r="A18662">
        <v>5.3715017556400902E+17</v>
      </c>
      <c r="B18662" t="s">
        <v>37014</v>
      </c>
      <c r="C18662" t="s">
        <v>37015</v>
      </c>
      <c r="D18662" s="1">
        <v>41968.365231481483</v>
      </c>
      <c r="E18662">
        <v>615</v>
      </c>
      <c r="F18662">
        <v>817</v>
      </c>
    </row>
    <row r="18663" spans="1:8" x14ac:dyDescent="0.2">
      <c r="A18663">
        <v>5.3715303005632102E+17</v>
      </c>
      <c r="B18663" t="s">
        <v>37016</v>
      </c>
      <c r="C18663" t="s">
        <v>37017</v>
      </c>
      <c r="D18663" s="1">
        <v>41968.373101851852</v>
      </c>
      <c r="E18663">
        <v>955</v>
      </c>
      <c r="F18663">
        <v>944</v>
      </c>
    </row>
    <row r="18664" spans="1:8" x14ac:dyDescent="0.2">
      <c r="A18664">
        <v>5.37155665635344E+17</v>
      </c>
      <c r="B18664" t="s">
        <v>37018</v>
      </c>
      <c r="C18664" t="s">
        <v>37019</v>
      </c>
      <c r="D18664" s="1">
        <v>41968.380381944444</v>
      </c>
      <c r="E18664">
        <v>452</v>
      </c>
      <c r="F18664">
        <v>513</v>
      </c>
    </row>
    <row r="18665" spans="1:8" x14ac:dyDescent="0.2">
      <c r="A18665">
        <v>5.3715758631616499E+17</v>
      </c>
      <c r="B18665" t="s">
        <v>37020</v>
      </c>
      <c r="C18665" t="s">
        <v>37021</v>
      </c>
      <c r="D18665" s="1">
        <v>41968.385682870372</v>
      </c>
      <c r="E18665">
        <v>22325</v>
      </c>
      <c r="F18665">
        <v>24709</v>
      </c>
    </row>
    <row r="18666" spans="1:8" x14ac:dyDescent="0.2">
      <c r="A18666">
        <v>5.3716006068292403E+17</v>
      </c>
      <c r="B18666" t="s">
        <v>37022</v>
      </c>
      <c r="C18666" t="s">
        <v>37023</v>
      </c>
      <c r="D18666" s="1">
        <v>41968.392511574071</v>
      </c>
      <c r="E18666">
        <v>766</v>
      </c>
      <c r="F18666">
        <v>773</v>
      </c>
    </row>
    <row r="18667" spans="1:8" x14ac:dyDescent="0.2">
      <c r="A18667">
        <v>5.3716255115576902E+17</v>
      </c>
      <c r="B18667" t="s">
        <v>37024</v>
      </c>
      <c r="C18667" t="s">
        <v>37025</v>
      </c>
      <c r="D18667" s="1">
        <v>41968.399375000001</v>
      </c>
      <c r="E18667">
        <v>980</v>
      </c>
      <c r="F18667">
        <v>1392</v>
      </c>
    </row>
    <row r="18668" spans="1:8" x14ac:dyDescent="0.2">
      <c r="A18668">
        <v>5.3724406729042298E+17</v>
      </c>
      <c r="B18668" t="s">
        <v>37026</v>
      </c>
      <c r="C18668" t="s">
        <v>37027</v>
      </c>
      <c r="D18668" s="1">
        <v>41968.62431712963</v>
      </c>
      <c r="E18668">
        <v>22</v>
      </c>
      <c r="F18668">
        <v>35</v>
      </c>
      <c r="G18668" t="s">
        <v>89</v>
      </c>
    </row>
    <row r="18669" spans="1:8" x14ac:dyDescent="0.2">
      <c r="A18669">
        <v>5.3724579237829402E+17</v>
      </c>
      <c r="B18669" t="s">
        <v>37028</v>
      </c>
      <c r="C18669" t="s">
        <v>37029</v>
      </c>
      <c r="D18669" s="1">
        <v>41968.62908564815</v>
      </c>
      <c r="E18669">
        <v>1456</v>
      </c>
      <c r="F18669">
        <v>1087</v>
      </c>
    </row>
    <row r="18670" spans="1:8" x14ac:dyDescent="0.2">
      <c r="A18670">
        <v>5.37260402795896E+17</v>
      </c>
      <c r="B18670" t="s">
        <v>37030</v>
      </c>
      <c r="C18670" t="s">
        <v>37031</v>
      </c>
      <c r="D18670" s="1">
        <v>41968.669398148151</v>
      </c>
      <c r="E18670">
        <v>44</v>
      </c>
      <c r="F18670">
        <v>110</v>
      </c>
      <c r="G18670" t="s">
        <v>215</v>
      </c>
      <c r="H18670" t="s">
        <v>505</v>
      </c>
    </row>
    <row r="18671" spans="1:8" x14ac:dyDescent="0.2">
      <c r="A18671">
        <v>5.3728392675120301E+17</v>
      </c>
      <c r="B18671" t="s">
        <v>37032</v>
      </c>
      <c r="C18671" t="s">
        <v>37033</v>
      </c>
      <c r="D18671" s="1">
        <v>41968.734317129631</v>
      </c>
      <c r="E18671">
        <v>30</v>
      </c>
      <c r="F18671">
        <v>76</v>
      </c>
      <c r="G18671" t="s">
        <v>215</v>
      </c>
      <c r="H18671" t="s">
        <v>13665</v>
      </c>
    </row>
    <row r="18672" spans="1:8" x14ac:dyDescent="0.2">
      <c r="A18672">
        <v>5.3733909933067398E+17</v>
      </c>
      <c r="B18672" t="s">
        <v>37034</v>
      </c>
      <c r="C18672" t="s">
        <v>37035</v>
      </c>
      <c r="D18672" s="1">
        <v>41968.886562500003</v>
      </c>
      <c r="E18672">
        <v>16</v>
      </c>
      <c r="F18672">
        <v>27</v>
      </c>
      <c r="G18672" t="s">
        <v>8981</v>
      </c>
    </row>
    <row r="18673" spans="1:8" x14ac:dyDescent="0.2">
      <c r="A18673">
        <v>5.37437427619872E+17</v>
      </c>
      <c r="B18673" t="s">
        <v>37036</v>
      </c>
      <c r="C18673" t="s">
        <v>37037</v>
      </c>
      <c r="D18673" s="1">
        <v>41969.157893518517</v>
      </c>
      <c r="E18673">
        <v>21</v>
      </c>
      <c r="F18673">
        <v>31</v>
      </c>
      <c r="G18673" t="s">
        <v>487</v>
      </c>
      <c r="H18673" t="s">
        <v>616</v>
      </c>
    </row>
    <row r="18674" spans="1:8" x14ac:dyDescent="0.2">
      <c r="A18674">
        <v>5.3748092942263898E+17</v>
      </c>
      <c r="B18674" t="s">
        <v>37038</v>
      </c>
      <c r="C18674" t="s">
        <v>37039</v>
      </c>
      <c r="D18674" s="1">
        <v>41969.277939814812</v>
      </c>
      <c r="E18674">
        <v>67</v>
      </c>
      <c r="F18674">
        <v>128</v>
      </c>
      <c r="G18674" t="s">
        <v>89</v>
      </c>
    </row>
    <row r="18675" spans="1:8" x14ac:dyDescent="0.2">
      <c r="A18675">
        <v>5.37482949223272E+17</v>
      </c>
      <c r="B18675" t="s">
        <v>37040</v>
      </c>
      <c r="C18675" t="s">
        <v>37041</v>
      </c>
      <c r="D18675" s="1">
        <v>41969.283506944441</v>
      </c>
      <c r="E18675">
        <v>24</v>
      </c>
      <c r="F18675">
        <v>65</v>
      </c>
      <c r="G18675" t="s">
        <v>37042</v>
      </c>
    </row>
    <row r="18676" spans="1:8" x14ac:dyDescent="0.2">
      <c r="A18676">
        <v>5.3748299761296102E+17</v>
      </c>
      <c r="B18676" t="s">
        <v>37043</v>
      </c>
      <c r="C18676" t="s">
        <v>37044</v>
      </c>
      <c r="D18676" s="1">
        <v>41969.283645833333</v>
      </c>
      <c r="E18676">
        <v>8</v>
      </c>
      <c r="F18676">
        <v>20</v>
      </c>
      <c r="G18676" t="s">
        <v>215</v>
      </c>
    </row>
    <row r="18677" spans="1:8" x14ac:dyDescent="0.2">
      <c r="A18677">
        <v>5.3748310727720902E+17</v>
      </c>
      <c r="B18677" t="s">
        <v>37045</v>
      </c>
      <c r="C18677" t="s">
        <v>37046</v>
      </c>
      <c r="D18677" s="1">
        <v>41969.283946759257</v>
      </c>
      <c r="E18677">
        <v>28</v>
      </c>
      <c r="F18677">
        <v>40</v>
      </c>
      <c r="G18677" t="s">
        <v>576</v>
      </c>
    </row>
    <row r="18678" spans="1:8" x14ac:dyDescent="0.2">
      <c r="A18678">
        <v>5.3748333340052998E+17</v>
      </c>
      <c r="B18678" t="s">
        <v>37047</v>
      </c>
      <c r="C18678" t="s">
        <v>37048</v>
      </c>
      <c r="D18678" s="1">
        <v>41969.284571759257</v>
      </c>
      <c r="E18678">
        <v>50</v>
      </c>
      <c r="F18678">
        <v>100</v>
      </c>
      <c r="G18678" t="s">
        <v>215</v>
      </c>
    </row>
    <row r="18679" spans="1:8" x14ac:dyDescent="0.2">
      <c r="A18679">
        <v>5.3748634056971002E+17</v>
      </c>
      <c r="B18679" t="s">
        <v>37049</v>
      </c>
      <c r="C18679" t="s">
        <v>37050</v>
      </c>
      <c r="D18679" s="1">
        <v>41969.292870370373</v>
      </c>
      <c r="E18679">
        <v>20</v>
      </c>
      <c r="F18679">
        <v>39</v>
      </c>
      <c r="G18679" t="s">
        <v>37051</v>
      </c>
    </row>
    <row r="18680" spans="1:8" x14ac:dyDescent="0.2">
      <c r="A18680">
        <v>5.37486483557736E+17</v>
      </c>
      <c r="B18680" t="s">
        <v>37052</v>
      </c>
      <c r="C18680" t="s">
        <v>37053</v>
      </c>
      <c r="D18680" s="1">
        <v>41969.293263888889</v>
      </c>
      <c r="E18680">
        <v>5</v>
      </c>
      <c r="F18680">
        <v>16</v>
      </c>
      <c r="G18680" t="s">
        <v>576</v>
      </c>
    </row>
    <row r="18681" spans="1:8" x14ac:dyDescent="0.2">
      <c r="A18681">
        <v>5.3748652292545299E+17</v>
      </c>
      <c r="B18681" t="s">
        <v>37054</v>
      </c>
      <c r="C18681" t="s">
        <v>37055</v>
      </c>
      <c r="D18681" s="1">
        <v>41969.293368055558</v>
      </c>
      <c r="E18681">
        <v>15</v>
      </c>
      <c r="F18681">
        <v>32</v>
      </c>
      <c r="G18681" t="s">
        <v>37056</v>
      </c>
    </row>
    <row r="18682" spans="1:8" x14ac:dyDescent="0.2">
      <c r="A18682">
        <v>5.3748676668581798E+17</v>
      </c>
      <c r="B18682" t="s">
        <v>37057</v>
      </c>
      <c r="C18682" t="s">
        <v>37058</v>
      </c>
      <c r="D18682" s="1">
        <v>41969.294039351851</v>
      </c>
      <c r="E18682">
        <v>12</v>
      </c>
      <c r="F18682">
        <v>29</v>
      </c>
      <c r="G18682" t="e">
        <f>_xlfn.SINGLE( _xlfn.SINGLE( _xlfn.SINGLE(OGRumple)))</f>
        <v>#NAME?</v>
      </c>
      <c r="H18682" t="s">
        <v>390</v>
      </c>
    </row>
    <row r="18683" spans="1:8" x14ac:dyDescent="0.2">
      <c r="A18683">
        <v>5.3748698894619398E+17</v>
      </c>
      <c r="B18683" t="s">
        <v>37059</v>
      </c>
      <c r="C18683" t="s">
        <v>37060</v>
      </c>
      <c r="D18683" s="1">
        <v>41969.294652777775</v>
      </c>
      <c r="E18683">
        <v>30</v>
      </c>
      <c r="F18683">
        <v>86</v>
      </c>
      <c r="G18683" t="s">
        <v>215</v>
      </c>
      <c r="H18683" t="s">
        <v>390</v>
      </c>
    </row>
    <row r="18684" spans="1:8" x14ac:dyDescent="0.2">
      <c r="A18684">
        <v>5.3748709338018202E+17</v>
      </c>
      <c r="B18684" t="s">
        <v>37061</v>
      </c>
      <c r="C18684" t="s">
        <v>37062</v>
      </c>
      <c r="D18684" s="1">
        <v>41969.294942129629</v>
      </c>
      <c r="E18684">
        <v>29</v>
      </c>
      <c r="F18684">
        <v>79</v>
      </c>
      <c r="G18684" t="s">
        <v>215</v>
      </c>
    </row>
    <row r="18685" spans="1:8" x14ac:dyDescent="0.2">
      <c r="A18685">
        <v>5.3755123912778099E+17</v>
      </c>
      <c r="B18685" t="s">
        <v>37063</v>
      </c>
      <c r="C18685" t="s">
        <v>37064</v>
      </c>
      <c r="D18685" s="1">
        <v>41969.471956018519</v>
      </c>
      <c r="E18685">
        <v>10</v>
      </c>
      <c r="F18685">
        <v>22</v>
      </c>
      <c r="G18685" t="s">
        <v>576</v>
      </c>
    </row>
    <row r="18686" spans="1:8" x14ac:dyDescent="0.2">
      <c r="A18686">
        <v>5.3755179699118797E+17</v>
      </c>
      <c r="B18686" t="s">
        <v>37065</v>
      </c>
      <c r="C18686" t="s">
        <v>37066</v>
      </c>
      <c r="D18686" s="1">
        <v>41969.473495370374</v>
      </c>
      <c r="E18686">
        <v>12</v>
      </c>
      <c r="F18686">
        <v>29</v>
      </c>
      <c r="G18686" t="s">
        <v>37067</v>
      </c>
    </row>
    <row r="18687" spans="1:8" x14ac:dyDescent="0.2">
      <c r="A18687">
        <v>5.375518645866E+17</v>
      </c>
      <c r="B18687" t="s">
        <v>37068</v>
      </c>
      <c r="C18687" t="s">
        <v>37069</v>
      </c>
      <c r="D18687" s="1">
        <v>41969.473680555559</v>
      </c>
      <c r="E18687">
        <v>13</v>
      </c>
      <c r="F18687">
        <v>29</v>
      </c>
      <c r="G18687" t="s">
        <v>37070</v>
      </c>
    </row>
    <row r="18688" spans="1:8" x14ac:dyDescent="0.2">
      <c r="A18688">
        <v>5.3755695747409101E+17</v>
      </c>
      <c r="B18688" t="s">
        <v>37071</v>
      </c>
      <c r="C18688" t="s">
        <v>37072</v>
      </c>
      <c r="D18688" s="1">
        <v>41969.48773148148</v>
      </c>
      <c r="E18688">
        <v>10</v>
      </c>
      <c r="F18688">
        <v>28</v>
      </c>
      <c r="G18688" t="e">
        <f>_xlfn.SINGLE( _xlfn.SINGLE( _xlfn.SINGLE(lovely_laura21)))</f>
        <v>#NAME?</v>
      </c>
    </row>
    <row r="18689" spans="1:8" x14ac:dyDescent="0.2">
      <c r="A18689">
        <v>5.3755716457622701E+17</v>
      </c>
      <c r="B18689" t="s">
        <v>37073</v>
      </c>
      <c r="C18689" t="s">
        <v>37074</v>
      </c>
      <c r="D18689" s="1">
        <v>41969.488310185188</v>
      </c>
      <c r="E18689">
        <v>41</v>
      </c>
      <c r="F18689">
        <v>96</v>
      </c>
      <c r="G18689" t="s">
        <v>89</v>
      </c>
      <c r="H18689" t="s">
        <v>14519</v>
      </c>
    </row>
    <row r="18690" spans="1:8" x14ac:dyDescent="0.2">
      <c r="A18690">
        <v>5.37564850399248E+17</v>
      </c>
      <c r="B18690" t="s">
        <v>37075</v>
      </c>
      <c r="C18690" t="s">
        <v>37076</v>
      </c>
      <c r="D18690" s="1">
        <v>41969.509513888886</v>
      </c>
      <c r="E18690">
        <v>8</v>
      </c>
      <c r="F18690">
        <v>23</v>
      </c>
      <c r="G18690" t="e">
        <f>_xlfn.SINGLE( _xlfn.SINGLE( _xlfn.SINGLE(lovely_laura21)))</f>
        <v>#NAME?</v>
      </c>
    </row>
    <row r="18691" spans="1:8" x14ac:dyDescent="0.2">
      <c r="A18691">
        <v>5.3756505110086797E+17</v>
      </c>
      <c r="B18691" t="s">
        <v>37077</v>
      </c>
      <c r="C18691" t="s">
        <v>37078</v>
      </c>
      <c r="D18691" s="1">
        <v>41969.510069444441</v>
      </c>
      <c r="E18691">
        <v>8</v>
      </c>
      <c r="F18691">
        <v>31</v>
      </c>
      <c r="G18691" t="s">
        <v>576</v>
      </c>
    </row>
    <row r="18692" spans="1:8" x14ac:dyDescent="0.2">
      <c r="A18692">
        <v>5.37565233850904E+17</v>
      </c>
      <c r="B18692" t="s">
        <v>37079</v>
      </c>
      <c r="C18692" t="s">
        <v>37080</v>
      </c>
      <c r="D18692" s="1">
        <v>41969.510567129626</v>
      </c>
      <c r="E18692">
        <v>16</v>
      </c>
      <c r="F18692">
        <v>43</v>
      </c>
      <c r="G18692" t="s">
        <v>215</v>
      </c>
      <c r="H18692" t="s">
        <v>24419</v>
      </c>
    </row>
    <row r="18693" spans="1:8" x14ac:dyDescent="0.2">
      <c r="A18693">
        <v>5.3756528255935603E+17</v>
      </c>
      <c r="B18693" t="s">
        <v>37081</v>
      </c>
      <c r="C18693" t="s">
        <v>37082</v>
      </c>
      <c r="D18693" s="1">
        <v>41969.510706018518</v>
      </c>
      <c r="E18693">
        <v>18</v>
      </c>
      <c r="F18693">
        <v>61</v>
      </c>
      <c r="G18693" t="s">
        <v>37083</v>
      </c>
    </row>
    <row r="18694" spans="1:8" x14ac:dyDescent="0.2">
      <c r="A18694">
        <v>5.3756539920713702E+17</v>
      </c>
      <c r="B18694" t="s">
        <v>37084</v>
      </c>
      <c r="C18694" t="s">
        <v>37085</v>
      </c>
      <c r="D18694" s="1">
        <v>41969.511030092595</v>
      </c>
      <c r="E18694">
        <v>20</v>
      </c>
      <c r="F18694">
        <v>50</v>
      </c>
      <c r="G18694" t="s">
        <v>215</v>
      </c>
    </row>
    <row r="18695" spans="1:8" x14ac:dyDescent="0.2">
      <c r="A18695">
        <v>5.3761613091204698E+17</v>
      </c>
      <c r="B18695" t="s">
        <v>37086</v>
      </c>
      <c r="C18695" t="s">
        <v>37087</v>
      </c>
      <c r="D18695" s="1">
        <v>41969.651018518518</v>
      </c>
      <c r="E18695">
        <v>21</v>
      </c>
      <c r="F18695">
        <v>27</v>
      </c>
      <c r="G18695" t="s">
        <v>8981</v>
      </c>
    </row>
    <row r="18696" spans="1:8" x14ac:dyDescent="0.2">
      <c r="A18696">
        <v>5.3763842125543398E+17</v>
      </c>
      <c r="B18696" t="s">
        <v>37088</v>
      </c>
      <c r="C18696" t="s">
        <v>37089</v>
      </c>
      <c r="D18696" s="1">
        <v>41969.712534722225</v>
      </c>
      <c r="E18696">
        <v>20</v>
      </c>
      <c r="F18696">
        <v>33</v>
      </c>
      <c r="G18696" t="s">
        <v>215</v>
      </c>
    </row>
    <row r="18697" spans="1:8" x14ac:dyDescent="0.2">
      <c r="A18697">
        <v>5.3774458357339302E+17</v>
      </c>
      <c r="B18697" t="s">
        <v>37090</v>
      </c>
      <c r="C18697" t="s">
        <v>37091</v>
      </c>
      <c r="D18697" s="1">
        <v>41970.005486111113</v>
      </c>
      <c r="E18697">
        <v>165</v>
      </c>
      <c r="F18697">
        <v>254</v>
      </c>
      <c r="G18697" t="e">
        <f>RafaelMerrydel1</f>
        <v>#NAME?</v>
      </c>
    </row>
    <row r="18698" spans="1:8" x14ac:dyDescent="0.2">
      <c r="A18698">
        <v>5.37744703459192E+17</v>
      </c>
      <c r="B18698" t="s">
        <v>37092</v>
      </c>
      <c r="C18698" t="s">
        <v>37093</v>
      </c>
      <c r="D18698" s="1">
        <v>41970.005810185183</v>
      </c>
      <c r="E18698">
        <v>21</v>
      </c>
      <c r="F18698">
        <v>35</v>
      </c>
      <c r="G18698" t="s">
        <v>215</v>
      </c>
      <c r="H18698" t="s">
        <v>390</v>
      </c>
    </row>
    <row r="18699" spans="1:8" x14ac:dyDescent="0.2">
      <c r="A18699">
        <v>5.37744742948544E+17</v>
      </c>
      <c r="B18699" t="s">
        <v>37094</v>
      </c>
      <c r="C18699" t="s">
        <v>37095</v>
      </c>
      <c r="D18699" s="1">
        <v>41970.005925925929</v>
      </c>
      <c r="E18699">
        <v>14</v>
      </c>
      <c r="F18699">
        <v>34</v>
      </c>
      <c r="G18699" t="s">
        <v>37096</v>
      </c>
    </row>
    <row r="18700" spans="1:8" x14ac:dyDescent="0.2">
      <c r="A18700">
        <v>5.3774493893158899E+17</v>
      </c>
      <c r="B18700" t="s">
        <v>37097</v>
      </c>
      <c r="C18700" t="s">
        <v>37098</v>
      </c>
      <c r="D18700" s="1">
        <v>41970.006458333337</v>
      </c>
      <c r="E18700">
        <v>28</v>
      </c>
      <c r="F18700">
        <v>67</v>
      </c>
      <c r="G18700" t="s">
        <v>37099</v>
      </c>
      <c r="H18700" t="s">
        <v>616</v>
      </c>
    </row>
    <row r="18701" spans="1:8" x14ac:dyDescent="0.2">
      <c r="A18701">
        <v>5.3774611655793402E+17</v>
      </c>
      <c r="B18701" t="s">
        <v>37100</v>
      </c>
      <c r="C18701" t="s">
        <v>37101</v>
      </c>
      <c r="D18701" s="1">
        <v>41970.009710648148</v>
      </c>
      <c r="E18701">
        <v>3</v>
      </c>
      <c r="F18701">
        <v>3</v>
      </c>
      <c r="G18701" t="s">
        <v>215</v>
      </c>
    </row>
    <row r="18702" spans="1:8" x14ac:dyDescent="0.2">
      <c r="A18702">
        <v>5.3774662311242899E+17</v>
      </c>
      <c r="B18702" t="s">
        <v>37102</v>
      </c>
      <c r="C18702" t="s">
        <v>37103</v>
      </c>
      <c r="D18702" s="1">
        <v>41970.011111111111</v>
      </c>
      <c r="E18702">
        <v>29</v>
      </c>
      <c r="F18702">
        <v>50</v>
      </c>
      <c r="G18702" t="s">
        <v>14503</v>
      </c>
    </row>
    <row r="18703" spans="1:8" x14ac:dyDescent="0.2">
      <c r="A18703">
        <v>5.3774672592741498E+17</v>
      </c>
      <c r="B18703" t="s">
        <v>37104</v>
      </c>
      <c r="C18703" t="s">
        <v>37105</v>
      </c>
      <c r="D18703" s="1">
        <v>41970.011388888888</v>
      </c>
      <c r="E18703">
        <v>24</v>
      </c>
      <c r="F18703">
        <v>44</v>
      </c>
      <c r="G18703" t="s">
        <v>215</v>
      </c>
    </row>
    <row r="18704" spans="1:8" x14ac:dyDescent="0.2">
      <c r="A18704">
        <v>5.3774676401589402E+17</v>
      </c>
      <c r="B18704" t="s">
        <v>37106</v>
      </c>
      <c r="C18704" t="s">
        <v>37107</v>
      </c>
      <c r="D18704" s="1">
        <v>41970.011504629627</v>
      </c>
      <c r="E18704">
        <v>24</v>
      </c>
      <c r="F18704">
        <v>69</v>
      </c>
      <c r="G18704" t="s">
        <v>37108</v>
      </c>
    </row>
    <row r="18705" spans="1:7" x14ac:dyDescent="0.2">
      <c r="A18705">
        <v>5.3780164416007699E+17</v>
      </c>
      <c r="B18705" t="s">
        <v>37109</v>
      </c>
      <c r="C18705" t="s">
        <v>37110</v>
      </c>
      <c r="D18705" s="1">
        <v>41970.162939814814</v>
      </c>
      <c r="E18705">
        <v>1084</v>
      </c>
      <c r="F18705">
        <v>2537</v>
      </c>
    </row>
    <row r="18706" spans="1:7" x14ac:dyDescent="0.2">
      <c r="A18706">
        <v>5.37893973256568E+17</v>
      </c>
      <c r="B18706" t="s">
        <v>37111</v>
      </c>
      <c r="C18706" t="s">
        <v>37112</v>
      </c>
      <c r="D18706" s="1">
        <v>41970.417719907404</v>
      </c>
      <c r="E18706">
        <v>42</v>
      </c>
      <c r="F18706">
        <v>95</v>
      </c>
      <c r="G18706" t="s">
        <v>576</v>
      </c>
    </row>
    <row r="18707" spans="1:7" x14ac:dyDescent="0.2">
      <c r="A18707">
        <v>5.3817445407421197E+17</v>
      </c>
      <c r="B18707" t="s">
        <v>37113</v>
      </c>
      <c r="C18707" t="s">
        <v>37114</v>
      </c>
      <c r="D18707" s="1">
        <v>41971.191701388889</v>
      </c>
      <c r="E18707">
        <v>35</v>
      </c>
      <c r="F18707">
        <v>84</v>
      </c>
      <c r="G18707" t="s">
        <v>215</v>
      </c>
    </row>
    <row r="18708" spans="1:7" x14ac:dyDescent="0.2">
      <c r="A18708">
        <v>5.3817714731229498E+17</v>
      </c>
      <c r="B18708" t="s">
        <v>37115</v>
      </c>
      <c r="C18708" t="s">
        <v>37116</v>
      </c>
      <c r="D18708" s="1">
        <v>41971.199131944442</v>
      </c>
      <c r="E18708">
        <v>339</v>
      </c>
      <c r="F18708">
        <v>546</v>
      </c>
      <c r="G18708" t="s">
        <v>89</v>
      </c>
    </row>
    <row r="18709" spans="1:7" x14ac:dyDescent="0.2">
      <c r="A18709">
        <v>5.3822169183577702E+17</v>
      </c>
      <c r="B18709" t="s">
        <v>37117</v>
      </c>
      <c r="C18709" t="s">
        <v>37118</v>
      </c>
      <c r="D18709" s="1">
        <v>41971.322048611109</v>
      </c>
      <c r="E18709">
        <v>23</v>
      </c>
      <c r="F18709">
        <v>61</v>
      </c>
      <c r="G18709" t="s">
        <v>215</v>
      </c>
    </row>
    <row r="18710" spans="1:7" x14ac:dyDescent="0.2">
      <c r="A18710">
        <v>5.3822479101958502E+17</v>
      </c>
      <c r="B18710" t="s">
        <v>37119</v>
      </c>
      <c r="C18710" t="s">
        <v>37120</v>
      </c>
      <c r="D18710" s="1">
        <v>41971.330601851849</v>
      </c>
      <c r="E18710">
        <v>56</v>
      </c>
      <c r="F18710">
        <v>57</v>
      </c>
      <c r="G18710" t="s">
        <v>37121</v>
      </c>
    </row>
    <row r="18711" spans="1:7" x14ac:dyDescent="0.2">
      <c r="A18711">
        <v>5.3826327956370598E+17</v>
      </c>
      <c r="B18711" t="s">
        <v>37122</v>
      </c>
      <c r="C18711" t="s">
        <v>37123</v>
      </c>
      <c r="D18711" s="1">
        <v>41971.436805555553</v>
      </c>
      <c r="E18711">
        <v>18</v>
      </c>
      <c r="F18711">
        <v>34</v>
      </c>
      <c r="G18711" t="s">
        <v>89</v>
      </c>
    </row>
    <row r="18712" spans="1:7" x14ac:dyDescent="0.2">
      <c r="A18712">
        <v>5.3826636884059302E+17</v>
      </c>
      <c r="B18712" t="s">
        <v>37124</v>
      </c>
      <c r="C18712" t="s">
        <v>37125</v>
      </c>
      <c r="D18712" s="1">
        <v>41971.445335648146</v>
      </c>
      <c r="E18712">
        <v>18</v>
      </c>
      <c r="F18712">
        <v>17</v>
      </c>
      <c r="G18712" t="s">
        <v>215</v>
      </c>
    </row>
    <row r="18713" spans="1:7" x14ac:dyDescent="0.2">
      <c r="A18713">
        <v>5.3826652481837402E+17</v>
      </c>
      <c r="B18713" t="s">
        <v>37126</v>
      </c>
      <c r="C18713" t="s">
        <v>37127</v>
      </c>
      <c r="D18713" s="1">
        <v>41971.445763888885</v>
      </c>
      <c r="E18713">
        <v>11</v>
      </c>
      <c r="F18713">
        <v>13</v>
      </c>
      <c r="G18713" t="s">
        <v>576</v>
      </c>
    </row>
    <row r="18714" spans="1:7" x14ac:dyDescent="0.2">
      <c r="A18714">
        <v>5.3826758975633402E+17</v>
      </c>
      <c r="B18714" t="s">
        <v>37128</v>
      </c>
      <c r="C18714" t="s">
        <v>37129</v>
      </c>
      <c r="D18714" s="1">
        <v>41971.448703703703</v>
      </c>
      <c r="E18714">
        <v>17</v>
      </c>
      <c r="F18714">
        <v>27</v>
      </c>
      <c r="G18714" t="s">
        <v>89</v>
      </c>
    </row>
    <row r="18715" spans="1:7" x14ac:dyDescent="0.2">
      <c r="A18715">
        <v>5.3826783360477101E+17</v>
      </c>
      <c r="B18715" t="s">
        <v>37130</v>
      </c>
      <c r="C18715" t="s">
        <v>37131</v>
      </c>
      <c r="D18715" s="1">
        <v>41971.449374999997</v>
      </c>
      <c r="E18715">
        <v>10</v>
      </c>
      <c r="F18715">
        <v>17</v>
      </c>
      <c r="G18715" t="s">
        <v>487</v>
      </c>
    </row>
    <row r="18716" spans="1:7" x14ac:dyDescent="0.2">
      <c r="A18716">
        <v>5.3826820265740602E+17</v>
      </c>
      <c r="B18716" t="s">
        <v>37132</v>
      </c>
      <c r="C18716" t="s">
        <v>37133</v>
      </c>
      <c r="D18716" s="1">
        <v>41971.45039351852</v>
      </c>
      <c r="E18716">
        <v>12</v>
      </c>
      <c r="F18716">
        <v>12</v>
      </c>
      <c r="G18716" t="s">
        <v>37134</v>
      </c>
    </row>
    <row r="18717" spans="1:7" x14ac:dyDescent="0.2">
      <c r="A18717">
        <v>5.3826822930801402E+17</v>
      </c>
      <c r="B18717" t="s">
        <v>37135</v>
      </c>
      <c r="C18717" t="s">
        <v>34986</v>
      </c>
      <c r="D18717" s="1">
        <v>41971.450474537036</v>
      </c>
      <c r="E18717">
        <v>10</v>
      </c>
      <c r="F18717">
        <v>17</v>
      </c>
      <c r="G18717" t="s">
        <v>215</v>
      </c>
    </row>
    <row r="18718" spans="1:7" x14ac:dyDescent="0.2">
      <c r="A18718">
        <v>5.3826846730538502E+17</v>
      </c>
      <c r="B18718" t="s">
        <v>37136</v>
      </c>
      <c r="C18718" t="s">
        <v>37137</v>
      </c>
      <c r="D18718" s="1">
        <v>41971.451122685183</v>
      </c>
      <c r="E18718">
        <v>8</v>
      </c>
      <c r="F18718">
        <v>21</v>
      </c>
      <c r="G18718" t="s">
        <v>215</v>
      </c>
    </row>
    <row r="18719" spans="1:7" x14ac:dyDescent="0.2">
      <c r="A18719">
        <v>5.38268676223696E+17</v>
      </c>
      <c r="B18719" t="s">
        <v>37138</v>
      </c>
      <c r="C18719" t="s">
        <v>37139</v>
      </c>
      <c r="D18719" s="1">
        <v>41971.451701388891</v>
      </c>
      <c r="E18719">
        <v>41</v>
      </c>
      <c r="F18719">
        <v>92</v>
      </c>
      <c r="G18719" t="s">
        <v>215</v>
      </c>
    </row>
    <row r="18720" spans="1:7" x14ac:dyDescent="0.2">
      <c r="A18720">
        <v>5.3826892712694899E+17</v>
      </c>
      <c r="B18720" t="s">
        <v>37140</v>
      </c>
      <c r="C18720" t="s">
        <v>37141</v>
      </c>
      <c r="D18720" s="1">
        <v>41971.45239583333</v>
      </c>
      <c r="E18720">
        <v>18</v>
      </c>
      <c r="F18720">
        <v>33</v>
      </c>
      <c r="G18720" t="s">
        <v>215</v>
      </c>
    </row>
    <row r="18721" spans="1:8" x14ac:dyDescent="0.2">
      <c r="A18721">
        <v>5.3826902201050701E+17</v>
      </c>
      <c r="B18721" t="s">
        <v>37142</v>
      </c>
      <c r="C18721" t="s">
        <v>37143</v>
      </c>
      <c r="D18721" s="1">
        <v>41971.452662037038</v>
      </c>
      <c r="E18721">
        <v>7</v>
      </c>
      <c r="F18721">
        <v>13</v>
      </c>
      <c r="G18721" t="s">
        <v>37144</v>
      </c>
    </row>
    <row r="18722" spans="1:8" x14ac:dyDescent="0.2">
      <c r="A18722">
        <v>5.3826925060007501E+17</v>
      </c>
      <c r="B18722" t="s">
        <v>37145</v>
      </c>
      <c r="C18722" t="s">
        <v>37146</v>
      </c>
      <c r="D18722" s="1">
        <v>41971.453287037039</v>
      </c>
      <c r="E18722">
        <v>14</v>
      </c>
      <c r="F18722">
        <v>28</v>
      </c>
      <c r="G18722" t="s">
        <v>215</v>
      </c>
    </row>
    <row r="18723" spans="1:8" x14ac:dyDescent="0.2">
      <c r="A18723">
        <v>5.3826932049812998E+17</v>
      </c>
      <c r="B18723" t="s">
        <v>37147</v>
      </c>
      <c r="C18723" t="s">
        <v>37148</v>
      </c>
      <c r="D18723" s="1">
        <v>41971.453483796293</v>
      </c>
      <c r="E18723">
        <v>11</v>
      </c>
      <c r="F18723">
        <v>19</v>
      </c>
      <c r="G18723" t="s">
        <v>215</v>
      </c>
      <c r="H18723" t="s">
        <v>390</v>
      </c>
    </row>
    <row r="18724" spans="1:8" x14ac:dyDescent="0.2">
      <c r="A18724">
        <v>5.3826958543973498E+17</v>
      </c>
      <c r="B18724" t="s">
        <v>37149</v>
      </c>
      <c r="C18724" t="s">
        <v>37150</v>
      </c>
      <c r="D18724" s="1">
        <v>41971.454212962963</v>
      </c>
      <c r="E18724">
        <v>23</v>
      </c>
      <c r="F18724">
        <v>51</v>
      </c>
      <c r="G18724" t="s">
        <v>37151</v>
      </c>
    </row>
    <row r="18725" spans="1:8" x14ac:dyDescent="0.2">
      <c r="A18725">
        <v>5.3826973397681702E+17</v>
      </c>
      <c r="B18725" t="s">
        <v>37152</v>
      </c>
      <c r="C18725" t="s">
        <v>37153</v>
      </c>
      <c r="D18725" s="1">
        <v>41971.454618055555</v>
      </c>
      <c r="E18725">
        <v>8</v>
      </c>
      <c r="F18725">
        <v>18</v>
      </c>
      <c r="G18725" t="s">
        <v>26506</v>
      </c>
    </row>
    <row r="18726" spans="1:8" x14ac:dyDescent="0.2">
      <c r="A18726">
        <v>5.3827003506913203E+17</v>
      </c>
      <c r="B18726" t="s">
        <v>37154</v>
      </c>
      <c r="C18726" t="s">
        <v>37155</v>
      </c>
      <c r="D18726" s="1">
        <v>41971.455451388887</v>
      </c>
      <c r="E18726">
        <v>12</v>
      </c>
      <c r="F18726">
        <v>24</v>
      </c>
      <c r="G18726" t="s">
        <v>26506</v>
      </c>
    </row>
    <row r="18727" spans="1:8" x14ac:dyDescent="0.2">
      <c r="A18727">
        <v>5.3829946635769402E+17</v>
      </c>
      <c r="B18727" t="s">
        <v>37156</v>
      </c>
      <c r="C18727" t="s">
        <v>37157</v>
      </c>
      <c r="D18727" s="1">
        <v>41971.536666666667</v>
      </c>
      <c r="E18727">
        <v>28</v>
      </c>
      <c r="F18727">
        <v>80</v>
      </c>
      <c r="G18727" t="s">
        <v>37158</v>
      </c>
    </row>
    <row r="18728" spans="1:8" x14ac:dyDescent="0.2">
      <c r="A18728">
        <v>5.3829953525331898E+17</v>
      </c>
      <c r="B18728" t="s">
        <v>37159</v>
      </c>
      <c r="C18728" t="s">
        <v>37160</v>
      </c>
      <c r="D18728" s="1">
        <v>41971.536851851852</v>
      </c>
      <c r="E18728">
        <v>10</v>
      </c>
      <c r="F18728">
        <v>22</v>
      </c>
      <c r="G18728" t="s">
        <v>37161</v>
      </c>
      <c r="H18728" t="s">
        <v>390</v>
      </c>
    </row>
    <row r="18729" spans="1:8" x14ac:dyDescent="0.2">
      <c r="A18729">
        <v>5.3829962015442099E+17</v>
      </c>
      <c r="B18729" t="s">
        <v>37162</v>
      </c>
      <c r="C18729" t="s">
        <v>37163</v>
      </c>
      <c r="D18729" s="1">
        <v>41971.537094907406</v>
      </c>
      <c r="E18729">
        <v>30</v>
      </c>
      <c r="F18729">
        <v>44</v>
      </c>
      <c r="G18729" t="s">
        <v>215</v>
      </c>
    </row>
    <row r="18730" spans="1:8" x14ac:dyDescent="0.2">
      <c r="A18730">
        <v>5.3829978732260902E+17</v>
      </c>
      <c r="B18730" t="s">
        <v>37164</v>
      </c>
      <c r="C18730" t="s">
        <v>37165</v>
      </c>
      <c r="D18730" s="1">
        <v>41971.537557870368</v>
      </c>
      <c r="E18730">
        <v>13</v>
      </c>
      <c r="F18730">
        <v>28</v>
      </c>
      <c r="G18730" t="s">
        <v>215</v>
      </c>
    </row>
    <row r="18731" spans="1:8" x14ac:dyDescent="0.2">
      <c r="A18731">
        <v>5.3830032072064602E+17</v>
      </c>
      <c r="B18731" t="s">
        <v>37166</v>
      </c>
      <c r="C18731" t="s">
        <v>37167</v>
      </c>
      <c r="D18731" s="1">
        <v>41971.539027777777</v>
      </c>
      <c r="E18731">
        <v>13</v>
      </c>
      <c r="F18731">
        <v>27</v>
      </c>
      <c r="G18731" t="s">
        <v>576</v>
      </c>
    </row>
    <row r="18732" spans="1:8" x14ac:dyDescent="0.2">
      <c r="A18732">
        <v>5.38300426610032E+17</v>
      </c>
      <c r="B18732" t="s">
        <v>37168</v>
      </c>
      <c r="C18732" t="s">
        <v>37169</v>
      </c>
      <c r="D18732" s="1">
        <v>41971.539317129631</v>
      </c>
      <c r="E18732">
        <v>26</v>
      </c>
      <c r="F18732">
        <v>51</v>
      </c>
      <c r="G18732" t="s">
        <v>215</v>
      </c>
      <c r="H18732" t="s">
        <v>390</v>
      </c>
    </row>
    <row r="18733" spans="1:8" x14ac:dyDescent="0.2">
      <c r="A18733">
        <v>5.38803587712024E+17</v>
      </c>
      <c r="B18733" t="s">
        <v>37170</v>
      </c>
      <c r="C18733" t="s">
        <v>37171</v>
      </c>
      <c r="D18733" s="1">
        <v>41972.927777777775</v>
      </c>
      <c r="E18733">
        <v>30</v>
      </c>
      <c r="F18733">
        <v>64</v>
      </c>
      <c r="G18733" t="s">
        <v>89</v>
      </c>
      <c r="H18733" t="s">
        <v>390</v>
      </c>
    </row>
    <row r="18734" spans="1:8" x14ac:dyDescent="0.2">
      <c r="A18734">
        <v>5.3881826073801101E+17</v>
      </c>
      <c r="B18734" t="s">
        <v>37172</v>
      </c>
      <c r="C18734" t="s">
        <v>37173</v>
      </c>
      <c r="D18734" s="1">
        <v>41972.968263888892</v>
      </c>
      <c r="E18734">
        <v>16</v>
      </c>
      <c r="F18734">
        <v>32</v>
      </c>
      <c r="G18734" t="s">
        <v>215</v>
      </c>
    </row>
    <row r="18735" spans="1:8" x14ac:dyDescent="0.2">
      <c r="A18735">
        <v>5.3881850159169498E+17</v>
      </c>
      <c r="B18735" t="s">
        <v>37174</v>
      </c>
      <c r="C18735" t="s">
        <v>37175</v>
      </c>
      <c r="D18735" s="1">
        <v>41972.968935185185</v>
      </c>
      <c r="E18735">
        <v>24</v>
      </c>
      <c r="F18735">
        <v>40</v>
      </c>
      <c r="G18735" t="s">
        <v>215</v>
      </c>
      <c r="H18735" t="s">
        <v>390</v>
      </c>
    </row>
    <row r="18736" spans="1:8" x14ac:dyDescent="0.2">
      <c r="A18736">
        <v>5.38818811345256E+17</v>
      </c>
      <c r="B18736" t="s">
        <v>37176</v>
      </c>
      <c r="C18736" t="s">
        <v>37177</v>
      </c>
      <c r="D18736" s="1">
        <v>41972.96979166667</v>
      </c>
      <c r="E18736">
        <v>21</v>
      </c>
      <c r="F18736">
        <v>71</v>
      </c>
      <c r="G18736" t="s">
        <v>215</v>
      </c>
    </row>
    <row r="18737" spans="1:8" x14ac:dyDescent="0.2">
      <c r="A18737">
        <v>5.3881951283001702E+17</v>
      </c>
      <c r="B18737" t="s">
        <v>37178</v>
      </c>
      <c r="C18737" t="s">
        <v>37179</v>
      </c>
      <c r="D18737" s="1">
        <v>41972.971724537034</v>
      </c>
      <c r="E18737">
        <v>13</v>
      </c>
      <c r="F18737">
        <v>28</v>
      </c>
      <c r="G18737" t="s">
        <v>576</v>
      </c>
    </row>
    <row r="18738" spans="1:8" x14ac:dyDescent="0.2">
      <c r="A18738">
        <v>5.3882008020189101E+17</v>
      </c>
      <c r="B18738" t="s">
        <v>37180</v>
      </c>
      <c r="C18738" t="s">
        <v>37181</v>
      </c>
      <c r="D18738" s="1">
        <v>41972.973287037035</v>
      </c>
      <c r="E18738">
        <v>19</v>
      </c>
      <c r="F18738">
        <v>35</v>
      </c>
      <c r="G18738" t="s">
        <v>215</v>
      </c>
    </row>
    <row r="18739" spans="1:8" x14ac:dyDescent="0.2">
      <c r="A18739">
        <v>5.3882045766828403E+17</v>
      </c>
      <c r="B18739" t="s">
        <v>37182</v>
      </c>
      <c r="C18739" t="s">
        <v>37183</v>
      </c>
      <c r="D18739" s="1">
        <v>41972.974328703705</v>
      </c>
      <c r="E18739">
        <v>30</v>
      </c>
      <c r="F18739">
        <v>65</v>
      </c>
      <c r="G18739" t="s">
        <v>37184</v>
      </c>
    </row>
    <row r="18740" spans="1:8" x14ac:dyDescent="0.2">
      <c r="A18740">
        <v>5.3882054108459802E+17</v>
      </c>
      <c r="B18740" t="s">
        <v>37185</v>
      </c>
      <c r="C18740" t="s">
        <v>37186</v>
      </c>
      <c r="D18740" s="1">
        <v>41972.974560185183</v>
      </c>
      <c r="E18740">
        <v>9</v>
      </c>
      <c r="F18740">
        <v>13</v>
      </c>
      <c r="G18740" t="s">
        <v>576</v>
      </c>
      <c r="H18740" t="s">
        <v>1725</v>
      </c>
    </row>
    <row r="18741" spans="1:8" x14ac:dyDescent="0.2">
      <c r="A18741">
        <v>5.3882092267401203E+17</v>
      </c>
      <c r="B18741" t="s">
        <v>37187</v>
      </c>
      <c r="C18741" t="s">
        <v>37188</v>
      </c>
      <c r="D18741" s="1">
        <v>41972.975613425922</v>
      </c>
      <c r="E18741">
        <v>8</v>
      </c>
      <c r="F18741">
        <v>25</v>
      </c>
      <c r="G18741" t="s">
        <v>215</v>
      </c>
    </row>
    <row r="18742" spans="1:8" x14ac:dyDescent="0.2">
      <c r="A18742">
        <v>5.3882113695262298E+17</v>
      </c>
      <c r="B18742" t="s">
        <v>37189</v>
      </c>
      <c r="C18742" t="s">
        <v>37190</v>
      </c>
      <c r="D18742" s="1">
        <v>41972.976203703707</v>
      </c>
      <c r="E18742">
        <v>16</v>
      </c>
      <c r="F18742">
        <v>53</v>
      </c>
      <c r="G18742" t="s">
        <v>215</v>
      </c>
    </row>
    <row r="18743" spans="1:8" x14ac:dyDescent="0.2">
      <c r="A18743">
        <v>5.3889295946773197E+17</v>
      </c>
      <c r="B18743" t="s">
        <v>37191</v>
      </c>
      <c r="C18743" t="s">
        <v>37192</v>
      </c>
      <c r="D18743" s="1">
        <v>41973.174398148149</v>
      </c>
      <c r="E18743">
        <v>59</v>
      </c>
      <c r="F18743">
        <v>155</v>
      </c>
      <c r="G18743" t="s">
        <v>89</v>
      </c>
    </row>
    <row r="18744" spans="1:8" x14ac:dyDescent="0.2">
      <c r="A18744">
        <v>5.3889414966858502E+17</v>
      </c>
      <c r="B18744" t="s">
        <v>37193</v>
      </c>
      <c r="C18744" t="s">
        <v>37194</v>
      </c>
      <c r="D18744" s="1">
        <v>41973.177685185183</v>
      </c>
      <c r="E18744">
        <v>13</v>
      </c>
      <c r="F18744">
        <v>30</v>
      </c>
      <c r="G18744" t="s">
        <v>576</v>
      </c>
    </row>
    <row r="18745" spans="1:8" x14ac:dyDescent="0.2">
      <c r="A18745">
        <v>5.3891699301416902E+17</v>
      </c>
      <c r="B18745" t="s">
        <v>37195</v>
      </c>
      <c r="C18745" t="s">
        <v>37196</v>
      </c>
      <c r="D18745" s="1">
        <v>41973.240717592591</v>
      </c>
      <c r="E18745">
        <v>24</v>
      </c>
      <c r="F18745">
        <v>51</v>
      </c>
      <c r="G18745" t="s">
        <v>215</v>
      </c>
    </row>
    <row r="18746" spans="1:8" x14ac:dyDescent="0.2">
      <c r="A18746">
        <v>5.3915908420195501E+17</v>
      </c>
      <c r="B18746" t="s">
        <v>37197</v>
      </c>
      <c r="C18746" t="s">
        <v>37198</v>
      </c>
      <c r="D18746" s="1">
        <v>41973.908761574072</v>
      </c>
      <c r="E18746">
        <v>1187</v>
      </c>
      <c r="F18746">
        <v>1224</v>
      </c>
    </row>
    <row r="18747" spans="1:8" x14ac:dyDescent="0.2">
      <c r="A18747">
        <v>5.3921982532395802E+17</v>
      </c>
      <c r="B18747" t="s">
        <v>37199</v>
      </c>
      <c r="C18747" t="s">
        <v>37200</v>
      </c>
      <c r="D18747" s="1">
        <v>41974.076377314814</v>
      </c>
      <c r="E18747">
        <v>40</v>
      </c>
      <c r="F18747">
        <v>96</v>
      </c>
      <c r="G18747" t="s">
        <v>215</v>
      </c>
    </row>
    <row r="18748" spans="1:8" x14ac:dyDescent="0.2">
      <c r="A18748">
        <v>5.3938018955875098E+17</v>
      </c>
      <c r="B18748" t="s">
        <v>37201</v>
      </c>
      <c r="C18748" t="s">
        <v>37202</v>
      </c>
      <c r="D18748" s="1">
        <v>41974.518900462965</v>
      </c>
      <c r="E18748">
        <v>26</v>
      </c>
      <c r="F18748">
        <v>64</v>
      </c>
      <c r="G18748" t="s">
        <v>89</v>
      </c>
    </row>
    <row r="18749" spans="1:8" x14ac:dyDescent="0.2">
      <c r="A18749">
        <v>5.39392467549032E+17</v>
      </c>
      <c r="B18749" t="s">
        <v>37203</v>
      </c>
      <c r="C18749" t="s">
        <v>37204</v>
      </c>
      <c r="D18749" s="1">
        <v>41974.552777777775</v>
      </c>
      <c r="E18749">
        <v>18</v>
      </c>
      <c r="F18749">
        <v>20</v>
      </c>
      <c r="G18749" t="s">
        <v>215</v>
      </c>
    </row>
    <row r="18750" spans="1:8" x14ac:dyDescent="0.2">
      <c r="A18750">
        <v>5.39392890364264E+17</v>
      </c>
      <c r="B18750" t="s">
        <v>37205</v>
      </c>
      <c r="C18750" t="s">
        <v>37206</v>
      </c>
      <c r="D18750" s="1">
        <v>41974.553946759261</v>
      </c>
      <c r="E18750">
        <v>12</v>
      </c>
      <c r="F18750">
        <v>22</v>
      </c>
      <c r="G18750" t="s">
        <v>576</v>
      </c>
      <c r="H18750" t="s">
        <v>390</v>
      </c>
    </row>
    <row r="18751" spans="1:8" x14ac:dyDescent="0.2">
      <c r="A18751">
        <v>5.3939651152918899E+17</v>
      </c>
      <c r="B18751" t="s">
        <v>37207</v>
      </c>
      <c r="C18751" t="s">
        <v>37208</v>
      </c>
      <c r="D18751" s="1">
        <v>41974.563935185186</v>
      </c>
      <c r="E18751">
        <v>13</v>
      </c>
      <c r="F18751">
        <v>28</v>
      </c>
      <c r="G18751" t="s">
        <v>89</v>
      </c>
      <c r="H18751" t="s">
        <v>390</v>
      </c>
    </row>
    <row r="18752" spans="1:8" x14ac:dyDescent="0.2">
      <c r="A18752">
        <v>5.3939663142757498E+17</v>
      </c>
      <c r="B18752" t="s">
        <v>37209</v>
      </c>
      <c r="C18752" t="s">
        <v>37210</v>
      </c>
      <c r="D18752" s="1">
        <v>41974.564270833333</v>
      </c>
      <c r="E18752">
        <v>10</v>
      </c>
      <c r="F18752">
        <v>12</v>
      </c>
      <c r="G18752" t="s">
        <v>215</v>
      </c>
    </row>
    <row r="18753" spans="1:8" x14ac:dyDescent="0.2">
      <c r="A18753">
        <v>5.39396848667336E+17</v>
      </c>
      <c r="B18753" t="s">
        <v>37211</v>
      </c>
      <c r="C18753" t="s">
        <v>37212</v>
      </c>
      <c r="D18753" s="1">
        <v>41974.56486111111</v>
      </c>
      <c r="E18753">
        <v>13</v>
      </c>
      <c r="F18753">
        <v>20</v>
      </c>
      <c r="G18753" t="s">
        <v>215</v>
      </c>
      <c r="H18753" t="s">
        <v>390</v>
      </c>
    </row>
    <row r="18754" spans="1:8" x14ac:dyDescent="0.2">
      <c r="A18754">
        <v>5.39397268257128E+17</v>
      </c>
      <c r="B18754" t="s">
        <v>37213</v>
      </c>
      <c r="C18754" t="s">
        <v>37214</v>
      </c>
      <c r="D18754" s="1">
        <v>41974.566018518519</v>
      </c>
      <c r="E18754">
        <v>72</v>
      </c>
      <c r="F18754">
        <v>138</v>
      </c>
      <c r="G18754" t="s">
        <v>89</v>
      </c>
      <c r="H18754" t="s">
        <v>390</v>
      </c>
    </row>
    <row r="18755" spans="1:8" x14ac:dyDescent="0.2">
      <c r="A18755">
        <v>5.3939974006954298E+17</v>
      </c>
      <c r="B18755" t="s">
        <v>37215</v>
      </c>
      <c r="C18755" t="s">
        <v>37216</v>
      </c>
      <c r="D18755" s="1">
        <v>41974.572847222225</v>
      </c>
      <c r="E18755">
        <v>34</v>
      </c>
      <c r="F18755">
        <v>79</v>
      </c>
      <c r="G18755" t="s">
        <v>215</v>
      </c>
    </row>
    <row r="18756" spans="1:8" x14ac:dyDescent="0.2">
      <c r="A18756">
        <v>5.3939994196236198E+17</v>
      </c>
      <c r="B18756" t="s">
        <v>37217</v>
      </c>
      <c r="C18756" t="s">
        <v>37218</v>
      </c>
      <c r="D18756" s="1">
        <v>41974.57340277778</v>
      </c>
      <c r="E18756">
        <v>12</v>
      </c>
      <c r="F18756">
        <v>15</v>
      </c>
      <c r="G18756" t="s">
        <v>215</v>
      </c>
      <c r="H18756" t="s">
        <v>390</v>
      </c>
    </row>
    <row r="18757" spans="1:8" x14ac:dyDescent="0.2">
      <c r="A18757">
        <v>5.3940035949693299E+17</v>
      </c>
      <c r="B18757" t="s">
        <v>37219</v>
      </c>
      <c r="C18757" t="s">
        <v>37220</v>
      </c>
      <c r="D18757" s="1">
        <v>41974.574548611112</v>
      </c>
      <c r="E18757">
        <v>11</v>
      </c>
      <c r="F18757">
        <v>17</v>
      </c>
      <c r="G18757" t="s">
        <v>576</v>
      </c>
    </row>
    <row r="18758" spans="1:8" x14ac:dyDescent="0.2">
      <c r="A18758">
        <v>5.3940046362052602E+17</v>
      </c>
      <c r="B18758" t="s">
        <v>37221</v>
      </c>
      <c r="C18758" t="s">
        <v>37222</v>
      </c>
      <c r="D18758" s="1">
        <v>41974.574837962966</v>
      </c>
      <c r="E18758">
        <v>37</v>
      </c>
      <c r="F18758">
        <v>55</v>
      </c>
      <c r="G18758" t="s">
        <v>215</v>
      </c>
      <c r="H18758" t="s">
        <v>390</v>
      </c>
    </row>
    <row r="18759" spans="1:8" x14ac:dyDescent="0.2">
      <c r="A18759">
        <v>5.3940088260211898E+17</v>
      </c>
      <c r="B18759" t="s">
        <v>37223</v>
      </c>
      <c r="C18759" t="s">
        <v>37224</v>
      </c>
      <c r="D18759" s="1">
        <v>41974.575995370367</v>
      </c>
      <c r="E18759">
        <v>12</v>
      </c>
      <c r="F18759">
        <v>19</v>
      </c>
      <c r="G18759" t="s">
        <v>576</v>
      </c>
    </row>
    <row r="18760" spans="1:8" x14ac:dyDescent="0.2">
      <c r="A18760">
        <v>5.3940107014202899E+17</v>
      </c>
      <c r="B18760" t="s">
        <v>37225</v>
      </c>
      <c r="C18760" t="s">
        <v>37226</v>
      </c>
      <c r="D18760" s="1">
        <v>41974.576516203706</v>
      </c>
      <c r="E18760">
        <v>54</v>
      </c>
      <c r="F18760">
        <v>81</v>
      </c>
      <c r="G18760" t="s">
        <v>37227</v>
      </c>
      <c r="H18760" t="s">
        <v>390</v>
      </c>
    </row>
    <row r="18761" spans="1:8" x14ac:dyDescent="0.2">
      <c r="A18761">
        <v>5.3940158969886701E+17</v>
      </c>
      <c r="B18761" t="s">
        <v>37228</v>
      </c>
      <c r="C18761" t="s">
        <v>37229</v>
      </c>
      <c r="D18761" s="1">
        <v>41974.577951388892</v>
      </c>
      <c r="E18761">
        <v>16</v>
      </c>
      <c r="F18761">
        <v>21</v>
      </c>
      <c r="G18761" t="s">
        <v>215</v>
      </c>
      <c r="H18761" t="s">
        <v>390</v>
      </c>
    </row>
    <row r="18762" spans="1:8" x14ac:dyDescent="0.2">
      <c r="A18762">
        <v>5.3942763037079898E+17</v>
      </c>
      <c r="B18762" t="s">
        <v>37230</v>
      </c>
      <c r="C18762" t="s">
        <v>37231</v>
      </c>
      <c r="D18762" s="1">
        <v>41974.64980324074</v>
      </c>
      <c r="E18762">
        <v>21</v>
      </c>
      <c r="F18762">
        <v>53</v>
      </c>
      <c r="G18762" t="s">
        <v>89</v>
      </c>
    </row>
    <row r="18763" spans="1:8" x14ac:dyDescent="0.2">
      <c r="A18763">
        <v>5.3944434474355002E+17</v>
      </c>
      <c r="B18763" t="s">
        <v>37232</v>
      </c>
      <c r="C18763" t="s">
        <v>37233</v>
      </c>
      <c r="D18763" s="1">
        <v>41974.695925925924</v>
      </c>
      <c r="E18763">
        <v>67</v>
      </c>
      <c r="F18763">
        <v>138</v>
      </c>
      <c r="G18763" t="s">
        <v>89</v>
      </c>
    </row>
    <row r="18764" spans="1:8" x14ac:dyDescent="0.2">
      <c r="A18764">
        <v>5.39445046819696E+17</v>
      </c>
      <c r="B18764" t="s">
        <v>37234</v>
      </c>
      <c r="C18764" t="s">
        <v>37235</v>
      </c>
      <c r="D18764" s="1">
        <v>41974.697870370372</v>
      </c>
      <c r="E18764">
        <v>55</v>
      </c>
      <c r="F18764">
        <v>147</v>
      </c>
      <c r="G18764" t="s">
        <v>89</v>
      </c>
    </row>
    <row r="18765" spans="1:8" x14ac:dyDescent="0.2">
      <c r="A18765">
        <v>5.3945108288031898E+17</v>
      </c>
      <c r="B18765" t="s">
        <v>37236</v>
      </c>
      <c r="C18765" t="s">
        <v>37237</v>
      </c>
      <c r="D18765" s="1">
        <v>41974.714525462965</v>
      </c>
      <c r="E18765">
        <v>187</v>
      </c>
      <c r="F18765">
        <v>432</v>
      </c>
      <c r="G18765" t="s">
        <v>89</v>
      </c>
    </row>
    <row r="18766" spans="1:8" x14ac:dyDescent="0.2">
      <c r="A18766">
        <v>5.3945672785149901E+17</v>
      </c>
      <c r="B18766" t="s">
        <v>37238</v>
      </c>
      <c r="C18766" t="s">
        <v>37239</v>
      </c>
      <c r="D18766" s="1">
        <v>41974.730104166665</v>
      </c>
      <c r="E18766">
        <v>42</v>
      </c>
      <c r="F18766">
        <v>65</v>
      </c>
      <c r="G18766" t="s">
        <v>89</v>
      </c>
      <c r="H18766" t="s">
        <v>390</v>
      </c>
    </row>
    <row r="18767" spans="1:8" x14ac:dyDescent="0.2">
      <c r="A18767">
        <v>5.3949719108231898E+17</v>
      </c>
      <c r="B18767" t="s">
        <v>37240</v>
      </c>
      <c r="C18767" t="s">
        <v>37241</v>
      </c>
      <c r="D18767" s="1">
        <v>41974.84175925926</v>
      </c>
      <c r="E18767">
        <v>21</v>
      </c>
      <c r="F18767">
        <v>30</v>
      </c>
    </row>
    <row r="18768" spans="1:8" x14ac:dyDescent="0.2">
      <c r="A18768">
        <v>5.3951576654324499E+17</v>
      </c>
      <c r="B18768" t="s">
        <v>37242</v>
      </c>
      <c r="C18768" t="s">
        <v>37243</v>
      </c>
      <c r="D18768" s="1">
        <v>41974.893020833333</v>
      </c>
      <c r="E18768">
        <v>25</v>
      </c>
      <c r="F18768">
        <v>57</v>
      </c>
      <c r="G18768" t="s">
        <v>89</v>
      </c>
      <c r="H18768" t="s">
        <v>390</v>
      </c>
    </row>
    <row r="18769" spans="1:8" x14ac:dyDescent="0.2">
      <c r="A18769">
        <v>5.3951994714444499E+17</v>
      </c>
      <c r="B18769" t="s">
        <v>37244</v>
      </c>
      <c r="C18769" t="s">
        <v>37245</v>
      </c>
      <c r="D18769" s="1">
        <v>41974.904548611114</v>
      </c>
      <c r="E18769">
        <v>12</v>
      </c>
      <c r="F18769">
        <v>40</v>
      </c>
      <c r="G18769" t="s">
        <v>89</v>
      </c>
    </row>
    <row r="18770" spans="1:8" x14ac:dyDescent="0.2">
      <c r="A18770">
        <v>5.3952410103633498E+17</v>
      </c>
      <c r="B18770" t="s">
        <v>37246</v>
      </c>
      <c r="C18770" t="s">
        <v>37247</v>
      </c>
      <c r="D18770" s="1">
        <v>41974.916018518517</v>
      </c>
      <c r="E18770">
        <v>95</v>
      </c>
      <c r="F18770">
        <v>180</v>
      </c>
      <c r="G18770" t="s">
        <v>215</v>
      </c>
    </row>
    <row r="18771" spans="1:8" x14ac:dyDescent="0.2">
      <c r="A18771">
        <v>5.3952574155866099E+17</v>
      </c>
      <c r="B18771" t="s">
        <v>37248</v>
      </c>
      <c r="C18771" t="s">
        <v>37249</v>
      </c>
      <c r="D18771" s="1">
        <v>41974.920543981483</v>
      </c>
      <c r="E18771">
        <v>8</v>
      </c>
      <c r="F18771">
        <v>25</v>
      </c>
      <c r="G18771" t="s">
        <v>576</v>
      </c>
    </row>
    <row r="18772" spans="1:8" x14ac:dyDescent="0.2">
      <c r="A18772">
        <v>5.3952604432868499E+17</v>
      </c>
      <c r="B18772" t="s">
        <v>37250</v>
      </c>
      <c r="C18772" t="s">
        <v>37251</v>
      </c>
      <c r="D18772" s="1">
        <v>41974.921377314815</v>
      </c>
      <c r="E18772">
        <v>24</v>
      </c>
      <c r="F18772">
        <v>63</v>
      </c>
      <c r="G18772" t="s">
        <v>37252</v>
      </c>
    </row>
    <row r="18773" spans="1:8" x14ac:dyDescent="0.2">
      <c r="A18773">
        <v>5.3952687632338899E+17</v>
      </c>
      <c r="B18773" t="s">
        <v>37253</v>
      </c>
      <c r="C18773" t="s">
        <v>37254</v>
      </c>
      <c r="D18773" s="1">
        <v>41974.923668981479</v>
      </c>
      <c r="E18773">
        <v>24</v>
      </c>
      <c r="F18773">
        <v>39</v>
      </c>
      <c r="G18773" t="s">
        <v>37255</v>
      </c>
    </row>
    <row r="18774" spans="1:8" x14ac:dyDescent="0.2">
      <c r="A18774">
        <v>5.39529416037384E+17</v>
      </c>
      <c r="B18774" t="s">
        <v>37256</v>
      </c>
      <c r="C18774" t="s">
        <v>37257</v>
      </c>
      <c r="D18774" s="1">
        <v>41974.93068287037</v>
      </c>
      <c r="E18774">
        <v>344</v>
      </c>
      <c r="F18774">
        <v>502</v>
      </c>
    </row>
    <row r="18775" spans="1:8" x14ac:dyDescent="0.2">
      <c r="A18775">
        <v>5.3952992914335302E+17</v>
      </c>
      <c r="B18775" t="s">
        <v>37258</v>
      </c>
      <c r="C18775" t="s">
        <v>37259</v>
      </c>
      <c r="D18775" s="1">
        <v>41974.93209490741</v>
      </c>
      <c r="E18775">
        <v>95</v>
      </c>
      <c r="F18775">
        <v>122</v>
      </c>
    </row>
    <row r="18776" spans="1:8" x14ac:dyDescent="0.2">
      <c r="A18776">
        <v>5.3953136197633997E+17</v>
      </c>
      <c r="B18776" t="s">
        <v>37260</v>
      </c>
      <c r="C18776" t="s">
        <v>37261</v>
      </c>
      <c r="D18776" s="1">
        <v>41974.936053240737</v>
      </c>
      <c r="E18776">
        <v>22</v>
      </c>
      <c r="F18776">
        <v>23</v>
      </c>
      <c r="G18776" t="s">
        <v>215</v>
      </c>
    </row>
    <row r="18777" spans="1:8" x14ac:dyDescent="0.2">
      <c r="A18777">
        <v>5.3953741816125798E+17</v>
      </c>
      <c r="B18777" t="s">
        <v>37262</v>
      </c>
      <c r="C18777" t="s">
        <v>37263</v>
      </c>
      <c r="D18777" s="1">
        <v>41974.952766203707</v>
      </c>
      <c r="E18777">
        <v>160</v>
      </c>
      <c r="F18777">
        <v>205</v>
      </c>
    </row>
    <row r="18778" spans="1:8" x14ac:dyDescent="0.2">
      <c r="A18778">
        <v>5.3953809269340902E+17</v>
      </c>
      <c r="B18778" t="s">
        <v>37264</v>
      </c>
      <c r="C18778" t="s">
        <v>37265</v>
      </c>
      <c r="D18778" s="1">
        <v>41974.954629629632</v>
      </c>
      <c r="E18778">
        <v>180</v>
      </c>
      <c r="F18778">
        <v>228</v>
      </c>
    </row>
    <row r="18779" spans="1:8" x14ac:dyDescent="0.2">
      <c r="A18779">
        <v>5.3953921296684998E+17</v>
      </c>
      <c r="B18779" t="s">
        <v>37266</v>
      </c>
      <c r="C18779" t="s">
        <v>37267</v>
      </c>
      <c r="D18779" s="1">
        <v>41974.957719907405</v>
      </c>
      <c r="E18779">
        <v>29</v>
      </c>
      <c r="F18779">
        <v>64</v>
      </c>
      <c r="G18779" t="s">
        <v>37268</v>
      </c>
      <c r="H18779" t="s">
        <v>390</v>
      </c>
    </row>
    <row r="18780" spans="1:8" x14ac:dyDescent="0.2">
      <c r="A18780">
        <v>5.395400101866E+17</v>
      </c>
      <c r="B18780" t="s">
        <v>37269</v>
      </c>
      <c r="C18780" t="s">
        <v>37270</v>
      </c>
      <c r="D18780" s="1">
        <v>41974.959918981483</v>
      </c>
      <c r="E18780">
        <v>63</v>
      </c>
      <c r="F18780">
        <v>103</v>
      </c>
      <c r="G18780" t="s">
        <v>215</v>
      </c>
    </row>
    <row r="18781" spans="1:8" x14ac:dyDescent="0.2">
      <c r="A18781">
        <v>5.3959059841694099E+17</v>
      </c>
      <c r="B18781" t="s">
        <v>37271</v>
      </c>
      <c r="C18781" t="s">
        <v>37272</v>
      </c>
      <c r="D18781" s="1">
        <v>41975.09951388889</v>
      </c>
      <c r="E18781">
        <v>80</v>
      </c>
      <c r="F18781">
        <v>152</v>
      </c>
      <c r="G18781" t="s">
        <v>37273</v>
      </c>
      <c r="H18781" t="s">
        <v>390</v>
      </c>
    </row>
    <row r="18782" spans="1:8" x14ac:dyDescent="0.2">
      <c r="A18782">
        <v>5.3964532752424102E+17</v>
      </c>
      <c r="B18782" t="s">
        <v>37274</v>
      </c>
      <c r="C18782" t="s">
        <v>37275</v>
      </c>
      <c r="D18782" s="1">
        <v>41975.250532407408</v>
      </c>
      <c r="E18782">
        <v>22</v>
      </c>
      <c r="F18782">
        <v>29</v>
      </c>
      <c r="G18782" t="s">
        <v>37276</v>
      </c>
    </row>
    <row r="18783" spans="1:8" x14ac:dyDescent="0.2">
      <c r="A18783">
        <v>5.3964602643790598E+17</v>
      </c>
      <c r="B18783" t="s">
        <v>37277</v>
      </c>
      <c r="C18783" t="s">
        <v>37278</v>
      </c>
      <c r="D18783" s="1">
        <v>41975.252465277779</v>
      </c>
      <c r="E18783">
        <v>32</v>
      </c>
      <c r="F18783">
        <v>61</v>
      </c>
      <c r="G18783" t="s">
        <v>37279</v>
      </c>
    </row>
    <row r="18784" spans="1:8" x14ac:dyDescent="0.2">
      <c r="A18784">
        <v>5.39646365912272E+17</v>
      </c>
      <c r="B18784" t="s">
        <v>37280</v>
      </c>
      <c r="C18784" t="s">
        <v>37281</v>
      </c>
      <c r="D18784" s="1">
        <v>41975.25340277778</v>
      </c>
      <c r="E18784">
        <v>28</v>
      </c>
      <c r="F18784">
        <v>78</v>
      </c>
      <c r="G18784" t="e">
        <f>BJKizer74</f>
        <v>#NAME?</v>
      </c>
      <c r="H18784" t="s">
        <v>616</v>
      </c>
    </row>
    <row r="18785" spans="1:8" x14ac:dyDescent="0.2">
      <c r="A18785">
        <v>5.39648302770552E+17</v>
      </c>
      <c r="B18785" t="s">
        <v>37282</v>
      </c>
      <c r="C18785" t="s">
        <v>37283</v>
      </c>
      <c r="D18785" s="1">
        <v>41975.258750000001</v>
      </c>
      <c r="E18785">
        <v>19</v>
      </c>
      <c r="F18785">
        <v>29</v>
      </c>
      <c r="G18785" t="s">
        <v>215</v>
      </c>
    </row>
    <row r="18786" spans="1:8" x14ac:dyDescent="0.2">
      <c r="A18786">
        <v>5.3964856902498701E+17</v>
      </c>
      <c r="B18786" t="s">
        <v>37284</v>
      </c>
      <c r="C18786" t="s">
        <v>37285</v>
      </c>
      <c r="D18786" s="1">
        <v>41975.259479166663</v>
      </c>
      <c r="E18786">
        <v>10</v>
      </c>
      <c r="F18786">
        <v>34</v>
      </c>
      <c r="G18786" t="s">
        <v>215</v>
      </c>
    </row>
    <row r="18787" spans="1:8" x14ac:dyDescent="0.2">
      <c r="A18787">
        <v>5.3965041792871603E+17</v>
      </c>
      <c r="B18787" t="s">
        <v>37286</v>
      </c>
      <c r="C18787" t="s">
        <v>37287</v>
      </c>
      <c r="D18787" s="1">
        <v>41975.26458333333</v>
      </c>
      <c r="E18787">
        <v>36</v>
      </c>
      <c r="F18787">
        <v>82</v>
      </c>
      <c r="G18787" t="s">
        <v>215</v>
      </c>
    </row>
    <row r="18788" spans="1:8" x14ac:dyDescent="0.2">
      <c r="A18788">
        <v>5.3965208635992397E+17</v>
      </c>
      <c r="B18788" t="s">
        <v>37288</v>
      </c>
      <c r="C18788" t="s">
        <v>37289</v>
      </c>
      <c r="D18788" s="1">
        <v>41975.269189814811</v>
      </c>
      <c r="E18788">
        <v>15</v>
      </c>
      <c r="F18788">
        <v>22</v>
      </c>
      <c r="G18788" t="s">
        <v>215</v>
      </c>
    </row>
    <row r="18789" spans="1:8" x14ac:dyDescent="0.2">
      <c r="A18789">
        <v>5.3965218642764102E+17</v>
      </c>
      <c r="B18789" t="s">
        <v>37290</v>
      </c>
      <c r="C18789" t="s">
        <v>37291</v>
      </c>
      <c r="D18789" s="1">
        <v>41975.269467592596</v>
      </c>
      <c r="E18789">
        <v>11</v>
      </c>
      <c r="F18789">
        <v>28</v>
      </c>
      <c r="G18789" t="e">
        <f>_xlfn.SINGLE( _xlfn.SINGLE( _xlfn.SINGLE(TMZ_Politics)))</f>
        <v>#NAME?</v>
      </c>
    </row>
    <row r="18790" spans="1:8" x14ac:dyDescent="0.2">
      <c r="A18790">
        <v>5.3965244063180301E+17</v>
      </c>
      <c r="B18790" t="s">
        <v>37292</v>
      </c>
      <c r="C18790" t="s">
        <v>37293</v>
      </c>
      <c r="D18790" s="1">
        <v>41975.270162037035</v>
      </c>
      <c r="E18790">
        <v>25</v>
      </c>
      <c r="F18790">
        <v>52</v>
      </c>
      <c r="G18790" t="s">
        <v>215</v>
      </c>
    </row>
    <row r="18791" spans="1:8" x14ac:dyDescent="0.2">
      <c r="A18791">
        <v>5.3965320191059501E+17</v>
      </c>
      <c r="B18791" t="s">
        <v>37294</v>
      </c>
      <c r="C18791" t="s">
        <v>37295</v>
      </c>
      <c r="D18791" s="1">
        <v>41975.272268518522</v>
      </c>
      <c r="E18791">
        <v>9</v>
      </c>
      <c r="F18791">
        <v>16</v>
      </c>
      <c r="G18791" t="e">
        <f>_xlfn.SINGLE(Jennifer75AR _xlfn.SINGLE( _xlfn.SINGLE( _xlfn.SINGLE(TMZ_Politics))))</f>
        <v>#NAME?</v>
      </c>
    </row>
    <row r="18792" spans="1:8" x14ac:dyDescent="0.2">
      <c r="A18792">
        <v>5.3965353884322598E+17</v>
      </c>
      <c r="B18792" t="s">
        <v>37296</v>
      </c>
      <c r="C18792" t="s">
        <v>37297</v>
      </c>
      <c r="D18792" s="1">
        <v>41975.273194444446</v>
      </c>
      <c r="E18792">
        <v>111</v>
      </c>
      <c r="F18792">
        <v>171</v>
      </c>
      <c r="G18792" t="s">
        <v>89</v>
      </c>
    </row>
    <row r="18793" spans="1:8" x14ac:dyDescent="0.2">
      <c r="A18793">
        <v>5.3975345124974099E+17</v>
      </c>
      <c r="B18793" t="s">
        <v>37298</v>
      </c>
      <c r="C18793" t="s">
        <v>37299</v>
      </c>
      <c r="D18793" s="1">
        <v>41975.548900462964</v>
      </c>
      <c r="E18793">
        <v>7</v>
      </c>
      <c r="F18793">
        <v>18</v>
      </c>
      <c r="G18793" t="s">
        <v>37300</v>
      </c>
    </row>
    <row r="18794" spans="1:8" x14ac:dyDescent="0.2">
      <c r="A18794">
        <v>5.3975401390304E+17</v>
      </c>
      <c r="B18794" t="s">
        <v>37301</v>
      </c>
      <c r="C18794" t="s">
        <v>37302</v>
      </c>
      <c r="D18794" s="1">
        <v>41975.550451388888</v>
      </c>
      <c r="E18794">
        <v>15</v>
      </c>
      <c r="F18794">
        <v>17</v>
      </c>
      <c r="G18794" t="s">
        <v>25737</v>
      </c>
    </row>
    <row r="18795" spans="1:8" x14ac:dyDescent="0.2">
      <c r="A18795">
        <v>5.3975416595077498E+17</v>
      </c>
      <c r="B18795" t="s">
        <v>37303</v>
      </c>
      <c r="C18795" t="s">
        <v>37304</v>
      </c>
      <c r="D18795" s="1">
        <v>41975.550868055558</v>
      </c>
      <c r="E18795">
        <v>8</v>
      </c>
      <c r="F18795">
        <v>35</v>
      </c>
      <c r="G18795" t="e">
        <f>_xlfn.SINGLE( _xlfn.SINGLE( _xlfn.SINGLE( _xlfn.SINGLE(TMZ_Politics))))</f>
        <v>#NAME?</v>
      </c>
    </row>
    <row r="18796" spans="1:8" x14ac:dyDescent="0.2">
      <c r="A18796">
        <v>5.3976777299016397E+17</v>
      </c>
      <c r="B18796" t="s">
        <v>37305</v>
      </c>
      <c r="C18796" t="s">
        <v>37306</v>
      </c>
      <c r="D18796" s="1">
        <v>41975.588425925926</v>
      </c>
      <c r="E18796">
        <v>32</v>
      </c>
      <c r="F18796">
        <v>53</v>
      </c>
      <c r="G18796" t="s">
        <v>215</v>
      </c>
      <c r="H18796" t="s">
        <v>390</v>
      </c>
    </row>
    <row r="18797" spans="1:8" x14ac:dyDescent="0.2">
      <c r="A18797">
        <v>5.3978107095548301E+17</v>
      </c>
      <c r="B18797" t="s">
        <v>37307</v>
      </c>
      <c r="C18797" t="s">
        <v>37308</v>
      </c>
      <c r="D18797" s="1">
        <v>41975.625115740739</v>
      </c>
      <c r="E18797">
        <v>8</v>
      </c>
      <c r="F18797">
        <v>21</v>
      </c>
      <c r="G18797" t="s">
        <v>89</v>
      </c>
    </row>
    <row r="18798" spans="1:8" x14ac:dyDescent="0.2">
      <c r="A18798">
        <v>5.3978271200629498E+17</v>
      </c>
      <c r="B18798" t="s">
        <v>37309</v>
      </c>
      <c r="C18798" t="s">
        <v>37310</v>
      </c>
      <c r="D18798" s="1">
        <v>41975.629641203705</v>
      </c>
      <c r="E18798">
        <v>304</v>
      </c>
      <c r="F18798">
        <v>272</v>
      </c>
    </row>
    <row r="18799" spans="1:8" x14ac:dyDescent="0.2">
      <c r="A18799">
        <v>5.3978863084032397E+17</v>
      </c>
      <c r="B18799" t="s">
        <v>37311</v>
      </c>
      <c r="C18799" t="s">
        <v>37312</v>
      </c>
      <c r="D18799" s="1">
        <v>41975.645983796298</v>
      </c>
      <c r="E18799">
        <v>38</v>
      </c>
      <c r="F18799">
        <v>54</v>
      </c>
    </row>
    <row r="18800" spans="1:8" x14ac:dyDescent="0.2">
      <c r="A18800">
        <v>5.3981010036680698E+17</v>
      </c>
      <c r="B18800" t="s">
        <v>37313</v>
      </c>
      <c r="C18800" t="s">
        <v>37314</v>
      </c>
      <c r="D18800" s="1">
        <v>41975.70521990741</v>
      </c>
      <c r="E18800">
        <v>394</v>
      </c>
      <c r="F18800">
        <v>587</v>
      </c>
    </row>
    <row r="18801" spans="1:8" x14ac:dyDescent="0.2">
      <c r="A18801">
        <v>5.3981426301641498E+17</v>
      </c>
      <c r="B18801" t="s">
        <v>37315</v>
      </c>
      <c r="C18801" t="s">
        <v>37316</v>
      </c>
      <c r="D18801" s="1">
        <v>41975.71671296296</v>
      </c>
      <c r="E18801">
        <v>20</v>
      </c>
      <c r="F18801">
        <v>31</v>
      </c>
      <c r="G18801" t="s">
        <v>215</v>
      </c>
    </row>
    <row r="18802" spans="1:8" x14ac:dyDescent="0.2">
      <c r="A18802">
        <v>5.3984550342571597E+17</v>
      </c>
      <c r="B18802" t="s">
        <v>37317</v>
      </c>
      <c r="C18802" t="s">
        <v>37318</v>
      </c>
      <c r="D18802" s="1">
        <v>41975.802916666667</v>
      </c>
      <c r="E18802">
        <v>552</v>
      </c>
      <c r="F18802">
        <v>696</v>
      </c>
    </row>
    <row r="18803" spans="1:8" x14ac:dyDescent="0.2">
      <c r="A18803">
        <v>5.3987345214107597E+17</v>
      </c>
      <c r="B18803" t="s">
        <v>37319</v>
      </c>
      <c r="C18803" t="s">
        <v>37320</v>
      </c>
      <c r="D18803" s="1">
        <v>41975.880046296297</v>
      </c>
      <c r="E18803">
        <v>284</v>
      </c>
      <c r="F18803">
        <v>299</v>
      </c>
    </row>
    <row r="18804" spans="1:8" x14ac:dyDescent="0.2">
      <c r="A18804">
        <v>5.3988821924528102E+17</v>
      </c>
      <c r="B18804" t="s">
        <v>37321</v>
      </c>
      <c r="C18804" t="s">
        <v>37322</v>
      </c>
      <c r="D18804" s="1">
        <v>41975.920787037037</v>
      </c>
      <c r="E18804">
        <v>11</v>
      </c>
      <c r="F18804">
        <v>18</v>
      </c>
      <c r="G18804" t="s">
        <v>576</v>
      </c>
    </row>
    <row r="18805" spans="1:8" x14ac:dyDescent="0.2">
      <c r="A18805">
        <v>5.3988861153433997E+17</v>
      </c>
      <c r="B18805" t="s">
        <v>37323</v>
      </c>
      <c r="C18805" t="s">
        <v>37324</v>
      </c>
      <c r="D18805" s="1">
        <v>41975.921875</v>
      </c>
      <c r="E18805">
        <v>16</v>
      </c>
      <c r="F18805">
        <v>22</v>
      </c>
      <c r="G18805" t="s">
        <v>215</v>
      </c>
    </row>
    <row r="18806" spans="1:8" x14ac:dyDescent="0.2">
      <c r="A18806">
        <v>5.3989178020516998E+17</v>
      </c>
      <c r="B18806" t="s">
        <v>37325</v>
      </c>
      <c r="C18806" t="s">
        <v>37326</v>
      </c>
      <c r="D18806" s="1">
        <v>41975.930613425924</v>
      </c>
      <c r="E18806">
        <v>499</v>
      </c>
      <c r="F18806">
        <v>505</v>
      </c>
    </row>
    <row r="18807" spans="1:8" x14ac:dyDescent="0.2">
      <c r="A18807">
        <v>5.3989599775399898E+17</v>
      </c>
      <c r="B18807" t="s">
        <v>37327</v>
      </c>
      <c r="C18807" t="s">
        <v>37328</v>
      </c>
      <c r="D18807" s="1">
        <v>41975.942256944443</v>
      </c>
      <c r="E18807">
        <v>70</v>
      </c>
      <c r="F18807">
        <v>119</v>
      </c>
      <c r="G18807" t="s">
        <v>89</v>
      </c>
    </row>
    <row r="18808" spans="1:8" x14ac:dyDescent="0.2">
      <c r="A18808">
        <v>5.3990102145646502E+17</v>
      </c>
      <c r="B18808" t="s">
        <v>37329</v>
      </c>
      <c r="C18808" t="s">
        <v>37330</v>
      </c>
      <c r="D18808" s="1">
        <v>41975.956122685187</v>
      </c>
      <c r="E18808">
        <v>119</v>
      </c>
      <c r="F18808">
        <v>189</v>
      </c>
    </row>
    <row r="18809" spans="1:8" x14ac:dyDescent="0.2">
      <c r="A18809">
        <v>5.3996481195909498E+17</v>
      </c>
      <c r="B18809" t="s">
        <v>37331</v>
      </c>
      <c r="C18809" t="s">
        <v>37332</v>
      </c>
      <c r="D18809" s="1">
        <v>41976.132141203707</v>
      </c>
      <c r="E18809">
        <v>15</v>
      </c>
      <c r="F18809">
        <v>31</v>
      </c>
      <c r="G18809" t="s">
        <v>576</v>
      </c>
    </row>
    <row r="18810" spans="1:8" x14ac:dyDescent="0.2">
      <c r="A18810">
        <v>5.3996529963502298E+17</v>
      </c>
      <c r="B18810" t="s">
        <v>37333</v>
      </c>
      <c r="C18810" t="s">
        <v>37334</v>
      </c>
      <c r="D18810" s="1">
        <v>41976.13349537037</v>
      </c>
      <c r="E18810">
        <v>14</v>
      </c>
      <c r="F18810">
        <v>28</v>
      </c>
      <c r="G18810" t="e">
        <f>_xlfn.SINGLE( _xlfn.SINGLE( _xlfn.SINGLE(TMZ_Politics)))</f>
        <v>#NAME?</v>
      </c>
    </row>
    <row r="18811" spans="1:8" x14ac:dyDescent="0.2">
      <c r="A18811">
        <v>5.3996734878738803E+17</v>
      </c>
      <c r="B18811" t="s">
        <v>37335</v>
      </c>
      <c r="C18811" t="s">
        <v>37336</v>
      </c>
      <c r="D18811" s="1">
        <v>41976.139143518521</v>
      </c>
      <c r="E18811">
        <v>12</v>
      </c>
      <c r="F18811">
        <v>28</v>
      </c>
      <c r="G18811" t="s">
        <v>576</v>
      </c>
      <c r="H18811" t="s">
        <v>390</v>
      </c>
    </row>
    <row r="18812" spans="1:8" x14ac:dyDescent="0.2">
      <c r="A18812">
        <v>5.3996764378120102E+17</v>
      </c>
      <c r="B18812" t="s">
        <v>37337</v>
      </c>
      <c r="C18812" t="s">
        <v>37338</v>
      </c>
      <c r="D18812" s="1">
        <v>41976.139965277776</v>
      </c>
      <c r="E18812">
        <v>20</v>
      </c>
      <c r="F18812">
        <v>53</v>
      </c>
      <c r="G18812" t="s">
        <v>215</v>
      </c>
      <c r="H18812" t="s">
        <v>390</v>
      </c>
    </row>
    <row r="18813" spans="1:8" x14ac:dyDescent="0.2">
      <c r="A18813">
        <v>5.3997022087901101E+17</v>
      </c>
      <c r="B18813" t="s">
        <v>37339</v>
      </c>
      <c r="C18813" t="s">
        <v>37340</v>
      </c>
      <c r="D18813" s="1">
        <v>41976.14707175926</v>
      </c>
      <c r="E18813">
        <v>17</v>
      </c>
      <c r="F18813">
        <v>42</v>
      </c>
      <c r="G18813" t="s">
        <v>89</v>
      </c>
    </row>
    <row r="18814" spans="1:8" x14ac:dyDescent="0.2">
      <c r="A18814">
        <v>5.3997075405055098E+17</v>
      </c>
      <c r="B18814" t="s">
        <v>37341</v>
      </c>
      <c r="C18814" t="s">
        <v>37342</v>
      </c>
      <c r="D18814" s="1">
        <v>41976.148541666669</v>
      </c>
      <c r="E18814">
        <v>14</v>
      </c>
      <c r="F18814">
        <v>32</v>
      </c>
      <c r="G18814" t="s">
        <v>89</v>
      </c>
    </row>
    <row r="18815" spans="1:8" x14ac:dyDescent="0.2">
      <c r="A18815">
        <v>5.3997087132747302E+17</v>
      </c>
      <c r="B18815" t="s">
        <v>37343</v>
      </c>
      <c r="C18815" t="s">
        <v>37344</v>
      </c>
      <c r="D18815" s="1">
        <v>41976.148865740739</v>
      </c>
      <c r="E18815">
        <v>4</v>
      </c>
      <c r="F18815">
        <v>16</v>
      </c>
      <c r="G18815" t="s">
        <v>37345</v>
      </c>
    </row>
    <row r="18816" spans="1:8" x14ac:dyDescent="0.2">
      <c r="A18816">
        <v>5.3997114713232102E+17</v>
      </c>
      <c r="B18816" t="s">
        <v>37346</v>
      </c>
      <c r="C18816" t="s">
        <v>37347</v>
      </c>
      <c r="D18816" s="1">
        <v>41976.149629629632</v>
      </c>
      <c r="E18816">
        <v>14</v>
      </c>
      <c r="F18816">
        <v>28</v>
      </c>
      <c r="G18816" t="s">
        <v>37348</v>
      </c>
    </row>
    <row r="18817" spans="1:8" x14ac:dyDescent="0.2">
      <c r="A18817">
        <v>5.39972084177592E+17</v>
      </c>
      <c r="B18817" t="s">
        <v>37349</v>
      </c>
      <c r="C18817" t="s">
        <v>37350</v>
      </c>
      <c r="D18817" s="1">
        <v>41976.15221064815</v>
      </c>
      <c r="E18817">
        <v>7</v>
      </c>
      <c r="F18817">
        <v>23</v>
      </c>
      <c r="G18817" t="s">
        <v>215</v>
      </c>
      <c r="H18817" t="s">
        <v>390</v>
      </c>
    </row>
    <row r="18818" spans="1:8" x14ac:dyDescent="0.2">
      <c r="A18818">
        <v>5.3997235537288301E+17</v>
      </c>
      <c r="B18818" t="s">
        <v>37351</v>
      </c>
      <c r="C18818" t="s">
        <v>37352</v>
      </c>
      <c r="D18818" s="1">
        <v>41976.152962962966</v>
      </c>
      <c r="E18818">
        <v>11</v>
      </c>
      <c r="F18818">
        <v>22</v>
      </c>
      <c r="G18818" t="s">
        <v>215</v>
      </c>
    </row>
    <row r="18819" spans="1:8" x14ac:dyDescent="0.2">
      <c r="A18819">
        <v>5.3997259614692102E+17</v>
      </c>
      <c r="B18819" t="s">
        <v>37353</v>
      </c>
      <c r="C18819" t="s">
        <v>37354</v>
      </c>
      <c r="D18819" s="1">
        <v>41976.153622685182</v>
      </c>
      <c r="E18819">
        <v>35</v>
      </c>
      <c r="F18819">
        <v>45</v>
      </c>
      <c r="G18819" t="s">
        <v>215</v>
      </c>
    </row>
    <row r="18820" spans="1:8" x14ac:dyDescent="0.2">
      <c r="A18820">
        <v>5.3997274986817101E+17</v>
      </c>
      <c r="B18820" t="s">
        <v>37355</v>
      </c>
      <c r="C18820" t="s">
        <v>37356</v>
      </c>
      <c r="D18820" s="1">
        <v>41976.154050925928</v>
      </c>
      <c r="E18820">
        <v>12</v>
      </c>
      <c r="F18820">
        <v>31</v>
      </c>
      <c r="G18820" t="s">
        <v>215</v>
      </c>
    </row>
    <row r="18821" spans="1:8" x14ac:dyDescent="0.2">
      <c r="A18821">
        <v>5.3997309257213498E+17</v>
      </c>
      <c r="B18821" t="s">
        <v>37357</v>
      </c>
      <c r="C18821" t="s">
        <v>37358</v>
      </c>
      <c r="D18821" s="1">
        <v>41976.154999999999</v>
      </c>
      <c r="E18821">
        <v>6</v>
      </c>
      <c r="F18821">
        <v>12</v>
      </c>
      <c r="G18821" t="s">
        <v>215</v>
      </c>
    </row>
    <row r="18822" spans="1:8" x14ac:dyDescent="0.2">
      <c r="A18822">
        <v>5.39973375775768E+17</v>
      </c>
      <c r="B18822" t="s">
        <v>37359</v>
      </c>
      <c r="C18822" t="s">
        <v>37360</v>
      </c>
      <c r="D18822" s="1">
        <v>41976.155775462961</v>
      </c>
      <c r="E18822">
        <v>11</v>
      </c>
      <c r="F18822">
        <v>19</v>
      </c>
      <c r="G18822" t="s">
        <v>37361</v>
      </c>
      <c r="H18822" t="s">
        <v>390</v>
      </c>
    </row>
    <row r="18823" spans="1:8" x14ac:dyDescent="0.2">
      <c r="A18823">
        <v>5.3997347862845798E+17</v>
      </c>
      <c r="B18823" t="s">
        <v>37362</v>
      </c>
      <c r="C18823" t="s">
        <v>37363</v>
      </c>
      <c r="D18823" s="1">
        <v>41976.156064814815</v>
      </c>
      <c r="E18823">
        <v>46</v>
      </c>
      <c r="F18823">
        <v>126</v>
      </c>
      <c r="G18823" t="s">
        <v>487</v>
      </c>
    </row>
    <row r="18824" spans="1:8" x14ac:dyDescent="0.2">
      <c r="A18824">
        <v>5.3997368864148602E+17</v>
      </c>
      <c r="B18824" t="s">
        <v>37364</v>
      </c>
      <c r="C18824" t="s">
        <v>37365</v>
      </c>
      <c r="D18824" s="1">
        <v>41976.156643518516</v>
      </c>
      <c r="E18824">
        <v>15</v>
      </c>
      <c r="F18824">
        <v>37</v>
      </c>
      <c r="G18824" t="s">
        <v>215</v>
      </c>
    </row>
    <row r="18825" spans="1:8" x14ac:dyDescent="0.2">
      <c r="A18825">
        <v>5.3997387488953901E+17</v>
      </c>
      <c r="B18825" t="s">
        <v>37366</v>
      </c>
      <c r="C18825" t="s">
        <v>37287</v>
      </c>
      <c r="D18825" s="1">
        <v>41976.157152777778</v>
      </c>
      <c r="E18825">
        <v>26</v>
      </c>
      <c r="F18825">
        <v>58</v>
      </c>
      <c r="G18825" t="s">
        <v>215</v>
      </c>
    </row>
    <row r="18826" spans="1:8" x14ac:dyDescent="0.2">
      <c r="A18826">
        <v>5.3997999714731597E+17</v>
      </c>
      <c r="B18826" t="s">
        <v>37367</v>
      </c>
      <c r="C18826" t="s">
        <v>37368</v>
      </c>
      <c r="D18826" s="1">
        <v>41976.174050925925</v>
      </c>
      <c r="E18826">
        <v>14</v>
      </c>
      <c r="F18826">
        <v>28</v>
      </c>
      <c r="G18826" t="s">
        <v>37369</v>
      </c>
    </row>
    <row r="18827" spans="1:8" x14ac:dyDescent="0.2">
      <c r="A18827">
        <v>5.39980491353784E+17</v>
      </c>
      <c r="B18827" t="s">
        <v>37370</v>
      </c>
      <c r="C18827" t="s">
        <v>37371</v>
      </c>
      <c r="D18827" s="1">
        <v>41976.175416666665</v>
      </c>
      <c r="E18827">
        <v>9</v>
      </c>
      <c r="F18827">
        <v>27</v>
      </c>
      <c r="G18827" t="s">
        <v>37372</v>
      </c>
    </row>
    <row r="18828" spans="1:8" x14ac:dyDescent="0.2">
      <c r="A18828">
        <v>5.39981067139448E+17</v>
      </c>
      <c r="B18828" t="s">
        <v>37373</v>
      </c>
      <c r="C18828" t="s">
        <v>37374</v>
      </c>
      <c r="D18828" s="1">
        <v>41976.177002314813</v>
      </c>
      <c r="E18828">
        <v>6</v>
      </c>
      <c r="F18828">
        <v>26</v>
      </c>
      <c r="G18828" t="s">
        <v>89</v>
      </c>
    </row>
    <row r="18829" spans="1:8" x14ac:dyDescent="0.2">
      <c r="A18829">
        <v>5.3998110194796102E+17</v>
      </c>
      <c r="B18829" t="s">
        <v>37375</v>
      </c>
      <c r="C18829" t="s">
        <v>37376</v>
      </c>
      <c r="D18829" s="1">
        <v>41976.177094907405</v>
      </c>
      <c r="E18829">
        <v>16</v>
      </c>
      <c r="F18829">
        <v>40</v>
      </c>
      <c r="G18829" t="s">
        <v>37377</v>
      </c>
    </row>
    <row r="18830" spans="1:8" x14ac:dyDescent="0.2">
      <c r="A18830">
        <v>5.3998215522158099E+17</v>
      </c>
      <c r="B18830" t="s">
        <v>37378</v>
      </c>
      <c r="C18830" t="s">
        <v>37379</v>
      </c>
      <c r="D18830" s="1">
        <v>41976.18</v>
      </c>
      <c r="E18830">
        <v>10</v>
      </c>
      <c r="F18830">
        <v>22</v>
      </c>
      <c r="G18830" t="s">
        <v>37380</v>
      </c>
    </row>
    <row r="18831" spans="1:8" x14ac:dyDescent="0.2">
      <c r="A18831">
        <v>5.3998236838032102E+17</v>
      </c>
      <c r="B18831" t="s">
        <v>37381</v>
      </c>
      <c r="C18831" t="s">
        <v>37382</v>
      </c>
      <c r="D18831" s="1">
        <v>41976.180590277778</v>
      </c>
      <c r="E18831">
        <v>16</v>
      </c>
      <c r="F18831">
        <v>36</v>
      </c>
      <c r="G18831" t="e">
        <f>_xlfn.SINGLE( _xlfn.SINGLE( _xlfn.SINGLE(tlrchrstphrbrsn)))</f>
        <v>#NAME?</v>
      </c>
    </row>
    <row r="18832" spans="1:8" x14ac:dyDescent="0.2">
      <c r="A18832">
        <v>5.3998288107106701E+17</v>
      </c>
      <c r="B18832" t="s">
        <v>37383</v>
      </c>
      <c r="C18832" t="s">
        <v>37384</v>
      </c>
      <c r="D18832" s="1">
        <v>41976.182002314818</v>
      </c>
      <c r="E18832">
        <v>7</v>
      </c>
      <c r="F18832">
        <v>19</v>
      </c>
      <c r="G18832" t="s">
        <v>215</v>
      </c>
    </row>
    <row r="18833" spans="1:8" x14ac:dyDescent="0.2">
      <c r="A18833">
        <v>5.3998293876369798E+17</v>
      </c>
      <c r="B18833" t="s">
        <v>37385</v>
      </c>
      <c r="C18833" t="s">
        <v>37386</v>
      </c>
      <c r="D18833" s="1">
        <v>41976.182164351849</v>
      </c>
      <c r="E18833">
        <v>17</v>
      </c>
      <c r="F18833">
        <v>41</v>
      </c>
      <c r="G18833" t="s">
        <v>215</v>
      </c>
    </row>
    <row r="18834" spans="1:8" x14ac:dyDescent="0.2">
      <c r="A18834">
        <v>5.3998304890612102E+17</v>
      </c>
      <c r="B18834" t="s">
        <v>37387</v>
      </c>
      <c r="C18834" t="s">
        <v>37388</v>
      </c>
      <c r="D18834" s="1">
        <v>41976.18246527778</v>
      </c>
      <c r="E18834">
        <v>4</v>
      </c>
      <c r="F18834">
        <v>14</v>
      </c>
      <c r="G18834" t="s">
        <v>215</v>
      </c>
    </row>
    <row r="18835" spans="1:8" x14ac:dyDescent="0.2">
      <c r="A18835">
        <v>5.3998314093333702E+17</v>
      </c>
      <c r="B18835" t="s">
        <v>37389</v>
      </c>
      <c r="C18835" t="s">
        <v>37390</v>
      </c>
      <c r="D18835" s="1">
        <v>41976.182719907411</v>
      </c>
      <c r="E18835">
        <v>5</v>
      </c>
      <c r="F18835">
        <v>15</v>
      </c>
      <c r="G18835" t="e">
        <f>_xlfn.SINGLE( _xlfn.SINGLE( _xlfn.SINGLE(tlrchrstphrbrsn)))</f>
        <v>#NAME?</v>
      </c>
    </row>
    <row r="18836" spans="1:8" x14ac:dyDescent="0.2">
      <c r="A18836">
        <v>5.3998335799697402E+17</v>
      </c>
      <c r="B18836" t="s">
        <v>37391</v>
      </c>
      <c r="C18836" t="s">
        <v>37392</v>
      </c>
      <c r="D18836" s="1">
        <v>41976.183321759258</v>
      </c>
      <c r="E18836">
        <v>15</v>
      </c>
      <c r="F18836">
        <v>37</v>
      </c>
      <c r="G18836" t="s">
        <v>37393</v>
      </c>
    </row>
    <row r="18837" spans="1:8" x14ac:dyDescent="0.2">
      <c r="A18837">
        <v>5.3998348231193299E+17</v>
      </c>
      <c r="B18837" t="s">
        <v>37394</v>
      </c>
      <c r="C18837" t="s">
        <v>37395</v>
      </c>
      <c r="D18837" s="1">
        <v>41976.183668981481</v>
      </c>
      <c r="E18837">
        <v>11</v>
      </c>
      <c r="F18837">
        <v>30</v>
      </c>
      <c r="G18837" t="s">
        <v>215</v>
      </c>
    </row>
    <row r="18838" spans="1:8" x14ac:dyDescent="0.2">
      <c r="A18838">
        <v>5.3998361652550003E+17</v>
      </c>
      <c r="B18838" t="s">
        <v>37396</v>
      </c>
      <c r="C18838" t="s">
        <v>37397</v>
      </c>
      <c r="D18838" s="1">
        <v>41976.184039351851</v>
      </c>
      <c r="E18838">
        <v>10</v>
      </c>
      <c r="F18838">
        <v>30</v>
      </c>
      <c r="G18838" t="s">
        <v>89</v>
      </c>
    </row>
    <row r="18839" spans="1:8" x14ac:dyDescent="0.2">
      <c r="A18839">
        <v>5.3998374305086202E+17</v>
      </c>
      <c r="B18839" t="s">
        <v>37398</v>
      </c>
      <c r="C18839" t="s">
        <v>37399</v>
      </c>
      <c r="D18839" s="1">
        <v>41976.184386574074</v>
      </c>
      <c r="E18839">
        <v>13</v>
      </c>
      <c r="F18839">
        <v>35</v>
      </c>
      <c r="G18839" t="s">
        <v>215</v>
      </c>
    </row>
    <row r="18840" spans="1:8" x14ac:dyDescent="0.2">
      <c r="A18840">
        <v>5.3998380688398298E+17</v>
      </c>
      <c r="B18840" t="s">
        <v>37400</v>
      </c>
      <c r="C18840" t="s">
        <v>37401</v>
      </c>
      <c r="D18840" s="1">
        <v>41976.184560185182</v>
      </c>
      <c r="E18840">
        <v>49</v>
      </c>
      <c r="F18840">
        <v>107</v>
      </c>
      <c r="G18840" t="s">
        <v>37402</v>
      </c>
    </row>
    <row r="18841" spans="1:8" x14ac:dyDescent="0.2">
      <c r="A18841">
        <v>5.3998641530065299E+17</v>
      </c>
      <c r="B18841" t="s">
        <v>37403</v>
      </c>
      <c r="C18841" t="s">
        <v>37404</v>
      </c>
      <c r="D18841" s="1">
        <v>41976.191759259258</v>
      </c>
      <c r="E18841">
        <v>173</v>
      </c>
      <c r="F18841">
        <v>230</v>
      </c>
      <c r="G18841" t="s">
        <v>215</v>
      </c>
      <c r="H18841" t="s">
        <v>616</v>
      </c>
    </row>
    <row r="18842" spans="1:8" x14ac:dyDescent="0.2">
      <c r="A18842">
        <v>5.3998722026728602E+17</v>
      </c>
      <c r="B18842" t="s">
        <v>37405</v>
      </c>
      <c r="C18842" t="s">
        <v>37406</v>
      </c>
      <c r="D18842" s="1">
        <v>41976.193981481483</v>
      </c>
      <c r="E18842">
        <v>14</v>
      </c>
      <c r="F18842">
        <v>33</v>
      </c>
      <c r="G18842" t="e">
        <f>_xlfn.SINGLE( _xlfn.SINGLE( _xlfn.SINGLE(aphonapelma)))</f>
        <v>#NAME?</v>
      </c>
    </row>
    <row r="18843" spans="1:8" x14ac:dyDescent="0.2">
      <c r="A18843">
        <v>5.3998768038664102E+17</v>
      </c>
      <c r="B18843" t="s">
        <v>37407</v>
      </c>
      <c r="C18843" t="s">
        <v>37408</v>
      </c>
      <c r="D18843" s="1">
        <v>41976.195254629631</v>
      </c>
      <c r="E18843">
        <v>16</v>
      </c>
      <c r="F18843">
        <v>44</v>
      </c>
      <c r="G18843" t="s">
        <v>37409</v>
      </c>
    </row>
    <row r="18844" spans="1:8" x14ac:dyDescent="0.2">
      <c r="A18844">
        <v>5.3998780737758003E+17</v>
      </c>
      <c r="B18844" t="s">
        <v>37410</v>
      </c>
      <c r="C18844" t="s">
        <v>37411</v>
      </c>
      <c r="D18844" s="1">
        <v>41976.195601851854</v>
      </c>
      <c r="E18844">
        <v>20</v>
      </c>
      <c r="F18844">
        <v>62</v>
      </c>
      <c r="G18844" t="s">
        <v>215</v>
      </c>
    </row>
    <row r="18845" spans="1:8" x14ac:dyDescent="0.2">
      <c r="A18845">
        <v>5.3998795679124998E+17</v>
      </c>
      <c r="B18845" t="s">
        <v>37412</v>
      </c>
      <c r="C18845" t="s">
        <v>37413</v>
      </c>
      <c r="D18845" s="1">
        <v>41976.196018518516</v>
      </c>
      <c r="E18845">
        <v>9</v>
      </c>
      <c r="F18845">
        <v>22</v>
      </c>
      <c r="G18845" t="s">
        <v>576</v>
      </c>
    </row>
    <row r="18846" spans="1:8" x14ac:dyDescent="0.2">
      <c r="A18846">
        <v>5.3998893525106598E+17</v>
      </c>
      <c r="B18846" t="s">
        <v>37414</v>
      </c>
      <c r="C18846" t="s">
        <v>37415</v>
      </c>
      <c r="D18846" s="1">
        <v>41976.19871527778</v>
      </c>
      <c r="E18846">
        <v>9</v>
      </c>
      <c r="F18846">
        <v>30</v>
      </c>
      <c r="G18846" t="e">
        <f>_xlfn.SINGLE(metalfirefrog _xlfn.SINGLE( _xlfn.SINGLE( _xlfn.SINGLE(aphonapelma))))</f>
        <v>#NAME?</v>
      </c>
    </row>
    <row r="18847" spans="1:8" x14ac:dyDescent="0.2">
      <c r="A18847">
        <v>5.39989018294104E+17</v>
      </c>
      <c r="B18847" t="s">
        <v>37416</v>
      </c>
      <c r="C18847" t="s">
        <v>37417</v>
      </c>
      <c r="D18847" s="1">
        <v>41976.198946759258</v>
      </c>
      <c r="E18847">
        <v>11</v>
      </c>
      <c r="F18847">
        <v>28</v>
      </c>
      <c r="G18847" t="s">
        <v>576</v>
      </c>
    </row>
    <row r="18848" spans="1:8" x14ac:dyDescent="0.2">
      <c r="A18848">
        <v>5.3998911583685402E+17</v>
      </c>
      <c r="B18848" t="s">
        <v>37418</v>
      </c>
      <c r="C18848" t="s">
        <v>37419</v>
      </c>
      <c r="D18848" s="1">
        <v>41976.199212962965</v>
      </c>
      <c r="E18848">
        <v>7</v>
      </c>
      <c r="F18848">
        <v>31</v>
      </c>
      <c r="G18848" t="s">
        <v>215</v>
      </c>
    </row>
    <row r="18849" spans="1:8" x14ac:dyDescent="0.2">
      <c r="A18849">
        <v>5.3998920636250502E+17</v>
      </c>
      <c r="B18849" t="s">
        <v>37420</v>
      </c>
      <c r="C18849" t="s">
        <v>37421</v>
      </c>
      <c r="D18849" s="1">
        <v>41976.199456018519</v>
      </c>
      <c r="E18849">
        <v>10</v>
      </c>
      <c r="F18849">
        <v>31</v>
      </c>
      <c r="G18849" t="s">
        <v>37422</v>
      </c>
      <c r="H18849" t="s">
        <v>390</v>
      </c>
    </row>
    <row r="18850" spans="1:8" x14ac:dyDescent="0.2">
      <c r="A18850">
        <v>5.3998927765307802E+17</v>
      </c>
      <c r="B18850" t="s">
        <v>37423</v>
      </c>
      <c r="C18850" t="s">
        <v>37424</v>
      </c>
      <c r="D18850" s="1">
        <v>41976.199652777781</v>
      </c>
      <c r="E18850">
        <v>61</v>
      </c>
      <c r="F18850">
        <v>81</v>
      </c>
      <c r="G18850" t="s">
        <v>215</v>
      </c>
    </row>
    <row r="18851" spans="1:8" x14ac:dyDescent="0.2">
      <c r="A18851">
        <v>5.3998948676432602E+17</v>
      </c>
      <c r="B18851" t="s">
        <v>37425</v>
      </c>
      <c r="C18851" t="s">
        <v>37426</v>
      </c>
      <c r="D18851" s="1">
        <v>41976.200231481482</v>
      </c>
      <c r="E18851">
        <v>58</v>
      </c>
      <c r="F18851">
        <v>114</v>
      </c>
      <c r="G18851" t="e">
        <f>MasterBaxter8</f>
        <v>#NAME?</v>
      </c>
      <c r="H18851" t="s">
        <v>390</v>
      </c>
    </row>
    <row r="18852" spans="1:8" x14ac:dyDescent="0.2">
      <c r="A18852">
        <v>5.3998960581544301E+17</v>
      </c>
      <c r="B18852" t="s">
        <v>37427</v>
      </c>
      <c r="C18852" t="s">
        <v>37428</v>
      </c>
      <c r="D18852" s="1">
        <v>41976.200567129628</v>
      </c>
      <c r="E18852">
        <v>10</v>
      </c>
      <c r="F18852">
        <v>30</v>
      </c>
      <c r="G18852" t="s">
        <v>215</v>
      </c>
      <c r="H18852" t="s">
        <v>390</v>
      </c>
    </row>
    <row r="18853" spans="1:8" x14ac:dyDescent="0.2">
      <c r="A18853">
        <v>5.3998965918376301E+17</v>
      </c>
      <c r="B18853" t="s">
        <v>37429</v>
      </c>
      <c r="C18853" t="s">
        <v>37430</v>
      </c>
      <c r="D18853" s="1">
        <v>41976.200706018521</v>
      </c>
      <c r="E18853">
        <v>17</v>
      </c>
      <c r="F18853">
        <v>45</v>
      </c>
      <c r="G18853" t="s">
        <v>215</v>
      </c>
    </row>
    <row r="18854" spans="1:8" x14ac:dyDescent="0.2">
      <c r="A18854">
        <v>5.3998973887552301E+17</v>
      </c>
      <c r="B18854" t="s">
        <v>37431</v>
      </c>
      <c r="C18854" t="s">
        <v>37432</v>
      </c>
      <c r="D18854" s="1">
        <v>41976.200925925928</v>
      </c>
      <c r="E18854">
        <v>12</v>
      </c>
      <c r="F18854">
        <v>35</v>
      </c>
      <c r="G18854" t="s">
        <v>37433</v>
      </c>
    </row>
    <row r="18855" spans="1:8" x14ac:dyDescent="0.2">
      <c r="A18855">
        <v>5.39990214987776E+17</v>
      </c>
      <c r="B18855" t="s">
        <v>37434</v>
      </c>
      <c r="C18855" t="s">
        <v>37435</v>
      </c>
      <c r="D18855" s="1">
        <v>41976.202245370368</v>
      </c>
      <c r="E18855">
        <v>14</v>
      </c>
      <c r="F18855">
        <v>24</v>
      </c>
      <c r="G18855" t="s">
        <v>576</v>
      </c>
    </row>
    <row r="18856" spans="1:8" x14ac:dyDescent="0.2">
      <c r="A18856">
        <v>5.3999034553968198E+17</v>
      </c>
      <c r="B18856" t="s">
        <v>37436</v>
      </c>
      <c r="C18856" t="s">
        <v>37437</v>
      </c>
      <c r="D18856" s="1">
        <v>41976.202604166669</v>
      </c>
      <c r="E18856">
        <v>31</v>
      </c>
      <c r="F18856">
        <v>66</v>
      </c>
      <c r="G18856" t="s">
        <v>215</v>
      </c>
    </row>
    <row r="18857" spans="1:8" x14ac:dyDescent="0.2">
      <c r="A18857">
        <v>5.40127230719168E+17</v>
      </c>
      <c r="B18857" t="s">
        <v>37438</v>
      </c>
      <c r="C18857" t="s">
        <v>37439</v>
      </c>
      <c r="D18857" s="1">
        <v>41976.580335648148</v>
      </c>
      <c r="E18857">
        <v>16</v>
      </c>
      <c r="F18857">
        <v>24</v>
      </c>
      <c r="G18857" t="s">
        <v>215</v>
      </c>
    </row>
    <row r="18858" spans="1:8" x14ac:dyDescent="0.2">
      <c r="A18858">
        <v>5.4012748199154803E+17</v>
      </c>
      <c r="B18858" t="s">
        <v>37440</v>
      </c>
      <c r="C18858" t="s">
        <v>37441</v>
      </c>
      <c r="D18858" s="1">
        <v>41976.581030092595</v>
      </c>
      <c r="E18858">
        <v>11</v>
      </c>
      <c r="F18858">
        <v>20</v>
      </c>
      <c r="G18858" t="s">
        <v>37442</v>
      </c>
    </row>
    <row r="18859" spans="1:8" x14ac:dyDescent="0.2">
      <c r="A18859">
        <v>5.4012783980760998E+17</v>
      </c>
      <c r="B18859" t="s">
        <v>37443</v>
      </c>
      <c r="C18859" t="s">
        <v>37444</v>
      </c>
      <c r="D18859" s="1">
        <v>41976.582013888888</v>
      </c>
      <c r="E18859">
        <v>6</v>
      </c>
      <c r="F18859">
        <v>13</v>
      </c>
      <c r="G18859" t="s">
        <v>215</v>
      </c>
    </row>
    <row r="18860" spans="1:8" x14ac:dyDescent="0.2">
      <c r="A18860">
        <v>5.4012820761453702E+17</v>
      </c>
      <c r="B18860" t="s">
        <v>37445</v>
      </c>
      <c r="C18860" t="s">
        <v>37446</v>
      </c>
      <c r="D18860" s="1">
        <v>41976.583032407405</v>
      </c>
      <c r="E18860">
        <v>35</v>
      </c>
      <c r="F18860">
        <v>53</v>
      </c>
      <c r="G18860" t="s">
        <v>37447</v>
      </c>
    </row>
    <row r="18861" spans="1:8" x14ac:dyDescent="0.2">
      <c r="A18861">
        <v>5.40145845505904E+17</v>
      </c>
      <c r="B18861" t="s">
        <v>37448</v>
      </c>
      <c r="C18861" t="s">
        <v>37449</v>
      </c>
      <c r="D18861" s="1">
        <v>41976.631701388891</v>
      </c>
      <c r="E18861">
        <v>125</v>
      </c>
      <c r="F18861">
        <v>145</v>
      </c>
    </row>
    <row r="18862" spans="1:8" x14ac:dyDescent="0.2">
      <c r="A18862">
        <v>5.4016107129079302E+17</v>
      </c>
      <c r="B18862" t="s">
        <v>37450</v>
      </c>
      <c r="C18862" t="s">
        <v>37451</v>
      </c>
      <c r="D18862" s="1">
        <v>41976.673715277779</v>
      </c>
      <c r="E18862">
        <v>20</v>
      </c>
      <c r="F18862">
        <v>33</v>
      </c>
      <c r="G18862" t="s">
        <v>89</v>
      </c>
      <c r="H18862" t="s">
        <v>390</v>
      </c>
    </row>
    <row r="18863" spans="1:8" x14ac:dyDescent="0.2">
      <c r="A18863">
        <v>5.4020592417114502E+17</v>
      </c>
      <c r="B18863" t="s">
        <v>37452</v>
      </c>
      <c r="C18863" t="s">
        <v>37453</v>
      </c>
      <c r="D18863" s="1">
        <v>41976.797488425924</v>
      </c>
      <c r="E18863">
        <v>50</v>
      </c>
      <c r="F18863">
        <v>69</v>
      </c>
    </row>
    <row r="18864" spans="1:8" x14ac:dyDescent="0.2">
      <c r="A18864">
        <v>5.4022319698608499E+17</v>
      </c>
      <c r="B18864" t="s">
        <v>37454</v>
      </c>
      <c r="C18864" t="s">
        <v>37455</v>
      </c>
      <c r="D18864" s="1">
        <v>41976.845150462963</v>
      </c>
      <c r="E18864">
        <v>23</v>
      </c>
      <c r="F18864">
        <v>31</v>
      </c>
      <c r="G18864" t="s">
        <v>89</v>
      </c>
    </row>
    <row r="18865" spans="1:8" x14ac:dyDescent="0.2">
      <c r="A18865">
        <v>5.40229446541008E+17</v>
      </c>
      <c r="B18865" t="s">
        <v>37456</v>
      </c>
      <c r="C18865" t="s">
        <v>37457</v>
      </c>
      <c r="D18865" s="1">
        <v>41976.862395833334</v>
      </c>
      <c r="E18865">
        <v>16</v>
      </c>
      <c r="F18865">
        <v>32</v>
      </c>
      <c r="G18865" t="e">
        <f>TrumpSoHo</f>
        <v>#NAME?</v>
      </c>
    </row>
    <row r="18866" spans="1:8" x14ac:dyDescent="0.2">
      <c r="A18866">
        <v>5.4023423227540602E+17</v>
      </c>
      <c r="B18866" t="s">
        <v>37458</v>
      </c>
      <c r="C18866" t="s">
        <v>37459</v>
      </c>
      <c r="D18866" s="1">
        <v>41976.875601851854</v>
      </c>
      <c r="E18866">
        <v>138</v>
      </c>
      <c r="F18866">
        <v>163</v>
      </c>
    </row>
    <row r="18867" spans="1:8" x14ac:dyDescent="0.2">
      <c r="A18867">
        <v>5.4023544600634502E+17</v>
      </c>
      <c r="B18867" t="s">
        <v>37460</v>
      </c>
      <c r="C18867" t="s">
        <v>37461</v>
      </c>
      <c r="D18867" s="1">
        <v>41976.878958333335</v>
      </c>
      <c r="E18867">
        <v>196</v>
      </c>
      <c r="F18867">
        <v>170</v>
      </c>
    </row>
    <row r="18868" spans="1:8" x14ac:dyDescent="0.2">
      <c r="A18868">
        <v>5.4023969809943699E+17</v>
      </c>
      <c r="B18868" t="s">
        <v>37462</v>
      </c>
      <c r="C18868" t="s">
        <v>37463</v>
      </c>
      <c r="D18868" s="1">
        <v>41976.890682870369</v>
      </c>
      <c r="E18868">
        <v>142</v>
      </c>
      <c r="F18868">
        <v>145</v>
      </c>
    </row>
    <row r="18869" spans="1:8" x14ac:dyDescent="0.2">
      <c r="A18869">
        <v>5.4024573793916102E+17</v>
      </c>
      <c r="B18869" t="s">
        <v>37464</v>
      </c>
      <c r="C18869" t="s">
        <v>37465</v>
      </c>
      <c r="D18869" s="1">
        <v>41976.907349537039</v>
      </c>
      <c r="E18869">
        <v>138</v>
      </c>
      <c r="F18869">
        <v>157</v>
      </c>
    </row>
    <row r="18870" spans="1:8" x14ac:dyDescent="0.2">
      <c r="A18870">
        <v>5.4025185919448602E+17</v>
      </c>
      <c r="B18870" t="s">
        <v>37466</v>
      </c>
      <c r="C18870" t="s">
        <v>37467</v>
      </c>
      <c r="D18870" s="1">
        <v>41976.924247685187</v>
      </c>
      <c r="E18870">
        <v>182</v>
      </c>
      <c r="F18870">
        <v>181</v>
      </c>
    </row>
    <row r="18871" spans="1:8" x14ac:dyDescent="0.2">
      <c r="A18871">
        <v>5.4039484819782003E+17</v>
      </c>
      <c r="B18871" t="s">
        <v>37468</v>
      </c>
      <c r="C18871" t="s">
        <v>37469</v>
      </c>
      <c r="D18871" s="1">
        <v>41977.318819444445</v>
      </c>
      <c r="E18871">
        <v>69</v>
      </c>
      <c r="F18871">
        <v>127</v>
      </c>
      <c r="G18871" t="s">
        <v>215</v>
      </c>
    </row>
    <row r="18872" spans="1:8" x14ac:dyDescent="0.2">
      <c r="A18872">
        <v>5.4039528414538502E+17</v>
      </c>
      <c r="B18872" t="s">
        <v>37470</v>
      </c>
      <c r="C18872" t="s">
        <v>37471</v>
      </c>
      <c r="D18872" s="1">
        <v>41977.320023148146</v>
      </c>
      <c r="E18872">
        <v>17</v>
      </c>
      <c r="F18872">
        <v>23</v>
      </c>
      <c r="G18872" t="s">
        <v>215</v>
      </c>
    </row>
    <row r="18873" spans="1:8" x14ac:dyDescent="0.2">
      <c r="A18873">
        <v>5.4039796303475501E+17</v>
      </c>
      <c r="B18873" t="s">
        <v>37472</v>
      </c>
      <c r="C18873" t="s">
        <v>37473</v>
      </c>
      <c r="D18873" s="1">
        <v>41977.327418981484</v>
      </c>
      <c r="E18873">
        <v>14</v>
      </c>
      <c r="F18873">
        <v>33</v>
      </c>
      <c r="G18873" t="s">
        <v>37474</v>
      </c>
    </row>
    <row r="18874" spans="1:8" x14ac:dyDescent="0.2">
      <c r="A18874">
        <v>5.4039808563846298E+17</v>
      </c>
      <c r="B18874" t="s">
        <v>37475</v>
      </c>
      <c r="C18874" t="s">
        <v>37476</v>
      </c>
      <c r="D18874" s="1">
        <v>41977.32775462963</v>
      </c>
      <c r="E18874">
        <v>20</v>
      </c>
      <c r="F18874">
        <v>54</v>
      </c>
      <c r="G18874" t="s">
        <v>37477</v>
      </c>
      <c r="H18874" t="s">
        <v>390</v>
      </c>
    </row>
    <row r="18875" spans="1:8" x14ac:dyDescent="0.2">
      <c r="A18875">
        <v>5.4039859596781498E+17</v>
      </c>
      <c r="B18875" t="s">
        <v>37478</v>
      </c>
      <c r="C18875" t="s">
        <v>37479</v>
      </c>
      <c r="D18875" s="1">
        <v>41977.32916666667</v>
      </c>
      <c r="E18875">
        <v>22</v>
      </c>
      <c r="F18875">
        <v>44</v>
      </c>
      <c r="G18875" t="s">
        <v>89</v>
      </c>
      <c r="H18875" t="s">
        <v>390</v>
      </c>
    </row>
    <row r="18876" spans="1:8" x14ac:dyDescent="0.2">
      <c r="A18876">
        <v>5.4039882977510099E+17</v>
      </c>
      <c r="B18876" t="s">
        <v>37480</v>
      </c>
      <c r="C18876" t="s">
        <v>37481</v>
      </c>
      <c r="D18876" s="1">
        <v>41977.32980324074</v>
      </c>
      <c r="E18876">
        <v>20</v>
      </c>
      <c r="F18876">
        <v>31</v>
      </c>
      <c r="G18876" t="s">
        <v>546</v>
      </c>
    </row>
    <row r="18877" spans="1:8" x14ac:dyDescent="0.2">
      <c r="A18877">
        <v>5.4039915432616698E+17</v>
      </c>
      <c r="B18877" t="s">
        <v>37482</v>
      </c>
      <c r="C18877" t="s">
        <v>37483</v>
      </c>
      <c r="D18877" s="1">
        <v>41977.330706018518</v>
      </c>
      <c r="E18877">
        <v>15</v>
      </c>
      <c r="F18877">
        <v>21</v>
      </c>
      <c r="G18877" t="s">
        <v>215</v>
      </c>
    </row>
    <row r="18878" spans="1:8" x14ac:dyDescent="0.2">
      <c r="A18878">
        <v>5.4040422971503002E+17</v>
      </c>
      <c r="B18878" t="s">
        <v>37484</v>
      </c>
      <c r="C18878" t="s">
        <v>37485</v>
      </c>
      <c r="D18878" s="1">
        <v>41977.344710648147</v>
      </c>
      <c r="E18878">
        <v>26</v>
      </c>
      <c r="F18878">
        <v>64</v>
      </c>
      <c r="G18878" t="s">
        <v>89</v>
      </c>
    </row>
    <row r="18879" spans="1:8" x14ac:dyDescent="0.2">
      <c r="A18879">
        <v>5.4040503989936902E+17</v>
      </c>
      <c r="B18879" t="s">
        <v>37486</v>
      </c>
      <c r="C18879" t="s">
        <v>37487</v>
      </c>
      <c r="D18879" s="1">
        <v>41977.346944444442</v>
      </c>
      <c r="E18879">
        <v>95</v>
      </c>
      <c r="F18879">
        <v>197</v>
      </c>
      <c r="G18879" t="s">
        <v>89</v>
      </c>
    </row>
    <row r="18880" spans="1:8" x14ac:dyDescent="0.2">
      <c r="A18880">
        <v>5.4050786808956499E+17</v>
      </c>
      <c r="B18880" t="s">
        <v>37488</v>
      </c>
      <c r="C18880" t="s">
        <v>37489</v>
      </c>
      <c r="D18880" s="1">
        <v>41977.630694444444</v>
      </c>
      <c r="E18880">
        <v>11</v>
      </c>
      <c r="F18880">
        <v>19</v>
      </c>
      <c r="G18880" t="s">
        <v>215</v>
      </c>
    </row>
    <row r="18881" spans="1:8" x14ac:dyDescent="0.2">
      <c r="A18881">
        <v>5.4054573815420102E+17</v>
      </c>
      <c r="B18881" t="s">
        <v>37490</v>
      </c>
      <c r="C18881" t="s">
        <v>37491</v>
      </c>
      <c r="D18881" s="1">
        <v>41977.735196759262</v>
      </c>
      <c r="E18881">
        <v>18</v>
      </c>
      <c r="F18881">
        <v>26</v>
      </c>
    </row>
    <row r="18882" spans="1:8" x14ac:dyDescent="0.2">
      <c r="A18882">
        <v>5.4058937479124499E+17</v>
      </c>
      <c r="B18882" t="s">
        <v>37492</v>
      </c>
      <c r="C18882" t="s">
        <v>37493</v>
      </c>
      <c r="D18882" s="1">
        <v>41977.855613425927</v>
      </c>
      <c r="E18882">
        <v>58</v>
      </c>
      <c r="F18882">
        <v>61</v>
      </c>
      <c r="G18882" t="s">
        <v>215</v>
      </c>
    </row>
    <row r="18883" spans="1:8" x14ac:dyDescent="0.2">
      <c r="A18883">
        <v>5.4059631128506298E+17</v>
      </c>
      <c r="B18883" t="s">
        <v>37494</v>
      </c>
      <c r="C18883" t="s">
        <v>37495</v>
      </c>
      <c r="D18883" s="1">
        <v>41977.874756944446</v>
      </c>
      <c r="E18883">
        <v>17</v>
      </c>
      <c r="F18883">
        <v>41</v>
      </c>
      <c r="G18883" t="s">
        <v>89</v>
      </c>
    </row>
    <row r="18884" spans="1:8" x14ac:dyDescent="0.2">
      <c r="A18884">
        <v>5.4060377026331398E+17</v>
      </c>
      <c r="B18884" t="s">
        <v>37496</v>
      </c>
      <c r="C18884" t="s">
        <v>37497</v>
      </c>
      <c r="D18884" s="1">
        <v>41977.895335648151</v>
      </c>
      <c r="E18884">
        <v>611</v>
      </c>
      <c r="F18884">
        <v>403</v>
      </c>
    </row>
    <row r="18885" spans="1:8" x14ac:dyDescent="0.2">
      <c r="A18885">
        <v>5.4060888251592198E+17</v>
      </c>
      <c r="B18885" t="s">
        <v>37498</v>
      </c>
      <c r="C18885" t="s">
        <v>37499</v>
      </c>
      <c r="D18885" s="1">
        <v>41977.909444444442</v>
      </c>
      <c r="E18885">
        <v>362</v>
      </c>
      <c r="F18885">
        <v>378</v>
      </c>
    </row>
    <row r="18886" spans="1:8" x14ac:dyDescent="0.2">
      <c r="A18886">
        <v>5.4064107283401901E+17</v>
      </c>
      <c r="B18886" t="s">
        <v>37500</v>
      </c>
      <c r="C18886" t="s">
        <v>37501</v>
      </c>
      <c r="D18886" s="1">
        <v>41977.99827546296</v>
      </c>
      <c r="E18886">
        <v>22</v>
      </c>
      <c r="F18886">
        <v>32</v>
      </c>
      <c r="G18886" t="s">
        <v>89</v>
      </c>
      <c r="H18886" t="s">
        <v>390</v>
      </c>
    </row>
    <row r="18887" spans="1:8" x14ac:dyDescent="0.2">
      <c r="A18887">
        <v>5.4089128282321299E+17</v>
      </c>
      <c r="B18887" t="s">
        <v>37502</v>
      </c>
      <c r="C18887" t="s">
        <v>37503</v>
      </c>
      <c r="D18887" s="1">
        <v>41978.688715277778</v>
      </c>
      <c r="E18887">
        <v>447</v>
      </c>
      <c r="F18887">
        <v>530</v>
      </c>
    </row>
    <row r="18888" spans="1:8" x14ac:dyDescent="0.2">
      <c r="A18888">
        <v>5.4089401598269798E+17</v>
      </c>
      <c r="B18888" t="s">
        <v>37504</v>
      </c>
      <c r="C18888" t="s">
        <v>37505</v>
      </c>
      <c r="D18888" s="1">
        <v>41978.696261574078</v>
      </c>
      <c r="E18888">
        <v>322</v>
      </c>
      <c r="F18888">
        <v>376</v>
      </c>
    </row>
    <row r="18889" spans="1:8" x14ac:dyDescent="0.2">
      <c r="A18889">
        <v>5.4089427550103501E+17</v>
      </c>
      <c r="B18889" t="s">
        <v>37506</v>
      </c>
      <c r="C18889" t="s">
        <v>37507</v>
      </c>
      <c r="D18889" s="1">
        <v>41978.696979166663</v>
      </c>
      <c r="E18889">
        <v>382</v>
      </c>
      <c r="F18889">
        <v>415</v>
      </c>
    </row>
    <row r="18890" spans="1:8" x14ac:dyDescent="0.2">
      <c r="A18890">
        <v>5.40986980717568E+17</v>
      </c>
      <c r="B18890" t="s">
        <v>37508</v>
      </c>
      <c r="C18890" t="s">
        <v>37509</v>
      </c>
      <c r="D18890" s="1">
        <v>41978.952789351853</v>
      </c>
      <c r="E18890">
        <v>29</v>
      </c>
      <c r="F18890">
        <v>59</v>
      </c>
      <c r="G18890" t="s">
        <v>576</v>
      </c>
      <c r="H18890" t="s">
        <v>390</v>
      </c>
    </row>
    <row r="18891" spans="1:8" x14ac:dyDescent="0.2">
      <c r="A18891">
        <v>5.41078026285768E+17</v>
      </c>
      <c r="B18891" t="s">
        <v>37510</v>
      </c>
      <c r="C18891" t="s">
        <v>37511</v>
      </c>
      <c r="D18891" s="1">
        <v>41979.204027777778</v>
      </c>
      <c r="E18891">
        <v>22</v>
      </c>
      <c r="F18891">
        <v>43</v>
      </c>
      <c r="G18891" t="s">
        <v>215</v>
      </c>
      <c r="H18891" t="s">
        <v>390</v>
      </c>
    </row>
    <row r="18892" spans="1:8" x14ac:dyDescent="0.2">
      <c r="A18892">
        <v>5.4107832155219501E+17</v>
      </c>
      <c r="B18892" t="s">
        <v>37512</v>
      </c>
      <c r="C18892" t="s">
        <v>37513</v>
      </c>
      <c r="D18892" s="1">
        <v>41979.20484953704</v>
      </c>
      <c r="E18892">
        <v>23</v>
      </c>
      <c r="F18892">
        <v>63</v>
      </c>
      <c r="G18892" t="s">
        <v>215</v>
      </c>
    </row>
    <row r="18893" spans="1:8" x14ac:dyDescent="0.2">
      <c r="A18893">
        <v>5.4107867332845901E+17</v>
      </c>
      <c r="B18893" t="s">
        <v>37514</v>
      </c>
      <c r="C18893" t="s">
        <v>37515</v>
      </c>
      <c r="D18893" s="1">
        <v>41979.205821759257</v>
      </c>
      <c r="E18893">
        <v>15</v>
      </c>
      <c r="F18893">
        <v>28</v>
      </c>
      <c r="G18893" t="s">
        <v>37516</v>
      </c>
    </row>
    <row r="18894" spans="1:8" x14ac:dyDescent="0.2">
      <c r="A18894">
        <v>5.4109727242847398E+17</v>
      </c>
      <c r="B18894" t="s">
        <v>37517</v>
      </c>
      <c r="C18894" t="s">
        <v>37518</v>
      </c>
      <c r="D18894" s="1">
        <v>41979.257141203707</v>
      </c>
      <c r="E18894">
        <v>30</v>
      </c>
      <c r="F18894">
        <v>97</v>
      </c>
      <c r="G18894" t="s">
        <v>487</v>
      </c>
    </row>
    <row r="18895" spans="1:8" x14ac:dyDescent="0.2">
      <c r="A18895">
        <v>5.4109818205555898E+17</v>
      </c>
      <c r="B18895" t="s">
        <v>37519</v>
      </c>
      <c r="C18895" t="s">
        <v>37520</v>
      </c>
      <c r="D18895" s="1">
        <v>41979.259652777779</v>
      </c>
      <c r="E18895">
        <v>15</v>
      </c>
      <c r="F18895">
        <v>31</v>
      </c>
      <c r="G18895" t="s">
        <v>37521</v>
      </c>
    </row>
    <row r="18896" spans="1:8" x14ac:dyDescent="0.2">
      <c r="A18896">
        <v>5.4109825024657798E+17</v>
      </c>
      <c r="B18896" t="s">
        <v>37522</v>
      </c>
      <c r="C18896" t="s">
        <v>37523</v>
      </c>
      <c r="D18896" s="1">
        <v>41979.259837962964</v>
      </c>
      <c r="E18896">
        <v>15</v>
      </c>
      <c r="F18896">
        <v>23</v>
      </c>
      <c r="G18896" t="s">
        <v>546</v>
      </c>
    </row>
    <row r="18897" spans="1:8" x14ac:dyDescent="0.2">
      <c r="A18897">
        <v>5.4109834574668998E+17</v>
      </c>
      <c r="B18897" t="s">
        <v>37524</v>
      </c>
      <c r="C18897" t="s">
        <v>37525</v>
      </c>
      <c r="D18897" s="1">
        <v>41979.260104166664</v>
      </c>
      <c r="E18897">
        <v>28</v>
      </c>
      <c r="F18897">
        <v>64</v>
      </c>
      <c r="G18897" t="s">
        <v>215</v>
      </c>
      <c r="H18897" t="s">
        <v>390</v>
      </c>
    </row>
    <row r="18898" spans="1:8" x14ac:dyDescent="0.2">
      <c r="A18898">
        <v>5.4170808219233798E+17</v>
      </c>
      <c r="B18898" t="s">
        <v>37526</v>
      </c>
      <c r="C18898" t="s">
        <v>37527</v>
      </c>
      <c r="D18898" s="1">
        <v>41980.942650462966</v>
      </c>
      <c r="E18898">
        <v>33</v>
      </c>
      <c r="F18898">
        <v>101</v>
      </c>
      <c r="G18898" t="s">
        <v>215</v>
      </c>
    </row>
    <row r="18899" spans="1:8" x14ac:dyDescent="0.2">
      <c r="A18899">
        <v>5.4171516900581299E+17</v>
      </c>
      <c r="B18899" t="s">
        <v>37528</v>
      </c>
      <c r="C18899" t="s">
        <v>37529</v>
      </c>
      <c r="D18899" s="1">
        <v>41980.962210648147</v>
      </c>
      <c r="E18899">
        <v>20</v>
      </c>
      <c r="F18899">
        <v>33</v>
      </c>
      <c r="G18899" t="s">
        <v>215</v>
      </c>
      <c r="H18899" t="s">
        <v>390</v>
      </c>
    </row>
    <row r="18900" spans="1:8" x14ac:dyDescent="0.2">
      <c r="A18900">
        <v>5.4179287998400102E+17</v>
      </c>
      <c r="B18900" t="s">
        <v>37530</v>
      </c>
      <c r="C18900" t="s">
        <v>37531</v>
      </c>
      <c r="D18900" s="1">
        <v>41981.176655092589</v>
      </c>
      <c r="E18900">
        <v>14</v>
      </c>
      <c r="F18900">
        <v>29</v>
      </c>
      <c r="G18900" t="s">
        <v>576</v>
      </c>
    </row>
    <row r="18901" spans="1:8" x14ac:dyDescent="0.2">
      <c r="A18901">
        <v>5.4179307360145402E+17</v>
      </c>
      <c r="B18901" t="s">
        <v>37532</v>
      </c>
      <c r="C18901" t="s">
        <v>37533</v>
      </c>
      <c r="D18901" s="1">
        <v>41981.177187499998</v>
      </c>
      <c r="E18901">
        <v>20</v>
      </c>
      <c r="F18901">
        <v>44</v>
      </c>
      <c r="G18901" t="s">
        <v>215</v>
      </c>
    </row>
    <row r="18902" spans="1:8" x14ac:dyDescent="0.2">
      <c r="A18902">
        <v>5.4179314642717901E+17</v>
      </c>
      <c r="B18902" t="s">
        <v>37534</v>
      </c>
      <c r="C18902" t="s">
        <v>37535</v>
      </c>
      <c r="D18902" s="1">
        <v>41981.177384259259</v>
      </c>
      <c r="E18902">
        <v>17</v>
      </c>
      <c r="F18902">
        <v>38</v>
      </c>
      <c r="G18902" t="s">
        <v>215</v>
      </c>
    </row>
    <row r="18903" spans="1:8" x14ac:dyDescent="0.2">
      <c r="A18903">
        <v>5.4179367076549402E+17</v>
      </c>
      <c r="B18903" t="s">
        <v>37536</v>
      </c>
      <c r="C18903" t="s">
        <v>37537</v>
      </c>
      <c r="D18903" s="1">
        <v>41981.178831018522</v>
      </c>
      <c r="E18903">
        <v>13</v>
      </c>
      <c r="F18903">
        <v>20</v>
      </c>
      <c r="G18903" t="s">
        <v>487</v>
      </c>
      <c r="H18903" t="s">
        <v>616</v>
      </c>
    </row>
    <row r="18904" spans="1:8" x14ac:dyDescent="0.2">
      <c r="A18904">
        <v>5.4179377112681203E+17</v>
      </c>
      <c r="B18904" t="s">
        <v>37538</v>
      </c>
      <c r="C18904" t="s">
        <v>37539</v>
      </c>
      <c r="D18904" s="1">
        <v>41981.179108796299</v>
      </c>
      <c r="E18904">
        <v>16</v>
      </c>
      <c r="F18904">
        <v>31</v>
      </c>
      <c r="G18904" t="s">
        <v>546</v>
      </c>
    </row>
    <row r="18905" spans="1:8" x14ac:dyDescent="0.2">
      <c r="A18905">
        <v>5.4179400437204499E+17</v>
      </c>
      <c r="B18905" t="s">
        <v>37540</v>
      </c>
      <c r="C18905" t="s">
        <v>37541</v>
      </c>
      <c r="D18905" s="1">
        <v>41981.179756944446</v>
      </c>
      <c r="E18905">
        <v>13</v>
      </c>
      <c r="F18905">
        <v>17</v>
      </c>
      <c r="G18905" t="s">
        <v>487</v>
      </c>
    </row>
    <row r="18906" spans="1:8" x14ac:dyDescent="0.2">
      <c r="A18906">
        <v>5.4179404980472998E+17</v>
      </c>
      <c r="B18906" t="s">
        <v>37542</v>
      </c>
      <c r="C18906" t="s">
        <v>37543</v>
      </c>
      <c r="D18906" s="1">
        <v>41981.179884259262</v>
      </c>
      <c r="E18906">
        <v>17</v>
      </c>
      <c r="F18906">
        <v>32</v>
      </c>
      <c r="G18906" t="s">
        <v>215</v>
      </c>
    </row>
    <row r="18907" spans="1:8" x14ac:dyDescent="0.2">
      <c r="A18907">
        <v>5.4179429657662598E+17</v>
      </c>
      <c r="B18907" t="s">
        <v>37544</v>
      </c>
      <c r="C18907" t="s">
        <v>37545</v>
      </c>
      <c r="D18907" s="1">
        <v>41981.180567129632</v>
      </c>
      <c r="E18907">
        <v>17</v>
      </c>
      <c r="F18907">
        <v>33</v>
      </c>
      <c r="G18907" t="s">
        <v>215</v>
      </c>
    </row>
    <row r="18908" spans="1:8" x14ac:dyDescent="0.2">
      <c r="A18908">
        <v>5.41794755005648E+17</v>
      </c>
      <c r="B18908" t="s">
        <v>37546</v>
      </c>
      <c r="C18908" t="s">
        <v>37547</v>
      </c>
      <c r="D18908" s="1">
        <v>41981.181828703702</v>
      </c>
      <c r="E18908">
        <v>17</v>
      </c>
      <c r="F18908">
        <v>29</v>
      </c>
      <c r="G18908" t="s">
        <v>546</v>
      </c>
    </row>
    <row r="18909" spans="1:8" x14ac:dyDescent="0.2">
      <c r="A18909">
        <v>5.4179536588508301E+17</v>
      </c>
      <c r="B18909" t="s">
        <v>37548</v>
      </c>
      <c r="C18909" t="s">
        <v>37549</v>
      </c>
      <c r="D18909" s="1">
        <v>41981.183506944442</v>
      </c>
      <c r="E18909">
        <v>14</v>
      </c>
      <c r="F18909">
        <v>25</v>
      </c>
      <c r="G18909" t="s">
        <v>487</v>
      </c>
      <c r="H18909" t="s">
        <v>390</v>
      </c>
    </row>
    <row r="18910" spans="1:8" x14ac:dyDescent="0.2">
      <c r="A18910">
        <v>5.4179563797793901E+17</v>
      </c>
      <c r="B18910" t="s">
        <v>37550</v>
      </c>
      <c r="C18910" t="s">
        <v>37551</v>
      </c>
      <c r="D18910" s="1">
        <v>41981.184259259258</v>
      </c>
      <c r="E18910">
        <v>13</v>
      </c>
      <c r="F18910">
        <v>35</v>
      </c>
      <c r="G18910" t="s">
        <v>37552</v>
      </c>
      <c r="H18910" t="s">
        <v>390</v>
      </c>
    </row>
    <row r="18911" spans="1:8" x14ac:dyDescent="0.2">
      <c r="A18911">
        <v>5.4179592195751501E+17</v>
      </c>
      <c r="B18911" t="s">
        <v>37553</v>
      </c>
      <c r="C18911" t="s">
        <v>37554</v>
      </c>
      <c r="D18911" s="1">
        <v>41981.185046296298</v>
      </c>
      <c r="E18911">
        <v>85</v>
      </c>
      <c r="F18911">
        <v>178</v>
      </c>
      <c r="G18911" t="s">
        <v>37555</v>
      </c>
      <c r="H18911" t="s">
        <v>390</v>
      </c>
    </row>
    <row r="18912" spans="1:8" x14ac:dyDescent="0.2">
      <c r="A18912">
        <v>5.4179759881505901E+17</v>
      </c>
      <c r="B18912" t="s">
        <v>37556</v>
      </c>
      <c r="C18912" t="s">
        <v>37557</v>
      </c>
      <c r="D18912" s="1">
        <v>41981.189675925925</v>
      </c>
      <c r="E18912">
        <v>61</v>
      </c>
      <c r="F18912">
        <v>66</v>
      </c>
      <c r="G18912" t="s">
        <v>215</v>
      </c>
    </row>
    <row r="18913" spans="1:8" x14ac:dyDescent="0.2">
      <c r="A18913">
        <v>5.4179816755010298E+17</v>
      </c>
      <c r="B18913" t="s">
        <v>37558</v>
      </c>
      <c r="C18913" t="s">
        <v>37559</v>
      </c>
      <c r="D18913" s="1">
        <v>41981.191238425927</v>
      </c>
      <c r="E18913">
        <v>19</v>
      </c>
      <c r="F18913">
        <v>19</v>
      </c>
      <c r="G18913" t="s">
        <v>576</v>
      </c>
      <c r="H18913" t="s">
        <v>390</v>
      </c>
    </row>
    <row r="18914" spans="1:8" x14ac:dyDescent="0.2">
      <c r="A18914">
        <v>5.4179824592069798E+17</v>
      </c>
      <c r="B18914" t="s">
        <v>37560</v>
      </c>
      <c r="C18914" t="s">
        <v>37561</v>
      </c>
      <c r="D18914" s="1">
        <v>41981.191458333335</v>
      </c>
      <c r="E18914">
        <v>15</v>
      </c>
      <c r="F18914">
        <v>29</v>
      </c>
      <c r="G18914" t="s">
        <v>37562</v>
      </c>
      <c r="H18914" t="s">
        <v>390</v>
      </c>
    </row>
    <row r="18915" spans="1:8" x14ac:dyDescent="0.2">
      <c r="A18915">
        <v>5.4179836681312602E+17</v>
      </c>
      <c r="B18915" t="s">
        <v>37563</v>
      </c>
      <c r="C18915" t="s">
        <v>37564</v>
      </c>
      <c r="D18915" s="1">
        <v>41981.191793981481</v>
      </c>
      <c r="E18915">
        <v>69</v>
      </c>
      <c r="F18915">
        <v>72</v>
      </c>
      <c r="G18915" t="s">
        <v>215</v>
      </c>
    </row>
    <row r="18916" spans="1:8" x14ac:dyDescent="0.2">
      <c r="A18916">
        <v>5.41799777806344E+17</v>
      </c>
      <c r="B18916" t="s">
        <v>37565</v>
      </c>
      <c r="C18916" t="s">
        <v>37566</v>
      </c>
      <c r="D18916" s="1">
        <v>41981.19568287037</v>
      </c>
      <c r="E18916">
        <v>12</v>
      </c>
      <c r="F18916">
        <v>22</v>
      </c>
      <c r="G18916" t="s">
        <v>215</v>
      </c>
      <c r="H18916" t="s">
        <v>390</v>
      </c>
    </row>
    <row r="18917" spans="1:8" x14ac:dyDescent="0.2">
      <c r="A18917">
        <v>5.4180032259191603E+17</v>
      </c>
      <c r="B18917" t="s">
        <v>37567</v>
      </c>
      <c r="C18917" t="s">
        <v>37568</v>
      </c>
      <c r="D18917" s="1">
        <v>41981.197187500002</v>
      </c>
      <c r="E18917">
        <v>15</v>
      </c>
      <c r="F18917">
        <v>42</v>
      </c>
      <c r="G18917" t="s">
        <v>215</v>
      </c>
      <c r="H18917" t="s">
        <v>390</v>
      </c>
    </row>
    <row r="18918" spans="1:8" x14ac:dyDescent="0.2">
      <c r="A18918">
        <v>5.4180048766711302E+17</v>
      </c>
      <c r="B18918" t="s">
        <v>37569</v>
      </c>
      <c r="C18918" t="s">
        <v>37570</v>
      </c>
      <c r="D18918" s="1">
        <v>41981.197650462964</v>
      </c>
      <c r="E18918">
        <v>15</v>
      </c>
      <c r="F18918">
        <v>33</v>
      </c>
      <c r="G18918" t="s">
        <v>215</v>
      </c>
      <c r="H18918" t="s">
        <v>390</v>
      </c>
    </row>
    <row r="18919" spans="1:8" x14ac:dyDescent="0.2">
      <c r="A18919">
        <v>5.4180075865271002E+17</v>
      </c>
      <c r="B18919" t="s">
        <v>37571</v>
      </c>
      <c r="C18919" t="s">
        <v>37572</v>
      </c>
      <c r="D18919" s="1">
        <v>41981.198391203703</v>
      </c>
      <c r="E18919">
        <v>16</v>
      </c>
      <c r="F18919">
        <v>41</v>
      </c>
      <c r="G18919" t="s">
        <v>37573</v>
      </c>
    </row>
    <row r="18920" spans="1:8" x14ac:dyDescent="0.2">
      <c r="A18920">
        <v>5.4180109023343398E+17</v>
      </c>
      <c r="B18920" t="s">
        <v>37574</v>
      </c>
      <c r="C18920" t="s">
        <v>37575</v>
      </c>
      <c r="D18920" s="1">
        <v>41981.199305555558</v>
      </c>
      <c r="E18920">
        <v>9</v>
      </c>
      <c r="F18920">
        <v>19</v>
      </c>
      <c r="G18920" t="s">
        <v>37576</v>
      </c>
    </row>
    <row r="18921" spans="1:8" x14ac:dyDescent="0.2">
      <c r="A18921">
        <v>5.41801303513776E+17</v>
      </c>
      <c r="B18921" t="s">
        <v>37577</v>
      </c>
      <c r="C18921" t="s">
        <v>37578</v>
      </c>
      <c r="D18921" s="1">
        <v>41981.199895833335</v>
      </c>
      <c r="E18921">
        <v>24</v>
      </c>
      <c r="F18921">
        <v>52</v>
      </c>
      <c r="G18921" t="s">
        <v>576</v>
      </c>
    </row>
    <row r="18922" spans="1:8" x14ac:dyDescent="0.2">
      <c r="A18922">
        <v>5.4191694273160301E+17</v>
      </c>
      <c r="B18922" t="s">
        <v>37579</v>
      </c>
      <c r="C18922" t="s">
        <v>37580</v>
      </c>
      <c r="D18922" s="1">
        <v>41981.519004629627</v>
      </c>
      <c r="E18922">
        <v>29</v>
      </c>
      <c r="F18922">
        <v>82</v>
      </c>
      <c r="G18922" t="s">
        <v>89</v>
      </c>
    </row>
    <row r="18923" spans="1:8" x14ac:dyDescent="0.2">
      <c r="A18923">
        <v>5.4192264629298298E+17</v>
      </c>
      <c r="B18923" t="s">
        <v>37581</v>
      </c>
      <c r="C18923" t="s">
        <v>37582</v>
      </c>
      <c r="D18923" s="1">
        <v>41981.534733796296</v>
      </c>
      <c r="E18923">
        <v>364</v>
      </c>
      <c r="F18923">
        <v>591</v>
      </c>
    </row>
    <row r="18924" spans="1:8" x14ac:dyDescent="0.2">
      <c r="A18924">
        <v>5.4194766789584397E+17</v>
      </c>
      <c r="B18924" t="s">
        <v>37583</v>
      </c>
      <c r="C18924" t="s">
        <v>37584</v>
      </c>
      <c r="D18924" s="1">
        <v>41981.603784722225</v>
      </c>
      <c r="E18924">
        <v>14</v>
      </c>
      <c r="F18924">
        <v>26</v>
      </c>
      <c r="G18924" t="s">
        <v>89</v>
      </c>
    </row>
    <row r="18925" spans="1:8" x14ac:dyDescent="0.2">
      <c r="A18925">
        <v>5.4194886254264698E+17</v>
      </c>
      <c r="B18925" t="s">
        <v>37585</v>
      </c>
      <c r="C18925" t="s">
        <v>37586</v>
      </c>
      <c r="D18925" s="1">
        <v>41981.607083333336</v>
      </c>
      <c r="E18925">
        <v>9</v>
      </c>
      <c r="F18925">
        <v>25</v>
      </c>
      <c r="G18925" t="s">
        <v>215</v>
      </c>
      <c r="H18925" t="s">
        <v>390</v>
      </c>
    </row>
    <row r="18926" spans="1:8" x14ac:dyDescent="0.2">
      <c r="A18926">
        <v>5.4194926473446099E+17</v>
      </c>
      <c r="B18926" t="s">
        <v>37587</v>
      </c>
      <c r="C18926" t="s">
        <v>37588</v>
      </c>
      <c r="D18926" s="1">
        <v>41981.608194444445</v>
      </c>
      <c r="E18926">
        <v>315</v>
      </c>
      <c r="F18926">
        <v>303</v>
      </c>
      <c r="G18926" t="s">
        <v>215</v>
      </c>
      <c r="H18926" t="s">
        <v>390</v>
      </c>
    </row>
    <row r="18927" spans="1:8" x14ac:dyDescent="0.2">
      <c r="A18927">
        <v>5.4201363981823098E+17</v>
      </c>
      <c r="B18927" t="s">
        <v>37589</v>
      </c>
      <c r="C18927" t="s">
        <v>37590</v>
      </c>
      <c r="D18927" s="1">
        <v>41981.785833333335</v>
      </c>
      <c r="E18927">
        <v>24</v>
      </c>
      <c r="F18927">
        <v>30</v>
      </c>
      <c r="G18927" t="s">
        <v>89</v>
      </c>
    </row>
    <row r="18928" spans="1:8" x14ac:dyDescent="0.2">
      <c r="A18928">
        <v>5.4202043732119898E+17</v>
      </c>
      <c r="B18928" t="s">
        <v>37591</v>
      </c>
      <c r="C18928" t="s">
        <v>37592</v>
      </c>
      <c r="D18928" s="1">
        <v>41981.804594907408</v>
      </c>
      <c r="E18928">
        <v>19</v>
      </c>
      <c r="F18928">
        <v>24</v>
      </c>
      <c r="G18928" t="s">
        <v>576</v>
      </c>
    </row>
    <row r="18929" spans="1:7" x14ac:dyDescent="0.2">
      <c r="A18929">
        <v>5.42030553240072E+17</v>
      </c>
      <c r="B18929" t="s">
        <v>37593</v>
      </c>
      <c r="C18929" t="s">
        <v>37594</v>
      </c>
      <c r="D18929" s="1">
        <v>41981.832499999997</v>
      </c>
      <c r="E18929">
        <v>18</v>
      </c>
      <c r="F18929">
        <v>36</v>
      </c>
      <c r="G18929" t="s">
        <v>215</v>
      </c>
    </row>
    <row r="18930" spans="1:7" x14ac:dyDescent="0.2">
      <c r="A18930">
        <v>5.4205362837969299E+17</v>
      </c>
      <c r="B18930" t="s">
        <v>37595</v>
      </c>
      <c r="C18930" t="s">
        <v>37596</v>
      </c>
      <c r="D18930" s="1">
        <v>41981.896180555559</v>
      </c>
      <c r="E18930">
        <v>17</v>
      </c>
      <c r="F18930">
        <v>30</v>
      </c>
      <c r="G18930" t="s">
        <v>37597</v>
      </c>
    </row>
    <row r="18931" spans="1:7" x14ac:dyDescent="0.2">
      <c r="A18931">
        <v>5.4205877800770701E+17</v>
      </c>
      <c r="B18931" t="s">
        <v>37598</v>
      </c>
      <c r="C18931" t="s">
        <v>37599</v>
      </c>
      <c r="D18931" s="1">
        <v>41981.910393518519</v>
      </c>
      <c r="E18931">
        <v>26</v>
      </c>
      <c r="F18931">
        <v>42</v>
      </c>
      <c r="G18931" t="s">
        <v>89</v>
      </c>
    </row>
    <row r="18932" spans="1:7" x14ac:dyDescent="0.2">
      <c r="A18932">
        <v>5.4206247581059802E+17</v>
      </c>
      <c r="B18932" t="s">
        <v>37600</v>
      </c>
      <c r="C18932" t="s">
        <v>37601</v>
      </c>
      <c r="D18932" s="1">
        <v>41981.920590277776</v>
      </c>
      <c r="E18932">
        <v>155</v>
      </c>
      <c r="F18932">
        <v>223</v>
      </c>
    </row>
    <row r="18933" spans="1:7" x14ac:dyDescent="0.2">
      <c r="A18933">
        <v>5.4206434416788198E+17</v>
      </c>
      <c r="B18933" t="s">
        <v>37602</v>
      </c>
      <c r="C18933" t="s">
        <v>37603</v>
      </c>
      <c r="D18933" s="1">
        <v>41981.925752314812</v>
      </c>
      <c r="E18933">
        <v>39</v>
      </c>
      <c r="F18933">
        <v>70</v>
      </c>
      <c r="G18933" t="s">
        <v>89</v>
      </c>
    </row>
    <row r="18934" spans="1:7" x14ac:dyDescent="0.2">
      <c r="A18934">
        <v>5.4206631005914701E+17</v>
      </c>
      <c r="B18934" t="s">
        <v>37604</v>
      </c>
      <c r="C18934" t="s">
        <v>37605</v>
      </c>
      <c r="D18934" s="1">
        <v>41981.931180555555</v>
      </c>
      <c r="E18934">
        <v>378</v>
      </c>
      <c r="F18934">
        <v>364</v>
      </c>
    </row>
    <row r="18935" spans="1:7" x14ac:dyDescent="0.2">
      <c r="A18935">
        <v>5.4207449527694502E+17</v>
      </c>
      <c r="B18935" t="s">
        <v>37606</v>
      </c>
      <c r="C18935" t="s">
        <v>37607</v>
      </c>
      <c r="D18935" s="1">
        <v>41981.953761574077</v>
      </c>
      <c r="E18935">
        <v>111</v>
      </c>
      <c r="F18935">
        <v>97</v>
      </c>
    </row>
    <row r="18936" spans="1:7" x14ac:dyDescent="0.2">
      <c r="A18936">
        <v>5.4210019659612102E+17</v>
      </c>
      <c r="B18936" t="s">
        <v>37608</v>
      </c>
      <c r="C18936" t="s">
        <v>37609</v>
      </c>
      <c r="D18936" s="1">
        <v>41982.024687500001</v>
      </c>
      <c r="E18936">
        <v>386</v>
      </c>
      <c r="F18936">
        <v>404</v>
      </c>
    </row>
    <row r="18937" spans="1:7" x14ac:dyDescent="0.2">
      <c r="A18937">
        <v>5.4210132968317702E+17</v>
      </c>
      <c r="B18937" t="s">
        <v>37610</v>
      </c>
      <c r="C18937" t="s">
        <v>37611</v>
      </c>
      <c r="D18937" s="1">
        <v>41982.027812499997</v>
      </c>
      <c r="E18937">
        <v>8</v>
      </c>
      <c r="F18937">
        <v>23</v>
      </c>
      <c r="G18937" t="s">
        <v>576</v>
      </c>
    </row>
    <row r="18938" spans="1:7" x14ac:dyDescent="0.2">
      <c r="A18938">
        <v>5.4210191992239699E+17</v>
      </c>
      <c r="B18938" t="s">
        <v>37612</v>
      </c>
      <c r="C18938" t="s">
        <v>37613</v>
      </c>
      <c r="D18938" s="1">
        <v>41982.029444444444</v>
      </c>
      <c r="E18938">
        <v>15</v>
      </c>
      <c r="F18938">
        <v>29</v>
      </c>
      <c r="G18938" t="s">
        <v>37614</v>
      </c>
    </row>
    <row r="18939" spans="1:7" x14ac:dyDescent="0.2">
      <c r="A18939">
        <v>5.4212705172640102E+17</v>
      </c>
      <c r="B18939" t="s">
        <v>37615</v>
      </c>
      <c r="C18939" t="s">
        <v>37616</v>
      </c>
      <c r="D18939" s="1">
        <v>41982.098796296297</v>
      </c>
      <c r="E18939">
        <v>20</v>
      </c>
      <c r="F18939">
        <v>61</v>
      </c>
      <c r="G18939" t="s">
        <v>89</v>
      </c>
    </row>
    <row r="18940" spans="1:7" x14ac:dyDescent="0.2">
      <c r="A18940">
        <v>5.4212847502572301E+17</v>
      </c>
      <c r="B18940" t="s">
        <v>37617</v>
      </c>
      <c r="C18940" t="s">
        <v>37618</v>
      </c>
      <c r="D18940" s="1">
        <v>41982.102719907409</v>
      </c>
      <c r="E18940">
        <v>26</v>
      </c>
      <c r="F18940">
        <v>45</v>
      </c>
      <c r="G18940" t="s">
        <v>89</v>
      </c>
    </row>
    <row r="18941" spans="1:7" x14ac:dyDescent="0.2">
      <c r="A18941">
        <v>5.42129369221976E+17</v>
      </c>
      <c r="B18941" t="s">
        <v>37619</v>
      </c>
      <c r="C18941" t="s">
        <v>37620</v>
      </c>
      <c r="D18941" s="1">
        <v>41982.105185185188</v>
      </c>
      <c r="E18941">
        <v>11</v>
      </c>
      <c r="F18941">
        <v>36</v>
      </c>
      <c r="G18941" t="s">
        <v>215</v>
      </c>
    </row>
    <row r="18942" spans="1:7" x14ac:dyDescent="0.2">
      <c r="A18942">
        <v>5.4212942906211898E+17</v>
      </c>
      <c r="B18942" t="s">
        <v>37621</v>
      </c>
      <c r="C18942" t="s">
        <v>37622</v>
      </c>
      <c r="D18942" s="1">
        <v>41982.105347222219</v>
      </c>
      <c r="E18942">
        <v>53</v>
      </c>
      <c r="F18942">
        <v>74</v>
      </c>
      <c r="G18942" t="s">
        <v>215</v>
      </c>
    </row>
    <row r="18943" spans="1:7" x14ac:dyDescent="0.2">
      <c r="A18943">
        <v>5.4212992040386502E+17</v>
      </c>
      <c r="B18943" t="s">
        <v>37623</v>
      </c>
      <c r="C18943" t="s">
        <v>37624</v>
      </c>
      <c r="D18943" s="1">
        <v>41982.10670138889</v>
      </c>
      <c r="E18943">
        <v>42</v>
      </c>
      <c r="F18943">
        <v>68</v>
      </c>
      <c r="G18943" t="s">
        <v>215</v>
      </c>
    </row>
    <row r="18944" spans="1:7" x14ac:dyDescent="0.2">
      <c r="A18944">
        <v>5.4213002178437101E+17</v>
      </c>
      <c r="B18944" t="s">
        <v>37625</v>
      </c>
      <c r="C18944" t="s">
        <v>37626</v>
      </c>
      <c r="D18944" s="1">
        <v>41982.106990740744</v>
      </c>
      <c r="E18944">
        <v>13</v>
      </c>
      <c r="F18944">
        <v>51</v>
      </c>
      <c r="G18944" t="s">
        <v>576</v>
      </c>
    </row>
    <row r="18945" spans="1:8" x14ac:dyDescent="0.2">
      <c r="A18945">
        <v>5.4213116844835597E+17</v>
      </c>
      <c r="B18945" t="s">
        <v>37627</v>
      </c>
      <c r="C18945" t="s">
        <v>37628</v>
      </c>
      <c r="D18945" s="1">
        <v>41982.110150462962</v>
      </c>
      <c r="E18945">
        <v>9</v>
      </c>
      <c r="F18945">
        <v>18</v>
      </c>
      <c r="G18945" t="s">
        <v>576</v>
      </c>
    </row>
    <row r="18946" spans="1:8" x14ac:dyDescent="0.2">
      <c r="A18946">
        <v>5.4213121802921901E+17</v>
      </c>
      <c r="B18946" t="s">
        <v>37629</v>
      </c>
      <c r="C18946" t="s">
        <v>37630</v>
      </c>
      <c r="D18946" s="1">
        <v>41982.110289351855</v>
      </c>
      <c r="E18946">
        <v>9</v>
      </c>
      <c r="F18946">
        <v>16</v>
      </c>
      <c r="G18946" t="s">
        <v>576</v>
      </c>
    </row>
    <row r="18947" spans="1:8" x14ac:dyDescent="0.2">
      <c r="A18947">
        <v>5.42131486217216E+17</v>
      </c>
      <c r="B18947" t="s">
        <v>37631</v>
      </c>
      <c r="C18947" t="s">
        <v>37632</v>
      </c>
      <c r="D18947" s="1">
        <v>41982.111030092594</v>
      </c>
      <c r="E18947">
        <v>52</v>
      </c>
      <c r="F18947">
        <v>111</v>
      </c>
      <c r="G18947" t="s">
        <v>576</v>
      </c>
      <c r="H18947" t="s">
        <v>390</v>
      </c>
    </row>
    <row r="18948" spans="1:8" x14ac:dyDescent="0.2">
      <c r="A18948">
        <v>5.4213161225604698E+17</v>
      </c>
      <c r="B18948" t="s">
        <v>37633</v>
      </c>
      <c r="C18948" t="s">
        <v>37634</v>
      </c>
      <c r="D18948" s="1">
        <v>41982.111377314817</v>
      </c>
      <c r="E18948">
        <v>34</v>
      </c>
      <c r="F18948">
        <v>85</v>
      </c>
      <c r="G18948" t="s">
        <v>576</v>
      </c>
    </row>
    <row r="18949" spans="1:8" x14ac:dyDescent="0.2">
      <c r="A18949">
        <v>5.4213177845535898E+17</v>
      </c>
      <c r="B18949" t="s">
        <v>37635</v>
      </c>
      <c r="C18949" t="s">
        <v>37636</v>
      </c>
      <c r="D18949" s="1">
        <v>41982.111828703702</v>
      </c>
      <c r="E18949">
        <v>9</v>
      </c>
      <c r="F18949">
        <v>24</v>
      </c>
      <c r="G18949" t="s">
        <v>37637</v>
      </c>
    </row>
    <row r="18950" spans="1:8" x14ac:dyDescent="0.2">
      <c r="A18950">
        <v>5.4213204447908998E+17</v>
      </c>
      <c r="B18950" t="s">
        <v>37638</v>
      </c>
      <c r="C18950" t="s">
        <v>37639</v>
      </c>
      <c r="D18950" s="1">
        <v>41982.112569444442</v>
      </c>
      <c r="E18950">
        <v>487</v>
      </c>
      <c r="F18950">
        <v>635</v>
      </c>
      <c r="G18950" t="s">
        <v>89</v>
      </c>
    </row>
    <row r="18951" spans="1:8" x14ac:dyDescent="0.2">
      <c r="A18951">
        <v>5.4213221143335302E+17</v>
      </c>
      <c r="B18951" t="s">
        <v>37640</v>
      </c>
      <c r="C18951" t="s">
        <v>37641</v>
      </c>
      <c r="D18951" s="1">
        <v>41982.113032407404</v>
      </c>
      <c r="E18951">
        <v>22</v>
      </c>
      <c r="F18951">
        <v>56</v>
      </c>
      <c r="G18951" t="s">
        <v>576</v>
      </c>
    </row>
    <row r="18952" spans="1:8" x14ac:dyDescent="0.2">
      <c r="A18952">
        <v>5.4213260790833901E+17</v>
      </c>
      <c r="B18952" t="s">
        <v>37642</v>
      </c>
      <c r="C18952" t="s">
        <v>37643</v>
      </c>
      <c r="D18952" s="1">
        <v>41982.114120370374</v>
      </c>
      <c r="E18952">
        <v>20</v>
      </c>
      <c r="F18952">
        <v>69</v>
      </c>
      <c r="G18952" t="s">
        <v>37644</v>
      </c>
    </row>
    <row r="18953" spans="1:8" x14ac:dyDescent="0.2">
      <c r="A18953">
        <v>5.4213331922874701E+17</v>
      </c>
      <c r="B18953" t="s">
        <v>37645</v>
      </c>
      <c r="C18953" t="s">
        <v>37646</v>
      </c>
      <c r="D18953" s="1">
        <v>41982.116087962961</v>
      </c>
      <c r="E18953">
        <v>16</v>
      </c>
      <c r="F18953">
        <v>58</v>
      </c>
      <c r="G18953" t="s">
        <v>215</v>
      </c>
    </row>
    <row r="18954" spans="1:8" x14ac:dyDescent="0.2">
      <c r="A18954">
        <v>5.4213503498428403E+17</v>
      </c>
      <c r="B18954" t="s">
        <v>37647</v>
      </c>
      <c r="C18954" t="s">
        <v>37648</v>
      </c>
      <c r="D18954" s="1">
        <v>41982.120821759258</v>
      </c>
      <c r="E18954">
        <v>1056</v>
      </c>
      <c r="F18954">
        <v>1660</v>
      </c>
      <c r="G18954" t="s">
        <v>89</v>
      </c>
    </row>
    <row r="18955" spans="1:8" x14ac:dyDescent="0.2">
      <c r="A18955">
        <v>5.4214424490830598E+17</v>
      </c>
      <c r="B18955" t="s">
        <v>37649</v>
      </c>
      <c r="C18955" t="s">
        <v>37650</v>
      </c>
      <c r="D18955" s="1">
        <v>41982.146238425928</v>
      </c>
      <c r="E18955">
        <v>11</v>
      </c>
      <c r="F18955">
        <v>25</v>
      </c>
      <c r="G18955" t="s">
        <v>215</v>
      </c>
    </row>
    <row r="18956" spans="1:8" x14ac:dyDescent="0.2">
      <c r="A18956">
        <v>5.4214469139198701E+17</v>
      </c>
      <c r="B18956" t="s">
        <v>37651</v>
      </c>
      <c r="C18956" t="s">
        <v>37652</v>
      </c>
      <c r="D18956" s="1">
        <v>41982.147465277776</v>
      </c>
      <c r="E18956">
        <v>29</v>
      </c>
      <c r="F18956">
        <v>58</v>
      </c>
      <c r="G18956" t="s">
        <v>215</v>
      </c>
    </row>
    <row r="18957" spans="1:8" x14ac:dyDescent="0.2">
      <c r="A18957">
        <v>5.4215969609089798E+17</v>
      </c>
      <c r="B18957" t="s">
        <v>37653</v>
      </c>
      <c r="C18957" t="s">
        <v>37654</v>
      </c>
      <c r="D18957" s="1">
        <v>41982.188877314817</v>
      </c>
      <c r="E18957">
        <v>19</v>
      </c>
      <c r="F18957">
        <v>34</v>
      </c>
      <c r="G18957" t="s">
        <v>576</v>
      </c>
    </row>
    <row r="18958" spans="1:8" x14ac:dyDescent="0.2">
      <c r="A18958">
        <v>5.4228721304496902E+17</v>
      </c>
      <c r="B18958" t="s">
        <v>37655</v>
      </c>
      <c r="C18958" t="s">
        <v>37656</v>
      </c>
      <c r="D18958" s="1">
        <v>41982.540752314817</v>
      </c>
      <c r="E18958">
        <v>12</v>
      </c>
      <c r="F18958">
        <v>29</v>
      </c>
      <c r="G18958" t="s">
        <v>37657</v>
      </c>
    </row>
    <row r="18959" spans="1:8" x14ac:dyDescent="0.2">
      <c r="A18959">
        <v>5.4228818419830298E+17</v>
      </c>
      <c r="B18959" t="s">
        <v>37658</v>
      </c>
      <c r="C18959" t="s">
        <v>37659</v>
      </c>
      <c r="D18959" s="1">
        <v>41982.543425925927</v>
      </c>
      <c r="E18959">
        <v>11</v>
      </c>
      <c r="F18959">
        <v>26</v>
      </c>
      <c r="G18959" t="s">
        <v>215</v>
      </c>
      <c r="H18959" t="s">
        <v>390</v>
      </c>
    </row>
    <row r="18960" spans="1:8" x14ac:dyDescent="0.2">
      <c r="A18960">
        <v>5.4228823693749402E+17</v>
      </c>
      <c r="B18960" t="s">
        <v>37660</v>
      </c>
      <c r="C18960" t="s">
        <v>37661</v>
      </c>
      <c r="D18960" s="1">
        <v>41982.543576388889</v>
      </c>
      <c r="E18960">
        <v>13</v>
      </c>
      <c r="F18960">
        <v>33</v>
      </c>
      <c r="G18960" t="s">
        <v>215</v>
      </c>
    </row>
    <row r="18961" spans="1:8" x14ac:dyDescent="0.2">
      <c r="A18961">
        <v>5.4229850143958202E+17</v>
      </c>
      <c r="B18961" t="s">
        <v>37662</v>
      </c>
      <c r="C18961" t="s">
        <v>37663</v>
      </c>
      <c r="D18961" s="1">
        <v>41982.571898148148</v>
      </c>
      <c r="E18961">
        <v>30</v>
      </c>
      <c r="F18961">
        <v>51</v>
      </c>
      <c r="G18961" t="s">
        <v>576</v>
      </c>
    </row>
    <row r="18962" spans="1:8" x14ac:dyDescent="0.2">
      <c r="A18962">
        <v>5.4229880475485702E+17</v>
      </c>
      <c r="B18962" t="s">
        <v>37664</v>
      </c>
      <c r="C18962" t="s">
        <v>37665</v>
      </c>
      <c r="D18962" s="1">
        <v>41982.572743055556</v>
      </c>
      <c r="E18962">
        <v>18</v>
      </c>
      <c r="F18962">
        <v>26</v>
      </c>
      <c r="G18962" t="s">
        <v>576</v>
      </c>
      <c r="H18962" t="s">
        <v>13093</v>
      </c>
    </row>
    <row r="18963" spans="1:8" x14ac:dyDescent="0.2">
      <c r="A18963">
        <v>5.4229929871384499E+17</v>
      </c>
      <c r="B18963" t="s">
        <v>37666</v>
      </c>
      <c r="C18963" t="s">
        <v>37667</v>
      </c>
      <c r="D18963" s="1">
        <v>41982.574097222219</v>
      </c>
      <c r="E18963">
        <v>59</v>
      </c>
      <c r="F18963">
        <v>105</v>
      </c>
      <c r="G18963" t="s">
        <v>215</v>
      </c>
    </row>
    <row r="18964" spans="1:8" x14ac:dyDescent="0.2">
      <c r="A18964">
        <v>5.4230066945432301E+17</v>
      </c>
      <c r="B18964" t="s">
        <v>37668</v>
      </c>
      <c r="C18964" t="s">
        <v>37669</v>
      </c>
      <c r="D18964" s="1">
        <v>41982.577881944446</v>
      </c>
      <c r="E18964">
        <v>14</v>
      </c>
      <c r="F18964">
        <v>21</v>
      </c>
      <c r="G18964" t="s">
        <v>487</v>
      </c>
    </row>
    <row r="18965" spans="1:8" x14ac:dyDescent="0.2">
      <c r="A18965">
        <v>5.4230173436715002E+17</v>
      </c>
      <c r="B18965" t="s">
        <v>37670</v>
      </c>
      <c r="C18965" t="s">
        <v>37671</v>
      </c>
      <c r="D18965" s="1">
        <v>41982.580821759257</v>
      </c>
      <c r="E18965">
        <v>15</v>
      </c>
      <c r="F18965">
        <v>35</v>
      </c>
      <c r="G18965" t="s">
        <v>215</v>
      </c>
      <c r="H18965" t="s">
        <v>390</v>
      </c>
    </row>
    <row r="18966" spans="1:8" x14ac:dyDescent="0.2">
      <c r="A18966">
        <v>5.4235063493120397E+17</v>
      </c>
      <c r="B18966" t="s">
        <v>37672</v>
      </c>
      <c r="C18966" t="s">
        <v>37673</v>
      </c>
      <c r="D18966" s="1">
        <v>41982.715763888889</v>
      </c>
      <c r="E18966">
        <v>104</v>
      </c>
      <c r="F18966">
        <v>121</v>
      </c>
      <c r="G18966" t="s">
        <v>89</v>
      </c>
      <c r="H18966" t="s">
        <v>390</v>
      </c>
    </row>
    <row r="18967" spans="1:8" x14ac:dyDescent="0.2">
      <c r="A18967">
        <v>5.4239130547348998E+17</v>
      </c>
      <c r="B18967" t="s">
        <v>37674</v>
      </c>
      <c r="C18967" t="s">
        <v>37675</v>
      </c>
      <c r="D18967" s="1">
        <v>41982.827997685185</v>
      </c>
      <c r="E18967">
        <v>29</v>
      </c>
      <c r="F18967">
        <v>34</v>
      </c>
      <c r="G18967" t="s">
        <v>576</v>
      </c>
      <c r="H18967" t="s">
        <v>390</v>
      </c>
    </row>
    <row r="18968" spans="1:8" x14ac:dyDescent="0.2">
      <c r="A18968">
        <v>5.4239248907293901E+17</v>
      </c>
      <c r="B18968" t="s">
        <v>37676</v>
      </c>
      <c r="C18968" t="s">
        <v>37677</v>
      </c>
      <c r="D18968" s="1">
        <v>41982.831261574072</v>
      </c>
      <c r="E18968">
        <v>41</v>
      </c>
      <c r="F18968">
        <v>44</v>
      </c>
      <c r="G18968" t="s">
        <v>215</v>
      </c>
    </row>
    <row r="18969" spans="1:8" x14ac:dyDescent="0.2">
      <c r="A18969">
        <v>5.4240080042183802E+17</v>
      </c>
      <c r="B18969" t="s">
        <v>37678</v>
      </c>
      <c r="C18969" t="s">
        <v>37679</v>
      </c>
      <c r="D18969" s="1">
        <v>41982.854189814818</v>
      </c>
      <c r="E18969">
        <v>20</v>
      </c>
      <c r="F18969">
        <v>31</v>
      </c>
      <c r="G18969" t="s">
        <v>89</v>
      </c>
    </row>
    <row r="18970" spans="1:8" x14ac:dyDescent="0.2">
      <c r="A18970">
        <v>5.4240301766935302E+17</v>
      </c>
      <c r="B18970" t="s">
        <v>37680</v>
      </c>
      <c r="C18970" t="s">
        <v>37681</v>
      </c>
      <c r="D18970" s="1">
        <v>41982.860312500001</v>
      </c>
      <c r="E18970">
        <v>84</v>
      </c>
      <c r="F18970">
        <v>107</v>
      </c>
      <c r="G18970" t="s">
        <v>89</v>
      </c>
    </row>
    <row r="18971" spans="1:8" x14ac:dyDescent="0.2">
      <c r="A18971">
        <v>5.4240746089231501E+17</v>
      </c>
      <c r="B18971" t="s">
        <v>37682</v>
      </c>
      <c r="C18971" t="s">
        <v>37683</v>
      </c>
      <c r="D18971" s="1">
        <v>41982.872569444444</v>
      </c>
      <c r="E18971">
        <v>475</v>
      </c>
      <c r="F18971">
        <v>738</v>
      </c>
    </row>
    <row r="18972" spans="1:8" x14ac:dyDescent="0.2">
      <c r="A18972">
        <v>5.4242025943350003E+17</v>
      </c>
      <c r="B18972" t="s">
        <v>37684</v>
      </c>
      <c r="C18972" t="s">
        <v>37685</v>
      </c>
      <c r="D18972" s="1">
        <v>41982.907893518517</v>
      </c>
      <c r="E18972">
        <v>167</v>
      </c>
      <c r="F18972">
        <v>231</v>
      </c>
    </row>
    <row r="18973" spans="1:8" x14ac:dyDescent="0.2">
      <c r="A18973">
        <v>5.4242262380042202E+17</v>
      </c>
      <c r="B18973" t="s">
        <v>37686</v>
      </c>
      <c r="C18973" t="s">
        <v>37687</v>
      </c>
      <c r="D18973" s="1">
        <v>41982.914409722223</v>
      </c>
      <c r="E18973">
        <v>123</v>
      </c>
      <c r="F18973">
        <v>205</v>
      </c>
    </row>
    <row r="18974" spans="1:8" x14ac:dyDescent="0.2">
      <c r="A18974">
        <v>5.4242680523627302E+17</v>
      </c>
      <c r="B18974" t="s">
        <v>37688</v>
      </c>
      <c r="C18974" t="s">
        <v>37689</v>
      </c>
      <c r="D18974" s="1">
        <v>41982.925949074073</v>
      </c>
      <c r="E18974">
        <v>25</v>
      </c>
      <c r="F18974">
        <v>40</v>
      </c>
      <c r="G18974" t="s">
        <v>37690</v>
      </c>
    </row>
    <row r="18975" spans="1:8" x14ac:dyDescent="0.2">
      <c r="A18975">
        <v>5.4250652776071898E+17</v>
      </c>
      <c r="B18975" t="s">
        <v>37691</v>
      </c>
      <c r="C18975" t="s">
        <v>37692</v>
      </c>
      <c r="D18975" s="1">
        <v>41983.145949074074</v>
      </c>
      <c r="E18975">
        <v>10</v>
      </c>
      <c r="F18975">
        <v>27</v>
      </c>
      <c r="G18975" t="s">
        <v>37693</v>
      </c>
    </row>
    <row r="18976" spans="1:8" x14ac:dyDescent="0.2">
      <c r="A18976">
        <v>5.4250664224844102E+17</v>
      </c>
      <c r="B18976" t="s">
        <v>37694</v>
      </c>
      <c r="C18976" t="s">
        <v>37695</v>
      </c>
      <c r="D18976" s="1">
        <v>41983.146261574075</v>
      </c>
      <c r="E18976">
        <v>345</v>
      </c>
      <c r="F18976">
        <v>401</v>
      </c>
      <c r="G18976" t="s">
        <v>215</v>
      </c>
      <c r="H18976" t="s">
        <v>390</v>
      </c>
    </row>
    <row r="18977" spans="1:8" x14ac:dyDescent="0.2">
      <c r="A18977">
        <v>5.4250669916933702E+17</v>
      </c>
      <c r="B18977" t="s">
        <v>37696</v>
      </c>
      <c r="C18977" t="s">
        <v>37697</v>
      </c>
      <c r="D18977" s="1">
        <v>41983.146423611113</v>
      </c>
      <c r="E18977">
        <v>10</v>
      </c>
      <c r="F18977">
        <v>31</v>
      </c>
      <c r="G18977" t="s">
        <v>37698</v>
      </c>
    </row>
    <row r="18978" spans="1:8" x14ac:dyDescent="0.2">
      <c r="A18978">
        <v>5.42506864580128E+17</v>
      </c>
      <c r="B18978" t="s">
        <v>37699</v>
      </c>
      <c r="C18978" t="s">
        <v>37700</v>
      </c>
      <c r="D18978" s="1">
        <v>41983.146874999999</v>
      </c>
      <c r="E18978">
        <v>23</v>
      </c>
      <c r="F18978">
        <v>78</v>
      </c>
      <c r="G18978" t="s">
        <v>215</v>
      </c>
    </row>
    <row r="18979" spans="1:8" x14ac:dyDescent="0.2">
      <c r="A18979">
        <v>5.42508930807496E+17</v>
      </c>
      <c r="B18979" t="s">
        <v>37701</v>
      </c>
      <c r="C18979" t="s">
        <v>37702</v>
      </c>
      <c r="D18979" s="1">
        <v>41983.152581018519</v>
      </c>
      <c r="E18979">
        <v>112</v>
      </c>
      <c r="F18979">
        <v>172</v>
      </c>
      <c r="G18979" t="s">
        <v>89</v>
      </c>
    </row>
    <row r="18980" spans="1:8" x14ac:dyDescent="0.2">
      <c r="A18980">
        <v>5.4250897233112198E+17</v>
      </c>
      <c r="B18980" t="s">
        <v>37703</v>
      </c>
      <c r="C18980" t="s">
        <v>37704</v>
      </c>
      <c r="D18980" s="1">
        <v>41983.152685185189</v>
      </c>
      <c r="E18980">
        <v>47</v>
      </c>
      <c r="F18980">
        <v>72</v>
      </c>
      <c r="G18980" t="e">
        <f>katilynn_paygee</f>
        <v>#NAME?</v>
      </c>
    </row>
    <row r="18981" spans="1:8" x14ac:dyDescent="0.2">
      <c r="A18981">
        <v>5.4250914113089498E+17</v>
      </c>
      <c r="B18981" t="s">
        <v>37705</v>
      </c>
      <c r="C18981" t="s">
        <v>37706</v>
      </c>
      <c r="D18981" s="1">
        <v>41983.15315972222</v>
      </c>
      <c r="E18981">
        <v>9</v>
      </c>
      <c r="F18981">
        <v>18</v>
      </c>
      <c r="G18981" t="s">
        <v>215</v>
      </c>
    </row>
    <row r="18982" spans="1:8" x14ac:dyDescent="0.2">
      <c r="A18982">
        <v>5.4250932636393402E+17</v>
      </c>
      <c r="B18982" t="s">
        <v>37707</v>
      </c>
      <c r="C18982" t="s">
        <v>37708</v>
      </c>
      <c r="D18982" s="1">
        <v>41983.153668981482</v>
      </c>
      <c r="E18982">
        <v>21</v>
      </c>
      <c r="F18982">
        <v>53</v>
      </c>
      <c r="G18982" t="e">
        <f>iosuahh</f>
        <v>#NAME?</v>
      </c>
    </row>
    <row r="18983" spans="1:8" x14ac:dyDescent="0.2">
      <c r="A18983">
        <v>5.4251240531860998E+17</v>
      </c>
      <c r="B18983" t="s">
        <v>37709</v>
      </c>
      <c r="C18983" t="s">
        <v>37710</v>
      </c>
      <c r="D18983" s="1">
        <v>41983.162164351852</v>
      </c>
      <c r="E18983">
        <v>226</v>
      </c>
      <c r="F18983">
        <v>328</v>
      </c>
    </row>
    <row r="18984" spans="1:8" x14ac:dyDescent="0.2">
      <c r="A18984">
        <v>5.4251727391569498E+17</v>
      </c>
      <c r="B18984" t="s">
        <v>37711</v>
      </c>
      <c r="C18984" t="s">
        <v>37712</v>
      </c>
      <c r="D18984" s="1">
        <v>41983.17560185185</v>
      </c>
      <c r="E18984">
        <v>11</v>
      </c>
      <c r="F18984">
        <v>43</v>
      </c>
      <c r="G18984" t="s">
        <v>215</v>
      </c>
    </row>
    <row r="18985" spans="1:8" x14ac:dyDescent="0.2">
      <c r="A18985">
        <v>5.4251738199871802E+17</v>
      </c>
      <c r="B18985" t="s">
        <v>37713</v>
      </c>
      <c r="C18985" t="s">
        <v>37714</v>
      </c>
      <c r="D18985" s="1">
        <v>41983.175902777781</v>
      </c>
      <c r="E18985">
        <v>8</v>
      </c>
      <c r="F18985">
        <v>28</v>
      </c>
      <c r="G18985" t="s">
        <v>576</v>
      </c>
    </row>
    <row r="18986" spans="1:8" x14ac:dyDescent="0.2">
      <c r="A18986">
        <v>5.4254892297226598E+17</v>
      </c>
      <c r="B18986" t="s">
        <v>37715</v>
      </c>
      <c r="C18986" t="s">
        <v>37716</v>
      </c>
      <c r="D18986" s="1">
        <v>41983.262928240743</v>
      </c>
      <c r="E18986">
        <v>25</v>
      </c>
      <c r="F18986">
        <v>54</v>
      </c>
      <c r="G18986" t="s">
        <v>576</v>
      </c>
    </row>
    <row r="18987" spans="1:8" x14ac:dyDescent="0.2">
      <c r="A18987">
        <v>5.42549579930296E+17</v>
      </c>
      <c r="B18987" t="s">
        <v>37717</v>
      </c>
      <c r="C18987" t="s">
        <v>37718</v>
      </c>
      <c r="D18987" s="1">
        <v>41983.264745370368</v>
      </c>
      <c r="E18987">
        <v>38</v>
      </c>
      <c r="F18987">
        <v>60</v>
      </c>
      <c r="G18987" t="s">
        <v>487</v>
      </c>
    </row>
    <row r="18988" spans="1:8" x14ac:dyDescent="0.2">
      <c r="A18988">
        <v>5.42550028116848E+17</v>
      </c>
      <c r="B18988" t="s">
        <v>37719</v>
      </c>
      <c r="C18988" t="s">
        <v>37720</v>
      </c>
      <c r="D18988" s="1">
        <v>41983.265983796293</v>
      </c>
      <c r="E18988">
        <v>13</v>
      </c>
      <c r="F18988">
        <v>35</v>
      </c>
      <c r="G18988" t="s">
        <v>215</v>
      </c>
      <c r="H18988" t="s">
        <v>390</v>
      </c>
    </row>
    <row r="18989" spans="1:8" x14ac:dyDescent="0.2">
      <c r="A18989">
        <v>5.4255041646744301E+17</v>
      </c>
      <c r="B18989" t="s">
        <v>37721</v>
      </c>
      <c r="C18989" t="s">
        <v>37722</v>
      </c>
      <c r="D18989" s="1">
        <v>41983.267060185186</v>
      </c>
      <c r="E18989">
        <v>18</v>
      </c>
      <c r="F18989">
        <v>24</v>
      </c>
      <c r="G18989" t="s">
        <v>215</v>
      </c>
      <c r="H18989" t="s">
        <v>13093</v>
      </c>
    </row>
    <row r="18990" spans="1:8" x14ac:dyDescent="0.2">
      <c r="A18990">
        <v>5.4255058575792902E+17</v>
      </c>
      <c r="B18990" t="s">
        <v>37723</v>
      </c>
      <c r="C18990" t="s">
        <v>37724</v>
      </c>
      <c r="D18990" s="1">
        <v>41983.267523148148</v>
      </c>
      <c r="E18990">
        <v>49</v>
      </c>
      <c r="F18990">
        <v>121</v>
      </c>
      <c r="G18990" t="s">
        <v>37725</v>
      </c>
    </row>
    <row r="18991" spans="1:8" x14ac:dyDescent="0.2">
      <c r="A18991">
        <v>5.4255087566821702E+17</v>
      </c>
      <c r="B18991" t="s">
        <v>37726</v>
      </c>
      <c r="C18991" t="s">
        <v>37727</v>
      </c>
      <c r="D18991" s="1">
        <v>41983.268321759257</v>
      </c>
      <c r="E18991">
        <v>14</v>
      </c>
      <c r="F18991">
        <v>30</v>
      </c>
      <c r="G18991" t="s">
        <v>576</v>
      </c>
    </row>
    <row r="18992" spans="1:8" x14ac:dyDescent="0.2">
      <c r="A18992">
        <v>5.4255095784723597E+17</v>
      </c>
      <c r="B18992" t="s">
        <v>37728</v>
      </c>
      <c r="C18992" t="s">
        <v>37729</v>
      </c>
      <c r="D18992" s="1">
        <v>41983.268553240741</v>
      </c>
      <c r="E18992">
        <v>20</v>
      </c>
      <c r="F18992">
        <v>45</v>
      </c>
      <c r="G18992" t="s">
        <v>37730</v>
      </c>
    </row>
    <row r="18993" spans="1:8" x14ac:dyDescent="0.2">
      <c r="A18993">
        <v>5.4255157110901498E+17</v>
      </c>
      <c r="B18993" t="s">
        <v>37731</v>
      </c>
      <c r="C18993" t="s">
        <v>37732</v>
      </c>
      <c r="D18993" s="1">
        <v>41983.270243055558</v>
      </c>
      <c r="E18993">
        <v>16</v>
      </c>
      <c r="F18993">
        <v>31</v>
      </c>
      <c r="G18993" t="s">
        <v>215</v>
      </c>
    </row>
    <row r="18994" spans="1:8" x14ac:dyDescent="0.2">
      <c r="A18994">
        <v>5.42552533106184E+17</v>
      </c>
      <c r="B18994" t="s">
        <v>37733</v>
      </c>
      <c r="C18994" t="s">
        <v>37734</v>
      </c>
      <c r="D18994" s="1">
        <v>41983.272893518515</v>
      </c>
      <c r="E18994">
        <v>20</v>
      </c>
      <c r="F18994">
        <v>44</v>
      </c>
      <c r="G18994" t="s">
        <v>215</v>
      </c>
      <c r="H18994" t="s">
        <v>390</v>
      </c>
    </row>
    <row r="18995" spans="1:8" x14ac:dyDescent="0.2">
      <c r="A18995">
        <v>5.4255269315241901E+17</v>
      </c>
      <c r="B18995" t="s">
        <v>37735</v>
      </c>
      <c r="C18995" t="s">
        <v>37736</v>
      </c>
      <c r="D18995" s="1">
        <v>41983.273333333331</v>
      </c>
      <c r="E18995">
        <v>49</v>
      </c>
      <c r="F18995">
        <v>72</v>
      </c>
      <c r="G18995" t="s">
        <v>215</v>
      </c>
    </row>
    <row r="18996" spans="1:8" x14ac:dyDescent="0.2">
      <c r="A18996">
        <v>5.4255318794608602E+17</v>
      </c>
      <c r="B18996" t="s">
        <v>37737</v>
      </c>
      <c r="C18996" t="s">
        <v>37738</v>
      </c>
      <c r="D18996" s="1">
        <v>41983.274699074071</v>
      </c>
      <c r="E18996">
        <v>19</v>
      </c>
      <c r="F18996">
        <v>51</v>
      </c>
      <c r="G18996" t="s">
        <v>37739</v>
      </c>
    </row>
    <row r="18997" spans="1:8" x14ac:dyDescent="0.2">
      <c r="A18997">
        <v>5.4255349502784698E+17</v>
      </c>
      <c r="B18997" t="s">
        <v>37740</v>
      </c>
      <c r="C18997" t="s">
        <v>37741</v>
      </c>
      <c r="D18997" s="1">
        <v>41983.275555555556</v>
      </c>
      <c r="E18997">
        <v>16</v>
      </c>
      <c r="F18997">
        <v>22</v>
      </c>
      <c r="G18997" t="s">
        <v>215</v>
      </c>
    </row>
    <row r="18998" spans="1:8" x14ac:dyDescent="0.2">
      <c r="A18998">
        <v>5.4255417542783699E+17</v>
      </c>
      <c r="B18998" t="s">
        <v>37742</v>
      </c>
      <c r="C18998" t="s">
        <v>37743</v>
      </c>
      <c r="D18998" s="1">
        <v>41983.277430555558</v>
      </c>
      <c r="E18998">
        <v>18</v>
      </c>
      <c r="F18998">
        <v>41</v>
      </c>
      <c r="G18998" t="s">
        <v>37744</v>
      </c>
    </row>
    <row r="18999" spans="1:8" x14ac:dyDescent="0.2">
      <c r="A18999">
        <v>5.4255427430858298E+17</v>
      </c>
      <c r="B18999" t="s">
        <v>37745</v>
      </c>
      <c r="C18999" t="s">
        <v>37746</v>
      </c>
      <c r="D18999" s="1">
        <v>41983.277696759258</v>
      </c>
      <c r="E18999">
        <v>13</v>
      </c>
      <c r="F18999">
        <v>33</v>
      </c>
      <c r="G18999" t="s">
        <v>576</v>
      </c>
      <c r="H18999" t="s">
        <v>390</v>
      </c>
    </row>
    <row r="19000" spans="1:8" x14ac:dyDescent="0.2">
      <c r="A19000">
        <v>5.42554474829856E+17</v>
      </c>
      <c r="B19000" t="s">
        <v>37747</v>
      </c>
      <c r="C19000" t="s">
        <v>37748</v>
      </c>
      <c r="D19000" s="1">
        <v>41983.278252314813</v>
      </c>
      <c r="E19000">
        <v>9</v>
      </c>
      <c r="F19000">
        <v>22</v>
      </c>
      <c r="G19000" t="s">
        <v>37749</v>
      </c>
    </row>
    <row r="19001" spans="1:8" x14ac:dyDescent="0.2">
      <c r="A19001">
        <v>5.4255463570197702E+17</v>
      </c>
      <c r="B19001" t="s">
        <v>37750</v>
      </c>
      <c r="C19001" t="s">
        <v>37751</v>
      </c>
      <c r="D19001" s="1">
        <v>41983.278692129628</v>
      </c>
      <c r="E19001">
        <v>14</v>
      </c>
      <c r="F19001">
        <v>31</v>
      </c>
      <c r="G19001" t="s">
        <v>215</v>
      </c>
    </row>
    <row r="19002" spans="1:8" x14ac:dyDescent="0.2">
      <c r="A19002">
        <v>5.4255480461958298E+17</v>
      </c>
      <c r="B19002" t="s">
        <v>37752</v>
      </c>
      <c r="C19002" t="s">
        <v>37753</v>
      </c>
      <c r="D19002" s="1">
        <v>41983.279166666667</v>
      </c>
      <c r="E19002">
        <v>118</v>
      </c>
      <c r="F19002">
        <v>175</v>
      </c>
      <c r="G19002" t="e">
        <f>AlexBrochesMTV</f>
        <v>#NAME?</v>
      </c>
    </row>
    <row r="19003" spans="1:8" x14ac:dyDescent="0.2">
      <c r="A19003">
        <v>5.4256150732708998E+17</v>
      </c>
      <c r="B19003" t="s">
        <v>37754</v>
      </c>
      <c r="C19003" t="s">
        <v>37755</v>
      </c>
      <c r="D19003" s="1">
        <v>41983.297662037039</v>
      </c>
      <c r="E19003">
        <v>39</v>
      </c>
      <c r="F19003">
        <v>64</v>
      </c>
      <c r="G19003" t="s">
        <v>89</v>
      </c>
    </row>
    <row r="19004" spans="1:8" x14ac:dyDescent="0.2">
      <c r="A19004">
        <v>5.4256193114053402E+17</v>
      </c>
      <c r="B19004" t="s">
        <v>37756</v>
      </c>
      <c r="C19004" t="s">
        <v>37757</v>
      </c>
      <c r="D19004" s="1">
        <v>41983.298831018517</v>
      </c>
      <c r="E19004">
        <v>37</v>
      </c>
      <c r="F19004">
        <v>41</v>
      </c>
      <c r="G19004" t="s">
        <v>37758</v>
      </c>
    </row>
    <row r="19005" spans="1:8" x14ac:dyDescent="0.2">
      <c r="A19005">
        <v>5.4268034533085101E+17</v>
      </c>
      <c r="B19005" t="s">
        <v>37759</v>
      </c>
      <c r="C19005" t="s">
        <v>37760</v>
      </c>
      <c r="D19005" s="1">
        <v>41983.625590277778</v>
      </c>
      <c r="E19005">
        <v>8</v>
      </c>
      <c r="F19005">
        <v>31</v>
      </c>
      <c r="G19005" t="s">
        <v>215</v>
      </c>
      <c r="H19005" t="s">
        <v>390</v>
      </c>
    </row>
    <row r="19006" spans="1:8" x14ac:dyDescent="0.2">
      <c r="A19006">
        <v>5.4268055871189402E+17</v>
      </c>
      <c r="B19006" t="s">
        <v>37761</v>
      </c>
      <c r="C19006" t="s">
        <v>37762</v>
      </c>
      <c r="D19006" s="1">
        <v>41983.626180555555</v>
      </c>
      <c r="E19006">
        <v>19</v>
      </c>
      <c r="F19006">
        <v>35</v>
      </c>
      <c r="G19006" t="s">
        <v>215</v>
      </c>
      <c r="H19006" t="s">
        <v>390</v>
      </c>
    </row>
    <row r="19007" spans="1:8" x14ac:dyDescent="0.2">
      <c r="A19007">
        <v>5.4268476478089997E+17</v>
      </c>
      <c r="B19007" t="s">
        <v>37763</v>
      </c>
      <c r="C19007" t="s">
        <v>37764</v>
      </c>
      <c r="D19007" s="1">
        <v>41983.637789351851</v>
      </c>
      <c r="E19007">
        <v>20</v>
      </c>
      <c r="F19007">
        <v>35</v>
      </c>
      <c r="G19007" t="s">
        <v>89</v>
      </c>
    </row>
    <row r="19008" spans="1:8" x14ac:dyDescent="0.2">
      <c r="A19008">
        <v>5.4268506955581798E+17</v>
      </c>
      <c r="B19008" t="s">
        <v>37765</v>
      </c>
      <c r="C19008" t="s">
        <v>37766</v>
      </c>
      <c r="D19008" s="1">
        <v>41983.638622685183</v>
      </c>
      <c r="E19008">
        <v>11</v>
      </c>
      <c r="F19008">
        <v>20</v>
      </c>
      <c r="G19008" t="s">
        <v>215</v>
      </c>
    </row>
    <row r="19009" spans="1:8" x14ac:dyDescent="0.2">
      <c r="A19009">
        <v>5.4268514128260301E+17</v>
      </c>
      <c r="B19009" t="s">
        <v>37767</v>
      </c>
      <c r="C19009" t="s">
        <v>37768</v>
      </c>
      <c r="D19009" s="1">
        <v>41983.638819444444</v>
      </c>
      <c r="E19009">
        <v>8</v>
      </c>
      <c r="F19009">
        <v>21</v>
      </c>
      <c r="G19009" t="s">
        <v>487</v>
      </c>
      <c r="H19009" t="s">
        <v>390</v>
      </c>
    </row>
    <row r="19010" spans="1:8" x14ac:dyDescent="0.2">
      <c r="A19010">
        <v>5.4268555955537498E+17</v>
      </c>
      <c r="B19010" t="s">
        <v>37769</v>
      </c>
      <c r="C19010" t="s">
        <v>37770</v>
      </c>
      <c r="D19010" s="1">
        <v>41983.639976851853</v>
      </c>
      <c r="E19010">
        <v>22</v>
      </c>
      <c r="F19010">
        <v>39</v>
      </c>
      <c r="G19010" t="s">
        <v>89</v>
      </c>
    </row>
    <row r="19011" spans="1:8" x14ac:dyDescent="0.2">
      <c r="A19011">
        <v>5.4268725521602899E+17</v>
      </c>
      <c r="B19011" t="s">
        <v>37771</v>
      </c>
      <c r="C19011" t="s">
        <v>37772</v>
      </c>
      <c r="D19011" s="1">
        <v>41983.644652777781</v>
      </c>
      <c r="E19011">
        <v>21</v>
      </c>
      <c r="F19011">
        <v>30</v>
      </c>
      <c r="G19011" t="s">
        <v>215</v>
      </c>
      <c r="H19011" t="s">
        <v>390</v>
      </c>
    </row>
    <row r="19012" spans="1:8" x14ac:dyDescent="0.2">
      <c r="A19012">
        <v>5.42687356831408E+17</v>
      </c>
      <c r="B19012" t="s">
        <v>37773</v>
      </c>
      <c r="C19012" t="s">
        <v>37774</v>
      </c>
      <c r="D19012" s="1">
        <v>41983.644942129627</v>
      </c>
      <c r="E19012">
        <v>28</v>
      </c>
      <c r="F19012">
        <v>27</v>
      </c>
      <c r="G19012" t="s">
        <v>215</v>
      </c>
    </row>
    <row r="19013" spans="1:8" x14ac:dyDescent="0.2">
      <c r="A19013">
        <v>5.4268760499160198E+17</v>
      </c>
      <c r="B19013" t="s">
        <v>37775</v>
      </c>
      <c r="C19013" t="s">
        <v>37776</v>
      </c>
      <c r="D19013" s="1">
        <v>41983.645624999997</v>
      </c>
      <c r="E19013">
        <v>8</v>
      </c>
      <c r="F19013">
        <v>12</v>
      </c>
      <c r="G19013" t="s">
        <v>37777</v>
      </c>
    </row>
    <row r="19014" spans="1:8" x14ac:dyDescent="0.2">
      <c r="A19014">
        <v>5.4268776657295699E+17</v>
      </c>
      <c r="B19014" t="s">
        <v>37778</v>
      </c>
      <c r="C19014" t="s">
        <v>37779</v>
      </c>
      <c r="D19014" s="1">
        <v>41983.646064814813</v>
      </c>
      <c r="E19014">
        <v>8</v>
      </c>
      <c r="F19014">
        <v>14</v>
      </c>
      <c r="G19014" t="s">
        <v>487</v>
      </c>
    </row>
    <row r="19015" spans="1:8" x14ac:dyDescent="0.2">
      <c r="A19015">
        <v>5.42688268933136E+17</v>
      </c>
      <c r="B19015" t="s">
        <v>37780</v>
      </c>
      <c r="C19015" t="s">
        <v>37781</v>
      </c>
      <c r="D19015" s="1">
        <v>41983.647453703707</v>
      </c>
      <c r="E19015">
        <v>32</v>
      </c>
      <c r="F19015">
        <v>60</v>
      </c>
      <c r="G19015" t="s">
        <v>89</v>
      </c>
    </row>
    <row r="19016" spans="1:8" x14ac:dyDescent="0.2">
      <c r="A19016">
        <v>5.4268855490500998E+17</v>
      </c>
      <c r="B19016" t="s">
        <v>37782</v>
      </c>
      <c r="C19016" t="s">
        <v>37783</v>
      </c>
      <c r="D19016" s="1">
        <v>41983.648240740738</v>
      </c>
      <c r="E19016">
        <v>9</v>
      </c>
      <c r="F19016">
        <v>15</v>
      </c>
      <c r="G19016" t="s">
        <v>215</v>
      </c>
    </row>
    <row r="19017" spans="1:8" x14ac:dyDescent="0.2">
      <c r="A19017">
        <v>5.4268861497582298E+17</v>
      </c>
      <c r="B19017" t="s">
        <v>37784</v>
      </c>
      <c r="C19017" t="s">
        <v>37785</v>
      </c>
      <c r="D19017" s="1">
        <v>41983.648414351854</v>
      </c>
      <c r="E19017">
        <v>8</v>
      </c>
      <c r="F19017">
        <v>13</v>
      </c>
      <c r="G19017" t="s">
        <v>576</v>
      </c>
    </row>
    <row r="19018" spans="1:8" x14ac:dyDescent="0.2">
      <c r="A19018">
        <v>5.4268865722083302E+17</v>
      </c>
      <c r="B19018" t="s">
        <v>37786</v>
      </c>
      <c r="C19018" t="s">
        <v>37787</v>
      </c>
      <c r="D19018" s="1">
        <v>41983.648530092592</v>
      </c>
      <c r="E19018">
        <v>8</v>
      </c>
      <c r="F19018">
        <v>16</v>
      </c>
      <c r="G19018" t="s">
        <v>546</v>
      </c>
    </row>
    <row r="19019" spans="1:8" x14ac:dyDescent="0.2">
      <c r="A19019">
        <v>5.4268870755248102E+17</v>
      </c>
      <c r="B19019" t="s">
        <v>37788</v>
      </c>
      <c r="C19019" t="s">
        <v>37789</v>
      </c>
      <c r="D19019" s="1">
        <v>41983.648668981485</v>
      </c>
      <c r="E19019">
        <v>18</v>
      </c>
      <c r="F19019">
        <v>30</v>
      </c>
      <c r="G19019" t="s">
        <v>215</v>
      </c>
    </row>
    <row r="19020" spans="1:8" x14ac:dyDescent="0.2">
      <c r="A19020">
        <v>5.4268877468653901E+17</v>
      </c>
      <c r="B19020" t="s">
        <v>37790</v>
      </c>
      <c r="C19020" t="s">
        <v>37791</v>
      </c>
      <c r="D19020" s="1">
        <v>41983.648854166669</v>
      </c>
      <c r="E19020">
        <v>72</v>
      </c>
      <c r="F19020">
        <v>82</v>
      </c>
      <c r="G19020" t="s">
        <v>37792</v>
      </c>
    </row>
    <row r="19021" spans="1:8" x14ac:dyDescent="0.2">
      <c r="A19021">
        <v>5.4268931235436102E+17</v>
      </c>
      <c r="B19021" t="s">
        <v>37793</v>
      </c>
      <c r="C19021" t="s">
        <v>37794</v>
      </c>
      <c r="D19021" s="1">
        <v>41983.650335648148</v>
      </c>
      <c r="E19021">
        <v>26</v>
      </c>
      <c r="F19021">
        <v>55</v>
      </c>
      <c r="G19021" t="s">
        <v>89</v>
      </c>
    </row>
    <row r="19022" spans="1:8" x14ac:dyDescent="0.2">
      <c r="A19022">
        <v>5.4268965950430003E+17</v>
      </c>
      <c r="B19022" t="s">
        <v>37795</v>
      </c>
      <c r="C19022" t="s">
        <v>37796</v>
      </c>
      <c r="D19022" s="1">
        <v>41983.651296296295</v>
      </c>
      <c r="E19022">
        <v>14</v>
      </c>
      <c r="F19022">
        <v>42</v>
      </c>
      <c r="G19022" t="s">
        <v>215</v>
      </c>
    </row>
    <row r="19023" spans="1:8" x14ac:dyDescent="0.2">
      <c r="A19023">
        <v>5.4275967806186202E+17</v>
      </c>
      <c r="B19023" t="s">
        <v>37797</v>
      </c>
      <c r="C19023" t="s">
        <v>37798</v>
      </c>
      <c r="D19023" s="1">
        <v>41983.844502314816</v>
      </c>
      <c r="E19023">
        <v>14</v>
      </c>
      <c r="F19023">
        <v>19</v>
      </c>
      <c r="G19023" t="s">
        <v>487</v>
      </c>
    </row>
    <row r="19024" spans="1:8" x14ac:dyDescent="0.2">
      <c r="A19024">
        <v>5.4276528503261101E+17</v>
      </c>
      <c r="B19024" t="s">
        <v>37799</v>
      </c>
      <c r="C19024" t="s">
        <v>37800</v>
      </c>
      <c r="D19024" s="1">
        <v>41983.859976851854</v>
      </c>
      <c r="E19024">
        <v>18</v>
      </c>
      <c r="F19024">
        <v>31</v>
      </c>
      <c r="G19024" t="s">
        <v>89</v>
      </c>
    </row>
    <row r="19025" spans="1:8" x14ac:dyDescent="0.2">
      <c r="A19025">
        <v>5.42771622625968E+17</v>
      </c>
      <c r="B19025" t="s">
        <v>37801</v>
      </c>
      <c r="C19025" t="s">
        <v>37802</v>
      </c>
      <c r="D19025" s="1">
        <v>41983.877465277779</v>
      </c>
      <c r="E19025">
        <v>15</v>
      </c>
      <c r="F19025">
        <v>18</v>
      </c>
      <c r="G19025" t="s">
        <v>215</v>
      </c>
    </row>
    <row r="19026" spans="1:8" x14ac:dyDescent="0.2">
      <c r="A19026">
        <v>5.4277755936128198E+17</v>
      </c>
      <c r="B19026" t="s">
        <v>37803</v>
      </c>
      <c r="C19026" t="s">
        <v>37804</v>
      </c>
      <c r="D19026" s="1">
        <v>41983.893854166665</v>
      </c>
      <c r="E19026">
        <v>20</v>
      </c>
      <c r="F19026">
        <v>40</v>
      </c>
      <c r="G19026" t="s">
        <v>89</v>
      </c>
    </row>
    <row r="19027" spans="1:8" x14ac:dyDescent="0.2">
      <c r="A19027">
        <v>5.4278633827443501E+17</v>
      </c>
      <c r="B19027" t="s">
        <v>37805</v>
      </c>
      <c r="C19027" t="s">
        <v>37806</v>
      </c>
      <c r="D19027" s="1">
        <v>41983.918078703704</v>
      </c>
      <c r="E19027">
        <v>114</v>
      </c>
      <c r="F19027">
        <v>189</v>
      </c>
    </row>
    <row r="19028" spans="1:8" x14ac:dyDescent="0.2">
      <c r="A19028">
        <v>5.4279301478851699E+17</v>
      </c>
      <c r="B19028" t="s">
        <v>37807</v>
      </c>
      <c r="C19028" t="s">
        <v>37808</v>
      </c>
      <c r="D19028" s="1">
        <v>41983.936493055553</v>
      </c>
      <c r="E19028">
        <v>157</v>
      </c>
      <c r="F19028">
        <v>171</v>
      </c>
      <c r="G19028" t="s">
        <v>89</v>
      </c>
    </row>
    <row r="19029" spans="1:8" x14ac:dyDescent="0.2">
      <c r="A19029">
        <v>5.4284865678606298E+17</v>
      </c>
      <c r="B19029" t="s">
        <v>37809</v>
      </c>
      <c r="C19029" t="s">
        <v>37810</v>
      </c>
      <c r="D19029" s="1">
        <v>41984.090046296296</v>
      </c>
      <c r="E19029">
        <v>43</v>
      </c>
      <c r="F19029">
        <v>49</v>
      </c>
    </row>
    <row r="19030" spans="1:8" x14ac:dyDescent="0.2">
      <c r="A19030">
        <v>5.4285012542164102E+17</v>
      </c>
      <c r="B19030" t="s">
        <v>37811</v>
      </c>
      <c r="C19030" t="s">
        <v>37812</v>
      </c>
      <c r="D19030" s="1">
        <v>41984.094097222223</v>
      </c>
      <c r="E19030">
        <v>36</v>
      </c>
      <c r="F19030">
        <v>61</v>
      </c>
    </row>
    <row r="19031" spans="1:8" x14ac:dyDescent="0.2">
      <c r="A19031">
        <v>5.4285089611239002E+17</v>
      </c>
      <c r="B19031" t="s">
        <v>37813</v>
      </c>
      <c r="C19031" t="s">
        <v>37814</v>
      </c>
      <c r="D19031" s="1">
        <v>41984.096215277779</v>
      </c>
      <c r="E19031">
        <v>23</v>
      </c>
      <c r="F19031">
        <v>45</v>
      </c>
    </row>
    <row r="19032" spans="1:8" x14ac:dyDescent="0.2">
      <c r="A19032">
        <v>5.4285327522229402E+17</v>
      </c>
      <c r="B19032" t="s">
        <v>37815</v>
      </c>
      <c r="C19032" t="s">
        <v>37816</v>
      </c>
      <c r="D19032" s="1">
        <v>41984.102789351855</v>
      </c>
      <c r="E19032">
        <v>21</v>
      </c>
      <c r="F19032">
        <v>38</v>
      </c>
      <c r="G19032" t="s">
        <v>215</v>
      </c>
    </row>
    <row r="19033" spans="1:8" x14ac:dyDescent="0.2">
      <c r="A19033">
        <v>5.4285361004937997E+17</v>
      </c>
      <c r="B19033" t="s">
        <v>37817</v>
      </c>
      <c r="C19033" t="s">
        <v>37818</v>
      </c>
      <c r="D19033" s="1">
        <v>41984.103715277779</v>
      </c>
      <c r="E19033">
        <v>157</v>
      </c>
      <c r="F19033">
        <v>441</v>
      </c>
      <c r="G19033" t="s">
        <v>215</v>
      </c>
    </row>
    <row r="19034" spans="1:8" x14ac:dyDescent="0.2">
      <c r="A19034">
        <v>5.4285399599246502E+17</v>
      </c>
      <c r="B19034" t="s">
        <v>37819</v>
      </c>
      <c r="C19034" t="s">
        <v>37820</v>
      </c>
      <c r="D19034" s="1">
        <v>41984.104780092595</v>
      </c>
      <c r="E19034">
        <v>22</v>
      </c>
      <c r="F19034">
        <v>24</v>
      </c>
      <c r="G19034" t="s">
        <v>89</v>
      </c>
      <c r="H19034" t="s">
        <v>505</v>
      </c>
    </row>
    <row r="19035" spans="1:8" x14ac:dyDescent="0.2">
      <c r="A19035">
        <v>5.4285422176346502E+17</v>
      </c>
      <c r="B19035" t="s">
        <v>37821</v>
      </c>
      <c r="C19035" t="s">
        <v>37822</v>
      </c>
      <c r="D19035" s="1">
        <v>41984.105393518519</v>
      </c>
      <c r="E19035">
        <v>11</v>
      </c>
      <c r="F19035">
        <v>24</v>
      </c>
      <c r="G19035" t="s">
        <v>215</v>
      </c>
    </row>
    <row r="19036" spans="1:8" x14ac:dyDescent="0.2">
      <c r="A19036">
        <v>5.4285458787168998E+17</v>
      </c>
      <c r="B19036" t="s">
        <v>37823</v>
      </c>
      <c r="C19036" t="s">
        <v>37824</v>
      </c>
      <c r="D19036" s="1">
        <v>41984.106412037036</v>
      </c>
      <c r="E19036">
        <v>12</v>
      </c>
      <c r="F19036">
        <v>21</v>
      </c>
      <c r="G19036" t="s">
        <v>215</v>
      </c>
    </row>
    <row r="19037" spans="1:8" x14ac:dyDescent="0.2">
      <c r="A19037">
        <v>5.4286211941980499E+17</v>
      </c>
      <c r="B19037" t="s">
        <v>37825</v>
      </c>
      <c r="C19037" t="s">
        <v>37826</v>
      </c>
      <c r="D19037" s="1">
        <v>41984.127187500002</v>
      </c>
      <c r="E19037">
        <v>11</v>
      </c>
      <c r="F19037">
        <v>28</v>
      </c>
      <c r="G19037" t="s">
        <v>215</v>
      </c>
    </row>
    <row r="19038" spans="1:8" x14ac:dyDescent="0.2">
      <c r="A19038">
        <v>5.4286256792928198E+17</v>
      </c>
      <c r="B19038" t="s">
        <v>37827</v>
      </c>
      <c r="C19038" t="s">
        <v>37828</v>
      </c>
      <c r="D19038" s="1">
        <v>41984.128425925926</v>
      </c>
      <c r="E19038">
        <v>9</v>
      </c>
      <c r="F19038">
        <v>20</v>
      </c>
      <c r="G19038" t="s">
        <v>215</v>
      </c>
    </row>
    <row r="19039" spans="1:8" x14ac:dyDescent="0.2">
      <c r="A19039">
        <v>5.4286304793802701E+17</v>
      </c>
      <c r="B19039" t="s">
        <v>37829</v>
      </c>
      <c r="C19039" t="s">
        <v>37830</v>
      </c>
      <c r="D19039" s="1">
        <v>41984.129756944443</v>
      </c>
      <c r="E19039">
        <v>17</v>
      </c>
      <c r="F19039">
        <v>61</v>
      </c>
      <c r="G19039" t="s">
        <v>215</v>
      </c>
    </row>
    <row r="19040" spans="1:8" x14ac:dyDescent="0.2">
      <c r="A19040">
        <v>5.42863413958176E+17</v>
      </c>
      <c r="B19040" t="s">
        <v>37831</v>
      </c>
      <c r="C19040" t="s">
        <v>37832</v>
      </c>
      <c r="D19040" s="1">
        <v>41984.13076388889</v>
      </c>
      <c r="E19040">
        <v>33</v>
      </c>
      <c r="F19040">
        <v>75</v>
      </c>
      <c r="G19040" t="e">
        <f>SAVEHICNO1</f>
        <v>#NAME?</v>
      </c>
    </row>
    <row r="19041" spans="1:8" x14ac:dyDescent="0.2">
      <c r="A19041">
        <v>5.4286350402244998E+17</v>
      </c>
      <c r="B19041" t="s">
        <v>37833</v>
      </c>
      <c r="C19041" t="s">
        <v>37834</v>
      </c>
      <c r="D19041" s="1">
        <v>41984.131006944444</v>
      </c>
      <c r="E19041">
        <v>9</v>
      </c>
      <c r="F19041">
        <v>22</v>
      </c>
      <c r="G19041" t="s">
        <v>215</v>
      </c>
      <c r="H19041" t="s">
        <v>616</v>
      </c>
    </row>
    <row r="19042" spans="1:8" x14ac:dyDescent="0.2">
      <c r="A19042">
        <v>5.4287255024280698E+17</v>
      </c>
      <c r="B19042" t="s">
        <v>37835</v>
      </c>
      <c r="C19042" t="s">
        <v>37836</v>
      </c>
      <c r="D19042" s="1">
        <v>41984.155972222223</v>
      </c>
      <c r="E19042">
        <v>11</v>
      </c>
      <c r="F19042">
        <v>30</v>
      </c>
      <c r="G19042" t="s">
        <v>89</v>
      </c>
      <c r="H19042" t="s">
        <v>390</v>
      </c>
    </row>
    <row r="19043" spans="1:8" x14ac:dyDescent="0.2">
      <c r="A19043">
        <v>5.4287261828699302E+17</v>
      </c>
      <c r="B19043" t="s">
        <v>37837</v>
      </c>
      <c r="C19043" t="s">
        <v>37838</v>
      </c>
      <c r="D19043" s="1">
        <v>41984.156157407408</v>
      </c>
      <c r="E19043">
        <v>7</v>
      </c>
      <c r="F19043">
        <v>31</v>
      </c>
      <c r="G19043" t="s">
        <v>37839</v>
      </c>
    </row>
    <row r="19044" spans="1:8" x14ac:dyDescent="0.2">
      <c r="A19044">
        <v>5.4287275083118502E+17</v>
      </c>
      <c r="B19044" t="s">
        <v>37840</v>
      </c>
      <c r="C19044" t="s">
        <v>37841</v>
      </c>
      <c r="D19044" s="1">
        <v>41984.156527777777</v>
      </c>
      <c r="E19044">
        <v>13</v>
      </c>
      <c r="F19044">
        <v>44</v>
      </c>
      <c r="G19044" t="s">
        <v>215</v>
      </c>
    </row>
    <row r="19045" spans="1:8" x14ac:dyDescent="0.2">
      <c r="A19045">
        <v>5.4305730354167802E+17</v>
      </c>
      <c r="B19045" t="s">
        <v>37842</v>
      </c>
      <c r="C19045" t="s">
        <v>37843</v>
      </c>
      <c r="D19045" s="1">
        <v>41984.665798611109</v>
      </c>
      <c r="E19045">
        <v>11</v>
      </c>
      <c r="F19045">
        <v>18</v>
      </c>
      <c r="G19045" t="s">
        <v>576</v>
      </c>
    </row>
    <row r="19046" spans="1:8" x14ac:dyDescent="0.2">
      <c r="A19046">
        <v>5.4305993505638797E+17</v>
      </c>
      <c r="B19046" t="s">
        <v>37844</v>
      </c>
      <c r="C19046" t="s">
        <v>37845</v>
      </c>
      <c r="D19046" s="1">
        <v>41984.673055555555</v>
      </c>
      <c r="E19046">
        <v>210</v>
      </c>
      <c r="F19046">
        <v>250</v>
      </c>
    </row>
    <row r="19047" spans="1:8" x14ac:dyDescent="0.2">
      <c r="A19047">
        <v>5.43060353299808E+17</v>
      </c>
      <c r="B19047" t="s">
        <v>37846</v>
      </c>
      <c r="C19047" t="s">
        <v>37847</v>
      </c>
      <c r="D19047" s="1">
        <v>41984.674212962964</v>
      </c>
      <c r="E19047">
        <v>314</v>
      </c>
      <c r="F19047">
        <v>333</v>
      </c>
    </row>
    <row r="19048" spans="1:8" x14ac:dyDescent="0.2">
      <c r="A19048">
        <v>5.43061508323016E+17</v>
      </c>
      <c r="B19048" t="s">
        <v>37848</v>
      </c>
      <c r="C19048" t="s">
        <v>37849</v>
      </c>
      <c r="D19048" s="1">
        <v>41984.677395833336</v>
      </c>
      <c r="E19048">
        <v>224</v>
      </c>
      <c r="F19048">
        <v>266</v>
      </c>
    </row>
    <row r="19049" spans="1:8" x14ac:dyDescent="0.2">
      <c r="A19049">
        <v>5.4307448740382298E+17</v>
      </c>
      <c r="B19049" t="s">
        <v>37850</v>
      </c>
      <c r="C19049" t="s">
        <v>37851</v>
      </c>
      <c r="D19049" s="1">
        <v>41984.713217592594</v>
      </c>
      <c r="E19049">
        <v>53</v>
      </c>
      <c r="F19049">
        <v>97</v>
      </c>
      <c r="G19049" t="s">
        <v>89</v>
      </c>
    </row>
    <row r="19050" spans="1:8" x14ac:dyDescent="0.2">
      <c r="A19050">
        <v>5.4307549284979898E+17</v>
      </c>
      <c r="B19050" t="s">
        <v>37852</v>
      </c>
      <c r="C19050" t="s">
        <v>37853</v>
      </c>
      <c r="D19050" s="1">
        <v>41984.715995370374</v>
      </c>
      <c r="E19050">
        <v>184</v>
      </c>
      <c r="F19050">
        <v>253</v>
      </c>
    </row>
    <row r="19051" spans="1:8" x14ac:dyDescent="0.2">
      <c r="A19051">
        <v>5.4311818184676102E+17</v>
      </c>
      <c r="B19051" t="s">
        <v>37854</v>
      </c>
      <c r="C19051" t="s">
        <v>37855</v>
      </c>
      <c r="D19051" s="1">
        <v>41984.833784722221</v>
      </c>
      <c r="E19051">
        <v>296</v>
      </c>
      <c r="F19051">
        <v>511</v>
      </c>
    </row>
    <row r="19052" spans="1:8" x14ac:dyDescent="0.2">
      <c r="A19052">
        <v>5.4312066794916602E+17</v>
      </c>
      <c r="B19052" t="s">
        <v>37856</v>
      </c>
      <c r="C19052" t="s">
        <v>37857</v>
      </c>
      <c r="D19052" s="1">
        <v>41984.840648148151</v>
      </c>
      <c r="E19052">
        <v>18</v>
      </c>
      <c r="F19052">
        <v>28</v>
      </c>
      <c r="G19052" t="s">
        <v>215</v>
      </c>
    </row>
    <row r="19053" spans="1:8" x14ac:dyDescent="0.2">
      <c r="A19053">
        <v>5.4312551146009299E+17</v>
      </c>
      <c r="B19053" t="s">
        <v>37858</v>
      </c>
      <c r="C19053" t="s">
        <v>37859</v>
      </c>
      <c r="D19053" s="1">
        <v>41984.854016203702</v>
      </c>
      <c r="E19053">
        <v>24</v>
      </c>
      <c r="F19053">
        <v>25</v>
      </c>
      <c r="G19053" t="s">
        <v>215</v>
      </c>
    </row>
    <row r="19054" spans="1:8" x14ac:dyDescent="0.2">
      <c r="A19054">
        <v>5.4313564187869101E+17</v>
      </c>
      <c r="B19054" t="s">
        <v>37860</v>
      </c>
      <c r="C19054" t="s">
        <v>37861</v>
      </c>
      <c r="D19054" s="1">
        <v>41984.881967592592</v>
      </c>
      <c r="E19054">
        <v>15</v>
      </c>
      <c r="F19054">
        <v>33</v>
      </c>
      <c r="G19054" t="s">
        <v>89</v>
      </c>
    </row>
    <row r="19055" spans="1:8" x14ac:dyDescent="0.2">
      <c r="A19055">
        <v>5.4313744226689798E+17</v>
      </c>
      <c r="B19055" t="s">
        <v>37862</v>
      </c>
      <c r="C19055" t="s">
        <v>37863</v>
      </c>
      <c r="D19055" s="1">
        <v>41984.886932870373</v>
      </c>
      <c r="E19055">
        <v>42</v>
      </c>
      <c r="F19055">
        <v>86</v>
      </c>
      <c r="G19055" t="s">
        <v>215</v>
      </c>
      <c r="H19055" t="s">
        <v>390</v>
      </c>
    </row>
    <row r="19056" spans="1:8" x14ac:dyDescent="0.2">
      <c r="A19056">
        <v>5.4313769948257798E+17</v>
      </c>
      <c r="B19056" t="s">
        <v>37864</v>
      </c>
      <c r="C19056" t="s">
        <v>37865</v>
      </c>
      <c r="D19056" s="1">
        <v>41984.887650462966</v>
      </c>
      <c r="E19056">
        <v>25</v>
      </c>
      <c r="F19056">
        <v>40</v>
      </c>
      <c r="G19056" t="s">
        <v>89</v>
      </c>
    </row>
    <row r="19057" spans="1:8" x14ac:dyDescent="0.2">
      <c r="A19057">
        <v>5.4313809692224301E+17</v>
      </c>
      <c r="B19057" t="s">
        <v>37866</v>
      </c>
      <c r="C19057" t="s">
        <v>37867</v>
      </c>
      <c r="D19057" s="1">
        <v>41984.888738425929</v>
      </c>
      <c r="E19057">
        <v>8</v>
      </c>
      <c r="F19057">
        <v>24</v>
      </c>
      <c r="G19057" t="s">
        <v>576</v>
      </c>
    </row>
    <row r="19058" spans="1:8" x14ac:dyDescent="0.2">
      <c r="A19058">
        <v>5.4313862996376698E+17</v>
      </c>
      <c r="B19058" t="s">
        <v>37868</v>
      </c>
      <c r="C19058" t="s">
        <v>37869</v>
      </c>
      <c r="D19058" s="1">
        <v>41984.890219907407</v>
      </c>
      <c r="E19058">
        <v>33</v>
      </c>
      <c r="F19058">
        <v>67</v>
      </c>
      <c r="G19058" t="s">
        <v>89</v>
      </c>
    </row>
    <row r="19059" spans="1:8" x14ac:dyDescent="0.2">
      <c r="A19059">
        <v>5.4314060209614797E+17</v>
      </c>
      <c r="B19059" t="s">
        <v>37870</v>
      </c>
      <c r="C19059" t="s">
        <v>37871</v>
      </c>
      <c r="D19059" s="1">
        <v>41984.89565972222</v>
      </c>
      <c r="E19059">
        <v>15</v>
      </c>
      <c r="F19059">
        <v>35</v>
      </c>
      <c r="G19059" t="s">
        <v>89</v>
      </c>
      <c r="H19059" t="s">
        <v>390</v>
      </c>
    </row>
    <row r="19060" spans="1:8" x14ac:dyDescent="0.2">
      <c r="A19060">
        <v>5.4314079038264902E+17</v>
      </c>
      <c r="B19060" t="s">
        <v>37872</v>
      </c>
      <c r="C19060" t="s">
        <v>37873</v>
      </c>
      <c r="D19060" s="1">
        <v>41984.896180555559</v>
      </c>
      <c r="E19060">
        <v>9</v>
      </c>
      <c r="F19060">
        <v>22</v>
      </c>
      <c r="G19060" t="s">
        <v>576</v>
      </c>
    </row>
    <row r="19061" spans="1:8" x14ac:dyDescent="0.2">
      <c r="A19061">
        <v>5.4314107182043898E+17</v>
      </c>
      <c r="B19061" t="s">
        <v>37874</v>
      </c>
      <c r="C19061" t="s">
        <v>37875</v>
      </c>
      <c r="D19061" s="1">
        <v>41984.896956018521</v>
      </c>
      <c r="E19061">
        <v>15</v>
      </c>
      <c r="F19061">
        <v>24</v>
      </c>
      <c r="G19061" t="s">
        <v>576</v>
      </c>
    </row>
    <row r="19062" spans="1:8" x14ac:dyDescent="0.2">
      <c r="A19062">
        <v>5.4314990318757402E+17</v>
      </c>
      <c r="B19062" t="s">
        <v>37876</v>
      </c>
      <c r="C19062" t="s">
        <v>37877</v>
      </c>
      <c r="D19062" s="1">
        <v>41984.921319444446</v>
      </c>
      <c r="E19062">
        <v>25</v>
      </c>
      <c r="F19062">
        <v>72</v>
      </c>
      <c r="H19062" t="s">
        <v>390</v>
      </c>
    </row>
    <row r="19063" spans="1:8" x14ac:dyDescent="0.2">
      <c r="A19063">
        <v>5.4316101585340403E+17</v>
      </c>
      <c r="B19063" t="s">
        <v>37878</v>
      </c>
      <c r="C19063" t="s">
        <v>37879</v>
      </c>
      <c r="D19063" s="1">
        <v>41984.951990740738</v>
      </c>
      <c r="E19063">
        <v>634</v>
      </c>
      <c r="F19063">
        <v>812</v>
      </c>
    </row>
    <row r="19064" spans="1:8" x14ac:dyDescent="0.2">
      <c r="A19064">
        <v>5.4316123997602598E+17</v>
      </c>
      <c r="B19064" t="s">
        <v>37880</v>
      </c>
      <c r="C19064" t="s">
        <v>37881</v>
      </c>
      <c r="D19064" s="1">
        <v>41984.952604166669</v>
      </c>
      <c r="E19064">
        <v>670</v>
      </c>
      <c r="F19064">
        <v>708</v>
      </c>
    </row>
    <row r="19065" spans="1:8" x14ac:dyDescent="0.2">
      <c r="A19065">
        <v>5.4316359300992602E+17</v>
      </c>
      <c r="B19065" t="s">
        <v>37882</v>
      </c>
      <c r="C19065" t="s">
        <v>37883</v>
      </c>
      <c r="D19065" s="1">
        <v>41984.959097222221</v>
      </c>
      <c r="E19065">
        <v>35</v>
      </c>
      <c r="F19065">
        <v>45</v>
      </c>
      <c r="G19065" t="s">
        <v>2369</v>
      </c>
      <c r="H19065" t="s">
        <v>37884</v>
      </c>
    </row>
    <row r="19066" spans="1:8" x14ac:dyDescent="0.2">
      <c r="A19066">
        <v>5.4321820408113101E+17</v>
      </c>
      <c r="B19066" t="s">
        <v>37885</v>
      </c>
      <c r="C19066" t="s">
        <v>37886</v>
      </c>
      <c r="D19066" s="1">
        <v>41985.109803240739</v>
      </c>
      <c r="E19066">
        <v>17</v>
      </c>
      <c r="F19066">
        <v>32</v>
      </c>
      <c r="G19066" t="s">
        <v>215</v>
      </c>
    </row>
    <row r="19067" spans="1:8" x14ac:dyDescent="0.2">
      <c r="A19067">
        <v>5.43289308829208E+17</v>
      </c>
      <c r="B19067" t="s">
        <v>37887</v>
      </c>
      <c r="C19067" t="s">
        <v>37888</v>
      </c>
      <c r="D19067" s="1">
        <v>41985.306006944447</v>
      </c>
      <c r="E19067">
        <v>23</v>
      </c>
      <c r="F19067">
        <v>65</v>
      </c>
      <c r="G19067" t="s">
        <v>215</v>
      </c>
    </row>
    <row r="19068" spans="1:8" x14ac:dyDescent="0.2">
      <c r="A19068">
        <v>5.4329092432829197E+17</v>
      </c>
      <c r="B19068" t="s">
        <v>37889</v>
      </c>
      <c r="C19068" t="s">
        <v>37890</v>
      </c>
      <c r="D19068" s="1">
        <v>41985.31046296296</v>
      </c>
      <c r="E19068">
        <v>15</v>
      </c>
      <c r="F19068">
        <v>32</v>
      </c>
      <c r="G19068" t="s">
        <v>487</v>
      </c>
      <c r="H19068" t="s">
        <v>390</v>
      </c>
    </row>
    <row r="19069" spans="1:8" x14ac:dyDescent="0.2">
      <c r="A19069">
        <v>5.4329191033785901E+17</v>
      </c>
      <c r="B19069" t="s">
        <v>37891</v>
      </c>
      <c r="C19069" t="s">
        <v>37892</v>
      </c>
      <c r="D19069" s="1">
        <v>41985.31318287037</v>
      </c>
      <c r="E19069">
        <v>24</v>
      </c>
      <c r="F19069">
        <v>51</v>
      </c>
      <c r="G19069" t="s">
        <v>215</v>
      </c>
    </row>
    <row r="19070" spans="1:8" x14ac:dyDescent="0.2">
      <c r="A19070">
        <v>5.4330517790706803E+17</v>
      </c>
      <c r="B19070" t="s">
        <v>37893</v>
      </c>
      <c r="C19070" t="s">
        <v>37894</v>
      </c>
      <c r="D19070" s="1">
        <v>41985.349803240744</v>
      </c>
      <c r="E19070">
        <v>256</v>
      </c>
      <c r="F19070">
        <v>310</v>
      </c>
    </row>
    <row r="19071" spans="1:8" x14ac:dyDescent="0.2">
      <c r="A19071">
        <v>5.4330600187390701E+17</v>
      </c>
      <c r="B19071" t="s">
        <v>37895</v>
      </c>
      <c r="C19071" t="s">
        <v>37896</v>
      </c>
      <c r="D19071" s="1">
        <v>41985.352071759262</v>
      </c>
      <c r="E19071">
        <v>17</v>
      </c>
      <c r="F19071">
        <v>50</v>
      </c>
      <c r="G19071" t="s">
        <v>215</v>
      </c>
    </row>
    <row r="19072" spans="1:8" x14ac:dyDescent="0.2">
      <c r="A19072">
        <v>5.4330802647282803E+17</v>
      </c>
      <c r="B19072" t="s">
        <v>37897</v>
      </c>
      <c r="C19072" t="s">
        <v>37898</v>
      </c>
      <c r="D19072" s="1">
        <v>41985.357662037037</v>
      </c>
      <c r="E19072">
        <v>450</v>
      </c>
      <c r="F19072">
        <v>537</v>
      </c>
    </row>
    <row r="19073" spans="1:8" x14ac:dyDescent="0.2">
      <c r="A19073">
        <v>5.4330931675819597E+17</v>
      </c>
      <c r="B19073" t="s">
        <v>37899</v>
      </c>
      <c r="C19073" t="s">
        <v>37900</v>
      </c>
      <c r="D19073" s="1">
        <v>41985.361215277779</v>
      </c>
      <c r="E19073">
        <v>10</v>
      </c>
      <c r="F19073">
        <v>24</v>
      </c>
      <c r="G19073" t="s">
        <v>215</v>
      </c>
      <c r="H19073" t="s">
        <v>390</v>
      </c>
    </row>
    <row r="19074" spans="1:8" x14ac:dyDescent="0.2">
      <c r="A19074">
        <v>5.4331045894684998E+17</v>
      </c>
      <c r="B19074" t="s">
        <v>37901</v>
      </c>
      <c r="C19074" t="s">
        <v>37902</v>
      </c>
      <c r="D19074" s="1">
        <v>41985.364374999997</v>
      </c>
      <c r="E19074">
        <v>130</v>
      </c>
      <c r="F19074">
        <v>191</v>
      </c>
    </row>
    <row r="19075" spans="1:8" x14ac:dyDescent="0.2">
      <c r="A19075">
        <v>5.4331103094507898E+17</v>
      </c>
      <c r="B19075" t="s">
        <v>37903</v>
      </c>
      <c r="C19075" t="s">
        <v>37904</v>
      </c>
      <c r="D19075" s="1">
        <v>41985.365949074076</v>
      </c>
      <c r="E19075">
        <v>27</v>
      </c>
      <c r="F19075">
        <v>54</v>
      </c>
      <c r="G19075" t="s">
        <v>215</v>
      </c>
    </row>
    <row r="19076" spans="1:8" x14ac:dyDescent="0.2">
      <c r="A19076">
        <v>5.43430830107136E+17</v>
      </c>
      <c r="B19076" t="s">
        <v>37905</v>
      </c>
      <c r="C19076" t="s">
        <v>37906</v>
      </c>
      <c r="D19076" s="1">
        <v>41985.696539351855</v>
      </c>
      <c r="E19076">
        <v>375</v>
      </c>
      <c r="F19076">
        <v>481</v>
      </c>
    </row>
    <row r="19077" spans="1:8" x14ac:dyDescent="0.2">
      <c r="A19077">
        <v>5.4369817792140902E+17</v>
      </c>
      <c r="B19077" t="s">
        <v>37907</v>
      </c>
      <c r="C19077" t="s">
        <v>37908</v>
      </c>
      <c r="D19077" s="1">
        <v>41986.434270833335</v>
      </c>
      <c r="E19077">
        <v>21</v>
      </c>
      <c r="F19077">
        <v>37</v>
      </c>
      <c r="G19077" t="s">
        <v>215</v>
      </c>
    </row>
    <row r="19078" spans="1:8" x14ac:dyDescent="0.2">
      <c r="A19078">
        <v>5.4369953522754701E+17</v>
      </c>
      <c r="B19078" t="s">
        <v>37909</v>
      </c>
      <c r="C19078" t="s">
        <v>37910</v>
      </c>
      <c r="D19078" s="1">
        <v>41986.438020833331</v>
      </c>
      <c r="E19078">
        <v>16</v>
      </c>
      <c r="F19078">
        <v>28</v>
      </c>
      <c r="G19078" t="s">
        <v>487</v>
      </c>
    </row>
    <row r="19079" spans="1:8" x14ac:dyDescent="0.2">
      <c r="A19079">
        <v>5.4369968160874899E+17</v>
      </c>
      <c r="B19079" t="s">
        <v>37911</v>
      </c>
      <c r="C19079" t="s">
        <v>37912</v>
      </c>
      <c r="D19079" s="1">
        <v>41986.438425925924</v>
      </c>
      <c r="E19079">
        <v>17</v>
      </c>
      <c r="F19079">
        <v>28</v>
      </c>
      <c r="G19079" t="s">
        <v>576</v>
      </c>
    </row>
    <row r="19080" spans="1:8" x14ac:dyDescent="0.2">
      <c r="A19080">
        <v>5.4370040560433901E+17</v>
      </c>
      <c r="B19080" t="s">
        <v>37913</v>
      </c>
      <c r="C19080" t="s">
        <v>37914</v>
      </c>
      <c r="D19080" s="1">
        <v>41986.440416666665</v>
      </c>
      <c r="E19080">
        <v>19</v>
      </c>
      <c r="F19080">
        <v>41</v>
      </c>
      <c r="G19080" t="s">
        <v>215</v>
      </c>
    </row>
    <row r="19081" spans="1:8" x14ac:dyDescent="0.2">
      <c r="A19081">
        <v>5.4370081684745798E+17</v>
      </c>
      <c r="B19081" t="s">
        <v>37915</v>
      </c>
      <c r="C19081" t="s">
        <v>37916</v>
      </c>
      <c r="D19081" s="1">
        <v>41986.441550925927</v>
      </c>
      <c r="E19081">
        <v>16</v>
      </c>
      <c r="F19081">
        <v>29</v>
      </c>
      <c r="G19081" t="s">
        <v>215</v>
      </c>
      <c r="H19081" t="s">
        <v>390</v>
      </c>
    </row>
    <row r="19082" spans="1:8" x14ac:dyDescent="0.2">
      <c r="A19082">
        <v>5.4370100805319002E+17</v>
      </c>
      <c r="B19082" t="s">
        <v>37917</v>
      </c>
      <c r="C19082" t="s">
        <v>37918</v>
      </c>
      <c r="D19082" s="1">
        <v>41986.442083333335</v>
      </c>
      <c r="E19082">
        <v>28</v>
      </c>
      <c r="F19082">
        <v>37</v>
      </c>
      <c r="G19082" t="s">
        <v>215</v>
      </c>
    </row>
    <row r="19083" spans="1:8" x14ac:dyDescent="0.2">
      <c r="A19083">
        <v>5.4370112996062797E+17</v>
      </c>
      <c r="B19083" t="s">
        <v>37919</v>
      </c>
      <c r="C19083" t="s">
        <v>37920</v>
      </c>
      <c r="D19083" s="1">
        <v>41986.442418981482</v>
      </c>
      <c r="E19083">
        <v>12</v>
      </c>
      <c r="F19083">
        <v>26</v>
      </c>
      <c r="G19083" t="s">
        <v>215</v>
      </c>
      <c r="H19083" t="s">
        <v>390</v>
      </c>
    </row>
    <row r="19084" spans="1:8" x14ac:dyDescent="0.2">
      <c r="A19084">
        <v>5.4370146800896E+17</v>
      </c>
      <c r="B19084" t="s">
        <v>37921</v>
      </c>
      <c r="C19084" t="s">
        <v>37922</v>
      </c>
      <c r="D19084" s="1">
        <v>41986.443356481483</v>
      </c>
      <c r="E19084">
        <v>40</v>
      </c>
      <c r="F19084">
        <v>62</v>
      </c>
      <c r="G19084" t="s">
        <v>215</v>
      </c>
    </row>
    <row r="19085" spans="1:8" x14ac:dyDescent="0.2">
      <c r="A19085">
        <v>5.4370180212303002E+17</v>
      </c>
      <c r="B19085" t="s">
        <v>37923</v>
      </c>
      <c r="C19085" t="s">
        <v>37924</v>
      </c>
      <c r="D19085" s="1">
        <v>41986.44427083333</v>
      </c>
      <c r="E19085">
        <v>13</v>
      </c>
      <c r="F19085">
        <v>28</v>
      </c>
      <c r="G19085" t="s">
        <v>576</v>
      </c>
    </row>
    <row r="19086" spans="1:8" x14ac:dyDescent="0.2">
      <c r="A19086">
        <v>5.4370232739667898E+17</v>
      </c>
      <c r="B19086" t="s">
        <v>37925</v>
      </c>
      <c r="C19086" t="s">
        <v>37926</v>
      </c>
      <c r="D19086" s="1">
        <v>41986.445729166669</v>
      </c>
      <c r="E19086">
        <v>9</v>
      </c>
      <c r="F19086">
        <v>25</v>
      </c>
      <c r="G19086" t="s">
        <v>576</v>
      </c>
    </row>
    <row r="19087" spans="1:8" x14ac:dyDescent="0.2">
      <c r="A19087">
        <v>5.43703162151264E+17</v>
      </c>
      <c r="B19087" t="s">
        <v>37927</v>
      </c>
      <c r="C19087" t="s">
        <v>37928</v>
      </c>
      <c r="D19087" s="1">
        <v>41986.44803240741</v>
      </c>
      <c r="E19087">
        <v>23</v>
      </c>
      <c r="F19087">
        <v>55</v>
      </c>
      <c r="G19087" t="s">
        <v>37929</v>
      </c>
    </row>
    <row r="19088" spans="1:8" x14ac:dyDescent="0.2">
      <c r="A19088">
        <v>5.4370359042324E+17</v>
      </c>
      <c r="B19088" t="s">
        <v>37930</v>
      </c>
      <c r="C19088" t="s">
        <v>37931</v>
      </c>
      <c r="D19088" s="1">
        <v>41986.449212962965</v>
      </c>
      <c r="E19088">
        <v>222</v>
      </c>
      <c r="F19088">
        <v>254</v>
      </c>
      <c r="G19088" t="s">
        <v>215</v>
      </c>
      <c r="H19088" t="s">
        <v>390</v>
      </c>
    </row>
    <row r="19089" spans="1:8" x14ac:dyDescent="0.2">
      <c r="A19089">
        <v>5.4397334839362298E+17</v>
      </c>
      <c r="B19089" t="s">
        <v>37932</v>
      </c>
      <c r="C19089" t="s">
        <v>37933</v>
      </c>
      <c r="D19089" s="1">
        <v>41987.193599537037</v>
      </c>
      <c r="E19089">
        <v>121</v>
      </c>
      <c r="F19089">
        <v>129</v>
      </c>
      <c r="G19089" t="s">
        <v>215</v>
      </c>
      <c r="H19089" t="s">
        <v>390</v>
      </c>
    </row>
    <row r="19090" spans="1:8" x14ac:dyDescent="0.2">
      <c r="A19090">
        <v>5.4397365783681402E+17</v>
      </c>
      <c r="B19090" t="s">
        <v>37934</v>
      </c>
      <c r="C19090" t="s">
        <v>37935</v>
      </c>
      <c r="D19090" s="1">
        <v>41987.194456018522</v>
      </c>
      <c r="E19090">
        <v>39</v>
      </c>
      <c r="F19090">
        <v>80</v>
      </c>
      <c r="G19090" t="e">
        <f>Gdestefano95</f>
        <v>#NAME?</v>
      </c>
    </row>
    <row r="19091" spans="1:8" x14ac:dyDescent="0.2">
      <c r="A19091">
        <v>5.4397456527866202E+17</v>
      </c>
      <c r="B19091" t="s">
        <v>37936</v>
      </c>
      <c r="C19091" t="s">
        <v>37937</v>
      </c>
      <c r="D19091" s="1">
        <v>41987.196956018517</v>
      </c>
      <c r="E19091">
        <v>15</v>
      </c>
      <c r="F19091">
        <v>34</v>
      </c>
      <c r="G19091" t="s">
        <v>15689</v>
      </c>
    </row>
    <row r="19092" spans="1:8" x14ac:dyDescent="0.2">
      <c r="A19092">
        <v>5.4397470366135002E+17</v>
      </c>
      <c r="B19092" t="s">
        <v>37938</v>
      </c>
      <c r="C19092" t="s">
        <v>37939</v>
      </c>
      <c r="D19092" s="1">
        <v>41987.197337962964</v>
      </c>
      <c r="E19092">
        <v>19</v>
      </c>
      <c r="F19092">
        <v>48</v>
      </c>
      <c r="G19092" t="s">
        <v>487</v>
      </c>
    </row>
    <row r="19093" spans="1:8" x14ac:dyDescent="0.2">
      <c r="A19093">
        <v>5.43975960811696E+17</v>
      </c>
      <c r="B19093" t="s">
        <v>37940</v>
      </c>
      <c r="C19093" t="s">
        <v>37941</v>
      </c>
      <c r="D19093" s="1">
        <v>41987.200810185182</v>
      </c>
      <c r="E19093">
        <v>26</v>
      </c>
      <c r="F19093">
        <v>41</v>
      </c>
      <c r="G19093" t="s">
        <v>576</v>
      </c>
    </row>
    <row r="19094" spans="1:8" x14ac:dyDescent="0.2">
      <c r="A19094">
        <v>5.4429278732446899E+17</v>
      </c>
      <c r="B19094" t="s">
        <v>37942</v>
      </c>
      <c r="C19094" t="s">
        <v>37943</v>
      </c>
      <c r="D19094" s="1">
        <v>41988.07508101852</v>
      </c>
      <c r="E19094">
        <v>215</v>
      </c>
      <c r="F19094">
        <v>175</v>
      </c>
    </row>
    <row r="19095" spans="1:8" x14ac:dyDescent="0.2">
      <c r="A19095">
        <v>5.44293557763592E+17</v>
      </c>
      <c r="B19095" t="s">
        <v>37944</v>
      </c>
      <c r="C19095" t="s">
        <v>37945</v>
      </c>
      <c r="D19095" s="1">
        <v>41988.077210648145</v>
      </c>
      <c r="E19095">
        <v>19</v>
      </c>
      <c r="F19095">
        <v>25</v>
      </c>
      <c r="G19095" t="s">
        <v>576</v>
      </c>
    </row>
    <row r="19096" spans="1:8" x14ac:dyDescent="0.2">
      <c r="A19096">
        <v>5.44295014600568E+17</v>
      </c>
      <c r="B19096" t="s">
        <v>37946</v>
      </c>
      <c r="C19096" t="s">
        <v>37947</v>
      </c>
      <c r="D19096" s="1">
        <v>41988.081226851849</v>
      </c>
      <c r="E19096">
        <v>13</v>
      </c>
      <c r="F19096">
        <v>34</v>
      </c>
      <c r="G19096" t="e">
        <f>_xlfn.SINGLE(lindsey_shanks _xlfn.SINGLE(Old))</f>
        <v>#NAME?</v>
      </c>
      <c r="H19096" t="s">
        <v>13093</v>
      </c>
    </row>
    <row r="19097" spans="1:8" x14ac:dyDescent="0.2">
      <c r="A19097">
        <v>5.4429530814730598E+17</v>
      </c>
      <c r="B19097" t="s">
        <v>37948</v>
      </c>
      <c r="C19097" t="s">
        <v>37949</v>
      </c>
      <c r="D19097" s="1">
        <v>41988.082037037035</v>
      </c>
      <c r="E19097">
        <v>29</v>
      </c>
      <c r="F19097">
        <v>84</v>
      </c>
      <c r="G19097" t="s">
        <v>89</v>
      </c>
      <c r="H19097" t="s">
        <v>13093</v>
      </c>
    </row>
    <row r="19098" spans="1:8" x14ac:dyDescent="0.2">
      <c r="A19098">
        <v>5.442955127832E+17</v>
      </c>
      <c r="B19098" t="s">
        <v>37950</v>
      </c>
      <c r="C19098" t="s">
        <v>37951</v>
      </c>
      <c r="D19098" s="1">
        <v>41988.082604166666</v>
      </c>
      <c r="E19098">
        <v>5</v>
      </c>
      <c r="F19098">
        <v>26</v>
      </c>
      <c r="G19098" t="e">
        <f>_xlfn.SINGLE( _xlfn.SINGLE(Trump))</f>
        <v>#NAME?</v>
      </c>
      <c r="H19098" t="s">
        <v>616</v>
      </c>
    </row>
    <row r="19099" spans="1:8" x14ac:dyDescent="0.2">
      <c r="A19099">
        <v>5.4429704114983699E+17</v>
      </c>
      <c r="B19099" t="s">
        <v>37952</v>
      </c>
      <c r="C19099" t="s">
        <v>37953</v>
      </c>
      <c r="D19099" s="1">
        <v>41988.086817129632</v>
      </c>
      <c r="E19099">
        <v>79</v>
      </c>
      <c r="F19099">
        <v>192</v>
      </c>
      <c r="G19099" t="e">
        <f>FOMOVancouver</f>
        <v>#NAME?</v>
      </c>
      <c r="H19099" t="s">
        <v>390</v>
      </c>
    </row>
    <row r="19100" spans="1:8" x14ac:dyDescent="0.2">
      <c r="A19100">
        <v>5.44297557732904E+17</v>
      </c>
      <c r="B19100" t="s">
        <v>37954</v>
      </c>
      <c r="C19100" t="s">
        <v>37955</v>
      </c>
      <c r="D19100" s="1">
        <v>41988.088240740741</v>
      </c>
      <c r="E19100">
        <v>30</v>
      </c>
      <c r="F19100">
        <v>58</v>
      </c>
      <c r="G19100" t="s">
        <v>215</v>
      </c>
    </row>
    <row r="19101" spans="1:8" x14ac:dyDescent="0.2">
      <c r="A19101">
        <v>5.44454473612288E+17</v>
      </c>
      <c r="B19101" t="s">
        <v>37956</v>
      </c>
      <c r="C19101" t="s">
        <v>37957</v>
      </c>
      <c r="D19101" s="1">
        <v>41988.521249999998</v>
      </c>
      <c r="E19101">
        <v>12</v>
      </c>
      <c r="F19101">
        <v>26</v>
      </c>
      <c r="G19101" t="s">
        <v>215</v>
      </c>
    </row>
    <row r="19102" spans="1:8" x14ac:dyDescent="0.2">
      <c r="A19102">
        <v>5.4445603457285702E+17</v>
      </c>
      <c r="B19102" t="s">
        <v>37958</v>
      </c>
      <c r="C19102" t="s">
        <v>37959</v>
      </c>
      <c r="D19102" s="1">
        <v>41988.525555555556</v>
      </c>
      <c r="E19102">
        <v>123</v>
      </c>
      <c r="F19102">
        <v>142</v>
      </c>
    </row>
    <row r="19103" spans="1:8" x14ac:dyDescent="0.2">
      <c r="A19103">
        <v>5.4445690973114701E+17</v>
      </c>
      <c r="B19103" t="s">
        <v>37960</v>
      </c>
      <c r="C19103" t="s">
        <v>37961</v>
      </c>
      <c r="D19103" s="1">
        <v>41988.527974537035</v>
      </c>
      <c r="E19103">
        <v>106</v>
      </c>
      <c r="F19103">
        <v>138</v>
      </c>
    </row>
    <row r="19104" spans="1:8" x14ac:dyDescent="0.2">
      <c r="A19104">
        <v>5.4445859040552902E+17</v>
      </c>
      <c r="B19104" t="s">
        <v>37962</v>
      </c>
      <c r="C19104" t="s">
        <v>37963</v>
      </c>
      <c r="D19104" s="1">
        <v>41988.53261574074</v>
      </c>
      <c r="E19104">
        <v>997</v>
      </c>
      <c r="F19104">
        <v>492</v>
      </c>
      <c r="G19104" t="s">
        <v>215</v>
      </c>
    </row>
    <row r="19105" spans="1:8" x14ac:dyDescent="0.2">
      <c r="A19105">
        <v>5.4446025808178298E+17</v>
      </c>
      <c r="B19105" t="s">
        <v>37964</v>
      </c>
      <c r="C19105" t="s">
        <v>37965</v>
      </c>
      <c r="D19105" s="1">
        <v>41988.537210648145</v>
      </c>
      <c r="E19105">
        <v>22</v>
      </c>
      <c r="F19105">
        <v>64</v>
      </c>
      <c r="G19105" t="s">
        <v>89</v>
      </c>
    </row>
    <row r="19106" spans="1:8" x14ac:dyDescent="0.2">
      <c r="A19106">
        <v>5.4447087741358797E+17</v>
      </c>
      <c r="B19106" t="s">
        <v>37966</v>
      </c>
      <c r="C19106" t="s">
        <v>37967</v>
      </c>
      <c r="D19106" s="1">
        <v>41988.566516203704</v>
      </c>
      <c r="E19106">
        <v>7</v>
      </c>
      <c r="F19106">
        <v>15</v>
      </c>
      <c r="G19106" t="s">
        <v>215</v>
      </c>
      <c r="H19106" t="s">
        <v>390</v>
      </c>
    </row>
    <row r="19107" spans="1:8" x14ac:dyDescent="0.2">
      <c r="A19107">
        <v>5.44471180988936E+17</v>
      </c>
      <c r="B19107" t="s">
        <v>37968</v>
      </c>
      <c r="C19107" t="s">
        <v>37969</v>
      </c>
      <c r="D19107" s="1">
        <v>41988.567349537036</v>
      </c>
      <c r="E19107">
        <v>8</v>
      </c>
      <c r="F19107">
        <v>16</v>
      </c>
      <c r="G19107" t="s">
        <v>215</v>
      </c>
    </row>
    <row r="19108" spans="1:8" x14ac:dyDescent="0.2">
      <c r="A19108">
        <v>5.4447127603604602E+17</v>
      </c>
      <c r="B19108" t="s">
        <v>37970</v>
      </c>
      <c r="C19108" t="s">
        <v>37971</v>
      </c>
      <c r="D19108" s="1">
        <v>41988.567615740743</v>
      </c>
      <c r="E19108">
        <v>13</v>
      </c>
      <c r="F19108">
        <v>20</v>
      </c>
      <c r="G19108" t="s">
        <v>215</v>
      </c>
    </row>
    <row r="19109" spans="1:8" x14ac:dyDescent="0.2">
      <c r="A19109">
        <v>5.4447135324479002E+17</v>
      </c>
      <c r="B19109" t="s">
        <v>37972</v>
      </c>
      <c r="C19109" t="s">
        <v>37973</v>
      </c>
      <c r="D19109" s="1">
        <v>41988.567835648151</v>
      </c>
      <c r="E19109">
        <v>5</v>
      </c>
      <c r="F19109">
        <v>19</v>
      </c>
      <c r="G19109" t="s">
        <v>215</v>
      </c>
    </row>
    <row r="19110" spans="1:8" x14ac:dyDescent="0.2">
      <c r="A19110">
        <v>5.4447146047637498E+17</v>
      </c>
      <c r="B19110" t="s">
        <v>37974</v>
      </c>
      <c r="C19110" t="s">
        <v>37975</v>
      </c>
      <c r="D19110" s="1">
        <v>41988.568124999998</v>
      </c>
      <c r="E19110">
        <v>12</v>
      </c>
      <c r="F19110">
        <v>26</v>
      </c>
      <c r="G19110" t="s">
        <v>215</v>
      </c>
      <c r="H19110" t="s">
        <v>390</v>
      </c>
    </row>
    <row r="19111" spans="1:8" x14ac:dyDescent="0.2">
      <c r="A19111">
        <v>5.4447169014805197E+17</v>
      </c>
      <c r="B19111" t="s">
        <v>37976</v>
      </c>
      <c r="C19111" t="s">
        <v>37977</v>
      </c>
      <c r="D19111" s="1">
        <v>41988.568761574075</v>
      </c>
      <c r="E19111">
        <v>8</v>
      </c>
      <c r="F19111">
        <v>21</v>
      </c>
      <c r="G19111" t="s">
        <v>215</v>
      </c>
    </row>
    <row r="19112" spans="1:8" x14ac:dyDescent="0.2">
      <c r="A19112">
        <v>5.4447184715764102E+17</v>
      </c>
      <c r="B19112" t="s">
        <v>37978</v>
      </c>
      <c r="C19112" t="s">
        <v>37979</v>
      </c>
      <c r="D19112" s="1">
        <v>41988.569189814814</v>
      </c>
      <c r="E19112">
        <v>14</v>
      </c>
      <c r="F19112">
        <v>24</v>
      </c>
      <c r="G19112" t="s">
        <v>576</v>
      </c>
    </row>
    <row r="19113" spans="1:8" x14ac:dyDescent="0.2">
      <c r="A19113">
        <v>5.4447196617520301E+17</v>
      </c>
      <c r="B19113" t="s">
        <v>37980</v>
      </c>
      <c r="C19113" t="s">
        <v>37981</v>
      </c>
      <c r="D19113" s="1">
        <v>41988.569525462961</v>
      </c>
      <c r="E19113">
        <v>16</v>
      </c>
      <c r="F19113">
        <v>26</v>
      </c>
      <c r="G19113" t="s">
        <v>576</v>
      </c>
      <c r="H19113" t="s">
        <v>616</v>
      </c>
    </row>
    <row r="19114" spans="1:8" x14ac:dyDescent="0.2">
      <c r="A19114">
        <v>5.44472232026992E+17</v>
      </c>
      <c r="B19114" t="s">
        <v>37982</v>
      </c>
      <c r="C19114" t="s">
        <v>37983</v>
      </c>
      <c r="D19114" s="1">
        <v>41988.570254629631</v>
      </c>
      <c r="E19114">
        <v>8</v>
      </c>
      <c r="F19114">
        <v>15</v>
      </c>
      <c r="G19114" t="s">
        <v>576</v>
      </c>
    </row>
    <row r="19115" spans="1:8" x14ac:dyDescent="0.2">
      <c r="A19115">
        <v>5.4447253626080397E+17</v>
      </c>
      <c r="B19115" t="s">
        <v>37984</v>
      </c>
      <c r="C19115" t="s">
        <v>37985</v>
      </c>
      <c r="D19115" s="1">
        <v>41988.571099537039</v>
      </c>
      <c r="E19115">
        <v>7</v>
      </c>
      <c r="F19115">
        <v>19</v>
      </c>
      <c r="G19115" t="s">
        <v>37986</v>
      </c>
    </row>
    <row r="19116" spans="1:8" x14ac:dyDescent="0.2">
      <c r="A19116">
        <v>5.4447272426629498E+17</v>
      </c>
      <c r="B19116" t="s">
        <v>37987</v>
      </c>
      <c r="C19116" t="s">
        <v>37988</v>
      </c>
      <c r="D19116" s="1">
        <v>41988.571608796294</v>
      </c>
      <c r="E19116">
        <v>3</v>
      </c>
      <c r="F19116">
        <v>16</v>
      </c>
      <c r="G19116" t="s">
        <v>576</v>
      </c>
    </row>
    <row r="19117" spans="1:8" x14ac:dyDescent="0.2">
      <c r="A19117">
        <v>5.4447283942511398E+17</v>
      </c>
      <c r="B19117" t="s">
        <v>37989</v>
      </c>
      <c r="C19117" t="s">
        <v>37990</v>
      </c>
      <c r="D19117" s="1">
        <v>41988.571932870371</v>
      </c>
      <c r="E19117">
        <v>7</v>
      </c>
      <c r="F19117">
        <v>16</v>
      </c>
      <c r="G19117" t="s">
        <v>576</v>
      </c>
    </row>
    <row r="19118" spans="1:8" x14ac:dyDescent="0.2">
      <c r="A19118">
        <v>5.44473031893336E+17</v>
      </c>
      <c r="B19118" t="s">
        <v>37991</v>
      </c>
      <c r="C19118" t="s">
        <v>37992</v>
      </c>
      <c r="D19118" s="1">
        <v>41988.572465277779</v>
      </c>
      <c r="E19118">
        <v>9</v>
      </c>
      <c r="F19118">
        <v>17</v>
      </c>
      <c r="G19118" t="s">
        <v>215</v>
      </c>
    </row>
    <row r="19119" spans="1:8" x14ac:dyDescent="0.2">
      <c r="A19119">
        <v>5.4447322312004403E+17</v>
      </c>
      <c r="B19119" t="s">
        <v>37993</v>
      </c>
      <c r="C19119" t="s">
        <v>37994</v>
      </c>
      <c r="D19119" s="1">
        <v>41988.57298611111</v>
      </c>
      <c r="E19119">
        <v>6</v>
      </c>
      <c r="F19119">
        <v>15</v>
      </c>
      <c r="G19119" t="s">
        <v>215</v>
      </c>
    </row>
    <row r="19120" spans="1:8" x14ac:dyDescent="0.2">
      <c r="A19120">
        <v>5.4447379182151603E+17</v>
      </c>
      <c r="B19120" t="s">
        <v>37995</v>
      </c>
      <c r="C19120" t="s">
        <v>37996</v>
      </c>
      <c r="D19120" s="1">
        <v>41988.574560185189</v>
      </c>
      <c r="E19120">
        <v>12</v>
      </c>
      <c r="F19120">
        <v>22</v>
      </c>
      <c r="G19120" t="s">
        <v>37997</v>
      </c>
    </row>
    <row r="19121" spans="1:8" x14ac:dyDescent="0.2">
      <c r="A19121">
        <v>5.4447397905944102E+17</v>
      </c>
      <c r="B19121" t="s">
        <v>37998</v>
      </c>
      <c r="C19121" t="s">
        <v>37999</v>
      </c>
      <c r="D19121" s="1">
        <v>41988.57508101852</v>
      </c>
      <c r="E19121">
        <v>11</v>
      </c>
      <c r="F19121">
        <v>30</v>
      </c>
      <c r="G19121" t="s">
        <v>215</v>
      </c>
    </row>
    <row r="19122" spans="1:8" x14ac:dyDescent="0.2">
      <c r="A19122">
        <v>5.4447427399032397E+17</v>
      </c>
      <c r="B19122" t="s">
        <v>38000</v>
      </c>
      <c r="C19122" t="s">
        <v>38001</v>
      </c>
      <c r="D19122" s="1">
        <v>41988.575891203705</v>
      </c>
      <c r="E19122">
        <v>12</v>
      </c>
      <c r="F19122">
        <v>26</v>
      </c>
      <c r="G19122" t="s">
        <v>215</v>
      </c>
    </row>
    <row r="19123" spans="1:8" x14ac:dyDescent="0.2">
      <c r="A19123">
        <v>5.4447450825059098E+17</v>
      </c>
      <c r="B19123" t="s">
        <v>38002</v>
      </c>
      <c r="C19123" t="s">
        <v>38003</v>
      </c>
      <c r="D19123" s="1">
        <v>41988.576539351852</v>
      </c>
      <c r="E19123">
        <v>7</v>
      </c>
      <c r="F19123">
        <v>25</v>
      </c>
      <c r="G19123" t="s">
        <v>215</v>
      </c>
      <c r="H19123" t="s">
        <v>616</v>
      </c>
    </row>
    <row r="19124" spans="1:8" x14ac:dyDescent="0.2">
      <c r="A19124">
        <v>5.4447453594977402E+17</v>
      </c>
      <c r="B19124" t="s">
        <v>38004</v>
      </c>
      <c r="C19124" t="s">
        <v>38005</v>
      </c>
      <c r="D19124" s="1">
        <v>41988.576608796298</v>
      </c>
      <c r="E19124">
        <v>10</v>
      </c>
      <c r="F19124">
        <v>23</v>
      </c>
      <c r="G19124" t="s">
        <v>215</v>
      </c>
    </row>
    <row r="19125" spans="1:8" x14ac:dyDescent="0.2">
      <c r="A19125">
        <v>5.4447483499945101E+17</v>
      </c>
      <c r="B19125" t="s">
        <v>38006</v>
      </c>
      <c r="C19125" t="s">
        <v>38007</v>
      </c>
      <c r="D19125" s="1">
        <v>41988.57744212963</v>
      </c>
      <c r="E19125">
        <v>15</v>
      </c>
      <c r="F19125">
        <v>21</v>
      </c>
      <c r="G19125" t="s">
        <v>215</v>
      </c>
    </row>
    <row r="19126" spans="1:8" x14ac:dyDescent="0.2">
      <c r="A19126">
        <v>5.4447504712220602E+17</v>
      </c>
      <c r="B19126" t="s">
        <v>38008</v>
      </c>
      <c r="C19126" t="s">
        <v>38009</v>
      </c>
      <c r="D19126" s="1">
        <v>41988.578020833331</v>
      </c>
      <c r="E19126">
        <v>6</v>
      </c>
      <c r="F19126">
        <v>19</v>
      </c>
      <c r="G19126" t="s">
        <v>89</v>
      </c>
      <c r="H19126" t="s">
        <v>390</v>
      </c>
    </row>
    <row r="19127" spans="1:8" x14ac:dyDescent="0.2">
      <c r="A19127">
        <v>5.4447526548602803E+17</v>
      </c>
      <c r="B19127" t="s">
        <v>38010</v>
      </c>
      <c r="C19127" t="s">
        <v>38011</v>
      </c>
      <c r="D19127" s="1">
        <v>41988.578622685185</v>
      </c>
      <c r="E19127">
        <v>7</v>
      </c>
      <c r="F19127">
        <v>22</v>
      </c>
      <c r="G19127" t="s">
        <v>215</v>
      </c>
    </row>
    <row r="19128" spans="1:8" x14ac:dyDescent="0.2">
      <c r="A19128">
        <v>5.4447553422769299E+17</v>
      </c>
      <c r="B19128" t="s">
        <v>38012</v>
      </c>
      <c r="C19128" t="s">
        <v>38013</v>
      </c>
      <c r="D19128" s="1">
        <v>41988.579363425924</v>
      </c>
      <c r="E19128">
        <v>20</v>
      </c>
      <c r="F19128">
        <v>38</v>
      </c>
      <c r="G19128" t="s">
        <v>215</v>
      </c>
    </row>
    <row r="19129" spans="1:8" x14ac:dyDescent="0.2">
      <c r="A19129">
        <v>5.4447563838482803E+17</v>
      </c>
      <c r="B19129" t="s">
        <v>38014</v>
      </c>
      <c r="C19129" t="s">
        <v>38015</v>
      </c>
      <c r="D19129" s="1">
        <v>41988.579652777778</v>
      </c>
      <c r="E19129">
        <v>16</v>
      </c>
      <c r="F19129">
        <v>36</v>
      </c>
      <c r="G19129" t="s">
        <v>38016</v>
      </c>
    </row>
    <row r="19130" spans="1:8" x14ac:dyDescent="0.2">
      <c r="A19130">
        <v>5.4447605936714502E+17</v>
      </c>
      <c r="B19130" t="s">
        <v>38017</v>
      </c>
      <c r="C19130" t="s">
        <v>38018</v>
      </c>
      <c r="D19130" s="1">
        <v>41988.580821759257</v>
      </c>
      <c r="E19130">
        <v>5</v>
      </c>
      <c r="F19130">
        <v>22</v>
      </c>
      <c r="G19130" t="s">
        <v>215</v>
      </c>
      <c r="H19130" t="s">
        <v>390</v>
      </c>
    </row>
    <row r="19131" spans="1:8" x14ac:dyDescent="0.2">
      <c r="A19131">
        <v>5.4447619832860998E+17</v>
      </c>
      <c r="B19131" t="s">
        <v>38019</v>
      </c>
      <c r="C19131" t="s">
        <v>38020</v>
      </c>
      <c r="D19131" s="1">
        <v>41988.581203703703</v>
      </c>
      <c r="E19131">
        <v>14</v>
      </c>
      <c r="F19131">
        <v>28</v>
      </c>
      <c r="G19131" t="s">
        <v>215</v>
      </c>
    </row>
    <row r="19132" spans="1:8" x14ac:dyDescent="0.2">
      <c r="A19132">
        <v>5.4451713606103802E+17</v>
      </c>
      <c r="B19132" t="s">
        <v>38021</v>
      </c>
      <c r="C19132" t="s">
        <v>38022</v>
      </c>
      <c r="D19132" s="1">
        <v>41988.694166666668</v>
      </c>
      <c r="E19132">
        <v>17</v>
      </c>
      <c r="F19132">
        <v>31</v>
      </c>
      <c r="G19132" t="e">
        <f>_xlfn.SINGLE( _xlfn.SINGLE( _xlfn.SINGLE(SixteenChicago)))</f>
        <v>#NAME?</v>
      </c>
      <c r="H19132" t="s">
        <v>390</v>
      </c>
    </row>
    <row r="19133" spans="1:8" x14ac:dyDescent="0.2">
      <c r="A19133">
        <v>5.4457306750336998E+17</v>
      </c>
      <c r="B19133" t="s">
        <v>38023</v>
      </c>
      <c r="C19133" t="s">
        <v>38024</v>
      </c>
      <c r="D19133" s="1">
        <v>41988.848506944443</v>
      </c>
      <c r="E19133">
        <v>21</v>
      </c>
      <c r="F19133">
        <v>29</v>
      </c>
      <c r="G19133" t="s">
        <v>215</v>
      </c>
    </row>
    <row r="19134" spans="1:8" x14ac:dyDescent="0.2">
      <c r="A19134">
        <v>5.4458007154225101E+17</v>
      </c>
      <c r="B19134" t="s">
        <v>38025</v>
      </c>
      <c r="C19134" t="s">
        <v>38026</v>
      </c>
      <c r="D19134" s="1">
        <v>41988.867835648147</v>
      </c>
      <c r="E19134">
        <v>15</v>
      </c>
      <c r="F19134">
        <v>24</v>
      </c>
      <c r="G19134" t="s">
        <v>215</v>
      </c>
    </row>
    <row r="19135" spans="1:8" x14ac:dyDescent="0.2">
      <c r="A19135">
        <v>5.4459433641208602E+17</v>
      </c>
      <c r="B19135" t="s">
        <v>38027</v>
      </c>
      <c r="C19135" t="s">
        <v>38028</v>
      </c>
      <c r="D19135" s="1">
        <v>41988.907199074078</v>
      </c>
      <c r="E19135">
        <v>11</v>
      </c>
      <c r="F19135">
        <v>33</v>
      </c>
      <c r="G19135" t="s">
        <v>215</v>
      </c>
    </row>
    <row r="19136" spans="1:8" x14ac:dyDescent="0.2">
      <c r="A19136">
        <v>5.4459613597403898E+17</v>
      </c>
      <c r="B19136" t="s">
        <v>38029</v>
      </c>
      <c r="C19136" t="s">
        <v>38030</v>
      </c>
      <c r="D19136" s="1">
        <v>41988.912164351852</v>
      </c>
      <c r="E19136">
        <v>110</v>
      </c>
      <c r="F19136">
        <v>186</v>
      </c>
    </row>
    <row r="19137" spans="1:8" x14ac:dyDescent="0.2">
      <c r="A19137">
        <v>5.4460151032869197E+17</v>
      </c>
      <c r="B19137" t="s">
        <v>38031</v>
      </c>
      <c r="C19137" t="s">
        <v>38032</v>
      </c>
      <c r="D19137" s="1">
        <v>41988.926990740743</v>
      </c>
      <c r="E19137">
        <v>2643</v>
      </c>
      <c r="F19137">
        <v>2344</v>
      </c>
    </row>
    <row r="19138" spans="1:8" x14ac:dyDescent="0.2">
      <c r="A19138">
        <v>5.4460810529292198E+17</v>
      </c>
      <c r="B19138" t="s">
        <v>38033</v>
      </c>
      <c r="C19138" t="s">
        <v>38034</v>
      </c>
      <c r="D19138" s="1">
        <v>41988.945196759261</v>
      </c>
      <c r="E19138">
        <v>668</v>
      </c>
      <c r="F19138">
        <v>471</v>
      </c>
    </row>
    <row r="19139" spans="1:8" x14ac:dyDescent="0.2">
      <c r="A19139">
        <v>5.4461134725501299E+17</v>
      </c>
      <c r="B19139" t="s">
        <v>38035</v>
      </c>
      <c r="C19139" t="s">
        <v>38036</v>
      </c>
      <c r="D19139" s="1">
        <v>41988.954143518517</v>
      </c>
      <c r="E19139">
        <v>1535</v>
      </c>
      <c r="F19139">
        <v>3031</v>
      </c>
    </row>
    <row r="19140" spans="1:8" x14ac:dyDescent="0.2">
      <c r="A19140">
        <v>5.4461508906490202E+17</v>
      </c>
      <c r="B19140" t="s">
        <v>38037</v>
      </c>
      <c r="C19140" t="s">
        <v>38038</v>
      </c>
      <c r="D19140" s="1">
        <v>41988.964467592596</v>
      </c>
      <c r="E19140">
        <v>25</v>
      </c>
      <c r="F19140">
        <v>39</v>
      </c>
      <c r="G19140" t="s">
        <v>576</v>
      </c>
    </row>
    <row r="19141" spans="1:8" x14ac:dyDescent="0.2">
      <c r="A19141">
        <v>5.4467708682557798E+17</v>
      </c>
      <c r="B19141" t="s">
        <v>38039</v>
      </c>
      <c r="C19141" t="s">
        <v>38040</v>
      </c>
      <c r="D19141" s="1">
        <v>41989.13554398148</v>
      </c>
      <c r="E19141">
        <v>10</v>
      </c>
      <c r="F19141">
        <v>28</v>
      </c>
      <c r="G19141" t="s">
        <v>487</v>
      </c>
    </row>
    <row r="19142" spans="1:8" x14ac:dyDescent="0.2">
      <c r="A19142">
        <v>5.4469099832109798E+17</v>
      </c>
      <c r="B19142" t="s">
        <v>38041</v>
      </c>
      <c r="C19142" t="s">
        <v>38042</v>
      </c>
      <c r="D19142" s="1">
        <v>41989.173935185187</v>
      </c>
      <c r="E19142">
        <v>31</v>
      </c>
      <c r="F19142">
        <v>48</v>
      </c>
      <c r="G19142" t="s">
        <v>546</v>
      </c>
      <c r="H19142" t="s">
        <v>616</v>
      </c>
    </row>
    <row r="19143" spans="1:8" x14ac:dyDescent="0.2">
      <c r="A19143">
        <v>5.4470842237008602E+17</v>
      </c>
      <c r="B19143" t="s">
        <v>38043</v>
      </c>
      <c r="C19143" t="s">
        <v>38044</v>
      </c>
      <c r="D19143" s="1">
        <v>41989.222013888888</v>
      </c>
      <c r="E19143">
        <v>261</v>
      </c>
      <c r="F19143">
        <v>254</v>
      </c>
      <c r="H19143" t="s">
        <v>390</v>
      </c>
    </row>
    <row r="19144" spans="1:8" x14ac:dyDescent="0.2">
      <c r="A19144">
        <v>5.4470883369288397E+17</v>
      </c>
      <c r="B19144" t="s">
        <v>38045</v>
      </c>
      <c r="C19144" t="s">
        <v>38046</v>
      </c>
      <c r="D19144" s="1">
        <v>41989.22314814815</v>
      </c>
      <c r="E19144">
        <v>11</v>
      </c>
      <c r="F19144">
        <v>34</v>
      </c>
      <c r="G19144" t="s">
        <v>215</v>
      </c>
      <c r="H19144" t="s">
        <v>38047</v>
      </c>
    </row>
    <row r="19145" spans="1:8" x14ac:dyDescent="0.2">
      <c r="A19145">
        <v>5.4470906728205498E+17</v>
      </c>
      <c r="B19145" t="s">
        <v>38048</v>
      </c>
      <c r="C19145" t="s">
        <v>38049</v>
      </c>
      <c r="D19145" s="1">
        <v>41989.223796296297</v>
      </c>
      <c r="E19145">
        <v>16</v>
      </c>
      <c r="F19145">
        <v>36</v>
      </c>
      <c r="G19145" t="s">
        <v>215</v>
      </c>
    </row>
    <row r="19146" spans="1:8" x14ac:dyDescent="0.2">
      <c r="A19146">
        <v>5.4470946965005101E+17</v>
      </c>
      <c r="B19146" t="s">
        <v>38050</v>
      </c>
      <c r="C19146" t="s">
        <v>38051</v>
      </c>
      <c r="D19146" s="1">
        <v>41989.224907407406</v>
      </c>
      <c r="E19146">
        <v>24</v>
      </c>
      <c r="F19146">
        <v>64</v>
      </c>
      <c r="G19146" t="s">
        <v>215</v>
      </c>
    </row>
    <row r="19147" spans="1:8" x14ac:dyDescent="0.2">
      <c r="A19147">
        <v>5.4470976941274701E+17</v>
      </c>
      <c r="B19147" t="s">
        <v>38052</v>
      </c>
      <c r="C19147" t="s">
        <v>38053</v>
      </c>
      <c r="D19147" s="1">
        <v>41989.225729166668</v>
      </c>
      <c r="E19147">
        <v>19</v>
      </c>
      <c r="F19147">
        <v>45</v>
      </c>
      <c r="G19147" t="s">
        <v>215</v>
      </c>
    </row>
    <row r="19148" spans="1:8" x14ac:dyDescent="0.2">
      <c r="A19148">
        <v>5.4485641235952397E+17</v>
      </c>
      <c r="B19148" t="s">
        <v>38054</v>
      </c>
      <c r="C19148" t="s">
        <v>38055</v>
      </c>
      <c r="D19148" s="1">
        <v>41989.630393518521</v>
      </c>
      <c r="E19148">
        <v>13</v>
      </c>
      <c r="F19148">
        <v>18</v>
      </c>
      <c r="G19148" t="s">
        <v>215</v>
      </c>
    </row>
    <row r="19149" spans="1:8" x14ac:dyDescent="0.2">
      <c r="A19149">
        <v>5.4485644398873798E+17</v>
      </c>
      <c r="B19149" t="s">
        <v>38056</v>
      </c>
      <c r="C19149" t="s">
        <v>38057</v>
      </c>
      <c r="D19149" s="1">
        <v>41989.630474537036</v>
      </c>
      <c r="E19149">
        <v>31</v>
      </c>
      <c r="F19149">
        <v>55</v>
      </c>
      <c r="G19149" t="s">
        <v>215</v>
      </c>
    </row>
    <row r="19150" spans="1:8" x14ac:dyDescent="0.2">
      <c r="A19150">
        <v>5.4485661294369101E+17</v>
      </c>
      <c r="B19150" t="s">
        <v>38058</v>
      </c>
      <c r="C19150" t="s">
        <v>38059</v>
      </c>
      <c r="D19150" s="1">
        <v>41989.630949074075</v>
      </c>
      <c r="E19150">
        <v>41</v>
      </c>
      <c r="F19150">
        <v>76</v>
      </c>
      <c r="G19150" t="s">
        <v>215</v>
      </c>
      <c r="H19150" t="s">
        <v>22579</v>
      </c>
    </row>
    <row r="19151" spans="1:8" x14ac:dyDescent="0.2">
      <c r="A19151">
        <v>5.4485675193455802E+17</v>
      </c>
      <c r="B19151" t="s">
        <v>38060</v>
      </c>
      <c r="C19151" t="s">
        <v>38061</v>
      </c>
      <c r="D19151" s="1">
        <v>41989.631331018521</v>
      </c>
      <c r="E19151">
        <v>23</v>
      </c>
      <c r="F19151">
        <v>56</v>
      </c>
      <c r="G19151" t="s">
        <v>215</v>
      </c>
      <c r="H19151" t="s">
        <v>616</v>
      </c>
    </row>
    <row r="19152" spans="1:8" x14ac:dyDescent="0.2">
      <c r="A19152">
        <v>5.4485983963437402E+17</v>
      </c>
      <c r="B19152" t="s">
        <v>38062</v>
      </c>
      <c r="C19152" t="s">
        <v>38063</v>
      </c>
      <c r="D19152" s="1">
        <v>41989.639849537038</v>
      </c>
      <c r="E19152">
        <v>18</v>
      </c>
      <c r="F19152">
        <v>25</v>
      </c>
      <c r="G19152" t="s">
        <v>89</v>
      </c>
    </row>
    <row r="19153" spans="1:8" x14ac:dyDescent="0.2">
      <c r="A19153">
        <v>5.4486222741808698E+17</v>
      </c>
      <c r="B19153" t="s">
        <v>38064</v>
      </c>
      <c r="C19153" t="s">
        <v>38065</v>
      </c>
      <c r="D19153" s="1">
        <v>41989.646435185183</v>
      </c>
      <c r="E19153">
        <v>28</v>
      </c>
      <c r="F19153">
        <v>32</v>
      </c>
      <c r="G19153" t="s">
        <v>89</v>
      </c>
      <c r="H19153" t="s">
        <v>390</v>
      </c>
    </row>
    <row r="19154" spans="1:8" x14ac:dyDescent="0.2">
      <c r="A19154">
        <v>5.44869889606184E+17</v>
      </c>
      <c r="B19154" t="s">
        <v>38066</v>
      </c>
      <c r="C19154" t="s">
        <v>38067</v>
      </c>
      <c r="D19154" s="1">
        <v>41989.667581018519</v>
      </c>
      <c r="E19154">
        <v>268</v>
      </c>
      <c r="F19154">
        <v>344</v>
      </c>
    </row>
    <row r="19155" spans="1:8" x14ac:dyDescent="0.2">
      <c r="A19155">
        <v>5.4487326182238202E+17</v>
      </c>
      <c r="B19155" t="s">
        <v>38068</v>
      </c>
      <c r="C19155" t="s">
        <v>38069</v>
      </c>
      <c r="D19155" s="1">
        <v>41989.676886574074</v>
      </c>
      <c r="E19155">
        <v>23</v>
      </c>
      <c r="F19155">
        <v>34</v>
      </c>
    </row>
    <row r="19156" spans="1:8" x14ac:dyDescent="0.2">
      <c r="A19156">
        <v>5.4494528024505101E+17</v>
      </c>
      <c r="B19156" t="s">
        <v>38070</v>
      </c>
      <c r="C19156" t="s">
        <v>38071</v>
      </c>
      <c r="D19156" s="1">
        <v>41989.875625000001</v>
      </c>
      <c r="E19156">
        <v>104</v>
      </c>
      <c r="F19156">
        <v>115</v>
      </c>
      <c r="G19156" t="s">
        <v>215</v>
      </c>
    </row>
    <row r="19157" spans="1:8" x14ac:dyDescent="0.2">
      <c r="A19157">
        <v>5.4494625037497101E+17</v>
      </c>
      <c r="B19157" t="s">
        <v>38072</v>
      </c>
      <c r="C19157" t="s">
        <v>38073</v>
      </c>
      <c r="D19157" s="1">
        <v>41989.878298611111</v>
      </c>
      <c r="E19157">
        <v>503</v>
      </c>
      <c r="F19157">
        <v>529</v>
      </c>
    </row>
    <row r="19158" spans="1:8" x14ac:dyDescent="0.2">
      <c r="A19158">
        <v>5.4495006532514598E+17</v>
      </c>
      <c r="B19158" t="s">
        <v>38074</v>
      </c>
      <c r="C19158" t="s">
        <v>38075</v>
      </c>
      <c r="D19158" s="1">
        <v>41989.888819444444</v>
      </c>
      <c r="E19158">
        <v>36</v>
      </c>
      <c r="F19158">
        <v>51</v>
      </c>
      <c r="G19158" t="s">
        <v>215</v>
      </c>
    </row>
    <row r="19159" spans="1:8" x14ac:dyDescent="0.2">
      <c r="A19159">
        <v>5.4495649583910003E+17</v>
      </c>
      <c r="B19159" t="s">
        <v>38076</v>
      </c>
      <c r="C19159" t="s">
        <v>38077</v>
      </c>
      <c r="D19159" s="1">
        <v>41989.906574074077</v>
      </c>
      <c r="E19159">
        <v>287</v>
      </c>
      <c r="F19159">
        <v>354</v>
      </c>
    </row>
    <row r="19160" spans="1:8" x14ac:dyDescent="0.2">
      <c r="A19160">
        <v>5.4496091791479603E+17</v>
      </c>
      <c r="B19160" t="s">
        <v>38078</v>
      </c>
      <c r="C19160" t="s">
        <v>38079</v>
      </c>
      <c r="D19160" s="1">
        <v>41989.918773148151</v>
      </c>
      <c r="E19160">
        <v>952</v>
      </c>
      <c r="F19160">
        <v>940</v>
      </c>
      <c r="G19160" t="s">
        <v>89</v>
      </c>
    </row>
    <row r="19161" spans="1:8" x14ac:dyDescent="0.2">
      <c r="A19161">
        <v>5.4496332601112902E+17</v>
      </c>
      <c r="B19161" t="s">
        <v>38080</v>
      </c>
      <c r="C19161" t="s">
        <v>38081</v>
      </c>
      <c r="D19161" s="1">
        <v>41989.925416666665</v>
      </c>
      <c r="E19161">
        <v>24</v>
      </c>
      <c r="F19161">
        <v>32</v>
      </c>
      <c r="G19161" t="s">
        <v>215</v>
      </c>
    </row>
    <row r="19162" spans="1:8" x14ac:dyDescent="0.2">
      <c r="A19162">
        <v>5.4496610015316698E+17</v>
      </c>
      <c r="B19162" t="s">
        <v>38082</v>
      </c>
      <c r="C19162" t="s">
        <v>38083</v>
      </c>
      <c r="D19162" s="1">
        <v>41989.933067129627</v>
      </c>
      <c r="E19162">
        <v>28</v>
      </c>
      <c r="F19162">
        <v>35</v>
      </c>
      <c r="G19162" t="e">
        <f>_xlfn.SINGLE( _xlfn.SINGLE(WBJHolan))</f>
        <v>#NAME?</v>
      </c>
    </row>
    <row r="19163" spans="1:8" x14ac:dyDescent="0.2">
      <c r="A19163">
        <v>5.4496856822423098E+17</v>
      </c>
      <c r="B19163" t="s">
        <v>38084</v>
      </c>
      <c r="C19163" t="s">
        <v>38085</v>
      </c>
      <c r="D19163" s="1">
        <v>41989.939884259256</v>
      </c>
      <c r="E19163">
        <v>738</v>
      </c>
      <c r="F19163">
        <v>788</v>
      </c>
      <c r="H19163" t="s">
        <v>390</v>
      </c>
    </row>
    <row r="19164" spans="1:8" x14ac:dyDescent="0.2">
      <c r="A19164">
        <v>5.45214247433936E+17</v>
      </c>
      <c r="B19164" t="s">
        <v>38086</v>
      </c>
      <c r="C19164" t="s">
        <v>29960</v>
      </c>
      <c r="D19164" s="1">
        <v>41990.617824074077</v>
      </c>
      <c r="E19164">
        <v>521</v>
      </c>
      <c r="F19164">
        <v>477</v>
      </c>
    </row>
    <row r="19165" spans="1:8" x14ac:dyDescent="0.2">
      <c r="A19165">
        <v>5.4523181522173901E+17</v>
      </c>
      <c r="B19165" t="s">
        <v>38087</v>
      </c>
      <c r="C19165" t="s">
        <v>38088</v>
      </c>
      <c r="D19165" s="1">
        <v>41990.666307870371</v>
      </c>
      <c r="E19165">
        <v>22</v>
      </c>
      <c r="F19165">
        <v>37</v>
      </c>
      <c r="G19165" t="s">
        <v>215</v>
      </c>
    </row>
    <row r="19166" spans="1:8" x14ac:dyDescent="0.2">
      <c r="A19166">
        <v>5.4531166594927398E+17</v>
      </c>
      <c r="B19166" t="s">
        <v>38089</v>
      </c>
      <c r="C19166" t="s">
        <v>38090</v>
      </c>
      <c r="D19166" s="1">
        <v>41990.886655092596</v>
      </c>
      <c r="E19166">
        <v>35</v>
      </c>
      <c r="F19166">
        <v>48</v>
      </c>
      <c r="G19166" t="s">
        <v>89</v>
      </c>
    </row>
    <row r="19167" spans="1:8" x14ac:dyDescent="0.2">
      <c r="A19167">
        <v>5.4531278643241702E+17</v>
      </c>
      <c r="B19167" t="s">
        <v>38091</v>
      </c>
      <c r="C19167" t="s">
        <v>38092</v>
      </c>
      <c r="D19167" s="1">
        <v>41990.889745370368</v>
      </c>
      <c r="E19167">
        <v>28</v>
      </c>
      <c r="F19167">
        <v>38</v>
      </c>
      <c r="G19167" t="s">
        <v>215</v>
      </c>
      <c r="H19167" t="s">
        <v>33188</v>
      </c>
    </row>
    <row r="19168" spans="1:8" x14ac:dyDescent="0.2">
      <c r="A19168">
        <v>5.4531681548502598E+17</v>
      </c>
      <c r="B19168" t="s">
        <v>38093</v>
      </c>
      <c r="C19168" t="s">
        <v>38094</v>
      </c>
      <c r="D19168" s="1">
        <v>41990.900856481479</v>
      </c>
      <c r="E19168">
        <v>30</v>
      </c>
      <c r="F19168">
        <v>28</v>
      </c>
      <c r="G19168" t="s">
        <v>576</v>
      </c>
    </row>
    <row r="19169" spans="1:8" x14ac:dyDescent="0.2">
      <c r="A19169">
        <v>5.4531923451629498E+17</v>
      </c>
      <c r="B19169" t="s">
        <v>38095</v>
      </c>
      <c r="C19169" t="s">
        <v>38096</v>
      </c>
      <c r="D19169" s="1">
        <v>41990.907534722224</v>
      </c>
      <c r="E19169">
        <v>25</v>
      </c>
      <c r="F19169">
        <v>24</v>
      </c>
      <c r="G19169" t="s">
        <v>487</v>
      </c>
    </row>
    <row r="19170" spans="1:8" x14ac:dyDescent="0.2">
      <c r="A19170">
        <v>5.4532570802607699E+17</v>
      </c>
      <c r="B19170" t="s">
        <v>38097</v>
      </c>
      <c r="C19170" t="s">
        <v>38098</v>
      </c>
      <c r="D19170" s="1">
        <v>41990.925405092596</v>
      </c>
      <c r="E19170">
        <v>48</v>
      </c>
      <c r="F19170">
        <v>66</v>
      </c>
      <c r="G19170" t="s">
        <v>576</v>
      </c>
    </row>
    <row r="19171" spans="1:8" x14ac:dyDescent="0.2">
      <c r="A19171">
        <v>5.4532912996157402E+17</v>
      </c>
      <c r="B19171" t="s">
        <v>38099</v>
      </c>
      <c r="C19171" t="s">
        <v>38100</v>
      </c>
      <c r="D19171" s="1">
        <v>41990.934837962966</v>
      </c>
      <c r="E19171">
        <v>29</v>
      </c>
      <c r="F19171">
        <v>49</v>
      </c>
      <c r="G19171" t="s">
        <v>89</v>
      </c>
    </row>
    <row r="19172" spans="1:8" x14ac:dyDescent="0.2">
      <c r="A19172">
        <v>5.4533114626837197E+17</v>
      </c>
      <c r="B19172" t="s">
        <v>38101</v>
      </c>
      <c r="C19172" t="s">
        <v>38102</v>
      </c>
      <c r="D19172" s="1">
        <v>41990.940405092595</v>
      </c>
      <c r="E19172">
        <v>928</v>
      </c>
      <c r="F19172">
        <v>1436</v>
      </c>
    </row>
    <row r="19173" spans="1:8" x14ac:dyDescent="0.2">
      <c r="A19173">
        <v>5.4533829696949402E+17</v>
      </c>
      <c r="B19173" t="s">
        <v>38103</v>
      </c>
      <c r="C19173" t="s">
        <v>38104</v>
      </c>
      <c r="D19173" s="1">
        <v>41990.960138888891</v>
      </c>
      <c r="E19173">
        <v>52</v>
      </c>
      <c r="F19173">
        <v>70</v>
      </c>
      <c r="G19173" t="s">
        <v>2369</v>
      </c>
    </row>
    <row r="19174" spans="1:8" x14ac:dyDescent="0.2">
      <c r="A19174">
        <v>5.4535147412588102E+17</v>
      </c>
      <c r="B19174" t="s">
        <v>38105</v>
      </c>
      <c r="C19174" t="s">
        <v>38106</v>
      </c>
      <c r="D19174" s="1">
        <v>41990.996504629627</v>
      </c>
      <c r="E19174">
        <v>199</v>
      </c>
      <c r="F19174">
        <v>223</v>
      </c>
      <c r="H19174" t="s">
        <v>616</v>
      </c>
    </row>
    <row r="19175" spans="1:8" x14ac:dyDescent="0.2">
      <c r="A19175">
        <v>5.4549762076941101E+17</v>
      </c>
      <c r="B19175" t="s">
        <v>38107</v>
      </c>
      <c r="C19175" t="s">
        <v>38108</v>
      </c>
      <c r="D19175" s="1">
        <v>41991.399791666663</v>
      </c>
      <c r="E19175">
        <v>24</v>
      </c>
      <c r="F19175">
        <v>50</v>
      </c>
      <c r="G19175" t="s">
        <v>215</v>
      </c>
    </row>
    <row r="19176" spans="1:8" x14ac:dyDescent="0.2">
      <c r="A19176">
        <v>5.4549936522201901E+17</v>
      </c>
      <c r="B19176" t="s">
        <v>38109</v>
      </c>
      <c r="C19176" t="s">
        <v>38110</v>
      </c>
      <c r="D19176" s="1">
        <v>41991.404606481483</v>
      </c>
      <c r="E19176">
        <v>21</v>
      </c>
      <c r="F19176">
        <v>28</v>
      </c>
      <c r="G19176" t="s">
        <v>215</v>
      </c>
    </row>
    <row r="19177" spans="1:8" x14ac:dyDescent="0.2">
      <c r="A19177">
        <v>5.4549953869462701E+17</v>
      </c>
      <c r="B19177" t="s">
        <v>38111</v>
      </c>
      <c r="C19177" t="s">
        <v>38112</v>
      </c>
      <c r="D19177" s="1">
        <v>41991.405081018522</v>
      </c>
      <c r="E19177">
        <v>26</v>
      </c>
      <c r="F19177">
        <v>42</v>
      </c>
      <c r="G19177" t="s">
        <v>576</v>
      </c>
    </row>
    <row r="19178" spans="1:8" x14ac:dyDescent="0.2">
      <c r="A19178">
        <v>5.4549963013044602E+17</v>
      </c>
      <c r="B19178" t="s">
        <v>38113</v>
      </c>
      <c r="C19178" t="s">
        <v>38114</v>
      </c>
      <c r="D19178" s="1">
        <v>41991.405335648145</v>
      </c>
      <c r="E19178">
        <v>50</v>
      </c>
      <c r="F19178">
        <v>73</v>
      </c>
      <c r="G19178" t="s">
        <v>215</v>
      </c>
    </row>
    <row r="19179" spans="1:8" x14ac:dyDescent="0.2">
      <c r="A19179">
        <v>5.4549972077355002E+17</v>
      </c>
      <c r="B19179" t="s">
        <v>38115</v>
      </c>
      <c r="C19179" t="s">
        <v>38116</v>
      </c>
      <c r="D19179" s="1">
        <v>41991.405578703707</v>
      </c>
      <c r="E19179">
        <v>20</v>
      </c>
      <c r="F19179">
        <v>27</v>
      </c>
      <c r="G19179" t="s">
        <v>38117</v>
      </c>
      <c r="H19179" t="s">
        <v>390</v>
      </c>
    </row>
    <row r="19180" spans="1:8" x14ac:dyDescent="0.2">
      <c r="A19180">
        <v>5.4549993578195302E+17</v>
      </c>
      <c r="B19180" t="s">
        <v>38118</v>
      </c>
      <c r="C19180" t="s">
        <v>38119</v>
      </c>
      <c r="D19180" s="1">
        <v>41991.406180555554</v>
      </c>
      <c r="E19180">
        <v>20</v>
      </c>
      <c r="F19180">
        <v>30</v>
      </c>
      <c r="G19180" t="s">
        <v>38120</v>
      </c>
    </row>
    <row r="19181" spans="1:8" x14ac:dyDescent="0.2">
      <c r="A19181">
        <v>5.4550020396576698E+17</v>
      </c>
      <c r="B19181" t="s">
        <v>38121</v>
      </c>
      <c r="C19181" t="s">
        <v>38122</v>
      </c>
      <c r="D19181" s="1">
        <v>41991.406921296293</v>
      </c>
      <c r="E19181">
        <v>12</v>
      </c>
      <c r="F19181">
        <v>23</v>
      </c>
      <c r="G19181" t="s">
        <v>38123</v>
      </c>
    </row>
    <row r="19182" spans="1:8" x14ac:dyDescent="0.2">
      <c r="A19182">
        <v>5.4550068804717299E+17</v>
      </c>
      <c r="B19182" t="s">
        <v>38124</v>
      </c>
      <c r="C19182" t="s">
        <v>38125</v>
      </c>
      <c r="D19182" s="1">
        <v>41991.408252314817</v>
      </c>
      <c r="E19182">
        <v>14</v>
      </c>
      <c r="F19182">
        <v>43</v>
      </c>
      <c r="G19182" t="s">
        <v>89</v>
      </c>
    </row>
    <row r="19183" spans="1:8" x14ac:dyDescent="0.2">
      <c r="A19183">
        <v>5.4550119779769101E+17</v>
      </c>
      <c r="B19183" t="s">
        <v>38126</v>
      </c>
      <c r="C19183" t="s">
        <v>38127</v>
      </c>
      <c r="D19183" s="1">
        <v>41991.40966435185</v>
      </c>
      <c r="E19183">
        <v>16</v>
      </c>
      <c r="F19183">
        <v>30</v>
      </c>
      <c r="G19183" t="s">
        <v>215</v>
      </c>
    </row>
    <row r="19184" spans="1:8" x14ac:dyDescent="0.2">
      <c r="A19184">
        <v>5.4550160445224102E+17</v>
      </c>
      <c r="B19184" t="s">
        <v>38128</v>
      </c>
      <c r="C19184" t="s">
        <v>38129</v>
      </c>
      <c r="D19184" s="1">
        <v>41991.410787037035</v>
      </c>
      <c r="E19184">
        <v>22</v>
      </c>
      <c r="F19184">
        <v>51</v>
      </c>
      <c r="G19184" t="s">
        <v>215</v>
      </c>
    </row>
    <row r="19185" spans="1:8" x14ac:dyDescent="0.2">
      <c r="A19185">
        <v>5.4560301979953498E+17</v>
      </c>
      <c r="B19185" t="s">
        <v>38130</v>
      </c>
      <c r="C19185" t="s">
        <v>38131</v>
      </c>
      <c r="D19185" s="1">
        <v>41991.690636574072</v>
      </c>
      <c r="E19185">
        <v>35</v>
      </c>
      <c r="F19185">
        <v>52</v>
      </c>
      <c r="G19185" t="s">
        <v>8981</v>
      </c>
      <c r="H19185" t="s">
        <v>390</v>
      </c>
    </row>
    <row r="19186" spans="1:8" x14ac:dyDescent="0.2">
      <c r="A19186">
        <v>5.4562632756365702E+17</v>
      </c>
      <c r="B19186" t="s">
        <v>38132</v>
      </c>
      <c r="C19186" t="s">
        <v>38133</v>
      </c>
      <c r="D19186" s="1">
        <v>41991.754953703705</v>
      </c>
      <c r="E19186">
        <v>22</v>
      </c>
      <c r="F19186">
        <v>44</v>
      </c>
      <c r="G19186" t="s">
        <v>89</v>
      </c>
    </row>
    <row r="19187" spans="1:8" x14ac:dyDescent="0.2">
      <c r="A19187">
        <v>5.4568968416973197E+17</v>
      </c>
      <c r="B19187" t="s">
        <v>38134</v>
      </c>
      <c r="C19187" t="s">
        <v>38135</v>
      </c>
      <c r="D19187" s="1">
        <v>41991.929780092592</v>
      </c>
      <c r="E19187">
        <v>40</v>
      </c>
      <c r="F19187">
        <v>84</v>
      </c>
      <c r="G19187" t="s">
        <v>89</v>
      </c>
    </row>
    <row r="19188" spans="1:8" x14ac:dyDescent="0.2">
      <c r="A19188">
        <v>5.4569268276992397E+17</v>
      </c>
      <c r="B19188" t="s">
        <v>38136</v>
      </c>
      <c r="C19188" t="s">
        <v>38137</v>
      </c>
      <c r="D19188" s="1">
        <v>41991.938055555554</v>
      </c>
      <c r="E19188">
        <v>59</v>
      </c>
      <c r="F19188">
        <v>121</v>
      </c>
      <c r="H19188" t="s">
        <v>390</v>
      </c>
    </row>
    <row r="19189" spans="1:8" x14ac:dyDescent="0.2">
      <c r="A19189">
        <v>5.4569675652127098E+17</v>
      </c>
      <c r="B19189" t="s">
        <v>38138</v>
      </c>
      <c r="C19189" t="s">
        <v>38139</v>
      </c>
      <c r="D19189" s="1">
        <v>41991.949293981481</v>
      </c>
      <c r="E19189">
        <v>29</v>
      </c>
      <c r="F19189">
        <v>55</v>
      </c>
      <c r="G19189" t="s">
        <v>89</v>
      </c>
    </row>
    <row r="19190" spans="1:8" x14ac:dyDescent="0.2">
      <c r="A19190">
        <v>5.4569885814858099E+17</v>
      </c>
      <c r="B19190" t="s">
        <v>38140</v>
      </c>
      <c r="C19190" t="s">
        <v>38141</v>
      </c>
      <c r="D19190" s="1">
        <v>41991.955104166664</v>
      </c>
      <c r="E19190">
        <v>49</v>
      </c>
      <c r="F19190">
        <v>82</v>
      </c>
      <c r="G19190" t="s">
        <v>215</v>
      </c>
      <c r="H19190" t="s">
        <v>390</v>
      </c>
    </row>
    <row r="19191" spans="1:8" x14ac:dyDescent="0.2">
      <c r="A19191">
        <v>5.4569914795821798E+17</v>
      </c>
      <c r="B19191" t="s">
        <v>38142</v>
      </c>
      <c r="C19191" t="s">
        <v>38143</v>
      </c>
      <c r="D19191" s="1">
        <v>41991.95590277778</v>
      </c>
      <c r="E19191">
        <v>12</v>
      </c>
      <c r="F19191">
        <v>33</v>
      </c>
      <c r="G19191" t="s">
        <v>546</v>
      </c>
    </row>
    <row r="19192" spans="1:8" x14ac:dyDescent="0.2">
      <c r="A19192">
        <v>5.4569987384962202E+17</v>
      </c>
      <c r="B19192" t="s">
        <v>38144</v>
      </c>
      <c r="C19192" t="s">
        <v>38145</v>
      </c>
      <c r="D19192" s="1">
        <v>41991.957905092589</v>
      </c>
      <c r="E19192">
        <v>43</v>
      </c>
      <c r="F19192">
        <v>66</v>
      </c>
      <c r="G19192" t="s">
        <v>89</v>
      </c>
    </row>
    <row r="19193" spans="1:8" x14ac:dyDescent="0.2">
      <c r="A19193">
        <v>5.4570145373490298E+17</v>
      </c>
      <c r="B19193" t="s">
        <v>38146</v>
      </c>
      <c r="C19193" t="s">
        <v>38147</v>
      </c>
      <c r="D19193" s="1">
        <v>41991.962256944447</v>
      </c>
      <c r="E19193">
        <v>22</v>
      </c>
      <c r="F19193">
        <v>28</v>
      </c>
      <c r="G19193" t="s">
        <v>215</v>
      </c>
    </row>
    <row r="19194" spans="1:8" x14ac:dyDescent="0.2">
      <c r="A19194">
        <v>5.4594572849827398E+17</v>
      </c>
      <c r="B19194" t="s">
        <v>38148</v>
      </c>
      <c r="C19194" t="s">
        <v>38149</v>
      </c>
      <c r="D19194" s="1">
        <v>41992.636331018519</v>
      </c>
      <c r="E19194">
        <v>44</v>
      </c>
      <c r="F19194">
        <v>64</v>
      </c>
      <c r="G19194" t="s">
        <v>576</v>
      </c>
      <c r="H19194" t="s">
        <v>33188</v>
      </c>
    </row>
    <row r="19195" spans="1:8" x14ac:dyDescent="0.2">
      <c r="A19195">
        <v>5.4595547799434803E+17</v>
      </c>
      <c r="B19195" t="s">
        <v>38150</v>
      </c>
      <c r="C19195" t="s">
        <v>38151</v>
      </c>
      <c r="D19195" s="1">
        <v>41992.663229166668</v>
      </c>
      <c r="E19195">
        <v>22</v>
      </c>
      <c r="F19195">
        <v>39</v>
      </c>
      <c r="G19195" t="s">
        <v>215</v>
      </c>
    </row>
    <row r="19196" spans="1:8" x14ac:dyDescent="0.2">
      <c r="A19196">
        <v>5.4595641101310298E+17</v>
      </c>
      <c r="B19196" t="s">
        <v>38152</v>
      </c>
      <c r="C19196" t="s">
        <v>38153</v>
      </c>
      <c r="D19196" s="1">
        <v>41992.665810185186</v>
      </c>
      <c r="E19196">
        <v>11</v>
      </c>
      <c r="F19196">
        <v>32</v>
      </c>
      <c r="G19196" t="e">
        <f>TrumpSoHo</f>
        <v>#NAME?</v>
      </c>
    </row>
    <row r="19197" spans="1:8" x14ac:dyDescent="0.2">
      <c r="A19197">
        <v>5.4596654277801101E+17</v>
      </c>
      <c r="B19197" t="s">
        <v>38154</v>
      </c>
      <c r="C19197" t="s">
        <v>38155</v>
      </c>
      <c r="D19197" s="1">
        <v>41992.693773148145</v>
      </c>
      <c r="E19197">
        <v>34</v>
      </c>
      <c r="F19197">
        <v>37</v>
      </c>
      <c r="G19197" t="e">
        <f>_xlfn.SINGLE( _xlfn.SINGLE(JeffJlpa1))</f>
        <v>#NAME?</v>
      </c>
    </row>
    <row r="19198" spans="1:8" x14ac:dyDescent="0.2">
      <c r="A19198">
        <v>5.4597212114363098E+17</v>
      </c>
      <c r="B19198" t="s">
        <v>38156</v>
      </c>
      <c r="C19198" t="s">
        <v>38157</v>
      </c>
      <c r="D19198" s="1">
        <v>41992.709166666667</v>
      </c>
      <c r="E19198">
        <v>10</v>
      </c>
      <c r="F19198">
        <v>22</v>
      </c>
      <c r="G19198" t="s">
        <v>576</v>
      </c>
    </row>
    <row r="19199" spans="1:8" x14ac:dyDescent="0.2">
      <c r="A19199">
        <v>5.4597907386519501E+17</v>
      </c>
      <c r="B19199" t="s">
        <v>38158</v>
      </c>
      <c r="C19199" t="s">
        <v>38159</v>
      </c>
      <c r="D19199" s="1">
        <v>41992.728344907409</v>
      </c>
      <c r="E19199">
        <v>172</v>
      </c>
      <c r="F19199">
        <v>224</v>
      </c>
    </row>
    <row r="19200" spans="1:8" x14ac:dyDescent="0.2">
      <c r="A19200">
        <v>5.45979106605936E+17</v>
      </c>
      <c r="B19200" t="s">
        <v>38160</v>
      </c>
      <c r="C19200" t="s">
        <v>38161</v>
      </c>
      <c r="D19200" s="1">
        <v>41992.728437500002</v>
      </c>
      <c r="E19200">
        <v>357</v>
      </c>
      <c r="F19200">
        <v>441</v>
      </c>
      <c r="G19200" t="s">
        <v>89</v>
      </c>
    </row>
    <row r="19201" spans="1:8" x14ac:dyDescent="0.2">
      <c r="A19201">
        <v>5.4598829607855699E+17</v>
      </c>
      <c r="B19201" t="s">
        <v>38162</v>
      </c>
      <c r="C19201" t="s">
        <v>38163</v>
      </c>
      <c r="D19201" s="1">
        <v>41992.753796296296</v>
      </c>
      <c r="E19201">
        <v>17</v>
      </c>
      <c r="F19201">
        <v>37</v>
      </c>
      <c r="G19201" t="s">
        <v>215</v>
      </c>
      <c r="H19201" t="s">
        <v>390</v>
      </c>
    </row>
    <row r="19202" spans="1:8" x14ac:dyDescent="0.2">
      <c r="A19202">
        <v>5.45994358311624E+17</v>
      </c>
      <c r="B19202" t="s">
        <v>38164</v>
      </c>
      <c r="C19202" t="s">
        <v>38165</v>
      </c>
      <c r="D19202" s="1">
        <v>41992.770520833335</v>
      </c>
      <c r="E19202">
        <v>47</v>
      </c>
      <c r="F19202">
        <v>63</v>
      </c>
      <c r="G19202" t="s">
        <v>89</v>
      </c>
    </row>
    <row r="19203" spans="1:8" x14ac:dyDescent="0.2">
      <c r="A19203">
        <v>5.46012950277136E+17</v>
      </c>
      <c r="B19203" t="s">
        <v>38166</v>
      </c>
      <c r="C19203" t="s">
        <v>38167</v>
      </c>
      <c r="D19203" s="1">
        <v>41992.821828703702</v>
      </c>
      <c r="E19203">
        <v>58</v>
      </c>
      <c r="F19203">
        <v>85</v>
      </c>
    </row>
    <row r="19204" spans="1:8" x14ac:dyDescent="0.2">
      <c r="A19204">
        <v>5.4601300123374298E+17</v>
      </c>
      <c r="B19204" t="s">
        <v>38168</v>
      </c>
      <c r="C19204" t="s">
        <v>38169</v>
      </c>
      <c r="D19204" s="1">
        <v>41992.821967592594</v>
      </c>
      <c r="E19204">
        <v>40</v>
      </c>
      <c r="F19204">
        <v>67</v>
      </c>
    </row>
    <row r="19205" spans="1:8" x14ac:dyDescent="0.2">
      <c r="A19205">
        <v>5.46013080186912E+17</v>
      </c>
      <c r="B19205" t="s">
        <v>38170</v>
      </c>
      <c r="C19205" t="s">
        <v>38171</v>
      </c>
      <c r="D19205" s="1">
        <v>41992.822187500002</v>
      </c>
      <c r="E19205">
        <v>53</v>
      </c>
      <c r="F19205">
        <v>80</v>
      </c>
    </row>
    <row r="19206" spans="1:8" x14ac:dyDescent="0.2">
      <c r="A19206">
        <v>5.4601730054214003E+17</v>
      </c>
      <c r="B19206" t="s">
        <v>38172</v>
      </c>
      <c r="C19206" t="s">
        <v>38173</v>
      </c>
      <c r="D19206" s="1">
        <v>41992.833831018521</v>
      </c>
      <c r="E19206">
        <v>33</v>
      </c>
      <c r="F19206">
        <v>82</v>
      </c>
      <c r="G19206" t="s">
        <v>576</v>
      </c>
    </row>
    <row r="19207" spans="1:8" x14ac:dyDescent="0.2">
      <c r="A19207">
        <v>5.4601768469005101E+17</v>
      </c>
      <c r="B19207" t="s">
        <v>38174</v>
      </c>
      <c r="C19207" t="s">
        <v>38175</v>
      </c>
      <c r="D19207" s="1">
        <v>41992.83489583333</v>
      </c>
      <c r="E19207">
        <v>20</v>
      </c>
      <c r="F19207">
        <v>61</v>
      </c>
      <c r="G19207" t="s">
        <v>215</v>
      </c>
    </row>
    <row r="19208" spans="1:8" x14ac:dyDescent="0.2">
      <c r="A19208">
        <v>5.46020580924096E+17</v>
      </c>
      <c r="B19208" t="s">
        <v>38176</v>
      </c>
      <c r="C19208" t="s">
        <v>38177</v>
      </c>
      <c r="D19208" s="1">
        <v>41992.842881944445</v>
      </c>
      <c r="E19208">
        <v>25</v>
      </c>
      <c r="F19208">
        <v>47</v>
      </c>
      <c r="G19208" t="s">
        <v>89</v>
      </c>
    </row>
    <row r="19209" spans="1:8" x14ac:dyDescent="0.2">
      <c r="A19209">
        <v>5.4602398179577798E+17</v>
      </c>
      <c r="B19209" t="s">
        <v>38178</v>
      </c>
      <c r="C19209" t="s">
        <v>38179</v>
      </c>
      <c r="D19209" s="1">
        <v>41992.852268518516</v>
      </c>
      <c r="E19209">
        <v>35</v>
      </c>
      <c r="F19209">
        <v>41</v>
      </c>
      <c r="G19209" t="s">
        <v>89</v>
      </c>
    </row>
    <row r="19210" spans="1:8" x14ac:dyDescent="0.2">
      <c r="A19210">
        <v>5.4602484364555002E+17</v>
      </c>
      <c r="B19210" t="s">
        <v>38180</v>
      </c>
      <c r="C19210" t="s">
        <v>38181</v>
      </c>
      <c r="D19210" s="1">
        <v>41992.85465277778</v>
      </c>
      <c r="E19210">
        <v>489</v>
      </c>
      <c r="F19210">
        <v>451</v>
      </c>
    </row>
    <row r="19211" spans="1:8" x14ac:dyDescent="0.2">
      <c r="A19211">
        <v>5.4602685164762701E+17</v>
      </c>
      <c r="B19211" t="s">
        <v>38182</v>
      </c>
      <c r="C19211" t="s">
        <v>38183</v>
      </c>
      <c r="D19211" s="1">
        <v>41992.860185185185</v>
      </c>
      <c r="E19211">
        <v>839</v>
      </c>
      <c r="F19211">
        <v>1602</v>
      </c>
      <c r="G19211" t="s">
        <v>215</v>
      </c>
    </row>
    <row r="19212" spans="1:8" x14ac:dyDescent="0.2">
      <c r="A19212">
        <v>5.4602859771959699E+17</v>
      </c>
      <c r="B19212" t="s">
        <v>38184</v>
      </c>
      <c r="C19212" t="s">
        <v>38185</v>
      </c>
      <c r="D19212" s="1">
        <v>41992.865011574075</v>
      </c>
      <c r="E19212">
        <v>218</v>
      </c>
      <c r="F19212">
        <v>286</v>
      </c>
    </row>
    <row r="19213" spans="1:8" x14ac:dyDescent="0.2">
      <c r="A19213">
        <v>5.4603200243751302E+17</v>
      </c>
      <c r="B19213" t="s">
        <v>38186</v>
      </c>
      <c r="C19213" t="s">
        <v>38187</v>
      </c>
      <c r="D19213" s="1">
        <v>41992.874398148146</v>
      </c>
      <c r="E19213">
        <v>14</v>
      </c>
      <c r="F19213">
        <v>32</v>
      </c>
      <c r="G19213" t="s">
        <v>89</v>
      </c>
      <c r="H19213" t="s">
        <v>390</v>
      </c>
    </row>
    <row r="19214" spans="1:8" x14ac:dyDescent="0.2">
      <c r="A19214">
        <v>5.4603275501307898E+17</v>
      </c>
      <c r="B19214" t="s">
        <v>38188</v>
      </c>
      <c r="C19214" t="s">
        <v>38189</v>
      </c>
      <c r="D19214" s="1">
        <v>41992.876481481479</v>
      </c>
      <c r="E19214">
        <v>332</v>
      </c>
      <c r="F19214">
        <v>539</v>
      </c>
    </row>
    <row r="19215" spans="1:8" x14ac:dyDescent="0.2">
      <c r="A19215">
        <v>5.4603477179801997E+17</v>
      </c>
      <c r="B19215" t="s">
        <v>38190</v>
      </c>
      <c r="C19215" t="s">
        <v>34997</v>
      </c>
      <c r="D19215" s="1">
        <v>41992.882048611114</v>
      </c>
      <c r="E19215">
        <v>328</v>
      </c>
      <c r="F19215">
        <v>356</v>
      </c>
    </row>
    <row r="19216" spans="1:8" x14ac:dyDescent="0.2">
      <c r="A19216">
        <v>5.4603844544209702E+17</v>
      </c>
      <c r="B19216" t="s">
        <v>38191</v>
      </c>
      <c r="C19216" t="s">
        <v>38192</v>
      </c>
      <c r="D19216" s="1">
        <v>41992.892175925925</v>
      </c>
      <c r="E19216">
        <v>20</v>
      </c>
      <c r="F19216">
        <v>32</v>
      </c>
      <c r="G19216" t="s">
        <v>215</v>
      </c>
    </row>
    <row r="19217" spans="1:8" x14ac:dyDescent="0.2">
      <c r="A19217">
        <v>5.4604878010648902E+17</v>
      </c>
      <c r="B19217" t="s">
        <v>38193</v>
      </c>
      <c r="C19217" t="s">
        <v>38194</v>
      </c>
      <c r="D19217" s="1">
        <v>41992.920694444445</v>
      </c>
      <c r="E19217">
        <v>420</v>
      </c>
      <c r="F19217">
        <v>463</v>
      </c>
    </row>
    <row r="19218" spans="1:8" x14ac:dyDescent="0.2">
      <c r="A19218">
        <v>5.4613554126023802E+17</v>
      </c>
      <c r="B19218" t="s">
        <v>38195</v>
      </c>
      <c r="C19218" t="s">
        <v>38196</v>
      </c>
      <c r="D19218" s="1">
        <v>41993.160115740742</v>
      </c>
      <c r="E19218">
        <v>34</v>
      </c>
      <c r="F19218">
        <v>66</v>
      </c>
      <c r="G19218" t="s">
        <v>215</v>
      </c>
      <c r="H19218" t="s">
        <v>390</v>
      </c>
    </row>
    <row r="19219" spans="1:8" x14ac:dyDescent="0.2">
      <c r="A19219">
        <v>5.4613690525628E+17</v>
      </c>
      <c r="B19219" t="s">
        <v>38197</v>
      </c>
      <c r="C19219" t="s">
        <v>38198</v>
      </c>
      <c r="D19219" s="1">
        <v>41993.163877314815</v>
      </c>
      <c r="E19219">
        <v>29</v>
      </c>
      <c r="F19219">
        <v>47</v>
      </c>
      <c r="G19219" t="s">
        <v>215</v>
      </c>
    </row>
    <row r="19220" spans="1:8" x14ac:dyDescent="0.2">
      <c r="A19220">
        <v>5.4613702360696397E+17</v>
      </c>
      <c r="B19220" t="s">
        <v>38199</v>
      </c>
      <c r="C19220" t="s">
        <v>38200</v>
      </c>
      <c r="D19220" s="1">
        <v>41993.164201388892</v>
      </c>
      <c r="E19220">
        <v>58</v>
      </c>
      <c r="F19220">
        <v>79</v>
      </c>
      <c r="G19220" t="s">
        <v>546</v>
      </c>
    </row>
    <row r="19221" spans="1:8" x14ac:dyDescent="0.2">
      <c r="A19221">
        <v>5.4613923427780602E+17</v>
      </c>
      <c r="B19221" t="s">
        <v>38201</v>
      </c>
      <c r="C19221" t="s">
        <v>38202</v>
      </c>
      <c r="D19221" s="1">
        <v>41993.170300925929</v>
      </c>
      <c r="E19221">
        <v>23</v>
      </c>
      <c r="F19221">
        <v>31</v>
      </c>
      <c r="G19221" t="s">
        <v>576</v>
      </c>
    </row>
    <row r="19222" spans="1:8" x14ac:dyDescent="0.2">
      <c r="A19222">
        <v>5.4620919396408499E+17</v>
      </c>
      <c r="B19222" t="s">
        <v>38203</v>
      </c>
      <c r="C19222" t="s">
        <v>38204</v>
      </c>
      <c r="D19222" s="1">
        <v>41993.363356481481</v>
      </c>
      <c r="E19222">
        <v>85</v>
      </c>
      <c r="F19222">
        <v>145</v>
      </c>
      <c r="G19222" t="s">
        <v>38205</v>
      </c>
    </row>
    <row r="19223" spans="1:8" x14ac:dyDescent="0.2">
      <c r="A19223">
        <v>5.4622034293165197E+17</v>
      </c>
      <c r="B19223" t="s">
        <v>38206</v>
      </c>
      <c r="C19223" t="s">
        <v>38207</v>
      </c>
      <c r="D19223" s="1">
        <v>41993.394120370373</v>
      </c>
      <c r="E19223">
        <v>16</v>
      </c>
      <c r="F19223">
        <v>36</v>
      </c>
      <c r="G19223" t="s">
        <v>38208</v>
      </c>
      <c r="H19223" t="s">
        <v>390</v>
      </c>
    </row>
    <row r="19224" spans="1:8" x14ac:dyDescent="0.2">
      <c r="A19224">
        <v>5.4642554975396602E+17</v>
      </c>
      <c r="B19224" t="s">
        <v>38209</v>
      </c>
      <c r="C19224" t="s">
        <v>38210</v>
      </c>
      <c r="D19224" s="1">
        <v>41993.960381944446</v>
      </c>
      <c r="E19224">
        <v>13</v>
      </c>
      <c r="F19224">
        <v>29</v>
      </c>
      <c r="G19224" t="s">
        <v>215</v>
      </c>
    </row>
    <row r="19225" spans="1:8" x14ac:dyDescent="0.2">
      <c r="A19225">
        <v>5.4642575874355597E+17</v>
      </c>
      <c r="B19225" t="s">
        <v>38211</v>
      </c>
      <c r="C19225" t="s">
        <v>38212</v>
      </c>
      <c r="D19225" s="1">
        <v>41993.960960648146</v>
      </c>
      <c r="E19225">
        <v>22</v>
      </c>
      <c r="F19225">
        <v>37</v>
      </c>
      <c r="G19225" t="s">
        <v>89</v>
      </c>
    </row>
    <row r="19226" spans="1:8" x14ac:dyDescent="0.2">
      <c r="A19226">
        <v>5.4642581327367302E+17</v>
      </c>
      <c r="B19226" t="s">
        <v>38213</v>
      </c>
      <c r="C19226" t="s">
        <v>38214</v>
      </c>
      <c r="D19226" s="1">
        <v>41993.961111111108</v>
      </c>
      <c r="E19226">
        <v>32</v>
      </c>
      <c r="F19226">
        <v>52</v>
      </c>
      <c r="G19226" t="s">
        <v>215</v>
      </c>
    </row>
    <row r="19227" spans="1:8" x14ac:dyDescent="0.2">
      <c r="A19227">
        <v>5.4642595753678003E+17</v>
      </c>
      <c r="B19227" t="s">
        <v>38215</v>
      </c>
      <c r="C19227" t="s">
        <v>38216</v>
      </c>
      <c r="D19227" s="1">
        <v>41993.961516203701</v>
      </c>
      <c r="E19227">
        <v>17</v>
      </c>
      <c r="F19227">
        <v>27</v>
      </c>
      <c r="G19227" t="s">
        <v>38217</v>
      </c>
    </row>
    <row r="19228" spans="1:8" x14ac:dyDescent="0.2">
      <c r="A19228">
        <v>5.4642609851990797E+17</v>
      </c>
      <c r="B19228" t="s">
        <v>38218</v>
      </c>
      <c r="C19228" t="s">
        <v>38219</v>
      </c>
      <c r="D19228" s="1">
        <v>41993.961898148147</v>
      </c>
      <c r="E19228">
        <v>24</v>
      </c>
      <c r="F19228">
        <v>34</v>
      </c>
      <c r="G19228" t="s">
        <v>38220</v>
      </c>
    </row>
    <row r="19229" spans="1:8" x14ac:dyDescent="0.2">
      <c r="A19229">
        <v>5.4642693717938099E+17</v>
      </c>
      <c r="B19229" t="s">
        <v>38221</v>
      </c>
      <c r="C19229" t="s">
        <v>38222</v>
      </c>
      <c r="D19229" s="1">
        <v>41993.964212962965</v>
      </c>
      <c r="E19229">
        <v>103</v>
      </c>
      <c r="F19229">
        <v>51</v>
      </c>
      <c r="G19229" t="s">
        <v>215</v>
      </c>
    </row>
    <row r="19230" spans="1:8" x14ac:dyDescent="0.2">
      <c r="A19230">
        <v>5.4642746122832602E+17</v>
      </c>
      <c r="B19230" t="s">
        <v>38223</v>
      </c>
      <c r="C19230" t="s">
        <v>38224</v>
      </c>
      <c r="D19230" s="1">
        <v>41993.96565972222</v>
      </c>
      <c r="E19230">
        <v>14</v>
      </c>
      <c r="F19230">
        <v>28</v>
      </c>
      <c r="G19230" t="s">
        <v>38225</v>
      </c>
    </row>
    <row r="19231" spans="1:8" x14ac:dyDescent="0.2">
      <c r="A19231">
        <v>5.4642776917831603E+17</v>
      </c>
      <c r="B19231" t="s">
        <v>38226</v>
      </c>
      <c r="C19231" t="s">
        <v>38227</v>
      </c>
      <c r="D19231" s="1">
        <v>41993.966504629629</v>
      </c>
      <c r="E19231">
        <v>12</v>
      </c>
      <c r="F19231">
        <v>26</v>
      </c>
      <c r="G19231" t="s">
        <v>215</v>
      </c>
    </row>
    <row r="19232" spans="1:8" x14ac:dyDescent="0.2">
      <c r="A19232">
        <v>5.4642823187716E+17</v>
      </c>
      <c r="B19232" t="s">
        <v>38228</v>
      </c>
      <c r="C19232" t="s">
        <v>38229</v>
      </c>
      <c r="D19232" s="1">
        <v>41993.967789351853</v>
      </c>
      <c r="E19232">
        <v>16</v>
      </c>
      <c r="F19232">
        <v>27</v>
      </c>
      <c r="G19232" t="s">
        <v>215</v>
      </c>
    </row>
    <row r="19233" spans="1:8" x14ac:dyDescent="0.2">
      <c r="A19233">
        <v>5.4642859298573901E+17</v>
      </c>
      <c r="B19233" t="s">
        <v>38230</v>
      </c>
      <c r="C19233" t="s">
        <v>38231</v>
      </c>
      <c r="D19233" s="1">
        <v>41993.968784722223</v>
      </c>
      <c r="E19233">
        <v>15</v>
      </c>
      <c r="F19233">
        <v>25</v>
      </c>
      <c r="G19233" t="s">
        <v>38232</v>
      </c>
    </row>
    <row r="19234" spans="1:8" x14ac:dyDescent="0.2">
      <c r="A19234">
        <v>5.4642903634886202E+17</v>
      </c>
      <c r="B19234" t="s">
        <v>38233</v>
      </c>
      <c r="C19234" t="s">
        <v>38234</v>
      </c>
      <c r="D19234" s="1">
        <v>41993.970011574071</v>
      </c>
      <c r="E19234">
        <v>17</v>
      </c>
      <c r="F19234">
        <v>34</v>
      </c>
      <c r="G19234" t="s">
        <v>215</v>
      </c>
    </row>
    <row r="19235" spans="1:8" x14ac:dyDescent="0.2">
      <c r="A19235">
        <v>5.4642984559365299E+17</v>
      </c>
      <c r="B19235" t="s">
        <v>38235</v>
      </c>
      <c r="C19235" t="s">
        <v>38236</v>
      </c>
      <c r="D19235" s="1">
        <v>41993.972245370373</v>
      </c>
      <c r="E19235">
        <v>28</v>
      </c>
      <c r="F19235">
        <v>57</v>
      </c>
      <c r="G19235" t="s">
        <v>215</v>
      </c>
    </row>
    <row r="19236" spans="1:8" x14ac:dyDescent="0.2">
      <c r="A19236">
        <v>5.4643005924730803E+17</v>
      </c>
      <c r="B19236" t="s">
        <v>38237</v>
      </c>
      <c r="C19236" t="s">
        <v>38238</v>
      </c>
      <c r="D19236" s="1">
        <v>41993.972824074073</v>
      </c>
      <c r="E19236">
        <v>34</v>
      </c>
      <c r="F19236">
        <v>81</v>
      </c>
      <c r="G19236" t="s">
        <v>89</v>
      </c>
    </row>
    <row r="19237" spans="1:8" x14ac:dyDescent="0.2">
      <c r="A19237">
        <v>5.4643035118766797E+17</v>
      </c>
      <c r="B19237" t="s">
        <v>38239</v>
      </c>
      <c r="C19237" t="s">
        <v>38240</v>
      </c>
      <c r="D19237" s="1">
        <v>41993.973634259259</v>
      </c>
      <c r="E19237">
        <v>40</v>
      </c>
      <c r="F19237">
        <v>46</v>
      </c>
      <c r="G19237" t="s">
        <v>215</v>
      </c>
    </row>
    <row r="19238" spans="1:8" x14ac:dyDescent="0.2">
      <c r="A19238">
        <v>5.46454426106728E+17</v>
      </c>
      <c r="B19238" t="s">
        <v>38241</v>
      </c>
      <c r="C19238" t="s">
        <v>38242</v>
      </c>
      <c r="D19238" s="1">
        <v>41994.040069444447</v>
      </c>
      <c r="E19238">
        <v>14</v>
      </c>
      <c r="F19238">
        <v>26</v>
      </c>
      <c r="G19238" t="s">
        <v>487</v>
      </c>
    </row>
    <row r="19239" spans="1:8" x14ac:dyDescent="0.2">
      <c r="A19239">
        <v>5.4645448037263302E+17</v>
      </c>
      <c r="B19239" t="s">
        <v>38243</v>
      </c>
      <c r="C19239" t="s">
        <v>38244</v>
      </c>
      <c r="D19239" s="1">
        <v>41994.040219907409</v>
      </c>
      <c r="E19239">
        <v>40</v>
      </c>
      <c r="F19239">
        <v>77</v>
      </c>
      <c r="G19239" t="s">
        <v>215</v>
      </c>
    </row>
    <row r="19240" spans="1:8" x14ac:dyDescent="0.2">
      <c r="A19240">
        <v>5.4645489128820698E+17</v>
      </c>
      <c r="B19240" t="s">
        <v>38245</v>
      </c>
      <c r="C19240" t="s">
        <v>38246</v>
      </c>
      <c r="D19240" s="1">
        <v>41994.041354166664</v>
      </c>
      <c r="E19240">
        <v>15</v>
      </c>
      <c r="F19240">
        <v>38</v>
      </c>
      <c r="G19240" t="s">
        <v>215</v>
      </c>
    </row>
    <row r="19241" spans="1:8" x14ac:dyDescent="0.2">
      <c r="A19241">
        <v>5.4645502009566797E+17</v>
      </c>
      <c r="B19241" t="s">
        <v>38247</v>
      </c>
      <c r="C19241" t="s">
        <v>38248</v>
      </c>
      <c r="D19241" s="1">
        <v>41994.041712962964</v>
      </c>
      <c r="E19241">
        <v>21</v>
      </c>
      <c r="F19241">
        <v>43</v>
      </c>
      <c r="G19241" t="s">
        <v>576</v>
      </c>
      <c r="H19241" t="s">
        <v>390</v>
      </c>
    </row>
    <row r="19242" spans="1:8" x14ac:dyDescent="0.2">
      <c r="A19242">
        <v>5.4686802290936198E+17</v>
      </c>
      <c r="B19242" t="s">
        <v>38249</v>
      </c>
      <c r="C19242" t="s">
        <v>38250</v>
      </c>
      <c r="D19242" s="1">
        <v>41995.181377314817</v>
      </c>
      <c r="E19242">
        <v>11</v>
      </c>
      <c r="F19242">
        <v>26</v>
      </c>
      <c r="G19242" t="s">
        <v>487</v>
      </c>
    </row>
    <row r="19243" spans="1:8" x14ac:dyDescent="0.2">
      <c r="A19243">
        <v>5.4686981902777498E+17</v>
      </c>
      <c r="B19243" t="s">
        <v>38251</v>
      </c>
      <c r="C19243" t="s">
        <v>38252</v>
      </c>
      <c r="D19243" s="1">
        <v>41995.186331018522</v>
      </c>
      <c r="E19243">
        <v>69</v>
      </c>
      <c r="F19243">
        <v>142</v>
      </c>
      <c r="G19243" t="s">
        <v>89</v>
      </c>
    </row>
    <row r="19244" spans="1:8" x14ac:dyDescent="0.2">
      <c r="A19244">
        <v>5.4689849663345402E+17</v>
      </c>
      <c r="B19244" t="s">
        <v>38253</v>
      </c>
      <c r="C19244" t="s">
        <v>38254</v>
      </c>
      <c r="D19244" s="1">
        <v>41995.265474537038</v>
      </c>
      <c r="E19244">
        <v>12</v>
      </c>
      <c r="F19244">
        <v>40</v>
      </c>
      <c r="G19244" t="s">
        <v>576</v>
      </c>
    </row>
    <row r="19245" spans="1:8" x14ac:dyDescent="0.2">
      <c r="A19245">
        <v>5.4689855125168499E+17</v>
      </c>
      <c r="B19245" t="s">
        <v>38255</v>
      </c>
      <c r="C19245" t="s">
        <v>38256</v>
      </c>
      <c r="D19245" s="1">
        <v>41995.265625</v>
      </c>
      <c r="E19245">
        <v>14</v>
      </c>
      <c r="F19245">
        <v>29</v>
      </c>
      <c r="G19245" t="s">
        <v>576</v>
      </c>
    </row>
    <row r="19246" spans="1:8" x14ac:dyDescent="0.2">
      <c r="A19246">
        <v>5.4689863085118202E+17</v>
      </c>
      <c r="B19246" t="s">
        <v>38257</v>
      </c>
      <c r="C19246" t="s">
        <v>38258</v>
      </c>
      <c r="D19246" s="1">
        <v>41995.265844907408</v>
      </c>
      <c r="E19246">
        <v>9</v>
      </c>
      <c r="F19246">
        <v>26</v>
      </c>
      <c r="G19246" t="s">
        <v>546</v>
      </c>
    </row>
    <row r="19247" spans="1:8" x14ac:dyDescent="0.2">
      <c r="A19247">
        <v>5.4689955850119501E+17</v>
      </c>
      <c r="B19247" t="s">
        <v>38259</v>
      </c>
      <c r="C19247" t="s">
        <v>38260</v>
      </c>
      <c r="D19247" s="1">
        <v>41995.26840277778</v>
      </c>
      <c r="E19247">
        <v>17</v>
      </c>
      <c r="F19247">
        <v>39</v>
      </c>
      <c r="G19247" t="s">
        <v>38261</v>
      </c>
    </row>
    <row r="19248" spans="1:8" x14ac:dyDescent="0.2">
      <c r="A19248">
        <v>5.4700577990432698E+17</v>
      </c>
      <c r="B19248" t="s">
        <v>38262</v>
      </c>
      <c r="C19248" t="s">
        <v>38263</v>
      </c>
      <c r="D19248" s="1">
        <v>41995.561516203707</v>
      </c>
      <c r="E19248">
        <v>177</v>
      </c>
      <c r="F19248">
        <v>268</v>
      </c>
      <c r="G19248" t="e">
        <f>_xlfn.SINGLE(DRJAMESCABOT _xlfn.SINGLE(lovusa4))</f>
        <v>#NAME?</v>
      </c>
    </row>
    <row r="19249" spans="1:8" x14ac:dyDescent="0.2">
      <c r="A19249">
        <v>5.4701326346119898E+17</v>
      </c>
      <c r="B19249" t="s">
        <v>38264</v>
      </c>
      <c r="C19249" t="s">
        <v>38265</v>
      </c>
      <c r="D19249" s="1">
        <v>41995.58216435185</v>
      </c>
      <c r="E19249">
        <v>10</v>
      </c>
      <c r="F19249">
        <v>21</v>
      </c>
      <c r="G19249" t="s">
        <v>38266</v>
      </c>
    </row>
    <row r="19250" spans="1:8" x14ac:dyDescent="0.2">
      <c r="A19250">
        <v>5.4701452959993402E+17</v>
      </c>
      <c r="B19250" t="s">
        <v>38267</v>
      </c>
      <c r="C19250" t="s">
        <v>38268</v>
      </c>
      <c r="D19250" s="1">
        <v>41995.585659722223</v>
      </c>
      <c r="E19250">
        <v>20</v>
      </c>
      <c r="F19250">
        <v>58</v>
      </c>
      <c r="G19250" t="s">
        <v>89</v>
      </c>
    </row>
    <row r="19251" spans="1:8" x14ac:dyDescent="0.2">
      <c r="A19251">
        <v>5.4702085274812403E+17</v>
      </c>
      <c r="B19251" t="s">
        <v>38269</v>
      </c>
      <c r="C19251" t="s">
        <v>38270</v>
      </c>
      <c r="D19251" s="1">
        <v>41995.603113425925</v>
      </c>
      <c r="E19251">
        <v>47</v>
      </c>
      <c r="F19251">
        <v>57</v>
      </c>
      <c r="G19251" t="s">
        <v>215</v>
      </c>
    </row>
    <row r="19252" spans="1:8" x14ac:dyDescent="0.2">
      <c r="A19252">
        <v>5.4702119064124998E+17</v>
      </c>
      <c r="B19252" t="s">
        <v>38271</v>
      </c>
      <c r="C19252" t="s">
        <v>38272</v>
      </c>
      <c r="D19252" s="1">
        <v>41995.604039351849</v>
      </c>
      <c r="E19252">
        <v>10</v>
      </c>
      <c r="F19252">
        <v>24</v>
      </c>
      <c r="G19252" t="s">
        <v>38273</v>
      </c>
    </row>
    <row r="19253" spans="1:8" x14ac:dyDescent="0.2">
      <c r="A19253">
        <v>5.4702166610335699E+17</v>
      </c>
      <c r="B19253" t="s">
        <v>38274</v>
      </c>
      <c r="C19253" t="s">
        <v>38275</v>
      </c>
      <c r="D19253" s="1">
        <v>41995.605358796296</v>
      </c>
      <c r="E19253">
        <v>12</v>
      </c>
      <c r="F19253">
        <v>21</v>
      </c>
      <c r="G19253" t="s">
        <v>215</v>
      </c>
    </row>
    <row r="19254" spans="1:8" x14ac:dyDescent="0.2">
      <c r="A19254">
        <v>5.4702171254267002E+17</v>
      </c>
      <c r="B19254" t="s">
        <v>38276</v>
      </c>
      <c r="C19254" t="s">
        <v>38277</v>
      </c>
      <c r="D19254" s="1">
        <v>41995.605486111112</v>
      </c>
      <c r="E19254">
        <v>15</v>
      </c>
      <c r="F19254">
        <v>27</v>
      </c>
      <c r="G19254" t="s">
        <v>215</v>
      </c>
      <c r="H19254" t="s">
        <v>390</v>
      </c>
    </row>
    <row r="19255" spans="1:8" x14ac:dyDescent="0.2">
      <c r="A19255">
        <v>5.4703508148820698E+17</v>
      </c>
      <c r="B19255" t="s">
        <v>38278</v>
      </c>
      <c r="C19255" t="s">
        <v>38279</v>
      </c>
      <c r="D19255" s="1">
        <v>41995.642372685186</v>
      </c>
      <c r="E19255">
        <v>14</v>
      </c>
      <c r="F19255">
        <v>28</v>
      </c>
      <c r="G19255" t="s">
        <v>215</v>
      </c>
    </row>
    <row r="19256" spans="1:8" x14ac:dyDescent="0.2">
      <c r="A19256">
        <v>5.470356595388E+17</v>
      </c>
      <c r="B19256" t="s">
        <v>38280</v>
      </c>
      <c r="C19256" t="s">
        <v>38281</v>
      </c>
      <c r="D19256" s="1">
        <v>41995.643969907411</v>
      </c>
      <c r="E19256">
        <v>23</v>
      </c>
      <c r="F19256">
        <v>52</v>
      </c>
      <c r="G19256" t="s">
        <v>89</v>
      </c>
    </row>
    <row r="19257" spans="1:8" x14ac:dyDescent="0.2">
      <c r="A19257">
        <v>5.47035781530136E+17</v>
      </c>
      <c r="B19257" t="s">
        <v>38282</v>
      </c>
      <c r="C19257" t="s">
        <v>38283</v>
      </c>
      <c r="D19257" s="1">
        <v>41995.644305555557</v>
      </c>
      <c r="E19257">
        <v>6</v>
      </c>
      <c r="F19257">
        <v>23</v>
      </c>
      <c r="G19257" t="s">
        <v>215</v>
      </c>
      <c r="H19257" t="s">
        <v>390</v>
      </c>
    </row>
    <row r="19258" spans="1:8" x14ac:dyDescent="0.2">
      <c r="A19258">
        <v>5.4703583381634202E+17</v>
      </c>
      <c r="B19258" t="s">
        <v>38284</v>
      </c>
      <c r="C19258" t="s">
        <v>38285</v>
      </c>
      <c r="D19258" s="1">
        <v>41995.644444444442</v>
      </c>
      <c r="E19258">
        <v>2</v>
      </c>
      <c r="F19258">
        <v>15</v>
      </c>
      <c r="G19258" t="s">
        <v>576</v>
      </c>
    </row>
    <row r="19259" spans="1:8" x14ac:dyDescent="0.2">
      <c r="A19259">
        <v>5.4703617636512902E+17</v>
      </c>
      <c r="B19259" t="s">
        <v>38286</v>
      </c>
      <c r="C19259" t="s">
        <v>38287</v>
      </c>
      <c r="D19259" s="1">
        <v>41995.64539351852</v>
      </c>
      <c r="E19259">
        <v>12</v>
      </c>
      <c r="F19259">
        <v>30</v>
      </c>
      <c r="G19259" t="s">
        <v>576</v>
      </c>
    </row>
    <row r="19260" spans="1:8" x14ac:dyDescent="0.2">
      <c r="A19260">
        <v>5.4703628528703802E+17</v>
      </c>
      <c r="B19260" t="s">
        <v>38288</v>
      </c>
      <c r="C19260" t="s">
        <v>38289</v>
      </c>
      <c r="D19260" s="1">
        <v>41995.645694444444</v>
      </c>
      <c r="E19260">
        <v>12</v>
      </c>
      <c r="F19260">
        <v>31</v>
      </c>
      <c r="G19260" t="s">
        <v>215</v>
      </c>
      <c r="H19260" t="s">
        <v>390</v>
      </c>
    </row>
    <row r="19261" spans="1:8" x14ac:dyDescent="0.2">
      <c r="A19261">
        <v>5.4703659221779597E+17</v>
      </c>
      <c r="B19261" t="s">
        <v>38290</v>
      </c>
      <c r="C19261" t="s">
        <v>38291</v>
      </c>
      <c r="D19261" s="1">
        <v>41995.646539351852</v>
      </c>
      <c r="E19261">
        <v>13</v>
      </c>
      <c r="F19261">
        <v>42</v>
      </c>
      <c r="G19261" t="s">
        <v>487</v>
      </c>
    </row>
    <row r="19262" spans="1:8" x14ac:dyDescent="0.2">
      <c r="A19262">
        <v>5.4706074978143398E+17</v>
      </c>
      <c r="B19262" t="s">
        <v>38292</v>
      </c>
      <c r="C19262" t="s">
        <v>38293</v>
      </c>
      <c r="D19262" s="1">
        <v>41995.713206018518</v>
      </c>
      <c r="E19262">
        <v>299</v>
      </c>
      <c r="F19262">
        <v>344</v>
      </c>
    </row>
    <row r="19263" spans="1:8" x14ac:dyDescent="0.2">
      <c r="A19263">
        <v>5.4706095831806701E+17</v>
      </c>
      <c r="B19263" t="s">
        <v>38294</v>
      </c>
      <c r="C19263" t="s">
        <v>38295</v>
      </c>
      <c r="D19263" s="1">
        <v>41995.713784722226</v>
      </c>
      <c r="E19263">
        <v>239</v>
      </c>
      <c r="F19263">
        <v>287</v>
      </c>
    </row>
    <row r="19264" spans="1:8" x14ac:dyDescent="0.2">
      <c r="A19264">
        <v>5.4706120822308403E+17</v>
      </c>
      <c r="B19264" t="s">
        <v>38296</v>
      </c>
      <c r="C19264" t="s">
        <v>26077</v>
      </c>
      <c r="D19264" s="1">
        <v>41995.714467592596</v>
      </c>
      <c r="E19264">
        <v>323</v>
      </c>
      <c r="F19264">
        <v>395</v>
      </c>
    </row>
    <row r="19265" spans="1:8" x14ac:dyDescent="0.2">
      <c r="A19265">
        <v>5.4710214901735398E+17</v>
      </c>
      <c r="B19265" t="s">
        <v>38297</v>
      </c>
      <c r="C19265" t="s">
        <v>38298</v>
      </c>
      <c r="D19265" s="1">
        <v>41995.82744212963</v>
      </c>
      <c r="E19265">
        <v>19</v>
      </c>
      <c r="F19265">
        <v>33</v>
      </c>
      <c r="G19265" t="e">
        <f>TrumpSoHo</f>
        <v>#NAME?</v>
      </c>
    </row>
    <row r="19266" spans="1:8" x14ac:dyDescent="0.2">
      <c r="A19266">
        <v>5.47111111380992E+17</v>
      </c>
      <c r="B19266" t="s">
        <v>38299</v>
      </c>
      <c r="C19266" t="s">
        <v>38300</v>
      </c>
      <c r="D19266" s="1">
        <v>41995.852175925924</v>
      </c>
      <c r="E19266">
        <v>31</v>
      </c>
      <c r="F19266">
        <v>50</v>
      </c>
      <c r="G19266" t="s">
        <v>215</v>
      </c>
    </row>
    <row r="19267" spans="1:8" x14ac:dyDescent="0.2">
      <c r="A19267">
        <v>5.4711436447476102E+17</v>
      </c>
      <c r="B19267" t="s">
        <v>38301</v>
      </c>
      <c r="C19267" t="s">
        <v>38302</v>
      </c>
      <c r="D19267" s="1">
        <v>41995.861157407409</v>
      </c>
      <c r="E19267">
        <v>24</v>
      </c>
      <c r="F19267">
        <v>48</v>
      </c>
      <c r="G19267" t="s">
        <v>215</v>
      </c>
      <c r="H19267" t="s">
        <v>390</v>
      </c>
    </row>
    <row r="19268" spans="1:8" x14ac:dyDescent="0.2">
      <c r="A19268">
        <v>5.4713947911568902E+17</v>
      </c>
      <c r="B19268" t="s">
        <v>38303</v>
      </c>
      <c r="C19268" t="s">
        <v>38304</v>
      </c>
      <c r="D19268" s="1">
        <v>41995.930451388886</v>
      </c>
      <c r="E19268">
        <v>21</v>
      </c>
      <c r="F19268">
        <v>45</v>
      </c>
      <c r="G19268" t="e">
        <f>_xlfn.SINGLE( _xlfn.SINGLE(TrumpSoHo))</f>
        <v>#NAME?</v>
      </c>
    </row>
    <row r="19269" spans="1:8" x14ac:dyDescent="0.2">
      <c r="A19269">
        <v>5.4719035616579501E+17</v>
      </c>
      <c r="B19269" t="s">
        <v>38305</v>
      </c>
      <c r="C19269" t="s">
        <v>38306</v>
      </c>
      <c r="D19269" s="1">
        <v>41996.070844907408</v>
      </c>
      <c r="E19269">
        <v>29</v>
      </c>
      <c r="F19269">
        <v>41</v>
      </c>
      <c r="G19269" t="s">
        <v>38307</v>
      </c>
      <c r="H19269" t="s">
        <v>390</v>
      </c>
    </row>
    <row r="19270" spans="1:8" x14ac:dyDescent="0.2">
      <c r="A19270">
        <v>5.4741604871124902E+17</v>
      </c>
      <c r="B19270" t="s">
        <v>38308</v>
      </c>
      <c r="C19270" t="s">
        <v>38309</v>
      </c>
      <c r="D19270" s="1">
        <v>41996.693645833337</v>
      </c>
      <c r="E19270">
        <v>257</v>
      </c>
      <c r="F19270">
        <v>324</v>
      </c>
    </row>
    <row r="19271" spans="1:8" x14ac:dyDescent="0.2">
      <c r="A19271">
        <v>5.4741801056758899E+17</v>
      </c>
      <c r="B19271" t="s">
        <v>38310</v>
      </c>
      <c r="C19271" t="s">
        <v>38311</v>
      </c>
      <c r="D19271" s="1">
        <v>41996.699050925927</v>
      </c>
      <c r="E19271">
        <v>219</v>
      </c>
      <c r="F19271">
        <v>250</v>
      </c>
    </row>
    <row r="19272" spans="1:8" x14ac:dyDescent="0.2">
      <c r="A19272">
        <v>5.47427907208232E+17</v>
      </c>
      <c r="B19272" t="s">
        <v>38312</v>
      </c>
      <c r="C19272" t="s">
        <v>38313</v>
      </c>
      <c r="D19272" s="1">
        <v>41996.726365740738</v>
      </c>
      <c r="E19272">
        <v>261</v>
      </c>
      <c r="F19272">
        <v>279</v>
      </c>
    </row>
    <row r="19273" spans="1:8" x14ac:dyDescent="0.2">
      <c r="A19273">
        <v>5.4750815057713498E+17</v>
      </c>
      <c r="B19273" t="s">
        <v>38314</v>
      </c>
      <c r="C19273" t="s">
        <v>35549</v>
      </c>
      <c r="D19273" s="1">
        <v>41996.947789351849</v>
      </c>
      <c r="E19273">
        <v>268</v>
      </c>
      <c r="F19273">
        <v>329</v>
      </c>
    </row>
    <row r="19274" spans="1:8" x14ac:dyDescent="0.2">
      <c r="A19274">
        <v>5.47528618503864E+17</v>
      </c>
      <c r="B19274" t="s">
        <v>38315</v>
      </c>
      <c r="C19274" t="s">
        <v>38316</v>
      </c>
      <c r="D19274" s="1">
        <v>41997.004270833335</v>
      </c>
      <c r="E19274">
        <v>27</v>
      </c>
      <c r="F19274">
        <v>42</v>
      </c>
      <c r="G19274" t="s">
        <v>215</v>
      </c>
    </row>
    <row r="19275" spans="1:8" x14ac:dyDescent="0.2">
      <c r="A19275">
        <v>5.4752951061551501E+17</v>
      </c>
      <c r="B19275" t="s">
        <v>38317</v>
      </c>
      <c r="C19275" t="s">
        <v>38318</v>
      </c>
      <c r="D19275" s="1">
        <v>41997.006736111114</v>
      </c>
      <c r="E19275">
        <v>15</v>
      </c>
      <c r="F19275">
        <v>26</v>
      </c>
      <c r="G19275" t="s">
        <v>215</v>
      </c>
    </row>
    <row r="19276" spans="1:8" x14ac:dyDescent="0.2">
      <c r="A19276">
        <v>5.4752956190348E+17</v>
      </c>
      <c r="B19276" t="s">
        <v>38319</v>
      </c>
      <c r="C19276" t="s">
        <v>38320</v>
      </c>
      <c r="D19276" s="1">
        <v>41997.006874999999</v>
      </c>
      <c r="E19276">
        <v>20</v>
      </c>
      <c r="F19276">
        <v>46</v>
      </c>
      <c r="G19276" t="s">
        <v>38321</v>
      </c>
      <c r="H19276" t="s">
        <v>390</v>
      </c>
    </row>
    <row r="19277" spans="1:8" x14ac:dyDescent="0.2">
      <c r="A19277">
        <v>5.4753045674147398E+17</v>
      </c>
      <c r="B19277" t="s">
        <v>38322</v>
      </c>
      <c r="C19277" t="s">
        <v>38323</v>
      </c>
      <c r="D19277" s="1">
        <v>41997.009351851855</v>
      </c>
      <c r="E19277">
        <v>51</v>
      </c>
      <c r="F19277">
        <v>61</v>
      </c>
      <c r="G19277" t="s">
        <v>89</v>
      </c>
    </row>
    <row r="19278" spans="1:8" x14ac:dyDescent="0.2">
      <c r="A19278">
        <v>5.4753053843811501E+17</v>
      </c>
      <c r="B19278" t="s">
        <v>38324</v>
      </c>
      <c r="C19278" t="s">
        <v>38325</v>
      </c>
      <c r="D19278" s="1">
        <v>41997.009571759256</v>
      </c>
      <c r="E19278">
        <v>56</v>
      </c>
      <c r="F19278">
        <v>66</v>
      </c>
      <c r="G19278" t="e">
        <f>linsey_gile</f>
        <v>#NAME?</v>
      </c>
    </row>
    <row r="19279" spans="1:8" x14ac:dyDescent="0.2">
      <c r="A19279">
        <v>5.4753115475335501E+17</v>
      </c>
      <c r="B19279" t="s">
        <v>38326</v>
      </c>
      <c r="C19279" t="s">
        <v>38327</v>
      </c>
      <c r="D19279" s="1">
        <v>41997.011273148149</v>
      </c>
      <c r="E19279">
        <v>14</v>
      </c>
      <c r="F19279">
        <v>24</v>
      </c>
      <c r="G19279" t="s">
        <v>576</v>
      </c>
      <c r="H19279" t="s">
        <v>390</v>
      </c>
    </row>
    <row r="19280" spans="1:8" x14ac:dyDescent="0.2">
      <c r="A19280">
        <v>5.4758996795470598E+17</v>
      </c>
      <c r="B19280" t="s">
        <v>38328</v>
      </c>
      <c r="C19280" t="s">
        <v>38329</v>
      </c>
      <c r="D19280" s="1">
        <v>41997.173564814817</v>
      </c>
      <c r="E19280">
        <v>109</v>
      </c>
      <c r="F19280">
        <v>196</v>
      </c>
    </row>
    <row r="19281" spans="1:8" x14ac:dyDescent="0.2">
      <c r="A19281">
        <v>5.4759724714455398E+17</v>
      </c>
      <c r="B19281" t="s">
        <v>38330</v>
      </c>
      <c r="C19281" t="s">
        <v>38331</v>
      </c>
      <c r="D19281" s="1">
        <v>41997.193657407406</v>
      </c>
      <c r="E19281">
        <v>25</v>
      </c>
      <c r="F19281">
        <v>49</v>
      </c>
      <c r="G19281" t="s">
        <v>215</v>
      </c>
      <c r="H19281" t="s">
        <v>13093</v>
      </c>
    </row>
    <row r="19282" spans="1:8" x14ac:dyDescent="0.2">
      <c r="A19282">
        <v>5.4759768961004698E+17</v>
      </c>
      <c r="B19282" t="s">
        <v>38332</v>
      </c>
      <c r="C19282" t="s">
        <v>38333</v>
      </c>
      <c r="D19282" s="1">
        <v>41997.194872685184</v>
      </c>
      <c r="E19282">
        <v>19</v>
      </c>
      <c r="F19282">
        <v>45</v>
      </c>
      <c r="G19282" t="s">
        <v>89</v>
      </c>
    </row>
    <row r="19283" spans="1:8" x14ac:dyDescent="0.2">
      <c r="A19283">
        <v>5.4759789692193101E+17</v>
      </c>
      <c r="B19283" t="s">
        <v>38334</v>
      </c>
      <c r="C19283" t="s">
        <v>38335</v>
      </c>
      <c r="D19283" s="1">
        <v>41997.195451388892</v>
      </c>
      <c r="E19283">
        <v>17</v>
      </c>
      <c r="F19283">
        <v>43</v>
      </c>
      <c r="G19283" t="s">
        <v>215</v>
      </c>
    </row>
    <row r="19284" spans="1:8" x14ac:dyDescent="0.2">
      <c r="A19284">
        <v>5.4759819649168499E+17</v>
      </c>
      <c r="B19284" t="s">
        <v>38336</v>
      </c>
      <c r="C19284" t="s">
        <v>38337</v>
      </c>
      <c r="D19284" s="1">
        <v>41997.196273148147</v>
      </c>
      <c r="E19284">
        <v>18</v>
      </c>
      <c r="F19284">
        <v>31</v>
      </c>
      <c r="G19284" t="e">
        <f>MIKEOLMUSIC</f>
        <v>#NAME?</v>
      </c>
    </row>
    <row r="19285" spans="1:8" x14ac:dyDescent="0.2">
      <c r="A19285">
        <v>5.4759838149824102E+17</v>
      </c>
      <c r="B19285" t="s">
        <v>38338</v>
      </c>
      <c r="C19285" t="s">
        <v>38339</v>
      </c>
      <c r="D19285" s="1">
        <v>41997.196782407409</v>
      </c>
      <c r="E19285">
        <v>40</v>
      </c>
      <c r="F19285">
        <v>66</v>
      </c>
      <c r="G19285" t="s">
        <v>215</v>
      </c>
    </row>
    <row r="19286" spans="1:8" x14ac:dyDescent="0.2">
      <c r="A19286">
        <v>5.4759854469441498E+17</v>
      </c>
      <c r="B19286" t="s">
        <v>38340</v>
      </c>
      <c r="C19286" t="s">
        <v>38341</v>
      </c>
      <c r="D19286" s="1">
        <v>41997.197233796294</v>
      </c>
      <c r="E19286">
        <v>10</v>
      </c>
      <c r="F19286">
        <v>26</v>
      </c>
      <c r="G19286" t="e">
        <f>MIKEOLMUSIC</f>
        <v>#NAME?</v>
      </c>
    </row>
    <row r="19287" spans="1:8" x14ac:dyDescent="0.2">
      <c r="A19287">
        <v>5.4759896563059501E+17</v>
      </c>
      <c r="B19287" t="s">
        <v>38342</v>
      </c>
      <c r="C19287" t="s">
        <v>38343</v>
      </c>
      <c r="D19287" s="1">
        <v>41997.198391203703</v>
      </c>
      <c r="E19287">
        <v>8</v>
      </c>
      <c r="F19287">
        <v>19</v>
      </c>
      <c r="G19287" t="s">
        <v>38344</v>
      </c>
    </row>
    <row r="19288" spans="1:8" x14ac:dyDescent="0.2">
      <c r="A19288">
        <v>5.4759922817302502E+17</v>
      </c>
      <c r="B19288" t="s">
        <v>38345</v>
      </c>
      <c r="C19288" t="s">
        <v>38346</v>
      </c>
      <c r="D19288" s="1">
        <v>41997.199120370373</v>
      </c>
      <c r="E19288">
        <v>15</v>
      </c>
      <c r="F19288">
        <v>32</v>
      </c>
      <c r="G19288" t="s">
        <v>38347</v>
      </c>
      <c r="H19288" t="s">
        <v>616</v>
      </c>
    </row>
    <row r="19289" spans="1:8" x14ac:dyDescent="0.2">
      <c r="A19289">
        <v>5.4759944722057203E+17</v>
      </c>
      <c r="B19289" t="s">
        <v>38348</v>
      </c>
      <c r="C19289" t="s">
        <v>38349</v>
      </c>
      <c r="D19289" s="1">
        <v>41997.19972222222</v>
      </c>
      <c r="E19289">
        <v>10</v>
      </c>
      <c r="F19289">
        <v>14</v>
      </c>
      <c r="G19289" t="s">
        <v>215</v>
      </c>
    </row>
    <row r="19290" spans="1:8" x14ac:dyDescent="0.2">
      <c r="A19290">
        <v>5.4759963250395098E+17</v>
      </c>
      <c r="B19290" t="s">
        <v>38350</v>
      </c>
      <c r="C19290" t="s">
        <v>38351</v>
      </c>
      <c r="D19290" s="1">
        <v>41997.200231481482</v>
      </c>
      <c r="E19290">
        <v>23</v>
      </c>
      <c r="F19290">
        <v>28</v>
      </c>
      <c r="G19290" t="s">
        <v>89</v>
      </c>
    </row>
    <row r="19291" spans="1:8" x14ac:dyDescent="0.2">
      <c r="A19291">
        <v>5.4759988346172602E+17</v>
      </c>
      <c r="B19291" t="s">
        <v>38352</v>
      </c>
      <c r="C19291" t="s">
        <v>38353</v>
      </c>
      <c r="D19291" s="1">
        <v>41997.200925925928</v>
      </c>
      <c r="E19291">
        <v>26</v>
      </c>
      <c r="F19291">
        <v>48</v>
      </c>
      <c r="G19291" t="e">
        <f>_xlfn.SINGLE(nancypa14679248 _xlfn.SINGLE( _xlfn.SINGLE(bisignano912704)))</f>
        <v>#NAME?</v>
      </c>
    </row>
    <row r="19292" spans="1:8" x14ac:dyDescent="0.2">
      <c r="A19292">
        <v>5.4759996124091501E+17</v>
      </c>
      <c r="B19292" t="s">
        <v>38354</v>
      </c>
      <c r="C19292" t="s">
        <v>38355</v>
      </c>
      <c r="D19292" s="1">
        <v>41997.201145833336</v>
      </c>
      <c r="E19292">
        <v>17</v>
      </c>
      <c r="F19292">
        <v>38</v>
      </c>
      <c r="G19292" t="s">
        <v>215</v>
      </c>
    </row>
    <row r="19293" spans="1:8" x14ac:dyDescent="0.2">
      <c r="A19293">
        <v>5.4760024498558502E+17</v>
      </c>
      <c r="B19293" t="s">
        <v>38356</v>
      </c>
      <c r="C19293" t="s">
        <v>38357</v>
      </c>
      <c r="D19293" s="1">
        <v>41997.201921296299</v>
      </c>
      <c r="E19293">
        <v>20</v>
      </c>
      <c r="F19293">
        <v>52</v>
      </c>
      <c r="G19293" t="s">
        <v>38358</v>
      </c>
    </row>
    <row r="19294" spans="1:8" x14ac:dyDescent="0.2">
      <c r="A19294">
        <v>5.4760032554556198E+17</v>
      </c>
      <c r="B19294" t="s">
        <v>38359</v>
      </c>
      <c r="C19294" t="s">
        <v>38360</v>
      </c>
      <c r="D19294" s="1">
        <v>41997.202152777776</v>
      </c>
      <c r="E19294">
        <v>17</v>
      </c>
      <c r="F19294">
        <v>46</v>
      </c>
      <c r="G19294" t="s">
        <v>215</v>
      </c>
    </row>
    <row r="19295" spans="1:8" x14ac:dyDescent="0.2">
      <c r="A19295">
        <v>5.4764957994949798E+17</v>
      </c>
      <c r="B19295" t="s">
        <v>38361</v>
      </c>
      <c r="C19295" t="s">
        <v>38362</v>
      </c>
      <c r="D19295" s="1">
        <v>41997.338067129633</v>
      </c>
      <c r="E19295">
        <v>21</v>
      </c>
      <c r="F19295">
        <v>35</v>
      </c>
      <c r="G19295" t="s">
        <v>215</v>
      </c>
      <c r="H19295" t="s">
        <v>390</v>
      </c>
    </row>
    <row r="19296" spans="1:8" x14ac:dyDescent="0.2">
      <c r="A19296">
        <v>5.4765013096781798E+17</v>
      </c>
      <c r="B19296" t="s">
        <v>38363</v>
      </c>
      <c r="C19296" t="s">
        <v>38364</v>
      </c>
      <c r="D19296" s="1">
        <v>41997.339583333334</v>
      </c>
      <c r="E19296">
        <v>35</v>
      </c>
      <c r="F19296">
        <v>64</v>
      </c>
      <c r="G19296" t="s">
        <v>38365</v>
      </c>
    </row>
    <row r="19297" spans="1:8" x14ac:dyDescent="0.2">
      <c r="A19297">
        <v>5.4765023639581402E+17</v>
      </c>
      <c r="B19297" t="s">
        <v>38366</v>
      </c>
      <c r="C19297" t="s">
        <v>38367</v>
      </c>
      <c r="D19297" s="1">
        <v>41997.339872685188</v>
      </c>
      <c r="E19297">
        <v>16</v>
      </c>
      <c r="F19297">
        <v>21</v>
      </c>
      <c r="G19297" t="s">
        <v>215</v>
      </c>
    </row>
    <row r="19298" spans="1:8" x14ac:dyDescent="0.2">
      <c r="A19298">
        <v>5.4765275466433299E+17</v>
      </c>
      <c r="B19298" t="s">
        <v>38368</v>
      </c>
      <c r="C19298" t="s">
        <v>38369</v>
      </c>
      <c r="D19298" s="1">
        <v>41997.346828703703</v>
      </c>
      <c r="E19298">
        <v>17</v>
      </c>
      <c r="F19298">
        <v>45</v>
      </c>
      <c r="G19298" t="s">
        <v>576</v>
      </c>
      <c r="H19298" t="s">
        <v>390</v>
      </c>
    </row>
    <row r="19299" spans="1:8" x14ac:dyDescent="0.2">
      <c r="A19299">
        <v>5.4775372367477101E+17</v>
      </c>
      <c r="B19299" t="s">
        <v>38370</v>
      </c>
      <c r="C19299" t="s">
        <v>38371</v>
      </c>
      <c r="D19299" s="1">
        <v>41997.625451388885</v>
      </c>
      <c r="E19299">
        <v>78</v>
      </c>
      <c r="F19299">
        <v>176</v>
      </c>
      <c r="G19299" t="s">
        <v>215</v>
      </c>
      <c r="H19299" t="s">
        <v>390</v>
      </c>
    </row>
    <row r="19300" spans="1:8" x14ac:dyDescent="0.2">
      <c r="A19300">
        <v>5.4777987399001702E+17</v>
      </c>
      <c r="B19300" t="s">
        <v>38372</v>
      </c>
      <c r="C19300" t="s">
        <v>38373</v>
      </c>
      <c r="D19300" s="1">
        <v>41997.697604166664</v>
      </c>
      <c r="E19300">
        <v>28</v>
      </c>
      <c r="F19300">
        <v>41</v>
      </c>
      <c r="G19300" t="s">
        <v>89</v>
      </c>
    </row>
    <row r="19301" spans="1:8" x14ac:dyDescent="0.2">
      <c r="A19301">
        <v>5.4781707022292902E+17</v>
      </c>
      <c r="B19301" t="s">
        <v>38374</v>
      </c>
      <c r="C19301" t="s">
        <v>38375</v>
      </c>
      <c r="D19301" s="1">
        <v>41997.800254629627</v>
      </c>
      <c r="E19301">
        <v>11</v>
      </c>
      <c r="F19301">
        <v>27</v>
      </c>
      <c r="G19301" t="e">
        <f>Newsmax_Media</f>
        <v>#NAME?</v>
      </c>
    </row>
    <row r="19302" spans="1:8" x14ac:dyDescent="0.2">
      <c r="A19302">
        <v>5.4785762541805498E+17</v>
      </c>
      <c r="B19302" t="s">
        <v>38376</v>
      </c>
      <c r="C19302" t="s">
        <v>38377</v>
      </c>
      <c r="D19302" s="1">
        <v>41997.912164351852</v>
      </c>
      <c r="E19302">
        <v>25</v>
      </c>
      <c r="F19302">
        <v>57</v>
      </c>
      <c r="G19302" t="s">
        <v>38378</v>
      </c>
    </row>
    <row r="19303" spans="1:8" x14ac:dyDescent="0.2">
      <c r="A19303">
        <v>5.4785788873228198E+17</v>
      </c>
      <c r="B19303" t="s">
        <v>38379</v>
      </c>
      <c r="C19303" t="s">
        <v>38380</v>
      </c>
      <c r="D19303" s="1">
        <v>41997.912893518522</v>
      </c>
      <c r="E19303">
        <v>11</v>
      </c>
      <c r="F19303">
        <v>21</v>
      </c>
      <c r="G19303" t="s">
        <v>215</v>
      </c>
    </row>
    <row r="19304" spans="1:8" x14ac:dyDescent="0.2">
      <c r="A19304">
        <v>5.4786033119713203E+17</v>
      </c>
      <c r="B19304" t="s">
        <v>38381</v>
      </c>
      <c r="C19304" t="s">
        <v>38382</v>
      </c>
      <c r="D19304" s="1">
        <v>41997.919629629629</v>
      </c>
      <c r="E19304">
        <v>19</v>
      </c>
      <c r="F19304">
        <v>43</v>
      </c>
      <c r="G19304" t="s">
        <v>38383</v>
      </c>
    </row>
    <row r="19305" spans="1:8" x14ac:dyDescent="0.2">
      <c r="A19305">
        <v>5.4786062397630003E+17</v>
      </c>
      <c r="B19305" t="s">
        <v>38384</v>
      </c>
      <c r="C19305" t="s">
        <v>38385</v>
      </c>
      <c r="D19305" s="1">
        <v>41997.920439814814</v>
      </c>
      <c r="E19305">
        <v>14</v>
      </c>
      <c r="F19305">
        <v>22</v>
      </c>
      <c r="G19305" t="s">
        <v>215</v>
      </c>
    </row>
    <row r="19306" spans="1:8" x14ac:dyDescent="0.2">
      <c r="A19306">
        <v>5.4786076360470899E+17</v>
      </c>
      <c r="B19306" t="s">
        <v>38386</v>
      </c>
      <c r="C19306" t="s">
        <v>38387</v>
      </c>
      <c r="D19306" s="1">
        <v>41997.92082175926</v>
      </c>
      <c r="E19306">
        <v>13</v>
      </c>
      <c r="F19306">
        <v>25</v>
      </c>
      <c r="G19306" t="s">
        <v>215</v>
      </c>
    </row>
    <row r="19307" spans="1:8" x14ac:dyDescent="0.2">
      <c r="A19307">
        <v>5.4786094397236403E+17</v>
      </c>
      <c r="B19307" t="s">
        <v>38388</v>
      </c>
      <c r="C19307" t="s">
        <v>38389</v>
      </c>
      <c r="D19307" s="1">
        <v>41997.921319444446</v>
      </c>
      <c r="E19307">
        <v>7</v>
      </c>
      <c r="F19307">
        <v>23</v>
      </c>
      <c r="G19307" t="s">
        <v>215</v>
      </c>
      <c r="H19307" t="s">
        <v>616</v>
      </c>
    </row>
    <row r="19308" spans="1:8" x14ac:dyDescent="0.2">
      <c r="A19308">
        <v>5.4786118513224E+17</v>
      </c>
      <c r="B19308" t="s">
        <v>38390</v>
      </c>
      <c r="C19308" t="s">
        <v>38391</v>
      </c>
      <c r="D19308" s="1">
        <v>41997.921979166669</v>
      </c>
      <c r="E19308">
        <v>15</v>
      </c>
      <c r="F19308">
        <v>30</v>
      </c>
      <c r="G19308" t="s">
        <v>215</v>
      </c>
    </row>
    <row r="19309" spans="1:8" x14ac:dyDescent="0.2">
      <c r="A19309">
        <v>5.4786122264612E+17</v>
      </c>
      <c r="B19309" t="s">
        <v>38392</v>
      </c>
      <c r="C19309" t="s">
        <v>38393</v>
      </c>
      <c r="D19309" s="1">
        <v>41997.922083333331</v>
      </c>
      <c r="E19309">
        <v>11</v>
      </c>
      <c r="F19309">
        <v>21</v>
      </c>
      <c r="G19309" t="e">
        <f>_xlfn.SINGLE( _xlfn.SINGLE( _xlfn.SINGLE(inboxleekersey)))</f>
        <v>#NAME?</v>
      </c>
    </row>
    <row r="19310" spans="1:8" x14ac:dyDescent="0.2">
      <c r="A19310">
        <v>5.4786150231392198E+17</v>
      </c>
      <c r="B19310" t="s">
        <v>38394</v>
      </c>
      <c r="C19310" t="s">
        <v>38395</v>
      </c>
      <c r="D19310" s="1">
        <v>41997.922858796293</v>
      </c>
      <c r="E19310">
        <v>1387</v>
      </c>
      <c r="F19310">
        <v>746</v>
      </c>
      <c r="G19310" t="s">
        <v>215</v>
      </c>
    </row>
    <row r="19311" spans="1:8" x14ac:dyDescent="0.2">
      <c r="A19311">
        <v>5.4787640189061901E+17</v>
      </c>
      <c r="B19311" t="s">
        <v>38396</v>
      </c>
      <c r="C19311" t="s">
        <v>38397</v>
      </c>
      <c r="D19311" s="1">
        <v>41997.963969907411</v>
      </c>
      <c r="E19311">
        <v>18</v>
      </c>
      <c r="F19311">
        <v>43</v>
      </c>
      <c r="G19311" t="s">
        <v>215</v>
      </c>
    </row>
    <row r="19312" spans="1:8" x14ac:dyDescent="0.2">
      <c r="A19312">
        <v>5.4787665317556602E+17</v>
      </c>
      <c r="B19312" t="s">
        <v>38398</v>
      </c>
      <c r="C19312" t="s">
        <v>38399</v>
      </c>
      <c r="D19312" s="1">
        <v>41997.96466435185</v>
      </c>
      <c r="E19312">
        <v>67</v>
      </c>
      <c r="F19312">
        <v>90</v>
      </c>
      <c r="G19312" t="s">
        <v>215</v>
      </c>
      <c r="H19312" t="s">
        <v>390</v>
      </c>
    </row>
    <row r="19313" spans="1:8" x14ac:dyDescent="0.2">
      <c r="A19313">
        <v>5.4789495709763098E+17</v>
      </c>
      <c r="B19313" t="s">
        <v>38400</v>
      </c>
      <c r="C19313" t="s">
        <v>38401</v>
      </c>
      <c r="D19313" s="1">
        <v>41998.015173611115</v>
      </c>
      <c r="E19313">
        <v>13</v>
      </c>
      <c r="F19313">
        <v>26</v>
      </c>
      <c r="G19313" t="s">
        <v>215</v>
      </c>
    </row>
    <row r="19314" spans="1:8" x14ac:dyDescent="0.2">
      <c r="A19314">
        <v>5.4789504022033997E+17</v>
      </c>
      <c r="B19314" t="s">
        <v>38402</v>
      </c>
      <c r="C19314" t="s">
        <v>38403</v>
      </c>
      <c r="D19314" s="1">
        <v>41998.015405092592</v>
      </c>
      <c r="E19314">
        <v>9</v>
      </c>
      <c r="F19314">
        <v>21</v>
      </c>
      <c r="G19314" t="s">
        <v>215</v>
      </c>
      <c r="H19314" t="s">
        <v>390</v>
      </c>
    </row>
    <row r="19315" spans="1:8" x14ac:dyDescent="0.2">
      <c r="A19315">
        <v>5.47895723032064E+17</v>
      </c>
      <c r="B19315" t="s">
        <v>38404</v>
      </c>
      <c r="C19315" t="s">
        <v>38405</v>
      </c>
      <c r="D19315" s="1">
        <v>41998.017291666663</v>
      </c>
      <c r="E19315">
        <v>10</v>
      </c>
      <c r="F19315">
        <v>20</v>
      </c>
      <c r="G19315" t="s">
        <v>576</v>
      </c>
    </row>
    <row r="19316" spans="1:8" x14ac:dyDescent="0.2">
      <c r="A19316">
        <v>5.4789586900222701E+17</v>
      </c>
      <c r="B19316" t="s">
        <v>38406</v>
      </c>
      <c r="C19316" t="s">
        <v>38407</v>
      </c>
      <c r="D19316" s="1">
        <v>41998.017696759256</v>
      </c>
      <c r="E19316">
        <v>20</v>
      </c>
      <c r="F19316">
        <v>28</v>
      </c>
      <c r="G19316" t="s">
        <v>215</v>
      </c>
    </row>
    <row r="19317" spans="1:8" x14ac:dyDescent="0.2">
      <c r="A19317">
        <v>5.4789600459988902E+17</v>
      </c>
      <c r="B19317" t="s">
        <v>38408</v>
      </c>
      <c r="C19317" t="s">
        <v>38409</v>
      </c>
      <c r="D19317" s="1">
        <v>41998.018067129633</v>
      </c>
      <c r="E19317">
        <v>72</v>
      </c>
      <c r="F19317">
        <v>81</v>
      </c>
      <c r="G19317" t="s">
        <v>38410</v>
      </c>
    </row>
    <row r="19318" spans="1:8" x14ac:dyDescent="0.2">
      <c r="A19318">
        <v>5.47896401514864E+17</v>
      </c>
      <c r="B19318" t="s">
        <v>38411</v>
      </c>
      <c r="C19318" t="s">
        <v>38412</v>
      </c>
      <c r="D19318" s="1">
        <v>41998.019166666665</v>
      </c>
      <c r="E19318">
        <v>13</v>
      </c>
      <c r="F19318">
        <v>24</v>
      </c>
      <c r="G19318" t="s">
        <v>215</v>
      </c>
    </row>
    <row r="19319" spans="1:8" x14ac:dyDescent="0.2">
      <c r="A19319">
        <v>5.4789682551324998E+17</v>
      </c>
      <c r="B19319" t="s">
        <v>38413</v>
      </c>
      <c r="C19319" t="s">
        <v>38414</v>
      </c>
      <c r="D19319" s="1">
        <v>41998.020335648151</v>
      </c>
      <c r="E19319">
        <v>33</v>
      </c>
      <c r="F19319">
        <v>79</v>
      </c>
      <c r="G19319" t="e">
        <f>fsdiva06</f>
        <v>#NAME?</v>
      </c>
    </row>
    <row r="19320" spans="1:8" x14ac:dyDescent="0.2">
      <c r="A19320">
        <v>5.4789701897974099E+17</v>
      </c>
      <c r="B19320" t="s">
        <v>38415</v>
      </c>
      <c r="C19320" t="s">
        <v>38416</v>
      </c>
      <c r="D19320" s="1">
        <v>41998.020868055559</v>
      </c>
      <c r="E19320">
        <v>10</v>
      </c>
      <c r="F19320">
        <v>27</v>
      </c>
      <c r="G19320" t="s">
        <v>38417</v>
      </c>
    </row>
    <row r="19321" spans="1:8" x14ac:dyDescent="0.2">
      <c r="A19321">
        <v>5.47897482840408E+17</v>
      </c>
      <c r="B19321" t="s">
        <v>38418</v>
      </c>
      <c r="C19321" t="s">
        <v>38419</v>
      </c>
      <c r="D19321" s="1">
        <v>41998.022152777776</v>
      </c>
      <c r="E19321">
        <v>14</v>
      </c>
      <c r="F19321">
        <v>28</v>
      </c>
      <c r="G19321" t="s">
        <v>215</v>
      </c>
    </row>
    <row r="19322" spans="1:8" x14ac:dyDescent="0.2">
      <c r="A19322">
        <v>5.4789782025535802E+17</v>
      </c>
      <c r="B19322" t="s">
        <v>38420</v>
      </c>
      <c r="C19322" t="s">
        <v>38421</v>
      </c>
      <c r="D19322" s="1">
        <v>41998.023078703707</v>
      </c>
      <c r="E19322">
        <v>49</v>
      </c>
      <c r="F19322">
        <v>77</v>
      </c>
      <c r="G19322" t="s">
        <v>215</v>
      </c>
    </row>
    <row r="19323" spans="1:8" x14ac:dyDescent="0.2">
      <c r="A19323">
        <v>5.4789790508096301E+17</v>
      </c>
      <c r="B19323" t="s">
        <v>38422</v>
      </c>
      <c r="C19323" t="s">
        <v>38423</v>
      </c>
      <c r="D19323" s="1">
        <v>41998.023310185185</v>
      </c>
      <c r="E19323">
        <v>9</v>
      </c>
      <c r="F19323">
        <v>33</v>
      </c>
      <c r="G19323" t="s">
        <v>37839</v>
      </c>
    </row>
    <row r="19324" spans="1:8" x14ac:dyDescent="0.2">
      <c r="A19324">
        <v>5.4789811730438099E+17</v>
      </c>
      <c r="B19324" t="s">
        <v>38424</v>
      </c>
      <c r="C19324" t="s">
        <v>38425</v>
      </c>
      <c r="D19324" s="1">
        <v>41998.023900462962</v>
      </c>
      <c r="E19324">
        <v>17</v>
      </c>
      <c r="F19324">
        <v>42</v>
      </c>
      <c r="G19324" t="s">
        <v>215</v>
      </c>
    </row>
    <row r="19325" spans="1:8" x14ac:dyDescent="0.2">
      <c r="A19325">
        <v>5.4789823576829498E+17</v>
      </c>
      <c r="B19325" t="s">
        <v>38426</v>
      </c>
      <c r="C19325" t="s">
        <v>38427</v>
      </c>
      <c r="D19325" s="1">
        <v>41998.024224537039</v>
      </c>
      <c r="E19325">
        <v>52</v>
      </c>
      <c r="F19325">
        <v>105</v>
      </c>
      <c r="G19325" t="s">
        <v>38428</v>
      </c>
    </row>
    <row r="19326" spans="1:8" x14ac:dyDescent="0.2">
      <c r="A19326">
        <v>5.4789832298045798E+17</v>
      </c>
      <c r="B19326" t="s">
        <v>38429</v>
      </c>
      <c r="C19326" t="s">
        <v>38430</v>
      </c>
      <c r="D19326" s="1">
        <v>41998.024467592593</v>
      </c>
      <c r="E19326">
        <v>11</v>
      </c>
      <c r="F19326">
        <v>36</v>
      </c>
      <c r="G19326" t="s">
        <v>38431</v>
      </c>
    </row>
    <row r="19327" spans="1:8" x14ac:dyDescent="0.2">
      <c r="A19327">
        <v>5.4790278228898598E+17</v>
      </c>
      <c r="B19327" t="s">
        <v>38432</v>
      </c>
      <c r="C19327" t="s">
        <v>38433</v>
      </c>
      <c r="D19327" s="1">
        <v>41998.036770833336</v>
      </c>
      <c r="E19327">
        <v>1324</v>
      </c>
      <c r="F19327">
        <v>2162</v>
      </c>
    </row>
    <row r="19328" spans="1:8" x14ac:dyDescent="0.2">
      <c r="A19328">
        <v>5.47949668307832E+17</v>
      </c>
      <c r="B19328" t="s">
        <v>38434</v>
      </c>
      <c r="C19328" t="s">
        <v>38435</v>
      </c>
      <c r="D19328" s="1">
        <v>41998.166145833333</v>
      </c>
      <c r="E19328">
        <v>497</v>
      </c>
      <c r="F19328">
        <v>1092</v>
      </c>
    </row>
    <row r="19329" spans="1:8" x14ac:dyDescent="0.2">
      <c r="A19329">
        <v>5.4841950459081498E+17</v>
      </c>
      <c r="B19329" t="s">
        <v>38436</v>
      </c>
      <c r="C19329" t="s">
        <v>38437</v>
      </c>
      <c r="D19329" s="1">
        <v>41999.462650462963</v>
      </c>
      <c r="E19329">
        <v>14</v>
      </c>
      <c r="F19329">
        <v>26</v>
      </c>
      <c r="G19329" t="s">
        <v>38438</v>
      </c>
    </row>
    <row r="19330" spans="1:8" x14ac:dyDescent="0.2">
      <c r="A19330">
        <v>5.4841958661463603E+17</v>
      </c>
      <c r="B19330" t="s">
        <v>38439</v>
      </c>
      <c r="C19330" t="s">
        <v>38440</v>
      </c>
      <c r="D19330" s="1">
        <v>41999.462881944448</v>
      </c>
      <c r="E19330">
        <v>6</v>
      </c>
      <c r="F19330">
        <v>27</v>
      </c>
      <c r="G19330" t="s">
        <v>215</v>
      </c>
    </row>
    <row r="19331" spans="1:8" x14ac:dyDescent="0.2">
      <c r="A19331">
        <v>5.4841979678282099E+17</v>
      </c>
      <c r="B19331" t="s">
        <v>38441</v>
      </c>
      <c r="C19331" t="s">
        <v>38442</v>
      </c>
      <c r="D19331" s="1">
        <v>41999.463460648149</v>
      </c>
      <c r="E19331">
        <v>10</v>
      </c>
      <c r="F19331">
        <v>20</v>
      </c>
      <c r="G19331" t="s">
        <v>215</v>
      </c>
    </row>
    <row r="19332" spans="1:8" x14ac:dyDescent="0.2">
      <c r="A19332">
        <v>5.4842000350328E+17</v>
      </c>
      <c r="B19332" t="s">
        <v>38443</v>
      </c>
      <c r="C19332" t="s">
        <v>38444</v>
      </c>
      <c r="D19332" s="1">
        <v>41999.46402777778</v>
      </c>
      <c r="E19332">
        <v>12</v>
      </c>
      <c r="F19332">
        <v>22</v>
      </c>
      <c r="G19332" t="s">
        <v>38261</v>
      </c>
    </row>
    <row r="19333" spans="1:8" x14ac:dyDescent="0.2">
      <c r="A19333">
        <v>5.4842009150816198E+17</v>
      </c>
      <c r="B19333" t="s">
        <v>38445</v>
      </c>
      <c r="C19333" t="s">
        <v>38446</v>
      </c>
      <c r="D19333" s="1">
        <v>41999.464270833334</v>
      </c>
      <c r="E19333">
        <v>14</v>
      </c>
      <c r="F19333">
        <v>23</v>
      </c>
      <c r="G19333" t="s">
        <v>215</v>
      </c>
    </row>
    <row r="19334" spans="1:8" x14ac:dyDescent="0.2">
      <c r="A19334">
        <v>5.4842014134488998E+17</v>
      </c>
      <c r="B19334" t="s">
        <v>38447</v>
      </c>
      <c r="C19334" t="s">
        <v>38448</v>
      </c>
      <c r="D19334" s="1">
        <v>41999.464409722219</v>
      </c>
      <c r="E19334">
        <v>34</v>
      </c>
      <c r="F19334">
        <v>65</v>
      </c>
      <c r="G19334" t="s">
        <v>215</v>
      </c>
    </row>
    <row r="19335" spans="1:8" x14ac:dyDescent="0.2">
      <c r="A19335">
        <v>5.48420876421832E+17</v>
      </c>
      <c r="B19335" t="s">
        <v>38449</v>
      </c>
      <c r="C19335" t="s">
        <v>38450</v>
      </c>
      <c r="D19335" s="1">
        <v>41999.466435185182</v>
      </c>
      <c r="E19335">
        <v>6</v>
      </c>
      <c r="F19335">
        <v>16</v>
      </c>
      <c r="G19335" t="s">
        <v>215</v>
      </c>
    </row>
    <row r="19336" spans="1:8" x14ac:dyDescent="0.2">
      <c r="A19336">
        <v>5.4842117446907898E+17</v>
      </c>
      <c r="B19336" t="s">
        <v>38451</v>
      </c>
      <c r="C19336" t="s">
        <v>38452</v>
      </c>
      <c r="D19336" s="1">
        <v>41999.467256944445</v>
      </c>
      <c r="E19336">
        <v>13</v>
      </c>
      <c r="F19336">
        <v>23</v>
      </c>
      <c r="G19336" t="s">
        <v>215</v>
      </c>
    </row>
    <row r="19337" spans="1:8" x14ac:dyDescent="0.2">
      <c r="A19337">
        <v>5.4842159945694797E+17</v>
      </c>
      <c r="B19337" t="s">
        <v>38453</v>
      </c>
      <c r="C19337" t="s">
        <v>38454</v>
      </c>
      <c r="D19337" s="1">
        <v>41999.4684375</v>
      </c>
      <c r="E19337">
        <v>9</v>
      </c>
      <c r="F19337">
        <v>22</v>
      </c>
      <c r="G19337" t="s">
        <v>89</v>
      </c>
    </row>
    <row r="19338" spans="1:8" x14ac:dyDescent="0.2">
      <c r="A19338">
        <v>5.48422357359296E+17</v>
      </c>
      <c r="B19338" t="s">
        <v>38455</v>
      </c>
      <c r="C19338" t="s">
        <v>38456</v>
      </c>
      <c r="D19338" s="1">
        <v>41999.470520833333</v>
      </c>
      <c r="E19338">
        <v>8</v>
      </c>
      <c r="F19338">
        <v>14</v>
      </c>
      <c r="G19338" t="s">
        <v>215</v>
      </c>
    </row>
    <row r="19339" spans="1:8" x14ac:dyDescent="0.2">
      <c r="A19339">
        <v>5.4842254773872198E+17</v>
      </c>
      <c r="B19339" t="s">
        <v>38457</v>
      </c>
      <c r="C19339" t="s">
        <v>38458</v>
      </c>
      <c r="D19339" s="1">
        <v>41999.471053240741</v>
      </c>
      <c r="E19339">
        <v>15</v>
      </c>
      <c r="F19339">
        <v>22</v>
      </c>
      <c r="G19339" t="s">
        <v>576</v>
      </c>
      <c r="H19339" t="s">
        <v>390</v>
      </c>
    </row>
    <row r="19340" spans="1:8" x14ac:dyDescent="0.2">
      <c r="A19340">
        <v>5.48422674197E+17</v>
      </c>
      <c r="B19340" t="s">
        <v>38459</v>
      </c>
      <c r="C19340" t="s">
        <v>38460</v>
      </c>
      <c r="D19340" s="1">
        <v>41999.471400462964</v>
      </c>
      <c r="E19340">
        <v>26</v>
      </c>
      <c r="F19340">
        <v>42</v>
      </c>
      <c r="G19340" t="e">
        <f>cisrabbit</f>
        <v>#NAME?</v>
      </c>
    </row>
    <row r="19341" spans="1:8" x14ac:dyDescent="0.2">
      <c r="A19341">
        <v>5.48423130663112E+17</v>
      </c>
      <c r="B19341" t="s">
        <v>38461</v>
      </c>
      <c r="C19341" t="s">
        <v>38462</v>
      </c>
      <c r="D19341" s="1">
        <v>41999.472662037035</v>
      </c>
      <c r="E19341">
        <v>8</v>
      </c>
      <c r="F19341">
        <v>17</v>
      </c>
      <c r="G19341" t="s">
        <v>215</v>
      </c>
      <c r="H19341" t="s">
        <v>390</v>
      </c>
    </row>
    <row r="19342" spans="1:8" x14ac:dyDescent="0.2">
      <c r="A19342">
        <v>5.4842318861161203E+17</v>
      </c>
      <c r="B19342" t="s">
        <v>38463</v>
      </c>
      <c r="C19342" t="s">
        <v>38464</v>
      </c>
      <c r="D19342" s="1">
        <v>41999.472824074073</v>
      </c>
      <c r="E19342">
        <v>50</v>
      </c>
      <c r="F19342">
        <v>86</v>
      </c>
      <c r="G19342" t="s">
        <v>215</v>
      </c>
    </row>
    <row r="19343" spans="1:8" x14ac:dyDescent="0.2">
      <c r="A19343">
        <v>5.4842322258547898E+17</v>
      </c>
      <c r="B19343" t="s">
        <v>38465</v>
      </c>
      <c r="C19343" t="s">
        <v>38466</v>
      </c>
      <c r="D19343" s="1">
        <v>41999.472916666666</v>
      </c>
      <c r="E19343">
        <v>3</v>
      </c>
      <c r="F19343">
        <v>15</v>
      </c>
      <c r="G19343" t="s">
        <v>38467</v>
      </c>
    </row>
    <row r="19344" spans="1:8" x14ac:dyDescent="0.2">
      <c r="A19344">
        <v>5.4842329375860698E+17</v>
      </c>
      <c r="B19344" t="s">
        <v>38468</v>
      </c>
      <c r="C19344" t="s">
        <v>38469</v>
      </c>
      <c r="D19344" s="1">
        <v>41999.473113425927</v>
      </c>
      <c r="E19344">
        <v>5</v>
      </c>
      <c r="F19344">
        <v>19</v>
      </c>
      <c r="G19344" t="s">
        <v>215</v>
      </c>
    </row>
    <row r="19345" spans="1:8" x14ac:dyDescent="0.2">
      <c r="A19345">
        <v>5.4842333291243898E+17</v>
      </c>
      <c r="B19345" t="s">
        <v>38470</v>
      </c>
      <c r="C19345" t="s">
        <v>38471</v>
      </c>
      <c r="D19345" s="1">
        <v>41999.473217592589</v>
      </c>
      <c r="E19345">
        <v>13</v>
      </c>
      <c r="F19345">
        <v>34</v>
      </c>
      <c r="G19345" t="s">
        <v>215</v>
      </c>
      <c r="H19345" t="s">
        <v>390</v>
      </c>
    </row>
    <row r="19346" spans="1:8" x14ac:dyDescent="0.2">
      <c r="A19346">
        <v>5.4842349325231302E+17</v>
      </c>
      <c r="B19346" t="s">
        <v>38472</v>
      </c>
      <c r="C19346" t="s">
        <v>38473</v>
      </c>
      <c r="D19346" s="1">
        <v>41999.473657407405</v>
      </c>
      <c r="E19346">
        <v>11</v>
      </c>
      <c r="F19346">
        <v>22</v>
      </c>
      <c r="G19346" t="s">
        <v>215</v>
      </c>
    </row>
    <row r="19347" spans="1:8" x14ac:dyDescent="0.2">
      <c r="A19347">
        <v>5.4842371246759501E+17</v>
      </c>
      <c r="B19347" t="s">
        <v>38474</v>
      </c>
      <c r="C19347" t="s">
        <v>38475</v>
      </c>
      <c r="D19347" s="1">
        <v>41999.474259259259</v>
      </c>
      <c r="E19347">
        <v>10</v>
      </c>
      <c r="F19347">
        <v>19</v>
      </c>
      <c r="G19347" t="s">
        <v>215</v>
      </c>
      <c r="H19347" t="s">
        <v>390</v>
      </c>
    </row>
    <row r="19348" spans="1:8" x14ac:dyDescent="0.2">
      <c r="A19348">
        <v>5.4842426912725402E+17</v>
      </c>
      <c r="B19348" t="s">
        <v>38476</v>
      </c>
      <c r="C19348" t="s">
        <v>38477</v>
      </c>
      <c r="D19348" s="1">
        <v>41999.475798611114</v>
      </c>
      <c r="E19348">
        <v>9</v>
      </c>
      <c r="F19348">
        <v>17</v>
      </c>
      <c r="G19348" t="s">
        <v>576</v>
      </c>
    </row>
    <row r="19349" spans="1:8" x14ac:dyDescent="0.2">
      <c r="A19349">
        <v>5.4842507080134202E+17</v>
      </c>
      <c r="B19349" t="s">
        <v>38478</v>
      </c>
      <c r="C19349" t="s">
        <v>38479</v>
      </c>
      <c r="D19349" s="1">
        <v>41999.478009259263</v>
      </c>
      <c r="E19349">
        <v>34</v>
      </c>
      <c r="F19349">
        <v>33</v>
      </c>
      <c r="G19349" t="s">
        <v>215</v>
      </c>
    </row>
    <row r="19350" spans="1:8" x14ac:dyDescent="0.2">
      <c r="A19350">
        <v>5.4842514119852403E+17</v>
      </c>
      <c r="B19350" t="s">
        <v>38480</v>
      </c>
      <c r="C19350" t="s">
        <v>38481</v>
      </c>
      <c r="D19350" s="1">
        <v>41999.478206018517</v>
      </c>
      <c r="E19350">
        <v>3</v>
      </c>
      <c r="F19350">
        <v>19</v>
      </c>
      <c r="G19350" t="e">
        <f>_xlfn.SINGLE( _xlfn.SINGLE( _xlfn.SINGLE(patriotflag2016)))</f>
        <v>#NAME?</v>
      </c>
    </row>
    <row r="19351" spans="1:8" x14ac:dyDescent="0.2">
      <c r="A19351">
        <v>5.4842572771322598E+17</v>
      </c>
      <c r="B19351" t="s">
        <v>38482</v>
      </c>
      <c r="C19351" t="s">
        <v>38483</v>
      </c>
      <c r="D19351" s="1">
        <v>41999.479826388888</v>
      </c>
      <c r="E19351">
        <v>97</v>
      </c>
      <c r="F19351">
        <v>87</v>
      </c>
      <c r="G19351" t="s">
        <v>215</v>
      </c>
      <c r="H19351" t="s">
        <v>390</v>
      </c>
    </row>
    <row r="19352" spans="1:8" x14ac:dyDescent="0.2">
      <c r="A19352">
        <v>5.4842587739535699E+17</v>
      </c>
      <c r="B19352" t="s">
        <v>38484</v>
      </c>
      <c r="C19352" t="s">
        <v>38485</v>
      </c>
      <c r="D19352" s="1">
        <v>41999.480243055557</v>
      </c>
      <c r="E19352">
        <v>16</v>
      </c>
      <c r="F19352">
        <v>24</v>
      </c>
      <c r="G19352" t="s">
        <v>34787</v>
      </c>
    </row>
    <row r="19353" spans="1:8" x14ac:dyDescent="0.2">
      <c r="A19353">
        <v>5.4842599335108102E+17</v>
      </c>
      <c r="B19353" t="s">
        <v>38486</v>
      </c>
      <c r="C19353" t="s">
        <v>38487</v>
      </c>
      <c r="D19353" s="1">
        <v>41999.480555555558</v>
      </c>
      <c r="E19353">
        <v>23</v>
      </c>
      <c r="F19353">
        <v>33</v>
      </c>
      <c r="G19353" t="s">
        <v>215</v>
      </c>
    </row>
    <row r="19354" spans="1:8" x14ac:dyDescent="0.2">
      <c r="A19354">
        <v>5.4842627449110502E+17</v>
      </c>
      <c r="B19354" t="s">
        <v>38488</v>
      </c>
      <c r="C19354" t="s">
        <v>38489</v>
      </c>
      <c r="D19354" s="1">
        <v>41999.48133101852</v>
      </c>
      <c r="E19354">
        <v>16</v>
      </c>
      <c r="F19354">
        <v>33</v>
      </c>
      <c r="G19354" t="s">
        <v>215</v>
      </c>
    </row>
    <row r="19355" spans="1:8" x14ac:dyDescent="0.2">
      <c r="A19355">
        <v>5.4842653970530298E+17</v>
      </c>
      <c r="B19355" t="s">
        <v>38490</v>
      </c>
      <c r="C19355" t="s">
        <v>38491</v>
      </c>
      <c r="D19355" s="1">
        <v>41999.482060185182</v>
      </c>
      <c r="E19355">
        <v>4</v>
      </c>
      <c r="F19355">
        <v>20</v>
      </c>
      <c r="G19355" t="s">
        <v>215</v>
      </c>
    </row>
    <row r="19356" spans="1:8" x14ac:dyDescent="0.2">
      <c r="A19356">
        <v>5.4842674627898099E+17</v>
      </c>
      <c r="B19356" t="s">
        <v>38492</v>
      </c>
      <c r="C19356" t="s">
        <v>38493</v>
      </c>
      <c r="D19356" s="1">
        <v>41999.482638888891</v>
      </c>
      <c r="E19356">
        <v>14</v>
      </c>
      <c r="F19356">
        <v>22</v>
      </c>
      <c r="G19356" t="s">
        <v>215</v>
      </c>
      <c r="H19356" t="s">
        <v>390</v>
      </c>
    </row>
    <row r="19357" spans="1:8" x14ac:dyDescent="0.2">
      <c r="A19357">
        <v>5.4842709707798502E+17</v>
      </c>
      <c r="B19357" t="s">
        <v>38494</v>
      </c>
      <c r="C19357" t="s">
        <v>38495</v>
      </c>
      <c r="D19357" s="1">
        <v>41999.483599537038</v>
      </c>
      <c r="E19357">
        <v>10</v>
      </c>
      <c r="F19357">
        <v>29</v>
      </c>
      <c r="G19357" t="s">
        <v>89</v>
      </c>
    </row>
    <row r="19358" spans="1:8" x14ac:dyDescent="0.2">
      <c r="A19358">
        <v>5.4842741546339898E+17</v>
      </c>
      <c r="B19358" t="s">
        <v>38496</v>
      </c>
      <c r="C19358" t="s">
        <v>38497</v>
      </c>
      <c r="D19358" s="1">
        <v>41999.484479166669</v>
      </c>
      <c r="E19358">
        <v>16</v>
      </c>
      <c r="F19358">
        <v>31</v>
      </c>
      <c r="G19358" t="s">
        <v>576</v>
      </c>
    </row>
    <row r="19359" spans="1:8" x14ac:dyDescent="0.2">
      <c r="A19359">
        <v>5.4842763566016902E+17</v>
      </c>
      <c r="B19359" t="s">
        <v>38498</v>
      </c>
      <c r="C19359" t="s">
        <v>38499</v>
      </c>
      <c r="D19359" s="1">
        <v>41999.485092592593</v>
      </c>
      <c r="E19359">
        <v>9</v>
      </c>
      <c r="F19359">
        <v>26</v>
      </c>
      <c r="G19359" t="s">
        <v>215</v>
      </c>
    </row>
    <row r="19360" spans="1:8" x14ac:dyDescent="0.2">
      <c r="A19360">
        <v>5.4842779784132602E+17</v>
      </c>
      <c r="B19360" t="s">
        <v>38500</v>
      </c>
      <c r="C19360" t="s">
        <v>38501</v>
      </c>
      <c r="D19360" s="1">
        <v>41999.485532407409</v>
      </c>
      <c r="E19360">
        <v>9</v>
      </c>
      <c r="F19360">
        <v>31</v>
      </c>
      <c r="G19360" t="s">
        <v>89</v>
      </c>
    </row>
    <row r="19361" spans="1:8" x14ac:dyDescent="0.2">
      <c r="A19361">
        <v>5.484278325576E+17</v>
      </c>
      <c r="B19361" t="s">
        <v>38502</v>
      </c>
      <c r="C19361" t="s">
        <v>38503</v>
      </c>
      <c r="D19361" s="1">
        <v>41999.485636574071</v>
      </c>
      <c r="E19361">
        <v>15</v>
      </c>
      <c r="F19361">
        <v>50</v>
      </c>
      <c r="G19361" t="s">
        <v>215</v>
      </c>
      <c r="H19361" t="s">
        <v>390</v>
      </c>
    </row>
    <row r="19362" spans="1:8" x14ac:dyDescent="0.2">
      <c r="A19362">
        <v>5.4842800310637702E+17</v>
      </c>
      <c r="B19362" t="s">
        <v>38504</v>
      </c>
      <c r="C19362" t="s">
        <v>38505</v>
      </c>
      <c r="D19362" s="1">
        <v>41999.48609953704</v>
      </c>
      <c r="E19362">
        <v>12</v>
      </c>
      <c r="F19362">
        <v>35</v>
      </c>
      <c r="G19362" t="s">
        <v>215</v>
      </c>
    </row>
    <row r="19363" spans="1:8" x14ac:dyDescent="0.2">
      <c r="A19363">
        <v>5.4842809673583002E+17</v>
      </c>
      <c r="B19363" t="s">
        <v>38506</v>
      </c>
      <c r="C19363" t="s">
        <v>38507</v>
      </c>
      <c r="D19363" s="1">
        <v>41999.48636574074</v>
      </c>
      <c r="E19363">
        <v>19</v>
      </c>
      <c r="F19363">
        <v>53</v>
      </c>
      <c r="G19363" t="s">
        <v>38508</v>
      </c>
    </row>
    <row r="19364" spans="1:8" x14ac:dyDescent="0.2">
      <c r="A19364">
        <v>5.4842837081679398E+17</v>
      </c>
      <c r="B19364" t="s">
        <v>38509</v>
      </c>
      <c r="C19364" t="s">
        <v>38510</v>
      </c>
      <c r="D19364" s="1">
        <v>41999.487118055556</v>
      </c>
      <c r="E19364">
        <v>31</v>
      </c>
      <c r="F19364">
        <v>72</v>
      </c>
      <c r="G19364" t="e">
        <f>ItIsJohnDoe</f>
        <v>#NAME?</v>
      </c>
    </row>
    <row r="19365" spans="1:8" x14ac:dyDescent="0.2">
      <c r="A19365">
        <v>5.48440754763616E+17</v>
      </c>
      <c r="B19365" t="s">
        <v>38511</v>
      </c>
      <c r="C19365" t="s">
        <v>38512</v>
      </c>
      <c r="D19365" s="1">
        <v>41999.521296296298</v>
      </c>
      <c r="E19365">
        <v>31</v>
      </c>
      <c r="F19365">
        <v>70</v>
      </c>
      <c r="G19365" t="s">
        <v>215</v>
      </c>
    </row>
    <row r="19366" spans="1:8" x14ac:dyDescent="0.2">
      <c r="A19366">
        <v>5.48990898034704E+17</v>
      </c>
      <c r="B19366" t="s">
        <v>38513</v>
      </c>
      <c r="C19366" t="s">
        <v>38514</v>
      </c>
      <c r="D19366" s="1">
        <v>42001.039398148147</v>
      </c>
      <c r="E19366">
        <v>58</v>
      </c>
      <c r="F19366">
        <v>124</v>
      </c>
      <c r="G19366" t="s">
        <v>38515</v>
      </c>
    </row>
    <row r="19367" spans="1:8" x14ac:dyDescent="0.2">
      <c r="A19367">
        <v>5.4899098941183098E+17</v>
      </c>
      <c r="B19367" t="s">
        <v>38516</v>
      </c>
      <c r="C19367" t="s">
        <v>38517</v>
      </c>
      <c r="D19367" s="1">
        <v>42001.039652777778</v>
      </c>
      <c r="E19367">
        <v>115</v>
      </c>
      <c r="F19367">
        <v>55</v>
      </c>
      <c r="G19367" t="s">
        <v>487</v>
      </c>
    </row>
    <row r="19368" spans="1:8" x14ac:dyDescent="0.2">
      <c r="A19368">
        <v>5.4899103552819597E+17</v>
      </c>
      <c r="B19368" t="s">
        <v>38518</v>
      </c>
      <c r="C19368" t="s">
        <v>38519</v>
      </c>
      <c r="D19368" s="1">
        <v>42001.039780092593</v>
      </c>
      <c r="E19368">
        <v>32</v>
      </c>
      <c r="F19368">
        <v>84</v>
      </c>
      <c r="G19368" t="s">
        <v>215</v>
      </c>
      <c r="H19368" t="s">
        <v>390</v>
      </c>
    </row>
    <row r="19369" spans="1:8" x14ac:dyDescent="0.2">
      <c r="A19369">
        <v>5.4899117912858598E+17</v>
      </c>
      <c r="B19369" t="s">
        <v>38520</v>
      </c>
      <c r="C19369" t="s">
        <v>38521</v>
      </c>
      <c r="D19369" s="1">
        <v>42001.040173611109</v>
      </c>
      <c r="E19369">
        <v>8</v>
      </c>
      <c r="F19369">
        <v>17</v>
      </c>
      <c r="G19369" t="s">
        <v>215</v>
      </c>
      <c r="H19369" t="s">
        <v>390</v>
      </c>
    </row>
    <row r="19370" spans="1:8" x14ac:dyDescent="0.2">
      <c r="A19370">
        <v>5.4899154165904499E+17</v>
      </c>
      <c r="B19370" t="s">
        <v>38522</v>
      </c>
      <c r="C19370" t="s">
        <v>38523</v>
      </c>
      <c r="D19370" s="1">
        <v>42001.041168981479</v>
      </c>
      <c r="E19370">
        <v>15</v>
      </c>
      <c r="F19370">
        <v>37</v>
      </c>
      <c r="G19370" t="s">
        <v>215</v>
      </c>
    </row>
    <row r="19371" spans="1:8" x14ac:dyDescent="0.2">
      <c r="A19371">
        <v>5.4899175026694502E+17</v>
      </c>
      <c r="B19371" t="s">
        <v>38524</v>
      </c>
      <c r="C19371" t="s">
        <v>38525</v>
      </c>
      <c r="D19371" s="1">
        <v>42001.041747685187</v>
      </c>
      <c r="E19371">
        <v>44</v>
      </c>
      <c r="F19371">
        <v>78</v>
      </c>
      <c r="G19371" t="s">
        <v>215</v>
      </c>
    </row>
    <row r="19372" spans="1:8" x14ac:dyDescent="0.2">
      <c r="A19372">
        <v>5.4899233762052E+17</v>
      </c>
      <c r="B19372" t="s">
        <v>38526</v>
      </c>
      <c r="C19372" t="s">
        <v>38527</v>
      </c>
      <c r="D19372" s="1">
        <v>42001.043368055558</v>
      </c>
      <c r="E19372">
        <v>40</v>
      </c>
      <c r="F19372">
        <v>60</v>
      </c>
      <c r="G19372" t="s">
        <v>215</v>
      </c>
    </row>
    <row r="19373" spans="1:8" x14ac:dyDescent="0.2">
      <c r="A19373">
        <v>5.48992770447536E+17</v>
      </c>
      <c r="B19373" t="s">
        <v>38528</v>
      </c>
      <c r="C19373" t="s">
        <v>38529</v>
      </c>
      <c r="D19373" s="1">
        <v>42001.044560185182</v>
      </c>
      <c r="E19373">
        <v>10</v>
      </c>
      <c r="F19373">
        <v>38</v>
      </c>
      <c r="G19373" t="s">
        <v>38530</v>
      </c>
    </row>
    <row r="19374" spans="1:8" x14ac:dyDescent="0.2">
      <c r="A19374">
        <v>5.4899290726992198E+17</v>
      </c>
      <c r="B19374" t="s">
        <v>38531</v>
      </c>
      <c r="C19374" t="s">
        <v>38532</v>
      </c>
      <c r="D19374" s="1">
        <v>42001.044942129629</v>
      </c>
      <c r="E19374">
        <v>11</v>
      </c>
      <c r="F19374">
        <v>25</v>
      </c>
      <c r="G19374" t="s">
        <v>576</v>
      </c>
      <c r="H19374" t="s">
        <v>38533</v>
      </c>
    </row>
    <row r="19375" spans="1:8" x14ac:dyDescent="0.2">
      <c r="A19375">
        <v>5.4899312813358598E+17</v>
      </c>
      <c r="B19375" t="s">
        <v>38534</v>
      </c>
      <c r="C19375" t="s">
        <v>38535</v>
      </c>
      <c r="D19375" s="1">
        <v>42001.045555555553</v>
      </c>
      <c r="E19375">
        <v>45</v>
      </c>
      <c r="F19375">
        <v>101</v>
      </c>
      <c r="G19375" t="s">
        <v>546</v>
      </c>
      <c r="H19375" t="s">
        <v>23328</v>
      </c>
    </row>
    <row r="19376" spans="1:8" x14ac:dyDescent="0.2">
      <c r="A19376">
        <v>5.4939735091421498E+17</v>
      </c>
      <c r="B19376" t="s">
        <v>38536</v>
      </c>
      <c r="C19376" t="s">
        <v>38537</v>
      </c>
      <c r="D19376" s="1">
        <v>42002.160995370374</v>
      </c>
      <c r="E19376">
        <v>10</v>
      </c>
      <c r="F19376">
        <v>33</v>
      </c>
      <c r="G19376" t="s">
        <v>487</v>
      </c>
    </row>
    <row r="19377" spans="1:8" x14ac:dyDescent="0.2">
      <c r="A19377">
        <v>5.49397717152432E+17</v>
      </c>
      <c r="B19377" t="s">
        <v>38538</v>
      </c>
      <c r="C19377" t="s">
        <v>38539</v>
      </c>
      <c r="D19377" s="1">
        <v>42002.162002314813</v>
      </c>
      <c r="E19377">
        <v>14</v>
      </c>
      <c r="F19377">
        <v>35</v>
      </c>
      <c r="G19377" t="s">
        <v>38540</v>
      </c>
    </row>
    <row r="19378" spans="1:8" x14ac:dyDescent="0.2">
      <c r="A19378">
        <v>5.4939805092219597E+17</v>
      </c>
      <c r="B19378" t="s">
        <v>38541</v>
      </c>
      <c r="C19378" t="s">
        <v>38542</v>
      </c>
      <c r="D19378" s="1">
        <v>42002.162928240738</v>
      </c>
      <c r="E19378">
        <v>76</v>
      </c>
      <c r="F19378">
        <v>140</v>
      </c>
      <c r="G19378" t="s">
        <v>576</v>
      </c>
      <c r="H19378" t="s">
        <v>390</v>
      </c>
    </row>
    <row r="19379" spans="1:8" x14ac:dyDescent="0.2">
      <c r="A19379">
        <v>5.4939891916029101E+17</v>
      </c>
      <c r="B19379" t="s">
        <v>38543</v>
      </c>
      <c r="C19379" t="s">
        <v>38544</v>
      </c>
      <c r="D19379" s="1">
        <v>42002.165324074071</v>
      </c>
      <c r="E19379">
        <v>14</v>
      </c>
      <c r="F19379">
        <v>33</v>
      </c>
      <c r="G19379" t="s">
        <v>487</v>
      </c>
    </row>
    <row r="19380" spans="1:8" x14ac:dyDescent="0.2">
      <c r="A19380">
        <v>5.4940166455875098E+17</v>
      </c>
      <c r="B19380" t="s">
        <v>38545</v>
      </c>
      <c r="C19380" t="s">
        <v>38546</v>
      </c>
      <c r="D19380" s="1">
        <v>42002.172893518517</v>
      </c>
      <c r="E19380">
        <v>15</v>
      </c>
      <c r="F19380">
        <v>28</v>
      </c>
      <c r="G19380" t="s">
        <v>487</v>
      </c>
    </row>
    <row r="19381" spans="1:8" x14ac:dyDescent="0.2">
      <c r="A19381">
        <v>5.4940204026772998E+17</v>
      </c>
      <c r="B19381" t="s">
        <v>38547</v>
      </c>
      <c r="C19381" t="s">
        <v>38548</v>
      </c>
      <c r="D19381" s="1">
        <v>42002.173935185187</v>
      </c>
      <c r="E19381">
        <v>10</v>
      </c>
      <c r="F19381">
        <v>14</v>
      </c>
      <c r="G19381" t="s">
        <v>32413</v>
      </c>
      <c r="H19381" t="s">
        <v>13093</v>
      </c>
    </row>
    <row r="19382" spans="1:8" x14ac:dyDescent="0.2">
      <c r="A19382">
        <v>5.4940245098234598E+17</v>
      </c>
      <c r="B19382" t="s">
        <v>38549</v>
      </c>
      <c r="C19382" t="s">
        <v>38550</v>
      </c>
      <c r="D19382" s="1">
        <v>42002.175069444442</v>
      </c>
      <c r="E19382">
        <v>15</v>
      </c>
      <c r="F19382">
        <v>35</v>
      </c>
      <c r="G19382" t="s">
        <v>215</v>
      </c>
    </row>
    <row r="19383" spans="1:8" x14ac:dyDescent="0.2">
      <c r="A19383">
        <v>5.4940259569423098E+17</v>
      </c>
      <c r="B19383" t="s">
        <v>38551</v>
      </c>
      <c r="C19383" t="s">
        <v>38552</v>
      </c>
      <c r="D19383" s="1">
        <v>42002.175462962965</v>
      </c>
      <c r="E19383">
        <v>10</v>
      </c>
      <c r="F19383">
        <v>24</v>
      </c>
      <c r="G19383" t="s">
        <v>546</v>
      </c>
    </row>
    <row r="19384" spans="1:8" x14ac:dyDescent="0.2">
      <c r="A19384">
        <v>5.4940271306764198E+17</v>
      </c>
      <c r="B19384" t="s">
        <v>38553</v>
      </c>
      <c r="C19384" t="s">
        <v>38554</v>
      </c>
      <c r="D19384" s="1">
        <v>42002.175787037035</v>
      </c>
      <c r="E19384">
        <v>25</v>
      </c>
      <c r="F19384">
        <v>62</v>
      </c>
      <c r="G19384" t="s">
        <v>576</v>
      </c>
      <c r="H19384" t="s">
        <v>390</v>
      </c>
    </row>
    <row r="19385" spans="1:8" x14ac:dyDescent="0.2">
      <c r="A19385">
        <v>5.4940350610987002E+17</v>
      </c>
      <c r="B19385" t="s">
        <v>38555</v>
      </c>
      <c r="C19385" t="s">
        <v>38556</v>
      </c>
      <c r="D19385" s="1">
        <v>42002.177974537037</v>
      </c>
      <c r="E19385">
        <v>15</v>
      </c>
      <c r="F19385">
        <v>28</v>
      </c>
      <c r="G19385" t="s">
        <v>215</v>
      </c>
      <c r="H19385" t="s">
        <v>38557</v>
      </c>
    </row>
    <row r="19386" spans="1:8" x14ac:dyDescent="0.2">
      <c r="A19386">
        <v>5.4940360400909901E+17</v>
      </c>
      <c r="B19386" t="s">
        <v>38558</v>
      </c>
      <c r="C19386" t="s">
        <v>38559</v>
      </c>
      <c r="D19386" s="1">
        <v>42002.178252314814</v>
      </c>
      <c r="E19386">
        <v>13</v>
      </c>
      <c r="F19386">
        <v>33</v>
      </c>
      <c r="G19386" t="s">
        <v>215</v>
      </c>
    </row>
    <row r="19387" spans="1:8" x14ac:dyDescent="0.2">
      <c r="A19387">
        <v>5.4940381584662502E+17</v>
      </c>
      <c r="B19387" t="s">
        <v>38560</v>
      </c>
      <c r="C19387" t="s">
        <v>38561</v>
      </c>
      <c r="D19387" s="1">
        <v>42002.178831018522</v>
      </c>
      <c r="E19387">
        <v>35</v>
      </c>
      <c r="F19387">
        <v>93</v>
      </c>
      <c r="G19387" t="s">
        <v>215</v>
      </c>
      <c r="H19387" t="s">
        <v>390</v>
      </c>
    </row>
    <row r="19388" spans="1:8" x14ac:dyDescent="0.2">
      <c r="A19388">
        <v>5.4940761226637702E+17</v>
      </c>
      <c r="B19388" t="s">
        <v>38562</v>
      </c>
      <c r="C19388" t="s">
        <v>38563</v>
      </c>
      <c r="D19388" s="1">
        <v>42002.189305555556</v>
      </c>
      <c r="E19388">
        <v>41</v>
      </c>
      <c r="F19388">
        <v>67</v>
      </c>
      <c r="G19388" t="s">
        <v>215</v>
      </c>
      <c r="H19388" t="s">
        <v>390</v>
      </c>
    </row>
    <row r="19389" spans="1:8" x14ac:dyDescent="0.2">
      <c r="A19389">
        <v>5.4940787480043898E+17</v>
      </c>
      <c r="B19389" t="s">
        <v>38564</v>
      </c>
      <c r="C19389" t="s">
        <v>38565</v>
      </c>
      <c r="D19389" s="1">
        <v>42002.190034722225</v>
      </c>
      <c r="E19389">
        <v>7</v>
      </c>
      <c r="F19389">
        <v>26</v>
      </c>
      <c r="G19389" t="s">
        <v>487</v>
      </c>
    </row>
    <row r="19390" spans="1:8" x14ac:dyDescent="0.2">
      <c r="A19390">
        <v>5.4940812645028602E+17</v>
      </c>
      <c r="B19390" t="s">
        <v>38566</v>
      </c>
      <c r="C19390" t="s">
        <v>38567</v>
      </c>
      <c r="D19390" s="1">
        <v>42002.190729166665</v>
      </c>
      <c r="E19390">
        <v>8</v>
      </c>
      <c r="F19390">
        <v>26</v>
      </c>
      <c r="G19390" t="s">
        <v>546</v>
      </c>
      <c r="H19390" t="s">
        <v>390</v>
      </c>
    </row>
    <row r="19391" spans="1:8" x14ac:dyDescent="0.2">
      <c r="A19391">
        <v>5.4940923024849299E+17</v>
      </c>
      <c r="B19391" t="s">
        <v>38568</v>
      </c>
      <c r="C19391" t="s">
        <v>38569</v>
      </c>
      <c r="D19391" s="1">
        <v>42002.193773148145</v>
      </c>
      <c r="E19391">
        <v>33</v>
      </c>
      <c r="F19391">
        <v>84</v>
      </c>
      <c r="G19391" t="s">
        <v>89</v>
      </c>
    </row>
    <row r="19392" spans="1:8" x14ac:dyDescent="0.2">
      <c r="A19392">
        <v>5.4940938585715898E+17</v>
      </c>
      <c r="B19392" t="s">
        <v>38570</v>
      </c>
      <c r="C19392" t="s">
        <v>38571</v>
      </c>
      <c r="D19392" s="1">
        <v>42002.194201388891</v>
      </c>
      <c r="E19392">
        <v>23</v>
      </c>
      <c r="F19392">
        <v>67</v>
      </c>
      <c r="G19392" t="s">
        <v>576</v>
      </c>
    </row>
    <row r="19393" spans="1:8" x14ac:dyDescent="0.2">
      <c r="A19393">
        <v>5.4944455764635597E+17</v>
      </c>
      <c r="B19393" t="s">
        <v>38572</v>
      </c>
      <c r="C19393" t="s">
        <v>38573</v>
      </c>
      <c r="D19393" s="1">
        <v>42002.291261574072</v>
      </c>
      <c r="E19393">
        <v>14</v>
      </c>
      <c r="F19393">
        <v>39</v>
      </c>
      <c r="G19393" t="s">
        <v>487</v>
      </c>
    </row>
    <row r="19394" spans="1:8" x14ac:dyDescent="0.2">
      <c r="A19394">
        <v>5.4944482968470701E+17</v>
      </c>
      <c r="B19394" t="s">
        <v>38574</v>
      </c>
      <c r="C19394" t="s">
        <v>38575</v>
      </c>
      <c r="D19394" s="1">
        <v>42002.292013888888</v>
      </c>
      <c r="E19394">
        <v>7</v>
      </c>
      <c r="F19394">
        <v>23</v>
      </c>
      <c r="G19394" t="s">
        <v>38576</v>
      </c>
    </row>
    <row r="19395" spans="1:8" x14ac:dyDescent="0.2">
      <c r="A19395">
        <v>5.4944504835476198E+17</v>
      </c>
      <c r="B19395" t="s">
        <v>38577</v>
      </c>
      <c r="C19395" t="s">
        <v>38578</v>
      </c>
      <c r="D19395" s="1">
        <v>42002.292615740742</v>
      </c>
      <c r="E19395">
        <v>11</v>
      </c>
      <c r="F19395">
        <v>39</v>
      </c>
      <c r="G19395" t="s">
        <v>215</v>
      </c>
      <c r="H19395" t="s">
        <v>390</v>
      </c>
    </row>
    <row r="19396" spans="1:8" x14ac:dyDescent="0.2">
      <c r="A19396">
        <v>5.4944562939587302E+17</v>
      </c>
      <c r="B19396" t="s">
        <v>38579</v>
      </c>
      <c r="C19396" t="s">
        <v>38580</v>
      </c>
      <c r="D19396" s="1">
        <v>42002.294212962966</v>
      </c>
      <c r="E19396">
        <v>34</v>
      </c>
      <c r="F19396">
        <v>94</v>
      </c>
      <c r="G19396" t="s">
        <v>89</v>
      </c>
    </row>
    <row r="19397" spans="1:8" x14ac:dyDescent="0.2">
      <c r="A19397">
        <v>5.4944659456814598E+17</v>
      </c>
      <c r="B19397" t="s">
        <v>38581</v>
      </c>
      <c r="C19397" t="s">
        <v>38582</v>
      </c>
      <c r="D19397" s="1">
        <v>42002.296886574077</v>
      </c>
      <c r="E19397">
        <v>20</v>
      </c>
      <c r="F19397">
        <v>36</v>
      </c>
      <c r="G19397" t="s">
        <v>38583</v>
      </c>
      <c r="H19397" t="s">
        <v>390</v>
      </c>
    </row>
    <row r="19398" spans="1:8" x14ac:dyDescent="0.2">
      <c r="A19398">
        <v>5.49519209185968E+17</v>
      </c>
      <c r="B19398" t="s">
        <v>38584</v>
      </c>
      <c r="C19398" t="s">
        <v>38585</v>
      </c>
      <c r="D19398" s="1">
        <v>42002.497256944444</v>
      </c>
      <c r="E19398">
        <v>34</v>
      </c>
      <c r="F19398">
        <v>43</v>
      </c>
      <c r="G19398" t="s">
        <v>89</v>
      </c>
    </row>
    <row r="19399" spans="1:8" x14ac:dyDescent="0.2">
      <c r="A19399">
        <v>5.4952597402369203E+17</v>
      </c>
      <c r="B19399" t="s">
        <v>38586</v>
      </c>
      <c r="C19399" t="s">
        <v>38587</v>
      </c>
      <c r="D19399" s="1">
        <v>42002.515925925924</v>
      </c>
      <c r="E19399">
        <v>5</v>
      </c>
      <c r="F19399">
        <v>21</v>
      </c>
      <c r="G19399" t="s">
        <v>576</v>
      </c>
      <c r="H19399" t="s">
        <v>390</v>
      </c>
    </row>
    <row r="19400" spans="1:8" x14ac:dyDescent="0.2">
      <c r="A19400">
        <v>5.4952614225722899E+17</v>
      </c>
      <c r="B19400" t="s">
        <v>38588</v>
      </c>
      <c r="C19400" t="s">
        <v>38589</v>
      </c>
      <c r="D19400" s="1">
        <v>42002.516388888886</v>
      </c>
      <c r="E19400">
        <v>7</v>
      </c>
      <c r="F19400">
        <v>21</v>
      </c>
      <c r="G19400" t="s">
        <v>215</v>
      </c>
    </row>
    <row r="19401" spans="1:8" x14ac:dyDescent="0.2">
      <c r="A19401">
        <v>5.4952620837204301E+17</v>
      </c>
      <c r="B19401" t="s">
        <v>38590</v>
      </c>
      <c r="C19401" t="s">
        <v>38591</v>
      </c>
      <c r="D19401" s="1">
        <v>42002.516574074078</v>
      </c>
      <c r="E19401">
        <v>14</v>
      </c>
      <c r="F19401">
        <v>21</v>
      </c>
      <c r="G19401" t="s">
        <v>215</v>
      </c>
      <c r="H19401" t="s">
        <v>390</v>
      </c>
    </row>
    <row r="19402" spans="1:8" x14ac:dyDescent="0.2">
      <c r="A19402">
        <v>5.4952690190857798E+17</v>
      </c>
      <c r="B19402" t="s">
        <v>38592</v>
      </c>
      <c r="C19402" t="s">
        <v>38593</v>
      </c>
      <c r="D19402" s="1">
        <v>42002.518483796295</v>
      </c>
      <c r="E19402">
        <v>15</v>
      </c>
      <c r="F19402">
        <v>28</v>
      </c>
      <c r="G19402" t="s">
        <v>576</v>
      </c>
      <c r="H19402" t="s">
        <v>390</v>
      </c>
    </row>
    <row r="19403" spans="1:8" x14ac:dyDescent="0.2">
      <c r="A19403">
        <v>5.4952866561342202E+17</v>
      </c>
      <c r="B19403" t="s">
        <v>38594</v>
      </c>
      <c r="C19403" t="s">
        <v>38595</v>
      </c>
      <c r="D19403" s="1">
        <v>42002.523356481484</v>
      </c>
      <c r="E19403">
        <v>4</v>
      </c>
      <c r="F19403">
        <v>14</v>
      </c>
      <c r="G19403">
        <f>_xlfn.SINGLE( _xlfn.SINGLE( _xlfn.SINGLE( _xlfn.SINGLE(7))))</f>
        <v>7</v>
      </c>
    </row>
    <row r="19404" spans="1:8" x14ac:dyDescent="0.2">
      <c r="A19404">
        <v>5.4952871504748499E+17</v>
      </c>
      <c r="B19404" t="s">
        <v>38596</v>
      </c>
      <c r="C19404" t="s">
        <v>38597</v>
      </c>
      <c r="D19404" s="1">
        <v>42002.523495370369</v>
      </c>
      <c r="E19404">
        <v>9</v>
      </c>
      <c r="F19404">
        <v>16</v>
      </c>
      <c r="G19404" t="s">
        <v>38598</v>
      </c>
    </row>
    <row r="19405" spans="1:8" x14ac:dyDescent="0.2">
      <c r="A19405">
        <v>5.4952878309586099E+17</v>
      </c>
      <c r="B19405" t="s">
        <v>38599</v>
      </c>
      <c r="C19405" t="s">
        <v>38600</v>
      </c>
      <c r="D19405" s="1">
        <v>42002.523680555554</v>
      </c>
      <c r="E19405">
        <v>5</v>
      </c>
      <c r="F19405">
        <v>10</v>
      </c>
      <c r="G19405" t="s">
        <v>576</v>
      </c>
    </row>
    <row r="19406" spans="1:8" x14ac:dyDescent="0.2">
      <c r="A19406">
        <v>5.4952888060923002E+17</v>
      </c>
      <c r="B19406" t="s">
        <v>38601</v>
      </c>
      <c r="C19406" t="s">
        <v>38602</v>
      </c>
      <c r="D19406" s="1">
        <v>42002.523946759262</v>
      </c>
      <c r="E19406">
        <v>18</v>
      </c>
      <c r="F19406">
        <v>23</v>
      </c>
      <c r="G19406" t="s">
        <v>576</v>
      </c>
    </row>
    <row r="19407" spans="1:8" x14ac:dyDescent="0.2">
      <c r="A19407">
        <v>5.4952936320168301E+17</v>
      </c>
      <c r="B19407" t="s">
        <v>38603</v>
      </c>
      <c r="C19407" t="s">
        <v>38604</v>
      </c>
      <c r="D19407" s="1">
        <v>42002.525277777779</v>
      </c>
      <c r="E19407">
        <v>8</v>
      </c>
      <c r="F19407">
        <v>32</v>
      </c>
      <c r="G19407" t="s">
        <v>215</v>
      </c>
    </row>
    <row r="19408" spans="1:8" x14ac:dyDescent="0.2">
      <c r="A19408">
        <v>5.4953797388128998E+17</v>
      </c>
      <c r="B19408" t="s">
        <v>38605</v>
      </c>
      <c r="C19408" t="s">
        <v>38606</v>
      </c>
      <c r="D19408" s="1">
        <v>42002.549039351848</v>
      </c>
      <c r="E19408">
        <v>42</v>
      </c>
      <c r="F19408">
        <v>30</v>
      </c>
      <c r="G19408" t="s">
        <v>89</v>
      </c>
    </row>
    <row r="19409" spans="1:8" x14ac:dyDescent="0.2">
      <c r="A19409">
        <v>5.4953810968865498E+17</v>
      </c>
      <c r="B19409" t="s">
        <v>38607</v>
      </c>
      <c r="C19409" t="s">
        <v>38608</v>
      </c>
      <c r="D19409" s="1">
        <v>42002.549409722225</v>
      </c>
      <c r="E19409">
        <v>10</v>
      </c>
      <c r="F19409">
        <v>12</v>
      </c>
      <c r="G19409" t="s">
        <v>215</v>
      </c>
      <c r="H19409" t="s">
        <v>390</v>
      </c>
    </row>
    <row r="19410" spans="1:8" x14ac:dyDescent="0.2">
      <c r="A19410">
        <v>5.4953843593419098E+17</v>
      </c>
      <c r="B19410" t="s">
        <v>38609</v>
      </c>
      <c r="C19410" t="s">
        <v>38610</v>
      </c>
      <c r="D19410" s="1">
        <v>42002.550312500003</v>
      </c>
      <c r="E19410">
        <v>22</v>
      </c>
      <c r="F19410">
        <v>49</v>
      </c>
      <c r="G19410" t="s">
        <v>215</v>
      </c>
    </row>
    <row r="19411" spans="1:8" x14ac:dyDescent="0.2">
      <c r="A19411">
        <v>5.4953880091415699E+17</v>
      </c>
      <c r="B19411" t="s">
        <v>38611</v>
      </c>
      <c r="C19411" t="e">
        <f xml:space="preserve"> foxandfriends in two minutes.</f>
        <v>#NAME?</v>
      </c>
      <c r="D19411" s="1">
        <v>42002.551319444443</v>
      </c>
      <c r="E19411">
        <v>9</v>
      </c>
      <c r="F19411">
        <v>13</v>
      </c>
      <c r="G19411" t="s">
        <v>89</v>
      </c>
    </row>
    <row r="19412" spans="1:8" x14ac:dyDescent="0.2">
      <c r="A19412">
        <v>5.49542153471688E+17</v>
      </c>
      <c r="B19412" t="s">
        <v>38612</v>
      </c>
      <c r="C19412" t="s">
        <v>38613</v>
      </c>
      <c r="D19412" s="1">
        <v>42002.560578703706</v>
      </c>
      <c r="E19412">
        <v>12</v>
      </c>
      <c r="F19412">
        <v>17</v>
      </c>
      <c r="G19412" t="s">
        <v>576</v>
      </c>
      <c r="H19412" t="s">
        <v>390</v>
      </c>
    </row>
    <row r="19413" spans="1:8" x14ac:dyDescent="0.2">
      <c r="A19413">
        <v>5.4954227240115398E+17</v>
      </c>
      <c r="B19413" t="s">
        <v>38614</v>
      </c>
      <c r="C19413" t="s">
        <v>38615</v>
      </c>
      <c r="D19413" s="1">
        <v>42002.560902777775</v>
      </c>
      <c r="E19413">
        <v>6</v>
      </c>
      <c r="F19413">
        <v>12</v>
      </c>
      <c r="G19413" t="s">
        <v>576</v>
      </c>
    </row>
    <row r="19414" spans="1:8" x14ac:dyDescent="0.2">
      <c r="A19414">
        <v>5.4954269508633798E+17</v>
      </c>
      <c r="B19414" t="s">
        <v>38616</v>
      </c>
      <c r="C19414" t="s">
        <v>38617</v>
      </c>
      <c r="D19414" s="1">
        <v>42002.562071759261</v>
      </c>
      <c r="E19414">
        <v>6</v>
      </c>
      <c r="F19414">
        <v>16</v>
      </c>
      <c r="G19414" t="s">
        <v>576</v>
      </c>
      <c r="H19414" t="s">
        <v>390</v>
      </c>
    </row>
    <row r="19415" spans="1:8" x14ac:dyDescent="0.2">
      <c r="A19415">
        <v>5.4954290561944301E+17</v>
      </c>
      <c r="B19415" t="s">
        <v>38618</v>
      </c>
      <c r="C19415" t="s">
        <v>38619</v>
      </c>
      <c r="D19415" s="1">
        <v>42002.562650462962</v>
      </c>
      <c r="E19415">
        <v>6</v>
      </c>
      <c r="F19415">
        <v>18</v>
      </c>
      <c r="G19415" t="s">
        <v>576</v>
      </c>
      <c r="H19415" t="s">
        <v>390</v>
      </c>
    </row>
    <row r="19416" spans="1:8" x14ac:dyDescent="0.2">
      <c r="A19416">
        <v>5.4954296797614797E+17</v>
      </c>
      <c r="B19416" t="s">
        <v>38620</v>
      </c>
      <c r="C19416" t="s">
        <v>38621</v>
      </c>
      <c r="D19416" s="1">
        <v>42002.562824074077</v>
      </c>
      <c r="E19416">
        <v>9</v>
      </c>
      <c r="F19416">
        <v>19</v>
      </c>
      <c r="G19416" t="s">
        <v>576</v>
      </c>
    </row>
    <row r="19417" spans="1:8" x14ac:dyDescent="0.2">
      <c r="A19417">
        <v>5.4954303901507098E+17</v>
      </c>
      <c r="B19417" t="s">
        <v>38622</v>
      </c>
      <c r="C19417" t="s">
        <v>38623</v>
      </c>
      <c r="D19417" s="1">
        <v>42002.563020833331</v>
      </c>
      <c r="E19417">
        <v>7</v>
      </c>
      <c r="F19417">
        <v>15</v>
      </c>
      <c r="G19417" t="s">
        <v>215</v>
      </c>
    </row>
    <row r="19418" spans="1:8" x14ac:dyDescent="0.2">
      <c r="A19418">
        <v>5.4954314710228102E+17</v>
      </c>
      <c r="B19418" t="s">
        <v>38624</v>
      </c>
      <c r="C19418" t="s">
        <v>38625</v>
      </c>
      <c r="D19418" s="1">
        <v>42002.563310185185</v>
      </c>
      <c r="E19418">
        <v>16</v>
      </c>
      <c r="F19418">
        <v>33</v>
      </c>
      <c r="G19418" t="s">
        <v>89</v>
      </c>
    </row>
    <row r="19419" spans="1:8" x14ac:dyDescent="0.2">
      <c r="A19419">
        <v>5.4959042119076998E+17</v>
      </c>
      <c r="B19419" t="s">
        <v>38626</v>
      </c>
      <c r="C19419" t="s">
        <v>38627</v>
      </c>
      <c r="D19419" s="1">
        <v>42002.693761574075</v>
      </c>
      <c r="E19419">
        <v>7814</v>
      </c>
      <c r="F19419">
        <v>16485</v>
      </c>
    </row>
    <row r="19420" spans="1:8" x14ac:dyDescent="0.2">
      <c r="A19420">
        <v>5.4959060265313402E+17</v>
      </c>
      <c r="B19420" t="s">
        <v>38628</v>
      </c>
      <c r="C19420" t="s">
        <v>38629</v>
      </c>
      <c r="D19420" s="1">
        <v>42002.69427083333</v>
      </c>
      <c r="E19420">
        <v>535</v>
      </c>
      <c r="F19420">
        <v>532</v>
      </c>
    </row>
    <row r="19421" spans="1:8" x14ac:dyDescent="0.2">
      <c r="A19421">
        <v>5.49591267248992E+17</v>
      </c>
      <c r="B19421" t="s">
        <v>38630</v>
      </c>
      <c r="C19421" t="s">
        <v>38631</v>
      </c>
      <c r="D19421" s="1">
        <v>42002.696099537039</v>
      </c>
      <c r="E19421">
        <v>336</v>
      </c>
      <c r="F19421">
        <v>390</v>
      </c>
    </row>
    <row r="19422" spans="1:8" x14ac:dyDescent="0.2">
      <c r="A19422">
        <v>5.4963435188205901E+17</v>
      </c>
      <c r="B19422" t="s">
        <v>38632</v>
      </c>
      <c r="C19422" t="s">
        <v>38633</v>
      </c>
      <c r="D19422" s="1">
        <v>42002.814988425926</v>
      </c>
      <c r="E19422">
        <v>18</v>
      </c>
      <c r="F19422">
        <v>21</v>
      </c>
      <c r="G19422" t="s">
        <v>215</v>
      </c>
    </row>
    <row r="19423" spans="1:8" x14ac:dyDescent="0.2">
      <c r="A19423">
        <v>5.4964663837001702E+17</v>
      </c>
      <c r="B19423" t="s">
        <v>38634</v>
      </c>
      <c r="C19423" t="s">
        <v>38635</v>
      </c>
      <c r="D19423" s="1">
        <v>42002.848900462966</v>
      </c>
      <c r="E19423">
        <v>14</v>
      </c>
      <c r="F19423">
        <v>24</v>
      </c>
      <c r="G19423" t="s">
        <v>487</v>
      </c>
    </row>
    <row r="19424" spans="1:8" x14ac:dyDescent="0.2">
      <c r="A19424">
        <v>5.4966163732273901E+17</v>
      </c>
      <c r="B19424" t="s">
        <v>38636</v>
      </c>
      <c r="C19424" t="s">
        <v>38637</v>
      </c>
      <c r="D19424" s="1">
        <v>42002.890289351853</v>
      </c>
      <c r="E19424">
        <v>14</v>
      </c>
      <c r="F19424">
        <v>22</v>
      </c>
      <c r="G19424" t="s">
        <v>215</v>
      </c>
    </row>
    <row r="19425" spans="1:8" x14ac:dyDescent="0.2">
      <c r="A19425">
        <v>5.4966906080043398E+17</v>
      </c>
      <c r="B19425" t="s">
        <v>38638</v>
      </c>
      <c r="C19425" t="s">
        <v>38639</v>
      </c>
      <c r="D19425" s="1">
        <v>42002.910775462966</v>
      </c>
      <c r="E19425">
        <v>28</v>
      </c>
      <c r="F19425">
        <v>44</v>
      </c>
      <c r="G19425" t="s">
        <v>215</v>
      </c>
    </row>
    <row r="19426" spans="1:8" x14ac:dyDescent="0.2">
      <c r="A19426">
        <v>5.4968045149829901E+17</v>
      </c>
      <c r="B19426" t="s">
        <v>38640</v>
      </c>
      <c r="C19426" t="s">
        <v>38641</v>
      </c>
      <c r="D19426" s="1">
        <v>42002.942199074074</v>
      </c>
      <c r="E19426">
        <v>20</v>
      </c>
      <c r="F19426">
        <v>39</v>
      </c>
      <c r="G19426" t="s">
        <v>215</v>
      </c>
    </row>
    <row r="19427" spans="1:8" x14ac:dyDescent="0.2">
      <c r="A19427">
        <v>5.4968131543683802E+17</v>
      </c>
      <c r="B19427" t="s">
        <v>38642</v>
      </c>
      <c r="C19427" t="s">
        <v>38643</v>
      </c>
      <c r="D19427" s="1">
        <v>42002.94458333333</v>
      </c>
      <c r="E19427">
        <v>367</v>
      </c>
      <c r="F19427">
        <v>415</v>
      </c>
    </row>
    <row r="19428" spans="1:8" x14ac:dyDescent="0.2">
      <c r="A19428">
        <v>5.4970509791227398E+17</v>
      </c>
      <c r="B19428" t="s">
        <v>38644</v>
      </c>
      <c r="C19428" t="s">
        <v>38645</v>
      </c>
      <c r="D19428" s="1">
        <v>42003.01021990741</v>
      </c>
      <c r="E19428">
        <v>13</v>
      </c>
      <c r="F19428">
        <v>27</v>
      </c>
      <c r="G19428" t="s">
        <v>576</v>
      </c>
    </row>
    <row r="19429" spans="1:8" x14ac:dyDescent="0.2">
      <c r="A19429">
        <v>5.4970603786837101E+17</v>
      </c>
      <c r="B19429" t="s">
        <v>38646</v>
      </c>
      <c r="C19429" t="s">
        <v>38647</v>
      </c>
      <c r="D19429" s="1">
        <v>42003.012812499997</v>
      </c>
      <c r="E19429">
        <v>180</v>
      </c>
      <c r="F19429">
        <v>192</v>
      </c>
      <c r="G19429" t="s">
        <v>576</v>
      </c>
      <c r="H19429" t="s">
        <v>13093</v>
      </c>
    </row>
    <row r="19430" spans="1:8" x14ac:dyDescent="0.2">
      <c r="A19430">
        <v>5.4971797586421299E+17</v>
      </c>
      <c r="B19430" t="s">
        <v>38648</v>
      </c>
      <c r="C19430" t="s">
        <v>38649</v>
      </c>
      <c r="D19430" s="1">
        <v>42003.045752314814</v>
      </c>
      <c r="E19430">
        <v>16</v>
      </c>
      <c r="F19430">
        <v>30</v>
      </c>
      <c r="G19430" t="s">
        <v>215</v>
      </c>
    </row>
    <row r="19431" spans="1:8" x14ac:dyDescent="0.2">
      <c r="A19431">
        <v>5.49718286787944E+17</v>
      </c>
      <c r="B19431" t="s">
        <v>38650</v>
      </c>
      <c r="C19431" t="s">
        <v>38651</v>
      </c>
      <c r="D19431" s="1">
        <v>42003.0466087963</v>
      </c>
      <c r="E19431">
        <v>48</v>
      </c>
      <c r="F19431">
        <v>65</v>
      </c>
      <c r="G19431" t="s">
        <v>215</v>
      </c>
    </row>
    <row r="19432" spans="1:8" x14ac:dyDescent="0.2">
      <c r="A19432">
        <v>5.49718332371632E+17</v>
      </c>
      <c r="B19432" t="s">
        <v>38652</v>
      </c>
      <c r="C19432" t="s">
        <v>38653</v>
      </c>
      <c r="D19432" s="1">
        <v>42003.046736111108</v>
      </c>
      <c r="E19432">
        <v>8</v>
      </c>
      <c r="F19432">
        <v>30</v>
      </c>
      <c r="G19432" t="s">
        <v>215</v>
      </c>
    </row>
    <row r="19433" spans="1:8" x14ac:dyDescent="0.2">
      <c r="A19433">
        <v>5.4971846268449498E+17</v>
      </c>
      <c r="B19433" t="s">
        <v>38654</v>
      </c>
      <c r="C19433" t="s">
        <v>38655</v>
      </c>
      <c r="D19433" s="1">
        <v>42003.047094907408</v>
      </c>
      <c r="E19433">
        <v>38</v>
      </c>
      <c r="F19433">
        <v>59</v>
      </c>
      <c r="G19433" t="s">
        <v>215</v>
      </c>
    </row>
    <row r="19434" spans="1:8" x14ac:dyDescent="0.2">
      <c r="A19434">
        <v>5.4988318592101498E+17</v>
      </c>
      <c r="B19434" t="s">
        <v>38656</v>
      </c>
      <c r="C19434" t="s">
        <v>38657</v>
      </c>
      <c r="D19434" s="1">
        <v>42003.501643518517</v>
      </c>
      <c r="E19434">
        <v>555</v>
      </c>
      <c r="F19434">
        <v>626</v>
      </c>
      <c r="G19434" t="s">
        <v>89</v>
      </c>
    </row>
    <row r="19435" spans="1:8" x14ac:dyDescent="0.2">
      <c r="A19435">
        <v>5.4988468174823398E+17</v>
      </c>
      <c r="B19435" t="s">
        <v>38658</v>
      </c>
      <c r="C19435" t="s">
        <v>38659</v>
      </c>
      <c r="D19435" s="1">
        <v>42003.50577546296</v>
      </c>
      <c r="E19435">
        <v>30</v>
      </c>
      <c r="F19435">
        <v>71</v>
      </c>
      <c r="G19435" t="s">
        <v>215</v>
      </c>
    </row>
    <row r="19436" spans="1:8" x14ac:dyDescent="0.2">
      <c r="A19436">
        <v>5.4988524517747898E+17</v>
      </c>
      <c r="B19436" t="s">
        <v>38660</v>
      </c>
      <c r="C19436" t="s">
        <v>38661</v>
      </c>
      <c r="D19436" s="1">
        <v>42003.507326388892</v>
      </c>
      <c r="E19436">
        <v>11</v>
      </c>
      <c r="F19436">
        <v>16</v>
      </c>
      <c r="G19436" t="s">
        <v>215</v>
      </c>
    </row>
    <row r="19437" spans="1:8" x14ac:dyDescent="0.2">
      <c r="A19437">
        <v>5.4988579567989101E+17</v>
      </c>
      <c r="B19437" t="s">
        <v>38662</v>
      </c>
      <c r="C19437" t="s">
        <v>38663</v>
      </c>
      <c r="D19437" s="1">
        <v>42003.508842592593</v>
      </c>
      <c r="E19437">
        <v>14</v>
      </c>
      <c r="F19437">
        <v>30</v>
      </c>
      <c r="G19437" t="s">
        <v>89</v>
      </c>
    </row>
    <row r="19438" spans="1:8" x14ac:dyDescent="0.2">
      <c r="A19438">
        <v>5.4988662294344397E+17</v>
      </c>
      <c r="B19438" t="s">
        <v>38664</v>
      </c>
      <c r="C19438" t="s">
        <v>38665</v>
      </c>
      <c r="D19438" s="1">
        <v>42003.511122685188</v>
      </c>
      <c r="E19438">
        <v>68</v>
      </c>
      <c r="F19438">
        <v>71</v>
      </c>
      <c r="G19438" t="s">
        <v>215</v>
      </c>
    </row>
    <row r="19439" spans="1:8" x14ac:dyDescent="0.2">
      <c r="A19439">
        <v>5.4988716374019597E+17</v>
      </c>
      <c r="B19439" t="s">
        <v>38666</v>
      </c>
      <c r="C19439" t="s">
        <v>38667</v>
      </c>
      <c r="D19439" s="1">
        <v>42003.512615740743</v>
      </c>
      <c r="E19439">
        <v>11</v>
      </c>
      <c r="F19439">
        <v>18</v>
      </c>
      <c r="G19439" t="s">
        <v>487</v>
      </c>
      <c r="H19439" t="s">
        <v>390</v>
      </c>
    </row>
    <row r="19440" spans="1:8" x14ac:dyDescent="0.2">
      <c r="A19440">
        <v>5.4988768226104902E+17</v>
      </c>
      <c r="B19440" t="s">
        <v>38668</v>
      </c>
      <c r="C19440" t="s">
        <v>38669</v>
      </c>
      <c r="D19440" s="1">
        <v>42003.514050925929</v>
      </c>
      <c r="E19440">
        <v>17</v>
      </c>
      <c r="F19440">
        <v>32</v>
      </c>
      <c r="G19440" t="s">
        <v>215</v>
      </c>
    </row>
    <row r="19441" spans="1:7" x14ac:dyDescent="0.2">
      <c r="A19441">
        <v>5.4988821210229498E+17</v>
      </c>
      <c r="B19441" t="s">
        <v>38670</v>
      </c>
      <c r="C19441" t="s">
        <v>38671</v>
      </c>
      <c r="D19441" s="1">
        <v>42003.515509259261</v>
      </c>
      <c r="E19441">
        <v>32</v>
      </c>
      <c r="F19441">
        <v>49</v>
      </c>
      <c r="G19441" t="s">
        <v>576</v>
      </c>
    </row>
    <row r="19442" spans="1:7" x14ac:dyDescent="0.2">
      <c r="A19442">
        <v>5.4998024509352698E+17</v>
      </c>
      <c r="B19442" t="s">
        <v>38672</v>
      </c>
      <c r="C19442" t="s">
        <v>38673</v>
      </c>
      <c r="D19442" s="1">
        <v>42003.769479166665</v>
      </c>
      <c r="E19442">
        <v>47</v>
      </c>
      <c r="F19442">
        <v>75</v>
      </c>
      <c r="G19442" t="s">
        <v>89</v>
      </c>
    </row>
    <row r="19443" spans="1:7" x14ac:dyDescent="0.2">
      <c r="A19443">
        <v>5.5000883310050502E+17</v>
      </c>
      <c r="B19443" t="s">
        <v>38674</v>
      </c>
      <c r="C19443" t="s">
        <v>38675</v>
      </c>
      <c r="D19443" s="1">
        <v>42003.848368055558</v>
      </c>
      <c r="E19443">
        <v>27</v>
      </c>
      <c r="F19443">
        <v>42</v>
      </c>
      <c r="G19443" t="s">
        <v>89</v>
      </c>
    </row>
    <row r="19444" spans="1:7" x14ac:dyDescent="0.2">
      <c r="A19444">
        <v>5.5003972651084998E+17</v>
      </c>
      <c r="B19444" t="s">
        <v>38676</v>
      </c>
      <c r="C19444" t="s">
        <v>38677</v>
      </c>
      <c r="D19444" s="1">
        <v>42003.933611111112</v>
      </c>
      <c r="E19444">
        <v>135</v>
      </c>
      <c r="F19444">
        <v>184</v>
      </c>
      <c r="G19444" t="s">
        <v>89</v>
      </c>
    </row>
    <row r="19445" spans="1:7" x14ac:dyDescent="0.2">
      <c r="A19445">
        <v>5.5004543048746099E+17</v>
      </c>
      <c r="B19445" t="s">
        <v>38678</v>
      </c>
      <c r="C19445" t="s">
        <v>38679</v>
      </c>
      <c r="D19445" s="1">
        <v>42003.94935185185</v>
      </c>
      <c r="E19445">
        <v>430</v>
      </c>
      <c r="F19445">
        <v>552</v>
      </c>
    </row>
    <row r="19446" spans="1:7" x14ac:dyDescent="0.2">
      <c r="A19446">
        <v>5.5004633754766502E+17</v>
      </c>
      <c r="B19446" t="s">
        <v>38680</v>
      </c>
      <c r="C19446" t="s">
        <v>34344</v>
      </c>
      <c r="D19446" s="1">
        <v>42003.951851851853</v>
      </c>
      <c r="E19446">
        <v>559</v>
      </c>
      <c r="F19446">
        <v>574</v>
      </c>
    </row>
    <row r="19447" spans="1:7" x14ac:dyDescent="0.2">
      <c r="A19447">
        <v>5.5013284921581901E+17</v>
      </c>
      <c r="B19447" t="s">
        <v>38681</v>
      </c>
      <c r="C19447" t="s">
        <v>38682</v>
      </c>
      <c r="D19447" s="1">
        <v>42004.190578703703</v>
      </c>
      <c r="E19447">
        <v>39</v>
      </c>
      <c r="F19447">
        <v>85</v>
      </c>
      <c r="G19447" t="s">
        <v>576</v>
      </c>
    </row>
    <row r="19448" spans="1:7" x14ac:dyDescent="0.2">
      <c r="A19448">
        <v>5.5013531042081498E+17</v>
      </c>
      <c r="B19448" t="s">
        <v>38683</v>
      </c>
      <c r="C19448" t="s">
        <v>38684</v>
      </c>
      <c r="D19448" s="1">
        <v>42004.197372685187</v>
      </c>
      <c r="E19448">
        <v>55</v>
      </c>
      <c r="F19448">
        <v>90</v>
      </c>
      <c r="G19448" t="s">
        <v>38685</v>
      </c>
    </row>
    <row r="19449" spans="1:7" x14ac:dyDescent="0.2">
      <c r="A19449">
        <v>5.50135541224976E+17</v>
      </c>
      <c r="B19449" t="s">
        <v>38686</v>
      </c>
      <c r="C19449" t="s">
        <v>38687</v>
      </c>
      <c r="D19449" s="1">
        <v>42004.198009259257</v>
      </c>
      <c r="E19449">
        <v>9</v>
      </c>
      <c r="F19449">
        <v>23</v>
      </c>
      <c r="G19449" t="s">
        <v>576</v>
      </c>
    </row>
    <row r="19450" spans="1:7" x14ac:dyDescent="0.2">
      <c r="A19450">
        <v>5.5031674037548998E+17</v>
      </c>
      <c r="B19450" t="s">
        <v>38688</v>
      </c>
      <c r="C19450" t="s">
        <v>38689</v>
      </c>
      <c r="D19450" s="1">
        <v>42004.698020833333</v>
      </c>
      <c r="E19450">
        <v>336</v>
      </c>
      <c r="F19450">
        <v>405</v>
      </c>
    </row>
    <row r="19451" spans="1:7" x14ac:dyDescent="0.2">
      <c r="A19451">
        <v>5.5031812205472499E+17</v>
      </c>
      <c r="B19451" t="s">
        <v>38690</v>
      </c>
      <c r="C19451" t="s">
        <v>38691</v>
      </c>
      <c r="D19451" s="1">
        <v>42004.701840277776</v>
      </c>
      <c r="E19451">
        <v>483</v>
      </c>
      <c r="F19451">
        <v>529</v>
      </c>
    </row>
    <row r="19452" spans="1:7" x14ac:dyDescent="0.2">
      <c r="A19452">
        <v>5.50318647215144E+17</v>
      </c>
      <c r="B19452" t="s">
        <v>38692</v>
      </c>
      <c r="C19452" t="s">
        <v>38693</v>
      </c>
      <c r="D19452" s="1">
        <v>42004.703287037039</v>
      </c>
      <c r="E19452">
        <v>309</v>
      </c>
      <c r="F19452">
        <v>377</v>
      </c>
    </row>
    <row r="19453" spans="1:7" x14ac:dyDescent="0.2">
      <c r="A19453">
        <v>5.5039786024070701E+17</v>
      </c>
      <c r="B19453" t="s">
        <v>38694</v>
      </c>
      <c r="C19453" t="s">
        <v>38695</v>
      </c>
      <c r="D19453" s="1">
        <v>42004.921875</v>
      </c>
      <c r="E19453">
        <v>56</v>
      </c>
      <c r="F19453">
        <v>154</v>
      </c>
      <c r="G19453" t="s">
        <v>215</v>
      </c>
    </row>
    <row r="19454" spans="1:7" x14ac:dyDescent="0.2">
      <c r="A19454">
        <v>5.5039983568239002E+17</v>
      </c>
      <c r="B19454" t="s">
        <v>38696</v>
      </c>
      <c r="C19454" t="s">
        <v>38697</v>
      </c>
      <c r="D19454" s="1">
        <v>42004.92732638889</v>
      </c>
      <c r="E19454">
        <v>3378</v>
      </c>
      <c r="F19454">
        <v>5170</v>
      </c>
    </row>
    <row r="19455" spans="1:7" x14ac:dyDescent="0.2">
      <c r="A19455">
        <v>5.5044036309028E+17</v>
      </c>
      <c r="B19455" t="s">
        <v>38698</v>
      </c>
      <c r="C19455" t="s">
        <v>38699</v>
      </c>
      <c r="D19455" s="1">
        <v>42005.039155092592</v>
      </c>
      <c r="E19455">
        <v>8</v>
      </c>
      <c r="F19455">
        <v>16</v>
      </c>
      <c r="G19455" t="s">
        <v>215</v>
      </c>
    </row>
    <row r="19456" spans="1:7" x14ac:dyDescent="0.2">
      <c r="A19456">
        <v>5.5044052309457702E+17</v>
      </c>
      <c r="B19456" t="s">
        <v>38700</v>
      </c>
      <c r="C19456" t="s">
        <v>38701</v>
      </c>
      <c r="D19456" s="1">
        <v>42005.039606481485</v>
      </c>
      <c r="E19456">
        <v>12</v>
      </c>
      <c r="F19456">
        <v>31</v>
      </c>
      <c r="G19456" t="e">
        <f>djspookyshadow</f>
        <v>#NAME?</v>
      </c>
    </row>
    <row r="19457" spans="1:8" x14ac:dyDescent="0.2">
      <c r="A19457">
        <v>5.5044062079249203E+17</v>
      </c>
      <c r="B19457" t="s">
        <v>38702</v>
      </c>
      <c r="C19457" t="s">
        <v>38703</v>
      </c>
      <c r="D19457" s="1">
        <v>42005.039872685185</v>
      </c>
      <c r="E19457">
        <v>10</v>
      </c>
      <c r="F19457">
        <v>24</v>
      </c>
      <c r="G19457" t="s">
        <v>215</v>
      </c>
      <c r="H19457" t="s">
        <v>390</v>
      </c>
    </row>
    <row r="19458" spans="1:8" x14ac:dyDescent="0.2">
      <c r="A19458">
        <v>5.5044075225456198E+17</v>
      </c>
      <c r="B19458" t="s">
        <v>38704</v>
      </c>
      <c r="C19458" t="s">
        <v>38705</v>
      </c>
      <c r="D19458" s="1">
        <v>42005.040231481478</v>
      </c>
      <c r="E19458">
        <v>37</v>
      </c>
      <c r="F19458">
        <v>42</v>
      </c>
      <c r="G19458" t="s">
        <v>215</v>
      </c>
      <c r="H19458" t="s">
        <v>505</v>
      </c>
    </row>
    <row r="19459" spans="1:8" x14ac:dyDescent="0.2">
      <c r="A19459">
        <v>5.5044111151349299E+17</v>
      </c>
      <c r="B19459" t="s">
        <v>38706</v>
      </c>
      <c r="C19459" t="s">
        <v>38707</v>
      </c>
      <c r="D19459" s="1">
        <v>42005.041226851848</v>
      </c>
      <c r="E19459">
        <v>8</v>
      </c>
      <c r="F19459">
        <v>17</v>
      </c>
      <c r="G19459" t="s">
        <v>215</v>
      </c>
    </row>
    <row r="19460" spans="1:8" x14ac:dyDescent="0.2">
      <c r="A19460">
        <v>5.5044125096570803E+17</v>
      </c>
      <c r="B19460" t="s">
        <v>38708</v>
      </c>
      <c r="C19460" t="s">
        <v>38709</v>
      </c>
      <c r="D19460" s="1">
        <v>42005.041608796295</v>
      </c>
      <c r="E19460">
        <v>8</v>
      </c>
      <c r="F19460">
        <v>19</v>
      </c>
      <c r="G19460" t="s">
        <v>215</v>
      </c>
    </row>
    <row r="19461" spans="1:8" x14ac:dyDescent="0.2">
      <c r="A19461">
        <v>5.5044138125338202E+17</v>
      </c>
      <c r="B19461" t="s">
        <v>38710</v>
      </c>
      <c r="C19461" t="s">
        <v>38711</v>
      </c>
      <c r="D19461" s="1">
        <v>42005.041967592595</v>
      </c>
      <c r="E19461">
        <v>15</v>
      </c>
      <c r="F19461">
        <v>33</v>
      </c>
      <c r="G19461" t="s">
        <v>215</v>
      </c>
    </row>
    <row r="19462" spans="1:8" x14ac:dyDescent="0.2">
      <c r="A19462">
        <v>5.5044192796410598E+17</v>
      </c>
      <c r="B19462" t="s">
        <v>38712</v>
      </c>
      <c r="C19462" t="s">
        <v>38713</v>
      </c>
      <c r="D19462" s="1">
        <v>42005.043483796297</v>
      </c>
      <c r="E19462">
        <v>8</v>
      </c>
      <c r="F19462">
        <v>23</v>
      </c>
      <c r="G19462" t="s">
        <v>89</v>
      </c>
    </row>
    <row r="19463" spans="1:8" x14ac:dyDescent="0.2">
      <c r="A19463">
        <v>5.5044294837534701E+17</v>
      </c>
      <c r="B19463" t="s">
        <v>38714</v>
      </c>
      <c r="C19463" t="s">
        <v>38715</v>
      </c>
      <c r="D19463" s="1">
        <v>42005.046296296299</v>
      </c>
      <c r="E19463">
        <v>16</v>
      </c>
      <c r="F19463">
        <v>32</v>
      </c>
      <c r="G19463" t="s">
        <v>576</v>
      </c>
      <c r="H19463" t="s">
        <v>390</v>
      </c>
    </row>
    <row r="19464" spans="1:8" x14ac:dyDescent="0.2">
      <c r="A19464">
        <v>5.5044354011196198E+17</v>
      </c>
      <c r="B19464" t="s">
        <v>38716</v>
      </c>
      <c r="C19464" t="s">
        <v>38717</v>
      </c>
      <c r="D19464" s="1">
        <v>42005.04792824074</v>
      </c>
      <c r="E19464">
        <v>13</v>
      </c>
      <c r="F19464">
        <v>14</v>
      </c>
      <c r="G19464" t="s">
        <v>215</v>
      </c>
    </row>
    <row r="19465" spans="1:8" x14ac:dyDescent="0.2">
      <c r="A19465">
        <v>5.5044373505483898E+17</v>
      </c>
      <c r="B19465" t="s">
        <v>38718</v>
      </c>
      <c r="C19465" t="s">
        <v>38719</v>
      </c>
      <c r="D19465" s="1">
        <v>42005.048460648148</v>
      </c>
      <c r="E19465">
        <v>9</v>
      </c>
      <c r="F19465">
        <v>17</v>
      </c>
      <c r="G19465" t="s">
        <v>38720</v>
      </c>
    </row>
    <row r="19466" spans="1:8" x14ac:dyDescent="0.2">
      <c r="A19466">
        <v>5.5044390026005702E+17</v>
      </c>
      <c r="B19466" t="s">
        <v>38721</v>
      </c>
      <c r="C19466" t="s">
        <v>38722</v>
      </c>
      <c r="D19466" s="1">
        <v>42005.04892361111</v>
      </c>
      <c r="E19466">
        <v>9</v>
      </c>
      <c r="F19466">
        <v>25</v>
      </c>
      <c r="G19466" t="s">
        <v>576</v>
      </c>
      <c r="H19466" t="s">
        <v>390</v>
      </c>
    </row>
    <row r="19467" spans="1:8" x14ac:dyDescent="0.2">
      <c r="A19467">
        <v>5.50444091579064E+17</v>
      </c>
      <c r="B19467" t="s">
        <v>38723</v>
      </c>
      <c r="C19467" t="s">
        <v>38724</v>
      </c>
      <c r="D19467" s="1">
        <v>42005.049444444441</v>
      </c>
      <c r="E19467">
        <v>27</v>
      </c>
      <c r="F19467">
        <v>73</v>
      </c>
      <c r="G19467" t="s">
        <v>26506</v>
      </c>
    </row>
    <row r="19468" spans="1:8" x14ac:dyDescent="0.2">
      <c r="A19468">
        <v>5.5044428726430899E+17</v>
      </c>
      <c r="B19468" t="s">
        <v>38725</v>
      </c>
      <c r="C19468" t="s">
        <v>38726</v>
      </c>
      <c r="D19468" s="1">
        <v>42005.049988425926</v>
      </c>
      <c r="E19468">
        <v>18</v>
      </c>
      <c r="F19468">
        <v>40</v>
      </c>
      <c r="G19468" t="s">
        <v>89</v>
      </c>
    </row>
    <row r="19469" spans="1:8" x14ac:dyDescent="0.2">
      <c r="A19469">
        <v>5.5054570393279603E+17</v>
      </c>
      <c r="B19469" t="s">
        <v>38727</v>
      </c>
      <c r="C19469" t="s">
        <v>38728</v>
      </c>
      <c r="D19469" s="1">
        <v>42005.32984953704</v>
      </c>
      <c r="E19469">
        <v>19</v>
      </c>
      <c r="F19469">
        <v>53</v>
      </c>
      <c r="G19469" t="s">
        <v>38729</v>
      </c>
    </row>
    <row r="19470" spans="1:8" x14ac:dyDescent="0.2">
      <c r="A19470">
        <v>5.5054763421861402E+17</v>
      </c>
      <c r="B19470" t="s">
        <v>38730</v>
      </c>
      <c r="C19470" t="s">
        <v>38731</v>
      </c>
      <c r="D19470" s="1">
        <v>42005.335173611114</v>
      </c>
      <c r="E19470">
        <v>42</v>
      </c>
      <c r="F19470">
        <v>92</v>
      </c>
    </row>
    <row r="19471" spans="1:8" x14ac:dyDescent="0.2">
      <c r="A19471">
        <v>5.5054811116129402E+17</v>
      </c>
      <c r="B19471" t="s">
        <v>38732</v>
      </c>
      <c r="C19471" t="s">
        <v>38733</v>
      </c>
      <c r="D19471" s="1">
        <v>42005.336493055554</v>
      </c>
      <c r="E19471">
        <v>29</v>
      </c>
      <c r="F19471">
        <v>54</v>
      </c>
      <c r="G19471" t="s">
        <v>576</v>
      </c>
      <c r="H19471" t="s">
        <v>616</v>
      </c>
    </row>
    <row r="19472" spans="1:8" x14ac:dyDescent="0.2">
      <c r="A19472">
        <v>5.5054816417730899E+17</v>
      </c>
      <c r="B19472" t="s">
        <v>38734</v>
      </c>
      <c r="C19472" t="s">
        <v>38735</v>
      </c>
      <c r="D19472" s="1">
        <v>42005.336631944447</v>
      </c>
      <c r="E19472">
        <v>22</v>
      </c>
      <c r="F19472">
        <v>53</v>
      </c>
      <c r="G19472" t="s">
        <v>38736</v>
      </c>
      <c r="H19472" t="s">
        <v>14519</v>
      </c>
    </row>
    <row r="19473" spans="1:8" x14ac:dyDescent="0.2">
      <c r="A19473">
        <v>5.5054833970894003E+17</v>
      </c>
      <c r="B19473" t="s">
        <v>38737</v>
      </c>
      <c r="C19473" t="s">
        <v>38738</v>
      </c>
      <c r="D19473" s="1">
        <v>42005.337118055555</v>
      </c>
      <c r="E19473">
        <v>15</v>
      </c>
      <c r="F19473">
        <v>37</v>
      </c>
      <c r="G19473" t="e">
        <f>_xlfn.SINGLE( _xlfn.SINGLE( _xlfn.SINGLE(flicka__)))</f>
        <v>#NAME?</v>
      </c>
    </row>
    <row r="19474" spans="1:8" x14ac:dyDescent="0.2">
      <c r="A19474">
        <v>5.5054853260076602E+17</v>
      </c>
      <c r="B19474" t="s">
        <v>38739</v>
      </c>
      <c r="C19474" t="s">
        <v>38740</v>
      </c>
      <c r="D19474" s="1">
        <v>42005.337650462963</v>
      </c>
      <c r="E19474">
        <v>11</v>
      </c>
      <c r="F19474">
        <v>28</v>
      </c>
      <c r="G19474" t="s">
        <v>38741</v>
      </c>
      <c r="H19474" t="s">
        <v>390</v>
      </c>
    </row>
    <row r="19475" spans="1:8" x14ac:dyDescent="0.2">
      <c r="A19475">
        <v>5.5054914502787002E+17</v>
      </c>
      <c r="B19475" t="s">
        <v>38742</v>
      </c>
      <c r="C19475" t="s">
        <v>38743</v>
      </c>
      <c r="D19475" s="1">
        <v>42005.33934027778</v>
      </c>
      <c r="E19475">
        <v>14</v>
      </c>
      <c r="F19475">
        <v>33</v>
      </c>
      <c r="G19475" t="s">
        <v>215</v>
      </c>
    </row>
    <row r="19476" spans="1:8" x14ac:dyDescent="0.2">
      <c r="A19476">
        <v>5.5054927867937901E+17</v>
      </c>
      <c r="B19476" t="s">
        <v>38744</v>
      </c>
      <c r="C19476" t="s">
        <v>38745</v>
      </c>
      <c r="D19476" s="1">
        <v>42005.33971064815</v>
      </c>
      <c r="E19476">
        <v>19</v>
      </c>
      <c r="F19476">
        <v>41</v>
      </c>
      <c r="G19476" t="s">
        <v>215</v>
      </c>
    </row>
    <row r="19477" spans="1:8" x14ac:dyDescent="0.2">
      <c r="A19477">
        <v>5.5054932356263898E+17</v>
      </c>
      <c r="B19477" t="s">
        <v>38746</v>
      </c>
      <c r="C19477" t="s">
        <v>38747</v>
      </c>
      <c r="D19477" s="1">
        <v>42005.339837962965</v>
      </c>
      <c r="E19477">
        <v>15</v>
      </c>
      <c r="F19477">
        <v>53</v>
      </c>
      <c r="G19477" t="s">
        <v>215</v>
      </c>
    </row>
    <row r="19478" spans="1:8" x14ac:dyDescent="0.2">
      <c r="A19478">
        <v>5.5054935881993402E+17</v>
      </c>
      <c r="B19478" t="s">
        <v>38748</v>
      </c>
      <c r="C19478" t="s">
        <v>38749</v>
      </c>
      <c r="D19478" s="1">
        <v>42005.339930555558</v>
      </c>
      <c r="E19478">
        <v>20</v>
      </c>
      <c r="F19478">
        <v>56</v>
      </c>
      <c r="G19478" t="s">
        <v>215</v>
      </c>
    </row>
    <row r="19479" spans="1:8" x14ac:dyDescent="0.2">
      <c r="A19479">
        <v>5.5054950471880198E+17</v>
      </c>
      <c r="B19479" t="s">
        <v>38750</v>
      </c>
      <c r="C19479" t="s">
        <v>38751</v>
      </c>
      <c r="D19479" s="1">
        <v>42005.34033564815</v>
      </c>
      <c r="E19479">
        <v>14</v>
      </c>
      <c r="F19479">
        <v>46</v>
      </c>
      <c r="G19479" t="s">
        <v>215</v>
      </c>
      <c r="H19479" t="s">
        <v>616</v>
      </c>
    </row>
    <row r="19480" spans="1:8" x14ac:dyDescent="0.2">
      <c r="A19480">
        <v>5.5054969469143002E+17</v>
      </c>
      <c r="B19480" t="s">
        <v>38752</v>
      </c>
      <c r="C19480" t="s">
        <v>38753</v>
      </c>
      <c r="D19480" s="1">
        <v>42005.340856481482</v>
      </c>
      <c r="E19480">
        <v>21</v>
      </c>
      <c r="F19480">
        <v>69</v>
      </c>
      <c r="G19480" t="s">
        <v>38754</v>
      </c>
    </row>
    <row r="19481" spans="1:8" x14ac:dyDescent="0.2">
      <c r="A19481">
        <v>5.50549822919704E+17</v>
      </c>
      <c r="B19481" t="s">
        <v>38755</v>
      </c>
      <c r="C19481" t="s">
        <v>38756</v>
      </c>
      <c r="D19481" s="1">
        <v>42005.341215277775</v>
      </c>
      <c r="E19481">
        <v>25</v>
      </c>
      <c r="F19481">
        <v>85</v>
      </c>
      <c r="G19481" t="s">
        <v>215</v>
      </c>
    </row>
    <row r="19482" spans="1:8" x14ac:dyDescent="0.2">
      <c r="A19482">
        <v>5.5063022859979098E+17</v>
      </c>
      <c r="B19482" t="s">
        <v>38757</v>
      </c>
      <c r="C19482" t="s">
        <v>38758</v>
      </c>
      <c r="D19482" s="1">
        <v>42005.563090277778</v>
      </c>
      <c r="E19482">
        <v>90</v>
      </c>
      <c r="F19482">
        <v>144</v>
      </c>
      <c r="G19482" t="s">
        <v>215</v>
      </c>
    </row>
    <row r="19483" spans="1:8" x14ac:dyDescent="0.2">
      <c r="A19483">
        <v>5.5084796489865997E+17</v>
      </c>
      <c r="B19483" t="s">
        <v>38759</v>
      </c>
      <c r="C19483" t="s">
        <v>38760</v>
      </c>
      <c r="D19483" s="1">
        <v>42006.163923611108</v>
      </c>
      <c r="E19483">
        <v>22</v>
      </c>
      <c r="F19483">
        <v>42</v>
      </c>
      <c r="G19483" t="s">
        <v>215</v>
      </c>
      <c r="H19483" t="s">
        <v>616</v>
      </c>
    </row>
    <row r="19484" spans="1:8" x14ac:dyDescent="0.2">
      <c r="A19484">
        <v>5.5084888349317901E+17</v>
      </c>
      <c r="B19484" t="s">
        <v>38761</v>
      </c>
      <c r="C19484" t="s">
        <v>38762</v>
      </c>
      <c r="D19484" s="1">
        <v>42006.166458333333</v>
      </c>
      <c r="E19484">
        <v>42</v>
      </c>
      <c r="F19484">
        <v>108</v>
      </c>
      <c r="G19484" t="s">
        <v>89</v>
      </c>
    </row>
    <row r="19485" spans="1:8" x14ac:dyDescent="0.2">
      <c r="A19485">
        <v>5.5084943975438298E+17</v>
      </c>
      <c r="B19485" t="s">
        <v>38763</v>
      </c>
      <c r="C19485" t="s">
        <v>38764</v>
      </c>
      <c r="D19485" s="1">
        <v>42006.167997685188</v>
      </c>
      <c r="E19485">
        <v>57</v>
      </c>
      <c r="F19485">
        <v>89</v>
      </c>
      <c r="G19485" t="s">
        <v>215</v>
      </c>
    </row>
    <row r="19486" spans="1:8" x14ac:dyDescent="0.2">
      <c r="A19486">
        <v>5.5084961261421299E+17</v>
      </c>
      <c r="B19486" t="s">
        <v>38765</v>
      </c>
      <c r="C19486" t="s">
        <v>38766</v>
      </c>
      <c r="D19486" s="1">
        <v>42006.16847222222</v>
      </c>
      <c r="E19486">
        <v>19</v>
      </c>
      <c r="F19486">
        <v>40</v>
      </c>
      <c r="G19486" t="s">
        <v>487</v>
      </c>
    </row>
    <row r="19487" spans="1:8" x14ac:dyDescent="0.2">
      <c r="A19487">
        <v>5.5084968372444698E+17</v>
      </c>
      <c r="B19487" t="s">
        <v>38767</v>
      </c>
      <c r="C19487" t="s">
        <v>38768</v>
      </c>
      <c r="D19487" s="1">
        <v>42006.168668981481</v>
      </c>
      <c r="E19487">
        <v>3164</v>
      </c>
      <c r="F19487">
        <v>3276</v>
      </c>
      <c r="G19487" t="s">
        <v>215</v>
      </c>
    </row>
    <row r="19488" spans="1:8" x14ac:dyDescent="0.2">
      <c r="A19488">
        <v>5.5112831328111802E+17</v>
      </c>
      <c r="B19488" t="s">
        <v>38769</v>
      </c>
      <c r="C19488" t="s">
        <v>38770</v>
      </c>
      <c r="D19488" s="1">
        <v>42006.9375462963</v>
      </c>
      <c r="E19488">
        <v>11</v>
      </c>
      <c r="F19488">
        <v>21</v>
      </c>
      <c r="G19488" t="s">
        <v>576</v>
      </c>
    </row>
    <row r="19489" spans="1:8" x14ac:dyDescent="0.2">
      <c r="A19489">
        <v>5.5112883819829197E+17</v>
      </c>
      <c r="B19489" t="s">
        <v>38771</v>
      </c>
      <c r="C19489" t="s">
        <v>38772</v>
      </c>
      <c r="D19489" s="1">
        <v>42006.938993055555</v>
      </c>
      <c r="E19489">
        <v>14</v>
      </c>
      <c r="F19489">
        <v>23</v>
      </c>
      <c r="G19489" t="s">
        <v>89</v>
      </c>
    </row>
    <row r="19490" spans="1:8" x14ac:dyDescent="0.2">
      <c r="A19490">
        <v>5.5112909659677402E+17</v>
      </c>
      <c r="B19490" t="s">
        <v>38773</v>
      </c>
      <c r="C19490" t="s">
        <v>38774</v>
      </c>
      <c r="D19490" s="1">
        <v>42006.939699074072</v>
      </c>
      <c r="E19490">
        <v>17</v>
      </c>
      <c r="F19490">
        <v>22</v>
      </c>
      <c r="G19490" t="s">
        <v>487</v>
      </c>
    </row>
    <row r="19491" spans="1:8" x14ac:dyDescent="0.2">
      <c r="A19491">
        <v>5.5112965782818803E+17</v>
      </c>
      <c r="B19491" t="s">
        <v>38775</v>
      </c>
      <c r="C19491" t="s">
        <v>38776</v>
      </c>
      <c r="D19491" s="1">
        <v>42006.941250000003</v>
      </c>
      <c r="E19491">
        <v>62</v>
      </c>
      <c r="F19491">
        <v>175</v>
      </c>
      <c r="G19491" t="s">
        <v>215</v>
      </c>
      <c r="H19491" t="s">
        <v>390</v>
      </c>
    </row>
    <row r="19492" spans="1:8" x14ac:dyDescent="0.2">
      <c r="A19492">
        <v>5.5112994598525702E+17</v>
      </c>
      <c r="B19492" t="s">
        <v>38777</v>
      </c>
      <c r="C19492" t="s">
        <v>38778</v>
      </c>
      <c r="D19492" s="1">
        <v>42006.942048611112</v>
      </c>
      <c r="E19492">
        <v>16</v>
      </c>
      <c r="F19492">
        <v>20</v>
      </c>
      <c r="G19492" t="s">
        <v>215</v>
      </c>
    </row>
    <row r="19493" spans="1:8" x14ac:dyDescent="0.2">
      <c r="A19493">
        <v>5.5113000590508403E+17</v>
      </c>
      <c r="B19493" t="s">
        <v>38779</v>
      </c>
      <c r="C19493" t="s">
        <v>38780</v>
      </c>
      <c r="D19493" s="1">
        <v>42006.942210648151</v>
      </c>
      <c r="E19493">
        <v>19</v>
      </c>
      <c r="F19493">
        <v>19</v>
      </c>
      <c r="G19493" t="s">
        <v>487</v>
      </c>
    </row>
    <row r="19494" spans="1:8" x14ac:dyDescent="0.2">
      <c r="A19494">
        <v>5.51130641648328E+17</v>
      </c>
      <c r="B19494" t="s">
        <v>38781</v>
      </c>
      <c r="C19494" t="s">
        <v>38782</v>
      </c>
      <c r="D19494" s="1">
        <v>42006.943969907406</v>
      </c>
      <c r="E19494">
        <v>13</v>
      </c>
      <c r="F19494">
        <v>14</v>
      </c>
      <c r="G19494" t="s">
        <v>89</v>
      </c>
    </row>
    <row r="19495" spans="1:8" x14ac:dyDescent="0.2">
      <c r="A19495">
        <v>5.5113077806807398E+17</v>
      </c>
      <c r="B19495" t="s">
        <v>38783</v>
      </c>
      <c r="C19495" t="s">
        <v>38784</v>
      </c>
      <c r="D19495" s="1">
        <v>42006.944340277776</v>
      </c>
      <c r="E19495">
        <v>11</v>
      </c>
      <c r="F19495">
        <v>24</v>
      </c>
      <c r="G19495" t="s">
        <v>215</v>
      </c>
    </row>
    <row r="19496" spans="1:8" x14ac:dyDescent="0.2">
      <c r="A19496">
        <v>5.5113103228064902E+17</v>
      </c>
      <c r="B19496" t="s">
        <v>38785</v>
      </c>
      <c r="C19496" t="s">
        <v>38786</v>
      </c>
      <c r="D19496" s="1">
        <v>42006.9450462963</v>
      </c>
      <c r="E19496">
        <v>12</v>
      </c>
      <c r="F19496">
        <v>9</v>
      </c>
      <c r="G19496" t="s">
        <v>487</v>
      </c>
    </row>
    <row r="19497" spans="1:8" x14ac:dyDescent="0.2">
      <c r="A19497">
        <v>5.5113149242515398E+17</v>
      </c>
      <c r="B19497" t="s">
        <v>38787</v>
      </c>
      <c r="C19497" t="s">
        <v>38788</v>
      </c>
      <c r="D19497" s="1">
        <v>42006.94630787037</v>
      </c>
      <c r="E19497">
        <v>5</v>
      </c>
      <c r="F19497">
        <v>13</v>
      </c>
      <c r="G19497" t="s">
        <v>215</v>
      </c>
    </row>
    <row r="19498" spans="1:8" x14ac:dyDescent="0.2">
      <c r="A19498">
        <v>5.5113159409928102E+17</v>
      </c>
      <c r="B19498" t="s">
        <v>38789</v>
      </c>
      <c r="C19498" t="s">
        <v>38790</v>
      </c>
      <c r="D19498" s="1">
        <v>42006.946597222224</v>
      </c>
      <c r="E19498">
        <v>11</v>
      </c>
      <c r="F19498">
        <v>14</v>
      </c>
      <c r="G19498" t="s">
        <v>215</v>
      </c>
      <c r="H19498" t="s">
        <v>390</v>
      </c>
    </row>
    <row r="19499" spans="1:8" x14ac:dyDescent="0.2">
      <c r="A19499">
        <v>5.5113164452740301E+17</v>
      </c>
      <c r="B19499" t="s">
        <v>38791</v>
      </c>
      <c r="C19499" t="s">
        <v>38792</v>
      </c>
      <c r="D19499" s="1">
        <v>42006.946736111109</v>
      </c>
      <c r="E19499">
        <v>18</v>
      </c>
      <c r="F19499">
        <v>24</v>
      </c>
      <c r="G19499" t="s">
        <v>215</v>
      </c>
    </row>
    <row r="19500" spans="1:8" x14ac:dyDescent="0.2">
      <c r="A19500">
        <v>5.5113177538547302E+17</v>
      </c>
      <c r="B19500" t="s">
        <v>38793</v>
      </c>
      <c r="C19500" t="s">
        <v>38794</v>
      </c>
      <c r="D19500" s="1">
        <v>42006.947094907409</v>
      </c>
      <c r="E19500">
        <v>8</v>
      </c>
      <c r="F19500">
        <v>11</v>
      </c>
      <c r="G19500" t="s">
        <v>38795</v>
      </c>
    </row>
    <row r="19501" spans="1:8" x14ac:dyDescent="0.2">
      <c r="A19501">
        <v>5.5113188749502797E+17</v>
      </c>
      <c r="B19501" t="s">
        <v>38796</v>
      </c>
      <c r="C19501" t="s">
        <v>38797</v>
      </c>
      <c r="D19501" s="1">
        <v>42006.94740740741</v>
      </c>
      <c r="E19501">
        <v>6</v>
      </c>
      <c r="F19501">
        <v>17</v>
      </c>
      <c r="G19501" t="s">
        <v>487</v>
      </c>
    </row>
    <row r="19502" spans="1:8" x14ac:dyDescent="0.2">
      <c r="A19502">
        <v>5.5113197812976397E+17</v>
      </c>
      <c r="B19502" t="s">
        <v>38798</v>
      </c>
      <c r="C19502" t="s">
        <v>38799</v>
      </c>
      <c r="D19502" s="1">
        <v>42006.947650462964</v>
      </c>
      <c r="E19502">
        <v>12</v>
      </c>
      <c r="F19502">
        <v>18</v>
      </c>
      <c r="G19502" t="s">
        <v>215</v>
      </c>
    </row>
    <row r="19503" spans="1:8" x14ac:dyDescent="0.2">
      <c r="A19503">
        <v>5.5113207168789197E+17</v>
      </c>
      <c r="B19503" t="s">
        <v>38800</v>
      </c>
      <c r="C19503" t="s">
        <v>38801</v>
      </c>
      <c r="D19503" s="1">
        <v>42006.947916666664</v>
      </c>
      <c r="E19503">
        <v>10</v>
      </c>
      <c r="F19503">
        <v>10</v>
      </c>
      <c r="G19503" t="s">
        <v>215</v>
      </c>
    </row>
    <row r="19504" spans="1:8" x14ac:dyDescent="0.2">
      <c r="A19504">
        <v>5.5113216008705203E+17</v>
      </c>
      <c r="B19504" t="s">
        <v>38802</v>
      </c>
      <c r="C19504" t="s">
        <v>38803</v>
      </c>
      <c r="D19504" s="1">
        <v>42006.948159722226</v>
      </c>
      <c r="E19504">
        <v>23</v>
      </c>
      <c r="F19504">
        <v>34</v>
      </c>
      <c r="G19504" t="s">
        <v>215</v>
      </c>
    </row>
    <row r="19505" spans="1:8" x14ac:dyDescent="0.2">
      <c r="A19505">
        <v>5.5113225097341299E+17</v>
      </c>
      <c r="B19505" t="s">
        <v>38804</v>
      </c>
      <c r="C19505" t="s">
        <v>38805</v>
      </c>
      <c r="D19505" s="1">
        <v>42006.94840277778</v>
      </c>
      <c r="E19505">
        <v>7</v>
      </c>
      <c r="F19505">
        <v>16</v>
      </c>
      <c r="G19505" t="s">
        <v>487</v>
      </c>
    </row>
    <row r="19506" spans="1:8" x14ac:dyDescent="0.2">
      <c r="A19506">
        <v>5.5113266532453498E+17</v>
      </c>
      <c r="B19506" t="s">
        <v>38806</v>
      </c>
      <c r="C19506" t="s">
        <v>38807</v>
      </c>
      <c r="D19506" s="1">
        <v>42006.949548611112</v>
      </c>
      <c r="E19506">
        <v>8</v>
      </c>
      <c r="F19506">
        <v>18</v>
      </c>
      <c r="G19506" t="s">
        <v>38808</v>
      </c>
    </row>
    <row r="19507" spans="1:8" x14ac:dyDescent="0.2">
      <c r="A19507">
        <v>5.5113277904468698E+17</v>
      </c>
      <c r="B19507" t="s">
        <v>38809</v>
      </c>
      <c r="C19507" t="s">
        <v>38810</v>
      </c>
      <c r="D19507" s="1">
        <v>42006.949861111112</v>
      </c>
      <c r="E19507">
        <v>8</v>
      </c>
      <c r="F19507">
        <v>19</v>
      </c>
      <c r="G19507" t="s">
        <v>576</v>
      </c>
    </row>
    <row r="19508" spans="1:8" x14ac:dyDescent="0.2">
      <c r="A19508">
        <v>5.5113286203317798E+17</v>
      </c>
      <c r="B19508" t="s">
        <v>38811</v>
      </c>
      <c r="C19508" t="s">
        <v>38812</v>
      </c>
      <c r="D19508" s="1">
        <v>42006.950092592589</v>
      </c>
      <c r="E19508">
        <v>9</v>
      </c>
      <c r="F19508">
        <v>19</v>
      </c>
      <c r="G19508" t="s">
        <v>215</v>
      </c>
    </row>
    <row r="19509" spans="1:8" x14ac:dyDescent="0.2">
      <c r="A19509">
        <v>5.5113289570086003E+17</v>
      </c>
      <c r="B19509" t="s">
        <v>38813</v>
      </c>
      <c r="C19509" t="s">
        <v>38814</v>
      </c>
      <c r="D19509" s="1">
        <v>42006.950185185182</v>
      </c>
      <c r="E19509">
        <v>29</v>
      </c>
      <c r="F19509">
        <v>20</v>
      </c>
      <c r="G19509" t="s">
        <v>215</v>
      </c>
      <c r="H19509" t="s">
        <v>390</v>
      </c>
    </row>
    <row r="19510" spans="1:8" x14ac:dyDescent="0.2">
      <c r="A19510">
        <v>5.5113292771599501E+17</v>
      </c>
      <c r="B19510" t="s">
        <v>38815</v>
      </c>
      <c r="C19510" t="s">
        <v>38816</v>
      </c>
      <c r="D19510" s="1">
        <v>42006.950277777774</v>
      </c>
      <c r="E19510">
        <v>10</v>
      </c>
      <c r="F19510">
        <v>14</v>
      </c>
      <c r="G19510" t="s">
        <v>215</v>
      </c>
    </row>
    <row r="19511" spans="1:8" x14ac:dyDescent="0.2">
      <c r="A19511">
        <v>5.5113311056666598E+17</v>
      </c>
      <c r="B19511" t="s">
        <v>38817</v>
      </c>
      <c r="C19511" t="s">
        <v>38818</v>
      </c>
      <c r="D19511" s="1">
        <v>42006.950775462959</v>
      </c>
      <c r="E19511">
        <v>9</v>
      </c>
      <c r="F19511">
        <v>22</v>
      </c>
      <c r="G19511" t="s">
        <v>38819</v>
      </c>
    </row>
    <row r="19512" spans="1:8" x14ac:dyDescent="0.2">
      <c r="A19512">
        <v>5.5113328281835898E+17</v>
      </c>
      <c r="B19512" t="s">
        <v>38820</v>
      </c>
      <c r="C19512" t="s">
        <v>38821</v>
      </c>
      <c r="D19512" s="1">
        <v>42006.951249999998</v>
      </c>
      <c r="E19512">
        <v>17</v>
      </c>
      <c r="F19512">
        <v>29</v>
      </c>
      <c r="G19512" t="s">
        <v>215</v>
      </c>
    </row>
    <row r="19513" spans="1:8" x14ac:dyDescent="0.2">
      <c r="A19513">
        <v>5.5113517717573197E+17</v>
      </c>
      <c r="B19513" t="s">
        <v>38822</v>
      </c>
      <c r="C19513" t="s">
        <v>38823</v>
      </c>
      <c r="D19513" s="1">
        <v>42006.95648148148</v>
      </c>
      <c r="E19513">
        <v>19</v>
      </c>
      <c r="F19513">
        <v>26</v>
      </c>
      <c r="G19513" t="s">
        <v>215</v>
      </c>
    </row>
    <row r="19514" spans="1:8" x14ac:dyDescent="0.2">
      <c r="A19514">
        <v>5.5113526966435802E+17</v>
      </c>
      <c r="B19514" t="s">
        <v>38824</v>
      </c>
      <c r="C19514" t="s">
        <v>38825</v>
      </c>
      <c r="D19514" s="1">
        <v>42006.956736111111</v>
      </c>
      <c r="E19514">
        <v>16</v>
      </c>
      <c r="F19514">
        <v>23</v>
      </c>
      <c r="G19514" t="s">
        <v>215</v>
      </c>
    </row>
    <row r="19515" spans="1:8" x14ac:dyDescent="0.2">
      <c r="A19515">
        <v>5.5113547111674598E+17</v>
      </c>
      <c r="B19515" t="s">
        <v>38826</v>
      </c>
      <c r="C19515" t="s">
        <v>38827</v>
      </c>
      <c r="D19515" s="1">
        <v>42006.957291666666</v>
      </c>
      <c r="E19515">
        <v>18</v>
      </c>
      <c r="F19515">
        <v>23</v>
      </c>
      <c r="G19515" t="s">
        <v>215</v>
      </c>
    </row>
    <row r="19516" spans="1:8" x14ac:dyDescent="0.2">
      <c r="A19516">
        <v>5.51135516062912E+17</v>
      </c>
      <c r="B19516" t="s">
        <v>38828</v>
      </c>
      <c r="C19516" t="s">
        <v>38829</v>
      </c>
      <c r="D19516" s="1">
        <v>42006.957418981481</v>
      </c>
      <c r="E19516">
        <v>15</v>
      </c>
      <c r="F19516">
        <v>17</v>
      </c>
      <c r="G19516" t="s">
        <v>38830</v>
      </c>
    </row>
    <row r="19517" spans="1:8" x14ac:dyDescent="0.2">
      <c r="A19517">
        <v>5.5113582725931398E+17</v>
      </c>
      <c r="B19517" t="s">
        <v>38831</v>
      </c>
      <c r="C19517" t="s">
        <v>38832</v>
      </c>
      <c r="D19517" s="1">
        <v>42006.958275462966</v>
      </c>
      <c r="E19517">
        <v>771</v>
      </c>
      <c r="F19517">
        <v>765</v>
      </c>
      <c r="G19517" t="s">
        <v>215</v>
      </c>
    </row>
    <row r="19518" spans="1:8" x14ac:dyDescent="0.2">
      <c r="A19518">
        <v>5.5115649687750598E+17</v>
      </c>
      <c r="B19518" t="s">
        <v>38833</v>
      </c>
      <c r="C19518" t="s">
        <v>38834</v>
      </c>
      <c r="D19518" s="1">
        <v>42007.0153125</v>
      </c>
      <c r="E19518">
        <v>69</v>
      </c>
      <c r="F19518">
        <v>96</v>
      </c>
      <c r="G19518" t="s">
        <v>215</v>
      </c>
    </row>
    <row r="19519" spans="1:8" x14ac:dyDescent="0.2">
      <c r="A19519">
        <v>5.5121300582932E+17</v>
      </c>
      <c r="B19519" t="s">
        <v>38835</v>
      </c>
      <c r="C19519" t="s">
        <v>38836</v>
      </c>
      <c r="D19519" s="1">
        <v>42007.171249999999</v>
      </c>
      <c r="E19519">
        <v>18</v>
      </c>
      <c r="F19519">
        <v>31</v>
      </c>
      <c r="G19519" t="s">
        <v>215</v>
      </c>
    </row>
    <row r="19520" spans="1:8" x14ac:dyDescent="0.2">
      <c r="A19520">
        <v>5.5121431313098298E+17</v>
      </c>
      <c r="B19520" t="s">
        <v>38837</v>
      </c>
      <c r="C19520" t="s">
        <v>38838</v>
      </c>
      <c r="D19520" s="1">
        <v>42007.174849537034</v>
      </c>
      <c r="E19520">
        <v>13</v>
      </c>
      <c r="F19520">
        <v>23</v>
      </c>
      <c r="G19520" t="s">
        <v>215</v>
      </c>
    </row>
    <row r="19521" spans="1:8" x14ac:dyDescent="0.2">
      <c r="A19521">
        <v>5.5121457559793997E+17</v>
      </c>
      <c r="B19521" t="s">
        <v>38839</v>
      </c>
      <c r="C19521" t="s">
        <v>38840</v>
      </c>
      <c r="D19521" s="1">
        <v>42007.175578703704</v>
      </c>
      <c r="E19521">
        <v>21</v>
      </c>
      <c r="F19521">
        <v>30</v>
      </c>
      <c r="G19521" t="s">
        <v>215</v>
      </c>
    </row>
    <row r="19522" spans="1:8" x14ac:dyDescent="0.2">
      <c r="A19522">
        <v>5.5121574447494701E+17</v>
      </c>
      <c r="B19522" t="s">
        <v>38841</v>
      </c>
      <c r="C19522" t="s">
        <v>38842</v>
      </c>
      <c r="D19522" s="1">
        <v>42007.178807870368</v>
      </c>
      <c r="E19522">
        <v>293</v>
      </c>
      <c r="F19522">
        <v>535</v>
      </c>
    </row>
    <row r="19523" spans="1:8" x14ac:dyDescent="0.2">
      <c r="A19523">
        <v>5.5121706481667597E+17</v>
      </c>
      <c r="B19523" t="s">
        <v>38843</v>
      </c>
      <c r="C19523" t="s">
        <v>38844</v>
      </c>
      <c r="D19523" s="1">
        <v>42007.182453703703</v>
      </c>
      <c r="E19523">
        <v>26</v>
      </c>
      <c r="F19523">
        <v>51</v>
      </c>
      <c r="G19523" t="s">
        <v>38845</v>
      </c>
      <c r="H19523" t="s">
        <v>390</v>
      </c>
    </row>
    <row r="19524" spans="1:8" x14ac:dyDescent="0.2">
      <c r="A19524">
        <v>5.5121749984571802E+17</v>
      </c>
      <c r="B19524" t="s">
        <v>38846</v>
      </c>
      <c r="C19524" t="s">
        <v>38847</v>
      </c>
      <c r="D19524" s="1">
        <v>42007.183645833335</v>
      </c>
      <c r="E19524">
        <v>15</v>
      </c>
      <c r="F19524">
        <v>20</v>
      </c>
      <c r="G19524" t="s">
        <v>215</v>
      </c>
      <c r="H19524" t="s">
        <v>390</v>
      </c>
    </row>
    <row r="19525" spans="1:8" x14ac:dyDescent="0.2">
      <c r="A19525">
        <v>5.5121754060596403E+17</v>
      </c>
      <c r="B19525" t="s">
        <v>38848</v>
      </c>
      <c r="C19525" t="s">
        <v>38849</v>
      </c>
      <c r="D19525" s="1">
        <v>42007.183761574073</v>
      </c>
      <c r="E19525">
        <v>11</v>
      </c>
      <c r="F19525">
        <v>19</v>
      </c>
      <c r="G19525" t="s">
        <v>215</v>
      </c>
    </row>
    <row r="19526" spans="1:8" x14ac:dyDescent="0.2">
      <c r="A19526">
        <v>5.5121768144227898E+17</v>
      </c>
      <c r="B19526" t="s">
        <v>38850</v>
      </c>
      <c r="C19526" t="s">
        <v>38851</v>
      </c>
      <c r="D19526" s="1">
        <v>42007.184155092589</v>
      </c>
      <c r="E19526">
        <v>10</v>
      </c>
      <c r="F19526">
        <v>25</v>
      </c>
      <c r="G19526" t="s">
        <v>215</v>
      </c>
    </row>
    <row r="19527" spans="1:8" x14ac:dyDescent="0.2">
      <c r="A19527">
        <v>5.5121836740392902E+17</v>
      </c>
      <c r="B19527" t="s">
        <v>38852</v>
      </c>
      <c r="C19527" t="s">
        <v>38853</v>
      </c>
      <c r="D19527" s="1">
        <v>42007.186041666668</v>
      </c>
      <c r="E19527">
        <v>18</v>
      </c>
      <c r="F19527">
        <v>43</v>
      </c>
      <c r="G19527" t="s">
        <v>215</v>
      </c>
    </row>
    <row r="19528" spans="1:8" x14ac:dyDescent="0.2">
      <c r="A19528">
        <v>5.5121922811704902E+17</v>
      </c>
      <c r="B19528" t="s">
        <v>38854</v>
      </c>
      <c r="C19528" t="s">
        <v>38855</v>
      </c>
      <c r="D19528" s="1">
        <v>42007.188414351855</v>
      </c>
      <c r="E19528">
        <v>20</v>
      </c>
      <c r="F19528">
        <v>38</v>
      </c>
      <c r="G19528" t="s">
        <v>215</v>
      </c>
    </row>
    <row r="19529" spans="1:8" x14ac:dyDescent="0.2">
      <c r="A19529">
        <v>5.5122093644447699E+17</v>
      </c>
      <c r="B19529" t="s">
        <v>38856</v>
      </c>
      <c r="C19529" t="s">
        <v>38857</v>
      </c>
      <c r="D19529" s="1">
        <v>42007.193136574075</v>
      </c>
      <c r="E19529">
        <v>52</v>
      </c>
      <c r="F19529">
        <v>111</v>
      </c>
    </row>
    <row r="19530" spans="1:8" x14ac:dyDescent="0.2">
      <c r="A19530">
        <v>5.5122176133407098E+17</v>
      </c>
      <c r="B19530" t="s">
        <v>38858</v>
      </c>
      <c r="C19530" t="s">
        <v>38859</v>
      </c>
      <c r="D19530" s="1">
        <v>42007.195405092592</v>
      </c>
      <c r="E19530">
        <v>18</v>
      </c>
      <c r="F19530">
        <v>24</v>
      </c>
      <c r="G19530" t="s">
        <v>215</v>
      </c>
    </row>
    <row r="19531" spans="1:8" x14ac:dyDescent="0.2">
      <c r="A19531">
        <v>5.5122192403531302E+17</v>
      </c>
      <c r="B19531" t="s">
        <v>38860</v>
      </c>
      <c r="C19531" t="s">
        <v>38861</v>
      </c>
      <c r="D19531" s="1">
        <v>42007.195856481485</v>
      </c>
      <c r="E19531">
        <v>21</v>
      </c>
      <c r="F19531">
        <v>32</v>
      </c>
      <c r="G19531" t="s">
        <v>215</v>
      </c>
    </row>
    <row r="19532" spans="1:8" x14ac:dyDescent="0.2">
      <c r="A19532">
        <v>5.51222297303216E+17</v>
      </c>
      <c r="B19532" t="s">
        <v>38862</v>
      </c>
      <c r="C19532" t="s">
        <v>38863</v>
      </c>
      <c r="D19532" s="1">
        <v>42007.196886574071</v>
      </c>
      <c r="E19532">
        <v>14</v>
      </c>
      <c r="F19532">
        <v>23</v>
      </c>
      <c r="G19532" t="s">
        <v>215</v>
      </c>
    </row>
    <row r="19533" spans="1:8" x14ac:dyDescent="0.2">
      <c r="A19533">
        <v>5.51222450424672E+17</v>
      </c>
      <c r="B19533" t="s">
        <v>38864</v>
      </c>
      <c r="C19533" t="s">
        <v>38865</v>
      </c>
      <c r="D19533" s="1">
        <v>42007.197314814817</v>
      </c>
      <c r="E19533">
        <v>25</v>
      </c>
      <c r="F19533">
        <v>55</v>
      </c>
      <c r="G19533" t="s">
        <v>215</v>
      </c>
      <c r="H19533" t="s">
        <v>390</v>
      </c>
    </row>
    <row r="19534" spans="1:8" x14ac:dyDescent="0.2">
      <c r="A19534">
        <v>5.5122306046518797E+17</v>
      </c>
      <c r="B19534" t="s">
        <v>38866</v>
      </c>
      <c r="C19534" t="s">
        <v>38867</v>
      </c>
      <c r="D19534" s="1">
        <v>42007.198993055557</v>
      </c>
      <c r="E19534">
        <v>38</v>
      </c>
      <c r="F19534">
        <v>44</v>
      </c>
      <c r="G19534" t="s">
        <v>38868</v>
      </c>
    </row>
    <row r="19535" spans="1:8" x14ac:dyDescent="0.2">
      <c r="A19535">
        <v>5.5147307021791603E+17</v>
      </c>
      <c r="B19535" t="s">
        <v>38869</v>
      </c>
      <c r="C19535" t="s">
        <v>38870</v>
      </c>
      <c r="D19535" s="1">
        <v>42007.888888888891</v>
      </c>
      <c r="E19535">
        <v>24</v>
      </c>
      <c r="F19535">
        <v>54</v>
      </c>
      <c r="G19535" t="s">
        <v>38871</v>
      </c>
      <c r="H19535" t="s">
        <v>390</v>
      </c>
    </row>
    <row r="19536" spans="1:8" x14ac:dyDescent="0.2">
      <c r="A19536">
        <v>5.5149093512596998E+17</v>
      </c>
      <c r="B19536" t="s">
        <v>38872</v>
      </c>
      <c r="C19536" t="s">
        <v>38873</v>
      </c>
      <c r="D19536" s="1">
        <v>42007.93818287037</v>
      </c>
      <c r="E19536">
        <v>53</v>
      </c>
      <c r="F19536">
        <v>122</v>
      </c>
      <c r="G19536" t="s">
        <v>215</v>
      </c>
    </row>
    <row r="19537" spans="1:8" x14ac:dyDescent="0.2">
      <c r="A19537">
        <v>5.5151170901457702E+17</v>
      </c>
      <c r="B19537" t="s">
        <v>38874</v>
      </c>
      <c r="C19537" t="s">
        <v>38875</v>
      </c>
      <c r="D19537" s="1">
        <v>42007.995509259257</v>
      </c>
      <c r="E19537">
        <v>22</v>
      </c>
      <c r="F19537">
        <v>30</v>
      </c>
      <c r="G19537" t="s">
        <v>89</v>
      </c>
      <c r="H19537" t="s">
        <v>38876</v>
      </c>
    </row>
    <row r="19538" spans="1:8" x14ac:dyDescent="0.2">
      <c r="A19538">
        <v>5.5152115842075802E+17</v>
      </c>
      <c r="B19538" t="s">
        <v>38877</v>
      </c>
      <c r="C19538" t="s">
        <v>38878</v>
      </c>
      <c r="D19538" s="1">
        <v>42008.021585648145</v>
      </c>
      <c r="E19538">
        <v>14</v>
      </c>
      <c r="F19538">
        <v>23</v>
      </c>
      <c r="G19538" t="s">
        <v>215</v>
      </c>
      <c r="H19538" t="s">
        <v>22444</v>
      </c>
    </row>
    <row r="19539" spans="1:8" x14ac:dyDescent="0.2">
      <c r="A19539">
        <v>5.5152630919806899E+17</v>
      </c>
      <c r="B19539" t="s">
        <v>38879</v>
      </c>
      <c r="C19539" t="s">
        <v>38880</v>
      </c>
      <c r="D19539" s="1">
        <v>42008.035798611112</v>
      </c>
      <c r="E19539">
        <v>15</v>
      </c>
      <c r="F19539">
        <v>21</v>
      </c>
      <c r="G19539" t="s">
        <v>576</v>
      </c>
    </row>
    <row r="19540" spans="1:8" x14ac:dyDescent="0.2">
      <c r="A19540">
        <v>5.5152649909936102E+17</v>
      </c>
      <c r="B19540" t="s">
        <v>38881</v>
      </c>
      <c r="C19540" t="s">
        <v>38882</v>
      </c>
      <c r="D19540" s="1">
        <v>42008.036319444444</v>
      </c>
      <c r="E19540">
        <v>10</v>
      </c>
      <c r="F19540">
        <v>34</v>
      </c>
      <c r="G19540" t="s">
        <v>38883</v>
      </c>
    </row>
    <row r="19541" spans="1:8" x14ac:dyDescent="0.2">
      <c r="A19541">
        <v>5.5152666525251098E+17</v>
      </c>
      <c r="B19541" t="s">
        <v>38884</v>
      </c>
      <c r="C19541" t="s">
        <v>38885</v>
      </c>
      <c r="D19541" s="1">
        <v>42008.036782407406</v>
      </c>
      <c r="E19541">
        <v>9</v>
      </c>
      <c r="F19541">
        <v>29</v>
      </c>
      <c r="G19541" t="s">
        <v>38886</v>
      </c>
      <c r="H19541" t="s">
        <v>390</v>
      </c>
    </row>
    <row r="19542" spans="1:8" x14ac:dyDescent="0.2">
      <c r="A19542">
        <v>5.51527516457152E+17</v>
      </c>
      <c r="B19542" t="s">
        <v>38887</v>
      </c>
      <c r="C19542" t="s">
        <v>38888</v>
      </c>
      <c r="D19542" s="1">
        <v>42008.039131944446</v>
      </c>
      <c r="E19542">
        <v>20</v>
      </c>
      <c r="F19542">
        <v>36</v>
      </c>
      <c r="G19542" t="s">
        <v>546</v>
      </c>
    </row>
    <row r="19543" spans="1:8" x14ac:dyDescent="0.2">
      <c r="A19543">
        <v>5.5152770220192102E+17</v>
      </c>
      <c r="B19543" t="s">
        <v>38889</v>
      </c>
      <c r="C19543" t="s">
        <v>38890</v>
      </c>
      <c r="D19543" s="1">
        <v>42008.039641203701</v>
      </c>
      <c r="E19543">
        <v>31</v>
      </c>
      <c r="F19543">
        <v>72</v>
      </c>
      <c r="G19543" t="s">
        <v>576</v>
      </c>
      <c r="H19543" t="s">
        <v>616</v>
      </c>
    </row>
    <row r="19544" spans="1:8" x14ac:dyDescent="0.2">
      <c r="A19544">
        <v>5.5156356689429197E+17</v>
      </c>
      <c r="B19544" t="s">
        <v>38891</v>
      </c>
      <c r="C19544" t="s">
        <v>38892</v>
      </c>
      <c r="D19544" s="1">
        <v>42008.138611111113</v>
      </c>
      <c r="E19544">
        <v>48</v>
      </c>
      <c r="F19544">
        <v>102</v>
      </c>
      <c r="G19544" t="s">
        <v>89</v>
      </c>
      <c r="H19544" t="s">
        <v>390</v>
      </c>
    </row>
    <row r="19545" spans="1:8" x14ac:dyDescent="0.2">
      <c r="A19545">
        <v>5.5158385227648198E+17</v>
      </c>
      <c r="B19545" t="s">
        <v>38893</v>
      </c>
      <c r="C19545" t="s">
        <v>38894</v>
      </c>
      <c r="D19545" s="1">
        <v>42008.19458333333</v>
      </c>
      <c r="E19545">
        <v>20</v>
      </c>
      <c r="F19545">
        <v>31</v>
      </c>
      <c r="G19545" t="s">
        <v>576</v>
      </c>
    </row>
    <row r="19546" spans="1:8" x14ac:dyDescent="0.2">
      <c r="A19546">
        <v>5.5158406618600198E+17</v>
      </c>
      <c r="B19546" t="s">
        <v>38895</v>
      </c>
      <c r="C19546" t="s">
        <v>38896</v>
      </c>
      <c r="D19546" s="1">
        <v>42008.195173611108</v>
      </c>
      <c r="E19546">
        <v>40</v>
      </c>
      <c r="F19546">
        <v>80</v>
      </c>
      <c r="G19546" t="s">
        <v>38897</v>
      </c>
      <c r="H19546" t="s">
        <v>390</v>
      </c>
    </row>
    <row r="19547" spans="1:8" x14ac:dyDescent="0.2">
      <c r="A19547">
        <v>5.5158419173409901E+17</v>
      </c>
      <c r="B19547" t="s">
        <v>38898</v>
      </c>
      <c r="C19547" t="s">
        <v>38899</v>
      </c>
      <c r="D19547" s="1">
        <v>42008.195520833331</v>
      </c>
      <c r="E19547">
        <v>8</v>
      </c>
      <c r="F19547">
        <v>17</v>
      </c>
      <c r="G19547" t="s">
        <v>576</v>
      </c>
    </row>
    <row r="19548" spans="1:8" x14ac:dyDescent="0.2">
      <c r="A19548">
        <v>5.5158424647395699E+17</v>
      </c>
      <c r="B19548" t="s">
        <v>38900</v>
      </c>
      <c r="C19548" t="s">
        <v>38901</v>
      </c>
      <c r="D19548" s="1">
        <v>42008.195671296293</v>
      </c>
      <c r="E19548">
        <v>21</v>
      </c>
      <c r="F19548">
        <v>32</v>
      </c>
      <c r="G19548" t="s">
        <v>487</v>
      </c>
    </row>
    <row r="19549" spans="1:8" x14ac:dyDescent="0.2">
      <c r="A19549">
        <v>5.5158428005355501E+17</v>
      </c>
      <c r="B19549" t="s">
        <v>38902</v>
      </c>
      <c r="C19549" t="s">
        <v>38903</v>
      </c>
      <c r="D19549" s="1">
        <v>42008.195763888885</v>
      </c>
      <c r="E19549">
        <v>9</v>
      </c>
      <c r="F19549">
        <v>21</v>
      </c>
      <c r="G19549" t="s">
        <v>576</v>
      </c>
    </row>
    <row r="19550" spans="1:8" x14ac:dyDescent="0.2">
      <c r="A19550">
        <v>5.515844121322E+17</v>
      </c>
      <c r="B19550" t="s">
        <v>38904</v>
      </c>
      <c r="C19550" t="s">
        <v>38905</v>
      </c>
      <c r="D19550" s="1">
        <v>42008.196134259262</v>
      </c>
      <c r="E19550">
        <v>18</v>
      </c>
      <c r="F19550">
        <v>134</v>
      </c>
      <c r="G19550" t="s">
        <v>215</v>
      </c>
    </row>
    <row r="19551" spans="1:8" x14ac:dyDescent="0.2">
      <c r="A19551">
        <v>5.5158463786543898E+17</v>
      </c>
      <c r="B19551" t="s">
        <v>38906</v>
      </c>
      <c r="C19551" t="s">
        <v>38907</v>
      </c>
      <c r="D19551" s="1">
        <v>42008.196759259263</v>
      </c>
      <c r="E19551">
        <v>14</v>
      </c>
      <c r="F19551">
        <v>37</v>
      </c>
      <c r="G19551" t="s">
        <v>576</v>
      </c>
    </row>
    <row r="19552" spans="1:8" x14ac:dyDescent="0.2">
      <c r="A19552">
        <v>5.5158488447373702E+17</v>
      </c>
      <c r="B19552" t="s">
        <v>38908</v>
      </c>
      <c r="C19552" t="s">
        <v>38909</v>
      </c>
      <c r="D19552" s="1">
        <v>42008.197442129633</v>
      </c>
      <c r="E19552">
        <v>9</v>
      </c>
      <c r="F19552">
        <v>15</v>
      </c>
      <c r="G19552" t="s">
        <v>576</v>
      </c>
    </row>
    <row r="19553" spans="1:8" x14ac:dyDescent="0.2">
      <c r="A19553">
        <v>5.5158489444360998E+17</v>
      </c>
      <c r="B19553" t="s">
        <v>38910</v>
      </c>
      <c r="C19553" t="s">
        <v>38911</v>
      </c>
      <c r="D19553" s="1">
        <v>42008.197465277779</v>
      </c>
      <c r="E19553">
        <v>6</v>
      </c>
      <c r="F19553">
        <v>12</v>
      </c>
      <c r="G19553" t="s">
        <v>487</v>
      </c>
    </row>
    <row r="19554" spans="1:8" x14ac:dyDescent="0.2">
      <c r="A19554">
        <v>5.5158492896271501E+17</v>
      </c>
      <c r="B19554" t="s">
        <v>38912</v>
      </c>
      <c r="C19554" t="s">
        <v>38913</v>
      </c>
      <c r="D19554" s="1">
        <v>42008.197557870371</v>
      </c>
      <c r="E19554">
        <v>11</v>
      </c>
      <c r="F19554">
        <v>26</v>
      </c>
      <c r="G19554" t="s">
        <v>38914</v>
      </c>
      <c r="H19554" t="s">
        <v>390</v>
      </c>
    </row>
    <row r="19555" spans="1:8" x14ac:dyDescent="0.2">
      <c r="A19555">
        <v>5.5158499738858701E+17</v>
      </c>
      <c r="B19555" t="s">
        <v>38915</v>
      </c>
      <c r="C19555" t="s">
        <v>38916</v>
      </c>
      <c r="D19555" s="1">
        <v>42008.197743055556</v>
      </c>
      <c r="E19555">
        <v>8</v>
      </c>
      <c r="F19555">
        <v>13</v>
      </c>
      <c r="G19555" t="s">
        <v>487</v>
      </c>
    </row>
    <row r="19556" spans="1:8" x14ac:dyDescent="0.2">
      <c r="A19556">
        <v>5.5158538583985299E+17</v>
      </c>
      <c r="B19556" t="s">
        <v>38917</v>
      </c>
      <c r="C19556" t="s">
        <v>38918</v>
      </c>
      <c r="D19556" s="1">
        <v>42008.198819444442</v>
      </c>
      <c r="E19556">
        <v>6</v>
      </c>
      <c r="F19556">
        <v>25</v>
      </c>
      <c r="G19556" t="s">
        <v>576</v>
      </c>
    </row>
    <row r="19557" spans="1:8" x14ac:dyDescent="0.2">
      <c r="A19557">
        <v>5.5158546090113798E+17</v>
      </c>
      <c r="B19557" t="s">
        <v>38919</v>
      </c>
      <c r="C19557" t="s">
        <v>38920</v>
      </c>
      <c r="D19557" s="1">
        <v>42008.19902777778</v>
      </c>
      <c r="E19557">
        <v>4</v>
      </c>
      <c r="F19557">
        <v>8</v>
      </c>
      <c r="G19557" t="s">
        <v>38921</v>
      </c>
    </row>
    <row r="19558" spans="1:8" x14ac:dyDescent="0.2">
      <c r="A19558">
        <v>5.5158546749876602E+17</v>
      </c>
      <c r="B19558" t="s">
        <v>38922</v>
      </c>
      <c r="C19558" t="s">
        <v>38923</v>
      </c>
      <c r="D19558" s="1">
        <v>42008.199050925927</v>
      </c>
      <c r="E19558">
        <v>4</v>
      </c>
      <c r="F19558">
        <v>14</v>
      </c>
      <c r="G19558" t="s">
        <v>38924</v>
      </c>
    </row>
    <row r="19559" spans="1:8" x14ac:dyDescent="0.2">
      <c r="A19559">
        <v>5.5158548830251802E+17</v>
      </c>
      <c r="B19559" t="s">
        <v>38925</v>
      </c>
      <c r="C19559" t="s">
        <v>38926</v>
      </c>
      <c r="D19559" s="1">
        <v>42008.199108796296</v>
      </c>
      <c r="E19559">
        <v>3</v>
      </c>
      <c r="F19559">
        <v>10</v>
      </c>
      <c r="G19559" t="s">
        <v>487</v>
      </c>
      <c r="H19559" t="s">
        <v>390</v>
      </c>
    </row>
    <row r="19560" spans="1:8" x14ac:dyDescent="0.2">
      <c r="A19560">
        <v>5.5158562614832698E+17</v>
      </c>
      <c r="B19560" t="s">
        <v>38927</v>
      </c>
      <c r="C19560" t="s">
        <v>38928</v>
      </c>
      <c r="D19560" s="1">
        <v>42008.199479166666</v>
      </c>
      <c r="E19560">
        <v>6</v>
      </c>
      <c r="F19560">
        <v>13</v>
      </c>
      <c r="G19560" t="s">
        <v>38929</v>
      </c>
    </row>
    <row r="19561" spans="1:8" x14ac:dyDescent="0.2">
      <c r="A19561">
        <v>5.5158565408659398E+17</v>
      </c>
      <c r="B19561" t="s">
        <v>38930</v>
      </c>
      <c r="C19561" t="s">
        <v>38931</v>
      </c>
      <c r="D19561" s="1">
        <v>42008.199560185189</v>
      </c>
      <c r="E19561">
        <v>11</v>
      </c>
      <c r="F19561">
        <v>24</v>
      </c>
      <c r="G19561" t="s">
        <v>576</v>
      </c>
    </row>
    <row r="19562" spans="1:8" x14ac:dyDescent="0.2">
      <c r="A19562">
        <v>5.51585713700208E+17</v>
      </c>
      <c r="B19562" t="s">
        <v>38932</v>
      </c>
      <c r="C19562" t="s">
        <v>38933</v>
      </c>
      <c r="D19562" s="1">
        <v>42008.19972222222</v>
      </c>
      <c r="E19562">
        <v>8</v>
      </c>
      <c r="F19562">
        <v>13</v>
      </c>
      <c r="G19562" t="s">
        <v>215</v>
      </c>
    </row>
    <row r="19563" spans="1:8" x14ac:dyDescent="0.2">
      <c r="A19563">
        <v>5.5158587015196998E+17</v>
      </c>
      <c r="B19563" t="s">
        <v>38934</v>
      </c>
      <c r="C19563" t="s">
        <v>38935</v>
      </c>
      <c r="D19563" s="1">
        <v>42008.200162037036</v>
      </c>
      <c r="E19563">
        <v>11</v>
      </c>
      <c r="F19563">
        <v>17</v>
      </c>
      <c r="G19563" t="s">
        <v>576</v>
      </c>
    </row>
    <row r="19564" spans="1:8" x14ac:dyDescent="0.2">
      <c r="A19564">
        <v>5.5158608547495898E+17</v>
      </c>
      <c r="B19564" t="s">
        <v>38936</v>
      </c>
      <c r="C19564" t="s">
        <v>38937</v>
      </c>
      <c r="D19564" s="1">
        <v>42008.200752314813</v>
      </c>
      <c r="E19564">
        <v>7</v>
      </c>
      <c r="F19564">
        <v>14</v>
      </c>
      <c r="G19564" t="s">
        <v>215</v>
      </c>
    </row>
    <row r="19565" spans="1:8" x14ac:dyDescent="0.2">
      <c r="A19565">
        <v>5.5158654164326797E+17</v>
      </c>
      <c r="B19565" t="s">
        <v>38938</v>
      </c>
      <c r="C19565" t="s">
        <v>38939</v>
      </c>
      <c r="D19565" s="1">
        <v>42008.202013888891</v>
      </c>
      <c r="E19565">
        <v>15</v>
      </c>
      <c r="F19565">
        <v>23</v>
      </c>
      <c r="G19565" t="s">
        <v>215</v>
      </c>
    </row>
    <row r="19566" spans="1:8" x14ac:dyDescent="0.2">
      <c r="A19566">
        <v>5.5158655192350298E+17</v>
      </c>
      <c r="B19566" t="s">
        <v>38940</v>
      </c>
      <c r="C19566" t="s">
        <v>38941</v>
      </c>
      <c r="D19566" s="1">
        <v>42008.202037037037</v>
      </c>
      <c r="E19566">
        <v>7</v>
      </c>
      <c r="F19566">
        <v>8</v>
      </c>
      <c r="G19566" t="s">
        <v>576</v>
      </c>
    </row>
    <row r="19567" spans="1:8" x14ac:dyDescent="0.2">
      <c r="A19567">
        <v>5.5158657119213901E+17</v>
      </c>
      <c r="B19567" t="s">
        <v>38942</v>
      </c>
      <c r="C19567" t="s">
        <v>38943</v>
      </c>
      <c r="D19567" s="1">
        <v>42008.202094907407</v>
      </c>
      <c r="E19567">
        <v>6</v>
      </c>
      <c r="F19567">
        <v>6</v>
      </c>
      <c r="G19567" t="s">
        <v>38944</v>
      </c>
      <c r="H19567" t="s">
        <v>616</v>
      </c>
    </row>
    <row r="19568" spans="1:8" x14ac:dyDescent="0.2">
      <c r="A19568">
        <v>5.5158660444875501E+17</v>
      </c>
      <c r="B19568" t="s">
        <v>38945</v>
      </c>
      <c r="C19568" t="s">
        <v>38946</v>
      </c>
      <c r="D19568" s="1">
        <v>42008.202187499999</v>
      </c>
      <c r="E19568">
        <v>7</v>
      </c>
      <c r="F19568">
        <v>15</v>
      </c>
      <c r="G19568" t="s">
        <v>38947</v>
      </c>
      <c r="H19568" t="s">
        <v>390</v>
      </c>
    </row>
    <row r="19569" spans="1:8" x14ac:dyDescent="0.2">
      <c r="A19569">
        <v>5.5158668258445299E+17</v>
      </c>
      <c r="B19569" t="s">
        <v>38948</v>
      </c>
      <c r="C19569" t="s">
        <v>38949</v>
      </c>
      <c r="D19569" s="1">
        <v>42008.20239583333</v>
      </c>
      <c r="E19569">
        <v>7</v>
      </c>
      <c r="F19569">
        <v>10</v>
      </c>
      <c r="G19569" t="s">
        <v>38950</v>
      </c>
    </row>
    <row r="19570" spans="1:8" x14ac:dyDescent="0.2">
      <c r="A19570">
        <v>5.5158681270016E+17</v>
      </c>
      <c r="B19570" t="s">
        <v>38951</v>
      </c>
      <c r="C19570" t="s">
        <v>38952</v>
      </c>
      <c r="D19570" s="1">
        <v>42008.20275462963</v>
      </c>
      <c r="E19570">
        <v>10</v>
      </c>
      <c r="F19570">
        <v>18</v>
      </c>
      <c r="G19570" t="s">
        <v>487</v>
      </c>
    </row>
    <row r="19571" spans="1:8" x14ac:dyDescent="0.2">
      <c r="A19571">
        <v>5.5158759486236198E+17</v>
      </c>
      <c r="B19571" t="s">
        <v>38953</v>
      </c>
      <c r="C19571" t="s">
        <v>38954</v>
      </c>
      <c r="D19571" s="1">
        <v>42008.204918981479</v>
      </c>
      <c r="E19571">
        <v>7</v>
      </c>
      <c r="F19571">
        <v>17</v>
      </c>
      <c r="G19571" t="s">
        <v>215</v>
      </c>
    </row>
    <row r="19572" spans="1:8" x14ac:dyDescent="0.2">
      <c r="A19572">
        <v>5.5158763269914598E+17</v>
      </c>
      <c r="B19572" t="s">
        <v>38955</v>
      </c>
      <c r="C19572" t="s">
        <v>38956</v>
      </c>
      <c r="D19572" s="1">
        <v>42008.205023148148</v>
      </c>
      <c r="E19572">
        <v>16</v>
      </c>
      <c r="F19572">
        <v>25</v>
      </c>
      <c r="G19572" t="s">
        <v>215</v>
      </c>
    </row>
    <row r="19573" spans="1:8" x14ac:dyDescent="0.2">
      <c r="A19573">
        <v>5.5158779562270701E+17</v>
      </c>
      <c r="B19573" t="s">
        <v>38957</v>
      </c>
      <c r="C19573" t="s">
        <v>38958</v>
      </c>
      <c r="D19573" s="1">
        <v>42008.205474537041</v>
      </c>
      <c r="E19573">
        <v>5</v>
      </c>
      <c r="F19573">
        <v>16</v>
      </c>
      <c r="G19573" t="s">
        <v>576</v>
      </c>
      <c r="H19573" t="s">
        <v>390</v>
      </c>
    </row>
    <row r="19574" spans="1:8" x14ac:dyDescent="0.2">
      <c r="A19574">
        <v>5.51587831895048E+17</v>
      </c>
      <c r="B19574" t="s">
        <v>38959</v>
      </c>
      <c r="C19574" t="s">
        <v>38960</v>
      </c>
      <c r="D19574" s="1">
        <v>42008.205567129633</v>
      </c>
      <c r="E19574">
        <v>5</v>
      </c>
      <c r="F19574">
        <v>19</v>
      </c>
      <c r="G19574" t="s">
        <v>576</v>
      </c>
    </row>
    <row r="19575" spans="1:8" x14ac:dyDescent="0.2">
      <c r="A19575">
        <v>5.51587884718096E+17</v>
      </c>
      <c r="B19575" t="s">
        <v>38961</v>
      </c>
      <c r="C19575" t="s">
        <v>38962</v>
      </c>
      <c r="D19575" s="1">
        <v>42008.205717592595</v>
      </c>
      <c r="E19575">
        <v>7</v>
      </c>
      <c r="F19575">
        <v>18</v>
      </c>
      <c r="G19575" t="s">
        <v>38963</v>
      </c>
    </row>
    <row r="19576" spans="1:8" x14ac:dyDescent="0.2">
      <c r="A19576">
        <v>5.5158789535904499E+17</v>
      </c>
      <c r="B19576" t="s">
        <v>38964</v>
      </c>
      <c r="C19576" t="s">
        <v>38965</v>
      </c>
      <c r="D19576" s="1">
        <v>42008.205740740741</v>
      </c>
      <c r="E19576">
        <v>22</v>
      </c>
      <c r="F19576">
        <v>48</v>
      </c>
      <c r="G19576" t="s">
        <v>546</v>
      </c>
      <c r="H19576" t="s">
        <v>616</v>
      </c>
    </row>
    <row r="19577" spans="1:8" x14ac:dyDescent="0.2">
      <c r="A19577">
        <v>5.5176339493280102E+17</v>
      </c>
      <c r="B19577" t="s">
        <v>38966</v>
      </c>
      <c r="C19577" t="s">
        <v>38967</v>
      </c>
      <c r="D19577" s="1">
        <v>42008.690034722225</v>
      </c>
      <c r="E19577">
        <v>11</v>
      </c>
      <c r="F19577">
        <v>25</v>
      </c>
      <c r="G19577" t="e">
        <f>tbc_branding</f>
        <v>#NAME?</v>
      </c>
      <c r="H19577" t="s">
        <v>23328</v>
      </c>
    </row>
    <row r="19578" spans="1:8" x14ac:dyDescent="0.2">
      <c r="A19578">
        <v>5.5176365063435002E+17</v>
      </c>
      <c r="B19578" t="s">
        <v>38968</v>
      </c>
      <c r="C19578" t="s">
        <v>38969</v>
      </c>
      <c r="D19578" s="1">
        <v>42008.690740740742</v>
      </c>
      <c r="E19578">
        <v>13</v>
      </c>
      <c r="F19578">
        <v>27</v>
      </c>
      <c r="G19578" t="s">
        <v>576</v>
      </c>
    </row>
    <row r="19579" spans="1:8" x14ac:dyDescent="0.2">
      <c r="A19579">
        <v>5.5176446479486899E+17</v>
      </c>
      <c r="B19579" t="s">
        <v>38970</v>
      </c>
      <c r="C19579" t="s">
        <v>38971</v>
      </c>
      <c r="D19579" s="1">
        <v>42008.692986111113</v>
      </c>
      <c r="E19579">
        <v>4</v>
      </c>
      <c r="F19579">
        <v>19</v>
      </c>
      <c r="G19579" t="s">
        <v>38972</v>
      </c>
      <c r="H19579" t="s">
        <v>390</v>
      </c>
    </row>
    <row r="19580" spans="1:8" x14ac:dyDescent="0.2">
      <c r="A19580">
        <v>5.5176472425450701E+17</v>
      </c>
      <c r="B19580" t="s">
        <v>38973</v>
      </c>
      <c r="C19580" t="s">
        <v>38974</v>
      </c>
      <c r="D19580" s="1">
        <v>42008.693703703706</v>
      </c>
      <c r="E19580">
        <v>15</v>
      </c>
      <c r="F19580">
        <v>32</v>
      </c>
      <c r="G19580" t="s">
        <v>576</v>
      </c>
      <c r="H19580" t="s">
        <v>390</v>
      </c>
    </row>
    <row r="19581" spans="1:8" x14ac:dyDescent="0.2">
      <c r="A19581">
        <v>5.5176499867104397E+17</v>
      </c>
      <c r="B19581" t="s">
        <v>38975</v>
      </c>
      <c r="C19581" t="s">
        <v>38976</v>
      </c>
      <c r="D19581" s="1">
        <v>42008.694456018522</v>
      </c>
      <c r="E19581">
        <v>12</v>
      </c>
      <c r="F19581">
        <v>20</v>
      </c>
      <c r="G19581" t="s">
        <v>576</v>
      </c>
    </row>
    <row r="19582" spans="1:8" x14ac:dyDescent="0.2">
      <c r="A19582">
        <v>5.5176519353424198E+17</v>
      </c>
      <c r="B19582" t="s">
        <v>38977</v>
      </c>
      <c r="C19582" t="s">
        <v>38978</v>
      </c>
      <c r="D19582" s="1">
        <v>42008.695</v>
      </c>
      <c r="E19582">
        <v>11</v>
      </c>
      <c r="F19582">
        <v>34</v>
      </c>
      <c r="G19582" t="s">
        <v>215</v>
      </c>
      <c r="H19582" t="s">
        <v>390</v>
      </c>
    </row>
    <row r="19583" spans="1:8" x14ac:dyDescent="0.2">
      <c r="A19583">
        <v>5.5176529684831802E+17</v>
      </c>
      <c r="B19583" t="s">
        <v>38979</v>
      </c>
      <c r="C19583" t="s">
        <v>38980</v>
      </c>
      <c r="D19583" s="1">
        <v>42008.695277777777</v>
      </c>
      <c r="E19583">
        <v>9</v>
      </c>
      <c r="F19583">
        <v>16</v>
      </c>
      <c r="G19583" t="s">
        <v>9029</v>
      </c>
    </row>
    <row r="19584" spans="1:8" x14ac:dyDescent="0.2">
      <c r="A19584">
        <v>5.5176545325812499E+17</v>
      </c>
      <c r="B19584" t="s">
        <v>38981</v>
      </c>
      <c r="C19584" t="s">
        <v>38982</v>
      </c>
      <c r="D19584" s="1">
        <v>42008.695717592593</v>
      </c>
      <c r="E19584">
        <v>25</v>
      </c>
      <c r="F19584">
        <v>31</v>
      </c>
      <c r="G19584" t="s">
        <v>89</v>
      </c>
    </row>
    <row r="19585" spans="1:8" x14ac:dyDescent="0.2">
      <c r="A19585">
        <v>5.5176584710745203E+17</v>
      </c>
      <c r="B19585" t="s">
        <v>38983</v>
      </c>
      <c r="C19585" t="s">
        <v>38984</v>
      </c>
      <c r="D19585" s="1">
        <v>42008.696793981479</v>
      </c>
      <c r="E19585">
        <v>9</v>
      </c>
      <c r="F19585">
        <v>20</v>
      </c>
      <c r="G19585" t="s">
        <v>487</v>
      </c>
    </row>
    <row r="19586" spans="1:8" x14ac:dyDescent="0.2">
      <c r="A19586">
        <v>5.5176592640915002E+17</v>
      </c>
      <c r="B19586" t="s">
        <v>38985</v>
      </c>
      <c r="C19586" t="s">
        <v>38986</v>
      </c>
      <c r="D19586" s="1">
        <v>42008.697013888886</v>
      </c>
      <c r="E19586">
        <v>6</v>
      </c>
      <c r="F19586">
        <v>18</v>
      </c>
      <c r="G19586" t="s">
        <v>546</v>
      </c>
    </row>
    <row r="19587" spans="1:8" x14ac:dyDescent="0.2">
      <c r="A19587">
        <v>5.5176622749309299E+17</v>
      </c>
      <c r="B19587" t="s">
        <v>38987</v>
      </c>
      <c r="C19587" t="s">
        <v>38988</v>
      </c>
      <c r="D19587" s="1">
        <v>42008.697847222225</v>
      </c>
      <c r="E19587">
        <v>18</v>
      </c>
      <c r="F19587">
        <v>38</v>
      </c>
      <c r="G19587" t="s">
        <v>576</v>
      </c>
      <c r="H19587" t="s">
        <v>390</v>
      </c>
    </row>
    <row r="19588" spans="1:8" x14ac:dyDescent="0.2">
      <c r="A19588">
        <v>5.5176635885868198E+17</v>
      </c>
      <c r="B19588" t="s">
        <v>38989</v>
      </c>
      <c r="C19588" t="s">
        <v>38990</v>
      </c>
      <c r="D19588" s="1">
        <v>42008.698206018518</v>
      </c>
      <c r="E19588">
        <v>14</v>
      </c>
      <c r="F19588">
        <v>27</v>
      </c>
      <c r="G19588" t="s">
        <v>576</v>
      </c>
      <c r="H19588" t="s">
        <v>616</v>
      </c>
    </row>
    <row r="19589" spans="1:8" x14ac:dyDescent="0.2">
      <c r="A19589">
        <v>5.5176672798261197E+17</v>
      </c>
      <c r="B19589" t="s">
        <v>38991</v>
      </c>
      <c r="C19589" t="s">
        <v>38992</v>
      </c>
      <c r="D19589" s="1">
        <v>42008.699224537035</v>
      </c>
      <c r="E19589">
        <v>17</v>
      </c>
      <c r="F19589">
        <v>44</v>
      </c>
      <c r="G19589">
        <f>_xlfn.SINGLE( _xlfn.SINGLE( _xlfn.SINGLE( _xlfn.SINGLE( _xlfn.SINGLE(9)))))</f>
        <v>9</v>
      </c>
    </row>
    <row r="19590" spans="1:8" x14ac:dyDescent="0.2">
      <c r="A19590">
        <v>5.5176784636441299E+17</v>
      </c>
      <c r="B19590" t="s">
        <v>38993</v>
      </c>
      <c r="C19590" t="s">
        <v>38994</v>
      </c>
      <c r="D19590" s="1">
        <v>42008.702314814815</v>
      </c>
      <c r="E19590">
        <v>177</v>
      </c>
      <c r="F19590">
        <v>372</v>
      </c>
    </row>
    <row r="19591" spans="1:8" x14ac:dyDescent="0.2">
      <c r="A19591">
        <v>5.5186132720419597E+17</v>
      </c>
      <c r="B19591" t="s">
        <v>38995</v>
      </c>
      <c r="C19591" t="s">
        <v>38996</v>
      </c>
      <c r="D19591" s="1">
        <v>42008.960277777776</v>
      </c>
      <c r="E19591">
        <v>91</v>
      </c>
      <c r="F19591">
        <v>156</v>
      </c>
      <c r="G19591" t="s">
        <v>89</v>
      </c>
      <c r="H19591" t="s">
        <v>390</v>
      </c>
    </row>
    <row r="19592" spans="1:8" x14ac:dyDescent="0.2">
      <c r="A19592">
        <v>5.51915023157952E+17</v>
      </c>
      <c r="B19592" t="s">
        <v>38997</v>
      </c>
      <c r="C19592" t="s">
        <v>38998</v>
      </c>
      <c r="D19592" s="1">
        <v>42009.108449074076</v>
      </c>
      <c r="E19592">
        <v>80</v>
      </c>
      <c r="F19592">
        <v>164</v>
      </c>
      <c r="G19592" t="s">
        <v>89</v>
      </c>
    </row>
    <row r="19593" spans="1:8" x14ac:dyDescent="0.2">
      <c r="A19593">
        <v>5.5191909150702701E+17</v>
      </c>
      <c r="B19593" t="s">
        <v>38999</v>
      </c>
      <c r="C19593" t="s">
        <v>39000</v>
      </c>
      <c r="D19593" s="1">
        <v>42009.119675925926</v>
      </c>
      <c r="E19593">
        <v>273</v>
      </c>
      <c r="F19593">
        <v>682</v>
      </c>
    </row>
    <row r="19594" spans="1:8" x14ac:dyDescent="0.2">
      <c r="A19594">
        <v>5.5191930701456499E+17</v>
      </c>
      <c r="B19594" t="s">
        <v>39001</v>
      </c>
      <c r="C19594" t="s">
        <v>39002</v>
      </c>
      <c r="D19594" s="1">
        <v>42009.120266203703</v>
      </c>
      <c r="E19594">
        <v>10</v>
      </c>
      <c r="F19594">
        <v>24</v>
      </c>
      <c r="G19594" t="s">
        <v>487</v>
      </c>
      <c r="H19594" t="s">
        <v>390</v>
      </c>
    </row>
    <row r="19595" spans="1:8" x14ac:dyDescent="0.2">
      <c r="A19595">
        <v>5.5191935146996902E+17</v>
      </c>
      <c r="B19595" t="s">
        <v>39003</v>
      </c>
      <c r="C19595" t="s">
        <v>39004</v>
      </c>
      <c r="D19595" s="1">
        <v>42009.120393518519</v>
      </c>
      <c r="E19595">
        <v>11</v>
      </c>
      <c r="F19595">
        <v>20</v>
      </c>
      <c r="G19595" t="s">
        <v>487</v>
      </c>
    </row>
    <row r="19596" spans="1:8" x14ac:dyDescent="0.2">
      <c r="A19596">
        <v>5.5191942295349197E+17</v>
      </c>
      <c r="B19596" t="s">
        <v>39005</v>
      </c>
      <c r="C19596" t="s">
        <v>39006</v>
      </c>
      <c r="D19596" s="1">
        <v>42009.12059027778</v>
      </c>
      <c r="E19596">
        <v>16</v>
      </c>
      <c r="F19596">
        <v>22</v>
      </c>
      <c r="G19596" t="s">
        <v>546</v>
      </c>
      <c r="H19596" t="s">
        <v>390</v>
      </c>
    </row>
    <row r="19597" spans="1:8" x14ac:dyDescent="0.2">
      <c r="A19597">
        <v>5.5191961438152698E+17</v>
      </c>
      <c r="B19597" t="s">
        <v>39007</v>
      </c>
      <c r="C19597" t="s">
        <v>39008</v>
      </c>
      <c r="D19597" s="1">
        <v>42009.121111111112</v>
      </c>
      <c r="E19597">
        <v>24</v>
      </c>
      <c r="F19597">
        <v>25</v>
      </c>
      <c r="G19597" t="s">
        <v>487</v>
      </c>
    </row>
    <row r="19598" spans="1:8" x14ac:dyDescent="0.2">
      <c r="A19598">
        <v>5.5192026428057101E+17</v>
      </c>
      <c r="B19598" t="s">
        <v>39009</v>
      </c>
      <c r="C19598" t="s">
        <v>39010</v>
      </c>
      <c r="D19598" s="1">
        <v>42009.12290509259</v>
      </c>
      <c r="E19598">
        <v>40</v>
      </c>
      <c r="F19598">
        <v>117</v>
      </c>
    </row>
    <row r="19599" spans="1:8" x14ac:dyDescent="0.2">
      <c r="A19599">
        <v>5.5192090066973402E+17</v>
      </c>
      <c r="B19599" t="s">
        <v>39011</v>
      </c>
      <c r="C19599" t="s">
        <v>39012</v>
      </c>
      <c r="D19599" s="1">
        <v>42009.124664351853</v>
      </c>
      <c r="E19599">
        <v>37</v>
      </c>
      <c r="F19599">
        <v>136</v>
      </c>
    </row>
    <row r="19600" spans="1:8" x14ac:dyDescent="0.2">
      <c r="A19600">
        <v>5.5192149151712397E+17</v>
      </c>
      <c r="B19600" t="s">
        <v>39013</v>
      </c>
      <c r="C19600" t="s">
        <v>39014</v>
      </c>
      <c r="D19600" s="1">
        <v>42009.126296296294</v>
      </c>
      <c r="E19600">
        <v>29</v>
      </c>
      <c r="F19600">
        <v>55</v>
      </c>
      <c r="G19600" t="s">
        <v>39015</v>
      </c>
      <c r="H19600" t="s">
        <v>390</v>
      </c>
    </row>
    <row r="19601" spans="1:8" x14ac:dyDescent="0.2">
      <c r="A19601">
        <v>5.5192215481695002E+17</v>
      </c>
      <c r="B19601" t="s">
        <v>39016</v>
      </c>
      <c r="C19601" t="s">
        <v>39017</v>
      </c>
      <c r="D19601" s="1">
        <v>42009.128125000003</v>
      </c>
      <c r="E19601">
        <v>16</v>
      </c>
      <c r="F19601">
        <v>42</v>
      </c>
      <c r="G19601" t="s">
        <v>215</v>
      </c>
    </row>
    <row r="19602" spans="1:8" x14ac:dyDescent="0.2">
      <c r="A19602">
        <v>5.5192238577630797E+17</v>
      </c>
      <c r="B19602" t="s">
        <v>39018</v>
      </c>
      <c r="C19602" t="s">
        <v>39019</v>
      </c>
      <c r="D19602" s="1">
        <v>42009.128761574073</v>
      </c>
      <c r="E19602">
        <v>22</v>
      </c>
      <c r="F19602">
        <v>59</v>
      </c>
      <c r="G19602" t="s">
        <v>215</v>
      </c>
      <c r="H19602" t="s">
        <v>390</v>
      </c>
    </row>
    <row r="19603" spans="1:8" x14ac:dyDescent="0.2">
      <c r="A19603">
        <v>5.5192256188253702E+17</v>
      </c>
      <c r="B19603" t="s">
        <v>39020</v>
      </c>
      <c r="C19603" t="s">
        <v>39021</v>
      </c>
      <c r="D19603" s="1">
        <v>42009.129247685189</v>
      </c>
      <c r="E19603">
        <v>8</v>
      </c>
      <c r="F19603">
        <v>24</v>
      </c>
      <c r="G19603" t="s">
        <v>215</v>
      </c>
    </row>
    <row r="19604" spans="1:8" x14ac:dyDescent="0.2">
      <c r="A19604">
        <v>5.5192273634882298E+17</v>
      </c>
      <c r="B19604" t="s">
        <v>39022</v>
      </c>
      <c r="C19604" t="s">
        <v>39023</v>
      </c>
      <c r="D19604" s="1">
        <v>42009.129733796297</v>
      </c>
      <c r="E19604">
        <v>12</v>
      </c>
      <c r="F19604">
        <v>26</v>
      </c>
      <c r="G19604" t="s">
        <v>576</v>
      </c>
      <c r="H19604" t="s">
        <v>390</v>
      </c>
    </row>
    <row r="19605" spans="1:8" x14ac:dyDescent="0.2">
      <c r="A19605">
        <v>5.5192279228822298E+17</v>
      </c>
      <c r="B19605" t="s">
        <v>39024</v>
      </c>
      <c r="C19605" t="s">
        <v>39025</v>
      </c>
      <c r="D19605" s="1">
        <v>42009.129884259259</v>
      </c>
      <c r="E19605">
        <v>13</v>
      </c>
      <c r="F19605">
        <v>28</v>
      </c>
      <c r="G19605" t="s">
        <v>215</v>
      </c>
      <c r="H19605" t="s">
        <v>390</v>
      </c>
    </row>
    <row r="19606" spans="1:8" x14ac:dyDescent="0.2">
      <c r="A19606">
        <v>5.5192288502849901E+17</v>
      </c>
      <c r="B19606" t="s">
        <v>39026</v>
      </c>
      <c r="C19606" t="s">
        <v>39027</v>
      </c>
      <c r="D19606" s="1">
        <v>42009.13013888889</v>
      </c>
      <c r="E19606">
        <v>16</v>
      </c>
      <c r="F19606">
        <v>32</v>
      </c>
      <c r="G19606" t="s">
        <v>576</v>
      </c>
      <c r="H19606" t="s">
        <v>390</v>
      </c>
    </row>
    <row r="19607" spans="1:8" x14ac:dyDescent="0.2">
      <c r="A19607">
        <v>5.5192309512955898E+17</v>
      </c>
      <c r="B19607" t="s">
        <v>39028</v>
      </c>
      <c r="C19607" t="s">
        <v>39029</v>
      </c>
      <c r="D19607" s="1">
        <v>42009.13071759259</v>
      </c>
      <c r="E19607">
        <v>52</v>
      </c>
      <c r="F19607">
        <v>125</v>
      </c>
      <c r="G19607" t="s">
        <v>576</v>
      </c>
      <c r="H19607" t="s">
        <v>390</v>
      </c>
    </row>
    <row r="19608" spans="1:8" x14ac:dyDescent="0.2">
      <c r="A19608">
        <v>5.5192331793519002E+17</v>
      </c>
      <c r="B19608" t="s">
        <v>39030</v>
      </c>
      <c r="C19608" t="s">
        <v>39031</v>
      </c>
      <c r="D19608" s="1">
        <v>42009.131331018521</v>
      </c>
      <c r="E19608">
        <v>31</v>
      </c>
      <c r="F19608">
        <v>48</v>
      </c>
      <c r="G19608" t="s">
        <v>215</v>
      </c>
      <c r="H19608" t="s">
        <v>390</v>
      </c>
    </row>
    <row r="19609" spans="1:8" x14ac:dyDescent="0.2">
      <c r="A19609">
        <v>5.5192345616686202E+17</v>
      </c>
      <c r="B19609" t="s">
        <v>39032</v>
      </c>
      <c r="C19609" t="s">
        <v>39033</v>
      </c>
      <c r="D19609" s="1">
        <v>42009.131712962961</v>
      </c>
      <c r="E19609">
        <v>11</v>
      </c>
      <c r="F19609">
        <v>34</v>
      </c>
      <c r="G19609" t="s">
        <v>215</v>
      </c>
    </row>
    <row r="19610" spans="1:8" x14ac:dyDescent="0.2">
      <c r="A19610">
        <v>5.5192364592136602E+17</v>
      </c>
      <c r="B19610" t="s">
        <v>39034</v>
      </c>
      <c r="C19610" t="s">
        <v>39035</v>
      </c>
      <c r="D19610" s="1">
        <v>42009.132245370369</v>
      </c>
      <c r="E19610">
        <v>14</v>
      </c>
      <c r="F19610">
        <v>36</v>
      </c>
      <c r="G19610" t="s">
        <v>576</v>
      </c>
    </row>
    <row r="19611" spans="1:8" x14ac:dyDescent="0.2">
      <c r="A19611">
        <v>5.51923743384416E+17</v>
      </c>
      <c r="B19611" t="s">
        <v>39036</v>
      </c>
      <c r="C19611" t="s">
        <v>39037</v>
      </c>
      <c r="D19611" s="1">
        <v>42009.132511574076</v>
      </c>
      <c r="E19611">
        <v>31</v>
      </c>
      <c r="F19611">
        <v>55</v>
      </c>
      <c r="G19611" t="s">
        <v>546</v>
      </c>
    </row>
    <row r="19612" spans="1:8" x14ac:dyDescent="0.2">
      <c r="A19612">
        <v>5.5192401702920602E+17</v>
      </c>
      <c r="B19612" t="s">
        <v>39038</v>
      </c>
      <c r="C19612" t="s">
        <v>39039</v>
      </c>
      <c r="D19612" s="1">
        <v>42009.133263888885</v>
      </c>
      <c r="E19612">
        <v>7</v>
      </c>
      <c r="F19612">
        <v>17</v>
      </c>
      <c r="G19612" t="s">
        <v>487</v>
      </c>
      <c r="H19612" t="s">
        <v>13093</v>
      </c>
    </row>
    <row r="19613" spans="1:8" x14ac:dyDescent="0.2">
      <c r="A19613">
        <v>5.5192415258072602E+17</v>
      </c>
      <c r="B19613" t="s">
        <v>39040</v>
      </c>
      <c r="C19613" t="s">
        <v>39041</v>
      </c>
      <c r="D19613" s="1">
        <v>42009.133634259262</v>
      </c>
      <c r="E19613">
        <v>12</v>
      </c>
      <c r="F19613">
        <v>33</v>
      </c>
      <c r="G19613" t="s">
        <v>576</v>
      </c>
    </row>
    <row r="19614" spans="1:8" x14ac:dyDescent="0.2">
      <c r="A19614">
        <v>5.5192425412480602E+17</v>
      </c>
      <c r="B19614" t="s">
        <v>39042</v>
      </c>
      <c r="C19614" t="s">
        <v>39043</v>
      </c>
      <c r="D19614" s="1">
        <v>42009.133923611109</v>
      </c>
      <c r="E19614">
        <v>11</v>
      </c>
      <c r="F19614">
        <v>32</v>
      </c>
      <c r="G19614" t="s">
        <v>215</v>
      </c>
    </row>
    <row r="19615" spans="1:8" x14ac:dyDescent="0.2">
      <c r="A19615">
        <v>5.5192432239549197E+17</v>
      </c>
      <c r="B19615" t="s">
        <v>39044</v>
      </c>
      <c r="C19615" t="s">
        <v>39045</v>
      </c>
      <c r="D19615" s="1">
        <v>42009.134108796294</v>
      </c>
      <c r="E19615">
        <v>11</v>
      </c>
      <c r="F19615">
        <v>36</v>
      </c>
      <c r="G19615" t="s">
        <v>39046</v>
      </c>
      <c r="H19615" t="s">
        <v>390</v>
      </c>
    </row>
    <row r="19616" spans="1:8" x14ac:dyDescent="0.2">
      <c r="A19616">
        <v>5.5192437903120301E+17</v>
      </c>
      <c r="B19616" t="s">
        <v>39047</v>
      </c>
      <c r="C19616" t="s">
        <v>39048</v>
      </c>
      <c r="D19616" s="1">
        <v>42009.134259259263</v>
      </c>
      <c r="E19616">
        <v>14</v>
      </c>
      <c r="F19616">
        <v>28</v>
      </c>
      <c r="G19616" t="s">
        <v>576</v>
      </c>
    </row>
    <row r="19617" spans="1:8" x14ac:dyDescent="0.2">
      <c r="A19617">
        <v>5.5192464666972102E+17</v>
      </c>
      <c r="B19617" t="s">
        <v>39049</v>
      </c>
      <c r="C19617" t="s">
        <v>39050</v>
      </c>
      <c r="D19617" s="1">
        <v>42009.135000000002</v>
      </c>
      <c r="E19617">
        <v>14</v>
      </c>
      <c r="F19617">
        <v>55</v>
      </c>
      <c r="G19617" t="s">
        <v>215</v>
      </c>
    </row>
    <row r="19618" spans="1:8" x14ac:dyDescent="0.2">
      <c r="A19618">
        <v>5.5192488814837702E+17</v>
      </c>
      <c r="B19618" t="s">
        <v>39051</v>
      </c>
      <c r="C19618" t="s">
        <v>39052</v>
      </c>
      <c r="D19618" s="1">
        <v>42009.135671296295</v>
      </c>
      <c r="E19618">
        <v>20</v>
      </c>
      <c r="F19618">
        <v>40</v>
      </c>
      <c r="G19618" t="s">
        <v>39053</v>
      </c>
      <c r="H19618" t="s">
        <v>390</v>
      </c>
    </row>
    <row r="19619" spans="1:8" x14ac:dyDescent="0.2">
      <c r="A19619">
        <v>5.5192496385975898E+17</v>
      </c>
      <c r="B19619" t="s">
        <v>39054</v>
      </c>
      <c r="C19619" t="s">
        <v>39055</v>
      </c>
      <c r="D19619" s="1">
        <v>42009.135879629626</v>
      </c>
      <c r="E19619">
        <v>35</v>
      </c>
      <c r="F19619">
        <v>105</v>
      </c>
      <c r="G19619" t="s">
        <v>215</v>
      </c>
      <c r="H19619" t="s">
        <v>390</v>
      </c>
    </row>
    <row r="19620" spans="1:8" x14ac:dyDescent="0.2">
      <c r="A19620">
        <v>5.5193348238635398E+17</v>
      </c>
      <c r="B19620" t="s">
        <v>39056</v>
      </c>
      <c r="C19620" t="s">
        <v>39057</v>
      </c>
      <c r="D19620" s="1">
        <v>42009.159386574072</v>
      </c>
      <c r="E19620">
        <v>90</v>
      </c>
      <c r="F19620">
        <v>229</v>
      </c>
    </row>
    <row r="19621" spans="1:8" x14ac:dyDescent="0.2">
      <c r="A19621">
        <v>5.5193375423177901E+17</v>
      </c>
      <c r="B19621" t="s">
        <v>39058</v>
      </c>
      <c r="C19621" t="s">
        <v>39059</v>
      </c>
      <c r="D19621" s="1">
        <v>42009.160138888888</v>
      </c>
      <c r="E19621">
        <v>10</v>
      </c>
      <c r="F19621">
        <v>25</v>
      </c>
      <c r="G19621" t="s">
        <v>39060</v>
      </c>
      <c r="H19621" t="s">
        <v>390</v>
      </c>
    </row>
    <row r="19622" spans="1:8" x14ac:dyDescent="0.2">
      <c r="A19622">
        <v>5.5193388745965498E+17</v>
      </c>
      <c r="B19622" t="s">
        <v>39061</v>
      </c>
      <c r="C19622" t="s">
        <v>39062</v>
      </c>
      <c r="D19622" s="1">
        <v>42009.160497685189</v>
      </c>
      <c r="E19622">
        <v>10</v>
      </c>
      <c r="F19622">
        <v>20</v>
      </c>
      <c r="G19622" t="s">
        <v>487</v>
      </c>
    </row>
    <row r="19623" spans="1:8" x14ac:dyDescent="0.2">
      <c r="A19623">
        <v>5.5193409239751398E+17</v>
      </c>
      <c r="B19623" t="s">
        <v>39063</v>
      </c>
      <c r="C19623" t="s">
        <v>39064</v>
      </c>
      <c r="D19623" s="1">
        <v>42009.161064814813</v>
      </c>
      <c r="E19623">
        <v>11</v>
      </c>
      <c r="F19623">
        <v>12</v>
      </c>
      <c r="G19623" t="s">
        <v>576</v>
      </c>
      <c r="H19623" t="s">
        <v>616</v>
      </c>
    </row>
    <row r="19624" spans="1:8" x14ac:dyDescent="0.2">
      <c r="A19624">
        <v>5.5193421172546298E+17</v>
      </c>
      <c r="B19624" t="s">
        <v>39065</v>
      </c>
      <c r="C19624" t="s">
        <v>39066</v>
      </c>
      <c r="D19624" s="1">
        <v>42009.161400462966</v>
      </c>
      <c r="E19624">
        <v>8</v>
      </c>
      <c r="F19624">
        <v>20</v>
      </c>
      <c r="G19624" t="s">
        <v>487</v>
      </c>
    </row>
    <row r="19625" spans="1:8" x14ac:dyDescent="0.2">
      <c r="A19625">
        <v>5.5193424571192102E+17</v>
      </c>
      <c r="B19625" t="s">
        <v>39067</v>
      </c>
      <c r="C19625" t="s">
        <v>39068</v>
      </c>
      <c r="D19625" s="1">
        <v>42009.161493055559</v>
      </c>
      <c r="E19625">
        <v>10</v>
      </c>
      <c r="F19625">
        <v>30</v>
      </c>
      <c r="G19625" t="s">
        <v>576</v>
      </c>
    </row>
    <row r="19626" spans="1:8" x14ac:dyDescent="0.2">
      <c r="A19626">
        <v>5.5193437077347898E+17</v>
      </c>
      <c r="B19626" t="s">
        <v>39069</v>
      </c>
      <c r="C19626" t="s">
        <v>39070</v>
      </c>
      <c r="D19626" s="1">
        <v>42009.161840277775</v>
      </c>
      <c r="E19626">
        <v>4</v>
      </c>
      <c r="F19626">
        <v>15</v>
      </c>
      <c r="G19626" t="s">
        <v>487</v>
      </c>
    </row>
    <row r="19627" spans="1:8" x14ac:dyDescent="0.2">
      <c r="A19627">
        <v>5.5193441629007398E+17</v>
      </c>
      <c r="B19627" t="s">
        <v>39071</v>
      </c>
      <c r="C19627" t="s">
        <v>39072</v>
      </c>
      <c r="D19627" s="1">
        <v>42009.161956018521</v>
      </c>
      <c r="E19627">
        <v>35</v>
      </c>
      <c r="F19627">
        <v>87</v>
      </c>
      <c r="G19627" t="s">
        <v>215</v>
      </c>
      <c r="H19627" t="s">
        <v>390</v>
      </c>
    </row>
    <row r="19628" spans="1:8" x14ac:dyDescent="0.2">
      <c r="A19628">
        <v>5.5193447848738803E+17</v>
      </c>
      <c r="B19628" t="s">
        <v>39073</v>
      </c>
      <c r="C19628" t="s">
        <v>39074</v>
      </c>
      <c r="D19628" s="1">
        <v>42009.162129629629</v>
      </c>
      <c r="E19628">
        <v>4</v>
      </c>
      <c r="F19628">
        <v>15</v>
      </c>
      <c r="G19628" t="s">
        <v>39075</v>
      </c>
    </row>
    <row r="19629" spans="1:8" x14ac:dyDescent="0.2">
      <c r="A19629">
        <v>5.5193452607176698E+17</v>
      </c>
      <c r="B19629" t="s">
        <v>39076</v>
      </c>
      <c r="C19629" t="s">
        <v>39077</v>
      </c>
      <c r="D19629" s="1">
        <v>42009.162268518521</v>
      </c>
      <c r="E19629">
        <v>13</v>
      </c>
      <c r="F19629">
        <v>39</v>
      </c>
      <c r="G19629" t="s">
        <v>576</v>
      </c>
      <c r="H19629" t="s">
        <v>390</v>
      </c>
    </row>
    <row r="19630" spans="1:8" x14ac:dyDescent="0.2">
      <c r="A19630">
        <v>5.5193495267444301E+17</v>
      </c>
      <c r="B19630" t="s">
        <v>39078</v>
      </c>
      <c r="C19630" t="s">
        <v>39079</v>
      </c>
      <c r="D19630" s="1">
        <v>42009.163437499999</v>
      </c>
      <c r="E19630">
        <v>12</v>
      </c>
      <c r="F19630">
        <v>24</v>
      </c>
      <c r="G19630" t="s">
        <v>487</v>
      </c>
      <c r="H19630" t="s">
        <v>390</v>
      </c>
    </row>
    <row r="19631" spans="1:8" x14ac:dyDescent="0.2">
      <c r="A19631">
        <v>5.5193502198110598E+17</v>
      </c>
      <c r="B19631" t="s">
        <v>39080</v>
      </c>
      <c r="C19631" t="s">
        <v>39081</v>
      </c>
      <c r="D19631" s="1">
        <v>42009.163634259261</v>
      </c>
      <c r="E19631">
        <v>11</v>
      </c>
      <c r="F19631">
        <v>21</v>
      </c>
      <c r="G19631" t="s">
        <v>215</v>
      </c>
    </row>
    <row r="19632" spans="1:8" x14ac:dyDescent="0.2">
      <c r="A19632">
        <v>5.5193515518802298E+17</v>
      </c>
      <c r="B19632" t="s">
        <v>39082</v>
      </c>
      <c r="C19632" t="s">
        <v>39083</v>
      </c>
      <c r="D19632" s="1">
        <v>42009.164004629631</v>
      </c>
      <c r="E19632">
        <v>8</v>
      </c>
      <c r="F19632">
        <v>31</v>
      </c>
      <c r="G19632" t="s">
        <v>215</v>
      </c>
    </row>
    <row r="19633" spans="1:8" x14ac:dyDescent="0.2">
      <c r="A19633">
        <v>5.5193525759195098E+17</v>
      </c>
      <c r="B19633" t="s">
        <v>39084</v>
      </c>
      <c r="C19633" t="s">
        <v>39085</v>
      </c>
      <c r="D19633" s="1">
        <v>42009.164282407408</v>
      </c>
      <c r="E19633">
        <v>12</v>
      </c>
      <c r="F19633">
        <v>47</v>
      </c>
      <c r="G19633" t="s">
        <v>576</v>
      </c>
    </row>
    <row r="19634" spans="1:8" x14ac:dyDescent="0.2">
      <c r="A19634">
        <v>5.5193537330020301E+17</v>
      </c>
      <c r="B19634" t="s">
        <v>39086</v>
      </c>
      <c r="C19634" t="s">
        <v>39087</v>
      </c>
      <c r="D19634" s="1">
        <v>42009.164606481485</v>
      </c>
      <c r="E19634">
        <v>7</v>
      </c>
      <c r="F19634">
        <v>20</v>
      </c>
      <c r="G19634" t="s">
        <v>576</v>
      </c>
    </row>
    <row r="19635" spans="1:8" x14ac:dyDescent="0.2">
      <c r="A19635">
        <v>5.5193567945924998E+17</v>
      </c>
      <c r="B19635" t="s">
        <v>39088</v>
      </c>
      <c r="C19635" t="s">
        <v>39089</v>
      </c>
      <c r="D19635" s="1">
        <v>42009.165451388886</v>
      </c>
      <c r="E19635">
        <v>13</v>
      </c>
      <c r="F19635">
        <v>29</v>
      </c>
      <c r="G19635" t="s">
        <v>215</v>
      </c>
      <c r="H19635" t="s">
        <v>390</v>
      </c>
    </row>
    <row r="19636" spans="1:8" x14ac:dyDescent="0.2">
      <c r="A19636">
        <v>5.5193585588006899E+17</v>
      </c>
      <c r="B19636" t="s">
        <v>39090</v>
      </c>
      <c r="C19636" t="s">
        <v>39091</v>
      </c>
      <c r="D19636" s="1">
        <v>42009.165937500002</v>
      </c>
      <c r="E19636">
        <v>17</v>
      </c>
      <c r="F19636">
        <v>15</v>
      </c>
      <c r="G19636" t="s">
        <v>576</v>
      </c>
      <c r="H19636" t="s">
        <v>13093</v>
      </c>
    </row>
    <row r="19637" spans="1:8" x14ac:dyDescent="0.2">
      <c r="A19637">
        <v>5.51935943280984E+17</v>
      </c>
      <c r="B19637" t="s">
        <v>39092</v>
      </c>
      <c r="C19637" t="s">
        <v>39093</v>
      </c>
      <c r="D19637" s="1">
        <v>42009.166180555556</v>
      </c>
      <c r="E19637">
        <v>17</v>
      </c>
      <c r="F19637">
        <v>36</v>
      </c>
      <c r="G19637" t="s">
        <v>487</v>
      </c>
      <c r="H19637" t="s">
        <v>390</v>
      </c>
    </row>
    <row r="19638" spans="1:8" x14ac:dyDescent="0.2">
      <c r="A19638">
        <v>5.5193625700231501E+17</v>
      </c>
      <c r="B19638" t="s">
        <v>39094</v>
      </c>
      <c r="C19638" t="s">
        <v>39095</v>
      </c>
      <c r="D19638" s="1">
        <v>42009.167037037034</v>
      </c>
      <c r="E19638">
        <v>35</v>
      </c>
      <c r="F19638">
        <v>62</v>
      </c>
      <c r="G19638" t="s">
        <v>39096</v>
      </c>
    </row>
    <row r="19639" spans="1:8" x14ac:dyDescent="0.2">
      <c r="A19639">
        <v>5.5193634298554701E+17</v>
      </c>
      <c r="B19639" t="s">
        <v>39097</v>
      </c>
      <c r="C19639" t="s">
        <v>39098</v>
      </c>
      <c r="D19639" s="1">
        <v>42009.167280092595</v>
      </c>
      <c r="E19639">
        <v>8</v>
      </c>
      <c r="F19639">
        <v>19</v>
      </c>
      <c r="G19639" t="s">
        <v>215</v>
      </c>
    </row>
    <row r="19640" spans="1:8" x14ac:dyDescent="0.2">
      <c r="A19640">
        <v>5.5193646619325197E+17</v>
      </c>
      <c r="B19640" t="s">
        <v>39099</v>
      </c>
      <c r="C19640" t="s">
        <v>39100</v>
      </c>
      <c r="D19640" s="1">
        <v>42009.167615740742</v>
      </c>
      <c r="E19640">
        <v>18</v>
      </c>
      <c r="F19640">
        <v>26</v>
      </c>
      <c r="G19640" t="s">
        <v>89</v>
      </c>
      <c r="H19640" t="s">
        <v>13093</v>
      </c>
    </row>
    <row r="19641" spans="1:8" x14ac:dyDescent="0.2">
      <c r="A19641">
        <v>5.5193651087514803E+17</v>
      </c>
      <c r="B19641" t="s">
        <v>39101</v>
      </c>
      <c r="C19641" t="s">
        <v>39102</v>
      </c>
      <c r="D19641" s="1">
        <v>42009.167743055557</v>
      </c>
      <c r="E19641">
        <v>9</v>
      </c>
      <c r="F19641">
        <v>14</v>
      </c>
      <c r="G19641" t="s">
        <v>215</v>
      </c>
    </row>
    <row r="19642" spans="1:8" x14ac:dyDescent="0.2">
      <c r="A19642">
        <v>5.51936609135104E+17</v>
      </c>
      <c r="B19642" t="s">
        <v>39103</v>
      </c>
      <c r="C19642" t="s">
        <v>39104</v>
      </c>
      <c r="D19642" s="1">
        <v>42009.168009259258</v>
      </c>
      <c r="E19642">
        <v>45</v>
      </c>
      <c r="F19642">
        <v>141</v>
      </c>
      <c r="G19642" t="s">
        <v>576</v>
      </c>
    </row>
    <row r="19643" spans="1:8" x14ac:dyDescent="0.2">
      <c r="A19643">
        <v>5.5193668899045702E+17</v>
      </c>
      <c r="B19643" t="s">
        <v>39105</v>
      </c>
      <c r="C19643" t="s">
        <v>39106</v>
      </c>
      <c r="D19643" s="1">
        <v>42009.168229166666</v>
      </c>
      <c r="E19643">
        <v>96</v>
      </c>
      <c r="F19643">
        <v>164</v>
      </c>
      <c r="G19643" t="s">
        <v>215</v>
      </c>
      <c r="H19643" t="s">
        <v>616</v>
      </c>
    </row>
    <row r="19644" spans="1:8" x14ac:dyDescent="0.2">
      <c r="A19644">
        <v>5.5193672231421901E+17</v>
      </c>
      <c r="B19644" t="s">
        <v>39107</v>
      </c>
      <c r="C19644" t="s">
        <v>39108</v>
      </c>
      <c r="D19644" s="1">
        <v>42009.168321759258</v>
      </c>
      <c r="E19644">
        <v>12</v>
      </c>
      <c r="F19644">
        <v>32</v>
      </c>
      <c r="G19644" t="s">
        <v>215</v>
      </c>
      <c r="H19644" t="s">
        <v>390</v>
      </c>
    </row>
    <row r="19645" spans="1:8" x14ac:dyDescent="0.2">
      <c r="A19645">
        <v>5.5193748562721498E+17</v>
      </c>
      <c r="B19645" t="s">
        <v>39109</v>
      </c>
      <c r="C19645" t="s">
        <v>39110</v>
      </c>
      <c r="D19645" s="1">
        <v>42009.170428240737</v>
      </c>
      <c r="E19645">
        <v>27</v>
      </c>
      <c r="F19645">
        <v>58</v>
      </c>
      <c r="G19645" t="s">
        <v>487</v>
      </c>
      <c r="H19645" t="s">
        <v>390</v>
      </c>
    </row>
    <row r="19646" spans="1:8" x14ac:dyDescent="0.2">
      <c r="A19646">
        <v>5.5193764574475398E+17</v>
      </c>
      <c r="B19646" t="s">
        <v>39111</v>
      </c>
      <c r="C19646" t="s">
        <v>39112</v>
      </c>
      <c r="D19646" s="1">
        <v>42009.170868055553</v>
      </c>
      <c r="E19646">
        <v>12</v>
      </c>
      <c r="F19646">
        <v>25</v>
      </c>
      <c r="G19646" t="s">
        <v>89</v>
      </c>
    </row>
    <row r="19647" spans="1:8" x14ac:dyDescent="0.2">
      <c r="A19647">
        <v>5.5193773314568998E+17</v>
      </c>
      <c r="B19647" t="s">
        <v>39113</v>
      </c>
      <c r="C19647" t="s">
        <v>39114</v>
      </c>
      <c r="D19647" s="1">
        <v>42009.171111111114</v>
      </c>
      <c r="E19647">
        <v>9</v>
      </c>
      <c r="F19647">
        <v>18</v>
      </c>
      <c r="G19647" t="s">
        <v>39115</v>
      </c>
    </row>
    <row r="19648" spans="1:8" x14ac:dyDescent="0.2">
      <c r="A19648">
        <v>5.5193912950076998E+17</v>
      </c>
      <c r="B19648" t="s">
        <v>39116</v>
      </c>
      <c r="C19648" t="s">
        <v>39117</v>
      </c>
      <c r="D19648" s="1">
        <v>42009.17496527778</v>
      </c>
      <c r="E19648">
        <v>62</v>
      </c>
      <c r="F19648">
        <v>160</v>
      </c>
    </row>
    <row r="19649" spans="1:8" x14ac:dyDescent="0.2">
      <c r="A19649">
        <v>5.5194084983230003E+17</v>
      </c>
      <c r="B19649" t="s">
        <v>39118</v>
      </c>
      <c r="C19649" t="s">
        <v>39119</v>
      </c>
      <c r="D19649" s="1">
        <v>42009.179710648146</v>
      </c>
      <c r="E19649">
        <v>13</v>
      </c>
      <c r="F19649">
        <v>29</v>
      </c>
      <c r="G19649" t="s">
        <v>487</v>
      </c>
    </row>
    <row r="19650" spans="1:8" x14ac:dyDescent="0.2">
      <c r="A19650">
        <v>5.5194088246817901E+17</v>
      </c>
      <c r="B19650" t="s">
        <v>39120</v>
      </c>
      <c r="C19650" t="s">
        <v>39121</v>
      </c>
      <c r="D19650" s="1">
        <v>42009.179803240739</v>
      </c>
      <c r="E19650">
        <v>17</v>
      </c>
      <c r="F19650">
        <v>49</v>
      </c>
      <c r="G19650" t="s">
        <v>215</v>
      </c>
    </row>
    <row r="19651" spans="1:8" x14ac:dyDescent="0.2">
      <c r="A19651">
        <v>5.5194167644574099E+17</v>
      </c>
      <c r="B19651" t="s">
        <v>39122</v>
      </c>
      <c r="C19651" t="s">
        <v>39123</v>
      </c>
      <c r="D19651" s="1">
        <v>42009.181990740741</v>
      </c>
      <c r="E19651">
        <v>28</v>
      </c>
      <c r="F19651">
        <v>93</v>
      </c>
    </row>
    <row r="19652" spans="1:8" x14ac:dyDescent="0.2">
      <c r="A19652">
        <v>5.5194198523458701E+17</v>
      </c>
      <c r="B19652" t="s">
        <v>39124</v>
      </c>
      <c r="C19652" t="s">
        <v>39125</v>
      </c>
      <c r="D19652" s="1">
        <v>42009.182847222219</v>
      </c>
      <c r="E19652">
        <v>20</v>
      </c>
      <c r="F19652">
        <v>35</v>
      </c>
      <c r="G19652" t="s">
        <v>215</v>
      </c>
    </row>
    <row r="19653" spans="1:8" x14ac:dyDescent="0.2">
      <c r="A19653">
        <v>5.5194212322302298E+17</v>
      </c>
      <c r="B19653" t="s">
        <v>39126</v>
      </c>
      <c r="C19653" t="s">
        <v>39127</v>
      </c>
      <c r="D19653" s="1">
        <v>42009.183229166665</v>
      </c>
      <c r="E19653">
        <v>11</v>
      </c>
      <c r="F19653">
        <v>23</v>
      </c>
      <c r="G19653" t="s">
        <v>215</v>
      </c>
    </row>
    <row r="19654" spans="1:8" x14ac:dyDescent="0.2">
      <c r="A19654">
        <v>5.5194218991662202E+17</v>
      </c>
      <c r="B19654" t="s">
        <v>39128</v>
      </c>
      <c r="C19654" t="s">
        <v>39129</v>
      </c>
      <c r="D19654" s="1">
        <v>42009.18341435185</v>
      </c>
      <c r="E19654">
        <v>9</v>
      </c>
      <c r="F19654">
        <v>18</v>
      </c>
      <c r="G19654" t="s">
        <v>39130</v>
      </c>
    </row>
    <row r="19655" spans="1:8" x14ac:dyDescent="0.2">
      <c r="A19655">
        <v>5.5194225804053197E+17</v>
      </c>
      <c r="B19655" t="s">
        <v>39131</v>
      </c>
      <c r="C19655" t="s">
        <v>39132</v>
      </c>
      <c r="D19655" s="1">
        <v>42009.183599537035</v>
      </c>
      <c r="E19655">
        <v>11</v>
      </c>
      <c r="F19655">
        <v>25</v>
      </c>
      <c r="G19655" t="s">
        <v>39133</v>
      </c>
    </row>
    <row r="19656" spans="1:8" x14ac:dyDescent="0.2">
      <c r="A19656">
        <v>5.5194242547295002E+17</v>
      </c>
      <c r="B19656" t="s">
        <v>39134</v>
      </c>
      <c r="C19656" t="s">
        <v>39135</v>
      </c>
      <c r="D19656" s="1">
        <v>42009.184062499997</v>
      </c>
      <c r="E19656">
        <v>10</v>
      </c>
      <c r="F19656">
        <v>19</v>
      </c>
      <c r="G19656" t="s">
        <v>576</v>
      </c>
    </row>
    <row r="19657" spans="1:8" x14ac:dyDescent="0.2">
      <c r="A19657">
        <v>5.5194251282769498E+17</v>
      </c>
      <c r="B19657" t="s">
        <v>39136</v>
      </c>
      <c r="C19657" t="s">
        <v>39137</v>
      </c>
      <c r="D19657" s="1">
        <v>42009.184305555558</v>
      </c>
      <c r="E19657">
        <v>10</v>
      </c>
      <c r="F19657">
        <v>20</v>
      </c>
      <c r="G19657" t="s">
        <v>576</v>
      </c>
      <c r="H19657" t="s">
        <v>390</v>
      </c>
    </row>
    <row r="19658" spans="1:8" x14ac:dyDescent="0.2">
      <c r="A19658">
        <v>5.5194257552837402E+17</v>
      </c>
      <c r="B19658" t="s">
        <v>39138</v>
      </c>
      <c r="C19658" t="s">
        <v>39139</v>
      </c>
      <c r="D19658" s="1">
        <v>42009.184479166666</v>
      </c>
      <c r="E19658">
        <v>9</v>
      </c>
      <c r="F19658">
        <v>22</v>
      </c>
      <c r="G19658" t="s">
        <v>215</v>
      </c>
    </row>
    <row r="19659" spans="1:8" x14ac:dyDescent="0.2">
      <c r="A19659">
        <v>5.51942612283064E+17</v>
      </c>
      <c r="B19659" t="s">
        <v>39140</v>
      </c>
      <c r="C19659" t="s">
        <v>39141</v>
      </c>
      <c r="D19659" s="1">
        <v>42009.184583333335</v>
      </c>
      <c r="E19659">
        <v>9</v>
      </c>
      <c r="F19659">
        <v>24</v>
      </c>
      <c r="G19659" t="s">
        <v>487</v>
      </c>
    </row>
    <row r="19660" spans="1:8" x14ac:dyDescent="0.2">
      <c r="A19660">
        <v>5.5194266841959603E+17</v>
      </c>
      <c r="B19660" t="s">
        <v>39142</v>
      </c>
      <c r="C19660" t="s">
        <v>39143</v>
      </c>
      <c r="D19660" s="1">
        <v>42009.184733796297</v>
      </c>
      <c r="E19660">
        <v>6</v>
      </c>
      <c r="F19660">
        <v>15</v>
      </c>
      <c r="G19660" t="s">
        <v>215</v>
      </c>
    </row>
    <row r="19661" spans="1:8" x14ac:dyDescent="0.2">
      <c r="A19661">
        <v>5.5194271874285901E+17</v>
      </c>
      <c r="B19661" t="s">
        <v>39144</v>
      </c>
      <c r="C19661" t="s">
        <v>39145</v>
      </c>
      <c r="D19661" s="1">
        <v>42009.184872685182</v>
      </c>
      <c r="E19661">
        <v>12</v>
      </c>
      <c r="F19661">
        <v>27</v>
      </c>
      <c r="G19661" t="s">
        <v>215</v>
      </c>
      <c r="H19661" t="s">
        <v>390</v>
      </c>
    </row>
    <row r="19662" spans="1:8" x14ac:dyDescent="0.2">
      <c r="A19662">
        <v>5.5194275506972998E+17</v>
      </c>
      <c r="B19662" t="s">
        <v>39146</v>
      </c>
      <c r="C19662" t="s">
        <v>39147</v>
      </c>
      <c r="D19662" s="1">
        <v>42009.184976851851</v>
      </c>
      <c r="E19662">
        <v>10</v>
      </c>
      <c r="F19662">
        <v>20</v>
      </c>
      <c r="G19662" t="s">
        <v>215</v>
      </c>
      <c r="H19662" t="s">
        <v>390</v>
      </c>
    </row>
    <row r="19663" spans="1:8" x14ac:dyDescent="0.2">
      <c r="A19663">
        <v>5.5194282576472397E+17</v>
      </c>
      <c r="B19663" t="s">
        <v>39148</v>
      </c>
      <c r="C19663" t="s">
        <v>39149</v>
      </c>
      <c r="D19663" s="1">
        <v>42009.185162037036</v>
      </c>
      <c r="E19663">
        <v>16</v>
      </c>
      <c r="F19663">
        <v>24</v>
      </c>
      <c r="G19663" t="s">
        <v>215</v>
      </c>
    </row>
    <row r="19664" spans="1:8" x14ac:dyDescent="0.2">
      <c r="A19664">
        <v>5.5194286696955898E+17</v>
      </c>
      <c r="B19664" t="s">
        <v>39150</v>
      </c>
      <c r="C19664" t="s">
        <v>39151</v>
      </c>
      <c r="D19664" s="1">
        <v>42009.185277777775</v>
      </c>
      <c r="E19664">
        <v>9</v>
      </c>
      <c r="F19664">
        <v>16</v>
      </c>
      <c r="G19664" t="s">
        <v>39152</v>
      </c>
    </row>
    <row r="19665" spans="1:8" x14ac:dyDescent="0.2">
      <c r="A19665">
        <v>5.5194294129264198E+17</v>
      </c>
      <c r="B19665" t="s">
        <v>39153</v>
      </c>
      <c r="C19665" t="s">
        <v>39154</v>
      </c>
      <c r="D19665" s="1">
        <v>42009.185486111113</v>
      </c>
      <c r="E19665">
        <v>14</v>
      </c>
      <c r="F19665">
        <v>30</v>
      </c>
      <c r="G19665" t="s">
        <v>576</v>
      </c>
      <c r="H19665" t="s">
        <v>390</v>
      </c>
    </row>
    <row r="19666" spans="1:8" x14ac:dyDescent="0.2">
      <c r="A19666">
        <v>5.5194349429066899E+17</v>
      </c>
      <c r="B19666" t="s">
        <v>39155</v>
      </c>
      <c r="C19666" t="s">
        <v>39156</v>
      </c>
      <c r="D19666" s="1">
        <v>42009.187013888892</v>
      </c>
      <c r="E19666">
        <v>11</v>
      </c>
      <c r="F19666">
        <v>29</v>
      </c>
      <c r="G19666" t="s">
        <v>215</v>
      </c>
      <c r="H19666" t="s">
        <v>390</v>
      </c>
    </row>
    <row r="19667" spans="1:8" x14ac:dyDescent="0.2">
      <c r="A19667">
        <v>5.5194353143958701E+17</v>
      </c>
      <c r="B19667" t="s">
        <v>39157</v>
      </c>
      <c r="C19667" t="s">
        <v>39158</v>
      </c>
      <c r="D19667" s="1">
        <v>42009.187118055554</v>
      </c>
      <c r="E19667">
        <v>4</v>
      </c>
      <c r="F19667">
        <v>18</v>
      </c>
      <c r="G19667" t="s">
        <v>215</v>
      </c>
    </row>
    <row r="19668" spans="1:8" x14ac:dyDescent="0.2">
      <c r="A19668">
        <v>5.5194356818171398E+17</v>
      </c>
      <c r="B19668" t="s">
        <v>39159</v>
      </c>
      <c r="C19668" t="s">
        <v>39160</v>
      </c>
      <c r="D19668" s="1">
        <v>42009.187210648146</v>
      </c>
      <c r="E19668">
        <v>10</v>
      </c>
      <c r="F19668">
        <v>31</v>
      </c>
      <c r="G19668" t="s">
        <v>215</v>
      </c>
    </row>
    <row r="19669" spans="1:8" x14ac:dyDescent="0.2">
      <c r="A19669">
        <v>5.5194364274385702E+17</v>
      </c>
      <c r="B19669" t="s">
        <v>39161</v>
      </c>
      <c r="C19669" t="s">
        <v>39162</v>
      </c>
      <c r="D19669" s="1">
        <v>42009.187418981484</v>
      </c>
      <c r="E19669">
        <v>10</v>
      </c>
      <c r="F19669">
        <v>30</v>
      </c>
      <c r="G19669" t="s">
        <v>576</v>
      </c>
      <c r="H19669" t="s">
        <v>390</v>
      </c>
    </row>
    <row r="19670" spans="1:8" x14ac:dyDescent="0.2">
      <c r="A19670">
        <v>5.5194373991747098E+17</v>
      </c>
      <c r="B19670" t="s">
        <v>39163</v>
      </c>
      <c r="C19670" t="s">
        <v>39164</v>
      </c>
      <c r="D19670" s="1">
        <v>42009.187685185185</v>
      </c>
      <c r="E19670">
        <v>13</v>
      </c>
      <c r="F19670">
        <v>28</v>
      </c>
      <c r="G19670" t="s">
        <v>215</v>
      </c>
      <c r="H19670" t="s">
        <v>390</v>
      </c>
    </row>
    <row r="19671" spans="1:8" x14ac:dyDescent="0.2">
      <c r="A19671">
        <v>5.5194379438052499E+17</v>
      </c>
      <c r="B19671" t="s">
        <v>39165</v>
      </c>
      <c r="C19671" t="s">
        <v>39166</v>
      </c>
      <c r="D19671" s="1">
        <v>42009.187835648147</v>
      </c>
      <c r="E19671">
        <v>8</v>
      </c>
      <c r="F19671">
        <v>21</v>
      </c>
      <c r="G19671" t="s">
        <v>39167</v>
      </c>
      <c r="H19671" t="s">
        <v>390</v>
      </c>
    </row>
    <row r="19672" spans="1:8" x14ac:dyDescent="0.2">
      <c r="A19672">
        <v>5.51943823723872E+17</v>
      </c>
      <c r="B19672" t="s">
        <v>39168</v>
      </c>
      <c r="C19672" t="s">
        <v>39169</v>
      </c>
      <c r="D19672" s="1">
        <v>42009.187916666669</v>
      </c>
      <c r="E19672">
        <v>8</v>
      </c>
      <c r="F19672">
        <v>18</v>
      </c>
      <c r="G19672" t="s">
        <v>215</v>
      </c>
    </row>
    <row r="19673" spans="1:8" x14ac:dyDescent="0.2">
      <c r="A19673">
        <v>5.5194390594482099E+17</v>
      </c>
      <c r="B19673" t="s">
        <v>39170</v>
      </c>
      <c r="C19673" t="s">
        <v>39171</v>
      </c>
      <c r="D19673" s="1">
        <v>42009.188148148147</v>
      </c>
      <c r="E19673">
        <v>10</v>
      </c>
      <c r="F19673">
        <v>22</v>
      </c>
      <c r="G19673" t="s">
        <v>576</v>
      </c>
      <c r="H19673" t="s">
        <v>390</v>
      </c>
    </row>
    <row r="19674" spans="1:8" x14ac:dyDescent="0.2">
      <c r="A19674">
        <v>5.5194394311891699E+17</v>
      </c>
      <c r="B19674" t="s">
        <v>39172</v>
      </c>
      <c r="C19674" t="s">
        <v>39173</v>
      </c>
      <c r="D19674" s="1">
        <v>42009.188252314816</v>
      </c>
      <c r="E19674">
        <v>10</v>
      </c>
      <c r="F19674">
        <v>22</v>
      </c>
      <c r="G19674" t="s">
        <v>39174</v>
      </c>
      <c r="H19674" t="s">
        <v>390</v>
      </c>
    </row>
    <row r="19675" spans="1:8" x14ac:dyDescent="0.2">
      <c r="A19675">
        <v>5.51943989814104E+17</v>
      </c>
      <c r="B19675" t="s">
        <v>39175</v>
      </c>
      <c r="C19675" t="s">
        <v>39176</v>
      </c>
      <c r="D19675" s="1">
        <v>42009.188379629632</v>
      </c>
      <c r="E19675">
        <v>12</v>
      </c>
      <c r="F19675">
        <v>31</v>
      </c>
      <c r="G19675" t="s">
        <v>39177</v>
      </c>
    </row>
    <row r="19676" spans="1:8" x14ac:dyDescent="0.2">
      <c r="A19676">
        <v>5.5194401690512902E+17</v>
      </c>
      <c r="B19676" t="s">
        <v>39178</v>
      </c>
      <c r="C19676" t="s">
        <v>39179</v>
      </c>
      <c r="D19676" s="1">
        <v>42009.188449074078</v>
      </c>
      <c r="E19676">
        <v>10</v>
      </c>
      <c r="F19676">
        <v>25</v>
      </c>
      <c r="G19676" t="s">
        <v>215</v>
      </c>
      <c r="H19676" t="s">
        <v>390</v>
      </c>
    </row>
    <row r="19677" spans="1:8" x14ac:dyDescent="0.2">
      <c r="A19677">
        <v>5.5194408780984698E+17</v>
      </c>
      <c r="B19677" t="s">
        <v>39180</v>
      </c>
      <c r="C19677" t="s">
        <v>39181</v>
      </c>
      <c r="D19677" s="1">
        <v>42009.188645833332</v>
      </c>
      <c r="E19677">
        <v>8</v>
      </c>
      <c r="F19677">
        <v>23</v>
      </c>
      <c r="G19677" t="s">
        <v>215</v>
      </c>
      <c r="H19677" t="s">
        <v>390</v>
      </c>
    </row>
    <row r="19678" spans="1:8" x14ac:dyDescent="0.2">
      <c r="A19678">
        <v>5.5194418790271302E+17</v>
      </c>
      <c r="B19678" t="s">
        <v>39182</v>
      </c>
      <c r="C19678" t="s">
        <v>39183</v>
      </c>
      <c r="D19678" s="1">
        <v>42009.188923611109</v>
      </c>
      <c r="E19678">
        <v>11</v>
      </c>
      <c r="F19678">
        <v>26</v>
      </c>
      <c r="G19678" t="s">
        <v>487</v>
      </c>
      <c r="H19678" t="s">
        <v>390</v>
      </c>
    </row>
    <row r="19679" spans="1:8" x14ac:dyDescent="0.2">
      <c r="A19679">
        <v>5.5194424092709197E+17</v>
      </c>
      <c r="B19679" t="s">
        <v>39184</v>
      </c>
      <c r="C19679" t="s">
        <v>39185</v>
      </c>
      <c r="D19679" s="1">
        <v>42009.189074074071</v>
      </c>
      <c r="E19679">
        <v>12</v>
      </c>
      <c r="F19679">
        <v>35</v>
      </c>
      <c r="G19679" t="s">
        <v>39186</v>
      </c>
    </row>
    <row r="19680" spans="1:8" x14ac:dyDescent="0.2">
      <c r="A19680">
        <v>5.51944333776392E+17</v>
      </c>
      <c r="B19680" t="s">
        <v>39187</v>
      </c>
      <c r="C19680" t="s">
        <v>39188</v>
      </c>
      <c r="D19680" s="1">
        <v>42009.189328703702</v>
      </c>
      <c r="E19680">
        <v>18</v>
      </c>
      <c r="F19680">
        <v>58</v>
      </c>
      <c r="G19680" t="s">
        <v>576</v>
      </c>
    </row>
    <row r="19681" spans="1:8" x14ac:dyDescent="0.2">
      <c r="A19681">
        <v>5.51944444204032E+17</v>
      </c>
      <c r="B19681" t="s">
        <v>39189</v>
      </c>
      <c r="C19681" t="s">
        <v>39190</v>
      </c>
      <c r="D19681" s="1">
        <v>42009.189629629633</v>
      </c>
      <c r="E19681">
        <v>18</v>
      </c>
      <c r="F19681">
        <v>35</v>
      </c>
      <c r="G19681" t="s">
        <v>576</v>
      </c>
      <c r="H19681" t="s">
        <v>616</v>
      </c>
    </row>
    <row r="19682" spans="1:8" x14ac:dyDescent="0.2">
      <c r="A19682">
        <v>5.5194459149542598E+17</v>
      </c>
      <c r="B19682" t="s">
        <v>39191</v>
      </c>
      <c r="C19682" t="s">
        <v>39192</v>
      </c>
      <c r="D19682" s="1">
        <v>42009.190034722225</v>
      </c>
      <c r="E19682">
        <v>16</v>
      </c>
      <c r="F19682">
        <v>61</v>
      </c>
      <c r="G19682" t="s">
        <v>576</v>
      </c>
      <c r="H19682" t="s">
        <v>390</v>
      </c>
    </row>
    <row r="19683" spans="1:8" x14ac:dyDescent="0.2">
      <c r="A19683">
        <v>5.5194634800283597E+17</v>
      </c>
      <c r="B19683" t="s">
        <v>39193</v>
      </c>
      <c r="C19683" t="s">
        <v>39194</v>
      </c>
      <c r="D19683" s="1">
        <v>42009.194884259261</v>
      </c>
      <c r="E19683">
        <v>19</v>
      </c>
      <c r="F19683">
        <v>57</v>
      </c>
      <c r="G19683" t="s">
        <v>39195</v>
      </c>
    </row>
    <row r="19684" spans="1:8" x14ac:dyDescent="0.2">
      <c r="A19684">
        <v>5.5194639336423002E+17</v>
      </c>
      <c r="B19684" t="s">
        <v>39196</v>
      </c>
      <c r="C19684" t="s">
        <v>39197</v>
      </c>
      <c r="D19684" s="1">
        <v>42009.195011574076</v>
      </c>
      <c r="E19684">
        <v>17</v>
      </c>
      <c r="F19684">
        <v>31</v>
      </c>
      <c r="G19684" t="s">
        <v>576</v>
      </c>
    </row>
    <row r="19685" spans="1:8" x14ac:dyDescent="0.2">
      <c r="A19685">
        <v>5.5194859940875398E+17</v>
      </c>
      <c r="B19685" t="s">
        <v>39198</v>
      </c>
      <c r="C19685" t="s">
        <v>39199</v>
      </c>
      <c r="D19685" s="1">
        <v>42009.201099537036</v>
      </c>
      <c r="E19685">
        <v>11</v>
      </c>
      <c r="F19685">
        <v>37</v>
      </c>
      <c r="G19685" t="s">
        <v>215</v>
      </c>
    </row>
    <row r="19686" spans="1:8" x14ac:dyDescent="0.2">
      <c r="A19686">
        <v>5.5194864642269498E+17</v>
      </c>
      <c r="B19686" t="s">
        <v>39200</v>
      </c>
      <c r="C19686" t="s">
        <v>39201</v>
      </c>
      <c r="D19686" s="1">
        <v>42009.201226851852</v>
      </c>
      <c r="E19686">
        <v>11</v>
      </c>
      <c r="F19686">
        <v>33</v>
      </c>
      <c r="G19686" t="s">
        <v>215</v>
      </c>
      <c r="H19686" t="s">
        <v>390</v>
      </c>
    </row>
    <row r="19687" spans="1:8" x14ac:dyDescent="0.2">
      <c r="A19687">
        <v>5.5194885996309702E+17</v>
      </c>
      <c r="B19687" t="s">
        <v>39202</v>
      </c>
      <c r="C19687" t="s">
        <v>39203</v>
      </c>
      <c r="D19687" s="1">
        <v>42009.201817129629</v>
      </c>
      <c r="E19687">
        <v>19</v>
      </c>
      <c r="F19687">
        <v>51</v>
      </c>
      <c r="G19687" t="s">
        <v>576</v>
      </c>
      <c r="H19687" t="s">
        <v>390</v>
      </c>
    </row>
    <row r="19688" spans="1:8" x14ac:dyDescent="0.2">
      <c r="A19688">
        <v>5.5194890629756102E+17</v>
      </c>
      <c r="B19688" t="s">
        <v>39204</v>
      </c>
      <c r="C19688" t="s">
        <v>39205</v>
      </c>
      <c r="D19688" s="1">
        <v>42009.201944444445</v>
      </c>
      <c r="E19688">
        <v>19</v>
      </c>
      <c r="F19688">
        <v>88</v>
      </c>
      <c r="G19688" t="s">
        <v>215</v>
      </c>
      <c r="H19688" t="s">
        <v>390</v>
      </c>
    </row>
    <row r="19689" spans="1:8" x14ac:dyDescent="0.2">
      <c r="A19689">
        <v>5.51952548253696E+17</v>
      </c>
      <c r="B19689" t="s">
        <v>39206</v>
      </c>
      <c r="C19689" t="s">
        <v>39207</v>
      </c>
      <c r="D19689" s="1">
        <v>42009.21199074074</v>
      </c>
      <c r="E19689">
        <v>96</v>
      </c>
      <c r="F19689">
        <v>309</v>
      </c>
    </row>
    <row r="19690" spans="1:8" x14ac:dyDescent="0.2">
      <c r="A19690">
        <v>5.5195333752943002E+17</v>
      </c>
      <c r="B19690" t="s">
        <v>39208</v>
      </c>
      <c r="C19690" t="s">
        <v>39209</v>
      </c>
      <c r="D19690" s="1">
        <v>42009.214178240742</v>
      </c>
      <c r="E19690">
        <v>10</v>
      </c>
      <c r="F19690">
        <v>28</v>
      </c>
      <c r="G19690" t="s">
        <v>576</v>
      </c>
    </row>
    <row r="19691" spans="1:8" x14ac:dyDescent="0.2">
      <c r="A19691">
        <v>5.5195363907472102E+17</v>
      </c>
      <c r="B19691" t="s">
        <v>39210</v>
      </c>
      <c r="C19691" t="s">
        <v>39211</v>
      </c>
      <c r="D19691" s="1">
        <v>42009.215011574073</v>
      </c>
      <c r="E19691">
        <v>13</v>
      </c>
      <c r="F19691">
        <v>41</v>
      </c>
      <c r="G19691" t="s">
        <v>215</v>
      </c>
      <c r="H19691" t="s">
        <v>390</v>
      </c>
    </row>
    <row r="19692" spans="1:8" x14ac:dyDescent="0.2">
      <c r="A19692">
        <v>5.5195370424161798E+17</v>
      </c>
      <c r="B19692" t="s">
        <v>39212</v>
      </c>
      <c r="C19692" t="s">
        <v>39213</v>
      </c>
      <c r="D19692" s="1">
        <v>42009.215185185189</v>
      </c>
      <c r="E19692">
        <v>20</v>
      </c>
      <c r="F19692">
        <v>67</v>
      </c>
      <c r="G19692" t="s">
        <v>576</v>
      </c>
      <c r="H19692" t="s">
        <v>390</v>
      </c>
    </row>
    <row r="19693" spans="1:8" x14ac:dyDescent="0.2">
      <c r="A19693">
        <v>5.5195378022561702E+17</v>
      </c>
      <c r="B19693" t="s">
        <v>39214</v>
      </c>
      <c r="C19693" t="s">
        <v>39215</v>
      </c>
      <c r="D19693" s="1">
        <v>42009.21539351852</v>
      </c>
      <c r="E19693">
        <v>76</v>
      </c>
      <c r="F19693">
        <v>63</v>
      </c>
      <c r="G19693" t="s">
        <v>215</v>
      </c>
    </row>
    <row r="19694" spans="1:8" x14ac:dyDescent="0.2">
      <c r="A19694">
        <v>5.5195382843912998E+17</v>
      </c>
      <c r="B19694" t="s">
        <v>39216</v>
      </c>
      <c r="C19694" t="s">
        <v>39217</v>
      </c>
      <c r="D19694" s="1">
        <v>42009.215532407405</v>
      </c>
      <c r="E19694">
        <v>6</v>
      </c>
      <c r="F19694">
        <v>15</v>
      </c>
      <c r="G19694" t="s">
        <v>215</v>
      </c>
      <c r="H19694" t="s">
        <v>390</v>
      </c>
    </row>
    <row r="19695" spans="1:8" x14ac:dyDescent="0.2">
      <c r="A19695">
        <v>5.5195390770310298E+17</v>
      </c>
      <c r="B19695" t="s">
        <v>39218</v>
      </c>
      <c r="C19695" t="s">
        <v>39219</v>
      </c>
      <c r="D19695" s="1">
        <v>42009.215752314813</v>
      </c>
      <c r="E19695">
        <v>16</v>
      </c>
      <c r="F19695">
        <v>39</v>
      </c>
      <c r="G19695" t="s">
        <v>39220</v>
      </c>
    </row>
    <row r="19696" spans="1:8" x14ac:dyDescent="0.2">
      <c r="A19696">
        <v>5.5195397197663398E+17</v>
      </c>
      <c r="B19696" t="s">
        <v>39221</v>
      </c>
      <c r="C19696" t="s">
        <v>39222</v>
      </c>
      <c r="D19696" s="1">
        <v>42009.215925925928</v>
      </c>
      <c r="E19696">
        <v>11</v>
      </c>
      <c r="F19696">
        <v>31</v>
      </c>
      <c r="G19696" t="s">
        <v>546</v>
      </c>
    </row>
    <row r="19697" spans="1:8" x14ac:dyDescent="0.2">
      <c r="A19697">
        <v>5.5195403495828198E+17</v>
      </c>
      <c r="B19697" t="s">
        <v>39223</v>
      </c>
      <c r="C19697" t="s">
        <v>39224</v>
      </c>
      <c r="D19697" s="1">
        <v>42009.216099537036</v>
      </c>
      <c r="E19697">
        <v>12</v>
      </c>
      <c r="F19697">
        <v>34</v>
      </c>
      <c r="G19697" t="s">
        <v>215</v>
      </c>
    </row>
    <row r="19698" spans="1:8" x14ac:dyDescent="0.2">
      <c r="A19698">
        <v>5.51955535474728E+17</v>
      </c>
      <c r="B19698" t="s">
        <v>39225</v>
      </c>
      <c r="C19698" t="s">
        <v>39226</v>
      </c>
      <c r="D19698" s="1">
        <v>42009.220243055555</v>
      </c>
      <c r="E19698">
        <v>152</v>
      </c>
      <c r="F19698">
        <v>258</v>
      </c>
    </row>
    <row r="19699" spans="1:8" x14ac:dyDescent="0.2">
      <c r="A19699">
        <v>5.5195838698910502E+17</v>
      </c>
      <c r="B19699" t="s">
        <v>39227</v>
      </c>
      <c r="C19699" t="s">
        <v>39228</v>
      </c>
      <c r="D19699" s="1">
        <v>42009.228113425925</v>
      </c>
      <c r="E19699">
        <v>19</v>
      </c>
      <c r="F19699">
        <v>46</v>
      </c>
      <c r="G19699" t="s">
        <v>215</v>
      </c>
    </row>
    <row r="19700" spans="1:8" x14ac:dyDescent="0.2">
      <c r="A19700">
        <v>5.5195846421040698E+17</v>
      </c>
      <c r="B19700" t="s">
        <v>39229</v>
      </c>
      <c r="C19700" t="s">
        <v>39230</v>
      </c>
      <c r="D19700" s="1">
        <v>42009.228321759256</v>
      </c>
      <c r="E19700">
        <v>21</v>
      </c>
      <c r="F19700">
        <v>38</v>
      </c>
      <c r="G19700" t="s">
        <v>39231</v>
      </c>
    </row>
    <row r="19701" spans="1:8" x14ac:dyDescent="0.2">
      <c r="A19701">
        <v>5.5195890999324198E+17</v>
      </c>
      <c r="B19701" t="s">
        <v>39232</v>
      </c>
      <c r="C19701" t="s">
        <v>39233</v>
      </c>
      <c r="D19701" s="1">
        <v>42009.229548611111</v>
      </c>
      <c r="E19701">
        <v>8</v>
      </c>
      <c r="F19701">
        <v>20</v>
      </c>
      <c r="G19701" t="s">
        <v>546</v>
      </c>
    </row>
    <row r="19702" spans="1:8" x14ac:dyDescent="0.2">
      <c r="A19702">
        <v>5.5195960693175501E+17</v>
      </c>
      <c r="B19702" t="s">
        <v>39234</v>
      </c>
      <c r="C19702" t="s">
        <v>39235</v>
      </c>
      <c r="D19702" s="1">
        <v>42009.231469907405</v>
      </c>
      <c r="E19702">
        <v>9</v>
      </c>
      <c r="F19702">
        <v>17</v>
      </c>
      <c r="G19702" t="s">
        <v>576</v>
      </c>
    </row>
    <row r="19703" spans="1:8" x14ac:dyDescent="0.2">
      <c r="A19703">
        <v>5.5195963881265498E+17</v>
      </c>
      <c r="B19703" t="s">
        <v>39236</v>
      </c>
      <c r="C19703" t="s">
        <v>39237</v>
      </c>
      <c r="D19703" s="1">
        <v>42009.231562499997</v>
      </c>
      <c r="E19703">
        <v>9</v>
      </c>
      <c r="F19703">
        <v>17</v>
      </c>
      <c r="G19703" t="s">
        <v>487</v>
      </c>
      <c r="H19703" t="s">
        <v>390</v>
      </c>
    </row>
    <row r="19704" spans="1:8" x14ac:dyDescent="0.2">
      <c r="A19704">
        <v>5.5195995225301798E+17</v>
      </c>
      <c r="B19704" t="s">
        <v>39238</v>
      </c>
      <c r="C19704" t="s">
        <v>39239</v>
      </c>
      <c r="D19704" s="1">
        <v>42009.232430555552</v>
      </c>
      <c r="E19704">
        <v>11</v>
      </c>
      <c r="F19704">
        <v>15</v>
      </c>
      <c r="G19704" t="s">
        <v>39240</v>
      </c>
      <c r="H19704" t="s">
        <v>616</v>
      </c>
    </row>
    <row r="19705" spans="1:8" x14ac:dyDescent="0.2">
      <c r="A19705">
        <v>5.519600257456E+17</v>
      </c>
      <c r="B19705" t="s">
        <v>39241</v>
      </c>
      <c r="C19705" t="s">
        <v>39242</v>
      </c>
      <c r="D19705" s="1">
        <v>42009.232627314814</v>
      </c>
      <c r="E19705">
        <v>9</v>
      </c>
      <c r="F19705">
        <v>16</v>
      </c>
      <c r="G19705" t="s">
        <v>487</v>
      </c>
    </row>
    <row r="19706" spans="1:8" x14ac:dyDescent="0.2">
      <c r="A19706">
        <v>5.5196013997748602E+17</v>
      </c>
      <c r="B19706" t="s">
        <v>39243</v>
      </c>
      <c r="C19706" t="s">
        <v>39244</v>
      </c>
      <c r="D19706" s="1">
        <v>42009.232939814814</v>
      </c>
      <c r="E19706">
        <v>8</v>
      </c>
      <c r="F19706">
        <v>22</v>
      </c>
      <c r="G19706" t="s">
        <v>576</v>
      </c>
      <c r="H19706" t="s">
        <v>390</v>
      </c>
    </row>
    <row r="19707" spans="1:8" x14ac:dyDescent="0.2">
      <c r="A19707">
        <v>5.51960279521984E+17</v>
      </c>
      <c r="B19707" t="s">
        <v>39245</v>
      </c>
      <c r="C19707" t="s">
        <v>39246</v>
      </c>
      <c r="D19707" s="1">
        <v>42009.23333333333</v>
      </c>
      <c r="E19707">
        <v>9</v>
      </c>
      <c r="F19707">
        <v>15</v>
      </c>
      <c r="G19707" t="s">
        <v>487</v>
      </c>
    </row>
    <row r="19708" spans="1:8" x14ac:dyDescent="0.2">
      <c r="A19708">
        <v>5.5196040754050598E+17</v>
      </c>
      <c r="B19708" t="s">
        <v>39247</v>
      </c>
      <c r="C19708" t="s">
        <v>39248</v>
      </c>
      <c r="D19708" s="1">
        <v>42009.233680555553</v>
      </c>
      <c r="E19708">
        <v>6</v>
      </c>
      <c r="F19708">
        <v>21</v>
      </c>
      <c r="G19708" t="s">
        <v>576</v>
      </c>
    </row>
    <row r="19709" spans="1:8" x14ac:dyDescent="0.2">
      <c r="A19709">
        <v>5.5196045498228301E+17</v>
      </c>
      <c r="B19709" t="s">
        <v>39249</v>
      </c>
      <c r="C19709" t="s">
        <v>39250</v>
      </c>
      <c r="D19709" s="1">
        <v>42009.233819444446</v>
      </c>
      <c r="E19709">
        <v>7</v>
      </c>
      <c r="F19709">
        <v>24</v>
      </c>
      <c r="G19709" t="s">
        <v>215</v>
      </c>
    </row>
    <row r="19710" spans="1:8" x14ac:dyDescent="0.2">
      <c r="A19710">
        <v>5.5196049182087098E+17</v>
      </c>
      <c r="B19710" t="s">
        <v>39251</v>
      </c>
      <c r="C19710" t="s">
        <v>39252</v>
      </c>
      <c r="D19710" s="1">
        <v>42009.233912037038</v>
      </c>
      <c r="E19710">
        <v>15</v>
      </c>
      <c r="F19710">
        <v>25</v>
      </c>
      <c r="G19710" t="s">
        <v>215</v>
      </c>
      <c r="H19710" t="s">
        <v>390</v>
      </c>
    </row>
    <row r="19711" spans="1:8" x14ac:dyDescent="0.2">
      <c r="A19711">
        <v>5.5196068336632602E+17</v>
      </c>
      <c r="B19711" t="s">
        <v>39253</v>
      </c>
      <c r="C19711" t="s">
        <v>39254</v>
      </c>
      <c r="D19711" s="1">
        <v>42009.234444444446</v>
      </c>
      <c r="E19711">
        <v>9</v>
      </c>
      <c r="F19711">
        <v>19</v>
      </c>
      <c r="G19711" t="s">
        <v>215</v>
      </c>
      <c r="H19711" t="s">
        <v>390</v>
      </c>
    </row>
    <row r="19712" spans="1:8" x14ac:dyDescent="0.2">
      <c r="A19712">
        <v>5.5196086007237402E+17</v>
      </c>
      <c r="B19712" t="s">
        <v>39255</v>
      </c>
      <c r="C19712" t="s">
        <v>39256</v>
      </c>
      <c r="D19712" s="1">
        <v>42009.234930555554</v>
      </c>
      <c r="E19712">
        <v>6</v>
      </c>
      <c r="F19712">
        <v>13</v>
      </c>
      <c r="G19712" t="s">
        <v>89</v>
      </c>
      <c r="H19712" t="s">
        <v>390</v>
      </c>
    </row>
    <row r="19713" spans="1:8" x14ac:dyDescent="0.2">
      <c r="A19713">
        <v>5.51961033498456E+17</v>
      </c>
      <c r="B19713" t="s">
        <v>39257</v>
      </c>
      <c r="C19713" t="s">
        <v>39258</v>
      </c>
      <c r="D19713" s="1">
        <v>42009.235405092593</v>
      </c>
      <c r="E19713">
        <v>10</v>
      </c>
      <c r="F19713">
        <v>24</v>
      </c>
      <c r="G19713" t="s">
        <v>215</v>
      </c>
      <c r="H19713" t="s">
        <v>13093</v>
      </c>
    </row>
    <row r="19714" spans="1:8" x14ac:dyDescent="0.2">
      <c r="A19714">
        <v>5.5196116873957702E+17</v>
      </c>
      <c r="B19714" t="s">
        <v>39259</v>
      </c>
      <c r="C19714" t="s">
        <v>39260</v>
      </c>
      <c r="D19714" s="1">
        <v>42009.23578703704</v>
      </c>
      <c r="E19714">
        <v>10</v>
      </c>
      <c r="F19714">
        <v>23</v>
      </c>
      <c r="G19714" t="s">
        <v>89</v>
      </c>
      <c r="H19714" t="s">
        <v>390</v>
      </c>
    </row>
    <row r="19715" spans="1:8" x14ac:dyDescent="0.2">
      <c r="A19715">
        <v>5.5196127462897997E+17</v>
      </c>
      <c r="B19715" t="s">
        <v>39261</v>
      </c>
      <c r="C19715" t="s">
        <v>39262</v>
      </c>
      <c r="D19715" s="1">
        <v>42009.236076388886</v>
      </c>
      <c r="E19715">
        <v>9</v>
      </c>
      <c r="F19715">
        <v>14</v>
      </c>
      <c r="G19715" t="s">
        <v>39263</v>
      </c>
      <c r="H19715" t="s">
        <v>390</v>
      </c>
    </row>
    <row r="19716" spans="1:8" x14ac:dyDescent="0.2">
      <c r="A19716">
        <v>5.5196148812323597E+17</v>
      </c>
      <c r="B19716" t="s">
        <v>39264</v>
      </c>
      <c r="C19716" t="s">
        <v>39265</v>
      </c>
      <c r="D19716" s="1">
        <v>42009.236666666664</v>
      </c>
      <c r="E19716">
        <v>10</v>
      </c>
      <c r="F19716">
        <v>19</v>
      </c>
      <c r="G19716" t="s">
        <v>39266</v>
      </c>
    </row>
    <row r="19717" spans="1:8" x14ac:dyDescent="0.2">
      <c r="A19717">
        <v>5.5196169481856602E+17</v>
      </c>
      <c r="B19717" t="s">
        <v>39267</v>
      </c>
      <c r="C19717" t="s">
        <v>39268</v>
      </c>
      <c r="D19717" s="1">
        <v>42009.237233796295</v>
      </c>
      <c r="E19717">
        <v>11</v>
      </c>
      <c r="F19717">
        <v>19</v>
      </c>
      <c r="G19717" t="s">
        <v>215</v>
      </c>
      <c r="H19717" t="s">
        <v>616</v>
      </c>
    </row>
    <row r="19718" spans="1:8" x14ac:dyDescent="0.2">
      <c r="A19718">
        <v>5.5196181922161798E+17</v>
      </c>
      <c r="B19718" t="s">
        <v>39269</v>
      </c>
      <c r="C19718" t="s">
        <v>39270</v>
      </c>
      <c r="D19718" s="1">
        <v>42009.237581018519</v>
      </c>
      <c r="E19718">
        <v>7</v>
      </c>
      <c r="F19718">
        <v>20</v>
      </c>
      <c r="G19718" t="s">
        <v>215</v>
      </c>
    </row>
    <row r="19719" spans="1:8" x14ac:dyDescent="0.2">
      <c r="A19719">
        <v>5.5196192938079002E+17</v>
      </c>
      <c r="B19719" t="s">
        <v>39271</v>
      </c>
      <c r="C19719" t="s">
        <v>39272</v>
      </c>
      <c r="D19719" s="1">
        <v>42009.237881944442</v>
      </c>
      <c r="E19719">
        <v>7</v>
      </c>
      <c r="F19719">
        <v>19</v>
      </c>
      <c r="G19719" t="s">
        <v>39273</v>
      </c>
      <c r="H19719" t="s">
        <v>390</v>
      </c>
    </row>
    <row r="19720" spans="1:8" x14ac:dyDescent="0.2">
      <c r="A19720">
        <v>5.5196199588987597E+17</v>
      </c>
      <c r="B19720" t="s">
        <v>39274</v>
      </c>
      <c r="C19720" t="s">
        <v>39275</v>
      </c>
      <c r="D19720" s="1">
        <v>42009.238067129627</v>
      </c>
      <c r="E19720">
        <v>10</v>
      </c>
      <c r="F19720">
        <v>18</v>
      </c>
      <c r="G19720" t="s">
        <v>487</v>
      </c>
      <c r="H19720" t="s">
        <v>616</v>
      </c>
    </row>
    <row r="19721" spans="1:8" x14ac:dyDescent="0.2">
      <c r="A19721">
        <v>5.5196272012036E+17</v>
      </c>
      <c r="B19721" t="s">
        <v>39276</v>
      </c>
      <c r="C19721" t="s">
        <v>39277</v>
      </c>
      <c r="D19721" s="1">
        <v>42009.240069444444</v>
      </c>
      <c r="E19721">
        <v>28</v>
      </c>
      <c r="F19721">
        <v>108</v>
      </c>
    </row>
    <row r="19722" spans="1:8" x14ac:dyDescent="0.2">
      <c r="A19722">
        <v>5.5196294363481203E+17</v>
      </c>
      <c r="B19722" t="s">
        <v>39278</v>
      </c>
      <c r="C19722" t="s">
        <v>39279</v>
      </c>
      <c r="D19722" s="1">
        <v>42009.240682870368</v>
      </c>
      <c r="E19722">
        <v>8</v>
      </c>
      <c r="F19722">
        <v>14</v>
      </c>
      <c r="G19722" t="s">
        <v>546</v>
      </c>
    </row>
    <row r="19723" spans="1:8" x14ac:dyDescent="0.2">
      <c r="A19723">
        <v>5.5196301263112602E+17</v>
      </c>
      <c r="B19723" t="s">
        <v>39280</v>
      </c>
      <c r="C19723" t="s">
        <v>39281</v>
      </c>
      <c r="D19723" s="1">
        <v>42009.240868055553</v>
      </c>
      <c r="E19723">
        <v>13</v>
      </c>
      <c r="F19723">
        <v>30</v>
      </c>
      <c r="G19723" t="s">
        <v>39282</v>
      </c>
      <c r="H19723" t="s">
        <v>390</v>
      </c>
    </row>
    <row r="19724" spans="1:8" x14ac:dyDescent="0.2">
      <c r="A19724">
        <v>5.5196349149062298E+17</v>
      </c>
      <c r="B19724" t="s">
        <v>39283</v>
      </c>
      <c r="C19724" t="s">
        <v>39284</v>
      </c>
      <c r="D19724" s="1">
        <v>42009.242199074077</v>
      </c>
      <c r="E19724">
        <v>11</v>
      </c>
      <c r="F19724">
        <v>53</v>
      </c>
      <c r="G19724" t="s">
        <v>215</v>
      </c>
      <c r="H19724" t="s">
        <v>390</v>
      </c>
    </row>
    <row r="19725" spans="1:8" x14ac:dyDescent="0.2">
      <c r="A19725">
        <v>5.5196723888731699E+17</v>
      </c>
      <c r="B19725" t="s">
        <v>39285</v>
      </c>
      <c r="C19725" t="s">
        <v>39286</v>
      </c>
      <c r="D19725" s="1">
        <v>42009.252534722225</v>
      </c>
      <c r="E19725">
        <v>10</v>
      </c>
      <c r="F19725">
        <v>17</v>
      </c>
      <c r="G19725" t="s">
        <v>215</v>
      </c>
    </row>
    <row r="19726" spans="1:8" x14ac:dyDescent="0.2">
      <c r="A19726">
        <v>5.5196728085135302E+17</v>
      </c>
      <c r="B19726" t="s">
        <v>39287</v>
      </c>
      <c r="C19726" t="s">
        <v>39288</v>
      </c>
      <c r="D19726" s="1">
        <v>42009.252650462964</v>
      </c>
      <c r="E19726">
        <v>13</v>
      </c>
      <c r="F19726">
        <v>25</v>
      </c>
      <c r="G19726" t="s">
        <v>215</v>
      </c>
      <c r="H19726" t="s">
        <v>616</v>
      </c>
    </row>
    <row r="19727" spans="1:8" x14ac:dyDescent="0.2">
      <c r="A19727">
        <v>5.5196733059998502E+17</v>
      </c>
      <c r="B19727" t="s">
        <v>39289</v>
      </c>
      <c r="C19727" t="s">
        <v>39290</v>
      </c>
      <c r="D19727" s="1">
        <v>42009.252789351849</v>
      </c>
      <c r="E19727">
        <v>12</v>
      </c>
      <c r="F19727">
        <v>24</v>
      </c>
      <c r="G19727" t="s">
        <v>215</v>
      </c>
    </row>
    <row r="19728" spans="1:8" x14ac:dyDescent="0.2">
      <c r="A19728">
        <v>5.5196740235194298E+17</v>
      </c>
      <c r="B19728" t="s">
        <v>39291</v>
      </c>
      <c r="C19728" t="s">
        <v>39292</v>
      </c>
      <c r="D19728" s="1">
        <v>42009.252986111111</v>
      </c>
      <c r="E19728">
        <v>14</v>
      </c>
      <c r="F19728">
        <v>33</v>
      </c>
      <c r="G19728" t="s">
        <v>576</v>
      </c>
      <c r="H19728" t="s">
        <v>390</v>
      </c>
    </row>
    <row r="19729" spans="1:8" x14ac:dyDescent="0.2">
      <c r="A19729">
        <v>5.5196749907679603E+17</v>
      </c>
      <c r="B19729" t="s">
        <v>39293</v>
      </c>
      <c r="C19729" t="s">
        <v>39294</v>
      </c>
      <c r="D19729" s="1">
        <v>42009.253252314818</v>
      </c>
      <c r="E19729">
        <v>7</v>
      </c>
      <c r="F19729">
        <v>25</v>
      </c>
      <c r="G19729" t="s">
        <v>215</v>
      </c>
    </row>
    <row r="19730" spans="1:8" x14ac:dyDescent="0.2">
      <c r="A19730">
        <v>5.5196760034824998E+17</v>
      </c>
      <c r="B19730" t="s">
        <v>39295</v>
      </c>
      <c r="C19730" t="s">
        <v>39296</v>
      </c>
      <c r="D19730" s="1">
        <v>42009.253530092596</v>
      </c>
      <c r="E19730">
        <v>16</v>
      </c>
      <c r="F19730">
        <v>39</v>
      </c>
      <c r="G19730" t="s">
        <v>576</v>
      </c>
      <c r="H19730" t="s">
        <v>390</v>
      </c>
    </row>
    <row r="19731" spans="1:8" x14ac:dyDescent="0.2">
      <c r="A19731">
        <v>5.51967696288768E+17</v>
      </c>
      <c r="B19731" t="s">
        <v>39297</v>
      </c>
      <c r="C19731" t="s">
        <v>39298</v>
      </c>
      <c r="D19731" s="1">
        <v>42009.253796296296</v>
      </c>
      <c r="E19731">
        <v>22</v>
      </c>
      <c r="F19731">
        <v>45</v>
      </c>
      <c r="G19731" t="s">
        <v>215</v>
      </c>
      <c r="H19731" t="s">
        <v>616</v>
      </c>
    </row>
    <row r="19732" spans="1:8" x14ac:dyDescent="0.2">
      <c r="A19732">
        <v>5.5206418811034803E+17</v>
      </c>
      <c r="B19732" t="s">
        <v>39299</v>
      </c>
      <c r="C19732" t="s">
        <v>39300</v>
      </c>
      <c r="D19732" s="1">
        <v>42009.520057870373</v>
      </c>
      <c r="E19732">
        <v>34</v>
      </c>
      <c r="F19732">
        <v>72</v>
      </c>
      <c r="G19732" t="s">
        <v>89</v>
      </c>
    </row>
    <row r="19733" spans="1:8" x14ac:dyDescent="0.2">
      <c r="A19733">
        <v>5.5207913366962099E+17</v>
      </c>
      <c r="B19733" t="s">
        <v>39301</v>
      </c>
      <c r="C19733" t="s">
        <v>39302</v>
      </c>
      <c r="D19733" s="1">
        <v>42009.561307870368</v>
      </c>
      <c r="E19733">
        <v>9</v>
      </c>
      <c r="F19733">
        <v>22</v>
      </c>
      <c r="G19733" t="s">
        <v>215</v>
      </c>
    </row>
    <row r="19734" spans="1:8" x14ac:dyDescent="0.2">
      <c r="A19734">
        <v>5.5209007263252403E+17</v>
      </c>
      <c r="B19734" t="s">
        <v>39303</v>
      </c>
      <c r="C19734" t="s">
        <v>39304</v>
      </c>
      <c r="D19734" s="1">
        <v>42009.591493055559</v>
      </c>
      <c r="E19734">
        <v>25</v>
      </c>
      <c r="F19734">
        <v>40</v>
      </c>
      <c r="G19734" t="s">
        <v>576</v>
      </c>
      <c r="H19734" t="s">
        <v>390</v>
      </c>
    </row>
    <row r="19735" spans="1:8" x14ac:dyDescent="0.2">
      <c r="A19735">
        <v>5.5211784757787398E+17</v>
      </c>
      <c r="B19735" t="s">
        <v>39305</v>
      </c>
      <c r="C19735" t="s">
        <v>39306</v>
      </c>
      <c r="D19735" s="1">
        <v>42009.668136574073</v>
      </c>
      <c r="E19735">
        <v>66</v>
      </c>
      <c r="F19735">
        <v>126</v>
      </c>
      <c r="G19735" t="s">
        <v>215</v>
      </c>
    </row>
    <row r="19736" spans="1:8" x14ac:dyDescent="0.2">
      <c r="A19736">
        <v>5.5211802759319501E+17</v>
      </c>
      <c r="B19736" t="s">
        <v>39307</v>
      </c>
      <c r="C19736" t="s">
        <v>39308</v>
      </c>
      <c r="D19736" s="1">
        <v>42009.668634259258</v>
      </c>
      <c r="E19736">
        <v>34</v>
      </c>
      <c r="F19736">
        <v>99</v>
      </c>
      <c r="H19736" t="s">
        <v>390</v>
      </c>
    </row>
    <row r="19737" spans="1:8" x14ac:dyDescent="0.2">
      <c r="A19737">
        <v>5.5212567098244698E+17</v>
      </c>
      <c r="B19737" t="s">
        <v>39309</v>
      </c>
      <c r="C19737" t="s">
        <v>39310</v>
      </c>
      <c r="D19737" s="1">
        <v>42009.689722222225</v>
      </c>
      <c r="E19737">
        <v>67</v>
      </c>
      <c r="F19737">
        <v>196</v>
      </c>
      <c r="G19737" t="s">
        <v>215</v>
      </c>
    </row>
    <row r="19738" spans="1:8" x14ac:dyDescent="0.2">
      <c r="A19738">
        <v>5.5218276128156403E+17</v>
      </c>
      <c r="B19738" t="s">
        <v>39311</v>
      </c>
      <c r="C19738" t="s">
        <v>39312</v>
      </c>
      <c r="D19738" s="1">
        <v>42009.847268518519</v>
      </c>
      <c r="E19738">
        <v>21</v>
      </c>
      <c r="F19738">
        <v>49</v>
      </c>
      <c r="G19738" t="s">
        <v>215</v>
      </c>
    </row>
    <row r="19739" spans="1:8" x14ac:dyDescent="0.2">
      <c r="A19739">
        <v>5.5221025384117402E+17</v>
      </c>
      <c r="B19739" t="s">
        <v>39313</v>
      </c>
      <c r="C19739" t="s">
        <v>39314</v>
      </c>
      <c r="D19739" s="1">
        <v>42009.923125000001</v>
      </c>
      <c r="E19739">
        <v>15</v>
      </c>
      <c r="F19739">
        <v>26</v>
      </c>
      <c r="G19739" t="s">
        <v>39315</v>
      </c>
    </row>
    <row r="19740" spans="1:8" x14ac:dyDescent="0.2">
      <c r="A19740">
        <v>5.5221419591234298E+17</v>
      </c>
      <c r="B19740" t="s">
        <v>39316</v>
      </c>
      <c r="C19740" t="s">
        <v>39317</v>
      </c>
      <c r="D19740" s="1">
        <v>42009.934004629627</v>
      </c>
      <c r="E19740">
        <v>13</v>
      </c>
      <c r="F19740">
        <v>19</v>
      </c>
      <c r="G19740" t="s">
        <v>39318</v>
      </c>
    </row>
    <row r="19741" spans="1:8" x14ac:dyDescent="0.2">
      <c r="A19741">
        <v>5.5221857624209798E+17</v>
      </c>
      <c r="B19741" t="s">
        <v>39319</v>
      </c>
      <c r="C19741" t="s">
        <v>39320</v>
      </c>
      <c r="D19741" s="1">
        <v>42009.946087962962</v>
      </c>
      <c r="E19741">
        <v>17</v>
      </c>
      <c r="F19741">
        <v>27</v>
      </c>
      <c r="G19741" t="s">
        <v>89</v>
      </c>
    </row>
    <row r="19742" spans="1:8" x14ac:dyDescent="0.2">
      <c r="A19742">
        <v>5.5222358745392698E+17</v>
      </c>
      <c r="B19742" t="s">
        <v>39321</v>
      </c>
      <c r="C19742" t="s">
        <v>39322</v>
      </c>
      <c r="D19742" s="1">
        <v>42009.959918981483</v>
      </c>
      <c r="E19742">
        <v>45</v>
      </c>
      <c r="F19742">
        <v>91</v>
      </c>
    </row>
    <row r="19743" spans="1:8" x14ac:dyDescent="0.2">
      <c r="A19743">
        <v>5.5222394506448E+17</v>
      </c>
      <c r="B19743" t="s">
        <v>39323</v>
      </c>
      <c r="C19743" t="s">
        <v>39324</v>
      </c>
      <c r="D19743" s="1">
        <v>42009.960902777777</v>
      </c>
      <c r="E19743">
        <v>27</v>
      </c>
      <c r="F19743">
        <v>66</v>
      </c>
      <c r="G19743" t="s">
        <v>215</v>
      </c>
    </row>
    <row r="19744" spans="1:8" x14ac:dyDescent="0.2">
      <c r="A19744">
        <v>5.5222425499418598E+17</v>
      </c>
      <c r="B19744" t="s">
        <v>39325</v>
      </c>
      <c r="C19744" t="s">
        <v>39326</v>
      </c>
      <c r="D19744" s="1">
        <v>42009.961759259262</v>
      </c>
      <c r="E19744">
        <v>41</v>
      </c>
      <c r="F19744">
        <v>101</v>
      </c>
      <c r="G19744" t="s">
        <v>487</v>
      </c>
      <c r="H19744" t="s">
        <v>390</v>
      </c>
    </row>
    <row r="19745" spans="1:8" x14ac:dyDescent="0.2">
      <c r="A19745">
        <v>5.5222707777752998E+17</v>
      </c>
      <c r="B19745" t="s">
        <v>39327</v>
      </c>
      <c r="C19745" t="s">
        <v>39328</v>
      </c>
      <c r="D19745" s="1">
        <v>42009.969548611109</v>
      </c>
      <c r="E19745">
        <v>8</v>
      </c>
      <c r="F19745">
        <v>21</v>
      </c>
      <c r="G19745" t="s">
        <v>215</v>
      </c>
    </row>
    <row r="19746" spans="1:8" x14ac:dyDescent="0.2">
      <c r="A19746">
        <v>5.5222715779228E+17</v>
      </c>
      <c r="B19746" t="s">
        <v>39329</v>
      </c>
      <c r="C19746" t="s">
        <v>39330</v>
      </c>
      <c r="D19746" s="1">
        <v>42009.969768518517</v>
      </c>
      <c r="E19746">
        <v>7</v>
      </c>
      <c r="F19746">
        <v>24</v>
      </c>
      <c r="G19746" t="s">
        <v>487</v>
      </c>
    </row>
    <row r="19747" spans="1:8" x14ac:dyDescent="0.2">
      <c r="A19747">
        <v>5.5222732651652698E+17</v>
      </c>
      <c r="B19747" t="s">
        <v>39331</v>
      </c>
      <c r="C19747" t="s">
        <v>39332</v>
      </c>
      <c r="D19747" s="1">
        <v>42009.970243055555</v>
      </c>
      <c r="E19747">
        <v>15</v>
      </c>
      <c r="F19747">
        <v>36</v>
      </c>
      <c r="G19747" t="s">
        <v>9029</v>
      </c>
    </row>
    <row r="19748" spans="1:8" x14ac:dyDescent="0.2">
      <c r="A19748">
        <v>5.5222744219962899E+17</v>
      </c>
      <c r="B19748" t="s">
        <v>39333</v>
      </c>
      <c r="C19748" t="s">
        <v>39334</v>
      </c>
      <c r="D19748" s="1">
        <v>42009.970555555556</v>
      </c>
      <c r="E19748">
        <v>7</v>
      </c>
      <c r="F19748">
        <v>16</v>
      </c>
      <c r="G19748" t="s">
        <v>39335</v>
      </c>
    </row>
    <row r="19749" spans="1:8" x14ac:dyDescent="0.2">
      <c r="A19749">
        <v>5.5223001830759603E+17</v>
      </c>
      <c r="B19749" t="s">
        <v>39336</v>
      </c>
      <c r="C19749" t="s">
        <v>39337</v>
      </c>
      <c r="D19749" s="1">
        <v>42009.977662037039</v>
      </c>
      <c r="E19749">
        <v>10</v>
      </c>
      <c r="F19749">
        <v>22</v>
      </c>
      <c r="G19749" t="s">
        <v>215</v>
      </c>
    </row>
    <row r="19750" spans="1:8" x14ac:dyDescent="0.2">
      <c r="A19750">
        <v>5.5223048944539597E+17</v>
      </c>
      <c r="B19750" t="s">
        <v>39338</v>
      </c>
      <c r="C19750" t="s">
        <v>39339</v>
      </c>
      <c r="D19750" s="1">
        <v>42009.97896990741</v>
      </c>
      <c r="E19750">
        <v>16</v>
      </c>
      <c r="F19750">
        <v>32</v>
      </c>
      <c r="G19750" t="s">
        <v>215</v>
      </c>
    </row>
    <row r="19751" spans="1:8" x14ac:dyDescent="0.2">
      <c r="A19751">
        <v>5.5224095788708998E+17</v>
      </c>
      <c r="B19751" t="s">
        <v>39340</v>
      </c>
      <c r="C19751" t="s">
        <v>39341</v>
      </c>
      <c r="D19751" s="1">
        <v>42010.0078587963</v>
      </c>
      <c r="E19751">
        <v>21</v>
      </c>
      <c r="F19751">
        <v>28</v>
      </c>
      <c r="G19751" t="s">
        <v>215</v>
      </c>
    </row>
    <row r="19752" spans="1:8" x14ac:dyDescent="0.2">
      <c r="A19752">
        <v>5.52241052422512E+17</v>
      </c>
      <c r="B19752" t="s">
        <v>39342</v>
      </c>
      <c r="C19752" t="s">
        <v>39343</v>
      </c>
      <c r="D19752" s="1">
        <v>42010.008113425924</v>
      </c>
      <c r="E19752">
        <v>17</v>
      </c>
      <c r="F19752">
        <v>25</v>
      </c>
      <c r="G19752" t="s">
        <v>576</v>
      </c>
    </row>
    <row r="19753" spans="1:8" x14ac:dyDescent="0.2">
      <c r="A19753">
        <v>5.5226383008532E+17</v>
      </c>
      <c r="B19753" t="s">
        <v>39344</v>
      </c>
      <c r="C19753" t="s">
        <v>39345</v>
      </c>
      <c r="D19753" s="1">
        <v>42010.070972222224</v>
      </c>
      <c r="E19753">
        <v>77</v>
      </c>
      <c r="F19753">
        <v>263</v>
      </c>
    </row>
    <row r="19754" spans="1:8" x14ac:dyDescent="0.2">
      <c r="A19754">
        <v>5.5227034270276403E+17</v>
      </c>
      <c r="B19754" t="s">
        <v>39346</v>
      </c>
      <c r="C19754" t="s">
        <v>39347</v>
      </c>
      <c r="D19754" s="1">
        <v>42010.088946759257</v>
      </c>
      <c r="E19754">
        <v>20</v>
      </c>
      <c r="F19754">
        <v>78</v>
      </c>
    </row>
    <row r="19755" spans="1:8" x14ac:dyDescent="0.2">
      <c r="A19755">
        <v>5.5227049799267898E+17</v>
      </c>
      <c r="B19755" t="s">
        <v>39348</v>
      </c>
      <c r="C19755" t="s">
        <v>39349</v>
      </c>
      <c r="D19755" s="1">
        <v>42010.089375000003</v>
      </c>
      <c r="E19755">
        <v>6</v>
      </c>
      <c r="F19755">
        <v>19</v>
      </c>
      <c r="G19755" t="s">
        <v>576</v>
      </c>
    </row>
    <row r="19756" spans="1:8" x14ac:dyDescent="0.2">
      <c r="A19756">
        <v>5.5227060589954598E+17</v>
      </c>
      <c r="B19756" t="s">
        <v>39350</v>
      </c>
      <c r="C19756" t="s">
        <v>39351</v>
      </c>
      <c r="D19756" s="1">
        <v>42010.08966435185</v>
      </c>
      <c r="E19756">
        <v>13</v>
      </c>
      <c r="F19756">
        <v>18</v>
      </c>
      <c r="G19756" t="s">
        <v>215</v>
      </c>
    </row>
    <row r="19757" spans="1:8" x14ac:dyDescent="0.2">
      <c r="A19757">
        <v>5.5227067788637702E+17</v>
      </c>
      <c r="B19757" t="s">
        <v>39352</v>
      </c>
      <c r="C19757" t="s">
        <v>39353</v>
      </c>
      <c r="D19757" s="1">
        <v>42010.089861111112</v>
      </c>
      <c r="E19757">
        <v>7</v>
      </c>
      <c r="F19757">
        <v>9</v>
      </c>
      <c r="G19757" t="s">
        <v>487</v>
      </c>
    </row>
    <row r="19758" spans="1:8" x14ac:dyDescent="0.2">
      <c r="A19758">
        <v>5.5227072132258598E+17</v>
      </c>
      <c r="B19758" t="s">
        <v>39354</v>
      </c>
      <c r="C19758" t="s">
        <v>39355</v>
      </c>
      <c r="D19758" s="1">
        <v>42010.089988425927</v>
      </c>
      <c r="E19758">
        <v>9</v>
      </c>
      <c r="F19758">
        <v>13</v>
      </c>
      <c r="G19758" t="s">
        <v>39356</v>
      </c>
    </row>
    <row r="19759" spans="1:8" x14ac:dyDescent="0.2">
      <c r="A19759">
        <v>5.5227078815881997E+17</v>
      </c>
      <c r="B19759" t="s">
        <v>39357</v>
      </c>
      <c r="C19759" t="s">
        <v>39358</v>
      </c>
      <c r="D19759" s="1">
        <v>42010.090173611112</v>
      </c>
      <c r="E19759">
        <v>8</v>
      </c>
      <c r="F19759">
        <v>11</v>
      </c>
      <c r="G19759" t="s">
        <v>576</v>
      </c>
    </row>
    <row r="19760" spans="1:8" x14ac:dyDescent="0.2">
      <c r="A19760">
        <v>5.5227097328701798E+17</v>
      </c>
      <c r="B19760" t="s">
        <v>39359</v>
      </c>
      <c r="C19760" t="s">
        <v>39360</v>
      </c>
      <c r="D19760" s="1">
        <v>42010.090682870374</v>
      </c>
      <c r="E19760">
        <v>22</v>
      </c>
      <c r="F19760">
        <v>71</v>
      </c>
      <c r="G19760" t="s">
        <v>576</v>
      </c>
      <c r="H19760" t="s">
        <v>390</v>
      </c>
    </row>
    <row r="19761" spans="1:8" x14ac:dyDescent="0.2">
      <c r="A19761">
        <v>5.5227101964247398E+17</v>
      </c>
      <c r="B19761" t="s">
        <v>39361</v>
      </c>
      <c r="C19761" t="s">
        <v>39362</v>
      </c>
      <c r="D19761" s="1">
        <v>42010.090810185182</v>
      </c>
      <c r="E19761">
        <v>12</v>
      </c>
      <c r="F19761">
        <v>11</v>
      </c>
      <c r="G19761" t="s">
        <v>576</v>
      </c>
    </row>
    <row r="19762" spans="1:8" x14ac:dyDescent="0.2">
      <c r="A19762">
        <v>5.5227109024100301E+17</v>
      </c>
      <c r="B19762" t="s">
        <v>39363</v>
      </c>
      <c r="C19762" t="s">
        <v>39364</v>
      </c>
      <c r="D19762" s="1">
        <v>42010.091006944444</v>
      </c>
      <c r="E19762">
        <v>16</v>
      </c>
      <c r="F19762">
        <v>22</v>
      </c>
      <c r="G19762" t="s">
        <v>215</v>
      </c>
    </row>
    <row r="19763" spans="1:8" x14ac:dyDescent="0.2">
      <c r="A19763">
        <v>5.5227112075034598E+17</v>
      </c>
      <c r="B19763" t="s">
        <v>39365</v>
      </c>
      <c r="C19763" t="s">
        <v>39366</v>
      </c>
      <c r="D19763" s="1">
        <v>42010.091087962966</v>
      </c>
      <c r="E19763">
        <v>9</v>
      </c>
      <c r="F19763">
        <v>13</v>
      </c>
      <c r="G19763" t="s">
        <v>215</v>
      </c>
    </row>
    <row r="19764" spans="1:8" x14ac:dyDescent="0.2">
      <c r="A19764">
        <v>5.5227117497430797E+17</v>
      </c>
      <c r="B19764" t="s">
        <v>39367</v>
      </c>
      <c r="C19764" t="s">
        <v>39368</v>
      </c>
      <c r="D19764" s="1">
        <v>42010.091238425928</v>
      </c>
      <c r="E19764">
        <v>8</v>
      </c>
      <c r="F19764">
        <v>8</v>
      </c>
      <c r="G19764" t="s">
        <v>487</v>
      </c>
    </row>
    <row r="19765" spans="1:8" x14ac:dyDescent="0.2">
      <c r="A19765">
        <v>5.5227139537660301E+17</v>
      </c>
      <c r="B19765" t="s">
        <v>39369</v>
      </c>
      <c r="C19765" t="s">
        <v>39370</v>
      </c>
      <c r="D19765" s="1">
        <v>42010.091851851852</v>
      </c>
      <c r="E19765">
        <v>8</v>
      </c>
      <c r="F19765">
        <v>11</v>
      </c>
      <c r="G19765" t="s">
        <v>576</v>
      </c>
      <c r="H19765" t="s">
        <v>390</v>
      </c>
    </row>
    <row r="19766" spans="1:8" x14ac:dyDescent="0.2">
      <c r="A19766">
        <v>5.5227143474852998E+17</v>
      </c>
      <c r="B19766" t="s">
        <v>39371</v>
      </c>
      <c r="C19766" t="s">
        <v>39372</v>
      </c>
      <c r="D19766" s="1">
        <v>42010.091956018521</v>
      </c>
      <c r="E19766">
        <v>9</v>
      </c>
      <c r="F19766">
        <v>22</v>
      </c>
      <c r="G19766" t="s">
        <v>39373</v>
      </c>
      <c r="H19766" t="s">
        <v>390</v>
      </c>
    </row>
    <row r="19767" spans="1:8" x14ac:dyDescent="0.2">
      <c r="A19767">
        <v>5.5227148283203098E+17</v>
      </c>
      <c r="B19767" t="s">
        <v>39374</v>
      </c>
      <c r="C19767" t="s">
        <v>39375</v>
      </c>
      <c r="D19767" s="1">
        <v>42010.092083333337</v>
      </c>
      <c r="E19767">
        <v>38</v>
      </c>
      <c r="F19767">
        <v>107</v>
      </c>
      <c r="G19767" t="s">
        <v>215</v>
      </c>
      <c r="H19767" t="s">
        <v>13093</v>
      </c>
    </row>
    <row r="19768" spans="1:8" x14ac:dyDescent="0.2">
      <c r="A19768">
        <v>5.5227152711969498E+17</v>
      </c>
      <c r="B19768" t="s">
        <v>39376</v>
      </c>
      <c r="C19768" t="s">
        <v>39377</v>
      </c>
      <c r="D19768" s="1">
        <v>42010.092210648145</v>
      </c>
      <c r="E19768">
        <v>4</v>
      </c>
      <c r="F19768">
        <v>7</v>
      </c>
      <c r="G19768" t="s">
        <v>546</v>
      </c>
      <c r="H19768" t="s">
        <v>616</v>
      </c>
    </row>
    <row r="19769" spans="1:8" x14ac:dyDescent="0.2">
      <c r="A19769">
        <v>5.5227158052575603E+17</v>
      </c>
      <c r="B19769" t="s">
        <v>39378</v>
      </c>
      <c r="C19769" t="s">
        <v>39379</v>
      </c>
      <c r="D19769" s="1">
        <v>42010.092361111114</v>
      </c>
      <c r="E19769">
        <v>6</v>
      </c>
      <c r="F19769">
        <v>13</v>
      </c>
      <c r="G19769" t="s">
        <v>25737</v>
      </c>
    </row>
    <row r="19770" spans="1:8" x14ac:dyDescent="0.2">
      <c r="A19770">
        <v>5.5227173227151302E+17</v>
      </c>
      <c r="B19770" t="s">
        <v>39380</v>
      </c>
      <c r="C19770" t="s">
        <v>39381</v>
      </c>
      <c r="D19770" s="1">
        <v>42010.092777777776</v>
      </c>
      <c r="E19770">
        <v>12</v>
      </c>
      <c r="F19770">
        <v>22</v>
      </c>
      <c r="G19770" t="s">
        <v>215</v>
      </c>
    </row>
    <row r="19771" spans="1:8" x14ac:dyDescent="0.2">
      <c r="A19771">
        <v>5.5227183774146502E+17</v>
      </c>
      <c r="B19771" t="s">
        <v>39382</v>
      </c>
      <c r="C19771" t="s">
        <v>39383</v>
      </c>
      <c r="D19771" s="1">
        <v>42010.09306712963</v>
      </c>
      <c r="E19771">
        <v>9</v>
      </c>
      <c r="F19771">
        <v>16</v>
      </c>
      <c r="G19771" t="s">
        <v>215</v>
      </c>
      <c r="H19771" t="s">
        <v>390</v>
      </c>
    </row>
    <row r="19772" spans="1:8" x14ac:dyDescent="0.2">
      <c r="A19772">
        <v>5.5227197902660403E+17</v>
      </c>
      <c r="B19772" t="s">
        <v>39384</v>
      </c>
      <c r="C19772" t="s">
        <v>39385</v>
      </c>
      <c r="D19772" s="1">
        <v>42010.093460648146</v>
      </c>
      <c r="E19772">
        <v>12</v>
      </c>
      <c r="F19772">
        <v>13</v>
      </c>
      <c r="G19772" t="s">
        <v>39386</v>
      </c>
    </row>
    <row r="19773" spans="1:8" x14ac:dyDescent="0.2">
      <c r="A19773">
        <v>5.5227233175916499E+17</v>
      </c>
      <c r="B19773" t="s">
        <v>39387</v>
      </c>
      <c r="C19773" t="s">
        <v>39388</v>
      </c>
      <c r="D19773" s="1">
        <v>42010.09443287037</v>
      </c>
      <c r="E19773">
        <v>13</v>
      </c>
      <c r="F19773">
        <v>22</v>
      </c>
      <c r="G19773" t="s">
        <v>215</v>
      </c>
      <c r="H19773" t="s">
        <v>390</v>
      </c>
    </row>
    <row r="19774" spans="1:8" x14ac:dyDescent="0.2">
      <c r="A19774">
        <v>5.5227288416159699E+17</v>
      </c>
      <c r="B19774" t="s">
        <v>39389</v>
      </c>
      <c r="C19774" t="s">
        <v>39390</v>
      </c>
      <c r="D19774" s="1">
        <v>42010.095949074072</v>
      </c>
      <c r="E19774">
        <v>8</v>
      </c>
      <c r="F19774">
        <v>17</v>
      </c>
      <c r="G19774" t="s">
        <v>215</v>
      </c>
      <c r="H19774" t="s">
        <v>390</v>
      </c>
    </row>
    <row r="19775" spans="1:8" x14ac:dyDescent="0.2">
      <c r="A19775">
        <v>5.5227320227438502E+17</v>
      </c>
      <c r="B19775" t="s">
        <v>39391</v>
      </c>
      <c r="C19775" t="s">
        <v>39392</v>
      </c>
      <c r="D19775" s="1">
        <v>42010.096828703703</v>
      </c>
      <c r="E19775">
        <v>11</v>
      </c>
      <c r="F19775">
        <v>22</v>
      </c>
      <c r="G19775" t="s">
        <v>9029</v>
      </c>
    </row>
    <row r="19776" spans="1:8" x14ac:dyDescent="0.2">
      <c r="A19776">
        <v>5.5227332340588102E+17</v>
      </c>
      <c r="B19776" t="s">
        <v>39393</v>
      </c>
      <c r="C19776" t="s">
        <v>39394</v>
      </c>
      <c r="D19776" s="1">
        <v>42010.09716435185</v>
      </c>
      <c r="E19776">
        <v>6</v>
      </c>
      <c r="F19776">
        <v>6</v>
      </c>
      <c r="G19776" t="e">
        <f>_xlfn.SINGLE(PamKing8628 _xlfn.SINGLE( _xlfn.SINGLE( _xlfn.SINGLE(HollyTyrer_1))))</f>
        <v>#NAME?</v>
      </c>
      <c r="H19776" t="s">
        <v>616</v>
      </c>
    </row>
    <row r="19777" spans="1:8" x14ac:dyDescent="0.2">
      <c r="A19777">
        <v>5.5227339024213101E+17</v>
      </c>
      <c r="B19777" t="s">
        <v>39395</v>
      </c>
      <c r="C19777" t="s">
        <v>39396</v>
      </c>
      <c r="D19777" s="1">
        <v>42010.097349537034</v>
      </c>
      <c r="E19777">
        <v>4</v>
      </c>
      <c r="F19777">
        <v>6</v>
      </c>
      <c r="G19777" t="s">
        <v>215</v>
      </c>
    </row>
    <row r="19778" spans="1:8" x14ac:dyDescent="0.2">
      <c r="A19778">
        <v>5.5227358229510502E+17</v>
      </c>
      <c r="B19778" t="s">
        <v>39397</v>
      </c>
      <c r="C19778" t="s">
        <v>39398</v>
      </c>
      <c r="D19778" s="1">
        <v>42010.097881944443</v>
      </c>
      <c r="E19778">
        <v>6</v>
      </c>
      <c r="F19778">
        <v>9</v>
      </c>
      <c r="G19778" t="s">
        <v>576</v>
      </c>
      <c r="H19778" t="s">
        <v>390</v>
      </c>
    </row>
    <row r="19779" spans="1:8" x14ac:dyDescent="0.2">
      <c r="A19779">
        <v>5.5227371696164E+17</v>
      </c>
      <c r="B19779" t="s">
        <v>39399</v>
      </c>
      <c r="C19779" t="s">
        <v>39400</v>
      </c>
      <c r="D19779" s="1">
        <v>42010.098252314812</v>
      </c>
      <c r="E19779">
        <v>4</v>
      </c>
      <c r="F19779">
        <v>8</v>
      </c>
      <c r="G19779" t="s">
        <v>215</v>
      </c>
    </row>
    <row r="19780" spans="1:8" x14ac:dyDescent="0.2">
      <c r="A19780">
        <v>5.5227405169644698E+17</v>
      </c>
      <c r="B19780" t="s">
        <v>39401</v>
      </c>
      <c r="C19780" t="s">
        <v>39402</v>
      </c>
      <c r="D19780" s="1">
        <v>42010.099178240744</v>
      </c>
      <c r="E19780">
        <v>13</v>
      </c>
      <c r="F19780">
        <v>26</v>
      </c>
      <c r="G19780" t="s">
        <v>89</v>
      </c>
      <c r="H19780" t="s">
        <v>616</v>
      </c>
    </row>
    <row r="19781" spans="1:8" x14ac:dyDescent="0.2">
      <c r="A19781">
        <v>5.5227423311687603E+17</v>
      </c>
      <c r="B19781" t="s">
        <v>39403</v>
      </c>
      <c r="C19781" t="s">
        <v>39404</v>
      </c>
      <c r="D19781" s="1">
        <v>42010.099675925929</v>
      </c>
      <c r="E19781">
        <v>29</v>
      </c>
      <c r="F19781">
        <v>48</v>
      </c>
      <c r="G19781" t="s">
        <v>576</v>
      </c>
      <c r="H19781" t="s">
        <v>390</v>
      </c>
    </row>
    <row r="19782" spans="1:8" x14ac:dyDescent="0.2">
      <c r="A19782">
        <v>5.5227447332467002E+17</v>
      </c>
      <c r="B19782" t="s">
        <v>39405</v>
      </c>
      <c r="C19782" t="s">
        <v>39406</v>
      </c>
      <c r="D19782" s="1">
        <v>42010.100335648145</v>
      </c>
      <c r="E19782">
        <v>7</v>
      </c>
      <c r="F19782">
        <v>15</v>
      </c>
      <c r="G19782" t="s">
        <v>546</v>
      </c>
      <c r="H19782" t="s">
        <v>390</v>
      </c>
    </row>
    <row r="19783" spans="1:8" x14ac:dyDescent="0.2">
      <c r="A19783">
        <v>5.5227451267980902E+17</v>
      </c>
      <c r="B19783" t="s">
        <v>39407</v>
      </c>
      <c r="C19783" t="s">
        <v>39408</v>
      </c>
      <c r="D19783" s="1">
        <v>42010.100451388891</v>
      </c>
      <c r="E19783">
        <v>11</v>
      </c>
      <c r="F19783">
        <v>25</v>
      </c>
      <c r="G19783" t="s">
        <v>576</v>
      </c>
    </row>
    <row r="19784" spans="1:8" x14ac:dyDescent="0.2">
      <c r="A19784">
        <v>5.52274706142072E+17</v>
      </c>
      <c r="B19784" t="s">
        <v>39409</v>
      </c>
      <c r="C19784" t="s">
        <v>39410</v>
      </c>
      <c r="D19784" s="1">
        <v>42010.100983796299</v>
      </c>
      <c r="E19784">
        <v>7</v>
      </c>
      <c r="F19784">
        <v>11</v>
      </c>
      <c r="G19784" t="s">
        <v>215</v>
      </c>
    </row>
    <row r="19785" spans="1:8" x14ac:dyDescent="0.2">
      <c r="A19785">
        <v>5.5227532052375098E+17</v>
      </c>
      <c r="B19785" t="s">
        <v>39411</v>
      </c>
      <c r="C19785" t="s">
        <v>39412</v>
      </c>
      <c r="D19785" s="1">
        <v>42010.102673611109</v>
      </c>
      <c r="E19785">
        <v>17</v>
      </c>
      <c r="F19785">
        <v>29</v>
      </c>
      <c r="G19785" t="s">
        <v>576</v>
      </c>
    </row>
    <row r="19786" spans="1:8" x14ac:dyDescent="0.2">
      <c r="A19786">
        <v>5.5227548681948301E+17</v>
      </c>
      <c r="B19786" t="s">
        <v>39413</v>
      </c>
      <c r="C19786" t="s">
        <v>39414</v>
      </c>
      <c r="D19786" s="1">
        <v>42010.103136574071</v>
      </c>
      <c r="E19786">
        <v>20</v>
      </c>
      <c r="F19786">
        <v>25</v>
      </c>
      <c r="G19786" t="s">
        <v>215</v>
      </c>
      <c r="H19786" t="s">
        <v>390</v>
      </c>
    </row>
    <row r="19787" spans="1:8" x14ac:dyDescent="0.2">
      <c r="A19787">
        <v>5.5227557034065901E+17</v>
      </c>
      <c r="B19787" t="s">
        <v>39415</v>
      </c>
      <c r="C19787" t="s">
        <v>39416</v>
      </c>
      <c r="D19787" s="1">
        <v>42010.103368055556</v>
      </c>
      <c r="E19787">
        <v>9</v>
      </c>
      <c r="F19787">
        <v>12</v>
      </c>
      <c r="G19787" t="s">
        <v>215</v>
      </c>
      <c r="H19787" t="s">
        <v>13093</v>
      </c>
    </row>
    <row r="19788" spans="1:8" x14ac:dyDescent="0.2">
      <c r="A19788">
        <v>5.5227587894917901E+17</v>
      </c>
      <c r="B19788" t="s">
        <v>39417</v>
      </c>
      <c r="C19788" t="s">
        <v>39418</v>
      </c>
      <c r="D19788" s="1">
        <v>42010.104212962964</v>
      </c>
      <c r="E19788">
        <v>7</v>
      </c>
      <c r="F19788">
        <v>4</v>
      </c>
      <c r="G19788" t="s">
        <v>38944</v>
      </c>
      <c r="H19788" t="s">
        <v>390</v>
      </c>
    </row>
    <row r="19789" spans="1:8" x14ac:dyDescent="0.2">
      <c r="A19789">
        <v>5.5227595500448902E+17</v>
      </c>
      <c r="B19789" t="s">
        <v>39419</v>
      </c>
      <c r="C19789" t="s">
        <v>39420</v>
      </c>
      <c r="D19789" s="1">
        <v>42010.104432870372</v>
      </c>
      <c r="E19789">
        <v>18</v>
      </c>
      <c r="F19789">
        <v>24</v>
      </c>
      <c r="G19789" t="s">
        <v>215</v>
      </c>
    </row>
    <row r="19790" spans="1:8" x14ac:dyDescent="0.2">
      <c r="A19790">
        <v>5.5227602783020198E+17</v>
      </c>
      <c r="B19790" t="s">
        <v>39421</v>
      </c>
      <c r="C19790" t="s">
        <v>39422</v>
      </c>
      <c r="D19790" s="1">
        <v>42010.104629629626</v>
      </c>
      <c r="E19790">
        <v>15</v>
      </c>
      <c r="F19790">
        <v>40</v>
      </c>
      <c r="G19790" t="s">
        <v>39423</v>
      </c>
    </row>
    <row r="19791" spans="1:8" x14ac:dyDescent="0.2">
      <c r="A19791">
        <v>5.5227608948646701E+17</v>
      </c>
      <c r="B19791" t="s">
        <v>39424</v>
      </c>
      <c r="C19791" t="s">
        <v>39425</v>
      </c>
      <c r="D19791" s="1">
        <v>42010.104803240742</v>
      </c>
      <c r="E19791">
        <v>16</v>
      </c>
      <c r="F19791">
        <v>20</v>
      </c>
      <c r="G19791" t="s">
        <v>487</v>
      </c>
    </row>
    <row r="19792" spans="1:8" x14ac:dyDescent="0.2">
      <c r="A19792">
        <v>5.5227926139110099E+17</v>
      </c>
      <c r="B19792" t="s">
        <v>39426</v>
      </c>
      <c r="C19792" t="s">
        <v>39427</v>
      </c>
      <c r="D19792" s="1">
        <v>42010.113553240742</v>
      </c>
      <c r="E19792">
        <v>6</v>
      </c>
      <c r="F19792">
        <v>5</v>
      </c>
      <c r="G19792" t="s">
        <v>576</v>
      </c>
    </row>
    <row r="19793" spans="1:8" x14ac:dyDescent="0.2">
      <c r="A19793">
        <v>5.5227954281213101E+17</v>
      </c>
      <c r="B19793" t="s">
        <v>39428</v>
      </c>
      <c r="C19793" t="s">
        <v>39429</v>
      </c>
      <c r="D19793" s="1">
        <v>42010.114328703705</v>
      </c>
      <c r="E19793">
        <v>12</v>
      </c>
      <c r="F19793">
        <v>17</v>
      </c>
      <c r="G19793" t="s">
        <v>576</v>
      </c>
    </row>
    <row r="19794" spans="1:8" x14ac:dyDescent="0.2">
      <c r="A19794">
        <v>5.5227965801707898E+17</v>
      </c>
      <c r="B19794" t="s">
        <v>39430</v>
      </c>
      <c r="C19794" t="s">
        <v>39431</v>
      </c>
      <c r="D19794" s="1">
        <v>42010.114641203705</v>
      </c>
      <c r="E19794">
        <v>8</v>
      </c>
      <c r="F19794">
        <v>25</v>
      </c>
      <c r="G19794" t="s">
        <v>215</v>
      </c>
      <c r="H19794" t="s">
        <v>390</v>
      </c>
    </row>
    <row r="19795" spans="1:8" x14ac:dyDescent="0.2">
      <c r="A19795">
        <v>5.5227970029986202E+17</v>
      </c>
      <c r="B19795" t="s">
        <v>39432</v>
      </c>
      <c r="C19795" t="s">
        <v>39433</v>
      </c>
      <c r="D19795" s="1">
        <v>42010.114768518521</v>
      </c>
      <c r="E19795">
        <v>12</v>
      </c>
      <c r="F19795">
        <v>29</v>
      </c>
      <c r="G19795" t="s">
        <v>576</v>
      </c>
    </row>
    <row r="19796" spans="1:8" x14ac:dyDescent="0.2">
      <c r="A19796">
        <v>5.5228159252237498E+17</v>
      </c>
      <c r="B19796" t="s">
        <v>39434</v>
      </c>
      <c r="C19796" t="s">
        <v>39435</v>
      </c>
      <c r="D19796" s="1">
        <v>42010.119988425926</v>
      </c>
      <c r="E19796">
        <v>10</v>
      </c>
      <c r="F19796">
        <v>25</v>
      </c>
    </row>
    <row r="19797" spans="1:8" x14ac:dyDescent="0.2">
      <c r="A19797">
        <v>5.5228183985206797E+17</v>
      </c>
      <c r="B19797" t="s">
        <v>39436</v>
      </c>
      <c r="C19797" t="s">
        <v>39437</v>
      </c>
      <c r="D19797" s="1">
        <v>42010.120671296296</v>
      </c>
      <c r="E19797">
        <v>5</v>
      </c>
      <c r="F19797">
        <v>5</v>
      </c>
      <c r="G19797" t="s">
        <v>39438</v>
      </c>
    </row>
    <row r="19798" spans="1:8" x14ac:dyDescent="0.2">
      <c r="A19798">
        <v>5.5228202657830899E+17</v>
      </c>
      <c r="B19798" t="s">
        <v>39439</v>
      </c>
      <c r="C19798" t="s">
        <v>39440</v>
      </c>
      <c r="D19798" s="1">
        <v>42010.121180555558</v>
      </c>
      <c r="E19798">
        <v>7</v>
      </c>
      <c r="F19798">
        <v>9</v>
      </c>
      <c r="G19798" t="s">
        <v>215</v>
      </c>
      <c r="H19798" t="s">
        <v>616</v>
      </c>
    </row>
    <row r="19799" spans="1:8" x14ac:dyDescent="0.2">
      <c r="A19799">
        <v>5.5228208927056198E+17</v>
      </c>
      <c r="B19799" t="s">
        <v>39441</v>
      </c>
      <c r="C19799" t="s">
        <v>39442</v>
      </c>
      <c r="D19799" s="1">
        <v>42010.121354166666</v>
      </c>
      <c r="E19799">
        <v>6</v>
      </c>
      <c r="F19799">
        <v>6</v>
      </c>
      <c r="G19799" t="s">
        <v>215</v>
      </c>
    </row>
    <row r="19800" spans="1:8" x14ac:dyDescent="0.2">
      <c r="A19800">
        <v>5.5228225484911002E+17</v>
      </c>
      <c r="B19800" t="s">
        <v>39443</v>
      </c>
      <c r="C19800" t="s">
        <v>39444</v>
      </c>
      <c r="D19800" s="1">
        <v>42010.121817129628</v>
      </c>
      <c r="E19800">
        <v>15</v>
      </c>
      <c r="F19800">
        <v>22</v>
      </c>
      <c r="G19800" t="s">
        <v>39445</v>
      </c>
      <c r="H19800" t="s">
        <v>390</v>
      </c>
    </row>
    <row r="19801" spans="1:8" x14ac:dyDescent="0.2">
      <c r="A19801">
        <v>5.5228234893152602E+17</v>
      </c>
      <c r="B19801" t="s">
        <v>39446</v>
      </c>
      <c r="C19801" t="s">
        <v>39447</v>
      </c>
      <c r="D19801" s="1">
        <v>42010.122071759259</v>
      </c>
      <c r="E19801">
        <v>10</v>
      </c>
      <c r="F19801">
        <v>19</v>
      </c>
      <c r="G19801" t="s">
        <v>576</v>
      </c>
      <c r="H19801" t="s">
        <v>390</v>
      </c>
    </row>
    <row r="19802" spans="1:8" x14ac:dyDescent="0.2">
      <c r="A19802">
        <v>5.5228468079258803E+17</v>
      </c>
      <c r="B19802" t="s">
        <v>39448</v>
      </c>
      <c r="C19802" t="s">
        <v>39449</v>
      </c>
      <c r="D19802" s="1">
        <v>42010.128506944442</v>
      </c>
      <c r="E19802">
        <v>44</v>
      </c>
      <c r="F19802">
        <v>68</v>
      </c>
      <c r="G19802" t="s">
        <v>215</v>
      </c>
    </row>
    <row r="19803" spans="1:8" x14ac:dyDescent="0.2">
      <c r="A19803">
        <v>5.52284773453168E+17</v>
      </c>
      <c r="B19803" t="s">
        <v>39450</v>
      </c>
      <c r="C19803" t="s">
        <v>39451</v>
      </c>
      <c r="D19803" s="1">
        <v>42010.128761574073</v>
      </c>
      <c r="E19803">
        <v>7</v>
      </c>
      <c r="F19803">
        <v>15</v>
      </c>
      <c r="G19803" t="s">
        <v>215</v>
      </c>
    </row>
    <row r="19804" spans="1:8" x14ac:dyDescent="0.2">
      <c r="A19804">
        <v>5.5228515860768698E+17</v>
      </c>
      <c r="B19804" t="s">
        <v>39452</v>
      </c>
      <c r="C19804" t="s">
        <v>39453</v>
      </c>
      <c r="D19804" s="1">
        <v>42010.129826388889</v>
      </c>
      <c r="E19804">
        <v>6</v>
      </c>
      <c r="F19804">
        <v>13</v>
      </c>
      <c r="G19804" t="s">
        <v>576</v>
      </c>
      <c r="H19804" t="s">
        <v>390</v>
      </c>
    </row>
    <row r="19805" spans="1:8" x14ac:dyDescent="0.2">
      <c r="A19805">
        <v>5.5228830831610202E+17</v>
      </c>
      <c r="B19805" t="s">
        <v>39454</v>
      </c>
      <c r="C19805" t="s">
        <v>39455</v>
      </c>
      <c r="D19805" s="1">
        <v>42010.138518518521</v>
      </c>
      <c r="E19805">
        <v>6</v>
      </c>
      <c r="F19805">
        <v>7</v>
      </c>
      <c r="G19805" t="s">
        <v>215</v>
      </c>
    </row>
    <row r="19806" spans="1:8" x14ac:dyDescent="0.2">
      <c r="A19806">
        <v>5.5228907680905997E+17</v>
      </c>
      <c r="B19806" t="s">
        <v>39456</v>
      </c>
      <c r="C19806" t="s">
        <v>39457</v>
      </c>
      <c r="D19806" s="1">
        <v>42010.140636574077</v>
      </c>
      <c r="E19806">
        <v>7</v>
      </c>
      <c r="F19806">
        <v>15</v>
      </c>
      <c r="G19806" t="s">
        <v>215</v>
      </c>
      <c r="H19806" t="s">
        <v>390</v>
      </c>
    </row>
    <row r="19807" spans="1:8" x14ac:dyDescent="0.2">
      <c r="A19807">
        <v>5.5228930493305997E+17</v>
      </c>
      <c r="B19807" t="s">
        <v>39458</v>
      </c>
      <c r="C19807" t="s">
        <v>39459</v>
      </c>
      <c r="D19807" s="1">
        <v>42010.141261574077</v>
      </c>
      <c r="E19807">
        <v>9</v>
      </c>
      <c r="F19807">
        <v>23</v>
      </c>
      <c r="G19807" t="s">
        <v>215</v>
      </c>
      <c r="H19807" t="s">
        <v>390</v>
      </c>
    </row>
    <row r="19808" spans="1:8" x14ac:dyDescent="0.2">
      <c r="A19808">
        <v>5.5228963149318899E+17</v>
      </c>
      <c r="B19808" t="s">
        <v>39460</v>
      </c>
      <c r="C19808" t="s">
        <v>39461</v>
      </c>
      <c r="D19808" s="1">
        <v>42010.142164351855</v>
      </c>
      <c r="E19808">
        <v>10</v>
      </c>
      <c r="F19808">
        <v>22</v>
      </c>
      <c r="G19808" t="s">
        <v>215</v>
      </c>
    </row>
    <row r="19809" spans="1:8" x14ac:dyDescent="0.2">
      <c r="A19809">
        <v>5.5228967354525197E+17</v>
      </c>
      <c r="B19809" t="s">
        <v>39462</v>
      </c>
      <c r="C19809" t="s">
        <v>39463</v>
      </c>
      <c r="D19809" s="1">
        <v>42010.142280092594</v>
      </c>
      <c r="E19809">
        <v>11</v>
      </c>
      <c r="F19809">
        <v>13</v>
      </c>
      <c r="G19809" t="s">
        <v>487</v>
      </c>
    </row>
    <row r="19810" spans="1:8" x14ac:dyDescent="0.2">
      <c r="A19810">
        <v>5.5228971022025901E+17</v>
      </c>
      <c r="B19810" t="s">
        <v>39464</v>
      </c>
      <c r="C19810" t="s">
        <v>39465</v>
      </c>
      <c r="D19810" s="1">
        <v>42010.142384259256</v>
      </c>
      <c r="E19810">
        <v>9</v>
      </c>
      <c r="F19810">
        <v>14</v>
      </c>
      <c r="G19810" t="s">
        <v>576</v>
      </c>
    </row>
    <row r="19811" spans="1:8" x14ac:dyDescent="0.2">
      <c r="A19811">
        <v>5.5229303184478202E+17</v>
      </c>
      <c r="B19811" t="s">
        <v>39466</v>
      </c>
      <c r="C19811" t="s">
        <v>39467</v>
      </c>
      <c r="D19811" s="1">
        <v>42010.151550925926</v>
      </c>
      <c r="E19811">
        <v>12</v>
      </c>
      <c r="F19811">
        <v>31</v>
      </c>
      <c r="G19811" t="s">
        <v>39468</v>
      </c>
    </row>
    <row r="19812" spans="1:8" x14ac:dyDescent="0.2">
      <c r="A19812">
        <v>5.5229307261342502E+17</v>
      </c>
      <c r="B19812" t="s">
        <v>39469</v>
      </c>
      <c r="C19812" t="s">
        <v>39470</v>
      </c>
      <c r="D19812" s="1">
        <v>42010.151666666665</v>
      </c>
      <c r="E19812">
        <v>15</v>
      </c>
      <c r="F19812">
        <v>46</v>
      </c>
      <c r="G19812" t="s">
        <v>215</v>
      </c>
      <c r="H19812" t="s">
        <v>390</v>
      </c>
    </row>
    <row r="19813" spans="1:8" x14ac:dyDescent="0.2">
      <c r="A19813">
        <v>5.5229356956295501E+17</v>
      </c>
      <c r="B19813" t="s">
        <v>39471</v>
      </c>
      <c r="C19813" t="s">
        <v>39472</v>
      </c>
      <c r="D19813" s="1">
        <v>42010.153032407405</v>
      </c>
      <c r="E19813">
        <v>11</v>
      </c>
      <c r="F19813">
        <v>15</v>
      </c>
      <c r="G19813" t="s">
        <v>39473</v>
      </c>
      <c r="H19813" t="s">
        <v>616</v>
      </c>
    </row>
    <row r="19814" spans="1:8" x14ac:dyDescent="0.2">
      <c r="A19814">
        <v>5.52293723712008E+17</v>
      </c>
      <c r="B19814" t="s">
        <v>39474</v>
      </c>
      <c r="C19814" t="s">
        <v>39475</v>
      </c>
      <c r="D19814" s="1">
        <v>42010.153460648151</v>
      </c>
      <c r="E19814">
        <v>11</v>
      </c>
      <c r="F19814">
        <v>18</v>
      </c>
      <c r="G19814" t="s">
        <v>39476</v>
      </c>
      <c r="H19814" t="s">
        <v>390</v>
      </c>
    </row>
    <row r="19815" spans="1:8" x14ac:dyDescent="0.2">
      <c r="A19815">
        <v>5.5229418399072602E+17</v>
      </c>
      <c r="B19815" t="s">
        <v>39477</v>
      </c>
      <c r="C19815" t="s">
        <v>39478</v>
      </c>
      <c r="D19815" s="1">
        <v>42010.154733796298</v>
      </c>
      <c r="E19815">
        <v>13</v>
      </c>
      <c r="F19815">
        <v>24</v>
      </c>
      <c r="G19815" t="s">
        <v>215</v>
      </c>
    </row>
    <row r="19816" spans="1:8" x14ac:dyDescent="0.2">
      <c r="A19816">
        <v>5.5229421930257203E+17</v>
      </c>
      <c r="B19816" t="s">
        <v>39479</v>
      </c>
      <c r="C19816" t="s">
        <v>39480</v>
      </c>
      <c r="D19816" s="1">
        <v>42010.154826388891</v>
      </c>
      <c r="E19816">
        <v>12</v>
      </c>
      <c r="F19816">
        <v>24</v>
      </c>
      <c r="G19816" t="s">
        <v>576</v>
      </c>
      <c r="H19816" t="s">
        <v>390</v>
      </c>
    </row>
    <row r="19817" spans="1:8" x14ac:dyDescent="0.2">
      <c r="A19817">
        <v>5.5229434334072E+17</v>
      </c>
      <c r="B19817" t="s">
        <v>39481</v>
      </c>
      <c r="C19817" t="s">
        <v>39482</v>
      </c>
      <c r="D19817" s="1">
        <v>42010.155173611114</v>
      </c>
      <c r="E19817">
        <v>8</v>
      </c>
      <c r="F19817">
        <v>6</v>
      </c>
      <c r="G19817" t="s">
        <v>576</v>
      </c>
      <c r="H19817" t="s">
        <v>390</v>
      </c>
    </row>
    <row r="19818" spans="1:8" x14ac:dyDescent="0.2">
      <c r="A19818">
        <v>5.5229446102450099E+17</v>
      </c>
      <c r="B19818" t="s">
        <v>39483</v>
      </c>
      <c r="C19818" t="s">
        <v>39484</v>
      </c>
      <c r="D19818" s="1">
        <v>42010.155497685184</v>
      </c>
      <c r="E19818">
        <v>7</v>
      </c>
      <c r="F19818">
        <v>10</v>
      </c>
      <c r="G19818" t="s">
        <v>215</v>
      </c>
      <c r="H19818" t="s">
        <v>390</v>
      </c>
    </row>
    <row r="19819" spans="1:8" x14ac:dyDescent="0.2">
      <c r="A19819">
        <v>5.5229450036291098E+17</v>
      </c>
      <c r="B19819" t="s">
        <v>39485</v>
      </c>
      <c r="C19819" t="s">
        <v>39486</v>
      </c>
      <c r="D19819" s="1">
        <v>42010.155601851853</v>
      </c>
      <c r="E19819">
        <v>9</v>
      </c>
      <c r="F19819">
        <v>19</v>
      </c>
      <c r="G19819" t="s">
        <v>576</v>
      </c>
    </row>
    <row r="19820" spans="1:8" x14ac:dyDescent="0.2">
      <c r="A19820">
        <v>5.5229498234714502E+17</v>
      </c>
      <c r="B19820" t="s">
        <v>39487</v>
      </c>
      <c r="C19820" t="s">
        <v>39488</v>
      </c>
      <c r="D19820" s="1">
        <v>42010.15693287037</v>
      </c>
      <c r="E19820">
        <v>8</v>
      </c>
      <c r="F19820">
        <v>24</v>
      </c>
      <c r="G19820" t="s">
        <v>215</v>
      </c>
    </row>
    <row r="19821" spans="1:8" x14ac:dyDescent="0.2">
      <c r="A19821">
        <v>5.5229524034296602E+17</v>
      </c>
      <c r="B19821" t="s">
        <v>39489</v>
      </c>
      <c r="C19821" t="s">
        <v>39490</v>
      </c>
      <c r="D19821" s="1">
        <v>42010.157650462963</v>
      </c>
      <c r="E19821">
        <v>20</v>
      </c>
      <c r="F19821">
        <v>36</v>
      </c>
      <c r="G19821" t="s">
        <v>576</v>
      </c>
    </row>
    <row r="19822" spans="1:8" x14ac:dyDescent="0.2">
      <c r="A19822">
        <v>5.52295325491552E+17</v>
      </c>
      <c r="B19822" t="s">
        <v>39491</v>
      </c>
      <c r="C19822" t="s">
        <v>39492</v>
      </c>
      <c r="D19822" s="1">
        <v>42010.157881944448</v>
      </c>
      <c r="E19822">
        <v>10</v>
      </c>
      <c r="F19822">
        <v>14</v>
      </c>
      <c r="G19822" t="s">
        <v>39493</v>
      </c>
    </row>
    <row r="19823" spans="1:8" x14ac:dyDescent="0.2">
      <c r="A19823">
        <v>5.5229536408334298E+17</v>
      </c>
      <c r="B19823" t="s">
        <v>39494</v>
      </c>
      <c r="C19823" t="s">
        <v>39495</v>
      </c>
      <c r="D19823" s="1">
        <v>42010.157986111109</v>
      </c>
      <c r="E19823">
        <v>16</v>
      </c>
      <c r="F19823">
        <v>39</v>
      </c>
      <c r="G19823" t="s">
        <v>576</v>
      </c>
      <c r="H19823" t="s">
        <v>390</v>
      </c>
    </row>
    <row r="19824" spans="1:8" x14ac:dyDescent="0.2">
      <c r="A19824">
        <v>5.5229550343070099E+17</v>
      </c>
      <c r="B19824" t="s">
        <v>39496</v>
      </c>
      <c r="C19824" t="s">
        <v>39497</v>
      </c>
      <c r="D19824" s="1">
        <v>42010.158368055556</v>
      </c>
      <c r="E19824">
        <v>17</v>
      </c>
      <c r="F19824">
        <v>58</v>
      </c>
      <c r="G19824" t="s">
        <v>576</v>
      </c>
      <c r="H19824" t="s">
        <v>390</v>
      </c>
    </row>
    <row r="19825" spans="1:8" x14ac:dyDescent="0.2">
      <c r="A19825">
        <v>5.5229629071834298E+17</v>
      </c>
      <c r="B19825" t="s">
        <v>39498</v>
      </c>
      <c r="C19825" t="s">
        <v>39499</v>
      </c>
      <c r="D19825" s="1">
        <v>42010.160543981481</v>
      </c>
      <c r="E19825">
        <v>18</v>
      </c>
      <c r="F19825">
        <v>56</v>
      </c>
      <c r="G19825" t="s">
        <v>215</v>
      </c>
      <c r="H19825" t="s">
        <v>390</v>
      </c>
    </row>
    <row r="19826" spans="1:8" x14ac:dyDescent="0.2">
      <c r="A19826">
        <v>5.5229650250970701E+17</v>
      </c>
      <c r="B19826" t="s">
        <v>39500</v>
      </c>
      <c r="C19826" t="s">
        <v>39501</v>
      </c>
      <c r="D19826" s="1">
        <v>42010.161134259259</v>
      </c>
      <c r="E19826">
        <v>11</v>
      </c>
      <c r="F19826">
        <v>37</v>
      </c>
      <c r="G19826" t="s">
        <v>576</v>
      </c>
      <c r="H19826" t="s">
        <v>616</v>
      </c>
    </row>
    <row r="19827" spans="1:8" x14ac:dyDescent="0.2">
      <c r="A19827">
        <v>5.5229671162931597E+17</v>
      </c>
      <c r="B19827" t="s">
        <v>39502</v>
      </c>
      <c r="C19827" t="s">
        <v>39503</v>
      </c>
      <c r="D19827" s="1">
        <v>42010.16170138889</v>
      </c>
      <c r="E19827">
        <v>7</v>
      </c>
      <c r="F19827">
        <v>14</v>
      </c>
      <c r="G19827" t="s">
        <v>39504</v>
      </c>
    </row>
    <row r="19828" spans="1:8" x14ac:dyDescent="0.2">
      <c r="A19828">
        <v>5.5229682833584499E+17</v>
      </c>
      <c r="B19828" t="s">
        <v>39505</v>
      </c>
      <c r="C19828" t="s">
        <v>39506</v>
      </c>
      <c r="D19828" s="1">
        <v>42010.16202546296</v>
      </c>
      <c r="E19828">
        <v>21</v>
      </c>
      <c r="F19828">
        <v>65</v>
      </c>
      <c r="G19828" t="s">
        <v>215</v>
      </c>
      <c r="H19828" t="s">
        <v>390</v>
      </c>
    </row>
    <row r="19829" spans="1:8" x14ac:dyDescent="0.2">
      <c r="A19829">
        <v>5.5229694513880198E+17</v>
      </c>
      <c r="B19829" t="s">
        <v>39507</v>
      </c>
      <c r="C19829" t="s">
        <v>39508</v>
      </c>
      <c r="D19829" s="1">
        <v>42010.162349537037</v>
      </c>
      <c r="E19829">
        <v>19</v>
      </c>
      <c r="F19829">
        <v>39</v>
      </c>
      <c r="G19829" t="s">
        <v>39509</v>
      </c>
      <c r="H19829" t="s">
        <v>390</v>
      </c>
    </row>
    <row r="19830" spans="1:8" x14ac:dyDescent="0.2">
      <c r="A19830">
        <v>5.5229698338247398E+17</v>
      </c>
      <c r="B19830" t="s">
        <v>39510</v>
      </c>
      <c r="C19830" t="s">
        <v>39511</v>
      </c>
      <c r="D19830" s="1">
        <v>42010.162453703706</v>
      </c>
      <c r="E19830">
        <v>8</v>
      </c>
      <c r="F19830">
        <v>40</v>
      </c>
      <c r="G19830" t="s">
        <v>39512</v>
      </c>
      <c r="H19830" t="s">
        <v>616</v>
      </c>
    </row>
    <row r="19831" spans="1:8" x14ac:dyDescent="0.2">
      <c r="A19831">
        <v>5.5229704104996403E+17</v>
      </c>
      <c r="B19831" t="s">
        <v>39513</v>
      </c>
      <c r="C19831" t="s">
        <v>39514</v>
      </c>
      <c r="D19831" s="1">
        <v>42010.162615740737</v>
      </c>
      <c r="E19831">
        <v>13</v>
      </c>
      <c r="F19831">
        <v>35</v>
      </c>
      <c r="G19831" t="s">
        <v>215</v>
      </c>
    </row>
    <row r="19832" spans="1:8" x14ac:dyDescent="0.2">
      <c r="A19832">
        <v>5.5230191277600698E+17</v>
      </c>
      <c r="B19832" t="s">
        <v>39515</v>
      </c>
      <c r="C19832" t="s">
        <v>39516</v>
      </c>
      <c r="D19832" s="1">
        <v>42010.176053240742</v>
      </c>
      <c r="E19832">
        <v>11</v>
      </c>
      <c r="F19832">
        <v>30</v>
      </c>
      <c r="G19832" t="s">
        <v>215</v>
      </c>
    </row>
    <row r="19833" spans="1:8" x14ac:dyDescent="0.2">
      <c r="A19833">
        <v>5.5230215246370803E+17</v>
      </c>
      <c r="B19833" t="s">
        <v>39517</v>
      </c>
      <c r="C19833" t="s">
        <v>39518</v>
      </c>
      <c r="D19833" s="1">
        <v>42010.176724537036</v>
      </c>
      <c r="E19833">
        <v>30</v>
      </c>
      <c r="F19833">
        <v>57</v>
      </c>
      <c r="G19833" t="s">
        <v>546</v>
      </c>
      <c r="H19833" t="s">
        <v>616</v>
      </c>
    </row>
    <row r="19834" spans="1:8" x14ac:dyDescent="0.2">
      <c r="A19834">
        <v>5.5230234199169798E+17</v>
      </c>
      <c r="B19834" t="s">
        <v>39519</v>
      </c>
      <c r="C19834" t="s">
        <v>39520</v>
      </c>
      <c r="D19834" s="1">
        <v>42010.177245370367</v>
      </c>
      <c r="E19834">
        <v>8</v>
      </c>
      <c r="F19834">
        <v>11</v>
      </c>
      <c r="G19834" t="s">
        <v>576</v>
      </c>
      <c r="H19834" t="s">
        <v>390</v>
      </c>
    </row>
    <row r="19835" spans="1:8" x14ac:dyDescent="0.2">
      <c r="A19835">
        <v>5.5230241677197299E+17</v>
      </c>
      <c r="B19835" t="s">
        <v>39521</v>
      </c>
      <c r="C19835" t="s">
        <v>39522</v>
      </c>
      <c r="D19835" s="1">
        <v>42010.177453703705</v>
      </c>
      <c r="E19835">
        <v>6</v>
      </c>
      <c r="F19835">
        <v>15</v>
      </c>
      <c r="G19835" t="s">
        <v>487</v>
      </c>
      <c r="H19835" t="s">
        <v>390</v>
      </c>
    </row>
    <row r="19836" spans="1:8" x14ac:dyDescent="0.2">
      <c r="A19836">
        <v>5.52302476532408E+17</v>
      </c>
      <c r="B19836" t="s">
        <v>39523</v>
      </c>
      <c r="C19836" t="s">
        <v>39524</v>
      </c>
      <c r="D19836" s="1">
        <v>42010.177615740744</v>
      </c>
      <c r="E19836">
        <v>5</v>
      </c>
      <c r="F19836">
        <v>8</v>
      </c>
      <c r="G19836" t="s">
        <v>546</v>
      </c>
    </row>
    <row r="19837" spans="1:8" x14ac:dyDescent="0.2">
      <c r="A19837">
        <v>5.5230258537460102E+17</v>
      </c>
      <c r="B19837" t="s">
        <v>39525</v>
      </c>
      <c r="C19837" t="s">
        <v>39526</v>
      </c>
      <c r="D19837" s="1">
        <v>42010.177916666667</v>
      </c>
      <c r="E19837">
        <v>12</v>
      </c>
      <c r="F19837">
        <v>18</v>
      </c>
      <c r="G19837" t="s">
        <v>576</v>
      </c>
    </row>
    <row r="19838" spans="1:8" x14ac:dyDescent="0.2">
      <c r="A19838">
        <v>5.5230292499995802E+17</v>
      </c>
      <c r="B19838" t="s">
        <v>39527</v>
      </c>
      <c r="C19838" t="s">
        <v>39528</v>
      </c>
      <c r="D19838" s="1">
        <v>42010.178854166668</v>
      </c>
      <c r="E19838">
        <v>5</v>
      </c>
      <c r="F19838">
        <v>16</v>
      </c>
      <c r="G19838" t="s">
        <v>89</v>
      </c>
    </row>
    <row r="19839" spans="1:8" x14ac:dyDescent="0.2">
      <c r="A19839">
        <v>5.5230305800134598E+17</v>
      </c>
      <c r="B19839" t="s">
        <v>39529</v>
      </c>
      <c r="C19839" t="s">
        <v>39530</v>
      </c>
      <c r="D19839" s="1">
        <v>42010.179212962961</v>
      </c>
      <c r="E19839">
        <v>17</v>
      </c>
      <c r="F19839">
        <v>77</v>
      </c>
      <c r="G19839" t="s">
        <v>215</v>
      </c>
    </row>
    <row r="19840" spans="1:8" x14ac:dyDescent="0.2">
      <c r="A19840">
        <v>5.5230325643385203E+17</v>
      </c>
      <c r="B19840" t="s">
        <v>39531</v>
      </c>
      <c r="C19840" t="s">
        <v>39532</v>
      </c>
      <c r="D19840" s="1">
        <v>42010.179768518516</v>
      </c>
      <c r="E19840">
        <v>16</v>
      </c>
      <c r="F19840">
        <v>13</v>
      </c>
      <c r="G19840" t="s">
        <v>487</v>
      </c>
    </row>
    <row r="19841" spans="1:8" x14ac:dyDescent="0.2">
      <c r="A19841">
        <v>5.5230343982980301E+17</v>
      </c>
      <c r="B19841" t="s">
        <v>39533</v>
      </c>
      <c r="C19841" t="s">
        <v>39534</v>
      </c>
      <c r="D19841" s="1">
        <v>42010.180277777778</v>
      </c>
      <c r="E19841">
        <v>6</v>
      </c>
      <c r="F19841">
        <v>18</v>
      </c>
      <c r="G19841" t="s">
        <v>487</v>
      </c>
    </row>
    <row r="19842" spans="1:8" x14ac:dyDescent="0.2">
      <c r="A19842">
        <v>5.5230358681080998E+17</v>
      </c>
      <c r="B19842" t="s">
        <v>39535</v>
      </c>
      <c r="C19842" t="s">
        <v>39536</v>
      </c>
      <c r="D19842" s="1">
        <v>42010.18068287037</v>
      </c>
      <c r="E19842">
        <v>12</v>
      </c>
      <c r="F19842">
        <v>27</v>
      </c>
      <c r="G19842" t="s">
        <v>546</v>
      </c>
      <c r="H19842" t="s">
        <v>390</v>
      </c>
    </row>
    <row r="19843" spans="1:8" x14ac:dyDescent="0.2">
      <c r="A19843">
        <v>5.5230410215653702E+17</v>
      </c>
      <c r="B19843" t="s">
        <v>39537</v>
      </c>
      <c r="C19843" t="s">
        <v>39538</v>
      </c>
      <c r="D19843" s="1">
        <v>42010.18209490741</v>
      </c>
      <c r="E19843">
        <v>24</v>
      </c>
      <c r="F19843">
        <v>70</v>
      </c>
      <c r="G19843" t="s">
        <v>39539</v>
      </c>
      <c r="H19843" t="s">
        <v>390</v>
      </c>
    </row>
    <row r="19844" spans="1:8" x14ac:dyDescent="0.2">
      <c r="A19844">
        <v>5.5230451179744E+17</v>
      </c>
      <c r="B19844" t="s">
        <v>39540</v>
      </c>
      <c r="C19844" t="s">
        <v>39541</v>
      </c>
      <c r="D19844" s="1">
        <v>42010.183229166665</v>
      </c>
      <c r="E19844">
        <v>7</v>
      </c>
      <c r="F19844">
        <v>12</v>
      </c>
      <c r="G19844" t="s">
        <v>546</v>
      </c>
    </row>
    <row r="19845" spans="1:8" x14ac:dyDescent="0.2">
      <c r="A19845">
        <v>5.5230464202218701E+17</v>
      </c>
      <c r="B19845" t="s">
        <v>39542</v>
      </c>
      <c r="C19845" t="s">
        <v>39543</v>
      </c>
      <c r="D19845" s="1">
        <v>42010.183587962965</v>
      </c>
      <c r="E19845">
        <v>13</v>
      </c>
      <c r="F19845">
        <v>10</v>
      </c>
      <c r="G19845" t="s">
        <v>39544</v>
      </c>
    </row>
    <row r="19846" spans="1:8" x14ac:dyDescent="0.2">
      <c r="A19846">
        <v>5.5230482144194502E+17</v>
      </c>
      <c r="B19846" t="s">
        <v>39545</v>
      </c>
      <c r="C19846" t="s">
        <v>39546</v>
      </c>
      <c r="D19846" s="1">
        <v>42010.18408564815</v>
      </c>
      <c r="E19846">
        <v>6</v>
      </c>
      <c r="F19846">
        <v>14</v>
      </c>
      <c r="G19846" t="s">
        <v>215</v>
      </c>
    </row>
    <row r="19847" spans="1:8" x14ac:dyDescent="0.2">
      <c r="A19847">
        <v>5.5230485281951302E+17</v>
      </c>
      <c r="B19847" t="s">
        <v>39547</v>
      </c>
      <c r="C19847" t="s">
        <v>39548</v>
      </c>
      <c r="D19847" s="1">
        <v>42010.184166666666</v>
      </c>
      <c r="E19847">
        <v>9</v>
      </c>
      <c r="F19847">
        <v>10</v>
      </c>
      <c r="G19847" t="s">
        <v>39549</v>
      </c>
    </row>
    <row r="19848" spans="1:8" x14ac:dyDescent="0.2">
      <c r="A19848">
        <v>5.5230501278610202E+17</v>
      </c>
      <c r="B19848" t="s">
        <v>39550</v>
      </c>
      <c r="C19848" t="s">
        <v>39551</v>
      </c>
      <c r="D19848" s="1">
        <v>42010.184618055559</v>
      </c>
      <c r="E19848">
        <v>12</v>
      </c>
      <c r="F19848">
        <v>24</v>
      </c>
      <c r="G19848" t="s">
        <v>215</v>
      </c>
    </row>
    <row r="19849" spans="1:8" x14ac:dyDescent="0.2">
      <c r="A19849">
        <v>5.5230523331837901E+17</v>
      </c>
      <c r="B19849" t="s">
        <v>39552</v>
      </c>
      <c r="C19849" t="s">
        <v>39553</v>
      </c>
      <c r="D19849" s="1">
        <v>42010.185219907406</v>
      </c>
      <c r="E19849">
        <v>9</v>
      </c>
      <c r="F19849">
        <v>20</v>
      </c>
      <c r="G19849" t="s">
        <v>215</v>
      </c>
    </row>
    <row r="19850" spans="1:8" x14ac:dyDescent="0.2">
      <c r="A19850">
        <v>5.52305347424448E+17</v>
      </c>
      <c r="B19850" t="s">
        <v>39554</v>
      </c>
      <c r="C19850" t="s">
        <v>39555</v>
      </c>
      <c r="D19850" s="1">
        <v>42010.185532407406</v>
      </c>
      <c r="E19850">
        <v>5</v>
      </c>
      <c r="F19850">
        <v>13</v>
      </c>
      <c r="G19850" t="s">
        <v>215</v>
      </c>
    </row>
    <row r="19851" spans="1:8" x14ac:dyDescent="0.2">
      <c r="A19851">
        <v>5.52305477330432E+17</v>
      </c>
      <c r="B19851" t="s">
        <v>39556</v>
      </c>
      <c r="C19851" t="s">
        <v>39557</v>
      </c>
      <c r="D19851" s="1">
        <v>42010.185891203706</v>
      </c>
      <c r="E19851">
        <v>13</v>
      </c>
      <c r="F19851">
        <v>15</v>
      </c>
      <c r="G19851" t="s">
        <v>576</v>
      </c>
    </row>
    <row r="19852" spans="1:8" x14ac:dyDescent="0.2">
      <c r="A19852">
        <v>5.5230573020082099E+17</v>
      </c>
      <c r="B19852" t="s">
        <v>39558</v>
      </c>
      <c r="C19852" t="s">
        <v>39559</v>
      </c>
      <c r="D19852" s="1">
        <v>42010.186597222222</v>
      </c>
      <c r="E19852">
        <v>7</v>
      </c>
      <c r="F19852">
        <v>15</v>
      </c>
      <c r="G19852" t="s">
        <v>89</v>
      </c>
    </row>
    <row r="19853" spans="1:8" x14ac:dyDescent="0.2">
      <c r="A19853">
        <v>5.5230598638889299E+17</v>
      </c>
      <c r="B19853" t="s">
        <v>39560</v>
      </c>
      <c r="C19853" t="s">
        <v>39561</v>
      </c>
      <c r="D19853" s="1">
        <v>42010.187303240738</v>
      </c>
      <c r="E19853">
        <v>26</v>
      </c>
      <c r="F19853">
        <v>54</v>
      </c>
      <c r="G19853" t="s">
        <v>576</v>
      </c>
      <c r="H19853" t="s">
        <v>390</v>
      </c>
    </row>
    <row r="19854" spans="1:8" x14ac:dyDescent="0.2">
      <c r="A19854">
        <v>5.5230640425483002E+17</v>
      </c>
      <c r="B19854" t="s">
        <v>39562</v>
      </c>
      <c r="C19854" t="s">
        <v>39563</v>
      </c>
      <c r="D19854" s="1">
        <v>42010.188449074078</v>
      </c>
      <c r="E19854">
        <v>10</v>
      </c>
      <c r="F19854">
        <v>49</v>
      </c>
      <c r="G19854" t="s">
        <v>576</v>
      </c>
    </row>
    <row r="19855" spans="1:8" x14ac:dyDescent="0.2">
      <c r="A19855">
        <v>5.5230650812676902E+17</v>
      </c>
      <c r="B19855" t="s">
        <v>39564</v>
      </c>
      <c r="C19855" t="s">
        <v>39522</v>
      </c>
      <c r="D19855" s="1">
        <v>42010.188738425924</v>
      </c>
      <c r="E19855">
        <v>12</v>
      </c>
      <c r="F19855">
        <v>26</v>
      </c>
      <c r="G19855" t="s">
        <v>487</v>
      </c>
      <c r="H19855" t="s">
        <v>390</v>
      </c>
    </row>
    <row r="19856" spans="1:8" x14ac:dyDescent="0.2">
      <c r="A19856">
        <v>5.523068880594E+17</v>
      </c>
      <c r="B19856" t="s">
        <v>39565</v>
      </c>
      <c r="C19856" t="s">
        <v>39566</v>
      </c>
      <c r="D19856" s="1">
        <v>42010.189791666664</v>
      </c>
      <c r="E19856">
        <v>101</v>
      </c>
      <c r="F19856">
        <v>152</v>
      </c>
      <c r="G19856" t="s">
        <v>215</v>
      </c>
    </row>
    <row r="19857" spans="1:8" x14ac:dyDescent="0.2">
      <c r="A19857">
        <v>5.5230716658217702E+17</v>
      </c>
      <c r="B19857" t="s">
        <v>39567</v>
      </c>
      <c r="C19857" t="s">
        <v>39568</v>
      </c>
      <c r="D19857" s="1">
        <v>42010.190555555557</v>
      </c>
      <c r="E19857">
        <v>14</v>
      </c>
      <c r="F19857">
        <v>26</v>
      </c>
      <c r="G19857" t="s">
        <v>576</v>
      </c>
      <c r="H19857" t="s">
        <v>390</v>
      </c>
    </row>
    <row r="19858" spans="1:8" x14ac:dyDescent="0.2">
      <c r="A19858">
        <v>5.5230746603029702E+17</v>
      </c>
      <c r="B19858" t="s">
        <v>39569</v>
      </c>
      <c r="C19858" t="s">
        <v>39570</v>
      </c>
      <c r="D19858" s="1">
        <v>42010.191377314812</v>
      </c>
      <c r="E19858">
        <v>25</v>
      </c>
      <c r="F19858">
        <v>37</v>
      </c>
      <c r="G19858" t="s">
        <v>546</v>
      </c>
    </row>
    <row r="19859" spans="1:8" x14ac:dyDescent="0.2">
      <c r="A19859">
        <v>5.52489402279424E+17</v>
      </c>
      <c r="B19859" t="s">
        <v>39571</v>
      </c>
      <c r="C19859" t="s">
        <v>39572</v>
      </c>
      <c r="D19859" s="1">
        <v>42010.693425925929</v>
      </c>
      <c r="E19859">
        <v>69</v>
      </c>
      <c r="F19859">
        <v>329</v>
      </c>
      <c r="G19859" t="s">
        <v>89</v>
      </c>
    </row>
    <row r="19860" spans="1:8" x14ac:dyDescent="0.2">
      <c r="A19860">
        <v>5.5248951670001997E+17</v>
      </c>
      <c r="B19860" t="s">
        <v>39573</v>
      </c>
      <c r="C19860" t="s">
        <v>39574</v>
      </c>
      <c r="D19860" s="1">
        <v>42010.693749999999</v>
      </c>
      <c r="E19860">
        <v>60</v>
      </c>
      <c r="F19860">
        <v>138</v>
      </c>
      <c r="G19860" t="s">
        <v>89</v>
      </c>
    </row>
    <row r="19861" spans="1:8" x14ac:dyDescent="0.2">
      <c r="A19861">
        <v>5.5252088721665997E+17</v>
      </c>
      <c r="B19861" t="s">
        <v>39575</v>
      </c>
      <c r="C19861" t="s">
        <v>39576</v>
      </c>
      <c r="D19861" s="1">
        <v>42010.780312499999</v>
      </c>
      <c r="E19861">
        <v>24</v>
      </c>
      <c r="F19861">
        <v>28</v>
      </c>
      <c r="G19861" t="s">
        <v>215</v>
      </c>
    </row>
    <row r="19862" spans="1:8" x14ac:dyDescent="0.2">
      <c r="A19862">
        <v>5.52554946684792E+17</v>
      </c>
      <c r="B19862" t="s">
        <v>39577</v>
      </c>
      <c r="C19862" t="s">
        <v>39578</v>
      </c>
      <c r="D19862" s="1">
        <v>42010.874293981484</v>
      </c>
      <c r="E19862">
        <v>40</v>
      </c>
      <c r="F19862">
        <v>41</v>
      </c>
      <c r="G19862" t="s">
        <v>215</v>
      </c>
    </row>
    <row r="19863" spans="1:8" x14ac:dyDescent="0.2">
      <c r="A19863">
        <v>5.5256447702009402E+17</v>
      </c>
      <c r="B19863" t="s">
        <v>39579</v>
      </c>
      <c r="C19863" t="s">
        <v>39580</v>
      </c>
      <c r="D19863" s="1">
        <v>42010.900601851848</v>
      </c>
      <c r="E19863">
        <v>11</v>
      </c>
      <c r="F19863">
        <v>23</v>
      </c>
      <c r="G19863" t="s">
        <v>89</v>
      </c>
    </row>
    <row r="19864" spans="1:8" x14ac:dyDescent="0.2">
      <c r="A19864">
        <v>5.5256885247609203E+17</v>
      </c>
      <c r="B19864" t="s">
        <v>39581</v>
      </c>
      <c r="C19864" t="s">
        <v>39582</v>
      </c>
      <c r="D19864" s="1">
        <v>42010.912673611114</v>
      </c>
      <c r="E19864">
        <v>59</v>
      </c>
      <c r="F19864">
        <v>151</v>
      </c>
      <c r="G19864" t="s">
        <v>89</v>
      </c>
    </row>
    <row r="19865" spans="1:8" x14ac:dyDescent="0.2">
      <c r="A19865">
        <v>5.5257087270036602E+17</v>
      </c>
      <c r="B19865" t="s">
        <v>39583</v>
      </c>
      <c r="C19865" t="s">
        <v>39584</v>
      </c>
      <c r="D19865" s="1">
        <v>42010.918240740742</v>
      </c>
      <c r="E19865">
        <v>22</v>
      </c>
      <c r="F19865">
        <v>48</v>
      </c>
      <c r="G19865" t="e">
        <f>FLGovScott</f>
        <v>#NAME?</v>
      </c>
    </row>
    <row r="19866" spans="1:8" x14ac:dyDescent="0.2">
      <c r="A19866">
        <v>5.5257338664455302E+17</v>
      </c>
      <c r="B19866" t="s">
        <v>39585</v>
      </c>
      <c r="C19866" t="s">
        <v>39586</v>
      </c>
      <c r="D19866" s="1">
        <v>42010.925185185188</v>
      </c>
      <c r="E19866">
        <v>21</v>
      </c>
      <c r="F19866">
        <v>38</v>
      </c>
      <c r="G19866" t="s">
        <v>89</v>
      </c>
    </row>
    <row r="19867" spans="1:8" x14ac:dyDescent="0.2">
      <c r="A19867">
        <v>5.5258086547445299E+17</v>
      </c>
      <c r="B19867" t="s">
        <v>39587</v>
      </c>
      <c r="C19867" t="s">
        <v>39588</v>
      </c>
      <c r="D19867" s="1">
        <v>42010.945821759262</v>
      </c>
      <c r="E19867">
        <v>26</v>
      </c>
      <c r="F19867">
        <v>30</v>
      </c>
      <c r="G19867" t="s">
        <v>215</v>
      </c>
    </row>
    <row r="19868" spans="1:8" x14ac:dyDescent="0.2">
      <c r="A19868">
        <v>5.5258217933596198E+17</v>
      </c>
      <c r="B19868" t="s">
        <v>39589</v>
      </c>
      <c r="C19868" t="s">
        <v>39590</v>
      </c>
      <c r="D19868" s="1">
        <v>42010.949444444443</v>
      </c>
      <c r="E19868">
        <v>14</v>
      </c>
      <c r="F19868">
        <v>16</v>
      </c>
      <c r="G19868" t="s">
        <v>487</v>
      </c>
    </row>
    <row r="19869" spans="1:8" x14ac:dyDescent="0.2">
      <c r="A19869">
        <v>5.5258375238452E+17</v>
      </c>
      <c r="B19869" t="s">
        <v>39591</v>
      </c>
      <c r="C19869" t="s">
        <v>39592</v>
      </c>
      <c r="D19869" s="1">
        <v>42010.953784722224</v>
      </c>
      <c r="E19869">
        <v>132</v>
      </c>
      <c r="F19869">
        <v>188</v>
      </c>
    </row>
    <row r="19870" spans="1:8" x14ac:dyDescent="0.2">
      <c r="A19870">
        <v>5.5258485213944198E+17</v>
      </c>
      <c r="B19870" t="s">
        <v>39593</v>
      </c>
      <c r="C19870" t="s">
        <v>39594</v>
      </c>
      <c r="D19870" s="1">
        <v>42010.956817129627</v>
      </c>
      <c r="E19870">
        <v>8</v>
      </c>
      <c r="F19870">
        <v>20</v>
      </c>
      <c r="G19870" t="s">
        <v>215</v>
      </c>
    </row>
    <row r="19871" spans="1:8" x14ac:dyDescent="0.2">
      <c r="A19871">
        <v>5.5258590411280698E+17</v>
      </c>
      <c r="B19871" t="s">
        <v>39595</v>
      </c>
      <c r="C19871" t="s">
        <v>39596</v>
      </c>
      <c r="D19871" s="1">
        <v>42010.959722222222</v>
      </c>
      <c r="E19871">
        <v>320</v>
      </c>
      <c r="F19871">
        <v>281</v>
      </c>
    </row>
    <row r="19872" spans="1:8" x14ac:dyDescent="0.2">
      <c r="A19872">
        <v>5.5262259386255302E+17</v>
      </c>
      <c r="B19872" t="s">
        <v>39597</v>
      </c>
      <c r="C19872" t="s">
        <v>39598</v>
      </c>
      <c r="D19872" s="1">
        <v>42011.060972222222</v>
      </c>
      <c r="E19872">
        <v>13</v>
      </c>
      <c r="F19872">
        <v>36</v>
      </c>
      <c r="G19872" t="s">
        <v>576</v>
      </c>
      <c r="H19872" t="s">
        <v>390</v>
      </c>
    </row>
    <row r="19873" spans="1:8" x14ac:dyDescent="0.2">
      <c r="A19873">
        <v>5.5262285696286701E+17</v>
      </c>
      <c r="B19873" t="s">
        <v>39599</v>
      </c>
      <c r="C19873" t="s">
        <v>39600</v>
      </c>
      <c r="D19873" s="1">
        <v>42011.061689814815</v>
      </c>
      <c r="E19873">
        <v>12</v>
      </c>
      <c r="F19873">
        <v>23</v>
      </c>
      <c r="G19873" t="s">
        <v>89</v>
      </c>
    </row>
    <row r="19874" spans="1:8" x14ac:dyDescent="0.2">
      <c r="A19874">
        <v>5.5262311186329101E+17</v>
      </c>
      <c r="B19874" t="s">
        <v>39601</v>
      </c>
      <c r="C19874" t="s">
        <v>39602</v>
      </c>
      <c r="D19874" s="1">
        <v>42011.062395833331</v>
      </c>
      <c r="E19874">
        <v>28</v>
      </c>
      <c r="F19874">
        <v>38</v>
      </c>
      <c r="G19874" t="s">
        <v>546</v>
      </c>
    </row>
    <row r="19875" spans="1:8" x14ac:dyDescent="0.2">
      <c r="A19875">
        <v>5.5262327185502202E+17</v>
      </c>
      <c r="B19875" t="s">
        <v>39603</v>
      </c>
      <c r="C19875" t="s">
        <v>39604</v>
      </c>
      <c r="D19875" s="1">
        <v>42011.062835648147</v>
      </c>
      <c r="E19875">
        <v>16</v>
      </c>
      <c r="F19875">
        <v>20</v>
      </c>
      <c r="G19875" t="s">
        <v>39605</v>
      </c>
    </row>
    <row r="19876" spans="1:8" x14ac:dyDescent="0.2">
      <c r="A19876">
        <v>5.5268597997136602E+17</v>
      </c>
      <c r="B19876" t="s">
        <v>39606</v>
      </c>
      <c r="C19876" t="s">
        <v>39607</v>
      </c>
      <c r="D19876" s="1">
        <v>42011.235879629632</v>
      </c>
      <c r="E19876">
        <v>451</v>
      </c>
      <c r="F19876">
        <v>672</v>
      </c>
      <c r="G19876" t="s">
        <v>89</v>
      </c>
    </row>
    <row r="19877" spans="1:8" x14ac:dyDescent="0.2">
      <c r="A19877">
        <v>5.5268625717712397E+17</v>
      </c>
      <c r="B19877" t="s">
        <v>39608</v>
      </c>
      <c r="C19877" t="s">
        <v>39609</v>
      </c>
      <c r="D19877" s="1">
        <v>42011.236643518518</v>
      </c>
      <c r="E19877">
        <v>92</v>
      </c>
      <c r="F19877">
        <v>149</v>
      </c>
      <c r="G19877" t="e">
        <f>gennyhatesyou</f>
        <v>#NAME?</v>
      </c>
    </row>
    <row r="19878" spans="1:8" x14ac:dyDescent="0.2">
      <c r="A19878">
        <v>5.5269721081172301E+17</v>
      </c>
      <c r="B19878" t="s">
        <v>39610</v>
      </c>
      <c r="C19878" t="s">
        <v>39611</v>
      </c>
      <c r="D19878" s="1">
        <v>42011.266875000001</v>
      </c>
      <c r="E19878">
        <v>20</v>
      </c>
      <c r="F19878">
        <v>25</v>
      </c>
      <c r="G19878" t="s">
        <v>215</v>
      </c>
    </row>
    <row r="19879" spans="1:8" x14ac:dyDescent="0.2">
      <c r="A19879">
        <v>5.5269751501199699E+17</v>
      </c>
      <c r="B19879" t="s">
        <v>39612</v>
      </c>
      <c r="C19879" t="s">
        <v>39613</v>
      </c>
      <c r="D19879" s="1">
        <v>42011.267708333333</v>
      </c>
      <c r="E19879">
        <v>23</v>
      </c>
      <c r="F19879">
        <v>38</v>
      </c>
      <c r="G19879" t="e">
        <f>bilalkostashuk</f>
        <v>#NAME?</v>
      </c>
      <c r="H19879" t="s">
        <v>390</v>
      </c>
    </row>
    <row r="19880" spans="1:8" x14ac:dyDescent="0.2">
      <c r="A19880">
        <v>5.5269767883734598E+17</v>
      </c>
      <c r="B19880" t="s">
        <v>39614</v>
      </c>
      <c r="C19880" t="s">
        <v>39615</v>
      </c>
      <c r="D19880" s="1">
        <v>42011.268159722225</v>
      </c>
      <c r="E19880">
        <v>23</v>
      </c>
      <c r="F19880">
        <v>30</v>
      </c>
      <c r="G19880" t="s">
        <v>215</v>
      </c>
    </row>
    <row r="19881" spans="1:8" x14ac:dyDescent="0.2">
      <c r="A19881">
        <v>5.52697725918408E+17</v>
      </c>
      <c r="B19881" t="s">
        <v>39616</v>
      </c>
      <c r="C19881" t="s">
        <v>39617</v>
      </c>
      <c r="D19881" s="1">
        <v>42011.26829861111</v>
      </c>
      <c r="E19881">
        <v>19</v>
      </c>
      <c r="F19881">
        <v>31</v>
      </c>
      <c r="G19881" t="s">
        <v>215</v>
      </c>
    </row>
    <row r="19882" spans="1:8" x14ac:dyDescent="0.2">
      <c r="A19882">
        <v>5.52700388479352E+17</v>
      </c>
      <c r="B19882" t="s">
        <v>39618</v>
      </c>
      <c r="C19882" t="s">
        <v>39619</v>
      </c>
      <c r="D19882" s="1">
        <v>42011.275636574072</v>
      </c>
      <c r="E19882">
        <v>19</v>
      </c>
      <c r="F19882">
        <v>31</v>
      </c>
      <c r="G19882" t="s">
        <v>215</v>
      </c>
    </row>
    <row r="19883" spans="1:8" x14ac:dyDescent="0.2">
      <c r="A19883">
        <v>5.5270110160331898E+17</v>
      </c>
      <c r="B19883" t="s">
        <v>39620</v>
      </c>
      <c r="C19883" t="s">
        <v>39621</v>
      </c>
      <c r="D19883" s="1">
        <v>42011.277604166666</v>
      </c>
      <c r="E19883">
        <v>22</v>
      </c>
      <c r="F19883">
        <v>31</v>
      </c>
      <c r="G19883" t="s">
        <v>215</v>
      </c>
    </row>
    <row r="19884" spans="1:8" x14ac:dyDescent="0.2">
      <c r="A19884">
        <v>5.5270255261018099E+17</v>
      </c>
      <c r="B19884" t="s">
        <v>39622</v>
      </c>
      <c r="C19884" t="s">
        <v>39623</v>
      </c>
      <c r="D19884" s="1">
        <v>42011.281608796293</v>
      </c>
      <c r="E19884">
        <v>18</v>
      </c>
      <c r="F19884">
        <v>35</v>
      </c>
      <c r="G19884" t="s">
        <v>39624</v>
      </c>
    </row>
    <row r="19885" spans="1:8" x14ac:dyDescent="0.2">
      <c r="A19885">
        <v>5.5270282922453798E+17</v>
      </c>
      <c r="B19885" t="s">
        <v>39625</v>
      </c>
      <c r="C19885" t="s">
        <v>39626</v>
      </c>
      <c r="D19885" s="1">
        <v>42011.282372685186</v>
      </c>
      <c r="E19885">
        <v>55</v>
      </c>
      <c r="F19885">
        <v>63</v>
      </c>
      <c r="G19885" t="s">
        <v>576</v>
      </c>
      <c r="H19885" t="s">
        <v>390</v>
      </c>
    </row>
    <row r="19886" spans="1:8" x14ac:dyDescent="0.2">
      <c r="A19886">
        <v>5.5270297154987597E+17</v>
      </c>
      <c r="B19886" t="s">
        <v>39627</v>
      </c>
      <c r="C19886" t="s">
        <v>39628</v>
      </c>
      <c r="D19886" s="1">
        <v>42011.282766203702</v>
      </c>
      <c r="E19886">
        <v>20</v>
      </c>
      <c r="F19886">
        <v>23</v>
      </c>
      <c r="G19886" t="s">
        <v>39629</v>
      </c>
    </row>
    <row r="19887" spans="1:8" x14ac:dyDescent="0.2">
      <c r="A19887">
        <v>5.5270315890101402E+17</v>
      </c>
      <c r="B19887" t="s">
        <v>39630</v>
      </c>
      <c r="C19887" t="s">
        <v>39631</v>
      </c>
      <c r="D19887" s="1">
        <v>42011.28328703704</v>
      </c>
      <c r="E19887">
        <v>15</v>
      </c>
      <c r="F19887">
        <v>28</v>
      </c>
      <c r="G19887" t="s">
        <v>39632</v>
      </c>
      <c r="H19887" t="s">
        <v>616</v>
      </c>
    </row>
    <row r="19888" spans="1:8" x14ac:dyDescent="0.2">
      <c r="A19888">
        <v>5.5270327838415603E+17</v>
      </c>
      <c r="B19888" t="s">
        <v>39633</v>
      </c>
      <c r="C19888" t="s">
        <v>39634</v>
      </c>
      <c r="D19888" s="1">
        <v>42011.28361111111</v>
      </c>
      <c r="E19888">
        <v>15</v>
      </c>
      <c r="F19888">
        <v>25</v>
      </c>
      <c r="G19888" t="s">
        <v>215</v>
      </c>
      <c r="H19888" t="s">
        <v>390</v>
      </c>
    </row>
    <row r="19889" spans="1:8" x14ac:dyDescent="0.2">
      <c r="A19889">
        <v>5.52704459139448E+17</v>
      </c>
      <c r="B19889" t="s">
        <v>39635</v>
      </c>
      <c r="C19889" t="s">
        <v>39636</v>
      </c>
      <c r="D19889" s="1">
        <v>42011.286874999998</v>
      </c>
      <c r="E19889">
        <v>31</v>
      </c>
      <c r="F19889">
        <v>54</v>
      </c>
      <c r="G19889" t="s">
        <v>215</v>
      </c>
      <c r="H19889" t="s">
        <v>390</v>
      </c>
    </row>
    <row r="19890" spans="1:8" x14ac:dyDescent="0.2">
      <c r="A19890">
        <v>5.52704755055992E+17</v>
      </c>
      <c r="B19890" t="s">
        <v>39637</v>
      </c>
      <c r="C19890" t="s">
        <v>39638</v>
      </c>
      <c r="D19890" s="1">
        <v>42011.28769675926</v>
      </c>
      <c r="E19890">
        <v>39</v>
      </c>
      <c r="F19890">
        <v>76</v>
      </c>
      <c r="G19890" t="s">
        <v>215</v>
      </c>
      <c r="H19890" t="s">
        <v>390</v>
      </c>
    </row>
    <row r="19891" spans="1:8" x14ac:dyDescent="0.2">
      <c r="A19891">
        <v>5.52705027408928E+17</v>
      </c>
      <c r="B19891" t="s">
        <v>39639</v>
      </c>
      <c r="C19891" t="s">
        <v>39640</v>
      </c>
      <c r="D19891" s="1">
        <v>42011.288437499999</v>
      </c>
      <c r="E19891">
        <v>20</v>
      </c>
      <c r="F19891">
        <v>23</v>
      </c>
      <c r="G19891" t="e">
        <f>_xlfn.SINGLE( _xlfn.SINGLE( _xlfn.SINGLE(paulomyftaraj)))</f>
        <v>#NAME?</v>
      </c>
    </row>
    <row r="19892" spans="1:8" x14ac:dyDescent="0.2">
      <c r="A19892">
        <v>5.5282749794839302E+17</v>
      </c>
      <c r="B19892" t="s">
        <v>39641</v>
      </c>
      <c r="C19892" t="s">
        <v>39642</v>
      </c>
      <c r="D19892" s="1">
        <v>42011.626400462963</v>
      </c>
      <c r="E19892">
        <v>580</v>
      </c>
      <c r="F19892">
        <v>482</v>
      </c>
    </row>
    <row r="19893" spans="1:8" x14ac:dyDescent="0.2">
      <c r="A19893">
        <v>5.5291591223674803E+17</v>
      </c>
      <c r="B19893" t="s">
        <v>39643</v>
      </c>
      <c r="C19893" t="s">
        <v>39644</v>
      </c>
      <c r="D19893" s="1">
        <v>42011.870370370372</v>
      </c>
      <c r="E19893">
        <v>29</v>
      </c>
      <c r="F19893">
        <v>27</v>
      </c>
      <c r="G19893" t="s">
        <v>215</v>
      </c>
    </row>
    <row r="19894" spans="1:8" x14ac:dyDescent="0.2">
      <c r="A19894">
        <v>5.52943302518272E+17</v>
      </c>
      <c r="B19894" t="s">
        <v>39645</v>
      </c>
      <c r="C19894" t="s">
        <v>39646</v>
      </c>
      <c r="D19894" s="1">
        <v>42011.945960648147</v>
      </c>
      <c r="E19894">
        <v>13</v>
      </c>
      <c r="F19894">
        <v>23</v>
      </c>
      <c r="G19894" t="s">
        <v>576</v>
      </c>
    </row>
    <row r="19895" spans="1:8" x14ac:dyDescent="0.2">
      <c r="A19895">
        <v>5.5294455061729997E+17</v>
      </c>
      <c r="B19895" t="s">
        <v>39647</v>
      </c>
      <c r="C19895" t="s">
        <v>39648</v>
      </c>
      <c r="D19895" s="1">
        <v>42011.94939814815</v>
      </c>
      <c r="E19895">
        <v>32</v>
      </c>
      <c r="F19895">
        <v>56</v>
      </c>
      <c r="G19895" t="s">
        <v>215</v>
      </c>
    </row>
    <row r="19896" spans="1:8" x14ac:dyDescent="0.2">
      <c r="A19896">
        <v>5.5294668855890701E+17</v>
      </c>
      <c r="B19896" t="s">
        <v>39649</v>
      </c>
      <c r="C19896" t="s">
        <v>39650</v>
      </c>
      <c r="D19896" s="1">
        <v>42011.955300925925</v>
      </c>
      <c r="E19896">
        <v>229</v>
      </c>
      <c r="F19896">
        <v>387</v>
      </c>
    </row>
    <row r="19897" spans="1:8" x14ac:dyDescent="0.2">
      <c r="A19897">
        <v>5.5294681609931501E+17</v>
      </c>
      <c r="B19897" t="s">
        <v>39651</v>
      </c>
      <c r="C19897" t="s">
        <v>39652</v>
      </c>
      <c r="D19897" s="1">
        <v>42011.955648148149</v>
      </c>
      <c r="E19897">
        <v>573</v>
      </c>
      <c r="F19897">
        <v>1034</v>
      </c>
    </row>
    <row r="19898" spans="1:8" x14ac:dyDescent="0.2">
      <c r="A19898">
        <v>5.5295034161313299E+17</v>
      </c>
      <c r="B19898" t="s">
        <v>39653</v>
      </c>
      <c r="C19898" t="s">
        <v>39654</v>
      </c>
      <c r="D19898" s="1">
        <v>42011.965381944443</v>
      </c>
      <c r="E19898">
        <v>26</v>
      </c>
      <c r="F19898">
        <v>43</v>
      </c>
      <c r="G19898" t="s">
        <v>89</v>
      </c>
    </row>
    <row r="19899" spans="1:8" x14ac:dyDescent="0.2">
      <c r="A19899">
        <v>5.5295507571568998E+17</v>
      </c>
      <c r="B19899" t="s">
        <v>39655</v>
      </c>
      <c r="C19899" t="s">
        <v>39656</v>
      </c>
      <c r="D19899" s="1">
        <v>42011.978449074071</v>
      </c>
      <c r="E19899">
        <v>1919</v>
      </c>
      <c r="F19899">
        <v>1160</v>
      </c>
    </row>
    <row r="19900" spans="1:8" x14ac:dyDescent="0.2">
      <c r="A19900">
        <v>5.5295516753317402E+17</v>
      </c>
      <c r="B19900" t="s">
        <v>39657</v>
      </c>
      <c r="C19900" t="s">
        <v>39658</v>
      </c>
      <c r="D19900" s="1">
        <v>42011.978703703702</v>
      </c>
      <c r="E19900">
        <v>4443</v>
      </c>
      <c r="F19900">
        <v>4273</v>
      </c>
    </row>
    <row r="19901" spans="1:8" x14ac:dyDescent="0.2">
      <c r="A19901">
        <v>5.5295529287575898E+17</v>
      </c>
      <c r="B19901" t="s">
        <v>39659</v>
      </c>
      <c r="C19901" t="s">
        <v>39660</v>
      </c>
      <c r="D19901" s="1">
        <v>42011.979039351849</v>
      </c>
      <c r="E19901">
        <v>1666</v>
      </c>
      <c r="F19901">
        <v>1878</v>
      </c>
    </row>
    <row r="19902" spans="1:8" x14ac:dyDescent="0.2">
      <c r="A19902">
        <v>5.5296782840889299E+17</v>
      </c>
      <c r="B19902" t="s">
        <v>39661</v>
      </c>
      <c r="C19902" t="s">
        <v>39662</v>
      </c>
      <c r="D19902" s="1">
        <v>42012.01363425926</v>
      </c>
      <c r="E19902">
        <v>25</v>
      </c>
      <c r="F19902">
        <v>30</v>
      </c>
      <c r="G19902" t="s">
        <v>215</v>
      </c>
    </row>
    <row r="19903" spans="1:8" x14ac:dyDescent="0.2">
      <c r="A19903">
        <v>5.5296892039594298E+17</v>
      </c>
      <c r="B19903" t="s">
        <v>39663</v>
      </c>
      <c r="C19903" t="s">
        <v>39664</v>
      </c>
      <c r="D19903" s="1">
        <v>42012.016643518517</v>
      </c>
      <c r="E19903">
        <v>37</v>
      </c>
      <c r="F19903">
        <v>46</v>
      </c>
      <c r="G19903" t="e">
        <f>_xlfn.SINGLE( _xlfn.SINGLE(timmcginniswpde))</f>
        <v>#NAME?</v>
      </c>
      <c r="H19903" t="s">
        <v>390</v>
      </c>
    </row>
    <row r="19904" spans="1:8" x14ac:dyDescent="0.2">
      <c r="A19904">
        <v>5.5298266624164198E+17</v>
      </c>
      <c r="B19904" t="s">
        <v>39665</v>
      </c>
      <c r="C19904" t="s">
        <v>39666</v>
      </c>
      <c r="D19904" s="1">
        <v>42012.054583333331</v>
      </c>
      <c r="E19904">
        <v>30</v>
      </c>
      <c r="F19904">
        <v>101</v>
      </c>
      <c r="G19904" t="s">
        <v>89</v>
      </c>
    </row>
    <row r="19905" spans="1:8" x14ac:dyDescent="0.2">
      <c r="A19905">
        <v>5.5298376698640301E+17</v>
      </c>
      <c r="B19905" t="s">
        <v>39667</v>
      </c>
      <c r="C19905" t="s">
        <v>39668</v>
      </c>
      <c r="D19905" s="1">
        <v>42012.057615740741</v>
      </c>
      <c r="E19905">
        <v>42</v>
      </c>
      <c r="F19905">
        <v>52</v>
      </c>
      <c r="G19905" t="s">
        <v>576</v>
      </c>
    </row>
    <row r="19906" spans="1:8" x14ac:dyDescent="0.2">
      <c r="A19906">
        <v>5.5298381862248397E+17</v>
      </c>
      <c r="B19906" t="s">
        <v>39669</v>
      </c>
      <c r="C19906" t="s">
        <v>39670</v>
      </c>
      <c r="D19906" s="1">
        <v>42012.057754629626</v>
      </c>
      <c r="E19906">
        <v>24</v>
      </c>
      <c r="F19906">
        <v>35</v>
      </c>
      <c r="G19906" t="s">
        <v>576</v>
      </c>
    </row>
    <row r="19907" spans="1:8" x14ac:dyDescent="0.2">
      <c r="A19907">
        <v>5.5299316151852198E+17</v>
      </c>
      <c r="B19907" t="s">
        <v>39671</v>
      </c>
      <c r="C19907" t="s">
        <v>39672</v>
      </c>
      <c r="D19907" s="1">
        <v>42012.083541666667</v>
      </c>
      <c r="E19907">
        <v>189</v>
      </c>
      <c r="F19907">
        <v>257</v>
      </c>
    </row>
    <row r="19908" spans="1:8" x14ac:dyDescent="0.2">
      <c r="A19908">
        <v>5.5308126880061402E+17</v>
      </c>
      <c r="B19908" t="s">
        <v>39673</v>
      </c>
      <c r="C19908" t="s">
        <v>39674</v>
      </c>
      <c r="D19908" s="1">
        <v>42012.326666666668</v>
      </c>
      <c r="E19908">
        <v>8180</v>
      </c>
      <c r="F19908">
        <v>11423</v>
      </c>
    </row>
    <row r="19909" spans="1:8" x14ac:dyDescent="0.2">
      <c r="A19909">
        <v>5.5308193500708403E+17</v>
      </c>
      <c r="B19909" t="s">
        <v>39675</v>
      </c>
      <c r="C19909" t="s">
        <v>39676</v>
      </c>
      <c r="D19909" s="1">
        <v>42012.328506944446</v>
      </c>
      <c r="E19909">
        <v>176</v>
      </c>
      <c r="F19909">
        <v>222</v>
      </c>
    </row>
    <row r="19910" spans="1:8" x14ac:dyDescent="0.2">
      <c r="A19910">
        <v>5.530830257526E+17</v>
      </c>
      <c r="B19910" t="s">
        <v>39677</v>
      </c>
      <c r="C19910" t="s">
        <v>39678</v>
      </c>
      <c r="D19910" s="1">
        <v>42012.331516203703</v>
      </c>
      <c r="E19910">
        <v>19</v>
      </c>
      <c r="F19910">
        <v>25</v>
      </c>
      <c r="G19910" t="s">
        <v>215</v>
      </c>
    </row>
    <row r="19911" spans="1:8" x14ac:dyDescent="0.2">
      <c r="A19911">
        <v>5.53083090684624E+17</v>
      </c>
      <c r="B19911" t="s">
        <v>39679</v>
      </c>
      <c r="C19911" t="s">
        <v>39680</v>
      </c>
      <c r="D19911" s="1">
        <v>42012.331701388888</v>
      </c>
      <c r="E19911">
        <v>12</v>
      </c>
      <c r="F19911">
        <v>27</v>
      </c>
      <c r="G19911" t="s">
        <v>215</v>
      </c>
    </row>
    <row r="19912" spans="1:8" x14ac:dyDescent="0.2">
      <c r="A19912">
        <v>5.5308338578745702E+17</v>
      </c>
      <c r="B19912" t="s">
        <v>39681</v>
      </c>
      <c r="C19912" t="s">
        <v>39682</v>
      </c>
      <c r="D19912" s="1">
        <v>42012.332511574074</v>
      </c>
      <c r="E19912">
        <v>11</v>
      </c>
      <c r="F19912">
        <v>20</v>
      </c>
      <c r="G19912" t="s">
        <v>215</v>
      </c>
    </row>
    <row r="19913" spans="1:8" x14ac:dyDescent="0.2">
      <c r="A19913">
        <v>5.5308365851368998E+17</v>
      </c>
      <c r="B19913" t="s">
        <v>39683</v>
      </c>
      <c r="C19913" t="s">
        <v>39684</v>
      </c>
      <c r="D19913" s="1">
        <v>42012.33326388889</v>
      </c>
      <c r="E19913">
        <v>14</v>
      </c>
      <c r="F19913">
        <v>27</v>
      </c>
      <c r="G19913" t="s">
        <v>89</v>
      </c>
      <c r="H19913" t="s">
        <v>390</v>
      </c>
    </row>
    <row r="19914" spans="1:8" x14ac:dyDescent="0.2">
      <c r="A19914">
        <v>5.5308391697088499E+17</v>
      </c>
      <c r="B19914" t="s">
        <v>39685</v>
      </c>
      <c r="C19914" t="s">
        <v>39686</v>
      </c>
      <c r="D19914" s="1">
        <v>42012.333981481483</v>
      </c>
      <c r="E19914">
        <v>15</v>
      </c>
      <c r="F19914">
        <v>25</v>
      </c>
      <c r="G19914" t="s">
        <v>215</v>
      </c>
    </row>
    <row r="19915" spans="1:8" x14ac:dyDescent="0.2">
      <c r="A19915">
        <v>5.5308437157471802E+17</v>
      </c>
      <c r="B19915" t="s">
        <v>39687</v>
      </c>
      <c r="C19915" t="s">
        <v>39688</v>
      </c>
      <c r="D19915" s="1">
        <v>42012.335231481484</v>
      </c>
      <c r="E19915">
        <v>12</v>
      </c>
      <c r="F19915">
        <v>16</v>
      </c>
      <c r="G19915" t="s">
        <v>576</v>
      </c>
    </row>
    <row r="19916" spans="1:8" x14ac:dyDescent="0.2">
      <c r="A19916">
        <v>5.5308447480912602E+17</v>
      </c>
      <c r="B19916" t="s">
        <v>39689</v>
      </c>
      <c r="C19916" t="s">
        <v>39690</v>
      </c>
      <c r="D19916" s="1">
        <v>42012.335520833331</v>
      </c>
      <c r="E19916">
        <v>16</v>
      </c>
      <c r="F19916">
        <v>29</v>
      </c>
      <c r="G19916" t="s">
        <v>215</v>
      </c>
    </row>
    <row r="19917" spans="1:8" x14ac:dyDescent="0.2">
      <c r="A19917">
        <v>5.5308470320158701E+17</v>
      </c>
      <c r="B19917" t="s">
        <v>39691</v>
      </c>
      <c r="C19917" t="s">
        <v>39692</v>
      </c>
      <c r="D19917" s="1">
        <v>42012.336145833331</v>
      </c>
      <c r="E19917">
        <v>13</v>
      </c>
      <c r="F19917">
        <v>17</v>
      </c>
      <c r="G19917" t="s">
        <v>576</v>
      </c>
    </row>
    <row r="19918" spans="1:8" x14ac:dyDescent="0.2">
      <c r="A19918">
        <v>5.5308475359195898E+17</v>
      </c>
      <c r="B19918" t="s">
        <v>39693</v>
      </c>
      <c r="C19918" t="s">
        <v>39694</v>
      </c>
      <c r="D19918" s="1">
        <v>42012.336284722223</v>
      </c>
      <c r="E19918">
        <v>16</v>
      </c>
      <c r="F19918">
        <v>29</v>
      </c>
      <c r="G19918" t="s">
        <v>215</v>
      </c>
      <c r="H19918" t="s">
        <v>390</v>
      </c>
    </row>
    <row r="19919" spans="1:8" x14ac:dyDescent="0.2">
      <c r="A19919">
        <v>5.5308487135122598E+17</v>
      </c>
      <c r="B19919" t="s">
        <v>39695</v>
      </c>
      <c r="C19919" t="s">
        <v>39696</v>
      </c>
      <c r="D19919" s="1">
        <v>42012.336608796293</v>
      </c>
      <c r="E19919">
        <v>9</v>
      </c>
      <c r="F19919">
        <v>27</v>
      </c>
      <c r="G19919" t="s">
        <v>215</v>
      </c>
    </row>
    <row r="19920" spans="1:8" x14ac:dyDescent="0.2">
      <c r="A19920">
        <v>5.5308499624921901E+17</v>
      </c>
      <c r="B19920" t="s">
        <v>39697</v>
      </c>
      <c r="C19920" t="s">
        <v>39698</v>
      </c>
      <c r="D19920" s="1">
        <v>42012.336956018517</v>
      </c>
      <c r="E19920">
        <v>18</v>
      </c>
      <c r="F19920">
        <v>59</v>
      </c>
      <c r="G19920" t="s">
        <v>215</v>
      </c>
    </row>
    <row r="19921" spans="1:8" x14ac:dyDescent="0.2">
      <c r="A19921">
        <v>5.5308551421637798E+17</v>
      </c>
      <c r="B19921" t="s">
        <v>39699</v>
      </c>
      <c r="C19921" t="s">
        <v>39700</v>
      </c>
      <c r="D19921" s="1">
        <v>42012.338391203702</v>
      </c>
      <c r="E19921">
        <v>9</v>
      </c>
      <c r="F19921">
        <v>15</v>
      </c>
      <c r="G19921" t="s">
        <v>39701</v>
      </c>
    </row>
    <row r="19922" spans="1:8" x14ac:dyDescent="0.2">
      <c r="A19922">
        <v>5.5308559954950502E+17</v>
      </c>
      <c r="B19922" t="s">
        <v>39702</v>
      </c>
      <c r="C19922" t="s">
        <v>39703</v>
      </c>
      <c r="D19922" s="1">
        <v>42012.338622685187</v>
      </c>
      <c r="E19922">
        <v>17</v>
      </c>
      <c r="F19922">
        <v>25</v>
      </c>
      <c r="G19922" t="s">
        <v>39704</v>
      </c>
    </row>
    <row r="19923" spans="1:8" x14ac:dyDescent="0.2">
      <c r="A19923">
        <v>5.5308582732537402E+17</v>
      </c>
      <c r="B19923" t="s">
        <v>39705</v>
      </c>
      <c r="C19923" t="s">
        <v>39706</v>
      </c>
      <c r="D19923" s="1">
        <v>42012.339247685188</v>
      </c>
      <c r="E19923">
        <v>15</v>
      </c>
      <c r="F19923">
        <v>33</v>
      </c>
      <c r="G19923" t="s">
        <v>215</v>
      </c>
      <c r="H19923" t="s">
        <v>390</v>
      </c>
    </row>
    <row r="19924" spans="1:8" x14ac:dyDescent="0.2">
      <c r="A19924">
        <v>5.5308590591824198E+17</v>
      </c>
      <c r="B19924" t="s">
        <v>39707</v>
      </c>
      <c r="C19924" t="s">
        <v>39708</v>
      </c>
      <c r="D19924" s="1">
        <v>42012.339467592596</v>
      </c>
      <c r="E19924">
        <v>7</v>
      </c>
      <c r="F19924">
        <v>15</v>
      </c>
      <c r="G19924" t="s">
        <v>487</v>
      </c>
    </row>
    <row r="19925" spans="1:8" x14ac:dyDescent="0.2">
      <c r="A19925">
        <v>5.5308601871986598E+17</v>
      </c>
      <c r="B19925" t="s">
        <v>39709</v>
      </c>
      <c r="C19925" t="s">
        <v>39710</v>
      </c>
      <c r="D19925" s="1">
        <v>42012.339780092596</v>
      </c>
      <c r="E19925">
        <v>12</v>
      </c>
      <c r="F19925">
        <v>31</v>
      </c>
      <c r="G19925" t="s">
        <v>39711</v>
      </c>
    </row>
    <row r="19926" spans="1:8" x14ac:dyDescent="0.2">
      <c r="A19926">
        <v>5.53086207715192E+17</v>
      </c>
      <c r="B19926" t="s">
        <v>39712</v>
      </c>
      <c r="C19926" t="s">
        <v>39713</v>
      </c>
      <c r="D19926" s="1">
        <v>42012.340300925927</v>
      </c>
      <c r="E19926">
        <v>11</v>
      </c>
      <c r="F19926">
        <v>15</v>
      </c>
      <c r="G19926" t="s">
        <v>215</v>
      </c>
      <c r="H19926" t="s">
        <v>390</v>
      </c>
    </row>
    <row r="19927" spans="1:8" x14ac:dyDescent="0.2">
      <c r="A19927">
        <v>5.5308637792424301E+17</v>
      </c>
      <c r="B19927" t="s">
        <v>39714</v>
      </c>
      <c r="C19927" t="s">
        <v>39715</v>
      </c>
      <c r="D19927" s="1">
        <v>42012.340775462966</v>
      </c>
      <c r="E19927">
        <v>13</v>
      </c>
      <c r="F19927">
        <v>27</v>
      </c>
      <c r="G19927" t="s">
        <v>215</v>
      </c>
      <c r="H19927" t="s">
        <v>390</v>
      </c>
    </row>
    <row r="19928" spans="1:8" x14ac:dyDescent="0.2">
      <c r="A19928">
        <v>5.5308650817834502E+17</v>
      </c>
      <c r="B19928" t="s">
        <v>39716</v>
      </c>
      <c r="C19928" t="s">
        <v>39717</v>
      </c>
      <c r="D19928" s="1">
        <v>42012.341134259259</v>
      </c>
      <c r="E19928">
        <v>33</v>
      </c>
      <c r="F19928">
        <v>61</v>
      </c>
      <c r="G19928" t="s">
        <v>215</v>
      </c>
    </row>
    <row r="19929" spans="1:8" x14ac:dyDescent="0.2">
      <c r="A19929">
        <v>5.5308674902367002E+17</v>
      </c>
      <c r="B19929" t="s">
        <v>39718</v>
      </c>
      <c r="C19929" t="s">
        <v>39719</v>
      </c>
      <c r="D19929" s="1">
        <v>42012.341793981483</v>
      </c>
      <c r="E19929">
        <v>14</v>
      </c>
      <c r="F19929">
        <v>40</v>
      </c>
      <c r="G19929" t="s">
        <v>215</v>
      </c>
    </row>
    <row r="19930" spans="1:8" x14ac:dyDescent="0.2">
      <c r="A19930">
        <v>5.5308694371487302E+17</v>
      </c>
      <c r="B19930" t="s">
        <v>39720</v>
      </c>
      <c r="C19930" t="s">
        <v>39721</v>
      </c>
      <c r="D19930" s="1">
        <v>42012.342326388891</v>
      </c>
      <c r="E19930">
        <v>15</v>
      </c>
      <c r="F19930">
        <v>41</v>
      </c>
      <c r="G19930" t="s">
        <v>89</v>
      </c>
    </row>
    <row r="19931" spans="1:8" x14ac:dyDescent="0.2">
      <c r="A19931">
        <v>5.5308726324954298E+17</v>
      </c>
      <c r="B19931" t="s">
        <v>39722</v>
      </c>
      <c r="C19931" t="s">
        <v>39723</v>
      </c>
      <c r="D19931" s="1">
        <v>42012.343217592592</v>
      </c>
      <c r="E19931">
        <v>10</v>
      </c>
      <c r="F19931">
        <v>19</v>
      </c>
      <c r="G19931" t="s">
        <v>39724</v>
      </c>
      <c r="H19931" t="s">
        <v>21349</v>
      </c>
    </row>
    <row r="19932" spans="1:8" x14ac:dyDescent="0.2">
      <c r="A19932">
        <v>5.5308738048033101E+17</v>
      </c>
      <c r="B19932" t="s">
        <v>39725</v>
      </c>
      <c r="C19932" t="s">
        <v>39726</v>
      </c>
      <c r="D19932" s="1">
        <v>42012.343541666669</v>
      </c>
      <c r="E19932">
        <v>21</v>
      </c>
      <c r="F19932">
        <v>51</v>
      </c>
      <c r="G19932" t="s">
        <v>215</v>
      </c>
      <c r="H19932" t="s">
        <v>390</v>
      </c>
    </row>
    <row r="19933" spans="1:8" x14ac:dyDescent="0.2">
      <c r="A19933">
        <v>5.530880876442E+17</v>
      </c>
      <c r="B19933" t="s">
        <v>39727</v>
      </c>
      <c r="C19933" t="s">
        <v>39728</v>
      </c>
      <c r="D19933" s="1">
        <v>42012.345486111109</v>
      </c>
      <c r="E19933">
        <v>12</v>
      </c>
      <c r="F19933">
        <v>33</v>
      </c>
      <c r="G19933" t="s">
        <v>215</v>
      </c>
      <c r="H19933" t="s">
        <v>390</v>
      </c>
    </row>
    <row r="19934" spans="1:8" x14ac:dyDescent="0.2">
      <c r="A19934">
        <v>5.5308819997604998E+17</v>
      </c>
      <c r="B19934" t="s">
        <v>39729</v>
      </c>
      <c r="C19934" t="s">
        <v>39730</v>
      </c>
      <c r="D19934" s="1">
        <v>42012.34579861111</v>
      </c>
      <c r="E19934">
        <v>12</v>
      </c>
      <c r="F19934">
        <v>40</v>
      </c>
      <c r="G19934" t="s">
        <v>89</v>
      </c>
    </row>
    <row r="19935" spans="1:8" x14ac:dyDescent="0.2">
      <c r="A19935">
        <v>5.5308840084547098E+17</v>
      </c>
      <c r="B19935" t="s">
        <v>39731</v>
      </c>
      <c r="C19935" t="s">
        <v>39732</v>
      </c>
      <c r="D19935" s="1">
        <v>42012.346354166664</v>
      </c>
      <c r="E19935">
        <v>19</v>
      </c>
      <c r="F19935">
        <v>45</v>
      </c>
      <c r="G19935" t="s">
        <v>215</v>
      </c>
      <c r="H19935" t="s">
        <v>39733</v>
      </c>
    </row>
    <row r="19936" spans="1:8" x14ac:dyDescent="0.2">
      <c r="A19936">
        <v>5.5308850795120998E+17</v>
      </c>
      <c r="B19936" t="s">
        <v>39734</v>
      </c>
      <c r="C19936" t="s">
        <v>39735</v>
      </c>
      <c r="D19936" s="1">
        <v>42012.346643518518</v>
      </c>
      <c r="E19936">
        <v>15</v>
      </c>
      <c r="F19936">
        <v>28</v>
      </c>
      <c r="G19936" t="s">
        <v>215</v>
      </c>
      <c r="H19936" t="s">
        <v>390</v>
      </c>
    </row>
    <row r="19937" spans="1:8" x14ac:dyDescent="0.2">
      <c r="A19937">
        <v>5.53089073465032E+17</v>
      </c>
      <c r="B19937" t="s">
        <v>39736</v>
      </c>
      <c r="C19937" t="s">
        <v>39737</v>
      </c>
      <c r="D19937" s="1">
        <v>42012.34820601852</v>
      </c>
      <c r="E19937">
        <v>14</v>
      </c>
      <c r="F19937">
        <v>36</v>
      </c>
      <c r="G19937" t="s">
        <v>215</v>
      </c>
    </row>
    <row r="19938" spans="1:8" x14ac:dyDescent="0.2">
      <c r="A19938">
        <v>5.5308923909809299E+17</v>
      </c>
      <c r="B19938" t="s">
        <v>39738</v>
      </c>
      <c r="C19938" t="s">
        <v>39739</v>
      </c>
      <c r="D19938" s="1">
        <v>42012.348668981482</v>
      </c>
      <c r="E19938">
        <v>12</v>
      </c>
      <c r="F19938">
        <v>28</v>
      </c>
      <c r="G19938" t="s">
        <v>39493</v>
      </c>
      <c r="H19938" t="s">
        <v>390</v>
      </c>
    </row>
    <row r="19939" spans="1:8" x14ac:dyDescent="0.2">
      <c r="A19939">
        <v>5.5308936403380998E+17</v>
      </c>
      <c r="B19939" t="s">
        <v>39740</v>
      </c>
      <c r="C19939" t="s">
        <v>39741</v>
      </c>
      <c r="D19939" s="1">
        <v>42012.349004629628</v>
      </c>
      <c r="E19939">
        <v>10</v>
      </c>
      <c r="F19939">
        <v>27</v>
      </c>
      <c r="G19939" t="s">
        <v>215</v>
      </c>
      <c r="H19939" t="s">
        <v>616</v>
      </c>
    </row>
    <row r="19940" spans="1:8" x14ac:dyDescent="0.2">
      <c r="A19940">
        <v>5.5308963524590298E+17</v>
      </c>
      <c r="B19940" t="s">
        <v>39742</v>
      </c>
      <c r="C19940" t="s">
        <v>39743</v>
      </c>
      <c r="D19940" s="1">
        <v>42012.349756944444</v>
      </c>
      <c r="E19940">
        <v>9</v>
      </c>
      <c r="F19940">
        <v>35</v>
      </c>
      <c r="G19940" t="s">
        <v>215</v>
      </c>
    </row>
    <row r="19941" spans="1:8" x14ac:dyDescent="0.2">
      <c r="A19941">
        <v>5.5308968319519898E+17</v>
      </c>
      <c r="B19941" t="s">
        <v>39744</v>
      </c>
      <c r="C19941" t="s">
        <v>39745</v>
      </c>
      <c r="D19941" s="1">
        <v>42012.349895833337</v>
      </c>
      <c r="E19941">
        <v>9</v>
      </c>
      <c r="F19941">
        <v>43</v>
      </c>
      <c r="G19941" t="s">
        <v>215</v>
      </c>
      <c r="H19941" t="s">
        <v>390</v>
      </c>
    </row>
    <row r="19942" spans="1:8" x14ac:dyDescent="0.2">
      <c r="A19942">
        <v>5.5308990772886298E+17</v>
      </c>
      <c r="B19942" t="s">
        <v>39746</v>
      </c>
      <c r="C19942" t="s">
        <v>39747</v>
      </c>
      <c r="D19942" s="1">
        <v>42012.35050925926</v>
      </c>
      <c r="E19942">
        <v>8</v>
      </c>
      <c r="F19942">
        <v>29</v>
      </c>
      <c r="G19942" t="s">
        <v>215</v>
      </c>
    </row>
    <row r="19943" spans="1:8" x14ac:dyDescent="0.2">
      <c r="A19943">
        <v>5.5309022384934003E+17</v>
      </c>
      <c r="B19943" t="s">
        <v>39748</v>
      </c>
      <c r="C19943" t="s">
        <v>39749</v>
      </c>
      <c r="D19943" s="1">
        <v>42012.351377314815</v>
      </c>
      <c r="E19943">
        <v>1570</v>
      </c>
      <c r="F19943">
        <v>3946</v>
      </c>
    </row>
    <row r="19944" spans="1:8" x14ac:dyDescent="0.2">
      <c r="A19944">
        <v>5.5313429818297901E+17</v>
      </c>
      <c r="B19944" t="s">
        <v>39750</v>
      </c>
      <c r="C19944" t="s">
        <v>39751</v>
      </c>
      <c r="D19944" s="1">
        <v>42012.473009259258</v>
      </c>
      <c r="E19944">
        <v>516</v>
      </c>
      <c r="F19944">
        <v>519</v>
      </c>
    </row>
    <row r="19945" spans="1:8" x14ac:dyDescent="0.2">
      <c r="A19945">
        <v>5.5318440595581299E+17</v>
      </c>
      <c r="B19945" t="s">
        <v>39752</v>
      </c>
      <c r="C19945" t="s">
        <v>39753</v>
      </c>
      <c r="D19945" s="1">
        <v>42012.611273148148</v>
      </c>
      <c r="E19945">
        <v>25</v>
      </c>
      <c r="F19945">
        <v>17</v>
      </c>
      <c r="G19945" t="s">
        <v>487</v>
      </c>
      <c r="H19945" t="s">
        <v>39754</v>
      </c>
    </row>
    <row r="19946" spans="1:8" x14ac:dyDescent="0.2">
      <c r="A19946">
        <v>5.5318907724864698E+17</v>
      </c>
      <c r="B19946" t="s">
        <v>39755</v>
      </c>
      <c r="C19946" t="s">
        <v>39756</v>
      </c>
      <c r="D19946" s="1">
        <v>42012.624166666668</v>
      </c>
      <c r="E19946">
        <v>16</v>
      </c>
      <c r="F19946">
        <v>43</v>
      </c>
      <c r="G19946" t="s">
        <v>215</v>
      </c>
    </row>
    <row r="19947" spans="1:8" x14ac:dyDescent="0.2">
      <c r="A19947">
        <v>5.5320017311630899E+17</v>
      </c>
      <c r="B19947" t="s">
        <v>39757</v>
      </c>
      <c r="C19947" t="s">
        <v>39758</v>
      </c>
      <c r="D19947" s="1">
        <v>42012.654780092591</v>
      </c>
      <c r="E19947">
        <v>17</v>
      </c>
      <c r="F19947">
        <v>23</v>
      </c>
      <c r="G19947" t="s">
        <v>576</v>
      </c>
    </row>
    <row r="19948" spans="1:8" x14ac:dyDescent="0.2">
      <c r="A19948">
        <v>5.5321856021943898E+17</v>
      </c>
      <c r="B19948" t="s">
        <v>39759</v>
      </c>
      <c r="C19948" t="s">
        <v>32576</v>
      </c>
      <c r="D19948" s="1">
        <v>42012.705520833333</v>
      </c>
      <c r="E19948">
        <v>1647</v>
      </c>
      <c r="F19948">
        <v>2523</v>
      </c>
    </row>
    <row r="19949" spans="1:8" x14ac:dyDescent="0.2">
      <c r="A19949">
        <v>5.5324639158232998E+17</v>
      </c>
      <c r="B19949" t="s">
        <v>39760</v>
      </c>
      <c r="C19949" t="s">
        <v>39761</v>
      </c>
      <c r="D19949" s="1">
        <v>42012.782326388886</v>
      </c>
      <c r="E19949">
        <v>16</v>
      </c>
      <c r="F19949">
        <v>32</v>
      </c>
      <c r="H19949" t="s">
        <v>390</v>
      </c>
    </row>
    <row r="19950" spans="1:8" x14ac:dyDescent="0.2">
      <c r="A19950">
        <v>5.5325470233147302E+17</v>
      </c>
      <c r="B19950" t="s">
        <v>39762</v>
      </c>
      <c r="C19950" t="s">
        <v>39763</v>
      </c>
      <c r="D19950" s="1">
        <v>42012.805254629631</v>
      </c>
      <c r="E19950">
        <v>32</v>
      </c>
      <c r="F19950">
        <v>105</v>
      </c>
      <c r="G19950" t="s">
        <v>215</v>
      </c>
    </row>
    <row r="19951" spans="1:8" x14ac:dyDescent="0.2">
      <c r="A19951">
        <v>5.5325877988701702E+17</v>
      </c>
      <c r="B19951" t="s">
        <v>39764</v>
      </c>
      <c r="C19951" t="s">
        <v>39765</v>
      </c>
      <c r="D19951" s="1">
        <v>42012.816504629627</v>
      </c>
      <c r="E19951">
        <v>42</v>
      </c>
      <c r="F19951">
        <v>50</v>
      </c>
      <c r="G19951" t="s">
        <v>89</v>
      </c>
      <c r="H19951" t="s">
        <v>390</v>
      </c>
    </row>
    <row r="19952" spans="1:8" x14ac:dyDescent="0.2">
      <c r="A19952">
        <v>5.53266749068832E+17</v>
      </c>
      <c r="B19952" t="s">
        <v>39766</v>
      </c>
      <c r="C19952" t="s">
        <v>39767</v>
      </c>
      <c r="D19952" s="1">
        <v>42012.838495370372</v>
      </c>
      <c r="E19952">
        <v>44</v>
      </c>
      <c r="F19952">
        <v>59</v>
      </c>
    </row>
    <row r="19953" spans="1:8" x14ac:dyDescent="0.2">
      <c r="A19953">
        <v>5.5327386145496602E+17</v>
      </c>
      <c r="B19953" t="s">
        <v>39768</v>
      </c>
      <c r="C19953" t="s">
        <v>39769</v>
      </c>
      <c r="D19953" s="1">
        <v>42012.858124999999</v>
      </c>
      <c r="E19953">
        <v>93</v>
      </c>
      <c r="F19953">
        <v>148</v>
      </c>
      <c r="G19953" t="s">
        <v>89</v>
      </c>
    </row>
    <row r="19954" spans="1:8" x14ac:dyDescent="0.2">
      <c r="A19954">
        <v>5.5329620146311898E+17</v>
      </c>
      <c r="B19954" t="s">
        <v>39770</v>
      </c>
      <c r="C19954" t="s">
        <v>39771</v>
      </c>
      <c r="D19954" s="1">
        <v>42012.919768518521</v>
      </c>
      <c r="E19954">
        <v>276</v>
      </c>
      <c r="F19954">
        <v>327</v>
      </c>
      <c r="G19954" t="s">
        <v>89</v>
      </c>
    </row>
    <row r="19955" spans="1:8" x14ac:dyDescent="0.2">
      <c r="A19955">
        <v>5.5330864315291597E+17</v>
      </c>
      <c r="B19955" t="s">
        <v>39772</v>
      </c>
      <c r="C19955" t="s">
        <v>39773</v>
      </c>
      <c r="D19955" s="1">
        <v>42012.954108796293</v>
      </c>
      <c r="E19955">
        <v>1278</v>
      </c>
      <c r="F19955">
        <v>1913</v>
      </c>
    </row>
    <row r="19956" spans="1:8" x14ac:dyDescent="0.2">
      <c r="A19956">
        <v>5.5331212868663699E+17</v>
      </c>
      <c r="B19956" t="s">
        <v>39774</v>
      </c>
      <c r="C19956" t="s">
        <v>39775</v>
      </c>
      <c r="D19956" s="1">
        <v>42012.963726851849</v>
      </c>
      <c r="E19956">
        <v>53</v>
      </c>
      <c r="F19956">
        <v>41</v>
      </c>
      <c r="G19956" t="s">
        <v>2369</v>
      </c>
      <c r="H19956" t="s">
        <v>39776</v>
      </c>
    </row>
    <row r="19957" spans="1:8" x14ac:dyDescent="0.2">
      <c r="A19957">
        <v>5.5331588789451898E+17</v>
      </c>
      <c r="B19957" t="s">
        <v>39777</v>
      </c>
      <c r="C19957" t="s">
        <v>39778</v>
      </c>
      <c r="D19957" s="1">
        <v>42012.974097222221</v>
      </c>
      <c r="E19957">
        <v>85</v>
      </c>
      <c r="F19957">
        <v>244</v>
      </c>
    </row>
    <row r="19958" spans="1:8" x14ac:dyDescent="0.2">
      <c r="A19958">
        <v>5.5340010654505299E+17</v>
      </c>
      <c r="B19958" t="s">
        <v>39779</v>
      </c>
      <c r="C19958" t="s">
        <v>39780</v>
      </c>
      <c r="D19958" s="1">
        <v>42013.206493055557</v>
      </c>
      <c r="E19958">
        <v>27</v>
      </c>
      <c r="F19958">
        <v>47</v>
      </c>
      <c r="G19958" t="s">
        <v>215</v>
      </c>
      <c r="H19958" t="s">
        <v>390</v>
      </c>
    </row>
    <row r="19959" spans="1:8" x14ac:dyDescent="0.2">
      <c r="A19959">
        <v>5.5340020541319501E+17</v>
      </c>
      <c r="B19959" t="s">
        <v>39781</v>
      </c>
      <c r="C19959" t="s">
        <v>39782</v>
      </c>
      <c r="D19959" s="1">
        <v>42013.206770833334</v>
      </c>
      <c r="E19959">
        <v>46</v>
      </c>
      <c r="F19959">
        <v>69</v>
      </c>
      <c r="G19959" t="s">
        <v>39783</v>
      </c>
    </row>
    <row r="19960" spans="1:8" x14ac:dyDescent="0.2">
      <c r="A19960">
        <v>5.5340336504950701E+17</v>
      </c>
      <c r="B19960" t="s">
        <v>39784</v>
      </c>
      <c r="C19960" t="s">
        <v>39785</v>
      </c>
      <c r="D19960" s="1">
        <v>42013.215486111112</v>
      </c>
      <c r="E19960">
        <v>303</v>
      </c>
      <c r="F19960">
        <v>519</v>
      </c>
      <c r="G19960" t="s">
        <v>89</v>
      </c>
    </row>
    <row r="19961" spans="1:8" x14ac:dyDescent="0.2">
      <c r="A19961">
        <v>5.5340545932004102E+17</v>
      </c>
      <c r="B19961" t="s">
        <v>39786</v>
      </c>
      <c r="C19961" t="s">
        <v>39787</v>
      </c>
      <c r="D19961" s="1">
        <v>42013.221261574072</v>
      </c>
      <c r="E19961">
        <v>21</v>
      </c>
      <c r="F19961">
        <v>36</v>
      </c>
      <c r="G19961" t="s">
        <v>215</v>
      </c>
    </row>
    <row r="19962" spans="1:8" x14ac:dyDescent="0.2">
      <c r="A19962">
        <v>5.5340623647423603E+17</v>
      </c>
      <c r="B19962" t="s">
        <v>39788</v>
      </c>
      <c r="C19962" t="s">
        <v>39789</v>
      </c>
      <c r="D19962" s="1">
        <v>42013.223414351851</v>
      </c>
      <c r="E19962">
        <v>10</v>
      </c>
      <c r="F19962">
        <v>12</v>
      </c>
      <c r="G19962" t="s">
        <v>215</v>
      </c>
    </row>
    <row r="19963" spans="1:8" x14ac:dyDescent="0.2">
      <c r="A19963">
        <v>5.5340675791428403E+17</v>
      </c>
      <c r="B19963" t="s">
        <v>39790</v>
      </c>
      <c r="C19963" t="s">
        <v>39791</v>
      </c>
      <c r="D19963" s="1">
        <v>42013.224849537037</v>
      </c>
      <c r="E19963">
        <v>9</v>
      </c>
      <c r="F19963">
        <v>17</v>
      </c>
      <c r="G19963" t="s">
        <v>39792</v>
      </c>
    </row>
    <row r="19964" spans="1:8" x14ac:dyDescent="0.2">
      <c r="A19964">
        <v>5.5340733911479898E+17</v>
      </c>
      <c r="B19964" t="s">
        <v>39793</v>
      </c>
      <c r="C19964" t="s">
        <v>39794</v>
      </c>
      <c r="D19964" s="1">
        <v>42013.226458333331</v>
      </c>
      <c r="E19964">
        <v>23</v>
      </c>
      <c r="F19964">
        <v>35</v>
      </c>
      <c r="G19964" t="s">
        <v>215</v>
      </c>
      <c r="H19964" t="s">
        <v>390</v>
      </c>
    </row>
    <row r="19965" spans="1:8" x14ac:dyDescent="0.2">
      <c r="A19965">
        <v>5.5340787140975002E+17</v>
      </c>
      <c r="B19965" t="s">
        <v>39795</v>
      </c>
      <c r="C19965" t="s">
        <v>39796</v>
      </c>
      <c r="D19965" s="1">
        <v>42013.22792824074</v>
      </c>
      <c r="E19965">
        <v>7</v>
      </c>
      <c r="F19965">
        <v>19</v>
      </c>
      <c r="G19965" t="s">
        <v>215</v>
      </c>
      <c r="H19965" t="s">
        <v>390</v>
      </c>
    </row>
    <row r="19966" spans="1:8" x14ac:dyDescent="0.2">
      <c r="A19966">
        <v>5.5340816501941402E+17</v>
      </c>
      <c r="B19966" t="s">
        <v>39797</v>
      </c>
      <c r="C19966" t="s">
        <v>39798</v>
      </c>
      <c r="D19966" s="1">
        <v>42013.228738425925</v>
      </c>
      <c r="E19966">
        <v>16</v>
      </c>
      <c r="F19966">
        <v>41</v>
      </c>
      <c r="G19966" t="s">
        <v>215</v>
      </c>
    </row>
    <row r="19967" spans="1:8" x14ac:dyDescent="0.2">
      <c r="A19967">
        <v>5.5341439035218701E+17</v>
      </c>
      <c r="B19967" t="s">
        <v>39799</v>
      </c>
      <c r="C19967" t="s">
        <v>39800</v>
      </c>
      <c r="D19967" s="1">
        <v>42013.24591435185</v>
      </c>
      <c r="E19967">
        <v>10</v>
      </c>
      <c r="F19967">
        <v>17</v>
      </c>
      <c r="G19967" t="e">
        <f>_xlfn.SINGLE( _xlfn.SINGLE( _xlfn.SINGLE(lordmackie1)))</f>
        <v>#NAME?</v>
      </c>
      <c r="H19967" t="s">
        <v>390</v>
      </c>
    </row>
    <row r="19968" spans="1:8" x14ac:dyDescent="0.2">
      <c r="A19968">
        <v>5.5341445027204301E+17</v>
      </c>
      <c r="B19968" t="s">
        <v>39801</v>
      </c>
      <c r="C19968" t="s">
        <v>39802</v>
      </c>
      <c r="D19968" s="1">
        <v>42013.246076388888</v>
      </c>
      <c r="E19968">
        <v>13</v>
      </c>
      <c r="F19968">
        <v>16</v>
      </c>
      <c r="G19968" t="s">
        <v>215</v>
      </c>
    </row>
    <row r="19969" spans="1:8" x14ac:dyDescent="0.2">
      <c r="A19969">
        <v>5.5341497762186803E+17</v>
      </c>
      <c r="B19969" t="s">
        <v>39803</v>
      </c>
      <c r="C19969" t="s">
        <v>39804</v>
      </c>
      <c r="D19969" s="1">
        <v>42013.247534722221</v>
      </c>
      <c r="E19969">
        <v>8</v>
      </c>
      <c r="F19969">
        <v>22</v>
      </c>
      <c r="G19969" t="s">
        <v>39805</v>
      </c>
      <c r="H19969" t="s">
        <v>390</v>
      </c>
    </row>
    <row r="19970" spans="1:8" x14ac:dyDescent="0.2">
      <c r="A19970">
        <v>5.5341790048553299E+17</v>
      </c>
      <c r="B19970" t="s">
        <v>39806</v>
      </c>
      <c r="C19970" t="s">
        <v>39807</v>
      </c>
      <c r="D19970" s="1">
        <v>42013.255601851852</v>
      </c>
      <c r="E19970">
        <v>18</v>
      </c>
      <c r="F19970">
        <v>20</v>
      </c>
      <c r="G19970" t="s">
        <v>215</v>
      </c>
    </row>
    <row r="19971" spans="1:8" x14ac:dyDescent="0.2">
      <c r="A19971">
        <v>5.5341806806474298E+17</v>
      </c>
      <c r="B19971" t="s">
        <v>39808</v>
      </c>
      <c r="C19971" t="s">
        <v>39809</v>
      </c>
      <c r="D19971" s="1">
        <v>42013.256064814814</v>
      </c>
      <c r="E19971">
        <v>18</v>
      </c>
      <c r="F19971">
        <v>20</v>
      </c>
      <c r="G19971" t="e">
        <f>_xlfn.SINGLE( _xlfn.SINGLE( _xlfn.SINGLE(tiyah_valentina)))</f>
        <v>#NAME?</v>
      </c>
      <c r="H19971" t="s">
        <v>390</v>
      </c>
    </row>
    <row r="19972" spans="1:8" x14ac:dyDescent="0.2">
      <c r="A19972">
        <v>5.5342015270514598E+17</v>
      </c>
      <c r="B19972" t="s">
        <v>39810</v>
      </c>
      <c r="C19972" t="s">
        <v>39811</v>
      </c>
      <c r="D19972" s="1">
        <v>42013.261817129627</v>
      </c>
      <c r="E19972">
        <v>10</v>
      </c>
      <c r="F19972">
        <v>31</v>
      </c>
      <c r="G19972" t="s">
        <v>39812</v>
      </c>
    </row>
    <row r="19973" spans="1:8" x14ac:dyDescent="0.2">
      <c r="A19973">
        <v>5.53420461842112E+17</v>
      </c>
      <c r="B19973" t="s">
        <v>39813</v>
      </c>
      <c r="C19973" t="s">
        <v>39814</v>
      </c>
      <c r="D19973" s="1">
        <v>42013.262662037036</v>
      </c>
      <c r="E19973">
        <v>86</v>
      </c>
      <c r="F19973">
        <v>124</v>
      </c>
      <c r="G19973" t="s">
        <v>576</v>
      </c>
    </row>
    <row r="19974" spans="1:8" x14ac:dyDescent="0.2">
      <c r="A19974">
        <v>5.5342071613439098E+17</v>
      </c>
      <c r="B19974" t="s">
        <v>39815</v>
      </c>
      <c r="C19974" t="s">
        <v>39816</v>
      </c>
      <c r="D19974" s="1">
        <v>42013.263368055559</v>
      </c>
      <c r="E19974">
        <v>7</v>
      </c>
      <c r="F19974">
        <v>7</v>
      </c>
      <c r="G19974" t="s">
        <v>215</v>
      </c>
    </row>
    <row r="19975" spans="1:8" x14ac:dyDescent="0.2">
      <c r="A19975">
        <v>5.5342079945842598E+17</v>
      </c>
      <c r="B19975" t="s">
        <v>39817</v>
      </c>
      <c r="C19975" t="s">
        <v>39818</v>
      </c>
      <c r="D19975" s="1">
        <v>42013.263599537036</v>
      </c>
      <c r="E19975">
        <v>19</v>
      </c>
      <c r="F19975">
        <v>23</v>
      </c>
      <c r="G19975" t="s">
        <v>215</v>
      </c>
    </row>
    <row r="19976" spans="1:8" x14ac:dyDescent="0.2">
      <c r="A19976">
        <v>5.5342136572303699E+17</v>
      </c>
      <c r="B19976" t="s">
        <v>39819</v>
      </c>
      <c r="C19976" t="s">
        <v>39820</v>
      </c>
      <c r="D19976" s="1">
        <v>42013.265162037038</v>
      </c>
      <c r="E19976">
        <v>20</v>
      </c>
      <c r="F19976">
        <v>30</v>
      </c>
      <c r="G19976" t="s">
        <v>576</v>
      </c>
      <c r="H19976" t="s">
        <v>390</v>
      </c>
    </row>
    <row r="19977" spans="1:8" x14ac:dyDescent="0.2">
      <c r="A19977">
        <v>5.5342140975484102E+17</v>
      </c>
      <c r="B19977" t="s">
        <v>39821</v>
      </c>
      <c r="C19977" t="s">
        <v>39822</v>
      </c>
      <c r="D19977" s="1">
        <v>42013.265277777777</v>
      </c>
      <c r="E19977">
        <v>8</v>
      </c>
      <c r="F19977">
        <v>10</v>
      </c>
      <c r="G19977" t="s">
        <v>576</v>
      </c>
    </row>
    <row r="19978" spans="1:8" x14ac:dyDescent="0.2">
      <c r="A19978">
        <v>5.5342145311134502E+17</v>
      </c>
      <c r="B19978" t="s">
        <v>39823</v>
      </c>
      <c r="C19978" t="s">
        <v>39824</v>
      </c>
      <c r="D19978" s="1">
        <v>42013.265405092592</v>
      </c>
      <c r="E19978">
        <v>8</v>
      </c>
      <c r="F19978">
        <v>18</v>
      </c>
      <c r="G19978" t="s">
        <v>39825</v>
      </c>
    </row>
    <row r="19979" spans="1:8" x14ac:dyDescent="0.2">
      <c r="A19979">
        <v>5.5342164286544198E+17</v>
      </c>
      <c r="B19979" t="s">
        <v>39826</v>
      </c>
      <c r="C19979" t="s">
        <v>39827</v>
      </c>
      <c r="D19979" s="1">
        <v>42013.265925925924</v>
      </c>
      <c r="E19979">
        <v>18</v>
      </c>
      <c r="F19979">
        <v>45</v>
      </c>
      <c r="G19979" t="s">
        <v>39828</v>
      </c>
    </row>
    <row r="19980" spans="1:8" x14ac:dyDescent="0.2">
      <c r="A19980">
        <v>5.5342180032842502E+17</v>
      </c>
      <c r="B19980" t="s">
        <v>39829</v>
      </c>
      <c r="C19980" t="s">
        <v>39830</v>
      </c>
      <c r="D19980" s="1">
        <v>42013.26635416667</v>
      </c>
      <c r="E19980">
        <v>8</v>
      </c>
      <c r="F19980">
        <v>24</v>
      </c>
      <c r="G19980" t="s">
        <v>215</v>
      </c>
      <c r="H19980" t="s">
        <v>390</v>
      </c>
    </row>
    <row r="19981" spans="1:8" x14ac:dyDescent="0.2">
      <c r="A19981">
        <v>5.5342250111272102E+17</v>
      </c>
      <c r="B19981" t="s">
        <v>39831</v>
      </c>
      <c r="C19981" t="s">
        <v>39832</v>
      </c>
      <c r="D19981" s="1">
        <v>42013.26829861111</v>
      </c>
      <c r="E19981">
        <v>11</v>
      </c>
      <c r="F19981">
        <v>17</v>
      </c>
      <c r="G19981" t="s">
        <v>89</v>
      </c>
    </row>
    <row r="19982" spans="1:8" x14ac:dyDescent="0.2">
      <c r="A19982">
        <v>5.5342265822716698E+17</v>
      </c>
      <c r="B19982" t="s">
        <v>39833</v>
      </c>
      <c r="C19982" t="s">
        <v>39834</v>
      </c>
      <c r="D19982" s="1">
        <v>42013.268726851849</v>
      </c>
      <c r="E19982">
        <v>23</v>
      </c>
      <c r="F19982">
        <v>28</v>
      </c>
      <c r="G19982" t="s">
        <v>215</v>
      </c>
    </row>
    <row r="19983" spans="1:8" x14ac:dyDescent="0.2">
      <c r="A19983">
        <v>5.5342300346871802E+17</v>
      </c>
      <c r="B19983" t="s">
        <v>39835</v>
      </c>
      <c r="C19983" t="s">
        <v>39836</v>
      </c>
      <c r="D19983" s="1">
        <v>42013.269675925927</v>
      </c>
      <c r="E19983">
        <v>8</v>
      </c>
      <c r="F19983">
        <v>8</v>
      </c>
      <c r="G19983" t="s">
        <v>576</v>
      </c>
      <c r="H19983" t="s">
        <v>616</v>
      </c>
    </row>
    <row r="19984" spans="1:8" x14ac:dyDescent="0.2">
      <c r="A19984">
        <v>5.5342313238903098E+17</v>
      </c>
      <c r="B19984" t="s">
        <v>39837</v>
      </c>
      <c r="C19984" t="s">
        <v>39838</v>
      </c>
      <c r="D19984" s="1">
        <v>42013.27003472222</v>
      </c>
      <c r="E19984">
        <v>9</v>
      </c>
      <c r="F19984">
        <v>8</v>
      </c>
      <c r="G19984" t="s">
        <v>487</v>
      </c>
    </row>
    <row r="19985" spans="1:8" x14ac:dyDescent="0.2">
      <c r="A19985">
        <v>5.5342323861397901E+17</v>
      </c>
      <c r="B19985" t="s">
        <v>39839</v>
      </c>
      <c r="C19985" t="s">
        <v>39840</v>
      </c>
      <c r="D19985" s="1">
        <v>42013.270324074074</v>
      </c>
      <c r="E19985">
        <v>11</v>
      </c>
      <c r="F19985">
        <v>12</v>
      </c>
      <c r="G19985" t="e">
        <f>_xlfn.SINGLE( _xlfn.SINGLE( _xlfn.SINGLE( _xlfn.SINGLE(tiyah_valentina))))</f>
        <v>#NAME?</v>
      </c>
      <c r="H19985" t="s">
        <v>390</v>
      </c>
    </row>
    <row r="19986" spans="1:8" x14ac:dyDescent="0.2">
      <c r="A19986">
        <v>5.5342331954726003E+17</v>
      </c>
      <c r="B19986" t="s">
        <v>39841</v>
      </c>
      <c r="C19986" t="s">
        <v>39842</v>
      </c>
      <c r="D19986" s="1">
        <v>42013.270555555559</v>
      </c>
      <c r="E19986">
        <v>33</v>
      </c>
      <c r="F19986">
        <v>64</v>
      </c>
      <c r="G19986" t="s">
        <v>39843</v>
      </c>
    </row>
    <row r="19987" spans="1:8" x14ac:dyDescent="0.2">
      <c r="A19987">
        <v>5.5342378503531699E+17</v>
      </c>
      <c r="B19987" t="s">
        <v>39844</v>
      </c>
      <c r="C19987" t="s">
        <v>39845</v>
      </c>
      <c r="D19987" s="1">
        <v>42013.271840277775</v>
      </c>
      <c r="E19987">
        <v>8</v>
      </c>
      <c r="F19987">
        <v>10</v>
      </c>
      <c r="G19987" t="s">
        <v>215</v>
      </c>
    </row>
    <row r="19988" spans="1:8" x14ac:dyDescent="0.2">
      <c r="A19988">
        <v>5.5342395884309702E+17</v>
      </c>
      <c r="B19988" t="s">
        <v>39846</v>
      </c>
      <c r="C19988" t="s">
        <v>39847</v>
      </c>
      <c r="D19988" s="1">
        <v>42013.272314814814</v>
      </c>
      <c r="E19988">
        <v>8</v>
      </c>
      <c r="F19988">
        <v>9</v>
      </c>
      <c r="G19988" t="s">
        <v>215</v>
      </c>
      <c r="H19988" t="s">
        <v>616</v>
      </c>
    </row>
    <row r="19989" spans="1:8" x14ac:dyDescent="0.2">
      <c r="A19989">
        <v>5.5342434351948102E+17</v>
      </c>
      <c r="B19989" t="s">
        <v>39848</v>
      </c>
      <c r="C19989" t="s">
        <v>39849</v>
      </c>
      <c r="D19989" s="1">
        <v>42013.273379629631</v>
      </c>
      <c r="E19989">
        <v>5</v>
      </c>
      <c r="F19989">
        <v>12</v>
      </c>
      <c r="G19989" t="s">
        <v>215</v>
      </c>
      <c r="H19989" t="s">
        <v>390</v>
      </c>
    </row>
    <row r="19990" spans="1:8" x14ac:dyDescent="0.2">
      <c r="A19990">
        <v>5.5342455867470598E+17</v>
      </c>
      <c r="B19990" t="s">
        <v>39850</v>
      </c>
      <c r="C19990" t="s">
        <v>39851</v>
      </c>
      <c r="D19990" s="1">
        <v>42013.273969907408</v>
      </c>
      <c r="E19990">
        <v>15</v>
      </c>
      <c r="F19990">
        <v>18</v>
      </c>
      <c r="G19990" t="s">
        <v>39852</v>
      </c>
      <c r="H19990" t="s">
        <v>390</v>
      </c>
    </row>
    <row r="19991" spans="1:8" x14ac:dyDescent="0.2">
      <c r="A19991">
        <v>5.5342469628979597E+17</v>
      </c>
      <c r="B19991" t="s">
        <v>39853</v>
      </c>
      <c r="C19991" t="s">
        <v>39854</v>
      </c>
      <c r="D19991" s="1">
        <v>42013.274351851855</v>
      </c>
      <c r="E19991">
        <v>14</v>
      </c>
      <c r="F19991">
        <v>26</v>
      </c>
      <c r="G19991" t="s">
        <v>215</v>
      </c>
      <c r="H19991" t="s">
        <v>390</v>
      </c>
    </row>
    <row r="19992" spans="1:8" x14ac:dyDescent="0.2">
      <c r="A19992">
        <v>5.53424850023632E+17</v>
      </c>
      <c r="B19992" t="s">
        <v>39855</v>
      </c>
      <c r="C19992" t="s">
        <v>39856</v>
      </c>
      <c r="D19992" s="1">
        <v>42013.274780092594</v>
      </c>
      <c r="E19992">
        <v>14</v>
      </c>
      <c r="F19992">
        <v>13</v>
      </c>
      <c r="G19992" t="s">
        <v>215</v>
      </c>
    </row>
    <row r="19993" spans="1:8" x14ac:dyDescent="0.2">
      <c r="A19993">
        <v>5.5342489502851398E+17</v>
      </c>
      <c r="B19993" t="s">
        <v>39857</v>
      </c>
      <c r="C19993" t="s">
        <v>39858</v>
      </c>
      <c r="D19993" s="1">
        <v>42013.274895833332</v>
      </c>
      <c r="E19993">
        <v>10</v>
      </c>
      <c r="F19993">
        <v>10</v>
      </c>
      <c r="G19993" t="s">
        <v>215</v>
      </c>
    </row>
    <row r="19994" spans="1:8" x14ac:dyDescent="0.2">
      <c r="A19994">
        <v>5.5342498537381402E+17</v>
      </c>
      <c r="B19994" t="s">
        <v>39859</v>
      </c>
      <c r="C19994" t="s">
        <v>39860</v>
      </c>
      <c r="D19994" s="1">
        <v>42013.275150462963</v>
      </c>
      <c r="E19994">
        <v>18</v>
      </c>
      <c r="F19994">
        <v>40</v>
      </c>
      <c r="G19994" t="s">
        <v>215</v>
      </c>
    </row>
    <row r="19995" spans="1:8" x14ac:dyDescent="0.2">
      <c r="A19995">
        <v>5.53425132497408E+17</v>
      </c>
      <c r="B19995" t="s">
        <v>39861</v>
      </c>
      <c r="C19995" t="s">
        <v>39862</v>
      </c>
      <c r="D19995" s="1">
        <v>42013.275555555556</v>
      </c>
      <c r="E19995">
        <v>7</v>
      </c>
      <c r="F19995">
        <v>12</v>
      </c>
      <c r="G19995" t="s">
        <v>39863</v>
      </c>
    </row>
    <row r="19996" spans="1:8" x14ac:dyDescent="0.2">
      <c r="A19996">
        <v>5.5342517630692902E+17</v>
      </c>
      <c r="B19996" t="s">
        <v>39864</v>
      </c>
      <c r="C19996" t="s">
        <v>39865</v>
      </c>
      <c r="D19996" s="1">
        <v>42013.275671296295</v>
      </c>
      <c r="E19996">
        <v>8</v>
      </c>
      <c r="F19996">
        <v>19</v>
      </c>
      <c r="G19996" t="s">
        <v>215</v>
      </c>
    </row>
    <row r="19997" spans="1:8" x14ac:dyDescent="0.2">
      <c r="A19997">
        <v>5.5342523964093197E+17</v>
      </c>
      <c r="B19997" t="s">
        <v>39866</v>
      </c>
      <c r="C19997" t="s">
        <v>39867</v>
      </c>
      <c r="D19997" s="1">
        <v>42013.27584490741</v>
      </c>
      <c r="E19997">
        <v>7</v>
      </c>
      <c r="F19997">
        <v>16</v>
      </c>
      <c r="G19997" t="s">
        <v>215</v>
      </c>
      <c r="H19997" t="s">
        <v>390</v>
      </c>
    </row>
    <row r="19998" spans="1:8" x14ac:dyDescent="0.2">
      <c r="A19998">
        <v>5.5342528140778202E+17</v>
      </c>
      <c r="B19998" t="s">
        <v>39868</v>
      </c>
      <c r="C19998" t="s">
        <v>39869</v>
      </c>
      <c r="D19998" s="1">
        <v>42013.275960648149</v>
      </c>
      <c r="E19998">
        <v>11</v>
      </c>
      <c r="F19998">
        <v>19</v>
      </c>
      <c r="G19998" t="s">
        <v>39870</v>
      </c>
    </row>
    <row r="19999" spans="1:8" x14ac:dyDescent="0.2">
      <c r="A19999">
        <v>5.5342532674822099E+17</v>
      </c>
      <c r="B19999" t="s">
        <v>39871</v>
      </c>
      <c r="C19999" t="s">
        <v>39872</v>
      </c>
      <c r="D19999" s="1">
        <v>42013.276087962964</v>
      </c>
      <c r="E19999">
        <v>14</v>
      </c>
      <c r="F19999">
        <v>19</v>
      </c>
      <c r="G19999" t="s">
        <v>215</v>
      </c>
      <c r="H19999" t="s">
        <v>14519</v>
      </c>
    </row>
    <row r="20000" spans="1:8" x14ac:dyDescent="0.2">
      <c r="A20000">
        <v>5.5342536060043597E+17</v>
      </c>
      <c r="B20000" t="s">
        <v>39873</v>
      </c>
      <c r="C20000" t="s">
        <v>39874</v>
      </c>
      <c r="D20000" s="1">
        <v>42013.276180555556</v>
      </c>
      <c r="E20000">
        <v>4</v>
      </c>
      <c r="F20000">
        <v>17</v>
      </c>
      <c r="G20000" t="s">
        <v>215</v>
      </c>
      <c r="H20000" t="s">
        <v>13093</v>
      </c>
    </row>
    <row r="20001" spans="1:8" x14ac:dyDescent="0.2">
      <c r="A20001">
        <v>5.5342542384216E+17</v>
      </c>
      <c r="B20001" t="s">
        <v>39875</v>
      </c>
      <c r="C20001" t="s">
        <v>39876</v>
      </c>
      <c r="D20001" s="1">
        <v>42013.276354166665</v>
      </c>
      <c r="E20001">
        <v>12</v>
      </c>
      <c r="F20001">
        <v>15</v>
      </c>
      <c r="G20001" t="s">
        <v>215</v>
      </c>
    </row>
    <row r="20002" spans="1:8" x14ac:dyDescent="0.2">
      <c r="A20002">
        <v>5.5342547677848698E+17</v>
      </c>
      <c r="B20002" t="s">
        <v>39877</v>
      </c>
      <c r="C20002" t="s">
        <v>39878</v>
      </c>
      <c r="D20002" s="1">
        <v>42013.276504629626</v>
      </c>
      <c r="E20002">
        <v>19</v>
      </c>
      <c r="F20002">
        <v>25</v>
      </c>
      <c r="G20002" t="s">
        <v>39879</v>
      </c>
      <c r="H20002" t="s">
        <v>24419</v>
      </c>
    </row>
    <row r="20003" spans="1:8" x14ac:dyDescent="0.2">
      <c r="A20003">
        <v>5.5342573071004403E+17</v>
      </c>
      <c r="B20003" t="s">
        <v>39880</v>
      </c>
      <c r="C20003" t="s">
        <v>39881</v>
      </c>
      <c r="D20003" s="1">
        <v>42013.27721064815</v>
      </c>
      <c r="E20003">
        <v>18</v>
      </c>
      <c r="F20003">
        <v>35</v>
      </c>
      <c r="G20003" t="s">
        <v>215</v>
      </c>
      <c r="H20003" t="s">
        <v>390</v>
      </c>
    </row>
    <row r="20004" spans="1:8" x14ac:dyDescent="0.2">
      <c r="A20004">
        <v>5.5342608568656198E+17</v>
      </c>
      <c r="B20004" t="s">
        <v>39882</v>
      </c>
      <c r="C20004" t="s">
        <v>39883</v>
      </c>
      <c r="D20004" s="1">
        <v>42013.278182870374</v>
      </c>
      <c r="E20004">
        <v>56</v>
      </c>
      <c r="F20004">
        <v>39</v>
      </c>
      <c r="G20004" t="e">
        <f>_xlfn.SINGLE( _xlfn.SINGLE(Scorsese))</f>
        <v>#NAME?</v>
      </c>
    </row>
    <row r="20005" spans="1:8" x14ac:dyDescent="0.2">
      <c r="A20005">
        <v>5.5342624967544E+17</v>
      </c>
      <c r="B20005" t="s">
        <v>39884</v>
      </c>
      <c r="C20005" t="s">
        <v>39885</v>
      </c>
      <c r="D20005" s="1">
        <v>42013.278634259259</v>
      </c>
      <c r="E20005">
        <v>20</v>
      </c>
      <c r="F20005">
        <v>33</v>
      </c>
      <c r="G20005" t="s">
        <v>215</v>
      </c>
    </row>
    <row r="20006" spans="1:8" x14ac:dyDescent="0.2">
      <c r="A20006">
        <v>5.5342632388526797E+17</v>
      </c>
      <c r="B20006" t="s">
        <v>39886</v>
      </c>
      <c r="C20006" t="s">
        <v>39887</v>
      </c>
      <c r="D20006" s="1">
        <v>42013.27884259259</v>
      </c>
      <c r="E20006">
        <v>14</v>
      </c>
      <c r="F20006">
        <v>43</v>
      </c>
      <c r="G20006" t="s">
        <v>215</v>
      </c>
    </row>
    <row r="20007" spans="1:8" x14ac:dyDescent="0.2">
      <c r="A20007">
        <v>5.5342645941581402E+17</v>
      </c>
      <c r="B20007" t="s">
        <v>39888</v>
      </c>
      <c r="C20007" t="s">
        <v>39889</v>
      </c>
      <c r="D20007" s="1">
        <v>42013.27921296296</v>
      </c>
      <c r="E20007">
        <v>21</v>
      </c>
      <c r="F20007">
        <v>46</v>
      </c>
      <c r="G20007" t="s">
        <v>215</v>
      </c>
    </row>
    <row r="20008" spans="1:8" x14ac:dyDescent="0.2">
      <c r="A20008">
        <v>5.5342666339322202E+17</v>
      </c>
      <c r="B20008" t="s">
        <v>39890</v>
      </c>
      <c r="C20008" t="s">
        <v>39891</v>
      </c>
      <c r="D20008" s="1">
        <v>42013.279780092591</v>
      </c>
      <c r="E20008">
        <v>18</v>
      </c>
      <c r="F20008">
        <v>24</v>
      </c>
      <c r="G20008" t="s">
        <v>215</v>
      </c>
    </row>
    <row r="20009" spans="1:8" x14ac:dyDescent="0.2">
      <c r="A20009">
        <v>5.5350011021965702E+17</v>
      </c>
      <c r="B20009" t="s">
        <v>39892</v>
      </c>
      <c r="C20009" t="s">
        <v>39893</v>
      </c>
      <c r="D20009" s="1">
        <v>42013.482453703706</v>
      </c>
      <c r="E20009">
        <v>15</v>
      </c>
      <c r="F20009">
        <v>37</v>
      </c>
      <c r="G20009" t="s">
        <v>89</v>
      </c>
      <c r="H20009" t="s">
        <v>616</v>
      </c>
    </row>
    <row r="20010" spans="1:8" x14ac:dyDescent="0.2">
      <c r="A20010">
        <v>5.5350037581556499E+17</v>
      </c>
      <c r="B20010" t="s">
        <v>39894</v>
      </c>
      <c r="C20010" t="s">
        <v>39895</v>
      </c>
      <c r="D20010" s="1">
        <v>42013.483182870368</v>
      </c>
      <c r="E20010">
        <v>25</v>
      </c>
      <c r="F20010">
        <v>53</v>
      </c>
      <c r="G20010" t="s">
        <v>89</v>
      </c>
    </row>
    <row r="20011" spans="1:8" x14ac:dyDescent="0.2">
      <c r="A20011">
        <v>5.5352446070452998E+17</v>
      </c>
      <c r="B20011" t="s">
        <v>39896</v>
      </c>
      <c r="C20011" t="s">
        <v>39897</v>
      </c>
      <c r="D20011" s="1">
        <v>42013.54965277778</v>
      </c>
      <c r="E20011">
        <v>18</v>
      </c>
      <c r="F20011">
        <v>31</v>
      </c>
      <c r="G20011" t="s">
        <v>576</v>
      </c>
    </row>
    <row r="20012" spans="1:8" x14ac:dyDescent="0.2">
      <c r="A20012">
        <v>5.53573302183424E+17</v>
      </c>
      <c r="B20012" t="s">
        <v>39898</v>
      </c>
      <c r="C20012" t="s">
        <v>32920</v>
      </c>
      <c r="D20012" s="1">
        <v>42013.684421296297</v>
      </c>
      <c r="E20012">
        <v>261</v>
      </c>
      <c r="F20012">
        <v>261</v>
      </c>
    </row>
    <row r="20013" spans="1:8" x14ac:dyDescent="0.2">
      <c r="A20013">
        <v>5.53579327972192E+17</v>
      </c>
      <c r="B20013" t="s">
        <v>39899</v>
      </c>
      <c r="C20013" t="s">
        <v>39900</v>
      </c>
      <c r="D20013" s="1">
        <v>42013.701053240744</v>
      </c>
      <c r="E20013">
        <v>27</v>
      </c>
      <c r="F20013">
        <v>65</v>
      </c>
      <c r="G20013" t="s">
        <v>89</v>
      </c>
    </row>
    <row r="20014" spans="1:8" x14ac:dyDescent="0.2">
      <c r="A20014">
        <v>5.5365320682032698E+17</v>
      </c>
      <c r="B20014" t="s">
        <v>39901</v>
      </c>
      <c r="C20014" t="s">
        <v>39902</v>
      </c>
      <c r="D20014" s="1">
        <v>42013.904918981483</v>
      </c>
      <c r="E20014">
        <v>299</v>
      </c>
      <c r="F20014">
        <v>359</v>
      </c>
    </row>
    <row r="20015" spans="1:8" x14ac:dyDescent="0.2">
      <c r="A20015">
        <v>5.5365599351171002E+17</v>
      </c>
      <c r="B20015" t="s">
        <v>39903</v>
      </c>
      <c r="C20015" t="s">
        <v>39904</v>
      </c>
      <c r="D20015" s="1">
        <v>42013.912604166668</v>
      </c>
      <c r="E20015">
        <v>211</v>
      </c>
      <c r="F20015">
        <v>259</v>
      </c>
    </row>
    <row r="20016" spans="1:8" x14ac:dyDescent="0.2">
      <c r="A20016">
        <v>5.5365648199294099E+17</v>
      </c>
      <c r="B20016" t="s">
        <v>39905</v>
      </c>
      <c r="C20016" t="s">
        <v>35876</v>
      </c>
      <c r="D20016" s="1">
        <v>42013.913958333331</v>
      </c>
      <c r="E20016">
        <v>277</v>
      </c>
      <c r="F20016">
        <v>327</v>
      </c>
    </row>
    <row r="20017" spans="1:8" x14ac:dyDescent="0.2">
      <c r="A20017">
        <v>5.5366297875594803E+17</v>
      </c>
      <c r="B20017" t="s">
        <v>39906</v>
      </c>
      <c r="C20017" t="s">
        <v>39907</v>
      </c>
      <c r="D20017" s="1">
        <v>42013.931886574072</v>
      </c>
      <c r="E20017">
        <v>20</v>
      </c>
      <c r="F20017">
        <v>27</v>
      </c>
      <c r="G20017" t="e">
        <f>Newsmax_Media</f>
        <v>#NAME?</v>
      </c>
    </row>
    <row r="20018" spans="1:8" x14ac:dyDescent="0.2">
      <c r="A20018">
        <v>5.53668786461896E+17</v>
      </c>
      <c r="B20018" t="s">
        <v>39908</v>
      </c>
      <c r="C20018" t="s">
        <v>39909</v>
      </c>
      <c r="D20018" s="1">
        <v>42013.947916666664</v>
      </c>
      <c r="E20018">
        <v>10</v>
      </c>
      <c r="F20018">
        <v>25</v>
      </c>
      <c r="G20018" t="s">
        <v>487</v>
      </c>
    </row>
    <row r="20019" spans="1:8" x14ac:dyDescent="0.2">
      <c r="A20019">
        <v>5.5367312273470202E+17</v>
      </c>
      <c r="B20019" t="s">
        <v>39910</v>
      </c>
      <c r="C20019" t="s">
        <v>39911</v>
      </c>
      <c r="D20019" s="1">
        <v>42013.959872685184</v>
      </c>
      <c r="E20019">
        <v>18</v>
      </c>
      <c r="F20019">
        <v>52</v>
      </c>
      <c r="G20019" t="s">
        <v>487</v>
      </c>
    </row>
    <row r="20020" spans="1:8" x14ac:dyDescent="0.2">
      <c r="A20020">
        <v>5.5368191213780902E+17</v>
      </c>
      <c r="B20020" t="s">
        <v>39912</v>
      </c>
      <c r="C20020" t="s">
        <v>39913</v>
      </c>
      <c r="D20020" s="1">
        <v>42013.984131944446</v>
      </c>
      <c r="E20020">
        <v>29</v>
      </c>
      <c r="F20020">
        <v>45</v>
      </c>
      <c r="G20020" t="e">
        <f>_xlfn.SINGLE( _xlfn.SINGLE(elizabethk_wbtw))</f>
        <v>#NAME?</v>
      </c>
    </row>
    <row r="20021" spans="1:8" x14ac:dyDescent="0.2">
      <c r="A20021">
        <v>5.5368757436848902E+17</v>
      </c>
      <c r="B20021" t="s">
        <v>39914</v>
      </c>
      <c r="C20021" t="s">
        <v>39915</v>
      </c>
      <c r="D20021" s="1">
        <v>42013.999756944446</v>
      </c>
      <c r="E20021">
        <v>27</v>
      </c>
      <c r="F20021">
        <v>38</v>
      </c>
      <c r="G20021" t="s">
        <v>487</v>
      </c>
    </row>
    <row r="20022" spans="1:8" x14ac:dyDescent="0.2">
      <c r="A20022">
        <v>5.5376576337989197E+17</v>
      </c>
      <c r="B20022" t="s">
        <v>39916</v>
      </c>
      <c r="C20022" t="s">
        <v>39917</v>
      </c>
      <c r="D20022" s="1">
        <v>42014.215520833335</v>
      </c>
      <c r="E20022">
        <v>27</v>
      </c>
      <c r="F20022">
        <v>48</v>
      </c>
      <c r="G20022" t="s">
        <v>215</v>
      </c>
    </row>
    <row r="20023" spans="1:8" x14ac:dyDescent="0.2">
      <c r="A20023">
        <v>5.5376619675215802E+17</v>
      </c>
      <c r="B20023" t="s">
        <v>39918</v>
      </c>
      <c r="C20023" t="s">
        <v>39919</v>
      </c>
      <c r="D20023" s="1">
        <v>42014.21671296296</v>
      </c>
      <c r="E20023">
        <v>18</v>
      </c>
      <c r="F20023">
        <v>40</v>
      </c>
      <c r="G20023" t="s">
        <v>39920</v>
      </c>
      <c r="H20023" t="s">
        <v>390</v>
      </c>
    </row>
    <row r="20024" spans="1:8" x14ac:dyDescent="0.2">
      <c r="A20024">
        <v>5.5384991178846598E+17</v>
      </c>
      <c r="B20024" t="s">
        <v>39921</v>
      </c>
      <c r="C20024" t="s">
        <v>39922</v>
      </c>
      <c r="D20024" s="1">
        <v>42014.44771990741</v>
      </c>
      <c r="E20024">
        <v>25</v>
      </c>
      <c r="F20024">
        <v>50</v>
      </c>
      <c r="G20024" t="s">
        <v>89</v>
      </c>
    </row>
    <row r="20025" spans="1:8" x14ac:dyDescent="0.2">
      <c r="A20025">
        <v>5.5384998587245299E+17</v>
      </c>
      <c r="B20025" t="s">
        <v>39923</v>
      </c>
      <c r="C20025" t="s">
        <v>39924</v>
      </c>
      <c r="D20025" s="1">
        <v>42014.447928240741</v>
      </c>
      <c r="E20025">
        <v>19</v>
      </c>
      <c r="F20025">
        <v>37</v>
      </c>
      <c r="G20025" t="s">
        <v>215</v>
      </c>
      <c r="H20025" t="s">
        <v>390</v>
      </c>
    </row>
    <row r="20026" spans="1:8" x14ac:dyDescent="0.2">
      <c r="A20026">
        <v>5.5385033445267398E+17</v>
      </c>
      <c r="B20026" t="s">
        <v>39925</v>
      </c>
      <c r="C20026" t="s">
        <v>39926</v>
      </c>
      <c r="D20026" s="1">
        <v>42014.448888888888</v>
      </c>
      <c r="E20026">
        <v>15</v>
      </c>
      <c r="F20026">
        <v>29</v>
      </c>
      <c r="G20026" t="s">
        <v>215</v>
      </c>
      <c r="H20026" t="s">
        <v>390</v>
      </c>
    </row>
    <row r="20027" spans="1:8" x14ac:dyDescent="0.2">
      <c r="A20027">
        <v>5.5385186510518598E+17</v>
      </c>
      <c r="B20027" t="s">
        <v>39927</v>
      </c>
      <c r="C20027" t="s">
        <v>39928</v>
      </c>
      <c r="D20027" s="1">
        <v>42014.453113425923</v>
      </c>
      <c r="E20027">
        <v>125</v>
      </c>
      <c r="F20027">
        <v>122</v>
      </c>
    </row>
    <row r="20028" spans="1:8" x14ac:dyDescent="0.2">
      <c r="A20028">
        <v>5.5385214299880602E+17</v>
      </c>
      <c r="B20028" t="s">
        <v>39929</v>
      </c>
      <c r="C20028" t="s">
        <v>39930</v>
      </c>
      <c r="D20028" s="1">
        <v>42014.453877314816</v>
      </c>
      <c r="E20028">
        <v>37</v>
      </c>
      <c r="F20028">
        <v>44</v>
      </c>
      <c r="G20028" t="s">
        <v>215</v>
      </c>
    </row>
    <row r="20029" spans="1:8" x14ac:dyDescent="0.2">
      <c r="A20029">
        <v>5.5385222886458502E+17</v>
      </c>
      <c r="B20029" t="s">
        <v>39931</v>
      </c>
      <c r="C20029" t="s">
        <v>39932</v>
      </c>
      <c r="D20029" s="1">
        <v>42014.45412037037</v>
      </c>
      <c r="E20029">
        <v>8</v>
      </c>
      <c r="F20029">
        <v>16</v>
      </c>
      <c r="G20029" t="s">
        <v>215</v>
      </c>
    </row>
    <row r="20030" spans="1:8" x14ac:dyDescent="0.2">
      <c r="A20030">
        <v>5.5385258539299597E+17</v>
      </c>
      <c r="B20030" t="s">
        <v>39933</v>
      </c>
      <c r="C20030" t="s">
        <v>39934</v>
      </c>
      <c r="D20030" s="1">
        <v>42014.455104166664</v>
      </c>
      <c r="E20030">
        <v>17</v>
      </c>
      <c r="F20030">
        <v>19</v>
      </c>
      <c r="G20030" t="s">
        <v>39935</v>
      </c>
    </row>
    <row r="20031" spans="1:8" x14ac:dyDescent="0.2">
      <c r="A20031">
        <v>5.53853232737304E+17</v>
      </c>
      <c r="B20031" t="s">
        <v>39936</v>
      </c>
      <c r="C20031" t="s">
        <v>39937</v>
      </c>
      <c r="D20031" s="1">
        <v>42014.456886574073</v>
      </c>
      <c r="E20031">
        <v>8</v>
      </c>
      <c r="F20031">
        <v>14</v>
      </c>
      <c r="G20031" t="s">
        <v>576</v>
      </c>
    </row>
    <row r="20032" spans="1:8" x14ac:dyDescent="0.2">
      <c r="A20032">
        <v>5.538532995236E+17</v>
      </c>
      <c r="B20032" t="s">
        <v>39938</v>
      </c>
      <c r="C20032" t="s">
        <v>39939</v>
      </c>
      <c r="D20032" s="1">
        <v>42014.457071759258</v>
      </c>
      <c r="E20032">
        <v>10</v>
      </c>
      <c r="F20032">
        <v>16</v>
      </c>
      <c r="G20032" t="s">
        <v>39940</v>
      </c>
    </row>
    <row r="20033" spans="1:8" x14ac:dyDescent="0.2">
      <c r="A20033">
        <v>5.5385348301601498E+17</v>
      </c>
      <c r="B20033" t="s">
        <v>39941</v>
      </c>
      <c r="C20033" t="s">
        <v>39942</v>
      </c>
      <c r="D20033" s="1">
        <v>42014.45758101852</v>
      </c>
      <c r="E20033">
        <v>23</v>
      </c>
      <c r="F20033">
        <v>32</v>
      </c>
      <c r="G20033" t="s">
        <v>89</v>
      </c>
    </row>
    <row r="20034" spans="1:8" x14ac:dyDescent="0.2">
      <c r="A20034">
        <v>5.5385368671238099E+17</v>
      </c>
      <c r="B20034" t="s">
        <v>39943</v>
      </c>
      <c r="C20034" t="s">
        <v>39944</v>
      </c>
      <c r="D20034" s="1">
        <v>42014.458136574074</v>
      </c>
      <c r="E20034">
        <v>11</v>
      </c>
      <c r="F20034">
        <v>24</v>
      </c>
      <c r="G20034" t="s">
        <v>215</v>
      </c>
    </row>
    <row r="20035" spans="1:8" x14ac:dyDescent="0.2">
      <c r="A20035">
        <v>5.5385398548524602E+17</v>
      </c>
      <c r="B20035" t="s">
        <v>39945</v>
      </c>
      <c r="C20035" t="s">
        <v>39946</v>
      </c>
      <c r="D20035" s="1">
        <v>42014.458958333336</v>
      </c>
      <c r="E20035">
        <v>23</v>
      </c>
      <c r="F20035">
        <v>49</v>
      </c>
      <c r="G20035" t="s">
        <v>215</v>
      </c>
    </row>
    <row r="20036" spans="1:8" x14ac:dyDescent="0.2">
      <c r="A20036">
        <v>5.5385437519900198E+17</v>
      </c>
      <c r="B20036" t="s">
        <v>39947</v>
      </c>
      <c r="C20036" t="s">
        <v>39948</v>
      </c>
      <c r="D20036" s="1">
        <v>42014.460034722222</v>
      </c>
      <c r="E20036">
        <v>41</v>
      </c>
      <c r="F20036">
        <v>58</v>
      </c>
      <c r="G20036" t="s">
        <v>215</v>
      </c>
    </row>
    <row r="20037" spans="1:8" x14ac:dyDescent="0.2">
      <c r="A20037">
        <v>5.5443567239287098E+17</v>
      </c>
      <c r="B20037" t="s">
        <v>39949</v>
      </c>
      <c r="C20037" t="s">
        <v>39950</v>
      </c>
      <c r="D20037" s="1">
        <v>42016.064108796294</v>
      </c>
      <c r="E20037">
        <v>41</v>
      </c>
      <c r="F20037">
        <v>121</v>
      </c>
    </row>
    <row r="20038" spans="1:8" x14ac:dyDescent="0.2">
      <c r="A20038">
        <v>5.5443713560097498E+17</v>
      </c>
      <c r="B20038" t="s">
        <v>39951</v>
      </c>
      <c r="C20038" t="s">
        <v>39952</v>
      </c>
      <c r="D20038" s="1">
        <v>42016.068148148152</v>
      </c>
      <c r="E20038">
        <v>10</v>
      </c>
      <c r="F20038">
        <v>21</v>
      </c>
      <c r="G20038" t="s">
        <v>215</v>
      </c>
    </row>
    <row r="20039" spans="1:8" x14ac:dyDescent="0.2">
      <c r="A20039">
        <v>5.5443717059827302E+17</v>
      </c>
      <c r="B20039" t="s">
        <v>39953</v>
      </c>
      <c r="C20039" t="s">
        <v>39954</v>
      </c>
      <c r="D20039" s="1">
        <v>42016.068252314813</v>
      </c>
      <c r="E20039">
        <v>6</v>
      </c>
      <c r="F20039">
        <v>13</v>
      </c>
      <c r="G20039" t="s">
        <v>215</v>
      </c>
    </row>
    <row r="20040" spans="1:8" x14ac:dyDescent="0.2">
      <c r="A20040">
        <v>5.5443729384789101E+17</v>
      </c>
      <c r="B20040" t="s">
        <v>39955</v>
      </c>
      <c r="C20040" t="s">
        <v>39956</v>
      </c>
      <c r="D20040" s="1">
        <v>42016.06858796296</v>
      </c>
      <c r="E20040">
        <v>7</v>
      </c>
      <c r="F20040">
        <v>12</v>
      </c>
      <c r="G20040" t="s">
        <v>215</v>
      </c>
    </row>
    <row r="20041" spans="1:8" x14ac:dyDescent="0.2">
      <c r="A20041">
        <v>5.5443849142654899E+17</v>
      </c>
      <c r="B20041" t="s">
        <v>39957</v>
      </c>
      <c r="C20041" t="s">
        <v>39958</v>
      </c>
      <c r="D20041" s="1">
        <v>42016.071886574071</v>
      </c>
      <c r="E20041">
        <v>36</v>
      </c>
      <c r="F20041">
        <v>87</v>
      </c>
      <c r="G20041" t="s">
        <v>89</v>
      </c>
    </row>
    <row r="20042" spans="1:8" x14ac:dyDescent="0.2">
      <c r="A20042">
        <v>5.5448284545313498E+17</v>
      </c>
      <c r="B20042" t="s">
        <v>39959</v>
      </c>
      <c r="C20042" t="s">
        <v>39960</v>
      </c>
      <c r="D20042" s="1">
        <v>42016.194282407407</v>
      </c>
      <c r="E20042">
        <v>23</v>
      </c>
      <c r="F20042">
        <v>48</v>
      </c>
      <c r="G20042" t="s">
        <v>215</v>
      </c>
    </row>
    <row r="20043" spans="1:8" x14ac:dyDescent="0.2">
      <c r="A20043">
        <v>5.5448290636702899E+17</v>
      </c>
      <c r="B20043" t="s">
        <v>39961</v>
      </c>
      <c r="C20043" t="s">
        <v>39962</v>
      </c>
      <c r="D20043" s="1">
        <v>42016.194456018522</v>
      </c>
      <c r="E20043">
        <v>19</v>
      </c>
      <c r="F20043">
        <v>56</v>
      </c>
      <c r="G20043" t="s">
        <v>39963</v>
      </c>
    </row>
    <row r="20044" spans="1:8" x14ac:dyDescent="0.2">
      <c r="A20044">
        <v>5.5448371640875398E+17</v>
      </c>
      <c r="B20044" t="s">
        <v>39964</v>
      </c>
      <c r="C20044" t="s">
        <v>39965</v>
      </c>
      <c r="D20044" s="1">
        <v>42016.196689814817</v>
      </c>
      <c r="E20044">
        <v>43</v>
      </c>
      <c r="F20044">
        <v>43</v>
      </c>
      <c r="G20044" t="s">
        <v>487</v>
      </c>
    </row>
    <row r="20045" spans="1:8" x14ac:dyDescent="0.2">
      <c r="A20045">
        <v>5.5448679938157299E+17</v>
      </c>
      <c r="B20045" t="s">
        <v>39966</v>
      </c>
      <c r="C20045" t="s">
        <v>39967</v>
      </c>
      <c r="D20045" s="1">
        <v>42016.205196759256</v>
      </c>
      <c r="E20045">
        <v>32</v>
      </c>
      <c r="F20045">
        <v>79</v>
      </c>
      <c r="G20045" t="s">
        <v>89</v>
      </c>
    </row>
    <row r="20046" spans="1:8" x14ac:dyDescent="0.2">
      <c r="A20046">
        <v>5.5448689610640499E+17</v>
      </c>
      <c r="B20046" t="s">
        <v>39968</v>
      </c>
      <c r="C20046" t="s">
        <v>39969</v>
      </c>
      <c r="D20046" s="1">
        <v>42016.205462962964</v>
      </c>
      <c r="E20046">
        <v>19</v>
      </c>
      <c r="F20046">
        <v>40</v>
      </c>
      <c r="G20046" t="s">
        <v>215</v>
      </c>
    </row>
    <row r="20047" spans="1:8" x14ac:dyDescent="0.2">
      <c r="A20047">
        <v>5.54487562551984E+17</v>
      </c>
      <c r="B20047" t="s">
        <v>39970</v>
      </c>
      <c r="C20047" t="s">
        <v>39971</v>
      </c>
      <c r="D20047" s="1">
        <v>42016.207303240742</v>
      </c>
      <c r="E20047">
        <v>22</v>
      </c>
      <c r="F20047">
        <v>45</v>
      </c>
      <c r="G20047" t="s">
        <v>215</v>
      </c>
      <c r="H20047" t="s">
        <v>390</v>
      </c>
    </row>
    <row r="20048" spans="1:8" x14ac:dyDescent="0.2">
      <c r="A20048">
        <v>5.5458352766544198E+17</v>
      </c>
      <c r="B20048" t="s">
        <v>39972</v>
      </c>
      <c r="C20048" t="s">
        <v>39973</v>
      </c>
      <c r="D20048" s="1">
        <v>42016.472118055557</v>
      </c>
      <c r="E20048">
        <v>13</v>
      </c>
      <c r="F20048">
        <v>29</v>
      </c>
      <c r="G20048" t="s">
        <v>215</v>
      </c>
    </row>
    <row r="20049" spans="1:8" x14ac:dyDescent="0.2">
      <c r="A20049">
        <v>5.5458475126135098E+17</v>
      </c>
      <c r="B20049" t="s">
        <v>39974</v>
      </c>
      <c r="C20049" t="s">
        <v>39975</v>
      </c>
      <c r="D20049" s="1">
        <v>42016.475497685184</v>
      </c>
      <c r="E20049">
        <v>26</v>
      </c>
      <c r="F20049">
        <v>50</v>
      </c>
    </row>
    <row r="20050" spans="1:8" x14ac:dyDescent="0.2">
      <c r="A20050">
        <v>5.5458487941832698E+17</v>
      </c>
      <c r="B20050" t="s">
        <v>39976</v>
      </c>
      <c r="C20050" t="s">
        <v>39977</v>
      </c>
      <c r="D20050" s="1">
        <v>42016.475844907407</v>
      </c>
      <c r="E20050">
        <v>3</v>
      </c>
      <c r="F20050">
        <v>17</v>
      </c>
      <c r="G20050" t="s">
        <v>215</v>
      </c>
      <c r="H20050" t="s">
        <v>390</v>
      </c>
    </row>
    <row r="20051" spans="1:8" x14ac:dyDescent="0.2">
      <c r="A20051">
        <v>5.5458514774891302E+17</v>
      </c>
      <c r="B20051" t="s">
        <v>39978</v>
      </c>
      <c r="C20051" t="s">
        <v>39979</v>
      </c>
      <c r="D20051" s="1">
        <v>42016.476585648146</v>
      </c>
      <c r="E20051">
        <v>11</v>
      </c>
      <c r="F20051">
        <v>17</v>
      </c>
      <c r="G20051" t="s">
        <v>576</v>
      </c>
    </row>
    <row r="20052" spans="1:8" x14ac:dyDescent="0.2">
      <c r="A20052">
        <v>5.5458551047233498E+17</v>
      </c>
      <c r="B20052" t="s">
        <v>39980</v>
      </c>
      <c r="C20052" t="s">
        <v>39981</v>
      </c>
      <c r="D20052" s="1">
        <v>42016.477592592593</v>
      </c>
      <c r="E20052">
        <v>11</v>
      </c>
      <c r="F20052">
        <v>13</v>
      </c>
      <c r="G20052" t="s">
        <v>546</v>
      </c>
      <c r="H20052" t="s">
        <v>390</v>
      </c>
    </row>
    <row r="20053" spans="1:8" x14ac:dyDescent="0.2">
      <c r="A20053">
        <v>5.5458563698513901E+17</v>
      </c>
      <c r="B20053" t="s">
        <v>39982</v>
      </c>
      <c r="C20053" t="s">
        <v>39983</v>
      </c>
      <c r="D20053" s="1">
        <v>42016.477939814817</v>
      </c>
      <c r="E20053">
        <v>13</v>
      </c>
      <c r="F20053">
        <v>31</v>
      </c>
      <c r="G20053" t="s">
        <v>576</v>
      </c>
      <c r="H20053" t="s">
        <v>390</v>
      </c>
    </row>
    <row r="20054" spans="1:8" x14ac:dyDescent="0.2">
      <c r="A20054">
        <v>5.5458582302765798E+17</v>
      </c>
      <c r="B20054" t="s">
        <v>39984</v>
      </c>
      <c r="C20054" t="s">
        <v>39985</v>
      </c>
      <c r="D20054" s="1">
        <v>42016.478449074071</v>
      </c>
      <c r="E20054">
        <v>7</v>
      </c>
      <c r="F20054">
        <v>7</v>
      </c>
      <c r="G20054" t="s">
        <v>576</v>
      </c>
    </row>
    <row r="20055" spans="1:8" x14ac:dyDescent="0.2">
      <c r="A20055">
        <v>5.5458614616485798E+17</v>
      </c>
      <c r="B20055" t="s">
        <v>39986</v>
      </c>
      <c r="C20055" t="s">
        <v>39987</v>
      </c>
      <c r="D20055" s="1">
        <v>42016.47934027778</v>
      </c>
      <c r="E20055">
        <v>14</v>
      </c>
      <c r="F20055">
        <v>17</v>
      </c>
      <c r="G20055" t="s">
        <v>215</v>
      </c>
    </row>
    <row r="20056" spans="1:8" x14ac:dyDescent="0.2">
      <c r="A20056">
        <v>5.5458642257405498E+17</v>
      </c>
      <c r="B20056" t="s">
        <v>39988</v>
      </c>
      <c r="C20056" t="s">
        <v>39989</v>
      </c>
      <c r="D20056" s="1">
        <v>42016.480104166665</v>
      </c>
      <c r="E20056">
        <v>4</v>
      </c>
      <c r="F20056">
        <v>14</v>
      </c>
      <c r="G20056" t="s">
        <v>215</v>
      </c>
    </row>
    <row r="20057" spans="1:8" x14ac:dyDescent="0.2">
      <c r="A20057">
        <v>5.5458713597485798E+17</v>
      </c>
      <c r="B20057" t="s">
        <v>39990</v>
      </c>
      <c r="C20057" t="s">
        <v>39991</v>
      </c>
      <c r="D20057" s="1">
        <v>42016.482071759259</v>
      </c>
      <c r="E20057">
        <v>12</v>
      </c>
      <c r="F20057">
        <v>11</v>
      </c>
      <c r="G20057" t="s">
        <v>487</v>
      </c>
      <c r="H20057" t="s">
        <v>390</v>
      </c>
    </row>
    <row r="20058" spans="1:8" x14ac:dyDescent="0.2">
      <c r="A20058">
        <v>5.5459107148190502E+17</v>
      </c>
      <c r="B20058" t="s">
        <v>39992</v>
      </c>
      <c r="C20058" t="s">
        <v>39993</v>
      </c>
      <c r="D20058" s="1">
        <v>42016.492928240739</v>
      </c>
      <c r="E20058">
        <v>13</v>
      </c>
      <c r="F20058">
        <v>22</v>
      </c>
      <c r="G20058" t="s">
        <v>576</v>
      </c>
    </row>
    <row r="20059" spans="1:8" x14ac:dyDescent="0.2">
      <c r="A20059">
        <v>5.5459123995869101E+17</v>
      </c>
      <c r="B20059" t="s">
        <v>39994</v>
      </c>
      <c r="C20059" t="s">
        <v>39995</v>
      </c>
      <c r="D20059" s="1">
        <v>42016.493402777778</v>
      </c>
      <c r="E20059">
        <v>13</v>
      </c>
      <c r="F20059">
        <v>28</v>
      </c>
      <c r="G20059" t="s">
        <v>546</v>
      </c>
    </row>
    <row r="20060" spans="1:8" x14ac:dyDescent="0.2">
      <c r="A20060">
        <v>5.5459157712624E+17</v>
      </c>
      <c r="B20060" t="s">
        <v>39996</v>
      </c>
      <c r="C20060" t="s">
        <v>39997</v>
      </c>
      <c r="D20060" s="1">
        <v>42016.494328703702</v>
      </c>
      <c r="E20060">
        <v>11</v>
      </c>
      <c r="F20060">
        <v>28</v>
      </c>
      <c r="G20060" t="s">
        <v>576</v>
      </c>
    </row>
    <row r="20061" spans="1:8" x14ac:dyDescent="0.2">
      <c r="A20061">
        <v>5.5459418496410803E+17</v>
      </c>
      <c r="B20061" t="s">
        <v>39998</v>
      </c>
      <c r="C20061" t="s">
        <v>39999</v>
      </c>
      <c r="D20061" s="1">
        <v>42016.501527777778</v>
      </c>
      <c r="E20061">
        <v>63</v>
      </c>
      <c r="F20061">
        <v>79</v>
      </c>
    </row>
    <row r="20062" spans="1:8" x14ac:dyDescent="0.2">
      <c r="A20062">
        <v>5.5459519520835098E+17</v>
      </c>
      <c r="B20062" t="s">
        <v>40000</v>
      </c>
      <c r="C20062" t="s">
        <v>40001</v>
      </c>
      <c r="D20062" s="1">
        <v>42016.504317129627</v>
      </c>
      <c r="E20062">
        <v>9</v>
      </c>
      <c r="F20062">
        <v>13</v>
      </c>
      <c r="G20062" t="s">
        <v>89</v>
      </c>
    </row>
    <row r="20063" spans="1:8" x14ac:dyDescent="0.2">
      <c r="A20063">
        <v>5.54595807455096E+17</v>
      </c>
      <c r="B20063" t="s">
        <v>40002</v>
      </c>
      <c r="C20063" t="s">
        <v>40003</v>
      </c>
      <c r="D20063" s="1">
        <v>42016.506006944444</v>
      </c>
      <c r="E20063">
        <v>19</v>
      </c>
      <c r="F20063">
        <v>54</v>
      </c>
      <c r="G20063" t="s">
        <v>215</v>
      </c>
    </row>
    <row r="20064" spans="1:8" x14ac:dyDescent="0.2">
      <c r="A20064">
        <v>5.5459629762244102E+17</v>
      </c>
      <c r="B20064" t="s">
        <v>40004</v>
      </c>
      <c r="C20064" t="s">
        <v>40005</v>
      </c>
      <c r="D20064" s="1">
        <v>42016.507349537038</v>
      </c>
      <c r="E20064">
        <v>14</v>
      </c>
      <c r="F20064">
        <v>25</v>
      </c>
      <c r="G20064" t="s">
        <v>89</v>
      </c>
      <c r="H20064" t="s">
        <v>390</v>
      </c>
    </row>
    <row r="20065" spans="1:8" x14ac:dyDescent="0.2">
      <c r="A20065">
        <v>5.5459635376321299E+17</v>
      </c>
      <c r="B20065" t="s">
        <v>40006</v>
      </c>
      <c r="C20065" t="s">
        <v>40007</v>
      </c>
      <c r="D20065" s="1">
        <v>42016.507511574076</v>
      </c>
      <c r="E20065">
        <v>19</v>
      </c>
      <c r="F20065">
        <v>31</v>
      </c>
      <c r="G20065" t="s">
        <v>576</v>
      </c>
      <c r="H20065" t="s">
        <v>390</v>
      </c>
    </row>
    <row r="20066" spans="1:8" x14ac:dyDescent="0.2">
      <c r="A20066">
        <v>5.5462301415611098E+17</v>
      </c>
      <c r="B20066" t="s">
        <v>40008</v>
      </c>
      <c r="C20066" t="s">
        <v>40009</v>
      </c>
      <c r="D20066" s="1">
        <v>42016.581076388888</v>
      </c>
      <c r="E20066">
        <v>26</v>
      </c>
      <c r="F20066">
        <v>33</v>
      </c>
      <c r="G20066" t="s">
        <v>576</v>
      </c>
    </row>
    <row r="20067" spans="1:8" x14ac:dyDescent="0.2">
      <c r="A20067">
        <v>5.5462315716929101E+17</v>
      </c>
      <c r="B20067" t="s">
        <v>40010</v>
      </c>
      <c r="C20067" t="s">
        <v>40011</v>
      </c>
      <c r="D20067" s="1">
        <v>42016.581469907411</v>
      </c>
      <c r="E20067">
        <v>24</v>
      </c>
      <c r="F20067">
        <v>49</v>
      </c>
      <c r="G20067" t="s">
        <v>215</v>
      </c>
    </row>
    <row r="20068" spans="1:8" x14ac:dyDescent="0.2">
      <c r="A20068">
        <v>5.5462320323113702E+17</v>
      </c>
      <c r="B20068" t="s">
        <v>40012</v>
      </c>
      <c r="C20068" t="s">
        <v>40013</v>
      </c>
      <c r="D20068" s="1">
        <v>42016.581597222219</v>
      </c>
      <c r="E20068">
        <v>16</v>
      </c>
      <c r="F20068">
        <v>25</v>
      </c>
      <c r="G20068" t="s">
        <v>215</v>
      </c>
    </row>
    <row r="20069" spans="1:8" x14ac:dyDescent="0.2">
      <c r="A20069">
        <v>5.5466899134901402E+17</v>
      </c>
      <c r="B20069" t="s">
        <v>40014</v>
      </c>
      <c r="C20069" t="s">
        <v>40015</v>
      </c>
      <c r="D20069" s="1">
        <v>42016.707951388889</v>
      </c>
      <c r="E20069">
        <v>28</v>
      </c>
      <c r="F20069">
        <v>37</v>
      </c>
      <c r="G20069" t="s">
        <v>215</v>
      </c>
    </row>
    <row r="20070" spans="1:8" x14ac:dyDescent="0.2">
      <c r="A20070">
        <v>5.5468005341059398E+17</v>
      </c>
      <c r="B20070" t="s">
        <v>40016</v>
      </c>
      <c r="C20070" t="s">
        <v>40017</v>
      </c>
      <c r="D20070" s="1">
        <v>42016.73847222222</v>
      </c>
      <c r="E20070">
        <v>28</v>
      </c>
      <c r="F20070">
        <v>17</v>
      </c>
      <c r="G20070" t="s">
        <v>9029</v>
      </c>
    </row>
    <row r="20071" spans="1:8" x14ac:dyDescent="0.2">
      <c r="A20071">
        <v>5.5469265145144902E+17</v>
      </c>
      <c r="B20071" t="s">
        <v>40018</v>
      </c>
      <c r="C20071" t="s">
        <v>40019</v>
      </c>
      <c r="D20071" s="1">
        <v>42016.773240740738</v>
      </c>
      <c r="E20071">
        <v>11</v>
      </c>
      <c r="F20071">
        <v>20</v>
      </c>
      <c r="G20071" t="s">
        <v>576</v>
      </c>
    </row>
    <row r="20072" spans="1:8" x14ac:dyDescent="0.2">
      <c r="A20072">
        <v>5.5471684326157498E+17</v>
      </c>
      <c r="B20072" t="s">
        <v>40020</v>
      </c>
      <c r="C20072" t="s">
        <v>40021</v>
      </c>
      <c r="D20072" s="1">
        <v>42016.84</v>
      </c>
      <c r="E20072">
        <v>17</v>
      </c>
      <c r="F20072">
        <v>26</v>
      </c>
      <c r="G20072" t="e">
        <f>Newsmax_Media</f>
        <v>#NAME?</v>
      </c>
    </row>
    <row r="20073" spans="1:8" x14ac:dyDescent="0.2">
      <c r="A20073">
        <v>5.54722016012808E+17</v>
      </c>
      <c r="B20073" t="s">
        <v>40022</v>
      </c>
      <c r="C20073" t="s">
        <v>40023</v>
      </c>
      <c r="D20073" s="1">
        <v>42016.854270833333</v>
      </c>
      <c r="E20073">
        <v>30</v>
      </c>
      <c r="F20073">
        <v>58</v>
      </c>
      <c r="G20073" t="s">
        <v>89</v>
      </c>
    </row>
    <row r="20074" spans="1:8" x14ac:dyDescent="0.2">
      <c r="A20074">
        <v>5.5473015893527302E+17</v>
      </c>
      <c r="B20074" t="s">
        <v>40024</v>
      </c>
      <c r="C20074" t="s">
        <v>40025</v>
      </c>
      <c r="D20074" s="1">
        <v>42016.876736111109</v>
      </c>
      <c r="E20074">
        <v>101</v>
      </c>
      <c r="F20074">
        <v>126</v>
      </c>
      <c r="G20074" t="s">
        <v>215</v>
      </c>
    </row>
    <row r="20075" spans="1:8" x14ac:dyDescent="0.2">
      <c r="A20075">
        <v>5.54751323116408E+17</v>
      </c>
      <c r="B20075" t="s">
        <v>40026</v>
      </c>
      <c r="C20075" t="s">
        <v>40027</v>
      </c>
      <c r="D20075" s="1">
        <v>42016.93513888889</v>
      </c>
      <c r="E20075">
        <v>26</v>
      </c>
      <c r="F20075">
        <v>15</v>
      </c>
      <c r="G20075" t="s">
        <v>546</v>
      </c>
      <c r="H20075" t="s">
        <v>13093</v>
      </c>
    </row>
    <row r="20076" spans="1:8" x14ac:dyDescent="0.2">
      <c r="A20076">
        <v>5.5479219352607098E+17</v>
      </c>
      <c r="B20076" t="s">
        <v>40028</v>
      </c>
      <c r="C20076" t="s">
        <v>40029</v>
      </c>
      <c r="D20076" s="1">
        <v>42017.04792824074</v>
      </c>
      <c r="E20076">
        <v>41</v>
      </c>
      <c r="F20076">
        <v>101</v>
      </c>
      <c r="G20076" t="s">
        <v>89</v>
      </c>
      <c r="H20076" t="s">
        <v>390</v>
      </c>
    </row>
    <row r="20077" spans="1:8" x14ac:dyDescent="0.2">
      <c r="A20077">
        <v>5.5480530302877197E+17</v>
      </c>
      <c r="B20077" t="s">
        <v>40030</v>
      </c>
      <c r="C20077" t="s">
        <v>40031</v>
      </c>
      <c r="D20077" s="1">
        <v>42017.084097222221</v>
      </c>
      <c r="E20077">
        <v>92</v>
      </c>
      <c r="F20077">
        <v>207</v>
      </c>
      <c r="H20077" t="s">
        <v>390</v>
      </c>
    </row>
    <row r="20078" spans="1:8" x14ac:dyDescent="0.2">
      <c r="A20078">
        <v>5.5480642734129901E+17</v>
      </c>
      <c r="B20078" t="s">
        <v>40032</v>
      </c>
      <c r="C20078" t="s">
        <v>40033</v>
      </c>
      <c r="D20078" s="1">
        <v>42017.087199074071</v>
      </c>
      <c r="E20078">
        <v>22</v>
      </c>
      <c r="F20078">
        <v>61</v>
      </c>
      <c r="H20078" t="s">
        <v>390</v>
      </c>
    </row>
    <row r="20079" spans="1:8" x14ac:dyDescent="0.2">
      <c r="A20079">
        <v>5.5480664315081498E+17</v>
      </c>
      <c r="B20079" t="s">
        <v>40034</v>
      </c>
      <c r="C20079" t="s">
        <v>40035</v>
      </c>
      <c r="D20079" s="1">
        <v>42017.087800925925</v>
      </c>
      <c r="E20079">
        <v>22</v>
      </c>
      <c r="F20079">
        <v>39</v>
      </c>
      <c r="H20079" t="s">
        <v>390</v>
      </c>
    </row>
    <row r="20080" spans="1:8" x14ac:dyDescent="0.2">
      <c r="A20080">
        <v>5.54812468829376E+17</v>
      </c>
      <c r="B20080" t="s">
        <v>40036</v>
      </c>
      <c r="C20080" t="s">
        <v>40037</v>
      </c>
      <c r="D20080" s="1">
        <v>42017.103877314818</v>
      </c>
      <c r="E20080">
        <v>38</v>
      </c>
      <c r="F20080">
        <v>95</v>
      </c>
      <c r="H20080" t="s">
        <v>390</v>
      </c>
    </row>
    <row r="20081" spans="1:8" x14ac:dyDescent="0.2">
      <c r="A20081">
        <v>5.5481400058500301E+17</v>
      </c>
      <c r="B20081" t="s">
        <v>40038</v>
      </c>
      <c r="C20081" t="s">
        <v>40039</v>
      </c>
      <c r="D20081" s="1">
        <v>42017.108101851853</v>
      </c>
      <c r="E20081">
        <v>18</v>
      </c>
      <c r="F20081">
        <v>37</v>
      </c>
      <c r="H20081" t="s">
        <v>13093</v>
      </c>
    </row>
    <row r="20082" spans="1:8" x14ac:dyDescent="0.2">
      <c r="A20082">
        <v>5.5481661071295603E+17</v>
      </c>
      <c r="B20082" t="s">
        <v>40040</v>
      </c>
      <c r="C20082" t="s">
        <v>40041</v>
      </c>
      <c r="D20082" s="1">
        <v>42017.115300925929</v>
      </c>
      <c r="E20082">
        <v>45</v>
      </c>
      <c r="F20082">
        <v>108</v>
      </c>
      <c r="H20082" t="s">
        <v>390</v>
      </c>
    </row>
    <row r="20083" spans="1:8" x14ac:dyDescent="0.2">
      <c r="A20083">
        <v>5.5481748114846899E+17</v>
      </c>
      <c r="B20083" t="s">
        <v>40042</v>
      </c>
      <c r="C20083" t="s">
        <v>40043</v>
      </c>
      <c r="D20083" s="1">
        <v>42017.117708333331</v>
      </c>
      <c r="E20083">
        <v>17</v>
      </c>
      <c r="F20083">
        <v>25</v>
      </c>
      <c r="G20083" t="s">
        <v>215</v>
      </c>
      <c r="H20083" t="s">
        <v>390</v>
      </c>
    </row>
    <row r="20084" spans="1:8" x14ac:dyDescent="0.2">
      <c r="A20084">
        <v>5.5482009577692698E+17</v>
      </c>
      <c r="B20084" t="s">
        <v>40044</v>
      </c>
      <c r="C20084" t="s">
        <v>40045</v>
      </c>
      <c r="D20084" s="1">
        <v>42017.124918981484</v>
      </c>
      <c r="E20084">
        <v>44</v>
      </c>
      <c r="F20084">
        <v>72</v>
      </c>
      <c r="H20084" t="s">
        <v>390</v>
      </c>
    </row>
    <row r="20085" spans="1:8" x14ac:dyDescent="0.2">
      <c r="A20085">
        <v>5.5482101230785702E+17</v>
      </c>
      <c r="B20085" t="s">
        <v>40046</v>
      </c>
      <c r="C20085" t="s">
        <v>40047</v>
      </c>
      <c r="D20085" s="1">
        <v>42017.127453703702</v>
      </c>
      <c r="E20085">
        <v>22</v>
      </c>
      <c r="F20085">
        <v>62</v>
      </c>
      <c r="H20085" t="s">
        <v>390</v>
      </c>
    </row>
    <row r="20086" spans="1:8" x14ac:dyDescent="0.2">
      <c r="A20086">
        <v>5.5482940844883098E+17</v>
      </c>
      <c r="B20086" t="s">
        <v>40048</v>
      </c>
      <c r="C20086" t="s">
        <v>40049</v>
      </c>
      <c r="D20086" s="1">
        <v>42017.150613425925</v>
      </c>
      <c r="E20086">
        <v>24</v>
      </c>
      <c r="F20086">
        <v>54</v>
      </c>
      <c r="H20086" t="s">
        <v>390</v>
      </c>
    </row>
    <row r="20087" spans="1:8" x14ac:dyDescent="0.2">
      <c r="A20087">
        <v>5.54835235876384E+17</v>
      </c>
      <c r="B20087" t="s">
        <v>40050</v>
      </c>
      <c r="C20087" t="s">
        <v>40051</v>
      </c>
      <c r="D20087" s="1">
        <v>42017.166701388887</v>
      </c>
      <c r="E20087">
        <v>45</v>
      </c>
      <c r="F20087">
        <v>148</v>
      </c>
      <c r="H20087" t="s">
        <v>390</v>
      </c>
    </row>
    <row r="20088" spans="1:8" x14ac:dyDescent="0.2">
      <c r="A20088">
        <v>5.5486270844136602E+17</v>
      </c>
      <c r="B20088" t="s">
        <v>40052</v>
      </c>
      <c r="C20088" t="s">
        <v>40053</v>
      </c>
      <c r="D20088" s="1">
        <v>42017.242511574077</v>
      </c>
      <c r="E20088">
        <v>16</v>
      </c>
      <c r="F20088">
        <v>32</v>
      </c>
      <c r="G20088" t="s">
        <v>215</v>
      </c>
      <c r="H20088" t="s">
        <v>390</v>
      </c>
    </row>
    <row r="20089" spans="1:8" x14ac:dyDescent="0.2">
      <c r="A20089">
        <v>5.5486339658405798E+17</v>
      </c>
      <c r="B20089" t="s">
        <v>40054</v>
      </c>
      <c r="C20089" t="s">
        <v>40055</v>
      </c>
      <c r="D20089" s="1">
        <v>42017.244409722225</v>
      </c>
      <c r="E20089">
        <v>14</v>
      </c>
      <c r="F20089">
        <v>18</v>
      </c>
      <c r="G20089" t="s">
        <v>576</v>
      </c>
    </row>
    <row r="20090" spans="1:8" x14ac:dyDescent="0.2">
      <c r="A20090">
        <v>5.5486356515313203E+17</v>
      </c>
      <c r="B20090" t="s">
        <v>40056</v>
      </c>
      <c r="C20090" t="s">
        <v>40057</v>
      </c>
      <c r="D20090" s="1">
        <v>42017.244872685187</v>
      </c>
      <c r="E20090">
        <v>11</v>
      </c>
      <c r="F20090">
        <v>28</v>
      </c>
      <c r="G20090" t="s">
        <v>215</v>
      </c>
      <c r="H20090" t="s">
        <v>390</v>
      </c>
    </row>
    <row r="20091" spans="1:8" x14ac:dyDescent="0.2">
      <c r="A20091">
        <v>5.5486364291131802E+17</v>
      </c>
      <c r="B20091" t="s">
        <v>40058</v>
      </c>
      <c r="C20091" t="s">
        <v>40059</v>
      </c>
      <c r="D20091" s="1">
        <v>42017.245081018518</v>
      </c>
      <c r="E20091">
        <v>9</v>
      </c>
      <c r="F20091">
        <v>20</v>
      </c>
      <c r="G20091" t="s">
        <v>40060</v>
      </c>
      <c r="H20091" t="s">
        <v>616</v>
      </c>
    </row>
    <row r="20092" spans="1:8" x14ac:dyDescent="0.2">
      <c r="A20092">
        <v>5.5486415037598502E+17</v>
      </c>
      <c r="B20092" t="s">
        <v>40061</v>
      </c>
      <c r="C20092" t="s">
        <v>40062</v>
      </c>
      <c r="D20092" s="1">
        <v>42017.246481481481</v>
      </c>
      <c r="E20092">
        <v>18</v>
      </c>
      <c r="F20092">
        <v>40</v>
      </c>
      <c r="G20092" t="s">
        <v>215</v>
      </c>
    </row>
    <row r="20093" spans="1:8" x14ac:dyDescent="0.2">
      <c r="A20093">
        <v>5.5486424856043898E+17</v>
      </c>
      <c r="B20093" t="s">
        <v>40063</v>
      </c>
      <c r="C20093" t="s">
        <v>40064</v>
      </c>
      <c r="D20093" s="1">
        <v>42017.246759259258</v>
      </c>
      <c r="E20093">
        <v>28</v>
      </c>
      <c r="F20093">
        <v>69</v>
      </c>
      <c r="G20093" t="s">
        <v>576</v>
      </c>
      <c r="H20093" t="s">
        <v>390</v>
      </c>
    </row>
    <row r="20094" spans="1:8" x14ac:dyDescent="0.2">
      <c r="A20094">
        <v>5.5486495944883802E+17</v>
      </c>
      <c r="B20094" t="s">
        <v>40065</v>
      </c>
      <c r="C20094" t="s">
        <v>40066</v>
      </c>
      <c r="D20094" s="1">
        <v>42017.248715277776</v>
      </c>
      <c r="E20094">
        <v>19</v>
      </c>
      <c r="F20094">
        <v>38</v>
      </c>
      <c r="G20094" t="s">
        <v>576</v>
      </c>
    </row>
    <row r="20095" spans="1:8" x14ac:dyDescent="0.2">
      <c r="A20095">
        <v>5.5486500142959802E+17</v>
      </c>
      <c r="B20095" t="s">
        <v>40067</v>
      </c>
      <c r="C20095" t="s">
        <v>40068</v>
      </c>
      <c r="D20095" s="1">
        <v>42017.248831018522</v>
      </c>
      <c r="E20095">
        <v>20</v>
      </c>
      <c r="F20095">
        <v>48</v>
      </c>
      <c r="G20095" t="s">
        <v>487</v>
      </c>
      <c r="H20095" t="s">
        <v>390</v>
      </c>
    </row>
    <row r="20096" spans="1:8" x14ac:dyDescent="0.2">
      <c r="A20096">
        <v>5.54917328958152E+17</v>
      </c>
      <c r="B20096" t="s">
        <v>40069</v>
      </c>
      <c r="C20096" t="s">
        <v>40070</v>
      </c>
      <c r="D20096" s="1">
        <v>42017.393229166664</v>
      </c>
      <c r="E20096">
        <v>13</v>
      </c>
      <c r="F20096">
        <v>36</v>
      </c>
      <c r="G20096" t="s">
        <v>89</v>
      </c>
      <c r="H20096" t="s">
        <v>390</v>
      </c>
    </row>
    <row r="20097" spans="1:8" x14ac:dyDescent="0.2">
      <c r="A20097">
        <v>5.5491755217480397E+17</v>
      </c>
      <c r="B20097" t="s">
        <v>40071</v>
      </c>
      <c r="C20097" t="s">
        <v>40072</v>
      </c>
      <c r="D20097" s="1">
        <v>42017.393842592595</v>
      </c>
      <c r="E20097">
        <v>6</v>
      </c>
      <c r="F20097">
        <v>11</v>
      </c>
      <c r="G20097" t="s">
        <v>576</v>
      </c>
      <c r="H20097" t="s">
        <v>40073</v>
      </c>
    </row>
    <row r="20098" spans="1:8" x14ac:dyDescent="0.2">
      <c r="A20098">
        <v>5.5491790627472499E+17</v>
      </c>
      <c r="B20098" t="s">
        <v>40074</v>
      </c>
      <c r="C20098" t="s">
        <v>40075</v>
      </c>
      <c r="D20098" s="1">
        <v>42017.394826388889</v>
      </c>
      <c r="E20098">
        <v>10</v>
      </c>
      <c r="F20098">
        <v>23</v>
      </c>
      <c r="G20098" t="s">
        <v>576</v>
      </c>
    </row>
    <row r="20099" spans="1:8" x14ac:dyDescent="0.2">
      <c r="A20099">
        <v>5.54918130217E+17</v>
      </c>
      <c r="B20099" t="s">
        <v>40076</v>
      </c>
      <c r="C20099" t="s">
        <v>40077</v>
      </c>
      <c r="D20099" s="1">
        <v>42017.395439814813</v>
      </c>
      <c r="E20099">
        <v>13</v>
      </c>
      <c r="F20099">
        <v>15</v>
      </c>
      <c r="G20099" t="s">
        <v>89</v>
      </c>
    </row>
    <row r="20100" spans="1:8" x14ac:dyDescent="0.2">
      <c r="A20100">
        <v>5.5491831925428998E+17</v>
      </c>
      <c r="B20100" t="s">
        <v>40078</v>
      </c>
      <c r="C20100" t="s">
        <v>40079</v>
      </c>
      <c r="D20100" s="1">
        <v>42017.395960648151</v>
      </c>
      <c r="E20100">
        <v>9</v>
      </c>
      <c r="F20100">
        <v>16</v>
      </c>
      <c r="G20100" t="s">
        <v>576</v>
      </c>
    </row>
    <row r="20101" spans="1:8" x14ac:dyDescent="0.2">
      <c r="A20101">
        <v>5.5491865989470202E+17</v>
      </c>
      <c r="B20101" t="s">
        <v>40080</v>
      </c>
      <c r="C20101" t="s">
        <v>40081</v>
      </c>
      <c r="D20101" s="1">
        <v>42017.396909722222</v>
      </c>
      <c r="E20101">
        <v>16</v>
      </c>
      <c r="F20101">
        <v>14</v>
      </c>
      <c r="G20101" t="s">
        <v>487</v>
      </c>
    </row>
    <row r="20102" spans="1:8" x14ac:dyDescent="0.2">
      <c r="A20102">
        <v>5.5491887730643302E+17</v>
      </c>
      <c r="B20102" t="s">
        <v>40082</v>
      </c>
      <c r="C20102" t="s">
        <v>40083</v>
      </c>
      <c r="D20102" s="1">
        <v>42017.397499999999</v>
      </c>
      <c r="E20102">
        <v>16</v>
      </c>
      <c r="F20102">
        <v>78</v>
      </c>
      <c r="G20102" t="s">
        <v>40084</v>
      </c>
      <c r="H20102" t="s">
        <v>390</v>
      </c>
    </row>
    <row r="20103" spans="1:8" x14ac:dyDescent="0.2">
      <c r="A20103">
        <v>5.54919028095864E+17</v>
      </c>
      <c r="B20103" t="s">
        <v>40085</v>
      </c>
      <c r="C20103" t="s">
        <v>40086</v>
      </c>
      <c r="D20103" s="1">
        <v>42017.397916666669</v>
      </c>
      <c r="E20103">
        <v>15</v>
      </c>
      <c r="F20103">
        <v>21</v>
      </c>
      <c r="G20103" t="s">
        <v>215</v>
      </c>
    </row>
    <row r="20104" spans="1:8" x14ac:dyDescent="0.2">
      <c r="A20104">
        <v>5.5492455400329203E+17</v>
      </c>
      <c r="B20104" t="s">
        <v>40087</v>
      </c>
      <c r="C20104" t="s">
        <v>40088</v>
      </c>
      <c r="D20104" s="1">
        <v>42017.413171296299</v>
      </c>
      <c r="E20104">
        <v>15</v>
      </c>
      <c r="F20104">
        <v>25</v>
      </c>
      <c r="G20104" t="s">
        <v>576</v>
      </c>
    </row>
    <row r="20105" spans="1:8" x14ac:dyDescent="0.2">
      <c r="A20105">
        <v>5.5492492556831501E+17</v>
      </c>
      <c r="B20105" t="s">
        <v>40089</v>
      </c>
      <c r="C20105" t="s">
        <v>40090</v>
      </c>
      <c r="D20105" s="1">
        <v>42017.414189814815</v>
      </c>
      <c r="E20105">
        <v>64</v>
      </c>
      <c r="F20105">
        <v>102</v>
      </c>
      <c r="G20105" t="s">
        <v>89</v>
      </c>
    </row>
    <row r="20106" spans="1:8" x14ac:dyDescent="0.2">
      <c r="A20106">
        <v>5.5492546977925101E+17</v>
      </c>
      <c r="B20106" t="s">
        <v>40091</v>
      </c>
      <c r="C20106" t="s">
        <v>40092</v>
      </c>
      <c r="D20106" s="1">
        <v>42017.415694444448</v>
      </c>
      <c r="E20106">
        <v>83</v>
      </c>
      <c r="F20106">
        <v>174</v>
      </c>
      <c r="G20106" t="s">
        <v>215</v>
      </c>
      <c r="H20106" t="s">
        <v>390</v>
      </c>
    </row>
    <row r="20107" spans="1:8" x14ac:dyDescent="0.2">
      <c r="A20107">
        <v>5.5498381838636602E+17</v>
      </c>
      <c r="B20107" t="s">
        <v>40093</v>
      </c>
      <c r="C20107" t="s">
        <v>40094</v>
      </c>
      <c r="D20107" s="1">
        <v>42017.57671296296</v>
      </c>
      <c r="E20107">
        <v>15</v>
      </c>
      <c r="F20107">
        <v>42</v>
      </c>
      <c r="G20107" t="s">
        <v>215</v>
      </c>
    </row>
    <row r="20108" spans="1:8" x14ac:dyDescent="0.2">
      <c r="A20108">
        <v>5.5502710814227597E+17</v>
      </c>
      <c r="B20108" t="s">
        <v>40095</v>
      </c>
      <c r="C20108" t="s">
        <v>40096</v>
      </c>
      <c r="D20108" s="1">
        <v>42017.696168981478</v>
      </c>
      <c r="E20108">
        <v>25</v>
      </c>
      <c r="F20108">
        <v>53</v>
      </c>
      <c r="G20108" t="s">
        <v>576</v>
      </c>
    </row>
    <row r="20109" spans="1:8" x14ac:dyDescent="0.2">
      <c r="A20109">
        <v>5.5503470299919098E+17</v>
      </c>
      <c r="B20109" t="s">
        <v>40097</v>
      </c>
      <c r="C20109" t="s">
        <v>40098</v>
      </c>
      <c r="D20109" s="1">
        <v>42017.717118055552</v>
      </c>
      <c r="E20109">
        <v>57</v>
      </c>
      <c r="F20109">
        <v>73</v>
      </c>
      <c r="G20109" t="s">
        <v>89</v>
      </c>
    </row>
    <row r="20110" spans="1:8" x14ac:dyDescent="0.2">
      <c r="A20110">
        <v>5.5504591504906598E+17</v>
      </c>
      <c r="B20110" t="s">
        <v>40099</v>
      </c>
      <c r="C20110" t="s">
        <v>40100</v>
      </c>
      <c r="D20110" s="1">
        <v>42017.748067129629</v>
      </c>
      <c r="E20110">
        <v>15</v>
      </c>
      <c r="F20110">
        <v>21</v>
      </c>
      <c r="G20110" t="s">
        <v>215</v>
      </c>
    </row>
    <row r="20111" spans="1:8" x14ac:dyDescent="0.2">
      <c r="A20111">
        <v>5.5505461486604602E+17</v>
      </c>
      <c r="B20111" t="s">
        <v>40101</v>
      </c>
      <c r="C20111" t="s">
        <v>40102</v>
      </c>
      <c r="D20111" s="1">
        <v>42017.77207175926</v>
      </c>
      <c r="E20111">
        <v>18</v>
      </c>
      <c r="F20111">
        <v>26</v>
      </c>
      <c r="G20111" t="s">
        <v>576</v>
      </c>
    </row>
    <row r="20112" spans="1:8" x14ac:dyDescent="0.2">
      <c r="A20112">
        <v>5.5506452531434701E+17</v>
      </c>
      <c r="B20112" t="s">
        <v>40103</v>
      </c>
      <c r="C20112" t="s">
        <v>40104</v>
      </c>
      <c r="D20112" s="1">
        <v>42017.799421296295</v>
      </c>
      <c r="E20112">
        <v>28</v>
      </c>
      <c r="F20112">
        <v>56</v>
      </c>
      <c r="H20112" t="s">
        <v>390</v>
      </c>
    </row>
    <row r="20113" spans="1:8" x14ac:dyDescent="0.2">
      <c r="A20113">
        <v>5.5507413615092499E+17</v>
      </c>
      <c r="B20113" t="s">
        <v>40105</v>
      </c>
      <c r="C20113" t="s">
        <v>40106</v>
      </c>
      <c r="D20113" s="1">
        <v>42017.825937499998</v>
      </c>
      <c r="E20113">
        <v>22</v>
      </c>
      <c r="F20113">
        <v>29</v>
      </c>
      <c r="G20113" t="s">
        <v>576</v>
      </c>
    </row>
    <row r="20114" spans="1:8" x14ac:dyDescent="0.2">
      <c r="A20114">
        <v>5.5511207998078502E+17</v>
      </c>
      <c r="B20114" t="s">
        <v>40107</v>
      </c>
      <c r="C20114" t="s">
        <v>40108</v>
      </c>
      <c r="D20114" s="1">
        <v>42017.930648148147</v>
      </c>
      <c r="E20114">
        <v>12</v>
      </c>
      <c r="F20114">
        <v>16</v>
      </c>
      <c r="G20114" t="s">
        <v>546</v>
      </c>
    </row>
    <row r="20115" spans="1:8" x14ac:dyDescent="0.2">
      <c r="A20115">
        <v>5.5512320556887603E+17</v>
      </c>
      <c r="B20115" t="s">
        <v>40109</v>
      </c>
      <c r="C20115" t="s">
        <v>40110</v>
      </c>
      <c r="D20115" s="1">
        <v>42017.961342592593</v>
      </c>
      <c r="E20115">
        <v>20</v>
      </c>
      <c r="F20115">
        <v>30</v>
      </c>
      <c r="G20115" t="s">
        <v>215</v>
      </c>
    </row>
    <row r="20116" spans="1:8" x14ac:dyDescent="0.2">
      <c r="A20116">
        <v>5.55130124480176E+17</v>
      </c>
      <c r="B20116" t="s">
        <v>40111</v>
      </c>
      <c r="C20116" t="s">
        <v>40112</v>
      </c>
      <c r="D20116" s="1">
        <v>42017.980439814812</v>
      </c>
      <c r="E20116">
        <v>45</v>
      </c>
      <c r="F20116">
        <v>65</v>
      </c>
      <c r="G20116" t="s">
        <v>89</v>
      </c>
    </row>
    <row r="20117" spans="1:8" x14ac:dyDescent="0.2">
      <c r="A20117">
        <v>5.5527256623166202E+17</v>
      </c>
      <c r="B20117" t="s">
        <v>40113</v>
      </c>
      <c r="C20117" t="s">
        <v>40114</v>
      </c>
      <c r="D20117" s="1">
        <v>42018.373495370368</v>
      </c>
      <c r="E20117">
        <v>31</v>
      </c>
      <c r="F20117">
        <v>44</v>
      </c>
      <c r="G20117" t="s">
        <v>215</v>
      </c>
      <c r="H20117" t="s">
        <v>616</v>
      </c>
    </row>
    <row r="20118" spans="1:8" x14ac:dyDescent="0.2">
      <c r="A20118">
        <v>5.55273652917112E+17</v>
      </c>
      <c r="B20118" t="s">
        <v>40115</v>
      </c>
      <c r="C20118" t="s">
        <v>40116</v>
      </c>
      <c r="D20118" s="1">
        <v>42018.376493055555</v>
      </c>
      <c r="E20118">
        <v>15</v>
      </c>
      <c r="F20118">
        <v>24</v>
      </c>
      <c r="G20118" t="s">
        <v>576</v>
      </c>
      <c r="H20118" t="s">
        <v>390</v>
      </c>
    </row>
    <row r="20119" spans="1:8" x14ac:dyDescent="0.2">
      <c r="A20119">
        <v>5.5527369315728499E+17</v>
      </c>
      <c r="B20119" t="s">
        <v>40117</v>
      </c>
      <c r="C20119" t="s">
        <v>40118</v>
      </c>
      <c r="D20119" s="1">
        <v>42018.376608796294</v>
      </c>
      <c r="E20119">
        <v>9</v>
      </c>
      <c r="F20119">
        <v>15</v>
      </c>
      <c r="G20119" t="s">
        <v>215</v>
      </c>
    </row>
    <row r="20120" spans="1:8" x14ac:dyDescent="0.2">
      <c r="A20120">
        <v>5.55274301947904E+17</v>
      </c>
      <c r="B20120" t="s">
        <v>40119</v>
      </c>
      <c r="C20120" t="s">
        <v>40120</v>
      </c>
      <c r="D20120" s="1">
        <v>42018.378287037034</v>
      </c>
      <c r="E20120">
        <v>8</v>
      </c>
      <c r="F20120">
        <v>22</v>
      </c>
      <c r="G20120" t="s">
        <v>215</v>
      </c>
    </row>
    <row r="20121" spans="1:8" x14ac:dyDescent="0.2">
      <c r="A20121">
        <v>5.5527482030976198E+17</v>
      </c>
      <c r="B20121" t="s">
        <v>40121</v>
      </c>
      <c r="C20121" t="s">
        <v>40122</v>
      </c>
      <c r="D20121" s="1">
        <v>42018.37972222222</v>
      </c>
      <c r="E20121">
        <v>23</v>
      </c>
      <c r="F20121">
        <v>61</v>
      </c>
      <c r="G20121" t="s">
        <v>546</v>
      </c>
    </row>
    <row r="20122" spans="1:8" x14ac:dyDescent="0.2">
      <c r="A20122">
        <v>5.5527696310378899E+17</v>
      </c>
      <c r="B20122" t="s">
        <v>40123</v>
      </c>
      <c r="C20122" t="s">
        <v>40124</v>
      </c>
      <c r="D20122" s="1">
        <v>42018.385636574072</v>
      </c>
      <c r="E20122">
        <v>21</v>
      </c>
      <c r="F20122">
        <v>27</v>
      </c>
      <c r="G20122" t="s">
        <v>215</v>
      </c>
    </row>
    <row r="20123" spans="1:8" x14ac:dyDescent="0.2">
      <c r="A20123">
        <v>5.5536635398549498E+17</v>
      </c>
      <c r="B20123" t="s">
        <v>40125</v>
      </c>
      <c r="C20123" t="s">
        <v>40126</v>
      </c>
      <c r="D20123" s="1">
        <v>42018.632303240738</v>
      </c>
      <c r="E20123">
        <v>219</v>
      </c>
      <c r="F20123">
        <v>170</v>
      </c>
    </row>
    <row r="20124" spans="1:8" x14ac:dyDescent="0.2">
      <c r="A20124">
        <v>5.5536704090761203E+17</v>
      </c>
      <c r="B20124" t="s">
        <v>40127</v>
      </c>
      <c r="C20124" t="s">
        <v>40128</v>
      </c>
      <c r="D20124" s="1">
        <v>42018.634201388886</v>
      </c>
      <c r="E20124">
        <v>1992</v>
      </c>
      <c r="F20124">
        <v>940</v>
      </c>
    </row>
    <row r="20125" spans="1:8" x14ac:dyDescent="0.2">
      <c r="A20125">
        <v>5.5542882444039302E+17</v>
      </c>
      <c r="B20125" t="s">
        <v>40129</v>
      </c>
      <c r="C20125" t="s">
        <v>40130</v>
      </c>
      <c r="D20125" s="1">
        <v>42018.8046875</v>
      </c>
      <c r="E20125">
        <v>12</v>
      </c>
      <c r="F20125">
        <v>24</v>
      </c>
      <c r="G20125" t="s">
        <v>89</v>
      </c>
    </row>
    <row r="20126" spans="1:8" x14ac:dyDescent="0.2">
      <c r="A20126">
        <v>5.5546446391542502E+17</v>
      </c>
      <c r="B20126" t="s">
        <v>40131</v>
      </c>
      <c r="C20126" t="s">
        <v>40132</v>
      </c>
      <c r="D20126" s="1">
        <v>42018.903032407405</v>
      </c>
      <c r="E20126">
        <v>49</v>
      </c>
      <c r="F20126">
        <v>62</v>
      </c>
    </row>
    <row r="20127" spans="1:8" x14ac:dyDescent="0.2">
      <c r="A20127">
        <v>5.5554605455732698E+17</v>
      </c>
      <c r="B20127" t="s">
        <v>40133</v>
      </c>
      <c r="C20127" t="s">
        <v>40134</v>
      </c>
      <c r="D20127" s="1">
        <v>42019.128182870372</v>
      </c>
      <c r="E20127">
        <v>20</v>
      </c>
      <c r="F20127">
        <v>28</v>
      </c>
      <c r="G20127" t="s">
        <v>89</v>
      </c>
    </row>
    <row r="20128" spans="1:8" x14ac:dyDescent="0.2">
      <c r="A20128">
        <v>5.5554617350777997E+17</v>
      </c>
      <c r="B20128" t="s">
        <v>40135</v>
      </c>
      <c r="C20128" t="s">
        <v>40136</v>
      </c>
      <c r="D20128" s="1">
        <v>42019.128506944442</v>
      </c>
      <c r="E20128">
        <v>12</v>
      </c>
      <c r="F20128">
        <v>10</v>
      </c>
      <c r="G20128" t="s">
        <v>215</v>
      </c>
    </row>
    <row r="20129" spans="1:8" x14ac:dyDescent="0.2">
      <c r="A20129">
        <v>5.5554638245123597E+17</v>
      </c>
      <c r="B20129" t="s">
        <v>40137</v>
      </c>
      <c r="C20129" t="s">
        <v>40138</v>
      </c>
      <c r="D20129" s="1">
        <v>42019.12908564815</v>
      </c>
      <c r="E20129">
        <v>7</v>
      </c>
      <c r="F20129">
        <v>17</v>
      </c>
      <c r="G20129" t="s">
        <v>546</v>
      </c>
    </row>
    <row r="20130" spans="1:8" x14ac:dyDescent="0.2">
      <c r="A20130">
        <v>5.5554669439000902E+17</v>
      </c>
      <c r="B20130" t="s">
        <v>40139</v>
      </c>
      <c r="C20130" t="s">
        <v>40140</v>
      </c>
      <c r="D20130" s="1">
        <v>42019.129953703705</v>
      </c>
      <c r="E20130">
        <v>87</v>
      </c>
      <c r="F20130">
        <v>161</v>
      </c>
      <c r="G20130" t="s">
        <v>40141</v>
      </c>
    </row>
    <row r="20131" spans="1:8" x14ac:dyDescent="0.2">
      <c r="A20131">
        <v>5.5554690950328698E+17</v>
      </c>
      <c r="B20131" t="s">
        <v>40142</v>
      </c>
      <c r="C20131" t="s">
        <v>40143</v>
      </c>
      <c r="D20131" s="1">
        <v>42019.130543981482</v>
      </c>
      <c r="E20131">
        <v>10</v>
      </c>
      <c r="F20131">
        <v>14</v>
      </c>
      <c r="G20131" t="s">
        <v>40144</v>
      </c>
    </row>
    <row r="20132" spans="1:8" x14ac:dyDescent="0.2">
      <c r="A20132">
        <v>5.5554734034636301E+17</v>
      </c>
      <c r="B20132" t="s">
        <v>40145</v>
      </c>
      <c r="C20132" t="s">
        <v>40146</v>
      </c>
      <c r="D20132" s="1">
        <v>42019.131736111114</v>
      </c>
      <c r="E20132">
        <v>53</v>
      </c>
      <c r="F20132">
        <v>66</v>
      </c>
      <c r="G20132" t="s">
        <v>89</v>
      </c>
    </row>
    <row r="20133" spans="1:8" x14ac:dyDescent="0.2">
      <c r="A20133">
        <v>5.55547843146944E+17</v>
      </c>
      <c r="B20133" t="s">
        <v>40147</v>
      </c>
      <c r="C20133" t="s">
        <v>40148</v>
      </c>
      <c r="D20133" s="1">
        <v>42019.133125</v>
      </c>
      <c r="E20133">
        <v>11</v>
      </c>
      <c r="F20133">
        <v>19</v>
      </c>
      <c r="G20133" t="s">
        <v>215</v>
      </c>
    </row>
    <row r="20134" spans="1:8" x14ac:dyDescent="0.2">
      <c r="A20134">
        <v>5.5555324713016499E+17</v>
      </c>
      <c r="B20134" t="s">
        <v>40149</v>
      </c>
      <c r="C20134" t="s">
        <v>40150</v>
      </c>
      <c r="D20134" s="1">
        <v>42019.148032407407</v>
      </c>
      <c r="E20134">
        <v>25</v>
      </c>
      <c r="F20134">
        <v>56</v>
      </c>
      <c r="G20134" t="s">
        <v>40151</v>
      </c>
    </row>
    <row r="20135" spans="1:8" x14ac:dyDescent="0.2">
      <c r="A20135">
        <v>5.5555431476929299E+17</v>
      </c>
      <c r="B20135" t="s">
        <v>40152</v>
      </c>
      <c r="C20135" t="s">
        <v>40153</v>
      </c>
      <c r="D20135" s="1">
        <v>42019.150972222225</v>
      </c>
      <c r="E20135">
        <v>15</v>
      </c>
      <c r="F20135">
        <v>20</v>
      </c>
      <c r="G20135" t="s">
        <v>40154</v>
      </c>
    </row>
    <row r="20136" spans="1:8" x14ac:dyDescent="0.2">
      <c r="A20136">
        <v>5.5555451730803501E+17</v>
      </c>
      <c r="B20136" t="s">
        <v>40155</v>
      </c>
      <c r="C20136" t="s">
        <v>40156</v>
      </c>
      <c r="D20136" s="1">
        <v>42019.151539351849</v>
      </c>
      <c r="E20136">
        <v>42</v>
      </c>
      <c r="F20136">
        <v>92</v>
      </c>
      <c r="G20136" t="s">
        <v>40157</v>
      </c>
    </row>
    <row r="20137" spans="1:8" x14ac:dyDescent="0.2">
      <c r="A20137">
        <v>5.55554656844144E+17</v>
      </c>
      <c r="B20137" t="s">
        <v>40158</v>
      </c>
      <c r="C20137" t="s">
        <v>40159</v>
      </c>
      <c r="D20137" s="1">
        <v>42019.151921296296</v>
      </c>
      <c r="E20137">
        <v>19</v>
      </c>
      <c r="F20137">
        <v>31</v>
      </c>
      <c r="G20137" t="s">
        <v>576</v>
      </c>
      <c r="H20137" t="s">
        <v>390</v>
      </c>
    </row>
    <row r="20138" spans="1:8" x14ac:dyDescent="0.2">
      <c r="A20138">
        <v>5.5561023341055098E+17</v>
      </c>
      <c r="B20138" t="s">
        <v>40160</v>
      </c>
      <c r="C20138" t="s">
        <v>40161</v>
      </c>
      <c r="D20138" s="1">
        <v>42019.305289351854</v>
      </c>
      <c r="E20138">
        <v>22</v>
      </c>
      <c r="F20138">
        <v>38</v>
      </c>
      <c r="G20138" t="s">
        <v>40162</v>
      </c>
    </row>
    <row r="20139" spans="1:8" x14ac:dyDescent="0.2">
      <c r="A20139">
        <v>5.5571661081244E+17</v>
      </c>
      <c r="B20139" t="s">
        <v>40163</v>
      </c>
      <c r="C20139" t="s">
        <v>40164</v>
      </c>
      <c r="D20139" s="1">
        <v>42019.59883101852</v>
      </c>
      <c r="E20139">
        <v>15</v>
      </c>
      <c r="F20139">
        <v>16</v>
      </c>
      <c r="G20139" t="s">
        <v>215</v>
      </c>
      <c r="H20139" t="s">
        <v>390</v>
      </c>
    </row>
    <row r="20140" spans="1:8" x14ac:dyDescent="0.2">
      <c r="A20140">
        <v>5.557170278982E+17</v>
      </c>
      <c r="B20140" t="s">
        <v>40165</v>
      </c>
      <c r="C20140" t="s">
        <v>40166</v>
      </c>
      <c r="D20140" s="1">
        <v>42019.599976851852</v>
      </c>
      <c r="E20140">
        <v>14</v>
      </c>
      <c r="F20140">
        <v>14</v>
      </c>
      <c r="G20140" t="s">
        <v>576</v>
      </c>
    </row>
    <row r="20141" spans="1:8" x14ac:dyDescent="0.2">
      <c r="A20141">
        <v>5.5574210998294502E+17</v>
      </c>
      <c r="B20141" t="s">
        <v>40167</v>
      </c>
      <c r="C20141" t="s">
        <v>40168</v>
      </c>
      <c r="D20141" s="1">
        <v>42019.669189814813</v>
      </c>
      <c r="E20141">
        <v>6</v>
      </c>
      <c r="F20141">
        <v>23</v>
      </c>
      <c r="G20141" t="s">
        <v>576</v>
      </c>
    </row>
    <row r="20142" spans="1:8" x14ac:dyDescent="0.2">
      <c r="A20142">
        <v>5.5575402372769299E+17</v>
      </c>
      <c r="B20142" t="s">
        <v>40169</v>
      </c>
      <c r="C20142" t="s">
        <v>40170</v>
      </c>
      <c r="D20142" s="1">
        <v>42019.70207175926</v>
      </c>
      <c r="E20142">
        <v>17</v>
      </c>
      <c r="F20142">
        <v>18</v>
      </c>
      <c r="G20142" t="s">
        <v>487</v>
      </c>
    </row>
    <row r="20143" spans="1:8" x14ac:dyDescent="0.2">
      <c r="A20143">
        <v>5.5575421983195501E+17</v>
      </c>
      <c r="B20143" t="s">
        <v>40171</v>
      </c>
      <c r="C20143" t="s">
        <v>40172</v>
      </c>
      <c r="D20143" s="1">
        <v>42019.702615740738</v>
      </c>
      <c r="E20143">
        <v>125</v>
      </c>
      <c r="F20143">
        <v>123</v>
      </c>
    </row>
    <row r="20144" spans="1:8" x14ac:dyDescent="0.2">
      <c r="A20144">
        <v>5.5575511801280499E+17</v>
      </c>
      <c r="B20144" t="s">
        <v>40173</v>
      </c>
      <c r="C20144" t="s">
        <v>40174</v>
      </c>
      <c r="D20144" s="1">
        <v>42019.705092592594</v>
      </c>
      <c r="E20144">
        <v>84</v>
      </c>
      <c r="F20144">
        <v>109</v>
      </c>
      <c r="G20144" t="s">
        <v>576</v>
      </c>
    </row>
    <row r="20145" spans="1:7" x14ac:dyDescent="0.2">
      <c r="A20145">
        <v>5.5575528630506202E+17</v>
      </c>
      <c r="B20145" t="s">
        <v>40175</v>
      </c>
      <c r="C20145" t="s">
        <v>40176</v>
      </c>
      <c r="D20145" s="1">
        <v>42019.705555555556</v>
      </c>
      <c r="E20145">
        <v>44</v>
      </c>
      <c r="F20145">
        <v>51</v>
      </c>
      <c r="G20145" t="s">
        <v>576</v>
      </c>
    </row>
    <row r="20146" spans="1:7" x14ac:dyDescent="0.2">
      <c r="A20146">
        <v>5.5575537672165702E+17</v>
      </c>
      <c r="B20146" t="s">
        <v>40177</v>
      </c>
      <c r="C20146" t="s">
        <v>40178</v>
      </c>
      <c r="D20146" s="1">
        <v>42019.70579861111</v>
      </c>
      <c r="E20146">
        <v>15</v>
      </c>
      <c r="F20146">
        <v>7</v>
      </c>
      <c r="G20146" t="s">
        <v>487</v>
      </c>
    </row>
    <row r="20147" spans="1:7" x14ac:dyDescent="0.2">
      <c r="A20147">
        <v>5.5575670200431002E+17</v>
      </c>
      <c r="B20147" t="s">
        <v>40179</v>
      </c>
      <c r="C20147" t="s">
        <v>40180</v>
      </c>
      <c r="D20147" s="1">
        <v>42019.709456018521</v>
      </c>
      <c r="E20147">
        <v>23</v>
      </c>
      <c r="F20147">
        <v>42</v>
      </c>
      <c r="G20147" t="s">
        <v>40181</v>
      </c>
    </row>
    <row r="20148" spans="1:7" x14ac:dyDescent="0.2">
      <c r="A20148">
        <v>5.5575696178690803E+17</v>
      </c>
      <c r="B20148" t="s">
        <v>40182</v>
      </c>
      <c r="C20148" t="s">
        <v>40183</v>
      </c>
      <c r="D20148" s="1">
        <v>42019.710173611114</v>
      </c>
      <c r="E20148">
        <v>11</v>
      </c>
      <c r="F20148">
        <v>9</v>
      </c>
      <c r="G20148" t="s">
        <v>215</v>
      </c>
    </row>
    <row r="20149" spans="1:7" x14ac:dyDescent="0.2">
      <c r="A20149">
        <v>5.5575709805564301E+17</v>
      </c>
      <c r="B20149" t="s">
        <v>40184</v>
      </c>
      <c r="C20149" t="s">
        <v>40185</v>
      </c>
      <c r="D20149" s="1">
        <v>42019.710555555554</v>
      </c>
      <c r="E20149">
        <v>21</v>
      </c>
      <c r="F20149">
        <v>21</v>
      </c>
      <c r="G20149" t="s">
        <v>576</v>
      </c>
    </row>
    <row r="20150" spans="1:7" x14ac:dyDescent="0.2">
      <c r="A20150">
        <v>5.5575735738944698E+17</v>
      </c>
      <c r="B20150" t="s">
        <v>40186</v>
      </c>
      <c r="C20150" t="s">
        <v>40187</v>
      </c>
      <c r="D20150" s="1">
        <v>42019.711273148147</v>
      </c>
      <c r="E20150">
        <v>12</v>
      </c>
      <c r="F20150">
        <v>12</v>
      </c>
      <c r="G20150" t="s">
        <v>215</v>
      </c>
    </row>
    <row r="20151" spans="1:7" x14ac:dyDescent="0.2">
      <c r="A20151">
        <v>5.5575747322773498E+17</v>
      </c>
      <c r="B20151" t="s">
        <v>40188</v>
      </c>
      <c r="C20151" t="s">
        <v>40189</v>
      </c>
      <c r="D20151" s="1">
        <v>42019.711585648147</v>
      </c>
      <c r="E20151">
        <v>7</v>
      </c>
      <c r="F20151">
        <v>8</v>
      </c>
      <c r="G20151" t="s">
        <v>487</v>
      </c>
    </row>
    <row r="20152" spans="1:7" x14ac:dyDescent="0.2">
      <c r="A20152">
        <v>5.5575757216299002E+17</v>
      </c>
      <c r="B20152" t="s">
        <v>40190</v>
      </c>
      <c r="C20152" t="s">
        <v>40191</v>
      </c>
      <c r="D20152" s="1">
        <v>42019.711863425924</v>
      </c>
      <c r="E20152">
        <v>28</v>
      </c>
      <c r="F20152">
        <v>40</v>
      </c>
      <c r="G20152" t="s">
        <v>215</v>
      </c>
    </row>
    <row r="20153" spans="1:7" x14ac:dyDescent="0.2">
      <c r="A20153">
        <v>5.55758035738456E+17</v>
      </c>
      <c r="B20153" t="s">
        <v>40192</v>
      </c>
      <c r="C20153" t="s">
        <v>40193</v>
      </c>
      <c r="D20153" s="1">
        <v>42019.713136574072</v>
      </c>
      <c r="E20153">
        <v>7</v>
      </c>
      <c r="F20153">
        <v>5</v>
      </c>
      <c r="G20153" t="s">
        <v>40194</v>
      </c>
    </row>
    <row r="20154" spans="1:7" x14ac:dyDescent="0.2">
      <c r="A20154">
        <v>5.5575843578278202E+17</v>
      </c>
      <c r="B20154" t="s">
        <v>40195</v>
      </c>
      <c r="C20154" t="s">
        <v>40196</v>
      </c>
      <c r="D20154" s="1">
        <v>42019.714247685188</v>
      </c>
      <c r="E20154">
        <v>21</v>
      </c>
      <c r="F20154">
        <v>40</v>
      </c>
      <c r="G20154" t="s">
        <v>215</v>
      </c>
    </row>
    <row r="20155" spans="1:7" x14ac:dyDescent="0.2">
      <c r="A20155">
        <v>5.5575892553486701E+17</v>
      </c>
      <c r="B20155" t="s">
        <v>40197</v>
      </c>
      <c r="C20155" t="s">
        <v>40198</v>
      </c>
      <c r="D20155" s="1">
        <v>42019.715601851851</v>
      </c>
      <c r="E20155">
        <v>11</v>
      </c>
      <c r="F20155">
        <v>15</v>
      </c>
      <c r="G20155" t="s">
        <v>215</v>
      </c>
    </row>
    <row r="20156" spans="1:7" x14ac:dyDescent="0.2">
      <c r="A20156">
        <v>5.5575903963253498E+17</v>
      </c>
      <c r="B20156" t="s">
        <v>40199</v>
      </c>
      <c r="C20156" t="s">
        <v>40200</v>
      </c>
      <c r="D20156" s="1">
        <v>42019.715914351851</v>
      </c>
      <c r="E20156">
        <v>14</v>
      </c>
      <c r="F20156">
        <v>12</v>
      </c>
      <c r="G20156" t="s">
        <v>89</v>
      </c>
    </row>
    <row r="20157" spans="1:7" x14ac:dyDescent="0.2">
      <c r="A20157">
        <v>5.5575932263060602E+17</v>
      </c>
      <c r="B20157" t="s">
        <v>40201</v>
      </c>
      <c r="C20157" t="s">
        <v>40202</v>
      </c>
      <c r="D20157" s="1">
        <v>42019.716689814813</v>
      </c>
      <c r="E20157">
        <v>13</v>
      </c>
      <c r="F20157">
        <v>23</v>
      </c>
      <c r="G20157" t="s">
        <v>40203</v>
      </c>
    </row>
    <row r="20158" spans="1:7" x14ac:dyDescent="0.2">
      <c r="A20158">
        <v>5.5576208957519398E+17</v>
      </c>
      <c r="B20158" t="s">
        <v>40204</v>
      </c>
      <c r="C20158" t="s">
        <v>40205</v>
      </c>
      <c r="D20158" s="1">
        <v>42019.724328703705</v>
      </c>
      <c r="E20158">
        <v>51</v>
      </c>
      <c r="F20158">
        <v>94</v>
      </c>
    </row>
    <row r="20159" spans="1:7" x14ac:dyDescent="0.2">
      <c r="A20159">
        <v>5.5576220322825402E+17</v>
      </c>
      <c r="B20159" t="s">
        <v>40206</v>
      </c>
      <c r="C20159" t="s">
        <v>40207</v>
      </c>
      <c r="D20159" s="1">
        <v>42019.724641203706</v>
      </c>
      <c r="E20159">
        <v>28</v>
      </c>
      <c r="F20159">
        <v>32</v>
      </c>
      <c r="G20159" t="s">
        <v>215</v>
      </c>
    </row>
    <row r="20160" spans="1:7" x14ac:dyDescent="0.2">
      <c r="A20160">
        <v>5.5579984921258803E+17</v>
      </c>
      <c r="B20160" t="s">
        <v>40208</v>
      </c>
      <c r="C20160" t="s">
        <v>40209</v>
      </c>
      <c r="D20160" s="1">
        <v>42019.828518518516</v>
      </c>
      <c r="E20160">
        <v>23</v>
      </c>
      <c r="F20160">
        <v>23</v>
      </c>
      <c r="G20160" t="s">
        <v>89</v>
      </c>
    </row>
    <row r="20161" spans="1:8" x14ac:dyDescent="0.2">
      <c r="A20161">
        <v>5.5585995938963802E+17</v>
      </c>
      <c r="B20161" t="s">
        <v>40210</v>
      </c>
      <c r="C20161" t="s">
        <v>40211</v>
      </c>
      <c r="D20161" s="1">
        <v>42019.994398148148</v>
      </c>
      <c r="E20161">
        <v>32</v>
      </c>
      <c r="F20161">
        <v>38</v>
      </c>
      <c r="G20161" t="s">
        <v>215</v>
      </c>
    </row>
    <row r="20162" spans="1:8" x14ac:dyDescent="0.2">
      <c r="A20162">
        <v>5.5595476373787398E+17</v>
      </c>
      <c r="B20162" t="s">
        <v>40212</v>
      </c>
      <c r="C20162" t="s">
        <v>40213</v>
      </c>
      <c r="D20162" s="1">
        <v>42020.256006944444</v>
      </c>
      <c r="E20162">
        <v>38</v>
      </c>
      <c r="F20162">
        <v>58</v>
      </c>
      <c r="G20162" t="s">
        <v>89</v>
      </c>
    </row>
    <row r="20163" spans="1:8" x14ac:dyDescent="0.2">
      <c r="A20163">
        <v>5.5597360796521203E+17</v>
      </c>
      <c r="B20163" t="s">
        <v>40214</v>
      </c>
      <c r="C20163" t="s">
        <v>40215</v>
      </c>
      <c r="D20163" s="1">
        <v>42020.308009259257</v>
      </c>
      <c r="E20163">
        <v>34</v>
      </c>
      <c r="F20163">
        <v>58</v>
      </c>
      <c r="G20163" t="s">
        <v>215</v>
      </c>
    </row>
    <row r="20164" spans="1:8" x14ac:dyDescent="0.2">
      <c r="A20164">
        <v>5.5613283496939898E+17</v>
      </c>
      <c r="B20164" t="s">
        <v>40216</v>
      </c>
      <c r="C20164" t="s">
        <v>40217</v>
      </c>
      <c r="D20164" s="1">
        <v>42020.747384259259</v>
      </c>
      <c r="E20164">
        <v>39</v>
      </c>
      <c r="F20164">
        <v>38</v>
      </c>
      <c r="G20164" t="s">
        <v>89</v>
      </c>
    </row>
    <row r="20165" spans="1:8" x14ac:dyDescent="0.2">
      <c r="A20165">
        <v>5.5614112100111501E+17</v>
      </c>
      <c r="B20165" t="s">
        <v>40218</v>
      </c>
      <c r="C20165" t="s">
        <v>40219</v>
      </c>
      <c r="D20165" s="1">
        <v>42020.770254629628</v>
      </c>
      <c r="E20165">
        <v>18</v>
      </c>
      <c r="F20165">
        <v>26</v>
      </c>
      <c r="G20165" t="s">
        <v>215</v>
      </c>
      <c r="H20165" t="s">
        <v>40220</v>
      </c>
    </row>
    <row r="20166" spans="1:8" x14ac:dyDescent="0.2">
      <c r="A20166">
        <v>5.5614918234056198E+17</v>
      </c>
      <c r="B20166" t="s">
        <v>40221</v>
      </c>
      <c r="C20166" t="s">
        <v>40222</v>
      </c>
      <c r="D20166" s="1">
        <v>42020.792500000003</v>
      </c>
      <c r="E20166">
        <v>17</v>
      </c>
      <c r="F20166">
        <v>23</v>
      </c>
      <c r="G20166" t="s">
        <v>89</v>
      </c>
    </row>
    <row r="20167" spans="1:8" x14ac:dyDescent="0.2">
      <c r="A20167">
        <v>5.5616081237380301E+17</v>
      </c>
      <c r="B20167" t="s">
        <v>40223</v>
      </c>
      <c r="C20167" t="s">
        <v>40224</v>
      </c>
      <c r="D20167" s="1">
        <v>42020.824594907404</v>
      </c>
      <c r="E20167">
        <v>30</v>
      </c>
      <c r="F20167">
        <v>20</v>
      </c>
      <c r="G20167" t="s">
        <v>576</v>
      </c>
    </row>
    <row r="20168" spans="1:8" x14ac:dyDescent="0.2">
      <c r="A20168">
        <v>5.5617860815134298E+17</v>
      </c>
      <c r="B20168" t="s">
        <v>40225</v>
      </c>
      <c r="C20168" t="s">
        <v>40226</v>
      </c>
      <c r="D20168" s="1">
        <v>42020.873703703706</v>
      </c>
      <c r="E20168">
        <v>21</v>
      </c>
      <c r="F20168">
        <v>18</v>
      </c>
      <c r="G20168" t="s">
        <v>576</v>
      </c>
    </row>
    <row r="20169" spans="1:8" x14ac:dyDescent="0.2">
      <c r="A20169">
        <v>5.5635559159431898E+17</v>
      </c>
      <c r="B20169" t="s">
        <v>40227</v>
      </c>
      <c r="C20169" t="s">
        <v>40228</v>
      </c>
      <c r="D20169" s="1">
        <v>42021.362083333333</v>
      </c>
      <c r="E20169">
        <v>11</v>
      </c>
      <c r="F20169">
        <v>31</v>
      </c>
      <c r="G20169" t="s">
        <v>576</v>
      </c>
    </row>
    <row r="20170" spans="1:8" x14ac:dyDescent="0.2">
      <c r="A20170">
        <v>5.5635883566615699E+17</v>
      </c>
      <c r="B20170" t="s">
        <v>40229</v>
      </c>
      <c r="C20170" t="s">
        <v>40230</v>
      </c>
      <c r="D20170" s="1">
        <v>42021.371030092596</v>
      </c>
      <c r="E20170">
        <v>278</v>
      </c>
      <c r="F20170">
        <v>435</v>
      </c>
      <c r="G20170" t="s">
        <v>215</v>
      </c>
      <c r="H20170" t="s">
        <v>390</v>
      </c>
    </row>
    <row r="20171" spans="1:8" x14ac:dyDescent="0.2">
      <c r="A20171">
        <v>5.5635914702615302E+17</v>
      </c>
      <c r="B20171" t="s">
        <v>40231</v>
      </c>
      <c r="C20171" t="s">
        <v>40232</v>
      </c>
      <c r="D20171" s="1">
        <v>42021.371886574074</v>
      </c>
      <c r="E20171">
        <v>212</v>
      </c>
      <c r="F20171">
        <v>198</v>
      </c>
      <c r="G20171" t="s">
        <v>576</v>
      </c>
    </row>
    <row r="20172" spans="1:8" x14ac:dyDescent="0.2">
      <c r="A20172">
        <v>5.5635941022291898E+17</v>
      </c>
      <c r="B20172" t="s">
        <v>40233</v>
      </c>
      <c r="C20172" t="s">
        <v>40234</v>
      </c>
      <c r="D20172" s="1">
        <v>42021.372615740744</v>
      </c>
      <c r="E20172">
        <v>22</v>
      </c>
      <c r="F20172">
        <v>48</v>
      </c>
      <c r="G20172" t="s">
        <v>215</v>
      </c>
    </row>
    <row r="20173" spans="1:8" x14ac:dyDescent="0.2">
      <c r="A20173">
        <v>5.5635956423357197E+17</v>
      </c>
      <c r="B20173" t="s">
        <v>40235</v>
      </c>
      <c r="C20173" t="s">
        <v>40236</v>
      </c>
      <c r="D20173" s="1">
        <v>42021.373043981483</v>
      </c>
      <c r="E20173">
        <v>15</v>
      </c>
      <c r="F20173">
        <v>11</v>
      </c>
      <c r="G20173" t="s">
        <v>215</v>
      </c>
      <c r="H20173" t="s">
        <v>390</v>
      </c>
    </row>
    <row r="20174" spans="1:8" x14ac:dyDescent="0.2">
      <c r="A20174">
        <v>5.5636000604894003E+17</v>
      </c>
      <c r="B20174" t="s">
        <v>40237</v>
      </c>
      <c r="C20174" t="s">
        <v>40238</v>
      </c>
      <c r="D20174" s="1">
        <v>42021.374259259261</v>
      </c>
      <c r="E20174">
        <v>22</v>
      </c>
      <c r="F20174">
        <v>23</v>
      </c>
      <c r="G20174" t="s">
        <v>487</v>
      </c>
      <c r="H20174" t="s">
        <v>390</v>
      </c>
    </row>
    <row r="20175" spans="1:8" x14ac:dyDescent="0.2">
      <c r="A20175">
        <v>5.5636027604888301E+17</v>
      </c>
      <c r="B20175" t="s">
        <v>40239</v>
      </c>
      <c r="C20175" t="s">
        <v>40240</v>
      </c>
      <c r="D20175" s="1">
        <v>42021.375011574077</v>
      </c>
      <c r="E20175">
        <v>85</v>
      </c>
      <c r="F20175">
        <v>33</v>
      </c>
      <c r="G20175" t="s">
        <v>215</v>
      </c>
    </row>
    <row r="20176" spans="1:8" x14ac:dyDescent="0.2">
      <c r="A20176">
        <v>5.5636117319371898E+17</v>
      </c>
      <c r="B20176" t="s">
        <v>40241</v>
      </c>
      <c r="C20176" t="s">
        <v>40242</v>
      </c>
      <c r="D20176" s="1">
        <v>42021.377488425926</v>
      </c>
      <c r="E20176">
        <v>13</v>
      </c>
      <c r="F20176">
        <v>12</v>
      </c>
      <c r="G20176" t="s">
        <v>215</v>
      </c>
      <c r="H20176" t="s">
        <v>390</v>
      </c>
    </row>
    <row r="20177" spans="1:8" x14ac:dyDescent="0.2">
      <c r="A20177">
        <v>5.5636137754861101E+17</v>
      </c>
      <c r="B20177" t="s">
        <v>40243</v>
      </c>
      <c r="C20177" t="s">
        <v>40244</v>
      </c>
      <c r="D20177" s="1">
        <v>42021.37804398148</v>
      </c>
      <c r="E20177">
        <v>159</v>
      </c>
      <c r="F20177">
        <v>159</v>
      </c>
      <c r="G20177" t="s">
        <v>215</v>
      </c>
    </row>
    <row r="20178" spans="1:8" x14ac:dyDescent="0.2">
      <c r="A20178">
        <v>5.5636149784127002E+17</v>
      </c>
      <c r="B20178" t="s">
        <v>40245</v>
      </c>
      <c r="C20178" t="s">
        <v>40246</v>
      </c>
      <c r="D20178" s="1">
        <v>42021.378379629627</v>
      </c>
      <c r="E20178">
        <v>12</v>
      </c>
      <c r="F20178">
        <v>13</v>
      </c>
      <c r="G20178" t="s">
        <v>215</v>
      </c>
      <c r="H20178" t="s">
        <v>616</v>
      </c>
    </row>
    <row r="20179" spans="1:8" x14ac:dyDescent="0.2">
      <c r="A20179">
        <v>5.5636224060637101E+17</v>
      </c>
      <c r="B20179" t="s">
        <v>40247</v>
      </c>
      <c r="C20179" t="s">
        <v>40248</v>
      </c>
      <c r="D20179" s="1">
        <v>42021.380428240744</v>
      </c>
      <c r="E20179">
        <v>4</v>
      </c>
      <c r="F20179">
        <v>8</v>
      </c>
      <c r="G20179" t="s">
        <v>576</v>
      </c>
    </row>
    <row r="20180" spans="1:8" x14ac:dyDescent="0.2">
      <c r="A20180">
        <v>5.5636227974760397E+17</v>
      </c>
      <c r="B20180" t="s">
        <v>40249</v>
      </c>
      <c r="C20180" t="s">
        <v>40250</v>
      </c>
      <c r="D20180" s="1">
        <v>42021.380532407406</v>
      </c>
      <c r="E20180">
        <v>11</v>
      </c>
      <c r="F20180">
        <v>12</v>
      </c>
      <c r="G20180" t="s">
        <v>576</v>
      </c>
    </row>
    <row r="20181" spans="1:8" x14ac:dyDescent="0.2">
      <c r="A20181">
        <v>5.5636252758901101E+17</v>
      </c>
      <c r="B20181" t="s">
        <v>40251</v>
      </c>
      <c r="C20181" t="s">
        <v>40252</v>
      </c>
      <c r="D20181" s="1">
        <v>42021.381215277775</v>
      </c>
      <c r="E20181">
        <v>14</v>
      </c>
      <c r="F20181">
        <v>17</v>
      </c>
      <c r="G20181" t="s">
        <v>576</v>
      </c>
      <c r="H20181" t="s">
        <v>390</v>
      </c>
    </row>
    <row r="20182" spans="1:8" x14ac:dyDescent="0.2">
      <c r="A20182">
        <v>5.5636273551744198E+17</v>
      </c>
      <c r="B20182" t="s">
        <v>40253</v>
      </c>
      <c r="C20182" t="s">
        <v>40254</v>
      </c>
      <c r="D20182" s="1">
        <v>42021.381793981483</v>
      </c>
      <c r="E20182">
        <v>15</v>
      </c>
      <c r="F20182">
        <v>20</v>
      </c>
      <c r="G20182" t="s">
        <v>215</v>
      </c>
      <c r="H20182" t="s">
        <v>390</v>
      </c>
    </row>
    <row r="20183" spans="1:8" x14ac:dyDescent="0.2">
      <c r="A20183">
        <v>5.5636356031055002E+17</v>
      </c>
      <c r="B20183" t="s">
        <v>40255</v>
      </c>
      <c r="C20183" t="s">
        <v>40256</v>
      </c>
      <c r="D20183" s="1">
        <v>42021.384074074071</v>
      </c>
      <c r="E20183">
        <v>22</v>
      </c>
      <c r="F20183">
        <v>37</v>
      </c>
      <c r="G20183" t="s">
        <v>89</v>
      </c>
    </row>
    <row r="20184" spans="1:8" x14ac:dyDescent="0.2">
      <c r="A20184">
        <v>5.5639170554582598E+17</v>
      </c>
      <c r="B20184" t="s">
        <v>40257</v>
      </c>
      <c r="C20184" t="s">
        <v>40258</v>
      </c>
      <c r="D20184" s="1">
        <v>42021.461736111109</v>
      </c>
      <c r="E20184">
        <v>13</v>
      </c>
      <c r="F20184">
        <v>18</v>
      </c>
      <c r="G20184" t="s">
        <v>215</v>
      </c>
      <c r="H20184" t="s">
        <v>390</v>
      </c>
    </row>
    <row r="20185" spans="1:8" x14ac:dyDescent="0.2">
      <c r="A20185">
        <v>5.5639198221049402E+17</v>
      </c>
      <c r="B20185" t="s">
        <v>40259</v>
      </c>
      <c r="C20185" t="s">
        <v>37181</v>
      </c>
      <c r="D20185" s="1">
        <v>42021.462500000001</v>
      </c>
      <c r="E20185">
        <v>16</v>
      </c>
      <c r="F20185">
        <v>23</v>
      </c>
      <c r="G20185" t="s">
        <v>215</v>
      </c>
    </row>
    <row r="20186" spans="1:8" x14ac:dyDescent="0.2">
      <c r="A20186">
        <v>5.5639238381511802E+17</v>
      </c>
      <c r="B20186" t="s">
        <v>40260</v>
      </c>
      <c r="C20186" t="s">
        <v>40261</v>
      </c>
      <c r="D20186" s="1">
        <v>42021.46361111111</v>
      </c>
      <c r="E20186">
        <v>161</v>
      </c>
      <c r="F20186">
        <v>286</v>
      </c>
      <c r="G20186" t="s">
        <v>576</v>
      </c>
    </row>
    <row r="20187" spans="1:8" x14ac:dyDescent="0.2">
      <c r="A20187">
        <v>5.5639350843804E+17</v>
      </c>
      <c r="B20187" t="s">
        <v>40262</v>
      </c>
      <c r="C20187" t="s">
        <v>40263</v>
      </c>
      <c r="D20187" s="1">
        <v>42021.46671296296</v>
      </c>
      <c r="E20187">
        <v>16</v>
      </c>
      <c r="F20187">
        <v>31</v>
      </c>
      <c r="G20187" t="e">
        <f>BJKizer74</f>
        <v>#NAME?</v>
      </c>
      <c r="H20187" t="s">
        <v>390</v>
      </c>
    </row>
    <row r="20188" spans="1:8" x14ac:dyDescent="0.2">
      <c r="A20188">
        <v>5.5639372019584602E+17</v>
      </c>
      <c r="B20188" t="s">
        <v>40264</v>
      </c>
      <c r="C20188" t="s">
        <v>40265</v>
      </c>
      <c r="D20188" s="1">
        <v>42021.467291666668</v>
      </c>
      <c r="E20188">
        <v>165</v>
      </c>
      <c r="F20188">
        <v>293</v>
      </c>
      <c r="G20188" t="s">
        <v>215</v>
      </c>
      <c r="H20188" t="s">
        <v>390</v>
      </c>
    </row>
    <row r="20189" spans="1:8" x14ac:dyDescent="0.2">
      <c r="A20189">
        <v>5.5639581051534099E+17</v>
      </c>
      <c r="B20189" t="s">
        <v>40266</v>
      </c>
      <c r="C20189" t="s">
        <v>40267</v>
      </c>
      <c r="D20189" s="1">
        <v>42021.473067129627</v>
      </c>
      <c r="E20189">
        <v>19</v>
      </c>
      <c r="F20189">
        <v>46</v>
      </c>
      <c r="G20189" t="s">
        <v>576</v>
      </c>
    </row>
    <row r="20190" spans="1:8" x14ac:dyDescent="0.2">
      <c r="A20190">
        <v>5.5639619295196301E+17</v>
      </c>
      <c r="B20190" t="s">
        <v>40268</v>
      </c>
      <c r="C20190" t="s">
        <v>40269</v>
      </c>
      <c r="D20190" s="1">
        <v>42021.474120370367</v>
      </c>
      <c r="E20190">
        <v>13</v>
      </c>
      <c r="F20190">
        <v>22</v>
      </c>
      <c r="G20190" t="s">
        <v>487</v>
      </c>
    </row>
    <row r="20191" spans="1:8" x14ac:dyDescent="0.2">
      <c r="A20191">
        <v>5.5639660691718502E+17</v>
      </c>
      <c r="B20191" t="s">
        <v>40270</v>
      </c>
      <c r="C20191" t="s">
        <v>40271</v>
      </c>
      <c r="D20191" s="1">
        <v>42021.475266203706</v>
      </c>
      <c r="E20191">
        <v>31</v>
      </c>
      <c r="F20191">
        <v>48</v>
      </c>
      <c r="G20191" t="s">
        <v>40272</v>
      </c>
    </row>
    <row r="20192" spans="1:8" x14ac:dyDescent="0.2">
      <c r="A20192">
        <v>5.5639683050296499E+17</v>
      </c>
      <c r="B20192" t="s">
        <v>40273</v>
      </c>
      <c r="C20192" t="s">
        <v>40274</v>
      </c>
      <c r="D20192" s="1">
        <v>42021.47587962963</v>
      </c>
      <c r="E20192">
        <v>322</v>
      </c>
      <c r="F20192">
        <v>558</v>
      </c>
      <c r="G20192" t="s">
        <v>215</v>
      </c>
    </row>
    <row r="20193" spans="1:8" x14ac:dyDescent="0.2">
      <c r="A20193">
        <v>5.5639795715594598E+17</v>
      </c>
      <c r="B20193" t="s">
        <v>40275</v>
      </c>
      <c r="C20193" t="s">
        <v>40276</v>
      </c>
      <c r="D20193" s="1">
        <v>42021.478993055556</v>
      </c>
      <c r="E20193">
        <v>78</v>
      </c>
      <c r="F20193">
        <v>168</v>
      </c>
    </row>
    <row r="20194" spans="1:8" x14ac:dyDescent="0.2">
      <c r="A20194">
        <v>5.5649662796878598E+17</v>
      </c>
      <c r="B20194" t="s">
        <v>40277</v>
      </c>
      <c r="C20194" t="s">
        <v>40278</v>
      </c>
      <c r="D20194" s="1">
        <v>42021.751261574071</v>
      </c>
      <c r="E20194">
        <v>21</v>
      </c>
      <c r="F20194">
        <v>28</v>
      </c>
      <c r="G20194" t="s">
        <v>576</v>
      </c>
    </row>
    <row r="20195" spans="1:8" x14ac:dyDescent="0.2">
      <c r="A20195">
        <v>5.5654921227260301E+17</v>
      </c>
      <c r="B20195" t="s">
        <v>40279</v>
      </c>
      <c r="C20195" t="s">
        <v>40280</v>
      </c>
      <c r="D20195" s="1">
        <v>42021.896377314813</v>
      </c>
      <c r="E20195">
        <v>26</v>
      </c>
      <c r="F20195">
        <v>22</v>
      </c>
      <c r="G20195" t="s">
        <v>89</v>
      </c>
      <c r="H20195" t="s">
        <v>40281</v>
      </c>
    </row>
    <row r="20196" spans="1:8" x14ac:dyDescent="0.2">
      <c r="A20196">
        <v>5.5657831812930298E+17</v>
      </c>
      <c r="B20196" t="s">
        <v>40282</v>
      </c>
      <c r="C20196" t="s">
        <v>40283</v>
      </c>
      <c r="D20196" s="1">
        <v>42021.976689814815</v>
      </c>
      <c r="E20196">
        <v>6</v>
      </c>
      <c r="F20196">
        <v>24</v>
      </c>
      <c r="G20196" t="s">
        <v>487</v>
      </c>
    </row>
    <row r="20197" spans="1:8" x14ac:dyDescent="0.2">
      <c r="A20197">
        <v>5.5658060766565498E+17</v>
      </c>
      <c r="B20197" t="s">
        <v>40284</v>
      </c>
      <c r="C20197" t="s">
        <v>40285</v>
      </c>
      <c r="D20197" s="1">
        <v>42021.98300925926</v>
      </c>
      <c r="E20197">
        <v>38</v>
      </c>
      <c r="F20197">
        <v>86</v>
      </c>
      <c r="G20197" t="s">
        <v>576</v>
      </c>
    </row>
    <row r="20198" spans="1:8" x14ac:dyDescent="0.2">
      <c r="A20198">
        <v>5.5659813541462003E+17</v>
      </c>
      <c r="B20198" t="s">
        <v>40286</v>
      </c>
      <c r="C20198" t="s">
        <v>40287</v>
      </c>
      <c r="D20198" s="1">
        <v>42022.031377314815</v>
      </c>
      <c r="E20198">
        <v>55</v>
      </c>
      <c r="F20198">
        <v>75</v>
      </c>
      <c r="G20198" t="s">
        <v>40288</v>
      </c>
    </row>
    <row r="20199" spans="1:8" x14ac:dyDescent="0.2">
      <c r="A20199">
        <v>5.5659972343261101E+17</v>
      </c>
      <c r="B20199" t="s">
        <v>40289</v>
      </c>
      <c r="C20199" t="s">
        <v>40290</v>
      </c>
      <c r="D20199" s="1">
        <v>42022.035752314812</v>
      </c>
      <c r="E20199">
        <v>23</v>
      </c>
      <c r="F20199">
        <v>41</v>
      </c>
      <c r="G20199" t="s">
        <v>40291</v>
      </c>
    </row>
    <row r="20200" spans="1:8" x14ac:dyDescent="0.2">
      <c r="A20200">
        <v>5.5661528354129498E+17</v>
      </c>
      <c r="B20200" t="s">
        <v>40292</v>
      </c>
      <c r="C20200" t="s">
        <v>40293</v>
      </c>
      <c r="D20200" s="1">
        <v>42022.078692129631</v>
      </c>
      <c r="E20200">
        <v>47</v>
      </c>
      <c r="F20200">
        <v>68</v>
      </c>
      <c r="G20200" t="s">
        <v>89</v>
      </c>
    </row>
    <row r="20201" spans="1:8" x14ac:dyDescent="0.2">
      <c r="A20201">
        <v>5.5676464434252102E+17</v>
      </c>
      <c r="B20201" t="s">
        <v>40294</v>
      </c>
      <c r="C20201" t="s">
        <v>40295</v>
      </c>
      <c r="D20201" s="1">
        <v>42022.490856481483</v>
      </c>
      <c r="E20201">
        <v>16</v>
      </c>
      <c r="F20201">
        <v>21</v>
      </c>
      <c r="G20201" t="s">
        <v>487</v>
      </c>
    </row>
    <row r="20202" spans="1:8" x14ac:dyDescent="0.2">
      <c r="A20202">
        <v>5.5676470928710003E+17</v>
      </c>
      <c r="B20202" t="s">
        <v>40296</v>
      </c>
      <c r="C20202" t="s">
        <v>40297</v>
      </c>
      <c r="D20202" s="1">
        <v>42022.491030092591</v>
      </c>
      <c r="E20202">
        <v>32</v>
      </c>
      <c r="F20202">
        <v>59</v>
      </c>
      <c r="G20202" t="s">
        <v>487</v>
      </c>
    </row>
    <row r="20203" spans="1:8" x14ac:dyDescent="0.2">
      <c r="A20203">
        <v>5.56765045028552E+17</v>
      </c>
      <c r="B20203" t="s">
        <v>40298</v>
      </c>
      <c r="C20203" t="s">
        <v>40299</v>
      </c>
      <c r="D20203" s="1">
        <v>42022.491956018515</v>
      </c>
      <c r="E20203">
        <v>15</v>
      </c>
      <c r="F20203">
        <v>47</v>
      </c>
      <c r="G20203" t="s">
        <v>487</v>
      </c>
    </row>
    <row r="20204" spans="1:8" x14ac:dyDescent="0.2">
      <c r="A20204">
        <v>5.5676537026329299E+17</v>
      </c>
      <c r="B20204" t="s">
        <v>40300</v>
      </c>
      <c r="C20204" t="s">
        <v>40301</v>
      </c>
      <c r="D20204" s="1">
        <v>42022.492858796293</v>
      </c>
      <c r="E20204">
        <v>85</v>
      </c>
      <c r="F20204">
        <v>137</v>
      </c>
      <c r="G20204" t="s">
        <v>215</v>
      </c>
    </row>
    <row r="20205" spans="1:8" x14ac:dyDescent="0.2">
      <c r="A20205">
        <v>5.5676573568364102E+17</v>
      </c>
      <c r="B20205" t="s">
        <v>40302</v>
      </c>
      <c r="C20205" t="s">
        <v>40303</v>
      </c>
      <c r="D20205" s="1">
        <v>42022.49386574074</v>
      </c>
      <c r="E20205">
        <v>13</v>
      </c>
      <c r="F20205">
        <v>22</v>
      </c>
      <c r="G20205" t="s">
        <v>215</v>
      </c>
    </row>
    <row r="20206" spans="1:8" x14ac:dyDescent="0.2">
      <c r="A20206">
        <v>5.5685480969825798E+17</v>
      </c>
      <c r="B20206" t="s">
        <v>40304</v>
      </c>
      <c r="C20206" t="s">
        <v>40305</v>
      </c>
      <c r="D20206" s="1">
        <v>42022.739664351851</v>
      </c>
      <c r="E20206">
        <v>55</v>
      </c>
      <c r="F20206">
        <v>86</v>
      </c>
      <c r="G20206" t="s">
        <v>576</v>
      </c>
    </row>
    <row r="20207" spans="1:8" x14ac:dyDescent="0.2">
      <c r="A20207">
        <v>5.56911596937936E+17</v>
      </c>
      <c r="B20207" t="s">
        <v>40306</v>
      </c>
      <c r="C20207" t="s">
        <v>40307</v>
      </c>
      <c r="D20207" s="1">
        <v>42022.896365740744</v>
      </c>
      <c r="E20207">
        <v>32</v>
      </c>
      <c r="F20207">
        <v>32</v>
      </c>
      <c r="G20207" t="s">
        <v>40308</v>
      </c>
    </row>
    <row r="20208" spans="1:8" x14ac:dyDescent="0.2">
      <c r="A20208">
        <v>5.5699053157916198E+17</v>
      </c>
      <c r="B20208" t="s">
        <v>40309</v>
      </c>
      <c r="C20208" t="s">
        <v>40310</v>
      </c>
      <c r="D20208" s="1">
        <v>42023.114178240743</v>
      </c>
      <c r="E20208">
        <v>41</v>
      </c>
      <c r="F20208">
        <v>119</v>
      </c>
      <c r="G20208" t="s">
        <v>576</v>
      </c>
      <c r="H20208" t="s">
        <v>390</v>
      </c>
    </row>
    <row r="20209" spans="1:8" x14ac:dyDescent="0.2">
      <c r="A20209">
        <v>5.5700899584488198E+17</v>
      </c>
      <c r="B20209" t="s">
        <v>40311</v>
      </c>
      <c r="C20209" t="s">
        <v>40312</v>
      </c>
      <c r="D20209" s="1">
        <v>42023.165127314816</v>
      </c>
      <c r="E20209">
        <v>77</v>
      </c>
      <c r="F20209">
        <v>125</v>
      </c>
      <c r="G20209" t="s">
        <v>215</v>
      </c>
      <c r="H20209" t="s">
        <v>390</v>
      </c>
    </row>
    <row r="20210" spans="1:8" x14ac:dyDescent="0.2">
      <c r="A20210">
        <v>5.5700935645858598E+17</v>
      </c>
      <c r="B20210" t="s">
        <v>40313</v>
      </c>
      <c r="C20210" t="s">
        <v>40314</v>
      </c>
      <c r="D20210" s="1">
        <v>42023.166122685187</v>
      </c>
      <c r="E20210">
        <v>19</v>
      </c>
      <c r="F20210">
        <v>52</v>
      </c>
      <c r="G20210" t="s">
        <v>576</v>
      </c>
    </row>
    <row r="20211" spans="1:8" x14ac:dyDescent="0.2">
      <c r="A20211">
        <v>5.5700966742846202E+17</v>
      </c>
      <c r="B20211" t="s">
        <v>40315</v>
      </c>
      <c r="C20211" t="s">
        <v>40316</v>
      </c>
      <c r="D20211" s="1">
        <v>42023.166990740741</v>
      </c>
      <c r="E20211">
        <v>147</v>
      </c>
      <c r="F20211">
        <v>219</v>
      </c>
      <c r="G20211" t="s">
        <v>215</v>
      </c>
      <c r="H20211" t="s">
        <v>390</v>
      </c>
    </row>
    <row r="20212" spans="1:8" x14ac:dyDescent="0.2">
      <c r="A20212">
        <v>5.5701024748813498E+17</v>
      </c>
      <c r="B20212" t="s">
        <v>40317</v>
      </c>
      <c r="C20212" t="s">
        <v>40318</v>
      </c>
      <c r="D20212" s="1">
        <v>42023.168587962966</v>
      </c>
      <c r="E20212">
        <v>22</v>
      </c>
      <c r="F20212">
        <v>88</v>
      </c>
      <c r="G20212" t="s">
        <v>487</v>
      </c>
      <c r="H20212" t="s">
        <v>390</v>
      </c>
    </row>
    <row r="20213" spans="1:8" x14ac:dyDescent="0.2">
      <c r="A20213">
        <v>5.5701065590010598E+17</v>
      </c>
      <c r="B20213" t="s">
        <v>40319</v>
      </c>
      <c r="C20213" t="s">
        <v>40320</v>
      </c>
      <c r="D20213" s="1">
        <v>42023.169710648152</v>
      </c>
      <c r="E20213">
        <v>6</v>
      </c>
      <c r="F20213">
        <v>25</v>
      </c>
      <c r="G20213" t="s">
        <v>89</v>
      </c>
    </row>
    <row r="20214" spans="1:8" x14ac:dyDescent="0.2">
      <c r="A20214">
        <v>5.5701092493113702E+17</v>
      </c>
      <c r="B20214" t="s">
        <v>40321</v>
      </c>
      <c r="C20214" t="s">
        <v>40322</v>
      </c>
      <c r="D20214" s="1">
        <v>42023.170451388891</v>
      </c>
      <c r="E20214">
        <v>8</v>
      </c>
      <c r="F20214">
        <v>26</v>
      </c>
      <c r="G20214" t="s">
        <v>40323</v>
      </c>
    </row>
    <row r="20215" spans="1:8" x14ac:dyDescent="0.2">
      <c r="A20215">
        <v>5.5701137532809997E+17</v>
      </c>
      <c r="B20215" t="s">
        <v>40324</v>
      </c>
      <c r="C20215" t="s">
        <v>40325</v>
      </c>
      <c r="D20215" s="1">
        <v>42023.171701388892</v>
      </c>
      <c r="E20215">
        <v>34</v>
      </c>
      <c r="F20215">
        <v>123</v>
      </c>
    </row>
    <row r="20216" spans="1:8" x14ac:dyDescent="0.2">
      <c r="A20216">
        <v>5.5701228223308998E+17</v>
      </c>
      <c r="B20216" t="s">
        <v>40326</v>
      </c>
      <c r="C20216" t="s">
        <v>40327</v>
      </c>
      <c r="D20216" s="1">
        <v>42023.174201388887</v>
      </c>
      <c r="E20216">
        <v>43</v>
      </c>
      <c r="F20216">
        <v>158</v>
      </c>
      <c r="G20216" t="s">
        <v>89</v>
      </c>
    </row>
    <row r="20217" spans="1:8" x14ac:dyDescent="0.2">
      <c r="A20217">
        <v>5.5714417787692998E+17</v>
      </c>
      <c r="B20217" t="s">
        <v>40328</v>
      </c>
      <c r="C20217" t="s">
        <v>40329</v>
      </c>
      <c r="D20217" s="1">
        <v>42023.538159722222</v>
      </c>
      <c r="E20217">
        <v>47</v>
      </c>
      <c r="F20217">
        <v>101</v>
      </c>
    </row>
    <row r="20218" spans="1:8" x14ac:dyDescent="0.2">
      <c r="A20218">
        <v>5.5714480771039603E+17</v>
      </c>
      <c r="B20218" t="s">
        <v>40330</v>
      </c>
      <c r="C20218" t="s">
        <v>40331</v>
      </c>
      <c r="D20218" s="1">
        <v>42023.539907407408</v>
      </c>
      <c r="E20218">
        <v>19</v>
      </c>
      <c r="F20218">
        <v>54</v>
      </c>
      <c r="G20218" t="s">
        <v>89</v>
      </c>
    </row>
    <row r="20219" spans="1:8" x14ac:dyDescent="0.2">
      <c r="A20219">
        <v>5.5720177965468403E+17</v>
      </c>
      <c r="B20219" t="s">
        <v>40332</v>
      </c>
      <c r="C20219" t="s">
        <v>40333</v>
      </c>
      <c r="D20219" s="1">
        <v>42023.697118055556</v>
      </c>
      <c r="E20219">
        <v>17</v>
      </c>
      <c r="F20219">
        <v>47</v>
      </c>
      <c r="G20219" t="s">
        <v>89</v>
      </c>
      <c r="H20219" t="s">
        <v>40334</v>
      </c>
    </row>
    <row r="20220" spans="1:8" x14ac:dyDescent="0.2">
      <c r="A20220">
        <v>5.5720252559905901E+17</v>
      </c>
      <c r="B20220" t="s">
        <v>40335</v>
      </c>
      <c r="C20220" t="s">
        <v>40336</v>
      </c>
      <c r="D20220" s="1">
        <v>42023.699178240742</v>
      </c>
      <c r="E20220">
        <v>24</v>
      </c>
      <c r="F20220">
        <v>29</v>
      </c>
      <c r="G20220" t="s">
        <v>215</v>
      </c>
    </row>
    <row r="20221" spans="1:8" x14ac:dyDescent="0.2">
      <c r="A20221">
        <v>5.5720294635483898E+17</v>
      </c>
      <c r="B20221" t="s">
        <v>40337</v>
      </c>
      <c r="C20221" t="s">
        <v>40338</v>
      </c>
      <c r="D20221" s="1">
        <v>42023.700335648151</v>
      </c>
      <c r="E20221">
        <v>24</v>
      </c>
      <c r="F20221">
        <v>62</v>
      </c>
      <c r="G20221" t="s">
        <v>215</v>
      </c>
    </row>
    <row r="20222" spans="1:8" x14ac:dyDescent="0.2">
      <c r="A20222">
        <v>5.5732615154762099E+17</v>
      </c>
      <c r="B20222" t="s">
        <v>40339</v>
      </c>
      <c r="C20222" t="s">
        <v>40340</v>
      </c>
      <c r="D20222" s="1">
        <v>42024.040312500001</v>
      </c>
      <c r="E20222">
        <v>23</v>
      </c>
      <c r="F20222">
        <v>37</v>
      </c>
      <c r="G20222" t="s">
        <v>215</v>
      </c>
      <c r="H20222" t="s">
        <v>40341</v>
      </c>
    </row>
    <row r="20223" spans="1:8" x14ac:dyDescent="0.2">
      <c r="A20223">
        <v>5.5733601653807501E+17</v>
      </c>
      <c r="B20223" t="s">
        <v>40342</v>
      </c>
      <c r="C20223" t="s">
        <v>40343</v>
      </c>
      <c r="D20223" s="1">
        <v>42024.06753472222</v>
      </c>
      <c r="E20223">
        <v>28</v>
      </c>
      <c r="F20223">
        <v>34</v>
      </c>
      <c r="G20223" t="s">
        <v>215</v>
      </c>
      <c r="H20223" t="s">
        <v>390</v>
      </c>
    </row>
    <row r="20224" spans="1:8" x14ac:dyDescent="0.2">
      <c r="A20224">
        <v>5.5734060868438003E+17</v>
      </c>
      <c r="B20224" t="s">
        <v>40344</v>
      </c>
      <c r="C20224" t="s">
        <v>40345</v>
      </c>
      <c r="D20224" s="1">
        <v>42024.080208333333</v>
      </c>
      <c r="E20224">
        <v>59</v>
      </c>
      <c r="F20224">
        <v>146</v>
      </c>
    </row>
    <row r="20225" spans="1:8" x14ac:dyDescent="0.2">
      <c r="A20225">
        <v>5.5734069003288499E+17</v>
      </c>
      <c r="B20225" t="s">
        <v>40346</v>
      </c>
      <c r="C20225" t="s">
        <v>40347</v>
      </c>
      <c r="D20225" s="1">
        <v>42024.080439814818</v>
      </c>
      <c r="E20225">
        <v>21</v>
      </c>
      <c r="F20225">
        <v>43</v>
      </c>
      <c r="G20225" t="s">
        <v>215</v>
      </c>
    </row>
    <row r="20226" spans="1:8" x14ac:dyDescent="0.2">
      <c r="A20226">
        <v>5.5734077937156499E+17</v>
      </c>
      <c r="B20226" t="s">
        <v>40348</v>
      </c>
      <c r="C20226" t="s">
        <v>40349</v>
      </c>
      <c r="D20226" s="1">
        <v>42024.080682870372</v>
      </c>
      <c r="E20226">
        <v>6</v>
      </c>
      <c r="F20226">
        <v>10</v>
      </c>
      <c r="G20226" t="s">
        <v>40350</v>
      </c>
    </row>
    <row r="20227" spans="1:8" x14ac:dyDescent="0.2">
      <c r="A20227">
        <v>5.5734089292398502E+17</v>
      </c>
      <c r="B20227" t="s">
        <v>40351</v>
      </c>
      <c r="C20227" t="s">
        <v>40352</v>
      </c>
      <c r="D20227" s="1">
        <v>42024.080995370372</v>
      </c>
      <c r="E20227">
        <v>10</v>
      </c>
      <c r="F20227">
        <v>11</v>
      </c>
      <c r="G20227" t="s">
        <v>40353</v>
      </c>
    </row>
    <row r="20228" spans="1:8" x14ac:dyDescent="0.2">
      <c r="A20228">
        <v>5.5734095064599302E+17</v>
      </c>
      <c r="B20228" t="s">
        <v>40354</v>
      </c>
      <c r="C20228" t="s">
        <v>40355</v>
      </c>
      <c r="D20228" s="1">
        <v>42024.081157407411</v>
      </c>
      <c r="E20228">
        <v>23</v>
      </c>
      <c r="F20228">
        <v>54</v>
      </c>
      <c r="G20228" t="s">
        <v>576</v>
      </c>
      <c r="H20228" t="s">
        <v>616</v>
      </c>
    </row>
    <row r="20229" spans="1:8" x14ac:dyDescent="0.2">
      <c r="A20229">
        <v>5.5734500447435501E+17</v>
      </c>
      <c r="B20229" t="s">
        <v>40356</v>
      </c>
      <c r="C20229" t="s">
        <v>40357</v>
      </c>
      <c r="D20229" s="1">
        <v>42024.09233796296</v>
      </c>
      <c r="E20229">
        <v>11</v>
      </c>
      <c r="F20229">
        <v>18</v>
      </c>
      <c r="G20229" t="s">
        <v>215</v>
      </c>
      <c r="H20229" t="s">
        <v>390</v>
      </c>
    </row>
    <row r="20230" spans="1:8" x14ac:dyDescent="0.2">
      <c r="A20230">
        <v>5.5734503012253197E+17</v>
      </c>
      <c r="B20230" t="s">
        <v>40358</v>
      </c>
      <c r="C20230" t="s">
        <v>40359</v>
      </c>
      <c r="D20230" s="1">
        <v>42024.092407407406</v>
      </c>
      <c r="E20230">
        <v>17</v>
      </c>
      <c r="F20230">
        <v>20</v>
      </c>
      <c r="G20230" t="s">
        <v>215</v>
      </c>
      <c r="H20230" t="s">
        <v>390</v>
      </c>
    </row>
    <row r="20231" spans="1:8" x14ac:dyDescent="0.2">
      <c r="A20231">
        <v>5.5734512175547098E+17</v>
      </c>
      <c r="B20231" t="s">
        <v>40360</v>
      </c>
      <c r="C20231" t="s">
        <v>40361</v>
      </c>
      <c r="D20231" s="1">
        <v>42024.092662037037</v>
      </c>
      <c r="E20231">
        <v>15</v>
      </c>
      <c r="F20231">
        <v>19</v>
      </c>
      <c r="G20231" t="s">
        <v>215</v>
      </c>
      <c r="H20231" t="s">
        <v>390</v>
      </c>
    </row>
    <row r="20232" spans="1:8" x14ac:dyDescent="0.2">
      <c r="A20232">
        <v>5.5734529355834899E+17</v>
      </c>
      <c r="B20232" t="s">
        <v>40362</v>
      </c>
      <c r="C20232" t="s">
        <v>40363</v>
      </c>
      <c r="D20232" s="1">
        <v>42024.093136574076</v>
      </c>
      <c r="E20232">
        <v>20</v>
      </c>
      <c r="F20232">
        <v>52</v>
      </c>
      <c r="G20232" t="s">
        <v>215</v>
      </c>
    </row>
    <row r="20233" spans="1:8" x14ac:dyDescent="0.2">
      <c r="A20233">
        <v>5.5734540639772198E+17</v>
      </c>
      <c r="B20233" t="s">
        <v>40364</v>
      </c>
      <c r="C20233" t="s">
        <v>40365</v>
      </c>
      <c r="D20233" s="1">
        <v>42024.093449074076</v>
      </c>
      <c r="E20233">
        <v>24</v>
      </c>
      <c r="F20233">
        <v>50</v>
      </c>
      <c r="G20233" t="s">
        <v>576</v>
      </c>
      <c r="H20233" t="s">
        <v>390</v>
      </c>
    </row>
    <row r="20234" spans="1:8" x14ac:dyDescent="0.2">
      <c r="A20234">
        <v>5.5734549660881299E+17</v>
      </c>
      <c r="B20234" t="s">
        <v>40366</v>
      </c>
      <c r="C20234" t="s">
        <v>40367</v>
      </c>
      <c r="D20234" s="1">
        <v>42024.0937037037</v>
      </c>
      <c r="E20234">
        <v>16</v>
      </c>
      <c r="F20234">
        <v>30</v>
      </c>
      <c r="G20234" t="s">
        <v>576</v>
      </c>
      <c r="H20234" t="s">
        <v>390</v>
      </c>
    </row>
    <row r="20235" spans="1:8" x14ac:dyDescent="0.2">
      <c r="A20235">
        <v>5.5734559425641203E+17</v>
      </c>
      <c r="B20235" t="s">
        <v>40368</v>
      </c>
      <c r="C20235" t="s">
        <v>40369</v>
      </c>
      <c r="D20235" s="1">
        <v>42024.093969907408</v>
      </c>
      <c r="E20235">
        <v>11</v>
      </c>
      <c r="F20235">
        <v>19</v>
      </c>
      <c r="G20235" t="s">
        <v>40370</v>
      </c>
    </row>
    <row r="20236" spans="1:8" x14ac:dyDescent="0.2">
      <c r="A20236">
        <v>5.5734581872718598E+17</v>
      </c>
      <c r="B20236" t="s">
        <v>40371</v>
      </c>
      <c r="C20236" t="s">
        <v>40372</v>
      </c>
      <c r="D20236" s="1">
        <v>42024.094583333332</v>
      </c>
      <c r="E20236">
        <v>43</v>
      </c>
      <c r="F20236">
        <v>101</v>
      </c>
      <c r="G20236" t="s">
        <v>89</v>
      </c>
      <c r="H20236" t="s">
        <v>13093</v>
      </c>
    </row>
    <row r="20237" spans="1:8" x14ac:dyDescent="0.2">
      <c r="A20237">
        <v>5.5734613141253702E+17</v>
      </c>
      <c r="B20237" t="s">
        <v>40373</v>
      </c>
      <c r="C20237" t="s">
        <v>40374</v>
      </c>
      <c r="D20237" s="1">
        <v>42024.095451388886</v>
      </c>
      <c r="E20237">
        <v>17</v>
      </c>
      <c r="F20237">
        <v>36</v>
      </c>
      <c r="G20237" t="s">
        <v>215</v>
      </c>
      <c r="H20237" t="s">
        <v>390</v>
      </c>
    </row>
    <row r="20238" spans="1:8" x14ac:dyDescent="0.2">
      <c r="A20238">
        <v>5.57346376275984E+17</v>
      </c>
      <c r="B20238" t="s">
        <v>40375</v>
      </c>
      <c r="C20238" t="s">
        <v>40376</v>
      </c>
      <c r="D20238" s="1">
        <v>42024.096122685187</v>
      </c>
      <c r="E20238">
        <v>26</v>
      </c>
      <c r="F20238">
        <v>34</v>
      </c>
      <c r="G20238" t="s">
        <v>546</v>
      </c>
    </row>
    <row r="20239" spans="1:8" x14ac:dyDescent="0.2">
      <c r="A20239">
        <v>5.5734653199374298E+17</v>
      </c>
      <c r="B20239" t="s">
        <v>40377</v>
      </c>
      <c r="C20239" t="s">
        <v>40378</v>
      </c>
      <c r="D20239" s="1">
        <v>42024.096550925926</v>
      </c>
      <c r="E20239">
        <v>10</v>
      </c>
      <c r="F20239">
        <v>15</v>
      </c>
      <c r="G20239" t="s">
        <v>215</v>
      </c>
      <c r="H20239" t="s">
        <v>390</v>
      </c>
    </row>
    <row r="20240" spans="1:8" x14ac:dyDescent="0.2">
      <c r="A20240">
        <v>5.5734657303078899E+17</v>
      </c>
      <c r="B20240" t="s">
        <v>40379</v>
      </c>
      <c r="C20240" t="s">
        <v>40380</v>
      </c>
      <c r="D20240" s="1">
        <v>42024.096666666665</v>
      </c>
      <c r="E20240">
        <v>12</v>
      </c>
      <c r="F20240">
        <v>19</v>
      </c>
      <c r="G20240" t="s">
        <v>487</v>
      </c>
      <c r="H20240" t="s">
        <v>390</v>
      </c>
    </row>
    <row r="20241" spans="1:8" x14ac:dyDescent="0.2">
      <c r="A20241">
        <v>5.5734666335095098E+17</v>
      </c>
      <c r="B20241" t="s">
        <v>40381</v>
      </c>
      <c r="C20241" t="s">
        <v>40382</v>
      </c>
      <c r="D20241" s="1">
        <v>42024.096921296295</v>
      </c>
      <c r="E20241">
        <v>40</v>
      </c>
      <c r="F20241">
        <v>35</v>
      </c>
      <c r="G20241" t="s">
        <v>215</v>
      </c>
    </row>
    <row r="20242" spans="1:8" x14ac:dyDescent="0.2">
      <c r="A20242">
        <v>5.5734678907520998E+17</v>
      </c>
      <c r="B20242" t="s">
        <v>40383</v>
      </c>
      <c r="C20242" t="s">
        <v>40384</v>
      </c>
      <c r="D20242" s="1">
        <v>42024.097268518519</v>
      </c>
      <c r="E20242">
        <v>17</v>
      </c>
      <c r="F20242">
        <v>26</v>
      </c>
      <c r="G20242" t="s">
        <v>215</v>
      </c>
      <c r="H20242" t="s">
        <v>13093</v>
      </c>
    </row>
    <row r="20243" spans="1:8" x14ac:dyDescent="0.2">
      <c r="A20243">
        <v>5.5735058028563597E+17</v>
      </c>
      <c r="B20243" t="s">
        <v>40385</v>
      </c>
      <c r="C20243" t="s">
        <v>40386</v>
      </c>
      <c r="D20243" s="1">
        <v>42024.107731481483</v>
      </c>
      <c r="E20243">
        <v>22</v>
      </c>
      <c r="F20243">
        <v>65</v>
      </c>
      <c r="G20243" t="s">
        <v>576</v>
      </c>
      <c r="H20243" t="s">
        <v>390</v>
      </c>
    </row>
    <row r="20244" spans="1:8" x14ac:dyDescent="0.2">
      <c r="A20244">
        <v>5.5735066758168499E+17</v>
      </c>
      <c r="B20244" t="s">
        <v>40387</v>
      </c>
      <c r="C20244" t="s">
        <v>40388</v>
      </c>
      <c r="D20244" s="1">
        <v>42024.10796296296</v>
      </c>
      <c r="E20244">
        <v>8</v>
      </c>
      <c r="F20244">
        <v>16</v>
      </c>
      <c r="G20244" t="s">
        <v>487</v>
      </c>
    </row>
    <row r="20245" spans="1:8" x14ac:dyDescent="0.2">
      <c r="A20245">
        <v>5.57353233342296E+17</v>
      </c>
      <c r="B20245" t="s">
        <v>40389</v>
      </c>
      <c r="C20245" t="s">
        <v>40390</v>
      </c>
      <c r="D20245" s="1">
        <v>42024.115046296298</v>
      </c>
      <c r="E20245">
        <v>26</v>
      </c>
      <c r="F20245">
        <v>57</v>
      </c>
      <c r="G20245" t="s">
        <v>576</v>
      </c>
    </row>
    <row r="20246" spans="1:8" x14ac:dyDescent="0.2">
      <c r="A20246">
        <v>5.57353486107824E+17</v>
      </c>
      <c r="B20246" t="s">
        <v>40391</v>
      </c>
      <c r="C20246" t="s">
        <v>40392</v>
      </c>
      <c r="D20246" s="1">
        <v>42024.115740740737</v>
      </c>
      <c r="E20246">
        <v>12</v>
      </c>
      <c r="F20246">
        <v>17</v>
      </c>
      <c r="G20246" t="s">
        <v>215</v>
      </c>
    </row>
    <row r="20247" spans="1:8" x14ac:dyDescent="0.2">
      <c r="A20247">
        <v>5.5735361798094797E+17</v>
      </c>
      <c r="B20247" t="s">
        <v>40393</v>
      </c>
      <c r="C20247" t="s">
        <v>40394</v>
      </c>
      <c r="D20247" s="1">
        <v>42024.116111111114</v>
      </c>
      <c r="E20247">
        <v>74</v>
      </c>
      <c r="F20247">
        <v>222</v>
      </c>
      <c r="G20247" t="s">
        <v>89</v>
      </c>
      <c r="H20247" t="s">
        <v>390</v>
      </c>
    </row>
    <row r="20248" spans="1:8" x14ac:dyDescent="0.2">
      <c r="A20248">
        <v>5.5735482113380698E+17</v>
      </c>
      <c r="B20248" t="s">
        <v>40395</v>
      </c>
      <c r="C20248" t="s">
        <v>40396</v>
      </c>
      <c r="D20248" s="1">
        <v>42024.119432870371</v>
      </c>
      <c r="E20248">
        <v>12</v>
      </c>
      <c r="F20248">
        <v>27</v>
      </c>
      <c r="G20248" t="s">
        <v>487</v>
      </c>
    </row>
    <row r="20249" spans="1:8" x14ac:dyDescent="0.2">
      <c r="A20249">
        <v>5.5735504766816198E+17</v>
      </c>
      <c r="B20249" t="s">
        <v>40397</v>
      </c>
      <c r="C20249" t="s">
        <v>40398</v>
      </c>
      <c r="D20249" s="1">
        <v>42024.120057870372</v>
      </c>
      <c r="E20249">
        <v>44</v>
      </c>
      <c r="F20249">
        <v>114</v>
      </c>
      <c r="G20249" t="s">
        <v>40399</v>
      </c>
      <c r="H20249" t="s">
        <v>390</v>
      </c>
    </row>
    <row r="20250" spans="1:8" x14ac:dyDescent="0.2">
      <c r="A20250">
        <v>5.5735510349855501E+17</v>
      </c>
      <c r="B20250" t="s">
        <v>40400</v>
      </c>
      <c r="C20250" t="s">
        <v>40401</v>
      </c>
      <c r="D20250" s="1">
        <v>42024.120208333334</v>
      </c>
      <c r="E20250">
        <v>13</v>
      </c>
      <c r="F20250">
        <v>43</v>
      </c>
      <c r="G20250" t="s">
        <v>487</v>
      </c>
    </row>
    <row r="20251" spans="1:8" x14ac:dyDescent="0.2">
      <c r="A20251">
        <v>5.57355560962912E+17</v>
      </c>
      <c r="B20251" t="s">
        <v>40402</v>
      </c>
      <c r="C20251" t="s">
        <v>40403</v>
      </c>
      <c r="D20251" s="1">
        <v>42024.121469907404</v>
      </c>
      <c r="E20251">
        <v>12</v>
      </c>
      <c r="F20251">
        <v>16</v>
      </c>
      <c r="G20251" t="s">
        <v>215</v>
      </c>
    </row>
    <row r="20252" spans="1:8" x14ac:dyDescent="0.2">
      <c r="A20252">
        <v>5.5735632120566502E+17</v>
      </c>
      <c r="B20252" t="s">
        <v>40404</v>
      </c>
      <c r="C20252" t="s">
        <v>40405</v>
      </c>
      <c r="D20252" s="1">
        <v>42024.123564814814</v>
      </c>
      <c r="E20252">
        <v>42</v>
      </c>
      <c r="F20252">
        <v>36</v>
      </c>
      <c r="G20252" t="s">
        <v>89</v>
      </c>
    </row>
    <row r="20253" spans="1:8" x14ac:dyDescent="0.2">
      <c r="A20253">
        <v>5.57358139688112E+17</v>
      </c>
      <c r="B20253" t="s">
        <v>40406</v>
      </c>
      <c r="C20253" t="s">
        <v>40407</v>
      </c>
      <c r="D20253" s="1">
        <v>42024.128587962965</v>
      </c>
      <c r="E20253">
        <v>15</v>
      </c>
      <c r="F20253">
        <v>53</v>
      </c>
      <c r="G20253" t="s">
        <v>215</v>
      </c>
    </row>
    <row r="20254" spans="1:8" x14ac:dyDescent="0.2">
      <c r="A20254">
        <v>5.5735830181473798E+17</v>
      </c>
      <c r="B20254" t="s">
        <v>40408</v>
      </c>
      <c r="C20254" t="s">
        <v>40409</v>
      </c>
      <c r="D20254" s="1">
        <v>42024.12903935185</v>
      </c>
      <c r="E20254">
        <v>31</v>
      </c>
      <c r="F20254">
        <v>78</v>
      </c>
    </row>
    <row r="20255" spans="1:8" x14ac:dyDescent="0.2">
      <c r="A20255">
        <v>5.5735861070426899E+17</v>
      </c>
      <c r="B20255" t="s">
        <v>40410</v>
      </c>
      <c r="C20255" t="s">
        <v>40411</v>
      </c>
      <c r="D20255" s="1">
        <v>42024.129884259259</v>
      </c>
      <c r="E20255">
        <v>18</v>
      </c>
      <c r="F20255">
        <v>29</v>
      </c>
      <c r="G20255" t="s">
        <v>215</v>
      </c>
    </row>
    <row r="20256" spans="1:8" x14ac:dyDescent="0.2">
      <c r="A20256">
        <v>5.5735877295250202E+17</v>
      </c>
      <c r="B20256" t="s">
        <v>40412</v>
      </c>
      <c r="C20256" t="s">
        <v>40413</v>
      </c>
      <c r="D20256" s="1">
        <v>42024.130335648151</v>
      </c>
      <c r="E20256">
        <v>15</v>
      </c>
      <c r="F20256">
        <v>25</v>
      </c>
      <c r="G20256" t="s">
        <v>40414</v>
      </c>
    </row>
    <row r="20257" spans="1:8" x14ac:dyDescent="0.2">
      <c r="A20257">
        <v>5.5735896415404E+17</v>
      </c>
      <c r="B20257" t="s">
        <v>40415</v>
      </c>
      <c r="C20257" t="s">
        <v>40416</v>
      </c>
      <c r="D20257" s="1">
        <v>42024.130856481483</v>
      </c>
      <c r="E20257">
        <v>14</v>
      </c>
      <c r="F20257">
        <v>36</v>
      </c>
      <c r="G20257" t="s">
        <v>215</v>
      </c>
      <c r="H20257" t="s">
        <v>390</v>
      </c>
    </row>
    <row r="20258" spans="1:8" x14ac:dyDescent="0.2">
      <c r="A20258">
        <v>5.5735902765580602E+17</v>
      </c>
      <c r="B20258" t="s">
        <v>40417</v>
      </c>
      <c r="C20258" t="s">
        <v>40418</v>
      </c>
      <c r="D20258" s="1">
        <v>42024.131041666667</v>
      </c>
      <c r="E20258">
        <v>25</v>
      </c>
      <c r="F20258">
        <v>68</v>
      </c>
      <c r="G20258" t="s">
        <v>487</v>
      </c>
    </row>
    <row r="20259" spans="1:8" x14ac:dyDescent="0.2">
      <c r="A20259">
        <v>5.5735917845361798E+17</v>
      </c>
      <c r="B20259" t="s">
        <v>40419</v>
      </c>
      <c r="C20259" t="s">
        <v>40420</v>
      </c>
      <c r="D20259" s="1">
        <v>42024.131458333337</v>
      </c>
      <c r="E20259">
        <v>23</v>
      </c>
      <c r="F20259">
        <v>48</v>
      </c>
      <c r="G20259" t="s">
        <v>40421</v>
      </c>
    </row>
    <row r="20260" spans="1:8" x14ac:dyDescent="0.2">
      <c r="A20260">
        <v>5.5735932484742298E+17</v>
      </c>
      <c r="B20260" t="s">
        <v>40422</v>
      </c>
      <c r="C20260" t="s">
        <v>40423</v>
      </c>
      <c r="D20260" s="1">
        <v>42024.131851851853</v>
      </c>
      <c r="E20260">
        <v>21</v>
      </c>
      <c r="F20260">
        <v>34</v>
      </c>
      <c r="G20260" t="s">
        <v>40424</v>
      </c>
    </row>
    <row r="20261" spans="1:8" x14ac:dyDescent="0.2">
      <c r="A20261">
        <v>5.5735953482266598E+17</v>
      </c>
      <c r="B20261" t="s">
        <v>40425</v>
      </c>
      <c r="C20261" t="s">
        <v>40426</v>
      </c>
      <c r="D20261" s="1">
        <v>42024.132430555554</v>
      </c>
      <c r="E20261">
        <v>16</v>
      </c>
      <c r="F20261">
        <v>27</v>
      </c>
      <c r="G20261" t="s">
        <v>215</v>
      </c>
      <c r="H20261" t="s">
        <v>616</v>
      </c>
    </row>
    <row r="20262" spans="1:8" x14ac:dyDescent="0.2">
      <c r="A20262">
        <v>5.5736021375465798E+17</v>
      </c>
      <c r="B20262" t="s">
        <v>40427</v>
      </c>
      <c r="C20262" t="s">
        <v>40428</v>
      </c>
      <c r="D20262" s="1">
        <v>42024.134305555555</v>
      </c>
      <c r="E20262">
        <v>11</v>
      </c>
      <c r="F20262">
        <v>20</v>
      </c>
      <c r="G20262" t="e">
        <f>OrianaUK</f>
        <v>#NAME?</v>
      </c>
    </row>
    <row r="20263" spans="1:8" x14ac:dyDescent="0.2">
      <c r="A20263">
        <v>5.5736048184619802E+17</v>
      </c>
      <c r="B20263" t="s">
        <v>40429</v>
      </c>
      <c r="C20263" t="s">
        <v>40430</v>
      </c>
      <c r="D20263" s="1">
        <v>42024.135046296295</v>
      </c>
      <c r="E20263">
        <v>8</v>
      </c>
      <c r="F20263">
        <v>13</v>
      </c>
      <c r="G20263" t="s">
        <v>215</v>
      </c>
      <c r="H20263" t="s">
        <v>390</v>
      </c>
    </row>
    <row r="20264" spans="1:8" x14ac:dyDescent="0.2">
      <c r="A20264">
        <v>5.5736118494993997E+17</v>
      </c>
      <c r="B20264" t="s">
        <v>40431</v>
      </c>
      <c r="C20264" t="s">
        <v>40432</v>
      </c>
      <c r="D20264" s="1">
        <v>42024.136990740742</v>
      </c>
      <c r="E20264">
        <v>23</v>
      </c>
      <c r="F20264">
        <v>34</v>
      </c>
      <c r="G20264" t="s">
        <v>576</v>
      </c>
      <c r="H20264" t="s">
        <v>390</v>
      </c>
    </row>
    <row r="20265" spans="1:8" x14ac:dyDescent="0.2">
      <c r="A20265">
        <v>5.5736127286257203E+17</v>
      </c>
      <c r="B20265" t="s">
        <v>40433</v>
      </c>
      <c r="C20265" t="s">
        <v>40434</v>
      </c>
      <c r="D20265" s="1">
        <v>42024.137233796297</v>
      </c>
      <c r="E20265">
        <v>18</v>
      </c>
      <c r="F20265">
        <v>43</v>
      </c>
      <c r="G20265" t="s">
        <v>40435</v>
      </c>
    </row>
    <row r="20266" spans="1:8" x14ac:dyDescent="0.2">
      <c r="A20266">
        <v>5.5736135028102701E+17</v>
      </c>
      <c r="B20266" t="s">
        <v>40436</v>
      </c>
      <c r="C20266" t="s">
        <v>40437</v>
      </c>
      <c r="D20266" s="1">
        <v>42024.137442129628</v>
      </c>
      <c r="E20266">
        <v>12</v>
      </c>
      <c r="F20266">
        <v>13</v>
      </c>
      <c r="G20266" t="s">
        <v>487</v>
      </c>
    </row>
    <row r="20267" spans="1:8" x14ac:dyDescent="0.2">
      <c r="A20267">
        <v>5.5736148833235302E+17</v>
      </c>
      <c r="B20267" t="s">
        <v>40438</v>
      </c>
      <c r="C20267" t="s">
        <v>40439</v>
      </c>
      <c r="D20267" s="1">
        <v>42024.137824074074</v>
      </c>
      <c r="E20267">
        <v>15</v>
      </c>
      <c r="F20267">
        <v>23</v>
      </c>
      <c r="G20267" t="s">
        <v>89</v>
      </c>
    </row>
    <row r="20268" spans="1:8" x14ac:dyDescent="0.2">
      <c r="A20268">
        <v>5.5736153363083597E+17</v>
      </c>
      <c r="B20268" t="s">
        <v>40440</v>
      </c>
      <c r="C20268" t="s">
        <v>40441</v>
      </c>
      <c r="D20268" s="1">
        <v>42024.13795138889</v>
      </c>
      <c r="E20268">
        <v>21</v>
      </c>
      <c r="F20268">
        <v>53</v>
      </c>
      <c r="G20268" t="s">
        <v>215</v>
      </c>
      <c r="H20268" t="s">
        <v>390</v>
      </c>
    </row>
    <row r="20269" spans="1:8" x14ac:dyDescent="0.2">
      <c r="A20269">
        <v>5.5736212772461702E+17</v>
      </c>
      <c r="B20269" t="s">
        <v>40442</v>
      </c>
      <c r="C20269" t="s">
        <v>40443</v>
      </c>
      <c r="D20269" s="1">
        <v>42024.139594907407</v>
      </c>
      <c r="E20269">
        <v>21</v>
      </c>
      <c r="F20269">
        <v>34</v>
      </c>
      <c r="G20269" t="s">
        <v>215</v>
      </c>
    </row>
    <row r="20270" spans="1:8" x14ac:dyDescent="0.2">
      <c r="A20270">
        <v>5.5736302692467002E+17</v>
      </c>
      <c r="B20270" t="s">
        <v>40444</v>
      </c>
      <c r="C20270" t="s">
        <v>40445</v>
      </c>
      <c r="D20270" s="1">
        <v>42024.142071759263</v>
      </c>
      <c r="E20270">
        <v>23</v>
      </c>
      <c r="F20270">
        <v>75</v>
      </c>
      <c r="G20270" t="s">
        <v>89</v>
      </c>
    </row>
    <row r="20271" spans="1:8" x14ac:dyDescent="0.2">
      <c r="A20271">
        <v>5.5736312169080397E+17</v>
      </c>
      <c r="B20271" t="s">
        <v>40446</v>
      </c>
      <c r="C20271" t="s">
        <v>40447</v>
      </c>
      <c r="D20271" s="1">
        <v>42024.142337962963</v>
      </c>
      <c r="E20271">
        <v>23</v>
      </c>
      <c r="F20271">
        <v>51</v>
      </c>
      <c r="G20271" t="s">
        <v>215</v>
      </c>
    </row>
    <row r="20272" spans="1:8" x14ac:dyDescent="0.2">
      <c r="A20272">
        <v>5.5736328778104397E+17</v>
      </c>
      <c r="B20272" t="s">
        <v>40448</v>
      </c>
      <c r="C20272" t="s">
        <v>40449</v>
      </c>
      <c r="D20272" s="1">
        <v>42024.142789351848</v>
      </c>
      <c r="E20272">
        <v>16</v>
      </c>
      <c r="F20272">
        <v>32</v>
      </c>
      <c r="G20272" t="s">
        <v>40450</v>
      </c>
      <c r="H20272" t="s">
        <v>390</v>
      </c>
    </row>
    <row r="20273" spans="1:8" x14ac:dyDescent="0.2">
      <c r="A20273">
        <v>5.57363332412616E+17</v>
      </c>
      <c r="B20273" t="s">
        <v>40451</v>
      </c>
      <c r="C20273" t="s">
        <v>40452</v>
      </c>
      <c r="D20273" s="1">
        <v>42024.142916666664</v>
      </c>
      <c r="E20273">
        <v>18</v>
      </c>
      <c r="F20273">
        <v>43</v>
      </c>
      <c r="G20273" t="s">
        <v>487</v>
      </c>
      <c r="H20273" t="s">
        <v>390</v>
      </c>
    </row>
    <row r="20274" spans="1:8" x14ac:dyDescent="0.2">
      <c r="A20274">
        <v>5.5736391906991302E+17</v>
      </c>
      <c r="B20274" t="s">
        <v>40453</v>
      </c>
      <c r="C20274" t="s">
        <v>40454</v>
      </c>
      <c r="D20274" s="1">
        <v>42024.144537037035</v>
      </c>
      <c r="E20274">
        <v>14</v>
      </c>
      <c r="F20274">
        <v>28</v>
      </c>
      <c r="G20274" t="s">
        <v>40455</v>
      </c>
      <c r="H20274" t="s">
        <v>390</v>
      </c>
    </row>
    <row r="20275" spans="1:8" x14ac:dyDescent="0.2">
      <c r="A20275">
        <v>5.5736398231583098E+17</v>
      </c>
      <c r="B20275" t="s">
        <v>40456</v>
      </c>
      <c r="C20275" t="s">
        <v>40457</v>
      </c>
      <c r="D20275" s="1">
        <v>42024.14471064815</v>
      </c>
      <c r="E20275">
        <v>31</v>
      </c>
      <c r="F20275">
        <v>98</v>
      </c>
      <c r="G20275" t="s">
        <v>576</v>
      </c>
    </row>
    <row r="20276" spans="1:8" x14ac:dyDescent="0.2">
      <c r="A20276">
        <v>5.573641852824E+17</v>
      </c>
      <c r="B20276" t="s">
        <v>40458</v>
      </c>
      <c r="C20276" t="s">
        <v>40459</v>
      </c>
      <c r="D20276" s="1">
        <v>42024.145266203705</v>
      </c>
      <c r="E20276">
        <v>16</v>
      </c>
      <c r="F20276">
        <v>25</v>
      </c>
      <c r="G20276" t="s">
        <v>215</v>
      </c>
    </row>
    <row r="20277" spans="1:8" x14ac:dyDescent="0.2">
      <c r="A20277">
        <v>5.5736419197232301E+17</v>
      </c>
      <c r="B20277" t="s">
        <v>40460</v>
      </c>
      <c r="C20277" t="s">
        <v>40461</v>
      </c>
      <c r="D20277" s="1">
        <v>42024.145289351851</v>
      </c>
      <c r="E20277">
        <v>19</v>
      </c>
      <c r="F20277">
        <v>29</v>
      </c>
      <c r="G20277" t="s">
        <v>89</v>
      </c>
    </row>
    <row r="20278" spans="1:8" x14ac:dyDescent="0.2">
      <c r="A20278">
        <v>5.5736431477735002E+17</v>
      </c>
      <c r="B20278" t="s">
        <v>40462</v>
      </c>
      <c r="C20278" t="s">
        <v>40463</v>
      </c>
      <c r="D20278" s="1">
        <v>42024.145624999997</v>
      </c>
      <c r="E20278">
        <v>26</v>
      </c>
      <c r="F20278">
        <v>64</v>
      </c>
      <c r="G20278" t="s">
        <v>576</v>
      </c>
      <c r="H20278" t="s">
        <v>390</v>
      </c>
    </row>
    <row r="20279" spans="1:8" x14ac:dyDescent="0.2">
      <c r="A20279">
        <v>5.5736467467799302E+17</v>
      </c>
      <c r="B20279" t="s">
        <v>40464</v>
      </c>
      <c r="C20279" t="s">
        <v>40465</v>
      </c>
      <c r="D20279" s="1">
        <v>42024.146620370368</v>
      </c>
      <c r="E20279">
        <v>9</v>
      </c>
      <c r="F20279">
        <v>42</v>
      </c>
      <c r="G20279" t="s">
        <v>215</v>
      </c>
    </row>
    <row r="20280" spans="1:8" x14ac:dyDescent="0.2">
      <c r="A20280">
        <v>5.5736972140296602E+17</v>
      </c>
      <c r="B20280" t="s">
        <v>40466</v>
      </c>
      <c r="C20280" t="s">
        <v>40467</v>
      </c>
      <c r="D20280" s="1">
        <v>42024.160543981481</v>
      </c>
      <c r="E20280">
        <v>30</v>
      </c>
      <c r="F20280">
        <v>51</v>
      </c>
      <c r="G20280" t="s">
        <v>89</v>
      </c>
    </row>
    <row r="20281" spans="1:8" x14ac:dyDescent="0.2">
      <c r="A20281">
        <v>5.5737283152550701E+17</v>
      </c>
      <c r="B20281" t="s">
        <v>40468</v>
      </c>
      <c r="C20281" t="s">
        <v>40469</v>
      </c>
      <c r="D20281" s="1">
        <v>42024.169131944444</v>
      </c>
      <c r="E20281">
        <v>8</v>
      </c>
      <c r="F20281">
        <v>23</v>
      </c>
      <c r="G20281" t="s">
        <v>40470</v>
      </c>
    </row>
    <row r="20282" spans="1:8" x14ac:dyDescent="0.2">
      <c r="A20282">
        <v>5.5737291779814099E+17</v>
      </c>
      <c r="B20282" t="s">
        <v>40471</v>
      </c>
      <c r="C20282" t="s">
        <v>40472</v>
      </c>
      <c r="D20282" s="1">
        <v>42024.169363425928</v>
      </c>
      <c r="E20282">
        <v>7</v>
      </c>
      <c r="F20282">
        <v>28</v>
      </c>
      <c r="G20282" t="s">
        <v>9029</v>
      </c>
      <c r="H20282" t="s">
        <v>390</v>
      </c>
    </row>
    <row r="20283" spans="1:8" x14ac:dyDescent="0.2">
      <c r="A20283">
        <v>5.57373085633216E+17</v>
      </c>
      <c r="B20283" t="s">
        <v>40473</v>
      </c>
      <c r="C20283" t="s">
        <v>40474</v>
      </c>
      <c r="D20283" s="1">
        <v>42024.16982638889</v>
      </c>
      <c r="E20283">
        <v>19</v>
      </c>
      <c r="F20283">
        <v>63</v>
      </c>
      <c r="G20283" t="e">
        <f>_xlfn.SINGLE( _xlfn.SINGLE( _xlfn.SINGLE( _xlfn.SINGLE(BrandiGlanville))))</f>
        <v>#NAME?</v>
      </c>
      <c r="H20283" t="s">
        <v>616</v>
      </c>
    </row>
    <row r="20284" spans="1:8" x14ac:dyDescent="0.2">
      <c r="A20284">
        <v>5.5737319226503501E+17</v>
      </c>
      <c r="B20284" t="s">
        <v>40475</v>
      </c>
      <c r="C20284" t="s">
        <v>40476</v>
      </c>
      <c r="D20284" s="1">
        <v>42024.170127314814</v>
      </c>
      <c r="E20284">
        <v>14</v>
      </c>
      <c r="F20284">
        <v>32</v>
      </c>
      <c r="G20284" t="s">
        <v>40477</v>
      </c>
      <c r="H20284" t="s">
        <v>390</v>
      </c>
    </row>
    <row r="20285" spans="1:8" x14ac:dyDescent="0.2">
      <c r="A20285">
        <v>5.5737362179110899E+17</v>
      </c>
      <c r="B20285" t="s">
        <v>40478</v>
      </c>
      <c r="C20285" t="s">
        <v>40479</v>
      </c>
      <c r="D20285" s="1">
        <v>42024.171307870369</v>
      </c>
      <c r="E20285">
        <v>13</v>
      </c>
      <c r="F20285">
        <v>41</v>
      </c>
      <c r="G20285" t="s">
        <v>215</v>
      </c>
    </row>
    <row r="20286" spans="1:8" x14ac:dyDescent="0.2">
      <c r="A20286">
        <v>5.5737534174096902E+17</v>
      </c>
      <c r="B20286" t="s">
        <v>40480</v>
      </c>
      <c r="C20286" t="s">
        <v>40481</v>
      </c>
      <c r="D20286" s="1">
        <v>42024.176053240742</v>
      </c>
      <c r="E20286">
        <v>29</v>
      </c>
      <c r="F20286">
        <v>52</v>
      </c>
      <c r="G20286" t="s">
        <v>215</v>
      </c>
      <c r="H20286" t="s">
        <v>390</v>
      </c>
    </row>
    <row r="20287" spans="1:8" x14ac:dyDescent="0.2">
      <c r="A20287">
        <v>5.5737999660472301E+17</v>
      </c>
      <c r="B20287" t="s">
        <v>40482</v>
      </c>
      <c r="C20287" t="s">
        <v>40483</v>
      </c>
      <c r="D20287" s="1">
        <v>42024.188900462963</v>
      </c>
      <c r="E20287">
        <v>30</v>
      </c>
      <c r="F20287">
        <v>23</v>
      </c>
      <c r="G20287" t="s">
        <v>215</v>
      </c>
    </row>
    <row r="20288" spans="1:8" x14ac:dyDescent="0.2">
      <c r="A20288">
        <v>5.5738257141664902E+17</v>
      </c>
      <c r="B20288" t="s">
        <v>40484</v>
      </c>
      <c r="C20288" t="s">
        <v>40485</v>
      </c>
      <c r="D20288" s="1">
        <v>42024.196006944447</v>
      </c>
      <c r="E20288">
        <v>30</v>
      </c>
      <c r="F20288">
        <v>47</v>
      </c>
      <c r="G20288" t="s">
        <v>215</v>
      </c>
    </row>
    <row r="20289" spans="1:8" x14ac:dyDescent="0.2">
      <c r="A20289">
        <v>5.5738838571603501E+17</v>
      </c>
      <c r="B20289" t="s">
        <v>40486</v>
      </c>
      <c r="C20289" t="s">
        <v>40487</v>
      </c>
      <c r="D20289" s="1">
        <v>42024.212048611109</v>
      </c>
      <c r="E20289">
        <v>100</v>
      </c>
      <c r="F20289">
        <v>126</v>
      </c>
      <c r="G20289" t="s">
        <v>89</v>
      </c>
    </row>
    <row r="20290" spans="1:8" x14ac:dyDescent="0.2">
      <c r="A20290">
        <v>5.5740559366188998E+17</v>
      </c>
      <c r="B20290" t="s">
        <v>40488</v>
      </c>
      <c r="C20290" t="s">
        <v>40489</v>
      </c>
      <c r="D20290" s="1">
        <v>42024.25953703704</v>
      </c>
      <c r="E20290">
        <v>40</v>
      </c>
      <c r="F20290">
        <v>156</v>
      </c>
      <c r="G20290" t="s">
        <v>487</v>
      </c>
    </row>
    <row r="20291" spans="1:8" x14ac:dyDescent="0.2">
      <c r="A20291">
        <v>5.5748611628335898E+17</v>
      </c>
      <c r="B20291" t="s">
        <v>40490</v>
      </c>
      <c r="C20291" t="s">
        <v>40491</v>
      </c>
      <c r="D20291" s="1">
        <v>42024.481736111113</v>
      </c>
      <c r="E20291">
        <v>7</v>
      </c>
      <c r="F20291">
        <v>14</v>
      </c>
      <c r="G20291" t="s">
        <v>576</v>
      </c>
    </row>
    <row r="20292" spans="1:8" x14ac:dyDescent="0.2">
      <c r="A20292">
        <v>5.5748620413725901E+17</v>
      </c>
      <c r="B20292" t="s">
        <v>40492</v>
      </c>
      <c r="C20292" t="s">
        <v>40493</v>
      </c>
      <c r="D20292" s="1">
        <v>42024.481979166667</v>
      </c>
      <c r="E20292">
        <v>7</v>
      </c>
      <c r="F20292">
        <v>17</v>
      </c>
      <c r="G20292" t="s">
        <v>576</v>
      </c>
    </row>
    <row r="20293" spans="1:8" x14ac:dyDescent="0.2">
      <c r="A20293">
        <v>5.5748661158032499E+17</v>
      </c>
      <c r="B20293" t="s">
        <v>40494</v>
      </c>
      <c r="C20293" t="s">
        <v>40495</v>
      </c>
      <c r="D20293" s="1">
        <v>42024.483101851853</v>
      </c>
      <c r="E20293">
        <v>14</v>
      </c>
      <c r="F20293">
        <v>33</v>
      </c>
      <c r="G20293" t="s">
        <v>576</v>
      </c>
    </row>
    <row r="20294" spans="1:8" x14ac:dyDescent="0.2">
      <c r="A20294">
        <v>5.5748696455616902E+17</v>
      </c>
      <c r="B20294" t="s">
        <v>40496</v>
      </c>
      <c r="C20294" t="s">
        <v>40497</v>
      </c>
      <c r="D20294" s="1">
        <v>42024.484074074076</v>
      </c>
      <c r="E20294">
        <v>18</v>
      </c>
      <c r="F20294">
        <v>52</v>
      </c>
      <c r="G20294" t="s">
        <v>487</v>
      </c>
    </row>
    <row r="20295" spans="1:8" x14ac:dyDescent="0.2">
      <c r="A20295">
        <v>5.5748759870138298E+17</v>
      </c>
      <c r="B20295" t="s">
        <v>40498</v>
      </c>
      <c r="C20295" t="s">
        <v>40499</v>
      </c>
      <c r="D20295" s="1">
        <v>42024.485821759263</v>
      </c>
      <c r="E20295">
        <v>17</v>
      </c>
      <c r="F20295">
        <v>42</v>
      </c>
      <c r="G20295" t="s">
        <v>9029</v>
      </c>
      <c r="H20295" t="s">
        <v>616</v>
      </c>
    </row>
    <row r="20296" spans="1:8" x14ac:dyDescent="0.2">
      <c r="A20296">
        <v>5.57568302353248E+17</v>
      </c>
      <c r="B20296" t="s">
        <v>40500</v>
      </c>
      <c r="C20296" t="s">
        <v>40501</v>
      </c>
      <c r="D20296" s="1">
        <v>42024.70853009259</v>
      </c>
      <c r="E20296">
        <v>34</v>
      </c>
      <c r="F20296">
        <v>103</v>
      </c>
    </row>
    <row r="20297" spans="1:8" x14ac:dyDescent="0.2">
      <c r="A20297">
        <v>5.5757615627555597E+17</v>
      </c>
      <c r="B20297" t="s">
        <v>40502</v>
      </c>
      <c r="C20297" t="s">
        <v>40503</v>
      </c>
      <c r="D20297" s="1">
        <v>42024.730196759258</v>
      </c>
      <c r="E20297">
        <v>39</v>
      </c>
      <c r="F20297">
        <v>62</v>
      </c>
      <c r="G20297" t="s">
        <v>215</v>
      </c>
    </row>
    <row r="20298" spans="1:8" x14ac:dyDescent="0.2">
      <c r="A20298">
        <v>5.5760841305700301E+17</v>
      </c>
      <c r="B20298" t="s">
        <v>40504</v>
      </c>
      <c r="C20298" t="s">
        <v>40505</v>
      </c>
      <c r="D20298" s="1">
        <v>42024.819212962961</v>
      </c>
      <c r="E20298">
        <v>14</v>
      </c>
      <c r="F20298">
        <v>14</v>
      </c>
      <c r="G20298" t="s">
        <v>89</v>
      </c>
    </row>
    <row r="20299" spans="1:8" x14ac:dyDescent="0.2">
      <c r="A20299">
        <v>5.5762393672136698E+17</v>
      </c>
      <c r="B20299" t="s">
        <v>40506</v>
      </c>
      <c r="C20299" t="s">
        <v>40507</v>
      </c>
      <c r="D20299" s="1">
        <v>42024.86204861111</v>
      </c>
      <c r="E20299">
        <v>23</v>
      </c>
      <c r="F20299">
        <v>32</v>
      </c>
      <c r="G20299" t="s">
        <v>89</v>
      </c>
    </row>
    <row r="20300" spans="1:8" x14ac:dyDescent="0.2">
      <c r="A20300">
        <v>5.57630549037432E+17</v>
      </c>
      <c r="B20300" t="s">
        <v>40508</v>
      </c>
      <c r="C20300" t="s">
        <v>40509</v>
      </c>
      <c r="D20300" s="1">
        <v>42024.880289351851</v>
      </c>
      <c r="E20300">
        <v>9</v>
      </c>
      <c r="F20300">
        <v>26</v>
      </c>
      <c r="G20300" t="s">
        <v>487</v>
      </c>
      <c r="H20300" t="s">
        <v>40510</v>
      </c>
    </row>
    <row r="20301" spans="1:8" x14ac:dyDescent="0.2">
      <c r="A20301">
        <v>5.5765794717907302E+17</v>
      </c>
      <c r="B20301" t="s">
        <v>40511</v>
      </c>
      <c r="C20301" t="s">
        <v>40512</v>
      </c>
      <c r="D20301" s="1">
        <v>42024.95590277778</v>
      </c>
      <c r="E20301">
        <v>12</v>
      </c>
      <c r="F20301">
        <v>43</v>
      </c>
      <c r="G20301" t="s">
        <v>22981</v>
      </c>
    </row>
    <row r="20302" spans="1:8" x14ac:dyDescent="0.2">
      <c r="A20302">
        <v>5.5766021564742003E+17</v>
      </c>
      <c r="B20302" t="s">
        <v>40513</v>
      </c>
      <c r="C20302" t="s">
        <v>40514</v>
      </c>
      <c r="D20302" s="1">
        <v>42024.962152777778</v>
      </c>
      <c r="E20302">
        <v>15</v>
      </c>
      <c r="F20302">
        <v>43</v>
      </c>
      <c r="G20302" t="s">
        <v>89</v>
      </c>
      <c r="H20302" t="s">
        <v>390</v>
      </c>
    </row>
    <row r="20303" spans="1:8" x14ac:dyDescent="0.2">
      <c r="A20303">
        <v>5.5766316221727898E+17</v>
      </c>
      <c r="B20303" t="s">
        <v>40515</v>
      </c>
      <c r="C20303" t="s">
        <v>40516</v>
      </c>
      <c r="D20303" s="1">
        <v>42024.970289351855</v>
      </c>
      <c r="E20303">
        <v>15</v>
      </c>
      <c r="F20303">
        <v>48</v>
      </c>
      <c r="G20303" t="s">
        <v>576</v>
      </c>
    </row>
    <row r="20304" spans="1:8" x14ac:dyDescent="0.2">
      <c r="A20304">
        <v>5.5774421051506598E+17</v>
      </c>
      <c r="B20304" t="s">
        <v>40517</v>
      </c>
      <c r="C20304" t="s">
        <v>40518</v>
      </c>
      <c r="D20304" s="1">
        <v>42025.193935185183</v>
      </c>
      <c r="E20304">
        <v>2532</v>
      </c>
      <c r="F20304">
        <v>2756</v>
      </c>
      <c r="G20304" t="s">
        <v>89</v>
      </c>
      <c r="H20304" t="s">
        <v>390</v>
      </c>
    </row>
    <row r="20305" spans="1:8" x14ac:dyDescent="0.2">
      <c r="A20305">
        <v>5.5774428719954701E+17</v>
      </c>
      <c r="B20305" t="s">
        <v>40519</v>
      </c>
      <c r="C20305" t="s">
        <v>40520</v>
      </c>
      <c r="D20305" s="1">
        <v>42025.194155092591</v>
      </c>
      <c r="E20305">
        <v>10</v>
      </c>
      <c r="F20305">
        <v>45</v>
      </c>
      <c r="G20305" t="s">
        <v>89</v>
      </c>
    </row>
    <row r="20306" spans="1:8" x14ac:dyDescent="0.2">
      <c r="A20306">
        <v>5.5774479917726899E+17</v>
      </c>
      <c r="B20306" t="s">
        <v>40521</v>
      </c>
      <c r="C20306" t="s">
        <v>40522</v>
      </c>
      <c r="D20306" s="1">
        <v>42025.195567129631</v>
      </c>
      <c r="E20306">
        <v>76</v>
      </c>
      <c r="F20306">
        <v>153</v>
      </c>
      <c r="G20306" t="s">
        <v>89</v>
      </c>
      <c r="H20306" t="s">
        <v>390</v>
      </c>
    </row>
    <row r="20307" spans="1:8" x14ac:dyDescent="0.2">
      <c r="A20307">
        <v>5.5774571828767098E+17</v>
      </c>
      <c r="B20307" t="s">
        <v>40523</v>
      </c>
      <c r="C20307" t="s">
        <v>40524</v>
      </c>
      <c r="D20307" s="1">
        <v>42025.198101851849</v>
      </c>
      <c r="E20307">
        <v>38</v>
      </c>
      <c r="F20307">
        <v>47</v>
      </c>
      <c r="G20307" t="s">
        <v>215</v>
      </c>
    </row>
    <row r="20308" spans="1:8" x14ac:dyDescent="0.2">
      <c r="A20308">
        <v>5.5774726265558202E+17</v>
      </c>
      <c r="B20308" t="s">
        <v>40525</v>
      </c>
      <c r="C20308" t="s">
        <v>40526</v>
      </c>
      <c r="D20308" s="1">
        <v>42025.202361111114</v>
      </c>
      <c r="E20308">
        <v>13</v>
      </c>
      <c r="F20308">
        <v>25</v>
      </c>
      <c r="G20308" t="s">
        <v>487</v>
      </c>
    </row>
    <row r="20309" spans="1:8" x14ac:dyDescent="0.2">
      <c r="A20309">
        <v>5.5774765444553101E+17</v>
      </c>
      <c r="B20309" t="s">
        <v>40527</v>
      </c>
      <c r="C20309" t="s">
        <v>40528</v>
      </c>
      <c r="D20309" s="1">
        <v>42025.2034375</v>
      </c>
      <c r="E20309">
        <v>26</v>
      </c>
      <c r="F20309">
        <v>41</v>
      </c>
      <c r="G20309" t="s">
        <v>487</v>
      </c>
    </row>
    <row r="20310" spans="1:8" x14ac:dyDescent="0.2">
      <c r="A20310">
        <v>5.5774780234505798E+17</v>
      </c>
      <c r="B20310" t="s">
        <v>40529</v>
      </c>
      <c r="C20310" t="s">
        <v>40530</v>
      </c>
      <c r="D20310" s="1">
        <v>42025.20385416667</v>
      </c>
      <c r="E20310">
        <v>34</v>
      </c>
      <c r="F20310">
        <v>78</v>
      </c>
      <c r="G20310" t="s">
        <v>89</v>
      </c>
    </row>
    <row r="20311" spans="1:8" x14ac:dyDescent="0.2">
      <c r="A20311">
        <v>5.5774786444591501E+17</v>
      </c>
      <c r="B20311" t="s">
        <v>40531</v>
      </c>
      <c r="C20311" t="s">
        <v>40532</v>
      </c>
      <c r="D20311" s="1">
        <v>42025.204016203701</v>
      </c>
      <c r="E20311">
        <v>133</v>
      </c>
      <c r="F20311">
        <v>133</v>
      </c>
      <c r="G20311" t="s">
        <v>215</v>
      </c>
    </row>
    <row r="20312" spans="1:8" x14ac:dyDescent="0.2">
      <c r="A20312">
        <v>5.5775002461734003E+17</v>
      </c>
      <c r="B20312" t="s">
        <v>40533</v>
      </c>
      <c r="C20312" t="s">
        <v>40534</v>
      </c>
      <c r="D20312" s="1">
        <v>42025.209988425922</v>
      </c>
      <c r="E20312">
        <v>99</v>
      </c>
      <c r="F20312">
        <v>197</v>
      </c>
      <c r="G20312" t="s">
        <v>89</v>
      </c>
    </row>
    <row r="20313" spans="1:8" x14ac:dyDescent="0.2">
      <c r="A20313">
        <v>5.5775025052254598E+17</v>
      </c>
      <c r="B20313" t="s">
        <v>40535</v>
      </c>
      <c r="C20313" t="s">
        <v>40536</v>
      </c>
      <c r="D20313" s="1">
        <v>42025.210601851853</v>
      </c>
      <c r="E20313">
        <v>12</v>
      </c>
      <c r="F20313">
        <v>47</v>
      </c>
      <c r="G20313" t="s">
        <v>89</v>
      </c>
    </row>
    <row r="20314" spans="1:8" x14ac:dyDescent="0.2">
      <c r="A20314">
        <v>5.5775127617670298E+17</v>
      </c>
      <c r="B20314" t="s">
        <v>40537</v>
      </c>
      <c r="C20314" t="s">
        <v>40538</v>
      </c>
      <c r="D20314" s="1">
        <v>42025.213437500002</v>
      </c>
      <c r="E20314">
        <v>13</v>
      </c>
      <c r="F20314">
        <v>28</v>
      </c>
      <c r="G20314" t="s">
        <v>215</v>
      </c>
    </row>
    <row r="20315" spans="1:8" x14ac:dyDescent="0.2">
      <c r="A20315">
        <v>5.57751729325096E+17</v>
      </c>
      <c r="B20315" t="s">
        <v>40539</v>
      </c>
      <c r="C20315" t="s">
        <v>40540</v>
      </c>
      <c r="D20315" s="1">
        <v>42025.214687500003</v>
      </c>
      <c r="E20315">
        <v>12</v>
      </c>
      <c r="F20315">
        <v>32</v>
      </c>
      <c r="G20315" t="s">
        <v>576</v>
      </c>
    </row>
    <row r="20316" spans="1:8" x14ac:dyDescent="0.2">
      <c r="A20316">
        <v>5.5775189688333498E+17</v>
      </c>
      <c r="B20316" t="s">
        <v>40541</v>
      </c>
      <c r="C20316" t="s">
        <v>40542</v>
      </c>
      <c r="D20316" s="1">
        <v>42025.215150462966</v>
      </c>
      <c r="E20316">
        <v>24</v>
      </c>
      <c r="F20316">
        <v>26</v>
      </c>
      <c r="G20316" t="s">
        <v>215</v>
      </c>
    </row>
    <row r="20317" spans="1:8" x14ac:dyDescent="0.2">
      <c r="A20317">
        <v>5.5775212111922701E+17</v>
      </c>
      <c r="B20317" t="s">
        <v>40543</v>
      </c>
      <c r="C20317" t="s">
        <v>40544</v>
      </c>
      <c r="D20317" s="1">
        <v>42025.215763888889</v>
      </c>
      <c r="E20317">
        <v>22</v>
      </c>
      <c r="F20317">
        <v>59</v>
      </c>
      <c r="G20317" t="s">
        <v>215</v>
      </c>
      <c r="H20317" t="s">
        <v>390</v>
      </c>
    </row>
    <row r="20318" spans="1:8" x14ac:dyDescent="0.2">
      <c r="A20318">
        <v>5.5775217229811699E+17</v>
      </c>
      <c r="B20318" t="s">
        <v>40545</v>
      </c>
      <c r="C20318" t="s">
        <v>40546</v>
      </c>
      <c r="D20318" s="1">
        <v>42025.215914351851</v>
      </c>
      <c r="E20318">
        <v>53</v>
      </c>
      <c r="F20318">
        <v>98</v>
      </c>
      <c r="G20318" t="s">
        <v>215</v>
      </c>
    </row>
    <row r="20319" spans="1:8" x14ac:dyDescent="0.2">
      <c r="A20319">
        <v>5.5775233086799398E+17</v>
      </c>
      <c r="B20319" t="s">
        <v>40547</v>
      </c>
      <c r="C20319" t="s">
        <v>40548</v>
      </c>
      <c r="D20319" s="1">
        <v>42025.21634259259</v>
      </c>
      <c r="E20319">
        <v>22</v>
      </c>
      <c r="F20319">
        <v>76</v>
      </c>
      <c r="G20319" t="s">
        <v>89</v>
      </c>
    </row>
    <row r="20320" spans="1:8" x14ac:dyDescent="0.2">
      <c r="A20320">
        <v>5.57752445523472E+17</v>
      </c>
      <c r="B20320" t="s">
        <v>40549</v>
      </c>
      <c r="C20320" t="s">
        <v>40550</v>
      </c>
      <c r="D20320" s="1">
        <v>42025.216666666667</v>
      </c>
      <c r="E20320">
        <v>334</v>
      </c>
      <c r="F20320">
        <v>302</v>
      </c>
      <c r="G20320" t="s">
        <v>576</v>
      </c>
    </row>
    <row r="20321" spans="1:8" x14ac:dyDescent="0.2">
      <c r="A20321">
        <v>5.5775264091932998E+17</v>
      </c>
      <c r="B20321" t="s">
        <v>40551</v>
      </c>
      <c r="C20321" t="s">
        <v>40552</v>
      </c>
      <c r="D20321" s="1">
        <v>42025.217199074075</v>
      </c>
      <c r="E20321">
        <v>29</v>
      </c>
      <c r="F20321">
        <v>70</v>
      </c>
      <c r="G20321" t="s">
        <v>215</v>
      </c>
    </row>
    <row r="20322" spans="1:8" x14ac:dyDescent="0.2">
      <c r="A20322">
        <v>5.5792849107393299E+17</v>
      </c>
      <c r="B20322" t="s">
        <v>40553</v>
      </c>
      <c r="C20322" t="s">
        <v>40554</v>
      </c>
      <c r="D20322" s="1">
        <v>42025.702453703707</v>
      </c>
      <c r="E20322">
        <v>179</v>
      </c>
      <c r="F20322">
        <v>130</v>
      </c>
    </row>
    <row r="20323" spans="1:8" x14ac:dyDescent="0.2">
      <c r="A20323">
        <v>5.5792854016825702E+17</v>
      </c>
      <c r="B20323" t="s">
        <v>40555</v>
      </c>
      <c r="C20323" t="s">
        <v>40556</v>
      </c>
      <c r="D20323" s="1">
        <v>42025.702592592592</v>
      </c>
      <c r="E20323">
        <v>58</v>
      </c>
      <c r="F20323">
        <v>68</v>
      </c>
    </row>
    <row r="20324" spans="1:8" x14ac:dyDescent="0.2">
      <c r="A20324">
        <v>5.5794396087505702E+17</v>
      </c>
      <c r="B20324" t="s">
        <v>40557</v>
      </c>
      <c r="C20324" t="s">
        <v>40558</v>
      </c>
      <c r="D20324" s="1">
        <v>42025.745150462964</v>
      </c>
      <c r="E20324">
        <v>64</v>
      </c>
      <c r="F20324">
        <v>78</v>
      </c>
      <c r="H20324" t="s">
        <v>616</v>
      </c>
    </row>
    <row r="20325" spans="1:8" x14ac:dyDescent="0.2">
      <c r="A20325">
        <v>5.5794536384458701E+17</v>
      </c>
      <c r="B20325" t="s">
        <v>40559</v>
      </c>
      <c r="C20325" t="s">
        <v>40560</v>
      </c>
      <c r="D20325" s="1">
        <v>42025.749016203707</v>
      </c>
      <c r="E20325">
        <v>21</v>
      </c>
      <c r="F20325">
        <v>37</v>
      </c>
      <c r="G20325" t="s">
        <v>89</v>
      </c>
    </row>
    <row r="20326" spans="1:8" x14ac:dyDescent="0.2">
      <c r="A20326">
        <v>5.5795135660321901E+17</v>
      </c>
      <c r="B20326" t="s">
        <v>40561</v>
      </c>
      <c r="C20326" t="s">
        <v>40562</v>
      </c>
      <c r="D20326" s="1">
        <v>42025.765555555554</v>
      </c>
      <c r="E20326">
        <v>24</v>
      </c>
      <c r="F20326">
        <v>33</v>
      </c>
      <c r="H20326" t="s">
        <v>390</v>
      </c>
    </row>
    <row r="20327" spans="1:8" x14ac:dyDescent="0.2">
      <c r="A20327">
        <v>5.5795934175692301E+17</v>
      </c>
      <c r="B20327" t="s">
        <v>40563</v>
      </c>
      <c r="C20327" t="s">
        <v>40564</v>
      </c>
      <c r="D20327" s="1">
        <v>42025.787592592591</v>
      </c>
      <c r="E20327">
        <v>23</v>
      </c>
      <c r="F20327">
        <v>40</v>
      </c>
      <c r="G20327" t="s">
        <v>89</v>
      </c>
    </row>
    <row r="20328" spans="1:8" x14ac:dyDescent="0.2">
      <c r="A20328">
        <v>5.57967604208656E+17</v>
      </c>
      <c r="B20328" t="s">
        <v>40565</v>
      </c>
      <c r="C20328" t="s">
        <v>40566</v>
      </c>
      <c r="D20328" s="1">
        <v>42025.810393518521</v>
      </c>
      <c r="E20328">
        <v>20</v>
      </c>
      <c r="F20328">
        <v>31</v>
      </c>
      <c r="G20328" t="s">
        <v>576</v>
      </c>
    </row>
    <row r="20329" spans="1:8" x14ac:dyDescent="0.2">
      <c r="A20329">
        <v>5.5798356051127002E+17</v>
      </c>
      <c r="B20329" t="s">
        <v>40567</v>
      </c>
      <c r="C20329" t="s">
        <v>40568</v>
      </c>
      <c r="D20329" s="1">
        <v>42025.854421296295</v>
      </c>
      <c r="E20329">
        <v>25</v>
      </c>
      <c r="F20329">
        <v>30</v>
      </c>
      <c r="G20329" t="s">
        <v>215</v>
      </c>
    </row>
    <row r="20330" spans="1:8" x14ac:dyDescent="0.2">
      <c r="A20330">
        <v>5.5799047800070899E+17</v>
      </c>
      <c r="B20330" t="s">
        <v>40569</v>
      </c>
      <c r="C20330" t="s">
        <v>40570</v>
      </c>
      <c r="D20330" s="1">
        <v>42025.873506944445</v>
      </c>
      <c r="E20330">
        <v>77</v>
      </c>
      <c r="F20330">
        <v>121</v>
      </c>
      <c r="G20330" t="s">
        <v>89</v>
      </c>
      <c r="H20330" t="s">
        <v>390</v>
      </c>
    </row>
    <row r="20331" spans="1:8" x14ac:dyDescent="0.2">
      <c r="A20331">
        <v>5.5799543854952397E+17</v>
      </c>
      <c r="B20331" t="s">
        <v>40571</v>
      </c>
      <c r="C20331" t="s">
        <v>40572</v>
      </c>
      <c r="D20331" s="1">
        <v>42025.887199074074</v>
      </c>
      <c r="E20331">
        <v>379</v>
      </c>
      <c r="F20331">
        <v>484</v>
      </c>
    </row>
    <row r="20332" spans="1:8" x14ac:dyDescent="0.2">
      <c r="A20332">
        <v>5.58004306960728E+17</v>
      </c>
      <c r="B20332" t="s">
        <v>40573</v>
      </c>
      <c r="C20332" t="s">
        <v>40574</v>
      </c>
      <c r="D20332" s="1">
        <v>42025.911666666667</v>
      </c>
      <c r="E20332">
        <v>18</v>
      </c>
      <c r="F20332">
        <v>49</v>
      </c>
      <c r="G20332" t="s">
        <v>89</v>
      </c>
    </row>
    <row r="20333" spans="1:8" x14ac:dyDescent="0.2">
      <c r="A20333">
        <v>5.5801278274315802E+17</v>
      </c>
      <c r="B20333" t="s">
        <v>40575</v>
      </c>
      <c r="C20333" t="s">
        <v>31700</v>
      </c>
      <c r="D20333" s="1">
        <v>42025.935057870367</v>
      </c>
      <c r="E20333">
        <v>400</v>
      </c>
      <c r="F20333">
        <v>511</v>
      </c>
    </row>
    <row r="20334" spans="1:8" x14ac:dyDescent="0.2">
      <c r="A20334">
        <v>5.5827215139736698E+17</v>
      </c>
      <c r="B20334" t="s">
        <v>40576</v>
      </c>
      <c r="C20334" t="s">
        <v>40577</v>
      </c>
      <c r="D20334" s="1">
        <v>42026.650775462964</v>
      </c>
      <c r="E20334">
        <v>422</v>
      </c>
      <c r="F20334">
        <v>444</v>
      </c>
    </row>
    <row r="20335" spans="1:8" x14ac:dyDescent="0.2">
      <c r="A20335">
        <v>5.5828299523345997E+17</v>
      </c>
      <c r="B20335" t="s">
        <v>40578</v>
      </c>
      <c r="C20335" t="s">
        <v>40579</v>
      </c>
      <c r="D20335" s="1">
        <v>42026.680706018517</v>
      </c>
      <c r="E20335">
        <v>630</v>
      </c>
      <c r="F20335">
        <v>783</v>
      </c>
      <c r="G20335" t="s">
        <v>89</v>
      </c>
    </row>
    <row r="20336" spans="1:8" x14ac:dyDescent="0.2">
      <c r="A20336">
        <v>5.5828533704761299E+17</v>
      </c>
      <c r="B20336" t="s">
        <v>40580</v>
      </c>
      <c r="C20336" t="s">
        <v>40581</v>
      </c>
      <c r="D20336" s="1">
        <v>42026.687164351853</v>
      </c>
      <c r="E20336">
        <v>16</v>
      </c>
      <c r="F20336">
        <v>25</v>
      </c>
      <c r="G20336" t="s">
        <v>34644</v>
      </c>
    </row>
    <row r="20337" spans="1:8" x14ac:dyDescent="0.2">
      <c r="A20337">
        <v>5.5832646981098701E+17</v>
      </c>
      <c r="B20337" t="s">
        <v>40582</v>
      </c>
      <c r="C20337" t="s">
        <v>40583</v>
      </c>
      <c r="D20337" s="1">
        <v>42026.800671296296</v>
      </c>
      <c r="E20337">
        <v>306</v>
      </c>
      <c r="F20337">
        <v>564</v>
      </c>
      <c r="G20337" t="s">
        <v>89</v>
      </c>
    </row>
    <row r="20338" spans="1:8" x14ac:dyDescent="0.2">
      <c r="A20338">
        <v>5.5836441497884998E+17</v>
      </c>
      <c r="B20338" t="s">
        <v>40584</v>
      </c>
      <c r="C20338" t="s">
        <v>38295</v>
      </c>
      <c r="D20338" s="1">
        <v>42026.905381944445</v>
      </c>
      <c r="E20338">
        <v>234</v>
      </c>
      <c r="F20338">
        <v>304</v>
      </c>
    </row>
    <row r="20339" spans="1:8" x14ac:dyDescent="0.2">
      <c r="A20339">
        <v>5.5836471705680602E+17</v>
      </c>
      <c r="B20339" t="s">
        <v>40585</v>
      </c>
      <c r="C20339" t="s">
        <v>40586</v>
      </c>
      <c r="D20339" s="1">
        <v>42026.906215277777</v>
      </c>
      <c r="E20339">
        <v>227</v>
      </c>
      <c r="F20339">
        <v>283</v>
      </c>
    </row>
    <row r="20340" spans="1:8" x14ac:dyDescent="0.2">
      <c r="A20340">
        <v>5.5836593155947302E+17</v>
      </c>
      <c r="B20340" t="s">
        <v>40587</v>
      </c>
      <c r="C20340" t="s">
        <v>40588</v>
      </c>
      <c r="D20340" s="1">
        <v>42026.909560185188</v>
      </c>
      <c r="E20340">
        <v>320</v>
      </c>
      <c r="F20340">
        <v>361</v>
      </c>
    </row>
    <row r="20341" spans="1:8" x14ac:dyDescent="0.2">
      <c r="A20341">
        <v>5.5838159273408102E+17</v>
      </c>
      <c r="B20341" t="s">
        <v>40589</v>
      </c>
      <c r="C20341" t="s">
        <v>40590</v>
      </c>
      <c r="D20341" s="1">
        <v>42026.952777777777</v>
      </c>
      <c r="E20341">
        <v>22</v>
      </c>
      <c r="F20341">
        <v>30</v>
      </c>
    </row>
    <row r="20342" spans="1:8" x14ac:dyDescent="0.2">
      <c r="A20342">
        <v>5.5839252184042701E+17</v>
      </c>
      <c r="B20342" t="s">
        <v>40591</v>
      </c>
      <c r="C20342" t="s">
        <v>40592</v>
      </c>
      <c r="D20342" s="1">
        <v>42026.982939814814</v>
      </c>
      <c r="E20342">
        <v>22</v>
      </c>
      <c r="F20342">
        <v>53</v>
      </c>
      <c r="H20342" t="s">
        <v>390</v>
      </c>
    </row>
    <row r="20343" spans="1:8" x14ac:dyDescent="0.2">
      <c r="A20343">
        <v>5.5839294836338598E+17</v>
      </c>
      <c r="B20343" t="s">
        <v>40593</v>
      </c>
      <c r="C20343" t="s">
        <v>40594</v>
      </c>
      <c r="D20343" s="1">
        <v>42026.9841087963</v>
      </c>
      <c r="E20343">
        <v>18</v>
      </c>
      <c r="F20343">
        <v>30</v>
      </c>
    </row>
    <row r="20344" spans="1:8" x14ac:dyDescent="0.2">
      <c r="A20344">
        <v>5.5839628217655699E+17</v>
      </c>
      <c r="B20344" t="s">
        <v>40595</v>
      </c>
      <c r="C20344" t="s">
        <v>40596</v>
      </c>
      <c r="D20344" s="1">
        <v>42026.993310185186</v>
      </c>
      <c r="E20344">
        <v>22</v>
      </c>
      <c r="F20344">
        <v>18</v>
      </c>
    </row>
    <row r="20345" spans="1:8" x14ac:dyDescent="0.2">
      <c r="A20345">
        <v>5.58401513354448E+17</v>
      </c>
      <c r="B20345" t="s">
        <v>40597</v>
      </c>
      <c r="C20345" t="s">
        <v>40598</v>
      </c>
      <c r="D20345" s="1">
        <v>42027.007754629631</v>
      </c>
      <c r="E20345">
        <v>18</v>
      </c>
      <c r="F20345">
        <v>22</v>
      </c>
    </row>
    <row r="20346" spans="1:8" x14ac:dyDescent="0.2">
      <c r="A20346">
        <v>5.5840315858276698E+17</v>
      </c>
      <c r="B20346" t="s">
        <v>40599</v>
      </c>
      <c r="C20346" t="s">
        <v>40600</v>
      </c>
      <c r="D20346" s="1">
        <v>42027.012291666666</v>
      </c>
      <c r="E20346">
        <v>31</v>
      </c>
      <c r="F20346">
        <v>27</v>
      </c>
    </row>
    <row r="20347" spans="1:8" x14ac:dyDescent="0.2">
      <c r="A20347">
        <v>5.5843434279261702E+17</v>
      </c>
      <c r="B20347" t="s">
        <v>40601</v>
      </c>
      <c r="C20347" t="s">
        <v>40602</v>
      </c>
      <c r="D20347" s="1">
        <v>42027.098344907405</v>
      </c>
      <c r="E20347">
        <v>10</v>
      </c>
      <c r="F20347">
        <v>22</v>
      </c>
      <c r="G20347" t="s">
        <v>215</v>
      </c>
    </row>
    <row r="20348" spans="1:8" x14ac:dyDescent="0.2">
      <c r="A20348">
        <v>5.5843690903137402E+17</v>
      </c>
      <c r="B20348" t="s">
        <v>40603</v>
      </c>
      <c r="C20348" t="s">
        <v>40604</v>
      </c>
      <c r="D20348" s="1">
        <v>42027.105428240742</v>
      </c>
      <c r="E20348">
        <v>9</v>
      </c>
      <c r="F20348">
        <v>21</v>
      </c>
      <c r="G20348" t="s">
        <v>576</v>
      </c>
    </row>
    <row r="20349" spans="1:8" x14ac:dyDescent="0.2">
      <c r="A20349">
        <v>5.58437350993584E+17</v>
      </c>
      <c r="B20349" t="s">
        <v>40605</v>
      </c>
      <c r="C20349" t="s">
        <v>40606</v>
      </c>
      <c r="D20349" s="1">
        <v>42027.10664351852</v>
      </c>
      <c r="E20349">
        <v>8</v>
      </c>
      <c r="F20349">
        <v>25</v>
      </c>
      <c r="G20349" t="s">
        <v>487</v>
      </c>
    </row>
    <row r="20350" spans="1:8" x14ac:dyDescent="0.2">
      <c r="A20350">
        <v>5.5843760192618899E+17</v>
      </c>
      <c r="B20350" t="s">
        <v>40607</v>
      </c>
      <c r="C20350" t="s">
        <v>40608</v>
      </c>
      <c r="D20350" s="1">
        <v>42027.10733796296</v>
      </c>
      <c r="E20350">
        <v>9</v>
      </c>
      <c r="F20350">
        <v>30</v>
      </c>
      <c r="G20350" t="s">
        <v>576</v>
      </c>
    </row>
    <row r="20351" spans="1:8" x14ac:dyDescent="0.2">
      <c r="A20351">
        <v>5.5843768113564403E+17</v>
      </c>
      <c r="B20351" t="s">
        <v>40609</v>
      </c>
      <c r="C20351" t="s">
        <v>40610</v>
      </c>
      <c r="D20351" s="1">
        <v>42027.107557870368</v>
      </c>
      <c r="E20351">
        <v>7</v>
      </c>
      <c r="F20351">
        <v>10</v>
      </c>
      <c r="G20351" t="s">
        <v>576</v>
      </c>
    </row>
    <row r="20352" spans="1:8" x14ac:dyDescent="0.2">
      <c r="A20352">
        <v>5.5843797876342701E+17</v>
      </c>
      <c r="B20352" t="s">
        <v>40611</v>
      </c>
      <c r="C20352" t="s">
        <v>40612</v>
      </c>
      <c r="D20352" s="1">
        <v>42027.10837962963</v>
      </c>
      <c r="E20352">
        <v>30</v>
      </c>
      <c r="F20352">
        <v>77</v>
      </c>
      <c r="G20352" t="s">
        <v>89</v>
      </c>
    </row>
    <row r="20353" spans="1:8" x14ac:dyDescent="0.2">
      <c r="A20353">
        <v>5.5843857447626298E+17</v>
      </c>
      <c r="B20353" t="s">
        <v>40613</v>
      </c>
      <c r="C20353" t="s">
        <v>40614</v>
      </c>
      <c r="D20353" s="1">
        <v>42027.110023148147</v>
      </c>
      <c r="E20353">
        <v>9</v>
      </c>
      <c r="F20353">
        <v>21</v>
      </c>
      <c r="G20353" t="s">
        <v>215</v>
      </c>
      <c r="H20353" t="s">
        <v>390</v>
      </c>
    </row>
    <row r="20354" spans="1:8" x14ac:dyDescent="0.2">
      <c r="A20354">
        <v>5.5843864765006598E+17</v>
      </c>
      <c r="B20354" t="s">
        <v>40615</v>
      </c>
      <c r="C20354" t="s">
        <v>40616</v>
      </c>
      <c r="D20354" s="1">
        <v>42027.110219907408</v>
      </c>
      <c r="E20354">
        <v>5</v>
      </c>
      <c r="F20354">
        <v>12</v>
      </c>
      <c r="G20354" t="s">
        <v>40617</v>
      </c>
    </row>
    <row r="20355" spans="1:8" x14ac:dyDescent="0.2">
      <c r="A20355">
        <v>5.5843871729650803E+17</v>
      </c>
      <c r="B20355" t="s">
        <v>40618</v>
      </c>
      <c r="C20355" t="s">
        <v>40619</v>
      </c>
      <c r="D20355" s="1">
        <v>42027.11041666667</v>
      </c>
      <c r="E20355">
        <v>16</v>
      </c>
      <c r="F20355">
        <v>48</v>
      </c>
      <c r="G20355" t="s">
        <v>215</v>
      </c>
    </row>
    <row r="20356" spans="1:8" x14ac:dyDescent="0.2">
      <c r="A20356">
        <v>5.5843904454030099E+17</v>
      </c>
      <c r="B20356" t="s">
        <v>40620</v>
      </c>
      <c r="C20356" t="s">
        <v>40621</v>
      </c>
      <c r="D20356" s="1">
        <v>42027.111319444448</v>
      </c>
      <c r="E20356">
        <v>346</v>
      </c>
      <c r="F20356">
        <v>255</v>
      </c>
      <c r="G20356" t="s">
        <v>215</v>
      </c>
    </row>
    <row r="20357" spans="1:8" x14ac:dyDescent="0.2">
      <c r="A20357">
        <v>5.5844327756610701E+17</v>
      </c>
      <c r="B20357" t="s">
        <v>40622</v>
      </c>
      <c r="C20357" t="s">
        <v>40623</v>
      </c>
      <c r="D20357" s="1">
        <v>42027.122997685183</v>
      </c>
      <c r="E20357">
        <v>246</v>
      </c>
      <c r="F20357">
        <v>231</v>
      </c>
      <c r="G20357" t="s">
        <v>215</v>
      </c>
      <c r="H20357" t="s">
        <v>616</v>
      </c>
    </row>
    <row r="20358" spans="1:8" x14ac:dyDescent="0.2">
      <c r="A20358">
        <v>5.5855704244591398E+17</v>
      </c>
      <c r="B20358" t="s">
        <v>40624</v>
      </c>
      <c r="C20358" t="s">
        <v>40625</v>
      </c>
      <c r="D20358" s="1">
        <v>42027.436932870369</v>
      </c>
      <c r="E20358">
        <v>349</v>
      </c>
      <c r="F20358">
        <v>230</v>
      </c>
      <c r="G20358" t="s">
        <v>215</v>
      </c>
      <c r="H20358" t="s">
        <v>40626</v>
      </c>
    </row>
    <row r="20359" spans="1:8" x14ac:dyDescent="0.2">
      <c r="A20359">
        <v>5.5867253316859002E+17</v>
      </c>
      <c r="B20359" t="s">
        <v>40627</v>
      </c>
      <c r="C20359" t="s">
        <v>40628</v>
      </c>
      <c r="D20359" s="1">
        <v>42027.755624999998</v>
      </c>
      <c r="E20359">
        <v>26</v>
      </c>
      <c r="F20359">
        <v>37</v>
      </c>
      <c r="G20359" t="s">
        <v>215</v>
      </c>
    </row>
    <row r="20360" spans="1:8" x14ac:dyDescent="0.2">
      <c r="A20360">
        <v>5.58679902631624E+17</v>
      </c>
      <c r="B20360" t="s">
        <v>40629</v>
      </c>
      <c r="C20360" t="s">
        <v>40630</v>
      </c>
      <c r="D20360" s="1">
        <v>42027.775960648149</v>
      </c>
      <c r="E20360">
        <v>138</v>
      </c>
      <c r="F20360">
        <v>485</v>
      </c>
      <c r="G20360" t="s">
        <v>215</v>
      </c>
    </row>
    <row r="20361" spans="1:8" x14ac:dyDescent="0.2">
      <c r="A20361">
        <v>5.5868377938948902E+17</v>
      </c>
      <c r="B20361" t="s">
        <v>40631</v>
      </c>
      <c r="C20361" t="s">
        <v>40632</v>
      </c>
      <c r="D20361" s="1">
        <v>42027.78665509259</v>
      </c>
      <c r="E20361">
        <v>28</v>
      </c>
      <c r="F20361">
        <v>54</v>
      </c>
      <c r="G20361" t="s">
        <v>215</v>
      </c>
    </row>
    <row r="20362" spans="1:8" x14ac:dyDescent="0.2">
      <c r="A20362">
        <v>5.5868663277867002E+17</v>
      </c>
      <c r="B20362" t="s">
        <v>40633</v>
      </c>
      <c r="C20362" t="s">
        <v>40634</v>
      </c>
      <c r="D20362" s="1">
        <v>42027.794525462959</v>
      </c>
      <c r="E20362">
        <v>29</v>
      </c>
      <c r="F20362">
        <v>35</v>
      </c>
      <c r="G20362" t="s">
        <v>89</v>
      </c>
      <c r="H20362" t="s">
        <v>390</v>
      </c>
    </row>
    <row r="20363" spans="1:8" x14ac:dyDescent="0.2">
      <c r="A20363">
        <v>5.5869105071457402E+17</v>
      </c>
      <c r="B20363" t="s">
        <v>40635</v>
      </c>
      <c r="C20363" t="s">
        <v>32223</v>
      </c>
      <c r="D20363" s="1">
        <v>42027.80672453704</v>
      </c>
      <c r="E20363">
        <v>534</v>
      </c>
      <c r="F20363">
        <v>584</v>
      </c>
    </row>
    <row r="20364" spans="1:8" x14ac:dyDescent="0.2">
      <c r="A20364">
        <v>5.58987330439376E+17</v>
      </c>
      <c r="B20364" t="s">
        <v>40636</v>
      </c>
      <c r="C20364" t="s">
        <v>40637</v>
      </c>
      <c r="D20364" s="1">
        <v>42028.624293981484</v>
      </c>
      <c r="E20364">
        <v>34</v>
      </c>
      <c r="F20364">
        <v>29</v>
      </c>
      <c r="G20364" t="s">
        <v>215</v>
      </c>
    </row>
    <row r="20365" spans="1:8" x14ac:dyDescent="0.2">
      <c r="A20365">
        <v>5.5899353901971398E+17</v>
      </c>
      <c r="B20365" t="s">
        <v>40638</v>
      </c>
      <c r="C20365" t="s">
        <v>40639</v>
      </c>
      <c r="D20365" s="1">
        <v>42028.641423611109</v>
      </c>
      <c r="E20365">
        <v>24</v>
      </c>
      <c r="F20365">
        <v>40</v>
      </c>
      <c r="G20365" t="s">
        <v>487</v>
      </c>
    </row>
    <row r="20366" spans="1:8" x14ac:dyDescent="0.2">
      <c r="A20366">
        <v>5.5899430507158701E+17</v>
      </c>
      <c r="B20366" t="s">
        <v>40640</v>
      </c>
      <c r="C20366" t="s">
        <v>40641</v>
      </c>
      <c r="D20366" s="1">
        <v>42028.643541666665</v>
      </c>
      <c r="E20366">
        <v>18</v>
      </c>
      <c r="F20366">
        <v>24</v>
      </c>
      <c r="G20366" t="s">
        <v>487</v>
      </c>
    </row>
    <row r="20367" spans="1:8" x14ac:dyDescent="0.2">
      <c r="A20367">
        <v>5.5899446263062099E+17</v>
      </c>
      <c r="B20367" t="s">
        <v>40642</v>
      </c>
      <c r="C20367" t="s">
        <v>40643</v>
      </c>
      <c r="D20367" s="1">
        <v>42028.64398148148</v>
      </c>
      <c r="E20367">
        <v>17</v>
      </c>
      <c r="F20367">
        <v>26</v>
      </c>
      <c r="G20367" t="s">
        <v>487</v>
      </c>
    </row>
    <row r="20368" spans="1:8" x14ac:dyDescent="0.2">
      <c r="A20368">
        <v>5.5899975283916301E+17</v>
      </c>
      <c r="B20368" t="s">
        <v>40644</v>
      </c>
      <c r="C20368" t="s">
        <v>40645</v>
      </c>
      <c r="D20368" s="1">
        <v>42028.658576388887</v>
      </c>
      <c r="E20368">
        <v>19</v>
      </c>
      <c r="F20368">
        <v>48</v>
      </c>
      <c r="G20368" t="s">
        <v>89</v>
      </c>
    </row>
    <row r="20369" spans="1:8" x14ac:dyDescent="0.2">
      <c r="A20369">
        <v>5.5899988819352698E+17</v>
      </c>
      <c r="B20369" t="s">
        <v>40646</v>
      </c>
      <c r="C20369" t="s">
        <v>40647</v>
      </c>
      <c r="D20369" s="1">
        <v>42028.658946759257</v>
      </c>
      <c r="E20369">
        <v>18</v>
      </c>
      <c r="F20369">
        <v>33</v>
      </c>
      <c r="G20369" t="s">
        <v>576</v>
      </c>
    </row>
    <row r="20370" spans="1:8" x14ac:dyDescent="0.2">
      <c r="A20370">
        <v>5.5900038524370899E+17</v>
      </c>
      <c r="B20370" t="s">
        <v>40648</v>
      </c>
      <c r="C20370" t="s">
        <v>40649</v>
      </c>
      <c r="D20370" s="1">
        <v>42028.660324074073</v>
      </c>
      <c r="E20370">
        <v>52</v>
      </c>
      <c r="F20370">
        <v>66</v>
      </c>
      <c r="G20370" t="s">
        <v>215</v>
      </c>
    </row>
    <row r="20371" spans="1:8" x14ac:dyDescent="0.2">
      <c r="A20371">
        <v>5.5900497838448998E+17</v>
      </c>
      <c r="B20371" t="s">
        <v>40650</v>
      </c>
      <c r="C20371" t="s">
        <v>40651</v>
      </c>
      <c r="D20371" s="1">
        <v>42028.672997685186</v>
      </c>
      <c r="E20371">
        <v>26</v>
      </c>
      <c r="F20371">
        <v>53</v>
      </c>
      <c r="G20371" t="s">
        <v>215</v>
      </c>
    </row>
    <row r="20372" spans="1:8" x14ac:dyDescent="0.2">
      <c r="A20372">
        <v>5.5901368060479002E+17</v>
      </c>
      <c r="B20372" t="s">
        <v>40652</v>
      </c>
      <c r="C20372" t="s">
        <v>40653</v>
      </c>
      <c r="D20372" s="1">
        <v>42028.697013888886</v>
      </c>
      <c r="E20372">
        <v>13</v>
      </c>
      <c r="F20372">
        <v>31</v>
      </c>
      <c r="G20372" t="s">
        <v>215</v>
      </c>
    </row>
    <row r="20373" spans="1:8" x14ac:dyDescent="0.2">
      <c r="A20373">
        <v>5.5904981709187398E+17</v>
      </c>
      <c r="B20373" t="s">
        <v>40654</v>
      </c>
      <c r="C20373" t="s">
        <v>40655</v>
      </c>
      <c r="D20373" s="1">
        <v>42028.796724537038</v>
      </c>
      <c r="E20373">
        <v>26</v>
      </c>
      <c r="F20373">
        <v>41</v>
      </c>
      <c r="G20373" t="s">
        <v>89</v>
      </c>
      <c r="H20373" t="s">
        <v>390</v>
      </c>
    </row>
    <row r="20374" spans="1:8" x14ac:dyDescent="0.2">
      <c r="A20374">
        <v>5.5907582197001402E+17</v>
      </c>
      <c r="B20374" t="s">
        <v>40656</v>
      </c>
      <c r="C20374" t="s">
        <v>40657</v>
      </c>
      <c r="D20374" s="1">
        <v>42028.868483796294</v>
      </c>
      <c r="E20374">
        <v>59</v>
      </c>
      <c r="F20374">
        <v>90</v>
      </c>
      <c r="G20374" t="s">
        <v>89</v>
      </c>
    </row>
    <row r="20375" spans="1:8" x14ac:dyDescent="0.2">
      <c r="A20375">
        <v>5.5908324201675098E+17</v>
      </c>
      <c r="B20375" t="s">
        <v>40658</v>
      </c>
      <c r="C20375" t="s">
        <v>40659</v>
      </c>
      <c r="D20375" s="1">
        <v>42028.888958333337</v>
      </c>
      <c r="E20375">
        <v>34</v>
      </c>
      <c r="F20375">
        <v>47</v>
      </c>
      <c r="G20375" t="s">
        <v>215</v>
      </c>
    </row>
    <row r="20376" spans="1:8" x14ac:dyDescent="0.2">
      <c r="A20376">
        <v>5.5908684786828902E+17</v>
      </c>
      <c r="B20376" t="s">
        <v>40660</v>
      </c>
      <c r="C20376" t="s">
        <v>40661</v>
      </c>
      <c r="D20376" s="1">
        <v>42028.898912037039</v>
      </c>
      <c r="E20376">
        <v>33</v>
      </c>
      <c r="F20376">
        <v>47</v>
      </c>
      <c r="G20376" t="s">
        <v>215</v>
      </c>
    </row>
    <row r="20377" spans="1:8" x14ac:dyDescent="0.2">
      <c r="A20377">
        <v>5.5911334230100698E+17</v>
      </c>
      <c r="B20377" t="s">
        <v>40662</v>
      </c>
      <c r="C20377" t="s">
        <v>40663</v>
      </c>
      <c r="D20377" s="1">
        <v>42028.972025462965</v>
      </c>
      <c r="E20377">
        <v>46</v>
      </c>
      <c r="F20377">
        <v>54</v>
      </c>
      <c r="G20377" t="s">
        <v>215</v>
      </c>
    </row>
    <row r="20378" spans="1:8" x14ac:dyDescent="0.2">
      <c r="A20378">
        <v>5.5912822245425101E+17</v>
      </c>
      <c r="B20378" t="s">
        <v>40664</v>
      </c>
      <c r="C20378" t="s">
        <v>40665</v>
      </c>
      <c r="D20378" s="1">
        <v>42029.013078703705</v>
      </c>
      <c r="E20378">
        <v>29</v>
      </c>
      <c r="F20378">
        <v>38</v>
      </c>
      <c r="G20378" t="s">
        <v>576</v>
      </c>
    </row>
    <row r="20379" spans="1:8" x14ac:dyDescent="0.2">
      <c r="A20379">
        <v>5.5913864043431098E+17</v>
      </c>
      <c r="B20379" t="s">
        <v>40666</v>
      </c>
      <c r="C20379" t="s">
        <v>40667</v>
      </c>
      <c r="D20379" s="1">
        <v>42029.041828703703</v>
      </c>
      <c r="E20379">
        <v>6</v>
      </c>
      <c r="F20379">
        <v>19</v>
      </c>
      <c r="G20379" t="s">
        <v>215</v>
      </c>
    </row>
    <row r="20380" spans="1:8" x14ac:dyDescent="0.2">
      <c r="A20380">
        <v>5.5914361864952602E+17</v>
      </c>
      <c r="B20380" t="s">
        <v>40668</v>
      </c>
      <c r="C20380" t="s">
        <v>40669</v>
      </c>
      <c r="D20380" s="1">
        <v>42029.055567129632</v>
      </c>
      <c r="E20380">
        <v>59</v>
      </c>
      <c r="F20380">
        <v>91</v>
      </c>
      <c r="G20380" t="s">
        <v>89</v>
      </c>
    </row>
    <row r="20381" spans="1:8" x14ac:dyDescent="0.2">
      <c r="A20381">
        <v>5.5917516163135002E+17</v>
      </c>
      <c r="B20381" t="s">
        <v>40670</v>
      </c>
      <c r="C20381" t="s">
        <v>40671</v>
      </c>
      <c r="D20381" s="1">
        <v>42029.14261574074</v>
      </c>
      <c r="E20381">
        <v>109</v>
      </c>
      <c r="F20381">
        <v>196</v>
      </c>
      <c r="G20381" t="s">
        <v>89</v>
      </c>
    </row>
    <row r="20382" spans="1:8" x14ac:dyDescent="0.2">
      <c r="A20382">
        <v>5.5921555251921299E+17</v>
      </c>
      <c r="B20382" t="s">
        <v>40672</v>
      </c>
      <c r="C20382" t="s">
        <v>40673</v>
      </c>
      <c r="D20382" s="1">
        <v>42029.254074074073</v>
      </c>
      <c r="E20382">
        <v>20</v>
      </c>
      <c r="F20382">
        <v>44</v>
      </c>
      <c r="G20382" t="s">
        <v>215</v>
      </c>
    </row>
    <row r="20383" spans="1:8" x14ac:dyDescent="0.2">
      <c r="A20383">
        <v>5.59217263866544E+17</v>
      </c>
      <c r="B20383" t="s">
        <v>40674</v>
      </c>
      <c r="C20383" t="s">
        <v>40675</v>
      </c>
      <c r="D20383" s="1">
        <v>42029.258796296293</v>
      </c>
      <c r="E20383">
        <v>14</v>
      </c>
      <c r="F20383">
        <v>34</v>
      </c>
      <c r="G20383" t="s">
        <v>546</v>
      </c>
    </row>
    <row r="20384" spans="1:8" x14ac:dyDescent="0.2">
      <c r="A20384">
        <v>5.5921759121938803E+17</v>
      </c>
      <c r="B20384" t="s">
        <v>40676</v>
      </c>
      <c r="C20384" t="s">
        <v>40677</v>
      </c>
      <c r="D20384" s="1">
        <v>42029.259699074071</v>
      </c>
      <c r="E20384">
        <v>58</v>
      </c>
      <c r="F20384">
        <v>191</v>
      </c>
      <c r="G20384" t="s">
        <v>487</v>
      </c>
      <c r="H20384" t="s">
        <v>390</v>
      </c>
    </row>
    <row r="20385" spans="1:8" x14ac:dyDescent="0.2">
      <c r="A20385">
        <v>5.5921781820256602E+17</v>
      </c>
      <c r="B20385" t="s">
        <v>40678</v>
      </c>
      <c r="C20385" t="s">
        <v>40679</v>
      </c>
      <c r="D20385" s="1">
        <v>42029.260324074072</v>
      </c>
      <c r="E20385">
        <v>18</v>
      </c>
      <c r="F20385">
        <v>40</v>
      </c>
      <c r="G20385" t="s">
        <v>89</v>
      </c>
    </row>
    <row r="20386" spans="1:8" x14ac:dyDescent="0.2">
      <c r="A20386">
        <v>5.5921806644663898E+17</v>
      </c>
      <c r="B20386" t="s">
        <v>40680</v>
      </c>
      <c r="C20386" t="s">
        <v>40681</v>
      </c>
      <c r="D20386" s="1">
        <v>42029.261006944442</v>
      </c>
      <c r="E20386">
        <v>13</v>
      </c>
      <c r="F20386">
        <v>29</v>
      </c>
      <c r="G20386" t="s">
        <v>89</v>
      </c>
    </row>
    <row r="20387" spans="1:8" x14ac:dyDescent="0.2">
      <c r="A20387">
        <v>5.59218249645432E+17</v>
      </c>
      <c r="B20387" t="s">
        <v>40682</v>
      </c>
      <c r="C20387" t="s">
        <v>40683</v>
      </c>
      <c r="D20387" s="1">
        <v>42029.261516203704</v>
      </c>
      <c r="E20387">
        <v>17</v>
      </c>
      <c r="F20387">
        <v>39</v>
      </c>
      <c r="G20387" t="s">
        <v>576</v>
      </c>
    </row>
    <row r="20388" spans="1:8" x14ac:dyDescent="0.2">
      <c r="A20388">
        <v>5.5921831417899802E+17</v>
      </c>
      <c r="B20388" t="s">
        <v>40684</v>
      </c>
      <c r="C20388" t="s">
        <v>40685</v>
      </c>
      <c r="D20388" s="1">
        <v>42029.261689814812</v>
      </c>
      <c r="E20388">
        <v>9</v>
      </c>
      <c r="F20388">
        <v>27</v>
      </c>
      <c r="G20388" t="s">
        <v>215</v>
      </c>
    </row>
    <row r="20389" spans="1:8" x14ac:dyDescent="0.2">
      <c r="A20389">
        <v>5.5921853418283002E+17</v>
      </c>
      <c r="B20389" t="s">
        <v>40686</v>
      </c>
      <c r="C20389" t="s">
        <v>40687</v>
      </c>
      <c r="D20389" s="1">
        <v>42029.262291666666</v>
      </c>
      <c r="E20389">
        <v>5</v>
      </c>
      <c r="F20389">
        <v>32</v>
      </c>
      <c r="G20389" t="s">
        <v>487</v>
      </c>
      <c r="H20389" t="s">
        <v>390</v>
      </c>
    </row>
    <row r="20390" spans="1:8" x14ac:dyDescent="0.2">
      <c r="A20390">
        <v>5.5921922105042899E+17</v>
      </c>
      <c r="B20390" t="s">
        <v>40688</v>
      </c>
      <c r="C20390" t="s">
        <v>40689</v>
      </c>
      <c r="D20390" s="1">
        <v>42029.264189814814</v>
      </c>
      <c r="E20390">
        <v>10</v>
      </c>
      <c r="F20390">
        <v>28</v>
      </c>
      <c r="G20390" t="s">
        <v>40690</v>
      </c>
    </row>
    <row r="20391" spans="1:8" x14ac:dyDescent="0.2">
      <c r="A20391">
        <v>5.5921947811512301E+17</v>
      </c>
      <c r="B20391" t="s">
        <v>40691</v>
      </c>
      <c r="C20391" t="s">
        <v>40692</v>
      </c>
      <c r="D20391" s="1">
        <v>42029.264907407407</v>
      </c>
      <c r="E20391">
        <v>7</v>
      </c>
      <c r="F20391">
        <v>32</v>
      </c>
      <c r="G20391" t="s">
        <v>546</v>
      </c>
    </row>
    <row r="20392" spans="1:8" x14ac:dyDescent="0.2">
      <c r="A20392">
        <v>5.5921972568812301E+17</v>
      </c>
      <c r="B20392" t="s">
        <v>40693</v>
      </c>
      <c r="C20392" t="s">
        <v>40694</v>
      </c>
      <c r="D20392" s="1">
        <v>42029.265590277777</v>
      </c>
      <c r="E20392">
        <v>16</v>
      </c>
      <c r="F20392">
        <v>38</v>
      </c>
      <c r="G20392" t="s">
        <v>215</v>
      </c>
    </row>
    <row r="20393" spans="1:8" x14ac:dyDescent="0.2">
      <c r="A20393">
        <v>5.5922020656088602E+17</v>
      </c>
      <c r="B20393" t="s">
        <v>40695</v>
      </c>
      <c r="C20393" t="s">
        <v>40696</v>
      </c>
      <c r="D20393" s="1">
        <v>42029.266909722224</v>
      </c>
      <c r="E20393">
        <v>12</v>
      </c>
      <c r="F20393">
        <v>33</v>
      </c>
      <c r="G20393" t="s">
        <v>487</v>
      </c>
    </row>
    <row r="20394" spans="1:8" x14ac:dyDescent="0.2">
      <c r="A20394">
        <v>5.5922035664565402E+17</v>
      </c>
      <c r="B20394" t="s">
        <v>40697</v>
      </c>
      <c r="C20394" t="s">
        <v>40698</v>
      </c>
      <c r="D20394" s="1">
        <v>42029.267326388886</v>
      </c>
      <c r="E20394">
        <v>10</v>
      </c>
      <c r="F20394">
        <v>40</v>
      </c>
      <c r="G20394" t="s">
        <v>89</v>
      </c>
      <c r="H20394" t="s">
        <v>390</v>
      </c>
    </row>
    <row r="20395" spans="1:8" x14ac:dyDescent="0.2">
      <c r="A20395">
        <v>5.5922053153975002E+17</v>
      </c>
      <c r="B20395" t="s">
        <v>40699</v>
      </c>
      <c r="C20395" t="s">
        <v>40700</v>
      </c>
      <c r="D20395" s="1">
        <v>42029.267812500002</v>
      </c>
      <c r="E20395">
        <v>12</v>
      </c>
      <c r="F20395">
        <v>31</v>
      </c>
      <c r="G20395" t="s">
        <v>576</v>
      </c>
    </row>
    <row r="20396" spans="1:8" x14ac:dyDescent="0.2">
      <c r="A20396">
        <v>5.59220744169992E+17</v>
      </c>
      <c r="B20396" t="s">
        <v>40701</v>
      </c>
      <c r="C20396" t="s">
        <v>40702</v>
      </c>
      <c r="D20396" s="1">
        <v>42029.268391203703</v>
      </c>
      <c r="E20396">
        <v>9</v>
      </c>
      <c r="F20396">
        <v>36</v>
      </c>
      <c r="G20396" t="s">
        <v>215</v>
      </c>
    </row>
    <row r="20397" spans="1:8" x14ac:dyDescent="0.2">
      <c r="A20397">
        <v>5.5922081572064E+17</v>
      </c>
      <c r="B20397" t="s">
        <v>40703</v>
      </c>
      <c r="C20397" t="s">
        <v>40704</v>
      </c>
      <c r="D20397" s="1">
        <v>42029.268587962964</v>
      </c>
      <c r="E20397">
        <v>12</v>
      </c>
      <c r="F20397">
        <v>37</v>
      </c>
      <c r="G20397" t="s">
        <v>40705</v>
      </c>
    </row>
    <row r="20398" spans="1:8" x14ac:dyDescent="0.2">
      <c r="A20398">
        <v>5.5922086782646598E+17</v>
      </c>
      <c r="B20398" t="s">
        <v>40706</v>
      </c>
      <c r="C20398" t="s">
        <v>40707</v>
      </c>
      <c r="D20398" s="1">
        <v>42029.268738425926</v>
      </c>
      <c r="E20398">
        <v>7</v>
      </c>
      <c r="F20398">
        <v>40</v>
      </c>
      <c r="G20398" t="s">
        <v>40708</v>
      </c>
    </row>
    <row r="20399" spans="1:8" x14ac:dyDescent="0.2">
      <c r="A20399">
        <v>5.5922096490780998E+17</v>
      </c>
      <c r="B20399" t="s">
        <v>40709</v>
      </c>
      <c r="C20399" t="s">
        <v>40710</v>
      </c>
      <c r="D20399" s="1">
        <v>42029.269004629627</v>
      </c>
      <c r="E20399">
        <v>9</v>
      </c>
      <c r="F20399">
        <v>33</v>
      </c>
      <c r="G20399" t="s">
        <v>576</v>
      </c>
    </row>
    <row r="20400" spans="1:8" x14ac:dyDescent="0.2">
      <c r="A20400">
        <v>5.59221481071456E+17</v>
      </c>
      <c r="B20400" t="s">
        <v>40711</v>
      </c>
      <c r="C20400" t="s">
        <v>40712</v>
      </c>
      <c r="D20400" s="1">
        <v>42029.270428240743</v>
      </c>
      <c r="E20400">
        <v>45</v>
      </c>
      <c r="F20400">
        <v>73</v>
      </c>
      <c r="G20400" t="s">
        <v>215</v>
      </c>
    </row>
    <row r="20401" spans="1:8" x14ac:dyDescent="0.2">
      <c r="A20401">
        <v>5.5922171873332403E+17</v>
      </c>
      <c r="B20401" t="s">
        <v>40713</v>
      </c>
      <c r="C20401" t="s">
        <v>40714</v>
      </c>
      <c r="D20401" s="1">
        <v>42029.271087962959</v>
      </c>
      <c r="E20401">
        <v>14</v>
      </c>
      <c r="F20401">
        <v>46</v>
      </c>
      <c r="G20401" t="s">
        <v>215</v>
      </c>
    </row>
    <row r="20402" spans="1:8" x14ac:dyDescent="0.2">
      <c r="A20402">
        <v>5.5922217992638797E+17</v>
      </c>
      <c r="B20402" t="s">
        <v>40715</v>
      </c>
      <c r="C20402" t="s">
        <v>40716</v>
      </c>
      <c r="D20402" s="1">
        <v>42029.272361111114</v>
      </c>
      <c r="E20402">
        <v>7</v>
      </c>
      <c r="F20402">
        <v>31</v>
      </c>
      <c r="G20402" t="s">
        <v>487</v>
      </c>
    </row>
    <row r="20403" spans="1:8" x14ac:dyDescent="0.2">
      <c r="A20403">
        <v>5.5922250183083597E+17</v>
      </c>
      <c r="B20403" t="s">
        <v>40717</v>
      </c>
      <c r="C20403" t="s">
        <v>40718</v>
      </c>
      <c r="D20403" s="1">
        <v>42029.273240740738</v>
      </c>
      <c r="E20403">
        <v>35</v>
      </c>
      <c r="F20403">
        <v>72</v>
      </c>
      <c r="G20403" t="s">
        <v>40719</v>
      </c>
    </row>
    <row r="20404" spans="1:8" x14ac:dyDescent="0.2">
      <c r="A20404">
        <v>5.5922272776121498E+17</v>
      </c>
      <c r="B20404" t="s">
        <v>40720</v>
      </c>
      <c r="C20404" t="s">
        <v>40721</v>
      </c>
      <c r="D20404" s="1">
        <v>42029.273865740739</v>
      </c>
      <c r="E20404">
        <v>8</v>
      </c>
      <c r="F20404">
        <v>30</v>
      </c>
      <c r="G20404" t="s">
        <v>40722</v>
      </c>
    </row>
    <row r="20405" spans="1:8" x14ac:dyDescent="0.2">
      <c r="A20405">
        <v>5.5922293162118298E+17</v>
      </c>
      <c r="B20405" t="s">
        <v>40723</v>
      </c>
      <c r="C20405" t="s">
        <v>40724</v>
      </c>
      <c r="D20405" s="1">
        <v>42029.27443287037</v>
      </c>
      <c r="E20405">
        <v>11</v>
      </c>
      <c r="F20405">
        <v>54</v>
      </c>
      <c r="G20405" t="s">
        <v>40725</v>
      </c>
    </row>
    <row r="20406" spans="1:8" x14ac:dyDescent="0.2">
      <c r="A20406">
        <v>5.5922310810068499E+17</v>
      </c>
      <c r="B20406" t="s">
        <v>40726</v>
      </c>
      <c r="C20406" t="s">
        <v>40727</v>
      </c>
      <c r="D20406" s="1">
        <v>42029.274918981479</v>
      </c>
      <c r="E20406">
        <v>20</v>
      </c>
      <c r="F20406">
        <v>63</v>
      </c>
      <c r="G20406" t="s">
        <v>215</v>
      </c>
    </row>
    <row r="20407" spans="1:8" x14ac:dyDescent="0.2">
      <c r="A20407">
        <v>5.5922347360492698E+17</v>
      </c>
      <c r="B20407" t="s">
        <v>40728</v>
      </c>
      <c r="C20407" t="s">
        <v>40729</v>
      </c>
      <c r="D20407" s="1">
        <v>42029.275925925926</v>
      </c>
      <c r="E20407">
        <v>14</v>
      </c>
      <c r="F20407">
        <v>71</v>
      </c>
      <c r="G20407" t="s">
        <v>576</v>
      </c>
    </row>
    <row r="20408" spans="1:8" x14ac:dyDescent="0.2">
      <c r="A20408">
        <v>5.5922365388030298E+17</v>
      </c>
      <c r="B20408" t="s">
        <v>40730</v>
      </c>
      <c r="C20408" t="s">
        <v>40731</v>
      </c>
      <c r="D20408" s="1">
        <v>42029.276423611111</v>
      </c>
      <c r="E20408">
        <v>42</v>
      </c>
      <c r="F20408">
        <v>123</v>
      </c>
      <c r="G20408" t="s">
        <v>89</v>
      </c>
    </row>
    <row r="20409" spans="1:8" x14ac:dyDescent="0.2">
      <c r="A20409">
        <v>5.5934806016238298E+17</v>
      </c>
      <c r="B20409" t="s">
        <v>40732</v>
      </c>
      <c r="C20409" t="s">
        <v>40733</v>
      </c>
      <c r="D20409" s="1">
        <v>42029.619722222225</v>
      </c>
      <c r="E20409">
        <v>104</v>
      </c>
      <c r="F20409">
        <v>104</v>
      </c>
      <c r="G20409" t="s">
        <v>89</v>
      </c>
    </row>
    <row r="20410" spans="1:8" x14ac:dyDescent="0.2">
      <c r="A20410">
        <v>5.5935851752693702E+17</v>
      </c>
      <c r="B20410" t="s">
        <v>40734</v>
      </c>
      <c r="C20410" t="s">
        <v>40735</v>
      </c>
      <c r="D20410" s="1">
        <v>42029.648576388892</v>
      </c>
      <c r="E20410">
        <v>25</v>
      </c>
      <c r="F20410">
        <v>67</v>
      </c>
      <c r="G20410" t="s">
        <v>215</v>
      </c>
    </row>
    <row r="20411" spans="1:8" x14ac:dyDescent="0.2">
      <c r="A20411">
        <v>5.5936526443820198E+17</v>
      </c>
      <c r="B20411" t="s">
        <v>40736</v>
      </c>
      <c r="C20411" t="s">
        <v>40737</v>
      </c>
      <c r="D20411" s="1">
        <v>42029.667199074072</v>
      </c>
      <c r="E20411">
        <v>59</v>
      </c>
      <c r="F20411">
        <v>65</v>
      </c>
      <c r="G20411" t="s">
        <v>576</v>
      </c>
      <c r="H20411" t="s">
        <v>33188</v>
      </c>
    </row>
    <row r="20412" spans="1:8" x14ac:dyDescent="0.2">
      <c r="A20412">
        <v>5.5937733563674598E+17</v>
      </c>
      <c r="B20412" t="s">
        <v>40738</v>
      </c>
      <c r="C20412" t="s">
        <v>40739</v>
      </c>
      <c r="D20412" s="1">
        <v>42029.700509259259</v>
      </c>
      <c r="E20412">
        <v>213</v>
      </c>
      <c r="F20412">
        <v>265</v>
      </c>
      <c r="G20412" t="s">
        <v>89</v>
      </c>
    </row>
    <row r="20413" spans="1:8" x14ac:dyDescent="0.2">
      <c r="A20413">
        <v>5.5938525306082899E+17</v>
      </c>
      <c r="B20413" t="s">
        <v>40740</v>
      </c>
      <c r="C20413" t="s">
        <v>40741</v>
      </c>
      <c r="D20413" s="1">
        <v>42029.722349537034</v>
      </c>
      <c r="E20413">
        <v>4682</v>
      </c>
      <c r="F20413">
        <v>4304</v>
      </c>
      <c r="G20413" t="s">
        <v>215</v>
      </c>
    </row>
    <row r="20414" spans="1:8" x14ac:dyDescent="0.2">
      <c r="A20414">
        <v>5.5938582185459699E+17</v>
      </c>
      <c r="B20414" t="s">
        <v>40742</v>
      </c>
      <c r="C20414" t="s">
        <v>40743</v>
      </c>
      <c r="D20414" s="1">
        <v>42029.723923611113</v>
      </c>
      <c r="E20414">
        <v>28</v>
      </c>
      <c r="F20414">
        <v>49</v>
      </c>
      <c r="G20414" t="s">
        <v>487</v>
      </c>
    </row>
    <row r="20415" spans="1:8" x14ac:dyDescent="0.2">
      <c r="A20415">
        <v>5.5938632865234502E+17</v>
      </c>
      <c r="B20415" t="s">
        <v>40744</v>
      </c>
      <c r="C20415" t="s">
        <v>40745</v>
      </c>
      <c r="D20415" s="1">
        <v>42029.725324074076</v>
      </c>
      <c r="E20415">
        <v>8</v>
      </c>
      <c r="F20415">
        <v>26</v>
      </c>
      <c r="G20415" t="s">
        <v>576</v>
      </c>
      <c r="H20415" t="s">
        <v>616</v>
      </c>
    </row>
    <row r="20416" spans="1:8" x14ac:dyDescent="0.2">
      <c r="A20416">
        <v>5.5941886297507398E+17</v>
      </c>
      <c r="B20416" t="s">
        <v>40746</v>
      </c>
      <c r="C20416" t="s">
        <v>40747</v>
      </c>
      <c r="D20416" s="1">
        <v>42029.815104166664</v>
      </c>
      <c r="E20416">
        <v>33</v>
      </c>
      <c r="F20416">
        <v>48</v>
      </c>
      <c r="G20416" t="s">
        <v>89</v>
      </c>
    </row>
    <row r="20417" spans="1:8" x14ac:dyDescent="0.2">
      <c r="A20417">
        <v>5.5943064898191302E+17</v>
      </c>
      <c r="B20417" t="s">
        <v>40748</v>
      </c>
      <c r="C20417" t="s">
        <v>40749</v>
      </c>
      <c r="D20417" s="1">
        <v>42029.847627314812</v>
      </c>
      <c r="E20417">
        <v>103</v>
      </c>
      <c r="F20417">
        <v>119</v>
      </c>
      <c r="G20417" t="s">
        <v>89</v>
      </c>
    </row>
    <row r="20418" spans="1:8" x14ac:dyDescent="0.2">
      <c r="A20418">
        <v>5.5946311523529498E+17</v>
      </c>
      <c r="B20418" t="s">
        <v>40750</v>
      </c>
      <c r="C20418" t="s">
        <v>40751</v>
      </c>
      <c r="D20418" s="1">
        <v>42029.937210648146</v>
      </c>
      <c r="E20418">
        <v>177</v>
      </c>
      <c r="F20418">
        <v>243</v>
      </c>
      <c r="G20418" t="s">
        <v>576</v>
      </c>
      <c r="H20418" t="s">
        <v>390</v>
      </c>
    </row>
    <row r="20419" spans="1:8" x14ac:dyDescent="0.2">
      <c r="A20419">
        <v>5.5964996869344397E+17</v>
      </c>
      <c r="B20419" t="s">
        <v>40752</v>
      </c>
      <c r="C20419" t="s">
        <v>40753</v>
      </c>
      <c r="D20419" s="1">
        <v>42030.452824074076</v>
      </c>
      <c r="E20419">
        <v>25</v>
      </c>
      <c r="F20419">
        <v>49</v>
      </c>
      <c r="G20419" t="s">
        <v>215</v>
      </c>
    </row>
    <row r="20420" spans="1:8" x14ac:dyDescent="0.2">
      <c r="A20420">
        <v>5.5970581256706803E+17</v>
      </c>
      <c r="B20420" t="s">
        <v>40754</v>
      </c>
      <c r="C20420" t="s">
        <v>40755</v>
      </c>
      <c r="D20420" s="1">
        <v>42030.606932870367</v>
      </c>
      <c r="E20420">
        <v>57</v>
      </c>
      <c r="F20420">
        <v>139</v>
      </c>
    </row>
    <row r="20421" spans="1:8" x14ac:dyDescent="0.2">
      <c r="A20421">
        <v>5.5974438579838099E+17</v>
      </c>
      <c r="B20421" t="s">
        <v>40756</v>
      </c>
      <c r="C20421" t="s">
        <v>40757</v>
      </c>
      <c r="D20421" s="1">
        <v>42030.713368055556</v>
      </c>
      <c r="E20421">
        <v>37</v>
      </c>
      <c r="F20421">
        <v>48</v>
      </c>
      <c r="G20421" t="s">
        <v>576</v>
      </c>
    </row>
    <row r="20422" spans="1:8" x14ac:dyDescent="0.2">
      <c r="A20422">
        <v>5.5976231772304102E+17</v>
      </c>
      <c r="B20422" t="s">
        <v>40758</v>
      </c>
      <c r="C20422" t="s">
        <v>40759</v>
      </c>
      <c r="D20422" s="1">
        <v>42030.762858796297</v>
      </c>
      <c r="E20422">
        <v>39</v>
      </c>
      <c r="F20422">
        <v>92</v>
      </c>
      <c r="G20422" t="s">
        <v>215</v>
      </c>
      <c r="H20422" t="s">
        <v>1725</v>
      </c>
    </row>
    <row r="20423" spans="1:8" x14ac:dyDescent="0.2">
      <c r="A20423">
        <v>5.5976563581179898E+17</v>
      </c>
      <c r="B20423" t="s">
        <v>40760</v>
      </c>
      <c r="C20423" t="s">
        <v>40761</v>
      </c>
      <c r="D20423" s="1">
        <v>42030.772013888891</v>
      </c>
      <c r="E20423">
        <v>17</v>
      </c>
      <c r="F20423">
        <v>19</v>
      </c>
      <c r="G20423" t="s">
        <v>215</v>
      </c>
    </row>
    <row r="20424" spans="1:8" x14ac:dyDescent="0.2">
      <c r="A20424">
        <v>5.5978065673847603E+17</v>
      </c>
      <c r="B20424" t="s">
        <v>40762</v>
      </c>
      <c r="C20424" t="s">
        <v>40763</v>
      </c>
      <c r="D20424" s="1">
        <v>42030.813460648147</v>
      </c>
      <c r="E20424">
        <v>34</v>
      </c>
      <c r="F20424">
        <v>79</v>
      </c>
      <c r="G20424" t="s">
        <v>89</v>
      </c>
    </row>
    <row r="20425" spans="1:8" x14ac:dyDescent="0.2">
      <c r="A20425">
        <v>5.5979406747607002E+17</v>
      </c>
      <c r="B20425" t="s">
        <v>40764</v>
      </c>
      <c r="C20425" t="s">
        <v>40765</v>
      </c>
      <c r="D20425" s="1">
        <v>42030.850462962961</v>
      </c>
      <c r="E20425">
        <v>10</v>
      </c>
      <c r="F20425">
        <v>21</v>
      </c>
      <c r="G20425" t="s">
        <v>215</v>
      </c>
      <c r="H20425" t="s">
        <v>390</v>
      </c>
    </row>
    <row r="20426" spans="1:8" x14ac:dyDescent="0.2">
      <c r="A20426">
        <v>5.5982057616483098E+17</v>
      </c>
      <c r="B20426" t="s">
        <v>40766</v>
      </c>
      <c r="C20426" t="s">
        <v>40767</v>
      </c>
      <c r="D20426" s="1">
        <v>42030.923611111109</v>
      </c>
      <c r="E20426">
        <v>61</v>
      </c>
      <c r="F20426">
        <v>69</v>
      </c>
      <c r="G20426" t="s">
        <v>89</v>
      </c>
    </row>
    <row r="20427" spans="1:8" x14ac:dyDescent="0.2">
      <c r="A20427">
        <v>5.5982668829335898E+17</v>
      </c>
      <c r="B20427" t="s">
        <v>40768</v>
      </c>
      <c r="C20427" t="s">
        <v>40769</v>
      </c>
      <c r="D20427" s="1">
        <v>42030.940486111111</v>
      </c>
      <c r="E20427">
        <v>18</v>
      </c>
      <c r="F20427">
        <v>9</v>
      </c>
      <c r="G20427" t="s">
        <v>89</v>
      </c>
    </row>
    <row r="20428" spans="1:8" x14ac:dyDescent="0.2">
      <c r="A20428">
        <v>5.59831181819392E+17</v>
      </c>
      <c r="B20428" t="s">
        <v>40770</v>
      </c>
      <c r="C20428" t="s">
        <v>40771</v>
      </c>
      <c r="D20428" s="1">
        <v>42030.952881944446</v>
      </c>
      <c r="E20428">
        <v>68</v>
      </c>
      <c r="F20428">
        <v>96</v>
      </c>
      <c r="G20428" t="s">
        <v>89</v>
      </c>
    </row>
    <row r="20429" spans="1:8" x14ac:dyDescent="0.2">
      <c r="A20429">
        <v>5.5985280923206003E+17</v>
      </c>
      <c r="B20429" t="s">
        <v>40772</v>
      </c>
      <c r="C20429" t="s">
        <v>40773</v>
      </c>
      <c r="D20429" s="1">
        <v>42031.012557870374</v>
      </c>
      <c r="E20429">
        <v>1615</v>
      </c>
      <c r="F20429">
        <v>2031</v>
      </c>
    </row>
    <row r="20430" spans="1:8" x14ac:dyDescent="0.2">
      <c r="A20430">
        <v>5.5985381835225402E+17</v>
      </c>
      <c r="B20430" t="s">
        <v>40774</v>
      </c>
      <c r="C20430" t="s">
        <v>40775</v>
      </c>
      <c r="D20430" s="1">
        <v>42031.015347222223</v>
      </c>
      <c r="E20430">
        <v>77</v>
      </c>
      <c r="F20430">
        <v>178</v>
      </c>
    </row>
    <row r="20431" spans="1:8" x14ac:dyDescent="0.2">
      <c r="A20431">
        <v>5.59873544231088E+17</v>
      </c>
      <c r="B20431" t="s">
        <v>40776</v>
      </c>
      <c r="C20431" t="s">
        <v>40777</v>
      </c>
      <c r="D20431" s="1">
        <v>42031.069780092592</v>
      </c>
      <c r="E20431">
        <v>50</v>
      </c>
      <c r="F20431">
        <v>135</v>
      </c>
    </row>
    <row r="20432" spans="1:8" x14ac:dyDescent="0.2">
      <c r="A20432">
        <v>5.5987390396393402E+17</v>
      </c>
      <c r="B20432" t="s">
        <v>40778</v>
      </c>
      <c r="C20432" t="s">
        <v>40779</v>
      </c>
      <c r="D20432" s="1">
        <v>42031.070775462962</v>
      </c>
      <c r="E20432">
        <v>25</v>
      </c>
      <c r="F20432">
        <v>30</v>
      </c>
      <c r="G20432" t="s">
        <v>9029</v>
      </c>
    </row>
    <row r="20433" spans="1:8" x14ac:dyDescent="0.2">
      <c r="A20433">
        <v>5.5987410162470502E+17</v>
      </c>
      <c r="B20433" t="s">
        <v>40780</v>
      </c>
      <c r="C20433" t="s">
        <v>40781</v>
      </c>
      <c r="D20433" s="1">
        <v>42031.071319444447</v>
      </c>
      <c r="E20433">
        <v>29</v>
      </c>
      <c r="F20433">
        <v>36</v>
      </c>
      <c r="G20433" t="s">
        <v>215</v>
      </c>
    </row>
    <row r="20434" spans="1:8" x14ac:dyDescent="0.2">
      <c r="A20434">
        <v>5.5987445790988602E+17</v>
      </c>
      <c r="B20434" t="s">
        <v>40782</v>
      </c>
      <c r="C20434" t="s">
        <v>40783</v>
      </c>
      <c r="D20434" s="1">
        <v>42031.07230324074</v>
      </c>
      <c r="E20434">
        <v>21</v>
      </c>
      <c r="F20434">
        <v>46</v>
      </c>
      <c r="G20434" t="s">
        <v>89</v>
      </c>
    </row>
    <row r="20435" spans="1:8" x14ac:dyDescent="0.2">
      <c r="A20435">
        <v>5.5987494432750298E+17</v>
      </c>
      <c r="B20435" t="s">
        <v>40784</v>
      </c>
      <c r="C20435" t="s">
        <v>40785</v>
      </c>
      <c r="D20435" s="1">
        <v>42031.073645833334</v>
      </c>
      <c r="E20435">
        <v>16</v>
      </c>
      <c r="F20435">
        <v>27</v>
      </c>
      <c r="G20435" t="s">
        <v>546</v>
      </c>
      <c r="H20435" t="s">
        <v>390</v>
      </c>
    </row>
    <row r="20436" spans="1:8" x14ac:dyDescent="0.2">
      <c r="A20436">
        <v>5.5987617396321402E+17</v>
      </c>
      <c r="B20436" t="s">
        <v>40786</v>
      </c>
      <c r="C20436" t="s">
        <v>40787</v>
      </c>
      <c r="D20436" s="1">
        <v>42031.077037037037</v>
      </c>
      <c r="E20436">
        <v>94</v>
      </c>
      <c r="F20436">
        <v>159</v>
      </c>
      <c r="G20436" t="s">
        <v>89</v>
      </c>
    </row>
    <row r="20437" spans="1:8" x14ac:dyDescent="0.2">
      <c r="A20437">
        <v>5.59876377420496E+17</v>
      </c>
      <c r="B20437" t="s">
        <v>40788</v>
      </c>
      <c r="C20437" t="s">
        <v>40789</v>
      </c>
      <c r="D20437" s="1">
        <v>42031.077604166669</v>
      </c>
      <c r="E20437">
        <v>8</v>
      </c>
      <c r="F20437">
        <v>13</v>
      </c>
      <c r="G20437" t="s">
        <v>9029</v>
      </c>
    </row>
    <row r="20438" spans="1:8" x14ac:dyDescent="0.2">
      <c r="A20438">
        <v>5.5987650860157702E+17</v>
      </c>
      <c r="B20438" t="s">
        <v>40790</v>
      </c>
      <c r="C20438" t="s">
        <v>40791</v>
      </c>
      <c r="D20438" s="1">
        <v>42031.077962962961</v>
      </c>
      <c r="E20438">
        <v>12</v>
      </c>
      <c r="F20438">
        <v>22</v>
      </c>
      <c r="G20438" t="s">
        <v>487</v>
      </c>
      <c r="H20438" t="s">
        <v>616</v>
      </c>
    </row>
    <row r="20439" spans="1:8" x14ac:dyDescent="0.2">
      <c r="A20439">
        <v>5.59876863062208E+17</v>
      </c>
      <c r="B20439" t="s">
        <v>40792</v>
      </c>
      <c r="C20439" t="s">
        <v>40793</v>
      </c>
      <c r="D20439" s="1">
        <v>42031.078935185185</v>
      </c>
      <c r="E20439">
        <v>8</v>
      </c>
      <c r="F20439">
        <v>10</v>
      </c>
      <c r="G20439" t="s">
        <v>215</v>
      </c>
    </row>
    <row r="20440" spans="1:8" x14ac:dyDescent="0.2">
      <c r="A20440">
        <v>5.5987699139529901E+17</v>
      </c>
      <c r="B20440" t="s">
        <v>40794</v>
      </c>
      <c r="C20440" t="s">
        <v>40795</v>
      </c>
      <c r="D20440" s="1">
        <v>42031.079293981478</v>
      </c>
      <c r="E20440">
        <v>10</v>
      </c>
      <c r="F20440">
        <v>17</v>
      </c>
      <c r="G20440" t="s">
        <v>89</v>
      </c>
      <c r="H20440" t="s">
        <v>390</v>
      </c>
    </row>
    <row r="20441" spans="1:8" x14ac:dyDescent="0.2">
      <c r="A20441">
        <v>5.5987710228430797E+17</v>
      </c>
      <c r="B20441" t="s">
        <v>40796</v>
      </c>
      <c r="C20441" t="s">
        <v>40797</v>
      </c>
      <c r="D20441" s="1">
        <v>42031.079594907409</v>
      </c>
      <c r="E20441">
        <v>20</v>
      </c>
      <c r="F20441">
        <v>38</v>
      </c>
      <c r="G20441" t="s">
        <v>215</v>
      </c>
    </row>
    <row r="20442" spans="1:8" x14ac:dyDescent="0.2">
      <c r="A20442">
        <v>5.5987728293298502E+17</v>
      </c>
      <c r="B20442" t="s">
        <v>40798</v>
      </c>
      <c r="C20442" t="s">
        <v>40799</v>
      </c>
      <c r="D20442" s="1">
        <v>42031.080092592594</v>
      </c>
      <c r="E20442">
        <v>10</v>
      </c>
      <c r="F20442">
        <v>18</v>
      </c>
      <c r="G20442" t="s">
        <v>576</v>
      </c>
    </row>
    <row r="20443" spans="1:8" x14ac:dyDescent="0.2">
      <c r="A20443">
        <v>5.5987742455785798E+17</v>
      </c>
      <c r="B20443" t="s">
        <v>40800</v>
      </c>
      <c r="C20443" t="s">
        <v>40801</v>
      </c>
      <c r="D20443" s="1">
        <v>42031.08048611111</v>
      </c>
      <c r="E20443">
        <v>13</v>
      </c>
      <c r="F20443">
        <v>29</v>
      </c>
      <c r="G20443" t="s">
        <v>576</v>
      </c>
    </row>
    <row r="20444" spans="1:8" x14ac:dyDescent="0.2">
      <c r="A20444">
        <v>5.5987794478576397E+17</v>
      </c>
      <c r="B20444" t="s">
        <v>40802</v>
      </c>
      <c r="C20444" t="s">
        <v>40803</v>
      </c>
      <c r="D20444" s="1">
        <v>42031.081921296296</v>
      </c>
      <c r="E20444">
        <v>38</v>
      </c>
      <c r="F20444">
        <v>115</v>
      </c>
    </row>
    <row r="20445" spans="1:8" x14ac:dyDescent="0.2">
      <c r="A20445">
        <v>5.5987837333041498E+17</v>
      </c>
      <c r="B20445" t="s">
        <v>40804</v>
      </c>
      <c r="C20445" t="s">
        <v>40805</v>
      </c>
      <c r="D20445" s="1">
        <v>42031.083101851851</v>
      </c>
      <c r="E20445">
        <v>26</v>
      </c>
      <c r="F20445">
        <v>62</v>
      </c>
      <c r="G20445" t="s">
        <v>89</v>
      </c>
    </row>
    <row r="20446" spans="1:8" x14ac:dyDescent="0.2">
      <c r="A20446">
        <v>5.5988537133789101E+17</v>
      </c>
      <c r="B20446" t="s">
        <v>40806</v>
      </c>
      <c r="C20446" t="s">
        <v>40807</v>
      </c>
      <c r="D20446" s="1">
        <v>42031.102418981478</v>
      </c>
      <c r="E20446">
        <v>12</v>
      </c>
      <c r="F20446">
        <v>21</v>
      </c>
      <c r="G20446" t="s">
        <v>576</v>
      </c>
      <c r="H20446" t="s">
        <v>390</v>
      </c>
    </row>
    <row r="20447" spans="1:8" x14ac:dyDescent="0.2">
      <c r="A20447">
        <v>5.5988553036074099E+17</v>
      </c>
      <c r="B20447" t="s">
        <v>40808</v>
      </c>
      <c r="C20447" t="s">
        <v>40809</v>
      </c>
      <c r="D20447" s="1">
        <v>42031.102858796294</v>
      </c>
      <c r="E20447">
        <v>10</v>
      </c>
      <c r="F20447">
        <v>20</v>
      </c>
      <c r="G20447" t="s">
        <v>89</v>
      </c>
      <c r="H20447" t="s">
        <v>390</v>
      </c>
    </row>
    <row r="20448" spans="1:8" x14ac:dyDescent="0.2">
      <c r="A20448">
        <v>5.5988557879653901E+17</v>
      </c>
      <c r="B20448" t="s">
        <v>40810</v>
      </c>
      <c r="C20448" t="s">
        <v>40811</v>
      </c>
      <c r="D20448" s="1">
        <v>42031.102986111109</v>
      </c>
      <c r="E20448">
        <v>12</v>
      </c>
      <c r="F20448">
        <v>17</v>
      </c>
      <c r="G20448" t="s">
        <v>40414</v>
      </c>
    </row>
    <row r="20449" spans="1:8" x14ac:dyDescent="0.2">
      <c r="A20449">
        <v>5.59885650930192E+17</v>
      </c>
      <c r="B20449" t="s">
        <v>40812</v>
      </c>
      <c r="C20449" t="s">
        <v>40813</v>
      </c>
      <c r="D20449" s="1">
        <v>42031.103194444448</v>
      </c>
      <c r="E20449">
        <v>12</v>
      </c>
      <c r="F20449">
        <v>23</v>
      </c>
      <c r="G20449" t="s">
        <v>9029</v>
      </c>
    </row>
    <row r="20450" spans="1:8" x14ac:dyDescent="0.2">
      <c r="A20450">
        <v>5.5988570577071302E+17</v>
      </c>
      <c r="B20450" t="s">
        <v>40814</v>
      </c>
      <c r="C20450" t="s">
        <v>40815</v>
      </c>
      <c r="D20450" s="1">
        <v>42031.103344907409</v>
      </c>
      <c r="E20450">
        <v>7</v>
      </c>
      <c r="F20450">
        <v>15</v>
      </c>
      <c r="G20450" t="s">
        <v>576</v>
      </c>
    </row>
    <row r="20451" spans="1:8" x14ac:dyDescent="0.2">
      <c r="A20451">
        <v>5.5988589207750202E+17</v>
      </c>
      <c r="B20451" t="s">
        <v>40816</v>
      </c>
      <c r="C20451" t="s">
        <v>40817</v>
      </c>
      <c r="D20451" s="1">
        <v>42031.103854166664</v>
      </c>
      <c r="E20451">
        <v>9</v>
      </c>
      <c r="F20451">
        <v>11</v>
      </c>
      <c r="G20451" t="s">
        <v>40370</v>
      </c>
    </row>
    <row r="20452" spans="1:8" x14ac:dyDescent="0.2">
      <c r="A20452">
        <v>5.59885942735904E+17</v>
      </c>
      <c r="B20452" t="s">
        <v>40818</v>
      </c>
      <c r="C20452" t="s">
        <v>40819</v>
      </c>
      <c r="D20452" s="1">
        <v>42031.103993055556</v>
      </c>
      <c r="E20452">
        <v>9</v>
      </c>
      <c r="F20452">
        <v>33</v>
      </c>
      <c r="G20452" t="s">
        <v>576</v>
      </c>
      <c r="H20452" t="s">
        <v>616</v>
      </c>
    </row>
    <row r="20453" spans="1:8" x14ac:dyDescent="0.2">
      <c r="A20453">
        <v>5.5988605033279002E+17</v>
      </c>
      <c r="B20453" t="s">
        <v>40820</v>
      </c>
      <c r="C20453" t="s">
        <v>40821</v>
      </c>
      <c r="D20453" s="1">
        <v>42031.10429398148</v>
      </c>
      <c r="E20453">
        <v>245</v>
      </c>
      <c r="F20453">
        <v>238</v>
      </c>
      <c r="G20453" t="s">
        <v>40822</v>
      </c>
    </row>
    <row r="20454" spans="1:8" x14ac:dyDescent="0.2">
      <c r="A20454">
        <v>5.59886171904704E+17</v>
      </c>
      <c r="B20454" t="s">
        <v>40823</v>
      </c>
      <c r="C20454" t="s">
        <v>40824</v>
      </c>
      <c r="D20454" s="1">
        <v>42031.104629629626</v>
      </c>
      <c r="E20454">
        <v>24</v>
      </c>
      <c r="F20454">
        <v>34</v>
      </c>
      <c r="G20454" t="s">
        <v>215</v>
      </c>
    </row>
    <row r="20455" spans="1:8" x14ac:dyDescent="0.2">
      <c r="A20455">
        <v>5.5988619803940403E+17</v>
      </c>
      <c r="B20455" t="s">
        <v>40825</v>
      </c>
      <c r="C20455" t="s">
        <v>40826</v>
      </c>
      <c r="D20455" s="1">
        <v>42031.104699074072</v>
      </c>
      <c r="E20455">
        <v>9</v>
      </c>
      <c r="F20455">
        <v>7</v>
      </c>
      <c r="G20455" t="s">
        <v>215</v>
      </c>
      <c r="H20455" t="s">
        <v>616</v>
      </c>
    </row>
    <row r="20456" spans="1:8" x14ac:dyDescent="0.2">
      <c r="A20456">
        <v>5.5988630903744499E+17</v>
      </c>
      <c r="B20456" t="s">
        <v>40827</v>
      </c>
      <c r="C20456" t="s">
        <v>40828</v>
      </c>
      <c r="D20456" s="1">
        <v>42031.105000000003</v>
      </c>
      <c r="E20456">
        <v>7</v>
      </c>
      <c r="F20456">
        <v>13</v>
      </c>
      <c r="G20456" t="s">
        <v>40829</v>
      </c>
    </row>
    <row r="20457" spans="1:8" x14ac:dyDescent="0.2">
      <c r="A20457">
        <v>5.5988658530788102E+17</v>
      </c>
      <c r="B20457" t="s">
        <v>40830</v>
      </c>
      <c r="C20457" t="s">
        <v>40831</v>
      </c>
      <c r="D20457" s="1">
        <v>42031.105763888889</v>
      </c>
      <c r="E20457">
        <v>9</v>
      </c>
      <c r="F20457">
        <v>25</v>
      </c>
      <c r="G20457" t="s">
        <v>40832</v>
      </c>
    </row>
    <row r="20458" spans="1:8" x14ac:dyDescent="0.2">
      <c r="A20458">
        <v>5.5988664096629498E+17</v>
      </c>
      <c r="B20458" t="s">
        <v>40833</v>
      </c>
      <c r="C20458" t="s">
        <v>40834</v>
      </c>
      <c r="D20458" s="1">
        <v>42031.105925925927</v>
      </c>
      <c r="E20458">
        <v>9</v>
      </c>
      <c r="F20458">
        <v>15</v>
      </c>
      <c r="G20458" t="s">
        <v>40835</v>
      </c>
    </row>
    <row r="20459" spans="1:8" x14ac:dyDescent="0.2">
      <c r="A20459">
        <v>5.5988678095955898E+17</v>
      </c>
      <c r="B20459" t="s">
        <v>40836</v>
      </c>
      <c r="C20459" t="s">
        <v>40837</v>
      </c>
      <c r="D20459" s="1">
        <v>42031.106307870374</v>
      </c>
      <c r="E20459">
        <v>12</v>
      </c>
      <c r="F20459">
        <v>39</v>
      </c>
      <c r="G20459" t="s">
        <v>215</v>
      </c>
    </row>
    <row r="20460" spans="1:8" x14ac:dyDescent="0.2">
      <c r="A20460">
        <v>5.5988682885012198E+17</v>
      </c>
      <c r="B20460" t="s">
        <v>40838</v>
      </c>
      <c r="C20460" t="s">
        <v>40839</v>
      </c>
      <c r="D20460" s="1">
        <v>42031.106435185182</v>
      </c>
      <c r="E20460">
        <v>12</v>
      </c>
      <c r="F20460">
        <v>48</v>
      </c>
      <c r="G20460" t="s">
        <v>576</v>
      </c>
    </row>
    <row r="20461" spans="1:8" x14ac:dyDescent="0.2">
      <c r="A20461">
        <v>5.5988689738047002E+17</v>
      </c>
      <c r="B20461" t="s">
        <v>40840</v>
      </c>
      <c r="C20461" t="s">
        <v>40841</v>
      </c>
      <c r="D20461" s="1">
        <v>42031.106631944444</v>
      </c>
      <c r="E20461">
        <v>27</v>
      </c>
      <c r="F20461">
        <v>67</v>
      </c>
      <c r="G20461" t="s">
        <v>40842</v>
      </c>
      <c r="H20461" t="s">
        <v>390</v>
      </c>
    </row>
    <row r="20462" spans="1:8" x14ac:dyDescent="0.2">
      <c r="A20462">
        <v>5.5988705847568301E+17</v>
      </c>
      <c r="B20462" t="s">
        <v>40843</v>
      </c>
      <c r="C20462" t="s">
        <v>40844</v>
      </c>
      <c r="D20462" s="1">
        <v>42031.107071759259</v>
      </c>
      <c r="E20462">
        <v>10</v>
      </c>
      <c r="F20462">
        <v>35</v>
      </c>
      <c r="G20462" t="s">
        <v>215</v>
      </c>
    </row>
    <row r="20463" spans="1:8" x14ac:dyDescent="0.2">
      <c r="A20463">
        <v>5.5988714043659002E+17</v>
      </c>
      <c r="B20463" t="s">
        <v>40845</v>
      </c>
      <c r="C20463" t="s">
        <v>40846</v>
      </c>
      <c r="D20463" s="1">
        <v>42031.107303240744</v>
      </c>
      <c r="E20463">
        <v>12</v>
      </c>
      <c r="F20463">
        <v>27</v>
      </c>
      <c r="G20463" t="s">
        <v>576</v>
      </c>
    </row>
    <row r="20464" spans="1:8" x14ac:dyDescent="0.2">
      <c r="A20464">
        <v>5.5988869404033798E+17</v>
      </c>
      <c r="B20464" t="s">
        <v>40847</v>
      </c>
      <c r="C20464" t="s">
        <v>40848</v>
      </c>
      <c r="D20464" s="1">
        <v>42031.111585648148</v>
      </c>
      <c r="E20464">
        <v>12</v>
      </c>
      <c r="F20464">
        <v>28</v>
      </c>
      <c r="G20464" t="s">
        <v>40849</v>
      </c>
    </row>
    <row r="20465" spans="1:8" x14ac:dyDescent="0.2">
      <c r="A20465">
        <v>5.5988885760562298E+17</v>
      </c>
      <c r="B20465" t="s">
        <v>40850</v>
      </c>
      <c r="C20465" t="s">
        <v>40851</v>
      </c>
      <c r="D20465" s="1">
        <v>42031.112037037034</v>
      </c>
      <c r="E20465">
        <v>19</v>
      </c>
      <c r="F20465">
        <v>36</v>
      </c>
      <c r="G20465" t="e">
        <f>hoban36</f>
        <v>#NAME?</v>
      </c>
    </row>
    <row r="20466" spans="1:8" x14ac:dyDescent="0.2">
      <c r="A20466">
        <v>5.5988901032022797E+17</v>
      </c>
      <c r="B20466" t="s">
        <v>40852</v>
      </c>
      <c r="C20466" t="s">
        <v>40853</v>
      </c>
      <c r="D20466" s="1">
        <v>42031.112453703703</v>
      </c>
      <c r="E20466">
        <v>17</v>
      </c>
      <c r="F20466">
        <v>19</v>
      </c>
      <c r="G20466" t="s">
        <v>9029</v>
      </c>
    </row>
    <row r="20467" spans="1:8" x14ac:dyDescent="0.2">
      <c r="A20467">
        <v>5.5988918586444499E+17</v>
      </c>
      <c r="B20467" t="s">
        <v>40854</v>
      </c>
      <c r="C20467" t="s">
        <v>40855</v>
      </c>
      <c r="D20467" s="1">
        <v>42031.112939814811</v>
      </c>
      <c r="E20467">
        <v>57</v>
      </c>
      <c r="F20467">
        <v>153</v>
      </c>
      <c r="G20467" t="e">
        <f>tomtumillo</f>
        <v>#NAME?</v>
      </c>
      <c r="H20467" t="s">
        <v>390</v>
      </c>
    </row>
    <row r="20468" spans="1:8" x14ac:dyDescent="0.2">
      <c r="A20468">
        <v>5.59889245952032E+17</v>
      </c>
      <c r="B20468" t="s">
        <v>40856</v>
      </c>
      <c r="C20468" t="s">
        <v>40857</v>
      </c>
      <c r="D20468" s="1">
        <v>42031.113113425927</v>
      </c>
      <c r="E20468">
        <v>10</v>
      </c>
      <c r="F20468">
        <v>25</v>
      </c>
      <c r="G20468" t="s">
        <v>487</v>
      </c>
      <c r="H20468" t="s">
        <v>390</v>
      </c>
    </row>
    <row r="20469" spans="1:8" x14ac:dyDescent="0.2">
      <c r="A20469">
        <v>5.5988930681136698E+17</v>
      </c>
      <c r="B20469" t="s">
        <v>40858</v>
      </c>
      <c r="C20469" t="s">
        <v>40859</v>
      </c>
      <c r="D20469" s="1">
        <v>42031.113275462965</v>
      </c>
      <c r="E20469">
        <v>24</v>
      </c>
      <c r="F20469">
        <v>34</v>
      </c>
      <c r="G20469" t="s">
        <v>40860</v>
      </c>
    </row>
    <row r="20470" spans="1:8" x14ac:dyDescent="0.2">
      <c r="A20470">
        <v>5.5989524925515699E+17</v>
      </c>
      <c r="B20470" t="s">
        <v>40861</v>
      </c>
      <c r="C20470" t="s">
        <v>40862</v>
      </c>
      <c r="D20470" s="1">
        <v>42031.129675925928</v>
      </c>
      <c r="E20470">
        <v>40</v>
      </c>
      <c r="F20470">
        <v>41</v>
      </c>
      <c r="G20470" t="s">
        <v>89</v>
      </c>
    </row>
    <row r="20471" spans="1:8" x14ac:dyDescent="0.2">
      <c r="A20471">
        <v>5.598953362702E+17</v>
      </c>
      <c r="B20471" t="s">
        <v>40863</v>
      </c>
      <c r="C20471" t="s">
        <v>40864</v>
      </c>
      <c r="D20471" s="1">
        <v>42031.129918981482</v>
      </c>
      <c r="E20471">
        <v>44</v>
      </c>
      <c r="F20471">
        <v>168</v>
      </c>
      <c r="G20471" t="s">
        <v>576</v>
      </c>
    </row>
    <row r="20472" spans="1:8" x14ac:dyDescent="0.2">
      <c r="A20472">
        <v>5.59895390460608E+17</v>
      </c>
      <c r="B20472" t="s">
        <v>40865</v>
      </c>
      <c r="C20472" t="s">
        <v>40866</v>
      </c>
      <c r="D20472" s="1">
        <v>42031.130069444444</v>
      </c>
      <c r="E20472">
        <v>8</v>
      </c>
      <c r="F20472">
        <v>21</v>
      </c>
      <c r="G20472" t="s">
        <v>576</v>
      </c>
    </row>
    <row r="20473" spans="1:8" x14ac:dyDescent="0.2">
      <c r="A20473">
        <v>5.5989547138129101E+17</v>
      </c>
      <c r="B20473" t="s">
        <v>40867</v>
      </c>
      <c r="C20473" t="s">
        <v>40868</v>
      </c>
      <c r="D20473" s="1">
        <v>42031.130289351851</v>
      </c>
      <c r="E20473">
        <v>6</v>
      </c>
      <c r="F20473">
        <v>15</v>
      </c>
      <c r="G20473" t="s">
        <v>487</v>
      </c>
    </row>
    <row r="20474" spans="1:8" x14ac:dyDescent="0.2">
      <c r="A20474">
        <v>5.5989551410029299E+17</v>
      </c>
      <c r="B20474" t="s">
        <v>40869</v>
      </c>
      <c r="C20474" t="s">
        <v>40870</v>
      </c>
      <c r="D20474" s="1">
        <v>42031.13040509259</v>
      </c>
      <c r="E20474">
        <v>11</v>
      </c>
      <c r="F20474">
        <v>46</v>
      </c>
      <c r="G20474" t="s">
        <v>487</v>
      </c>
    </row>
    <row r="20475" spans="1:8" x14ac:dyDescent="0.2">
      <c r="A20475">
        <v>5.5989570169052301E+17</v>
      </c>
      <c r="B20475" t="s">
        <v>40871</v>
      </c>
      <c r="C20475" t="s">
        <v>40872</v>
      </c>
      <c r="D20475" s="1">
        <v>42031.130925925929</v>
      </c>
      <c r="E20475">
        <v>18</v>
      </c>
      <c r="F20475">
        <v>41</v>
      </c>
      <c r="G20475" t="s">
        <v>546</v>
      </c>
    </row>
    <row r="20476" spans="1:8" x14ac:dyDescent="0.2">
      <c r="A20476">
        <v>5.5989587037286797E+17</v>
      </c>
      <c r="B20476" t="s">
        <v>40873</v>
      </c>
      <c r="C20476" t="s">
        <v>40874</v>
      </c>
      <c r="D20476" s="1">
        <v>42031.131388888891</v>
      </c>
      <c r="E20476">
        <v>31</v>
      </c>
      <c r="F20476">
        <v>50</v>
      </c>
      <c r="G20476" t="s">
        <v>40875</v>
      </c>
      <c r="H20476" t="s">
        <v>390</v>
      </c>
    </row>
    <row r="20477" spans="1:8" x14ac:dyDescent="0.2">
      <c r="A20477">
        <v>5.59895904598384E+17</v>
      </c>
      <c r="B20477" t="s">
        <v>40876</v>
      </c>
      <c r="C20477" t="s">
        <v>40877</v>
      </c>
      <c r="D20477" s="1">
        <v>42031.131481481483</v>
      </c>
      <c r="E20477">
        <v>5</v>
      </c>
      <c r="F20477">
        <v>13</v>
      </c>
      <c r="G20477" t="s">
        <v>576</v>
      </c>
    </row>
    <row r="20478" spans="1:8" x14ac:dyDescent="0.2">
      <c r="A20478">
        <v>5.5989598049429498E+17</v>
      </c>
      <c r="B20478" t="s">
        <v>40878</v>
      </c>
      <c r="C20478" t="s">
        <v>40879</v>
      </c>
      <c r="D20478" s="1">
        <v>42031.131689814814</v>
      </c>
      <c r="E20478">
        <v>10</v>
      </c>
      <c r="F20478">
        <v>25</v>
      </c>
      <c r="G20478" t="s">
        <v>576</v>
      </c>
    </row>
    <row r="20479" spans="1:8" x14ac:dyDescent="0.2">
      <c r="A20479">
        <v>5.5989611366344698E+17</v>
      </c>
      <c r="B20479" t="s">
        <v>40880</v>
      </c>
      <c r="C20479" t="s">
        <v>40881</v>
      </c>
      <c r="D20479" s="1">
        <v>42031.132060185184</v>
      </c>
      <c r="E20479">
        <v>7</v>
      </c>
      <c r="F20479">
        <v>14</v>
      </c>
      <c r="G20479" t="s">
        <v>487</v>
      </c>
      <c r="H20479" t="s">
        <v>390</v>
      </c>
    </row>
    <row r="20480" spans="1:8" x14ac:dyDescent="0.2">
      <c r="A20480">
        <v>5.5989634312964499E+17</v>
      </c>
      <c r="B20480" t="s">
        <v>40882</v>
      </c>
      <c r="C20480" t="s">
        <v>40883</v>
      </c>
      <c r="D20480" s="1">
        <v>42031.132696759261</v>
      </c>
      <c r="E20480">
        <v>7</v>
      </c>
      <c r="F20480">
        <v>18</v>
      </c>
      <c r="G20480" t="s">
        <v>487</v>
      </c>
    </row>
    <row r="20481" spans="1:8" x14ac:dyDescent="0.2">
      <c r="A20481">
        <v>5.5989648975830202E+17</v>
      </c>
      <c r="B20481" t="s">
        <v>40884</v>
      </c>
      <c r="C20481" t="s">
        <v>40885</v>
      </c>
      <c r="D20481" s="1">
        <v>42031.133101851854</v>
      </c>
      <c r="E20481">
        <v>10</v>
      </c>
      <c r="F20481">
        <v>33</v>
      </c>
      <c r="G20481" t="s">
        <v>40886</v>
      </c>
      <c r="H20481" t="s">
        <v>390</v>
      </c>
    </row>
    <row r="20482" spans="1:8" x14ac:dyDescent="0.2">
      <c r="A20482">
        <v>5.5989659603358502E+17</v>
      </c>
      <c r="B20482" t="s">
        <v>40887</v>
      </c>
      <c r="C20482" t="s">
        <v>40888</v>
      </c>
      <c r="D20482" s="1">
        <v>42031.133391203701</v>
      </c>
      <c r="E20482">
        <v>16</v>
      </c>
      <c r="F20482">
        <v>40</v>
      </c>
      <c r="G20482" t="s">
        <v>576</v>
      </c>
    </row>
    <row r="20483" spans="1:8" x14ac:dyDescent="0.2">
      <c r="A20483">
        <v>5.5989692719487302E+17</v>
      </c>
      <c r="B20483" t="s">
        <v>40889</v>
      </c>
      <c r="C20483" t="s">
        <v>40890</v>
      </c>
      <c r="D20483" s="1">
        <v>42031.134305555555</v>
      </c>
      <c r="E20483">
        <v>9</v>
      </c>
      <c r="F20483">
        <v>24</v>
      </c>
      <c r="G20483" t="s">
        <v>576</v>
      </c>
    </row>
    <row r="20484" spans="1:8" x14ac:dyDescent="0.2">
      <c r="A20484">
        <v>5.59897966899888E+17</v>
      </c>
      <c r="B20484" t="s">
        <v>40891</v>
      </c>
      <c r="C20484" t="s">
        <v>40892</v>
      </c>
      <c r="D20484" s="1">
        <v>42031.137175925927</v>
      </c>
      <c r="E20484">
        <v>10</v>
      </c>
      <c r="F20484">
        <v>17</v>
      </c>
      <c r="G20484" t="s">
        <v>576</v>
      </c>
      <c r="H20484" t="s">
        <v>390</v>
      </c>
    </row>
    <row r="20485" spans="1:8" x14ac:dyDescent="0.2">
      <c r="A20485">
        <v>5.5989801898475501E+17</v>
      </c>
      <c r="B20485" t="s">
        <v>40893</v>
      </c>
      <c r="C20485" t="s">
        <v>40894</v>
      </c>
      <c r="D20485" s="1">
        <v>42031.137314814812</v>
      </c>
      <c r="E20485">
        <v>12</v>
      </c>
      <c r="F20485">
        <v>27</v>
      </c>
      <c r="G20485" t="s">
        <v>40895</v>
      </c>
      <c r="H20485" t="s">
        <v>390</v>
      </c>
    </row>
    <row r="20486" spans="1:8" x14ac:dyDescent="0.2">
      <c r="A20486">
        <v>5.5989815847054899E+17</v>
      </c>
      <c r="B20486" t="s">
        <v>40896</v>
      </c>
      <c r="C20486" t="s">
        <v>40897</v>
      </c>
      <c r="D20486" s="1">
        <v>42031.137708333335</v>
      </c>
      <c r="E20486">
        <v>61</v>
      </c>
      <c r="F20486">
        <v>107</v>
      </c>
      <c r="G20486" t="s">
        <v>215</v>
      </c>
    </row>
    <row r="20487" spans="1:8" x14ac:dyDescent="0.2">
      <c r="A20487">
        <v>5.5989845407249997E+17</v>
      </c>
      <c r="B20487" t="s">
        <v>40898</v>
      </c>
      <c r="C20487" t="s">
        <v>40899</v>
      </c>
      <c r="D20487" s="1">
        <v>42031.138518518521</v>
      </c>
      <c r="E20487">
        <v>11</v>
      </c>
      <c r="F20487">
        <v>31</v>
      </c>
      <c r="G20487" t="s">
        <v>40900</v>
      </c>
    </row>
    <row r="20488" spans="1:8" x14ac:dyDescent="0.2">
      <c r="A20488">
        <v>5.5989856188289798E+17</v>
      </c>
      <c r="B20488" t="s">
        <v>40901</v>
      </c>
      <c r="C20488" t="s">
        <v>40902</v>
      </c>
      <c r="D20488" s="1">
        <v>42031.138819444444</v>
      </c>
      <c r="E20488">
        <v>11</v>
      </c>
      <c r="F20488">
        <v>21</v>
      </c>
      <c r="G20488" t="e">
        <f>_xlfn.SINGLE( _xlfn.SINGLE( _xlfn.SINGLE( _xlfn.SINGLE(MUniverso2015))))</f>
        <v>#NAME?</v>
      </c>
    </row>
    <row r="20489" spans="1:8" x14ac:dyDescent="0.2">
      <c r="A20489">
        <v>5.5989867047761901E+17</v>
      </c>
      <c r="B20489" t="s">
        <v>40903</v>
      </c>
      <c r="C20489" t="s">
        <v>40904</v>
      </c>
      <c r="D20489" s="1">
        <v>42031.139120370368</v>
      </c>
      <c r="E20489">
        <v>14</v>
      </c>
      <c r="F20489">
        <v>34</v>
      </c>
      <c r="G20489" t="s">
        <v>40905</v>
      </c>
      <c r="H20489" t="s">
        <v>390</v>
      </c>
    </row>
    <row r="20490" spans="1:8" x14ac:dyDescent="0.2">
      <c r="A20490">
        <v>5.59898855874248E+17</v>
      </c>
      <c r="B20490" t="s">
        <v>40906</v>
      </c>
      <c r="C20490" t="s">
        <v>40907</v>
      </c>
      <c r="D20490" s="1">
        <v>42031.13962962963</v>
      </c>
      <c r="E20490">
        <v>12</v>
      </c>
      <c r="F20490">
        <v>17</v>
      </c>
      <c r="G20490" t="s">
        <v>576</v>
      </c>
      <c r="H20490" t="s">
        <v>390</v>
      </c>
    </row>
    <row r="20491" spans="1:8" x14ac:dyDescent="0.2">
      <c r="A20491">
        <v>5.5989899806955898E+17</v>
      </c>
      <c r="B20491" t="s">
        <v>40908</v>
      </c>
      <c r="C20491" t="s">
        <v>40909</v>
      </c>
      <c r="D20491" s="1">
        <v>42031.140023148146</v>
      </c>
      <c r="E20491">
        <v>19</v>
      </c>
      <c r="F20491">
        <v>26</v>
      </c>
      <c r="G20491" t="s">
        <v>40910</v>
      </c>
      <c r="H20491" t="s">
        <v>390</v>
      </c>
    </row>
    <row r="20492" spans="1:8" x14ac:dyDescent="0.2">
      <c r="A20492">
        <v>5.59899051593072E+17</v>
      </c>
      <c r="B20492" t="s">
        <v>40911</v>
      </c>
      <c r="C20492" t="s">
        <v>40912</v>
      </c>
      <c r="D20492" s="1">
        <v>42031.140162037038</v>
      </c>
      <c r="E20492">
        <v>6</v>
      </c>
      <c r="F20492">
        <v>15</v>
      </c>
      <c r="G20492" t="s">
        <v>576</v>
      </c>
      <c r="H20492" t="s">
        <v>390</v>
      </c>
    </row>
    <row r="20493" spans="1:8" x14ac:dyDescent="0.2">
      <c r="A20493">
        <v>5.5989913153649798E+17</v>
      </c>
      <c r="B20493" t="s">
        <v>40913</v>
      </c>
      <c r="C20493" t="s">
        <v>40914</v>
      </c>
      <c r="D20493" s="1">
        <v>42031.140393518515</v>
      </c>
      <c r="E20493">
        <v>29</v>
      </c>
      <c r="F20493">
        <v>138</v>
      </c>
      <c r="G20493" t="s">
        <v>576</v>
      </c>
    </row>
    <row r="20494" spans="1:8" x14ac:dyDescent="0.2">
      <c r="A20494">
        <v>5.5989925438764198E+17</v>
      </c>
      <c r="B20494" t="s">
        <v>40915</v>
      </c>
      <c r="C20494" t="s">
        <v>40916</v>
      </c>
      <c r="D20494" s="1">
        <v>42031.140729166669</v>
      </c>
      <c r="E20494">
        <v>19</v>
      </c>
      <c r="F20494">
        <v>35</v>
      </c>
      <c r="G20494" t="s">
        <v>89</v>
      </c>
    </row>
    <row r="20495" spans="1:8" x14ac:dyDescent="0.2">
      <c r="A20495">
        <v>5.59899304715104E+17</v>
      </c>
      <c r="B20495" t="s">
        <v>40917</v>
      </c>
      <c r="C20495" t="s">
        <v>40918</v>
      </c>
      <c r="D20495" s="1">
        <v>42031.140868055554</v>
      </c>
      <c r="E20495">
        <v>11</v>
      </c>
      <c r="F20495">
        <v>28</v>
      </c>
      <c r="G20495" t="s">
        <v>576</v>
      </c>
    </row>
    <row r="20496" spans="1:8" x14ac:dyDescent="0.2">
      <c r="A20496">
        <v>5.5989934618418701E+17</v>
      </c>
      <c r="B20496" t="s">
        <v>40919</v>
      </c>
      <c r="C20496" t="s">
        <v>40920</v>
      </c>
      <c r="D20496" s="1">
        <v>42031.140983796293</v>
      </c>
      <c r="E20496">
        <v>7</v>
      </c>
      <c r="F20496">
        <v>18</v>
      </c>
      <c r="G20496" t="s">
        <v>40921</v>
      </c>
    </row>
    <row r="20497" spans="1:8" x14ac:dyDescent="0.2">
      <c r="A20497">
        <v>5.5989950554259002E+17</v>
      </c>
      <c r="B20497" t="s">
        <v>40922</v>
      </c>
      <c r="C20497" t="s">
        <v>40923</v>
      </c>
      <c r="D20497" s="1">
        <v>42031.141423611109</v>
      </c>
      <c r="E20497">
        <v>11</v>
      </c>
      <c r="F20497">
        <v>19</v>
      </c>
      <c r="G20497" t="s">
        <v>546</v>
      </c>
    </row>
    <row r="20498" spans="1:8" x14ac:dyDescent="0.2">
      <c r="A20498">
        <v>5.5989963282711699E+17</v>
      </c>
      <c r="B20498" t="s">
        <v>40924</v>
      </c>
      <c r="C20498" t="s">
        <v>40925</v>
      </c>
      <c r="D20498" s="1">
        <v>42031.141770833332</v>
      </c>
      <c r="E20498">
        <v>15</v>
      </c>
      <c r="F20498">
        <v>52</v>
      </c>
      <c r="G20498" t="s">
        <v>576</v>
      </c>
      <c r="H20498" t="s">
        <v>390</v>
      </c>
    </row>
    <row r="20499" spans="1:8" x14ac:dyDescent="0.2">
      <c r="A20499">
        <v>5.5990047392348499E+17</v>
      </c>
      <c r="B20499" t="s">
        <v>40926</v>
      </c>
      <c r="C20499" t="s">
        <v>40927</v>
      </c>
      <c r="D20499" s="1">
        <v>42031.144097222219</v>
      </c>
      <c r="E20499">
        <v>13</v>
      </c>
      <c r="F20499">
        <v>38</v>
      </c>
      <c r="G20499" t="s">
        <v>40928</v>
      </c>
    </row>
    <row r="20500" spans="1:8" x14ac:dyDescent="0.2">
      <c r="A20500">
        <v>5.59900623161032E+17</v>
      </c>
      <c r="B20500" t="s">
        <v>40929</v>
      </c>
      <c r="C20500" t="s">
        <v>40930</v>
      </c>
      <c r="D20500" s="1">
        <v>42031.144502314812</v>
      </c>
      <c r="E20500">
        <v>11</v>
      </c>
      <c r="F20500">
        <v>39</v>
      </c>
      <c r="G20500" t="s">
        <v>487</v>
      </c>
      <c r="H20500" t="s">
        <v>390</v>
      </c>
    </row>
    <row r="20501" spans="1:8" x14ac:dyDescent="0.2">
      <c r="A20501">
        <v>5.5990076610708998E+17</v>
      </c>
      <c r="B20501" t="s">
        <v>40931</v>
      </c>
      <c r="C20501" t="s">
        <v>40932</v>
      </c>
      <c r="D20501" s="1">
        <v>42031.144895833335</v>
      </c>
      <c r="E20501">
        <v>6</v>
      </c>
      <c r="F20501">
        <v>25</v>
      </c>
      <c r="G20501" t="s">
        <v>40933</v>
      </c>
      <c r="H20501" t="s">
        <v>390</v>
      </c>
    </row>
    <row r="20502" spans="1:8" x14ac:dyDescent="0.2">
      <c r="A20502">
        <v>5.5991132811116499E+17</v>
      </c>
      <c r="B20502" t="s">
        <v>40934</v>
      </c>
      <c r="C20502" t="s">
        <v>40935</v>
      </c>
      <c r="D20502" s="1">
        <v>42031.174039351848</v>
      </c>
      <c r="E20502">
        <v>8</v>
      </c>
      <c r="F20502">
        <v>43</v>
      </c>
      <c r="G20502" t="s">
        <v>487</v>
      </c>
    </row>
    <row r="20503" spans="1:8" x14ac:dyDescent="0.2">
      <c r="A20503">
        <v>5.5991149076624102E+17</v>
      </c>
      <c r="B20503" t="s">
        <v>40936</v>
      </c>
      <c r="C20503" t="s">
        <v>40937</v>
      </c>
      <c r="D20503" s="1">
        <v>42031.174490740741</v>
      </c>
      <c r="E20503">
        <v>11</v>
      </c>
      <c r="F20503">
        <v>49</v>
      </c>
      <c r="G20503" t="s">
        <v>40938</v>
      </c>
      <c r="H20503" t="s">
        <v>390</v>
      </c>
    </row>
    <row r="20504" spans="1:8" x14ac:dyDescent="0.2">
      <c r="A20504">
        <v>5.5991153729785798E+17</v>
      </c>
      <c r="B20504" t="s">
        <v>40939</v>
      </c>
      <c r="C20504" t="s">
        <v>40940</v>
      </c>
      <c r="D20504" s="1">
        <v>42031.174618055556</v>
      </c>
      <c r="E20504">
        <v>18</v>
      </c>
      <c r="F20504">
        <v>43</v>
      </c>
      <c r="G20504" t="s">
        <v>546</v>
      </c>
      <c r="H20504" t="s">
        <v>390</v>
      </c>
    </row>
    <row r="20505" spans="1:8" x14ac:dyDescent="0.2">
      <c r="A20505">
        <v>5.5991200268525901E+17</v>
      </c>
      <c r="B20505" t="s">
        <v>40941</v>
      </c>
      <c r="C20505" t="s">
        <v>40942</v>
      </c>
      <c r="D20505" s="1">
        <v>42031.175902777781</v>
      </c>
      <c r="E20505">
        <v>21</v>
      </c>
      <c r="F20505">
        <v>62</v>
      </c>
      <c r="G20505" t="s">
        <v>215</v>
      </c>
    </row>
    <row r="20506" spans="1:8" x14ac:dyDescent="0.2">
      <c r="A20506">
        <v>5.5991248315116698E+17</v>
      </c>
      <c r="B20506" t="s">
        <v>40943</v>
      </c>
      <c r="C20506" t="s">
        <v>40944</v>
      </c>
      <c r="D20506" s="1">
        <v>42031.177233796298</v>
      </c>
      <c r="E20506">
        <v>25</v>
      </c>
      <c r="F20506">
        <v>91</v>
      </c>
      <c r="G20506" t="s">
        <v>546</v>
      </c>
    </row>
    <row r="20507" spans="1:8" x14ac:dyDescent="0.2">
      <c r="A20507">
        <v>5.5991263891923699E+17</v>
      </c>
      <c r="B20507" t="s">
        <v>40945</v>
      </c>
      <c r="C20507" t="s">
        <v>40946</v>
      </c>
      <c r="D20507" s="1">
        <v>42031.177662037036</v>
      </c>
      <c r="E20507">
        <v>22</v>
      </c>
      <c r="F20507">
        <v>64</v>
      </c>
      <c r="G20507" t="s">
        <v>25737</v>
      </c>
    </row>
    <row r="20508" spans="1:8" x14ac:dyDescent="0.2">
      <c r="A20508">
        <v>5.5991504017083501E+17</v>
      </c>
      <c r="B20508" t="s">
        <v>40947</v>
      </c>
      <c r="C20508" t="s">
        <v>40948</v>
      </c>
      <c r="D20508" s="1">
        <v>42031.184282407405</v>
      </c>
      <c r="E20508">
        <v>15</v>
      </c>
      <c r="F20508">
        <v>37</v>
      </c>
      <c r="G20508" t="s">
        <v>215</v>
      </c>
      <c r="H20508" t="s">
        <v>390</v>
      </c>
    </row>
    <row r="20509" spans="1:8" x14ac:dyDescent="0.2">
      <c r="A20509">
        <v>5.5991525088848602E+17</v>
      </c>
      <c r="B20509" t="s">
        <v>40949</v>
      </c>
      <c r="C20509" t="s">
        <v>40950</v>
      </c>
      <c r="D20509" s="1">
        <v>42031.184872685182</v>
      </c>
      <c r="E20509">
        <v>21</v>
      </c>
      <c r="F20509">
        <v>90</v>
      </c>
      <c r="G20509" t="s">
        <v>40951</v>
      </c>
      <c r="H20509" t="s">
        <v>390</v>
      </c>
    </row>
    <row r="20510" spans="1:8" x14ac:dyDescent="0.2">
      <c r="A20510">
        <v>5.5991528875046899E+17</v>
      </c>
      <c r="B20510" t="s">
        <v>40952</v>
      </c>
      <c r="C20510" t="s">
        <v>40953</v>
      </c>
      <c r="D20510" s="1">
        <v>42031.184976851851</v>
      </c>
      <c r="E20510">
        <v>28</v>
      </c>
      <c r="F20510">
        <v>56</v>
      </c>
      <c r="G20510" t="e">
        <f>_xlfn.SINGLE( _xlfn.SINGLE( _xlfn.SINGLE(ChannyEats)))</f>
        <v>#NAME?</v>
      </c>
    </row>
    <row r="20511" spans="1:8" x14ac:dyDescent="0.2">
      <c r="A20511">
        <v>5.60046713063624E+17</v>
      </c>
      <c r="B20511" t="s">
        <v>40954</v>
      </c>
      <c r="C20511" t="s">
        <v>40955</v>
      </c>
      <c r="D20511" s="1">
        <v>42031.547638888886</v>
      </c>
      <c r="E20511">
        <v>335</v>
      </c>
      <c r="F20511">
        <v>449</v>
      </c>
    </row>
    <row r="20512" spans="1:8" x14ac:dyDescent="0.2">
      <c r="A20512">
        <v>5.6006977653048499E+17</v>
      </c>
      <c r="B20512" t="s">
        <v>40956</v>
      </c>
      <c r="C20512" t="s">
        <v>40957</v>
      </c>
      <c r="D20512" s="1">
        <v>42031.611273148148</v>
      </c>
      <c r="E20512">
        <v>52</v>
      </c>
      <c r="F20512">
        <v>108</v>
      </c>
    </row>
    <row r="20513" spans="1:8" x14ac:dyDescent="0.2">
      <c r="A20513">
        <v>5.6007165668179098E+17</v>
      </c>
      <c r="B20513" t="s">
        <v>40958</v>
      </c>
      <c r="C20513" t="s">
        <v>40959</v>
      </c>
      <c r="D20513" s="1">
        <v>42031.616469907407</v>
      </c>
      <c r="E20513">
        <v>178</v>
      </c>
      <c r="F20513">
        <v>175</v>
      </c>
    </row>
    <row r="20514" spans="1:8" x14ac:dyDescent="0.2">
      <c r="A20514">
        <v>5.6007502635204602E+17</v>
      </c>
      <c r="B20514" t="s">
        <v>40960</v>
      </c>
      <c r="C20514" t="s">
        <v>40961</v>
      </c>
      <c r="D20514" s="1">
        <v>42031.625763888886</v>
      </c>
      <c r="E20514">
        <v>23</v>
      </c>
      <c r="F20514">
        <v>78</v>
      </c>
      <c r="G20514" t="s">
        <v>89</v>
      </c>
      <c r="H20514" t="s">
        <v>616</v>
      </c>
    </row>
    <row r="20515" spans="1:8" x14ac:dyDescent="0.2">
      <c r="A20515">
        <v>5.6007759924297702E+17</v>
      </c>
      <c r="B20515" t="s">
        <v>40962</v>
      </c>
      <c r="C20515" t="s">
        <v>40963</v>
      </c>
      <c r="D20515" s="1">
        <v>42031.632870370369</v>
      </c>
      <c r="E20515">
        <v>52</v>
      </c>
      <c r="F20515">
        <v>72</v>
      </c>
      <c r="G20515" t="s">
        <v>89</v>
      </c>
    </row>
    <row r="20516" spans="1:8" x14ac:dyDescent="0.2">
      <c r="A20516">
        <v>5.6008008857080602E+17</v>
      </c>
      <c r="B20516" t="s">
        <v>40964</v>
      </c>
      <c r="C20516" t="s">
        <v>40965</v>
      </c>
      <c r="D20516" s="1">
        <v>42031.639733796299</v>
      </c>
      <c r="E20516">
        <v>101</v>
      </c>
      <c r="F20516">
        <v>179</v>
      </c>
      <c r="G20516" t="s">
        <v>89</v>
      </c>
    </row>
    <row r="20517" spans="1:8" x14ac:dyDescent="0.2">
      <c r="A20517">
        <v>5.6008075001254202E+17</v>
      </c>
      <c r="B20517" t="s">
        <v>40966</v>
      </c>
      <c r="C20517" t="s">
        <v>40967</v>
      </c>
      <c r="D20517" s="1">
        <v>42031.641562500001</v>
      </c>
      <c r="E20517">
        <v>24</v>
      </c>
      <c r="F20517">
        <v>45</v>
      </c>
      <c r="G20517" t="s">
        <v>576</v>
      </c>
    </row>
    <row r="20518" spans="1:8" x14ac:dyDescent="0.2">
      <c r="A20518">
        <v>5.6008086138388403E+17</v>
      </c>
      <c r="B20518" t="s">
        <v>40968</v>
      </c>
      <c r="C20518" t="s">
        <v>40969</v>
      </c>
      <c r="D20518" s="1">
        <v>42031.641863425924</v>
      </c>
      <c r="E20518">
        <v>7</v>
      </c>
      <c r="F20518">
        <v>28</v>
      </c>
      <c r="G20518" t="s">
        <v>576</v>
      </c>
    </row>
    <row r="20519" spans="1:8" x14ac:dyDescent="0.2">
      <c r="A20519">
        <v>5.6008196944770202E+17</v>
      </c>
      <c r="B20519" t="s">
        <v>40970</v>
      </c>
      <c r="C20519" t="s">
        <v>40971</v>
      </c>
      <c r="D20519" s="1">
        <v>42031.644918981481</v>
      </c>
      <c r="E20519">
        <v>448</v>
      </c>
      <c r="F20519">
        <v>918</v>
      </c>
    </row>
    <row r="20520" spans="1:8" x14ac:dyDescent="0.2">
      <c r="A20520">
        <v>5.6010426940445402E+17</v>
      </c>
      <c r="B20520" t="s">
        <v>40972</v>
      </c>
      <c r="C20520" t="s">
        <v>40973</v>
      </c>
      <c r="D20520" s="1">
        <v>42031.706458333334</v>
      </c>
      <c r="E20520">
        <v>23</v>
      </c>
      <c r="F20520">
        <v>25</v>
      </c>
      <c r="G20520" t="e">
        <f>_xlfn.SINGLE( _xlfn.SINGLE(JeffJlpa1))</f>
        <v>#NAME?</v>
      </c>
    </row>
    <row r="20521" spans="1:8" x14ac:dyDescent="0.2">
      <c r="A20521">
        <v>5.6011800426946502E+17</v>
      </c>
      <c r="B20521" t="s">
        <v>40974</v>
      </c>
      <c r="C20521" t="s">
        <v>40975</v>
      </c>
      <c r="D20521" s="1">
        <v>42031.744363425925</v>
      </c>
      <c r="E20521">
        <v>31</v>
      </c>
      <c r="F20521">
        <v>35</v>
      </c>
      <c r="G20521" t="s">
        <v>89</v>
      </c>
    </row>
    <row r="20522" spans="1:8" x14ac:dyDescent="0.2">
      <c r="A20522">
        <v>5.6013057697672301E+17</v>
      </c>
      <c r="B20522" t="s">
        <v>40976</v>
      </c>
      <c r="C20522" t="s">
        <v>40977</v>
      </c>
      <c r="D20522" s="1">
        <v>42031.779050925928</v>
      </c>
      <c r="E20522">
        <v>38</v>
      </c>
      <c r="F20522">
        <v>72</v>
      </c>
      <c r="G20522" t="s">
        <v>215</v>
      </c>
    </row>
    <row r="20523" spans="1:8" x14ac:dyDescent="0.2">
      <c r="A20523">
        <v>5.6026816567522899E+17</v>
      </c>
      <c r="B20523" t="s">
        <v>40978</v>
      </c>
      <c r="C20523" t="s">
        <v>40979</v>
      </c>
      <c r="D20523" s="1">
        <v>42032.158726851849</v>
      </c>
      <c r="E20523">
        <v>45</v>
      </c>
      <c r="F20523">
        <v>71</v>
      </c>
      <c r="G20523" t="e">
        <f>Newsmax_Media</f>
        <v>#NAME?</v>
      </c>
    </row>
    <row r="20524" spans="1:8" x14ac:dyDescent="0.2">
      <c r="A20524">
        <v>5.6032914544055002E+17</v>
      </c>
      <c r="B20524" t="s">
        <v>40980</v>
      </c>
      <c r="C20524" t="s">
        <v>40981</v>
      </c>
      <c r="D20524" s="1">
        <v>42032.327002314814</v>
      </c>
      <c r="E20524">
        <v>11</v>
      </c>
      <c r="F20524">
        <v>22</v>
      </c>
      <c r="G20524" t="s">
        <v>40470</v>
      </c>
    </row>
    <row r="20525" spans="1:8" x14ac:dyDescent="0.2">
      <c r="A20525">
        <v>5.6032968450926502E+17</v>
      </c>
      <c r="B20525" t="s">
        <v>40982</v>
      </c>
      <c r="C20525" t="s">
        <v>40983</v>
      </c>
      <c r="D20525" s="1">
        <v>42032.328483796293</v>
      </c>
      <c r="E20525">
        <v>10</v>
      </c>
      <c r="F20525">
        <v>23</v>
      </c>
      <c r="G20525" t="s">
        <v>9029</v>
      </c>
    </row>
    <row r="20526" spans="1:8" x14ac:dyDescent="0.2">
      <c r="A20526">
        <v>5.6032988979529702E+17</v>
      </c>
      <c r="B20526" t="s">
        <v>40984</v>
      </c>
      <c r="C20526" t="s">
        <v>40985</v>
      </c>
      <c r="D20526" s="1">
        <v>42032.329050925924</v>
      </c>
      <c r="E20526">
        <v>18</v>
      </c>
      <c r="F20526">
        <v>55</v>
      </c>
      <c r="G20526" t="s">
        <v>576</v>
      </c>
    </row>
    <row r="20527" spans="1:8" x14ac:dyDescent="0.2">
      <c r="A20527">
        <v>5.6033605051904E+17</v>
      </c>
      <c r="B20527" t="s">
        <v>40986</v>
      </c>
      <c r="C20527" t="s">
        <v>40987</v>
      </c>
      <c r="D20527" s="1">
        <v>42032.346053240741</v>
      </c>
      <c r="E20527">
        <v>12</v>
      </c>
      <c r="F20527">
        <v>25</v>
      </c>
      <c r="G20527" t="s">
        <v>215</v>
      </c>
      <c r="H20527" t="s">
        <v>13093</v>
      </c>
    </row>
    <row r="20528" spans="1:8" x14ac:dyDescent="0.2">
      <c r="A20528">
        <v>5.6033648678537997E+17</v>
      </c>
      <c r="B20528" t="s">
        <v>40988</v>
      </c>
      <c r="C20528" t="s">
        <v>40989</v>
      </c>
      <c r="D20528" s="1">
        <v>42032.347256944442</v>
      </c>
      <c r="E20528">
        <v>9</v>
      </c>
      <c r="F20528">
        <v>29</v>
      </c>
      <c r="G20528" t="s">
        <v>576</v>
      </c>
    </row>
    <row r="20529" spans="1:8" x14ac:dyDescent="0.2">
      <c r="A20529">
        <v>5.6033677804202298E+17</v>
      </c>
      <c r="B20529" t="s">
        <v>40990</v>
      </c>
      <c r="C20529" t="s">
        <v>40991</v>
      </c>
      <c r="D20529" s="1">
        <v>42032.348067129627</v>
      </c>
      <c r="E20529">
        <v>13</v>
      </c>
      <c r="F20529">
        <v>24</v>
      </c>
      <c r="G20529" t="s">
        <v>215</v>
      </c>
    </row>
    <row r="20530" spans="1:8" x14ac:dyDescent="0.2">
      <c r="A20530">
        <v>5.6041603356427802E+17</v>
      </c>
      <c r="B20530" t="s">
        <v>40992</v>
      </c>
      <c r="C20530" t="s">
        <v>40993</v>
      </c>
      <c r="D20530" s="1">
        <v>42032.566770833335</v>
      </c>
      <c r="E20530">
        <v>31</v>
      </c>
      <c r="F20530">
        <v>39</v>
      </c>
      <c r="G20530" t="s">
        <v>215</v>
      </c>
      <c r="H20530" t="s">
        <v>616</v>
      </c>
    </row>
    <row r="20531" spans="1:8" x14ac:dyDescent="0.2">
      <c r="A20531">
        <v>5.6043200181229498E+17</v>
      </c>
      <c r="B20531" t="s">
        <v>40994</v>
      </c>
      <c r="C20531" t="s">
        <v>40995</v>
      </c>
      <c r="D20531" s="1">
        <v>42032.610833333332</v>
      </c>
      <c r="E20531">
        <v>20</v>
      </c>
      <c r="F20531">
        <v>69</v>
      </c>
      <c r="G20531" t="s">
        <v>89</v>
      </c>
    </row>
    <row r="20532" spans="1:8" x14ac:dyDescent="0.2">
      <c r="A20532">
        <v>5.6043342891583802E+17</v>
      </c>
      <c r="B20532" t="s">
        <v>40996</v>
      </c>
      <c r="C20532" t="s">
        <v>40997</v>
      </c>
      <c r="D20532" s="1">
        <v>42032.614768518521</v>
      </c>
      <c r="E20532">
        <v>41</v>
      </c>
      <c r="F20532">
        <v>78</v>
      </c>
      <c r="G20532" t="s">
        <v>89</v>
      </c>
    </row>
    <row r="20533" spans="1:8" x14ac:dyDescent="0.2">
      <c r="A20533">
        <v>5.6043818149426701E+17</v>
      </c>
      <c r="B20533" t="s">
        <v>40998</v>
      </c>
      <c r="C20533" t="s">
        <v>40999</v>
      </c>
      <c r="D20533" s="1">
        <v>42032.627881944441</v>
      </c>
      <c r="E20533">
        <v>34</v>
      </c>
      <c r="F20533">
        <v>64</v>
      </c>
      <c r="G20533" t="s">
        <v>89</v>
      </c>
    </row>
    <row r="20534" spans="1:8" x14ac:dyDescent="0.2">
      <c r="A20534">
        <v>5.6043916187928102E+17</v>
      </c>
      <c r="B20534" t="s">
        <v>41000</v>
      </c>
      <c r="C20534" t="s">
        <v>41001</v>
      </c>
      <c r="D20534" s="1">
        <v>42032.630590277775</v>
      </c>
      <c r="E20534">
        <v>31</v>
      </c>
      <c r="F20534">
        <v>92</v>
      </c>
      <c r="G20534" t="s">
        <v>89</v>
      </c>
    </row>
    <row r="20535" spans="1:8" x14ac:dyDescent="0.2">
      <c r="A20535">
        <v>5.6045127372480102E+17</v>
      </c>
      <c r="B20535" t="s">
        <v>41002</v>
      </c>
      <c r="C20535" t="s">
        <v>41003</v>
      </c>
      <c r="D20535" s="1">
        <v>42032.664004629631</v>
      </c>
      <c r="E20535">
        <v>24</v>
      </c>
      <c r="F20535">
        <v>34</v>
      </c>
      <c r="G20535" t="s">
        <v>89</v>
      </c>
    </row>
    <row r="20536" spans="1:8" x14ac:dyDescent="0.2">
      <c r="A20536">
        <v>5.60452079911968E+17</v>
      </c>
      <c r="B20536" t="s">
        <v>41004</v>
      </c>
      <c r="C20536" t="s">
        <v>41005</v>
      </c>
      <c r="D20536" s="1">
        <v>42032.666238425925</v>
      </c>
      <c r="E20536">
        <v>16</v>
      </c>
      <c r="F20536">
        <v>30</v>
      </c>
      <c r="G20536" t="s">
        <v>576</v>
      </c>
    </row>
    <row r="20537" spans="1:8" x14ac:dyDescent="0.2">
      <c r="A20537">
        <v>5.6045237772435002E+17</v>
      </c>
      <c r="B20537" t="s">
        <v>41006</v>
      </c>
      <c r="C20537" t="s">
        <v>41007</v>
      </c>
      <c r="D20537" s="1">
        <v>42032.667060185187</v>
      </c>
      <c r="E20537">
        <v>316</v>
      </c>
      <c r="F20537">
        <v>506</v>
      </c>
      <c r="G20537" t="s">
        <v>89</v>
      </c>
      <c r="H20537" t="s">
        <v>390</v>
      </c>
    </row>
    <row r="20538" spans="1:8" x14ac:dyDescent="0.2">
      <c r="A20538">
        <v>5.6045295052364102E+17</v>
      </c>
      <c r="B20538" t="s">
        <v>41008</v>
      </c>
      <c r="C20538" t="s">
        <v>41009</v>
      </c>
      <c r="D20538" s="1">
        <v>42032.668634259258</v>
      </c>
      <c r="E20538">
        <v>15</v>
      </c>
      <c r="F20538">
        <v>38</v>
      </c>
      <c r="G20538" t="s">
        <v>576</v>
      </c>
    </row>
    <row r="20539" spans="1:8" x14ac:dyDescent="0.2">
      <c r="A20539">
        <v>5.6046467168652403E+17</v>
      </c>
      <c r="B20539" t="s">
        <v>41010</v>
      </c>
      <c r="C20539" t="s">
        <v>41011</v>
      </c>
      <c r="D20539" s="1">
        <v>42032.700983796298</v>
      </c>
      <c r="E20539">
        <v>32</v>
      </c>
      <c r="F20539">
        <v>56</v>
      </c>
      <c r="G20539" t="s">
        <v>89</v>
      </c>
    </row>
    <row r="20540" spans="1:8" x14ac:dyDescent="0.2">
      <c r="A20540">
        <v>5.6047034926840602E+17</v>
      </c>
      <c r="B20540" t="s">
        <v>41012</v>
      </c>
      <c r="C20540" t="s">
        <v>41013</v>
      </c>
      <c r="D20540" s="1">
        <v>42032.716643518521</v>
      </c>
      <c r="E20540">
        <v>24</v>
      </c>
      <c r="F20540">
        <v>28</v>
      </c>
      <c r="G20540" t="s">
        <v>546</v>
      </c>
    </row>
    <row r="20541" spans="1:8" x14ac:dyDescent="0.2">
      <c r="A20541">
        <v>5.6047396486331501E+17</v>
      </c>
      <c r="B20541" t="s">
        <v>41014</v>
      </c>
      <c r="C20541" t="s">
        <v>41015</v>
      </c>
      <c r="D20541" s="1">
        <v>42032.726620370369</v>
      </c>
      <c r="E20541">
        <v>19</v>
      </c>
      <c r="F20541">
        <v>22</v>
      </c>
      <c r="G20541" t="s">
        <v>89</v>
      </c>
    </row>
    <row r="20542" spans="1:8" x14ac:dyDescent="0.2">
      <c r="A20542">
        <v>5.6047695852682803E+17</v>
      </c>
      <c r="B20542" t="s">
        <v>41016</v>
      </c>
      <c r="C20542" t="s">
        <v>41017</v>
      </c>
      <c r="D20542" s="1">
        <v>42032.734884259262</v>
      </c>
      <c r="E20542">
        <v>16</v>
      </c>
      <c r="F20542">
        <v>28</v>
      </c>
      <c r="G20542" t="s">
        <v>215</v>
      </c>
    </row>
    <row r="20543" spans="1:8" x14ac:dyDescent="0.2">
      <c r="A20543">
        <v>5.6048969238763098E+17</v>
      </c>
      <c r="B20543" t="s">
        <v>41018</v>
      </c>
      <c r="C20543" t="s">
        <v>41019</v>
      </c>
      <c r="D20543" s="1">
        <v>42032.77002314815</v>
      </c>
      <c r="E20543">
        <v>88</v>
      </c>
      <c r="F20543">
        <v>96</v>
      </c>
      <c r="H20543" t="s">
        <v>616</v>
      </c>
    </row>
    <row r="20544" spans="1:8" x14ac:dyDescent="0.2">
      <c r="A20544">
        <v>5.6050369126730899E+17</v>
      </c>
      <c r="B20544" t="s">
        <v>41020</v>
      </c>
      <c r="C20544" t="s">
        <v>41021</v>
      </c>
      <c r="D20544" s="1">
        <v>42032.808657407404</v>
      </c>
      <c r="E20544">
        <v>35</v>
      </c>
      <c r="F20544">
        <v>59</v>
      </c>
      <c r="G20544" t="s">
        <v>89</v>
      </c>
    </row>
    <row r="20545" spans="1:8" x14ac:dyDescent="0.2">
      <c r="A20545">
        <v>5.6051037616576902E+17</v>
      </c>
      <c r="B20545" t="s">
        <v>41022</v>
      </c>
      <c r="C20545" t="s">
        <v>41023</v>
      </c>
      <c r="D20545" s="1">
        <v>42032.827106481483</v>
      </c>
      <c r="E20545">
        <v>13</v>
      </c>
      <c r="F20545">
        <v>30</v>
      </c>
      <c r="G20545" t="s">
        <v>89</v>
      </c>
    </row>
    <row r="20546" spans="1:8" x14ac:dyDescent="0.2">
      <c r="A20546">
        <v>5.6051352411256E+17</v>
      </c>
      <c r="B20546" t="s">
        <v>41024</v>
      </c>
      <c r="C20546" t="s">
        <v>41025</v>
      </c>
      <c r="D20546" s="1">
        <v>42032.835787037038</v>
      </c>
      <c r="E20546">
        <v>666</v>
      </c>
      <c r="F20546">
        <v>1114</v>
      </c>
    </row>
    <row r="20547" spans="1:8" x14ac:dyDescent="0.2">
      <c r="A20547">
        <v>5.6052205303264E+17</v>
      </c>
      <c r="B20547" t="s">
        <v>41026</v>
      </c>
      <c r="C20547" t="s">
        <v>41027</v>
      </c>
      <c r="D20547" s="1">
        <v>42032.8593287037</v>
      </c>
      <c r="E20547">
        <v>65</v>
      </c>
      <c r="F20547">
        <v>101</v>
      </c>
      <c r="H20547" t="s">
        <v>390</v>
      </c>
    </row>
    <row r="20548" spans="1:8" x14ac:dyDescent="0.2">
      <c r="A20548">
        <v>5.6052719544645197E+17</v>
      </c>
      <c r="B20548" t="s">
        <v>41028</v>
      </c>
      <c r="C20548" t="s">
        <v>41029</v>
      </c>
      <c r="D20548" s="1">
        <v>42032.873518518521</v>
      </c>
      <c r="E20548">
        <v>29</v>
      </c>
      <c r="F20548">
        <v>52</v>
      </c>
      <c r="G20548" t="s">
        <v>215</v>
      </c>
      <c r="H20548" t="s">
        <v>41030</v>
      </c>
    </row>
    <row r="20549" spans="1:8" x14ac:dyDescent="0.2">
      <c r="A20549">
        <v>5.6054753116449901E+17</v>
      </c>
      <c r="B20549" t="s">
        <v>41031</v>
      </c>
      <c r="C20549" t="s">
        <v>34141</v>
      </c>
      <c r="D20549" s="1">
        <v>42032.929629629631</v>
      </c>
      <c r="E20549">
        <v>228</v>
      </c>
      <c r="F20549">
        <v>257</v>
      </c>
    </row>
    <row r="20550" spans="1:8" x14ac:dyDescent="0.2">
      <c r="A20550">
        <v>5.6054785233911802E+17</v>
      </c>
      <c r="B20550" t="s">
        <v>41032</v>
      </c>
      <c r="C20550" t="s">
        <v>41033</v>
      </c>
      <c r="D20550" s="1">
        <v>42032.930520833332</v>
      </c>
      <c r="E20550">
        <v>208</v>
      </c>
      <c r="F20550">
        <v>249</v>
      </c>
    </row>
    <row r="20551" spans="1:8" x14ac:dyDescent="0.2">
      <c r="A20551">
        <v>5.6054849504491898E+17</v>
      </c>
      <c r="B20551" t="s">
        <v>41034</v>
      </c>
      <c r="C20551" t="s">
        <v>41035</v>
      </c>
      <c r="D20551" s="1">
        <v>42032.932291666664</v>
      </c>
      <c r="E20551">
        <v>330</v>
      </c>
      <c r="F20551">
        <v>389</v>
      </c>
    </row>
    <row r="20552" spans="1:8" x14ac:dyDescent="0.2">
      <c r="A20552">
        <v>5.6055696058066502E+17</v>
      </c>
      <c r="B20552" t="s">
        <v>41036</v>
      </c>
      <c r="C20552" t="s">
        <v>41037</v>
      </c>
      <c r="D20552" s="1">
        <v>42032.955648148149</v>
      </c>
      <c r="E20552">
        <v>23</v>
      </c>
      <c r="F20552">
        <v>47</v>
      </c>
      <c r="G20552" t="s">
        <v>41038</v>
      </c>
    </row>
    <row r="20553" spans="1:8" x14ac:dyDescent="0.2">
      <c r="A20553">
        <v>5.6057599837130701E+17</v>
      </c>
      <c r="B20553" t="s">
        <v>41039</v>
      </c>
      <c r="C20553" t="s">
        <v>41040</v>
      </c>
      <c r="D20553" s="1">
        <v>42033.00818287037</v>
      </c>
      <c r="E20553">
        <v>24</v>
      </c>
      <c r="F20553">
        <v>37</v>
      </c>
      <c r="G20553" t="e">
        <f>Newsmax_Media</f>
        <v>#NAME?</v>
      </c>
    </row>
    <row r="20554" spans="1:8" x14ac:dyDescent="0.2">
      <c r="A20554">
        <v>5.6062141910170803E+17</v>
      </c>
      <c r="B20554" t="s">
        <v>41041</v>
      </c>
      <c r="C20554" t="s">
        <v>41042</v>
      </c>
      <c r="D20554" s="1">
        <v>42033.133518518516</v>
      </c>
      <c r="E20554">
        <v>95</v>
      </c>
      <c r="F20554">
        <v>88</v>
      </c>
      <c r="G20554" t="s">
        <v>215</v>
      </c>
    </row>
    <row r="20555" spans="1:8" x14ac:dyDescent="0.2">
      <c r="A20555">
        <v>5.60622233476136E+17</v>
      </c>
      <c r="B20555" t="s">
        <v>41043</v>
      </c>
      <c r="C20555" t="s">
        <v>41044</v>
      </c>
      <c r="D20555" s="1">
        <v>42033.135763888888</v>
      </c>
      <c r="E20555">
        <v>80</v>
      </c>
      <c r="F20555">
        <v>68</v>
      </c>
      <c r="G20555" t="s">
        <v>215</v>
      </c>
    </row>
    <row r="20556" spans="1:8" x14ac:dyDescent="0.2">
      <c r="A20556">
        <v>5.6064202551171802E+17</v>
      </c>
      <c r="B20556" t="s">
        <v>41045</v>
      </c>
      <c r="C20556" t="s">
        <v>41046</v>
      </c>
      <c r="D20556" s="1">
        <v>42033.190381944441</v>
      </c>
      <c r="E20556">
        <v>20</v>
      </c>
      <c r="F20556">
        <v>58</v>
      </c>
      <c r="G20556" t="s">
        <v>576</v>
      </c>
    </row>
    <row r="20557" spans="1:8" x14ac:dyDescent="0.2">
      <c r="A20557">
        <v>5.6064305719725197E+17</v>
      </c>
      <c r="B20557" t="s">
        <v>41047</v>
      </c>
      <c r="C20557" t="s">
        <v>41048</v>
      </c>
      <c r="D20557" s="1">
        <v>42033.193229166667</v>
      </c>
      <c r="E20557">
        <v>31</v>
      </c>
      <c r="F20557">
        <v>69</v>
      </c>
      <c r="G20557" t="s">
        <v>41049</v>
      </c>
    </row>
    <row r="20558" spans="1:8" x14ac:dyDescent="0.2">
      <c r="A20558">
        <v>5.6064346289091699E+17</v>
      </c>
      <c r="B20558" t="s">
        <v>41050</v>
      </c>
      <c r="C20558" t="s">
        <v>41051</v>
      </c>
      <c r="D20558" s="1">
        <v>42033.194351851853</v>
      </c>
      <c r="E20558">
        <v>24</v>
      </c>
      <c r="F20558">
        <v>60</v>
      </c>
      <c r="G20558" t="s">
        <v>215</v>
      </c>
    </row>
    <row r="20559" spans="1:8" x14ac:dyDescent="0.2">
      <c r="A20559">
        <v>5.6079927255237798E+17</v>
      </c>
      <c r="B20559" t="s">
        <v>41052</v>
      </c>
      <c r="C20559" t="s">
        <v>41053</v>
      </c>
      <c r="D20559" s="1">
        <v>42033.624305555553</v>
      </c>
      <c r="E20559">
        <v>15</v>
      </c>
      <c r="F20559">
        <v>34</v>
      </c>
      <c r="G20559" t="s">
        <v>576</v>
      </c>
      <c r="H20559" t="s">
        <v>390</v>
      </c>
    </row>
    <row r="20560" spans="1:8" x14ac:dyDescent="0.2">
      <c r="A20560">
        <v>5.6082034101952902E+17</v>
      </c>
      <c r="B20560" t="s">
        <v>41054</v>
      </c>
      <c r="C20560" t="s">
        <v>41055</v>
      </c>
      <c r="D20560" s="1">
        <v>42033.682442129626</v>
      </c>
      <c r="E20560">
        <v>8</v>
      </c>
      <c r="F20560">
        <v>6</v>
      </c>
      <c r="G20560" t="s">
        <v>89</v>
      </c>
    </row>
    <row r="20561" spans="1:8" x14ac:dyDescent="0.2">
      <c r="A20561">
        <v>5.6083995742699898E+17</v>
      </c>
      <c r="B20561" t="s">
        <v>41056</v>
      </c>
      <c r="C20561" t="s">
        <v>41057</v>
      </c>
      <c r="D20561" s="1">
        <v>42033.736574074072</v>
      </c>
      <c r="E20561">
        <v>4514</v>
      </c>
      <c r="F20561">
        <v>2364</v>
      </c>
    </row>
    <row r="20562" spans="1:8" x14ac:dyDescent="0.2">
      <c r="A20562">
        <v>5.6091432045720301E+17</v>
      </c>
      <c r="B20562" t="s">
        <v>41058</v>
      </c>
      <c r="C20562" t="s">
        <v>41059</v>
      </c>
      <c r="D20562" s="1">
        <v>42033.941770833335</v>
      </c>
      <c r="E20562">
        <v>214</v>
      </c>
      <c r="F20562">
        <v>252</v>
      </c>
    </row>
    <row r="20563" spans="1:8" x14ac:dyDescent="0.2">
      <c r="A20563">
        <v>5.6091555294884998E+17</v>
      </c>
      <c r="B20563" t="s">
        <v>41060</v>
      </c>
      <c r="C20563" t="s">
        <v>41061</v>
      </c>
      <c r="D20563" s="1">
        <v>42033.945173611108</v>
      </c>
      <c r="E20563">
        <v>324</v>
      </c>
      <c r="F20563">
        <v>406</v>
      </c>
    </row>
    <row r="20564" spans="1:8" x14ac:dyDescent="0.2">
      <c r="A20564">
        <v>5.6091602863364902E+17</v>
      </c>
      <c r="B20564" t="s">
        <v>41062</v>
      </c>
      <c r="C20564" t="s">
        <v>41063</v>
      </c>
      <c r="D20564" s="1">
        <v>42033.946493055555</v>
      </c>
      <c r="E20564">
        <v>184</v>
      </c>
      <c r="F20564">
        <v>225</v>
      </c>
    </row>
    <row r="20565" spans="1:8" x14ac:dyDescent="0.2">
      <c r="A20565">
        <v>5.6094342855369498E+17</v>
      </c>
      <c r="B20565" t="s">
        <v>41064</v>
      </c>
      <c r="C20565" t="s">
        <v>41065</v>
      </c>
      <c r="D20565" s="1">
        <v>42034.022094907406</v>
      </c>
      <c r="E20565">
        <v>18</v>
      </c>
      <c r="F20565">
        <v>31</v>
      </c>
      <c r="G20565" t="e">
        <f>_xlfn.SINGLE( _xlfn.SINGLE(THESHARKTANK1))</f>
        <v>#NAME?</v>
      </c>
    </row>
    <row r="20566" spans="1:8" x14ac:dyDescent="0.2">
      <c r="A20566">
        <v>5.6096468972392397E+17</v>
      </c>
      <c r="B20566" t="s">
        <v>41066</v>
      </c>
      <c r="C20566" t="s">
        <v>41067</v>
      </c>
      <c r="D20566" s="1">
        <v>42034.080763888887</v>
      </c>
      <c r="E20566">
        <v>13</v>
      </c>
      <c r="F20566">
        <v>24</v>
      </c>
      <c r="G20566" t="s">
        <v>35100</v>
      </c>
    </row>
    <row r="20567" spans="1:8" x14ac:dyDescent="0.2">
      <c r="A20567">
        <v>5.6096505490099398E+17</v>
      </c>
      <c r="B20567" t="s">
        <v>41068</v>
      </c>
      <c r="C20567" t="s">
        <v>41069</v>
      </c>
      <c r="D20567" s="1">
        <v>42034.081770833334</v>
      </c>
      <c r="E20567">
        <v>17</v>
      </c>
      <c r="F20567">
        <v>56</v>
      </c>
      <c r="G20567" t="s">
        <v>41070</v>
      </c>
    </row>
    <row r="20568" spans="1:8" x14ac:dyDescent="0.2">
      <c r="A20568">
        <v>5.6099770075867098E+17</v>
      </c>
      <c r="B20568" t="s">
        <v>41071</v>
      </c>
      <c r="C20568" t="s">
        <v>41072</v>
      </c>
      <c r="D20568" s="1">
        <v>42034.171863425923</v>
      </c>
      <c r="E20568">
        <v>16</v>
      </c>
      <c r="F20568">
        <v>25</v>
      </c>
      <c r="G20568" t="s">
        <v>576</v>
      </c>
    </row>
    <row r="20569" spans="1:8" x14ac:dyDescent="0.2">
      <c r="A20569">
        <v>5.6099803990590202E+17</v>
      </c>
      <c r="B20569" t="s">
        <v>41073</v>
      </c>
      <c r="C20569" t="s">
        <v>41074</v>
      </c>
      <c r="D20569" s="1">
        <v>42034.172800925924</v>
      </c>
      <c r="E20569">
        <v>51</v>
      </c>
      <c r="F20569">
        <v>74</v>
      </c>
      <c r="G20569" t="s">
        <v>215</v>
      </c>
    </row>
    <row r="20570" spans="1:8" x14ac:dyDescent="0.2">
      <c r="A20570">
        <v>5.6100520362195302E+17</v>
      </c>
      <c r="B20570" t="s">
        <v>41075</v>
      </c>
      <c r="C20570" t="s">
        <v>41076</v>
      </c>
      <c r="D20570" s="1">
        <v>42034.192569444444</v>
      </c>
      <c r="E20570">
        <v>16</v>
      </c>
      <c r="F20570">
        <v>31</v>
      </c>
      <c r="G20570" t="s">
        <v>2369</v>
      </c>
    </row>
    <row r="20571" spans="1:8" x14ac:dyDescent="0.2">
      <c r="A20571">
        <v>5.6101969411598298E+17</v>
      </c>
      <c r="B20571" t="s">
        <v>41077</v>
      </c>
      <c r="C20571" t="s">
        <v>41078</v>
      </c>
      <c r="D20571" s="1">
        <v>42034.232546296298</v>
      </c>
      <c r="E20571">
        <v>52</v>
      </c>
      <c r="F20571">
        <v>108</v>
      </c>
      <c r="G20571" t="e">
        <f>Newsmax_Media</f>
        <v>#NAME?</v>
      </c>
      <c r="H20571" t="s">
        <v>41079</v>
      </c>
    </row>
    <row r="20572" spans="1:8" x14ac:dyDescent="0.2">
      <c r="A20572">
        <v>5.6111637308742003E+17</v>
      </c>
      <c r="B20572" t="s">
        <v>41080</v>
      </c>
      <c r="C20572" t="s">
        <v>41081</v>
      </c>
      <c r="D20572" s="1">
        <v>42034.499340277776</v>
      </c>
      <c r="E20572">
        <v>11</v>
      </c>
      <c r="F20572">
        <v>18</v>
      </c>
      <c r="G20572" t="e">
        <f>_xlfn.SINGLE( _xlfn.SINGLE( _xlfn.SINGLE(Newsmax_Media)))</f>
        <v>#NAME?</v>
      </c>
    </row>
    <row r="20573" spans="1:8" x14ac:dyDescent="0.2">
      <c r="A20573">
        <v>5.6111704531692698E+17</v>
      </c>
      <c r="B20573" t="s">
        <v>41082</v>
      </c>
      <c r="C20573" t="s">
        <v>41083</v>
      </c>
      <c r="D20573" s="1">
        <v>42034.501192129632</v>
      </c>
      <c r="E20573">
        <v>14</v>
      </c>
      <c r="F20573">
        <v>30</v>
      </c>
      <c r="G20573" t="s">
        <v>215</v>
      </c>
    </row>
    <row r="20574" spans="1:8" x14ac:dyDescent="0.2">
      <c r="A20574">
        <v>5.6111724882875098E+17</v>
      </c>
      <c r="B20574" t="s">
        <v>41084</v>
      </c>
      <c r="C20574" t="s">
        <v>41085</v>
      </c>
      <c r="D20574" s="1">
        <v>42034.501747685186</v>
      </c>
      <c r="E20574">
        <v>128</v>
      </c>
      <c r="F20574">
        <v>197</v>
      </c>
      <c r="G20574" t="s">
        <v>89</v>
      </c>
      <c r="H20574" t="s">
        <v>390</v>
      </c>
    </row>
    <row r="20575" spans="1:8" x14ac:dyDescent="0.2">
      <c r="A20575">
        <v>5.61121146532552E+17</v>
      </c>
      <c r="B20575" t="s">
        <v>41086</v>
      </c>
      <c r="C20575" t="s">
        <v>41087</v>
      </c>
      <c r="D20575" s="1">
        <v>42034.512511574074</v>
      </c>
      <c r="E20575">
        <v>15</v>
      </c>
      <c r="F20575">
        <v>31</v>
      </c>
      <c r="G20575" t="e">
        <f>_xlfn.SINGLE( _xlfn.SINGLE( _xlfn.SINGLE(celebrityapprenticeNBC)))</f>
        <v>#NAME?</v>
      </c>
    </row>
    <row r="20576" spans="1:8" x14ac:dyDescent="0.2">
      <c r="A20576">
        <v>5.6117932469991002E+17</v>
      </c>
      <c r="B20576" t="s">
        <v>41088</v>
      </c>
      <c r="C20576" t="s">
        <v>41089</v>
      </c>
      <c r="D20576" s="1">
        <v>42034.673043981478</v>
      </c>
      <c r="E20576">
        <v>89</v>
      </c>
      <c r="F20576">
        <v>46</v>
      </c>
      <c r="G20576" t="s">
        <v>215</v>
      </c>
      <c r="H20576" t="s">
        <v>390</v>
      </c>
    </row>
    <row r="20577" spans="1:8" x14ac:dyDescent="0.2">
      <c r="A20577">
        <v>5.6118068724894899E+17</v>
      </c>
      <c r="B20577" t="s">
        <v>41090</v>
      </c>
      <c r="C20577" t="s">
        <v>41091</v>
      </c>
      <c r="D20577" s="1">
        <v>42034.676805555559</v>
      </c>
      <c r="E20577">
        <v>22</v>
      </c>
      <c r="F20577">
        <v>37</v>
      </c>
      <c r="G20577" t="s">
        <v>215</v>
      </c>
      <c r="H20577" t="s">
        <v>505</v>
      </c>
    </row>
    <row r="20578" spans="1:8" x14ac:dyDescent="0.2">
      <c r="A20578">
        <v>5.6118308118986701E+17</v>
      </c>
      <c r="B20578" t="s">
        <v>41092</v>
      </c>
      <c r="C20578" t="s">
        <v>41093</v>
      </c>
      <c r="D20578" s="1">
        <v>42034.68341435185</v>
      </c>
      <c r="E20578">
        <v>19</v>
      </c>
      <c r="F20578">
        <v>20</v>
      </c>
      <c r="H20578" t="s">
        <v>505</v>
      </c>
    </row>
    <row r="20579" spans="1:8" x14ac:dyDescent="0.2">
      <c r="A20579">
        <v>5.6118488183815302E+17</v>
      </c>
      <c r="B20579" t="s">
        <v>41094</v>
      </c>
      <c r="C20579" t="s">
        <v>41095</v>
      </c>
      <c r="D20579" s="1">
        <v>42034.688379629632</v>
      </c>
      <c r="E20579">
        <v>17</v>
      </c>
      <c r="F20579">
        <v>28</v>
      </c>
      <c r="G20579" t="s">
        <v>215</v>
      </c>
      <c r="H20579" t="s">
        <v>33188</v>
      </c>
    </row>
    <row r="20580" spans="1:8" x14ac:dyDescent="0.2">
      <c r="A20580">
        <v>5.6120281954674202E+17</v>
      </c>
      <c r="B20580" t="s">
        <v>41096</v>
      </c>
      <c r="C20580" t="s">
        <v>41097</v>
      </c>
      <c r="D20580" s="1">
        <v>42034.737881944442</v>
      </c>
      <c r="E20580">
        <v>299</v>
      </c>
      <c r="F20580">
        <v>319</v>
      </c>
    </row>
    <row r="20581" spans="1:8" x14ac:dyDescent="0.2">
      <c r="A20581">
        <v>5.6120320239444698E+17</v>
      </c>
      <c r="B20581" t="s">
        <v>41098</v>
      </c>
      <c r="C20581" t="s">
        <v>41099</v>
      </c>
      <c r="D20581" s="1">
        <v>42034.738935185182</v>
      </c>
      <c r="E20581">
        <v>133</v>
      </c>
      <c r="F20581">
        <v>188</v>
      </c>
    </row>
    <row r="20582" spans="1:8" x14ac:dyDescent="0.2">
      <c r="A20582">
        <v>5.6120513525556E+17</v>
      </c>
      <c r="B20582" t="s">
        <v>41100</v>
      </c>
      <c r="C20582" t="s">
        <v>41101</v>
      </c>
      <c r="D20582" s="1">
        <v>42034.744270833333</v>
      </c>
      <c r="E20582">
        <v>269</v>
      </c>
      <c r="F20582">
        <v>262</v>
      </c>
    </row>
    <row r="20583" spans="1:8" x14ac:dyDescent="0.2">
      <c r="A20583">
        <v>5.6122540589897702E+17</v>
      </c>
      <c r="B20583" t="s">
        <v>41102</v>
      </c>
      <c r="C20583" t="s">
        <v>41103</v>
      </c>
      <c r="D20583" s="1">
        <v>42034.800208333334</v>
      </c>
      <c r="E20583">
        <v>26</v>
      </c>
      <c r="F20583">
        <v>41</v>
      </c>
    </row>
    <row r="20584" spans="1:8" x14ac:dyDescent="0.2">
      <c r="A20584">
        <v>5.6122892704654502E+17</v>
      </c>
      <c r="B20584" t="s">
        <v>41104</v>
      </c>
      <c r="C20584" t="s">
        <v>41105</v>
      </c>
      <c r="D20584" s="1">
        <v>42034.809918981482</v>
      </c>
      <c r="E20584">
        <v>15</v>
      </c>
      <c r="F20584">
        <v>26</v>
      </c>
      <c r="G20584" t="s">
        <v>215</v>
      </c>
    </row>
    <row r="20585" spans="1:8" x14ac:dyDescent="0.2">
      <c r="A20585">
        <v>5.6123739687722099E+17</v>
      </c>
      <c r="B20585" t="s">
        <v>41106</v>
      </c>
      <c r="C20585" t="s">
        <v>41107</v>
      </c>
      <c r="D20585" s="1">
        <v>42034.833298611113</v>
      </c>
      <c r="E20585">
        <v>44</v>
      </c>
      <c r="F20585">
        <v>102</v>
      </c>
    </row>
    <row r="20586" spans="1:8" x14ac:dyDescent="0.2">
      <c r="A20586">
        <v>5.6123752669931098E+17</v>
      </c>
      <c r="B20586" t="s">
        <v>41108</v>
      </c>
      <c r="C20586" t="s">
        <v>41109</v>
      </c>
      <c r="D20586" s="1">
        <v>42034.833657407406</v>
      </c>
      <c r="E20586">
        <v>72</v>
      </c>
      <c r="F20586">
        <v>107</v>
      </c>
    </row>
    <row r="20587" spans="1:8" x14ac:dyDescent="0.2">
      <c r="A20587">
        <v>5.6123809129460499E+17</v>
      </c>
      <c r="B20587" t="s">
        <v>41110</v>
      </c>
      <c r="C20587" t="s">
        <v>41111</v>
      </c>
      <c r="D20587" s="1">
        <v>42034.83520833333</v>
      </c>
      <c r="E20587">
        <v>30</v>
      </c>
      <c r="F20587">
        <v>45</v>
      </c>
      <c r="G20587" t="s">
        <v>89</v>
      </c>
    </row>
    <row r="20588" spans="1:8" x14ac:dyDescent="0.2">
      <c r="A20588">
        <v>5.6123892505092E+17</v>
      </c>
      <c r="B20588" t="s">
        <v>41112</v>
      </c>
      <c r="C20588" t="s">
        <v>41113</v>
      </c>
      <c r="D20588" s="1">
        <v>42034.837511574071</v>
      </c>
      <c r="E20588">
        <v>163</v>
      </c>
      <c r="F20588">
        <v>177</v>
      </c>
    </row>
    <row r="20589" spans="1:8" x14ac:dyDescent="0.2">
      <c r="A20589">
        <v>5.6123924504694701E+17</v>
      </c>
      <c r="B20589" t="s">
        <v>41114</v>
      </c>
      <c r="C20589" t="s">
        <v>41115</v>
      </c>
      <c r="D20589" s="1">
        <v>42034.838391203702</v>
      </c>
      <c r="E20589">
        <v>49</v>
      </c>
      <c r="F20589">
        <v>87</v>
      </c>
    </row>
    <row r="20590" spans="1:8" x14ac:dyDescent="0.2">
      <c r="A20590">
        <v>5.6123953177797798E+17</v>
      </c>
      <c r="B20590" t="s">
        <v>41116</v>
      </c>
      <c r="C20590" t="s">
        <v>41117</v>
      </c>
      <c r="D20590" s="1">
        <v>42034.839189814818</v>
      </c>
      <c r="E20590">
        <v>257</v>
      </c>
      <c r="F20590">
        <v>460</v>
      </c>
    </row>
    <row r="20591" spans="1:8" x14ac:dyDescent="0.2">
      <c r="A20591">
        <v>5.6127109520741901E+17</v>
      </c>
      <c r="B20591" t="s">
        <v>41118</v>
      </c>
      <c r="C20591" t="s">
        <v>41119</v>
      </c>
      <c r="D20591" s="1">
        <v>42034.92628472222</v>
      </c>
      <c r="E20591">
        <v>326</v>
      </c>
      <c r="F20591">
        <v>363</v>
      </c>
    </row>
    <row r="20592" spans="1:8" x14ac:dyDescent="0.2">
      <c r="A20592">
        <v>5.6129502009206298E+17</v>
      </c>
      <c r="B20592" t="s">
        <v>41120</v>
      </c>
      <c r="C20592" t="s">
        <v>41121</v>
      </c>
      <c r="D20592" s="1">
        <v>42034.992303240739</v>
      </c>
      <c r="E20592">
        <v>27</v>
      </c>
      <c r="F20592">
        <v>51</v>
      </c>
      <c r="G20592" t="s">
        <v>41122</v>
      </c>
      <c r="H20592" t="s">
        <v>390</v>
      </c>
    </row>
    <row r="20593" spans="1:8" x14ac:dyDescent="0.2">
      <c r="A20593">
        <v>5.61346345806872E+17</v>
      </c>
      <c r="B20593" t="s">
        <v>41123</v>
      </c>
      <c r="C20593" t="s">
        <v>41124</v>
      </c>
      <c r="D20593" s="1">
        <v>42035.133935185186</v>
      </c>
      <c r="E20593">
        <v>18</v>
      </c>
      <c r="F20593">
        <v>25</v>
      </c>
      <c r="G20593" t="s">
        <v>215</v>
      </c>
    </row>
    <row r="20594" spans="1:8" x14ac:dyDescent="0.2">
      <c r="A20594">
        <v>5.6134681048542797E+17</v>
      </c>
      <c r="B20594" t="s">
        <v>41125</v>
      </c>
      <c r="C20594" t="e">
        <f>_xlfn.SINGLE( Patti_Page Thanks Patti), I HOPE They vote _xlfn.SINGLE( oreillyfactor)</f>
        <v>#NAME?</v>
      </c>
      <c r="D20594" s="1">
        <v>42035.13521990741</v>
      </c>
      <c r="E20594">
        <v>4</v>
      </c>
      <c r="F20594">
        <v>5</v>
      </c>
      <c r="G20594" t="s">
        <v>215</v>
      </c>
    </row>
    <row r="20595" spans="1:8" x14ac:dyDescent="0.2">
      <c r="A20595">
        <v>5.6134696631220198E+17</v>
      </c>
      <c r="B20595" t="s">
        <v>41126</v>
      </c>
      <c r="C20595" t="s">
        <v>41127</v>
      </c>
      <c r="D20595" s="1">
        <v>42035.135648148149</v>
      </c>
      <c r="E20595">
        <v>16</v>
      </c>
      <c r="F20595">
        <v>26</v>
      </c>
      <c r="G20595" t="s">
        <v>487</v>
      </c>
    </row>
    <row r="20596" spans="1:8" x14ac:dyDescent="0.2">
      <c r="A20596">
        <v>5.6134727839357702E+17</v>
      </c>
      <c r="B20596" t="s">
        <v>41128</v>
      </c>
      <c r="C20596" t="s">
        <v>41129</v>
      </c>
      <c r="D20596" s="1">
        <v>42035.136516203704</v>
      </c>
      <c r="E20596">
        <v>8</v>
      </c>
      <c r="F20596">
        <v>20</v>
      </c>
      <c r="G20596" t="s">
        <v>576</v>
      </c>
    </row>
    <row r="20597" spans="1:8" x14ac:dyDescent="0.2">
      <c r="A20597">
        <v>5.6134787780996698E+17</v>
      </c>
      <c r="B20597" t="s">
        <v>41130</v>
      </c>
      <c r="C20597" t="s">
        <v>41131</v>
      </c>
      <c r="D20597" s="1">
        <v>42035.138171296298</v>
      </c>
      <c r="E20597">
        <v>20</v>
      </c>
      <c r="F20597">
        <v>49</v>
      </c>
      <c r="G20597" t="s">
        <v>576</v>
      </c>
    </row>
    <row r="20598" spans="1:8" x14ac:dyDescent="0.2">
      <c r="A20598">
        <v>5.61348121788416E+17</v>
      </c>
      <c r="B20598" t="s">
        <v>41132</v>
      </c>
      <c r="C20598" t="s">
        <v>41133</v>
      </c>
      <c r="D20598" s="1">
        <v>42035.138842592591</v>
      </c>
      <c r="E20598">
        <v>73</v>
      </c>
      <c r="F20598">
        <v>56</v>
      </c>
      <c r="G20598" t="s">
        <v>576</v>
      </c>
    </row>
    <row r="20599" spans="1:8" x14ac:dyDescent="0.2">
      <c r="A20599">
        <v>5.6134822512348301E+17</v>
      </c>
      <c r="B20599" t="s">
        <v>41134</v>
      </c>
      <c r="C20599" t="s">
        <v>41135</v>
      </c>
      <c r="D20599" s="1">
        <v>42035.139120370368</v>
      </c>
      <c r="E20599">
        <v>8</v>
      </c>
      <c r="F20599">
        <v>22</v>
      </c>
      <c r="G20599" t="s">
        <v>41136</v>
      </c>
    </row>
    <row r="20600" spans="1:8" x14ac:dyDescent="0.2">
      <c r="A20600">
        <v>5.6134892847471398E+17</v>
      </c>
      <c r="B20600" t="s">
        <v>41137</v>
      </c>
      <c r="C20600" t="s">
        <v>41138</v>
      </c>
      <c r="D20600" s="1">
        <v>42035.141064814816</v>
      </c>
      <c r="E20600">
        <v>36</v>
      </c>
      <c r="F20600">
        <v>107</v>
      </c>
      <c r="G20600" t="s">
        <v>576</v>
      </c>
    </row>
    <row r="20601" spans="1:8" x14ac:dyDescent="0.2">
      <c r="A20601">
        <v>5.6134898583184902E+17</v>
      </c>
      <c r="B20601" t="s">
        <v>41139</v>
      </c>
      <c r="C20601" t="s">
        <v>41140</v>
      </c>
      <c r="D20601" s="1">
        <v>42035.141226851854</v>
      </c>
      <c r="E20601">
        <v>13</v>
      </c>
      <c r="F20601">
        <v>25</v>
      </c>
      <c r="G20601" t="s">
        <v>215</v>
      </c>
      <c r="H20601" t="s">
        <v>616</v>
      </c>
    </row>
    <row r="20602" spans="1:8" x14ac:dyDescent="0.2">
      <c r="A20602">
        <v>5.6134982222637402E+17</v>
      </c>
      <c r="B20602" t="s">
        <v>41141</v>
      </c>
      <c r="C20602" t="s">
        <v>41142</v>
      </c>
      <c r="D20602" s="1">
        <v>42035.143530092595</v>
      </c>
      <c r="E20602">
        <v>4479</v>
      </c>
      <c r="F20602">
        <v>2128</v>
      </c>
      <c r="G20602" t="s">
        <v>89</v>
      </c>
    </row>
    <row r="20603" spans="1:8" x14ac:dyDescent="0.2">
      <c r="A20603">
        <v>5.6149253415816301E+17</v>
      </c>
      <c r="B20603" t="s">
        <v>41143</v>
      </c>
      <c r="C20603" t="s">
        <v>41144</v>
      </c>
      <c r="D20603" s="1">
        <v>42035.53733796296</v>
      </c>
      <c r="E20603">
        <v>19</v>
      </c>
      <c r="F20603">
        <v>36</v>
      </c>
      <c r="G20603" t="s">
        <v>576</v>
      </c>
    </row>
    <row r="20604" spans="1:8" x14ac:dyDescent="0.2">
      <c r="A20604">
        <v>5.6149286978639802E+17</v>
      </c>
      <c r="B20604" t="s">
        <v>41145</v>
      </c>
      <c r="C20604" t="s">
        <v>41146</v>
      </c>
      <c r="D20604" s="1">
        <v>42035.538263888891</v>
      </c>
      <c r="E20604">
        <v>9</v>
      </c>
      <c r="F20604">
        <v>20</v>
      </c>
      <c r="G20604" t="s">
        <v>215</v>
      </c>
    </row>
    <row r="20605" spans="1:8" x14ac:dyDescent="0.2">
      <c r="A20605">
        <v>5.6149367580579002E+17</v>
      </c>
      <c r="B20605" t="s">
        <v>41147</v>
      </c>
      <c r="C20605" t="s">
        <v>41148</v>
      </c>
      <c r="D20605" s="1">
        <v>42035.540497685186</v>
      </c>
      <c r="E20605">
        <v>8</v>
      </c>
      <c r="F20605">
        <v>35</v>
      </c>
      <c r="G20605" t="s">
        <v>215</v>
      </c>
    </row>
    <row r="20606" spans="1:8" x14ac:dyDescent="0.2">
      <c r="A20606">
        <v>5.6149510967056698E+17</v>
      </c>
      <c r="B20606" t="s">
        <v>41149</v>
      </c>
      <c r="C20606" t="s">
        <v>41150</v>
      </c>
      <c r="D20606" s="1">
        <v>42035.544444444444</v>
      </c>
      <c r="E20606">
        <v>18</v>
      </c>
      <c r="F20606">
        <v>44</v>
      </c>
      <c r="G20606" t="s">
        <v>215</v>
      </c>
    </row>
    <row r="20607" spans="1:8" x14ac:dyDescent="0.2">
      <c r="A20607">
        <v>5.6149544257667002E+17</v>
      </c>
      <c r="B20607" t="s">
        <v>41151</v>
      </c>
      <c r="C20607" t="s">
        <v>41152</v>
      </c>
      <c r="D20607" s="1">
        <v>42035.545370370368</v>
      </c>
      <c r="E20607">
        <v>14</v>
      </c>
      <c r="F20607">
        <v>47</v>
      </c>
      <c r="G20607" t="s">
        <v>89</v>
      </c>
    </row>
    <row r="20608" spans="1:8" x14ac:dyDescent="0.2">
      <c r="A20608">
        <v>5.6149568803990298E+17</v>
      </c>
      <c r="B20608" t="s">
        <v>41153</v>
      </c>
      <c r="C20608" t="s">
        <v>41154</v>
      </c>
      <c r="D20608" s="1">
        <v>42035.546041666668</v>
      </c>
      <c r="E20608">
        <v>14</v>
      </c>
      <c r="F20608">
        <v>45</v>
      </c>
      <c r="G20608" t="s">
        <v>215</v>
      </c>
    </row>
    <row r="20609" spans="1:8" x14ac:dyDescent="0.2">
      <c r="A20609">
        <v>5.6158099703752198E+17</v>
      </c>
      <c r="B20609" t="s">
        <v>41155</v>
      </c>
      <c r="C20609" t="s">
        <v>41156</v>
      </c>
      <c r="D20609" s="1">
        <v>42035.781458333331</v>
      </c>
      <c r="E20609">
        <v>39</v>
      </c>
      <c r="F20609">
        <v>55</v>
      </c>
      <c r="G20609" t="s">
        <v>2369</v>
      </c>
      <c r="H20609" t="s">
        <v>41157</v>
      </c>
    </row>
    <row r="20610" spans="1:8" x14ac:dyDescent="0.2">
      <c r="A20610">
        <v>5.6164318846597498E+17</v>
      </c>
      <c r="B20610" t="s">
        <v>41158</v>
      </c>
      <c r="C20610" t="s">
        <v>41159</v>
      </c>
      <c r="D20610" s="1">
        <v>42035.953067129631</v>
      </c>
      <c r="E20610">
        <v>12</v>
      </c>
      <c r="F20610">
        <v>33</v>
      </c>
      <c r="G20610" t="s">
        <v>487</v>
      </c>
      <c r="H20610" t="s">
        <v>41160</v>
      </c>
    </row>
    <row r="20611" spans="1:8" x14ac:dyDescent="0.2">
      <c r="A20611">
        <v>5.6164745144331802E+17</v>
      </c>
      <c r="B20611" t="s">
        <v>41161</v>
      </c>
      <c r="C20611" t="s">
        <v>41162</v>
      </c>
      <c r="D20611" s="1">
        <v>42035.964826388888</v>
      </c>
      <c r="E20611">
        <v>27</v>
      </c>
      <c r="F20611">
        <v>63</v>
      </c>
      <c r="G20611" t="s">
        <v>576</v>
      </c>
    </row>
    <row r="20612" spans="1:8" x14ac:dyDescent="0.2">
      <c r="A20612">
        <v>5.6167218481779898E+17</v>
      </c>
      <c r="B20612" t="s">
        <v>41163</v>
      </c>
      <c r="C20612" t="s">
        <v>41164</v>
      </c>
      <c r="D20612" s="1">
        <v>42036.033078703702</v>
      </c>
      <c r="E20612">
        <v>40</v>
      </c>
      <c r="F20612">
        <v>125</v>
      </c>
      <c r="G20612" t="e">
        <f>cfarmer0608</f>
        <v>#NAME?</v>
      </c>
    </row>
    <row r="20613" spans="1:8" x14ac:dyDescent="0.2">
      <c r="A20613">
        <v>5.6167237090648397E+17</v>
      </c>
      <c r="B20613" t="s">
        <v>41165</v>
      </c>
      <c r="C20613" t="s">
        <v>41166</v>
      </c>
      <c r="D20613" s="1">
        <v>42036.033599537041</v>
      </c>
      <c r="E20613">
        <v>36</v>
      </c>
      <c r="F20613">
        <v>55</v>
      </c>
      <c r="G20613" t="s">
        <v>487</v>
      </c>
    </row>
    <row r="20614" spans="1:8" x14ac:dyDescent="0.2">
      <c r="A20614">
        <v>5.62003065344376E+17</v>
      </c>
      <c r="B20614" t="s">
        <v>41167</v>
      </c>
      <c r="C20614" t="s">
        <v>41168</v>
      </c>
      <c r="D20614" s="1">
        <v>42036.946134259262</v>
      </c>
      <c r="E20614">
        <v>18</v>
      </c>
      <c r="F20614">
        <v>30</v>
      </c>
      <c r="G20614" t="s">
        <v>89</v>
      </c>
    </row>
    <row r="20615" spans="1:8" x14ac:dyDescent="0.2">
      <c r="A20615">
        <v>5.620032697286E+17</v>
      </c>
      <c r="B20615" t="s">
        <v>41169</v>
      </c>
      <c r="C20615" t="s">
        <v>41170</v>
      </c>
      <c r="D20615" s="1">
        <v>42036.946701388886</v>
      </c>
      <c r="E20615">
        <v>9</v>
      </c>
      <c r="F20615">
        <v>25</v>
      </c>
      <c r="G20615" t="s">
        <v>41171</v>
      </c>
    </row>
    <row r="20616" spans="1:8" x14ac:dyDescent="0.2">
      <c r="A20616">
        <v>5.6200348045463501E+17</v>
      </c>
      <c r="B20616" t="s">
        <v>41172</v>
      </c>
      <c r="C20616" t="s">
        <v>41173</v>
      </c>
      <c r="D20616" s="1">
        <v>42036.947280092594</v>
      </c>
      <c r="E20616">
        <v>8</v>
      </c>
      <c r="F20616">
        <v>20</v>
      </c>
      <c r="G20616" t="s">
        <v>41174</v>
      </c>
    </row>
    <row r="20617" spans="1:8" x14ac:dyDescent="0.2">
      <c r="A20617">
        <v>5.6200368733868E+17</v>
      </c>
      <c r="B20617" t="s">
        <v>41175</v>
      </c>
      <c r="C20617" t="s">
        <v>41176</v>
      </c>
      <c r="D20617" s="1">
        <v>42036.947858796295</v>
      </c>
      <c r="E20617">
        <v>9</v>
      </c>
      <c r="F20617">
        <v>22</v>
      </c>
      <c r="G20617" t="s">
        <v>576</v>
      </c>
      <c r="H20617" t="s">
        <v>390</v>
      </c>
    </row>
    <row r="20618" spans="1:8" x14ac:dyDescent="0.2">
      <c r="A20618">
        <v>5.6200530110974298E+17</v>
      </c>
      <c r="B20618" t="s">
        <v>41177</v>
      </c>
      <c r="C20618" t="s">
        <v>41178</v>
      </c>
      <c r="D20618" s="1">
        <v>42036.952303240738</v>
      </c>
      <c r="E20618">
        <v>99</v>
      </c>
      <c r="F20618">
        <v>267</v>
      </c>
    </row>
    <row r="20619" spans="1:8" x14ac:dyDescent="0.2">
      <c r="A20619">
        <v>5.6201194365415398E+17</v>
      </c>
      <c r="B20619" t="s">
        <v>41179</v>
      </c>
      <c r="C20619" t="s">
        <v>41180</v>
      </c>
      <c r="D20619" s="1">
        <v>42036.970636574071</v>
      </c>
      <c r="E20619">
        <v>29</v>
      </c>
      <c r="F20619">
        <v>75</v>
      </c>
      <c r="G20619" t="s">
        <v>215</v>
      </c>
    </row>
    <row r="20620" spans="1:8" x14ac:dyDescent="0.2">
      <c r="A20620">
        <v>5.6201197296812E+17</v>
      </c>
      <c r="B20620" t="s">
        <v>41181</v>
      </c>
      <c r="C20620" t="s">
        <v>41182</v>
      </c>
      <c r="D20620" s="1">
        <v>42036.970717592594</v>
      </c>
      <c r="E20620">
        <v>29</v>
      </c>
      <c r="F20620">
        <v>84</v>
      </c>
      <c r="G20620" t="s">
        <v>215</v>
      </c>
    </row>
    <row r="20621" spans="1:8" x14ac:dyDescent="0.2">
      <c r="A20621">
        <v>5.6205578255731501E+17</v>
      </c>
      <c r="B20621" t="s">
        <v>41183</v>
      </c>
      <c r="C20621" t="s">
        <v>41184</v>
      </c>
      <c r="D20621" s="1">
        <v>42037.091608796298</v>
      </c>
      <c r="E20621">
        <v>17</v>
      </c>
      <c r="F20621">
        <v>27</v>
      </c>
      <c r="G20621" t="s">
        <v>89</v>
      </c>
    </row>
    <row r="20622" spans="1:8" x14ac:dyDescent="0.2">
      <c r="A20622">
        <v>5.6208877218851597E+17</v>
      </c>
      <c r="B20622" t="s">
        <v>41185</v>
      </c>
      <c r="C20622" t="s">
        <v>41186</v>
      </c>
      <c r="D20622" s="1">
        <v>42037.182650462964</v>
      </c>
      <c r="E20622">
        <v>993</v>
      </c>
      <c r="F20622">
        <v>1360</v>
      </c>
    </row>
    <row r="20623" spans="1:8" x14ac:dyDescent="0.2">
      <c r="A20623">
        <v>5.6209205727227898E+17</v>
      </c>
      <c r="B20623" t="s">
        <v>41187</v>
      </c>
      <c r="C20623" t="s">
        <v>41188</v>
      </c>
      <c r="D20623" s="1">
        <v>42037.191712962966</v>
      </c>
      <c r="E20623">
        <v>1264</v>
      </c>
      <c r="F20623">
        <v>1636</v>
      </c>
    </row>
    <row r="20624" spans="1:8" x14ac:dyDescent="0.2">
      <c r="A20624">
        <v>5.6210350123781299E+17</v>
      </c>
      <c r="B20624" t="s">
        <v>41189</v>
      </c>
      <c r="C20624" t="s">
        <v>41190</v>
      </c>
      <c r="D20624" s="1">
        <v>42037.223287037035</v>
      </c>
      <c r="E20624">
        <v>3554</v>
      </c>
      <c r="F20624">
        <v>3747</v>
      </c>
    </row>
    <row r="20625" spans="1:8" x14ac:dyDescent="0.2">
      <c r="A20625">
        <v>5.62240707281584E+17</v>
      </c>
      <c r="B20625" t="s">
        <v>41191</v>
      </c>
      <c r="C20625" t="s">
        <v>41192</v>
      </c>
      <c r="D20625" s="1">
        <v>42037.601909722223</v>
      </c>
      <c r="E20625">
        <v>35</v>
      </c>
      <c r="F20625">
        <v>64</v>
      </c>
      <c r="G20625" t="s">
        <v>576</v>
      </c>
    </row>
    <row r="20626" spans="1:8" x14ac:dyDescent="0.2">
      <c r="A20626">
        <v>5.6228434832681702E+17</v>
      </c>
      <c r="B20626" t="s">
        <v>41193</v>
      </c>
      <c r="C20626" t="s">
        <v>41194</v>
      </c>
      <c r="D20626" s="1">
        <v>42037.722337962965</v>
      </c>
      <c r="E20626">
        <v>26</v>
      </c>
      <c r="F20626">
        <v>32</v>
      </c>
      <c r="G20626" t="s">
        <v>215</v>
      </c>
    </row>
    <row r="20627" spans="1:8" x14ac:dyDescent="0.2">
      <c r="A20627">
        <v>5.6228671738715699E+17</v>
      </c>
      <c r="B20627" t="s">
        <v>41195</v>
      </c>
      <c r="C20627" t="s">
        <v>41196</v>
      </c>
      <c r="D20627" s="1">
        <v>42037.728865740741</v>
      </c>
      <c r="E20627">
        <v>51</v>
      </c>
      <c r="F20627">
        <v>113</v>
      </c>
      <c r="G20627" t="s">
        <v>89</v>
      </c>
    </row>
    <row r="20628" spans="1:8" x14ac:dyDescent="0.2">
      <c r="A20628">
        <v>5.6228933833641498E+17</v>
      </c>
      <c r="B20628" t="s">
        <v>41197</v>
      </c>
      <c r="C20628" t="s">
        <v>41198</v>
      </c>
      <c r="D20628" s="1">
        <v>42037.73609953704</v>
      </c>
      <c r="E20628">
        <v>251</v>
      </c>
      <c r="F20628">
        <v>316</v>
      </c>
    </row>
    <row r="20629" spans="1:8" x14ac:dyDescent="0.2">
      <c r="A20629">
        <v>5.6228997048934797E+17</v>
      </c>
      <c r="B20629" t="s">
        <v>41199</v>
      </c>
      <c r="C20629" t="s">
        <v>41200</v>
      </c>
      <c r="D20629" s="1">
        <v>42037.737847222219</v>
      </c>
      <c r="E20629">
        <v>155</v>
      </c>
      <c r="F20629">
        <v>203</v>
      </c>
    </row>
    <row r="20630" spans="1:8" x14ac:dyDescent="0.2">
      <c r="A20630">
        <v>5.6229202526210803E+17</v>
      </c>
      <c r="B20630" t="s">
        <v>41201</v>
      </c>
      <c r="C20630" t="s">
        <v>41202</v>
      </c>
      <c r="D20630" s="1">
        <v>42037.743518518517</v>
      </c>
      <c r="E20630">
        <v>11</v>
      </c>
      <c r="F20630">
        <v>18</v>
      </c>
      <c r="G20630" t="s">
        <v>215</v>
      </c>
    </row>
    <row r="20631" spans="1:8" x14ac:dyDescent="0.2">
      <c r="A20631">
        <v>5.6229656305862598E+17</v>
      </c>
      <c r="B20631" t="s">
        <v>41203</v>
      </c>
      <c r="C20631" t="s">
        <v>41204</v>
      </c>
      <c r="D20631" s="1">
        <v>42037.756041666667</v>
      </c>
      <c r="E20631">
        <v>209</v>
      </c>
      <c r="F20631">
        <v>249</v>
      </c>
    </row>
    <row r="20632" spans="1:8" x14ac:dyDescent="0.2">
      <c r="A20632">
        <v>5.6232349590933901E+17</v>
      </c>
      <c r="B20632" t="s">
        <v>41205</v>
      </c>
      <c r="C20632" t="s">
        <v>41206</v>
      </c>
      <c r="D20632" s="1">
        <v>42037.830358796295</v>
      </c>
      <c r="E20632">
        <v>14</v>
      </c>
      <c r="F20632">
        <v>30</v>
      </c>
      <c r="G20632" t="s">
        <v>22981</v>
      </c>
    </row>
    <row r="20633" spans="1:8" x14ac:dyDescent="0.2">
      <c r="A20633">
        <v>5.6235602061453702E+17</v>
      </c>
      <c r="B20633" t="s">
        <v>41207</v>
      </c>
      <c r="C20633" t="s">
        <v>41208</v>
      </c>
      <c r="D20633" s="1">
        <v>42037.920115740744</v>
      </c>
      <c r="E20633">
        <v>23</v>
      </c>
      <c r="F20633">
        <v>48</v>
      </c>
    </row>
    <row r="20634" spans="1:8" x14ac:dyDescent="0.2">
      <c r="A20634">
        <v>5.6237183615631699E+17</v>
      </c>
      <c r="B20634" t="s">
        <v>41209</v>
      </c>
      <c r="C20634" t="s">
        <v>41210</v>
      </c>
      <c r="D20634" s="1">
        <v>42037.963750000003</v>
      </c>
      <c r="E20634">
        <v>97</v>
      </c>
      <c r="F20634">
        <v>228</v>
      </c>
      <c r="G20634" t="s">
        <v>89</v>
      </c>
    </row>
    <row r="20635" spans="1:8" x14ac:dyDescent="0.2">
      <c r="A20635">
        <v>5.6240445096356602E+17</v>
      </c>
      <c r="B20635" t="s">
        <v>41211</v>
      </c>
      <c r="C20635" t="s">
        <v>41212</v>
      </c>
      <c r="D20635" s="1">
        <v>42038.053749999999</v>
      </c>
      <c r="E20635">
        <v>33</v>
      </c>
      <c r="F20635">
        <v>40</v>
      </c>
      <c r="G20635" t="s">
        <v>215</v>
      </c>
    </row>
    <row r="20636" spans="1:8" x14ac:dyDescent="0.2">
      <c r="A20636">
        <v>5.62414915625832E+17</v>
      </c>
      <c r="B20636" t="s">
        <v>41213</v>
      </c>
      <c r="C20636" t="s">
        <v>41214</v>
      </c>
      <c r="D20636" s="1">
        <v>42038.082627314812</v>
      </c>
      <c r="E20636">
        <v>4971</v>
      </c>
      <c r="F20636">
        <v>3190</v>
      </c>
    </row>
    <row r="20637" spans="1:8" x14ac:dyDescent="0.2">
      <c r="A20637">
        <v>5.6241518815531802E+17</v>
      </c>
      <c r="B20637" t="s">
        <v>41215</v>
      </c>
      <c r="C20637" t="s">
        <v>41216</v>
      </c>
      <c r="D20637" s="1">
        <v>42038.083379629628</v>
      </c>
      <c r="E20637">
        <v>52</v>
      </c>
      <c r="F20637">
        <v>105</v>
      </c>
    </row>
    <row r="20638" spans="1:8" x14ac:dyDescent="0.2">
      <c r="A20638">
        <v>5.6241597692353299E+17</v>
      </c>
      <c r="B20638" t="s">
        <v>41217</v>
      </c>
      <c r="C20638" t="s">
        <v>41218</v>
      </c>
      <c r="D20638" s="1">
        <v>42038.085555555554</v>
      </c>
      <c r="E20638">
        <v>12</v>
      </c>
      <c r="F20638">
        <v>32</v>
      </c>
      <c r="G20638" t="s">
        <v>215</v>
      </c>
      <c r="H20638" t="s">
        <v>390</v>
      </c>
    </row>
    <row r="20639" spans="1:8" x14ac:dyDescent="0.2">
      <c r="A20639">
        <v>5.62416019214712E+17</v>
      </c>
      <c r="B20639" t="s">
        <v>41219</v>
      </c>
      <c r="C20639" t="s">
        <v>41220</v>
      </c>
      <c r="D20639" s="1">
        <v>42038.0856712963</v>
      </c>
      <c r="E20639">
        <v>7</v>
      </c>
      <c r="F20639">
        <v>23</v>
      </c>
      <c r="G20639" t="s">
        <v>41221</v>
      </c>
    </row>
    <row r="20640" spans="1:8" x14ac:dyDescent="0.2">
      <c r="A20640">
        <v>5.6241634257457498E+17</v>
      </c>
      <c r="B20640" t="s">
        <v>41222</v>
      </c>
      <c r="C20640" t="s">
        <v>41223</v>
      </c>
      <c r="D20640" s="1">
        <v>42038.086562500001</v>
      </c>
      <c r="E20640">
        <v>27</v>
      </c>
      <c r="F20640">
        <v>63</v>
      </c>
      <c r="G20640" t="s">
        <v>576</v>
      </c>
    </row>
    <row r="20641" spans="1:8" x14ac:dyDescent="0.2">
      <c r="A20641">
        <v>5.6241655325866298E+17</v>
      </c>
      <c r="B20641" t="s">
        <v>41224</v>
      </c>
      <c r="C20641" t="s">
        <v>41225</v>
      </c>
      <c r="D20641" s="1">
        <v>42038.087152777778</v>
      </c>
      <c r="E20641">
        <v>5</v>
      </c>
      <c r="F20641">
        <v>31</v>
      </c>
      <c r="G20641" t="s">
        <v>41226</v>
      </c>
    </row>
    <row r="20642" spans="1:8" x14ac:dyDescent="0.2">
      <c r="A20642">
        <v>5.6241734031982502E+17</v>
      </c>
      <c r="B20642" t="s">
        <v>41227</v>
      </c>
      <c r="C20642" t="s">
        <v>41228</v>
      </c>
      <c r="D20642" s="1">
        <v>42038.089317129627</v>
      </c>
      <c r="E20642">
        <v>42</v>
      </c>
      <c r="F20642">
        <v>90</v>
      </c>
      <c r="G20642" t="s">
        <v>215</v>
      </c>
      <c r="H20642" t="s">
        <v>390</v>
      </c>
    </row>
    <row r="20643" spans="1:8" x14ac:dyDescent="0.2">
      <c r="A20643">
        <v>5.6241763637055802E+17</v>
      </c>
      <c r="B20643" t="s">
        <v>41229</v>
      </c>
      <c r="C20643" t="s">
        <v>41230</v>
      </c>
      <c r="D20643" s="1">
        <v>42038.090138888889</v>
      </c>
      <c r="E20643">
        <v>11</v>
      </c>
      <c r="F20643">
        <v>31</v>
      </c>
      <c r="G20643" t="s">
        <v>215</v>
      </c>
    </row>
    <row r="20644" spans="1:8" x14ac:dyDescent="0.2">
      <c r="A20644">
        <v>5.6241768405561702E+17</v>
      </c>
      <c r="B20644" t="s">
        <v>41231</v>
      </c>
      <c r="C20644" t="s">
        <v>41232</v>
      </c>
      <c r="D20644" s="1">
        <v>42038.090266203704</v>
      </c>
      <c r="E20644">
        <v>10</v>
      </c>
      <c r="F20644">
        <v>39</v>
      </c>
      <c r="G20644" t="s">
        <v>41233</v>
      </c>
      <c r="H20644" t="s">
        <v>390</v>
      </c>
    </row>
    <row r="20645" spans="1:8" x14ac:dyDescent="0.2">
      <c r="A20645">
        <v>5.62417818868928E+17</v>
      </c>
      <c r="B20645" t="s">
        <v>41234</v>
      </c>
      <c r="C20645" t="s">
        <v>41235</v>
      </c>
      <c r="D20645" s="1">
        <v>42038.090636574074</v>
      </c>
      <c r="E20645">
        <v>13</v>
      </c>
      <c r="F20645">
        <v>30</v>
      </c>
      <c r="G20645" t="s">
        <v>41236</v>
      </c>
      <c r="H20645" t="s">
        <v>390</v>
      </c>
    </row>
    <row r="20646" spans="1:8" x14ac:dyDescent="0.2">
      <c r="A20646">
        <v>5.6241794015141798E+17</v>
      </c>
      <c r="B20646" t="s">
        <v>41237</v>
      </c>
      <c r="C20646" t="s">
        <v>41238</v>
      </c>
      <c r="D20646" s="1">
        <v>42038.09097222222</v>
      </c>
      <c r="E20646">
        <v>20</v>
      </c>
      <c r="F20646">
        <v>45</v>
      </c>
      <c r="G20646" t="s">
        <v>215</v>
      </c>
    </row>
    <row r="20647" spans="1:8" x14ac:dyDescent="0.2">
      <c r="A20647">
        <v>5.6241801699945203E+17</v>
      </c>
      <c r="B20647" t="s">
        <v>41239</v>
      </c>
      <c r="C20647" t="s">
        <v>41240</v>
      </c>
      <c r="D20647" s="1">
        <v>42038.091192129628</v>
      </c>
      <c r="E20647">
        <v>13</v>
      </c>
      <c r="F20647">
        <v>35</v>
      </c>
      <c r="G20647" t="s">
        <v>41241</v>
      </c>
    </row>
    <row r="20648" spans="1:8" x14ac:dyDescent="0.2">
      <c r="A20648">
        <v>5.6241806258735501E+17</v>
      </c>
      <c r="B20648" t="s">
        <v>41242</v>
      </c>
      <c r="C20648" t="s">
        <v>41243</v>
      </c>
      <c r="D20648" s="1">
        <v>42038.091319444444</v>
      </c>
      <c r="E20648">
        <v>18</v>
      </c>
      <c r="F20648">
        <v>36</v>
      </c>
      <c r="G20648" t="s">
        <v>41244</v>
      </c>
      <c r="H20648" t="s">
        <v>616</v>
      </c>
    </row>
    <row r="20649" spans="1:8" x14ac:dyDescent="0.2">
      <c r="A20649">
        <v>5.6241822926061101E+17</v>
      </c>
      <c r="B20649" t="s">
        <v>41245</v>
      </c>
      <c r="C20649" t="s">
        <v>41246</v>
      </c>
      <c r="D20649" s="1">
        <v>42038.091770833336</v>
      </c>
      <c r="E20649">
        <v>9</v>
      </c>
      <c r="F20649">
        <v>21</v>
      </c>
      <c r="G20649" t="s">
        <v>41247</v>
      </c>
    </row>
    <row r="20650" spans="1:8" x14ac:dyDescent="0.2">
      <c r="A20650">
        <v>5.6241839402125299E+17</v>
      </c>
      <c r="B20650" t="s">
        <v>41248</v>
      </c>
      <c r="C20650" t="s">
        <v>41249</v>
      </c>
      <c r="D20650" s="1">
        <v>42038.092233796298</v>
      </c>
      <c r="E20650">
        <v>10</v>
      </c>
      <c r="F20650">
        <v>40</v>
      </c>
      <c r="G20650" t="s">
        <v>41250</v>
      </c>
      <c r="H20650" t="s">
        <v>390</v>
      </c>
    </row>
    <row r="20651" spans="1:8" x14ac:dyDescent="0.2">
      <c r="A20651">
        <v>5.6241866695300301E+17</v>
      </c>
      <c r="B20651" t="s">
        <v>41251</v>
      </c>
      <c r="C20651" t="s">
        <v>41252</v>
      </c>
      <c r="D20651" s="1">
        <v>42038.092986111114</v>
      </c>
      <c r="E20651">
        <v>22</v>
      </c>
      <c r="F20651">
        <v>43</v>
      </c>
      <c r="G20651" t="s">
        <v>487</v>
      </c>
    </row>
    <row r="20652" spans="1:8" x14ac:dyDescent="0.2">
      <c r="A20652">
        <v>5.6241879628016E+17</v>
      </c>
      <c r="B20652" t="s">
        <v>41253</v>
      </c>
      <c r="C20652" t="s">
        <v>41254</v>
      </c>
      <c r="D20652" s="1">
        <v>42038.093333333331</v>
      </c>
      <c r="E20652">
        <v>13</v>
      </c>
      <c r="F20652">
        <v>27</v>
      </c>
      <c r="G20652" t="s">
        <v>215</v>
      </c>
    </row>
    <row r="20653" spans="1:8" x14ac:dyDescent="0.2">
      <c r="A20653">
        <v>5.6241898761591098E+17</v>
      </c>
      <c r="B20653" t="s">
        <v>41255</v>
      </c>
      <c r="C20653" t="s">
        <v>41256</v>
      </c>
      <c r="D20653" s="1">
        <v>42038.093865740739</v>
      </c>
      <c r="E20653">
        <v>14</v>
      </c>
      <c r="F20653">
        <v>31</v>
      </c>
      <c r="G20653" t="s">
        <v>215</v>
      </c>
    </row>
    <row r="20654" spans="1:8" x14ac:dyDescent="0.2">
      <c r="A20654">
        <v>5.6241947849209402E+17</v>
      </c>
      <c r="B20654" t="s">
        <v>41257</v>
      </c>
      <c r="C20654" t="s">
        <v>41258</v>
      </c>
      <c r="D20654" s="1">
        <v>42038.095219907409</v>
      </c>
      <c r="E20654">
        <v>18</v>
      </c>
      <c r="F20654">
        <v>75</v>
      </c>
      <c r="G20654" t="s">
        <v>576</v>
      </c>
    </row>
    <row r="20655" spans="1:8" x14ac:dyDescent="0.2">
      <c r="A20655">
        <v>5.62419762018664E+17</v>
      </c>
      <c r="B20655" t="s">
        <v>41259</v>
      </c>
      <c r="C20655" t="s">
        <v>41260</v>
      </c>
      <c r="D20655" s="1">
        <v>42038.096006944441</v>
      </c>
      <c r="E20655">
        <v>13</v>
      </c>
      <c r="F20655">
        <v>28</v>
      </c>
      <c r="G20655" t="s">
        <v>215</v>
      </c>
      <c r="H20655" t="s">
        <v>390</v>
      </c>
    </row>
    <row r="20656" spans="1:8" x14ac:dyDescent="0.2">
      <c r="A20656">
        <v>5.6241988621202202E+17</v>
      </c>
      <c r="B20656" t="s">
        <v>41261</v>
      </c>
      <c r="C20656" t="s">
        <v>41262</v>
      </c>
      <c r="D20656" s="1">
        <v>42038.096342592595</v>
      </c>
      <c r="E20656">
        <v>14</v>
      </c>
      <c r="F20656">
        <v>45</v>
      </c>
      <c r="G20656" t="s">
        <v>215</v>
      </c>
    </row>
    <row r="20657" spans="1:8" x14ac:dyDescent="0.2">
      <c r="A20657">
        <v>5.6241993455136698E+17</v>
      </c>
      <c r="B20657" t="s">
        <v>41263</v>
      </c>
      <c r="C20657" t="s">
        <v>41264</v>
      </c>
      <c r="D20657" s="1">
        <v>42038.09648148148</v>
      </c>
      <c r="E20657">
        <v>18</v>
      </c>
      <c r="F20657">
        <v>45</v>
      </c>
      <c r="G20657" t="s">
        <v>41265</v>
      </c>
    </row>
    <row r="20658" spans="1:8" x14ac:dyDescent="0.2">
      <c r="A20658">
        <v>5.6242024416228902E+17</v>
      </c>
      <c r="B20658" t="s">
        <v>41266</v>
      </c>
      <c r="C20658" t="s">
        <v>41267</v>
      </c>
      <c r="D20658" s="1">
        <v>42038.097337962965</v>
      </c>
      <c r="E20658">
        <v>115</v>
      </c>
      <c r="F20658">
        <v>122</v>
      </c>
      <c r="G20658" t="s">
        <v>576</v>
      </c>
      <c r="H20658" t="s">
        <v>390</v>
      </c>
    </row>
    <row r="20659" spans="1:8" x14ac:dyDescent="0.2">
      <c r="A20659">
        <v>5.6242030714816902E+17</v>
      </c>
      <c r="B20659" t="s">
        <v>41268</v>
      </c>
      <c r="C20659" t="s">
        <v>41269</v>
      </c>
      <c r="D20659" s="1">
        <v>42038.097511574073</v>
      </c>
      <c r="E20659">
        <v>6</v>
      </c>
      <c r="F20659">
        <v>32</v>
      </c>
      <c r="G20659" t="s">
        <v>215</v>
      </c>
    </row>
    <row r="20660" spans="1:8" x14ac:dyDescent="0.2">
      <c r="A20660">
        <v>5.6242051070612198E+17</v>
      </c>
      <c r="B20660" t="s">
        <v>41270</v>
      </c>
      <c r="C20660" t="s">
        <v>41271</v>
      </c>
      <c r="D20660" s="1">
        <v>42038.098067129627</v>
      </c>
      <c r="E20660">
        <v>14</v>
      </c>
      <c r="F20660">
        <v>41</v>
      </c>
      <c r="G20660" t="s">
        <v>215</v>
      </c>
      <c r="H20660" t="s">
        <v>390</v>
      </c>
    </row>
    <row r="20661" spans="1:8" x14ac:dyDescent="0.2">
      <c r="A20661">
        <v>5.6242063914409901E+17</v>
      </c>
      <c r="B20661" t="s">
        <v>41272</v>
      </c>
      <c r="C20661" t="s">
        <v>41273</v>
      </c>
      <c r="D20661" s="1">
        <v>42038.098425925928</v>
      </c>
      <c r="E20661">
        <v>8</v>
      </c>
      <c r="F20661">
        <v>44</v>
      </c>
      <c r="G20661" t="s">
        <v>215</v>
      </c>
    </row>
    <row r="20662" spans="1:8" x14ac:dyDescent="0.2">
      <c r="A20662">
        <v>5.62420807784488E+17</v>
      </c>
      <c r="B20662" t="s">
        <v>41274</v>
      </c>
      <c r="C20662" t="s">
        <v>41275</v>
      </c>
      <c r="D20662" s="1">
        <v>42038.09888888889</v>
      </c>
      <c r="E20662">
        <v>124</v>
      </c>
      <c r="F20662">
        <v>300</v>
      </c>
      <c r="G20662" t="s">
        <v>576</v>
      </c>
    </row>
    <row r="20663" spans="1:8" x14ac:dyDescent="0.2">
      <c r="A20663">
        <v>5.62422220841304E+17</v>
      </c>
      <c r="B20663" t="s">
        <v>41276</v>
      </c>
      <c r="C20663" t="s">
        <v>41277</v>
      </c>
      <c r="D20663" s="1">
        <v>42038.102789351855</v>
      </c>
      <c r="E20663">
        <v>15</v>
      </c>
      <c r="F20663">
        <v>22</v>
      </c>
      <c r="G20663" t="s">
        <v>215</v>
      </c>
      <c r="H20663" t="s">
        <v>616</v>
      </c>
    </row>
    <row r="20664" spans="1:8" x14ac:dyDescent="0.2">
      <c r="A20664">
        <v>5.6242271347069702E+17</v>
      </c>
      <c r="B20664" t="s">
        <v>41278</v>
      </c>
      <c r="C20664" t="s">
        <v>41279</v>
      </c>
      <c r="D20664" s="1">
        <v>42038.104143518518</v>
      </c>
      <c r="E20664">
        <v>12</v>
      </c>
      <c r="F20664">
        <v>42</v>
      </c>
      <c r="G20664" t="s">
        <v>41280</v>
      </c>
    </row>
    <row r="20665" spans="1:8" x14ac:dyDescent="0.2">
      <c r="A20665">
        <v>5.6242280309879603E+17</v>
      </c>
      <c r="B20665" t="s">
        <v>41281</v>
      </c>
      <c r="C20665" t="s">
        <v>41282</v>
      </c>
      <c r="D20665" s="1">
        <v>42038.104398148149</v>
      </c>
      <c r="E20665">
        <v>7</v>
      </c>
      <c r="F20665">
        <v>26</v>
      </c>
      <c r="G20665" t="s">
        <v>576</v>
      </c>
    </row>
    <row r="20666" spans="1:8" x14ac:dyDescent="0.2">
      <c r="A20666">
        <v>5.6242305138898899E+17</v>
      </c>
      <c r="B20666" t="s">
        <v>41283</v>
      </c>
      <c r="C20666" t="s">
        <v>41284</v>
      </c>
      <c r="D20666" s="1">
        <v>42038.105081018519</v>
      </c>
      <c r="E20666">
        <v>13</v>
      </c>
      <c r="F20666">
        <v>25</v>
      </c>
      <c r="G20666" t="s">
        <v>41285</v>
      </c>
    </row>
    <row r="20667" spans="1:8" x14ac:dyDescent="0.2">
      <c r="A20667">
        <v>5.6242876526836102E+17</v>
      </c>
      <c r="B20667" t="s">
        <v>41286</v>
      </c>
      <c r="C20667" t="s">
        <v>41287</v>
      </c>
      <c r="D20667" s="1">
        <v>42038.120844907404</v>
      </c>
      <c r="E20667">
        <v>42</v>
      </c>
      <c r="F20667">
        <v>137</v>
      </c>
      <c r="G20667" t="s">
        <v>9029</v>
      </c>
    </row>
    <row r="20668" spans="1:8" x14ac:dyDescent="0.2">
      <c r="A20668">
        <v>5.6242883874417402E+17</v>
      </c>
      <c r="B20668" t="s">
        <v>41288</v>
      </c>
      <c r="C20668" t="s">
        <v>41289</v>
      </c>
      <c r="D20668" s="1">
        <v>42038.121053240742</v>
      </c>
      <c r="E20668">
        <v>148</v>
      </c>
      <c r="F20668">
        <v>354</v>
      </c>
      <c r="G20668" t="s">
        <v>487</v>
      </c>
      <c r="H20668" t="s">
        <v>390</v>
      </c>
    </row>
    <row r="20669" spans="1:8" x14ac:dyDescent="0.2">
      <c r="A20669">
        <v>5.6243202627680602E+17</v>
      </c>
      <c r="B20669" t="s">
        <v>41290</v>
      </c>
      <c r="C20669" t="s">
        <v>41291</v>
      </c>
      <c r="D20669" s="1">
        <v>42038.129849537036</v>
      </c>
      <c r="E20669">
        <v>35</v>
      </c>
      <c r="F20669">
        <v>101</v>
      </c>
      <c r="G20669" t="s">
        <v>215</v>
      </c>
      <c r="H20669" t="s">
        <v>390</v>
      </c>
    </row>
    <row r="20670" spans="1:8" x14ac:dyDescent="0.2">
      <c r="A20670">
        <v>5.6243208865448698E+17</v>
      </c>
      <c r="B20670" t="s">
        <v>41292</v>
      </c>
      <c r="C20670" t="s">
        <v>41293</v>
      </c>
      <c r="D20670" s="1">
        <v>42038.130023148151</v>
      </c>
      <c r="E20670">
        <v>15</v>
      </c>
      <c r="F20670">
        <v>48</v>
      </c>
      <c r="G20670" t="s">
        <v>215</v>
      </c>
      <c r="H20670" t="s">
        <v>390</v>
      </c>
    </row>
    <row r="20671" spans="1:8" x14ac:dyDescent="0.2">
      <c r="A20671">
        <v>5.6243240774456499E+17</v>
      </c>
      <c r="B20671" t="s">
        <v>41294</v>
      </c>
      <c r="C20671" t="s">
        <v>41295</v>
      </c>
      <c r="D20671" s="1">
        <v>42038.130902777775</v>
      </c>
      <c r="E20671">
        <v>14</v>
      </c>
      <c r="F20671">
        <v>50</v>
      </c>
      <c r="G20671" t="s">
        <v>487</v>
      </c>
      <c r="H20671" t="s">
        <v>616</v>
      </c>
    </row>
    <row r="20672" spans="1:8" x14ac:dyDescent="0.2">
      <c r="A20672">
        <v>5.6243243901729498E+17</v>
      </c>
      <c r="B20672" t="s">
        <v>41296</v>
      </c>
      <c r="C20672" t="s">
        <v>41297</v>
      </c>
      <c r="D20672" s="1">
        <v>42038.130983796298</v>
      </c>
      <c r="E20672">
        <v>16</v>
      </c>
      <c r="F20672">
        <v>52</v>
      </c>
      <c r="G20672" t="s">
        <v>576</v>
      </c>
      <c r="H20672" t="s">
        <v>390</v>
      </c>
    </row>
    <row r="20673" spans="1:8" x14ac:dyDescent="0.2">
      <c r="A20673">
        <v>5.6243251204852902E+17</v>
      </c>
      <c r="B20673" t="s">
        <v>41298</v>
      </c>
      <c r="C20673" t="s">
        <v>41299</v>
      </c>
      <c r="D20673" s="1">
        <v>42038.131192129629</v>
      </c>
      <c r="E20673">
        <v>18</v>
      </c>
      <c r="F20673">
        <v>51</v>
      </c>
      <c r="G20673" t="s">
        <v>576</v>
      </c>
    </row>
    <row r="20674" spans="1:8" x14ac:dyDescent="0.2">
      <c r="A20674">
        <v>5.6243260791772698E+17</v>
      </c>
      <c r="B20674" t="s">
        <v>41300</v>
      </c>
      <c r="C20674" t="s">
        <v>41301</v>
      </c>
      <c r="D20674" s="1">
        <v>42038.13144675926</v>
      </c>
      <c r="E20674">
        <v>14</v>
      </c>
      <c r="F20674">
        <v>66</v>
      </c>
      <c r="G20674" t="s">
        <v>215</v>
      </c>
      <c r="H20674" t="s">
        <v>390</v>
      </c>
    </row>
    <row r="20675" spans="1:8" x14ac:dyDescent="0.2">
      <c r="A20675">
        <v>5.6243264652208102E+17</v>
      </c>
      <c r="B20675" t="s">
        <v>41302</v>
      </c>
      <c r="C20675" t="s">
        <v>41303</v>
      </c>
      <c r="D20675" s="1">
        <v>42038.131562499999</v>
      </c>
      <c r="E20675">
        <v>14</v>
      </c>
      <c r="F20675">
        <v>56</v>
      </c>
      <c r="G20675" t="s">
        <v>576</v>
      </c>
      <c r="H20675" t="s">
        <v>616</v>
      </c>
    </row>
    <row r="20676" spans="1:8" x14ac:dyDescent="0.2">
      <c r="A20676">
        <v>5.6243277844973901E+17</v>
      </c>
      <c r="B20676" t="s">
        <v>41304</v>
      </c>
      <c r="C20676" t="s">
        <v>41305</v>
      </c>
      <c r="D20676" s="1">
        <v>42038.131921296299</v>
      </c>
      <c r="E20676">
        <v>9</v>
      </c>
      <c r="F20676">
        <v>28</v>
      </c>
      <c r="G20676" t="s">
        <v>546</v>
      </c>
    </row>
    <row r="20677" spans="1:8" x14ac:dyDescent="0.2">
      <c r="A20677">
        <v>5.6243311697201101E+17</v>
      </c>
      <c r="B20677" t="s">
        <v>41306</v>
      </c>
      <c r="C20677" t="s">
        <v>41307</v>
      </c>
      <c r="D20677" s="1">
        <v>42038.1328587963</v>
      </c>
      <c r="E20677">
        <v>11</v>
      </c>
      <c r="F20677">
        <v>57</v>
      </c>
      <c r="G20677" t="s">
        <v>215</v>
      </c>
    </row>
    <row r="20678" spans="1:8" x14ac:dyDescent="0.2">
      <c r="A20678">
        <v>5.6243319302311098E+17</v>
      </c>
      <c r="B20678" t="s">
        <v>41308</v>
      </c>
      <c r="C20678" t="s">
        <v>41309</v>
      </c>
      <c r="D20678" s="1">
        <v>42038.133067129631</v>
      </c>
      <c r="E20678">
        <v>35</v>
      </c>
      <c r="F20678">
        <v>120</v>
      </c>
      <c r="G20678" t="s">
        <v>41310</v>
      </c>
      <c r="H20678" t="s">
        <v>390</v>
      </c>
    </row>
    <row r="20679" spans="1:8" x14ac:dyDescent="0.2">
      <c r="A20679">
        <v>5.6243324138763802E+17</v>
      </c>
      <c r="B20679" t="s">
        <v>41311</v>
      </c>
      <c r="C20679" t="s">
        <v>41312</v>
      </c>
      <c r="D20679" s="1">
        <v>42038.133194444446</v>
      </c>
      <c r="E20679">
        <v>40</v>
      </c>
      <c r="F20679">
        <v>198</v>
      </c>
      <c r="G20679" t="s">
        <v>215</v>
      </c>
      <c r="H20679" t="s">
        <v>390</v>
      </c>
    </row>
    <row r="20680" spans="1:8" x14ac:dyDescent="0.2">
      <c r="A20680">
        <v>5.62433600629768E+17</v>
      </c>
      <c r="B20680" t="s">
        <v>41313</v>
      </c>
      <c r="C20680" t="s">
        <v>41314</v>
      </c>
      <c r="D20680" s="1">
        <v>42038.134189814817</v>
      </c>
      <c r="E20680">
        <v>28</v>
      </c>
      <c r="F20680">
        <v>129</v>
      </c>
      <c r="G20680" t="s">
        <v>487</v>
      </c>
    </row>
    <row r="20681" spans="1:8" x14ac:dyDescent="0.2">
      <c r="A20681">
        <v>5.6243864562250502E+17</v>
      </c>
      <c r="B20681" t="s">
        <v>41315</v>
      </c>
      <c r="C20681" t="s">
        <v>41316</v>
      </c>
      <c r="D20681" s="1">
        <v>42038.148113425923</v>
      </c>
      <c r="E20681">
        <v>46</v>
      </c>
      <c r="F20681">
        <v>163</v>
      </c>
      <c r="G20681" t="s">
        <v>41317</v>
      </c>
      <c r="H20681" t="s">
        <v>390</v>
      </c>
    </row>
    <row r="20682" spans="1:8" x14ac:dyDescent="0.2">
      <c r="A20682">
        <v>5.6244155152022701E+17</v>
      </c>
      <c r="B20682" t="s">
        <v>41318</v>
      </c>
      <c r="C20682" t="s">
        <v>41319</v>
      </c>
      <c r="D20682" s="1">
        <v>42038.156134259261</v>
      </c>
      <c r="E20682">
        <v>15</v>
      </c>
      <c r="F20682">
        <v>44</v>
      </c>
      <c r="G20682" t="s">
        <v>546</v>
      </c>
    </row>
    <row r="20683" spans="1:8" x14ac:dyDescent="0.2">
      <c r="A20683">
        <v>5.6244159924300102E+17</v>
      </c>
      <c r="B20683" t="s">
        <v>41320</v>
      </c>
      <c r="C20683" t="s">
        <v>41321</v>
      </c>
      <c r="D20683" s="1">
        <v>42038.156261574077</v>
      </c>
      <c r="E20683">
        <v>16</v>
      </c>
      <c r="F20683">
        <v>60</v>
      </c>
      <c r="G20683" t="s">
        <v>546</v>
      </c>
      <c r="H20683" t="s">
        <v>390</v>
      </c>
    </row>
    <row r="20684" spans="1:8" x14ac:dyDescent="0.2">
      <c r="A20684">
        <v>5.6244187374762803E+17</v>
      </c>
      <c r="B20684" t="s">
        <v>41322</v>
      </c>
      <c r="C20684" t="s">
        <v>41323</v>
      </c>
      <c r="D20684" s="1">
        <v>42038.157025462962</v>
      </c>
      <c r="E20684">
        <v>29</v>
      </c>
      <c r="F20684">
        <v>71</v>
      </c>
      <c r="G20684" t="s">
        <v>215</v>
      </c>
      <c r="H20684" t="s">
        <v>390</v>
      </c>
    </row>
    <row r="20685" spans="1:8" x14ac:dyDescent="0.2">
      <c r="A20685">
        <v>5.6244417631146298E+17</v>
      </c>
      <c r="B20685" t="s">
        <v>41324</v>
      </c>
      <c r="C20685" t="s">
        <v>41325</v>
      </c>
      <c r="D20685" s="1">
        <v>42038.163368055553</v>
      </c>
      <c r="E20685">
        <v>33</v>
      </c>
      <c r="F20685">
        <v>99</v>
      </c>
      <c r="G20685" t="s">
        <v>215</v>
      </c>
    </row>
    <row r="20686" spans="1:8" x14ac:dyDescent="0.2">
      <c r="A20686">
        <v>5.62454818850344E+17</v>
      </c>
      <c r="B20686" t="s">
        <v>41326</v>
      </c>
      <c r="C20686" t="s">
        <v>41327</v>
      </c>
      <c r="D20686" s="1">
        <v>42038.192743055559</v>
      </c>
      <c r="E20686">
        <v>14</v>
      </c>
      <c r="F20686">
        <v>39</v>
      </c>
      <c r="G20686" t="s">
        <v>576</v>
      </c>
    </row>
    <row r="20687" spans="1:8" x14ac:dyDescent="0.2">
      <c r="A20687">
        <v>5.6245495761891699E+17</v>
      </c>
      <c r="B20687" t="s">
        <v>41328</v>
      </c>
      <c r="C20687" t="s">
        <v>41329</v>
      </c>
      <c r="D20687" s="1">
        <v>42038.193124999998</v>
      </c>
      <c r="E20687">
        <v>10</v>
      </c>
      <c r="F20687">
        <v>39</v>
      </c>
      <c r="G20687" t="s">
        <v>215</v>
      </c>
    </row>
    <row r="20688" spans="1:8" x14ac:dyDescent="0.2">
      <c r="A20688">
        <v>5.6245500881458701E+17</v>
      </c>
      <c r="B20688" t="s">
        <v>41330</v>
      </c>
      <c r="C20688" t="s">
        <v>41331</v>
      </c>
      <c r="D20688" s="1">
        <v>42038.19326388889</v>
      </c>
      <c r="E20688">
        <v>8</v>
      </c>
      <c r="F20688">
        <v>18</v>
      </c>
      <c r="G20688" t="s">
        <v>41332</v>
      </c>
    </row>
    <row r="20689" spans="1:8" x14ac:dyDescent="0.2">
      <c r="A20689">
        <v>5.6245507973607002E+17</v>
      </c>
      <c r="B20689" t="s">
        <v>41333</v>
      </c>
      <c r="C20689" t="s">
        <v>41334</v>
      </c>
      <c r="D20689" s="1">
        <v>42038.193460648145</v>
      </c>
      <c r="E20689">
        <v>6</v>
      </c>
      <c r="F20689">
        <v>21</v>
      </c>
      <c r="G20689" t="s">
        <v>487</v>
      </c>
    </row>
    <row r="20690" spans="1:8" x14ac:dyDescent="0.2">
      <c r="A20690">
        <v>5.6245549750133901E+17</v>
      </c>
      <c r="B20690" t="s">
        <v>41335</v>
      </c>
      <c r="C20690" t="s">
        <v>41336</v>
      </c>
      <c r="D20690" s="1">
        <v>42038.194618055553</v>
      </c>
      <c r="E20690">
        <v>16</v>
      </c>
      <c r="F20690">
        <v>73</v>
      </c>
      <c r="G20690" t="s">
        <v>546</v>
      </c>
    </row>
    <row r="20691" spans="1:8" x14ac:dyDescent="0.2">
      <c r="A20691">
        <v>5.6245560894817798E+17</v>
      </c>
      <c r="B20691" t="s">
        <v>41337</v>
      </c>
      <c r="C20691" t="s">
        <v>41338</v>
      </c>
      <c r="D20691" s="1">
        <v>42038.194918981484</v>
      </c>
      <c r="E20691">
        <v>4</v>
      </c>
      <c r="F20691">
        <v>17</v>
      </c>
      <c r="G20691" t="s">
        <v>41339</v>
      </c>
    </row>
    <row r="20692" spans="1:8" x14ac:dyDescent="0.2">
      <c r="A20692">
        <v>5.62455737088368E+17</v>
      </c>
      <c r="B20692" t="s">
        <v>41340</v>
      </c>
      <c r="C20692" t="s">
        <v>41341</v>
      </c>
      <c r="D20692" s="1">
        <v>42038.195277777777</v>
      </c>
      <c r="E20692">
        <v>19</v>
      </c>
      <c r="F20692">
        <v>62</v>
      </c>
      <c r="G20692" t="s">
        <v>41342</v>
      </c>
    </row>
    <row r="20693" spans="1:8" x14ac:dyDescent="0.2">
      <c r="A20693">
        <v>5.62455838246584E+17</v>
      </c>
      <c r="B20693" t="s">
        <v>41343</v>
      </c>
      <c r="C20693" t="s">
        <v>41344</v>
      </c>
      <c r="D20693" s="1">
        <v>42038.195555555554</v>
      </c>
      <c r="E20693">
        <v>24</v>
      </c>
      <c r="F20693">
        <v>107</v>
      </c>
      <c r="G20693" t="s">
        <v>546</v>
      </c>
    </row>
    <row r="20694" spans="1:8" x14ac:dyDescent="0.2">
      <c r="A20694">
        <v>5.6245622314528698E+17</v>
      </c>
      <c r="B20694" t="s">
        <v>41345</v>
      </c>
      <c r="C20694" t="s">
        <v>41346</v>
      </c>
      <c r="D20694" s="1">
        <v>42038.196620370371</v>
      </c>
      <c r="E20694">
        <v>17</v>
      </c>
      <c r="F20694">
        <v>59</v>
      </c>
      <c r="G20694" t="s">
        <v>487</v>
      </c>
    </row>
    <row r="20695" spans="1:8" x14ac:dyDescent="0.2">
      <c r="A20695">
        <v>5.6245653114561702E+17</v>
      </c>
      <c r="B20695" t="s">
        <v>41347</v>
      </c>
      <c r="C20695" t="s">
        <v>41348</v>
      </c>
      <c r="D20695" s="1">
        <v>42038.197465277779</v>
      </c>
      <c r="E20695">
        <v>28</v>
      </c>
      <c r="F20695">
        <v>107</v>
      </c>
      <c r="G20695" t="s">
        <v>546</v>
      </c>
    </row>
    <row r="20696" spans="1:8" x14ac:dyDescent="0.2">
      <c r="A20696">
        <v>5.6245694394061197E+17</v>
      </c>
      <c r="B20696" t="s">
        <v>41349</v>
      </c>
      <c r="C20696" t="s">
        <v>41350</v>
      </c>
      <c r="D20696" s="1">
        <v>42038.198611111111</v>
      </c>
      <c r="E20696">
        <v>39</v>
      </c>
      <c r="F20696">
        <v>139</v>
      </c>
      <c r="G20696" t="s">
        <v>215</v>
      </c>
      <c r="H20696" t="s">
        <v>390</v>
      </c>
    </row>
    <row r="20697" spans="1:8" x14ac:dyDescent="0.2">
      <c r="A20697">
        <v>5.6260828383676403E+17</v>
      </c>
      <c r="B20697" t="s">
        <v>41351</v>
      </c>
      <c r="C20697" t="s">
        <v>41352</v>
      </c>
      <c r="D20697" s="1">
        <v>42038.616226851853</v>
      </c>
      <c r="E20697">
        <v>11</v>
      </c>
      <c r="F20697">
        <v>29</v>
      </c>
      <c r="G20697" t="s">
        <v>215</v>
      </c>
      <c r="H20697" t="s">
        <v>616</v>
      </c>
    </row>
    <row r="20698" spans="1:8" x14ac:dyDescent="0.2">
      <c r="A20698">
        <v>5.6260834271218803E+17</v>
      </c>
      <c r="B20698" t="s">
        <v>41353</v>
      </c>
      <c r="C20698" t="s">
        <v>41354</v>
      </c>
      <c r="D20698" s="1">
        <v>42038.616388888891</v>
      </c>
      <c r="E20698">
        <v>14</v>
      </c>
      <c r="F20698">
        <v>28</v>
      </c>
      <c r="G20698" t="s">
        <v>487</v>
      </c>
    </row>
    <row r="20699" spans="1:8" x14ac:dyDescent="0.2">
      <c r="A20699">
        <v>5.6260844866450598E+17</v>
      </c>
      <c r="B20699" t="s">
        <v>41355</v>
      </c>
      <c r="C20699" t="s">
        <v>41356</v>
      </c>
      <c r="D20699" s="1">
        <v>42038.616678240738</v>
      </c>
      <c r="E20699">
        <v>65</v>
      </c>
      <c r="F20699">
        <v>181</v>
      </c>
      <c r="G20699" t="s">
        <v>576</v>
      </c>
      <c r="H20699" t="s">
        <v>390</v>
      </c>
    </row>
    <row r="20700" spans="1:8" x14ac:dyDescent="0.2">
      <c r="A20700">
        <v>5.6260862329016698E+17</v>
      </c>
      <c r="B20700" t="s">
        <v>41357</v>
      </c>
      <c r="C20700" t="s">
        <v>41358</v>
      </c>
      <c r="D20700" s="1">
        <v>42038.617164351854</v>
      </c>
      <c r="E20700">
        <v>37</v>
      </c>
      <c r="F20700">
        <v>48</v>
      </c>
      <c r="G20700" t="s">
        <v>215</v>
      </c>
      <c r="H20700" t="s">
        <v>390</v>
      </c>
    </row>
    <row r="20701" spans="1:8" x14ac:dyDescent="0.2">
      <c r="A20701">
        <v>5.6260897085954803E+17</v>
      </c>
      <c r="B20701" t="s">
        <v>41359</v>
      </c>
      <c r="C20701" t="s">
        <v>41360</v>
      </c>
      <c r="D20701" s="1">
        <v>42038.618125000001</v>
      </c>
      <c r="E20701">
        <v>15</v>
      </c>
      <c r="F20701">
        <v>42</v>
      </c>
      <c r="G20701" t="s">
        <v>576</v>
      </c>
    </row>
    <row r="20702" spans="1:8" x14ac:dyDescent="0.2">
      <c r="A20702">
        <v>5.62640012035248E+17</v>
      </c>
      <c r="B20702" t="s">
        <v>41361</v>
      </c>
      <c r="C20702" t="s">
        <v>41362</v>
      </c>
      <c r="D20702" s="1">
        <v>42038.703773148147</v>
      </c>
      <c r="E20702">
        <v>63</v>
      </c>
      <c r="F20702">
        <v>56</v>
      </c>
      <c r="G20702" t="s">
        <v>89</v>
      </c>
    </row>
    <row r="20703" spans="1:8" x14ac:dyDescent="0.2">
      <c r="A20703">
        <v>5.6265288062966899E+17</v>
      </c>
      <c r="B20703" t="s">
        <v>41363</v>
      </c>
      <c r="C20703" t="s">
        <v>41364</v>
      </c>
      <c r="D20703" s="1">
        <v>42038.739282407405</v>
      </c>
      <c r="E20703">
        <v>274</v>
      </c>
      <c r="F20703">
        <v>346</v>
      </c>
    </row>
    <row r="20704" spans="1:8" x14ac:dyDescent="0.2">
      <c r="A20704">
        <v>5.62708299666448E+17</v>
      </c>
      <c r="B20704" t="s">
        <v>41365</v>
      </c>
      <c r="C20704" t="s">
        <v>41366</v>
      </c>
      <c r="D20704" s="1">
        <v>42038.892210648148</v>
      </c>
      <c r="E20704">
        <v>244</v>
      </c>
      <c r="F20704">
        <v>240</v>
      </c>
    </row>
    <row r="20705" spans="1:8" x14ac:dyDescent="0.2">
      <c r="A20705">
        <v>5.6270859811212403E+17</v>
      </c>
      <c r="B20705" t="s">
        <v>41367</v>
      </c>
      <c r="C20705" t="s">
        <v>41368</v>
      </c>
      <c r="D20705" s="1">
        <v>42038.893043981479</v>
      </c>
      <c r="E20705">
        <v>177</v>
      </c>
      <c r="F20705">
        <v>185</v>
      </c>
    </row>
    <row r="20706" spans="1:8" x14ac:dyDescent="0.2">
      <c r="A20706">
        <v>5.6270922492572E+17</v>
      </c>
      <c r="B20706" t="s">
        <v>41369</v>
      </c>
      <c r="C20706" t="s">
        <v>41370</v>
      </c>
      <c r="D20706" s="1">
        <v>42038.894768518519</v>
      </c>
      <c r="E20706">
        <v>171</v>
      </c>
      <c r="F20706">
        <v>196</v>
      </c>
    </row>
    <row r="20707" spans="1:8" x14ac:dyDescent="0.2">
      <c r="A20707">
        <v>5.6271634549912301E+17</v>
      </c>
      <c r="B20707" t="s">
        <v>41371</v>
      </c>
      <c r="C20707" t="s">
        <v>41372</v>
      </c>
      <c r="D20707" s="1">
        <v>42038.914421296293</v>
      </c>
      <c r="E20707">
        <v>21</v>
      </c>
      <c r="F20707">
        <v>49</v>
      </c>
    </row>
    <row r="20708" spans="1:8" x14ac:dyDescent="0.2">
      <c r="A20708">
        <v>5.62728979887824E+17</v>
      </c>
      <c r="B20708" t="s">
        <v>41373</v>
      </c>
      <c r="C20708" t="s">
        <v>41374</v>
      </c>
      <c r="D20708" s="1">
        <v>42038.949282407404</v>
      </c>
      <c r="E20708">
        <v>26</v>
      </c>
      <c r="F20708">
        <v>63</v>
      </c>
      <c r="G20708" t="s">
        <v>215</v>
      </c>
    </row>
    <row r="20709" spans="1:8" x14ac:dyDescent="0.2">
      <c r="A20709">
        <v>5.62756281317224E+17</v>
      </c>
      <c r="B20709" t="s">
        <v>41375</v>
      </c>
      <c r="C20709" t="s">
        <v>41376</v>
      </c>
      <c r="D20709" s="1">
        <v>42039.024618055555</v>
      </c>
      <c r="E20709">
        <v>40</v>
      </c>
      <c r="F20709">
        <v>75</v>
      </c>
      <c r="H20709" t="s">
        <v>390</v>
      </c>
    </row>
    <row r="20710" spans="1:8" x14ac:dyDescent="0.2">
      <c r="A20710">
        <v>5.6297849152500499E+17</v>
      </c>
      <c r="B20710" t="s">
        <v>41377</v>
      </c>
      <c r="C20710" t="s">
        <v>41378</v>
      </c>
      <c r="D20710" s="1">
        <v>42039.637800925928</v>
      </c>
      <c r="E20710">
        <v>11</v>
      </c>
      <c r="F20710">
        <v>24</v>
      </c>
      <c r="G20710" t="s">
        <v>487</v>
      </c>
    </row>
    <row r="20711" spans="1:8" x14ac:dyDescent="0.2">
      <c r="A20711">
        <v>5.62982521244504E+17</v>
      </c>
      <c r="B20711" t="s">
        <v>41379</v>
      </c>
      <c r="C20711" t="s">
        <v>41380</v>
      </c>
      <c r="D20711" s="1">
        <v>42039.648923611108</v>
      </c>
      <c r="E20711">
        <v>26</v>
      </c>
      <c r="F20711">
        <v>32</v>
      </c>
      <c r="G20711" t="s">
        <v>576</v>
      </c>
    </row>
    <row r="20712" spans="1:8" x14ac:dyDescent="0.2">
      <c r="A20712">
        <v>5.6299766082385498E+17</v>
      </c>
      <c r="B20712" t="s">
        <v>41381</v>
      </c>
      <c r="C20712" t="s">
        <v>41382</v>
      </c>
      <c r="D20712" s="1">
        <v>42039.690694444442</v>
      </c>
      <c r="E20712">
        <v>968</v>
      </c>
      <c r="F20712">
        <v>1076</v>
      </c>
    </row>
    <row r="20713" spans="1:8" x14ac:dyDescent="0.2">
      <c r="A20713">
        <v>5.6300159897753997E+17</v>
      </c>
      <c r="B20713" t="s">
        <v>41383</v>
      </c>
      <c r="C20713" t="s">
        <v>41384</v>
      </c>
      <c r="D20713" s="1">
        <v>42039.701562499999</v>
      </c>
      <c r="E20713">
        <v>26</v>
      </c>
      <c r="F20713">
        <v>47</v>
      </c>
    </row>
    <row r="20714" spans="1:8" x14ac:dyDescent="0.2">
      <c r="A20714">
        <v>5.63027298681896E+17</v>
      </c>
      <c r="B20714" t="s">
        <v>41385</v>
      </c>
      <c r="C20714" t="s">
        <v>41386</v>
      </c>
      <c r="D20714" s="1">
        <v>42039.772488425922</v>
      </c>
      <c r="E20714">
        <v>13</v>
      </c>
      <c r="F20714">
        <v>43</v>
      </c>
    </row>
    <row r="20715" spans="1:8" x14ac:dyDescent="0.2">
      <c r="A20715">
        <v>5.6303909933523699E+17</v>
      </c>
      <c r="B20715" t="s">
        <v>41387</v>
      </c>
      <c r="C20715" t="s">
        <v>41388</v>
      </c>
      <c r="D20715" s="1">
        <v>42039.805046296293</v>
      </c>
      <c r="E20715">
        <v>212</v>
      </c>
      <c r="F20715">
        <v>254</v>
      </c>
    </row>
    <row r="20716" spans="1:8" x14ac:dyDescent="0.2">
      <c r="A20716">
        <v>5.6303932561794202E+17</v>
      </c>
      <c r="B20716" t="s">
        <v>41389</v>
      </c>
      <c r="C20716" t="s">
        <v>41390</v>
      </c>
      <c r="D20716" s="1">
        <v>42039.805671296293</v>
      </c>
      <c r="E20716">
        <v>221</v>
      </c>
      <c r="F20716">
        <v>274</v>
      </c>
    </row>
    <row r="20717" spans="1:8" x14ac:dyDescent="0.2">
      <c r="A20717">
        <v>5.6303994543958797E+17</v>
      </c>
      <c r="B20717" t="s">
        <v>41391</v>
      </c>
      <c r="C20717" t="s">
        <v>41392</v>
      </c>
      <c r="D20717" s="1">
        <v>42039.807384259257</v>
      </c>
      <c r="E20717">
        <v>240</v>
      </c>
      <c r="F20717">
        <v>237</v>
      </c>
    </row>
    <row r="20718" spans="1:8" x14ac:dyDescent="0.2">
      <c r="A20718">
        <v>5.6304902948416698E+17</v>
      </c>
      <c r="B20718" t="s">
        <v>41393</v>
      </c>
      <c r="C20718" t="s">
        <v>41394</v>
      </c>
      <c r="D20718" s="1">
        <v>42039.832453703704</v>
      </c>
      <c r="E20718">
        <v>103</v>
      </c>
      <c r="F20718">
        <v>74</v>
      </c>
      <c r="G20718" t="s">
        <v>89</v>
      </c>
    </row>
    <row r="20719" spans="1:8" x14ac:dyDescent="0.2">
      <c r="A20719">
        <v>5.6307828454904198E+17</v>
      </c>
      <c r="B20719" t="s">
        <v>41395</v>
      </c>
      <c r="C20719" t="s">
        <v>41396</v>
      </c>
      <c r="D20719" s="1">
        <v>42039.913182870368</v>
      </c>
      <c r="E20719">
        <v>17</v>
      </c>
      <c r="F20719">
        <v>25</v>
      </c>
      <c r="G20719" t="s">
        <v>89</v>
      </c>
    </row>
    <row r="20720" spans="1:8" x14ac:dyDescent="0.2">
      <c r="A20720">
        <v>5.6308350324050701E+17</v>
      </c>
      <c r="B20720" t="s">
        <v>41397</v>
      </c>
      <c r="C20720" t="s">
        <v>41398</v>
      </c>
      <c r="D20720" s="1">
        <v>42039.927581018521</v>
      </c>
      <c r="E20720">
        <v>35</v>
      </c>
      <c r="F20720">
        <v>74</v>
      </c>
      <c r="H20720" t="s">
        <v>41399</v>
      </c>
    </row>
    <row r="20721" spans="1:8" x14ac:dyDescent="0.2">
      <c r="A20721">
        <v>5.6308833170648602E+17</v>
      </c>
      <c r="B20721" t="s">
        <v>41400</v>
      </c>
      <c r="C20721" t="s">
        <v>41401</v>
      </c>
      <c r="D20721" s="1">
        <v>42039.94090277778</v>
      </c>
      <c r="E20721">
        <v>14</v>
      </c>
      <c r="F20721">
        <v>24</v>
      </c>
      <c r="G20721" t="s">
        <v>487</v>
      </c>
    </row>
    <row r="20722" spans="1:8" x14ac:dyDescent="0.2">
      <c r="A20722">
        <v>5.63185140927856E+17</v>
      </c>
      <c r="B20722" t="s">
        <v>41402</v>
      </c>
      <c r="C20722" t="s">
        <v>41403</v>
      </c>
      <c r="D20722" s="1">
        <v>42040.208043981482</v>
      </c>
      <c r="E20722">
        <v>14</v>
      </c>
      <c r="F20722">
        <v>35</v>
      </c>
      <c r="G20722" t="s">
        <v>41404</v>
      </c>
      <c r="H20722" t="s">
        <v>390</v>
      </c>
    </row>
    <row r="20723" spans="1:8" x14ac:dyDescent="0.2">
      <c r="A20723">
        <v>5.6318524161629702E+17</v>
      </c>
      <c r="B20723" t="s">
        <v>41405</v>
      </c>
      <c r="C20723" t="s">
        <v>41406</v>
      </c>
      <c r="D20723" s="1">
        <v>42040.208321759259</v>
      </c>
      <c r="E20723">
        <v>28</v>
      </c>
      <c r="F20723">
        <v>86</v>
      </c>
      <c r="G20723" t="s">
        <v>41407</v>
      </c>
      <c r="H20723" t="s">
        <v>390</v>
      </c>
    </row>
    <row r="20724" spans="1:8" x14ac:dyDescent="0.2">
      <c r="A20724">
        <v>5.6318580757889402E+17</v>
      </c>
      <c r="B20724" t="s">
        <v>41408</v>
      </c>
      <c r="C20724" t="s">
        <v>41409</v>
      </c>
      <c r="D20724" s="1">
        <v>42040.20988425926</v>
      </c>
      <c r="E20724">
        <v>5</v>
      </c>
      <c r="F20724">
        <v>25</v>
      </c>
      <c r="G20724" t="s">
        <v>576</v>
      </c>
    </row>
    <row r="20725" spans="1:8" x14ac:dyDescent="0.2">
      <c r="A20725">
        <v>5.6318737744816102E+17</v>
      </c>
      <c r="B20725" t="s">
        <v>41410</v>
      </c>
      <c r="C20725" t="s">
        <v>41411</v>
      </c>
      <c r="D20725" s="1">
        <v>42040.214212962965</v>
      </c>
      <c r="E20725">
        <v>19</v>
      </c>
      <c r="F20725">
        <v>29</v>
      </c>
      <c r="G20725" t="s">
        <v>41412</v>
      </c>
    </row>
    <row r="20726" spans="1:8" x14ac:dyDescent="0.2">
      <c r="A20726">
        <v>5.6336211779832998E+17</v>
      </c>
      <c r="B20726" t="s">
        <v>41413</v>
      </c>
      <c r="C20726" t="s">
        <v>41414</v>
      </c>
      <c r="D20726" s="1">
        <v>42040.696412037039</v>
      </c>
      <c r="E20726">
        <v>31</v>
      </c>
      <c r="F20726">
        <v>63</v>
      </c>
      <c r="G20726" t="e">
        <f>JordanStasi</f>
        <v>#NAME?</v>
      </c>
    </row>
    <row r="20727" spans="1:8" x14ac:dyDescent="0.2">
      <c r="A20727">
        <v>5.6337054836195699E+17</v>
      </c>
      <c r="B20727" t="s">
        <v>41415</v>
      </c>
      <c r="C20727" t="s">
        <v>41416</v>
      </c>
      <c r="D20727" s="1">
        <v>42040.719675925924</v>
      </c>
      <c r="E20727">
        <v>26</v>
      </c>
      <c r="F20727">
        <v>52</v>
      </c>
      <c r="H20727" t="s">
        <v>390</v>
      </c>
    </row>
    <row r="20728" spans="1:8" x14ac:dyDescent="0.2">
      <c r="A20728">
        <v>5.6339375073580998E+17</v>
      </c>
      <c r="B20728" t="s">
        <v>41417</v>
      </c>
      <c r="C20728" t="s">
        <v>32384</v>
      </c>
      <c r="D20728" s="1">
        <v>42040.783703703702</v>
      </c>
      <c r="E20728">
        <v>237</v>
      </c>
      <c r="F20728">
        <v>288</v>
      </c>
    </row>
    <row r="20729" spans="1:8" x14ac:dyDescent="0.2">
      <c r="A20729">
        <v>5.6340811549717702E+17</v>
      </c>
      <c r="B20729" t="s">
        <v>41418</v>
      </c>
      <c r="C20729" t="s">
        <v>41419</v>
      </c>
      <c r="D20729" s="1">
        <v>42040.823344907411</v>
      </c>
      <c r="E20729">
        <v>185</v>
      </c>
      <c r="F20729">
        <v>230</v>
      </c>
    </row>
    <row r="20730" spans="1:8" x14ac:dyDescent="0.2">
      <c r="A20730">
        <v>5.6340915381393402E+17</v>
      </c>
      <c r="B20730" t="s">
        <v>41420</v>
      </c>
      <c r="C20730" t="s">
        <v>41421</v>
      </c>
      <c r="D20730" s="1">
        <v>42040.826203703706</v>
      </c>
      <c r="E20730">
        <v>110</v>
      </c>
      <c r="F20730">
        <v>160</v>
      </c>
    </row>
    <row r="20731" spans="1:8" x14ac:dyDescent="0.2">
      <c r="A20731">
        <v>5.63414130368192E+17</v>
      </c>
      <c r="B20731" t="s">
        <v>41422</v>
      </c>
      <c r="C20731" t="s">
        <v>41423</v>
      </c>
      <c r="D20731" s="1">
        <v>42040.839942129627</v>
      </c>
      <c r="E20731">
        <v>27</v>
      </c>
      <c r="F20731">
        <v>36</v>
      </c>
    </row>
    <row r="20732" spans="1:8" x14ac:dyDescent="0.2">
      <c r="A20732">
        <v>5.6342354532239699E+17</v>
      </c>
      <c r="B20732" t="s">
        <v>41424</v>
      </c>
      <c r="C20732" t="s">
        <v>41425</v>
      </c>
      <c r="D20732" s="1">
        <v>42040.865914351853</v>
      </c>
      <c r="E20732">
        <v>232</v>
      </c>
      <c r="F20732">
        <v>281</v>
      </c>
    </row>
    <row r="20733" spans="1:8" x14ac:dyDescent="0.2">
      <c r="A20733">
        <v>5.6343736937089402E+17</v>
      </c>
      <c r="B20733" t="s">
        <v>41426</v>
      </c>
      <c r="C20733" t="s">
        <v>41427</v>
      </c>
      <c r="D20733" s="1">
        <v>42040.904062499998</v>
      </c>
      <c r="E20733">
        <v>19</v>
      </c>
      <c r="F20733">
        <v>30</v>
      </c>
      <c r="G20733" t="s">
        <v>487</v>
      </c>
    </row>
    <row r="20734" spans="1:8" x14ac:dyDescent="0.2">
      <c r="A20734">
        <v>5.6370277221508698E+17</v>
      </c>
      <c r="B20734" t="s">
        <v>41428</v>
      </c>
      <c r="C20734" t="s">
        <v>41429</v>
      </c>
      <c r="D20734" s="1">
        <v>42041.636435185188</v>
      </c>
      <c r="E20734">
        <v>2396</v>
      </c>
      <c r="F20734">
        <v>1129</v>
      </c>
      <c r="G20734" t="s">
        <v>576</v>
      </c>
    </row>
    <row r="20735" spans="1:8" x14ac:dyDescent="0.2">
      <c r="A20735">
        <v>5.6374335785247098E+17</v>
      </c>
      <c r="B20735" t="s">
        <v>41430</v>
      </c>
      <c r="C20735" t="s">
        <v>41431</v>
      </c>
      <c r="D20735" s="1">
        <v>42041.748437499999</v>
      </c>
      <c r="E20735">
        <v>22</v>
      </c>
      <c r="F20735">
        <v>39</v>
      </c>
      <c r="G20735" t="s">
        <v>215</v>
      </c>
    </row>
    <row r="20736" spans="1:8" x14ac:dyDescent="0.2">
      <c r="A20736">
        <v>5.6379417333438797E+17</v>
      </c>
      <c r="B20736" t="s">
        <v>41432</v>
      </c>
      <c r="C20736" t="s">
        <v>41433</v>
      </c>
      <c r="D20736" s="1">
        <v>42041.888657407406</v>
      </c>
      <c r="E20736">
        <v>12</v>
      </c>
      <c r="F20736">
        <v>36</v>
      </c>
    </row>
    <row r="20737" spans="1:8" x14ac:dyDescent="0.2">
      <c r="A20737">
        <v>5.6379865119431398E+17</v>
      </c>
      <c r="B20737" t="s">
        <v>41434</v>
      </c>
      <c r="C20737" t="s">
        <v>41435</v>
      </c>
      <c r="D20737" s="1">
        <v>42041.901006944441</v>
      </c>
      <c r="E20737">
        <v>365</v>
      </c>
      <c r="F20737">
        <v>394</v>
      </c>
    </row>
    <row r="20738" spans="1:8" x14ac:dyDescent="0.2">
      <c r="A20738">
        <v>5.6380308787036102E+17</v>
      </c>
      <c r="B20738" t="s">
        <v>41436</v>
      </c>
      <c r="C20738" t="s">
        <v>41437</v>
      </c>
      <c r="D20738" s="1">
        <v>42041.913252314815</v>
      </c>
      <c r="E20738">
        <v>459</v>
      </c>
      <c r="F20738">
        <v>698</v>
      </c>
    </row>
    <row r="20739" spans="1:8" x14ac:dyDescent="0.2">
      <c r="A20739">
        <v>5.6381490130375002E+17</v>
      </c>
      <c r="B20739" t="s">
        <v>41438</v>
      </c>
      <c r="C20739" t="s">
        <v>35876</v>
      </c>
      <c r="D20739" s="1">
        <v>42041.945856481485</v>
      </c>
      <c r="E20739">
        <v>319</v>
      </c>
      <c r="F20739">
        <v>359</v>
      </c>
    </row>
    <row r="20740" spans="1:8" x14ac:dyDescent="0.2">
      <c r="A20740">
        <v>5.6381782287976E+17</v>
      </c>
      <c r="B20740" t="s">
        <v>41439</v>
      </c>
      <c r="C20740" t="s">
        <v>41440</v>
      </c>
      <c r="D20740" s="1">
        <v>42041.953912037039</v>
      </c>
      <c r="E20740">
        <v>2075</v>
      </c>
      <c r="F20740">
        <v>2207</v>
      </c>
    </row>
    <row r="20741" spans="1:8" x14ac:dyDescent="0.2">
      <c r="A20741">
        <v>5.6382103869456698E+17</v>
      </c>
      <c r="B20741" t="s">
        <v>41441</v>
      </c>
      <c r="C20741" t="s">
        <v>41442</v>
      </c>
      <c r="D20741" s="1">
        <v>42041.962789351855</v>
      </c>
      <c r="E20741">
        <v>96</v>
      </c>
      <c r="F20741">
        <v>214</v>
      </c>
      <c r="H20741" t="s">
        <v>390</v>
      </c>
    </row>
    <row r="20742" spans="1:8" x14ac:dyDescent="0.2">
      <c r="A20742">
        <v>5.6385616589829299E+17</v>
      </c>
      <c r="B20742" t="s">
        <v>41443</v>
      </c>
      <c r="C20742" t="s">
        <v>41444</v>
      </c>
      <c r="D20742" s="1">
        <v>42042.05972222222</v>
      </c>
      <c r="E20742">
        <v>71</v>
      </c>
      <c r="F20742">
        <v>88</v>
      </c>
      <c r="G20742" t="s">
        <v>215</v>
      </c>
      <c r="H20742" t="s">
        <v>390</v>
      </c>
    </row>
    <row r="20743" spans="1:8" x14ac:dyDescent="0.2">
      <c r="A20743">
        <v>5.6409575233122298E+17</v>
      </c>
      <c r="B20743" t="s">
        <v>41445</v>
      </c>
      <c r="C20743" t="s">
        <v>41446</v>
      </c>
      <c r="D20743" s="1">
        <v>42042.720856481479</v>
      </c>
      <c r="E20743">
        <v>28</v>
      </c>
      <c r="F20743">
        <v>50</v>
      </c>
      <c r="G20743" t="s">
        <v>89</v>
      </c>
    </row>
    <row r="20744" spans="1:8" x14ac:dyDescent="0.2">
      <c r="A20744">
        <v>5.6417293725178598E+17</v>
      </c>
      <c r="B20744" t="s">
        <v>41447</v>
      </c>
      <c r="C20744" t="s">
        <v>41448</v>
      </c>
      <c r="D20744" s="1">
        <v>42042.933842592596</v>
      </c>
      <c r="E20744">
        <v>24</v>
      </c>
      <c r="F20744">
        <v>33</v>
      </c>
      <c r="G20744" t="s">
        <v>2369</v>
      </c>
    </row>
    <row r="20745" spans="1:8" x14ac:dyDescent="0.2">
      <c r="A20745">
        <v>5.6421053913264499E+17</v>
      </c>
      <c r="B20745" t="s">
        <v>41449</v>
      </c>
      <c r="C20745" t="s">
        <v>41450</v>
      </c>
      <c r="D20745" s="1">
        <v>42043.037604166668</v>
      </c>
      <c r="E20745">
        <v>101</v>
      </c>
      <c r="F20745">
        <v>113</v>
      </c>
    </row>
    <row r="20746" spans="1:8" x14ac:dyDescent="0.2">
      <c r="A20746">
        <v>5.6421455374425203E+17</v>
      </c>
      <c r="B20746" t="s">
        <v>41451</v>
      </c>
      <c r="C20746" t="s">
        <v>41452</v>
      </c>
      <c r="D20746" s="1">
        <v>42043.048680555556</v>
      </c>
      <c r="E20746">
        <v>224</v>
      </c>
      <c r="F20746">
        <v>409</v>
      </c>
    </row>
    <row r="20747" spans="1:8" x14ac:dyDescent="0.2">
      <c r="A20747">
        <v>5.6421520415496602E+17</v>
      </c>
      <c r="B20747" t="s">
        <v>41453</v>
      </c>
      <c r="C20747" t="s">
        <v>41454</v>
      </c>
      <c r="D20747" s="1">
        <v>42043.050474537034</v>
      </c>
      <c r="E20747">
        <v>25</v>
      </c>
      <c r="F20747">
        <v>58</v>
      </c>
      <c r="G20747" t="s">
        <v>41455</v>
      </c>
    </row>
    <row r="20748" spans="1:8" x14ac:dyDescent="0.2">
      <c r="A20748">
        <v>5.64215432799064E+17</v>
      </c>
      <c r="B20748" t="s">
        <v>41456</v>
      </c>
      <c r="C20748" t="s">
        <v>41457</v>
      </c>
      <c r="D20748" s="1">
        <v>42043.051111111112</v>
      </c>
      <c r="E20748">
        <v>30</v>
      </c>
      <c r="F20748">
        <v>43</v>
      </c>
      <c r="G20748" t="e">
        <f>Newsmax_Media</f>
        <v>#NAME?</v>
      </c>
    </row>
    <row r="20749" spans="1:8" x14ac:dyDescent="0.2">
      <c r="A20749">
        <v>5.6443725553703302E+17</v>
      </c>
      <c r="B20749" t="s">
        <v>41458</v>
      </c>
      <c r="C20749" t="s">
        <v>41459</v>
      </c>
      <c r="D20749" s="1">
        <v>42043.663229166668</v>
      </c>
      <c r="E20749">
        <v>19</v>
      </c>
      <c r="F20749">
        <v>27</v>
      </c>
      <c r="G20749" t="s">
        <v>215</v>
      </c>
    </row>
    <row r="20750" spans="1:8" x14ac:dyDescent="0.2">
      <c r="A20750">
        <v>5.6458072193564998E+17</v>
      </c>
      <c r="B20750" t="s">
        <v>41460</v>
      </c>
      <c r="C20750" t="s">
        <v>41461</v>
      </c>
      <c r="D20750" s="1">
        <v>42044.059120370373</v>
      </c>
      <c r="E20750">
        <v>25</v>
      </c>
      <c r="F20750">
        <v>47</v>
      </c>
      <c r="G20750" t="s">
        <v>89</v>
      </c>
    </row>
    <row r="20751" spans="1:8" x14ac:dyDescent="0.2">
      <c r="A20751">
        <v>5.6462783268154099E+17</v>
      </c>
      <c r="B20751" t="s">
        <v>41462</v>
      </c>
      <c r="C20751" t="s">
        <v>41463</v>
      </c>
      <c r="D20751" s="1">
        <v>42044.189120370371</v>
      </c>
      <c r="E20751">
        <v>33</v>
      </c>
      <c r="F20751">
        <v>99</v>
      </c>
      <c r="G20751" t="s">
        <v>41464</v>
      </c>
    </row>
    <row r="20752" spans="1:8" x14ac:dyDescent="0.2">
      <c r="A20752">
        <v>5.6476426373539398E+17</v>
      </c>
      <c r="B20752" t="s">
        <v>41465</v>
      </c>
      <c r="C20752" t="s">
        <v>41466</v>
      </c>
      <c r="D20752" s="1">
        <v>42044.56559027778</v>
      </c>
      <c r="E20752">
        <v>35</v>
      </c>
      <c r="F20752">
        <v>118</v>
      </c>
    </row>
    <row r="20753" spans="1:8" x14ac:dyDescent="0.2">
      <c r="A20753">
        <v>5.6476469971231898E+17</v>
      </c>
      <c r="B20753" t="s">
        <v>41467</v>
      </c>
      <c r="C20753" t="s">
        <v>41468</v>
      </c>
      <c r="D20753" s="1">
        <v>42044.566793981481</v>
      </c>
      <c r="E20753">
        <v>3</v>
      </c>
      <c r="F20753">
        <v>13</v>
      </c>
      <c r="G20753" t="s">
        <v>576</v>
      </c>
    </row>
    <row r="20754" spans="1:8" x14ac:dyDescent="0.2">
      <c r="A20754">
        <v>5.6476482120870202E+17</v>
      </c>
      <c r="B20754" t="s">
        <v>41469</v>
      </c>
      <c r="C20754" t="s">
        <v>41470</v>
      </c>
      <c r="D20754" s="1">
        <v>42044.567129629628</v>
      </c>
      <c r="E20754">
        <v>13</v>
      </c>
      <c r="F20754">
        <v>26</v>
      </c>
      <c r="G20754" t="s">
        <v>41471</v>
      </c>
      <c r="H20754" t="s">
        <v>616</v>
      </c>
    </row>
    <row r="20755" spans="1:8" x14ac:dyDescent="0.2">
      <c r="A20755">
        <v>5.6476504532716301E+17</v>
      </c>
      <c r="B20755" t="s">
        <v>41472</v>
      </c>
      <c r="C20755" t="s">
        <v>41473</v>
      </c>
      <c r="D20755" s="1">
        <v>42044.567754629628</v>
      </c>
      <c r="E20755">
        <v>8</v>
      </c>
      <c r="F20755">
        <v>21</v>
      </c>
      <c r="G20755" t="s">
        <v>41474</v>
      </c>
    </row>
    <row r="20756" spans="1:8" x14ac:dyDescent="0.2">
      <c r="A20756">
        <v>5.6476510942871098E+17</v>
      </c>
      <c r="B20756" t="s">
        <v>41475</v>
      </c>
      <c r="C20756" t="s">
        <v>41476</v>
      </c>
      <c r="D20756" s="1">
        <v>42044.567928240744</v>
      </c>
      <c r="E20756">
        <v>7</v>
      </c>
      <c r="F20756">
        <v>15</v>
      </c>
      <c r="G20756" t="s">
        <v>576</v>
      </c>
    </row>
    <row r="20757" spans="1:8" x14ac:dyDescent="0.2">
      <c r="A20757">
        <v>5.6476583604573702E+17</v>
      </c>
      <c r="B20757" t="s">
        <v>41477</v>
      </c>
      <c r="C20757" t="s">
        <v>41478</v>
      </c>
      <c r="D20757" s="1">
        <v>42044.569930555554</v>
      </c>
      <c r="E20757">
        <v>8</v>
      </c>
      <c r="F20757">
        <v>14</v>
      </c>
      <c r="G20757" t="s">
        <v>576</v>
      </c>
    </row>
    <row r="20758" spans="1:8" x14ac:dyDescent="0.2">
      <c r="A20758">
        <v>5.6476594814271398E+17</v>
      </c>
      <c r="B20758" t="s">
        <v>41479</v>
      </c>
      <c r="C20758" t="s">
        <v>41480</v>
      </c>
      <c r="D20758" s="1">
        <v>42044.570243055554</v>
      </c>
      <c r="E20758">
        <v>10</v>
      </c>
      <c r="F20758">
        <v>24</v>
      </c>
      <c r="G20758" t="s">
        <v>576</v>
      </c>
    </row>
    <row r="20759" spans="1:8" x14ac:dyDescent="0.2">
      <c r="A20759">
        <v>5.6476693985650202E+17</v>
      </c>
      <c r="B20759" t="s">
        <v>41481</v>
      </c>
      <c r="C20759" t="s">
        <v>41482</v>
      </c>
      <c r="D20759" s="1">
        <v>42044.572974537034</v>
      </c>
      <c r="E20759">
        <v>10</v>
      </c>
      <c r="F20759">
        <v>19</v>
      </c>
      <c r="G20759" t="s">
        <v>215</v>
      </c>
      <c r="H20759" t="s">
        <v>390</v>
      </c>
    </row>
    <row r="20760" spans="1:8" x14ac:dyDescent="0.2">
      <c r="A20760">
        <v>5.647671956168E+17</v>
      </c>
      <c r="B20760" t="s">
        <v>41483</v>
      </c>
      <c r="C20760" t="s">
        <v>41484</v>
      </c>
      <c r="D20760" s="1">
        <v>42044.573680555557</v>
      </c>
      <c r="E20760">
        <v>4</v>
      </c>
      <c r="F20760">
        <v>15</v>
      </c>
      <c r="G20760" t="s">
        <v>576</v>
      </c>
    </row>
    <row r="20761" spans="1:8" x14ac:dyDescent="0.2">
      <c r="A20761">
        <v>5.6476742952055603E+17</v>
      </c>
      <c r="B20761" t="s">
        <v>41485</v>
      </c>
      <c r="C20761" t="s">
        <v>41486</v>
      </c>
      <c r="D20761" s="1">
        <v>42044.574328703704</v>
      </c>
      <c r="E20761">
        <v>7</v>
      </c>
      <c r="F20761">
        <v>19</v>
      </c>
      <c r="G20761" t="s">
        <v>215</v>
      </c>
      <c r="H20761" t="s">
        <v>390</v>
      </c>
    </row>
    <row r="20762" spans="1:8" x14ac:dyDescent="0.2">
      <c r="A20762">
        <v>5.6476768563733197E+17</v>
      </c>
      <c r="B20762" t="s">
        <v>41487</v>
      </c>
      <c r="C20762" t="s">
        <v>41488</v>
      </c>
      <c r="D20762" s="1">
        <v>42044.57503472222</v>
      </c>
      <c r="E20762">
        <v>17</v>
      </c>
      <c r="F20762">
        <v>24</v>
      </c>
      <c r="G20762" t="s">
        <v>576</v>
      </c>
      <c r="H20762" t="s">
        <v>390</v>
      </c>
    </row>
    <row r="20763" spans="1:8" x14ac:dyDescent="0.2">
      <c r="A20763">
        <v>5.6479360926300102E+17</v>
      </c>
      <c r="B20763" t="s">
        <v>41489</v>
      </c>
      <c r="C20763" t="s">
        <v>41490</v>
      </c>
      <c r="D20763" s="1">
        <v>42044.646574074075</v>
      </c>
      <c r="E20763">
        <v>4</v>
      </c>
      <c r="F20763">
        <v>15</v>
      </c>
      <c r="G20763" t="s">
        <v>215</v>
      </c>
    </row>
    <row r="20764" spans="1:8" x14ac:dyDescent="0.2">
      <c r="A20764">
        <v>5.6479398860424301E+17</v>
      </c>
      <c r="B20764" t="s">
        <v>41491</v>
      </c>
      <c r="C20764" t="s">
        <v>41492</v>
      </c>
      <c r="D20764" s="1">
        <v>42044.647615740738</v>
      </c>
      <c r="E20764">
        <v>7</v>
      </c>
      <c r="F20764">
        <v>11</v>
      </c>
      <c r="G20764" t="s">
        <v>215</v>
      </c>
    </row>
    <row r="20765" spans="1:8" x14ac:dyDescent="0.2">
      <c r="A20765">
        <v>5.6479403829415501E+17</v>
      </c>
      <c r="B20765" t="s">
        <v>41493</v>
      </c>
      <c r="C20765" t="s">
        <v>41494</v>
      </c>
      <c r="D20765" s="1">
        <v>42044.64775462963</v>
      </c>
      <c r="E20765">
        <v>12</v>
      </c>
      <c r="F20765">
        <v>23</v>
      </c>
      <c r="G20765" t="s">
        <v>576</v>
      </c>
    </row>
    <row r="20766" spans="1:8" x14ac:dyDescent="0.2">
      <c r="A20766">
        <v>5.64794100235632E+17</v>
      </c>
      <c r="B20766" t="s">
        <v>41495</v>
      </c>
      <c r="C20766" t="s">
        <v>41496</v>
      </c>
      <c r="D20766" s="1">
        <v>42044.647928240738</v>
      </c>
      <c r="E20766">
        <v>4</v>
      </c>
      <c r="F20766">
        <v>9</v>
      </c>
      <c r="G20766" t="s">
        <v>215</v>
      </c>
    </row>
    <row r="20767" spans="1:8" x14ac:dyDescent="0.2">
      <c r="A20767">
        <v>5.6479425377654298E+17</v>
      </c>
      <c r="B20767" t="s">
        <v>41497</v>
      </c>
      <c r="C20767" t="s">
        <v>41498</v>
      </c>
      <c r="D20767" s="1">
        <v>42044.648356481484</v>
      </c>
      <c r="E20767">
        <v>12</v>
      </c>
      <c r="F20767">
        <v>29</v>
      </c>
      <c r="G20767" t="s">
        <v>576</v>
      </c>
    </row>
    <row r="20768" spans="1:8" x14ac:dyDescent="0.2">
      <c r="A20768">
        <v>5.6479464372517197E+17</v>
      </c>
      <c r="B20768" t="s">
        <v>41499</v>
      </c>
      <c r="C20768" t="s">
        <v>41500</v>
      </c>
      <c r="D20768" s="1">
        <v>42044.64943287037</v>
      </c>
      <c r="E20768">
        <v>6</v>
      </c>
      <c r="F20768">
        <v>13</v>
      </c>
      <c r="G20768" t="s">
        <v>576</v>
      </c>
    </row>
    <row r="20769" spans="1:8" x14ac:dyDescent="0.2">
      <c r="A20769">
        <v>5.6479478658317901E+17</v>
      </c>
      <c r="B20769" t="s">
        <v>41501</v>
      </c>
      <c r="C20769" t="s">
        <v>41502</v>
      </c>
      <c r="D20769" s="1">
        <v>42044.649826388886</v>
      </c>
      <c r="E20769">
        <v>8</v>
      </c>
      <c r="F20769">
        <v>12</v>
      </c>
      <c r="G20769" t="s">
        <v>41503</v>
      </c>
    </row>
    <row r="20770" spans="1:8" x14ac:dyDescent="0.2">
      <c r="A20770">
        <v>5.6479494813517798E+17</v>
      </c>
      <c r="B20770" t="s">
        <v>41504</v>
      </c>
      <c r="C20770" t="s">
        <v>41505</v>
      </c>
      <c r="D20770" s="1">
        <v>42044.650266203702</v>
      </c>
      <c r="E20770">
        <v>13</v>
      </c>
      <c r="F20770">
        <v>19</v>
      </c>
      <c r="G20770" t="s">
        <v>576</v>
      </c>
      <c r="H20770" t="s">
        <v>390</v>
      </c>
    </row>
    <row r="20771" spans="1:8" x14ac:dyDescent="0.2">
      <c r="A20771">
        <v>5.64795666392952E+17</v>
      </c>
      <c r="B20771" t="s">
        <v>41506</v>
      </c>
      <c r="C20771" t="s">
        <v>41507</v>
      </c>
      <c r="D20771" s="1">
        <v>42044.652245370373</v>
      </c>
      <c r="E20771">
        <v>34</v>
      </c>
      <c r="F20771">
        <v>75</v>
      </c>
      <c r="G20771" t="s">
        <v>215</v>
      </c>
      <c r="H20771" t="s">
        <v>616</v>
      </c>
    </row>
    <row r="20772" spans="1:8" x14ac:dyDescent="0.2">
      <c r="A20772">
        <v>5.6479596278765101E+17</v>
      </c>
      <c r="B20772" t="s">
        <v>41508</v>
      </c>
      <c r="C20772" t="s">
        <v>41509</v>
      </c>
      <c r="D20772" s="1">
        <v>42044.653067129628</v>
      </c>
      <c r="E20772">
        <v>7</v>
      </c>
      <c r="F20772">
        <v>14</v>
      </c>
      <c r="G20772" t="s">
        <v>41510</v>
      </c>
    </row>
    <row r="20773" spans="1:8" x14ac:dyDescent="0.2">
      <c r="A20773">
        <v>5.6479601020424602E+17</v>
      </c>
      <c r="B20773" t="s">
        <v>41511</v>
      </c>
      <c r="C20773" t="s">
        <v>41512</v>
      </c>
      <c r="D20773" s="1">
        <v>42044.653194444443</v>
      </c>
      <c r="E20773">
        <v>4</v>
      </c>
      <c r="F20773">
        <v>10</v>
      </c>
      <c r="G20773" t="s">
        <v>487</v>
      </c>
    </row>
    <row r="20774" spans="1:8" x14ac:dyDescent="0.2">
      <c r="A20774">
        <v>5.6479620011812403E+17</v>
      </c>
      <c r="B20774" t="s">
        <v>41513</v>
      </c>
      <c r="C20774" t="s">
        <v>41514</v>
      </c>
      <c r="D20774" s="1">
        <v>42044.653726851851</v>
      </c>
      <c r="E20774">
        <v>32</v>
      </c>
      <c r="F20774">
        <v>33</v>
      </c>
      <c r="G20774" t="s">
        <v>89</v>
      </c>
    </row>
    <row r="20775" spans="1:8" x14ac:dyDescent="0.2">
      <c r="A20775">
        <v>5.6479649147127302E+17</v>
      </c>
      <c r="B20775" t="s">
        <v>41515</v>
      </c>
      <c r="C20775" t="s">
        <v>41516</v>
      </c>
      <c r="D20775" s="1">
        <v>42044.65452546296</v>
      </c>
      <c r="E20775">
        <v>176</v>
      </c>
      <c r="F20775">
        <v>115</v>
      </c>
      <c r="G20775" t="s">
        <v>215</v>
      </c>
      <c r="H20775" t="s">
        <v>390</v>
      </c>
    </row>
    <row r="20776" spans="1:8" x14ac:dyDescent="0.2">
      <c r="A20776">
        <v>5.6479663945889702E+17</v>
      </c>
      <c r="B20776" t="s">
        <v>41517</v>
      </c>
      <c r="C20776" t="s">
        <v>41518</v>
      </c>
      <c r="D20776" s="1">
        <v>42044.654930555553</v>
      </c>
      <c r="E20776">
        <v>10</v>
      </c>
      <c r="F20776">
        <v>10</v>
      </c>
      <c r="G20776" t="s">
        <v>576</v>
      </c>
      <c r="H20776" t="s">
        <v>390</v>
      </c>
    </row>
    <row r="20777" spans="1:8" x14ac:dyDescent="0.2">
      <c r="A20777">
        <v>5.6479674101976602E+17</v>
      </c>
      <c r="B20777" t="s">
        <v>41519</v>
      </c>
      <c r="C20777" t="s">
        <v>41520</v>
      </c>
      <c r="D20777" s="1">
        <v>42044.655219907407</v>
      </c>
      <c r="E20777">
        <v>3</v>
      </c>
      <c r="F20777">
        <v>10</v>
      </c>
      <c r="G20777" t="s">
        <v>576</v>
      </c>
      <c r="H20777" t="s">
        <v>390</v>
      </c>
    </row>
    <row r="20778" spans="1:8" x14ac:dyDescent="0.2">
      <c r="A20778">
        <v>5.6479692245698502E+17</v>
      </c>
      <c r="B20778" t="s">
        <v>41521</v>
      </c>
      <c r="C20778" t="s">
        <v>41522</v>
      </c>
      <c r="D20778" s="1">
        <v>42044.655717592592</v>
      </c>
      <c r="E20778">
        <v>5</v>
      </c>
      <c r="F20778">
        <v>14</v>
      </c>
      <c r="G20778" t="s">
        <v>215</v>
      </c>
    </row>
    <row r="20779" spans="1:8" x14ac:dyDescent="0.2">
      <c r="A20779">
        <v>5.6479767847189702E+17</v>
      </c>
      <c r="B20779" t="s">
        <v>41523</v>
      </c>
      <c r="C20779" t="s">
        <v>41524</v>
      </c>
      <c r="D20779" s="1">
        <v>42044.657800925925</v>
      </c>
      <c r="E20779">
        <v>11</v>
      </c>
      <c r="F20779">
        <v>26</v>
      </c>
      <c r="G20779" t="s">
        <v>89</v>
      </c>
      <c r="H20779" t="s">
        <v>390</v>
      </c>
    </row>
    <row r="20780" spans="1:8" x14ac:dyDescent="0.2">
      <c r="A20780">
        <v>5.64797910337224E+17</v>
      </c>
      <c r="B20780" t="s">
        <v>41525</v>
      </c>
      <c r="C20780" t="s">
        <v>41526</v>
      </c>
      <c r="D20780" s="1">
        <v>42044.658437500002</v>
      </c>
      <c r="E20780">
        <v>9</v>
      </c>
      <c r="F20780">
        <v>16</v>
      </c>
      <c r="G20780" t="s">
        <v>576</v>
      </c>
    </row>
    <row r="20781" spans="1:8" x14ac:dyDescent="0.2">
      <c r="A20781">
        <v>5.6479830803692698E+17</v>
      </c>
      <c r="B20781" t="s">
        <v>41527</v>
      </c>
      <c r="C20781" t="s">
        <v>41528</v>
      </c>
      <c r="D20781" s="1">
        <v>42044.659537037034</v>
      </c>
      <c r="E20781">
        <v>4</v>
      </c>
      <c r="F20781">
        <v>18</v>
      </c>
      <c r="G20781" t="s">
        <v>576</v>
      </c>
    </row>
    <row r="20782" spans="1:8" x14ac:dyDescent="0.2">
      <c r="A20782">
        <v>5.6479835230780998E+17</v>
      </c>
      <c r="B20782" t="s">
        <v>41529</v>
      </c>
      <c r="C20782" t="s">
        <v>41530</v>
      </c>
      <c r="D20782" s="1">
        <v>42044.65966435185</v>
      </c>
      <c r="E20782">
        <v>6</v>
      </c>
      <c r="F20782">
        <v>8</v>
      </c>
      <c r="G20782" t="s">
        <v>576</v>
      </c>
      <c r="H20782" t="s">
        <v>390</v>
      </c>
    </row>
    <row r="20783" spans="1:8" x14ac:dyDescent="0.2">
      <c r="A20783">
        <v>5.6479865060668198E+17</v>
      </c>
      <c r="B20783" t="s">
        <v>41531</v>
      </c>
      <c r="C20783" t="s">
        <v>41532</v>
      </c>
      <c r="D20783" s="1">
        <v>42044.660486111112</v>
      </c>
      <c r="E20783">
        <v>9</v>
      </c>
      <c r="F20783">
        <v>16</v>
      </c>
      <c r="G20783" t="s">
        <v>215</v>
      </c>
    </row>
    <row r="20784" spans="1:8" x14ac:dyDescent="0.2">
      <c r="A20784">
        <v>5.6479878097403898E+17</v>
      </c>
      <c r="B20784" t="s">
        <v>41533</v>
      </c>
      <c r="C20784" t="s">
        <v>41534</v>
      </c>
      <c r="D20784" s="1">
        <v>42044.660844907405</v>
      </c>
      <c r="E20784">
        <v>3</v>
      </c>
      <c r="F20784">
        <v>15</v>
      </c>
      <c r="G20784" t="s">
        <v>215</v>
      </c>
      <c r="H20784" t="s">
        <v>390</v>
      </c>
    </row>
    <row r="20785" spans="1:8" x14ac:dyDescent="0.2">
      <c r="A20785">
        <v>5.6479902822825901E+17</v>
      </c>
      <c r="B20785" t="s">
        <v>41535</v>
      </c>
      <c r="C20785" t="s">
        <v>41536</v>
      </c>
      <c r="D20785" s="1">
        <v>42044.661527777775</v>
      </c>
      <c r="E20785">
        <v>20</v>
      </c>
      <c r="F20785">
        <v>36</v>
      </c>
      <c r="G20785" t="s">
        <v>215</v>
      </c>
    </row>
    <row r="20786" spans="1:8" x14ac:dyDescent="0.2">
      <c r="A20786">
        <v>5.64799108591136E+17</v>
      </c>
      <c r="B20786" t="s">
        <v>41537</v>
      </c>
      <c r="C20786" t="s">
        <v>41538</v>
      </c>
      <c r="D20786" s="1">
        <v>42044.661747685182</v>
      </c>
      <c r="E20786">
        <v>6</v>
      </c>
      <c r="F20786">
        <v>24</v>
      </c>
      <c r="G20786" t="s">
        <v>215</v>
      </c>
    </row>
    <row r="20787" spans="1:8" x14ac:dyDescent="0.2">
      <c r="A20787">
        <v>5.648506729996E+17</v>
      </c>
      <c r="B20787" t="s">
        <v>41539</v>
      </c>
      <c r="C20787" t="s">
        <v>41540</v>
      </c>
      <c r="D20787" s="1">
        <v>42044.804039351853</v>
      </c>
      <c r="E20787">
        <v>20</v>
      </c>
      <c r="F20787">
        <v>22</v>
      </c>
      <c r="G20787" t="s">
        <v>89</v>
      </c>
    </row>
    <row r="20788" spans="1:8" x14ac:dyDescent="0.2">
      <c r="A20788">
        <v>5.6488984736275597E+17</v>
      </c>
      <c r="B20788" t="s">
        <v>41541</v>
      </c>
      <c r="C20788" t="s">
        <v>41542</v>
      </c>
      <c r="D20788" s="1">
        <v>42044.912141203706</v>
      </c>
      <c r="E20788">
        <v>32</v>
      </c>
      <c r="F20788">
        <v>43</v>
      </c>
      <c r="G20788" t="s">
        <v>2369</v>
      </c>
    </row>
    <row r="20789" spans="1:8" x14ac:dyDescent="0.2">
      <c r="A20789">
        <v>5.6491093609258099E+17</v>
      </c>
      <c r="B20789" t="s">
        <v>41543</v>
      </c>
      <c r="C20789" t="s">
        <v>41544</v>
      </c>
      <c r="D20789" s="1">
        <v>42044.970335648148</v>
      </c>
      <c r="E20789">
        <v>42</v>
      </c>
      <c r="F20789">
        <v>77</v>
      </c>
      <c r="G20789" t="s">
        <v>89</v>
      </c>
      <c r="H20789" t="s">
        <v>390</v>
      </c>
    </row>
    <row r="20790" spans="1:8" x14ac:dyDescent="0.2">
      <c r="A20790">
        <v>5.6491099886034502E+17</v>
      </c>
      <c r="B20790" t="s">
        <v>41545</v>
      </c>
      <c r="C20790" t="s">
        <v>41546</v>
      </c>
      <c r="D20790" s="1">
        <v>42044.970509259256</v>
      </c>
      <c r="E20790">
        <v>62</v>
      </c>
      <c r="F20790">
        <v>150</v>
      </c>
      <c r="G20790" t="s">
        <v>89</v>
      </c>
      <c r="H20790" t="s">
        <v>390</v>
      </c>
    </row>
    <row r="20791" spans="1:8" x14ac:dyDescent="0.2">
      <c r="A20791">
        <v>5.64921750497296E+17</v>
      </c>
      <c r="B20791" t="s">
        <v>41547</v>
      </c>
      <c r="C20791" t="s">
        <v>41548</v>
      </c>
      <c r="D20791" s="1">
        <v>42045.000173611108</v>
      </c>
      <c r="E20791">
        <v>15</v>
      </c>
      <c r="F20791">
        <v>40</v>
      </c>
      <c r="G20791" t="s">
        <v>576</v>
      </c>
    </row>
    <row r="20792" spans="1:8" x14ac:dyDescent="0.2">
      <c r="A20792">
        <v>5.6492181281204998E+17</v>
      </c>
      <c r="B20792" t="s">
        <v>41549</v>
      </c>
      <c r="C20792" t="s">
        <v>41550</v>
      </c>
      <c r="D20792" s="1">
        <v>42045.000347222223</v>
      </c>
      <c r="E20792">
        <v>4</v>
      </c>
      <c r="F20792">
        <v>10</v>
      </c>
      <c r="G20792" t="s">
        <v>576</v>
      </c>
    </row>
    <row r="20793" spans="1:8" x14ac:dyDescent="0.2">
      <c r="A20793">
        <v>5.6492194169883002E+17</v>
      </c>
      <c r="B20793" t="s">
        <v>41551</v>
      </c>
      <c r="C20793" t="s">
        <v>41552</v>
      </c>
      <c r="D20793" s="1">
        <v>42045.000706018516</v>
      </c>
      <c r="E20793">
        <v>4</v>
      </c>
      <c r="F20793">
        <v>16</v>
      </c>
      <c r="G20793" t="s">
        <v>41553</v>
      </c>
    </row>
    <row r="20794" spans="1:8" x14ac:dyDescent="0.2">
      <c r="A20794">
        <v>5.6492198207318797E+17</v>
      </c>
      <c r="B20794" t="s">
        <v>41554</v>
      </c>
      <c r="C20794" t="s">
        <v>41555</v>
      </c>
      <c r="D20794" s="1">
        <v>42045.000810185185</v>
      </c>
      <c r="E20794">
        <v>14</v>
      </c>
      <c r="F20794">
        <v>14</v>
      </c>
      <c r="G20794" t="s">
        <v>41556</v>
      </c>
      <c r="H20794" t="s">
        <v>390</v>
      </c>
    </row>
    <row r="20795" spans="1:8" x14ac:dyDescent="0.2">
      <c r="A20795">
        <v>5.6492250478412499E+17</v>
      </c>
      <c r="B20795" t="s">
        <v>41557</v>
      </c>
      <c r="C20795" t="s">
        <v>41558</v>
      </c>
      <c r="D20795" s="1">
        <v>42045.002256944441</v>
      </c>
      <c r="E20795">
        <v>6</v>
      </c>
      <c r="F20795">
        <v>20</v>
      </c>
      <c r="G20795" t="s">
        <v>576</v>
      </c>
    </row>
    <row r="20796" spans="1:8" x14ac:dyDescent="0.2">
      <c r="A20796">
        <v>5.6492265068718797E+17</v>
      </c>
      <c r="B20796" t="s">
        <v>41559</v>
      </c>
      <c r="C20796" t="s">
        <v>41560</v>
      </c>
      <c r="D20796" s="1">
        <v>42045.002662037034</v>
      </c>
      <c r="E20796">
        <v>5</v>
      </c>
      <c r="F20796">
        <v>19</v>
      </c>
      <c r="G20796" t="s">
        <v>576</v>
      </c>
    </row>
    <row r="20797" spans="1:8" x14ac:dyDescent="0.2">
      <c r="A20797">
        <v>5.6492276321618298E+17</v>
      </c>
      <c r="B20797" t="s">
        <v>41561</v>
      </c>
      <c r="C20797" t="s">
        <v>41562</v>
      </c>
      <c r="D20797" s="1">
        <v>42045.002974537034</v>
      </c>
      <c r="E20797">
        <v>13</v>
      </c>
      <c r="F20797">
        <v>27</v>
      </c>
      <c r="G20797" t="s">
        <v>215</v>
      </c>
      <c r="H20797" t="s">
        <v>390</v>
      </c>
    </row>
    <row r="20798" spans="1:8" x14ac:dyDescent="0.2">
      <c r="A20798">
        <v>5.6492279955983501E+17</v>
      </c>
      <c r="B20798" t="s">
        <v>41563</v>
      </c>
      <c r="C20798" t="s">
        <v>41564</v>
      </c>
      <c r="D20798" s="1">
        <v>42045.003067129626</v>
      </c>
      <c r="E20798">
        <v>12</v>
      </c>
      <c r="F20798">
        <v>22</v>
      </c>
      <c r="G20798" t="s">
        <v>41565</v>
      </c>
    </row>
    <row r="20799" spans="1:8" x14ac:dyDescent="0.2">
      <c r="A20799">
        <v>5.64922905096888E+17</v>
      </c>
      <c r="B20799" t="s">
        <v>41566</v>
      </c>
      <c r="C20799" t="s">
        <v>41567</v>
      </c>
      <c r="D20799" s="1">
        <v>42045.00335648148</v>
      </c>
      <c r="E20799">
        <v>29</v>
      </c>
      <c r="F20799">
        <v>37</v>
      </c>
      <c r="G20799" t="s">
        <v>215</v>
      </c>
      <c r="H20799" t="s">
        <v>390</v>
      </c>
    </row>
    <row r="20800" spans="1:8" x14ac:dyDescent="0.2">
      <c r="A20800">
        <v>5.6495415324052602E+17</v>
      </c>
      <c r="B20800" t="s">
        <v>41568</v>
      </c>
      <c r="C20800" t="s">
        <v>41569</v>
      </c>
      <c r="D20800" s="1">
        <v>42045.089594907404</v>
      </c>
      <c r="E20800">
        <v>10</v>
      </c>
      <c r="F20800">
        <v>23</v>
      </c>
      <c r="G20800" t="s">
        <v>41570</v>
      </c>
      <c r="H20800" t="s">
        <v>390</v>
      </c>
    </row>
    <row r="20801" spans="1:8" x14ac:dyDescent="0.2">
      <c r="A20801">
        <v>5.6495618782608102E+17</v>
      </c>
      <c r="B20801" t="s">
        <v>41571</v>
      </c>
      <c r="C20801" t="s">
        <v>41572</v>
      </c>
      <c r="D20801" s="1">
        <v>42045.095208333332</v>
      </c>
      <c r="E20801">
        <v>32</v>
      </c>
      <c r="F20801">
        <v>43</v>
      </c>
      <c r="G20801" t="s">
        <v>215</v>
      </c>
    </row>
    <row r="20802" spans="1:8" x14ac:dyDescent="0.2">
      <c r="A20802">
        <v>5.6495649565861402E+17</v>
      </c>
      <c r="B20802" t="s">
        <v>41573</v>
      </c>
      <c r="C20802" t="s">
        <v>41574</v>
      </c>
      <c r="D20802" s="1">
        <v>42045.096053240741</v>
      </c>
      <c r="E20802">
        <v>17</v>
      </c>
      <c r="F20802">
        <v>42</v>
      </c>
      <c r="G20802" t="s">
        <v>576</v>
      </c>
      <c r="H20802" t="s">
        <v>390</v>
      </c>
    </row>
    <row r="20803" spans="1:8" x14ac:dyDescent="0.2">
      <c r="A20803">
        <v>5.6495656777967603E+17</v>
      </c>
      <c r="B20803" t="s">
        <v>41575</v>
      </c>
      <c r="C20803" t="s">
        <v>41576</v>
      </c>
      <c r="D20803" s="1">
        <v>42045.096250000002</v>
      </c>
      <c r="E20803">
        <v>5</v>
      </c>
      <c r="F20803">
        <v>12</v>
      </c>
      <c r="G20803" t="s">
        <v>215</v>
      </c>
      <c r="H20803" t="s">
        <v>616</v>
      </c>
    </row>
    <row r="20804" spans="1:8" x14ac:dyDescent="0.2">
      <c r="A20804">
        <v>5.6495661983098803E+17</v>
      </c>
      <c r="B20804" t="s">
        <v>41577</v>
      </c>
      <c r="C20804" t="s">
        <v>41578</v>
      </c>
      <c r="D20804" s="1">
        <v>42045.096400462964</v>
      </c>
      <c r="E20804">
        <v>13</v>
      </c>
      <c r="F20804">
        <v>27</v>
      </c>
      <c r="G20804" t="s">
        <v>41579</v>
      </c>
      <c r="H20804" t="s">
        <v>390</v>
      </c>
    </row>
    <row r="20805" spans="1:8" x14ac:dyDescent="0.2">
      <c r="A20805">
        <v>5.6495669460284602E+17</v>
      </c>
      <c r="B20805" t="s">
        <v>41580</v>
      </c>
      <c r="C20805" t="s">
        <v>41581</v>
      </c>
      <c r="D20805" s="1">
        <v>42045.096608796295</v>
      </c>
      <c r="E20805">
        <v>14</v>
      </c>
      <c r="F20805">
        <v>24</v>
      </c>
      <c r="G20805" t="s">
        <v>487</v>
      </c>
    </row>
    <row r="20806" spans="1:8" x14ac:dyDescent="0.2">
      <c r="A20806">
        <v>5.6495681347361498E+17</v>
      </c>
      <c r="B20806" t="s">
        <v>41582</v>
      </c>
      <c r="C20806" t="s">
        <v>41583</v>
      </c>
      <c r="D20806" s="1">
        <v>42045.096932870372</v>
      </c>
      <c r="E20806">
        <v>12</v>
      </c>
      <c r="F20806">
        <v>18</v>
      </c>
      <c r="G20806" t="s">
        <v>215</v>
      </c>
    </row>
    <row r="20807" spans="1:8" x14ac:dyDescent="0.2">
      <c r="A20807">
        <v>5.64956867672432E+17</v>
      </c>
      <c r="B20807" t="s">
        <v>41584</v>
      </c>
      <c r="C20807" t="s">
        <v>41585</v>
      </c>
      <c r="D20807" s="1">
        <v>42045.097083333334</v>
      </c>
      <c r="E20807">
        <v>10</v>
      </c>
      <c r="F20807">
        <v>33</v>
      </c>
      <c r="G20807" t="s">
        <v>41586</v>
      </c>
      <c r="H20807" t="s">
        <v>390</v>
      </c>
    </row>
    <row r="20808" spans="1:8" x14ac:dyDescent="0.2">
      <c r="A20808">
        <v>5.6495915841253702E+17</v>
      </c>
      <c r="B20808" t="s">
        <v>41587</v>
      </c>
      <c r="C20808" t="s">
        <v>41588</v>
      </c>
      <c r="D20808" s="1">
        <v>42045.103402777779</v>
      </c>
      <c r="E20808">
        <v>20</v>
      </c>
      <c r="F20808">
        <v>41</v>
      </c>
      <c r="G20808" t="s">
        <v>215</v>
      </c>
      <c r="H20808" t="s">
        <v>616</v>
      </c>
    </row>
    <row r="20809" spans="1:8" x14ac:dyDescent="0.2">
      <c r="A20809">
        <v>5.6495931056090298E+17</v>
      </c>
      <c r="B20809" t="s">
        <v>41589</v>
      </c>
      <c r="C20809" t="s">
        <v>41590</v>
      </c>
      <c r="D20809" s="1">
        <v>42045.103819444441</v>
      </c>
      <c r="E20809">
        <v>19</v>
      </c>
      <c r="F20809">
        <v>35</v>
      </c>
      <c r="G20809" t="s">
        <v>215</v>
      </c>
      <c r="H20809" t="s">
        <v>390</v>
      </c>
    </row>
    <row r="20810" spans="1:8" x14ac:dyDescent="0.2">
      <c r="A20810">
        <v>5.6495943920019802E+17</v>
      </c>
      <c r="B20810" t="s">
        <v>41591</v>
      </c>
      <c r="C20810" t="s">
        <v>41592</v>
      </c>
      <c r="D20810" s="1">
        <v>42045.104178240741</v>
      </c>
      <c r="E20810">
        <v>35</v>
      </c>
      <c r="F20810">
        <v>60</v>
      </c>
      <c r="G20810" t="s">
        <v>89</v>
      </c>
    </row>
    <row r="20811" spans="1:8" x14ac:dyDescent="0.2">
      <c r="A20811">
        <v>5.6495951177845498E+17</v>
      </c>
      <c r="B20811" t="s">
        <v>41593</v>
      </c>
      <c r="C20811" t="s">
        <v>41594</v>
      </c>
      <c r="D20811" s="1">
        <v>42045.104375000003</v>
      </c>
      <c r="E20811">
        <v>10</v>
      </c>
      <c r="F20811">
        <v>32</v>
      </c>
      <c r="G20811" t="s">
        <v>41595</v>
      </c>
    </row>
    <row r="20812" spans="1:8" x14ac:dyDescent="0.2">
      <c r="A20812">
        <v>5.6496181267296998E+17</v>
      </c>
      <c r="B20812" t="s">
        <v>41596</v>
      </c>
      <c r="C20812" t="s">
        <v>41597</v>
      </c>
      <c r="D20812" s="1">
        <v>42045.110729166663</v>
      </c>
      <c r="E20812">
        <v>10</v>
      </c>
      <c r="F20812">
        <v>19</v>
      </c>
      <c r="G20812" t="s">
        <v>487</v>
      </c>
    </row>
    <row r="20813" spans="1:8" x14ac:dyDescent="0.2">
      <c r="A20813">
        <v>5.6496202699350797E+17</v>
      </c>
      <c r="B20813" t="s">
        <v>41598</v>
      </c>
      <c r="C20813" t="s">
        <v>41599</v>
      </c>
      <c r="D20813" s="1">
        <v>42045.111319444448</v>
      </c>
      <c r="E20813">
        <v>22</v>
      </c>
      <c r="F20813">
        <v>68</v>
      </c>
      <c r="G20813" t="s">
        <v>215</v>
      </c>
      <c r="H20813" t="s">
        <v>390</v>
      </c>
    </row>
    <row r="20814" spans="1:8" x14ac:dyDescent="0.2">
      <c r="A20814">
        <v>5.6496223771954298E+17</v>
      </c>
      <c r="B20814" t="s">
        <v>41600</v>
      </c>
      <c r="C20814" t="s">
        <v>41601</v>
      </c>
      <c r="D20814" s="1">
        <v>42045.111898148149</v>
      </c>
      <c r="E20814">
        <v>10</v>
      </c>
      <c r="F20814">
        <v>34</v>
      </c>
      <c r="G20814" t="s">
        <v>487</v>
      </c>
    </row>
    <row r="20815" spans="1:8" x14ac:dyDescent="0.2">
      <c r="A20815">
        <v>5.6496539216747302E+17</v>
      </c>
      <c r="B20815" t="s">
        <v>41602</v>
      </c>
      <c r="C20815" t="s">
        <v>41603</v>
      </c>
      <c r="D20815" s="1">
        <v>42045.12060185185</v>
      </c>
      <c r="E20815">
        <v>13</v>
      </c>
      <c r="F20815">
        <v>16</v>
      </c>
      <c r="G20815" t="s">
        <v>576</v>
      </c>
      <c r="H20815" t="s">
        <v>13093</v>
      </c>
    </row>
    <row r="20816" spans="1:8" x14ac:dyDescent="0.2">
      <c r="A20816">
        <v>5.6496542487465498E+17</v>
      </c>
      <c r="B20816" t="s">
        <v>41604</v>
      </c>
      <c r="C20816" t="s">
        <v>41605</v>
      </c>
      <c r="D20816" s="1">
        <v>42045.120694444442</v>
      </c>
      <c r="E20816">
        <v>22</v>
      </c>
      <c r="F20816">
        <v>40</v>
      </c>
      <c r="G20816" t="s">
        <v>215</v>
      </c>
      <c r="H20816" t="s">
        <v>390</v>
      </c>
    </row>
    <row r="20817" spans="1:8" x14ac:dyDescent="0.2">
      <c r="A20817">
        <v>5.6496791029757498E+17</v>
      </c>
      <c r="B20817" t="s">
        <v>41606</v>
      </c>
      <c r="C20817" t="s">
        <v>41607</v>
      </c>
      <c r="D20817" s="1">
        <v>42045.127557870372</v>
      </c>
      <c r="E20817">
        <v>23</v>
      </c>
      <c r="F20817">
        <v>50</v>
      </c>
      <c r="G20817" t="s">
        <v>215</v>
      </c>
      <c r="H20817" t="s">
        <v>616</v>
      </c>
    </row>
    <row r="20818" spans="1:8" x14ac:dyDescent="0.2">
      <c r="A20818">
        <v>5.6496998465773101E+17</v>
      </c>
      <c r="B20818" t="s">
        <v>41608</v>
      </c>
      <c r="C20818" t="s">
        <v>41609</v>
      </c>
      <c r="D20818" s="1">
        <v>42045.133275462962</v>
      </c>
      <c r="E20818">
        <v>9</v>
      </c>
      <c r="F20818">
        <v>20</v>
      </c>
      <c r="G20818" t="s">
        <v>576</v>
      </c>
      <c r="H20818" t="s">
        <v>616</v>
      </c>
    </row>
    <row r="20819" spans="1:8" x14ac:dyDescent="0.2">
      <c r="A20819">
        <v>5.6497001884550298E+17</v>
      </c>
      <c r="B20819" t="s">
        <v>41610</v>
      </c>
      <c r="C20819" t="s">
        <v>41611</v>
      </c>
      <c r="D20819" s="1">
        <v>42045.133368055554</v>
      </c>
      <c r="E20819">
        <v>9</v>
      </c>
      <c r="F20819">
        <v>24</v>
      </c>
      <c r="G20819" t="s">
        <v>215</v>
      </c>
    </row>
    <row r="20820" spans="1:8" x14ac:dyDescent="0.2">
      <c r="A20820">
        <v>5.6497007173148198E+17</v>
      </c>
      <c r="B20820" t="s">
        <v>41612</v>
      </c>
      <c r="C20820" t="s">
        <v>41613</v>
      </c>
      <c r="D20820" s="1">
        <v>42045.133518518516</v>
      </c>
      <c r="E20820">
        <v>12</v>
      </c>
      <c r="F20820">
        <v>32</v>
      </c>
      <c r="G20820" t="s">
        <v>487</v>
      </c>
      <c r="H20820" t="s">
        <v>390</v>
      </c>
    </row>
    <row r="20821" spans="1:8" x14ac:dyDescent="0.2">
      <c r="A20821">
        <v>5.64970220880936E+17</v>
      </c>
      <c r="B20821" t="s">
        <v>41614</v>
      </c>
      <c r="C20821" t="s">
        <v>41615</v>
      </c>
      <c r="D20821" s="1">
        <v>42045.133923611109</v>
      </c>
      <c r="E20821">
        <v>24</v>
      </c>
      <c r="F20821">
        <v>77</v>
      </c>
      <c r="G20821" t="s">
        <v>546</v>
      </c>
      <c r="H20821" t="s">
        <v>390</v>
      </c>
    </row>
    <row r="20822" spans="1:8" x14ac:dyDescent="0.2">
      <c r="A20822">
        <v>5.6497151049102099E+17</v>
      </c>
      <c r="B20822" t="s">
        <v>41616</v>
      </c>
      <c r="C20822" t="s">
        <v>41617</v>
      </c>
      <c r="D20822" s="1">
        <v>42045.137488425928</v>
      </c>
      <c r="E20822">
        <v>35</v>
      </c>
      <c r="F20822">
        <v>102</v>
      </c>
      <c r="G20822" t="s">
        <v>89</v>
      </c>
      <c r="H20822" t="s">
        <v>390</v>
      </c>
    </row>
    <row r="20823" spans="1:8" x14ac:dyDescent="0.2">
      <c r="A20823">
        <v>5.6497206267112198E+17</v>
      </c>
      <c r="B20823" t="s">
        <v>41618</v>
      </c>
      <c r="C20823" t="s">
        <v>41619</v>
      </c>
      <c r="D20823" s="1">
        <v>42045.139016203706</v>
      </c>
      <c r="E20823">
        <v>20</v>
      </c>
      <c r="F20823">
        <v>43</v>
      </c>
      <c r="G20823" t="s">
        <v>546</v>
      </c>
    </row>
    <row r="20824" spans="1:8" x14ac:dyDescent="0.2">
      <c r="A20824">
        <v>5.6497242561262298E+17</v>
      </c>
      <c r="B20824" t="s">
        <v>41620</v>
      </c>
      <c r="C20824" t="s">
        <v>41621</v>
      </c>
      <c r="D20824" s="1">
        <v>42045.140011574076</v>
      </c>
      <c r="E20824">
        <v>7</v>
      </c>
      <c r="F20824">
        <v>18</v>
      </c>
      <c r="G20824" t="s">
        <v>9029</v>
      </c>
    </row>
    <row r="20825" spans="1:8" x14ac:dyDescent="0.2">
      <c r="A20825">
        <v>5.64972475252224E+17</v>
      </c>
      <c r="B20825" t="s">
        <v>41622</v>
      </c>
      <c r="C20825" t="s">
        <v>41623</v>
      </c>
      <c r="D20825" s="1">
        <v>42045.140150462961</v>
      </c>
      <c r="E20825">
        <v>8</v>
      </c>
      <c r="F20825">
        <v>29</v>
      </c>
      <c r="G20825" t="s">
        <v>576</v>
      </c>
    </row>
    <row r="20826" spans="1:8" x14ac:dyDescent="0.2">
      <c r="A20826">
        <v>5.6497378770866502E+17</v>
      </c>
      <c r="B20826" t="s">
        <v>41624</v>
      </c>
      <c r="C20826" t="s">
        <v>41625</v>
      </c>
      <c r="D20826" s="1">
        <v>42045.143773148149</v>
      </c>
      <c r="E20826">
        <v>9</v>
      </c>
      <c r="F20826">
        <v>33</v>
      </c>
      <c r="G20826" t="s">
        <v>487</v>
      </c>
    </row>
    <row r="20827" spans="1:8" x14ac:dyDescent="0.2">
      <c r="A20827">
        <v>5.6497416240262298E+17</v>
      </c>
      <c r="B20827" t="s">
        <v>41626</v>
      </c>
      <c r="C20827" t="s">
        <v>41627</v>
      </c>
      <c r="D20827" s="1">
        <v>42045.144803240742</v>
      </c>
      <c r="E20827">
        <v>32</v>
      </c>
      <c r="F20827">
        <v>107</v>
      </c>
      <c r="G20827" t="s">
        <v>41628</v>
      </c>
      <c r="H20827" t="s">
        <v>390</v>
      </c>
    </row>
    <row r="20828" spans="1:8" x14ac:dyDescent="0.2">
      <c r="A20828">
        <v>5.64974429479112E+17</v>
      </c>
      <c r="B20828" t="s">
        <v>41629</v>
      </c>
      <c r="C20828" t="s">
        <v>41630</v>
      </c>
      <c r="D20828" s="1">
        <v>42045.145543981482</v>
      </c>
      <c r="E20828">
        <v>18</v>
      </c>
      <c r="F20828">
        <v>41</v>
      </c>
      <c r="G20828" t="s">
        <v>576</v>
      </c>
    </row>
    <row r="20829" spans="1:8" x14ac:dyDescent="0.2">
      <c r="A20829">
        <v>5.6497463059600102E+17</v>
      </c>
      <c r="B20829" t="s">
        <v>41631</v>
      </c>
      <c r="C20829" t="s">
        <v>41632</v>
      </c>
      <c r="D20829" s="1">
        <v>42045.146099537036</v>
      </c>
      <c r="E20829">
        <v>9</v>
      </c>
      <c r="F20829">
        <v>36</v>
      </c>
      <c r="G20829" t="s">
        <v>576</v>
      </c>
    </row>
    <row r="20830" spans="1:8" x14ac:dyDescent="0.2">
      <c r="A20830">
        <v>5.6497474746188499E+17</v>
      </c>
      <c r="B20830" t="s">
        <v>41633</v>
      </c>
      <c r="C20830" t="s">
        <v>41634</v>
      </c>
      <c r="D20830" s="1">
        <v>42045.146423611113</v>
      </c>
      <c r="E20830">
        <v>5</v>
      </c>
      <c r="F20830">
        <v>20</v>
      </c>
      <c r="G20830" t="s">
        <v>546</v>
      </c>
    </row>
    <row r="20831" spans="1:8" x14ac:dyDescent="0.2">
      <c r="A20831">
        <v>5.6497492693616602E+17</v>
      </c>
      <c r="B20831" t="s">
        <v>41635</v>
      </c>
      <c r="C20831" t="s">
        <v>41636</v>
      </c>
      <c r="D20831" s="1">
        <v>42045.146909722222</v>
      </c>
      <c r="E20831">
        <v>10</v>
      </c>
      <c r="F20831">
        <v>35</v>
      </c>
      <c r="G20831" t="s">
        <v>215</v>
      </c>
    </row>
    <row r="20832" spans="1:8" x14ac:dyDescent="0.2">
      <c r="A20832">
        <v>5.6497518387504301E+17</v>
      </c>
      <c r="B20832" t="s">
        <v>41637</v>
      </c>
      <c r="C20832" t="s">
        <v>41638</v>
      </c>
      <c r="D20832" s="1">
        <v>42045.147627314815</v>
      </c>
      <c r="E20832">
        <v>15</v>
      </c>
      <c r="F20832">
        <v>25</v>
      </c>
      <c r="G20832" t="e">
        <f>njoh1234</f>
        <v>#NAME?</v>
      </c>
    </row>
    <row r="20833" spans="1:8" x14ac:dyDescent="0.2">
      <c r="A20833">
        <v>5.6497534991912499E+17</v>
      </c>
      <c r="B20833" t="s">
        <v>41639</v>
      </c>
      <c r="C20833" t="s">
        <v>41640</v>
      </c>
      <c r="D20833" s="1">
        <v>42045.148078703707</v>
      </c>
      <c r="E20833">
        <v>8</v>
      </c>
      <c r="F20833">
        <v>26</v>
      </c>
      <c r="G20833" t="s">
        <v>576</v>
      </c>
    </row>
    <row r="20834" spans="1:8" x14ac:dyDescent="0.2">
      <c r="A20834">
        <v>5.6497539017605901E+17</v>
      </c>
      <c r="B20834" t="s">
        <v>41641</v>
      </c>
      <c r="C20834" t="s">
        <v>41642</v>
      </c>
      <c r="D20834" s="1">
        <v>42045.148194444446</v>
      </c>
      <c r="E20834">
        <v>15</v>
      </c>
      <c r="F20834">
        <v>52</v>
      </c>
      <c r="G20834" t="s">
        <v>576</v>
      </c>
      <c r="H20834" t="s">
        <v>390</v>
      </c>
    </row>
    <row r="20835" spans="1:8" x14ac:dyDescent="0.2">
      <c r="A20835">
        <v>5.6497558371384102E+17</v>
      </c>
      <c r="B20835" t="s">
        <v>41643</v>
      </c>
      <c r="C20835" t="s">
        <v>41644</v>
      </c>
      <c r="D20835" s="1">
        <v>42045.148726851854</v>
      </c>
      <c r="E20835">
        <v>22</v>
      </c>
      <c r="F20835">
        <v>68</v>
      </c>
      <c r="G20835" t="s">
        <v>89</v>
      </c>
      <c r="H20835" t="s">
        <v>390</v>
      </c>
    </row>
    <row r="20836" spans="1:8" x14ac:dyDescent="0.2">
      <c r="A20836">
        <v>5.6497781348555098E+17</v>
      </c>
      <c r="B20836" t="s">
        <v>41645</v>
      </c>
      <c r="C20836" t="s">
        <v>41646</v>
      </c>
      <c r="D20836" s="1">
        <v>42045.15488425926</v>
      </c>
      <c r="E20836">
        <v>16</v>
      </c>
      <c r="F20836">
        <v>37</v>
      </c>
      <c r="G20836" t="s">
        <v>576</v>
      </c>
    </row>
    <row r="20837" spans="1:8" x14ac:dyDescent="0.2">
      <c r="A20837">
        <v>5.6497800720784499E+17</v>
      </c>
      <c r="B20837" t="s">
        <v>41647</v>
      </c>
      <c r="C20837" t="s">
        <v>41648</v>
      </c>
      <c r="D20837" s="1">
        <v>42045.155416666668</v>
      </c>
      <c r="E20837">
        <v>10</v>
      </c>
      <c r="F20837">
        <v>17</v>
      </c>
      <c r="G20837" t="s">
        <v>9029</v>
      </c>
    </row>
    <row r="20838" spans="1:8" x14ac:dyDescent="0.2">
      <c r="A20838">
        <v>5.6497868321221798E+17</v>
      </c>
      <c r="B20838" t="s">
        <v>41649</v>
      </c>
      <c r="C20838" t="s">
        <v>41650</v>
      </c>
      <c r="D20838" s="1">
        <v>42045.157280092593</v>
      </c>
      <c r="E20838">
        <v>9</v>
      </c>
      <c r="F20838">
        <v>20</v>
      </c>
      <c r="G20838" t="s">
        <v>215</v>
      </c>
    </row>
    <row r="20839" spans="1:8" x14ac:dyDescent="0.2">
      <c r="A20839">
        <v>5.6497882890974797E+17</v>
      </c>
      <c r="B20839" t="s">
        <v>41651</v>
      </c>
      <c r="C20839" t="s">
        <v>41652</v>
      </c>
      <c r="D20839" s="1">
        <v>42045.157685185186</v>
      </c>
      <c r="E20839">
        <v>6</v>
      </c>
      <c r="F20839">
        <v>20</v>
      </c>
      <c r="G20839" t="s">
        <v>576</v>
      </c>
    </row>
    <row r="20840" spans="1:8" x14ac:dyDescent="0.2">
      <c r="A20840">
        <v>5.6497914543708499E+17</v>
      </c>
      <c r="B20840" t="s">
        <v>41653</v>
      </c>
      <c r="C20840" t="s">
        <v>41654</v>
      </c>
      <c r="D20840" s="1">
        <v>42045.158553240741</v>
      </c>
      <c r="E20840">
        <v>13</v>
      </c>
      <c r="F20840">
        <v>43</v>
      </c>
      <c r="G20840" t="s">
        <v>89</v>
      </c>
      <c r="H20840" t="s">
        <v>616</v>
      </c>
    </row>
    <row r="20841" spans="1:8" x14ac:dyDescent="0.2">
      <c r="A20841">
        <v>5.6497933957465203E+17</v>
      </c>
      <c r="B20841" t="s">
        <v>41655</v>
      </c>
      <c r="C20841" t="s">
        <v>41656</v>
      </c>
      <c r="D20841" s="1">
        <v>42045.159097222226</v>
      </c>
      <c r="E20841">
        <v>15</v>
      </c>
      <c r="F20841">
        <v>44</v>
      </c>
      <c r="G20841" t="s">
        <v>41657</v>
      </c>
      <c r="H20841" t="s">
        <v>390</v>
      </c>
    </row>
    <row r="20842" spans="1:8" x14ac:dyDescent="0.2">
      <c r="A20842">
        <v>5.6497968497980198E+17</v>
      </c>
      <c r="B20842" t="s">
        <v>41658</v>
      </c>
      <c r="C20842" t="s">
        <v>41659</v>
      </c>
      <c r="D20842" s="1">
        <v>42045.160046296296</v>
      </c>
      <c r="E20842">
        <v>7</v>
      </c>
      <c r="F20842">
        <v>26</v>
      </c>
      <c r="G20842" t="s">
        <v>215</v>
      </c>
      <c r="H20842" t="s">
        <v>390</v>
      </c>
    </row>
    <row r="20843" spans="1:8" x14ac:dyDescent="0.2">
      <c r="A20843">
        <v>5.6497990123808301E+17</v>
      </c>
      <c r="B20843" t="s">
        <v>41660</v>
      </c>
      <c r="C20843" t="s">
        <v>41661</v>
      </c>
      <c r="D20843" s="1">
        <v>42045.160636574074</v>
      </c>
      <c r="E20843">
        <v>7</v>
      </c>
      <c r="F20843">
        <v>16</v>
      </c>
      <c r="G20843" t="s">
        <v>576</v>
      </c>
      <c r="H20843" t="s">
        <v>390</v>
      </c>
    </row>
    <row r="20844" spans="1:8" x14ac:dyDescent="0.2">
      <c r="A20844">
        <v>5.6498015973725702E+17</v>
      </c>
      <c r="B20844" t="s">
        <v>41662</v>
      </c>
      <c r="C20844" t="s">
        <v>41663</v>
      </c>
      <c r="D20844" s="1">
        <v>42045.161354166667</v>
      </c>
      <c r="E20844">
        <v>8</v>
      </c>
      <c r="F20844">
        <v>16</v>
      </c>
      <c r="G20844" t="s">
        <v>39386</v>
      </c>
    </row>
    <row r="20845" spans="1:8" x14ac:dyDescent="0.2">
      <c r="A20845">
        <v>5.6498048487512E+17</v>
      </c>
      <c r="B20845" t="s">
        <v>41664</v>
      </c>
      <c r="C20845" t="s">
        <v>41665</v>
      </c>
      <c r="D20845" s="1">
        <v>42045.162256944444</v>
      </c>
      <c r="E20845">
        <v>17</v>
      </c>
      <c r="F20845">
        <v>47</v>
      </c>
      <c r="G20845" t="s">
        <v>215</v>
      </c>
      <c r="H20845" t="s">
        <v>390</v>
      </c>
    </row>
    <row r="20846" spans="1:8" x14ac:dyDescent="0.2">
      <c r="A20846">
        <v>5.64980742372216E+17</v>
      </c>
      <c r="B20846" t="s">
        <v>41666</v>
      </c>
      <c r="C20846" t="s">
        <v>41667</v>
      </c>
      <c r="D20846" s="1">
        <v>42045.162962962961</v>
      </c>
      <c r="E20846">
        <v>9</v>
      </c>
      <c r="F20846">
        <v>25</v>
      </c>
      <c r="G20846" t="s">
        <v>215</v>
      </c>
      <c r="H20846" t="s">
        <v>616</v>
      </c>
    </row>
    <row r="20847" spans="1:8" x14ac:dyDescent="0.2">
      <c r="A20847">
        <v>5.6498090928452403E+17</v>
      </c>
      <c r="B20847" t="s">
        <v>41668</v>
      </c>
      <c r="C20847" t="s">
        <v>41669</v>
      </c>
      <c r="D20847" s="1">
        <v>42045.163425925923</v>
      </c>
      <c r="E20847">
        <v>9</v>
      </c>
      <c r="F20847">
        <v>21</v>
      </c>
      <c r="G20847" t="s">
        <v>215</v>
      </c>
    </row>
    <row r="20848" spans="1:8" x14ac:dyDescent="0.2">
      <c r="A20848">
        <v>5.6498219528330803E+17</v>
      </c>
      <c r="B20848" t="s">
        <v>41670</v>
      </c>
      <c r="C20848" t="s">
        <v>41671</v>
      </c>
      <c r="D20848" s="1">
        <v>42045.166967592595</v>
      </c>
      <c r="E20848">
        <v>10</v>
      </c>
      <c r="F20848">
        <v>18</v>
      </c>
      <c r="G20848" t="s">
        <v>41672</v>
      </c>
    </row>
    <row r="20849" spans="1:8" x14ac:dyDescent="0.2">
      <c r="A20849">
        <v>5.6498225505632602E+17</v>
      </c>
      <c r="B20849" t="s">
        <v>41673</v>
      </c>
      <c r="C20849" t="s">
        <v>41674</v>
      </c>
      <c r="D20849" s="1">
        <v>42045.167141203703</v>
      </c>
      <c r="E20849">
        <v>16</v>
      </c>
      <c r="F20849">
        <v>60</v>
      </c>
      <c r="G20849" t="s">
        <v>41675</v>
      </c>
      <c r="H20849" t="s">
        <v>616</v>
      </c>
    </row>
    <row r="20850" spans="1:8" x14ac:dyDescent="0.2">
      <c r="A20850">
        <v>5.6498381115151898E+17</v>
      </c>
      <c r="B20850" t="s">
        <v>41676</v>
      </c>
      <c r="C20850" t="s">
        <v>41677</v>
      </c>
      <c r="D20850" s="1">
        <v>42045.171435185184</v>
      </c>
      <c r="E20850">
        <v>23</v>
      </c>
      <c r="F20850">
        <v>48</v>
      </c>
      <c r="G20850" t="s">
        <v>487</v>
      </c>
    </row>
    <row r="20851" spans="1:8" x14ac:dyDescent="0.2">
      <c r="A20851">
        <v>5.6500185751356198E+17</v>
      </c>
      <c r="B20851" t="s">
        <v>41678</v>
      </c>
      <c r="C20851" t="s">
        <v>41679</v>
      </c>
      <c r="D20851" s="1">
        <v>42045.221226851849</v>
      </c>
      <c r="E20851">
        <v>9</v>
      </c>
      <c r="F20851">
        <v>30</v>
      </c>
      <c r="G20851" t="s">
        <v>215</v>
      </c>
      <c r="H20851" t="s">
        <v>390</v>
      </c>
    </row>
    <row r="20852" spans="1:8" x14ac:dyDescent="0.2">
      <c r="A20852">
        <v>5.6500295742366899E+17</v>
      </c>
      <c r="B20852" t="s">
        <v>41680</v>
      </c>
      <c r="C20852" t="s">
        <v>41681</v>
      </c>
      <c r="D20852" s="1">
        <v>42045.224259259259</v>
      </c>
      <c r="E20852">
        <v>18</v>
      </c>
      <c r="F20852">
        <v>30</v>
      </c>
      <c r="G20852" t="s">
        <v>215</v>
      </c>
      <c r="H20852" t="s">
        <v>390</v>
      </c>
    </row>
    <row r="20853" spans="1:8" x14ac:dyDescent="0.2">
      <c r="A20853">
        <v>5.6500313334114298E+17</v>
      </c>
      <c r="B20853" t="s">
        <v>41682</v>
      </c>
      <c r="C20853" t="s">
        <v>41683</v>
      </c>
      <c r="D20853" s="1">
        <v>42045.224745370368</v>
      </c>
      <c r="E20853">
        <v>14</v>
      </c>
      <c r="F20853">
        <v>38</v>
      </c>
      <c r="G20853" t="s">
        <v>215</v>
      </c>
      <c r="H20853" t="s">
        <v>390</v>
      </c>
    </row>
    <row r="20854" spans="1:8" x14ac:dyDescent="0.2">
      <c r="A20854">
        <v>5.6500419843851002E+17</v>
      </c>
      <c r="B20854" t="s">
        <v>41684</v>
      </c>
      <c r="C20854" t="s">
        <v>41685</v>
      </c>
      <c r="D20854" s="1">
        <v>42045.227685185186</v>
      </c>
      <c r="E20854">
        <v>58</v>
      </c>
      <c r="F20854">
        <v>167</v>
      </c>
      <c r="G20854" t="s">
        <v>546</v>
      </c>
      <c r="H20854" t="s">
        <v>390</v>
      </c>
    </row>
    <row r="20855" spans="1:8" x14ac:dyDescent="0.2">
      <c r="A20855">
        <v>5.6500455057550899E+17</v>
      </c>
      <c r="B20855" t="s">
        <v>41686</v>
      </c>
      <c r="C20855" t="s">
        <v>41687</v>
      </c>
      <c r="D20855" s="1">
        <v>42045.22865740741</v>
      </c>
      <c r="E20855">
        <v>11</v>
      </c>
      <c r="F20855">
        <v>32</v>
      </c>
      <c r="G20855" t="s">
        <v>89</v>
      </c>
    </row>
    <row r="20856" spans="1:8" x14ac:dyDescent="0.2">
      <c r="A20856">
        <v>5.6509181489892499E+17</v>
      </c>
      <c r="B20856" t="s">
        <v>41688</v>
      </c>
      <c r="C20856" t="s">
        <v>41689</v>
      </c>
      <c r="D20856" s="1">
        <v>42045.469467592593</v>
      </c>
      <c r="E20856">
        <v>84</v>
      </c>
      <c r="F20856">
        <v>164</v>
      </c>
      <c r="G20856" t="s">
        <v>215</v>
      </c>
    </row>
    <row r="20857" spans="1:8" x14ac:dyDescent="0.2">
      <c r="A20857">
        <v>5.6509515009204602E+17</v>
      </c>
      <c r="B20857" t="s">
        <v>41690</v>
      </c>
      <c r="C20857" t="s">
        <v>41691</v>
      </c>
      <c r="D20857" s="1">
        <v>42045.478668981479</v>
      </c>
      <c r="E20857">
        <v>21</v>
      </c>
      <c r="F20857">
        <v>34</v>
      </c>
      <c r="G20857" t="s">
        <v>89</v>
      </c>
    </row>
    <row r="20858" spans="1:8" x14ac:dyDescent="0.2">
      <c r="A20858">
        <v>5.6509769745645101E+17</v>
      </c>
      <c r="B20858" t="s">
        <v>41692</v>
      </c>
      <c r="C20858" t="s">
        <v>41693</v>
      </c>
      <c r="D20858" s="1">
        <v>42045.485694444447</v>
      </c>
      <c r="E20858">
        <v>19</v>
      </c>
      <c r="F20858">
        <v>33</v>
      </c>
      <c r="G20858" t="s">
        <v>89</v>
      </c>
    </row>
    <row r="20859" spans="1:8" x14ac:dyDescent="0.2">
      <c r="A20859">
        <v>5.6510127963113402E+17</v>
      </c>
      <c r="B20859" t="s">
        <v>41694</v>
      </c>
      <c r="C20859" t="s">
        <v>41695</v>
      </c>
      <c r="D20859" s="1">
        <v>42045.495578703703</v>
      </c>
      <c r="E20859">
        <v>14</v>
      </c>
      <c r="F20859">
        <v>37</v>
      </c>
      <c r="G20859" t="s">
        <v>41696</v>
      </c>
      <c r="H20859" t="s">
        <v>390</v>
      </c>
    </row>
    <row r="20860" spans="1:8" x14ac:dyDescent="0.2">
      <c r="A20860">
        <v>5.6510178444916301E+17</v>
      </c>
      <c r="B20860" t="s">
        <v>41697</v>
      </c>
      <c r="C20860" t="s">
        <v>41698</v>
      </c>
      <c r="D20860" s="1">
        <v>42045.496979166666</v>
      </c>
      <c r="E20860">
        <v>8</v>
      </c>
      <c r="F20860">
        <v>11</v>
      </c>
      <c r="G20860" t="s">
        <v>576</v>
      </c>
    </row>
    <row r="20861" spans="1:8" x14ac:dyDescent="0.2">
      <c r="A20861">
        <v>5.6510212315599603E+17</v>
      </c>
      <c r="B20861" t="s">
        <v>41699</v>
      </c>
      <c r="C20861" t="s">
        <v>41700</v>
      </c>
      <c r="D20861" s="1">
        <v>42045.49790509259</v>
      </c>
      <c r="E20861">
        <v>17</v>
      </c>
      <c r="F20861">
        <v>33</v>
      </c>
      <c r="G20861" t="s">
        <v>215</v>
      </c>
    </row>
    <row r="20862" spans="1:8" x14ac:dyDescent="0.2">
      <c r="A20862">
        <v>5.6510348846068102E+17</v>
      </c>
      <c r="B20862" t="s">
        <v>41701</v>
      </c>
      <c r="C20862" t="s">
        <v>41702</v>
      </c>
      <c r="D20862" s="1">
        <v>42045.50167824074</v>
      </c>
      <c r="E20862">
        <v>21</v>
      </c>
      <c r="F20862">
        <v>53</v>
      </c>
      <c r="G20862" t="s">
        <v>215</v>
      </c>
    </row>
    <row r="20863" spans="1:8" x14ac:dyDescent="0.2">
      <c r="A20863">
        <v>5.6510353729914803E+17</v>
      </c>
      <c r="B20863" t="s">
        <v>41703</v>
      </c>
      <c r="C20863" t="s">
        <v>41704</v>
      </c>
      <c r="D20863" s="1">
        <v>42045.501817129632</v>
      </c>
      <c r="E20863">
        <v>50</v>
      </c>
      <c r="F20863">
        <v>99</v>
      </c>
      <c r="G20863" t="s">
        <v>41705</v>
      </c>
    </row>
    <row r="20864" spans="1:8" x14ac:dyDescent="0.2">
      <c r="A20864">
        <v>5.6510403459261197E+17</v>
      </c>
      <c r="B20864" t="s">
        <v>41706</v>
      </c>
      <c r="C20864" t="s">
        <v>41707</v>
      </c>
      <c r="D20864" s="1">
        <v>42045.503182870372</v>
      </c>
      <c r="E20864">
        <v>22</v>
      </c>
      <c r="F20864">
        <v>34</v>
      </c>
      <c r="G20864" t="s">
        <v>215</v>
      </c>
    </row>
    <row r="20865" spans="1:8" x14ac:dyDescent="0.2">
      <c r="A20865">
        <v>5.6513143431551302E+17</v>
      </c>
      <c r="B20865" t="s">
        <v>41708</v>
      </c>
      <c r="C20865" t="s">
        <v>41709</v>
      </c>
      <c r="D20865" s="1">
        <v>42045.578796296293</v>
      </c>
      <c r="E20865">
        <v>29</v>
      </c>
      <c r="F20865">
        <v>38</v>
      </c>
      <c r="G20865" t="s">
        <v>487</v>
      </c>
      <c r="H20865" t="s">
        <v>390</v>
      </c>
    </row>
    <row r="20866" spans="1:8" x14ac:dyDescent="0.2">
      <c r="A20866">
        <v>5.6513184851560397E+17</v>
      </c>
      <c r="B20866" t="s">
        <v>41710</v>
      </c>
      <c r="C20866" t="s">
        <v>41711</v>
      </c>
      <c r="D20866" s="1">
        <v>42045.579930555556</v>
      </c>
      <c r="E20866">
        <v>15</v>
      </c>
      <c r="F20866">
        <v>26</v>
      </c>
      <c r="G20866" t="s">
        <v>576</v>
      </c>
      <c r="H20866" t="s">
        <v>616</v>
      </c>
    </row>
    <row r="20867" spans="1:8" x14ac:dyDescent="0.2">
      <c r="A20867">
        <v>5.6513203116497299E+17</v>
      </c>
      <c r="B20867" t="s">
        <v>41712</v>
      </c>
      <c r="C20867" t="s">
        <v>41713</v>
      </c>
      <c r="D20867" s="1">
        <v>42045.580439814818</v>
      </c>
      <c r="E20867">
        <v>17</v>
      </c>
      <c r="F20867">
        <v>38</v>
      </c>
      <c r="G20867" t="s">
        <v>41714</v>
      </c>
    </row>
    <row r="20868" spans="1:8" x14ac:dyDescent="0.2">
      <c r="A20868">
        <v>5.6513214644958797E+17</v>
      </c>
      <c r="B20868" t="s">
        <v>41715</v>
      </c>
      <c r="C20868" t="s">
        <v>41716</v>
      </c>
      <c r="D20868" s="1">
        <v>42045.580763888887</v>
      </c>
      <c r="E20868">
        <v>27</v>
      </c>
      <c r="F20868">
        <v>33</v>
      </c>
      <c r="G20868" t="s">
        <v>215</v>
      </c>
      <c r="H20868" t="s">
        <v>390</v>
      </c>
    </row>
    <row r="20869" spans="1:8" x14ac:dyDescent="0.2">
      <c r="A20869">
        <v>5.6513226526165402E+17</v>
      </c>
      <c r="B20869" t="s">
        <v>41717</v>
      </c>
      <c r="C20869" t="s">
        <v>41718</v>
      </c>
      <c r="D20869" s="1">
        <v>42045.581087962964</v>
      </c>
      <c r="E20869">
        <v>9</v>
      </c>
      <c r="F20869">
        <v>26</v>
      </c>
      <c r="G20869" t="s">
        <v>215</v>
      </c>
    </row>
    <row r="20870" spans="1:8" x14ac:dyDescent="0.2">
      <c r="A20870">
        <v>5.6513244191315501E+17</v>
      </c>
      <c r="B20870" t="s">
        <v>41719</v>
      </c>
      <c r="C20870" t="s">
        <v>41720</v>
      </c>
      <c r="D20870" s="1">
        <v>42045.581574074073</v>
      </c>
      <c r="E20870">
        <v>18</v>
      </c>
      <c r="F20870">
        <v>47</v>
      </c>
      <c r="G20870" t="s">
        <v>215</v>
      </c>
    </row>
    <row r="20871" spans="1:8" x14ac:dyDescent="0.2">
      <c r="A20871">
        <v>5.6513311184415098E+17</v>
      </c>
      <c r="B20871" t="s">
        <v>41721</v>
      </c>
      <c r="C20871" t="s">
        <v>41722</v>
      </c>
      <c r="D20871" s="1">
        <v>42045.583425925928</v>
      </c>
      <c r="E20871">
        <v>8</v>
      </c>
      <c r="F20871">
        <v>21</v>
      </c>
      <c r="G20871" t="s">
        <v>576</v>
      </c>
    </row>
    <row r="20872" spans="1:8" x14ac:dyDescent="0.2">
      <c r="A20872">
        <v>5.6513321119043898E+17</v>
      </c>
      <c r="B20872" t="s">
        <v>41723</v>
      </c>
      <c r="C20872" t="s">
        <v>41724</v>
      </c>
      <c r="D20872" s="1">
        <v>42045.583692129629</v>
      </c>
      <c r="E20872">
        <v>10</v>
      </c>
      <c r="F20872">
        <v>18</v>
      </c>
      <c r="G20872" t="s">
        <v>576</v>
      </c>
    </row>
    <row r="20873" spans="1:8" x14ac:dyDescent="0.2">
      <c r="A20873">
        <v>5.6514042269638598E+17</v>
      </c>
      <c r="B20873" t="s">
        <v>41725</v>
      </c>
      <c r="C20873" t="s">
        <v>41726</v>
      </c>
      <c r="D20873" s="1">
        <v>42045.60359953704</v>
      </c>
      <c r="E20873">
        <v>32</v>
      </c>
      <c r="F20873">
        <v>45</v>
      </c>
      <c r="G20873" t="s">
        <v>215</v>
      </c>
    </row>
    <row r="20874" spans="1:8" x14ac:dyDescent="0.2">
      <c r="A20874">
        <v>5.6514186257158899E+17</v>
      </c>
      <c r="B20874" t="s">
        <v>41727</v>
      </c>
      <c r="C20874" t="s">
        <v>41728</v>
      </c>
      <c r="D20874" s="1">
        <v>42045.607569444444</v>
      </c>
      <c r="E20874">
        <v>129</v>
      </c>
      <c r="F20874">
        <v>133</v>
      </c>
      <c r="G20874" t="s">
        <v>89</v>
      </c>
    </row>
    <row r="20875" spans="1:8" x14ac:dyDescent="0.2">
      <c r="A20875">
        <v>5.6514231730125197E+17</v>
      </c>
      <c r="B20875" t="s">
        <v>41729</v>
      </c>
      <c r="C20875" t="s">
        <v>41730</v>
      </c>
      <c r="D20875" s="1">
        <v>42045.608819444446</v>
      </c>
      <c r="E20875">
        <v>31</v>
      </c>
      <c r="F20875">
        <v>50</v>
      </c>
      <c r="G20875" t="s">
        <v>576</v>
      </c>
    </row>
    <row r="20876" spans="1:8" x14ac:dyDescent="0.2">
      <c r="A20876">
        <v>5.6514656619411802E+17</v>
      </c>
      <c r="B20876" t="s">
        <v>41731</v>
      </c>
      <c r="C20876" t="s">
        <v>41732</v>
      </c>
      <c r="D20876" s="1">
        <v>42045.62054398148</v>
      </c>
      <c r="E20876">
        <v>14</v>
      </c>
      <c r="F20876">
        <v>17</v>
      </c>
      <c r="G20876" t="s">
        <v>576</v>
      </c>
    </row>
    <row r="20877" spans="1:8" x14ac:dyDescent="0.2">
      <c r="A20877">
        <v>5.6514686315922202E+17</v>
      </c>
      <c r="B20877" t="s">
        <v>41733</v>
      </c>
      <c r="C20877" t="s">
        <v>41734</v>
      </c>
      <c r="D20877" s="1">
        <v>42045.621365740742</v>
      </c>
      <c r="E20877">
        <v>15</v>
      </c>
      <c r="F20877">
        <v>25</v>
      </c>
      <c r="G20877" t="s">
        <v>215</v>
      </c>
    </row>
    <row r="20878" spans="1:8" x14ac:dyDescent="0.2">
      <c r="A20878">
        <v>5.6514716410893101E+17</v>
      </c>
      <c r="B20878" t="s">
        <v>41735</v>
      </c>
      <c r="C20878" t="s">
        <v>41736</v>
      </c>
      <c r="D20878" s="1">
        <v>42045.622199074074</v>
      </c>
      <c r="E20878">
        <v>6</v>
      </c>
      <c r="F20878">
        <v>12</v>
      </c>
      <c r="G20878" t="s">
        <v>33827</v>
      </c>
    </row>
    <row r="20879" spans="1:8" x14ac:dyDescent="0.2">
      <c r="A20879">
        <v>5.6514762901398298E+17</v>
      </c>
      <c r="B20879" t="s">
        <v>41737</v>
      </c>
      <c r="C20879" t="s">
        <v>41738</v>
      </c>
      <c r="D20879" s="1">
        <v>42045.623483796298</v>
      </c>
      <c r="E20879">
        <v>15</v>
      </c>
      <c r="F20879">
        <v>25</v>
      </c>
      <c r="G20879" t="s">
        <v>215</v>
      </c>
    </row>
    <row r="20880" spans="1:8" x14ac:dyDescent="0.2">
      <c r="A20880">
        <v>5.65167471343464E+17</v>
      </c>
      <c r="B20880" t="s">
        <v>41739</v>
      </c>
      <c r="C20880" t="s">
        <v>41740</v>
      </c>
      <c r="D20880" s="1">
        <v>42045.678240740737</v>
      </c>
      <c r="E20880">
        <v>292</v>
      </c>
      <c r="F20880">
        <v>240</v>
      </c>
      <c r="G20880" t="s">
        <v>89</v>
      </c>
    </row>
    <row r="20881" spans="1:8" x14ac:dyDescent="0.2">
      <c r="A20881">
        <v>5.6518679204791501E+17</v>
      </c>
      <c r="B20881" t="s">
        <v>41741</v>
      </c>
      <c r="C20881" t="s">
        <v>32398</v>
      </c>
      <c r="D20881" s="1">
        <v>42045.731550925928</v>
      </c>
      <c r="E20881">
        <v>123</v>
      </c>
      <c r="F20881">
        <v>136</v>
      </c>
    </row>
    <row r="20882" spans="1:8" x14ac:dyDescent="0.2">
      <c r="A20882">
        <v>5.6523213986073299E+17</v>
      </c>
      <c r="B20882" t="s">
        <v>41742</v>
      </c>
      <c r="C20882" t="s">
        <v>41743</v>
      </c>
      <c r="D20882" s="1">
        <v>42045.856689814813</v>
      </c>
      <c r="E20882">
        <v>13</v>
      </c>
      <c r="F20882">
        <v>25</v>
      </c>
      <c r="G20882" t="s">
        <v>576</v>
      </c>
    </row>
    <row r="20883" spans="1:8" x14ac:dyDescent="0.2">
      <c r="A20883">
        <v>5.6526842904185203E+17</v>
      </c>
      <c r="B20883" t="s">
        <v>41744</v>
      </c>
      <c r="C20883" t="s">
        <v>41745</v>
      </c>
      <c r="D20883" s="1">
        <v>42045.956828703704</v>
      </c>
      <c r="E20883">
        <v>195</v>
      </c>
      <c r="F20883">
        <v>276</v>
      </c>
    </row>
    <row r="20884" spans="1:8" x14ac:dyDescent="0.2">
      <c r="A20884">
        <v>5.6526899647664102E+17</v>
      </c>
      <c r="B20884" t="s">
        <v>41746</v>
      </c>
      <c r="C20884" t="s">
        <v>41747</v>
      </c>
      <c r="D20884" s="1">
        <v>42045.958391203705</v>
      </c>
      <c r="E20884">
        <v>223</v>
      </c>
      <c r="F20884">
        <v>273</v>
      </c>
    </row>
    <row r="20885" spans="1:8" x14ac:dyDescent="0.2">
      <c r="A20885">
        <v>5.6526935445630099E+17</v>
      </c>
      <c r="B20885" t="s">
        <v>41748</v>
      </c>
      <c r="C20885" t="s">
        <v>41749</v>
      </c>
      <c r="D20885" s="1">
        <v>42045.959374999999</v>
      </c>
      <c r="E20885">
        <v>262</v>
      </c>
      <c r="F20885">
        <v>289</v>
      </c>
    </row>
    <row r="20886" spans="1:8" x14ac:dyDescent="0.2">
      <c r="A20886">
        <v>5.6527657825155398E+17</v>
      </c>
      <c r="B20886" t="s">
        <v>41750</v>
      </c>
      <c r="C20886" t="s">
        <v>41751</v>
      </c>
      <c r="D20886" s="1">
        <v>42045.979317129626</v>
      </c>
      <c r="E20886">
        <v>35</v>
      </c>
      <c r="F20886">
        <v>65</v>
      </c>
      <c r="G20886" t="s">
        <v>215</v>
      </c>
    </row>
    <row r="20887" spans="1:8" x14ac:dyDescent="0.2">
      <c r="A20887">
        <v>5.6528278718042899E+17</v>
      </c>
      <c r="B20887" t="s">
        <v>41752</v>
      </c>
      <c r="C20887" t="s">
        <v>41753</v>
      </c>
      <c r="D20887" s="1">
        <v>42045.996446759258</v>
      </c>
      <c r="E20887">
        <v>19</v>
      </c>
      <c r="F20887">
        <v>43</v>
      </c>
      <c r="G20887" t="s">
        <v>576</v>
      </c>
    </row>
    <row r="20888" spans="1:8" x14ac:dyDescent="0.2">
      <c r="A20888">
        <v>5.6533618053613901E+17</v>
      </c>
      <c r="B20888" t="s">
        <v>41754</v>
      </c>
      <c r="C20888" t="s">
        <v>41755</v>
      </c>
      <c r="D20888" s="1">
        <v>42046.143784722219</v>
      </c>
      <c r="E20888">
        <v>12</v>
      </c>
      <c r="F20888">
        <v>39</v>
      </c>
      <c r="G20888" t="s">
        <v>89</v>
      </c>
      <c r="H20888" t="s">
        <v>390</v>
      </c>
    </row>
    <row r="20889" spans="1:8" x14ac:dyDescent="0.2">
      <c r="A20889">
        <v>5.6534202209012902E+17</v>
      </c>
      <c r="B20889" t="s">
        <v>41756</v>
      </c>
      <c r="C20889" t="s">
        <v>41757</v>
      </c>
      <c r="D20889" s="1">
        <v>42046.159907407404</v>
      </c>
      <c r="E20889">
        <v>109</v>
      </c>
      <c r="F20889">
        <v>213</v>
      </c>
    </row>
    <row r="20890" spans="1:8" x14ac:dyDescent="0.2">
      <c r="A20890">
        <v>5.6534213741669101E+17</v>
      </c>
      <c r="B20890" t="s">
        <v>41758</v>
      </c>
      <c r="C20890" t="s">
        <v>41759</v>
      </c>
      <c r="D20890" s="1">
        <v>42046.160219907404</v>
      </c>
      <c r="E20890">
        <v>29</v>
      </c>
      <c r="F20890">
        <v>68</v>
      </c>
      <c r="G20890" t="s">
        <v>41760</v>
      </c>
      <c r="H20890" t="s">
        <v>616</v>
      </c>
    </row>
    <row r="20891" spans="1:8" x14ac:dyDescent="0.2">
      <c r="A20891">
        <v>5.6534232128240397E+17</v>
      </c>
      <c r="B20891" t="s">
        <v>41761</v>
      </c>
      <c r="C20891" t="s">
        <v>41762</v>
      </c>
      <c r="D20891" s="1">
        <v>42046.160729166666</v>
      </c>
      <c r="E20891">
        <v>14</v>
      </c>
      <c r="F20891">
        <v>37</v>
      </c>
      <c r="G20891" t="s">
        <v>215</v>
      </c>
    </row>
    <row r="20892" spans="1:8" x14ac:dyDescent="0.2">
      <c r="A20892">
        <v>5.65348043319672E+17</v>
      </c>
      <c r="B20892" t="s">
        <v>41763</v>
      </c>
      <c r="C20892" t="s">
        <v>41764</v>
      </c>
      <c r="D20892" s="1">
        <v>42046.176516203705</v>
      </c>
      <c r="E20892">
        <v>12</v>
      </c>
      <c r="F20892">
        <v>31</v>
      </c>
      <c r="G20892" t="s">
        <v>39624</v>
      </c>
      <c r="H20892" t="s">
        <v>390</v>
      </c>
    </row>
    <row r="20893" spans="1:8" x14ac:dyDescent="0.2">
      <c r="A20893">
        <v>5.6534831984177101E+17</v>
      </c>
      <c r="B20893" t="s">
        <v>41765</v>
      </c>
      <c r="C20893" t="s">
        <v>41766</v>
      </c>
      <c r="D20893" s="1">
        <v>42046.17728009259</v>
      </c>
      <c r="E20893">
        <v>20</v>
      </c>
      <c r="F20893">
        <v>73</v>
      </c>
      <c r="G20893" t="s">
        <v>89</v>
      </c>
      <c r="H20893" t="s">
        <v>390</v>
      </c>
    </row>
    <row r="20894" spans="1:8" x14ac:dyDescent="0.2">
      <c r="A20894">
        <v>5.6534974513755302E+17</v>
      </c>
      <c r="B20894" t="s">
        <v>41767</v>
      </c>
      <c r="C20894" t="s">
        <v>41768</v>
      </c>
      <c r="D20894" s="1">
        <v>42046.181215277778</v>
      </c>
      <c r="E20894">
        <v>50</v>
      </c>
      <c r="F20894">
        <v>75</v>
      </c>
      <c r="G20894" t="s">
        <v>41769</v>
      </c>
      <c r="H20894" t="s">
        <v>390</v>
      </c>
    </row>
    <row r="20895" spans="1:8" x14ac:dyDescent="0.2">
      <c r="A20895">
        <v>5.65349980169592E+17</v>
      </c>
      <c r="B20895" t="s">
        <v>41770</v>
      </c>
      <c r="C20895" t="s">
        <v>41771</v>
      </c>
      <c r="D20895" s="1">
        <v>42046.181863425925</v>
      </c>
      <c r="E20895">
        <v>36</v>
      </c>
      <c r="F20895">
        <v>77</v>
      </c>
      <c r="G20895" t="s">
        <v>89</v>
      </c>
    </row>
    <row r="20896" spans="1:8" x14ac:dyDescent="0.2">
      <c r="A20896">
        <v>5.6535116199024998E+17</v>
      </c>
      <c r="B20896" t="s">
        <v>41772</v>
      </c>
      <c r="C20896" t="s">
        <v>41773</v>
      </c>
      <c r="D20896" s="1">
        <v>42046.185127314813</v>
      </c>
      <c r="E20896">
        <v>178</v>
      </c>
      <c r="F20896">
        <v>298</v>
      </c>
    </row>
    <row r="20897" spans="1:7" x14ac:dyDescent="0.2">
      <c r="A20897">
        <v>5.6541696457181498E+17</v>
      </c>
      <c r="B20897" t="s">
        <v>41774</v>
      </c>
      <c r="C20897" t="s">
        <v>41775</v>
      </c>
      <c r="D20897" s="1">
        <v>42046.366701388892</v>
      </c>
      <c r="E20897">
        <v>18</v>
      </c>
      <c r="F20897">
        <v>31</v>
      </c>
      <c r="G20897" t="s">
        <v>215</v>
      </c>
    </row>
    <row r="20898" spans="1:7" x14ac:dyDescent="0.2">
      <c r="A20898">
        <v>5.6541935439815802E+17</v>
      </c>
      <c r="B20898" t="s">
        <v>41776</v>
      </c>
      <c r="C20898" t="s">
        <v>41777</v>
      </c>
      <c r="D20898" s="1">
        <v>42046.373298611114</v>
      </c>
      <c r="E20898">
        <v>20</v>
      </c>
      <c r="F20898">
        <v>33</v>
      </c>
      <c r="G20898" t="s">
        <v>215</v>
      </c>
    </row>
    <row r="20899" spans="1:7" x14ac:dyDescent="0.2">
      <c r="A20899">
        <v>5.6546579233953702E+17</v>
      </c>
      <c r="B20899" t="s">
        <v>41778</v>
      </c>
      <c r="C20899" t="s">
        <v>41779</v>
      </c>
      <c r="D20899" s="1">
        <v>42046.501446759263</v>
      </c>
      <c r="E20899">
        <v>33</v>
      </c>
      <c r="F20899">
        <v>44</v>
      </c>
      <c r="G20899" t="s">
        <v>89</v>
      </c>
    </row>
    <row r="20900" spans="1:7" x14ac:dyDescent="0.2">
      <c r="A20900">
        <v>5.6552098996736397E+17</v>
      </c>
      <c r="B20900" t="s">
        <v>41780</v>
      </c>
      <c r="C20900" t="s">
        <v>41781</v>
      </c>
      <c r="D20900" s="1">
        <v>42046.653761574074</v>
      </c>
      <c r="E20900">
        <v>16</v>
      </c>
      <c r="F20900">
        <v>38</v>
      </c>
    </row>
    <row r="20901" spans="1:7" x14ac:dyDescent="0.2">
      <c r="A20901">
        <v>5.6558296742757101E+17</v>
      </c>
      <c r="B20901" t="s">
        <v>41782</v>
      </c>
      <c r="C20901" t="s">
        <v>41783</v>
      </c>
      <c r="D20901" s="1">
        <v>42046.824791666666</v>
      </c>
      <c r="E20901">
        <v>238</v>
      </c>
      <c r="F20901">
        <v>270</v>
      </c>
    </row>
    <row r="20902" spans="1:7" x14ac:dyDescent="0.2">
      <c r="A20902">
        <v>5.6558400589949702E+17</v>
      </c>
      <c r="B20902" t="s">
        <v>41784</v>
      </c>
      <c r="C20902" t="s">
        <v>41785</v>
      </c>
      <c r="D20902" s="1">
        <v>42046.827650462961</v>
      </c>
      <c r="E20902">
        <v>150</v>
      </c>
      <c r="F20902">
        <v>197</v>
      </c>
    </row>
    <row r="20903" spans="1:7" x14ac:dyDescent="0.2">
      <c r="A20903">
        <v>5.65584569215496E+17</v>
      </c>
      <c r="B20903" t="s">
        <v>41786</v>
      </c>
      <c r="C20903" t="s">
        <v>41787</v>
      </c>
      <c r="D20903" s="1">
        <v>42046.829212962963</v>
      </c>
      <c r="E20903">
        <v>196</v>
      </c>
      <c r="F20903">
        <v>220</v>
      </c>
    </row>
    <row r="20904" spans="1:7" x14ac:dyDescent="0.2">
      <c r="A20904">
        <v>5.6561343221780403E+17</v>
      </c>
      <c r="B20904" t="s">
        <v>41788</v>
      </c>
      <c r="C20904" t="s">
        <v>41789</v>
      </c>
      <c r="D20904" s="1">
        <v>42046.908854166664</v>
      </c>
      <c r="E20904">
        <v>25</v>
      </c>
      <c r="F20904">
        <v>40</v>
      </c>
    </row>
    <row r="20905" spans="1:7" x14ac:dyDescent="0.2">
      <c r="A20905">
        <v>5.6562609170102598E+17</v>
      </c>
      <c r="B20905" t="s">
        <v>41790</v>
      </c>
      <c r="C20905" t="s">
        <v>41791</v>
      </c>
      <c r="D20905" s="1">
        <v>42046.943784722222</v>
      </c>
      <c r="E20905">
        <v>13</v>
      </c>
      <c r="F20905">
        <v>26</v>
      </c>
      <c r="G20905" t="s">
        <v>41792</v>
      </c>
    </row>
    <row r="20906" spans="1:7" x14ac:dyDescent="0.2">
      <c r="A20906">
        <v>5.6585335771446003E+17</v>
      </c>
      <c r="B20906" t="s">
        <v>41793</v>
      </c>
      <c r="C20906" t="s">
        <v>41794</v>
      </c>
      <c r="D20906" s="1">
        <v>42047.570925925924</v>
      </c>
      <c r="E20906">
        <v>12</v>
      </c>
      <c r="F20906">
        <v>28</v>
      </c>
      <c r="G20906" t="s">
        <v>89</v>
      </c>
    </row>
    <row r="20907" spans="1:7" x14ac:dyDescent="0.2">
      <c r="A20907">
        <v>5.6585378805422797E+17</v>
      </c>
      <c r="B20907" t="s">
        <v>41795</v>
      </c>
      <c r="C20907" t="s">
        <v>41796</v>
      </c>
      <c r="D20907" s="1">
        <v>42047.572106481479</v>
      </c>
      <c r="E20907">
        <v>694</v>
      </c>
      <c r="F20907">
        <v>810</v>
      </c>
    </row>
    <row r="20908" spans="1:7" x14ac:dyDescent="0.2">
      <c r="A20908">
        <v>5.6586395065569997E+17</v>
      </c>
      <c r="B20908" t="s">
        <v>41797</v>
      </c>
      <c r="C20908" t="s">
        <v>41798</v>
      </c>
      <c r="D20908" s="1">
        <v>42047.60015046296</v>
      </c>
      <c r="E20908">
        <v>18</v>
      </c>
      <c r="F20908">
        <v>30</v>
      </c>
      <c r="G20908" t="s">
        <v>215</v>
      </c>
    </row>
    <row r="20909" spans="1:7" x14ac:dyDescent="0.2">
      <c r="A20909">
        <v>5.6586465229564698E+17</v>
      </c>
      <c r="B20909" t="s">
        <v>41799</v>
      </c>
      <c r="C20909" t="s">
        <v>41800</v>
      </c>
      <c r="D20909" s="1">
        <v>42047.602094907408</v>
      </c>
      <c r="E20909">
        <v>25</v>
      </c>
      <c r="F20909">
        <v>66</v>
      </c>
    </row>
    <row r="20910" spans="1:7" x14ac:dyDescent="0.2">
      <c r="A20910">
        <v>5.6592047258051302E+17</v>
      </c>
      <c r="B20910" t="s">
        <v>41801</v>
      </c>
      <c r="C20910" t="s">
        <v>41802</v>
      </c>
      <c r="D20910" s="1">
        <v>42047.756122685183</v>
      </c>
      <c r="E20910">
        <v>16</v>
      </c>
      <c r="F20910">
        <v>36</v>
      </c>
    </row>
    <row r="20911" spans="1:7" x14ac:dyDescent="0.2">
      <c r="A20911">
        <v>5.6595160064959603E+17</v>
      </c>
      <c r="B20911" t="s">
        <v>41803</v>
      </c>
      <c r="C20911" t="s">
        <v>41804</v>
      </c>
      <c r="D20911" s="1">
        <v>42047.84202546296</v>
      </c>
      <c r="E20911">
        <v>16</v>
      </c>
      <c r="F20911">
        <v>35</v>
      </c>
    </row>
    <row r="20912" spans="1:7" x14ac:dyDescent="0.2">
      <c r="A20912">
        <v>5.6597072056892198E+17</v>
      </c>
      <c r="B20912" t="s">
        <v>41805</v>
      </c>
      <c r="C20912" t="s">
        <v>41806</v>
      </c>
      <c r="D20912" s="1">
        <v>42047.894780092596</v>
      </c>
      <c r="E20912">
        <v>190</v>
      </c>
      <c r="F20912">
        <v>223</v>
      </c>
    </row>
    <row r="20913" spans="1:8" x14ac:dyDescent="0.2">
      <c r="A20913">
        <v>5.6597091779766598E+17</v>
      </c>
      <c r="B20913" t="s">
        <v>41807</v>
      </c>
      <c r="C20913" t="s">
        <v>41808</v>
      </c>
      <c r="D20913" s="1">
        <v>42047.895324074074</v>
      </c>
      <c r="E20913">
        <v>169</v>
      </c>
      <c r="F20913">
        <v>193</v>
      </c>
    </row>
    <row r="20914" spans="1:8" x14ac:dyDescent="0.2">
      <c r="A20914">
        <v>5.6597180178919002E+17</v>
      </c>
      <c r="B20914" t="s">
        <v>41809</v>
      </c>
      <c r="C20914" t="s">
        <v>41810</v>
      </c>
      <c r="D20914" s="1">
        <v>42047.897766203707</v>
      </c>
      <c r="E20914">
        <v>225</v>
      </c>
      <c r="F20914">
        <v>266</v>
      </c>
    </row>
    <row r="20915" spans="1:8" x14ac:dyDescent="0.2">
      <c r="A20915">
        <v>5.6599534062167603E+17</v>
      </c>
      <c r="B20915" t="s">
        <v>41811</v>
      </c>
      <c r="C20915" t="s">
        <v>41812</v>
      </c>
      <c r="D20915" s="1">
        <v>42047.962719907409</v>
      </c>
      <c r="E20915">
        <v>29</v>
      </c>
      <c r="F20915">
        <v>60</v>
      </c>
      <c r="G20915" t="s">
        <v>215</v>
      </c>
    </row>
    <row r="20916" spans="1:8" x14ac:dyDescent="0.2">
      <c r="A20916">
        <v>5.6600365973008698E+17</v>
      </c>
      <c r="B20916" t="s">
        <v>41813</v>
      </c>
      <c r="C20916" t="s">
        <v>41814</v>
      </c>
      <c r="D20916" s="1">
        <v>42047.985671296294</v>
      </c>
      <c r="E20916">
        <v>226</v>
      </c>
      <c r="F20916">
        <v>243</v>
      </c>
      <c r="G20916" t="s">
        <v>89</v>
      </c>
      <c r="H20916" t="s">
        <v>390</v>
      </c>
    </row>
    <row r="20917" spans="1:8" x14ac:dyDescent="0.2">
      <c r="A20917">
        <v>5.66030973389656E+17</v>
      </c>
      <c r="B20917" t="s">
        <v>41815</v>
      </c>
      <c r="C20917" t="s">
        <v>41816</v>
      </c>
      <c r="D20917" s="1">
        <v>42048.061053240737</v>
      </c>
      <c r="E20917">
        <v>75</v>
      </c>
      <c r="F20917">
        <v>51</v>
      </c>
      <c r="G20917" t="s">
        <v>215</v>
      </c>
    </row>
    <row r="20918" spans="1:8" x14ac:dyDescent="0.2">
      <c r="A20918">
        <v>5.6618308011821402E+17</v>
      </c>
      <c r="B20918" t="s">
        <v>41817</v>
      </c>
      <c r="C20918" t="s">
        <v>41818</v>
      </c>
      <c r="D20918" s="1">
        <v>42048.480787037035</v>
      </c>
      <c r="E20918">
        <v>22</v>
      </c>
      <c r="F20918">
        <v>14</v>
      </c>
      <c r="G20918" t="s">
        <v>576</v>
      </c>
    </row>
    <row r="20919" spans="1:8" x14ac:dyDescent="0.2">
      <c r="A20919">
        <v>5.6618394785259098E+17</v>
      </c>
      <c r="B20919" t="s">
        <v>41819</v>
      </c>
      <c r="C20919" t="s">
        <v>41820</v>
      </c>
      <c r="D20919" s="1">
        <v>42048.483182870368</v>
      </c>
      <c r="E20919">
        <v>24</v>
      </c>
      <c r="F20919">
        <v>58</v>
      </c>
      <c r="G20919" t="e">
        <f>TurnberryBuzz</f>
        <v>#NAME?</v>
      </c>
    </row>
    <row r="20920" spans="1:8" x14ac:dyDescent="0.2">
      <c r="A20920">
        <v>5.6618419942696102E+17</v>
      </c>
      <c r="B20920" t="s">
        <v>41821</v>
      </c>
      <c r="C20920" t="s">
        <v>41822</v>
      </c>
      <c r="D20920" s="1">
        <v>42048.483865740738</v>
      </c>
      <c r="E20920">
        <v>23</v>
      </c>
      <c r="F20920">
        <v>65</v>
      </c>
      <c r="G20920" t="e">
        <f>_xlfn.SINGLE(RPTurnberry _xlfn.SINGLE(TurnberryBuzz))</f>
        <v>#NAME?</v>
      </c>
    </row>
    <row r="20921" spans="1:8" x14ac:dyDescent="0.2">
      <c r="A20921">
        <v>5.6618431408664102E+17</v>
      </c>
      <c r="B20921" t="s">
        <v>41823</v>
      </c>
      <c r="C20921" t="s">
        <v>41824</v>
      </c>
      <c r="D20921" s="1">
        <v>42048.484189814815</v>
      </c>
      <c r="E20921">
        <v>35</v>
      </c>
      <c r="F20921">
        <v>68</v>
      </c>
      <c r="G20921" t="s">
        <v>41825</v>
      </c>
    </row>
    <row r="20922" spans="1:8" x14ac:dyDescent="0.2">
      <c r="A20922">
        <v>5.6618480497538202E+17</v>
      </c>
      <c r="B20922" t="s">
        <v>41826</v>
      </c>
      <c r="C20922" t="s">
        <v>41827</v>
      </c>
      <c r="D20922" s="1">
        <v>42048.485543981478</v>
      </c>
      <c r="E20922">
        <v>29</v>
      </c>
      <c r="F20922">
        <v>38</v>
      </c>
      <c r="G20922" t="e">
        <f>_xlfn.SINGLE( _xlfn.SINGLE( _xlfn.SINGLE( _xlfn.SINGLE(TurnberryBuzz))))</f>
        <v>#NAME?</v>
      </c>
    </row>
    <row r="20923" spans="1:8" x14ac:dyDescent="0.2">
      <c r="A20923">
        <v>5.6618933083074899E+17</v>
      </c>
      <c r="B20923" t="s">
        <v>41828</v>
      </c>
      <c r="C20923" t="s">
        <v>41829</v>
      </c>
      <c r="D20923" s="1">
        <v>42048.498032407406</v>
      </c>
      <c r="E20923">
        <v>27</v>
      </c>
      <c r="F20923">
        <v>73</v>
      </c>
      <c r="H20923" t="s">
        <v>390</v>
      </c>
    </row>
    <row r="20924" spans="1:8" x14ac:dyDescent="0.2">
      <c r="A20924">
        <v>5.6620504352400499E+17</v>
      </c>
      <c r="B20924" t="s">
        <v>41830</v>
      </c>
      <c r="C20924" t="s">
        <v>29127</v>
      </c>
      <c r="D20924" s="1">
        <v>42048.541388888887</v>
      </c>
      <c r="E20924">
        <v>58</v>
      </c>
      <c r="F20924">
        <v>76</v>
      </c>
      <c r="G20924" t="s">
        <v>89</v>
      </c>
    </row>
    <row r="20925" spans="1:8" x14ac:dyDescent="0.2">
      <c r="A20925">
        <v>5.6620561391577901E+17</v>
      </c>
      <c r="B20925" t="s">
        <v>41831</v>
      </c>
      <c r="C20925" t="s">
        <v>41832</v>
      </c>
      <c r="D20925" s="1">
        <v>42048.542962962965</v>
      </c>
      <c r="E20925">
        <v>36</v>
      </c>
      <c r="F20925">
        <v>52</v>
      </c>
      <c r="G20925" t="s">
        <v>89</v>
      </c>
    </row>
    <row r="20926" spans="1:8" x14ac:dyDescent="0.2">
      <c r="A20926">
        <v>5.66206017860816E+17</v>
      </c>
      <c r="B20926" t="s">
        <v>41833</v>
      </c>
      <c r="C20926" t="s">
        <v>41834</v>
      </c>
      <c r="D20926" s="1">
        <v>42048.544074074074</v>
      </c>
      <c r="E20926">
        <v>100</v>
      </c>
      <c r="F20926">
        <v>99</v>
      </c>
      <c r="G20926" t="e">
        <f>KhanyisaniDlomo</f>
        <v>#NAME?</v>
      </c>
    </row>
    <row r="20927" spans="1:8" x14ac:dyDescent="0.2">
      <c r="A20927">
        <v>5.66243131457544E+17</v>
      </c>
      <c r="B20927" t="s">
        <v>41835</v>
      </c>
      <c r="C20927" t="s">
        <v>41836</v>
      </c>
      <c r="D20927" s="1">
        <v>42048.646493055552</v>
      </c>
      <c r="E20927">
        <v>21</v>
      </c>
      <c r="F20927">
        <v>69</v>
      </c>
      <c r="G20927" t="s">
        <v>89</v>
      </c>
    </row>
    <row r="20928" spans="1:8" x14ac:dyDescent="0.2">
      <c r="A20928">
        <v>5.6624357790766202E+17</v>
      </c>
      <c r="B20928" t="s">
        <v>41837</v>
      </c>
      <c r="C20928" t="s">
        <v>41838</v>
      </c>
      <c r="D20928" s="1">
        <v>42048.647719907407</v>
      </c>
      <c r="E20928">
        <v>31</v>
      </c>
      <c r="F20928">
        <v>86</v>
      </c>
      <c r="G20928" t="s">
        <v>576</v>
      </c>
    </row>
    <row r="20929" spans="1:8" x14ac:dyDescent="0.2">
      <c r="A20929">
        <v>5.6630631774135002E+17</v>
      </c>
      <c r="B20929" t="s">
        <v>41839</v>
      </c>
      <c r="C20929" t="s">
        <v>41840</v>
      </c>
      <c r="D20929" s="1">
        <v>42048.820856481485</v>
      </c>
      <c r="E20929">
        <v>32</v>
      </c>
      <c r="F20929">
        <v>67</v>
      </c>
      <c r="G20929" t="s">
        <v>89</v>
      </c>
    </row>
    <row r="20930" spans="1:8" x14ac:dyDescent="0.2">
      <c r="A20930">
        <v>5.6632117322790899E+17</v>
      </c>
      <c r="B20930" t="s">
        <v>41841</v>
      </c>
      <c r="C20930" t="s">
        <v>41842</v>
      </c>
      <c r="D20930" s="1">
        <v>42048.861851851849</v>
      </c>
      <c r="E20930">
        <v>32</v>
      </c>
      <c r="F20930">
        <v>62</v>
      </c>
      <c r="G20930" t="s">
        <v>546</v>
      </c>
    </row>
    <row r="20931" spans="1:8" x14ac:dyDescent="0.2">
      <c r="A20931">
        <v>5.6638219831268902E+17</v>
      </c>
      <c r="B20931" t="s">
        <v>41843</v>
      </c>
      <c r="C20931" t="s">
        <v>41844</v>
      </c>
      <c r="D20931" s="1">
        <v>42049.030243055553</v>
      </c>
      <c r="E20931">
        <v>24</v>
      </c>
      <c r="F20931">
        <v>47</v>
      </c>
      <c r="G20931" t="s">
        <v>89</v>
      </c>
    </row>
    <row r="20932" spans="1:8" x14ac:dyDescent="0.2">
      <c r="A20932">
        <v>5.6638237166324902E+17</v>
      </c>
      <c r="B20932" t="s">
        <v>41845</v>
      </c>
      <c r="C20932" t="s">
        <v>41846</v>
      </c>
      <c r="D20932" s="1">
        <v>42049.030717592592</v>
      </c>
      <c r="E20932">
        <v>12</v>
      </c>
      <c r="F20932">
        <v>24</v>
      </c>
      <c r="G20932" t="s">
        <v>89</v>
      </c>
    </row>
    <row r="20933" spans="1:8" x14ac:dyDescent="0.2">
      <c r="A20933">
        <v>5.6638250243748198E+17</v>
      </c>
      <c r="B20933" t="s">
        <v>41847</v>
      </c>
      <c r="C20933" t="s">
        <v>41848</v>
      </c>
      <c r="D20933" s="1">
        <v>42049.031087962961</v>
      </c>
      <c r="E20933">
        <v>65</v>
      </c>
      <c r="F20933">
        <v>95</v>
      </c>
      <c r="G20933" t="s">
        <v>89</v>
      </c>
    </row>
    <row r="20934" spans="1:8" x14ac:dyDescent="0.2">
      <c r="A20934">
        <v>5.6638318028311699E+17</v>
      </c>
      <c r="B20934" t="s">
        <v>41849</v>
      </c>
      <c r="C20934" t="s">
        <v>41850</v>
      </c>
      <c r="D20934" s="1">
        <v>42049.032951388886</v>
      </c>
      <c r="E20934">
        <v>109</v>
      </c>
      <c r="F20934">
        <v>79</v>
      </c>
      <c r="G20934" t="s">
        <v>89</v>
      </c>
    </row>
    <row r="20935" spans="1:8" x14ac:dyDescent="0.2">
      <c r="A20935">
        <v>5.66383686976032E+17</v>
      </c>
      <c r="B20935" t="s">
        <v>41851</v>
      </c>
      <c r="C20935" t="s">
        <v>41852</v>
      </c>
      <c r="D20935" s="1">
        <v>42049.034351851849</v>
      </c>
      <c r="E20935">
        <v>104</v>
      </c>
      <c r="F20935">
        <v>81</v>
      </c>
      <c r="G20935" t="s">
        <v>89</v>
      </c>
    </row>
    <row r="20936" spans="1:8" x14ac:dyDescent="0.2">
      <c r="A20936">
        <v>5.6642480448474298E+17</v>
      </c>
      <c r="B20936" t="s">
        <v>41853</v>
      </c>
      <c r="C20936" t="s">
        <v>41854</v>
      </c>
      <c r="D20936" s="1">
        <v>42049.147812499999</v>
      </c>
      <c r="E20936">
        <v>33</v>
      </c>
      <c r="F20936">
        <v>28</v>
      </c>
      <c r="G20936" t="s">
        <v>89</v>
      </c>
      <c r="H20936" t="s">
        <v>616</v>
      </c>
    </row>
    <row r="20937" spans="1:8" x14ac:dyDescent="0.2">
      <c r="A20937">
        <v>5.6642552552753101E+17</v>
      </c>
      <c r="B20937" t="s">
        <v>41855</v>
      </c>
      <c r="C20937" t="s">
        <v>41856</v>
      </c>
      <c r="D20937" s="1">
        <v>42049.14980324074</v>
      </c>
      <c r="E20937">
        <v>31</v>
      </c>
      <c r="F20937">
        <v>43</v>
      </c>
      <c r="G20937" t="s">
        <v>89</v>
      </c>
    </row>
    <row r="20938" spans="1:8" x14ac:dyDescent="0.2">
      <c r="A20938">
        <v>5.6642573612351398E+17</v>
      </c>
      <c r="B20938" t="s">
        <v>41857</v>
      </c>
      <c r="C20938" t="s">
        <v>41858</v>
      </c>
      <c r="D20938" s="1">
        <v>42049.150381944448</v>
      </c>
      <c r="E20938">
        <v>79</v>
      </c>
      <c r="F20938">
        <v>92</v>
      </c>
      <c r="G20938" t="s">
        <v>89</v>
      </c>
    </row>
    <row r="20939" spans="1:8" x14ac:dyDescent="0.2">
      <c r="A20939">
        <v>5.6642635426748403E+17</v>
      </c>
      <c r="B20939" t="s">
        <v>41859</v>
      </c>
      <c r="C20939" t="s">
        <v>41860</v>
      </c>
      <c r="D20939" s="1">
        <v>42049.152094907404</v>
      </c>
      <c r="E20939">
        <v>30</v>
      </c>
      <c r="F20939">
        <v>22</v>
      </c>
      <c r="G20939" t="s">
        <v>215</v>
      </c>
    </row>
    <row r="20940" spans="1:8" x14ac:dyDescent="0.2">
      <c r="A20940">
        <v>5.6657844555222202E+17</v>
      </c>
      <c r="B20940" t="s">
        <v>41861</v>
      </c>
      <c r="C20940" t="s">
        <v>41862</v>
      </c>
      <c r="D20940" s="1">
        <v>42049.571782407409</v>
      </c>
      <c r="E20940">
        <v>23</v>
      </c>
      <c r="F20940">
        <v>34</v>
      </c>
      <c r="G20940" t="s">
        <v>576</v>
      </c>
      <c r="H20940" t="s">
        <v>616</v>
      </c>
    </row>
    <row r="20941" spans="1:8" x14ac:dyDescent="0.2">
      <c r="A20941">
        <v>5.6657882174351302E+17</v>
      </c>
      <c r="B20941" t="s">
        <v>41863</v>
      </c>
      <c r="C20941" t="s">
        <v>41864</v>
      </c>
      <c r="D20941" s="1">
        <v>42049.572824074072</v>
      </c>
      <c r="E20941">
        <v>15</v>
      </c>
      <c r="F20941">
        <v>23</v>
      </c>
      <c r="G20941" t="s">
        <v>487</v>
      </c>
    </row>
    <row r="20942" spans="1:8" x14ac:dyDescent="0.2">
      <c r="A20942">
        <v>5.6657910857099597E+17</v>
      </c>
      <c r="B20942" t="s">
        <v>41865</v>
      </c>
      <c r="C20942" t="s">
        <v>41866</v>
      </c>
      <c r="D20942" s="1">
        <v>42049.573611111111</v>
      </c>
      <c r="E20942">
        <v>11</v>
      </c>
      <c r="F20942">
        <v>22</v>
      </c>
      <c r="G20942" t="s">
        <v>25737</v>
      </c>
    </row>
    <row r="20943" spans="1:8" x14ac:dyDescent="0.2">
      <c r="A20943">
        <v>5.6657956950404301E+17</v>
      </c>
      <c r="B20943" t="s">
        <v>41867</v>
      </c>
      <c r="C20943" t="s">
        <v>41868</v>
      </c>
      <c r="D20943" s="1">
        <v>42049.574884259258</v>
      </c>
      <c r="E20943">
        <v>207</v>
      </c>
      <c r="F20943">
        <v>230</v>
      </c>
      <c r="G20943" t="s">
        <v>89</v>
      </c>
      <c r="H20943" t="s">
        <v>390</v>
      </c>
    </row>
    <row r="20944" spans="1:8" x14ac:dyDescent="0.2">
      <c r="A20944">
        <v>5.6658000268756102E+17</v>
      </c>
      <c r="B20944" t="s">
        <v>41869</v>
      </c>
      <c r="C20944" t="s">
        <v>41870</v>
      </c>
      <c r="D20944" s="1">
        <v>42049.57607638889</v>
      </c>
      <c r="E20944">
        <v>63</v>
      </c>
      <c r="F20944">
        <v>61</v>
      </c>
      <c r="G20944" t="s">
        <v>215</v>
      </c>
      <c r="H20944" t="s">
        <v>390</v>
      </c>
    </row>
    <row r="20945" spans="1:8" x14ac:dyDescent="0.2">
      <c r="A20945">
        <v>5.6658215094295302E+17</v>
      </c>
      <c r="B20945" t="s">
        <v>41871</v>
      </c>
      <c r="C20945" t="s">
        <v>41872</v>
      </c>
      <c r="D20945" s="1">
        <v>42049.582013888888</v>
      </c>
      <c r="E20945">
        <v>22</v>
      </c>
      <c r="F20945">
        <v>29</v>
      </c>
      <c r="G20945" t="s">
        <v>576</v>
      </c>
    </row>
    <row r="20946" spans="1:8" x14ac:dyDescent="0.2">
      <c r="A20946">
        <v>5.6658245607020102E+17</v>
      </c>
      <c r="B20946" t="s">
        <v>41873</v>
      </c>
      <c r="C20946" t="s">
        <v>41874</v>
      </c>
      <c r="D20946" s="1">
        <v>42049.58284722222</v>
      </c>
      <c r="E20946">
        <v>7</v>
      </c>
      <c r="F20946">
        <v>20</v>
      </c>
      <c r="G20946" t="s">
        <v>546</v>
      </c>
      <c r="H20946" t="s">
        <v>616</v>
      </c>
    </row>
    <row r="20947" spans="1:8" x14ac:dyDescent="0.2">
      <c r="A20947">
        <v>5.6658260651986899E+17</v>
      </c>
      <c r="B20947" t="s">
        <v>41875</v>
      </c>
      <c r="C20947" t="s">
        <v>41876</v>
      </c>
      <c r="D20947" s="1">
        <v>42049.58326388889</v>
      </c>
      <c r="E20947">
        <v>14</v>
      </c>
      <c r="F20947">
        <v>20</v>
      </c>
      <c r="G20947" t="s">
        <v>25737</v>
      </c>
    </row>
    <row r="20948" spans="1:8" x14ac:dyDescent="0.2">
      <c r="A20948">
        <v>5.6665411902979597E+17</v>
      </c>
      <c r="B20948" t="s">
        <v>41877</v>
      </c>
      <c r="C20948" t="s">
        <v>41878</v>
      </c>
      <c r="D20948" s="1">
        <v>42049.780601851853</v>
      </c>
      <c r="E20948">
        <v>22</v>
      </c>
      <c r="F20948">
        <v>35</v>
      </c>
      <c r="G20948" t="s">
        <v>89</v>
      </c>
    </row>
    <row r="20949" spans="1:8" x14ac:dyDescent="0.2">
      <c r="A20949">
        <v>5.6666142468108602E+17</v>
      </c>
      <c r="B20949" t="s">
        <v>41879</v>
      </c>
      <c r="C20949" t="s">
        <v>41880</v>
      </c>
      <c r="D20949" s="1">
        <v>42049.800763888888</v>
      </c>
      <c r="E20949">
        <v>26</v>
      </c>
      <c r="F20949">
        <v>41</v>
      </c>
      <c r="G20949" t="s">
        <v>215</v>
      </c>
    </row>
    <row r="20950" spans="1:8" x14ac:dyDescent="0.2">
      <c r="A20950">
        <v>5.6670804540602701E+17</v>
      </c>
      <c r="B20950" t="s">
        <v>41881</v>
      </c>
      <c r="C20950" t="s">
        <v>41882</v>
      </c>
      <c r="D20950" s="1">
        <v>42049.929409722223</v>
      </c>
      <c r="E20950">
        <v>19</v>
      </c>
      <c r="F20950">
        <v>44</v>
      </c>
      <c r="G20950" t="s">
        <v>215</v>
      </c>
    </row>
    <row r="20951" spans="1:8" x14ac:dyDescent="0.2">
      <c r="A20951">
        <v>5.6670834749656198E+17</v>
      </c>
      <c r="B20951" t="s">
        <v>41883</v>
      </c>
      <c r="C20951" t="s">
        <v>41884</v>
      </c>
      <c r="D20951" s="1">
        <v>42049.930243055554</v>
      </c>
      <c r="E20951">
        <v>8</v>
      </c>
      <c r="F20951">
        <v>14</v>
      </c>
      <c r="G20951" t="s">
        <v>487</v>
      </c>
    </row>
    <row r="20952" spans="1:8" x14ac:dyDescent="0.2">
      <c r="A20952">
        <v>5.6670865121871802E+17</v>
      </c>
      <c r="B20952" t="s">
        <v>41885</v>
      </c>
      <c r="C20952" t="s">
        <v>41886</v>
      </c>
      <c r="D20952" s="1">
        <v>42049.931087962963</v>
      </c>
      <c r="E20952">
        <v>12</v>
      </c>
      <c r="F20952">
        <v>18</v>
      </c>
      <c r="G20952" t="s">
        <v>546</v>
      </c>
    </row>
    <row r="20953" spans="1:8" x14ac:dyDescent="0.2">
      <c r="A20953">
        <v>5.6670871801299302E+17</v>
      </c>
      <c r="B20953" t="s">
        <v>41887</v>
      </c>
      <c r="C20953" t="s">
        <v>41888</v>
      </c>
      <c r="D20953" s="1">
        <v>42049.931261574071</v>
      </c>
      <c r="E20953">
        <v>5</v>
      </c>
      <c r="F20953">
        <v>28</v>
      </c>
      <c r="G20953" t="s">
        <v>215</v>
      </c>
      <c r="H20953" t="s">
        <v>390</v>
      </c>
    </row>
    <row r="20954" spans="1:8" x14ac:dyDescent="0.2">
      <c r="A20954">
        <v>5.6670934698244E+17</v>
      </c>
      <c r="B20954" t="s">
        <v>41889</v>
      </c>
      <c r="C20954" t="s">
        <v>41890</v>
      </c>
      <c r="D20954" s="1">
        <v>42049.932997685188</v>
      </c>
      <c r="E20954">
        <v>9</v>
      </c>
      <c r="F20954">
        <v>21</v>
      </c>
      <c r="G20954" t="s">
        <v>215</v>
      </c>
    </row>
    <row r="20955" spans="1:8" x14ac:dyDescent="0.2">
      <c r="A20955">
        <v>5.6670957280375603E+17</v>
      </c>
      <c r="B20955" t="s">
        <v>41891</v>
      </c>
      <c r="C20955" t="s">
        <v>41892</v>
      </c>
      <c r="D20955" s="1">
        <v>42049.933622685188</v>
      </c>
      <c r="E20955">
        <v>37</v>
      </c>
      <c r="F20955">
        <v>86</v>
      </c>
      <c r="G20955" t="s">
        <v>215</v>
      </c>
    </row>
    <row r="20956" spans="1:8" x14ac:dyDescent="0.2">
      <c r="A20956">
        <v>5.6671074392056602E+17</v>
      </c>
      <c r="B20956" t="s">
        <v>41893</v>
      </c>
      <c r="C20956" t="s">
        <v>41894</v>
      </c>
      <c r="D20956" s="1">
        <v>42049.936851851853</v>
      </c>
      <c r="E20956">
        <v>8</v>
      </c>
      <c r="F20956">
        <v>11</v>
      </c>
      <c r="G20956" t="s">
        <v>576</v>
      </c>
    </row>
    <row r="20957" spans="1:8" x14ac:dyDescent="0.2">
      <c r="A20957">
        <v>5.6671089707975002E+17</v>
      </c>
      <c r="B20957" t="s">
        <v>41895</v>
      </c>
      <c r="C20957" t="s">
        <v>41896</v>
      </c>
      <c r="D20957" s="1">
        <v>42049.937280092592</v>
      </c>
      <c r="E20957">
        <v>13</v>
      </c>
      <c r="F20957">
        <v>35</v>
      </c>
      <c r="G20957" t="s">
        <v>576</v>
      </c>
    </row>
    <row r="20958" spans="1:8" x14ac:dyDescent="0.2">
      <c r="A20958">
        <v>5.6671178146134797E+17</v>
      </c>
      <c r="B20958" t="s">
        <v>41897</v>
      </c>
      <c r="C20958" t="s">
        <v>41898</v>
      </c>
      <c r="D20958" s="1">
        <v>42049.939722222225</v>
      </c>
      <c r="E20958">
        <v>31</v>
      </c>
      <c r="F20958">
        <v>73</v>
      </c>
      <c r="G20958" t="s">
        <v>215</v>
      </c>
      <c r="H20958" t="s">
        <v>13093</v>
      </c>
    </row>
    <row r="20959" spans="1:8" x14ac:dyDescent="0.2">
      <c r="A20959">
        <v>5.6671236582017798E+17</v>
      </c>
      <c r="B20959" t="s">
        <v>41899</v>
      </c>
      <c r="C20959" t="s">
        <v>41900</v>
      </c>
      <c r="D20959" s="1">
        <v>42049.941331018519</v>
      </c>
      <c r="E20959">
        <v>25</v>
      </c>
      <c r="F20959">
        <v>67</v>
      </c>
      <c r="G20959" t="s">
        <v>215</v>
      </c>
    </row>
    <row r="20960" spans="1:8" x14ac:dyDescent="0.2">
      <c r="A20960">
        <v>5.6671279981738298E+17</v>
      </c>
      <c r="B20960" t="s">
        <v>41901</v>
      </c>
      <c r="C20960" t="s">
        <v>41902</v>
      </c>
      <c r="D20960" s="1">
        <v>42049.94253472222</v>
      </c>
      <c r="E20960">
        <v>40</v>
      </c>
      <c r="F20960">
        <v>89</v>
      </c>
      <c r="G20960" t="s">
        <v>215</v>
      </c>
    </row>
    <row r="20961" spans="1:8" x14ac:dyDescent="0.2">
      <c r="A20961">
        <v>5.6681510134980998E+17</v>
      </c>
      <c r="B20961" t="s">
        <v>41903</v>
      </c>
      <c r="C20961" t="s">
        <v>41904</v>
      </c>
      <c r="D20961" s="1">
        <v>42050.224826388891</v>
      </c>
      <c r="E20961">
        <v>775</v>
      </c>
      <c r="F20961">
        <v>846</v>
      </c>
    </row>
    <row r="20962" spans="1:8" x14ac:dyDescent="0.2">
      <c r="A20962">
        <v>5.6700572270227802E+17</v>
      </c>
      <c r="B20962" t="s">
        <v>41905</v>
      </c>
      <c r="C20962" t="s">
        <v>41906</v>
      </c>
      <c r="D20962" s="1">
        <v>42050.750844907408</v>
      </c>
      <c r="E20962">
        <v>55</v>
      </c>
      <c r="F20962">
        <v>178</v>
      </c>
    </row>
    <row r="20963" spans="1:8" x14ac:dyDescent="0.2">
      <c r="A20963">
        <v>5.6700720033041203E+17</v>
      </c>
      <c r="B20963" t="s">
        <v>41907</v>
      </c>
      <c r="C20963" t="s">
        <v>41908</v>
      </c>
      <c r="D20963" s="1">
        <v>42050.754918981482</v>
      </c>
      <c r="E20963">
        <v>37</v>
      </c>
      <c r="F20963">
        <v>74</v>
      </c>
      <c r="H20963" t="s">
        <v>390</v>
      </c>
    </row>
    <row r="20964" spans="1:8" x14ac:dyDescent="0.2">
      <c r="A20964">
        <v>5.670078926548E+17</v>
      </c>
      <c r="B20964" t="s">
        <v>41909</v>
      </c>
      <c r="C20964" t="s">
        <v>41910</v>
      </c>
      <c r="D20964" s="1">
        <v>42050.756828703707</v>
      </c>
      <c r="E20964">
        <v>15</v>
      </c>
      <c r="F20964">
        <v>22</v>
      </c>
      <c r="G20964" t="s">
        <v>215</v>
      </c>
      <c r="H20964" t="s">
        <v>390</v>
      </c>
    </row>
    <row r="20965" spans="1:8" x14ac:dyDescent="0.2">
      <c r="A20965">
        <v>5.6701470733763302E+17</v>
      </c>
      <c r="B20965" t="s">
        <v>41911</v>
      </c>
      <c r="C20965" t="s">
        <v>41912</v>
      </c>
      <c r="D20965" s="1">
        <v>42050.775636574072</v>
      </c>
      <c r="E20965">
        <v>14</v>
      </c>
      <c r="F20965">
        <v>31</v>
      </c>
      <c r="G20965" t="s">
        <v>215</v>
      </c>
    </row>
    <row r="20966" spans="1:8" x14ac:dyDescent="0.2">
      <c r="A20966">
        <v>5.6702204449233299E+17</v>
      </c>
      <c r="B20966" t="s">
        <v>41913</v>
      </c>
      <c r="C20966" t="s">
        <v>41914</v>
      </c>
      <c r="D20966" s="1">
        <v>42050.79587962963</v>
      </c>
      <c r="E20966">
        <v>28</v>
      </c>
      <c r="F20966">
        <v>60</v>
      </c>
      <c r="G20966" t="s">
        <v>215</v>
      </c>
    </row>
    <row r="20967" spans="1:8" x14ac:dyDescent="0.2">
      <c r="A20967">
        <v>5.6702252381740602E+17</v>
      </c>
      <c r="B20967" t="s">
        <v>41915</v>
      </c>
      <c r="C20967" t="s">
        <v>41916</v>
      </c>
      <c r="D20967" s="1">
        <v>42050.797210648147</v>
      </c>
      <c r="E20967">
        <v>18</v>
      </c>
      <c r="F20967">
        <v>52</v>
      </c>
      <c r="G20967" t="s">
        <v>215</v>
      </c>
    </row>
    <row r="20968" spans="1:8" x14ac:dyDescent="0.2">
      <c r="A20968">
        <v>5.6702256758077798E+17</v>
      </c>
      <c r="B20968" t="s">
        <v>41917</v>
      </c>
      <c r="C20968" t="s">
        <v>41918</v>
      </c>
      <c r="D20968" s="1">
        <v>42050.797326388885</v>
      </c>
      <c r="E20968">
        <v>11</v>
      </c>
      <c r="F20968">
        <v>13</v>
      </c>
      <c r="G20968" t="s">
        <v>576</v>
      </c>
    </row>
    <row r="20969" spans="1:8" x14ac:dyDescent="0.2">
      <c r="A20969">
        <v>5.6702397456007098E+17</v>
      </c>
      <c r="B20969" t="s">
        <v>41919</v>
      </c>
      <c r="C20969" t="s">
        <v>41920</v>
      </c>
      <c r="D20969" s="1">
        <v>42050.801203703704</v>
      </c>
      <c r="E20969">
        <v>35</v>
      </c>
      <c r="F20969">
        <v>52</v>
      </c>
      <c r="G20969" t="s">
        <v>215</v>
      </c>
    </row>
    <row r="20970" spans="1:8" x14ac:dyDescent="0.2">
      <c r="A20970">
        <v>5.6702492299285702E+17</v>
      </c>
      <c r="B20970" t="s">
        <v>41921</v>
      </c>
      <c r="C20970" t="s">
        <v>41922</v>
      </c>
      <c r="D20970" s="1">
        <v>42050.803831018522</v>
      </c>
      <c r="E20970">
        <v>43</v>
      </c>
      <c r="F20970">
        <v>61</v>
      </c>
      <c r="G20970" t="s">
        <v>576</v>
      </c>
      <c r="H20970" t="s">
        <v>390</v>
      </c>
    </row>
    <row r="20971" spans="1:8" x14ac:dyDescent="0.2">
      <c r="A20971">
        <v>5.6710537813217203E+17</v>
      </c>
      <c r="B20971" t="s">
        <v>41923</v>
      </c>
      <c r="C20971" t="s">
        <v>41924</v>
      </c>
      <c r="D20971" s="1">
        <v>42051.02584490741</v>
      </c>
      <c r="E20971">
        <v>560</v>
      </c>
      <c r="F20971">
        <v>641</v>
      </c>
    </row>
    <row r="20972" spans="1:8" x14ac:dyDescent="0.2">
      <c r="A20972">
        <v>5.6710567797039098E+17</v>
      </c>
      <c r="B20972" t="s">
        <v>41925</v>
      </c>
      <c r="C20972" t="s">
        <v>41926</v>
      </c>
      <c r="D20972" s="1">
        <v>42051.026666666665</v>
      </c>
      <c r="E20972">
        <v>85</v>
      </c>
      <c r="F20972">
        <v>281</v>
      </c>
    </row>
    <row r="20973" spans="1:8" x14ac:dyDescent="0.2">
      <c r="A20973">
        <v>5.67316169367896E+17</v>
      </c>
      <c r="B20973" t="s">
        <v>41927</v>
      </c>
      <c r="C20973" t="s">
        <v>41928</v>
      </c>
      <c r="D20973" s="1">
        <v>42051.607511574075</v>
      </c>
      <c r="E20973">
        <v>37</v>
      </c>
      <c r="F20973">
        <v>53</v>
      </c>
      <c r="G20973" t="s">
        <v>215</v>
      </c>
    </row>
    <row r="20974" spans="1:8" x14ac:dyDescent="0.2">
      <c r="A20974">
        <v>5.6740579717364499E+17</v>
      </c>
      <c r="B20974" t="s">
        <v>41929</v>
      </c>
      <c r="C20974" t="s">
        <v>41930</v>
      </c>
      <c r="D20974" s="1">
        <v>42051.854837962965</v>
      </c>
      <c r="E20974">
        <v>14</v>
      </c>
      <c r="F20974">
        <v>38</v>
      </c>
      <c r="G20974" t="s">
        <v>546</v>
      </c>
      <c r="H20974" t="s">
        <v>390</v>
      </c>
    </row>
    <row r="20975" spans="1:8" x14ac:dyDescent="0.2">
      <c r="A20975">
        <v>5.6740606055496397E+17</v>
      </c>
      <c r="B20975" t="s">
        <v>41931</v>
      </c>
      <c r="C20975" t="s">
        <v>41932</v>
      </c>
      <c r="D20975" s="1">
        <v>42051.855567129627</v>
      </c>
      <c r="E20975">
        <v>6</v>
      </c>
      <c r="F20975">
        <v>28</v>
      </c>
      <c r="G20975" t="s">
        <v>25737</v>
      </c>
    </row>
    <row r="20976" spans="1:8" x14ac:dyDescent="0.2">
      <c r="A20976">
        <v>5.6740899701654298E+17</v>
      </c>
      <c r="B20976" t="s">
        <v>41933</v>
      </c>
      <c r="C20976" t="s">
        <v>41934</v>
      </c>
      <c r="D20976" s="1">
        <v>42051.863668981481</v>
      </c>
      <c r="E20976">
        <v>8</v>
      </c>
      <c r="F20976">
        <v>32</v>
      </c>
      <c r="G20976" t="s">
        <v>9029</v>
      </c>
    </row>
    <row r="20977" spans="1:8" x14ac:dyDescent="0.2">
      <c r="A20977">
        <v>5.6741605145420499E+17</v>
      </c>
      <c r="B20977" t="s">
        <v>41935</v>
      </c>
      <c r="C20977" t="s">
        <v>41936</v>
      </c>
      <c r="D20977" s="1">
        <v>42051.883136574077</v>
      </c>
      <c r="E20977">
        <v>31</v>
      </c>
      <c r="F20977">
        <v>72</v>
      </c>
      <c r="G20977" t="s">
        <v>487</v>
      </c>
      <c r="H20977" t="s">
        <v>1732</v>
      </c>
    </row>
    <row r="20978" spans="1:8" x14ac:dyDescent="0.2">
      <c r="A20978">
        <v>5.6742890651361203E+17</v>
      </c>
      <c r="B20978" t="s">
        <v>41937</v>
      </c>
      <c r="C20978" t="s">
        <v>41938</v>
      </c>
      <c r="D20978" s="1">
        <v>42051.918611111112</v>
      </c>
      <c r="E20978">
        <v>205</v>
      </c>
      <c r="F20978">
        <v>459</v>
      </c>
      <c r="G20978" t="s">
        <v>89</v>
      </c>
    </row>
    <row r="20979" spans="1:8" x14ac:dyDescent="0.2">
      <c r="A20979">
        <v>5.6743140551769702E+17</v>
      </c>
      <c r="B20979" t="s">
        <v>41939</v>
      </c>
      <c r="C20979" t="s">
        <v>41940</v>
      </c>
      <c r="D20979" s="1">
        <v>42051.925509259258</v>
      </c>
      <c r="E20979">
        <v>14</v>
      </c>
      <c r="F20979">
        <v>51</v>
      </c>
      <c r="G20979" t="s">
        <v>215</v>
      </c>
      <c r="H20979" t="s">
        <v>390</v>
      </c>
    </row>
    <row r="20980" spans="1:8" x14ac:dyDescent="0.2">
      <c r="A20980">
        <v>5.6746331992649702E+17</v>
      </c>
      <c r="B20980" t="s">
        <v>41941</v>
      </c>
      <c r="C20980" t="s">
        <v>41942</v>
      </c>
      <c r="D20980" s="1">
        <v>42052.01357638889</v>
      </c>
      <c r="E20980">
        <v>23</v>
      </c>
      <c r="F20980">
        <v>53</v>
      </c>
      <c r="G20980" t="s">
        <v>89</v>
      </c>
      <c r="H20980" t="s">
        <v>616</v>
      </c>
    </row>
    <row r="20981" spans="1:8" x14ac:dyDescent="0.2">
      <c r="A20981">
        <v>5.6746356770917498E+17</v>
      </c>
      <c r="B20981" t="s">
        <v>41943</v>
      </c>
      <c r="C20981" t="s">
        <v>41944</v>
      </c>
      <c r="D20981" s="1">
        <v>42052.01425925926</v>
      </c>
      <c r="E20981">
        <v>12</v>
      </c>
      <c r="F20981">
        <v>41</v>
      </c>
      <c r="G20981" t="e">
        <f>Amit_D_Ranade</f>
        <v>#NAME?</v>
      </c>
    </row>
    <row r="20982" spans="1:8" x14ac:dyDescent="0.2">
      <c r="A20982">
        <v>5.6746375904076499E+17</v>
      </c>
      <c r="B20982" t="s">
        <v>41945</v>
      </c>
      <c r="C20982" t="s">
        <v>41946</v>
      </c>
      <c r="D20982" s="1">
        <v>42052.014780092592</v>
      </c>
      <c r="E20982">
        <v>10</v>
      </c>
      <c r="F20982">
        <v>36</v>
      </c>
      <c r="G20982" t="s">
        <v>576</v>
      </c>
    </row>
    <row r="20983" spans="1:8" x14ac:dyDescent="0.2">
      <c r="A20983">
        <v>5.6746383691220499E+17</v>
      </c>
      <c r="B20983" t="s">
        <v>41947</v>
      </c>
      <c r="C20983" t="s">
        <v>41948</v>
      </c>
      <c r="D20983" s="1">
        <v>42052.014999999999</v>
      </c>
      <c r="E20983">
        <v>21</v>
      </c>
      <c r="F20983">
        <v>58</v>
      </c>
      <c r="G20983" t="s">
        <v>576</v>
      </c>
    </row>
    <row r="20984" spans="1:8" x14ac:dyDescent="0.2">
      <c r="A20984">
        <v>5.6747165393305101E+17</v>
      </c>
      <c r="B20984" t="s">
        <v>41949</v>
      </c>
      <c r="C20984" t="s">
        <v>41950</v>
      </c>
      <c r="D20984" s="1">
        <v>42052.036574074074</v>
      </c>
      <c r="E20984">
        <v>104</v>
      </c>
      <c r="F20984">
        <v>285</v>
      </c>
      <c r="H20984" t="s">
        <v>390</v>
      </c>
    </row>
    <row r="20985" spans="1:8" x14ac:dyDescent="0.2">
      <c r="A20985">
        <v>5.6756003714160602E+17</v>
      </c>
      <c r="B20985" t="s">
        <v>41951</v>
      </c>
      <c r="C20985" t="s">
        <v>41952</v>
      </c>
      <c r="D20985" s="1">
        <v>42052.280462962961</v>
      </c>
      <c r="E20985">
        <v>11</v>
      </c>
      <c r="F20985">
        <v>32</v>
      </c>
      <c r="G20985" t="s">
        <v>9029</v>
      </c>
    </row>
    <row r="20986" spans="1:8" x14ac:dyDescent="0.2">
      <c r="A20986">
        <v>5.6756063129829702E+17</v>
      </c>
      <c r="B20986" t="s">
        <v>41953</v>
      </c>
      <c r="C20986" t="s">
        <v>41954</v>
      </c>
      <c r="D20986" s="1">
        <v>42052.282094907408</v>
      </c>
      <c r="E20986">
        <v>65</v>
      </c>
      <c r="F20986">
        <v>213</v>
      </c>
      <c r="G20986" t="s">
        <v>487</v>
      </c>
      <c r="H20986" t="s">
        <v>390</v>
      </c>
    </row>
    <row r="20987" spans="1:8" x14ac:dyDescent="0.2">
      <c r="A20987">
        <v>5.6769218446049203E+17</v>
      </c>
      <c r="B20987" t="s">
        <v>41955</v>
      </c>
      <c r="C20987" t="s">
        <v>41956</v>
      </c>
      <c r="D20987" s="1">
        <v>42052.645115740743</v>
      </c>
      <c r="E20987">
        <v>9</v>
      </c>
      <c r="F20987">
        <v>27</v>
      </c>
      <c r="G20987" t="s">
        <v>576</v>
      </c>
      <c r="H20987" t="s">
        <v>390</v>
      </c>
    </row>
    <row r="20988" spans="1:8" x14ac:dyDescent="0.2">
      <c r="A20988">
        <v>5.6769230482443002E+17</v>
      </c>
      <c r="B20988" t="s">
        <v>41957</v>
      </c>
      <c r="C20988" t="s">
        <v>41958</v>
      </c>
      <c r="D20988" s="1">
        <v>42052.645451388889</v>
      </c>
      <c r="E20988">
        <v>17</v>
      </c>
      <c r="F20988">
        <v>40</v>
      </c>
      <c r="G20988" t="s">
        <v>9029</v>
      </c>
    </row>
    <row r="20989" spans="1:8" x14ac:dyDescent="0.2">
      <c r="A20989">
        <v>5.6769270941536998E+17</v>
      </c>
      <c r="B20989" t="s">
        <v>41959</v>
      </c>
      <c r="C20989" t="s">
        <v>41960</v>
      </c>
      <c r="D20989" s="1">
        <v>42052.646562499998</v>
      </c>
      <c r="E20989">
        <v>10</v>
      </c>
      <c r="F20989">
        <v>31</v>
      </c>
      <c r="G20989" t="s">
        <v>215</v>
      </c>
      <c r="H20989" t="s">
        <v>41961</v>
      </c>
    </row>
    <row r="20990" spans="1:8" x14ac:dyDescent="0.2">
      <c r="A20990">
        <v>5.6769299620511302E+17</v>
      </c>
      <c r="B20990" t="s">
        <v>41962</v>
      </c>
      <c r="C20990" t="s">
        <v>41963</v>
      </c>
      <c r="D20990" s="1">
        <v>42052.647361111114</v>
      </c>
      <c r="E20990">
        <v>12</v>
      </c>
      <c r="F20990">
        <v>32</v>
      </c>
      <c r="G20990" t="s">
        <v>487</v>
      </c>
    </row>
    <row r="20991" spans="1:8" x14ac:dyDescent="0.2">
      <c r="A20991">
        <v>5.6769317598555699E+17</v>
      </c>
      <c r="B20991" t="s">
        <v>41964</v>
      </c>
      <c r="C20991" t="s">
        <v>41965</v>
      </c>
      <c r="D20991" s="1">
        <v>42052.647858796299</v>
      </c>
      <c r="E20991">
        <v>13</v>
      </c>
      <c r="F20991">
        <v>18</v>
      </c>
      <c r="G20991" t="s">
        <v>546</v>
      </c>
    </row>
    <row r="20992" spans="1:8" x14ac:dyDescent="0.2">
      <c r="A20992">
        <v>5.6769350832541197E+17</v>
      </c>
      <c r="B20992" t="s">
        <v>41966</v>
      </c>
      <c r="C20992" t="s">
        <v>41967</v>
      </c>
      <c r="D20992" s="1">
        <v>42052.648773148147</v>
      </c>
      <c r="E20992">
        <v>11</v>
      </c>
      <c r="F20992">
        <v>29</v>
      </c>
      <c r="G20992" t="s">
        <v>576</v>
      </c>
      <c r="H20992" t="s">
        <v>390</v>
      </c>
    </row>
    <row r="20993" spans="1:8" x14ac:dyDescent="0.2">
      <c r="A20993">
        <v>5.6769416299754202E+17</v>
      </c>
      <c r="B20993" t="s">
        <v>41968</v>
      </c>
      <c r="C20993" t="s">
        <v>41969</v>
      </c>
      <c r="D20993" s="1">
        <v>42052.650578703702</v>
      </c>
      <c r="E20993">
        <v>27</v>
      </c>
      <c r="F20993">
        <v>69</v>
      </c>
      <c r="G20993" t="s">
        <v>576</v>
      </c>
    </row>
    <row r="20994" spans="1:8" x14ac:dyDescent="0.2">
      <c r="A20994">
        <v>5.6769448242318099E+17</v>
      </c>
      <c r="B20994" t="s">
        <v>41970</v>
      </c>
      <c r="C20994" t="s">
        <v>41971</v>
      </c>
      <c r="D20994" s="1">
        <v>42052.651458333334</v>
      </c>
      <c r="E20994">
        <v>30</v>
      </c>
      <c r="F20994">
        <v>76</v>
      </c>
      <c r="G20994" t="s">
        <v>576</v>
      </c>
    </row>
    <row r="20995" spans="1:8" x14ac:dyDescent="0.2">
      <c r="A20995">
        <v>5.6770739572050701E+17</v>
      </c>
      <c r="B20995" t="s">
        <v>41972</v>
      </c>
      <c r="C20995" t="s">
        <v>41973</v>
      </c>
      <c r="D20995" s="1">
        <v>42052.687094907407</v>
      </c>
      <c r="E20995">
        <v>20</v>
      </c>
      <c r="F20995">
        <v>55</v>
      </c>
      <c r="G20995" t="s">
        <v>41974</v>
      </c>
      <c r="H20995" t="s">
        <v>390</v>
      </c>
    </row>
    <row r="20996" spans="1:8" x14ac:dyDescent="0.2">
      <c r="A20996">
        <v>5.67707636632928E+17</v>
      </c>
      <c r="B20996" t="s">
        <v>41975</v>
      </c>
      <c r="C20996" t="s">
        <v>41976</v>
      </c>
      <c r="D20996" s="1">
        <v>42052.687754629631</v>
      </c>
      <c r="E20996">
        <v>9</v>
      </c>
      <c r="F20996">
        <v>37</v>
      </c>
      <c r="G20996" t="s">
        <v>215</v>
      </c>
      <c r="H20996" t="s">
        <v>616</v>
      </c>
    </row>
    <row r="20997" spans="1:8" x14ac:dyDescent="0.2">
      <c r="A20997">
        <v>5.6770780537818298E+17</v>
      </c>
      <c r="B20997" t="s">
        <v>41977</v>
      </c>
      <c r="C20997" t="s">
        <v>41978</v>
      </c>
      <c r="D20997" s="1">
        <v>42052.688217592593</v>
      </c>
      <c r="E20997">
        <v>36</v>
      </c>
      <c r="F20997">
        <v>70</v>
      </c>
      <c r="G20997" t="s">
        <v>215</v>
      </c>
      <c r="H20997" t="s">
        <v>390</v>
      </c>
    </row>
    <row r="20998" spans="1:8" x14ac:dyDescent="0.2">
      <c r="A20998">
        <v>5.6772414629006502E+17</v>
      </c>
      <c r="B20998" t="s">
        <v>41979</v>
      </c>
      <c r="C20998" t="s">
        <v>41980</v>
      </c>
      <c r="D20998" s="1">
        <v>42052.733310185184</v>
      </c>
      <c r="E20998">
        <v>48</v>
      </c>
      <c r="F20998">
        <v>54</v>
      </c>
      <c r="G20998" t="s">
        <v>89</v>
      </c>
    </row>
    <row r="20999" spans="1:8" x14ac:dyDescent="0.2">
      <c r="A20999">
        <v>5.6787244611365197E+17</v>
      </c>
      <c r="B20999" t="s">
        <v>41981</v>
      </c>
      <c r="C20999" t="s">
        <v>41982</v>
      </c>
      <c r="D20999" s="1">
        <v>42053.142546296294</v>
      </c>
      <c r="E20999">
        <v>11</v>
      </c>
      <c r="F20999">
        <v>37</v>
      </c>
      <c r="G20999" t="s">
        <v>487</v>
      </c>
    </row>
    <row r="21000" spans="1:8" x14ac:dyDescent="0.2">
      <c r="A21000">
        <v>5.6787308411763898E+17</v>
      </c>
      <c r="B21000" t="s">
        <v>41983</v>
      </c>
      <c r="C21000" t="s">
        <v>41984</v>
      </c>
      <c r="D21000" s="1">
        <v>42053.144305555557</v>
      </c>
      <c r="E21000">
        <v>17</v>
      </c>
      <c r="F21000">
        <v>27</v>
      </c>
      <c r="G21000" t="s">
        <v>9029</v>
      </c>
    </row>
    <row r="21001" spans="1:8" x14ac:dyDescent="0.2">
      <c r="A21001">
        <v>5.6797804701147098E+17</v>
      </c>
      <c r="B21001" t="s">
        <v>41985</v>
      </c>
      <c r="C21001" t="s">
        <v>41986</v>
      </c>
      <c r="D21001" s="1">
        <v>42053.433946759258</v>
      </c>
      <c r="E21001">
        <v>20</v>
      </c>
      <c r="F21001">
        <v>23</v>
      </c>
      <c r="G21001" t="s">
        <v>89</v>
      </c>
    </row>
    <row r="21002" spans="1:8" x14ac:dyDescent="0.2">
      <c r="A21002">
        <v>5.67979987913072E+17</v>
      </c>
      <c r="B21002" t="s">
        <v>41987</v>
      </c>
      <c r="C21002" t="s">
        <v>41988</v>
      </c>
      <c r="D21002" s="1">
        <v>42053.439305555556</v>
      </c>
      <c r="E21002">
        <v>12</v>
      </c>
      <c r="F21002">
        <v>27</v>
      </c>
      <c r="G21002" t="s">
        <v>215</v>
      </c>
    </row>
    <row r="21003" spans="1:8" x14ac:dyDescent="0.2">
      <c r="A21003">
        <v>5.6798026017373702E+17</v>
      </c>
      <c r="B21003" t="s">
        <v>41989</v>
      </c>
      <c r="C21003" t="s">
        <v>41990</v>
      </c>
      <c r="D21003" s="1">
        <v>42053.440057870372</v>
      </c>
      <c r="E21003">
        <v>36</v>
      </c>
      <c r="F21003">
        <v>53</v>
      </c>
      <c r="G21003" t="s">
        <v>215</v>
      </c>
    </row>
    <row r="21004" spans="1:8" x14ac:dyDescent="0.2">
      <c r="A21004">
        <v>5.6798061085110598E+17</v>
      </c>
      <c r="B21004" t="s">
        <v>41991</v>
      </c>
      <c r="C21004" t="s">
        <v>41992</v>
      </c>
      <c r="D21004" s="1">
        <v>42053.441018518519</v>
      </c>
      <c r="E21004">
        <v>10</v>
      </c>
      <c r="F21004">
        <v>16</v>
      </c>
      <c r="G21004" t="e">
        <f>Newsmax_Media</f>
        <v>#NAME?</v>
      </c>
    </row>
    <row r="21005" spans="1:8" x14ac:dyDescent="0.2">
      <c r="A21005">
        <v>5.6798086154885498E+17</v>
      </c>
      <c r="B21005" t="s">
        <v>41993</v>
      </c>
      <c r="C21005" t="s">
        <v>41994</v>
      </c>
      <c r="D21005" s="1">
        <v>42053.441712962966</v>
      </c>
      <c r="E21005">
        <v>20</v>
      </c>
      <c r="F21005">
        <v>29</v>
      </c>
      <c r="G21005" t="s">
        <v>41995</v>
      </c>
    </row>
    <row r="21006" spans="1:8" x14ac:dyDescent="0.2">
      <c r="A21006">
        <v>5.6798106705716E+17</v>
      </c>
      <c r="B21006" t="s">
        <v>41996</v>
      </c>
      <c r="C21006" t="s">
        <v>41997</v>
      </c>
      <c r="D21006" s="1">
        <v>42053.442280092589</v>
      </c>
      <c r="E21006">
        <v>15</v>
      </c>
      <c r="F21006">
        <v>20</v>
      </c>
      <c r="G21006" t="s">
        <v>26506</v>
      </c>
    </row>
    <row r="21007" spans="1:8" x14ac:dyDescent="0.2">
      <c r="A21007">
        <v>5.6798118752176902E+17</v>
      </c>
      <c r="B21007" t="s">
        <v>41998</v>
      </c>
      <c r="C21007" t="s">
        <v>41999</v>
      </c>
      <c r="D21007" s="1">
        <v>42053.442615740743</v>
      </c>
      <c r="E21007">
        <v>20</v>
      </c>
      <c r="F21007">
        <v>42</v>
      </c>
      <c r="G21007" t="s">
        <v>215</v>
      </c>
    </row>
    <row r="21008" spans="1:8" x14ac:dyDescent="0.2">
      <c r="A21008">
        <v>5.6800514259279002E+17</v>
      </c>
      <c r="B21008" t="s">
        <v>42000</v>
      </c>
      <c r="C21008" t="s">
        <v>42001</v>
      </c>
      <c r="D21008" s="1">
        <v>42053.508715277778</v>
      </c>
      <c r="E21008">
        <v>69</v>
      </c>
      <c r="F21008">
        <v>128</v>
      </c>
    </row>
    <row r="21009" spans="1:8" x14ac:dyDescent="0.2">
      <c r="A21009">
        <v>5.6802153313171802E+17</v>
      </c>
      <c r="B21009" t="s">
        <v>42002</v>
      </c>
      <c r="C21009" t="s">
        <v>42003</v>
      </c>
      <c r="D21009" s="1">
        <v>42053.553946759261</v>
      </c>
      <c r="E21009">
        <v>294</v>
      </c>
      <c r="F21009">
        <v>385</v>
      </c>
    </row>
    <row r="21010" spans="1:8" x14ac:dyDescent="0.2">
      <c r="A21010">
        <v>5.6807626723026502E+17</v>
      </c>
      <c r="B21010" t="s">
        <v>42004</v>
      </c>
      <c r="C21010" t="s">
        <v>42005</v>
      </c>
      <c r="D21010" s="1">
        <v>42053.704988425925</v>
      </c>
      <c r="E21010">
        <v>24</v>
      </c>
      <c r="F21010">
        <v>28</v>
      </c>
      <c r="G21010" t="s">
        <v>89</v>
      </c>
      <c r="H21010" t="s">
        <v>390</v>
      </c>
    </row>
    <row r="21011" spans="1:8" x14ac:dyDescent="0.2">
      <c r="A21011">
        <v>5.6810307518300102E+17</v>
      </c>
      <c r="B21011" t="s">
        <v>42006</v>
      </c>
      <c r="C21011" t="s">
        <v>42007</v>
      </c>
      <c r="D21011" s="1">
        <v>42053.778958333336</v>
      </c>
      <c r="E21011">
        <v>22</v>
      </c>
      <c r="F21011">
        <v>25</v>
      </c>
      <c r="G21011" t="s">
        <v>487</v>
      </c>
      <c r="H21011" t="s">
        <v>33188</v>
      </c>
    </row>
    <row r="21012" spans="1:8" x14ac:dyDescent="0.2">
      <c r="A21012">
        <v>5.68179105344192E+17</v>
      </c>
      <c r="B21012" t="s">
        <v>42008</v>
      </c>
      <c r="C21012" t="s">
        <v>42009</v>
      </c>
      <c r="D21012" s="1">
        <v>42053.988761574074</v>
      </c>
      <c r="E21012">
        <v>25</v>
      </c>
      <c r="F21012">
        <v>35</v>
      </c>
      <c r="G21012" t="e">
        <f>Newsmax_Media</f>
        <v>#NAME?</v>
      </c>
      <c r="H21012" t="s">
        <v>42010</v>
      </c>
    </row>
    <row r="21013" spans="1:8" x14ac:dyDescent="0.2">
      <c r="A21013">
        <v>5.6818664511732102E+17</v>
      </c>
      <c r="B21013" t="s">
        <v>42011</v>
      </c>
      <c r="C21013" t="s">
        <v>42012</v>
      </c>
      <c r="D21013" s="1">
        <v>42054.009571759256</v>
      </c>
      <c r="E21013">
        <v>35</v>
      </c>
      <c r="F21013">
        <v>55</v>
      </c>
      <c r="G21013" t="s">
        <v>215</v>
      </c>
    </row>
    <row r="21014" spans="1:8" x14ac:dyDescent="0.2">
      <c r="A21014">
        <v>5.68224696853856E+17</v>
      </c>
      <c r="B21014" t="s">
        <v>42013</v>
      </c>
      <c r="C21014" t="s">
        <v>42014</v>
      </c>
      <c r="D21014" s="1">
        <v>42054.114571759259</v>
      </c>
      <c r="E21014">
        <v>31</v>
      </c>
      <c r="F21014">
        <v>32</v>
      </c>
      <c r="G21014" t="s">
        <v>89</v>
      </c>
      <c r="H21014" t="s">
        <v>42015</v>
      </c>
    </row>
    <row r="21015" spans="1:8" x14ac:dyDescent="0.2">
      <c r="A21015">
        <v>5.6838644826681702E+17</v>
      </c>
      <c r="B21015" t="s">
        <v>42016</v>
      </c>
      <c r="C21015" t="s">
        <v>42017</v>
      </c>
      <c r="D21015" s="1">
        <v>42054.560925925929</v>
      </c>
      <c r="E21015">
        <v>212</v>
      </c>
      <c r="F21015">
        <v>390</v>
      </c>
    </row>
    <row r="21016" spans="1:8" x14ac:dyDescent="0.2">
      <c r="A21016">
        <v>5.6838779892496301E+17</v>
      </c>
      <c r="B21016" t="s">
        <v>42018</v>
      </c>
      <c r="C21016" t="s">
        <v>42019</v>
      </c>
      <c r="D21016" s="1">
        <v>42054.564652777779</v>
      </c>
      <c r="E21016">
        <v>279</v>
      </c>
      <c r="F21016">
        <v>283</v>
      </c>
    </row>
    <row r="21017" spans="1:8" x14ac:dyDescent="0.2">
      <c r="A21017">
        <v>5.6838953641119302E+17</v>
      </c>
      <c r="B21017" t="s">
        <v>42020</v>
      </c>
      <c r="C21017" t="s">
        <v>42021</v>
      </c>
      <c r="D21017" s="1">
        <v>42054.569444444445</v>
      </c>
      <c r="E21017">
        <v>4</v>
      </c>
      <c r="F21017">
        <v>20</v>
      </c>
      <c r="G21017" t="s">
        <v>576</v>
      </c>
    </row>
    <row r="21018" spans="1:8" x14ac:dyDescent="0.2">
      <c r="A21018">
        <v>5.6838984913013901E+17</v>
      </c>
      <c r="B21018" t="s">
        <v>42022</v>
      </c>
      <c r="C21018" t="s">
        <v>42023</v>
      </c>
      <c r="D21018" s="1">
        <v>42054.570300925923</v>
      </c>
      <c r="E21018">
        <v>30</v>
      </c>
      <c r="F21018">
        <v>68</v>
      </c>
      <c r="G21018" t="s">
        <v>215</v>
      </c>
    </row>
    <row r="21019" spans="1:8" x14ac:dyDescent="0.2">
      <c r="A21019">
        <v>5.6844325317712602E+17</v>
      </c>
      <c r="B21019" t="s">
        <v>42024</v>
      </c>
      <c r="C21019" t="s">
        <v>42025</v>
      </c>
      <c r="D21019" s="1">
        <v>42054.717673611114</v>
      </c>
      <c r="E21019">
        <v>287</v>
      </c>
      <c r="F21019">
        <v>495</v>
      </c>
    </row>
    <row r="21020" spans="1:8" x14ac:dyDescent="0.2">
      <c r="A21020">
        <v>5.6844629080112301E+17</v>
      </c>
      <c r="B21020" t="s">
        <v>42026</v>
      </c>
      <c r="C21020" t="s">
        <v>42027</v>
      </c>
      <c r="D21020" s="1">
        <v>42054.726053240738</v>
      </c>
      <c r="E21020">
        <v>262</v>
      </c>
      <c r="F21020">
        <v>338</v>
      </c>
    </row>
    <row r="21021" spans="1:8" x14ac:dyDescent="0.2">
      <c r="A21021">
        <v>5.6844919817522298E+17</v>
      </c>
      <c r="B21021" t="s">
        <v>42028</v>
      </c>
      <c r="C21021" t="s">
        <v>42029</v>
      </c>
      <c r="D21021" s="1">
        <v>42054.734074074076</v>
      </c>
      <c r="E21021">
        <v>408</v>
      </c>
      <c r="F21021">
        <v>498</v>
      </c>
    </row>
    <row r="21022" spans="1:8" x14ac:dyDescent="0.2">
      <c r="A21022">
        <v>5.6846401844219398E+17</v>
      </c>
      <c r="B21022" t="s">
        <v>42030</v>
      </c>
      <c r="C21022" t="s">
        <v>42031</v>
      </c>
      <c r="D21022" s="1">
        <v>42054.774976851855</v>
      </c>
      <c r="E21022">
        <v>19</v>
      </c>
      <c r="F21022">
        <v>27</v>
      </c>
      <c r="G21022" t="s">
        <v>215</v>
      </c>
      <c r="H21022" t="s">
        <v>390</v>
      </c>
    </row>
    <row r="21023" spans="1:8" x14ac:dyDescent="0.2">
      <c r="A21023">
        <v>5.6850766964605299E+17</v>
      </c>
      <c r="B21023" t="s">
        <v>42032</v>
      </c>
      <c r="C21023" t="s">
        <v>42033</v>
      </c>
      <c r="D21023" s="1">
        <v>42054.895428240743</v>
      </c>
      <c r="E21023">
        <v>258</v>
      </c>
      <c r="F21023">
        <v>325</v>
      </c>
      <c r="G21023" t="s">
        <v>89</v>
      </c>
    </row>
    <row r="21024" spans="1:8" x14ac:dyDescent="0.2">
      <c r="A21024">
        <v>5.6852148810340301E+17</v>
      </c>
      <c r="B21024" t="s">
        <v>42034</v>
      </c>
      <c r="C21024" t="s">
        <v>42035</v>
      </c>
      <c r="D21024" s="1">
        <v>42054.933564814812</v>
      </c>
      <c r="E21024">
        <v>13</v>
      </c>
      <c r="F21024">
        <v>30</v>
      </c>
    </row>
    <row r="21025" spans="1:8" x14ac:dyDescent="0.2">
      <c r="A21025">
        <v>5.6854680021232E+17</v>
      </c>
      <c r="B21025" t="s">
        <v>42036</v>
      </c>
      <c r="C21025" t="s">
        <v>42037</v>
      </c>
      <c r="D21025" s="1">
        <v>42055.00340277778</v>
      </c>
      <c r="E21025">
        <v>36</v>
      </c>
      <c r="F21025">
        <v>73</v>
      </c>
      <c r="G21025" t="s">
        <v>215</v>
      </c>
    </row>
    <row r="21026" spans="1:8" x14ac:dyDescent="0.2">
      <c r="A21026">
        <v>5.6854913484159302E+17</v>
      </c>
      <c r="B21026" t="s">
        <v>42038</v>
      </c>
      <c r="C21026" t="s">
        <v>42039</v>
      </c>
      <c r="D21026" s="1">
        <v>42055.00984953704</v>
      </c>
      <c r="E21026">
        <v>46</v>
      </c>
      <c r="F21026">
        <v>52</v>
      </c>
      <c r="G21026" t="s">
        <v>215</v>
      </c>
      <c r="H21026" t="s">
        <v>42040</v>
      </c>
    </row>
    <row r="21027" spans="1:8" x14ac:dyDescent="0.2">
      <c r="A21027">
        <v>5.6861449765879802E+17</v>
      </c>
      <c r="B21027" t="s">
        <v>42041</v>
      </c>
      <c r="C21027" t="s">
        <v>42042</v>
      </c>
      <c r="D21027" s="1">
        <v>42055.19021990741</v>
      </c>
      <c r="E21027">
        <v>23</v>
      </c>
      <c r="F21027">
        <v>56</v>
      </c>
      <c r="G21027" t="s">
        <v>42043</v>
      </c>
    </row>
    <row r="21028" spans="1:8" x14ac:dyDescent="0.2">
      <c r="A21028">
        <v>5.6861606161408E+17</v>
      </c>
      <c r="B21028" t="s">
        <v>42044</v>
      </c>
      <c r="C21028" t="s">
        <v>42045</v>
      </c>
      <c r="D21028" s="1">
        <v>42055.194537037038</v>
      </c>
      <c r="E21028">
        <v>35</v>
      </c>
      <c r="F21028">
        <v>80</v>
      </c>
      <c r="G21028" t="s">
        <v>215</v>
      </c>
    </row>
    <row r="21029" spans="1:8" x14ac:dyDescent="0.2">
      <c r="A21029">
        <v>5.68616945236328E+17</v>
      </c>
      <c r="B21029" t="s">
        <v>42046</v>
      </c>
      <c r="C21029" t="s">
        <v>42047</v>
      </c>
      <c r="D21029" s="1">
        <v>42055.196967592594</v>
      </c>
      <c r="E21029">
        <v>45</v>
      </c>
      <c r="F21029">
        <v>83</v>
      </c>
      <c r="G21029" t="s">
        <v>42048</v>
      </c>
      <c r="H21029" t="s">
        <v>390</v>
      </c>
    </row>
    <row r="21030" spans="1:8" x14ac:dyDescent="0.2">
      <c r="A21030">
        <v>5.6862076809714803E+17</v>
      </c>
      <c r="B21030" t="s">
        <v>42049</v>
      </c>
      <c r="C21030" t="s">
        <v>42050</v>
      </c>
      <c r="D21030" s="1">
        <v>42055.20752314815</v>
      </c>
      <c r="E21030">
        <v>10</v>
      </c>
      <c r="F21030">
        <v>21</v>
      </c>
      <c r="G21030" t="s">
        <v>487</v>
      </c>
    </row>
    <row r="21031" spans="1:8" x14ac:dyDescent="0.2">
      <c r="A21031">
        <v>5.68620864020688E+17</v>
      </c>
      <c r="B21031" t="s">
        <v>42051</v>
      </c>
      <c r="C21031" t="s">
        <v>42052</v>
      </c>
      <c r="D21031" s="1">
        <v>42055.207789351851</v>
      </c>
      <c r="E21031">
        <v>10</v>
      </c>
      <c r="F21031">
        <v>31</v>
      </c>
      <c r="G21031" t="s">
        <v>576</v>
      </c>
    </row>
    <row r="21032" spans="1:8" x14ac:dyDescent="0.2">
      <c r="A21032">
        <v>5.6862091048953798E+17</v>
      </c>
      <c r="B21032" t="s">
        <v>42053</v>
      </c>
      <c r="C21032" t="s">
        <v>42054</v>
      </c>
      <c r="D21032" s="1">
        <v>42055.207916666666</v>
      </c>
      <c r="E21032">
        <v>22</v>
      </c>
      <c r="F21032">
        <v>44</v>
      </c>
      <c r="G21032" t="s">
        <v>42055</v>
      </c>
      <c r="H21032" t="s">
        <v>390</v>
      </c>
    </row>
    <row r="21033" spans="1:8" x14ac:dyDescent="0.2">
      <c r="A21033">
        <v>5.6867310950880397E+17</v>
      </c>
      <c r="B21033" t="s">
        <v>42056</v>
      </c>
      <c r="C21033" t="s">
        <v>42057</v>
      </c>
      <c r="D21033" s="1">
        <v>42055.351956018516</v>
      </c>
      <c r="E21033">
        <v>26</v>
      </c>
      <c r="F21033">
        <v>66</v>
      </c>
      <c r="G21033" t="s">
        <v>215</v>
      </c>
    </row>
    <row r="21034" spans="1:8" x14ac:dyDescent="0.2">
      <c r="A21034">
        <v>5.6868612386367398E+17</v>
      </c>
      <c r="B21034" t="s">
        <v>42058</v>
      </c>
      <c r="C21034" t="s">
        <v>42059</v>
      </c>
      <c r="D21034" s="1">
        <v>42055.387870370374</v>
      </c>
      <c r="E21034">
        <v>18</v>
      </c>
      <c r="F21034">
        <v>40</v>
      </c>
      <c r="G21034" t="s">
        <v>215</v>
      </c>
      <c r="H21034" t="s">
        <v>390</v>
      </c>
    </row>
    <row r="21035" spans="1:8" x14ac:dyDescent="0.2">
      <c r="A21035">
        <v>5.6868614869397498E+17</v>
      </c>
      <c r="B21035" t="s">
        <v>42060</v>
      </c>
      <c r="C21035" t="s">
        <v>42061</v>
      </c>
      <c r="D21035" s="1">
        <v>42055.387939814813</v>
      </c>
      <c r="E21035">
        <v>23</v>
      </c>
      <c r="F21035">
        <v>56</v>
      </c>
      <c r="G21035" t="s">
        <v>215</v>
      </c>
      <c r="H21035" t="s">
        <v>390</v>
      </c>
    </row>
    <row r="21036" spans="1:8" x14ac:dyDescent="0.2">
      <c r="A21036">
        <v>5.6874398724853299E+17</v>
      </c>
      <c r="B21036" t="s">
        <v>42062</v>
      </c>
      <c r="C21036" t="s">
        <v>42063</v>
      </c>
      <c r="D21036" s="1">
        <v>42055.547534722224</v>
      </c>
      <c r="E21036">
        <v>26</v>
      </c>
      <c r="F21036">
        <v>48</v>
      </c>
      <c r="G21036" t="s">
        <v>215</v>
      </c>
    </row>
    <row r="21037" spans="1:8" x14ac:dyDescent="0.2">
      <c r="A21037">
        <v>5.6879845926178803E+17</v>
      </c>
      <c r="B21037" t="s">
        <v>42064</v>
      </c>
      <c r="C21037" t="s">
        <v>42065</v>
      </c>
      <c r="D21037" s="1">
        <v>42055.697858796295</v>
      </c>
      <c r="E21037">
        <v>67</v>
      </c>
      <c r="F21037">
        <v>163</v>
      </c>
    </row>
    <row r="21038" spans="1:8" x14ac:dyDescent="0.2">
      <c r="A21038">
        <v>5.6886228245064397E+17</v>
      </c>
      <c r="B21038" t="s">
        <v>42066</v>
      </c>
      <c r="C21038" t="s">
        <v>42067</v>
      </c>
      <c r="D21038" s="1">
        <v>42055.873969907407</v>
      </c>
      <c r="E21038">
        <v>246</v>
      </c>
      <c r="F21038">
        <v>292</v>
      </c>
    </row>
    <row r="21039" spans="1:8" x14ac:dyDescent="0.2">
      <c r="A21039">
        <v>5.6886318548851002E+17</v>
      </c>
      <c r="B21039" t="s">
        <v>42068</v>
      </c>
      <c r="C21039" t="s">
        <v>42069</v>
      </c>
      <c r="D21039" s="1">
        <v>42055.876469907409</v>
      </c>
      <c r="E21039">
        <v>257</v>
      </c>
      <c r="F21039">
        <v>314</v>
      </c>
    </row>
    <row r="21040" spans="1:8" x14ac:dyDescent="0.2">
      <c r="A21040">
        <v>5.6886505803969702E+17</v>
      </c>
      <c r="B21040" t="s">
        <v>42070</v>
      </c>
      <c r="C21040" t="s">
        <v>42071</v>
      </c>
      <c r="D21040" s="1">
        <v>42055.881631944445</v>
      </c>
      <c r="E21040">
        <v>338</v>
      </c>
      <c r="F21040">
        <v>399</v>
      </c>
    </row>
    <row r="21041" spans="1:8" x14ac:dyDescent="0.2">
      <c r="A21041">
        <v>5.6888528073383501E+17</v>
      </c>
      <c r="B21041" t="s">
        <v>42072</v>
      </c>
      <c r="C21041" t="s">
        <v>42073</v>
      </c>
      <c r="D21041" s="1">
        <v>42055.937430555554</v>
      </c>
      <c r="E21041">
        <v>34</v>
      </c>
      <c r="F21041">
        <v>51</v>
      </c>
      <c r="G21041" t="s">
        <v>215</v>
      </c>
    </row>
    <row r="21042" spans="1:8" x14ac:dyDescent="0.2">
      <c r="A21042">
        <v>5.6898071595572403E+17</v>
      </c>
      <c r="B21042" t="s">
        <v>42074</v>
      </c>
      <c r="C21042" t="s">
        <v>42075</v>
      </c>
      <c r="D21042" s="1">
        <v>42056.200787037036</v>
      </c>
      <c r="E21042">
        <v>28</v>
      </c>
      <c r="F21042">
        <v>66</v>
      </c>
      <c r="G21042" t="s">
        <v>215</v>
      </c>
      <c r="H21042" t="s">
        <v>616</v>
      </c>
    </row>
    <row r="21043" spans="1:8" x14ac:dyDescent="0.2">
      <c r="A21043">
        <v>5.6899685868677901E+17</v>
      </c>
      <c r="B21043" t="s">
        <v>42076</v>
      </c>
      <c r="C21043" t="s">
        <v>42077</v>
      </c>
      <c r="D21043" s="1">
        <v>42056.245335648149</v>
      </c>
      <c r="E21043">
        <v>14</v>
      </c>
      <c r="F21043">
        <v>44</v>
      </c>
      <c r="G21043" t="s">
        <v>576</v>
      </c>
    </row>
    <row r="21044" spans="1:8" x14ac:dyDescent="0.2">
      <c r="A21044">
        <v>5.6899694800870099E+17</v>
      </c>
      <c r="B21044" t="s">
        <v>42078</v>
      </c>
      <c r="C21044" t="s">
        <v>42079</v>
      </c>
      <c r="D21044" s="1">
        <v>42056.245578703703</v>
      </c>
      <c r="E21044">
        <v>10</v>
      </c>
      <c r="F21044">
        <v>35</v>
      </c>
      <c r="G21044" t="s">
        <v>576</v>
      </c>
    </row>
    <row r="21045" spans="1:8" x14ac:dyDescent="0.2">
      <c r="A21045">
        <v>5.6899702029332E+17</v>
      </c>
      <c r="B21045" t="s">
        <v>42080</v>
      </c>
      <c r="C21045" t="s">
        <v>42081</v>
      </c>
      <c r="D21045" s="1">
        <v>42056.245775462965</v>
      </c>
      <c r="E21045">
        <v>20</v>
      </c>
      <c r="F21045">
        <v>24</v>
      </c>
      <c r="G21045" t="s">
        <v>576</v>
      </c>
    </row>
    <row r="21046" spans="1:8" x14ac:dyDescent="0.2">
      <c r="A21046">
        <v>5.69179017909288E+17</v>
      </c>
      <c r="B21046" t="s">
        <v>42082</v>
      </c>
      <c r="C21046" t="s">
        <v>42083</v>
      </c>
      <c r="D21046" s="1">
        <v>42056.747997685183</v>
      </c>
      <c r="E21046">
        <v>13</v>
      </c>
      <c r="F21046">
        <v>22</v>
      </c>
      <c r="G21046" t="s">
        <v>576</v>
      </c>
    </row>
    <row r="21047" spans="1:8" x14ac:dyDescent="0.2">
      <c r="A21047">
        <v>5.6922997309092998E+17</v>
      </c>
      <c r="B21047" t="s">
        <v>42084</v>
      </c>
      <c r="C21047" t="s">
        <v>42085</v>
      </c>
      <c r="D21047" s="1">
        <v>42056.888611111113</v>
      </c>
      <c r="E21047">
        <v>33</v>
      </c>
      <c r="F21047">
        <v>25</v>
      </c>
      <c r="G21047" t="e">
        <f>_xlfn.SINGLE( _xlfn.SINGLE(GlennaOn10))</f>
        <v>#NAME?</v>
      </c>
    </row>
    <row r="21048" spans="1:8" x14ac:dyDescent="0.2">
      <c r="A21048">
        <v>5.6928790510296198E+17</v>
      </c>
      <c r="B21048" t="s">
        <v>42086</v>
      </c>
      <c r="C21048" t="s">
        <v>42087</v>
      </c>
      <c r="D21048" s="1">
        <v>42057.048472222225</v>
      </c>
      <c r="E21048">
        <v>33</v>
      </c>
      <c r="F21048">
        <v>65</v>
      </c>
      <c r="G21048" t="s">
        <v>576</v>
      </c>
    </row>
    <row r="21049" spans="1:8" x14ac:dyDescent="0.2">
      <c r="A21049">
        <v>5.6928856408265498E+17</v>
      </c>
      <c r="B21049" t="s">
        <v>42088</v>
      </c>
      <c r="C21049" t="s">
        <v>42089</v>
      </c>
      <c r="D21049" s="1">
        <v>42057.05028935185</v>
      </c>
      <c r="E21049">
        <v>9</v>
      </c>
      <c r="F21049">
        <v>13</v>
      </c>
      <c r="G21049" t="s">
        <v>487</v>
      </c>
    </row>
    <row r="21050" spans="1:8" x14ac:dyDescent="0.2">
      <c r="A21050">
        <v>5.6928879889658598E+17</v>
      </c>
      <c r="B21050" t="s">
        <v>42090</v>
      </c>
      <c r="C21050" t="s">
        <v>42091</v>
      </c>
      <c r="D21050" s="1">
        <v>42057.050937499997</v>
      </c>
      <c r="E21050">
        <v>26</v>
      </c>
      <c r="F21050">
        <v>47</v>
      </c>
      <c r="G21050" t="s">
        <v>42092</v>
      </c>
      <c r="H21050" t="s">
        <v>616</v>
      </c>
    </row>
    <row r="21051" spans="1:8" x14ac:dyDescent="0.2">
      <c r="A21051">
        <v>5.69289133576888E+17</v>
      </c>
      <c r="B21051" t="s">
        <v>42093</v>
      </c>
      <c r="C21051" t="s">
        <v>42094</v>
      </c>
      <c r="D21051" s="1">
        <v>42057.051851851851</v>
      </c>
      <c r="E21051">
        <v>20</v>
      </c>
      <c r="F21051">
        <v>28</v>
      </c>
      <c r="G21051" t="s">
        <v>215</v>
      </c>
    </row>
    <row r="21052" spans="1:8" x14ac:dyDescent="0.2">
      <c r="A21052">
        <v>5.6928954336877702E+17</v>
      </c>
      <c r="B21052" t="s">
        <v>42095</v>
      </c>
      <c r="C21052" t="s">
        <v>42096</v>
      </c>
      <c r="D21052" s="1">
        <v>42057.052986111114</v>
      </c>
      <c r="E21052">
        <v>209</v>
      </c>
      <c r="F21052">
        <v>212</v>
      </c>
      <c r="G21052" t="s">
        <v>215</v>
      </c>
      <c r="H21052" t="s">
        <v>390</v>
      </c>
    </row>
    <row r="21053" spans="1:8" x14ac:dyDescent="0.2">
      <c r="A21053">
        <v>5.69289969992384E+17</v>
      </c>
      <c r="B21053" t="s">
        <v>42097</v>
      </c>
      <c r="C21053" t="s">
        <v>42098</v>
      </c>
      <c r="D21053" s="1">
        <v>42057.054166666669</v>
      </c>
      <c r="E21053">
        <v>80</v>
      </c>
      <c r="F21053">
        <v>236</v>
      </c>
      <c r="G21053" t="s">
        <v>215</v>
      </c>
      <c r="H21053" t="s">
        <v>616</v>
      </c>
    </row>
    <row r="21054" spans="1:8" x14ac:dyDescent="0.2">
      <c r="A21054">
        <v>5.6929057455517197E+17</v>
      </c>
      <c r="B21054" t="s">
        <v>42099</v>
      </c>
      <c r="C21054" t="s">
        <v>42100</v>
      </c>
      <c r="D21054" s="1">
        <v>42057.055833333332</v>
      </c>
      <c r="E21054">
        <v>19</v>
      </c>
      <c r="F21054">
        <v>81</v>
      </c>
      <c r="G21054" t="s">
        <v>215</v>
      </c>
    </row>
    <row r="21055" spans="1:8" x14ac:dyDescent="0.2">
      <c r="A21055">
        <v>5.6929174437174003E+17</v>
      </c>
      <c r="B21055" t="s">
        <v>42101</v>
      </c>
      <c r="C21055" t="s">
        <v>42102</v>
      </c>
      <c r="D21055" s="1">
        <v>42057.059062499997</v>
      </c>
      <c r="E21055">
        <v>149</v>
      </c>
      <c r="F21055">
        <v>252</v>
      </c>
      <c r="G21055" t="s">
        <v>89</v>
      </c>
      <c r="H21055" t="s">
        <v>390</v>
      </c>
    </row>
    <row r="21056" spans="1:8" x14ac:dyDescent="0.2">
      <c r="A21056">
        <v>5.6929211806325498E+17</v>
      </c>
      <c r="B21056" t="s">
        <v>42103</v>
      </c>
      <c r="C21056" t="s">
        <v>42104</v>
      </c>
      <c r="D21056" s="1">
        <v>42057.06009259259</v>
      </c>
      <c r="E21056">
        <v>50</v>
      </c>
      <c r="F21056">
        <v>100</v>
      </c>
      <c r="G21056" t="s">
        <v>215</v>
      </c>
    </row>
    <row r="21057" spans="1:8" x14ac:dyDescent="0.2">
      <c r="A21057">
        <v>5.6960025436820998E+17</v>
      </c>
      <c r="B21057" t="s">
        <v>42105</v>
      </c>
      <c r="C21057" t="s">
        <v>42106</v>
      </c>
      <c r="D21057" s="1">
        <v>42057.910381944443</v>
      </c>
      <c r="E21057">
        <v>82</v>
      </c>
      <c r="F21057">
        <v>255</v>
      </c>
    </row>
    <row r="21058" spans="1:8" x14ac:dyDescent="0.2">
      <c r="A21058">
        <v>5.6970874157628602E+17</v>
      </c>
      <c r="B21058" t="s">
        <v>42107</v>
      </c>
      <c r="C21058" t="s">
        <v>42108</v>
      </c>
      <c r="D21058" s="1">
        <v>42058.209756944445</v>
      </c>
      <c r="E21058">
        <v>818</v>
      </c>
      <c r="F21058">
        <v>1594</v>
      </c>
    </row>
    <row r="21059" spans="1:8" x14ac:dyDescent="0.2">
      <c r="A21059">
        <v>5.6972674452728998E+17</v>
      </c>
      <c r="B21059" t="s">
        <v>42109</v>
      </c>
      <c r="C21059" t="s">
        <v>42110</v>
      </c>
      <c r="D21059" s="1">
        <v>42058.259432870371</v>
      </c>
      <c r="E21059">
        <v>563</v>
      </c>
      <c r="F21059">
        <v>1094</v>
      </c>
    </row>
    <row r="21060" spans="1:8" x14ac:dyDescent="0.2">
      <c r="A21060">
        <v>5.6973000894569203E+17</v>
      </c>
      <c r="B21060" t="s">
        <v>42111</v>
      </c>
      <c r="C21060" t="s">
        <v>42112</v>
      </c>
      <c r="D21060" s="1">
        <v>42058.268437500003</v>
      </c>
      <c r="E21060">
        <v>75678</v>
      </c>
      <c r="F21060">
        <v>74527</v>
      </c>
    </row>
    <row r="21061" spans="1:8" x14ac:dyDescent="0.2">
      <c r="A21061">
        <v>5.6983472628819098E+17</v>
      </c>
      <c r="B21061" t="s">
        <v>42113</v>
      </c>
      <c r="C21061" t="s">
        <v>42114</v>
      </c>
      <c r="D21061" s="1">
        <v>42058.55740740741</v>
      </c>
      <c r="E21061">
        <v>13</v>
      </c>
      <c r="F21061">
        <v>18</v>
      </c>
      <c r="G21061" t="s">
        <v>215</v>
      </c>
      <c r="H21061" t="s">
        <v>390</v>
      </c>
    </row>
    <row r="21062" spans="1:8" x14ac:dyDescent="0.2">
      <c r="A21062">
        <v>5.69835084444016E+17</v>
      </c>
      <c r="B21062" t="s">
        <v>42115</v>
      </c>
      <c r="C21062" t="s">
        <v>42116</v>
      </c>
      <c r="D21062" s="1">
        <v>42058.558391203704</v>
      </c>
      <c r="E21062">
        <v>13</v>
      </c>
      <c r="F21062">
        <v>36</v>
      </c>
      <c r="G21062" t="s">
        <v>576</v>
      </c>
      <c r="H21062" t="s">
        <v>390</v>
      </c>
    </row>
    <row r="21063" spans="1:8" x14ac:dyDescent="0.2">
      <c r="A21063">
        <v>5.6983533189955098E+17</v>
      </c>
      <c r="B21063" t="s">
        <v>42117</v>
      </c>
      <c r="C21063" t="s">
        <v>42118</v>
      </c>
      <c r="D21063" s="1">
        <v>42058.559074074074</v>
      </c>
      <c r="E21063">
        <v>70</v>
      </c>
      <c r="F21063">
        <v>127</v>
      </c>
      <c r="G21063" t="s">
        <v>215</v>
      </c>
    </row>
    <row r="21064" spans="1:8" x14ac:dyDescent="0.2">
      <c r="A21064">
        <v>5.6983545350498298E+17</v>
      </c>
      <c r="B21064" t="s">
        <v>42119</v>
      </c>
      <c r="C21064" t="s">
        <v>42120</v>
      </c>
      <c r="D21064" s="1">
        <v>42058.55940972222</v>
      </c>
      <c r="E21064">
        <v>11</v>
      </c>
      <c r="F21064">
        <v>20</v>
      </c>
      <c r="G21064" t="s">
        <v>576</v>
      </c>
    </row>
    <row r="21065" spans="1:8" x14ac:dyDescent="0.2">
      <c r="A21065">
        <v>5.6983636417647002E+17</v>
      </c>
      <c r="B21065" t="s">
        <v>42121</v>
      </c>
      <c r="C21065" t="s">
        <v>42122</v>
      </c>
      <c r="D21065" s="1">
        <v>42058.561921296299</v>
      </c>
      <c r="E21065">
        <v>12</v>
      </c>
      <c r="F21065">
        <v>16</v>
      </c>
      <c r="G21065" t="s">
        <v>487</v>
      </c>
    </row>
    <row r="21066" spans="1:8" x14ac:dyDescent="0.2">
      <c r="A21066">
        <v>5.6983824181540403E+17</v>
      </c>
      <c r="B21066" t="s">
        <v>42123</v>
      </c>
      <c r="C21066" t="s">
        <v>42124</v>
      </c>
      <c r="D21066" s="1">
        <v>42058.567106481481</v>
      </c>
      <c r="E21066">
        <v>11</v>
      </c>
      <c r="F21066">
        <v>14</v>
      </c>
      <c r="G21066" t="s">
        <v>576</v>
      </c>
    </row>
    <row r="21067" spans="1:8" x14ac:dyDescent="0.2">
      <c r="A21067">
        <v>5.6983829808618202E+17</v>
      </c>
      <c r="B21067" t="s">
        <v>42125</v>
      </c>
      <c r="C21067" t="s">
        <v>42126</v>
      </c>
      <c r="D21067" s="1">
        <v>42058.56726851852</v>
      </c>
      <c r="E21067">
        <v>14</v>
      </c>
      <c r="F21067">
        <v>13</v>
      </c>
      <c r="G21067" t="s">
        <v>215</v>
      </c>
      <c r="H21067" t="s">
        <v>390</v>
      </c>
    </row>
    <row r="21068" spans="1:8" x14ac:dyDescent="0.2">
      <c r="A21068">
        <v>5.6983840842570899E+17</v>
      </c>
      <c r="B21068" t="s">
        <v>42127</v>
      </c>
      <c r="C21068" t="s">
        <v>42128</v>
      </c>
      <c r="D21068" s="1">
        <v>42058.567569444444</v>
      </c>
      <c r="E21068">
        <v>18</v>
      </c>
      <c r="F21068">
        <v>29</v>
      </c>
      <c r="G21068" t="s">
        <v>215</v>
      </c>
      <c r="H21068" t="s">
        <v>390</v>
      </c>
    </row>
    <row r="21069" spans="1:8" x14ac:dyDescent="0.2">
      <c r="A21069">
        <v>5.6983900505709702E+17</v>
      </c>
      <c r="B21069" t="s">
        <v>42129</v>
      </c>
      <c r="C21069" t="s">
        <v>42130</v>
      </c>
      <c r="D21069" s="1">
        <v>42058.569212962961</v>
      </c>
      <c r="E21069">
        <v>11</v>
      </c>
      <c r="F21069">
        <v>22</v>
      </c>
      <c r="G21069" t="s">
        <v>576</v>
      </c>
    </row>
    <row r="21070" spans="1:8" x14ac:dyDescent="0.2">
      <c r="A21070">
        <v>5.6983913976553798E+17</v>
      </c>
      <c r="B21070" t="s">
        <v>42131</v>
      </c>
      <c r="C21070" t="s">
        <v>42132</v>
      </c>
      <c r="D21070" s="1">
        <v>42058.56958333333</v>
      </c>
      <c r="E21070">
        <v>16</v>
      </c>
      <c r="F21070">
        <v>29</v>
      </c>
      <c r="G21070" t="s">
        <v>215</v>
      </c>
    </row>
    <row r="21071" spans="1:8" x14ac:dyDescent="0.2">
      <c r="A21071">
        <v>5.69839317532712E+17</v>
      </c>
      <c r="B21071" t="s">
        <v>42133</v>
      </c>
      <c r="C21071" t="s">
        <v>42134</v>
      </c>
      <c r="D21071" s="1">
        <v>42058.570081018515</v>
      </c>
      <c r="E21071">
        <v>14</v>
      </c>
      <c r="F21071">
        <v>34</v>
      </c>
      <c r="G21071" t="s">
        <v>576</v>
      </c>
      <c r="H21071" t="s">
        <v>390</v>
      </c>
    </row>
    <row r="21072" spans="1:8" x14ac:dyDescent="0.2">
      <c r="A21072">
        <v>5.6983966947257101E+17</v>
      </c>
      <c r="B21072" t="s">
        <v>42135</v>
      </c>
      <c r="C21072" t="s">
        <v>42136</v>
      </c>
      <c r="D21072" s="1">
        <v>42058.57104166667</v>
      </c>
      <c r="E21072">
        <v>11</v>
      </c>
      <c r="F21072">
        <v>21</v>
      </c>
      <c r="G21072" t="s">
        <v>42137</v>
      </c>
      <c r="H21072" t="s">
        <v>390</v>
      </c>
    </row>
    <row r="21073" spans="1:8" x14ac:dyDescent="0.2">
      <c r="A21073">
        <v>5.6984039068735398E+17</v>
      </c>
      <c r="B21073" t="s">
        <v>42138</v>
      </c>
      <c r="C21073" t="s">
        <v>42139</v>
      </c>
      <c r="D21073" s="1">
        <v>42058.57303240741</v>
      </c>
      <c r="E21073">
        <v>21</v>
      </c>
      <c r="F21073">
        <v>38</v>
      </c>
      <c r="G21073" t="s">
        <v>215</v>
      </c>
    </row>
    <row r="21074" spans="1:8" x14ac:dyDescent="0.2">
      <c r="A21074">
        <v>5.6984104358110003E+17</v>
      </c>
      <c r="B21074" t="s">
        <v>42140</v>
      </c>
      <c r="C21074" t="s">
        <v>42141</v>
      </c>
      <c r="D21074" s="1">
        <v>42058.574837962966</v>
      </c>
      <c r="E21074">
        <v>17</v>
      </c>
      <c r="F21074">
        <v>28</v>
      </c>
      <c r="G21074" t="s">
        <v>89</v>
      </c>
      <c r="H21074" t="s">
        <v>390</v>
      </c>
    </row>
    <row r="21075" spans="1:8" x14ac:dyDescent="0.2">
      <c r="A21075">
        <v>5.6988715481136698E+17</v>
      </c>
      <c r="B21075" t="s">
        <v>42142</v>
      </c>
      <c r="C21075" t="s">
        <v>42143</v>
      </c>
      <c r="D21075" s="1">
        <v>42058.70208333333</v>
      </c>
      <c r="E21075">
        <v>21</v>
      </c>
      <c r="F21075">
        <v>33</v>
      </c>
      <c r="G21075" t="s">
        <v>42144</v>
      </c>
    </row>
    <row r="21076" spans="1:8" x14ac:dyDescent="0.2">
      <c r="A21076">
        <v>5.6989207785892198E+17</v>
      </c>
      <c r="B21076" t="s">
        <v>42145</v>
      </c>
      <c r="C21076" t="s">
        <v>42146</v>
      </c>
      <c r="D21076" s="1">
        <v>42058.715671296297</v>
      </c>
      <c r="E21076">
        <v>175</v>
      </c>
      <c r="F21076">
        <v>372</v>
      </c>
      <c r="H21076" t="s">
        <v>390</v>
      </c>
    </row>
    <row r="21077" spans="1:8" x14ac:dyDescent="0.2">
      <c r="A21077">
        <v>5.6990309537277901E+17</v>
      </c>
      <c r="B21077" t="s">
        <v>42147</v>
      </c>
      <c r="C21077" t="s">
        <v>42148</v>
      </c>
      <c r="D21077" s="1">
        <v>42058.746064814812</v>
      </c>
      <c r="E21077">
        <v>18</v>
      </c>
      <c r="F21077">
        <v>39</v>
      </c>
      <c r="G21077" t="s">
        <v>89</v>
      </c>
    </row>
    <row r="21078" spans="1:8" x14ac:dyDescent="0.2">
      <c r="A21078">
        <v>5.6994644969540403E+17</v>
      </c>
      <c r="B21078" t="s">
        <v>42149</v>
      </c>
      <c r="C21078" t="s">
        <v>42150</v>
      </c>
      <c r="D21078" s="1">
        <v>42058.865706018521</v>
      </c>
      <c r="E21078">
        <v>221</v>
      </c>
      <c r="F21078">
        <v>275</v>
      </c>
    </row>
    <row r="21079" spans="1:8" x14ac:dyDescent="0.2">
      <c r="A21079">
        <v>5.6994726359588403E+17</v>
      </c>
      <c r="B21079" t="s">
        <v>42151</v>
      </c>
      <c r="C21079" t="s">
        <v>42152</v>
      </c>
      <c r="D21079" s="1">
        <v>42058.867951388886</v>
      </c>
      <c r="E21079">
        <v>282</v>
      </c>
      <c r="F21079">
        <v>361</v>
      </c>
    </row>
    <row r="21080" spans="1:8" x14ac:dyDescent="0.2">
      <c r="A21080">
        <v>5.69949398190432E+17</v>
      </c>
      <c r="B21080" t="s">
        <v>42153</v>
      </c>
      <c r="C21080" t="s">
        <v>42154</v>
      </c>
      <c r="D21080" s="1">
        <v>42058.873842592591</v>
      </c>
      <c r="E21080">
        <v>341</v>
      </c>
      <c r="F21080">
        <v>385</v>
      </c>
    </row>
    <row r="21081" spans="1:8" x14ac:dyDescent="0.2">
      <c r="A21081">
        <v>5.6995558673498899E+17</v>
      </c>
      <c r="B21081" t="s">
        <v>42155</v>
      </c>
      <c r="C21081" t="s">
        <v>42156</v>
      </c>
      <c r="D21081" s="1">
        <v>42058.890914351854</v>
      </c>
      <c r="E21081">
        <v>12</v>
      </c>
      <c r="F21081">
        <v>14</v>
      </c>
      <c r="G21081" t="e">
        <f>_xlfn.SINGLE( _xlfn.SINGLE( _xlfn.SINGLE(TurnberryBuzz)))</f>
        <v>#NAME?</v>
      </c>
    </row>
    <row r="21082" spans="1:8" x14ac:dyDescent="0.2">
      <c r="A21082">
        <v>5.6995588630898598E+17</v>
      </c>
      <c r="B21082" t="s">
        <v>42157</v>
      </c>
      <c r="C21082" t="s">
        <v>42158</v>
      </c>
      <c r="D21082" s="1">
        <v>42058.891747685186</v>
      </c>
      <c r="E21082">
        <v>49</v>
      </c>
      <c r="F21082">
        <v>69</v>
      </c>
      <c r="G21082" t="s">
        <v>42159</v>
      </c>
    </row>
    <row r="21083" spans="1:8" x14ac:dyDescent="0.2">
      <c r="A21083">
        <v>5.6995728230334797E+17</v>
      </c>
      <c r="B21083" t="s">
        <v>42160</v>
      </c>
      <c r="C21083" t="s">
        <v>42161</v>
      </c>
      <c r="D21083" s="1">
        <v>42058.895601851851</v>
      </c>
      <c r="E21083">
        <v>124</v>
      </c>
      <c r="F21083">
        <v>198</v>
      </c>
    </row>
    <row r="21084" spans="1:8" x14ac:dyDescent="0.2">
      <c r="A21084">
        <v>5.70004147451392E+17</v>
      </c>
      <c r="B21084" t="s">
        <v>42162</v>
      </c>
      <c r="C21084" t="s">
        <v>42163</v>
      </c>
      <c r="D21084" s="1">
        <v>42059.024918981479</v>
      </c>
      <c r="E21084">
        <v>319</v>
      </c>
      <c r="F21084">
        <v>457</v>
      </c>
    </row>
    <row r="21085" spans="1:8" x14ac:dyDescent="0.2">
      <c r="A21085">
        <v>5.7023512417816102E+17</v>
      </c>
      <c r="B21085" t="s">
        <v>42164</v>
      </c>
      <c r="C21085" t="s">
        <v>42165</v>
      </c>
      <c r="D21085" s="1">
        <v>42059.662291666667</v>
      </c>
      <c r="E21085">
        <v>1511</v>
      </c>
      <c r="F21085">
        <v>1119</v>
      </c>
    </row>
    <row r="21086" spans="1:8" x14ac:dyDescent="0.2">
      <c r="A21086">
        <v>5.7023523984868102E+17</v>
      </c>
      <c r="B21086" t="s">
        <v>42166</v>
      </c>
      <c r="C21086" t="s">
        <v>42167</v>
      </c>
      <c r="D21086" s="1">
        <v>42059.662615740737</v>
      </c>
      <c r="E21086">
        <v>2151</v>
      </c>
      <c r="F21086">
        <v>1139</v>
      </c>
    </row>
    <row r="21087" spans="1:8" x14ac:dyDescent="0.2">
      <c r="A21087">
        <v>5.7023897515738701E+17</v>
      </c>
      <c r="B21087" t="s">
        <v>42168</v>
      </c>
      <c r="C21087" t="s">
        <v>42169</v>
      </c>
      <c r="D21087" s="1">
        <v>42059.67291666667</v>
      </c>
      <c r="E21087">
        <v>167</v>
      </c>
      <c r="F21087">
        <v>275</v>
      </c>
      <c r="G21087" t="s">
        <v>89</v>
      </c>
    </row>
    <row r="21088" spans="1:8" x14ac:dyDescent="0.2">
      <c r="A21088">
        <v>5.7024332555241402E+17</v>
      </c>
      <c r="B21088" t="s">
        <v>42170</v>
      </c>
      <c r="C21088" t="s">
        <v>42171</v>
      </c>
      <c r="D21088" s="1">
        <v>42059.684930555559</v>
      </c>
      <c r="E21088">
        <v>242</v>
      </c>
      <c r="F21088">
        <v>424</v>
      </c>
    </row>
    <row r="21089" spans="1:8" x14ac:dyDescent="0.2">
      <c r="A21089">
        <v>5.70245154818408E+17</v>
      </c>
      <c r="B21089" t="s">
        <v>42172</v>
      </c>
      <c r="C21089" t="s">
        <v>42173</v>
      </c>
      <c r="D21089" s="1">
        <v>42059.689976851849</v>
      </c>
      <c r="E21089">
        <v>172</v>
      </c>
      <c r="F21089">
        <v>221</v>
      </c>
    </row>
    <row r="21090" spans="1:8" x14ac:dyDescent="0.2">
      <c r="A21090">
        <v>5.7025810443423302E+17</v>
      </c>
      <c r="B21090" t="s">
        <v>42174</v>
      </c>
      <c r="C21090" t="s">
        <v>42175</v>
      </c>
      <c r="D21090" s="1">
        <v>42059.725706018522</v>
      </c>
      <c r="E21090">
        <v>67</v>
      </c>
      <c r="F21090">
        <v>157</v>
      </c>
    </row>
    <row r="21091" spans="1:8" x14ac:dyDescent="0.2">
      <c r="A21091">
        <v>5.7025855811949702E+17</v>
      </c>
      <c r="B21091" t="s">
        <v>42176</v>
      </c>
      <c r="C21091" t="s">
        <v>42177</v>
      </c>
      <c r="D21091" s="1">
        <v>42059.726956018516</v>
      </c>
      <c r="E21091">
        <v>195</v>
      </c>
      <c r="F21091">
        <v>337</v>
      </c>
    </row>
    <row r="21092" spans="1:8" x14ac:dyDescent="0.2">
      <c r="A21092">
        <v>5.7030716824898701E+17</v>
      </c>
      <c r="B21092" t="s">
        <v>42178</v>
      </c>
      <c r="C21092" t="s">
        <v>42179</v>
      </c>
      <c r="D21092" s="1">
        <v>42059.86109953704</v>
      </c>
      <c r="E21092">
        <v>22</v>
      </c>
      <c r="F21092">
        <v>27</v>
      </c>
    </row>
    <row r="21093" spans="1:8" x14ac:dyDescent="0.2">
      <c r="A21093">
        <v>5.70315063627808E+17</v>
      </c>
      <c r="B21093" t="s">
        <v>42180</v>
      </c>
      <c r="C21093" t="s">
        <v>42181</v>
      </c>
      <c r="D21093" s="1">
        <v>42059.882881944446</v>
      </c>
      <c r="E21093">
        <v>43</v>
      </c>
      <c r="F21093">
        <v>51</v>
      </c>
    </row>
    <row r="21094" spans="1:8" x14ac:dyDescent="0.2">
      <c r="A21094">
        <v>5.7038464028187002E+17</v>
      </c>
      <c r="B21094" t="s">
        <v>42182</v>
      </c>
      <c r="C21094" t="s">
        <v>42183</v>
      </c>
      <c r="D21094" s="1">
        <v>42060.074884259258</v>
      </c>
      <c r="E21094">
        <v>1936</v>
      </c>
      <c r="F21094">
        <v>1220</v>
      </c>
    </row>
    <row r="21095" spans="1:8" x14ac:dyDescent="0.2">
      <c r="A21095">
        <v>5.7040667915157901E+17</v>
      </c>
      <c r="B21095" t="s">
        <v>42184</v>
      </c>
      <c r="C21095" t="s">
        <v>42185</v>
      </c>
      <c r="D21095" s="1">
        <v>42060.135694444441</v>
      </c>
      <c r="E21095">
        <v>29</v>
      </c>
      <c r="F21095">
        <v>85</v>
      </c>
      <c r="G21095" t="s">
        <v>89</v>
      </c>
    </row>
    <row r="21096" spans="1:8" x14ac:dyDescent="0.2">
      <c r="A21096">
        <v>5.7040748820764998E+17</v>
      </c>
      <c r="B21096" t="s">
        <v>42186</v>
      </c>
      <c r="C21096" t="s">
        <v>42187</v>
      </c>
      <c r="D21096" s="1">
        <v>42060.137928240743</v>
      </c>
      <c r="E21096">
        <v>14</v>
      </c>
      <c r="F21096">
        <v>18</v>
      </c>
      <c r="G21096" t="s">
        <v>215</v>
      </c>
    </row>
    <row r="21097" spans="1:8" x14ac:dyDescent="0.2">
      <c r="A21097">
        <v>5.7041404255843501E+17</v>
      </c>
      <c r="B21097" t="s">
        <v>42188</v>
      </c>
      <c r="C21097" t="s">
        <v>42189</v>
      </c>
      <c r="D21097" s="1">
        <v>42060.156018518515</v>
      </c>
      <c r="E21097">
        <v>18</v>
      </c>
      <c r="F21097">
        <v>67</v>
      </c>
      <c r="G21097" t="s">
        <v>42190</v>
      </c>
    </row>
    <row r="21098" spans="1:8" x14ac:dyDescent="0.2">
      <c r="A21098">
        <v>5.7041444095437197E+17</v>
      </c>
      <c r="B21098" t="s">
        <v>42191</v>
      </c>
      <c r="C21098" t="s">
        <v>42192</v>
      </c>
      <c r="D21098" s="1">
        <v>42060.157118055555</v>
      </c>
      <c r="E21098">
        <v>58</v>
      </c>
      <c r="F21098">
        <v>119</v>
      </c>
      <c r="G21098" t="s">
        <v>89</v>
      </c>
    </row>
    <row r="21099" spans="1:8" x14ac:dyDescent="0.2">
      <c r="A21099">
        <v>5.7042366919894598E+17</v>
      </c>
      <c r="B21099" t="s">
        <v>42193</v>
      </c>
      <c r="C21099" t="s">
        <v>42194</v>
      </c>
      <c r="D21099" s="1">
        <v>42060.182581018518</v>
      </c>
      <c r="E21099">
        <v>64</v>
      </c>
      <c r="F21099">
        <v>82</v>
      </c>
      <c r="G21099" t="s">
        <v>89</v>
      </c>
    </row>
    <row r="21100" spans="1:8" x14ac:dyDescent="0.2">
      <c r="A21100">
        <v>5.7043408752716499E+17</v>
      </c>
      <c r="B21100" t="s">
        <v>42195</v>
      </c>
      <c r="C21100" t="s">
        <v>42196</v>
      </c>
      <c r="D21100" s="1">
        <v>42060.211331018516</v>
      </c>
      <c r="E21100">
        <v>79</v>
      </c>
      <c r="F21100">
        <v>137</v>
      </c>
      <c r="G21100" t="s">
        <v>2369</v>
      </c>
    </row>
    <row r="21101" spans="1:8" x14ac:dyDescent="0.2">
      <c r="A21101">
        <v>5.70565535244656E+17</v>
      </c>
      <c r="B21101" t="s">
        <v>42197</v>
      </c>
      <c r="C21101" t="s">
        <v>42198</v>
      </c>
      <c r="D21101" s="1">
        <v>42060.574050925927</v>
      </c>
      <c r="E21101">
        <v>9</v>
      </c>
      <c r="F21101">
        <v>19</v>
      </c>
      <c r="G21101" t="s">
        <v>215</v>
      </c>
    </row>
    <row r="21102" spans="1:8" x14ac:dyDescent="0.2">
      <c r="A21102">
        <v>5.7056574425101901E+17</v>
      </c>
      <c r="B21102" t="s">
        <v>42199</v>
      </c>
      <c r="C21102" t="s">
        <v>42200</v>
      </c>
      <c r="D21102" s="1">
        <v>42060.574629629627</v>
      </c>
      <c r="E21102">
        <v>17</v>
      </c>
      <c r="F21102">
        <v>25</v>
      </c>
      <c r="G21102" t="s">
        <v>42201</v>
      </c>
    </row>
    <row r="21103" spans="1:8" x14ac:dyDescent="0.2">
      <c r="A21103">
        <v>5.7056619861160301E+17</v>
      </c>
      <c r="B21103" t="s">
        <v>42202</v>
      </c>
      <c r="C21103" t="s">
        <v>42203</v>
      </c>
      <c r="D21103" s="1">
        <v>42060.575891203705</v>
      </c>
      <c r="E21103">
        <v>29</v>
      </c>
      <c r="F21103">
        <v>62</v>
      </c>
      <c r="G21103" t="s">
        <v>215</v>
      </c>
      <c r="H21103" t="s">
        <v>616</v>
      </c>
    </row>
    <row r="21104" spans="1:8" x14ac:dyDescent="0.2">
      <c r="A21104">
        <v>5.7056667421629197E+17</v>
      </c>
      <c r="B21104" t="s">
        <v>42204</v>
      </c>
      <c r="C21104" t="s">
        <v>42205</v>
      </c>
      <c r="D21104" s="1">
        <v>42060.577199074076</v>
      </c>
      <c r="E21104">
        <v>44</v>
      </c>
      <c r="F21104">
        <v>75</v>
      </c>
      <c r="G21104" t="s">
        <v>215</v>
      </c>
    </row>
    <row r="21105" spans="1:8" x14ac:dyDescent="0.2">
      <c r="A21105">
        <v>5.706068874708E+17</v>
      </c>
      <c r="B21105" t="s">
        <v>42206</v>
      </c>
      <c r="C21105" t="s">
        <v>42207</v>
      </c>
      <c r="D21105" s="1">
        <v>42060.688159722224</v>
      </c>
      <c r="E21105">
        <v>600</v>
      </c>
      <c r="F21105">
        <v>513</v>
      </c>
    </row>
    <row r="21106" spans="1:8" x14ac:dyDescent="0.2">
      <c r="A21106">
        <v>5.7062112295118003E+17</v>
      </c>
      <c r="B21106" t="s">
        <v>42208</v>
      </c>
      <c r="C21106" t="s">
        <v>42209</v>
      </c>
      <c r="D21106" s="1">
        <v>42060.727442129632</v>
      </c>
      <c r="E21106">
        <v>12</v>
      </c>
      <c r="F21106">
        <v>17</v>
      </c>
      <c r="G21106" t="s">
        <v>215</v>
      </c>
    </row>
    <row r="21107" spans="1:8" x14ac:dyDescent="0.2">
      <c r="A21107">
        <v>5.7062378780642502E+17</v>
      </c>
      <c r="B21107" t="s">
        <v>42210</v>
      </c>
      <c r="C21107" t="s">
        <v>42211</v>
      </c>
      <c r="D21107" s="1">
        <v>42060.734803240739</v>
      </c>
      <c r="E21107">
        <v>29</v>
      </c>
      <c r="F21107">
        <v>43</v>
      </c>
    </row>
    <row r="21108" spans="1:8" x14ac:dyDescent="0.2">
      <c r="A21108">
        <v>5.7069709544905498E+17</v>
      </c>
      <c r="B21108" t="s">
        <v>42212</v>
      </c>
      <c r="C21108" t="s">
        <v>42213</v>
      </c>
      <c r="D21108" s="1">
        <v>42060.937094907407</v>
      </c>
      <c r="E21108">
        <v>87</v>
      </c>
      <c r="F21108">
        <v>99</v>
      </c>
      <c r="G21108" t="s">
        <v>215</v>
      </c>
    </row>
    <row r="21109" spans="1:8" x14ac:dyDescent="0.2">
      <c r="A21109">
        <v>5.7072183759384102E+17</v>
      </c>
      <c r="B21109" t="s">
        <v>42214</v>
      </c>
      <c r="C21109" t="s">
        <v>42215</v>
      </c>
      <c r="D21109" s="1">
        <v>42061.005370370367</v>
      </c>
      <c r="E21109">
        <v>71</v>
      </c>
      <c r="F21109">
        <v>82</v>
      </c>
      <c r="G21109" t="s">
        <v>215</v>
      </c>
    </row>
    <row r="21110" spans="1:8" x14ac:dyDescent="0.2">
      <c r="A21110">
        <v>5.7093390952275098E+17</v>
      </c>
      <c r="B21110" t="s">
        <v>42216</v>
      </c>
      <c r="C21110" t="s">
        <v>42217</v>
      </c>
      <c r="D21110" s="1">
        <v>42061.590578703705</v>
      </c>
      <c r="E21110">
        <v>47</v>
      </c>
      <c r="F21110">
        <v>48</v>
      </c>
      <c r="G21110" t="s">
        <v>215</v>
      </c>
      <c r="H21110" t="s">
        <v>42218</v>
      </c>
    </row>
    <row r="21111" spans="1:8" x14ac:dyDescent="0.2">
      <c r="A21111">
        <v>5.7106249750928902E+17</v>
      </c>
      <c r="B21111" t="s">
        <v>42219</v>
      </c>
      <c r="C21111" t="s">
        <v>42220</v>
      </c>
      <c r="D21111" s="1">
        <v>42061.945405092592</v>
      </c>
      <c r="E21111">
        <v>41</v>
      </c>
      <c r="F21111">
        <v>82</v>
      </c>
      <c r="H21111" t="s">
        <v>390</v>
      </c>
    </row>
    <row r="21112" spans="1:8" x14ac:dyDescent="0.2">
      <c r="A21112">
        <v>5.7140662988065901E+17</v>
      </c>
      <c r="B21112" t="s">
        <v>42221</v>
      </c>
      <c r="C21112" t="s">
        <v>42222</v>
      </c>
      <c r="D21112" s="1">
        <v>42062.89503472222</v>
      </c>
      <c r="E21112">
        <v>23</v>
      </c>
      <c r="F21112">
        <v>26</v>
      </c>
    </row>
    <row r="21113" spans="1:8" x14ac:dyDescent="0.2">
      <c r="A21113">
        <v>5.7143653424476902E+17</v>
      </c>
      <c r="B21113" t="s">
        <v>42223</v>
      </c>
      <c r="C21113" t="s">
        <v>42224</v>
      </c>
      <c r="D21113" s="1">
        <v>42062.97755787037</v>
      </c>
      <c r="E21113">
        <v>43</v>
      </c>
      <c r="F21113">
        <v>50</v>
      </c>
      <c r="G21113" t="s">
        <v>215</v>
      </c>
      <c r="H21113" t="s">
        <v>616</v>
      </c>
    </row>
    <row r="21114" spans="1:8" x14ac:dyDescent="0.2">
      <c r="A21114">
        <v>5.7144550696412301E+17</v>
      </c>
      <c r="B21114" t="s">
        <v>42225</v>
      </c>
      <c r="C21114" t="s">
        <v>42226</v>
      </c>
      <c r="D21114" s="1">
        <v>42063.002314814818</v>
      </c>
      <c r="E21114">
        <v>118</v>
      </c>
      <c r="F21114">
        <v>130</v>
      </c>
      <c r="G21114" t="s">
        <v>576</v>
      </c>
    </row>
    <row r="21115" spans="1:8" x14ac:dyDescent="0.2">
      <c r="A21115">
        <v>5.7166009392370803E+17</v>
      </c>
      <c r="B21115" t="s">
        <v>42227</v>
      </c>
      <c r="C21115" t="s">
        <v>42228</v>
      </c>
      <c r="D21115" s="1">
        <v>42063.594456018516</v>
      </c>
      <c r="E21115">
        <v>40</v>
      </c>
      <c r="F21115">
        <v>64</v>
      </c>
      <c r="G21115" t="s">
        <v>215</v>
      </c>
    </row>
    <row r="21116" spans="1:8" x14ac:dyDescent="0.2">
      <c r="A21116">
        <v>5.7173931315682502E+17</v>
      </c>
      <c r="B21116" t="s">
        <v>42229</v>
      </c>
      <c r="C21116" t="s">
        <v>42230</v>
      </c>
      <c r="D21116" s="1">
        <v>42063.813067129631</v>
      </c>
      <c r="E21116">
        <v>102</v>
      </c>
      <c r="F21116">
        <v>93</v>
      </c>
      <c r="G21116" t="s">
        <v>89</v>
      </c>
    </row>
    <row r="21117" spans="1:8" x14ac:dyDescent="0.2">
      <c r="A21117">
        <v>5.7174880399438202E+17</v>
      </c>
      <c r="B21117" t="s">
        <v>42231</v>
      </c>
      <c r="C21117" t="s">
        <v>42232</v>
      </c>
      <c r="D21117" s="1">
        <v>42063.839259259257</v>
      </c>
      <c r="E21117">
        <v>64</v>
      </c>
      <c r="F21117">
        <v>90</v>
      </c>
      <c r="G21117" t="s">
        <v>89</v>
      </c>
    </row>
    <row r="21118" spans="1:8" x14ac:dyDescent="0.2">
      <c r="A21118">
        <v>5.7176497634140499E+17</v>
      </c>
      <c r="B21118" t="s">
        <v>42233</v>
      </c>
      <c r="C21118" t="s">
        <v>42234</v>
      </c>
      <c r="D21118" s="1">
        <v>42063.883877314816</v>
      </c>
      <c r="E21118">
        <v>58</v>
      </c>
      <c r="F21118">
        <v>83</v>
      </c>
      <c r="G21118" t="s">
        <v>215</v>
      </c>
    </row>
    <row r="21119" spans="1:8" x14ac:dyDescent="0.2">
      <c r="A21119">
        <v>5.7181907183196902E+17</v>
      </c>
      <c r="B21119" t="s">
        <v>42235</v>
      </c>
      <c r="C21119" t="s">
        <v>42236</v>
      </c>
      <c r="D21119" s="1">
        <v>42064.033159722225</v>
      </c>
      <c r="E21119">
        <v>31</v>
      </c>
      <c r="F21119">
        <v>50</v>
      </c>
      <c r="G21119" t="s">
        <v>215</v>
      </c>
    </row>
    <row r="21120" spans="1:8" x14ac:dyDescent="0.2">
      <c r="A21120">
        <v>5.7208213581481901E+17</v>
      </c>
      <c r="B21120" t="s">
        <v>42237</v>
      </c>
      <c r="C21120" t="s">
        <v>42238</v>
      </c>
      <c r="D21120" s="1">
        <v>42064.759074074071</v>
      </c>
      <c r="E21120">
        <v>41</v>
      </c>
      <c r="F21120">
        <v>58</v>
      </c>
      <c r="G21120" t="s">
        <v>215</v>
      </c>
      <c r="H21120" t="s">
        <v>390</v>
      </c>
    </row>
    <row r="21121" spans="1:8" x14ac:dyDescent="0.2">
      <c r="A21121">
        <v>5.72089054545752E+17</v>
      </c>
      <c r="B21121" t="s">
        <v>42239</v>
      </c>
      <c r="C21121" t="s">
        <v>42240</v>
      </c>
      <c r="D21121" s="1">
        <v>42064.778171296297</v>
      </c>
      <c r="E21121">
        <v>41</v>
      </c>
      <c r="F21121">
        <v>34</v>
      </c>
      <c r="G21121" t="s">
        <v>89</v>
      </c>
      <c r="H21121" t="s">
        <v>42241</v>
      </c>
    </row>
    <row r="21122" spans="1:8" x14ac:dyDescent="0.2">
      <c r="A21122">
        <v>5.7210052097597402E+17</v>
      </c>
      <c r="B21122" t="s">
        <v>42242</v>
      </c>
      <c r="C21122" t="s">
        <v>42243</v>
      </c>
      <c r="D21122" s="1">
        <v>42064.809803240743</v>
      </c>
      <c r="E21122">
        <v>36</v>
      </c>
      <c r="F21122">
        <v>70</v>
      </c>
      <c r="G21122" t="s">
        <v>215</v>
      </c>
    </row>
    <row r="21123" spans="1:8" x14ac:dyDescent="0.2">
      <c r="A21123">
        <v>5.72195745698336E+17</v>
      </c>
      <c r="B21123" t="s">
        <v>42244</v>
      </c>
      <c r="C21123" t="s">
        <v>42245</v>
      </c>
      <c r="D21123" s="1">
        <v>42065.072581018518</v>
      </c>
      <c r="E21123">
        <v>61</v>
      </c>
      <c r="F21123">
        <v>87</v>
      </c>
      <c r="G21123" t="s">
        <v>215</v>
      </c>
    </row>
    <row r="21124" spans="1:8" x14ac:dyDescent="0.2">
      <c r="A21124">
        <v>5.7224224824025402E+17</v>
      </c>
      <c r="B21124" t="s">
        <v>42246</v>
      </c>
      <c r="C21124" t="s">
        <v>42247</v>
      </c>
      <c r="D21124" s="1">
        <v>42065.200902777775</v>
      </c>
      <c r="E21124">
        <v>84</v>
      </c>
      <c r="F21124">
        <v>90</v>
      </c>
      <c r="G21124" t="s">
        <v>215</v>
      </c>
    </row>
    <row r="21125" spans="1:8" x14ac:dyDescent="0.2">
      <c r="A21125">
        <v>5.7241920296904698E+17</v>
      </c>
      <c r="B21125" t="s">
        <v>42248</v>
      </c>
      <c r="C21125" t="s">
        <v>42249</v>
      </c>
      <c r="D21125" s="1">
        <v>42065.689201388886</v>
      </c>
      <c r="E21125">
        <v>20</v>
      </c>
      <c r="F21125">
        <v>18</v>
      </c>
      <c r="G21125" t="s">
        <v>215</v>
      </c>
      <c r="H21125" t="s">
        <v>42250</v>
      </c>
    </row>
    <row r="21126" spans="1:8" x14ac:dyDescent="0.2">
      <c r="A21126">
        <v>5.7243388114572902E+17</v>
      </c>
      <c r="B21126" t="s">
        <v>42251</v>
      </c>
      <c r="C21126" t="s">
        <v>42252</v>
      </c>
      <c r="D21126" s="1">
        <v>42065.729710648149</v>
      </c>
      <c r="E21126">
        <v>25</v>
      </c>
      <c r="F21126">
        <v>31</v>
      </c>
      <c r="G21126" t="s">
        <v>215</v>
      </c>
    </row>
    <row r="21127" spans="1:8" x14ac:dyDescent="0.2">
      <c r="A21127">
        <v>5.7248357903441101E+17</v>
      </c>
      <c r="B21127" t="s">
        <v>42253</v>
      </c>
      <c r="C21127" t="s">
        <v>42254</v>
      </c>
      <c r="D21127" s="1">
        <v>42065.866851851853</v>
      </c>
      <c r="E21127">
        <v>253</v>
      </c>
      <c r="F21127">
        <v>266</v>
      </c>
    </row>
    <row r="21128" spans="1:8" x14ac:dyDescent="0.2">
      <c r="A21128">
        <v>5.7248362564567802E+17</v>
      </c>
      <c r="B21128" t="s">
        <v>42255</v>
      </c>
      <c r="C21128" t="s">
        <v>33230</v>
      </c>
      <c r="D21128" s="1">
        <v>42065.866979166669</v>
      </c>
      <c r="E21128">
        <v>229</v>
      </c>
      <c r="F21128">
        <v>315</v>
      </c>
    </row>
    <row r="21129" spans="1:8" x14ac:dyDescent="0.2">
      <c r="A21129">
        <v>5.7248386257771699E+17</v>
      </c>
      <c r="B21129" t="s">
        <v>42256</v>
      </c>
      <c r="C21129" t="s">
        <v>35876</v>
      </c>
      <c r="D21129" s="1">
        <v>42065.867627314816</v>
      </c>
      <c r="E21129">
        <v>302</v>
      </c>
      <c r="F21129">
        <v>334</v>
      </c>
    </row>
    <row r="21130" spans="1:8" x14ac:dyDescent="0.2">
      <c r="A21130">
        <v>5.7278497620013402E+17</v>
      </c>
      <c r="B21130" t="s">
        <v>42257</v>
      </c>
      <c r="C21130" t="s">
        <v>42258</v>
      </c>
      <c r="D21130" s="1">
        <v>42066.698541666665</v>
      </c>
      <c r="E21130">
        <v>118</v>
      </c>
      <c r="F21130">
        <v>179</v>
      </c>
    </row>
    <row r="21131" spans="1:8" x14ac:dyDescent="0.2">
      <c r="A21131">
        <v>5.7278509441660102E+17</v>
      </c>
      <c r="B21131" t="s">
        <v>42259</v>
      </c>
      <c r="C21131" t="s">
        <v>42260</v>
      </c>
      <c r="D21131" s="1">
        <v>42066.698865740742</v>
      </c>
      <c r="E21131">
        <v>269</v>
      </c>
      <c r="F21131">
        <v>325</v>
      </c>
    </row>
    <row r="21132" spans="1:8" x14ac:dyDescent="0.2">
      <c r="A21132">
        <v>5.7278648496676403E+17</v>
      </c>
      <c r="B21132" t="s">
        <v>42261</v>
      </c>
      <c r="C21132" t="s">
        <v>42262</v>
      </c>
      <c r="D21132" s="1">
        <v>42066.702708333331</v>
      </c>
      <c r="E21132">
        <v>238</v>
      </c>
      <c r="F21132">
        <v>260</v>
      </c>
    </row>
    <row r="21133" spans="1:8" x14ac:dyDescent="0.2">
      <c r="A21133">
        <v>5.7283793010180902E+17</v>
      </c>
      <c r="B21133" t="s">
        <v>42263</v>
      </c>
      <c r="C21133" t="s">
        <v>42264</v>
      </c>
      <c r="D21133" s="1">
        <v>42066.844675925924</v>
      </c>
      <c r="E21133">
        <v>358</v>
      </c>
      <c r="F21133">
        <v>424</v>
      </c>
    </row>
    <row r="21134" spans="1:8" x14ac:dyDescent="0.2">
      <c r="A21134">
        <v>5.7285278665782797E+17</v>
      </c>
      <c r="B21134" t="s">
        <v>42265</v>
      </c>
      <c r="C21134" t="s">
        <v>42266</v>
      </c>
      <c r="D21134" s="1">
        <v>42066.885671296295</v>
      </c>
      <c r="E21134">
        <v>30</v>
      </c>
      <c r="F21134">
        <v>45</v>
      </c>
    </row>
    <row r="21135" spans="1:8" x14ac:dyDescent="0.2">
      <c r="A21135">
        <v>5.7285691895321299E+17</v>
      </c>
      <c r="B21135" t="s">
        <v>42267</v>
      </c>
      <c r="C21135" t="s">
        <v>42268</v>
      </c>
      <c r="D21135" s="1">
        <v>42066.89707175926</v>
      </c>
      <c r="E21135">
        <v>23</v>
      </c>
      <c r="F21135">
        <v>39</v>
      </c>
      <c r="G21135" t="s">
        <v>215</v>
      </c>
    </row>
    <row r="21136" spans="1:8" x14ac:dyDescent="0.2">
      <c r="A21136">
        <v>5.7298606481992E+17</v>
      </c>
      <c r="B21136" t="s">
        <v>42269</v>
      </c>
      <c r="C21136" t="s">
        <v>42270</v>
      </c>
      <c r="D21136" s="1">
        <v>42067.253449074073</v>
      </c>
      <c r="E21136">
        <v>46</v>
      </c>
      <c r="F21136">
        <v>109</v>
      </c>
      <c r="G21136" t="s">
        <v>576</v>
      </c>
    </row>
    <row r="21137" spans="1:8" x14ac:dyDescent="0.2">
      <c r="A21137">
        <v>5.7298684822779002E+17</v>
      </c>
      <c r="B21137" t="s">
        <v>42271</v>
      </c>
      <c r="C21137" t="s">
        <v>42272</v>
      </c>
      <c r="D21137" s="1">
        <v>42067.255601851852</v>
      </c>
      <c r="E21137">
        <v>45</v>
      </c>
      <c r="F21137">
        <v>120</v>
      </c>
      <c r="G21137" t="s">
        <v>576</v>
      </c>
    </row>
    <row r="21138" spans="1:8" x14ac:dyDescent="0.2">
      <c r="A21138">
        <v>5.7309140358208698E+17</v>
      </c>
      <c r="B21138" t="s">
        <v>42273</v>
      </c>
      <c r="C21138" t="s">
        <v>42274</v>
      </c>
      <c r="D21138" s="1">
        <v>42067.544120370374</v>
      </c>
      <c r="E21138">
        <v>45</v>
      </c>
      <c r="F21138">
        <v>104</v>
      </c>
    </row>
    <row r="21139" spans="1:8" x14ac:dyDescent="0.2">
      <c r="A21139">
        <v>5.7309301426189901E+17</v>
      </c>
      <c r="B21139" t="s">
        <v>42275</v>
      </c>
      <c r="C21139" t="s">
        <v>42276</v>
      </c>
      <c r="D21139" s="1">
        <v>42067.548564814817</v>
      </c>
      <c r="E21139">
        <v>27</v>
      </c>
      <c r="F21139">
        <v>58</v>
      </c>
      <c r="G21139" t="s">
        <v>89</v>
      </c>
    </row>
    <row r="21140" spans="1:8" x14ac:dyDescent="0.2">
      <c r="A21140">
        <v>5.7315926291192198E+17</v>
      </c>
      <c r="B21140" t="s">
        <v>42277</v>
      </c>
      <c r="C21140" t="s">
        <v>42278</v>
      </c>
      <c r="D21140" s="1">
        <v>42067.731377314813</v>
      </c>
      <c r="E21140">
        <v>20</v>
      </c>
      <c r="F21140">
        <v>35</v>
      </c>
      <c r="G21140" t="s">
        <v>576</v>
      </c>
    </row>
    <row r="21141" spans="1:8" x14ac:dyDescent="0.2">
      <c r="A21141">
        <v>5.7318341249378701E+17</v>
      </c>
      <c r="B21141" t="s">
        <v>42279</v>
      </c>
      <c r="C21141" t="s">
        <v>42280</v>
      </c>
      <c r="D21141" s="1">
        <v>42067.798020833332</v>
      </c>
      <c r="E21141">
        <v>29</v>
      </c>
      <c r="F21141">
        <v>44</v>
      </c>
      <c r="G21141" t="s">
        <v>215</v>
      </c>
    </row>
    <row r="21142" spans="1:8" x14ac:dyDescent="0.2">
      <c r="A21142">
        <v>5.7322363859114298E+17</v>
      </c>
      <c r="B21142" t="s">
        <v>42281</v>
      </c>
      <c r="C21142" t="s">
        <v>42282</v>
      </c>
      <c r="D21142" s="1">
        <v>42067.90902777778</v>
      </c>
      <c r="E21142">
        <v>154</v>
      </c>
      <c r="F21142">
        <v>158</v>
      </c>
    </row>
    <row r="21143" spans="1:8" x14ac:dyDescent="0.2">
      <c r="A21143">
        <v>5.7322376007074598E+17</v>
      </c>
      <c r="B21143" t="s">
        <v>42283</v>
      </c>
      <c r="C21143" t="s">
        <v>29762</v>
      </c>
      <c r="D21143" s="1">
        <v>42067.909363425926</v>
      </c>
      <c r="E21143">
        <v>341</v>
      </c>
      <c r="F21143">
        <v>344</v>
      </c>
    </row>
    <row r="21144" spans="1:8" x14ac:dyDescent="0.2">
      <c r="A21144">
        <v>5.73224483730792E+17</v>
      </c>
      <c r="B21144" t="s">
        <v>42284</v>
      </c>
      <c r="C21144" t="s">
        <v>42285</v>
      </c>
      <c r="D21144" s="1">
        <v>42067.911354166667</v>
      </c>
      <c r="E21144">
        <v>144</v>
      </c>
      <c r="F21144">
        <v>191</v>
      </c>
    </row>
    <row r="21145" spans="1:8" x14ac:dyDescent="0.2">
      <c r="A21145">
        <v>5.7322775376540403E+17</v>
      </c>
      <c r="B21145" t="s">
        <v>42286</v>
      </c>
      <c r="C21145" t="s">
        <v>42287</v>
      </c>
      <c r="D21145" s="1">
        <v>42067.920381944445</v>
      </c>
      <c r="E21145">
        <v>171</v>
      </c>
      <c r="F21145">
        <v>287</v>
      </c>
    </row>
    <row r="21146" spans="1:8" x14ac:dyDescent="0.2">
      <c r="A21146">
        <v>5.7331682681545901E+17</v>
      </c>
      <c r="B21146" t="s">
        <v>42288</v>
      </c>
      <c r="C21146" t="s">
        <v>42289</v>
      </c>
      <c r="D21146" s="1">
        <v>42068.166168981479</v>
      </c>
      <c r="E21146">
        <v>26</v>
      </c>
      <c r="F21146">
        <v>44</v>
      </c>
      <c r="G21146" t="s">
        <v>215</v>
      </c>
    </row>
    <row r="21147" spans="1:8" x14ac:dyDescent="0.2">
      <c r="A21147">
        <v>5.7331694731362701E+17</v>
      </c>
      <c r="B21147" t="s">
        <v>42290</v>
      </c>
      <c r="C21147" t="s">
        <v>42291</v>
      </c>
      <c r="D21147" s="1">
        <v>42068.166504629633</v>
      </c>
      <c r="E21147">
        <v>10</v>
      </c>
      <c r="F21147">
        <v>36</v>
      </c>
      <c r="G21147" t="s">
        <v>215</v>
      </c>
    </row>
    <row r="21148" spans="1:8" x14ac:dyDescent="0.2">
      <c r="A21148">
        <v>5.7331712831039802E+17</v>
      </c>
      <c r="B21148" t="s">
        <v>42292</v>
      </c>
      <c r="C21148" t="s">
        <v>42293</v>
      </c>
      <c r="D21148" s="1">
        <v>42068.167002314818</v>
      </c>
      <c r="E21148">
        <v>31</v>
      </c>
      <c r="F21148">
        <v>45</v>
      </c>
      <c r="G21148" t="s">
        <v>215</v>
      </c>
    </row>
    <row r="21149" spans="1:8" x14ac:dyDescent="0.2">
      <c r="A21149">
        <v>5.7331763322493702E+17</v>
      </c>
      <c r="B21149" t="s">
        <v>42294</v>
      </c>
      <c r="C21149" t="s">
        <v>42295</v>
      </c>
      <c r="D21149" s="1">
        <v>42068.168402777781</v>
      </c>
      <c r="E21149">
        <v>44</v>
      </c>
      <c r="F21149">
        <v>80</v>
      </c>
      <c r="G21149" t="s">
        <v>215</v>
      </c>
    </row>
    <row r="21150" spans="1:8" x14ac:dyDescent="0.2">
      <c r="A21150">
        <v>5.7345097185198003E+17</v>
      </c>
      <c r="B21150" t="s">
        <v>42296</v>
      </c>
      <c r="C21150" t="s">
        <v>42297</v>
      </c>
      <c r="D21150" s="1">
        <v>42068.53634259259</v>
      </c>
      <c r="E21150">
        <v>14</v>
      </c>
      <c r="F21150">
        <v>21</v>
      </c>
      <c r="G21150" t="s">
        <v>89</v>
      </c>
      <c r="H21150" t="s">
        <v>390</v>
      </c>
    </row>
    <row r="21151" spans="1:8" x14ac:dyDescent="0.2">
      <c r="A21151">
        <v>5.7345244763459098E+17</v>
      </c>
      <c r="B21151" t="s">
        <v>42298</v>
      </c>
      <c r="C21151" t="s">
        <v>42299</v>
      </c>
      <c r="D21151" s="1">
        <v>42068.540416666663</v>
      </c>
      <c r="E21151">
        <v>11</v>
      </c>
      <c r="F21151">
        <v>12</v>
      </c>
      <c r="G21151" t="s">
        <v>576</v>
      </c>
    </row>
    <row r="21152" spans="1:8" x14ac:dyDescent="0.2">
      <c r="A21152">
        <v>5.7345391871122202E+17</v>
      </c>
      <c r="B21152" t="s">
        <v>42300</v>
      </c>
      <c r="C21152" t="s">
        <v>42301</v>
      </c>
      <c r="D21152" s="1">
        <v>42068.544479166667</v>
      </c>
      <c r="E21152">
        <v>44</v>
      </c>
      <c r="F21152">
        <v>72</v>
      </c>
    </row>
    <row r="21153" spans="1:8" x14ac:dyDescent="0.2">
      <c r="A21153">
        <v>5.7347080130477197E+17</v>
      </c>
      <c r="B21153" t="s">
        <v>42302</v>
      </c>
      <c r="C21153" t="s">
        <v>42303</v>
      </c>
      <c r="D21153" s="1">
        <v>42068.591064814813</v>
      </c>
      <c r="E21153">
        <v>18</v>
      </c>
      <c r="F21153">
        <v>20</v>
      </c>
      <c r="G21153" t="s">
        <v>215</v>
      </c>
      <c r="H21153" t="s">
        <v>390</v>
      </c>
    </row>
    <row r="21154" spans="1:8" x14ac:dyDescent="0.2">
      <c r="A21154">
        <v>5.7347113023065702E+17</v>
      </c>
      <c r="B21154" t="s">
        <v>42304</v>
      </c>
      <c r="C21154" t="s">
        <v>42305</v>
      </c>
      <c r="D21154" s="1">
        <v>42068.591967592591</v>
      </c>
      <c r="E21154">
        <v>11</v>
      </c>
      <c r="F21154">
        <v>10</v>
      </c>
      <c r="G21154" t="s">
        <v>215</v>
      </c>
    </row>
    <row r="21155" spans="1:8" x14ac:dyDescent="0.2">
      <c r="A21155">
        <v>5.73471346241368E+17</v>
      </c>
      <c r="B21155" t="s">
        <v>42306</v>
      </c>
      <c r="C21155" t="s">
        <v>42307</v>
      </c>
      <c r="D21155" s="1">
        <v>42068.592569444445</v>
      </c>
      <c r="E21155">
        <v>10</v>
      </c>
      <c r="F21155">
        <v>37</v>
      </c>
      <c r="G21155" t="s">
        <v>576</v>
      </c>
    </row>
    <row r="21156" spans="1:8" x14ac:dyDescent="0.2">
      <c r="A21156">
        <v>5.7347187905229197E+17</v>
      </c>
      <c r="B21156" t="s">
        <v>42308</v>
      </c>
      <c r="C21156" t="s">
        <v>42309</v>
      </c>
      <c r="D21156" s="1">
        <v>42068.594039351854</v>
      </c>
      <c r="E21156">
        <v>11</v>
      </c>
      <c r="F21156">
        <v>13</v>
      </c>
      <c r="G21156" t="s">
        <v>576</v>
      </c>
    </row>
    <row r="21157" spans="1:8" x14ac:dyDescent="0.2">
      <c r="A21157">
        <v>5.7347228763202298E+17</v>
      </c>
      <c r="B21157" t="s">
        <v>42310</v>
      </c>
      <c r="C21157" t="s">
        <v>42311</v>
      </c>
      <c r="D21157" s="1">
        <v>42068.59516203704</v>
      </c>
      <c r="E21157">
        <v>9</v>
      </c>
      <c r="F21157">
        <v>13</v>
      </c>
      <c r="G21157" t="s">
        <v>215</v>
      </c>
      <c r="H21157" t="s">
        <v>390</v>
      </c>
    </row>
    <row r="21158" spans="1:8" x14ac:dyDescent="0.2">
      <c r="A21158">
        <v>5.7358012251681901E+17</v>
      </c>
      <c r="B21158" t="s">
        <v>42312</v>
      </c>
      <c r="C21158" t="s">
        <v>42313</v>
      </c>
      <c r="D21158" s="1">
        <v>42068.892731481479</v>
      </c>
      <c r="E21158">
        <v>105</v>
      </c>
      <c r="F21158">
        <v>160</v>
      </c>
    </row>
    <row r="21159" spans="1:8" x14ac:dyDescent="0.2">
      <c r="A21159">
        <v>5.7358092929958202E+17</v>
      </c>
      <c r="B21159" t="s">
        <v>42314</v>
      </c>
      <c r="C21159" t="s">
        <v>42315</v>
      </c>
      <c r="D21159" s="1">
        <v>42068.894953703704</v>
      </c>
      <c r="E21159">
        <v>186</v>
      </c>
      <c r="F21159">
        <v>181</v>
      </c>
    </row>
    <row r="21160" spans="1:8" x14ac:dyDescent="0.2">
      <c r="A21160">
        <v>5.7361694995712397E+17</v>
      </c>
      <c r="B21160" t="s">
        <v>42316</v>
      </c>
      <c r="C21160" t="s">
        <v>42317</v>
      </c>
      <c r="D21160" s="1">
        <v>42068.994351851848</v>
      </c>
      <c r="E21160">
        <v>1215</v>
      </c>
      <c r="F21160">
        <v>786</v>
      </c>
    </row>
    <row r="21161" spans="1:8" x14ac:dyDescent="0.2">
      <c r="A21161">
        <v>5.7361719365457498E+17</v>
      </c>
      <c r="B21161" t="s">
        <v>42318</v>
      </c>
      <c r="C21161" t="s">
        <v>42319</v>
      </c>
      <c r="D21161" s="1">
        <v>42068.995023148149</v>
      </c>
      <c r="E21161">
        <v>125</v>
      </c>
      <c r="F21161">
        <v>127</v>
      </c>
    </row>
    <row r="21162" spans="1:8" x14ac:dyDescent="0.2">
      <c r="A21162">
        <v>5.7361837774012403E+17</v>
      </c>
      <c r="B21162" t="s">
        <v>42320</v>
      </c>
      <c r="C21162" t="s">
        <v>42321</v>
      </c>
      <c r="D21162" s="1">
        <v>42068.998298611114</v>
      </c>
      <c r="E21162">
        <v>449</v>
      </c>
      <c r="F21162">
        <v>501</v>
      </c>
    </row>
    <row r="21163" spans="1:8" x14ac:dyDescent="0.2">
      <c r="A21163">
        <v>5.7362023943230202E+17</v>
      </c>
      <c r="B21163" t="s">
        <v>42322</v>
      </c>
      <c r="C21163" t="s">
        <v>42323</v>
      </c>
      <c r="D21163" s="1">
        <v>42069.003437500003</v>
      </c>
      <c r="E21163">
        <v>66</v>
      </c>
      <c r="F21163">
        <v>113</v>
      </c>
    </row>
    <row r="21164" spans="1:8" x14ac:dyDescent="0.2">
      <c r="A21164">
        <v>5.7363290214937798E+17</v>
      </c>
      <c r="B21164" t="s">
        <v>42324</v>
      </c>
      <c r="C21164" t="s">
        <v>42325</v>
      </c>
      <c r="D21164" s="1">
        <v>42069.03837962963</v>
      </c>
      <c r="E21164">
        <v>986</v>
      </c>
      <c r="F21164">
        <v>1317</v>
      </c>
    </row>
    <row r="21165" spans="1:8" x14ac:dyDescent="0.2">
      <c r="A21165">
        <v>5.7364267952904602E+17</v>
      </c>
      <c r="B21165" t="s">
        <v>42326</v>
      </c>
      <c r="C21165" t="s">
        <v>42327</v>
      </c>
      <c r="D21165" s="1">
        <v>42069.065358796295</v>
      </c>
      <c r="E21165">
        <v>15</v>
      </c>
      <c r="F21165">
        <v>45</v>
      </c>
      <c r="G21165" t="s">
        <v>42328</v>
      </c>
    </row>
    <row r="21166" spans="1:8" x14ac:dyDescent="0.2">
      <c r="A21166">
        <v>5.7364325935808902E+17</v>
      </c>
      <c r="B21166" t="s">
        <v>42329</v>
      </c>
      <c r="C21166" t="s">
        <v>42330</v>
      </c>
      <c r="D21166" s="1">
        <v>42069.06695601852</v>
      </c>
      <c r="E21166">
        <v>21</v>
      </c>
      <c r="F21166">
        <v>63</v>
      </c>
      <c r="G21166" t="s">
        <v>215</v>
      </c>
    </row>
    <row r="21167" spans="1:8" x14ac:dyDescent="0.2">
      <c r="A21167">
        <v>5.7364678341650803E+17</v>
      </c>
      <c r="B21167" t="s">
        <v>42331</v>
      </c>
      <c r="C21167" t="s">
        <v>42332</v>
      </c>
      <c r="D21167" s="1">
        <v>42069.076678240737</v>
      </c>
      <c r="E21167">
        <v>1182</v>
      </c>
      <c r="F21167">
        <v>923</v>
      </c>
    </row>
    <row r="21168" spans="1:8" x14ac:dyDescent="0.2">
      <c r="A21168">
        <v>5.7367592957209798E+17</v>
      </c>
      <c r="B21168" t="s">
        <v>42333</v>
      </c>
      <c r="C21168" t="s">
        <v>42334</v>
      </c>
      <c r="D21168" s="1">
        <v>42069.157106481478</v>
      </c>
      <c r="E21168">
        <v>25</v>
      </c>
      <c r="F21168">
        <v>46</v>
      </c>
      <c r="G21168" t="s">
        <v>215</v>
      </c>
      <c r="H21168" t="s">
        <v>14519</v>
      </c>
    </row>
    <row r="21169" spans="1:8" x14ac:dyDescent="0.2">
      <c r="A21169">
        <v>5.7367642192891002E+17</v>
      </c>
      <c r="B21169" t="s">
        <v>42335</v>
      </c>
      <c r="C21169" t="s">
        <v>42336</v>
      </c>
      <c r="D21169" s="1">
        <v>42069.158472222225</v>
      </c>
      <c r="E21169">
        <v>16</v>
      </c>
      <c r="F21169">
        <v>46</v>
      </c>
      <c r="G21169" t="s">
        <v>215</v>
      </c>
    </row>
    <row r="21170" spans="1:8" x14ac:dyDescent="0.2">
      <c r="A21170">
        <v>5.7367662653545203E+17</v>
      </c>
      <c r="B21170" t="s">
        <v>42337</v>
      </c>
      <c r="C21170" t="s">
        <v>42338</v>
      </c>
      <c r="D21170" s="1">
        <v>42069.15902777778</v>
      </c>
      <c r="E21170">
        <v>19</v>
      </c>
      <c r="F21170">
        <v>29</v>
      </c>
      <c r="G21170" t="s">
        <v>41049</v>
      </c>
    </row>
    <row r="21171" spans="1:8" x14ac:dyDescent="0.2">
      <c r="A21171">
        <v>5.7368395424453402E+17</v>
      </c>
      <c r="B21171" t="s">
        <v>42339</v>
      </c>
      <c r="C21171" t="s">
        <v>42340</v>
      </c>
      <c r="D21171" s="1">
        <v>42069.179247685184</v>
      </c>
      <c r="E21171">
        <v>30</v>
      </c>
      <c r="F21171">
        <v>66</v>
      </c>
      <c r="G21171" t="s">
        <v>215</v>
      </c>
    </row>
    <row r="21172" spans="1:8" x14ac:dyDescent="0.2">
      <c r="A21172">
        <v>5.7375790664817402E+17</v>
      </c>
      <c r="B21172" t="s">
        <v>42341</v>
      </c>
      <c r="C21172" t="s">
        <v>42342</v>
      </c>
      <c r="D21172" s="1">
        <v>42069.383321759262</v>
      </c>
      <c r="E21172">
        <v>10</v>
      </c>
      <c r="F21172">
        <v>15</v>
      </c>
      <c r="G21172" t="s">
        <v>89</v>
      </c>
      <c r="H21172" t="s">
        <v>390</v>
      </c>
    </row>
    <row r="21173" spans="1:8" x14ac:dyDescent="0.2">
      <c r="A21173">
        <v>5.7375867384095898E+17</v>
      </c>
      <c r="B21173" t="s">
        <v>42343</v>
      </c>
      <c r="C21173" t="s">
        <v>42344</v>
      </c>
      <c r="D21173" s="1">
        <v>42069.385439814818</v>
      </c>
      <c r="E21173">
        <v>14</v>
      </c>
      <c r="F21173">
        <v>31</v>
      </c>
      <c r="G21173" t="s">
        <v>42345</v>
      </c>
    </row>
    <row r="21174" spans="1:8" x14ac:dyDescent="0.2">
      <c r="A21174">
        <v>5.73762595758456E+17</v>
      </c>
      <c r="B21174" t="s">
        <v>42346</v>
      </c>
      <c r="C21174" t="s">
        <v>42347</v>
      </c>
      <c r="D21174" s="1">
        <v>42069.396261574075</v>
      </c>
      <c r="E21174">
        <v>14</v>
      </c>
      <c r="F21174">
        <v>39</v>
      </c>
      <c r="G21174" t="s">
        <v>215</v>
      </c>
    </row>
    <row r="21175" spans="1:8" x14ac:dyDescent="0.2">
      <c r="A21175">
        <v>5.7376281239427002E+17</v>
      </c>
      <c r="B21175" t="s">
        <v>42348</v>
      </c>
      <c r="C21175" t="s">
        <v>42349</v>
      </c>
      <c r="D21175" s="1">
        <v>42069.396863425929</v>
      </c>
      <c r="E21175">
        <v>39</v>
      </c>
      <c r="F21175">
        <v>72</v>
      </c>
      <c r="G21175" t="s">
        <v>215</v>
      </c>
      <c r="H21175" t="s">
        <v>390</v>
      </c>
    </row>
    <row r="21176" spans="1:8" x14ac:dyDescent="0.2">
      <c r="A21176">
        <v>5.7376370968166797E+17</v>
      </c>
      <c r="B21176" t="s">
        <v>42350</v>
      </c>
      <c r="C21176" t="s">
        <v>42351</v>
      </c>
      <c r="D21176" s="1">
        <v>42069.399340277778</v>
      </c>
      <c r="E21176">
        <v>21</v>
      </c>
      <c r="F21176">
        <v>45</v>
      </c>
      <c r="G21176" t="s">
        <v>215</v>
      </c>
    </row>
    <row r="21177" spans="1:8" x14ac:dyDescent="0.2">
      <c r="A21177">
        <v>5.7376390595831802E+17</v>
      </c>
      <c r="B21177" t="s">
        <v>42352</v>
      </c>
      <c r="C21177" t="s">
        <v>42353</v>
      </c>
      <c r="D21177" s="1">
        <v>42069.399872685186</v>
      </c>
      <c r="E21177">
        <v>11</v>
      </c>
      <c r="F21177">
        <v>16</v>
      </c>
      <c r="G21177" t="s">
        <v>215</v>
      </c>
    </row>
    <row r="21178" spans="1:8" x14ac:dyDescent="0.2">
      <c r="A21178">
        <v>5.7376399816595802E+17</v>
      </c>
      <c r="B21178" t="s">
        <v>42354</v>
      </c>
      <c r="C21178" t="s">
        <v>42355</v>
      </c>
      <c r="D21178" s="1">
        <v>42069.400127314817</v>
      </c>
      <c r="E21178">
        <v>26</v>
      </c>
      <c r="F21178">
        <v>40</v>
      </c>
      <c r="G21178" t="s">
        <v>215</v>
      </c>
    </row>
    <row r="21179" spans="1:8" x14ac:dyDescent="0.2">
      <c r="A21179">
        <v>5.7376403922819802E+17</v>
      </c>
      <c r="B21179" t="s">
        <v>42356</v>
      </c>
      <c r="C21179" t="s">
        <v>42357</v>
      </c>
      <c r="D21179" s="1">
        <v>42069.400243055556</v>
      </c>
      <c r="E21179">
        <v>25</v>
      </c>
      <c r="F21179">
        <v>47</v>
      </c>
      <c r="G21179" t="s">
        <v>215</v>
      </c>
    </row>
    <row r="21180" spans="1:8" x14ac:dyDescent="0.2">
      <c r="A21180">
        <v>5.7376436199662298E+17</v>
      </c>
      <c r="B21180" t="s">
        <v>42358</v>
      </c>
      <c r="C21180" t="s">
        <v>42359</v>
      </c>
      <c r="D21180" s="1">
        <v>42069.401134259257</v>
      </c>
      <c r="E21180">
        <v>31</v>
      </c>
      <c r="F21180">
        <v>53</v>
      </c>
      <c r="G21180" t="e">
        <f>MasterBaxter8</f>
        <v>#NAME?</v>
      </c>
    </row>
    <row r="21181" spans="1:8" x14ac:dyDescent="0.2">
      <c r="A21181">
        <v>5.7385845997797299E+17</v>
      </c>
      <c r="B21181" t="s">
        <v>42360</v>
      </c>
      <c r="C21181" t="s">
        <v>42361</v>
      </c>
      <c r="D21181" s="1">
        <v>42069.660798611112</v>
      </c>
      <c r="E21181">
        <v>20</v>
      </c>
      <c r="F21181">
        <v>32</v>
      </c>
      <c r="G21181" t="s">
        <v>215</v>
      </c>
    </row>
    <row r="21182" spans="1:8" x14ac:dyDescent="0.2">
      <c r="A21182">
        <v>5.7389874463211501E+17</v>
      </c>
      <c r="B21182" t="s">
        <v>42362</v>
      </c>
      <c r="C21182" t="s">
        <v>42363</v>
      </c>
      <c r="D21182" s="1">
        <v>42069.771956018521</v>
      </c>
      <c r="E21182">
        <v>394</v>
      </c>
      <c r="F21182">
        <v>381</v>
      </c>
    </row>
    <row r="21183" spans="1:8" x14ac:dyDescent="0.2">
      <c r="A21183">
        <v>5.7391468443430003E+17</v>
      </c>
      <c r="B21183" t="s">
        <v>42364</v>
      </c>
      <c r="C21183" t="s">
        <v>42365</v>
      </c>
      <c r="D21183" s="1">
        <v>42069.815949074073</v>
      </c>
      <c r="E21183">
        <v>129</v>
      </c>
      <c r="F21183">
        <v>192</v>
      </c>
    </row>
    <row r="21184" spans="1:8" x14ac:dyDescent="0.2">
      <c r="A21184">
        <v>5.7393933400657101E+17</v>
      </c>
      <c r="B21184" t="s">
        <v>42366</v>
      </c>
      <c r="C21184" t="s">
        <v>42367</v>
      </c>
      <c r="D21184" s="1">
        <v>42069.883969907409</v>
      </c>
      <c r="E21184">
        <v>85</v>
      </c>
      <c r="F21184">
        <v>161</v>
      </c>
    </row>
    <row r="21185" spans="1:8" x14ac:dyDescent="0.2">
      <c r="A21185">
        <v>5.7402671502393299E+17</v>
      </c>
      <c r="B21185" t="s">
        <v>42368</v>
      </c>
      <c r="C21185" t="s">
        <v>42369</v>
      </c>
      <c r="D21185" s="1">
        <v>42070.125092592592</v>
      </c>
      <c r="E21185">
        <v>44</v>
      </c>
      <c r="F21185">
        <v>79</v>
      </c>
      <c r="G21185" t="s">
        <v>42370</v>
      </c>
      <c r="H21185" t="s">
        <v>390</v>
      </c>
    </row>
    <row r="21186" spans="1:8" x14ac:dyDescent="0.2">
      <c r="A21186">
        <v>5.7452807588878701E+17</v>
      </c>
      <c r="B21186" t="s">
        <v>42371</v>
      </c>
      <c r="C21186" t="s">
        <v>42372</v>
      </c>
      <c r="D21186" s="1">
        <v>42071.508587962962</v>
      </c>
      <c r="E21186">
        <v>36</v>
      </c>
      <c r="F21186">
        <v>74</v>
      </c>
    </row>
    <row r="21187" spans="1:8" x14ac:dyDescent="0.2">
      <c r="A21187">
        <v>5.7452995767579802E+17</v>
      </c>
      <c r="B21187" t="s">
        <v>42373</v>
      </c>
      <c r="C21187" t="s">
        <v>42374</v>
      </c>
      <c r="D21187" s="1">
        <v>42071.513773148145</v>
      </c>
      <c r="E21187">
        <v>33</v>
      </c>
      <c r="F21187">
        <v>64</v>
      </c>
      <c r="G21187" t="s">
        <v>576</v>
      </c>
      <c r="H21187" t="s">
        <v>616</v>
      </c>
    </row>
    <row r="21188" spans="1:8" x14ac:dyDescent="0.2">
      <c r="A21188">
        <v>5.7453716572569101E+17</v>
      </c>
      <c r="B21188" t="s">
        <v>42375</v>
      </c>
      <c r="C21188" t="s">
        <v>42376</v>
      </c>
      <c r="D21188" s="1">
        <v>42071.533668981479</v>
      </c>
      <c r="E21188">
        <v>25</v>
      </c>
      <c r="F21188">
        <v>57</v>
      </c>
      <c r="G21188" t="s">
        <v>576</v>
      </c>
    </row>
    <row r="21189" spans="1:8" x14ac:dyDescent="0.2">
      <c r="A21189">
        <v>5.7488689569346701E+17</v>
      </c>
      <c r="B21189" t="s">
        <v>42377</v>
      </c>
      <c r="C21189" t="s">
        <v>42378</v>
      </c>
      <c r="D21189" s="1">
        <v>42072.498738425929</v>
      </c>
      <c r="E21189">
        <v>22</v>
      </c>
      <c r="F21189">
        <v>48</v>
      </c>
      <c r="G21189" t="s">
        <v>89</v>
      </c>
    </row>
    <row r="21190" spans="1:8" x14ac:dyDescent="0.2">
      <c r="A21190">
        <v>5.7489155821184198E+17</v>
      </c>
      <c r="B21190" t="s">
        <v>42379</v>
      </c>
      <c r="C21190" t="s">
        <v>42380</v>
      </c>
      <c r="D21190" s="1">
        <v>42072.511608796296</v>
      </c>
      <c r="E21190">
        <v>15</v>
      </c>
      <c r="F21190">
        <v>52</v>
      </c>
      <c r="G21190" t="s">
        <v>576</v>
      </c>
      <c r="H21190" t="s">
        <v>390</v>
      </c>
    </row>
    <row r="21191" spans="1:8" x14ac:dyDescent="0.2">
      <c r="A21191">
        <v>5.7489389658664102E+17</v>
      </c>
      <c r="B21191" t="s">
        <v>42381</v>
      </c>
      <c r="C21191" t="s">
        <v>42382</v>
      </c>
      <c r="D21191" s="1">
        <v>42072.518055555556</v>
      </c>
      <c r="E21191">
        <v>16</v>
      </c>
      <c r="F21191">
        <v>32</v>
      </c>
      <c r="G21191" t="s">
        <v>576</v>
      </c>
    </row>
    <row r="21192" spans="1:8" x14ac:dyDescent="0.2">
      <c r="A21192">
        <v>5.7492200237452403E+17</v>
      </c>
      <c r="B21192" t="s">
        <v>42383</v>
      </c>
      <c r="C21192" t="s">
        <v>42384</v>
      </c>
      <c r="D21192" s="1">
        <v>42072.595613425925</v>
      </c>
      <c r="E21192">
        <v>10</v>
      </c>
      <c r="F21192">
        <v>37</v>
      </c>
      <c r="G21192" t="s">
        <v>576</v>
      </c>
      <c r="H21192" t="s">
        <v>390</v>
      </c>
    </row>
    <row r="21193" spans="1:8" x14ac:dyDescent="0.2">
      <c r="A21193">
        <v>5.7492257861733101E+17</v>
      </c>
      <c r="B21193" t="s">
        <v>42385</v>
      </c>
      <c r="C21193" t="s">
        <v>42386</v>
      </c>
      <c r="D21193" s="1">
        <v>42072.597199074073</v>
      </c>
      <c r="E21193">
        <v>12</v>
      </c>
      <c r="F21193">
        <v>23</v>
      </c>
      <c r="G21193" t="s">
        <v>576</v>
      </c>
    </row>
    <row r="21194" spans="1:8" x14ac:dyDescent="0.2">
      <c r="A21194">
        <v>5.7492296306302899E+17</v>
      </c>
      <c r="B21194" t="s">
        <v>42387</v>
      </c>
      <c r="C21194" t="s">
        <v>42388</v>
      </c>
      <c r="D21194" s="1">
        <v>42072.598263888889</v>
      </c>
      <c r="E21194">
        <v>11</v>
      </c>
      <c r="F21194">
        <v>22</v>
      </c>
      <c r="G21194" t="s">
        <v>215</v>
      </c>
    </row>
    <row r="21195" spans="1:8" x14ac:dyDescent="0.2">
      <c r="A21195">
        <v>5.7492325398833101E+17</v>
      </c>
      <c r="B21195" t="s">
        <v>42389</v>
      </c>
      <c r="C21195" t="s">
        <v>42390</v>
      </c>
      <c r="D21195" s="1">
        <v>42072.599062499998</v>
      </c>
      <c r="E21195">
        <v>34</v>
      </c>
      <c r="F21195">
        <v>84</v>
      </c>
      <c r="G21195" t="s">
        <v>89</v>
      </c>
    </row>
    <row r="21196" spans="1:8" x14ac:dyDescent="0.2">
      <c r="A21196">
        <v>5.7493106821995699E+17</v>
      </c>
      <c r="B21196" t="s">
        <v>42391</v>
      </c>
      <c r="C21196" t="s">
        <v>42392</v>
      </c>
      <c r="D21196" s="1">
        <v>42072.620636574073</v>
      </c>
      <c r="E21196">
        <v>19</v>
      </c>
      <c r="F21196">
        <v>41</v>
      </c>
      <c r="G21196" t="s">
        <v>89</v>
      </c>
    </row>
    <row r="21197" spans="1:8" x14ac:dyDescent="0.2">
      <c r="A21197">
        <v>5.749415229128E+17</v>
      </c>
      <c r="B21197" t="s">
        <v>42393</v>
      </c>
      <c r="C21197" t="s">
        <v>42394</v>
      </c>
      <c r="D21197" s="1">
        <v>42072.64947916667</v>
      </c>
      <c r="E21197">
        <v>8</v>
      </c>
      <c r="F21197">
        <v>23</v>
      </c>
      <c r="G21197" t="s">
        <v>215</v>
      </c>
    </row>
    <row r="21198" spans="1:8" x14ac:dyDescent="0.2">
      <c r="A21198">
        <v>5.7494186588100602E+17</v>
      </c>
      <c r="B21198" t="s">
        <v>42395</v>
      </c>
      <c r="C21198" t="s">
        <v>42396</v>
      </c>
      <c r="D21198" s="1">
        <v>42072.65042824074</v>
      </c>
      <c r="E21198">
        <v>27</v>
      </c>
      <c r="F21198">
        <v>75</v>
      </c>
      <c r="G21198" t="s">
        <v>89</v>
      </c>
    </row>
    <row r="21199" spans="1:8" x14ac:dyDescent="0.2">
      <c r="A21199">
        <v>5.7498545874631002E+17</v>
      </c>
      <c r="B21199" t="s">
        <v>42397</v>
      </c>
      <c r="C21199" t="s">
        <v>42398</v>
      </c>
      <c r="D21199" s="1">
        <v>42072.77071759259</v>
      </c>
      <c r="E21199">
        <v>26</v>
      </c>
      <c r="F21199">
        <v>38</v>
      </c>
      <c r="G21199" t="e">
        <f>Tyler_BurkeCRE</f>
        <v>#NAME?</v>
      </c>
    </row>
    <row r="21200" spans="1:8" x14ac:dyDescent="0.2">
      <c r="A21200">
        <v>5.7498655780916E+17</v>
      </c>
      <c r="B21200" t="s">
        <v>42399</v>
      </c>
      <c r="C21200" t="s">
        <v>42400</v>
      </c>
      <c r="D21200" s="1">
        <v>42072.77375</v>
      </c>
      <c r="E21200">
        <v>10</v>
      </c>
      <c r="F21200">
        <v>19</v>
      </c>
      <c r="G21200" t="s">
        <v>576</v>
      </c>
    </row>
    <row r="21201" spans="1:8" x14ac:dyDescent="0.2">
      <c r="A21201">
        <v>5.7500390532462099E+17</v>
      </c>
      <c r="B21201" t="s">
        <v>42401</v>
      </c>
      <c r="C21201" t="s">
        <v>42402</v>
      </c>
      <c r="D21201" s="1">
        <v>42072.821620370371</v>
      </c>
      <c r="E21201">
        <v>11</v>
      </c>
      <c r="F21201">
        <v>19</v>
      </c>
      <c r="G21201" t="s">
        <v>89</v>
      </c>
    </row>
    <row r="21202" spans="1:8" x14ac:dyDescent="0.2">
      <c r="A21202">
        <v>5.7504005330449203E+17</v>
      </c>
      <c r="B21202" t="s">
        <v>42403</v>
      </c>
      <c r="C21202" t="s">
        <v>42404</v>
      </c>
      <c r="D21202" s="1">
        <v>42072.921377314815</v>
      </c>
      <c r="E21202">
        <v>234</v>
      </c>
      <c r="F21202">
        <v>283</v>
      </c>
    </row>
    <row r="21203" spans="1:8" x14ac:dyDescent="0.2">
      <c r="A21203">
        <v>5.7504259365183398E+17</v>
      </c>
      <c r="B21203" t="s">
        <v>42405</v>
      </c>
      <c r="C21203" t="s">
        <v>42406</v>
      </c>
      <c r="D21203" s="1">
        <v>42072.928379629629</v>
      </c>
      <c r="E21203">
        <v>192</v>
      </c>
      <c r="F21203">
        <v>251</v>
      </c>
    </row>
    <row r="21204" spans="1:8" x14ac:dyDescent="0.2">
      <c r="A21204">
        <v>5.7504289653510099E+17</v>
      </c>
      <c r="B21204" t="s">
        <v>42407</v>
      </c>
      <c r="C21204" t="s">
        <v>42408</v>
      </c>
      <c r="D21204" s="1">
        <v>42072.929212962961</v>
      </c>
      <c r="E21204">
        <v>182</v>
      </c>
      <c r="F21204">
        <v>246</v>
      </c>
    </row>
    <row r="21205" spans="1:8" x14ac:dyDescent="0.2">
      <c r="A21205">
        <v>5.7504615669209402E+17</v>
      </c>
      <c r="B21205" t="s">
        <v>42409</v>
      </c>
      <c r="C21205" t="s">
        <v>42410</v>
      </c>
      <c r="D21205" s="1">
        <v>42072.938217592593</v>
      </c>
      <c r="E21205">
        <v>349</v>
      </c>
      <c r="F21205">
        <v>429</v>
      </c>
    </row>
    <row r="21206" spans="1:8" x14ac:dyDescent="0.2">
      <c r="A21206">
        <v>5.75295285460664E+17</v>
      </c>
      <c r="B21206" t="s">
        <v>42411</v>
      </c>
      <c r="C21206" t="s">
        <v>42412</v>
      </c>
      <c r="D21206" s="1">
        <v>42073.62568287037</v>
      </c>
      <c r="E21206">
        <v>19</v>
      </c>
      <c r="F21206">
        <v>31</v>
      </c>
      <c r="G21206" t="s">
        <v>215</v>
      </c>
    </row>
    <row r="21207" spans="1:8" x14ac:dyDescent="0.2">
      <c r="A21207">
        <v>5.7530010180496499E+17</v>
      </c>
      <c r="B21207" t="s">
        <v>42413</v>
      </c>
      <c r="C21207" t="s">
        <v>42414</v>
      </c>
      <c r="D21207" s="1">
        <v>42073.638969907406</v>
      </c>
      <c r="E21207">
        <v>115</v>
      </c>
      <c r="F21207">
        <v>122</v>
      </c>
      <c r="G21207" t="s">
        <v>89</v>
      </c>
    </row>
    <row r="21208" spans="1:8" x14ac:dyDescent="0.2">
      <c r="A21208">
        <v>5.7530072329596102E+17</v>
      </c>
      <c r="B21208" t="s">
        <v>42415</v>
      </c>
      <c r="C21208" t="s">
        <v>42416</v>
      </c>
      <c r="D21208" s="1">
        <v>42073.640682870369</v>
      </c>
      <c r="E21208">
        <v>41</v>
      </c>
      <c r="F21208">
        <v>77</v>
      </c>
      <c r="G21208" t="s">
        <v>89</v>
      </c>
    </row>
    <row r="21209" spans="1:8" x14ac:dyDescent="0.2">
      <c r="A21209">
        <v>5.7530829451395002E+17</v>
      </c>
      <c r="B21209" t="s">
        <v>42417</v>
      </c>
      <c r="C21209" t="s">
        <v>42418</v>
      </c>
      <c r="D21209" s="1">
        <v>42073.661574074074</v>
      </c>
      <c r="E21209">
        <v>16</v>
      </c>
      <c r="F21209">
        <v>35</v>
      </c>
    </row>
    <row r="21210" spans="1:8" x14ac:dyDescent="0.2">
      <c r="A21210">
        <v>5.7531246121097997E+17</v>
      </c>
      <c r="B21210" t="s">
        <v>42419</v>
      </c>
      <c r="C21210" t="s">
        <v>42420</v>
      </c>
      <c r="D21210" s="1">
        <v>42073.673078703701</v>
      </c>
      <c r="E21210">
        <v>13</v>
      </c>
      <c r="F21210">
        <v>21</v>
      </c>
      <c r="G21210" t="s">
        <v>215</v>
      </c>
    </row>
    <row r="21211" spans="1:8" x14ac:dyDescent="0.2">
      <c r="A21211">
        <v>5.75334980580208E+17</v>
      </c>
      <c r="B21211" t="s">
        <v>42421</v>
      </c>
      <c r="C21211" t="s">
        <v>42422</v>
      </c>
      <c r="D21211" s="1">
        <v>42073.735219907408</v>
      </c>
      <c r="E21211">
        <v>10</v>
      </c>
      <c r="F21211">
        <v>51</v>
      </c>
      <c r="G21211" t="s">
        <v>215</v>
      </c>
    </row>
    <row r="21212" spans="1:8" x14ac:dyDescent="0.2">
      <c r="A21212">
        <v>5.75342182262968E+17</v>
      </c>
      <c r="B21212" t="s">
        <v>42423</v>
      </c>
      <c r="C21212" t="s">
        <v>42424</v>
      </c>
      <c r="D21212" s="1">
        <v>42073.75509259259</v>
      </c>
      <c r="E21212">
        <v>31</v>
      </c>
      <c r="F21212">
        <v>44</v>
      </c>
      <c r="G21212" t="s">
        <v>576</v>
      </c>
    </row>
    <row r="21213" spans="1:8" x14ac:dyDescent="0.2">
      <c r="A21213">
        <v>5.7539259069198701E+17</v>
      </c>
      <c r="B21213" t="s">
        <v>42425</v>
      </c>
      <c r="C21213" t="s">
        <v>41435</v>
      </c>
      <c r="D21213" s="1">
        <v>42073.894189814811</v>
      </c>
      <c r="E21213">
        <v>380</v>
      </c>
      <c r="F21213">
        <v>362</v>
      </c>
    </row>
    <row r="21214" spans="1:8" x14ac:dyDescent="0.2">
      <c r="A21214">
        <v>5.7557132656135699E+17</v>
      </c>
      <c r="B21214" t="s">
        <v>42426</v>
      </c>
      <c r="C21214" t="s">
        <v>42427</v>
      </c>
      <c r="D21214" s="1">
        <v>42074.387407407405</v>
      </c>
      <c r="E21214">
        <v>17</v>
      </c>
      <c r="F21214">
        <v>48</v>
      </c>
      <c r="G21214" t="s">
        <v>89</v>
      </c>
    </row>
    <row r="21215" spans="1:8" x14ac:dyDescent="0.2">
      <c r="A21215">
        <v>5.7557915319132102E+17</v>
      </c>
      <c r="B21215" t="s">
        <v>42428</v>
      </c>
      <c r="C21215" t="s">
        <v>42429</v>
      </c>
      <c r="D21215" s="1">
        <v>42074.409004629626</v>
      </c>
      <c r="E21215">
        <v>17</v>
      </c>
      <c r="F21215">
        <v>37</v>
      </c>
    </row>
    <row r="21216" spans="1:8" x14ac:dyDescent="0.2">
      <c r="A21216">
        <v>5.7557994475712902E+17</v>
      </c>
      <c r="B21216" t="s">
        <v>42430</v>
      </c>
      <c r="C21216" t="s">
        <v>42431</v>
      </c>
      <c r="D21216" s="1">
        <v>42074.411192129628</v>
      </c>
      <c r="E21216">
        <v>13</v>
      </c>
      <c r="F21216">
        <v>22</v>
      </c>
      <c r="G21216" t="s">
        <v>215</v>
      </c>
      <c r="H21216" t="s">
        <v>616</v>
      </c>
    </row>
    <row r="21217" spans="1:8" x14ac:dyDescent="0.2">
      <c r="A21217">
        <v>5.7558425356147501E+17</v>
      </c>
      <c r="B21217" t="s">
        <v>42432</v>
      </c>
      <c r="C21217" t="s">
        <v>42433</v>
      </c>
      <c r="D21217" s="1">
        <v>42074.423078703701</v>
      </c>
      <c r="E21217">
        <v>17</v>
      </c>
      <c r="F21217">
        <v>41</v>
      </c>
      <c r="G21217" t="s">
        <v>487</v>
      </c>
    </row>
    <row r="21218" spans="1:8" x14ac:dyDescent="0.2">
      <c r="A21218">
        <v>5.7558539848050598E+17</v>
      </c>
      <c r="B21218" t="s">
        <v>42434</v>
      </c>
      <c r="C21218" t="s">
        <v>42435</v>
      </c>
      <c r="D21218" s="1">
        <v>42074.426238425927</v>
      </c>
      <c r="E21218">
        <v>12</v>
      </c>
      <c r="F21218">
        <v>34</v>
      </c>
      <c r="G21218" t="s">
        <v>42436</v>
      </c>
      <c r="H21218" t="s">
        <v>390</v>
      </c>
    </row>
    <row r="21219" spans="1:8" x14ac:dyDescent="0.2">
      <c r="A21219">
        <v>5.75585598376816E+17</v>
      </c>
      <c r="B21219" t="s">
        <v>42437</v>
      </c>
      <c r="C21219" t="s">
        <v>42438</v>
      </c>
      <c r="D21219" s="1">
        <v>42074.426793981482</v>
      </c>
      <c r="E21219">
        <v>19</v>
      </c>
      <c r="F21219">
        <v>36</v>
      </c>
      <c r="G21219" t="s">
        <v>89</v>
      </c>
    </row>
    <row r="21220" spans="1:8" x14ac:dyDescent="0.2">
      <c r="A21220">
        <v>5.7558653301034099E+17</v>
      </c>
      <c r="B21220" t="s">
        <v>42439</v>
      </c>
      <c r="C21220" t="s">
        <v>42440</v>
      </c>
      <c r="D21220" s="1">
        <v>42074.429375</v>
      </c>
      <c r="E21220">
        <v>8</v>
      </c>
      <c r="F21220">
        <v>17</v>
      </c>
      <c r="G21220" t="s">
        <v>42441</v>
      </c>
    </row>
    <row r="21221" spans="1:8" x14ac:dyDescent="0.2">
      <c r="A21221">
        <v>5.75587603925352E+17</v>
      </c>
      <c r="B21221" t="s">
        <v>42442</v>
      </c>
      <c r="C21221" t="s">
        <v>42443</v>
      </c>
      <c r="D21221" s="1">
        <v>42074.432326388887</v>
      </c>
      <c r="E21221">
        <v>45</v>
      </c>
      <c r="F21221">
        <v>83</v>
      </c>
      <c r="G21221" t="s">
        <v>215</v>
      </c>
    </row>
    <row r="21222" spans="1:8" x14ac:dyDescent="0.2">
      <c r="A21222">
        <v>5.7558881040000198E+17</v>
      </c>
      <c r="B21222" t="s">
        <v>42444</v>
      </c>
      <c r="C21222" t="s">
        <v>42445</v>
      </c>
      <c r="D21222" s="1">
        <v>42074.435648148145</v>
      </c>
      <c r="E21222">
        <v>10</v>
      </c>
      <c r="F21222">
        <v>13</v>
      </c>
      <c r="G21222" t="s">
        <v>546</v>
      </c>
    </row>
    <row r="21223" spans="1:8" x14ac:dyDescent="0.2">
      <c r="A21223">
        <v>5.7558923116012698E+17</v>
      </c>
      <c r="B21223" t="s">
        <v>42446</v>
      </c>
      <c r="C21223" t="s">
        <v>42447</v>
      </c>
      <c r="D21223" s="1">
        <v>42074.43681712963</v>
      </c>
      <c r="E21223">
        <v>7</v>
      </c>
      <c r="F21223">
        <v>6</v>
      </c>
      <c r="G21223" t="s">
        <v>42448</v>
      </c>
    </row>
    <row r="21224" spans="1:8" x14ac:dyDescent="0.2">
      <c r="A21224">
        <v>5.7558937230248698E+17</v>
      </c>
      <c r="B21224" t="s">
        <v>42449</v>
      </c>
      <c r="C21224" t="s">
        <v>42450</v>
      </c>
      <c r="D21224" s="1">
        <v>42074.437199074076</v>
      </c>
      <c r="E21224">
        <v>45</v>
      </c>
      <c r="F21224">
        <v>73</v>
      </c>
      <c r="G21224" t="s">
        <v>215</v>
      </c>
    </row>
    <row r="21225" spans="1:8" x14ac:dyDescent="0.2">
      <c r="A21225">
        <v>5.75590516919664E+17</v>
      </c>
      <c r="B21225" t="s">
        <v>42451</v>
      </c>
      <c r="C21225" t="s">
        <v>42452</v>
      </c>
      <c r="D21225" s="1">
        <v>42074.440358796295</v>
      </c>
      <c r="E21225">
        <v>8</v>
      </c>
      <c r="F21225">
        <v>12</v>
      </c>
      <c r="G21225" t="s">
        <v>487</v>
      </c>
    </row>
    <row r="21226" spans="1:8" x14ac:dyDescent="0.2">
      <c r="A21226">
        <v>5.7565167492207398E+17</v>
      </c>
      <c r="B21226" t="s">
        <v>42453</v>
      </c>
      <c r="C21226" t="s">
        <v>42454</v>
      </c>
      <c r="D21226" s="1">
        <v>42074.609131944446</v>
      </c>
      <c r="E21226">
        <v>18</v>
      </c>
      <c r="F21226">
        <v>29</v>
      </c>
      <c r="G21226" t="s">
        <v>42455</v>
      </c>
      <c r="H21226" t="s">
        <v>390</v>
      </c>
    </row>
    <row r="21227" spans="1:8" x14ac:dyDescent="0.2">
      <c r="A21227">
        <v>5.7568946104173299E+17</v>
      </c>
      <c r="B21227" t="s">
        <v>42456</v>
      </c>
      <c r="C21227" t="s">
        <v>42457</v>
      </c>
      <c r="D21227" s="1">
        <v>42074.713391203702</v>
      </c>
      <c r="E21227">
        <v>8</v>
      </c>
      <c r="F21227">
        <v>24</v>
      </c>
      <c r="G21227" t="s">
        <v>89</v>
      </c>
    </row>
    <row r="21228" spans="1:8" x14ac:dyDescent="0.2">
      <c r="A21228">
        <v>5.7568971419319002E+17</v>
      </c>
      <c r="B21228" t="s">
        <v>42458</v>
      </c>
      <c r="C21228" t="s">
        <v>42459</v>
      </c>
      <c r="D21228" s="1">
        <v>42074.714097222219</v>
      </c>
      <c r="E21228">
        <v>5</v>
      </c>
      <c r="F21228">
        <v>9</v>
      </c>
      <c r="G21228" t="s">
        <v>576</v>
      </c>
    </row>
    <row r="21229" spans="1:8" x14ac:dyDescent="0.2">
      <c r="A21229">
        <v>5.75689788566544E+17</v>
      </c>
      <c r="B21229" t="s">
        <v>42460</v>
      </c>
      <c r="C21229" t="s">
        <v>42461</v>
      </c>
      <c r="D21229" s="1">
        <v>42074.714305555557</v>
      </c>
      <c r="E21229">
        <v>25</v>
      </c>
      <c r="F21229">
        <v>60</v>
      </c>
      <c r="G21229" t="s">
        <v>215</v>
      </c>
    </row>
    <row r="21230" spans="1:8" x14ac:dyDescent="0.2">
      <c r="A21230">
        <v>5.7569201619088499E+17</v>
      </c>
      <c r="B21230" t="s">
        <v>42462</v>
      </c>
      <c r="C21230" t="s">
        <v>42463</v>
      </c>
      <c r="D21230" s="1">
        <v>42074.720451388886</v>
      </c>
      <c r="E21230">
        <v>26</v>
      </c>
      <c r="F21230">
        <v>54</v>
      </c>
      <c r="G21230" t="s">
        <v>215</v>
      </c>
    </row>
    <row r="21231" spans="1:8" x14ac:dyDescent="0.2">
      <c r="A21231">
        <v>5.7573199916557901E+17</v>
      </c>
      <c r="B21231" t="s">
        <v>42464</v>
      </c>
      <c r="C21231" t="s">
        <v>42465</v>
      </c>
      <c r="D21231" s="1">
        <v>42074.830775462964</v>
      </c>
      <c r="E21231">
        <v>16</v>
      </c>
      <c r="F21231">
        <v>22</v>
      </c>
      <c r="G21231" t="s">
        <v>215</v>
      </c>
    </row>
    <row r="21232" spans="1:8" x14ac:dyDescent="0.2">
      <c r="A21232">
        <v>5.7573829608670003E+17</v>
      </c>
      <c r="B21232" t="s">
        <v>42466</v>
      </c>
      <c r="C21232" t="s">
        <v>42467</v>
      </c>
      <c r="D21232" s="1">
        <v>42074.84815972222</v>
      </c>
      <c r="E21232">
        <v>14</v>
      </c>
      <c r="F21232">
        <v>14</v>
      </c>
      <c r="G21232" t="s">
        <v>215</v>
      </c>
      <c r="H21232" t="s">
        <v>390</v>
      </c>
    </row>
    <row r="21233" spans="1:8" x14ac:dyDescent="0.2">
      <c r="A21233">
        <v>5.7574442804171501E+17</v>
      </c>
      <c r="B21233" t="s">
        <v>42468</v>
      </c>
      <c r="C21233" t="s">
        <v>42469</v>
      </c>
      <c r="D21233" s="1">
        <v>42074.865081018521</v>
      </c>
      <c r="E21233">
        <v>13</v>
      </c>
      <c r="F21233">
        <v>26</v>
      </c>
      <c r="G21233" t="s">
        <v>576</v>
      </c>
    </row>
    <row r="21234" spans="1:8" x14ac:dyDescent="0.2">
      <c r="A21234">
        <v>5.757537504444E+17</v>
      </c>
      <c r="B21234" t="s">
        <v>42470</v>
      </c>
      <c r="C21234" t="s">
        <v>41785</v>
      </c>
      <c r="D21234" s="1">
        <v>42074.890798611108</v>
      </c>
      <c r="E21234">
        <v>153</v>
      </c>
      <c r="F21234">
        <v>193</v>
      </c>
    </row>
    <row r="21235" spans="1:8" x14ac:dyDescent="0.2">
      <c r="A21235">
        <v>5.7575398651665203E+17</v>
      </c>
      <c r="B21235" t="s">
        <v>42471</v>
      </c>
      <c r="C21235" t="s">
        <v>36816</v>
      </c>
      <c r="D21235" s="1">
        <v>42074.891458333332</v>
      </c>
      <c r="E21235">
        <v>232</v>
      </c>
      <c r="F21235">
        <v>263</v>
      </c>
    </row>
    <row r="21236" spans="1:8" x14ac:dyDescent="0.2">
      <c r="A21236">
        <v>5.7575554143741901E+17</v>
      </c>
      <c r="B21236" t="s">
        <v>42472</v>
      </c>
      <c r="C21236" t="s">
        <v>42473</v>
      </c>
      <c r="D21236" s="1">
        <v>42074.895740740743</v>
      </c>
      <c r="E21236">
        <v>253</v>
      </c>
      <c r="F21236">
        <v>340</v>
      </c>
    </row>
    <row r="21237" spans="1:8" x14ac:dyDescent="0.2">
      <c r="A21237">
        <v>5.7578000620014701E+17</v>
      </c>
      <c r="B21237" t="s">
        <v>42474</v>
      </c>
      <c r="C21237" t="s">
        <v>42475</v>
      </c>
      <c r="D21237" s="1">
        <v>42074.963252314818</v>
      </c>
      <c r="E21237">
        <v>70</v>
      </c>
      <c r="F21237">
        <v>97</v>
      </c>
      <c r="G21237" t="s">
        <v>215</v>
      </c>
    </row>
    <row r="21238" spans="1:8" x14ac:dyDescent="0.2">
      <c r="A21238">
        <v>5.7582270042739898E+17</v>
      </c>
      <c r="B21238" t="s">
        <v>42476</v>
      </c>
      <c r="C21238" t="s">
        <v>42477</v>
      </c>
      <c r="D21238" s="1">
        <v>42075.081064814818</v>
      </c>
      <c r="E21238">
        <v>15</v>
      </c>
      <c r="F21238">
        <v>31</v>
      </c>
      <c r="G21238" t="s">
        <v>215</v>
      </c>
      <c r="H21238" t="s">
        <v>390</v>
      </c>
    </row>
    <row r="21239" spans="1:8" x14ac:dyDescent="0.2">
      <c r="A21239">
        <v>5.7582309839136698E+17</v>
      </c>
      <c r="B21239" t="s">
        <v>42478</v>
      </c>
      <c r="C21239" t="s">
        <v>42479</v>
      </c>
      <c r="D21239" s="1">
        <v>42075.08216435185</v>
      </c>
      <c r="E21239">
        <v>20</v>
      </c>
      <c r="F21239">
        <v>35</v>
      </c>
      <c r="G21239" t="s">
        <v>546</v>
      </c>
    </row>
    <row r="21240" spans="1:8" x14ac:dyDescent="0.2">
      <c r="A21240">
        <v>5.7582443532992499E+17</v>
      </c>
      <c r="B21240" t="s">
        <v>42480</v>
      </c>
      <c r="C21240" t="s">
        <v>42481</v>
      </c>
      <c r="D21240" s="1">
        <v>42075.085856481484</v>
      </c>
      <c r="E21240">
        <v>10</v>
      </c>
      <c r="F21240">
        <v>18</v>
      </c>
      <c r="G21240" t="s">
        <v>576</v>
      </c>
    </row>
    <row r="21241" spans="1:8" x14ac:dyDescent="0.2">
      <c r="A21241">
        <v>5.7582470437354701E+17</v>
      </c>
      <c r="B21241" t="s">
        <v>42482</v>
      </c>
      <c r="C21241" t="s">
        <v>42483</v>
      </c>
      <c r="D21241" s="1">
        <v>42075.086597222224</v>
      </c>
      <c r="E21241">
        <v>3</v>
      </c>
      <c r="F21241">
        <v>20</v>
      </c>
      <c r="G21241" t="s">
        <v>487</v>
      </c>
      <c r="H21241" t="s">
        <v>616</v>
      </c>
    </row>
    <row r="21242" spans="1:8" x14ac:dyDescent="0.2">
      <c r="A21242">
        <v>5.7582504342015098E+17</v>
      </c>
      <c r="B21242" t="s">
        <v>42484</v>
      </c>
      <c r="C21242" t="s">
        <v>42485</v>
      </c>
      <c r="D21242" s="1">
        <v>42075.087534722225</v>
      </c>
      <c r="E21242">
        <v>13</v>
      </c>
      <c r="F21242">
        <v>40</v>
      </c>
      <c r="G21242" t="s">
        <v>42486</v>
      </c>
      <c r="H21242" t="s">
        <v>390</v>
      </c>
    </row>
    <row r="21243" spans="1:8" x14ac:dyDescent="0.2">
      <c r="A21243">
        <v>5.7582539970105299E+17</v>
      </c>
      <c r="B21243" t="s">
        <v>42487</v>
      </c>
      <c r="C21243" t="s">
        <v>42488</v>
      </c>
      <c r="D21243" s="1">
        <v>42075.088518518518</v>
      </c>
      <c r="E21243">
        <v>14</v>
      </c>
      <c r="F21243">
        <v>22</v>
      </c>
      <c r="G21243" t="s">
        <v>9029</v>
      </c>
    </row>
    <row r="21244" spans="1:8" x14ac:dyDescent="0.2">
      <c r="A21244">
        <v>5.7583046886560499E+17</v>
      </c>
      <c r="B21244" t="s">
        <v>42489</v>
      </c>
      <c r="C21244" t="s">
        <v>42490</v>
      </c>
      <c r="D21244" s="1">
        <v>42075.102500000001</v>
      </c>
      <c r="E21244">
        <v>15</v>
      </c>
      <c r="F21244">
        <v>25</v>
      </c>
      <c r="G21244" t="e">
        <f>_xlfn.SINGLE( _xlfn.SINGLE( _xlfn.SINGLE(AlorAcai)))</f>
        <v>#NAME?</v>
      </c>
    </row>
    <row r="21245" spans="1:8" x14ac:dyDescent="0.2">
      <c r="A21245">
        <v>5.7583063249377203E+17</v>
      </c>
      <c r="B21245" t="s">
        <v>42491</v>
      </c>
      <c r="C21245" t="s">
        <v>42492</v>
      </c>
      <c r="D21245" s="1">
        <v>42075.102951388886</v>
      </c>
      <c r="E21245">
        <v>10</v>
      </c>
      <c r="F21245">
        <v>21</v>
      </c>
      <c r="G21245" t="s">
        <v>42493</v>
      </c>
    </row>
    <row r="21246" spans="1:8" x14ac:dyDescent="0.2">
      <c r="A21246">
        <v>5.7583069725384198E+17</v>
      </c>
      <c r="B21246" t="s">
        <v>42494</v>
      </c>
      <c r="C21246" t="s">
        <v>42495</v>
      </c>
      <c r="D21246" s="1">
        <v>42075.103136574071</v>
      </c>
      <c r="E21246">
        <v>12</v>
      </c>
      <c r="F21246">
        <v>9</v>
      </c>
      <c r="G21246" t="s">
        <v>25737</v>
      </c>
    </row>
    <row r="21247" spans="1:8" x14ac:dyDescent="0.2">
      <c r="A21247">
        <v>5.7583113856588998E+17</v>
      </c>
      <c r="B21247" t="s">
        <v>42496</v>
      </c>
      <c r="C21247" t="s">
        <v>42497</v>
      </c>
      <c r="D21247" s="1">
        <v>42075.104351851849</v>
      </c>
      <c r="E21247">
        <v>22</v>
      </c>
      <c r="F21247">
        <v>37</v>
      </c>
      <c r="G21247" t="s">
        <v>42498</v>
      </c>
    </row>
    <row r="21248" spans="1:8" x14ac:dyDescent="0.2">
      <c r="A21248">
        <v>5.7583121927272397E+17</v>
      </c>
      <c r="B21248" t="s">
        <v>42499</v>
      </c>
      <c r="C21248" t="s">
        <v>42500</v>
      </c>
      <c r="D21248" s="1">
        <v>42075.104571759257</v>
      </c>
      <c r="E21248">
        <v>9</v>
      </c>
      <c r="F21248">
        <v>15</v>
      </c>
      <c r="G21248" t="s">
        <v>576</v>
      </c>
    </row>
    <row r="21249" spans="1:8" x14ac:dyDescent="0.2">
      <c r="A21249">
        <v>5.7583148642893402E+17</v>
      </c>
      <c r="B21249" t="s">
        <v>42501</v>
      </c>
      <c r="C21249" t="s">
        <v>42502</v>
      </c>
      <c r="D21249" s="1">
        <v>42075.105312500003</v>
      </c>
      <c r="E21249">
        <v>49</v>
      </c>
      <c r="F21249">
        <v>28</v>
      </c>
      <c r="G21249" t="s">
        <v>25737</v>
      </c>
    </row>
    <row r="21250" spans="1:8" x14ac:dyDescent="0.2">
      <c r="A21250">
        <v>5.7583159271260499E+17</v>
      </c>
      <c r="B21250" t="s">
        <v>42503</v>
      </c>
      <c r="C21250" t="s">
        <v>42504</v>
      </c>
      <c r="D21250" s="1">
        <v>42075.10560185185</v>
      </c>
      <c r="E21250">
        <v>33</v>
      </c>
      <c r="F21250">
        <v>69</v>
      </c>
      <c r="G21250" t="s">
        <v>215</v>
      </c>
    </row>
    <row r="21251" spans="1:8" x14ac:dyDescent="0.2">
      <c r="A21251">
        <v>5.7588141237867302E+17</v>
      </c>
      <c r="B21251" t="s">
        <v>42505</v>
      </c>
      <c r="C21251" t="s">
        <v>42506</v>
      </c>
      <c r="D21251" s="1">
        <v>42075.243078703701</v>
      </c>
      <c r="E21251">
        <v>45</v>
      </c>
      <c r="F21251">
        <v>38</v>
      </c>
      <c r="G21251" t="s">
        <v>42507</v>
      </c>
    </row>
    <row r="21252" spans="1:8" x14ac:dyDescent="0.2">
      <c r="A21252">
        <v>5.7589479444820698E+17</v>
      </c>
      <c r="B21252" t="s">
        <v>42508</v>
      </c>
      <c r="C21252" t="s">
        <v>42509</v>
      </c>
      <c r="D21252" s="1">
        <v>42075.280011574076</v>
      </c>
      <c r="E21252">
        <v>15</v>
      </c>
      <c r="F21252">
        <v>30</v>
      </c>
      <c r="G21252" t="s">
        <v>39493</v>
      </c>
    </row>
    <row r="21253" spans="1:8" x14ac:dyDescent="0.2">
      <c r="A21253">
        <v>5.7589516271649101E+17</v>
      </c>
      <c r="B21253" t="s">
        <v>42510</v>
      </c>
      <c r="C21253" t="s">
        <v>42511</v>
      </c>
      <c r="D21253" s="1">
        <v>42075.281030092592</v>
      </c>
      <c r="E21253">
        <v>28</v>
      </c>
      <c r="F21253">
        <v>55</v>
      </c>
      <c r="G21253" t="s">
        <v>89</v>
      </c>
    </row>
    <row r="21254" spans="1:8" x14ac:dyDescent="0.2">
      <c r="A21254">
        <v>5.7599574194605197E+17</v>
      </c>
      <c r="B21254" t="s">
        <v>42512</v>
      </c>
      <c r="C21254" t="s">
        <v>42513</v>
      </c>
      <c r="D21254" s="1">
        <v>42075.558576388888</v>
      </c>
      <c r="E21254">
        <v>33</v>
      </c>
      <c r="F21254">
        <v>52</v>
      </c>
      <c r="G21254" t="s">
        <v>215</v>
      </c>
    </row>
    <row r="21255" spans="1:8" x14ac:dyDescent="0.2">
      <c r="A21255">
        <v>5.7599701158702202E+17</v>
      </c>
      <c r="B21255" t="s">
        <v>42514</v>
      </c>
      <c r="C21255" t="s">
        <v>42515</v>
      </c>
      <c r="D21255" s="1">
        <v>42075.562071759261</v>
      </c>
      <c r="E21255">
        <v>78</v>
      </c>
      <c r="F21255">
        <v>123</v>
      </c>
    </row>
    <row r="21256" spans="1:8" x14ac:dyDescent="0.2">
      <c r="A21256">
        <v>5.7599847978636E+17</v>
      </c>
      <c r="B21256" t="s">
        <v>42516</v>
      </c>
      <c r="C21256" t="s">
        <v>42517</v>
      </c>
      <c r="D21256" s="1">
        <v>42075.566122685188</v>
      </c>
      <c r="E21256">
        <v>164</v>
      </c>
      <c r="F21256">
        <v>236</v>
      </c>
    </row>
    <row r="21257" spans="1:8" x14ac:dyDescent="0.2">
      <c r="A21257">
        <v>5.7608994903812499E+17</v>
      </c>
      <c r="B21257" t="s">
        <v>42518</v>
      </c>
      <c r="C21257" t="s">
        <v>42519</v>
      </c>
      <c r="D21257" s="1">
        <v>42075.818530092591</v>
      </c>
      <c r="E21257">
        <v>36</v>
      </c>
      <c r="F21257">
        <v>52</v>
      </c>
    </row>
    <row r="21258" spans="1:8" x14ac:dyDescent="0.2">
      <c r="A21258">
        <v>5.7622020600509197E+17</v>
      </c>
      <c r="B21258" t="s">
        <v>42520</v>
      </c>
      <c r="C21258" t="s">
        <v>42521</v>
      </c>
      <c r="D21258" s="1">
        <v>42076.177974537037</v>
      </c>
      <c r="E21258">
        <v>95</v>
      </c>
      <c r="F21258">
        <v>105</v>
      </c>
      <c r="G21258" t="s">
        <v>89</v>
      </c>
      <c r="H21258" t="s">
        <v>390</v>
      </c>
    </row>
    <row r="21259" spans="1:8" x14ac:dyDescent="0.2">
      <c r="A21259">
        <v>5.7622218903852998E+17</v>
      </c>
      <c r="B21259" t="s">
        <v>42522</v>
      </c>
      <c r="C21259" t="s">
        <v>42523</v>
      </c>
      <c r="D21259" s="1">
        <v>42076.183449074073</v>
      </c>
      <c r="E21259">
        <v>1004</v>
      </c>
      <c r="F21259">
        <v>1309</v>
      </c>
    </row>
    <row r="21260" spans="1:8" x14ac:dyDescent="0.2">
      <c r="A21260">
        <v>5.7634853656185997E+17</v>
      </c>
      <c r="B21260" t="s">
        <v>42524</v>
      </c>
      <c r="C21260" t="s">
        <v>42525</v>
      </c>
      <c r="D21260" s="1">
        <v>42076.532094907408</v>
      </c>
      <c r="E21260">
        <v>18</v>
      </c>
      <c r="F21260">
        <v>46</v>
      </c>
      <c r="G21260" t="s">
        <v>42526</v>
      </c>
    </row>
    <row r="21261" spans="1:8" x14ac:dyDescent="0.2">
      <c r="A21261">
        <v>5.7646980675028096E+17</v>
      </c>
      <c r="B21261" t="s">
        <v>42527</v>
      </c>
      <c r="C21261" t="s">
        <v>42528</v>
      </c>
      <c r="D21261" s="1">
        <v>42076.866736111115</v>
      </c>
      <c r="E21261">
        <v>439</v>
      </c>
      <c r="F21261">
        <v>458</v>
      </c>
    </row>
    <row r="21262" spans="1:8" x14ac:dyDescent="0.2">
      <c r="A21262">
        <v>5.7647126481196595E+17</v>
      </c>
      <c r="B21262" t="s">
        <v>42529</v>
      </c>
      <c r="C21262" t="s">
        <v>42530</v>
      </c>
      <c r="D21262" s="1">
        <v>42076.870763888888</v>
      </c>
      <c r="E21262">
        <v>154</v>
      </c>
      <c r="F21262">
        <v>212</v>
      </c>
    </row>
    <row r="21263" spans="1:8" x14ac:dyDescent="0.2">
      <c r="A21263">
        <v>5.7647345355503206E+17</v>
      </c>
      <c r="B21263" t="s">
        <v>42531</v>
      </c>
      <c r="C21263" t="s">
        <v>42532</v>
      </c>
      <c r="D21263" s="1">
        <v>42076.876805555556</v>
      </c>
      <c r="E21263">
        <v>274</v>
      </c>
      <c r="F21263">
        <v>297</v>
      </c>
    </row>
    <row r="21264" spans="1:8" x14ac:dyDescent="0.2">
      <c r="A21264">
        <v>5.7648554987319706E+17</v>
      </c>
      <c r="B21264" t="s">
        <v>42533</v>
      </c>
      <c r="C21264" t="s">
        <v>42534</v>
      </c>
      <c r="D21264" s="1">
        <v>42076.910185185188</v>
      </c>
      <c r="E21264">
        <v>304</v>
      </c>
      <c r="F21264">
        <v>434</v>
      </c>
    </row>
    <row r="21265" spans="1:8" x14ac:dyDescent="0.2">
      <c r="A21265">
        <v>5.7658039975057805E+17</v>
      </c>
      <c r="B21265" t="s">
        <v>42535</v>
      </c>
      <c r="C21265" t="s">
        <v>42536</v>
      </c>
      <c r="D21265" s="1">
        <v>42077.1719212963</v>
      </c>
      <c r="E21265">
        <v>36</v>
      </c>
      <c r="F21265">
        <v>71</v>
      </c>
      <c r="G21265" t="s">
        <v>42537</v>
      </c>
    </row>
    <row r="21266" spans="1:8" x14ac:dyDescent="0.2">
      <c r="A21266">
        <v>5.7658297122804096E+17</v>
      </c>
      <c r="B21266" t="s">
        <v>42538</v>
      </c>
      <c r="C21266" t="s">
        <v>42539</v>
      </c>
      <c r="D21266" s="1">
        <v>42077.179016203707</v>
      </c>
      <c r="E21266">
        <v>20</v>
      </c>
      <c r="F21266">
        <v>31</v>
      </c>
      <c r="G21266" t="s">
        <v>576</v>
      </c>
      <c r="H21266" t="s">
        <v>616</v>
      </c>
    </row>
    <row r="21267" spans="1:8" x14ac:dyDescent="0.2">
      <c r="A21267">
        <v>5.7658314176427597E+17</v>
      </c>
      <c r="B21267" t="s">
        <v>42540</v>
      </c>
      <c r="C21267" t="s">
        <v>42541</v>
      </c>
      <c r="D21267" s="1">
        <v>42077.179490740738</v>
      </c>
      <c r="E21267">
        <v>25</v>
      </c>
      <c r="F21267">
        <v>61</v>
      </c>
      <c r="G21267" t="s">
        <v>215</v>
      </c>
    </row>
    <row r="21268" spans="1:8" x14ac:dyDescent="0.2">
      <c r="A21268">
        <v>5.7726381279510106E+17</v>
      </c>
      <c r="B21268" t="s">
        <v>42542</v>
      </c>
      <c r="C21268" t="s">
        <v>42543</v>
      </c>
      <c r="D21268" s="1">
        <v>42079.05777777778</v>
      </c>
      <c r="E21268">
        <v>16</v>
      </c>
      <c r="F21268">
        <v>29</v>
      </c>
      <c r="G21268" t="s">
        <v>576</v>
      </c>
      <c r="H21268" t="s">
        <v>390</v>
      </c>
    </row>
    <row r="21269" spans="1:8" x14ac:dyDescent="0.2">
      <c r="A21269">
        <v>5.7726401273338598E+17</v>
      </c>
      <c r="B21269" t="s">
        <v>42544</v>
      </c>
      <c r="C21269" t="s">
        <v>42545</v>
      </c>
      <c r="D21269" s="1">
        <v>42079.058333333334</v>
      </c>
      <c r="E21269">
        <v>15</v>
      </c>
      <c r="F21269">
        <v>48</v>
      </c>
      <c r="G21269" t="s">
        <v>89</v>
      </c>
    </row>
    <row r="21270" spans="1:8" x14ac:dyDescent="0.2">
      <c r="A21270">
        <v>5.7726418029162394E+17</v>
      </c>
      <c r="B21270" t="s">
        <v>42546</v>
      </c>
      <c r="C21270" t="s">
        <v>42547</v>
      </c>
      <c r="D21270" s="1">
        <v>42079.058796296296</v>
      </c>
      <c r="E21270">
        <v>59</v>
      </c>
      <c r="F21270">
        <v>138</v>
      </c>
      <c r="G21270" t="e">
        <f>_xlfn.SINGLE(seajay2uk _xlfn.SINGLE( _xlfn.SINGLE(TurnberryBuzz)))</f>
        <v>#NAME?</v>
      </c>
    </row>
    <row r="21271" spans="1:8" x14ac:dyDescent="0.2">
      <c r="A21271">
        <v>5.7728664319708698E+17</v>
      </c>
      <c r="B21271" t="s">
        <v>42548</v>
      </c>
      <c r="C21271" t="s">
        <v>42549</v>
      </c>
      <c r="D21271" s="1">
        <v>42079.120775462965</v>
      </c>
      <c r="E21271">
        <v>27</v>
      </c>
      <c r="F21271">
        <v>48</v>
      </c>
      <c r="G21271" t="s">
        <v>32413</v>
      </c>
      <c r="H21271" t="s">
        <v>390</v>
      </c>
    </row>
    <row r="21272" spans="1:8" x14ac:dyDescent="0.2">
      <c r="A21272">
        <v>5.7742079147578906E+17</v>
      </c>
      <c r="B21272" t="s">
        <v>42550</v>
      </c>
      <c r="C21272" t="s">
        <v>42551</v>
      </c>
      <c r="D21272" s="1">
        <v>42079.490960648145</v>
      </c>
      <c r="E21272">
        <v>28</v>
      </c>
      <c r="F21272">
        <v>53</v>
      </c>
      <c r="G21272" t="s">
        <v>89</v>
      </c>
    </row>
    <row r="21273" spans="1:8" x14ac:dyDescent="0.2">
      <c r="A21273">
        <v>5.7742349628593306E+17</v>
      </c>
      <c r="B21273" t="s">
        <v>42552</v>
      </c>
      <c r="C21273" t="s">
        <v>42553</v>
      </c>
      <c r="D21273" s="1">
        <v>42079.498425925929</v>
      </c>
      <c r="E21273">
        <v>14</v>
      </c>
      <c r="F21273">
        <v>23</v>
      </c>
      <c r="G21273" t="s">
        <v>576</v>
      </c>
      <c r="H21273" t="s">
        <v>390</v>
      </c>
    </row>
    <row r="21274" spans="1:8" x14ac:dyDescent="0.2">
      <c r="A21274">
        <v>5.7742359901280998E+17</v>
      </c>
      <c r="B21274" t="s">
        <v>42554</v>
      </c>
      <c r="C21274" t="s">
        <v>42555</v>
      </c>
      <c r="D21274" s="1">
        <v>42079.498703703706</v>
      </c>
      <c r="E21274">
        <v>8</v>
      </c>
      <c r="F21274">
        <v>16</v>
      </c>
      <c r="G21274" t="s">
        <v>576</v>
      </c>
    </row>
    <row r="21275" spans="1:8" x14ac:dyDescent="0.2">
      <c r="A21275">
        <v>5.774279194312E+17</v>
      </c>
      <c r="B21275" t="s">
        <v>42556</v>
      </c>
      <c r="C21275" t="s">
        <v>42557</v>
      </c>
      <c r="D21275" s="1">
        <v>42079.510625000003</v>
      </c>
      <c r="E21275">
        <v>6</v>
      </c>
      <c r="F21275">
        <v>21</v>
      </c>
      <c r="G21275" t="s">
        <v>576</v>
      </c>
    </row>
    <row r="21276" spans="1:8" x14ac:dyDescent="0.2">
      <c r="A21276">
        <v>5.7742823483863398E+17</v>
      </c>
      <c r="B21276" t="s">
        <v>42558</v>
      </c>
      <c r="C21276" t="s">
        <v>42559</v>
      </c>
      <c r="D21276" s="1">
        <v>42079.511493055557</v>
      </c>
      <c r="E21276">
        <v>7</v>
      </c>
      <c r="F21276">
        <v>19</v>
      </c>
      <c r="G21276" t="s">
        <v>26673</v>
      </c>
      <c r="H21276" t="s">
        <v>616</v>
      </c>
    </row>
    <row r="21277" spans="1:8" x14ac:dyDescent="0.2">
      <c r="A21277">
        <v>5.7742828984271206E+17</v>
      </c>
      <c r="B21277" t="s">
        <v>42560</v>
      </c>
      <c r="C21277" t="s">
        <v>42561</v>
      </c>
      <c r="D21277" s="1">
        <v>42079.511655092596</v>
      </c>
      <c r="E21277">
        <v>16</v>
      </c>
      <c r="F21277">
        <v>28</v>
      </c>
      <c r="G21277" t="s">
        <v>576</v>
      </c>
    </row>
    <row r="21278" spans="1:8" x14ac:dyDescent="0.2">
      <c r="A21278">
        <v>5.7746660257423296E+17</v>
      </c>
      <c r="B21278" t="s">
        <v>42562</v>
      </c>
      <c r="C21278" t="s">
        <v>42563</v>
      </c>
      <c r="D21278" s="1">
        <v>42079.617372685185</v>
      </c>
      <c r="E21278">
        <v>21</v>
      </c>
      <c r="F21278">
        <v>33</v>
      </c>
      <c r="G21278" t="s">
        <v>42564</v>
      </c>
      <c r="H21278" t="s">
        <v>390</v>
      </c>
    </row>
    <row r="21279" spans="1:8" x14ac:dyDescent="0.2">
      <c r="A21279">
        <v>5.77467745832464E+17</v>
      </c>
      <c r="B21279" t="s">
        <v>42565</v>
      </c>
      <c r="C21279" t="s">
        <v>42566</v>
      </c>
      <c r="D21279" s="1">
        <v>42079.620532407411</v>
      </c>
      <c r="E21279">
        <v>13</v>
      </c>
      <c r="F21279">
        <v>30</v>
      </c>
      <c r="G21279" t="s">
        <v>215</v>
      </c>
    </row>
    <row r="21280" spans="1:8" x14ac:dyDescent="0.2">
      <c r="A21280">
        <v>5.7748422258104704E+17</v>
      </c>
      <c r="B21280" t="s">
        <v>42567</v>
      </c>
      <c r="C21280" t="s">
        <v>42568</v>
      </c>
      <c r="D21280" s="1">
        <v>42079.665995370371</v>
      </c>
      <c r="E21280">
        <v>13</v>
      </c>
      <c r="F21280">
        <v>20</v>
      </c>
      <c r="G21280" t="s">
        <v>215</v>
      </c>
    </row>
    <row r="21281" spans="1:8" x14ac:dyDescent="0.2">
      <c r="A21281">
        <v>5.7753833858603802E+17</v>
      </c>
      <c r="B21281" t="s">
        <v>42569</v>
      </c>
      <c r="C21281" t="s">
        <v>42570</v>
      </c>
      <c r="D21281" s="1">
        <v>42079.815324074072</v>
      </c>
      <c r="E21281">
        <v>20</v>
      </c>
      <c r="F21281">
        <v>19</v>
      </c>
    </row>
    <row r="21282" spans="1:8" x14ac:dyDescent="0.2">
      <c r="A21282">
        <v>5.7754582025965901E+17</v>
      </c>
      <c r="B21282" t="s">
        <v>42571</v>
      </c>
      <c r="C21282" t="s">
        <v>42572</v>
      </c>
      <c r="D21282" s="1">
        <v>42079.835972222223</v>
      </c>
      <c r="E21282">
        <v>11</v>
      </c>
      <c r="F21282">
        <v>21</v>
      </c>
      <c r="G21282" t="s">
        <v>576</v>
      </c>
      <c r="H21282" t="s">
        <v>1725</v>
      </c>
    </row>
    <row r="21283" spans="1:8" x14ac:dyDescent="0.2">
      <c r="A21283">
        <v>5.7754738504540096E+17</v>
      </c>
      <c r="B21283" t="s">
        <v>42573</v>
      </c>
      <c r="C21283" t="s">
        <v>42574</v>
      </c>
      <c r="D21283" s="1">
        <v>42079.840289351851</v>
      </c>
      <c r="E21283">
        <v>53</v>
      </c>
      <c r="F21283">
        <v>63</v>
      </c>
      <c r="G21283" t="s">
        <v>215</v>
      </c>
    </row>
    <row r="21284" spans="1:8" x14ac:dyDescent="0.2">
      <c r="A21284">
        <v>5.77569324682096E+17</v>
      </c>
      <c r="B21284" t="s">
        <v>42575</v>
      </c>
      <c r="C21284" t="s">
        <v>42576</v>
      </c>
      <c r="D21284" s="1">
        <v>42079.900833333333</v>
      </c>
      <c r="E21284">
        <v>8</v>
      </c>
      <c r="F21284">
        <v>34</v>
      </c>
      <c r="G21284" t="s">
        <v>89</v>
      </c>
    </row>
    <row r="21285" spans="1:8" x14ac:dyDescent="0.2">
      <c r="A21285">
        <v>5.7757586004106394E+17</v>
      </c>
      <c r="B21285" t="s">
        <v>42577</v>
      </c>
      <c r="C21285" t="s">
        <v>42578</v>
      </c>
      <c r="D21285" s="1">
        <v>42079.918865740743</v>
      </c>
      <c r="E21285">
        <v>77</v>
      </c>
      <c r="F21285">
        <v>81</v>
      </c>
      <c r="G21285" t="s">
        <v>215</v>
      </c>
    </row>
    <row r="21286" spans="1:8" x14ac:dyDescent="0.2">
      <c r="A21286">
        <v>5.7764735191077197E+17</v>
      </c>
      <c r="B21286" t="s">
        <v>42579</v>
      </c>
      <c r="C21286" t="s">
        <v>42580</v>
      </c>
      <c r="D21286" s="1">
        <v>42080.11614583333</v>
      </c>
      <c r="E21286">
        <v>40</v>
      </c>
      <c r="F21286">
        <v>118</v>
      </c>
      <c r="G21286" t="s">
        <v>89</v>
      </c>
    </row>
    <row r="21287" spans="1:8" x14ac:dyDescent="0.2">
      <c r="A21287">
        <v>5.7764773114720205E+17</v>
      </c>
      <c r="B21287" t="s">
        <v>42581</v>
      </c>
      <c r="C21287" t="s">
        <v>42582</v>
      </c>
      <c r="D21287" s="1">
        <v>42080.1171875</v>
      </c>
      <c r="E21287">
        <v>27</v>
      </c>
      <c r="F21287">
        <v>85</v>
      </c>
      <c r="G21287" t="s">
        <v>215</v>
      </c>
    </row>
    <row r="21288" spans="1:8" x14ac:dyDescent="0.2">
      <c r="A21288">
        <v>5.7771342876617498E+17</v>
      </c>
      <c r="B21288" t="s">
        <v>42583</v>
      </c>
      <c r="C21288" t="s">
        <v>42584</v>
      </c>
      <c r="D21288" s="1">
        <v>42080.298483796294</v>
      </c>
      <c r="E21288">
        <v>35</v>
      </c>
      <c r="F21288">
        <v>67</v>
      </c>
      <c r="G21288" t="s">
        <v>215</v>
      </c>
    </row>
    <row r="21289" spans="1:8" x14ac:dyDescent="0.2">
      <c r="A21289">
        <v>5.7771418258757197E+17</v>
      </c>
      <c r="B21289" t="s">
        <v>42585</v>
      </c>
      <c r="C21289" t="s">
        <v>42586</v>
      </c>
      <c r="D21289" s="1">
        <v>42080.300567129627</v>
      </c>
      <c r="E21289">
        <v>16</v>
      </c>
      <c r="F21289">
        <v>30</v>
      </c>
      <c r="G21289" t="s">
        <v>215</v>
      </c>
    </row>
    <row r="21290" spans="1:8" x14ac:dyDescent="0.2">
      <c r="A21290">
        <v>5.7771489407155405E+17</v>
      </c>
      <c r="B21290" t="s">
        <v>42587</v>
      </c>
      <c r="C21290" t="s">
        <v>42588</v>
      </c>
      <c r="D21290" s="1">
        <v>42080.302523148152</v>
      </c>
      <c r="E21290">
        <v>25</v>
      </c>
      <c r="F21290">
        <v>57</v>
      </c>
      <c r="G21290" t="s">
        <v>40162</v>
      </c>
    </row>
    <row r="21291" spans="1:8" x14ac:dyDescent="0.2">
      <c r="A21291">
        <v>5.7771542176112998E+17</v>
      </c>
      <c r="B21291" t="s">
        <v>42589</v>
      </c>
      <c r="C21291" t="s">
        <v>42590</v>
      </c>
      <c r="D21291" s="1">
        <v>42080.303981481484</v>
      </c>
      <c r="E21291">
        <v>7</v>
      </c>
      <c r="F21291">
        <v>23</v>
      </c>
      <c r="G21291" t="s">
        <v>42591</v>
      </c>
    </row>
    <row r="21292" spans="1:8" x14ac:dyDescent="0.2">
      <c r="A21292">
        <v>5.7771600619550298E+17</v>
      </c>
      <c r="B21292" t="s">
        <v>42592</v>
      </c>
      <c r="C21292" t="s">
        <v>42593</v>
      </c>
      <c r="D21292" s="1">
        <v>42080.305590277778</v>
      </c>
      <c r="E21292">
        <v>17</v>
      </c>
      <c r="F21292">
        <v>26</v>
      </c>
      <c r="G21292" t="s">
        <v>89</v>
      </c>
    </row>
    <row r="21293" spans="1:8" x14ac:dyDescent="0.2">
      <c r="A21293">
        <v>5.7783720013977997E+17</v>
      </c>
      <c r="B21293" t="s">
        <v>42594</v>
      </c>
      <c r="C21293" t="s">
        <v>42595</v>
      </c>
      <c r="D21293" s="1">
        <v>42080.640023148146</v>
      </c>
      <c r="E21293">
        <v>21</v>
      </c>
      <c r="F21293">
        <v>32</v>
      </c>
      <c r="G21293" t="e">
        <f>Jack_P_Ivory</f>
        <v>#NAME?</v>
      </c>
      <c r="H21293" t="s">
        <v>390</v>
      </c>
    </row>
    <row r="21294" spans="1:8" x14ac:dyDescent="0.2">
      <c r="A21294">
        <v>5.7792586518880998E+17</v>
      </c>
      <c r="B21294" t="s">
        <v>42596</v>
      </c>
      <c r="C21294" t="s">
        <v>42597</v>
      </c>
      <c r="D21294" s="1">
        <v>42080.884699074071</v>
      </c>
      <c r="E21294">
        <v>39</v>
      </c>
      <c r="F21294">
        <v>62</v>
      </c>
      <c r="G21294" t="s">
        <v>89</v>
      </c>
    </row>
    <row r="21295" spans="1:8" x14ac:dyDescent="0.2">
      <c r="A21295">
        <v>5.7792741494215002E+17</v>
      </c>
      <c r="B21295" t="s">
        <v>42598</v>
      </c>
      <c r="C21295" t="s">
        <v>42599</v>
      </c>
      <c r="D21295" s="1">
        <v>42080.888969907406</v>
      </c>
      <c r="E21295">
        <v>180</v>
      </c>
      <c r="F21295">
        <v>197</v>
      </c>
    </row>
    <row r="21296" spans="1:8" x14ac:dyDescent="0.2">
      <c r="A21296">
        <v>5.7792881642271104E+17</v>
      </c>
      <c r="B21296" t="s">
        <v>42600</v>
      </c>
      <c r="C21296" t="s">
        <v>42601</v>
      </c>
      <c r="D21296" s="1">
        <v>42080.892835648148</v>
      </c>
      <c r="E21296">
        <v>129</v>
      </c>
      <c r="F21296">
        <v>170</v>
      </c>
    </row>
    <row r="21297" spans="1:8" x14ac:dyDescent="0.2">
      <c r="A21297">
        <v>5.779294905648E+17</v>
      </c>
      <c r="B21297" t="s">
        <v>42602</v>
      </c>
      <c r="C21297" t="s">
        <v>42603</v>
      </c>
      <c r="D21297" s="1">
        <v>42080.894699074073</v>
      </c>
      <c r="E21297">
        <v>217</v>
      </c>
      <c r="F21297">
        <v>255</v>
      </c>
    </row>
    <row r="21298" spans="1:8" x14ac:dyDescent="0.2">
      <c r="A21298">
        <v>5.77984798565728E+17</v>
      </c>
      <c r="B21298" t="s">
        <v>42604</v>
      </c>
      <c r="C21298" t="s">
        <v>42605</v>
      </c>
      <c r="D21298" s="1">
        <v>42081.047326388885</v>
      </c>
      <c r="E21298">
        <v>46</v>
      </c>
      <c r="F21298">
        <v>84</v>
      </c>
      <c r="G21298" t="s">
        <v>487</v>
      </c>
    </row>
    <row r="21299" spans="1:8" x14ac:dyDescent="0.2">
      <c r="A21299">
        <v>5.7798488668805901E+17</v>
      </c>
      <c r="B21299" t="s">
        <v>42606</v>
      </c>
      <c r="C21299" t="s">
        <v>42607</v>
      </c>
      <c r="D21299" s="1">
        <v>42081.047569444447</v>
      </c>
      <c r="E21299">
        <v>31</v>
      </c>
      <c r="F21299">
        <v>38</v>
      </c>
      <c r="G21299" t="s">
        <v>576</v>
      </c>
    </row>
    <row r="21300" spans="1:8" x14ac:dyDescent="0.2">
      <c r="A21300">
        <v>5.7798498536747405E+17</v>
      </c>
      <c r="B21300" t="s">
        <v>42608</v>
      </c>
      <c r="C21300" t="s">
        <v>42609</v>
      </c>
      <c r="D21300" s="1">
        <v>42081.047835648147</v>
      </c>
      <c r="E21300">
        <v>32</v>
      </c>
      <c r="F21300">
        <v>38</v>
      </c>
      <c r="G21300" t="s">
        <v>576</v>
      </c>
    </row>
    <row r="21301" spans="1:8" x14ac:dyDescent="0.2">
      <c r="A21301">
        <v>5.7815068054170803E+17</v>
      </c>
      <c r="B21301" t="s">
        <v>42610</v>
      </c>
      <c r="C21301" t="s">
        <v>42611</v>
      </c>
      <c r="D21301" s="1">
        <v>42081.505069444444</v>
      </c>
      <c r="E21301">
        <v>37</v>
      </c>
      <c r="F21301">
        <v>82</v>
      </c>
      <c r="G21301" t="s">
        <v>42612</v>
      </c>
    </row>
    <row r="21302" spans="1:8" x14ac:dyDescent="0.2">
      <c r="A21302">
        <v>5.7818994493141402E+17</v>
      </c>
      <c r="B21302" t="s">
        <v>42613</v>
      </c>
      <c r="C21302" t="s">
        <v>42614</v>
      </c>
      <c r="D21302" s="1">
        <v>42081.61341435185</v>
      </c>
      <c r="E21302">
        <v>14</v>
      </c>
      <c r="F21302">
        <v>31</v>
      </c>
      <c r="G21302" t="s">
        <v>42615</v>
      </c>
    </row>
    <row r="21303" spans="1:8" x14ac:dyDescent="0.2">
      <c r="A21303">
        <v>5.7819115991221402E+17</v>
      </c>
      <c r="B21303" t="s">
        <v>42616</v>
      </c>
      <c r="C21303" t="s">
        <v>42617</v>
      </c>
      <c r="D21303" s="1">
        <v>42081.616770833331</v>
      </c>
      <c r="E21303">
        <v>25</v>
      </c>
      <c r="F21303">
        <v>67</v>
      </c>
      <c r="G21303" t="s">
        <v>89</v>
      </c>
    </row>
    <row r="21304" spans="1:8" x14ac:dyDescent="0.2">
      <c r="A21304">
        <v>5.7819143250838694E+17</v>
      </c>
      <c r="B21304" t="s">
        <v>42618</v>
      </c>
      <c r="C21304" t="s">
        <v>42619</v>
      </c>
      <c r="D21304" s="1">
        <v>42081.617523148147</v>
      </c>
      <c r="E21304">
        <v>11</v>
      </c>
      <c r="F21304">
        <v>20</v>
      </c>
      <c r="G21304" t="s">
        <v>42620</v>
      </c>
      <c r="H21304" t="s">
        <v>616</v>
      </c>
    </row>
    <row r="21305" spans="1:8" x14ac:dyDescent="0.2">
      <c r="A21305">
        <v>5.7819678038446003E+17</v>
      </c>
      <c r="B21305" t="s">
        <v>42621</v>
      </c>
      <c r="C21305" t="s">
        <v>42622</v>
      </c>
      <c r="D21305" s="1">
        <v>42081.632280092592</v>
      </c>
      <c r="E21305">
        <v>19</v>
      </c>
      <c r="F21305">
        <v>34</v>
      </c>
      <c r="G21305" t="s">
        <v>215</v>
      </c>
      <c r="H21305" t="s">
        <v>390</v>
      </c>
    </row>
    <row r="21306" spans="1:8" x14ac:dyDescent="0.2">
      <c r="A21306">
        <v>5.7819698352297894E+17</v>
      </c>
      <c r="B21306" t="s">
        <v>42623</v>
      </c>
      <c r="C21306" t="s">
        <v>42624</v>
      </c>
      <c r="D21306" s="1">
        <v>42081.632835648146</v>
      </c>
      <c r="E21306">
        <v>21</v>
      </c>
      <c r="F21306">
        <v>34</v>
      </c>
      <c r="G21306" t="s">
        <v>215</v>
      </c>
    </row>
    <row r="21307" spans="1:8" x14ac:dyDescent="0.2">
      <c r="A21307">
        <v>5.7819706231717005E+17</v>
      </c>
      <c r="B21307" t="s">
        <v>42625</v>
      </c>
      <c r="C21307" t="s">
        <v>42626</v>
      </c>
      <c r="D21307" s="1">
        <v>42081.633055555554</v>
      </c>
      <c r="E21307">
        <v>19</v>
      </c>
      <c r="F21307">
        <v>39</v>
      </c>
      <c r="G21307" t="s">
        <v>576</v>
      </c>
    </row>
    <row r="21308" spans="1:8" x14ac:dyDescent="0.2">
      <c r="A21308">
        <v>5.7819728666210304E+17</v>
      </c>
      <c r="B21308" t="s">
        <v>42627</v>
      </c>
      <c r="C21308" t="s">
        <v>42628</v>
      </c>
      <c r="D21308" s="1">
        <v>42081.633680555555</v>
      </c>
      <c r="E21308">
        <v>48</v>
      </c>
      <c r="F21308">
        <v>82</v>
      </c>
      <c r="G21308" t="s">
        <v>42629</v>
      </c>
    </row>
    <row r="21309" spans="1:8" x14ac:dyDescent="0.2">
      <c r="A21309">
        <v>5.7822518710099098E+17</v>
      </c>
      <c r="B21309" t="s">
        <v>42630</v>
      </c>
      <c r="C21309" t="s">
        <v>42631</v>
      </c>
      <c r="D21309" s="1">
        <v>42081.7106712963</v>
      </c>
      <c r="E21309">
        <v>146</v>
      </c>
      <c r="F21309">
        <v>138</v>
      </c>
      <c r="H21309" t="s">
        <v>390</v>
      </c>
    </row>
    <row r="21310" spans="1:8" x14ac:dyDescent="0.2">
      <c r="A21310">
        <v>5.7824393937282995E+17</v>
      </c>
      <c r="B21310" t="s">
        <v>42632</v>
      </c>
      <c r="C21310" t="s">
        <v>42633</v>
      </c>
      <c r="D21310" s="1">
        <v>42081.762418981481</v>
      </c>
      <c r="E21310">
        <v>70</v>
      </c>
      <c r="F21310">
        <v>132</v>
      </c>
    </row>
    <row r="21311" spans="1:8" x14ac:dyDescent="0.2">
      <c r="A21311">
        <v>5.7828234850192896E+17</v>
      </c>
      <c r="B21311" t="s">
        <v>42634</v>
      </c>
      <c r="C21311" t="s">
        <v>42635</v>
      </c>
      <c r="D21311" s="1">
        <v>42081.868402777778</v>
      </c>
      <c r="E21311">
        <v>15</v>
      </c>
      <c r="F21311">
        <v>35</v>
      </c>
    </row>
    <row r="21312" spans="1:8" x14ac:dyDescent="0.2">
      <c r="A21312">
        <v>5.7828261389657203E+17</v>
      </c>
      <c r="B21312" t="s">
        <v>42636</v>
      </c>
      <c r="C21312" t="s">
        <v>42637</v>
      </c>
      <c r="D21312" s="1">
        <v>42081.869131944448</v>
      </c>
      <c r="E21312">
        <v>166</v>
      </c>
      <c r="F21312">
        <v>191</v>
      </c>
    </row>
    <row r="21313" spans="1:8" x14ac:dyDescent="0.2">
      <c r="A21313">
        <v>5.7836336289300403E+17</v>
      </c>
      <c r="B21313" t="s">
        <v>42638</v>
      </c>
      <c r="C21313" t="s">
        <v>42639</v>
      </c>
      <c r="D21313" s="1">
        <v>42082.091956018521</v>
      </c>
      <c r="E21313">
        <v>21</v>
      </c>
      <c r="F21313">
        <v>55</v>
      </c>
      <c r="G21313" t="s">
        <v>215</v>
      </c>
      <c r="H21313" t="s">
        <v>390</v>
      </c>
    </row>
    <row r="21314" spans="1:8" x14ac:dyDescent="0.2">
      <c r="A21314">
        <v>5.7836356322978202E+17</v>
      </c>
      <c r="B21314" t="s">
        <v>42640</v>
      </c>
      <c r="C21314" t="s">
        <v>42641</v>
      </c>
      <c r="D21314" s="1">
        <v>42082.092511574076</v>
      </c>
      <c r="E21314">
        <v>16</v>
      </c>
      <c r="F21314">
        <v>56</v>
      </c>
      <c r="G21314" t="s">
        <v>215</v>
      </c>
      <c r="H21314" t="s">
        <v>390</v>
      </c>
    </row>
    <row r="21315" spans="1:8" x14ac:dyDescent="0.2">
      <c r="A21315">
        <v>5.7836365964420301E+17</v>
      </c>
      <c r="B21315" t="s">
        <v>42642</v>
      </c>
      <c r="C21315" t="s">
        <v>42643</v>
      </c>
      <c r="D21315" s="1">
        <v>42082.092777777776</v>
      </c>
      <c r="E21315">
        <v>32</v>
      </c>
      <c r="F21315">
        <v>97</v>
      </c>
      <c r="G21315" t="s">
        <v>215</v>
      </c>
    </row>
    <row r="21316" spans="1:8" x14ac:dyDescent="0.2">
      <c r="A21316">
        <v>5.7836404867847706E+17</v>
      </c>
      <c r="B21316" t="s">
        <v>42644</v>
      </c>
      <c r="C21316" t="s">
        <v>42645</v>
      </c>
      <c r="D21316" s="1">
        <v>42082.093854166669</v>
      </c>
      <c r="E21316">
        <v>51</v>
      </c>
      <c r="F21316">
        <v>145</v>
      </c>
      <c r="G21316" t="s">
        <v>89</v>
      </c>
    </row>
    <row r="21317" spans="1:8" x14ac:dyDescent="0.2">
      <c r="A21317">
        <v>5.7836428316943898E+17</v>
      </c>
      <c r="B21317" t="s">
        <v>42646</v>
      </c>
      <c r="C21317" t="s">
        <v>42647</v>
      </c>
      <c r="D21317" s="1">
        <v>42082.094502314816</v>
      </c>
      <c r="E21317">
        <v>50</v>
      </c>
      <c r="F21317">
        <v>93</v>
      </c>
      <c r="G21317" t="s">
        <v>215</v>
      </c>
      <c r="H21317" t="s">
        <v>390</v>
      </c>
    </row>
    <row r="21318" spans="1:8" x14ac:dyDescent="0.2">
      <c r="A21318">
        <v>5.7853874303393702E+17</v>
      </c>
      <c r="B21318" t="s">
        <v>42648</v>
      </c>
      <c r="C21318" t="s">
        <v>42649</v>
      </c>
      <c r="D21318" s="1">
        <v>42082.575914351852</v>
      </c>
      <c r="E21318">
        <v>30</v>
      </c>
      <c r="F21318">
        <v>61</v>
      </c>
      <c r="G21318" t="s">
        <v>215</v>
      </c>
    </row>
    <row r="21319" spans="1:8" x14ac:dyDescent="0.2">
      <c r="A21319">
        <v>5.7855439125235302E+17</v>
      </c>
      <c r="B21319" t="s">
        <v>42650</v>
      </c>
      <c r="C21319" t="s">
        <v>42651</v>
      </c>
      <c r="D21319" s="1">
        <v>42082.619097222225</v>
      </c>
      <c r="E21319">
        <v>21</v>
      </c>
      <c r="F21319">
        <v>60</v>
      </c>
      <c r="G21319" t="s">
        <v>215</v>
      </c>
    </row>
    <row r="21320" spans="1:8" x14ac:dyDescent="0.2">
      <c r="A21320">
        <v>5.7856099608994995E+17</v>
      </c>
      <c r="B21320" t="s">
        <v>42652</v>
      </c>
      <c r="C21320" t="s">
        <v>42653</v>
      </c>
      <c r="D21320" s="1">
        <v>42082.637326388889</v>
      </c>
      <c r="E21320">
        <v>20</v>
      </c>
      <c r="F21320">
        <v>40</v>
      </c>
      <c r="G21320" t="s">
        <v>215</v>
      </c>
      <c r="H21320" t="s">
        <v>390</v>
      </c>
    </row>
    <row r="21321" spans="1:8" x14ac:dyDescent="0.2">
      <c r="A21321">
        <v>5.7856959498357504E+17</v>
      </c>
      <c r="B21321" t="s">
        <v>42654</v>
      </c>
      <c r="C21321" t="s">
        <v>42655</v>
      </c>
      <c r="D21321" s="1">
        <v>42082.661053240743</v>
      </c>
      <c r="E21321">
        <v>32</v>
      </c>
      <c r="F21321">
        <v>43</v>
      </c>
      <c r="G21321" t="s">
        <v>215</v>
      </c>
    </row>
    <row r="21322" spans="1:8" x14ac:dyDescent="0.2">
      <c r="A21322">
        <v>5.7857930626111795E+17</v>
      </c>
      <c r="B21322" t="s">
        <v>42656</v>
      </c>
      <c r="C21322" t="s">
        <v>42657</v>
      </c>
      <c r="D21322" s="1">
        <v>42082.687847222223</v>
      </c>
      <c r="E21322">
        <v>21</v>
      </c>
      <c r="F21322">
        <v>37</v>
      </c>
      <c r="G21322" t="s">
        <v>89</v>
      </c>
      <c r="H21322" t="s">
        <v>616</v>
      </c>
    </row>
    <row r="21323" spans="1:8" x14ac:dyDescent="0.2">
      <c r="A21323">
        <v>5.7859023550168205E+17</v>
      </c>
      <c r="B21323" t="s">
        <v>42658</v>
      </c>
      <c r="C21323" t="s">
        <v>42659</v>
      </c>
      <c r="D21323" s="1">
        <v>42082.718009259261</v>
      </c>
      <c r="E21323">
        <v>23</v>
      </c>
      <c r="F21323">
        <v>55</v>
      </c>
      <c r="G21323" t="s">
        <v>215</v>
      </c>
    </row>
    <row r="21324" spans="1:8" x14ac:dyDescent="0.2">
      <c r="A21324">
        <v>5.7859630119088102E+17</v>
      </c>
      <c r="B21324" t="s">
        <v>42660</v>
      </c>
      <c r="C21324" t="s">
        <v>42661</v>
      </c>
      <c r="D21324" s="1">
        <v>42082.73474537037</v>
      </c>
      <c r="E21324">
        <v>20</v>
      </c>
      <c r="F21324">
        <v>30</v>
      </c>
      <c r="G21324" t="s">
        <v>89</v>
      </c>
    </row>
    <row r="21325" spans="1:8" x14ac:dyDescent="0.2">
      <c r="A21325">
        <v>5.7860416558220006E+17</v>
      </c>
      <c r="B21325" t="s">
        <v>42662</v>
      </c>
      <c r="C21325" t="s">
        <v>42663</v>
      </c>
      <c r="D21325" s="1">
        <v>42082.75644675926</v>
      </c>
      <c r="E21325">
        <v>24</v>
      </c>
      <c r="F21325">
        <v>50</v>
      </c>
      <c r="G21325" t="s">
        <v>42664</v>
      </c>
      <c r="H21325" t="s">
        <v>616</v>
      </c>
    </row>
    <row r="21326" spans="1:8" x14ac:dyDescent="0.2">
      <c r="A21326">
        <v>5.7860852423997402E+17</v>
      </c>
      <c r="B21326" t="s">
        <v>42665</v>
      </c>
      <c r="C21326" t="s">
        <v>42666</v>
      </c>
      <c r="D21326" s="1">
        <v>42082.768472222226</v>
      </c>
      <c r="E21326">
        <v>36</v>
      </c>
      <c r="F21326">
        <v>71</v>
      </c>
      <c r="G21326" t="s">
        <v>215</v>
      </c>
    </row>
    <row r="21327" spans="1:8" x14ac:dyDescent="0.2">
      <c r="A21327">
        <v>5.7862309241677798E+17</v>
      </c>
      <c r="B21327" t="s">
        <v>42667</v>
      </c>
      <c r="C21327" t="s">
        <v>42668</v>
      </c>
      <c r="D21327" s="1">
        <v>42082.808680555558</v>
      </c>
      <c r="E21327">
        <v>24</v>
      </c>
      <c r="F21327">
        <v>34</v>
      </c>
    </row>
    <row r="21328" spans="1:8" x14ac:dyDescent="0.2">
      <c r="A21328">
        <v>5.7865402221684301E+17</v>
      </c>
      <c r="B21328" t="s">
        <v>42669</v>
      </c>
      <c r="C21328" t="s">
        <v>42670</v>
      </c>
      <c r="D21328" s="1">
        <v>42082.89402777778</v>
      </c>
      <c r="E21328">
        <v>19</v>
      </c>
      <c r="F21328">
        <v>33</v>
      </c>
      <c r="G21328" t="e">
        <f>TrumpSoHo</f>
        <v>#NAME?</v>
      </c>
    </row>
    <row r="21329" spans="1:8" x14ac:dyDescent="0.2">
      <c r="A21329">
        <v>5.7865981745318195E+17</v>
      </c>
      <c r="B21329" t="s">
        <v>42671</v>
      </c>
      <c r="C21329" t="s">
        <v>42672</v>
      </c>
      <c r="D21329" s="1">
        <v>42082.91002314815</v>
      </c>
      <c r="E21329">
        <v>50</v>
      </c>
      <c r="F21329">
        <v>70</v>
      </c>
      <c r="G21329" t="s">
        <v>576</v>
      </c>
      <c r="H21329" t="s">
        <v>390</v>
      </c>
    </row>
    <row r="21330" spans="1:8" x14ac:dyDescent="0.2">
      <c r="A21330">
        <v>5.789342431932E+17</v>
      </c>
      <c r="B21330" t="s">
        <v>42673</v>
      </c>
      <c r="C21330" t="s">
        <v>42674</v>
      </c>
      <c r="D21330" s="1">
        <v>42083.667291666665</v>
      </c>
      <c r="E21330">
        <v>9</v>
      </c>
      <c r="F21330">
        <v>24</v>
      </c>
      <c r="G21330" t="s">
        <v>215</v>
      </c>
    </row>
    <row r="21331" spans="1:8" x14ac:dyDescent="0.2">
      <c r="A21331">
        <v>5.7893639774424998E+17</v>
      </c>
      <c r="B21331" t="s">
        <v>42675</v>
      </c>
      <c r="C21331" t="s">
        <v>42676</v>
      </c>
      <c r="D21331" s="1">
        <v>42083.673229166663</v>
      </c>
      <c r="E21331">
        <v>18</v>
      </c>
      <c r="F21331">
        <v>37</v>
      </c>
      <c r="G21331" t="s">
        <v>38261</v>
      </c>
    </row>
    <row r="21332" spans="1:8" x14ac:dyDescent="0.2">
      <c r="A21332">
        <v>5.7894017820464704E+17</v>
      </c>
      <c r="B21332" t="s">
        <v>42677</v>
      </c>
      <c r="C21332" t="s">
        <v>42678</v>
      </c>
      <c r="D21332" s="1">
        <v>42083.683668981481</v>
      </c>
      <c r="E21332">
        <v>14</v>
      </c>
      <c r="F21332">
        <v>30</v>
      </c>
    </row>
    <row r="21333" spans="1:8" x14ac:dyDescent="0.2">
      <c r="A21333">
        <v>5.7894679433749696E+17</v>
      </c>
      <c r="B21333" t="s">
        <v>42679</v>
      </c>
      <c r="C21333" t="s">
        <v>42680</v>
      </c>
      <c r="D21333" s="1">
        <v>42083.701921296299</v>
      </c>
      <c r="E21333">
        <v>189</v>
      </c>
      <c r="F21333">
        <v>231</v>
      </c>
    </row>
    <row r="21334" spans="1:8" x14ac:dyDescent="0.2">
      <c r="A21334">
        <v>5.7895079387482906E+17</v>
      </c>
      <c r="B21334" t="s">
        <v>42681</v>
      </c>
      <c r="C21334" t="s">
        <v>42682</v>
      </c>
      <c r="D21334" s="1">
        <v>42083.712962962964</v>
      </c>
      <c r="E21334">
        <v>160</v>
      </c>
      <c r="F21334">
        <v>225</v>
      </c>
    </row>
    <row r="21335" spans="1:8" x14ac:dyDescent="0.2">
      <c r="A21335">
        <v>5.7895108496775104E+17</v>
      </c>
      <c r="B21335" t="s">
        <v>42683</v>
      </c>
      <c r="C21335" t="s">
        <v>42684</v>
      </c>
      <c r="D21335" s="1">
        <v>42083.713761574072</v>
      </c>
      <c r="E21335">
        <v>196</v>
      </c>
      <c r="F21335">
        <v>253</v>
      </c>
    </row>
    <row r="21336" spans="1:8" x14ac:dyDescent="0.2">
      <c r="A21336">
        <v>5.7897745877663296E+17</v>
      </c>
      <c r="B21336" t="s">
        <v>42685</v>
      </c>
      <c r="C21336" t="s">
        <v>42686</v>
      </c>
      <c r="D21336" s="1">
        <v>42083.786539351851</v>
      </c>
      <c r="E21336">
        <v>32</v>
      </c>
      <c r="F21336">
        <v>68</v>
      </c>
      <c r="G21336" t="s">
        <v>215</v>
      </c>
      <c r="H21336" t="s">
        <v>390</v>
      </c>
    </row>
    <row r="21337" spans="1:8" x14ac:dyDescent="0.2">
      <c r="A21337">
        <v>5.7898902539615398E+17</v>
      </c>
      <c r="B21337" t="s">
        <v>42687</v>
      </c>
      <c r="C21337" t="s">
        <v>29960</v>
      </c>
      <c r="D21337" s="1">
        <v>42083.818460648145</v>
      </c>
      <c r="E21337">
        <v>484</v>
      </c>
      <c r="F21337">
        <v>521</v>
      </c>
    </row>
    <row r="21338" spans="1:8" x14ac:dyDescent="0.2">
      <c r="A21338">
        <v>5.7899961752789798E+17</v>
      </c>
      <c r="B21338" t="s">
        <v>42688</v>
      </c>
      <c r="C21338" t="s">
        <v>42689</v>
      </c>
      <c r="D21338" s="1">
        <v>42083.847685185188</v>
      </c>
      <c r="E21338">
        <v>10</v>
      </c>
      <c r="F21338">
        <v>24</v>
      </c>
      <c r="G21338" t="s">
        <v>215</v>
      </c>
      <c r="H21338" t="s">
        <v>390</v>
      </c>
    </row>
    <row r="21339" spans="1:8" x14ac:dyDescent="0.2">
      <c r="A21339">
        <v>5.7900973367325005E+17</v>
      </c>
      <c r="B21339" t="s">
        <v>42690</v>
      </c>
      <c r="C21339" t="s">
        <v>42691</v>
      </c>
      <c r="D21339" s="1">
        <v>42083.875601851854</v>
      </c>
      <c r="E21339">
        <v>11</v>
      </c>
      <c r="F21339">
        <v>20</v>
      </c>
      <c r="G21339" t="s">
        <v>42692</v>
      </c>
    </row>
    <row r="21340" spans="1:8" x14ac:dyDescent="0.2">
      <c r="A21340">
        <v>5.7901635511610099E+17</v>
      </c>
      <c r="B21340" t="s">
        <v>42693</v>
      </c>
      <c r="C21340" t="s">
        <v>42694</v>
      </c>
      <c r="D21340" s="1">
        <v>42083.893877314818</v>
      </c>
      <c r="E21340">
        <v>38</v>
      </c>
      <c r="F21340">
        <v>47</v>
      </c>
      <c r="G21340" t="s">
        <v>576</v>
      </c>
      <c r="H21340" t="s">
        <v>390</v>
      </c>
    </row>
    <row r="21341" spans="1:8" x14ac:dyDescent="0.2">
      <c r="A21341">
        <v>5.79816850097328E+17</v>
      </c>
      <c r="B21341" t="s">
        <v>42695</v>
      </c>
      <c r="C21341" t="s">
        <v>42647</v>
      </c>
      <c r="D21341" s="1">
        <v>42086.102824074071</v>
      </c>
      <c r="E21341">
        <v>21</v>
      </c>
      <c r="F21341">
        <v>57</v>
      </c>
      <c r="G21341" t="s">
        <v>215</v>
      </c>
      <c r="H21341" t="s">
        <v>390</v>
      </c>
    </row>
    <row r="21342" spans="1:8" x14ac:dyDescent="0.2">
      <c r="A21342">
        <v>5.7981776746710605E+17</v>
      </c>
      <c r="B21342" t="s">
        <v>42696</v>
      </c>
      <c r="C21342" t="s">
        <v>42697</v>
      </c>
      <c r="D21342" s="1">
        <v>42086.105347222219</v>
      </c>
      <c r="E21342">
        <v>15</v>
      </c>
      <c r="F21342">
        <v>50</v>
      </c>
      <c r="G21342" t="s">
        <v>89</v>
      </c>
    </row>
    <row r="21343" spans="1:8" x14ac:dyDescent="0.2">
      <c r="A21343">
        <v>5.79818283945328E+17</v>
      </c>
      <c r="B21343" t="s">
        <v>42698</v>
      </c>
      <c r="C21343" t="s">
        <v>42699</v>
      </c>
      <c r="D21343" s="1">
        <v>42086.106782407405</v>
      </c>
      <c r="E21343">
        <v>10</v>
      </c>
      <c r="F21343">
        <v>25</v>
      </c>
      <c r="G21343" t="s">
        <v>576</v>
      </c>
      <c r="H21343" t="s">
        <v>616</v>
      </c>
    </row>
    <row r="21344" spans="1:8" x14ac:dyDescent="0.2">
      <c r="A21344">
        <v>5.79818935517888E+17</v>
      </c>
      <c r="B21344" t="s">
        <v>42700</v>
      </c>
      <c r="C21344" t="s">
        <v>42701</v>
      </c>
      <c r="D21344" s="1">
        <v>42086.108576388891</v>
      </c>
      <c r="E21344">
        <v>17</v>
      </c>
      <c r="F21344">
        <v>45</v>
      </c>
      <c r="G21344" t="s">
        <v>215</v>
      </c>
      <c r="H21344" t="s">
        <v>390</v>
      </c>
    </row>
    <row r="21345" spans="1:8" x14ac:dyDescent="0.2">
      <c r="A21345">
        <v>5.79820457861472E+17</v>
      </c>
      <c r="B21345" t="s">
        <v>42702</v>
      </c>
      <c r="C21345" t="s">
        <v>42703</v>
      </c>
      <c r="D21345" s="1">
        <v>42086.11277777778</v>
      </c>
      <c r="E21345">
        <v>20</v>
      </c>
      <c r="F21345">
        <v>42</v>
      </c>
      <c r="G21345" t="s">
        <v>576</v>
      </c>
      <c r="H21345" t="s">
        <v>390</v>
      </c>
    </row>
    <row r="21346" spans="1:8" x14ac:dyDescent="0.2">
      <c r="A21346">
        <v>5.7982070628175795E+17</v>
      </c>
      <c r="B21346" t="s">
        <v>42704</v>
      </c>
      <c r="C21346" t="s">
        <v>42705</v>
      </c>
      <c r="D21346" s="1">
        <v>42086.11346064815</v>
      </c>
      <c r="E21346">
        <v>27</v>
      </c>
      <c r="F21346">
        <v>36</v>
      </c>
      <c r="G21346" t="s">
        <v>89</v>
      </c>
    </row>
    <row r="21347" spans="1:8" x14ac:dyDescent="0.2">
      <c r="A21347">
        <v>5.7995589903439795E+17</v>
      </c>
      <c r="B21347" t="s">
        <v>42706</v>
      </c>
      <c r="C21347" t="s">
        <v>42707</v>
      </c>
      <c r="D21347" s="1">
        <v>42086.486527777779</v>
      </c>
      <c r="E21347">
        <v>34</v>
      </c>
      <c r="F21347">
        <v>35</v>
      </c>
      <c r="G21347" t="s">
        <v>42708</v>
      </c>
      <c r="H21347" t="s">
        <v>390</v>
      </c>
    </row>
    <row r="21348" spans="1:8" x14ac:dyDescent="0.2">
      <c r="A21348">
        <v>5.7995626481125299E+17</v>
      </c>
      <c r="B21348" t="s">
        <v>42709</v>
      </c>
      <c r="C21348" t="s">
        <v>42710</v>
      </c>
      <c r="D21348" s="1">
        <v>42086.487534722219</v>
      </c>
      <c r="E21348">
        <v>41</v>
      </c>
      <c r="F21348">
        <v>75</v>
      </c>
      <c r="G21348" t="s">
        <v>215</v>
      </c>
      <c r="H21348" t="s">
        <v>390</v>
      </c>
    </row>
    <row r="21349" spans="1:8" x14ac:dyDescent="0.2">
      <c r="A21349">
        <v>5.79956724901216E+17</v>
      </c>
      <c r="B21349" t="s">
        <v>42711</v>
      </c>
      <c r="C21349" t="s">
        <v>42712</v>
      </c>
      <c r="D21349" s="1">
        <v>42086.488796296297</v>
      </c>
      <c r="E21349">
        <v>32</v>
      </c>
      <c r="F21349">
        <v>70</v>
      </c>
      <c r="G21349" t="e">
        <f>KirstyDace</f>
        <v>#NAME?</v>
      </c>
    </row>
    <row r="21350" spans="1:8" x14ac:dyDescent="0.2">
      <c r="A21350">
        <v>5.7995721340347494E+17</v>
      </c>
      <c r="B21350" t="s">
        <v>42713</v>
      </c>
      <c r="C21350" t="s">
        <v>42714</v>
      </c>
      <c r="D21350" s="1">
        <v>42086.49015046296</v>
      </c>
      <c r="E21350">
        <v>29</v>
      </c>
      <c r="F21350">
        <v>50</v>
      </c>
      <c r="G21350" t="s">
        <v>89</v>
      </c>
    </row>
    <row r="21351" spans="1:8" x14ac:dyDescent="0.2">
      <c r="A21351">
        <v>5.7995749932075802E+17</v>
      </c>
      <c r="B21351" t="s">
        <v>42715</v>
      </c>
      <c r="C21351" t="s">
        <v>42716</v>
      </c>
      <c r="D21351" s="1">
        <v>42086.490937499999</v>
      </c>
      <c r="E21351">
        <v>21</v>
      </c>
      <c r="F21351">
        <v>54</v>
      </c>
      <c r="G21351" t="s">
        <v>215</v>
      </c>
    </row>
    <row r="21352" spans="1:8" x14ac:dyDescent="0.2">
      <c r="A21352">
        <v>5.7995788416075302E+17</v>
      </c>
      <c r="B21352" t="s">
        <v>42717</v>
      </c>
      <c r="C21352" t="s">
        <v>42718</v>
      </c>
      <c r="D21352" s="1">
        <v>42086.492002314815</v>
      </c>
      <c r="E21352">
        <v>150</v>
      </c>
      <c r="F21352">
        <v>230</v>
      </c>
      <c r="G21352" t="s">
        <v>215</v>
      </c>
    </row>
    <row r="21353" spans="1:8" x14ac:dyDescent="0.2">
      <c r="A21353">
        <v>5.7996721064026099E+17</v>
      </c>
      <c r="B21353" t="s">
        <v>42719</v>
      </c>
      <c r="C21353" t="s">
        <v>42720</v>
      </c>
      <c r="D21353" s="1">
        <v>42086.517731481479</v>
      </c>
      <c r="E21353">
        <v>8</v>
      </c>
      <c r="F21353">
        <v>29</v>
      </c>
      <c r="G21353" t="s">
        <v>576</v>
      </c>
    </row>
    <row r="21354" spans="1:8" x14ac:dyDescent="0.2">
      <c r="A21354">
        <v>5.7996752792680397E+17</v>
      </c>
      <c r="B21354" t="s">
        <v>42721</v>
      </c>
      <c r="C21354" t="s">
        <v>42722</v>
      </c>
      <c r="D21354" s="1">
        <v>42086.518611111111</v>
      </c>
      <c r="E21354">
        <v>29</v>
      </c>
      <c r="F21354">
        <v>68</v>
      </c>
      <c r="G21354" t="s">
        <v>215</v>
      </c>
    </row>
    <row r="21355" spans="1:8" x14ac:dyDescent="0.2">
      <c r="A21355">
        <v>5.7996760752628506E+17</v>
      </c>
      <c r="B21355" t="s">
        <v>42723</v>
      </c>
      <c r="C21355" t="s">
        <v>42724</v>
      </c>
      <c r="D21355" s="1">
        <v>42086.518831018519</v>
      </c>
      <c r="E21355">
        <v>8</v>
      </c>
      <c r="F21355">
        <v>30</v>
      </c>
      <c r="G21355" t="s">
        <v>487</v>
      </c>
    </row>
    <row r="21356" spans="1:8" x14ac:dyDescent="0.2">
      <c r="A21356">
        <v>5.7996773770914202E+17</v>
      </c>
      <c r="B21356" t="s">
        <v>42725</v>
      </c>
      <c r="C21356" t="s">
        <v>42726</v>
      </c>
      <c r="D21356" s="1">
        <v>42086.519189814811</v>
      </c>
      <c r="E21356">
        <v>24</v>
      </c>
      <c r="F21356">
        <v>55</v>
      </c>
      <c r="G21356" t="s">
        <v>42727</v>
      </c>
      <c r="H21356" t="s">
        <v>390</v>
      </c>
    </row>
    <row r="21357" spans="1:8" x14ac:dyDescent="0.2">
      <c r="A21357">
        <v>5.7999064044189197E+17</v>
      </c>
      <c r="B21357" t="s">
        <v>42728</v>
      </c>
      <c r="C21357" t="s">
        <v>42729</v>
      </c>
      <c r="D21357" s="1">
        <v>42086.582395833335</v>
      </c>
      <c r="E21357">
        <v>9</v>
      </c>
      <c r="F21357">
        <v>16</v>
      </c>
      <c r="G21357" t="s">
        <v>89</v>
      </c>
    </row>
    <row r="21358" spans="1:8" x14ac:dyDescent="0.2">
      <c r="A21358">
        <v>5.7999363578306496E+17</v>
      </c>
      <c r="B21358" t="s">
        <v>42730</v>
      </c>
      <c r="C21358" t="s">
        <v>42731</v>
      </c>
      <c r="D21358" s="1">
        <v>42086.59065972222</v>
      </c>
      <c r="E21358">
        <v>13</v>
      </c>
      <c r="F21358">
        <v>21</v>
      </c>
      <c r="G21358" t="s">
        <v>576</v>
      </c>
    </row>
    <row r="21359" spans="1:8" x14ac:dyDescent="0.2">
      <c r="A21359">
        <v>5.7999883183786803E+17</v>
      </c>
      <c r="B21359" t="s">
        <v>42732</v>
      </c>
      <c r="C21359" t="s">
        <v>42733</v>
      </c>
      <c r="D21359" s="1">
        <v>42086.605000000003</v>
      </c>
      <c r="E21359">
        <v>10</v>
      </c>
      <c r="F21359">
        <v>13</v>
      </c>
      <c r="G21359" t="s">
        <v>215</v>
      </c>
      <c r="H21359" t="s">
        <v>390</v>
      </c>
    </row>
    <row r="21360" spans="1:8" x14ac:dyDescent="0.2">
      <c r="A21360">
        <v>5.8000542796814298E+17</v>
      </c>
      <c r="B21360" t="s">
        <v>42734</v>
      </c>
      <c r="C21360" t="s">
        <v>42735</v>
      </c>
      <c r="D21360" s="1">
        <v>42086.623194444444</v>
      </c>
      <c r="E21360">
        <v>11</v>
      </c>
      <c r="F21360">
        <v>19</v>
      </c>
      <c r="G21360" t="s">
        <v>576</v>
      </c>
    </row>
    <row r="21361" spans="1:8" x14ac:dyDescent="0.2">
      <c r="A21361">
        <v>5.8002924057963302E+17</v>
      </c>
      <c r="B21361" t="s">
        <v>42736</v>
      </c>
      <c r="C21361" t="s">
        <v>42737</v>
      </c>
      <c r="D21361" s="1">
        <v>42086.68891203704</v>
      </c>
      <c r="E21361">
        <v>10</v>
      </c>
      <c r="F21361">
        <v>21</v>
      </c>
      <c r="G21361" t="s">
        <v>576</v>
      </c>
    </row>
    <row r="21362" spans="1:8" x14ac:dyDescent="0.2">
      <c r="A21362">
        <v>5.8003499232934195E+17</v>
      </c>
      <c r="B21362" t="s">
        <v>42738</v>
      </c>
      <c r="C21362" t="s">
        <v>42739</v>
      </c>
      <c r="D21362" s="1">
        <v>42086.704780092594</v>
      </c>
      <c r="E21362">
        <v>30</v>
      </c>
      <c r="F21362">
        <v>39</v>
      </c>
      <c r="G21362" t="s">
        <v>215</v>
      </c>
    </row>
    <row r="21363" spans="1:8" x14ac:dyDescent="0.2">
      <c r="A21363">
        <v>5.8004212723474406E+17</v>
      </c>
      <c r="B21363" t="s">
        <v>42740</v>
      </c>
      <c r="C21363" t="s">
        <v>42741</v>
      </c>
      <c r="D21363" s="1">
        <v>42086.72446759259</v>
      </c>
      <c r="E21363">
        <v>19</v>
      </c>
      <c r="F21363">
        <v>23</v>
      </c>
      <c r="G21363" t="s">
        <v>89</v>
      </c>
    </row>
    <row r="21364" spans="1:8" x14ac:dyDescent="0.2">
      <c r="A21364">
        <v>5.8005866329082995E+17</v>
      </c>
      <c r="B21364" t="s">
        <v>42742</v>
      </c>
      <c r="C21364" t="s">
        <v>42743</v>
      </c>
      <c r="D21364" s="1">
        <v>42086.770092592589</v>
      </c>
      <c r="E21364">
        <v>26</v>
      </c>
      <c r="F21364">
        <v>28</v>
      </c>
      <c r="G21364" t="s">
        <v>215</v>
      </c>
    </row>
    <row r="21365" spans="1:8" x14ac:dyDescent="0.2">
      <c r="A21365">
        <v>5.8006574944161702E+17</v>
      </c>
      <c r="B21365" t="s">
        <v>42744</v>
      </c>
      <c r="C21365" t="s">
        <v>42745</v>
      </c>
      <c r="D21365" s="1">
        <v>42086.789652777778</v>
      </c>
      <c r="E21365">
        <v>12</v>
      </c>
      <c r="F21365">
        <v>18</v>
      </c>
      <c r="G21365" t="s">
        <v>576</v>
      </c>
    </row>
    <row r="21366" spans="1:8" x14ac:dyDescent="0.2">
      <c r="A21366">
        <v>5.8014843090069504E+17</v>
      </c>
      <c r="B21366" t="s">
        <v>42746</v>
      </c>
      <c r="C21366" t="s">
        <v>42747</v>
      </c>
      <c r="D21366" s="1">
        <v>42087.017812500002</v>
      </c>
      <c r="E21366">
        <v>42</v>
      </c>
      <c r="F21366">
        <v>117</v>
      </c>
      <c r="G21366" t="s">
        <v>89</v>
      </c>
    </row>
    <row r="21367" spans="1:8" x14ac:dyDescent="0.2">
      <c r="A21367">
        <v>5.8014901878696704E+17</v>
      </c>
      <c r="B21367" t="s">
        <v>42748</v>
      </c>
      <c r="C21367" t="s">
        <v>42749</v>
      </c>
      <c r="D21367" s="1">
        <v>42087.019432870373</v>
      </c>
      <c r="E21367">
        <v>169</v>
      </c>
      <c r="F21367">
        <v>254</v>
      </c>
      <c r="G21367" t="s">
        <v>215</v>
      </c>
      <c r="H21367" t="s">
        <v>390</v>
      </c>
    </row>
    <row r="21368" spans="1:8" x14ac:dyDescent="0.2">
      <c r="A21368">
        <v>5.8015211660763098E+17</v>
      </c>
      <c r="B21368" t="s">
        <v>42750</v>
      </c>
      <c r="C21368" t="s">
        <v>42751</v>
      </c>
      <c r="D21368" s="1">
        <v>42087.027974537035</v>
      </c>
      <c r="E21368">
        <v>23</v>
      </c>
      <c r="F21368">
        <v>71</v>
      </c>
      <c r="G21368" t="s">
        <v>215</v>
      </c>
      <c r="H21368" t="s">
        <v>390</v>
      </c>
    </row>
    <row r="21369" spans="1:8" x14ac:dyDescent="0.2">
      <c r="A21369">
        <v>5.8016060987611098E+17</v>
      </c>
      <c r="B21369" t="s">
        <v>42752</v>
      </c>
      <c r="C21369" t="s">
        <v>42753</v>
      </c>
      <c r="D21369" s="1">
        <v>42087.051412037035</v>
      </c>
      <c r="E21369">
        <v>9</v>
      </c>
      <c r="F21369">
        <v>25</v>
      </c>
      <c r="G21369" t="s">
        <v>487</v>
      </c>
    </row>
    <row r="21370" spans="1:8" x14ac:dyDescent="0.2">
      <c r="A21370">
        <v>5.8016095727347302E+17</v>
      </c>
      <c r="B21370" t="s">
        <v>42754</v>
      </c>
      <c r="C21370" t="s">
        <v>42755</v>
      </c>
      <c r="D21370" s="1">
        <v>42087.052372685182</v>
      </c>
      <c r="E21370">
        <v>13</v>
      </c>
      <c r="F21370">
        <v>32</v>
      </c>
      <c r="G21370" t="s">
        <v>576</v>
      </c>
    </row>
    <row r="21371" spans="1:8" x14ac:dyDescent="0.2">
      <c r="A21371">
        <v>5.8016362797560602E+17</v>
      </c>
      <c r="B21371" t="s">
        <v>42756</v>
      </c>
      <c r="C21371" t="s">
        <v>42757</v>
      </c>
      <c r="D21371" s="1">
        <v>42087.059745370374</v>
      </c>
      <c r="E21371">
        <v>11</v>
      </c>
      <c r="F21371">
        <v>21</v>
      </c>
      <c r="G21371" t="s">
        <v>215</v>
      </c>
    </row>
    <row r="21372" spans="1:8" x14ac:dyDescent="0.2">
      <c r="A21372">
        <v>5.8016367686442995E+17</v>
      </c>
      <c r="B21372" t="s">
        <v>42758</v>
      </c>
      <c r="C21372" t="s">
        <v>42759</v>
      </c>
      <c r="D21372" s="1">
        <v>42087.059884259259</v>
      </c>
      <c r="E21372">
        <v>13</v>
      </c>
      <c r="F21372">
        <v>41</v>
      </c>
      <c r="G21372" t="s">
        <v>215</v>
      </c>
      <c r="H21372" t="s">
        <v>616</v>
      </c>
    </row>
    <row r="21373" spans="1:8" x14ac:dyDescent="0.2">
      <c r="A21373">
        <v>5.8016419063313997E+17</v>
      </c>
      <c r="B21373" t="s">
        <v>42760</v>
      </c>
      <c r="C21373" t="s">
        <v>42761</v>
      </c>
      <c r="D21373" s="1">
        <v>42087.061296296299</v>
      </c>
      <c r="E21373">
        <v>13</v>
      </c>
      <c r="F21373">
        <v>19</v>
      </c>
      <c r="G21373" t="s">
        <v>215</v>
      </c>
    </row>
    <row r="21374" spans="1:8" x14ac:dyDescent="0.2">
      <c r="A21374">
        <v>5.8016460638509798E+17</v>
      </c>
      <c r="B21374" t="s">
        <v>42762</v>
      </c>
      <c r="C21374" t="s">
        <v>42763</v>
      </c>
      <c r="D21374" s="1">
        <v>42087.062442129631</v>
      </c>
      <c r="E21374">
        <v>19</v>
      </c>
      <c r="F21374">
        <v>46</v>
      </c>
      <c r="G21374" t="s">
        <v>215</v>
      </c>
    </row>
    <row r="21375" spans="1:8" x14ac:dyDescent="0.2">
      <c r="A21375">
        <v>5.8016465317677402E+17</v>
      </c>
      <c r="B21375" t="s">
        <v>42764</v>
      </c>
      <c r="C21375" t="s">
        <v>42765</v>
      </c>
      <c r="D21375" s="1">
        <v>42087.062569444446</v>
      </c>
      <c r="E21375">
        <v>15</v>
      </c>
      <c r="F21375">
        <v>29</v>
      </c>
      <c r="G21375" t="s">
        <v>215</v>
      </c>
      <c r="H21375" t="s">
        <v>390</v>
      </c>
    </row>
    <row r="21376" spans="1:8" x14ac:dyDescent="0.2">
      <c r="A21376">
        <v>5.8022120863919706E+17</v>
      </c>
      <c r="B21376" t="s">
        <v>42766</v>
      </c>
      <c r="C21376" t="s">
        <v>42767</v>
      </c>
      <c r="D21376" s="1">
        <v>42087.218634259261</v>
      </c>
      <c r="E21376">
        <v>17</v>
      </c>
      <c r="F21376">
        <v>39</v>
      </c>
      <c r="G21376" t="s">
        <v>576</v>
      </c>
    </row>
    <row r="21377" spans="1:7" x14ac:dyDescent="0.2">
      <c r="A21377">
        <v>5.8022138512714099E+17</v>
      </c>
      <c r="B21377" t="s">
        <v>42768</v>
      </c>
      <c r="C21377" t="s">
        <v>42769</v>
      </c>
      <c r="D21377" s="1">
        <v>42087.21912037037</v>
      </c>
      <c r="E21377">
        <v>15</v>
      </c>
      <c r="F21377">
        <v>53</v>
      </c>
      <c r="G21377" t="s">
        <v>42770</v>
      </c>
    </row>
    <row r="21378" spans="1:7" x14ac:dyDescent="0.2">
      <c r="A21378">
        <v>5.8022200369054502E+17</v>
      </c>
      <c r="B21378" t="s">
        <v>42771</v>
      </c>
      <c r="C21378" t="s">
        <v>42772</v>
      </c>
      <c r="D21378" s="1">
        <v>42087.220833333333</v>
      </c>
      <c r="E21378">
        <v>67</v>
      </c>
      <c r="F21378">
        <v>149</v>
      </c>
      <c r="G21378" t="s">
        <v>576</v>
      </c>
    </row>
    <row r="21379" spans="1:7" x14ac:dyDescent="0.2">
      <c r="A21379">
        <v>5.8022263008041702E+17</v>
      </c>
      <c r="B21379" t="s">
        <v>42773</v>
      </c>
      <c r="C21379" t="s">
        <v>42774</v>
      </c>
      <c r="D21379" s="1">
        <v>42087.222557870373</v>
      </c>
      <c r="E21379">
        <v>8</v>
      </c>
      <c r="F21379">
        <v>16</v>
      </c>
      <c r="G21379" t="e">
        <f>_xlfn.SINGLE( _xlfn.SINGLE( _xlfn.SINGLE(BellaNYCMag)))</f>
        <v>#NAME?</v>
      </c>
    </row>
    <row r="21380" spans="1:7" x14ac:dyDescent="0.2">
      <c r="A21380">
        <v>5.8022359219086502E+17</v>
      </c>
      <c r="B21380" t="s">
        <v>42775</v>
      </c>
      <c r="C21380" t="s">
        <v>42776</v>
      </c>
      <c r="D21380" s="1">
        <v>42087.225219907406</v>
      </c>
      <c r="E21380">
        <v>13</v>
      </c>
      <c r="F21380">
        <v>34</v>
      </c>
      <c r="G21380" t="s">
        <v>42777</v>
      </c>
    </row>
    <row r="21381" spans="1:7" x14ac:dyDescent="0.2">
      <c r="A21381">
        <v>5.8022393906401203E+17</v>
      </c>
      <c r="B21381" t="s">
        <v>42778</v>
      </c>
      <c r="C21381" t="s">
        <v>42779</v>
      </c>
      <c r="D21381" s="1">
        <v>42087.226168981484</v>
      </c>
      <c r="E21381">
        <v>9</v>
      </c>
      <c r="F21381">
        <v>36</v>
      </c>
      <c r="G21381" t="s">
        <v>89</v>
      </c>
    </row>
    <row r="21382" spans="1:7" x14ac:dyDescent="0.2">
      <c r="A21382">
        <v>5.8022451631351795E+17</v>
      </c>
      <c r="B21382" t="s">
        <v>42780</v>
      </c>
      <c r="C21382" t="s">
        <v>42781</v>
      </c>
      <c r="D21382" s="1">
        <v>42087.227766203701</v>
      </c>
      <c r="E21382">
        <v>6</v>
      </c>
      <c r="F21382">
        <v>20</v>
      </c>
      <c r="G21382" t="s">
        <v>487</v>
      </c>
    </row>
    <row r="21383" spans="1:7" x14ac:dyDescent="0.2">
      <c r="A21383">
        <v>5.8022492809350694E+17</v>
      </c>
      <c r="B21383" t="s">
        <v>42782</v>
      </c>
      <c r="C21383" t="s">
        <v>42783</v>
      </c>
      <c r="D21383" s="1">
        <v>42087.228900462964</v>
      </c>
      <c r="E21383">
        <v>10</v>
      </c>
      <c r="F21383">
        <v>25</v>
      </c>
      <c r="G21383" t="s">
        <v>42784</v>
      </c>
    </row>
    <row r="21384" spans="1:7" x14ac:dyDescent="0.2">
      <c r="A21384">
        <v>5.8022520947675904E+17</v>
      </c>
      <c r="B21384" t="s">
        <v>42785</v>
      </c>
      <c r="C21384" t="s">
        <v>42786</v>
      </c>
      <c r="D21384" s="1">
        <v>42087.229675925926</v>
      </c>
      <c r="E21384">
        <v>12</v>
      </c>
      <c r="F21384">
        <v>27</v>
      </c>
      <c r="G21384" t="s">
        <v>215</v>
      </c>
    </row>
    <row r="21385" spans="1:7" x14ac:dyDescent="0.2">
      <c r="A21385">
        <v>5.8022528629543706E+17</v>
      </c>
      <c r="B21385" t="s">
        <v>42787</v>
      </c>
      <c r="C21385" t="s">
        <v>42788</v>
      </c>
      <c r="D21385" s="1">
        <v>42087.229884259257</v>
      </c>
      <c r="E21385">
        <v>8</v>
      </c>
      <c r="F21385">
        <v>28</v>
      </c>
      <c r="G21385" t="s">
        <v>215</v>
      </c>
    </row>
    <row r="21386" spans="1:7" x14ac:dyDescent="0.2">
      <c r="A21386">
        <v>5.8022532940451405E+17</v>
      </c>
      <c r="B21386" t="s">
        <v>42789</v>
      </c>
      <c r="C21386" t="s">
        <v>42790</v>
      </c>
      <c r="D21386" s="1">
        <v>42087.230011574073</v>
      </c>
      <c r="E21386">
        <v>12</v>
      </c>
      <c r="F21386">
        <v>25</v>
      </c>
      <c r="G21386" t="s">
        <v>215</v>
      </c>
    </row>
    <row r="21387" spans="1:7" x14ac:dyDescent="0.2">
      <c r="A21387">
        <v>5.8022604782584602E+17</v>
      </c>
      <c r="B21387" t="s">
        <v>42791</v>
      </c>
      <c r="C21387" t="s">
        <v>42792</v>
      </c>
      <c r="D21387" s="1">
        <v>42087.231990740744</v>
      </c>
      <c r="E21387">
        <v>10</v>
      </c>
      <c r="F21387">
        <v>26</v>
      </c>
      <c r="G21387" t="s">
        <v>215</v>
      </c>
    </row>
    <row r="21388" spans="1:7" x14ac:dyDescent="0.2">
      <c r="A21388">
        <v>5.8022615092599603E+17</v>
      </c>
      <c r="B21388" t="s">
        <v>42793</v>
      </c>
      <c r="C21388" t="s">
        <v>42794</v>
      </c>
      <c r="D21388" s="1">
        <v>42087.23228009259</v>
      </c>
      <c r="E21388">
        <v>23</v>
      </c>
      <c r="F21388">
        <v>55</v>
      </c>
      <c r="G21388" t="s">
        <v>215</v>
      </c>
    </row>
    <row r="21389" spans="1:7" x14ac:dyDescent="0.2">
      <c r="A21389">
        <v>5.8022625945365696E+17</v>
      </c>
      <c r="B21389" t="s">
        <v>42795</v>
      </c>
      <c r="C21389" t="s">
        <v>42796</v>
      </c>
      <c r="D21389" s="1">
        <v>42087.232569444444</v>
      </c>
      <c r="E21389">
        <v>9</v>
      </c>
      <c r="F21389">
        <v>23</v>
      </c>
      <c r="G21389" t="s">
        <v>215</v>
      </c>
    </row>
    <row r="21390" spans="1:7" x14ac:dyDescent="0.2">
      <c r="A21390">
        <v>5.8022635474819405E+17</v>
      </c>
      <c r="B21390" t="s">
        <v>42797</v>
      </c>
      <c r="C21390" t="s">
        <v>42798</v>
      </c>
      <c r="D21390" s="1">
        <v>42087.232835648145</v>
      </c>
      <c r="E21390">
        <v>9</v>
      </c>
      <c r="F21390">
        <v>26</v>
      </c>
      <c r="G21390" t="s">
        <v>42799</v>
      </c>
    </row>
    <row r="21391" spans="1:7" x14ac:dyDescent="0.2">
      <c r="A21391">
        <v>5.8022638561409395E+17</v>
      </c>
      <c r="B21391" t="s">
        <v>42800</v>
      </c>
      <c r="C21391" t="s">
        <v>42801</v>
      </c>
      <c r="D21391" s="1">
        <v>42087.232928240737</v>
      </c>
      <c r="E21391">
        <v>9</v>
      </c>
      <c r="F21391">
        <v>31</v>
      </c>
      <c r="G21391" t="s">
        <v>215</v>
      </c>
    </row>
    <row r="21392" spans="1:7" x14ac:dyDescent="0.2">
      <c r="A21392">
        <v>5.8022689497878106E+17</v>
      </c>
      <c r="B21392" t="s">
        <v>42802</v>
      </c>
      <c r="C21392" t="s">
        <v>42803</v>
      </c>
      <c r="D21392" s="1">
        <v>42087.2343287037</v>
      </c>
      <c r="E21392">
        <v>14</v>
      </c>
      <c r="F21392">
        <v>29</v>
      </c>
      <c r="G21392" t="s">
        <v>215</v>
      </c>
    </row>
    <row r="21393" spans="1:8" x14ac:dyDescent="0.2">
      <c r="A21393">
        <v>5.8022727127917299E+17</v>
      </c>
      <c r="B21393" t="s">
        <v>42804</v>
      </c>
      <c r="C21393" t="s">
        <v>42805</v>
      </c>
      <c r="D21393" s="1">
        <v>42087.23537037037</v>
      </c>
      <c r="E21393">
        <v>13</v>
      </c>
      <c r="F21393">
        <v>43</v>
      </c>
      <c r="G21393" t="s">
        <v>215</v>
      </c>
      <c r="H21393" t="s">
        <v>390</v>
      </c>
    </row>
    <row r="21394" spans="1:8" x14ac:dyDescent="0.2">
      <c r="A21394">
        <v>5.8023285843602202E+17</v>
      </c>
      <c r="B21394" t="s">
        <v>42806</v>
      </c>
      <c r="C21394" t="s">
        <v>42807</v>
      </c>
      <c r="D21394" s="1">
        <v>42087.250787037039</v>
      </c>
      <c r="E21394">
        <v>9</v>
      </c>
      <c r="F21394">
        <v>31</v>
      </c>
      <c r="G21394" t="s">
        <v>42808</v>
      </c>
    </row>
    <row r="21395" spans="1:8" x14ac:dyDescent="0.2">
      <c r="A21395">
        <v>5.8023300049293299E+17</v>
      </c>
      <c r="B21395" t="s">
        <v>42809</v>
      </c>
      <c r="C21395" t="s">
        <v>42810</v>
      </c>
      <c r="D21395" s="1">
        <v>42087.251180555555</v>
      </c>
      <c r="E21395">
        <v>13</v>
      </c>
      <c r="F21395">
        <v>22</v>
      </c>
      <c r="G21395" t="s">
        <v>215</v>
      </c>
    </row>
    <row r="21396" spans="1:8" x14ac:dyDescent="0.2">
      <c r="A21396">
        <v>5.8023330870709402E+17</v>
      </c>
      <c r="B21396" t="s">
        <v>42811</v>
      </c>
      <c r="C21396" t="s">
        <v>42812</v>
      </c>
      <c r="D21396" s="1">
        <v>42087.252025462964</v>
      </c>
      <c r="E21396">
        <v>13</v>
      </c>
      <c r="F21396">
        <v>29</v>
      </c>
      <c r="G21396" t="s">
        <v>42813</v>
      </c>
    </row>
    <row r="21397" spans="1:8" x14ac:dyDescent="0.2">
      <c r="A21397">
        <v>5.8023376826865203E+17</v>
      </c>
      <c r="B21397" t="s">
        <v>42814</v>
      </c>
      <c r="C21397" t="s">
        <v>42815</v>
      </c>
      <c r="D21397" s="1">
        <v>42087.253298611111</v>
      </c>
      <c r="E21397">
        <v>9</v>
      </c>
      <c r="F21397">
        <v>23</v>
      </c>
      <c r="G21397" t="s">
        <v>42816</v>
      </c>
    </row>
    <row r="21398" spans="1:8" x14ac:dyDescent="0.2">
      <c r="A21398">
        <v>5.8023420532352205E+17</v>
      </c>
      <c r="B21398" t="s">
        <v>42817</v>
      </c>
      <c r="C21398" t="s">
        <v>42818</v>
      </c>
      <c r="D21398" s="1">
        <v>42087.254502314812</v>
      </c>
      <c r="E21398">
        <v>9</v>
      </c>
      <c r="F21398">
        <v>20</v>
      </c>
      <c r="G21398" t="s">
        <v>42819</v>
      </c>
    </row>
    <row r="21399" spans="1:8" x14ac:dyDescent="0.2">
      <c r="A21399">
        <v>5.8023437966378099E+17</v>
      </c>
      <c r="B21399" t="s">
        <v>42820</v>
      </c>
      <c r="C21399" t="s">
        <v>42821</v>
      </c>
      <c r="D21399" s="1">
        <v>42087.254988425928</v>
      </c>
      <c r="E21399">
        <v>10</v>
      </c>
      <c r="F21399">
        <v>22</v>
      </c>
      <c r="G21399" t="e">
        <f>NJunger_19</f>
        <v>#NAME?</v>
      </c>
    </row>
    <row r="21400" spans="1:8" x14ac:dyDescent="0.2">
      <c r="A21400">
        <v>5.8023443827516198E+17</v>
      </c>
      <c r="B21400" t="s">
        <v>42822</v>
      </c>
      <c r="C21400" t="s">
        <v>42823</v>
      </c>
      <c r="D21400" s="1">
        <v>42087.25513888889</v>
      </c>
      <c r="E21400">
        <v>6</v>
      </c>
      <c r="F21400">
        <v>20</v>
      </c>
      <c r="G21400" t="s">
        <v>576</v>
      </c>
    </row>
    <row r="21401" spans="1:8" x14ac:dyDescent="0.2">
      <c r="A21401">
        <v>5.80234536707072E+17</v>
      </c>
      <c r="B21401" t="s">
        <v>42824</v>
      </c>
      <c r="C21401" t="s">
        <v>42825</v>
      </c>
      <c r="D21401" s="1">
        <v>42087.255416666667</v>
      </c>
      <c r="E21401">
        <v>11</v>
      </c>
      <c r="F21401">
        <v>25</v>
      </c>
      <c r="G21401" t="s">
        <v>215</v>
      </c>
    </row>
    <row r="21402" spans="1:8" x14ac:dyDescent="0.2">
      <c r="A21402">
        <v>5.8023504964947098E+17</v>
      </c>
      <c r="B21402" t="s">
        <v>42826</v>
      </c>
      <c r="C21402" t="s">
        <v>42827</v>
      </c>
      <c r="D21402" s="1">
        <v>42087.256828703707</v>
      </c>
      <c r="E21402">
        <v>11</v>
      </c>
      <c r="F21402">
        <v>27</v>
      </c>
      <c r="G21402" t="s">
        <v>89</v>
      </c>
      <c r="H21402" t="s">
        <v>616</v>
      </c>
    </row>
    <row r="21403" spans="1:8" x14ac:dyDescent="0.2">
      <c r="A21403">
        <v>5.8023521321475597E+17</v>
      </c>
      <c r="B21403" t="s">
        <v>42828</v>
      </c>
      <c r="C21403" t="s">
        <v>42829</v>
      </c>
      <c r="D21403" s="1">
        <v>42087.257280092592</v>
      </c>
      <c r="E21403">
        <v>14</v>
      </c>
      <c r="F21403">
        <v>25</v>
      </c>
      <c r="G21403" t="s">
        <v>215</v>
      </c>
    </row>
    <row r="21404" spans="1:8" x14ac:dyDescent="0.2">
      <c r="A21404">
        <v>5.8023538244656294E+17</v>
      </c>
      <c r="B21404" t="s">
        <v>42830</v>
      </c>
      <c r="C21404" t="s">
        <v>42831</v>
      </c>
      <c r="D21404" s="1">
        <v>42087.257754629631</v>
      </c>
      <c r="E21404">
        <v>7</v>
      </c>
      <c r="F21404">
        <v>24</v>
      </c>
      <c r="G21404" t="s">
        <v>215</v>
      </c>
    </row>
    <row r="21405" spans="1:8" x14ac:dyDescent="0.2">
      <c r="A21405">
        <v>5.8023549031986304E+17</v>
      </c>
      <c r="B21405" t="s">
        <v>42832</v>
      </c>
      <c r="C21405" t="s">
        <v>42833</v>
      </c>
      <c r="D21405" s="1">
        <v>42087.258043981485</v>
      </c>
      <c r="E21405">
        <v>27</v>
      </c>
      <c r="F21405">
        <v>49</v>
      </c>
      <c r="G21405" t="s">
        <v>42834</v>
      </c>
      <c r="H21405" t="s">
        <v>390</v>
      </c>
    </row>
    <row r="21406" spans="1:8" x14ac:dyDescent="0.2">
      <c r="A21406">
        <v>5.8023567202965005E+17</v>
      </c>
      <c r="B21406" t="s">
        <v>42835</v>
      </c>
      <c r="C21406" t="s">
        <v>42836</v>
      </c>
      <c r="D21406" s="1">
        <v>42087.258553240739</v>
      </c>
      <c r="E21406">
        <v>8</v>
      </c>
      <c r="F21406">
        <v>29</v>
      </c>
      <c r="G21406" t="s">
        <v>215</v>
      </c>
      <c r="H21406" t="s">
        <v>390</v>
      </c>
    </row>
    <row r="21407" spans="1:8" x14ac:dyDescent="0.2">
      <c r="A21407">
        <v>5.8023572924414694E+17</v>
      </c>
      <c r="B21407" t="s">
        <v>42837</v>
      </c>
      <c r="C21407" t="s">
        <v>42838</v>
      </c>
      <c r="D21407" s="1">
        <v>42087.258703703701</v>
      </c>
      <c r="E21407">
        <v>11</v>
      </c>
      <c r="F21407">
        <v>30</v>
      </c>
      <c r="G21407" t="s">
        <v>215</v>
      </c>
      <c r="H21407" t="s">
        <v>390</v>
      </c>
    </row>
    <row r="21408" spans="1:8" x14ac:dyDescent="0.2">
      <c r="A21408">
        <v>5.8023584876922394E+17</v>
      </c>
      <c r="B21408" t="s">
        <v>42839</v>
      </c>
      <c r="C21408" t="s">
        <v>42840</v>
      </c>
      <c r="D21408" s="1">
        <v>42087.259039351855</v>
      </c>
      <c r="E21408">
        <v>7</v>
      </c>
      <c r="F21408">
        <v>23</v>
      </c>
      <c r="G21408" t="s">
        <v>215</v>
      </c>
      <c r="H21408" t="s">
        <v>390</v>
      </c>
    </row>
    <row r="21409" spans="1:8" x14ac:dyDescent="0.2">
      <c r="A21409">
        <v>5.8023606051869005E+17</v>
      </c>
      <c r="B21409" t="s">
        <v>42841</v>
      </c>
      <c r="C21409" t="s">
        <v>42842</v>
      </c>
      <c r="D21409" s="1">
        <v>42087.259618055556</v>
      </c>
      <c r="E21409">
        <v>17</v>
      </c>
      <c r="F21409">
        <v>25</v>
      </c>
      <c r="G21409" t="s">
        <v>215</v>
      </c>
    </row>
    <row r="21410" spans="1:8" x14ac:dyDescent="0.2">
      <c r="A21410">
        <v>5.8023627875249702E+17</v>
      </c>
      <c r="B21410" t="s">
        <v>42843</v>
      </c>
      <c r="C21410" t="s">
        <v>42844</v>
      </c>
      <c r="D21410" s="1">
        <v>42087.26021990741</v>
      </c>
      <c r="E21410">
        <v>16</v>
      </c>
      <c r="F21410">
        <v>48</v>
      </c>
      <c r="G21410" t="s">
        <v>42845</v>
      </c>
    </row>
    <row r="21411" spans="1:8" x14ac:dyDescent="0.2">
      <c r="A21411">
        <v>5.8023656188477798E+17</v>
      </c>
      <c r="B21411" t="s">
        <v>42846</v>
      </c>
      <c r="C21411" t="s">
        <v>42847</v>
      </c>
      <c r="D21411" s="1">
        <v>42087.261006944442</v>
      </c>
      <c r="E21411">
        <v>18</v>
      </c>
      <c r="F21411">
        <v>34</v>
      </c>
      <c r="G21411" t="s">
        <v>215</v>
      </c>
    </row>
    <row r="21412" spans="1:8" x14ac:dyDescent="0.2">
      <c r="A21412">
        <v>5.8024041781749696E+17</v>
      </c>
      <c r="B21412" t="s">
        <v>42848</v>
      </c>
      <c r="C21412" t="s">
        <v>42849</v>
      </c>
      <c r="D21412" s="1">
        <v>42087.271643518521</v>
      </c>
      <c r="E21412">
        <v>23</v>
      </c>
      <c r="F21412">
        <v>50</v>
      </c>
      <c r="G21412" t="s">
        <v>215</v>
      </c>
    </row>
    <row r="21413" spans="1:8" x14ac:dyDescent="0.2">
      <c r="A21413">
        <v>5.8035640697867802E+17</v>
      </c>
      <c r="B21413" t="s">
        <v>42850</v>
      </c>
      <c r="C21413" t="s">
        <v>42851</v>
      </c>
      <c r="D21413" s="1">
        <v>42087.59171296296</v>
      </c>
      <c r="E21413">
        <v>9</v>
      </c>
      <c r="F21413">
        <v>18</v>
      </c>
      <c r="G21413" t="s">
        <v>487</v>
      </c>
      <c r="H21413" t="s">
        <v>390</v>
      </c>
    </row>
    <row r="21414" spans="1:8" x14ac:dyDescent="0.2">
      <c r="A21414">
        <v>5.8035870135525696E+17</v>
      </c>
      <c r="B21414" t="s">
        <v>42852</v>
      </c>
      <c r="C21414" t="s">
        <v>42853</v>
      </c>
      <c r="D21414" s="1">
        <v>42087.598043981481</v>
      </c>
      <c r="E21414">
        <v>18</v>
      </c>
      <c r="F21414">
        <v>41</v>
      </c>
      <c r="G21414" t="s">
        <v>487</v>
      </c>
    </row>
    <row r="21415" spans="1:8" x14ac:dyDescent="0.2">
      <c r="A21415">
        <v>5.8036540302258906E+17</v>
      </c>
      <c r="B21415" t="s">
        <v>42854</v>
      </c>
      <c r="C21415" t="s">
        <v>42855</v>
      </c>
      <c r="D21415" s="1">
        <v>42087.616539351853</v>
      </c>
      <c r="E21415">
        <v>19</v>
      </c>
      <c r="F21415">
        <v>39</v>
      </c>
      <c r="G21415" t="s">
        <v>42856</v>
      </c>
    </row>
    <row r="21416" spans="1:8" x14ac:dyDescent="0.2">
      <c r="A21416">
        <v>5.8037439502316301E+17</v>
      </c>
      <c r="B21416" t="s">
        <v>42857</v>
      </c>
      <c r="C21416" t="s">
        <v>42858</v>
      </c>
      <c r="D21416" s="1">
        <v>42087.64135416667</v>
      </c>
      <c r="E21416">
        <v>16</v>
      </c>
      <c r="F21416">
        <v>38</v>
      </c>
      <c r="G21416" t="s">
        <v>89</v>
      </c>
    </row>
    <row r="21417" spans="1:8" x14ac:dyDescent="0.2">
      <c r="A21417">
        <v>5.8038344650735206E+17</v>
      </c>
      <c r="B21417" t="s">
        <v>42859</v>
      </c>
      <c r="C21417" t="s">
        <v>42860</v>
      </c>
      <c r="D21417" s="1">
        <v>42087.666331018518</v>
      </c>
      <c r="E21417">
        <v>43</v>
      </c>
      <c r="F21417">
        <v>69</v>
      </c>
      <c r="G21417" t="s">
        <v>215</v>
      </c>
      <c r="H21417" t="s">
        <v>33188</v>
      </c>
    </row>
    <row r="21418" spans="1:8" x14ac:dyDescent="0.2">
      <c r="A21418">
        <v>5.8039211239659904E+17</v>
      </c>
      <c r="B21418" t="s">
        <v>42861</v>
      </c>
      <c r="C21418" t="s">
        <v>42862</v>
      </c>
      <c r="D21418" s="1">
        <v>42087.690243055556</v>
      </c>
      <c r="E21418">
        <v>23</v>
      </c>
      <c r="F21418">
        <v>26</v>
      </c>
      <c r="G21418" t="s">
        <v>576</v>
      </c>
    </row>
    <row r="21419" spans="1:8" x14ac:dyDescent="0.2">
      <c r="A21419">
        <v>5.8042178310441306E+17</v>
      </c>
      <c r="B21419" t="s">
        <v>42863</v>
      </c>
      <c r="C21419" t="s">
        <v>42864</v>
      </c>
      <c r="D21419" s="1">
        <v>42087.772118055553</v>
      </c>
      <c r="E21419">
        <v>13</v>
      </c>
      <c r="F21419">
        <v>19</v>
      </c>
      <c r="G21419" t="s">
        <v>215</v>
      </c>
    </row>
    <row r="21420" spans="1:8" x14ac:dyDescent="0.2">
      <c r="A21420">
        <v>5.8042467626821606E+17</v>
      </c>
      <c r="B21420" t="s">
        <v>42865</v>
      </c>
      <c r="C21420" t="s">
        <v>42866</v>
      </c>
      <c r="D21420" s="1">
        <v>42087.780104166668</v>
      </c>
      <c r="E21420">
        <v>18</v>
      </c>
      <c r="F21420">
        <v>29</v>
      </c>
      <c r="G21420" t="s">
        <v>576</v>
      </c>
    </row>
    <row r="21421" spans="1:8" x14ac:dyDescent="0.2">
      <c r="A21421">
        <v>5.8042528605712704E+17</v>
      </c>
      <c r="B21421" t="s">
        <v>42867</v>
      </c>
      <c r="C21421" t="s">
        <v>42868</v>
      </c>
      <c r="D21421" s="1">
        <v>42087.781782407408</v>
      </c>
      <c r="E21421">
        <v>13</v>
      </c>
      <c r="F21421">
        <v>35</v>
      </c>
      <c r="G21421" t="s">
        <v>42869</v>
      </c>
    </row>
    <row r="21422" spans="1:8" x14ac:dyDescent="0.2">
      <c r="A21422">
        <v>5.8043690250083494E+17</v>
      </c>
      <c r="B21422" t="s">
        <v>42870</v>
      </c>
      <c r="C21422" t="s">
        <v>42871</v>
      </c>
      <c r="D21422" s="1">
        <v>42087.813842592594</v>
      </c>
      <c r="E21422">
        <v>49</v>
      </c>
      <c r="F21422">
        <v>69</v>
      </c>
      <c r="G21422" t="s">
        <v>38205</v>
      </c>
    </row>
    <row r="21423" spans="1:8" x14ac:dyDescent="0.2">
      <c r="A21423">
        <v>5.8044186566685005E+17</v>
      </c>
      <c r="B21423" t="s">
        <v>42872</v>
      </c>
      <c r="C21423" t="s">
        <v>42873</v>
      </c>
      <c r="D21423" s="1">
        <v>42087.827534722222</v>
      </c>
      <c r="E21423">
        <v>19</v>
      </c>
      <c r="F21423">
        <v>29</v>
      </c>
      <c r="G21423" t="s">
        <v>89</v>
      </c>
    </row>
    <row r="21424" spans="1:8" x14ac:dyDescent="0.2">
      <c r="A21424">
        <v>5.8046478077702502E+17</v>
      </c>
      <c r="B21424" t="s">
        <v>42874</v>
      </c>
      <c r="C21424" t="s">
        <v>41745</v>
      </c>
      <c r="D21424" s="1">
        <v>42087.890763888892</v>
      </c>
      <c r="E21424">
        <v>221</v>
      </c>
      <c r="F21424">
        <v>296</v>
      </c>
    </row>
    <row r="21425" spans="1:8" x14ac:dyDescent="0.2">
      <c r="A21425">
        <v>5.8046534393363994E+17</v>
      </c>
      <c r="B21425" t="s">
        <v>42875</v>
      </c>
      <c r="C21425" t="s">
        <v>42876</v>
      </c>
      <c r="D21425" s="1">
        <v>42087.892326388886</v>
      </c>
      <c r="E21425">
        <v>191</v>
      </c>
      <c r="F21425">
        <v>279</v>
      </c>
    </row>
    <row r="21426" spans="1:8" x14ac:dyDescent="0.2">
      <c r="A21426">
        <v>5.8046651735726003E+17</v>
      </c>
      <c r="B21426" t="s">
        <v>42877</v>
      </c>
      <c r="C21426" t="s">
        <v>42878</v>
      </c>
      <c r="D21426" s="1">
        <v>42087.895555555559</v>
      </c>
      <c r="E21426">
        <v>167</v>
      </c>
      <c r="F21426">
        <v>258</v>
      </c>
    </row>
    <row r="21427" spans="1:8" x14ac:dyDescent="0.2">
      <c r="A21427">
        <v>5.8046921233183898E+17</v>
      </c>
      <c r="B21427" t="s">
        <v>42879</v>
      </c>
      <c r="C21427" t="s">
        <v>42880</v>
      </c>
      <c r="D21427" s="1">
        <v>42087.902997685182</v>
      </c>
      <c r="E21427">
        <v>11</v>
      </c>
      <c r="F21427">
        <v>33</v>
      </c>
      <c r="G21427" t="s">
        <v>42881</v>
      </c>
      <c r="H21427" t="s">
        <v>616</v>
      </c>
    </row>
    <row r="21428" spans="1:8" x14ac:dyDescent="0.2">
      <c r="A21428">
        <v>5.8050947854358502E+17</v>
      </c>
      <c r="B21428" t="s">
        <v>42882</v>
      </c>
      <c r="C21428" t="s">
        <v>42883</v>
      </c>
      <c r="D21428" s="1">
        <v>42088.014108796298</v>
      </c>
      <c r="E21428">
        <v>22</v>
      </c>
      <c r="F21428">
        <v>53</v>
      </c>
      <c r="G21428" t="s">
        <v>89</v>
      </c>
    </row>
    <row r="21429" spans="1:8" x14ac:dyDescent="0.2">
      <c r="A21429">
        <v>5.8050982519440896E+17</v>
      </c>
      <c r="B21429" t="s">
        <v>42884</v>
      </c>
      <c r="C21429" t="s">
        <v>42885</v>
      </c>
      <c r="D21429" s="1">
        <v>42088.015069444446</v>
      </c>
      <c r="E21429">
        <v>23</v>
      </c>
      <c r="F21429">
        <v>42</v>
      </c>
      <c r="G21429" t="s">
        <v>42886</v>
      </c>
    </row>
    <row r="21430" spans="1:8" x14ac:dyDescent="0.2">
      <c r="A21430">
        <v>5.8050994614554202E+17</v>
      </c>
      <c r="B21430" t="s">
        <v>42887</v>
      </c>
      <c r="C21430" t="s">
        <v>42888</v>
      </c>
      <c r="D21430" s="1">
        <v>42088.015405092592</v>
      </c>
      <c r="E21430">
        <v>12</v>
      </c>
      <c r="F21430">
        <v>30</v>
      </c>
      <c r="G21430" t="s">
        <v>487</v>
      </c>
    </row>
    <row r="21431" spans="1:8" x14ac:dyDescent="0.2">
      <c r="A21431">
        <v>5.8051022455929203E+17</v>
      </c>
      <c r="B21431" t="s">
        <v>42889</v>
      </c>
      <c r="C21431" t="s">
        <v>42890</v>
      </c>
      <c r="D21431" s="1">
        <v>42088.016168981485</v>
      </c>
      <c r="E21431">
        <v>10</v>
      </c>
      <c r="F21431">
        <v>14</v>
      </c>
      <c r="G21431" t="s">
        <v>42891</v>
      </c>
      <c r="H21431" t="s">
        <v>616</v>
      </c>
    </row>
    <row r="21432" spans="1:8" x14ac:dyDescent="0.2">
      <c r="A21432">
        <v>5.8051108664813094E+17</v>
      </c>
      <c r="B21432" t="s">
        <v>42892</v>
      </c>
      <c r="C21432" t="s">
        <v>42893</v>
      </c>
      <c r="D21432" s="1">
        <v>42088.018553240741</v>
      </c>
      <c r="E21432">
        <v>16</v>
      </c>
      <c r="F21432">
        <v>46</v>
      </c>
      <c r="G21432" t="s">
        <v>89</v>
      </c>
    </row>
    <row r="21433" spans="1:8" x14ac:dyDescent="0.2">
      <c r="A21433">
        <v>5.8054745991248205E+17</v>
      </c>
      <c r="B21433" t="s">
        <v>42894</v>
      </c>
      <c r="C21433" t="s">
        <v>42895</v>
      </c>
      <c r="D21433" s="1">
        <v>42088.118923611109</v>
      </c>
      <c r="E21433">
        <v>14</v>
      </c>
      <c r="F21433">
        <v>39</v>
      </c>
      <c r="G21433" t="s">
        <v>215</v>
      </c>
    </row>
    <row r="21434" spans="1:8" x14ac:dyDescent="0.2">
      <c r="A21434">
        <v>5.8054793696422694E+17</v>
      </c>
      <c r="B21434" t="s">
        <v>42896</v>
      </c>
      <c r="C21434" t="s">
        <v>42897</v>
      </c>
      <c r="D21434" s="1">
        <v>42088.12023148148</v>
      </c>
      <c r="E21434">
        <v>23</v>
      </c>
      <c r="F21434">
        <v>52</v>
      </c>
      <c r="G21434" t="s">
        <v>487</v>
      </c>
    </row>
    <row r="21435" spans="1:8" x14ac:dyDescent="0.2">
      <c r="A21435">
        <v>5.8055136051875405E+17</v>
      </c>
      <c r="B21435" t="s">
        <v>42898</v>
      </c>
      <c r="C21435" t="s">
        <v>42899</v>
      </c>
      <c r="D21435" s="1">
        <v>42088.129687499997</v>
      </c>
      <c r="E21435">
        <v>13</v>
      </c>
      <c r="F21435">
        <v>26</v>
      </c>
      <c r="G21435" t="s">
        <v>89</v>
      </c>
      <c r="H21435" t="s">
        <v>13093</v>
      </c>
    </row>
    <row r="21436" spans="1:8" x14ac:dyDescent="0.2">
      <c r="A21436">
        <v>5.8055327466066304E+17</v>
      </c>
      <c r="B21436" t="s">
        <v>42900</v>
      </c>
      <c r="C21436" t="s">
        <v>42901</v>
      </c>
      <c r="D21436" s="1">
        <v>42088.134965277779</v>
      </c>
      <c r="E21436">
        <v>19</v>
      </c>
      <c r="F21436">
        <v>37</v>
      </c>
      <c r="G21436" t="s">
        <v>215</v>
      </c>
    </row>
    <row r="21437" spans="1:8" x14ac:dyDescent="0.2">
      <c r="A21437">
        <v>5.8055359775631296E+17</v>
      </c>
      <c r="B21437" t="s">
        <v>42902</v>
      </c>
      <c r="C21437" t="s">
        <v>42903</v>
      </c>
      <c r="D21437" s="1">
        <v>42088.13585648148</v>
      </c>
      <c r="E21437">
        <v>17</v>
      </c>
      <c r="F21437">
        <v>49</v>
      </c>
      <c r="G21437" t="s">
        <v>42904</v>
      </c>
    </row>
    <row r="21438" spans="1:8" x14ac:dyDescent="0.2">
      <c r="A21438">
        <v>5.8055447148850701E+17</v>
      </c>
      <c r="B21438" t="s">
        <v>42905</v>
      </c>
      <c r="C21438" t="s">
        <v>42906</v>
      </c>
      <c r="D21438" s="1">
        <v>42088.13826388889</v>
      </c>
      <c r="E21438">
        <v>27</v>
      </c>
      <c r="F21438">
        <v>59</v>
      </c>
      <c r="G21438" t="e">
        <f>_xlfn.SINGLE( _xlfn.SINGLE( _xlfn.SINGLE(Jdwillms1Jeff)))</f>
        <v>#NAME?</v>
      </c>
    </row>
    <row r="21439" spans="1:8" x14ac:dyDescent="0.2">
      <c r="A21439">
        <v>5.8055477827249702E+17</v>
      </c>
      <c r="B21439" t="s">
        <v>42907</v>
      </c>
      <c r="C21439" t="s">
        <v>42908</v>
      </c>
      <c r="D21439" s="1">
        <v>42088.139108796298</v>
      </c>
      <c r="E21439">
        <v>34</v>
      </c>
      <c r="F21439">
        <v>71</v>
      </c>
      <c r="G21439" t="s">
        <v>215</v>
      </c>
    </row>
    <row r="21440" spans="1:8" x14ac:dyDescent="0.2">
      <c r="A21440">
        <v>5.8061852115720602E+17</v>
      </c>
      <c r="B21440" t="s">
        <v>42909</v>
      </c>
      <c r="C21440" t="s">
        <v>42910</v>
      </c>
      <c r="D21440" s="1">
        <v>42088.315011574072</v>
      </c>
      <c r="E21440">
        <v>8</v>
      </c>
      <c r="F21440">
        <v>25</v>
      </c>
      <c r="G21440" t="s">
        <v>215</v>
      </c>
      <c r="H21440" t="s">
        <v>14519</v>
      </c>
    </row>
    <row r="21441" spans="1:8" x14ac:dyDescent="0.2">
      <c r="A21441">
        <v>5.8061860183465498E+17</v>
      </c>
      <c r="B21441" t="s">
        <v>42911</v>
      </c>
      <c r="C21441" t="s">
        <v>42912</v>
      </c>
      <c r="D21441" s="1">
        <v>42088.31523148148</v>
      </c>
      <c r="E21441">
        <v>12</v>
      </c>
      <c r="F21441">
        <v>28</v>
      </c>
      <c r="G21441" t="s">
        <v>576</v>
      </c>
    </row>
    <row r="21442" spans="1:8" x14ac:dyDescent="0.2">
      <c r="A21442">
        <v>5.8061865676745498E+17</v>
      </c>
      <c r="B21442" t="s">
        <v>42913</v>
      </c>
      <c r="C21442" t="s">
        <v>42914</v>
      </c>
      <c r="D21442" s="1">
        <v>42088.315381944441</v>
      </c>
      <c r="E21442">
        <v>11</v>
      </c>
      <c r="F21442">
        <v>32</v>
      </c>
      <c r="G21442" t="s">
        <v>576</v>
      </c>
    </row>
    <row r="21443" spans="1:8" x14ac:dyDescent="0.2">
      <c r="A21443">
        <v>5.8062442898959501E+17</v>
      </c>
      <c r="B21443" t="s">
        <v>42915</v>
      </c>
      <c r="C21443" t="s">
        <v>42916</v>
      </c>
      <c r="D21443" s="1">
        <v>42088.331319444442</v>
      </c>
      <c r="E21443">
        <v>24</v>
      </c>
      <c r="F21443">
        <v>45</v>
      </c>
      <c r="G21443" t="s">
        <v>89</v>
      </c>
      <c r="H21443" t="s">
        <v>616</v>
      </c>
    </row>
    <row r="21444" spans="1:8" x14ac:dyDescent="0.2">
      <c r="A21444">
        <v>5.8062511814305306E+17</v>
      </c>
      <c r="B21444" t="s">
        <v>42917</v>
      </c>
      <c r="C21444" t="s">
        <v>42918</v>
      </c>
      <c r="D21444" s="1">
        <v>42088.33321759259</v>
      </c>
      <c r="E21444">
        <v>44</v>
      </c>
      <c r="F21444">
        <v>82</v>
      </c>
      <c r="G21444" t="s">
        <v>89</v>
      </c>
      <c r="H21444" t="s">
        <v>1725</v>
      </c>
    </row>
    <row r="21445" spans="1:8" x14ac:dyDescent="0.2">
      <c r="A21445">
        <v>5.8077335693442598E+17</v>
      </c>
      <c r="B21445" t="s">
        <v>42919</v>
      </c>
      <c r="C21445" t="s">
        <v>42920</v>
      </c>
      <c r="D21445" s="1">
        <v>42088.742280092592</v>
      </c>
      <c r="E21445">
        <v>23</v>
      </c>
      <c r="F21445">
        <v>48</v>
      </c>
      <c r="G21445" t="s">
        <v>89</v>
      </c>
    </row>
    <row r="21446" spans="1:8" x14ac:dyDescent="0.2">
      <c r="A21446">
        <v>5.8077775313541901E+17</v>
      </c>
      <c r="B21446" t="s">
        <v>42921</v>
      </c>
      <c r="C21446" t="s">
        <v>42922</v>
      </c>
      <c r="D21446" s="1">
        <v>42088.75440972222</v>
      </c>
      <c r="E21446">
        <v>56</v>
      </c>
      <c r="F21446">
        <v>101</v>
      </c>
      <c r="G21446" t="s">
        <v>89</v>
      </c>
    </row>
    <row r="21447" spans="1:8" x14ac:dyDescent="0.2">
      <c r="A21447">
        <v>5.8078967941655706E+17</v>
      </c>
      <c r="B21447" t="s">
        <v>42923</v>
      </c>
      <c r="C21447" t="s">
        <v>42924</v>
      </c>
      <c r="D21447" s="1">
        <v>42088.787314814814</v>
      </c>
      <c r="E21447">
        <v>26</v>
      </c>
      <c r="F21447">
        <v>34</v>
      </c>
      <c r="G21447" t="s">
        <v>576</v>
      </c>
    </row>
    <row r="21448" spans="1:8" x14ac:dyDescent="0.2">
      <c r="A21448">
        <v>5.8080008105977395E+17</v>
      </c>
      <c r="B21448" t="s">
        <v>42925</v>
      </c>
      <c r="C21448" t="s">
        <v>42926</v>
      </c>
      <c r="D21448" s="1">
        <v>42088.816018518519</v>
      </c>
      <c r="E21448">
        <v>28</v>
      </c>
      <c r="F21448">
        <v>38</v>
      </c>
    </row>
    <row r="21449" spans="1:8" x14ac:dyDescent="0.2">
      <c r="A21449">
        <v>5.8080313898001997E+17</v>
      </c>
      <c r="B21449" t="s">
        <v>42927</v>
      </c>
      <c r="C21449" t="s">
        <v>42928</v>
      </c>
      <c r="D21449" s="1">
        <v>42088.824456018519</v>
      </c>
      <c r="E21449">
        <v>23</v>
      </c>
      <c r="F21449">
        <v>30</v>
      </c>
      <c r="G21449" t="s">
        <v>89</v>
      </c>
    </row>
    <row r="21450" spans="1:8" x14ac:dyDescent="0.2">
      <c r="A21450">
        <v>5.8080847040600397E+17</v>
      </c>
      <c r="B21450" t="s">
        <v>42929</v>
      </c>
      <c r="C21450" t="s">
        <v>42930</v>
      </c>
      <c r="D21450" s="1">
        <v>42088.839166666665</v>
      </c>
      <c r="E21450">
        <v>24</v>
      </c>
      <c r="F21450">
        <v>36</v>
      </c>
      <c r="G21450" t="s">
        <v>2369</v>
      </c>
      <c r="H21450" t="s">
        <v>42931</v>
      </c>
    </row>
    <row r="21451" spans="1:8" x14ac:dyDescent="0.2">
      <c r="A21451">
        <v>5.8081227565891904E+17</v>
      </c>
      <c r="B21451" t="s">
        <v>42932</v>
      </c>
      <c r="C21451" t="s">
        <v>42933</v>
      </c>
      <c r="D21451" s="1">
        <v>42088.849675925929</v>
      </c>
      <c r="E21451">
        <v>25</v>
      </c>
      <c r="F21451">
        <v>52</v>
      </c>
      <c r="G21451" t="s">
        <v>576</v>
      </c>
      <c r="H21451" t="s">
        <v>33188</v>
      </c>
    </row>
    <row r="21452" spans="1:8" x14ac:dyDescent="0.2">
      <c r="A21452">
        <v>5.8081839786216998E+17</v>
      </c>
      <c r="B21452" t="s">
        <v>42934</v>
      </c>
      <c r="C21452" t="s">
        <v>42935</v>
      </c>
      <c r="D21452" s="1">
        <v>42088.866562499999</v>
      </c>
      <c r="E21452">
        <v>253</v>
      </c>
      <c r="F21452">
        <v>409</v>
      </c>
    </row>
    <row r="21453" spans="1:8" x14ac:dyDescent="0.2">
      <c r="A21453">
        <v>5.8082209729283994E+17</v>
      </c>
      <c r="B21453" t="s">
        <v>42936</v>
      </c>
      <c r="C21453" t="s">
        <v>42937</v>
      </c>
      <c r="D21453" s="1">
        <v>42088.876770833333</v>
      </c>
      <c r="E21453">
        <v>151</v>
      </c>
      <c r="F21453">
        <v>133</v>
      </c>
      <c r="G21453" t="s">
        <v>89</v>
      </c>
    </row>
    <row r="21454" spans="1:8" x14ac:dyDescent="0.2">
      <c r="A21454">
        <v>5.8082227680908902E+17</v>
      </c>
      <c r="B21454" t="s">
        <v>42938</v>
      </c>
      <c r="C21454" t="s">
        <v>42939</v>
      </c>
      <c r="D21454" s="1">
        <v>42088.877268518518</v>
      </c>
      <c r="E21454">
        <v>8</v>
      </c>
      <c r="F21454">
        <v>10</v>
      </c>
      <c r="G21454" t="s">
        <v>42940</v>
      </c>
      <c r="H21454" t="s">
        <v>390</v>
      </c>
    </row>
    <row r="21455" spans="1:8" x14ac:dyDescent="0.2">
      <c r="A21455">
        <v>5.8082314787376704E+17</v>
      </c>
      <c r="B21455" t="s">
        <v>42941</v>
      </c>
      <c r="C21455" t="s">
        <v>42942</v>
      </c>
      <c r="D21455" s="1">
        <v>42088.879675925928</v>
      </c>
      <c r="E21455">
        <v>41</v>
      </c>
      <c r="F21455">
        <v>63</v>
      </c>
      <c r="G21455" t="s">
        <v>89</v>
      </c>
    </row>
    <row r="21456" spans="1:8" x14ac:dyDescent="0.2">
      <c r="A21456">
        <v>5.8082846761853299E+17</v>
      </c>
      <c r="B21456" t="s">
        <v>42943</v>
      </c>
      <c r="C21456" t="s">
        <v>42944</v>
      </c>
      <c r="D21456" s="1">
        <v>42088.89435185185</v>
      </c>
      <c r="E21456">
        <v>40</v>
      </c>
      <c r="F21456">
        <v>79</v>
      </c>
      <c r="G21456" t="s">
        <v>89</v>
      </c>
      <c r="H21456" t="s">
        <v>33188</v>
      </c>
    </row>
    <row r="21457" spans="1:8" x14ac:dyDescent="0.2">
      <c r="A21457">
        <v>5.8089626618134899E+17</v>
      </c>
      <c r="B21457" t="s">
        <v>42945</v>
      </c>
      <c r="C21457" t="s">
        <v>42946</v>
      </c>
      <c r="D21457" s="1">
        <v>42089.081446759257</v>
      </c>
      <c r="E21457">
        <v>12</v>
      </c>
      <c r="F21457">
        <v>22</v>
      </c>
      <c r="G21457" t="s">
        <v>215</v>
      </c>
    </row>
    <row r="21458" spans="1:8" x14ac:dyDescent="0.2">
      <c r="A21458">
        <v>5.8089682340295795E+17</v>
      </c>
      <c r="B21458" t="s">
        <v>42947</v>
      </c>
      <c r="C21458" t="s">
        <v>42948</v>
      </c>
      <c r="D21458" s="1">
        <v>42089.082974537036</v>
      </c>
      <c r="E21458">
        <v>11</v>
      </c>
      <c r="F21458">
        <v>23</v>
      </c>
      <c r="G21458" t="s">
        <v>215</v>
      </c>
      <c r="H21458" t="s">
        <v>21349</v>
      </c>
    </row>
    <row r="21459" spans="1:8" x14ac:dyDescent="0.2">
      <c r="A21459">
        <v>5.8089727179083302E+17</v>
      </c>
      <c r="B21459" t="s">
        <v>42949</v>
      </c>
      <c r="C21459" t="s">
        <v>42950</v>
      </c>
      <c r="D21459" s="1">
        <v>42089.08421296296</v>
      </c>
      <c r="E21459">
        <v>20</v>
      </c>
      <c r="F21459">
        <v>44</v>
      </c>
      <c r="G21459" t="s">
        <v>42951</v>
      </c>
      <c r="H21459" t="s">
        <v>616</v>
      </c>
    </row>
    <row r="21460" spans="1:8" x14ac:dyDescent="0.2">
      <c r="A21460">
        <v>5.8104246211593395E+17</v>
      </c>
      <c r="B21460" t="s">
        <v>42952</v>
      </c>
      <c r="C21460" t="s">
        <v>42953</v>
      </c>
      <c r="D21460" s="1">
        <v>42089.484861111108</v>
      </c>
      <c r="E21460">
        <v>240</v>
      </c>
      <c r="F21460">
        <v>330</v>
      </c>
    </row>
    <row r="21461" spans="1:8" x14ac:dyDescent="0.2">
      <c r="A21461">
        <v>5.8104534643393702E+17</v>
      </c>
      <c r="B21461" t="s">
        <v>42954</v>
      </c>
      <c r="C21461" t="s">
        <v>42955</v>
      </c>
      <c r="D21461" s="1">
        <v>42089.492824074077</v>
      </c>
      <c r="E21461">
        <v>1570</v>
      </c>
      <c r="F21461">
        <v>1302</v>
      </c>
    </row>
    <row r="21462" spans="1:8" x14ac:dyDescent="0.2">
      <c r="A21462">
        <v>5.8105935451167104E+17</v>
      </c>
      <c r="B21462" t="s">
        <v>42956</v>
      </c>
      <c r="C21462" t="s">
        <v>42957</v>
      </c>
      <c r="D21462" s="1">
        <v>42089.531481481485</v>
      </c>
      <c r="E21462">
        <v>521</v>
      </c>
      <c r="F21462">
        <v>938</v>
      </c>
    </row>
    <row r="21463" spans="1:8" x14ac:dyDescent="0.2">
      <c r="A21463">
        <v>5.8107576665545498E+17</v>
      </c>
      <c r="B21463" t="s">
        <v>42958</v>
      </c>
      <c r="C21463" t="s">
        <v>42959</v>
      </c>
      <c r="D21463" s="1">
        <v>42089.576770833337</v>
      </c>
      <c r="E21463">
        <v>31</v>
      </c>
      <c r="F21463">
        <v>66</v>
      </c>
      <c r="G21463" t="s">
        <v>215</v>
      </c>
    </row>
    <row r="21464" spans="1:8" x14ac:dyDescent="0.2">
      <c r="A21464">
        <v>5.8108100151175104E+17</v>
      </c>
      <c r="B21464" t="s">
        <v>42960</v>
      </c>
      <c r="C21464" t="s">
        <v>42961</v>
      </c>
      <c r="D21464" s="1">
        <v>42089.591215277775</v>
      </c>
      <c r="E21464">
        <v>29</v>
      </c>
      <c r="F21464">
        <v>54</v>
      </c>
      <c r="G21464" t="s">
        <v>215</v>
      </c>
    </row>
    <row r="21465" spans="1:8" x14ac:dyDescent="0.2">
      <c r="A21465">
        <v>5.8108242191287002E+17</v>
      </c>
      <c r="B21465" t="s">
        <v>42962</v>
      </c>
      <c r="C21465" t="s">
        <v>42963</v>
      </c>
      <c r="D21465" s="1">
        <v>42089.595138888886</v>
      </c>
      <c r="E21465">
        <v>31</v>
      </c>
      <c r="F21465">
        <v>59</v>
      </c>
      <c r="G21465" t="s">
        <v>576</v>
      </c>
    </row>
    <row r="21466" spans="1:8" x14ac:dyDescent="0.2">
      <c r="A21466">
        <v>5.8109644664619405E+17</v>
      </c>
      <c r="B21466" t="s">
        <v>42964</v>
      </c>
      <c r="C21466" t="s">
        <v>42965</v>
      </c>
      <c r="D21466" s="1">
        <v>42089.633831018517</v>
      </c>
      <c r="E21466">
        <v>467</v>
      </c>
      <c r="F21466">
        <v>620</v>
      </c>
      <c r="G21466" t="s">
        <v>89</v>
      </c>
    </row>
    <row r="21467" spans="1:8" x14ac:dyDescent="0.2">
      <c r="A21467">
        <v>5.8109703517419098E+17</v>
      </c>
      <c r="B21467" t="s">
        <v>42966</v>
      </c>
      <c r="C21467" t="s">
        <v>42967</v>
      </c>
      <c r="D21467" s="1">
        <v>42089.635462962964</v>
      </c>
      <c r="E21467">
        <v>17</v>
      </c>
      <c r="F21467">
        <v>45</v>
      </c>
      <c r="G21467" t="s">
        <v>215</v>
      </c>
    </row>
    <row r="21468" spans="1:8" x14ac:dyDescent="0.2">
      <c r="A21468">
        <v>5.8115396543126694E+17</v>
      </c>
      <c r="B21468" t="s">
        <v>42968</v>
      </c>
      <c r="C21468" t="s">
        <v>42969</v>
      </c>
      <c r="D21468" s="1">
        <v>42089.792557870373</v>
      </c>
      <c r="E21468">
        <v>157</v>
      </c>
      <c r="F21468">
        <v>197</v>
      </c>
      <c r="G21468" t="s">
        <v>89</v>
      </c>
    </row>
    <row r="21469" spans="1:8" x14ac:dyDescent="0.2">
      <c r="A21469">
        <v>5.8115453102892595E+17</v>
      </c>
      <c r="B21469" t="s">
        <v>42970</v>
      </c>
      <c r="C21469" t="s">
        <v>42971</v>
      </c>
      <c r="D21469" s="1">
        <v>42089.794120370374</v>
      </c>
      <c r="E21469">
        <v>185</v>
      </c>
      <c r="F21469">
        <v>209</v>
      </c>
    </row>
    <row r="21470" spans="1:8" x14ac:dyDescent="0.2">
      <c r="A21470">
        <v>5.8115626690036902E+17</v>
      </c>
      <c r="B21470" t="s">
        <v>42972</v>
      </c>
      <c r="C21470" t="s">
        <v>42973</v>
      </c>
      <c r="D21470" s="1">
        <v>42089.79891203704</v>
      </c>
      <c r="E21470">
        <v>201</v>
      </c>
      <c r="F21470">
        <v>256</v>
      </c>
    </row>
    <row r="21471" spans="1:8" x14ac:dyDescent="0.2">
      <c r="A21471">
        <v>5.8115749211107302E+17</v>
      </c>
      <c r="B21471" t="s">
        <v>42974</v>
      </c>
      <c r="C21471" t="s">
        <v>42975</v>
      </c>
      <c r="D21471" s="1">
        <v>42089.802291666667</v>
      </c>
      <c r="E21471">
        <v>218</v>
      </c>
      <c r="F21471">
        <v>256</v>
      </c>
    </row>
    <row r="21472" spans="1:8" x14ac:dyDescent="0.2">
      <c r="A21472">
        <v>5.8116663985874906E+17</v>
      </c>
      <c r="B21472" t="s">
        <v>42976</v>
      </c>
      <c r="C21472" t="s">
        <v>42977</v>
      </c>
      <c r="D21472" s="1">
        <v>42089.827534722222</v>
      </c>
      <c r="E21472">
        <v>29</v>
      </c>
      <c r="F21472">
        <v>43</v>
      </c>
      <c r="G21472" t="s">
        <v>89</v>
      </c>
    </row>
    <row r="21473" spans="1:8" x14ac:dyDescent="0.2">
      <c r="A21473">
        <v>5.8116828332966694E+17</v>
      </c>
      <c r="B21473" t="s">
        <v>42978</v>
      </c>
      <c r="C21473" t="s">
        <v>42979</v>
      </c>
      <c r="D21473" s="1">
        <v>42089.832060185188</v>
      </c>
      <c r="E21473">
        <v>34</v>
      </c>
      <c r="F21473">
        <v>62</v>
      </c>
      <c r="G21473" t="s">
        <v>89</v>
      </c>
    </row>
    <row r="21474" spans="1:8" x14ac:dyDescent="0.2">
      <c r="A21474">
        <v>5.8117123985680704E+17</v>
      </c>
      <c r="B21474" t="s">
        <v>42980</v>
      </c>
      <c r="C21474" t="s">
        <v>42981</v>
      </c>
      <c r="D21474" s="1">
        <v>42089.840219907404</v>
      </c>
      <c r="E21474">
        <v>26</v>
      </c>
      <c r="F21474">
        <v>64</v>
      </c>
      <c r="G21474" t="s">
        <v>215</v>
      </c>
    </row>
    <row r="21475" spans="1:8" x14ac:dyDescent="0.2">
      <c r="A21475">
        <v>5.8117168518699405E+17</v>
      </c>
      <c r="B21475" t="s">
        <v>42982</v>
      </c>
      <c r="C21475" t="s">
        <v>42983</v>
      </c>
      <c r="D21475" s="1">
        <v>42089.841458333336</v>
      </c>
      <c r="E21475">
        <v>646</v>
      </c>
      <c r="F21475">
        <v>689</v>
      </c>
    </row>
    <row r="21476" spans="1:8" x14ac:dyDescent="0.2">
      <c r="A21476">
        <v>5.81179621674192E+17</v>
      </c>
      <c r="B21476" t="s">
        <v>42984</v>
      </c>
      <c r="C21476" t="s">
        <v>42985</v>
      </c>
      <c r="D21476" s="1">
        <v>42089.863356481481</v>
      </c>
      <c r="E21476">
        <v>22</v>
      </c>
      <c r="F21476">
        <v>39</v>
      </c>
      <c r="G21476" t="s">
        <v>89</v>
      </c>
    </row>
    <row r="21477" spans="1:8" x14ac:dyDescent="0.2">
      <c r="A21477">
        <v>5.8118816735051302E+17</v>
      </c>
      <c r="B21477" t="s">
        <v>42986</v>
      </c>
      <c r="C21477" t="s">
        <v>42987</v>
      </c>
      <c r="D21477" s="1">
        <v>42089.886932870373</v>
      </c>
      <c r="E21477">
        <v>18</v>
      </c>
      <c r="F21477">
        <v>23</v>
      </c>
      <c r="G21477" t="s">
        <v>215</v>
      </c>
    </row>
    <row r="21478" spans="1:8" x14ac:dyDescent="0.2">
      <c r="A21478">
        <v>5.8119194708102298E+17</v>
      </c>
      <c r="B21478" t="s">
        <v>42988</v>
      </c>
      <c r="C21478" t="s">
        <v>42989</v>
      </c>
      <c r="D21478" s="1">
        <v>42089.897361111114</v>
      </c>
      <c r="E21478">
        <v>15</v>
      </c>
      <c r="F21478">
        <v>17</v>
      </c>
      <c r="G21478" t="s">
        <v>215</v>
      </c>
    </row>
    <row r="21479" spans="1:8" x14ac:dyDescent="0.2">
      <c r="A21479">
        <v>5.8119815637490406E+17</v>
      </c>
      <c r="B21479" t="s">
        <v>42990</v>
      </c>
      <c r="C21479" t="s">
        <v>42991</v>
      </c>
      <c r="D21479" s="1">
        <v>42089.914502314816</v>
      </c>
      <c r="E21479">
        <v>101</v>
      </c>
      <c r="F21479">
        <v>117</v>
      </c>
      <c r="G21479" t="s">
        <v>215</v>
      </c>
    </row>
    <row r="21480" spans="1:8" x14ac:dyDescent="0.2">
      <c r="A21480">
        <v>5.8144022409972506E+17</v>
      </c>
      <c r="B21480" t="s">
        <v>42992</v>
      </c>
      <c r="C21480" t="s">
        <v>42993</v>
      </c>
      <c r="D21480" s="1">
        <v>42090.582476851851</v>
      </c>
      <c r="E21480">
        <v>22</v>
      </c>
      <c r="F21480">
        <v>35</v>
      </c>
      <c r="G21480" t="s">
        <v>89</v>
      </c>
    </row>
    <row r="21481" spans="1:8" x14ac:dyDescent="0.2">
      <c r="A21481">
        <v>5.8144791863853402E+17</v>
      </c>
      <c r="B21481" t="s">
        <v>42994</v>
      </c>
      <c r="C21481" t="s">
        <v>42995</v>
      </c>
      <c r="D21481" s="1">
        <v>42090.603715277779</v>
      </c>
      <c r="E21481">
        <v>10</v>
      </c>
      <c r="F21481">
        <v>23</v>
      </c>
      <c r="G21481" t="s">
        <v>215</v>
      </c>
    </row>
    <row r="21482" spans="1:8" x14ac:dyDescent="0.2">
      <c r="A21482">
        <v>5.8145215482682906E+17</v>
      </c>
      <c r="B21482" t="s">
        <v>42996</v>
      </c>
      <c r="C21482" t="s">
        <v>42997</v>
      </c>
      <c r="D21482" s="1">
        <v>42090.615405092591</v>
      </c>
      <c r="E21482">
        <v>7</v>
      </c>
      <c r="F21482">
        <v>14</v>
      </c>
      <c r="G21482" t="s">
        <v>576</v>
      </c>
    </row>
    <row r="21483" spans="1:8" x14ac:dyDescent="0.2">
      <c r="A21483">
        <v>5.8145466275214502E+17</v>
      </c>
      <c r="B21483" t="s">
        <v>42998</v>
      </c>
      <c r="C21483" t="s">
        <v>42999</v>
      </c>
      <c r="D21483" s="1">
        <v>42090.62232638889</v>
      </c>
      <c r="E21483">
        <v>11</v>
      </c>
      <c r="F21483">
        <v>15</v>
      </c>
      <c r="G21483" t="s">
        <v>43000</v>
      </c>
    </row>
    <row r="21484" spans="1:8" x14ac:dyDescent="0.2">
      <c r="A21484">
        <v>5.8147143235552794E+17</v>
      </c>
      <c r="B21484" t="s">
        <v>43001</v>
      </c>
      <c r="C21484" t="s">
        <v>43002</v>
      </c>
      <c r="D21484" s="1">
        <v>42090.668599537035</v>
      </c>
      <c r="E21484">
        <v>8</v>
      </c>
      <c r="F21484">
        <v>15</v>
      </c>
      <c r="G21484" t="s">
        <v>576</v>
      </c>
      <c r="H21484" t="s">
        <v>390</v>
      </c>
    </row>
    <row r="21485" spans="1:8" x14ac:dyDescent="0.2">
      <c r="A21485">
        <v>5.8147172984072998E+17</v>
      </c>
      <c r="B21485" t="s">
        <v>43003</v>
      </c>
      <c r="C21485" t="s">
        <v>43004</v>
      </c>
      <c r="D21485" s="1">
        <v>42090.669421296298</v>
      </c>
      <c r="E21485">
        <v>7</v>
      </c>
      <c r="F21485">
        <v>14</v>
      </c>
      <c r="G21485" t="s">
        <v>487</v>
      </c>
    </row>
    <row r="21486" spans="1:8" x14ac:dyDescent="0.2">
      <c r="A21486">
        <v>5.8147295349535104E+17</v>
      </c>
      <c r="B21486" t="s">
        <v>43005</v>
      </c>
      <c r="C21486" t="s">
        <v>43006</v>
      </c>
      <c r="D21486" s="1">
        <v>42090.672800925924</v>
      </c>
      <c r="E21486">
        <v>16</v>
      </c>
      <c r="F21486">
        <v>29</v>
      </c>
      <c r="G21486" t="s">
        <v>576</v>
      </c>
    </row>
    <row r="21487" spans="1:8" x14ac:dyDescent="0.2">
      <c r="A21487">
        <v>5.8148931098739494E+17</v>
      </c>
      <c r="B21487" t="s">
        <v>43007</v>
      </c>
      <c r="C21487" t="s">
        <v>43008</v>
      </c>
      <c r="D21487" s="1">
        <v>42090.717928240738</v>
      </c>
      <c r="E21487">
        <v>13</v>
      </c>
      <c r="F21487">
        <v>24</v>
      </c>
      <c r="G21487" t="s">
        <v>576</v>
      </c>
    </row>
    <row r="21488" spans="1:8" x14ac:dyDescent="0.2">
      <c r="A21488">
        <v>5.8149885604884403E+17</v>
      </c>
      <c r="B21488" t="s">
        <v>43009</v>
      </c>
      <c r="C21488" t="s">
        <v>29762</v>
      </c>
      <c r="D21488" s="1">
        <v>42090.744270833333</v>
      </c>
      <c r="E21488">
        <v>375</v>
      </c>
      <c r="F21488">
        <v>343</v>
      </c>
    </row>
    <row r="21489" spans="1:8" x14ac:dyDescent="0.2">
      <c r="A21489">
        <v>5.8151487181831296E+17</v>
      </c>
      <c r="B21489" t="s">
        <v>43010</v>
      </c>
      <c r="C21489" t="s">
        <v>43011</v>
      </c>
      <c r="D21489" s="1">
        <v>42090.788472222222</v>
      </c>
      <c r="E21489">
        <v>8</v>
      </c>
      <c r="F21489">
        <v>25</v>
      </c>
      <c r="G21489" t="s">
        <v>89</v>
      </c>
    </row>
    <row r="21490" spans="1:8" x14ac:dyDescent="0.2">
      <c r="A21490">
        <v>5.8151688482420698E+17</v>
      </c>
      <c r="B21490" t="s">
        <v>43012</v>
      </c>
      <c r="C21490" t="s">
        <v>43013</v>
      </c>
      <c r="D21490" s="1">
        <v>42090.794027777774</v>
      </c>
      <c r="E21490">
        <v>18</v>
      </c>
      <c r="F21490">
        <v>30</v>
      </c>
      <c r="G21490" t="s">
        <v>215</v>
      </c>
    </row>
    <row r="21491" spans="1:8" x14ac:dyDescent="0.2">
      <c r="A21491">
        <v>5.8152441469881894E+17</v>
      </c>
      <c r="B21491" t="s">
        <v>43014</v>
      </c>
      <c r="C21491" t="s">
        <v>43015</v>
      </c>
      <c r="D21491" s="1">
        <v>42090.814803240741</v>
      </c>
      <c r="E21491">
        <v>17</v>
      </c>
      <c r="F21491">
        <v>25</v>
      </c>
      <c r="G21491" t="s">
        <v>215</v>
      </c>
    </row>
    <row r="21492" spans="1:8" x14ac:dyDescent="0.2">
      <c r="A21492">
        <v>5.8153949039878106E+17</v>
      </c>
      <c r="B21492" t="s">
        <v>43016</v>
      </c>
      <c r="C21492" t="s">
        <v>43017</v>
      </c>
      <c r="D21492" s="1">
        <v>42090.856400462966</v>
      </c>
      <c r="E21492">
        <v>30</v>
      </c>
      <c r="F21492">
        <v>32</v>
      </c>
      <c r="G21492" t="s">
        <v>576</v>
      </c>
      <c r="H21492" t="s">
        <v>390</v>
      </c>
    </row>
    <row r="21493" spans="1:8" x14ac:dyDescent="0.2">
      <c r="A21493">
        <v>5.8232238809797402E+17</v>
      </c>
      <c r="B21493" t="s">
        <v>43018</v>
      </c>
      <c r="C21493" t="s">
        <v>43019</v>
      </c>
      <c r="D21493" s="1">
        <v>42093.05846064815</v>
      </c>
      <c r="E21493">
        <v>178</v>
      </c>
      <c r="F21493">
        <v>237</v>
      </c>
    </row>
    <row r="21494" spans="1:8" x14ac:dyDescent="0.2">
      <c r="A21494">
        <v>5.8251776134942298E+17</v>
      </c>
      <c r="B21494" t="s">
        <v>43020</v>
      </c>
      <c r="C21494" t="s">
        <v>43021</v>
      </c>
      <c r="D21494" s="1">
        <v>42093.597581018519</v>
      </c>
      <c r="E21494">
        <v>127</v>
      </c>
      <c r="F21494">
        <v>216</v>
      </c>
      <c r="G21494" t="s">
        <v>576</v>
      </c>
    </row>
    <row r="21495" spans="1:8" x14ac:dyDescent="0.2">
      <c r="A21495">
        <v>5.8251787188610202E+17</v>
      </c>
      <c r="B21495" t="s">
        <v>43022</v>
      </c>
      <c r="C21495" t="s">
        <v>43023</v>
      </c>
      <c r="D21495" s="1">
        <v>42093.597881944443</v>
      </c>
      <c r="E21495">
        <v>13</v>
      </c>
      <c r="F21495">
        <v>23</v>
      </c>
      <c r="G21495" t="s">
        <v>215</v>
      </c>
    </row>
    <row r="21496" spans="1:8" x14ac:dyDescent="0.2">
      <c r="A21496">
        <v>5.8251791298606195E+17</v>
      </c>
      <c r="B21496" t="s">
        <v>43024</v>
      </c>
      <c r="C21496" t="s">
        <v>43025</v>
      </c>
      <c r="D21496" s="1">
        <v>42093.597997685189</v>
      </c>
      <c r="E21496">
        <v>14</v>
      </c>
      <c r="F21496">
        <v>34</v>
      </c>
      <c r="G21496" t="s">
        <v>576</v>
      </c>
    </row>
    <row r="21497" spans="1:8" x14ac:dyDescent="0.2">
      <c r="A21497">
        <v>5.8251809124820506E+17</v>
      </c>
      <c r="B21497" t="s">
        <v>43026</v>
      </c>
      <c r="C21497" t="s">
        <v>43027</v>
      </c>
      <c r="D21497" s="1">
        <v>42093.598495370374</v>
      </c>
      <c r="E21497">
        <v>47</v>
      </c>
      <c r="F21497">
        <v>71</v>
      </c>
      <c r="G21497" t="s">
        <v>215</v>
      </c>
    </row>
    <row r="21498" spans="1:8" x14ac:dyDescent="0.2">
      <c r="A21498">
        <v>5.8251829512477901E+17</v>
      </c>
      <c r="B21498" t="s">
        <v>43028</v>
      </c>
      <c r="C21498" t="s">
        <v>43029</v>
      </c>
      <c r="D21498" s="1">
        <v>42093.599050925928</v>
      </c>
      <c r="E21498">
        <v>8</v>
      </c>
      <c r="F21498">
        <v>16</v>
      </c>
      <c r="G21498" t="s">
        <v>576</v>
      </c>
    </row>
    <row r="21499" spans="1:8" x14ac:dyDescent="0.2">
      <c r="A21499">
        <v>5.8251839540239501E+17</v>
      </c>
      <c r="B21499" t="s">
        <v>43030</v>
      </c>
      <c r="C21499" t="s">
        <v>43031</v>
      </c>
      <c r="D21499" s="1">
        <v>42093.599328703705</v>
      </c>
      <c r="E21499">
        <v>21</v>
      </c>
      <c r="F21499">
        <v>33</v>
      </c>
      <c r="G21499" t="s">
        <v>215</v>
      </c>
    </row>
    <row r="21500" spans="1:8" x14ac:dyDescent="0.2">
      <c r="A21500">
        <v>5.8251859820950298E+17</v>
      </c>
      <c r="B21500" t="s">
        <v>43032</v>
      </c>
      <c r="C21500" t="s">
        <v>43033</v>
      </c>
      <c r="D21500" s="1">
        <v>42093.599895833337</v>
      </c>
      <c r="E21500">
        <v>17</v>
      </c>
      <c r="F21500">
        <v>39</v>
      </c>
      <c r="G21500" t="s">
        <v>215</v>
      </c>
    </row>
    <row r="21501" spans="1:8" x14ac:dyDescent="0.2">
      <c r="A21501">
        <v>5.8251873265375206E+17</v>
      </c>
      <c r="B21501" t="s">
        <v>43034</v>
      </c>
      <c r="C21501" t="s">
        <v>43035</v>
      </c>
      <c r="D21501" s="1">
        <v>42093.600266203706</v>
      </c>
      <c r="E21501">
        <v>19</v>
      </c>
      <c r="F21501">
        <v>43</v>
      </c>
      <c r="G21501" t="s">
        <v>215</v>
      </c>
      <c r="H21501" t="s">
        <v>616</v>
      </c>
    </row>
    <row r="21502" spans="1:8" x14ac:dyDescent="0.2">
      <c r="A21502">
        <v>5.8251880105865997E+17</v>
      </c>
      <c r="B21502" t="s">
        <v>43036</v>
      </c>
      <c r="C21502" t="s">
        <v>43037</v>
      </c>
      <c r="D21502" s="1">
        <v>42093.600451388891</v>
      </c>
      <c r="E21502">
        <v>93</v>
      </c>
      <c r="F21502">
        <v>110</v>
      </c>
      <c r="G21502" t="s">
        <v>215</v>
      </c>
    </row>
    <row r="21503" spans="1:8" x14ac:dyDescent="0.2">
      <c r="A21503">
        <v>5.8251901782868301E+17</v>
      </c>
      <c r="B21503" t="s">
        <v>43038</v>
      </c>
      <c r="C21503" t="s">
        <v>43039</v>
      </c>
      <c r="D21503" s="1">
        <v>42093.601053240738</v>
      </c>
      <c r="E21503">
        <v>34</v>
      </c>
      <c r="F21503">
        <v>53</v>
      </c>
      <c r="G21503" t="s">
        <v>215</v>
      </c>
      <c r="H21503" t="s">
        <v>390</v>
      </c>
    </row>
    <row r="21504" spans="1:8" x14ac:dyDescent="0.2">
      <c r="A21504">
        <v>5.8251957497484403E+17</v>
      </c>
      <c r="B21504" t="s">
        <v>43040</v>
      </c>
      <c r="C21504" t="s">
        <v>43041</v>
      </c>
      <c r="D21504" s="1">
        <v>42093.602592592593</v>
      </c>
      <c r="E21504">
        <v>31</v>
      </c>
      <c r="F21504">
        <v>50</v>
      </c>
      <c r="G21504" t="s">
        <v>43042</v>
      </c>
      <c r="H21504" t="s">
        <v>390</v>
      </c>
    </row>
    <row r="21505" spans="1:8" x14ac:dyDescent="0.2">
      <c r="A21505">
        <v>5.82611659291824E+17</v>
      </c>
      <c r="B21505" t="s">
        <v>43043</v>
      </c>
      <c r="C21505" t="s">
        <v>43044</v>
      </c>
      <c r="D21505" s="1">
        <v>42093.856689814813</v>
      </c>
      <c r="E21505">
        <v>15</v>
      </c>
      <c r="F21505">
        <v>20</v>
      </c>
      <c r="G21505" t="s">
        <v>43045</v>
      </c>
    </row>
    <row r="21506" spans="1:8" x14ac:dyDescent="0.2">
      <c r="A21506">
        <v>5.8261421650863296E+17</v>
      </c>
      <c r="B21506" t="s">
        <v>43046</v>
      </c>
      <c r="C21506" t="s">
        <v>43047</v>
      </c>
      <c r="D21506" s="1">
        <v>42093.863749999997</v>
      </c>
      <c r="E21506">
        <v>20</v>
      </c>
      <c r="F21506">
        <v>41</v>
      </c>
      <c r="G21506" t="s">
        <v>215</v>
      </c>
    </row>
    <row r="21507" spans="1:8" x14ac:dyDescent="0.2">
      <c r="A21507">
        <v>5.8262146473566605E+17</v>
      </c>
      <c r="B21507" t="s">
        <v>43048</v>
      </c>
      <c r="C21507" t="s">
        <v>43049</v>
      </c>
      <c r="D21507" s="1">
        <v>42093.883750000001</v>
      </c>
      <c r="E21507">
        <v>17</v>
      </c>
      <c r="F21507">
        <v>22</v>
      </c>
    </row>
    <row r="21508" spans="1:8" x14ac:dyDescent="0.2">
      <c r="A21508">
        <v>5.8262623588647296E+17</v>
      </c>
      <c r="B21508" t="s">
        <v>43050</v>
      </c>
      <c r="C21508" t="s">
        <v>43051</v>
      </c>
      <c r="D21508" s="1">
        <v>42093.896909722222</v>
      </c>
      <c r="E21508">
        <v>347</v>
      </c>
      <c r="F21508">
        <v>234</v>
      </c>
      <c r="G21508" t="s">
        <v>89</v>
      </c>
    </row>
    <row r="21509" spans="1:8" x14ac:dyDescent="0.2">
      <c r="A21509">
        <v>5.8263074368954701E+17</v>
      </c>
      <c r="B21509" t="s">
        <v>43052</v>
      </c>
      <c r="C21509" t="s">
        <v>43053</v>
      </c>
      <c r="D21509" s="1">
        <v>42093.909351851849</v>
      </c>
      <c r="E21509">
        <v>18</v>
      </c>
      <c r="F21509">
        <v>18</v>
      </c>
      <c r="G21509" t="s">
        <v>89</v>
      </c>
    </row>
    <row r="21510" spans="1:8" x14ac:dyDescent="0.2">
      <c r="A21510">
        <v>5.82639618350288E+17</v>
      </c>
      <c r="B21510" t="s">
        <v>43054</v>
      </c>
      <c r="C21510" t="s">
        <v>43055</v>
      </c>
      <c r="D21510" s="1">
        <v>42093.933842592596</v>
      </c>
      <c r="E21510">
        <v>21</v>
      </c>
      <c r="F21510">
        <v>33</v>
      </c>
      <c r="G21510" t="s">
        <v>215</v>
      </c>
    </row>
    <row r="21511" spans="1:8" x14ac:dyDescent="0.2">
      <c r="A21511">
        <v>5.8264155635781197E+17</v>
      </c>
      <c r="B21511" t="s">
        <v>43056</v>
      </c>
      <c r="C21511" t="s">
        <v>43057</v>
      </c>
      <c r="D21511" s="1">
        <v>42093.939189814817</v>
      </c>
      <c r="E21511">
        <v>194</v>
      </c>
      <c r="F21511">
        <v>312</v>
      </c>
    </row>
    <row r="21512" spans="1:8" x14ac:dyDescent="0.2">
      <c r="A21512">
        <v>5.8264539322741901E+17</v>
      </c>
      <c r="B21512" t="s">
        <v>43058</v>
      </c>
      <c r="C21512" t="s">
        <v>43059</v>
      </c>
      <c r="D21512" s="1">
        <v>42093.949780092589</v>
      </c>
      <c r="E21512">
        <v>301</v>
      </c>
      <c r="F21512">
        <v>394</v>
      </c>
    </row>
    <row r="21513" spans="1:8" x14ac:dyDescent="0.2">
      <c r="A21513">
        <v>5.8272518214350003E+17</v>
      </c>
      <c r="B21513" t="s">
        <v>43060</v>
      </c>
      <c r="C21513" t="s">
        <v>43061</v>
      </c>
      <c r="D21513" s="1">
        <v>42094.169953703706</v>
      </c>
      <c r="E21513">
        <v>20</v>
      </c>
      <c r="F21513">
        <v>44</v>
      </c>
      <c r="G21513" t="s">
        <v>576</v>
      </c>
    </row>
    <row r="21514" spans="1:8" x14ac:dyDescent="0.2">
      <c r="A21514">
        <v>5.8272610036474598E+17</v>
      </c>
      <c r="B21514" t="s">
        <v>43062</v>
      </c>
      <c r="C21514" t="s">
        <v>43063</v>
      </c>
      <c r="D21514" s="1">
        <v>42094.172488425924</v>
      </c>
      <c r="E21514">
        <v>85</v>
      </c>
      <c r="F21514">
        <v>226</v>
      </c>
      <c r="G21514" t="s">
        <v>43064</v>
      </c>
    </row>
    <row r="21515" spans="1:8" x14ac:dyDescent="0.2">
      <c r="A21515">
        <v>5.8272661748469299E+17</v>
      </c>
      <c r="B21515" t="s">
        <v>43065</v>
      </c>
      <c r="C21515" t="s">
        <v>43066</v>
      </c>
      <c r="D21515" s="1">
        <v>42094.17391203704</v>
      </c>
      <c r="E21515">
        <v>10</v>
      </c>
      <c r="F21515">
        <v>38</v>
      </c>
      <c r="G21515" t="s">
        <v>215</v>
      </c>
    </row>
    <row r="21516" spans="1:8" x14ac:dyDescent="0.2">
      <c r="A21516">
        <v>5.8272675629098995E+17</v>
      </c>
      <c r="B21516" t="s">
        <v>43067</v>
      </c>
      <c r="C21516" t="s">
        <v>43068</v>
      </c>
      <c r="D21516" s="1">
        <v>42094.174293981479</v>
      </c>
      <c r="E21516">
        <v>44</v>
      </c>
      <c r="F21516">
        <v>56</v>
      </c>
      <c r="G21516" t="s">
        <v>43069</v>
      </c>
    </row>
    <row r="21517" spans="1:8" x14ac:dyDescent="0.2">
      <c r="A21517">
        <v>5.8272693036294106E+17</v>
      </c>
      <c r="B21517" t="s">
        <v>43070</v>
      </c>
      <c r="C21517" t="s">
        <v>43071</v>
      </c>
      <c r="D21517" s="1">
        <v>42094.174780092595</v>
      </c>
      <c r="E21517">
        <v>17</v>
      </c>
      <c r="F21517">
        <v>44</v>
      </c>
      <c r="G21517" t="e">
        <f>marioraez1</f>
        <v>#NAME?</v>
      </c>
    </row>
    <row r="21518" spans="1:8" x14ac:dyDescent="0.2">
      <c r="A21518">
        <v>5.8292058576168896E+17</v>
      </c>
      <c r="B21518" t="s">
        <v>43072</v>
      </c>
      <c r="C21518" t="s">
        <v>43073</v>
      </c>
      <c r="D21518" s="1">
        <v>42094.709166666667</v>
      </c>
      <c r="E21518">
        <v>25</v>
      </c>
      <c r="F21518">
        <v>51</v>
      </c>
      <c r="G21518" t="s">
        <v>89</v>
      </c>
    </row>
    <row r="21519" spans="1:8" x14ac:dyDescent="0.2">
      <c r="A21519">
        <v>5.8292247508171098E+17</v>
      </c>
      <c r="B21519" t="s">
        <v>43074</v>
      </c>
      <c r="C21519" t="s">
        <v>43075</v>
      </c>
      <c r="D21519" s="1">
        <v>42094.714375000003</v>
      </c>
      <c r="E21519">
        <v>103</v>
      </c>
      <c r="F21519">
        <v>345</v>
      </c>
      <c r="G21519" t="s">
        <v>215</v>
      </c>
      <c r="H21519" t="s">
        <v>390</v>
      </c>
    </row>
    <row r="21520" spans="1:8" x14ac:dyDescent="0.2">
      <c r="A21520">
        <v>5.8294258737759795E+17</v>
      </c>
      <c r="B21520" t="s">
        <v>43076</v>
      </c>
      <c r="C21520" t="s">
        <v>43077</v>
      </c>
      <c r="D21520" s="1">
        <v>42094.769884259258</v>
      </c>
      <c r="E21520">
        <v>89</v>
      </c>
      <c r="F21520">
        <v>144</v>
      </c>
    </row>
    <row r="21521" spans="1:7" x14ac:dyDescent="0.2">
      <c r="A21521">
        <v>5.82961387737104E+17</v>
      </c>
      <c r="B21521" t="s">
        <v>43078</v>
      </c>
      <c r="C21521" t="s">
        <v>43079</v>
      </c>
      <c r="D21521" s="1">
        <v>42094.821759259263</v>
      </c>
      <c r="E21521">
        <v>31</v>
      </c>
      <c r="F21521">
        <v>41</v>
      </c>
      <c r="G21521" t="s">
        <v>215</v>
      </c>
    </row>
    <row r="21522" spans="1:7" x14ac:dyDescent="0.2">
      <c r="A21522">
        <v>5.82965669211344E+17</v>
      </c>
      <c r="B21522" t="s">
        <v>43080</v>
      </c>
      <c r="C21522" t="s">
        <v>43081</v>
      </c>
      <c r="D21522" s="1">
        <v>42094.83357638889</v>
      </c>
      <c r="E21522">
        <v>107</v>
      </c>
      <c r="F21522">
        <v>173</v>
      </c>
    </row>
    <row r="21523" spans="1:7" x14ac:dyDescent="0.2">
      <c r="A21523">
        <v>5.8297690523583603E+17</v>
      </c>
      <c r="B21523" t="s">
        <v>43082</v>
      </c>
      <c r="C21523" t="s">
        <v>43083</v>
      </c>
      <c r="D21523" s="1">
        <v>42094.864583333336</v>
      </c>
      <c r="E21523">
        <v>213</v>
      </c>
      <c r="F21523">
        <v>190</v>
      </c>
    </row>
    <row r="21524" spans="1:7" x14ac:dyDescent="0.2">
      <c r="A21524">
        <v>5.8298460215274701E+17</v>
      </c>
      <c r="B21524" t="s">
        <v>43084</v>
      </c>
      <c r="C21524" t="s">
        <v>43085</v>
      </c>
      <c r="D21524" s="1">
        <v>42094.885821759257</v>
      </c>
      <c r="E21524">
        <v>69</v>
      </c>
      <c r="F21524">
        <v>115</v>
      </c>
    </row>
    <row r="21525" spans="1:7" x14ac:dyDescent="0.2">
      <c r="A21525">
        <v>5.8298616762220902E+17</v>
      </c>
      <c r="B21525" t="s">
        <v>43086</v>
      </c>
      <c r="C21525" t="s">
        <v>43087</v>
      </c>
      <c r="D21525" s="1">
        <v>42094.890138888892</v>
      </c>
      <c r="E21525">
        <v>131</v>
      </c>
      <c r="F21525">
        <v>165</v>
      </c>
    </row>
    <row r="21526" spans="1:7" x14ac:dyDescent="0.2">
      <c r="A21526">
        <v>5.8298684423475597E+17</v>
      </c>
      <c r="B21526" t="s">
        <v>43088</v>
      </c>
      <c r="C21526" t="s">
        <v>43089</v>
      </c>
      <c r="D21526" s="1">
        <v>42094.892002314817</v>
      </c>
      <c r="E21526">
        <v>248</v>
      </c>
      <c r="F21526">
        <v>309</v>
      </c>
    </row>
    <row r="21527" spans="1:7" x14ac:dyDescent="0.2">
      <c r="A21527">
        <v>5.8298824393679206E+17</v>
      </c>
      <c r="B21527" t="s">
        <v>43090</v>
      </c>
      <c r="C21527" t="s">
        <v>43091</v>
      </c>
      <c r="D21527" s="1">
        <v>42094.895868055559</v>
      </c>
      <c r="E21527">
        <v>160</v>
      </c>
      <c r="F21527">
        <v>216</v>
      </c>
    </row>
    <row r="21528" spans="1:7" x14ac:dyDescent="0.2">
      <c r="A21528">
        <v>5.8298912389755597E+17</v>
      </c>
      <c r="B21528" t="s">
        <v>43092</v>
      </c>
      <c r="C21528" t="s">
        <v>43093</v>
      </c>
      <c r="D21528" s="1">
        <v>42094.898298611108</v>
      </c>
      <c r="E21528">
        <v>44</v>
      </c>
      <c r="F21528">
        <v>117</v>
      </c>
      <c r="G21528" t="s">
        <v>89</v>
      </c>
    </row>
    <row r="21529" spans="1:7" x14ac:dyDescent="0.2">
      <c r="A21529">
        <v>5.8302779678149005E+17</v>
      </c>
      <c r="B21529" t="s">
        <v>43094</v>
      </c>
      <c r="C21529" t="s">
        <v>43095</v>
      </c>
      <c r="D21529" s="1">
        <v>42095.005011574074</v>
      </c>
      <c r="E21529">
        <v>35</v>
      </c>
      <c r="F21529">
        <v>96</v>
      </c>
      <c r="G21529" t="s">
        <v>89</v>
      </c>
    </row>
    <row r="21530" spans="1:7" x14ac:dyDescent="0.2">
      <c r="A21530">
        <v>5.8302845282930202E+17</v>
      </c>
      <c r="B21530" t="s">
        <v>43096</v>
      </c>
      <c r="C21530" t="s">
        <v>43097</v>
      </c>
      <c r="D21530" s="1">
        <v>42095.00681712963</v>
      </c>
      <c r="E21530">
        <v>9</v>
      </c>
      <c r="F21530">
        <v>21</v>
      </c>
      <c r="G21530" t="s">
        <v>576</v>
      </c>
    </row>
    <row r="21531" spans="1:7" x14ac:dyDescent="0.2">
      <c r="A21531">
        <v>5.8302856993848499E+17</v>
      </c>
      <c r="B21531" t="s">
        <v>43098</v>
      </c>
      <c r="C21531" t="s">
        <v>43099</v>
      </c>
      <c r="D21531" s="1">
        <v>42095.007141203707</v>
      </c>
      <c r="E21531">
        <v>13</v>
      </c>
      <c r="F21531">
        <v>30</v>
      </c>
      <c r="G21531" t="s">
        <v>215</v>
      </c>
    </row>
    <row r="21532" spans="1:7" x14ac:dyDescent="0.2">
      <c r="A21532">
        <v>5.8302881037281203E+17</v>
      </c>
      <c r="B21532" t="s">
        <v>43100</v>
      </c>
      <c r="C21532" t="s">
        <v>43101</v>
      </c>
      <c r="D21532" s="1">
        <v>42095.0078125</v>
      </c>
      <c r="E21532">
        <v>6</v>
      </c>
      <c r="F21532">
        <v>26</v>
      </c>
      <c r="G21532" t="s">
        <v>215</v>
      </c>
    </row>
    <row r="21533" spans="1:7" x14ac:dyDescent="0.2">
      <c r="A21533">
        <v>5.8302885634653299E+17</v>
      </c>
      <c r="B21533" t="s">
        <v>43102</v>
      </c>
      <c r="C21533" t="s">
        <v>43103</v>
      </c>
      <c r="D21533" s="1">
        <v>42095.007939814815</v>
      </c>
      <c r="E21533">
        <v>10</v>
      </c>
      <c r="F21533">
        <v>34</v>
      </c>
      <c r="G21533" t="s">
        <v>215</v>
      </c>
    </row>
    <row r="21534" spans="1:7" x14ac:dyDescent="0.2">
      <c r="A21534">
        <v>5.8302954758881997E+17</v>
      </c>
      <c r="B21534" t="s">
        <v>43104</v>
      </c>
      <c r="C21534" t="s">
        <v>43105</v>
      </c>
      <c r="D21534" s="1">
        <v>42095.009837962964</v>
      </c>
      <c r="E21534">
        <v>11</v>
      </c>
      <c r="F21534">
        <v>26</v>
      </c>
      <c r="G21534" t="s">
        <v>576</v>
      </c>
    </row>
    <row r="21535" spans="1:7" x14ac:dyDescent="0.2">
      <c r="A21535">
        <v>5.8302963424310003E+17</v>
      </c>
      <c r="B21535" t="s">
        <v>43106</v>
      </c>
      <c r="C21535" t="s">
        <v>43107</v>
      </c>
      <c r="D21535" s="1">
        <v>42095.010081018518</v>
      </c>
      <c r="E21535">
        <v>24</v>
      </c>
      <c r="F21535">
        <v>45</v>
      </c>
      <c r="G21535" t="s">
        <v>43108</v>
      </c>
    </row>
    <row r="21536" spans="1:7" x14ac:dyDescent="0.2">
      <c r="A21536">
        <v>5.8305843126487795E+17</v>
      </c>
      <c r="B21536" t="s">
        <v>43109</v>
      </c>
      <c r="C21536" t="s">
        <v>43110</v>
      </c>
      <c r="D21536" s="1">
        <v>42095.089548611111</v>
      </c>
      <c r="E21536">
        <v>43</v>
      </c>
      <c r="F21536">
        <v>91</v>
      </c>
      <c r="G21536" t="s">
        <v>89</v>
      </c>
    </row>
    <row r="21537" spans="1:8" x14ac:dyDescent="0.2">
      <c r="A21537">
        <v>5.8306168875428198E+17</v>
      </c>
      <c r="B21537" t="s">
        <v>43111</v>
      </c>
      <c r="C21537" t="s">
        <v>43112</v>
      </c>
      <c r="D21537" s="1">
        <v>42095.098541666666</v>
      </c>
      <c r="E21537">
        <v>15</v>
      </c>
      <c r="F21537">
        <v>33</v>
      </c>
      <c r="G21537" t="s">
        <v>215</v>
      </c>
    </row>
    <row r="21538" spans="1:8" x14ac:dyDescent="0.2">
      <c r="A21538">
        <v>5.8306205123023603E+17</v>
      </c>
      <c r="B21538" t="s">
        <v>43113</v>
      </c>
      <c r="C21538" t="s">
        <v>43114</v>
      </c>
      <c r="D21538" s="1">
        <v>42095.099537037036</v>
      </c>
      <c r="E21538">
        <v>26</v>
      </c>
      <c r="F21538">
        <v>49</v>
      </c>
      <c r="G21538" t="s">
        <v>215</v>
      </c>
    </row>
    <row r="21539" spans="1:8" x14ac:dyDescent="0.2">
      <c r="A21539">
        <v>5.8306212986923802E+17</v>
      </c>
      <c r="B21539" t="s">
        <v>43115</v>
      </c>
      <c r="C21539" t="s">
        <v>43116</v>
      </c>
      <c r="D21539" s="1">
        <v>42095.099756944444</v>
      </c>
      <c r="E21539">
        <v>19</v>
      </c>
      <c r="F21539">
        <v>34</v>
      </c>
      <c r="G21539" t="s">
        <v>43117</v>
      </c>
    </row>
    <row r="21540" spans="1:8" x14ac:dyDescent="0.2">
      <c r="A21540">
        <v>5.8306219727585203E+17</v>
      </c>
      <c r="B21540" t="s">
        <v>43118</v>
      </c>
      <c r="C21540" t="s">
        <v>43119</v>
      </c>
      <c r="D21540" s="1">
        <v>42095.099942129629</v>
      </c>
      <c r="E21540">
        <v>10</v>
      </c>
      <c r="F21540">
        <v>17</v>
      </c>
      <c r="G21540" t="s">
        <v>215</v>
      </c>
    </row>
    <row r="21541" spans="1:8" x14ac:dyDescent="0.2">
      <c r="A21541">
        <v>5.8306223533080896E+17</v>
      </c>
      <c r="B21541" t="s">
        <v>43120</v>
      </c>
      <c r="C21541" t="s">
        <v>43121</v>
      </c>
      <c r="D21541" s="1">
        <v>42095.100046296298</v>
      </c>
      <c r="E21541">
        <v>10</v>
      </c>
      <c r="F21541">
        <v>28</v>
      </c>
      <c r="G21541" t="s">
        <v>215</v>
      </c>
    </row>
    <row r="21542" spans="1:8" x14ac:dyDescent="0.2">
      <c r="A21542">
        <v>5.8306232885960704E+17</v>
      </c>
      <c r="B21542" t="s">
        <v>43122</v>
      </c>
      <c r="C21542" t="s">
        <v>43123</v>
      </c>
      <c r="D21542" s="1">
        <v>42095.100300925929</v>
      </c>
      <c r="E21542">
        <v>12</v>
      </c>
      <c r="F21542">
        <v>24</v>
      </c>
      <c r="G21542" t="s">
        <v>576</v>
      </c>
    </row>
    <row r="21543" spans="1:8" x14ac:dyDescent="0.2">
      <c r="A21543">
        <v>5.8306237753032205E+17</v>
      </c>
      <c r="B21543" t="s">
        <v>43124</v>
      </c>
      <c r="C21543" t="s">
        <v>43125</v>
      </c>
      <c r="D21543" s="1">
        <v>42095.100439814814</v>
      </c>
      <c r="E21543">
        <v>26</v>
      </c>
      <c r="F21543">
        <v>48</v>
      </c>
      <c r="G21543" t="s">
        <v>215</v>
      </c>
      <c r="H21543" t="s">
        <v>390</v>
      </c>
    </row>
    <row r="21544" spans="1:8" x14ac:dyDescent="0.2">
      <c r="A21544">
        <v>5.8306254835175002E+17</v>
      </c>
      <c r="B21544" t="s">
        <v>43126</v>
      </c>
      <c r="C21544" t="s">
        <v>43127</v>
      </c>
      <c r="D21544" s="1">
        <v>42095.100902777776</v>
      </c>
      <c r="E21544">
        <v>15</v>
      </c>
      <c r="F21544">
        <v>24</v>
      </c>
      <c r="G21544" t="s">
        <v>576</v>
      </c>
    </row>
    <row r="21545" spans="1:8" x14ac:dyDescent="0.2">
      <c r="A21545">
        <v>5.8306281934148403E+17</v>
      </c>
      <c r="B21545" t="s">
        <v>43128</v>
      </c>
      <c r="C21545" t="s">
        <v>43129</v>
      </c>
      <c r="D21545" s="1">
        <v>42095.101655092592</v>
      </c>
      <c r="E21545">
        <v>16</v>
      </c>
      <c r="F21545">
        <v>31</v>
      </c>
      <c r="G21545" t="s">
        <v>89</v>
      </c>
    </row>
    <row r="21546" spans="1:8" x14ac:dyDescent="0.2">
      <c r="A21546">
        <v>5.8306297009737702E+17</v>
      </c>
      <c r="B21546" t="s">
        <v>43130</v>
      </c>
      <c r="C21546" t="s">
        <v>43131</v>
      </c>
      <c r="D21546" s="1">
        <v>42095.102071759262</v>
      </c>
      <c r="E21546">
        <v>12</v>
      </c>
      <c r="F21546">
        <v>22</v>
      </c>
      <c r="G21546" t="s">
        <v>215</v>
      </c>
      <c r="H21546" t="s">
        <v>390</v>
      </c>
    </row>
    <row r="21547" spans="1:8" x14ac:dyDescent="0.2">
      <c r="A21547">
        <v>5.8306343647465395E+17</v>
      </c>
      <c r="B21547" t="s">
        <v>43132</v>
      </c>
      <c r="C21547" t="s">
        <v>43133</v>
      </c>
      <c r="D21547" s="1">
        <v>42095.103356481479</v>
      </c>
      <c r="E21547">
        <v>17</v>
      </c>
      <c r="F21547">
        <v>28</v>
      </c>
      <c r="G21547" t="s">
        <v>215</v>
      </c>
    </row>
    <row r="21548" spans="1:8" x14ac:dyDescent="0.2">
      <c r="A21548">
        <v>5.8306360635232602E+17</v>
      </c>
      <c r="B21548" t="s">
        <v>43134</v>
      </c>
      <c r="C21548" t="s">
        <v>43135</v>
      </c>
      <c r="D21548" s="1">
        <v>42095.103831018518</v>
      </c>
      <c r="E21548">
        <v>16</v>
      </c>
      <c r="F21548">
        <v>32</v>
      </c>
      <c r="G21548" t="s">
        <v>215</v>
      </c>
    </row>
    <row r="21549" spans="1:8" x14ac:dyDescent="0.2">
      <c r="A21549">
        <v>5.8306367138077402E+17</v>
      </c>
      <c r="B21549" t="s">
        <v>43136</v>
      </c>
      <c r="C21549" t="s">
        <v>43137</v>
      </c>
      <c r="D21549" s="1">
        <v>42095.104004629633</v>
      </c>
      <c r="E21549">
        <v>16</v>
      </c>
      <c r="F21549">
        <v>23</v>
      </c>
      <c r="G21549" t="s">
        <v>43138</v>
      </c>
    </row>
    <row r="21550" spans="1:8" x14ac:dyDescent="0.2">
      <c r="A21550">
        <v>5.8306375759472998E+17</v>
      </c>
      <c r="B21550" t="s">
        <v>43139</v>
      </c>
      <c r="C21550" t="s">
        <v>43140</v>
      </c>
      <c r="D21550" s="1">
        <v>42095.104247685187</v>
      </c>
      <c r="E21550">
        <v>18</v>
      </c>
      <c r="F21550">
        <v>23</v>
      </c>
      <c r="G21550" t="s">
        <v>576</v>
      </c>
    </row>
    <row r="21551" spans="1:8" x14ac:dyDescent="0.2">
      <c r="A21551">
        <v>5.8306387082414003E+17</v>
      </c>
      <c r="B21551" t="s">
        <v>43141</v>
      </c>
      <c r="C21551" t="s">
        <v>43142</v>
      </c>
      <c r="D21551" s="1">
        <v>42095.104560185187</v>
      </c>
      <c r="E21551">
        <v>12</v>
      </c>
      <c r="F21551">
        <v>19</v>
      </c>
      <c r="G21551" t="s">
        <v>43143</v>
      </c>
    </row>
    <row r="21552" spans="1:8" x14ac:dyDescent="0.2">
      <c r="A21552">
        <v>5.8306391923902003E+17</v>
      </c>
      <c r="B21552" t="s">
        <v>43144</v>
      </c>
      <c r="C21552" t="s">
        <v>43145</v>
      </c>
      <c r="D21552" s="1">
        <v>42095.104687500003</v>
      </c>
      <c r="E21552">
        <v>22</v>
      </c>
      <c r="F21552">
        <v>36</v>
      </c>
      <c r="G21552" t="s">
        <v>215</v>
      </c>
    </row>
    <row r="21553" spans="1:8" x14ac:dyDescent="0.2">
      <c r="A21553">
        <v>5.8306403789583104E+17</v>
      </c>
      <c r="B21553" t="s">
        <v>43146</v>
      </c>
      <c r="C21553" t="s">
        <v>43147</v>
      </c>
      <c r="D21553" s="1">
        <v>42095.105023148149</v>
      </c>
      <c r="E21553">
        <v>21</v>
      </c>
      <c r="F21553">
        <v>28</v>
      </c>
      <c r="G21553" t="s">
        <v>40860</v>
      </c>
    </row>
    <row r="21554" spans="1:8" x14ac:dyDescent="0.2">
      <c r="A21554">
        <v>5.8306409210723494E+17</v>
      </c>
      <c r="B21554" t="s">
        <v>43148</v>
      </c>
      <c r="C21554" t="s">
        <v>43149</v>
      </c>
      <c r="D21554" s="1">
        <v>42095.105173611111</v>
      </c>
      <c r="E21554">
        <v>17</v>
      </c>
      <c r="F21554">
        <v>21</v>
      </c>
      <c r="G21554" t="s">
        <v>576</v>
      </c>
    </row>
    <row r="21555" spans="1:8" x14ac:dyDescent="0.2">
      <c r="A21555">
        <v>5.8306424025427098E+17</v>
      </c>
      <c r="B21555" t="s">
        <v>43150</v>
      </c>
      <c r="C21555" t="s">
        <v>43151</v>
      </c>
      <c r="D21555" s="1">
        <v>42095.105578703704</v>
      </c>
      <c r="E21555">
        <v>10</v>
      </c>
      <c r="F21555">
        <v>11</v>
      </c>
      <c r="G21555" t="s">
        <v>215</v>
      </c>
    </row>
    <row r="21556" spans="1:8" x14ac:dyDescent="0.2">
      <c r="A21556">
        <v>5.8306428108163802E+17</v>
      </c>
      <c r="B21556" t="s">
        <v>43152</v>
      </c>
      <c r="C21556" t="s">
        <v>43153</v>
      </c>
      <c r="D21556" s="1">
        <v>42095.105694444443</v>
      </c>
      <c r="E21556">
        <v>9</v>
      </c>
      <c r="F21556">
        <v>16</v>
      </c>
      <c r="G21556" t="s">
        <v>576</v>
      </c>
      <c r="H21556" t="s">
        <v>390</v>
      </c>
    </row>
    <row r="21557" spans="1:8" x14ac:dyDescent="0.2">
      <c r="A21557">
        <v>5.8306444104816998E+17</v>
      </c>
      <c r="B21557" t="s">
        <v>43154</v>
      </c>
      <c r="C21557" t="s">
        <v>43155</v>
      </c>
      <c r="D21557" s="1">
        <v>42095.106134259258</v>
      </c>
      <c r="E21557">
        <v>18</v>
      </c>
      <c r="F21557">
        <v>26</v>
      </c>
      <c r="G21557" t="s">
        <v>215</v>
      </c>
      <c r="H21557" t="s">
        <v>39733</v>
      </c>
    </row>
    <row r="21558" spans="1:8" x14ac:dyDescent="0.2">
      <c r="A21558">
        <v>5.8306459245412698E+17</v>
      </c>
      <c r="B21558" t="s">
        <v>43156</v>
      </c>
      <c r="C21558" t="s">
        <v>43157</v>
      </c>
      <c r="D21558" s="1">
        <v>42095.106550925928</v>
      </c>
      <c r="E21558">
        <v>19</v>
      </c>
      <c r="F21558">
        <v>29</v>
      </c>
      <c r="G21558" t="s">
        <v>215</v>
      </c>
    </row>
    <row r="21559" spans="1:8" x14ac:dyDescent="0.2">
      <c r="A21559">
        <v>5.8306554096245094E+17</v>
      </c>
      <c r="B21559" t="s">
        <v>43158</v>
      </c>
      <c r="C21559" t="s">
        <v>43159</v>
      </c>
      <c r="D21559" s="1">
        <v>42095.109166666669</v>
      </c>
      <c r="E21559">
        <v>60</v>
      </c>
      <c r="F21559">
        <v>92</v>
      </c>
    </row>
    <row r="21560" spans="1:8" x14ac:dyDescent="0.2">
      <c r="A21560">
        <v>5.8306583086435904E+17</v>
      </c>
      <c r="B21560" t="s">
        <v>43160</v>
      </c>
      <c r="C21560" t="s">
        <v>43161</v>
      </c>
      <c r="D21560" s="1">
        <v>42095.109965277778</v>
      </c>
      <c r="E21560">
        <v>10</v>
      </c>
      <c r="F21560">
        <v>22</v>
      </c>
      <c r="G21560" t="s">
        <v>576</v>
      </c>
    </row>
    <row r="21561" spans="1:8" x14ac:dyDescent="0.2">
      <c r="A21561">
        <v>5.8306623171398797E+17</v>
      </c>
      <c r="B21561" t="s">
        <v>43162</v>
      </c>
      <c r="C21561" t="s">
        <v>43163</v>
      </c>
      <c r="D21561" s="1">
        <v>42095.111076388886</v>
      </c>
      <c r="E21561">
        <v>24</v>
      </c>
      <c r="F21561">
        <v>49</v>
      </c>
      <c r="G21561" t="s">
        <v>215</v>
      </c>
    </row>
    <row r="21562" spans="1:8" x14ac:dyDescent="0.2">
      <c r="A21562">
        <v>5.8306632030188301E+17</v>
      </c>
      <c r="B21562" t="s">
        <v>43164</v>
      </c>
      <c r="C21562" t="s">
        <v>43165</v>
      </c>
      <c r="D21562" s="1">
        <v>42095.111319444448</v>
      </c>
      <c r="E21562">
        <v>13</v>
      </c>
      <c r="F21562">
        <v>30</v>
      </c>
      <c r="G21562" t="s">
        <v>215</v>
      </c>
      <c r="H21562" t="s">
        <v>390</v>
      </c>
    </row>
    <row r="21563" spans="1:8" x14ac:dyDescent="0.2">
      <c r="A21563">
        <v>5.8306660928946496E+17</v>
      </c>
      <c r="B21563" t="s">
        <v>43166</v>
      </c>
      <c r="C21563" t="s">
        <v>43167</v>
      </c>
      <c r="D21563" s="1">
        <v>42095.112118055556</v>
      </c>
      <c r="E21563">
        <v>23</v>
      </c>
      <c r="F21563">
        <v>54</v>
      </c>
      <c r="G21563" t="s">
        <v>215</v>
      </c>
    </row>
    <row r="21564" spans="1:8" x14ac:dyDescent="0.2">
      <c r="A21564">
        <v>5.8306681244050995E+17</v>
      </c>
      <c r="B21564" t="s">
        <v>43168</v>
      </c>
      <c r="C21564" t="s">
        <v>43169</v>
      </c>
      <c r="D21564" s="1">
        <v>42095.112673611111</v>
      </c>
      <c r="E21564">
        <v>12</v>
      </c>
      <c r="F21564">
        <v>32</v>
      </c>
      <c r="G21564" t="s">
        <v>576</v>
      </c>
    </row>
    <row r="21565" spans="1:8" x14ac:dyDescent="0.2">
      <c r="A21565">
        <v>5.8306707598546496E+17</v>
      </c>
      <c r="B21565" t="s">
        <v>43170</v>
      </c>
      <c r="C21565" t="s">
        <v>43171</v>
      </c>
      <c r="D21565" s="1">
        <v>42095.113402777781</v>
      </c>
      <c r="E21565">
        <v>120</v>
      </c>
      <c r="F21565">
        <v>98</v>
      </c>
      <c r="G21565" t="s">
        <v>89</v>
      </c>
    </row>
    <row r="21566" spans="1:8" x14ac:dyDescent="0.2">
      <c r="A21566">
        <v>5.8314841166854899E+17</v>
      </c>
      <c r="B21566" t="s">
        <v>43172</v>
      </c>
      <c r="C21566" t="s">
        <v>43173</v>
      </c>
      <c r="D21566" s="1">
        <v>42095.337847222225</v>
      </c>
      <c r="E21566">
        <v>40</v>
      </c>
      <c r="F21566">
        <v>70</v>
      </c>
      <c r="G21566" t="s">
        <v>215</v>
      </c>
    </row>
    <row r="21567" spans="1:8" x14ac:dyDescent="0.2">
      <c r="A21567">
        <v>5.8314871743752102E+17</v>
      </c>
      <c r="B21567" t="s">
        <v>43174</v>
      </c>
      <c r="C21567" t="s">
        <v>43175</v>
      </c>
      <c r="D21567" s="1">
        <v>42095.338692129626</v>
      </c>
      <c r="E21567">
        <v>15</v>
      </c>
      <c r="F21567">
        <v>20</v>
      </c>
      <c r="G21567" t="s">
        <v>576</v>
      </c>
    </row>
    <row r="21568" spans="1:8" x14ac:dyDescent="0.2">
      <c r="A21568">
        <v>5.8314907303896602E+17</v>
      </c>
      <c r="B21568" t="s">
        <v>43176</v>
      </c>
      <c r="C21568" t="s">
        <v>43177</v>
      </c>
      <c r="D21568" s="1">
        <v>42095.339675925927</v>
      </c>
      <c r="E21568">
        <v>9</v>
      </c>
      <c r="F21568">
        <v>19</v>
      </c>
      <c r="G21568" t="s">
        <v>43178</v>
      </c>
    </row>
    <row r="21569" spans="1:8" x14ac:dyDescent="0.2">
      <c r="A21569">
        <v>5.8314917358903706E+17</v>
      </c>
      <c r="B21569" t="s">
        <v>43179</v>
      </c>
      <c r="C21569" t="s">
        <v>43180</v>
      </c>
      <c r="D21569" s="1">
        <v>42095.339953703704</v>
      </c>
      <c r="E21569">
        <v>16</v>
      </c>
      <c r="F21569">
        <v>39</v>
      </c>
      <c r="G21569" t="s">
        <v>215</v>
      </c>
    </row>
    <row r="21570" spans="1:8" x14ac:dyDescent="0.2">
      <c r="A21570">
        <v>5.8315001681611098E+17</v>
      </c>
      <c r="B21570" t="s">
        <v>43181</v>
      </c>
      <c r="C21570" t="s">
        <v>43182</v>
      </c>
      <c r="D21570" s="1">
        <v>42095.342280092591</v>
      </c>
      <c r="E21570">
        <v>16</v>
      </c>
      <c r="F21570">
        <v>19</v>
      </c>
      <c r="G21570" t="s">
        <v>215</v>
      </c>
      <c r="H21570" t="s">
        <v>13093</v>
      </c>
    </row>
    <row r="21571" spans="1:8" x14ac:dyDescent="0.2">
      <c r="A21571">
        <v>5.8315039750791898E+17</v>
      </c>
      <c r="B21571" t="s">
        <v>43183</v>
      </c>
      <c r="C21571" t="s">
        <v>43184</v>
      </c>
      <c r="D21571" s="1">
        <v>42095.343321759261</v>
      </c>
      <c r="E21571">
        <v>7</v>
      </c>
      <c r="F21571">
        <v>23</v>
      </c>
      <c r="G21571" t="s">
        <v>576</v>
      </c>
    </row>
    <row r="21572" spans="1:8" x14ac:dyDescent="0.2">
      <c r="A21572">
        <v>5.8315061582145894E+17</v>
      </c>
      <c r="B21572" t="s">
        <v>43185</v>
      </c>
      <c r="C21572" t="s">
        <v>43186</v>
      </c>
      <c r="D21572" s="1">
        <v>42095.343923611108</v>
      </c>
      <c r="E21572">
        <v>17</v>
      </c>
      <c r="F21572">
        <v>21</v>
      </c>
      <c r="G21572" t="s">
        <v>89</v>
      </c>
    </row>
    <row r="21573" spans="1:8" x14ac:dyDescent="0.2">
      <c r="A21573">
        <v>5.83150860877824E+17</v>
      </c>
      <c r="B21573" t="s">
        <v>43187</v>
      </c>
      <c r="C21573" t="s">
        <v>43188</v>
      </c>
      <c r="D21573" s="1">
        <v>42095.344606481478</v>
      </c>
      <c r="E21573">
        <v>9</v>
      </c>
      <c r="F21573">
        <v>20</v>
      </c>
      <c r="G21573" t="s">
        <v>487</v>
      </c>
      <c r="H21573" t="s">
        <v>390</v>
      </c>
    </row>
    <row r="21574" spans="1:8" x14ac:dyDescent="0.2">
      <c r="A21574">
        <v>5.8315103421167206E+17</v>
      </c>
      <c r="B21574" t="s">
        <v>43189</v>
      </c>
      <c r="C21574" t="s">
        <v>43190</v>
      </c>
      <c r="D21574" s="1">
        <v>42095.345081018517</v>
      </c>
      <c r="E21574">
        <v>16</v>
      </c>
      <c r="F21574">
        <v>24</v>
      </c>
      <c r="G21574" t="s">
        <v>89</v>
      </c>
    </row>
    <row r="21575" spans="1:8" x14ac:dyDescent="0.2">
      <c r="A21575">
        <v>5.8315107859999104E+17</v>
      </c>
      <c r="B21575" t="s">
        <v>43191</v>
      </c>
      <c r="C21575" t="s">
        <v>43192</v>
      </c>
      <c r="D21575" s="1">
        <v>42095.345208333332</v>
      </c>
      <c r="E21575">
        <v>9</v>
      </c>
      <c r="F21575">
        <v>17</v>
      </c>
      <c r="G21575" t="s">
        <v>215</v>
      </c>
    </row>
    <row r="21576" spans="1:8" x14ac:dyDescent="0.2">
      <c r="A21576">
        <v>5.8315142119912205E+17</v>
      </c>
      <c r="B21576" t="s">
        <v>43193</v>
      </c>
      <c r="C21576" t="s">
        <v>43194</v>
      </c>
      <c r="D21576" s="1">
        <v>42095.346145833333</v>
      </c>
      <c r="E21576">
        <v>16</v>
      </c>
      <c r="F21576">
        <v>29</v>
      </c>
      <c r="G21576" t="s">
        <v>89</v>
      </c>
    </row>
    <row r="21577" spans="1:8" x14ac:dyDescent="0.2">
      <c r="A21577">
        <v>5.8315173178732506E+17</v>
      </c>
      <c r="B21577" t="s">
        <v>43195</v>
      </c>
      <c r="C21577" t="s">
        <v>43196</v>
      </c>
      <c r="D21577" s="1">
        <v>42095.347002314818</v>
      </c>
      <c r="E21577">
        <v>12</v>
      </c>
      <c r="F21577">
        <v>24</v>
      </c>
      <c r="G21577" t="s">
        <v>43197</v>
      </c>
    </row>
    <row r="21578" spans="1:8" x14ac:dyDescent="0.2">
      <c r="A21578">
        <v>5.8315182243046605E+17</v>
      </c>
      <c r="B21578" t="s">
        <v>43198</v>
      </c>
      <c r="C21578" t="s">
        <v>43199</v>
      </c>
      <c r="D21578" s="1">
        <v>42095.347256944442</v>
      </c>
      <c r="E21578">
        <v>11</v>
      </c>
      <c r="F21578">
        <v>32</v>
      </c>
      <c r="G21578" t="s">
        <v>43200</v>
      </c>
    </row>
    <row r="21579" spans="1:8" x14ac:dyDescent="0.2">
      <c r="A21579">
        <v>5.8315199440952102E+17</v>
      </c>
      <c r="B21579" t="s">
        <v>43201</v>
      </c>
      <c r="C21579" t="s">
        <v>43202</v>
      </c>
      <c r="D21579" s="1">
        <v>42095.347731481481</v>
      </c>
      <c r="E21579">
        <v>333</v>
      </c>
      <c r="F21579">
        <v>380</v>
      </c>
      <c r="G21579" t="s">
        <v>89</v>
      </c>
    </row>
    <row r="21580" spans="1:8" x14ac:dyDescent="0.2">
      <c r="A21580">
        <v>5.8315245745224896E+17</v>
      </c>
      <c r="B21580" t="s">
        <v>43203</v>
      </c>
      <c r="C21580" t="s">
        <v>43204</v>
      </c>
      <c r="D21580" s="1">
        <v>42095.349004629628</v>
      </c>
      <c r="E21580">
        <v>12</v>
      </c>
      <c r="F21580">
        <v>31</v>
      </c>
      <c r="G21580" t="s">
        <v>215</v>
      </c>
    </row>
    <row r="21581" spans="1:8" x14ac:dyDescent="0.2">
      <c r="A21581">
        <v>5.8315255105219302E+17</v>
      </c>
      <c r="B21581" t="s">
        <v>43205</v>
      </c>
      <c r="C21581" t="s">
        <v>43206</v>
      </c>
      <c r="D21581" s="1">
        <v>42095.349270833336</v>
      </c>
      <c r="E21581">
        <v>8</v>
      </c>
      <c r="F21581">
        <v>18</v>
      </c>
      <c r="G21581" t="s">
        <v>43207</v>
      </c>
    </row>
    <row r="21582" spans="1:8" x14ac:dyDescent="0.2">
      <c r="A21582">
        <v>5.8315260439972595E+17</v>
      </c>
      <c r="B21582" t="s">
        <v>43208</v>
      </c>
      <c r="C21582" t="s">
        <v>43209</v>
      </c>
      <c r="D21582" s="1">
        <v>42095.349409722221</v>
      </c>
      <c r="E21582">
        <v>8</v>
      </c>
      <c r="F21582">
        <v>21</v>
      </c>
      <c r="G21582" t="s">
        <v>43210</v>
      </c>
    </row>
    <row r="21583" spans="1:8" x14ac:dyDescent="0.2">
      <c r="A21583">
        <v>5.8315274183025395E+17</v>
      </c>
      <c r="B21583" t="s">
        <v>43211</v>
      </c>
      <c r="C21583" t="s">
        <v>43212</v>
      </c>
      <c r="D21583" s="1">
        <v>42095.349791666667</v>
      </c>
      <c r="E21583">
        <v>19</v>
      </c>
      <c r="F21583">
        <v>35</v>
      </c>
      <c r="G21583" t="s">
        <v>89</v>
      </c>
    </row>
    <row r="21584" spans="1:8" x14ac:dyDescent="0.2">
      <c r="A21584">
        <v>5.8315306380604595E+17</v>
      </c>
      <c r="B21584" t="s">
        <v>43213</v>
      </c>
      <c r="C21584" t="s">
        <v>43214</v>
      </c>
      <c r="D21584" s="1">
        <v>42095.350682870368</v>
      </c>
      <c r="E21584">
        <v>12</v>
      </c>
      <c r="F21584">
        <v>27</v>
      </c>
      <c r="G21584" t="e">
        <f>Josh_Millard16</f>
        <v>#NAME?</v>
      </c>
    </row>
    <row r="21585" spans="1:8" x14ac:dyDescent="0.2">
      <c r="A21585">
        <v>5.8315326405888794E+17</v>
      </c>
      <c r="B21585" t="s">
        <v>43215</v>
      </c>
      <c r="C21585" t="s">
        <v>43216</v>
      </c>
      <c r="D21585" s="1">
        <v>42095.351238425923</v>
      </c>
      <c r="E21585">
        <v>9</v>
      </c>
      <c r="F21585">
        <v>23</v>
      </c>
      <c r="G21585" t="s">
        <v>43217</v>
      </c>
      <c r="H21585" t="s">
        <v>390</v>
      </c>
    </row>
    <row r="21586" spans="1:8" x14ac:dyDescent="0.2">
      <c r="A21586">
        <v>5.8315369787156403E+17</v>
      </c>
      <c r="B21586" t="s">
        <v>43218</v>
      </c>
      <c r="C21586" t="s">
        <v>43219</v>
      </c>
      <c r="D21586" s="1">
        <v>42095.352430555555</v>
      </c>
      <c r="E21586">
        <v>13</v>
      </c>
      <c r="F21586">
        <v>26</v>
      </c>
      <c r="G21586" t="s">
        <v>576</v>
      </c>
    </row>
    <row r="21587" spans="1:8" x14ac:dyDescent="0.2">
      <c r="A21587">
        <v>5.8318526734913101E+17</v>
      </c>
      <c r="B21587" t="s">
        <v>43220</v>
      </c>
      <c r="C21587" t="s">
        <v>43221</v>
      </c>
      <c r="D21587" s="1">
        <v>42095.43954861111</v>
      </c>
      <c r="E21587">
        <v>9</v>
      </c>
      <c r="F21587">
        <v>32</v>
      </c>
      <c r="G21587" t="s">
        <v>43222</v>
      </c>
    </row>
    <row r="21588" spans="1:8" x14ac:dyDescent="0.2">
      <c r="A21588">
        <v>5.8318548685386496E+17</v>
      </c>
      <c r="B21588" t="s">
        <v>43223</v>
      </c>
      <c r="C21588" t="s">
        <v>43224</v>
      </c>
      <c r="D21588" s="1">
        <v>42095.440150462964</v>
      </c>
      <c r="E21588">
        <v>10</v>
      </c>
      <c r="F21588">
        <v>25</v>
      </c>
      <c r="G21588" t="s">
        <v>43225</v>
      </c>
      <c r="H21588" t="s">
        <v>616</v>
      </c>
    </row>
    <row r="21589" spans="1:8" x14ac:dyDescent="0.2">
      <c r="A21589">
        <v>5.8328244762804595E+17</v>
      </c>
      <c r="B21589" t="s">
        <v>43226</v>
      </c>
      <c r="C21589" t="s">
        <v>43227</v>
      </c>
      <c r="D21589" s="1">
        <v>42095.707719907405</v>
      </c>
      <c r="E21589">
        <v>14</v>
      </c>
      <c r="F21589">
        <v>16</v>
      </c>
      <c r="G21589" t="e">
        <f>ChristianJosi</f>
        <v>#NAME?</v>
      </c>
      <c r="H21589" t="s">
        <v>390</v>
      </c>
    </row>
    <row r="21590" spans="1:8" x14ac:dyDescent="0.2">
      <c r="A21590">
        <v>5.8328902627218202E+17</v>
      </c>
      <c r="B21590" t="s">
        <v>43228</v>
      </c>
      <c r="C21590" t="s">
        <v>43229</v>
      </c>
      <c r="D21590" s="1">
        <v>42095.725868055553</v>
      </c>
      <c r="E21590">
        <v>42</v>
      </c>
      <c r="F21590">
        <v>50</v>
      </c>
      <c r="H21590" t="s">
        <v>390</v>
      </c>
    </row>
    <row r="21591" spans="1:8" x14ac:dyDescent="0.2">
      <c r="A21591">
        <v>5.8329781764243405E+17</v>
      </c>
      <c r="B21591" t="s">
        <v>43230</v>
      </c>
      <c r="C21591" t="s">
        <v>43231</v>
      </c>
      <c r="D21591" s="1">
        <v>42095.750127314815</v>
      </c>
      <c r="E21591">
        <v>28</v>
      </c>
      <c r="F21591">
        <v>50</v>
      </c>
      <c r="G21591" t="s">
        <v>89</v>
      </c>
    </row>
    <row r="21592" spans="1:8" x14ac:dyDescent="0.2">
      <c r="A21592">
        <v>5.8330013925264896E+17</v>
      </c>
      <c r="B21592" t="s">
        <v>43232</v>
      </c>
      <c r="C21592" t="s">
        <v>43233</v>
      </c>
      <c r="D21592" s="1">
        <v>42095.756539351853</v>
      </c>
      <c r="E21592">
        <v>14</v>
      </c>
      <c r="F21592">
        <v>20</v>
      </c>
      <c r="G21592" t="s">
        <v>43234</v>
      </c>
    </row>
    <row r="21593" spans="1:8" x14ac:dyDescent="0.2">
      <c r="A21593">
        <v>5.8330747241435904E+17</v>
      </c>
      <c r="B21593" t="s">
        <v>43235</v>
      </c>
      <c r="C21593" t="s">
        <v>43236</v>
      </c>
      <c r="D21593" s="1">
        <v>42095.776770833334</v>
      </c>
      <c r="E21593">
        <v>17</v>
      </c>
      <c r="F21593">
        <v>26</v>
      </c>
      <c r="G21593" t="s">
        <v>215</v>
      </c>
      <c r="H21593" t="s">
        <v>390</v>
      </c>
    </row>
    <row r="21594" spans="1:8" x14ac:dyDescent="0.2">
      <c r="A21594">
        <v>5.8331206027406899E+17</v>
      </c>
      <c r="B21594" t="s">
        <v>43237</v>
      </c>
      <c r="C21594" t="s">
        <v>43238</v>
      </c>
      <c r="D21594" s="1">
        <v>42095.78943287037</v>
      </c>
      <c r="E21594">
        <v>9</v>
      </c>
      <c r="F21594">
        <v>15</v>
      </c>
      <c r="G21594" t="s">
        <v>43239</v>
      </c>
    </row>
    <row r="21595" spans="1:8" x14ac:dyDescent="0.2">
      <c r="A21595">
        <v>5.8333184871930598E+17</v>
      </c>
      <c r="B21595" t="s">
        <v>43240</v>
      </c>
      <c r="C21595" t="s">
        <v>43241</v>
      </c>
      <c r="D21595" s="1">
        <v>42095.844039351854</v>
      </c>
      <c r="E21595">
        <v>23</v>
      </c>
      <c r="F21595">
        <v>37</v>
      </c>
      <c r="G21595" t="s">
        <v>89</v>
      </c>
    </row>
    <row r="21596" spans="1:8" x14ac:dyDescent="0.2">
      <c r="A21596">
        <v>5.8334257683040998E+17</v>
      </c>
      <c r="B21596" t="s">
        <v>43242</v>
      </c>
      <c r="C21596" t="s">
        <v>43243</v>
      </c>
      <c r="D21596" s="1">
        <v>42095.87363425926</v>
      </c>
      <c r="E21596">
        <v>24</v>
      </c>
      <c r="F21596">
        <v>27</v>
      </c>
      <c r="G21596" t="s">
        <v>2369</v>
      </c>
      <c r="H21596" t="s">
        <v>43244</v>
      </c>
    </row>
    <row r="21597" spans="1:8" x14ac:dyDescent="0.2">
      <c r="A21597">
        <v>5.8334411767087501E+17</v>
      </c>
      <c r="B21597" t="s">
        <v>43245</v>
      </c>
      <c r="C21597" t="s">
        <v>43246</v>
      </c>
      <c r="D21597" s="1">
        <v>42095.877893518518</v>
      </c>
      <c r="E21597">
        <v>11</v>
      </c>
      <c r="F21597">
        <v>28</v>
      </c>
      <c r="G21597" t="s">
        <v>215</v>
      </c>
    </row>
    <row r="21598" spans="1:8" x14ac:dyDescent="0.2">
      <c r="A21598">
        <v>5.8335226242625101E+17</v>
      </c>
      <c r="B21598" t="s">
        <v>43247</v>
      </c>
      <c r="C21598" t="s">
        <v>43248</v>
      </c>
      <c r="D21598" s="1">
        <v>42095.900370370371</v>
      </c>
      <c r="E21598">
        <v>253</v>
      </c>
      <c r="F21598">
        <v>377</v>
      </c>
    </row>
    <row r="21599" spans="1:8" x14ac:dyDescent="0.2">
      <c r="A21599">
        <v>5.8335691401425702E+17</v>
      </c>
      <c r="B21599" t="s">
        <v>43249</v>
      </c>
      <c r="C21599" t="s">
        <v>43250</v>
      </c>
      <c r="D21599" s="1">
        <v>42095.913206018522</v>
      </c>
      <c r="E21599">
        <v>81</v>
      </c>
      <c r="F21599">
        <v>96</v>
      </c>
      <c r="G21599" t="s">
        <v>215</v>
      </c>
    </row>
    <row r="21600" spans="1:8" x14ac:dyDescent="0.2">
      <c r="A21600">
        <v>5.8335831732350106E+17</v>
      </c>
      <c r="B21600" t="s">
        <v>43251</v>
      </c>
      <c r="C21600" t="s">
        <v>43252</v>
      </c>
      <c r="D21600" s="1">
        <v>42095.917071759257</v>
      </c>
      <c r="E21600">
        <v>302</v>
      </c>
      <c r="F21600">
        <v>368</v>
      </c>
    </row>
    <row r="21601" spans="1:8" x14ac:dyDescent="0.2">
      <c r="A21601">
        <v>5.8335913014191296E+17</v>
      </c>
      <c r="B21601" t="s">
        <v>43253</v>
      </c>
      <c r="C21601" t="s">
        <v>43254</v>
      </c>
      <c r="D21601" s="1">
        <v>42095.919317129628</v>
      </c>
      <c r="E21601">
        <v>249</v>
      </c>
      <c r="F21601">
        <v>311</v>
      </c>
    </row>
    <row r="21602" spans="1:8" x14ac:dyDescent="0.2">
      <c r="A21602">
        <v>5.8336167115611302E+17</v>
      </c>
      <c r="B21602" t="s">
        <v>43255</v>
      </c>
      <c r="C21602" t="s">
        <v>43256</v>
      </c>
      <c r="D21602" s="1">
        <v>42095.92633101852</v>
      </c>
      <c r="E21602">
        <v>255</v>
      </c>
      <c r="F21602">
        <v>306</v>
      </c>
    </row>
    <row r="21603" spans="1:8" x14ac:dyDescent="0.2">
      <c r="A21603">
        <v>5.8348008253200704E+17</v>
      </c>
      <c r="B21603" t="s">
        <v>43257</v>
      </c>
      <c r="C21603" t="s">
        <v>43258</v>
      </c>
      <c r="D21603" s="1">
        <v>42096.253078703703</v>
      </c>
      <c r="E21603">
        <v>75</v>
      </c>
      <c r="F21603">
        <v>94</v>
      </c>
      <c r="G21603" t="s">
        <v>215</v>
      </c>
    </row>
    <row r="21604" spans="1:8" x14ac:dyDescent="0.2">
      <c r="A21604">
        <v>5.8348071143856499E+17</v>
      </c>
      <c r="B21604" t="s">
        <v>43259</v>
      </c>
      <c r="C21604" t="s">
        <v>43260</v>
      </c>
      <c r="D21604" s="1">
        <v>42096.254814814813</v>
      </c>
      <c r="E21604">
        <v>37</v>
      </c>
      <c r="F21604">
        <v>50</v>
      </c>
      <c r="G21604" t="s">
        <v>43261</v>
      </c>
    </row>
    <row r="21605" spans="1:8" x14ac:dyDescent="0.2">
      <c r="A21605">
        <v>5.8348353534183398E+17</v>
      </c>
      <c r="B21605" t="s">
        <v>43262</v>
      </c>
      <c r="C21605" t="s">
        <v>43263</v>
      </c>
      <c r="D21605" s="1">
        <v>42096.262615740743</v>
      </c>
      <c r="E21605">
        <v>37</v>
      </c>
      <c r="F21605">
        <v>32</v>
      </c>
      <c r="G21605" t="e">
        <f>Newsmax_Media</f>
        <v>#NAME?</v>
      </c>
    </row>
    <row r="21606" spans="1:8" x14ac:dyDescent="0.2">
      <c r="A21606">
        <v>5.8348381365483494E+17</v>
      </c>
      <c r="B21606" t="s">
        <v>43264</v>
      </c>
      <c r="C21606" t="s">
        <v>43265</v>
      </c>
      <c r="D21606" s="1">
        <v>42096.263379629629</v>
      </c>
      <c r="E21606">
        <v>40</v>
      </c>
      <c r="F21606">
        <v>63</v>
      </c>
      <c r="G21606" t="s">
        <v>89</v>
      </c>
    </row>
    <row r="21607" spans="1:8" x14ac:dyDescent="0.2">
      <c r="A21607">
        <v>5.8356763156481203E+17</v>
      </c>
      <c r="B21607" t="s">
        <v>43266</v>
      </c>
      <c r="C21607" t="s">
        <v>43267</v>
      </c>
      <c r="D21607" s="1">
        <v>42096.494675925926</v>
      </c>
      <c r="E21607">
        <v>13</v>
      </c>
      <c r="F21607">
        <v>15</v>
      </c>
      <c r="G21607" t="s">
        <v>43268</v>
      </c>
    </row>
    <row r="21608" spans="1:8" x14ac:dyDescent="0.2">
      <c r="A21608">
        <v>5.8357003948539904E+17</v>
      </c>
      <c r="B21608" t="s">
        <v>43269</v>
      </c>
      <c r="C21608" t="s">
        <v>43270</v>
      </c>
      <c r="D21608" s="1">
        <v>42096.501319444447</v>
      </c>
      <c r="E21608">
        <v>16</v>
      </c>
      <c r="F21608">
        <v>28</v>
      </c>
      <c r="G21608" t="s">
        <v>89</v>
      </c>
      <c r="H21608" t="s">
        <v>390</v>
      </c>
    </row>
    <row r="21609" spans="1:8" x14ac:dyDescent="0.2">
      <c r="A21609">
        <v>5.8357062270336205E+17</v>
      </c>
      <c r="B21609" t="s">
        <v>43271</v>
      </c>
      <c r="C21609" t="s">
        <v>43272</v>
      </c>
      <c r="D21609" s="1">
        <v>42096.502928240741</v>
      </c>
      <c r="E21609">
        <v>292</v>
      </c>
      <c r="F21609">
        <v>297</v>
      </c>
      <c r="G21609" t="s">
        <v>576</v>
      </c>
      <c r="H21609" t="s">
        <v>616</v>
      </c>
    </row>
    <row r="21610" spans="1:8" x14ac:dyDescent="0.2">
      <c r="A21610">
        <v>5.8361980520436902E+17</v>
      </c>
      <c r="B21610" t="s">
        <v>43273</v>
      </c>
      <c r="C21610" t="s">
        <v>43274</v>
      </c>
      <c r="D21610" s="1">
        <v>42096.638645833336</v>
      </c>
      <c r="E21610">
        <v>20</v>
      </c>
      <c r="F21610">
        <v>33</v>
      </c>
      <c r="G21610" t="s">
        <v>215</v>
      </c>
      <c r="H21610" t="s">
        <v>390</v>
      </c>
    </row>
    <row r="21611" spans="1:8" x14ac:dyDescent="0.2">
      <c r="A21611">
        <v>5.8366162123666995E+17</v>
      </c>
      <c r="B21611" t="s">
        <v>43275</v>
      </c>
      <c r="C21611" t="s">
        <v>43276</v>
      </c>
      <c r="D21611" s="1">
        <v>42096.75403935185</v>
      </c>
      <c r="E21611">
        <v>20</v>
      </c>
      <c r="F21611">
        <v>25</v>
      </c>
      <c r="G21611" t="s">
        <v>215</v>
      </c>
      <c r="H21611" t="s">
        <v>616</v>
      </c>
    </row>
    <row r="21612" spans="1:8" x14ac:dyDescent="0.2">
      <c r="A21612">
        <v>5.8368137888729395E+17</v>
      </c>
      <c r="B21612" t="s">
        <v>43277</v>
      </c>
      <c r="C21612" t="s">
        <v>43278</v>
      </c>
      <c r="D21612" s="1">
        <v>42096.808553240742</v>
      </c>
      <c r="E21612">
        <v>53</v>
      </c>
      <c r="F21612">
        <v>52</v>
      </c>
      <c r="G21612" t="s">
        <v>89</v>
      </c>
    </row>
    <row r="21613" spans="1:8" x14ac:dyDescent="0.2">
      <c r="A21613">
        <v>5.8373329098677402E+17</v>
      </c>
      <c r="B21613" t="s">
        <v>43279</v>
      </c>
      <c r="C21613" t="s">
        <v>43280</v>
      </c>
      <c r="D21613" s="1">
        <v>42096.951805555553</v>
      </c>
      <c r="E21613">
        <v>11</v>
      </c>
      <c r="F21613">
        <v>21</v>
      </c>
      <c r="G21613" t="e">
        <f>_xlfn.SINGLE( _xlfn.SINGLE(TurnberryBuzz))</f>
        <v>#NAME?</v>
      </c>
    </row>
    <row r="21614" spans="1:8" x14ac:dyDescent="0.2">
      <c r="A21614">
        <v>5.8373421816285504E+17</v>
      </c>
      <c r="B21614" t="s">
        <v>43281</v>
      </c>
      <c r="C21614" t="s">
        <v>43282</v>
      </c>
      <c r="D21614" s="1">
        <v>42096.954363425924</v>
      </c>
      <c r="E21614">
        <v>641</v>
      </c>
      <c r="F21614">
        <v>647</v>
      </c>
      <c r="H21614" t="s">
        <v>390</v>
      </c>
    </row>
    <row r="21615" spans="1:8" x14ac:dyDescent="0.2">
      <c r="A21615">
        <v>5.8373495805071296E+17</v>
      </c>
      <c r="B21615" t="s">
        <v>43283</v>
      </c>
      <c r="C21615" t="s">
        <v>43284</v>
      </c>
      <c r="D21615" s="1">
        <v>42096.956400462965</v>
      </c>
      <c r="E21615">
        <v>167</v>
      </c>
      <c r="F21615">
        <v>225</v>
      </c>
    </row>
    <row r="21616" spans="1:8" x14ac:dyDescent="0.2">
      <c r="A21616">
        <v>5.8394187633776998E+17</v>
      </c>
      <c r="B21616" t="s">
        <v>43285</v>
      </c>
      <c r="C21616" t="s">
        <v>43286</v>
      </c>
      <c r="D21616" s="1">
        <v>42097.527395833335</v>
      </c>
      <c r="E21616">
        <v>39</v>
      </c>
      <c r="F21616">
        <v>65</v>
      </c>
      <c r="G21616" t="s">
        <v>215</v>
      </c>
      <c r="H21616" t="s">
        <v>390</v>
      </c>
    </row>
    <row r="21617" spans="1:8" x14ac:dyDescent="0.2">
      <c r="A21617">
        <v>5.8404558476555802E+17</v>
      </c>
      <c r="B21617" t="s">
        <v>43287</v>
      </c>
      <c r="C21617" t="s">
        <v>43288</v>
      </c>
      <c r="D21617" s="1">
        <v>42097.813576388886</v>
      </c>
      <c r="E21617">
        <v>21</v>
      </c>
      <c r="F21617">
        <v>21</v>
      </c>
      <c r="G21617" t="s">
        <v>215</v>
      </c>
    </row>
    <row r="21618" spans="1:8" x14ac:dyDescent="0.2">
      <c r="A21618">
        <v>5.8412994891651405E+17</v>
      </c>
      <c r="B21618" t="s">
        <v>43289</v>
      </c>
      <c r="C21618" t="s">
        <v>43290</v>
      </c>
      <c r="D21618" s="1">
        <v>42098.046377314815</v>
      </c>
      <c r="E21618">
        <v>363</v>
      </c>
      <c r="F21618">
        <v>461</v>
      </c>
    </row>
    <row r="21619" spans="1:8" x14ac:dyDescent="0.2">
      <c r="A21619">
        <v>5.8413077220813197E+17</v>
      </c>
      <c r="B21619" t="s">
        <v>43291</v>
      </c>
      <c r="C21619" t="s">
        <v>43292</v>
      </c>
      <c r="D21619" s="1">
        <v>42098.048645833333</v>
      </c>
      <c r="E21619">
        <v>51</v>
      </c>
      <c r="F21619">
        <v>89</v>
      </c>
      <c r="G21619" t="s">
        <v>215</v>
      </c>
    </row>
    <row r="21620" spans="1:8" x14ac:dyDescent="0.2">
      <c r="A21620">
        <v>5.8447221912180698E+17</v>
      </c>
      <c r="B21620" t="s">
        <v>43293</v>
      </c>
      <c r="C21620" t="s">
        <v>43294</v>
      </c>
      <c r="D21620" s="1">
        <v>42098.990856481483</v>
      </c>
      <c r="E21620">
        <v>7</v>
      </c>
      <c r="F21620">
        <v>17</v>
      </c>
      <c r="G21620" t="s">
        <v>215</v>
      </c>
    </row>
    <row r="21621" spans="1:8" x14ac:dyDescent="0.2">
      <c r="A21621">
        <v>5.8447241769269197E+17</v>
      </c>
      <c r="B21621" t="s">
        <v>43295</v>
      </c>
      <c r="C21621" t="s">
        <v>43296</v>
      </c>
      <c r="D21621" s="1">
        <v>42098.991412037038</v>
      </c>
      <c r="E21621">
        <v>7</v>
      </c>
      <c r="F21621">
        <v>20</v>
      </c>
      <c r="G21621" t="s">
        <v>576</v>
      </c>
    </row>
    <row r="21622" spans="1:8" x14ac:dyDescent="0.2">
      <c r="A21622">
        <v>5.8447247507920397E+17</v>
      </c>
      <c r="B21622" t="s">
        <v>43297</v>
      </c>
      <c r="C21622" t="s">
        <v>43298</v>
      </c>
      <c r="D21622" s="1">
        <v>42098.991562499999</v>
      </c>
      <c r="E21622">
        <v>9</v>
      </c>
      <c r="F21622">
        <v>15</v>
      </c>
      <c r="G21622" t="s">
        <v>576</v>
      </c>
    </row>
    <row r="21623" spans="1:8" x14ac:dyDescent="0.2">
      <c r="A21623">
        <v>5.8447307563223795E+17</v>
      </c>
      <c r="B21623" t="s">
        <v>43299</v>
      </c>
      <c r="C21623" t="s">
        <v>43300</v>
      </c>
      <c r="D21623" s="1">
        <v>42098.993217592593</v>
      </c>
      <c r="E21623">
        <v>17</v>
      </c>
      <c r="F21623">
        <v>32</v>
      </c>
      <c r="G21623" t="s">
        <v>576</v>
      </c>
    </row>
    <row r="21624" spans="1:8" x14ac:dyDescent="0.2">
      <c r="A21624">
        <v>5.8456732707890701E+17</v>
      </c>
      <c r="B21624" t="s">
        <v>43301</v>
      </c>
      <c r="C21624" t="s">
        <v>43302</v>
      </c>
      <c r="D21624" s="1">
        <v>42099.253310185188</v>
      </c>
      <c r="E21624">
        <v>225</v>
      </c>
      <c r="F21624">
        <v>464</v>
      </c>
    </row>
    <row r="21625" spans="1:8" x14ac:dyDescent="0.2">
      <c r="A21625">
        <v>5.8464308922830797E+17</v>
      </c>
      <c r="B21625" t="s">
        <v>43303</v>
      </c>
      <c r="C21625" t="s">
        <v>43304</v>
      </c>
      <c r="D21625" s="1">
        <v>42099.462372685186</v>
      </c>
      <c r="E21625">
        <v>467</v>
      </c>
      <c r="F21625">
        <v>948</v>
      </c>
    </row>
    <row r="21626" spans="1:8" x14ac:dyDescent="0.2">
      <c r="A21626">
        <v>5.8464614455646195E+17</v>
      </c>
      <c r="B21626" t="s">
        <v>43305</v>
      </c>
      <c r="C21626" t="s">
        <v>43306</v>
      </c>
      <c r="D21626" s="1">
        <v>42099.47079861111</v>
      </c>
      <c r="E21626">
        <v>53</v>
      </c>
      <c r="F21626">
        <v>101</v>
      </c>
      <c r="G21626" t="s">
        <v>215</v>
      </c>
    </row>
    <row r="21627" spans="1:8" x14ac:dyDescent="0.2">
      <c r="A21627">
        <v>5.8464679055058099E+17</v>
      </c>
      <c r="B21627" t="s">
        <v>43307</v>
      </c>
      <c r="C21627" t="s">
        <v>43308</v>
      </c>
      <c r="D21627" s="1">
        <v>42099.472581018519</v>
      </c>
      <c r="E21627">
        <v>28</v>
      </c>
      <c r="F21627">
        <v>68</v>
      </c>
      <c r="G21627" t="s">
        <v>89</v>
      </c>
      <c r="H21627" t="s">
        <v>13093</v>
      </c>
    </row>
    <row r="21628" spans="1:8" x14ac:dyDescent="0.2">
      <c r="A21628">
        <v>5.8464772188314803E+17</v>
      </c>
      <c r="B21628" t="s">
        <v>43309</v>
      </c>
      <c r="C21628" t="s">
        <v>43310</v>
      </c>
      <c r="D21628" s="1">
        <v>42099.47515046296</v>
      </c>
      <c r="E21628">
        <v>35614</v>
      </c>
      <c r="F21628">
        <v>38672</v>
      </c>
    </row>
    <row r="21629" spans="1:8" x14ac:dyDescent="0.2">
      <c r="A21629">
        <v>5.8480557366276902E+17</v>
      </c>
      <c r="B21629" t="s">
        <v>43311</v>
      </c>
      <c r="C21629" t="s">
        <v>43312</v>
      </c>
      <c r="D21629" s="1">
        <v>42099.910740740743</v>
      </c>
      <c r="E21629">
        <v>30</v>
      </c>
      <c r="F21629">
        <v>177</v>
      </c>
      <c r="G21629" t="s">
        <v>89</v>
      </c>
    </row>
    <row r="21630" spans="1:8" x14ac:dyDescent="0.2">
      <c r="A21630">
        <v>5.8480640640405504E+17</v>
      </c>
      <c r="B21630" t="s">
        <v>43313</v>
      </c>
      <c r="C21630" t="s">
        <v>43314</v>
      </c>
      <c r="D21630" s="1">
        <v>42099.913043981483</v>
      </c>
      <c r="E21630">
        <v>22</v>
      </c>
      <c r="F21630">
        <v>57</v>
      </c>
      <c r="G21630" t="s">
        <v>215</v>
      </c>
    </row>
    <row r="21631" spans="1:8" x14ac:dyDescent="0.2">
      <c r="A21631">
        <v>5.8480661583404595E+17</v>
      </c>
      <c r="B21631" t="s">
        <v>43315</v>
      </c>
      <c r="C21631" t="s">
        <v>43316</v>
      </c>
      <c r="D21631" s="1">
        <v>42099.913622685184</v>
      </c>
      <c r="E21631">
        <v>65</v>
      </c>
      <c r="F21631">
        <v>93</v>
      </c>
      <c r="G21631" t="s">
        <v>215</v>
      </c>
    </row>
    <row r="21632" spans="1:8" x14ac:dyDescent="0.2">
      <c r="A21632">
        <v>5.8502151888476506E+17</v>
      </c>
      <c r="B21632" t="s">
        <v>43317</v>
      </c>
      <c r="C21632" t="s">
        <v>43318</v>
      </c>
      <c r="D21632" s="1">
        <v>42100.506631944445</v>
      </c>
      <c r="E21632">
        <v>27</v>
      </c>
      <c r="F21632">
        <v>57</v>
      </c>
      <c r="G21632" t="s">
        <v>89</v>
      </c>
    </row>
    <row r="21633" spans="1:8" x14ac:dyDescent="0.2">
      <c r="A21633">
        <v>5.8503905879307802E+17</v>
      </c>
      <c r="B21633" t="s">
        <v>43319</v>
      </c>
      <c r="C21633" t="s">
        <v>43320</v>
      </c>
      <c r="D21633" s="1">
        <v>42100.555034722223</v>
      </c>
      <c r="E21633">
        <v>18</v>
      </c>
      <c r="F21633">
        <v>34</v>
      </c>
      <c r="G21633" t="s">
        <v>43321</v>
      </c>
    </row>
    <row r="21634" spans="1:8" x14ac:dyDescent="0.2">
      <c r="A21634">
        <v>5.8503950402677504E+17</v>
      </c>
      <c r="B21634" t="s">
        <v>43322</v>
      </c>
      <c r="C21634" t="s">
        <v>43323</v>
      </c>
      <c r="D21634" s="1">
        <v>42100.556261574071</v>
      </c>
      <c r="E21634">
        <v>5</v>
      </c>
      <c r="F21634">
        <v>30</v>
      </c>
      <c r="G21634" t="s">
        <v>43324</v>
      </c>
    </row>
    <row r="21635" spans="1:8" x14ac:dyDescent="0.2">
      <c r="A21635">
        <v>5.8503966653088499E+17</v>
      </c>
      <c r="B21635" t="s">
        <v>43325</v>
      </c>
      <c r="C21635" t="s">
        <v>43326</v>
      </c>
      <c r="D21635" s="1">
        <v>42100.556712962964</v>
      </c>
      <c r="E21635">
        <v>12</v>
      </c>
      <c r="F21635">
        <v>19</v>
      </c>
      <c r="G21635" t="s">
        <v>215</v>
      </c>
      <c r="H21635" t="s">
        <v>390</v>
      </c>
    </row>
    <row r="21636" spans="1:8" x14ac:dyDescent="0.2">
      <c r="A21636">
        <v>5.8503969939750502E+17</v>
      </c>
      <c r="B21636" t="s">
        <v>43327</v>
      </c>
      <c r="C21636" t="s">
        <v>43328</v>
      </c>
      <c r="D21636" s="1">
        <v>42100.556805555556</v>
      </c>
      <c r="E21636">
        <v>6</v>
      </c>
      <c r="F21636">
        <v>30</v>
      </c>
      <c r="G21636" t="s">
        <v>215</v>
      </c>
    </row>
    <row r="21637" spans="1:8" x14ac:dyDescent="0.2">
      <c r="A21637">
        <v>5.8503995179388506E+17</v>
      </c>
      <c r="B21637" t="s">
        <v>43329</v>
      </c>
      <c r="C21637" t="s">
        <v>43330</v>
      </c>
      <c r="D21637" s="1">
        <v>42100.557500000003</v>
      </c>
      <c r="E21637">
        <v>13</v>
      </c>
      <c r="F21637">
        <v>28</v>
      </c>
      <c r="G21637" t="s">
        <v>576</v>
      </c>
    </row>
    <row r="21638" spans="1:8" x14ac:dyDescent="0.2">
      <c r="A21638">
        <v>5.8504002174651494E+17</v>
      </c>
      <c r="B21638" t="s">
        <v>43331</v>
      </c>
      <c r="C21638" t="s">
        <v>43332</v>
      </c>
      <c r="D21638" s="1">
        <v>42100.557696759257</v>
      </c>
      <c r="E21638">
        <v>13</v>
      </c>
      <c r="F21638">
        <v>32</v>
      </c>
      <c r="G21638" t="s">
        <v>576</v>
      </c>
    </row>
    <row r="21639" spans="1:8" x14ac:dyDescent="0.2">
      <c r="A21639">
        <v>5.8504005112344499E+17</v>
      </c>
      <c r="B21639" t="s">
        <v>43333</v>
      </c>
      <c r="C21639" t="s">
        <v>43334</v>
      </c>
      <c r="D21639" s="1">
        <v>42100.55777777778</v>
      </c>
      <c r="E21639">
        <v>14</v>
      </c>
      <c r="F21639">
        <v>23</v>
      </c>
      <c r="G21639" t="s">
        <v>576</v>
      </c>
    </row>
    <row r="21640" spans="1:8" x14ac:dyDescent="0.2">
      <c r="A21640">
        <v>5.8504029491316698E+17</v>
      </c>
      <c r="B21640" t="s">
        <v>43335</v>
      </c>
      <c r="C21640" t="s">
        <v>43336</v>
      </c>
      <c r="D21640" s="1">
        <v>42100.558449074073</v>
      </c>
      <c r="E21640">
        <v>24</v>
      </c>
      <c r="F21640">
        <v>56</v>
      </c>
      <c r="G21640" t="s">
        <v>215</v>
      </c>
    </row>
    <row r="21641" spans="1:8" x14ac:dyDescent="0.2">
      <c r="A21641">
        <v>5.8504046959335398E+17</v>
      </c>
      <c r="B21641" t="s">
        <v>43337</v>
      </c>
      <c r="C21641" t="s">
        <v>43338</v>
      </c>
      <c r="D21641" s="1">
        <v>42100.558935185189</v>
      </c>
      <c r="E21641">
        <v>29</v>
      </c>
      <c r="F21641">
        <v>62</v>
      </c>
      <c r="G21641" t="s">
        <v>215</v>
      </c>
    </row>
    <row r="21642" spans="1:8" x14ac:dyDescent="0.2">
      <c r="A21642">
        <v>5.8508842383431194E+17</v>
      </c>
      <c r="B21642" t="s">
        <v>43339</v>
      </c>
      <c r="C21642" t="s">
        <v>43340</v>
      </c>
      <c r="D21642" s="1">
        <v>42100.691261574073</v>
      </c>
      <c r="E21642">
        <v>51</v>
      </c>
      <c r="F21642">
        <v>84</v>
      </c>
      <c r="G21642" t="s">
        <v>215</v>
      </c>
    </row>
    <row r="21643" spans="1:8" x14ac:dyDescent="0.2">
      <c r="A21643">
        <v>5.8509031905577702E+17</v>
      </c>
      <c r="B21643" t="s">
        <v>43341</v>
      </c>
      <c r="C21643" t="s">
        <v>43342</v>
      </c>
      <c r="D21643" s="1">
        <v>42100.696493055555</v>
      </c>
      <c r="E21643">
        <v>212</v>
      </c>
      <c r="F21643">
        <v>326</v>
      </c>
    </row>
    <row r="21644" spans="1:8" x14ac:dyDescent="0.2">
      <c r="A21644">
        <v>5.8509628623336998E+17</v>
      </c>
      <c r="B21644" t="s">
        <v>43343</v>
      </c>
      <c r="C21644" t="s">
        <v>43344</v>
      </c>
      <c r="D21644" s="1">
        <v>42100.712951388887</v>
      </c>
      <c r="E21644">
        <v>25</v>
      </c>
      <c r="F21644">
        <v>42</v>
      </c>
      <c r="H21644" t="s">
        <v>390</v>
      </c>
    </row>
    <row r="21645" spans="1:8" x14ac:dyDescent="0.2">
      <c r="A21645">
        <v>5.8510175152053402E+17</v>
      </c>
      <c r="B21645" t="s">
        <v>43345</v>
      </c>
      <c r="C21645" t="s">
        <v>43346</v>
      </c>
      <c r="D21645" s="1">
        <v>42100.728032407409</v>
      </c>
      <c r="E21645">
        <v>65</v>
      </c>
      <c r="F21645">
        <v>93</v>
      </c>
      <c r="G21645" t="s">
        <v>89</v>
      </c>
    </row>
    <row r="21646" spans="1:8" x14ac:dyDescent="0.2">
      <c r="A21646">
        <v>5.8513478082980595E+17</v>
      </c>
      <c r="B21646" t="s">
        <v>43347</v>
      </c>
      <c r="C21646" t="s">
        <v>43348</v>
      </c>
      <c r="D21646" s="1">
        <v>42100.819178240738</v>
      </c>
      <c r="E21646">
        <v>24</v>
      </c>
      <c r="F21646">
        <v>29</v>
      </c>
      <c r="G21646" t="s">
        <v>215</v>
      </c>
      <c r="H21646" t="s">
        <v>390</v>
      </c>
    </row>
    <row r="21647" spans="1:8" x14ac:dyDescent="0.2">
      <c r="A21647">
        <v>5.8515255550581901E+17</v>
      </c>
      <c r="B21647" t="s">
        <v>43349</v>
      </c>
      <c r="C21647" t="s">
        <v>43350</v>
      </c>
      <c r="D21647" s="1">
        <v>42100.86822916667</v>
      </c>
      <c r="E21647">
        <v>12</v>
      </c>
      <c r="F21647">
        <v>20</v>
      </c>
      <c r="G21647" t="s">
        <v>215</v>
      </c>
    </row>
    <row r="21648" spans="1:8" x14ac:dyDescent="0.2">
      <c r="A21648">
        <v>5.8515488717815795E+17</v>
      </c>
      <c r="B21648" t="s">
        <v>43351</v>
      </c>
      <c r="C21648" t="s">
        <v>43352</v>
      </c>
      <c r="D21648" s="1">
        <v>42100.874664351853</v>
      </c>
      <c r="E21648">
        <v>31</v>
      </c>
      <c r="F21648">
        <v>41</v>
      </c>
      <c r="G21648" t="s">
        <v>89</v>
      </c>
    </row>
    <row r="21649" spans="1:8" x14ac:dyDescent="0.2">
      <c r="A21649">
        <v>5.8520174978865101E+17</v>
      </c>
      <c r="B21649" t="s">
        <v>43353</v>
      </c>
      <c r="C21649" t="s">
        <v>43354</v>
      </c>
      <c r="D21649" s="1">
        <v>42101.003981481481</v>
      </c>
      <c r="E21649">
        <v>23</v>
      </c>
      <c r="F21649">
        <v>35</v>
      </c>
      <c r="G21649" t="s">
        <v>89</v>
      </c>
    </row>
    <row r="21650" spans="1:8" x14ac:dyDescent="0.2">
      <c r="A21650">
        <v>5.8520215471930496E+17</v>
      </c>
      <c r="B21650" t="s">
        <v>43355</v>
      </c>
      <c r="C21650" t="s">
        <v>43356</v>
      </c>
      <c r="D21650" s="1">
        <v>42101.00509259259</v>
      </c>
      <c r="E21650">
        <v>28</v>
      </c>
      <c r="F21650">
        <v>37</v>
      </c>
      <c r="G21650" t="s">
        <v>89</v>
      </c>
    </row>
    <row r="21651" spans="1:8" x14ac:dyDescent="0.2">
      <c r="A21651">
        <v>5.8520317084400794E+17</v>
      </c>
      <c r="B21651" t="s">
        <v>43357</v>
      </c>
      <c r="C21651" t="s">
        <v>43358</v>
      </c>
      <c r="D21651" s="1">
        <v>42101.007905092592</v>
      </c>
      <c r="E21651">
        <v>131</v>
      </c>
      <c r="F21651">
        <v>175</v>
      </c>
      <c r="G21651" t="s">
        <v>89</v>
      </c>
    </row>
    <row r="21652" spans="1:8" x14ac:dyDescent="0.2">
      <c r="A21652">
        <v>5.8522429581676506E+17</v>
      </c>
      <c r="B21652" t="s">
        <v>43359</v>
      </c>
      <c r="C21652" t="s">
        <v>43360</v>
      </c>
      <c r="D21652" s="1">
        <v>42101.066192129627</v>
      </c>
      <c r="E21652">
        <v>22</v>
      </c>
      <c r="F21652">
        <v>38</v>
      </c>
      <c r="G21652" t="s">
        <v>89</v>
      </c>
    </row>
    <row r="21653" spans="1:8" x14ac:dyDescent="0.2">
      <c r="A21653">
        <v>5.8522446135760794E+17</v>
      </c>
      <c r="B21653" t="s">
        <v>43361</v>
      </c>
      <c r="C21653" t="s">
        <v>43362</v>
      </c>
      <c r="D21653" s="1">
        <v>42101.066655092596</v>
      </c>
      <c r="E21653">
        <v>81</v>
      </c>
      <c r="F21653">
        <v>111</v>
      </c>
      <c r="G21653" t="s">
        <v>215</v>
      </c>
    </row>
    <row r="21654" spans="1:8" x14ac:dyDescent="0.2">
      <c r="A21654">
        <v>5.8522456595929395E+17</v>
      </c>
      <c r="B21654" t="s">
        <v>43363</v>
      </c>
      <c r="C21654" t="s">
        <v>43364</v>
      </c>
      <c r="D21654" s="1">
        <v>42101.066944444443</v>
      </c>
      <c r="E21654">
        <v>18</v>
      </c>
      <c r="F21654">
        <v>64</v>
      </c>
      <c r="G21654" t="s">
        <v>576</v>
      </c>
    </row>
    <row r="21655" spans="1:8" x14ac:dyDescent="0.2">
      <c r="A21655">
        <v>5.8522504720959795E+17</v>
      </c>
      <c r="B21655" t="s">
        <v>43365</v>
      </c>
      <c r="C21655" t="s">
        <v>43366</v>
      </c>
      <c r="D21655" s="1">
        <v>42101.06826388889</v>
      </c>
      <c r="E21655">
        <v>18</v>
      </c>
      <c r="F21655">
        <v>29</v>
      </c>
      <c r="G21655" t="s">
        <v>576</v>
      </c>
      <c r="H21655" t="s">
        <v>390</v>
      </c>
    </row>
    <row r="21656" spans="1:8" x14ac:dyDescent="0.2">
      <c r="A21656">
        <v>5.8522908334215501E+17</v>
      </c>
      <c r="B21656" t="s">
        <v>43367</v>
      </c>
      <c r="C21656" t="s">
        <v>43368</v>
      </c>
      <c r="D21656" s="1">
        <v>42101.079409722224</v>
      </c>
      <c r="E21656">
        <v>22</v>
      </c>
      <c r="F21656">
        <v>34</v>
      </c>
      <c r="G21656" t="s">
        <v>215</v>
      </c>
    </row>
    <row r="21657" spans="1:8" x14ac:dyDescent="0.2">
      <c r="A21657">
        <v>5.8522991516073894E+17</v>
      </c>
      <c r="B21657" t="s">
        <v>43369</v>
      </c>
      <c r="C21657" t="s">
        <v>43370</v>
      </c>
      <c r="D21657" s="1">
        <v>42101.081701388888</v>
      </c>
      <c r="E21657">
        <v>22</v>
      </c>
      <c r="F21657">
        <v>51</v>
      </c>
      <c r="G21657" t="s">
        <v>215</v>
      </c>
    </row>
    <row r="21658" spans="1:8" x14ac:dyDescent="0.2">
      <c r="A21658">
        <v>5.8524103900856294E+17</v>
      </c>
      <c r="B21658" t="s">
        <v>43371</v>
      </c>
      <c r="C21658" t="s">
        <v>43372</v>
      </c>
      <c r="D21658" s="1">
        <v>42101.112395833334</v>
      </c>
      <c r="E21658">
        <v>27</v>
      </c>
      <c r="F21658">
        <v>58</v>
      </c>
      <c r="G21658" t="s">
        <v>89</v>
      </c>
    </row>
    <row r="21659" spans="1:8" x14ac:dyDescent="0.2">
      <c r="A21659">
        <v>5.8524234514426202E+17</v>
      </c>
      <c r="B21659" t="s">
        <v>43373</v>
      </c>
      <c r="C21659" t="s">
        <v>43374</v>
      </c>
      <c r="D21659" s="1">
        <v>42101.116006944445</v>
      </c>
      <c r="E21659">
        <v>11</v>
      </c>
      <c r="F21659">
        <v>15</v>
      </c>
      <c r="G21659" t="s">
        <v>43375</v>
      </c>
    </row>
    <row r="21660" spans="1:8" x14ac:dyDescent="0.2">
      <c r="A21660">
        <v>5.8524267353308698E+17</v>
      </c>
      <c r="B21660" t="s">
        <v>43376</v>
      </c>
      <c r="C21660" t="s">
        <v>43377</v>
      </c>
      <c r="D21660" s="1">
        <v>42101.116909722223</v>
      </c>
      <c r="E21660">
        <v>14</v>
      </c>
      <c r="F21660">
        <v>21</v>
      </c>
      <c r="G21660" t="s">
        <v>576</v>
      </c>
    </row>
    <row r="21661" spans="1:8" x14ac:dyDescent="0.2">
      <c r="A21661">
        <v>5.8524301770506202E+17</v>
      </c>
      <c r="B21661" t="s">
        <v>43378</v>
      </c>
      <c r="C21661" t="s">
        <v>43379</v>
      </c>
      <c r="D21661" s="1">
        <v>42101.117858796293</v>
      </c>
      <c r="E21661">
        <v>28</v>
      </c>
      <c r="F21661">
        <v>114</v>
      </c>
      <c r="G21661" t="s">
        <v>89</v>
      </c>
    </row>
    <row r="21662" spans="1:8" x14ac:dyDescent="0.2">
      <c r="A21662">
        <v>5.8524311906460403E+17</v>
      </c>
      <c r="B21662" t="s">
        <v>43380</v>
      </c>
      <c r="C21662" t="s">
        <v>43381</v>
      </c>
      <c r="D21662" s="1">
        <v>42101.118136574078</v>
      </c>
      <c r="E21662">
        <v>10</v>
      </c>
      <c r="F21662">
        <v>13</v>
      </c>
      <c r="G21662" t="s">
        <v>487</v>
      </c>
    </row>
    <row r="21663" spans="1:8" x14ac:dyDescent="0.2">
      <c r="A21663">
        <v>5.8524361095997798E+17</v>
      </c>
      <c r="B21663" t="s">
        <v>43382</v>
      </c>
      <c r="C21663" t="s">
        <v>43383</v>
      </c>
      <c r="D21663" s="1">
        <v>42101.119490740741</v>
      </c>
      <c r="E21663">
        <v>15</v>
      </c>
      <c r="F21663">
        <v>46</v>
      </c>
      <c r="G21663" t="s">
        <v>215</v>
      </c>
      <c r="H21663" t="s">
        <v>13093</v>
      </c>
    </row>
    <row r="21664" spans="1:8" x14ac:dyDescent="0.2">
      <c r="A21664">
        <v>5.8524426496521805E+17</v>
      </c>
      <c r="B21664" t="s">
        <v>43384</v>
      </c>
      <c r="C21664" t="s">
        <v>43385</v>
      </c>
      <c r="D21664" s="1">
        <v>42101.121296296296</v>
      </c>
      <c r="E21664">
        <v>20</v>
      </c>
      <c r="F21664">
        <v>28</v>
      </c>
      <c r="G21664" t="s">
        <v>42370</v>
      </c>
      <c r="H21664" t="s">
        <v>390</v>
      </c>
    </row>
    <row r="21665" spans="1:8" x14ac:dyDescent="0.2">
      <c r="A21665">
        <v>5.8524499119643802E+17</v>
      </c>
      <c r="B21665" t="s">
        <v>43386</v>
      </c>
      <c r="C21665" t="s">
        <v>43387</v>
      </c>
      <c r="D21665" s="1">
        <v>42101.123298611114</v>
      </c>
      <c r="E21665">
        <v>26</v>
      </c>
      <c r="F21665">
        <v>67</v>
      </c>
      <c r="G21665" t="s">
        <v>215</v>
      </c>
      <c r="H21665" t="s">
        <v>390</v>
      </c>
    </row>
    <row r="21666" spans="1:8" x14ac:dyDescent="0.2">
      <c r="A21666">
        <v>5.8526093283145306E+17</v>
      </c>
      <c r="B21666" t="s">
        <v>43388</v>
      </c>
      <c r="C21666" t="s">
        <v>43389</v>
      </c>
      <c r="D21666" s="1">
        <v>42101.167291666665</v>
      </c>
      <c r="E21666">
        <v>143</v>
      </c>
      <c r="F21666">
        <v>212</v>
      </c>
      <c r="G21666" t="s">
        <v>215</v>
      </c>
    </row>
    <row r="21667" spans="1:8" x14ac:dyDescent="0.2">
      <c r="A21667">
        <v>5.8526272951197197E+17</v>
      </c>
      <c r="B21667" t="s">
        <v>43390</v>
      </c>
      <c r="C21667" t="s">
        <v>43391</v>
      </c>
      <c r="D21667" s="1">
        <v>42101.172256944446</v>
      </c>
      <c r="E21667">
        <v>198</v>
      </c>
      <c r="F21667">
        <v>249</v>
      </c>
    </row>
    <row r="21668" spans="1:8" x14ac:dyDescent="0.2">
      <c r="A21668">
        <v>5.8526544239623296E+17</v>
      </c>
      <c r="B21668" t="s">
        <v>43392</v>
      </c>
      <c r="C21668" t="s">
        <v>43393</v>
      </c>
      <c r="D21668" s="1">
        <v>42101.1797337963</v>
      </c>
      <c r="E21668">
        <v>13</v>
      </c>
      <c r="F21668">
        <v>19</v>
      </c>
      <c r="G21668" t="s">
        <v>43394</v>
      </c>
      <c r="H21668" t="s">
        <v>390</v>
      </c>
    </row>
    <row r="21669" spans="1:8" x14ac:dyDescent="0.2">
      <c r="A21669">
        <v>5.8526608987091699E+17</v>
      </c>
      <c r="B21669" t="s">
        <v>43395</v>
      </c>
      <c r="C21669" t="s">
        <v>43396</v>
      </c>
      <c r="D21669" s="1">
        <v>42101.181527777779</v>
      </c>
      <c r="E21669">
        <v>19</v>
      </c>
      <c r="F21669">
        <v>26</v>
      </c>
      <c r="G21669" t="s">
        <v>487</v>
      </c>
    </row>
    <row r="21670" spans="1:8" x14ac:dyDescent="0.2">
      <c r="A21670">
        <v>5.8526647177910195E+17</v>
      </c>
      <c r="B21670" t="s">
        <v>43397</v>
      </c>
      <c r="C21670" t="s">
        <v>43398</v>
      </c>
      <c r="D21670" s="1">
        <v>42101.182581018518</v>
      </c>
      <c r="E21670">
        <v>24</v>
      </c>
      <c r="F21670">
        <v>42</v>
      </c>
      <c r="G21670" t="s">
        <v>215</v>
      </c>
    </row>
    <row r="21671" spans="1:8" x14ac:dyDescent="0.2">
      <c r="A21671">
        <v>5.8526666637804301E+17</v>
      </c>
      <c r="B21671" t="s">
        <v>43399</v>
      </c>
      <c r="C21671" t="s">
        <v>43400</v>
      </c>
      <c r="D21671" s="1">
        <v>42101.183113425926</v>
      </c>
      <c r="E21671">
        <v>27</v>
      </c>
      <c r="F21671">
        <v>57</v>
      </c>
      <c r="G21671" t="s">
        <v>215</v>
      </c>
    </row>
    <row r="21672" spans="1:8" x14ac:dyDescent="0.2">
      <c r="A21672">
        <v>5.85266996058656E+17</v>
      </c>
      <c r="B21672" t="s">
        <v>43401</v>
      </c>
      <c r="C21672" t="s">
        <v>43402</v>
      </c>
      <c r="D21672" s="1">
        <v>42101.184027777781</v>
      </c>
      <c r="E21672">
        <v>17</v>
      </c>
      <c r="F21672">
        <v>40</v>
      </c>
      <c r="G21672" t="s">
        <v>43403</v>
      </c>
    </row>
    <row r="21673" spans="1:8" x14ac:dyDescent="0.2">
      <c r="A21673">
        <v>5.8526704933476301E+17</v>
      </c>
      <c r="B21673" t="s">
        <v>43404</v>
      </c>
      <c r="C21673" t="s">
        <v>43405</v>
      </c>
      <c r="D21673" s="1">
        <v>42101.184166666666</v>
      </c>
      <c r="E21673">
        <v>8</v>
      </c>
      <c r="F21673">
        <v>12</v>
      </c>
      <c r="G21673" t="s">
        <v>215</v>
      </c>
    </row>
    <row r="21674" spans="1:8" x14ac:dyDescent="0.2">
      <c r="A21674">
        <v>5.8526789707071002E+17</v>
      </c>
      <c r="B21674" t="s">
        <v>43406</v>
      </c>
      <c r="C21674" t="s">
        <v>43407</v>
      </c>
      <c r="D21674" s="1">
        <v>42101.186516203707</v>
      </c>
      <c r="E21674">
        <v>19</v>
      </c>
      <c r="F21674">
        <v>27</v>
      </c>
      <c r="G21674" t="e">
        <f>_xlfn.SINGLE(Whatyouknowjr _xlfn.SINGLE( _xlfn.SINGLE(Realistboutmine)))</f>
        <v>#NAME?</v>
      </c>
    </row>
    <row r="21675" spans="1:8" x14ac:dyDescent="0.2">
      <c r="A21675">
        <v>5.8526854999383194E+17</v>
      </c>
      <c r="B21675" t="s">
        <v>43408</v>
      </c>
      <c r="C21675" t="s">
        <v>43409</v>
      </c>
      <c r="D21675" s="1">
        <v>42101.188310185185</v>
      </c>
      <c r="E21675">
        <v>28</v>
      </c>
      <c r="F21675">
        <v>49</v>
      </c>
      <c r="G21675" t="s">
        <v>43410</v>
      </c>
    </row>
    <row r="21676" spans="1:8" x14ac:dyDescent="0.2">
      <c r="A21676">
        <v>5.8526874186638899E+17</v>
      </c>
      <c r="B21676" t="s">
        <v>43411</v>
      </c>
      <c r="C21676" t="s">
        <v>43412</v>
      </c>
      <c r="D21676" s="1">
        <v>42101.188842592594</v>
      </c>
      <c r="E21676">
        <v>16</v>
      </c>
      <c r="F21676">
        <v>31</v>
      </c>
      <c r="G21676" t="e">
        <f>Realistboutmine</f>
        <v>#NAME?</v>
      </c>
    </row>
    <row r="21677" spans="1:8" x14ac:dyDescent="0.2">
      <c r="A21677">
        <v>5.8526889282361702E+17</v>
      </c>
      <c r="B21677" t="s">
        <v>43413</v>
      </c>
      <c r="C21677" t="s">
        <v>43414</v>
      </c>
      <c r="D21677" s="1">
        <v>42101.189259259256</v>
      </c>
      <c r="E21677">
        <v>15</v>
      </c>
      <c r="F21677">
        <v>32</v>
      </c>
      <c r="G21677" t="s">
        <v>215</v>
      </c>
    </row>
    <row r="21678" spans="1:8" x14ac:dyDescent="0.2">
      <c r="A21678">
        <v>5.8526910506800704E+17</v>
      </c>
      <c r="B21678" t="s">
        <v>43415</v>
      </c>
      <c r="C21678" t="s">
        <v>43416</v>
      </c>
      <c r="D21678" s="1">
        <v>42101.189849537041</v>
      </c>
      <c r="E21678">
        <v>37</v>
      </c>
      <c r="F21678">
        <v>68</v>
      </c>
      <c r="G21678" t="e">
        <f>_xlfn.SINGLE( _xlfn.SINGLE( _xlfn.SINGLE(cleopattraUSA)))</f>
        <v>#NAME?</v>
      </c>
    </row>
    <row r="21679" spans="1:8" x14ac:dyDescent="0.2">
      <c r="A21679">
        <v>5.8528074140943104E+17</v>
      </c>
      <c r="B21679" t="s">
        <v>43417</v>
      </c>
      <c r="C21679" t="s">
        <v>43418</v>
      </c>
      <c r="D21679" s="1">
        <v>42101.221956018519</v>
      </c>
      <c r="E21679">
        <v>111</v>
      </c>
      <c r="F21679">
        <v>163</v>
      </c>
      <c r="G21679" t="s">
        <v>89</v>
      </c>
      <c r="H21679" t="s">
        <v>390</v>
      </c>
    </row>
    <row r="21680" spans="1:8" x14ac:dyDescent="0.2">
      <c r="A21680">
        <v>5.8528155881637005E+17</v>
      </c>
      <c r="B21680" t="s">
        <v>43419</v>
      </c>
      <c r="C21680" t="s">
        <v>43420</v>
      </c>
      <c r="D21680" s="1">
        <v>42101.224212962959</v>
      </c>
      <c r="E21680">
        <v>136</v>
      </c>
      <c r="F21680">
        <v>158</v>
      </c>
      <c r="G21680" t="s">
        <v>576</v>
      </c>
    </row>
    <row r="21681" spans="1:8" x14ac:dyDescent="0.2">
      <c r="A21681">
        <v>5.8528646518317798E+17</v>
      </c>
      <c r="B21681" t="s">
        <v>43421</v>
      </c>
      <c r="C21681" t="s">
        <v>43422</v>
      </c>
      <c r="D21681" s="1">
        <v>42101.237754629627</v>
      </c>
      <c r="E21681">
        <v>288</v>
      </c>
      <c r="F21681">
        <v>448</v>
      </c>
    </row>
    <row r="21682" spans="1:8" x14ac:dyDescent="0.2">
      <c r="A21682">
        <v>5.85406176541728E+17</v>
      </c>
      <c r="B21682" t="s">
        <v>43423</v>
      </c>
      <c r="C21682" t="s">
        <v>43424</v>
      </c>
      <c r="D21682" s="1">
        <v>42101.568090277775</v>
      </c>
      <c r="E21682">
        <v>176</v>
      </c>
      <c r="F21682">
        <v>295</v>
      </c>
    </row>
    <row r="21683" spans="1:8" x14ac:dyDescent="0.2">
      <c r="A21683">
        <v>5.8559526537097203E+17</v>
      </c>
      <c r="B21683" t="s">
        <v>43425</v>
      </c>
      <c r="C21683" t="s">
        <v>43426</v>
      </c>
      <c r="D21683" s="1">
        <v>42102.089872685188</v>
      </c>
      <c r="E21683">
        <v>24</v>
      </c>
      <c r="F21683">
        <v>58</v>
      </c>
      <c r="G21683" t="s">
        <v>89</v>
      </c>
    </row>
    <row r="21684" spans="1:8" x14ac:dyDescent="0.2">
      <c r="A21684">
        <v>5.8559543115082099E+17</v>
      </c>
      <c r="B21684" t="s">
        <v>43427</v>
      </c>
      <c r="C21684" t="s">
        <v>43428</v>
      </c>
      <c r="D21684" s="1">
        <v>42102.09033564815</v>
      </c>
      <c r="E21684">
        <v>27</v>
      </c>
      <c r="F21684">
        <v>50</v>
      </c>
      <c r="G21684" t="s">
        <v>215</v>
      </c>
      <c r="H21684" t="s">
        <v>390</v>
      </c>
    </row>
    <row r="21685" spans="1:8" x14ac:dyDescent="0.2">
      <c r="A21685">
        <v>5.8559579728000602E+17</v>
      </c>
      <c r="B21685" t="s">
        <v>43429</v>
      </c>
      <c r="C21685" t="s">
        <v>43430</v>
      </c>
      <c r="D21685" s="1">
        <v>42102.09134259259</v>
      </c>
      <c r="E21685">
        <v>30</v>
      </c>
      <c r="F21685">
        <v>58</v>
      </c>
      <c r="G21685" t="s">
        <v>43431</v>
      </c>
      <c r="H21685" t="s">
        <v>616</v>
      </c>
    </row>
    <row r="21686" spans="1:8" x14ac:dyDescent="0.2">
      <c r="A21686">
        <v>5.8559672191851302E+17</v>
      </c>
      <c r="B21686" t="s">
        <v>43432</v>
      </c>
      <c r="C21686" t="s">
        <v>43433</v>
      </c>
      <c r="D21686" s="1">
        <v>42102.093900462962</v>
      </c>
      <c r="E21686">
        <v>41</v>
      </c>
      <c r="F21686">
        <v>56</v>
      </c>
      <c r="G21686" t="e">
        <f>_xlfn.SINGLE(SportsTalkCSN _xlfn.SINGLE(CHICKatCSN _xlfn.SINGLE(BmitchliveCSN)))</f>
        <v>#NAME?</v>
      </c>
    </row>
    <row r="21687" spans="1:8" x14ac:dyDescent="0.2">
      <c r="A21687">
        <v>5.8572429451846003E+17</v>
      </c>
      <c r="B21687" t="s">
        <v>43434</v>
      </c>
      <c r="C21687" t="s">
        <v>43435</v>
      </c>
      <c r="D21687" s="1">
        <v>42102.445925925924</v>
      </c>
      <c r="E21687">
        <v>15</v>
      </c>
      <c r="F21687">
        <v>70</v>
      </c>
      <c r="G21687" t="s">
        <v>215</v>
      </c>
      <c r="H21687" t="s">
        <v>616</v>
      </c>
    </row>
    <row r="21688" spans="1:8" x14ac:dyDescent="0.2">
      <c r="A21688">
        <v>5.8572451837685696E+17</v>
      </c>
      <c r="B21688" t="s">
        <v>43436</v>
      </c>
      <c r="C21688" t="s">
        <v>43437</v>
      </c>
      <c r="D21688" s="1">
        <v>42102.446550925924</v>
      </c>
      <c r="E21688">
        <v>30</v>
      </c>
      <c r="F21688">
        <v>40</v>
      </c>
      <c r="G21688" t="s">
        <v>89</v>
      </c>
    </row>
    <row r="21689" spans="1:8" x14ac:dyDescent="0.2">
      <c r="A21689">
        <v>5.8572470386995597E+17</v>
      </c>
      <c r="B21689" t="s">
        <v>43438</v>
      </c>
      <c r="C21689" t="s">
        <v>43439</v>
      </c>
      <c r="D21689" s="1">
        <v>42102.447060185186</v>
      </c>
      <c r="E21689">
        <v>15</v>
      </c>
      <c r="F21689">
        <v>33</v>
      </c>
      <c r="G21689" t="s">
        <v>576</v>
      </c>
    </row>
    <row r="21690" spans="1:8" x14ac:dyDescent="0.2">
      <c r="A21690">
        <v>5.8572504736247795E+17</v>
      </c>
      <c r="B21690" t="s">
        <v>43440</v>
      </c>
      <c r="C21690" t="s">
        <v>43441</v>
      </c>
      <c r="D21690" s="1">
        <v>42102.448009259257</v>
      </c>
      <c r="E21690">
        <v>10</v>
      </c>
      <c r="F21690">
        <v>23</v>
      </c>
      <c r="G21690" t="s">
        <v>215</v>
      </c>
      <c r="H21690" t="s">
        <v>390</v>
      </c>
    </row>
    <row r="21691" spans="1:8" x14ac:dyDescent="0.2">
      <c r="A21691">
        <v>5.8572529052303296E+17</v>
      </c>
      <c r="B21691" t="s">
        <v>43442</v>
      </c>
      <c r="C21691" t="s">
        <v>43443</v>
      </c>
      <c r="D21691" s="1">
        <v>42102.448680555557</v>
      </c>
      <c r="E21691">
        <v>15</v>
      </c>
      <c r="F21691">
        <v>12</v>
      </c>
      <c r="G21691" t="s">
        <v>487</v>
      </c>
    </row>
    <row r="21692" spans="1:8" x14ac:dyDescent="0.2">
      <c r="A21692">
        <v>5.8572541111350797E+17</v>
      </c>
      <c r="B21692" t="s">
        <v>43444</v>
      </c>
      <c r="C21692" t="s">
        <v>43445</v>
      </c>
      <c r="D21692" s="1">
        <v>42102.449004629627</v>
      </c>
      <c r="E21692">
        <v>61</v>
      </c>
      <c r="F21692">
        <v>46</v>
      </c>
      <c r="G21692" t="s">
        <v>43446</v>
      </c>
    </row>
    <row r="21693" spans="1:8" x14ac:dyDescent="0.2">
      <c r="A21693">
        <v>5.8572545516206797E+17</v>
      </c>
      <c r="B21693" t="s">
        <v>43447</v>
      </c>
      <c r="C21693" t="s">
        <v>43448</v>
      </c>
      <c r="D21693" s="1">
        <v>42102.449131944442</v>
      </c>
      <c r="E21693">
        <v>80</v>
      </c>
      <c r="F21693">
        <v>156</v>
      </c>
      <c r="G21693" t="s">
        <v>43446</v>
      </c>
    </row>
    <row r="21694" spans="1:8" x14ac:dyDescent="0.2">
      <c r="A21694">
        <v>5.8572563653212096E+17</v>
      </c>
      <c r="B21694" t="s">
        <v>43449</v>
      </c>
      <c r="C21694" t="s">
        <v>43450</v>
      </c>
      <c r="D21694" s="1">
        <v>42102.449629629627</v>
      </c>
      <c r="E21694">
        <v>13</v>
      </c>
      <c r="F21694">
        <v>35</v>
      </c>
      <c r="G21694" t="s">
        <v>43451</v>
      </c>
    </row>
    <row r="21695" spans="1:8" x14ac:dyDescent="0.2">
      <c r="A21695">
        <v>5.8572675726278195E+17</v>
      </c>
      <c r="B21695" t="s">
        <v>43452</v>
      </c>
      <c r="C21695" t="s">
        <v>43453</v>
      </c>
      <c r="D21695" s="1">
        <v>42102.452719907407</v>
      </c>
      <c r="E21695">
        <v>15</v>
      </c>
      <c r="F21695">
        <v>25</v>
      </c>
      <c r="G21695" t="s">
        <v>576</v>
      </c>
      <c r="H21695" t="s">
        <v>13093</v>
      </c>
    </row>
    <row r="21696" spans="1:8" x14ac:dyDescent="0.2">
      <c r="A21696">
        <v>5.8572689012576205E+17</v>
      </c>
      <c r="B21696" t="s">
        <v>43454</v>
      </c>
      <c r="C21696" t="s">
        <v>43455</v>
      </c>
      <c r="D21696" s="1">
        <v>42102.453090277777</v>
      </c>
      <c r="E21696">
        <v>18</v>
      </c>
      <c r="F21696">
        <v>29</v>
      </c>
      <c r="G21696" t="s">
        <v>43456</v>
      </c>
    </row>
    <row r="21697" spans="1:8" x14ac:dyDescent="0.2">
      <c r="A21697">
        <v>5.8572825765334605E+17</v>
      </c>
      <c r="B21697" t="s">
        <v>43457</v>
      </c>
      <c r="C21697" t="s">
        <v>43458</v>
      </c>
      <c r="D21697" s="1">
        <v>42102.456863425927</v>
      </c>
      <c r="E21697">
        <v>10</v>
      </c>
      <c r="F21697">
        <v>32</v>
      </c>
      <c r="G21697" t="s">
        <v>215</v>
      </c>
    </row>
    <row r="21698" spans="1:8" x14ac:dyDescent="0.2">
      <c r="A21698">
        <v>5.8572934275339405E+17</v>
      </c>
      <c r="B21698" t="s">
        <v>43459</v>
      </c>
      <c r="C21698" t="s">
        <v>43460</v>
      </c>
      <c r="D21698" s="1">
        <v>42102.459861111114</v>
      </c>
      <c r="E21698">
        <v>35</v>
      </c>
      <c r="F21698">
        <v>84</v>
      </c>
      <c r="G21698" t="s">
        <v>89</v>
      </c>
      <c r="H21698" t="s">
        <v>390</v>
      </c>
    </row>
    <row r="21699" spans="1:8" x14ac:dyDescent="0.2">
      <c r="A21699">
        <v>5.8574805226848998E+17</v>
      </c>
      <c r="B21699" t="s">
        <v>43461</v>
      </c>
      <c r="C21699" t="s">
        <v>43462</v>
      </c>
      <c r="D21699" s="1">
        <v>42102.511481481481</v>
      </c>
      <c r="E21699">
        <v>126</v>
      </c>
      <c r="F21699">
        <v>314</v>
      </c>
    </row>
    <row r="21700" spans="1:8" x14ac:dyDescent="0.2">
      <c r="A21700">
        <v>5.8574825125878502E+17</v>
      </c>
      <c r="B21700" t="s">
        <v>43463</v>
      </c>
      <c r="C21700" t="s">
        <v>43464</v>
      </c>
      <c r="D21700" s="1">
        <v>42102.512037037035</v>
      </c>
      <c r="E21700">
        <v>271</v>
      </c>
      <c r="F21700">
        <v>487</v>
      </c>
    </row>
    <row r="21701" spans="1:8" x14ac:dyDescent="0.2">
      <c r="A21701">
        <v>5.8589657923772006E+17</v>
      </c>
      <c r="B21701" t="s">
        <v>43465</v>
      </c>
      <c r="C21701" t="s">
        <v>43466</v>
      </c>
      <c r="D21701" s="1">
        <v>42102.921342592592</v>
      </c>
      <c r="E21701">
        <v>37</v>
      </c>
      <c r="F21701">
        <v>73</v>
      </c>
    </row>
    <row r="21702" spans="1:8" x14ac:dyDescent="0.2">
      <c r="A21702">
        <v>5.8600859566332301E+17</v>
      </c>
      <c r="B21702" t="s">
        <v>43467</v>
      </c>
      <c r="C21702" t="s">
        <v>43468</v>
      </c>
      <c r="D21702" s="1">
        <v>42103.230451388888</v>
      </c>
      <c r="E21702">
        <v>15</v>
      </c>
      <c r="F21702">
        <v>50</v>
      </c>
      <c r="G21702" t="s">
        <v>215</v>
      </c>
    </row>
    <row r="21703" spans="1:8" x14ac:dyDescent="0.2">
      <c r="A21703">
        <v>5.8600872835431603E+17</v>
      </c>
      <c r="B21703" t="s">
        <v>43469</v>
      </c>
      <c r="C21703" t="s">
        <v>43470</v>
      </c>
      <c r="D21703" s="1">
        <v>42103.230821759258</v>
      </c>
      <c r="E21703">
        <v>36</v>
      </c>
      <c r="F21703">
        <v>72</v>
      </c>
      <c r="G21703" t="s">
        <v>215</v>
      </c>
    </row>
    <row r="21704" spans="1:8" x14ac:dyDescent="0.2">
      <c r="A21704">
        <v>5.8601257537838195E+17</v>
      </c>
      <c r="B21704" t="s">
        <v>43471</v>
      </c>
      <c r="C21704" t="s">
        <v>43472</v>
      </c>
      <c r="D21704" s="1">
        <v>42103.241435185184</v>
      </c>
      <c r="E21704">
        <v>110</v>
      </c>
      <c r="F21704">
        <v>152</v>
      </c>
      <c r="G21704" t="s">
        <v>89</v>
      </c>
    </row>
    <row r="21705" spans="1:8" x14ac:dyDescent="0.2">
      <c r="A21705">
        <v>5.8607462120153395E+17</v>
      </c>
      <c r="B21705" t="s">
        <v>43473</v>
      </c>
      <c r="C21705" t="s">
        <v>43474</v>
      </c>
      <c r="D21705" s="1">
        <v>42103.41265046296</v>
      </c>
      <c r="E21705">
        <v>40</v>
      </c>
      <c r="F21705">
        <v>106</v>
      </c>
      <c r="G21705" t="s">
        <v>215</v>
      </c>
    </row>
    <row r="21706" spans="1:8" x14ac:dyDescent="0.2">
      <c r="A21706">
        <v>5.8607487542669696E+17</v>
      </c>
      <c r="B21706" t="s">
        <v>43475</v>
      </c>
      <c r="C21706" t="s">
        <v>43476</v>
      </c>
      <c r="D21706" s="1">
        <v>42103.413344907407</v>
      </c>
      <c r="E21706">
        <v>8</v>
      </c>
      <c r="F21706">
        <v>27</v>
      </c>
      <c r="G21706" t="s">
        <v>215</v>
      </c>
    </row>
    <row r="21707" spans="1:8" x14ac:dyDescent="0.2">
      <c r="A21707">
        <v>5.8607602803398195E+17</v>
      </c>
      <c r="B21707" t="s">
        <v>43477</v>
      </c>
      <c r="C21707" t="s">
        <v>43478</v>
      </c>
      <c r="D21707" s="1">
        <v>42103.416527777779</v>
      </c>
      <c r="E21707">
        <v>14</v>
      </c>
      <c r="F21707">
        <v>35</v>
      </c>
      <c r="G21707" t="e">
        <f>_xlfn.SINGLE( _xlfn.SINGLE(CommunityJC))</f>
        <v>#NAME?</v>
      </c>
      <c r="H21707" t="s">
        <v>390</v>
      </c>
    </row>
    <row r="21708" spans="1:8" x14ac:dyDescent="0.2">
      <c r="A21708">
        <v>5.8607786451001702E+17</v>
      </c>
      <c r="B21708" t="s">
        <v>43479</v>
      </c>
      <c r="C21708" t="s">
        <v>43480</v>
      </c>
      <c r="D21708" s="1">
        <v>42103.421597222223</v>
      </c>
      <c r="E21708">
        <v>20</v>
      </c>
      <c r="F21708">
        <v>32</v>
      </c>
      <c r="G21708" t="s">
        <v>89</v>
      </c>
    </row>
    <row r="21709" spans="1:8" x14ac:dyDescent="0.2">
      <c r="A21709">
        <v>5.8607823290827904E+17</v>
      </c>
      <c r="B21709" t="s">
        <v>43481</v>
      </c>
      <c r="C21709" t="s">
        <v>43482</v>
      </c>
      <c r="D21709" s="1">
        <v>42103.422615740739</v>
      </c>
      <c r="E21709">
        <v>20</v>
      </c>
      <c r="F21709">
        <v>41</v>
      </c>
      <c r="G21709" t="s">
        <v>215</v>
      </c>
      <c r="H21709" t="s">
        <v>390</v>
      </c>
    </row>
    <row r="21710" spans="1:8" x14ac:dyDescent="0.2">
      <c r="A21710">
        <v>5.8608045146859904E+17</v>
      </c>
      <c r="B21710" t="s">
        <v>43483</v>
      </c>
      <c r="C21710" t="s">
        <v>43484</v>
      </c>
      <c r="D21710" s="1">
        <v>42103.428738425922</v>
      </c>
      <c r="E21710">
        <v>13</v>
      </c>
      <c r="F21710">
        <v>22</v>
      </c>
      <c r="G21710" t="s">
        <v>215</v>
      </c>
    </row>
    <row r="21711" spans="1:8" x14ac:dyDescent="0.2">
      <c r="A21711">
        <v>5.8609875921131904E+17</v>
      </c>
      <c r="B21711" t="s">
        <v>43485</v>
      </c>
      <c r="C21711" t="s">
        <v>43486</v>
      </c>
      <c r="D21711" s="1">
        <v>42103.479259259257</v>
      </c>
      <c r="E21711">
        <v>18</v>
      </c>
      <c r="F21711">
        <v>51</v>
      </c>
      <c r="G21711" t="s">
        <v>215</v>
      </c>
    </row>
    <row r="21712" spans="1:8" x14ac:dyDescent="0.2">
      <c r="A21712">
        <v>5.8609967055392704E+17</v>
      </c>
      <c r="B21712" t="s">
        <v>43487</v>
      </c>
      <c r="C21712" t="s">
        <v>43488</v>
      </c>
      <c r="D21712" s="1">
        <v>42103.481770833336</v>
      </c>
      <c r="E21712">
        <v>12</v>
      </c>
      <c r="F21712">
        <v>20</v>
      </c>
      <c r="G21712" t="s">
        <v>576</v>
      </c>
    </row>
    <row r="21713" spans="1:8" x14ac:dyDescent="0.2">
      <c r="A21713">
        <v>5.8609972772641498E+17</v>
      </c>
      <c r="B21713" t="s">
        <v>43489</v>
      </c>
      <c r="C21713" t="s">
        <v>43490</v>
      </c>
      <c r="D21713" s="1">
        <v>42103.481921296298</v>
      </c>
      <c r="E21713">
        <v>10</v>
      </c>
      <c r="F21713">
        <v>18</v>
      </c>
      <c r="G21713" t="s">
        <v>215</v>
      </c>
      <c r="H21713" t="s">
        <v>616</v>
      </c>
    </row>
    <row r="21714" spans="1:8" x14ac:dyDescent="0.2">
      <c r="A21714">
        <v>5.8610018259453901E+17</v>
      </c>
      <c r="B21714" t="s">
        <v>43491</v>
      </c>
      <c r="C21714" t="s">
        <v>43492</v>
      </c>
      <c r="D21714" s="1">
        <v>42103.483182870368</v>
      </c>
      <c r="E21714">
        <v>14</v>
      </c>
      <c r="F21714">
        <v>30</v>
      </c>
      <c r="G21714" t="s">
        <v>576</v>
      </c>
    </row>
    <row r="21715" spans="1:8" x14ac:dyDescent="0.2">
      <c r="A21715">
        <v>5.8610037219385702E+17</v>
      </c>
      <c r="B21715" t="s">
        <v>43493</v>
      </c>
      <c r="C21715" t="s">
        <v>43494</v>
      </c>
      <c r="D21715" s="1">
        <v>42103.483703703707</v>
      </c>
      <c r="E21715">
        <v>21</v>
      </c>
      <c r="F21715">
        <v>39</v>
      </c>
      <c r="G21715" t="s">
        <v>215</v>
      </c>
    </row>
    <row r="21716" spans="1:8" x14ac:dyDescent="0.2">
      <c r="A21716">
        <v>5.8620354346135104E+17</v>
      </c>
      <c r="B21716" t="s">
        <v>43495</v>
      </c>
      <c r="C21716" t="s">
        <v>43496</v>
      </c>
      <c r="D21716" s="1">
        <v>42103.76840277778</v>
      </c>
      <c r="E21716">
        <v>52</v>
      </c>
      <c r="F21716">
        <v>106</v>
      </c>
    </row>
    <row r="21717" spans="1:8" x14ac:dyDescent="0.2">
      <c r="A21717">
        <v>5.8623306049406899E+17</v>
      </c>
      <c r="B21717" t="s">
        <v>43497</v>
      </c>
      <c r="C21717" t="s">
        <v>43498</v>
      </c>
      <c r="D21717" s="1">
        <v>42103.849849537037</v>
      </c>
      <c r="E21717">
        <v>22</v>
      </c>
      <c r="F21717">
        <v>76</v>
      </c>
      <c r="G21717" t="e">
        <f>TrumpSoHo</f>
        <v>#NAME?</v>
      </c>
    </row>
    <row r="21718" spans="1:8" x14ac:dyDescent="0.2">
      <c r="A21718">
        <v>5.8626163759579098E+17</v>
      </c>
      <c r="B21718" t="s">
        <v>43499</v>
      </c>
      <c r="C21718" t="s">
        <v>43500</v>
      </c>
      <c r="D21718" s="1">
        <v>42103.928715277776</v>
      </c>
      <c r="E21718">
        <v>35</v>
      </c>
      <c r="F21718">
        <v>101</v>
      </c>
    </row>
    <row r="21719" spans="1:8" x14ac:dyDescent="0.2">
      <c r="A21719">
        <v>5.8631597737103706E+17</v>
      </c>
      <c r="B21719" t="s">
        <v>43501</v>
      </c>
      <c r="C21719" t="s">
        <v>43502</v>
      </c>
      <c r="D21719" s="1">
        <v>42104.078657407408</v>
      </c>
      <c r="E21719">
        <v>34</v>
      </c>
      <c r="F21719">
        <v>37</v>
      </c>
      <c r="G21719" t="s">
        <v>576</v>
      </c>
    </row>
    <row r="21720" spans="1:8" x14ac:dyDescent="0.2">
      <c r="A21720">
        <v>5.8640826732620506E+17</v>
      </c>
      <c r="B21720" t="s">
        <v>43503</v>
      </c>
      <c r="C21720" t="s">
        <v>43504</v>
      </c>
      <c r="D21720" s="1">
        <v>42104.333333333336</v>
      </c>
      <c r="E21720">
        <v>23</v>
      </c>
      <c r="F21720">
        <v>65</v>
      </c>
    </row>
    <row r="21721" spans="1:8" x14ac:dyDescent="0.2">
      <c r="A21721">
        <v>5.8641497015535206E+17</v>
      </c>
      <c r="B21721" t="s">
        <v>43505</v>
      </c>
      <c r="C21721" t="s">
        <v>43506</v>
      </c>
      <c r="D21721" s="1">
        <v>42104.3518287037</v>
      </c>
      <c r="E21721">
        <v>63</v>
      </c>
      <c r="F21721">
        <v>87</v>
      </c>
      <c r="G21721" t="s">
        <v>89</v>
      </c>
    </row>
    <row r="21722" spans="1:8" x14ac:dyDescent="0.2">
      <c r="A21722">
        <v>5.8641711524827098E+17</v>
      </c>
      <c r="B21722" t="s">
        <v>43507</v>
      </c>
      <c r="C21722" t="s">
        <v>43508</v>
      </c>
      <c r="D21722" s="1">
        <v>42104.357754629629</v>
      </c>
      <c r="E21722">
        <v>54</v>
      </c>
      <c r="F21722">
        <v>84</v>
      </c>
    </row>
    <row r="21723" spans="1:8" x14ac:dyDescent="0.2">
      <c r="A21723">
        <v>5.8649721013050099E+17</v>
      </c>
      <c r="B21723" t="s">
        <v>43509</v>
      </c>
      <c r="C21723" t="s">
        <v>43510</v>
      </c>
      <c r="D21723" s="1">
        <v>42104.578773148147</v>
      </c>
      <c r="E21723">
        <v>53</v>
      </c>
      <c r="F21723">
        <v>71</v>
      </c>
      <c r="G21723" t="e">
        <f>Blitz2Fr</f>
        <v>#NAME?</v>
      </c>
      <c r="H21723" t="s">
        <v>616</v>
      </c>
    </row>
    <row r="21724" spans="1:8" x14ac:dyDescent="0.2">
      <c r="A21724">
        <v>5.8649776240711194E+17</v>
      </c>
      <c r="B21724" t="s">
        <v>43511</v>
      </c>
      <c r="C21724" t="s">
        <v>43512</v>
      </c>
      <c r="D21724" s="1">
        <v>42104.580289351848</v>
      </c>
      <c r="E21724">
        <v>14</v>
      </c>
      <c r="F21724">
        <v>21</v>
      </c>
      <c r="G21724" t="s">
        <v>576</v>
      </c>
    </row>
    <row r="21725" spans="1:8" x14ac:dyDescent="0.2">
      <c r="A21725">
        <v>5.8649872622878694E+17</v>
      </c>
      <c r="B21725" t="s">
        <v>43513</v>
      </c>
      <c r="C21725" t="s">
        <v>43514</v>
      </c>
      <c r="D21725" s="1">
        <v>42104.582951388889</v>
      </c>
      <c r="E21725">
        <v>64</v>
      </c>
      <c r="F21725">
        <v>150</v>
      </c>
    </row>
    <row r="21726" spans="1:8" x14ac:dyDescent="0.2">
      <c r="A21726">
        <v>5.8650656386043904E+17</v>
      </c>
      <c r="B21726" t="s">
        <v>43515</v>
      </c>
      <c r="C21726" t="s">
        <v>43516</v>
      </c>
      <c r="D21726" s="1">
        <v>42104.604583333334</v>
      </c>
      <c r="E21726">
        <v>27</v>
      </c>
      <c r="F21726">
        <v>74</v>
      </c>
      <c r="G21726" t="s">
        <v>215</v>
      </c>
    </row>
    <row r="21727" spans="1:8" x14ac:dyDescent="0.2">
      <c r="A21727">
        <v>5.8651173874660096E+17</v>
      </c>
      <c r="B21727" t="s">
        <v>43517</v>
      </c>
      <c r="C21727" t="s">
        <v>43518</v>
      </c>
      <c r="D21727" s="1">
        <v>42104.61886574074</v>
      </c>
      <c r="E21727">
        <v>118</v>
      </c>
      <c r="F21727">
        <v>180</v>
      </c>
      <c r="G21727" t="s">
        <v>89</v>
      </c>
    </row>
    <row r="21728" spans="1:8" x14ac:dyDescent="0.2">
      <c r="A21728">
        <v>5.8651352872033805E+17</v>
      </c>
      <c r="B21728" t="s">
        <v>43519</v>
      </c>
      <c r="C21728" t="s">
        <v>43520</v>
      </c>
      <c r="D21728" s="1">
        <v>42104.623796296299</v>
      </c>
      <c r="E21728">
        <v>23</v>
      </c>
      <c r="F21728">
        <v>61</v>
      </c>
      <c r="G21728" t="s">
        <v>89</v>
      </c>
    </row>
    <row r="21729" spans="1:8" x14ac:dyDescent="0.2">
      <c r="A21729">
        <v>5.8651414176405005E+17</v>
      </c>
      <c r="B21729" t="s">
        <v>43521</v>
      </c>
      <c r="C21729" t="s">
        <v>43522</v>
      </c>
      <c r="D21729" s="1">
        <v>42104.625486111108</v>
      </c>
      <c r="E21729">
        <v>63</v>
      </c>
      <c r="F21729">
        <v>194</v>
      </c>
    </row>
    <row r="21730" spans="1:8" x14ac:dyDescent="0.2">
      <c r="A21730">
        <v>5.8672703780673894E+17</v>
      </c>
      <c r="B21730" t="s">
        <v>43523</v>
      </c>
      <c r="C21730" t="s">
        <v>43524</v>
      </c>
      <c r="D21730" s="1">
        <v>42105.21297453704</v>
      </c>
      <c r="E21730">
        <v>12</v>
      </c>
      <c r="F21730">
        <v>39</v>
      </c>
      <c r="G21730" t="s">
        <v>576</v>
      </c>
    </row>
    <row r="21731" spans="1:8" x14ac:dyDescent="0.2">
      <c r="A21731">
        <v>5.8672762039978803E+17</v>
      </c>
      <c r="B21731" t="s">
        <v>43525</v>
      </c>
      <c r="C21731" t="s">
        <v>43526</v>
      </c>
      <c r="D21731" s="1">
        <v>42105.214583333334</v>
      </c>
      <c r="E21731">
        <v>18</v>
      </c>
      <c r="F21731">
        <v>61</v>
      </c>
      <c r="G21731" t="s">
        <v>89</v>
      </c>
    </row>
    <row r="21732" spans="1:8" x14ac:dyDescent="0.2">
      <c r="A21732">
        <v>5.8672816568861005E+17</v>
      </c>
      <c r="B21732" t="s">
        <v>43527</v>
      </c>
      <c r="C21732" t="s">
        <v>43528</v>
      </c>
      <c r="D21732" s="1">
        <v>42105.216087962966</v>
      </c>
      <c r="E21732">
        <v>88</v>
      </c>
      <c r="F21732">
        <v>189</v>
      </c>
    </row>
    <row r="21733" spans="1:8" x14ac:dyDescent="0.2">
      <c r="A21733">
        <v>5.8672888758286298E+17</v>
      </c>
      <c r="B21733" t="s">
        <v>43529</v>
      </c>
      <c r="C21733" t="s">
        <v>43530</v>
      </c>
      <c r="D21733" s="1">
        <v>42105.218078703707</v>
      </c>
      <c r="E21733">
        <v>26</v>
      </c>
      <c r="F21733">
        <v>52</v>
      </c>
      <c r="G21733" t="s">
        <v>215</v>
      </c>
    </row>
    <row r="21734" spans="1:8" x14ac:dyDescent="0.2">
      <c r="A21734">
        <v>5.8672940246727398E+17</v>
      </c>
      <c r="B21734" t="s">
        <v>43531</v>
      </c>
      <c r="C21734" t="s">
        <v>43532</v>
      </c>
      <c r="D21734" s="1">
        <v>42105.219502314816</v>
      </c>
      <c r="E21734">
        <v>13</v>
      </c>
      <c r="F21734">
        <v>22</v>
      </c>
      <c r="G21734" t="s">
        <v>576</v>
      </c>
    </row>
    <row r="21735" spans="1:8" x14ac:dyDescent="0.2">
      <c r="A21735">
        <v>5.8672966325653504E+17</v>
      </c>
      <c r="B21735" t="s">
        <v>43533</v>
      </c>
      <c r="C21735" t="s">
        <v>43534</v>
      </c>
      <c r="D21735" s="1">
        <v>42105.220219907409</v>
      </c>
      <c r="E21735">
        <v>18</v>
      </c>
      <c r="F21735">
        <v>31</v>
      </c>
      <c r="G21735" t="s">
        <v>215</v>
      </c>
      <c r="H21735" t="s">
        <v>616</v>
      </c>
    </row>
    <row r="21736" spans="1:8" x14ac:dyDescent="0.2">
      <c r="A21736">
        <v>5.8673033465551206E+17</v>
      </c>
      <c r="B21736" t="s">
        <v>43535</v>
      </c>
      <c r="C21736" t="s">
        <v>43536</v>
      </c>
      <c r="D21736" s="1">
        <v>42105.222071759257</v>
      </c>
      <c r="E21736">
        <v>12</v>
      </c>
      <c r="F21736">
        <v>24</v>
      </c>
      <c r="G21736" t="s">
        <v>89</v>
      </c>
    </row>
    <row r="21737" spans="1:8" x14ac:dyDescent="0.2">
      <c r="A21737">
        <v>5.8673065087250803E+17</v>
      </c>
      <c r="B21737" t="s">
        <v>43537</v>
      </c>
      <c r="C21737" t="s">
        <v>43538</v>
      </c>
      <c r="D21737" s="1">
        <v>42105.222939814812</v>
      </c>
      <c r="E21737">
        <v>15</v>
      </c>
      <c r="F21737">
        <v>34</v>
      </c>
      <c r="G21737" t="s">
        <v>215</v>
      </c>
    </row>
    <row r="21738" spans="1:8" x14ac:dyDescent="0.2">
      <c r="A21738">
        <v>5.8673075911490304E+17</v>
      </c>
      <c r="B21738" t="s">
        <v>43539</v>
      </c>
      <c r="C21738" t="s">
        <v>43540</v>
      </c>
      <c r="D21738" s="1">
        <v>42105.223240740743</v>
      </c>
      <c r="E21738">
        <v>15</v>
      </c>
      <c r="F21738">
        <v>28</v>
      </c>
      <c r="G21738" t="s">
        <v>215</v>
      </c>
    </row>
    <row r="21739" spans="1:8" x14ac:dyDescent="0.2">
      <c r="A21739">
        <v>5.8673102945457702E+17</v>
      </c>
      <c r="B21739" t="s">
        <v>43541</v>
      </c>
      <c r="C21739" t="s">
        <v>43542</v>
      </c>
      <c r="D21739" s="1">
        <v>42105.223993055559</v>
      </c>
      <c r="E21739">
        <v>37</v>
      </c>
      <c r="F21739">
        <v>39</v>
      </c>
      <c r="G21739" t="s">
        <v>215</v>
      </c>
    </row>
    <row r="21740" spans="1:8" x14ac:dyDescent="0.2">
      <c r="A21740">
        <v>5.8673193583103501E+17</v>
      </c>
      <c r="B21740" t="s">
        <v>43543</v>
      </c>
      <c r="C21740" t="s">
        <v>43544</v>
      </c>
      <c r="D21740" s="1">
        <v>42105.226493055554</v>
      </c>
      <c r="E21740">
        <v>25</v>
      </c>
      <c r="F21740">
        <v>49</v>
      </c>
      <c r="G21740" t="s">
        <v>215</v>
      </c>
    </row>
    <row r="21741" spans="1:8" x14ac:dyDescent="0.2">
      <c r="A21741">
        <v>5.8673209952640205E+17</v>
      </c>
      <c r="B21741" t="s">
        <v>43545</v>
      </c>
      <c r="C21741" t="s">
        <v>43546</v>
      </c>
      <c r="D21741" s="1">
        <v>42105.226944444446</v>
      </c>
      <c r="E21741">
        <v>23</v>
      </c>
      <c r="F21741">
        <v>59</v>
      </c>
      <c r="G21741" t="s">
        <v>43547</v>
      </c>
    </row>
    <row r="21742" spans="1:8" x14ac:dyDescent="0.2">
      <c r="A21742">
        <v>5.8673236561717197E+17</v>
      </c>
      <c r="B21742" t="s">
        <v>43548</v>
      </c>
      <c r="C21742" t="s">
        <v>43549</v>
      </c>
      <c r="D21742" s="1">
        <v>42105.227673611109</v>
      </c>
      <c r="E21742">
        <v>8</v>
      </c>
      <c r="F21742">
        <v>23</v>
      </c>
      <c r="G21742" t="s">
        <v>43550</v>
      </c>
    </row>
    <row r="21743" spans="1:8" x14ac:dyDescent="0.2">
      <c r="A21743">
        <v>5.8673258893874701E+17</v>
      </c>
      <c r="B21743" t="s">
        <v>43551</v>
      </c>
      <c r="C21743" t="s">
        <v>43552</v>
      </c>
      <c r="D21743" s="1">
        <v>42105.22828703704</v>
      </c>
      <c r="E21743">
        <v>30</v>
      </c>
      <c r="F21743">
        <v>47</v>
      </c>
      <c r="G21743" t="s">
        <v>89</v>
      </c>
      <c r="H21743" t="s">
        <v>616</v>
      </c>
    </row>
    <row r="21744" spans="1:8" x14ac:dyDescent="0.2">
      <c r="A21744">
        <v>5.8673283157504397E+17</v>
      </c>
      <c r="B21744" t="s">
        <v>43553</v>
      </c>
      <c r="C21744" t="s">
        <v>43554</v>
      </c>
      <c r="D21744" s="1">
        <v>42105.228958333333</v>
      </c>
      <c r="E21744">
        <v>17</v>
      </c>
      <c r="F21744">
        <v>79</v>
      </c>
      <c r="G21744" t="s">
        <v>215</v>
      </c>
    </row>
    <row r="21745" spans="1:8" x14ac:dyDescent="0.2">
      <c r="A21745">
        <v>5.8673347585788301E+17</v>
      </c>
      <c r="B21745" t="s">
        <v>43555</v>
      </c>
      <c r="C21745" t="s">
        <v>43556</v>
      </c>
      <c r="D21745" s="1">
        <v>42105.230740740742</v>
      </c>
      <c r="E21745">
        <v>11</v>
      </c>
      <c r="F21745">
        <v>25</v>
      </c>
      <c r="G21745" t="s">
        <v>576</v>
      </c>
    </row>
    <row r="21746" spans="1:8" x14ac:dyDescent="0.2">
      <c r="A21746">
        <v>5.8673456239650406E+17</v>
      </c>
      <c r="B21746" t="s">
        <v>43557</v>
      </c>
      <c r="C21746" t="s">
        <v>43558</v>
      </c>
      <c r="D21746" s="1">
        <v>42105.233738425923</v>
      </c>
      <c r="E21746">
        <v>25</v>
      </c>
      <c r="F21746">
        <v>58</v>
      </c>
      <c r="G21746" t="s">
        <v>89</v>
      </c>
    </row>
    <row r="21747" spans="1:8" x14ac:dyDescent="0.2">
      <c r="A21747">
        <v>5.8673521035771904E+17</v>
      </c>
      <c r="B21747" t="s">
        <v>43559</v>
      </c>
      <c r="C21747" t="s">
        <v>43560</v>
      </c>
      <c r="D21747" s="1">
        <v>42105.235520833332</v>
      </c>
      <c r="E21747">
        <v>9</v>
      </c>
      <c r="F21747">
        <v>23</v>
      </c>
      <c r="G21747" t="s">
        <v>576</v>
      </c>
    </row>
    <row r="21748" spans="1:8" x14ac:dyDescent="0.2">
      <c r="A21748">
        <v>5.8673551712078605E+17</v>
      </c>
      <c r="B21748" t="s">
        <v>43561</v>
      </c>
      <c r="C21748" t="s">
        <v>43562</v>
      </c>
      <c r="D21748" s="1">
        <v>42105.23636574074</v>
      </c>
      <c r="E21748">
        <v>18</v>
      </c>
      <c r="F21748">
        <v>34</v>
      </c>
      <c r="G21748" t="s">
        <v>89</v>
      </c>
    </row>
    <row r="21749" spans="1:8" x14ac:dyDescent="0.2">
      <c r="A21749">
        <v>5.8673558173398605E+17</v>
      </c>
      <c r="B21749" t="s">
        <v>43563</v>
      </c>
      <c r="C21749" t="s">
        <v>43564</v>
      </c>
      <c r="D21749" s="1">
        <v>42105.236550925925</v>
      </c>
      <c r="E21749">
        <v>18</v>
      </c>
      <c r="F21749">
        <v>35</v>
      </c>
      <c r="G21749" t="s">
        <v>43565</v>
      </c>
    </row>
    <row r="21750" spans="1:8" x14ac:dyDescent="0.2">
      <c r="A21750">
        <v>5.8673562182319296E+17</v>
      </c>
      <c r="B21750" t="s">
        <v>43566</v>
      </c>
      <c r="C21750" t="s">
        <v>43567</v>
      </c>
      <c r="D21750" s="1">
        <v>42105.236655092594</v>
      </c>
      <c r="E21750">
        <v>15</v>
      </c>
      <c r="F21750">
        <v>40</v>
      </c>
      <c r="G21750" t="s">
        <v>43568</v>
      </c>
      <c r="H21750" t="s">
        <v>390</v>
      </c>
    </row>
    <row r="21751" spans="1:8" x14ac:dyDescent="0.2">
      <c r="A21751">
        <v>5.8673657163172198E+17</v>
      </c>
      <c r="B21751" t="s">
        <v>43569</v>
      </c>
      <c r="C21751" t="s">
        <v>43570</v>
      </c>
      <c r="D21751" s="1">
        <v>42105.239282407405</v>
      </c>
      <c r="E21751">
        <v>12</v>
      </c>
      <c r="F21751">
        <v>14</v>
      </c>
      <c r="G21751" t="s">
        <v>487</v>
      </c>
    </row>
    <row r="21752" spans="1:8" x14ac:dyDescent="0.2">
      <c r="A21752">
        <v>5.8673717499074496E+17</v>
      </c>
      <c r="B21752" t="s">
        <v>43571</v>
      </c>
      <c r="C21752" t="s">
        <v>43572</v>
      </c>
      <c r="D21752" s="1">
        <v>42105.240949074076</v>
      </c>
      <c r="E21752">
        <v>18</v>
      </c>
      <c r="F21752">
        <v>37</v>
      </c>
      <c r="G21752" t="s">
        <v>215</v>
      </c>
    </row>
    <row r="21753" spans="1:8" x14ac:dyDescent="0.2">
      <c r="A21753">
        <v>5.8673723477636698E+17</v>
      </c>
      <c r="B21753" t="s">
        <v>43573</v>
      </c>
      <c r="C21753" t="s">
        <v>43574</v>
      </c>
      <c r="D21753" s="1">
        <v>42105.241111111114</v>
      </c>
      <c r="E21753">
        <v>10</v>
      </c>
      <c r="F21753">
        <v>22</v>
      </c>
      <c r="G21753" t="s">
        <v>215</v>
      </c>
    </row>
    <row r="21754" spans="1:8" x14ac:dyDescent="0.2">
      <c r="A21754">
        <v>5.8673728374484506E+17</v>
      </c>
      <c r="B21754" t="s">
        <v>43575</v>
      </c>
      <c r="C21754" t="s">
        <v>43576</v>
      </c>
      <c r="D21754" s="1">
        <v>42105.241249999999</v>
      </c>
      <c r="E21754">
        <v>21</v>
      </c>
      <c r="F21754">
        <v>48</v>
      </c>
      <c r="G21754" t="s">
        <v>215</v>
      </c>
    </row>
    <row r="21755" spans="1:8" x14ac:dyDescent="0.2">
      <c r="A21755">
        <v>5.8674330670651802E+17</v>
      </c>
      <c r="B21755" t="s">
        <v>43577</v>
      </c>
      <c r="C21755" t="s">
        <v>43578</v>
      </c>
      <c r="D21755" s="1">
        <v>42105.257870370369</v>
      </c>
      <c r="E21755">
        <v>85</v>
      </c>
      <c r="F21755">
        <v>152</v>
      </c>
      <c r="G21755" t="s">
        <v>215</v>
      </c>
      <c r="H21755" t="s">
        <v>390</v>
      </c>
    </row>
    <row r="21756" spans="1:8" x14ac:dyDescent="0.2">
      <c r="A21756">
        <v>5.86750439393136E+17</v>
      </c>
      <c r="B21756" t="s">
        <v>43579</v>
      </c>
      <c r="C21756" t="s">
        <v>43580</v>
      </c>
      <c r="D21756" s="1">
        <v>42105.277546296296</v>
      </c>
      <c r="E21756">
        <v>19</v>
      </c>
      <c r="F21756">
        <v>38</v>
      </c>
      <c r="G21756" t="s">
        <v>576</v>
      </c>
      <c r="H21756" t="s">
        <v>616</v>
      </c>
    </row>
    <row r="21757" spans="1:8" x14ac:dyDescent="0.2">
      <c r="A21757">
        <v>5.8675067908514202E+17</v>
      </c>
      <c r="B21757" t="s">
        <v>43581</v>
      </c>
      <c r="C21757" t="s">
        <v>43582</v>
      </c>
      <c r="D21757" s="1">
        <v>42105.27820601852</v>
      </c>
      <c r="E21757">
        <v>17</v>
      </c>
      <c r="F21757">
        <v>37</v>
      </c>
      <c r="G21757" t="s">
        <v>215</v>
      </c>
    </row>
    <row r="21758" spans="1:8" x14ac:dyDescent="0.2">
      <c r="A21758">
        <v>5.86750765902864E+17</v>
      </c>
      <c r="B21758" t="s">
        <v>43583</v>
      </c>
      <c r="C21758" t="s">
        <v>43584</v>
      </c>
      <c r="D21758" s="1">
        <v>42105.278449074074</v>
      </c>
      <c r="E21758">
        <v>30</v>
      </c>
      <c r="F21758">
        <v>47</v>
      </c>
      <c r="G21758" t="s">
        <v>215</v>
      </c>
    </row>
    <row r="21759" spans="1:8" x14ac:dyDescent="0.2">
      <c r="A21759">
        <v>5.8675137428672102E+17</v>
      </c>
      <c r="B21759" t="s">
        <v>43585</v>
      </c>
      <c r="C21759" t="s">
        <v>43586</v>
      </c>
      <c r="D21759" s="1">
        <v>42105.280127314814</v>
      </c>
      <c r="E21759">
        <v>2</v>
      </c>
      <c r="F21759">
        <v>4</v>
      </c>
      <c r="G21759" t="s">
        <v>89</v>
      </c>
    </row>
    <row r="21760" spans="1:8" x14ac:dyDescent="0.2">
      <c r="A21760">
        <v>5.8675174285291494E+17</v>
      </c>
      <c r="B21760" t="s">
        <v>43587</v>
      </c>
      <c r="C21760" t="s">
        <v>43588</v>
      </c>
      <c r="D21760" s="1">
        <v>42105.281145833331</v>
      </c>
      <c r="E21760">
        <v>14</v>
      </c>
      <c r="F21760">
        <v>29</v>
      </c>
      <c r="G21760" t="s">
        <v>215</v>
      </c>
    </row>
    <row r="21761" spans="1:8" x14ac:dyDescent="0.2">
      <c r="A21761">
        <v>5.8675268844599194E+17</v>
      </c>
      <c r="B21761" t="s">
        <v>43589</v>
      </c>
      <c r="C21761" t="s">
        <v>43590</v>
      </c>
      <c r="D21761" s="1">
        <v>42105.283750000002</v>
      </c>
      <c r="E21761">
        <v>27</v>
      </c>
      <c r="F21761">
        <v>53</v>
      </c>
      <c r="G21761" t="s">
        <v>43591</v>
      </c>
    </row>
    <row r="21762" spans="1:8" x14ac:dyDescent="0.2">
      <c r="A21762">
        <v>5.8675289190748096E+17</v>
      </c>
      <c r="B21762" t="s">
        <v>43592</v>
      </c>
      <c r="C21762" t="s">
        <v>43593</v>
      </c>
      <c r="D21762" s="1">
        <v>42105.284317129626</v>
      </c>
      <c r="E21762">
        <v>16</v>
      </c>
      <c r="F21762">
        <v>45</v>
      </c>
      <c r="G21762" t="s">
        <v>215</v>
      </c>
    </row>
    <row r="21763" spans="1:8" x14ac:dyDescent="0.2">
      <c r="A21763">
        <v>5.8675299960896704E+17</v>
      </c>
      <c r="B21763" t="s">
        <v>43594</v>
      </c>
      <c r="C21763" t="s">
        <v>43595</v>
      </c>
      <c r="D21763" s="1">
        <v>42105.284618055557</v>
      </c>
      <c r="E21763">
        <v>17</v>
      </c>
      <c r="F21763">
        <v>47</v>
      </c>
      <c r="G21763" t="s">
        <v>215</v>
      </c>
    </row>
    <row r="21764" spans="1:8" x14ac:dyDescent="0.2">
      <c r="A21764">
        <v>5.8675354382398195E+17</v>
      </c>
      <c r="B21764" t="s">
        <v>43596</v>
      </c>
      <c r="C21764" t="s">
        <v>43597</v>
      </c>
      <c r="D21764" s="1">
        <v>42105.286111111112</v>
      </c>
      <c r="E21764">
        <v>829</v>
      </c>
      <c r="F21764">
        <v>1807</v>
      </c>
      <c r="G21764" t="s">
        <v>89</v>
      </c>
      <c r="H21764" t="s">
        <v>390</v>
      </c>
    </row>
    <row r="21765" spans="1:8" x14ac:dyDescent="0.2">
      <c r="A21765">
        <v>5.8675371333258394E+17</v>
      </c>
      <c r="B21765" t="s">
        <v>43598</v>
      </c>
      <c r="C21765" t="s">
        <v>43599</v>
      </c>
      <c r="D21765" s="1">
        <v>42105.286585648151</v>
      </c>
      <c r="E21765">
        <v>20</v>
      </c>
      <c r="F21765">
        <v>73</v>
      </c>
      <c r="G21765" t="s">
        <v>89</v>
      </c>
    </row>
    <row r="21766" spans="1:8" x14ac:dyDescent="0.2">
      <c r="A21766">
        <v>5.8675474665819699E+17</v>
      </c>
      <c r="B21766" t="s">
        <v>43600</v>
      </c>
      <c r="C21766" t="s">
        <v>43601</v>
      </c>
      <c r="D21766" s="1">
        <v>42105.28943287037</v>
      </c>
      <c r="E21766">
        <v>121</v>
      </c>
      <c r="F21766">
        <v>203</v>
      </c>
      <c r="G21766" t="s">
        <v>89</v>
      </c>
    </row>
    <row r="21767" spans="1:8" x14ac:dyDescent="0.2">
      <c r="A21767">
        <v>5.8675539178409101E+17</v>
      </c>
      <c r="B21767" t="s">
        <v>43602</v>
      </c>
      <c r="C21767" t="s">
        <v>43603</v>
      </c>
      <c r="D21767" s="1">
        <v>42105.291215277779</v>
      </c>
      <c r="E21767">
        <v>41</v>
      </c>
      <c r="F21767">
        <v>80</v>
      </c>
      <c r="G21767" t="s">
        <v>89</v>
      </c>
    </row>
    <row r="21768" spans="1:8" x14ac:dyDescent="0.2">
      <c r="A21768">
        <v>5.8685579518844096E+17</v>
      </c>
      <c r="B21768" t="s">
        <v>43604</v>
      </c>
      <c r="C21768" t="s">
        <v>43605</v>
      </c>
      <c r="D21768" s="1">
        <v>42105.56827546296</v>
      </c>
      <c r="E21768">
        <v>51</v>
      </c>
      <c r="F21768">
        <v>155</v>
      </c>
    </row>
    <row r="21769" spans="1:8" x14ac:dyDescent="0.2">
      <c r="A21769">
        <v>5.8695231312376602E+17</v>
      </c>
      <c r="B21769" t="s">
        <v>43606</v>
      </c>
      <c r="C21769" t="s">
        <v>43607</v>
      </c>
      <c r="D21769" s="1">
        <v>42105.834618055553</v>
      </c>
      <c r="E21769">
        <v>21</v>
      </c>
      <c r="F21769">
        <v>41</v>
      </c>
    </row>
    <row r="21770" spans="1:8" x14ac:dyDescent="0.2">
      <c r="A21770">
        <v>5.8695266091551501E+17</v>
      </c>
      <c r="B21770" t="s">
        <v>43608</v>
      </c>
      <c r="C21770" t="s">
        <v>43609</v>
      </c>
      <c r="D21770" s="1">
        <v>42105.835578703707</v>
      </c>
      <c r="E21770">
        <v>27</v>
      </c>
      <c r="F21770">
        <v>49</v>
      </c>
    </row>
    <row r="21771" spans="1:8" x14ac:dyDescent="0.2">
      <c r="A21771">
        <v>5.8700229804543104E+17</v>
      </c>
      <c r="B21771" t="s">
        <v>43610</v>
      </c>
      <c r="C21771" t="s">
        <v>43611</v>
      </c>
      <c r="D21771" s="1">
        <v>42105.972546296296</v>
      </c>
      <c r="E21771">
        <v>27</v>
      </c>
      <c r="F21771">
        <v>100</v>
      </c>
    </row>
    <row r="21772" spans="1:8" x14ac:dyDescent="0.2">
      <c r="A21772">
        <v>5.8700316631669901E+17</v>
      </c>
      <c r="B21772" t="s">
        <v>43612</v>
      </c>
      <c r="C21772" t="s">
        <v>43613</v>
      </c>
      <c r="D21772" s="1">
        <v>42105.974942129629</v>
      </c>
      <c r="E21772">
        <v>630</v>
      </c>
      <c r="F21772">
        <v>770</v>
      </c>
    </row>
    <row r="21773" spans="1:8" x14ac:dyDescent="0.2">
      <c r="A21773">
        <v>5.8703319789828902E+17</v>
      </c>
      <c r="B21773" t="s">
        <v>43614</v>
      </c>
      <c r="C21773" t="s">
        <v>43615</v>
      </c>
      <c r="D21773" s="1">
        <v>42106.057812500003</v>
      </c>
      <c r="E21773">
        <v>12</v>
      </c>
      <c r="F21773">
        <v>42</v>
      </c>
      <c r="G21773" t="s">
        <v>576</v>
      </c>
      <c r="H21773" t="s">
        <v>390</v>
      </c>
    </row>
    <row r="21774" spans="1:8" x14ac:dyDescent="0.2">
      <c r="A21774">
        <v>5.8704329240520205E+17</v>
      </c>
      <c r="B21774" t="s">
        <v>43616</v>
      </c>
      <c r="C21774" t="s">
        <v>43617</v>
      </c>
      <c r="D21774" s="1">
        <v>42106.0856712963</v>
      </c>
      <c r="E21774">
        <v>343</v>
      </c>
      <c r="F21774">
        <v>467</v>
      </c>
      <c r="G21774" t="s">
        <v>89</v>
      </c>
    </row>
    <row r="21775" spans="1:8" x14ac:dyDescent="0.2">
      <c r="A21775">
        <v>5.8704511419279706E+17</v>
      </c>
      <c r="B21775" t="s">
        <v>43618</v>
      </c>
      <c r="C21775" t="s">
        <v>43619</v>
      </c>
      <c r="D21775" s="1">
        <v>42106.090694444443</v>
      </c>
      <c r="E21775">
        <v>96</v>
      </c>
      <c r="F21775">
        <v>146</v>
      </c>
      <c r="G21775" t="s">
        <v>215</v>
      </c>
    </row>
    <row r="21776" spans="1:8" x14ac:dyDescent="0.2">
      <c r="A21776">
        <v>5.8704598324412403E+17</v>
      </c>
      <c r="B21776" t="s">
        <v>43620</v>
      </c>
      <c r="C21776" t="s">
        <v>43621</v>
      </c>
      <c r="D21776" s="1">
        <v>42106.093090277776</v>
      </c>
      <c r="E21776">
        <v>15</v>
      </c>
      <c r="F21776">
        <v>21</v>
      </c>
      <c r="G21776" t="s">
        <v>43622</v>
      </c>
    </row>
    <row r="21777" spans="1:8" x14ac:dyDescent="0.2">
      <c r="A21777">
        <v>5.8704617564528998E+17</v>
      </c>
      <c r="B21777" t="s">
        <v>43623</v>
      </c>
      <c r="C21777" t="s">
        <v>43624</v>
      </c>
      <c r="D21777" s="1">
        <v>42106.093622685185</v>
      </c>
      <c r="E21777">
        <v>10</v>
      </c>
      <c r="F21777">
        <v>29</v>
      </c>
      <c r="G21777" t="s">
        <v>43625</v>
      </c>
    </row>
    <row r="21778" spans="1:8" x14ac:dyDescent="0.2">
      <c r="A21778">
        <v>5.8704679462803802E+17</v>
      </c>
      <c r="B21778" t="s">
        <v>43626</v>
      </c>
      <c r="C21778" t="s">
        <v>43627</v>
      </c>
      <c r="D21778" s="1">
        <v>42106.095335648148</v>
      </c>
      <c r="E21778">
        <v>36</v>
      </c>
      <c r="F21778">
        <v>58</v>
      </c>
      <c r="G21778" t="s">
        <v>43628</v>
      </c>
    </row>
    <row r="21779" spans="1:8" x14ac:dyDescent="0.2">
      <c r="A21779">
        <v>5.8706232949538803E+17</v>
      </c>
      <c r="B21779" t="s">
        <v>43629</v>
      </c>
      <c r="C21779" t="s">
        <v>43630</v>
      </c>
      <c r="D21779" s="1">
        <v>42106.138206018521</v>
      </c>
      <c r="E21779">
        <v>26</v>
      </c>
      <c r="F21779">
        <v>57</v>
      </c>
      <c r="G21779" t="s">
        <v>89</v>
      </c>
    </row>
    <row r="21780" spans="1:8" x14ac:dyDescent="0.2">
      <c r="A21780">
        <v>5.8706335443229901E+17</v>
      </c>
      <c r="B21780" t="s">
        <v>43631</v>
      </c>
      <c r="C21780" t="s">
        <v>43632</v>
      </c>
      <c r="D21780" s="1">
        <v>42106.141030092593</v>
      </c>
      <c r="E21780">
        <v>15</v>
      </c>
      <c r="F21780">
        <v>38</v>
      </c>
      <c r="G21780" t="s">
        <v>89</v>
      </c>
      <c r="H21780" t="s">
        <v>390</v>
      </c>
    </row>
    <row r="21781" spans="1:8" x14ac:dyDescent="0.2">
      <c r="A21781">
        <v>5.8706452304933197E+17</v>
      </c>
      <c r="B21781" t="s">
        <v>43633</v>
      </c>
      <c r="C21781" t="s">
        <v>43634</v>
      </c>
      <c r="D21781" s="1">
        <v>42106.144259259258</v>
      </c>
      <c r="E21781">
        <v>10</v>
      </c>
      <c r="F21781">
        <v>18</v>
      </c>
      <c r="G21781" t="s">
        <v>576</v>
      </c>
    </row>
    <row r="21782" spans="1:8" x14ac:dyDescent="0.2">
      <c r="A21782">
        <v>5.8706468756667494E+17</v>
      </c>
      <c r="B21782" t="s">
        <v>43635</v>
      </c>
      <c r="C21782" t="s">
        <v>43636</v>
      </c>
      <c r="D21782" s="1">
        <v>42106.14471064815</v>
      </c>
      <c r="E21782">
        <v>21</v>
      </c>
      <c r="F21782">
        <v>52</v>
      </c>
      <c r="G21782" t="s">
        <v>215</v>
      </c>
    </row>
    <row r="21783" spans="1:8" x14ac:dyDescent="0.2">
      <c r="A21783">
        <v>5.8706526112934195E+17</v>
      </c>
      <c r="B21783" t="s">
        <v>43637</v>
      </c>
      <c r="C21783" t="s">
        <v>43638</v>
      </c>
      <c r="D21783" s="1">
        <v>42106.146296296298</v>
      </c>
      <c r="E21783">
        <v>23</v>
      </c>
      <c r="F21783">
        <v>47</v>
      </c>
      <c r="G21783" t="s">
        <v>43639</v>
      </c>
    </row>
    <row r="21784" spans="1:8" x14ac:dyDescent="0.2">
      <c r="A21784">
        <v>5.8706532206425702E+17</v>
      </c>
      <c r="B21784" t="s">
        <v>43640</v>
      </c>
      <c r="C21784" t="s">
        <v>43641</v>
      </c>
      <c r="D21784" s="1">
        <v>42106.146458333336</v>
      </c>
      <c r="E21784">
        <v>15</v>
      </c>
      <c r="F21784">
        <v>45</v>
      </c>
      <c r="G21784" t="s">
        <v>215</v>
      </c>
      <c r="H21784" t="s">
        <v>390</v>
      </c>
    </row>
    <row r="21785" spans="1:8" x14ac:dyDescent="0.2">
      <c r="A21785">
        <v>5.8706570349424602E+17</v>
      </c>
      <c r="B21785" t="s">
        <v>43642</v>
      </c>
      <c r="C21785" t="s">
        <v>43643</v>
      </c>
      <c r="D21785" s="1">
        <v>42106.147511574076</v>
      </c>
      <c r="E21785">
        <v>11</v>
      </c>
      <c r="F21785">
        <v>19</v>
      </c>
      <c r="G21785" t="s">
        <v>43644</v>
      </c>
    </row>
    <row r="21786" spans="1:8" x14ac:dyDescent="0.2">
      <c r="A21786">
        <v>5.8706573776590797E+17</v>
      </c>
      <c r="B21786" t="s">
        <v>43645</v>
      </c>
      <c r="C21786" t="s">
        <v>43646</v>
      </c>
      <c r="D21786" s="1">
        <v>42106.147604166668</v>
      </c>
      <c r="E21786">
        <v>18</v>
      </c>
      <c r="F21786">
        <v>55</v>
      </c>
      <c r="G21786" t="s">
        <v>215</v>
      </c>
    </row>
    <row r="21787" spans="1:8" x14ac:dyDescent="0.2">
      <c r="A21787">
        <v>5.8706659725848499E+17</v>
      </c>
      <c r="B21787" t="s">
        <v>43647</v>
      </c>
      <c r="C21787" t="s">
        <v>43648</v>
      </c>
      <c r="D21787" s="1">
        <v>42106.149976851855</v>
      </c>
      <c r="E21787">
        <v>22</v>
      </c>
      <c r="F21787">
        <v>55</v>
      </c>
      <c r="G21787" t="s">
        <v>89</v>
      </c>
      <c r="H21787" t="s">
        <v>390</v>
      </c>
    </row>
    <row r="21788" spans="1:8" x14ac:dyDescent="0.2">
      <c r="A21788">
        <v>5.8706855032355994E+17</v>
      </c>
      <c r="B21788" t="s">
        <v>43649</v>
      </c>
      <c r="C21788" t="s">
        <v>43650</v>
      </c>
      <c r="D21788" s="1">
        <v>42106.155370370368</v>
      </c>
      <c r="E21788">
        <v>41</v>
      </c>
      <c r="F21788">
        <v>59</v>
      </c>
      <c r="G21788" t="s">
        <v>43651</v>
      </c>
    </row>
    <row r="21789" spans="1:8" x14ac:dyDescent="0.2">
      <c r="A21789">
        <v>5.8706965129895501E+17</v>
      </c>
      <c r="B21789" t="s">
        <v>43652</v>
      </c>
      <c r="C21789" t="s">
        <v>43653</v>
      </c>
      <c r="D21789" s="1">
        <v>42106.158402777779</v>
      </c>
      <c r="E21789">
        <v>14</v>
      </c>
      <c r="F21789">
        <v>43</v>
      </c>
      <c r="G21789" t="s">
        <v>215</v>
      </c>
    </row>
    <row r="21790" spans="1:8" x14ac:dyDescent="0.2">
      <c r="A21790">
        <v>5.8707121699075597E+17</v>
      </c>
      <c r="B21790" t="s">
        <v>43654</v>
      </c>
      <c r="C21790" t="s">
        <v>43655</v>
      </c>
      <c r="D21790" s="1">
        <v>42106.162731481483</v>
      </c>
      <c r="E21790">
        <v>16</v>
      </c>
      <c r="F21790">
        <v>33</v>
      </c>
      <c r="G21790" t="s">
        <v>89</v>
      </c>
    </row>
    <row r="21791" spans="1:8" x14ac:dyDescent="0.2">
      <c r="A21791">
        <v>5.8707231949285696E+17</v>
      </c>
      <c r="B21791" t="s">
        <v>43656</v>
      </c>
      <c r="C21791" t="s">
        <v>43657</v>
      </c>
      <c r="D21791" s="1">
        <v>42106.165763888886</v>
      </c>
      <c r="E21791">
        <v>14</v>
      </c>
      <c r="F21791">
        <v>34</v>
      </c>
      <c r="G21791" t="s">
        <v>487</v>
      </c>
    </row>
    <row r="21792" spans="1:8" x14ac:dyDescent="0.2">
      <c r="A21792">
        <v>5.8707268779049306E+17</v>
      </c>
      <c r="B21792" t="s">
        <v>43658</v>
      </c>
      <c r="C21792" t="s">
        <v>43659</v>
      </c>
      <c r="D21792" s="1">
        <v>42106.16678240741</v>
      </c>
      <c r="E21792">
        <v>10</v>
      </c>
      <c r="F21792">
        <v>21</v>
      </c>
      <c r="G21792" t="e">
        <f>_xlfn.SINGLE(CougarTrace _xlfn.SINGLE( _xlfn.SINGLE( _xlfn.SINGLE(naughtoriousBIG))))</f>
        <v>#NAME?</v>
      </c>
    </row>
    <row r="21793" spans="1:8" x14ac:dyDescent="0.2">
      <c r="A21793">
        <v>5.8707307667379802E+17</v>
      </c>
      <c r="B21793" t="s">
        <v>43660</v>
      </c>
      <c r="C21793" t="s">
        <v>43661</v>
      </c>
      <c r="D21793" s="1">
        <v>42106.167858796296</v>
      </c>
      <c r="E21793">
        <v>17</v>
      </c>
      <c r="F21793">
        <v>36</v>
      </c>
      <c r="G21793" t="s">
        <v>576</v>
      </c>
    </row>
    <row r="21794" spans="1:8" x14ac:dyDescent="0.2">
      <c r="A21794">
        <v>5.8707327211578906E+17</v>
      </c>
      <c r="B21794" t="s">
        <v>43662</v>
      </c>
      <c r="C21794" t="s">
        <v>43663</v>
      </c>
      <c r="D21794" s="1">
        <v>42106.168402777781</v>
      </c>
      <c r="E21794">
        <v>17</v>
      </c>
      <c r="F21794">
        <v>51</v>
      </c>
      <c r="G21794" t="s">
        <v>89</v>
      </c>
    </row>
    <row r="21795" spans="1:8" x14ac:dyDescent="0.2">
      <c r="A21795">
        <v>5.87073869678256E+17</v>
      </c>
      <c r="B21795" t="s">
        <v>43664</v>
      </c>
      <c r="C21795" t="s">
        <v>43665</v>
      </c>
      <c r="D21795" s="1">
        <v>42106.170046296298</v>
      </c>
      <c r="E21795">
        <v>5</v>
      </c>
      <c r="F21795">
        <v>20</v>
      </c>
      <c r="G21795" t="s">
        <v>576</v>
      </c>
    </row>
    <row r="21796" spans="1:8" x14ac:dyDescent="0.2">
      <c r="A21796">
        <v>5.8707417048539904E+17</v>
      </c>
      <c r="B21796" t="s">
        <v>43666</v>
      </c>
      <c r="C21796" t="s">
        <v>43667</v>
      </c>
      <c r="D21796" s="1">
        <v>42106.17087962963</v>
      </c>
      <c r="E21796">
        <v>18</v>
      </c>
      <c r="F21796">
        <v>70</v>
      </c>
      <c r="G21796" t="e">
        <f>Chris_R_2014</f>
        <v>#NAME?</v>
      </c>
    </row>
    <row r="21797" spans="1:8" x14ac:dyDescent="0.2">
      <c r="A21797">
        <v>5.8707451023235802E+17</v>
      </c>
      <c r="B21797" t="s">
        <v>43668</v>
      </c>
      <c r="C21797" t="s">
        <v>43669</v>
      </c>
      <c r="D21797" s="1">
        <v>42106.171817129631</v>
      </c>
      <c r="E21797">
        <v>41</v>
      </c>
      <c r="F21797">
        <v>102</v>
      </c>
      <c r="G21797" t="s">
        <v>576</v>
      </c>
    </row>
    <row r="21798" spans="1:8" x14ac:dyDescent="0.2">
      <c r="A21798">
        <v>5.8708675137154995E+17</v>
      </c>
      <c r="B21798" t="s">
        <v>43670</v>
      </c>
      <c r="C21798" t="s">
        <v>43671</v>
      </c>
      <c r="D21798" s="1">
        <v>42106.205590277779</v>
      </c>
      <c r="E21798">
        <v>23</v>
      </c>
      <c r="F21798">
        <v>55</v>
      </c>
      <c r="G21798" t="s">
        <v>37516</v>
      </c>
    </row>
    <row r="21799" spans="1:8" x14ac:dyDescent="0.2">
      <c r="A21799">
        <v>5.8708689485444301E+17</v>
      </c>
      <c r="B21799" t="s">
        <v>43672</v>
      </c>
      <c r="C21799" t="s">
        <v>43673</v>
      </c>
      <c r="D21799" s="1">
        <v>42106.205983796295</v>
      </c>
      <c r="E21799">
        <v>10</v>
      </c>
      <c r="F21799">
        <v>26</v>
      </c>
      <c r="G21799" t="s">
        <v>9029</v>
      </c>
    </row>
    <row r="21800" spans="1:8" x14ac:dyDescent="0.2">
      <c r="A21800">
        <v>5.8708772345184998E+17</v>
      </c>
      <c r="B21800" t="s">
        <v>43674</v>
      </c>
      <c r="C21800" t="s">
        <v>43675</v>
      </c>
      <c r="D21800" s="1">
        <v>42106.208275462966</v>
      </c>
      <c r="E21800">
        <v>50</v>
      </c>
      <c r="F21800">
        <v>156</v>
      </c>
      <c r="G21800" t="s">
        <v>89</v>
      </c>
    </row>
    <row r="21801" spans="1:8" x14ac:dyDescent="0.2">
      <c r="A21801">
        <v>5.8708978928071795E+17</v>
      </c>
      <c r="B21801" t="s">
        <v>43676</v>
      </c>
      <c r="C21801" t="s">
        <v>43677</v>
      </c>
      <c r="D21801" s="1">
        <v>42106.21398148148</v>
      </c>
      <c r="E21801">
        <v>19</v>
      </c>
      <c r="F21801">
        <v>38</v>
      </c>
      <c r="G21801" t="s">
        <v>487</v>
      </c>
    </row>
    <row r="21802" spans="1:8" x14ac:dyDescent="0.2">
      <c r="A21802">
        <v>5.8709012295439898E+17</v>
      </c>
      <c r="B21802" t="s">
        <v>43678</v>
      </c>
      <c r="C21802" t="s">
        <v>43679</v>
      </c>
      <c r="D21802" s="1">
        <v>42106.214895833335</v>
      </c>
      <c r="E21802">
        <v>8</v>
      </c>
      <c r="F21802">
        <v>19</v>
      </c>
      <c r="G21802" t="s">
        <v>576</v>
      </c>
    </row>
    <row r="21803" spans="1:8" x14ac:dyDescent="0.2">
      <c r="A21803">
        <v>5.8709040789861094E+17</v>
      </c>
      <c r="B21803" t="s">
        <v>43680</v>
      </c>
      <c r="C21803" t="s">
        <v>43681</v>
      </c>
      <c r="D21803" s="1">
        <v>42106.215682870374</v>
      </c>
      <c r="E21803">
        <v>13</v>
      </c>
      <c r="F21803">
        <v>36</v>
      </c>
      <c r="G21803" t="s">
        <v>215</v>
      </c>
    </row>
    <row r="21804" spans="1:8" x14ac:dyDescent="0.2">
      <c r="A21804">
        <v>5.8709247025047501E+17</v>
      </c>
      <c r="B21804" t="s">
        <v>43682</v>
      </c>
      <c r="C21804" t="s">
        <v>43683</v>
      </c>
      <c r="D21804" s="1">
        <v>42106.221377314818</v>
      </c>
      <c r="E21804">
        <v>29</v>
      </c>
      <c r="F21804">
        <v>75</v>
      </c>
      <c r="G21804" t="s">
        <v>215</v>
      </c>
    </row>
    <row r="21805" spans="1:8" x14ac:dyDescent="0.2">
      <c r="A21805">
        <v>5.8724630354710502E+17</v>
      </c>
      <c r="B21805" t="s">
        <v>43684</v>
      </c>
      <c r="C21805" t="s">
        <v>43685</v>
      </c>
      <c r="D21805" s="1">
        <v>42106.645868055559</v>
      </c>
      <c r="E21805">
        <v>40</v>
      </c>
      <c r="F21805">
        <v>62</v>
      </c>
      <c r="G21805" t="s">
        <v>89</v>
      </c>
    </row>
    <row r="21806" spans="1:8" x14ac:dyDescent="0.2">
      <c r="A21806">
        <v>5.8724677225223296E+17</v>
      </c>
      <c r="B21806" t="s">
        <v>43686</v>
      </c>
      <c r="C21806" t="s">
        <v>43687</v>
      </c>
      <c r="D21806" s="1">
        <v>42106.647164351853</v>
      </c>
      <c r="E21806">
        <v>9</v>
      </c>
      <c r="F21806">
        <v>14</v>
      </c>
      <c r="G21806" t="s">
        <v>487</v>
      </c>
    </row>
    <row r="21807" spans="1:8" x14ac:dyDescent="0.2">
      <c r="A21807">
        <v>5.8724708461464294E+17</v>
      </c>
      <c r="B21807" t="s">
        <v>43688</v>
      </c>
      <c r="C21807" t="s">
        <v>43689</v>
      </c>
      <c r="D21807" s="1">
        <v>42106.648032407407</v>
      </c>
      <c r="E21807">
        <v>12</v>
      </c>
      <c r="F21807">
        <v>14</v>
      </c>
      <c r="G21807" t="s">
        <v>576</v>
      </c>
    </row>
    <row r="21808" spans="1:8" x14ac:dyDescent="0.2">
      <c r="A21808">
        <v>5.8724726465096E+17</v>
      </c>
      <c r="B21808" t="s">
        <v>43690</v>
      </c>
      <c r="C21808" t="s">
        <v>43691</v>
      </c>
      <c r="D21808" s="1">
        <v>42106.648530092592</v>
      </c>
      <c r="E21808">
        <v>17</v>
      </c>
      <c r="F21808">
        <v>26</v>
      </c>
      <c r="G21808" t="s">
        <v>28302</v>
      </c>
      <c r="H21808" t="s">
        <v>390</v>
      </c>
    </row>
    <row r="21809" spans="1:8" x14ac:dyDescent="0.2">
      <c r="A21809">
        <v>5.8724753659278899E+17</v>
      </c>
      <c r="B21809" t="s">
        <v>43692</v>
      </c>
      <c r="C21809" t="s">
        <v>43693</v>
      </c>
      <c r="D21809" s="1">
        <v>42106.649270833332</v>
      </c>
      <c r="E21809">
        <v>24</v>
      </c>
      <c r="F21809">
        <v>27</v>
      </c>
      <c r="G21809" t="s">
        <v>576</v>
      </c>
    </row>
    <row r="21810" spans="1:8" x14ac:dyDescent="0.2">
      <c r="A21810">
        <v>5.8724764749857894E+17</v>
      </c>
      <c r="B21810" t="s">
        <v>43694</v>
      </c>
      <c r="C21810" t="s">
        <v>43695</v>
      </c>
      <c r="D21810" s="1">
        <v>42106.649583333332</v>
      </c>
      <c r="E21810">
        <v>23</v>
      </c>
      <c r="F21810">
        <v>36</v>
      </c>
      <c r="G21810" t="s">
        <v>215</v>
      </c>
    </row>
    <row r="21811" spans="1:8" x14ac:dyDescent="0.2">
      <c r="A21811">
        <v>5.8724809318117696E+17</v>
      </c>
      <c r="B21811" t="s">
        <v>43696</v>
      </c>
      <c r="C21811" t="s">
        <v>43697</v>
      </c>
      <c r="D21811" s="1">
        <v>42106.650810185187</v>
      </c>
      <c r="E21811">
        <v>15</v>
      </c>
      <c r="F21811">
        <v>28</v>
      </c>
      <c r="G21811" t="s">
        <v>43698</v>
      </c>
    </row>
    <row r="21812" spans="1:8" x14ac:dyDescent="0.2">
      <c r="A21812">
        <v>5.8724841365955699E+17</v>
      </c>
      <c r="B21812" t="s">
        <v>43699</v>
      </c>
      <c r="C21812" t="s">
        <v>43700</v>
      </c>
      <c r="D21812" s="1">
        <v>42106.651701388888</v>
      </c>
      <c r="E21812">
        <v>15</v>
      </c>
      <c r="F21812">
        <v>22</v>
      </c>
      <c r="G21812" t="s">
        <v>43701</v>
      </c>
    </row>
    <row r="21813" spans="1:8" x14ac:dyDescent="0.2">
      <c r="A21813">
        <v>5.8724859279409894E+17</v>
      </c>
      <c r="B21813" t="s">
        <v>43702</v>
      </c>
      <c r="C21813" t="s">
        <v>43703</v>
      </c>
      <c r="D21813" s="1">
        <v>42106.652187500003</v>
      </c>
      <c r="E21813">
        <v>55</v>
      </c>
      <c r="F21813">
        <v>68</v>
      </c>
      <c r="G21813" t="s">
        <v>89</v>
      </c>
    </row>
    <row r="21814" spans="1:8" x14ac:dyDescent="0.2">
      <c r="A21814">
        <v>5.8724876954205696E+17</v>
      </c>
      <c r="B21814" t="s">
        <v>43704</v>
      </c>
      <c r="C21814" t="s">
        <v>43705</v>
      </c>
      <c r="D21814" s="1">
        <v>42106.652673611112</v>
      </c>
      <c r="E21814">
        <v>15</v>
      </c>
      <c r="F21814">
        <v>22</v>
      </c>
      <c r="G21814" t="s">
        <v>215</v>
      </c>
    </row>
    <row r="21815" spans="1:8" x14ac:dyDescent="0.2">
      <c r="A21815">
        <v>5.8724917859151795E+17</v>
      </c>
      <c r="B21815" t="s">
        <v>43706</v>
      </c>
      <c r="C21815" t="s">
        <v>43707</v>
      </c>
      <c r="D21815" s="1">
        <v>42106.653807870367</v>
      </c>
      <c r="E21815">
        <v>19</v>
      </c>
      <c r="F21815">
        <v>40</v>
      </c>
      <c r="G21815" t="s">
        <v>215</v>
      </c>
      <c r="H21815" t="s">
        <v>390</v>
      </c>
    </row>
    <row r="21816" spans="1:8" x14ac:dyDescent="0.2">
      <c r="A21816">
        <v>5.8724929126733798E+17</v>
      </c>
      <c r="B21816" t="s">
        <v>43708</v>
      </c>
      <c r="C21816" t="s">
        <v>43709</v>
      </c>
      <c r="D21816" s="1">
        <v>42106.654120370367</v>
      </c>
      <c r="E21816">
        <v>12</v>
      </c>
      <c r="F21816">
        <v>27</v>
      </c>
      <c r="G21816" t="s">
        <v>215</v>
      </c>
      <c r="H21816" t="s">
        <v>390</v>
      </c>
    </row>
    <row r="21817" spans="1:8" x14ac:dyDescent="0.2">
      <c r="A21817">
        <v>5.8724967096083994E+17</v>
      </c>
      <c r="B21817" t="s">
        <v>43710</v>
      </c>
      <c r="C21817" t="s">
        <v>43711</v>
      </c>
      <c r="D21817" s="1">
        <v>42106.655162037037</v>
      </c>
      <c r="E21817">
        <v>10</v>
      </c>
      <c r="F21817">
        <v>23</v>
      </c>
      <c r="G21817" t="s">
        <v>215</v>
      </c>
      <c r="H21817" t="s">
        <v>616</v>
      </c>
    </row>
    <row r="21818" spans="1:8" x14ac:dyDescent="0.2">
      <c r="A21818">
        <v>5.8724990529248397E+17</v>
      </c>
      <c r="B21818" t="s">
        <v>43712</v>
      </c>
      <c r="C21818" t="s">
        <v>43713</v>
      </c>
      <c r="D21818" s="1">
        <v>42106.655810185184</v>
      </c>
      <c r="E21818">
        <v>18</v>
      </c>
      <c r="F21818">
        <v>47</v>
      </c>
      <c r="G21818" t="s">
        <v>215</v>
      </c>
      <c r="H21818" t="s">
        <v>390</v>
      </c>
    </row>
    <row r="21819" spans="1:8" x14ac:dyDescent="0.2">
      <c r="A21819">
        <v>5.8725027647578496E+17</v>
      </c>
      <c r="B21819" t="s">
        <v>43714</v>
      </c>
      <c r="C21819" t="s">
        <v>43715</v>
      </c>
      <c r="D21819" s="1">
        <v>42106.656840277778</v>
      </c>
      <c r="E21819">
        <v>19</v>
      </c>
      <c r="F21819">
        <v>61</v>
      </c>
      <c r="G21819" t="s">
        <v>215</v>
      </c>
      <c r="H21819" t="s">
        <v>390</v>
      </c>
    </row>
    <row r="21820" spans="1:8" x14ac:dyDescent="0.2">
      <c r="A21820">
        <v>5.87250444835168E+17</v>
      </c>
      <c r="B21820" t="s">
        <v>43716</v>
      </c>
      <c r="C21820" t="s">
        <v>43717</v>
      </c>
      <c r="D21820" s="1">
        <v>42106.65730324074</v>
      </c>
      <c r="E21820">
        <v>17</v>
      </c>
      <c r="F21820">
        <v>30</v>
      </c>
      <c r="G21820" t="s">
        <v>89</v>
      </c>
    </row>
    <row r="21821" spans="1:8" x14ac:dyDescent="0.2">
      <c r="A21821">
        <v>5.8725663356842803E+17</v>
      </c>
      <c r="B21821" t="s">
        <v>43718</v>
      </c>
      <c r="C21821" t="s">
        <v>43719</v>
      </c>
      <c r="D21821" s="1">
        <v>42106.674375000002</v>
      </c>
      <c r="E21821">
        <v>18</v>
      </c>
      <c r="F21821">
        <v>28</v>
      </c>
      <c r="G21821" t="s">
        <v>546</v>
      </c>
    </row>
    <row r="21822" spans="1:8" x14ac:dyDescent="0.2">
      <c r="A21822">
        <v>5.8725951042058995E+17</v>
      </c>
      <c r="B21822" t="s">
        <v>43720</v>
      </c>
      <c r="C21822" t="s">
        <v>43721</v>
      </c>
      <c r="D21822" s="1">
        <v>42106.682314814818</v>
      </c>
      <c r="E21822">
        <v>10</v>
      </c>
      <c r="F21822">
        <v>61</v>
      </c>
      <c r="G21822" t="s">
        <v>576</v>
      </c>
    </row>
    <row r="21823" spans="1:8" x14ac:dyDescent="0.2">
      <c r="A21823">
        <v>5.8726024743111002E+17</v>
      </c>
      <c r="B21823" t="s">
        <v>43722</v>
      </c>
      <c r="C21823" t="s">
        <v>43723</v>
      </c>
      <c r="D21823" s="1">
        <v>42106.684351851851</v>
      </c>
      <c r="E21823">
        <v>17</v>
      </c>
      <c r="F21823">
        <v>30</v>
      </c>
      <c r="G21823" t="s">
        <v>576</v>
      </c>
    </row>
    <row r="21824" spans="1:8" x14ac:dyDescent="0.2">
      <c r="A21824">
        <v>5.8726323956364403E+17</v>
      </c>
      <c r="B21824" t="s">
        <v>43724</v>
      </c>
      <c r="C21824" t="s">
        <v>43725</v>
      </c>
      <c r="D21824" s="1">
        <v>42106.692604166667</v>
      </c>
      <c r="E21824">
        <v>14</v>
      </c>
      <c r="F21824">
        <v>53</v>
      </c>
      <c r="G21824" t="s">
        <v>215</v>
      </c>
      <c r="H21824" t="s">
        <v>390</v>
      </c>
    </row>
    <row r="21825" spans="1:8" x14ac:dyDescent="0.2">
      <c r="A21825">
        <v>5.87263378076336E+17</v>
      </c>
      <c r="B21825" t="s">
        <v>43726</v>
      </c>
      <c r="C21825" t="s">
        <v>43727</v>
      </c>
      <c r="D21825" s="1">
        <v>42106.692986111113</v>
      </c>
      <c r="E21825">
        <v>110</v>
      </c>
      <c r="F21825">
        <v>144</v>
      </c>
      <c r="G21825" t="s">
        <v>215</v>
      </c>
    </row>
    <row r="21826" spans="1:8" x14ac:dyDescent="0.2">
      <c r="A21826">
        <v>5.8726392052573299E+17</v>
      </c>
      <c r="B21826" t="s">
        <v>43728</v>
      </c>
      <c r="C21826" t="s">
        <v>43729</v>
      </c>
      <c r="D21826" s="1">
        <v>42106.694490740738</v>
      </c>
      <c r="E21826">
        <v>25</v>
      </c>
      <c r="F21826">
        <v>65</v>
      </c>
      <c r="G21826" t="s">
        <v>215</v>
      </c>
    </row>
    <row r="21827" spans="1:8" x14ac:dyDescent="0.2">
      <c r="A21827">
        <v>5.8726739614412301E+17</v>
      </c>
      <c r="B21827" t="s">
        <v>43730</v>
      </c>
      <c r="C21827" t="s">
        <v>43731</v>
      </c>
      <c r="D21827" s="1">
        <v>42106.704074074078</v>
      </c>
      <c r="E21827">
        <v>19</v>
      </c>
      <c r="F21827">
        <v>55</v>
      </c>
      <c r="G21827" t="s">
        <v>215</v>
      </c>
    </row>
    <row r="21828" spans="1:8" x14ac:dyDescent="0.2">
      <c r="A21828">
        <v>5.8733813026245798E+17</v>
      </c>
      <c r="B21828" t="s">
        <v>43732</v>
      </c>
      <c r="C21828" t="s">
        <v>43733</v>
      </c>
      <c r="D21828" s="1">
        <v>42106.899270833332</v>
      </c>
      <c r="E21828">
        <v>7</v>
      </c>
      <c r="F21828">
        <v>18</v>
      </c>
      <c r="G21828" t="s">
        <v>89</v>
      </c>
      <c r="H21828" t="s">
        <v>616</v>
      </c>
    </row>
    <row r="21829" spans="1:8" x14ac:dyDescent="0.2">
      <c r="A21829">
        <v>5.8733847039122598E+17</v>
      </c>
      <c r="B21829" t="s">
        <v>43734</v>
      </c>
      <c r="C21829" t="s">
        <v>43735</v>
      </c>
      <c r="D21829" s="1">
        <v>42106.900208333333</v>
      </c>
      <c r="E21829">
        <v>34</v>
      </c>
      <c r="F21829">
        <v>49</v>
      </c>
      <c r="G21829" t="s">
        <v>546</v>
      </c>
    </row>
    <row r="21830" spans="1:8" x14ac:dyDescent="0.2">
      <c r="A21830">
        <v>5.8733981382253696E+17</v>
      </c>
      <c r="B21830" t="s">
        <v>43736</v>
      </c>
      <c r="C21830" t="s">
        <v>43737</v>
      </c>
      <c r="D21830" s="1">
        <v>42106.903912037036</v>
      </c>
      <c r="E21830">
        <v>14</v>
      </c>
      <c r="F21830">
        <v>25</v>
      </c>
      <c r="G21830" t="s">
        <v>576</v>
      </c>
    </row>
    <row r="21831" spans="1:8" x14ac:dyDescent="0.2">
      <c r="A21831">
        <v>5.8734007683058803E+17</v>
      </c>
      <c r="B21831" t="s">
        <v>43738</v>
      </c>
      <c r="C21831" t="s">
        <v>43739</v>
      </c>
      <c r="D21831" s="1">
        <v>42106.904641203706</v>
      </c>
      <c r="E21831">
        <v>19</v>
      </c>
      <c r="F21831">
        <v>25</v>
      </c>
      <c r="G21831" t="s">
        <v>546</v>
      </c>
    </row>
    <row r="21832" spans="1:8" x14ac:dyDescent="0.2">
      <c r="A21832">
        <v>5.8734065517900096E+17</v>
      </c>
      <c r="B21832" t="s">
        <v>43740</v>
      </c>
      <c r="C21832" t="s">
        <v>43741</v>
      </c>
      <c r="D21832" s="1">
        <v>42106.906238425923</v>
      </c>
      <c r="E21832">
        <v>37</v>
      </c>
      <c r="F21832">
        <v>73</v>
      </c>
      <c r="G21832" t="s">
        <v>215</v>
      </c>
    </row>
    <row r="21833" spans="1:8" x14ac:dyDescent="0.2">
      <c r="A21833">
        <v>5.8734082713289498E+17</v>
      </c>
      <c r="B21833" t="s">
        <v>43742</v>
      </c>
      <c r="C21833" t="s">
        <v>43743</v>
      </c>
      <c r="D21833" s="1">
        <v>42106.906712962962</v>
      </c>
      <c r="E21833">
        <v>92</v>
      </c>
      <c r="F21833">
        <v>146</v>
      </c>
      <c r="G21833" t="s">
        <v>215</v>
      </c>
    </row>
    <row r="21834" spans="1:8" x14ac:dyDescent="0.2">
      <c r="A21834">
        <v>5.8734088694360806E+17</v>
      </c>
      <c r="B21834" t="s">
        <v>43744</v>
      </c>
      <c r="C21834" t="s">
        <v>43745</v>
      </c>
      <c r="D21834" s="1">
        <v>42106.906875000001</v>
      </c>
      <c r="E21834">
        <v>10</v>
      </c>
      <c r="F21834">
        <v>30</v>
      </c>
      <c r="G21834" t="s">
        <v>215</v>
      </c>
    </row>
    <row r="21835" spans="1:8" x14ac:dyDescent="0.2">
      <c r="A21835">
        <v>5.8734156402592896E+17</v>
      </c>
      <c r="B21835" t="s">
        <v>43746</v>
      </c>
      <c r="C21835" t="s">
        <v>43747</v>
      </c>
      <c r="D21835" s="1">
        <v>42106.908738425926</v>
      </c>
      <c r="E21835">
        <v>16</v>
      </c>
      <c r="F21835">
        <v>49</v>
      </c>
      <c r="G21835" t="s">
        <v>487</v>
      </c>
    </row>
    <row r="21836" spans="1:8" x14ac:dyDescent="0.2">
      <c r="A21836">
        <v>5.8734176395998797E+17</v>
      </c>
      <c r="B21836" t="s">
        <v>43748</v>
      </c>
      <c r="C21836" t="s">
        <v>43749</v>
      </c>
      <c r="D21836" s="1">
        <v>42106.90929398148</v>
      </c>
      <c r="E21836">
        <v>25</v>
      </c>
      <c r="F21836">
        <v>64</v>
      </c>
      <c r="G21836" t="s">
        <v>89</v>
      </c>
    </row>
    <row r="21837" spans="1:8" x14ac:dyDescent="0.2">
      <c r="A21837">
        <v>5.8734241616591603E+17</v>
      </c>
      <c r="B21837" t="s">
        <v>43750</v>
      </c>
      <c r="C21837" t="s">
        <v>43751</v>
      </c>
      <c r="D21837" s="1">
        <v>42106.911087962966</v>
      </c>
      <c r="E21837">
        <v>61</v>
      </c>
      <c r="F21837">
        <v>90</v>
      </c>
      <c r="G21837" t="s">
        <v>89</v>
      </c>
    </row>
    <row r="21838" spans="1:8" x14ac:dyDescent="0.2">
      <c r="A21838">
        <v>5.8734254267029005E+17</v>
      </c>
      <c r="B21838" t="s">
        <v>43752</v>
      </c>
      <c r="C21838" t="s">
        <v>43753</v>
      </c>
      <c r="D21838" s="1">
        <v>42106.911446759259</v>
      </c>
      <c r="E21838">
        <v>46</v>
      </c>
      <c r="F21838">
        <v>97</v>
      </c>
      <c r="G21838" t="s">
        <v>576</v>
      </c>
    </row>
    <row r="21839" spans="1:8" x14ac:dyDescent="0.2">
      <c r="A21839">
        <v>5.8734265518247104E+17</v>
      </c>
      <c r="B21839" t="s">
        <v>43754</v>
      </c>
      <c r="C21839" t="s">
        <v>43755</v>
      </c>
      <c r="D21839" s="1">
        <v>42106.911747685182</v>
      </c>
      <c r="E21839">
        <v>8</v>
      </c>
      <c r="F21839">
        <v>28</v>
      </c>
      <c r="G21839" t="s">
        <v>43756</v>
      </c>
    </row>
    <row r="21840" spans="1:8" x14ac:dyDescent="0.2">
      <c r="A21840">
        <v>5.8734299664920102E+17</v>
      </c>
      <c r="B21840" t="s">
        <v>43757</v>
      </c>
      <c r="C21840" t="s">
        <v>43758</v>
      </c>
      <c r="D21840" s="1">
        <v>42106.91269675926</v>
      </c>
      <c r="E21840">
        <v>32</v>
      </c>
      <c r="F21840">
        <v>75</v>
      </c>
      <c r="G21840" t="s">
        <v>89</v>
      </c>
      <c r="H21840" t="s">
        <v>390</v>
      </c>
    </row>
    <row r="21841" spans="1:8" x14ac:dyDescent="0.2">
      <c r="A21841">
        <v>5.8734574077255194E+17</v>
      </c>
      <c r="B21841" t="s">
        <v>43759</v>
      </c>
      <c r="C21841" t="s">
        <v>43760</v>
      </c>
      <c r="D21841" s="1">
        <v>42106.920266203706</v>
      </c>
      <c r="E21841">
        <v>29</v>
      </c>
      <c r="F21841">
        <v>73</v>
      </c>
      <c r="G21841" t="s">
        <v>576</v>
      </c>
      <c r="H21841" t="s">
        <v>390</v>
      </c>
    </row>
    <row r="21842" spans="1:8" x14ac:dyDescent="0.2">
      <c r="A21842">
        <v>5.8734622165793894E+17</v>
      </c>
      <c r="B21842" t="s">
        <v>43761</v>
      </c>
      <c r="C21842" t="s">
        <v>43762</v>
      </c>
      <c r="D21842" s="1">
        <v>42106.921597222223</v>
      </c>
      <c r="E21842">
        <v>47</v>
      </c>
      <c r="F21842">
        <v>72</v>
      </c>
      <c r="G21842" t="s">
        <v>576</v>
      </c>
    </row>
    <row r="21843" spans="1:8" x14ac:dyDescent="0.2">
      <c r="A21843">
        <v>5.8734649127193805E+17</v>
      </c>
      <c r="B21843" t="s">
        <v>43763</v>
      </c>
      <c r="C21843" t="s">
        <v>43764</v>
      </c>
      <c r="D21843" s="1">
        <v>42106.922337962962</v>
      </c>
      <c r="E21843">
        <v>6</v>
      </c>
      <c r="F21843">
        <v>19</v>
      </c>
      <c r="G21843" t="s">
        <v>487</v>
      </c>
    </row>
    <row r="21844" spans="1:8" x14ac:dyDescent="0.2">
      <c r="A21844">
        <v>5.8734667178225203E+17</v>
      </c>
      <c r="B21844" t="s">
        <v>43765</v>
      </c>
      <c r="C21844" t="s">
        <v>43766</v>
      </c>
      <c r="D21844" s="1">
        <v>42106.922835648147</v>
      </c>
      <c r="E21844">
        <v>13</v>
      </c>
      <c r="F21844">
        <v>30</v>
      </c>
      <c r="G21844" t="s">
        <v>487</v>
      </c>
      <c r="H21844" t="s">
        <v>390</v>
      </c>
    </row>
    <row r="21845" spans="1:8" x14ac:dyDescent="0.2">
      <c r="A21845">
        <v>5.8734683595565798E+17</v>
      </c>
      <c r="B21845" t="s">
        <v>43767</v>
      </c>
      <c r="C21845" t="s">
        <v>43768</v>
      </c>
      <c r="D21845" s="1">
        <v>42106.92328703704</v>
      </c>
      <c r="E21845">
        <v>12</v>
      </c>
      <c r="F21845">
        <v>37</v>
      </c>
      <c r="G21845" t="s">
        <v>215</v>
      </c>
      <c r="H21845" t="s">
        <v>390</v>
      </c>
    </row>
    <row r="21846" spans="1:8" x14ac:dyDescent="0.2">
      <c r="A21846">
        <v>5.8734717381944896E+17</v>
      </c>
      <c r="B21846" t="s">
        <v>43769</v>
      </c>
      <c r="C21846" t="s">
        <v>43770</v>
      </c>
      <c r="D21846" s="1">
        <v>42106.924224537041</v>
      </c>
      <c r="E21846">
        <v>28</v>
      </c>
      <c r="F21846">
        <v>65</v>
      </c>
      <c r="G21846" t="s">
        <v>576</v>
      </c>
    </row>
    <row r="21847" spans="1:8" x14ac:dyDescent="0.2">
      <c r="A21847">
        <v>5.8734725296593702E+17</v>
      </c>
      <c r="B21847" t="s">
        <v>43771</v>
      </c>
      <c r="C21847" t="s">
        <v>43772</v>
      </c>
      <c r="D21847" s="1">
        <v>42106.924444444441</v>
      </c>
      <c r="E21847">
        <v>9</v>
      </c>
      <c r="F21847">
        <v>37</v>
      </c>
      <c r="G21847" t="s">
        <v>43773</v>
      </c>
      <c r="H21847" t="s">
        <v>390</v>
      </c>
    </row>
    <row r="21848" spans="1:8" x14ac:dyDescent="0.2">
      <c r="A21848">
        <v>5.8734791383307802E+17</v>
      </c>
      <c r="B21848" t="s">
        <v>43774</v>
      </c>
      <c r="C21848" t="s">
        <v>43775</v>
      </c>
      <c r="D21848" s="1">
        <v>42106.926261574074</v>
      </c>
      <c r="E21848">
        <v>23</v>
      </c>
      <c r="F21848">
        <v>68</v>
      </c>
      <c r="G21848" t="s">
        <v>215</v>
      </c>
    </row>
    <row r="21849" spans="1:8" x14ac:dyDescent="0.2">
      <c r="A21849">
        <v>5.8734827586863104E+17</v>
      </c>
      <c r="B21849" t="s">
        <v>43776</v>
      </c>
      <c r="C21849" t="s">
        <v>43777</v>
      </c>
      <c r="D21849" s="1">
        <v>42106.927268518521</v>
      </c>
      <c r="E21849">
        <v>15</v>
      </c>
      <c r="F21849">
        <v>60</v>
      </c>
      <c r="G21849" t="s">
        <v>215</v>
      </c>
    </row>
    <row r="21850" spans="1:8" x14ac:dyDescent="0.2">
      <c r="A21850">
        <v>5.8734851726338406E+17</v>
      </c>
      <c r="B21850" t="s">
        <v>43778</v>
      </c>
      <c r="C21850" t="s">
        <v>43779</v>
      </c>
      <c r="D21850" s="1">
        <v>42106.927928240744</v>
      </c>
      <c r="E21850">
        <v>22</v>
      </c>
      <c r="F21850">
        <v>61</v>
      </c>
      <c r="G21850" t="s">
        <v>576</v>
      </c>
    </row>
    <row r="21851" spans="1:8" x14ac:dyDescent="0.2">
      <c r="A21851">
        <v>5.8734878792186995E+17</v>
      </c>
      <c r="B21851" t="s">
        <v>43780</v>
      </c>
      <c r="C21851" t="s">
        <v>43781</v>
      </c>
      <c r="D21851" s="1">
        <v>42106.928680555553</v>
      </c>
      <c r="E21851">
        <v>66</v>
      </c>
      <c r="F21851">
        <v>142</v>
      </c>
      <c r="G21851" t="s">
        <v>89</v>
      </c>
      <c r="H21851" t="s">
        <v>390</v>
      </c>
    </row>
    <row r="21852" spans="1:8" x14ac:dyDescent="0.2">
      <c r="A21852">
        <v>5.8734994697159002E+17</v>
      </c>
      <c r="B21852" t="s">
        <v>43782</v>
      </c>
      <c r="C21852" t="s">
        <v>43783</v>
      </c>
      <c r="D21852" s="1">
        <v>42106.931875000002</v>
      </c>
      <c r="E21852">
        <v>46</v>
      </c>
      <c r="F21852">
        <v>70</v>
      </c>
      <c r="G21852" t="s">
        <v>576</v>
      </c>
    </row>
    <row r="21853" spans="1:8" x14ac:dyDescent="0.2">
      <c r="A21853">
        <v>5.8737794669386906E+17</v>
      </c>
      <c r="B21853" t="s">
        <v>43784</v>
      </c>
      <c r="C21853" t="s">
        <v>43785</v>
      </c>
      <c r="D21853" s="1">
        <v>42107.009143518517</v>
      </c>
      <c r="E21853">
        <v>40</v>
      </c>
      <c r="F21853">
        <v>132</v>
      </c>
      <c r="G21853" t="s">
        <v>89</v>
      </c>
    </row>
    <row r="21854" spans="1:8" x14ac:dyDescent="0.2">
      <c r="A21854">
        <v>5.8737815945834394E+17</v>
      </c>
      <c r="B21854" t="s">
        <v>43786</v>
      </c>
      <c r="C21854" t="s">
        <v>43787</v>
      </c>
      <c r="D21854" s="1">
        <v>42107.009722222225</v>
      </c>
      <c r="E21854">
        <v>21</v>
      </c>
      <c r="F21854">
        <v>54</v>
      </c>
      <c r="G21854" t="s">
        <v>576</v>
      </c>
    </row>
    <row r="21855" spans="1:8" x14ac:dyDescent="0.2">
      <c r="A21855">
        <v>5.8738215697396506E+17</v>
      </c>
      <c r="B21855" t="s">
        <v>43788</v>
      </c>
      <c r="C21855" t="s">
        <v>43789</v>
      </c>
      <c r="D21855" s="1">
        <v>42107.020752314813</v>
      </c>
      <c r="E21855">
        <v>13</v>
      </c>
      <c r="F21855">
        <v>33</v>
      </c>
      <c r="G21855" t="s">
        <v>43790</v>
      </c>
    </row>
    <row r="21856" spans="1:8" x14ac:dyDescent="0.2">
      <c r="A21856">
        <v>5.8738306515823002E+17</v>
      </c>
      <c r="B21856" t="s">
        <v>43791</v>
      </c>
      <c r="C21856" t="s">
        <v>43792</v>
      </c>
      <c r="D21856" s="1">
        <v>42107.023263888892</v>
      </c>
      <c r="E21856">
        <v>15</v>
      </c>
      <c r="F21856">
        <v>26</v>
      </c>
      <c r="G21856" t="s">
        <v>215</v>
      </c>
    </row>
    <row r="21857" spans="1:8" x14ac:dyDescent="0.2">
      <c r="A21857">
        <v>5.8738387849669402E+17</v>
      </c>
      <c r="B21857" t="s">
        <v>43793</v>
      </c>
      <c r="C21857" t="s">
        <v>43675</v>
      </c>
      <c r="D21857" s="1">
        <v>42107.025509259256</v>
      </c>
      <c r="E21857">
        <v>42</v>
      </c>
      <c r="F21857">
        <v>122</v>
      </c>
      <c r="G21857" t="s">
        <v>89</v>
      </c>
    </row>
    <row r="21858" spans="1:8" x14ac:dyDescent="0.2">
      <c r="A21858">
        <v>5.8738393839134298E+17</v>
      </c>
      <c r="B21858" t="s">
        <v>43794</v>
      </c>
      <c r="C21858" t="s">
        <v>43795</v>
      </c>
      <c r="D21858" s="1">
        <v>42107.025671296295</v>
      </c>
      <c r="E21858">
        <v>10</v>
      </c>
      <c r="F21858">
        <v>26</v>
      </c>
      <c r="G21858" t="s">
        <v>43796</v>
      </c>
      <c r="H21858" t="s">
        <v>390</v>
      </c>
    </row>
    <row r="21859" spans="1:8" x14ac:dyDescent="0.2">
      <c r="A21859">
        <v>5.8739133582246694E+17</v>
      </c>
      <c r="B21859" t="s">
        <v>43797</v>
      </c>
      <c r="C21859" t="s">
        <v>43798</v>
      </c>
      <c r="D21859" s="1">
        <v>42107.046087962961</v>
      </c>
      <c r="E21859">
        <v>13</v>
      </c>
      <c r="F21859">
        <v>47</v>
      </c>
      <c r="G21859" t="s">
        <v>215</v>
      </c>
      <c r="H21859" t="s">
        <v>390</v>
      </c>
    </row>
    <row r="21860" spans="1:8" x14ac:dyDescent="0.2">
      <c r="A21860">
        <v>5.8739138682093504E+17</v>
      </c>
      <c r="B21860" t="s">
        <v>43799</v>
      </c>
      <c r="C21860" t="s">
        <v>43800</v>
      </c>
      <c r="D21860" s="1">
        <v>42107.046226851853</v>
      </c>
      <c r="E21860">
        <v>16</v>
      </c>
      <c r="F21860">
        <v>28</v>
      </c>
      <c r="G21860" t="s">
        <v>215</v>
      </c>
      <c r="H21860" t="s">
        <v>14519</v>
      </c>
    </row>
    <row r="21861" spans="1:8" x14ac:dyDescent="0.2">
      <c r="A21861">
        <v>5.8739144315463194E+17</v>
      </c>
      <c r="B21861" t="s">
        <v>43801</v>
      </c>
      <c r="C21861" t="s">
        <v>43802</v>
      </c>
      <c r="D21861" s="1">
        <v>42107.046377314815</v>
      </c>
      <c r="E21861">
        <v>7</v>
      </c>
      <c r="F21861">
        <v>14</v>
      </c>
      <c r="G21861" t="s">
        <v>215</v>
      </c>
    </row>
    <row r="21862" spans="1:8" x14ac:dyDescent="0.2">
      <c r="A21862">
        <v>5.8739150767142003E+17</v>
      </c>
      <c r="B21862" t="s">
        <v>43803</v>
      </c>
      <c r="C21862" t="s">
        <v>43804</v>
      </c>
      <c r="D21862" s="1">
        <v>42107.0465625</v>
      </c>
      <c r="E21862">
        <v>13</v>
      </c>
      <c r="F21862">
        <v>26</v>
      </c>
      <c r="G21862" t="e">
        <f>_xlfn.SINGLE( _xlfn.SINGLE( _xlfn.SINGLE(PICA_59)))</f>
        <v>#NAME?</v>
      </c>
      <c r="H21862" t="s">
        <v>390</v>
      </c>
    </row>
    <row r="21863" spans="1:8" x14ac:dyDescent="0.2">
      <c r="A21863">
        <v>5.8739275574532506E+17</v>
      </c>
      <c r="B21863" t="s">
        <v>43805</v>
      </c>
      <c r="C21863" t="s">
        <v>43806</v>
      </c>
      <c r="D21863" s="1">
        <v>42107.05</v>
      </c>
      <c r="E21863">
        <v>29</v>
      </c>
      <c r="F21863">
        <v>88</v>
      </c>
      <c r="G21863" t="s">
        <v>89</v>
      </c>
    </row>
    <row r="21864" spans="1:8" x14ac:dyDescent="0.2">
      <c r="A21864">
        <v>5.8739392644686605E+17</v>
      </c>
      <c r="B21864" t="s">
        <v>43807</v>
      </c>
      <c r="C21864" t="s">
        <v>43808</v>
      </c>
      <c r="D21864" s="1">
        <v>42107.053229166668</v>
      </c>
      <c r="E21864">
        <v>229</v>
      </c>
      <c r="F21864">
        <v>315</v>
      </c>
      <c r="G21864" t="s">
        <v>43809</v>
      </c>
      <c r="H21864" t="s">
        <v>390</v>
      </c>
    </row>
    <row r="21865" spans="1:8" x14ac:dyDescent="0.2">
      <c r="A21865">
        <v>5.87394915526672E+17</v>
      </c>
      <c r="B21865" t="s">
        <v>43810</v>
      </c>
      <c r="C21865" t="s">
        <v>43811</v>
      </c>
      <c r="D21865" s="1">
        <v>42107.055960648147</v>
      </c>
      <c r="E21865">
        <v>14</v>
      </c>
      <c r="F21865">
        <v>32</v>
      </c>
      <c r="G21865" t="e">
        <f>_xlfn.SINGLE(BlessIsrael1948 _xlfn.SINGLE( _xlfn.SINGLE(mallhayden11)))</f>
        <v>#NAME?</v>
      </c>
    </row>
    <row r="21866" spans="1:8" x14ac:dyDescent="0.2">
      <c r="A21866">
        <v>5.87395057076064E+17</v>
      </c>
      <c r="B21866" t="s">
        <v>43812</v>
      </c>
      <c r="C21866" t="s">
        <v>43813</v>
      </c>
      <c r="D21866" s="1">
        <v>42107.056354166663</v>
      </c>
      <c r="E21866">
        <v>27</v>
      </c>
      <c r="F21866">
        <v>64</v>
      </c>
      <c r="G21866" t="s">
        <v>43814</v>
      </c>
    </row>
    <row r="21867" spans="1:8" x14ac:dyDescent="0.2">
      <c r="A21867">
        <v>5.8739545244788698E+17</v>
      </c>
      <c r="B21867" t="s">
        <v>43815</v>
      </c>
      <c r="C21867" t="s">
        <v>43816</v>
      </c>
      <c r="D21867" s="1">
        <v>42107.057442129626</v>
      </c>
      <c r="E21867">
        <v>12</v>
      </c>
      <c r="F21867">
        <v>30</v>
      </c>
      <c r="G21867" t="s">
        <v>43773</v>
      </c>
      <c r="H21867" t="s">
        <v>616</v>
      </c>
    </row>
    <row r="21868" spans="1:8" x14ac:dyDescent="0.2">
      <c r="A21868">
        <v>5.8739553213971994E+17</v>
      </c>
      <c r="B21868" t="s">
        <v>43817</v>
      </c>
      <c r="C21868" t="s">
        <v>43818</v>
      </c>
      <c r="D21868" s="1">
        <v>42107.057662037034</v>
      </c>
      <c r="E21868">
        <v>12</v>
      </c>
      <c r="F21868">
        <v>37</v>
      </c>
      <c r="G21868" t="s">
        <v>576</v>
      </c>
    </row>
    <row r="21869" spans="1:8" x14ac:dyDescent="0.2">
      <c r="A21869">
        <v>5.87395575752032E+17</v>
      </c>
      <c r="B21869" t="s">
        <v>43819</v>
      </c>
      <c r="C21869" t="s">
        <v>43820</v>
      </c>
      <c r="D21869" s="1">
        <v>42107.057789351849</v>
      </c>
      <c r="E21869">
        <v>22</v>
      </c>
      <c r="F21869">
        <v>50</v>
      </c>
      <c r="G21869" t="s">
        <v>43821</v>
      </c>
    </row>
    <row r="21870" spans="1:8" x14ac:dyDescent="0.2">
      <c r="A21870">
        <v>5.8739563638494797E+17</v>
      </c>
      <c r="B21870" t="s">
        <v>43822</v>
      </c>
      <c r="C21870" t="s">
        <v>43823</v>
      </c>
      <c r="D21870" s="1">
        <v>42107.057951388888</v>
      </c>
      <c r="E21870">
        <v>96</v>
      </c>
      <c r="F21870">
        <v>222</v>
      </c>
      <c r="G21870" t="s">
        <v>215</v>
      </c>
      <c r="H21870" t="s">
        <v>390</v>
      </c>
    </row>
    <row r="21871" spans="1:8" x14ac:dyDescent="0.2">
      <c r="A21871">
        <v>5.8739657103104397E+17</v>
      </c>
      <c r="B21871" t="s">
        <v>43824</v>
      </c>
      <c r="C21871" t="s">
        <v>43825</v>
      </c>
      <c r="D21871" s="1">
        <v>42107.060532407406</v>
      </c>
      <c r="E21871">
        <v>14</v>
      </c>
      <c r="F21871">
        <v>34</v>
      </c>
      <c r="G21871" t="s">
        <v>215</v>
      </c>
    </row>
    <row r="21872" spans="1:8" x14ac:dyDescent="0.2">
      <c r="A21872">
        <v>5.8739676001379904E+17</v>
      </c>
      <c r="B21872" t="s">
        <v>43826</v>
      </c>
      <c r="C21872" t="s">
        <v>43827</v>
      </c>
      <c r="D21872" s="1">
        <v>42107.061053240737</v>
      </c>
      <c r="E21872">
        <v>25</v>
      </c>
      <c r="F21872">
        <v>92</v>
      </c>
      <c r="G21872" t="s">
        <v>215</v>
      </c>
    </row>
    <row r="21873" spans="1:8" x14ac:dyDescent="0.2">
      <c r="A21873">
        <v>5.8739699189586701E+17</v>
      </c>
      <c r="B21873" t="s">
        <v>43828</v>
      </c>
      <c r="C21873" t="s">
        <v>43829</v>
      </c>
      <c r="D21873" s="1">
        <v>42107.061689814815</v>
      </c>
      <c r="E21873">
        <v>14</v>
      </c>
      <c r="F21873">
        <v>57</v>
      </c>
      <c r="G21873" t="s">
        <v>215</v>
      </c>
      <c r="H21873" t="s">
        <v>616</v>
      </c>
    </row>
    <row r="21874" spans="1:8" x14ac:dyDescent="0.2">
      <c r="A21874">
        <v>5.8739720016828403E+17</v>
      </c>
      <c r="B21874" t="s">
        <v>43830</v>
      </c>
      <c r="C21874" t="s">
        <v>43831</v>
      </c>
      <c r="D21874" s="1">
        <v>42107.062268518515</v>
      </c>
      <c r="E21874">
        <v>107</v>
      </c>
      <c r="F21874">
        <v>360</v>
      </c>
      <c r="G21874" t="s">
        <v>576</v>
      </c>
    </row>
    <row r="21875" spans="1:8" x14ac:dyDescent="0.2">
      <c r="A21875">
        <v>5.8739745056403405E+17</v>
      </c>
      <c r="B21875" t="s">
        <v>43832</v>
      </c>
      <c r="C21875" t="s">
        <v>43833</v>
      </c>
      <c r="D21875" s="1">
        <v>42107.062962962962</v>
      </c>
      <c r="E21875">
        <v>20</v>
      </c>
      <c r="F21875">
        <v>59</v>
      </c>
      <c r="G21875" t="s">
        <v>43834</v>
      </c>
    </row>
    <row r="21876" spans="1:8" x14ac:dyDescent="0.2">
      <c r="A21876">
        <v>5.8740994701882099E+17</v>
      </c>
      <c r="B21876" t="s">
        <v>43835</v>
      </c>
      <c r="C21876" t="s">
        <v>43836</v>
      </c>
      <c r="D21876" s="1">
        <v>42107.097442129627</v>
      </c>
      <c r="E21876">
        <v>60</v>
      </c>
      <c r="F21876">
        <v>165</v>
      </c>
      <c r="G21876" t="s">
        <v>89</v>
      </c>
    </row>
    <row r="21877" spans="1:8" x14ac:dyDescent="0.2">
      <c r="A21877">
        <v>5.8741088082187802E+17</v>
      </c>
      <c r="B21877" t="s">
        <v>43837</v>
      </c>
      <c r="C21877" t="s">
        <v>43838</v>
      </c>
      <c r="D21877" s="1">
        <v>42107.100023148145</v>
      </c>
      <c r="E21877">
        <v>39</v>
      </c>
      <c r="F21877">
        <v>92</v>
      </c>
      <c r="G21877" t="s">
        <v>43839</v>
      </c>
    </row>
    <row r="21878" spans="1:8" x14ac:dyDescent="0.2">
      <c r="A21878">
        <v>5.8741237489587802E+17</v>
      </c>
      <c r="B21878" t="s">
        <v>43840</v>
      </c>
      <c r="C21878" t="s">
        <v>43841</v>
      </c>
      <c r="D21878" s="1">
        <v>42107.104143518518</v>
      </c>
      <c r="E21878">
        <v>7</v>
      </c>
      <c r="F21878">
        <v>22</v>
      </c>
      <c r="G21878" t="s">
        <v>43842</v>
      </c>
    </row>
    <row r="21879" spans="1:8" x14ac:dyDescent="0.2">
      <c r="A21879">
        <v>5.8741253732868902E+17</v>
      </c>
      <c r="B21879" t="s">
        <v>43843</v>
      </c>
      <c r="C21879" t="s">
        <v>43844</v>
      </c>
      <c r="D21879" s="1">
        <v>42107.104594907411</v>
      </c>
      <c r="E21879">
        <v>30</v>
      </c>
      <c r="F21879">
        <v>67</v>
      </c>
      <c r="G21879" t="s">
        <v>215</v>
      </c>
      <c r="H21879" t="s">
        <v>390</v>
      </c>
    </row>
    <row r="21880" spans="1:8" x14ac:dyDescent="0.2">
      <c r="A21880">
        <v>5.8741402573618304E+17</v>
      </c>
      <c r="B21880" t="s">
        <v>43845</v>
      </c>
      <c r="C21880" t="s">
        <v>43846</v>
      </c>
      <c r="D21880" s="1">
        <v>42107.108703703707</v>
      </c>
      <c r="E21880">
        <v>14</v>
      </c>
      <c r="F21880">
        <v>39</v>
      </c>
      <c r="G21880" t="s">
        <v>215</v>
      </c>
    </row>
    <row r="21881" spans="1:8" x14ac:dyDescent="0.2">
      <c r="A21881">
        <v>5.8741419462825498E+17</v>
      </c>
      <c r="B21881" t="s">
        <v>43847</v>
      </c>
      <c r="C21881" t="s">
        <v>43848</v>
      </c>
      <c r="D21881" s="1">
        <v>42107.109166666669</v>
      </c>
      <c r="E21881">
        <v>27</v>
      </c>
      <c r="F21881">
        <v>71</v>
      </c>
      <c r="G21881" t="s">
        <v>89</v>
      </c>
    </row>
    <row r="21882" spans="1:8" x14ac:dyDescent="0.2">
      <c r="A21882">
        <v>5.8741490538657306E+17</v>
      </c>
      <c r="B21882" t="s">
        <v>43849</v>
      </c>
      <c r="C21882" t="s">
        <v>43850</v>
      </c>
      <c r="D21882" s="1">
        <v>42107.111122685186</v>
      </c>
      <c r="E21882">
        <v>30</v>
      </c>
      <c r="F21882">
        <v>72</v>
      </c>
      <c r="G21882" t="s">
        <v>215</v>
      </c>
    </row>
    <row r="21883" spans="1:8" x14ac:dyDescent="0.2">
      <c r="A21883">
        <v>5.8741715719933094E+17</v>
      </c>
      <c r="B21883" t="s">
        <v>43851</v>
      </c>
      <c r="C21883" t="s">
        <v>43852</v>
      </c>
      <c r="D21883" s="1">
        <v>42107.117337962962</v>
      </c>
      <c r="E21883">
        <v>90</v>
      </c>
      <c r="F21883">
        <v>177</v>
      </c>
      <c r="G21883" t="s">
        <v>89</v>
      </c>
    </row>
    <row r="21884" spans="1:8" x14ac:dyDescent="0.2">
      <c r="A21884">
        <v>5.8741954358217894E+17</v>
      </c>
      <c r="B21884" t="s">
        <v>43853</v>
      </c>
      <c r="C21884" t="s">
        <v>43854</v>
      </c>
      <c r="D21884" s="1">
        <v>42107.123923611114</v>
      </c>
      <c r="E21884">
        <v>38</v>
      </c>
      <c r="F21884">
        <v>77</v>
      </c>
      <c r="G21884" t="s">
        <v>89</v>
      </c>
    </row>
    <row r="21885" spans="1:8" x14ac:dyDescent="0.2">
      <c r="A21885">
        <v>5.8742142780616704E+17</v>
      </c>
      <c r="B21885" t="s">
        <v>43855</v>
      </c>
      <c r="C21885" t="s">
        <v>43856</v>
      </c>
      <c r="D21885" s="1">
        <v>42107.129120370373</v>
      </c>
      <c r="E21885">
        <v>24</v>
      </c>
      <c r="F21885">
        <v>59</v>
      </c>
      <c r="G21885" t="s">
        <v>43857</v>
      </c>
    </row>
    <row r="21886" spans="1:8" x14ac:dyDescent="0.2">
      <c r="A21886">
        <v>5.8742271081854106E+17</v>
      </c>
      <c r="B21886" t="s">
        <v>43858</v>
      </c>
      <c r="C21886" t="s">
        <v>43859</v>
      </c>
      <c r="D21886" s="1">
        <v>42107.132662037038</v>
      </c>
      <c r="E21886">
        <v>30</v>
      </c>
      <c r="F21886">
        <v>68</v>
      </c>
      <c r="G21886" t="s">
        <v>43860</v>
      </c>
    </row>
    <row r="21887" spans="1:8" x14ac:dyDescent="0.2">
      <c r="A21887">
        <v>5.8756915044221696E+17</v>
      </c>
      <c r="B21887" t="s">
        <v>43861</v>
      </c>
      <c r="C21887" t="s">
        <v>43862</v>
      </c>
      <c r="D21887" s="1">
        <v>42107.536759259259</v>
      </c>
      <c r="E21887">
        <v>23</v>
      </c>
      <c r="F21887">
        <v>67</v>
      </c>
      <c r="G21887" t="s">
        <v>89</v>
      </c>
    </row>
    <row r="21888" spans="1:8" x14ac:dyDescent="0.2">
      <c r="A21888">
        <v>5.875696057088E+17</v>
      </c>
      <c r="B21888" t="s">
        <v>43863</v>
      </c>
      <c r="C21888" t="s">
        <v>43864</v>
      </c>
      <c r="D21888" s="1">
        <v>42107.53802083333</v>
      </c>
      <c r="E21888">
        <v>52</v>
      </c>
      <c r="F21888">
        <v>101</v>
      </c>
      <c r="G21888" t="s">
        <v>43865</v>
      </c>
    </row>
    <row r="21889" spans="1:8" x14ac:dyDescent="0.2">
      <c r="A21889">
        <v>5.8758492123501696E+17</v>
      </c>
      <c r="B21889" t="s">
        <v>43866</v>
      </c>
      <c r="C21889" t="s">
        <v>43867</v>
      </c>
      <c r="D21889" s="1">
        <v>42107.580277777779</v>
      </c>
      <c r="E21889">
        <v>32</v>
      </c>
      <c r="F21889">
        <v>49</v>
      </c>
      <c r="G21889" t="e">
        <f>MasterBaxter8</f>
        <v>#NAME?</v>
      </c>
      <c r="H21889" t="s">
        <v>390</v>
      </c>
    </row>
    <row r="21890" spans="1:8" x14ac:dyDescent="0.2">
      <c r="A21890">
        <v>5.8758517331682906E+17</v>
      </c>
      <c r="B21890" t="s">
        <v>43868</v>
      </c>
      <c r="C21890" t="s">
        <v>43869</v>
      </c>
      <c r="D21890" s="1">
        <v>42107.580972222226</v>
      </c>
      <c r="E21890">
        <v>26</v>
      </c>
      <c r="F21890">
        <v>53</v>
      </c>
      <c r="G21890" t="s">
        <v>215</v>
      </c>
    </row>
    <row r="21891" spans="1:8" x14ac:dyDescent="0.2">
      <c r="A21891">
        <v>5.8758547061329894E+17</v>
      </c>
      <c r="B21891" t="s">
        <v>43870</v>
      </c>
      <c r="C21891" t="s">
        <v>43871</v>
      </c>
      <c r="D21891" s="1">
        <v>42107.581793981481</v>
      </c>
      <c r="E21891">
        <v>14</v>
      </c>
      <c r="F21891">
        <v>34</v>
      </c>
      <c r="G21891" t="e">
        <f>MasterBaxter8</f>
        <v>#NAME?</v>
      </c>
    </row>
    <row r="21892" spans="1:8" x14ac:dyDescent="0.2">
      <c r="A21892">
        <v>5.8758699880796506E+17</v>
      </c>
      <c r="B21892" t="s">
        <v>43872</v>
      </c>
      <c r="C21892" t="s">
        <v>43873</v>
      </c>
      <c r="D21892" s="1">
        <v>42107.586018518516</v>
      </c>
      <c r="E21892">
        <v>11</v>
      </c>
      <c r="F21892">
        <v>16</v>
      </c>
      <c r="G21892" t="s">
        <v>576</v>
      </c>
    </row>
    <row r="21893" spans="1:8" x14ac:dyDescent="0.2">
      <c r="A21893">
        <v>5.8758858955227904E+17</v>
      </c>
      <c r="B21893" t="s">
        <v>43874</v>
      </c>
      <c r="C21893" t="s">
        <v>43875</v>
      </c>
      <c r="D21893" s="1">
        <v>42107.590405092589</v>
      </c>
      <c r="E21893">
        <v>13</v>
      </c>
      <c r="F21893">
        <v>23</v>
      </c>
      <c r="G21893" t="s">
        <v>576</v>
      </c>
    </row>
    <row r="21894" spans="1:8" x14ac:dyDescent="0.2">
      <c r="A21894">
        <v>5.8758863809714906E+17</v>
      </c>
      <c r="B21894" t="s">
        <v>43876</v>
      </c>
      <c r="C21894" t="s">
        <v>43877</v>
      </c>
      <c r="D21894" s="1">
        <v>42107.590532407405</v>
      </c>
      <c r="E21894">
        <v>12</v>
      </c>
      <c r="F21894">
        <v>18</v>
      </c>
      <c r="G21894" t="s">
        <v>576</v>
      </c>
      <c r="H21894" t="s">
        <v>390</v>
      </c>
    </row>
    <row r="21895" spans="1:8" x14ac:dyDescent="0.2">
      <c r="A21895">
        <v>5.8758877433233395E+17</v>
      </c>
      <c r="B21895" t="s">
        <v>43878</v>
      </c>
      <c r="C21895" t="s">
        <v>43879</v>
      </c>
      <c r="D21895" s="1">
        <v>42107.590914351851</v>
      </c>
      <c r="E21895">
        <v>16</v>
      </c>
      <c r="F21895">
        <v>27</v>
      </c>
      <c r="G21895" t="e">
        <f>_xlfn.SINGLE( _xlfn.SINGLE( _xlfn.SINGLE(tshakro)))</f>
        <v>#NAME?</v>
      </c>
    </row>
    <row r="21896" spans="1:8" x14ac:dyDescent="0.2">
      <c r="A21896">
        <v>5.8758891579369805E+17</v>
      </c>
      <c r="B21896" t="s">
        <v>43880</v>
      </c>
      <c r="C21896" t="s">
        <v>43881</v>
      </c>
      <c r="D21896" s="1">
        <v>42107.591307870367</v>
      </c>
      <c r="E21896">
        <v>22</v>
      </c>
      <c r="F21896">
        <v>40</v>
      </c>
      <c r="G21896" t="s">
        <v>215</v>
      </c>
    </row>
    <row r="21897" spans="1:8" x14ac:dyDescent="0.2">
      <c r="A21897">
        <v>5.8758902460231603E+17</v>
      </c>
      <c r="B21897" t="s">
        <v>43882</v>
      </c>
      <c r="C21897" t="s">
        <v>43883</v>
      </c>
      <c r="D21897" s="1">
        <v>42107.591597222221</v>
      </c>
      <c r="E21897">
        <v>10</v>
      </c>
      <c r="F21897">
        <v>25</v>
      </c>
      <c r="G21897" t="s">
        <v>43884</v>
      </c>
      <c r="H21897" t="s">
        <v>390</v>
      </c>
    </row>
    <row r="21898" spans="1:8" x14ac:dyDescent="0.2">
      <c r="A21898">
        <v>5.8758948334170906E+17</v>
      </c>
      <c r="B21898" t="s">
        <v>43885</v>
      </c>
      <c r="C21898" t="s">
        <v>43886</v>
      </c>
      <c r="D21898" s="1">
        <v>42107.592870370368</v>
      </c>
      <c r="E21898">
        <v>16</v>
      </c>
      <c r="F21898">
        <v>38</v>
      </c>
      <c r="G21898" t="s">
        <v>215</v>
      </c>
      <c r="H21898" t="s">
        <v>390</v>
      </c>
    </row>
    <row r="21899" spans="1:8" x14ac:dyDescent="0.2">
      <c r="A21899">
        <v>5.8758966828951501E+17</v>
      </c>
      <c r="B21899" t="s">
        <v>43887</v>
      </c>
      <c r="C21899" t="s">
        <v>43888</v>
      </c>
      <c r="D21899" s="1">
        <v>42107.59337962963</v>
      </c>
      <c r="E21899">
        <v>23</v>
      </c>
      <c r="F21899">
        <v>39</v>
      </c>
      <c r="G21899" t="s">
        <v>215</v>
      </c>
      <c r="H21899" t="s">
        <v>390</v>
      </c>
    </row>
    <row r="21900" spans="1:8" x14ac:dyDescent="0.2">
      <c r="A21900">
        <v>5.8759002315279501E+17</v>
      </c>
      <c r="B21900" t="s">
        <v>43889</v>
      </c>
      <c r="C21900" t="s">
        <v>43890</v>
      </c>
      <c r="D21900" s="1">
        <v>42107.594363425924</v>
      </c>
      <c r="E21900">
        <v>27</v>
      </c>
      <c r="F21900">
        <v>73</v>
      </c>
      <c r="G21900" t="s">
        <v>215</v>
      </c>
      <c r="H21900" t="s">
        <v>390</v>
      </c>
    </row>
    <row r="21901" spans="1:8" x14ac:dyDescent="0.2">
      <c r="A21901">
        <v>5.8764381631799706E+17</v>
      </c>
      <c r="B21901" t="s">
        <v>43891</v>
      </c>
      <c r="C21901" t="s">
        <v>43892</v>
      </c>
      <c r="D21901" s="1">
        <v>42107.742800925924</v>
      </c>
      <c r="E21901">
        <v>15</v>
      </c>
      <c r="F21901">
        <v>24</v>
      </c>
      <c r="G21901" t="s">
        <v>215</v>
      </c>
      <c r="H21901" t="s">
        <v>616</v>
      </c>
    </row>
    <row r="21902" spans="1:8" x14ac:dyDescent="0.2">
      <c r="A21902">
        <v>5.8769793920158502E+17</v>
      </c>
      <c r="B21902" t="s">
        <v>43893</v>
      </c>
      <c r="C21902" t="s">
        <v>43894</v>
      </c>
      <c r="D21902" s="1">
        <v>42107.892152777778</v>
      </c>
      <c r="E21902">
        <v>140</v>
      </c>
      <c r="F21902">
        <v>193</v>
      </c>
    </row>
    <row r="21903" spans="1:8" x14ac:dyDescent="0.2">
      <c r="A21903">
        <v>5.8769851785614899E+17</v>
      </c>
      <c r="B21903" t="s">
        <v>43895</v>
      </c>
      <c r="C21903" t="s">
        <v>43896</v>
      </c>
      <c r="D21903" s="1">
        <v>42107.893750000003</v>
      </c>
      <c r="E21903">
        <v>164</v>
      </c>
      <c r="F21903">
        <v>198</v>
      </c>
    </row>
    <row r="21904" spans="1:8" x14ac:dyDescent="0.2">
      <c r="A21904">
        <v>5.8769944200394304E+17</v>
      </c>
      <c r="B21904" t="s">
        <v>43897</v>
      </c>
      <c r="C21904" t="s">
        <v>43898</v>
      </c>
      <c r="D21904" s="1">
        <v>42107.896296296298</v>
      </c>
      <c r="E21904">
        <v>188</v>
      </c>
      <c r="F21904">
        <v>180</v>
      </c>
    </row>
    <row r="21905" spans="1:8" x14ac:dyDescent="0.2">
      <c r="A21905">
        <v>5.8780111459202202E+17</v>
      </c>
      <c r="B21905" t="s">
        <v>43899</v>
      </c>
      <c r="C21905" t="s">
        <v>43900</v>
      </c>
      <c r="D21905" s="1">
        <v>42108.176863425928</v>
      </c>
      <c r="E21905">
        <v>11</v>
      </c>
      <c r="F21905">
        <v>40</v>
      </c>
      <c r="G21905" t="s">
        <v>215</v>
      </c>
    </row>
    <row r="21906" spans="1:8" x14ac:dyDescent="0.2">
      <c r="A21906">
        <v>5.8780161105926106E+17</v>
      </c>
      <c r="B21906" t="s">
        <v>43901</v>
      </c>
      <c r="C21906" t="s">
        <v>43902</v>
      </c>
      <c r="D21906" s="1">
        <v>42108.178229166668</v>
      </c>
      <c r="E21906">
        <v>30</v>
      </c>
      <c r="F21906">
        <v>89</v>
      </c>
      <c r="G21906" t="s">
        <v>89</v>
      </c>
    </row>
    <row r="21907" spans="1:8" x14ac:dyDescent="0.2">
      <c r="A21907">
        <v>5.8780313043324096E+17</v>
      </c>
      <c r="B21907" t="s">
        <v>43903</v>
      </c>
      <c r="C21907" t="s">
        <v>43904</v>
      </c>
      <c r="D21907" s="1">
        <v>42108.18241898148</v>
      </c>
      <c r="E21907">
        <v>44</v>
      </c>
      <c r="F21907">
        <v>105</v>
      </c>
      <c r="G21907" t="s">
        <v>215</v>
      </c>
      <c r="H21907" t="s">
        <v>14519</v>
      </c>
    </row>
    <row r="21908" spans="1:8" x14ac:dyDescent="0.2">
      <c r="A21908">
        <v>5.8780503937411405E+17</v>
      </c>
      <c r="B21908" t="s">
        <v>43905</v>
      </c>
      <c r="C21908" t="s">
        <v>43906</v>
      </c>
      <c r="D21908" s="1">
        <v>42108.187685185185</v>
      </c>
      <c r="E21908">
        <v>99</v>
      </c>
      <c r="F21908">
        <v>159</v>
      </c>
    </row>
    <row r="21909" spans="1:8" x14ac:dyDescent="0.2">
      <c r="A21909">
        <v>5.8780607858846899E+17</v>
      </c>
      <c r="B21909" t="s">
        <v>43907</v>
      </c>
      <c r="C21909" t="s">
        <v>43908</v>
      </c>
      <c r="D21909" s="1">
        <v>42108.190555555557</v>
      </c>
      <c r="E21909">
        <v>21</v>
      </c>
      <c r="F21909">
        <v>72</v>
      </c>
      <c r="G21909" t="s">
        <v>215</v>
      </c>
    </row>
    <row r="21910" spans="1:8" x14ac:dyDescent="0.2">
      <c r="A21910">
        <v>5.8780674052947098E+17</v>
      </c>
      <c r="B21910" t="s">
        <v>43909</v>
      </c>
      <c r="C21910" t="s">
        <v>43910</v>
      </c>
      <c r="D21910" s="1">
        <v>42108.192384259259</v>
      </c>
      <c r="E21910">
        <v>34</v>
      </c>
      <c r="F21910">
        <v>95</v>
      </c>
      <c r="G21910" t="s">
        <v>215</v>
      </c>
    </row>
    <row r="21911" spans="1:8" x14ac:dyDescent="0.2">
      <c r="A21911">
        <v>5.8789520492294899E+17</v>
      </c>
      <c r="B21911" t="s">
        <v>43911</v>
      </c>
      <c r="C21911" t="s">
        <v>43912</v>
      </c>
      <c r="D21911" s="1">
        <v>42108.43650462963</v>
      </c>
      <c r="E21911">
        <v>21</v>
      </c>
      <c r="F21911">
        <v>53</v>
      </c>
      <c r="G21911" t="s">
        <v>37516</v>
      </c>
    </row>
    <row r="21912" spans="1:8" x14ac:dyDescent="0.2">
      <c r="A21912">
        <v>5.8789549020689997E+17</v>
      </c>
      <c r="B21912" t="s">
        <v>43913</v>
      </c>
      <c r="C21912" t="s">
        <v>43914</v>
      </c>
      <c r="D21912" s="1">
        <v>42108.437291666669</v>
      </c>
      <c r="E21912">
        <v>21</v>
      </c>
      <c r="F21912">
        <v>35</v>
      </c>
      <c r="G21912" t="s">
        <v>43915</v>
      </c>
      <c r="H21912" t="s">
        <v>390</v>
      </c>
    </row>
    <row r="21913" spans="1:8" x14ac:dyDescent="0.2">
      <c r="A21913">
        <v>5.8796942270864499E+17</v>
      </c>
      <c r="B21913" t="s">
        <v>43916</v>
      </c>
      <c r="C21913" t="s">
        <v>43917</v>
      </c>
      <c r="D21913" s="1">
        <v>42108.641296296293</v>
      </c>
      <c r="E21913">
        <v>8</v>
      </c>
      <c r="F21913">
        <v>18</v>
      </c>
      <c r="G21913" t="s">
        <v>487</v>
      </c>
    </row>
    <row r="21914" spans="1:8" x14ac:dyDescent="0.2">
      <c r="A21914">
        <v>5.8798911160624704E+17</v>
      </c>
      <c r="B21914" t="s">
        <v>43918</v>
      </c>
      <c r="C21914" t="s">
        <v>43919</v>
      </c>
      <c r="D21914" s="1">
        <v>42108.695636574077</v>
      </c>
      <c r="E21914">
        <v>16</v>
      </c>
      <c r="F21914">
        <v>30</v>
      </c>
      <c r="G21914" t="s">
        <v>43920</v>
      </c>
    </row>
    <row r="21915" spans="1:8" x14ac:dyDescent="0.2">
      <c r="A21915">
        <v>5.8799850459071206E+17</v>
      </c>
      <c r="B21915" t="s">
        <v>43921</v>
      </c>
      <c r="C21915" t="s">
        <v>43922</v>
      </c>
      <c r="D21915" s="1">
        <v>42108.721550925926</v>
      </c>
      <c r="E21915">
        <v>21</v>
      </c>
      <c r="F21915">
        <v>29</v>
      </c>
      <c r="G21915" t="s">
        <v>89</v>
      </c>
    </row>
    <row r="21916" spans="1:8" x14ac:dyDescent="0.2">
      <c r="A21916">
        <v>5.8831247456430797E+17</v>
      </c>
      <c r="B21916" t="s">
        <v>43923</v>
      </c>
      <c r="C21916" t="s">
        <v>43924</v>
      </c>
      <c r="D21916" s="1">
        <v>42109.587939814817</v>
      </c>
      <c r="E21916">
        <v>15</v>
      </c>
      <c r="F21916">
        <v>17</v>
      </c>
      <c r="G21916" t="s">
        <v>215</v>
      </c>
    </row>
    <row r="21917" spans="1:8" x14ac:dyDescent="0.2">
      <c r="A21917">
        <v>5.8831261579911898E+17</v>
      </c>
      <c r="B21917" t="s">
        <v>43925</v>
      </c>
      <c r="C21917" t="s">
        <v>43926</v>
      </c>
      <c r="D21917" s="1">
        <v>42109.588333333333</v>
      </c>
      <c r="E21917">
        <v>15</v>
      </c>
      <c r="F21917">
        <v>23</v>
      </c>
      <c r="G21917" t="s">
        <v>215</v>
      </c>
    </row>
    <row r="21918" spans="1:8" x14ac:dyDescent="0.2">
      <c r="A21918">
        <v>5.8831295826821504E+17</v>
      </c>
      <c r="B21918" t="s">
        <v>43927</v>
      </c>
      <c r="C21918" t="s">
        <v>43928</v>
      </c>
      <c r="D21918" s="1">
        <v>42109.589282407411</v>
      </c>
      <c r="E21918">
        <v>36</v>
      </c>
      <c r="F21918">
        <v>37</v>
      </c>
      <c r="G21918" t="s">
        <v>215</v>
      </c>
    </row>
    <row r="21919" spans="1:8" x14ac:dyDescent="0.2">
      <c r="A21919">
        <v>5.8831302871575296E+17</v>
      </c>
      <c r="B21919" t="s">
        <v>43929</v>
      </c>
      <c r="C21919" t="s">
        <v>43930</v>
      </c>
      <c r="D21919" s="1">
        <v>42109.589479166665</v>
      </c>
      <c r="E21919">
        <v>6</v>
      </c>
      <c r="F21919">
        <v>13</v>
      </c>
      <c r="G21919" t="s">
        <v>43931</v>
      </c>
    </row>
    <row r="21920" spans="1:8" x14ac:dyDescent="0.2">
      <c r="A21920">
        <v>5.8831337711144102E+17</v>
      </c>
      <c r="B21920" t="s">
        <v>43932</v>
      </c>
      <c r="C21920" t="s">
        <v>43933</v>
      </c>
      <c r="D21920" s="1">
        <v>42109.590439814812</v>
      </c>
      <c r="E21920">
        <v>16</v>
      </c>
      <c r="F21920">
        <v>21</v>
      </c>
      <c r="G21920" t="s">
        <v>576</v>
      </c>
    </row>
    <row r="21921" spans="1:8" x14ac:dyDescent="0.2">
      <c r="A21921">
        <v>5.8831355204743898E+17</v>
      </c>
      <c r="B21921" t="s">
        <v>43934</v>
      </c>
      <c r="C21921" t="s">
        <v>43935</v>
      </c>
      <c r="D21921" s="1">
        <v>42109.590914351851</v>
      </c>
      <c r="E21921">
        <v>19</v>
      </c>
      <c r="F21921">
        <v>32</v>
      </c>
      <c r="G21921" t="s">
        <v>43936</v>
      </c>
    </row>
    <row r="21922" spans="1:8" x14ac:dyDescent="0.2">
      <c r="A21922">
        <v>5.8831382626264602E+17</v>
      </c>
      <c r="B21922" t="s">
        <v>43937</v>
      </c>
      <c r="C21922" t="s">
        <v>43938</v>
      </c>
      <c r="D21922" s="1">
        <v>42109.591678240744</v>
      </c>
      <c r="E21922">
        <v>8</v>
      </c>
      <c r="F21922">
        <v>13</v>
      </c>
      <c r="G21922" t="s">
        <v>546</v>
      </c>
      <c r="H21922" t="s">
        <v>616</v>
      </c>
    </row>
    <row r="21923" spans="1:8" x14ac:dyDescent="0.2">
      <c r="A21923">
        <v>5.8831439349615002E+17</v>
      </c>
      <c r="B21923" t="s">
        <v>43939</v>
      </c>
      <c r="C21923" t="s">
        <v>43940</v>
      </c>
      <c r="D21923" s="1">
        <v>42109.593240740738</v>
      </c>
      <c r="E21923">
        <v>14</v>
      </c>
      <c r="F21923">
        <v>25</v>
      </c>
      <c r="G21923" t="s">
        <v>43941</v>
      </c>
    </row>
    <row r="21924" spans="1:8" x14ac:dyDescent="0.2">
      <c r="A21924">
        <v>5.8831458621607898E+17</v>
      </c>
      <c r="B21924" t="s">
        <v>43942</v>
      </c>
      <c r="C21924" t="s">
        <v>43943</v>
      </c>
      <c r="D21924" s="1">
        <v>42109.593773148146</v>
      </c>
      <c r="E21924">
        <v>11</v>
      </c>
      <c r="F21924">
        <v>20</v>
      </c>
      <c r="G21924" t="s">
        <v>43884</v>
      </c>
      <c r="H21924" t="s">
        <v>616</v>
      </c>
    </row>
    <row r="21925" spans="1:8" x14ac:dyDescent="0.2">
      <c r="A21925">
        <v>5.8831497723426406E+17</v>
      </c>
      <c r="B21925" t="s">
        <v>43944</v>
      </c>
      <c r="C21925" t="s">
        <v>43945</v>
      </c>
      <c r="D21925" s="1">
        <v>42109.594849537039</v>
      </c>
      <c r="E21925">
        <v>22</v>
      </c>
      <c r="F21925">
        <v>55</v>
      </c>
      <c r="G21925" t="s">
        <v>215</v>
      </c>
    </row>
    <row r="21926" spans="1:8" x14ac:dyDescent="0.2">
      <c r="A21926">
        <v>5.8831528382103501E+17</v>
      </c>
      <c r="B21926" t="s">
        <v>43946</v>
      </c>
      <c r="C21926" t="s">
        <v>43947</v>
      </c>
      <c r="D21926" s="1">
        <v>42109.595694444448</v>
      </c>
      <c r="E21926">
        <v>22</v>
      </c>
      <c r="F21926">
        <v>45</v>
      </c>
      <c r="G21926" t="s">
        <v>576</v>
      </c>
      <c r="H21926" t="s">
        <v>390</v>
      </c>
    </row>
    <row r="21927" spans="1:8" x14ac:dyDescent="0.2">
      <c r="A21927">
        <v>5.8831572228941402E+17</v>
      </c>
      <c r="B21927" t="s">
        <v>43948</v>
      </c>
      <c r="C21927" t="s">
        <v>43949</v>
      </c>
      <c r="D21927" s="1">
        <v>42109.596909722219</v>
      </c>
      <c r="E21927">
        <v>17</v>
      </c>
      <c r="F21927">
        <v>27</v>
      </c>
      <c r="G21927" t="s">
        <v>43950</v>
      </c>
    </row>
    <row r="21928" spans="1:8" x14ac:dyDescent="0.2">
      <c r="A21928">
        <v>5.8832483452388506E+17</v>
      </c>
      <c r="B21928" t="s">
        <v>43951</v>
      </c>
      <c r="C21928" t="s">
        <v>43952</v>
      </c>
      <c r="D21928" s="1">
        <v>42109.622048611112</v>
      </c>
      <c r="E21928">
        <v>17</v>
      </c>
      <c r="F21928">
        <v>38</v>
      </c>
      <c r="G21928" t="s">
        <v>215</v>
      </c>
      <c r="H21928" t="s">
        <v>13093</v>
      </c>
    </row>
    <row r="21929" spans="1:8" x14ac:dyDescent="0.2">
      <c r="A21929">
        <v>5.8833112594218099E+17</v>
      </c>
      <c r="B21929" t="s">
        <v>43953</v>
      </c>
      <c r="C21929" t="s">
        <v>43954</v>
      </c>
      <c r="D21929" s="1">
        <v>42109.639409722222</v>
      </c>
      <c r="E21929">
        <v>18</v>
      </c>
      <c r="F21929">
        <v>31</v>
      </c>
      <c r="G21929" t="s">
        <v>215</v>
      </c>
      <c r="H21929" t="s">
        <v>13093</v>
      </c>
    </row>
    <row r="21930" spans="1:8" x14ac:dyDescent="0.2">
      <c r="A21930">
        <v>5.8836123885962394E+17</v>
      </c>
      <c r="B21930" t="s">
        <v>43955</v>
      </c>
      <c r="C21930" t="s">
        <v>43956</v>
      </c>
      <c r="D21930" s="1">
        <v>42109.722511574073</v>
      </c>
      <c r="E21930">
        <v>28</v>
      </c>
      <c r="F21930">
        <v>51</v>
      </c>
      <c r="G21930" t="s">
        <v>215</v>
      </c>
    </row>
    <row r="21931" spans="1:8" x14ac:dyDescent="0.2">
      <c r="A21931">
        <v>5.8836664022139597E+17</v>
      </c>
      <c r="B21931" t="s">
        <v>43957</v>
      </c>
      <c r="C21931" t="s">
        <v>43958</v>
      </c>
      <c r="D21931" s="1">
        <v>42109.73741898148</v>
      </c>
      <c r="E21931">
        <v>18</v>
      </c>
      <c r="F21931">
        <v>20</v>
      </c>
      <c r="G21931" t="s">
        <v>487</v>
      </c>
    </row>
    <row r="21932" spans="1:8" x14ac:dyDescent="0.2">
      <c r="A21932">
        <v>5.8842940532995597E+17</v>
      </c>
      <c r="B21932" t="s">
        <v>43959</v>
      </c>
      <c r="C21932" t="s">
        <v>43960</v>
      </c>
      <c r="D21932" s="1">
        <v>42109.910613425927</v>
      </c>
      <c r="E21932">
        <v>23</v>
      </c>
      <c r="F21932">
        <v>43</v>
      </c>
      <c r="G21932" t="s">
        <v>215</v>
      </c>
      <c r="H21932" t="s">
        <v>390</v>
      </c>
    </row>
    <row r="21933" spans="1:8" x14ac:dyDescent="0.2">
      <c r="A21933">
        <v>5.8843777618351296E+17</v>
      </c>
      <c r="B21933" t="s">
        <v>43961</v>
      </c>
      <c r="C21933" t="s">
        <v>43962</v>
      </c>
      <c r="D21933" s="1">
        <v>42109.933715277781</v>
      </c>
      <c r="E21933">
        <v>357</v>
      </c>
      <c r="F21933">
        <v>60</v>
      </c>
      <c r="G21933" t="s">
        <v>487</v>
      </c>
    </row>
    <row r="21934" spans="1:8" x14ac:dyDescent="0.2">
      <c r="A21934">
        <v>5.8844275816930496E+17</v>
      </c>
      <c r="B21934" t="s">
        <v>43963</v>
      </c>
      <c r="C21934" t="s">
        <v>43964</v>
      </c>
      <c r="D21934" s="1">
        <v>42109.947453703702</v>
      </c>
      <c r="E21934">
        <v>132</v>
      </c>
      <c r="F21934">
        <v>230</v>
      </c>
    </row>
    <row r="21935" spans="1:8" x14ac:dyDescent="0.2">
      <c r="A21935">
        <v>5.8844323445779994E+17</v>
      </c>
      <c r="B21935" t="s">
        <v>43965</v>
      </c>
      <c r="C21935" t="s">
        <v>43966</v>
      </c>
      <c r="D21935" s="1">
        <v>42109.948773148149</v>
      </c>
      <c r="E21935">
        <v>13</v>
      </c>
      <c r="F21935">
        <v>18</v>
      </c>
      <c r="G21935" t="s">
        <v>89</v>
      </c>
    </row>
    <row r="21936" spans="1:8" x14ac:dyDescent="0.2">
      <c r="A21936">
        <v>5.8844552025683098E+17</v>
      </c>
      <c r="B21936" t="s">
        <v>43967</v>
      </c>
      <c r="C21936" t="s">
        <v>43968</v>
      </c>
      <c r="D21936" s="1">
        <v>42109.955081018517</v>
      </c>
      <c r="E21936">
        <v>58</v>
      </c>
      <c r="F21936">
        <v>92</v>
      </c>
      <c r="G21936" t="s">
        <v>215</v>
      </c>
    </row>
    <row r="21937" spans="1:8" x14ac:dyDescent="0.2">
      <c r="A21937">
        <v>5.8844614285098995E+17</v>
      </c>
      <c r="B21937" t="s">
        <v>43969</v>
      </c>
      <c r="C21937" t="s">
        <v>43970</v>
      </c>
      <c r="D21937" s="1">
        <v>42109.956793981481</v>
      </c>
      <c r="E21937">
        <v>40</v>
      </c>
      <c r="F21937">
        <v>38</v>
      </c>
      <c r="G21937" t="s">
        <v>215</v>
      </c>
    </row>
    <row r="21938" spans="1:8" x14ac:dyDescent="0.2">
      <c r="A21938">
        <v>5.8844988211072602E+17</v>
      </c>
      <c r="B21938" t="s">
        <v>43971</v>
      </c>
      <c r="C21938" t="s">
        <v>43972</v>
      </c>
      <c r="D21938" s="1">
        <v>42109.967118055552</v>
      </c>
      <c r="E21938">
        <v>26</v>
      </c>
      <c r="F21938">
        <v>99</v>
      </c>
    </row>
    <row r="21939" spans="1:8" x14ac:dyDescent="0.2">
      <c r="A21939">
        <v>5.8848555039654694E+17</v>
      </c>
      <c r="B21939" t="s">
        <v>43973</v>
      </c>
      <c r="C21939" t="s">
        <v>43974</v>
      </c>
      <c r="D21939" s="1">
        <v>42110.06554398148</v>
      </c>
      <c r="E21939">
        <v>10</v>
      </c>
      <c r="F21939">
        <v>33</v>
      </c>
      <c r="G21939" t="s">
        <v>215</v>
      </c>
    </row>
    <row r="21940" spans="1:8" x14ac:dyDescent="0.2">
      <c r="A21940">
        <v>5.8848811790620198E+17</v>
      </c>
      <c r="B21940" t="s">
        <v>43975</v>
      </c>
      <c r="C21940" t="s">
        <v>43976</v>
      </c>
      <c r="D21940" s="1">
        <v>42110.072627314818</v>
      </c>
      <c r="E21940">
        <v>16</v>
      </c>
      <c r="F21940">
        <v>34</v>
      </c>
      <c r="G21940" t="s">
        <v>215</v>
      </c>
    </row>
    <row r="21941" spans="1:8" x14ac:dyDescent="0.2">
      <c r="A21941">
        <v>5.8848824132776704E+17</v>
      </c>
      <c r="B21941" t="s">
        <v>43977</v>
      </c>
      <c r="C21941" t="s">
        <v>43978</v>
      </c>
      <c r="D21941" s="1">
        <v>42110.072962962964</v>
      </c>
      <c r="E21941">
        <v>20</v>
      </c>
      <c r="F21941">
        <v>31</v>
      </c>
      <c r="G21941" t="e">
        <f>_xlfn.SINGLE( _xlfn.SINGLE( _xlfn.SINGLE(AlanColmes)))</f>
        <v>#NAME?</v>
      </c>
    </row>
    <row r="21942" spans="1:8" x14ac:dyDescent="0.2">
      <c r="A21942">
        <v>5.8848896968543795E+17</v>
      </c>
      <c r="B21942" t="s">
        <v>43979</v>
      </c>
      <c r="C21942" t="s">
        <v>43980</v>
      </c>
      <c r="D21942" s="1">
        <v>42110.074976851851</v>
      </c>
      <c r="E21942">
        <v>19</v>
      </c>
      <c r="F21942">
        <v>57</v>
      </c>
      <c r="G21942" t="s">
        <v>215</v>
      </c>
    </row>
    <row r="21943" spans="1:8" x14ac:dyDescent="0.2">
      <c r="A21943">
        <v>5.8854613843908096E+17</v>
      </c>
      <c r="B21943" t="s">
        <v>43981</v>
      </c>
      <c r="C21943" t="s">
        <v>43982</v>
      </c>
      <c r="D21943" s="1">
        <v>42110.232731481483</v>
      </c>
      <c r="E21943">
        <v>61</v>
      </c>
      <c r="F21943">
        <v>100</v>
      </c>
      <c r="G21943" t="s">
        <v>215</v>
      </c>
    </row>
    <row r="21944" spans="1:8" x14ac:dyDescent="0.2">
      <c r="A21944">
        <v>5.8854634372090598E+17</v>
      </c>
      <c r="B21944" t="s">
        <v>43983</v>
      </c>
      <c r="C21944" t="s">
        <v>43984</v>
      </c>
      <c r="D21944" s="1">
        <v>42110.233298611114</v>
      </c>
      <c r="E21944">
        <v>10</v>
      </c>
      <c r="F21944">
        <v>15</v>
      </c>
      <c r="G21944" t="s">
        <v>487</v>
      </c>
    </row>
    <row r="21945" spans="1:8" x14ac:dyDescent="0.2">
      <c r="A21945">
        <v>5.8854704671561306E+17</v>
      </c>
      <c r="B21945" t="s">
        <v>43985</v>
      </c>
      <c r="C21945" t="s">
        <v>43986</v>
      </c>
      <c r="D21945" s="1">
        <v>42110.235243055555</v>
      </c>
      <c r="E21945">
        <v>26</v>
      </c>
      <c r="F21945">
        <v>51</v>
      </c>
      <c r="G21945" t="s">
        <v>43987</v>
      </c>
    </row>
    <row r="21946" spans="1:8" x14ac:dyDescent="0.2">
      <c r="A21946">
        <v>5.8854890138228301E+17</v>
      </c>
      <c r="B21946" t="s">
        <v>43988</v>
      </c>
      <c r="C21946" t="s">
        <v>43989</v>
      </c>
      <c r="D21946" s="1">
        <v>42110.240358796298</v>
      </c>
      <c r="E21946">
        <v>11</v>
      </c>
      <c r="F21946">
        <v>29</v>
      </c>
      <c r="G21946" t="s">
        <v>215</v>
      </c>
      <c r="H21946" t="s">
        <v>22579</v>
      </c>
    </row>
    <row r="21947" spans="1:8" x14ac:dyDescent="0.2">
      <c r="A21947">
        <v>5.8854952861946202E+17</v>
      </c>
      <c r="B21947" t="s">
        <v>43990</v>
      </c>
      <c r="C21947" t="s">
        <v>43991</v>
      </c>
      <c r="D21947" s="1">
        <v>42110.242094907408</v>
      </c>
      <c r="E21947">
        <v>14</v>
      </c>
      <c r="F21947">
        <v>22</v>
      </c>
      <c r="G21947" t="s">
        <v>576</v>
      </c>
    </row>
    <row r="21948" spans="1:8" x14ac:dyDescent="0.2">
      <c r="A21948">
        <v>5.8854962657327898E+17</v>
      </c>
      <c r="B21948" t="s">
        <v>43992</v>
      </c>
      <c r="C21948" t="s">
        <v>43993</v>
      </c>
      <c r="D21948" s="1">
        <v>42110.242361111108</v>
      </c>
      <c r="E21948">
        <v>11</v>
      </c>
      <c r="F21948">
        <v>31</v>
      </c>
      <c r="G21948" t="s">
        <v>215</v>
      </c>
      <c r="H21948" t="s">
        <v>390</v>
      </c>
    </row>
    <row r="21949" spans="1:8" x14ac:dyDescent="0.2">
      <c r="A21949">
        <v>5.8854968763390694E+17</v>
      </c>
      <c r="B21949" t="s">
        <v>43994</v>
      </c>
      <c r="C21949" t="s">
        <v>43995</v>
      </c>
      <c r="D21949" s="1">
        <v>42110.242523148147</v>
      </c>
      <c r="E21949">
        <v>14</v>
      </c>
      <c r="F21949">
        <v>28</v>
      </c>
      <c r="G21949" t="s">
        <v>43996</v>
      </c>
    </row>
    <row r="21950" spans="1:8" x14ac:dyDescent="0.2">
      <c r="A21950">
        <v>5.8854995518436096E+17</v>
      </c>
      <c r="B21950" t="s">
        <v>43997</v>
      </c>
      <c r="C21950" t="s">
        <v>43998</v>
      </c>
      <c r="D21950" s="1">
        <v>42110.243263888886</v>
      </c>
      <c r="E21950">
        <v>10</v>
      </c>
      <c r="F21950">
        <v>26</v>
      </c>
      <c r="G21950" t="s">
        <v>89</v>
      </c>
    </row>
    <row r="21951" spans="1:8" x14ac:dyDescent="0.2">
      <c r="A21951">
        <v>5.8855004430481395E+17</v>
      </c>
      <c r="B21951" t="s">
        <v>43999</v>
      </c>
      <c r="C21951" t="s">
        <v>44000</v>
      </c>
      <c r="D21951" s="1">
        <v>42110.243506944447</v>
      </c>
      <c r="E21951">
        <v>40</v>
      </c>
      <c r="F21951">
        <v>42</v>
      </c>
      <c r="G21951" t="s">
        <v>215</v>
      </c>
    </row>
    <row r="21952" spans="1:8" x14ac:dyDescent="0.2">
      <c r="A21952">
        <v>5.8855037175430694E+17</v>
      </c>
      <c r="B21952" t="s">
        <v>44001</v>
      </c>
      <c r="C21952" t="s">
        <v>44002</v>
      </c>
      <c r="D21952" s="1">
        <v>42110.244421296295</v>
      </c>
      <c r="E21952">
        <v>11</v>
      </c>
      <c r="F21952">
        <v>35</v>
      </c>
      <c r="G21952" t="e">
        <f>BethAndersonEsq</f>
        <v>#NAME?</v>
      </c>
    </row>
    <row r="21953" spans="1:8" x14ac:dyDescent="0.2">
      <c r="A21953">
        <v>5.8855051639902195E+17</v>
      </c>
      <c r="B21953" t="s">
        <v>44003</v>
      </c>
      <c r="C21953" t="s">
        <v>44004</v>
      </c>
      <c r="D21953" s="1">
        <v>42110.244814814818</v>
      </c>
      <c r="E21953">
        <v>28</v>
      </c>
      <c r="F21953">
        <v>45</v>
      </c>
      <c r="G21953" t="s">
        <v>215</v>
      </c>
    </row>
    <row r="21954" spans="1:8" x14ac:dyDescent="0.2">
      <c r="A21954">
        <v>5.8855096369218304E+17</v>
      </c>
      <c r="B21954" t="s">
        <v>44005</v>
      </c>
      <c r="C21954" t="s">
        <v>44006</v>
      </c>
      <c r="D21954" s="1">
        <v>42110.246053240742</v>
      </c>
      <c r="E21954">
        <v>14</v>
      </c>
      <c r="F21954">
        <v>26</v>
      </c>
      <c r="G21954" t="s">
        <v>215</v>
      </c>
      <c r="H21954" t="s">
        <v>390</v>
      </c>
    </row>
    <row r="21955" spans="1:8" x14ac:dyDescent="0.2">
      <c r="A21955">
        <v>5.8855111188957504E+17</v>
      </c>
      <c r="B21955" t="s">
        <v>44007</v>
      </c>
      <c r="C21955" t="s">
        <v>44008</v>
      </c>
      <c r="D21955" s="1">
        <v>42110.246458333335</v>
      </c>
      <c r="E21955">
        <v>7</v>
      </c>
      <c r="F21955">
        <v>11</v>
      </c>
      <c r="G21955" t="s">
        <v>487</v>
      </c>
    </row>
    <row r="21956" spans="1:8" x14ac:dyDescent="0.2">
      <c r="A21956">
        <v>5.8855128689266995E+17</v>
      </c>
      <c r="B21956" t="s">
        <v>44009</v>
      </c>
      <c r="C21956" t="s">
        <v>44010</v>
      </c>
      <c r="D21956" s="1">
        <v>42110.246944444443</v>
      </c>
      <c r="E21956">
        <v>26</v>
      </c>
      <c r="F21956">
        <v>27</v>
      </c>
      <c r="G21956" t="s">
        <v>89</v>
      </c>
    </row>
    <row r="21957" spans="1:8" x14ac:dyDescent="0.2">
      <c r="A21957">
        <v>5.8855154809296397E+17</v>
      </c>
      <c r="B21957" t="s">
        <v>44011</v>
      </c>
      <c r="C21957" t="s">
        <v>44012</v>
      </c>
      <c r="D21957" s="1">
        <v>42110.247662037036</v>
      </c>
      <c r="E21957">
        <v>13</v>
      </c>
      <c r="F21957">
        <v>41</v>
      </c>
      <c r="G21957" t="s">
        <v>215</v>
      </c>
      <c r="H21957" t="s">
        <v>390</v>
      </c>
    </row>
    <row r="21958" spans="1:8" x14ac:dyDescent="0.2">
      <c r="A21958">
        <v>5.8855184573338803E+17</v>
      </c>
      <c r="B21958" t="s">
        <v>44013</v>
      </c>
      <c r="C21958" t="s">
        <v>44014</v>
      </c>
      <c r="D21958" s="1">
        <v>42110.248483796298</v>
      </c>
      <c r="E21958">
        <v>8</v>
      </c>
      <c r="F21958">
        <v>29</v>
      </c>
      <c r="G21958" t="s">
        <v>215</v>
      </c>
      <c r="H21958" t="s">
        <v>390</v>
      </c>
    </row>
    <row r="21959" spans="1:8" x14ac:dyDescent="0.2">
      <c r="A21959">
        <v>5.8855203916632E+17</v>
      </c>
      <c r="B21959" t="s">
        <v>44015</v>
      </c>
      <c r="C21959" t="s">
        <v>44016</v>
      </c>
      <c r="D21959" s="1">
        <v>42110.249016203707</v>
      </c>
      <c r="E21959">
        <v>21</v>
      </c>
      <c r="F21959">
        <v>34</v>
      </c>
      <c r="G21959" t="s">
        <v>576</v>
      </c>
    </row>
    <row r="21960" spans="1:8" x14ac:dyDescent="0.2">
      <c r="A21960">
        <v>5.8855221099852506E+17</v>
      </c>
      <c r="B21960" t="s">
        <v>44017</v>
      </c>
      <c r="C21960" t="s">
        <v>44018</v>
      </c>
      <c r="D21960" s="1">
        <v>42110.249490740738</v>
      </c>
      <c r="E21960">
        <v>18</v>
      </c>
      <c r="F21960">
        <v>43</v>
      </c>
      <c r="G21960" t="s">
        <v>89</v>
      </c>
    </row>
    <row r="21961" spans="1:8" x14ac:dyDescent="0.2">
      <c r="A21961">
        <v>5.8855244383689894E+17</v>
      </c>
      <c r="B21961" t="s">
        <v>44019</v>
      </c>
      <c r="C21961" t="s">
        <v>44020</v>
      </c>
      <c r="D21961" s="1">
        <v>42110.250138888892</v>
      </c>
      <c r="E21961">
        <v>23</v>
      </c>
      <c r="F21961">
        <v>28</v>
      </c>
      <c r="G21961" t="s">
        <v>215</v>
      </c>
      <c r="H21961" t="s">
        <v>390</v>
      </c>
    </row>
    <row r="21962" spans="1:8" x14ac:dyDescent="0.2">
      <c r="A21962">
        <v>5.8855251788316595E+17</v>
      </c>
      <c r="B21962" t="s">
        <v>44021</v>
      </c>
      <c r="C21962" t="s">
        <v>44022</v>
      </c>
      <c r="D21962" s="1">
        <v>42110.250335648147</v>
      </c>
      <c r="E21962">
        <v>11</v>
      </c>
      <c r="F21962">
        <v>22</v>
      </c>
      <c r="G21962" t="s">
        <v>215</v>
      </c>
      <c r="H21962" t="s">
        <v>390</v>
      </c>
    </row>
    <row r="21963" spans="1:8" x14ac:dyDescent="0.2">
      <c r="A21963">
        <v>5.8855255406745101E+17</v>
      </c>
      <c r="B21963" t="s">
        <v>44023</v>
      </c>
      <c r="C21963" t="s">
        <v>44024</v>
      </c>
      <c r="D21963" s="1">
        <v>42110.250439814816</v>
      </c>
      <c r="E21963">
        <v>18</v>
      </c>
      <c r="F21963">
        <v>40</v>
      </c>
      <c r="G21963" t="s">
        <v>215</v>
      </c>
    </row>
    <row r="21964" spans="1:8" x14ac:dyDescent="0.2">
      <c r="A21964">
        <v>5.8855273245114304E+17</v>
      </c>
      <c r="B21964" t="s">
        <v>44025</v>
      </c>
      <c r="C21964" t="s">
        <v>44026</v>
      </c>
      <c r="D21964" s="1">
        <v>42110.250925925924</v>
      </c>
      <c r="E21964">
        <v>22</v>
      </c>
      <c r="F21964">
        <v>39</v>
      </c>
      <c r="G21964" t="s">
        <v>44027</v>
      </c>
    </row>
    <row r="21965" spans="1:8" x14ac:dyDescent="0.2">
      <c r="A21965">
        <v>5.8855289097911002E+17</v>
      </c>
      <c r="B21965" t="s">
        <v>44028</v>
      </c>
      <c r="C21965" t="s">
        <v>44029</v>
      </c>
      <c r="D21965" s="1">
        <v>42110.25136574074</v>
      </c>
      <c r="E21965">
        <v>18</v>
      </c>
      <c r="F21965">
        <v>30</v>
      </c>
      <c r="G21965" t="s">
        <v>576</v>
      </c>
    </row>
    <row r="21966" spans="1:8" x14ac:dyDescent="0.2">
      <c r="A21966">
        <v>5.8855312129673203E+17</v>
      </c>
      <c r="B21966" t="s">
        <v>44030</v>
      </c>
      <c r="C21966" t="s">
        <v>44031</v>
      </c>
      <c r="D21966" s="1">
        <v>42110.252002314817</v>
      </c>
      <c r="E21966">
        <v>13</v>
      </c>
      <c r="F21966">
        <v>37</v>
      </c>
      <c r="G21966" t="s">
        <v>215</v>
      </c>
      <c r="H21966" t="s">
        <v>390</v>
      </c>
    </row>
    <row r="21967" spans="1:8" x14ac:dyDescent="0.2">
      <c r="A21967">
        <v>5.8855348139028403E+17</v>
      </c>
      <c r="B21967" t="s">
        <v>44032</v>
      </c>
      <c r="C21967" t="s">
        <v>44033</v>
      </c>
      <c r="D21967" s="1">
        <v>42110.252997685187</v>
      </c>
      <c r="E21967">
        <v>21</v>
      </c>
      <c r="F21967">
        <v>48</v>
      </c>
      <c r="G21967" t="s">
        <v>215</v>
      </c>
      <c r="H21967" t="s">
        <v>616</v>
      </c>
    </row>
    <row r="21968" spans="1:8" x14ac:dyDescent="0.2">
      <c r="A21968">
        <v>5.8855367912656E+17</v>
      </c>
      <c r="B21968" t="s">
        <v>44034</v>
      </c>
      <c r="C21968" t="s">
        <v>44035</v>
      </c>
      <c r="D21968" s="1">
        <v>42110.253541666665</v>
      </c>
      <c r="E21968">
        <v>89</v>
      </c>
      <c r="F21968">
        <v>211</v>
      </c>
      <c r="G21968" t="s">
        <v>89</v>
      </c>
    </row>
    <row r="21969" spans="1:8" x14ac:dyDescent="0.2">
      <c r="A21969">
        <v>5.8855377883354701E+17</v>
      </c>
      <c r="B21969" t="s">
        <v>44036</v>
      </c>
      <c r="C21969" t="s">
        <v>44037</v>
      </c>
      <c r="D21969" s="1">
        <v>42110.253819444442</v>
      </c>
      <c r="E21969">
        <v>20</v>
      </c>
      <c r="F21969">
        <v>38</v>
      </c>
      <c r="G21969" t="e">
        <f>Newsmax_Media</f>
        <v>#NAME?</v>
      </c>
    </row>
    <row r="21970" spans="1:8" x14ac:dyDescent="0.2">
      <c r="A21970">
        <v>5.88554452510048E+17</v>
      </c>
      <c r="B21970" t="s">
        <v>44038</v>
      </c>
      <c r="C21970" t="s">
        <v>44039</v>
      </c>
      <c r="D21970" s="1">
        <v>42110.255671296298</v>
      </c>
      <c r="E21970">
        <v>56</v>
      </c>
      <c r="F21970">
        <v>120</v>
      </c>
      <c r="G21970" t="s">
        <v>89</v>
      </c>
    </row>
    <row r="21971" spans="1:8" x14ac:dyDescent="0.2">
      <c r="A21971">
        <v>5.8855498131119296E+17</v>
      </c>
      <c r="B21971" t="s">
        <v>44040</v>
      </c>
      <c r="C21971" t="s">
        <v>44041</v>
      </c>
      <c r="D21971" s="1">
        <v>42110.257141203707</v>
      </c>
      <c r="E21971">
        <v>15</v>
      </c>
      <c r="F21971">
        <v>22</v>
      </c>
      <c r="G21971" t="s">
        <v>89</v>
      </c>
      <c r="H21971" t="s">
        <v>390</v>
      </c>
    </row>
    <row r="21972" spans="1:8" x14ac:dyDescent="0.2">
      <c r="A21972">
        <v>5.8868874486730304E+17</v>
      </c>
      <c r="B21972" t="s">
        <v>44042</v>
      </c>
      <c r="C21972" t="s">
        <v>44043</v>
      </c>
      <c r="D21972" s="1">
        <v>42110.626250000001</v>
      </c>
      <c r="E21972">
        <v>30</v>
      </c>
      <c r="F21972">
        <v>53</v>
      </c>
      <c r="G21972" t="s">
        <v>89</v>
      </c>
      <c r="H21972" t="s">
        <v>390</v>
      </c>
    </row>
    <row r="21973" spans="1:8" x14ac:dyDescent="0.2">
      <c r="A21973">
        <v>5.8869275798576704E+17</v>
      </c>
      <c r="B21973" t="s">
        <v>44044</v>
      </c>
      <c r="C21973" t="s">
        <v>44045</v>
      </c>
      <c r="D21973" s="1">
        <v>42110.637326388889</v>
      </c>
      <c r="E21973">
        <v>15</v>
      </c>
      <c r="F21973">
        <v>35</v>
      </c>
      <c r="G21973" t="s">
        <v>89</v>
      </c>
    </row>
    <row r="21974" spans="1:8" x14ac:dyDescent="0.2">
      <c r="A21974">
        <v>5.8870211561639898E+17</v>
      </c>
      <c r="B21974" t="s">
        <v>44046</v>
      </c>
      <c r="C21974" t="s">
        <v>44047</v>
      </c>
      <c r="D21974" s="1">
        <v>42110.663148148145</v>
      </c>
      <c r="E21974">
        <v>212</v>
      </c>
      <c r="F21974">
        <v>337</v>
      </c>
    </row>
    <row r="21975" spans="1:8" x14ac:dyDescent="0.2">
      <c r="A21975">
        <v>5.8871614679226304E+17</v>
      </c>
      <c r="B21975" t="s">
        <v>44048</v>
      </c>
      <c r="C21975" t="s">
        <v>44049</v>
      </c>
      <c r="D21975" s="1">
        <v>42110.701863425929</v>
      </c>
      <c r="E21975">
        <v>184</v>
      </c>
      <c r="F21975">
        <v>213</v>
      </c>
    </row>
    <row r="21976" spans="1:8" x14ac:dyDescent="0.2">
      <c r="A21976">
        <v>5.8872621379714598E+17</v>
      </c>
      <c r="B21976" t="s">
        <v>44050</v>
      </c>
      <c r="C21976" t="s">
        <v>44051</v>
      </c>
      <c r="D21976" s="1">
        <v>42110.72965277778</v>
      </c>
      <c r="E21976">
        <v>44</v>
      </c>
      <c r="F21976">
        <v>60</v>
      </c>
      <c r="G21976" t="s">
        <v>89</v>
      </c>
    </row>
    <row r="21977" spans="1:8" x14ac:dyDescent="0.2">
      <c r="A21977">
        <v>5.8873316833901696E+17</v>
      </c>
      <c r="B21977" t="s">
        <v>44052</v>
      </c>
      <c r="C21977" t="s">
        <v>44053</v>
      </c>
      <c r="D21977" s="1">
        <v>42110.748842592591</v>
      </c>
      <c r="E21977">
        <v>340</v>
      </c>
      <c r="F21977">
        <v>349</v>
      </c>
    </row>
    <row r="21978" spans="1:8" x14ac:dyDescent="0.2">
      <c r="A21978">
        <v>5.8875299795973696E+17</v>
      </c>
      <c r="B21978" t="s">
        <v>44054</v>
      </c>
      <c r="C21978" t="s">
        <v>44055</v>
      </c>
      <c r="D21978" s="1">
        <v>42110.803553240738</v>
      </c>
      <c r="E21978">
        <v>16</v>
      </c>
      <c r="F21978">
        <v>43</v>
      </c>
      <c r="H21978" t="s">
        <v>390</v>
      </c>
    </row>
    <row r="21979" spans="1:8" x14ac:dyDescent="0.2">
      <c r="A21979">
        <v>5.8876862604968294E+17</v>
      </c>
      <c r="B21979" t="s">
        <v>44056</v>
      </c>
      <c r="C21979" t="s">
        <v>44057</v>
      </c>
      <c r="D21979" s="1">
        <v>42110.846678240741</v>
      </c>
      <c r="E21979">
        <v>24</v>
      </c>
      <c r="F21979">
        <v>36</v>
      </c>
      <c r="G21979" t="s">
        <v>89</v>
      </c>
      <c r="H21979" t="s">
        <v>390</v>
      </c>
    </row>
    <row r="21980" spans="1:8" x14ac:dyDescent="0.2">
      <c r="A21980">
        <v>5.8878039913386304E+17</v>
      </c>
      <c r="B21980" t="s">
        <v>44058</v>
      </c>
      <c r="C21980" t="s">
        <v>44059</v>
      </c>
      <c r="D21980" s="1">
        <v>42110.879166666666</v>
      </c>
      <c r="E21980">
        <v>16</v>
      </c>
      <c r="F21980">
        <v>24</v>
      </c>
      <c r="G21980" t="s">
        <v>215</v>
      </c>
    </row>
    <row r="21981" spans="1:8" x14ac:dyDescent="0.2">
      <c r="A21981">
        <v>5.88781195535712E+17</v>
      </c>
      <c r="B21981" t="s">
        <v>44060</v>
      </c>
      <c r="C21981" t="s">
        <v>44061</v>
      </c>
      <c r="D21981" s="1">
        <v>42110.881365740737</v>
      </c>
      <c r="E21981">
        <v>39</v>
      </c>
      <c r="F21981">
        <v>47</v>
      </c>
      <c r="G21981" t="s">
        <v>215</v>
      </c>
      <c r="H21981" t="s">
        <v>44062</v>
      </c>
    </row>
    <row r="21982" spans="1:8" x14ac:dyDescent="0.2">
      <c r="A21982">
        <v>5.88789316836528E+17</v>
      </c>
      <c r="B21982" t="s">
        <v>44063</v>
      </c>
      <c r="C21982" t="s">
        <v>44064</v>
      </c>
      <c r="D21982" s="1">
        <v>42110.903773148151</v>
      </c>
      <c r="E21982">
        <v>295</v>
      </c>
      <c r="F21982">
        <v>249</v>
      </c>
    </row>
    <row r="21983" spans="1:8" x14ac:dyDescent="0.2">
      <c r="A21983">
        <v>5.8878938420968602E+17</v>
      </c>
      <c r="B21983" t="s">
        <v>44065</v>
      </c>
      <c r="C21983" t="s">
        <v>44066</v>
      </c>
      <c r="D21983" s="1">
        <v>42110.903969907406</v>
      </c>
      <c r="E21983">
        <v>102</v>
      </c>
      <c r="F21983">
        <v>124</v>
      </c>
    </row>
    <row r="21984" spans="1:8" x14ac:dyDescent="0.2">
      <c r="A21984">
        <v>5.8879059673679002E+17</v>
      </c>
      <c r="B21984" t="s">
        <v>44067</v>
      </c>
      <c r="C21984" t="s">
        <v>44068</v>
      </c>
      <c r="D21984" s="1">
        <v>42110.907314814816</v>
      </c>
      <c r="E21984">
        <v>9</v>
      </c>
      <c r="F21984">
        <v>17</v>
      </c>
      <c r="G21984" t="s">
        <v>89</v>
      </c>
    </row>
    <row r="21985" spans="1:8" x14ac:dyDescent="0.2">
      <c r="A21985">
        <v>5.8879548966086195E+17</v>
      </c>
      <c r="B21985" t="s">
        <v>44069</v>
      </c>
      <c r="C21985" t="s">
        <v>44070</v>
      </c>
      <c r="D21985" s="1">
        <v>42110.920810185184</v>
      </c>
      <c r="E21985">
        <v>21</v>
      </c>
      <c r="F21985">
        <v>47</v>
      </c>
      <c r="G21985" t="s">
        <v>89</v>
      </c>
    </row>
    <row r="21986" spans="1:8" x14ac:dyDescent="0.2">
      <c r="A21986">
        <v>5.8879622362214797E+17</v>
      </c>
      <c r="B21986" t="s">
        <v>44071</v>
      </c>
      <c r="C21986" t="s">
        <v>44072</v>
      </c>
      <c r="D21986" s="1">
        <v>42110.922835648147</v>
      </c>
      <c r="E21986">
        <v>59</v>
      </c>
      <c r="F21986">
        <v>105</v>
      </c>
    </row>
    <row r="21987" spans="1:8" x14ac:dyDescent="0.2">
      <c r="A21987">
        <v>5.88799309845504E+17</v>
      </c>
      <c r="B21987" t="s">
        <v>44073</v>
      </c>
      <c r="C21987" t="s">
        <v>44074</v>
      </c>
      <c r="D21987" s="1">
        <v>42110.931354166663</v>
      </c>
      <c r="E21987">
        <v>494</v>
      </c>
      <c r="F21987">
        <v>681</v>
      </c>
    </row>
    <row r="21988" spans="1:8" x14ac:dyDescent="0.2">
      <c r="A21988">
        <v>5.8880315871503898E+17</v>
      </c>
      <c r="B21988" t="s">
        <v>44075</v>
      </c>
      <c r="C21988" t="s">
        <v>44076</v>
      </c>
      <c r="D21988" s="1">
        <v>42110.941979166666</v>
      </c>
      <c r="E21988">
        <v>166</v>
      </c>
      <c r="F21988">
        <v>236</v>
      </c>
    </row>
    <row r="21989" spans="1:8" x14ac:dyDescent="0.2">
      <c r="A21989">
        <v>5.8885754066399206E+17</v>
      </c>
      <c r="B21989" t="s">
        <v>44077</v>
      </c>
      <c r="C21989" t="s">
        <v>44078</v>
      </c>
      <c r="D21989" s="1">
        <v>42111.092037037037</v>
      </c>
      <c r="E21989">
        <v>16</v>
      </c>
      <c r="F21989">
        <v>43</v>
      </c>
    </row>
    <row r="21990" spans="1:8" x14ac:dyDescent="0.2">
      <c r="A21990">
        <v>5.8885789715052096E+17</v>
      </c>
      <c r="B21990" t="s">
        <v>44079</v>
      </c>
      <c r="C21990" t="s">
        <v>44080</v>
      </c>
      <c r="D21990" s="1">
        <v>42111.09302083333</v>
      </c>
      <c r="E21990">
        <v>8</v>
      </c>
      <c r="F21990">
        <v>14</v>
      </c>
      <c r="G21990" t="s">
        <v>215</v>
      </c>
    </row>
    <row r="21991" spans="1:8" x14ac:dyDescent="0.2">
      <c r="A21991">
        <v>5.8885804359037696E+17</v>
      </c>
      <c r="B21991" t="s">
        <v>44081</v>
      </c>
      <c r="C21991" t="s">
        <v>44082</v>
      </c>
      <c r="D21991" s="1">
        <v>42111.093425925923</v>
      </c>
      <c r="E21991">
        <v>13</v>
      </c>
      <c r="F21991">
        <v>25</v>
      </c>
      <c r="G21991" t="s">
        <v>215</v>
      </c>
      <c r="H21991" t="s">
        <v>13093</v>
      </c>
    </row>
    <row r="21992" spans="1:8" x14ac:dyDescent="0.2">
      <c r="A21992">
        <v>5.88858661633728E+17</v>
      </c>
      <c r="B21992" t="s">
        <v>44083</v>
      </c>
      <c r="C21992" t="s">
        <v>44084</v>
      </c>
      <c r="D21992" s="1">
        <v>42111.095138888886</v>
      </c>
      <c r="E21992">
        <v>9</v>
      </c>
      <c r="F21992">
        <v>13</v>
      </c>
      <c r="G21992" t="s">
        <v>576</v>
      </c>
      <c r="H21992" t="s">
        <v>390</v>
      </c>
    </row>
    <row r="21993" spans="1:8" x14ac:dyDescent="0.2">
      <c r="A21993">
        <v>5.8885878034085798E+17</v>
      </c>
      <c r="B21993" t="s">
        <v>44085</v>
      </c>
      <c r="C21993" t="s">
        <v>44086</v>
      </c>
      <c r="D21993" s="1">
        <v>42111.095462962963</v>
      </c>
      <c r="E21993">
        <v>12</v>
      </c>
      <c r="F21993">
        <v>22</v>
      </c>
      <c r="G21993" t="s">
        <v>215</v>
      </c>
      <c r="H21993" t="s">
        <v>13093</v>
      </c>
    </row>
    <row r="21994" spans="1:8" x14ac:dyDescent="0.2">
      <c r="A21994">
        <v>5.8885897110201101E+17</v>
      </c>
      <c r="B21994" t="s">
        <v>44087</v>
      </c>
      <c r="C21994" t="s">
        <v>44088</v>
      </c>
      <c r="D21994" s="1">
        <v>42111.095983796295</v>
      </c>
      <c r="E21994">
        <v>21</v>
      </c>
      <c r="F21994">
        <v>59</v>
      </c>
      <c r="G21994" t="s">
        <v>215</v>
      </c>
    </row>
    <row r="21995" spans="1:8" x14ac:dyDescent="0.2">
      <c r="A21995">
        <v>5.8885915834835302E+17</v>
      </c>
      <c r="B21995" t="s">
        <v>44089</v>
      </c>
      <c r="C21995" t="s">
        <v>44090</v>
      </c>
      <c r="D21995" s="1">
        <v>42111.096504629626</v>
      </c>
      <c r="E21995">
        <v>12</v>
      </c>
      <c r="F21995">
        <v>16</v>
      </c>
      <c r="G21995" t="s">
        <v>215</v>
      </c>
      <c r="H21995" t="s">
        <v>616</v>
      </c>
    </row>
    <row r="21996" spans="1:8" x14ac:dyDescent="0.2">
      <c r="A21996">
        <v>5.8885961175257395E+17</v>
      </c>
      <c r="B21996" t="s">
        <v>44091</v>
      </c>
      <c r="C21996" t="s">
        <v>44092</v>
      </c>
      <c r="D21996" s="1">
        <v>42111.097754629627</v>
      </c>
      <c r="E21996">
        <v>34</v>
      </c>
      <c r="F21996">
        <v>76</v>
      </c>
      <c r="G21996" t="s">
        <v>487</v>
      </c>
    </row>
    <row r="21997" spans="1:8" x14ac:dyDescent="0.2">
      <c r="A21997">
        <v>5.8886068200040397E+17</v>
      </c>
      <c r="B21997" t="s">
        <v>44093</v>
      </c>
      <c r="C21997" t="s">
        <v>44094</v>
      </c>
      <c r="D21997" s="1">
        <v>42111.100706018522</v>
      </c>
      <c r="E21997">
        <v>10</v>
      </c>
      <c r="F21997">
        <v>24</v>
      </c>
      <c r="G21997" t="s">
        <v>546</v>
      </c>
      <c r="H21997" t="s">
        <v>390</v>
      </c>
    </row>
    <row r="21998" spans="1:8" x14ac:dyDescent="0.2">
      <c r="A21998">
        <v>5.8886117988965504E+17</v>
      </c>
      <c r="B21998" t="s">
        <v>44095</v>
      </c>
      <c r="C21998" t="s">
        <v>44096</v>
      </c>
      <c r="D21998" s="1">
        <v>42111.102083333331</v>
      </c>
      <c r="E21998">
        <v>66</v>
      </c>
      <c r="F21998">
        <v>118</v>
      </c>
      <c r="G21998" t="s">
        <v>89</v>
      </c>
    </row>
    <row r="21999" spans="1:8" x14ac:dyDescent="0.2">
      <c r="A21999">
        <v>5.88863196771024E+17</v>
      </c>
      <c r="B21999" t="s">
        <v>44097</v>
      </c>
      <c r="C21999" t="s">
        <v>44098</v>
      </c>
      <c r="D21999" s="1">
        <v>42111.10765046296</v>
      </c>
      <c r="E21999">
        <v>22</v>
      </c>
      <c r="F21999">
        <v>44</v>
      </c>
      <c r="G21999" t="s">
        <v>576</v>
      </c>
      <c r="H21999" t="s">
        <v>390</v>
      </c>
    </row>
    <row r="22000" spans="1:8" x14ac:dyDescent="0.2">
      <c r="A22000">
        <v>5.8886331840583194E+17</v>
      </c>
      <c r="B22000" t="s">
        <v>44099</v>
      </c>
      <c r="C22000" t="s">
        <v>44024</v>
      </c>
      <c r="D22000" s="1">
        <v>42111.107986111114</v>
      </c>
      <c r="E22000">
        <v>11</v>
      </c>
      <c r="F22000">
        <v>45</v>
      </c>
      <c r="G22000" t="s">
        <v>215</v>
      </c>
    </row>
    <row r="22001" spans="1:8" x14ac:dyDescent="0.2">
      <c r="A22001">
        <v>5.8886337715543194E+17</v>
      </c>
      <c r="B22001" t="s">
        <v>44100</v>
      </c>
      <c r="C22001" t="s">
        <v>44022</v>
      </c>
      <c r="D22001" s="1">
        <v>42111.108148148145</v>
      </c>
      <c r="E22001">
        <v>12</v>
      </c>
      <c r="F22001">
        <v>39</v>
      </c>
      <c r="G22001" t="s">
        <v>215</v>
      </c>
      <c r="H22001" t="s">
        <v>390</v>
      </c>
    </row>
    <row r="22002" spans="1:8" x14ac:dyDescent="0.2">
      <c r="A22002">
        <v>5.8886340835266099E+17</v>
      </c>
      <c r="B22002" t="s">
        <v>44101</v>
      </c>
      <c r="C22002" t="s">
        <v>44102</v>
      </c>
      <c r="D22002" s="1">
        <v>42111.108229166668</v>
      </c>
      <c r="E22002">
        <v>14</v>
      </c>
      <c r="F22002">
        <v>30</v>
      </c>
      <c r="G22002" t="s">
        <v>44103</v>
      </c>
      <c r="H22002" t="s">
        <v>390</v>
      </c>
    </row>
    <row r="22003" spans="1:8" x14ac:dyDescent="0.2">
      <c r="A22003">
        <v>5.8886463308106099E+17</v>
      </c>
      <c r="B22003" t="s">
        <v>44104</v>
      </c>
      <c r="C22003" t="s">
        <v>44105</v>
      </c>
      <c r="D22003" s="1">
        <v>42111.111608796295</v>
      </c>
      <c r="E22003">
        <v>100</v>
      </c>
      <c r="F22003">
        <v>118</v>
      </c>
      <c r="G22003" t="s">
        <v>89</v>
      </c>
    </row>
    <row r="22004" spans="1:8" x14ac:dyDescent="0.2">
      <c r="A22004">
        <v>5.8886591131195802E+17</v>
      </c>
      <c r="B22004" t="s">
        <v>44106</v>
      </c>
      <c r="C22004" t="s">
        <v>44107</v>
      </c>
      <c r="D22004" s="1">
        <v>42111.11513888889</v>
      </c>
      <c r="E22004">
        <v>26</v>
      </c>
      <c r="F22004">
        <v>74</v>
      </c>
      <c r="G22004" t="s">
        <v>215</v>
      </c>
    </row>
    <row r="22005" spans="1:8" x14ac:dyDescent="0.2">
      <c r="A22005">
        <v>5.8899107580676506E+17</v>
      </c>
      <c r="B22005" t="s">
        <v>44108</v>
      </c>
      <c r="C22005" t="s">
        <v>44109</v>
      </c>
      <c r="D22005" s="1">
        <v>42111.460532407407</v>
      </c>
      <c r="E22005">
        <v>18</v>
      </c>
      <c r="F22005">
        <v>38</v>
      </c>
      <c r="G22005" t="s">
        <v>215</v>
      </c>
      <c r="H22005" t="s">
        <v>390</v>
      </c>
    </row>
    <row r="22006" spans="1:8" x14ac:dyDescent="0.2">
      <c r="A22006">
        <v>5.8899355235037504E+17</v>
      </c>
      <c r="B22006" t="s">
        <v>44110</v>
      </c>
      <c r="C22006" t="s">
        <v>44111</v>
      </c>
      <c r="D22006" s="1">
        <v>42111.467361111114</v>
      </c>
      <c r="E22006">
        <v>17</v>
      </c>
      <c r="F22006">
        <v>24</v>
      </c>
      <c r="G22006" t="s">
        <v>215</v>
      </c>
      <c r="H22006" t="s">
        <v>390</v>
      </c>
    </row>
    <row r="22007" spans="1:8" x14ac:dyDescent="0.2">
      <c r="A22007">
        <v>5.8899376143637197E+17</v>
      </c>
      <c r="B22007" t="s">
        <v>44112</v>
      </c>
      <c r="C22007" t="s">
        <v>44113</v>
      </c>
      <c r="D22007" s="1">
        <v>42111.467939814815</v>
      </c>
      <c r="E22007">
        <v>39</v>
      </c>
      <c r="F22007">
        <v>53</v>
      </c>
      <c r="G22007" t="s">
        <v>89</v>
      </c>
      <c r="H22007" t="s">
        <v>616</v>
      </c>
    </row>
    <row r="22008" spans="1:8" x14ac:dyDescent="0.2">
      <c r="A22008">
        <v>5.8899553885657894E+17</v>
      </c>
      <c r="B22008" t="s">
        <v>44114</v>
      </c>
      <c r="C22008" t="s">
        <v>44115</v>
      </c>
      <c r="D22008" s="1">
        <v>42111.47284722222</v>
      </c>
      <c r="E22008">
        <v>16</v>
      </c>
      <c r="F22008">
        <v>21</v>
      </c>
      <c r="G22008" t="s">
        <v>215</v>
      </c>
      <c r="H22008" t="s">
        <v>390</v>
      </c>
    </row>
    <row r="22009" spans="1:8" x14ac:dyDescent="0.2">
      <c r="A22009">
        <v>5.8905063902142797E+17</v>
      </c>
      <c r="B22009" t="s">
        <v>44116</v>
      </c>
      <c r="C22009" t="s">
        <v>44117</v>
      </c>
      <c r="D22009" s="1">
        <v>42111.624895833331</v>
      </c>
      <c r="E22009">
        <v>40</v>
      </c>
      <c r="F22009">
        <v>37</v>
      </c>
    </row>
    <row r="22010" spans="1:8" x14ac:dyDescent="0.2">
      <c r="A22010">
        <v>5.8905509481925798E+17</v>
      </c>
      <c r="B22010" t="s">
        <v>44118</v>
      </c>
      <c r="C22010" t="s">
        <v>44119</v>
      </c>
      <c r="D22010" s="1">
        <v>42111.637187499997</v>
      </c>
      <c r="E22010">
        <v>349</v>
      </c>
      <c r="F22010">
        <v>390</v>
      </c>
    </row>
    <row r="22011" spans="1:8" x14ac:dyDescent="0.2">
      <c r="A22011">
        <v>5.8911525997948902E+17</v>
      </c>
      <c r="B22011" t="s">
        <v>44120</v>
      </c>
      <c r="C22011" t="s">
        <v>44121</v>
      </c>
      <c r="D22011" s="1">
        <v>42111.803206018521</v>
      </c>
      <c r="E22011">
        <v>33</v>
      </c>
      <c r="F22011">
        <v>36</v>
      </c>
      <c r="G22011" t="s">
        <v>89</v>
      </c>
      <c r="H22011" t="s">
        <v>33188</v>
      </c>
    </row>
    <row r="22012" spans="1:8" x14ac:dyDescent="0.2">
      <c r="A22012">
        <v>5.8914987151447603E+17</v>
      </c>
      <c r="B22012" t="s">
        <v>44122</v>
      </c>
      <c r="C22012" t="s">
        <v>44123</v>
      </c>
      <c r="D22012" s="1">
        <v>42111.898715277777</v>
      </c>
      <c r="E22012">
        <v>20</v>
      </c>
      <c r="F22012">
        <v>23</v>
      </c>
      <c r="G22012" t="e">
        <f>_xlfn.SINGLE( _xlfn.SINGLE(JeffJlpa1))</f>
        <v>#NAME?</v>
      </c>
    </row>
    <row r="22013" spans="1:8" x14ac:dyDescent="0.2">
      <c r="A22013">
        <v>5.8917022316248205E+17</v>
      </c>
      <c r="B22013" t="s">
        <v>44124</v>
      </c>
      <c r="C22013" t="s">
        <v>44125</v>
      </c>
      <c r="D22013" s="1">
        <v>42111.954884259256</v>
      </c>
      <c r="E22013">
        <v>65</v>
      </c>
      <c r="F22013">
        <v>107</v>
      </c>
    </row>
    <row r="22014" spans="1:8" x14ac:dyDescent="0.2">
      <c r="A22014">
        <v>5.8917038648871706E+17</v>
      </c>
      <c r="B22014" t="s">
        <v>44126</v>
      </c>
      <c r="C22014" t="s">
        <v>44127</v>
      </c>
      <c r="D22014" s="1">
        <v>42111.955335648148</v>
      </c>
      <c r="E22014">
        <v>29</v>
      </c>
      <c r="F22014">
        <v>55</v>
      </c>
      <c r="G22014" t="e">
        <f>_xlfn.SINGLE( _xlfn.SINGLE(FITNsummit))</f>
        <v>#NAME?</v>
      </c>
      <c r="H22014" t="s">
        <v>390</v>
      </c>
    </row>
    <row r="22015" spans="1:8" x14ac:dyDescent="0.2">
      <c r="A22015">
        <v>5.8921163247732698E+17</v>
      </c>
      <c r="B22015" t="s">
        <v>44128</v>
      </c>
      <c r="C22015" t="s">
        <v>44129</v>
      </c>
      <c r="D22015" s="1">
        <v>42112.069143518522</v>
      </c>
      <c r="E22015">
        <v>46</v>
      </c>
      <c r="F22015">
        <v>88</v>
      </c>
      <c r="G22015" t="s">
        <v>89</v>
      </c>
    </row>
    <row r="22016" spans="1:8" x14ac:dyDescent="0.2">
      <c r="A22016">
        <v>5.8921181195144294E+17</v>
      </c>
      <c r="B22016" t="s">
        <v>44130</v>
      </c>
      <c r="C22016" t="s">
        <v>44131</v>
      </c>
      <c r="D22016" s="1">
        <v>42112.069641203707</v>
      </c>
      <c r="E22016">
        <v>15</v>
      </c>
      <c r="F22016">
        <v>26</v>
      </c>
      <c r="G22016" t="s">
        <v>215</v>
      </c>
      <c r="H22016" t="s">
        <v>390</v>
      </c>
    </row>
    <row r="22017" spans="1:8" x14ac:dyDescent="0.2">
      <c r="A22017">
        <v>5.8921201016177395E+17</v>
      </c>
      <c r="B22017" t="s">
        <v>44132</v>
      </c>
      <c r="C22017" t="s">
        <v>44133</v>
      </c>
      <c r="D22017" s="1">
        <v>42112.070185185185</v>
      </c>
      <c r="E22017">
        <v>64</v>
      </c>
      <c r="F22017">
        <v>149</v>
      </c>
      <c r="G22017" t="s">
        <v>89</v>
      </c>
    </row>
    <row r="22018" spans="1:8" x14ac:dyDescent="0.2">
      <c r="A22018">
        <v>5.8921261039184602E+17</v>
      </c>
      <c r="B22018" t="s">
        <v>44134</v>
      </c>
      <c r="C22018" t="s">
        <v>44135</v>
      </c>
      <c r="D22018" s="1">
        <v>42112.071851851855</v>
      </c>
      <c r="E22018">
        <v>107</v>
      </c>
      <c r="F22018">
        <v>204</v>
      </c>
    </row>
    <row r="22019" spans="1:8" x14ac:dyDescent="0.2">
      <c r="A22019">
        <v>5.8921368190234202E+17</v>
      </c>
      <c r="B22019" t="s">
        <v>44136</v>
      </c>
      <c r="C22019" t="s">
        <v>44137</v>
      </c>
      <c r="D22019" s="1">
        <v>42112.074803240743</v>
      </c>
      <c r="E22019">
        <v>26</v>
      </c>
      <c r="F22019">
        <v>55</v>
      </c>
      <c r="G22019" t="s">
        <v>89</v>
      </c>
      <c r="H22019" t="s">
        <v>21349</v>
      </c>
    </row>
    <row r="22020" spans="1:8" x14ac:dyDescent="0.2">
      <c r="A22020">
        <v>5.8921558232046298E+17</v>
      </c>
      <c r="B22020" t="s">
        <v>44138</v>
      </c>
      <c r="C22020" t="s">
        <v>44139</v>
      </c>
      <c r="D22020" s="1">
        <v>42112.080046296294</v>
      </c>
      <c r="E22020">
        <v>25</v>
      </c>
      <c r="F22020">
        <v>73</v>
      </c>
      <c r="G22020" t="s">
        <v>576</v>
      </c>
    </row>
    <row r="22021" spans="1:8" x14ac:dyDescent="0.2">
      <c r="A22021">
        <v>5.8921630115706803E+17</v>
      </c>
      <c r="B22021" t="s">
        <v>44140</v>
      </c>
      <c r="C22021" t="s">
        <v>44141</v>
      </c>
      <c r="D22021" s="1">
        <v>42112.082025462965</v>
      </c>
      <c r="E22021">
        <v>6</v>
      </c>
      <c r="F22021">
        <v>23</v>
      </c>
      <c r="G22021" t="s">
        <v>215</v>
      </c>
    </row>
    <row r="22022" spans="1:8" x14ac:dyDescent="0.2">
      <c r="A22022">
        <v>5.8921691440207398E+17</v>
      </c>
      <c r="B22022" t="s">
        <v>44142</v>
      </c>
      <c r="C22022" t="s">
        <v>44143</v>
      </c>
      <c r="D22022" s="1">
        <v>42112.083726851852</v>
      </c>
      <c r="E22022">
        <v>24</v>
      </c>
      <c r="F22022">
        <v>45</v>
      </c>
      <c r="G22022" t="s">
        <v>215</v>
      </c>
      <c r="H22022" t="s">
        <v>390</v>
      </c>
    </row>
    <row r="22023" spans="1:8" x14ac:dyDescent="0.2">
      <c r="A22023">
        <v>5.8924951171490202E+17</v>
      </c>
      <c r="B22023" t="s">
        <v>44144</v>
      </c>
      <c r="C22023" t="s">
        <v>44145</v>
      </c>
      <c r="D22023" s="1">
        <v>42112.173668981479</v>
      </c>
      <c r="E22023">
        <v>23</v>
      </c>
      <c r="F22023">
        <v>45</v>
      </c>
      <c r="G22023" t="s">
        <v>487</v>
      </c>
      <c r="H22023" t="s">
        <v>390</v>
      </c>
    </row>
    <row r="22024" spans="1:8" x14ac:dyDescent="0.2">
      <c r="A22024">
        <v>5.8925122000040294E+17</v>
      </c>
      <c r="B22024" t="s">
        <v>44146</v>
      </c>
      <c r="C22024" t="s">
        <v>44147</v>
      </c>
      <c r="D22024" s="1">
        <v>42112.178391203706</v>
      </c>
      <c r="E22024">
        <v>64</v>
      </c>
      <c r="F22024">
        <v>99</v>
      </c>
      <c r="G22024" t="s">
        <v>89</v>
      </c>
    </row>
    <row r="22025" spans="1:8" x14ac:dyDescent="0.2">
      <c r="A22025">
        <v>5.8934264764867302E+17</v>
      </c>
      <c r="B22025" t="s">
        <v>44148</v>
      </c>
      <c r="C22025" t="s">
        <v>44149</v>
      </c>
      <c r="D22025" s="1">
        <v>42112.43068287037</v>
      </c>
      <c r="E22025">
        <v>41</v>
      </c>
      <c r="F22025">
        <v>63</v>
      </c>
      <c r="G22025" t="s">
        <v>44150</v>
      </c>
      <c r="H22025" t="s">
        <v>390</v>
      </c>
    </row>
    <row r="22026" spans="1:8" x14ac:dyDescent="0.2">
      <c r="A22026">
        <v>5.89345786468704E+17</v>
      </c>
      <c r="B22026" t="s">
        <v>44151</v>
      </c>
      <c r="C22026" t="s">
        <v>44152</v>
      </c>
      <c r="D22026" s="1">
        <v>42112.439340277779</v>
      </c>
      <c r="E22026">
        <v>9</v>
      </c>
      <c r="F22026">
        <v>17</v>
      </c>
      <c r="G22026" t="s">
        <v>576</v>
      </c>
    </row>
    <row r="22027" spans="1:8" x14ac:dyDescent="0.2">
      <c r="A22027">
        <v>5.8934593575235904E+17</v>
      </c>
      <c r="B22027" t="s">
        <v>44153</v>
      </c>
      <c r="C22027" t="s">
        <v>44154</v>
      </c>
      <c r="D22027" s="1">
        <v>42112.439756944441</v>
      </c>
      <c r="E22027">
        <v>33</v>
      </c>
      <c r="F22027">
        <v>53</v>
      </c>
      <c r="G22027" t="e">
        <f>dmanhomee</f>
        <v>#NAME?</v>
      </c>
    </row>
    <row r="22028" spans="1:8" x14ac:dyDescent="0.2">
      <c r="A22028">
        <v>5.8934894288378995E+17</v>
      </c>
      <c r="B22028" t="s">
        <v>44155</v>
      </c>
      <c r="C22028" t="s">
        <v>44156</v>
      </c>
      <c r="D22028" s="1">
        <v>42112.448055555556</v>
      </c>
      <c r="E22028">
        <v>9</v>
      </c>
      <c r="F22028">
        <v>9</v>
      </c>
      <c r="G22028" t="s">
        <v>487</v>
      </c>
      <c r="H22028" t="s">
        <v>616</v>
      </c>
    </row>
    <row r="22029" spans="1:8" x14ac:dyDescent="0.2">
      <c r="A22029">
        <v>5.8934922432991603E+17</v>
      </c>
      <c r="B22029" t="s">
        <v>44157</v>
      </c>
      <c r="C22029" t="s">
        <v>44158</v>
      </c>
      <c r="D22029" s="1">
        <v>42112.448831018519</v>
      </c>
      <c r="E22029">
        <v>39</v>
      </c>
      <c r="F22029">
        <v>40</v>
      </c>
      <c r="G22029" t="s">
        <v>576</v>
      </c>
    </row>
    <row r="22030" spans="1:8" x14ac:dyDescent="0.2">
      <c r="A22030">
        <v>5.8935000466339405E+17</v>
      </c>
      <c r="B22030" t="s">
        <v>44159</v>
      </c>
      <c r="C22030" t="s">
        <v>44160</v>
      </c>
      <c r="D22030" s="1">
        <v>42112.450983796298</v>
      </c>
      <c r="E22030">
        <v>154</v>
      </c>
      <c r="F22030">
        <v>256</v>
      </c>
      <c r="G22030" t="s">
        <v>487</v>
      </c>
      <c r="H22030" t="s">
        <v>390</v>
      </c>
    </row>
    <row r="22031" spans="1:8" x14ac:dyDescent="0.2">
      <c r="A22031">
        <v>5.8935162333341197E+17</v>
      </c>
      <c r="B22031" t="s">
        <v>44161</v>
      </c>
      <c r="C22031" t="s">
        <v>44162</v>
      </c>
      <c r="D22031" s="1">
        <v>42112.455451388887</v>
      </c>
      <c r="E22031">
        <v>25</v>
      </c>
      <c r="F22031">
        <v>38</v>
      </c>
      <c r="G22031" t="s">
        <v>576</v>
      </c>
    </row>
    <row r="22032" spans="1:8" x14ac:dyDescent="0.2">
      <c r="A22032">
        <v>5.8938828945665997E+17</v>
      </c>
      <c r="B22032" t="s">
        <v>44163</v>
      </c>
      <c r="C22032" t="s">
        <v>44164</v>
      </c>
      <c r="D22032" s="1">
        <v>42112.556631944448</v>
      </c>
      <c r="E22032">
        <v>417</v>
      </c>
      <c r="F22032">
        <v>698</v>
      </c>
    </row>
    <row r="22033" spans="1:8" x14ac:dyDescent="0.2">
      <c r="A22033">
        <v>5.8959831494702195E+17</v>
      </c>
      <c r="B22033" t="s">
        <v>44165</v>
      </c>
      <c r="C22033" t="s">
        <v>44166</v>
      </c>
      <c r="D22033" s="1">
        <v>42113.136192129627</v>
      </c>
      <c r="E22033">
        <v>18</v>
      </c>
      <c r="F22033">
        <v>28</v>
      </c>
      <c r="G22033" t="s">
        <v>25737</v>
      </c>
    </row>
    <row r="22034" spans="1:8" x14ac:dyDescent="0.2">
      <c r="A22034">
        <v>5.8960382460992294E+17</v>
      </c>
      <c r="B22034" t="s">
        <v>44167</v>
      </c>
      <c r="C22034" t="s">
        <v>44168</v>
      </c>
      <c r="D22034" s="1">
        <v>42113.151388888888</v>
      </c>
      <c r="E22034">
        <v>61</v>
      </c>
      <c r="F22034">
        <v>205</v>
      </c>
    </row>
    <row r="22035" spans="1:8" x14ac:dyDescent="0.2">
      <c r="A22035">
        <v>5.8961054742911706E+17</v>
      </c>
      <c r="B22035" t="s">
        <v>44169</v>
      </c>
      <c r="C22035" t="s">
        <v>44170</v>
      </c>
      <c r="D22035" s="1">
        <v>42113.169942129629</v>
      </c>
      <c r="E22035">
        <v>8</v>
      </c>
      <c r="F22035">
        <v>32</v>
      </c>
      <c r="G22035" t="s">
        <v>215</v>
      </c>
    </row>
    <row r="22036" spans="1:8" x14ac:dyDescent="0.2">
      <c r="A22036">
        <v>5.8961057879413094E+17</v>
      </c>
      <c r="B22036" t="s">
        <v>44171</v>
      </c>
      <c r="C22036" t="s">
        <v>44172</v>
      </c>
      <c r="D22036" s="1">
        <v>42113.170034722221</v>
      </c>
      <c r="E22036">
        <v>11</v>
      </c>
      <c r="F22036">
        <v>48</v>
      </c>
      <c r="G22036" t="s">
        <v>215</v>
      </c>
    </row>
    <row r="22037" spans="1:8" x14ac:dyDescent="0.2">
      <c r="A22037">
        <v>5.8961067701214003E+17</v>
      </c>
      <c r="B22037" t="s">
        <v>44173</v>
      </c>
      <c r="C22037" t="s">
        <v>44174</v>
      </c>
      <c r="D22037" s="1">
        <v>42113.170300925929</v>
      </c>
      <c r="E22037">
        <v>12</v>
      </c>
      <c r="F22037">
        <v>26</v>
      </c>
      <c r="G22037" t="s">
        <v>215</v>
      </c>
    </row>
    <row r="22038" spans="1:8" x14ac:dyDescent="0.2">
      <c r="A22038">
        <v>5.89611089073152E+17</v>
      </c>
      <c r="B22038" t="s">
        <v>44175</v>
      </c>
      <c r="C22038" t="s">
        <v>44176</v>
      </c>
      <c r="D22038" s="1">
        <v>42113.171435185184</v>
      </c>
      <c r="E22038">
        <v>6</v>
      </c>
      <c r="F22038">
        <v>24</v>
      </c>
      <c r="G22038" t="s">
        <v>215</v>
      </c>
      <c r="H22038" t="s">
        <v>616</v>
      </c>
    </row>
    <row r="22039" spans="1:8" x14ac:dyDescent="0.2">
      <c r="A22039">
        <v>5.8961133233441894E+17</v>
      </c>
      <c r="B22039" t="s">
        <v>44177</v>
      </c>
      <c r="C22039" t="s">
        <v>44178</v>
      </c>
      <c r="D22039" s="1">
        <v>42113.172106481485</v>
      </c>
      <c r="E22039">
        <v>14</v>
      </c>
      <c r="F22039">
        <v>28</v>
      </c>
      <c r="G22039" t="s">
        <v>576</v>
      </c>
    </row>
    <row r="22040" spans="1:8" x14ac:dyDescent="0.2">
      <c r="A22040">
        <v>5.8961235319862003E+17</v>
      </c>
      <c r="B22040" t="s">
        <v>44179</v>
      </c>
      <c r="C22040" t="s">
        <v>44180</v>
      </c>
      <c r="D22040" s="1">
        <v>42113.174930555557</v>
      </c>
      <c r="E22040">
        <v>8</v>
      </c>
      <c r="F22040">
        <v>36</v>
      </c>
      <c r="G22040" t="s">
        <v>215</v>
      </c>
    </row>
    <row r="22041" spans="1:8" x14ac:dyDescent="0.2">
      <c r="A22041">
        <v>5.89613128989728E+17</v>
      </c>
      <c r="B22041" t="s">
        <v>44181</v>
      </c>
      <c r="C22041" t="s">
        <v>44182</v>
      </c>
      <c r="D22041" s="1">
        <v>42113.177071759259</v>
      </c>
      <c r="E22041">
        <v>15</v>
      </c>
      <c r="F22041">
        <v>43</v>
      </c>
      <c r="G22041" t="s">
        <v>215</v>
      </c>
    </row>
    <row r="22042" spans="1:8" x14ac:dyDescent="0.2">
      <c r="A22042">
        <v>5.8961368342215795E+17</v>
      </c>
      <c r="B22042" t="s">
        <v>44183</v>
      </c>
      <c r="C22042" t="s">
        <v>44184</v>
      </c>
      <c r="D22042" s="1">
        <v>42113.178599537037</v>
      </c>
      <c r="E22042">
        <v>11</v>
      </c>
      <c r="F22042">
        <v>21</v>
      </c>
      <c r="G22042" t="s">
        <v>215</v>
      </c>
      <c r="H22042" t="s">
        <v>616</v>
      </c>
    </row>
    <row r="22043" spans="1:8" x14ac:dyDescent="0.2">
      <c r="A22043">
        <v>5.8961431586866304E+17</v>
      </c>
      <c r="B22043" t="s">
        <v>44185</v>
      </c>
      <c r="C22043" t="s">
        <v>44186</v>
      </c>
      <c r="D22043" s="1">
        <v>42113.180347222224</v>
      </c>
      <c r="E22043">
        <v>13</v>
      </c>
      <c r="F22043">
        <v>41</v>
      </c>
      <c r="G22043" t="s">
        <v>215</v>
      </c>
    </row>
    <row r="22044" spans="1:8" x14ac:dyDescent="0.2">
      <c r="A22044">
        <v>5.8961473139001702E+17</v>
      </c>
      <c r="B22044" t="s">
        <v>44187</v>
      </c>
      <c r="C22044" t="s">
        <v>44188</v>
      </c>
      <c r="D22044" s="1">
        <v>42113.181493055556</v>
      </c>
      <c r="E22044">
        <v>15</v>
      </c>
      <c r="F22044">
        <v>38</v>
      </c>
      <c r="G22044" t="s">
        <v>215</v>
      </c>
    </row>
    <row r="22045" spans="1:8" x14ac:dyDescent="0.2">
      <c r="A22045">
        <v>5.8961649990566694E+17</v>
      </c>
      <c r="B22045" t="s">
        <v>44189</v>
      </c>
      <c r="C22045" t="s">
        <v>44190</v>
      </c>
      <c r="D22045" s="1">
        <v>42113.186365740738</v>
      </c>
      <c r="E22045">
        <v>8</v>
      </c>
      <c r="F22045">
        <v>10</v>
      </c>
      <c r="G22045" t="s">
        <v>89</v>
      </c>
      <c r="H22045" t="s">
        <v>390</v>
      </c>
    </row>
    <row r="22046" spans="1:8" x14ac:dyDescent="0.2">
      <c r="A22046">
        <v>5.8961676670114598E+17</v>
      </c>
      <c r="B22046" t="s">
        <v>44191</v>
      </c>
      <c r="C22046" t="s">
        <v>44192</v>
      </c>
      <c r="D22046" s="1">
        <v>42113.187106481484</v>
      </c>
      <c r="E22046">
        <v>32</v>
      </c>
      <c r="F22046">
        <v>46</v>
      </c>
      <c r="G22046" t="s">
        <v>89</v>
      </c>
    </row>
    <row r="22047" spans="1:8" x14ac:dyDescent="0.2">
      <c r="A22047">
        <v>5.8961695777266803E+17</v>
      </c>
      <c r="B22047" t="s">
        <v>44193</v>
      </c>
      <c r="C22047" t="s">
        <v>44194</v>
      </c>
      <c r="D22047" s="1">
        <v>42113.187627314815</v>
      </c>
      <c r="E22047">
        <v>8</v>
      </c>
      <c r="F22047">
        <v>16</v>
      </c>
      <c r="G22047" t="s">
        <v>215</v>
      </c>
    </row>
    <row r="22048" spans="1:8" x14ac:dyDescent="0.2">
      <c r="A22048">
        <v>5.8961704048859098E+17</v>
      </c>
      <c r="B22048" t="s">
        <v>44195</v>
      </c>
      <c r="C22048" t="s">
        <v>44196</v>
      </c>
      <c r="D22048" s="1">
        <v>42113.187858796293</v>
      </c>
      <c r="E22048">
        <v>13</v>
      </c>
      <c r="F22048">
        <v>39</v>
      </c>
      <c r="G22048" t="s">
        <v>215</v>
      </c>
    </row>
    <row r="22049" spans="1:8" x14ac:dyDescent="0.2">
      <c r="A22049">
        <v>5.8961717179124096E+17</v>
      </c>
      <c r="B22049" t="s">
        <v>44197</v>
      </c>
      <c r="C22049" t="s">
        <v>44198</v>
      </c>
      <c r="D22049" s="1">
        <v>42113.188217592593</v>
      </c>
      <c r="E22049">
        <v>22</v>
      </c>
      <c r="F22049">
        <v>57</v>
      </c>
      <c r="G22049" t="s">
        <v>89</v>
      </c>
    </row>
    <row r="22050" spans="1:8" x14ac:dyDescent="0.2">
      <c r="A22050">
        <v>5.8961730816901504E+17</v>
      </c>
      <c r="B22050" t="s">
        <v>44199</v>
      </c>
      <c r="C22050" t="s">
        <v>44200</v>
      </c>
      <c r="D22050" s="1">
        <v>42113.188599537039</v>
      </c>
      <c r="E22050">
        <v>14</v>
      </c>
      <c r="F22050">
        <v>37</v>
      </c>
      <c r="G22050" t="s">
        <v>576</v>
      </c>
    </row>
    <row r="22051" spans="1:8" x14ac:dyDescent="0.2">
      <c r="A22051">
        <v>5.8961742151589402E+17</v>
      </c>
      <c r="B22051" t="s">
        <v>44201</v>
      </c>
      <c r="C22051" t="s">
        <v>44202</v>
      </c>
      <c r="D22051" s="1">
        <v>42113.18891203704</v>
      </c>
      <c r="E22051">
        <v>38</v>
      </c>
      <c r="F22051">
        <v>91</v>
      </c>
      <c r="G22051" t="s">
        <v>44203</v>
      </c>
      <c r="H22051" t="s">
        <v>390</v>
      </c>
    </row>
    <row r="22052" spans="1:8" x14ac:dyDescent="0.2">
      <c r="A22052">
        <v>5.8963248893225702E+17</v>
      </c>
      <c r="B22052" t="s">
        <v>44204</v>
      </c>
      <c r="C22052" t="s">
        <v>44205</v>
      </c>
      <c r="D22052" s="1">
        <v>42113.230486111112</v>
      </c>
      <c r="E22052">
        <v>12</v>
      </c>
      <c r="F22052">
        <v>20</v>
      </c>
      <c r="G22052" t="s">
        <v>44206</v>
      </c>
      <c r="H22052" t="s">
        <v>390</v>
      </c>
    </row>
    <row r="22053" spans="1:8" x14ac:dyDescent="0.2">
      <c r="A22053">
        <v>5.8963256695888602E+17</v>
      </c>
      <c r="B22053" t="s">
        <v>44207</v>
      </c>
      <c r="C22053" t="s">
        <v>44208</v>
      </c>
      <c r="D22053" s="1">
        <v>42113.230706018519</v>
      </c>
      <c r="E22053">
        <v>10</v>
      </c>
      <c r="F22053">
        <v>33</v>
      </c>
      <c r="G22053" t="s">
        <v>44209</v>
      </c>
    </row>
    <row r="22054" spans="1:8" x14ac:dyDescent="0.2">
      <c r="A22054">
        <v>5.8963285373608704E+17</v>
      </c>
      <c r="B22054" t="s">
        <v>44210</v>
      </c>
      <c r="C22054" t="s">
        <v>44211</v>
      </c>
      <c r="D22054" s="1">
        <v>42113.231493055559</v>
      </c>
      <c r="E22054">
        <v>12</v>
      </c>
      <c r="F22054">
        <v>21</v>
      </c>
      <c r="G22054" t="s">
        <v>215</v>
      </c>
    </row>
    <row r="22055" spans="1:8" x14ac:dyDescent="0.2">
      <c r="A22055">
        <v>5.8963289417753306E+17</v>
      </c>
      <c r="B22055" t="s">
        <v>44212</v>
      </c>
      <c r="C22055" t="s">
        <v>44213</v>
      </c>
      <c r="D22055" s="1">
        <v>42113.231608796297</v>
      </c>
      <c r="E22055">
        <v>12</v>
      </c>
      <c r="F22055">
        <v>29</v>
      </c>
      <c r="G22055" t="s">
        <v>215</v>
      </c>
    </row>
    <row r="22056" spans="1:8" x14ac:dyDescent="0.2">
      <c r="A22056">
        <v>5.8963338631617702E+17</v>
      </c>
      <c r="B22056" t="s">
        <v>44214</v>
      </c>
      <c r="C22056" t="s">
        <v>44215</v>
      </c>
      <c r="D22056" s="1">
        <v>42113.23296296296</v>
      </c>
      <c r="E22056">
        <v>10</v>
      </c>
      <c r="F22056">
        <v>28</v>
      </c>
      <c r="G22056" t="s">
        <v>215</v>
      </c>
    </row>
    <row r="22057" spans="1:8" x14ac:dyDescent="0.2">
      <c r="A22057">
        <v>5.8963392583788096E+17</v>
      </c>
      <c r="B22057" t="s">
        <v>44216</v>
      </c>
      <c r="C22057" t="s">
        <v>44217</v>
      </c>
      <c r="D22057" s="1">
        <v>42113.234456018516</v>
      </c>
      <c r="E22057">
        <v>5</v>
      </c>
      <c r="F22057">
        <v>21</v>
      </c>
      <c r="G22057" t="s">
        <v>576</v>
      </c>
    </row>
    <row r="22058" spans="1:8" x14ac:dyDescent="0.2">
      <c r="A22058">
        <v>5.89634025792352E+17</v>
      </c>
      <c r="B22058" t="s">
        <v>44218</v>
      </c>
      <c r="C22058" t="s">
        <v>44219</v>
      </c>
      <c r="D22058" s="1">
        <v>42113.234733796293</v>
      </c>
      <c r="E22058">
        <v>6</v>
      </c>
      <c r="F22058">
        <v>32</v>
      </c>
      <c r="G22058" t="s">
        <v>215</v>
      </c>
    </row>
    <row r="22059" spans="1:8" x14ac:dyDescent="0.2">
      <c r="A22059">
        <v>5.8963422133081702E+17</v>
      </c>
      <c r="B22059" t="s">
        <v>44220</v>
      </c>
      <c r="C22059" t="s">
        <v>44221</v>
      </c>
      <c r="D22059" s="1">
        <v>42113.235266203701</v>
      </c>
      <c r="E22059">
        <v>14</v>
      </c>
      <c r="F22059">
        <v>33</v>
      </c>
      <c r="G22059" t="s">
        <v>89</v>
      </c>
    </row>
    <row r="22060" spans="1:8" x14ac:dyDescent="0.2">
      <c r="A22060">
        <v>5.8963445878715098E+17</v>
      </c>
      <c r="B22060" t="s">
        <v>44222</v>
      </c>
      <c r="C22060" t="s">
        <v>44223</v>
      </c>
      <c r="D22060" s="1">
        <v>42113.235925925925</v>
      </c>
      <c r="E22060">
        <v>57</v>
      </c>
      <c r="F22060">
        <v>149</v>
      </c>
      <c r="G22060" t="s">
        <v>215</v>
      </c>
    </row>
    <row r="22061" spans="1:8" x14ac:dyDescent="0.2">
      <c r="A22061">
        <v>5.8963469528720102E+17</v>
      </c>
      <c r="B22061" t="s">
        <v>44224</v>
      </c>
      <c r="C22061" t="s">
        <v>44225</v>
      </c>
      <c r="D22061" s="1">
        <v>42113.236574074072</v>
      </c>
      <c r="E22061">
        <v>17</v>
      </c>
      <c r="F22061">
        <v>48</v>
      </c>
      <c r="G22061" t="s">
        <v>215</v>
      </c>
    </row>
    <row r="22062" spans="1:8" x14ac:dyDescent="0.2">
      <c r="A22062">
        <v>5.8963537765434099E+17</v>
      </c>
      <c r="B22062" t="s">
        <v>44226</v>
      </c>
      <c r="C22062" t="s">
        <v>44227</v>
      </c>
      <c r="D22062" s="1">
        <v>42113.23846064815</v>
      </c>
      <c r="E22062">
        <v>17</v>
      </c>
      <c r="F22062">
        <v>50</v>
      </c>
      <c r="G22062" t="s">
        <v>215</v>
      </c>
      <c r="H22062" t="s">
        <v>14519</v>
      </c>
    </row>
    <row r="22063" spans="1:8" x14ac:dyDescent="0.2">
      <c r="A22063">
        <v>5.8963645840058701E+17</v>
      </c>
      <c r="B22063" t="s">
        <v>44228</v>
      </c>
      <c r="C22063" t="s">
        <v>44229</v>
      </c>
      <c r="D22063" s="1">
        <v>42113.241446759261</v>
      </c>
      <c r="E22063">
        <v>7</v>
      </c>
      <c r="F22063">
        <v>28</v>
      </c>
      <c r="G22063" t="s">
        <v>576</v>
      </c>
    </row>
    <row r="22064" spans="1:8" x14ac:dyDescent="0.2">
      <c r="A22064">
        <v>5.89636573815296E+17</v>
      </c>
      <c r="B22064" t="s">
        <v>44230</v>
      </c>
      <c r="C22064" t="s">
        <v>44231</v>
      </c>
      <c r="D22064" s="1">
        <v>42113.241759259261</v>
      </c>
      <c r="E22064">
        <v>47</v>
      </c>
      <c r="F22064">
        <v>76</v>
      </c>
      <c r="G22064" t="s">
        <v>89</v>
      </c>
    </row>
    <row r="22065" spans="1:8" x14ac:dyDescent="0.2">
      <c r="A22065">
        <v>5.8963696609171802E+17</v>
      </c>
      <c r="B22065" t="s">
        <v>44232</v>
      </c>
      <c r="C22065" t="s">
        <v>44233</v>
      </c>
      <c r="D22065" s="1">
        <v>42113.242847222224</v>
      </c>
      <c r="E22065">
        <v>17</v>
      </c>
      <c r="F22065">
        <v>42</v>
      </c>
      <c r="G22065" t="s">
        <v>89</v>
      </c>
      <c r="H22065" t="s">
        <v>390</v>
      </c>
    </row>
    <row r="22066" spans="1:8" x14ac:dyDescent="0.2">
      <c r="A22066">
        <v>5.8963709346437504E+17</v>
      </c>
      <c r="B22066" t="s">
        <v>44234</v>
      </c>
      <c r="C22066" t="s">
        <v>44235</v>
      </c>
      <c r="D22066" s="1">
        <v>42113.243194444447</v>
      </c>
      <c r="E22066">
        <v>10</v>
      </c>
      <c r="F22066">
        <v>48</v>
      </c>
      <c r="G22066" t="s">
        <v>89</v>
      </c>
    </row>
    <row r="22067" spans="1:8" x14ac:dyDescent="0.2">
      <c r="A22067">
        <v>5.89637478715392E+17</v>
      </c>
      <c r="B22067" t="s">
        <v>44236</v>
      </c>
      <c r="C22067" t="s">
        <v>44237</v>
      </c>
      <c r="D22067" s="1">
        <v>42113.244259259256</v>
      </c>
      <c r="E22067">
        <v>15</v>
      </c>
      <c r="F22067">
        <v>54</v>
      </c>
      <c r="G22067" t="s">
        <v>215</v>
      </c>
    </row>
    <row r="22068" spans="1:8" x14ac:dyDescent="0.2">
      <c r="A22068">
        <v>5.8970052391121306E+17</v>
      </c>
      <c r="B22068" t="s">
        <v>44238</v>
      </c>
      <c r="C22068" t="s">
        <v>44239</v>
      </c>
      <c r="D22068" s="1">
        <v>42113.418229166666</v>
      </c>
      <c r="E22068">
        <v>80</v>
      </c>
      <c r="F22068">
        <v>183</v>
      </c>
      <c r="G22068" t="s">
        <v>44240</v>
      </c>
    </row>
    <row r="22069" spans="1:8" x14ac:dyDescent="0.2">
      <c r="A22069">
        <v>5.8970263877156403E+17</v>
      </c>
      <c r="B22069" t="s">
        <v>44241</v>
      </c>
      <c r="C22069" t="s">
        <v>44242</v>
      </c>
      <c r="D22069" s="1">
        <v>42113.424062500002</v>
      </c>
      <c r="E22069">
        <v>10</v>
      </c>
      <c r="F22069">
        <v>27</v>
      </c>
      <c r="G22069" t="s">
        <v>215</v>
      </c>
    </row>
    <row r="22070" spans="1:8" x14ac:dyDescent="0.2">
      <c r="A22070">
        <v>5.8970583124083904E+17</v>
      </c>
      <c r="B22070" t="s">
        <v>44243</v>
      </c>
      <c r="C22070" t="s">
        <v>44244</v>
      </c>
      <c r="D22070" s="1">
        <v>42113.432881944442</v>
      </c>
      <c r="E22070">
        <v>18</v>
      </c>
      <c r="F22070">
        <v>36</v>
      </c>
      <c r="G22070" t="s">
        <v>215</v>
      </c>
      <c r="H22070" t="s">
        <v>616</v>
      </c>
    </row>
    <row r="22071" spans="1:8" x14ac:dyDescent="0.2">
      <c r="A22071">
        <v>5.89705949788688E+17</v>
      </c>
      <c r="B22071" t="s">
        <v>44245</v>
      </c>
      <c r="C22071" t="s">
        <v>44246</v>
      </c>
      <c r="D22071" s="1">
        <v>42113.433206018519</v>
      </c>
      <c r="E22071">
        <v>35</v>
      </c>
      <c r="F22071">
        <v>39</v>
      </c>
      <c r="G22071" t="s">
        <v>215</v>
      </c>
    </row>
    <row r="22072" spans="1:8" x14ac:dyDescent="0.2">
      <c r="A22072">
        <v>5.8991584324662797E+17</v>
      </c>
      <c r="B22072" t="s">
        <v>44247</v>
      </c>
      <c r="C22072" t="s">
        <v>44248</v>
      </c>
      <c r="D22072" s="1">
        <v>42114.012395833335</v>
      </c>
      <c r="E22072">
        <v>16</v>
      </c>
      <c r="F22072">
        <v>40</v>
      </c>
      <c r="G22072" t="s">
        <v>215</v>
      </c>
      <c r="H22072" t="s">
        <v>390</v>
      </c>
    </row>
    <row r="22073" spans="1:8" x14ac:dyDescent="0.2">
      <c r="A22073">
        <v>5.8991641630167002E+17</v>
      </c>
      <c r="B22073" t="s">
        <v>44249</v>
      </c>
      <c r="C22073" t="s">
        <v>44250</v>
      </c>
      <c r="D22073" s="1">
        <v>42114.013981481483</v>
      </c>
      <c r="E22073">
        <v>9</v>
      </c>
      <c r="F22073">
        <v>24</v>
      </c>
      <c r="G22073" t="s">
        <v>215</v>
      </c>
      <c r="H22073" t="s">
        <v>390</v>
      </c>
    </row>
    <row r="22074" spans="1:8" x14ac:dyDescent="0.2">
      <c r="A22074">
        <v>5.8991756726071194E+17</v>
      </c>
      <c r="B22074" t="s">
        <v>44251</v>
      </c>
      <c r="C22074" t="s">
        <v>44252</v>
      </c>
      <c r="D22074" s="1">
        <v>42114.017152777778</v>
      </c>
      <c r="E22074">
        <v>18</v>
      </c>
      <c r="F22074">
        <v>28</v>
      </c>
      <c r="G22074" t="s">
        <v>576</v>
      </c>
      <c r="H22074" t="s">
        <v>390</v>
      </c>
    </row>
    <row r="22075" spans="1:8" x14ac:dyDescent="0.2">
      <c r="A22075">
        <v>5.8992109337856794E+17</v>
      </c>
      <c r="B22075" t="s">
        <v>44253</v>
      </c>
      <c r="C22075" t="s">
        <v>44254</v>
      </c>
      <c r="D22075" s="1">
        <v>42114.026886574073</v>
      </c>
      <c r="E22075">
        <v>12</v>
      </c>
      <c r="F22075">
        <v>22</v>
      </c>
      <c r="G22075" t="s">
        <v>89</v>
      </c>
      <c r="H22075" t="s">
        <v>44255</v>
      </c>
    </row>
    <row r="22076" spans="1:8" x14ac:dyDescent="0.2">
      <c r="A22076">
        <v>5.8992188813625306E+17</v>
      </c>
      <c r="B22076" t="s">
        <v>44256</v>
      </c>
      <c r="C22076" t="s">
        <v>44257</v>
      </c>
      <c r="D22076" s="1">
        <v>42114.029085648152</v>
      </c>
      <c r="E22076">
        <v>8</v>
      </c>
      <c r="F22076">
        <v>27</v>
      </c>
      <c r="G22076" t="s">
        <v>576</v>
      </c>
    </row>
    <row r="22077" spans="1:8" x14ac:dyDescent="0.2">
      <c r="A22077">
        <v>5.8992212384351398E+17</v>
      </c>
      <c r="B22077" t="s">
        <v>44258</v>
      </c>
      <c r="C22077" t="s">
        <v>44259</v>
      </c>
      <c r="D22077" s="1">
        <v>42114.029733796298</v>
      </c>
      <c r="E22077">
        <v>12</v>
      </c>
      <c r="F22077">
        <v>25</v>
      </c>
      <c r="G22077" t="s">
        <v>487</v>
      </c>
    </row>
    <row r="22078" spans="1:8" x14ac:dyDescent="0.2">
      <c r="A22078">
        <v>5.89922630104416E+17</v>
      </c>
      <c r="B22078" t="s">
        <v>44260</v>
      </c>
      <c r="C22078" t="s">
        <v>44261</v>
      </c>
      <c r="D22078" s="1">
        <v>42114.031122685185</v>
      </c>
      <c r="E22078">
        <v>15</v>
      </c>
      <c r="F22078">
        <v>23</v>
      </c>
      <c r="G22078" t="e">
        <f>WeWantMitt2016</f>
        <v>#NAME?</v>
      </c>
      <c r="H22078" t="s">
        <v>44262</v>
      </c>
    </row>
    <row r="22079" spans="1:8" x14ac:dyDescent="0.2">
      <c r="A22079">
        <v>5.8992298659930906E+17</v>
      </c>
      <c r="B22079" t="s">
        <v>44263</v>
      </c>
      <c r="C22079" t="s">
        <v>44264</v>
      </c>
      <c r="D22079" s="1">
        <v>42114.032106481478</v>
      </c>
      <c r="E22079">
        <v>15</v>
      </c>
      <c r="F22079">
        <v>46</v>
      </c>
      <c r="G22079" t="s">
        <v>44265</v>
      </c>
    </row>
    <row r="22080" spans="1:8" x14ac:dyDescent="0.2">
      <c r="A22080">
        <v>5.8992315011424602E+17</v>
      </c>
      <c r="B22080" t="s">
        <v>44266</v>
      </c>
      <c r="C22080" t="s">
        <v>44267</v>
      </c>
      <c r="D22080" s="1">
        <v>42114.032557870371</v>
      </c>
      <c r="E22080">
        <v>9</v>
      </c>
      <c r="F22080">
        <v>18</v>
      </c>
      <c r="G22080" t="s">
        <v>215</v>
      </c>
    </row>
    <row r="22081" spans="1:8" x14ac:dyDescent="0.2">
      <c r="A22081">
        <v>5.8993272368850496E+17</v>
      </c>
      <c r="B22081" t="s">
        <v>44268</v>
      </c>
      <c r="C22081" t="s">
        <v>44269</v>
      </c>
      <c r="D22081" s="1">
        <v>42114.058981481481</v>
      </c>
      <c r="E22081">
        <v>9</v>
      </c>
      <c r="F22081">
        <v>34</v>
      </c>
      <c r="G22081" t="s">
        <v>215</v>
      </c>
    </row>
    <row r="22082" spans="1:8" x14ac:dyDescent="0.2">
      <c r="A22082">
        <v>5.8993377751164902E+17</v>
      </c>
      <c r="B22082" t="s">
        <v>44270</v>
      </c>
      <c r="C22082" t="s">
        <v>44271</v>
      </c>
      <c r="D22082" s="1">
        <v>42114.061886574076</v>
      </c>
      <c r="E22082">
        <v>18</v>
      </c>
      <c r="F22082">
        <v>35</v>
      </c>
      <c r="G22082" t="s">
        <v>215</v>
      </c>
    </row>
    <row r="22083" spans="1:8" x14ac:dyDescent="0.2">
      <c r="A22083">
        <v>5.8993392463107597E+17</v>
      </c>
      <c r="B22083" t="s">
        <v>44272</v>
      </c>
      <c r="C22083" t="s">
        <v>44273</v>
      </c>
      <c r="D22083" s="1">
        <v>42114.062291666669</v>
      </c>
      <c r="E22083">
        <v>13</v>
      </c>
      <c r="F22083">
        <v>25</v>
      </c>
      <c r="G22083" t="s">
        <v>215</v>
      </c>
    </row>
    <row r="22084" spans="1:8" x14ac:dyDescent="0.2">
      <c r="A22084">
        <v>5.8993429486229005E+17</v>
      </c>
      <c r="B22084" t="s">
        <v>44274</v>
      </c>
      <c r="C22084" t="s">
        <v>44275</v>
      </c>
      <c r="D22084" s="1">
        <v>42114.063321759262</v>
      </c>
      <c r="E22084">
        <v>18</v>
      </c>
      <c r="F22084">
        <v>37</v>
      </c>
      <c r="G22084" t="s">
        <v>215</v>
      </c>
    </row>
    <row r="22085" spans="1:8" x14ac:dyDescent="0.2">
      <c r="A22085">
        <v>5.8993448040991898E+17</v>
      </c>
      <c r="B22085" t="s">
        <v>44276</v>
      </c>
      <c r="C22085" t="s">
        <v>44277</v>
      </c>
      <c r="D22085" s="1">
        <v>42114.063831018517</v>
      </c>
      <c r="E22085">
        <v>10</v>
      </c>
      <c r="F22085">
        <v>29</v>
      </c>
      <c r="G22085" t="s">
        <v>576</v>
      </c>
    </row>
    <row r="22086" spans="1:8" x14ac:dyDescent="0.2">
      <c r="A22086">
        <v>5.8993466557163098E+17</v>
      </c>
      <c r="B22086" t="s">
        <v>44278</v>
      </c>
      <c r="C22086" t="s">
        <v>44279</v>
      </c>
      <c r="D22086" s="1">
        <v>42114.064340277779</v>
      </c>
      <c r="E22086">
        <v>8</v>
      </c>
      <c r="F22086">
        <v>28</v>
      </c>
      <c r="G22086" t="s">
        <v>44280</v>
      </c>
    </row>
    <row r="22087" spans="1:8" x14ac:dyDescent="0.2">
      <c r="A22087">
        <v>5.8993507891614899E+17</v>
      </c>
      <c r="B22087" t="s">
        <v>44281</v>
      </c>
      <c r="C22087" t="s">
        <v>44282</v>
      </c>
      <c r="D22087" s="1">
        <v>42114.065474537034</v>
      </c>
      <c r="E22087">
        <v>10</v>
      </c>
      <c r="F22087">
        <v>27</v>
      </c>
      <c r="G22087" t="s">
        <v>44283</v>
      </c>
    </row>
    <row r="22088" spans="1:8" x14ac:dyDescent="0.2">
      <c r="A22088">
        <v>5.8993512746102694E+17</v>
      </c>
      <c r="B22088" t="s">
        <v>44284</v>
      </c>
      <c r="C22088" t="s">
        <v>44285</v>
      </c>
      <c r="D22088" s="1">
        <v>42114.065613425926</v>
      </c>
      <c r="E22088">
        <v>22</v>
      </c>
      <c r="F22088">
        <v>28</v>
      </c>
      <c r="G22088" t="s">
        <v>215</v>
      </c>
    </row>
    <row r="22089" spans="1:8" x14ac:dyDescent="0.2">
      <c r="A22089">
        <v>5.8995905804568896E+17</v>
      </c>
      <c r="B22089" t="s">
        <v>44286</v>
      </c>
      <c r="C22089" t="s">
        <v>44287</v>
      </c>
      <c r="D22089" s="1">
        <v>42114.131655092591</v>
      </c>
      <c r="E22089">
        <v>27</v>
      </c>
      <c r="F22089">
        <v>88</v>
      </c>
      <c r="G22089" t="s">
        <v>576</v>
      </c>
      <c r="H22089" t="s">
        <v>616</v>
      </c>
    </row>
    <row r="22090" spans="1:8" x14ac:dyDescent="0.2">
      <c r="A22090">
        <v>5.9009978876868096E+17</v>
      </c>
      <c r="B22090" t="s">
        <v>44288</v>
      </c>
      <c r="C22090" t="s">
        <v>44289</v>
      </c>
      <c r="D22090" s="1">
        <v>42114.519988425927</v>
      </c>
      <c r="E22090">
        <v>27</v>
      </c>
      <c r="F22090">
        <v>58</v>
      </c>
      <c r="G22090" t="s">
        <v>89</v>
      </c>
    </row>
    <row r="22091" spans="1:8" x14ac:dyDescent="0.2">
      <c r="A22091">
        <v>5.9010480913246605E+17</v>
      </c>
      <c r="B22091" t="s">
        <v>44290</v>
      </c>
      <c r="C22091" t="s">
        <v>44291</v>
      </c>
      <c r="D22091" s="1">
        <v>42114.533842592595</v>
      </c>
      <c r="E22091">
        <v>22</v>
      </c>
      <c r="F22091">
        <v>30</v>
      </c>
      <c r="G22091" t="s">
        <v>215</v>
      </c>
    </row>
    <row r="22092" spans="1:8" x14ac:dyDescent="0.2">
      <c r="A22092">
        <v>5.9010539178419405E+17</v>
      </c>
      <c r="B22092" t="s">
        <v>44292</v>
      </c>
      <c r="C22092" t="s">
        <v>44293</v>
      </c>
      <c r="D22092" s="1">
        <v>42114.535451388889</v>
      </c>
      <c r="E22092">
        <v>6</v>
      </c>
      <c r="F22092">
        <v>15</v>
      </c>
      <c r="G22092" t="s">
        <v>38208</v>
      </c>
      <c r="H22092" t="s">
        <v>23328</v>
      </c>
    </row>
    <row r="22093" spans="1:8" x14ac:dyDescent="0.2">
      <c r="A22093">
        <v>5.9010544452338406E+17</v>
      </c>
      <c r="B22093" t="s">
        <v>44294</v>
      </c>
      <c r="C22093" t="s">
        <v>44295</v>
      </c>
      <c r="D22093" s="1">
        <v>42114.535601851851</v>
      </c>
      <c r="E22093">
        <v>13</v>
      </c>
      <c r="F22093">
        <v>23</v>
      </c>
      <c r="G22093" t="s">
        <v>487</v>
      </c>
    </row>
    <row r="22094" spans="1:8" x14ac:dyDescent="0.2">
      <c r="A22094">
        <v>5.9010558709609997E+17</v>
      </c>
      <c r="B22094" t="s">
        <v>44296</v>
      </c>
      <c r="C22094" t="s">
        <v>44297</v>
      </c>
      <c r="D22094" s="1">
        <v>42114.535995370374</v>
      </c>
      <c r="E22094">
        <v>12</v>
      </c>
      <c r="F22094">
        <v>13</v>
      </c>
      <c r="G22094" t="s">
        <v>576</v>
      </c>
    </row>
    <row r="22095" spans="1:8" x14ac:dyDescent="0.2">
      <c r="A22095">
        <v>5.9011195235511898E+17</v>
      </c>
      <c r="B22095" t="s">
        <v>44298</v>
      </c>
      <c r="C22095" t="s">
        <v>44299</v>
      </c>
      <c r="D22095" s="1">
        <v>42114.553553240738</v>
      </c>
      <c r="E22095">
        <v>18</v>
      </c>
      <c r="F22095">
        <v>45</v>
      </c>
      <c r="G22095" t="s">
        <v>215</v>
      </c>
      <c r="H22095" t="s">
        <v>390</v>
      </c>
    </row>
    <row r="22096" spans="1:8" x14ac:dyDescent="0.2">
      <c r="A22096">
        <v>5.9011231544758605E+17</v>
      </c>
      <c r="B22096" t="s">
        <v>44300</v>
      </c>
      <c r="C22096" t="s">
        <v>44301</v>
      </c>
      <c r="D22096" s="1">
        <v>42114.554560185185</v>
      </c>
      <c r="E22096">
        <v>10</v>
      </c>
      <c r="F22096">
        <v>15</v>
      </c>
      <c r="G22096" t="e">
        <f>_xlfn.SINGLE( _xlfn.SINGLE( _xlfn.SINGLE(gregkellyfox5)))</f>
        <v>#NAME?</v>
      </c>
      <c r="H22096" t="s">
        <v>390</v>
      </c>
    </row>
    <row r="22097" spans="1:8" x14ac:dyDescent="0.2">
      <c r="A22097">
        <v>5.9011346924615194E+17</v>
      </c>
      <c r="B22097" t="s">
        <v>44302</v>
      </c>
      <c r="C22097" t="s">
        <v>44303</v>
      </c>
      <c r="D22097" s="1">
        <v>42114.557743055557</v>
      </c>
      <c r="E22097">
        <v>14</v>
      </c>
      <c r="F22097">
        <v>19</v>
      </c>
      <c r="G22097" t="s">
        <v>215</v>
      </c>
    </row>
    <row r="22098" spans="1:8" x14ac:dyDescent="0.2">
      <c r="A22098">
        <v>5.9011355722161306E+17</v>
      </c>
      <c r="B22098" t="s">
        <v>44304</v>
      </c>
      <c r="C22098" t="s">
        <v>44305</v>
      </c>
      <c r="D22098" s="1">
        <v>42114.557986111111</v>
      </c>
      <c r="E22098">
        <v>28</v>
      </c>
      <c r="F22098">
        <v>41</v>
      </c>
      <c r="G22098" t="s">
        <v>576</v>
      </c>
    </row>
    <row r="22099" spans="1:8" x14ac:dyDescent="0.2">
      <c r="A22099">
        <v>5.9011394680533798E+17</v>
      </c>
      <c r="B22099" t="s">
        <v>44306</v>
      </c>
      <c r="C22099" t="s">
        <v>44307</v>
      </c>
      <c r="D22099" s="1">
        <v>42114.559062499997</v>
      </c>
      <c r="E22099">
        <v>24</v>
      </c>
      <c r="F22099">
        <v>44</v>
      </c>
      <c r="G22099" t="s">
        <v>215</v>
      </c>
    </row>
    <row r="22100" spans="1:8" x14ac:dyDescent="0.2">
      <c r="A22100">
        <v>5.9011438110455296E+17</v>
      </c>
      <c r="B22100" t="s">
        <v>44308</v>
      </c>
      <c r="C22100" t="s">
        <v>44309</v>
      </c>
      <c r="D22100" s="1">
        <v>42114.560254629629</v>
      </c>
      <c r="E22100">
        <v>18</v>
      </c>
      <c r="F22100">
        <v>30</v>
      </c>
      <c r="G22100" t="s">
        <v>576</v>
      </c>
      <c r="H22100" t="s">
        <v>390</v>
      </c>
    </row>
    <row r="22101" spans="1:8" x14ac:dyDescent="0.2">
      <c r="A22101">
        <v>5.9013535477205402E+17</v>
      </c>
      <c r="B22101" t="s">
        <v>44310</v>
      </c>
      <c r="C22101" t="s">
        <v>44311</v>
      </c>
      <c r="D22101" s="1">
        <v>42114.618136574078</v>
      </c>
      <c r="E22101">
        <v>16</v>
      </c>
      <c r="F22101">
        <v>17</v>
      </c>
      <c r="G22101" t="s">
        <v>215</v>
      </c>
    </row>
    <row r="22102" spans="1:8" x14ac:dyDescent="0.2">
      <c r="A22102">
        <v>5.9013564442648102E+17</v>
      </c>
      <c r="B22102" t="s">
        <v>44312</v>
      </c>
      <c r="C22102" t="s">
        <v>44313</v>
      </c>
      <c r="D22102" s="1">
        <v>42114.618935185186</v>
      </c>
      <c r="E22102">
        <v>7</v>
      </c>
      <c r="F22102">
        <v>20</v>
      </c>
      <c r="G22102" t="s">
        <v>89</v>
      </c>
    </row>
    <row r="22103" spans="1:8" x14ac:dyDescent="0.2">
      <c r="A22103">
        <v>5.9014926095339494E+17</v>
      </c>
      <c r="B22103" t="s">
        <v>44314</v>
      </c>
      <c r="C22103" t="s">
        <v>44315</v>
      </c>
      <c r="D22103" s="1">
        <v>42114.656504629631</v>
      </c>
      <c r="E22103">
        <v>44</v>
      </c>
      <c r="F22103">
        <v>62</v>
      </c>
      <c r="G22103" t="s">
        <v>89</v>
      </c>
    </row>
    <row r="22104" spans="1:8" x14ac:dyDescent="0.2">
      <c r="A22104">
        <v>5.9015008408561997E+17</v>
      </c>
      <c r="B22104" t="s">
        <v>44316</v>
      </c>
      <c r="C22104" t="s">
        <v>44317</v>
      </c>
      <c r="D22104" s="1">
        <v>42114.658784722225</v>
      </c>
      <c r="E22104">
        <v>152</v>
      </c>
      <c r="F22104">
        <v>252</v>
      </c>
      <c r="G22104" t="s">
        <v>89</v>
      </c>
    </row>
    <row r="22105" spans="1:8" x14ac:dyDescent="0.2">
      <c r="A22105">
        <v>5.9015502842343795E+17</v>
      </c>
      <c r="B22105" t="s">
        <v>44318</v>
      </c>
      <c r="C22105" t="s">
        <v>44319</v>
      </c>
      <c r="D22105" s="1">
        <v>42114.672418981485</v>
      </c>
      <c r="E22105">
        <v>18</v>
      </c>
      <c r="F22105">
        <v>21</v>
      </c>
      <c r="G22105" t="s">
        <v>44320</v>
      </c>
    </row>
    <row r="22106" spans="1:8" x14ac:dyDescent="0.2">
      <c r="A22106">
        <v>5.9020332144671898E+17</v>
      </c>
      <c r="B22106" t="s">
        <v>44321</v>
      </c>
      <c r="C22106" t="s">
        <v>44322</v>
      </c>
      <c r="D22106" s="1">
        <v>42114.80568287037</v>
      </c>
      <c r="E22106">
        <v>1171</v>
      </c>
      <c r="F22106">
        <v>3078</v>
      </c>
      <c r="G22106" t="s">
        <v>215</v>
      </c>
    </row>
    <row r="22107" spans="1:8" x14ac:dyDescent="0.2">
      <c r="A22107">
        <v>5.9022845059153894E+17</v>
      </c>
      <c r="B22107" t="s">
        <v>44323</v>
      </c>
      <c r="C22107" t="s">
        <v>44324</v>
      </c>
      <c r="D22107" s="1">
        <v>42114.875034722223</v>
      </c>
      <c r="E22107">
        <v>24</v>
      </c>
      <c r="F22107">
        <v>35</v>
      </c>
      <c r="G22107" t="s">
        <v>215</v>
      </c>
    </row>
    <row r="22108" spans="1:8" x14ac:dyDescent="0.2">
      <c r="A22108">
        <v>5.9023473153665395E+17</v>
      </c>
      <c r="B22108" t="s">
        <v>44325</v>
      </c>
      <c r="C22108" t="s">
        <v>44326</v>
      </c>
      <c r="D22108" s="1">
        <v>42114.892361111109</v>
      </c>
      <c r="E22108">
        <v>20</v>
      </c>
      <c r="F22108">
        <v>62</v>
      </c>
      <c r="G22108" t="e">
        <f>TrumpSoHo</f>
        <v>#NAME?</v>
      </c>
    </row>
    <row r="22109" spans="1:8" x14ac:dyDescent="0.2">
      <c r="A22109">
        <v>5.9024462043453798E+17</v>
      </c>
      <c r="B22109" t="s">
        <v>44327</v>
      </c>
      <c r="C22109" t="s">
        <v>44328</v>
      </c>
      <c r="D22109" s="1">
        <v>42114.919652777775</v>
      </c>
      <c r="E22109">
        <v>8</v>
      </c>
      <c r="F22109">
        <v>22</v>
      </c>
      <c r="G22109" t="e">
        <f>_xlfn.SINGLE( _xlfn.SINGLE( _xlfn.SINGLE(TrumpSoHo)))</f>
        <v>#NAME?</v>
      </c>
    </row>
    <row r="22110" spans="1:8" x14ac:dyDescent="0.2">
      <c r="A22110">
        <v>5.9024559474620403E+17</v>
      </c>
      <c r="B22110" t="s">
        <v>44329</v>
      </c>
      <c r="C22110" t="s">
        <v>44330</v>
      </c>
      <c r="D22110" s="1">
        <v>42114.922337962962</v>
      </c>
      <c r="E22110">
        <v>10</v>
      </c>
      <c r="F22110">
        <v>24</v>
      </c>
      <c r="G22110" t="s">
        <v>215</v>
      </c>
      <c r="H22110" t="s">
        <v>390</v>
      </c>
    </row>
    <row r="22111" spans="1:8" x14ac:dyDescent="0.2">
      <c r="A22111">
        <v>5.9024876704930598E+17</v>
      </c>
      <c r="B22111" t="s">
        <v>44331</v>
      </c>
      <c r="C22111" t="s">
        <v>44332</v>
      </c>
      <c r="D22111" s="1">
        <v>42114.93109953704</v>
      </c>
      <c r="E22111">
        <v>17</v>
      </c>
      <c r="F22111">
        <v>33</v>
      </c>
      <c r="G22111" t="s">
        <v>89</v>
      </c>
    </row>
    <row r="22112" spans="1:8" x14ac:dyDescent="0.2">
      <c r="A22112">
        <v>5.9024946658795904E+17</v>
      </c>
      <c r="B22112" t="s">
        <v>44333</v>
      </c>
      <c r="C22112" t="s">
        <v>44334</v>
      </c>
      <c r="D22112" s="1">
        <v>42114.933020833334</v>
      </c>
      <c r="E22112">
        <v>10</v>
      </c>
      <c r="F22112">
        <v>14</v>
      </c>
      <c r="G22112" t="e">
        <f>_xlfn.SINGLE( _xlfn.SINGLE(TrumpSoHo))</f>
        <v>#NAME?</v>
      </c>
    </row>
    <row r="22113" spans="1:8" x14ac:dyDescent="0.2">
      <c r="A22113">
        <v>5.9028375804305805E+17</v>
      </c>
      <c r="B22113" t="s">
        <v>44335</v>
      </c>
      <c r="C22113" t="s">
        <v>44336</v>
      </c>
      <c r="D22113" s="1">
        <v>42115.027650462966</v>
      </c>
      <c r="E22113">
        <v>580</v>
      </c>
      <c r="F22113">
        <v>378</v>
      </c>
    </row>
    <row r="22114" spans="1:8" x14ac:dyDescent="0.2">
      <c r="A22114">
        <v>5.9028530445779699E+17</v>
      </c>
      <c r="B22114" t="s">
        <v>44337</v>
      </c>
      <c r="C22114" t="s">
        <v>44338</v>
      </c>
      <c r="D22114" s="1">
        <v>42115.031921296293</v>
      </c>
      <c r="E22114">
        <v>130</v>
      </c>
      <c r="F22114">
        <v>197</v>
      </c>
    </row>
    <row r="22115" spans="1:8" x14ac:dyDescent="0.2">
      <c r="A22115">
        <v>5.9028717461399104E+17</v>
      </c>
      <c r="B22115" t="s">
        <v>44339</v>
      </c>
      <c r="C22115" t="s">
        <v>44340</v>
      </c>
      <c r="D22115" s="1">
        <v>42115.037083333336</v>
      </c>
      <c r="E22115">
        <v>15</v>
      </c>
      <c r="F22115">
        <v>30</v>
      </c>
      <c r="G22115" t="s">
        <v>42055</v>
      </c>
    </row>
    <row r="22116" spans="1:8" x14ac:dyDescent="0.2">
      <c r="A22116">
        <v>5.9028723068765299E+17</v>
      </c>
      <c r="B22116" t="s">
        <v>44341</v>
      </c>
      <c r="C22116" t="s">
        <v>44342</v>
      </c>
      <c r="D22116" s="1">
        <v>42115.037233796298</v>
      </c>
      <c r="E22116">
        <v>5</v>
      </c>
      <c r="F22116">
        <v>11</v>
      </c>
      <c r="G22116" t="s">
        <v>215</v>
      </c>
    </row>
    <row r="22117" spans="1:8" x14ac:dyDescent="0.2">
      <c r="A22117">
        <v>5.9028740065768998E+17</v>
      </c>
      <c r="B22117" t="s">
        <v>44343</v>
      </c>
      <c r="C22117" t="s">
        <v>44344</v>
      </c>
      <c r="D22117" s="1">
        <v>42115.03769675926</v>
      </c>
      <c r="E22117">
        <v>11</v>
      </c>
      <c r="F22117">
        <v>15</v>
      </c>
      <c r="G22117" t="s">
        <v>215</v>
      </c>
    </row>
    <row r="22118" spans="1:8" x14ac:dyDescent="0.2">
      <c r="A22118">
        <v>5.9028755074245402E+17</v>
      </c>
      <c r="B22118" t="s">
        <v>44345</v>
      </c>
      <c r="C22118" t="s">
        <v>44346</v>
      </c>
      <c r="D22118" s="1">
        <v>42115.038113425922</v>
      </c>
      <c r="E22118">
        <v>9</v>
      </c>
      <c r="F22118">
        <v>13</v>
      </c>
      <c r="G22118" t="s">
        <v>215</v>
      </c>
    </row>
    <row r="22119" spans="1:8" x14ac:dyDescent="0.2">
      <c r="A22119">
        <v>5.9028759332297498E+17</v>
      </c>
      <c r="B22119" t="s">
        <v>44347</v>
      </c>
      <c r="C22119" t="s">
        <v>44348</v>
      </c>
      <c r="D22119" s="1">
        <v>42115.038229166668</v>
      </c>
      <c r="E22119">
        <v>18</v>
      </c>
      <c r="F22119">
        <v>30</v>
      </c>
      <c r="G22119" t="s">
        <v>215</v>
      </c>
    </row>
    <row r="22120" spans="1:8" x14ac:dyDescent="0.2">
      <c r="A22120">
        <v>5.9028765874574899E+17</v>
      </c>
      <c r="B22120" t="s">
        <v>44349</v>
      </c>
      <c r="C22120" t="s">
        <v>44350</v>
      </c>
      <c r="D22120" s="1">
        <v>42115.038414351853</v>
      </c>
      <c r="E22120">
        <v>15</v>
      </c>
      <c r="F22120">
        <v>25</v>
      </c>
      <c r="G22120" t="s">
        <v>215</v>
      </c>
    </row>
    <row r="22121" spans="1:8" x14ac:dyDescent="0.2">
      <c r="A22121">
        <v>5.90289599810928E+17</v>
      </c>
      <c r="B22121" t="s">
        <v>44351</v>
      </c>
      <c r="C22121" t="s">
        <v>44352</v>
      </c>
      <c r="D22121" s="1">
        <v>42115.043773148151</v>
      </c>
      <c r="E22121">
        <v>3566</v>
      </c>
      <c r="F22121">
        <v>2961</v>
      </c>
    </row>
    <row r="22122" spans="1:8" x14ac:dyDescent="0.2">
      <c r="A22122">
        <v>5.9029423751581594E+17</v>
      </c>
      <c r="B22122" t="s">
        <v>44353</v>
      </c>
      <c r="C22122" t="s">
        <v>44354</v>
      </c>
      <c r="D22122" s="1">
        <v>42115.056574074071</v>
      </c>
      <c r="E22122">
        <v>118</v>
      </c>
      <c r="F22122">
        <v>149</v>
      </c>
      <c r="G22122" t="s">
        <v>576</v>
      </c>
      <c r="H22122" t="s">
        <v>390</v>
      </c>
    </row>
    <row r="22123" spans="1:8" x14ac:dyDescent="0.2">
      <c r="A22123">
        <v>5.9032785388506304E+17</v>
      </c>
      <c r="B22123" t="s">
        <v>44355</v>
      </c>
      <c r="C22123" t="s">
        <v>44356</v>
      </c>
      <c r="D22123" s="1">
        <v>42115.149328703701</v>
      </c>
      <c r="E22123">
        <v>21</v>
      </c>
      <c r="F22123">
        <v>33</v>
      </c>
      <c r="G22123" t="s">
        <v>89</v>
      </c>
    </row>
    <row r="22124" spans="1:8" x14ac:dyDescent="0.2">
      <c r="A22124">
        <v>5.9033738102847398E+17</v>
      </c>
      <c r="B22124" t="s">
        <v>44357</v>
      </c>
      <c r="C22124" t="s">
        <v>44358</v>
      </c>
      <c r="D22124" s="1">
        <v>42115.175625000003</v>
      </c>
      <c r="E22124">
        <v>220</v>
      </c>
      <c r="F22124">
        <v>270</v>
      </c>
      <c r="G22124" t="s">
        <v>215</v>
      </c>
    </row>
    <row r="22125" spans="1:8" x14ac:dyDescent="0.2">
      <c r="A22125">
        <v>5.9033828135259699E+17</v>
      </c>
      <c r="B22125" t="s">
        <v>44359</v>
      </c>
      <c r="C22125" t="s">
        <v>44360</v>
      </c>
      <c r="D22125" s="1">
        <v>42115.178101851852</v>
      </c>
      <c r="E22125">
        <v>10</v>
      </c>
      <c r="F22125">
        <v>18</v>
      </c>
      <c r="G22125" t="s">
        <v>487</v>
      </c>
    </row>
    <row r="22126" spans="1:8" x14ac:dyDescent="0.2">
      <c r="A22126">
        <v>5.9033928155568896E+17</v>
      </c>
      <c r="B22126" t="s">
        <v>44361</v>
      </c>
      <c r="C22126" t="s">
        <v>44362</v>
      </c>
      <c r="D22126" s="1">
        <v>42115.180868055555</v>
      </c>
      <c r="E22126">
        <v>11</v>
      </c>
      <c r="F22126">
        <v>13</v>
      </c>
      <c r="G22126" t="s">
        <v>487</v>
      </c>
    </row>
    <row r="22127" spans="1:8" x14ac:dyDescent="0.2">
      <c r="A22127">
        <v>5.9033960599354496E+17</v>
      </c>
      <c r="B22127" t="s">
        <v>44363</v>
      </c>
      <c r="C22127" t="s">
        <v>44364</v>
      </c>
      <c r="D22127" s="1">
        <v>42115.181759259256</v>
      </c>
      <c r="E22127">
        <v>13</v>
      </c>
      <c r="F22127">
        <v>40</v>
      </c>
      <c r="G22127" t="s">
        <v>215</v>
      </c>
    </row>
    <row r="22128" spans="1:8" x14ac:dyDescent="0.2">
      <c r="A22128">
        <v>5.9033985484160602E+17</v>
      </c>
      <c r="B22128" t="s">
        <v>44365</v>
      </c>
      <c r="C22128" t="s">
        <v>44366</v>
      </c>
      <c r="D22128" s="1">
        <v>42115.182453703703</v>
      </c>
      <c r="E22128">
        <v>18</v>
      </c>
      <c r="F22128">
        <v>38</v>
      </c>
      <c r="G22128" t="s">
        <v>44367</v>
      </c>
    </row>
    <row r="22129" spans="1:8" x14ac:dyDescent="0.2">
      <c r="A22129">
        <v>5.9033999492711603E+17</v>
      </c>
      <c r="B22129" t="s">
        <v>44368</v>
      </c>
      <c r="C22129" t="s">
        <v>44369</v>
      </c>
      <c r="D22129" s="1">
        <v>42115.182835648149</v>
      </c>
      <c r="E22129">
        <v>21</v>
      </c>
      <c r="F22129">
        <v>30</v>
      </c>
      <c r="G22129" t="s">
        <v>215</v>
      </c>
      <c r="H22129" t="s">
        <v>390</v>
      </c>
    </row>
    <row r="22130" spans="1:8" x14ac:dyDescent="0.2">
      <c r="A22130">
        <v>5.9034015323692595E+17</v>
      </c>
      <c r="B22130" t="s">
        <v>44370</v>
      </c>
      <c r="C22130" t="s">
        <v>44371</v>
      </c>
      <c r="D22130" s="1">
        <v>42115.183275462965</v>
      </c>
      <c r="E22130">
        <v>25</v>
      </c>
      <c r="F22130">
        <v>37</v>
      </c>
      <c r="G22130" t="s">
        <v>546</v>
      </c>
    </row>
    <row r="22131" spans="1:8" x14ac:dyDescent="0.2">
      <c r="A22131">
        <v>5.9034108459891904E+17</v>
      </c>
      <c r="B22131" t="s">
        <v>44372</v>
      </c>
      <c r="C22131" t="s">
        <v>44373</v>
      </c>
      <c r="D22131" s="1">
        <v>42115.185844907406</v>
      </c>
      <c r="E22131">
        <v>20</v>
      </c>
      <c r="F22131">
        <v>20</v>
      </c>
      <c r="G22131" t="s">
        <v>576</v>
      </c>
    </row>
    <row r="22132" spans="1:8" x14ac:dyDescent="0.2">
      <c r="A22132">
        <v>5.9034120489153702E+17</v>
      </c>
      <c r="B22132" t="s">
        <v>44374</v>
      </c>
      <c r="C22132" t="s">
        <v>44375</v>
      </c>
      <c r="D22132" s="1">
        <v>42115.186168981483</v>
      </c>
      <c r="E22132">
        <v>19</v>
      </c>
      <c r="F22132">
        <v>53</v>
      </c>
      <c r="G22132" t="s">
        <v>215</v>
      </c>
    </row>
    <row r="22133" spans="1:8" x14ac:dyDescent="0.2">
      <c r="A22133">
        <v>5.9034345955229197E+17</v>
      </c>
      <c r="B22133" t="s">
        <v>44376</v>
      </c>
      <c r="C22133" t="s">
        <v>44377</v>
      </c>
      <c r="D22133" s="1">
        <v>42115.192395833335</v>
      </c>
      <c r="E22133">
        <v>14</v>
      </c>
      <c r="F22133">
        <v>18</v>
      </c>
      <c r="G22133" t="s">
        <v>215</v>
      </c>
    </row>
    <row r="22134" spans="1:8" x14ac:dyDescent="0.2">
      <c r="A22134">
        <v>5.9034590254143002E+17</v>
      </c>
      <c r="B22134" t="s">
        <v>44378</v>
      </c>
      <c r="C22134" t="s">
        <v>44379</v>
      </c>
      <c r="D22134" s="1">
        <v>42115.199131944442</v>
      </c>
      <c r="E22134">
        <v>12</v>
      </c>
      <c r="F22134">
        <v>27</v>
      </c>
      <c r="G22134" t="s">
        <v>89</v>
      </c>
    </row>
    <row r="22135" spans="1:8" x14ac:dyDescent="0.2">
      <c r="A22135">
        <v>5.9034827315785702E+17</v>
      </c>
      <c r="B22135" t="s">
        <v>44380</v>
      </c>
      <c r="C22135" t="s">
        <v>44381</v>
      </c>
      <c r="D22135" s="1">
        <v>42115.205682870372</v>
      </c>
      <c r="E22135">
        <v>8</v>
      </c>
      <c r="F22135">
        <v>23</v>
      </c>
      <c r="G22135" t="s">
        <v>9029</v>
      </c>
    </row>
    <row r="22136" spans="1:8" x14ac:dyDescent="0.2">
      <c r="A22136">
        <v>5.9034901796973299E+17</v>
      </c>
      <c r="B22136" t="s">
        <v>44382</v>
      </c>
      <c r="C22136" t="s">
        <v>44383</v>
      </c>
      <c r="D22136" s="1">
        <v>42115.207731481481</v>
      </c>
      <c r="E22136">
        <v>14</v>
      </c>
      <c r="F22136">
        <v>25</v>
      </c>
      <c r="G22136" t="s">
        <v>215</v>
      </c>
    </row>
    <row r="22137" spans="1:8" x14ac:dyDescent="0.2">
      <c r="A22137">
        <v>5.9034942005254106E+17</v>
      </c>
      <c r="B22137" t="s">
        <v>44384</v>
      </c>
      <c r="C22137" t="s">
        <v>44385</v>
      </c>
      <c r="D22137" s="1">
        <v>42115.20884259259</v>
      </c>
      <c r="E22137">
        <v>41</v>
      </c>
      <c r="F22137">
        <v>62</v>
      </c>
      <c r="G22137" t="e">
        <f>_xlfn.SINGLE( _xlfn.SINGLE( _xlfn.SINGLE(T)))</f>
        <v>#NAME?</v>
      </c>
    </row>
    <row r="22138" spans="1:8" x14ac:dyDescent="0.2">
      <c r="A22138">
        <v>5.9050675997181094E+17</v>
      </c>
      <c r="B22138" t="s">
        <v>44386</v>
      </c>
      <c r="C22138" t="s">
        <v>44387</v>
      </c>
      <c r="D22138" s="1">
        <v>42115.643020833333</v>
      </c>
      <c r="E22138">
        <v>19</v>
      </c>
      <c r="F22138">
        <v>27</v>
      </c>
      <c r="G22138" t="s">
        <v>215</v>
      </c>
    </row>
    <row r="22139" spans="1:8" x14ac:dyDescent="0.2">
      <c r="A22139">
        <v>5.90508660809424E+17</v>
      </c>
      <c r="B22139" t="s">
        <v>44388</v>
      </c>
      <c r="C22139" t="s">
        <v>44389</v>
      </c>
      <c r="D22139" s="1">
        <v>42115.648263888892</v>
      </c>
      <c r="E22139">
        <v>124</v>
      </c>
      <c r="F22139">
        <v>244</v>
      </c>
      <c r="G22139" t="s">
        <v>215</v>
      </c>
    </row>
    <row r="22140" spans="1:8" x14ac:dyDescent="0.2">
      <c r="A22140">
        <v>5.9051930148607501E+17</v>
      </c>
      <c r="B22140" t="s">
        <v>44390</v>
      </c>
      <c r="C22140" t="s">
        <v>44391</v>
      </c>
      <c r="D22140" s="1">
        <v>42115.677627314813</v>
      </c>
      <c r="E22140">
        <v>61</v>
      </c>
      <c r="F22140">
        <v>174</v>
      </c>
      <c r="G22140" t="s">
        <v>89</v>
      </c>
    </row>
    <row r="22141" spans="1:8" x14ac:dyDescent="0.2">
      <c r="A22141">
        <v>5.9052455605137395E+17</v>
      </c>
      <c r="B22141" t="s">
        <v>44392</v>
      </c>
      <c r="C22141" t="s">
        <v>44393</v>
      </c>
      <c r="D22141" s="1">
        <v>42115.692129629628</v>
      </c>
      <c r="E22141">
        <v>17</v>
      </c>
      <c r="F22141">
        <v>29</v>
      </c>
      <c r="G22141" t="s">
        <v>89</v>
      </c>
    </row>
    <row r="22142" spans="1:8" x14ac:dyDescent="0.2">
      <c r="A22142">
        <v>5.9052596268676698E+17</v>
      </c>
      <c r="B22142" t="s">
        <v>44394</v>
      </c>
      <c r="C22142" t="s">
        <v>44395</v>
      </c>
      <c r="D22142" s="1">
        <v>42115.696006944447</v>
      </c>
      <c r="E22142">
        <v>26</v>
      </c>
      <c r="F22142">
        <v>21</v>
      </c>
      <c r="G22142" t="s">
        <v>576</v>
      </c>
    </row>
    <row r="22143" spans="1:8" x14ac:dyDescent="0.2">
      <c r="A22143">
        <v>5.9052761161020595E+17</v>
      </c>
      <c r="B22143" t="s">
        <v>44396</v>
      </c>
      <c r="C22143" t="s">
        <v>44397</v>
      </c>
      <c r="D22143" s="1">
        <v>42115.700555555559</v>
      </c>
      <c r="E22143">
        <v>29</v>
      </c>
      <c r="F22143">
        <v>31</v>
      </c>
    </row>
    <row r="22144" spans="1:8" x14ac:dyDescent="0.2">
      <c r="A22144">
        <v>5.9053035670253901E+17</v>
      </c>
      <c r="B22144" t="s">
        <v>44398</v>
      </c>
      <c r="C22144" t="s">
        <v>44399</v>
      </c>
      <c r="D22144" s="1">
        <v>42115.708136574074</v>
      </c>
      <c r="E22144">
        <v>185</v>
      </c>
      <c r="F22144">
        <v>307</v>
      </c>
    </row>
    <row r="22145" spans="1:8" x14ac:dyDescent="0.2">
      <c r="A22145">
        <v>5.9053675257573696E+17</v>
      </c>
      <c r="B22145" t="s">
        <v>44400</v>
      </c>
      <c r="C22145" t="s">
        <v>44401</v>
      </c>
      <c r="D22145" s="1">
        <v>42115.725787037038</v>
      </c>
      <c r="E22145">
        <v>21</v>
      </c>
      <c r="F22145">
        <v>21</v>
      </c>
      <c r="G22145" t="s">
        <v>44402</v>
      </c>
    </row>
    <row r="22146" spans="1:8" x14ac:dyDescent="0.2">
      <c r="A22146">
        <v>5.9054205597109402E+17</v>
      </c>
      <c r="B22146" t="s">
        <v>44403</v>
      </c>
      <c r="C22146" t="s">
        <v>44404</v>
      </c>
      <c r="D22146" s="1">
        <v>42115.740416666667</v>
      </c>
      <c r="E22146">
        <v>22</v>
      </c>
      <c r="F22146">
        <v>26</v>
      </c>
      <c r="G22146" t="e">
        <f>_xlfn.SINGLE( _xlfn.SINGLE(politizine))</f>
        <v>#NAME?</v>
      </c>
    </row>
    <row r="22147" spans="1:8" x14ac:dyDescent="0.2">
      <c r="A22147">
        <v>5.9054574491599206E+17</v>
      </c>
      <c r="B22147" t="s">
        <v>44405</v>
      </c>
      <c r="C22147" t="s">
        <v>44406</v>
      </c>
      <c r="D22147" s="1">
        <v>42115.750601851854</v>
      </c>
      <c r="E22147">
        <v>10</v>
      </c>
      <c r="F22147">
        <v>10</v>
      </c>
      <c r="G22147" t="e">
        <f>_xlfn.SINGLE( _xlfn.SINGLE(TurnberryBuzz))</f>
        <v>#NAME?</v>
      </c>
    </row>
    <row r="22148" spans="1:8" x14ac:dyDescent="0.2">
      <c r="A22148">
        <v>5.9055576452529702E+17</v>
      </c>
      <c r="B22148" t="s">
        <v>44407</v>
      </c>
      <c r="C22148" t="s">
        <v>44408</v>
      </c>
      <c r="D22148" s="1">
        <v>42115.778240740743</v>
      </c>
      <c r="E22148">
        <v>63</v>
      </c>
      <c r="F22148">
        <v>95</v>
      </c>
    </row>
    <row r="22149" spans="1:8" x14ac:dyDescent="0.2">
      <c r="A22149">
        <v>5.9056849967789594E+17</v>
      </c>
      <c r="B22149" t="s">
        <v>44409</v>
      </c>
      <c r="C22149" t="s">
        <v>44410</v>
      </c>
      <c r="D22149" s="1">
        <v>42115.813391203701</v>
      </c>
      <c r="E22149">
        <v>56</v>
      </c>
      <c r="F22149">
        <v>88</v>
      </c>
    </row>
    <row r="22150" spans="1:8" x14ac:dyDescent="0.2">
      <c r="A22150">
        <v>5.9056928498586803E+17</v>
      </c>
      <c r="B22150" t="s">
        <v>44411</v>
      </c>
      <c r="C22150" t="s">
        <v>44412</v>
      </c>
      <c r="D22150" s="1">
        <v>42115.815555555557</v>
      </c>
      <c r="E22150">
        <v>34</v>
      </c>
      <c r="F22150">
        <v>43</v>
      </c>
      <c r="H22150" t="s">
        <v>390</v>
      </c>
    </row>
    <row r="22151" spans="1:8" x14ac:dyDescent="0.2">
      <c r="A22151">
        <v>5.9058671054060301E+17</v>
      </c>
      <c r="B22151" t="s">
        <v>44413</v>
      </c>
      <c r="C22151" t="s">
        <v>44414</v>
      </c>
      <c r="D22151" s="1">
        <v>42115.863645833335</v>
      </c>
      <c r="E22151">
        <v>4205</v>
      </c>
      <c r="F22151">
        <v>9467</v>
      </c>
    </row>
    <row r="22152" spans="1:8" x14ac:dyDescent="0.2">
      <c r="A22152">
        <v>5.9060403570044902E+17</v>
      </c>
      <c r="B22152" t="s">
        <v>44415</v>
      </c>
      <c r="C22152" t="s">
        <v>44416</v>
      </c>
      <c r="D22152" s="1">
        <v>42115.911446759259</v>
      </c>
      <c r="E22152">
        <v>270</v>
      </c>
      <c r="F22152">
        <v>309</v>
      </c>
      <c r="G22152" t="s">
        <v>89</v>
      </c>
    </row>
    <row r="22153" spans="1:8" x14ac:dyDescent="0.2">
      <c r="A22153">
        <v>5.9060557204048602E+17</v>
      </c>
      <c r="B22153" t="s">
        <v>44417</v>
      </c>
      <c r="C22153" t="s">
        <v>44418</v>
      </c>
      <c r="D22153" s="1">
        <v>42115.915682870371</v>
      </c>
      <c r="E22153">
        <v>143</v>
      </c>
      <c r="F22153">
        <v>149</v>
      </c>
      <c r="G22153" t="s">
        <v>89</v>
      </c>
    </row>
    <row r="22154" spans="1:8" x14ac:dyDescent="0.2">
      <c r="A22154">
        <v>5.9060596108310502E+17</v>
      </c>
      <c r="B22154" t="s">
        <v>44419</v>
      </c>
      <c r="C22154" t="s">
        <v>44420</v>
      </c>
      <c r="D22154" s="1">
        <v>42115.916759259257</v>
      </c>
      <c r="E22154">
        <v>100</v>
      </c>
      <c r="F22154">
        <v>280</v>
      </c>
      <c r="G22154" t="s">
        <v>89</v>
      </c>
    </row>
    <row r="22155" spans="1:8" x14ac:dyDescent="0.2">
      <c r="A22155">
        <v>5.9060981094251699E+17</v>
      </c>
      <c r="B22155" t="s">
        <v>44421</v>
      </c>
      <c r="C22155" t="s">
        <v>44422</v>
      </c>
      <c r="D22155" s="1">
        <v>42115.927384259259</v>
      </c>
      <c r="E22155">
        <v>433</v>
      </c>
      <c r="F22155">
        <v>663</v>
      </c>
    </row>
    <row r="22156" spans="1:8" x14ac:dyDescent="0.2">
      <c r="A22156">
        <v>5.9061305162533197E+17</v>
      </c>
      <c r="B22156" t="s">
        <v>44423</v>
      </c>
      <c r="C22156" t="s">
        <v>44424</v>
      </c>
      <c r="D22156" s="1">
        <v>42115.936331018522</v>
      </c>
      <c r="E22156">
        <v>79</v>
      </c>
      <c r="F22156">
        <v>171</v>
      </c>
    </row>
    <row r="22157" spans="1:8" x14ac:dyDescent="0.2">
      <c r="A22157">
        <v>5.9067344555126298E+17</v>
      </c>
      <c r="B22157" t="s">
        <v>44425</v>
      </c>
      <c r="C22157" t="s">
        <v>44426</v>
      </c>
      <c r="D22157" s="1">
        <v>42116.102986111109</v>
      </c>
      <c r="E22157">
        <v>25</v>
      </c>
      <c r="F22157">
        <v>61</v>
      </c>
      <c r="G22157" t="e">
        <f>smxtty_</f>
        <v>#NAME?</v>
      </c>
    </row>
    <row r="22158" spans="1:8" x14ac:dyDescent="0.2">
      <c r="A22158">
        <v>5.9067432679133094E+17</v>
      </c>
      <c r="B22158" t="s">
        <v>44427</v>
      </c>
      <c r="C22158" t="s">
        <v>44428</v>
      </c>
      <c r="D22158" s="1">
        <v>42116.105416666665</v>
      </c>
      <c r="E22158">
        <v>11</v>
      </c>
      <c r="F22158">
        <v>22</v>
      </c>
      <c r="G22158" t="e">
        <f>_xlfn.SINGLE( _xlfn.SINGLE( _xlfn.SINGLE(smxtty_)))</f>
        <v>#NAME?</v>
      </c>
    </row>
    <row r="22159" spans="1:8" x14ac:dyDescent="0.2">
      <c r="A22159">
        <v>5.9067463285383898E+17</v>
      </c>
      <c r="B22159" t="s">
        <v>44429</v>
      </c>
      <c r="C22159" t="s">
        <v>44430</v>
      </c>
      <c r="D22159" s="1">
        <v>42116.106261574074</v>
      </c>
      <c r="E22159">
        <v>30</v>
      </c>
      <c r="F22159">
        <v>66</v>
      </c>
      <c r="G22159" t="s">
        <v>215</v>
      </c>
    </row>
    <row r="22160" spans="1:8" x14ac:dyDescent="0.2">
      <c r="A22160">
        <v>5.9067756476458496E+17</v>
      </c>
      <c r="B22160" t="s">
        <v>44431</v>
      </c>
      <c r="C22160" t="s">
        <v>44432</v>
      </c>
      <c r="D22160" s="1">
        <v>42116.114351851851</v>
      </c>
      <c r="E22160">
        <v>20</v>
      </c>
      <c r="F22160">
        <v>39</v>
      </c>
      <c r="G22160" t="s">
        <v>89</v>
      </c>
    </row>
    <row r="22161" spans="1:8" x14ac:dyDescent="0.2">
      <c r="A22161">
        <v>5.9067833088777395E+17</v>
      </c>
      <c r="B22161" t="s">
        <v>44433</v>
      </c>
      <c r="C22161" t="s">
        <v>44434</v>
      </c>
      <c r="D22161" s="1">
        <v>42116.116469907407</v>
      </c>
      <c r="E22161">
        <v>11</v>
      </c>
      <c r="F22161">
        <v>27</v>
      </c>
      <c r="G22161" t="s">
        <v>215</v>
      </c>
    </row>
    <row r="22162" spans="1:8" x14ac:dyDescent="0.2">
      <c r="A22162">
        <v>5.9067856345353395E+17</v>
      </c>
      <c r="B22162" t="s">
        <v>44435</v>
      </c>
      <c r="C22162" t="s">
        <v>44436</v>
      </c>
      <c r="D22162" s="1">
        <v>42116.117106481484</v>
      </c>
      <c r="E22162">
        <v>34</v>
      </c>
      <c r="F22162">
        <v>68</v>
      </c>
      <c r="G22162" t="s">
        <v>215</v>
      </c>
    </row>
    <row r="22163" spans="1:8" x14ac:dyDescent="0.2">
      <c r="A22163">
        <v>5.9067891512075802E+17</v>
      </c>
      <c r="B22163" t="s">
        <v>44437</v>
      </c>
      <c r="C22163" t="s">
        <v>44438</v>
      </c>
      <c r="D22163" s="1">
        <v>42116.118078703701</v>
      </c>
      <c r="E22163">
        <v>17</v>
      </c>
      <c r="F22163">
        <v>43</v>
      </c>
      <c r="G22163" t="s">
        <v>89</v>
      </c>
    </row>
    <row r="22164" spans="1:8" x14ac:dyDescent="0.2">
      <c r="A22164">
        <v>5.9067896032697101E+17</v>
      </c>
      <c r="B22164" t="s">
        <v>44439</v>
      </c>
      <c r="C22164" t="s">
        <v>44440</v>
      </c>
      <c r="D22164" s="1">
        <v>42116.118206018517</v>
      </c>
      <c r="E22164">
        <v>24</v>
      </c>
      <c r="F22164">
        <v>60</v>
      </c>
      <c r="G22164" t="s">
        <v>44441</v>
      </c>
    </row>
    <row r="22165" spans="1:8" x14ac:dyDescent="0.2">
      <c r="A22165">
        <v>5.9067952465799104E+17</v>
      </c>
      <c r="B22165" t="s">
        <v>44442</v>
      </c>
      <c r="C22165" t="s">
        <v>44443</v>
      </c>
      <c r="D22165" s="1">
        <v>42116.119756944441</v>
      </c>
      <c r="E22165">
        <v>22</v>
      </c>
      <c r="F22165">
        <v>39</v>
      </c>
      <c r="G22165" t="e">
        <f>_xlfn.SINGLE(SteveSGoddard _xlfn.SINGLE(smxtty_))</f>
        <v>#NAME?</v>
      </c>
    </row>
    <row r="22166" spans="1:8" x14ac:dyDescent="0.2">
      <c r="A22166">
        <v>5.9067964126383706E+17</v>
      </c>
      <c r="B22166" t="s">
        <v>44444</v>
      </c>
      <c r="C22166" t="s">
        <v>44445</v>
      </c>
      <c r="D22166" s="1">
        <v>42116.120081018518</v>
      </c>
      <c r="E22166">
        <v>20</v>
      </c>
      <c r="F22166">
        <v>38</v>
      </c>
      <c r="G22166" t="s">
        <v>44446</v>
      </c>
      <c r="H22166" t="s">
        <v>390</v>
      </c>
    </row>
    <row r="22167" spans="1:8" x14ac:dyDescent="0.2">
      <c r="A22167">
        <v>5.9067975099523802E+17</v>
      </c>
      <c r="B22167" t="s">
        <v>44447</v>
      </c>
      <c r="C22167" t="s">
        <v>44448</v>
      </c>
      <c r="D22167" s="1">
        <v>42116.120381944442</v>
      </c>
      <c r="E22167">
        <v>13</v>
      </c>
      <c r="F22167">
        <v>31</v>
      </c>
      <c r="G22167" t="s">
        <v>215</v>
      </c>
      <c r="H22167" t="s">
        <v>390</v>
      </c>
    </row>
    <row r="22168" spans="1:8" x14ac:dyDescent="0.2">
      <c r="A22168">
        <v>5.9067979293412096E+17</v>
      </c>
      <c r="B22168" t="s">
        <v>44449</v>
      </c>
      <c r="C22168" t="s">
        <v>44450</v>
      </c>
      <c r="D22168" s="1">
        <v>42116.120497685188</v>
      </c>
      <c r="E22168">
        <v>18</v>
      </c>
      <c r="F22168">
        <v>46</v>
      </c>
      <c r="G22168" t="e">
        <f>_xlfn.SINGLE( _xlfn.SINGLE( _xlfn.SINGLE(smxtty_)))</f>
        <v>#NAME?</v>
      </c>
    </row>
    <row r="22169" spans="1:8" x14ac:dyDescent="0.2">
      <c r="A22169">
        <v>5.9075655923335104E+17</v>
      </c>
      <c r="B22169" t="s">
        <v>44451</v>
      </c>
      <c r="C22169" t="s">
        <v>44452</v>
      </c>
      <c r="D22169" s="1">
        <v>42116.332337962966</v>
      </c>
      <c r="E22169">
        <v>36</v>
      </c>
      <c r="F22169">
        <v>47</v>
      </c>
      <c r="G22169" t="s">
        <v>215</v>
      </c>
    </row>
    <row r="22170" spans="1:8" x14ac:dyDescent="0.2">
      <c r="A22170">
        <v>5.9075715252610202E+17</v>
      </c>
      <c r="B22170" t="s">
        <v>44453</v>
      </c>
      <c r="C22170" t="s">
        <v>44454</v>
      </c>
      <c r="D22170" s="1">
        <v>42116.333969907406</v>
      </c>
      <c r="E22170">
        <v>31</v>
      </c>
      <c r="F22170">
        <v>58</v>
      </c>
      <c r="G22170" t="s">
        <v>215</v>
      </c>
      <c r="H22170" t="s">
        <v>390</v>
      </c>
    </row>
    <row r="22171" spans="1:8" x14ac:dyDescent="0.2">
      <c r="A22171">
        <v>5.9076856122167194E+17</v>
      </c>
      <c r="B22171" t="s">
        <v>44455</v>
      </c>
      <c r="C22171" t="s">
        <v>44456</v>
      </c>
      <c r="D22171" s="1">
        <v>42116.365451388891</v>
      </c>
      <c r="E22171">
        <v>150</v>
      </c>
      <c r="F22171">
        <v>234</v>
      </c>
      <c r="G22171" t="s">
        <v>89</v>
      </c>
      <c r="H22171" t="s">
        <v>390</v>
      </c>
    </row>
    <row r="22172" spans="1:8" x14ac:dyDescent="0.2">
      <c r="A22172">
        <v>5.9084714074379405E+17</v>
      </c>
      <c r="B22172" t="s">
        <v>44457</v>
      </c>
      <c r="C22172" t="s">
        <v>44458</v>
      </c>
      <c r="D22172" s="1">
        <v>42116.582291666666</v>
      </c>
      <c r="E22172">
        <v>13</v>
      </c>
      <c r="F22172">
        <v>15</v>
      </c>
      <c r="G22172" t="s">
        <v>487</v>
      </c>
    </row>
    <row r="22173" spans="1:8" x14ac:dyDescent="0.2">
      <c r="A22173">
        <v>5.9087049566022003E+17</v>
      </c>
      <c r="B22173" t="s">
        <v>44459</v>
      </c>
      <c r="C22173" t="s">
        <v>44460</v>
      </c>
      <c r="D22173" s="1">
        <v>42116.646736111114</v>
      </c>
      <c r="E22173">
        <v>40</v>
      </c>
      <c r="F22173">
        <v>37</v>
      </c>
      <c r="G22173" t="s">
        <v>215</v>
      </c>
    </row>
    <row r="22174" spans="1:8" x14ac:dyDescent="0.2">
      <c r="A22174">
        <v>5.9087820415348301E+17</v>
      </c>
      <c r="B22174" t="s">
        <v>44461</v>
      </c>
      <c r="C22174" t="s">
        <v>44462</v>
      </c>
      <c r="D22174" s="1">
        <v>42116.668009259258</v>
      </c>
      <c r="E22174">
        <v>19</v>
      </c>
      <c r="F22174">
        <v>30</v>
      </c>
      <c r="H22174" t="s">
        <v>44463</v>
      </c>
    </row>
    <row r="22175" spans="1:8" x14ac:dyDescent="0.2">
      <c r="A22175">
        <v>5.9093543910579405E+17</v>
      </c>
      <c r="B22175" t="s">
        <v>44464</v>
      </c>
      <c r="C22175" t="s">
        <v>44465</v>
      </c>
      <c r="D22175" s="1">
        <v>42116.825949074075</v>
      </c>
      <c r="E22175">
        <v>45</v>
      </c>
      <c r="F22175">
        <v>59</v>
      </c>
      <c r="H22175" t="s">
        <v>390</v>
      </c>
    </row>
    <row r="22176" spans="1:8" x14ac:dyDescent="0.2">
      <c r="A22176">
        <v>5.9096236799704998E+17</v>
      </c>
      <c r="B22176" t="s">
        <v>44466</v>
      </c>
      <c r="C22176" t="s">
        <v>44467</v>
      </c>
      <c r="D22176" s="1">
        <v>42116.900254629632</v>
      </c>
      <c r="E22176">
        <v>14</v>
      </c>
      <c r="F22176">
        <v>31</v>
      </c>
      <c r="G22176" t="s">
        <v>89</v>
      </c>
    </row>
    <row r="22177" spans="1:8" x14ac:dyDescent="0.2">
      <c r="A22177">
        <v>5.90965502027104E+17</v>
      </c>
      <c r="B22177" t="s">
        <v>44468</v>
      </c>
      <c r="C22177" t="s">
        <v>44469</v>
      </c>
      <c r="D22177" s="1">
        <v>42116.908900462964</v>
      </c>
      <c r="E22177">
        <v>14</v>
      </c>
      <c r="F22177">
        <v>17</v>
      </c>
      <c r="G22177" t="e">
        <f>_xlfn.SINGLE( _xlfn.SINGLE( _xlfn.SINGLE(TurnberryBuzz)))</f>
        <v>#NAME?</v>
      </c>
      <c r="H22177" t="s">
        <v>44470</v>
      </c>
    </row>
    <row r="22178" spans="1:8" x14ac:dyDescent="0.2">
      <c r="A22178">
        <v>5.9096917268908006E+17</v>
      </c>
      <c r="B22178" t="s">
        <v>44471</v>
      </c>
      <c r="C22178" t="s">
        <v>44472</v>
      </c>
      <c r="D22178" s="1">
        <v>42116.919039351851</v>
      </c>
      <c r="E22178">
        <v>12</v>
      </c>
      <c r="F22178">
        <v>16</v>
      </c>
      <c r="G22178" t="s">
        <v>576</v>
      </c>
    </row>
    <row r="22179" spans="1:8" x14ac:dyDescent="0.2">
      <c r="A22179">
        <v>5.9097325373844198E+17</v>
      </c>
      <c r="B22179" t="s">
        <v>44473</v>
      </c>
      <c r="C22179" t="s">
        <v>44474</v>
      </c>
      <c r="D22179" s="1">
        <v>42116.930300925924</v>
      </c>
      <c r="E22179">
        <v>10</v>
      </c>
      <c r="F22179">
        <v>23</v>
      </c>
      <c r="G22179" t="s">
        <v>487</v>
      </c>
    </row>
    <row r="22180" spans="1:8" x14ac:dyDescent="0.2">
      <c r="A22180">
        <v>5.9097598303498995E+17</v>
      </c>
      <c r="B22180" t="s">
        <v>44475</v>
      </c>
      <c r="C22180" t="s">
        <v>44476</v>
      </c>
      <c r="D22180" s="1">
        <v>42116.937824074077</v>
      </c>
      <c r="E22180">
        <v>57</v>
      </c>
      <c r="F22180">
        <v>122</v>
      </c>
      <c r="G22180" t="s">
        <v>89</v>
      </c>
    </row>
    <row r="22181" spans="1:8" x14ac:dyDescent="0.2">
      <c r="A22181">
        <v>5.9097735566294605E+17</v>
      </c>
      <c r="B22181" t="s">
        <v>44477</v>
      </c>
      <c r="C22181" t="s">
        <v>44478</v>
      </c>
      <c r="D22181" s="1">
        <v>42116.941620370373</v>
      </c>
      <c r="E22181">
        <v>138</v>
      </c>
      <c r="F22181">
        <v>201</v>
      </c>
      <c r="H22181" t="s">
        <v>390</v>
      </c>
    </row>
    <row r="22182" spans="1:8" x14ac:dyDescent="0.2">
      <c r="A22182">
        <v>5.9097751914847398E+17</v>
      </c>
      <c r="B22182" t="s">
        <v>44479</v>
      </c>
      <c r="C22182" t="s">
        <v>44480</v>
      </c>
      <c r="D22182" s="1">
        <v>42116.942071759258</v>
      </c>
      <c r="E22182">
        <v>13</v>
      </c>
      <c r="F22182">
        <v>26</v>
      </c>
      <c r="G22182" t="s">
        <v>576</v>
      </c>
      <c r="H22182" t="s">
        <v>390</v>
      </c>
    </row>
    <row r="22183" spans="1:8" x14ac:dyDescent="0.2">
      <c r="A22183">
        <v>5.9097804363365094E+17</v>
      </c>
      <c r="B22183" t="s">
        <v>44481</v>
      </c>
      <c r="C22183" t="s">
        <v>44482</v>
      </c>
      <c r="D22183" s="1">
        <v>42116.943518518521</v>
      </c>
      <c r="E22183">
        <v>11</v>
      </c>
      <c r="F22183">
        <v>32</v>
      </c>
      <c r="G22183" t="s">
        <v>215</v>
      </c>
    </row>
    <row r="22184" spans="1:8" x14ac:dyDescent="0.2">
      <c r="A22184">
        <v>5.9097832023539699E+17</v>
      </c>
      <c r="B22184" t="s">
        <v>44483</v>
      </c>
      <c r="C22184" t="s">
        <v>44484</v>
      </c>
      <c r="D22184" s="1">
        <v>42116.944282407407</v>
      </c>
      <c r="E22184">
        <v>6</v>
      </c>
      <c r="F22184">
        <v>20</v>
      </c>
      <c r="G22184" t="s">
        <v>215</v>
      </c>
    </row>
    <row r="22185" spans="1:8" x14ac:dyDescent="0.2">
      <c r="A22185">
        <v>5.9097840842480794E+17</v>
      </c>
      <c r="B22185" t="s">
        <v>44485</v>
      </c>
      <c r="C22185" t="s">
        <v>44486</v>
      </c>
      <c r="D22185" s="1">
        <v>42116.944525462961</v>
      </c>
      <c r="E22185">
        <v>10</v>
      </c>
      <c r="F22185">
        <v>21</v>
      </c>
      <c r="G22185" t="s">
        <v>576</v>
      </c>
    </row>
    <row r="22186" spans="1:8" x14ac:dyDescent="0.2">
      <c r="A22186">
        <v>5.9097883755249203E+17</v>
      </c>
      <c r="B22186" t="s">
        <v>44487</v>
      </c>
      <c r="C22186" t="s">
        <v>44488</v>
      </c>
      <c r="D22186" s="1">
        <v>42116.945706018516</v>
      </c>
      <c r="E22186">
        <v>15</v>
      </c>
      <c r="F22186">
        <v>22</v>
      </c>
      <c r="G22186" t="s">
        <v>215</v>
      </c>
    </row>
    <row r="22187" spans="1:8" x14ac:dyDescent="0.2">
      <c r="A22187">
        <v>5.9098006538042496E+17</v>
      </c>
      <c r="B22187" t="s">
        <v>44489</v>
      </c>
      <c r="C22187" t="s">
        <v>44490</v>
      </c>
      <c r="D22187" s="1">
        <v>42116.949097222219</v>
      </c>
      <c r="E22187">
        <v>57</v>
      </c>
      <c r="F22187">
        <v>99</v>
      </c>
    </row>
    <row r="22188" spans="1:8" x14ac:dyDescent="0.2">
      <c r="A22188">
        <v>5.9098137666668506E+17</v>
      </c>
      <c r="B22188" t="s">
        <v>44491</v>
      </c>
      <c r="C22188" t="s">
        <v>44492</v>
      </c>
      <c r="D22188" s="1">
        <v>42116.952708333331</v>
      </c>
      <c r="E22188">
        <v>403</v>
      </c>
      <c r="F22188">
        <v>421</v>
      </c>
    </row>
    <row r="22189" spans="1:8" x14ac:dyDescent="0.2">
      <c r="A22189">
        <v>5.9098259373628595E+17</v>
      </c>
      <c r="B22189" t="s">
        <v>44493</v>
      </c>
      <c r="C22189" t="s">
        <v>44494</v>
      </c>
      <c r="D22189" s="1">
        <v>42116.956064814818</v>
      </c>
      <c r="E22189">
        <v>148</v>
      </c>
      <c r="F22189">
        <v>168</v>
      </c>
    </row>
    <row r="22190" spans="1:8" x14ac:dyDescent="0.2">
      <c r="A22190">
        <v>5.9098330977940595E+17</v>
      </c>
      <c r="B22190" t="s">
        <v>44495</v>
      </c>
      <c r="C22190" t="s">
        <v>44496</v>
      </c>
      <c r="D22190" s="1">
        <v>42116.958043981482</v>
      </c>
      <c r="E22190">
        <v>158</v>
      </c>
      <c r="F22190">
        <v>165</v>
      </c>
    </row>
    <row r="22191" spans="1:8" x14ac:dyDescent="0.2">
      <c r="A22191">
        <v>5.9098348451830502E+17</v>
      </c>
      <c r="B22191" t="s">
        <v>44497</v>
      </c>
      <c r="C22191" t="s">
        <v>44498</v>
      </c>
      <c r="D22191" s="1">
        <v>42116.95853009259</v>
      </c>
      <c r="E22191">
        <v>126</v>
      </c>
      <c r="F22191">
        <v>126</v>
      </c>
    </row>
    <row r="22192" spans="1:8" x14ac:dyDescent="0.2">
      <c r="A22192">
        <v>5.9098387345197798E+17</v>
      </c>
      <c r="B22192" t="s">
        <v>44499</v>
      </c>
      <c r="C22192" t="s">
        <v>44500</v>
      </c>
      <c r="D22192" s="1">
        <v>42116.959606481483</v>
      </c>
      <c r="E22192">
        <v>112</v>
      </c>
      <c r="F22192">
        <v>138</v>
      </c>
    </row>
    <row r="22193" spans="1:8" x14ac:dyDescent="0.2">
      <c r="A22193">
        <v>5.9098796008815795E+17</v>
      </c>
      <c r="B22193" t="s">
        <v>44501</v>
      </c>
      <c r="C22193" t="s">
        <v>44502</v>
      </c>
      <c r="D22193" s="1">
        <v>42116.970879629633</v>
      </c>
      <c r="E22193">
        <v>319</v>
      </c>
      <c r="F22193">
        <v>366</v>
      </c>
    </row>
    <row r="22194" spans="1:8" x14ac:dyDescent="0.2">
      <c r="A22194">
        <v>5.9108201689403302E+17</v>
      </c>
      <c r="B22194" t="s">
        <v>44503</v>
      </c>
      <c r="C22194" t="s">
        <v>44504</v>
      </c>
      <c r="D22194" s="1">
        <v>42117.230428240742</v>
      </c>
      <c r="E22194">
        <v>19</v>
      </c>
      <c r="F22194">
        <v>46</v>
      </c>
      <c r="G22194" t="s">
        <v>215</v>
      </c>
      <c r="H22194" t="s">
        <v>390</v>
      </c>
    </row>
    <row r="22195" spans="1:8" x14ac:dyDescent="0.2">
      <c r="A22195">
        <v>5.9108947325504294E+17</v>
      </c>
      <c r="B22195" t="s">
        <v>44505</v>
      </c>
      <c r="C22195" t="s">
        <v>44506</v>
      </c>
      <c r="D22195" s="1">
        <v>42117.25099537037</v>
      </c>
      <c r="E22195">
        <v>20</v>
      </c>
      <c r="F22195">
        <v>35</v>
      </c>
      <c r="G22195" t="s">
        <v>89</v>
      </c>
      <c r="H22195" t="s">
        <v>390</v>
      </c>
    </row>
    <row r="22196" spans="1:8" x14ac:dyDescent="0.2">
      <c r="A22196">
        <v>5.9108967591955994E+17</v>
      </c>
      <c r="B22196" t="s">
        <v>44507</v>
      </c>
      <c r="C22196" t="s">
        <v>44508</v>
      </c>
      <c r="D22196" s="1">
        <v>42117.251562500001</v>
      </c>
      <c r="E22196">
        <v>12</v>
      </c>
      <c r="F22196">
        <v>18</v>
      </c>
      <c r="G22196" t="s">
        <v>215</v>
      </c>
    </row>
    <row r="22197" spans="1:8" x14ac:dyDescent="0.2">
      <c r="A22197">
        <v>5.9109002087170406E+17</v>
      </c>
      <c r="B22197" t="s">
        <v>44509</v>
      </c>
      <c r="C22197" t="s">
        <v>44510</v>
      </c>
      <c r="D22197" s="1">
        <v>42117.252511574072</v>
      </c>
      <c r="E22197">
        <v>40</v>
      </c>
      <c r="F22197">
        <v>71</v>
      </c>
      <c r="G22197" t="s">
        <v>89</v>
      </c>
      <c r="H22197" t="s">
        <v>44511</v>
      </c>
    </row>
    <row r="22198" spans="1:8" x14ac:dyDescent="0.2">
      <c r="A22198">
        <v>5.9122290962611405E+17</v>
      </c>
      <c r="B22198" t="s">
        <v>44512</v>
      </c>
      <c r="C22198" t="s">
        <v>44513</v>
      </c>
      <c r="D22198" s="1">
        <v>42117.619212962964</v>
      </c>
      <c r="E22198">
        <v>4</v>
      </c>
      <c r="F22198">
        <v>1</v>
      </c>
      <c r="G22198" t="s">
        <v>89</v>
      </c>
    </row>
    <row r="22199" spans="1:8" x14ac:dyDescent="0.2">
      <c r="A22199">
        <v>5.9122302245707302E+17</v>
      </c>
      <c r="B22199" t="s">
        <v>44514</v>
      </c>
      <c r="C22199" t="s">
        <v>44515</v>
      </c>
      <c r="D22199" s="1">
        <v>42117.619525462964</v>
      </c>
      <c r="E22199">
        <v>17</v>
      </c>
      <c r="F22199">
        <v>26</v>
      </c>
      <c r="G22199" t="s">
        <v>44516</v>
      </c>
    </row>
    <row r="22200" spans="1:8" x14ac:dyDescent="0.2">
      <c r="A22200">
        <v>5.9122322963057395E+17</v>
      </c>
      <c r="B22200" t="s">
        <v>44517</v>
      </c>
      <c r="C22200" t="s">
        <v>44518</v>
      </c>
      <c r="D22200" s="1">
        <v>42117.620092592595</v>
      </c>
      <c r="E22200">
        <v>19</v>
      </c>
      <c r="F22200">
        <v>47</v>
      </c>
      <c r="G22200" t="s">
        <v>576</v>
      </c>
      <c r="H22200" t="s">
        <v>390</v>
      </c>
    </row>
    <row r="22201" spans="1:8" x14ac:dyDescent="0.2">
      <c r="A22201">
        <v>5.9122518282983002E+17</v>
      </c>
      <c r="B22201" t="s">
        <v>44519</v>
      </c>
      <c r="C22201" t="s">
        <v>44520</v>
      </c>
      <c r="D22201" s="1">
        <v>42117.625486111108</v>
      </c>
      <c r="E22201">
        <v>39</v>
      </c>
      <c r="F22201">
        <v>77</v>
      </c>
    </row>
    <row r="22202" spans="1:8" x14ac:dyDescent="0.2">
      <c r="A22202">
        <v>5.9122591871207795E+17</v>
      </c>
      <c r="B22202" t="s">
        <v>44521</v>
      </c>
      <c r="C22202" t="s">
        <v>44522</v>
      </c>
      <c r="D22202" s="1">
        <v>42117.627523148149</v>
      </c>
      <c r="E22202">
        <v>17</v>
      </c>
      <c r="F22202">
        <v>37</v>
      </c>
      <c r="G22202" t="s">
        <v>215</v>
      </c>
    </row>
    <row r="22203" spans="1:8" x14ac:dyDescent="0.2">
      <c r="A22203">
        <v>5.9122635468060198E+17</v>
      </c>
      <c r="B22203" t="s">
        <v>44523</v>
      </c>
      <c r="C22203" t="s">
        <v>44524</v>
      </c>
      <c r="D22203" s="1">
        <v>42117.62872685185</v>
      </c>
      <c r="E22203">
        <v>18</v>
      </c>
      <c r="F22203">
        <v>32</v>
      </c>
      <c r="G22203" t="s">
        <v>215</v>
      </c>
      <c r="H22203" t="s">
        <v>390</v>
      </c>
    </row>
    <row r="22204" spans="1:8" x14ac:dyDescent="0.2">
      <c r="A22204">
        <v>5.9122669914205696E+17</v>
      </c>
      <c r="B22204" t="s">
        <v>44525</v>
      </c>
      <c r="C22204" t="s">
        <v>44526</v>
      </c>
      <c r="D22204" s="1">
        <v>42117.629675925928</v>
      </c>
      <c r="E22204">
        <v>16</v>
      </c>
      <c r="F22204">
        <v>26</v>
      </c>
      <c r="G22204" t="s">
        <v>215</v>
      </c>
    </row>
    <row r="22205" spans="1:8" x14ac:dyDescent="0.2">
      <c r="A22205">
        <v>5.91227028671696E+17</v>
      </c>
      <c r="B22205" t="s">
        <v>44527</v>
      </c>
      <c r="C22205" t="s">
        <v>44528</v>
      </c>
      <c r="D22205" s="1">
        <v>42117.630578703705</v>
      </c>
      <c r="E22205">
        <v>13</v>
      </c>
      <c r="F22205">
        <v>13</v>
      </c>
      <c r="G22205" t="s">
        <v>89</v>
      </c>
    </row>
    <row r="22206" spans="1:8" x14ac:dyDescent="0.2">
      <c r="A22206">
        <v>5.9122720575941005E+17</v>
      </c>
      <c r="B22206" t="s">
        <v>44529</v>
      </c>
      <c r="C22206" t="s">
        <v>44530</v>
      </c>
      <c r="D22206" s="1">
        <v>42117.631064814814</v>
      </c>
      <c r="E22206">
        <v>14</v>
      </c>
      <c r="F22206">
        <v>11</v>
      </c>
      <c r="G22206" t="s">
        <v>215</v>
      </c>
    </row>
    <row r="22207" spans="1:8" x14ac:dyDescent="0.2">
      <c r="A22207">
        <v>5.9122725885515302E+17</v>
      </c>
      <c r="B22207" t="s">
        <v>44531</v>
      </c>
      <c r="C22207" t="s">
        <v>44532</v>
      </c>
      <c r="D22207" s="1">
        <v>42117.631215277775</v>
      </c>
      <c r="E22207">
        <v>17</v>
      </c>
      <c r="F22207">
        <v>30</v>
      </c>
      <c r="G22207" t="s">
        <v>215</v>
      </c>
      <c r="H22207" t="s">
        <v>390</v>
      </c>
    </row>
    <row r="22208" spans="1:8" x14ac:dyDescent="0.2">
      <c r="A22208">
        <v>5.9122796169045606E+17</v>
      </c>
      <c r="B22208" t="s">
        <v>44533</v>
      </c>
      <c r="C22208" t="s">
        <v>44534</v>
      </c>
      <c r="D22208" s="1">
        <v>42117.633159722223</v>
      </c>
      <c r="E22208">
        <v>16</v>
      </c>
      <c r="F22208">
        <v>20</v>
      </c>
      <c r="G22208" t="s">
        <v>215</v>
      </c>
      <c r="H22208" t="s">
        <v>616</v>
      </c>
    </row>
    <row r="22209" spans="1:8" x14ac:dyDescent="0.2">
      <c r="A22209">
        <v>5.9122831849567398E+17</v>
      </c>
      <c r="B22209" t="s">
        <v>44535</v>
      </c>
      <c r="C22209" t="s">
        <v>44536</v>
      </c>
      <c r="D22209" s="1">
        <v>42117.634143518517</v>
      </c>
      <c r="E22209">
        <v>29</v>
      </c>
      <c r="F22209">
        <v>35</v>
      </c>
      <c r="G22209" t="e">
        <f>AMOakabr</f>
        <v>#NAME?</v>
      </c>
    </row>
    <row r="22210" spans="1:8" x14ac:dyDescent="0.2">
      <c r="A22210">
        <v>5.9123432769601498E+17</v>
      </c>
      <c r="B22210" t="s">
        <v>44537</v>
      </c>
      <c r="C22210" t="s">
        <v>44538</v>
      </c>
      <c r="D22210" s="1">
        <v>42117.650717592594</v>
      </c>
      <c r="E22210">
        <v>16</v>
      </c>
      <c r="F22210">
        <v>11</v>
      </c>
      <c r="G22210" t="s">
        <v>576</v>
      </c>
      <c r="H22210" t="s">
        <v>505</v>
      </c>
    </row>
    <row r="22211" spans="1:8" x14ac:dyDescent="0.2">
      <c r="A22211">
        <v>5.9124128962825395E+17</v>
      </c>
      <c r="B22211" t="s">
        <v>44539</v>
      </c>
      <c r="C22211" t="s">
        <v>44540</v>
      </c>
      <c r="D22211" s="1">
        <v>42117.669930555552</v>
      </c>
      <c r="E22211">
        <v>22</v>
      </c>
      <c r="F22211">
        <v>31</v>
      </c>
      <c r="G22211" t="s">
        <v>89</v>
      </c>
    </row>
    <row r="22212" spans="1:8" x14ac:dyDescent="0.2">
      <c r="A22212">
        <v>5.9125364222270605E+17</v>
      </c>
      <c r="B22212" t="s">
        <v>44541</v>
      </c>
      <c r="C22212" t="s">
        <v>44542</v>
      </c>
      <c r="D22212" s="1">
        <v>42117.704016203701</v>
      </c>
      <c r="E22212">
        <v>22</v>
      </c>
      <c r="F22212">
        <v>32</v>
      </c>
      <c r="G22212" t="s">
        <v>215</v>
      </c>
    </row>
    <row r="22213" spans="1:8" x14ac:dyDescent="0.2">
      <c r="A22213">
        <v>5.9125736065354496E+17</v>
      </c>
      <c r="B22213" t="s">
        <v>44543</v>
      </c>
      <c r="C22213" t="s">
        <v>44544</v>
      </c>
      <c r="D22213" s="1">
        <v>42117.714282407411</v>
      </c>
      <c r="E22213">
        <v>45</v>
      </c>
      <c r="F22213">
        <v>98</v>
      </c>
    </row>
    <row r="22214" spans="1:8" x14ac:dyDescent="0.2">
      <c r="A22214">
        <v>5.9126784129650598E+17</v>
      </c>
      <c r="B22214" t="s">
        <v>44545</v>
      </c>
      <c r="C22214" t="s">
        <v>44546</v>
      </c>
      <c r="D22214" s="1">
        <v>42117.743206018517</v>
      </c>
      <c r="E22214">
        <v>22</v>
      </c>
      <c r="F22214">
        <v>20</v>
      </c>
      <c r="G22214" t="s">
        <v>215</v>
      </c>
    </row>
    <row r="22215" spans="1:8" x14ac:dyDescent="0.2">
      <c r="A22215">
        <v>5.9128152404309606E+17</v>
      </c>
      <c r="B22215" t="s">
        <v>44547</v>
      </c>
      <c r="C22215" t="s">
        <v>44548</v>
      </c>
      <c r="D22215" s="1">
        <v>42117.780960648146</v>
      </c>
      <c r="E22215">
        <v>14</v>
      </c>
      <c r="F22215">
        <v>16</v>
      </c>
      <c r="G22215" t="s">
        <v>215</v>
      </c>
    </row>
    <row r="22216" spans="1:8" x14ac:dyDescent="0.2">
      <c r="A22216">
        <v>5.9129101209135104E+17</v>
      </c>
      <c r="B22216" t="s">
        <v>44549</v>
      </c>
      <c r="C22216" t="s">
        <v>44550</v>
      </c>
      <c r="D22216" s="1">
        <v>42117.807141203702</v>
      </c>
      <c r="E22216">
        <v>85</v>
      </c>
      <c r="F22216">
        <v>98</v>
      </c>
    </row>
    <row r="22217" spans="1:8" x14ac:dyDescent="0.2">
      <c r="A22217">
        <v>5.9129941070281894E+17</v>
      </c>
      <c r="B22217" t="s">
        <v>44551</v>
      </c>
      <c r="C22217" t="s">
        <v>44552</v>
      </c>
      <c r="D22217" s="1">
        <v>42117.830312500002</v>
      </c>
      <c r="E22217">
        <v>355</v>
      </c>
      <c r="F22217">
        <v>379</v>
      </c>
    </row>
    <row r="22218" spans="1:8" x14ac:dyDescent="0.2">
      <c r="A22218">
        <v>5.91302699347488E+17</v>
      </c>
      <c r="B22218" t="s">
        <v>44553</v>
      </c>
      <c r="C22218" t="s">
        <v>44554</v>
      </c>
      <c r="D22218" s="1">
        <v>42117.839398148149</v>
      </c>
      <c r="E22218">
        <v>18</v>
      </c>
      <c r="F22218">
        <v>36</v>
      </c>
      <c r="G22218" t="s">
        <v>215</v>
      </c>
    </row>
    <row r="22219" spans="1:8" x14ac:dyDescent="0.2">
      <c r="A22219">
        <v>5.9130828873996198E+17</v>
      </c>
      <c r="B22219" t="s">
        <v>44555</v>
      </c>
      <c r="C22219" t="s">
        <v>44556</v>
      </c>
      <c r="D22219" s="1">
        <v>42117.854814814818</v>
      </c>
      <c r="E22219">
        <v>214</v>
      </c>
      <c r="F22219">
        <v>289</v>
      </c>
    </row>
    <row r="22220" spans="1:8" x14ac:dyDescent="0.2">
      <c r="A22220">
        <v>5.9132166941692301E+17</v>
      </c>
      <c r="B22220" t="s">
        <v>44557</v>
      </c>
      <c r="C22220" t="s">
        <v>44558</v>
      </c>
      <c r="D22220" s="1">
        <v>42117.891736111109</v>
      </c>
      <c r="E22220">
        <v>193</v>
      </c>
      <c r="F22220">
        <v>189</v>
      </c>
      <c r="G22220" t="s">
        <v>89</v>
      </c>
    </row>
    <row r="22221" spans="1:8" x14ac:dyDescent="0.2">
      <c r="A22221">
        <v>5.9135947104733504E+17</v>
      </c>
      <c r="B22221" t="s">
        <v>44559</v>
      </c>
      <c r="C22221" t="s">
        <v>44560</v>
      </c>
      <c r="D22221" s="1">
        <v>42117.996053240742</v>
      </c>
      <c r="E22221">
        <v>20</v>
      </c>
      <c r="F22221">
        <v>46</v>
      </c>
      <c r="H22221" t="s">
        <v>390</v>
      </c>
    </row>
    <row r="22222" spans="1:8" x14ac:dyDescent="0.2">
      <c r="A22222">
        <v>5.9141117530230694E+17</v>
      </c>
      <c r="B22222" t="s">
        <v>44561</v>
      </c>
      <c r="C22222" t="s">
        <v>44562</v>
      </c>
      <c r="D22222" s="1">
        <v>42118.138726851852</v>
      </c>
      <c r="E22222">
        <v>15</v>
      </c>
      <c r="F22222">
        <v>19</v>
      </c>
      <c r="G22222" t="s">
        <v>215</v>
      </c>
    </row>
    <row r="22223" spans="1:8" x14ac:dyDescent="0.2">
      <c r="A22223">
        <v>5.9141208489583795E+17</v>
      </c>
      <c r="B22223" t="s">
        <v>44563</v>
      </c>
      <c r="C22223" t="s">
        <v>44564</v>
      </c>
      <c r="D22223" s="1">
        <v>42118.141238425924</v>
      </c>
      <c r="E22223">
        <v>4</v>
      </c>
      <c r="F22223">
        <v>2</v>
      </c>
      <c r="G22223" t="s">
        <v>89</v>
      </c>
    </row>
    <row r="22224" spans="1:8" x14ac:dyDescent="0.2">
      <c r="A22224">
        <v>5.9141259587111706E+17</v>
      </c>
      <c r="B22224" t="s">
        <v>44565</v>
      </c>
      <c r="C22224" t="s">
        <v>44566</v>
      </c>
      <c r="D22224" s="1">
        <v>42118.142650462964</v>
      </c>
      <c r="E22224">
        <v>17</v>
      </c>
      <c r="F22224">
        <v>21</v>
      </c>
      <c r="G22224" t="s">
        <v>89</v>
      </c>
    </row>
    <row r="22225" spans="1:8" x14ac:dyDescent="0.2">
      <c r="A22225">
        <v>5.9141346198230605E+17</v>
      </c>
      <c r="B22225" t="s">
        <v>44567</v>
      </c>
      <c r="C22225" t="s">
        <v>44568</v>
      </c>
      <c r="D22225" s="1">
        <v>42118.14503472222</v>
      </c>
      <c r="E22225">
        <v>17</v>
      </c>
      <c r="F22225">
        <v>28</v>
      </c>
      <c r="G22225" t="s">
        <v>44569</v>
      </c>
      <c r="H22225" t="s">
        <v>390</v>
      </c>
    </row>
    <row r="22226" spans="1:8" x14ac:dyDescent="0.2">
      <c r="A22226">
        <v>5.91413811485216E+17</v>
      </c>
      <c r="B22226" t="s">
        <v>44570</v>
      </c>
      <c r="C22226" t="s">
        <v>44571</v>
      </c>
      <c r="D22226" s="1">
        <v>42118.146006944444</v>
      </c>
      <c r="E22226">
        <v>26</v>
      </c>
      <c r="F22226">
        <v>32</v>
      </c>
      <c r="G22226" t="s">
        <v>215</v>
      </c>
    </row>
    <row r="22227" spans="1:8" x14ac:dyDescent="0.2">
      <c r="A22227">
        <v>5.9141402371285798E+17</v>
      </c>
      <c r="B22227" t="s">
        <v>44572</v>
      </c>
      <c r="C22227" t="s">
        <v>44573</v>
      </c>
      <c r="D22227" s="1">
        <v>42118.146585648145</v>
      </c>
      <c r="E22227">
        <v>35</v>
      </c>
      <c r="F22227">
        <v>59</v>
      </c>
      <c r="G22227" t="s">
        <v>215</v>
      </c>
      <c r="H22227" t="s">
        <v>390</v>
      </c>
    </row>
    <row r="22228" spans="1:8" x14ac:dyDescent="0.2">
      <c r="A22228">
        <v>5.9141566276718502E+17</v>
      </c>
      <c r="B22228" t="s">
        <v>44574</v>
      </c>
      <c r="C22228" t="s">
        <v>44575</v>
      </c>
      <c r="D22228" s="1">
        <v>42118.15111111111</v>
      </c>
      <c r="E22228">
        <v>29</v>
      </c>
      <c r="F22228">
        <v>47</v>
      </c>
      <c r="G22228" t="e">
        <f>hansel_amarilla</f>
        <v>#NAME?</v>
      </c>
    </row>
    <row r="22229" spans="1:8" x14ac:dyDescent="0.2">
      <c r="A22229">
        <v>5.9141693689186701E+17</v>
      </c>
      <c r="B22229" t="s">
        <v>44576</v>
      </c>
      <c r="C22229" t="s">
        <v>44577</v>
      </c>
      <c r="D22229" s="1">
        <v>42118.154629629629</v>
      </c>
      <c r="E22229">
        <v>19</v>
      </c>
      <c r="F22229">
        <v>25</v>
      </c>
      <c r="G22229" t="s">
        <v>215</v>
      </c>
      <c r="H22229" t="s">
        <v>23328</v>
      </c>
    </row>
    <row r="22230" spans="1:8" x14ac:dyDescent="0.2">
      <c r="A22230">
        <v>5.9141737078417805E+17</v>
      </c>
      <c r="B22230" t="s">
        <v>44578</v>
      </c>
      <c r="C22230" t="s">
        <v>44579</v>
      </c>
      <c r="D22230" s="1">
        <v>42118.155821759261</v>
      </c>
      <c r="E22230">
        <v>17</v>
      </c>
      <c r="F22230">
        <v>35</v>
      </c>
      <c r="G22230" t="s">
        <v>215</v>
      </c>
    </row>
    <row r="22231" spans="1:8" x14ac:dyDescent="0.2">
      <c r="A22231">
        <v>5.9141750663772902E+17</v>
      </c>
      <c r="B22231" t="s">
        <v>44580</v>
      </c>
      <c r="C22231" t="s">
        <v>44581</v>
      </c>
      <c r="D22231" s="1">
        <v>42118.1562037037</v>
      </c>
      <c r="E22231">
        <v>23</v>
      </c>
      <c r="F22231">
        <v>41</v>
      </c>
      <c r="G22231" t="s">
        <v>89</v>
      </c>
      <c r="H22231" t="s">
        <v>390</v>
      </c>
    </row>
    <row r="22232" spans="1:8" x14ac:dyDescent="0.2">
      <c r="A22232">
        <v>5.9143782319197299E+17</v>
      </c>
      <c r="B22232" t="s">
        <v>44582</v>
      </c>
      <c r="C22232" t="s">
        <v>44583</v>
      </c>
      <c r="D22232" s="1">
        <v>42118.212268518517</v>
      </c>
      <c r="E22232">
        <v>11</v>
      </c>
      <c r="F22232">
        <v>15</v>
      </c>
      <c r="G22232" t="s">
        <v>89</v>
      </c>
    </row>
    <row r="22233" spans="1:8" x14ac:dyDescent="0.2">
      <c r="A22233">
        <v>5.9143827041801805E+17</v>
      </c>
      <c r="B22233" t="s">
        <v>44584</v>
      </c>
      <c r="C22233" t="s">
        <v>44585</v>
      </c>
      <c r="D22233" s="1">
        <v>42118.213495370372</v>
      </c>
      <c r="E22233">
        <v>20</v>
      </c>
      <c r="F22233">
        <v>24</v>
      </c>
      <c r="G22233" t="s">
        <v>215</v>
      </c>
    </row>
    <row r="22234" spans="1:8" x14ac:dyDescent="0.2">
      <c r="A22234">
        <v>5.9143849607154803E+17</v>
      </c>
      <c r="B22234" t="s">
        <v>44586</v>
      </c>
      <c r="C22234" t="s">
        <v>44587</v>
      </c>
      <c r="D22234" s="1">
        <v>42118.214120370372</v>
      </c>
      <c r="E22234">
        <v>15</v>
      </c>
      <c r="F22234">
        <v>32</v>
      </c>
      <c r="G22234" t="e">
        <f>TheAlexanderW_</f>
        <v>#NAME?</v>
      </c>
      <c r="H22234" t="s">
        <v>390</v>
      </c>
    </row>
    <row r="22235" spans="1:8" x14ac:dyDescent="0.2">
      <c r="A22235">
        <v>5.9143899837306803E+17</v>
      </c>
      <c r="B22235" t="s">
        <v>44588</v>
      </c>
      <c r="C22235" t="s">
        <v>44589</v>
      </c>
      <c r="D22235" s="1">
        <v>42118.215509259258</v>
      </c>
      <c r="E22235">
        <v>32</v>
      </c>
      <c r="F22235">
        <v>33</v>
      </c>
      <c r="G22235" t="s">
        <v>576</v>
      </c>
      <c r="H22235" t="s">
        <v>13093</v>
      </c>
    </row>
    <row r="22236" spans="1:8" x14ac:dyDescent="0.2">
      <c r="A22236">
        <v>5.9143941105065101E+17</v>
      </c>
      <c r="B22236" t="s">
        <v>44590</v>
      </c>
      <c r="C22236" t="s">
        <v>44591</v>
      </c>
      <c r="D22236" s="1">
        <v>42118.216643518521</v>
      </c>
      <c r="E22236">
        <v>38</v>
      </c>
      <c r="F22236">
        <v>95</v>
      </c>
      <c r="G22236" t="s">
        <v>215</v>
      </c>
      <c r="H22236" t="s">
        <v>390</v>
      </c>
    </row>
    <row r="22237" spans="1:8" x14ac:dyDescent="0.2">
      <c r="A22237">
        <v>5.9143948474452301E+17</v>
      </c>
      <c r="B22237" t="s">
        <v>44592</v>
      </c>
      <c r="C22237" t="s">
        <v>44593</v>
      </c>
      <c r="D22237" s="1">
        <v>42118.216851851852</v>
      </c>
      <c r="E22237">
        <v>12</v>
      </c>
      <c r="F22237">
        <v>25</v>
      </c>
      <c r="G22237" t="s">
        <v>576</v>
      </c>
    </row>
    <row r="22238" spans="1:8" x14ac:dyDescent="0.2">
      <c r="A22238">
        <v>5.9143950824100198E+17</v>
      </c>
      <c r="B22238" t="s">
        <v>44594</v>
      </c>
      <c r="C22238" t="s">
        <v>44595</v>
      </c>
      <c r="D22238" s="1">
        <v>42118.216909722221</v>
      </c>
      <c r="E22238">
        <v>15</v>
      </c>
      <c r="F22238">
        <v>21</v>
      </c>
      <c r="G22238" t="s">
        <v>215</v>
      </c>
      <c r="H22238" t="s">
        <v>390</v>
      </c>
    </row>
    <row r="22239" spans="1:8" x14ac:dyDescent="0.2">
      <c r="A22239">
        <v>5.9143969755929805E+17</v>
      </c>
      <c r="B22239" t="s">
        <v>44596</v>
      </c>
      <c r="C22239" t="s">
        <v>44597</v>
      </c>
      <c r="D22239" s="1">
        <v>42118.217430555553</v>
      </c>
      <c r="E22239">
        <v>27</v>
      </c>
      <c r="F22239">
        <v>33</v>
      </c>
      <c r="G22239" t="s">
        <v>43069</v>
      </c>
    </row>
    <row r="22240" spans="1:8" x14ac:dyDescent="0.2">
      <c r="A22240">
        <v>5.9143976337211802E+17</v>
      </c>
      <c r="B22240" t="s">
        <v>44598</v>
      </c>
      <c r="C22240" t="s">
        <v>44599</v>
      </c>
      <c r="D22240" s="1">
        <v>42118.217615740738</v>
      </c>
      <c r="E22240">
        <v>51</v>
      </c>
      <c r="F22240">
        <v>128</v>
      </c>
      <c r="G22240" t="s">
        <v>215</v>
      </c>
    </row>
    <row r="22241" spans="1:8" x14ac:dyDescent="0.2">
      <c r="A22241">
        <v>5.9160415952843904E+17</v>
      </c>
      <c r="B22241" t="s">
        <v>44600</v>
      </c>
      <c r="C22241" t="s">
        <v>44601</v>
      </c>
      <c r="D22241" s="1">
        <v>42118.671261574076</v>
      </c>
      <c r="E22241">
        <v>15</v>
      </c>
      <c r="F22241">
        <v>33</v>
      </c>
      <c r="G22241" t="s">
        <v>215</v>
      </c>
    </row>
    <row r="22242" spans="1:8" x14ac:dyDescent="0.2">
      <c r="A22242">
        <v>5.9164059061964301E+17</v>
      </c>
      <c r="B22242" t="s">
        <v>44602</v>
      </c>
      <c r="C22242" t="s">
        <v>44603</v>
      </c>
      <c r="D22242" s="1">
        <v>42118.771793981483</v>
      </c>
      <c r="E22242">
        <v>43</v>
      </c>
      <c r="F22242">
        <v>62</v>
      </c>
      <c r="G22242" t="s">
        <v>89</v>
      </c>
    </row>
    <row r="22243" spans="1:8" x14ac:dyDescent="0.2">
      <c r="A22243">
        <v>5.9165890587438605E+17</v>
      </c>
      <c r="B22243" t="s">
        <v>44604</v>
      </c>
      <c r="C22243" t="s">
        <v>44605</v>
      </c>
      <c r="D22243" s="1">
        <v>42118.822337962964</v>
      </c>
      <c r="E22243">
        <v>21</v>
      </c>
      <c r="F22243">
        <v>31</v>
      </c>
      <c r="G22243" t="s">
        <v>89</v>
      </c>
    </row>
    <row r="22244" spans="1:8" x14ac:dyDescent="0.2">
      <c r="A22244">
        <v>5.9167209439353203E+17</v>
      </c>
      <c r="B22244" t="s">
        <v>44606</v>
      </c>
      <c r="C22244" t="s">
        <v>44607</v>
      </c>
      <c r="D22244" s="1">
        <v>42118.858726851853</v>
      </c>
      <c r="E22244">
        <v>29</v>
      </c>
      <c r="F22244">
        <v>53</v>
      </c>
      <c r="G22244" t="s">
        <v>89</v>
      </c>
    </row>
    <row r="22245" spans="1:8" x14ac:dyDescent="0.2">
      <c r="A22245">
        <v>5.9168223047021299E+17</v>
      </c>
      <c r="B22245" t="s">
        <v>44608</v>
      </c>
      <c r="C22245" t="s">
        <v>44609</v>
      </c>
      <c r="D22245" s="1">
        <v>42118.886701388888</v>
      </c>
      <c r="E22245">
        <v>15</v>
      </c>
      <c r="F22245">
        <v>17</v>
      </c>
      <c r="G22245" t="s">
        <v>215</v>
      </c>
    </row>
    <row r="22246" spans="1:8" x14ac:dyDescent="0.2">
      <c r="A22246">
        <v>5.9172641760966195E+17</v>
      </c>
      <c r="B22246" t="s">
        <v>44610</v>
      </c>
      <c r="C22246" t="s">
        <v>44611</v>
      </c>
      <c r="D22246" s="1">
        <v>42119.008634259262</v>
      </c>
      <c r="E22246">
        <v>47</v>
      </c>
      <c r="F22246">
        <v>59</v>
      </c>
      <c r="H22246" t="s">
        <v>390</v>
      </c>
    </row>
    <row r="22247" spans="1:8" x14ac:dyDescent="0.2">
      <c r="A22247">
        <v>5.9189903217333402E+17</v>
      </c>
      <c r="B22247" t="s">
        <v>44612</v>
      </c>
      <c r="C22247" t="s">
        <v>44613</v>
      </c>
      <c r="D22247" s="1">
        <v>42119.484953703701</v>
      </c>
      <c r="E22247">
        <v>39</v>
      </c>
      <c r="F22247">
        <v>46</v>
      </c>
      <c r="G22247" t="s">
        <v>215</v>
      </c>
      <c r="H22247" t="s">
        <v>616</v>
      </c>
    </row>
    <row r="22248" spans="1:8" x14ac:dyDescent="0.2">
      <c r="A22248">
        <v>5.9190219314762906E+17</v>
      </c>
      <c r="B22248" t="s">
        <v>44614</v>
      </c>
      <c r="C22248" t="s">
        <v>44615</v>
      </c>
      <c r="D22248" s="1">
        <v>42119.493680555555</v>
      </c>
      <c r="E22248">
        <v>39</v>
      </c>
      <c r="F22248">
        <v>44</v>
      </c>
      <c r="G22248" t="e">
        <f>PGA_com</f>
        <v>#NAME?</v>
      </c>
    </row>
    <row r="22249" spans="1:8" x14ac:dyDescent="0.2">
      <c r="A22249">
        <v>5.9190366710572595E+17</v>
      </c>
      <c r="B22249" t="s">
        <v>44616</v>
      </c>
      <c r="C22249" t="s">
        <v>44617</v>
      </c>
      <c r="D22249" s="1">
        <v>42119.497743055559</v>
      </c>
      <c r="E22249">
        <v>12</v>
      </c>
      <c r="F22249">
        <v>17</v>
      </c>
      <c r="G22249" t="s">
        <v>576</v>
      </c>
      <c r="H22249" t="s">
        <v>390</v>
      </c>
    </row>
    <row r="22250" spans="1:8" x14ac:dyDescent="0.2">
      <c r="A22250">
        <v>5.9190469918130906E+17</v>
      </c>
      <c r="B22250" t="s">
        <v>44618</v>
      </c>
      <c r="C22250" t="s">
        <v>44619</v>
      </c>
      <c r="D22250" s="1">
        <v>42119.500590277778</v>
      </c>
      <c r="E22250">
        <v>142</v>
      </c>
      <c r="F22250">
        <v>187</v>
      </c>
    </row>
    <row r="22251" spans="1:8" x14ac:dyDescent="0.2">
      <c r="A22251">
        <v>5.9196208981361395E+17</v>
      </c>
      <c r="B22251" t="s">
        <v>44620</v>
      </c>
      <c r="C22251" t="s">
        <v>44621</v>
      </c>
      <c r="D22251" s="1">
        <v>42119.658958333333</v>
      </c>
      <c r="E22251">
        <v>40</v>
      </c>
      <c r="F22251">
        <v>103</v>
      </c>
      <c r="G22251" t="s">
        <v>89</v>
      </c>
    </row>
    <row r="22252" spans="1:8" x14ac:dyDescent="0.2">
      <c r="A22252">
        <v>5.9196314963454298E+17</v>
      </c>
      <c r="B22252" t="s">
        <v>44622</v>
      </c>
      <c r="C22252" t="s">
        <v>44623</v>
      </c>
      <c r="D22252" s="1">
        <v>42119.661886574075</v>
      </c>
      <c r="E22252">
        <v>107</v>
      </c>
      <c r="F22252">
        <v>161</v>
      </c>
      <c r="G22252" t="s">
        <v>215</v>
      </c>
      <c r="H22252" t="s">
        <v>390</v>
      </c>
    </row>
    <row r="22253" spans="1:8" x14ac:dyDescent="0.2">
      <c r="A22253">
        <v>5.9196346871622003E+17</v>
      </c>
      <c r="B22253" t="s">
        <v>44624</v>
      </c>
      <c r="C22253" t="s">
        <v>44625</v>
      </c>
      <c r="D22253" s="1">
        <v>42119.662766203706</v>
      </c>
      <c r="E22253">
        <v>10</v>
      </c>
      <c r="F22253">
        <v>18</v>
      </c>
      <c r="G22253" t="e">
        <f>_xlfn.SINGLE( _xlfn.SINGLE( _xlfn.SINGLE(PGA_com)))</f>
        <v>#NAME?</v>
      </c>
    </row>
    <row r="22254" spans="1:8" x14ac:dyDescent="0.2">
      <c r="A22254">
        <v>5.9196419632309798E+17</v>
      </c>
      <c r="B22254" t="s">
        <v>44626</v>
      </c>
      <c r="C22254" t="s">
        <v>44627</v>
      </c>
      <c r="D22254" s="1">
        <v>42119.664780092593</v>
      </c>
      <c r="E22254">
        <v>55</v>
      </c>
      <c r="F22254">
        <v>82</v>
      </c>
      <c r="G22254" t="s">
        <v>89</v>
      </c>
    </row>
    <row r="22255" spans="1:8" x14ac:dyDescent="0.2">
      <c r="A22255">
        <v>5.9196556111183795E+17</v>
      </c>
      <c r="B22255" t="s">
        <v>44628</v>
      </c>
      <c r="C22255" t="s">
        <v>44629</v>
      </c>
      <c r="D22255" s="1">
        <v>42119.668541666666</v>
      </c>
      <c r="E22255">
        <v>20</v>
      </c>
      <c r="F22255">
        <v>30</v>
      </c>
      <c r="G22255" t="e">
        <f>WeWantMitt2016</f>
        <v>#NAME?</v>
      </c>
      <c r="H22255" t="s">
        <v>390</v>
      </c>
    </row>
    <row r="22256" spans="1:8" x14ac:dyDescent="0.2">
      <c r="A22256">
        <v>5.91965785364496E+17</v>
      </c>
      <c r="B22256" t="s">
        <v>44630</v>
      </c>
      <c r="C22256" t="s">
        <v>44631</v>
      </c>
      <c r="D22256" s="1">
        <v>42119.669166666667</v>
      </c>
      <c r="E22256">
        <v>27</v>
      </c>
      <c r="F22256">
        <v>28</v>
      </c>
      <c r="G22256" t="s">
        <v>44632</v>
      </c>
    </row>
    <row r="22257" spans="1:8" x14ac:dyDescent="0.2">
      <c r="A22257">
        <v>5.91966092152672E+17</v>
      </c>
      <c r="B22257" t="s">
        <v>44633</v>
      </c>
      <c r="C22257" t="s">
        <v>44634</v>
      </c>
      <c r="D22257" s="1">
        <v>42119.670011574075</v>
      </c>
      <c r="E22257">
        <v>11</v>
      </c>
      <c r="F22257">
        <v>9</v>
      </c>
      <c r="G22257" t="e">
        <f>_xlfn.SINGLE( _xlfn.SINGLE( _xlfn.SINGLE( _xlfn.SINGLE(PGA_com))))</f>
        <v>#NAME?</v>
      </c>
      <c r="H22257" t="s">
        <v>390</v>
      </c>
    </row>
    <row r="22258" spans="1:8" x14ac:dyDescent="0.2">
      <c r="A22258">
        <v>5.9196843285537894E+17</v>
      </c>
      <c r="B22258" t="s">
        <v>44635</v>
      </c>
      <c r="C22258" t="s">
        <v>44636</v>
      </c>
      <c r="D22258" s="1">
        <v>42119.676469907405</v>
      </c>
      <c r="E22258">
        <v>41</v>
      </c>
      <c r="F22258">
        <v>68</v>
      </c>
      <c r="G22258" t="s">
        <v>576</v>
      </c>
    </row>
    <row r="22259" spans="1:8" x14ac:dyDescent="0.2">
      <c r="A22259">
        <v>5.9196901358189696E+17</v>
      </c>
      <c r="B22259" t="s">
        <v>44637</v>
      </c>
      <c r="C22259" t="s">
        <v>44638</v>
      </c>
      <c r="D22259" s="1">
        <v>42119.678067129629</v>
      </c>
      <c r="E22259">
        <v>9</v>
      </c>
      <c r="F22259">
        <v>15</v>
      </c>
      <c r="G22259" t="s">
        <v>576</v>
      </c>
    </row>
    <row r="22260" spans="1:8" x14ac:dyDescent="0.2">
      <c r="A22260">
        <v>5.9197073580924506E+17</v>
      </c>
      <c r="B22260" t="s">
        <v>44639</v>
      </c>
      <c r="C22260" t="s">
        <v>44640</v>
      </c>
      <c r="D22260" s="1">
        <v>42119.682824074072</v>
      </c>
      <c r="E22260">
        <v>33</v>
      </c>
      <c r="F22260">
        <v>51</v>
      </c>
      <c r="G22260" t="s">
        <v>215</v>
      </c>
      <c r="H22260" t="s">
        <v>390</v>
      </c>
    </row>
    <row r="22261" spans="1:8" x14ac:dyDescent="0.2">
      <c r="A22261">
        <v>5.9197512161677696E+17</v>
      </c>
      <c r="B22261" t="s">
        <v>44641</v>
      </c>
      <c r="C22261" t="s">
        <v>44642</v>
      </c>
      <c r="D22261" s="1">
        <v>42119.694930555554</v>
      </c>
      <c r="E22261">
        <v>255</v>
      </c>
      <c r="F22261">
        <v>545</v>
      </c>
      <c r="G22261" t="s">
        <v>89</v>
      </c>
    </row>
    <row r="22262" spans="1:8" x14ac:dyDescent="0.2">
      <c r="A22262">
        <v>5.9197578372108595E+17</v>
      </c>
      <c r="B22262" t="s">
        <v>44643</v>
      </c>
      <c r="C22262" t="s">
        <v>44644</v>
      </c>
      <c r="D22262" s="1">
        <v>42119.696747685186</v>
      </c>
      <c r="E22262">
        <v>18</v>
      </c>
      <c r="F22262">
        <v>22</v>
      </c>
      <c r="G22262" t="s">
        <v>576</v>
      </c>
    </row>
    <row r="22263" spans="1:8" x14ac:dyDescent="0.2">
      <c r="A22263">
        <v>5.9197769227216397E+17</v>
      </c>
      <c r="B22263" t="s">
        <v>44645</v>
      </c>
      <c r="C22263" t="s">
        <v>44646</v>
      </c>
      <c r="D22263" s="1">
        <v>42119.702013888891</v>
      </c>
      <c r="E22263">
        <v>59</v>
      </c>
      <c r="F22263">
        <v>118</v>
      </c>
      <c r="G22263" t="s">
        <v>89</v>
      </c>
    </row>
    <row r="22264" spans="1:8" x14ac:dyDescent="0.2">
      <c r="A22264">
        <v>5.9197818076174694E+17</v>
      </c>
      <c r="B22264" t="s">
        <v>44647</v>
      </c>
      <c r="C22264" t="s">
        <v>44648</v>
      </c>
      <c r="D22264" s="1">
        <v>42119.703368055554</v>
      </c>
      <c r="E22264">
        <v>78</v>
      </c>
      <c r="F22264">
        <v>156</v>
      </c>
      <c r="G22264" t="s">
        <v>215</v>
      </c>
    </row>
    <row r="22265" spans="1:8" x14ac:dyDescent="0.2">
      <c r="A22265">
        <v>5.9198144980235802E+17</v>
      </c>
      <c r="B22265" t="s">
        <v>44649</v>
      </c>
      <c r="C22265" t="s">
        <v>44650</v>
      </c>
      <c r="D22265" s="1">
        <v>42119.712384259263</v>
      </c>
      <c r="E22265">
        <v>16</v>
      </c>
      <c r="F22265">
        <v>15</v>
      </c>
      <c r="G22265" t="s">
        <v>487</v>
      </c>
    </row>
    <row r="22266" spans="1:8" x14ac:dyDescent="0.2">
      <c r="A22266">
        <v>5.9198224094454899E+17</v>
      </c>
      <c r="B22266" t="s">
        <v>44651</v>
      </c>
      <c r="C22266" t="s">
        <v>44652</v>
      </c>
      <c r="D22266" s="1">
        <v>42119.714571759258</v>
      </c>
      <c r="E22266">
        <v>11</v>
      </c>
      <c r="F22266">
        <v>19</v>
      </c>
      <c r="G22266" t="s">
        <v>44653</v>
      </c>
    </row>
    <row r="22267" spans="1:8" x14ac:dyDescent="0.2">
      <c r="A22267">
        <v>5.9198262790684198E+17</v>
      </c>
      <c r="B22267" t="s">
        <v>44654</v>
      </c>
      <c r="C22267" t="s">
        <v>44655</v>
      </c>
      <c r="D22267" s="1">
        <v>42119.715636574074</v>
      </c>
      <c r="E22267">
        <v>27</v>
      </c>
      <c r="F22267">
        <v>36</v>
      </c>
      <c r="G22267" t="s">
        <v>215</v>
      </c>
    </row>
    <row r="22268" spans="1:8" x14ac:dyDescent="0.2">
      <c r="A22268">
        <v>5.9198341890641894E+17</v>
      </c>
      <c r="B22268" t="s">
        <v>44656</v>
      </c>
      <c r="C22268" t="s">
        <v>44657</v>
      </c>
      <c r="D22268" s="1">
        <v>42119.717824074076</v>
      </c>
      <c r="E22268">
        <v>330</v>
      </c>
      <c r="F22268">
        <v>261</v>
      </c>
      <c r="G22268" t="s">
        <v>89</v>
      </c>
    </row>
    <row r="22269" spans="1:8" x14ac:dyDescent="0.2">
      <c r="A22269">
        <v>5.9198375632136602E+17</v>
      </c>
      <c r="B22269" t="s">
        <v>44658</v>
      </c>
      <c r="C22269" t="s">
        <v>44659</v>
      </c>
      <c r="D22269" s="1">
        <v>42119.71875</v>
      </c>
      <c r="E22269">
        <v>32</v>
      </c>
      <c r="F22269">
        <v>50</v>
      </c>
      <c r="G22269" t="s">
        <v>215</v>
      </c>
    </row>
    <row r="22270" spans="1:8" x14ac:dyDescent="0.2">
      <c r="A22270">
        <v>5.9198515057519002E+17</v>
      </c>
      <c r="B22270" t="s">
        <v>44660</v>
      </c>
      <c r="C22270" t="s">
        <v>44661</v>
      </c>
      <c r="D22270" s="1">
        <v>42119.722604166665</v>
      </c>
      <c r="E22270">
        <v>31</v>
      </c>
      <c r="F22270">
        <v>46</v>
      </c>
      <c r="G22270" t="s">
        <v>89</v>
      </c>
    </row>
    <row r="22271" spans="1:8" x14ac:dyDescent="0.2">
      <c r="A22271">
        <v>5.9198607697948198E+17</v>
      </c>
      <c r="B22271" t="s">
        <v>44662</v>
      </c>
      <c r="C22271" t="s">
        <v>44663</v>
      </c>
      <c r="D22271" s="1">
        <v>42119.72515046296</v>
      </c>
      <c r="E22271">
        <v>307</v>
      </c>
      <c r="F22271">
        <v>514</v>
      </c>
    </row>
    <row r="22272" spans="1:8" x14ac:dyDescent="0.2">
      <c r="A22272">
        <v>5.9198648541656602E+17</v>
      </c>
      <c r="B22272" t="s">
        <v>44664</v>
      </c>
      <c r="C22272" t="s">
        <v>44665</v>
      </c>
      <c r="D22272" s="1">
        <v>42119.726284722223</v>
      </c>
      <c r="E22272">
        <v>17</v>
      </c>
      <c r="F22272">
        <v>18</v>
      </c>
      <c r="G22272" t="s">
        <v>576</v>
      </c>
    </row>
    <row r="22273" spans="1:8" x14ac:dyDescent="0.2">
      <c r="A22273">
        <v>5.9198696262775104E+17</v>
      </c>
      <c r="B22273" t="s">
        <v>44666</v>
      </c>
      <c r="C22273" t="s">
        <v>44667</v>
      </c>
      <c r="D22273" s="1">
        <v>42119.72760416667</v>
      </c>
      <c r="E22273">
        <v>23</v>
      </c>
      <c r="F22273">
        <v>66</v>
      </c>
      <c r="G22273" t="s">
        <v>215</v>
      </c>
    </row>
    <row r="22274" spans="1:8" x14ac:dyDescent="0.2">
      <c r="A22274">
        <v>5.9199072029211405E+17</v>
      </c>
      <c r="B22274" t="s">
        <v>44668</v>
      </c>
      <c r="C22274" t="s">
        <v>44669</v>
      </c>
      <c r="D22274" s="1">
        <v>42119.737974537034</v>
      </c>
      <c r="E22274">
        <v>49</v>
      </c>
      <c r="F22274">
        <v>153</v>
      </c>
      <c r="G22274" t="s">
        <v>215</v>
      </c>
    </row>
    <row r="22275" spans="1:8" x14ac:dyDescent="0.2">
      <c r="A22275">
        <v>5.9199091734891302E+17</v>
      </c>
      <c r="B22275" t="s">
        <v>44670</v>
      </c>
      <c r="C22275" t="s">
        <v>44671</v>
      </c>
      <c r="D22275" s="1">
        <v>42119.738518518519</v>
      </c>
      <c r="E22275">
        <v>29</v>
      </c>
      <c r="F22275">
        <v>41</v>
      </c>
      <c r="G22275" t="s">
        <v>89</v>
      </c>
    </row>
    <row r="22276" spans="1:8" x14ac:dyDescent="0.2">
      <c r="A22276">
        <v>5.9264373328543296E+17</v>
      </c>
      <c r="B22276" t="s">
        <v>44672</v>
      </c>
      <c r="C22276" t="s">
        <v>44673</v>
      </c>
      <c r="D22276" s="1">
        <v>42121.539942129632</v>
      </c>
      <c r="E22276">
        <v>25</v>
      </c>
      <c r="F22276">
        <v>77</v>
      </c>
      <c r="G22276" t="s">
        <v>89</v>
      </c>
    </row>
    <row r="22277" spans="1:8" x14ac:dyDescent="0.2">
      <c r="A22277">
        <v>5.9266823412765005E+17</v>
      </c>
      <c r="B22277" t="s">
        <v>44674</v>
      </c>
      <c r="C22277" t="s">
        <v>44675</v>
      </c>
      <c r="D22277" s="1">
        <v>42121.607546296298</v>
      </c>
      <c r="E22277">
        <v>11</v>
      </c>
      <c r="F22277">
        <v>28</v>
      </c>
      <c r="G22277" t="s">
        <v>215</v>
      </c>
    </row>
    <row r="22278" spans="1:8" x14ac:dyDescent="0.2">
      <c r="A22278">
        <v>5.9266884795988698E+17</v>
      </c>
      <c r="B22278" t="s">
        <v>44676</v>
      </c>
      <c r="C22278" t="s">
        <v>44677</v>
      </c>
      <c r="D22278" s="1">
        <v>42121.609247685185</v>
      </c>
      <c r="E22278">
        <v>10</v>
      </c>
      <c r="F22278">
        <v>12</v>
      </c>
      <c r="G22278" t="s">
        <v>576</v>
      </c>
    </row>
    <row r="22279" spans="1:8" x14ac:dyDescent="0.2">
      <c r="A22279">
        <v>5.9266933546382106E+17</v>
      </c>
      <c r="B22279" t="s">
        <v>44678</v>
      </c>
      <c r="C22279" t="s">
        <v>44679</v>
      </c>
      <c r="D22279" s="1">
        <v>42121.610590277778</v>
      </c>
      <c r="E22279">
        <v>21</v>
      </c>
      <c r="F22279">
        <v>21</v>
      </c>
      <c r="G22279" t="s">
        <v>215</v>
      </c>
    </row>
    <row r="22280" spans="1:8" x14ac:dyDescent="0.2">
      <c r="A22280">
        <v>5.9266957245455104E+17</v>
      </c>
      <c r="B22280" t="s">
        <v>44680</v>
      </c>
      <c r="C22280" t="s">
        <v>44681</v>
      </c>
      <c r="D22280" s="1">
        <v>42121.611238425925</v>
      </c>
      <c r="E22280">
        <v>67</v>
      </c>
      <c r="F22280">
        <v>92</v>
      </c>
      <c r="G22280" t="s">
        <v>44682</v>
      </c>
    </row>
    <row r="22281" spans="1:8" x14ac:dyDescent="0.2">
      <c r="A22281">
        <v>5.9266974670271206E+17</v>
      </c>
      <c r="B22281" t="s">
        <v>44683</v>
      </c>
      <c r="C22281" t="s">
        <v>44684</v>
      </c>
      <c r="D22281" s="1">
        <v>42121.611724537041</v>
      </c>
      <c r="E22281">
        <v>10</v>
      </c>
      <c r="F22281">
        <v>14</v>
      </c>
      <c r="G22281" t="s">
        <v>576</v>
      </c>
    </row>
    <row r="22282" spans="1:8" x14ac:dyDescent="0.2">
      <c r="A22282">
        <v>5.9266983846989402E+17</v>
      </c>
      <c r="B22282" t="s">
        <v>44685</v>
      </c>
      <c r="C22282" t="s">
        <v>44686</v>
      </c>
      <c r="D22282" s="1">
        <v>42121.611979166664</v>
      </c>
      <c r="E22282">
        <v>12</v>
      </c>
      <c r="F22282">
        <v>17</v>
      </c>
      <c r="G22282" t="s">
        <v>215</v>
      </c>
    </row>
    <row r="22283" spans="1:8" x14ac:dyDescent="0.2">
      <c r="A22283">
        <v>5.9266998521604506E+17</v>
      </c>
      <c r="B22283" t="s">
        <v>44687</v>
      </c>
      <c r="C22283" t="s">
        <v>44688</v>
      </c>
      <c r="D22283" s="1">
        <v>42121.612384259257</v>
      </c>
      <c r="E22283">
        <v>7</v>
      </c>
      <c r="F22283">
        <v>7</v>
      </c>
      <c r="G22283" t="s">
        <v>38016</v>
      </c>
    </row>
    <row r="22284" spans="1:8" x14ac:dyDescent="0.2">
      <c r="A22284">
        <v>5.9267010673339098E+17</v>
      </c>
      <c r="B22284" t="s">
        <v>44689</v>
      </c>
      <c r="C22284" t="s">
        <v>44690</v>
      </c>
      <c r="D22284" s="1">
        <v>42121.612719907411</v>
      </c>
      <c r="E22284">
        <v>9</v>
      </c>
      <c r="F22284">
        <v>11</v>
      </c>
      <c r="G22284" t="s">
        <v>576</v>
      </c>
    </row>
    <row r="22285" spans="1:8" x14ac:dyDescent="0.2">
      <c r="A22285">
        <v>5.9268734739486694E+17</v>
      </c>
      <c r="B22285" t="s">
        <v>44691</v>
      </c>
      <c r="C22285" t="s">
        <v>44692</v>
      </c>
      <c r="D22285" s="1">
        <v>42121.66028935185</v>
      </c>
      <c r="E22285">
        <v>14</v>
      </c>
      <c r="F22285">
        <v>12</v>
      </c>
      <c r="G22285" t="e">
        <f>_xlfn.SINGLE( _xlfn.SINGLE( _xlfn.SINGLE(WBINTV)))</f>
        <v>#NAME?</v>
      </c>
      <c r="H22285" t="s">
        <v>616</v>
      </c>
    </row>
    <row r="22286" spans="1:8" x14ac:dyDescent="0.2">
      <c r="A22286">
        <v>5.9268827306095398E+17</v>
      </c>
      <c r="B22286" t="s">
        <v>44693</v>
      </c>
      <c r="C22286" t="s">
        <v>44694</v>
      </c>
      <c r="D22286" s="1">
        <v>42121.662847222222</v>
      </c>
      <c r="E22286">
        <v>11</v>
      </c>
      <c r="F22286">
        <v>13</v>
      </c>
      <c r="G22286" t="s">
        <v>576</v>
      </c>
    </row>
    <row r="22287" spans="1:8" x14ac:dyDescent="0.2">
      <c r="A22287">
        <v>5.9268856081534106E+17</v>
      </c>
      <c r="B22287" t="s">
        <v>44695</v>
      </c>
      <c r="C22287" t="s">
        <v>44696</v>
      </c>
      <c r="D22287" s="1">
        <v>42121.663645833331</v>
      </c>
      <c r="E22287">
        <v>27</v>
      </c>
      <c r="F22287">
        <v>48</v>
      </c>
      <c r="G22287" t="s">
        <v>215</v>
      </c>
    </row>
    <row r="22288" spans="1:8" x14ac:dyDescent="0.2">
      <c r="A22288">
        <v>5.9269173245159795E+17</v>
      </c>
      <c r="B22288" t="s">
        <v>44697</v>
      </c>
      <c r="C22288" t="s">
        <v>44698</v>
      </c>
      <c r="D22288" s="1">
        <v>42121.672395833331</v>
      </c>
      <c r="E22288">
        <v>10</v>
      </c>
      <c r="F22288">
        <v>13</v>
      </c>
      <c r="G22288" t="s">
        <v>576</v>
      </c>
    </row>
    <row r="22289" spans="1:8" x14ac:dyDescent="0.2">
      <c r="A22289">
        <v>5.9269182075006899E+17</v>
      </c>
      <c r="B22289" t="s">
        <v>44699</v>
      </c>
      <c r="C22289" t="s">
        <v>44700</v>
      </c>
      <c r="D22289" s="1">
        <v>42121.672638888886</v>
      </c>
      <c r="E22289">
        <v>18</v>
      </c>
      <c r="F22289">
        <v>20</v>
      </c>
      <c r="G22289" t="s">
        <v>44701</v>
      </c>
    </row>
    <row r="22290" spans="1:8" x14ac:dyDescent="0.2">
      <c r="A22290">
        <v>5.9269208230270106E+17</v>
      </c>
      <c r="B22290" t="s">
        <v>44702</v>
      </c>
      <c r="C22290" t="s">
        <v>44703</v>
      </c>
      <c r="D22290" s="1">
        <v>42121.673356481479</v>
      </c>
      <c r="E22290">
        <v>31</v>
      </c>
      <c r="F22290">
        <v>39</v>
      </c>
      <c r="G22290" t="s">
        <v>215</v>
      </c>
      <c r="H22290" t="s">
        <v>390</v>
      </c>
    </row>
    <row r="22291" spans="1:8" x14ac:dyDescent="0.2">
      <c r="A22291">
        <v>5.9269231520400102E+17</v>
      </c>
      <c r="B22291" t="s">
        <v>44704</v>
      </c>
      <c r="C22291" t="s">
        <v>44705</v>
      </c>
      <c r="D22291" s="1">
        <v>42121.674004629633</v>
      </c>
      <c r="E22291">
        <v>13</v>
      </c>
      <c r="F22291">
        <v>37</v>
      </c>
      <c r="G22291" t="s">
        <v>215</v>
      </c>
      <c r="H22291" t="s">
        <v>390</v>
      </c>
    </row>
    <row r="22292" spans="1:8" x14ac:dyDescent="0.2">
      <c r="A22292">
        <v>5.9269257429036595E+17</v>
      </c>
      <c r="B22292" t="s">
        <v>44706</v>
      </c>
      <c r="C22292" t="s">
        <v>44707</v>
      </c>
      <c r="D22292" s="1">
        <v>42121.674722222226</v>
      </c>
      <c r="E22292">
        <v>27</v>
      </c>
      <c r="F22292">
        <v>39</v>
      </c>
      <c r="G22292" t="s">
        <v>215</v>
      </c>
      <c r="H22292" t="s">
        <v>616</v>
      </c>
    </row>
    <row r="22293" spans="1:8" x14ac:dyDescent="0.2">
      <c r="A22293">
        <v>5.9269280312735296E+17</v>
      </c>
      <c r="B22293" t="s">
        <v>44708</v>
      </c>
      <c r="C22293" t="s">
        <v>44709</v>
      </c>
      <c r="D22293" s="1">
        <v>42121.675347222219</v>
      </c>
      <c r="E22293">
        <v>39</v>
      </c>
      <c r="F22293">
        <v>50</v>
      </c>
      <c r="G22293" t="s">
        <v>487</v>
      </c>
    </row>
    <row r="22294" spans="1:8" x14ac:dyDescent="0.2">
      <c r="A22294">
        <v>5.9269804362921498E+17</v>
      </c>
      <c r="B22294" t="s">
        <v>44710</v>
      </c>
      <c r="C22294" t="s">
        <v>44711</v>
      </c>
      <c r="D22294" s="1">
        <v>42121.689814814818</v>
      </c>
      <c r="E22294">
        <v>436</v>
      </c>
      <c r="F22294">
        <v>459</v>
      </c>
      <c r="H22294" t="s">
        <v>390</v>
      </c>
    </row>
    <row r="22295" spans="1:8" x14ac:dyDescent="0.2">
      <c r="A22295">
        <v>5.92736540184416E+17</v>
      </c>
      <c r="B22295" t="s">
        <v>44712</v>
      </c>
      <c r="C22295" t="s">
        <v>44713</v>
      </c>
      <c r="D22295" s="1">
        <v>42121.796041666668</v>
      </c>
      <c r="E22295">
        <v>28</v>
      </c>
      <c r="F22295">
        <v>35</v>
      </c>
      <c r="G22295" t="s">
        <v>215</v>
      </c>
    </row>
    <row r="22296" spans="1:8" x14ac:dyDescent="0.2">
      <c r="A22296">
        <v>5.9274968415589901E+17</v>
      </c>
      <c r="B22296" t="s">
        <v>44714</v>
      </c>
      <c r="C22296" t="s">
        <v>44715</v>
      </c>
      <c r="D22296" s="1">
        <v>42121.832314814812</v>
      </c>
      <c r="E22296">
        <v>13</v>
      </c>
      <c r="F22296">
        <v>17</v>
      </c>
      <c r="G22296" t="s">
        <v>487</v>
      </c>
    </row>
    <row r="22297" spans="1:8" x14ac:dyDescent="0.2">
      <c r="A22297">
        <v>5.9276617881846502E+17</v>
      </c>
      <c r="B22297" t="s">
        <v>44716</v>
      </c>
      <c r="C22297" t="s">
        <v>44717</v>
      </c>
      <c r="D22297" s="1">
        <v>42121.877824074072</v>
      </c>
      <c r="E22297">
        <v>34</v>
      </c>
      <c r="F22297">
        <v>41</v>
      </c>
      <c r="G22297" t="s">
        <v>215</v>
      </c>
      <c r="H22297" t="s">
        <v>390</v>
      </c>
    </row>
    <row r="22298" spans="1:8" x14ac:dyDescent="0.2">
      <c r="A22298">
        <v>5.9278600015964506E+17</v>
      </c>
      <c r="B22298" t="s">
        <v>44718</v>
      </c>
      <c r="C22298" t="s">
        <v>44719</v>
      </c>
      <c r="D22298" s="1">
        <v>42121.932523148149</v>
      </c>
      <c r="E22298">
        <v>24</v>
      </c>
      <c r="F22298">
        <v>65</v>
      </c>
      <c r="G22298" t="s">
        <v>576</v>
      </c>
    </row>
    <row r="22299" spans="1:8" x14ac:dyDescent="0.2">
      <c r="A22299">
        <v>5.9279022891984E+17</v>
      </c>
      <c r="B22299" t="s">
        <v>44720</v>
      </c>
      <c r="C22299" t="s">
        <v>44721</v>
      </c>
      <c r="D22299" s="1">
        <v>42121.944189814814</v>
      </c>
      <c r="E22299">
        <v>31</v>
      </c>
      <c r="F22299">
        <v>51</v>
      </c>
      <c r="G22299" t="s">
        <v>215</v>
      </c>
    </row>
    <row r="22300" spans="1:8" x14ac:dyDescent="0.2">
      <c r="A22300">
        <v>5.9279640489820096E+17</v>
      </c>
      <c r="B22300" t="s">
        <v>44722</v>
      </c>
      <c r="C22300" t="s">
        <v>44723</v>
      </c>
      <c r="D22300" s="1">
        <v>42121.961238425924</v>
      </c>
      <c r="E22300">
        <v>11</v>
      </c>
      <c r="F22300">
        <v>24</v>
      </c>
      <c r="G22300" t="s">
        <v>576</v>
      </c>
    </row>
    <row r="22301" spans="1:8" x14ac:dyDescent="0.2">
      <c r="A22301">
        <v>5.9280247236585805E+17</v>
      </c>
      <c r="B22301" t="s">
        <v>44724</v>
      </c>
      <c r="C22301" t="s">
        <v>44725</v>
      </c>
      <c r="D22301" s="1">
        <v>42121.97797453704</v>
      </c>
      <c r="E22301">
        <v>30</v>
      </c>
      <c r="F22301">
        <v>63</v>
      </c>
      <c r="H22301" t="s">
        <v>390</v>
      </c>
    </row>
    <row r="22302" spans="1:8" x14ac:dyDescent="0.2">
      <c r="A22302">
        <v>5.9287154730983795E+17</v>
      </c>
      <c r="B22302" t="s">
        <v>44726</v>
      </c>
      <c r="C22302" t="s">
        <v>44727</v>
      </c>
      <c r="D22302" s="1">
        <v>42122.168587962966</v>
      </c>
      <c r="E22302">
        <v>1316</v>
      </c>
      <c r="F22302">
        <v>1542</v>
      </c>
    </row>
    <row r="22303" spans="1:8" x14ac:dyDescent="0.2">
      <c r="A22303">
        <v>5.9290816107551104E+17</v>
      </c>
      <c r="B22303" t="s">
        <v>44728</v>
      </c>
      <c r="C22303" t="s">
        <v>44729</v>
      </c>
      <c r="D22303" s="1">
        <v>42122.269618055558</v>
      </c>
      <c r="E22303">
        <v>786</v>
      </c>
      <c r="F22303">
        <v>931</v>
      </c>
    </row>
    <row r="22304" spans="1:8" x14ac:dyDescent="0.2">
      <c r="A22304">
        <v>5.9291066242422298E+17</v>
      </c>
      <c r="B22304" t="s">
        <v>44730</v>
      </c>
      <c r="C22304" t="s">
        <v>44731</v>
      </c>
      <c r="D22304" s="1">
        <v>42122.27652777778</v>
      </c>
      <c r="E22304">
        <v>6363</v>
      </c>
      <c r="F22304">
        <v>6236</v>
      </c>
    </row>
    <row r="22305" spans="1:8" x14ac:dyDescent="0.2">
      <c r="A22305">
        <v>5.9299142730456205E+17</v>
      </c>
      <c r="B22305" t="s">
        <v>44732</v>
      </c>
      <c r="C22305" t="s">
        <v>44733</v>
      </c>
      <c r="D22305" s="1">
        <v>42122.499398148146</v>
      </c>
      <c r="E22305">
        <v>1422</v>
      </c>
      <c r="F22305">
        <v>1630</v>
      </c>
    </row>
    <row r="22306" spans="1:8" x14ac:dyDescent="0.2">
      <c r="A22306">
        <v>5.92995408219152E+17</v>
      </c>
      <c r="B22306" t="s">
        <v>44734</v>
      </c>
      <c r="C22306" t="s">
        <v>44735</v>
      </c>
      <c r="D22306" s="1">
        <v>42122.510381944441</v>
      </c>
      <c r="E22306">
        <v>2252</v>
      </c>
      <c r="F22306">
        <v>2911</v>
      </c>
    </row>
    <row r="22307" spans="1:8" x14ac:dyDescent="0.2">
      <c r="A22307">
        <v>5.9301464864496397E+17</v>
      </c>
      <c r="B22307" t="s">
        <v>44736</v>
      </c>
      <c r="C22307" t="s">
        <v>44737</v>
      </c>
      <c r="D22307" s="1">
        <v>42122.563472222224</v>
      </c>
      <c r="E22307">
        <v>638</v>
      </c>
      <c r="F22307">
        <v>760</v>
      </c>
      <c r="G22307" t="s">
        <v>215</v>
      </c>
      <c r="H22307" t="s">
        <v>390</v>
      </c>
    </row>
    <row r="22308" spans="1:8" x14ac:dyDescent="0.2">
      <c r="A22308">
        <v>5.9301945818624794E+17</v>
      </c>
      <c r="B22308" t="s">
        <v>44738</v>
      </c>
      <c r="C22308" t="s">
        <v>44739</v>
      </c>
      <c r="D22308" s="1">
        <v>42122.576747685183</v>
      </c>
      <c r="E22308">
        <v>1020</v>
      </c>
      <c r="F22308">
        <v>1219</v>
      </c>
    </row>
    <row r="22309" spans="1:8" x14ac:dyDescent="0.2">
      <c r="A22309">
        <v>5.9302076267776794E+17</v>
      </c>
      <c r="B22309" t="s">
        <v>44740</v>
      </c>
      <c r="C22309" t="s">
        <v>44741</v>
      </c>
      <c r="D22309" s="1">
        <v>42122.580347222225</v>
      </c>
      <c r="E22309">
        <v>2614</v>
      </c>
      <c r="F22309">
        <v>3064</v>
      </c>
    </row>
    <row r="22310" spans="1:8" x14ac:dyDescent="0.2">
      <c r="A22310">
        <v>5.9303792636946406E+17</v>
      </c>
      <c r="B22310" t="s">
        <v>44742</v>
      </c>
      <c r="C22310" t="s">
        <v>44743</v>
      </c>
      <c r="D22310" s="1">
        <v>42122.627708333333</v>
      </c>
      <c r="E22310">
        <v>702</v>
      </c>
      <c r="F22310">
        <v>929</v>
      </c>
    </row>
    <row r="22311" spans="1:8" x14ac:dyDescent="0.2">
      <c r="A22311">
        <v>5.9321146041271002E+17</v>
      </c>
      <c r="B22311" t="s">
        <v>44744</v>
      </c>
      <c r="C22311" t="s">
        <v>44745</v>
      </c>
      <c r="D22311" s="1">
        <v>42123.106574074074</v>
      </c>
      <c r="E22311">
        <v>206</v>
      </c>
      <c r="F22311">
        <v>422</v>
      </c>
    </row>
    <row r="22312" spans="1:8" x14ac:dyDescent="0.2">
      <c r="A22312">
        <v>5.9332109502714995E+17</v>
      </c>
      <c r="B22312" t="s">
        <v>44746</v>
      </c>
      <c r="C22312" t="s">
        <v>44747</v>
      </c>
      <c r="D22312" s="1">
        <v>42123.409108796295</v>
      </c>
      <c r="E22312">
        <v>279</v>
      </c>
      <c r="F22312">
        <v>532</v>
      </c>
    </row>
    <row r="22313" spans="1:8" x14ac:dyDescent="0.2">
      <c r="A22313">
        <v>5.9332946660622298E+17</v>
      </c>
      <c r="B22313" t="s">
        <v>44748</v>
      </c>
      <c r="C22313" t="s">
        <v>44749</v>
      </c>
      <c r="D22313" s="1">
        <v>42123.432210648149</v>
      </c>
      <c r="E22313">
        <v>18</v>
      </c>
      <c r="F22313">
        <v>64</v>
      </c>
      <c r="G22313" t="s">
        <v>44750</v>
      </c>
    </row>
    <row r="22314" spans="1:8" x14ac:dyDescent="0.2">
      <c r="A22314">
        <v>5.9338478310490906E+17</v>
      </c>
      <c r="B22314" t="s">
        <v>44751</v>
      </c>
      <c r="C22314" t="s">
        <v>44752</v>
      </c>
      <c r="D22314" s="1">
        <v>42123.584849537037</v>
      </c>
      <c r="E22314">
        <v>53</v>
      </c>
      <c r="F22314">
        <v>112</v>
      </c>
      <c r="G22314" t="s">
        <v>89</v>
      </c>
    </row>
    <row r="22315" spans="1:8" x14ac:dyDescent="0.2">
      <c r="A22315">
        <v>5.9338654726687898E+17</v>
      </c>
      <c r="B22315" t="s">
        <v>44753</v>
      </c>
      <c r="C22315" t="s">
        <v>44754</v>
      </c>
      <c r="D22315" s="1">
        <v>42123.589722222219</v>
      </c>
      <c r="E22315">
        <v>49</v>
      </c>
      <c r="F22315">
        <v>125</v>
      </c>
      <c r="G22315" t="s">
        <v>44755</v>
      </c>
    </row>
    <row r="22316" spans="1:8" x14ac:dyDescent="0.2">
      <c r="A22316">
        <v>5.9338773946008294E+17</v>
      </c>
      <c r="B22316" t="s">
        <v>44756</v>
      </c>
      <c r="C22316" t="s">
        <v>44757</v>
      </c>
      <c r="D22316" s="1">
        <v>42123.593009259261</v>
      </c>
      <c r="E22316">
        <v>112</v>
      </c>
      <c r="F22316">
        <v>305</v>
      </c>
    </row>
    <row r="22317" spans="1:8" x14ac:dyDescent="0.2">
      <c r="A22317">
        <v>5.9344008872344704E+17</v>
      </c>
      <c r="B22317" t="s">
        <v>44758</v>
      </c>
      <c r="C22317" t="s">
        <v>44759</v>
      </c>
      <c r="D22317" s="1">
        <v>42123.73746527778</v>
      </c>
      <c r="E22317">
        <v>12</v>
      </c>
      <c r="F22317">
        <v>22</v>
      </c>
      <c r="G22317" t="s">
        <v>576</v>
      </c>
    </row>
    <row r="22318" spans="1:8" x14ac:dyDescent="0.2">
      <c r="A22318">
        <v>5.9349178453528499E+17</v>
      </c>
      <c r="B22318" t="s">
        <v>44760</v>
      </c>
      <c r="C22318" t="s">
        <v>44761</v>
      </c>
      <c r="D22318" s="1">
        <v>42123.880115740743</v>
      </c>
      <c r="E22318">
        <v>16</v>
      </c>
      <c r="F22318">
        <v>27</v>
      </c>
      <c r="G22318" t="s">
        <v>89</v>
      </c>
      <c r="H22318" t="s">
        <v>505</v>
      </c>
    </row>
    <row r="22319" spans="1:8" x14ac:dyDescent="0.2">
      <c r="A22319">
        <v>5.9349341131706304E+17</v>
      </c>
      <c r="B22319" t="s">
        <v>44762</v>
      </c>
      <c r="C22319" t="s">
        <v>44763</v>
      </c>
      <c r="D22319" s="1">
        <v>42123.884606481479</v>
      </c>
      <c r="E22319">
        <v>9</v>
      </c>
      <c r="F22319">
        <v>29</v>
      </c>
      <c r="G22319" t="s">
        <v>44764</v>
      </c>
    </row>
    <row r="22320" spans="1:8" x14ac:dyDescent="0.2">
      <c r="A22320">
        <v>5.9350205341189299E+17</v>
      </c>
      <c r="B22320" t="s">
        <v>44765</v>
      </c>
      <c r="C22320" t="s">
        <v>44766</v>
      </c>
      <c r="D22320" s="1">
        <v>42123.908449074072</v>
      </c>
      <c r="E22320">
        <v>26</v>
      </c>
      <c r="F22320">
        <v>87</v>
      </c>
    </row>
    <row r="22321" spans="1:8" x14ac:dyDescent="0.2">
      <c r="A22321">
        <v>5.9351727217973606E+17</v>
      </c>
      <c r="B22321" t="s">
        <v>44767</v>
      </c>
      <c r="C22321" t="s">
        <v>44768</v>
      </c>
      <c r="D22321" s="1">
        <v>42123.95045138889</v>
      </c>
      <c r="E22321">
        <v>17</v>
      </c>
      <c r="F22321">
        <v>35</v>
      </c>
      <c r="G22321" t="s">
        <v>44769</v>
      </c>
      <c r="H22321" t="s">
        <v>390</v>
      </c>
    </row>
    <row r="22322" spans="1:8" x14ac:dyDescent="0.2">
      <c r="A22322">
        <v>5.9351916038403994E+17</v>
      </c>
      <c r="B22322" t="s">
        <v>44770</v>
      </c>
      <c r="C22322" t="s">
        <v>44771</v>
      </c>
      <c r="D22322" s="1">
        <v>42123.955659722225</v>
      </c>
      <c r="E22322">
        <v>34</v>
      </c>
      <c r="F22322">
        <v>49</v>
      </c>
      <c r="G22322" t="s">
        <v>89</v>
      </c>
    </row>
    <row r="22323" spans="1:8" x14ac:dyDescent="0.2">
      <c r="A22323">
        <v>5.9359855564384602E+17</v>
      </c>
      <c r="B22323" t="s">
        <v>44772</v>
      </c>
      <c r="C22323" t="s">
        <v>44773</v>
      </c>
      <c r="D22323" s="1">
        <v>42124.174745370372</v>
      </c>
      <c r="E22323">
        <v>11</v>
      </c>
      <c r="F22323">
        <v>25</v>
      </c>
      <c r="G22323" t="s">
        <v>487</v>
      </c>
      <c r="H22323" t="s">
        <v>390</v>
      </c>
    </row>
    <row r="22324" spans="1:8" x14ac:dyDescent="0.2">
      <c r="A22324">
        <v>5.9359917934942605E+17</v>
      </c>
      <c r="B22324" t="s">
        <v>44774</v>
      </c>
      <c r="C22324" t="s">
        <v>44775</v>
      </c>
      <c r="D22324" s="1">
        <v>42124.176469907405</v>
      </c>
      <c r="E22324">
        <v>31</v>
      </c>
      <c r="F22324">
        <v>66</v>
      </c>
      <c r="G22324" t="s">
        <v>89</v>
      </c>
    </row>
    <row r="22325" spans="1:8" x14ac:dyDescent="0.2">
      <c r="A22325">
        <v>5.9360017359243597E+17</v>
      </c>
      <c r="B22325" t="s">
        <v>44776</v>
      </c>
      <c r="C22325" t="s">
        <v>44777</v>
      </c>
      <c r="D22325" s="1">
        <v>42124.179212962961</v>
      </c>
      <c r="E22325">
        <v>13</v>
      </c>
      <c r="F22325">
        <v>26</v>
      </c>
      <c r="G22325" t="s">
        <v>576</v>
      </c>
    </row>
    <row r="22326" spans="1:8" x14ac:dyDescent="0.2">
      <c r="A22326">
        <v>5.93600769372336E+17</v>
      </c>
      <c r="B22326" t="s">
        <v>44778</v>
      </c>
      <c r="C22326" t="s">
        <v>44779</v>
      </c>
      <c r="D22326" s="1">
        <v>42124.180856481478</v>
      </c>
      <c r="E22326">
        <v>28</v>
      </c>
      <c r="F22326">
        <v>68</v>
      </c>
      <c r="G22326" t="s">
        <v>215</v>
      </c>
    </row>
    <row r="22327" spans="1:8" x14ac:dyDescent="0.2">
      <c r="A22327">
        <v>5.93648204329136E+17</v>
      </c>
      <c r="B22327" t="s">
        <v>44780</v>
      </c>
      <c r="C22327" t="s">
        <v>44781</v>
      </c>
      <c r="D22327" s="1">
        <v>42124.311759259261</v>
      </c>
      <c r="E22327">
        <v>55</v>
      </c>
      <c r="F22327">
        <v>123</v>
      </c>
      <c r="G22327" t="s">
        <v>215</v>
      </c>
    </row>
    <row r="22328" spans="1:8" x14ac:dyDescent="0.2">
      <c r="A22328">
        <v>5.93748234721488E+17</v>
      </c>
      <c r="B22328" t="s">
        <v>44782</v>
      </c>
      <c r="C22328" t="s">
        <v>44783</v>
      </c>
      <c r="D22328" s="1">
        <v>42124.587789351855</v>
      </c>
      <c r="E22328">
        <v>14</v>
      </c>
      <c r="F22328">
        <v>26</v>
      </c>
      <c r="G22328" t="s">
        <v>215</v>
      </c>
    </row>
    <row r="22329" spans="1:8" x14ac:dyDescent="0.2">
      <c r="A22329">
        <v>5.93749230281424E+17</v>
      </c>
      <c r="B22329" t="s">
        <v>44784</v>
      </c>
      <c r="C22329" t="s">
        <v>44785</v>
      </c>
      <c r="D22329" s="1">
        <v>42124.590532407405</v>
      </c>
      <c r="E22329">
        <v>257</v>
      </c>
      <c r="F22329">
        <v>396</v>
      </c>
    </row>
    <row r="22330" spans="1:8" x14ac:dyDescent="0.2">
      <c r="A22330">
        <v>5.9375107153060198E+17</v>
      </c>
      <c r="B22330" t="s">
        <v>44786</v>
      </c>
      <c r="C22330" t="s">
        <v>44787</v>
      </c>
      <c r="D22330" s="1">
        <v>42124.595613425925</v>
      </c>
      <c r="E22330">
        <v>26</v>
      </c>
      <c r="F22330">
        <v>78</v>
      </c>
    </row>
    <row r="22331" spans="1:8" x14ac:dyDescent="0.2">
      <c r="A22331">
        <v>5.9375247526344205E+17</v>
      </c>
      <c r="B22331" t="s">
        <v>44788</v>
      </c>
      <c r="C22331" t="s">
        <v>44789</v>
      </c>
      <c r="D22331" s="1">
        <v>42124.599490740744</v>
      </c>
      <c r="E22331">
        <v>176</v>
      </c>
      <c r="F22331">
        <v>195</v>
      </c>
      <c r="G22331" t="s">
        <v>215</v>
      </c>
      <c r="H22331" t="s">
        <v>390</v>
      </c>
    </row>
    <row r="22332" spans="1:8" x14ac:dyDescent="0.2">
      <c r="A22332">
        <v>5.9375277540789005E+17</v>
      </c>
      <c r="B22332" t="s">
        <v>44790</v>
      </c>
      <c r="C22332" t="s">
        <v>44791</v>
      </c>
      <c r="D22332" s="1">
        <v>42124.600312499999</v>
      </c>
      <c r="E22332">
        <v>13</v>
      </c>
      <c r="F22332">
        <v>37</v>
      </c>
      <c r="G22332" t="s">
        <v>44792</v>
      </c>
    </row>
    <row r="22333" spans="1:8" x14ac:dyDescent="0.2">
      <c r="A22333">
        <v>5.9375312530087104E+17</v>
      </c>
      <c r="B22333" t="s">
        <v>44793</v>
      </c>
      <c r="C22333" t="s">
        <v>44794</v>
      </c>
      <c r="D22333" s="1">
        <v>42124.601284722223</v>
      </c>
      <c r="E22333">
        <v>29</v>
      </c>
      <c r="F22333">
        <v>100</v>
      </c>
      <c r="G22333" t="e">
        <f>markpryceagee</f>
        <v>#NAME?</v>
      </c>
      <c r="H22333" t="s">
        <v>390</v>
      </c>
    </row>
    <row r="22334" spans="1:8" x14ac:dyDescent="0.2">
      <c r="A22334">
        <v>5.9375428180896102E+17</v>
      </c>
      <c r="B22334" t="s">
        <v>44795</v>
      </c>
      <c r="C22334" t="s">
        <v>44796</v>
      </c>
      <c r="D22334" s="1">
        <v>42124.604467592595</v>
      </c>
      <c r="E22334">
        <v>13</v>
      </c>
      <c r="F22334">
        <v>38</v>
      </c>
      <c r="G22334" t="s">
        <v>44797</v>
      </c>
    </row>
    <row r="22335" spans="1:8" x14ac:dyDescent="0.2">
      <c r="A22335">
        <v>5.9375593595011802E+17</v>
      </c>
      <c r="B22335" t="s">
        <v>44798</v>
      </c>
      <c r="C22335" t="s">
        <v>44799</v>
      </c>
      <c r="D22335" s="1">
        <v>42124.609039351853</v>
      </c>
      <c r="E22335">
        <v>17</v>
      </c>
      <c r="F22335">
        <v>30</v>
      </c>
      <c r="G22335" t="s">
        <v>215</v>
      </c>
    </row>
    <row r="22336" spans="1:8" x14ac:dyDescent="0.2">
      <c r="A22336">
        <v>5.9375616743795494E+17</v>
      </c>
      <c r="B22336" t="s">
        <v>44800</v>
      </c>
      <c r="C22336" t="s">
        <v>44801</v>
      </c>
      <c r="D22336" s="1">
        <v>42124.609675925924</v>
      </c>
      <c r="E22336">
        <v>25</v>
      </c>
      <c r="F22336">
        <v>45</v>
      </c>
      <c r="G22336" t="s">
        <v>215</v>
      </c>
    </row>
    <row r="22337" spans="1:8" x14ac:dyDescent="0.2">
      <c r="A22337">
        <v>5.9375639579264205E+17</v>
      </c>
      <c r="B22337" t="s">
        <v>44802</v>
      </c>
      <c r="C22337" t="s">
        <v>44803</v>
      </c>
      <c r="D22337" s="1">
        <v>42124.610300925924</v>
      </c>
      <c r="E22337">
        <v>11</v>
      </c>
      <c r="F22337">
        <v>37</v>
      </c>
      <c r="G22337" t="e">
        <f>WeWantMitt2016</f>
        <v>#NAME?</v>
      </c>
      <c r="H22337" t="s">
        <v>390</v>
      </c>
    </row>
    <row r="22338" spans="1:8" x14ac:dyDescent="0.2">
      <c r="A22338">
        <v>5.9375682981507405E+17</v>
      </c>
      <c r="B22338" t="s">
        <v>44804</v>
      </c>
      <c r="C22338" t="s">
        <v>44805</v>
      </c>
      <c r="D22338" s="1">
        <v>42124.611504629633</v>
      </c>
      <c r="E22338">
        <v>18</v>
      </c>
      <c r="F22338">
        <v>45</v>
      </c>
      <c r="G22338" t="s">
        <v>44806</v>
      </c>
    </row>
    <row r="22339" spans="1:8" x14ac:dyDescent="0.2">
      <c r="A22339">
        <v>5.9375856640367002E+17</v>
      </c>
      <c r="B22339" t="s">
        <v>44807</v>
      </c>
      <c r="C22339" t="s">
        <v>44808</v>
      </c>
      <c r="D22339" s="1">
        <v>42124.616296296299</v>
      </c>
      <c r="E22339">
        <v>9</v>
      </c>
      <c r="F22339">
        <v>21</v>
      </c>
      <c r="G22339" t="s">
        <v>487</v>
      </c>
    </row>
    <row r="22340" spans="1:8" x14ac:dyDescent="0.2">
      <c r="A22340">
        <v>5.9375881936218496E+17</v>
      </c>
      <c r="B22340" t="s">
        <v>44809</v>
      </c>
      <c r="C22340" t="s">
        <v>44810</v>
      </c>
      <c r="D22340" s="1">
        <v>42124.616990740738</v>
      </c>
      <c r="E22340">
        <v>22</v>
      </c>
      <c r="F22340">
        <v>56</v>
      </c>
      <c r="G22340" t="s">
        <v>215</v>
      </c>
    </row>
    <row r="22341" spans="1:8" x14ac:dyDescent="0.2">
      <c r="A22341">
        <v>5.9375916300985894E+17</v>
      </c>
      <c r="B22341" t="s">
        <v>44811</v>
      </c>
      <c r="C22341" t="s">
        <v>44812</v>
      </c>
      <c r="D22341" s="1">
        <v>42124.617939814816</v>
      </c>
      <c r="E22341">
        <v>36</v>
      </c>
      <c r="F22341">
        <v>55</v>
      </c>
      <c r="G22341" t="e">
        <f>BJKizer74</f>
        <v>#NAME?</v>
      </c>
    </row>
    <row r="22342" spans="1:8" x14ac:dyDescent="0.2">
      <c r="A22342">
        <v>5.9379269089612096E+17</v>
      </c>
      <c r="B22342" t="s">
        <v>44813</v>
      </c>
      <c r="C22342" t="s">
        <v>44814</v>
      </c>
      <c r="D22342" s="1">
        <v>42124.710462962961</v>
      </c>
      <c r="E22342">
        <v>19</v>
      </c>
      <c r="F22342">
        <v>54</v>
      </c>
      <c r="G22342" t="s">
        <v>215</v>
      </c>
    </row>
    <row r="22343" spans="1:8" x14ac:dyDescent="0.2">
      <c r="A22343">
        <v>5.9379570265807206E+17</v>
      </c>
      <c r="B22343" t="s">
        <v>44815</v>
      </c>
      <c r="C22343" t="s">
        <v>44816</v>
      </c>
      <c r="D22343" s="1">
        <v>42124.718773148146</v>
      </c>
      <c r="E22343">
        <v>22</v>
      </c>
      <c r="F22343">
        <v>33</v>
      </c>
      <c r="G22343" t="s">
        <v>22981</v>
      </c>
    </row>
    <row r="22344" spans="1:8" x14ac:dyDescent="0.2">
      <c r="A22344">
        <v>5.9413592573661094E+17</v>
      </c>
      <c r="B22344" t="s">
        <v>44817</v>
      </c>
      <c r="C22344" t="s">
        <v>44818</v>
      </c>
      <c r="D22344" s="1">
        <v>42125.657604166663</v>
      </c>
      <c r="E22344">
        <v>12</v>
      </c>
      <c r="F22344">
        <v>19</v>
      </c>
      <c r="G22344" t="s">
        <v>44819</v>
      </c>
    </row>
    <row r="22345" spans="1:8" x14ac:dyDescent="0.2">
      <c r="A22345">
        <v>5.9413826576823002E+17</v>
      </c>
      <c r="B22345" t="s">
        <v>44820</v>
      </c>
      <c r="C22345" t="s">
        <v>44821</v>
      </c>
      <c r="D22345" s="1">
        <v>42125.6640625</v>
      </c>
      <c r="E22345">
        <v>12</v>
      </c>
      <c r="F22345">
        <v>46</v>
      </c>
      <c r="G22345" t="s">
        <v>215</v>
      </c>
    </row>
    <row r="22346" spans="1:8" x14ac:dyDescent="0.2">
      <c r="A22346">
        <v>5.9413932787919603E+17</v>
      </c>
      <c r="B22346" t="s">
        <v>44822</v>
      </c>
      <c r="C22346" t="s">
        <v>44823</v>
      </c>
      <c r="D22346" s="1">
        <v>42125.666990740741</v>
      </c>
      <c r="E22346">
        <v>13</v>
      </c>
      <c r="F22346">
        <v>23</v>
      </c>
      <c r="G22346" t="s">
        <v>89</v>
      </c>
    </row>
    <row r="22347" spans="1:8" x14ac:dyDescent="0.2">
      <c r="A22347">
        <v>5.9414002182685402E+17</v>
      </c>
      <c r="B22347" t="s">
        <v>44824</v>
      </c>
      <c r="C22347" t="s">
        <v>44825</v>
      </c>
      <c r="D22347" s="1">
        <v>42125.668912037036</v>
      </c>
      <c r="E22347">
        <v>11</v>
      </c>
      <c r="F22347">
        <v>19</v>
      </c>
      <c r="G22347" t="s">
        <v>215</v>
      </c>
    </row>
    <row r="22348" spans="1:8" x14ac:dyDescent="0.2">
      <c r="A22348">
        <v>5.9414338010959002E+17</v>
      </c>
      <c r="B22348" t="s">
        <v>44826</v>
      </c>
      <c r="C22348" t="s">
        <v>44827</v>
      </c>
      <c r="D22348" s="1">
        <v>42125.678182870368</v>
      </c>
      <c r="E22348">
        <v>30</v>
      </c>
      <c r="F22348">
        <v>81</v>
      </c>
      <c r="G22348" t="e">
        <f>AmadorServer</f>
        <v>#NAME?</v>
      </c>
      <c r="H22348" t="s">
        <v>390</v>
      </c>
    </row>
    <row r="22349" spans="1:8" x14ac:dyDescent="0.2">
      <c r="A22349">
        <v>5.94144659032576E+17</v>
      </c>
      <c r="B22349" t="s">
        <v>44828</v>
      </c>
      <c r="C22349" t="s">
        <v>44829</v>
      </c>
      <c r="D22349" s="1">
        <v>42125.681712962964</v>
      </c>
      <c r="E22349">
        <v>436</v>
      </c>
      <c r="F22349">
        <v>686</v>
      </c>
    </row>
    <row r="22350" spans="1:8" x14ac:dyDescent="0.2">
      <c r="A22350">
        <v>5.9415036956902605E+17</v>
      </c>
      <c r="B22350" t="s">
        <v>44830</v>
      </c>
      <c r="C22350" t="s">
        <v>44831</v>
      </c>
      <c r="D22350" s="1">
        <v>42125.697465277779</v>
      </c>
      <c r="E22350">
        <v>233</v>
      </c>
      <c r="F22350">
        <v>356</v>
      </c>
    </row>
    <row r="22351" spans="1:8" x14ac:dyDescent="0.2">
      <c r="A22351">
        <v>5.9415163207968704E+17</v>
      </c>
      <c r="B22351" t="s">
        <v>44832</v>
      </c>
      <c r="C22351" t="s">
        <v>44833</v>
      </c>
      <c r="D22351" s="1">
        <v>42125.700949074075</v>
      </c>
      <c r="E22351">
        <v>335</v>
      </c>
      <c r="F22351">
        <v>434</v>
      </c>
    </row>
    <row r="22352" spans="1:8" x14ac:dyDescent="0.2">
      <c r="A22352">
        <v>5.9416351626693798E+17</v>
      </c>
      <c r="B22352" t="s">
        <v>44834</v>
      </c>
      <c r="C22352" t="s">
        <v>34141</v>
      </c>
      <c r="D22352" s="1">
        <v>42125.733738425923</v>
      </c>
      <c r="E22352">
        <v>166</v>
      </c>
      <c r="F22352">
        <v>196</v>
      </c>
    </row>
    <row r="22353" spans="1:7" x14ac:dyDescent="0.2">
      <c r="A22353">
        <v>5.9416362698820403E+17</v>
      </c>
      <c r="B22353" t="s">
        <v>44835</v>
      </c>
      <c r="C22353" t="s">
        <v>41033</v>
      </c>
      <c r="D22353" s="1">
        <v>42125.734050925923</v>
      </c>
      <c r="E22353">
        <v>143</v>
      </c>
      <c r="F22353">
        <v>192</v>
      </c>
    </row>
    <row r="22354" spans="1:7" x14ac:dyDescent="0.2">
      <c r="A22354">
        <v>5.9416428120736499E+17</v>
      </c>
      <c r="B22354" t="s">
        <v>44836</v>
      </c>
      <c r="C22354" t="s">
        <v>41119</v>
      </c>
      <c r="D22354" s="1">
        <v>42125.735856481479</v>
      </c>
      <c r="E22354">
        <v>216</v>
      </c>
      <c r="F22354">
        <v>228</v>
      </c>
    </row>
    <row r="22355" spans="1:7" x14ac:dyDescent="0.2">
      <c r="A22355">
        <v>5.9417069858892096E+17</v>
      </c>
      <c r="B22355" t="s">
        <v>44837</v>
      </c>
      <c r="C22355" t="s">
        <v>44838</v>
      </c>
      <c r="D22355" s="1">
        <v>42125.753564814811</v>
      </c>
      <c r="E22355">
        <v>14</v>
      </c>
      <c r="F22355">
        <v>17</v>
      </c>
      <c r="G22355" t="s">
        <v>215</v>
      </c>
    </row>
    <row r="22356" spans="1:7" x14ac:dyDescent="0.2">
      <c r="A22356">
        <v>5.9417580760348198E+17</v>
      </c>
      <c r="B22356" t="s">
        <v>44839</v>
      </c>
      <c r="C22356" t="s">
        <v>44840</v>
      </c>
      <c r="D22356" s="1">
        <v>42125.76766203704</v>
      </c>
      <c r="E22356">
        <v>24</v>
      </c>
      <c r="F22356">
        <v>33</v>
      </c>
      <c r="G22356" t="s">
        <v>215</v>
      </c>
    </row>
    <row r="22357" spans="1:7" x14ac:dyDescent="0.2">
      <c r="A22357">
        <v>5.9418855725170202E+17</v>
      </c>
      <c r="B22357" t="s">
        <v>44841</v>
      </c>
      <c r="C22357" t="s">
        <v>44842</v>
      </c>
      <c r="D22357" s="1">
        <v>42125.802847222221</v>
      </c>
      <c r="E22357">
        <v>15</v>
      </c>
      <c r="F22357">
        <v>21</v>
      </c>
      <c r="G22357" t="s">
        <v>576</v>
      </c>
    </row>
    <row r="22358" spans="1:7" x14ac:dyDescent="0.2">
      <c r="A22358">
        <v>5.9419849127196198E+17</v>
      </c>
      <c r="B22358" t="s">
        <v>44843</v>
      </c>
      <c r="C22358" t="s">
        <v>44844</v>
      </c>
      <c r="D22358" s="1">
        <v>42125.830254629633</v>
      </c>
      <c r="E22358">
        <v>18</v>
      </c>
      <c r="F22358">
        <v>11</v>
      </c>
      <c r="G22358" t="s">
        <v>215</v>
      </c>
    </row>
    <row r="22359" spans="1:7" x14ac:dyDescent="0.2">
      <c r="A22359">
        <v>5.9420440970750298E+17</v>
      </c>
      <c r="B22359" t="s">
        <v>44845</v>
      </c>
      <c r="C22359" t="s">
        <v>44846</v>
      </c>
      <c r="D22359" s="1">
        <v>42125.846585648149</v>
      </c>
      <c r="E22359">
        <v>12</v>
      </c>
      <c r="F22359">
        <v>25</v>
      </c>
    </row>
    <row r="22360" spans="1:7" x14ac:dyDescent="0.2">
      <c r="A22360">
        <v>5.9420965047779302E+17</v>
      </c>
      <c r="B22360" t="s">
        <v>44847</v>
      </c>
      <c r="C22360" t="s">
        <v>44848</v>
      </c>
      <c r="D22360" s="1">
        <v>42125.86105324074</v>
      </c>
      <c r="E22360">
        <v>9</v>
      </c>
      <c r="F22360">
        <v>18</v>
      </c>
    </row>
    <row r="22361" spans="1:7" x14ac:dyDescent="0.2">
      <c r="A22361">
        <v>5.9421180087228006E+17</v>
      </c>
      <c r="B22361" t="s">
        <v>44849</v>
      </c>
      <c r="C22361" t="s">
        <v>44850</v>
      </c>
      <c r="D22361" s="1">
        <v>42125.866979166669</v>
      </c>
      <c r="E22361">
        <v>27</v>
      </c>
      <c r="F22361">
        <v>43</v>
      </c>
      <c r="G22361" t="s">
        <v>215</v>
      </c>
    </row>
    <row r="22362" spans="1:7" x14ac:dyDescent="0.2">
      <c r="A22362">
        <v>5.9421200515574502E+17</v>
      </c>
      <c r="B22362" t="s">
        <v>44851</v>
      </c>
      <c r="C22362" t="s">
        <v>44852</v>
      </c>
      <c r="D22362" s="1">
        <v>42125.867546296293</v>
      </c>
      <c r="E22362">
        <v>11</v>
      </c>
      <c r="F22362">
        <v>40</v>
      </c>
      <c r="G22362" t="s">
        <v>215</v>
      </c>
    </row>
    <row r="22363" spans="1:7" x14ac:dyDescent="0.2">
      <c r="A22363">
        <v>5.9421411452574502E+17</v>
      </c>
      <c r="B22363" t="s">
        <v>44853</v>
      </c>
      <c r="C22363" t="s">
        <v>44854</v>
      </c>
      <c r="D22363" s="1">
        <v>42125.873368055552</v>
      </c>
      <c r="E22363">
        <v>19</v>
      </c>
      <c r="F22363">
        <v>28</v>
      </c>
      <c r="G22363" t="s">
        <v>215</v>
      </c>
    </row>
    <row r="22364" spans="1:7" x14ac:dyDescent="0.2">
      <c r="A22364">
        <v>5.9421502412768397E+17</v>
      </c>
      <c r="B22364" t="s">
        <v>44855</v>
      </c>
      <c r="C22364" t="s">
        <v>44856</v>
      </c>
      <c r="D22364" s="1">
        <v>42125.875879629632</v>
      </c>
      <c r="E22364">
        <v>17</v>
      </c>
      <c r="F22364">
        <v>38</v>
      </c>
      <c r="G22364" t="s">
        <v>44857</v>
      </c>
    </row>
    <row r="22365" spans="1:7" x14ac:dyDescent="0.2">
      <c r="A22365">
        <v>5.9422521087992205E+17</v>
      </c>
      <c r="B22365" t="s">
        <v>44858</v>
      </c>
      <c r="C22365" t="s">
        <v>44859</v>
      </c>
      <c r="D22365" s="1">
        <v>42125.903993055559</v>
      </c>
      <c r="E22365">
        <v>12</v>
      </c>
      <c r="F22365">
        <v>15</v>
      </c>
      <c r="G22365" t="s">
        <v>576</v>
      </c>
    </row>
    <row r="22366" spans="1:7" x14ac:dyDescent="0.2">
      <c r="A22366">
        <v>5.94226100965744E+17</v>
      </c>
      <c r="B22366" t="s">
        <v>44860</v>
      </c>
      <c r="C22366" t="s">
        <v>44861</v>
      </c>
      <c r="D22366" s="1">
        <v>42125.906446759262</v>
      </c>
      <c r="E22366">
        <v>19</v>
      </c>
      <c r="F22366">
        <v>34</v>
      </c>
      <c r="G22366" t="s">
        <v>89</v>
      </c>
    </row>
    <row r="22367" spans="1:7" x14ac:dyDescent="0.2">
      <c r="A22367">
        <v>5.9422677723028595E+17</v>
      </c>
      <c r="B22367" t="s">
        <v>44862</v>
      </c>
      <c r="C22367" t="s">
        <v>44863</v>
      </c>
      <c r="D22367" s="1">
        <v>42125.908310185187</v>
      </c>
      <c r="E22367">
        <v>11</v>
      </c>
      <c r="F22367">
        <v>21</v>
      </c>
    </row>
    <row r="22368" spans="1:7" x14ac:dyDescent="0.2">
      <c r="A22368">
        <v>5.9422701149048397E+17</v>
      </c>
      <c r="B22368" t="s">
        <v>44864</v>
      </c>
      <c r="C22368" t="s">
        <v>44865</v>
      </c>
      <c r="D22368" s="1">
        <v>42125.908958333333</v>
      </c>
      <c r="E22368">
        <v>5</v>
      </c>
      <c r="F22368">
        <v>18</v>
      </c>
      <c r="G22368" t="s">
        <v>215</v>
      </c>
    </row>
    <row r="22369" spans="1:8" x14ac:dyDescent="0.2">
      <c r="A22369">
        <v>5.9422732774938995E+17</v>
      </c>
      <c r="B22369" t="s">
        <v>44866</v>
      </c>
      <c r="C22369" t="s">
        <v>44867</v>
      </c>
      <c r="D22369" s="1">
        <v>42125.909826388888</v>
      </c>
      <c r="E22369">
        <v>10</v>
      </c>
      <c r="F22369">
        <v>20</v>
      </c>
      <c r="G22369" t="s">
        <v>215</v>
      </c>
    </row>
    <row r="22370" spans="1:8" x14ac:dyDescent="0.2">
      <c r="A22370">
        <v>5.9422875527656205E+17</v>
      </c>
      <c r="B22370" t="s">
        <v>44868</v>
      </c>
      <c r="C22370" t="s">
        <v>44869</v>
      </c>
      <c r="D22370" s="1">
        <v>42125.913773148146</v>
      </c>
      <c r="E22370">
        <v>12</v>
      </c>
      <c r="F22370">
        <v>25</v>
      </c>
      <c r="G22370" t="s">
        <v>44870</v>
      </c>
    </row>
    <row r="22371" spans="1:8" x14ac:dyDescent="0.2">
      <c r="A22371">
        <v>5.9423056786601101E+17</v>
      </c>
      <c r="B22371" t="s">
        <v>44871</v>
      </c>
      <c r="C22371" t="s">
        <v>44872</v>
      </c>
      <c r="D22371" s="1">
        <v>42125.918773148151</v>
      </c>
      <c r="E22371">
        <v>21</v>
      </c>
      <c r="F22371">
        <v>26</v>
      </c>
      <c r="G22371" t="s">
        <v>215</v>
      </c>
    </row>
    <row r="22372" spans="1:8" x14ac:dyDescent="0.2">
      <c r="A22372">
        <v>5.9423498768508902E+17</v>
      </c>
      <c r="B22372" t="s">
        <v>44873</v>
      </c>
      <c r="C22372" t="s">
        <v>44874</v>
      </c>
      <c r="D22372" s="1">
        <v>42125.930972222224</v>
      </c>
      <c r="E22372">
        <v>23</v>
      </c>
      <c r="F22372">
        <v>61</v>
      </c>
      <c r="G22372" t="e">
        <f>pam_rugani</f>
        <v>#NAME?</v>
      </c>
    </row>
    <row r="22373" spans="1:8" x14ac:dyDescent="0.2">
      <c r="A22373">
        <v>5.9423514773972902E+17</v>
      </c>
      <c r="B22373" t="s">
        <v>44875</v>
      </c>
      <c r="C22373" t="s">
        <v>44876</v>
      </c>
      <c r="D22373" s="1">
        <v>42125.93141203704</v>
      </c>
      <c r="E22373">
        <v>11</v>
      </c>
      <c r="F22373">
        <v>16</v>
      </c>
      <c r="G22373" t="s">
        <v>215</v>
      </c>
    </row>
    <row r="22374" spans="1:8" x14ac:dyDescent="0.2">
      <c r="A22374">
        <v>5.9423677140094899E+17</v>
      </c>
      <c r="B22374" t="s">
        <v>44877</v>
      </c>
      <c r="C22374" t="s">
        <v>44878</v>
      </c>
      <c r="D22374" s="1">
        <v>42125.935891203706</v>
      </c>
      <c r="E22374">
        <v>19</v>
      </c>
      <c r="F22374">
        <v>24</v>
      </c>
      <c r="G22374" t="s">
        <v>215</v>
      </c>
      <c r="H22374" t="s">
        <v>13093</v>
      </c>
    </row>
    <row r="22375" spans="1:8" x14ac:dyDescent="0.2">
      <c r="A22375">
        <v>5.9423866483981094E+17</v>
      </c>
      <c r="B22375" t="s">
        <v>44879</v>
      </c>
      <c r="C22375" t="s">
        <v>44880</v>
      </c>
      <c r="D22375" s="1">
        <v>42125.941111111111</v>
      </c>
      <c r="E22375">
        <v>29</v>
      </c>
      <c r="F22375">
        <v>32</v>
      </c>
      <c r="G22375" t="s">
        <v>215</v>
      </c>
    </row>
    <row r="22376" spans="1:8" x14ac:dyDescent="0.2">
      <c r="A22376">
        <v>5.9424038461772096E+17</v>
      </c>
      <c r="B22376" t="s">
        <v>44881</v>
      </c>
      <c r="C22376" t="s">
        <v>44882</v>
      </c>
      <c r="D22376" s="1">
        <v>42125.945856481485</v>
      </c>
      <c r="E22376">
        <v>43</v>
      </c>
      <c r="F22376">
        <v>64</v>
      </c>
      <c r="G22376" t="s">
        <v>487</v>
      </c>
    </row>
    <row r="22377" spans="1:8" x14ac:dyDescent="0.2">
      <c r="A22377">
        <v>5.9425005179637299E+17</v>
      </c>
      <c r="B22377" t="s">
        <v>44883</v>
      </c>
      <c r="C22377" t="s">
        <v>44884</v>
      </c>
      <c r="D22377" s="1">
        <v>42125.972534722219</v>
      </c>
      <c r="E22377">
        <v>9</v>
      </c>
      <c r="F22377">
        <v>25</v>
      </c>
      <c r="G22377" t="s">
        <v>215</v>
      </c>
    </row>
    <row r="22378" spans="1:8" x14ac:dyDescent="0.2">
      <c r="A22378">
        <v>5.9425062837056704E+17</v>
      </c>
      <c r="B22378" t="s">
        <v>44885</v>
      </c>
      <c r="C22378" t="s">
        <v>44886</v>
      </c>
      <c r="D22378" s="1">
        <v>42125.974131944444</v>
      </c>
      <c r="E22378">
        <v>26</v>
      </c>
      <c r="F22378">
        <v>38</v>
      </c>
      <c r="G22378" t="s">
        <v>89</v>
      </c>
    </row>
    <row r="22379" spans="1:8" x14ac:dyDescent="0.2">
      <c r="A22379">
        <v>5.9425361642210496E+17</v>
      </c>
      <c r="B22379" t="s">
        <v>44887</v>
      </c>
      <c r="C22379" t="s">
        <v>44888</v>
      </c>
      <c r="D22379" s="1">
        <v>42125.982372685183</v>
      </c>
      <c r="E22379">
        <v>10</v>
      </c>
      <c r="F22379">
        <v>18</v>
      </c>
      <c r="G22379" t="e">
        <f>_xlfn.SINGLE( _xlfn.SINGLE( _xlfn.SINGLE(pam_rugan)))</f>
        <v>#NAME?</v>
      </c>
    </row>
    <row r="22380" spans="1:8" x14ac:dyDescent="0.2">
      <c r="A22380">
        <v>5.9425378631235098E+17</v>
      </c>
      <c r="B22380" t="s">
        <v>44889</v>
      </c>
      <c r="C22380" t="s">
        <v>44890</v>
      </c>
      <c r="D22380" s="1">
        <v>42125.982847222222</v>
      </c>
      <c r="E22380">
        <v>14</v>
      </c>
      <c r="F22380">
        <v>34</v>
      </c>
      <c r="G22380" t="s">
        <v>44891</v>
      </c>
    </row>
    <row r="22381" spans="1:8" x14ac:dyDescent="0.2">
      <c r="A22381">
        <v>5.9425386102136E+17</v>
      </c>
      <c r="B22381" t="s">
        <v>44892</v>
      </c>
      <c r="C22381" t="s">
        <v>44893</v>
      </c>
      <c r="D22381" s="1">
        <v>42125.983043981483</v>
      </c>
      <c r="E22381">
        <v>10</v>
      </c>
      <c r="F22381">
        <v>22</v>
      </c>
      <c r="G22381" t="s">
        <v>215</v>
      </c>
    </row>
    <row r="22382" spans="1:8" x14ac:dyDescent="0.2">
      <c r="A22382">
        <v>5.9425401644544794E+17</v>
      </c>
      <c r="B22382" t="s">
        <v>44894</v>
      </c>
      <c r="C22382" t="s">
        <v>44895</v>
      </c>
      <c r="D22382" s="1">
        <v>42125.983472222222</v>
      </c>
      <c r="E22382">
        <v>27</v>
      </c>
      <c r="F22382">
        <v>88</v>
      </c>
      <c r="G22382" t="s">
        <v>215</v>
      </c>
    </row>
    <row r="22383" spans="1:8" x14ac:dyDescent="0.2">
      <c r="A22383">
        <v>5.9428293202755904E+17</v>
      </c>
      <c r="B22383" t="s">
        <v>44896</v>
      </c>
      <c r="C22383" t="s">
        <v>44897</v>
      </c>
      <c r="D22383" s="1">
        <v>42126.063263888886</v>
      </c>
      <c r="E22383">
        <v>10</v>
      </c>
      <c r="F22383">
        <v>44</v>
      </c>
      <c r="G22383" t="s">
        <v>215</v>
      </c>
      <c r="H22383" t="s">
        <v>390</v>
      </c>
    </row>
    <row r="22384" spans="1:8" x14ac:dyDescent="0.2">
      <c r="A22384">
        <v>5.94288873712128E+17</v>
      </c>
      <c r="B22384" t="s">
        <v>44898</v>
      </c>
      <c r="C22384" t="s">
        <v>44899</v>
      </c>
      <c r="D22384" s="1">
        <v>42126.079664351855</v>
      </c>
      <c r="E22384">
        <v>77</v>
      </c>
      <c r="F22384">
        <v>103</v>
      </c>
      <c r="G22384" t="s">
        <v>89</v>
      </c>
    </row>
    <row r="22385" spans="1:8" x14ac:dyDescent="0.2">
      <c r="A22385">
        <v>5.94327851794464E+17</v>
      </c>
      <c r="B22385" t="s">
        <v>44900</v>
      </c>
      <c r="C22385" t="s">
        <v>44901</v>
      </c>
      <c r="D22385" s="1">
        <v>42126.187222222223</v>
      </c>
      <c r="E22385">
        <v>31</v>
      </c>
      <c r="F22385">
        <v>60</v>
      </c>
      <c r="G22385" t="s">
        <v>44902</v>
      </c>
    </row>
    <row r="22386" spans="1:8" x14ac:dyDescent="0.2">
      <c r="A22386">
        <v>5.9436985063548902E+17</v>
      </c>
      <c r="B22386" t="s">
        <v>44903</v>
      </c>
      <c r="C22386" t="s">
        <v>44904</v>
      </c>
      <c r="D22386" s="1">
        <v>42126.303113425929</v>
      </c>
      <c r="E22386">
        <v>22</v>
      </c>
      <c r="F22386">
        <v>57</v>
      </c>
      <c r="G22386" t="s">
        <v>215</v>
      </c>
    </row>
    <row r="22387" spans="1:8" x14ac:dyDescent="0.2">
      <c r="A22387">
        <v>5.9437425544744102E+17</v>
      </c>
      <c r="B22387" t="s">
        <v>44905</v>
      </c>
      <c r="C22387" t="s">
        <v>44906</v>
      </c>
      <c r="D22387" s="1">
        <v>42126.31527777778</v>
      </c>
      <c r="E22387">
        <v>97</v>
      </c>
      <c r="F22387">
        <v>212</v>
      </c>
    </row>
    <row r="22388" spans="1:8" x14ac:dyDescent="0.2">
      <c r="A22388">
        <v>5.9437460836450701E+17</v>
      </c>
      <c r="B22388" t="s">
        <v>44907</v>
      </c>
      <c r="C22388" t="s">
        <v>44908</v>
      </c>
      <c r="D22388" s="1">
        <v>42126.316250000003</v>
      </c>
      <c r="E22388">
        <v>16</v>
      </c>
      <c r="F22388">
        <v>37</v>
      </c>
      <c r="G22388" t="s">
        <v>9029</v>
      </c>
    </row>
    <row r="22389" spans="1:8" x14ac:dyDescent="0.2">
      <c r="A22389">
        <v>5.9445464533173005E+17</v>
      </c>
      <c r="B22389" t="s">
        <v>44909</v>
      </c>
      <c r="C22389" t="s">
        <v>44910</v>
      </c>
      <c r="D22389" s="1">
        <v>42126.537106481483</v>
      </c>
      <c r="E22389">
        <v>286</v>
      </c>
      <c r="F22389">
        <v>418</v>
      </c>
    </row>
    <row r="22390" spans="1:8" x14ac:dyDescent="0.2">
      <c r="A22390">
        <v>5.9461076710775104E+17</v>
      </c>
      <c r="B22390" t="s">
        <v>44911</v>
      </c>
      <c r="C22390" t="s">
        <v>44912</v>
      </c>
      <c r="D22390" s="1">
        <v>42126.967916666668</v>
      </c>
      <c r="E22390">
        <v>2636</v>
      </c>
      <c r="F22390">
        <v>2808</v>
      </c>
      <c r="G22390" t="s">
        <v>89</v>
      </c>
    </row>
    <row r="22391" spans="1:8" x14ac:dyDescent="0.2">
      <c r="A22391">
        <v>5.9461318645358106E+17</v>
      </c>
      <c r="B22391" t="s">
        <v>44913</v>
      </c>
      <c r="C22391" t="s">
        <v>44914</v>
      </c>
      <c r="D22391" s="1">
        <v>42126.974594907406</v>
      </c>
      <c r="E22391">
        <v>12</v>
      </c>
      <c r="F22391">
        <v>22</v>
      </c>
      <c r="G22391" t="s">
        <v>576</v>
      </c>
    </row>
    <row r="22392" spans="1:8" x14ac:dyDescent="0.2">
      <c r="A22392">
        <v>5.9461580867371802E+17</v>
      </c>
      <c r="B22392" t="s">
        <v>44915</v>
      </c>
      <c r="C22392" t="s">
        <v>44916</v>
      </c>
      <c r="D22392" s="1">
        <v>42126.981828703705</v>
      </c>
      <c r="E22392">
        <v>12</v>
      </c>
      <c r="F22392">
        <v>33</v>
      </c>
      <c r="G22392" t="s">
        <v>89</v>
      </c>
    </row>
    <row r="22393" spans="1:8" x14ac:dyDescent="0.2">
      <c r="A22393">
        <v>5.9461935958412902E+17</v>
      </c>
      <c r="B22393" t="s">
        <v>44917</v>
      </c>
      <c r="C22393" t="s">
        <v>44918</v>
      </c>
      <c r="D22393" s="1">
        <v>42126.991631944446</v>
      </c>
      <c r="E22393">
        <v>11</v>
      </c>
      <c r="F22393">
        <v>25</v>
      </c>
      <c r="G22393" t="s">
        <v>576</v>
      </c>
    </row>
    <row r="22394" spans="1:8" x14ac:dyDescent="0.2">
      <c r="A22394">
        <v>5.9462577393317402E+17</v>
      </c>
      <c r="B22394" t="s">
        <v>44919</v>
      </c>
      <c r="C22394" t="s">
        <v>44920</v>
      </c>
      <c r="D22394" s="1">
        <v>42127.009328703702</v>
      </c>
      <c r="E22394">
        <v>18</v>
      </c>
      <c r="F22394">
        <v>17</v>
      </c>
      <c r="G22394" t="s">
        <v>487</v>
      </c>
      <c r="H22394" t="s">
        <v>390</v>
      </c>
    </row>
    <row r="22395" spans="1:8" x14ac:dyDescent="0.2">
      <c r="A22395">
        <v>5.94625999741984E+17</v>
      </c>
      <c r="B22395" t="s">
        <v>44921</v>
      </c>
      <c r="C22395" t="s">
        <v>44922</v>
      </c>
      <c r="D22395" s="1">
        <v>42127.009953703702</v>
      </c>
      <c r="E22395">
        <v>12</v>
      </c>
      <c r="F22395">
        <v>30</v>
      </c>
      <c r="G22395" t="s">
        <v>89</v>
      </c>
    </row>
    <row r="22396" spans="1:8" x14ac:dyDescent="0.2">
      <c r="A22396">
        <v>5.9462749883650406E+17</v>
      </c>
      <c r="B22396" t="s">
        <v>44923</v>
      </c>
      <c r="C22396" t="s">
        <v>44924</v>
      </c>
      <c r="D22396" s="1">
        <v>42127.014097222222</v>
      </c>
      <c r="E22396">
        <v>30</v>
      </c>
      <c r="F22396">
        <v>66</v>
      </c>
      <c r="G22396" t="s">
        <v>215</v>
      </c>
    </row>
    <row r="22397" spans="1:8" x14ac:dyDescent="0.2">
      <c r="A22397">
        <v>5.9462784896022502E+17</v>
      </c>
      <c r="B22397" t="s">
        <v>44925</v>
      </c>
      <c r="C22397" t="s">
        <v>44926</v>
      </c>
      <c r="D22397" s="1">
        <v>42127.015057870369</v>
      </c>
      <c r="E22397">
        <v>77</v>
      </c>
      <c r="F22397">
        <v>133</v>
      </c>
      <c r="G22397" t="s">
        <v>215</v>
      </c>
      <c r="H22397" t="s">
        <v>390</v>
      </c>
    </row>
    <row r="22398" spans="1:8" x14ac:dyDescent="0.2">
      <c r="A22398">
        <v>5.9462847063998797E+17</v>
      </c>
      <c r="B22398" t="s">
        <v>44927</v>
      </c>
      <c r="C22398" t="s">
        <v>44928</v>
      </c>
      <c r="D22398" s="1">
        <v>42127.016770833332</v>
      </c>
      <c r="E22398">
        <v>384</v>
      </c>
      <c r="F22398">
        <v>755</v>
      </c>
      <c r="G22398" t="s">
        <v>89</v>
      </c>
    </row>
    <row r="22399" spans="1:8" x14ac:dyDescent="0.2">
      <c r="A22399">
        <v>5.9462856563681203E+17</v>
      </c>
      <c r="B22399" t="s">
        <v>44929</v>
      </c>
      <c r="C22399" t="s">
        <v>44930</v>
      </c>
      <c r="D22399" s="1">
        <v>42127.01703703704</v>
      </c>
      <c r="E22399">
        <v>6</v>
      </c>
      <c r="F22399">
        <v>26</v>
      </c>
      <c r="G22399" t="s">
        <v>215</v>
      </c>
      <c r="H22399" t="s">
        <v>390</v>
      </c>
    </row>
    <row r="22400" spans="1:8" x14ac:dyDescent="0.2">
      <c r="A22400">
        <v>5.9462933587037299E+17</v>
      </c>
      <c r="B22400" t="s">
        <v>44931</v>
      </c>
      <c r="C22400" t="s">
        <v>44932</v>
      </c>
      <c r="D22400" s="1">
        <v>42127.019166666665</v>
      </c>
      <c r="E22400">
        <v>25</v>
      </c>
      <c r="F22400">
        <v>48</v>
      </c>
      <c r="G22400" t="s">
        <v>215</v>
      </c>
    </row>
    <row r="22401" spans="1:8" x14ac:dyDescent="0.2">
      <c r="A22401">
        <v>5.9462941499173606E+17</v>
      </c>
      <c r="B22401" t="s">
        <v>44933</v>
      </c>
      <c r="C22401" t="s">
        <v>44934</v>
      </c>
      <c r="D22401" s="1">
        <v>42127.019375000003</v>
      </c>
      <c r="E22401">
        <v>13</v>
      </c>
      <c r="F22401">
        <v>35</v>
      </c>
      <c r="G22401" t="s">
        <v>44935</v>
      </c>
    </row>
    <row r="22402" spans="1:8" x14ac:dyDescent="0.2">
      <c r="A22402">
        <v>5.9463190387497702E+17</v>
      </c>
      <c r="B22402" t="s">
        <v>44936</v>
      </c>
      <c r="C22402" t="s">
        <v>44937</v>
      </c>
      <c r="D22402" s="1">
        <v>42127.026250000003</v>
      </c>
      <c r="E22402">
        <v>20</v>
      </c>
      <c r="F22402">
        <v>47</v>
      </c>
      <c r="G22402" t="s">
        <v>546</v>
      </c>
    </row>
    <row r="22403" spans="1:8" x14ac:dyDescent="0.2">
      <c r="A22403">
        <v>5.9463539899266202E+17</v>
      </c>
      <c r="B22403" t="s">
        <v>44938</v>
      </c>
      <c r="C22403" t="s">
        <v>44939</v>
      </c>
      <c r="D22403" s="1">
        <v>42127.035891203705</v>
      </c>
      <c r="E22403">
        <v>25</v>
      </c>
      <c r="F22403">
        <v>43</v>
      </c>
      <c r="G22403" t="s">
        <v>89</v>
      </c>
      <c r="H22403" t="s">
        <v>390</v>
      </c>
    </row>
    <row r="22404" spans="1:8" x14ac:dyDescent="0.2">
      <c r="A22404">
        <v>5.9463569380609203E+17</v>
      </c>
      <c r="B22404" t="s">
        <v>44940</v>
      </c>
      <c r="C22404" t="s">
        <v>44941</v>
      </c>
      <c r="D22404" s="1">
        <v>42127.03670138889</v>
      </c>
      <c r="E22404">
        <v>31</v>
      </c>
      <c r="F22404">
        <v>46</v>
      </c>
      <c r="G22404" t="s">
        <v>576</v>
      </c>
    </row>
    <row r="22405" spans="1:8" x14ac:dyDescent="0.2">
      <c r="A22405">
        <v>5.94637318754992E+17</v>
      </c>
      <c r="B22405" t="s">
        <v>44942</v>
      </c>
      <c r="C22405" t="s">
        <v>44943</v>
      </c>
      <c r="D22405" s="1">
        <v>42127.041192129633</v>
      </c>
      <c r="E22405">
        <v>142</v>
      </c>
      <c r="F22405">
        <v>185</v>
      </c>
      <c r="G22405" t="s">
        <v>89</v>
      </c>
    </row>
    <row r="22406" spans="1:8" x14ac:dyDescent="0.2">
      <c r="A22406">
        <v>5.9465450125401203E+17</v>
      </c>
      <c r="B22406" t="s">
        <v>44944</v>
      </c>
      <c r="C22406" t="s">
        <v>44945</v>
      </c>
      <c r="D22406" s="1">
        <v>42127.088599537034</v>
      </c>
      <c r="E22406">
        <v>109</v>
      </c>
      <c r="F22406">
        <v>192</v>
      </c>
      <c r="G22406" t="s">
        <v>215</v>
      </c>
      <c r="H22406" t="s">
        <v>390</v>
      </c>
    </row>
    <row r="22407" spans="1:8" x14ac:dyDescent="0.2">
      <c r="A22407">
        <v>5.9465469522374195E+17</v>
      </c>
      <c r="B22407" t="s">
        <v>44946</v>
      </c>
      <c r="C22407" t="s">
        <v>44947</v>
      </c>
      <c r="D22407" s="1">
        <v>42127.089143518519</v>
      </c>
      <c r="E22407">
        <v>22</v>
      </c>
      <c r="F22407">
        <v>54</v>
      </c>
      <c r="G22407" t="s">
        <v>215</v>
      </c>
    </row>
    <row r="22408" spans="1:8" x14ac:dyDescent="0.2">
      <c r="A22408">
        <v>5.9465502834796506E+17</v>
      </c>
      <c r="B22408" t="s">
        <v>44948</v>
      </c>
      <c r="C22408" t="s">
        <v>44949</v>
      </c>
      <c r="D22408" s="1">
        <v>42127.090057870373</v>
      </c>
      <c r="E22408">
        <v>25</v>
      </c>
      <c r="F22408">
        <v>39</v>
      </c>
      <c r="G22408" t="s">
        <v>40370</v>
      </c>
    </row>
    <row r="22409" spans="1:8" x14ac:dyDescent="0.2">
      <c r="A22409">
        <v>5.9465754976636506E+17</v>
      </c>
      <c r="B22409" t="s">
        <v>44950</v>
      </c>
      <c r="C22409" t="s">
        <v>44951</v>
      </c>
      <c r="D22409" s="1">
        <v>42127.097013888888</v>
      </c>
      <c r="E22409">
        <v>20</v>
      </c>
      <c r="F22409">
        <v>39</v>
      </c>
      <c r="G22409" t="s">
        <v>215</v>
      </c>
      <c r="H22409" t="s">
        <v>390</v>
      </c>
    </row>
    <row r="22410" spans="1:8" x14ac:dyDescent="0.2">
      <c r="A22410">
        <v>5.9465768347244902E+17</v>
      </c>
      <c r="B22410" t="s">
        <v>44952</v>
      </c>
      <c r="C22410" t="s">
        <v>44953</v>
      </c>
      <c r="D22410" s="1">
        <v>42127.097384259258</v>
      </c>
      <c r="E22410">
        <v>21</v>
      </c>
      <c r="F22410">
        <v>39</v>
      </c>
      <c r="G22410" t="s">
        <v>44935</v>
      </c>
    </row>
    <row r="22411" spans="1:8" x14ac:dyDescent="0.2">
      <c r="A22411">
        <v>5.9465819697263795E+17</v>
      </c>
      <c r="B22411" t="s">
        <v>44954</v>
      </c>
      <c r="C22411" t="s">
        <v>44955</v>
      </c>
      <c r="D22411" s="1">
        <v>42127.098807870374</v>
      </c>
      <c r="E22411">
        <v>28</v>
      </c>
      <c r="F22411">
        <v>49</v>
      </c>
      <c r="G22411" t="s">
        <v>576</v>
      </c>
    </row>
    <row r="22412" spans="1:8" x14ac:dyDescent="0.2">
      <c r="A22412">
        <v>5.9492344359171994E+17</v>
      </c>
      <c r="B22412" t="s">
        <v>44956</v>
      </c>
      <c r="C22412" t="s">
        <v>44957</v>
      </c>
      <c r="D22412" s="1">
        <v>42127.830740740741</v>
      </c>
      <c r="E22412">
        <v>231</v>
      </c>
      <c r="F22412">
        <v>353</v>
      </c>
      <c r="G22412" t="s">
        <v>89</v>
      </c>
    </row>
    <row r="22413" spans="1:8" x14ac:dyDescent="0.2">
      <c r="A22413">
        <v>5.9492410456368704E+17</v>
      </c>
      <c r="B22413" t="s">
        <v>44958</v>
      </c>
      <c r="C22413" t="s">
        <v>44959</v>
      </c>
      <c r="D22413" s="1">
        <v>42127.832569444443</v>
      </c>
      <c r="E22413">
        <v>18</v>
      </c>
      <c r="F22413">
        <v>38</v>
      </c>
      <c r="G22413" t="s">
        <v>576</v>
      </c>
    </row>
    <row r="22414" spans="1:8" x14ac:dyDescent="0.2">
      <c r="A22414">
        <v>5.9492428221765197E+17</v>
      </c>
      <c r="B22414" t="s">
        <v>44960</v>
      </c>
      <c r="C22414" t="s">
        <v>44961</v>
      </c>
      <c r="D22414" s="1">
        <v>42127.833055555559</v>
      </c>
      <c r="E22414">
        <v>12</v>
      </c>
      <c r="F22414">
        <v>34</v>
      </c>
      <c r="G22414" t="s">
        <v>576</v>
      </c>
    </row>
    <row r="22415" spans="1:8" x14ac:dyDescent="0.2">
      <c r="A22415">
        <v>5.9492732398563302E+17</v>
      </c>
      <c r="B22415" t="s">
        <v>44962</v>
      </c>
      <c r="C22415" t="s">
        <v>44963</v>
      </c>
      <c r="D22415" s="1">
        <v>42127.841446759259</v>
      </c>
      <c r="E22415">
        <v>19</v>
      </c>
      <c r="F22415">
        <v>40</v>
      </c>
      <c r="G22415" t="s">
        <v>215</v>
      </c>
    </row>
    <row r="22416" spans="1:8" x14ac:dyDescent="0.2">
      <c r="A22416">
        <v>5.9492743072226496E+17</v>
      </c>
      <c r="B22416" t="s">
        <v>44964</v>
      </c>
      <c r="C22416" t="s">
        <v>44965</v>
      </c>
      <c r="D22416" s="1">
        <v>42127.841747685183</v>
      </c>
      <c r="E22416">
        <v>35</v>
      </c>
      <c r="F22416">
        <v>57</v>
      </c>
      <c r="G22416" t="s">
        <v>215</v>
      </c>
    </row>
    <row r="22417" spans="1:8" x14ac:dyDescent="0.2">
      <c r="A22417">
        <v>5.9496328354897498E+17</v>
      </c>
      <c r="B22417" t="s">
        <v>44966</v>
      </c>
      <c r="C22417" t="s">
        <v>44967</v>
      </c>
      <c r="D22417" s="1">
        <v>42127.940682870372</v>
      </c>
      <c r="E22417">
        <v>102</v>
      </c>
      <c r="F22417">
        <v>262</v>
      </c>
    </row>
    <row r="22418" spans="1:8" x14ac:dyDescent="0.2">
      <c r="A22418">
        <v>5.9496503831575706E+17</v>
      </c>
      <c r="B22418" t="s">
        <v>44968</v>
      </c>
      <c r="C22418" t="s">
        <v>44969</v>
      </c>
      <c r="D22418" s="1">
        <v>42127.945520833331</v>
      </c>
      <c r="E22418">
        <v>16</v>
      </c>
      <c r="F22418">
        <v>24</v>
      </c>
      <c r="G22418" t="s">
        <v>44970</v>
      </c>
    </row>
    <row r="22419" spans="1:8" x14ac:dyDescent="0.2">
      <c r="A22419">
        <v>5.9500429573450496E+17</v>
      </c>
      <c r="B22419" t="s">
        <v>44971</v>
      </c>
      <c r="C22419" t="s">
        <v>44972</v>
      </c>
      <c r="D22419" s="1">
        <v>42128.053854166668</v>
      </c>
      <c r="E22419">
        <v>36</v>
      </c>
      <c r="F22419">
        <v>80</v>
      </c>
      <c r="G22419" t="s">
        <v>215</v>
      </c>
    </row>
    <row r="22420" spans="1:8" x14ac:dyDescent="0.2">
      <c r="A22420">
        <v>5.9502489963634202E+17</v>
      </c>
      <c r="B22420" t="s">
        <v>44973</v>
      </c>
      <c r="C22420" t="s">
        <v>44974</v>
      </c>
      <c r="D22420" s="1">
        <v>42128.110706018517</v>
      </c>
      <c r="E22420">
        <v>28</v>
      </c>
      <c r="F22420">
        <v>66</v>
      </c>
      <c r="G22420" t="s">
        <v>89</v>
      </c>
      <c r="H22420" t="s">
        <v>390</v>
      </c>
    </row>
    <row r="22421" spans="1:8" x14ac:dyDescent="0.2">
      <c r="A22421">
        <v>5.9504789849418099E+17</v>
      </c>
      <c r="B22421" t="s">
        <v>44975</v>
      </c>
      <c r="C22421" t="s">
        <v>44976</v>
      </c>
      <c r="D22421" s="1">
        <v>42128.174178240741</v>
      </c>
      <c r="E22421">
        <v>48</v>
      </c>
      <c r="F22421">
        <v>91</v>
      </c>
      <c r="G22421" t="s">
        <v>215</v>
      </c>
    </row>
    <row r="22422" spans="1:8" x14ac:dyDescent="0.2">
      <c r="A22422">
        <v>5.9505033114014106E+17</v>
      </c>
      <c r="B22422" t="s">
        <v>44977</v>
      </c>
      <c r="C22422" t="s">
        <v>44978</v>
      </c>
      <c r="D22422" s="1">
        <v>42128.180891203701</v>
      </c>
      <c r="E22422">
        <v>33</v>
      </c>
      <c r="F22422">
        <v>74</v>
      </c>
      <c r="G22422" t="s">
        <v>89</v>
      </c>
      <c r="H22422" t="s">
        <v>616</v>
      </c>
    </row>
    <row r="22423" spans="1:8" x14ac:dyDescent="0.2">
      <c r="A22423">
        <v>5.9505093648730099E+17</v>
      </c>
      <c r="B22423" t="s">
        <v>44979</v>
      </c>
      <c r="C22423" t="s">
        <v>44980</v>
      </c>
      <c r="D22423" s="1">
        <v>42128.182557870372</v>
      </c>
      <c r="E22423">
        <v>64</v>
      </c>
      <c r="F22423">
        <v>185</v>
      </c>
      <c r="G22423" t="s">
        <v>89</v>
      </c>
    </row>
    <row r="22424" spans="1:8" x14ac:dyDescent="0.2">
      <c r="A22424">
        <v>5.9518439478198605E+17</v>
      </c>
      <c r="B22424" t="s">
        <v>44981</v>
      </c>
      <c r="C22424" t="s">
        <v>44982</v>
      </c>
      <c r="D22424" s="1">
        <v>42128.550833333335</v>
      </c>
      <c r="E22424">
        <v>33</v>
      </c>
      <c r="F22424">
        <v>51</v>
      </c>
      <c r="G22424" t="s">
        <v>215</v>
      </c>
      <c r="H22424" t="s">
        <v>390</v>
      </c>
    </row>
    <row r="22425" spans="1:8" x14ac:dyDescent="0.2">
      <c r="A22425">
        <v>5.9518642729139405E+17</v>
      </c>
      <c r="B22425" t="s">
        <v>44983</v>
      </c>
      <c r="C22425" t="s">
        <v>44984</v>
      </c>
      <c r="D22425" s="1">
        <v>42128.556435185186</v>
      </c>
      <c r="E22425">
        <v>16</v>
      </c>
      <c r="F22425">
        <v>21</v>
      </c>
      <c r="G22425" t="s">
        <v>576</v>
      </c>
    </row>
    <row r="22426" spans="1:8" x14ac:dyDescent="0.2">
      <c r="A22426">
        <v>5.9518882408869402E+17</v>
      </c>
      <c r="B22426" t="s">
        <v>44985</v>
      </c>
      <c r="C22426" t="s">
        <v>44986</v>
      </c>
      <c r="D22426" s="1">
        <v>42128.563055555554</v>
      </c>
      <c r="E22426">
        <v>20</v>
      </c>
      <c r="F22426">
        <v>26</v>
      </c>
      <c r="G22426" t="s">
        <v>215</v>
      </c>
    </row>
    <row r="22427" spans="1:8" x14ac:dyDescent="0.2">
      <c r="A22427">
        <v>5.9519699323811405E+17</v>
      </c>
      <c r="B22427" t="s">
        <v>44987</v>
      </c>
      <c r="C22427" t="s">
        <v>44988</v>
      </c>
      <c r="D22427" s="1">
        <v>42128.585601851853</v>
      </c>
      <c r="E22427">
        <v>13</v>
      </c>
      <c r="F22427">
        <v>19</v>
      </c>
      <c r="G22427" t="s">
        <v>215</v>
      </c>
    </row>
    <row r="22428" spans="1:8" x14ac:dyDescent="0.2">
      <c r="A22428">
        <v>5.95198807555584E+17</v>
      </c>
      <c r="B22428" t="s">
        <v>44989</v>
      </c>
      <c r="C22428" t="s">
        <v>44990</v>
      </c>
      <c r="D22428" s="1">
        <v>42128.590601851851</v>
      </c>
      <c r="E22428">
        <v>17</v>
      </c>
      <c r="F22428">
        <v>37</v>
      </c>
      <c r="G22428" t="s">
        <v>487</v>
      </c>
    </row>
    <row r="22429" spans="1:8" x14ac:dyDescent="0.2">
      <c r="A22429">
        <v>5.9526801344579494E+17</v>
      </c>
      <c r="B22429" t="s">
        <v>44991</v>
      </c>
      <c r="C22429" t="s">
        <v>44992</v>
      </c>
      <c r="D22429" s="1">
        <v>42128.781574074077</v>
      </c>
      <c r="E22429">
        <v>51</v>
      </c>
      <c r="F22429">
        <v>46</v>
      </c>
      <c r="G22429" t="s">
        <v>89</v>
      </c>
    </row>
    <row r="22430" spans="1:8" x14ac:dyDescent="0.2">
      <c r="A22430">
        <v>5.9526935746851994E+17</v>
      </c>
      <c r="B22430" t="s">
        <v>44993</v>
      </c>
      <c r="C22430" t="s">
        <v>44994</v>
      </c>
      <c r="D22430" s="1">
        <v>42128.78528935185</v>
      </c>
      <c r="E22430">
        <v>35</v>
      </c>
      <c r="F22430">
        <v>33</v>
      </c>
      <c r="G22430" t="s">
        <v>576</v>
      </c>
    </row>
    <row r="22431" spans="1:8" x14ac:dyDescent="0.2">
      <c r="A22431">
        <v>5.9528306325024704E+17</v>
      </c>
      <c r="B22431" t="s">
        <v>44995</v>
      </c>
      <c r="C22431" t="s">
        <v>44996</v>
      </c>
      <c r="D22431" s="1">
        <v>42128.823101851849</v>
      </c>
      <c r="E22431">
        <v>16</v>
      </c>
      <c r="F22431">
        <v>24</v>
      </c>
      <c r="G22431" t="s">
        <v>487</v>
      </c>
    </row>
    <row r="22432" spans="1:8" x14ac:dyDescent="0.2">
      <c r="A22432">
        <v>5.9529066657132902E+17</v>
      </c>
      <c r="B22432" t="s">
        <v>44997</v>
      </c>
      <c r="C22432" t="s">
        <v>44998</v>
      </c>
      <c r="D22432" s="1">
        <v>42128.844085648147</v>
      </c>
      <c r="E22432">
        <v>95</v>
      </c>
      <c r="F22432">
        <v>132</v>
      </c>
    </row>
    <row r="22433" spans="1:8" x14ac:dyDescent="0.2">
      <c r="A22433">
        <v>5.9530089938961203E+17</v>
      </c>
      <c r="B22433" t="s">
        <v>44999</v>
      </c>
      <c r="C22433" t="s">
        <v>45000</v>
      </c>
      <c r="D22433" s="1">
        <v>42128.87232638889</v>
      </c>
      <c r="E22433">
        <v>16</v>
      </c>
      <c r="F22433">
        <v>29</v>
      </c>
      <c r="G22433" t="s">
        <v>576</v>
      </c>
    </row>
    <row r="22434" spans="1:8" x14ac:dyDescent="0.2">
      <c r="A22434">
        <v>5.9530436024822502E+17</v>
      </c>
      <c r="B22434" t="s">
        <v>45001</v>
      </c>
      <c r="C22434" t="s">
        <v>45002</v>
      </c>
      <c r="D22434" s="1">
        <v>42128.881874999999</v>
      </c>
      <c r="E22434">
        <v>237</v>
      </c>
      <c r="F22434">
        <v>428</v>
      </c>
    </row>
    <row r="22435" spans="1:8" x14ac:dyDescent="0.2">
      <c r="A22435">
        <v>5.9531057828299494E+17</v>
      </c>
      <c r="B22435" t="s">
        <v>45003</v>
      </c>
      <c r="C22435" t="s">
        <v>45004</v>
      </c>
      <c r="D22435" s="1">
        <v>42128.899027777778</v>
      </c>
      <c r="E22435">
        <v>58</v>
      </c>
      <c r="F22435">
        <v>45</v>
      </c>
    </row>
    <row r="22436" spans="1:8" x14ac:dyDescent="0.2">
      <c r="A22436">
        <v>5.95317548259872E+17</v>
      </c>
      <c r="B22436" t="s">
        <v>45005</v>
      </c>
      <c r="C22436" t="s">
        <v>45006</v>
      </c>
      <c r="D22436" s="1">
        <v>42128.918263888889</v>
      </c>
      <c r="E22436">
        <v>16</v>
      </c>
      <c r="F22436">
        <v>31</v>
      </c>
      <c r="G22436" t="s">
        <v>215</v>
      </c>
    </row>
    <row r="22437" spans="1:8" x14ac:dyDescent="0.2">
      <c r="A22437">
        <v>5.9532626400268198E+17</v>
      </c>
      <c r="B22437" t="s">
        <v>45007</v>
      </c>
      <c r="C22437" t="s">
        <v>45008</v>
      </c>
      <c r="D22437" s="1">
        <v>42128.942314814813</v>
      </c>
      <c r="E22437">
        <v>24</v>
      </c>
      <c r="F22437">
        <v>32</v>
      </c>
      <c r="G22437" t="e">
        <f>TrumpSoHo</f>
        <v>#NAME?</v>
      </c>
    </row>
    <row r="22438" spans="1:8" x14ac:dyDescent="0.2">
      <c r="A22438">
        <v>5.9532644798998106E+17</v>
      </c>
      <c r="B22438" t="s">
        <v>45009</v>
      </c>
      <c r="C22438" t="s">
        <v>45010</v>
      </c>
      <c r="D22438" s="1">
        <v>42128.942824074074</v>
      </c>
      <c r="E22438">
        <v>93</v>
      </c>
      <c r="F22438">
        <v>104</v>
      </c>
      <c r="H22438" t="s">
        <v>390</v>
      </c>
    </row>
    <row r="22439" spans="1:8" x14ac:dyDescent="0.2">
      <c r="A22439">
        <v>5.9535392853294605E+17</v>
      </c>
      <c r="B22439" t="s">
        <v>45011</v>
      </c>
      <c r="C22439" t="s">
        <v>45012</v>
      </c>
      <c r="D22439" s="1">
        <v>42129.018657407411</v>
      </c>
      <c r="E22439">
        <v>32</v>
      </c>
      <c r="F22439">
        <v>55</v>
      </c>
      <c r="G22439" t="s">
        <v>89</v>
      </c>
    </row>
    <row r="22440" spans="1:8" x14ac:dyDescent="0.2">
      <c r="A22440">
        <v>5.9535963487509197E+17</v>
      </c>
      <c r="B22440" t="s">
        <v>45013</v>
      </c>
      <c r="C22440" t="s">
        <v>45014</v>
      </c>
      <c r="D22440" s="1">
        <v>42129.034398148149</v>
      </c>
      <c r="E22440">
        <v>42</v>
      </c>
      <c r="F22440">
        <v>68</v>
      </c>
      <c r="G22440" t="e">
        <f>patmc454</f>
        <v>#NAME?</v>
      </c>
    </row>
    <row r="22441" spans="1:8" x14ac:dyDescent="0.2">
      <c r="A22441">
        <v>5.9536160105161894E+17</v>
      </c>
      <c r="B22441" t="s">
        <v>45015</v>
      </c>
      <c r="C22441" t="s">
        <v>45016</v>
      </c>
      <c r="D22441" s="1">
        <v>42129.039826388886</v>
      </c>
      <c r="E22441">
        <v>31</v>
      </c>
      <c r="F22441">
        <v>56</v>
      </c>
      <c r="G22441" t="s">
        <v>215</v>
      </c>
    </row>
    <row r="22442" spans="1:8" x14ac:dyDescent="0.2">
      <c r="A22442">
        <v>5.9540111288002099E+17</v>
      </c>
      <c r="B22442" t="s">
        <v>45017</v>
      </c>
      <c r="C22442" t="s">
        <v>45018</v>
      </c>
      <c r="D22442" s="1">
        <v>42129.148854166669</v>
      </c>
      <c r="E22442">
        <v>53</v>
      </c>
      <c r="F22442">
        <v>132</v>
      </c>
      <c r="G22442" t="s">
        <v>215</v>
      </c>
    </row>
    <row r="22443" spans="1:8" x14ac:dyDescent="0.2">
      <c r="A22443">
        <v>5.9540405192530701E+17</v>
      </c>
      <c r="B22443" t="s">
        <v>45019</v>
      </c>
      <c r="C22443" t="s">
        <v>45020</v>
      </c>
      <c r="D22443" s="1">
        <v>42129.156967592593</v>
      </c>
      <c r="E22443">
        <v>182</v>
      </c>
      <c r="F22443">
        <v>280</v>
      </c>
    </row>
    <row r="22444" spans="1:8" x14ac:dyDescent="0.2">
      <c r="A22444">
        <v>5.9540507721033306E+17</v>
      </c>
      <c r="B22444" t="s">
        <v>45021</v>
      </c>
      <c r="C22444" t="s">
        <v>45022</v>
      </c>
      <c r="D22444" s="1">
        <v>42129.159803240742</v>
      </c>
      <c r="E22444">
        <v>27</v>
      </c>
      <c r="F22444">
        <v>42</v>
      </c>
      <c r="G22444" t="s">
        <v>45023</v>
      </c>
      <c r="H22444" t="s">
        <v>390</v>
      </c>
    </row>
    <row r="22445" spans="1:8" x14ac:dyDescent="0.2">
      <c r="A22445">
        <v>5.9540514343007795E+17</v>
      </c>
      <c r="B22445" t="s">
        <v>45024</v>
      </c>
      <c r="C22445" t="s">
        <v>45025</v>
      </c>
      <c r="D22445" s="1">
        <v>42129.15997685185</v>
      </c>
      <c r="E22445">
        <v>13</v>
      </c>
      <c r="F22445">
        <v>20</v>
      </c>
      <c r="G22445" t="s">
        <v>215</v>
      </c>
    </row>
    <row r="22446" spans="1:8" x14ac:dyDescent="0.2">
      <c r="A22446">
        <v>5.9540520803071501E+17</v>
      </c>
      <c r="B22446" t="s">
        <v>45026</v>
      </c>
      <c r="C22446" t="s">
        <v>45027</v>
      </c>
      <c r="D22446" s="1">
        <v>42129.160162037035</v>
      </c>
      <c r="E22446">
        <v>19</v>
      </c>
      <c r="F22446">
        <v>27</v>
      </c>
      <c r="G22446" t="s">
        <v>215</v>
      </c>
    </row>
    <row r="22447" spans="1:8" x14ac:dyDescent="0.2">
      <c r="A22447">
        <v>5.9540650837817306E+17</v>
      </c>
      <c r="B22447" t="s">
        <v>45028</v>
      </c>
      <c r="C22447" t="s">
        <v>45029</v>
      </c>
      <c r="D22447" s="1">
        <v>42129.16375</v>
      </c>
      <c r="E22447">
        <v>2518</v>
      </c>
      <c r="F22447">
        <v>2498</v>
      </c>
    </row>
    <row r="22448" spans="1:8" x14ac:dyDescent="0.2">
      <c r="A22448">
        <v>5.9540785566410304E+17</v>
      </c>
      <c r="B22448" t="s">
        <v>45030</v>
      </c>
      <c r="C22448" t="s">
        <v>45031</v>
      </c>
      <c r="D22448" s="1">
        <v>42129.16746527778</v>
      </c>
      <c r="E22448">
        <v>24</v>
      </c>
      <c r="F22448">
        <v>52</v>
      </c>
      <c r="G22448" t="s">
        <v>89</v>
      </c>
    </row>
    <row r="22449" spans="1:8" x14ac:dyDescent="0.2">
      <c r="A22449">
        <v>5.9540798691646605E+17</v>
      </c>
      <c r="B22449" t="s">
        <v>45032</v>
      </c>
      <c r="C22449" t="s">
        <v>45033</v>
      </c>
      <c r="D22449" s="1">
        <v>42129.167824074073</v>
      </c>
      <c r="E22449">
        <v>6</v>
      </c>
      <c r="F22449">
        <v>18</v>
      </c>
      <c r="G22449" t="s">
        <v>45034</v>
      </c>
    </row>
    <row r="22450" spans="1:8" x14ac:dyDescent="0.2">
      <c r="A22450">
        <v>5.9540806711577805E+17</v>
      </c>
      <c r="B22450" t="s">
        <v>45035</v>
      </c>
      <c r="C22450" t="s">
        <v>45036</v>
      </c>
      <c r="D22450" s="1">
        <v>42129.168055555558</v>
      </c>
      <c r="E22450">
        <v>14</v>
      </c>
      <c r="F22450">
        <v>33</v>
      </c>
      <c r="G22450" t="s">
        <v>215</v>
      </c>
      <c r="H22450" t="s">
        <v>390</v>
      </c>
    </row>
    <row r="22451" spans="1:8" x14ac:dyDescent="0.2">
      <c r="A22451">
        <v>5.9540858091801805E+17</v>
      </c>
      <c r="B22451" t="s">
        <v>45037</v>
      </c>
      <c r="C22451" t="s">
        <v>45038</v>
      </c>
      <c r="D22451" s="1">
        <v>42129.16946759259</v>
      </c>
      <c r="E22451">
        <v>21</v>
      </c>
      <c r="F22451">
        <v>26</v>
      </c>
      <c r="G22451" t="e">
        <f>_xlfn.SINGLE( _xlfn.SINGLE( _xlfn.SINGLE(peenerad)))</f>
        <v>#NAME?</v>
      </c>
    </row>
    <row r="22452" spans="1:8" x14ac:dyDescent="0.2">
      <c r="A22452">
        <v>5.9540862684566694E+17</v>
      </c>
      <c r="B22452" t="s">
        <v>45039</v>
      </c>
      <c r="C22452" t="s">
        <v>45040</v>
      </c>
      <c r="D22452" s="1">
        <v>42129.169594907406</v>
      </c>
      <c r="E22452">
        <v>8</v>
      </c>
      <c r="F22452">
        <v>17</v>
      </c>
      <c r="G22452" t="s">
        <v>576</v>
      </c>
    </row>
    <row r="22453" spans="1:8" x14ac:dyDescent="0.2">
      <c r="A22453">
        <v>5.9540886795944704E+17</v>
      </c>
      <c r="B22453" t="s">
        <v>45041</v>
      </c>
      <c r="C22453" t="s">
        <v>45042</v>
      </c>
      <c r="D22453" s="1">
        <v>42129.170254629629</v>
      </c>
      <c r="E22453">
        <v>41</v>
      </c>
      <c r="F22453">
        <v>67</v>
      </c>
      <c r="G22453" t="s">
        <v>215</v>
      </c>
      <c r="H22453" t="s">
        <v>390</v>
      </c>
    </row>
    <row r="22454" spans="1:8" x14ac:dyDescent="0.2">
      <c r="A22454">
        <v>5.9540921705973696E+17</v>
      </c>
      <c r="B22454" t="s">
        <v>45043</v>
      </c>
      <c r="C22454" t="s">
        <v>45044</v>
      </c>
      <c r="D22454" s="1">
        <v>42129.171226851853</v>
      </c>
      <c r="E22454">
        <v>28</v>
      </c>
      <c r="F22454">
        <v>60</v>
      </c>
      <c r="G22454" t="s">
        <v>39493</v>
      </c>
      <c r="H22454" t="s">
        <v>390</v>
      </c>
    </row>
    <row r="22455" spans="1:8" x14ac:dyDescent="0.2">
      <c r="A22455">
        <v>5.9541068182809306E+17</v>
      </c>
      <c r="B22455" t="s">
        <v>45045</v>
      </c>
      <c r="C22455" t="s">
        <v>45046</v>
      </c>
      <c r="D22455" s="1">
        <v>42129.175266203703</v>
      </c>
      <c r="E22455">
        <v>331</v>
      </c>
      <c r="F22455">
        <v>336</v>
      </c>
    </row>
    <row r="22456" spans="1:8" x14ac:dyDescent="0.2">
      <c r="A22456">
        <v>5.9541231594575002E+17</v>
      </c>
      <c r="B22456" t="s">
        <v>45047</v>
      </c>
      <c r="C22456" t="s">
        <v>45048</v>
      </c>
      <c r="D22456" s="1">
        <v>42129.179780092592</v>
      </c>
      <c r="E22456">
        <v>33</v>
      </c>
      <c r="F22456">
        <v>68</v>
      </c>
      <c r="G22456" t="s">
        <v>45049</v>
      </c>
    </row>
    <row r="22457" spans="1:8" x14ac:dyDescent="0.2">
      <c r="A22457">
        <v>5.9541404974934003E+17</v>
      </c>
      <c r="B22457" t="s">
        <v>45050</v>
      </c>
      <c r="C22457" t="s">
        <v>45051</v>
      </c>
      <c r="D22457" s="1">
        <v>42129.184560185182</v>
      </c>
      <c r="E22457">
        <v>7</v>
      </c>
      <c r="F22457">
        <v>23</v>
      </c>
      <c r="G22457" t="e">
        <f>_xlfn.SINGLE( _xlfn.SINGLE( _xlfn.SINGLE(steveman905)))</f>
        <v>#NAME?</v>
      </c>
    </row>
    <row r="22458" spans="1:8" x14ac:dyDescent="0.2">
      <c r="A22458">
        <v>5.9541410607049101E+17</v>
      </c>
      <c r="B22458" t="s">
        <v>45052</v>
      </c>
      <c r="C22458" t="s">
        <v>45053</v>
      </c>
      <c r="D22458" s="1">
        <v>42129.184710648151</v>
      </c>
      <c r="E22458">
        <v>10</v>
      </c>
      <c r="F22458">
        <v>34</v>
      </c>
      <c r="G22458" t="e">
        <f>_xlfn.SINGLE( _xlfn.SINGLE( _xlfn.SINGLE(steveman905)))</f>
        <v>#NAME?</v>
      </c>
    </row>
    <row r="22459" spans="1:8" x14ac:dyDescent="0.2">
      <c r="A22459">
        <v>5.9541443713952102E+17</v>
      </c>
      <c r="B22459" t="s">
        <v>45054</v>
      </c>
      <c r="C22459" t="s">
        <v>45055</v>
      </c>
      <c r="D22459" s="1">
        <v>42129.185624999998</v>
      </c>
      <c r="E22459">
        <v>35</v>
      </c>
      <c r="F22459">
        <v>42</v>
      </c>
      <c r="G22459" t="s">
        <v>215</v>
      </c>
      <c r="H22459" t="s">
        <v>14519</v>
      </c>
    </row>
    <row r="22460" spans="1:8" x14ac:dyDescent="0.2">
      <c r="A22460">
        <v>5.9558200039800397E+17</v>
      </c>
      <c r="B22460" t="s">
        <v>45056</v>
      </c>
      <c r="C22460" t="s">
        <v>45057</v>
      </c>
      <c r="D22460" s="1">
        <v>42129.648009259261</v>
      </c>
      <c r="E22460">
        <v>19</v>
      </c>
      <c r="F22460">
        <v>23</v>
      </c>
      <c r="G22460" t="s">
        <v>8981</v>
      </c>
      <c r="H22460" t="s">
        <v>390</v>
      </c>
    </row>
    <row r="22461" spans="1:8" x14ac:dyDescent="0.2">
      <c r="A22461">
        <v>5.9558667982773402E+17</v>
      </c>
      <c r="B22461" t="s">
        <v>45058</v>
      </c>
      <c r="C22461" t="s">
        <v>45059</v>
      </c>
      <c r="D22461" s="1">
        <v>42129.660925925928</v>
      </c>
      <c r="E22461">
        <v>18</v>
      </c>
      <c r="F22461">
        <v>27</v>
      </c>
    </row>
    <row r="22462" spans="1:8" x14ac:dyDescent="0.2">
      <c r="A22462">
        <v>5.9563099438593203E+17</v>
      </c>
      <c r="B22462" t="s">
        <v>45060</v>
      </c>
      <c r="C22462" t="s">
        <v>45061</v>
      </c>
      <c r="D22462" s="1">
        <v>42129.783217592594</v>
      </c>
      <c r="E22462">
        <v>18</v>
      </c>
      <c r="F22462">
        <v>25</v>
      </c>
      <c r="G22462" t="s">
        <v>215</v>
      </c>
    </row>
    <row r="22463" spans="1:8" x14ac:dyDescent="0.2">
      <c r="A22463">
        <v>5.9566705571573299E+17</v>
      </c>
      <c r="B22463" t="s">
        <v>45062</v>
      </c>
      <c r="C22463" t="s">
        <v>45063</v>
      </c>
      <c r="D22463" s="1">
        <v>42129.882719907408</v>
      </c>
      <c r="E22463">
        <v>16</v>
      </c>
      <c r="F22463">
        <v>22</v>
      </c>
      <c r="G22463" t="s">
        <v>89</v>
      </c>
    </row>
    <row r="22464" spans="1:8" x14ac:dyDescent="0.2">
      <c r="A22464">
        <v>5.9566725579240205E+17</v>
      </c>
      <c r="B22464" t="s">
        <v>45064</v>
      </c>
      <c r="C22464" t="s">
        <v>45065</v>
      </c>
      <c r="D22464" s="1">
        <v>42129.883275462962</v>
      </c>
      <c r="E22464">
        <v>18</v>
      </c>
      <c r="F22464">
        <v>20</v>
      </c>
      <c r="G22464" t="s">
        <v>89</v>
      </c>
    </row>
    <row r="22465" spans="1:8" x14ac:dyDescent="0.2">
      <c r="A22465">
        <v>5.9567614472636403E+17</v>
      </c>
      <c r="B22465" t="s">
        <v>45066</v>
      </c>
      <c r="C22465" t="s">
        <v>45067</v>
      </c>
      <c r="D22465" s="1">
        <v>42129.907800925925</v>
      </c>
      <c r="E22465">
        <v>21</v>
      </c>
      <c r="F22465">
        <v>38</v>
      </c>
      <c r="G22465" t="s">
        <v>89</v>
      </c>
    </row>
    <row r="22466" spans="1:8" x14ac:dyDescent="0.2">
      <c r="A22466">
        <v>5.9568131422278003E+17</v>
      </c>
      <c r="B22466" t="s">
        <v>45068</v>
      </c>
      <c r="C22466" t="s">
        <v>45069</v>
      </c>
      <c r="D22466" s="1">
        <v>42129.922071759262</v>
      </c>
      <c r="E22466">
        <v>136</v>
      </c>
      <c r="F22466">
        <v>229</v>
      </c>
    </row>
    <row r="22467" spans="1:8" x14ac:dyDescent="0.2">
      <c r="A22467">
        <v>5.9569134079041894E+17</v>
      </c>
      <c r="B22467" t="s">
        <v>45070</v>
      </c>
      <c r="C22467" t="s">
        <v>45071</v>
      </c>
      <c r="D22467" s="1">
        <v>42129.949733796297</v>
      </c>
      <c r="E22467">
        <v>34</v>
      </c>
      <c r="F22467">
        <v>37</v>
      </c>
    </row>
    <row r="22468" spans="1:8" x14ac:dyDescent="0.2">
      <c r="A22468">
        <v>5.9572030941787699E+17</v>
      </c>
      <c r="B22468" t="s">
        <v>45072</v>
      </c>
      <c r="C22468" t="s">
        <v>45073</v>
      </c>
      <c r="D22468" s="1">
        <v>42130.029675925929</v>
      </c>
      <c r="E22468">
        <v>9</v>
      </c>
      <c r="F22468">
        <v>13</v>
      </c>
      <c r="G22468" t="s">
        <v>576</v>
      </c>
    </row>
    <row r="22469" spans="1:8" x14ac:dyDescent="0.2">
      <c r="A22469">
        <v>5.9572165640181299E+17</v>
      </c>
      <c r="B22469" t="s">
        <v>45074</v>
      </c>
      <c r="C22469" t="s">
        <v>45075</v>
      </c>
      <c r="D22469" s="1">
        <v>42130.033391203702</v>
      </c>
      <c r="E22469">
        <v>13</v>
      </c>
      <c r="F22469">
        <v>29</v>
      </c>
      <c r="G22469" t="s">
        <v>45076</v>
      </c>
    </row>
    <row r="22470" spans="1:8" x14ac:dyDescent="0.2">
      <c r="A22470">
        <v>5.9572347805516506E+17</v>
      </c>
      <c r="B22470" t="s">
        <v>45077</v>
      </c>
      <c r="C22470" t="s">
        <v>45078</v>
      </c>
      <c r="D22470" s="1">
        <v>42130.038414351853</v>
      </c>
      <c r="E22470">
        <v>11</v>
      </c>
      <c r="F22470">
        <v>28</v>
      </c>
      <c r="G22470" t="s">
        <v>215</v>
      </c>
    </row>
    <row r="22471" spans="1:8" x14ac:dyDescent="0.2">
      <c r="A22471">
        <v>5.9572362498160602E+17</v>
      </c>
      <c r="B22471" t="s">
        <v>45079</v>
      </c>
      <c r="C22471" t="s">
        <v>45080</v>
      </c>
      <c r="D22471" s="1">
        <v>42130.038819444446</v>
      </c>
      <c r="E22471">
        <v>11</v>
      </c>
      <c r="F22471">
        <v>21</v>
      </c>
      <c r="G22471" t="s">
        <v>45081</v>
      </c>
      <c r="H22471" t="s">
        <v>390</v>
      </c>
    </row>
    <row r="22472" spans="1:8" x14ac:dyDescent="0.2">
      <c r="A22472">
        <v>5.9572387351927603E+17</v>
      </c>
      <c r="B22472" t="s">
        <v>45082</v>
      </c>
      <c r="C22472" t="s">
        <v>45083</v>
      </c>
      <c r="D22472" s="1">
        <v>42130.039513888885</v>
      </c>
      <c r="E22472">
        <v>11</v>
      </c>
      <c r="F22472">
        <v>17</v>
      </c>
      <c r="G22472" t="s">
        <v>45076</v>
      </c>
    </row>
    <row r="22473" spans="1:8" x14ac:dyDescent="0.2">
      <c r="A22473">
        <v>5.9572399082557005E+17</v>
      </c>
      <c r="B22473" t="s">
        <v>45084</v>
      </c>
      <c r="C22473" t="s">
        <v>45085</v>
      </c>
      <c r="D22473" s="1">
        <v>42130.039837962962</v>
      </c>
      <c r="E22473">
        <v>11</v>
      </c>
      <c r="F22473">
        <v>20</v>
      </c>
      <c r="G22473" t="e">
        <f>_xlfn.SINGLE( _xlfn.SINGLE( _xlfn.SINGLE(AAcrowellt)))</f>
        <v>#NAME?</v>
      </c>
    </row>
    <row r="22474" spans="1:8" x14ac:dyDescent="0.2">
      <c r="A22474">
        <v>5.9572408268504205E+17</v>
      </c>
      <c r="B22474" t="s">
        <v>45086</v>
      </c>
      <c r="C22474" t="s">
        <v>45087</v>
      </c>
      <c r="D22474" s="1">
        <v>42130.040081018517</v>
      </c>
      <c r="E22474">
        <v>20</v>
      </c>
      <c r="F22474">
        <v>32</v>
      </c>
      <c r="G22474" t="s">
        <v>576</v>
      </c>
    </row>
    <row r="22475" spans="1:8" x14ac:dyDescent="0.2">
      <c r="A22475">
        <v>5.9575653734954099E+17</v>
      </c>
      <c r="B22475" t="s">
        <v>45088</v>
      </c>
      <c r="C22475" t="s">
        <v>45089</v>
      </c>
      <c r="D22475" s="1">
        <v>42130.129641203705</v>
      </c>
      <c r="E22475">
        <v>124</v>
      </c>
      <c r="F22475">
        <v>219</v>
      </c>
    </row>
    <row r="22476" spans="1:8" x14ac:dyDescent="0.2">
      <c r="A22476">
        <v>5.9575688852608998E+17</v>
      </c>
      <c r="B22476" t="s">
        <v>45090</v>
      </c>
      <c r="C22476" t="s">
        <v>45091</v>
      </c>
      <c r="D22476" s="1">
        <v>42130.130613425928</v>
      </c>
      <c r="E22476">
        <v>11</v>
      </c>
      <c r="F22476">
        <v>39</v>
      </c>
      <c r="G22476" t="s">
        <v>576</v>
      </c>
    </row>
    <row r="22477" spans="1:8" x14ac:dyDescent="0.2">
      <c r="A22477">
        <v>5.9575699915924595E+17</v>
      </c>
      <c r="B22477" t="s">
        <v>45092</v>
      </c>
      <c r="C22477" t="s">
        <v>45093</v>
      </c>
      <c r="D22477" s="1">
        <v>42130.130914351852</v>
      </c>
      <c r="E22477">
        <v>8</v>
      </c>
      <c r="F22477">
        <v>24</v>
      </c>
      <c r="G22477" t="s">
        <v>215</v>
      </c>
    </row>
    <row r="22478" spans="1:8" x14ac:dyDescent="0.2">
      <c r="A22478">
        <v>5.9575732376056602E+17</v>
      </c>
      <c r="B22478" t="s">
        <v>45094</v>
      </c>
      <c r="C22478" t="s">
        <v>45095</v>
      </c>
      <c r="D22478" s="1">
        <v>42130.13181712963</v>
      </c>
      <c r="E22478">
        <v>13</v>
      </c>
      <c r="F22478">
        <v>30</v>
      </c>
      <c r="G22478" t="s">
        <v>215</v>
      </c>
    </row>
    <row r="22479" spans="1:8" x14ac:dyDescent="0.2">
      <c r="A22479">
        <v>5.9575735726053299E+17</v>
      </c>
      <c r="B22479" t="s">
        <v>45096</v>
      </c>
      <c r="C22479" t="s">
        <v>45097</v>
      </c>
      <c r="D22479" s="1">
        <v>42130.131909722222</v>
      </c>
      <c r="E22479">
        <v>10</v>
      </c>
      <c r="F22479">
        <v>14</v>
      </c>
      <c r="G22479" t="s">
        <v>215</v>
      </c>
    </row>
    <row r="22480" spans="1:8" x14ac:dyDescent="0.2">
      <c r="A22480">
        <v>5.9576096716791296E+17</v>
      </c>
      <c r="B22480" t="s">
        <v>45098</v>
      </c>
      <c r="C22480" t="s">
        <v>45099</v>
      </c>
      <c r="D22480" s="1">
        <v>42130.141863425924</v>
      </c>
      <c r="E22480">
        <v>10</v>
      </c>
      <c r="F22480">
        <v>18</v>
      </c>
      <c r="G22480" t="s">
        <v>215</v>
      </c>
    </row>
    <row r="22481" spans="1:8" x14ac:dyDescent="0.2">
      <c r="A22481">
        <v>5.95762207448768E+17</v>
      </c>
      <c r="B22481" t="s">
        <v>45100</v>
      </c>
      <c r="C22481" t="s">
        <v>45101</v>
      </c>
      <c r="D22481" s="1">
        <v>42130.145289351851</v>
      </c>
      <c r="E22481">
        <v>230</v>
      </c>
      <c r="F22481">
        <v>494</v>
      </c>
    </row>
    <row r="22482" spans="1:8" x14ac:dyDescent="0.2">
      <c r="A22482">
        <v>5.9577740096692595E+17</v>
      </c>
      <c r="B22482" t="s">
        <v>45102</v>
      </c>
      <c r="C22482" t="s">
        <v>45103</v>
      </c>
      <c r="D22482" s="1">
        <v>42130.187222222223</v>
      </c>
      <c r="E22482">
        <v>12</v>
      </c>
      <c r="F22482">
        <v>45</v>
      </c>
      <c r="G22482" t="s">
        <v>487</v>
      </c>
    </row>
    <row r="22483" spans="1:8" x14ac:dyDescent="0.2">
      <c r="A22483">
        <v>5.9577789955638003E+17</v>
      </c>
      <c r="B22483" t="s">
        <v>45104</v>
      </c>
      <c r="C22483" t="s">
        <v>45105</v>
      </c>
      <c r="D22483" s="1">
        <v>42130.188587962963</v>
      </c>
      <c r="E22483">
        <v>18</v>
      </c>
      <c r="F22483">
        <v>29</v>
      </c>
      <c r="G22483" t="s">
        <v>43217</v>
      </c>
      <c r="H22483" t="s">
        <v>390</v>
      </c>
    </row>
    <row r="22484" spans="1:8" x14ac:dyDescent="0.2">
      <c r="A22484">
        <v>5.9580197373307597E+17</v>
      </c>
      <c r="B22484" t="s">
        <v>45106</v>
      </c>
      <c r="C22484" t="s">
        <v>45107</v>
      </c>
      <c r="D22484" s="1">
        <v>42130.255023148151</v>
      </c>
      <c r="E22484">
        <v>15</v>
      </c>
      <c r="F22484">
        <v>22</v>
      </c>
      <c r="G22484" t="s">
        <v>215</v>
      </c>
    </row>
    <row r="22485" spans="1:8" x14ac:dyDescent="0.2">
      <c r="A22485">
        <v>5.9580382539245901E+17</v>
      </c>
      <c r="B22485" t="s">
        <v>45108</v>
      </c>
      <c r="C22485" t="s">
        <v>45109</v>
      </c>
      <c r="D22485" s="1">
        <v>42130.260138888887</v>
      </c>
      <c r="E22485">
        <v>45</v>
      </c>
      <c r="F22485">
        <v>59</v>
      </c>
      <c r="G22485" t="s">
        <v>89</v>
      </c>
    </row>
    <row r="22486" spans="1:8" x14ac:dyDescent="0.2">
      <c r="A22486">
        <v>5.9580576303088397E+17</v>
      </c>
      <c r="B22486" t="s">
        <v>45110</v>
      </c>
      <c r="C22486" t="s">
        <v>45111</v>
      </c>
      <c r="D22486" s="1">
        <v>42130.265486111108</v>
      </c>
      <c r="E22486">
        <v>11</v>
      </c>
      <c r="F22486">
        <v>35</v>
      </c>
      <c r="G22486" t="s">
        <v>89</v>
      </c>
      <c r="H22486" t="s">
        <v>390</v>
      </c>
    </row>
    <row r="22487" spans="1:8" x14ac:dyDescent="0.2">
      <c r="A22487">
        <v>5.9580610026131802E+17</v>
      </c>
      <c r="B22487" t="s">
        <v>45112</v>
      </c>
      <c r="C22487" t="s">
        <v>45113</v>
      </c>
      <c r="D22487" s="1">
        <v>42130.266412037039</v>
      </c>
      <c r="E22487">
        <v>14</v>
      </c>
      <c r="F22487">
        <v>28</v>
      </c>
      <c r="G22487" t="s">
        <v>215</v>
      </c>
    </row>
    <row r="22488" spans="1:8" x14ac:dyDescent="0.2">
      <c r="A22488">
        <v>5.9580626520656602E+17</v>
      </c>
      <c r="B22488" t="s">
        <v>45114</v>
      </c>
      <c r="C22488" t="s">
        <v>45115</v>
      </c>
      <c r="D22488" s="1">
        <v>42130.266863425924</v>
      </c>
      <c r="E22488">
        <v>11</v>
      </c>
      <c r="F22488">
        <v>22</v>
      </c>
      <c r="G22488" t="s">
        <v>89</v>
      </c>
    </row>
    <row r="22489" spans="1:8" x14ac:dyDescent="0.2">
      <c r="A22489">
        <v>5.9580659619581901E+17</v>
      </c>
      <c r="B22489" t="s">
        <v>45116</v>
      </c>
      <c r="C22489" t="s">
        <v>45117</v>
      </c>
      <c r="D22489" s="1">
        <v>42130.267777777779</v>
      </c>
      <c r="E22489">
        <v>7</v>
      </c>
      <c r="F22489">
        <v>23</v>
      </c>
      <c r="G22489" t="s">
        <v>215</v>
      </c>
    </row>
    <row r="22490" spans="1:8" x14ac:dyDescent="0.2">
      <c r="A22490">
        <v>5.9580673922997798E+17</v>
      </c>
      <c r="B22490" t="s">
        <v>45118</v>
      </c>
      <c r="C22490" t="s">
        <v>45119</v>
      </c>
      <c r="D22490" s="1">
        <v>42130.268171296295</v>
      </c>
      <c r="E22490">
        <v>31</v>
      </c>
      <c r="F22490">
        <v>48</v>
      </c>
      <c r="G22490" t="s">
        <v>89</v>
      </c>
    </row>
    <row r="22491" spans="1:8" x14ac:dyDescent="0.2">
      <c r="A22491">
        <v>5.9580681073872794E+17</v>
      </c>
      <c r="B22491" t="s">
        <v>45120</v>
      </c>
      <c r="C22491" t="s">
        <v>45121</v>
      </c>
      <c r="D22491" s="1">
        <v>42130.268368055556</v>
      </c>
      <c r="E22491">
        <v>10</v>
      </c>
      <c r="F22491">
        <v>19</v>
      </c>
      <c r="G22491" t="s">
        <v>215</v>
      </c>
    </row>
    <row r="22492" spans="1:8" x14ac:dyDescent="0.2">
      <c r="A22492">
        <v>5.9580686654387405E+17</v>
      </c>
      <c r="B22492" t="s">
        <v>45122</v>
      </c>
      <c r="C22492" t="s">
        <v>45123</v>
      </c>
      <c r="D22492" s="1">
        <v>42130.268530092595</v>
      </c>
      <c r="E22492">
        <v>11</v>
      </c>
      <c r="F22492">
        <v>22</v>
      </c>
      <c r="G22492" t="s">
        <v>215</v>
      </c>
    </row>
    <row r="22493" spans="1:8" x14ac:dyDescent="0.2">
      <c r="A22493">
        <v>5.9580706432213402E+17</v>
      </c>
      <c r="B22493" t="s">
        <v>45124</v>
      </c>
      <c r="C22493" t="s">
        <v>45125</v>
      </c>
      <c r="D22493" s="1">
        <v>42130.269074074073</v>
      </c>
      <c r="E22493">
        <v>39</v>
      </c>
      <c r="F22493">
        <v>57</v>
      </c>
      <c r="G22493" t="e">
        <f>MasterBaxter8</f>
        <v>#NAME?</v>
      </c>
      <c r="H22493" t="s">
        <v>390</v>
      </c>
    </row>
    <row r="22494" spans="1:8" x14ac:dyDescent="0.2">
      <c r="A22494">
        <v>5.9581063768034496E+17</v>
      </c>
      <c r="B22494" t="s">
        <v>45126</v>
      </c>
      <c r="C22494" t="s">
        <v>45127</v>
      </c>
      <c r="D22494" s="1">
        <v>42130.278935185182</v>
      </c>
      <c r="E22494">
        <v>27</v>
      </c>
      <c r="F22494">
        <v>50</v>
      </c>
      <c r="G22494" t="s">
        <v>215</v>
      </c>
      <c r="H22494" t="s">
        <v>390</v>
      </c>
    </row>
    <row r="22495" spans="1:8" x14ac:dyDescent="0.2">
      <c r="A22495">
        <v>5.9581249170532698E+17</v>
      </c>
      <c r="B22495" t="s">
        <v>45128</v>
      </c>
      <c r="C22495" t="s">
        <v>45129</v>
      </c>
      <c r="D22495" s="1">
        <v>42130.284050925926</v>
      </c>
      <c r="E22495">
        <v>16</v>
      </c>
      <c r="F22495">
        <v>32</v>
      </c>
      <c r="G22495" t="s">
        <v>215</v>
      </c>
      <c r="H22495" t="s">
        <v>390</v>
      </c>
    </row>
    <row r="22496" spans="1:8" x14ac:dyDescent="0.2">
      <c r="A22496">
        <v>5.9581301668538701E+17</v>
      </c>
      <c r="B22496" t="s">
        <v>45130</v>
      </c>
      <c r="C22496" t="s">
        <v>45131</v>
      </c>
      <c r="D22496" s="1">
        <v>42130.285497685189</v>
      </c>
      <c r="E22496">
        <v>14</v>
      </c>
      <c r="F22496">
        <v>22</v>
      </c>
      <c r="G22496" t="s">
        <v>215</v>
      </c>
    </row>
    <row r="22497" spans="1:8" x14ac:dyDescent="0.2">
      <c r="A22497">
        <v>5.9581342637247206E+17</v>
      </c>
      <c r="B22497" t="s">
        <v>45132</v>
      </c>
      <c r="C22497" t="s">
        <v>45133</v>
      </c>
      <c r="D22497" s="1">
        <v>42130.286631944444</v>
      </c>
      <c r="E22497">
        <v>14</v>
      </c>
      <c r="F22497">
        <v>28</v>
      </c>
      <c r="G22497" t="s">
        <v>215</v>
      </c>
      <c r="H22497" t="s">
        <v>616</v>
      </c>
    </row>
    <row r="22498" spans="1:8" x14ac:dyDescent="0.2">
      <c r="A22498">
        <v>5.9581355364443302E+17</v>
      </c>
      <c r="B22498" t="s">
        <v>45134</v>
      </c>
      <c r="C22498" t="s">
        <v>45135</v>
      </c>
      <c r="D22498" s="1">
        <v>42130.286979166667</v>
      </c>
      <c r="E22498">
        <v>8</v>
      </c>
      <c r="F22498">
        <v>26</v>
      </c>
      <c r="G22498" t="s">
        <v>14746</v>
      </c>
    </row>
    <row r="22499" spans="1:8" x14ac:dyDescent="0.2">
      <c r="A22499">
        <v>5.9581476774026394E+17</v>
      </c>
      <c r="B22499" t="s">
        <v>45136</v>
      </c>
      <c r="C22499" t="s">
        <v>45137</v>
      </c>
      <c r="D22499" s="1">
        <v>42130.290324074071</v>
      </c>
      <c r="E22499">
        <v>16</v>
      </c>
      <c r="F22499">
        <v>30</v>
      </c>
      <c r="G22499" t="s">
        <v>215</v>
      </c>
    </row>
    <row r="22500" spans="1:8" x14ac:dyDescent="0.2">
      <c r="A22500">
        <v>5.9581483046601498E+17</v>
      </c>
      <c r="B22500" t="s">
        <v>45138</v>
      </c>
      <c r="C22500" t="s">
        <v>45139</v>
      </c>
      <c r="D22500" s="1">
        <v>42130.290497685186</v>
      </c>
      <c r="E22500">
        <v>13</v>
      </c>
      <c r="F22500">
        <v>23</v>
      </c>
      <c r="G22500" t="s">
        <v>215</v>
      </c>
    </row>
    <row r="22501" spans="1:8" x14ac:dyDescent="0.2">
      <c r="A22501">
        <v>5.9581501181099597E+17</v>
      </c>
      <c r="B22501" t="s">
        <v>45140</v>
      </c>
      <c r="C22501" t="s">
        <v>45141</v>
      </c>
      <c r="D22501" s="1">
        <v>42130.291006944448</v>
      </c>
      <c r="E22501">
        <v>18</v>
      </c>
      <c r="F22501">
        <v>36</v>
      </c>
      <c r="G22501" t="s">
        <v>215</v>
      </c>
    </row>
    <row r="22502" spans="1:8" x14ac:dyDescent="0.2">
      <c r="A22502">
        <v>5.9581657880711501E+17</v>
      </c>
      <c r="B22502" t="s">
        <v>45142</v>
      </c>
      <c r="C22502" t="s">
        <v>45143</v>
      </c>
      <c r="D22502" s="1">
        <v>42130.295324074075</v>
      </c>
      <c r="E22502">
        <v>15</v>
      </c>
      <c r="F22502">
        <v>32</v>
      </c>
      <c r="G22502" t="s">
        <v>45144</v>
      </c>
    </row>
    <row r="22503" spans="1:8" x14ac:dyDescent="0.2">
      <c r="A22503">
        <v>5.9581700725528102E+17</v>
      </c>
      <c r="B22503" t="s">
        <v>45145</v>
      </c>
      <c r="C22503" t="s">
        <v>45146</v>
      </c>
      <c r="D22503" s="1">
        <v>42130.29650462963</v>
      </c>
      <c r="E22503">
        <v>23</v>
      </c>
      <c r="F22503">
        <v>54</v>
      </c>
      <c r="G22503" t="s">
        <v>89</v>
      </c>
    </row>
    <row r="22504" spans="1:8" x14ac:dyDescent="0.2">
      <c r="A22504">
        <v>5.9593531002394598E+17</v>
      </c>
      <c r="B22504" t="s">
        <v>45147</v>
      </c>
      <c r="C22504" t="s">
        <v>45148</v>
      </c>
      <c r="D22504" s="1">
        <v>42130.62296296296</v>
      </c>
      <c r="E22504">
        <v>28</v>
      </c>
      <c r="F22504">
        <v>61</v>
      </c>
      <c r="G22504" t="e">
        <f>_xlfn.SINGLE( _xlfn.SINGLE(TurnberryBuzz))</f>
        <v>#NAME?</v>
      </c>
      <c r="H22504" t="s">
        <v>616</v>
      </c>
    </row>
    <row r="22505" spans="1:8" x14ac:dyDescent="0.2">
      <c r="A22505">
        <v>5.96024194330144E+17</v>
      </c>
      <c r="B22505" t="s">
        <v>45149</v>
      </c>
      <c r="C22505" t="s">
        <v>45150</v>
      </c>
      <c r="D22505" s="1">
        <v>42130.86824074074</v>
      </c>
      <c r="E22505">
        <v>13</v>
      </c>
      <c r="F22505">
        <v>19</v>
      </c>
    </row>
    <row r="22506" spans="1:8" x14ac:dyDescent="0.2">
      <c r="A22506">
        <v>5.9603955787697306E+17</v>
      </c>
      <c r="B22506" t="s">
        <v>45151</v>
      </c>
      <c r="C22506" t="s">
        <v>45152</v>
      </c>
      <c r="D22506" s="1">
        <v>42130.910636574074</v>
      </c>
      <c r="E22506">
        <v>19</v>
      </c>
      <c r="F22506">
        <v>23</v>
      </c>
      <c r="G22506" t="s">
        <v>215</v>
      </c>
    </row>
    <row r="22507" spans="1:8" x14ac:dyDescent="0.2">
      <c r="A22507">
        <v>5.9606867473111398E+17</v>
      </c>
      <c r="B22507" t="s">
        <v>45153</v>
      </c>
      <c r="C22507" t="s">
        <v>45154</v>
      </c>
      <c r="D22507" s="1">
        <v>42130.990983796299</v>
      </c>
      <c r="E22507">
        <v>26</v>
      </c>
      <c r="F22507">
        <v>45</v>
      </c>
      <c r="H22507" t="s">
        <v>390</v>
      </c>
    </row>
    <row r="22508" spans="1:8" x14ac:dyDescent="0.2">
      <c r="A22508">
        <v>5.9608412243665702E+17</v>
      </c>
      <c r="B22508" t="s">
        <v>45155</v>
      </c>
      <c r="C22508" t="s">
        <v>45156</v>
      </c>
      <c r="D22508" s="1">
        <v>42131.03361111111</v>
      </c>
      <c r="E22508">
        <v>23</v>
      </c>
      <c r="F22508">
        <v>71</v>
      </c>
      <c r="G22508" t="s">
        <v>215</v>
      </c>
    </row>
    <row r="22509" spans="1:8" x14ac:dyDescent="0.2">
      <c r="A22509">
        <v>5.9608519893831603E+17</v>
      </c>
      <c r="B22509" t="s">
        <v>45157</v>
      </c>
      <c r="C22509" t="s">
        <v>45158</v>
      </c>
      <c r="D22509" s="1">
        <v>42131.036574074074</v>
      </c>
      <c r="E22509">
        <v>21</v>
      </c>
      <c r="F22509">
        <v>54</v>
      </c>
      <c r="G22509" t="s">
        <v>89</v>
      </c>
    </row>
    <row r="22510" spans="1:8" x14ac:dyDescent="0.2">
      <c r="A22510">
        <v>5.9609434869092301E+17</v>
      </c>
      <c r="B22510" t="s">
        <v>45159</v>
      </c>
      <c r="C22510" t="s">
        <v>45160</v>
      </c>
      <c r="D22510" s="1">
        <v>42131.061828703707</v>
      </c>
      <c r="E22510">
        <v>43</v>
      </c>
      <c r="F22510">
        <v>126</v>
      </c>
      <c r="G22510" t="s">
        <v>215</v>
      </c>
    </row>
    <row r="22511" spans="1:8" x14ac:dyDescent="0.2">
      <c r="A22511">
        <v>5.9609548858109504E+17</v>
      </c>
      <c r="B22511" t="s">
        <v>45161</v>
      </c>
      <c r="C22511" t="s">
        <v>45162</v>
      </c>
      <c r="D22511" s="1">
        <v>42131.064976851849</v>
      </c>
      <c r="E22511">
        <v>132</v>
      </c>
      <c r="F22511">
        <v>247</v>
      </c>
    </row>
    <row r="22512" spans="1:8" x14ac:dyDescent="0.2">
      <c r="A22512">
        <v>5.9630405716319795E+17</v>
      </c>
      <c r="B22512" t="s">
        <v>45163</v>
      </c>
      <c r="C22512" t="s">
        <v>45164</v>
      </c>
      <c r="D22512" s="1">
        <v>42131.640509259261</v>
      </c>
      <c r="E22512">
        <v>15</v>
      </c>
      <c r="F22512">
        <v>31</v>
      </c>
      <c r="G22512" t="s">
        <v>487</v>
      </c>
      <c r="H22512" t="s">
        <v>390</v>
      </c>
    </row>
    <row r="22513" spans="1:8" x14ac:dyDescent="0.2">
      <c r="A22513">
        <v>5.9630420582615795E+17</v>
      </c>
      <c r="B22513" t="s">
        <v>45165</v>
      </c>
      <c r="C22513" t="s">
        <v>45166</v>
      </c>
      <c r="D22513" s="1">
        <v>42131.640925925924</v>
      </c>
      <c r="E22513">
        <v>19</v>
      </c>
      <c r="F22513">
        <v>42</v>
      </c>
      <c r="G22513" t="s">
        <v>45167</v>
      </c>
    </row>
    <row r="22514" spans="1:8" x14ac:dyDescent="0.2">
      <c r="A22514">
        <v>5.963043792816E+17</v>
      </c>
      <c r="B22514" t="s">
        <v>45168</v>
      </c>
      <c r="C22514" t="s">
        <v>45169</v>
      </c>
      <c r="D22514" s="1">
        <v>42131.641400462962</v>
      </c>
      <c r="E22514">
        <v>17</v>
      </c>
      <c r="F22514">
        <v>22</v>
      </c>
      <c r="G22514" t="s">
        <v>487</v>
      </c>
    </row>
    <row r="22515" spans="1:8" x14ac:dyDescent="0.2">
      <c r="A22515">
        <v>5.9630482292987405E+17</v>
      </c>
      <c r="B22515" t="s">
        <v>45170</v>
      </c>
      <c r="C22515" t="s">
        <v>45171</v>
      </c>
      <c r="D22515" s="1">
        <v>42131.642627314817</v>
      </c>
      <c r="E22515">
        <v>78</v>
      </c>
      <c r="F22515">
        <v>134</v>
      </c>
      <c r="G22515" t="s">
        <v>215</v>
      </c>
      <c r="H22515" t="s">
        <v>390</v>
      </c>
    </row>
    <row r="22516" spans="1:8" x14ac:dyDescent="0.2">
      <c r="A22516">
        <v>5.9630548275678797E+17</v>
      </c>
      <c r="B22516" t="s">
        <v>45172</v>
      </c>
      <c r="C22516" t="s">
        <v>45173</v>
      </c>
      <c r="D22516" s="1">
        <v>42131.644444444442</v>
      </c>
      <c r="E22516">
        <v>74</v>
      </c>
      <c r="F22516">
        <v>111</v>
      </c>
      <c r="G22516" t="s">
        <v>89</v>
      </c>
    </row>
    <row r="22517" spans="1:8" x14ac:dyDescent="0.2">
      <c r="A22517">
        <v>5.9631408964056998E+17</v>
      </c>
      <c r="B22517" t="s">
        <v>45174</v>
      </c>
      <c r="C22517" t="s">
        <v>45175</v>
      </c>
      <c r="D22517" s="1">
        <v>42131.668194444443</v>
      </c>
      <c r="E22517">
        <v>28</v>
      </c>
      <c r="F22517">
        <v>33</v>
      </c>
      <c r="G22517" t="s">
        <v>487</v>
      </c>
    </row>
    <row r="22518" spans="1:8" x14ac:dyDescent="0.2">
      <c r="A22518">
        <v>5.9633261914449498E+17</v>
      </c>
      <c r="B22518" t="s">
        <v>45176</v>
      </c>
      <c r="C22518" t="s">
        <v>45177</v>
      </c>
      <c r="D22518" s="1">
        <v>42131.719328703701</v>
      </c>
      <c r="E22518">
        <v>294</v>
      </c>
      <c r="F22518">
        <v>539</v>
      </c>
    </row>
    <row r="22519" spans="1:8" x14ac:dyDescent="0.2">
      <c r="A22519">
        <v>5.9633836418760205E+17</v>
      </c>
      <c r="B22519" t="s">
        <v>45178</v>
      </c>
      <c r="C22519" t="s">
        <v>45179</v>
      </c>
      <c r="D22519" s="1">
        <v>42131.735185185185</v>
      </c>
      <c r="E22519">
        <v>11184</v>
      </c>
      <c r="F22519">
        <v>7112</v>
      </c>
    </row>
    <row r="22520" spans="1:8" x14ac:dyDescent="0.2">
      <c r="A22520">
        <v>5.9633882237334298E+17</v>
      </c>
      <c r="B22520" t="s">
        <v>45180</v>
      </c>
      <c r="C22520" t="s">
        <v>45181</v>
      </c>
      <c r="D22520" s="1">
        <v>42131.736446759256</v>
      </c>
      <c r="E22520">
        <v>323</v>
      </c>
      <c r="F22520">
        <v>292</v>
      </c>
    </row>
    <row r="22521" spans="1:8" x14ac:dyDescent="0.2">
      <c r="A22521">
        <v>5.9639487541267994E+17</v>
      </c>
      <c r="B22521" t="s">
        <v>45182</v>
      </c>
      <c r="C22521" t="s">
        <v>45183</v>
      </c>
      <c r="D22521" s="1">
        <v>42131.891122685185</v>
      </c>
      <c r="E22521">
        <v>43</v>
      </c>
      <c r="F22521">
        <v>62</v>
      </c>
      <c r="G22521" t="s">
        <v>89</v>
      </c>
      <c r="H22521" t="s">
        <v>390</v>
      </c>
    </row>
    <row r="22522" spans="1:8" x14ac:dyDescent="0.2">
      <c r="A22522">
        <v>5.9650539974807104E+17</v>
      </c>
      <c r="B22522" t="s">
        <v>45184</v>
      </c>
      <c r="C22522" t="s">
        <v>45185</v>
      </c>
      <c r="D22522" s="1">
        <v>42132.196111111109</v>
      </c>
      <c r="E22522">
        <v>15</v>
      </c>
      <c r="F22522">
        <v>52</v>
      </c>
      <c r="G22522" t="s">
        <v>215</v>
      </c>
    </row>
    <row r="22523" spans="1:8" x14ac:dyDescent="0.2">
      <c r="A22523">
        <v>5.9651383354972506E+17</v>
      </c>
      <c r="B22523" t="s">
        <v>45186</v>
      </c>
      <c r="C22523" t="s">
        <v>45187</v>
      </c>
      <c r="D22523" s="1">
        <v>42132.219386574077</v>
      </c>
      <c r="E22523">
        <v>19</v>
      </c>
      <c r="F22523">
        <v>27</v>
      </c>
      <c r="G22523" t="s">
        <v>576</v>
      </c>
    </row>
    <row r="22524" spans="1:8" x14ac:dyDescent="0.2">
      <c r="A22524">
        <v>5.9651389773932096E+17</v>
      </c>
      <c r="B22524" t="s">
        <v>45188</v>
      </c>
      <c r="C22524" t="s">
        <v>45189</v>
      </c>
      <c r="D22524" s="1">
        <v>42132.219560185185</v>
      </c>
      <c r="E22524">
        <v>21</v>
      </c>
      <c r="F22524">
        <v>29</v>
      </c>
      <c r="G22524" t="e">
        <f>Newsmax_Media</f>
        <v>#NAME?</v>
      </c>
    </row>
    <row r="22525" spans="1:8" x14ac:dyDescent="0.2">
      <c r="A22525">
        <v>5.9651393378943706E+17</v>
      </c>
      <c r="B22525" t="s">
        <v>45190</v>
      </c>
      <c r="C22525" t="s">
        <v>45191</v>
      </c>
      <c r="D22525" s="1">
        <v>42132.219664351855</v>
      </c>
      <c r="E22525">
        <v>22</v>
      </c>
      <c r="F22525">
        <v>24</v>
      </c>
      <c r="G22525" t="s">
        <v>89</v>
      </c>
    </row>
    <row r="22526" spans="1:8" x14ac:dyDescent="0.2">
      <c r="A22526">
        <v>5.9651484100895501E+17</v>
      </c>
      <c r="B22526" t="s">
        <v>45192</v>
      </c>
      <c r="C22526" t="s">
        <v>45193</v>
      </c>
      <c r="D22526" s="1">
        <v>42132.22216435185</v>
      </c>
      <c r="E22526">
        <v>18</v>
      </c>
      <c r="F22526">
        <v>30</v>
      </c>
      <c r="G22526" t="s">
        <v>89</v>
      </c>
    </row>
    <row r="22527" spans="1:8" x14ac:dyDescent="0.2">
      <c r="A22527">
        <v>5.9663869269495296E+17</v>
      </c>
      <c r="B22527" t="s">
        <v>45194</v>
      </c>
      <c r="C22527" t="s">
        <v>45195</v>
      </c>
      <c r="D22527" s="1">
        <v>42132.563935185186</v>
      </c>
      <c r="E22527">
        <v>23</v>
      </c>
      <c r="F22527">
        <v>37</v>
      </c>
      <c r="G22527" t="s">
        <v>576</v>
      </c>
    </row>
    <row r="22528" spans="1:8" x14ac:dyDescent="0.2">
      <c r="A22528">
        <v>5.9671943346641306E+17</v>
      </c>
      <c r="B22528" t="s">
        <v>45196</v>
      </c>
      <c r="C22528" t="s">
        <v>45197</v>
      </c>
      <c r="D22528" s="1">
        <v>42132.786736111113</v>
      </c>
      <c r="E22528">
        <v>21</v>
      </c>
      <c r="F22528">
        <v>35</v>
      </c>
      <c r="G22528" t="s">
        <v>215</v>
      </c>
    </row>
    <row r="22529" spans="1:8" x14ac:dyDescent="0.2">
      <c r="A22529">
        <v>5.9672284611570406E+17</v>
      </c>
      <c r="B22529" t="s">
        <v>45198</v>
      </c>
      <c r="C22529" t="s">
        <v>45199</v>
      </c>
      <c r="D22529" s="1">
        <v>42132.79614583333</v>
      </c>
      <c r="E22529">
        <v>43</v>
      </c>
      <c r="F22529">
        <v>46</v>
      </c>
      <c r="G22529" t="e">
        <f>Newsmax_Media</f>
        <v>#NAME?</v>
      </c>
    </row>
    <row r="22530" spans="1:8" x14ac:dyDescent="0.2">
      <c r="A22530">
        <v>5.9675235659276595E+17</v>
      </c>
      <c r="B22530" t="s">
        <v>45200</v>
      </c>
      <c r="C22530" t="s">
        <v>45201</v>
      </c>
      <c r="D22530" s="1">
        <v>42132.877581018518</v>
      </c>
      <c r="E22530">
        <v>34</v>
      </c>
      <c r="F22530">
        <v>54</v>
      </c>
      <c r="G22530" t="s">
        <v>215</v>
      </c>
    </row>
    <row r="22531" spans="1:8" x14ac:dyDescent="0.2">
      <c r="A22531">
        <v>5.9675837520924595E+17</v>
      </c>
      <c r="B22531" t="s">
        <v>45202</v>
      </c>
      <c r="C22531" t="s">
        <v>45203</v>
      </c>
      <c r="D22531" s="1">
        <v>42132.894189814811</v>
      </c>
      <c r="E22531">
        <v>24</v>
      </c>
      <c r="F22531">
        <v>26</v>
      </c>
      <c r="G22531" t="s">
        <v>89</v>
      </c>
    </row>
    <row r="22532" spans="1:8" x14ac:dyDescent="0.2">
      <c r="A22532">
        <v>5.9676505700814797E+17</v>
      </c>
      <c r="B22532" t="s">
        <v>45204</v>
      </c>
      <c r="C22532" t="s">
        <v>45205</v>
      </c>
      <c r="D22532" s="1">
        <v>42132.912627314814</v>
      </c>
      <c r="E22532">
        <v>94</v>
      </c>
      <c r="F22532">
        <v>185</v>
      </c>
    </row>
    <row r="22533" spans="1:8" x14ac:dyDescent="0.2">
      <c r="A22533">
        <v>5.9676911561389594E+17</v>
      </c>
      <c r="B22533" t="s">
        <v>45206</v>
      </c>
      <c r="C22533" t="s">
        <v>45207</v>
      </c>
      <c r="D22533" s="1">
        <v>42132.923831018517</v>
      </c>
      <c r="E22533">
        <v>3361</v>
      </c>
      <c r="F22533">
        <v>3867</v>
      </c>
      <c r="G22533" t="s">
        <v>89</v>
      </c>
    </row>
    <row r="22534" spans="1:8" x14ac:dyDescent="0.2">
      <c r="A22534">
        <v>5.9677059208852595E+17</v>
      </c>
      <c r="B22534" t="s">
        <v>45208</v>
      </c>
      <c r="C22534" t="s">
        <v>45209</v>
      </c>
      <c r="D22534" s="1">
        <v>42132.927905092591</v>
      </c>
      <c r="E22534">
        <v>98</v>
      </c>
      <c r="F22534">
        <v>209</v>
      </c>
    </row>
    <row r="22535" spans="1:8" x14ac:dyDescent="0.2">
      <c r="A22535">
        <v>5.9677224552515494E+17</v>
      </c>
      <c r="B22535" t="s">
        <v>45210</v>
      </c>
      <c r="C22535" t="s">
        <v>45211</v>
      </c>
      <c r="D22535" s="1">
        <v>42132.93246527778</v>
      </c>
      <c r="E22535">
        <v>196</v>
      </c>
      <c r="F22535">
        <v>239</v>
      </c>
      <c r="G22535" t="s">
        <v>89</v>
      </c>
    </row>
    <row r="22536" spans="1:8" x14ac:dyDescent="0.2">
      <c r="A22536">
        <v>5.9679839033746598E+17</v>
      </c>
      <c r="B22536" t="s">
        <v>45212</v>
      </c>
      <c r="C22536" t="s">
        <v>45213</v>
      </c>
      <c r="D22536" s="1">
        <v>42133.004606481481</v>
      </c>
      <c r="E22536">
        <v>42</v>
      </c>
      <c r="F22536">
        <v>46</v>
      </c>
      <c r="H22536" t="s">
        <v>390</v>
      </c>
    </row>
    <row r="22537" spans="1:8" x14ac:dyDescent="0.2">
      <c r="A22537">
        <v>5.9687851553602701E+17</v>
      </c>
      <c r="B22537" t="s">
        <v>45214</v>
      </c>
      <c r="C22537" t="s">
        <v>45215</v>
      </c>
      <c r="D22537" s="1">
        <v>42133.225717592592</v>
      </c>
      <c r="E22537">
        <v>48</v>
      </c>
      <c r="F22537">
        <v>77</v>
      </c>
      <c r="G22537" t="s">
        <v>89</v>
      </c>
    </row>
    <row r="22538" spans="1:8" x14ac:dyDescent="0.2">
      <c r="A22538">
        <v>5.9687994612082598E+17</v>
      </c>
      <c r="B22538" t="s">
        <v>45216</v>
      </c>
      <c r="C22538" t="s">
        <v>45217</v>
      </c>
      <c r="D22538" s="1">
        <v>42133.229664351849</v>
      </c>
      <c r="E22538">
        <v>21</v>
      </c>
      <c r="F22538">
        <v>34</v>
      </c>
      <c r="G22538" t="s">
        <v>89</v>
      </c>
    </row>
    <row r="22539" spans="1:8" x14ac:dyDescent="0.2">
      <c r="A22539">
        <v>5.9688048494635405E+17</v>
      </c>
      <c r="B22539" t="s">
        <v>45218</v>
      </c>
      <c r="C22539" t="s">
        <v>45219</v>
      </c>
      <c r="D22539" s="1">
        <v>42133.231145833335</v>
      </c>
      <c r="E22539">
        <v>20</v>
      </c>
      <c r="F22539">
        <v>50</v>
      </c>
      <c r="G22539" t="s">
        <v>215</v>
      </c>
    </row>
    <row r="22540" spans="1:8" x14ac:dyDescent="0.2">
      <c r="A22540">
        <v>5.9688067067006502E+17</v>
      </c>
      <c r="B22540" t="s">
        <v>45220</v>
      </c>
      <c r="C22540" t="s">
        <v>45221</v>
      </c>
      <c r="D22540" s="1">
        <v>42133.231666666667</v>
      </c>
      <c r="E22540">
        <v>14</v>
      </c>
      <c r="F22540">
        <v>35</v>
      </c>
      <c r="G22540" t="e">
        <f>_xlfn.SINGLE( _xlfn.SINGLE(what))</f>
        <v>#NAME?</v>
      </c>
    </row>
    <row r="22541" spans="1:8" x14ac:dyDescent="0.2">
      <c r="A22541">
        <v>5.9688115117799002E+17</v>
      </c>
      <c r="B22541" t="s">
        <v>45222</v>
      </c>
      <c r="C22541" t="s">
        <v>45223</v>
      </c>
      <c r="D22541" s="1">
        <v>42133.232986111114</v>
      </c>
      <c r="E22541">
        <v>10</v>
      </c>
      <c r="F22541">
        <v>24</v>
      </c>
      <c r="G22541" t="s">
        <v>546</v>
      </c>
      <c r="H22541" t="s">
        <v>45224</v>
      </c>
    </row>
    <row r="22542" spans="1:8" x14ac:dyDescent="0.2">
      <c r="A22542">
        <v>5.9688618841126502E+17</v>
      </c>
      <c r="B22542" t="s">
        <v>45225</v>
      </c>
      <c r="C22542" t="s">
        <v>45226</v>
      </c>
      <c r="D22542" s="1">
        <v>42133.246886574074</v>
      </c>
      <c r="E22542">
        <v>92</v>
      </c>
      <c r="F22542">
        <v>147</v>
      </c>
      <c r="G22542" t="s">
        <v>89</v>
      </c>
    </row>
    <row r="22543" spans="1:8" x14ac:dyDescent="0.2">
      <c r="A22543">
        <v>5.9696707674669798E+17</v>
      </c>
      <c r="B22543" t="s">
        <v>45227</v>
      </c>
      <c r="C22543" t="s">
        <v>45228</v>
      </c>
      <c r="D22543" s="1">
        <v>42133.470092592594</v>
      </c>
      <c r="E22543">
        <v>47</v>
      </c>
      <c r="F22543">
        <v>83</v>
      </c>
      <c r="G22543" t="e">
        <f>_xlfn.SINGLE( _xlfn.SINGLE( _xlfn.SINGLE( _xlfn.SINGLE(TeslaMotors))))</f>
        <v>#NAME?</v>
      </c>
      <c r="H22543" t="s">
        <v>390</v>
      </c>
    </row>
    <row r="22544" spans="1:8" x14ac:dyDescent="0.2">
      <c r="A22544">
        <v>5.9696746441360102E+17</v>
      </c>
      <c r="B22544" t="s">
        <v>45229</v>
      </c>
      <c r="C22544" t="s">
        <v>45230</v>
      </c>
      <c r="D22544" s="1">
        <v>42133.471168981479</v>
      </c>
      <c r="E22544">
        <v>7</v>
      </c>
      <c r="F22544">
        <v>13</v>
      </c>
      <c r="G22544" t="s">
        <v>215</v>
      </c>
    </row>
    <row r="22545" spans="1:8" x14ac:dyDescent="0.2">
      <c r="A22545">
        <v>5.9700468396681997E+17</v>
      </c>
      <c r="B22545" t="s">
        <v>45231</v>
      </c>
      <c r="C22545" t="s">
        <v>45232</v>
      </c>
      <c r="D22545" s="1">
        <v>42133.573877314811</v>
      </c>
      <c r="E22545">
        <v>64</v>
      </c>
      <c r="F22545">
        <v>235</v>
      </c>
    </row>
    <row r="22546" spans="1:8" x14ac:dyDescent="0.2">
      <c r="A22546">
        <v>5.9700682733585203E+17</v>
      </c>
      <c r="B22546" t="s">
        <v>45233</v>
      </c>
      <c r="C22546" t="s">
        <v>45234</v>
      </c>
      <c r="D22546" s="1">
        <v>42133.579791666663</v>
      </c>
      <c r="E22546">
        <v>24</v>
      </c>
      <c r="F22546">
        <v>67</v>
      </c>
      <c r="G22546" t="s">
        <v>89</v>
      </c>
    </row>
    <row r="22547" spans="1:8" x14ac:dyDescent="0.2">
      <c r="A22547">
        <v>5.9700882202103795E+17</v>
      </c>
      <c r="B22547" t="s">
        <v>45235</v>
      </c>
      <c r="C22547" t="s">
        <v>45236</v>
      </c>
      <c r="D22547" s="1">
        <v>42133.585289351853</v>
      </c>
      <c r="E22547">
        <v>739</v>
      </c>
      <c r="F22547">
        <v>651</v>
      </c>
      <c r="G22547" t="s">
        <v>89</v>
      </c>
    </row>
    <row r="22548" spans="1:8" x14ac:dyDescent="0.2">
      <c r="A22548">
        <v>5.9700904835823206E+17</v>
      </c>
      <c r="B22548" t="s">
        <v>45237</v>
      </c>
      <c r="C22548" t="s">
        <v>45238</v>
      </c>
      <c r="D22548" s="1">
        <v>42133.585914351854</v>
      </c>
      <c r="E22548">
        <v>17</v>
      </c>
      <c r="F22548">
        <v>25</v>
      </c>
      <c r="G22548" t="s">
        <v>44870</v>
      </c>
    </row>
    <row r="22549" spans="1:8" x14ac:dyDescent="0.2">
      <c r="A22549">
        <v>5.9700949611697702E+17</v>
      </c>
      <c r="B22549" t="s">
        <v>45239</v>
      </c>
      <c r="C22549" t="s">
        <v>45240</v>
      </c>
      <c r="D22549" s="1">
        <v>42133.587152777778</v>
      </c>
      <c r="E22549">
        <v>16</v>
      </c>
      <c r="F22549">
        <v>30</v>
      </c>
      <c r="G22549" t="s">
        <v>215</v>
      </c>
    </row>
    <row r="22550" spans="1:8" x14ac:dyDescent="0.2">
      <c r="A22550">
        <v>5.9701005270529997E+17</v>
      </c>
      <c r="B22550" t="s">
        <v>45241</v>
      </c>
      <c r="C22550" t="s">
        <v>45242</v>
      </c>
      <c r="D22550" s="1">
        <v>42133.588692129626</v>
      </c>
      <c r="E22550">
        <v>18</v>
      </c>
      <c r="F22550">
        <v>17</v>
      </c>
      <c r="G22550" t="s">
        <v>487</v>
      </c>
    </row>
    <row r="22551" spans="1:8" x14ac:dyDescent="0.2">
      <c r="A22551">
        <v>5.9701027312435994E+17</v>
      </c>
      <c r="B22551" t="s">
        <v>45243</v>
      </c>
      <c r="C22551" t="s">
        <v>45244</v>
      </c>
      <c r="D22551" s="1">
        <v>42133.58929398148</v>
      </c>
      <c r="E22551">
        <v>67</v>
      </c>
      <c r="F22551">
        <v>56</v>
      </c>
      <c r="G22551" t="s">
        <v>487</v>
      </c>
    </row>
    <row r="22552" spans="1:8" x14ac:dyDescent="0.2">
      <c r="A22552">
        <v>5.97010531610992E+17</v>
      </c>
      <c r="B22552" t="s">
        <v>45245</v>
      </c>
      <c r="C22552" t="s">
        <v>45246</v>
      </c>
      <c r="D22552" s="1">
        <v>42133.590011574073</v>
      </c>
      <c r="E22552">
        <v>17</v>
      </c>
      <c r="F22552">
        <v>27</v>
      </c>
      <c r="G22552" t="s">
        <v>215</v>
      </c>
    </row>
    <row r="22553" spans="1:8" x14ac:dyDescent="0.2">
      <c r="A22553">
        <v>5.9701092826205299E+17</v>
      </c>
      <c r="B22553" t="s">
        <v>45247</v>
      </c>
      <c r="C22553" t="s">
        <v>45248</v>
      </c>
      <c r="D22553" s="1">
        <v>42133.591099537036</v>
      </c>
      <c r="E22553">
        <v>54</v>
      </c>
      <c r="F22553">
        <v>63</v>
      </c>
      <c r="G22553" t="s">
        <v>215</v>
      </c>
      <c r="H22553" t="s">
        <v>390</v>
      </c>
    </row>
    <row r="22554" spans="1:8" x14ac:dyDescent="0.2">
      <c r="A22554">
        <v>5.9701300260544102E+17</v>
      </c>
      <c r="B22554" t="s">
        <v>45249</v>
      </c>
      <c r="C22554" t="s">
        <v>45250</v>
      </c>
      <c r="D22554" s="1">
        <v>42133.596828703703</v>
      </c>
      <c r="E22554">
        <v>43</v>
      </c>
      <c r="F22554">
        <v>83</v>
      </c>
      <c r="G22554" t="s">
        <v>215</v>
      </c>
    </row>
    <row r="22555" spans="1:8" x14ac:dyDescent="0.2">
      <c r="A22555">
        <v>5.9731608314253299E+17</v>
      </c>
      <c r="B22555" t="s">
        <v>45251</v>
      </c>
      <c r="C22555" t="s">
        <v>45187</v>
      </c>
      <c r="D22555" s="1">
        <v>42134.433171296296</v>
      </c>
      <c r="E22555">
        <v>15</v>
      </c>
      <c r="F22555">
        <v>23</v>
      </c>
      <c r="G22555" t="s">
        <v>576</v>
      </c>
    </row>
    <row r="22556" spans="1:8" x14ac:dyDescent="0.2">
      <c r="A22556">
        <v>5.9731613911968102E+17</v>
      </c>
      <c r="B22556" t="s">
        <v>45252</v>
      </c>
      <c r="C22556" t="s">
        <v>45191</v>
      </c>
      <c r="D22556" s="1">
        <v>42134.433321759258</v>
      </c>
      <c r="E22556">
        <v>18</v>
      </c>
      <c r="F22556">
        <v>26</v>
      </c>
      <c r="G22556" t="s">
        <v>89</v>
      </c>
    </row>
    <row r="22557" spans="1:8" x14ac:dyDescent="0.2">
      <c r="A22557">
        <v>5.9732037128571597E+17</v>
      </c>
      <c r="B22557" t="s">
        <v>45253</v>
      </c>
      <c r="C22557" t="s">
        <v>45254</v>
      </c>
      <c r="D22557" s="1">
        <v>42134.445</v>
      </c>
      <c r="E22557">
        <v>23</v>
      </c>
      <c r="F22557">
        <v>33</v>
      </c>
      <c r="G22557" t="s">
        <v>215</v>
      </c>
      <c r="H22557" t="s">
        <v>390</v>
      </c>
    </row>
    <row r="22558" spans="1:8" x14ac:dyDescent="0.2">
      <c r="A22558">
        <v>5.9732177856280102E+17</v>
      </c>
      <c r="B22558" t="s">
        <v>45255</v>
      </c>
      <c r="C22558" t="s">
        <v>45256</v>
      </c>
      <c r="D22558" s="1">
        <v>42134.448888888888</v>
      </c>
      <c r="E22558">
        <v>21</v>
      </c>
      <c r="F22558">
        <v>31</v>
      </c>
      <c r="G22558" t="s">
        <v>215</v>
      </c>
    </row>
    <row r="22559" spans="1:8" x14ac:dyDescent="0.2">
      <c r="A22559">
        <v>5.9740275008382502E+17</v>
      </c>
      <c r="B22559" t="s">
        <v>45257</v>
      </c>
      <c r="C22559" t="s">
        <v>45258</v>
      </c>
      <c r="D22559" s="1">
        <v>42134.672326388885</v>
      </c>
      <c r="E22559">
        <v>71</v>
      </c>
      <c r="F22559">
        <v>149</v>
      </c>
      <c r="G22559" t="s">
        <v>215</v>
      </c>
    </row>
    <row r="22560" spans="1:8" x14ac:dyDescent="0.2">
      <c r="A22560">
        <v>5.9740812434198106E+17</v>
      </c>
      <c r="B22560" t="s">
        <v>45259</v>
      </c>
      <c r="C22560" t="s">
        <v>45260</v>
      </c>
      <c r="D22560" s="1">
        <v>42134.687152777777</v>
      </c>
      <c r="E22560">
        <v>29</v>
      </c>
      <c r="F22560">
        <v>36</v>
      </c>
      <c r="G22560" t="s">
        <v>215</v>
      </c>
    </row>
    <row r="22561" spans="1:8" x14ac:dyDescent="0.2">
      <c r="A22561">
        <v>5.9740854405764301E+17</v>
      </c>
      <c r="B22561" t="s">
        <v>45261</v>
      </c>
      <c r="C22561" t="s">
        <v>45262</v>
      </c>
      <c r="D22561" s="1">
        <v>42134.688310185185</v>
      </c>
      <c r="E22561">
        <v>44</v>
      </c>
      <c r="F22561">
        <v>123</v>
      </c>
    </row>
    <row r="22562" spans="1:8" x14ac:dyDescent="0.2">
      <c r="A22562">
        <v>5.9740884867314406E+17</v>
      </c>
      <c r="B22562" t="s">
        <v>45263</v>
      </c>
      <c r="C22562" t="s">
        <v>45264</v>
      </c>
      <c r="D22562" s="1">
        <v>42134.689155092594</v>
      </c>
      <c r="E22562">
        <v>29</v>
      </c>
      <c r="F22562">
        <v>57</v>
      </c>
      <c r="G22562" t="s">
        <v>45265</v>
      </c>
    </row>
    <row r="22563" spans="1:8" x14ac:dyDescent="0.2">
      <c r="A22563">
        <v>5.9740975749912896E+17</v>
      </c>
      <c r="B22563" t="s">
        <v>45266</v>
      </c>
      <c r="C22563" t="s">
        <v>45267</v>
      </c>
      <c r="D22563" s="1">
        <v>42134.691666666666</v>
      </c>
      <c r="E22563">
        <v>19</v>
      </c>
      <c r="F22563">
        <v>45</v>
      </c>
      <c r="G22563" t="s">
        <v>215</v>
      </c>
    </row>
    <row r="22564" spans="1:8" x14ac:dyDescent="0.2">
      <c r="A22564">
        <v>5.9743042264202803E+17</v>
      </c>
      <c r="B22564" t="s">
        <v>45268</v>
      </c>
      <c r="C22564" t="s">
        <v>45269</v>
      </c>
      <c r="D22564" s="1">
        <v>42134.748692129629</v>
      </c>
      <c r="E22564">
        <v>92</v>
      </c>
      <c r="F22564">
        <v>246</v>
      </c>
      <c r="H22564" t="s">
        <v>390</v>
      </c>
    </row>
    <row r="22565" spans="1:8" x14ac:dyDescent="0.2">
      <c r="A22565">
        <v>5.9759110699444595E+17</v>
      </c>
      <c r="B22565" t="s">
        <v>45270</v>
      </c>
      <c r="C22565" t="s">
        <v>45271</v>
      </c>
      <c r="D22565" s="1">
        <v>42135.192094907405</v>
      </c>
      <c r="E22565">
        <v>7</v>
      </c>
      <c r="F22565">
        <v>27</v>
      </c>
      <c r="G22565" t="s">
        <v>576</v>
      </c>
    </row>
    <row r="22566" spans="1:8" x14ac:dyDescent="0.2">
      <c r="A22566">
        <v>5.97591440286416E+17</v>
      </c>
      <c r="B22566" t="s">
        <v>45272</v>
      </c>
      <c r="C22566" t="s">
        <v>45273</v>
      </c>
      <c r="D22566" s="1">
        <v>42135.193009259259</v>
      </c>
      <c r="E22566">
        <v>20</v>
      </c>
      <c r="F22566">
        <v>33</v>
      </c>
      <c r="G22566" t="s">
        <v>215</v>
      </c>
    </row>
    <row r="22567" spans="1:8" x14ac:dyDescent="0.2">
      <c r="A22567">
        <v>5.9759167543995098E+17</v>
      </c>
      <c r="B22567" t="s">
        <v>45274</v>
      </c>
      <c r="C22567" t="s">
        <v>45275</v>
      </c>
      <c r="D22567" s="1">
        <v>42135.193657407406</v>
      </c>
      <c r="E22567">
        <v>18</v>
      </c>
      <c r="F22567">
        <v>39</v>
      </c>
      <c r="G22567" t="s">
        <v>215</v>
      </c>
    </row>
    <row r="22568" spans="1:8" x14ac:dyDescent="0.2">
      <c r="A22568">
        <v>5.9759277125234598E+17</v>
      </c>
      <c r="B22568" t="s">
        <v>45276</v>
      </c>
      <c r="C22568" t="s">
        <v>45277</v>
      </c>
      <c r="D22568" s="1">
        <v>42135.196689814817</v>
      </c>
      <c r="E22568">
        <v>18</v>
      </c>
      <c r="F22568">
        <v>48</v>
      </c>
      <c r="G22568" t="s">
        <v>576</v>
      </c>
    </row>
    <row r="22569" spans="1:8" x14ac:dyDescent="0.2">
      <c r="A22569">
        <v>5.97592893755392E+17</v>
      </c>
      <c r="B22569" t="s">
        <v>45278</v>
      </c>
      <c r="C22569" t="s">
        <v>45279</v>
      </c>
      <c r="D22569" s="1">
        <v>42135.197025462963</v>
      </c>
      <c r="E22569">
        <v>29</v>
      </c>
      <c r="F22569">
        <v>41</v>
      </c>
      <c r="G22569" t="s">
        <v>215</v>
      </c>
    </row>
    <row r="22570" spans="1:8" x14ac:dyDescent="0.2">
      <c r="A22570">
        <v>5.9769740846262605E+17</v>
      </c>
      <c r="B22570" t="s">
        <v>45280</v>
      </c>
      <c r="C22570" t="s">
        <v>45281</v>
      </c>
      <c r="D22570" s="1">
        <v>42135.48542824074</v>
      </c>
      <c r="E22570">
        <v>419</v>
      </c>
      <c r="F22570">
        <v>693</v>
      </c>
    </row>
    <row r="22571" spans="1:8" x14ac:dyDescent="0.2">
      <c r="A22571">
        <v>5.9770465628710003E+17</v>
      </c>
      <c r="B22571" t="s">
        <v>45282</v>
      </c>
      <c r="C22571" t="s">
        <v>45283</v>
      </c>
      <c r="D22571" s="1">
        <v>42135.505428240744</v>
      </c>
      <c r="E22571">
        <v>26</v>
      </c>
      <c r="F22571">
        <v>67</v>
      </c>
      <c r="G22571" t="s">
        <v>89</v>
      </c>
    </row>
    <row r="22572" spans="1:8" x14ac:dyDescent="0.2">
      <c r="A22572">
        <v>5.9771018633845504E+17</v>
      </c>
      <c r="B22572" t="s">
        <v>45284</v>
      </c>
      <c r="C22572" t="s">
        <v>45285</v>
      </c>
      <c r="D22572" s="1">
        <v>42135.520682870374</v>
      </c>
      <c r="E22572">
        <v>109</v>
      </c>
      <c r="F22572">
        <v>264</v>
      </c>
      <c r="G22572" t="s">
        <v>89</v>
      </c>
    </row>
    <row r="22573" spans="1:8" x14ac:dyDescent="0.2">
      <c r="A22573">
        <v>5.9771705364724902E+17</v>
      </c>
      <c r="B22573" t="s">
        <v>45286</v>
      </c>
      <c r="C22573" t="s">
        <v>45287</v>
      </c>
      <c r="D22573" s="1">
        <v>42135.539641203701</v>
      </c>
      <c r="E22573">
        <v>46</v>
      </c>
      <c r="F22573">
        <v>117</v>
      </c>
    </row>
    <row r="22574" spans="1:8" x14ac:dyDescent="0.2">
      <c r="A22574">
        <v>5.9771762497857101E+17</v>
      </c>
      <c r="B22574" t="s">
        <v>45288</v>
      </c>
      <c r="C22574" t="s">
        <v>45289</v>
      </c>
      <c r="D22574" s="1">
        <v>42135.541215277779</v>
      </c>
      <c r="E22574">
        <v>13</v>
      </c>
      <c r="F22574">
        <v>40</v>
      </c>
      <c r="G22574" t="s">
        <v>89</v>
      </c>
    </row>
    <row r="22575" spans="1:8" x14ac:dyDescent="0.2">
      <c r="A22575">
        <v>5.9773112789017306E+17</v>
      </c>
      <c r="B22575" t="s">
        <v>45290</v>
      </c>
      <c r="C22575" t="s">
        <v>45291</v>
      </c>
      <c r="D22575" s="1">
        <v>42135.578472222223</v>
      </c>
      <c r="E22575">
        <v>15</v>
      </c>
      <c r="F22575">
        <v>31</v>
      </c>
      <c r="G22575" t="s">
        <v>215</v>
      </c>
    </row>
    <row r="22576" spans="1:8" x14ac:dyDescent="0.2">
      <c r="A22576">
        <v>5.9773265957869094E+17</v>
      </c>
      <c r="B22576" t="s">
        <v>45292</v>
      </c>
      <c r="C22576" t="s">
        <v>45293</v>
      </c>
      <c r="D22576" s="1">
        <v>42135.582708333335</v>
      </c>
      <c r="E22576">
        <v>21</v>
      </c>
      <c r="F22576">
        <v>32</v>
      </c>
      <c r="G22576" t="s">
        <v>215</v>
      </c>
    </row>
    <row r="22577" spans="1:8" x14ac:dyDescent="0.2">
      <c r="A22577">
        <v>5.97733310417248E+17</v>
      </c>
      <c r="B22577" t="s">
        <v>45294</v>
      </c>
      <c r="C22577" t="s">
        <v>45295</v>
      </c>
      <c r="D22577" s="1">
        <v>42135.584502314814</v>
      </c>
      <c r="E22577">
        <v>22</v>
      </c>
      <c r="F22577">
        <v>49</v>
      </c>
      <c r="G22577" t="s">
        <v>89</v>
      </c>
    </row>
    <row r="22578" spans="1:8" x14ac:dyDescent="0.2">
      <c r="A22578">
        <v>5.9776136618797005E+17</v>
      </c>
      <c r="B22578" t="s">
        <v>45296</v>
      </c>
      <c r="C22578" t="s">
        <v>45297</v>
      </c>
      <c r="D22578" s="1">
        <v>42135.661921296298</v>
      </c>
      <c r="E22578">
        <v>15</v>
      </c>
      <c r="F22578">
        <v>24</v>
      </c>
      <c r="G22578" t="s">
        <v>215</v>
      </c>
      <c r="H22578" t="s">
        <v>616</v>
      </c>
    </row>
    <row r="22579" spans="1:8" x14ac:dyDescent="0.2">
      <c r="A22579">
        <v>5.9777716842122803E+17</v>
      </c>
      <c r="B22579" t="s">
        <v>45298</v>
      </c>
      <c r="C22579" t="s">
        <v>45299</v>
      </c>
      <c r="D22579" s="1">
        <v>42135.705520833333</v>
      </c>
      <c r="E22579">
        <v>368</v>
      </c>
      <c r="F22579">
        <v>387</v>
      </c>
    </row>
    <row r="22580" spans="1:8" x14ac:dyDescent="0.2">
      <c r="A22580">
        <v>5.9783150855718003E+17</v>
      </c>
      <c r="B22580" t="s">
        <v>45300</v>
      </c>
      <c r="C22580" t="s">
        <v>45301</v>
      </c>
      <c r="D22580" s="1">
        <v>42135.855474537035</v>
      </c>
      <c r="E22580">
        <v>2799</v>
      </c>
      <c r="F22580">
        <v>2816</v>
      </c>
      <c r="G22580" t="s">
        <v>89</v>
      </c>
    </row>
    <row r="22581" spans="1:8" x14ac:dyDescent="0.2">
      <c r="A22581">
        <v>5.9784382388938304E+17</v>
      </c>
      <c r="B22581" t="s">
        <v>45302</v>
      </c>
      <c r="C22581" t="s">
        <v>45303</v>
      </c>
      <c r="D22581" s="1">
        <v>42135.889456018522</v>
      </c>
      <c r="E22581">
        <v>562</v>
      </c>
      <c r="F22581">
        <v>840</v>
      </c>
    </row>
    <row r="22582" spans="1:8" x14ac:dyDescent="0.2">
      <c r="A22582">
        <v>5.9788956383149594E+17</v>
      </c>
      <c r="B22582" t="s">
        <v>45304</v>
      </c>
      <c r="C22582" t="s">
        <v>45305</v>
      </c>
      <c r="D22582" s="1">
        <v>42136.0156712963</v>
      </c>
      <c r="E22582">
        <v>9549</v>
      </c>
      <c r="F22582">
        <v>9246</v>
      </c>
      <c r="H22582" t="s">
        <v>390</v>
      </c>
    </row>
    <row r="22583" spans="1:8" x14ac:dyDescent="0.2">
      <c r="A22583">
        <v>5.9790602528347699E+17</v>
      </c>
      <c r="B22583" t="s">
        <v>45306</v>
      </c>
      <c r="C22583" t="s">
        <v>45307</v>
      </c>
      <c r="D22583" s="1">
        <v>42136.061099537037</v>
      </c>
      <c r="E22583">
        <v>327</v>
      </c>
      <c r="F22583">
        <v>561</v>
      </c>
    </row>
    <row r="22584" spans="1:8" x14ac:dyDescent="0.2">
      <c r="A22584">
        <v>5.9790927584388698E+17</v>
      </c>
      <c r="B22584" t="s">
        <v>45308</v>
      </c>
      <c r="C22584" t="s">
        <v>45309</v>
      </c>
      <c r="D22584" s="1">
        <v>42136.070069444446</v>
      </c>
      <c r="E22584">
        <v>4738</v>
      </c>
      <c r="F22584">
        <v>4348</v>
      </c>
    </row>
    <row r="22585" spans="1:8" x14ac:dyDescent="0.2">
      <c r="A22585">
        <v>5.9791090300737101E+17</v>
      </c>
      <c r="B22585" t="s">
        <v>45310</v>
      </c>
      <c r="C22585" t="s">
        <v>45311</v>
      </c>
      <c r="D22585" s="1">
        <v>42136.074560185189</v>
      </c>
      <c r="E22585">
        <v>1763</v>
      </c>
      <c r="F22585">
        <v>2048</v>
      </c>
    </row>
    <row r="22586" spans="1:8" x14ac:dyDescent="0.2">
      <c r="A22586">
        <v>5.9799228853565005E+17</v>
      </c>
      <c r="B22586" t="s">
        <v>45312</v>
      </c>
      <c r="C22586" t="s">
        <v>45313</v>
      </c>
      <c r="D22586" s="1">
        <v>42136.299143518518</v>
      </c>
      <c r="E22586">
        <v>36</v>
      </c>
      <c r="F22586">
        <v>40</v>
      </c>
      <c r="G22586" t="s">
        <v>215</v>
      </c>
    </row>
    <row r="22587" spans="1:8" x14ac:dyDescent="0.2">
      <c r="A22587">
        <v>5.9799272180299302E+17</v>
      </c>
      <c r="B22587" t="s">
        <v>45314</v>
      </c>
      <c r="C22587" t="s">
        <v>45315</v>
      </c>
      <c r="D22587" s="1">
        <v>42136.300335648149</v>
      </c>
      <c r="E22587">
        <v>25</v>
      </c>
      <c r="F22587">
        <v>70</v>
      </c>
      <c r="G22587" t="s">
        <v>215</v>
      </c>
    </row>
    <row r="22588" spans="1:8" x14ac:dyDescent="0.2">
      <c r="A22588">
        <v>5.9799394159469299E+17</v>
      </c>
      <c r="B22588" t="s">
        <v>45316</v>
      </c>
      <c r="C22588" t="s">
        <v>45317</v>
      </c>
      <c r="D22588" s="1">
        <v>42136.303703703707</v>
      </c>
      <c r="E22588">
        <v>3142</v>
      </c>
      <c r="F22588">
        <v>5551</v>
      </c>
      <c r="G22588" t="s">
        <v>215</v>
      </c>
    </row>
    <row r="22589" spans="1:8" x14ac:dyDescent="0.2">
      <c r="A22589">
        <v>5.9800066795392998E+17</v>
      </c>
      <c r="B22589" t="s">
        <v>45318</v>
      </c>
      <c r="C22589" t="s">
        <v>45319</v>
      </c>
      <c r="D22589" s="1">
        <v>42136.322268518517</v>
      </c>
      <c r="E22589">
        <v>142</v>
      </c>
      <c r="F22589">
        <v>235</v>
      </c>
      <c r="G22589" t="s">
        <v>89</v>
      </c>
    </row>
    <row r="22590" spans="1:8" x14ac:dyDescent="0.2">
      <c r="A22590">
        <v>5.9800539095410202E+17</v>
      </c>
      <c r="B22590" t="s">
        <v>45320</v>
      </c>
      <c r="C22590" t="s">
        <v>45321</v>
      </c>
      <c r="D22590" s="1">
        <v>42136.335300925923</v>
      </c>
      <c r="E22590">
        <v>28</v>
      </c>
      <c r="F22590">
        <v>47</v>
      </c>
      <c r="G22590" t="s">
        <v>89</v>
      </c>
    </row>
    <row r="22591" spans="1:8" x14ac:dyDescent="0.2">
      <c r="A22591">
        <v>5.98007240847728E+17</v>
      </c>
      <c r="B22591" t="s">
        <v>45322</v>
      </c>
      <c r="C22591" t="s">
        <v>45323</v>
      </c>
      <c r="D22591" s="1">
        <v>42136.340405092589</v>
      </c>
      <c r="E22591">
        <v>16</v>
      </c>
      <c r="F22591">
        <v>32</v>
      </c>
      <c r="G22591" t="s">
        <v>89</v>
      </c>
    </row>
    <row r="22592" spans="1:8" x14ac:dyDescent="0.2">
      <c r="A22592">
        <v>5.9800854980187699E+17</v>
      </c>
      <c r="B22592" t="s">
        <v>45324</v>
      </c>
      <c r="C22592" t="s">
        <v>45325</v>
      </c>
      <c r="D22592" s="1">
        <v>42136.3440162037</v>
      </c>
      <c r="E22592">
        <v>23</v>
      </c>
      <c r="F22592">
        <v>44</v>
      </c>
      <c r="G22592" t="s">
        <v>215</v>
      </c>
    </row>
    <row r="22593" spans="1:8" x14ac:dyDescent="0.2">
      <c r="A22593">
        <v>5.9811055318642202E+17</v>
      </c>
      <c r="B22593" t="s">
        <v>45326</v>
      </c>
      <c r="C22593" t="s">
        <v>45327</v>
      </c>
      <c r="D22593" s="1">
        <v>42136.625486111108</v>
      </c>
      <c r="E22593">
        <v>275</v>
      </c>
      <c r="F22593">
        <v>477</v>
      </c>
    </row>
    <row r="22594" spans="1:8" x14ac:dyDescent="0.2">
      <c r="A22594">
        <v>5.9814091778726195E+17</v>
      </c>
      <c r="B22594" t="s">
        <v>45328</v>
      </c>
      <c r="C22594" t="s">
        <v>45329</v>
      </c>
      <c r="D22594" s="1">
        <v>42136.709282407406</v>
      </c>
      <c r="E22594">
        <v>748</v>
      </c>
      <c r="F22594">
        <v>621</v>
      </c>
      <c r="H22594" t="s">
        <v>390</v>
      </c>
    </row>
    <row r="22595" spans="1:8" x14ac:dyDescent="0.2">
      <c r="A22595">
        <v>5.9818826395486605E+17</v>
      </c>
      <c r="B22595" t="s">
        <v>45330</v>
      </c>
      <c r="C22595" t="s">
        <v>45331</v>
      </c>
      <c r="D22595" s="1">
        <v>42136.839930555558</v>
      </c>
      <c r="E22595">
        <v>218</v>
      </c>
      <c r="F22595">
        <v>359</v>
      </c>
    </row>
    <row r="22596" spans="1:8" x14ac:dyDescent="0.2">
      <c r="A22596">
        <v>5.9819215649125504E+17</v>
      </c>
      <c r="B22596" t="s">
        <v>45332</v>
      </c>
      <c r="C22596" t="s">
        <v>45333</v>
      </c>
      <c r="D22596" s="1">
        <v>42136.850671296299</v>
      </c>
      <c r="E22596">
        <v>86</v>
      </c>
      <c r="F22596">
        <v>145</v>
      </c>
      <c r="G22596" t="s">
        <v>215</v>
      </c>
    </row>
    <row r="22597" spans="1:8" x14ac:dyDescent="0.2">
      <c r="A22597">
        <v>5.9819301004889702E+17</v>
      </c>
      <c r="B22597" t="s">
        <v>45334</v>
      </c>
      <c r="C22597" t="s">
        <v>45335</v>
      </c>
      <c r="D22597" s="1">
        <v>42136.853032407409</v>
      </c>
      <c r="E22597">
        <v>137</v>
      </c>
      <c r="F22597">
        <v>229</v>
      </c>
      <c r="G22597" t="s">
        <v>89</v>
      </c>
    </row>
    <row r="22598" spans="1:8" x14ac:dyDescent="0.2">
      <c r="A22598">
        <v>5.9819345455706099E+17</v>
      </c>
      <c r="B22598" t="s">
        <v>45336</v>
      </c>
      <c r="C22598" t="s">
        <v>45337</v>
      </c>
      <c r="D22598" s="1">
        <v>42136.854259259257</v>
      </c>
      <c r="E22598">
        <v>16</v>
      </c>
      <c r="F22598">
        <v>30</v>
      </c>
      <c r="G22598" t="s">
        <v>215</v>
      </c>
      <c r="H22598" t="s">
        <v>390</v>
      </c>
    </row>
    <row r="22599" spans="1:8" x14ac:dyDescent="0.2">
      <c r="A22599">
        <v>5.9819505739779994E+17</v>
      </c>
      <c r="B22599" t="s">
        <v>45338</v>
      </c>
      <c r="C22599" t="s">
        <v>45339</v>
      </c>
      <c r="D22599" s="1">
        <v>42136.858680555553</v>
      </c>
      <c r="E22599">
        <v>19</v>
      </c>
      <c r="F22599">
        <v>30</v>
      </c>
      <c r="G22599" t="e">
        <f>_xlfn.SINGLE( _xlfn.SINGLE(LenToddWOR))</f>
        <v>#NAME?</v>
      </c>
    </row>
    <row r="22600" spans="1:8" x14ac:dyDescent="0.2">
      <c r="A22600">
        <v>5.9819560788335002E+17</v>
      </c>
      <c r="B22600" t="s">
        <v>45340</v>
      </c>
      <c r="C22600" t="s">
        <v>45341</v>
      </c>
      <c r="D22600" s="1">
        <v>42136.860196759262</v>
      </c>
      <c r="E22600">
        <v>254</v>
      </c>
      <c r="F22600">
        <v>303</v>
      </c>
    </row>
    <row r="22601" spans="1:8" x14ac:dyDescent="0.2">
      <c r="A22601">
        <v>5.9819602390798298E+17</v>
      </c>
      <c r="B22601" t="s">
        <v>45342</v>
      </c>
      <c r="C22601" t="s">
        <v>45343</v>
      </c>
      <c r="D22601" s="1">
        <v>42136.861342592594</v>
      </c>
      <c r="E22601">
        <v>169</v>
      </c>
      <c r="F22601">
        <v>214</v>
      </c>
    </row>
    <row r="22602" spans="1:8" x14ac:dyDescent="0.2">
      <c r="A22602">
        <v>5.9819624597122995E+17</v>
      </c>
      <c r="B22602" t="s">
        <v>45344</v>
      </c>
      <c r="C22602" t="s">
        <v>35876</v>
      </c>
      <c r="D22602" s="1">
        <v>42136.861956018518</v>
      </c>
      <c r="E22602">
        <v>235</v>
      </c>
      <c r="F22602">
        <v>313</v>
      </c>
    </row>
    <row r="22603" spans="1:8" x14ac:dyDescent="0.2">
      <c r="A22603">
        <v>5.9820113137068006E+17</v>
      </c>
      <c r="B22603" t="s">
        <v>45345</v>
      </c>
      <c r="C22603" t="s">
        <v>45346</v>
      </c>
      <c r="D22603" s="1">
        <v>42136.875439814816</v>
      </c>
      <c r="E22603">
        <v>250</v>
      </c>
      <c r="F22603">
        <v>271</v>
      </c>
    </row>
    <row r="22604" spans="1:8" x14ac:dyDescent="0.2">
      <c r="A22604">
        <v>5.9821325263663104E+17</v>
      </c>
      <c r="B22604" t="s">
        <v>45347</v>
      </c>
      <c r="C22604" t="s">
        <v>45348</v>
      </c>
      <c r="D22604" s="1">
        <v>42136.908888888887</v>
      </c>
      <c r="E22604">
        <v>37</v>
      </c>
      <c r="F22604">
        <v>68</v>
      </c>
      <c r="G22604" t="s">
        <v>89</v>
      </c>
    </row>
    <row r="22605" spans="1:8" x14ac:dyDescent="0.2">
      <c r="A22605">
        <v>5.9821424618757299E+17</v>
      </c>
      <c r="B22605" t="s">
        <v>45349</v>
      </c>
      <c r="C22605" t="s">
        <v>45350</v>
      </c>
      <c r="D22605" s="1">
        <v>42136.911631944444</v>
      </c>
      <c r="E22605">
        <v>13</v>
      </c>
      <c r="F22605">
        <v>21</v>
      </c>
      <c r="G22605" t="s">
        <v>89</v>
      </c>
    </row>
    <row r="22606" spans="1:8" x14ac:dyDescent="0.2">
      <c r="A22606">
        <v>5.9821916800194906E+17</v>
      </c>
      <c r="B22606" t="s">
        <v>45351</v>
      </c>
      <c r="C22606" t="s">
        <v>45352</v>
      </c>
      <c r="D22606" s="1">
        <v>42136.925208333334</v>
      </c>
      <c r="E22606">
        <v>92</v>
      </c>
      <c r="F22606">
        <v>110</v>
      </c>
    </row>
    <row r="22607" spans="1:8" x14ac:dyDescent="0.2">
      <c r="A22607">
        <v>5.9822095187306906E+17</v>
      </c>
      <c r="B22607" t="s">
        <v>45353</v>
      </c>
      <c r="C22607" t="s">
        <v>45354</v>
      </c>
      <c r="D22607" s="1">
        <v>42136.930127314816</v>
      </c>
      <c r="E22607">
        <v>33</v>
      </c>
      <c r="F22607">
        <v>63</v>
      </c>
      <c r="G22607" t="s">
        <v>215</v>
      </c>
    </row>
    <row r="22608" spans="1:8" x14ac:dyDescent="0.2">
      <c r="A22608">
        <v>5.9822500425853299E+17</v>
      </c>
      <c r="B22608" t="s">
        <v>45355</v>
      </c>
      <c r="C22608" t="s">
        <v>45356</v>
      </c>
      <c r="D22608" s="1">
        <v>42136.941319444442</v>
      </c>
      <c r="E22608">
        <v>56</v>
      </c>
      <c r="F22608">
        <v>72</v>
      </c>
      <c r="G22608" t="s">
        <v>89</v>
      </c>
    </row>
    <row r="22609" spans="1:8" x14ac:dyDescent="0.2">
      <c r="A22609">
        <v>5.9829451237766694E+17</v>
      </c>
      <c r="B22609" t="s">
        <v>45357</v>
      </c>
      <c r="C22609" t="s">
        <v>45358</v>
      </c>
      <c r="D22609" s="1">
        <v>42137.133125</v>
      </c>
      <c r="E22609">
        <v>13</v>
      </c>
      <c r="F22609">
        <v>45</v>
      </c>
      <c r="G22609" t="s">
        <v>215</v>
      </c>
    </row>
    <row r="22610" spans="1:8" x14ac:dyDescent="0.2">
      <c r="A22610">
        <v>5.9829474823176602E+17</v>
      </c>
      <c r="B22610" t="s">
        <v>45359</v>
      </c>
      <c r="C22610" t="s">
        <v>45360</v>
      </c>
      <c r="D22610" s="1">
        <v>42137.133773148147</v>
      </c>
      <c r="E22610">
        <v>14</v>
      </c>
      <c r="F22610">
        <v>24</v>
      </c>
      <c r="G22610" t="s">
        <v>576</v>
      </c>
      <c r="H22610" t="s">
        <v>616</v>
      </c>
    </row>
    <row r="22611" spans="1:8" x14ac:dyDescent="0.2">
      <c r="A22611">
        <v>5.9829486414981504E+17</v>
      </c>
      <c r="B22611" t="s">
        <v>45361</v>
      </c>
      <c r="C22611" t="s">
        <v>45362</v>
      </c>
      <c r="D22611" s="1">
        <v>42137.134097222224</v>
      </c>
      <c r="E22611">
        <v>19</v>
      </c>
      <c r="F22611">
        <v>46</v>
      </c>
      <c r="G22611" t="s">
        <v>215</v>
      </c>
    </row>
    <row r="22612" spans="1:8" x14ac:dyDescent="0.2">
      <c r="A22612">
        <v>5.9829931591271603E+17</v>
      </c>
      <c r="B22612" t="s">
        <v>45363</v>
      </c>
      <c r="C22612" t="s">
        <v>45364</v>
      </c>
      <c r="D22612" s="1">
        <v>42137.146377314813</v>
      </c>
      <c r="E22612">
        <v>70</v>
      </c>
      <c r="F22612">
        <v>109</v>
      </c>
      <c r="G22612" t="s">
        <v>89</v>
      </c>
    </row>
    <row r="22613" spans="1:8" x14ac:dyDescent="0.2">
      <c r="A22613">
        <v>5.9831509780364006E+17</v>
      </c>
      <c r="B22613" t="s">
        <v>45365</v>
      </c>
      <c r="C22613" t="s">
        <v>45366</v>
      </c>
      <c r="D22613" s="1">
        <v>42137.189930555556</v>
      </c>
      <c r="E22613">
        <v>142</v>
      </c>
      <c r="F22613">
        <v>242</v>
      </c>
    </row>
    <row r="22614" spans="1:8" x14ac:dyDescent="0.2">
      <c r="A22614">
        <v>5.9831601235060698E+17</v>
      </c>
      <c r="B22614" t="s">
        <v>45367</v>
      </c>
      <c r="C22614" t="s">
        <v>45368</v>
      </c>
      <c r="D22614" s="1">
        <v>42137.192453703705</v>
      </c>
      <c r="E22614">
        <v>80</v>
      </c>
      <c r="F22614">
        <v>170</v>
      </c>
      <c r="G22614" t="s">
        <v>89</v>
      </c>
      <c r="H22614" t="s">
        <v>390</v>
      </c>
    </row>
    <row r="22615" spans="1:8" x14ac:dyDescent="0.2">
      <c r="A22615">
        <v>5.98318260724064E+17</v>
      </c>
      <c r="B22615" t="s">
        <v>45369</v>
      </c>
      <c r="C22615" t="s">
        <v>45370</v>
      </c>
      <c r="D22615" s="1">
        <v>42137.198657407411</v>
      </c>
      <c r="E22615">
        <v>30</v>
      </c>
      <c r="F22615">
        <v>85</v>
      </c>
      <c r="G22615" t="s">
        <v>215</v>
      </c>
      <c r="H22615" t="s">
        <v>390</v>
      </c>
    </row>
    <row r="22616" spans="1:8" x14ac:dyDescent="0.2">
      <c r="A22616">
        <v>5.9832272616889498E+17</v>
      </c>
      <c r="B22616" t="s">
        <v>45371</v>
      </c>
      <c r="C22616" t="s">
        <v>45372</v>
      </c>
      <c r="D22616" s="1">
        <v>42137.210972222223</v>
      </c>
      <c r="E22616">
        <v>11</v>
      </c>
      <c r="F22616">
        <v>32</v>
      </c>
      <c r="G22616" t="s">
        <v>576</v>
      </c>
    </row>
    <row r="22617" spans="1:8" x14ac:dyDescent="0.2">
      <c r="A22617">
        <v>5.9832494714090202E+17</v>
      </c>
      <c r="B22617" t="s">
        <v>45373</v>
      </c>
      <c r="C22617" t="s">
        <v>45374</v>
      </c>
      <c r="D22617" s="1">
        <v>42137.217106481483</v>
      </c>
      <c r="E22617">
        <v>332</v>
      </c>
      <c r="F22617">
        <v>582</v>
      </c>
    </row>
    <row r="22618" spans="1:8" x14ac:dyDescent="0.2">
      <c r="A22618">
        <v>5.9832856273997005E+17</v>
      </c>
      <c r="B22618" t="s">
        <v>45375</v>
      </c>
      <c r="C22618" t="s">
        <v>45376</v>
      </c>
      <c r="D22618" s="1">
        <v>42137.227083333331</v>
      </c>
      <c r="E22618">
        <v>539</v>
      </c>
      <c r="F22618">
        <v>668</v>
      </c>
    </row>
    <row r="22619" spans="1:8" x14ac:dyDescent="0.2">
      <c r="A22619">
        <v>5.9846231794531494E+17</v>
      </c>
      <c r="B22619" t="s">
        <v>45377</v>
      </c>
      <c r="C22619" t="s">
        <v>45378</v>
      </c>
      <c r="D22619" s="1">
        <v>42137.596180555556</v>
      </c>
      <c r="E22619">
        <v>99</v>
      </c>
      <c r="F22619">
        <v>196</v>
      </c>
    </row>
    <row r="22620" spans="1:8" x14ac:dyDescent="0.2">
      <c r="A22620">
        <v>5.9846363028856E+17</v>
      </c>
      <c r="B22620" t="s">
        <v>45379</v>
      </c>
      <c r="C22620" t="s">
        <v>45380</v>
      </c>
      <c r="D22620" s="1">
        <v>42137.599803240744</v>
      </c>
      <c r="E22620">
        <v>205</v>
      </c>
      <c r="F22620">
        <v>383</v>
      </c>
    </row>
    <row r="22621" spans="1:8" x14ac:dyDescent="0.2">
      <c r="A22621">
        <v>5.9847381519526195E+17</v>
      </c>
      <c r="B22621" t="s">
        <v>45381</v>
      </c>
      <c r="C22621" t="s">
        <v>45382</v>
      </c>
      <c r="D22621" s="1">
        <v>42137.627905092595</v>
      </c>
      <c r="E22621">
        <v>553</v>
      </c>
      <c r="F22621">
        <v>964</v>
      </c>
    </row>
    <row r="22622" spans="1:8" x14ac:dyDescent="0.2">
      <c r="A22622">
        <v>5.9847532185638502E+17</v>
      </c>
      <c r="B22622" t="s">
        <v>45383</v>
      </c>
      <c r="C22622" t="s">
        <v>45384</v>
      </c>
      <c r="D22622" s="1">
        <v>42137.632060185184</v>
      </c>
      <c r="E22622">
        <v>65</v>
      </c>
      <c r="F22622">
        <v>177</v>
      </c>
    </row>
    <row r="22623" spans="1:8" x14ac:dyDescent="0.2">
      <c r="A22623">
        <v>5.9848313147845005E+17</v>
      </c>
      <c r="B22623" t="s">
        <v>45385</v>
      </c>
      <c r="C22623" t="s">
        <v>45386</v>
      </c>
      <c r="D22623" s="1">
        <v>42137.653611111113</v>
      </c>
      <c r="E22623">
        <v>14</v>
      </c>
      <c r="F22623">
        <v>24</v>
      </c>
      <c r="G22623" t="s">
        <v>89</v>
      </c>
    </row>
    <row r="22624" spans="1:8" x14ac:dyDescent="0.2">
      <c r="A22624">
        <v>5.9854576663068595E+17</v>
      </c>
      <c r="B22624" t="s">
        <v>45387</v>
      </c>
      <c r="C22624" t="s">
        <v>45388</v>
      </c>
      <c r="D22624" s="1">
        <v>42137.82644675926</v>
      </c>
      <c r="E22624">
        <v>21</v>
      </c>
      <c r="F22624">
        <v>20</v>
      </c>
      <c r="G22624" t="s">
        <v>45389</v>
      </c>
    </row>
    <row r="22625" spans="1:8" x14ac:dyDescent="0.2">
      <c r="A22625">
        <v>5.9854823393426995E+17</v>
      </c>
      <c r="B22625" t="s">
        <v>45390</v>
      </c>
      <c r="C22625" t="s">
        <v>45391</v>
      </c>
      <c r="D22625" s="1">
        <v>42137.83326388889</v>
      </c>
      <c r="E22625">
        <v>30</v>
      </c>
      <c r="F22625">
        <v>23</v>
      </c>
      <c r="G22625" t="s">
        <v>89</v>
      </c>
      <c r="H22625" t="s">
        <v>45392</v>
      </c>
    </row>
    <row r="22626" spans="1:8" x14ac:dyDescent="0.2">
      <c r="A22626">
        <v>5.9855294835708301E+17</v>
      </c>
      <c r="B22626" t="s">
        <v>45393</v>
      </c>
      <c r="C22626" t="s">
        <v>45394</v>
      </c>
      <c r="D22626" s="1">
        <v>42137.846273148149</v>
      </c>
      <c r="E22626">
        <v>14</v>
      </c>
      <c r="F22626">
        <v>20</v>
      </c>
      <c r="G22626" t="s">
        <v>89</v>
      </c>
      <c r="H22626" t="s">
        <v>390</v>
      </c>
    </row>
    <row r="22627" spans="1:8" x14ac:dyDescent="0.2">
      <c r="A22627">
        <v>5.9856392817672102E+17</v>
      </c>
      <c r="B22627" t="s">
        <v>45395</v>
      </c>
      <c r="C22627" t="s">
        <v>45396</v>
      </c>
      <c r="D22627" s="1">
        <v>42137.876562500001</v>
      </c>
      <c r="E22627">
        <v>51</v>
      </c>
      <c r="F22627">
        <v>91</v>
      </c>
      <c r="G22627" t="s">
        <v>89</v>
      </c>
      <c r="H22627" t="s">
        <v>616</v>
      </c>
    </row>
    <row r="22628" spans="1:8" x14ac:dyDescent="0.2">
      <c r="A22628">
        <v>5.9856583686611302E+17</v>
      </c>
      <c r="B22628" t="s">
        <v>45397</v>
      </c>
      <c r="C22628" t="s">
        <v>45398</v>
      </c>
      <c r="D22628" s="1">
        <v>42137.881828703707</v>
      </c>
      <c r="E22628">
        <v>24</v>
      </c>
      <c r="F22628">
        <v>48</v>
      </c>
      <c r="G22628" t="s">
        <v>89</v>
      </c>
    </row>
    <row r="22629" spans="1:8" x14ac:dyDescent="0.2">
      <c r="A22629">
        <v>5.9857453477466099E+17</v>
      </c>
      <c r="B22629" t="s">
        <v>45399</v>
      </c>
      <c r="C22629" t="s">
        <v>45400</v>
      </c>
      <c r="D22629" s="1">
        <v>42137.905833333331</v>
      </c>
      <c r="E22629">
        <v>60</v>
      </c>
      <c r="F22629">
        <v>85</v>
      </c>
    </row>
    <row r="22630" spans="1:8" x14ac:dyDescent="0.2">
      <c r="A22630">
        <v>5.9857728211508403E+17</v>
      </c>
      <c r="B22630" t="s">
        <v>45401</v>
      </c>
      <c r="C22630" t="s">
        <v>45402</v>
      </c>
      <c r="D22630" s="1">
        <v>42137.913414351853</v>
      </c>
      <c r="E22630">
        <v>587</v>
      </c>
      <c r="F22630">
        <v>696</v>
      </c>
      <c r="G22630" t="s">
        <v>215</v>
      </c>
    </row>
    <row r="22631" spans="1:8" x14ac:dyDescent="0.2">
      <c r="A22631">
        <v>5.98582205464608E+17</v>
      </c>
      <c r="B22631" t="s">
        <v>45403</v>
      </c>
      <c r="C22631" t="s">
        <v>45404</v>
      </c>
      <c r="D22631" s="1">
        <v>42137.927002314813</v>
      </c>
      <c r="E22631">
        <v>2838</v>
      </c>
      <c r="F22631">
        <v>2963</v>
      </c>
      <c r="G22631" t="s">
        <v>89</v>
      </c>
    </row>
    <row r="22632" spans="1:8" x14ac:dyDescent="0.2">
      <c r="A22632">
        <v>5.9858717024967002E+17</v>
      </c>
      <c r="B22632" t="s">
        <v>45405</v>
      </c>
      <c r="C22632" t="s">
        <v>45406</v>
      </c>
      <c r="D22632" s="1">
        <v>42137.940706018519</v>
      </c>
      <c r="E22632">
        <v>355</v>
      </c>
      <c r="F22632">
        <v>444</v>
      </c>
      <c r="G22632" t="s">
        <v>89</v>
      </c>
    </row>
    <row r="22633" spans="1:8" x14ac:dyDescent="0.2">
      <c r="A22633">
        <v>5.9883510350732403E+17</v>
      </c>
      <c r="B22633" t="s">
        <v>45407</v>
      </c>
      <c r="C22633" t="s">
        <v>45408</v>
      </c>
      <c r="D22633" s="1">
        <v>42138.624872685185</v>
      </c>
      <c r="E22633">
        <v>40</v>
      </c>
      <c r="F22633">
        <v>87</v>
      </c>
    </row>
    <row r="22634" spans="1:8" x14ac:dyDescent="0.2">
      <c r="A22634">
        <v>5.9883699640093402E+17</v>
      </c>
      <c r="B22634" t="s">
        <v>45409</v>
      </c>
      <c r="C22634" t="s">
        <v>45410</v>
      </c>
      <c r="D22634" s="1">
        <v>42138.63009259259</v>
      </c>
      <c r="E22634">
        <v>36</v>
      </c>
      <c r="F22634">
        <v>84</v>
      </c>
    </row>
    <row r="22635" spans="1:8" x14ac:dyDescent="0.2">
      <c r="A22635">
        <v>5.9883821561799002E+17</v>
      </c>
      <c r="B22635" t="s">
        <v>45411</v>
      </c>
      <c r="C22635" t="s">
        <v>45412</v>
      </c>
      <c r="D22635" s="1">
        <v>42138.633460648147</v>
      </c>
      <c r="E22635">
        <v>24</v>
      </c>
      <c r="F22635">
        <v>43</v>
      </c>
      <c r="G22635" t="s">
        <v>215</v>
      </c>
    </row>
    <row r="22636" spans="1:8" x14ac:dyDescent="0.2">
      <c r="A22636">
        <v>5.9883861157708506E+17</v>
      </c>
      <c r="B22636" t="s">
        <v>45413</v>
      </c>
      <c r="C22636" t="s">
        <v>45414</v>
      </c>
      <c r="D22636" s="1">
        <v>42138.634548611109</v>
      </c>
      <c r="E22636">
        <v>36</v>
      </c>
      <c r="F22636">
        <v>71</v>
      </c>
      <c r="G22636" t="s">
        <v>215</v>
      </c>
    </row>
    <row r="22637" spans="1:8" x14ac:dyDescent="0.2">
      <c r="A22637">
        <v>5.9883893731086694E+17</v>
      </c>
      <c r="B22637" t="s">
        <v>45415</v>
      </c>
      <c r="C22637" t="s">
        <v>45416</v>
      </c>
      <c r="D22637" s="1">
        <v>42138.635451388887</v>
      </c>
      <c r="E22637">
        <v>29</v>
      </c>
      <c r="F22637">
        <v>60</v>
      </c>
      <c r="G22637" t="s">
        <v>215</v>
      </c>
    </row>
    <row r="22638" spans="1:8" x14ac:dyDescent="0.2">
      <c r="A22638">
        <v>5.9883907684279898E+17</v>
      </c>
      <c r="B22638" t="s">
        <v>45417</v>
      </c>
      <c r="C22638" t="s">
        <v>45418</v>
      </c>
      <c r="D22638" s="1">
        <v>42138.635833333334</v>
      </c>
      <c r="E22638">
        <v>20</v>
      </c>
      <c r="F22638">
        <v>43</v>
      </c>
      <c r="G22638" t="s">
        <v>215</v>
      </c>
    </row>
    <row r="22639" spans="1:8" x14ac:dyDescent="0.2">
      <c r="A22639">
        <v>5.9883942933212698E+17</v>
      </c>
      <c r="B22639" t="s">
        <v>45419</v>
      </c>
      <c r="C22639" t="s">
        <v>45420</v>
      </c>
      <c r="D22639" s="1">
        <v>42138.636805555558</v>
      </c>
      <c r="E22639">
        <v>267</v>
      </c>
      <c r="F22639">
        <v>244</v>
      </c>
    </row>
    <row r="22640" spans="1:8" x14ac:dyDescent="0.2">
      <c r="A22640">
        <v>5.9883979260494195E+17</v>
      </c>
      <c r="B22640" t="s">
        <v>45421</v>
      </c>
      <c r="C22640" t="s">
        <v>45422</v>
      </c>
      <c r="D22640" s="1">
        <v>42138.637812499997</v>
      </c>
      <c r="E22640">
        <v>233</v>
      </c>
      <c r="F22640">
        <v>246</v>
      </c>
      <c r="G22640" t="s">
        <v>89</v>
      </c>
    </row>
    <row r="22641" spans="1:8" x14ac:dyDescent="0.2">
      <c r="A22641">
        <v>5.9884036202791706E+17</v>
      </c>
      <c r="B22641" t="s">
        <v>45423</v>
      </c>
      <c r="C22641" t="s">
        <v>45424</v>
      </c>
      <c r="D22641" s="1">
        <v>42138.639374999999</v>
      </c>
      <c r="E22641">
        <v>48</v>
      </c>
      <c r="F22641">
        <v>81</v>
      </c>
      <c r="G22641" t="s">
        <v>28718</v>
      </c>
    </row>
    <row r="22642" spans="1:8" x14ac:dyDescent="0.2">
      <c r="A22642">
        <v>5.9893052461115302E+17</v>
      </c>
      <c r="B22642" t="s">
        <v>45425</v>
      </c>
      <c r="C22642" t="s">
        <v>45426</v>
      </c>
      <c r="D22642" s="1">
        <v>42138.888182870367</v>
      </c>
      <c r="E22642">
        <v>19</v>
      </c>
      <c r="F22642">
        <v>39</v>
      </c>
    </row>
    <row r="22643" spans="1:8" x14ac:dyDescent="0.2">
      <c r="A22643">
        <v>5.98939958666272E+17</v>
      </c>
      <c r="B22643" t="s">
        <v>45427</v>
      </c>
      <c r="C22643" t="s">
        <v>45428</v>
      </c>
      <c r="D22643" s="1">
        <v>42138.914212962962</v>
      </c>
      <c r="E22643">
        <v>23</v>
      </c>
      <c r="F22643">
        <v>22</v>
      </c>
      <c r="G22643" t="e">
        <f>_xlfn.SINGLE( _xlfn.SINGLE(ChrisCassidy_BH))</f>
        <v>#NAME?</v>
      </c>
    </row>
    <row r="22644" spans="1:8" x14ac:dyDescent="0.2">
      <c r="A22644">
        <v>5.9901911920004301E+17</v>
      </c>
      <c r="B22644" t="s">
        <v>45429</v>
      </c>
      <c r="C22644" t="s">
        <v>45430</v>
      </c>
      <c r="D22644" s="1">
        <v>42139.132650462961</v>
      </c>
      <c r="E22644">
        <v>9</v>
      </c>
      <c r="F22644">
        <v>26</v>
      </c>
      <c r="G22644" t="s">
        <v>576</v>
      </c>
    </row>
    <row r="22645" spans="1:8" x14ac:dyDescent="0.2">
      <c r="A22645">
        <v>5.9901968628677402E+17</v>
      </c>
      <c r="B22645" t="s">
        <v>45431</v>
      </c>
      <c r="C22645" t="s">
        <v>45432</v>
      </c>
      <c r="D22645" s="1">
        <v>42139.13422453704</v>
      </c>
      <c r="E22645">
        <v>30</v>
      </c>
      <c r="F22645">
        <v>95</v>
      </c>
      <c r="G22645" t="s">
        <v>215</v>
      </c>
      <c r="H22645" t="s">
        <v>616</v>
      </c>
    </row>
    <row r="22646" spans="1:8" x14ac:dyDescent="0.2">
      <c r="A22646">
        <v>5.9902100263967898E+17</v>
      </c>
      <c r="B22646" t="s">
        <v>45433</v>
      </c>
      <c r="C22646" t="s">
        <v>45434</v>
      </c>
      <c r="D22646" s="1">
        <v>42139.13784722222</v>
      </c>
      <c r="E22646">
        <v>44</v>
      </c>
      <c r="F22646">
        <v>73</v>
      </c>
      <c r="G22646" t="s">
        <v>215</v>
      </c>
    </row>
    <row r="22647" spans="1:8" x14ac:dyDescent="0.2">
      <c r="A22647">
        <v>5.9902107695855206E+17</v>
      </c>
      <c r="B22647" t="s">
        <v>45435</v>
      </c>
      <c r="C22647" t="s">
        <v>45436</v>
      </c>
      <c r="D22647" s="1">
        <v>42139.138055555559</v>
      </c>
      <c r="E22647">
        <v>18</v>
      </c>
      <c r="F22647">
        <v>34</v>
      </c>
      <c r="G22647" t="s">
        <v>576</v>
      </c>
    </row>
    <row r="22648" spans="1:8" x14ac:dyDescent="0.2">
      <c r="A22648">
        <v>5.9902123809531904E+17</v>
      </c>
      <c r="B22648" t="s">
        <v>45437</v>
      </c>
      <c r="C22648" t="s">
        <v>45438</v>
      </c>
      <c r="D22648" s="1">
        <v>42139.138506944444</v>
      </c>
      <c r="E22648">
        <v>21</v>
      </c>
      <c r="F22648">
        <v>44</v>
      </c>
      <c r="G22648" t="s">
        <v>487</v>
      </c>
    </row>
    <row r="22649" spans="1:8" x14ac:dyDescent="0.2">
      <c r="A22649">
        <v>5.9902136431035098E+17</v>
      </c>
      <c r="B22649" t="s">
        <v>45439</v>
      </c>
      <c r="C22649" t="s">
        <v>45440</v>
      </c>
      <c r="D22649" s="1">
        <v>42139.138854166667</v>
      </c>
      <c r="E22649">
        <v>21</v>
      </c>
      <c r="F22649">
        <v>47</v>
      </c>
      <c r="G22649" t="e">
        <f>_xlfn.SINGLE( _xlfn.SINGLE(DurandSentinus))</f>
        <v>#NAME?</v>
      </c>
    </row>
    <row r="22650" spans="1:8" x14ac:dyDescent="0.2">
      <c r="A22650">
        <v>5.9902168173527002E+17</v>
      </c>
      <c r="B22650" t="s">
        <v>45441</v>
      </c>
      <c r="C22650" t="s">
        <v>45442</v>
      </c>
      <c r="D22650" s="1">
        <v>42139.139722222222</v>
      </c>
      <c r="E22650">
        <v>33</v>
      </c>
      <c r="F22650">
        <v>91</v>
      </c>
      <c r="G22650" t="s">
        <v>215</v>
      </c>
    </row>
    <row r="22651" spans="1:8" x14ac:dyDescent="0.2">
      <c r="A22651">
        <v>5.9903501018057894E+17</v>
      </c>
      <c r="B22651" t="s">
        <v>45443</v>
      </c>
      <c r="C22651" t="s">
        <v>45444</v>
      </c>
      <c r="D22651" s="1">
        <v>42139.176504629628</v>
      </c>
      <c r="E22651">
        <v>27</v>
      </c>
      <c r="F22651">
        <v>61</v>
      </c>
      <c r="G22651" t="e">
        <f>SkeeterSpinello</f>
        <v>#NAME?</v>
      </c>
    </row>
    <row r="22652" spans="1:8" x14ac:dyDescent="0.2">
      <c r="A22652">
        <v>5.9919821985638797E+17</v>
      </c>
      <c r="B22652" t="s">
        <v>45445</v>
      </c>
      <c r="C22652" t="s">
        <v>45446</v>
      </c>
      <c r="D22652" s="1">
        <v>42139.626875000002</v>
      </c>
      <c r="E22652">
        <v>103</v>
      </c>
      <c r="F22652">
        <v>170</v>
      </c>
    </row>
    <row r="22653" spans="1:8" x14ac:dyDescent="0.2">
      <c r="A22653">
        <v>5.9920261366669696E+17</v>
      </c>
      <c r="B22653" t="s">
        <v>45447</v>
      </c>
      <c r="C22653" t="s">
        <v>45448</v>
      </c>
      <c r="D22653" s="1">
        <v>42139.639004629629</v>
      </c>
      <c r="E22653">
        <v>26</v>
      </c>
      <c r="F22653">
        <v>111</v>
      </c>
      <c r="G22653" t="s">
        <v>215</v>
      </c>
    </row>
    <row r="22654" spans="1:8" x14ac:dyDescent="0.2">
      <c r="A22654">
        <v>5.9927150309658598E+17</v>
      </c>
      <c r="B22654" t="s">
        <v>45449</v>
      </c>
      <c r="C22654" t="s">
        <v>45450</v>
      </c>
      <c r="D22654" s="1">
        <v>42139.829097222224</v>
      </c>
      <c r="E22654">
        <v>29</v>
      </c>
      <c r="F22654">
        <v>53</v>
      </c>
    </row>
    <row r="22655" spans="1:8" x14ac:dyDescent="0.2">
      <c r="A22655">
        <v>5.9927378822050598E+17</v>
      </c>
      <c r="B22655" t="s">
        <v>45451</v>
      </c>
      <c r="C22655" t="s">
        <v>45452</v>
      </c>
      <c r="D22655" s="1">
        <v>42139.835405092592</v>
      </c>
      <c r="E22655">
        <v>24</v>
      </c>
      <c r="F22655">
        <v>23</v>
      </c>
      <c r="G22655" t="s">
        <v>215</v>
      </c>
    </row>
    <row r="22656" spans="1:8" x14ac:dyDescent="0.2">
      <c r="A22656">
        <v>5.9927831001164096E+17</v>
      </c>
      <c r="B22656" t="s">
        <v>45453</v>
      </c>
      <c r="C22656" t="s">
        <v>45454</v>
      </c>
      <c r="D22656" s="1">
        <v>42139.847881944443</v>
      </c>
      <c r="E22656">
        <v>24</v>
      </c>
      <c r="F22656">
        <v>27</v>
      </c>
      <c r="G22656" t="s">
        <v>215</v>
      </c>
      <c r="H22656" t="s">
        <v>45455</v>
      </c>
    </row>
    <row r="22657" spans="1:8" x14ac:dyDescent="0.2">
      <c r="A22657">
        <v>5.9930081477200205E+17</v>
      </c>
      <c r="B22657" t="s">
        <v>45456</v>
      </c>
      <c r="C22657" t="s">
        <v>45457</v>
      </c>
      <c r="D22657" s="1">
        <v>42139.909988425927</v>
      </c>
      <c r="E22657">
        <v>31</v>
      </c>
      <c r="F22657">
        <v>57</v>
      </c>
      <c r="G22657" t="s">
        <v>89</v>
      </c>
    </row>
    <row r="22658" spans="1:8" x14ac:dyDescent="0.2">
      <c r="A22658">
        <v>5.9930891377168704E+17</v>
      </c>
      <c r="B22658" t="s">
        <v>45458</v>
      </c>
      <c r="C22658" t="s">
        <v>45459</v>
      </c>
      <c r="D22658" s="1">
        <v>42139.932337962964</v>
      </c>
      <c r="E22658">
        <v>30</v>
      </c>
      <c r="F22658">
        <v>53</v>
      </c>
      <c r="G22658" t="e">
        <f>Newsmax_Media</f>
        <v>#NAME?</v>
      </c>
    </row>
    <row r="22659" spans="1:8" x14ac:dyDescent="0.2">
      <c r="A22659">
        <v>5.9934499941162496E+17</v>
      </c>
      <c r="B22659" t="s">
        <v>45460</v>
      </c>
      <c r="C22659" t="s">
        <v>45461</v>
      </c>
      <c r="D22659" s="1">
        <v>42140.031909722224</v>
      </c>
      <c r="E22659">
        <v>38</v>
      </c>
      <c r="F22659">
        <v>51</v>
      </c>
      <c r="G22659" t="s">
        <v>215</v>
      </c>
    </row>
    <row r="22660" spans="1:8" x14ac:dyDescent="0.2">
      <c r="A22660">
        <v>5.9955163368132096E+17</v>
      </c>
      <c r="B22660" t="s">
        <v>45462</v>
      </c>
      <c r="C22660" t="s">
        <v>45463</v>
      </c>
      <c r="D22660" s="1">
        <v>42140.602118055554</v>
      </c>
      <c r="E22660">
        <v>95</v>
      </c>
      <c r="F22660">
        <v>220</v>
      </c>
    </row>
    <row r="22661" spans="1:8" x14ac:dyDescent="0.2">
      <c r="A22661">
        <v>5.9955228637372006E+17</v>
      </c>
      <c r="B22661" t="s">
        <v>45464</v>
      </c>
      <c r="C22661" t="s">
        <v>45465</v>
      </c>
      <c r="D22661" s="1">
        <v>42140.603912037041</v>
      </c>
      <c r="E22661">
        <v>21</v>
      </c>
      <c r="F22661">
        <v>31</v>
      </c>
      <c r="G22661" t="s">
        <v>215</v>
      </c>
      <c r="H22661" t="s">
        <v>390</v>
      </c>
    </row>
    <row r="22662" spans="1:8" x14ac:dyDescent="0.2">
      <c r="A22662">
        <v>5.9955259598052096E+17</v>
      </c>
      <c r="B22662" t="s">
        <v>45466</v>
      </c>
      <c r="C22662" t="s">
        <v>45467</v>
      </c>
      <c r="D22662" s="1">
        <v>42140.604768518519</v>
      </c>
      <c r="E22662">
        <v>30</v>
      </c>
      <c r="F22662">
        <v>45</v>
      </c>
      <c r="G22662" t="s">
        <v>89</v>
      </c>
      <c r="H22662" t="s">
        <v>616</v>
      </c>
    </row>
    <row r="22663" spans="1:8" x14ac:dyDescent="0.2">
      <c r="A22663">
        <v>5.99595317240176E+17</v>
      </c>
      <c r="B22663" t="s">
        <v>45468</v>
      </c>
      <c r="C22663" t="s">
        <v>45469</v>
      </c>
      <c r="D22663" s="1">
        <v>42140.722662037035</v>
      </c>
      <c r="E22663">
        <v>51</v>
      </c>
      <c r="F22663">
        <v>136</v>
      </c>
      <c r="G22663" t="s">
        <v>89</v>
      </c>
    </row>
    <row r="22664" spans="1:8" x14ac:dyDescent="0.2">
      <c r="A22664">
        <v>5.9966183932943501E+17</v>
      </c>
      <c r="B22664" t="s">
        <v>45470</v>
      </c>
      <c r="C22664" t="s">
        <v>45471</v>
      </c>
      <c r="D22664" s="1">
        <v>42140.906226851854</v>
      </c>
      <c r="E22664">
        <v>246</v>
      </c>
      <c r="F22664">
        <v>447</v>
      </c>
    </row>
    <row r="22665" spans="1:8" x14ac:dyDescent="0.2">
      <c r="A22665">
        <v>5.9968524615027904E+17</v>
      </c>
      <c r="B22665" t="s">
        <v>45472</v>
      </c>
      <c r="C22665" t="s">
        <v>45473</v>
      </c>
      <c r="D22665" s="1">
        <v>42140.970810185187</v>
      </c>
      <c r="E22665">
        <v>21</v>
      </c>
      <c r="F22665">
        <v>39</v>
      </c>
      <c r="G22665" t="s">
        <v>215</v>
      </c>
    </row>
    <row r="22666" spans="1:8" x14ac:dyDescent="0.2">
      <c r="A22666">
        <v>5.9968566826082701E+17</v>
      </c>
      <c r="B22666" t="s">
        <v>45474</v>
      </c>
      <c r="C22666" t="s">
        <v>45475</v>
      </c>
      <c r="D22666" s="1">
        <v>42140.971979166665</v>
      </c>
      <c r="E22666">
        <v>24</v>
      </c>
      <c r="F22666">
        <v>52</v>
      </c>
      <c r="G22666" t="s">
        <v>215</v>
      </c>
    </row>
    <row r="22667" spans="1:8" x14ac:dyDescent="0.2">
      <c r="A22667">
        <v>5.9968676403531302E+17</v>
      </c>
      <c r="B22667" t="s">
        <v>45476</v>
      </c>
      <c r="C22667" t="s">
        <v>45477</v>
      </c>
      <c r="D22667" s="1">
        <v>42140.974999999999</v>
      </c>
      <c r="E22667">
        <v>66</v>
      </c>
      <c r="F22667">
        <v>156</v>
      </c>
      <c r="G22667" t="s">
        <v>215</v>
      </c>
      <c r="H22667" t="s">
        <v>390</v>
      </c>
    </row>
    <row r="22668" spans="1:8" x14ac:dyDescent="0.2">
      <c r="A22668">
        <v>5.99686925365088E+17</v>
      </c>
      <c r="B22668" t="s">
        <v>45478</v>
      </c>
      <c r="C22668" t="s">
        <v>45479</v>
      </c>
      <c r="D22668" s="1">
        <v>42140.975451388891</v>
      </c>
      <c r="E22668">
        <v>17</v>
      </c>
      <c r="F22668">
        <v>31</v>
      </c>
      <c r="G22668" t="s">
        <v>215</v>
      </c>
    </row>
    <row r="22669" spans="1:8" x14ac:dyDescent="0.2">
      <c r="A22669">
        <v>5.9968791330403098E+17</v>
      </c>
      <c r="B22669" t="s">
        <v>45480</v>
      </c>
      <c r="C22669" t="s">
        <v>45481</v>
      </c>
      <c r="D22669" s="1">
        <v>42140.978171296294</v>
      </c>
      <c r="E22669">
        <v>51</v>
      </c>
      <c r="F22669">
        <v>114</v>
      </c>
      <c r="G22669" t="s">
        <v>45482</v>
      </c>
    </row>
    <row r="22670" spans="1:8" x14ac:dyDescent="0.2">
      <c r="A22670">
        <v>5.9969095050436096E+17</v>
      </c>
      <c r="B22670" t="s">
        <v>45483</v>
      </c>
      <c r="C22670" t="s">
        <v>45484</v>
      </c>
      <c r="D22670" s="1">
        <v>42140.986550925925</v>
      </c>
      <c r="E22670">
        <v>19</v>
      </c>
      <c r="F22670">
        <v>54</v>
      </c>
      <c r="G22670" t="s">
        <v>45485</v>
      </c>
    </row>
    <row r="22671" spans="1:8" x14ac:dyDescent="0.2">
      <c r="A22671">
        <v>5.9969269986047104E+17</v>
      </c>
      <c r="B22671" t="s">
        <v>45486</v>
      </c>
      <c r="C22671" t="s">
        <v>45487</v>
      </c>
      <c r="D22671" s="1">
        <v>42140.991388888891</v>
      </c>
      <c r="E22671">
        <v>23</v>
      </c>
      <c r="F22671">
        <v>27</v>
      </c>
      <c r="G22671" t="e">
        <f>_xlfn.SINGLE(thekerikgroup _xlfn.SINGLE( _xlfn.SINGLE(NewsmaxTV _xlfn.SINGLE(Newsmax_Media))))</f>
        <v>#NAME?</v>
      </c>
    </row>
    <row r="22672" spans="1:8" x14ac:dyDescent="0.2">
      <c r="A22672">
        <v>5.99693035920752E+17</v>
      </c>
      <c r="B22672" t="s">
        <v>45488</v>
      </c>
      <c r="C22672" t="s">
        <v>45489</v>
      </c>
      <c r="D22672" s="1">
        <v>42140.992314814815</v>
      </c>
      <c r="E22672">
        <v>14</v>
      </c>
      <c r="F22672">
        <v>36</v>
      </c>
      <c r="G22672" t="s">
        <v>576</v>
      </c>
    </row>
    <row r="22673" spans="1:8" x14ac:dyDescent="0.2">
      <c r="A22673">
        <v>5.9969321309654195E+17</v>
      </c>
      <c r="B22673" t="s">
        <v>45490</v>
      </c>
      <c r="C22673" t="s">
        <v>45491</v>
      </c>
      <c r="D22673" s="1">
        <v>42140.992800925924</v>
      </c>
      <c r="E22673">
        <v>13</v>
      </c>
      <c r="F22673">
        <v>35</v>
      </c>
      <c r="G22673" t="e">
        <f>_xlfn.SINGLE( _xlfn.SINGLE(AJ_13_Hulton))</f>
        <v>#NAME?</v>
      </c>
    </row>
    <row r="22674" spans="1:8" x14ac:dyDescent="0.2">
      <c r="A22674">
        <v>5.9969341253986304E+17</v>
      </c>
      <c r="B22674" t="s">
        <v>45492</v>
      </c>
      <c r="C22674" t="s">
        <v>45493</v>
      </c>
      <c r="D22674" s="1">
        <v>42140.993344907409</v>
      </c>
      <c r="E22674">
        <v>9</v>
      </c>
      <c r="F22674">
        <v>29</v>
      </c>
      <c r="G22674" t="s">
        <v>576</v>
      </c>
    </row>
    <row r="22675" spans="1:8" x14ac:dyDescent="0.2">
      <c r="A22675">
        <v>5.9969359557932198E+17</v>
      </c>
      <c r="B22675" t="s">
        <v>45494</v>
      </c>
      <c r="C22675" t="s">
        <v>45495</v>
      </c>
      <c r="D22675" s="1">
        <v>42140.993854166663</v>
      </c>
      <c r="E22675">
        <v>94</v>
      </c>
      <c r="F22675">
        <v>233</v>
      </c>
      <c r="G22675" t="s">
        <v>576</v>
      </c>
    </row>
    <row r="22676" spans="1:8" x14ac:dyDescent="0.2">
      <c r="A22676">
        <v>5.9969449731690906E+17</v>
      </c>
      <c r="B22676" t="s">
        <v>45496</v>
      </c>
      <c r="C22676" t="s">
        <v>45497</v>
      </c>
      <c r="D22676" s="1">
        <v>42140.996342592596</v>
      </c>
      <c r="E22676">
        <v>18</v>
      </c>
      <c r="F22676">
        <v>32</v>
      </c>
      <c r="G22676" t="e">
        <f>_xlfn.SINGLE( _xlfn.SINGLE( _xlfn.SINGLE(AJ_13_Hulton)))</f>
        <v>#NAME?</v>
      </c>
    </row>
    <row r="22677" spans="1:8" x14ac:dyDescent="0.2">
      <c r="A22677">
        <v>5.9969458624030694E+17</v>
      </c>
      <c r="B22677" t="s">
        <v>45498</v>
      </c>
      <c r="C22677" t="s">
        <v>45499</v>
      </c>
      <c r="D22677" s="1">
        <v>42140.99658564815</v>
      </c>
      <c r="E22677">
        <v>32</v>
      </c>
      <c r="F22677">
        <v>68</v>
      </c>
      <c r="G22677" t="s">
        <v>215</v>
      </c>
    </row>
    <row r="22678" spans="1:8" x14ac:dyDescent="0.2">
      <c r="A22678">
        <v>5.9992303076521498E+17</v>
      </c>
      <c r="B22678" t="s">
        <v>45500</v>
      </c>
      <c r="C22678" t="s">
        <v>45501</v>
      </c>
      <c r="D22678" s="1">
        <v>42141.626979166664</v>
      </c>
      <c r="E22678">
        <v>37</v>
      </c>
      <c r="F22678">
        <v>101</v>
      </c>
      <c r="G22678" t="s">
        <v>215</v>
      </c>
    </row>
    <row r="22679" spans="1:8" x14ac:dyDescent="0.2">
      <c r="A22679">
        <v>5.9992344814879898E+17</v>
      </c>
      <c r="B22679" t="s">
        <v>45502</v>
      </c>
      <c r="C22679" t="s">
        <v>45503</v>
      </c>
      <c r="D22679" s="1">
        <v>42141.628125000003</v>
      </c>
      <c r="E22679">
        <v>52</v>
      </c>
      <c r="F22679">
        <v>94</v>
      </c>
      <c r="G22679" t="s">
        <v>487</v>
      </c>
      <c r="H22679" t="s">
        <v>390</v>
      </c>
    </row>
    <row r="22680" spans="1:8" x14ac:dyDescent="0.2">
      <c r="A22680">
        <v>5.9992372535039104E+17</v>
      </c>
      <c r="B22680" t="s">
        <v>45504</v>
      </c>
      <c r="C22680" t="s">
        <v>45505</v>
      </c>
      <c r="D22680" s="1">
        <v>42141.628888888888</v>
      </c>
      <c r="E22680">
        <v>20</v>
      </c>
      <c r="F22680">
        <v>30</v>
      </c>
      <c r="G22680" t="s">
        <v>215</v>
      </c>
    </row>
    <row r="22681" spans="1:8" x14ac:dyDescent="0.2">
      <c r="A22681">
        <v>5.9998450350387994E+17</v>
      </c>
      <c r="B22681" t="s">
        <v>45506</v>
      </c>
      <c r="C22681" t="s">
        <v>45507</v>
      </c>
      <c r="D22681" s="1">
        <v>42141.7966087963</v>
      </c>
      <c r="E22681">
        <v>28</v>
      </c>
      <c r="F22681">
        <v>63</v>
      </c>
      <c r="G22681" t="s">
        <v>215</v>
      </c>
    </row>
    <row r="22682" spans="1:8" x14ac:dyDescent="0.2">
      <c r="A22682">
        <v>6.0010454211448E+17</v>
      </c>
      <c r="B22682" t="s">
        <v>45508</v>
      </c>
      <c r="C22682" t="s">
        <v>45509</v>
      </c>
      <c r="D22682" s="1">
        <v>42142.127847222226</v>
      </c>
      <c r="E22682">
        <v>205</v>
      </c>
      <c r="F22682">
        <v>337</v>
      </c>
    </row>
    <row r="22683" spans="1:8" x14ac:dyDescent="0.2">
      <c r="A22683">
        <v>6.0010641388985498E+17</v>
      </c>
      <c r="B22683" t="s">
        <v>45510</v>
      </c>
      <c r="C22683" t="s">
        <v>45511</v>
      </c>
      <c r="D22683" s="1">
        <v>42142.133020833331</v>
      </c>
      <c r="E22683">
        <v>138</v>
      </c>
      <c r="F22683">
        <v>176</v>
      </c>
      <c r="G22683" t="s">
        <v>89</v>
      </c>
    </row>
    <row r="22684" spans="1:8" x14ac:dyDescent="0.2">
      <c r="A22684">
        <v>6.0011713318446605E+17</v>
      </c>
      <c r="B22684" t="s">
        <v>45512</v>
      </c>
      <c r="C22684" t="s">
        <v>45513</v>
      </c>
      <c r="D22684" s="1">
        <v>42142.162592592591</v>
      </c>
      <c r="E22684">
        <v>123</v>
      </c>
      <c r="F22684">
        <v>208</v>
      </c>
    </row>
    <row r="22685" spans="1:8" x14ac:dyDescent="0.2">
      <c r="A22685">
        <v>6.0012425049897702E+17</v>
      </c>
      <c r="B22685" t="s">
        <v>45514</v>
      </c>
      <c r="C22685" t="s">
        <v>45515</v>
      </c>
      <c r="D22685" s="1">
        <v>42142.182233796295</v>
      </c>
      <c r="E22685">
        <v>82</v>
      </c>
      <c r="F22685">
        <v>129</v>
      </c>
      <c r="G22685" t="s">
        <v>215</v>
      </c>
    </row>
    <row r="22686" spans="1:8" x14ac:dyDescent="0.2">
      <c r="A22686">
        <v>6.0012529739721101E+17</v>
      </c>
      <c r="B22686" t="s">
        <v>45516</v>
      </c>
      <c r="C22686" t="s">
        <v>45517</v>
      </c>
      <c r="D22686" s="1">
        <v>42142.185127314813</v>
      </c>
      <c r="E22686">
        <v>17</v>
      </c>
      <c r="F22686">
        <v>28</v>
      </c>
      <c r="G22686" t="s">
        <v>215</v>
      </c>
    </row>
    <row r="22687" spans="1:8" x14ac:dyDescent="0.2">
      <c r="A22687">
        <v>6.0012554311638195E+17</v>
      </c>
      <c r="B22687" t="s">
        <v>45518</v>
      </c>
      <c r="C22687" t="s">
        <v>45519</v>
      </c>
      <c r="D22687" s="1">
        <v>42142.185798611114</v>
      </c>
      <c r="E22687">
        <v>16</v>
      </c>
      <c r="F22687">
        <v>34</v>
      </c>
      <c r="G22687" t="s">
        <v>215</v>
      </c>
      <c r="H22687" t="s">
        <v>390</v>
      </c>
    </row>
    <row r="22688" spans="1:8" x14ac:dyDescent="0.2">
      <c r="A22688">
        <v>6.0012809139087296E+17</v>
      </c>
      <c r="B22688" t="s">
        <v>45520</v>
      </c>
      <c r="C22688" t="s">
        <v>45521</v>
      </c>
      <c r="D22688" s="1">
        <v>42142.192835648151</v>
      </c>
      <c r="E22688">
        <v>18</v>
      </c>
      <c r="F22688">
        <v>31</v>
      </c>
      <c r="G22688" t="s">
        <v>45522</v>
      </c>
    </row>
    <row r="22689" spans="1:8" x14ac:dyDescent="0.2">
      <c r="A22689">
        <v>6.0012941377942298E+17</v>
      </c>
      <c r="B22689" t="s">
        <v>45523</v>
      </c>
      <c r="C22689" t="s">
        <v>45524</v>
      </c>
      <c r="D22689" s="1">
        <v>42142.196481481478</v>
      </c>
      <c r="E22689">
        <v>28</v>
      </c>
      <c r="F22689">
        <v>68</v>
      </c>
      <c r="G22689" t="s">
        <v>89</v>
      </c>
      <c r="H22689" t="s">
        <v>390</v>
      </c>
    </row>
    <row r="22690" spans="1:8" x14ac:dyDescent="0.2">
      <c r="A22690">
        <v>6.0012960550529395E+17</v>
      </c>
      <c r="B22690" t="s">
        <v>45525</v>
      </c>
      <c r="C22690" t="s">
        <v>45526</v>
      </c>
      <c r="D22690" s="1">
        <v>42142.197013888886</v>
      </c>
      <c r="E22690">
        <v>17</v>
      </c>
      <c r="F22690">
        <v>57</v>
      </c>
      <c r="G22690" t="e">
        <f>BombasticSigma</f>
        <v>#NAME?</v>
      </c>
      <c r="H22690" t="s">
        <v>390</v>
      </c>
    </row>
    <row r="22691" spans="1:8" x14ac:dyDescent="0.2">
      <c r="A22691">
        <v>6.0012976063581299E+17</v>
      </c>
      <c r="B22691" t="s">
        <v>45527</v>
      </c>
      <c r="C22691" t="s">
        <v>45528</v>
      </c>
      <c r="D22691" s="1">
        <v>42142.197442129633</v>
      </c>
      <c r="E22691">
        <v>32</v>
      </c>
      <c r="F22691">
        <v>42</v>
      </c>
      <c r="G22691" t="s">
        <v>215</v>
      </c>
    </row>
    <row r="22692" spans="1:8" x14ac:dyDescent="0.2">
      <c r="A22692">
        <v>6.0024191771725798E+17</v>
      </c>
      <c r="B22692" t="s">
        <v>45529</v>
      </c>
      <c r="C22692" t="s">
        <v>45530</v>
      </c>
      <c r="D22692" s="1">
        <v>42142.506932870368</v>
      </c>
      <c r="E22692">
        <v>169</v>
      </c>
      <c r="F22692">
        <v>226</v>
      </c>
    </row>
    <row r="22693" spans="1:8" x14ac:dyDescent="0.2">
      <c r="A22693">
        <v>6.0024274833210099E+17</v>
      </c>
      <c r="B22693" t="s">
        <v>45531</v>
      </c>
      <c r="C22693" t="s">
        <v>45532</v>
      </c>
      <c r="D22693" s="1">
        <v>42142.50922453704</v>
      </c>
      <c r="E22693">
        <v>20</v>
      </c>
      <c r="F22693">
        <v>24</v>
      </c>
      <c r="G22693" t="s">
        <v>45533</v>
      </c>
    </row>
    <row r="22694" spans="1:8" x14ac:dyDescent="0.2">
      <c r="A22694">
        <v>6.0024418404650496E+17</v>
      </c>
      <c r="B22694" t="s">
        <v>45534</v>
      </c>
      <c r="C22694" t="s">
        <v>45535</v>
      </c>
      <c r="D22694" s="1">
        <v>42142.513194444444</v>
      </c>
      <c r="E22694">
        <v>44</v>
      </c>
      <c r="F22694">
        <v>108</v>
      </c>
      <c r="G22694" t="s">
        <v>89</v>
      </c>
    </row>
    <row r="22695" spans="1:8" x14ac:dyDescent="0.2">
      <c r="A22695">
        <v>6.00246828588736E+17</v>
      </c>
      <c r="B22695" t="s">
        <v>45536</v>
      </c>
      <c r="C22695" t="s">
        <v>45537</v>
      </c>
      <c r="D22695" s="1">
        <v>42142.520486111112</v>
      </c>
      <c r="E22695">
        <v>12</v>
      </c>
      <c r="F22695">
        <v>31</v>
      </c>
      <c r="G22695" t="s">
        <v>576</v>
      </c>
    </row>
    <row r="22696" spans="1:8" x14ac:dyDescent="0.2">
      <c r="A22696">
        <v>6.0024754219086605E+17</v>
      </c>
      <c r="B22696" t="s">
        <v>45538</v>
      </c>
      <c r="C22696" t="s">
        <v>45539</v>
      </c>
      <c r="D22696" s="1">
        <v>42142.522453703707</v>
      </c>
      <c r="E22696">
        <v>9</v>
      </c>
      <c r="F22696">
        <v>17</v>
      </c>
      <c r="G22696" t="s">
        <v>45540</v>
      </c>
    </row>
    <row r="22697" spans="1:8" x14ac:dyDescent="0.2">
      <c r="A22697">
        <v>6.0026073598648704E+17</v>
      </c>
      <c r="B22697" t="s">
        <v>45541</v>
      </c>
      <c r="C22697" t="s">
        <v>45542</v>
      </c>
      <c r="D22697" s="1">
        <v>42142.558865740742</v>
      </c>
      <c r="E22697">
        <v>14</v>
      </c>
      <c r="F22697">
        <v>30</v>
      </c>
      <c r="G22697" t="s">
        <v>215</v>
      </c>
    </row>
    <row r="22698" spans="1:8" x14ac:dyDescent="0.2">
      <c r="A22698">
        <v>6.0026083748866406E+17</v>
      </c>
      <c r="B22698" t="s">
        <v>45543</v>
      </c>
      <c r="C22698" t="s">
        <v>45544</v>
      </c>
      <c r="D22698" s="1">
        <v>42142.55914351852</v>
      </c>
      <c r="E22698">
        <v>18</v>
      </c>
      <c r="F22698">
        <v>38</v>
      </c>
      <c r="G22698" t="s">
        <v>215</v>
      </c>
    </row>
    <row r="22699" spans="1:8" x14ac:dyDescent="0.2">
      <c r="A22699">
        <v>6.0026093312715098E+17</v>
      </c>
      <c r="B22699" t="s">
        <v>45545</v>
      </c>
      <c r="C22699" t="s">
        <v>45546</v>
      </c>
      <c r="D22699" s="1">
        <v>42142.55940972222</v>
      </c>
      <c r="E22699">
        <v>16</v>
      </c>
      <c r="F22699">
        <v>43</v>
      </c>
      <c r="G22699" t="s">
        <v>215</v>
      </c>
    </row>
    <row r="22700" spans="1:8" x14ac:dyDescent="0.2">
      <c r="A22700">
        <v>6.0026161694971904E+17</v>
      </c>
      <c r="B22700" t="s">
        <v>45547</v>
      </c>
      <c r="C22700" t="s">
        <v>45548</v>
      </c>
      <c r="D22700" s="1">
        <v>42142.561296296299</v>
      </c>
      <c r="E22700">
        <v>10</v>
      </c>
      <c r="F22700">
        <v>20</v>
      </c>
      <c r="G22700" t="s">
        <v>576</v>
      </c>
    </row>
    <row r="22701" spans="1:8" x14ac:dyDescent="0.2">
      <c r="A22701">
        <v>6.0026170685042995E+17</v>
      </c>
      <c r="B22701" t="s">
        <v>45549</v>
      </c>
      <c r="C22701" t="s">
        <v>45550</v>
      </c>
      <c r="D22701" s="1">
        <v>42142.561539351853</v>
      </c>
      <c r="E22701">
        <v>10</v>
      </c>
      <c r="F22701">
        <v>25</v>
      </c>
      <c r="G22701" t="s">
        <v>215</v>
      </c>
    </row>
    <row r="22702" spans="1:8" x14ac:dyDescent="0.2">
      <c r="A22702">
        <v>6.0026184825294797E+17</v>
      </c>
      <c r="B22702" t="s">
        <v>45551</v>
      </c>
      <c r="C22702" t="s">
        <v>45552</v>
      </c>
      <c r="D22702" s="1">
        <v>42142.561932870369</v>
      </c>
      <c r="E22702">
        <v>7</v>
      </c>
      <c r="F22702">
        <v>18</v>
      </c>
      <c r="G22702" t="s">
        <v>487</v>
      </c>
    </row>
    <row r="22703" spans="1:8" x14ac:dyDescent="0.2">
      <c r="A22703">
        <v>6.0026200715418803E+17</v>
      </c>
      <c r="B22703" t="s">
        <v>45553</v>
      </c>
      <c r="C22703" t="s">
        <v>45554</v>
      </c>
      <c r="D22703" s="1">
        <v>42142.562372685185</v>
      </c>
      <c r="E22703">
        <v>17</v>
      </c>
      <c r="F22703">
        <v>30</v>
      </c>
      <c r="G22703" t="s">
        <v>576</v>
      </c>
    </row>
    <row r="22704" spans="1:8" x14ac:dyDescent="0.2">
      <c r="A22704">
        <v>6.0026342872545997E+17</v>
      </c>
      <c r="B22704" t="s">
        <v>45555</v>
      </c>
      <c r="C22704" t="s">
        <v>45556</v>
      </c>
      <c r="D22704" s="1">
        <v>42142.566296296296</v>
      </c>
      <c r="E22704">
        <v>16</v>
      </c>
      <c r="F22704">
        <v>41</v>
      </c>
      <c r="G22704" t="s">
        <v>215</v>
      </c>
    </row>
    <row r="22705" spans="1:8" x14ac:dyDescent="0.2">
      <c r="A22705">
        <v>6.0027230471153203E+17</v>
      </c>
      <c r="B22705" t="s">
        <v>45557</v>
      </c>
      <c r="C22705" t="s">
        <v>45558</v>
      </c>
      <c r="D22705" s="1">
        <v>42142.590787037036</v>
      </c>
      <c r="E22705">
        <v>15</v>
      </c>
      <c r="F22705">
        <v>22</v>
      </c>
      <c r="G22705" t="s">
        <v>487</v>
      </c>
    </row>
    <row r="22706" spans="1:8" x14ac:dyDescent="0.2">
      <c r="A22706">
        <v>6.00272452988592E+17</v>
      </c>
      <c r="B22706" t="s">
        <v>45559</v>
      </c>
      <c r="C22706" t="s">
        <v>45560</v>
      </c>
      <c r="D22706" s="1">
        <v>42142.591192129628</v>
      </c>
      <c r="E22706">
        <v>28</v>
      </c>
      <c r="F22706">
        <v>49</v>
      </c>
      <c r="G22706" t="s">
        <v>576</v>
      </c>
    </row>
    <row r="22707" spans="1:8" x14ac:dyDescent="0.2">
      <c r="A22707">
        <v>6.0027344766360704E+17</v>
      </c>
      <c r="B22707" t="s">
        <v>45561</v>
      </c>
      <c r="C22707" t="s">
        <v>45562</v>
      </c>
      <c r="D22707" s="1">
        <v>42142.593946759262</v>
      </c>
      <c r="E22707">
        <v>52</v>
      </c>
      <c r="F22707">
        <v>70</v>
      </c>
    </row>
    <row r="22708" spans="1:8" x14ac:dyDescent="0.2">
      <c r="A22708">
        <v>6.0030693176973299E+17</v>
      </c>
      <c r="B22708" t="s">
        <v>45563</v>
      </c>
      <c r="C22708" t="s">
        <v>45564</v>
      </c>
      <c r="D22708" s="1">
        <v>42142.686342592591</v>
      </c>
      <c r="E22708">
        <v>20</v>
      </c>
      <c r="F22708">
        <v>37</v>
      </c>
      <c r="G22708" t="s">
        <v>89</v>
      </c>
      <c r="H22708" t="s">
        <v>390</v>
      </c>
    </row>
    <row r="22709" spans="1:8" x14ac:dyDescent="0.2">
      <c r="A22709">
        <v>6.0030754130694106E+17</v>
      </c>
      <c r="B22709" t="s">
        <v>45565</v>
      </c>
      <c r="C22709" t="s">
        <v>45566</v>
      </c>
      <c r="D22709" s="1">
        <v>42142.688020833331</v>
      </c>
      <c r="E22709">
        <v>58</v>
      </c>
      <c r="F22709">
        <v>73</v>
      </c>
      <c r="G22709" t="s">
        <v>89</v>
      </c>
    </row>
    <row r="22710" spans="1:8" x14ac:dyDescent="0.2">
      <c r="A22710">
        <v>6.0030798661620902E+17</v>
      </c>
      <c r="B22710" t="s">
        <v>45567</v>
      </c>
      <c r="C22710" t="s">
        <v>45568</v>
      </c>
      <c r="D22710" s="1">
        <v>42142.689247685186</v>
      </c>
      <c r="E22710">
        <v>11</v>
      </c>
      <c r="F22710">
        <v>29</v>
      </c>
      <c r="G22710" t="s">
        <v>576</v>
      </c>
    </row>
    <row r="22711" spans="1:8" x14ac:dyDescent="0.2">
      <c r="A22711">
        <v>6.0031047687515699E+17</v>
      </c>
      <c r="B22711" t="s">
        <v>45569</v>
      </c>
      <c r="C22711" t="s">
        <v>45570</v>
      </c>
      <c r="D22711" s="1">
        <v>42142.696122685185</v>
      </c>
      <c r="E22711">
        <v>22</v>
      </c>
      <c r="F22711">
        <v>46</v>
      </c>
      <c r="G22711" t="s">
        <v>215</v>
      </c>
    </row>
    <row r="22712" spans="1:8" x14ac:dyDescent="0.2">
      <c r="A22712">
        <v>6.0035734302963699E+17</v>
      </c>
      <c r="B22712" t="s">
        <v>45571</v>
      </c>
      <c r="C22712" t="s">
        <v>45572</v>
      </c>
      <c r="D22712" s="1">
        <v>42142.82545138889</v>
      </c>
      <c r="E22712">
        <v>128</v>
      </c>
      <c r="F22712">
        <v>176</v>
      </c>
      <c r="G22712" t="s">
        <v>89</v>
      </c>
    </row>
    <row r="22713" spans="1:8" x14ac:dyDescent="0.2">
      <c r="A22713">
        <v>6.0035946035641894E+17</v>
      </c>
      <c r="B22713" t="s">
        <v>45573</v>
      </c>
      <c r="C22713" t="s">
        <v>45574</v>
      </c>
      <c r="D22713" s="1">
        <v>42142.831296296295</v>
      </c>
      <c r="E22713">
        <v>42</v>
      </c>
      <c r="F22713">
        <v>46</v>
      </c>
    </row>
    <row r="22714" spans="1:8" x14ac:dyDescent="0.2">
      <c r="A22714">
        <v>6.0039125358333504E+17</v>
      </c>
      <c r="B22714" t="s">
        <v>45575</v>
      </c>
      <c r="C22714" t="s">
        <v>45576</v>
      </c>
      <c r="D22714" s="1">
        <v>42142.919027777774</v>
      </c>
      <c r="E22714">
        <v>14</v>
      </c>
      <c r="F22714">
        <v>20</v>
      </c>
      <c r="G22714" t="s">
        <v>215</v>
      </c>
    </row>
    <row r="22715" spans="1:8" x14ac:dyDescent="0.2">
      <c r="A22715">
        <v>6.0047962434319898E+17</v>
      </c>
      <c r="B22715" t="s">
        <v>45577</v>
      </c>
      <c r="C22715" t="s">
        <v>45578</v>
      </c>
      <c r="D22715" s="1">
        <v>42143.162881944445</v>
      </c>
      <c r="E22715">
        <v>33</v>
      </c>
      <c r="F22715">
        <v>94</v>
      </c>
      <c r="G22715" t="s">
        <v>215</v>
      </c>
      <c r="H22715" t="s">
        <v>390</v>
      </c>
    </row>
    <row r="22716" spans="1:8" x14ac:dyDescent="0.2">
      <c r="A22716">
        <v>6.0048072455529997E+17</v>
      </c>
      <c r="B22716" t="s">
        <v>45579</v>
      </c>
      <c r="C22716" t="s">
        <v>45580</v>
      </c>
      <c r="D22716" s="1">
        <v>42143.165914351855</v>
      </c>
      <c r="E22716">
        <v>39</v>
      </c>
      <c r="F22716">
        <v>59</v>
      </c>
      <c r="G22716" t="e">
        <f>IslesRBYanksFan</f>
        <v>#NAME?</v>
      </c>
    </row>
    <row r="22717" spans="1:8" x14ac:dyDescent="0.2">
      <c r="A22717">
        <v>6.0048111542672499E+17</v>
      </c>
      <c r="B22717" t="s">
        <v>45581</v>
      </c>
      <c r="C22717" t="s">
        <v>45582</v>
      </c>
      <c r="D22717" s="1">
        <v>42143.166990740741</v>
      </c>
      <c r="E22717">
        <v>17</v>
      </c>
      <c r="F22717">
        <v>52</v>
      </c>
      <c r="G22717" t="s">
        <v>215</v>
      </c>
    </row>
    <row r="22718" spans="1:8" x14ac:dyDescent="0.2">
      <c r="A22718">
        <v>6.0048122753206195E+17</v>
      </c>
      <c r="B22718" t="s">
        <v>45583</v>
      </c>
      <c r="C22718" t="s">
        <v>45584</v>
      </c>
      <c r="D22718" s="1">
        <v>42143.167303240742</v>
      </c>
      <c r="E22718">
        <v>59</v>
      </c>
      <c r="F22718">
        <v>107</v>
      </c>
      <c r="G22718" t="s">
        <v>45585</v>
      </c>
    </row>
    <row r="22719" spans="1:8" x14ac:dyDescent="0.2">
      <c r="A22719">
        <v>6.0048150443995904E+17</v>
      </c>
      <c r="B22719" t="s">
        <v>45586</v>
      </c>
      <c r="C22719" t="s">
        <v>45587</v>
      </c>
      <c r="D22719" s="1">
        <v>42143.168067129627</v>
      </c>
      <c r="E22719">
        <v>13</v>
      </c>
      <c r="F22719">
        <v>36</v>
      </c>
      <c r="G22719" t="s">
        <v>215</v>
      </c>
    </row>
    <row r="22720" spans="1:8" x14ac:dyDescent="0.2">
      <c r="A22720">
        <v>6.0048190119602496E+17</v>
      </c>
      <c r="B22720" t="s">
        <v>45588</v>
      </c>
      <c r="C22720" t="s">
        <v>45589</v>
      </c>
      <c r="D22720" s="1">
        <v>42143.169166666667</v>
      </c>
      <c r="E22720">
        <v>72</v>
      </c>
      <c r="F22720">
        <v>167</v>
      </c>
      <c r="G22720" t="s">
        <v>215</v>
      </c>
      <c r="H22720" t="s">
        <v>616</v>
      </c>
    </row>
    <row r="22721" spans="1:8" x14ac:dyDescent="0.2">
      <c r="A22721">
        <v>6.0048205381829402E+17</v>
      </c>
      <c r="B22721" t="s">
        <v>45590</v>
      </c>
      <c r="C22721" t="s">
        <v>45591</v>
      </c>
      <c r="D22721" s="1">
        <v>42143.169583333336</v>
      </c>
      <c r="E22721">
        <v>19</v>
      </c>
      <c r="F22721">
        <v>46</v>
      </c>
      <c r="G22721" t="s">
        <v>215</v>
      </c>
    </row>
    <row r="22722" spans="1:8" x14ac:dyDescent="0.2">
      <c r="A22722">
        <v>6.0048561180446694E+17</v>
      </c>
      <c r="B22722" t="s">
        <v>45592</v>
      </c>
      <c r="C22722" t="s">
        <v>45593</v>
      </c>
      <c r="D22722" s="1">
        <v>42143.179398148146</v>
      </c>
      <c r="E22722">
        <v>36</v>
      </c>
      <c r="F22722">
        <v>50</v>
      </c>
      <c r="G22722" t="s">
        <v>89</v>
      </c>
      <c r="H22722" t="s">
        <v>390</v>
      </c>
    </row>
    <row r="22723" spans="1:8" x14ac:dyDescent="0.2">
      <c r="A22723">
        <v>6.0048586163400205E+17</v>
      </c>
      <c r="B22723" t="s">
        <v>45594</v>
      </c>
      <c r="C22723" t="s">
        <v>45595</v>
      </c>
      <c r="D22723" s="1">
        <v>42143.180092592593</v>
      </c>
      <c r="E22723">
        <v>23</v>
      </c>
      <c r="F22723">
        <v>43</v>
      </c>
      <c r="G22723" t="s">
        <v>576</v>
      </c>
    </row>
    <row r="22724" spans="1:8" x14ac:dyDescent="0.2">
      <c r="A22724">
        <v>6.0049435632848E+17</v>
      </c>
      <c r="B22724" t="s">
        <v>45596</v>
      </c>
      <c r="C22724" t="s">
        <v>45597</v>
      </c>
      <c r="D22724" s="1">
        <v>42143.203530092593</v>
      </c>
      <c r="E22724">
        <v>16</v>
      </c>
      <c r="F22724">
        <v>41</v>
      </c>
      <c r="G22724" t="s">
        <v>45598</v>
      </c>
    </row>
    <row r="22725" spans="1:8" x14ac:dyDescent="0.2">
      <c r="A22725">
        <v>6.0054437933446694E+17</v>
      </c>
      <c r="B22725" t="s">
        <v>45599</v>
      </c>
      <c r="C22725" t="s">
        <v>45600</v>
      </c>
      <c r="D22725" s="1">
        <v>42143.341574074075</v>
      </c>
      <c r="E22725">
        <v>72</v>
      </c>
      <c r="F22725">
        <v>167</v>
      </c>
      <c r="G22725" t="s">
        <v>45601</v>
      </c>
      <c r="H22725" t="s">
        <v>616</v>
      </c>
    </row>
    <row r="22726" spans="1:8" x14ac:dyDescent="0.2">
      <c r="A22726">
        <v>6.0054561926303706E+17</v>
      </c>
      <c r="B22726" t="s">
        <v>45602</v>
      </c>
      <c r="C22726" t="s">
        <v>45603</v>
      </c>
      <c r="D22726" s="1">
        <v>42143.344988425924</v>
      </c>
      <c r="E22726">
        <v>25</v>
      </c>
      <c r="F22726">
        <v>49</v>
      </c>
      <c r="G22726" t="s">
        <v>45604</v>
      </c>
    </row>
    <row r="22727" spans="1:8" x14ac:dyDescent="0.2">
      <c r="A22727">
        <v>6.0054651046453606E+17</v>
      </c>
      <c r="B22727" t="s">
        <v>45605</v>
      </c>
      <c r="C22727" t="s">
        <v>45606</v>
      </c>
      <c r="D22727" s="1">
        <v>42143.347453703704</v>
      </c>
      <c r="E22727">
        <v>18</v>
      </c>
      <c r="F22727">
        <v>47</v>
      </c>
      <c r="G22727" t="s">
        <v>215</v>
      </c>
    </row>
    <row r="22728" spans="1:8" x14ac:dyDescent="0.2">
      <c r="A22728">
        <v>6.0066263104584397E+17</v>
      </c>
      <c r="B22728" t="s">
        <v>45607</v>
      </c>
      <c r="C22728" t="s">
        <v>45608</v>
      </c>
      <c r="D22728" s="1">
        <v>42143.667881944442</v>
      </c>
      <c r="E22728">
        <v>107</v>
      </c>
      <c r="F22728">
        <v>279</v>
      </c>
      <c r="G22728" t="s">
        <v>215</v>
      </c>
    </row>
    <row r="22729" spans="1:8" x14ac:dyDescent="0.2">
      <c r="A22729">
        <v>6.0066803088923405E+17</v>
      </c>
      <c r="B22729" t="s">
        <v>45609</v>
      </c>
      <c r="C22729" t="s">
        <v>45610</v>
      </c>
      <c r="D22729" s="1">
        <v>42143.682789351849</v>
      </c>
      <c r="E22729">
        <v>15</v>
      </c>
      <c r="F22729">
        <v>15</v>
      </c>
      <c r="G22729" t="s">
        <v>576</v>
      </c>
    </row>
    <row r="22730" spans="1:8" x14ac:dyDescent="0.2">
      <c r="A22730">
        <v>6.0067956251571405E+17</v>
      </c>
      <c r="B22730" t="s">
        <v>45611</v>
      </c>
      <c r="C22730" t="s">
        <v>45612</v>
      </c>
      <c r="D22730" s="1">
        <v>42143.714606481481</v>
      </c>
      <c r="E22730">
        <v>271</v>
      </c>
      <c r="F22730">
        <v>284</v>
      </c>
    </row>
    <row r="22731" spans="1:8" x14ac:dyDescent="0.2">
      <c r="A22731">
        <v>6.0068689509027802E+17</v>
      </c>
      <c r="B22731" t="s">
        <v>45613</v>
      </c>
      <c r="C22731" t="s">
        <v>45614</v>
      </c>
      <c r="D22731" s="1">
        <v>42143.734837962962</v>
      </c>
      <c r="E22731">
        <v>31</v>
      </c>
      <c r="F22731">
        <v>60</v>
      </c>
      <c r="G22731" t="s">
        <v>215</v>
      </c>
    </row>
    <row r="22732" spans="1:8" x14ac:dyDescent="0.2">
      <c r="A22732">
        <v>6.0069816458950195E+17</v>
      </c>
      <c r="B22732" t="s">
        <v>45615</v>
      </c>
      <c r="C22732" t="s">
        <v>45616</v>
      </c>
      <c r="D22732" s="1">
        <v>42143.7659375</v>
      </c>
      <c r="E22732">
        <v>103</v>
      </c>
      <c r="F22732">
        <v>117</v>
      </c>
      <c r="G22732" t="s">
        <v>89</v>
      </c>
    </row>
    <row r="22733" spans="1:8" x14ac:dyDescent="0.2">
      <c r="A22733">
        <v>6.0071399812484698E+17</v>
      </c>
      <c r="B22733" t="s">
        <v>45617</v>
      </c>
      <c r="C22733" t="s">
        <v>45618</v>
      </c>
      <c r="D22733" s="1">
        <v>42143.809629629628</v>
      </c>
      <c r="E22733">
        <v>27</v>
      </c>
      <c r="F22733">
        <v>36</v>
      </c>
      <c r="G22733" t="s">
        <v>215</v>
      </c>
    </row>
    <row r="22734" spans="1:8" x14ac:dyDescent="0.2">
      <c r="A22734">
        <v>6.0073273466802496E+17</v>
      </c>
      <c r="B22734" t="s">
        <v>45619</v>
      </c>
      <c r="C22734" t="s">
        <v>45620</v>
      </c>
      <c r="D22734" s="1">
        <v>42143.861331018517</v>
      </c>
      <c r="E22734">
        <v>81</v>
      </c>
      <c r="F22734">
        <v>162</v>
      </c>
    </row>
    <row r="22735" spans="1:8" x14ac:dyDescent="0.2">
      <c r="A22735">
        <v>6.00743104908496E+17</v>
      </c>
      <c r="B22735" t="s">
        <v>45621</v>
      </c>
      <c r="C22735" t="s">
        <v>45622</v>
      </c>
      <c r="D22735" s="1">
        <v>42143.889953703707</v>
      </c>
      <c r="E22735">
        <v>283</v>
      </c>
      <c r="F22735">
        <v>398</v>
      </c>
    </row>
    <row r="22736" spans="1:8" x14ac:dyDescent="0.2">
      <c r="A22736">
        <v>6.0075043141799898E+17</v>
      </c>
      <c r="B22736" t="s">
        <v>45623</v>
      </c>
      <c r="C22736" t="s">
        <v>45624</v>
      </c>
      <c r="D22736" s="1">
        <v>42143.910162037035</v>
      </c>
      <c r="E22736">
        <v>258</v>
      </c>
      <c r="F22736">
        <v>328</v>
      </c>
    </row>
    <row r="22737" spans="1:8" x14ac:dyDescent="0.2">
      <c r="A22737">
        <v>6.0075072977559104E+17</v>
      </c>
      <c r="B22737" t="s">
        <v>45625</v>
      </c>
      <c r="C22737" t="s">
        <v>41806</v>
      </c>
      <c r="D22737" s="1">
        <v>42143.910995370374</v>
      </c>
      <c r="E22737">
        <v>202</v>
      </c>
      <c r="F22737">
        <v>269</v>
      </c>
    </row>
    <row r="22738" spans="1:8" x14ac:dyDescent="0.2">
      <c r="A22738">
        <v>6.0075173983109504E+17</v>
      </c>
      <c r="B22738" t="s">
        <v>45626</v>
      </c>
      <c r="C22738" t="s">
        <v>42410</v>
      </c>
      <c r="D22738" s="1">
        <v>42143.913773148146</v>
      </c>
      <c r="E22738">
        <v>295</v>
      </c>
      <c r="F22738">
        <v>339</v>
      </c>
    </row>
    <row r="22739" spans="1:8" x14ac:dyDescent="0.2">
      <c r="A22739">
        <v>6.0076907163906803E+17</v>
      </c>
      <c r="B22739" t="s">
        <v>45627</v>
      </c>
      <c r="C22739" t="s">
        <v>45628</v>
      </c>
      <c r="D22739" s="1">
        <v>42143.961608796293</v>
      </c>
      <c r="E22739">
        <v>110</v>
      </c>
      <c r="F22739">
        <v>114</v>
      </c>
    </row>
    <row r="22740" spans="1:8" x14ac:dyDescent="0.2">
      <c r="A22740">
        <v>6.0077384192588506E+17</v>
      </c>
      <c r="B22740" t="s">
        <v>45629</v>
      </c>
      <c r="C22740" t="s">
        <v>45630</v>
      </c>
      <c r="D22740" s="1">
        <v>42143.974768518521</v>
      </c>
      <c r="E22740">
        <v>53</v>
      </c>
      <c r="F22740">
        <v>107</v>
      </c>
      <c r="G22740" t="s">
        <v>89</v>
      </c>
    </row>
    <row r="22741" spans="1:8" x14ac:dyDescent="0.2">
      <c r="A22741">
        <v>6.0078353317144102E+17</v>
      </c>
      <c r="B22741" t="s">
        <v>45631</v>
      </c>
      <c r="C22741" t="s">
        <v>45632</v>
      </c>
      <c r="D22741" s="1">
        <v>42144.001504629632</v>
      </c>
      <c r="E22741">
        <v>57</v>
      </c>
      <c r="F22741">
        <v>94</v>
      </c>
      <c r="G22741" t="s">
        <v>89</v>
      </c>
    </row>
    <row r="22742" spans="1:8" x14ac:dyDescent="0.2">
      <c r="A22742">
        <v>6.0087098411201306E+17</v>
      </c>
      <c r="B22742" t="s">
        <v>45633</v>
      </c>
      <c r="C22742" t="s">
        <v>45634</v>
      </c>
      <c r="D22742" s="1">
        <v>42144.242824074077</v>
      </c>
      <c r="E22742">
        <v>17</v>
      </c>
      <c r="F22742">
        <v>50</v>
      </c>
      <c r="G22742" t="s">
        <v>215</v>
      </c>
      <c r="H22742" t="s">
        <v>13093</v>
      </c>
    </row>
    <row r="22743" spans="1:8" x14ac:dyDescent="0.2">
      <c r="A22743">
        <v>6.0087180800338304E+17</v>
      </c>
      <c r="B22743" t="s">
        <v>45635</v>
      </c>
      <c r="C22743" t="s">
        <v>45636</v>
      </c>
      <c r="D22743" s="1">
        <v>42144.245104166665</v>
      </c>
      <c r="E22743">
        <v>20</v>
      </c>
      <c r="F22743">
        <v>49</v>
      </c>
      <c r="G22743" t="s">
        <v>487</v>
      </c>
    </row>
    <row r="22744" spans="1:8" x14ac:dyDescent="0.2">
      <c r="A22744">
        <v>6.0087302753920602E+17</v>
      </c>
      <c r="B22744" t="s">
        <v>45637</v>
      </c>
      <c r="C22744" t="s">
        <v>45638</v>
      </c>
      <c r="D22744" s="1">
        <v>42144.248472222222</v>
      </c>
      <c r="E22744">
        <v>26</v>
      </c>
      <c r="F22744">
        <v>45</v>
      </c>
      <c r="G22744" t="s">
        <v>45639</v>
      </c>
    </row>
    <row r="22745" spans="1:8" x14ac:dyDescent="0.2">
      <c r="A22745">
        <v>6.0087331948794995E+17</v>
      </c>
      <c r="B22745" t="s">
        <v>45640</v>
      </c>
      <c r="C22745" t="s">
        <v>45641</v>
      </c>
      <c r="D22745" s="1">
        <v>42144.24927083333</v>
      </c>
      <c r="E22745">
        <v>9</v>
      </c>
      <c r="F22745">
        <v>35</v>
      </c>
      <c r="G22745" t="s">
        <v>45642</v>
      </c>
    </row>
    <row r="22746" spans="1:8" x14ac:dyDescent="0.2">
      <c r="A22746">
        <v>6.0087372362586496E+17</v>
      </c>
      <c r="B22746" t="s">
        <v>45643</v>
      </c>
      <c r="C22746" t="s">
        <v>45644</v>
      </c>
      <c r="D22746" s="1">
        <v>42144.250393518516</v>
      </c>
      <c r="E22746">
        <v>9</v>
      </c>
      <c r="F22746">
        <v>41</v>
      </c>
      <c r="G22746" t="s">
        <v>215</v>
      </c>
    </row>
    <row r="22747" spans="1:8" x14ac:dyDescent="0.2">
      <c r="A22747">
        <v>6.0087409883152294E+17</v>
      </c>
      <c r="B22747" t="s">
        <v>45645</v>
      </c>
      <c r="C22747" t="s">
        <v>45646</v>
      </c>
      <c r="D22747" s="1">
        <v>42144.251423611109</v>
      </c>
      <c r="E22747">
        <v>14</v>
      </c>
      <c r="F22747">
        <v>38</v>
      </c>
      <c r="G22747" t="s">
        <v>215</v>
      </c>
      <c r="H22747" t="s">
        <v>390</v>
      </c>
    </row>
    <row r="22748" spans="1:8" x14ac:dyDescent="0.2">
      <c r="A22748">
        <v>6.0087516572827597E+17</v>
      </c>
      <c r="B22748" t="s">
        <v>45647</v>
      </c>
      <c r="C22748" t="s">
        <v>45648</v>
      </c>
      <c r="D22748" s="1">
        <v>42144.254363425927</v>
      </c>
      <c r="E22748">
        <v>30</v>
      </c>
      <c r="F22748">
        <v>58</v>
      </c>
      <c r="G22748" t="s">
        <v>576</v>
      </c>
      <c r="H22748" t="s">
        <v>616</v>
      </c>
    </row>
    <row r="22749" spans="1:8" x14ac:dyDescent="0.2">
      <c r="A22749">
        <v>6.0092428230315597E+17</v>
      </c>
      <c r="B22749" t="s">
        <v>45649</v>
      </c>
      <c r="C22749" t="s">
        <v>45650</v>
      </c>
      <c r="D22749" s="1">
        <v>42144.389907407407</v>
      </c>
      <c r="E22749">
        <v>19</v>
      </c>
      <c r="F22749">
        <v>41</v>
      </c>
      <c r="G22749" t="s">
        <v>215</v>
      </c>
    </row>
    <row r="22750" spans="1:8" x14ac:dyDescent="0.2">
      <c r="A22750">
        <v>6.0092884206946701E+17</v>
      </c>
      <c r="B22750" t="s">
        <v>45651</v>
      </c>
      <c r="C22750" t="s">
        <v>45652</v>
      </c>
      <c r="D22750" s="1">
        <v>42144.402488425927</v>
      </c>
      <c r="E22750">
        <v>11</v>
      </c>
      <c r="F22750">
        <v>20</v>
      </c>
      <c r="G22750" t="s">
        <v>215</v>
      </c>
    </row>
    <row r="22751" spans="1:8" x14ac:dyDescent="0.2">
      <c r="A22751">
        <v>6.0092903160585395E+17</v>
      </c>
      <c r="B22751" t="s">
        <v>45653</v>
      </c>
      <c r="C22751" t="s">
        <v>45654</v>
      </c>
      <c r="D22751" s="1">
        <v>42144.403009259258</v>
      </c>
      <c r="E22751">
        <v>16</v>
      </c>
      <c r="F22751">
        <v>23</v>
      </c>
      <c r="G22751" t="s">
        <v>215</v>
      </c>
      <c r="H22751" t="s">
        <v>390</v>
      </c>
    </row>
    <row r="22752" spans="1:8" x14ac:dyDescent="0.2">
      <c r="A22752">
        <v>6.0094788847525005E+17</v>
      </c>
      <c r="B22752" t="s">
        <v>45655</v>
      </c>
      <c r="C22752" t="s">
        <v>45656</v>
      </c>
      <c r="D22752" s="1">
        <v>42144.455046296294</v>
      </c>
      <c r="E22752">
        <v>25</v>
      </c>
      <c r="F22752">
        <v>42</v>
      </c>
      <c r="G22752" t="s">
        <v>215</v>
      </c>
    </row>
    <row r="22753" spans="1:8" x14ac:dyDescent="0.2">
      <c r="A22753">
        <v>6.0094805268221094E+17</v>
      </c>
      <c r="B22753" t="s">
        <v>45657</v>
      </c>
      <c r="C22753" t="s">
        <v>45658</v>
      </c>
      <c r="D22753" s="1">
        <v>42144.455497685187</v>
      </c>
      <c r="E22753">
        <v>8</v>
      </c>
      <c r="F22753">
        <v>15</v>
      </c>
      <c r="G22753" t="s">
        <v>576</v>
      </c>
    </row>
    <row r="22754" spans="1:8" x14ac:dyDescent="0.2">
      <c r="A22754">
        <v>6.0094885459546099E+17</v>
      </c>
      <c r="B22754" t="s">
        <v>45659</v>
      </c>
      <c r="C22754" t="s">
        <v>45660</v>
      </c>
      <c r="D22754" s="1">
        <v>42144.457708333335</v>
      </c>
      <c r="E22754">
        <v>18</v>
      </c>
      <c r="F22754">
        <v>37</v>
      </c>
      <c r="G22754" t="e">
        <f>_xlfn.SINGLE( _xlfn.SINGLE(buildordie_com))</f>
        <v>#NAME?</v>
      </c>
    </row>
    <row r="22755" spans="1:8" x14ac:dyDescent="0.2">
      <c r="A22755">
        <v>6.0095563679340506E+17</v>
      </c>
      <c r="B22755" t="s">
        <v>45661</v>
      </c>
      <c r="C22755" t="s">
        <v>45662</v>
      </c>
      <c r="D22755" s="1">
        <v>42144.476423611108</v>
      </c>
      <c r="E22755">
        <v>16</v>
      </c>
      <c r="F22755">
        <v>16</v>
      </c>
      <c r="G22755" t="s">
        <v>215</v>
      </c>
      <c r="H22755" t="s">
        <v>390</v>
      </c>
    </row>
    <row r="22756" spans="1:8" x14ac:dyDescent="0.2">
      <c r="A22756">
        <v>6.0095648159749696E+17</v>
      </c>
      <c r="B22756" t="s">
        <v>45663</v>
      </c>
      <c r="C22756" t="s">
        <v>45664</v>
      </c>
      <c r="D22756" s="1">
        <v>42144.478761574072</v>
      </c>
      <c r="E22756">
        <v>13</v>
      </c>
      <c r="F22756">
        <v>16</v>
      </c>
      <c r="G22756" t="s">
        <v>215</v>
      </c>
    </row>
    <row r="22757" spans="1:8" x14ac:dyDescent="0.2">
      <c r="A22757">
        <v>6.0096038444354304E+17</v>
      </c>
      <c r="B22757" t="s">
        <v>45665</v>
      </c>
      <c r="C22757" t="s">
        <v>45666</v>
      </c>
      <c r="D22757" s="1">
        <v>42144.489525462966</v>
      </c>
      <c r="E22757">
        <v>19</v>
      </c>
      <c r="F22757">
        <v>20</v>
      </c>
      <c r="G22757" t="s">
        <v>215</v>
      </c>
      <c r="H22757" t="s">
        <v>390</v>
      </c>
    </row>
    <row r="22758" spans="1:8" x14ac:dyDescent="0.2">
      <c r="A22758">
        <v>6.0096135550461094E+17</v>
      </c>
      <c r="B22758" t="s">
        <v>45667</v>
      </c>
      <c r="C22758" t="s">
        <v>45668</v>
      </c>
      <c r="D22758" s="1">
        <v>42144.492210648146</v>
      </c>
      <c r="E22758">
        <v>11</v>
      </c>
      <c r="F22758">
        <v>19</v>
      </c>
      <c r="G22758" t="s">
        <v>215</v>
      </c>
      <c r="H22758" t="s">
        <v>23328</v>
      </c>
    </row>
    <row r="22759" spans="1:8" x14ac:dyDescent="0.2">
      <c r="A22759">
        <v>6.0096174087304806E+17</v>
      </c>
      <c r="B22759" t="s">
        <v>45669</v>
      </c>
      <c r="C22759" t="s">
        <v>45670</v>
      </c>
      <c r="D22759" s="1">
        <v>42144.493275462963</v>
      </c>
      <c r="E22759">
        <v>15</v>
      </c>
      <c r="F22759">
        <v>15</v>
      </c>
      <c r="G22759" t="s">
        <v>215</v>
      </c>
      <c r="H22759" t="s">
        <v>616</v>
      </c>
    </row>
    <row r="22760" spans="1:8" x14ac:dyDescent="0.2">
      <c r="A22760">
        <v>6.0096231159195597E+17</v>
      </c>
      <c r="B22760" t="s">
        <v>45671</v>
      </c>
      <c r="C22760" t="s">
        <v>45672</v>
      </c>
      <c r="D22760" s="1">
        <v>42144.494849537034</v>
      </c>
      <c r="E22760">
        <v>13</v>
      </c>
      <c r="F22760">
        <v>23</v>
      </c>
      <c r="G22760" t="s">
        <v>215</v>
      </c>
      <c r="H22760" t="s">
        <v>390</v>
      </c>
    </row>
    <row r="22761" spans="1:8" x14ac:dyDescent="0.2">
      <c r="A22761">
        <v>6.0096244612428506E+17</v>
      </c>
      <c r="B22761" t="s">
        <v>45673</v>
      </c>
      <c r="C22761" t="s">
        <v>45674</v>
      </c>
      <c r="D22761" s="1">
        <v>42144.495219907411</v>
      </c>
      <c r="E22761">
        <v>10</v>
      </c>
      <c r="F22761">
        <v>17</v>
      </c>
      <c r="G22761" t="s">
        <v>215</v>
      </c>
    </row>
    <row r="22762" spans="1:8" x14ac:dyDescent="0.2">
      <c r="A22762">
        <v>6.0096252762381504E+17</v>
      </c>
      <c r="B22762" t="s">
        <v>45675</v>
      </c>
      <c r="C22762" t="s">
        <v>45676</v>
      </c>
      <c r="D22762" s="1">
        <v>42144.495439814818</v>
      </c>
      <c r="E22762">
        <v>16</v>
      </c>
      <c r="F22762">
        <v>35</v>
      </c>
      <c r="G22762" t="s">
        <v>215</v>
      </c>
    </row>
    <row r="22763" spans="1:8" x14ac:dyDescent="0.2">
      <c r="A22763">
        <v>6.0097213047020301E+17</v>
      </c>
      <c r="B22763" t="s">
        <v>45677</v>
      </c>
      <c r="C22763" t="s">
        <v>45678</v>
      </c>
      <c r="D22763" s="1">
        <v>42144.521944444445</v>
      </c>
      <c r="E22763">
        <v>27</v>
      </c>
      <c r="F22763">
        <v>43</v>
      </c>
      <c r="G22763" t="s">
        <v>215</v>
      </c>
    </row>
    <row r="22764" spans="1:8" x14ac:dyDescent="0.2">
      <c r="A22764">
        <v>6.0097328126139098E+17</v>
      </c>
      <c r="B22764" t="s">
        <v>45679</v>
      </c>
      <c r="C22764" t="s">
        <v>45680</v>
      </c>
      <c r="D22764" s="1">
        <v>42144.52511574074</v>
      </c>
      <c r="E22764">
        <v>17</v>
      </c>
      <c r="F22764">
        <v>33</v>
      </c>
      <c r="G22764" t="s">
        <v>215</v>
      </c>
    </row>
    <row r="22765" spans="1:8" x14ac:dyDescent="0.2">
      <c r="A22765">
        <v>6.0099327399441203E+17</v>
      </c>
      <c r="B22765" t="s">
        <v>45681</v>
      </c>
      <c r="C22765" t="s">
        <v>45682</v>
      </c>
      <c r="D22765" s="1">
        <v>42144.580289351848</v>
      </c>
      <c r="E22765">
        <v>317</v>
      </c>
      <c r="F22765">
        <v>498</v>
      </c>
    </row>
    <row r="22766" spans="1:8" x14ac:dyDescent="0.2">
      <c r="A22766">
        <v>6.01026339110592E+17</v>
      </c>
      <c r="B22766" t="s">
        <v>45683</v>
      </c>
      <c r="C22766" t="s">
        <v>45684</v>
      </c>
      <c r="D22766" s="1">
        <v>42144.671527777777</v>
      </c>
      <c r="E22766">
        <v>50</v>
      </c>
      <c r="F22766">
        <v>84</v>
      </c>
    </row>
    <row r="22767" spans="1:8" x14ac:dyDescent="0.2">
      <c r="A22767">
        <v>6.0102657090456704E+17</v>
      </c>
      <c r="B22767" t="s">
        <v>45685</v>
      </c>
      <c r="C22767" t="s">
        <v>45686</v>
      </c>
      <c r="D22767" s="1">
        <v>42144.672164351854</v>
      </c>
      <c r="E22767">
        <v>384</v>
      </c>
      <c r="F22767">
        <v>363</v>
      </c>
    </row>
    <row r="22768" spans="1:8" x14ac:dyDescent="0.2">
      <c r="A22768">
        <v>6.01065955855376E+17</v>
      </c>
      <c r="B22768" t="s">
        <v>45687</v>
      </c>
      <c r="C22768" t="s">
        <v>45688</v>
      </c>
      <c r="D22768" s="1">
        <v>42144.780844907407</v>
      </c>
      <c r="E22768">
        <v>27</v>
      </c>
      <c r="F22768">
        <v>39</v>
      </c>
      <c r="G22768" t="s">
        <v>45689</v>
      </c>
      <c r="H22768" t="s">
        <v>616</v>
      </c>
    </row>
    <row r="22769" spans="1:8" x14ac:dyDescent="0.2">
      <c r="A22769">
        <v>6.0106850568175603E+17</v>
      </c>
      <c r="B22769" t="s">
        <v>45690</v>
      </c>
      <c r="C22769" t="s">
        <v>45691</v>
      </c>
      <c r="D22769" s="1">
        <v>42144.787881944445</v>
      </c>
      <c r="E22769">
        <v>20</v>
      </c>
      <c r="F22769">
        <v>32</v>
      </c>
      <c r="G22769" t="s">
        <v>215</v>
      </c>
    </row>
    <row r="22770" spans="1:8" x14ac:dyDescent="0.2">
      <c r="A22770">
        <v>6.0107827122108006E+17</v>
      </c>
      <c r="B22770" t="s">
        <v>45692</v>
      </c>
      <c r="C22770" t="s">
        <v>45693</v>
      </c>
      <c r="D22770" s="1">
        <v>42144.814837962964</v>
      </c>
      <c r="E22770">
        <v>22</v>
      </c>
      <c r="F22770">
        <v>50</v>
      </c>
      <c r="G22770" t="s">
        <v>89</v>
      </c>
    </row>
    <row r="22771" spans="1:8" x14ac:dyDescent="0.2">
      <c r="A22771">
        <v>6.0111238818470694E+17</v>
      </c>
      <c r="B22771" t="s">
        <v>45694</v>
      </c>
      <c r="C22771" t="s">
        <v>45695</v>
      </c>
      <c r="D22771" s="1">
        <v>42144.90898148148</v>
      </c>
      <c r="E22771">
        <v>15</v>
      </c>
      <c r="F22771">
        <v>20</v>
      </c>
    </row>
    <row r="22772" spans="1:8" x14ac:dyDescent="0.2">
      <c r="A22772">
        <v>6.0111762369536397E+17</v>
      </c>
      <c r="B22772" t="s">
        <v>45696</v>
      </c>
      <c r="C22772" t="s">
        <v>45697</v>
      </c>
      <c r="D22772" s="1">
        <v>42144.923425925925</v>
      </c>
      <c r="E22772">
        <v>11</v>
      </c>
      <c r="F22772">
        <v>20</v>
      </c>
      <c r="G22772" t="s">
        <v>215</v>
      </c>
    </row>
    <row r="22773" spans="1:8" x14ac:dyDescent="0.2">
      <c r="A22773">
        <v>6.01119137008656E+17</v>
      </c>
      <c r="B22773" t="s">
        <v>45698</v>
      </c>
      <c r="C22773" t="s">
        <v>45699</v>
      </c>
      <c r="D22773" s="1">
        <v>42144.927604166667</v>
      </c>
      <c r="E22773">
        <v>28</v>
      </c>
      <c r="F22773">
        <v>64</v>
      </c>
      <c r="G22773" t="s">
        <v>89</v>
      </c>
    </row>
    <row r="22774" spans="1:8" x14ac:dyDescent="0.2">
      <c r="A22774">
        <v>6.0112086188262106E+17</v>
      </c>
      <c r="B22774" t="s">
        <v>45700</v>
      </c>
      <c r="C22774" t="s">
        <v>45701</v>
      </c>
      <c r="D22774" s="1">
        <v>42144.93236111111</v>
      </c>
      <c r="E22774">
        <v>30</v>
      </c>
      <c r="F22774">
        <v>40</v>
      </c>
      <c r="G22774" t="s">
        <v>89</v>
      </c>
    </row>
    <row r="22775" spans="1:8" x14ac:dyDescent="0.2">
      <c r="A22775">
        <v>6.0112216553102502E+17</v>
      </c>
      <c r="B22775" t="s">
        <v>45702</v>
      </c>
      <c r="C22775" t="s">
        <v>45703</v>
      </c>
      <c r="D22775" s="1">
        <v>42144.935960648145</v>
      </c>
      <c r="E22775">
        <v>25</v>
      </c>
      <c r="F22775">
        <v>34</v>
      </c>
      <c r="G22775" t="s">
        <v>89</v>
      </c>
    </row>
    <row r="22776" spans="1:8" x14ac:dyDescent="0.2">
      <c r="A22776">
        <v>6.0112549602231002E+17</v>
      </c>
      <c r="B22776" t="s">
        <v>45704</v>
      </c>
      <c r="C22776" t="s">
        <v>45705</v>
      </c>
      <c r="D22776" s="1">
        <v>42144.945150462961</v>
      </c>
      <c r="E22776">
        <v>321</v>
      </c>
      <c r="F22776">
        <v>463</v>
      </c>
    </row>
    <row r="22777" spans="1:8" x14ac:dyDescent="0.2">
      <c r="A22777">
        <v>6.0112754653365005E+17</v>
      </c>
      <c r="B22777" t="s">
        <v>45706</v>
      </c>
      <c r="C22777" t="s">
        <v>45707</v>
      </c>
      <c r="D22777" s="1">
        <v>42144.950810185182</v>
      </c>
      <c r="E22777">
        <v>69</v>
      </c>
      <c r="F22777">
        <v>146</v>
      </c>
    </row>
    <row r="22778" spans="1:8" x14ac:dyDescent="0.2">
      <c r="A22778">
        <v>6.0115581546730701E+17</v>
      </c>
      <c r="B22778" t="s">
        <v>45708</v>
      </c>
      <c r="C22778" t="s">
        <v>45709</v>
      </c>
      <c r="D22778" s="1">
        <v>42145.028807870367</v>
      </c>
      <c r="E22778">
        <v>45</v>
      </c>
      <c r="F22778">
        <v>96</v>
      </c>
      <c r="G22778" t="s">
        <v>215</v>
      </c>
    </row>
    <row r="22779" spans="1:8" x14ac:dyDescent="0.2">
      <c r="A22779">
        <v>6.0119690504189094E+17</v>
      </c>
      <c r="B22779" t="s">
        <v>45710</v>
      </c>
      <c r="C22779" t="s">
        <v>45711</v>
      </c>
      <c r="D22779" s="1">
        <v>42145.142199074071</v>
      </c>
      <c r="E22779">
        <v>27</v>
      </c>
      <c r="F22779">
        <v>72</v>
      </c>
      <c r="G22779" t="s">
        <v>89</v>
      </c>
    </row>
    <row r="22780" spans="1:8" x14ac:dyDescent="0.2">
      <c r="A22780">
        <v>6.0120385286878797E+17</v>
      </c>
      <c r="B22780" t="s">
        <v>45712</v>
      </c>
      <c r="C22780" t="s">
        <v>45713</v>
      </c>
      <c r="D22780" s="1">
        <v>42145.161377314813</v>
      </c>
      <c r="E22780">
        <v>26</v>
      </c>
      <c r="F22780">
        <v>44</v>
      </c>
    </row>
    <row r="22781" spans="1:8" x14ac:dyDescent="0.2">
      <c r="A22781">
        <v>6.0120421125102298E+17</v>
      </c>
      <c r="B22781" t="s">
        <v>45714</v>
      </c>
      <c r="C22781" t="s">
        <v>45715</v>
      </c>
      <c r="D22781" s="1">
        <v>42145.162361111114</v>
      </c>
      <c r="E22781">
        <v>25</v>
      </c>
      <c r="F22781">
        <v>32</v>
      </c>
    </row>
    <row r="22782" spans="1:8" x14ac:dyDescent="0.2">
      <c r="A22782">
        <v>6.0120661939808205E+17</v>
      </c>
      <c r="B22782" t="s">
        <v>45716</v>
      </c>
      <c r="C22782" t="s">
        <v>45717</v>
      </c>
      <c r="D22782" s="1">
        <v>42145.169004629628</v>
      </c>
      <c r="E22782">
        <v>20</v>
      </c>
      <c r="F22782">
        <v>35</v>
      </c>
      <c r="G22782" t="s">
        <v>215</v>
      </c>
    </row>
    <row r="22783" spans="1:8" x14ac:dyDescent="0.2">
      <c r="A22783">
        <v>6.0120672701554202E+17</v>
      </c>
      <c r="B22783" t="s">
        <v>45718</v>
      </c>
      <c r="C22783" t="s">
        <v>45719</v>
      </c>
      <c r="D22783" s="1">
        <v>42145.169305555559</v>
      </c>
      <c r="E22783">
        <v>17</v>
      </c>
      <c r="F22783">
        <v>21</v>
      </c>
      <c r="G22783" t="s">
        <v>576</v>
      </c>
    </row>
    <row r="22784" spans="1:8" x14ac:dyDescent="0.2">
      <c r="A22784">
        <v>6.0120721769459699E+17</v>
      </c>
      <c r="B22784" t="s">
        <v>45720</v>
      </c>
      <c r="C22784" t="s">
        <v>45721</v>
      </c>
      <c r="D22784" s="1">
        <v>42145.170659722222</v>
      </c>
      <c r="E22784">
        <v>14</v>
      </c>
      <c r="F22784">
        <v>32</v>
      </c>
      <c r="G22784" t="s">
        <v>45722</v>
      </c>
      <c r="H22784" t="s">
        <v>390</v>
      </c>
    </row>
    <row r="22785" spans="1:8" x14ac:dyDescent="0.2">
      <c r="A22785">
        <v>6.0120747026301696E+17</v>
      </c>
      <c r="B22785" t="s">
        <v>45723</v>
      </c>
      <c r="C22785" t="s">
        <v>45724</v>
      </c>
      <c r="D22785" s="1">
        <v>42145.171354166669</v>
      </c>
      <c r="E22785">
        <v>21</v>
      </c>
      <c r="F22785">
        <v>36</v>
      </c>
      <c r="G22785" t="s">
        <v>576</v>
      </c>
    </row>
    <row r="22786" spans="1:8" x14ac:dyDescent="0.2">
      <c r="A22786">
        <v>6.0120756809086502E+17</v>
      </c>
      <c r="B22786" t="s">
        <v>45725</v>
      </c>
      <c r="C22786" t="s">
        <v>45726</v>
      </c>
      <c r="D22786" s="1">
        <v>42145.171620370369</v>
      </c>
      <c r="E22786">
        <v>28</v>
      </c>
      <c r="F22786">
        <v>52</v>
      </c>
      <c r="G22786" t="s">
        <v>576</v>
      </c>
    </row>
    <row r="22787" spans="1:8" x14ac:dyDescent="0.2">
      <c r="A22787">
        <v>6.0120760453530394E+17</v>
      </c>
      <c r="B22787" t="s">
        <v>45727</v>
      </c>
      <c r="C22787" t="s">
        <v>45728</v>
      </c>
      <c r="D22787" s="1">
        <v>42145.171724537038</v>
      </c>
      <c r="E22787">
        <v>15</v>
      </c>
      <c r="F22787">
        <v>29</v>
      </c>
      <c r="G22787" t="s">
        <v>576</v>
      </c>
    </row>
    <row r="22788" spans="1:8" x14ac:dyDescent="0.2">
      <c r="A22788">
        <v>6.0120793248786803E+17</v>
      </c>
      <c r="B22788" t="s">
        <v>45729</v>
      </c>
      <c r="C22788" t="s">
        <v>45730</v>
      </c>
      <c r="D22788" s="1">
        <v>42145.172627314816</v>
      </c>
      <c r="E22788">
        <v>12</v>
      </c>
      <c r="F22788">
        <v>29</v>
      </c>
      <c r="G22788" t="s">
        <v>215</v>
      </c>
    </row>
    <row r="22789" spans="1:8" x14ac:dyDescent="0.2">
      <c r="A22789">
        <v>6.01209070322896E+17</v>
      </c>
      <c r="B22789" t="s">
        <v>45731</v>
      </c>
      <c r="C22789" t="s">
        <v>45732</v>
      </c>
      <c r="D22789" s="1">
        <v>42145.175763888888</v>
      </c>
      <c r="E22789">
        <v>7</v>
      </c>
      <c r="F22789">
        <v>18</v>
      </c>
      <c r="G22789" t="s">
        <v>45733</v>
      </c>
    </row>
    <row r="22790" spans="1:8" x14ac:dyDescent="0.2">
      <c r="A22790">
        <v>6.0120934186213696E+17</v>
      </c>
      <c r="B22790" t="s">
        <v>45734</v>
      </c>
      <c r="C22790" t="s">
        <v>45735</v>
      </c>
      <c r="D22790" s="1">
        <v>42145.176516203705</v>
      </c>
      <c r="E22790">
        <v>30</v>
      </c>
      <c r="F22790">
        <v>63</v>
      </c>
      <c r="G22790" t="s">
        <v>40860</v>
      </c>
    </row>
    <row r="22791" spans="1:8" x14ac:dyDescent="0.2">
      <c r="A22791">
        <v>6.0126440039006195E+17</v>
      </c>
      <c r="B22791" t="s">
        <v>45736</v>
      </c>
      <c r="C22791" t="s">
        <v>45737</v>
      </c>
      <c r="D22791" s="1">
        <v>42145.328449074077</v>
      </c>
      <c r="E22791">
        <v>23</v>
      </c>
      <c r="F22791">
        <v>24</v>
      </c>
      <c r="G22791" t="s">
        <v>215</v>
      </c>
    </row>
    <row r="22792" spans="1:8" x14ac:dyDescent="0.2">
      <c r="A22792">
        <v>6.0126478660580902E+17</v>
      </c>
      <c r="B22792" t="s">
        <v>45738</v>
      </c>
      <c r="C22792" t="s">
        <v>45739</v>
      </c>
      <c r="D22792" s="1">
        <v>42145.329513888886</v>
      </c>
      <c r="E22792">
        <v>18</v>
      </c>
      <c r="F22792">
        <v>29</v>
      </c>
      <c r="G22792" t="s">
        <v>45740</v>
      </c>
    </row>
    <row r="22793" spans="1:8" x14ac:dyDescent="0.2">
      <c r="A22793">
        <v>6.0126571900794394E+17</v>
      </c>
      <c r="B22793" t="s">
        <v>45741</v>
      </c>
      <c r="C22793" t="s">
        <v>45742</v>
      </c>
      <c r="D22793" s="1">
        <v>42145.332094907404</v>
      </c>
      <c r="E22793">
        <v>16</v>
      </c>
      <c r="F22793">
        <v>12</v>
      </c>
      <c r="G22793" t="s">
        <v>576</v>
      </c>
      <c r="H22793" t="s">
        <v>390</v>
      </c>
    </row>
    <row r="22794" spans="1:8" x14ac:dyDescent="0.2">
      <c r="A22794">
        <v>6.0126584723622694E+17</v>
      </c>
      <c r="B22794" t="s">
        <v>45743</v>
      </c>
      <c r="C22794" t="s">
        <v>45744</v>
      </c>
      <c r="D22794" s="1">
        <v>42145.332442129627</v>
      </c>
      <c r="E22794">
        <v>7</v>
      </c>
      <c r="F22794">
        <v>13</v>
      </c>
      <c r="G22794" t="s">
        <v>215</v>
      </c>
      <c r="H22794" t="s">
        <v>390</v>
      </c>
    </row>
    <row r="22795" spans="1:8" x14ac:dyDescent="0.2">
      <c r="A22795">
        <v>6.0126593975413094E+17</v>
      </c>
      <c r="B22795" t="s">
        <v>45745</v>
      </c>
      <c r="C22795" t="s">
        <v>45746</v>
      </c>
      <c r="D22795" s="1">
        <v>42145.332696759258</v>
      </c>
      <c r="E22795">
        <v>11</v>
      </c>
      <c r="F22795">
        <v>30</v>
      </c>
      <c r="G22795" t="s">
        <v>215</v>
      </c>
    </row>
    <row r="22796" spans="1:8" x14ac:dyDescent="0.2">
      <c r="A22796">
        <v>6.0126614128626803E+17</v>
      </c>
      <c r="B22796" t="s">
        <v>45747</v>
      </c>
      <c r="C22796" t="s">
        <v>45748</v>
      </c>
      <c r="D22796" s="1">
        <v>42145.333252314813</v>
      </c>
      <c r="E22796">
        <v>14</v>
      </c>
      <c r="F22796">
        <v>28</v>
      </c>
      <c r="G22796" t="s">
        <v>215</v>
      </c>
    </row>
    <row r="22797" spans="1:8" x14ac:dyDescent="0.2">
      <c r="A22797">
        <v>6.0126737410545997E+17</v>
      </c>
      <c r="B22797" t="s">
        <v>45749</v>
      </c>
      <c r="C22797" t="s">
        <v>45750</v>
      </c>
      <c r="D22797" s="1">
        <v>42145.336655092593</v>
      </c>
      <c r="E22797">
        <v>12</v>
      </c>
      <c r="F22797">
        <v>27</v>
      </c>
      <c r="G22797" t="s">
        <v>89</v>
      </c>
    </row>
    <row r="22798" spans="1:8" x14ac:dyDescent="0.2">
      <c r="A22798">
        <v>6.0126806775944806E+17</v>
      </c>
      <c r="B22798" t="s">
        <v>45751</v>
      </c>
      <c r="C22798" t="s">
        <v>45752</v>
      </c>
      <c r="D22798" s="1">
        <v>42145.338576388887</v>
      </c>
      <c r="E22798">
        <v>7</v>
      </c>
      <c r="F22798">
        <v>11</v>
      </c>
      <c r="G22798" t="s">
        <v>487</v>
      </c>
    </row>
    <row r="22799" spans="1:8" x14ac:dyDescent="0.2">
      <c r="A22799">
        <v>6.0126847711090995E+17</v>
      </c>
      <c r="B22799" t="s">
        <v>45753</v>
      </c>
      <c r="C22799" t="s">
        <v>45754</v>
      </c>
      <c r="D22799" s="1">
        <v>42145.339699074073</v>
      </c>
      <c r="E22799">
        <v>13</v>
      </c>
      <c r="F22799">
        <v>12</v>
      </c>
      <c r="G22799" t="s">
        <v>45755</v>
      </c>
    </row>
    <row r="22800" spans="1:8" x14ac:dyDescent="0.2">
      <c r="A22800">
        <v>6.0126892174488704E+17</v>
      </c>
      <c r="B22800" t="s">
        <v>45756</v>
      </c>
      <c r="C22800" t="s">
        <v>45757</v>
      </c>
      <c r="D22800" s="1">
        <v>42145.340925925928</v>
      </c>
      <c r="E22800">
        <v>8</v>
      </c>
      <c r="F22800">
        <v>14</v>
      </c>
      <c r="G22800" t="s">
        <v>215</v>
      </c>
      <c r="H22800" t="s">
        <v>390</v>
      </c>
    </row>
    <row r="22801" spans="1:8" x14ac:dyDescent="0.2">
      <c r="A22801">
        <v>6.0126918994549901E+17</v>
      </c>
      <c r="B22801" t="s">
        <v>45758</v>
      </c>
      <c r="C22801" t="s">
        <v>45759</v>
      </c>
      <c r="D22801" s="1">
        <v>42145.341666666667</v>
      </c>
      <c r="E22801">
        <v>11</v>
      </c>
      <c r="F22801">
        <v>16</v>
      </c>
      <c r="G22801" t="s">
        <v>576</v>
      </c>
    </row>
    <row r="22802" spans="1:8" x14ac:dyDescent="0.2">
      <c r="A22802">
        <v>6.0126963536384E+17</v>
      </c>
      <c r="B22802" t="s">
        <v>45760</v>
      </c>
      <c r="C22802" t="s">
        <v>45761</v>
      </c>
      <c r="D22802" s="1">
        <v>42145.342893518522</v>
      </c>
      <c r="E22802">
        <v>18</v>
      </c>
      <c r="F22802">
        <v>31</v>
      </c>
      <c r="G22802" t="s">
        <v>215</v>
      </c>
    </row>
    <row r="22803" spans="1:8" x14ac:dyDescent="0.2">
      <c r="A22803">
        <v>6.0127007491844506E+17</v>
      </c>
      <c r="B22803" t="s">
        <v>45762</v>
      </c>
      <c r="C22803" t="s">
        <v>45763</v>
      </c>
      <c r="D22803" s="1">
        <v>42145.344108796293</v>
      </c>
      <c r="E22803">
        <v>12</v>
      </c>
      <c r="F22803">
        <v>16</v>
      </c>
      <c r="G22803" t="s">
        <v>89</v>
      </c>
      <c r="H22803" t="s">
        <v>390</v>
      </c>
    </row>
    <row r="22804" spans="1:8" x14ac:dyDescent="0.2">
      <c r="A22804">
        <v>6.0127049214688E+17</v>
      </c>
      <c r="B22804" t="s">
        <v>45764</v>
      </c>
      <c r="C22804" t="s">
        <v>45765</v>
      </c>
      <c r="D22804" s="1">
        <v>42145.345266203702</v>
      </c>
      <c r="E22804">
        <v>8</v>
      </c>
      <c r="F22804">
        <v>20</v>
      </c>
      <c r="G22804" t="s">
        <v>215</v>
      </c>
    </row>
    <row r="22805" spans="1:8" x14ac:dyDescent="0.2">
      <c r="A22805">
        <v>6.0127062505181094E+17</v>
      </c>
      <c r="B22805" t="s">
        <v>45766</v>
      </c>
      <c r="C22805" t="s">
        <v>45767</v>
      </c>
      <c r="D22805" s="1">
        <v>42145.345625000002</v>
      </c>
      <c r="E22805">
        <v>9</v>
      </c>
      <c r="F22805">
        <v>21</v>
      </c>
      <c r="G22805" t="s">
        <v>89</v>
      </c>
      <c r="H22805" t="s">
        <v>390</v>
      </c>
    </row>
    <row r="22806" spans="1:8" x14ac:dyDescent="0.2">
      <c r="A22806">
        <v>6.0127090899773402E+17</v>
      </c>
      <c r="B22806" t="s">
        <v>45768</v>
      </c>
      <c r="C22806" t="s">
        <v>45769</v>
      </c>
      <c r="D22806" s="1">
        <v>42145.346412037034</v>
      </c>
      <c r="E22806">
        <v>15</v>
      </c>
      <c r="F22806">
        <v>27</v>
      </c>
      <c r="G22806" t="s">
        <v>576</v>
      </c>
    </row>
    <row r="22807" spans="1:8" x14ac:dyDescent="0.2">
      <c r="A22807">
        <v>6.0127098920960794E+17</v>
      </c>
      <c r="B22807" t="s">
        <v>45770</v>
      </c>
      <c r="C22807" t="s">
        <v>45771</v>
      </c>
      <c r="D22807" s="1">
        <v>42145.346631944441</v>
      </c>
      <c r="E22807">
        <v>7</v>
      </c>
      <c r="F22807">
        <v>15</v>
      </c>
      <c r="G22807" t="s">
        <v>45772</v>
      </c>
      <c r="H22807" t="s">
        <v>616</v>
      </c>
    </row>
    <row r="22808" spans="1:8" x14ac:dyDescent="0.2">
      <c r="A22808">
        <v>6.0127137988805005E+17</v>
      </c>
      <c r="B22808" t="s">
        <v>45773</v>
      </c>
      <c r="C22808" t="s">
        <v>45774</v>
      </c>
      <c r="D22808" s="1">
        <v>42145.347708333335</v>
      </c>
      <c r="E22808">
        <v>8</v>
      </c>
      <c r="F22808">
        <v>22</v>
      </c>
      <c r="G22808" t="s">
        <v>576</v>
      </c>
    </row>
    <row r="22809" spans="1:8" x14ac:dyDescent="0.2">
      <c r="A22809">
        <v>6.0127160616662605E+17</v>
      </c>
      <c r="B22809" t="s">
        <v>45775</v>
      </c>
      <c r="C22809" t="s">
        <v>45776</v>
      </c>
      <c r="D22809" s="1">
        <v>42145.348333333335</v>
      </c>
      <c r="E22809">
        <v>149</v>
      </c>
      <c r="F22809">
        <v>193</v>
      </c>
      <c r="G22809" t="s">
        <v>215</v>
      </c>
      <c r="H22809" t="s">
        <v>390</v>
      </c>
    </row>
    <row r="22810" spans="1:8" x14ac:dyDescent="0.2">
      <c r="A22810">
        <v>6.0127173120295296E+17</v>
      </c>
      <c r="B22810" t="s">
        <v>45777</v>
      </c>
      <c r="C22810" t="s">
        <v>45778</v>
      </c>
      <c r="D22810" s="1">
        <v>42145.348680555559</v>
      </c>
      <c r="E22810">
        <v>17</v>
      </c>
      <c r="F22810">
        <v>28</v>
      </c>
      <c r="G22810" t="s">
        <v>45772</v>
      </c>
      <c r="H22810" t="s">
        <v>13093</v>
      </c>
    </row>
    <row r="22811" spans="1:8" x14ac:dyDescent="0.2">
      <c r="A22811">
        <v>6.0127288597876698E+17</v>
      </c>
      <c r="B22811" t="s">
        <v>45779</v>
      </c>
      <c r="C22811" t="s">
        <v>45780</v>
      </c>
      <c r="D22811" s="1">
        <v>42145.351863425924</v>
      </c>
      <c r="E22811">
        <v>22</v>
      </c>
      <c r="F22811">
        <v>34</v>
      </c>
      <c r="G22811" t="s">
        <v>89</v>
      </c>
      <c r="H22811" t="s">
        <v>390</v>
      </c>
    </row>
    <row r="22812" spans="1:8" x14ac:dyDescent="0.2">
      <c r="A22812">
        <v>6.0129409018196698E+17</v>
      </c>
      <c r="B22812" t="s">
        <v>45781</v>
      </c>
      <c r="C22812" t="s">
        <v>45782</v>
      </c>
      <c r="D22812" s="1">
        <v>42145.410381944443</v>
      </c>
      <c r="E22812">
        <v>10</v>
      </c>
      <c r="F22812">
        <v>17</v>
      </c>
      <c r="G22812" t="s">
        <v>89</v>
      </c>
      <c r="H22812" t="s">
        <v>616</v>
      </c>
    </row>
    <row r="22813" spans="1:8" x14ac:dyDescent="0.2">
      <c r="A22813">
        <v>6.0129485000527795E+17</v>
      </c>
      <c r="B22813" t="s">
        <v>45783</v>
      </c>
      <c r="C22813" t="s">
        <v>45784</v>
      </c>
      <c r="D22813" s="1">
        <v>42145.412476851852</v>
      </c>
      <c r="E22813">
        <v>16</v>
      </c>
      <c r="F22813">
        <v>27</v>
      </c>
      <c r="G22813" t="s">
        <v>215</v>
      </c>
    </row>
    <row r="22814" spans="1:8" x14ac:dyDescent="0.2">
      <c r="A22814">
        <v>6.0129510235137997E+17</v>
      </c>
      <c r="B22814" t="s">
        <v>45785</v>
      </c>
      <c r="C22814" t="s">
        <v>45786</v>
      </c>
      <c r="D22814" s="1">
        <v>42145.413171296299</v>
      </c>
      <c r="E22814">
        <v>12</v>
      </c>
      <c r="F22814">
        <v>27</v>
      </c>
      <c r="G22814" t="s">
        <v>89</v>
      </c>
      <c r="H22814" t="s">
        <v>390</v>
      </c>
    </row>
    <row r="22815" spans="1:8" x14ac:dyDescent="0.2">
      <c r="A22815">
        <v>6.0129525160993101E+17</v>
      </c>
      <c r="B22815" t="s">
        <v>45787</v>
      </c>
      <c r="C22815" t="s">
        <v>45788</v>
      </c>
      <c r="D22815" s="1">
        <v>42145.413587962961</v>
      </c>
      <c r="E22815">
        <v>13</v>
      </c>
      <c r="F22815">
        <v>26</v>
      </c>
      <c r="G22815" t="s">
        <v>89</v>
      </c>
      <c r="H22815" t="s">
        <v>616</v>
      </c>
    </row>
    <row r="22816" spans="1:8" x14ac:dyDescent="0.2">
      <c r="A22816">
        <v>6.0129927595649805E+17</v>
      </c>
      <c r="B22816" t="s">
        <v>45789</v>
      </c>
      <c r="C22816" t="s">
        <v>45790</v>
      </c>
      <c r="D22816" s="1">
        <v>42145.424687500003</v>
      </c>
      <c r="E22816">
        <v>16</v>
      </c>
      <c r="F22816">
        <v>21</v>
      </c>
      <c r="G22816" t="s">
        <v>89</v>
      </c>
    </row>
    <row r="22817" spans="1:8" x14ac:dyDescent="0.2">
      <c r="A22817">
        <v>6.0130032168039194E+17</v>
      </c>
      <c r="B22817" t="s">
        <v>45791</v>
      </c>
      <c r="C22817" t="s">
        <v>45792</v>
      </c>
      <c r="D22817" s="1">
        <v>42145.427569444444</v>
      </c>
      <c r="E22817">
        <v>16</v>
      </c>
      <c r="F22817">
        <v>21</v>
      </c>
    </row>
    <row r="22818" spans="1:8" x14ac:dyDescent="0.2">
      <c r="A22818">
        <v>6.0130086094624294E+17</v>
      </c>
      <c r="B22818" t="s">
        <v>45793</v>
      </c>
      <c r="C22818" t="s">
        <v>45794</v>
      </c>
      <c r="D22818" s="1">
        <v>42145.429062499999</v>
      </c>
      <c r="E22818">
        <v>17</v>
      </c>
      <c r="F22818">
        <v>36</v>
      </c>
      <c r="G22818" t="s">
        <v>89</v>
      </c>
    </row>
    <row r="22819" spans="1:8" x14ac:dyDescent="0.2">
      <c r="A22819">
        <v>6.0130113433934605E+17</v>
      </c>
      <c r="B22819" t="s">
        <v>45795</v>
      </c>
      <c r="C22819" t="s">
        <v>45796</v>
      </c>
      <c r="D22819" s="1">
        <v>42145.429814814815</v>
      </c>
      <c r="E22819">
        <v>63</v>
      </c>
      <c r="F22819">
        <v>115</v>
      </c>
      <c r="G22819" t="s">
        <v>576</v>
      </c>
    </row>
    <row r="22820" spans="1:8" x14ac:dyDescent="0.2">
      <c r="A22820">
        <v>6.0131638716494605E+17</v>
      </c>
      <c r="B22820" t="s">
        <v>45797</v>
      </c>
      <c r="C22820" t="s">
        <v>45798</v>
      </c>
      <c r="D22820" s="1">
        <v>42145.471909722219</v>
      </c>
      <c r="E22820">
        <v>9</v>
      </c>
      <c r="F22820">
        <v>29</v>
      </c>
      <c r="G22820" t="s">
        <v>215</v>
      </c>
    </row>
    <row r="22821" spans="1:8" x14ac:dyDescent="0.2">
      <c r="A22821">
        <v>6.0131758250799898E+17</v>
      </c>
      <c r="B22821" t="s">
        <v>45799</v>
      </c>
      <c r="C22821" t="s">
        <v>45800</v>
      </c>
      <c r="D22821" s="1">
        <v>42145.475208333337</v>
      </c>
      <c r="E22821">
        <v>35</v>
      </c>
      <c r="F22821">
        <v>90</v>
      </c>
      <c r="G22821" t="s">
        <v>576</v>
      </c>
    </row>
    <row r="22822" spans="1:8" x14ac:dyDescent="0.2">
      <c r="A22822">
        <v>6.0131791129110899E+17</v>
      </c>
      <c r="B22822" t="s">
        <v>45801</v>
      </c>
      <c r="C22822" t="s">
        <v>45802</v>
      </c>
      <c r="D22822" s="1">
        <v>42145.476111111115</v>
      </c>
      <c r="E22822">
        <v>37</v>
      </c>
      <c r="F22822">
        <v>76</v>
      </c>
      <c r="G22822" t="s">
        <v>215</v>
      </c>
    </row>
    <row r="22823" spans="1:8" x14ac:dyDescent="0.2">
      <c r="A22823">
        <v>6.0131847408703795E+17</v>
      </c>
      <c r="B22823" t="s">
        <v>45803</v>
      </c>
      <c r="C22823" t="s">
        <v>45804</v>
      </c>
      <c r="D22823" s="1">
        <v>42145.477662037039</v>
      </c>
      <c r="E22823">
        <v>16</v>
      </c>
      <c r="F22823">
        <v>38</v>
      </c>
      <c r="G22823" t="s">
        <v>215</v>
      </c>
      <c r="H22823" t="s">
        <v>390</v>
      </c>
    </row>
    <row r="22824" spans="1:8" x14ac:dyDescent="0.2">
      <c r="A22824">
        <v>6.0131872828699802E+17</v>
      </c>
      <c r="B22824" t="s">
        <v>45805</v>
      </c>
      <c r="C22824" t="s">
        <v>45806</v>
      </c>
      <c r="D22824" s="1">
        <v>42145.478368055556</v>
      </c>
      <c r="E22824">
        <v>13</v>
      </c>
      <c r="F22824">
        <v>25</v>
      </c>
      <c r="G22824" t="s">
        <v>487</v>
      </c>
    </row>
    <row r="22825" spans="1:8" x14ac:dyDescent="0.2">
      <c r="A22825">
        <v>6.0141559241181504E+17</v>
      </c>
      <c r="B22825" t="s">
        <v>45807</v>
      </c>
      <c r="C22825" t="s">
        <v>45808</v>
      </c>
      <c r="D22825" s="1">
        <v>42145.745659722219</v>
      </c>
      <c r="E22825">
        <v>13</v>
      </c>
      <c r="F22825">
        <v>13</v>
      </c>
      <c r="G22825" t="s">
        <v>89</v>
      </c>
    </row>
    <row r="22826" spans="1:8" x14ac:dyDescent="0.2">
      <c r="A22826">
        <v>6.0141968694174899E+17</v>
      </c>
      <c r="B22826" t="s">
        <v>45809</v>
      </c>
      <c r="C22826" t="s">
        <v>45810</v>
      </c>
      <c r="D22826" s="1">
        <v>42145.756956018522</v>
      </c>
      <c r="E22826">
        <v>102</v>
      </c>
      <c r="F22826">
        <v>117</v>
      </c>
      <c r="G22826" t="s">
        <v>89</v>
      </c>
    </row>
    <row r="22827" spans="1:8" x14ac:dyDescent="0.2">
      <c r="A22827">
        <v>6.0142964822082304E+17</v>
      </c>
      <c r="B22827" t="s">
        <v>45811</v>
      </c>
      <c r="C22827" t="s">
        <v>45812</v>
      </c>
      <c r="D22827" s="1">
        <v>42145.784444444442</v>
      </c>
      <c r="E22827">
        <v>12</v>
      </c>
      <c r="F22827">
        <v>34</v>
      </c>
    </row>
    <row r="22828" spans="1:8" x14ac:dyDescent="0.2">
      <c r="A22828">
        <v>6.0143627907551206E+17</v>
      </c>
      <c r="B22828" t="s">
        <v>45813</v>
      </c>
      <c r="C22828" t="s">
        <v>45814</v>
      </c>
      <c r="D22828" s="1">
        <v>42145.802743055552</v>
      </c>
      <c r="E22828">
        <v>16</v>
      </c>
      <c r="F22828">
        <v>27</v>
      </c>
      <c r="G22828" t="s">
        <v>215</v>
      </c>
    </row>
    <row r="22829" spans="1:8" x14ac:dyDescent="0.2">
      <c r="A22829">
        <v>6.0145241982266906E+17</v>
      </c>
      <c r="B22829" t="s">
        <v>45815</v>
      </c>
      <c r="C22829" t="s">
        <v>45816</v>
      </c>
      <c r="D22829" s="1">
        <v>42145.847280092596</v>
      </c>
      <c r="E22829">
        <v>18</v>
      </c>
      <c r="F22829">
        <v>37</v>
      </c>
      <c r="G22829" t="s">
        <v>487</v>
      </c>
    </row>
    <row r="22830" spans="1:8" x14ac:dyDescent="0.2">
      <c r="A22830">
        <v>6.0145602813630797E+17</v>
      </c>
      <c r="B22830" t="s">
        <v>45817</v>
      </c>
      <c r="C22830" t="s">
        <v>45818</v>
      </c>
      <c r="D22830" s="1">
        <v>42145.857245370367</v>
      </c>
      <c r="E22830">
        <v>21</v>
      </c>
      <c r="F22830">
        <v>37</v>
      </c>
      <c r="G22830" t="s">
        <v>576</v>
      </c>
    </row>
    <row r="22831" spans="1:8" x14ac:dyDescent="0.2">
      <c r="A22831">
        <v>6.0146371703370906E+17</v>
      </c>
      <c r="B22831" t="s">
        <v>45819</v>
      </c>
      <c r="C22831" t="s">
        <v>45820</v>
      </c>
      <c r="D22831" s="1">
        <v>42145.878460648149</v>
      </c>
      <c r="E22831">
        <v>16</v>
      </c>
      <c r="F22831">
        <v>30</v>
      </c>
      <c r="G22831" t="s">
        <v>89</v>
      </c>
    </row>
    <row r="22832" spans="1:8" x14ac:dyDescent="0.2">
      <c r="A22832">
        <v>6.0147508076652096E+17</v>
      </c>
      <c r="B22832" t="s">
        <v>45821</v>
      </c>
      <c r="C22832" t="s">
        <v>41749</v>
      </c>
      <c r="D22832" s="1">
        <v>42145.909814814811</v>
      </c>
      <c r="E22832">
        <v>185</v>
      </c>
      <c r="F22832">
        <v>244</v>
      </c>
    </row>
    <row r="22833" spans="1:7" x14ac:dyDescent="0.2">
      <c r="A22833">
        <v>6.0147517692930803E+17</v>
      </c>
      <c r="B22833" t="s">
        <v>45822</v>
      </c>
      <c r="C22833" t="s">
        <v>31892</v>
      </c>
      <c r="D22833" s="1">
        <v>42145.910081018519</v>
      </c>
      <c r="E22833">
        <v>242</v>
      </c>
      <c r="F22833">
        <v>305</v>
      </c>
    </row>
    <row r="22834" spans="1:7" x14ac:dyDescent="0.2">
      <c r="A22834">
        <v>6.0147594606406003E+17</v>
      </c>
      <c r="B22834" t="s">
        <v>45823</v>
      </c>
      <c r="C22834" t="s">
        <v>45824</v>
      </c>
      <c r="D22834" s="1">
        <v>42145.912210648145</v>
      </c>
      <c r="E22834">
        <v>146</v>
      </c>
      <c r="F22834">
        <v>185</v>
      </c>
    </row>
    <row r="22835" spans="1:7" x14ac:dyDescent="0.2">
      <c r="A22835">
        <v>6.0148018711351194E+17</v>
      </c>
      <c r="B22835" t="s">
        <v>45825</v>
      </c>
      <c r="C22835" t="s">
        <v>45826</v>
      </c>
      <c r="D22835" s="1">
        <v>42145.92391203704</v>
      </c>
      <c r="E22835">
        <v>26</v>
      </c>
      <c r="F22835">
        <v>62</v>
      </c>
      <c r="G22835" t="s">
        <v>89</v>
      </c>
    </row>
    <row r="22836" spans="1:7" x14ac:dyDescent="0.2">
      <c r="A22836">
        <v>6.0153568969662003E+17</v>
      </c>
      <c r="B22836" t="s">
        <v>45827</v>
      </c>
      <c r="C22836" t="s">
        <v>45828</v>
      </c>
      <c r="D22836" s="1">
        <v>42146.07707175926</v>
      </c>
      <c r="E22836">
        <v>67</v>
      </c>
      <c r="F22836">
        <v>118</v>
      </c>
      <c r="G22836" t="s">
        <v>89</v>
      </c>
    </row>
    <row r="22837" spans="1:7" x14ac:dyDescent="0.2">
      <c r="A22837">
        <v>6.0153657567205696E+17</v>
      </c>
      <c r="B22837" t="s">
        <v>45829</v>
      </c>
      <c r="C22837" t="s">
        <v>45830</v>
      </c>
      <c r="D22837" s="1">
        <v>42146.079513888886</v>
      </c>
      <c r="E22837">
        <v>117</v>
      </c>
      <c r="F22837">
        <v>301</v>
      </c>
      <c r="G22837" t="s">
        <v>89</v>
      </c>
    </row>
    <row r="22838" spans="1:7" x14ac:dyDescent="0.2">
      <c r="A22838">
        <v>6.01537150086176E+17</v>
      </c>
      <c r="B22838" t="s">
        <v>45831</v>
      </c>
      <c r="C22838" t="s">
        <v>45832</v>
      </c>
      <c r="D22838" s="1">
        <v>42146.081099537034</v>
      </c>
      <c r="E22838">
        <v>60</v>
      </c>
      <c r="F22838">
        <v>134</v>
      </c>
      <c r="G22838" t="s">
        <v>89</v>
      </c>
    </row>
    <row r="22839" spans="1:7" x14ac:dyDescent="0.2">
      <c r="A22839">
        <v>6.0153918223490202E+17</v>
      </c>
      <c r="B22839" t="s">
        <v>45833</v>
      </c>
      <c r="C22839" t="s">
        <v>45834</v>
      </c>
      <c r="D22839" s="1">
        <v>42146.086701388886</v>
      </c>
      <c r="E22839">
        <v>78</v>
      </c>
      <c r="F22839">
        <v>140</v>
      </c>
      <c r="G22839" t="s">
        <v>89</v>
      </c>
    </row>
    <row r="22840" spans="1:7" x14ac:dyDescent="0.2">
      <c r="A22840">
        <v>6.0154061327686003E+17</v>
      </c>
      <c r="B22840" t="s">
        <v>45835</v>
      </c>
      <c r="C22840" t="s">
        <v>45836</v>
      </c>
      <c r="D22840" s="1">
        <v>42146.090648148151</v>
      </c>
      <c r="E22840">
        <v>73</v>
      </c>
      <c r="F22840">
        <v>118</v>
      </c>
      <c r="G22840" t="s">
        <v>89</v>
      </c>
    </row>
    <row r="22841" spans="1:7" x14ac:dyDescent="0.2">
      <c r="A22841">
        <v>6.0154132169904102E+17</v>
      </c>
      <c r="B22841" t="s">
        <v>45837</v>
      </c>
      <c r="C22841" t="s">
        <v>45838</v>
      </c>
      <c r="D22841" s="1">
        <v>42146.092604166668</v>
      </c>
      <c r="E22841">
        <v>215</v>
      </c>
      <c r="F22841">
        <v>351</v>
      </c>
      <c r="G22841" t="s">
        <v>89</v>
      </c>
    </row>
    <row r="22842" spans="1:7" x14ac:dyDescent="0.2">
      <c r="A22842">
        <v>6.0154363981954598E+17</v>
      </c>
      <c r="B22842" t="s">
        <v>45839</v>
      </c>
      <c r="C22842" t="s">
        <v>45840</v>
      </c>
      <c r="D22842" s="1">
        <v>42146.099004629628</v>
      </c>
      <c r="E22842">
        <v>26</v>
      </c>
      <c r="F22842">
        <v>44</v>
      </c>
      <c r="G22842" t="s">
        <v>576</v>
      </c>
    </row>
    <row r="22843" spans="1:7" x14ac:dyDescent="0.2">
      <c r="A22843">
        <v>6.0154457249850906E+17</v>
      </c>
      <c r="B22843" t="s">
        <v>45841</v>
      </c>
      <c r="C22843" t="s">
        <v>45842</v>
      </c>
      <c r="D22843" s="1">
        <v>42146.101574074077</v>
      </c>
      <c r="E22843">
        <v>245</v>
      </c>
      <c r="F22843">
        <v>314</v>
      </c>
      <c r="G22843" t="s">
        <v>89</v>
      </c>
    </row>
    <row r="22844" spans="1:7" x14ac:dyDescent="0.2">
      <c r="A22844">
        <v>6.0154587928002496E+17</v>
      </c>
      <c r="B22844" t="s">
        <v>45843</v>
      </c>
      <c r="C22844" t="s">
        <v>45844</v>
      </c>
      <c r="D22844" s="1">
        <v>42146.105185185188</v>
      </c>
      <c r="E22844">
        <v>32</v>
      </c>
      <c r="F22844">
        <v>67</v>
      </c>
      <c r="G22844" t="s">
        <v>89</v>
      </c>
    </row>
    <row r="22845" spans="1:7" x14ac:dyDescent="0.2">
      <c r="A22845">
        <v>6.0154884990423398E+17</v>
      </c>
      <c r="B22845" t="s">
        <v>45845</v>
      </c>
      <c r="C22845" t="s">
        <v>45846</v>
      </c>
      <c r="D22845" s="1">
        <v>42146.113379629627</v>
      </c>
      <c r="E22845">
        <v>112</v>
      </c>
      <c r="F22845">
        <v>217</v>
      </c>
      <c r="G22845" t="s">
        <v>89</v>
      </c>
    </row>
    <row r="22846" spans="1:7" x14ac:dyDescent="0.2">
      <c r="A22846">
        <v>6.0155058840131904E+17</v>
      </c>
      <c r="B22846" t="s">
        <v>45847</v>
      </c>
      <c r="C22846" t="s">
        <v>45848</v>
      </c>
      <c r="D22846" s="1">
        <v>42146.11818287037</v>
      </c>
      <c r="E22846">
        <v>48</v>
      </c>
      <c r="F22846">
        <v>118</v>
      </c>
      <c r="G22846" t="s">
        <v>89</v>
      </c>
    </row>
    <row r="22847" spans="1:7" x14ac:dyDescent="0.2">
      <c r="A22847">
        <v>6.0155195611770803E+17</v>
      </c>
      <c r="B22847" t="s">
        <v>45849</v>
      </c>
      <c r="C22847" t="s">
        <v>45850</v>
      </c>
      <c r="D22847" s="1">
        <v>42146.12195601852</v>
      </c>
      <c r="E22847">
        <v>157</v>
      </c>
      <c r="F22847">
        <v>339</v>
      </c>
      <c r="G22847" t="s">
        <v>89</v>
      </c>
    </row>
    <row r="22848" spans="1:7" x14ac:dyDescent="0.2">
      <c r="A22848">
        <v>6.0176535281772902E+17</v>
      </c>
      <c r="B22848" t="s">
        <v>45851</v>
      </c>
      <c r="C22848" t="s">
        <v>45852</v>
      </c>
      <c r="D22848" s="1">
        <v>42146.710821759261</v>
      </c>
      <c r="E22848">
        <v>22</v>
      </c>
      <c r="F22848">
        <v>37</v>
      </c>
    </row>
    <row r="22849" spans="1:8" x14ac:dyDescent="0.2">
      <c r="A22849">
        <v>6.0177144285063898E+17</v>
      </c>
      <c r="B22849" t="s">
        <v>45853</v>
      </c>
      <c r="C22849" t="s">
        <v>45854</v>
      </c>
      <c r="D22849" s="1">
        <v>42146.727627314816</v>
      </c>
      <c r="E22849">
        <v>18</v>
      </c>
      <c r="F22849">
        <v>39</v>
      </c>
      <c r="G22849" t="s">
        <v>45855</v>
      </c>
    </row>
    <row r="22850" spans="1:8" x14ac:dyDescent="0.2">
      <c r="A22850">
        <v>6.0177863227777805E+17</v>
      </c>
      <c r="B22850" t="s">
        <v>45856</v>
      </c>
      <c r="C22850" t="s">
        <v>45857</v>
      </c>
      <c r="D22850" s="1">
        <v>42146.747465277775</v>
      </c>
      <c r="E22850">
        <v>278</v>
      </c>
      <c r="F22850">
        <v>353</v>
      </c>
    </row>
    <row r="22851" spans="1:8" x14ac:dyDescent="0.2">
      <c r="A22851">
        <v>6.0177914562703296E+17</v>
      </c>
      <c r="B22851" t="s">
        <v>45858</v>
      </c>
      <c r="C22851" t="s">
        <v>45859</v>
      </c>
      <c r="D22851" s="1">
        <v>42146.748877314814</v>
      </c>
      <c r="E22851">
        <v>261</v>
      </c>
      <c r="F22851">
        <v>360</v>
      </c>
    </row>
    <row r="22852" spans="1:8" x14ac:dyDescent="0.2">
      <c r="A22852">
        <v>6.0178089871186304E+17</v>
      </c>
      <c r="B22852" t="s">
        <v>45860</v>
      </c>
      <c r="C22852" t="s">
        <v>45861</v>
      </c>
      <c r="D22852" s="1">
        <v>42146.75371527778</v>
      </c>
      <c r="E22852">
        <v>78</v>
      </c>
      <c r="F22852">
        <v>128</v>
      </c>
    </row>
    <row r="22853" spans="1:8" x14ac:dyDescent="0.2">
      <c r="A22853">
        <v>6.0195847047314202E+17</v>
      </c>
      <c r="B22853" t="s">
        <v>45862</v>
      </c>
      <c r="C22853" t="s">
        <v>45863</v>
      </c>
      <c r="D22853" s="1">
        <v>42147.243715277778</v>
      </c>
      <c r="E22853">
        <v>28</v>
      </c>
      <c r="F22853">
        <v>70</v>
      </c>
      <c r="G22853" t="s">
        <v>215</v>
      </c>
    </row>
    <row r="22854" spans="1:8" x14ac:dyDescent="0.2">
      <c r="A22854">
        <v>6.0196231863798106E+17</v>
      </c>
      <c r="B22854" t="s">
        <v>45864</v>
      </c>
      <c r="C22854" t="s">
        <v>45865</v>
      </c>
      <c r="D22854" s="1">
        <v>42147.254340277781</v>
      </c>
      <c r="E22854">
        <v>9</v>
      </c>
      <c r="F22854">
        <v>29</v>
      </c>
      <c r="G22854" t="s">
        <v>487</v>
      </c>
    </row>
    <row r="22855" spans="1:8" x14ac:dyDescent="0.2">
      <c r="A22855">
        <v>6.0196300484286797E+17</v>
      </c>
      <c r="B22855" t="s">
        <v>45866</v>
      </c>
      <c r="C22855" t="s">
        <v>45867</v>
      </c>
      <c r="D22855" s="1">
        <v>42147.256226851852</v>
      </c>
      <c r="E22855">
        <v>18</v>
      </c>
      <c r="F22855">
        <v>42</v>
      </c>
      <c r="G22855" t="s">
        <v>487</v>
      </c>
    </row>
    <row r="22856" spans="1:8" x14ac:dyDescent="0.2">
      <c r="A22856">
        <v>6.0196345168306906E+17</v>
      </c>
      <c r="B22856" t="s">
        <v>45868</v>
      </c>
      <c r="C22856" t="s">
        <v>45869</v>
      </c>
      <c r="D22856" s="1">
        <v>42147.257465277777</v>
      </c>
      <c r="E22856">
        <v>9</v>
      </c>
      <c r="F22856">
        <v>18</v>
      </c>
      <c r="G22856" t="s">
        <v>487</v>
      </c>
    </row>
    <row r="22857" spans="1:8" x14ac:dyDescent="0.2">
      <c r="A22857">
        <v>6.0196404234595904E+17</v>
      </c>
      <c r="B22857" t="s">
        <v>45870</v>
      </c>
      <c r="C22857" t="s">
        <v>45871</v>
      </c>
      <c r="D22857" s="1">
        <v>42147.259097222224</v>
      </c>
      <c r="E22857">
        <v>7</v>
      </c>
      <c r="F22857">
        <v>23</v>
      </c>
      <c r="G22857" t="s">
        <v>45872</v>
      </c>
    </row>
    <row r="22858" spans="1:8" x14ac:dyDescent="0.2">
      <c r="A22858">
        <v>6.0196410618741094E+17</v>
      </c>
      <c r="B22858" t="s">
        <v>45873</v>
      </c>
      <c r="C22858" t="s">
        <v>45874</v>
      </c>
      <c r="D22858" s="1">
        <v>42147.259270833332</v>
      </c>
      <c r="E22858">
        <v>8</v>
      </c>
      <c r="F22858">
        <v>15</v>
      </c>
      <c r="G22858" t="s">
        <v>45875</v>
      </c>
    </row>
    <row r="22859" spans="1:8" x14ac:dyDescent="0.2">
      <c r="A22859">
        <v>6.0196419121019597E+17</v>
      </c>
      <c r="B22859" t="s">
        <v>45876</v>
      </c>
      <c r="C22859" t="s">
        <v>45877</v>
      </c>
      <c r="D22859" s="1">
        <v>42147.259502314817</v>
      </c>
      <c r="E22859">
        <v>17</v>
      </c>
      <c r="F22859">
        <v>38</v>
      </c>
      <c r="G22859" t="s">
        <v>487</v>
      </c>
    </row>
    <row r="22860" spans="1:8" x14ac:dyDescent="0.2">
      <c r="A22860">
        <v>6.0196492075061606E+17</v>
      </c>
      <c r="B22860" t="s">
        <v>45878</v>
      </c>
      <c r="C22860" t="s">
        <v>45879</v>
      </c>
      <c r="D22860" s="1">
        <v>42147.261516203704</v>
      </c>
      <c r="E22860">
        <v>21</v>
      </c>
      <c r="F22860">
        <v>37</v>
      </c>
      <c r="G22860" t="s">
        <v>576</v>
      </c>
    </row>
    <row r="22861" spans="1:8" x14ac:dyDescent="0.2">
      <c r="A22861">
        <v>6.0196508194190899E+17</v>
      </c>
      <c r="B22861" t="s">
        <v>45880</v>
      </c>
      <c r="C22861" t="s">
        <v>45881</v>
      </c>
      <c r="D22861" s="1">
        <v>42147.261967592596</v>
      </c>
      <c r="E22861">
        <v>23</v>
      </c>
      <c r="F22861">
        <v>49</v>
      </c>
      <c r="G22861" t="s">
        <v>215</v>
      </c>
    </row>
    <row r="22862" spans="1:8" x14ac:dyDescent="0.2">
      <c r="A22862">
        <v>6.0196518262617203E+17</v>
      </c>
      <c r="B22862" t="s">
        <v>45882</v>
      </c>
      <c r="C22862" t="s">
        <v>45883</v>
      </c>
      <c r="D22862" s="1">
        <v>42147.262245370373</v>
      </c>
      <c r="E22862">
        <v>10</v>
      </c>
      <c r="F22862">
        <v>47</v>
      </c>
      <c r="G22862" t="e">
        <f>DirtyHouseGuy</f>
        <v>#NAME?</v>
      </c>
      <c r="H22862" t="s">
        <v>390</v>
      </c>
    </row>
    <row r="22863" spans="1:8" x14ac:dyDescent="0.2">
      <c r="A22863">
        <v>6.0196577356586496E+17</v>
      </c>
      <c r="B22863" t="s">
        <v>45884</v>
      </c>
      <c r="C22863" t="s">
        <v>45885</v>
      </c>
      <c r="D22863" s="1">
        <v>42147.263877314814</v>
      </c>
      <c r="E22863">
        <v>10</v>
      </c>
      <c r="F22863">
        <v>24</v>
      </c>
      <c r="G22863" t="s">
        <v>576</v>
      </c>
      <c r="H22863" t="s">
        <v>390</v>
      </c>
    </row>
    <row r="22864" spans="1:8" x14ac:dyDescent="0.2">
      <c r="A22864">
        <v>6.0196601012882598E+17</v>
      </c>
      <c r="B22864" t="s">
        <v>45886</v>
      </c>
      <c r="C22864" t="s">
        <v>45887</v>
      </c>
      <c r="D22864" s="1">
        <v>42147.264525462961</v>
      </c>
      <c r="E22864">
        <v>24</v>
      </c>
      <c r="F22864">
        <v>58</v>
      </c>
      <c r="G22864" t="s">
        <v>26506</v>
      </c>
      <c r="H22864" t="s">
        <v>390</v>
      </c>
    </row>
    <row r="22865" spans="1:8" x14ac:dyDescent="0.2">
      <c r="A22865">
        <v>6.0196604686253197E+17</v>
      </c>
      <c r="B22865" t="s">
        <v>45888</v>
      </c>
      <c r="C22865" t="s">
        <v>45889</v>
      </c>
      <c r="D22865" s="1">
        <v>42147.26462962963</v>
      </c>
      <c r="E22865">
        <v>13</v>
      </c>
      <c r="F22865">
        <v>49</v>
      </c>
      <c r="G22865" t="s">
        <v>45890</v>
      </c>
      <c r="H22865" t="s">
        <v>390</v>
      </c>
    </row>
    <row r="22866" spans="1:8" x14ac:dyDescent="0.2">
      <c r="A22866">
        <v>6.0196636408192602E+17</v>
      </c>
      <c r="B22866" t="s">
        <v>45891</v>
      </c>
      <c r="C22866" t="s">
        <v>45892</v>
      </c>
      <c r="D22866" s="1">
        <v>42147.265497685185</v>
      </c>
      <c r="E22866">
        <v>15</v>
      </c>
      <c r="F22866">
        <v>40</v>
      </c>
      <c r="G22866" t="s">
        <v>45893</v>
      </c>
    </row>
    <row r="22867" spans="1:8" x14ac:dyDescent="0.2">
      <c r="A22867">
        <v>6.0196750324230106E+17</v>
      </c>
      <c r="B22867" t="s">
        <v>45894</v>
      </c>
      <c r="C22867" t="s">
        <v>45895</v>
      </c>
      <c r="D22867" s="1">
        <v>42147.268645833334</v>
      </c>
      <c r="E22867">
        <v>26</v>
      </c>
      <c r="F22867">
        <v>66</v>
      </c>
      <c r="G22867" t="s">
        <v>215</v>
      </c>
    </row>
    <row r="22868" spans="1:8" x14ac:dyDescent="0.2">
      <c r="A22868">
        <v>6.0225270138108698E+17</v>
      </c>
      <c r="B22868" t="s">
        <v>45896</v>
      </c>
      <c r="C22868" t="s">
        <v>45897</v>
      </c>
      <c r="D22868" s="1">
        <v>42148.055636574078</v>
      </c>
      <c r="E22868">
        <v>16</v>
      </c>
      <c r="F22868">
        <v>24</v>
      </c>
      <c r="G22868" t="s">
        <v>215</v>
      </c>
      <c r="H22868" t="s">
        <v>390</v>
      </c>
    </row>
    <row r="22869" spans="1:8" x14ac:dyDescent="0.2">
      <c r="A22869">
        <v>6.0225308831821402E+17</v>
      </c>
      <c r="B22869" t="s">
        <v>45898</v>
      </c>
      <c r="C22869" t="s">
        <v>45899</v>
      </c>
      <c r="D22869" s="1">
        <v>42148.056712962964</v>
      </c>
      <c r="E22869">
        <v>25</v>
      </c>
      <c r="F22869">
        <v>58</v>
      </c>
      <c r="G22869" t="s">
        <v>215</v>
      </c>
    </row>
    <row r="22870" spans="1:8" x14ac:dyDescent="0.2">
      <c r="A22870">
        <v>6.0225321927272E+17</v>
      </c>
      <c r="B22870" t="s">
        <v>45900</v>
      </c>
      <c r="C22870" t="s">
        <v>45901</v>
      </c>
      <c r="D22870" s="1">
        <v>42148.057071759256</v>
      </c>
      <c r="E22870">
        <v>14</v>
      </c>
      <c r="F22870">
        <v>23</v>
      </c>
      <c r="G22870" t="s">
        <v>45902</v>
      </c>
    </row>
    <row r="22871" spans="1:8" x14ac:dyDescent="0.2">
      <c r="A22871">
        <v>6.0225342596385894E+17</v>
      </c>
      <c r="B22871" t="s">
        <v>45903</v>
      </c>
      <c r="C22871" t="s">
        <v>45904</v>
      </c>
      <c r="D22871" s="1">
        <v>42148.057638888888</v>
      </c>
      <c r="E22871">
        <v>18</v>
      </c>
      <c r="F22871">
        <v>31</v>
      </c>
      <c r="G22871" t="s">
        <v>215</v>
      </c>
    </row>
    <row r="22872" spans="1:8" x14ac:dyDescent="0.2">
      <c r="A22872">
        <v>6.0225395406027904E+17</v>
      </c>
      <c r="B22872" t="s">
        <v>45905</v>
      </c>
      <c r="C22872" t="s">
        <v>45906</v>
      </c>
      <c r="D22872" s="1">
        <v>42148.05909722222</v>
      </c>
      <c r="E22872">
        <v>14</v>
      </c>
      <c r="F22872">
        <v>37</v>
      </c>
      <c r="G22872" t="s">
        <v>215</v>
      </c>
      <c r="H22872" t="s">
        <v>616</v>
      </c>
    </row>
    <row r="22873" spans="1:8" x14ac:dyDescent="0.2">
      <c r="A22873">
        <v>6.0225404326054195E+17</v>
      </c>
      <c r="B22873" t="s">
        <v>45907</v>
      </c>
      <c r="C22873" t="s">
        <v>45908</v>
      </c>
      <c r="D22873" s="1">
        <v>42148.059340277781</v>
      </c>
      <c r="E22873">
        <v>50</v>
      </c>
      <c r="F22873">
        <v>156</v>
      </c>
      <c r="G22873" t="s">
        <v>215</v>
      </c>
    </row>
    <row r="22874" spans="1:8" x14ac:dyDescent="0.2">
      <c r="A22874">
        <v>6.0225497815830899E+17</v>
      </c>
      <c r="B22874" t="s">
        <v>45909</v>
      </c>
      <c r="C22874" t="s">
        <v>45910</v>
      </c>
      <c r="D22874" s="1">
        <v>42148.061921296299</v>
      </c>
      <c r="E22874">
        <v>14</v>
      </c>
      <c r="F22874">
        <v>20</v>
      </c>
      <c r="G22874" t="s">
        <v>45911</v>
      </c>
    </row>
    <row r="22875" spans="1:8" x14ac:dyDescent="0.2">
      <c r="A22875">
        <v>6.0225563902542605E+17</v>
      </c>
      <c r="B22875" t="s">
        <v>45912</v>
      </c>
      <c r="C22875" t="s">
        <v>45913</v>
      </c>
      <c r="D22875" s="1">
        <v>42148.063750000001</v>
      </c>
      <c r="E22875">
        <v>143</v>
      </c>
      <c r="F22875">
        <v>228</v>
      </c>
      <c r="G22875" t="s">
        <v>576</v>
      </c>
      <c r="H22875" t="s">
        <v>390</v>
      </c>
    </row>
    <row r="22876" spans="1:8" x14ac:dyDescent="0.2">
      <c r="A22876">
        <v>6.0225722735382502E+17</v>
      </c>
      <c r="B22876" t="s">
        <v>45914</v>
      </c>
      <c r="C22876" t="s">
        <v>45915</v>
      </c>
      <c r="D22876" s="1">
        <v>42148.068136574075</v>
      </c>
      <c r="E22876">
        <v>23</v>
      </c>
      <c r="F22876">
        <v>53</v>
      </c>
      <c r="G22876" t="s">
        <v>215</v>
      </c>
    </row>
    <row r="22877" spans="1:8" x14ac:dyDescent="0.2">
      <c r="A22877">
        <v>6.0225752726340403E+17</v>
      </c>
      <c r="B22877" t="s">
        <v>45916</v>
      </c>
      <c r="C22877" t="s">
        <v>45917</v>
      </c>
      <c r="D22877" s="1">
        <v>42148.068958333337</v>
      </c>
      <c r="E22877">
        <v>16</v>
      </c>
      <c r="F22877">
        <v>24</v>
      </c>
      <c r="G22877" t="s">
        <v>215</v>
      </c>
    </row>
    <row r="22878" spans="1:8" x14ac:dyDescent="0.2">
      <c r="A22878">
        <v>6.0225832301091994E+17</v>
      </c>
      <c r="B22878" t="s">
        <v>45918</v>
      </c>
      <c r="C22878" t="s">
        <v>45919</v>
      </c>
      <c r="D22878" s="1">
        <v>42148.071157407408</v>
      </c>
      <c r="E22878">
        <v>29</v>
      </c>
      <c r="F22878">
        <v>72</v>
      </c>
      <c r="G22878" t="s">
        <v>215</v>
      </c>
      <c r="H22878" t="s">
        <v>390</v>
      </c>
    </row>
    <row r="22879" spans="1:8" x14ac:dyDescent="0.2">
      <c r="A22879">
        <v>6.0225853977674496E+17</v>
      </c>
      <c r="B22879" t="s">
        <v>45920</v>
      </c>
      <c r="C22879" t="s">
        <v>45921</v>
      </c>
      <c r="D22879" s="1">
        <v>42148.071747685186</v>
      </c>
      <c r="E22879">
        <v>19</v>
      </c>
      <c r="F22879">
        <v>31</v>
      </c>
      <c r="G22879" t="s">
        <v>89</v>
      </c>
    </row>
    <row r="22880" spans="1:8" x14ac:dyDescent="0.2">
      <c r="A22880">
        <v>6.0225953438460301E+17</v>
      </c>
      <c r="B22880" t="s">
        <v>45922</v>
      </c>
      <c r="C22880" t="s">
        <v>45796</v>
      </c>
      <c r="D22880" s="1">
        <v>42148.074502314812</v>
      </c>
      <c r="E22880">
        <v>59</v>
      </c>
      <c r="F22880">
        <v>122</v>
      </c>
      <c r="G22880" t="s">
        <v>576</v>
      </c>
    </row>
    <row r="22881" spans="1:8" x14ac:dyDescent="0.2">
      <c r="A22881">
        <v>6.0225962412593101E+17</v>
      </c>
      <c r="B22881" t="s">
        <v>45923</v>
      </c>
      <c r="C22881" t="s">
        <v>45924</v>
      </c>
      <c r="D22881" s="1">
        <v>42148.074745370373</v>
      </c>
      <c r="E22881">
        <v>58</v>
      </c>
      <c r="F22881">
        <v>107</v>
      </c>
      <c r="G22881" t="s">
        <v>89</v>
      </c>
    </row>
    <row r="22882" spans="1:8" x14ac:dyDescent="0.2">
      <c r="A22882">
        <v>6.0226004061192102E+17</v>
      </c>
      <c r="B22882" t="s">
        <v>45925</v>
      </c>
      <c r="C22882" t="s">
        <v>45926</v>
      </c>
      <c r="D22882" s="1">
        <v>42148.075891203705</v>
      </c>
      <c r="E22882">
        <v>41</v>
      </c>
      <c r="F22882">
        <v>72</v>
      </c>
      <c r="G22882" t="s">
        <v>89</v>
      </c>
    </row>
    <row r="22883" spans="1:8" x14ac:dyDescent="0.2">
      <c r="A22883">
        <v>6.0226036454640794E+17</v>
      </c>
      <c r="B22883" t="s">
        <v>45927</v>
      </c>
      <c r="C22883" t="s">
        <v>45928</v>
      </c>
      <c r="D22883" s="1">
        <v>42148.076793981483</v>
      </c>
      <c r="E22883">
        <v>77</v>
      </c>
      <c r="F22883">
        <v>130</v>
      </c>
      <c r="G22883" t="s">
        <v>89</v>
      </c>
    </row>
    <row r="22884" spans="1:8" x14ac:dyDescent="0.2">
      <c r="A22884">
        <v>6.0229129261853005E+17</v>
      </c>
      <c r="B22884" t="s">
        <v>45929</v>
      </c>
      <c r="C22884" t="s">
        <v>45930</v>
      </c>
      <c r="D22884" s="1">
        <v>42148.162129629629</v>
      </c>
      <c r="E22884">
        <v>33</v>
      </c>
      <c r="F22884">
        <v>52</v>
      </c>
      <c r="G22884" t="s">
        <v>89</v>
      </c>
      <c r="H22884" t="s">
        <v>390</v>
      </c>
    </row>
    <row r="22885" spans="1:8" x14ac:dyDescent="0.2">
      <c r="A22885">
        <v>6.0229174011303898E+17</v>
      </c>
      <c r="B22885" t="s">
        <v>45931</v>
      </c>
      <c r="C22885" t="s">
        <v>45932</v>
      </c>
      <c r="D22885" s="1">
        <v>42148.163368055553</v>
      </c>
      <c r="E22885">
        <v>85</v>
      </c>
      <c r="F22885">
        <v>149</v>
      </c>
      <c r="G22885" t="s">
        <v>89</v>
      </c>
    </row>
    <row r="22886" spans="1:8" x14ac:dyDescent="0.2">
      <c r="A22886">
        <v>6.0229182869671898E+17</v>
      </c>
      <c r="B22886" t="s">
        <v>45933</v>
      </c>
      <c r="C22886" t="s">
        <v>45934</v>
      </c>
      <c r="D22886" s="1">
        <v>42148.163611111115</v>
      </c>
      <c r="E22886">
        <v>30</v>
      </c>
      <c r="F22886">
        <v>93</v>
      </c>
      <c r="G22886" t="s">
        <v>89</v>
      </c>
    </row>
    <row r="22887" spans="1:8" x14ac:dyDescent="0.2">
      <c r="A22887">
        <v>6.02292429597888E+17</v>
      </c>
      <c r="B22887" t="s">
        <v>45935</v>
      </c>
      <c r="C22887" t="s">
        <v>45936</v>
      </c>
      <c r="D22887" s="1">
        <v>42148.165266203701</v>
      </c>
      <c r="E22887">
        <v>346</v>
      </c>
      <c r="F22887">
        <v>430</v>
      </c>
    </row>
    <row r="22888" spans="1:8" x14ac:dyDescent="0.2">
      <c r="A22888">
        <v>6.0229643890787098E+17</v>
      </c>
      <c r="B22888" t="s">
        <v>45937</v>
      </c>
      <c r="C22888" t="s">
        <v>45938</v>
      </c>
      <c r="D22888" s="1">
        <v>42148.17633101852</v>
      </c>
      <c r="E22888">
        <v>98</v>
      </c>
      <c r="F22888">
        <v>254</v>
      </c>
      <c r="G22888" t="s">
        <v>89</v>
      </c>
    </row>
    <row r="22889" spans="1:8" x14ac:dyDescent="0.2">
      <c r="A22889">
        <v>6.0230929282646797E+17</v>
      </c>
      <c r="B22889" t="s">
        <v>45939</v>
      </c>
      <c r="C22889" t="s">
        <v>45940</v>
      </c>
      <c r="D22889" s="1">
        <v>42148.211805555555</v>
      </c>
      <c r="E22889">
        <v>188</v>
      </c>
      <c r="F22889">
        <v>437</v>
      </c>
    </row>
    <row r="22890" spans="1:8" x14ac:dyDescent="0.2">
      <c r="A22890">
        <v>6.0257140486163597E+17</v>
      </c>
      <c r="B22890" t="s">
        <v>45941</v>
      </c>
      <c r="C22890" t="s">
        <v>45942</v>
      </c>
      <c r="D22890" s="1">
        <v>42148.93509259259</v>
      </c>
      <c r="E22890">
        <v>13820</v>
      </c>
      <c r="F22890">
        <v>16795</v>
      </c>
    </row>
    <row r="22891" spans="1:8" x14ac:dyDescent="0.2">
      <c r="A22891">
        <v>6.0277050994891904E+17</v>
      </c>
      <c r="B22891" t="s">
        <v>45943</v>
      </c>
      <c r="C22891" t="s">
        <v>45944</v>
      </c>
      <c r="D22891" s="1">
        <v>42149.484525462962</v>
      </c>
      <c r="E22891">
        <v>15</v>
      </c>
      <c r="F22891">
        <v>27</v>
      </c>
      <c r="G22891" t="s">
        <v>487</v>
      </c>
      <c r="H22891" t="s">
        <v>390</v>
      </c>
    </row>
    <row r="22892" spans="1:8" x14ac:dyDescent="0.2">
      <c r="A22892">
        <v>6.0277878220272397E+17</v>
      </c>
      <c r="B22892" t="s">
        <v>45945</v>
      </c>
      <c r="C22892" t="s">
        <v>45946</v>
      </c>
      <c r="D22892" s="1">
        <v>42149.507349537038</v>
      </c>
      <c r="E22892">
        <v>33</v>
      </c>
      <c r="F22892">
        <v>93</v>
      </c>
      <c r="G22892" t="s">
        <v>89</v>
      </c>
    </row>
    <row r="22893" spans="1:8" x14ac:dyDescent="0.2">
      <c r="A22893">
        <v>6.02797310129664E+17</v>
      </c>
      <c r="B22893" t="s">
        <v>45947</v>
      </c>
      <c r="C22893" t="s">
        <v>45948</v>
      </c>
      <c r="D22893" s="1">
        <v>42149.558472222219</v>
      </c>
      <c r="E22893">
        <v>15</v>
      </c>
      <c r="F22893">
        <v>36</v>
      </c>
      <c r="G22893" t="s">
        <v>215</v>
      </c>
    </row>
    <row r="22894" spans="1:8" x14ac:dyDescent="0.2">
      <c r="A22894">
        <v>6.0279753571610995E+17</v>
      </c>
      <c r="B22894" t="s">
        <v>45949</v>
      </c>
      <c r="C22894" t="s">
        <v>45950</v>
      </c>
      <c r="D22894" s="1">
        <v>42149.55909722222</v>
      </c>
      <c r="E22894">
        <v>16</v>
      </c>
      <c r="F22894">
        <v>32</v>
      </c>
      <c r="G22894" t="s">
        <v>215</v>
      </c>
    </row>
    <row r="22895" spans="1:8" x14ac:dyDescent="0.2">
      <c r="A22895">
        <v>6.0279784574644198E+17</v>
      </c>
      <c r="B22895" t="s">
        <v>45951</v>
      </c>
      <c r="C22895" t="s">
        <v>45952</v>
      </c>
      <c r="D22895" s="1">
        <v>42149.559953703705</v>
      </c>
      <c r="E22895">
        <v>16</v>
      </c>
      <c r="F22895">
        <v>29</v>
      </c>
      <c r="G22895" t="s">
        <v>576</v>
      </c>
    </row>
    <row r="22896" spans="1:8" x14ac:dyDescent="0.2">
      <c r="A22896">
        <v>6.0279792178082202E+17</v>
      </c>
      <c r="B22896" t="s">
        <v>45953</v>
      </c>
      <c r="C22896" t="s">
        <v>45954</v>
      </c>
      <c r="D22896" s="1">
        <v>42149.560162037036</v>
      </c>
      <c r="E22896">
        <v>12</v>
      </c>
      <c r="F22896">
        <v>27</v>
      </c>
      <c r="G22896" t="s">
        <v>215</v>
      </c>
    </row>
    <row r="22897" spans="1:8" x14ac:dyDescent="0.2">
      <c r="A22897">
        <v>6.0279805796564096E+17</v>
      </c>
      <c r="B22897" t="s">
        <v>45955</v>
      </c>
      <c r="C22897" t="s">
        <v>45956</v>
      </c>
      <c r="D22897" s="1">
        <v>42149.560543981483</v>
      </c>
      <c r="E22897">
        <v>14</v>
      </c>
      <c r="F22897">
        <v>34</v>
      </c>
      <c r="G22897" t="s">
        <v>215</v>
      </c>
    </row>
    <row r="22898" spans="1:8" x14ac:dyDescent="0.2">
      <c r="A22898">
        <v>6.0279939255547405E+17</v>
      </c>
      <c r="B22898" t="s">
        <v>45957</v>
      </c>
      <c r="C22898" t="s">
        <v>45958</v>
      </c>
      <c r="D22898" s="1">
        <v>42149.56422453704</v>
      </c>
      <c r="E22898">
        <v>19</v>
      </c>
      <c r="F22898">
        <v>34</v>
      </c>
      <c r="G22898" t="s">
        <v>215</v>
      </c>
    </row>
    <row r="22899" spans="1:8" x14ac:dyDescent="0.2">
      <c r="A22899">
        <v>6.0279959574430502E+17</v>
      </c>
      <c r="B22899" t="s">
        <v>45959</v>
      </c>
      <c r="C22899" t="s">
        <v>45960</v>
      </c>
      <c r="D22899" s="1">
        <v>42149.564780092594</v>
      </c>
      <c r="E22899">
        <v>26</v>
      </c>
      <c r="F22899">
        <v>45</v>
      </c>
      <c r="G22899" t="s">
        <v>215</v>
      </c>
    </row>
    <row r="22900" spans="1:8" x14ac:dyDescent="0.2">
      <c r="A22900">
        <v>6.0298528813521702E+17</v>
      </c>
      <c r="B22900" t="s">
        <v>45961</v>
      </c>
      <c r="C22900" t="s">
        <v>45962</v>
      </c>
      <c r="D22900" s="1">
        <v>42150.077199074076</v>
      </c>
      <c r="E22900">
        <v>24</v>
      </c>
      <c r="F22900">
        <v>38</v>
      </c>
      <c r="G22900" t="s">
        <v>215</v>
      </c>
      <c r="H22900" t="s">
        <v>616</v>
      </c>
    </row>
    <row r="22901" spans="1:8" x14ac:dyDescent="0.2">
      <c r="A22901">
        <v>6.0298709606465894E+17</v>
      </c>
      <c r="B22901" t="s">
        <v>45963</v>
      </c>
      <c r="C22901" t="s">
        <v>45964</v>
      </c>
      <c r="D22901" s="1">
        <v>42150.082187499997</v>
      </c>
      <c r="E22901">
        <v>287</v>
      </c>
      <c r="F22901">
        <v>493</v>
      </c>
    </row>
    <row r="22902" spans="1:8" x14ac:dyDescent="0.2">
      <c r="A22902">
        <v>6.0299205657591296E+17</v>
      </c>
      <c r="B22902" t="s">
        <v>45965</v>
      </c>
      <c r="C22902" t="s">
        <v>45966</v>
      </c>
      <c r="D22902" s="1">
        <v>42150.095868055556</v>
      </c>
      <c r="E22902">
        <v>178</v>
      </c>
      <c r="F22902">
        <v>327</v>
      </c>
      <c r="G22902" t="s">
        <v>89</v>
      </c>
    </row>
    <row r="22903" spans="1:8" x14ac:dyDescent="0.2">
      <c r="A22903">
        <v>6.0299252398909402E+17</v>
      </c>
      <c r="B22903" t="s">
        <v>45967</v>
      </c>
      <c r="C22903" t="s">
        <v>45968</v>
      </c>
      <c r="D22903" s="1">
        <v>42150.09716435185</v>
      </c>
      <c r="E22903">
        <v>75</v>
      </c>
      <c r="F22903">
        <v>99</v>
      </c>
      <c r="G22903" t="s">
        <v>89</v>
      </c>
    </row>
    <row r="22904" spans="1:8" x14ac:dyDescent="0.2">
      <c r="A22904">
        <v>6.0299557216604096E+17</v>
      </c>
      <c r="B22904" t="s">
        <v>45969</v>
      </c>
      <c r="C22904" t="s">
        <v>45970</v>
      </c>
      <c r="D22904" s="1">
        <v>42150.105578703704</v>
      </c>
      <c r="E22904">
        <v>70</v>
      </c>
      <c r="F22904">
        <v>93</v>
      </c>
      <c r="G22904" t="s">
        <v>89</v>
      </c>
    </row>
    <row r="22905" spans="1:8" x14ac:dyDescent="0.2">
      <c r="A22905">
        <v>6.0301810113595302E+17</v>
      </c>
      <c r="B22905" t="s">
        <v>45971</v>
      </c>
      <c r="C22905" t="s">
        <v>45972</v>
      </c>
      <c r="D22905" s="1">
        <v>42150.167743055557</v>
      </c>
      <c r="E22905">
        <v>13</v>
      </c>
      <c r="F22905">
        <v>24</v>
      </c>
      <c r="G22905" t="s">
        <v>487</v>
      </c>
    </row>
    <row r="22906" spans="1:8" x14ac:dyDescent="0.2">
      <c r="A22906">
        <v>6.0301881888198195E+17</v>
      </c>
      <c r="B22906" t="s">
        <v>45973</v>
      </c>
      <c r="C22906" t="s">
        <v>45974</v>
      </c>
      <c r="D22906" s="1">
        <v>42150.169722222221</v>
      </c>
      <c r="E22906">
        <v>12</v>
      </c>
      <c r="F22906">
        <v>33</v>
      </c>
      <c r="G22906" t="s">
        <v>576</v>
      </c>
    </row>
    <row r="22907" spans="1:8" x14ac:dyDescent="0.2">
      <c r="A22907">
        <v>6.0301945574510106E+17</v>
      </c>
      <c r="B22907" t="s">
        <v>45975</v>
      </c>
      <c r="C22907" t="s">
        <v>45976</v>
      </c>
      <c r="D22907" s="1">
        <v>42150.171481481484</v>
      </c>
      <c r="E22907">
        <v>19</v>
      </c>
      <c r="F22907">
        <v>38</v>
      </c>
      <c r="G22907" t="s">
        <v>215</v>
      </c>
    </row>
    <row r="22908" spans="1:8" x14ac:dyDescent="0.2">
      <c r="A22908">
        <v>6.0301988439879603E+17</v>
      </c>
      <c r="B22908" t="s">
        <v>45977</v>
      </c>
      <c r="C22908" t="s">
        <v>45978</v>
      </c>
      <c r="D22908" s="1">
        <v>42150.172662037039</v>
      </c>
      <c r="E22908">
        <v>22</v>
      </c>
      <c r="F22908">
        <v>45</v>
      </c>
      <c r="G22908" t="e">
        <f>RobertoAG415</f>
        <v>#NAME?</v>
      </c>
    </row>
    <row r="22909" spans="1:8" x14ac:dyDescent="0.2">
      <c r="A22909">
        <v>6.0302012379706906E+17</v>
      </c>
      <c r="B22909" t="s">
        <v>45979</v>
      </c>
      <c r="C22909" t="s">
        <v>45980</v>
      </c>
      <c r="D22909" s="1">
        <v>42150.173321759263</v>
      </c>
      <c r="E22909">
        <v>8</v>
      </c>
      <c r="F22909">
        <v>18</v>
      </c>
      <c r="G22909" t="s">
        <v>215</v>
      </c>
    </row>
    <row r="22910" spans="1:8" x14ac:dyDescent="0.2">
      <c r="A22910">
        <v>6.0302094775132902E+17</v>
      </c>
      <c r="B22910" t="s">
        <v>45981</v>
      </c>
      <c r="C22910" t="s">
        <v>45982</v>
      </c>
      <c r="D22910" s="1">
        <v>42150.17560185185</v>
      </c>
      <c r="E22910">
        <v>27</v>
      </c>
      <c r="F22910">
        <v>69</v>
      </c>
      <c r="G22910" t="s">
        <v>215</v>
      </c>
      <c r="H22910" t="s">
        <v>390</v>
      </c>
    </row>
    <row r="22911" spans="1:8" x14ac:dyDescent="0.2">
      <c r="A22911">
        <v>6.0302197417303194E+17</v>
      </c>
      <c r="B22911" t="s">
        <v>45983</v>
      </c>
      <c r="C22911" t="s">
        <v>45984</v>
      </c>
      <c r="D22911" s="1">
        <v>42150.178425925929</v>
      </c>
      <c r="E22911">
        <v>15</v>
      </c>
      <c r="F22911">
        <v>27</v>
      </c>
      <c r="G22911" t="s">
        <v>487</v>
      </c>
    </row>
    <row r="22912" spans="1:8" x14ac:dyDescent="0.2">
      <c r="A22912">
        <v>6.0302268266644198E+17</v>
      </c>
      <c r="B22912" t="s">
        <v>45985</v>
      </c>
      <c r="C22912" t="s">
        <v>45986</v>
      </c>
      <c r="D22912" s="1">
        <v>42150.180381944447</v>
      </c>
      <c r="E22912">
        <v>29</v>
      </c>
      <c r="F22912">
        <v>62</v>
      </c>
      <c r="G22912" t="s">
        <v>89</v>
      </c>
    </row>
    <row r="22913" spans="1:8" x14ac:dyDescent="0.2">
      <c r="A22913">
        <v>6.0302294527605504E+17</v>
      </c>
      <c r="B22913" t="s">
        <v>45987</v>
      </c>
      <c r="C22913" t="s">
        <v>45988</v>
      </c>
      <c r="D22913" s="1">
        <v>42150.181111111109</v>
      </c>
      <c r="E22913">
        <v>19</v>
      </c>
      <c r="F22913">
        <v>36</v>
      </c>
      <c r="G22913" t="s">
        <v>576</v>
      </c>
      <c r="H22913" t="s">
        <v>390</v>
      </c>
    </row>
    <row r="22914" spans="1:8" x14ac:dyDescent="0.2">
      <c r="A22914">
        <v>6.0302324151132902E+17</v>
      </c>
      <c r="B22914" t="s">
        <v>45989</v>
      </c>
      <c r="C22914" t="s">
        <v>45990</v>
      </c>
      <c r="D22914" s="1">
        <v>42150.181932870371</v>
      </c>
      <c r="E22914">
        <v>19</v>
      </c>
      <c r="F22914">
        <v>50</v>
      </c>
      <c r="G22914" t="s">
        <v>215</v>
      </c>
      <c r="H22914" t="s">
        <v>390</v>
      </c>
    </row>
    <row r="22915" spans="1:8" x14ac:dyDescent="0.2">
      <c r="A22915">
        <v>6.0302447374330202E+17</v>
      </c>
      <c r="B22915" t="s">
        <v>45991</v>
      </c>
      <c r="C22915" t="s">
        <v>45992</v>
      </c>
      <c r="D22915" s="1">
        <v>42150.185324074075</v>
      </c>
      <c r="E22915">
        <v>18</v>
      </c>
      <c r="F22915">
        <v>43</v>
      </c>
      <c r="G22915" t="s">
        <v>89</v>
      </c>
    </row>
    <row r="22916" spans="1:8" x14ac:dyDescent="0.2">
      <c r="A22916">
        <v>6.0302494437783104E+17</v>
      </c>
      <c r="B22916" t="s">
        <v>45993</v>
      </c>
      <c r="C22916" t="s">
        <v>45994</v>
      </c>
      <c r="D22916" s="1">
        <v>42150.186631944445</v>
      </c>
      <c r="E22916">
        <v>50</v>
      </c>
      <c r="F22916">
        <v>116</v>
      </c>
      <c r="G22916" t="s">
        <v>215</v>
      </c>
    </row>
    <row r="22917" spans="1:8" x14ac:dyDescent="0.2">
      <c r="A22917">
        <v>6.0316730192023501E+17</v>
      </c>
      <c r="B22917" t="s">
        <v>45995</v>
      </c>
      <c r="C22917" t="s">
        <v>45996</v>
      </c>
      <c r="D22917" s="1">
        <v>42150.579456018517</v>
      </c>
      <c r="E22917">
        <v>17</v>
      </c>
      <c r="F22917">
        <v>37</v>
      </c>
    </row>
    <row r="22918" spans="1:8" x14ac:dyDescent="0.2">
      <c r="A22918">
        <v>6.0316744240009203E+17</v>
      </c>
      <c r="B22918" t="s">
        <v>45997</v>
      </c>
      <c r="C22918" t="s">
        <v>45998</v>
      </c>
      <c r="D22918" s="1">
        <v>42150.57984953704</v>
      </c>
      <c r="E22918">
        <v>8</v>
      </c>
      <c r="F22918">
        <v>16</v>
      </c>
      <c r="G22918" t="s">
        <v>215</v>
      </c>
      <c r="H22918" t="s">
        <v>390</v>
      </c>
    </row>
    <row r="22919" spans="1:8" x14ac:dyDescent="0.2">
      <c r="A22919">
        <v>6.0316763525834304E+17</v>
      </c>
      <c r="B22919" t="s">
        <v>45999</v>
      </c>
      <c r="C22919" t="s">
        <v>46000</v>
      </c>
      <c r="D22919" s="1">
        <v>42150.580381944441</v>
      </c>
      <c r="E22919">
        <v>10</v>
      </c>
      <c r="F22919">
        <v>20</v>
      </c>
      <c r="G22919" t="s">
        <v>576</v>
      </c>
    </row>
    <row r="22920" spans="1:8" x14ac:dyDescent="0.2">
      <c r="A22920">
        <v>6.0316813732911898E+17</v>
      </c>
      <c r="B22920" t="s">
        <v>46001</v>
      </c>
      <c r="C22920" t="s">
        <v>46002</v>
      </c>
      <c r="D22920" s="1">
        <v>42150.581759259258</v>
      </c>
      <c r="E22920">
        <v>17</v>
      </c>
      <c r="F22920">
        <v>38</v>
      </c>
      <c r="G22920" t="s">
        <v>215</v>
      </c>
      <c r="H22920" t="s">
        <v>390</v>
      </c>
    </row>
    <row r="22921" spans="1:8" x14ac:dyDescent="0.2">
      <c r="A22921">
        <v>6.0316832964215603E+17</v>
      </c>
      <c r="B22921" t="s">
        <v>46003</v>
      </c>
      <c r="C22921" t="s">
        <v>46004</v>
      </c>
      <c r="D22921" s="1">
        <v>42150.582291666666</v>
      </c>
      <c r="E22921">
        <v>11</v>
      </c>
      <c r="F22921">
        <v>26</v>
      </c>
      <c r="G22921" t="s">
        <v>215</v>
      </c>
      <c r="H22921" t="s">
        <v>390</v>
      </c>
    </row>
    <row r="22922" spans="1:8" x14ac:dyDescent="0.2">
      <c r="A22922">
        <v>6.03168600304832E+17</v>
      </c>
      <c r="B22922" t="s">
        <v>46005</v>
      </c>
      <c r="C22922" t="s">
        <v>46006</v>
      </c>
      <c r="D22922" s="1">
        <v>42150.583043981482</v>
      </c>
      <c r="E22922">
        <v>18</v>
      </c>
      <c r="F22922">
        <v>36</v>
      </c>
      <c r="G22922" t="s">
        <v>215</v>
      </c>
    </row>
    <row r="22923" spans="1:8" x14ac:dyDescent="0.2">
      <c r="A22923">
        <v>6.0316884637203597E+17</v>
      </c>
      <c r="B22923" t="s">
        <v>46007</v>
      </c>
      <c r="C22923" t="s">
        <v>46008</v>
      </c>
      <c r="D22923" s="1">
        <v>42150.583715277775</v>
      </c>
      <c r="E22923">
        <v>14</v>
      </c>
      <c r="F22923">
        <v>30</v>
      </c>
      <c r="G22923" t="s">
        <v>576</v>
      </c>
      <c r="H22923" t="s">
        <v>390</v>
      </c>
    </row>
    <row r="22924" spans="1:8" x14ac:dyDescent="0.2">
      <c r="A22924">
        <v>6.0316889805845197E+17</v>
      </c>
      <c r="B22924" t="s">
        <v>46009</v>
      </c>
      <c r="C22924" t="s">
        <v>46010</v>
      </c>
      <c r="D22924" s="1">
        <v>42150.583865740744</v>
      </c>
      <c r="E22924">
        <v>13</v>
      </c>
      <c r="F22924">
        <v>19</v>
      </c>
      <c r="G22924" t="s">
        <v>215</v>
      </c>
      <c r="H22924" t="s">
        <v>390</v>
      </c>
    </row>
    <row r="22925" spans="1:8" x14ac:dyDescent="0.2">
      <c r="A22925">
        <v>6.03245110046896E+17</v>
      </c>
      <c r="B22925" t="s">
        <v>46011</v>
      </c>
      <c r="C22925" t="s">
        <v>46012</v>
      </c>
      <c r="D22925" s="1">
        <v>42150.794166666667</v>
      </c>
      <c r="E22925">
        <v>27</v>
      </c>
      <c r="F22925">
        <v>42</v>
      </c>
    </row>
    <row r="22926" spans="1:8" x14ac:dyDescent="0.2">
      <c r="A22926">
        <v>6.0326574408062502E+17</v>
      </c>
      <c r="B22926" t="s">
        <v>46013</v>
      </c>
      <c r="C22926" t="s">
        <v>46014</v>
      </c>
      <c r="D22926" s="1">
        <v>42150.851111111115</v>
      </c>
      <c r="E22926">
        <v>230</v>
      </c>
      <c r="F22926">
        <v>270</v>
      </c>
    </row>
    <row r="22927" spans="1:8" x14ac:dyDescent="0.2">
      <c r="A22927">
        <v>6.0327525331016896E+17</v>
      </c>
      <c r="B22927" t="s">
        <v>46015</v>
      </c>
      <c r="C22927" t="s">
        <v>46016</v>
      </c>
      <c r="D22927" s="1">
        <v>42150.877349537041</v>
      </c>
      <c r="E22927">
        <v>69</v>
      </c>
      <c r="F22927">
        <v>140</v>
      </c>
    </row>
    <row r="22928" spans="1:8" x14ac:dyDescent="0.2">
      <c r="A22928">
        <v>6.0327889511947405E+17</v>
      </c>
      <c r="B22928" t="s">
        <v>46017</v>
      </c>
      <c r="C22928" t="s">
        <v>46018</v>
      </c>
      <c r="D22928" s="1">
        <v>42150.887395833335</v>
      </c>
      <c r="E22928">
        <v>151</v>
      </c>
      <c r="F22928">
        <v>242</v>
      </c>
    </row>
    <row r="22929" spans="1:8" x14ac:dyDescent="0.2">
      <c r="A22929">
        <v>6.0327941346418995E+17</v>
      </c>
      <c r="B22929" t="s">
        <v>46019</v>
      </c>
      <c r="C22929" t="s">
        <v>36816</v>
      </c>
      <c r="D22929" s="1">
        <v>42150.888831018521</v>
      </c>
      <c r="E22929">
        <v>189</v>
      </c>
      <c r="F22929">
        <v>235</v>
      </c>
    </row>
    <row r="22930" spans="1:8" x14ac:dyDescent="0.2">
      <c r="A22930">
        <v>6.0327984981443302E+17</v>
      </c>
      <c r="B22930" t="s">
        <v>46020</v>
      </c>
      <c r="C22930" t="s">
        <v>46021</v>
      </c>
      <c r="D22930" s="1">
        <v>42150.890034722222</v>
      </c>
      <c r="E22930">
        <v>184</v>
      </c>
      <c r="F22930">
        <v>248</v>
      </c>
    </row>
    <row r="22931" spans="1:8" x14ac:dyDescent="0.2">
      <c r="A22931">
        <v>6.0329001967616794E+17</v>
      </c>
      <c r="B22931" t="s">
        <v>46022</v>
      </c>
      <c r="C22931" t="s">
        <v>46023</v>
      </c>
      <c r="D22931" s="1">
        <v>42150.918090277781</v>
      </c>
      <c r="E22931">
        <v>123</v>
      </c>
      <c r="F22931">
        <v>177</v>
      </c>
      <c r="G22931" t="s">
        <v>89</v>
      </c>
    </row>
    <row r="22932" spans="1:8" x14ac:dyDescent="0.2">
      <c r="A22932">
        <v>6.0330970923650995E+17</v>
      </c>
      <c r="B22932" t="s">
        <v>46024</v>
      </c>
      <c r="C22932" t="s">
        <v>46025</v>
      </c>
      <c r="D22932" s="1">
        <v>42150.972430555557</v>
      </c>
      <c r="E22932">
        <v>283</v>
      </c>
      <c r="F22932">
        <v>475</v>
      </c>
      <c r="G22932" t="s">
        <v>89</v>
      </c>
    </row>
    <row r="22933" spans="1:8" x14ac:dyDescent="0.2">
      <c r="A22933">
        <v>6.0335761760025306E+17</v>
      </c>
      <c r="B22933" t="s">
        <v>46026</v>
      </c>
      <c r="C22933" t="s">
        <v>46027</v>
      </c>
      <c r="D22933" s="1">
        <v>42151.104629629626</v>
      </c>
      <c r="E22933">
        <v>55</v>
      </c>
      <c r="F22933">
        <v>80</v>
      </c>
      <c r="G22933" t="s">
        <v>89</v>
      </c>
      <c r="H22933" t="s">
        <v>390</v>
      </c>
    </row>
    <row r="22934" spans="1:8" x14ac:dyDescent="0.2">
      <c r="A22934">
        <v>6.0335792331463795E+17</v>
      </c>
      <c r="B22934" t="s">
        <v>46028</v>
      </c>
      <c r="C22934" t="s">
        <v>46029</v>
      </c>
      <c r="D22934" s="1">
        <v>42151.105474537035</v>
      </c>
      <c r="E22934">
        <v>56</v>
      </c>
      <c r="F22934">
        <v>114</v>
      </c>
      <c r="G22934" t="s">
        <v>215</v>
      </c>
      <c r="H22934" t="s">
        <v>390</v>
      </c>
    </row>
    <row r="22935" spans="1:8" x14ac:dyDescent="0.2">
      <c r="A22935">
        <v>6.0335797974904397E+17</v>
      </c>
      <c r="B22935" t="s">
        <v>46030</v>
      </c>
      <c r="C22935" t="s">
        <v>46031</v>
      </c>
      <c r="D22935" s="1">
        <v>42151.105624999997</v>
      </c>
      <c r="E22935">
        <v>15</v>
      </c>
      <c r="F22935">
        <v>24</v>
      </c>
      <c r="G22935" t="s">
        <v>576</v>
      </c>
      <c r="H22935" t="s">
        <v>616</v>
      </c>
    </row>
    <row r="22936" spans="1:8" x14ac:dyDescent="0.2">
      <c r="A22936">
        <v>6.0335844794656704E+17</v>
      </c>
      <c r="B22936" t="s">
        <v>46032</v>
      </c>
      <c r="C22936" t="s">
        <v>46033</v>
      </c>
      <c r="D22936" s="1">
        <v>42151.106921296298</v>
      </c>
      <c r="E22936">
        <v>25</v>
      </c>
      <c r="F22936">
        <v>42</v>
      </c>
      <c r="G22936" t="s">
        <v>215</v>
      </c>
      <c r="H22936" t="s">
        <v>13093</v>
      </c>
    </row>
    <row r="22937" spans="1:8" x14ac:dyDescent="0.2">
      <c r="A22937">
        <v>6.0335849908774502E+17</v>
      </c>
      <c r="B22937" t="s">
        <v>46034</v>
      </c>
      <c r="C22937" t="s">
        <v>46035</v>
      </c>
      <c r="D22937" s="1">
        <v>42151.107060185182</v>
      </c>
      <c r="E22937">
        <v>20</v>
      </c>
      <c r="F22937">
        <v>37</v>
      </c>
      <c r="G22937" t="s">
        <v>215</v>
      </c>
    </row>
    <row r="22938" spans="1:8" x14ac:dyDescent="0.2">
      <c r="A22938">
        <v>6.0335894301704602E+17</v>
      </c>
      <c r="B22938" t="s">
        <v>46036</v>
      </c>
      <c r="C22938" t="s">
        <v>46037</v>
      </c>
      <c r="D22938" s="1">
        <v>42151.108287037037</v>
      </c>
      <c r="E22938">
        <v>12</v>
      </c>
      <c r="F22938">
        <v>23</v>
      </c>
      <c r="G22938" t="s">
        <v>46038</v>
      </c>
    </row>
    <row r="22939" spans="1:8" x14ac:dyDescent="0.2">
      <c r="A22939">
        <v>6.0336002785280794E+17</v>
      </c>
      <c r="B22939" t="s">
        <v>46039</v>
      </c>
      <c r="C22939" t="s">
        <v>46040</v>
      </c>
      <c r="D22939" s="1">
        <v>42151.111284722225</v>
      </c>
      <c r="E22939">
        <v>18</v>
      </c>
      <c r="F22939">
        <v>31</v>
      </c>
      <c r="G22939" t="s">
        <v>576</v>
      </c>
    </row>
    <row r="22940" spans="1:8" x14ac:dyDescent="0.2">
      <c r="A22940">
        <v>6.0336014731920102E+17</v>
      </c>
      <c r="B22940" t="s">
        <v>46041</v>
      </c>
      <c r="C22940" t="s">
        <v>46042</v>
      </c>
      <c r="D22940" s="1">
        <v>42151.111608796295</v>
      </c>
      <c r="E22940">
        <v>26</v>
      </c>
      <c r="F22940">
        <v>37</v>
      </c>
      <c r="G22940" t="s">
        <v>89</v>
      </c>
    </row>
    <row r="22941" spans="1:8" x14ac:dyDescent="0.2">
      <c r="A22941">
        <v>6.0336020712155904E+17</v>
      </c>
      <c r="B22941" t="s">
        <v>46043</v>
      </c>
      <c r="C22941" t="s">
        <v>46044</v>
      </c>
      <c r="D22941" s="1">
        <v>42151.111770833333</v>
      </c>
      <c r="E22941">
        <v>28</v>
      </c>
      <c r="F22941">
        <v>61</v>
      </c>
      <c r="G22941" t="s">
        <v>46045</v>
      </c>
    </row>
    <row r="22942" spans="1:8" x14ac:dyDescent="0.2">
      <c r="A22942">
        <v>6.0336053215078797E+17</v>
      </c>
      <c r="B22942" t="s">
        <v>46046</v>
      </c>
      <c r="C22942" t="s">
        <v>46047</v>
      </c>
      <c r="D22942" s="1">
        <v>42151.112673611111</v>
      </c>
      <c r="E22942">
        <v>22</v>
      </c>
      <c r="F22942">
        <v>40</v>
      </c>
      <c r="G22942" t="e">
        <f>_xlfn.SINGLE( _xlfn.SINGLE( _xlfn.SINGLE(freedomlives999)))</f>
        <v>#NAME?</v>
      </c>
    </row>
    <row r="22943" spans="1:8" x14ac:dyDescent="0.2">
      <c r="A22943">
        <v>6.0336113816059904E+17</v>
      </c>
      <c r="B22943" t="s">
        <v>46048</v>
      </c>
      <c r="C22943" t="s">
        <v>46049</v>
      </c>
      <c r="D22943" s="1">
        <v>42151.114340277774</v>
      </c>
      <c r="E22943">
        <v>35</v>
      </c>
      <c r="F22943">
        <v>57</v>
      </c>
      <c r="G22943" t="s">
        <v>46050</v>
      </c>
    </row>
    <row r="22944" spans="1:8" x14ac:dyDescent="0.2">
      <c r="A22944">
        <v>6.0336151919217395E+17</v>
      </c>
      <c r="B22944" t="s">
        <v>46051</v>
      </c>
      <c r="C22944" t="s">
        <v>46052</v>
      </c>
      <c r="D22944" s="1">
        <v>42151.115393518521</v>
      </c>
      <c r="E22944">
        <v>15</v>
      </c>
      <c r="F22944">
        <v>22</v>
      </c>
      <c r="G22944" t="s">
        <v>487</v>
      </c>
      <c r="H22944" t="s">
        <v>390</v>
      </c>
    </row>
    <row r="22945" spans="1:8" x14ac:dyDescent="0.2">
      <c r="A22945">
        <v>6.0336265982470502E+17</v>
      </c>
      <c r="B22945" t="s">
        <v>46053</v>
      </c>
      <c r="C22945" t="s">
        <v>46054</v>
      </c>
      <c r="D22945" s="1">
        <v>42151.118541666663</v>
      </c>
      <c r="E22945">
        <v>25</v>
      </c>
      <c r="F22945">
        <v>60</v>
      </c>
      <c r="G22945" t="s">
        <v>89</v>
      </c>
    </row>
    <row r="22946" spans="1:8" x14ac:dyDescent="0.2">
      <c r="A22946">
        <v>6.0336334350889306E+17</v>
      </c>
      <c r="B22946" t="s">
        <v>46055</v>
      </c>
      <c r="C22946" t="s">
        <v>46056</v>
      </c>
      <c r="D22946" s="1">
        <v>42151.120428240742</v>
      </c>
      <c r="E22946">
        <v>12</v>
      </c>
      <c r="F22946">
        <v>25</v>
      </c>
      <c r="G22946" t="s">
        <v>215</v>
      </c>
    </row>
    <row r="22947" spans="1:8" x14ac:dyDescent="0.2">
      <c r="A22947">
        <v>6.0336350912096602E+17</v>
      </c>
      <c r="B22947" t="s">
        <v>46057</v>
      </c>
      <c r="C22947" t="s">
        <v>46058</v>
      </c>
      <c r="D22947" s="1">
        <v>42151.120891203704</v>
      </c>
      <c r="E22947">
        <v>13</v>
      </c>
      <c r="F22947">
        <v>22</v>
      </c>
      <c r="G22947" t="e">
        <f>_xlfn.SINGLE( _xlfn.SINGLE( _xlfn.SINGLE( _xlfn.SINGLE(freedomlives999))))</f>
        <v>#NAME?</v>
      </c>
    </row>
    <row r="22948" spans="1:8" x14ac:dyDescent="0.2">
      <c r="A22948">
        <v>6.0336381081726502E+17</v>
      </c>
      <c r="B22948" t="s">
        <v>46059</v>
      </c>
      <c r="C22948" t="s">
        <v>46060</v>
      </c>
      <c r="D22948" s="1">
        <v>42151.121724537035</v>
      </c>
      <c r="E22948">
        <v>12</v>
      </c>
      <c r="F22948">
        <v>28</v>
      </c>
      <c r="G22948" t="s">
        <v>46061</v>
      </c>
    </row>
    <row r="22949" spans="1:8" x14ac:dyDescent="0.2">
      <c r="A22949">
        <v>6.0336430511597094E+17</v>
      </c>
      <c r="B22949" t="s">
        <v>46062</v>
      </c>
      <c r="C22949" t="s">
        <v>46063</v>
      </c>
      <c r="D22949" s="1">
        <v>42151.123078703706</v>
      </c>
      <c r="E22949">
        <v>20</v>
      </c>
      <c r="F22949">
        <v>47</v>
      </c>
      <c r="G22949" t="s">
        <v>215</v>
      </c>
      <c r="H22949" t="s">
        <v>390</v>
      </c>
    </row>
    <row r="22950" spans="1:8" x14ac:dyDescent="0.2">
      <c r="A22950">
        <v>6.0341893063232704E+17</v>
      </c>
      <c r="B22950" t="s">
        <v>46064</v>
      </c>
      <c r="C22950" t="s">
        <v>46065</v>
      </c>
      <c r="D22950" s="1">
        <v>42151.273819444446</v>
      </c>
      <c r="E22950">
        <v>16</v>
      </c>
      <c r="F22950">
        <v>38</v>
      </c>
      <c r="G22950" t="s">
        <v>89</v>
      </c>
    </row>
    <row r="22951" spans="1:8" x14ac:dyDescent="0.2">
      <c r="A22951">
        <v>6.0342099894433306E+17</v>
      </c>
      <c r="B22951" t="s">
        <v>46066</v>
      </c>
      <c r="C22951" t="s">
        <v>46067</v>
      </c>
      <c r="D22951" s="1">
        <v>42151.27952546296</v>
      </c>
      <c r="E22951">
        <v>11</v>
      </c>
      <c r="F22951">
        <v>18</v>
      </c>
      <c r="G22951" t="s">
        <v>46068</v>
      </c>
    </row>
    <row r="22952" spans="1:8" x14ac:dyDescent="0.2">
      <c r="A22952">
        <v>6.0342126502257395E+17</v>
      </c>
      <c r="B22952" t="s">
        <v>46069</v>
      </c>
      <c r="C22952" t="s">
        <v>46070</v>
      </c>
      <c r="D22952" s="1">
        <v>42151.280266203707</v>
      </c>
      <c r="E22952">
        <v>43</v>
      </c>
      <c r="F22952">
        <v>69</v>
      </c>
      <c r="G22952" t="s">
        <v>215</v>
      </c>
    </row>
    <row r="22953" spans="1:8" x14ac:dyDescent="0.2">
      <c r="A22953">
        <v>6.0342142875980096E+17</v>
      </c>
      <c r="B22953" t="s">
        <v>46071</v>
      </c>
      <c r="C22953" t="s">
        <v>46072</v>
      </c>
      <c r="D22953" s="1">
        <v>42151.280717592592</v>
      </c>
      <c r="E22953">
        <v>158</v>
      </c>
      <c r="F22953">
        <v>227</v>
      </c>
      <c r="G22953" t="s">
        <v>215</v>
      </c>
    </row>
    <row r="22954" spans="1:8" x14ac:dyDescent="0.2">
      <c r="A22954">
        <v>6.0342165814211302E+17</v>
      </c>
      <c r="B22954" t="s">
        <v>46073</v>
      </c>
      <c r="C22954" t="s">
        <v>46074</v>
      </c>
      <c r="D22954" s="1">
        <v>42151.281342592592</v>
      </c>
      <c r="E22954">
        <v>18</v>
      </c>
      <c r="F22954">
        <v>32</v>
      </c>
      <c r="G22954" t="s">
        <v>215</v>
      </c>
    </row>
    <row r="22955" spans="1:8" x14ac:dyDescent="0.2">
      <c r="A22955">
        <v>6.03421868268384E+17</v>
      </c>
      <c r="B22955" t="s">
        <v>46075</v>
      </c>
      <c r="C22955" t="s">
        <v>46076</v>
      </c>
      <c r="D22955" s="1">
        <v>42151.28193287037</v>
      </c>
      <c r="E22955">
        <v>25</v>
      </c>
      <c r="F22955">
        <v>51</v>
      </c>
      <c r="G22955" t="s">
        <v>215</v>
      </c>
      <c r="H22955" t="s">
        <v>39733</v>
      </c>
    </row>
    <row r="22956" spans="1:8" x14ac:dyDescent="0.2">
      <c r="A22956">
        <v>6.0342654706062502E+17</v>
      </c>
      <c r="B22956" t="s">
        <v>46077</v>
      </c>
      <c r="C22956" t="s">
        <v>46078</v>
      </c>
      <c r="D22956" s="1">
        <v>42151.29483796296</v>
      </c>
      <c r="E22956">
        <v>68</v>
      </c>
      <c r="F22956">
        <v>129</v>
      </c>
      <c r="G22956" t="s">
        <v>89</v>
      </c>
    </row>
    <row r="22957" spans="1:8" x14ac:dyDescent="0.2">
      <c r="A22957">
        <v>6.03427160922128E+17</v>
      </c>
      <c r="B22957" t="s">
        <v>46079</v>
      </c>
      <c r="C22957" t="s">
        <v>46080</v>
      </c>
      <c r="D22957" s="1">
        <v>42151.296527777777</v>
      </c>
      <c r="E22957">
        <v>100</v>
      </c>
      <c r="F22957">
        <v>121</v>
      </c>
      <c r="G22957" t="s">
        <v>89</v>
      </c>
    </row>
    <row r="22958" spans="1:8" x14ac:dyDescent="0.2">
      <c r="A22958">
        <v>6.0354344854581197E+17</v>
      </c>
      <c r="B22958" t="s">
        <v>46081</v>
      </c>
      <c r="C22958" t="s">
        <v>46082</v>
      </c>
      <c r="D22958" s="1">
        <v>42151.617430555554</v>
      </c>
      <c r="E22958">
        <v>131</v>
      </c>
      <c r="F22958">
        <v>174</v>
      </c>
    </row>
    <row r="22959" spans="1:8" x14ac:dyDescent="0.2">
      <c r="A22959">
        <v>6.0359909209530701E+17</v>
      </c>
      <c r="B22959" t="s">
        <v>46083</v>
      </c>
      <c r="C22959" t="s">
        <v>46084</v>
      </c>
      <c r="D22959" s="1">
        <v>42151.770972222221</v>
      </c>
      <c r="E22959">
        <v>16</v>
      </c>
      <c r="F22959">
        <v>31</v>
      </c>
      <c r="G22959" t="s">
        <v>89</v>
      </c>
    </row>
    <row r="22960" spans="1:8" x14ac:dyDescent="0.2">
      <c r="A22960">
        <v>6.0360157303446694E+17</v>
      </c>
      <c r="B22960" t="s">
        <v>46085</v>
      </c>
      <c r="C22960" t="s">
        <v>31425</v>
      </c>
      <c r="D22960" s="1">
        <v>42151.777824074074</v>
      </c>
      <c r="E22960">
        <v>215</v>
      </c>
      <c r="F22960">
        <v>230</v>
      </c>
    </row>
    <row r="22961" spans="1:8" x14ac:dyDescent="0.2">
      <c r="A22961">
        <v>6.0360477857324198E+17</v>
      </c>
      <c r="B22961" t="s">
        <v>46086</v>
      </c>
      <c r="C22961" t="s">
        <v>46087</v>
      </c>
      <c r="D22961" s="1">
        <v>42151.786666666667</v>
      </c>
      <c r="E22961">
        <v>13</v>
      </c>
      <c r="F22961">
        <v>27</v>
      </c>
      <c r="G22961" t="s">
        <v>215</v>
      </c>
    </row>
    <row r="22962" spans="1:8" x14ac:dyDescent="0.2">
      <c r="A22962">
        <v>6.0363128577759603E+17</v>
      </c>
      <c r="B22962" t="s">
        <v>46088</v>
      </c>
      <c r="C22962" t="s">
        <v>46089</v>
      </c>
      <c r="D22962" s="1">
        <v>42151.859814814816</v>
      </c>
      <c r="E22962">
        <v>137</v>
      </c>
      <c r="F22962">
        <v>257</v>
      </c>
    </row>
    <row r="22963" spans="1:8" x14ac:dyDescent="0.2">
      <c r="A22963">
        <v>6.0363198450670694E+17</v>
      </c>
      <c r="B22963" t="s">
        <v>46090</v>
      </c>
      <c r="C22963" t="s">
        <v>46091</v>
      </c>
      <c r="D22963" s="1">
        <v>42151.86173611111</v>
      </c>
      <c r="E22963">
        <v>15</v>
      </c>
      <c r="F22963">
        <v>28</v>
      </c>
      <c r="G22963" t="e">
        <f>_xlfn.SINGLE( _xlfn.SINGLE( _xlfn.SINGLE( _xlfn.SINGLE(NYPost_Willis))))</f>
        <v>#NAME?</v>
      </c>
    </row>
    <row r="22964" spans="1:8" x14ac:dyDescent="0.2">
      <c r="A22964">
        <v>6.0364147698424998E+17</v>
      </c>
      <c r="B22964" t="s">
        <v>46092</v>
      </c>
      <c r="C22964" t="s">
        <v>46093</v>
      </c>
      <c r="D22964" s="1">
        <v>42151.887928240743</v>
      </c>
      <c r="E22964">
        <v>242</v>
      </c>
      <c r="F22964">
        <v>357</v>
      </c>
    </row>
    <row r="22965" spans="1:8" x14ac:dyDescent="0.2">
      <c r="A22965">
        <v>6.0364173740859802E+17</v>
      </c>
      <c r="B22965" t="s">
        <v>46094</v>
      </c>
      <c r="C22965" t="s">
        <v>46095</v>
      </c>
      <c r="D22965" s="1">
        <v>42151.888645833336</v>
      </c>
      <c r="E22965">
        <v>1834</v>
      </c>
      <c r="F22965">
        <v>3616</v>
      </c>
    </row>
    <row r="22966" spans="1:8" x14ac:dyDescent="0.2">
      <c r="A22966">
        <v>6.0371040385672806E+17</v>
      </c>
      <c r="B22966" t="s">
        <v>46096</v>
      </c>
      <c r="C22966" t="s">
        <v>46097</v>
      </c>
      <c r="D22966" s="1">
        <v>42152.078136574077</v>
      </c>
      <c r="E22966">
        <v>20</v>
      </c>
      <c r="F22966">
        <v>32</v>
      </c>
      <c r="G22966" t="s">
        <v>46098</v>
      </c>
      <c r="H22966" t="s">
        <v>14519</v>
      </c>
    </row>
    <row r="22967" spans="1:8" x14ac:dyDescent="0.2">
      <c r="A22967">
        <v>6.0371588215879603E+17</v>
      </c>
      <c r="B22967" t="s">
        <v>46099</v>
      </c>
      <c r="C22967" t="s">
        <v>46100</v>
      </c>
      <c r="D22967" s="1">
        <v>42152.093252314815</v>
      </c>
      <c r="E22967">
        <v>15</v>
      </c>
      <c r="F22967">
        <v>31</v>
      </c>
      <c r="G22967" t="s">
        <v>576</v>
      </c>
    </row>
    <row r="22968" spans="1:8" x14ac:dyDescent="0.2">
      <c r="A22968">
        <v>6.0371612179195904E+17</v>
      </c>
      <c r="B22968" t="s">
        <v>46101</v>
      </c>
      <c r="C22968" t="s">
        <v>46102</v>
      </c>
      <c r="D22968" s="1">
        <v>42152.093912037039</v>
      </c>
      <c r="E22968">
        <v>17</v>
      </c>
      <c r="F22968">
        <v>37</v>
      </c>
      <c r="G22968" t="s">
        <v>576</v>
      </c>
    </row>
    <row r="22969" spans="1:8" x14ac:dyDescent="0.2">
      <c r="A22969">
        <v>6.0371621847066598E+17</v>
      </c>
      <c r="B22969" t="s">
        <v>46103</v>
      </c>
      <c r="C22969" t="s">
        <v>46104</v>
      </c>
      <c r="D22969" s="1">
        <v>42152.094178240739</v>
      </c>
      <c r="E22969">
        <v>23</v>
      </c>
      <c r="F22969">
        <v>60</v>
      </c>
      <c r="G22969" t="s">
        <v>215</v>
      </c>
    </row>
    <row r="22970" spans="1:8" x14ac:dyDescent="0.2">
      <c r="A22970">
        <v>6.0373057407169306E+17</v>
      </c>
      <c r="B22970" t="s">
        <v>46105</v>
      </c>
      <c r="C22970" t="s">
        <v>46106</v>
      </c>
      <c r="D22970" s="1">
        <v>42152.133796296293</v>
      </c>
      <c r="E22970">
        <v>10</v>
      </c>
      <c r="F22970">
        <v>28</v>
      </c>
      <c r="G22970" t="s">
        <v>487</v>
      </c>
    </row>
    <row r="22971" spans="1:8" x14ac:dyDescent="0.2">
      <c r="A22971">
        <v>6.0373176900376896E+17</v>
      </c>
      <c r="B22971" t="s">
        <v>46107</v>
      </c>
      <c r="C22971" t="s">
        <v>46108</v>
      </c>
      <c r="D22971" s="1">
        <v>42152.137094907404</v>
      </c>
      <c r="E22971">
        <v>10</v>
      </c>
      <c r="F22971">
        <v>17</v>
      </c>
      <c r="G22971" t="s">
        <v>215</v>
      </c>
    </row>
    <row r="22972" spans="1:8" x14ac:dyDescent="0.2">
      <c r="A22972">
        <v>6.0373642869518694E+17</v>
      </c>
      <c r="B22972" t="s">
        <v>46109</v>
      </c>
      <c r="C22972" t="s">
        <v>46110</v>
      </c>
      <c r="D22972" s="1">
        <v>42152.149953703702</v>
      </c>
      <c r="E22972">
        <v>166</v>
      </c>
      <c r="F22972">
        <v>332</v>
      </c>
      <c r="G22972" t="s">
        <v>215</v>
      </c>
    </row>
    <row r="22973" spans="1:8" x14ac:dyDescent="0.2">
      <c r="A22973">
        <v>6.0373679578906202E+17</v>
      </c>
      <c r="B22973" t="s">
        <v>46111</v>
      </c>
      <c r="C22973" t="s">
        <v>46112</v>
      </c>
      <c r="D22973" s="1">
        <v>42152.150960648149</v>
      </c>
      <c r="E22973">
        <v>17</v>
      </c>
      <c r="F22973">
        <v>30</v>
      </c>
      <c r="G22973" t="s">
        <v>576</v>
      </c>
    </row>
    <row r="22974" spans="1:8" x14ac:dyDescent="0.2">
      <c r="A22974">
        <v>6.0373809340180403E+17</v>
      </c>
      <c r="B22974" t="s">
        <v>46113</v>
      </c>
      <c r="C22974" t="s">
        <v>46114</v>
      </c>
      <c r="D22974" s="1">
        <v>42152.154548611114</v>
      </c>
      <c r="E22974">
        <v>52</v>
      </c>
      <c r="F22974">
        <v>72</v>
      </c>
      <c r="G22974" t="s">
        <v>89</v>
      </c>
    </row>
    <row r="22975" spans="1:8" x14ac:dyDescent="0.2">
      <c r="A22975">
        <v>6.0373838423069901E+17</v>
      </c>
      <c r="B22975" t="s">
        <v>46115</v>
      </c>
      <c r="C22975" t="s">
        <v>46116</v>
      </c>
      <c r="D22975" s="1">
        <v>42152.155347222222</v>
      </c>
      <c r="E22975">
        <v>20</v>
      </c>
      <c r="F22975">
        <v>35</v>
      </c>
      <c r="G22975" t="s">
        <v>215</v>
      </c>
      <c r="H22975" t="s">
        <v>390</v>
      </c>
    </row>
    <row r="22976" spans="1:8" x14ac:dyDescent="0.2">
      <c r="A22976">
        <v>6.0373881783780506E+17</v>
      </c>
      <c r="B22976" t="s">
        <v>46117</v>
      </c>
      <c r="C22976" t="s">
        <v>46118</v>
      </c>
      <c r="D22976" s="1">
        <v>42152.156539351854</v>
      </c>
      <c r="E22976">
        <v>41</v>
      </c>
      <c r="F22976">
        <v>99</v>
      </c>
      <c r="G22976" t="s">
        <v>487</v>
      </c>
      <c r="H22976" t="s">
        <v>390</v>
      </c>
    </row>
    <row r="22977" spans="1:8" x14ac:dyDescent="0.2">
      <c r="A22977">
        <v>6.0373902114836403E+17</v>
      </c>
      <c r="B22977" t="s">
        <v>46119</v>
      </c>
      <c r="C22977" t="s">
        <v>46120</v>
      </c>
      <c r="D22977" s="1">
        <v>42152.157106481478</v>
      </c>
      <c r="E22977">
        <v>10</v>
      </c>
      <c r="F22977">
        <v>22</v>
      </c>
      <c r="G22977" t="s">
        <v>576</v>
      </c>
    </row>
    <row r="22978" spans="1:8" x14ac:dyDescent="0.2">
      <c r="A22978">
        <v>6.0374714024710502E+17</v>
      </c>
      <c r="B22978" t="s">
        <v>46121</v>
      </c>
      <c r="C22978" t="s">
        <v>46122</v>
      </c>
      <c r="D22978" s="1">
        <v>42152.179502314815</v>
      </c>
      <c r="E22978">
        <v>81</v>
      </c>
      <c r="F22978">
        <v>113</v>
      </c>
      <c r="G22978" t="s">
        <v>215</v>
      </c>
      <c r="H22978" t="s">
        <v>390</v>
      </c>
    </row>
    <row r="22979" spans="1:8" x14ac:dyDescent="0.2">
      <c r="A22979">
        <v>6.0374736163084595E+17</v>
      </c>
      <c r="B22979" t="s">
        <v>46123</v>
      </c>
      <c r="C22979" t="s">
        <v>46124</v>
      </c>
      <c r="D22979" s="1">
        <v>42152.180115740739</v>
      </c>
      <c r="E22979">
        <v>24</v>
      </c>
      <c r="F22979">
        <v>37</v>
      </c>
      <c r="G22979" t="s">
        <v>215</v>
      </c>
    </row>
    <row r="22980" spans="1:8" x14ac:dyDescent="0.2">
      <c r="A22980">
        <v>6.0374752529680704E+17</v>
      </c>
      <c r="B22980" t="s">
        <v>46125</v>
      </c>
      <c r="C22980" t="s">
        <v>46126</v>
      </c>
      <c r="D22980" s="1">
        <v>42152.180567129632</v>
      </c>
      <c r="E22980">
        <v>12</v>
      </c>
      <c r="F22980">
        <v>17</v>
      </c>
      <c r="G22980" t="s">
        <v>215</v>
      </c>
    </row>
    <row r="22981" spans="1:8" x14ac:dyDescent="0.2">
      <c r="A22981">
        <v>6.0374771112542605E+17</v>
      </c>
      <c r="B22981" t="s">
        <v>46127</v>
      </c>
      <c r="C22981" t="s">
        <v>46128</v>
      </c>
      <c r="D22981" s="1">
        <v>42152.181087962963</v>
      </c>
      <c r="E22981">
        <v>12</v>
      </c>
      <c r="F22981">
        <v>24</v>
      </c>
      <c r="G22981" t="s">
        <v>215</v>
      </c>
      <c r="H22981" t="s">
        <v>390</v>
      </c>
    </row>
    <row r="22982" spans="1:8" x14ac:dyDescent="0.2">
      <c r="A22982">
        <v>6.0374776206525594E+17</v>
      </c>
      <c r="B22982" t="s">
        <v>46129</v>
      </c>
      <c r="C22982" t="s">
        <v>46130</v>
      </c>
      <c r="D22982" s="1">
        <v>42152.181226851855</v>
      </c>
      <c r="E22982">
        <v>10</v>
      </c>
      <c r="F22982">
        <v>20</v>
      </c>
      <c r="G22982" t="s">
        <v>546</v>
      </c>
    </row>
    <row r="22983" spans="1:8" x14ac:dyDescent="0.2">
      <c r="A22983">
        <v>6.0374809803738304E+17</v>
      </c>
      <c r="B22983" t="s">
        <v>46131</v>
      </c>
      <c r="C22983" t="s">
        <v>46132</v>
      </c>
      <c r="D22983" s="1">
        <v>42152.182152777779</v>
      </c>
      <c r="E22983">
        <v>12</v>
      </c>
      <c r="F22983">
        <v>28</v>
      </c>
      <c r="G22983" t="s">
        <v>487</v>
      </c>
    </row>
    <row r="22984" spans="1:8" x14ac:dyDescent="0.2">
      <c r="A22984">
        <v>6.0374832465144205E+17</v>
      </c>
      <c r="B22984" t="s">
        <v>46133</v>
      </c>
      <c r="C22984" t="s">
        <v>46134</v>
      </c>
      <c r="D22984" s="1">
        <v>42152.18277777778</v>
      </c>
      <c r="E22984">
        <v>10</v>
      </c>
      <c r="F22984">
        <v>25</v>
      </c>
      <c r="G22984" t="s">
        <v>215</v>
      </c>
    </row>
    <row r="22985" spans="1:8" x14ac:dyDescent="0.2">
      <c r="A22985">
        <v>6.0374840412511398E+17</v>
      </c>
      <c r="B22985" t="s">
        <v>46135</v>
      </c>
      <c r="C22985" t="s">
        <v>46136</v>
      </c>
      <c r="D22985" s="1">
        <v>42152.182997685188</v>
      </c>
      <c r="E22985">
        <v>21</v>
      </c>
      <c r="F22985">
        <v>42</v>
      </c>
      <c r="G22985" t="s">
        <v>576</v>
      </c>
    </row>
    <row r="22986" spans="1:8" x14ac:dyDescent="0.2">
      <c r="A22986">
        <v>6.0374942440636403E+17</v>
      </c>
      <c r="B22986" t="s">
        <v>46137</v>
      </c>
      <c r="C22986" t="s">
        <v>46138</v>
      </c>
      <c r="D22986" s="1">
        <v>42152.185810185183</v>
      </c>
      <c r="E22986">
        <v>13</v>
      </c>
      <c r="F22986">
        <v>28</v>
      </c>
      <c r="G22986" t="s">
        <v>576</v>
      </c>
    </row>
    <row r="22987" spans="1:8" x14ac:dyDescent="0.2">
      <c r="A22987">
        <v>6.0374997301290496E+17</v>
      </c>
      <c r="B22987" t="s">
        <v>46139</v>
      </c>
      <c r="C22987" t="s">
        <v>46140</v>
      </c>
      <c r="D22987" s="1">
        <v>42152.187326388892</v>
      </c>
      <c r="E22987">
        <v>43</v>
      </c>
      <c r="F22987">
        <v>111</v>
      </c>
      <c r="G22987" t="s">
        <v>215</v>
      </c>
    </row>
    <row r="22988" spans="1:8" x14ac:dyDescent="0.2">
      <c r="A22988">
        <v>6.0375013941774694E+17</v>
      </c>
      <c r="B22988" t="s">
        <v>46141</v>
      </c>
      <c r="C22988" t="s">
        <v>46142</v>
      </c>
      <c r="D22988" s="1">
        <v>42152.187789351854</v>
      </c>
      <c r="E22988">
        <v>16</v>
      </c>
      <c r="F22988">
        <v>33</v>
      </c>
      <c r="G22988" t="s">
        <v>215</v>
      </c>
      <c r="H22988" t="s">
        <v>390</v>
      </c>
    </row>
    <row r="22989" spans="1:8" x14ac:dyDescent="0.2">
      <c r="A22989">
        <v>6.0375140683160704E+17</v>
      </c>
      <c r="B22989" t="s">
        <v>46143</v>
      </c>
      <c r="C22989" t="s">
        <v>46144</v>
      </c>
      <c r="D22989" s="1">
        <v>42152.191284722219</v>
      </c>
      <c r="E22989">
        <v>85</v>
      </c>
      <c r="F22989">
        <v>154</v>
      </c>
    </row>
    <row r="22990" spans="1:8" x14ac:dyDescent="0.2">
      <c r="A22990">
        <v>6.0375165164889702E+17</v>
      </c>
      <c r="B22990" t="s">
        <v>46145</v>
      </c>
      <c r="C22990" t="s">
        <v>46146</v>
      </c>
      <c r="D22990" s="1">
        <v>42152.19195601852</v>
      </c>
      <c r="E22990">
        <v>11</v>
      </c>
      <c r="F22990">
        <v>34</v>
      </c>
      <c r="G22990" t="s">
        <v>215</v>
      </c>
    </row>
    <row r="22991" spans="1:8" x14ac:dyDescent="0.2">
      <c r="A22991">
        <v>6.0375212478318502E+17</v>
      </c>
      <c r="B22991" t="s">
        <v>46147</v>
      </c>
      <c r="C22991" t="s">
        <v>46148</v>
      </c>
      <c r="D22991" s="1">
        <v>42152.19326388889</v>
      </c>
      <c r="E22991">
        <v>40</v>
      </c>
      <c r="F22991">
        <v>72</v>
      </c>
      <c r="G22991" t="e">
        <f>MMValetServicez</f>
        <v>#NAME?</v>
      </c>
    </row>
    <row r="22992" spans="1:8" x14ac:dyDescent="0.2">
      <c r="A22992">
        <v>6.0375473714252506E+17</v>
      </c>
      <c r="B22992" t="s">
        <v>46149</v>
      </c>
      <c r="C22992" t="s">
        <v>46150</v>
      </c>
      <c r="D22992" s="1">
        <v>42152.200474537036</v>
      </c>
      <c r="E22992">
        <v>42</v>
      </c>
      <c r="F22992">
        <v>67</v>
      </c>
      <c r="G22992" t="s">
        <v>89</v>
      </c>
    </row>
    <row r="22993" spans="1:8" x14ac:dyDescent="0.2">
      <c r="A22993">
        <v>6.03754981255184E+17</v>
      </c>
      <c r="B22993" t="s">
        <v>46151</v>
      </c>
      <c r="C22993" t="s">
        <v>46106</v>
      </c>
      <c r="D22993" s="1">
        <v>42152.201145833336</v>
      </c>
      <c r="E22993">
        <v>14</v>
      </c>
      <c r="F22993">
        <v>26</v>
      </c>
      <c r="G22993" t="s">
        <v>487</v>
      </c>
    </row>
    <row r="22994" spans="1:8" x14ac:dyDescent="0.2">
      <c r="A22994">
        <v>6.0375520480741299E+17</v>
      </c>
      <c r="B22994" t="s">
        <v>46152</v>
      </c>
      <c r="C22994" t="s">
        <v>46153</v>
      </c>
      <c r="D22994" s="1">
        <v>42152.20175925926</v>
      </c>
      <c r="E22994">
        <v>266</v>
      </c>
      <c r="F22994">
        <v>258</v>
      </c>
      <c r="G22994" t="s">
        <v>215</v>
      </c>
    </row>
    <row r="22995" spans="1:8" x14ac:dyDescent="0.2">
      <c r="A22995">
        <v>6.0375561659993203E+17</v>
      </c>
      <c r="B22995" t="s">
        <v>46154</v>
      </c>
      <c r="C22995" t="s">
        <v>46112</v>
      </c>
      <c r="D22995" s="1">
        <v>42152.202893518515</v>
      </c>
      <c r="E22995">
        <v>17</v>
      </c>
      <c r="F22995">
        <v>36</v>
      </c>
      <c r="G22995" t="s">
        <v>576</v>
      </c>
    </row>
    <row r="22996" spans="1:8" x14ac:dyDescent="0.2">
      <c r="A22996">
        <v>6.0378387202795494E+17</v>
      </c>
      <c r="B22996" t="s">
        <v>46155</v>
      </c>
      <c r="C22996" t="s">
        <v>46156</v>
      </c>
      <c r="D22996" s="1">
        <v>42152.280868055554</v>
      </c>
      <c r="E22996">
        <v>18</v>
      </c>
      <c r="F22996">
        <v>30</v>
      </c>
      <c r="G22996" t="s">
        <v>576</v>
      </c>
      <c r="H22996" t="s">
        <v>390</v>
      </c>
    </row>
    <row r="22997" spans="1:8" x14ac:dyDescent="0.2">
      <c r="A22997">
        <v>6.0378463466570496E+17</v>
      </c>
      <c r="B22997" t="s">
        <v>46157</v>
      </c>
      <c r="C22997" t="s">
        <v>46158</v>
      </c>
      <c r="D22997" s="1">
        <v>42152.28297453704</v>
      </c>
      <c r="E22997">
        <v>13</v>
      </c>
      <c r="F22997">
        <v>21</v>
      </c>
      <c r="G22997" t="s">
        <v>546</v>
      </c>
    </row>
    <row r="22998" spans="1:8" x14ac:dyDescent="0.2">
      <c r="A22998">
        <v>6.0378748928386202E+17</v>
      </c>
      <c r="B22998" t="s">
        <v>46159</v>
      </c>
      <c r="C22998" t="s">
        <v>46160</v>
      </c>
      <c r="D22998" s="1">
        <v>42152.290844907409</v>
      </c>
      <c r="E22998">
        <v>32</v>
      </c>
      <c r="F22998">
        <v>44</v>
      </c>
      <c r="G22998" t="s">
        <v>46161</v>
      </c>
    </row>
    <row r="22999" spans="1:8" x14ac:dyDescent="0.2">
      <c r="A22999">
        <v>6.03789947989008E+17</v>
      </c>
      <c r="B22999" t="s">
        <v>46162</v>
      </c>
      <c r="C22999" t="s">
        <v>46163</v>
      </c>
      <c r="D22999" s="1">
        <v>42152.297638888886</v>
      </c>
      <c r="E22999">
        <v>14</v>
      </c>
      <c r="F22999">
        <v>24</v>
      </c>
      <c r="G22999" t="s">
        <v>576</v>
      </c>
    </row>
    <row r="23000" spans="1:8" x14ac:dyDescent="0.2">
      <c r="A23000">
        <v>6.0379870786843405E+17</v>
      </c>
      <c r="B23000" t="s">
        <v>46164</v>
      </c>
      <c r="C23000" t="s">
        <v>46165</v>
      </c>
      <c r="D23000" s="1">
        <v>42152.321805555555</v>
      </c>
      <c r="E23000">
        <v>39</v>
      </c>
      <c r="F23000">
        <v>77</v>
      </c>
      <c r="G23000" t="s">
        <v>215</v>
      </c>
    </row>
    <row r="23001" spans="1:8" x14ac:dyDescent="0.2">
      <c r="A23001">
        <v>6.0387041521632E+17</v>
      </c>
      <c r="B23001" t="s">
        <v>46166</v>
      </c>
      <c r="C23001" t="s">
        <v>46167</v>
      </c>
      <c r="D23001" s="1">
        <v>42152.519687499997</v>
      </c>
      <c r="E23001">
        <v>47</v>
      </c>
      <c r="F23001">
        <v>99</v>
      </c>
      <c r="G23001" t="s">
        <v>89</v>
      </c>
    </row>
    <row r="23002" spans="1:8" x14ac:dyDescent="0.2">
      <c r="A23002">
        <v>6.0387099980583296E+17</v>
      </c>
      <c r="B23002" t="s">
        <v>46168</v>
      </c>
      <c r="C23002" t="s">
        <v>46169</v>
      </c>
      <c r="D23002" s="1">
        <v>42152.521296296298</v>
      </c>
      <c r="E23002">
        <v>219</v>
      </c>
      <c r="F23002">
        <v>225</v>
      </c>
    </row>
    <row r="23003" spans="1:8" x14ac:dyDescent="0.2">
      <c r="A23003">
        <v>6.0389328210454502E+17</v>
      </c>
      <c r="B23003" t="s">
        <v>46170</v>
      </c>
      <c r="C23003" t="s">
        <v>46171</v>
      </c>
      <c r="D23003" s="1">
        <v>42152.582777777781</v>
      </c>
      <c r="E23003">
        <v>245</v>
      </c>
      <c r="F23003">
        <v>326</v>
      </c>
    </row>
    <row r="23004" spans="1:8" x14ac:dyDescent="0.2">
      <c r="A23004">
        <v>6.0400423584022899E+17</v>
      </c>
      <c r="B23004" t="s">
        <v>46172</v>
      </c>
      <c r="C23004" t="s">
        <v>46173</v>
      </c>
      <c r="D23004" s="1">
        <v>42152.888958333337</v>
      </c>
      <c r="E23004">
        <v>25</v>
      </c>
      <c r="F23004">
        <v>51</v>
      </c>
      <c r="G23004" t="s">
        <v>215</v>
      </c>
    </row>
    <row r="23005" spans="1:8" x14ac:dyDescent="0.2">
      <c r="A23005">
        <v>6.0400916854726605E+17</v>
      </c>
      <c r="B23005" t="s">
        <v>46174</v>
      </c>
      <c r="C23005" t="s">
        <v>46175</v>
      </c>
      <c r="D23005" s="1">
        <v>42152.902569444443</v>
      </c>
      <c r="E23005">
        <v>37</v>
      </c>
      <c r="F23005">
        <v>53</v>
      </c>
      <c r="G23005" t="s">
        <v>215</v>
      </c>
    </row>
    <row r="23006" spans="1:8" x14ac:dyDescent="0.2">
      <c r="A23006">
        <v>6.0401342017478605E+17</v>
      </c>
      <c r="B23006" t="s">
        <v>46176</v>
      </c>
      <c r="C23006" t="s">
        <v>46177</v>
      </c>
      <c r="D23006" s="1">
        <v>42152.914305555554</v>
      </c>
      <c r="E23006">
        <v>16</v>
      </c>
      <c r="F23006">
        <v>23</v>
      </c>
      <c r="G23006" t="s">
        <v>215</v>
      </c>
    </row>
    <row r="23007" spans="1:8" x14ac:dyDescent="0.2">
      <c r="A23007">
        <v>6.0401643458332595E+17</v>
      </c>
      <c r="B23007" t="s">
        <v>46178</v>
      </c>
      <c r="C23007" t="s">
        <v>46179</v>
      </c>
      <c r="D23007" s="1">
        <v>42152.922615740739</v>
      </c>
      <c r="E23007">
        <v>12</v>
      </c>
      <c r="F23007">
        <v>24</v>
      </c>
      <c r="G23007" t="s">
        <v>89</v>
      </c>
    </row>
    <row r="23008" spans="1:8" x14ac:dyDescent="0.2">
      <c r="A23008">
        <v>6.0402259660313805E+17</v>
      </c>
      <c r="B23008" t="s">
        <v>46180</v>
      </c>
      <c r="C23008" t="s">
        <v>46181</v>
      </c>
      <c r="D23008" s="1">
        <v>42152.939618055556</v>
      </c>
      <c r="E23008">
        <v>219</v>
      </c>
      <c r="F23008">
        <v>358</v>
      </c>
    </row>
    <row r="23009" spans="1:8" x14ac:dyDescent="0.2">
      <c r="A23009">
        <v>6.0402476466825203E+17</v>
      </c>
      <c r="B23009" t="s">
        <v>46182</v>
      </c>
      <c r="C23009" t="s">
        <v>46183</v>
      </c>
      <c r="D23009" s="1">
        <v>42152.945601851854</v>
      </c>
      <c r="E23009">
        <v>193</v>
      </c>
      <c r="F23009">
        <v>228</v>
      </c>
    </row>
    <row r="23010" spans="1:8" x14ac:dyDescent="0.2">
      <c r="A23010">
        <v>6.0402553190706701E+17</v>
      </c>
      <c r="B23010" t="s">
        <v>46184</v>
      </c>
      <c r="C23010" t="s">
        <v>46185</v>
      </c>
      <c r="D23010" s="1">
        <v>42152.94771990741</v>
      </c>
      <c r="E23010">
        <v>80</v>
      </c>
      <c r="F23010">
        <v>181</v>
      </c>
    </row>
    <row r="23011" spans="1:8" x14ac:dyDescent="0.2">
      <c r="A23011">
        <v>6.0402747206207398E+17</v>
      </c>
      <c r="B23011" t="s">
        <v>46186</v>
      </c>
      <c r="C23011" t="s">
        <v>11525</v>
      </c>
      <c r="D23011" s="1">
        <v>42152.9530787037</v>
      </c>
      <c r="E23011">
        <v>147</v>
      </c>
      <c r="F23011">
        <v>197</v>
      </c>
      <c r="G23011" t="s">
        <v>89</v>
      </c>
    </row>
    <row r="23012" spans="1:8" x14ac:dyDescent="0.2">
      <c r="A23012">
        <v>6.0403292326057894E+17</v>
      </c>
      <c r="B23012" t="s">
        <v>46187</v>
      </c>
      <c r="C23012" t="s">
        <v>46188</v>
      </c>
      <c r="D23012" s="1">
        <v>42152.968113425923</v>
      </c>
      <c r="E23012">
        <v>32</v>
      </c>
      <c r="F23012">
        <v>70</v>
      </c>
      <c r="G23012" t="s">
        <v>215</v>
      </c>
    </row>
    <row r="23013" spans="1:8" x14ac:dyDescent="0.2">
      <c r="A23013">
        <v>6.0411592779014106E+17</v>
      </c>
      <c r="B23013" t="s">
        <v>46189</v>
      </c>
      <c r="C23013" t="s">
        <v>46190</v>
      </c>
      <c r="D23013" s="1">
        <v>42153.197164351855</v>
      </c>
      <c r="E23013">
        <v>52</v>
      </c>
      <c r="F23013">
        <v>65</v>
      </c>
      <c r="G23013" t="s">
        <v>89</v>
      </c>
    </row>
    <row r="23014" spans="1:8" x14ac:dyDescent="0.2">
      <c r="A23014">
        <v>6.0412097203213504E+17</v>
      </c>
      <c r="B23014" t="s">
        <v>46191</v>
      </c>
      <c r="C23014" t="s">
        <v>46192</v>
      </c>
      <c r="D23014" s="1">
        <v>42153.211087962962</v>
      </c>
      <c r="E23014">
        <v>66</v>
      </c>
      <c r="F23014">
        <v>126</v>
      </c>
      <c r="G23014" t="s">
        <v>46193</v>
      </c>
    </row>
    <row r="23015" spans="1:8" x14ac:dyDescent="0.2">
      <c r="A23015">
        <v>6.0427921444818906E+17</v>
      </c>
      <c r="B23015" t="s">
        <v>46194</v>
      </c>
      <c r="C23015" t="s">
        <v>46195</v>
      </c>
      <c r="D23015" s="1">
        <v>42153.64775462963</v>
      </c>
      <c r="E23015">
        <v>12</v>
      </c>
      <c r="F23015">
        <v>35</v>
      </c>
      <c r="G23015" t="s">
        <v>215</v>
      </c>
      <c r="H23015" t="s">
        <v>390</v>
      </c>
    </row>
    <row r="23016" spans="1:8" x14ac:dyDescent="0.2">
      <c r="A23016">
        <v>6.0429336561465702E+17</v>
      </c>
      <c r="B23016" t="s">
        <v>46196</v>
      </c>
      <c r="C23016" t="s">
        <v>46197</v>
      </c>
      <c r="D23016" s="1">
        <v>42153.686805555553</v>
      </c>
      <c r="E23016">
        <v>988</v>
      </c>
      <c r="F23016">
        <v>2944</v>
      </c>
      <c r="G23016" t="s">
        <v>89</v>
      </c>
      <c r="H23016" t="s">
        <v>390</v>
      </c>
    </row>
    <row r="23017" spans="1:8" x14ac:dyDescent="0.2">
      <c r="A23017">
        <v>6.0429673040275802E+17</v>
      </c>
      <c r="B23017" t="s">
        <v>46198</v>
      </c>
      <c r="C23017" t="s">
        <v>46199</v>
      </c>
      <c r="D23017" s="1">
        <v>42153.696087962962</v>
      </c>
      <c r="E23017">
        <v>140</v>
      </c>
      <c r="F23017">
        <v>185</v>
      </c>
    </row>
    <row r="23018" spans="1:8" x14ac:dyDescent="0.2">
      <c r="A23018">
        <v>6.0429692384405901E+17</v>
      </c>
      <c r="B23018" t="s">
        <v>46200</v>
      </c>
      <c r="C23018" t="s">
        <v>46201</v>
      </c>
      <c r="D23018" s="1">
        <v>42153.696620370371</v>
      </c>
      <c r="E23018">
        <v>137</v>
      </c>
      <c r="F23018">
        <v>193</v>
      </c>
    </row>
    <row r="23019" spans="1:8" x14ac:dyDescent="0.2">
      <c r="A23019">
        <v>6.0429741244275494E+17</v>
      </c>
      <c r="B23019" t="s">
        <v>46202</v>
      </c>
      <c r="C23019" t="s">
        <v>46203</v>
      </c>
      <c r="D23019" s="1">
        <v>42153.697974537034</v>
      </c>
      <c r="E23019">
        <v>168</v>
      </c>
      <c r="F23019">
        <v>251</v>
      </c>
    </row>
    <row r="23020" spans="1:8" x14ac:dyDescent="0.2">
      <c r="A23020">
        <v>6.0434806831885504E+17</v>
      </c>
      <c r="B23020" t="s">
        <v>46204</v>
      </c>
      <c r="C23020" t="s">
        <v>46205</v>
      </c>
      <c r="D23020" s="1">
        <v>42153.837754629632</v>
      </c>
      <c r="E23020">
        <v>27</v>
      </c>
      <c r="F23020">
        <v>38</v>
      </c>
    </row>
    <row r="23021" spans="1:8" x14ac:dyDescent="0.2">
      <c r="A23021">
        <v>6.0436582626376397E+17</v>
      </c>
      <c r="B23021" t="s">
        <v>46206</v>
      </c>
      <c r="C23021" t="s">
        <v>46207</v>
      </c>
      <c r="D23021" s="1">
        <v>42153.886759259258</v>
      </c>
      <c r="E23021">
        <v>18</v>
      </c>
      <c r="F23021">
        <v>31</v>
      </c>
      <c r="G23021" t="s">
        <v>215</v>
      </c>
    </row>
    <row r="23022" spans="1:8" x14ac:dyDescent="0.2">
      <c r="A23022">
        <v>6.0436840695610099E+17</v>
      </c>
      <c r="B23022" t="s">
        <v>46208</v>
      </c>
      <c r="C23022" t="s">
        <v>46209</v>
      </c>
      <c r="D23022" s="1">
        <v>42153.893877314818</v>
      </c>
      <c r="E23022">
        <v>25</v>
      </c>
      <c r="F23022">
        <v>25</v>
      </c>
      <c r="G23022" t="s">
        <v>89</v>
      </c>
    </row>
    <row r="23023" spans="1:8" x14ac:dyDescent="0.2">
      <c r="A23023">
        <v>6.0437142698498803E+17</v>
      </c>
      <c r="B23023" t="s">
        <v>46210</v>
      </c>
      <c r="C23023" t="s">
        <v>46211</v>
      </c>
      <c r="D23023" s="1">
        <v>42153.90221064815</v>
      </c>
      <c r="E23023">
        <v>13</v>
      </c>
      <c r="F23023">
        <v>19</v>
      </c>
      <c r="G23023" t="e">
        <f>_xlfn.SINGLE( _xlfn.SINGLE(TrumpSoHo))</f>
        <v>#NAME?</v>
      </c>
    </row>
    <row r="23024" spans="1:8" x14ac:dyDescent="0.2">
      <c r="A23024">
        <v>6.0437479094262502E+17</v>
      </c>
      <c r="B23024" t="s">
        <v>46212</v>
      </c>
      <c r="C23024" t="s">
        <v>46213</v>
      </c>
      <c r="D23024" s="1">
        <v>42153.911493055559</v>
      </c>
      <c r="E23024">
        <v>15</v>
      </c>
      <c r="F23024">
        <v>23</v>
      </c>
      <c r="G23024" t="s">
        <v>215</v>
      </c>
    </row>
    <row r="23025" spans="1:8" x14ac:dyDescent="0.2">
      <c r="A23025">
        <v>6.0437944568058995E+17</v>
      </c>
      <c r="B23025" t="s">
        <v>46214</v>
      </c>
      <c r="C23025" t="s">
        <v>46215</v>
      </c>
      <c r="D23025" s="1">
        <v>42153.924340277779</v>
      </c>
      <c r="E23025">
        <v>345</v>
      </c>
      <c r="F23025">
        <v>388</v>
      </c>
    </row>
    <row r="23026" spans="1:8" x14ac:dyDescent="0.2">
      <c r="A23026">
        <v>6.0441122290626496E+17</v>
      </c>
      <c r="B23026" t="s">
        <v>46216</v>
      </c>
      <c r="C23026" t="s">
        <v>46217</v>
      </c>
      <c r="D23026" s="1">
        <v>42154.012025462966</v>
      </c>
      <c r="E23026">
        <v>213</v>
      </c>
      <c r="F23026">
        <v>348</v>
      </c>
    </row>
    <row r="23027" spans="1:8" x14ac:dyDescent="0.2">
      <c r="A23027">
        <v>6.0457286600534797E+17</v>
      </c>
      <c r="B23027" t="s">
        <v>46218</v>
      </c>
      <c r="C23027" t="s">
        <v>46219</v>
      </c>
      <c r="D23027" s="1">
        <v>42154.458078703705</v>
      </c>
      <c r="E23027">
        <v>26</v>
      </c>
      <c r="F23027">
        <v>75</v>
      </c>
      <c r="G23027" t="s">
        <v>215</v>
      </c>
      <c r="H23027" t="s">
        <v>390</v>
      </c>
    </row>
    <row r="23028" spans="1:8" x14ac:dyDescent="0.2">
      <c r="A23028">
        <v>6.0477557563552499E+17</v>
      </c>
      <c r="B23028" t="s">
        <v>46220</v>
      </c>
      <c r="C23028" t="s">
        <v>46221</v>
      </c>
      <c r="D23028" s="1">
        <v>42155.017453703702</v>
      </c>
      <c r="E23028">
        <v>294</v>
      </c>
      <c r="F23028">
        <v>461</v>
      </c>
    </row>
    <row r="23029" spans="1:8" x14ac:dyDescent="0.2">
      <c r="A23029">
        <v>6.0477895306106803E+17</v>
      </c>
      <c r="B23029" t="s">
        <v>46222</v>
      </c>
      <c r="C23029" t="s">
        <v>46223</v>
      </c>
      <c r="D23029" s="1">
        <v>42155.026770833334</v>
      </c>
      <c r="E23029">
        <v>37</v>
      </c>
      <c r="F23029">
        <v>63</v>
      </c>
      <c r="G23029" t="s">
        <v>215</v>
      </c>
    </row>
    <row r="23030" spans="1:8" x14ac:dyDescent="0.2">
      <c r="A23030">
        <v>6.0482442950021094E+17</v>
      </c>
      <c r="B23030" t="s">
        <v>46224</v>
      </c>
      <c r="C23030" t="s">
        <v>46225</v>
      </c>
      <c r="D23030" s="1">
        <v>42155.152256944442</v>
      </c>
      <c r="E23030">
        <v>16</v>
      </c>
      <c r="F23030">
        <v>32</v>
      </c>
      <c r="G23030" t="s">
        <v>487</v>
      </c>
    </row>
    <row r="23031" spans="1:8" x14ac:dyDescent="0.2">
      <c r="A23031">
        <v>6.0482463270168499E+17</v>
      </c>
      <c r="B23031" t="s">
        <v>46226</v>
      </c>
      <c r="C23031" t="s">
        <v>46227</v>
      </c>
      <c r="D23031" s="1">
        <v>42155.152824074074</v>
      </c>
      <c r="E23031">
        <v>13</v>
      </c>
      <c r="F23031">
        <v>18</v>
      </c>
      <c r="G23031" t="s">
        <v>487</v>
      </c>
    </row>
    <row r="23032" spans="1:8" x14ac:dyDescent="0.2">
      <c r="A23032">
        <v>6.0482677503050906E+17</v>
      </c>
      <c r="B23032" t="s">
        <v>46228</v>
      </c>
      <c r="C23032" t="s">
        <v>46229</v>
      </c>
      <c r="D23032" s="1">
        <v>42155.158726851849</v>
      </c>
      <c r="E23032">
        <v>462</v>
      </c>
      <c r="F23032">
        <v>704</v>
      </c>
    </row>
    <row r="23033" spans="1:8" x14ac:dyDescent="0.2">
      <c r="A23033">
        <v>6.0483807658685594E+17</v>
      </c>
      <c r="B23033" t="s">
        <v>46230</v>
      </c>
      <c r="C23033" t="s">
        <v>46231</v>
      </c>
      <c r="D23033" s="1">
        <v>42155.189918981479</v>
      </c>
      <c r="E23033">
        <v>370</v>
      </c>
      <c r="F23033">
        <v>461</v>
      </c>
    </row>
    <row r="23034" spans="1:8" x14ac:dyDescent="0.2">
      <c r="A23034">
        <v>6.0483964072668698E+17</v>
      </c>
      <c r="B23034" t="s">
        <v>46232</v>
      </c>
      <c r="C23034" t="s">
        <v>46233</v>
      </c>
      <c r="D23034" s="1">
        <v>42155.194236111114</v>
      </c>
      <c r="E23034">
        <v>30</v>
      </c>
      <c r="F23034">
        <v>29</v>
      </c>
      <c r="G23034" t="s">
        <v>46234</v>
      </c>
    </row>
    <row r="23035" spans="1:8" x14ac:dyDescent="0.2">
      <c r="A23035">
        <v>6.0484158223647501E+17</v>
      </c>
      <c r="B23035" t="s">
        <v>46235</v>
      </c>
      <c r="C23035" t="s">
        <v>46236</v>
      </c>
      <c r="D23035" s="1">
        <v>42155.199594907404</v>
      </c>
      <c r="E23035">
        <v>181</v>
      </c>
      <c r="F23035">
        <v>579</v>
      </c>
    </row>
    <row r="23036" spans="1:8" x14ac:dyDescent="0.2">
      <c r="A23036">
        <v>6.0490535624710106E+17</v>
      </c>
      <c r="B23036" t="s">
        <v>46237</v>
      </c>
      <c r="C23036" t="s">
        <v>46238</v>
      </c>
      <c r="D23036" s="1">
        <v>42155.375578703701</v>
      </c>
      <c r="E23036">
        <v>38</v>
      </c>
      <c r="F23036">
        <v>59</v>
      </c>
    </row>
    <row r="23037" spans="1:8" x14ac:dyDescent="0.2">
      <c r="A23037">
        <v>6.0490621011513306E+17</v>
      </c>
      <c r="B23037" t="s">
        <v>46239</v>
      </c>
      <c r="C23037" t="s">
        <v>46240</v>
      </c>
      <c r="D23037" s="1">
        <v>42155.377928240741</v>
      </c>
      <c r="E23037">
        <v>19</v>
      </c>
      <c r="F23037">
        <v>36</v>
      </c>
      <c r="G23037" t="s">
        <v>46241</v>
      </c>
    </row>
    <row r="23038" spans="1:8" x14ac:dyDescent="0.2">
      <c r="A23038">
        <v>6.04906579197104E+17</v>
      </c>
      <c r="B23038" t="s">
        <v>46242</v>
      </c>
      <c r="C23038" t="s">
        <v>46243</v>
      </c>
      <c r="D23038" s="1">
        <v>42155.378946759258</v>
      </c>
      <c r="E23038">
        <v>12</v>
      </c>
      <c r="F23038">
        <v>34</v>
      </c>
      <c r="G23038" t="s">
        <v>215</v>
      </c>
    </row>
    <row r="23039" spans="1:8" x14ac:dyDescent="0.2">
      <c r="A23039">
        <v>6.0490660456003904E+17</v>
      </c>
      <c r="B23039" t="s">
        <v>46244</v>
      </c>
      <c r="C23039" t="s">
        <v>46245</v>
      </c>
      <c r="D23039" s="1">
        <v>42155.379016203704</v>
      </c>
      <c r="E23039">
        <v>20</v>
      </c>
      <c r="F23039">
        <v>30</v>
      </c>
      <c r="G23039" t="s">
        <v>46241</v>
      </c>
    </row>
    <row r="23040" spans="1:8" x14ac:dyDescent="0.2">
      <c r="A23040">
        <v>6.0490720665239898E+17</v>
      </c>
      <c r="B23040" t="s">
        <v>46246</v>
      </c>
      <c r="C23040" t="s">
        <v>46247</v>
      </c>
      <c r="D23040" s="1">
        <v>42155.380682870367</v>
      </c>
      <c r="E23040">
        <v>34</v>
      </c>
      <c r="F23040">
        <v>51</v>
      </c>
      <c r="G23040" t="s">
        <v>215</v>
      </c>
    </row>
    <row r="23041" spans="1:8" x14ac:dyDescent="0.2">
      <c r="A23041">
        <v>6.0490852950230195E+17</v>
      </c>
      <c r="B23041" t="s">
        <v>46248</v>
      </c>
      <c r="C23041" t="s">
        <v>46249</v>
      </c>
      <c r="D23041" s="1">
        <v>42155.384328703702</v>
      </c>
      <c r="E23041">
        <v>10</v>
      </c>
      <c r="F23041">
        <v>30</v>
      </c>
      <c r="G23041" t="s">
        <v>576</v>
      </c>
    </row>
    <row r="23042" spans="1:8" x14ac:dyDescent="0.2">
      <c r="A23042">
        <v>6.0490933843672998E+17</v>
      </c>
      <c r="B23042" t="s">
        <v>46250</v>
      </c>
      <c r="C23042" t="s">
        <v>46251</v>
      </c>
      <c r="D23042" s="1">
        <v>42155.386562500003</v>
      </c>
      <c r="E23042">
        <v>7</v>
      </c>
      <c r="F23042">
        <v>21</v>
      </c>
      <c r="G23042" t="s">
        <v>576</v>
      </c>
    </row>
    <row r="23043" spans="1:8" x14ac:dyDescent="0.2">
      <c r="A23043">
        <v>6.0490981602119194E+17</v>
      </c>
      <c r="B23043" t="s">
        <v>46252</v>
      </c>
      <c r="C23043" t="s">
        <v>46253</v>
      </c>
      <c r="D23043" s="1">
        <v>42155.387881944444</v>
      </c>
      <c r="E23043">
        <v>11</v>
      </c>
      <c r="F23043">
        <v>18</v>
      </c>
      <c r="G23043" t="s">
        <v>215</v>
      </c>
    </row>
    <row r="23044" spans="1:8" x14ac:dyDescent="0.2">
      <c r="A23044">
        <v>6.0491004898119603E+17</v>
      </c>
      <c r="B23044" t="s">
        <v>46254</v>
      </c>
      <c r="C23044" t="s">
        <v>46255</v>
      </c>
      <c r="D23044" s="1">
        <v>42155.38853009259</v>
      </c>
      <c r="E23044">
        <v>13</v>
      </c>
      <c r="F23044">
        <v>16</v>
      </c>
      <c r="G23044" t="s">
        <v>89</v>
      </c>
      <c r="H23044" t="s">
        <v>23328</v>
      </c>
    </row>
    <row r="23045" spans="1:8" x14ac:dyDescent="0.2">
      <c r="A23045">
        <v>6.0491100848698906E+17</v>
      </c>
      <c r="B23045" t="s">
        <v>46256</v>
      </c>
      <c r="C23045" t="s">
        <v>46257</v>
      </c>
      <c r="D23045" s="1">
        <v>42155.391168981485</v>
      </c>
      <c r="E23045">
        <v>11</v>
      </c>
      <c r="F23045">
        <v>25</v>
      </c>
      <c r="G23045" t="s">
        <v>46258</v>
      </c>
    </row>
    <row r="23046" spans="1:8" x14ac:dyDescent="0.2">
      <c r="A23046">
        <v>6.0491137071962496E+17</v>
      </c>
      <c r="B23046" t="s">
        <v>46259</v>
      </c>
      <c r="C23046" t="s">
        <v>46260</v>
      </c>
      <c r="D23046" s="1">
        <v>42155.392175925925</v>
      </c>
      <c r="E23046">
        <v>22</v>
      </c>
      <c r="F23046">
        <v>42</v>
      </c>
      <c r="G23046" t="s">
        <v>215</v>
      </c>
    </row>
    <row r="23047" spans="1:8" x14ac:dyDescent="0.2">
      <c r="A23047">
        <v>6.0491146788067302E+17</v>
      </c>
      <c r="B23047" t="s">
        <v>46261</v>
      </c>
      <c r="C23047" t="s">
        <v>46262</v>
      </c>
      <c r="D23047" s="1">
        <v>42155.392442129632</v>
      </c>
      <c r="E23047">
        <v>10</v>
      </c>
      <c r="F23047">
        <v>26</v>
      </c>
      <c r="G23047" t="s">
        <v>46263</v>
      </c>
    </row>
    <row r="23048" spans="1:8" x14ac:dyDescent="0.2">
      <c r="A23048">
        <v>6.0491150994114099E+17</v>
      </c>
      <c r="B23048" t="s">
        <v>46264</v>
      </c>
      <c r="C23048" t="s">
        <v>46265</v>
      </c>
      <c r="D23048" s="1">
        <v>42155.392557870371</v>
      </c>
      <c r="E23048">
        <v>5</v>
      </c>
      <c r="F23048">
        <v>33</v>
      </c>
      <c r="G23048" t="s">
        <v>215</v>
      </c>
    </row>
    <row r="23049" spans="1:8" x14ac:dyDescent="0.2">
      <c r="A23049">
        <v>6.0491192060969702E+17</v>
      </c>
      <c r="B23049" t="s">
        <v>46266</v>
      </c>
      <c r="C23049" t="s">
        <v>46267</v>
      </c>
      <c r="D23049" s="1">
        <v>42155.393692129626</v>
      </c>
      <c r="E23049">
        <v>28</v>
      </c>
      <c r="F23049">
        <v>54</v>
      </c>
      <c r="G23049" t="s">
        <v>46268</v>
      </c>
      <c r="H23049" t="s">
        <v>390</v>
      </c>
    </row>
    <row r="23050" spans="1:8" x14ac:dyDescent="0.2">
      <c r="A23050">
        <v>6.0491224672517696E+17</v>
      </c>
      <c r="B23050" t="s">
        <v>46269</v>
      </c>
      <c r="C23050" t="s">
        <v>46270</v>
      </c>
      <c r="D23050" s="1">
        <v>42155.394594907404</v>
      </c>
      <c r="E23050">
        <v>14</v>
      </c>
      <c r="F23050">
        <v>24</v>
      </c>
      <c r="G23050" t="s">
        <v>46271</v>
      </c>
      <c r="H23050" t="s">
        <v>13093</v>
      </c>
    </row>
    <row r="23051" spans="1:8" x14ac:dyDescent="0.2">
      <c r="A23051">
        <v>6.0491232369486605E+17</v>
      </c>
      <c r="B23051" t="s">
        <v>46272</v>
      </c>
      <c r="C23051" t="s">
        <v>46273</v>
      </c>
      <c r="D23051" s="1">
        <v>42155.394803240742</v>
      </c>
      <c r="E23051">
        <v>11</v>
      </c>
      <c r="F23051">
        <v>21</v>
      </c>
      <c r="G23051" t="s">
        <v>215</v>
      </c>
    </row>
    <row r="23052" spans="1:8" x14ac:dyDescent="0.2">
      <c r="A23052">
        <v>6.0496257817184998E+17</v>
      </c>
      <c r="B23052" t="s">
        <v>46274</v>
      </c>
      <c r="C23052" t="s">
        <v>46275</v>
      </c>
      <c r="D23052" s="1">
        <v>42155.533472222225</v>
      </c>
      <c r="E23052">
        <v>264</v>
      </c>
      <c r="F23052">
        <v>345</v>
      </c>
      <c r="G23052" t="e">
        <f>_xlfn.SINGLE( _xlfn.SINGLE(nicksibrodi))</f>
        <v>#NAME?</v>
      </c>
    </row>
    <row r="23053" spans="1:8" x14ac:dyDescent="0.2">
      <c r="A23053">
        <v>6.0509426324490995E+17</v>
      </c>
      <c r="B23053" t="s">
        <v>46276</v>
      </c>
      <c r="C23053" t="s">
        <v>46277</v>
      </c>
      <c r="D23053" s="1">
        <v>42155.896863425929</v>
      </c>
      <c r="E23053">
        <v>37</v>
      </c>
      <c r="F23053">
        <v>71</v>
      </c>
      <c r="G23053" t="s">
        <v>215</v>
      </c>
    </row>
    <row r="23054" spans="1:8" x14ac:dyDescent="0.2">
      <c r="A23054">
        <v>6.0509443878490496E+17</v>
      </c>
      <c r="B23054" t="s">
        <v>46278</v>
      </c>
      <c r="C23054" t="s">
        <v>46279</v>
      </c>
      <c r="D23054" s="1">
        <v>42155.897337962961</v>
      </c>
      <c r="E23054">
        <v>20</v>
      </c>
      <c r="F23054">
        <v>39</v>
      </c>
      <c r="G23054" t="s">
        <v>46241</v>
      </c>
    </row>
    <row r="23055" spans="1:8" x14ac:dyDescent="0.2">
      <c r="A23055">
        <v>6.0509833129195904E+17</v>
      </c>
      <c r="B23055" t="s">
        <v>46280</v>
      </c>
      <c r="C23055" t="s">
        <v>46281</v>
      </c>
      <c r="D23055" s="1">
        <v>42155.908090277779</v>
      </c>
      <c r="E23055">
        <v>73</v>
      </c>
      <c r="F23055">
        <v>58</v>
      </c>
      <c r="G23055" t="s">
        <v>215</v>
      </c>
    </row>
    <row r="23056" spans="1:8" x14ac:dyDescent="0.2">
      <c r="A23056">
        <v>6.0510062010687795E+17</v>
      </c>
      <c r="B23056" t="s">
        <v>46282</v>
      </c>
      <c r="C23056" t="s">
        <v>46283</v>
      </c>
      <c r="D23056" s="1">
        <v>42155.914398148147</v>
      </c>
      <c r="E23056">
        <v>20</v>
      </c>
      <c r="F23056">
        <v>64</v>
      </c>
      <c r="G23056" t="s">
        <v>46284</v>
      </c>
    </row>
    <row r="23057" spans="1:8" x14ac:dyDescent="0.2">
      <c r="A23057">
        <v>6.0516991289465997E+17</v>
      </c>
      <c r="B23057" t="s">
        <v>46285</v>
      </c>
      <c r="C23057" t="s">
        <v>46286</v>
      </c>
      <c r="D23057" s="1">
        <v>42156.105613425927</v>
      </c>
      <c r="E23057">
        <v>27</v>
      </c>
      <c r="F23057">
        <v>66</v>
      </c>
      <c r="G23057" t="s">
        <v>89</v>
      </c>
    </row>
    <row r="23058" spans="1:8" x14ac:dyDescent="0.2">
      <c r="A23058">
        <v>6.0517036967114304E+17</v>
      </c>
      <c r="B23058" t="s">
        <v>46287</v>
      </c>
      <c r="C23058" t="s">
        <v>46288</v>
      </c>
      <c r="D23058" s="1">
        <v>42156.106874999998</v>
      </c>
      <c r="E23058">
        <v>114</v>
      </c>
      <c r="F23058">
        <v>172</v>
      </c>
      <c r="G23058" t="s">
        <v>89</v>
      </c>
    </row>
    <row r="23059" spans="1:8" x14ac:dyDescent="0.2">
      <c r="A23059">
        <v>6.0517062099802906E+17</v>
      </c>
      <c r="B23059" t="s">
        <v>46289</v>
      </c>
      <c r="C23059" t="s">
        <v>46290</v>
      </c>
      <c r="D23059" s="1">
        <v>42156.107569444444</v>
      </c>
      <c r="E23059">
        <v>141</v>
      </c>
      <c r="F23059">
        <v>202</v>
      </c>
      <c r="G23059" t="s">
        <v>89</v>
      </c>
    </row>
    <row r="23060" spans="1:8" x14ac:dyDescent="0.2">
      <c r="A23060">
        <v>6.0517197625731405E+17</v>
      </c>
      <c r="B23060" t="s">
        <v>46291</v>
      </c>
      <c r="C23060" t="s">
        <v>46292</v>
      </c>
      <c r="D23060" s="1">
        <v>42156.111307870371</v>
      </c>
      <c r="E23060">
        <v>51</v>
      </c>
      <c r="F23060">
        <v>131</v>
      </c>
      <c r="G23060" t="s">
        <v>89</v>
      </c>
    </row>
    <row r="23061" spans="1:8" x14ac:dyDescent="0.2">
      <c r="A23061">
        <v>6.0531153725595597E+17</v>
      </c>
      <c r="B23061" t="s">
        <v>46293</v>
      </c>
      <c r="C23061" t="s">
        <v>46294</v>
      </c>
      <c r="D23061" s="1">
        <v>42156.496423611112</v>
      </c>
      <c r="E23061">
        <v>14</v>
      </c>
      <c r="F23061">
        <v>32</v>
      </c>
      <c r="G23061" t="s">
        <v>215</v>
      </c>
      <c r="H23061" t="s">
        <v>390</v>
      </c>
    </row>
    <row r="23062" spans="1:8" x14ac:dyDescent="0.2">
      <c r="A23062">
        <v>6.0531867695543898E+17</v>
      </c>
      <c r="B23062" t="s">
        <v>46295</v>
      </c>
      <c r="C23062" t="s">
        <v>46296</v>
      </c>
      <c r="D23062" s="1">
        <v>42156.516122685185</v>
      </c>
      <c r="E23062">
        <v>30</v>
      </c>
      <c r="F23062">
        <v>84</v>
      </c>
      <c r="G23062" t="s">
        <v>89</v>
      </c>
    </row>
    <row r="23063" spans="1:8" x14ac:dyDescent="0.2">
      <c r="A23063">
        <v>6.0533528715003405E+17</v>
      </c>
      <c r="B23063" t="s">
        <v>46297</v>
      </c>
      <c r="C23063" t="s">
        <v>46298</v>
      </c>
      <c r="D23063" s="1">
        <v>42156.561956018515</v>
      </c>
      <c r="E23063">
        <v>22</v>
      </c>
      <c r="F23063">
        <v>51</v>
      </c>
      <c r="G23063" t="s">
        <v>215</v>
      </c>
    </row>
    <row r="23064" spans="1:8" x14ac:dyDescent="0.2">
      <c r="A23064">
        <v>6.0533531819209101E+17</v>
      </c>
      <c r="B23064" t="s">
        <v>46299</v>
      </c>
      <c r="C23064" t="s">
        <v>46300</v>
      </c>
      <c r="D23064" s="1">
        <v>42156.562048611115</v>
      </c>
      <c r="E23064">
        <v>11</v>
      </c>
      <c r="F23064">
        <v>24</v>
      </c>
      <c r="G23064" t="s">
        <v>576</v>
      </c>
    </row>
    <row r="23065" spans="1:8" x14ac:dyDescent="0.2">
      <c r="A23065">
        <v>6.0535503848831296E+17</v>
      </c>
      <c r="B23065" t="s">
        <v>46301</v>
      </c>
      <c r="C23065" t="s">
        <v>46302</v>
      </c>
      <c r="D23065" s="1">
        <v>42156.61645833333</v>
      </c>
      <c r="E23065">
        <v>16</v>
      </c>
      <c r="F23065">
        <v>27</v>
      </c>
      <c r="G23065" t="s">
        <v>215</v>
      </c>
    </row>
    <row r="23066" spans="1:8" x14ac:dyDescent="0.2">
      <c r="A23066">
        <v>6.0535548949761203E+17</v>
      </c>
      <c r="B23066" t="s">
        <v>46303</v>
      </c>
      <c r="C23066" t="s">
        <v>46304</v>
      </c>
      <c r="D23066" s="1">
        <v>42156.617708333331</v>
      </c>
      <c r="E23066">
        <v>12</v>
      </c>
      <c r="F23066">
        <v>24</v>
      </c>
      <c r="G23066" t="s">
        <v>576</v>
      </c>
    </row>
    <row r="23067" spans="1:8" x14ac:dyDescent="0.2">
      <c r="A23067">
        <v>6.0537661417263898E+17</v>
      </c>
      <c r="B23067" t="s">
        <v>46305</v>
      </c>
      <c r="C23067" t="s">
        <v>46221</v>
      </c>
      <c r="D23067" s="1">
        <v>42156.675995370373</v>
      </c>
      <c r="E23067">
        <v>106</v>
      </c>
      <c r="F23067">
        <v>144</v>
      </c>
    </row>
    <row r="23068" spans="1:8" x14ac:dyDescent="0.2">
      <c r="A23068">
        <v>6.05376713091072E+17</v>
      </c>
      <c r="B23068" t="s">
        <v>46306</v>
      </c>
      <c r="C23068" t="s">
        <v>46307</v>
      </c>
      <c r="D23068" s="1">
        <v>42156.67627314815</v>
      </c>
      <c r="E23068">
        <v>50</v>
      </c>
      <c r="F23068">
        <v>76</v>
      </c>
    </row>
    <row r="23069" spans="1:8" x14ac:dyDescent="0.2">
      <c r="A23069">
        <v>6.0539227906757402E+17</v>
      </c>
      <c r="B23069" t="s">
        <v>46308</v>
      </c>
      <c r="C23069" t="s">
        <v>46309</v>
      </c>
      <c r="D23069" s="1">
        <v>42156.719224537039</v>
      </c>
      <c r="E23069">
        <v>15</v>
      </c>
      <c r="F23069">
        <v>25</v>
      </c>
      <c r="G23069" t="s">
        <v>46310</v>
      </c>
    </row>
    <row r="23070" spans="1:8" x14ac:dyDescent="0.2">
      <c r="A23070">
        <v>6.0540379905489306E+17</v>
      </c>
      <c r="B23070" t="s">
        <v>46311</v>
      </c>
      <c r="C23070" t="s">
        <v>46312</v>
      </c>
      <c r="D23070" s="1">
        <v>42156.751018518517</v>
      </c>
      <c r="E23070">
        <v>57</v>
      </c>
      <c r="F23070">
        <v>68</v>
      </c>
    </row>
    <row r="23071" spans="1:8" x14ac:dyDescent="0.2">
      <c r="A23071">
        <v>6.0540411832953203E+17</v>
      </c>
      <c r="B23071" t="s">
        <v>46313</v>
      </c>
      <c r="C23071" t="s">
        <v>46314</v>
      </c>
      <c r="D23071" s="1">
        <v>42156.751898148148</v>
      </c>
      <c r="E23071">
        <v>25</v>
      </c>
      <c r="F23071">
        <v>62</v>
      </c>
      <c r="G23071" t="e">
        <f>Zac_dunnn2</f>
        <v>#NAME?</v>
      </c>
    </row>
    <row r="23072" spans="1:8" x14ac:dyDescent="0.2">
      <c r="A23072">
        <v>6.0540837496925299E+17</v>
      </c>
      <c r="B23072" t="s">
        <v>46315</v>
      </c>
      <c r="C23072" t="s">
        <v>46316</v>
      </c>
      <c r="D23072" s="1">
        <v>42156.763645833336</v>
      </c>
      <c r="E23072">
        <v>283</v>
      </c>
      <c r="F23072">
        <v>403</v>
      </c>
    </row>
    <row r="23073" spans="1:8" x14ac:dyDescent="0.2">
      <c r="A23073">
        <v>6.0540862546145997E+17</v>
      </c>
      <c r="B23073" t="s">
        <v>46317</v>
      </c>
      <c r="C23073" t="s">
        <v>46318</v>
      </c>
      <c r="D23073" s="1">
        <v>42156.764328703706</v>
      </c>
      <c r="E23073">
        <v>141</v>
      </c>
      <c r="F23073">
        <v>215</v>
      </c>
    </row>
    <row r="23074" spans="1:8" x14ac:dyDescent="0.2">
      <c r="A23074">
        <v>6.05411810632736E+17</v>
      </c>
      <c r="B23074" t="s">
        <v>46319</v>
      </c>
      <c r="C23074" t="s">
        <v>46320</v>
      </c>
      <c r="D23074" s="1">
        <v>42156.773125</v>
      </c>
      <c r="E23074">
        <v>79</v>
      </c>
      <c r="F23074">
        <v>126</v>
      </c>
      <c r="G23074" t="s">
        <v>89</v>
      </c>
    </row>
    <row r="23075" spans="1:8" x14ac:dyDescent="0.2">
      <c r="A23075">
        <v>6.0541484655800704E+17</v>
      </c>
      <c r="B23075" t="s">
        <v>46321</v>
      </c>
      <c r="C23075" t="s">
        <v>46322</v>
      </c>
      <c r="D23075" s="1">
        <v>42156.781504629631</v>
      </c>
      <c r="E23075">
        <v>24</v>
      </c>
      <c r="F23075">
        <v>49</v>
      </c>
      <c r="G23075" t="s">
        <v>89</v>
      </c>
      <c r="H23075" t="s">
        <v>46323</v>
      </c>
    </row>
    <row r="23076" spans="1:8" x14ac:dyDescent="0.2">
      <c r="A23076">
        <v>6.0542408158496704E+17</v>
      </c>
      <c r="B23076" t="s">
        <v>46324</v>
      </c>
      <c r="C23076" t="s">
        <v>46325</v>
      </c>
      <c r="D23076" s="1">
        <v>42156.806979166664</v>
      </c>
      <c r="E23076">
        <v>28</v>
      </c>
      <c r="F23076">
        <v>42</v>
      </c>
      <c r="G23076" t="s">
        <v>215</v>
      </c>
    </row>
    <row r="23077" spans="1:8" x14ac:dyDescent="0.2">
      <c r="A23077">
        <v>6.0543221787619699E+17</v>
      </c>
      <c r="B23077" t="s">
        <v>46326</v>
      </c>
      <c r="C23077" t="s">
        <v>46327</v>
      </c>
      <c r="D23077" s="1">
        <v>42156.829432870371</v>
      </c>
      <c r="E23077">
        <v>392</v>
      </c>
      <c r="F23077">
        <v>614</v>
      </c>
    </row>
    <row r="23078" spans="1:8" x14ac:dyDescent="0.2">
      <c r="A23078">
        <v>6.0545460777562496E+17</v>
      </c>
      <c r="B23078" t="s">
        <v>46328</v>
      </c>
      <c r="C23078" t="s">
        <v>46329</v>
      </c>
      <c r="D23078" s="1">
        <v>42156.891215277778</v>
      </c>
      <c r="E23078">
        <v>210</v>
      </c>
      <c r="F23078">
        <v>254</v>
      </c>
    </row>
    <row r="23079" spans="1:8" x14ac:dyDescent="0.2">
      <c r="A23079">
        <v>6.0545486521362803E+17</v>
      </c>
      <c r="B23079" t="s">
        <v>46330</v>
      </c>
      <c r="C23079" t="s">
        <v>46331</v>
      </c>
      <c r="D23079" s="1">
        <v>42156.891932870371</v>
      </c>
      <c r="E23079">
        <v>198</v>
      </c>
      <c r="F23079">
        <v>244</v>
      </c>
    </row>
    <row r="23080" spans="1:8" x14ac:dyDescent="0.2">
      <c r="A23080">
        <v>6.0545552897481894E+17</v>
      </c>
      <c r="B23080" t="s">
        <v>46332</v>
      </c>
      <c r="C23080" t="s">
        <v>46333</v>
      </c>
      <c r="D23080" s="1">
        <v>42156.893761574072</v>
      </c>
      <c r="E23080">
        <v>191</v>
      </c>
      <c r="F23080">
        <v>230</v>
      </c>
    </row>
    <row r="23081" spans="1:8" x14ac:dyDescent="0.2">
      <c r="A23081">
        <v>6.0550758615942694E+17</v>
      </c>
      <c r="B23081" t="s">
        <v>46334</v>
      </c>
      <c r="C23081" t="s">
        <v>46335</v>
      </c>
      <c r="D23081" s="1">
        <v>42157.037407407406</v>
      </c>
      <c r="E23081">
        <v>197</v>
      </c>
      <c r="F23081">
        <v>281</v>
      </c>
      <c r="G23081" t="s">
        <v>46336</v>
      </c>
      <c r="H23081" t="s">
        <v>616</v>
      </c>
    </row>
    <row r="23082" spans="1:8" x14ac:dyDescent="0.2">
      <c r="A23082">
        <v>6.0550779278767706E+17</v>
      </c>
      <c r="B23082" t="s">
        <v>46337</v>
      </c>
      <c r="C23082" t="s">
        <v>46338</v>
      </c>
      <c r="D23082" s="1">
        <v>42157.037986111114</v>
      </c>
      <c r="E23082">
        <v>19</v>
      </c>
      <c r="F23082">
        <v>31</v>
      </c>
      <c r="G23082" t="s">
        <v>215</v>
      </c>
      <c r="H23082" t="s">
        <v>616</v>
      </c>
    </row>
    <row r="23083" spans="1:8" x14ac:dyDescent="0.2">
      <c r="A23083">
        <v>6.0551161207893606E+17</v>
      </c>
      <c r="B23083" t="s">
        <v>46339</v>
      </c>
      <c r="C23083" t="s">
        <v>46340</v>
      </c>
      <c r="D23083" s="1">
        <v>42157.048518518517</v>
      </c>
      <c r="E23083">
        <v>20</v>
      </c>
      <c r="F23083">
        <v>39</v>
      </c>
      <c r="G23083" t="s">
        <v>215</v>
      </c>
    </row>
    <row r="23084" spans="1:8" x14ac:dyDescent="0.2">
      <c r="A23084">
        <v>6.0551179422913306E+17</v>
      </c>
      <c r="B23084" t="s">
        <v>46341</v>
      </c>
      <c r="C23084" t="s">
        <v>46342</v>
      </c>
      <c r="D23084" s="1">
        <v>42157.049027777779</v>
      </c>
      <c r="E23084">
        <v>15</v>
      </c>
      <c r="F23084">
        <v>15</v>
      </c>
      <c r="G23084" t="s">
        <v>215</v>
      </c>
      <c r="H23084" t="s">
        <v>390</v>
      </c>
    </row>
    <row r="23085" spans="1:8" x14ac:dyDescent="0.2">
      <c r="A23085">
        <v>6.0551305312434496E+17</v>
      </c>
      <c r="B23085" t="s">
        <v>46343</v>
      </c>
      <c r="C23085" t="s">
        <v>46344</v>
      </c>
      <c r="D23085" s="1">
        <v>42157.052499999998</v>
      </c>
      <c r="E23085">
        <v>24</v>
      </c>
      <c r="F23085">
        <v>52</v>
      </c>
      <c r="G23085" t="s">
        <v>215</v>
      </c>
    </row>
    <row r="23086" spans="1:8" x14ac:dyDescent="0.2">
      <c r="A23086">
        <v>6.0552088295458803E+17</v>
      </c>
      <c r="B23086" t="s">
        <v>46345</v>
      </c>
      <c r="C23086" t="s">
        <v>46346</v>
      </c>
      <c r="D23086" s="1">
        <v>42157.074108796296</v>
      </c>
      <c r="E23086">
        <v>51</v>
      </c>
      <c r="F23086">
        <v>135</v>
      </c>
      <c r="G23086" t="s">
        <v>89</v>
      </c>
    </row>
    <row r="23087" spans="1:8" x14ac:dyDescent="0.2">
      <c r="A23087">
        <v>6.0561694241891494E+17</v>
      </c>
      <c r="B23087" t="s">
        <v>46347</v>
      </c>
      <c r="C23087" t="s">
        <v>46348</v>
      </c>
      <c r="D23087" s="1">
        <v>42157.339178240742</v>
      </c>
      <c r="E23087">
        <v>23</v>
      </c>
      <c r="F23087">
        <v>36</v>
      </c>
      <c r="G23087" t="s">
        <v>46349</v>
      </c>
    </row>
    <row r="23088" spans="1:8" x14ac:dyDescent="0.2">
      <c r="A23088">
        <v>6.0561705666337894E+17</v>
      </c>
      <c r="B23088" t="s">
        <v>46350</v>
      </c>
      <c r="C23088" t="s">
        <v>46351</v>
      </c>
      <c r="D23088" s="1">
        <v>42157.339490740742</v>
      </c>
      <c r="E23088">
        <v>22</v>
      </c>
      <c r="F23088">
        <v>34</v>
      </c>
      <c r="G23088" t="e">
        <f>JollyGoodman181</f>
        <v>#NAME?</v>
      </c>
    </row>
    <row r="23089" spans="1:8" x14ac:dyDescent="0.2">
      <c r="A23089">
        <v>6.0561718240021197E+17</v>
      </c>
      <c r="B23089" t="s">
        <v>46352</v>
      </c>
      <c r="C23089" t="s">
        <v>46353</v>
      </c>
      <c r="D23089" s="1">
        <v>42157.339837962965</v>
      </c>
      <c r="E23089">
        <v>16</v>
      </c>
      <c r="F23089">
        <v>34</v>
      </c>
      <c r="G23089" t="s">
        <v>46349</v>
      </c>
    </row>
    <row r="23090" spans="1:8" x14ac:dyDescent="0.2">
      <c r="A23090">
        <v>6.0561738383585997E+17</v>
      </c>
      <c r="B23090" t="s">
        <v>46354</v>
      </c>
      <c r="C23090" t="s">
        <v>46355</v>
      </c>
      <c r="D23090" s="1">
        <v>42157.34039351852</v>
      </c>
      <c r="E23090">
        <v>16</v>
      </c>
      <c r="F23090">
        <v>35</v>
      </c>
      <c r="G23090" t="s">
        <v>215</v>
      </c>
    </row>
    <row r="23091" spans="1:8" x14ac:dyDescent="0.2">
      <c r="A23091">
        <v>6.0561754588279603E+17</v>
      </c>
      <c r="B23091" t="s">
        <v>46356</v>
      </c>
      <c r="C23091" t="s">
        <v>46357</v>
      </c>
      <c r="D23091" s="1">
        <v>42157.340844907405</v>
      </c>
      <c r="E23091">
        <v>16</v>
      </c>
      <c r="F23091">
        <v>36</v>
      </c>
      <c r="G23091" t="s">
        <v>576</v>
      </c>
    </row>
    <row r="23092" spans="1:8" x14ac:dyDescent="0.2">
      <c r="A23092">
        <v>6.0561862121847603E+17</v>
      </c>
      <c r="B23092" t="s">
        <v>46358</v>
      </c>
      <c r="C23092" t="s">
        <v>46359</v>
      </c>
      <c r="D23092" s="1">
        <v>42157.343807870369</v>
      </c>
      <c r="E23092">
        <v>19</v>
      </c>
      <c r="F23092">
        <v>35</v>
      </c>
      <c r="G23092" t="s">
        <v>215</v>
      </c>
    </row>
    <row r="23093" spans="1:8" x14ac:dyDescent="0.2">
      <c r="A23093">
        <v>6.0562140220559706E+17</v>
      </c>
      <c r="B23093" t="s">
        <v>46360</v>
      </c>
      <c r="C23093" t="s">
        <v>46361</v>
      </c>
      <c r="D23093" s="1">
        <v>42157.351481481484</v>
      </c>
      <c r="E23093">
        <v>14</v>
      </c>
      <c r="F23093">
        <v>29</v>
      </c>
      <c r="G23093" t="s">
        <v>34787</v>
      </c>
    </row>
    <row r="23094" spans="1:8" x14ac:dyDescent="0.2">
      <c r="A23094">
        <v>6.0571265712410598E+17</v>
      </c>
      <c r="B23094" t="s">
        <v>46362</v>
      </c>
      <c r="C23094" t="s">
        <v>46363</v>
      </c>
      <c r="D23094" s="1">
        <v>42157.603298611109</v>
      </c>
      <c r="E23094">
        <v>17</v>
      </c>
      <c r="F23094">
        <v>27</v>
      </c>
      <c r="G23094" t="e">
        <f>_xlfn.SINGLE(dxkelley _xlfn.SINGLE(BOBonTCN))</f>
        <v>#NAME?</v>
      </c>
    </row>
    <row r="23095" spans="1:8" x14ac:dyDescent="0.2">
      <c r="A23095">
        <v>6.0571477617873702E+17</v>
      </c>
      <c r="B23095" t="s">
        <v>46364</v>
      </c>
      <c r="C23095" t="s">
        <v>46365</v>
      </c>
      <c r="D23095" s="1">
        <v>42157.609143518515</v>
      </c>
      <c r="E23095">
        <v>8</v>
      </c>
      <c r="F23095">
        <v>22</v>
      </c>
      <c r="G23095" t="e">
        <f>_xlfn.SINGLE(RickysPlace1 _xlfn.SINGLE( _xlfn.SINGLE(dxkelley _xlfn.SINGLE(BOBonTCN))))</f>
        <v>#NAME?</v>
      </c>
    </row>
    <row r="23096" spans="1:8" x14ac:dyDescent="0.2">
      <c r="A23096">
        <v>6.0571481891030605E+17</v>
      </c>
      <c r="B23096" t="s">
        <v>46366</v>
      </c>
      <c r="C23096" t="s">
        <v>46367</v>
      </c>
      <c r="D23096" s="1">
        <v>42157.609270833331</v>
      </c>
      <c r="E23096">
        <v>13</v>
      </c>
      <c r="F23096">
        <v>35</v>
      </c>
      <c r="G23096" t="s">
        <v>215</v>
      </c>
    </row>
    <row r="23097" spans="1:8" x14ac:dyDescent="0.2">
      <c r="A23097">
        <v>6.0571535783640998E+17</v>
      </c>
      <c r="B23097" t="s">
        <v>46368</v>
      </c>
      <c r="C23097" t="s">
        <v>46369</v>
      </c>
      <c r="D23097" s="1">
        <v>42157.610752314817</v>
      </c>
      <c r="E23097">
        <v>14</v>
      </c>
      <c r="F23097">
        <v>35</v>
      </c>
      <c r="G23097" t="s">
        <v>89</v>
      </c>
      <c r="H23097" t="s">
        <v>616</v>
      </c>
    </row>
    <row r="23098" spans="1:8" x14ac:dyDescent="0.2">
      <c r="A23098">
        <v>6.0573097377128E+17</v>
      </c>
      <c r="B23098" t="s">
        <v>46370</v>
      </c>
      <c r="C23098" t="s">
        <v>46371</v>
      </c>
      <c r="D23098" s="1">
        <v>42157.65384259259</v>
      </c>
      <c r="E23098">
        <v>46</v>
      </c>
      <c r="F23098">
        <v>82</v>
      </c>
      <c r="G23098" t="s">
        <v>46372</v>
      </c>
    </row>
    <row r="23099" spans="1:8" x14ac:dyDescent="0.2">
      <c r="A23099">
        <v>6.0580475810063104E+17</v>
      </c>
      <c r="B23099" t="s">
        <v>46373</v>
      </c>
      <c r="C23099" t="s">
        <v>46374</v>
      </c>
      <c r="D23099" s="1">
        <v>42157.857453703706</v>
      </c>
      <c r="E23099">
        <v>28</v>
      </c>
      <c r="F23099">
        <v>44</v>
      </c>
      <c r="G23099" t="s">
        <v>89</v>
      </c>
    </row>
    <row r="23100" spans="1:8" x14ac:dyDescent="0.2">
      <c r="A23100">
        <v>6.0583917140445504E+17</v>
      </c>
      <c r="B23100" t="s">
        <v>46375</v>
      </c>
      <c r="C23100" t="s">
        <v>46376</v>
      </c>
      <c r="D23100" s="1">
        <v>42157.952418981484</v>
      </c>
      <c r="E23100">
        <v>39</v>
      </c>
      <c r="F23100">
        <v>72</v>
      </c>
    </row>
    <row r="23101" spans="1:8" x14ac:dyDescent="0.2">
      <c r="A23101">
        <v>6.0597979217389901E+17</v>
      </c>
      <c r="B23101" t="s">
        <v>46377</v>
      </c>
      <c r="C23101" t="s">
        <v>46378</v>
      </c>
      <c r="D23101" s="1">
        <v>42158.340451388889</v>
      </c>
      <c r="E23101">
        <v>47</v>
      </c>
      <c r="F23101">
        <v>70</v>
      </c>
      <c r="G23101" t="s">
        <v>89</v>
      </c>
    </row>
    <row r="23102" spans="1:8" x14ac:dyDescent="0.2">
      <c r="A23102">
        <v>6.0607916432469606E+17</v>
      </c>
      <c r="B23102" t="s">
        <v>46379</v>
      </c>
      <c r="C23102" t="s">
        <v>46380</v>
      </c>
      <c r="D23102" s="1">
        <v>42158.614664351851</v>
      </c>
      <c r="E23102">
        <v>18</v>
      </c>
      <c r="F23102">
        <v>28</v>
      </c>
      <c r="G23102" t="s">
        <v>576</v>
      </c>
    </row>
    <row r="23103" spans="1:8" x14ac:dyDescent="0.2">
      <c r="A23103">
        <v>6.0608118623925005E+17</v>
      </c>
      <c r="B23103" t="s">
        <v>46381</v>
      </c>
      <c r="C23103" t="s">
        <v>46382</v>
      </c>
      <c r="D23103" s="1">
        <v>42158.620243055557</v>
      </c>
      <c r="E23103">
        <v>19</v>
      </c>
      <c r="F23103">
        <v>41</v>
      </c>
      <c r="G23103" t="s">
        <v>89</v>
      </c>
      <c r="H23103" t="s">
        <v>616</v>
      </c>
    </row>
    <row r="23104" spans="1:8" x14ac:dyDescent="0.2">
      <c r="A23104">
        <v>6.0608133627370701E+17</v>
      </c>
      <c r="B23104" t="s">
        <v>46383</v>
      </c>
      <c r="C23104" t="s">
        <v>46384</v>
      </c>
      <c r="D23104" s="1">
        <v>42158.620659722219</v>
      </c>
      <c r="E23104">
        <v>24</v>
      </c>
      <c r="F23104">
        <v>36</v>
      </c>
      <c r="G23104" t="s">
        <v>46385</v>
      </c>
    </row>
    <row r="23105" spans="1:8" x14ac:dyDescent="0.2">
      <c r="A23105">
        <v>6.0610689360662502E+17</v>
      </c>
      <c r="B23105" t="s">
        <v>46386</v>
      </c>
      <c r="C23105" t="s">
        <v>46387</v>
      </c>
      <c r="D23105" s="1">
        <v>42158.691192129627</v>
      </c>
      <c r="E23105">
        <v>14</v>
      </c>
      <c r="F23105">
        <v>26</v>
      </c>
      <c r="G23105" t="e">
        <f>_xlfn.SINGLE(vilmawolfe03 _xlfn.SINGLE( _xlfn.SINGLE(davevin73)))</f>
        <v>#NAME?</v>
      </c>
      <c r="H23105" t="s">
        <v>616</v>
      </c>
    </row>
    <row r="23106" spans="1:8" x14ac:dyDescent="0.2">
      <c r="A23106">
        <v>6.0612580342070003E+17</v>
      </c>
      <c r="B23106" t="s">
        <v>46388</v>
      </c>
      <c r="C23106" t="s">
        <v>46389</v>
      </c>
      <c r="D23106" s="1">
        <v>42158.743368055555</v>
      </c>
      <c r="E23106">
        <v>192</v>
      </c>
      <c r="F23106">
        <v>209</v>
      </c>
    </row>
    <row r="23107" spans="1:8" x14ac:dyDescent="0.2">
      <c r="A23107">
        <v>6.0612716491696102E+17</v>
      </c>
      <c r="B23107" t="s">
        <v>46390</v>
      </c>
      <c r="C23107" t="s">
        <v>46391</v>
      </c>
      <c r="D23107" s="1">
        <v>42158.747129629628</v>
      </c>
      <c r="E23107">
        <v>411</v>
      </c>
      <c r="F23107">
        <v>471</v>
      </c>
    </row>
    <row r="23108" spans="1:8" x14ac:dyDescent="0.2">
      <c r="A23108">
        <v>6.0615832605391603E+17</v>
      </c>
      <c r="B23108" t="s">
        <v>46392</v>
      </c>
      <c r="C23108" t="s">
        <v>46393</v>
      </c>
      <c r="D23108" s="1">
        <v>42158.833113425928</v>
      </c>
      <c r="E23108">
        <v>20</v>
      </c>
      <c r="F23108">
        <v>33</v>
      </c>
    </row>
    <row r="23109" spans="1:8" x14ac:dyDescent="0.2">
      <c r="A23109">
        <v>6.0616194103227098E+17</v>
      </c>
      <c r="B23109" t="s">
        <v>46394</v>
      </c>
      <c r="C23109" t="s">
        <v>46395</v>
      </c>
      <c r="D23109" s="1">
        <v>42158.843090277776</v>
      </c>
      <c r="E23109">
        <v>14</v>
      </c>
      <c r="F23109">
        <v>19</v>
      </c>
      <c r="G23109" t="e">
        <f>_xlfn.SINGLE( _xlfn.SINGLE(TurnberryBuzz))</f>
        <v>#NAME?</v>
      </c>
    </row>
    <row r="23110" spans="1:8" x14ac:dyDescent="0.2">
      <c r="A23110">
        <v>6.0617224899569203E+17</v>
      </c>
      <c r="B23110" t="s">
        <v>46396</v>
      </c>
      <c r="C23110" t="s">
        <v>46397</v>
      </c>
      <c r="D23110" s="1">
        <v>42158.871527777781</v>
      </c>
      <c r="E23110">
        <v>69</v>
      </c>
      <c r="F23110">
        <v>110</v>
      </c>
    </row>
    <row r="23111" spans="1:8" x14ac:dyDescent="0.2">
      <c r="A23111">
        <v>6.0618059445688704E+17</v>
      </c>
      <c r="B23111" t="s">
        <v>46398</v>
      </c>
      <c r="C23111" t="s">
        <v>46399</v>
      </c>
      <c r="D23111" s="1">
        <v>42158.894560185188</v>
      </c>
      <c r="E23111">
        <v>31</v>
      </c>
      <c r="F23111">
        <v>58</v>
      </c>
      <c r="G23111" t="s">
        <v>215</v>
      </c>
    </row>
    <row r="23112" spans="1:8" x14ac:dyDescent="0.2">
      <c r="A23112">
        <v>6.06182607857008E+17</v>
      </c>
      <c r="B23112" t="s">
        <v>46400</v>
      </c>
      <c r="C23112" t="s">
        <v>46401</v>
      </c>
      <c r="D23112" s="1">
        <v>42158.90011574074</v>
      </c>
      <c r="E23112">
        <v>165</v>
      </c>
      <c r="F23112">
        <v>246</v>
      </c>
    </row>
    <row r="23113" spans="1:8" x14ac:dyDescent="0.2">
      <c r="A23113">
        <v>6.0618768846361805E+17</v>
      </c>
      <c r="B23113" t="s">
        <v>46402</v>
      </c>
      <c r="C23113" t="s">
        <v>46403</v>
      </c>
      <c r="D23113" s="1">
        <v>42158.914143518516</v>
      </c>
      <c r="E23113">
        <v>77</v>
      </c>
      <c r="F23113">
        <v>207</v>
      </c>
      <c r="G23113" t="s">
        <v>215</v>
      </c>
    </row>
    <row r="23114" spans="1:8" x14ac:dyDescent="0.2">
      <c r="A23114">
        <v>6.0622459104074099E+17</v>
      </c>
      <c r="B23114" t="s">
        <v>46404</v>
      </c>
      <c r="C23114" t="s">
        <v>46405</v>
      </c>
      <c r="D23114" s="1">
        <v>42159.015972222223</v>
      </c>
      <c r="E23114">
        <v>15</v>
      </c>
      <c r="F23114">
        <v>15</v>
      </c>
      <c r="G23114" t="s">
        <v>215</v>
      </c>
      <c r="H23114" t="s">
        <v>390</v>
      </c>
    </row>
    <row r="23115" spans="1:8" x14ac:dyDescent="0.2">
      <c r="A23115">
        <v>6.0622467205373094E+17</v>
      </c>
      <c r="B23115" t="s">
        <v>46406</v>
      </c>
      <c r="C23115" t="s">
        <v>46407</v>
      </c>
      <c r="D23115" s="1">
        <v>42159.016192129631</v>
      </c>
      <c r="E23115">
        <v>20</v>
      </c>
      <c r="F23115">
        <v>56</v>
      </c>
      <c r="G23115" t="s">
        <v>215</v>
      </c>
    </row>
    <row r="23116" spans="1:8" x14ac:dyDescent="0.2">
      <c r="A23116">
        <v>6.06492637881888E+17</v>
      </c>
      <c r="B23116" t="s">
        <v>46408</v>
      </c>
      <c r="C23116" t="s">
        <v>41745</v>
      </c>
      <c r="D23116" s="1">
        <v>42159.755636574075</v>
      </c>
      <c r="E23116">
        <v>219</v>
      </c>
      <c r="F23116">
        <v>315</v>
      </c>
    </row>
    <row r="23117" spans="1:8" x14ac:dyDescent="0.2">
      <c r="A23117">
        <v>6.0649317067592896E+17</v>
      </c>
      <c r="B23117" t="s">
        <v>46409</v>
      </c>
      <c r="C23117" t="s">
        <v>46410</v>
      </c>
      <c r="D23117" s="1">
        <v>42159.757106481484</v>
      </c>
      <c r="E23117">
        <v>142</v>
      </c>
      <c r="F23117">
        <v>189</v>
      </c>
    </row>
    <row r="23118" spans="1:8" x14ac:dyDescent="0.2">
      <c r="A23118">
        <v>6.0649405376566003E+17</v>
      </c>
      <c r="B23118" t="s">
        <v>46411</v>
      </c>
      <c r="C23118" t="s">
        <v>41366</v>
      </c>
      <c r="D23118" s="1">
        <v>42159.759548611109</v>
      </c>
      <c r="E23118">
        <v>220</v>
      </c>
      <c r="F23118">
        <v>245</v>
      </c>
    </row>
    <row r="23119" spans="1:8" x14ac:dyDescent="0.2">
      <c r="A23119">
        <v>6.0652955423308506E+17</v>
      </c>
      <c r="B23119" t="s">
        <v>46412</v>
      </c>
      <c r="C23119" t="s">
        <v>46413</v>
      </c>
      <c r="D23119" s="1">
        <v>42159.857511574075</v>
      </c>
      <c r="E23119">
        <v>23</v>
      </c>
      <c r="F23119">
        <v>35</v>
      </c>
    </row>
    <row r="23120" spans="1:8" x14ac:dyDescent="0.2">
      <c r="A23120">
        <v>6.0653591790658701E+17</v>
      </c>
      <c r="B23120" t="s">
        <v>46414</v>
      </c>
      <c r="C23120" t="s">
        <v>46415</v>
      </c>
      <c r="D23120" s="1">
        <v>42159.875069444446</v>
      </c>
      <c r="E23120">
        <v>15</v>
      </c>
      <c r="F23120">
        <v>26</v>
      </c>
      <c r="G23120" t="s">
        <v>215</v>
      </c>
    </row>
    <row r="23121" spans="1:8" x14ac:dyDescent="0.2">
      <c r="A23121">
        <v>6.0654333977352102E+17</v>
      </c>
      <c r="B23121" t="s">
        <v>46416</v>
      </c>
      <c r="C23121" t="s">
        <v>46417</v>
      </c>
      <c r="D23121" s="1">
        <v>42159.895543981482</v>
      </c>
      <c r="E23121">
        <v>11</v>
      </c>
      <c r="F23121">
        <v>18</v>
      </c>
      <c r="G23121" t="s">
        <v>215</v>
      </c>
    </row>
    <row r="23122" spans="1:8" x14ac:dyDescent="0.2">
      <c r="A23122">
        <v>6.0658839322984E+17</v>
      </c>
      <c r="B23122" t="s">
        <v>46418</v>
      </c>
      <c r="C23122" t="s">
        <v>46419</v>
      </c>
      <c r="D23122" s="1">
        <v>42160.019872685189</v>
      </c>
      <c r="E23122">
        <v>31</v>
      </c>
      <c r="F23122">
        <v>54</v>
      </c>
    </row>
    <row r="23123" spans="1:8" x14ac:dyDescent="0.2">
      <c r="A23123">
        <v>6.0659233506189696E+17</v>
      </c>
      <c r="B23123" t="s">
        <v>46420</v>
      </c>
      <c r="C23123" t="s">
        <v>46421</v>
      </c>
      <c r="D23123" s="1">
        <v>42160.030752314815</v>
      </c>
      <c r="E23123">
        <v>43</v>
      </c>
      <c r="F23123">
        <v>84</v>
      </c>
    </row>
    <row r="23124" spans="1:8" x14ac:dyDescent="0.2">
      <c r="A23124">
        <v>6.0659315472952499E+17</v>
      </c>
      <c r="B23124" t="s">
        <v>46422</v>
      </c>
      <c r="C23124" t="s">
        <v>46423</v>
      </c>
      <c r="D23124" s="1">
        <v>42160.033009259256</v>
      </c>
      <c r="E23124">
        <v>75</v>
      </c>
      <c r="F23124">
        <v>142</v>
      </c>
    </row>
    <row r="23125" spans="1:8" x14ac:dyDescent="0.2">
      <c r="A23125">
        <v>6.0665355247228902E+17</v>
      </c>
      <c r="B23125" t="s">
        <v>46424</v>
      </c>
      <c r="C23125" t="s">
        <v>46425</v>
      </c>
      <c r="D23125" s="1">
        <v>42160.199675925927</v>
      </c>
      <c r="E23125">
        <v>16</v>
      </c>
      <c r="F23125">
        <v>34</v>
      </c>
      <c r="G23125" t="s">
        <v>215</v>
      </c>
      <c r="H23125" t="s">
        <v>390</v>
      </c>
    </row>
    <row r="23126" spans="1:8" x14ac:dyDescent="0.2">
      <c r="A23126">
        <v>6.0665358263352102E+17</v>
      </c>
      <c r="B23126" t="s">
        <v>46426</v>
      </c>
      <c r="C23126" t="s">
        <v>46427</v>
      </c>
      <c r="D23126" s="1">
        <v>42160.199756944443</v>
      </c>
      <c r="E23126">
        <v>14</v>
      </c>
      <c r="F23126">
        <v>43</v>
      </c>
      <c r="G23126" t="s">
        <v>46428</v>
      </c>
    </row>
    <row r="23127" spans="1:8" x14ac:dyDescent="0.2">
      <c r="A23127">
        <v>6.0665363138808602E+17</v>
      </c>
      <c r="B23127" t="s">
        <v>46429</v>
      </c>
      <c r="C23127" t="s">
        <v>46430</v>
      </c>
      <c r="D23127" s="1">
        <v>42160.199895833335</v>
      </c>
      <c r="E23127">
        <v>26</v>
      </c>
      <c r="F23127">
        <v>52</v>
      </c>
      <c r="G23127" t="s">
        <v>46431</v>
      </c>
      <c r="H23127" t="s">
        <v>390</v>
      </c>
    </row>
    <row r="23128" spans="1:8" x14ac:dyDescent="0.2">
      <c r="A23128">
        <v>6.0665366768139802E+17</v>
      </c>
      <c r="B23128" t="s">
        <v>46432</v>
      </c>
      <c r="C23128" t="s">
        <v>46433</v>
      </c>
      <c r="D23128" s="1">
        <v>42160.2</v>
      </c>
      <c r="E23128">
        <v>22</v>
      </c>
      <c r="F23128">
        <v>75</v>
      </c>
      <c r="G23128" t="s">
        <v>215</v>
      </c>
    </row>
    <row r="23129" spans="1:8" x14ac:dyDescent="0.2">
      <c r="A23129">
        <v>6.0667054620241101E+17</v>
      </c>
      <c r="B23129" t="s">
        <v>46434</v>
      </c>
      <c r="C23129" t="s">
        <v>46435</v>
      </c>
      <c r="D23129" s="1">
        <v>42160.246574074074</v>
      </c>
      <c r="E23129">
        <v>212</v>
      </c>
      <c r="F23129">
        <v>219</v>
      </c>
      <c r="G23129" t="s">
        <v>89</v>
      </c>
    </row>
    <row r="23130" spans="1:8" x14ac:dyDescent="0.2">
      <c r="A23130">
        <v>6.0667176769698202E+17</v>
      </c>
      <c r="B23130" t="s">
        <v>46436</v>
      </c>
      <c r="C23130" t="s">
        <v>46437</v>
      </c>
      <c r="D23130" s="1">
        <v>42160.249942129631</v>
      </c>
      <c r="E23130">
        <v>23</v>
      </c>
      <c r="F23130">
        <v>58</v>
      </c>
      <c r="G23130" t="s">
        <v>89</v>
      </c>
    </row>
    <row r="23131" spans="1:8" x14ac:dyDescent="0.2">
      <c r="A23131">
        <v>6.0667440472301504E+17</v>
      </c>
      <c r="B23131" t="s">
        <v>46438</v>
      </c>
      <c r="C23131" t="s">
        <v>46439</v>
      </c>
      <c r="D23131" s="1">
        <v>42160.257222222222</v>
      </c>
      <c r="E23131">
        <v>32</v>
      </c>
      <c r="F23131">
        <v>38</v>
      </c>
      <c r="G23131" t="s">
        <v>576</v>
      </c>
    </row>
    <row r="23132" spans="1:8" x14ac:dyDescent="0.2">
      <c r="A23132">
        <v>6.0667662885758106E+17</v>
      </c>
      <c r="B23132" t="s">
        <v>46440</v>
      </c>
      <c r="C23132" t="s">
        <v>46441</v>
      </c>
      <c r="D23132" s="1">
        <v>42160.263356481482</v>
      </c>
      <c r="E23132">
        <v>161</v>
      </c>
      <c r="F23132">
        <v>221</v>
      </c>
      <c r="G23132" t="s">
        <v>89</v>
      </c>
    </row>
    <row r="23133" spans="1:8" x14ac:dyDescent="0.2">
      <c r="A23133">
        <v>6.0667885238814298E+17</v>
      </c>
      <c r="B23133" t="s">
        <v>46442</v>
      </c>
      <c r="C23133" t="s">
        <v>46443</v>
      </c>
      <c r="D23133" s="1">
        <v>42160.269490740742</v>
      </c>
      <c r="E23133">
        <v>20</v>
      </c>
      <c r="F23133">
        <v>57</v>
      </c>
      <c r="G23133" t="s">
        <v>89</v>
      </c>
      <c r="H23133" t="s">
        <v>616</v>
      </c>
    </row>
    <row r="23134" spans="1:8" x14ac:dyDescent="0.2">
      <c r="A23134">
        <v>6.0667973451739904E+17</v>
      </c>
      <c r="B23134" t="s">
        <v>46444</v>
      </c>
      <c r="C23134" t="s">
        <v>46445</v>
      </c>
      <c r="D23134" s="1">
        <v>42160.271921296298</v>
      </c>
      <c r="E23134">
        <v>11</v>
      </c>
      <c r="F23134">
        <v>35</v>
      </c>
      <c r="G23134" t="s">
        <v>215</v>
      </c>
    </row>
    <row r="23135" spans="1:8" x14ac:dyDescent="0.2">
      <c r="A23135">
        <v>6.0670466353099098E+17</v>
      </c>
      <c r="B23135" t="s">
        <v>46446</v>
      </c>
      <c r="C23135" t="s">
        <v>46447</v>
      </c>
      <c r="D23135" s="1">
        <v>42160.340717592589</v>
      </c>
      <c r="E23135">
        <v>38</v>
      </c>
      <c r="F23135">
        <v>72</v>
      </c>
      <c r="G23135" t="s">
        <v>215</v>
      </c>
      <c r="H23135" t="s">
        <v>390</v>
      </c>
    </row>
    <row r="23136" spans="1:8" x14ac:dyDescent="0.2">
      <c r="A23136">
        <v>6.0670669281496998E+17</v>
      </c>
      <c r="B23136" t="s">
        <v>46448</v>
      </c>
      <c r="C23136" t="s">
        <v>46449</v>
      </c>
      <c r="D23136" s="1">
        <v>42160.346319444441</v>
      </c>
      <c r="E23136">
        <v>193</v>
      </c>
      <c r="F23136">
        <v>286</v>
      </c>
      <c r="G23136" t="s">
        <v>89</v>
      </c>
    </row>
    <row r="23137" spans="1:8" x14ac:dyDescent="0.2">
      <c r="A23137">
        <v>6.0670730726775104E+17</v>
      </c>
      <c r="B23137" t="s">
        <v>46450</v>
      </c>
      <c r="C23137" t="s">
        <v>46451</v>
      </c>
      <c r="D23137" s="1">
        <v>42160.348009259258</v>
      </c>
      <c r="E23137">
        <v>61</v>
      </c>
      <c r="F23137">
        <v>82</v>
      </c>
      <c r="G23137" t="s">
        <v>89</v>
      </c>
    </row>
    <row r="23138" spans="1:8" x14ac:dyDescent="0.2">
      <c r="A23138">
        <v>6.0670813995051405E+17</v>
      </c>
      <c r="B23138" t="s">
        <v>46452</v>
      </c>
      <c r="C23138" t="s">
        <v>46453</v>
      </c>
      <c r="D23138" s="1">
        <v>42160.350312499999</v>
      </c>
      <c r="E23138">
        <v>17</v>
      </c>
      <c r="F23138">
        <v>35</v>
      </c>
      <c r="G23138" t="s">
        <v>576</v>
      </c>
    </row>
    <row r="23139" spans="1:8" x14ac:dyDescent="0.2">
      <c r="A23139">
        <v>6.0670889208567795E+17</v>
      </c>
      <c r="B23139" t="s">
        <v>46454</v>
      </c>
      <c r="C23139" t="s">
        <v>46455</v>
      </c>
      <c r="D23139" s="1">
        <v>42160.352384259262</v>
      </c>
      <c r="E23139">
        <v>7</v>
      </c>
      <c r="F23139">
        <v>31</v>
      </c>
      <c r="G23139" t="s">
        <v>215</v>
      </c>
    </row>
    <row r="23140" spans="1:8" x14ac:dyDescent="0.2">
      <c r="A23140">
        <v>6.0671048576603302E+17</v>
      </c>
      <c r="B23140" t="s">
        <v>46456</v>
      </c>
      <c r="C23140" t="s">
        <v>46457</v>
      </c>
      <c r="D23140" s="1">
        <v>42160.356782407405</v>
      </c>
      <c r="E23140">
        <v>44</v>
      </c>
      <c r="F23140">
        <v>123</v>
      </c>
    </row>
    <row r="23141" spans="1:8" x14ac:dyDescent="0.2">
      <c r="A23141">
        <v>6.0679626634600397E+17</v>
      </c>
      <c r="B23141" t="s">
        <v>46458</v>
      </c>
      <c r="C23141" t="s">
        <v>46459</v>
      </c>
      <c r="D23141" s="1">
        <v>42160.593495370369</v>
      </c>
      <c r="E23141">
        <v>11</v>
      </c>
      <c r="F23141">
        <v>46</v>
      </c>
      <c r="G23141" t="s">
        <v>215</v>
      </c>
      <c r="H23141" t="s">
        <v>390</v>
      </c>
    </row>
    <row r="23142" spans="1:8" x14ac:dyDescent="0.2">
      <c r="A23142">
        <v>6.0682020979462899E+17</v>
      </c>
      <c r="B23142" t="s">
        <v>46460</v>
      </c>
      <c r="C23142" t="s">
        <v>46461</v>
      </c>
      <c r="D23142" s="1">
        <v>42160.659560185188</v>
      </c>
      <c r="E23142">
        <v>16</v>
      </c>
      <c r="F23142">
        <v>26</v>
      </c>
      <c r="G23142" t="s">
        <v>576</v>
      </c>
      <c r="H23142" t="s">
        <v>46462</v>
      </c>
    </row>
    <row r="23143" spans="1:8" x14ac:dyDescent="0.2">
      <c r="A23143">
        <v>6.0687266626445299E+17</v>
      </c>
      <c r="B23143" t="s">
        <v>46463</v>
      </c>
      <c r="C23143" t="s">
        <v>46464</v>
      </c>
      <c r="D23143" s="1">
        <v>42160.80431712963</v>
      </c>
      <c r="E23143">
        <v>20</v>
      </c>
      <c r="F23143">
        <v>28</v>
      </c>
    </row>
    <row r="23144" spans="1:8" x14ac:dyDescent="0.2">
      <c r="A23144">
        <v>6.0689506314741299E+17</v>
      </c>
      <c r="B23144" t="s">
        <v>46465</v>
      </c>
      <c r="C23144" t="s">
        <v>46466</v>
      </c>
      <c r="D23144" s="1">
        <v>42160.866122685184</v>
      </c>
      <c r="E23144">
        <v>16</v>
      </c>
      <c r="F23144">
        <v>20</v>
      </c>
      <c r="G23144" t="s">
        <v>215</v>
      </c>
    </row>
    <row r="23145" spans="1:8" x14ac:dyDescent="0.2">
      <c r="A23145">
        <v>6.0689608074845299E+17</v>
      </c>
      <c r="B23145" t="s">
        <v>46467</v>
      </c>
      <c r="C23145" t="s">
        <v>46468</v>
      </c>
      <c r="D23145" s="1">
        <v>42160.868923611109</v>
      </c>
      <c r="E23145">
        <v>24</v>
      </c>
      <c r="F23145">
        <v>36</v>
      </c>
      <c r="G23145" t="s">
        <v>215</v>
      </c>
      <c r="H23145" t="s">
        <v>390</v>
      </c>
    </row>
    <row r="23146" spans="1:8" x14ac:dyDescent="0.2">
      <c r="A23146">
        <v>6.0689905353689894E+17</v>
      </c>
      <c r="B23146" t="s">
        <v>46469</v>
      </c>
      <c r="C23146" t="s">
        <v>46470</v>
      </c>
      <c r="D23146" s="1">
        <v>42160.877129629633</v>
      </c>
      <c r="E23146">
        <v>30</v>
      </c>
      <c r="F23146">
        <v>40</v>
      </c>
      <c r="G23146" t="s">
        <v>89</v>
      </c>
      <c r="H23146" t="s">
        <v>390</v>
      </c>
    </row>
    <row r="23147" spans="1:8" x14ac:dyDescent="0.2">
      <c r="A23147">
        <v>6.0690745461038195E+17</v>
      </c>
      <c r="B23147" t="s">
        <v>46471</v>
      </c>
      <c r="C23147" t="s">
        <v>46472</v>
      </c>
      <c r="D23147" s="1">
        <v>42160.900312500002</v>
      </c>
      <c r="E23147">
        <v>43</v>
      </c>
      <c r="F23147">
        <v>51</v>
      </c>
      <c r="G23147" t="s">
        <v>215</v>
      </c>
    </row>
    <row r="23148" spans="1:8" x14ac:dyDescent="0.2">
      <c r="A23148">
        <v>6.0691038041007706E+17</v>
      </c>
      <c r="B23148" t="s">
        <v>46473</v>
      </c>
      <c r="C23148" t="s">
        <v>46474</v>
      </c>
      <c r="D23148" s="1">
        <v>42160.908391203702</v>
      </c>
      <c r="E23148">
        <v>24</v>
      </c>
      <c r="F23148">
        <v>47</v>
      </c>
      <c r="G23148" t="e">
        <f>_xlfn.SINGLE( _xlfn.SINGLE(GGMaryP))</f>
        <v>#NAME?</v>
      </c>
    </row>
    <row r="23149" spans="1:8" x14ac:dyDescent="0.2">
      <c r="A23149">
        <v>6.0691182009230502E+17</v>
      </c>
      <c r="B23149" t="s">
        <v>46475</v>
      </c>
      <c r="C23149" t="s">
        <v>46476</v>
      </c>
      <c r="D23149" s="1">
        <v>42160.912361111114</v>
      </c>
      <c r="E23149">
        <v>12</v>
      </c>
      <c r="F23149">
        <v>14</v>
      </c>
      <c r="G23149" t="s">
        <v>576</v>
      </c>
    </row>
    <row r="23150" spans="1:8" x14ac:dyDescent="0.2">
      <c r="A23150">
        <v>6.0691238402909696E+17</v>
      </c>
      <c r="B23150" t="s">
        <v>46477</v>
      </c>
      <c r="C23150" t="s">
        <v>46478</v>
      </c>
      <c r="D23150" s="1">
        <v>42160.913912037038</v>
      </c>
      <c r="E23150">
        <v>25</v>
      </c>
      <c r="F23150">
        <v>41</v>
      </c>
      <c r="G23150" t="s">
        <v>576</v>
      </c>
    </row>
    <row r="23151" spans="1:8" x14ac:dyDescent="0.2">
      <c r="A23151">
        <v>6.0691335814777997E+17</v>
      </c>
      <c r="B23151" t="s">
        <v>46479</v>
      </c>
      <c r="C23151" t="s">
        <v>46480</v>
      </c>
      <c r="D23151" s="1">
        <v>42160.916608796295</v>
      </c>
      <c r="E23151">
        <v>29</v>
      </c>
      <c r="F23151">
        <v>51</v>
      </c>
      <c r="G23151" t="s">
        <v>215</v>
      </c>
    </row>
    <row r="23152" spans="1:8" x14ac:dyDescent="0.2">
      <c r="A23152">
        <v>6.0691592195806003E+17</v>
      </c>
      <c r="B23152" t="s">
        <v>46481</v>
      </c>
      <c r="C23152" t="s">
        <v>46482</v>
      </c>
      <c r="D23152" s="1">
        <v>42160.923680555556</v>
      </c>
      <c r="E23152">
        <v>289</v>
      </c>
      <c r="F23152">
        <v>354</v>
      </c>
    </row>
    <row r="23153" spans="1:7" x14ac:dyDescent="0.2">
      <c r="A23153">
        <v>6.0691982243428698E+17</v>
      </c>
      <c r="B23153" t="s">
        <v>46483</v>
      </c>
      <c r="C23153" t="s">
        <v>46484</v>
      </c>
      <c r="D23153" s="1">
        <v>42160.934444444443</v>
      </c>
      <c r="E23153">
        <v>229</v>
      </c>
      <c r="F23153">
        <v>398</v>
      </c>
    </row>
    <row r="23154" spans="1:7" x14ac:dyDescent="0.2">
      <c r="A23154">
        <v>6.0692319636594598E+17</v>
      </c>
      <c r="B23154" t="s">
        <v>46485</v>
      </c>
      <c r="C23154" t="s">
        <v>46486</v>
      </c>
      <c r="D23154" s="1">
        <v>42160.943749999999</v>
      </c>
      <c r="E23154">
        <v>82</v>
      </c>
      <c r="F23154">
        <v>136</v>
      </c>
    </row>
    <row r="23155" spans="1:7" x14ac:dyDescent="0.2">
      <c r="A23155">
        <v>6.0692470163038605E+17</v>
      </c>
      <c r="B23155" t="s">
        <v>46487</v>
      </c>
      <c r="C23155" t="s">
        <v>46488</v>
      </c>
      <c r="D23155" s="1">
        <v>42160.947905092595</v>
      </c>
      <c r="E23155">
        <v>61</v>
      </c>
      <c r="F23155">
        <v>64</v>
      </c>
    </row>
    <row r="23156" spans="1:7" x14ac:dyDescent="0.2">
      <c r="A23156">
        <v>6.0704302032477299E+17</v>
      </c>
      <c r="B23156" t="s">
        <v>46489</v>
      </c>
      <c r="C23156" t="s">
        <v>46490</v>
      </c>
      <c r="D23156" s="1">
        <v>42161.274409722224</v>
      </c>
      <c r="E23156">
        <v>36</v>
      </c>
      <c r="F23156">
        <v>73</v>
      </c>
      <c r="G23156" t="s">
        <v>215</v>
      </c>
    </row>
    <row r="23157" spans="1:7" x14ac:dyDescent="0.2">
      <c r="A23157">
        <v>6.0704530950037504E+17</v>
      </c>
      <c r="B23157" t="s">
        <v>46491</v>
      </c>
      <c r="C23157" t="s">
        <v>46492</v>
      </c>
      <c r="D23157" s="1">
        <v>42161.280717592592</v>
      </c>
      <c r="E23157">
        <v>23</v>
      </c>
      <c r="F23157">
        <v>37</v>
      </c>
      <c r="G23157" t="s">
        <v>576</v>
      </c>
    </row>
    <row r="23158" spans="1:7" x14ac:dyDescent="0.2">
      <c r="A23158">
        <v>6.0704580008297203E+17</v>
      </c>
      <c r="B23158" t="s">
        <v>46493</v>
      </c>
      <c r="C23158" t="s">
        <v>46494</v>
      </c>
      <c r="D23158" s="1">
        <v>42161.282071759262</v>
      </c>
      <c r="E23158">
        <v>17</v>
      </c>
      <c r="F23158">
        <v>42</v>
      </c>
      <c r="G23158" t="s">
        <v>487</v>
      </c>
    </row>
    <row r="23159" spans="1:7" x14ac:dyDescent="0.2">
      <c r="A23159">
        <v>6.0704669439667802E+17</v>
      </c>
      <c r="B23159" t="s">
        <v>46495</v>
      </c>
      <c r="C23159" t="s">
        <v>46496</v>
      </c>
      <c r="D23159" s="1">
        <v>42161.284537037034</v>
      </c>
      <c r="E23159">
        <v>23</v>
      </c>
      <c r="F23159">
        <v>45</v>
      </c>
      <c r="G23159" t="s">
        <v>576</v>
      </c>
    </row>
    <row r="23160" spans="1:7" x14ac:dyDescent="0.2">
      <c r="A23160">
        <v>6.0704683022923302E+17</v>
      </c>
      <c r="B23160" t="s">
        <v>46497</v>
      </c>
      <c r="C23160" t="s">
        <v>46498</v>
      </c>
      <c r="D23160" s="1">
        <v>42161.284918981481</v>
      </c>
      <c r="E23160">
        <v>26</v>
      </c>
      <c r="F23160">
        <v>53</v>
      </c>
      <c r="G23160" t="s">
        <v>215</v>
      </c>
    </row>
    <row r="23161" spans="1:7" x14ac:dyDescent="0.2">
      <c r="A23161">
        <v>6.0705108668861594E+17</v>
      </c>
      <c r="B23161" t="s">
        <v>46499</v>
      </c>
      <c r="C23161" t="s">
        <v>46500</v>
      </c>
      <c r="D23161" s="1">
        <v>42161.296666666669</v>
      </c>
      <c r="E23161">
        <v>14</v>
      </c>
      <c r="F23161">
        <v>25</v>
      </c>
      <c r="G23161" t="s">
        <v>487</v>
      </c>
    </row>
    <row r="23162" spans="1:7" x14ac:dyDescent="0.2">
      <c r="A23162">
        <v>6.0705491573585101E+17</v>
      </c>
      <c r="B23162" t="s">
        <v>46501</v>
      </c>
      <c r="C23162" t="s">
        <v>46502</v>
      </c>
      <c r="D23162" s="1">
        <v>42161.307233796295</v>
      </c>
      <c r="E23162">
        <v>24</v>
      </c>
      <c r="F23162">
        <v>33</v>
      </c>
      <c r="G23162" t="s">
        <v>546</v>
      </c>
    </row>
    <row r="23163" spans="1:7" x14ac:dyDescent="0.2">
      <c r="A23163">
        <v>6.0705579557080602E+17</v>
      </c>
      <c r="B23163" t="s">
        <v>46503</v>
      </c>
      <c r="C23163" t="s">
        <v>46504</v>
      </c>
      <c r="D23163" s="1">
        <v>42161.309652777774</v>
      </c>
      <c r="E23163">
        <v>16</v>
      </c>
      <c r="F23163">
        <v>29</v>
      </c>
      <c r="G23163" t="s">
        <v>215</v>
      </c>
    </row>
    <row r="23164" spans="1:7" x14ac:dyDescent="0.2">
      <c r="A23164">
        <v>6.0705641693175795E+17</v>
      </c>
      <c r="B23164" t="s">
        <v>46505</v>
      </c>
      <c r="C23164" t="s">
        <v>46506</v>
      </c>
      <c r="D23164" s="1">
        <v>42161.311377314814</v>
      </c>
      <c r="E23164">
        <v>18</v>
      </c>
      <c r="F23164">
        <v>24</v>
      </c>
      <c r="G23164" t="s">
        <v>215</v>
      </c>
    </row>
    <row r="23165" spans="1:7" x14ac:dyDescent="0.2">
      <c r="A23165">
        <v>6.0705770842086605E+17</v>
      </c>
      <c r="B23165" t="s">
        <v>46507</v>
      </c>
      <c r="C23165" t="s">
        <v>46508</v>
      </c>
      <c r="D23165" s="1">
        <v>42161.314930555556</v>
      </c>
      <c r="E23165">
        <v>17</v>
      </c>
      <c r="F23165">
        <v>33</v>
      </c>
      <c r="G23165" t="s">
        <v>38515</v>
      </c>
    </row>
    <row r="23166" spans="1:7" x14ac:dyDescent="0.2">
      <c r="A23166">
        <v>6.0705779058310694E+17</v>
      </c>
      <c r="B23166" t="s">
        <v>46509</v>
      </c>
      <c r="C23166" t="s">
        <v>46510</v>
      </c>
      <c r="D23166" s="1">
        <v>42161.315162037034</v>
      </c>
      <c r="E23166">
        <v>21</v>
      </c>
      <c r="F23166">
        <v>50</v>
      </c>
      <c r="G23166" t="s">
        <v>215</v>
      </c>
    </row>
    <row r="23167" spans="1:7" x14ac:dyDescent="0.2">
      <c r="A23167">
        <v>6.0705797863468198E+17</v>
      </c>
      <c r="B23167" t="s">
        <v>46511</v>
      </c>
      <c r="C23167" t="s">
        <v>46512</v>
      </c>
      <c r="D23167" s="1">
        <v>42161.315682870372</v>
      </c>
      <c r="E23167">
        <v>31</v>
      </c>
      <c r="F23167">
        <v>74</v>
      </c>
      <c r="G23167" t="s">
        <v>215</v>
      </c>
    </row>
    <row r="23168" spans="1:7" x14ac:dyDescent="0.2">
      <c r="A23168">
        <v>6.0728176647960102E+17</v>
      </c>
      <c r="B23168" t="s">
        <v>46513</v>
      </c>
      <c r="C23168" t="s">
        <v>46514</v>
      </c>
      <c r="D23168" s="1">
        <v>42161.933217592596</v>
      </c>
      <c r="E23168">
        <v>44</v>
      </c>
      <c r="F23168">
        <v>157</v>
      </c>
    </row>
    <row r="23169" spans="1:8" x14ac:dyDescent="0.2">
      <c r="A23169">
        <v>6.0733204752333594E+17</v>
      </c>
      <c r="B23169" t="s">
        <v>46515</v>
      </c>
      <c r="C23169" t="s">
        <v>46516</v>
      </c>
      <c r="D23169" s="1">
        <v>42162.071967592594</v>
      </c>
      <c r="E23169">
        <v>32</v>
      </c>
      <c r="F23169">
        <v>96</v>
      </c>
      <c r="H23169" t="s">
        <v>390</v>
      </c>
    </row>
    <row r="23170" spans="1:8" x14ac:dyDescent="0.2">
      <c r="A23170">
        <v>6.0733269957822003E+17</v>
      </c>
      <c r="B23170" t="s">
        <v>46517</v>
      </c>
      <c r="C23170" t="s">
        <v>46518</v>
      </c>
      <c r="D23170" s="1">
        <v>42162.073761574073</v>
      </c>
      <c r="E23170">
        <v>46</v>
      </c>
      <c r="F23170">
        <v>117</v>
      </c>
      <c r="H23170" t="s">
        <v>390</v>
      </c>
    </row>
    <row r="23171" spans="1:8" x14ac:dyDescent="0.2">
      <c r="A23171">
        <v>6.0733527108925005E+17</v>
      </c>
      <c r="B23171" t="s">
        <v>46519</v>
      </c>
      <c r="C23171" t="s">
        <v>46520</v>
      </c>
      <c r="D23171" s="1">
        <v>42162.080868055556</v>
      </c>
      <c r="E23171">
        <v>44</v>
      </c>
      <c r="F23171">
        <v>100</v>
      </c>
      <c r="H23171" t="s">
        <v>390</v>
      </c>
    </row>
    <row r="23172" spans="1:8" x14ac:dyDescent="0.2">
      <c r="A23172">
        <v>6.0733644340138803E+17</v>
      </c>
      <c r="B23172" t="s">
        <v>46521</v>
      </c>
      <c r="C23172" t="s">
        <v>46522</v>
      </c>
      <c r="D23172" s="1">
        <v>42162.084097222221</v>
      </c>
      <c r="E23172">
        <v>63</v>
      </c>
      <c r="F23172">
        <v>164</v>
      </c>
      <c r="H23172" t="s">
        <v>390</v>
      </c>
    </row>
    <row r="23173" spans="1:8" x14ac:dyDescent="0.2">
      <c r="A23173">
        <v>6.0733696935032397E+17</v>
      </c>
      <c r="B23173" t="s">
        <v>46523</v>
      </c>
      <c r="C23173" t="s">
        <v>46524</v>
      </c>
      <c r="D23173" s="1">
        <v>42162.085543981484</v>
      </c>
      <c r="E23173">
        <v>79</v>
      </c>
      <c r="F23173">
        <v>154</v>
      </c>
      <c r="H23173" t="s">
        <v>390</v>
      </c>
    </row>
    <row r="23174" spans="1:8" x14ac:dyDescent="0.2">
      <c r="A23174">
        <v>6.0733755527784E+17</v>
      </c>
      <c r="B23174" t="s">
        <v>46525</v>
      </c>
      <c r="C23174" t="s">
        <v>46526</v>
      </c>
      <c r="D23174" s="1">
        <v>42162.087164351855</v>
      </c>
      <c r="E23174">
        <v>74</v>
      </c>
      <c r="F23174">
        <v>159</v>
      </c>
      <c r="H23174" t="s">
        <v>390</v>
      </c>
    </row>
    <row r="23175" spans="1:8" x14ac:dyDescent="0.2">
      <c r="A23175">
        <v>6.0734310958492006E+17</v>
      </c>
      <c r="B23175" t="s">
        <v>46527</v>
      </c>
      <c r="C23175" t="s">
        <v>46528</v>
      </c>
      <c r="D23175" s="1">
        <v>42162.102488425924</v>
      </c>
      <c r="E23175">
        <v>89</v>
      </c>
      <c r="F23175">
        <v>238</v>
      </c>
      <c r="H23175" t="s">
        <v>390</v>
      </c>
    </row>
    <row r="23176" spans="1:8" x14ac:dyDescent="0.2">
      <c r="A23176">
        <v>6.0737284871022106E+17</v>
      </c>
      <c r="B23176" t="s">
        <v>46529</v>
      </c>
      <c r="C23176" t="s">
        <v>46530</v>
      </c>
      <c r="D23176" s="1">
        <v>42162.184560185182</v>
      </c>
      <c r="E23176">
        <v>59</v>
      </c>
      <c r="F23176">
        <v>92</v>
      </c>
      <c r="G23176" t="s">
        <v>215</v>
      </c>
    </row>
    <row r="23177" spans="1:8" x14ac:dyDescent="0.2">
      <c r="A23177">
        <v>6.0739231395499597E+17</v>
      </c>
      <c r="B23177" t="s">
        <v>46531</v>
      </c>
      <c r="C23177" t="s">
        <v>46532</v>
      </c>
      <c r="D23177" s="1">
        <v>42162.238275462965</v>
      </c>
      <c r="E23177">
        <v>29</v>
      </c>
      <c r="F23177">
        <v>51</v>
      </c>
      <c r="G23177" t="e">
        <f>JeffJeffsc777</f>
        <v>#NAME?</v>
      </c>
    </row>
    <row r="23178" spans="1:8" x14ac:dyDescent="0.2">
      <c r="A23178">
        <v>6.0739236610693094E+17</v>
      </c>
      <c r="B23178" t="s">
        <v>46533</v>
      </c>
      <c r="C23178" t="s">
        <v>46534</v>
      </c>
      <c r="D23178" s="1">
        <v>42162.23841435185</v>
      </c>
      <c r="E23178">
        <v>13</v>
      </c>
      <c r="F23178">
        <v>14</v>
      </c>
      <c r="G23178" t="s">
        <v>487</v>
      </c>
    </row>
    <row r="23179" spans="1:8" x14ac:dyDescent="0.2">
      <c r="A23179">
        <v>6.07392890352992E+17</v>
      </c>
      <c r="B23179" t="s">
        <v>46535</v>
      </c>
      <c r="C23179" t="s">
        <v>46536</v>
      </c>
      <c r="D23179" s="1">
        <v>42162.239861111113</v>
      </c>
      <c r="E23179">
        <v>42</v>
      </c>
      <c r="F23179">
        <v>66</v>
      </c>
      <c r="G23179" t="e">
        <f>JeffJeffsc777</f>
        <v>#NAME?</v>
      </c>
    </row>
    <row r="23180" spans="1:8" x14ac:dyDescent="0.2">
      <c r="A23180">
        <v>6.0739383572396403E+17</v>
      </c>
      <c r="B23180" t="s">
        <v>46537</v>
      </c>
      <c r="C23180" t="s">
        <v>46538</v>
      </c>
      <c r="D23180" s="1">
        <v>42162.242465277777</v>
      </c>
      <c r="E23180">
        <v>34</v>
      </c>
      <c r="F23180">
        <v>52</v>
      </c>
      <c r="G23180" t="e">
        <f>JeffJeffsc777</f>
        <v>#NAME?</v>
      </c>
    </row>
    <row r="23181" spans="1:8" x14ac:dyDescent="0.2">
      <c r="A23181">
        <v>6.0739393970496704E+17</v>
      </c>
      <c r="B23181" t="s">
        <v>46539</v>
      </c>
      <c r="C23181" t="s">
        <v>46540</v>
      </c>
      <c r="D23181" s="1">
        <v>42162.242754629631</v>
      </c>
      <c r="E23181">
        <v>40</v>
      </c>
      <c r="F23181">
        <v>67</v>
      </c>
      <c r="G23181" t="s">
        <v>46541</v>
      </c>
    </row>
    <row r="23182" spans="1:8" x14ac:dyDescent="0.2">
      <c r="A23182">
        <v>6.0746724344692698E+17</v>
      </c>
      <c r="B23182" t="s">
        <v>46542</v>
      </c>
      <c r="C23182" t="s">
        <v>46543</v>
      </c>
      <c r="D23182" s="1">
        <v>42162.445034722223</v>
      </c>
      <c r="E23182">
        <v>26</v>
      </c>
      <c r="F23182">
        <v>53</v>
      </c>
      <c r="G23182" t="s">
        <v>46544</v>
      </c>
      <c r="H23182" t="s">
        <v>390</v>
      </c>
    </row>
    <row r="23183" spans="1:8" x14ac:dyDescent="0.2">
      <c r="A23183">
        <v>6.0746827129884595E+17</v>
      </c>
      <c r="B23183" t="s">
        <v>46545</v>
      </c>
      <c r="C23183" t="s">
        <v>46546</v>
      </c>
      <c r="D23183" s="1">
        <v>42162.447870370372</v>
      </c>
      <c r="E23183">
        <v>297</v>
      </c>
      <c r="F23183">
        <v>334</v>
      </c>
      <c r="G23183" t="s">
        <v>89</v>
      </c>
    </row>
    <row r="23184" spans="1:8" x14ac:dyDescent="0.2">
      <c r="A23184">
        <v>6.0746845350362701E+17</v>
      </c>
      <c r="B23184" t="s">
        <v>46547</v>
      </c>
      <c r="C23184" t="s">
        <v>46548</v>
      </c>
      <c r="D23184" s="1">
        <v>42162.448379629626</v>
      </c>
      <c r="E23184">
        <v>21</v>
      </c>
      <c r="F23184">
        <v>37</v>
      </c>
      <c r="G23184" t="e">
        <f>JeffJeffsc777</f>
        <v>#NAME?</v>
      </c>
    </row>
    <row r="23185" spans="1:8" x14ac:dyDescent="0.2">
      <c r="A23185">
        <v>6.0746899515185101E+17</v>
      </c>
      <c r="B23185" t="s">
        <v>46549</v>
      </c>
      <c r="C23185" t="s">
        <v>46550</v>
      </c>
      <c r="D23185" s="1">
        <v>42162.449872685182</v>
      </c>
      <c r="E23185">
        <v>15</v>
      </c>
      <c r="F23185">
        <v>36</v>
      </c>
      <c r="G23185" t="s">
        <v>89</v>
      </c>
    </row>
    <row r="23186" spans="1:8" x14ac:dyDescent="0.2">
      <c r="A23186">
        <v>6.0764297839657702E+17</v>
      </c>
      <c r="B23186" t="s">
        <v>46551</v>
      </c>
      <c r="C23186" t="s">
        <v>46552</v>
      </c>
      <c r="D23186" s="1">
        <v>42162.929976851854</v>
      </c>
      <c r="E23186">
        <v>61</v>
      </c>
      <c r="F23186">
        <v>170</v>
      </c>
      <c r="G23186" t="s">
        <v>89</v>
      </c>
    </row>
    <row r="23187" spans="1:8" x14ac:dyDescent="0.2">
      <c r="A23187">
        <v>6.0765024035581094E+17</v>
      </c>
      <c r="B23187" t="s">
        <v>46553</v>
      </c>
      <c r="C23187" t="s">
        <v>46554</v>
      </c>
      <c r="D23187" s="1">
        <v>42162.950011574074</v>
      </c>
      <c r="E23187">
        <v>36</v>
      </c>
      <c r="F23187">
        <v>81</v>
      </c>
      <c r="G23187" t="s">
        <v>89</v>
      </c>
    </row>
    <row r="23188" spans="1:8" x14ac:dyDescent="0.2">
      <c r="A23188">
        <v>6.07655425064992E+17</v>
      </c>
      <c r="B23188" t="s">
        <v>46555</v>
      </c>
      <c r="C23188" t="s">
        <v>46556</v>
      </c>
      <c r="D23188" s="1">
        <v>42162.964317129627</v>
      </c>
      <c r="E23188">
        <v>36</v>
      </c>
      <c r="F23188">
        <v>87</v>
      </c>
      <c r="H23188" t="s">
        <v>390</v>
      </c>
    </row>
    <row r="23189" spans="1:8" x14ac:dyDescent="0.2">
      <c r="A23189">
        <v>6.0769990186727795E+17</v>
      </c>
      <c r="B23189" t="s">
        <v>46557</v>
      </c>
      <c r="C23189" t="s">
        <v>46558</v>
      </c>
      <c r="D23189" s="1">
        <v>42163.087048611109</v>
      </c>
      <c r="E23189">
        <v>61</v>
      </c>
      <c r="F23189">
        <v>96</v>
      </c>
      <c r="G23189" t="s">
        <v>89</v>
      </c>
    </row>
    <row r="23190" spans="1:8" x14ac:dyDescent="0.2">
      <c r="A23190">
        <v>6.0770023301175706E+17</v>
      </c>
      <c r="B23190" t="s">
        <v>46559</v>
      </c>
      <c r="C23190" t="s">
        <v>46560</v>
      </c>
      <c r="D23190" s="1">
        <v>42163.087962962964</v>
      </c>
      <c r="E23190">
        <v>92</v>
      </c>
      <c r="F23190">
        <v>116</v>
      </c>
      <c r="G23190" t="e">
        <f>SEETEK_AU</f>
        <v>#NAME?</v>
      </c>
    </row>
    <row r="23191" spans="1:8" x14ac:dyDescent="0.2">
      <c r="A23191">
        <v>6.0798547760244301E+17</v>
      </c>
      <c r="B23191" t="s">
        <v>46561</v>
      </c>
      <c r="C23191" t="s">
        <v>46562</v>
      </c>
      <c r="D23191" s="1">
        <v>42163.875092592592</v>
      </c>
      <c r="E23191">
        <v>21</v>
      </c>
      <c r="F23191">
        <v>34</v>
      </c>
    </row>
    <row r="23192" spans="1:8" x14ac:dyDescent="0.2">
      <c r="A23192">
        <v>6.08069074984304E+17</v>
      </c>
      <c r="B23192" t="s">
        <v>46563</v>
      </c>
      <c r="C23192" t="s">
        <v>46564</v>
      </c>
      <c r="D23192" s="1">
        <v>42164.105775462966</v>
      </c>
      <c r="E23192">
        <v>116</v>
      </c>
      <c r="F23192">
        <v>191</v>
      </c>
    </row>
    <row r="23193" spans="1:8" x14ac:dyDescent="0.2">
      <c r="A23193">
        <v>6.0826586884650099E+17</v>
      </c>
      <c r="B23193" t="s">
        <v>46565</v>
      </c>
      <c r="C23193" t="s">
        <v>46566</v>
      </c>
      <c r="D23193" s="1">
        <v>42164.648819444446</v>
      </c>
      <c r="E23193">
        <v>30</v>
      </c>
      <c r="F23193">
        <v>39</v>
      </c>
      <c r="G23193" t="s">
        <v>89</v>
      </c>
    </row>
    <row r="23194" spans="1:8" x14ac:dyDescent="0.2">
      <c r="A23194">
        <v>6.0827133005259904E+17</v>
      </c>
      <c r="B23194" t="s">
        <v>46567</v>
      </c>
      <c r="C23194" t="s">
        <v>46568</v>
      </c>
      <c r="D23194" s="1">
        <v>42164.663888888892</v>
      </c>
      <c r="E23194">
        <v>25</v>
      </c>
      <c r="F23194">
        <v>35</v>
      </c>
    </row>
    <row r="23195" spans="1:8" x14ac:dyDescent="0.2">
      <c r="A23195">
        <v>6.0827740761582694E+17</v>
      </c>
      <c r="B23195" t="s">
        <v>46569</v>
      </c>
      <c r="C23195" t="s">
        <v>46570</v>
      </c>
      <c r="D23195" s="1">
        <v>42164.680659722224</v>
      </c>
      <c r="E23195">
        <v>28</v>
      </c>
      <c r="F23195">
        <v>37</v>
      </c>
    </row>
    <row r="23196" spans="1:8" x14ac:dyDescent="0.2">
      <c r="A23196">
        <v>6.0832440327803597E+17</v>
      </c>
      <c r="B23196" t="s">
        <v>46571</v>
      </c>
      <c r="C23196" t="s">
        <v>46572</v>
      </c>
      <c r="D23196" s="1">
        <v>42164.810347222221</v>
      </c>
      <c r="E23196">
        <v>34</v>
      </c>
      <c r="F23196">
        <v>37</v>
      </c>
      <c r="G23196" t="e">
        <f>Newsmax_Media</f>
        <v>#NAME?</v>
      </c>
    </row>
    <row r="23197" spans="1:8" x14ac:dyDescent="0.2">
      <c r="A23197">
        <v>6.0835680931796902E+17</v>
      </c>
      <c r="B23197" t="s">
        <v>46573</v>
      </c>
      <c r="C23197" t="s">
        <v>46574</v>
      </c>
      <c r="D23197" s="1">
        <v>42164.899768518517</v>
      </c>
      <c r="E23197">
        <v>42</v>
      </c>
      <c r="F23197">
        <v>55</v>
      </c>
      <c r="G23197" t="s">
        <v>215</v>
      </c>
    </row>
    <row r="23198" spans="1:8" x14ac:dyDescent="0.2">
      <c r="A23198">
        <v>6.0835800460238003E+17</v>
      </c>
      <c r="B23198" t="s">
        <v>46575</v>
      </c>
      <c r="C23198" t="s">
        <v>46576</v>
      </c>
      <c r="D23198" s="1">
        <v>42164.903067129628</v>
      </c>
      <c r="E23198">
        <v>35</v>
      </c>
      <c r="F23198">
        <v>39</v>
      </c>
    </row>
    <row r="23199" spans="1:8" x14ac:dyDescent="0.2">
      <c r="A23199">
        <v>6.0836044697070694E+17</v>
      </c>
      <c r="B23199" t="s">
        <v>46577</v>
      </c>
      <c r="C23199" t="s">
        <v>46578</v>
      </c>
      <c r="D23199" s="1">
        <v>42164.909814814811</v>
      </c>
      <c r="E23199">
        <v>26</v>
      </c>
      <c r="F23199">
        <v>32</v>
      </c>
      <c r="G23199" t="s">
        <v>576</v>
      </c>
    </row>
    <row r="23200" spans="1:8" x14ac:dyDescent="0.2">
      <c r="A23200">
        <v>6.0836653565309696E+17</v>
      </c>
      <c r="B23200" t="s">
        <v>46579</v>
      </c>
      <c r="C23200" t="s">
        <v>46580</v>
      </c>
      <c r="D23200" s="1">
        <v>42164.926608796297</v>
      </c>
      <c r="E23200">
        <v>24</v>
      </c>
      <c r="F23200">
        <v>39</v>
      </c>
      <c r="G23200" t="s">
        <v>89</v>
      </c>
    </row>
    <row r="23201" spans="1:8" x14ac:dyDescent="0.2">
      <c r="A23201">
        <v>6.0865129101175603E+17</v>
      </c>
      <c r="B23201" t="s">
        <v>46581</v>
      </c>
      <c r="C23201" t="s">
        <v>46582</v>
      </c>
      <c r="D23201" s="1">
        <v>42165.712384259263</v>
      </c>
      <c r="E23201">
        <v>16</v>
      </c>
      <c r="F23201">
        <v>24</v>
      </c>
      <c r="G23201" t="s">
        <v>215</v>
      </c>
    </row>
    <row r="23202" spans="1:8" x14ac:dyDescent="0.2">
      <c r="A23202">
        <v>6.0898189044027802E+17</v>
      </c>
      <c r="B23202" t="s">
        <v>46583</v>
      </c>
      <c r="C23202" t="s">
        <v>46584</v>
      </c>
      <c r="D23202" s="1">
        <v>42166.624664351853</v>
      </c>
      <c r="E23202">
        <v>13</v>
      </c>
      <c r="F23202">
        <v>24</v>
      </c>
      <c r="G23202" t="s">
        <v>576</v>
      </c>
    </row>
    <row r="23203" spans="1:8" x14ac:dyDescent="0.2">
      <c r="A23203">
        <v>6.0899305494353894E+17</v>
      </c>
      <c r="B23203" t="s">
        <v>46585</v>
      </c>
      <c r="C23203" t="s">
        <v>46586</v>
      </c>
      <c r="D23203" s="1">
        <v>42166.655474537038</v>
      </c>
      <c r="E23203">
        <v>23</v>
      </c>
      <c r="F23203">
        <v>33</v>
      </c>
    </row>
    <row r="23204" spans="1:8" x14ac:dyDescent="0.2">
      <c r="A23204">
        <v>6.0900594606555494E+17</v>
      </c>
      <c r="B23204" t="s">
        <v>46587</v>
      </c>
      <c r="C23204" t="s">
        <v>46588</v>
      </c>
      <c r="D23204" s="1">
        <v>42166.691041666665</v>
      </c>
      <c r="E23204">
        <v>14</v>
      </c>
      <c r="F23204">
        <v>27</v>
      </c>
      <c r="G23204" t="s">
        <v>487</v>
      </c>
    </row>
    <row r="23205" spans="1:8" x14ac:dyDescent="0.2">
      <c r="A23205">
        <v>6.0901892213053798E+17</v>
      </c>
      <c r="B23205" t="s">
        <v>46589</v>
      </c>
      <c r="C23205" t="s">
        <v>46590</v>
      </c>
      <c r="D23205" s="1">
        <v>42166.726851851854</v>
      </c>
      <c r="E23205">
        <v>16</v>
      </c>
      <c r="F23205">
        <v>40</v>
      </c>
    </row>
    <row r="23206" spans="1:8" x14ac:dyDescent="0.2">
      <c r="A23206">
        <v>6.0908089524974298E+17</v>
      </c>
      <c r="B23206" t="s">
        <v>46591</v>
      </c>
      <c r="C23206" t="s">
        <v>46592</v>
      </c>
      <c r="D23206" s="1">
        <v>42166.897870370369</v>
      </c>
      <c r="E23206">
        <v>26</v>
      </c>
      <c r="F23206">
        <v>31</v>
      </c>
      <c r="G23206" t="s">
        <v>215</v>
      </c>
    </row>
    <row r="23207" spans="1:8" x14ac:dyDescent="0.2">
      <c r="A23207">
        <v>6.0908937663158195E+17</v>
      </c>
      <c r="B23207" t="s">
        <v>46593</v>
      </c>
      <c r="C23207" t="s">
        <v>46594</v>
      </c>
      <c r="D23207" s="1">
        <v>42166.921273148146</v>
      </c>
      <c r="E23207">
        <v>43</v>
      </c>
      <c r="F23207">
        <v>61</v>
      </c>
      <c r="G23207" t="s">
        <v>215</v>
      </c>
      <c r="H23207" t="s">
        <v>616</v>
      </c>
    </row>
    <row r="23208" spans="1:8" x14ac:dyDescent="0.2">
      <c r="A23208">
        <v>6.0909206153556698E+17</v>
      </c>
      <c r="B23208" t="s">
        <v>46595</v>
      </c>
      <c r="C23208" t="s">
        <v>46596</v>
      </c>
      <c r="D23208" s="1">
        <v>42166.928680555553</v>
      </c>
      <c r="E23208">
        <v>13</v>
      </c>
      <c r="F23208">
        <v>26</v>
      </c>
      <c r="G23208" t="s">
        <v>215</v>
      </c>
      <c r="H23208" t="s">
        <v>390</v>
      </c>
    </row>
    <row r="23209" spans="1:8" x14ac:dyDescent="0.2">
      <c r="A23209">
        <v>6.0909911327629696E+17</v>
      </c>
      <c r="B23209" t="s">
        <v>46597</v>
      </c>
      <c r="C23209" t="s">
        <v>46598</v>
      </c>
      <c r="D23209" s="1">
        <v>42166.948136574072</v>
      </c>
      <c r="E23209">
        <v>180</v>
      </c>
      <c r="F23209">
        <v>248</v>
      </c>
    </row>
    <row r="23210" spans="1:8" x14ac:dyDescent="0.2">
      <c r="A23210">
        <v>6.0909921622129805E+17</v>
      </c>
      <c r="B23210" t="s">
        <v>46599</v>
      </c>
      <c r="C23210" t="s">
        <v>46600</v>
      </c>
      <c r="D23210" s="1">
        <v>42166.948425925926</v>
      </c>
      <c r="E23210">
        <v>156</v>
      </c>
      <c r="F23210">
        <v>251</v>
      </c>
    </row>
    <row r="23211" spans="1:8" x14ac:dyDescent="0.2">
      <c r="A23211">
        <v>6.0909937604105805E+17</v>
      </c>
      <c r="B23211" t="s">
        <v>46601</v>
      </c>
      <c r="C23211" t="s">
        <v>46602</v>
      </c>
      <c r="D23211" s="1">
        <v>42166.948865740742</v>
      </c>
      <c r="E23211">
        <v>219</v>
      </c>
      <c r="F23211">
        <v>330</v>
      </c>
    </row>
    <row r="23212" spans="1:8" x14ac:dyDescent="0.2">
      <c r="A23212">
        <v>6.0917334079272896E+17</v>
      </c>
      <c r="B23212" t="s">
        <v>46603</v>
      </c>
      <c r="C23212" t="s">
        <v>46604</v>
      </c>
      <c r="D23212" s="1">
        <v>42167.152962962966</v>
      </c>
      <c r="E23212">
        <v>15</v>
      </c>
      <c r="F23212">
        <v>41</v>
      </c>
      <c r="G23212" t="s">
        <v>215</v>
      </c>
      <c r="H23212" t="s">
        <v>390</v>
      </c>
    </row>
    <row r="23213" spans="1:8" x14ac:dyDescent="0.2">
      <c r="A23213">
        <v>6.09174738359824E+17</v>
      </c>
      <c r="B23213" t="s">
        <v>46605</v>
      </c>
      <c r="C23213" t="s">
        <v>46606</v>
      </c>
      <c r="D23213" s="1">
        <v>42167.156828703701</v>
      </c>
      <c r="E23213">
        <v>11</v>
      </c>
      <c r="F23213">
        <v>27</v>
      </c>
      <c r="G23213" t="s">
        <v>487</v>
      </c>
    </row>
    <row r="23214" spans="1:8" x14ac:dyDescent="0.2">
      <c r="A23214">
        <v>6.0917509278704794E+17</v>
      </c>
      <c r="B23214" t="s">
        <v>46607</v>
      </c>
      <c r="C23214" t="s">
        <v>46608</v>
      </c>
      <c r="D23214" s="1">
        <v>42167.157800925925</v>
      </c>
      <c r="E23214">
        <v>315</v>
      </c>
      <c r="F23214">
        <v>467</v>
      </c>
      <c r="G23214" t="s">
        <v>215</v>
      </c>
      <c r="H23214" t="s">
        <v>23328</v>
      </c>
    </row>
    <row r="23215" spans="1:8" x14ac:dyDescent="0.2">
      <c r="A23215">
        <v>6.0917780003828902E+17</v>
      </c>
      <c r="B23215" t="s">
        <v>46609</v>
      </c>
      <c r="C23215" t="s">
        <v>46610</v>
      </c>
      <c r="D23215" s="1">
        <v>42167.165277777778</v>
      </c>
      <c r="E23215">
        <v>12</v>
      </c>
      <c r="F23215">
        <v>33</v>
      </c>
      <c r="G23215" t="s">
        <v>39423</v>
      </c>
    </row>
    <row r="23216" spans="1:8" x14ac:dyDescent="0.2">
      <c r="A23216">
        <v>6.0917799557674099E+17</v>
      </c>
      <c r="B23216" t="s">
        <v>46611</v>
      </c>
      <c r="C23216" t="s">
        <v>46612</v>
      </c>
      <c r="D23216" s="1">
        <v>42167.165810185186</v>
      </c>
      <c r="E23216">
        <v>25</v>
      </c>
      <c r="F23216">
        <v>58</v>
      </c>
      <c r="G23216" t="s">
        <v>46613</v>
      </c>
      <c r="H23216" t="s">
        <v>616</v>
      </c>
    </row>
    <row r="23217" spans="1:8" x14ac:dyDescent="0.2">
      <c r="A23217">
        <v>6.0922294247242496E+17</v>
      </c>
      <c r="B23217" t="s">
        <v>46614</v>
      </c>
      <c r="C23217" t="s">
        <v>46615</v>
      </c>
      <c r="D23217" s="1">
        <v>42167.289837962962</v>
      </c>
      <c r="E23217">
        <v>31</v>
      </c>
      <c r="F23217">
        <v>60</v>
      </c>
      <c r="G23217" t="s">
        <v>215</v>
      </c>
    </row>
    <row r="23218" spans="1:8" x14ac:dyDescent="0.2">
      <c r="A23218">
        <v>6.0922354483321203E+17</v>
      </c>
      <c r="B23218" t="s">
        <v>46616</v>
      </c>
      <c r="C23218" t="s">
        <v>46617</v>
      </c>
      <c r="D23218" s="1">
        <v>42167.291504629633</v>
      </c>
      <c r="E23218">
        <v>21</v>
      </c>
      <c r="F23218">
        <v>57</v>
      </c>
      <c r="G23218" t="s">
        <v>215</v>
      </c>
      <c r="H23218" t="s">
        <v>390</v>
      </c>
    </row>
    <row r="23219" spans="1:8" x14ac:dyDescent="0.2">
      <c r="A23219">
        <v>6.0922436525585203E+17</v>
      </c>
      <c r="B23219" t="s">
        <v>46618</v>
      </c>
      <c r="C23219" t="s">
        <v>46619</v>
      </c>
      <c r="D23219" s="1">
        <v>42167.293773148151</v>
      </c>
      <c r="E23219">
        <v>18</v>
      </c>
      <c r="F23219">
        <v>51</v>
      </c>
      <c r="G23219" t="e">
        <f>_xlfn.SINGLE( _xlfn.SINGLE( _xlfn.SINGLE(JenCromartie)))</f>
        <v>#NAME?</v>
      </c>
    </row>
    <row r="23220" spans="1:8" x14ac:dyDescent="0.2">
      <c r="A23220">
        <v>6.0922530304348096E+17</v>
      </c>
      <c r="B23220" t="s">
        <v>46620</v>
      </c>
      <c r="C23220" t="s">
        <v>46621</v>
      </c>
      <c r="D23220" s="1">
        <v>42167.296354166669</v>
      </c>
      <c r="E23220">
        <v>20</v>
      </c>
      <c r="F23220">
        <v>68</v>
      </c>
      <c r="G23220" t="s">
        <v>215</v>
      </c>
    </row>
    <row r="23221" spans="1:8" x14ac:dyDescent="0.2">
      <c r="A23221">
        <v>6.0922587669425702E+17</v>
      </c>
      <c r="B23221" t="s">
        <v>46622</v>
      </c>
      <c r="C23221" t="s">
        <v>46623</v>
      </c>
      <c r="D23221" s="1">
        <v>42167.297939814816</v>
      </c>
      <c r="E23221">
        <v>22</v>
      </c>
      <c r="F23221">
        <v>59</v>
      </c>
      <c r="G23221" t="e">
        <f>_xlfn.SINGLE( _xlfn.SINGLE( _xlfn.SINGLE(JenCromartie)))</f>
        <v>#NAME?</v>
      </c>
    </row>
    <row r="23222" spans="1:8" x14ac:dyDescent="0.2">
      <c r="A23222">
        <v>6.0936036569307494E+17</v>
      </c>
      <c r="B23222" t="s">
        <v>46624</v>
      </c>
      <c r="C23222" t="s">
        <v>46592</v>
      </c>
      <c r="D23222" s="1">
        <v>42167.669062499997</v>
      </c>
      <c r="E23222">
        <v>13</v>
      </c>
      <c r="F23222">
        <v>33</v>
      </c>
      <c r="G23222" t="s">
        <v>215</v>
      </c>
    </row>
    <row r="23223" spans="1:8" x14ac:dyDescent="0.2">
      <c r="A23223">
        <v>6.0936260095512499E+17</v>
      </c>
      <c r="B23223" t="s">
        <v>46625</v>
      </c>
      <c r="C23223" t="s">
        <v>46626</v>
      </c>
      <c r="D23223" s="1">
        <v>42167.67523148148</v>
      </c>
      <c r="E23223">
        <v>27</v>
      </c>
      <c r="F23223">
        <v>40</v>
      </c>
      <c r="G23223" t="s">
        <v>215</v>
      </c>
    </row>
    <row r="23224" spans="1:8" x14ac:dyDescent="0.2">
      <c r="A23224">
        <v>6.0937592081892902E+17</v>
      </c>
      <c r="B23224" t="s">
        <v>46627</v>
      </c>
      <c r="C23224" t="s">
        <v>46628</v>
      </c>
      <c r="D23224" s="1">
        <v>42167.71197916667</v>
      </c>
      <c r="E23224">
        <v>14</v>
      </c>
      <c r="F23224">
        <v>20</v>
      </c>
      <c r="G23224" t="s">
        <v>89</v>
      </c>
    </row>
    <row r="23225" spans="1:8" x14ac:dyDescent="0.2">
      <c r="A23225">
        <v>6.0938495448571904E+17</v>
      </c>
      <c r="B23225" t="s">
        <v>46629</v>
      </c>
      <c r="C23225" t="s">
        <v>46630</v>
      </c>
      <c r="D23225" s="1">
        <v>42167.736909722225</v>
      </c>
      <c r="E23225">
        <v>12</v>
      </c>
      <c r="F23225">
        <v>26</v>
      </c>
    </row>
    <row r="23226" spans="1:8" x14ac:dyDescent="0.2">
      <c r="A23226">
        <v>6.0938537678920896E+17</v>
      </c>
      <c r="B23226" t="s">
        <v>46631</v>
      </c>
      <c r="C23226" t="s">
        <v>46632</v>
      </c>
      <c r="D23226" s="1">
        <v>42167.738078703704</v>
      </c>
      <c r="E23226">
        <v>19</v>
      </c>
      <c r="F23226">
        <v>50</v>
      </c>
    </row>
    <row r="23227" spans="1:8" x14ac:dyDescent="0.2">
      <c r="A23227">
        <v>6.0938558056943603E+17</v>
      </c>
      <c r="B23227" t="s">
        <v>46633</v>
      </c>
      <c r="C23227" t="s">
        <v>46634</v>
      </c>
      <c r="D23227" s="1">
        <v>42167.738634259258</v>
      </c>
      <c r="E23227">
        <v>15</v>
      </c>
      <c r="F23227">
        <v>24</v>
      </c>
    </row>
    <row r="23228" spans="1:8" x14ac:dyDescent="0.2">
      <c r="A23228">
        <v>6.0938751029744397E+17</v>
      </c>
      <c r="B23228" t="s">
        <v>46635</v>
      </c>
      <c r="C23228" t="s">
        <v>46636</v>
      </c>
      <c r="D23228" s="1">
        <v>42167.743958333333</v>
      </c>
      <c r="E23228">
        <v>95</v>
      </c>
      <c r="F23228">
        <v>261</v>
      </c>
    </row>
    <row r="23229" spans="1:8" x14ac:dyDescent="0.2">
      <c r="A23229">
        <v>6.0938832538068902E+17</v>
      </c>
      <c r="B23229" t="s">
        <v>46637</v>
      </c>
      <c r="C23229" t="s">
        <v>46638</v>
      </c>
      <c r="D23229" s="1">
        <v>42167.746215277781</v>
      </c>
      <c r="E23229">
        <v>21</v>
      </c>
      <c r="F23229">
        <v>46</v>
      </c>
      <c r="G23229" t="s">
        <v>215</v>
      </c>
      <c r="H23229" t="s">
        <v>390</v>
      </c>
    </row>
    <row r="23230" spans="1:8" x14ac:dyDescent="0.2">
      <c r="A23230">
        <v>6.0939008282348301E+17</v>
      </c>
      <c r="B23230" t="s">
        <v>46639</v>
      </c>
      <c r="C23230" t="s">
        <v>46640</v>
      </c>
      <c r="D23230" s="1">
        <v>42167.751064814816</v>
      </c>
      <c r="E23230">
        <v>12</v>
      </c>
      <c r="F23230">
        <v>45</v>
      </c>
    </row>
    <row r="23231" spans="1:8" x14ac:dyDescent="0.2">
      <c r="A23231">
        <v>6.0939907209771802E+17</v>
      </c>
      <c r="B23231" t="s">
        <v>46641</v>
      </c>
      <c r="C23231" t="s">
        <v>46642</v>
      </c>
      <c r="D23231" s="1">
        <v>42167.775868055556</v>
      </c>
      <c r="E23231">
        <v>24</v>
      </c>
      <c r="F23231">
        <v>62</v>
      </c>
    </row>
    <row r="23232" spans="1:8" x14ac:dyDescent="0.2">
      <c r="A23232">
        <v>6.0939987796614298E+17</v>
      </c>
      <c r="B23232" t="s">
        <v>46643</v>
      </c>
      <c r="C23232" t="s">
        <v>46644</v>
      </c>
      <c r="D23232" s="1">
        <v>42167.778090277781</v>
      </c>
      <c r="E23232">
        <v>18</v>
      </c>
      <c r="F23232">
        <v>42</v>
      </c>
    </row>
    <row r="23233" spans="1:8" x14ac:dyDescent="0.2">
      <c r="A23233">
        <v>6.0940040821421594E+17</v>
      </c>
      <c r="B23233" t="s">
        <v>46645</v>
      </c>
      <c r="C23233" t="s">
        <v>46646</v>
      </c>
      <c r="D23233" s="1">
        <v>42167.779560185183</v>
      </c>
      <c r="E23233">
        <v>22</v>
      </c>
      <c r="F23233">
        <v>32</v>
      </c>
      <c r="G23233" t="e">
        <f>_xlfn.SINGLE(EKSpindler _xlfn.SINGLE( _xlfn.SINGLE(bellaxbionda)))</f>
        <v>#NAME?</v>
      </c>
    </row>
    <row r="23234" spans="1:8" x14ac:dyDescent="0.2">
      <c r="A23234">
        <v>6.0940610615947597E+17</v>
      </c>
      <c r="B23234" t="s">
        <v>46647</v>
      </c>
      <c r="C23234" t="s">
        <v>46648</v>
      </c>
      <c r="D23234" s="1">
        <v>42167.795277777775</v>
      </c>
      <c r="E23234">
        <v>37</v>
      </c>
      <c r="F23234">
        <v>28</v>
      </c>
      <c r="G23234" t="s">
        <v>215</v>
      </c>
    </row>
    <row r="23235" spans="1:8" x14ac:dyDescent="0.2">
      <c r="A23235">
        <v>6.0942134946816E+17</v>
      </c>
      <c r="B23235" t="s">
        <v>46649</v>
      </c>
      <c r="C23235" t="s">
        <v>46650</v>
      </c>
      <c r="D23235" s="1">
        <v>42167.837337962963</v>
      </c>
      <c r="E23235">
        <v>36</v>
      </c>
      <c r="F23235">
        <v>68</v>
      </c>
      <c r="G23235" t="s">
        <v>215</v>
      </c>
      <c r="H23235" t="s">
        <v>390</v>
      </c>
    </row>
    <row r="23236" spans="1:8" x14ac:dyDescent="0.2">
      <c r="A23236">
        <v>6.0944406791998605E+17</v>
      </c>
      <c r="B23236" t="s">
        <v>46651</v>
      </c>
      <c r="C23236" t="s">
        <v>46652</v>
      </c>
      <c r="D23236" s="1">
        <v>42167.900034722225</v>
      </c>
      <c r="E23236">
        <v>190</v>
      </c>
      <c r="F23236">
        <v>249</v>
      </c>
    </row>
    <row r="23237" spans="1:8" x14ac:dyDescent="0.2">
      <c r="A23237">
        <v>6.0944411354139405E+17</v>
      </c>
      <c r="B23237" t="s">
        <v>46653</v>
      </c>
      <c r="C23237" t="s">
        <v>46654</v>
      </c>
      <c r="D23237" s="1">
        <v>42167.90016203704</v>
      </c>
      <c r="E23237">
        <v>167</v>
      </c>
      <c r="F23237">
        <v>204</v>
      </c>
    </row>
    <row r="23238" spans="1:8" x14ac:dyDescent="0.2">
      <c r="A23238">
        <v>6.0944506991404198E+17</v>
      </c>
      <c r="B23238" t="s">
        <v>46655</v>
      </c>
      <c r="C23238" t="s">
        <v>46656</v>
      </c>
      <c r="D23238" s="1">
        <v>42167.902800925927</v>
      </c>
      <c r="E23238">
        <v>204</v>
      </c>
      <c r="F23238">
        <v>252</v>
      </c>
    </row>
    <row r="23239" spans="1:8" x14ac:dyDescent="0.2">
      <c r="A23239">
        <v>6.0944676205563904E+17</v>
      </c>
      <c r="B23239" t="s">
        <v>46657</v>
      </c>
      <c r="C23239" t="s">
        <v>46658</v>
      </c>
      <c r="D23239" s="1">
        <v>42167.907465277778</v>
      </c>
      <c r="E23239">
        <v>377</v>
      </c>
      <c r="F23239">
        <v>471</v>
      </c>
    </row>
    <row r="23240" spans="1:8" x14ac:dyDescent="0.2">
      <c r="A23240">
        <v>6.0945621638173901E+17</v>
      </c>
      <c r="B23240" t="s">
        <v>46659</v>
      </c>
      <c r="C23240" t="s">
        <v>46660</v>
      </c>
      <c r="D23240" s="1">
        <v>42167.933553240742</v>
      </c>
      <c r="E23240">
        <v>28</v>
      </c>
      <c r="F23240">
        <v>61</v>
      </c>
    </row>
    <row r="23241" spans="1:8" x14ac:dyDescent="0.2">
      <c r="A23241">
        <v>6.0945667773838502E+17</v>
      </c>
      <c r="B23241" t="s">
        <v>46661</v>
      </c>
      <c r="C23241" t="s">
        <v>46662</v>
      </c>
      <c r="D23241" s="1">
        <v>42167.93482638889</v>
      </c>
      <c r="E23241">
        <v>22</v>
      </c>
      <c r="F23241">
        <v>37</v>
      </c>
    </row>
    <row r="23242" spans="1:8" x14ac:dyDescent="0.2">
      <c r="A23242">
        <v>6.0945714323064806E+17</v>
      </c>
      <c r="B23242" t="s">
        <v>46663</v>
      </c>
      <c r="C23242" t="s">
        <v>46664</v>
      </c>
      <c r="D23242" s="1">
        <v>42167.936111111114</v>
      </c>
      <c r="E23242">
        <v>17</v>
      </c>
      <c r="F23242">
        <v>36</v>
      </c>
    </row>
    <row r="23243" spans="1:8" x14ac:dyDescent="0.2">
      <c r="A23243">
        <v>6.0945801171582899E+17</v>
      </c>
      <c r="B23243" t="s">
        <v>46665</v>
      </c>
      <c r="C23243" t="s">
        <v>46666</v>
      </c>
      <c r="D23243" s="1">
        <v>42167.938506944447</v>
      </c>
      <c r="E23243">
        <v>23</v>
      </c>
      <c r="F23243">
        <v>52</v>
      </c>
    </row>
    <row r="23244" spans="1:8" x14ac:dyDescent="0.2">
      <c r="A23244">
        <v>6.0945863966187098E+17</v>
      </c>
      <c r="B23244" t="s">
        <v>46667</v>
      </c>
      <c r="C23244" t="s">
        <v>46668</v>
      </c>
      <c r="D23244" s="1">
        <v>42167.940243055556</v>
      </c>
      <c r="E23244">
        <v>37</v>
      </c>
      <c r="F23244">
        <v>93</v>
      </c>
      <c r="G23244" t="s">
        <v>215</v>
      </c>
      <c r="H23244" t="s">
        <v>390</v>
      </c>
    </row>
    <row r="23245" spans="1:8" x14ac:dyDescent="0.2">
      <c r="A23245">
        <v>6.0945908987842099E+17</v>
      </c>
      <c r="B23245" t="s">
        <v>46669</v>
      </c>
      <c r="C23245" t="s">
        <v>46670</v>
      </c>
      <c r="D23245" s="1">
        <v>42167.941481481481</v>
      </c>
      <c r="E23245">
        <v>38</v>
      </c>
      <c r="F23245">
        <v>97</v>
      </c>
    </row>
    <row r="23246" spans="1:8" x14ac:dyDescent="0.2">
      <c r="A23246">
        <v>6.0946020630569306E+17</v>
      </c>
      <c r="B23246" t="s">
        <v>46671</v>
      </c>
      <c r="C23246" t="s">
        <v>46672</v>
      </c>
      <c r="D23246" s="1">
        <v>42167.944571759261</v>
      </c>
      <c r="E23246">
        <v>31</v>
      </c>
      <c r="F23246">
        <v>65</v>
      </c>
      <c r="G23246" t="s">
        <v>215</v>
      </c>
    </row>
    <row r="23247" spans="1:8" x14ac:dyDescent="0.2">
      <c r="A23247">
        <v>6.0952600994008205E+17</v>
      </c>
      <c r="B23247" t="s">
        <v>46673</v>
      </c>
      <c r="C23247" t="s">
        <v>46674</v>
      </c>
      <c r="D23247" s="1">
        <v>42168.126145833332</v>
      </c>
      <c r="E23247">
        <v>202</v>
      </c>
      <c r="F23247">
        <v>324</v>
      </c>
      <c r="G23247" t="s">
        <v>215</v>
      </c>
      <c r="H23247" t="s">
        <v>616</v>
      </c>
    </row>
    <row r="23248" spans="1:8" x14ac:dyDescent="0.2">
      <c r="A23248">
        <v>6.0952724061175296E+17</v>
      </c>
      <c r="B23248" t="s">
        <v>46675</v>
      </c>
      <c r="C23248" t="s">
        <v>46676</v>
      </c>
      <c r="D23248" s="1">
        <v>42168.129548611112</v>
      </c>
      <c r="E23248">
        <v>25</v>
      </c>
      <c r="F23248">
        <v>54</v>
      </c>
      <c r="G23248" t="s">
        <v>46677</v>
      </c>
    </row>
    <row r="23249" spans="1:8" x14ac:dyDescent="0.2">
      <c r="A23249">
        <v>6.0953153737419098E+17</v>
      </c>
      <c r="B23249" t="s">
        <v>46678</v>
      </c>
      <c r="C23249" t="s">
        <v>46679</v>
      </c>
      <c r="D23249" s="1">
        <v>42168.141400462962</v>
      </c>
      <c r="E23249">
        <v>32</v>
      </c>
      <c r="F23249">
        <v>52</v>
      </c>
      <c r="G23249" t="e">
        <f>_xlfn.SINGLE(JRMcClaren _xlfn.SINGLE(purpleheartwife))</f>
        <v>#NAME?</v>
      </c>
      <c r="H23249" t="s">
        <v>390</v>
      </c>
    </row>
    <row r="23250" spans="1:8" x14ac:dyDescent="0.2">
      <c r="A23250">
        <v>6.09531856892096E+17</v>
      </c>
      <c r="B23250" t="s">
        <v>46680</v>
      </c>
      <c r="C23250" t="s">
        <v>46681</v>
      </c>
      <c r="D23250" s="1">
        <v>42168.142280092594</v>
      </c>
      <c r="E23250">
        <v>26</v>
      </c>
      <c r="F23250">
        <v>48</v>
      </c>
      <c r="G23250" t="s">
        <v>46682</v>
      </c>
      <c r="H23250" t="s">
        <v>390</v>
      </c>
    </row>
    <row r="23251" spans="1:8" x14ac:dyDescent="0.2">
      <c r="A23251">
        <v>6.0953357417018099E+17</v>
      </c>
      <c r="B23251" t="s">
        <v>46683</v>
      </c>
      <c r="C23251" t="s">
        <v>46684</v>
      </c>
      <c r="D23251" s="1">
        <v>42168.14702546296</v>
      </c>
      <c r="E23251">
        <v>47</v>
      </c>
      <c r="F23251">
        <v>99</v>
      </c>
      <c r="G23251" t="s">
        <v>215</v>
      </c>
    </row>
    <row r="23252" spans="1:8" x14ac:dyDescent="0.2">
      <c r="A23252">
        <v>6.0976303579689306E+17</v>
      </c>
      <c r="B23252" t="s">
        <v>46685</v>
      </c>
      <c r="C23252" t="s">
        <v>46686</v>
      </c>
      <c r="D23252" s="1">
        <v>42168.780219907407</v>
      </c>
      <c r="E23252">
        <v>247</v>
      </c>
      <c r="F23252">
        <v>512</v>
      </c>
    </row>
    <row r="23253" spans="1:8" x14ac:dyDescent="0.2">
      <c r="A23253">
        <v>6.0982351667069299E+17</v>
      </c>
      <c r="B23253" t="s">
        <v>46687</v>
      </c>
      <c r="C23253" t="s">
        <v>46688</v>
      </c>
      <c r="D23253" s="1">
        <v>42168.947118055556</v>
      </c>
      <c r="E23253">
        <v>221</v>
      </c>
      <c r="F23253">
        <v>339</v>
      </c>
    </row>
    <row r="23254" spans="1:8" x14ac:dyDescent="0.2">
      <c r="A23254">
        <v>6.0985567179903296E+17</v>
      </c>
      <c r="B23254" t="s">
        <v>46689</v>
      </c>
      <c r="C23254" t="s">
        <v>46690</v>
      </c>
      <c r="D23254" s="1">
        <v>42169.035844907405</v>
      </c>
      <c r="E23254">
        <v>76</v>
      </c>
      <c r="F23254">
        <v>147</v>
      </c>
      <c r="G23254" t="s">
        <v>89</v>
      </c>
      <c r="H23254" t="s">
        <v>390</v>
      </c>
    </row>
    <row r="23255" spans="1:8" x14ac:dyDescent="0.2">
      <c r="A23255">
        <v>6.0992432293377997E+17</v>
      </c>
      <c r="B23255" t="s">
        <v>46691</v>
      </c>
      <c r="C23255" t="s">
        <v>46692</v>
      </c>
      <c r="D23255" s="1">
        <v>42169.225289351853</v>
      </c>
      <c r="E23255">
        <v>45</v>
      </c>
      <c r="F23255">
        <v>87</v>
      </c>
      <c r="G23255" t="s">
        <v>89</v>
      </c>
      <c r="H23255" t="s">
        <v>390</v>
      </c>
    </row>
    <row r="23256" spans="1:8" x14ac:dyDescent="0.2">
      <c r="A23256">
        <v>6.0992544334139302E+17</v>
      </c>
      <c r="B23256" t="s">
        <v>46693</v>
      </c>
      <c r="C23256" t="s">
        <v>46694</v>
      </c>
      <c r="D23256" s="1">
        <v>42169.228379629632</v>
      </c>
      <c r="E23256">
        <v>24</v>
      </c>
      <c r="F23256">
        <v>58</v>
      </c>
      <c r="G23256" t="s">
        <v>46695</v>
      </c>
    </row>
    <row r="23257" spans="1:8" x14ac:dyDescent="0.2">
      <c r="A23257">
        <v>6.0999525531270694E+17</v>
      </c>
      <c r="B23257" t="s">
        <v>46696</v>
      </c>
      <c r="C23257" t="s">
        <v>46697</v>
      </c>
      <c r="D23257" s="1">
        <v>42169.421018518522</v>
      </c>
      <c r="E23257">
        <v>23</v>
      </c>
      <c r="F23257">
        <v>39</v>
      </c>
      <c r="G23257" t="s">
        <v>89</v>
      </c>
    </row>
    <row r="23258" spans="1:8" x14ac:dyDescent="0.2">
      <c r="A23258">
        <v>6.0999702260784294E+17</v>
      </c>
      <c r="B23258" t="s">
        <v>46698</v>
      </c>
      <c r="C23258" t="s">
        <v>46699</v>
      </c>
      <c r="D23258" s="1">
        <v>42169.425902777781</v>
      </c>
      <c r="E23258">
        <v>30</v>
      </c>
      <c r="F23258">
        <v>50</v>
      </c>
      <c r="G23258" t="s">
        <v>89</v>
      </c>
    </row>
    <row r="23259" spans="1:8" x14ac:dyDescent="0.2">
      <c r="A23259">
        <v>6.0999770262201894E+17</v>
      </c>
      <c r="B23259" t="s">
        <v>46700</v>
      </c>
      <c r="C23259" t="s">
        <v>46701</v>
      </c>
      <c r="D23259" s="1">
        <v>42169.427777777775</v>
      </c>
      <c r="E23259">
        <v>20</v>
      </c>
      <c r="F23259">
        <v>42</v>
      </c>
      <c r="G23259" t="s">
        <v>215</v>
      </c>
    </row>
    <row r="23260" spans="1:8" x14ac:dyDescent="0.2">
      <c r="A23260">
        <v>6.0999807591086003E+17</v>
      </c>
      <c r="B23260" t="s">
        <v>46702</v>
      </c>
      <c r="C23260" t="s">
        <v>46703</v>
      </c>
      <c r="D23260" s="1">
        <v>42169.428807870368</v>
      </c>
      <c r="E23260">
        <v>48</v>
      </c>
      <c r="F23260">
        <v>59</v>
      </c>
      <c r="G23260" t="s">
        <v>89</v>
      </c>
    </row>
    <row r="23261" spans="1:8" x14ac:dyDescent="0.2">
      <c r="A23261">
        <v>6.0999884594728896E+17</v>
      </c>
      <c r="B23261" t="s">
        <v>46704</v>
      </c>
      <c r="C23261" t="s">
        <v>46705</v>
      </c>
      <c r="D23261" s="1">
        <v>42169.430925925924</v>
      </c>
      <c r="E23261">
        <v>31</v>
      </c>
      <c r="F23261">
        <v>55</v>
      </c>
      <c r="G23261" t="s">
        <v>215</v>
      </c>
    </row>
    <row r="23262" spans="1:8" x14ac:dyDescent="0.2">
      <c r="A23262">
        <v>6.0999894723556096E+17</v>
      </c>
      <c r="B23262" t="s">
        <v>46706</v>
      </c>
      <c r="C23262" t="s">
        <v>46707</v>
      </c>
      <c r="D23262" s="1">
        <v>42169.431203703702</v>
      </c>
      <c r="E23262">
        <v>20</v>
      </c>
      <c r="F23262">
        <v>34</v>
      </c>
      <c r="G23262" t="s">
        <v>215</v>
      </c>
      <c r="H23262" t="s">
        <v>390</v>
      </c>
    </row>
    <row r="23263" spans="1:8" x14ac:dyDescent="0.2">
      <c r="A23263">
        <v>6.0999954358169101E+17</v>
      </c>
      <c r="B23263" t="s">
        <v>46708</v>
      </c>
      <c r="C23263" t="s">
        <v>43464</v>
      </c>
      <c r="D23263" s="1">
        <v>42169.432858796295</v>
      </c>
      <c r="E23263">
        <v>571</v>
      </c>
      <c r="F23263">
        <v>914</v>
      </c>
    </row>
    <row r="23264" spans="1:8" x14ac:dyDescent="0.2">
      <c r="A23264">
        <v>6.1001951603947904E+17</v>
      </c>
      <c r="B23264" t="s">
        <v>46709</v>
      </c>
      <c r="C23264" t="s">
        <v>46710</v>
      </c>
      <c r="D23264" s="1">
        <v>42169.487962962965</v>
      </c>
      <c r="E23264">
        <v>41</v>
      </c>
      <c r="F23264">
        <v>94</v>
      </c>
      <c r="G23264" t="s">
        <v>215</v>
      </c>
    </row>
    <row r="23265" spans="1:8" x14ac:dyDescent="0.2">
      <c r="A23265">
        <v>6.1002059819087795E+17</v>
      </c>
      <c r="B23265" t="s">
        <v>46711</v>
      </c>
      <c r="C23265" t="s">
        <v>46712</v>
      </c>
      <c r="D23265" s="1">
        <v>42169.490949074076</v>
      </c>
      <c r="E23265">
        <v>58</v>
      </c>
      <c r="F23265">
        <v>138</v>
      </c>
      <c r="G23265" t="s">
        <v>89</v>
      </c>
    </row>
    <row r="23266" spans="1:8" x14ac:dyDescent="0.2">
      <c r="A23266">
        <v>6.1014522422930202E+17</v>
      </c>
      <c r="B23266" t="s">
        <v>46713</v>
      </c>
      <c r="C23266" t="s">
        <v>46714</v>
      </c>
      <c r="D23266" s="1">
        <v>42169.834861111114</v>
      </c>
      <c r="E23266">
        <v>34</v>
      </c>
      <c r="F23266">
        <v>94</v>
      </c>
      <c r="G23266" t="s">
        <v>215</v>
      </c>
    </row>
    <row r="23267" spans="1:8" x14ac:dyDescent="0.2">
      <c r="A23267">
        <v>6.1019382877616499E+17</v>
      </c>
      <c r="B23267" t="s">
        <v>46715</v>
      </c>
      <c r="C23267" t="s">
        <v>46716</v>
      </c>
      <c r="D23267" s="1">
        <v>42169.968981481485</v>
      </c>
      <c r="E23267">
        <v>58</v>
      </c>
      <c r="F23267">
        <v>120</v>
      </c>
      <c r="G23267" t="s">
        <v>89</v>
      </c>
    </row>
    <row r="23268" spans="1:8" x14ac:dyDescent="0.2">
      <c r="A23268">
        <v>6.1019459583885299E+17</v>
      </c>
      <c r="B23268" t="s">
        <v>46717</v>
      </c>
      <c r="C23268" t="s">
        <v>46718</v>
      </c>
      <c r="D23268" s="1">
        <v>42169.971099537041</v>
      </c>
      <c r="E23268">
        <v>254</v>
      </c>
      <c r="F23268">
        <v>448</v>
      </c>
    </row>
    <row r="23269" spans="1:8" x14ac:dyDescent="0.2">
      <c r="A23269">
        <v>6.1040459391113203E+17</v>
      </c>
      <c r="B23269" t="s">
        <v>46719</v>
      </c>
      <c r="C23269" t="s">
        <v>46720</v>
      </c>
      <c r="D23269" s="1">
        <v>42170.550578703704</v>
      </c>
      <c r="E23269">
        <v>289</v>
      </c>
      <c r="F23269">
        <v>539</v>
      </c>
    </row>
    <row r="23270" spans="1:8" x14ac:dyDescent="0.2">
      <c r="A23270">
        <v>6.1040913488690701E+17</v>
      </c>
      <c r="B23270" t="s">
        <v>46721</v>
      </c>
      <c r="C23270" t="s">
        <v>46722</v>
      </c>
      <c r="D23270" s="1">
        <v>42170.563113425924</v>
      </c>
      <c r="E23270">
        <v>32</v>
      </c>
      <c r="F23270">
        <v>61</v>
      </c>
      <c r="G23270" t="s">
        <v>215</v>
      </c>
    </row>
    <row r="23271" spans="1:8" x14ac:dyDescent="0.2">
      <c r="A23271">
        <v>6.1041154538695002E+17</v>
      </c>
      <c r="B23271" t="s">
        <v>46723</v>
      </c>
      <c r="C23271" t="s">
        <v>46724</v>
      </c>
      <c r="D23271" s="1">
        <v>42170.569756944446</v>
      </c>
      <c r="E23271">
        <v>15</v>
      </c>
      <c r="F23271">
        <v>40</v>
      </c>
      <c r="G23271" t="s">
        <v>215</v>
      </c>
    </row>
    <row r="23272" spans="1:8" x14ac:dyDescent="0.2">
      <c r="A23272">
        <v>6.1041184097632602E+17</v>
      </c>
      <c r="B23272" t="s">
        <v>46725</v>
      </c>
      <c r="C23272" t="s">
        <v>46726</v>
      </c>
      <c r="D23272" s="1">
        <v>42170.5705787037</v>
      </c>
      <c r="E23272">
        <v>29</v>
      </c>
      <c r="F23272">
        <v>61</v>
      </c>
      <c r="G23272" t="s">
        <v>215</v>
      </c>
      <c r="H23272" t="s">
        <v>390</v>
      </c>
    </row>
    <row r="23273" spans="1:8" x14ac:dyDescent="0.2">
      <c r="A23273">
        <v>6.1041225464798797E+17</v>
      </c>
      <c r="B23273" t="s">
        <v>46727</v>
      </c>
      <c r="C23273" t="s">
        <v>46728</v>
      </c>
      <c r="D23273" s="1">
        <v>42170.57172453704</v>
      </c>
      <c r="E23273">
        <v>31</v>
      </c>
      <c r="F23273">
        <v>65</v>
      </c>
      <c r="G23273" t="s">
        <v>46729</v>
      </c>
    </row>
    <row r="23274" spans="1:8" x14ac:dyDescent="0.2">
      <c r="A23274">
        <v>6.1041239157942605E+17</v>
      </c>
      <c r="B23274" t="s">
        <v>46730</v>
      </c>
      <c r="C23274" t="s">
        <v>46731</v>
      </c>
      <c r="D23274" s="1">
        <v>42170.572094907409</v>
      </c>
      <c r="E23274">
        <v>46</v>
      </c>
      <c r="F23274">
        <v>76</v>
      </c>
      <c r="G23274" t="s">
        <v>89</v>
      </c>
      <c r="H23274" t="s">
        <v>616</v>
      </c>
    </row>
    <row r="23275" spans="1:8" x14ac:dyDescent="0.2">
      <c r="A23275">
        <v>6.1041440415750106E+17</v>
      </c>
      <c r="B23275" t="s">
        <v>46732</v>
      </c>
      <c r="C23275" t="s">
        <v>46733</v>
      </c>
      <c r="D23275" s="1">
        <v>42170.577650462961</v>
      </c>
      <c r="E23275">
        <v>72</v>
      </c>
      <c r="F23275">
        <v>110</v>
      </c>
      <c r="G23275" t="s">
        <v>46734</v>
      </c>
      <c r="H23275" t="s">
        <v>616</v>
      </c>
    </row>
    <row r="23276" spans="1:8" x14ac:dyDescent="0.2">
      <c r="A23276">
        <v>6.1045388782957299E+17</v>
      </c>
      <c r="B23276" t="s">
        <v>46735</v>
      </c>
      <c r="C23276" t="s">
        <v>46736</v>
      </c>
      <c r="D23276" s="1">
        <v>42170.686608796299</v>
      </c>
      <c r="E23276">
        <v>129</v>
      </c>
      <c r="F23276">
        <v>162</v>
      </c>
      <c r="H23276" t="s">
        <v>390</v>
      </c>
    </row>
    <row r="23277" spans="1:8" x14ac:dyDescent="0.2">
      <c r="A23277">
        <v>6.1046057177599104E+17</v>
      </c>
      <c r="B23277" t="s">
        <v>46737</v>
      </c>
      <c r="C23277" t="s">
        <v>46738</v>
      </c>
      <c r="D23277" s="1">
        <v>42170.705046296294</v>
      </c>
      <c r="E23277">
        <v>25</v>
      </c>
      <c r="F23277">
        <v>45</v>
      </c>
      <c r="H23277" t="s">
        <v>390</v>
      </c>
    </row>
    <row r="23278" spans="1:8" x14ac:dyDescent="0.2">
      <c r="A23278">
        <v>6.1048478342099699E+17</v>
      </c>
      <c r="B23278" t="s">
        <v>46739</v>
      </c>
      <c r="C23278" t="s">
        <v>46740</v>
      </c>
      <c r="D23278" s="1">
        <v>42170.771863425929</v>
      </c>
      <c r="E23278">
        <v>34</v>
      </c>
      <c r="F23278">
        <v>66</v>
      </c>
    </row>
    <row r="23279" spans="1:8" x14ac:dyDescent="0.2">
      <c r="A23279">
        <v>6.1048529978172595E+17</v>
      </c>
      <c r="B23279" t="s">
        <v>46741</v>
      </c>
      <c r="C23279" t="s">
        <v>46742</v>
      </c>
      <c r="D23279" s="1">
        <v>42170.773287037038</v>
      </c>
      <c r="E23279">
        <v>32</v>
      </c>
      <c r="F23279">
        <v>111</v>
      </c>
    </row>
    <row r="23280" spans="1:8" x14ac:dyDescent="0.2">
      <c r="A23280">
        <v>6.10486116110704E+17</v>
      </c>
      <c r="B23280" t="s">
        <v>46743</v>
      </c>
      <c r="C23280" t="s">
        <v>46744</v>
      </c>
      <c r="D23280" s="1">
        <v>42170.775543981479</v>
      </c>
      <c r="E23280">
        <v>34</v>
      </c>
      <c r="F23280">
        <v>51</v>
      </c>
      <c r="G23280" t="s">
        <v>46745</v>
      </c>
    </row>
    <row r="23281" spans="1:8" x14ac:dyDescent="0.2">
      <c r="A23281">
        <v>6.1048762995249101E+17</v>
      </c>
      <c r="B23281" t="s">
        <v>46746</v>
      </c>
      <c r="C23281" t="s">
        <v>46747</v>
      </c>
      <c r="D23281" s="1">
        <v>42170.779710648145</v>
      </c>
      <c r="E23281">
        <v>30</v>
      </c>
      <c r="F23281">
        <v>85</v>
      </c>
    </row>
    <row r="23282" spans="1:8" x14ac:dyDescent="0.2">
      <c r="A23282">
        <v>6.1048791847867098E+17</v>
      </c>
      <c r="B23282" t="s">
        <v>46748</v>
      </c>
      <c r="C23282" t="s">
        <v>46749</v>
      </c>
      <c r="D23282" s="1">
        <v>42170.780509259261</v>
      </c>
      <c r="E23282">
        <v>40</v>
      </c>
      <c r="F23282">
        <v>115</v>
      </c>
    </row>
    <row r="23283" spans="1:8" x14ac:dyDescent="0.2">
      <c r="A23283">
        <v>6.1052541717542502E+17</v>
      </c>
      <c r="B23283" t="s">
        <v>46750</v>
      </c>
      <c r="C23283" t="s">
        <v>46751</v>
      </c>
      <c r="D23283" s="1">
        <v>42170.883993055555</v>
      </c>
      <c r="E23283">
        <v>229</v>
      </c>
      <c r="F23283">
        <v>307</v>
      </c>
    </row>
    <row r="23284" spans="1:8" x14ac:dyDescent="0.2">
      <c r="A23284">
        <v>6.1070437241522906E+17</v>
      </c>
      <c r="B23284" t="s">
        <v>46752</v>
      </c>
      <c r="C23284" t="s">
        <v>46753</v>
      </c>
      <c r="D23284" s="1">
        <v>42171.377812500003</v>
      </c>
      <c r="E23284">
        <v>39</v>
      </c>
      <c r="F23284">
        <v>69</v>
      </c>
      <c r="G23284" t="s">
        <v>215</v>
      </c>
      <c r="H23284" t="s">
        <v>390</v>
      </c>
    </row>
    <row r="23285" spans="1:8" x14ac:dyDescent="0.2">
      <c r="A23285">
        <v>6.1070444187288294E+17</v>
      </c>
      <c r="B23285" t="s">
        <v>46754</v>
      </c>
      <c r="C23285" t="s">
        <v>46755</v>
      </c>
      <c r="D23285" s="1">
        <v>42171.377997685187</v>
      </c>
      <c r="E23285">
        <v>55</v>
      </c>
      <c r="F23285">
        <v>100</v>
      </c>
      <c r="G23285" t="s">
        <v>46756</v>
      </c>
      <c r="H23285" t="s">
        <v>390</v>
      </c>
    </row>
    <row r="23286" spans="1:8" x14ac:dyDescent="0.2">
      <c r="A23286">
        <v>6.1071055728555597E+17</v>
      </c>
      <c r="B23286" t="s">
        <v>46757</v>
      </c>
      <c r="C23286" t="s">
        <v>46758</v>
      </c>
      <c r="D23286" s="1">
        <v>42171.394872685189</v>
      </c>
      <c r="E23286">
        <v>31</v>
      </c>
      <c r="F23286">
        <v>59</v>
      </c>
      <c r="G23286" t="s">
        <v>215</v>
      </c>
      <c r="H23286" t="s">
        <v>390</v>
      </c>
    </row>
    <row r="23287" spans="1:8" x14ac:dyDescent="0.2">
      <c r="A23287">
        <v>6.1071062626930598E+17</v>
      </c>
      <c r="B23287" t="s">
        <v>46759</v>
      </c>
      <c r="C23287" t="s">
        <v>46760</v>
      </c>
      <c r="D23287" s="1">
        <v>42171.395069444443</v>
      </c>
      <c r="E23287">
        <v>16</v>
      </c>
      <c r="F23287">
        <v>34</v>
      </c>
      <c r="G23287" t="s">
        <v>215</v>
      </c>
      <c r="H23287" t="s">
        <v>390</v>
      </c>
    </row>
    <row r="23288" spans="1:8" x14ac:dyDescent="0.2">
      <c r="A23288">
        <v>6.1071069714044096E+17</v>
      </c>
      <c r="B23288" t="s">
        <v>46761</v>
      </c>
      <c r="C23288" t="s">
        <v>46762</v>
      </c>
      <c r="D23288" s="1">
        <v>42171.395266203705</v>
      </c>
      <c r="E23288">
        <v>22</v>
      </c>
      <c r="F23288">
        <v>34</v>
      </c>
      <c r="G23288" t="s">
        <v>215</v>
      </c>
    </row>
    <row r="23289" spans="1:8" x14ac:dyDescent="0.2">
      <c r="A23289">
        <v>6.1071079284605299E+17</v>
      </c>
      <c r="B23289" t="s">
        <v>46763</v>
      </c>
      <c r="C23289" t="s">
        <v>46764</v>
      </c>
      <c r="D23289" s="1">
        <v>42171.395532407405</v>
      </c>
      <c r="E23289">
        <v>22</v>
      </c>
      <c r="F23289">
        <v>49</v>
      </c>
      <c r="G23289" t="e">
        <f>_xlfn.SINGLE( _xlfn.SINGLE( _xlfn.SINGLE(brentcfritz)))</f>
        <v>#NAME?</v>
      </c>
    </row>
    <row r="23290" spans="1:8" x14ac:dyDescent="0.2">
      <c r="A23290">
        <v>6.1071086144811405E+17</v>
      </c>
      <c r="B23290" t="s">
        <v>46765</v>
      </c>
      <c r="C23290" t="s">
        <v>46766</v>
      </c>
      <c r="D23290" s="1">
        <v>42171.39571759259</v>
      </c>
      <c r="E23290">
        <v>19</v>
      </c>
      <c r="F23290">
        <v>33</v>
      </c>
      <c r="G23290" t="s">
        <v>576</v>
      </c>
    </row>
    <row r="23291" spans="1:8" x14ac:dyDescent="0.2">
      <c r="A23291">
        <v>6.1071092508830106E+17</v>
      </c>
      <c r="B23291" t="s">
        <v>46767</v>
      </c>
      <c r="C23291" t="s">
        <v>46768</v>
      </c>
      <c r="D23291" s="1">
        <v>42171.395891203705</v>
      </c>
      <c r="E23291">
        <v>27</v>
      </c>
      <c r="F23291">
        <v>55</v>
      </c>
      <c r="G23291" t="s">
        <v>215</v>
      </c>
      <c r="H23291" t="s">
        <v>24419</v>
      </c>
    </row>
    <row r="23292" spans="1:8" x14ac:dyDescent="0.2">
      <c r="A23292">
        <v>6.1071132784632998E+17</v>
      </c>
      <c r="B23292" t="s">
        <v>46769</v>
      </c>
      <c r="C23292" t="s">
        <v>46770</v>
      </c>
      <c r="D23292" s="1">
        <v>42171.397002314814</v>
      </c>
      <c r="E23292">
        <v>19</v>
      </c>
      <c r="F23292">
        <v>41</v>
      </c>
      <c r="G23292" t="e">
        <f>_xlfn.SINGLE( _xlfn.SINGLE(brentcfritz))</f>
        <v>#NAME?</v>
      </c>
    </row>
    <row r="23293" spans="1:8" x14ac:dyDescent="0.2">
      <c r="A23293">
        <v>6.1071157750392E+17</v>
      </c>
      <c r="B23293" t="s">
        <v>46771</v>
      </c>
      <c r="C23293" t="s">
        <v>46772</v>
      </c>
      <c r="D23293" s="1">
        <v>42171.397696759261</v>
      </c>
      <c r="E23293">
        <v>33</v>
      </c>
      <c r="F23293">
        <v>62</v>
      </c>
      <c r="G23293" t="s">
        <v>46773</v>
      </c>
    </row>
    <row r="23294" spans="1:8" x14ac:dyDescent="0.2">
      <c r="A23294">
        <v>6.10711874921984E+17</v>
      </c>
      <c r="B23294" t="s">
        <v>46774</v>
      </c>
      <c r="C23294" t="s">
        <v>46775</v>
      </c>
      <c r="D23294" s="1">
        <v>42171.398518518516</v>
      </c>
      <c r="E23294">
        <v>32</v>
      </c>
      <c r="F23294">
        <v>51</v>
      </c>
      <c r="G23294" t="s">
        <v>215</v>
      </c>
    </row>
    <row r="23295" spans="1:8" x14ac:dyDescent="0.2">
      <c r="A23295">
        <v>6.1071191555220595E+17</v>
      </c>
      <c r="B23295" t="s">
        <v>46776</v>
      </c>
      <c r="C23295" t="s">
        <v>46777</v>
      </c>
      <c r="D23295" s="1">
        <v>42171.398622685185</v>
      </c>
      <c r="E23295">
        <v>21</v>
      </c>
      <c r="F23295">
        <v>53</v>
      </c>
      <c r="G23295" t="s">
        <v>215</v>
      </c>
      <c r="H23295" t="s">
        <v>616</v>
      </c>
    </row>
    <row r="23296" spans="1:8" x14ac:dyDescent="0.2">
      <c r="A23296">
        <v>6.1071196924771904E+17</v>
      </c>
      <c r="B23296" t="s">
        <v>46778</v>
      </c>
      <c r="C23296" t="s">
        <v>46779</v>
      </c>
      <c r="D23296" s="1">
        <v>42171.398773148147</v>
      </c>
      <c r="E23296">
        <v>24</v>
      </c>
      <c r="F23296">
        <v>65</v>
      </c>
      <c r="G23296" t="s">
        <v>46780</v>
      </c>
      <c r="H23296" t="s">
        <v>390</v>
      </c>
    </row>
    <row r="23297" spans="1:8" x14ac:dyDescent="0.2">
      <c r="A23297">
        <v>6.1071214719939699E+17</v>
      </c>
      <c r="B23297" t="s">
        <v>46781</v>
      </c>
      <c r="C23297" t="s">
        <v>46782</v>
      </c>
      <c r="D23297" s="1">
        <v>42171.399270833332</v>
      </c>
      <c r="E23297">
        <v>40</v>
      </c>
      <c r="F23297">
        <v>65</v>
      </c>
      <c r="G23297" t="s">
        <v>215</v>
      </c>
      <c r="H23297" t="s">
        <v>390</v>
      </c>
    </row>
    <row r="23298" spans="1:8" x14ac:dyDescent="0.2">
      <c r="A23298">
        <v>6.10712286873952E+17</v>
      </c>
      <c r="B23298" t="s">
        <v>46783</v>
      </c>
      <c r="C23298" t="s">
        <v>46784</v>
      </c>
      <c r="D23298" s="1">
        <v>42171.399652777778</v>
      </c>
      <c r="E23298">
        <v>25</v>
      </c>
      <c r="F23298">
        <v>52</v>
      </c>
      <c r="G23298" t="s">
        <v>215</v>
      </c>
    </row>
    <row r="23299" spans="1:8" x14ac:dyDescent="0.2">
      <c r="A23299">
        <v>6.1071232946288205E+17</v>
      </c>
      <c r="B23299" t="s">
        <v>46785</v>
      </c>
      <c r="C23299" t="s">
        <v>46786</v>
      </c>
      <c r="D23299" s="1">
        <v>42171.399768518517</v>
      </c>
      <c r="E23299">
        <v>42</v>
      </c>
      <c r="F23299">
        <v>86</v>
      </c>
      <c r="G23299" t="s">
        <v>215</v>
      </c>
      <c r="H23299" t="s">
        <v>390</v>
      </c>
    </row>
    <row r="23300" spans="1:8" x14ac:dyDescent="0.2">
      <c r="A23300">
        <v>6.1072247704455104E+17</v>
      </c>
      <c r="B23300" t="s">
        <v>46787</v>
      </c>
      <c r="C23300" t="s">
        <v>46788</v>
      </c>
      <c r="D23300" s="1">
        <v>42171.427766203706</v>
      </c>
      <c r="E23300">
        <v>231</v>
      </c>
      <c r="F23300">
        <v>272</v>
      </c>
      <c r="G23300" t="s">
        <v>89</v>
      </c>
    </row>
    <row r="23301" spans="1:8" x14ac:dyDescent="0.2">
      <c r="A23301">
        <v>6.1078405006063206E+17</v>
      </c>
      <c r="B23301" t="s">
        <v>46789</v>
      </c>
      <c r="C23301" t="s">
        <v>46790</v>
      </c>
      <c r="D23301" s="1">
        <v>42171.597685185188</v>
      </c>
      <c r="E23301">
        <v>283</v>
      </c>
      <c r="F23301">
        <v>439</v>
      </c>
    </row>
    <row r="23302" spans="1:8" x14ac:dyDescent="0.2">
      <c r="A23302">
        <v>6.1078506259913894E+17</v>
      </c>
      <c r="B23302" t="s">
        <v>46791</v>
      </c>
      <c r="C23302" t="s">
        <v>46792</v>
      </c>
      <c r="D23302" s="1">
        <v>42171.600474537037</v>
      </c>
      <c r="E23302">
        <v>47</v>
      </c>
      <c r="F23302">
        <v>143</v>
      </c>
    </row>
    <row r="23303" spans="1:8" x14ac:dyDescent="0.2">
      <c r="A23303">
        <v>6.1079411531649805E+17</v>
      </c>
      <c r="B23303" t="s">
        <v>46793</v>
      </c>
      <c r="C23303" t="s">
        <v>46794</v>
      </c>
      <c r="D23303" s="1">
        <v>42171.625451388885</v>
      </c>
      <c r="E23303">
        <v>47</v>
      </c>
      <c r="F23303">
        <v>96</v>
      </c>
      <c r="G23303" t="s">
        <v>215</v>
      </c>
    </row>
    <row r="23304" spans="1:8" x14ac:dyDescent="0.2">
      <c r="A23304">
        <v>6.1079497805546701E+17</v>
      </c>
      <c r="B23304" t="s">
        <v>46795</v>
      </c>
      <c r="C23304" t="s">
        <v>46796</v>
      </c>
      <c r="D23304" s="1">
        <v>42171.627835648149</v>
      </c>
      <c r="E23304">
        <v>424</v>
      </c>
      <c r="F23304">
        <v>817</v>
      </c>
      <c r="G23304" t="s">
        <v>89</v>
      </c>
      <c r="H23304" t="s">
        <v>390</v>
      </c>
    </row>
    <row r="23305" spans="1:8" x14ac:dyDescent="0.2">
      <c r="A23305">
        <v>6.1079592044842496E+17</v>
      </c>
      <c r="B23305" t="s">
        <v>46797</v>
      </c>
      <c r="C23305" t="s">
        <v>46798</v>
      </c>
      <c r="D23305" s="1">
        <v>42171.630439814813</v>
      </c>
      <c r="E23305">
        <v>67</v>
      </c>
      <c r="F23305">
        <v>171</v>
      </c>
      <c r="G23305" t="s">
        <v>89</v>
      </c>
      <c r="H23305" t="s">
        <v>390</v>
      </c>
    </row>
    <row r="23306" spans="1:8" x14ac:dyDescent="0.2">
      <c r="A23306">
        <v>6.1080935461961702E+17</v>
      </c>
      <c r="B23306" t="s">
        <v>46799</v>
      </c>
      <c r="C23306" t="s">
        <v>46800</v>
      </c>
      <c r="D23306" s="1">
        <v>42171.667511574073</v>
      </c>
      <c r="E23306">
        <v>186</v>
      </c>
      <c r="F23306">
        <v>319</v>
      </c>
    </row>
    <row r="23307" spans="1:8" x14ac:dyDescent="0.2">
      <c r="A23307">
        <v>6.1081706596498995E+17</v>
      </c>
      <c r="B23307" t="s">
        <v>46801</v>
      </c>
      <c r="C23307" t="s">
        <v>46802</v>
      </c>
      <c r="D23307" s="1">
        <v>42171.688784722224</v>
      </c>
      <c r="E23307">
        <v>94</v>
      </c>
      <c r="F23307">
        <v>236</v>
      </c>
      <c r="G23307" t="s">
        <v>89</v>
      </c>
    </row>
    <row r="23308" spans="1:8" x14ac:dyDescent="0.2">
      <c r="A23308">
        <v>6.1082124069417306E+17</v>
      </c>
      <c r="B23308" t="s">
        <v>46803</v>
      </c>
      <c r="C23308" t="s">
        <v>46804</v>
      </c>
      <c r="D23308" s="1">
        <v>42171.700300925928</v>
      </c>
      <c r="E23308">
        <v>188</v>
      </c>
      <c r="F23308">
        <v>335</v>
      </c>
      <c r="H23308" t="s">
        <v>390</v>
      </c>
    </row>
    <row r="23309" spans="1:8" x14ac:dyDescent="0.2">
      <c r="A23309">
        <v>6.1082204024172096E+17</v>
      </c>
      <c r="B23309" t="s">
        <v>46805</v>
      </c>
      <c r="C23309" t="s">
        <v>46806</v>
      </c>
      <c r="D23309" s="1">
        <v>42171.702511574076</v>
      </c>
      <c r="E23309">
        <v>357</v>
      </c>
      <c r="F23309">
        <v>775</v>
      </c>
    </row>
    <row r="23310" spans="1:8" x14ac:dyDescent="0.2">
      <c r="A23310">
        <v>6.1082370707911002E+17</v>
      </c>
      <c r="B23310" t="s">
        <v>46807</v>
      </c>
      <c r="C23310" t="s">
        <v>46808</v>
      </c>
      <c r="D23310" s="1">
        <v>42171.707106481481</v>
      </c>
      <c r="E23310">
        <v>464</v>
      </c>
      <c r="F23310">
        <v>621</v>
      </c>
      <c r="H23310" t="s">
        <v>616</v>
      </c>
    </row>
    <row r="23311" spans="1:8" x14ac:dyDescent="0.2">
      <c r="A23311">
        <v>6.1083859124213696E+17</v>
      </c>
      <c r="B23311" t="s">
        <v>46809</v>
      </c>
      <c r="C23311" t="s">
        <v>46810</v>
      </c>
      <c r="D23311" s="1">
        <v>42171.748182870368</v>
      </c>
      <c r="E23311">
        <v>10525</v>
      </c>
      <c r="F23311">
        <v>11133</v>
      </c>
      <c r="H23311" t="s">
        <v>390</v>
      </c>
    </row>
    <row r="23312" spans="1:8" x14ac:dyDescent="0.2">
      <c r="A23312">
        <v>6.1086038331897395E+17</v>
      </c>
      <c r="B23312" t="s">
        <v>46811</v>
      </c>
      <c r="C23312" t="s">
        <v>46812</v>
      </c>
      <c r="D23312" s="1">
        <v>42171.808321759258</v>
      </c>
      <c r="E23312">
        <v>529</v>
      </c>
      <c r="F23312">
        <v>824</v>
      </c>
      <c r="H23312" t="s">
        <v>390</v>
      </c>
    </row>
    <row r="23313" spans="1:8" x14ac:dyDescent="0.2">
      <c r="A23313">
        <v>6.1086925843272E+17</v>
      </c>
      <c r="B23313" t="s">
        <v>46813</v>
      </c>
      <c r="C23313" t="s">
        <v>46814</v>
      </c>
      <c r="D23313" s="1">
        <v>42171.832812499997</v>
      </c>
      <c r="E23313">
        <v>165</v>
      </c>
      <c r="F23313">
        <v>598</v>
      </c>
    </row>
    <row r="23314" spans="1:8" x14ac:dyDescent="0.2">
      <c r="A23314">
        <v>6.1088854783967206E+17</v>
      </c>
      <c r="B23314" t="s">
        <v>46815</v>
      </c>
      <c r="C23314" t="s">
        <v>46816</v>
      </c>
      <c r="D23314" s="1">
        <v>42171.886041666665</v>
      </c>
      <c r="E23314">
        <v>6170</v>
      </c>
      <c r="F23314">
        <v>10865</v>
      </c>
    </row>
    <row r="23315" spans="1:8" x14ac:dyDescent="0.2">
      <c r="A23315">
        <v>6.1096558441573504E+17</v>
      </c>
      <c r="B23315" t="s">
        <v>46817</v>
      </c>
      <c r="C23315" t="s">
        <v>46818</v>
      </c>
      <c r="D23315" s="1">
        <v>42172.098622685182</v>
      </c>
      <c r="E23315">
        <v>249</v>
      </c>
      <c r="F23315">
        <v>789</v>
      </c>
      <c r="G23315" t="s">
        <v>215</v>
      </c>
    </row>
    <row r="23316" spans="1:8" x14ac:dyDescent="0.2">
      <c r="A23316">
        <v>6.1096734046594598E+17</v>
      </c>
      <c r="B23316" t="s">
        <v>46819</v>
      </c>
      <c r="C23316" t="e">
        <f>_xlfn.SINGLE( ericbolling), watched You on my flight to Iowa. will not be forgotten.</f>
        <v>#NAME?</v>
      </c>
      <c r="D23316" s="1">
        <v>42172.103460648148</v>
      </c>
      <c r="E23316">
        <v>43</v>
      </c>
      <c r="F23316">
        <v>174</v>
      </c>
      <c r="G23316" t="s">
        <v>89</v>
      </c>
    </row>
    <row r="23317" spans="1:8" x14ac:dyDescent="0.2">
      <c r="A23317">
        <v>6.1097855379086106E+17</v>
      </c>
      <c r="B23317" t="s">
        <v>46820</v>
      </c>
      <c r="C23317" t="s">
        <v>46821</v>
      </c>
      <c r="D23317" s="1">
        <v>42172.134409722225</v>
      </c>
      <c r="E23317">
        <v>115</v>
      </c>
      <c r="F23317">
        <v>389</v>
      </c>
      <c r="G23317" t="s">
        <v>215</v>
      </c>
    </row>
    <row r="23318" spans="1:8" x14ac:dyDescent="0.2">
      <c r="A23318">
        <v>6.1098923272373005E+17</v>
      </c>
      <c r="B23318" t="s">
        <v>46822</v>
      </c>
      <c r="C23318" t="e">
        <f>_xlfn.SINGLE( ericbolling), in addition,no doubt You would have been Amazing on _xlfn.SINGLE( [17]!Keep up the great work.)</f>
        <v>#NAME?</v>
      </c>
      <c r="D23318" s="1">
        <v>42172.163877314815</v>
      </c>
      <c r="E23318">
        <v>45</v>
      </c>
      <c r="F23318">
        <v>121</v>
      </c>
      <c r="G23318" t="s">
        <v>215</v>
      </c>
    </row>
    <row r="23319" spans="1:8" x14ac:dyDescent="0.2">
      <c r="A23319">
        <v>6.1101477988548595E+17</v>
      </c>
      <c r="B23319" t="s">
        <v>46823</v>
      </c>
      <c r="C23319" t="s">
        <v>46824</v>
      </c>
      <c r="D23319" s="1">
        <v>42172.234375</v>
      </c>
      <c r="E23319">
        <v>110</v>
      </c>
      <c r="F23319">
        <v>377</v>
      </c>
      <c r="G23319" t="s">
        <v>215</v>
      </c>
    </row>
    <row r="23320" spans="1:8" x14ac:dyDescent="0.2">
      <c r="A23320">
        <v>6.11169313312112E+17</v>
      </c>
      <c r="B23320" t="s">
        <v>46825</v>
      </c>
      <c r="C23320" t="s">
        <v>46826</v>
      </c>
      <c r="D23320" s="1">
        <v>42172.660798611112</v>
      </c>
      <c r="E23320">
        <v>244</v>
      </c>
      <c r="F23320">
        <v>519</v>
      </c>
      <c r="G23320" t="s">
        <v>576</v>
      </c>
    </row>
    <row r="23321" spans="1:8" x14ac:dyDescent="0.2">
      <c r="A23321">
        <v>6.1118486882384205E+17</v>
      </c>
      <c r="B23321" t="s">
        <v>46827</v>
      </c>
      <c r="C23321" t="s">
        <v>46828</v>
      </c>
      <c r="D23321" s="1">
        <v>42172.703726851854</v>
      </c>
      <c r="E23321">
        <v>280</v>
      </c>
      <c r="F23321">
        <v>643</v>
      </c>
    </row>
    <row r="23322" spans="1:8" x14ac:dyDescent="0.2">
      <c r="A23322">
        <v>6.1120027020327296E+17</v>
      </c>
      <c r="B23322" t="s">
        <v>46829</v>
      </c>
      <c r="C23322" t="s">
        <v>46830</v>
      </c>
      <c r="D23322" s="1">
        <v>42172.74622685185</v>
      </c>
      <c r="E23322">
        <v>234</v>
      </c>
      <c r="F23322">
        <v>504</v>
      </c>
      <c r="G23322" t="s">
        <v>89</v>
      </c>
    </row>
    <row r="23323" spans="1:8" x14ac:dyDescent="0.2">
      <c r="A23323">
        <v>6.1120313810058803E+17</v>
      </c>
      <c r="B23323" t="s">
        <v>46831</v>
      </c>
      <c r="C23323" t="s">
        <v>46832</v>
      </c>
      <c r="D23323" s="1">
        <v>42172.754143518519</v>
      </c>
      <c r="E23323">
        <v>605</v>
      </c>
      <c r="F23323">
        <v>1043</v>
      </c>
      <c r="H23323" t="s">
        <v>390</v>
      </c>
    </row>
    <row r="23324" spans="1:8" x14ac:dyDescent="0.2">
      <c r="A23324">
        <v>6.1122770879056602E+17</v>
      </c>
      <c r="B23324" t="s">
        <v>46833</v>
      </c>
      <c r="C23324" t="s">
        <v>46834</v>
      </c>
      <c r="D23324" s="1">
        <v>42172.821944444448</v>
      </c>
      <c r="E23324">
        <v>243</v>
      </c>
      <c r="F23324">
        <v>641</v>
      </c>
      <c r="H23324" t="s">
        <v>390</v>
      </c>
    </row>
    <row r="23325" spans="1:8" x14ac:dyDescent="0.2">
      <c r="A23325">
        <v>6.1130656715414694E+17</v>
      </c>
      <c r="B23325" t="s">
        <v>46835</v>
      </c>
      <c r="C23325" t="s">
        <v>46836</v>
      </c>
      <c r="D23325" s="1">
        <v>42173.039548611108</v>
      </c>
      <c r="E23325">
        <v>135</v>
      </c>
      <c r="F23325">
        <v>347</v>
      </c>
      <c r="G23325" t="s">
        <v>89</v>
      </c>
      <c r="H23325" t="s">
        <v>390</v>
      </c>
    </row>
    <row r="23326" spans="1:8" x14ac:dyDescent="0.2">
      <c r="A23326">
        <v>6.1156207373518797E+17</v>
      </c>
      <c r="B23326" t="s">
        <v>46837</v>
      </c>
      <c r="C23326" t="s">
        <v>46838</v>
      </c>
      <c r="D23326" s="1">
        <v>42173.744618055556</v>
      </c>
      <c r="E23326">
        <v>25</v>
      </c>
      <c r="F23326">
        <v>100</v>
      </c>
    </row>
    <row r="23327" spans="1:8" x14ac:dyDescent="0.2">
      <c r="A23327">
        <v>6.1157305134865997E+17</v>
      </c>
      <c r="B23327" t="s">
        <v>46839</v>
      </c>
      <c r="C23327" t="s">
        <v>46840</v>
      </c>
      <c r="D23327" s="1">
        <v>42173.774907407409</v>
      </c>
      <c r="E23327">
        <v>42</v>
      </c>
      <c r="F23327">
        <v>101</v>
      </c>
    </row>
    <row r="23328" spans="1:8" x14ac:dyDescent="0.2">
      <c r="A23328">
        <v>6.1157882674584704E+17</v>
      </c>
      <c r="B23328" t="s">
        <v>46841</v>
      </c>
      <c r="C23328" t="s">
        <v>46842</v>
      </c>
      <c r="D23328" s="1">
        <v>42173.790844907409</v>
      </c>
      <c r="E23328">
        <v>448</v>
      </c>
      <c r="F23328">
        <v>1017</v>
      </c>
    </row>
    <row r="23329" spans="1:8" x14ac:dyDescent="0.2">
      <c r="A23329">
        <v>6.1158801061491494E+17</v>
      </c>
      <c r="B23329" t="s">
        <v>46843</v>
      </c>
      <c r="C23329" t="s">
        <v>46844</v>
      </c>
      <c r="D23329" s="1">
        <v>42173.816192129627</v>
      </c>
      <c r="E23329">
        <v>111</v>
      </c>
      <c r="F23329">
        <v>193</v>
      </c>
      <c r="G23329" t="s">
        <v>89</v>
      </c>
    </row>
    <row r="23330" spans="1:8" x14ac:dyDescent="0.2">
      <c r="A23330">
        <v>6.1160751167061606E+17</v>
      </c>
      <c r="B23330" t="s">
        <v>46845</v>
      </c>
      <c r="C23330" t="s">
        <v>46846</v>
      </c>
      <c r="D23330" s="1">
        <v>42173.87</v>
      </c>
      <c r="E23330">
        <v>39</v>
      </c>
      <c r="F23330">
        <v>89</v>
      </c>
    </row>
    <row r="23331" spans="1:8" x14ac:dyDescent="0.2">
      <c r="A23331">
        <v>6.1163923447524506E+17</v>
      </c>
      <c r="B23331" t="s">
        <v>46847</v>
      </c>
      <c r="C23331" t="s">
        <v>46848</v>
      </c>
      <c r="D23331" s="1">
        <v>42173.95753472222</v>
      </c>
      <c r="E23331">
        <v>214</v>
      </c>
      <c r="F23331">
        <v>581</v>
      </c>
      <c r="G23331" t="s">
        <v>89</v>
      </c>
    </row>
    <row r="23332" spans="1:8" x14ac:dyDescent="0.2">
      <c r="A23332">
        <v>6.1170229620074394E+17</v>
      </c>
      <c r="B23332" t="s">
        <v>46849</v>
      </c>
      <c r="C23332" t="s">
        <v>46850</v>
      </c>
      <c r="D23332" s="1">
        <v>42174.131550925929</v>
      </c>
      <c r="E23332">
        <v>198</v>
      </c>
      <c r="F23332">
        <v>550</v>
      </c>
      <c r="G23332" t="s">
        <v>215</v>
      </c>
    </row>
    <row r="23333" spans="1:8" x14ac:dyDescent="0.2">
      <c r="A23333">
        <v>6.1186496238284301E+17</v>
      </c>
      <c r="B23333" t="s">
        <v>46851</v>
      </c>
      <c r="C23333" t="s">
        <v>46852</v>
      </c>
      <c r="D23333" s="1">
        <v>42174.580428240741</v>
      </c>
      <c r="E23333">
        <v>65</v>
      </c>
      <c r="F23333">
        <v>71</v>
      </c>
      <c r="G23333" t="s">
        <v>215</v>
      </c>
    </row>
    <row r="23334" spans="1:8" x14ac:dyDescent="0.2">
      <c r="A23334">
        <v>6.1186561906824294E+17</v>
      </c>
      <c r="B23334" t="s">
        <v>46853</v>
      </c>
      <c r="C23334" t="s">
        <v>46854</v>
      </c>
      <c r="D23334" s="1">
        <v>42174.582245370373</v>
      </c>
      <c r="E23334">
        <v>30</v>
      </c>
      <c r="F23334">
        <v>92</v>
      </c>
      <c r="G23334" t="s">
        <v>546</v>
      </c>
    </row>
    <row r="23335" spans="1:8" x14ac:dyDescent="0.2">
      <c r="A23335">
        <v>6.1186565391031501E+17</v>
      </c>
      <c r="B23335" t="s">
        <v>46855</v>
      </c>
      <c r="C23335" t="s">
        <v>46856</v>
      </c>
      <c r="D23335" s="1">
        <v>42174.582337962966</v>
      </c>
      <c r="E23335">
        <v>26</v>
      </c>
      <c r="F23335">
        <v>79</v>
      </c>
      <c r="G23335" t="s">
        <v>215</v>
      </c>
    </row>
    <row r="23336" spans="1:8" x14ac:dyDescent="0.2">
      <c r="A23336">
        <v>6.1186576349493606E+17</v>
      </c>
      <c r="B23336" t="s">
        <v>46857</v>
      </c>
      <c r="C23336" t="s">
        <v>46858</v>
      </c>
      <c r="D23336" s="1">
        <v>42174.582638888889</v>
      </c>
      <c r="E23336">
        <v>35</v>
      </c>
      <c r="F23336">
        <v>117</v>
      </c>
      <c r="G23336" t="s">
        <v>215</v>
      </c>
    </row>
    <row r="23337" spans="1:8" x14ac:dyDescent="0.2">
      <c r="A23337">
        <v>6.1186628491401203E+17</v>
      </c>
      <c r="B23337" t="s">
        <v>46859</v>
      </c>
      <c r="C23337" t="s">
        <v>46860</v>
      </c>
      <c r="D23337" s="1">
        <v>42174.584074074075</v>
      </c>
      <c r="E23337">
        <v>35</v>
      </c>
      <c r="F23337">
        <v>110</v>
      </c>
      <c r="G23337" t="s">
        <v>46861</v>
      </c>
      <c r="H23337" t="s">
        <v>616</v>
      </c>
    </row>
    <row r="23338" spans="1:8" x14ac:dyDescent="0.2">
      <c r="A23338">
        <v>6.1186682827770598E+17</v>
      </c>
      <c r="B23338" t="s">
        <v>46862</v>
      </c>
      <c r="C23338" t="s">
        <v>46863</v>
      </c>
      <c r="D23338" s="1">
        <v>42174.585578703707</v>
      </c>
      <c r="E23338">
        <v>34</v>
      </c>
      <c r="F23338">
        <v>106</v>
      </c>
      <c r="G23338" t="s">
        <v>215</v>
      </c>
    </row>
    <row r="23339" spans="1:8" x14ac:dyDescent="0.2">
      <c r="A23339">
        <v>6.1186748706855296E+17</v>
      </c>
      <c r="B23339" t="s">
        <v>46864</v>
      </c>
      <c r="C23339" t="s">
        <v>46865</v>
      </c>
      <c r="D23339" s="1">
        <v>42174.587395833332</v>
      </c>
      <c r="E23339">
        <v>55</v>
      </c>
      <c r="F23339">
        <v>98</v>
      </c>
      <c r="G23339" t="s">
        <v>576</v>
      </c>
    </row>
    <row r="23340" spans="1:8" x14ac:dyDescent="0.2">
      <c r="A23340">
        <v>6.1186792773058906E+17</v>
      </c>
      <c r="B23340" t="s">
        <v>46866</v>
      </c>
      <c r="C23340" t="s">
        <v>46867</v>
      </c>
      <c r="D23340" s="1">
        <v>42174.58861111111</v>
      </c>
      <c r="E23340">
        <v>55</v>
      </c>
      <c r="F23340">
        <v>192</v>
      </c>
      <c r="G23340" t="s">
        <v>89</v>
      </c>
    </row>
    <row r="23341" spans="1:8" x14ac:dyDescent="0.2">
      <c r="A23341">
        <v>6.1186811715363994E+17</v>
      </c>
      <c r="B23341" t="s">
        <v>46868</v>
      </c>
      <c r="C23341" t="s">
        <v>46869</v>
      </c>
      <c r="D23341" s="1">
        <v>42174.589131944442</v>
      </c>
      <c r="E23341">
        <v>53</v>
      </c>
      <c r="F23341">
        <v>123</v>
      </c>
      <c r="G23341" t="s">
        <v>89</v>
      </c>
      <c r="H23341" t="s">
        <v>390</v>
      </c>
    </row>
    <row r="23342" spans="1:8" x14ac:dyDescent="0.2">
      <c r="A23342">
        <v>6.11868290789568E+17</v>
      </c>
      <c r="B23342" t="s">
        <v>46870</v>
      </c>
      <c r="C23342" t="s">
        <v>46871</v>
      </c>
      <c r="D23342" s="1">
        <v>42174.589618055557</v>
      </c>
      <c r="E23342">
        <v>73</v>
      </c>
      <c r="F23342">
        <v>186</v>
      </c>
      <c r="G23342" t="s">
        <v>215</v>
      </c>
      <c r="H23342" t="s">
        <v>390</v>
      </c>
    </row>
    <row r="23343" spans="1:8" x14ac:dyDescent="0.2">
      <c r="A23343">
        <v>6.1186860830242803E+17</v>
      </c>
      <c r="B23343" t="s">
        <v>46872</v>
      </c>
      <c r="C23343" t="s">
        <v>46873</v>
      </c>
      <c r="D23343" s="1">
        <v>42174.590486111112</v>
      </c>
      <c r="E23343">
        <v>70</v>
      </c>
      <c r="F23343">
        <v>183</v>
      </c>
      <c r="G23343" t="s">
        <v>215</v>
      </c>
    </row>
    <row r="23344" spans="1:8" x14ac:dyDescent="0.2">
      <c r="A23344">
        <v>6.1186891158839194E+17</v>
      </c>
      <c r="B23344" t="s">
        <v>46874</v>
      </c>
      <c r="C23344" t="s">
        <v>46875</v>
      </c>
      <c r="D23344" s="1">
        <v>42174.591331018521</v>
      </c>
      <c r="E23344">
        <v>68</v>
      </c>
      <c r="F23344">
        <v>226</v>
      </c>
      <c r="G23344" t="s">
        <v>215</v>
      </c>
      <c r="H23344" t="s">
        <v>14519</v>
      </c>
    </row>
    <row r="23345" spans="1:8" x14ac:dyDescent="0.2">
      <c r="A23345">
        <v>6.1187943632198003E+17</v>
      </c>
      <c r="B23345" t="s">
        <v>46876</v>
      </c>
      <c r="C23345" t="s">
        <v>46877</v>
      </c>
      <c r="D23345" s="1">
        <v>42174.620370370372</v>
      </c>
      <c r="E23345">
        <v>108</v>
      </c>
      <c r="F23345">
        <v>269</v>
      </c>
      <c r="G23345" t="s">
        <v>215</v>
      </c>
    </row>
    <row r="23346" spans="1:8" x14ac:dyDescent="0.2">
      <c r="A23346">
        <v>6.1188025960930496E+17</v>
      </c>
      <c r="B23346" t="s">
        <v>46878</v>
      </c>
      <c r="C23346" t="s">
        <v>46879</v>
      </c>
      <c r="D23346" s="1">
        <v>42174.62263888889</v>
      </c>
      <c r="E23346">
        <v>257</v>
      </c>
      <c r="F23346">
        <v>541</v>
      </c>
      <c r="G23346" t="s">
        <v>89</v>
      </c>
      <c r="H23346" t="s">
        <v>390</v>
      </c>
    </row>
    <row r="23347" spans="1:8" x14ac:dyDescent="0.2">
      <c r="A23347">
        <v>6.1188212546227405E+17</v>
      </c>
      <c r="B23347" t="s">
        <v>46880</v>
      </c>
      <c r="C23347" t="s">
        <v>46881</v>
      </c>
      <c r="D23347" s="1">
        <v>42174.627789351849</v>
      </c>
      <c r="E23347">
        <v>148</v>
      </c>
      <c r="F23347">
        <v>208</v>
      </c>
      <c r="G23347" t="e">
        <f>theHickMan33</f>
        <v>#NAME?</v>
      </c>
      <c r="H23347" t="s">
        <v>23328</v>
      </c>
    </row>
    <row r="23348" spans="1:8" x14ac:dyDescent="0.2">
      <c r="A23348">
        <v>6.11891451241328E+17</v>
      </c>
      <c r="B23348" t="s">
        <v>46882</v>
      </c>
      <c r="C23348" t="s">
        <v>46883</v>
      </c>
      <c r="D23348" s="1">
        <v>42174.65353009259</v>
      </c>
      <c r="E23348">
        <v>162</v>
      </c>
      <c r="F23348">
        <v>374</v>
      </c>
      <c r="G23348" t="s">
        <v>89</v>
      </c>
      <c r="H23348" t="s">
        <v>616</v>
      </c>
    </row>
    <row r="23349" spans="1:8" x14ac:dyDescent="0.2">
      <c r="A23349">
        <v>6.1190325514945306E+17</v>
      </c>
      <c r="B23349" t="s">
        <v>46884</v>
      </c>
      <c r="C23349" t="s">
        <v>46885</v>
      </c>
      <c r="D23349" s="1">
        <v>42174.686099537037</v>
      </c>
      <c r="E23349">
        <v>125</v>
      </c>
      <c r="F23349">
        <v>226</v>
      </c>
    </row>
    <row r="23350" spans="1:8" x14ac:dyDescent="0.2">
      <c r="A23350">
        <v>6.1190478890156006E+17</v>
      </c>
      <c r="B23350" t="s">
        <v>46886</v>
      </c>
      <c r="C23350" t="s">
        <v>46887</v>
      </c>
      <c r="D23350" s="1">
        <v>42174.690324074072</v>
      </c>
      <c r="E23350">
        <v>177</v>
      </c>
      <c r="F23350">
        <v>326</v>
      </c>
    </row>
    <row r="23351" spans="1:8" x14ac:dyDescent="0.2">
      <c r="A23351">
        <v>6.1190520660811699E+17</v>
      </c>
      <c r="B23351" t="s">
        <v>46888</v>
      </c>
      <c r="C23351" t="s">
        <v>46889</v>
      </c>
      <c r="D23351" s="1">
        <v>42174.691481481481</v>
      </c>
      <c r="E23351">
        <v>145</v>
      </c>
      <c r="F23351">
        <v>290</v>
      </c>
      <c r="G23351" t="s">
        <v>89</v>
      </c>
    </row>
    <row r="23352" spans="1:8" x14ac:dyDescent="0.2">
      <c r="A23352">
        <v>6.1190697258626202E+17</v>
      </c>
      <c r="B23352" t="s">
        <v>46890</v>
      </c>
      <c r="C23352" t="s">
        <v>46891</v>
      </c>
      <c r="D23352" s="1">
        <v>42174.69635416667</v>
      </c>
      <c r="E23352">
        <v>243</v>
      </c>
      <c r="F23352">
        <v>354</v>
      </c>
      <c r="H23352" t="s">
        <v>390</v>
      </c>
    </row>
    <row r="23353" spans="1:8" x14ac:dyDescent="0.2">
      <c r="A23353">
        <v>6.1193406805010803E+17</v>
      </c>
      <c r="B23353" t="s">
        <v>46892</v>
      </c>
      <c r="C23353" t="s">
        <v>46893</v>
      </c>
      <c r="D23353" s="1">
        <v>42174.771122685182</v>
      </c>
      <c r="E23353">
        <v>819</v>
      </c>
      <c r="F23353">
        <v>1025</v>
      </c>
    </row>
    <row r="23354" spans="1:8" x14ac:dyDescent="0.2">
      <c r="A23354">
        <v>6.1193417169561101E+17</v>
      </c>
      <c r="B23354" t="s">
        <v>46894</v>
      </c>
      <c r="C23354" t="s">
        <v>46895</v>
      </c>
      <c r="D23354" s="1">
        <v>42174.771412037036</v>
      </c>
      <c r="E23354">
        <v>211</v>
      </c>
      <c r="F23354">
        <v>373</v>
      </c>
    </row>
    <row r="23355" spans="1:8" x14ac:dyDescent="0.2">
      <c r="A23355">
        <v>6.1193432758107699E+17</v>
      </c>
      <c r="B23355" t="s">
        <v>46896</v>
      </c>
      <c r="C23355" t="s">
        <v>46897</v>
      </c>
      <c r="D23355" s="1">
        <v>42174.771840277775</v>
      </c>
      <c r="E23355">
        <v>196</v>
      </c>
      <c r="F23355">
        <v>338</v>
      </c>
    </row>
    <row r="23356" spans="1:8" x14ac:dyDescent="0.2">
      <c r="A23356">
        <v>6.1193447306053197E+17</v>
      </c>
      <c r="B23356" t="s">
        <v>46898</v>
      </c>
      <c r="C23356" t="s">
        <v>46899</v>
      </c>
      <c r="D23356" s="1">
        <v>42174.772245370368</v>
      </c>
      <c r="E23356">
        <v>249</v>
      </c>
      <c r="F23356">
        <v>520</v>
      </c>
    </row>
    <row r="23357" spans="1:8" x14ac:dyDescent="0.2">
      <c r="A23357">
        <v>6.1196741099272998E+17</v>
      </c>
      <c r="B23357" t="s">
        <v>46900</v>
      </c>
      <c r="C23357" t="s">
        <v>46901</v>
      </c>
      <c r="D23357" s="1">
        <v>42174.863136574073</v>
      </c>
      <c r="E23357">
        <v>146</v>
      </c>
      <c r="F23357">
        <v>219</v>
      </c>
      <c r="G23357" t="s">
        <v>215</v>
      </c>
    </row>
    <row r="23358" spans="1:8" x14ac:dyDescent="0.2">
      <c r="A23358">
        <v>6.11994465931264E+17</v>
      </c>
      <c r="B23358" t="s">
        <v>46902</v>
      </c>
      <c r="C23358" t="s">
        <v>46903</v>
      </c>
      <c r="D23358" s="1">
        <v>42174.937789351854</v>
      </c>
      <c r="E23358">
        <v>110</v>
      </c>
      <c r="F23358">
        <v>212</v>
      </c>
      <c r="G23358" t="s">
        <v>89</v>
      </c>
    </row>
    <row r="23359" spans="1:8" x14ac:dyDescent="0.2">
      <c r="A23359">
        <v>6.1199480228930701E+17</v>
      </c>
      <c r="B23359" t="s">
        <v>46904</v>
      </c>
      <c r="C23359" t="s">
        <v>46905</v>
      </c>
      <c r="D23359" s="1">
        <v>42174.938715277778</v>
      </c>
      <c r="E23359">
        <v>1168</v>
      </c>
      <c r="F23359">
        <v>1668</v>
      </c>
    </row>
    <row r="23360" spans="1:8" x14ac:dyDescent="0.2">
      <c r="A23360">
        <v>6.1199803970057805E+17</v>
      </c>
      <c r="B23360" t="s">
        <v>46906</v>
      </c>
      <c r="C23360" t="s">
        <v>46907</v>
      </c>
      <c r="D23360" s="1">
        <v>42174.947650462964</v>
      </c>
      <c r="E23360">
        <v>93</v>
      </c>
      <c r="F23360">
        <v>223</v>
      </c>
      <c r="G23360" t="s">
        <v>576</v>
      </c>
      <c r="H23360" t="s">
        <v>390</v>
      </c>
    </row>
    <row r="23361" spans="1:7" x14ac:dyDescent="0.2">
      <c r="A23361">
        <v>6.1206308218617395E+17</v>
      </c>
      <c r="B23361" t="s">
        <v>46908</v>
      </c>
      <c r="C23361" t="s">
        <v>46909</v>
      </c>
      <c r="D23361" s="1">
        <v>42175.127141203702</v>
      </c>
      <c r="E23361">
        <v>153</v>
      </c>
      <c r="F23361">
        <v>305</v>
      </c>
      <c r="G23361" t="s">
        <v>89</v>
      </c>
    </row>
    <row r="23362" spans="1:7" x14ac:dyDescent="0.2">
      <c r="A23362">
        <v>6.1206617629486605E+17</v>
      </c>
      <c r="B23362" t="s">
        <v>46910</v>
      </c>
      <c r="C23362" t="s">
        <v>46911</v>
      </c>
      <c r="D23362" s="1">
        <v>42175.135671296295</v>
      </c>
      <c r="E23362">
        <v>1111</v>
      </c>
      <c r="F23362">
        <v>1856</v>
      </c>
    </row>
    <row r="23363" spans="1:7" x14ac:dyDescent="0.2">
      <c r="A23363">
        <v>6.1207600052926797E+17</v>
      </c>
      <c r="B23363" t="s">
        <v>46912</v>
      </c>
      <c r="C23363" t="s">
        <v>46913</v>
      </c>
      <c r="D23363" s="1">
        <v>42175.162789351853</v>
      </c>
      <c r="E23363">
        <v>920</v>
      </c>
      <c r="F23363">
        <v>1539</v>
      </c>
    </row>
    <row r="23364" spans="1:7" x14ac:dyDescent="0.2">
      <c r="A23364">
        <v>6.1208306494518003E+17</v>
      </c>
      <c r="B23364" t="s">
        <v>46914</v>
      </c>
      <c r="C23364" t="s">
        <v>46915</v>
      </c>
      <c r="D23364" s="1">
        <v>42175.182280092595</v>
      </c>
      <c r="E23364">
        <v>1380</v>
      </c>
      <c r="F23364">
        <v>1873</v>
      </c>
    </row>
    <row r="23365" spans="1:7" x14ac:dyDescent="0.2">
      <c r="A23365">
        <v>6.1235983564921203E+17</v>
      </c>
      <c r="B23365" t="s">
        <v>46916</v>
      </c>
      <c r="C23365" t="s">
        <v>46917</v>
      </c>
      <c r="D23365" s="1">
        <v>42175.946018518516</v>
      </c>
      <c r="E23365">
        <v>207</v>
      </c>
      <c r="F23365">
        <v>405</v>
      </c>
      <c r="G23365" t="s">
        <v>89</v>
      </c>
    </row>
    <row r="23366" spans="1:7" x14ac:dyDescent="0.2">
      <c r="A23366">
        <v>6.1239688494308902E+17</v>
      </c>
      <c r="B23366" t="s">
        <v>46918</v>
      </c>
      <c r="C23366" t="s">
        <v>46919</v>
      </c>
      <c r="D23366" s="1">
        <v>42176.048252314817</v>
      </c>
      <c r="E23366">
        <v>224</v>
      </c>
      <c r="F23366">
        <v>502</v>
      </c>
      <c r="G23366" t="s">
        <v>215</v>
      </c>
    </row>
    <row r="23367" spans="1:7" x14ac:dyDescent="0.2">
      <c r="A23367">
        <v>6.1239749552886899E+17</v>
      </c>
      <c r="B23367" t="s">
        <v>46920</v>
      </c>
      <c r="C23367" t="s">
        <v>46921</v>
      </c>
      <c r="D23367" s="1">
        <v>42176.049942129626</v>
      </c>
      <c r="E23367">
        <v>93</v>
      </c>
      <c r="F23367">
        <v>208</v>
      </c>
      <c r="G23367" t="s">
        <v>46922</v>
      </c>
    </row>
    <row r="23368" spans="1:7" x14ac:dyDescent="0.2">
      <c r="A23368">
        <v>6.1240401226930906E+17</v>
      </c>
      <c r="B23368" t="s">
        <v>46923</v>
      </c>
      <c r="C23368" t="s">
        <v>46924</v>
      </c>
      <c r="D23368" s="1">
        <v>42176.067928240744</v>
      </c>
      <c r="E23368">
        <v>37</v>
      </c>
      <c r="F23368">
        <v>101</v>
      </c>
      <c r="G23368" t="s">
        <v>46925</v>
      </c>
    </row>
    <row r="23369" spans="1:7" x14ac:dyDescent="0.2">
      <c r="A23369">
        <v>6.1240675835147802E+17</v>
      </c>
      <c r="B23369" t="s">
        <v>46926</v>
      </c>
      <c r="C23369" t="s">
        <v>46927</v>
      </c>
      <c r="D23369" s="1">
        <v>42176.075497685182</v>
      </c>
      <c r="E23369">
        <v>83</v>
      </c>
      <c r="F23369">
        <v>277</v>
      </c>
    </row>
    <row r="23370" spans="1:7" x14ac:dyDescent="0.2">
      <c r="A23370">
        <v>6.1241597689059302E+17</v>
      </c>
      <c r="B23370" t="s">
        <v>46928</v>
      </c>
      <c r="C23370" t="s">
        <v>46929</v>
      </c>
      <c r="D23370" s="1">
        <v>42176.100937499999</v>
      </c>
      <c r="E23370">
        <v>414</v>
      </c>
      <c r="F23370">
        <v>903</v>
      </c>
      <c r="G23370" t="s">
        <v>89</v>
      </c>
    </row>
    <row r="23371" spans="1:7" x14ac:dyDescent="0.2">
      <c r="A23371">
        <v>6.1241676356168896E+17</v>
      </c>
      <c r="B23371" t="s">
        <v>46930</v>
      </c>
      <c r="C23371" t="s">
        <v>46931</v>
      </c>
      <c r="D23371" s="1">
        <v>42176.103113425925</v>
      </c>
      <c r="E23371">
        <v>270</v>
      </c>
      <c r="F23371">
        <v>416</v>
      </c>
      <c r="G23371" t="s">
        <v>576</v>
      </c>
    </row>
    <row r="23372" spans="1:7" x14ac:dyDescent="0.2">
      <c r="A23372">
        <v>6.1241767907338598E+17</v>
      </c>
      <c r="B23372" t="s">
        <v>46932</v>
      </c>
      <c r="C23372" t="s">
        <v>46933</v>
      </c>
      <c r="D23372" s="1">
        <v>42176.105636574073</v>
      </c>
      <c r="E23372">
        <v>106</v>
      </c>
      <c r="F23372">
        <v>304</v>
      </c>
      <c r="G23372" t="s">
        <v>215</v>
      </c>
    </row>
    <row r="23373" spans="1:7" x14ac:dyDescent="0.2">
      <c r="A23373">
        <v>6.1242416805593894E+17</v>
      </c>
      <c r="B23373" t="s">
        <v>46934</v>
      </c>
      <c r="C23373" t="s">
        <v>46935</v>
      </c>
      <c r="D23373" s="1">
        <v>42176.123541666668</v>
      </c>
      <c r="E23373">
        <v>1123</v>
      </c>
      <c r="F23373">
        <v>1909</v>
      </c>
    </row>
    <row r="23374" spans="1:7" x14ac:dyDescent="0.2">
      <c r="A23374">
        <v>6.1243780964799603E+17</v>
      </c>
      <c r="B23374" t="s">
        <v>46936</v>
      </c>
      <c r="C23374" t="s">
        <v>46937</v>
      </c>
      <c r="D23374" s="1">
        <v>42176.161192129628</v>
      </c>
      <c r="E23374">
        <v>161</v>
      </c>
      <c r="F23374">
        <v>322</v>
      </c>
      <c r="G23374" t="s">
        <v>89</v>
      </c>
    </row>
    <row r="23375" spans="1:7" x14ac:dyDescent="0.2">
      <c r="A23375">
        <v>6.1256965820241894E+17</v>
      </c>
      <c r="B23375" t="s">
        <v>46938</v>
      </c>
      <c r="C23375" t="s">
        <v>46939</v>
      </c>
      <c r="D23375" s="1">
        <v>42176.525023148148</v>
      </c>
      <c r="E23375">
        <v>36</v>
      </c>
      <c r="F23375">
        <v>129</v>
      </c>
      <c r="G23375" t="s">
        <v>215</v>
      </c>
    </row>
    <row r="23376" spans="1:7" x14ac:dyDescent="0.2">
      <c r="A23376">
        <v>6.1257089144525594E+17</v>
      </c>
      <c r="B23376" t="s">
        <v>46940</v>
      </c>
      <c r="C23376" t="s">
        <v>46941</v>
      </c>
      <c r="D23376" s="1">
        <v>42176.528425925928</v>
      </c>
      <c r="E23376">
        <v>75</v>
      </c>
      <c r="F23376">
        <v>222</v>
      </c>
      <c r="G23376" t="e">
        <f>NishantAgg23</f>
        <v>#NAME?</v>
      </c>
    </row>
    <row r="23377" spans="1:8" x14ac:dyDescent="0.2">
      <c r="A23377">
        <v>6.1257142940245094E+17</v>
      </c>
      <c r="B23377" t="s">
        <v>46942</v>
      </c>
      <c r="C23377" t="s">
        <v>46943</v>
      </c>
      <c r="D23377" s="1">
        <v>42176.529907407406</v>
      </c>
      <c r="E23377">
        <v>43</v>
      </c>
      <c r="F23377">
        <v>184</v>
      </c>
      <c r="G23377" t="s">
        <v>215</v>
      </c>
    </row>
    <row r="23378" spans="1:8" x14ac:dyDescent="0.2">
      <c r="A23378">
        <v>6.1257501105704499E+17</v>
      </c>
      <c r="B23378" t="s">
        <v>46944</v>
      </c>
      <c r="C23378" t="s">
        <v>46945</v>
      </c>
      <c r="D23378" s="1">
        <v>42176.53979166667</v>
      </c>
      <c r="E23378">
        <v>116</v>
      </c>
      <c r="F23378">
        <v>257</v>
      </c>
      <c r="G23378" t="s">
        <v>89</v>
      </c>
    </row>
    <row r="23379" spans="1:8" x14ac:dyDescent="0.2">
      <c r="A23379">
        <v>6.1264652933837594E+17</v>
      </c>
      <c r="B23379" t="s">
        <v>46946</v>
      </c>
      <c r="C23379" t="s">
        <v>46947</v>
      </c>
      <c r="D23379" s="1">
        <v>42176.737141203703</v>
      </c>
      <c r="E23379">
        <v>106</v>
      </c>
      <c r="F23379">
        <v>166</v>
      </c>
      <c r="G23379" t="s">
        <v>215</v>
      </c>
    </row>
    <row r="23380" spans="1:8" x14ac:dyDescent="0.2">
      <c r="A23380">
        <v>6.1266990600647002E+17</v>
      </c>
      <c r="B23380" t="s">
        <v>46948</v>
      </c>
      <c r="C23380" t="s">
        <v>46949</v>
      </c>
      <c r="D23380" s="1">
        <v>42176.801655092589</v>
      </c>
      <c r="E23380">
        <v>133</v>
      </c>
      <c r="F23380">
        <v>502</v>
      </c>
    </row>
    <row r="23381" spans="1:8" x14ac:dyDescent="0.2">
      <c r="A23381">
        <v>6.1269107141657306E+17</v>
      </c>
      <c r="B23381" t="s">
        <v>46950</v>
      </c>
      <c r="C23381" t="s">
        <v>46951</v>
      </c>
      <c r="D23381" s="1">
        <v>42176.86005787037</v>
      </c>
      <c r="E23381">
        <v>98</v>
      </c>
      <c r="F23381">
        <v>154</v>
      </c>
      <c r="G23381" t="s">
        <v>215</v>
      </c>
    </row>
    <row r="23382" spans="1:8" x14ac:dyDescent="0.2">
      <c r="A23382">
        <v>6.1274895492567002E+17</v>
      </c>
      <c r="B23382" t="s">
        <v>46952</v>
      </c>
      <c r="C23382" t="s">
        <v>46953</v>
      </c>
      <c r="D23382" s="1">
        <v>42177.019780092596</v>
      </c>
      <c r="E23382">
        <v>141</v>
      </c>
      <c r="F23382">
        <v>293</v>
      </c>
      <c r="G23382" t="s">
        <v>89</v>
      </c>
    </row>
    <row r="23383" spans="1:8" x14ac:dyDescent="0.2">
      <c r="A23383">
        <v>6.1275061441463002E+17</v>
      </c>
      <c r="B23383" t="s">
        <v>46954</v>
      </c>
      <c r="C23383" t="s">
        <v>46955</v>
      </c>
      <c r="D23383" s="1">
        <v>42177.024363425924</v>
      </c>
      <c r="E23383">
        <v>72</v>
      </c>
      <c r="F23383">
        <v>159</v>
      </c>
      <c r="G23383" t="s">
        <v>576</v>
      </c>
      <c r="H23383" t="s">
        <v>390</v>
      </c>
    </row>
    <row r="23384" spans="1:8" x14ac:dyDescent="0.2">
      <c r="A23384">
        <v>6.1275183168136806E+17</v>
      </c>
      <c r="B23384" t="s">
        <v>46956</v>
      </c>
      <c r="C23384" t="s">
        <v>46957</v>
      </c>
      <c r="D23384" s="1">
        <v>42177.027719907404</v>
      </c>
      <c r="E23384">
        <v>46</v>
      </c>
      <c r="F23384">
        <v>140</v>
      </c>
      <c r="G23384" t="s">
        <v>215</v>
      </c>
    </row>
    <row r="23385" spans="1:8" x14ac:dyDescent="0.2">
      <c r="A23385">
        <v>6.1275222287992E+17</v>
      </c>
      <c r="B23385" t="s">
        <v>46958</v>
      </c>
      <c r="C23385" t="s">
        <v>46959</v>
      </c>
      <c r="D23385" s="1">
        <v>42177.028796296298</v>
      </c>
      <c r="E23385">
        <v>58</v>
      </c>
      <c r="F23385">
        <v>151</v>
      </c>
      <c r="G23385" t="s">
        <v>576</v>
      </c>
    </row>
    <row r="23386" spans="1:8" x14ac:dyDescent="0.2">
      <c r="A23386">
        <v>6.1275991312789005E+17</v>
      </c>
      <c r="B23386" t="s">
        <v>46960</v>
      </c>
      <c r="C23386" t="s">
        <v>46961</v>
      </c>
      <c r="D23386" s="1">
        <v>42177.050023148149</v>
      </c>
      <c r="E23386">
        <v>98</v>
      </c>
      <c r="F23386">
        <v>222</v>
      </c>
      <c r="G23386" t="s">
        <v>215</v>
      </c>
    </row>
    <row r="23387" spans="1:8" x14ac:dyDescent="0.2">
      <c r="A23387">
        <v>6.1276969723538598E+17</v>
      </c>
      <c r="B23387" t="s">
        <v>46962</v>
      </c>
      <c r="C23387" t="s">
        <v>46963</v>
      </c>
      <c r="D23387" s="1">
        <v>42177.077025462961</v>
      </c>
      <c r="E23387">
        <v>95</v>
      </c>
      <c r="F23387">
        <v>265</v>
      </c>
      <c r="G23387" t="s">
        <v>89</v>
      </c>
    </row>
    <row r="23388" spans="1:8" x14ac:dyDescent="0.2">
      <c r="A23388">
        <v>6.1278154064546598E+17</v>
      </c>
      <c r="B23388" t="s">
        <v>46964</v>
      </c>
      <c r="C23388" t="s">
        <v>46965</v>
      </c>
      <c r="D23388" s="1">
        <v>42177.109699074077</v>
      </c>
      <c r="E23388">
        <v>35</v>
      </c>
      <c r="F23388">
        <v>74</v>
      </c>
      <c r="G23388" t="s">
        <v>46966</v>
      </c>
      <c r="H23388" t="s">
        <v>616</v>
      </c>
    </row>
    <row r="23389" spans="1:8" x14ac:dyDescent="0.2">
      <c r="A23389">
        <v>6.1278166126102502E+17</v>
      </c>
      <c r="B23389" t="s">
        <v>46967</v>
      </c>
      <c r="C23389" t="s">
        <v>46968</v>
      </c>
      <c r="D23389" s="1">
        <v>42177.110034722224</v>
      </c>
      <c r="E23389">
        <v>41</v>
      </c>
      <c r="F23389">
        <v>115</v>
      </c>
      <c r="G23389" t="s">
        <v>576</v>
      </c>
      <c r="H23389" t="s">
        <v>616</v>
      </c>
    </row>
    <row r="23390" spans="1:8" x14ac:dyDescent="0.2">
      <c r="A23390">
        <v>6.1278176413056998E+17</v>
      </c>
      <c r="B23390" t="s">
        <v>46969</v>
      </c>
      <c r="C23390" t="s">
        <v>46970</v>
      </c>
      <c r="D23390" s="1">
        <v>42177.110324074078</v>
      </c>
      <c r="E23390">
        <v>52</v>
      </c>
      <c r="F23390">
        <v>133</v>
      </c>
      <c r="G23390" t="s">
        <v>46971</v>
      </c>
    </row>
    <row r="23391" spans="1:8" x14ac:dyDescent="0.2">
      <c r="A23391">
        <v>6.1278370564870899E+17</v>
      </c>
      <c r="B23391" t="s">
        <v>46972</v>
      </c>
      <c r="C23391" t="s">
        <v>46973</v>
      </c>
      <c r="D23391" s="1">
        <v>42177.115682870368</v>
      </c>
      <c r="E23391">
        <v>171</v>
      </c>
      <c r="F23391">
        <v>231</v>
      </c>
      <c r="G23391" t="s">
        <v>215</v>
      </c>
    </row>
    <row r="23392" spans="1:8" x14ac:dyDescent="0.2">
      <c r="A23392">
        <v>6.12784548548624E+17</v>
      </c>
      <c r="B23392" t="s">
        <v>46974</v>
      </c>
      <c r="C23392" t="s">
        <v>46975</v>
      </c>
      <c r="D23392" s="1">
        <v>42177.118009259262</v>
      </c>
      <c r="E23392">
        <v>41</v>
      </c>
      <c r="F23392">
        <v>87</v>
      </c>
      <c r="G23392" t="s">
        <v>546</v>
      </c>
    </row>
    <row r="23393" spans="1:8" x14ac:dyDescent="0.2">
      <c r="A23393">
        <v>6.12784754077888E+17</v>
      </c>
      <c r="B23393" t="s">
        <v>46976</v>
      </c>
      <c r="C23393" t="s">
        <v>46977</v>
      </c>
      <c r="D23393" s="1">
        <v>42177.118576388886</v>
      </c>
      <c r="E23393">
        <v>37</v>
      </c>
      <c r="F23393">
        <v>92</v>
      </c>
      <c r="G23393" t="s">
        <v>576</v>
      </c>
      <c r="H23393" t="s">
        <v>390</v>
      </c>
    </row>
    <row r="23394" spans="1:8" x14ac:dyDescent="0.2">
      <c r="A23394">
        <v>6.1278562726065702E+17</v>
      </c>
      <c r="B23394" t="s">
        <v>46978</v>
      </c>
      <c r="C23394" t="s">
        <v>46979</v>
      </c>
      <c r="D23394" s="1">
        <v>42177.120983796296</v>
      </c>
      <c r="E23394">
        <v>64</v>
      </c>
      <c r="F23394">
        <v>146</v>
      </c>
      <c r="G23394" t="s">
        <v>215</v>
      </c>
    </row>
    <row r="23395" spans="1:8" x14ac:dyDescent="0.2">
      <c r="A23395">
        <v>6.1278589439591194E+17</v>
      </c>
      <c r="B23395" t="s">
        <v>46980</v>
      </c>
      <c r="C23395" t="s">
        <v>46981</v>
      </c>
      <c r="D23395" s="1">
        <v>42177.121712962966</v>
      </c>
      <c r="E23395">
        <v>34</v>
      </c>
      <c r="F23395">
        <v>86</v>
      </c>
      <c r="G23395" t="e">
        <f>shawncrazyshawn</f>
        <v>#NAME?</v>
      </c>
    </row>
    <row r="23396" spans="1:8" x14ac:dyDescent="0.2">
      <c r="A23396">
        <v>6.1278671911771699E+17</v>
      </c>
      <c r="B23396" t="s">
        <v>46982</v>
      </c>
      <c r="C23396" t="s">
        <v>46983</v>
      </c>
      <c r="D23396" s="1">
        <v>42177.123993055553</v>
      </c>
      <c r="E23396">
        <v>33</v>
      </c>
      <c r="F23396">
        <v>109</v>
      </c>
      <c r="G23396" t="s">
        <v>576</v>
      </c>
    </row>
    <row r="23397" spans="1:8" x14ac:dyDescent="0.2">
      <c r="A23397">
        <v>6.1278708197532006E+17</v>
      </c>
      <c r="B23397" t="s">
        <v>46984</v>
      </c>
      <c r="C23397" t="s">
        <v>46985</v>
      </c>
      <c r="D23397" s="1">
        <v>42177.125</v>
      </c>
      <c r="E23397">
        <v>59</v>
      </c>
      <c r="F23397">
        <v>150</v>
      </c>
      <c r="G23397" t="s">
        <v>576</v>
      </c>
    </row>
    <row r="23398" spans="1:8" x14ac:dyDescent="0.2">
      <c r="A23398">
        <v>6.1278843509975795E+17</v>
      </c>
      <c r="B23398" t="s">
        <v>46986</v>
      </c>
      <c r="C23398" t="s">
        <v>46987</v>
      </c>
      <c r="D23398" s="1">
        <v>42177.12872685185</v>
      </c>
      <c r="E23398">
        <v>56</v>
      </c>
      <c r="F23398">
        <v>174</v>
      </c>
      <c r="G23398" t="s">
        <v>89</v>
      </c>
      <c r="H23398" t="s">
        <v>390</v>
      </c>
    </row>
    <row r="23399" spans="1:8" x14ac:dyDescent="0.2">
      <c r="A23399">
        <v>6.1278862186368998E+17</v>
      </c>
      <c r="B23399" t="s">
        <v>46988</v>
      </c>
      <c r="C23399" t="s">
        <v>46989</v>
      </c>
      <c r="D23399" s="1">
        <v>42177.129247685189</v>
      </c>
      <c r="E23399">
        <v>33</v>
      </c>
      <c r="F23399">
        <v>78</v>
      </c>
      <c r="G23399" t="s">
        <v>546</v>
      </c>
    </row>
    <row r="23400" spans="1:8" x14ac:dyDescent="0.2">
      <c r="A23400">
        <v>6.1278910274905203E+17</v>
      </c>
      <c r="B23400" t="s">
        <v>46990</v>
      </c>
      <c r="C23400" t="s">
        <v>46991</v>
      </c>
      <c r="D23400" s="1">
        <v>42177.130567129629</v>
      </c>
      <c r="E23400">
        <v>73</v>
      </c>
      <c r="F23400">
        <v>168</v>
      </c>
      <c r="G23400" t="s">
        <v>215</v>
      </c>
      <c r="H23400" t="s">
        <v>390</v>
      </c>
    </row>
    <row r="23401" spans="1:8" x14ac:dyDescent="0.2">
      <c r="A23401">
        <v>6.1278923290249203E+17</v>
      </c>
      <c r="B23401" t="s">
        <v>46992</v>
      </c>
      <c r="C23401" t="s">
        <v>46993</v>
      </c>
      <c r="D23401" s="1">
        <v>42177.130925925929</v>
      </c>
      <c r="E23401">
        <v>80</v>
      </c>
      <c r="F23401">
        <v>224</v>
      </c>
      <c r="G23401" t="s">
        <v>487</v>
      </c>
    </row>
    <row r="23402" spans="1:8" x14ac:dyDescent="0.2">
      <c r="A23402">
        <v>6.1278975628873702E+17</v>
      </c>
      <c r="B23402" t="s">
        <v>46994</v>
      </c>
      <c r="C23402" t="s">
        <v>46995</v>
      </c>
      <c r="D23402" s="1">
        <v>42177.132372685184</v>
      </c>
      <c r="E23402">
        <v>31</v>
      </c>
      <c r="F23402">
        <v>99</v>
      </c>
      <c r="G23402" t="s">
        <v>576</v>
      </c>
    </row>
    <row r="23403" spans="1:8" x14ac:dyDescent="0.2">
      <c r="A23403">
        <v>6.1278990176819597E+17</v>
      </c>
      <c r="B23403" t="s">
        <v>46996</v>
      </c>
      <c r="C23403" t="s">
        <v>46997</v>
      </c>
      <c r="D23403" s="1">
        <v>42177.132777777777</v>
      </c>
      <c r="E23403">
        <v>35</v>
      </c>
      <c r="F23403">
        <v>107</v>
      </c>
      <c r="G23403" t="s">
        <v>28695</v>
      </c>
      <c r="H23403" t="s">
        <v>616</v>
      </c>
    </row>
    <row r="23404" spans="1:8" x14ac:dyDescent="0.2">
      <c r="A23404">
        <v>6.1279031199205299E+17</v>
      </c>
      <c r="B23404" t="s">
        <v>46998</v>
      </c>
      <c r="C23404" t="s">
        <v>46999</v>
      </c>
      <c r="D23404" s="1">
        <v>42177.133912037039</v>
      </c>
      <c r="E23404">
        <v>31</v>
      </c>
      <c r="F23404">
        <v>97</v>
      </c>
      <c r="G23404" t="s">
        <v>576</v>
      </c>
    </row>
    <row r="23405" spans="1:8" x14ac:dyDescent="0.2">
      <c r="A23405">
        <v>6.1279044613849894E+17</v>
      </c>
      <c r="B23405" t="s">
        <v>47000</v>
      </c>
      <c r="C23405" t="s">
        <v>47001</v>
      </c>
      <c r="D23405" s="1">
        <v>42177.134282407409</v>
      </c>
      <c r="E23405">
        <v>53</v>
      </c>
      <c r="F23405">
        <v>186</v>
      </c>
      <c r="G23405" t="s">
        <v>89</v>
      </c>
      <c r="H23405" t="s">
        <v>390</v>
      </c>
    </row>
    <row r="23406" spans="1:8" x14ac:dyDescent="0.2">
      <c r="A23406">
        <v>6.1279060461608499E+17</v>
      </c>
      <c r="B23406" t="s">
        <v>47002</v>
      </c>
      <c r="C23406" t="s">
        <v>47003</v>
      </c>
      <c r="D23406" s="1">
        <v>42177.134710648148</v>
      </c>
      <c r="E23406">
        <v>83</v>
      </c>
      <c r="F23406">
        <v>233</v>
      </c>
      <c r="G23406" t="s">
        <v>215</v>
      </c>
    </row>
    <row r="23407" spans="1:8" x14ac:dyDescent="0.2">
      <c r="A23407">
        <v>6.1279180768086003E+17</v>
      </c>
      <c r="B23407" t="s">
        <v>47004</v>
      </c>
      <c r="C23407" t="s">
        <v>47005</v>
      </c>
      <c r="D23407" s="1">
        <v>42177.138032407405</v>
      </c>
      <c r="E23407">
        <v>144</v>
      </c>
      <c r="F23407">
        <v>355</v>
      </c>
      <c r="G23407" t="e">
        <f>JakeAwK</f>
        <v>#NAME?</v>
      </c>
    </row>
    <row r="23408" spans="1:8" x14ac:dyDescent="0.2">
      <c r="A23408">
        <v>6.1279200720388506E+17</v>
      </c>
      <c r="B23408" t="s">
        <v>47006</v>
      </c>
      <c r="C23408" t="s">
        <v>47007</v>
      </c>
      <c r="D23408" s="1">
        <v>42177.13858796296</v>
      </c>
      <c r="E23408">
        <v>78</v>
      </c>
      <c r="F23408">
        <v>223</v>
      </c>
      <c r="G23408" t="s">
        <v>89</v>
      </c>
    </row>
    <row r="23409" spans="1:8" x14ac:dyDescent="0.2">
      <c r="A23409">
        <v>6.1279249706503706E+17</v>
      </c>
      <c r="B23409" t="s">
        <v>47008</v>
      </c>
      <c r="C23409" t="s">
        <v>47009</v>
      </c>
      <c r="D23409" s="1">
        <v>42177.13994212963</v>
      </c>
      <c r="E23409">
        <v>77</v>
      </c>
      <c r="F23409">
        <v>217</v>
      </c>
      <c r="G23409" t="s">
        <v>487</v>
      </c>
    </row>
    <row r="23410" spans="1:8" x14ac:dyDescent="0.2">
      <c r="A23410">
        <v>6.1293088992068403E+17</v>
      </c>
      <c r="B23410" t="s">
        <v>47010</v>
      </c>
      <c r="C23410" t="s">
        <v>47011</v>
      </c>
      <c r="D23410" s="1">
        <v>42177.521828703706</v>
      </c>
      <c r="E23410">
        <v>186</v>
      </c>
      <c r="F23410">
        <v>649</v>
      </c>
      <c r="G23410" t="s">
        <v>89</v>
      </c>
    </row>
    <row r="23411" spans="1:8" x14ac:dyDescent="0.2">
      <c r="A23411">
        <v>6.1293288162371098E+17</v>
      </c>
      <c r="B23411" t="s">
        <v>47012</v>
      </c>
      <c r="C23411" t="s">
        <v>47013</v>
      </c>
      <c r="D23411" s="1">
        <v>42177.527326388888</v>
      </c>
      <c r="E23411">
        <v>71</v>
      </c>
      <c r="F23411">
        <v>306</v>
      </c>
      <c r="G23411" t="s">
        <v>89</v>
      </c>
    </row>
    <row r="23412" spans="1:8" x14ac:dyDescent="0.2">
      <c r="A23412">
        <v>6.1297218482735898E+17</v>
      </c>
      <c r="B23412" t="s">
        <v>47014</v>
      </c>
      <c r="C23412" t="s">
        <v>47015</v>
      </c>
      <c r="D23412" s="1">
        <v>42177.635775462964</v>
      </c>
      <c r="E23412">
        <v>116</v>
      </c>
      <c r="F23412">
        <v>233</v>
      </c>
      <c r="G23412" t="s">
        <v>215</v>
      </c>
      <c r="H23412" t="s">
        <v>390</v>
      </c>
    </row>
    <row r="23413" spans="1:8" x14ac:dyDescent="0.2">
      <c r="A23413">
        <v>6.1297865949066394E+17</v>
      </c>
      <c r="B23413" t="s">
        <v>47016</v>
      </c>
      <c r="C23413" t="s">
        <v>47017</v>
      </c>
      <c r="D23413" s="1">
        <v>42177.653645833336</v>
      </c>
      <c r="E23413">
        <v>51</v>
      </c>
      <c r="F23413">
        <v>137</v>
      </c>
      <c r="G23413" t="s">
        <v>47018</v>
      </c>
    </row>
    <row r="23414" spans="1:8" x14ac:dyDescent="0.2">
      <c r="A23414">
        <v>6.1298086467121894E+17</v>
      </c>
      <c r="B23414" t="s">
        <v>47019</v>
      </c>
      <c r="C23414" t="s">
        <v>47020</v>
      </c>
      <c r="D23414" s="1">
        <v>42177.659733796296</v>
      </c>
      <c r="E23414">
        <v>26</v>
      </c>
      <c r="F23414">
        <v>72</v>
      </c>
      <c r="G23414" t="s">
        <v>89</v>
      </c>
    </row>
    <row r="23415" spans="1:8" x14ac:dyDescent="0.2">
      <c r="A23415">
        <v>6.1298600809165594E+17</v>
      </c>
      <c r="B23415" t="s">
        <v>47021</v>
      </c>
      <c r="C23415" t="s">
        <v>47022</v>
      </c>
      <c r="D23415" s="1">
        <v>42177.67392361111</v>
      </c>
      <c r="E23415">
        <v>43</v>
      </c>
      <c r="F23415">
        <v>161</v>
      </c>
    </row>
    <row r="23416" spans="1:8" x14ac:dyDescent="0.2">
      <c r="A23416">
        <v>6.1298919145936794E+17</v>
      </c>
      <c r="B23416" t="s">
        <v>47023</v>
      </c>
      <c r="C23416" t="s">
        <v>47024</v>
      </c>
      <c r="D23416" s="1">
        <v>42177.682708333334</v>
      </c>
      <c r="E23416">
        <v>26</v>
      </c>
      <c r="F23416">
        <v>74</v>
      </c>
      <c r="G23416" t="s">
        <v>89</v>
      </c>
    </row>
    <row r="23417" spans="1:8" x14ac:dyDescent="0.2">
      <c r="A23417">
        <v>6.1299158729192205E+17</v>
      </c>
      <c r="B23417" t="s">
        <v>47025</v>
      </c>
      <c r="C23417" t="s">
        <v>47026</v>
      </c>
      <c r="D23417" s="1">
        <v>42177.689317129632</v>
      </c>
      <c r="E23417">
        <v>66</v>
      </c>
      <c r="F23417">
        <v>145</v>
      </c>
      <c r="G23417" t="s">
        <v>215</v>
      </c>
      <c r="H23417" t="s">
        <v>390</v>
      </c>
    </row>
    <row r="23418" spans="1:8" x14ac:dyDescent="0.2">
      <c r="A23418">
        <v>6.1299320104617894E+17</v>
      </c>
      <c r="B23418" t="s">
        <v>47027</v>
      </c>
      <c r="C23418" t="s">
        <v>47028</v>
      </c>
      <c r="D23418" s="1">
        <v>42177.693773148145</v>
      </c>
      <c r="E23418">
        <v>219</v>
      </c>
      <c r="F23418">
        <v>311</v>
      </c>
    </row>
    <row r="23419" spans="1:8" x14ac:dyDescent="0.2">
      <c r="A23419">
        <v>6.12997261031776E+17</v>
      </c>
      <c r="B23419" t="s">
        <v>47029</v>
      </c>
      <c r="C23419" t="s">
        <v>47030</v>
      </c>
      <c r="D23419" s="1">
        <v>42177.704976851855</v>
      </c>
      <c r="E23419">
        <v>83</v>
      </c>
      <c r="F23419">
        <v>294</v>
      </c>
      <c r="G23419" t="s">
        <v>89</v>
      </c>
    </row>
    <row r="23420" spans="1:8" x14ac:dyDescent="0.2">
      <c r="A23420">
        <v>6.13019681142784E+17</v>
      </c>
      <c r="B23420" t="s">
        <v>47031</v>
      </c>
      <c r="C23420" t="s">
        <v>47032</v>
      </c>
      <c r="D23420" s="1">
        <v>42177.766840277778</v>
      </c>
      <c r="E23420">
        <v>42</v>
      </c>
      <c r="F23420">
        <v>92</v>
      </c>
      <c r="G23420" t="s">
        <v>215</v>
      </c>
      <c r="H23420" t="s">
        <v>390</v>
      </c>
    </row>
    <row r="23421" spans="1:8" x14ac:dyDescent="0.2">
      <c r="A23421">
        <v>6.1302254982440499E+17</v>
      </c>
      <c r="B23421" t="s">
        <v>47033</v>
      </c>
      <c r="C23421" t="s">
        <v>47034</v>
      </c>
      <c r="D23421" s="1">
        <v>42177.774756944447</v>
      </c>
      <c r="E23421">
        <v>221</v>
      </c>
      <c r="F23421">
        <v>388</v>
      </c>
    </row>
    <row r="23422" spans="1:8" x14ac:dyDescent="0.2">
      <c r="A23422">
        <v>6.1302424857202598E+17</v>
      </c>
      <c r="B23422" t="s">
        <v>47035</v>
      </c>
      <c r="C23422" t="s">
        <v>47036</v>
      </c>
      <c r="D23422" s="1">
        <v>42177.779444444444</v>
      </c>
      <c r="E23422">
        <v>127</v>
      </c>
      <c r="F23422">
        <v>256</v>
      </c>
      <c r="H23422" t="s">
        <v>390</v>
      </c>
    </row>
    <row r="23423" spans="1:8" x14ac:dyDescent="0.2">
      <c r="A23423">
        <v>6.13032931460784E+17</v>
      </c>
      <c r="B23423" t="s">
        <v>47037</v>
      </c>
      <c r="C23423" t="s">
        <v>47038</v>
      </c>
      <c r="D23423" s="1">
        <v>42177.803414351853</v>
      </c>
      <c r="E23423">
        <v>209</v>
      </c>
      <c r="F23423">
        <v>232</v>
      </c>
    </row>
    <row r="23424" spans="1:8" x14ac:dyDescent="0.2">
      <c r="A23424">
        <v>6.1304624878286797E+17</v>
      </c>
      <c r="B23424" t="s">
        <v>47039</v>
      </c>
      <c r="C23424" t="s">
        <v>47040</v>
      </c>
      <c r="D23424" s="1">
        <v>42177.840162037035</v>
      </c>
      <c r="E23424">
        <v>290</v>
      </c>
      <c r="F23424">
        <v>474</v>
      </c>
    </row>
    <row r="23425" spans="1:8" x14ac:dyDescent="0.2">
      <c r="A23425">
        <v>6.1305466259446106E+17</v>
      </c>
      <c r="B23425" t="s">
        <v>47041</v>
      </c>
      <c r="C23425" t="s">
        <v>41745</v>
      </c>
      <c r="D23425" s="1">
        <v>42177.863379629627</v>
      </c>
      <c r="E23425">
        <v>305</v>
      </c>
      <c r="F23425">
        <v>544</v>
      </c>
    </row>
    <row r="23426" spans="1:8" x14ac:dyDescent="0.2">
      <c r="A23426">
        <v>6.1305541066949005E+17</v>
      </c>
      <c r="B23426" t="s">
        <v>47042</v>
      </c>
      <c r="C23426" t="s">
        <v>41035</v>
      </c>
      <c r="D23426" s="1">
        <v>42177.865439814814</v>
      </c>
      <c r="E23426">
        <v>619</v>
      </c>
      <c r="F23426">
        <v>932</v>
      </c>
    </row>
    <row r="23427" spans="1:8" x14ac:dyDescent="0.2">
      <c r="A23427">
        <v>6.1305964721015603E+17</v>
      </c>
      <c r="B23427" t="s">
        <v>47043</v>
      </c>
      <c r="C23427" t="s">
        <v>47044</v>
      </c>
      <c r="D23427" s="1">
        <v>42177.877129629633</v>
      </c>
      <c r="E23427">
        <v>361</v>
      </c>
      <c r="F23427">
        <v>592</v>
      </c>
    </row>
    <row r="23428" spans="1:8" x14ac:dyDescent="0.2">
      <c r="A23428">
        <v>6.1306902166835597E+17</v>
      </c>
      <c r="B23428" t="s">
        <v>47045</v>
      </c>
      <c r="C23428" t="s">
        <v>47046</v>
      </c>
      <c r="D23428" s="1">
        <v>42177.902997685182</v>
      </c>
      <c r="E23428">
        <v>75</v>
      </c>
      <c r="F23428">
        <v>130</v>
      </c>
      <c r="G23428" t="s">
        <v>576</v>
      </c>
    </row>
    <row r="23429" spans="1:8" x14ac:dyDescent="0.2">
      <c r="A23429">
        <v>6.1307389950550003E+17</v>
      </c>
      <c r="B23429" t="s">
        <v>47047</v>
      </c>
      <c r="C23429" t="s">
        <v>47048</v>
      </c>
      <c r="D23429" s="1">
        <v>42177.916458333333</v>
      </c>
      <c r="E23429">
        <v>89</v>
      </c>
      <c r="F23429">
        <v>190</v>
      </c>
      <c r="G23429" t="s">
        <v>576</v>
      </c>
    </row>
    <row r="23430" spans="1:8" x14ac:dyDescent="0.2">
      <c r="A23430">
        <v>6.1308581742733299E+17</v>
      </c>
      <c r="B23430" t="s">
        <v>47049</v>
      </c>
      <c r="C23430" t="s">
        <v>47050</v>
      </c>
      <c r="D23430" s="1">
        <v>42177.94935185185</v>
      </c>
      <c r="E23430">
        <v>107</v>
      </c>
      <c r="F23430">
        <v>315</v>
      </c>
    </row>
    <row r="23431" spans="1:8" x14ac:dyDescent="0.2">
      <c r="A23431">
        <v>6.1308770164293606E+17</v>
      </c>
      <c r="B23431" t="s">
        <v>47051</v>
      </c>
      <c r="C23431" t="s">
        <v>47052</v>
      </c>
      <c r="D23431" s="1">
        <v>42177.954548611109</v>
      </c>
      <c r="E23431">
        <v>79</v>
      </c>
      <c r="F23431">
        <v>200</v>
      </c>
      <c r="G23431" t="s">
        <v>89</v>
      </c>
    </row>
    <row r="23432" spans="1:8" x14ac:dyDescent="0.2">
      <c r="A23432">
        <v>6.1308801988574003E+17</v>
      </c>
      <c r="B23432" t="s">
        <v>47053</v>
      </c>
      <c r="C23432" t="s">
        <v>47054</v>
      </c>
      <c r="D23432" s="1">
        <v>42177.955428240741</v>
      </c>
      <c r="E23432">
        <v>32</v>
      </c>
      <c r="F23432">
        <v>116</v>
      </c>
      <c r="G23432" t="s">
        <v>576</v>
      </c>
    </row>
    <row r="23433" spans="1:8" x14ac:dyDescent="0.2">
      <c r="A23433">
        <v>6.1308866850550502E+17</v>
      </c>
      <c r="B23433" t="s">
        <v>47055</v>
      </c>
      <c r="C23433" t="s">
        <v>47056</v>
      </c>
      <c r="D23433" s="1">
        <v>42177.95721064815</v>
      </c>
      <c r="E23433">
        <v>105</v>
      </c>
      <c r="F23433">
        <v>278</v>
      </c>
      <c r="G23433" t="s">
        <v>215</v>
      </c>
    </row>
    <row r="23434" spans="1:8" x14ac:dyDescent="0.2">
      <c r="A23434">
        <v>6.1309886997140198E+17</v>
      </c>
      <c r="B23434" t="s">
        <v>47057</v>
      </c>
      <c r="C23434" t="s">
        <v>47058</v>
      </c>
      <c r="D23434" s="1">
        <v>42177.98537037037</v>
      </c>
      <c r="E23434">
        <v>358</v>
      </c>
      <c r="F23434">
        <v>839</v>
      </c>
      <c r="H23434" t="s">
        <v>390</v>
      </c>
    </row>
    <row r="23435" spans="1:8" x14ac:dyDescent="0.2">
      <c r="A23435">
        <v>6.1311650692746394E+17</v>
      </c>
      <c r="B23435" t="s">
        <v>47059</v>
      </c>
      <c r="C23435" t="s">
        <v>47060</v>
      </c>
      <c r="D23435" s="1">
        <v>42178.034039351849</v>
      </c>
      <c r="E23435">
        <v>83</v>
      </c>
      <c r="F23435">
        <v>168</v>
      </c>
      <c r="G23435" t="s">
        <v>215</v>
      </c>
    </row>
    <row r="23436" spans="1:8" x14ac:dyDescent="0.2">
      <c r="A23436">
        <v>6.1312391853102195E+17</v>
      </c>
      <c r="B23436" t="s">
        <v>47061</v>
      </c>
      <c r="C23436" t="s">
        <v>47062</v>
      </c>
      <c r="D23436" s="1">
        <v>42178.054490740738</v>
      </c>
      <c r="E23436">
        <v>120</v>
      </c>
      <c r="F23436">
        <v>246</v>
      </c>
      <c r="G23436" t="s">
        <v>89</v>
      </c>
    </row>
    <row r="23437" spans="1:8" x14ac:dyDescent="0.2">
      <c r="A23437">
        <v>6.13167802334224E+17</v>
      </c>
      <c r="B23437" t="s">
        <v>47063</v>
      </c>
      <c r="C23437" t="s">
        <v>47064</v>
      </c>
      <c r="D23437" s="1">
        <v>42178.175578703704</v>
      </c>
      <c r="E23437">
        <v>36</v>
      </c>
      <c r="F23437">
        <v>133</v>
      </c>
      <c r="G23437" t="s">
        <v>546</v>
      </c>
    </row>
    <row r="23438" spans="1:8" x14ac:dyDescent="0.2">
      <c r="A23438">
        <v>6.1316810959637197E+17</v>
      </c>
      <c r="B23438" t="s">
        <v>47065</v>
      </c>
      <c r="C23438" t="s">
        <v>47066</v>
      </c>
      <c r="D23438" s="1">
        <v>42178.176435185182</v>
      </c>
      <c r="E23438">
        <v>139</v>
      </c>
      <c r="F23438">
        <v>321</v>
      </c>
      <c r="G23438" t="s">
        <v>215</v>
      </c>
      <c r="H23438" t="s">
        <v>390</v>
      </c>
    </row>
    <row r="23439" spans="1:8" x14ac:dyDescent="0.2">
      <c r="A23439">
        <v>6.1316857779391206E+17</v>
      </c>
      <c r="B23439" t="s">
        <v>47067</v>
      </c>
      <c r="C23439" t="s">
        <v>47068</v>
      </c>
      <c r="D23439" s="1">
        <v>42178.177719907406</v>
      </c>
      <c r="E23439">
        <v>129</v>
      </c>
      <c r="F23439">
        <v>423</v>
      </c>
      <c r="G23439" t="s">
        <v>89</v>
      </c>
      <c r="H23439" t="s">
        <v>390</v>
      </c>
    </row>
    <row r="23440" spans="1:8" x14ac:dyDescent="0.2">
      <c r="A23440">
        <v>6.1333967310517005E+17</v>
      </c>
      <c r="B23440" t="s">
        <v>47069</v>
      </c>
      <c r="C23440" t="s">
        <v>47070</v>
      </c>
      <c r="D23440" s="1">
        <v>42178.649861111109</v>
      </c>
      <c r="E23440">
        <v>131</v>
      </c>
      <c r="F23440">
        <v>378</v>
      </c>
      <c r="G23440" t="s">
        <v>89</v>
      </c>
      <c r="H23440" t="s">
        <v>390</v>
      </c>
    </row>
    <row r="23441" spans="1:8" x14ac:dyDescent="0.2">
      <c r="A23441">
        <v>6.1335405515551501E+17</v>
      </c>
      <c r="B23441" t="s">
        <v>47071</v>
      </c>
      <c r="C23441" t="s">
        <v>47072</v>
      </c>
      <c r="D23441" s="1">
        <v>42178.68953703704</v>
      </c>
      <c r="E23441">
        <v>91</v>
      </c>
      <c r="F23441">
        <v>244</v>
      </c>
      <c r="G23441" t="s">
        <v>215</v>
      </c>
    </row>
    <row r="23442" spans="1:8" x14ac:dyDescent="0.2">
      <c r="A23442">
        <v>6.1336703195034803E+17</v>
      </c>
      <c r="B23442" t="s">
        <v>47073</v>
      </c>
      <c r="C23442" t="s">
        <v>47074</v>
      </c>
      <c r="D23442" s="1">
        <v>42178.725347222222</v>
      </c>
      <c r="E23442">
        <v>40</v>
      </c>
      <c r="F23442">
        <v>172</v>
      </c>
      <c r="G23442" t="s">
        <v>47075</v>
      </c>
    </row>
    <row r="23443" spans="1:8" x14ac:dyDescent="0.2">
      <c r="A23443">
        <v>6.1336963239791398E+17</v>
      </c>
      <c r="B23443" t="s">
        <v>47076</v>
      </c>
      <c r="C23443" t="s">
        <v>47077</v>
      </c>
      <c r="D23443" s="1">
        <v>42178.732523148145</v>
      </c>
      <c r="E23443">
        <v>96</v>
      </c>
      <c r="F23443">
        <v>158</v>
      </c>
      <c r="G23443" t="s">
        <v>215</v>
      </c>
    </row>
    <row r="23444" spans="1:8" x14ac:dyDescent="0.2">
      <c r="A23444">
        <v>6.1340061591444595E+17</v>
      </c>
      <c r="B23444" t="s">
        <v>47078</v>
      </c>
      <c r="C23444" t="s">
        <v>47079</v>
      </c>
      <c r="D23444" s="1">
        <v>42178.818020833336</v>
      </c>
      <c r="E23444">
        <v>94</v>
      </c>
      <c r="F23444">
        <v>228</v>
      </c>
      <c r="G23444" t="s">
        <v>47080</v>
      </c>
    </row>
    <row r="23445" spans="1:8" x14ac:dyDescent="0.2">
      <c r="A23445">
        <v>6.1341263323717606E+17</v>
      </c>
      <c r="B23445" t="s">
        <v>47081</v>
      </c>
      <c r="C23445" t="s">
        <v>47082</v>
      </c>
      <c r="D23445" s="1">
        <v>42178.85119212963</v>
      </c>
      <c r="E23445">
        <v>143</v>
      </c>
      <c r="F23445">
        <v>224</v>
      </c>
      <c r="G23445" t="s">
        <v>215</v>
      </c>
    </row>
    <row r="23446" spans="1:8" x14ac:dyDescent="0.2">
      <c r="A23446">
        <v>6.1344906176145805E+17</v>
      </c>
      <c r="B23446" t="s">
        <v>47083</v>
      </c>
      <c r="C23446" t="s">
        <v>47084</v>
      </c>
      <c r="D23446" s="1">
        <v>42178.95171296296</v>
      </c>
      <c r="E23446">
        <v>205</v>
      </c>
      <c r="F23446">
        <v>402</v>
      </c>
      <c r="G23446" t="s">
        <v>89</v>
      </c>
      <c r="H23446" t="s">
        <v>616</v>
      </c>
    </row>
    <row r="23447" spans="1:8" x14ac:dyDescent="0.2">
      <c r="A23447">
        <v>6.1347263278524006E+17</v>
      </c>
      <c r="B23447" t="s">
        <v>47085</v>
      </c>
      <c r="C23447" t="s">
        <v>47086</v>
      </c>
      <c r="D23447" s="1">
        <v>42179.016759259262</v>
      </c>
      <c r="E23447">
        <v>151</v>
      </c>
      <c r="F23447">
        <v>227</v>
      </c>
      <c r="G23447" t="s">
        <v>89</v>
      </c>
    </row>
    <row r="23448" spans="1:8" x14ac:dyDescent="0.2">
      <c r="A23448">
        <v>6.13539481967312E+17</v>
      </c>
      <c r="B23448" t="s">
        <v>47087</v>
      </c>
      <c r="C23448" t="s">
        <v>47088</v>
      </c>
      <c r="D23448" s="1">
        <v>42179.201226851852</v>
      </c>
      <c r="E23448">
        <v>71</v>
      </c>
      <c r="F23448">
        <v>214</v>
      </c>
    </row>
    <row r="23449" spans="1:8" x14ac:dyDescent="0.2">
      <c r="A23449">
        <v>6.1368112996774694E+17</v>
      </c>
      <c r="B23449" t="s">
        <v>47089</v>
      </c>
      <c r="C23449" t="s">
        <v>47090</v>
      </c>
      <c r="D23449" s="1">
        <v>42179.592094907406</v>
      </c>
      <c r="E23449">
        <v>248</v>
      </c>
      <c r="F23449">
        <v>554</v>
      </c>
    </row>
    <row r="23450" spans="1:8" x14ac:dyDescent="0.2">
      <c r="A23450">
        <v>6.1371238046435302E+17</v>
      </c>
      <c r="B23450" t="s">
        <v>47091</v>
      </c>
      <c r="C23450" t="s">
        <v>47092</v>
      </c>
      <c r="D23450" s="1">
        <v>42179.678333333337</v>
      </c>
      <c r="E23450">
        <v>238</v>
      </c>
      <c r="F23450">
        <v>519</v>
      </c>
      <c r="G23450" t="s">
        <v>89</v>
      </c>
    </row>
    <row r="23451" spans="1:8" x14ac:dyDescent="0.2">
      <c r="A23451">
        <v>6.1372850578904205E+17</v>
      </c>
      <c r="B23451" t="s">
        <v>47093</v>
      </c>
      <c r="C23451" t="s">
        <v>47094</v>
      </c>
      <c r="D23451" s="1">
        <v>42179.722824074073</v>
      </c>
      <c r="E23451">
        <v>36</v>
      </c>
      <c r="F23451">
        <v>138</v>
      </c>
      <c r="G23451" t="s">
        <v>215</v>
      </c>
    </row>
    <row r="23452" spans="1:8" x14ac:dyDescent="0.2">
      <c r="A23452">
        <v>6.1372969910626701E+17</v>
      </c>
      <c r="B23452" t="s">
        <v>47095</v>
      </c>
      <c r="C23452" t="s">
        <v>47096</v>
      </c>
      <c r="D23452" s="1">
        <v>42179.726122685184</v>
      </c>
      <c r="E23452">
        <v>92</v>
      </c>
      <c r="F23452">
        <v>326</v>
      </c>
    </row>
    <row r="23453" spans="1:8" x14ac:dyDescent="0.2">
      <c r="A23453">
        <v>6.1378869626604698E+17</v>
      </c>
      <c r="B23453" t="s">
        <v>47097</v>
      </c>
      <c r="C23453" t="s">
        <v>47098</v>
      </c>
      <c r="D23453" s="1">
        <v>42179.888923611114</v>
      </c>
      <c r="E23453">
        <v>127</v>
      </c>
      <c r="F23453">
        <v>523</v>
      </c>
      <c r="H23453" t="s">
        <v>390</v>
      </c>
    </row>
    <row r="23454" spans="1:8" x14ac:dyDescent="0.2">
      <c r="A23454">
        <v>6.1381192219928102E+17</v>
      </c>
      <c r="B23454" t="s">
        <v>47099</v>
      </c>
      <c r="C23454" t="s">
        <v>47100</v>
      </c>
      <c r="D23454" s="1">
        <v>42179.953009259261</v>
      </c>
      <c r="E23454">
        <v>253</v>
      </c>
      <c r="F23454">
        <v>331</v>
      </c>
      <c r="G23454" t="s">
        <v>89</v>
      </c>
    </row>
    <row r="23455" spans="1:8" x14ac:dyDescent="0.2">
      <c r="A23455">
        <v>6.1381424317192602E+17</v>
      </c>
      <c r="B23455" t="s">
        <v>47101</v>
      </c>
      <c r="C23455" t="s">
        <v>47102</v>
      </c>
      <c r="D23455" s="1">
        <v>42179.959421296298</v>
      </c>
      <c r="E23455">
        <v>952</v>
      </c>
      <c r="F23455">
        <v>1084</v>
      </c>
      <c r="G23455" t="s">
        <v>89</v>
      </c>
    </row>
    <row r="23456" spans="1:8" x14ac:dyDescent="0.2">
      <c r="A23456">
        <v>6.1381493386051904E+17</v>
      </c>
      <c r="B23456" t="s">
        <v>47103</v>
      </c>
      <c r="C23456" t="s">
        <v>47104</v>
      </c>
      <c r="D23456" s="1">
        <v>42179.961331018516</v>
      </c>
      <c r="E23456">
        <v>198</v>
      </c>
      <c r="F23456">
        <v>384</v>
      </c>
      <c r="G23456" t="s">
        <v>89</v>
      </c>
    </row>
    <row r="23457" spans="1:8" x14ac:dyDescent="0.2">
      <c r="A23457">
        <v>6.1385401563432499E+17</v>
      </c>
      <c r="B23457" t="s">
        <v>47105</v>
      </c>
      <c r="C23457" t="s">
        <v>47106</v>
      </c>
      <c r="D23457" s="1">
        <v>42180.069166666668</v>
      </c>
      <c r="E23457">
        <v>57</v>
      </c>
      <c r="F23457">
        <v>167</v>
      </c>
      <c r="G23457" t="s">
        <v>215</v>
      </c>
    </row>
    <row r="23458" spans="1:8" x14ac:dyDescent="0.2">
      <c r="A23458">
        <v>6.1385409232716096E+17</v>
      </c>
      <c r="B23458" t="s">
        <v>47107</v>
      </c>
      <c r="C23458" t="s">
        <v>47108</v>
      </c>
      <c r="D23458" s="1">
        <v>42180.069386574076</v>
      </c>
      <c r="E23458">
        <v>35</v>
      </c>
      <c r="F23458">
        <v>88</v>
      </c>
      <c r="G23458" t="s">
        <v>215</v>
      </c>
    </row>
    <row r="23459" spans="1:8" x14ac:dyDescent="0.2">
      <c r="A23459">
        <v>6.1385421194033498E+17</v>
      </c>
      <c r="B23459" t="s">
        <v>47109</v>
      </c>
      <c r="C23459" t="s">
        <v>47110</v>
      </c>
      <c r="D23459" s="1">
        <v>42180.069710648146</v>
      </c>
      <c r="E23459">
        <v>71</v>
      </c>
      <c r="F23459">
        <v>181</v>
      </c>
      <c r="G23459" t="s">
        <v>47111</v>
      </c>
    </row>
    <row r="23460" spans="1:8" x14ac:dyDescent="0.2">
      <c r="A23460">
        <v>6.1385431029258995E+17</v>
      </c>
      <c r="B23460" t="s">
        <v>47112</v>
      </c>
      <c r="C23460" t="s">
        <v>47113</v>
      </c>
      <c r="D23460" s="1">
        <v>42180.069988425923</v>
      </c>
      <c r="E23460">
        <v>76</v>
      </c>
      <c r="F23460">
        <v>239</v>
      </c>
      <c r="G23460" t="s">
        <v>215</v>
      </c>
      <c r="H23460" t="s">
        <v>616</v>
      </c>
    </row>
    <row r="23461" spans="1:8" x14ac:dyDescent="0.2">
      <c r="A23461">
        <v>6.1385445932876096E+17</v>
      </c>
      <c r="B23461" t="s">
        <v>47114</v>
      </c>
      <c r="C23461" t="s">
        <v>47115</v>
      </c>
      <c r="D23461" s="1">
        <v>42180.070393518516</v>
      </c>
      <c r="E23461">
        <v>27</v>
      </c>
      <c r="F23461">
        <v>98</v>
      </c>
      <c r="G23461" t="s">
        <v>47116</v>
      </c>
      <c r="H23461" t="s">
        <v>390</v>
      </c>
    </row>
    <row r="23462" spans="1:8" x14ac:dyDescent="0.2">
      <c r="A23462">
        <v>6.1386826568999296E+17</v>
      </c>
      <c r="B23462" t="s">
        <v>47117</v>
      </c>
      <c r="C23462" t="s">
        <v>47118</v>
      </c>
      <c r="D23462" s="1">
        <v>42180.108495370368</v>
      </c>
      <c r="E23462">
        <v>241</v>
      </c>
      <c r="F23462">
        <v>501</v>
      </c>
    </row>
    <row r="23463" spans="1:8" x14ac:dyDescent="0.2">
      <c r="A23463">
        <v>6.13871326793728E+17</v>
      </c>
      <c r="B23463" t="s">
        <v>47119</v>
      </c>
      <c r="C23463" t="s">
        <v>47120</v>
      </c>
      <c r="D23463" s="1">
        <v>42180.116944444446</v>
      </c>
      <c r="E23463">
        <v>490</v>
      </c>
      <c r="F23463">
        <v>930</v>
      </c>
      <c r="G23463" t="s">
        <v>89</v>
      </c>
    </row>
    <row r="23464" spans="1:8" x14ac:dyDescent="0.2">
      <c r="A23464">
        <v>6.1387438143821798E+17</v>
      </c>
      <c r="B23464" t="s">
        <v>47121</v>
      </c>
      <c r="C23464" t="s">
        <v>47122</v>
      </c>
      <c r="D23464" s="1">
        <v>42180.12537037037</v>
      </c>
      <c r="E23464">
        <v>299</v>
      </c>
      <c r="F23464">
        <v>471</v>
      </c>
    </row>
    <row r="23465" spans="1:8" x14ac:dyDescent="0.2">
      <c r="A23465">
        <v>6.1388814595699494E+17</v>
      </c>
      <c r="B23465" t="s">
        <v>47123</v>
      </c>
      <c r="C23465" t="s">
        <v>47124</v>
      </c>
      <c r="D23465" s="1">
        <v>42180.163356481484</v>
      </c>
      <c r="E23465">
        <v>204</v>
      </c>
      <c r="F23465">
        <v>567</v>
      </c>
    </row>
    <row r="23466" spans="1:8" x14ac:dyDescent="0.2">
      <c r="A23466">
        <v>6.1389133294430195E+17</v>
      </c>
      <c r="B23466" t="s">
        <v>47125</v>
      </c>
      <c r="C23466" t="s">
        <v>47126</v>
      </c>
      <c r="D23466" s="1">
        <v>42180.1721412037</v>
      </c>
      <c r="E23466">
        <v>129</v>
      </c>
      <c r="F23466">
        <v>346</v>
      </c>
      <c r="G23466" t="s">
        <v>89</v>
      </c>
    </row>
    <row r="23467" spans="1:8" x14ac:dyDescent="0.2">
      <c r="A23467">
        <v>6.1389212134768205E+17</v>
      </c>
      <c r="B23467" t="s">
        <v>47127</v>
      </c>
      <c r="C23467" t="s">
        <v>47128</v>
      </c>
      <c r="D23467" s="1">
        <v>42180.174317129633</v>
      </c>
      <c r="E23467">
        <v>126</v>
      </c>
      <c r="F23467">
        <v>585</v>
      </c>
    </row>
    <row r="23468" spans="1:8" x14ac:dyDescent="0.2">
      <c r="A23468">
        <v>6.1389353279389197E+17</v>
      </c>
      <c r="B23468" t="s">
        <v>47129</v>
      </c>
      <c r="C23468" t="s">
        <v>47130</v>
      </c>
      <c r="D23468" s="1">
        <v>42180.178217592591</v>
      </c>
      <c r="E23468">
        <v>1235</v>
      </c>
      <c r="F23468">
        <v>2200</v>
      </c>
    </row>
    <row r="23469" spans="1:8" x14ac:dyDescent="0.2">
      <c r="A23469">
        <v>6.1390625439055398E+17</v>
      </c>
      <c r="B23469" t="s">
        <v>47131</v>
      </c>
      <c r="C23469" t="s">
        <v>47132</v>
      </c>
      <c r="D23469" s="1">
        <v>42180.213321759256</v>
      </c>
      <c r="E23469">
        <v>109</v>
      </c>
      <c r="F23469">
        <v>226</v>
      </c>
      <c r="G23469" t="s">
        <v>215</v>
      </c>
    </row>
    <row r="23470" spans="1:8" x14ac:dyDescent="0.2">
      <c r="A23470">
        <v>6.1390658886946803E+17</v>
      </c>
      <c r="B23470" t="s">
        <v>47133</v>
      </c>
      <c r="C23470" t="s">
        <v>47134</v>
      </c>
      <c r="D23470" s="1">
        <v>42180.214247685188</v>
      </c>
      <c r="E23470">
        <v>102</v>
      </c>
      <c r="F23470">
        <v>235</v>
      </c>
      <c r="G23470" t="s">
        <v>215</v>
      </c>
      <c r="H23470" t="s">
        <v>616</v>
      </c>
    </row>
    <row r="23471" spans="1:8" x14ac:dyDescent="0.2">
      <c r="A23471">
        <v>6.1390670709431002E+17</v>
      </c>
      <c r="B23471" t="s">
        <v>47135</v>
      </c>
      <c r="C23471" t="s">
        <v>47136</v>
      </c>
      <c r="D23471" s="1">
        <v>42180.214571759258</v>
      </c>
      <c r="E23471">
        <v>78</v>
      </c>
      <c r="F23471">
        <v>226</v>
      </c>
      <c r="G23471" t="s">
        <v>215</v>
      </c>
      <c r="H23471" t="s">
        <v>390</v>
      </c>
    </row>
    <row r="23472" spans="1:8" x14ac:dyDescent="0.2">
      <c r="A23472">
        <v>6.1390774531882496E+17</v>
      </c>
      <c r="B23472" t="s">
        <v>47137</v>
      </c>
      <c r="C23472" t="s">
        <v>47138</v>
      </c>
      <c r="D23472" s="1">
        <v>42180.217430555553</v>
      </c>
      <c r="E23472">
        <v>86</v>
      </c>
      <c r="F23472">
        <v>266</v>
      </c>
      <c r="G23472" t="s">
        <v>215</v>
      </c>
    </row>
    <row r="23473" spans="1:8" x14ac:dyDescent="0.2">
      <c r="A23473">
        <v>6.1390891687178995E+17</v>
      </c>
      <c r="B23473" t="s">
        <v>47139</v>
      </c>
      <c r="C23473" t="s">
        <v>47140</v>
      </c>
      <c r="D23473" s="1">
        <v>42180.220671296294</v>
      </c>
      <c r="E23473">
        <v>714</v>
      </c>
      <c r="F23473">
        <v>1472</v>
      </c>
    </row>
    <row r="23474" spans="1:8" x14ac:dyDescent="0.2">
      <c r="A23474">
        <v>6.1391232458863398E+17</v>
      </c>
      <c r="B23474" t="s">
        <v>47141</v>
      </c>
      <c r="C23474" t="s">
        <v>47142</v>
      </c>
      <c r="D23474" s="1">
        <v>42180.230069444442</v>
      </c>
      <c r="E23474">
        <v>126</v>
      </c>
      <c r="F23474">
        <v>322</v>
      </c>
      <c r="G23474" t="s">
        <v>47143</v>
      </c>
      <c r="H23474" t="s">
        <v>390</v>
      </c>
    </row>
    <row r="23475" spans="1:8" x14ac:dyDescent="0.2">
      <c r="A23475">
        <v>6.1391312164480602E+17</v>
      </c>
      <c r="B23475" t="s">
        <v>47144</v>
      </c>
      <c r="C23475" t="s">
        <v>47145</v>
      </c>
      <c r="D23475" s="1">
        <v>42180.232268518521</v>
      </c>
      <c r="E23475">
        <v>135</v>
      </c>
      <c r="F23475">
        <v>403</v>
      </c>
      <c r="G23475" t="s">
        <v>89</v>
      </c>
    </row>
    <row r="23476" spans="1:8" x14ac:dyDescent="0.2">
      <c r="A23476">
        <v>6.1404528572410202E+17</v>
      </c>
      <c r="B23476" t="s">
        <v>47146</v>
      </c>
      <c r="C23476" t="s">
        <v>47147</v>
      </c>
      <c r="D23476" s="1">
        <v>42180.596979166665</v>
      </c>
      <c r="E23476">
        <v>240</v>
      </c>
      <c r="F23476">
        <v>441</v>
      </c>
    </row>
    <row r="23477" spans="1:8" x14ac:dyDescent="0.2">
      <c r="A23477">
        <v>6.1404633432523494E+17</v>
      </c>
      <c r="B23477" t="s">
        <v>47148</v>
      </c>
      <c r="C23477" t="s">
        <v>47149</v>
      </c>
      <c r="D23477" s="1">
        <v>42180.599872685183</v>
      </c>
      <c r="E23477">
        <v>85</v>
      </c>
      <c r="F23477">
        <v>188</v>
      </c>
      <c r="G23477" t="s">
        <v>47150</v>
      </c>
    </row>
    <row r="23478" spans="1:8" x14ac:dyDescent="0.2">
      <c r="A23478">
        <v>6.1404767745884096E+17</v>
      </c>
      <c r="B23478" t="s">
        <v>47151</v>
      </c>
      <c r="C23478" t="s">
        <v>47152</v>
      </c>
      <c r="D23478" s="1">
        <v>42180.603576388887</v>
      </c>
      <c r="E23478">
        <v>164</v>
      </c>
      <c r="F23478">
        <v>309</v>
      </c>
    </row>
    <row r="23479" spans="1:8" x14ac:dyDescent="0.2">
      <c r="A23479">
        <v>6.1405982841622106E+17</v>
      </c>
      <c r="B23479" t="s">
        <v>47153</v>
      </c>
      <c r="C23479" t="s">
        <v>47154</v>
      </c>
      <c r="D23479" s="1">
        <v>42180.637106481481</v>
      </c>
      <c r="E23479">
        <v>105</v>
      </c>
      <c r="F23479">
        <v>308</v>
      </c>
      <c r="G23479" t="s">
        <v>47155</v>
      </c>
    </row>
    <row r="23480" spans="1:8" x14ac:dyDescent="0.2">
      <c r="A23480">
        <v>6.1406123383944806E+17</v>
      </c>
      <c r="B23480" t="s">
        <v>47156</v>
      </c>
      <c r="C23480" t="s">
        <v>47157</v>
      </c>
      <c r="D23480" s="1">
        <v>42180.640983796293</v>
      </c>
      <c r="E23480">
        <v>187</v>
      </c>
      <c r="F23480">
        <v>503</v>
      </c>
      <c r="G23480" t="s">
        <v>47158</v>
      </c>
    </row>
    <row r="23481" spans="1:8" x14ac:dyDescent="0.2">
      <c r="A23481">
        <v>6.1407730062425702E+17</v>
      </c>
      <c r="B23481" t="s">
        <v>47159</v>
      </c>
      <c r="C23481" t="s">
        <v>47160</v>
      </c>
      <c r="D23481" s="1">
        <v>42180.685324074075</v>
      </c>
      <c r="E23481">
        <v>1043</v>
      </c>
      <c r="F23481">
        <v>1399</v>
      </c>
    </row>
    <row r="23482" spans="1:8" x14ac:dyDescent="0.2">
      <c r="A23482">
        <v>6.1407741808992205E+17</v>
      </c>
      <c r="B23482" t="s">
        <v>47161</v>
      </c>
      <c r="C23482" t="s">
        <v>47162</v>
      </c>
      <c r="D23482" s="1">
        <v>42180.685648148145</v>
      </c>
      <c r="E23482">
        <v>941</v>
      </c>
      <c r="F23482">
        <v>975</v>
      </c>
      <c r="G23482" t="s">
        <v>89</v>
      </c>
    </row>
    <row r="23483" spans="1:8" x14ac:dyDescent="0.2">
      <c r="A23483">
        <v>6.1407752618131405E+17</v>
      </c>
      <c r="B23483" t="s">
        <v>47163</v>
      </c>
      <c r="C23483" t="s">
        <v>47164</v>
      </c>
      <c r="D23483" s="1">
        <v>42180.685937499999</v>
      </c>
      <c r="E23483">
        <v>1165</v>
      </c>
      <c r="F23483">
        <v>1630</v>
      </c>
    </row>
    <row r="23484" spans="1:8" x14ac:dyDescent="0.2">
      <c r="A23484">
        <v>6.1443453186151194E+17</v>
      </c>
      <c r="B23484" t="s">
        <v>47165</v>
      </c>
      <c r="C23484" t="s">
        <v>47166</v>
      </c>
      <c r="D23484" s="1">
        <v>42181.671087962961</v>
      </c>
      <c r="E23484">
        <v>705</v>
      </c>
      <c r="F23484">
        <v>914</v>
      </c>
    </row>
    <row r="23485" spans="1:8" x14ac:dyDescent="0.2">
      <c r="A23485">
        <v>6.14434874179616E+17</v>
      </c>
      <c r="B23485" t="s">
        <v>47167</v>
      </c>
      <c r="C23485" t="s">
        <v>47168</v>
      </c>
      <c r="D23485" s="1">
        <v>42181.672037037039</v>
      </c>
      <c r="E23485">
        <v>614</v>
      </c>
      <c r="F23485">
        <v>1022</v>
      </c>
      <c r="G23485" t="s">
        <v>89</v>
      </c>
    </row>
    <row r="23486" spans="1:8" x14ac:dyDescent="0.2">
      <c r="A23486">
        <v>6.1445132356882406E+17</v>
      </c>
      <c r="B23486" t="s">
        <v>47169</v>
      </c>
      <c r="C23486" t="s">
        <v>47170</v>
      </c>
      <c r="D23486" s="1">
        <v>42181.717430555553</v>
      </c>
      <c r="E23486">
        <v>661</v>
      </c>
      <c r="F23486">
        <v>847</v>
      </c>
      <c r="G23486" t="s">
        <v>89</v>
      </c>
    </row>
    <row r="23487" spans="1:8" x14ac:dyDescent="0.2">
      <c r="A23487">
        <v>6.1447283096988006E+17</v>
      </c>
      <c r="B23487" t="s">
        <v>47171</v>
      </c>
      <c r="C23487" t="s">
        <v>47172</v>
      </c>
      <c r="D23487" s="1">
        <v>42181.776770833334</v>
      </c>
      <c r="E23487">
        <v>699</v>
      </c>
      <c r="F23487">
        <v>1506</v>
      </c>
    </row>
    <row r="23488" spans="1:8" x14ac:dyDescent="0.2">
      <c r="A23488">
        <v>6.1452633173741094E+17</v>
      </c>
      <c r="B23488" t="s">
        <v>47173</v>
      </c>
      <c r="C23488" t="s">
        <v>47174</v>
      </c>
      <c r="D23488" s="1">
        <v>42181.924409722225</v>
      </c>
      <c r="E23488">
        <v>405</v>
      </c>
      <c r="F23488">
        <v>583</v>
      </c>
      <c r="G23488" t="s">
        <v>215</v>
      </c>
    </row>
    <row r="23489" spans="1:8" x14ac:dyDescent="0.2">
      <c r="A23489">
        <v>6.1471418325549798E+17</v>
      </c>
      <c r="B23489" t="s">
        <v>47175</v>
      </c>
      <c r="C23489" t="s">
        <v>47176</v>
      </c>
      <c r="D23489" s="1">
        <v>42182.442777777775</v>
      </c>
      <c r="E23489">
        <v>113</v>
      </c>
      <c r="F23489">
        <v>359</v>
      </c>
      <c r="G23489" t="s">
        <v>215</v>
      </c>
    </row>
    <row r="23490" spans="1:8" x14ac:dyDescent="0.2">
      <c r="A23490">
        <v>6.1480447529176998E+17</v>
      </c>
      <c r="B23490" t="s">
        <v>47177</v>
      </c>
      <c r="C23490" t="s">
        <v>47178</v>
      </c>
      <c r="D23490" s="1">
        <v>42182.691944444443</v>
      </c>
      <c r="E23490">
        <v>324</v>
      </c>
      <c r="F23490">
        <v>589</v>
      </c>
      <c r="G23490" t="s">
        <v>89</v>
      </c>
    </row>
    <row r="23491" spans="1:8" x14ac:dyDescent="0.2">
      <c r="A23491">
        <v>6.1480798118871002E+17</v>
      </c>
      <c r="B23491" t="s">
        <v>47179</v>
      </c>
      <c r="C23491" t="s">
        <v>47180</v>
      </c>
      <c r="D23491" s="1">
        <v>42182.701608796298</v>
      </c>
      <c r="E23491">
        <v>6769</v>
      </c>
      <c r="F23491">
        <v>11765</v>
      </c>
    </row>
    <row r="23492" spans="1:8" x14ac:dyDescent="0.2">
      <c r="A23492">
        <v>6.1480845229732595E+17</v>
      </c>
      <c r="B23492" t="s">
        <v>47181</v>
      </c>
      <c r="C23492" t="s">
        <v>47182</v>
      </c>
      <c r="D23492" s="1">
        <v>42182.702916666669</v>
      </c>
      <c r="E23492">
        <v>742</v>
      </c>
      <c r="F23492">
        <v>1127</v>
      </c>
    </row>
    <row r="23493" spans="1:8" x14ac:dyDescent="0.2">
      <c r="A23493">
        <v>6.14822949368016E+17</v>
      </c>
      <c r="B23493" t="s">
        <v>47183</v>
      </c>
      <c r="C23493" t="s">
        <v>47184</v>
      </c>
      <c r="D23493" s="1">
        <v>42182.74291666667</v>
      </c>
      <c r="E23493">
        <v>61</v>
      </c>
      <c r="F23493">
        <v>181</v>
      </c>
      <c r="G23493" t="s">
        <v>89</v>
      </c>
    </row>
    <row r="23494" spans="1:8" x14ac:dyDescent="0.2">
      <c r="A23494">
        <v>6.1484492809555904E+17</v>
      </c>
      <c r="B23494" t="s">
        <v>47185</v>
      </c>
      <c r="C23494" t="s">
        <v>47186</v>
      </c>
      <c r="D23494" s="1">
        <v>42182.803564814814</v>
      </c>
      <c r="E23494">
        <v>510</v>
      </c>
      <c r="F23494">
        <v>902</v>
      </c>
    </row>
    <row r="23495" spans="1:8" x14ac:dyDescent="0.2">
      <c r="A23495">
        <v>6.1484573427853299E+17</v>
      </c>
      <c r="B23495" t="s">
        <v>47187</v>
      </c>
      <c r="C23495" t="s">
        <v>47188</v>
      </c>
      <c r="D23495" s="1">
        <v>42182.805787037039</v>
      </c>
      <c r="E23495">
        <v>360</v>
      </c>
      <c r="F23495">
        <v>580</v>
      </c>
    </row>
    <row r="23496" spans="1:8" x14ac:dyDescent="0.2">
      <c r="A23496">
        <v>6.1485107113612403E+17</v>
      </c>
      <c r="B23496" t="s">
        <v>47189</v>
      </c>
      <c r="C23496" t="s">
        <v>47190</v>
      </c>
      <c r="D23496" s="1">
        <v>42182.820520833331</v>
      </c>
      <c r="E23496">
        <v>382</v>
      </c>
      <c r="F23496">
        <v>1009</v>
      </c>
    </row>
    <row r="23497" spans="1:8" x14ac:dyDescent="0.2">
      <c r="A23497">
        <v>6.1485447844609997E+17</v>
      </c>
      <c r="B23497" t="s">
        <v>47191</v>
      </c>
      <c r="C23497" t="s">
        <v>47192</v>
      </c>
      <c r="D23497" s="1">
        <v>42182.829918981479</v>
      </c>
      <c r="E23497">
        <v>93</v>
      </c>
      <c r="F23497">
        <v>266</v>
      </c>
      <c r="G23497" t="s">
        <v>576</v>
      </c>
    </row>
    <row r="23498" spans="1:8" x14ac:dyDescent="0.2">
      <c r="A23498">
        <v>6.1485481446440499E+17</v>
      </c>
      <c r="B23498" t="s">
        <v>47193</v>
      </c>
      <c r="C23498" t="s">
        <v>47194</v>
      </c>
      <c r="D23498" s="1">
        <v>42182.83084490741</v>
      </c>
      <c r="E23498">
        <v>73</v>
      </c>
      <c r="F23498">
        <v>204</v>
      </c>
      <c r="G23498" t="s">
        <v>47195</v>
      </c>
      <c r="H23498" t="s">
        <v>390</v>
      </c>
    </row>
    <row r="23499" spans="1:8" x14ac:dyDescent="0.2">
      <c r="A23499">
        <v>6.1485547193408704E+17</v>
      </c>
      <c r="B23499" t="s">
        <v>47196</v>
      </c>
      <c r="C23499" t="s">
        <v>47197</v>
      </c>
      <c r="D23499" s="1">
        <v>42182.832662037035</v>
      </c>
      <c r="E23499">
        <v>95</v>
      </c>
      <c r="F23499">
        <v>267</v>
      </c>
      <c r="G23499" t="s">
        <v>89</v>
      </c>
      <c r="H23499" t="s">
        <v>13093</v>
      </c>
    </row>
    <row r="23500" spans="1:8" x14ac:dyDescent="0.2">
      <c r="A23500">
        <v>6.1488828520746099E+17</v>
      </c>
      <c r="B23500" t="s">
        <v>47198</v>
      </c>
      <c r="C23500" t="s">
        <v>47199</v>
      </c>
      <c r="D23500" s="1">
        <v>42182.923206018517</v>
      </c>
      <c r="E23500">
        <v>306</v>
      </c>
      <c r="F23500">
        <v>361</v>
      </c>
      <c r="G23500" t="s">
        <v>215</v>
      </c>
    </row>
    <row r="23501" spans="1:8" x14ac:dyDescent="0.2">
      <c r="A23501">
        <v>6.1488947644849702E+17</v>
      </c>
      <c r="B23501" t="s">
        <v>47200</v>
      </c>
      <c r="C23501" t="s">
        <v>47201</v>
      </c>
      <c r="D23501" s="1">
        <v>42182.926493055558</v>
      </c>
      <c r="E23501">
        <v>289</v>
      </c>
      <c r="F23501">
        <v>335</v>
      </c>
      <c r="G23501" t="s">
        <v>89</v>
      </c>
    </row>
    <row r="23502" spans="1:8" x14ac:dyDescent="0.2">
      <c r="A23502">
        <v>6.1489621226164198E+17</v>
      </c>
      <c r="B23502" t="s">
        <v>47202</v>
      </c>
      <c r="C23502" t="s">
        <v>47203</v>
      </c>
      <c r="D23502" s="1">
        <v>42182.945081018515</v>
      </c>
      <c r="E23502">
        <v>185</v>
      </c>
      <c r="F23502">
        <v>275</v>
      </c>
      <c r="G23502" t="s">
        <v>89</v>
      </c>
    </row>
    <row r="23503" spans="1:8" x14ac:dyDescent="0.2">
      <c r="A23503">
        <v>6.1495911600871795E+17</v>
      </c>
      <c r="B23503" t="s">
        <v>47204</v>
      </c>
      <c r="C23503" t="s">
        <v>47205</v>
      </c>
      <c r="D23503" s="1">
        <v>42183.118668981479</v>
      </c>
      <c r="E23503">
        <v>349</v>
      </c>
      <c r="F23503">
        <v>804</v>
      </c>
      <c r="G23503" t="e">
        <f>Madison</f>
        <v>#NAME?</v>
      </c>
    </row>
    <row r="23504" spans="1:8" x14ac:dyDescent="0.2">
      <c r="A23504">
        <v>6.1513638481942106E+17</v>
      </c>
      <c r="B23504" t="s">
        <v>47206</v>
      </c>
      <c r="C23504" t="s">
        <v>47207</v>
      </c>
      <c r="D23504" s="1">
        <v>42183.607835648145</v>
      </c>
      <c r="E23504">
        <v>447</v>
      </c>
      <c r="F23504">
        <v>916</v>
      </c>
      <c r="G23504" t="s">
        <v>215</v>
      </c>
    </row>
    <row r="23505" spans="1:8" x14ac:dyDescent="0.2">
      <c r="A23505">
        <v>6.1513660057442304E+17</v>
      </c>
      <c r="B23505" t="s">
        <v>47208</v>
      </c>
      <c r="C23505" t="s">
        <v>47209</v>
      </c>
      <c r="D23505" s="1">
        <v>42183.608425925922</v>
      </c>
      <c r="E23505">
        <v>75</v>
      </c>
      <c r="F23505">
        <v>218</v>
      </c>
      <c r="G23505" t="s">
        <v>215</v>
      </c>
    </row>
    <row r="23506" spans="1:8" x14ac:dyDescent="0.2">
      <c r="A23506">
        <v>6.1513718313819302E+17</v>
      </c>
      <c r="B23506" t="s">
        <v>47210</v>
      </c>
      <c r="C23506" t="s">
        <v>47211</v>
      </c>
      <c r="D23506" s="1">
        <v>42183.610034722224</v>
      </c>
      <c r="E23506">
        <v>320</v>
      </c>
      <c r="F23506">
        <v>561</v>
      </c>
      <c r="G23506" t="s">
        <v>89</v>
      </c>
    </row>
    <row r="23507" spans="1:8" x14ac:dyDescent="0.2">
      <c r="A23507">
        <v>6.1513783283587802E+17</v>
      </c>
      <c r="B23507" t="s">
        <v>47212</v>
      </c>
      <c r="C23507" t="s">
        <v>47213</v>
      </c>
      <c r="D23507" s="1">
        <v>42183.611828703702</v>
      </c>
      <c r="E23507">
        <v>70</v>
      </c>
      <c r="F23507">
        <v>174</v>
      </c>
      <c r="G23507" t="s">
        <v>215</v>
      </c>
    </row>
    <row r="23508" spans="1:8" x14ac:dyDescent="0.2">
      <c r="A23508">
        <v>6.1513808322746701E+17</v>
      </c>
      <c r="B23508" t="s">
        <v>47214</v>
      </c>
      <c r="C23508" t="s">
        <v>47215</v>
      </c>
      <c r="D23508" s="1">
        <v>42183.612523148149</v>
      </c>
      <c r="E23508">
        <v>99</v>
      </c>
      <c r="F23508">
        <v>231</v>
      </c>
      <c r="G23508" t="s">
        <v>215</v>
      </c>
      <c r="H23508" t="s">
        <v>616</v>
      </c>
    </row>
    <row r="23509" spans="1:8" x14ac:dyDescent="0.2">
      <c r="A23509">
        <v>6.1513851721632499E+17</v>
      </c>
      <c r="B23509" t="s">
        <v>47216</v>
      </c>
      <c r="C23509" t="s">
        <v>47217</v>
      </c>
      <c r="D23509" s="1">
        <v>42183.613715277781</v>
      </c>
      <c r="E23509">
        <v>126</v>
      </c>
      <c r="F23509">
        <v>244</v>
      </c>
      <c r="G23509" t="s">
        <v>215</v>
      </c>
    </row>
    <row r="23510" spans="1:8" x14ac:dyDescent="0.2">
      <c r="A23510">
        <v>6.1513907679935206E+17</v>
      </c>
      <c r="B23510" t="s">
        <v>47218</v>
      </c>
      <c r="C23510" t="s">
        <v>47219</v>
      </c>
      <c r="D23510" s="1">
        <v>42183.615266203706</v>
      </c>
      <c r="E23510">
        <v>67</v>
      </c>
      <c r="F23510">
        <v>180</v>
      </c>
      <c r="G23510" t="s">
        <v>215</v>
      </c>
      <c r="H23510" t="s">
        <v>390</v>
      </c>
    </row>
    <row r="23511" spans="1:8" x14ac:dyDescent="0.2">
      <c r="A23511">
        <v>6.1513921360914803E+17</v>
      </c>
      <c r="B23511" t="s">
        <v>47220</v>
      </c>
      <c r="C23511" t="s">
        <v>47221</v>
      </c>
      <c r="D23511" s="1">
        <v>42183.615636574075</v>
      </c>
      <c r="E23511">
        <v>81</v>
      </c>
      <c r="F23511">
        <v>228</v>
      </c>
      <c r="G23511" t="s">
        <v>215</v>
      </c>
    </row>
    <row r="23512" spans="1:8" x14ac:dyDescent="0.2">
      <c r="A23512">
        <v>6.1513946664311603E+17</v>
      </c>
      <c r="B23512" t="s">
        <v>47222</v>
      </c>
      <c r="C23512" t="s">
        <v>47223</v>
      </c>
      <c r="D23512" s="1">
        <v>42183.616342592592</v>
      </c>
      <c r="E23512">
        <v>121</v>
      </c>
      <c r="F23512">
        <v>201</v>
      </c>
      <c r="G23512" t="s">
        <v>215</v>
      </c>
    </row>
    <row r="23513" spans="1:8" x14ac:dyDescent="0.2">
      <c r="A23513">
        <v>6.1514440203030502E+17</v>
      </c>
      <c r="B23513" t="s">
        <v>47224</v>
      </c>
      <c r="C23513" t="s">
        <v>47225</v>
      </c>
      <c r="D23513" s="1">
        <v>42183.629953703705</v>
      </c>
      <c r="E23513">
        <v>76</v>
      </c>
      <c r="F23513">
        <v>204</v>
      </c>
      <c r="G23513" t="s">
        <v>576</v>
      </c>
    </row>
    <row r="23514" spans="1:8" x14ac:dyDescent="0.2">
      <c r="A23514">
        <v>6.1514448915442406E+17</v>
      </c>
      <c r="B23514" t="s">
        <v>47226</v>
      </c>
      <c r="C23514" t="s">
        <v>47227</v>
      </c>
      <c r="D23514" s="1">
        <v>42183.630196759259</v>
      </c>
      <c r="E23514">
        <v>60</v>
      </c>
      <c r="F23514">
        <v>193</v>
      </c>
      <c r="G23514" t="s">
        <v>215</v>
      </c>
    </row>
    <row r="23515" spans="1:8" x14ac:dyDescent="0.2">
      <c r="A23515">
        <v>6.1514459208682701E+17</v>
      </c>
      <c r="B23515" t="s">
        <v>47228</v>
      </c>
      <c r="C23515" t="s">
        <v>47229</v>
      </c>
      <c r="D23515" s="1">
        <v>42183.630486111113</v>
      </c>
      <c r="E23515">
        <v>42</v>
      </c>
      <c r="F23515">
        <v>130</v>
      </c>
      <c r="G23515" t="s">
        <v>487</v>
      </c>
    </row>
    <row r="23516" spans="1:8" x14ac:dyDescent="0.2">
      <c r="A23516">
        <v>6.1514485202881306E+17</v>
      </c>
      <c r="B23516" t="s">
        <v>47230</v>
      </c>
      <c r="C23516" t="s">
        <v>47231</v>
      </c>
      <c r="D23516" s="1">
        <v>42183.631203703706</v>
      </c>
      <c r="E23516">
        <v>69</v>
      </c>
      <c r="F23516">
        <v>195</v>
      </c>
      <c r="G23516" t="s">
        <v>47232</v>
      </c>
    </row>
    <row r="23517" spans="1:8" x14ac:dyDescent="0.2">
      <c r="A23517">
        <v>6.1514544622749197E+17</v>
      </c>
      <c r="B23517" t="s">
        <v>47233</v>
      </c>
      <c r="C23517" t="s">
        <v>47234</v>
      </c>
      <c r="D23517" s="1">
        <v>42183.632835648146</v>
      </c>
      <c r="E23517">
        <v>84</v>
      </c>
      <c r="F23517">
        <v>274</v>
      </c>
      <c r="G23517" t="s">
        <v>576</v>
      </c>
    </row>
    <row r="23518" spans="1:8" x14ac:dyDescent="0.2">
      <c r="A23518">
        <v>6.1515373678520704E+17</v>
      </c>
      <c r="B23518" t="s">
        <v>47235</v>
      </c>
      <c r="C23518" t="s">
        <v>47236</v>
      </c>
      <c r="D23518" s="1">
        <v>42183.655717592592</v>
      </c>
      <c r="E23518">
        <v>69</v>
      </c>
      <c r="F23518">
        <v>204</v>
      </c>
      <c r="G23518" t="s">
        <v>47237</v>
      </c>
      <c r="H23518" t="s">
        <v>390</v>
      </c>
    </row>
    <row r="23519" spans="1:8" x14ac:dyDescent="0.2">
      <c r="A23519">
        <v>6.1515399727666304E+17</v>
      </c>
      <c r="B23519" t="s">
        <v>47238</v>
      </c>
      <c r="C23519" t="s">
        <v>47239</v>
      </c>
      <c r="D23519" s="1">
        <v>42183.656435185185</v>
      </c>
      <c r="E23519">
        <v>96</v>
      </c>
      <c r="F23519">
        <v>256</v>
      </c>
      <c r="G23519" t="s">
        <v>215</v>
      </c>
    </row>
    <row r="23520" spans="1:8" x14ac:dyDescent="0.2">
      <c r="A23520">
        <v>6.1515459494399501E+17</v>
      </c>
      <c r="B23520" t="s">
        <v>47240</v>
      </c>
      <c r="C23520" t="s">
        <v>47241</v>
      </c>
      <c r="D23520" s="1">
        <v>42183.658090277779</v>
      </c>
      <c r="E23520">
        <v>94</v>
      </c>
      <c r="F23520">
        <v>226</v>
      </c>
      <c r="G23520" t="s">
        <v>487</v>
      </c>
      <c r="H23520" t="s">
        <v>390</v>
      </c>
    </row>
    <row r="23521" spans="1:8" x14ac:dyDescent="0.2">
      <c r="A23521">
        <v>6.1515544495750694E+17</v>
      </c>
      <c r="B23521" t="s">
        <v>47242</v>
      </c>
      <c r="C23521" t="s">
        <v>47243</v>
      </c>
      <c r="D23521" s="1">
        <v>42183.660428240742</v>
      </c>
      <c r="E23521">
        <v>179</v>
      </c>
      <c r="F23521">
        <v>447</v>
      </c>
      <c r="G23521" t="s">
        <v>47244</v>
      </c>
    </row>
    <row r="23522" spans="1:8" x14ac:dyDescent="0.2">
      <c r="A23522">
        <v>6.1515593711711795E+17</v>
      </c>
      <c r="B23522" t="s">
        <v>47245</v>
      </c>
      <c r="C23522" t="s">
        <v>47246</v>
      </c>
      <c r="D23522" s="1">
        <v>42183.661793981482</v>
      </c>
      <c r="E23522">
        <v>125</v>
      </c>
      <c r="F23522">
        <v>328</v>
      </c>
      <c r="G23522" t="s">
        <v>215</v>
      </c>
    </row>
    <row r="23523" spans="1:8" x14ac:dyDescent="0.2">
      <c r="A23523">
        <v>6.1524388267521997E+17</v>
      </c>
      <c r="B23523" t="s">
        <v>47247</v>
      </c>
      <c r="C23523" t="s">
        <v>47248</v>
      </c>
      <c r="D23523" s="1">
        <v>42183.904467592591</v>
      </c>
      <c r="E23523">
        <v>160</v>
      </c>
      <c r="F23523">
        <v>257</v>
      </c>
      <c r="G23523" t="s">
        <v>89</v>
      </c>
    </row>
    <row r="23524" spans="1:8" x14ac:dyDescent="0.2">
      <c r="A23524">
        <v>6.1524407065554099E+17</v>
      </c>
      <c r="B23524" t="s">
        <v>47249</v>
      </c>
      <c r="C23524" t="s">
        <v>47250</v>
      </c>
      <c r="D23524" s="1">
        <v>42183.904988425929</v>
      </c>
      <c r="E23524">
        <v>91</v>
      </c>
      <c r="F23524">
        <v>224</v>
      </c>
      <c r="G23524" t="s">
        <v>215</v>
      </c>
    </row>
    <row r="23525" spans="1:8" x14ac:dyDescent="0.2">
      <c r="A23525">
        <v>6.1524537138890304E+17</v>
      </c>
      <c r="B23525" t="s">
        <v>47251</v>
      </c>
      <c r="C23525" t="s">
        <v>47252</v>
      </c>
      <c r="D23525" s="1">
        <v>42183.908576388887</v>
      </c>
      <c r="E23525">
        <v>423</v>
      </c>
      <c r="F23525">
        <v>770</v>
      </c>
      <c r="G23525" t="s">
        <v>215</v>
      </c>
      <c r="H23525" t="s">
        <v>390</v>
      </c>
    </row>
    <row r="23526" spans="1:8" x14ac:dyDescent="0.2">
      <c r="A23526">
        <v>6.15245447427424E+17</v>
      </c>
      <c r="B23526" t="s">
        <v>47253</v>
      </c>
      <c r="C23526" t="s">
        <v>47254</v>
      </c>
      <c r="D23526" s="1">
        <v>42183.908796296295</v>
      </c>
      <c r="E23526">
        <v>53</v>
      </c>
      <c r="F23526">
        <v>142</v>
      </c>
      <c r="G23526" t="s">
        <v>487</v>
      </c>
      <c r="H23526" t="s">
        <v>616</v>
      </c>
    </row>
    <row r="23527" spans="1:8" x14ac:dyDescent="0.2">
      <c r="A23527">
        <v>6.1524566365636595E+17</v>
      </c>
      <c r="B23527" t="s">
        <v>47255</v>
      </c>
      <c r="C23527" t="s">
        <v>47256</v>
      </c>
      <c r="D23527" s="1">
        <v>42183.909386574072</v>
      </c>
      <c r="E23527">
        <v>122</v>
      </c>
      <c r="F23527">
        <v>255</v>
      </c>
      <c r="G23527" t="s">
        <v>215</v>
      </c>
    </row>
    <row r="23528" spans="1:8" x14ac:dyDescent="0.2">
      <c r="A23528">
        <v>6.1524570856899699E+17</v>
      </c>
      <c r="B23528" t="s">
        <v>47257</v>
      </c>
      <c r="C23528" t="s">
        <v>47258</v>
      </c>
      <c r="D23528" s="1">
        <v>42183.909513888888</v>
      </c>
      <c r="E23528">
        <v>99</v>
      </c>
      <c r="F23528">
        <v>220</v>
      </c>
      <c r="G23528" t="s">
        <v>215</v>
      </c>
      <c r="H23528" t="s">
        <v>390</v>
      </c>
    </row>
    <row r="23529" spans="1:8" x14ac:dyDescent="0.2">
      <c r="A23529">
        <v>6.1524986862227405E+17</v>
      </c>
      <c r="B23529" t="s">
        <v>47259</v>
      </c>
      <c r="C23529" t="s">
        <v>47260</v>
      </c>
      <c r="D23529" s="1">
        <v>42183.920995370368</v>
      </c>
      <c r="E23529">
        <v>87</v>
      </c>
      <c r="F23529">
        <v>210</v>
      </c>
      <c r="G23529" t="s">
        <v>576</v>
      </c>
    </row>
    <row r="23530" spans="1:8" x14ac:dyDescent="0.2">
      <c r="A23530">
        <v>6.1524999455625203E+17</v>
      </c>
      <c r="B23530" t="s">
        <v>47261</v>
      </c>
      <c r="C23530" t="s">
        <v>47262</v>
      </c>
      <c r="D23530" s="1">
        <v>42183.921342592592</v>
      </c>
      <c r="E23530">
        <v>62</v>
      </c>
      <c r="F23530">
        <v>146</v>
      </c>
      <c r="G23530" t="s">
        <v>576</v>
      </c>
      <c r="H23530" t="s">
        <v>390</v>
      </c>
    </row>
    <row r="23531" spans="1:8" x14ac:dyDescent="0.2">
      <c r="A23531">
        <v>6.1525380008604006E+17</v>
      </c>
      <c r="B23531" t="s">
        <v>47263</v>
      </c>
      <c r="C23531" t="s">
        <v>47264</v>
      </c>
      <c r="D23531" s="1">
        <v>42183.931840277779</v>
      </c>
      <c r="E23531">
        <v>152</v>
      </c>
      <c r="F23531">
        <v>411</v>
      </c>
    </row>
    <row r="23532" spans="1:8" x14ac:dyDescent="0.2">
      <c r="A23532">
        <v>6.1526500796261901E+17</v>
      </c>
      <c r="B23532" t="s">
        <v>47265</v>
      </c>
      <c r="C23532" t="s">
        <v>47266</v>
      </c>
      <c r="D23532" s="1">
        <v>42183.962766203702</v>
      </c>
      <c r="E23532">
        <v>143</v>
      </c>
      <c r="F23532">
        <v>207</v>
      </c>
      <c r="G23532" t="s">
        <v>215</v>
      </c>
    </row>
    <row r="23533" spans="1:8" x14ac:dyDescent="0.2">
      <c r="A23533">
        <v>6.1526657728237504E+17</v>
      </c>
      <c r="B23533" t="s">
        <v>47267</v>
      </c>
      <c r="C23533" t="s">
        <v>47268</v>
      </c>
      <c r="D23533" s="1">
        <v>42183.967094907406</v>
      </c>
      <c r="E23533">
        <v>186</v>
      </c>
      <c r="F23533">
        <v>292</v>
      </c>
    </row>
    <row r="23534" spans="1:8" x14ac:dyDescent="0.2">
      <c r="A23534">
        <v>6.1527067512577203E+17</v>
      </c>
      <c r="B23534" t="s">
        <v>47269</v>
      </c>
      <c r="C23534" t="s">
        <v>47270</v>
      </c>
      <c r="D23534" s="1">
        <v>42183.978402777779</v>
      </c>
      <c r="E23534">
        <v>114</v>
      </c>
      <c r="F23534">
        <v>325</v>
      </c>
      <c r="G23534" t="s">
        <v>89</v>
      </c>
    </row>
    <row r="23535" spans="1:8" x14ac:dyDescent="0.2">
      <c r="A23535">
        <v>6.1529949433959194E+17</v>
      </c>
      <c r="B23535" t="s">
        <v>47271</v>
      </c>
      <c r="C23535" t="s">
        <v>47272</v>
      </c>
      <c r="D23535" s="1">
        <v>42184.057928240742</v>
      </c>
      <c r="E23535">
        <v>151</v>
      </c>
      <c r="F23535">
        <v>298</v>
      </c>
      <c r="G23535" t="s">
        <v>89</v>
      </c>
    </row>
    <row r="23536" spans="1:8" x14ac:dyDescent="0.2">
      <c r="A23536">
        <v>6.1530229484702899E+17</v>
      </c>
      <c r="B23536" t="s">
        <v>47273</v>
      </c>
      <c r="C23536" t="s">
        <v>47274</v>
      </c>
      <c r="D23536" s="1">
        <v>42184.065659722219</v>
      </c>
      <c r="E23536">
        <v>759</v>
      </c>
      <c r="F23536">
        <v>1266</v>
      </c>
    </row>
    <row r="23537" spans="1:8" x14ac:dyDescent="0.2">
      <c r="A23537">
        <v>6.15328534215696E+17</v>
      </c>
      <c r="B23537" t="s">
        <v>47275</v>
      </c>
      <c r="C23537" t="s">
        <v>47276</v>
      </c>
      <c r="D23537" s="1">
        <v>42184.138067129628</v>
      </c>
      <c r="E23537">
        <v>220</v>
      </c>
      <c r="F23537">
        <v>376</v>
      </c>
      <c r="G23537" t="s">
        <v>89</v>
      </c>
    </row>
    <row r="23538" spans="1:8" x14ac:dyDescent="0.2">
      <c r="A23538">
        <v>6.1547279515006502E+17</v>
      </c>
      <c r="B23538" t="s">
        <v>47277</v>
      </c>
      <c r="C23538" t="s">
        <v>47278</v>
      </c>
      <c r="D23538" s="1">
        <v>42184.536145833335</v>
      </c>
      <c r="E23538">
        <v>80</v>
      </c>
      <c r="F23538">
        <v>224</v>
      </c>
    </row>
    <row r="23539" spans="1:8" x14ac:dyDescent="0.2">
      <c r="A23539">
        <v>6.1547455263897997E+17</v>
      </c>
      <c r="B23539" t="s">
        <v>47279</v>
      </c>
      <c r="C23539" t="s">
        <v>47280</v>
      </c>
      <c r="D23539" s="1">
        <v>42184.540995370371</v>
      </c>
      <c r="E23539">
        <v>59</v>
      </c>
      <c r="F23539">
        <v>158</v>
      </c>
      <c r="G23539" t="s">
        <v>215</v>
      </c>
      <c r="H23539" t="s">
        <v>390</v>
      </c>
    </row>
    <row r="23540" spans="1:8" x14ac:dyDescent="0.2">
      <c r="A23540">
        <v>6.1547535907357402E+17</v>
      </c>
      <c r="B23540" t="s">
        <v>47281</v>
      </c>
      <c r="C23540" t="s">
        <v>47282</v>
      </c>
      <c r="D23540" s="1">
        <v>42184.543229166666</v>
      </c>
      <c r="E23540">
        <v>37</v>
      </c>
      <c r="F23540">
        <v>109</v>
      </c>
      <c r="G23540" t="s">
        <v>215</v>
      </c>
    </row>
    <row r="23541" spans="1:8" x14ac:dyDescent="0.2">
      <c r="A23541">
        <v>6.1547620462432205E+17</v>
      </c>
      <c r="B23541" t="s">
        <v>47283</v>
      </c>
      <c r="C23541" t="s">
        <v>47284</v>
      </c>
      <c r="D23541" s="1">
        <v>42184.545555555553</v>
      </c>
      <c r="E23541">
        <v>434</v>
      </c>
      <c r="F23541">
        <v>840</v>
      </c>
      <c r="G23541" t="e">
        <f>KEEMSTARx</f>
        <v>#NAME?</v>
      </c>
    </row>
    <row r="23542" spans="1:8" x14ac:dyDescent="0.2">
      <c r="A23542">
        <v>6.1547739087832998E+17</v>
      </c>
      <c r="B23542" t="s">
        <v>47285</v>
      </c>
      <c r="C23542" t="s">
        <v>47286</v>
      </c>
      <c r="D23542" s="1">
        <v>42184.548831018517</v>
      </c>
      <c r="E23542">
        <v>354</v>
      </c>
      <c r="F23542">
        <v>732</v>
      </c>
      <c r="G23542" t="s">
        <v>27733</v>
      </c>
    </row>
    <row r="23543" spans="1:8" x14ac:dyDescent="0.2">
      <c r="A23543">
        <v>6.1547767130531405E+17</v>
      </c>
      <c r="B23543" t="s">
        <v>47287</v>
      </c>
      <c r="C23543" t="s">
        <v>47288</v>
      </c>
      <c r="D23543" s="1">
        <v>42184.54960648148</v>
      </c>
      <c r="E23543">
        <v>51</v>
      </c>
      <c r="F23543">
        <v>173</v>
      </c>
      <c r="G23543" t="s">
        <v>215</v>
      </c>
    </row>
    <row r="23544" spans="1:8" x14ac:dyDescent="0.2">
      <c r="A23544">
        <v>6.1547803224192602E+17</v>
      </c>
      <c r="B23544" t="s">
        <v>47289</v>
      </c>
      <c r="C23544" t="s">
        <v>47290</v>
      </c>
      <c r="D23544" s="1">
        <v>42184.55060185185</v>
      </c>
      <c r="E23544">
        <v>74</v>
      </c>
      <c r="F23544">
        <v>171</v>
      </c>
      <c r="G23544" t="s">
        <v>215</v>
      </c>
      <c r="H23544" t="s">
        <v>390</v>
      </c>
    </row>
    <row r="23545" spans="1:8" x14ac:dyDescent="0.2">
      <c r="A23545">
        <v>6.15478336383504E+17</v>
      </c>
      <c r="B23545" t="s">
        <v>47291</v>
      </c>
      <c r="C23545" t="s">
        <v>47292</v>
      </c>
      <c r="D23545" s="1">
        <v>42184.551446759258</v>
      </c>
      <c r="E23545">
        <v>58</v>
      </c>
      <c r="F23545">
        <v>146</v>
      </c>
      <c r="G23545" t="s">
        <v>487</v>
      </c>
    </row>
    <row r="23546" spans="1:8" x14ac:dyDescent="0.2">
      <c r="A23546">
        <v>6.1547854579673395E+17</v>
      </c>
      <c r="B23546" t="s">
        <v>47293</v>
      </c>
      <c r="C23546" t="s">
        <v>47294</v>
      </c>
      <c r="D23546" s="1">
        <v>42184.552025462966</v>
      </c>
      <c r="E23546">
        <v>85</v>
      </c>
      <c r="F23546">
        <v>248</v>
      </c>
      <c r="G23546" t="s">
        <v>215</v>
      </c>
      <c r="H23546" t="s">
        <v>390</v>
      </c>
    </row>
    <row r="23547" spans="1:8" x14ac:dyDescent="0.2">
      <c r="A23547">
        <v>6.1547978083471706E+17</v>
      </c>
      <c r="B23547" t="s">
        <v>47295</v>
      </c>
      <c r="C23547" t="s">
        <v>47296</v>
      </c>
      <c r="D23547" s="1">
        <v>42184.555428240739</v>
      </c>
      <c r="E23547">
        <v>90</v>
      </c>
      <c r="F23547">
        <v>249</v>
      </c>
      <c r="G23547" t="s">
        <v>47297</v>
      </c>
    </row>
    <row r="23548" spans="1:8" x14ac:dyDescent="0.2">
      <c r="A23548">
        <v>6.1548022497792E+17</v>
      </c>
      <c r="B23548" t="s">
        <v>47298</v>
      </c>
      <c r="C23548" t="s">
        <v>47299</v>
      </c>
      <c r="D23548" s="1">
        <v>42184.556655092594</v>
      </c>
      <c r="E23548">
        <v>72</v>
      </c>
      <c r="F23548">
        <v>171</v>
      </c>
      <c r="G23548" t="s">
        <v>47300</v>
      </c>
      <c r="H23548" t="s">
        <v>390</v>
      </c>
    </row>
    <row r="23549" spans="1:8" x14ac:dyDescent="0.2">
      <c r="A23549">
        <v>6.1548156728102502E+17</v>
      </c>
      <c r="B23549" t="s">
        <v>47301</v>
      </c>
      <c r="C23549" t="s">
        <v>47302</v>
      </c>
      <c r="D23549" s="1">
        <v>42184.560358796298</v>
      </c>
      <c r="E23549">
        <v>219</v>
      </c>
      <c r="F23549">
        <v>502</v>
      </c>
      <c r="G23549" t="s">
        <v>576</v>
      </c>
    </row>
    <row r="23550" spans="1:8" x14ac:dyDescent="0.2">
      <c r="A23550">
        <v>6.1548501950361997E+17</v>
      </c>
      <c r="B23550" t="s">
        <v>47303</v>
      </c>
      <c r="C23550" t="s">
        <v>47304</v>
      </c>
      <c r="D23550" s="1">
        <v>42184.569884259261</v>
      </c>
      <c r="E23550">
        <v>1346</v>
      </c>
      <c r="F23550">
        <v>1263</v>
      </c>
      <c r="G23550" t="s">
        <v>89</v>
      </c>
    </row>
    <row r="23551" spans="1:8" x14ac:dyDescent="0.2">
      <c r="A23551">
        <v>6.1548758199271398E+17</v>
      </c>
      <c r="B23551" t="s">
        <v>47305</v>
      </c>
      <c r="C23551" t="s">
        <v>47306</v>
      </c>
      <c r="D23551" s="1">
        <v>42184.576956018522</v>
      </c>
      <c r="E23551">
        <v>152</v>
      </c>
      <c r="F23551">
        <v>375</v>
      </c>
      <c r="G23551" t="s">
        <v>89</v>
      </c>
    </row>
    <row r="23552" spans="1:8" x14ac:dyDescent="0.2">
      <c r="A23552">
        <v>6.1548791845972301E+17</v>
      </c>
      <c r="B23552" t="s">
        <v>47307</v>
      </c>
      <c r="C23552" t="s">
        <v>47308</v>
      </c>
      <c r="D23552" s="1">
        <v>42184.577881944446</v>
      </c>
      <c r="E23552">
        <v>40</v>
      </c>
      <c r="F23552">
        <v>93</v>
      </c>
      <c r="G23552" t="s">
        <v>576</v>
      </c>
    </row>
    <row r="23553" spans="1:8" x14ac:dyDescent="0.2">
      <c r="A23553">
        <v>6.1548854695101197E+17</v>
      </c>
      <c r="B23553" t="s">
        <v>47309</v>
      </c>
      <c r="C23553" t="s">
        <v>47310</v>
      </c>
      <c r="D23553" s="1">
        <v>42184.579618055555</v>
      </c>
      <c r="E23553">
        <v>323</v>
      </c>
      <c r="F23553">
        <v>586</v>
      </c>
    </row>
    <row r="23554" spans="1:8" x14ac:dyDescent="0.2">
      <c r="A23554">
        <v>6.15488793387376E+17</v>
      </c>
      <c r="B23554" t="s">
        <v>47311</v>
      </c>
      <c r="C23554" t="s">
        <v>47312</v>
      </c>
      <c r="D23554" s="1">
        <v>42184.580300925925</v>
      </c>
      <c r="E23554">
        <v>92</v>
      </c>
      <c r="F23554">
        <v>243</v>
      </c>
      <c r="G23554" t="s">
        <v>576</v>
      </c>
      <c r="H23554" t="s">
        <v>616</v>
      </c>
    </row>
    <row r="23555" spans="1:8" x14ac:dyDescent="0.2">
      <c r="A23555">
        <v>6.1555639235160806E+17</v>
      </c>
      <c r="B23555" t="s">
        <v>47313</v>
      </c>
      <c r="C23555" t="s">
        <v>47314</v>
      </c>
      <c r="D23555" s="1">
        <v>42184.766840277778</v>
      </c>
      <c r="E23555">
        <v>111</v>
      </c>
      <c r="F23555">
        <v>228</v>
      </c>
      <c r="G23555" t="e">
        <f>_xlfn.SINGLE(JNSworldnews _xlfn.SINGLE(JacobKamarasJNS))</f>
        <v>#NAME?</v>
      </c>
      <c r="H23555" t="s">
        <v>390</v>
      </c>
    </row>
    <row r="23556" spans="1:8" x14ac:dyDescent="0.2">
      <c r="A23556">
        <v>6.15575119046512E+17</v>
      </c>
      <c r="B23556" t="s">
        <v>47315</v>
      </c>
      <c r="C23556" t="s">
        <v>47316</v>
      </c>
      <c r="D23556" s="1">
        <v>42184.818506944444</v>
      </c>
      <c r="E23556">
        <v>168</v>
      </c>
      <c r="F23556">
        <v>392</v>
      </c>
    </row>
    <row r="23557" spans="1:8" x14ac:dyDescent="0.2">
      <c r="A23557">
        <v>6.1561436749791206E+17</v>
      </c>
      <c r="B23557" t="s">
        <v>47317</v>
      </c>
      <c r="C23557" t="s">
        <v>47318</v>
      </c>
      <c r="D23557" s="1">
        <v>42184.926817129628</v>
      </c>
      <c r="E23557">
        <v>883</v>
      </c>
      <c r="F23557">
        <v>1133</v>
      </c>
    </row>
    <row r="23558" spans="1:8" x14ac:dyDescent="0.2">
      <c r="A23558">
        <v>6.1567052063432704E+17</v>
      </c>
      <c r="B23558" t="s">
        <v>47319</v>
      </c>
      <c r="C23558" t="s">
        <v>47320</v>
      </c>
      <c r="D23558" s="1">
        <v>42185.081770833334</v>
      </c>
      <c r="E23558">
        <v>220</v>
      </c>
      <c r="F23558">
        <v>431</v>
      </c>
      <c r="G23558" t="s">
        <v>487</v>
      </c>
    </row>
    <row r="23559" spans="1:8" x14ac:dyDescent="0.2">
      <c r="A23559">
        <v>6.15671523118944E+17</v>
      </c>
      <c r="B23559" t="s">
        <v>47321</v>
      </c>
      <c r="C23559" t="s">
        <v>47322</v>
      </c>
      <c r="D23559" s="1">
        <v>42185.084537037037</v>
      </c>
      <c r="E23559">
        <v>124</v>
      </c>
      <c r="F23559">
        <v>349</v>
      </c>
      <c r="G23559" t="s">
        <v>487</v>
      </c>
    </row>
    <row r="23560" spans="1:8" x14ac:dyDescent="0.2">
      <c r="A23560">
        <v>6.1567248711697203E+17</v>
      </c>
      <c r="B23560" t="s">
        <v>47323</v>
      </c>
      <c r="C23560" t="s">
        <v>47324</v>
      </c>
      <c r="D23560" s="1">
        <v>42185.087199074071</v>
      </c>
      <c r="E23560">
        <v>117</v>
      </c>
      <c r="F23560">
        <v>337</v>
      </c>
      <c r="G23560" t="s">
        <v>215</v>
      </c>
    </row>
    <row r="23561" spans="1:8" x14ac:dyDescent="0.2">
      <c r="A23561">
        <v>6.1567334836277606E+17</v>
      </c>
      <c r="B23561" t="s">
        <v>47325</v>
      </c>
      <c r="C23561" t="s">
        <v>47326</v>
      </c>
      <c r="D23561" s="1">
        <v>42185.089571759258</v>
      </c>
      <c r="E23561">
        <v>97</v>
      </c>
      <c r="F23561">
        <v>278</v>
      </c>
      <c r="G23561" t="e">
        <f>amstaffbru</f>
        <v>#NAME?</v>
      </c>
    </row>
    <row r="23562" spans="1:8" x14ac:dyDescent="0.2">
      <c r="A23562">
        <v>6.1567365156901197E+17</v>
      </c>
      <c r="B23562" t="s">
        <v>47327</v>
      </c>
      <c r="C23562" t="s">
        <v>47328</v>
      </c>
      <c r="D23562" s="1">
        <v>42185.090405092589</v>
      </c>
      <c r="E23562">
        <v>94</v>
      </c>
      <c r="F23562">
        <v>247</v>
      </c>
      <c r="G23562" t="s">
        <v>546</v>
      </c>
    </row>
    <row r="23563" spans="1:8" x14ac:dyDescent="0.2">
      <c r="A23563">
        <v>6.1567410111033702E+17</v>
      </c>
      <c r="B23563" t="s">
        <v>47329</v>
      </c>
      <c r="C23563" t="s">
        <v>47330</v>
      </c>
      <c r="D23563" s="1">
        <v>42185.09165509259</v>
      </c>
      <c r="E23563">
        <v>552</v>
      </c>
      <c r="F23563">
        <v>555</v>
      </c>
      <c r="G23563" t="s">
        <v>215</v>
      </c>
      <c r="H23563" t="s">
        <v>390</v>
      </c>
    </row>
    <row r="23564" spans="1:8" x14ac:dyDescent="0.2">
      <c r="A23564">
        <v>6.1567521875810701E+17</v>
      </c>
      <c r="B23564" t="s">
        <v>47331</v>
      </c>
      <c r="C23564" t="s">
        <v>47332</v>
      </c>
      <c r="D23564" s="1">
        <v>42185.094733796293</v>
      </c>
      <c r="E23564">
        <v>96</v>
      </c>
      <c r="F23564">
        <v>288</v>
      </c>
      <c r="G23564" t="s">
        <v>9029</v>
      </c>
    </row>
    <row r="23565" spans="1:8" x14ac:dyDescent="0.2">
      <c r="A23565">
        <v>6.1567538551525696E+17</v>
      </c>
      <c r="B23565" t="s">
        <v>47333</v>
      </c>
      <c r="C23565" t="s">
        <v>47334</v>
      </c>
      <c r="D23565" s="1">
        <v>42185.095196759263</v>
      </c>
      <c r="E23565">
        <v>89</v>
      </c>
      <c r="F23565">
        <v>309</v>
      </c>
      <c r="G23565" t="e">
        <f>_xlfn.SINGLE( _xlfn.SINGLE(amstaffbru))</f>
        <v>#NAME?</v>
      </c>
    </row>
    <row r="23566" spans="1:8" x14ac:dyDescent="0.2">
      <c r="A23566">
        <v>6.1567599316081805E+17</v>
      </c>
      <c r="B23566" t="s">
        <v>47335</v>
      </c>
      <c r="C23566" t="s">
        <v>47336</v>
      </c>
      <c r="D23566" s="1">
        <v>42185.096875000003</v>
      </c>
      <c r="E23566">
        <v>110</v>
      </c>
      <c r="F23566">
        <v>296</v>
      </c>
      <c r="G23566" t="s">
        <v>47337</v>
      </c>
    </row>
    <row r="23567" spans="1:8" x14ac:dyDescent="0.2">
      <c r="A23567">
        <v>6.1567614161826202E+17</v>
      </c>
      <c r="B23567" t="s">
        <v>47338</v>
      </c>
      <c r="C23567" t="s">
        <v>47339</v>
      </c>
      <c r="D23567" s="1">
        <v>42185.097280092596</v>
      </c>
      <c r="E23567">
        <v>122</v>
      </c>
      <c r="F23567">
        <v>404</v>
      </c>
      <c r="G23567" t="s">
        <v>215</v>
      </c>
    </row>
    <row r="23568" spans="1:8" x14ac:dyDescent="0.2">
      <c r="A23568">
        <v>6.1567650041155098E+17</v>
      </c>
      <c r="B23568" t="s">
        <v>47340</v>
      </c>
      <c r="C23568" t="s">
        <v>47341</v>
      </c>
      <c r="D23568" s="1">
        <v>42185.098275462966</v>
      </c>
      <c r="E23568">
        <v>101</v>
      </c>
      <c r="F23568">
        <v>307</v>
      </c>
      <c r="G23568" t="e">
        <f>_xlfn.SINGLE( _xlfn.SINGLE( _xlfn.SINGLE(amstaffbru)))</f>
        <v>#NAME?</v>
      </c>
    </row>
    <row r="23569" spans="1:8" x14ac:dyDescent="0.2">
      <c r="A23569">
        <v>6.1567670814704397E+17</v>
      </c>
      <c r="B23569" t="s">
        <v>47342</v>
      </c>
      <c r="C23569" t="s">
        <v>47343</v>
      </c>
      <c r="D23569" s="1">
        <v>42185.09884259259</v>
      </c>
      <c r="E23569">
        <v>54</v>
      </c>
      <c r="F23569">
        <v>157</v>
      </c>
      <c r="G23569" t="s">
        <v>47344</v>
      </c>
    </row>
    <row r="23570" spans="1:8" x14ac:dyDescent="0.2">
      <c r="A23570">
        <v>6.1567685958664102E+17</v>
      </c>
      <c r="B23570" t="s">
        <v>47345</v>
      </c>
      <c r="C23570" t="s">
        <v>47346</v>
      </c>
      <c r="D23570" s="1">
        <v>42185.099259259259</v>
      </c>
      <c r="E23570">
        <v>118</v>
      </c>
      <c r="F23570">
        <v>334</v>
      </c>
      <c r="G23570" t="s">
        <v>89</v>
      </c>
    </row>
    <row r="23571" spans="1:8" x14ac:dyDescent="0.2">
      <c r="A23571">
        <v>6.1567910454588198E+17</v>
      </c>
      <c r="B23571" t="s">
        <v>47347</v>
      </c>
      <c r="C23571" t="s">
        <v>47348</v>
      </c>
      <c r="D23571" s="1">
        <v>42185.105451388888</v>
      </c>
      <c r="E23571">
        <v>59</v>
      </c>
      <c r="F23571">
        <v>219</v>
      </c>
      <c r="G23571" t="s">
        <v>576</v>
      </c>
      <c r="H23571" t="s">
        <v>390</v>
      </c>
    </row>
    <row r="23572" spans="1:8" x14ac:dyDescent="0.2">
      <c r="A23572">
        <v>6.1569565315552397E+17</v>
      </c>
      <c r="B23572" t="s">
        <v>47349</v>
      </c>
      <c r="C23572" t="s">
        <v>47350</v>
      </c>
      <c r="D23572" s="1">
        <v>42185.151122685187</v>
      </c>
      <c r="E23572">
        <v>78</v>
      </c>
      <c r="F23572">
        <v>262</v>
      </c>
      <c r="G23572" t="s">
        <v>576</v>
      </c>
    </row>
    <row r="23573" spans="1:8" x14ac:dyDescent="0.2">
      <c r="A23573">
        <v>6.1569654528819994E+17</v>
      </c>
      <c r="B23573" t="s">
        <v>47351</v>
      </c>
      <c r="C23573" t="s">
        <v>47352</v>
      </c>
      <c r="D23573" s="1">
        <v>42185.153587962966</v>
      </c>
      <c r="E23573">
        <v>270</v>
      </c>
      <c r="F23573">
        <v>676</v>
      </c>
      <c r="G23573" t="s">
        <v>215</v>
      </c>
      <c r="H23573" t="s">
        <v>390</v>
      </c>
    </row>
    <row r="23574" spans="1:8" x14ac:dyDescent="0.2">
      <c r="A23574">
        <v>6.1569691193746995E+17</v>
      </c>
      <c r="B23574" t="s">
        <v>47353</v>
      </c>
      <c r="C23574" t="s">
        <v>47354</v>
      </c>
      <c r="D23574" s="1">
        <v>42185.154594907406</v>
      </c>
      <c r="E23574">
        <v>140</v>
      </c>
      <c r="F23574">
        <v>330</v>
      </c>
      <c r="G23574" t="s">
        <v>89</v>
      </c>
      <c r="H23574" t="s">
        <v>390</v>
      </c>
    </row>
    <row r="23575" spans="1:8" x14ac:dyDescent="0.2">
      <c r="A23575">
        <v>6.1569743042056602E+17</v>
      </c>
      <c r="B23575" t="s">
        <v>47355</v>
      </c>
      <c r="C23575" t="s">
        <v>47356</v>
      </c>
      <c r="D23575" s="1">
        <v>42185.156030092592</v>
      </c>
      <c r="E23575">
        <v>94</v>
      </c>
      <c r="F23575">
        <v>302</v>
      </c>
      <c r="G23575" t="s">
        <v>487</v>
      </c>
    </row>
    <row r="23576" spans="1:8" x14ac:dyDescent="0.2">
      <c r="A23576">
        <v>6.1586127492944602E+17</v>
      </c>
      <c r="B23576" t="s">
        <v>47357</v>
      </c>
      <c r="C23576" t="s">
        <v>47358</v>
      </c>
      <c r="D23576" s="1">
        <v>42185.608148148145</v>
      </c>
      <c r="E23576">
        <v>1144</v>
      </c>
      <c r="F23576">
        <v>1923</v>
      </c>
    </row>
    <row r="23577" spans="1:8" x14ac:dyDescent="0.2">
      <c r="A23577">
        <v>6.1586674199495398E+17</v>
      </c>
      <c r="B23577" t="s">
        <v>47359</v>
      </c>
      <c r="C23577" t="s">
        <v>47360</v>
      </c>
      <c r="D23577" s="1">
        <v>42185.623240740744</v>
      </c>
      <c r="E23577">
        <v>3617</v>
      </c>
      <c r="F23577">
        <v>3670</v>
      </c>
    </row>
    <row r="23578" spans="1:8" x14ac:dyDescent="0.2">
      <c r="A23578">
        <v>6.1587847969179597E+17</v>
      </c>
      <c r="B23578" t="s">
        <v>47361</v>
      </c>
      <c r="C23578" t="s">
        <v>47362</v>
      </c>
      <c r="D23578" s="1">
        <v>42185.655624999999</v>
      </c>
      <c r="E23578">
        <v>171</v>
      </c>
      <c r="F23578">
        <v>361</v>
      </c>
      <c r="G23578" t="s">
        <v>215</v>
      </c>
      <c r="H23578" t="s">
        <v>390</v>
      </c>
    </row>
    <row r="23579" spans="1:8" x14ac:dyDescent="0.2">
      <c r="A23579">
        <v>6.1587876827250202E+17</v>
      </c>
      <c r="B23579" t="s">
        <v>47363</v>
      </c>
      <c r="C23579" t="s">
        <v>47364</v>
      </c>
      <c r="D23579" s="1">
        <v>42185.656423611108</v>
      </c>
      <c r="E23579">
        <v>613</v>
      </c>
      <c r="F23579">
        <v>888</v>
      </c>
      <c r="G23579" t="s">
        <v>487</v>
      </c>
      <c r="H23579" t="s">
        <v>390</v>
      </c>
    </row>
    <row r="23580" spans="1:8" x14ac:dyDescent="0.2">
      <c r="A23580">
        <v>6.1588036634430195E+17</v>
      </c>
      <c r="B23580" t="s">
        <v>47365</v>
      </c>
      <c r="C23580" t="s">
        <v>47366</v>
      </c>
      <c r="D23580" s="1">
        <v>42185.660833333335</v>
      </c>
      <c r="E23580">
        <v>926</v>
      </c>
      <c r="F23580">
        <v>1306</v>
      </c>
    </row>
    <row r="23581" spans="1:8" x14ac:dyDescent="0.2">
      <c r="A23581">
        <v>6.1592031009796506E+17</v>
      </c>
      <c r="B23581" t="s">
        <v>47367</v>
      </c>
      <c r="C23581" t="s">
        <v>47368</v>
      </c>
      <c r="D23581" s="1">
        <v>42185.771053240744</v>
      </c>
      <c r="E23581">
        <v>140</v>
      </c>
      <c r="F23581">
        <v>394</v>
      </c>
      <c r="G23581" t="s">
        <v>215</v>
      </c>
    </row>
    <row r="23582" spans="1:8" x14ac:dyDescent="0.2">
      <c r="A23582">
        <v>6.1592061387882394E+17</v>
      </c>
      <c r="B23582" t="s">
        <v>47369</v>
      </c>
      <c r="C23582" t="s">
        <v>47370</v>
      </c>
      <c r="D23582" s="1">
        <v>42185.771898148145</v>
      </c>
      <c r="E23582">
        <v>167</v>
      </c>
      <c r="F23582">
        <v>428</v>
      </c>
      <c r="G23582" t="s">
        <v>215</v>
      </c>
    </row>
    <row r="23583" spans="1:8" x14ac:dyDescent="0.2">
      <c r="A23583">
        <v>6.1592097076377101E+17</v>
      </c>
      <c r="B23583" t="s">
        <v>47371</v>
      </c>
      <c r="C23583" t="s">
        <v>47372</v>
      </c>
      <c r="D23583" s="1">
        <v>42185.772881944446</v>
      </c>
      <c r="E23583">
        <v>283</v>
      </c>
      <c r="F23583">
        <v>625</v>
      </c>
      <c r="G23583" t="s">
        <v>89</v>
      </c>
    </row>
    <row r="23584" spans="1:8" x14ac:dyDescent="0.2">
      <c r="A23584">
        <v>6.1592166513917504E+17</v>
      </c>
      <c r="B23584" t="s">
        <v>47373</v>
      </c>
      <c r="C23584" t="s">
        <v>47374</v>
      </c>
      <c r="D23584" s="1">
        <v>42185.774791666663</v>
      </c>
      <c r="E23584">
        <v>311</v>
      </c>
      <c r="F23584">
        <v>749</v>
      </c>
      <c r="G23584" t="s">
        <v>215</v>
      </c>
    </row>
    <row r="23585" spans="1:8" x14ac:dyDescent="0.2">
      <c r="A23585">
        <v>6.1597748355754304E+17</v>
      </c>
      <c r="B23585" t="s">
        <v>47375</v>
      </c>
      <c r="C23585" t="s">
        <v>47376</v>
      </c>
      <c r="D23585" s="1">
        <v>42185.928831018522</v>
      </c>
      <c r="E23585">
        <v>226</v>
      </c>
      <c r="F23585">
        <v>340</v>
      </c>
      <c r="G23585" t="s">
        <v>89</v>
      </c>
      <c r="H23585" t="s">
        <v>616</v>
      </c>
    </row>
    <row r="23586" spans="1:8" x14ac:dyDescent="0.2">
      <c r="A23586">
        <v>6.1598598119651302E+17</v>
      </c>
      <c r="B23586" t="s">
        <v>47377</v>
      </c>
      <c r="C23586" t="s">
        <v>47378</v>
      </c>
      <c r="D23586" s="1">
        <v>42185.952280092592</v>
      </c>
      <c r="E23586">
        <v>234</v>
      </c>
      <c r="F23586">
        <v>550</v>
      </c>
      <c r="G23586" t="s">
        <v>89</v>
      </c>
    </row>
    <row r="23587" spans="1:8" x14ac:dyDescent="0.2">
      <c r="A23587">
        <v>6.1598666408374605E+17</v>
      </c>
      <c r="B23587" t="s">
        <v>47379</v>
      </c>
      <c r="C23587" t="s">
        <v>47380</v>
      </c>
      <c r="D23587" s="1">
        <v>42185.954155092593</v>
      </c>
      <c r="E23587">
        <v>166</v>
      </c>
      <c r="F23587">
        <v>432</v>
      </c>
      <c r="G23587" t="s">
        <v>215</v>
      </c>
    </row>
    <row r="23588" spans="1:8" x14ac:dyDescent="0.2">
      <c r="A23588">
        <v>6.1599942651194099E+17</v>
      </c>
      <c r="B23588" t="s">
        <v>47381</v>
      </c>
      <c r="C23588" t="s">
        <v>47382</v>
      </c>
      <c r="D23588" s="1">
        <v>42185.989374999997</v>
      </c>
      <c r="E23588">
        <v>738</v>
      </c>
      <c r="F23588">
        <v>1324</v>
      </c>
      <c r="H23588" t="s">
        <v>390</v>
      </c>
    </row>
    <row r="23589" spans="1:8" x14ac:dyDescent="0.2">
      <c r="A23589">
        <v>6.16008789800656E+17</v>
      </c>
      <c r="B23589" t="s">
        <v>47383</v>
      </c>
      <c r="C23589" t="s">
        <v>47384</v>
      </c>
      <c r="D23589" s="1">
        <v>42186.015219907407</v>
      </c>
      <c r="E23589">
        <v>438</v>
      </c>
      <c r="F23589">
        <v>613</v>
      </c>
      <c r="G23589" t="e">
        <f>THESHARKTANK1</f>
        <v>#NAME?</v>
      </c>
    </row>
    <row r="23590" spans="1:8" x14ac:dyDescent="0.2">
      <c r="A23590">
        <v>6.1601643809721894E+17</v>
      </c>
      <c r="B23590" t="s">
        <v>47385</v>
      </c>
      <c r="C23590" t="s">
        <v>47386</v>
      </c>
      <c r="D23590" s="1">
        <v>42186.036319444444</v>
      </c>
      <c r="E23590">
        <v>192</v>
      </c>
      <c r="F23590">
        <v>623</v>
      </c>
      <c r="G23590" t="s">
        <v>89</v>
      </c>
    </row>
    <row r="23591" spans="1:8" x14ac:dyDescent="0.2">
      <c r="A23591">
        <v>6.1626547661689997E+17</v>
      </c>
      <c r="B23591" t="s">
        <v>47387</v>
      </c>
      <c r="C23591" t="s">
        <v>47388</v>
      </c>
      <c r="D23591" s="1">
        <v>42186.723530092589</v>
      </c>
      <c r="E23591">
        <v>574</v>
      </c>
      <c r="F23591">
        <v>877</v>
      </c>
      <c r="G23591" t="s">
        <v>89</v>
      </c>
    </row>
    <row r="23592" spans="1:8" x14ac:dyDescent="0.2">
      <c r="A23592">
        <v>6.1629013091615501E+17</v>
      </c>
      <c r="B23592" t="s">
        <v>47389</v>
      </c>
      <c r="C23592" t="s">
        <v>47390</v>
      </c>
      <c r="D23592" s="1">
        <v>42186.791562500002</v>
      </c>
      <c r="E23592">
        <v>1253</v>
      </c>
      <c r="F23592">
        <v>1976</v>
      </c>
      <c r="G23592" t="s">
        <v>89</v>
      </c>
    </row>
    <row r="23593" spans="1:8" x14ac:dyDescent="0.2">
      <c r="A23593">
        <v>6.1629024475376E+17</v>
      </c>
      <c r="B23593" t="s">
        <v>47391</v>
      </c>
      <c r="C23593" t="s">
        <v>47392</v>
      </c>
      <c r="D23593" s="1">
        <v>42186.791886574072</v>
      </c>
      <c r="E23593">
        <v>1880</v>
      </c>
      <c r="F23593">
        <v>2443</v>
      </c>
      <c r="G23593" t="s">
        <v>89</v>
      </c>
      <c r="H23593" t="s">
        <v>390</v>
      </c>
    </row>
    <row r="23594" spans="1:8" x14ac:dyDescent="0.2">
      <c r="A23594">
        <v>6.1632890088552397E+17</v>
      </c>
      <c r="B23594" t="s">
        <v>47393</v>
      </c>
      <c r="C23594" t="s">
        <v>47394</v>
      </c>
      <c r="D23594" s="1">
        <v>42186.898553240739</v>
      </c>
      <c r="E23594">
        <v>187</v>
      </c>
      <c r="F23594">
        <v>624</v>
      </c>
      <c r="G23594" t="s">
        <v>89</v>
      </c>
    </row>
    <row r="23595" spans="1:8" x14ac:dyDescent="0.2">
      <c r="A23595">
        <v>6.1633181300333696E+17</v>
      </c>
      <c r="B23595" t="s">
        <v>47395</v>
      </c>
      <c r="C23595" t="s">
        <v>47396</v>
      </c>
      <c r="D23595" s="1">
        <v>42186.906585648147</v>
      </c>
      <c r="E23595">
        <v>247</v>
      </c>
      <c r="F23595">
        <v>604</v>
      </c>
      <c r="G23595" t="s">
        <v>576</v>
      </c>
    </row>
    <row r="23596" spans="1:8" x14ac:dyDescent="0.2">
      <c r="A23596">
        <v>6.1633914391274701E+17</v>
      </c>
      <c r="B23596" t="s">
        <v>47397</v>
      </c>
      <c r="C23596" t="s">
        <v>47398</v>
      </c>
      <c r="D23596" s="1">
        <v>42186.926817129628</v>
      </c>
      <c r="E23596">
        <v>361</v>
      </c>
      <c r="F23596">
        <v>754</v>
      </c>
      <c r="G23596" t="s">
        <v>215</v>
      </c>
    </row>
    <row r="23597" spans="1:8" x14ac:dyDescent="0.2">
      <c r="A23597">
        <v>6.1635297481890598E+17</v>
      </c>
      <c r="B23597" t="s">
        <v>47399</v>
      </c>
      <c r="C23597" t="s">
        <v>47400</v>
      </c>
      <c r="D23597" s="1">
        <v>42186.964988425927</v>
      </c>
      <c r="E23597">
        <v>149</v>
      </c>
      <c r="F23597">
        <v>292</v>
      </c>
      <c r="G23597" t="s">
        <v>89</v>
      </c>
    </row>
    <row r="23598" spans="1:8" x14ac:dyDescent="0.2">
      <c r="A23598">
        <v>6.1635305143207898E+17</v>
      </c>
      <c r="B23598" t="s">
        <v>47401</v>
      </c>
      <c r="C23598" t="s">
        <v>47402</v>
      </c>
      <c r="D23598" s="1">
        <v>42186.965196759258</v>
      </c>
      <c r="E23598">
        <v>234</v>
      </c>
      <c r="F23598">
        <v>401</v>
      </c>
      <c r="G23598" t="s">
        <v>89</v>
      </c>
    </row>
    <row r="23599" spans="1:8" x14ac:dyDescent="0.2">
      <c r="A23599">
        <v>6.16353325336928E+17</v>
      </c>
      <c r="B23599" t="s">
        <v>47403</v>
      </c>
      <c r="C23599" t="s">
        <v>47404</v>
      </c>
      <c r="D23599" s="1">
        <v>42186.965949074074</v>
      </c>
      <c r="E23599">
        <v>2325</v>
      </c>
      <c r="F23599">
        <v>2647</v>
      </c>
      <c r="G23599" t="s">
        <v>89</v>
      </c>
    </row>
    <row r="23600" spans="1:8" x14ac:dyDescent="0.2">
      <c r="A23600">
        <v>6.1635345788950502E+17</v>
      </c>
      <c r="B23600" t="s">
        <v>47405</v>
      </c>
      <c r="C23600" t="s">
        <v>47406</v>
      </c>
      <c r="D23600" s="1">
        <v>42186.966319444444</v>
      </c>
      <c r="E23600">
        <v>732</v>
      </c>
      <c r="F23600">
        <v>1116</v>
      </c>
      <c r="G23600" t="s">
        <v>89</v>
      </c>
    </row>
    <row r="23601" spans="1:8" x14ac:dyDescent="0.2">
      <c r="A23601">
        <v>6.1636496060464704E+17</v>
      </c>
      <c r="B23601" t="s">
        <v>47407</v>
      </c>
      <c r="C23601" t="s">
        <v>47408</v>
      </c>
      <c r="D23601" s="1">
        <v>42186.998055555552</v>
      </c>
      <c r="E23601">
        <v>419</v>
      </c>
      <c r="F23601">
        <v>666</v>
      </c>
    </row>
    <row r="23602" spans="1:8" x14ac:dyDescent="0.2">
      <c r="A23602">
        <v>6.1637269113052301E+17</v>
      </c>
      <c r="B23602" t="s">
        <v>47409</v>
      </c>
      <c r="C23602" t="s">
        <v>47410</v>
      </c>
      <c r="D23602" s="1">
        <v>42187.019386574073</v>
      </c>
      <c r="E23602">
        <v>592</v>
      </c>
      <c r="F23602">
        <v>1072</v>
      </c>
    </row>
    <row r="23603" spans="1:8" x14ac:dyDescent="0.2">
      <c r="A23603">
        <v>6.1640354295019494E+17</v>
      </c>
      <c r="B23603" t="s">
        <v>47411</v>
      </c>
      <c r="C23603" t="s">
        <v>47412</v>
      </c>
      <c r="D23603" s="1">
        <v>42187.104525462964</v>
      </c>
      <c r="E23603">
        <v>485</v>
      </c>
      <c r="F23603">
        <v>876</v>
      </c>
      <c r="G23603" t="s">
        <v>215</v>
      </c>
    </row>
    <row r="23604" spans="1:8" x14ac:dyDescent="0.2">
      <c r="A23604">
        <v>6.1642241584599795E+17</v>
      </c>
      <c r="B23604" t="s">
        <v>47413</v>
      </c>
      <c r="C23604" t="s">
        <v>47414</v>
      </c>
      <c r="D23604" s="1">
        <v>42187.156608796293</v>
      </c>
      <c r="E23604">
        <v>160</v>
      </c>
      <c r="F23604">
        <v>408</v>
      </c>
      <c r="G23604" t="s">
        <v>215</v>
      </c>
    </row>
    <row r="23605" spans="1:8" x14ac:dyDescent="0.2">
      <c r="A23605">
        <v>6.1642304354038502E+17</v>
      </c>
      <c r="B23605" t="s">
        <v>47415</v>
      </c>
      <c r="C23605" t="s">
        <v>47416</v>
      </c>
      <c r="D23605" s="1">
        <v>42187.158333333333</v>
      </c>
      <c r="E23605">
        <v>247</v>
      </c>
      <c r="F23605">
        <v>636</v>
      </c>
      <c r="G23605" t="s">
        <v>47417</v>
      </c>
      <c r="H23605" t="s">
        <v>390</v>
      </c>
    </row>
    <row r="23606" spans="1:8" x14ac:dyDescent="0.2">
      <c r="A23606">
        <v>6.1642321199198605E+17</v>
      </c>
      <c r="B23606" t="s">
        <v>47418</v>
      </c>
      <c r="C23606" t="s">
        <v>47419</v>
      </c>
      <c r="D23606" s="1">
        <v>42187.158796296295</v>
      </c>
      <c r="E23606">
        <v>331</v>
      </c>
      <c r="F23606">
        <v>843</v>
      </c>
      <c r="G23606" t="s">
        <v>215</v>
      </c>
    </row>
    <row r="23607" spans="1:8" x14ac:dyDescent="0.2">
      <c r="A23607">
        <v>6.1657203440816896E+17</v>
      </c>
      <c r="B23607" t="s">
        <v>47420</v>
      </c>
      <c r="C23607" t="s">
        <v>47421</v>
      </c>
      <c r="D23607" s="1">
        <v>42187.569479166668</v>
      </c>
      <c r="E23607">
        <v>444</v>
      </c>
      <c r="F23607">
        <v>494</v>
      </c>
      <c r="G23607" t="s">
        <v>576</v>
      </c>
    </row>
    <row r="23608" spans="1:8" x14ac:dyDescent="0.2">
      <c r="A23608">
        <v>6.1657227006929306E+17</v>
      </c>
      <c r="B23608" t="s">
        <v>47422</v>
      </c>
      <c r="C23608" t="s">
        <v>47423</v>
      </c>
      <c r="D23608" s="1">
        <v>42187.570127314815</v>
      </c>
      <c r="E23608">
        <v>142</v>
      </c>
      <c r="F23608">
        <v>365</v>
      </c>
      <c r="G23608" t="s">
        <v>89</v>
      </c>
    </row>
    <row r="23609" spans="1:8" x14ac:dyDescent="0.2">
      <c r="A23609">
        <v>6.1657253071175603E+17</v>
      </c>
      <c r="B23609" t="s">
        <v>47424</v>
      </c>
      <c r="C23609" t="s">
        <v>47425</v>
      </c>
      <c r="D23609" s="1">
        <v>42187.570844907408</v>
      </c>
      <c r="E23609">
        <v>492</v>
      </c>
      <c r="F23609">
        <v>798</v>
      </c>
      <c r="G23609" t="s">
        <v>215</v>
      </c>
      <c r="H23609" t="s">
        <v>390</v>
      </c>
    </row>
    <row r="23610" spans="1:8" x14ac:dyDescent="0.2">
      <c r="A23610">
        <v>6.1659092169042701E+17</v>
      </c>
      <c r="B23610" t="s">
        <v>47426</v>
      </c>
      <c r="C23610" t="s">
        <v>47427</v>
      </c>
      <c r="D23610" s="1">
        <v>42187.62159722222</v>
      </c>
      <c r="E23610">
        <v>101</v>
      </c>
      <c r="F23610">
        <v>220</v>
      </c>
      <c r="G23610" t="s">
        <v>576</v>
      </c>
    </row>
    <row r="23611" spans="1:8" x14ac:dyDescent="0.2">
      <c r="A23611">
        <v>6.16591134605856E+17</v>
      </c>
      <c r="B23611" t="s">
        <v>47428</v>
      </c>
      <c r="C23611" t="s">
        <v>47429</v>
      </c>
      <c r="D23611" s="1">
        <v>42187.622175925928</v>
      </c>
      <c r="E23611">
        <v>125</v>
      </c>
      <c r="F23611">
        <v>277</v>
      </c>
      <c r="G23611" t="s">
        <v>487</v>
      </c>
      <c r="H23611" t="s">
        <v>390</v>
      </c>
    </row>
    <row r="23612" spans="1:8" x14ac:dyDescent="0.2">
      <c r="A23612">
        <v>6.1659172874583603E+17</v>
      </c>
      <c r="B23612" t="s">
        <v>47430</v>
      </c>
      <c r="C23612" t="s">
        <v>47431</v>
      </c>
      <c r="D23612" s="1">
        <v>42187.623819444445</v>
      </c>
      <c r="E23612">
        <v>162</v>
      </c>
      <c r="F23612">
        <v>364</v>
      </c>
      <c r="G23612" t="s">
        <v>47432</v>
      </c>
    </row>
    <row r="23613" spans="1:8" x14ac:dyDescent="0.2">
      <c r="A23613">
        <v>6.1659183383412698E+17</v>
      </c>
      <c r="B23613" t="s">
        <v>47433</v>
      </c>
      <c r="C23613" t="s">
        <v>47434</v>
      </c>
      <c r="D23613" s="1">
        <v>42187.624108796299</v>
      </c>
      <c r="E23613">
        <v>69</v>
      </c>
      <c r="F23613">
        <v>169</v>
      </c>
      <c r="G23613" t="s">
        <v>576</v>
      </c>
    </row>
    <row r="23614" spans="1:8" x14ac:dyDescent="0.2">
      <c r="A23614">
        <v>6.1659194238269798E+17</v>
      </c>
      <c r="B23614" t="s">
        <v>47435</v>
      </c>
      <c r="C23614" t="s">
        <v>47436</v>
      </c>
      <c r="D23614" s="1">
        <v>42187.624409722222</v>
      </c>
      <c r="E23614">
        <v>170</v>
      </c>
      <c r="F23614">
        <v>344</v>
      </c>
      <c r="G23614" t="s">
        <v>47437</v>
      </c>
    </row>
    <row r="23615" spans="1:8" x14ac:dyDescent="0.2">
      <c r="A23615">
        <v>6.1659286010057894E+17</v>
      </c>
      <c r="B23615" t="s">
        <v>47438</v>
      </c>
      <c r="C23615" t="s">
        <v>47439</v>
      </c>
      <c r="D23615" s="1">
        <v>42187.626944444448</v>
      </c>
      <c r="E23615">
        <v>200</v>
      </c>
      <c r="F23615">
        <v>411</v>
      </c>
      <c r="G23615" t="s">
        <v>576</v>
      </c>
      <c r="H23615" t="s">
        <v>390</v>
      </c>
    </row>
    <row r="23616" spans="1:8" x14ac:dyDescent="0.2">
      <c r="A23616">
        <v>6.1659292405113997E+17</v>
      </c>
      <c r="B23616" t="s">
        <v>47440</v>
      </c>
      <c r="C23616" t="s">
        <v>47441</v>
      </c>
      <c r="D23616" s="1">
        <v>42187.627118055556</v>
      </c>
      <c r="E23616">
        <v>226</v>
      </c>
      <c r="F23616">
        <v>510</v>
      </c>
      <c r="G23616" t="s">
        <v>487</v>
      </c>
    </row>
    <row r="23617" spans="1:7" x14ac:dyDescent="0.2">
      <c r="A23617">
        <v>6.16592995471728E+17</v>
      </c>
      <c r="B23617" t="s">
        <v>47442</v>
      </c>
      <c r="C23617" t="s">
        <v>47443</v>
      </c>
      <c r="D23617" s="1">
        <v>42187.627314814818</v>
      </c>
      <c r="E23617">
        <v>70</v>
      </c>
      <c r="F23617">
        <v>181</v>
      </c>
      <c r="G23617" t="s">
        <v>546</v>
      </c>
    </row>
    <row r="23618" spans="1:7" x14ac:dyDescent="0.2">
      <c r="A23618">
        <v>6.1659312263044301E+17</v>
      </c>
      <c r="B23618" t="s">
        <v>47444</v>
      </c>
      <c r="C23618" t="s">
        <v>47445</v>
      </c>
      <c r="D23618" s="1">
        <v>42187.627662037034</v>
      </c>
      <c r="E23618">
        <v>88</v>
      </c>
      <c r="F23618">
        <v>211</v>
      </c>
      <c r="G23618" t="s">
        <v>576</v>
      </c>
    </row>
    <row r="23619" spans="1:7" x14ac:dyDescent="0.2">
      <c r="A23619">
        <v>6.1659358066940698E+17</v>
      </c>
      <c r="B23619" t="s">
        <v>47446</v>
      </c>
      <c r="C23619" t="s">
        <v>47447</v>
      </c>
      <c r="D23619" s="1">
        <v>42187.628935185188</v>
      </c>
      <c r="E23619">
        <v>401</v>
      </c>
      <c r="F23619">
        <v>495</v>
      </c>
      <c r="G23619" t="s">
        <v>89</v>
      </c>
    </row>
    <row r="23620" spans="1:7" x14ac:dyDescent="0.2">
      <c r="A23620">
        <v>6.1662463331235405E+17</v>
      </c>
      <c r="B23620" t="s">
        <v>47448</v>
      </c>
      <c r="C23620" t="s">
        <v>47449</v>
      </c>
      <c r="D23620" s="1">
        <v>42187.714618055557</v>
      </c>
      <c r="E23620">
        <v>1044</v>
      </c>
      <c r="F23620">
        <v>1754</v>
      </c>
      <c r="G23620" t="s">
        <v>215</v>
      </c>
    </row>
    <row r="23621" spans="1:7" x14ac:dyDescent="0.2">
      <c r="A23621">
        <v>6.1662479752776397E+17</v>
      </c>
      <c r="B23621" t="s">
        <v>47450</v>
      </c>
      <c r="C23621" t="s">
        <v>47451</v>
      </c>
      <c r="D23621" s="1">
        <v>42187.715069444443</v>
      </c>
      <c r="E23621">
        <v>551</v>
      </c>
      <c r="F23621">
        <v>1069</v>
      </c>
      <c r="G23621" t="s">
        <v>89</v>
      </c>
    </row>
    <row r="23622" spans="1:7" x14ac:dyDescent="0.2">
      <c r="A23622">
        <v>6.1663181693877798E+17</v>
      </c>
      <c r="B23622" t="s">
        <v>47452</v>
      </c>
      <c r="C23622" t="s">
        <v>47453</v>
      </c>
      <c r="D23622" s="1">
        <v>42187.734444444446</v>
      </c>
      <c r="E23622">
        <v>218</v>
      </c>
      <c r="F23622">
        <v>492</v>
      </c>
      <c r="G23622" t="s">
        <v>576</v>
      </c>
    </row>
    <row r="23623" spans="1:7" x14ac:dyDescent="0.2">
      <c r="A23623">
        <v>6.1664619260955802E+17</v>
      </c>
      <c r="B23623" t="s">
        <v>47454</v>
      </c>
      <c r="C23623" t="s">
        <v>47455</v>
      </c>
      <c r="D23623" s="1">
        <v>42187.774108796293</v>
      </c>
      <c r="E23623">
        <v>286</v>
      </c>
      <c r="F23623">
        <v>617</v>
      </c>
      <c r="G23623" t="s">
        <v>89</v>
      </c>
    </row>
    <row r="23624" spans="1:7" x14ac:dyDescent="0.2">
      <c r="A23624">
        <v>6.1666441038019302E+17</v>
      </c>
      <c r="B23624" t="s">
        <v>47456</v>
      </c>
      <c r="C23624" t="s">
        <v>47457</v>
      </c>
      <c r="D23624" s="1">
        <v>42187.824386574073</v>
      </c>
      <c r="E23624">
        <v>194</v>
      </c>
      <c r="F23624">
        <v>355</v>
      </c>
      <c r="G23624" t="s">
        <v>89</v>
      </c>
    </row>
    <row r="23625" spans="1:7" x14ac:dyDescent="0.2">
      <c r="A23625">
        <v>6.1666745127574694E+17</v>
      </c>
      <c r="B23625" t="s">
        <v>47458</v>
      </c>
      <c r="C23625" t="s">
        <v>47459</v>
      </c>
      <c r="D23625" s="1">
        <v>42187.832777777781</v>
      </c>
      <c r="E23625">
        <v>506</v>
      </c>
      <c r="F23625">
        <v>559</v>
      </c>
      <c r="G23625" t="e">
        <f>_xlfn.SINGLE( _xlfn.SINGLE(JeffJlpa1))</f>
        <v>#NAME?</v>
      </c>
    </row>
    <row r="23626" spans="1:7" x14ac:dyDescent="0.2">
      <c r="A23626">
        <v>6.1667127293265498E+17</v>
      </c>
      <c r="B23626" t="s">
        <v>47460</v>
      </c>
      <c r="C23626" t="s">
        <v>47461</v>
      </c>
      <c r="D23626" s="1">
        <v>42187.843321759261</v>
      </c>
      <c r="E23626">
        <v>85</v>
      </c>
      <c r="F23626">
        <v>166</v>
      </c>
      <c r="G23626" t="s">
        <v>487</v>
      </c>
    </row>
    <row r="23627" spans="1:7" x14ac:dyDescent="0.2">
      <c r="A23627">
        <v>6.1667273031906906E+17</v>
      </c>
      <c r="B23627" t="s">
        <v>47462</v>
      </c>
      <c r="C23627" t="s">
        <v>47463</v>
      </c>
      <c r="D23627" s="1">
        <v>42187.847337962965</v>
      </c>
      <c r="E23627">
        <v>352</v>
      </c>
      <c r="F23627">
        <v>437</v>
      </c>
      <c r="G23627" t="s">
        <v>89</v>
      </c>
    </row>
    <row r="23628" spans="1:7" x14ac:dyDescent="0.2">
      <c r="A23628">
        <v>6.1667380343596595E+17</v>
      </c>
      <c r="B23628" t="s">
        <v>47464</v>
      </c>
      <c r="C23628" t="s">
        <v>47465</v>
      </c>
      <c r="D23628" s="1">
        <v>42187.850300925929</v>
      </c>
      <c r="E23628">
        <v>276</v>
      </c>
      <c r="F23628">
        <v>415</v>
      </c>
    </row>
    <row r="23629" spans="1:7" x14ac:dyDescent="0.2">
      <c r="A23629">
        <v>6.1667496713720205E+17</v>
      </c>
      <c r="B23629" t="s">
        <v>47466</v>
      </c>
      <c r="C23629" t="s">
        <v>47467</v>
      </c>
      <c r="D23629" s="1">
        <v>42187.853518518517</v>
      </c>
      <c r="E23629">
        <v>267</v>
      </c>
      <c r="F23629">
        <v>426</v>
      </c>
    </row>
    <row r="23630" spans="1:7" x14ac:dyDescent="0.2">
      <c r="A23630">
        <v>6.1667665104120205E+17</v>
      </c>
      <c r="B23630" t="s">
        <v>47468</v>
      </c>
      <c r="C23630" t="s">
        <v>47469</v>
      </c>
      <c r="D23630" s="1">
        <v>42187.858159722222</v>
      </c>
      <c r="E23630">
        <v>95</v>
      </c>
      <c r="F23630">
        <v>228</v>
      </c>
      <c r="G23630" t="s">
        <v>47470</v>
      </c>
    </row>
    <row r="23631" spans="1:7" x14ac:dyDescent="0.2">
      <c r="A23631">
        <v>6.1667730200972902E+17</v>
      </c>
      <c r="B23631" t="s">
        <v>47471</v>
      </c>
      <c r="C23631" t="s">
        <v>47472</v>
      </c>
      <c r="D23631" s="1">
        <v>42187.859953703701</v>
      </c>
      <c r="E23631">
        <v>165</v>
      </c>
      <c r="F23631">
        <v>342</v>
      </c>
      <c r="G23631" t="s">
        <v>576</v>
      </c>
    </row>
    <row r="23632" spans="1:7" x14ac:dyDescent="0.2">
      <c r="A23632">
        <v>6.1667769402619904E+17</v>
      </c>
      <c r="B23632" t="s">
        <v>47473</v>
      </c>
      <c r="C23632" t="s">
        <v>47474</v>
      </c>
      <c r="D23632" s="1">
        <v>42187.861041666663</v>
      </c>
      <c r="E23632">
        <v>85</v>
      </c>
      <c r="F23632">
        <v>274</v>
      </c>
      <c r="G23632" t="s">
        <v>215</v>
      </c>
    </row>
    <row r="23633" spans="1:8" x14ac:dyDescent="0.2">
      <c r="A23633">
        <v>6.1667808196575206E+17</v>
      </c>
      <c r="B23633" t="s">
        <v>47475</v>
      </c>
      <c r="C23633" t="s">
        <v>47476</v>
      </c>
      <c r="D23633" s="1">
        <v>42187.86210648148</v>
      </c>
      <c r="E23633">
        <v>164</v>
      </c>
      <c r="F23633">
        <v>297</v>
      </c>
      <c r="G23633" t="s">
        <v>215</v>
      </c>
      <c r="H23633" t="s">
        <v>390</v>
      </c>
    </row>
    <row r="23634" spans="1:8" x14ac:dyDescent="0.2">
      <c r="A23634">
        <v>6.1667901310960397E+17</v>
      </c>
      <c r="B23634" t="s">
        <v>47477</v>
      </c>
      <c r="C23634" t="s">
        <v>47478</v>
      </c>
      <c r="D23634" s="1">
        <v>42187.864675925928</v>
      </c>
      <c r="E23634">
        <v>490</v>
      </c>
      <c r="F23634">
        <v>628</v>
      </c>
      <c r="G23634" t="s">
        <v>215</v>
      </c>
      <c r="H23634" t="s">
        <v>616</v>
      </c>
    </row>
    <row r="23635" spans="1:8" x14ac:dyDescent="0.2">
      <c r="A23635">
        <v>6.1667955289138701E+17</v>
      </c>
      <c r="B23635" t="s">
        <v>47479</v>
      </c>
      <c r="C23635" t="s">
        <v>47480</v>
      </c>
      <c r="D23635" s="1">
        <v>42187.866168981483</v>
      </c>
      <c r="E23635">
        <v>223</v>
      </c>
      <c r="F23635">
        <v>470</v>
      </c>
      <c r="G23635" t="s">
        <v>215</v>
      </c>
    </row>
    <row r="23636" spans="1:8" x14ac:dyDescent="0.2">
      <c r="A23636">
        <v>6.1668009697653504E+17</v>
      </c>
      <c r="B23636" t="s">
        <v>47481</v>
      </c>
      <c r="C23636" t="s">
        <v>47482</v>
      </c>
      <c r="D23636" s="1">
        <v>42187.867673611108</v>
      </c>
      <c r="E23636">
        <v>428</v>
      </c>
      <c r="F23636">
        <v>586</v>
      </c>
      <c r="G23636" t="s">
        <v>215</v>
      </c>
    </row>
    <row r="23637" spans="1:8" x14ac:dyDescent="0.2">
      <c r="A23637">
        <v>6.1668274466026202E+17</v>
      </c>
      <c r="B23637" t="s">
        <v>47483</v>
      </c>
      <c r="C23637" t="s">
        <v>47484</v>
      </c>
      <c r="D23637" s="1">
        <v>42187.874976851854</v>
      </c>
      <c r="E23637">
        <v>371</v>
      </c>
      <c r="F23637">
        <v>471</v>
      </c>
    </row>
    <row r="23638" spans="1:8" x14ac:dyDescent="0.2">
      <c r="A23638">
        <v>6.1668585448502797E+17</v>
      </c>
      <c r="B23638" t="s">
        <v>47485</v>
      </c>
      <c r="C23638" t="s">
        <v>47486</v>
      </c>
      <c r="D23638" s="1">
        <v>42187.883553240739</v>
      </c>
      <c r="E23638">
        <v>62</v>
      </c>
      <c r="F23638">
        <v>137</v>
      </c>
      <c r="G23638" t="s">
        <v>215</v>
      </c>
    </row>
    <row r="23639" spans="1:8" x14ac:dyDescent="0.2">
      <c r="A23639">
        <v>6.1668716201734502E+17</v>
      </c>
      <c r="B23639" t="s">
        <v>47487</v>
      </c>
      <c r="C23639" t="s">
        <v>47488</v>
      </c>
      <c r="D23639" s="1">
        <v>42187.887164351851</v>
      </c>
      <c r="E23639">
        <v>220</v>
      </c>
      <c r="F23639">
        <v>350</v>
      </c>
    </row>
    <row r="23640" spans="1:8" x14ac:dyDescent="0.2">
      <c r="A23640">
        <v>6.1668884343413901E+17</v>
      </c>
      <c r="B23640" t="s">
        <v>47489</v>
      </c>
      <c r="C23640" t="s">
        <v>47490</v>
      </c>
      <c r="D23640" s="1">
        <v>42187.891805555555</v>
      </c>
      <c r="E23640">
        <v>597</v>
      </c>
      <c r="F23640">
        <v>986</v>
      </c>
    </row>
    <row r="23641" spans="1:8" x14ac:dyDescent="0.2">
      <c r="A23641">
        <v>6.1668954260783898E+17</v>
      </c>
      <c r="B23641" t="s">
        <v>47491</v>
      </c>
      <c r="C23641" t="s">
        <v>47492</v>
      </c>
      <c r="D23641" s="1">
        <v>42187.893738425926</v>
      </c>
      <c r="E23641">
        <v>173</v>
      </c>
      <c r="F23641">
        <v>405</v>
      </c>
      <c r="G23641" t="e">
        <f>KosloffM</f>
        <v>#NAME?</v>
      </c>
    </row>
    <row r="23642" spans="1:8" x14ac:dyDescent="0.2">
      <c r="A23642">
        <v>6.1668993924218394E+17</v>
      </c>
      <c r="B23642" t="s">
        <v>47493</v>
      </c>
      <c r="C23642" t="s">
        <v>47494</v>
      </c>
      <c r="D23642" s="1">
        <v>42187.894826388889</v>
      </c>
      <c r="E23642">
        <v>238</v>
      </c>
      <c r="F23642">
        <v>556</v>
      </c>
      <c r="G23642" t="s">
        <v>89</v>
      </c>
    </row>
    <row r="23643" spans="1:8" x14ac:dyDescent="0.2">
      <c r="A23643">
        <v>6.1669062564842202E+17</v>
      </c>
      <c r="B23643" t="s">
        <v>47495</v>
      </c>
      <c r="C23643" t="s">
        <v>47496</v>
      </c>
      <c r="D23643" s="1">
        <v>42187.896724537037</v>
      </c>
      <c r="E23643">
        <v>159</v>
      </c>
      <c r="F23643">
        <v>427</v>
      </c>
      <c r="G23643" t="s">
        <v>576</v>
      </c>
    </row>
    <row r="23644" spans="1:8" x14ac:dyDescent="0.2">
      <c r="A23644">
        <v>6.1669167517653402E+17</v>
      </c>
      <c r="B23644" t="s">
        <v>47497</v>
      </c>
      <c r="C23644" t="s">
        <v>47498</v>
      </c>
      <c r="D23644" s="1">
        <v>42187.899618055555</v>
      </c>
      <c r="E23644">
        <v>85</v>
      </c>
      <c r="F23644">
        <v>261</v>
      </c>
      <c r="G23644" t="s">
        <v>546</v>
      </c>
    </row>
    <row r="23645" spans="1:8" x14ac:dyDescent="0.2">
      <c r="A23645">
        <v>6.1669307096957696E+17</v>
      </c>
      <c r="B23645" t="s">
        <v>47499</v>
      </c>
      <c r="C23645" t="s">
        <v>47500</v>
      </c>
      <c r="D23645" s="1">
        <v>42187.90347222222</v>
      </c>
      <c r="E23645">
        <v>834</v>
      </c>
      <c r="F23645">
        <v>1429</v>
      </c>
    </row>
    <row r="23646" spans="1:8" x14ac:dyDescent="0.2">
      <c r="A23646">
        <v>6.1669471221317606E+17</v>
      </c>
      <c r="B23646" t="s">
        <v>47501</v>
      </c>
      <c r="C23646" t="s">
        <v>47502</v>
      </c>
      <c r="D23646" s="1">
        <v>42187.907997685186</v>
      </c>
      <c r="E23646">
        <v>548</v>
      </c>
      <c r="F23646">
        <v>1039</v>
      </c>
    </row>
    <row r="23647" spans="1:8" x14ac:dyDescent="0.2">
      <c r="A23647">
        <v>6.1673235935911501E+17</v>
      </c>
      <c r="B23647" t="s">
        <v>47503</v>
      </c>
      <c r="C23647" t="s">
        <v>47504</v>
      </c>
      <c r="D23647" s="1">
        <v>42188.011886574073</v>
      </c>
      <c r="E23647">
        <v>129</v>
      </c>
      <c r="F23647">
        <v>351</v>
      </c>
      <c r="G23647" t="s">
        <v>546</v>
      </c>
    </row>
    <row r="23648" spans="1:8" x14ac:dyDescent="0.2">
      <c r="A23648">
        <v>6.1677435183316506E+17</v>
      </c>
      <c r="B23648" t="s">
        <v>47505</v>
      </c>
      <c r="C23648" t="s">
        <v>47506</v>
      </c>
      <c r="D23648" s="1">
        <v>42188.127766203703</v>
      </c>
      <c r="E23648">
        <v>127</v>
      </c>
      <c r="F23648">
        <v>280</v>
      </c>
      <c r="G23648" t="s">
        <v>576</v>
      </c>
    </row>
    <row r="23649" spans="1:8" x14ac:dyDescent="0.2">
      <c r="A23649">
        <v>6.1677514089918003E+17</v>
      </c>
      <c r="B23649" t="s">
        <v>47507</v>
      </c>
      <c r="C23649" t="s">
        <v>47508</v>
      </c>
      <c r="D23649" s="1">
        <v>42188.129942129628</v>
      </c>
      <c r="E23649">
        <v>90</v>
      </c>
      <c r="F23649">
        <v>219</v>
      </c>
      <c r="G23649" t="s">
        <v>576</v>
      </c>
    </row>
    <row r="23650" spans="1:8" x14ac:dyDescent="0.2">
      <c r="A23650">
        <v>6.1677529679307904E+17</v>
      </c>
      <c r="B23650" t="s">
        <v>47509</v>
      </c>
      <c r="C23650" t="s">
        <v>47510</v>
      </c>
      <c r="D23650" s="1">
        <v>42188.130370370367</v>
      </c>
      <c r="E23650">
        <v>154</v>
      </c>
      <c r="F23650">
        <v>316</v>
      </c>
      <c r="G23650" t="s">
        <v>47511</v>
      </c>
    </row>
    <row r="23651" spans="1:8" x14ac:dyDescent="0.2">
      <c r="A23651">
        <v>6.1677554477708403E+17</v>
      </c>
      <c r="B23651" t="s">
        <v>47512</v>
      </c>
      <c r="C23651" t="s">
        <v>47513</v>
      </c>
      <c r="D23651" s="1">
        <v>42188.131053240744</v>
      </c>
      <c r="E23651">
        <v>156</v>
      </c>
      <c r="F23651">
        <v>370</v>
      </c>
      <c r="G23651" t="s">
        <v>89</v>
      </c>
      <c r="H23651" t="s">
        <v>390</v>
      </c>
    </row>
    <row r="23652" spans="1:8" x14ac:dyDescent="0.2">
      <c r="A23652">
        <v>6.1677570817041997E+17</v>
      </c>
      <c r="B23652" t="s">
        <v>47514</v>
      </c>
      <c r="C23652" t="s">
        <v>47515</v>
      </c>
      <c r="D23652" s="1">
        <v>42188.131504629629</v>
      </c>
      <c r="E23652">
        <v>91</v>
      </c>
      <c r="F23652">
        <v>251</v>
      </c>
      <c r="G23652" t="s">
        <v>487</v>
      </c>
    </row>
    <row r="23653" spans="1:8" x14ac:dyDescent="0.2">
      <c r="A23653">
        <v>6.1677587585866906E+17</v>
      </c>
      <c r="B23653" t="s">
        <v>47516</v>
      </c>
      <c r="C23653" t="s">
        <v>47517</v>
      </c>
      <c r="D23653" s="1">
        <v>42188.131967592592</v>
      </c>
      <c r="E23653">
        <v>76</v>
      </c>
      <c r="F23653">
        <v>191</v>
      </c>
      <c r="G23653" t="s">
        <v>487</v>
      </c>
      <c r="H23653" t="s">
        <v>390</v>
      </c>
    </row>
    <row r="23654" spans="1:8" x14ac:dyDescent="0.2">
      <c r="A23654">
        <v>6.1677668301474995E+17</v>
      </c>
      <c r="B23654" t="s">
        <v>47518</v>
      </c>
      <c r="C23654" t="s">
        <v>47519</v>
      </c>
      <c r="D23654" s="1">
        <v>42188.134201388886</v>
      </c>
      <c r="E23654">
        <v>156</v>
      </c>
      <c r="F23654">
        <v>377</v>
      </c>
      <c r="G23654" t="s">
        <v>89</v>
      </c>
    </row>
    <row r="23655" spans="1:8" x14ac:dyDescent="0.2">
      <c r="A23655">
        <v>6.1677685694416E+17</v>
      </c>
      <c r="B23655" t="s">
        <v>47520</v>
      </c>
      <c r="C23655" t="s">
        <v>47521</v>
      </c>
      <c r="D23655" s="1">
        <v>42188.134675925925</v>
      </c>
      <c r="E23655">
        <v>82</v>
      </c>
      <c r="F23655">
        <v>253</v>
      </c>
      <c r="G23655" t="s">
        <v>47522</v>
      </c>
    </row>
    <row r="23656" spans="1:8" x14ac:dyDescent="0.2">
      <c r="A23656">
        <v>6.1677703810033997E+17</v>
      </c>
      <c r="B23656" t="s">
        <v>47523</v>
      </c>
      <c r="C23656" t="s">
        <v>47524</v>
      </c>
      <c r="D23656" s="1">
        <v>42188.13517361111</v>
      </c>
      <c r="E23656">
        <v>225</v>
      </c>
      <c r="F23656">
        <v>464</v>
      </c>
      <c r="G23656" t="s">
        <v>576</v>
      </c>
      <c r="H23656" t="s">
        <v>390</v>
      </c>
    </row>
    <row r="23657" spans="1:8" x14ac:dyDescent="0.2">
      <c r="A23657">
        <v>6.1677707969102195E+17</v>
      </c>
      <c r="B23657" t="s">
        <v>47525</v>
      </c>
      <c r="C23657" t="s">
        <v>47526</v>
      </c>
      <c r="D23657" s="1">
        <v>42188.135289351849</v>
      </c>
      <c r="E23657">
        <v>123</v>
      </c>
      <c r="F23657">
        <v>296</v>
      </c>
      <c r="G23657" t="s">
        <v>47527</v>
      </c>
    </row>
    <row r="23658" spans="1:8" x14ac:dyDescent="0.2">
      <c r="A23658">
        <v>6.1677748241970304E+17</v>
      </c>
      <c r="B23658" t="s">
        <v>47528</v>
      </c>
      <c r="C23658" t="s">
        <v>47529</v>
      </c>
      <c r="D23658" s="1">
        <v>42188.136400462965</v>
      </c>
      <c r="E23658">
        <v>130</v>
      </c>
      <c r="F23658">
        <v>287</v>
      </c>
      <c r="G23658" t="s">
        <v>546</v>
      </c>
    </row>
    <row r="23659" spans="1:8" x14ac:dyDescent="0.2">
      <c r="A23659">
        <v>6.1677757768073997E+17</v>
      </c>
      <c r="B23659" t="s">
        <v>47530</v>
      </c>
      <c r="C23659" t="s">
        <v>47531</v>
      </c>
      <c r="D23659" s="1">
        <v>42188.136666666665</v>
      </c>
      <c r="E23659">
        <v>118</v>
      </c>
      <c r="F23659">
        <v>304</v>
      </c>
      <c r="G23659" t="s">
        <v>546</v>
      </c>
    </row>
    <row r="23660" spans="1:8" x14ac:dyDescent="0.2">
      <c r="A23660">
        <v>6.1677821487526694E+17</v>
      </c>
      <c r="B23660" t="s">
        <v>47532</v>
      </c>
      <c r="C23660" t="s">
        <v>47533</v>
      </c>
      <c r="D23660" s="1">
        <v>42188.138425925928</v>
      </c>
      <c r="E23660">
        <v>1783</v>
      </c>
      <c r="F23660">
        <v>2488</v>
      </c>
      <c r="G23660" t="s">
        <v>215</v>
      </c>
      <c r="H23660" t="s">
        <v>21349</v>
      </c>
    </row>
    <row r="23661" spans="1:8" x14ac:dyDescent="0.2">
      <c r="A23661">
        <v>6.1680599393936499E+17</v>
      </c>
      <c r="B23661" t="s">
        <v>47534</v>
      </c>
      <c r="C23661" t="s">
        <v>47535</v>
      </c>
      <c r="D23661" s="1">
        <v>42188.215081018519</v>
      </c>
      <c r="E23661">
        <v>149</v>
      </c>
      <c r="F23661">
        <v>485</v>
      </c>
      <c r="G23661" t="s">
        <v>576</v>
      </c>
      <c r="H23661" t="s">
        <v>616</v>
      </c>
    </row>
    <row r="23662" spans="1:8" x14ac:dyDescent="0.2">
      <c r="A23662">
        <v>6.1682136928894502E+17</v>
      </c>
      <c r="B23662" t="s">
        <v>47536</v>
      </c>
      <c r="C23662" t="s">
        <v>47537</v>
      </c>
      <c r="D23662" s="1">
        <v>42188.257511574076</v>
      </c>
      <c r="E23662">
        <v>104</v>
      </c>
      <c r="F23662">
        <v>251</v>
      </c>
      <c r="G23662" t="s">
        <v>47538</v>
      </c>
    </row>
    <row r="23663" spans="1:8" x14ac:dyDescent="0.2">
      <c r="A23663">
        <v>6.1682365246254195E+17</v>
      </c>
      <c r="B23663" t="s">
        <v>47539</v>
      </c>
      <c r="C23663" t="s">
        <v>47540</v>
      </c>
      <c r="D23663" s="1">
        <v>42188.263807870368</v>
      </c>
      <c r="E23663">
        <v>200</v>
      </c>
      <c r="F23663">
        <v>521</v>
      </c>
      <c r="G23663" t="s">
        <v>89</v>
      </c>
    </row>
    <row r="23664" spans="1:8" x14ac:dyDescent="0.2">
      <c r="A23664">
        <v>6.1682419725229594E+17</v>
      </c>
      <c r="B23664" t="s">
        <v>47541</v>
      </c>
      <c r="C23664" t="s">
        <v>47542</v>
      </c>
      <c r="D23664" s="1">
        <v>42188.2653125</v>
      </c>
      <c r="E23664">
        <v>145</v>
      </c>
      <c r="F23664">
        <v>343</v>
      </c>
      <c r="G23664" t="e">
        <f>jharwood14</f>
        <v>#NAME?</v>
      </c>
    </row>
    <row r="23665" spans="1:8" x14ac:dyDescent="0.2">
      <c r="A23665">
        <v>6.1682511501213197E+17</v>
      </c>
      <c r="B23665" t="s">
        <v>47543</v>
      </c>
      <c r="C23665" t="s">
        <v>47544</v>
      </c>
      <c r="D23665" s="1">
        <v>42188.267847222225</v>
      </c>
      <c r="E23665">
        <v>127</v>
      </c>
      <c r="F23665">
        <v>296</v>
      </c>
      <c r="G23665" t="s">
        <v>215</v>
      </c>
    </row>
    <row r="23666" spans="1:8" x14ac:dyDescent="0.2">
      <c r="A23666">
        <v>6.1682541399889894E+17</v>
      </c>
      <c r="B23666" t="s">
        <v>47545</v>
      </c>
      <c r="C23666" t="s">
        <v>47546</v>
      </c>
      <c r="D23666" s="1">
        <v>42188.26866898148</v>
      </c>
      <c r="E23666">
        <v>96</v>
      </c>
      <c r="F23666">
        <v>264</v>
      </c>
      <c r="G23666" t="s">
        <v>576</v>
      </c>
    </row>
    <row r="23667" spans="1:8" x14ac:dyDescent="0.2">
      <c r="A23667">
        <v>6.16897546024304E+17</v>
      </c>
      <c r="B23667" t="s">
        <v>47547</v>
      </c>
      <c r="C23667" t="s">
        <v>47548</v>
      </c>
      <c r="D23667" s="1">
        <v>42188.467719907407</v>
      </c>
      <c r="E23667">
        <v>76</v>
      </c>
      <c r="F23667">
        <v>175</v>
      </c>
      <c r="G23667" t="s">
        <v>215</v>
      </c>
    </row>
    <row r="23668" spans="1:8" x14ac:dyDescent="0.2">
      <c r="A23668">
        <v>6.1689890161498099E+17</v>
      </c>
      <c r="B23668" t="s">
        <v>47549</v>
      </c>
      <c r="C23668" t="s">
        <v>47550</v>
      </c>
      <c r="D23668" s="1">
        <v>42188.471458333333</v>
      </c>
      <c r="E23668">
        <v>40</v>
      </c>
      <c r="F23668">
        <v>141</v>
      </c>
      <c r="G23668" t="s">
        <v>47551</v>
      </c>
    </row>
    <row r="23669" spans="1:8" x14ac:dyDescent="0.2">
      <c r="A23669">
        <v>6.1689951320742195E+17</v>
      </c>
      <c r="B23669" t="s">
        <v>47552</v>
      </c>
      <c r="C23669" t="s">
        <v>47553</v>
      </c>
      <c r="D23669" s="1">
        <v>42188.47314814815</v>
      </c>
      <c r="E23669">
        <v>130</v>
      </c>
      <c r="F23669">
        <v>320</v>
      </c>
      <c r="G23669" t="s">
        <v>89</v>
      </c>
    </row>
    <row r="23670" spans="1:8" x14ac:dyDescent="0.2">
      <c r="A23670">
        <v>6.1690004226848294E+17</v>
      </c>
      <c r="B23670" t="s">
        <v>47554</v>
      </c>
      <c r="C23670" t="s">
        <v>47555</v>
      </c>
      <c r="D23670" s="1">
        <v>42188.474606481483</v>
      </c>
      <c r="E23670">
        <v>302</v>
      </c>
      <c r="F23670">
        <v>403</v>
      </c>
      <c r="G23670" t="s">
        <v>89</v>
      </c>
    </row>
    <row r="23671" spans="1:8" x14ac:dyDescent="0.2">
      <c r="A23671">
        <v>6.1690023841932902E+17</v>
      </c>
      <c r="B23671" t="s">
        <v>47556</v>
      </c>
      <c r="C23671" t="s">
        <v>47557</v>
      </c>
      <c r="D23671" s="1">
        <v>42188.475138888891</v>
      </c>
      <c r="E23671">
        <v>52</v>
      </c>
      <c r="F23671">
        <v>155</v>
      </c>
      <c r="G23671" t="s">
        <v>215</v>
      </c>
    </row>
    <row r="23672" spans="1:8" x14ac:dyDescent="0.2">
      <c r="A23672">
        <v>6.1690031430686694E+17</v>
      </c>
      <c r="B23672" t="s">
        <v>47558</v>
      </c>
      <c r="C23672" t="s">
        <v>47559</v>
      </c>
      <c r="D23672" s="1">
        <v>42188.475358796299</v>
      </c>
      <c r="E23672">
        <v>37</v>
      </c>
      <c r="F23672">
        <v>107</v>
      </c>
      <c r="G23672" t="s">
        <v>576</v>
      </c>
      <c r="H23672" t="s">
        <v>390</v>
      </c>
    </row>
    <row r="23673" spans="1:8" x14ac:dyDescent="0.2">
      <c r="A23673">
        <v>6.1690091045588096E+17</v>
      </c>
      <c r="B23673" t="s">
        <v>47560</v>
      </c>
      <c r="C23673" t="s">
        <v>47561</v>
      </c>
      <c r="D23673" s="1">
        <v>42188.477002314816</v>
      </c>
      <c r="E23673">
        <v>130</v>
      </c>
      <c r="F23673">
        <v>281</v>
      </c>
      <c r="G23673" t="s">
        <v>215</v>
      </c>
      <c r="H23673" t="s">
        <v>390</v>
      </c>
    </row>
    <row r="23674" spans="1:8" x14ac:dyDescent="0.2">
      <c r="A23674">
        <v>6.1690110590626598E+17</v>
      </c>
      <c r="B23674" t="s">
        <v>47562</v>
      </c>
      <c r="C23674" t="s">
        <v>47563</v>
      </c>
      <c r="D23674" s="1">
        <v>42188.477534722224</v>
      </c>
      <c r="E23674">
        <v>62</v>
      </c>
      <c r="F23674">
        <v>134</v>
      </c>
      <c r="G23674" t="s">
        <v>487</v>
      </c>
    </row>
    <row r="23675" spans="1:8" x14ac:dyDescent="0.2">
      <c r="A23675">
        <v>6.1690140772840205E+17</v>
      </c>
      <c r="B23675" t="s">
        <v>47564</v>
      </c>
      <c r="C23675" t="s">
        <v>47565</v>
      </c>
      <c r="D23675" s="1">
        <v>42188.478368055556</v>
      </c>
      <c r="E23675">
        <v>110</v>
      </c>
      <c r="F23675">
        <v>289</v>
      </c>
      <c r="G23675" t="s">
        <v>576</v>
      </c>
      <c r="H23675" t="s">
        <v>390</v>
      </c>
    </row>
    <row r="23676" spans="1:8" x14ac:dyDescent="0.2">
      <c r="A23676">
        <v>6.16903414287568E+17</v>
      </c>
      <c r="B23676" t="s">
        <v>47566</v>
      </c>
      <c r="C23676" t="s">
        <v>47567</v>
      </c>
      <c r="D23676" s="1">
        <v>42188.483912037038</v>
      </c>
      <c r="E23676">
        <v>146</v>
      </c>
      <c r="F23676">
        <v>305</v>
      </c>
      <c r="G23676" t="s">
        <v>215</v>
      </c>
    </row>
    <row r="23677" spans="1:8" x14ac:dyDescent="0.2">
      <c r="A23677">
        <v>6.1690357182562701E+17</v>
      </c>
      <c r="B23677" t="s">
        <v>47568</v>
      </c>
      <c r="C23677" t="s">
        <v>47569</v>
      </c>
      <c r="D23677" s="1">
        <v>42188.484340277777</v>
      </c>
      <c r="E23677">
        <v>79</v>
      </c>
      <c r="F23677">
        <v>233</v>
      </c>
      <c r="G23677" t="s">
        <v>47570</v>
      </c>
    </row>
    <row r="23678" spans="1:8" x14ac:dyDescent="0.2">
      <c r="A23678">
        <v>6.1690373069331994E+17</v>
      </c>
      <c r="B23678" t="s">
        <v>47571</v>
      </c>
      <c r="C23678" t="s">
        <v>47572</v>
      </c>
      <c r="D23678" s="1">
        <v>42188.484780092593</v>
      </c>
      <c r="E23678">
        <v>206</v>
      </c>
      <c r="F23678">
        <v>509</v>
      </c>
      <c r="G23678" t="s">
        <v>215</v>
      </c>
    </row>
    <row r="23679" spans="1:8" x14ac:dyDescent="0.2">
      <c r="A23679">
        <v>6.1690412340177306E+17</v>
      </c>
      <c r="B23679" t="s">
        <v>47573</v>
      </c>
      <c r="C23679" t="s">
        <v>47574</v>
      </c>
      <c r="D23679" s="1">
        <v>42188.485868055555</v>
      </c>
      <c r="E23679">
        <v>644</v>
      </c>
      <c r="F23679">
        <v>1690</v>
      </c>
      <c r="G23679" t="s">
        <v>215</v>
      </c>
    </row>
    <row r="23680" spans="1:8" x14ac:dyDescent="0.2">
      <c r="A23680">
        <v>6.1690448073552205E+17</v>
      </c>
      <c r="B23680" t="s">
        <v>47575</v>
      </c>
      <c r="C23680" t="s">
        <v>47576</v>
      </c>
      <c r="D23680" s="1">
        <v>42188.486851851849</v>
      </c>
      <c r="E23680">
        <v>131</v>
      </c>
      <c r="F23680">
        <v>383</v>
      </c>
      <c r="G23680" t="s">
        <v>215</v>
      </c>
    </row>
    <row r="23681" spans="1:8" x14ac:dyDescent="0.2">
      <c r="A23681">
        <v>6.1690458433067405E+17</v>
      </c>
      <c r="B23681" t="s">
        <v>47577</v>
      </c>
      <c r="C23681" t="s">
        <v>47578</v>
      </c>
      <c r="D23681" s="1">
        <v>42188.487141203703</v>
      </c>
      <c r="E23681">
        <v>88</v>
      </c>
      <c r="F23681">
        <v>231</v>
      </c>
      <c r="G23681" t="s">
        <v>215</v>
      </c>
    </row>
    <row r="23682" spans="1:8" x14ac:dyDescent="0.2">
      <c r="A23682">
        <v>6.1690467428587904E+17</v>
      </c>
      <c r="B23682" t="s">
        <v>47579</v>
      </c>
      <c r="C23682" t="s">
        <v>47580</v>
      </c>
      <c r="D23682" s="1">
        <v>42188.487384259257</v>
      </c>
      <c r="E23682">
        <v>211</v>
      </c>
      <c r="F23682">
        <v>498</v>
      </c>
      <c r="G23682" t="s">
        <v>215</v>
      </c>
    </row>
    <row r="23683" spans="1:8" x14ac:dyDescent="0.2">
      <c r="A23683">
        <v>6.1692682294985498E+17</v>
      </c>
      <c r="B23683" t="s">
        <v>47581</v>
      </c>
      <c r="C23683" t="s">
        <v>47582</v>
      </c>
      <c r="D23683" s="1">
        <v>42188.548506944448</v>
      </c>
      <c r="E23683">
        <v>630</v>
      </c>
      <c r="F23683">
        <v>1146</v>
      </c>
    </row>
    <row r="23684" spans="1:8" x14ac:dyDescent="0.2">
      <c r="A23684">
        <v>6.1693004212011802E+17</v>
      </c>
      <c r="B23684" t="s">
        <v>47583</v>
      </c>
      <c r="C23684" t="s">
        <v>47584</v>
      </c>
      <c r="D23684" s="1">
        <v>42188.557384259257</v>
      </c>
      <c r="E23684">
        <v>1531</v>
      </c>
      <c r="F23684">
        <v>3031</v>
      </c>
    </row>
    <row r="23685" spans="1:8" x14ac:dyDescent="0.2">
      <c r="A23685">
        <v>6.1700460530257101E+17</v>
      </c>
      <c r="B23685" t="s">
        <v>47585</v>
      </c>
      <c r="C23685" t="s">
        <v>47586</v>
      </c>
      <c r="D23685" s="1">
        <v>42188.763136574074</v>
      </c>
      <c r="E23685">
        <v>2282</v>
      </c>
      <c r="F23685">
        <v>3424</v>
      </c>
    </row>
    <row r="23686" spans="1:8" x14ac:dyDescent="0.2">
      <c r="A23686">
        <v>6.1704110618694797E+17</v>
      </c>
      <c r="B23686" t="s">
        <v>47587</v>
      </c>
      <c r="C23686" t="s">
        <v>47588</v>
      </c>
      <c r="D23686" s="1">
        <v>42188.863865740743</v>
      </c>
      <c r="E23686">
        <v>197</v>
      </c>
      <c r="F23686">
        <v>327</v>
      </c>
      <c r="G23686" t="s">
        <v>215</v>
      </c>
      <c r="H23686" t="s">
        <v>47589</v>
      </c>
    </row>
    <row r="23687" spans="1:8" x14ac:dyDescent="0.2">
      <c r="A23687">
        <v>6.1704219360224794E+17</v>
      </c>
      <c r="B23687" t="s">
        <v>47590</v>
      </c>
      <c r="C23687" t="s">
        <v>47591</v>
      </c>
      <c r="D23687" s="1">
        <v>42188.866863425923</v>
      </c>
      <c r="E23687">
        <v>642</v>
      </c>
      <c r="F23687">
        <v>1191</v>
      </c>
    </row>
    <row r="23688" spans="1:8" x14ac:dyDescent="0.2">
      <c r="A23688">
        <v>6.1707902214565402E+17</v>
      </c>
      <c r="B23688" t="s">
        <v>47592</v>
      </c>
      <c r="C23688" t="s">
        <v>47593</v>
      </c>
      <c r="D23688" s="1">
        <v>42188.968495370369</v>
      </c>
      <c r="E23688">
        <v>118</v>
      </c>
      <c r="F23688">
        <v>223</v>
      </c>
      <c r="G23688" t="s">
        <v>215</v>
      </c>
    </row>
    <row r="23689" spans="1:8" x14ac:dyDescent="0.2">
      <c r="A23689">
        <v>6.1709249278627802E+17</v>
      </c>
      <c r="B23689" t="s">
        <v>47594</v>
      </c>
      <c r="C23689" t="s">
        <v>47595</v>
      </c>
      <c r="D23689" s="1">
        <v>42189.005659722221</v>
      </c>
      <c r="E23689">
        <v>693</v>
      </c>
      <c r="F23689">
        <v>1047</v>
      </c>
    </row>
    <row r="23690" spans="1:8" x14ac:dyDescent="0.2">
      <c r="A23690">
        <v>6.1709356012343706E+17</v>
      </c>
      <c r="B23690" t="s">
        <v>47596</v>
      </c>
      <c r="C23690" t="s">
        <v>47597</v>
      </c>
      <c r="D23690" s="1">
        <v>42189.008611111109</v>
      </c>
      <c r="E23690">
        <v>1259</v>
      </c>
      <c r="F23690">
        <v>1943</v>
      </c>
    </row>
    <row r="23691" spans="1:8" x14ac:dyDescent="0.2">
      <c r="A23691">
        <v>6.1710044537963302E+17</v>
      </c>
      <c r="B23691" t="s">
        <v>47598</v>
      </c>
      <c r="C23691" t="s">
        <v>47599</v>
      </c>
      <c r="D23691" s="1">
        <v>42189.027615740742</v>
      </c>
      <c r="E23691">
        <v>652</v>
      </c>
      <c r="F23691">
        <v>1379</v>
      </c>
    </row>
    <row r="23692" spans="1:8" x14ac:dyDescent="0.2">
      <c r="A23692">
        <v>6.1710173812286605E+17</v>
      </c>
      <c r="B23692" t="s">
        <v>47600</v>
      </c>
      <c r="C23692" t="s">
        <v>47601</v>
      </c>
      <c r="D23692" s="1">
        <v>42189.031180555554</v>
      </c>
      <c r="E23692">
        <v>1228</v>
      </c>
      <c r="F23692">
        <v>1515</v>
      </c>
    </row>
    <row r="23693" spans="1:8" x14ac:dyDescent="0.2">
      <c r="A23693">
        <v>6.17109472562032E+17</v>
      </c>
      <c r="B23693" t="s">
        <v>47602</v>
      </c>
      <c r="C23693" t="s">
        <v>47603</v>
      </c>
      <c r="D23693" s="1">
        <v>42189.052523148152</v>
      </c>
      <c r="E23693">
        <v>305</v>
      </c>
      <c r="F23693">
        <v>706</v>
      </c>
      <c r="G23693" t="s">
        <v>215</v>
      </c>
    </row>
    <row r="23694" spans="1:8" x14ac:dyDescent="0.2">
      <c r="A23694">
        <v>6.1710979773804902E+17</v>
      </c>
      <c r="B23694" t="s">
        <v>47604</v>
      </c>
      <c r="C23694" t="s">
        <v>47605</v>
      </c>
      <c r="D23694" s="1">
        <v>42189.053414351853</v>
      </c>
      <c r="E23694">
        <v>324</v>
      </c>
      <c r="F23694">
        <v>539</v>
      </c>
      <c r="G23694" t="s">
        <v>89</v>
      </c>
    </row>
    <row r="23695" spans="1:8" x14ac:dyDescent="0.2">
      <c r="A23695">
        <v>6.1710983263045197E+17</v>
      </c>
      <c r="B23695" t="s">
        <v>47606</v>
      </c>
      <c r="C23695" t="s">
        <v>47607</v>
      </c>
      <c r="D23695" s="1">
        <v>42189.053518518522</v>
      </c>
      <c r="E23695">
        <v>90</v>
      </c>
      <c r="F23695">
        <v>341</v>
      </c>
      <c r="G23695" t="s">
        <v>215</v>
      </c>
    </row>
    <row r="23696" spans="1:8" x14ac:dyDescent="0.2">
      <c r="A23696">
        <v>6.1711217318631398E+17</v>
      </c>
      <c r="B23696" t="s">
        <v>47608</v>
      </c>
      <c r="C23696" t="s">
        <v>47609</v>
      </c>
      <c r="D23696" s="1">
        <v>42189.059976851851</v>
      </c>
      <c r="E23696">
        <v>1399</v>
      </c>
      <c r="F23696">
        <v>2021</v>
      </c>
      <c r="G23696" t="s">
        <v>89</v>
      </c>
    </row>
    <row r="23697" spans="1:8" x14ac:dyDescent="0.2">
      <c r="A23697">
        <v>6.1711286930236595E+17</v>
      </c>
      <c r="B23697" t="s">
        <v>47610</v>
      </c>
      <c r="C23697" t="s">
        <v>47611</v>
      </c>
      <c r="D23697" s="1">
        <v>42189.061898148146</v>
      </c>
      <c r="E23697">
        <v>934</v>
      </c>
      <c r="F23697">
        <v>1643</v>
      </c>
      <c r="G23697" t="s">
        <v>89</v>
      </c>
    </row>
    <row r="23698" spans="1:8" x14ac:dyDescent="0.2">
      <c r="A23698">
        <v>6.1716575054193805E+17</v>
      </c>
      <c r="B23698" t="s">
        <v>47612</v>
      </c>
      <c r="C23698" t="s">
        <v>47613</v>
      </c>
      <c r="D23698" s="1">
        <v>42189.207812499997</v>
      </c>
      <c r="E23698">
        <v>218</v>
      </c>
      <c r="F23698">
        <v>343</v>
      </c>
      <c r="G23698" t="s">
        <v>215</v>
      </c>
    </row>
    <row r="23699" spans="1:8" x14ac:dyDescent="0.2">
      <c r="A23699">
        <v>6.1717569738838797E+17</v>
      </c>
      <c r="B23699" t="s">
        <v>47614</v>
      </c>
      <c r="C23699" t="s">
        <v>47615</v>
      </c>
      <c r="D23699" s="1">
        <v>42189.235266203701</v>
      </c>
      <c r="E23699">
        <v>241</v>
      </c>
      <c r="F23699">
        <v>369</v>
      </c>
      <c r="G23699" t="s">
        <v>215</v>
      </c>
    </row>
    <row r="23700" spans="1:8" x14ac:dyDescent="0.2">
      <c r="A23700">
        <v>6.1717795830695898E+17</v>
      </c>
      <c r="B23700" t="s">
        <v>47616</v>
      </c>
      <c r="C23700" t="s">
        <v>47617</v>
      </c>
      <c r="D23700" s="1">
        <v>42189.24150462963</v>
      </c>
      <c r="E23700">
        <v>195</v>
      </c>
      <c r="F23700">
        <v>505</v>
      </c>
      <c r="G23700" t="s">
        <v>487</v>
      </c>
    </row>
    <row r="23701" spans="1:8" x14ac:dyDescent="0.2">
      <c r="A23701">
        <v>6.1717814872419494E+17</v>
      </c>
      <c r="B23701" t="s">
        <v>47618</v>
      </c>
      <c r="C23701" t="s">
        <v>47619</v>
      </c>
      <c r="D23701" s="1">
        <v>42189.242025462961</v>
      </c>
      <c r="E23701">
        <v>322</v>
      </c>
      <c r="F23701">
        <v>475</v>
      </c>
      <c r="G23701" t="s">
        <v>487</v>
      </c>
    </row>
    <row r="23702" spans="1:8" x14ac:dyDescent="0.2">
      <c r="A23702">
        <v>6.1717831250338995E+17</v>
      </c>
      <c r="B23702" t="s">
        <v>47620</v>
      </c>
      <c r="C23702" t="s">
        <v>47621</v>
      </c>
      <c r="D23702" s="1">
        <v>42189.242476851854</v>
      </c>
      <c r="E23702">
        <v>179</v>
      </c>
      <c r="F23702">
        <v>394</v>
      </c>
      <c r="G23702" t="s">
        <v>215</v>
      </c>
    </row>
    <row r="23703" spans="1:8" x14ac:dyDescent="0.2">
      <c r="A23703">
        <v>6.1717853306506394E+17</v>
      </c>
      <c r="B23703" t="s">
        <v>47622</v>
      </c>
      <c r="C23703" t="s">
        <v>47623</v>
      </c>
      <c r="D23703" s="1">
        <v>42189.243090277778</v>
      </c>
      <c r="E23703">
        <v>467</v>
      </c>
      <c r="F23703">
        <v>780</v>
      </c>
      <c r="G23703" t="s">
        <v>89</v>
      </c>
    </row>
    <row r="23704" spans="1:8" x14ac:dyDescent="0.2">
      <c r="A23704">
        <v>6.1717856764290598E+17</v>
      </c>
      <c r="B23704" t="s">
        <v>47624</v>
      </c>
      <c r="C23704" t="s">
        <v>47625</v>
      </c>
      <c r="D23704" s="1">
        <v>42189.24318287037</v>
      </c>
      <c r="E23704">
        <v>167</v>
      </c>
      <c r="F23704">
        <v>387</v>
      </c>
      <c r="G23704" t="s">
        <v>47626</v>
      </c>
    </row>
    <row r="23705" spans="1:8" x14ac:dyDescent="0.2">
      <c r="A23705">
        <v>6.1717895662263898E+17</v>
      </c>
      <c r="B23705" t="s">
        <v>47627</v>
      </c>
      <c r="C23705" t="s">
        <v>47628</v>
      </c>
      <c r="D23705" s="1">
        <v>42189.244259259256</v>
      </c>
      <c r="E23705">
        <v>141</v>
      </c>
      <c r="F23705">
        <v>360</v>
      </c>
      <c r="G23705" t="s">
        <v>487</v>
      </c>
      <c r="H23705" t="s">
        <v>390</v>
      </c>
    </row>
    <row r="23706" spans="1:8" x14ac:dyDescent="0.2">
      <c r="A23706">
        <v>6.1717934394969702E+17</v>
      </c>
      <c r="B23706" t="s">
        <v>47629</v>
      </c>
      <c r="C23706" t="s">
        <v>47630</v>
      </c>
      <c r="D23706" s="1">
        <v>42189.245324074072</v>
      </c>
      <c r="E23706">
        <v>295</v>
      </c>
      <c r="F23706">
        <v>631</v>
      </c>
      <c r="G23706" t="s">
        <v>215</v>
      </c>
    </row>
    <row r="23707" spans="1:8" x14ac:dyDescent="0.2">
      <c r="A23707">
        <v>6.1718040725618995E+17</v>
      </c>
      <c r="B23707" t="s">
        <v>47631</v>
      </c>
      <c r="C23707" t="s">
        <v>47632</v>
      </c>
      <c r="D23707" s="1">
        <v>42189.248263888891</v>
      </c>
      <c r="E23707">
        <v>169</v>
      </c>
      <c r="F23707">
        <v>344</v>
      </c>
      <c r="G23707" t="s">
        <v>215</v>
      </c>
    </row>
    <row r="23708" spans="1:8" x14ac:dyDescent="0.2">
      <c r="A23708">
        <v>6.1718095844227802E+17</v>
      </c>
      <c r="B23708" t="s">
        <v>47633</v>
      </c>
      <c r="C23708" t="s">
        <v>47634</v>
      </c>
      <c r="D23708" s="1">
        <v>42189.249780092592</v>
      </c>
      <c r="E23708">
        <v>76</v>
      </c>
      <c r="F23708">
        <v>253</v>
      </c>
      <c r="G23708" t="s">
        <v>215</v>
      </c>
    </row>
    <row r="23709" spans="1:8" x14ac:dyDescent="0.2">
      <c r="A23709">
        <v>6.1730329839629094E+17</v>
      </c>
      <c r="B23709" t="s">
        <v>47635</v>
      </c>
      <c r="C23709" t="s">
        <v>47636</v>
      </c>
      <c r="D23709" s="1">
        <v>42189.587372685186</v>
      </c>
      <c r="E23709">
        <v>165</v>
      </c>
      <c r="F23709">
        <v>594</v>
      </c>
      <c r="G23709" t="s">
        <v>89</v>
      </c>
    </row>
    <row r="23710" spans="1:8" x14ac:dyDescent="0.2">
      <c r="A23710">
        <v>6.1731654415091699E+17</v>
      </c>
      <c r="B23710" t="s">
        <v>47637</v>
      </c>
      <c r="C23710" t="s">
        <v>47638</v>
      </c>
      <c r="D23710" s="1">
        <v>42189.623923611114</v>
      </c>
      <c r="E23710">
        <v>229</v>
      </c>
      <c r="F23710">
        <v>704</v>
      </c>
      <c r="G23710" t="s">
        <v>47639</v>
      </c>
    </row>
    <row r="23711" spans="1:8" x14ac:dyDescent="0.2">
      <c r="A23711">
        <v>6.1732114285295206E+17</v>
      </c>
      <c r="B23711" t="s">
        <v>47640</v>
      </c>
      <c r="C23711" t="s">
        <v>47641</v>
      </c>
      <c r="D23711" s="1">
        <v>42189.636620370373</v>
      </c>
      <c r="E23711">
        <v>2458</v>
      </c>
      <c r="F23711">
        <v>4473</v>
      </c>
    </row>
    <row r="23712" spans="1:8" x14ac:dyDescent="0.2">
      <c r="A23712">
        <v>6.1732144996830003E+17</v>
      </c>
      <c r="B23712" t="s">
        <v>47642</v>
      </c>
      <c r="C23712" t="s">
        <v>47643</v>
      </c>
      <c r="D23712" s="1">
        <v>42189.637465277781</v>
      </c>
      <c r="E23712">
        <v>369</v>
      </c>
      <c r="F23712">
        <v>785</v>
      </c>
      <c r="G23712" t="s">
        <v>215</v>
      </c>
    </row>
    <row r="23713" spans="1:8" x14ac:dyDescent="0.2">
      <c r="A23713">
        <v>6.1743565011200397E+17</v>
      </c>
      <c r="B23713" t="s">
        <v>47644</v>
      </c>
      <c r="C23713" t="s">
        <v>47645</v>
      </c>
      <c r="D23713" s="1">
        <v>42189.952604166669</v>
      </c>
      <c r="E23713">
        <v>210</v>
      </c>
      <c r="F23713">
        <v>345</v>
      </c>
      <c r="G23713" t="s">
        <v>215</v>
      </c>
      <c r="H23713" t="s">
        <v>47646</v>
      </c>
    </row>
    <row r="23714" spans="1:8" x14ac:dyDescent="0.2">
      <c r="A23714">
        <v>6.1743650765839104E+17</v>
      </c>
      <c r="B23714" t="s">
        <v>47647</v>
      </c>
      <c r="C23714" t="s">
        <v>47648</v>
      </c>
      <c r="D23714" s="1">
        <v>42189.954965277779</v>
      </c>
      <c r="E23714">
        <v>59</v>
      </c>
      <c r="F23714">
        <v>160</v>
      </c>
      <c r="G23714" t="s">
        <v>487</v>
      </c>
    </row>
    <row r="23715" spans="1:8" x14ac:dyDescent="0.2">
      <c r="A23715">
        <v>6.1745660729588096E+17</v>
      </c>
      <c r="B23715" t="s">
        <v>47649</v>
      </c>
      <c r="C23715" t="s">
        <v>47650</v>
      </c>
      <c r="D23715" s="1">
        <v>42190.010428240741</v>
      </c>
      <c r="E23715">
        <v>471</v>
      </c>
      <c r="F23715">
        <v>868</v>
      </c>
    </row>
    <row r="23716" spans="1:8" x14ac:dyDescent="0.2">
      <c r="A23716">
        <v>6.17457710439792E+17</v>
      </c>
      <c r="B23716" t="s">
        <v>47651</v>
      </c>
      <c r="C23716" t="s">
        <v>47652</v>
      </c>
      <c r="D23716" s="1">
        <v>42190.013472222221</v>
      </c>
      <c r="E23716">
        <v>259</v>
      </c>
      <c r="F23716">
        <v>432</v>
      </c>
      <c r="G23716" t="s">
        <v>215</v>
      </c>
    </row>
    <row r="23717" spans="1:8" x14ac:dyDescent="0.2">
      <c r="A23717">
        <v>6.1745810226327898E+17</v>
      </c>
      <c r="B23717" t="s">
        <v>47653</v>
      </c>
      <c r="C23717" t="s">
        <v>47654</v>
      </c>
      <c r="D23717" s="1">
        <v>42190.014560185184</v>
      </c>
      <c r="E23717">
        <v>182</v>
      </c>
      <c r="F23717">
        <v>352</v>
      </c>
      <c r="G23717" t="s">
        <v>89</v>
      </c>
    </row>
    <row r="23718" spans="1:8" x14ac:dyDescent="0.2">
      <c r="A23718">
        <v>6.1745817437591501E+17</v>
      </c>
      <c r="B23718" t="s">
        <v>47655</v>
      </c>
      <c r="C23718" t="s">
        <v>47656</v>
      </c>
      <c r="D23718" s="1">
        <v>42190.014756944445</v>
      </c>
      <c r="E23718">
        <v>51</v>
      </c>
      <c r="F23718">
        <v>124</v>
      </c>
      <c r="G23718" t="s">
        <v>47657</v>
      </c>
      <c r="H23718" t="s">
        <v>390</v>
      </c>
    </row>
    <row r="23719" spans="1:8" x14ac:dyDescent="0.2">
      <c r="A23719">
        <v>6.1746010794585702E+17</v>
      </c>
      <c r="B23719" t="s">
        <v>47658</v>
      </c>
      <c r="C23719" t="s">
        <v>47659</v>
      </c>
      <c r="D23719" s="1">
        <v>42190.020092592589</v>
      </c>
      <c r="E23719">
        <v>679</v>
      </c>
      <c r="F23719">
        <v>1146</v>
      </c>
    </row>
    <row r="23720" spans="1:8" x14ac:dyDescent="0.2">
      <c r="A23720">
        <v>6.17460280436592E+17</v>
      </c>
      <c r="B23720" t="s">
        <v>47660</v>
      </c>
      <c r="C23720" t="s">
        <v>47661</v>
      </c>
      <c r="D23720" s="1">
        <v>42190.020567129628</v>
      </c>
      <c r="E23720">
        <v>69</v>
      </c>
      <c r="F23720">
        <v>149</v>
      </c>
      <c r="G23720" t="s">
        <v>9029</v>
      </c>
      <c r="H23720" t="s">
        <v>616</v>
      </c>
    </row>
    <row r="23721" spans="1:8" x14ac:dyDescent="0.2">
      <c r="A23721">
        <v>6.1746056037283405E+17</v>
      </c>
      <c r="B23721" t="s">
        <v>47662</v>
      </c>
      <c r="C23721" t="s">
        <v>47663</v>
      </c>
      <c r="D23721" s="1">
        <v>42190.02134259259</v>
      </c>
      <c r="E23721">
        <v>112</v>
      </c>
      <c r="F23721">
        <v>265</v>
      </c>
      <c r="G23721" t="e">
        <f>nanaelaine7</f>
        <v>#NAME?</v>
      </c>
    </row>
    <row r="23722" spans="1:8" x14ac:dyDescent="0.2">
      <c r="A23722">
        <v>6.1746129695552704E+17</v>
      </c>
      <c r="B23722" t="s">
        <v>47664</v>
      </c>
      <c r="C23722" t="s">
        <v>47665</v>
      </c>
      <c r="D23722" s="1">
        <v>42190.023368055554</v>
      </c>
      <c r="E23722">
        <v>88</v>
      </c>
      <c r="F23722">
        <v>269</v>
      </c>
      <c r="G23722" t="s">
        <v>215</v>
      </c>
    </row>
    <row r="23723" spans="1:8" x14ac:dyDescent="0.2">
      <c r="A23723">
        <v>6.1746169775485299E+17</v>
      </c>
      <c r="B23723" t="s">
        <v>47666</v>
      </c>
      <c r="C23723" t="s">
        <v>47667</v>
      </c>
      <c r="D23723" s="1">
        <v>42190.02447916667</v>
      </c>
      <c r="E23723">
        <v>136</v>
      </c>
      <c r="F23723">
        <v>329</v>
      </c>
      <c r="G23723" t="s">
        <v>89</v>
      </c>
    </row>
    <row r="23724" spans="1:8" x14ac:dyDescent="0.2">
      <c r="A23724">
        <v>6.1746216968534797E+17</v>
      </c>
      <c r="B23724" t="s">
        <v>47668</v>
      </c>
      <c r="C23724" t="s">
        <v>47669</v>
      </c>
      <c r="D23724" s="1">
        <v>42190.025775462964</v>
      </c>
      <c r="E23724">
        <v>71</v>
      </c>
      <c r="F23724">
        <v>189</v>
      </c>
      <c r="G23724" t="s">
        <v>576</v>
      </c>
    </row>
    <row r="23725" spans="1:8" x14ac:dyDescent="0.2">
      <c r="A23725">
        <v>6.1746246751451098E+17</v>
      </c>
      <c r="B23725" t="s">
        <v>47670</v>
      </c>
      <c r="C23725" t="s">
        <v>47671</v>
      </c>
      <c r="D23725" s="1">
        <v>42190.026597222219</v>
      </c>
      <c r="E23725">
        <v>64</v>
      </c>
      <c r="F23725">
        <v>194</v>
      </c>
      <c r="G23725" t="s">
        <v>47672</v>
      </c>
      <c r="H23725" t="s">
        <v>390</v>
      </c>
    </row>
    <row r="23726" spans="1:8" x14ac:dyDescent="0.2">
      <c r="A23726">
        <v>6.1746264078538701E+17</v>
      </c>
      <c r="B23726" t="s">
        <v>47673</v>
      </c>
      <c r="C23726" t="s">
        <v>47674</v>
      </c>
      <c r="D23726" s="1">
        <v>42190.027083333334</v>
      </c>
      <c r="E23726">
        <v>52</v>
      </c>
      <c r="F23726">
        <v>167</v>
      </c>
      <c r="G23726" t="s">
        <v>215</v>
      </c>
      <c r="H23726" t="s">
        <v>616</v>
      </c>
    </row>
    <row r="23727" spans="1:8" x14ac:dyDescent="0.2">
      <c r="A23727">
        <v>6.1746273570669299E+17</v>
      </c>
      <c r="B23727" t="s">
        <v>47675</v>
      </c>
      <c r="C23727" t="s">
        <v>47676</v>
      </c>
      <c r="D23727" s="1">
        <v>42190.027337962965</v>
      </c>
      <c r="E23727">
        <v>104</v>
      </c>
      <c r="F23727">
        <v>262</v>
      </c>
      <c r="G23727" t="s">
        <v>47677</v>
      </c>
    </row>
    <row r="23728" spans="1:8" x14ac:dyDescent="0.2">
      <c r="A23728">
        <v>6.1746284718287206E+17</v>
      </c>
      <c r="B23728" t="s">
        <v>47678</v>
      </c>
      <c r="C23728" t="s">
        <v>47679</v>
      </c>
      <c r="D23728" s="1">
        <v>42190.027650462966</v>
      </c>
      <c r="E23728">
        <v>38</v>
      </c>
      <c r="F23728">
        <v>121</v>
      </c>
      <c r="G23728" t="s">
        <v>47680</v>
      </c>
    </row>
    <row r="23729" spans="1:8" x14ac:dyDescent="0.2">
      <c r="A23729">
        <v>6.1746312285356006E+17</v>
      </c>
      <c r="B23729" t="s">
        <v>47681</v>
      </c>
      <c r="C23729" t="s">
        <v>47682</v>
      </c>
      <c r="D23729" s="1">
        <v>42190.028414351851</v>
      </c>
      <c r="E23729">
        <v>88</v>
      </c>
      <c r="F23729">
        <v>289</v>
      </c>
      <c r="G23729" t="s">
        <v>215</v>
      </c>
      <c r="H23729" t="s">
        <v>47683</v>
      </c>
    </row>
    <row r="23730" spans="1:8" x14ac:dyDescent="0.2">
      <c r="A23730">
        <v>6.1746343915019802E+17</v>
      </c>
      <c r="B23730" t="s">
        <v>47684</v>
      </c>
      <c r="C23730" t="s">
        <v>47685</v>
      </c>
      <c r="D23730" s="1">
        <v>42190.029282407406</v>
      </c>
      <c r="E23730">
        <v>177</v>
      </c>
      <c r="F23730">
        <v>473</v>
      </c>
      <c r="G23730" t="s">
        <v>215</v>
      </c>
    </row>
    <row r="23731" spans="1:8" x14ac:dyDescent="0.2">
      <c r="A23731">
        <v>6.1746348528336397E+17</v>
      </c>
      <c r="B23731" t="s">
        <v>47686</v>
      </c>
      <c r="C23731" t="s">
        <v>47687</v>
      </c>
      <c r="D23731" s="1">
        <v>42190.029409722221</v>
      </c>
      <c r="E23731">
        <v>53</v>
      </c>
      <c r="F23731">
        <v>166</v>
      </c>
      <c r="G23731" t="s">
        <v>215</v>
      </c>
      <c r="H23731" t="s">
        <v>23328</v>
      </c>
    </row>
    <row r="23732" spans="1:8" x14ac:dyDescent="0.2">
      <c r="A23732">
        <v>6.1746353336261798E+17</v>
      </c>
      <c r="B23732" t="s">
        <v>47688</v>
      </c>
      <c r="C23732" t="s">
        <v>47689</v>
      </c>
      <c r="D23732" s="1">
        <v>42190.029537037037</v>
      </c>
      <c r="E23732">
        <v>107</v>
      </c>
      <c r="F23732">
        <v>245</v>
      </c>
      <c r="G23732" t="s">
        <v>576</v>
      </c>
    </row>
    <row r="23733" spans="1:8" x14ac:dyDescent="0.2">
      <c r="A23733">
        <v>6.1746390119053299E+17</v>
      </c>
      <c r="B23733" t="s">
        <v>47690</v>
      </c>
      <c r="C23733" t="s">
        <v>47691</v>
      </c>
      <c r="D23733" s="1">
        <v>42190.030555555553</v>
      </c>
      <c r="E23733">
        <v>96</v>
      </c>
      <c r="F23733">
        <v>295</v>
      </c>
      <c r="G23733" t="s">
        <v>215</v>
      </c>
    </row>
    <row r="23734" spans="1:8" x14ac:dyDescent="0.2">
      <c r="A23734">
        <v>6.1746506514762496E+17</v>
      </c>
      <c r="B23734" t="s">
        <v>47692</v>
      </c>
      <c r="C23734" t="s">
        <v>47693</v>
      </c>
      <c r="D23734" s="1">
        <v>42190.033773148149</v>
      </c>
      <c r="E23734">
        <v>83</v>
      </c>
      <c r="F23734">
        <v>259</v>
      </c>
      <c r="G23734" t="s">
        <v>487</v>
      </c>
      <c r="H23734" t="s">
        <v>390</v>
      </c>
    </row>
    <row r="23735" spans="1:8" x14ac:dyDescent="0.2">
      <c r="A23735">
        <v>6.1746515413819302E+17</v>
      </c>
      <c r="B23735" t="s">
        <v>47694</v>
      </c>
      <c r="C23735" t="s">
        <v>47695</v>
      </c>
      <c r="D23735" s="1">
        <v>42190.034016203703</v>
      </c>
      <c r="E23735">
        <v>166</v>
      </c>
      <c r="F23735">
        <v>260</v>
      </c>
      <c r="G23735" t="s">
        <v>89</v>
      </c>
    </row>
    <row r="23736" spans="1:8" x14ac:dyDescent="0.2">
      <c r="A23736">
        <v>6.1746538110871501E+17</v>
      </c>
      <c r="B23736" t="s">
        <v>47696</v>
      </c>
      <c r="C23736" t="s">
        <v>47697</v>
      </c>
      <c r="D23736" s="1">
        <v>42190.034641203703</v>
      </c>
      <c r="E23736">
        <v>175</v>
      </c>
      <c r="F23736">
        <v>469</v>
      </c>
      <c r="G23736" t="s">
        <v>215</v>
      </c>
    </row>
    <row r="23737" spans="1:8" x14ac:dyDescent="0.2">
      <c r="A23737">
        <v>6.1746546573719104E+17</v>
      </c>
      <c r="B23737" t="s">
        <v>47698</v>
      </c>
      <c r="C23737" t="s">
        <v>47699</v>
      </c>
      <c r="D23737" s="1">
        <v>42190.034872685188</v>
      </c>
      <c r="E23737">
        <v>79</v>
      </c>
      <c r="F23737">
        <v>188</v>
      </c>
      <c r="G23737" t="s">
        <v>47700</v>
      </c>
      <c r="H23737" t="s">
        <v>390</v>
      </c>
    </row>
    <row r="23738" spans="1:8" x14ac:dyDescent="0.2">
      <c r="A23738">
        <v>6.1746566138471603E+17</v>
      </c>
      <c r="B23738" t="s">
        <v>47701</v>
      </c>
      <c r="C23738" t="s">
        <v>47702</v>
      </c>
      <c r="D23738" s="1">
        <v>42190.035416666666</v>
      </c>
      <c r="E23738">
        <v>147</v>
      </c>
      <c r="F23738">
        <v>321</v>
      </c>
      <c r="G23738" t="s">
        <v>89</v>
      </c>
      <c r="H23738" t="s">
        <v>390</v>
      </c>
    </row>
    <row r="23739" spans="1:8" x14ac:dyDescent="0.2">
      <c r="A23739">
        <v>6.1746593536925594E+17</v>
      </c>
      <c r="B23739" t="s">
        <v>47703</v>
      </c>
      <c r="C23739" t="s">
        <v>47704</v>
      </c>
      <c r="D23739" s="1">
        <v>42190.036168981482</v>
      </c>
      <c r="E23739">
        <v>121</v>
      </c>
      <c r="F23739">
        <v>215</v>
      </c>
      <c r="G23739" t="s">
        <v>47705</v>
      </c>
      <c r="H23739" t="s">
        <v>13093</v>
      </c>
    </row>
    <row r="23740" spans="1:8" x14ac:dyDescent="0.2">
      <c r="A23740">
        <v>6.1746604682448E+17</v>
      </c>
      <c r="B23740" t="s">
        <v>47706</v>
      </c>
      <c r="C23740" t="s">
        <v>47707</v>
      </c>
      <c r="D23740" s="1">
        <v>42190.036481481482</v>
      </c>
      <c r="E23740">
        <v>188</v>
      </c>
      <c r="F23740">
        <v>411</v>
      </c>
      <c r="G23740" t="s">
        <v>47708</v>
      </c>
    </row>
    <row r="23741" spans="1:8" x14ac:dyDescent="0.2">
      <c r="A23741">
        <v>6.1746695337716902E+17</v>
      </c>
      <c r="B23741" t="s">
        <v>47709</v>
      </c>
      <c r="C23741" t="s">
        <v>47710</v>
      </c>
      <c r="D23741" s="1">
        <v>42190.038981481484</v>
      </c>
      <c r="E23741">
        <v>102</v>
      </c>
      <c r="F23741">
        <v>286</v>
      </c>
      <c r="G23741" t="s">
        <v>576</v>
      </c>
    </row>
    <row r="23742" spans="1:8" x14ac:dyDescent="0.2">
      <c r="A23742">
        <v>6.1746709720824205E+17</v>
      </c>
      <c r="B23742" t="s">
        <v>47711</v>
      </c>
      <c r="C23742" t="s">
        <v>47712</v>
      </c>
      <c r="D23742" s="1">
        <v>42190.039375</v>
      </c>
      <c r="E23742">
        <v>239</v>
      </c>
      <c r="F23742">
        <v>459</v>
      </c>
      <c r="G23742" t="s">
        <v>89</v>
      </c>
      <c r="H23742" t="s">
        <v>390</v>
      </c>
    </row>
    <row r="23743" spans="1:8" x14ac:dyDescent="0.2">
      <c r="A23743">
        <v>6.1746728991134106E+17</v>
      </c>
      <c r="B23743" t="s">
        <v>47713</v>
      </c>
      <c r="C23743" t="s">
        <v>47714</v>
      </c>
      <c r="D23743" s="1">
        <v>42190.039907407408</v>
      </c>
      <c r="E23743">
        <v>136</v>
      </c>
      <c r="F23743">
        <v>352</v>
      </c>
      <c r="G23743" t="s">
        <v>215</v>
      </c>
    </row>
    <row r="23744" spans="1:8" x14ac:dyDescent="0.2">
      <c r="A23744">
        <v>6.1746820258350195E+17</v>
      </c>
      <c r="B23744" t="s">
        <v>47715</v>
      </c>
      <c r="C23744" t="s">
        <v>47716</v>
      </c>
      <c r="D23744" s="1">
        <v>42190.042430555557</v>
      </c>
      <c r="E23744">
        <v>209</v>
      </c>
      <c r="F23744">
        <v>567</v>
      </c>
      <c r="G23744" t="s">
        <v>215</v>
      </c>
    </row>
    <row r="23745" spans="1:8" x14ac:dyDescent="0.2">
      <c r="A23745">
        <v>6.1748056453536896E+17</v>
      </c>
      <c r="B23745" t="s">
        <v>47717</v>
      </c>
      <c r="C23745" t="s">
        <v>47718</v>
      </c>
      <c r="D23745" s="1">
        <v>42190.076539351852</v>
      </c>
      <c r="E23745">
        <v>438</v>
      </c>
      <c r="F23745">
        <v>874</v>
      </c>
      <c r="G23745" t="s">
        <v>576</v>
      </c>
    </row>
    <row r="23746" spans="1:8" x14ac:dyDescent="0.2">
      <c r="A23746">
        <v>6.17522139646816E+17</v>
      </c>
      <c r="B23746" t="s">
        <v>47719</v>
      </c>
      <c r="C23746" t="s">
        <v>47720</v>
      </c>
      <c r="D23746" s="1">
        <v>42190.191261574073</v>
      </c>
      <c r="E23746">
        <v>234</v>
      </c>
      <c r="F23746">
        <v>589</v>
      </c>
      <c r="G23746" t="s">
        <v>215</v>
      </c>
    </row>
    <row r="23747" spans="1:8" x14ac:dyDescent="0.2">
      <c r="A23747">
        <v>6.1752236034269504E+17</v>
      </c>
      <c r="B23747" t="s">
        <v>47721</v>
      </c>
      <c r="C23747" t="s">
        <v>47722</v>
      </c>
      <c r="D23747" s="1">
        <v>42190.191874999997</v>
      </c>
      <c r="E23747">
        <v>327</v>
      </c>
      <c r="F23747">
        <v>779</v>
      </c>
      <c r="G23747" t="s">
        <v>89</v>
      </c>
    </row>
    <row r="23748" spans="1:8" x14ac:dyDescent="0.2">
      <c r="A23748">
        <v>6.1752247502339597E+17</v>
      </c>
      <c r="B23748" t="s">
        <v>47723</v>
      </c>
      <c r="C23748" t="s">
        <v>47724</v>
      </c>
      <c r="D23748" s="1">
        <v>42190.192187499997</v>
      </c>
      <c r="E23748">
        <v>846</v>
      </c>
      <c r="F23748">
        <v>1380</v>
      </c>
      <c r="G23748" t="s">
        <v>215</v>
      </c>
    </row>
    <row r="23749" spans="1:8" x14ac:dyDescent="0.2">
      <c r="A23749">
        <v>6.1752263725907494E+17</v>
      </c>
      <c r="B23749" t="s">
        <v>47725</v>
      </c>
      <c r="C23749" t="s">
        <v>47726</v>
      </c>
      <c r="D23749" s="1">
        <v>42190.19263888889</v>
      </c>
      <c r="E23749">
        <v>272</v>
      </c>
      <c r="F23749">
        <v>447</v>
      </c>
      <c r="G23749" t="s">
        <v>215</v>
      </c>
    </row>
    <row r="23750" spans="1:8" x14ac:dyDescent="0.2">
      <c r="A23750">
        <v>6.1752334311427994E+17</v>
      </c>
      <c r="B23750" t="s">
        <v>47727</v>
      </c>
      <c r="C23750" t="s">
        <v>47728</v>
      </c>
      <c r="D23750" s="1">
        <v>42190.19458333333</v>
      </c>
      <c r="E23750">
        <v>111</v>
      </c>
      <c r="F23750">
        <v>237</v>
      </c>
      <c r="G23750" t="s">
        <v>47729</v>
      </c>
      <c r="H23750" t="s">
        <v>390</v>
      </c>
    </row>
    <row r="23751" spans="1:8" x14ac:dyDescent="0.2">
      <c r="A23751">
        <v>6.1752406315046899E+17</v>
      </c>
      <c r="B23751" t="s">
        <v>47730</v>
      </c>
      <c r="C23751" t="s">
        <v>47731</v>
      </c>
      <c r="D23751" s="1">
        <v>42190.196574074071</v>
      </c>
      <c r="E23751">
        <v>231</v>
      </c>
      <c r="F23751">
        <v>522</v>
      </c>
      <c r="G23751" t="s">
        <v>215</v>
      </c>
    </row>
    <row r="23752" spans="1:8" x14ac:dyDescent="0.2">
      <c r="A23752">
        <v>6.1752418239453094E+17</v>
      </c>
      <c r="B23752" t="s">
        <v>47732</v>
      </c>
      <c r="C23752" t="s">
        <v>47733</v>
      </c>
      <c r="D23752" s="1">
        <v>42190.196898148148</v>
      </c>
      <c r="E23752">
        <v>142</v>
      </c>
      <c r="F23752">
        <v>284</v>
      </c>
      <c r="G23752" t="s">
        <v>47734</v>
      </c>
      <c r="H23752" t="s">
        <v>24419</v>
      </c>
    </row>
    <row r="23753" spans="1:8" x14ac:dyDescent="0.2">
      <c r="A23753">
        <v>6.1752440249899405E+17</v>
      </c>
      <c r="B23753" t="s">
        <v>47735</v>
      </c>
      <c r="C23753" t="s">
        <v>47736</v>
      </c>
      <c r="D23753" s="1">
        <v>42190.197511574072</v>
      </c>
      <c r="E23753">
        <v>194</v>
      </c>
      <c r="F23753">
        <v>378</v>
      </c>
      <c r="G23753" t="s">
        <v>487</v>
      </c>
    </row>
    <row r="23754" spans="1:8" x14ac:dyDescent="0.2">
      <c r="A23754">
        <v>6.1761267338405798E+17</v>
      </c>
      <c r="B23754" t="s">
        <v>47737</v>
      </c>
      <c r="C23754" t="s">
        <v>47738</v>
      </c>
      <c r="D23754" s="1">
        <v>42190.441087962965</v>
      </c>
      <c r="E23754">
        <v>235</v>
      </c>
      <c r="F23754">
        <v>434</v>
      </c>
      <c r="G23754" t="e">
        <f>_xlfn.SINGLE( _xlfn.SINGLE(Newsmax_Media))</f>
        <v>#NAME?</v>
      </c>
    </row>
    <row r="23755" spans="1:8" x14ac:dyDescent="0.2">
      <c r="A23755">
        <v>6.1761274873474598E+17</v>
      </c>
      <c r="B23755" t="s">
        <v>47739</v>
      </c>
      <c r="C23755" t="s">
        <v>47740</v>
      </c>
      <c r="D23755" s="1">
        <v>42190.441296296296</v>
      </c>
      <c r="E23755">
        <v>128</v>
      </c>
      <c r="F23755">
        <v>373</v>
      </c>
      <c r="G23755" t="s">
        <v>89</v>
      </c>
    </row>
    <row r="23756" spans="1:8" x14ac:dyDescent="0.2">
      <c r="A23756">
        <v>6.17618236474064E+17</v>
      </c>
      <c r="B23756" t="s">
        <v>47741</v>
      </c>
      <c r="C23756" t="s">
        <v>47742</v>
      </c>
      <c r="D23756" s="1">
        <v>42190.456446759257</v>
      </c>
      <c r="E23756">
        <v>3367</v>
      </c>
      <c r="F23756">
        <v>3037</v>
      </c>
    </row>
    <row r="23757" spans="1:8" x14ac:dyDescent="0.2">
      <c r="A23757">
        <v>6.1762677449992998E+17</v>
      </c>
      <c r="B23757" t="s">
        <v>47743</v>
      </c>
      <c r="C23757" t="s">
        <v>47744</v>
      </c>
      <c r="D23757" s="1">
        <v>42190.48</v>
      </c>
      <c r="E23757">
        <v>228</v>
      </c>
      <c r="F23757">
        <v>537</v>
      </c>
      <c r="G23757" t="s">
        <v>89</v>
      </c>
    </row>
    <row r="23758" spans="1:8" x14ac:dyDescent="0.2">
      <c r="A23758">
        <v>6.1762817233140506E+17</v>
      </c>
      <c r="B23758" t="s">
        <v>47745</v>
      </c>
      <c r="C23758" t="s">
        <v>47746</v>
      </c>
      <c r="D23758" s="1">
        <v>42190.483854166669</v>
      </c>
      <c r="E23758">
        <v>121</v>
      </c>
      <c r="F23758">
        <v>296</v>
      </c>
      <c r="G23758" t="s">
        <v>215</v>
      </c>
    </row>
    <row r="23759" spans="1:8" x14ac:dyDescent="0.2">
      <c r="A23759">
        <v>6.1762925615216205E+17</v>
      </c>
      <c r="B23759" t="s">
        <v>47747</v>
      </c>
      <c r="C23759" t="s">
        <v>47748</v>
      </c>
      <c r="D23759" s="1">
        <v>42190.486851851849</v>
      </c>
      <c r="E23759">
        <v>126</v>
      </c>
      <c r="F23759">
        <v>321</v>
      </c>
      <c r="G23759" t="s">
        <v>487</v>
      </c>
    </row>
    <row r="23760" spans="1:8" x14ac:dyDescent="0.2">
      <c r="A23760">
        <v>6.1762959800471898E+17</v>
      </c>
      <c r="B23760" t="s">
        <v>47749</v>
      </c>
      <c r="C23760" t="s">
        <v>47750</v>
      </c>
      <c r="D23760" s="1">
        <v>42190.48778935185</v>
      </c>
      <c r="E23760">
        <v>536</v>
      </c>
      <c r="F23760">
        <v>981</v>
      </c>
      <c r="G23760" t="s">
        <v>89</v>
      </c>
    </row>
    <row r="23761" spans="1:8" x14ac:dyDescent="0.2">
      <c r="A23761">
        <v>6.1770562225191706E+17</v>
      </c>
      <c r="B23761" t="s">
        <v>47751</v>
      </c>
      <c r="C23761" t="s">
        <v>47752</v>
      </c>
      <c r="D23761" s="1">
        <v>42190.697581018518</v>
      </c>
      <c r="E23761">
        <v>993</v>
      </c>
      <c r="F23761">
        <v>1764</v>
      </c>
    </row>
    <row r="23762" spans="1:8" x14ac:dyDescent="0.2">
      <c r="A23762">
        <v>6.1770742883932506E+17</v>
      </c>
      <c r="B23762" t="s">
        <v>47753</v>
      </c>
      <c r="C23762" t="s">
        <v>47754</v>
      </c>
      <c r="D23762" s="1">
        <v>42190.702569444446</v>
      </c>
      <c r="E23762">
        <v>1541</v>
      </c>
      <c r="F23762">
        <v>2459</v>
      </c>
    </row>
    <row r="23763" spans="1:8" x14ac:dyDescent="0.2">
      <c r="A23763">
        <v>6.1771011356297203E+17</v>
      </c>
      <c r="B23763" t="s">
        <v>47755</v>
      </c>
      <c r="C23763" t="s">
        <v>47756</v>
      </c>
      <c r="D23763" s="1">
        <v>42190.709976851853</v>
      </c>
      <c r="E23763">
        <v>950</v>
      </c>
      <c r="F23763">
        <v>1527</v>
      </c>
    </row>
    <row r="23764" spans="1:8" x14ac:dyDescent="0.2">
      <c r="A23764">
        <v>6.1771539050494298E+17</v>
      </c>
      <c r="B23764" t="s">
        <v>47757</v>
      </c>
      <c r="C23764" t="s">
        <v>47758</v>
      </c>
      <c r="D23764" s="1">
        <v>42190.724537037036</v>
      </c>
      <c r="E23764">
        <v>1114</v>
      </c>
      <c r="F23764">
        <v>1217</v>
      </c>
    </row>
    <row r="23765" spans="1:8" x14ac:dyDescent="0.2">
      <c r="A23765">
        <v>6.1771798382632896E+17</v>
      </c>
      <c r="B23765" t="s">
        <v>47759</v>
      </c>
      <c r="C23765" t="s">
        <v>47760</v>
      </c>
      <c r="D23765" s="1">
        <v>42190.731689814813</v>
      </c>
      <c r="E23765">
        <v>1010</v>
      </c>
      <c r="F23765">
        <v>1844</v>
      </c>
    </row>
    <row r="23766" spans="1:8" x14ac:dyDescent="0.2">
      <c r="A23766">
        <v>6.1785227280713702E+17</v>
      </c>
      <c r="B23766" t="s">
        <v>47761</v>
      </c>
      <c r="C23766" t="s">
        <v>47762</v>
      </c>
      <c r="D23766" s="1">
        <v>42191.102256944447</v>
      </c>
      <c r="E23766">
        <v>153</v>
      </c>
      <c r="F23766">
        <v>472</v>
      </c>
      <c r="G23766" t="s">
        <v>89</v>
      </c>
    </row>
    <row r="23767" spans="1:8" x14ac:dyDescent="0.2">
      <c r="A23767">
        <v>6.1785747093391296E+17</v>
      </c>
      <c r="B23767" t="s">
        <v>47763</v>
      </c>
      <c r="C23767" t="s">
        <v>47764</v>
      </c>
      <c r="D23767" s="1">
        <v>42191.116597222222</v>
      </c>
      <c r="E23767">
        <v>641</v>
      </c>
      <c r="F23767">
        <v>1257</v>
      </c>
    </row>
    <row r="23768" spans="1:8" x14ac:dyDescent="0.2">
      <c r="A23768">
        <v>6.1786089903085901E+17</v>
      </c>
      <c r="B23768" t="s">
        <v>47765</v>
      </c>
      <c r="C23768" t="s">
        <v>47766</v>
      </c>
      <c r="D23768" s="1">
        <v>42191.126064814816</v>
      </c>
      <c r="E23768">
        <v>243</v>
      </c>
      <c r="F23768">
        <v>550</v>
      </c>
      <c r="G23768" t="s">
        <v>576</v>
      </c>
    </row>
    <row r="23769" spans="1:8" x14ac:dyDescent="0.2">
      <c r="A23769">
        <v>6.1786096977200294E+17</v>
      </c>
      <c r="B23769" t="s">
        <v>47767</v>
      </c>
      <c r="C23769" t="s">
        <v>47768</v>
      </c>
      <c r="D23769" s="1">
        <v>42191.126261574071</v>
      </c>
      <c r="E23769">
        <v>161</v>
      </c>
      <c r="F23769">
        <v>500</v>
      </c>
      <c r="G23769" t="s">
        <v>215</v>
      </c>
    </row>
    <row r="23770" spans="1:8" x14ac:dyDescent="0.2">
      <c r="A23770">
        <v>6.1786107447860403E+17</v>
      </c>
      <c r="B23770" t="s">
        <v>47769</v>
      </c>
      <c r="C23770" t="s">
        <v>47770</v>
      </c>
      <c r="D23770" s="1">
        <v>42191.126550925925</v>
      </c>
      <c r="E23770">
        <v>162</v>
      </c>
      <c r="F23770">
        <v>446</v>
      </c>
      <c r="G23770" t="s">
        <v>47771</v>
      </c>
      <c r="H23770" t="s">
        <v>13093</v>
      </c>
    </row>
    <row r="23771" spans="1:8" x14ac:dyDescent="0.2">
      <c r="A23771">
        <v>6.1786113131140301E+17</v>
      </c>
      <c r="B23771" t="s">
        <v>47772</v>
      </c>
      <c r="C23771" t="s">
        <v>47773</v>
      </c>
      <c r="D23771" s="1">
        <v>42191.126701388886</v>
      </c>
      <c r="E23771">
        <v>198</v>
      </c>
      <c r="F23771">
        <v>569</v>
      </c>
      <c r="G23771" t="s">
        <v>215</v>
      </c>
    </row>
    <row r="23772" spans="1:8" x14ac:dyDescent="0.2">
      <c r="A23772">
        <v>6.1786142074352794E+17</v>
      </c>
      <c r="B23772" t="s">
        <v>47774</v>
      </c>
      <c r="C23772" t="s">
        <v>47775</v>
      </c>
      <c r="D23772" s="1">
        <v>42191.127500000002</v>
      </c>
      <c r="E23772">
        <v>173</v>
      </c>
      <c r="F23772">
        <v>482</v>
      </c>
      <c r="G23772" t="s">
        <v>215</v>
      </c>
    </row>
    <row r="23773" spans="1:8" x14ac:dyDescent="0.2">
      <c r="A23773">
        <v>6.17866041314672E+17</v>
      </c>
      <c r="B23773" t="s">
        <v>47776</v>
      </c>
      <c r="C23773" t="s">
        <v>47777</v>
      </c>
      <c r="D23773" s="1">
        <v>42191.14025462963</v>
      </c>
      <c r="E23773">
        <v>194</v>
      </c>
      <c r="F23773">
        <v>452</v>
      </c>
      <c r="G23773" t="s">
        <v>576</v>
      </c>
    </row>
    <row r="23774" spans="1:8" x14ac:dyDescent="0.2">
      <c r="A23774">
        <v>6.1788948870293901E+17</v>
      </c>
      <c r="B23774" t="s">
        <v>47778</v>
      </c>
      <c r="C23774" t="s">
        <v>47779</v>
      </c>
      <c r="D23774" s="1">
        <v>42191.204953703702</v>
      </c>
      <c r="E23774">
        <v>354</v>
      </c>
      <c r="F23774">
        <v>892</v>
      </c>
      <c r="G23774" t="s">
        <v>215</v>
      </c>
    </row>
    <row r="23775" spans="1:8" x14ac:dyDescent="0.2">
      <c r="A23775">
        <v>6.1810580391713101E+17</v>
      </c>
      <c r="B23775" t="s">
        <v>47780</v>
      </c>
      <c r="C23775" t="s">
        <v>47781</v>
      </c>
      <c r="D23775" s="1">
        <v>42191.801874999997</v>
      </c>
      <c r="E23775">
        <v>1291</v>
      </c>
      <c r="F23775">
        <v>2635</v>
      </c>
      <c r="G23775" t="s">
        <v>89</v>
      </c>
    </row>
    <row r="23776" spans="1:8" x14ac:dyDescent="0.2">
      <c r="A23776">
        <v>6.1813600756162099E+17</v>
      </c>
      <c r="B23776" t="s">
        <v>47782</v>
      </c>
      <c r="C23776" t="s">
        <v>47783</v>
      </c>
      <c r="D23776" s="1">
        <v>42191.88521990741</v>
      </c>
      <c r="E23776">
        <v>399</v>
      </c>
      <c r="F23776">
        <v>888</v>
      </c>
      <c r="G23776" t="e">
        <f>absabella</f>
        <v>#NAME?</v>
      </c>
      <c r="H23776" t="s">
        <v>390</v>
      </c>
    </row>
    <row r="23777" spans="1:8" x14ac:dyDescent="0.2">
      <c r="A23777">
        <v>6.1816263432461504E+17</v>
      </c>
      <c r="B23777" t="s">
        <v>47784</v>
      </c>
      <c r="C23777" t="s">
        <v>47785</v>
      </c>
      <c r="D23777" s="1">
        <v>42191.958692129629</v>
      </c>
      <c r="E23777">
        <v>158</v>
      </c>
      <c r="F23777">
        <v>415</v>
      </c>
      <c r="G23777" t="s">
        <v>576</v>
      </c>
    </row>
    <row r="23778" spans="1:8" x14ac:dyDescent="0.2">
      <c r="A23778">
        <v>6.1821554859851699E+17</v>
      </c>
      <c r="B23778" t="s">
        <v>47786</v>
      </c>
      <c r="C23778" t="s">
        <v>47787</v>
      </c>
      <c r="D23778" s="1">
        <v>42192.104710648149</v>
      </c>
      <c r="E23778">
        <v>265</v>
      </c>
      <c r="F23778">
        <v>636</v>
      </c>
      <c r="G23778" t="s">
        <v>576</v>
      </c>
      <c r="H23778" t="s">
        <v>390</v>
      </c>
    </row>
    <row r="23779" spans="1:8" x14ac:dyDescent="0.2">
      <c r="A23779">
        <v>6.1821563810494003E+17</v>
      </c>
      <c r="B23779" t="s">
        <v>47788</v>
      </c>
      <c r="C23779" t="s">
        <v>47789</v>
      </c>
      <c r="D23779" s="1">
        <v>42192.104953703703</v>
      </c>
      <c r="E23779">
        <v>336</v>
      </c>
      <c r="F23779">
        <v>701</v>
      </c>
      <c r="G23779" t="s">
        <v>576</v>
      </c>
    </row>
    <row r="23780" spans="1:8" x14ac:dyDescent="0.2">
      <c r="A23780">
        <v>6.18216980433248E+17</v>
      </c>
      <c r="B23780" t="s">
        <v>47790</v>
      </c>
      <c r="C23780" t="s">
        <v>47791</v>
      </c>
      <c r="D23780" s="1">
        <v>42192.108657407407</v>
      </c>
      <c r="E23780">
        <v>501</v>
      </c>
      <c r="F23780">
        <v>945</v>
      </c>
      <c r="G23780" t="s">
        <v>215</v>
      </c>
    </row>
    <row r="23781" spans="1:8" x14ac:dyDescent="0.2">
      <c r="A23781">
        <v>6.1822905889629299E+17</v>
      </c>
      <c r="B23781" t="s">
        <v>47792</v>
      </c>
      <c r="C23781" t="s">
        <v>47793</v>
      </c>
      <c r="D23781" s="1">
        <v>42192.14199074074</v>
      </c>
      <c r="E23781">
        <v>333</v>
      </c>
      <c r="F23781">
        <v>665</v>
      </c>
      <c r="G23781" t="s">
        <v>89</v>
      </c>
    </row>
    <row r="23782" spans="1:8" x14ac:dyDescent="0.2">
      <c r="A23782">
        <v>6.1822919518182605E+17</v>
      </c>
      <c r="B23782" t="s">
        <v>47794</v>
      </c>
      <c r="C23782" t="s">
        <v>47795</v>
      </c>
      <c r="D23782" s="1">
        <v>42192.142361111109</v>
      </c>
      <c r="E23782">
        <v>368</v>
      </c>
      <c r="F23782">
        <v>656</v>
      </c>
      <c r="G23782" t="s">
        <v>215</v>
      </c>
    </row>
    <row r="23783" spans="1:8" x14ac:dyDescent="0.2">
      <c r="A23783">
        <v>6.1825023213296794E+17</v>
      </c>
      <c r="B23783" t="s">
        <v>47796</v>
      </c>
      <c r="C23783" t="s">
        <v>47797</v>
      </c>
      <c r="D23783" s="1">
        <v>42192.200416666667</v>
      </c>
      <c r="E23783">
        <v>2106</v>
      </c>
      <c r="F23783">
        <v>3908</v>
      </c>
    </row>
    <row r="23784" spans="1:8" x14ac:dyDescent="0.2">
      <c r="A23784">
        <v>6.18251315253248E+17</v>
      </c>
      <c r="B23784" t="s">
        <v>47798</v>
      </c>
      <c r="C23784" t="s">
        <v>47799</v>
      </c>
      <c r="D23784" s="1">
        <v>42192.203402777777</v>
      </c>
      <c r="E23784">
        <v>207</v>
      </c>
      <c r="F23784">
        <v>559</v>
      </c>
      <c r="G23784" t="s">
        <v>47800</v>
      </c>
    </row>
    <row r="23785" spans="1:8" x14ac:dyDescent="0.2">
      <c r="A23785">
        <v>6.1827024881126605E+17</v>
      </c>
      <c r="B23785" t="s">
        <v>47801</v>
      </c>
      <c r="C23785" t="s">
        <v>47802</v>
      </c>
      <c r="D23785" s="1">
        <v>42192.255648148152</v>
      </c>
      <c r="E23785">
        <v>358</v>
      </c>
      <c r="F23785">
        <v>944</v>
      </c>
      <c r="G23785" t="s">
        <v>215</v>
      </c>
      <c r="H23785" t="s">
        <v>390</v>
      </c>
    </row>
    <row r="23786" spans="1:8" x14ac:dyDescent="0.2">
      <c r="A23786">
        <v>6.1841705019365299E+17</v>
      </c>
      <c r="B23786" t="s">
        <v>47803</v>
      </c>
      <c r="C23786" t="s">
        <v>47804</v>
      </c>
      <c r="D23786" s="1">
        <v>42192.660752314812</v>
      </c>
      <c r="E23786">
        <v>278</v>
      </c>
      <c r="F23786">
        <v>638</v>
      </c>
      <c r="G23786" t="s">
        <v>215</v>
      </c>
      <c r="H23786" t="s">
        <v>390</v>
      </c>
    </row>
    <row r="23787" spans="1:8" x14ac:dyDescent="0.2">
      <c r="A23787">
        <v>6.1844268109889101E+17</v>
      </c>
      <c r="B23787" t="s">
        <v>47805</v>
      </c>
      <c r="C23787" t="s">
        <v>47806</v>
      </c>
      <c r="D23787" s="1">
        <v>42192.731469907405</v>
      </c>
      <c r="E23787">
        <v>556</v>
      </c>
      <c r="F23787">
        <v>1179</v>
      </c>
    </row>
    <row r="23788" spans="1:8" x14ac:dyDescent="0.2">
      <c r="A23788">
        <v>6.1844315954732198E+17</v>
      </c>
      <c r="B23788" t="s">
        <v>47807</v>
      </c>
      <c r="C23788" t="s">
        <v>47808</v>
      </c>
      <c r="D23788" s="1">
        <v>42192.732800925929</v>
      </c>
      <c r="E23788">
        <v>627</v>
      </c>
      <c r="F23788">
        <v>1064</v>
      </c>
      <c r="G23788" t="s">
        <v>215</v>
      </c>
    </row>
    <row r="23789" spans="1:8" x14ac:dyDescent="0.2">
      <c r="A23789">
        <v>6.1845356769174694E+17</v>
      </c>
      <c r="B23789" t="s">
        <v>47809</v>
      </c>
      <c r="C23789" t="s">
        <v>47810</v>
      </c>
      <c r="D23789" s="1">
        <v>42192.761516203704</v>
      </c>
      <c r="E23789">
        <v>295</v>
      </c>
      <c r="F23789">
        <v>842</v>
      </c>
      <c r="G23789" t="s">
        <v>215</v>
      </c>
      <c r="H23789" t="s">
        <v>390</v>
      </c>
    </row>
    <row r="23790" spans="1:8" x14ac:dyDescent="0.2">
      <c r="A23790">
        <v>6.1852783848915302E+17</v>
      </c>
      <c r="B23790" t="s">
        <v>47811</v>
      </c>
      <c r="C23790" t="s">
        <v>47812</v>
      </c>
      <c r="D23790" s="1">
        <v>42192.966469907406</v>
      </c>
      <c r="E23790">
        <v>555</v>
      </c>
      <c r="F23790">
        <v>839</v>
      </c>
      <c r="G23790" t="s">
        <v>215</v>
      </c>
      <c r="H23790" t="s">
        <v>390</v>
      </c>
    </row>
    <row r="23791" spans="1:8" x14ac:dyDescent="0.2">
      <c r="A23791">
        <v>6.1854008697671603E+17</v>
      </c>
      <c r="B23791" t="s">
        <v>47813</v>
      </c>
      <c r="C23791" t="s">
        <v>47814</v>
      </c>
      <c r="D23791" s="1">
        <v>42193.0002662037</v>
      </c>
      <c r="E23791">
        <v>1244</v>
      </c>
      <c r="F23791">
        <v>2477</v>
      </c>
      <c r="G23791" t="s">
        <v>89</v>
      </c>
      <c r="H23791" t="s">
        <v>390</v>
      </c>
    </row>
    <row r="23792" spans="1:8" x14ac:dyDescent="0.2">
      <c r="A23792">
        <v>6.18552478653616E+17</v>
      </c>
      <c r="B23792" t="s">
        <v>47815</v>
      </c>
      <c r="C23792" t="s">
        <v>47816</v>
      </c>
      <c r="D23792" s="1">
        <v>42193.034456018519</v>
      </c>
      <c r="E23792">
        <v>960</v>
      </c>
      <c r="F23792">
        <v>1141</v>
      </c>
      <c r="H23792" t="s">
        <v>47817</v>
      </c>
    </row>
    <row r="23793" spans="1:8" x14ac:dyDescent="0.2">
      <c r="A23793">
        <v>6.1855902235928102E+17</v>
      </c>
      <c r="B23793" t="s">
        <v>47818</v>
      </c>
      <c r="C23793" t="s">
        <v>47819</v>
      </c>
      <c r="D23793" s="1">
        <v>42193.052511574075</v>
      </c>
      <c r="E23793">
        <v>727</v>
      </c>
      <c r="F23793">
        <v>765</v>
      </c>
    </row>
    <row r="23794" spans="1:8" x14ac:dyDescent="0.2">
      <c r="A23794">
        <v>6.1856160461191501E+17</v>
      </c>
      <c r="B23794" t="s">
        <v>47820</v>
      </c>
      <c r="C23794" t="s">
        <v>47821</v>
      </c>
      <c r="D23794" s="1">
        <v>42193.059641203705</v>
      </c>
      <c r="E23794">
        <v>304</v>
      </c>
      <c r="F23794">
        <v>480</v>
      </c>
      <c r="G23794" t="s">
        <v>89</v>
      </c>
    </row>
    <row r="23795" spans="1:8" x14ac:dyDescent="0.2">
      <c r="A23795">
        <v>6.1856259690454195E+17</v>
      </c>
      <c r="B23795" t="s">
        <v>47822</v>
      </c>
      <c r="C23795" t="s">
        <v>47823</v>
      </c>
      <c r="D23795" s="1">
        <v>42193.062384259261</v>
      </c>
      <c r="E23795">
        <v>1095</v>
      </c>
      <c r="F23795">
        <v>2004</v>
      </c>
    </row>
    <row r="23796" spans="1:8" x14ac:dyDescent="0.2">
      <c r="A23796">
        <v>6.1874204344416602E+17</v>
      </c>
      <c r="B23796" t="s">
        <v>47824</v>
      </c>
      <c r="C23796" t="s">
        <v>47825</v>
      </c>
      <c r="D23796" s="1">
        <v>42193.557557870372</v>
      </c>
      <c r="E23796">
        <v>1280</v>
      </c>
      <c r="F23796">
        <v>2872</v>
      </c>
    </row>
    <row r="23797" spans="1:8" x14ac:dyDescent="0.2">
      <c r="A23797">
        <v>6.1877418151003302E+17</v>
      </c>
      <c r="B23797" t="s">
        <v>47826</v>
      </c>
      <c r="C23797" t="s">
        <v>47827</v>
      </c>
      <c r="D23797" s="1">
        <v>42193.646238425928</v>
      </c>
      <c r="E23797">
        <v>186</v>
      </c>
      <c r="F23797">
        <v>256</v>
      </c>
      <c r="G23797" t="s">
        <v>2369</v>
      </c>
      <c r="H23797" t="s">
        <v>47828</v>
      </c>
    </row>
    <row r="23798" spans="1:8" x14ac:dyDescent="0.2">
      <c r="A23798">
        <v>6.1878004724418099E+17</v>
      </c>
      <c r="B23798" t="s">
        <v>47829</v>
      </c>
      <c r="C23798" t="s">
        <v>47830</v>
      </c>
      <c r="D23798" s="1">
        <v>42193.662430555552</v>
      </c>
      <c r="E23798">
        <v>86</v>
      </c>
      <c r="F23798">
        <v>249</v>
      </c>
      <c r="G23798" t="s">
        <v>215</v>
      </c>
    </row>
    <row r="23799" spans="1:8" x14ac:dyDescent="0.2">
      <c r="A23799">
        <v>6.1878014607872E+17</v>
      </c>
      <c r="B23799" t="s">
        <v>47831</v>
      </c>
      <c r="C23799" t="s">
        <v>47832</v>
      </c>
      <c r="D23799" s="1">
        <v>42193.66269675926</v>
      </c>
      <c r="E23799">
        <v>102</v>
      </c>
      <c r="F23799">
        <v>300</v>
      </c>
      <c r="G23799" t="s">
        <v>215</v>
      </c>
    </row>
    <row r="23800" spans="1:8" x14ac:dyDescent="0.2">
      <c r="A23800">
        <v>6.1878145499520205E+17</v>
      </c>
      <c r="B23800" t="s">
        <v>47833</v>
      </c>
      <c r="C23800" t="s">
        <v>47834</v>
      </c>
      <c r="D23800" s="1">
        <v>42193.666307870371</v>
      </c>
      <c r="E23800">
        <v>216</v>
      </c>
      <c r="F23800">
        <v>511</v>
      </c>
      <c r="G23800" t="s">
        <v>215</v>
      </c>
    </row>
    <row r="23801" spans="1:8" x14ac:dyDescent="0.2">
      <c r="A23801">
        <v>6.1878399175640602E+17</v>
      </c>
      <c r="B23801" t="s">
        <v>47835</v>
      </c>
      <c r="C23801" t="s">
        <v>47836</v>
      </c>
      <c r="D23801" s="1">
        <v>42193.673310185186</v>
      </c>
      <c r="E23801">
        <v>255</v>
      </c>
      <c r="F23801">
        <v>562</v>
      </c>
      <c r="G23801" t="s">
        <v>487</v>
      </c>
    </row>
    <row r="23802" spans="1:8" x14ac:dyDescent="0.2">
      <c r="A23802">
        <v>6.1878699661027302E+17</v>
      </c>
      <c r="B23802" t="s">
        <v>47837</v>
      </c>
      <c r="C23802" t="s">
        <v>47838</v>
      </c>
      <c r="D23802" s="1">
        <v>42193.681608796294</v>
      </c>
      <c r="E23802">
        <v>82</v>
      </c>
      <c r="F23802">
        <v>260</v>
      </c>
      <c r="G23802" t="s">
        <v>89</v>
      </c>
    </row>
    <row r="23803" spans="1:8" x14ac:dyDescent="0.2">
      <c r="A23803">
        <v>6.1878925962184704E+17</v>
      </c>
      <c r="B23803" t="s">
        <v>47839</v>
      </c>
      <c r="C23803" t="s">
        <v>47840</v>
      </c>
      <c r="D23803" s="1">
        <v>42193.687847222223</v>
      </c>
      <c r="E23803">
        <v>117</v>
      </c>
      <c r="F23803">
        <v>318</v>
      </c>
      <c r="G23803" t="s">
        <v>546</v>
      </c>
    </row>
    <row r="23804" spans="1:8" x14ac:dyDescent="0.2">
      <c r="A23804">
        <v>6.1879017504128998E+17</v>
      </c>
      <c r="B23804" t="s">
        <v>47841</v>
      </c>
      <c r="C23804" t="s">
        <v>47842</v>
      </c>
      <c r="D23804" s="1">
        <v>42193.690370370372</v>
      </c>
      <c r="E23804">
        <v>179</v>
      </c>
      <c r="F23804">
        <v>264</v>
      </c>
      <c r="G23804" t="s">
        <v>89</v>
      </c>
      <c r="H23804" t="s">
        <v>47843</v>
      </c>
    </row>
    <row r="23805" spans="1:8" x14ac:dyDescent="0.2">
      <c r="A23805">
        <v>6.1880416497873702E+17</v>
      </c>
      <c r="B23805" t="s">
        <v>47844</v>
      </c>
      <c r="C23805" t="s">
        <v>47845</v>
      </c>
      <c r="D23805" s="1">
        <v>42193.728981481479</v>
      </c>
      <c r="E23805">
        <v>409</v>
      </c>
      <c r="F23805">
        <v>938</v>
      </c>
      <c r="G23805" t="s">
        <v>576</v>
      </c>
    </row>
    <row r="23806" spans="1:8" x14ac:dyDescent="0.2">
      <c r="A23806">
        <v>6.1881029623329101E+17</v>
      </c>
      <c r="B23806" t="s">
        <v>47846</v>
      </c>
      <c r="C23806" t="s">
        <v>47847</v>
      </c>
      <c r="D23806" s="1">
        <v>42193.74590277778</v>
      </c>
      <c r="E23806">
        <v>149</v>
      </c>
      <c r="F23806">
        <v>337</v>
      </c>
      <c r="G23806" t="s">
        <v>47848</v>
      </c>
    </row>
    <row r="23807" spans="1:8" x14ac:dyDescent="0.2">
      <c r="A23807">
        <v>6.1881537062805901E+17</v>
      </c>
      <c r="B23807" t="s">
        <v>47849</v>
      </c>
      <c r="C23807" t="s">
        <v>47850</v>
      </c>
      <c r="D23807" s="1">
        <v>42193.75990740741</v>
      </c>
      <c r="E23807">
        <v>376</v>
      </c>
      <c r="F23807">
        <v>785</v>
      </c>
      <c r="G23807" t="e">
        <f>CaseyBierer</f>
        <v>#NAME?</v>
      </c>
    </row>
    <row r="23808" spans="1:8" x14ac:dyDescent="0.2">
      <c r="A23808">
        <v>6.1883482237557901E+17</v>
      </c>
      <c r="B23808" t="s">
        <v>47851</v>
      </c>
      <c r="C23808" t="s">
        <v>47852</v>
      </c>
      <c r="D23808" s="1">
        <v>42193.813576388886</v>
      </c>
      <c r="E23808">
        <v>324</v>
      </c>
      <c r="F23808">
        <v>484</v>
      </c>
      <c r="G23808" t="s">
        <v>215</v>
      </c>
      <c r="H23808" t="s">
        <v>47853</v>
      </c>
    </row>
    <row r="23809" spans="1:8" x14ac:dyDescent="0.2">
      <c r="A23809">
        <v>6.1886368799511706E+17</v>
      </c>
      <c r="B23809" t="s">
        <v>47854</v>
      </c>
      <c r="C23809" t="s">
        <v>47855</v>
      </c>
      <c r="D23809" s="1">
        <v>42193.893229166664</v>
      </c>
      <c r="E23809">
        <v>353</v>
      </c>
      <c r="F23809">
        <v>627</v>
      </c>
      <c r="G23809" t="s">
        <v>215</v>
      </c>
    </row>
    <row r="23810" spans="1:8" x14ac:dyDescent="0.2">
      <c r="A23810">
        <v>6.1886374592267405E+17</v>
      </c>
      <c r="B23810" t="s">
        <v>47856</v>
      </c>
      <c r="C23810" t="s">
        <v>47857</v>
      </c>
      <c r="D23810" s="1">
        <v>42193.893391203703</v>
      </c>
      <c r="E23810">
        <v>182</v>
      </c>
      <c r="F23810">
        <v>317</v>
      </c>
      <c r="G23810" t="s">
        <v>89</v>
      </c>
      <c r="H23810" t="s">
        <v>390</v>
      </c>
    </row>
    <row r="23811" spans="1:8" x14ac:dyDescent="0.2">
      <c r="A23811">
        <v>6.1886642989131699E+17</v>
      </c>
      <c r="B23811" t="s">
        <v>47858</v>
      </c>
      <c r="C23811" t="s">
        <v>47859</v>
      </c>
      <c r="D23811" s="1">
        <v>42193.90079861111</v>
      </c>
      <c r="E23811">
        <v>510</v>
      </c>
      <c r="F23811">
        <v>558</v>
      </c>
      <c r="G23811" t="s">
        <v>89</v>
      </c>
      <c r="H23811" t="s">
        <v>390</v>
      </c>
    </row>
    <row r="23812" spans="1:8" x14ac:dyDescent="0.2">
      <c r="A23812">
        <v>6.1889069844871104E+17</v>
      </c>
      <c r="B23812" t="s">
        <v>47860</v>
      </c>
      <c r="C23812" t="s">
        <v>47861</v>
      </c>
      <c r="D23812" s="1">
        <v>42193.967766203707</v>
      </c>
      <c r="E23812">
        <v>291</v>
      </c>
      <c r="F23812">
        <v>351</v>
      </c>
      <c r="G23812" t="s">
        <v>215</v>
      </c>
      <c r="H23812" t="s">
        <v>47862</v>
      </c>
    </row>
    <row r="23813" spans="1:8" x14ac:dyDescent="0.2">
      <c r="A23813">
        <v>6.1910243264841306E+17</v>
      </c>
      <c r="B23813" t="s">
        <v>47863</v>
      </c>
      <c r="C23813" t="s">
        <v>47864</v>
      </c>
      <c r="D23813" s="1">
        <v>42194.552037037036</v>
      </c>
      <c r="E23813">
        <v>245</v>
      </c>
      <c r="F23813">
        <v>524</v>
      </c>
      <c r="G23813" t="s">
        <v>89</v>
      </c>
    </row>
    <row r="23814" spans="1:8" x14ac:dyDescent="0.2">
      <c r="A23814">
        <v>6.1910514612817894E+17</v>
      </c>
      <c r="B23814" t="s">
        <v>47865</v>
      </c>
      <c r="C23814" t="s">
        <v>47866</v>
      </c>
      <c r="D23814" s="1">
        <v>42194.559525462966</v>
      </c>
      <c r="E23814">
        <v>616</v>
      </c>
      <c r="F23814">
        <v>991</v>
      </c>
    </row>
    <row r="23815" spans="1:8" x14ac:dyDescent="0.2">
      <c r="A23815">
        <v>6.1911609050179904E+17</v>
      </c>
      <c r="B23815" t="s">
        <v>47867</v>
      </c>
      <c r="C23815" t="s">
        <v>47868</v>
      </c>
      <c r="D23815" s="1">
        <v>42194.589733796296</v>
      </c>
      <c r="E23815">
        <v>1135</v>
      </c>
      <c r="F23815">
        <v>1328</v>
      </c>
    </row>
    <row r="23816" spans="1:8" x14ac:dyDescent="0.2">
      <c r="A23816">
        <v>6.1911630170596902E+17</v>
      </c>
      <c r="B23816" t="s">
        <v>47869</v>
      </c>
      <c r="C23816" t="s">
        <v>47870</v>
      </c>
      <c r="D23816" s="1">
        <v>42194.590312499997</v>
      </c>
      <c r="E23816">
        <v>128</v>
      </c>
      <c r="F23816">
        <v>235</v>
      </c>
      <c r="G23816" t="s">
        <v>487</v>
      </c>
      <c r="H23816" t="s">
        <v>390</v>
      </c>
    </row>
    <row r="23817" spans="1:8" x14ac:dyDescent="0.2">
      <c r="A23817">
        <v>6.1911665061332902E+17</v>
      </c>
      <c r="B23817" t="s">
        <v>47871</v>
      </c>
      <c r="C23817" t="s">
        <v>47872</v>
      </c>
      <c r="D23817" s="1">
        <v>42194.591273148151</v>
      </c>
      <c r="E23817">
        <v>138</v>
      </c>
      <c r="F23817">
        <v>309</v>
      </c>
      <c r="G23817" t="s">
        <v>576</v>
      </c>
      <c r="H23817" t="s">
        <v>390</v>
      </c>
    </row>
    <row r="23818" spans="1:8" x14ac:dyDescent="0.2">
      <c r="A23818">
        <v>6.1911681404021901E+17</v>
      </c>
      <c r="B23818" t="s">
        <v>47873</v>
      </c>
      <c r="C23818" t="s">
        <v>47874</v>
      </c>
      <c r="D23818" s="1">
        <v>42194.591724537036</v>
      </c>
      <c r="E23818">
        <v>102</v>
      </c>
      <c r="F23818">
        <v>232</v>
      </c>
      <c r="G23818" t="s">
        <v>487</v>
      </c>
      <c r="H23818" t="s">
        <v>47875</v>
      </c>
    </row>
    <row r="23819" spans="1:8" x14ac:dyDescent="0.2">
      <c r="A23819">
        <v>6.1911697488338906E+17</v>
      </c>
      <c r="B23819" t="s">
        <v>47876</v>
      </c>
      <c r="C23819" t="s">
        <v>47877</v>
      </c>
      <c r="D23819" s="1">
        <v>42194.592175925929</v>
      </c>
      <c r="E23819">
        <v>102</v>
      </c>
      <c r="F23819">
        <v>211</v>
      </c>
      <c r="G23819" t="s">
        <v>215</v>
      </c>
    </row>
    <row r="23820" spans="1:8" x14ac:dyDescent="0.2">
      <c r="A23820">
        <v>6.1911765376084698E+17</v>
      </c>
      <c r="B23820" t="s">
        <v>47878</v>
      </c>
      <c r="C23820" t="s">
        <v>47879</v>
      </c>
      <c r="D23820" s="1">
        <v>42194.594039351854</v>
      </c>
      <c r="E23820">
        <v>103</v>
      </c>
      <c r="F23820">
        <v>269</v>
      </c>
      <c r="G23820" t="s">
        <v>576</v>
      </c>
    </row>
    <row r="23821" spans="1:8" x14ac:dyDescent="0.2">
      <c r="A23821">
        <v>6.1911778346546304E+17</v>
      </c>
      <c r="B23821" t="s">
        <v>47880</v>
      </c>
      <c r="C23821" t="s">
        <v>47881</v>
      </c>
      <c r="D23821" s="1">
        <v>42194.594398148147</v>
      </c>
      <c r="E23821">
        <v>158</v>
      </c>
      <c r="F23821">
        <v>299</v>
      </c>
      <c r="G23821" t="s">
        <v>47882</v>
      </c>
      <c r="H23821" t="s">
        <v>390</v>
      </c>
    </row>
    <row r="23822" spans="1:8" x14ac:dyDescent="0.2">
      <c r="A23822">
        <v>6.1911789049151795E+17</v>
      </c>
      <c r="B23822" t="s">
        <v>47883</v>
      </c>
      <c r="C23822" t="s">
        <v>47884</v>
      </c>
      <c r="D23822" s="1">
        <v>42194.594699074078</v>
      </c>
      <c r="E23822">
        <v>240</v>
      </c>
      <c r="F23822">
        <v>489</v>
      </c>
      <c r="G23822" t="s">
        <v>576</v>
      </c>
    </row>
    <row r="23823" spans="1:8" x14ac:dyDescent="0.2">
      <c r="A23823">
        <v>6.1913521112156096E+17</v>
      </c>
      <c r="B23823" t="s">
        <v>47885</v>
      </c>
      <c r="C23823" t="s">
        <v>47886</v>
      </c>
      <c r="D23823" s="1">
        <v>42194.642488425925</v>
      </c>
      <c r="E23823">
        <v>535</v>
      </c>
      <c r="F23823">
        <v>686</v>
      </c>
      <c r="G23823" t="s">
        <v>89</v>
      </c>
    </row>
    <row r="23824" spans="1:8" x14ac:dyDescent="0.2">
      <c r="A23824">
        <v>6.1913683142318003E+17</v>
      </c>
      <c r="B23824" t="s">
        <v>47887</v>
      </c>
      <c r="C23824" t="s">
        <v>47888</v>
      </c>
      <c r="D23824" s="1">
        <v>42194.646967592591</v>
      </c>
      <c r="E23824">
        <v>237</v>
      </c>
      <c r="F23824">
        <v>494</v>
      </c>
      <c r="G23824" t="s">
        <v>215</v>
      </c>
    </row>
    <row r="23825" spans="1:7" x14ac:dyDescent="0.2">
      <c r="A23825">
        <v>6.19137627619504E+17</v>
      </c>
      <c r="B23825" t="s">
        <v>47889</v>
      </c>
      <c r="C23825" t="s">
        <v>47890</v>
      </c>
      <c r="D23825" s="1">
        <v>42194.64916666667</v>
      </c>
      <c r="E23825">
        <v>253</v>
      </c>
      <c r="F23825">
        <v>493</v>
      </c>
      <c r="G23825" t="s">
        <v>576</v>
      </c>
    </row>
    <row r="23826" spans="1:7" x14ac:dyDescent="0.2">
      <c r="A23826">
        <v>6.1913913973320896E+17</v>
      </c>
      <c r="B23826" t="s">
        <v>47891</v>
      </c>
      <c r="C23826" t="s">
        <v>47892</v>
      </c>
      <c r="D23826" s="1">
        <v>42194.653333333335</v>
      </c>
      <c r="E23826">
        <v>261</v>
      </c>
      <c r="F23826">
        <v>602</v>
      </c>
      <c r="G23826" t="s">
        <v>215</v>
      </c>
    </row>
    <row r="23827" spans="1:7" x14ac:dyDescent="0.2">
      <c r="A23827">
        <v>6.1918333025325005E+17</v>
      </c>
      <c r="B23827" t="s">
        <v>47893</v>
      </c>
      <c r="C23827" t="s">
        <v>47894</v>
      </c>
      <c r="D23827" s="1">
        <v>42194.775277777779</v>
      </c>
      <c r="E23827">
        <v>307</v>
      </c>
      <c r="F23827">
        <v>509</v>
      </c>
      <c r="G23827" t="s">
        <v>89</v>
      </c>
    </row>
    <row r="23828" spans="1:7" x14ac:dyDescent="0.2">
      <c r="A23828">
        <v>6.1918564490507802E+17</v>
      </c>
      <c r="B23828" t="s">
        <v>47895</v>
      </c>
      <c r="C23828" t="s">
        <v>47896</v>
      </c>
      <c r="D23828" s="1">
        <v>42194.781666666669</v>
      </c>
      <c r="E23828">
        <v>126</v>
      </c>
      <c r="F23828">
        <v>235</v>
      </c>
      <c r="G23828" t="s">
        <v>89</v>
      </c>
    </row>
    <row r="23829" spans="1:7" x14ac:dyDescent="0.2">
      <c r="A23829">
        <v>6.1918668474855795E+17</v>
      </c>
      <c r="B23829" t="s">
        <v>47897</v>
      </c>
      <c r="C23829" t="s">
        <v>47898</v>
      </c>
      <c r="D23829" s="1">
        <v>42194.784537037034</v>
      </c>
      <c r="E23829">
        <v>139</v>
      </c>
      <c r="F23829">
        <v>295</v>
      </c>
      <c r="G23829" t="s">
        <v>576</v>
      </c>
    </row>
    <row r="23830" spans="1:7" x14ac:dyDescent="0.2">
      <c r="A23830">
        <v>6.1918698079931494E+17</v>
      </c>
      <c r="B23830" t="s">
        <v>47899</v>
      </c>
      <c r="C23830" t="s">
        <v>47900</v>
      </c>
      <c r="D23830" s="1">
        <v>42194.78534722222</v>
      </c>
      <c r="E23830">
        <v>250</v>
      </c>
      <c r="F23830">
        <v>499</v>
      </c>
      <c r="G23830" t="s">
        <v>47901</v>
      </c>
    </row>
    <row r="23831" spans="1:7" x14ac:dyDescent="0.2">
      <c r="A23831">
        <v>6.1919199614250099E+17</v>
      </c>
      <c r="B23831" t="s">
        <v>47902</v>
      </c>
      <c r="C23831" t="s">
        <v>47903</v>
      </c>
      <c r="D23831" s="1">
        <v>42194.799189814818</v>
      </c>
      <c r="E23831">
        <v>91</v>
      </c>
      <c r="F23831">
        <v>177</v>
      </c>
      <c r="G23831" t="s">
        <v>215</v>
      </c>
    </row>
    <row r="23832" spans="1:7" x14ac:dyDescent="0.2">
      <c r="A23832">
        <v>6.1919206368756902E+17</v>
      </c>
      <c r="B23832" t="s">
        <v>47904</v>
      </c>
      <c r="C23832" t="s">
        <v>47905</v>
      </c>
      <c r="D23832" s="1">
        <v>42194.799375000002</v>
      </c>
      <c r="E23832">
        <v>117</v>
      </c>
      <c r="F23832">
        <v>227</v>
      </c>
      <c r="G23832" t="s">
        <v>215</v>
      </c>
    </row>
    <row r="23833" spans="1:7" x14ac:dyDescent="0.2">
      <c r="A23833">
        <v>6.1919220395347904E+17</v>
      </c>
      <c r="B23833" t="s">
        <v>47906</v>
      </c>
      <c r="C23833" t="s">
        <v>47907</v>
      </c>
      <c r="D23833" s="1">
        <v>42194.799768518518</v>
      </c>
      <c r="E23833">
        <v>103</v>
      </c>
      <c r="F23833">
        <v>217</v>
      </c>
      <c r="G23833" t="s">
        <v>215</v>
      </c>
    </row>
    <row r="23834" spans="1:7" x14ac:dyDescent="0.2">
      <c r="A23834">
        <v>6.1919233670739494E+17</v>
      </c>
      <c r="B23834" t="s">
        <v>47908</v>
      </c>
      <c r="C23834" t="s">
        <v>47909</v>
      </c>
      <c r="D23834" s="1">
        <v>42194.800127314818</v>
      </c>
      <c r="E23834">
        <v>177</v>
      </c>
      <c r="F23834">
        <v>333</v>
      </c>
      <c r="G23834" t="s">
        <v>215</v>
      </c>
    </row>
    <row r="23835" spans="1:7" x14ac:dyDescent="0.2">
      <c r="A23835">
        <v>6.1919507365851494E+17</v>
      </c>
      <c r="B23835" t="s">
        <v>47910</v>
      </c>
      <c r="C23835" t="s">
        <v>47911</v>
      </c>
      <c r="D23835" s="1">
        <v>42194.807685185187</v>
      </c>
      <c r="E23835">
        <v>315</v>
      </c>
      <c r="F23835">
        <v>621</v>
      </c>
      <c r="G23835" t="s">
        <v>89</v>
      </c>
    </row>
    <row r="23836" spans="1:7" x14ac:dyDescent="0.2">
      <c r="A23836">
        <v>6.1920158669541696E+17</v>
      </c>
      <c r="B23836" t="s">
        <v>47912</v>
      </c>
      <c r="C23836" t="s">
        <v>47913</v>
      </c>
      <c r="D23836" s="1">
        <v>42194.825659722221</v>
      </c>
      <c r="E23836">
        <v>364</v>
      </c>
      <c r="F23836">
        <v>509</v>
      </c>
      <c r="G23836" t="e">
        <f>_xlfn.SINGLE( _xlfn.SINGLE(Newsmax_Media))</f>
        <v>#NAME?</v>
      </c>
    </row>
    <row r="23837" spans="1:7" x14ac:dyDescent="0.2">
      <c r="A23837">
        <v>6.1920899879394906E+17</v>
      </c>
      <c r="B23837" t="s">
        <v>47914</v>
      </c>
      <c r="C23837" t="s">
        <v>47915</v>
      </c>
      <c r="D23837" s="1">
        <v>42194.84611111111</v>
      </c>
      <c r="E23837">
        <v>382</v>
      </c>
      <c r="F23837">
        <v>499</v>
      </c>
      <c r="G23837" t="s">
        <v>89</v>
      </c>
    </row>
    <row r="23838" spans="1:7" x14ac:dyDescent="0.2">
      <c r="A23838">
        <v>6.1921034063989901E+17</v>
      </c>
      <c r="B23838" t="s">
        <v>47916</v>
      </c>
      <c r="C23838" t="s">
        <v>47917</v>
      </c>
      <c r="D23838" s="1">
        <v>42194.849814814814</v>
      </c>
      <c r="E23838">
        <v>174</v>
      </c>
      <c r="F23838">
        <v>466</v>
      </c>
      <c r="G23838" t="s">
        <v>47918</v>
      </c>
    </row>
    <row r="23839" spans="1:7" x14ac:dyDescent="0.2">
      <c r="A23839">
        <v>6.1921265194882995E+17</v>
      </c>
      <c r="B23839" t="s">
        <v>47919</v>
      </c>
      <c r="C23839" t="s">
        <v>47920</v>
      </c>
      <c r="D23839" s="1">
        <v>42194.856192129628</v>
      </c>
      <c r="E23839">
        <v>261</v>
      </c>
      <c r="F23839">
        <v>337</v>
      </c>
    </row>
    <row r="23840" spans="1:7" x14ac:dyDescent="0.2">
      <c r="A23840">
        <v>6.1921458515807002E+17</v>
      </c>
      <c r="B23840" t="s">
        <v>47921</v>
      </c>
      <c r="C23840" t="s">
        <v>47922</v>
      </c>
      <c r="D23840" s="1">
        <v>42194.861527777779</v>
      </c>
      <c r="E23840">
        <v>128</v>
      </c>
      <c r="F23840">
        <v>385</v>
      </c>
    </row>
    <row r="23841" spans="1:8" x14ac:dyDescent="0.2">
      <c r="A23841">
        <v>6.1921513743464E+17</v>
      </c>
      <c r="B23841" t="s">
        <v>47923</v>
      </c>
      <c r="C23841" t="s">
        <v>47924</v>
      </c>
      <c r="D23841" s="1">
        <v>42194.863043981481</v>
      </c>
      <c r="E23841">
        <v>372</v>
      </c>
      <c r="F23841">
        <v>672</v>
      </c>
      <c r="G23841" t="s">
        <v>47925</v>
      </c>
      <c r="H23841" t="s">
        <v>390</v>
      </c>
    </row>
    <row r="23842" spans="1:8" x14ac:dyDescent="0.2">
      <c r="A23842">
        <v>6.1921583953176896E+17</v>
      </c>
      <c r="B23842" t="s">
        <v>47926</v>
      </c>
      <c r="C23842" t="s">
        <v>47927</v>
      </c>
      <c r="D23842" s="1">
        <v>42194.864988425928</v>
      </c>
      <c r="E23842">
        <v>375</v>
      </c>
      <c r="F23842">
        <v>1065</v>
      </c>
    </row>
    <row r="23843" spans="1:8" x14ac:dyDescent="0.2">
      <c r="A23843">
        <v>6.1921806299522995E+17</v>
      </c>
      <c r="B23843" t="s">
        <v>47928</v>
      </c>
      <c r="C23843" t="s">
        <v>47929</v>
      </c>
      <c r="D23843" s="1">
        <v>42194.871122685188</v>
      </c>
      <c r="E23843">
        <v>1036</v>
      </c>
      <c r="F23843">
        <v>1478</v>
      </c>
    </row>
    <row r="23844" spans="1:8" x14ac:dyDescent="0.2">
      <c r="A23844">
        <v>6.1922002076632998E+17</v>
      </c>
      <c r="B23844" t="s">
        <v>47930</v>
      </c>
      <c r="C23844" t="s">
        <v>47931</v>
      </c>
      <c r="D23844" s="1">
        <v>42194.876527777778</v>
      </c>
      <c r="E23844">
        <v>713</v>
      </c>
      <c r="F23844">
        <v>1028</v>
      </c>
    </row>
    <row r="23845" spans="1:8" x14ac:dyDescent="0.2">
      <c r="A23845">
        <v>6.1925010341357094E+17</v>
      </c>
      <c r="B23845" t="s">
        <v>47932</v>
      </c>
      <c r="C23845" t="s">
        <v>47933</v>
      </c>
      <c r="D23845" s="1">
        <v>42194.959537037037</v>
      </c>
      <c r="E23845">
        <v>388</v>
      </c>
      <c r="F23845">
        <v>652</v>
      </c>
      <c r="G23845" t="s">
        <v>89</v>
      </c>
    </row>
    <row r="23846" spans="1:8" x14ac:dyDescent="0.2">
      <c r="A23846">
        <v>6.1925337242879104E+17</v>
      </c>
      <c r="B23846" t="s">
        <v>47934</v>
      </c>
      <c r="C23846" t="s">
        <v>47935</v>
      </c>
      <c r="D23846" s="1">
        <v>42194.968553240738</v>
      </c>
      <c r="E23846">
        <v>521</v>
      </c>
      <c r="F23846">
        <v>1017</v>
      </c>
      <c r="G23846" t="s">
        <v>89</v>
      </c>
    </row>
    <row r="23847" spans="1:8" x14ac:dyDescent="0.2">
      <c r="A23847">
        <v>6.1925718507644506E+17</v>
      </c>
      <c r="B23847" t="s">
        <v>47936</v>
      </c>
      <c r="C23847" t="s">
        <v>47937</v>
      </c>
      <c r="D23847" s="1">
        <v>42194.979074074072</v>
      </c>
      <c r="E23847">
        <v>138</v>
      </c>
      <c r="F23847">
        <v>258</v>
      </c>
      <c r="G23847" t="s">
        <v>215</v>
      </c>
    </row>
    <row r="23848" spans="1:8" x14ac:dyDescent="0.2">
      <c r="A23848">
        <v>6.1926461882596902E+17</v>
      </c>
      <c r="B23848" t="s">
        <v>47938</v>
      </c>
      <c r="C23848" t="s">
        <v>47939</v>
      </c>
      <c r="D23848" s="1">
        <v>42194.999594907407</v>
      </c>
      <c r="E23848">
        <v>459</v>
      </c>
      <c r="F23848">
        <v>979</v>
      </c>
      <c r="G23848" t="s">
        <v>47940</v>
      </c>
      <c r="H23848" t="s">
        <v>390</v>
      </c>
    </row>
    <row r="23849" spans="1:8" x14ac:dyDescent="0.2">
      <c r="A23849">
        <v>6.1932393630887501E+17</v>
      </c>
      <c r="B23849" t="s">
        <v>47941</v>
      </c>
      <c r="C23849" t="s">
        <v>47942</v>
      </c>
      <c r="D23849" s="1">
        <v>42195.163275462961</v>
      </c>
      <c r="E23849">
        <v>968</v>
      </c>
      <c r="F23849">
        <v>1722</v>
      </c>
      <c r="G23849" t="s">
        <v>89</v>
      </c>
    </row>
    <row r="23850" spans="1:8" x14ac:dyDescent="0.2">
      <c r="A23850">
        <v>6.1943889734133299E+17</v>
      </c>
      <c r="B23850" t="s">
        <v>47943</v>
      </c>
      <c r="C23850" t="s">
        <v>47944</v>
      </c>
      <c r="D23850" s="1">
        <v>42195.480509259258</v>
      </c>
      <c r="E23850">
        <v>336</v>
      </c>
      <c r="F23850">
        <v>543</v>
      </c>
      <c r="G23850" t="s">
        <v>89</v>
      </c>
    </row>
    <row r="23851" spans="1:8" x14ac:dyDescent="0.2">
      <c r="A23851">
        <v>6.1949769229354099E+17</v>
      </c>
      <c r="B23851" t="s">
        <v>47945</v>
      </c>
      <c r="C23851" t="s">
        <v>47946</v>
      </c>
      <c r="D23851" s="1">
        <v>42195.642754629633</v>
      </c>
      <c r="E23851">
        <v>981</v>
      </c>
      <c r="F23851">
        <v>1523</v>
      </c>
    </row>
    <row r="23852" spans="1:8" x14ac:dyDescent="0.2">
      <c r="A23852">
        <v>6.1950757058421901E+17</v>
      </c>
      <c r="B23852" t="s">
        <v>47947</v>
      </c>
      <c r="C23852" t="s">
        <v>47948</v>
      </c>
      <c r="D23852" s="1">
        <v>42195.670011574075</v>
      </c>
      <c r="E23852">
        <v>360</v>
      </c>
      <c r="F23852">
        <v>849</v>
      </c>
      <c r="G23852" t="e">
        <f>kpmck63</f>
        <v>#NAME?</v>
      </c>
      <c r="H23852" t="s">
        <v>390</v>
      </c>
    </row>
    <row r="23853" spans="1:8" x14ac:dyDescent="0.2">
      <c r="A23853">
        <v>6.1951859430986496E+17</v>
      </c>
      <c r="B23853" t="s">
        <v>47949</v>
      </c>
      <c r="C23853" t="s">
        <v>47950</v>
      </c>
      <c r="D23853" s="1">
        <v>42195.700428240743</v>
      </c>
      <c r="E23853">
        <v>286</v>
      </c>
      <c r="F23853">
        <v>771</v>
      </c>
      <c r="G23853" t="s">
        <v>47951</v>
      </c>
    </row>
    <row r="23854" spans="1:8" x14ac:dyDescent="0.2">
      <c r="A23854">
        <v>6.19519322332E+17</v>
      </c>
      <c r="B23854" t="s">
        <v>47952</v>
      </c>
      <c r="C23854" t="s">
        <v>47953</v>
      </c>
      <c r="D23854" s="1">
        <v>42195.70244212963</v>
      </c>
      <c r="E23854">
        <v>883</v>
      </c>
      <c r="F23854">
        <v>1245</v>
      </c>
    </row>
    <row r="23855" spans="1:8" x14ac:dyDescent="0.2">
      <c r="A23855">
        <v>6.1953639457531405E+17</v>
      </c>
      <c r="B23855" t="s">
        <v>47954</v>
      </c>
      <c r="C23855" t="s">
        <v>47955</v>
      </c>
      <c r="D23855" s="1">
        <v>42195.749548611115</v>
      </c>
      <c r="E23855">
        <v>455</v>
      </c>
      <c r="F23855">
        <v>943</v>
      </c>
      <c r="H23855" t="s">
        <v>390</v>
      </c>
    </row>
    <row r="23856" spans="1:8" x14ac:dyDescent="0.2">
      <c r="A23856">
        <v>6.1955541721196902E+17</v>
      </c>
      <c r="B23856" t="s">
        <v>47956</v>
      </c>
      <c r="C23856" t="s">
        <v>47957</v>
      </c>
      <c r="D23856" s="1">
        <v>42195.802037037036</v>
      </c>
      <c r="E23856">
        <v>343</v>
      </c>
      <c r="F23856">
        <v>594</v>
      </c>
      <c r="G23856" t="s">
        <v>215</v>
      </c>
    </row>
    <row r="23857" spans="1:8" x14ac:dyDescent="0.2">
      <c r="A23857">
        <v>6.1957219104736E+17</v>
      </c>
      <c r="B23857" t="s">
        <v>47958</v>
      </c>
      <c r="C23857" t="s">
        <v>47959</v>
      </c>
      <c r="D23857" s="1">
        <v>42195.848333333335</v>
      </c>
      <c r="E23857">
        <v>302</v>
      </c>
      <c r="F23857">
        <v>497</v>
      </c>
    </row>
    <row r="23858" spans="1:8" x14ac:dyDescent="0.2">
      <c r="A23858">
        <v>6.1958915209130304E+17</v>
      </c>
      <c r="B23858" t="s">
        <v>47960</v>
      </c>
      <c r="C23858" t="s">
        <v>47961</v>
      </c>
      <c r="D23858" s="1">
        <v>42195.895127314812</v>
      </c>
      <c r="E23858">
        <v>263</v>
      </c>
      <c r="F23858">
        <v>512</v>
      </c>
      <c r="G23858" t="s">
        <v>215</v>
      </c>
      <c r="H23858" t="s">
        <v>616</v>
      </c>
    </row>
    <row r="23859" spans="1:8" x14ac:dyDescent="0.2">
      <c r="A23859">
        <v>6.1964690746863206E+17</v>
      </c>
      <c r="B23859" t="s">
        <v>47962</v>
      </c>
      <c r="C23859" t="s">
        <v>47963</v>
      </c>
      <c r="D23859" s="1">
        <v>42196.054502314815</v>
      </c>
      <c r="E23859">
        <v>2592</v>
      </c>
      <c r="F23859">
        <v>3721</v>
      </c>
    </row>
    <row r="23860" spans="1:8" x14ac:dyDescent="0.2">
      <c r="A23860">
        <v>6.1965474447111706E+17</v>
      </c>
      <c r="B23860" t="s">
        <v>47964</v>
      </c>
      <c r="C23860" t="s">
        <v>47965</v>
      </c>
      <c r="D23860" s="1">
        <v>42196.07613425926</v>
      </c>
      <c r="E23860">
        <v>766</v>
      </c>
      <c r="F23860">
        <v>1482</v>
      </c>
    </row>
    <row r="23861" spans="1:8" x14ac:dyDescent="0.2">
      <c r="A23861">
        <v>6.1968428183363904E+17</v>
      </c>
      <c r="B23861" t="s">
        <v>47966</v>
      </c>
      <c r="C23861" t="s">
        <v>47967</v>
      </c>
      <c r="D23861" s="1">
        <v>42196.157638888886</v>
      </c>
      <c r="E23861">
        <v>536</v>
      </c>
      <c r="F23861">
        <v>859</v>
      </c>
    </row>
    <row r="23862" spans="1:8" x14ac:dyDescent="0.2">
      <c r="A23862">
        <v>6.1973381661829094E+17</v>
      </c>
      <c r="B23862" t="s">
        <v>47968</v>
      </c>
      <c r="C23862" t="s">
        <v>47969</v>
      </c>
      <c r="D23862" s="1">
        <v>42196.294328703705</v>
      </c>
      <c r="E23862">
        <v>419</v>
      </c>
      <c r="F23862">
        <v>1167</v>
      </c>
    </row>
    <row r="23863" spans="1:8" x14ac:dyDescent="0.2">
      <c r="A23863">
        <v>6.1973491475002496E+17</v>
      </c>
      <c r="B23863" t="s">
        <v>47970</v>
      </c>
      <c r="C23863" t="s">
        <v>47971</v>
      </c>
      <c r="D23863" s="1">
        <v>42196.297361111108</v>
      </c>
      <c r="E23863">
        <v>1014</v>
      </c>
      <c r="F23863">
        <v>2604</v>
      </c>
      <c r="G23863" t="s">
        <v>89</v>
      </c>
    </row>
    <row r="23864" spans="1:8" x14ac:dyDescent="0.2">
      <c r="A23864">
        <v>6.1978334462520499E+17</v>
      </c>
      <c r="B23864" t="s">
        <v>47972</v>
      </c>
      <c r="C23864" t="s">
        <v>47973</v>
      </c>
      <c r="D23864" s="1">
        <v>42196.431006944447</v>
      </c>
      <c r="E23864">
        <v>508</v>
      </c>
      <c r="F23864">
        <v>858</v>
      </c>
      <c r="G23864" t="s">
        <v>215</v>
      </c>
    </row>
    <row r="23865" spans="1:8" x14ac:dyDescent="0.2">
      <c r="A23865">
        <v>6.1978356817739302E+17</v>
      </c>
      <c r="B23865" t="s">
        <v>47974</v>
      </c>
      <c r="C23865" t="s">
        <v>47975</v>
      </c>
      <c r="D23865" s="1">
        <v>42196.431620370371</v>
      </c>
      <c r="E23865">
        <v>643</v>
      </c>
      <c r="F23865">
        <v>1160</v>
      </c>
    </row>
    <row r="23866" spans="1:8" x14ac:dyDescent="0.2">
      <c r="A23866">
        <v>6.1978369598204301E+17</v>
      </c>
      <c r="B23866" t="s">
        <v>47976</v>
      </c>
      <c r="C23866" t="s">
        <v>47977</v>
      </c>
      <c r="D23866" s="1">
        <v>42196.431967592594</v>
      </c>
      <c r="E23866">
        <v>90</v>
      </c>
      <c r="F23866">
        <v>190</v>
      </c>
      <c r="G23866" t="s">
        <v>215</v>
      </c>
    </row>
    <row r="23867" spans="1:8" x14ac:dyDescent="0.2">
      <c r="A23867">
        <v>6.1978406133943898E+17</v>
      </c>
      <c r="B23867" t="s">
        <v>47978</v>
      </c>
      <c r="C23867" t="s">
        <v>47979</v>
      </c>
      <c r="D23867" s="1">
        <v>42196.432974537034</v>
      </c>
      <c r="E23867">
        <v>1459</v>
      </c>
      <c r="F23867">
        <v>1429</v>
      </c>
    </row>
    <row r="23868" spans="1:8" x14ac:dyDescent="0.2">
      <c r="A23868">
        <v>6.1983300816240602E+17</v>
      </c>
      <c r="B23868" t="s">
        <v>47980</v>
      </c>
      <c r="C23868" t="s">
        <v>47981</v>
      </c>
      <c r="D23868" s="1">
        <v>42196.568043981482</v>
      </c>
      <c r="E23868">
        <v>162</v>
      </c>
      <c r="F23868">
        <v>404</v>
      </c>
      <c r="G23868" t="s">
        <v>215</v>
      </c>
    </row>
    <row r="23869" spans="1:8" x14ac:dyDescent="0.2">
      <c r="A23869">
        <v>6.1983320872982899E+17</v>
      </c>
      <c r="B23869" t="s">
        <v>47982</v>
      </c>
      <c r="C23869" t="s">
        <v>47983</v>
      </c>
      <c r="D23869" s="1">
        <v>42196.568599537037</v>
      </c>
      <c r="E23869">
        <v>105</v>
      </c>
      <c r="F23869">
        <v>269</v>
      </c>
      <c r="G23869" t="s">
        <v>487</v>
      </c>
      <c r="H23869" t="s">
        <v>390</v>
      </c>
    </row>
    <row r="23870" spans="1:8" x14ac:dyDescent="0.2">
      <c r="A23870">
        <v>6.19834683069632E+17</v>
      </c>
      <c r="B23870" t="s">
        <v>47984</v>
      </c>
      <c r="C23870" t="s">
        <v>47985</v>
      </c>
      <c r="D23870" s="1">
        <v>42196.57267361111</v>
      </c>
      <c r="E23870">
        <v>446</v>
      </c>
      <c r="F23870">
        <v>699</v>
      </c>
      <c r="G23870" t="s">
        <v>89</v>
      </c>
    </row>
    <row r="23871" spans="1:8" x14ac:dyDescent="0.2">
      <c r="A23871">
        <v>6.1983517436939802E+17</v>
      </c>
      <c r="B23871" t="s">
        <v>47986</v>
      </c>
      <c r="C23871" t="s">
        <v>47987</v>
      </c>
      <c r="D23871" s="1">
        <v>42196.57402777778</v>
      </c>
      <c r="E23871">
        <v>544</v>
      </c>
      <c r="F23871">
        <v>969</v>
      </c>
      <c r="G23871" t="s">
        <v>215</v>
      </c>
    </row>
    <row r="23872" spans="1:8" x14ac:dyDescent="0.2">
      <c r="A23872">
        <v>6.1983593761112E+17</v>
      </c>
      <c r="B23872" t="s">
        <v>47988</v>
      </c>
      <c r="C23872" t="s">
        <v>47989</v>
      </c>
      <c r="D23872" s="1">
        <v>42196.57613425926</v>
      </c>
      <c r="E23872">
        <v>189</v>
      </c>
      <c r="F23872">
        <v>281</v>
      </c>
      <c r="G23872" t="s">
        <v>47990</v>
      </c>
    </row>
    <row r="23873" spans="1:8" x14ac:dyDescent="0.2">
      <c r="A23873">
        <v>6.1983632700608102E+17</v>
      </c>
      <c r="B23873" t="s">
        <v>47991</v>
      </c>
      <c r="C23873" t="s">
        <v>47992</v>
      </c>
      <c r="D23873" s="1">
        <v>42196.577210648145</v>
      </c>
      <c r="E23873">
        <v>202</v>
      </c>
      <c r="F23873">
        <v>545</v>
      </c>
      <c r="G23873" t="s">
        <v>215</v>
      </c>
    </row>
    <row r="23874" spans="1:8" x14ac:dyDescent="0.2">
      <c r="A23874">
        <v>6.1983662507430195E+17</v>
      </c>
      <c r="B23874" t="s">
        <v>47993</v>
      </c>
      <c r="C23874" t="s">
        <v>47994</v>
      </c>
      <c r="D23874" s="1">
        <v>42196.578032407408</v>
      </c>
      <c r="E23874">
        <v>391</v>
      </c>
      <c r="F23874">
        <v>691</v>
      </c>
      <c r="G23874" t="s">
        <v>89</v>
      </c>
    </row>
    <row r="23875" spans="1:8" x14ac:dyDescent="0.2">
      <c r="A23875">
        <v>6.1983705475560602E+17</v>
      </c>
      <c r="B23875" t="s">
        <v>47995</v>
      </c>
      <c r="C23875" t="s">
        <v>47996</v>
      </c>
      <c r="D23875" s="1">
        <v>42196.579212962963</v>
      </c>
      <c r="E23875">
        <v>180</v>
      </c>
      <c r="F23875">
        <v>446</v>
      </c>
      <c r="G23875" t="s">
        <v>215</v>
      </c>
    </row>
    <row r="23876" spans="1:8" x14ac:dyDescent="0.2">
      <c r="A23876">
        <v>6.1983717958645696E+17</v>
      </c>
      <c r="B23876" t="s">
        <v>47997</v>
      </c>
      <c r="C23876" t="s">
        <v>47998</v>
      </c>
      <c r="D23876" s="1">
        <v>42196.579560185186</v>
      </c>
      <c r="E23876">
        <v>263</v>
      </c>
      <c r="F23876">
        <v>546</v>
      </c>
      <c r="G23876" t="s">
        <v>487</v>
      </c>
    </row>
    <row r="23877" spans="1:8" x14ac:dyDescent="0.2">
      <c r="A23877">
        <v>6.1983731819979494E+17</v>
      </c>
      <c r="B23877" t="s">
        <v>47999</v>
      </c>
      <c r="C23877" t="s">
        <v>48000</v>
      </c>
      <c r="D23877" s="1">
        <v>42196.579942129632</v>
      </c>
      <c r="E23877">
        <v>158</v>
      </c>
      <c r="F23877">
        <v>411</v>
      </c>
      <c r="G23877" t="s">
        <v>215</v>
      </c>
    </row>
    <row r="23878" spans="1:8" x14ac:dyDescent="0.2">
      <c r="A23878">
        <v>6.1983747449212506E+17</v>
      </c>
      <c r="B23878" t="s">
        <v>48001</v>
      </c>
      <c r="C23878" t="s">
        <v>48002</v>
      </c>
      <c r="D23878" s="1">
        <v>42196.580370370371</v>
      </c>
      <c r="E23878">
        <v>180</v>
      </c>
      <c r="F23878">
        <v>455</v>
      </c>
      <c r="G23878" t="s">
        <v>48003</v>
      </c>
    </row>
    <row r="23879" spans="1:8" x14ac:dyDescent="0.2">
      <c r="A23879">
        <v>6.1983764626151795E+17</v>
      </c>
      <c r="B23879" t="s">
        <v>48004</v>
      </c>
      <c r="C23879" t="s">
        <v>48005</v>
      </c>
      <c r="D23879" s="1">
        <v>42196.58084490741</v>
      </c>
      <c r="E23879">
        <v>249</v>
      </c>
      <c r="F23879">
        <v>751</v>
      </c>
      <c r="G23879" t="s">
        <v>89</v>
      </c>
      <c r="H23879" t="s">
        <v>390</v>
      </c>
    </row>
    <row r="23880" spans="1:8" x14ac:dyDescent="0.2">
      <c r="A23880">
        <v>6.1988124448286298E+17</v>
      </c>
      <c r="B23880" t="s">
        <v>48006</v>
      </c>
      <c r="C23880" t="s">
        <v>48007</v>
      </c>
      <c r="D23880" s="1">
        <v>42196.701157407406</v>
      </c>
      <c r="E23880">
        <v>327</v>
      </c>
      <c r="F23880">
        <v>912</v>
      </c>
    </row>
    <row r="23881" spans="1:8" x14ac:dyDescent="0.2">
      <c r="A23881">
        <v>6.1988153284968806E+17</v>
      </c>
      <c r="B23881" t="s">
        <v>48008</v>
      </c>
      <c r="C23881" t="s">
        <v>48009</v>
      </c>
      <c r="D23881" s="1">
        <v>42196.701944444445</v>
      </c>
      <c r="E23881">
        <v>403</v>
      </c>
      <c r="F23881">
        <v>698</v>
      </c>
      <c r="G23881" t="s">
        <v>576</v>
      </c>
    </row>
    <row r="23882" spans="1:8" x14ac:dyDescent="0.2">
      <c r="A23882">
        <v>6.1990841548636096E+17</v>
      </c>
      <c r="B23882" t="s">
        <v>48010</v>
      </c>
      <c r="C23882" t="s">
        <v>48011</v>
      </c>
      <c r="D23882" s="1">
        <v>42196.776134259257</v>
      </c>
      <c r="E23882">
        <v>312</v>
      </c>
      <c r="F23882">
        <v>533</v>
      </c>
      <c r="G23882" t="s">
        <v>215</v>
      </c>
    </row>
    <row r="23883" spans="1:8" x14ac:dyDescent="0.2">
      <c r="A23883">
        <v>6.1991114877580902E+17</v>
      </c>
      <c r="B23883" t="s">
        <v>48012</v>
      </c>
      <c r="C23883" t="s">
        <v>48013</v>
      </c>
      <c r="D23883" s="1">
        <v>42196.783668981479</v>
      </c>
      <c r="E23883">
        <v>627</v>
      </c>
      <c r="F23883">
        <v>1335</v>
      </c>
    </row>
    <row r="23884" spans="1:8" x14ac:dyDescent="0.2">
      <c r="A23884">
        <v>6.1991286714861504E+17</v>
      </c>
      <c r="B23884" t="s">
        <v>48014</v>
      </c>
      <c r="C23884" t="s">
        <v>48015</v>
      </c>
      <c r="D23884" s="1">
        <v>42196.788414351853</v>
      </c>
      <c r="E23884">
        <v>832</v>
      </c>
      <c r="F23884">
        <v>1471</v>
      </c>
    </row>
    <row r="23885" spans="1:8" x14ac:dyDescent="0.2">
      <c r="A23885">
        <v>6.1994432611891994E+17</v>
      </c>
      <c r="B23885" t="s">
        <v>48016</v>
      </c>
      <c r="C23885" t="s">
        <v>48017</v>
      </c>
      <c r="D23885" s="1">
        <v>42196.875231481485</v>
      </c>
      <c r="E23885">
        <v>194</v>
      </c>
      <c r="F23885">
        <v>391</v>
      </c>
      <c r="G23885" t="s">
        <v>215</v>
      </c>
      <c r="H23885" t="s">
        <v>390</v>
      </c>
    </row>
    <row r="23886" spans="1:8" x14ac:dyDescent="0.2">
      <c r="A23886">
        <v>6.1994596257278694E+17</v>
      </c>
      <c r="B23886" t="s">
        <v>48018</v>
      </c>
      <c r="C23886" t="s">
        <v>48019</v>
      </c>
      <c r="D23886" s="1">
        <v>42196.879745370374</v>
      </c>
      <c r="E23886">
        <v>2923</v>
      </c>
      <c r="F23886">
        <v>3987</v>
      </c>
    </row>
    <row r="23887" spans="1:8" x14ac:dyDescent="0.2">
      <c r="A23887">
        <v>6.2003406764448102E+17</v>
      </c>
      <c r="B23887" t="s">
        <v>48020</v>
      </c>
      <c r="C23887" t="s">
        <v>48021</v>
      </c>
      <c r="D23887" s="1">
        <v>42197.122870370367</v>
      </c>
      <c r="E23887">
        <v>587</v>
      </c>
      <c r="F23887">
        <v>1924</v>
      </c>
    </row>
    <row r="23888" spans="1:8" x14ac:dyDescent="0.2">
      <c r="A23888">
        <v>6.2007591547794202E+17</v>
      </c>
      <c r="B23888" t="s">
        <v>48022</v>
      </c>
      <c r="C23888" t="s">
        <v>48023</v>
      </c>
      <c r="D23888" s="1">
        <v>42197.238344907404</v>
      </c>
      <c r="E23888">
        <v>552</v>
      </c>
      <c r="F23888">
        <v>984</v>
      </c>
      <c r="G23888" t="s">
        <v>215</v>
      </c>
    </row>
    <row r="23889" spans="1:8" x14ac:dyDescent="0.2">
      <c r="A23889">
        <v>6.2022065218904E+17</v>
      </c>
      <c r="B23889" t="s">
        <v>48024</v>
      </c>
      <c r="C23889" t="s">
        <v>48025</v>
      </c>
      <c r="D23889" s="1">
        <v>42197.637743055559</v>
      </c>
      <c r="E23889">
        <v>489</v>
      </c>
      <c r="F23889">
        <v>1063</v>
      </c>
    </row>
    <row r="23890" spans="1:8" x14ac:dyDescent="0.2">
      <c r="A23890">
        <v>6.2022142175573606E+17</v>
      </c>
      <c r="B23890" t="s">
        <v>48026</v>
      </c>
      <c r="C23890" t="s">
        <v>48027</v>
      </c>
      <c r="D23890" s="1">
        <v>42197.639861111114</v>
      </c>
      <c r="E23890">
        <v>554</v>
      </c>
      <c r="F23890">
        <v>1384</v>
      </c>
    </row>
    <row r="23891" spans="1:8" x14ac:dyDescent="0.2">
      <c r="A23891">
        <v>6.2033766691205901E+17</v>
      </c>
      <c r="B23891" t="s">
        <v>48028</v>
      </c>
      <c r="C23891" t="s">
        <v>48029</v>
      </c>
      <c r="D23891" s="1">
        <v>42197.960636574076</v>
      </c>
      <c r="E23891">
        <v>6202</v>
      </c>
      <c r="F23891">
        <v>6912</v>
      </c>
    </row>
    <row r="23892" spans="1:8" x14ac:dyDescent="0.2">
      <c r="A23892">
        <v>6.2033906205501005E+17</v>
      </c>
      <c r="B23892" t="s">
        <v>48030</v>
      </c>
      <c r="C23892" t="s">
        <v>48031</v>
      </c>
      <c r="D23892" s="1">
        <v>42197.964490740742</v>
      </c>
      <c r="E23892">
        <v>497</v>
      </c>
      <c r="F23892">
        <v>1097</v>
      </c>
      <c r="G23892" t="s">
        <v>89</v>
      </c>
    </row>
    <row r="23893" spans="1:8" x14ac:dyDescent="0.2">
      <c r="A23893">
        <v>6.2038857676586995E+17</v>
      </c>
      <c r="B23893" t="s">
        <v>48032</v>
      </c>
      <c r="C23893" t="s">
        <v>48033</v>
      </c>
      <c r="D23893" s="1">
        <v>42198.101122685184</v>
      </c>
      <c r="E23893">
        <v>4553</v>
      </c>
      <c r="F23893">
        <v>3757</v>
      </c>
    </row>
    <row r="23894" spans="1:8" x14ac:dyDescent="0.2">
      <c r="A23894">
        <v>6.2038944797731994E+17</v>
      </c>
      <c r="B23894" t="s">
        <v>48034</v>
      </c>
      <c r="C23894" t="s">
        <v>48035</v>
      </c>
      <c r="D23894" s="1">
        <v>42198.103530092594</v>
      </c>
      <c r="E23894">
        <v>4590</v>
      </c>
      <c r="F23894">
        <v>4593</v>
      </c>
    </row>
    <row r="23895" spans="1:8" x14ac:dyDescent="0.2">
      <c r="A23895">
        <v>6.2039129625191603E+17</v>
      </c>
      <c r="B23895" t="s">
        <v>48036</v>
      </c>
      <c r="C23895" t="s">
        <v>48037</v>
      </c>
      <c r="D23895" s="1">
        <v>42198.108622685184</v>
      </c>
      <c r="E23895">
        <v>631</v>
      </c>
      <c r="F23895">
        <v>1144</v>
      </c>
      <c r="G23895" t="s">
        <v>89</v>
      </c>
    </row>
    <row r="23896" spans="1:8" x14ac:dyDescent="0.2">
      <c r="A23896">
        <v>6.2041494245020006E+17</v>
      </c>
      <c r="B23896" t="s">
        <v>48038</v>
      </c>
      <c r="C23896" t="s">
        <v>48039</v>
      </c>
      <c r="D23896" s="1">
        <v>42198.173877314817</v>
      </c>
      <c r="E23896">
        <v>1477</v>
      </c>
      <c r="F23896">
        <v>2073</v>
      </c>
    </row>
    <row r="23897" spans="1:8" x14ac:dyDescent="0.2">
      <c r="A23897">
        <v>6.2041590567211802E+17</v>
      </c>
      <c r="B23897" t="s">
        <v>48040</v>
      </c>
      <c r="C23897" t="s">
        <v>48041</v>
      </c>
      <c r="D23897" s="1">
        <v>42198.176539351851</v>
      </c>
      <c r="E23897">
        <v>640</v>
      </c>
      <c r="F23897">
        <v>1578</v>
      </c>
    </row>
    <row r="23898" spans="1:8" x14ac:dyDescent="0.2">
      <c r="A23898">
        <v>6.20427436937904E+17</v>
      </c>
      <c r="B23898" t="s">
        <v>48042</v>
      </c>
      <c r="C23898" t="s">
        <v>48043</v>
      </c>
      <c r="D23898" s="1">
        <v>42198.208356481482</v>
      </c>
      <c r="E23898">
        <v>234</v>
      </c>
      <c r="F23898">
        <v>506</v>
      </c>
      <c r="G23898" t="s">
        <v>576</v>
      </c>
    </row>
    <row r="23899" spans="1:8" x14ac:dyDescent="0.2">
      <c r="A23899">
        <v>6.2044396002096294E+17</v>
      </c>
      <c r="B23899" t="s">
        <v>48044</v>
      </c>
      <c r="C23899" t="s">
        <v>48045</v>
      </c>
      <c r="D23899" s="1">
        <v>42198.253958333335</v>
      </c>
      <c r="E23899">
        <v>3837</v>
      </c>
      <c r="F23899">
        <v>4673</v>
      </c>
    </row>
    <row r="23900" spans="1:8" x14ac:dyDescent="0.2">
      <c r="A23900">
        <v>6.2054510452530701E+17</v>
      </c>
      <c r="B23900" t="s">
        <v>48046</v>
      </c>
      <c r="C23900" t="s">
        <v>48047</v>
      </c>
      <c r="D23900" s="1">
        <v>42198.533055555556</v>
      </c>
      <c r="E23900">
        <v>1524</v>
      </c>
      <c r="F23900">
        <v>1960</v>
      </c>
    </row>
    <row r="23901" spans="1:8" x14ac:dyDescent="0.2">
      <c r="A23901">
        <v>6.2054652255653402E+17</v>
      </c>
      <c r="B23901" t="s">
        <v>48048</v>
      </c>
      <c r="C23901" t="s">
        <v>48049</v>
      </c>
      <c r="D23901" s="1">
        <v>42198.53696759259</v>
      </c>
      <c r="E23901">
        <v>1280</v>
      </c>
      <c r="F23901">
        <v>1856</v>
      </c>
    </row>
    <row r="23902" spans="1:8" x14ac:dyDescent="0.2">
      <c r="A23902">
        <v>6.2054805304554202E+17</v>
      </c>
      <c r="B23902" t="s">
        <v>48050</v>
      </c>
      <c r="C23902" t="s">
        <v>48051</v>
      </c>
      <c r="D23902" s="1">
        <v>42198.541192129633</v>
      </c>
      <c r="E23902">
        <v>1880</v>
      </c>
      <c r="F23902">
        <v>3005</v>
      </c>
    </row>
    <row r="23903" spans="1:8" x14ac:dyDescent="0.2">
      <c r="A23903">
        <v>6.2062267352211405E+17</v>
      </c>
      <c r="B23903" t="s">
        <v>48052</v>
      </c>
      <c r="C23903" t="s">
        <v>48053</v>
      </c>
      <c r="D23903" s="1">
        <v>42198.747106481482</v>
      </c>
      <c r="E23903">
        <v>323</v>
      </c>
      <c r="F23903">
        <v>746</v>
      </c>
      <c r="G23903" t="s">
        <v>48054</v>
      </c>
    </row>
    <row r="23904" spans="1:8" x14ac:dyDescent="0.2">
      <c r="A23904">
        <v>6.2062724939449101E+17</v>
      </c>
      <c r="B23904" t="s">
        <v>48055</v>
      </c>
      <c r="C23904" t="s">
        <v>48056</v>
      </c>
      <c r="D23904" s="1">
        <v>42198.759733796294</v>
      </c>
      <c r="E23904">
        <v>1055</v>
      </c>
      <c r="F23904">
        <v>2308</v>
      </c>
      <c r="H23904" t="s">
        <v>505</v>
      </c>
    </row>
    <row r="23905" spans="1:8" x14ac:dyDescent="0.2">
      <c r="A23905">
        <v>6.2062731157927501E+17</v>
      </c>
      <c r="B23905" t="s">
        <v>48057</v>
      </c>
      <c r="C23905" t="s">
        <v>48058</v>
      </c>
      <c r="D23905" s="1">
        <v>42198.75990740741</v>
      </c>
      <c r="E23905">
        <v>165</v>
      </c>
      <c r="F23905">
        <v>454</v>
      </c>
      <c r="G23905" t="s">
        <v>89</v>
      </c>
    </row>
    <row r="23906" spans="1:8" x14ac:dyDescent="0.2">
      <c r="A23906">
        <v>6.2062891907147302E+17</v>
      </c>
      <c r="B23906" t="s">
        <v>48059</v>
      </c>
      <c r="C23906" t="s">
        <v>48060</v>
      </c>
      <c r="D23906" s="1">
        <v>42198.764340277776</v>
      </c>
      <c r="E23906">
        <v>2215</v>
      </c>
      <c r="F23906">
        <v>2754</v>
      </c>
    </row>
    <row r="23907" spans="1:8" x14ac:dyDescent="0.2">
      <c r="A23907">
        <v>6.2062917589709594E+17</v>
      </c>
      <c r="B23907" t="s">
        <v>48061</v>
      </c>
      <c r="C23907" t="s">
        <v>48062</v>
      </c>
      <c r="D23907" s="1">
        <v>42198.765046296299</v>
      </c>
      <c r="E23907">
        <v>1739</v>
      </c>
      <c r="F23907">
        <v>2091</v>
      </c>
    </row>
    <row r="23908" spans="1:8" x14ac:dyDescent="0.2">
      <c r="A23908">
        <v>6.2062976614046899E+17</v>
      </c>
      <c r="B23908" t="s">
        <v>48063</v>
      </c>
      <c r="C23908" t="s">
        <v>48064</v>
      </c>
      <c r="D23908" s="1">
        <v>42198.76667824074</v>
      </c>
      <c r="E23908">
        <v>1423</v>
      </c>
      <c r="F23908">
        <v>1530</v>
      </c>
    </row>
    <row r="23909" spans="1:8" x14ac:dyDescent="0.2">
      <c r="A23909">
        <v>6.2063985186454298E+17</v>
      </c>
      <c r="B23909" t="s">
        <v>48065</v>
      </c>
      <c r="C23909" t="s">
        <v>48066</v>
      </c>
      <c r="D23909" s="1">
        <v>42198.79451388889</v>
      </c>
      <c r="E23909">
        <v>287</v>
      </c>
      <c r="F23909">
        <v>583</v>
      </c>
    </row>
    <row r="23910" spans="1:8" x14ac:dyDescent="0.2">
      <c r="A23910">
        <v>6.2066768389855603E+17</v>
      </c>
      <c r="B23910" t="s">
        <v>48067</v>
      </c>
      <c r="C23910" t="s">
        <v>48068</v>
      </c>
      <c r="D23910" s="1">
        <v>42198.871307870373</v>
      </c>
      <c r="E23910">
        <v>598</v>
      </c>
      <c r="F23910">
        <v>1060</v>
      </c>
    </row>
    <row r="23911" spans="1:8" x14ac:dyDescent="0.2">
      <c r="A23911">
        <v>6.2066907098008294E+17</v>
      </c>
      <c r="B23911" t="s">
        <v>48069</v>
      </c>
      <c r="C23911" t="s">
        <v>48070</v>
      </c>
      <c r="D23911" s="1">
        <v>42198.875138888892</v>
      </c>
      <c r="E23911">
        <v>290</v>
      </c>
      <c r="F23911">
        <v>822</v>
      </c>
      <c r="G23911" t="s">
        <v>48071</v>
      </c>
    </row>
    <row r="23912" spans="1:8" x14ac:dyDescent="0.2">
      <c r="A23912">
        <v>6.2067296349967501E+17</v>
      </c>
      <c r="B23912" t="s">
        <v>48072</v>
      </c>
      <c r="C23912" t="s">
        <v>48073</v>
      </c>
      <c r="D23912" s="1">
        <v>42198.885879629626</v>
      </c>
      <c r="E23912">
        <v>2222</v>
      </c>
      <c r="F23912">
        <v>3920</v>
      </c>
    </row>
    <row r="23913" spans="1:8" x14ac:dyDescent="0.2">
      <c r="A23913">
        <v>6.2067378726517504E+17</v>
      </c>
      <c r="B23913" t="s">
        <v>48074</v>
      </c>
      <c r="C23913" t="s">
        <v>48075</v>
      </c>
      <c r="D23913" s="1">
        <v>42198.888159722221</v>
      </c>
      <c r="E23913">
        <v>747</v>
      </c>
      <c r="F23913">
        <v>1467</v>
      </c>
      <c r="G23913" t="s">
        <v>215</v>
      </c>
    </row>
    <row r="23914" spans="1:8" x14ac:dyDescent="0.2">
      <c r="A23914">
        <v>6.2070348099555699E+17</v>
      </c>
      <c r="B23914" t="s">
        <v>48076</v>
      </c>
      <c r="C23914" t="s">
        <v>48077</v>
      </c>
      <c r="D23914" s="1">
        <v>42198.970092592594</v>
      </c>
      <c r="E23914">
        <v>1018</v>
      </c>
      <c r="F23914">
        <v>2411</v>
      </c>
    </row>
    <row r="23915" spans="1:8" x14ac:dyDescent="0.2">
      <c r="A23915">
        <v>6.2081189386374694E+17</v>
      </c>
      <c r="B23915" t="s">
        <v>48078</v>
      </c>
      <c r="C23915" t="s">
        <v>48079</v>
      </c>
      <c r="D23915" s="1">
        <v>42199.269259259258</v>
      </c>
      <c r="E23915">
        <v>360</v>
      </c>
      <c r="F23915">
        <v>720</v>
      </c>
      <c r="G23915" t="s">
        <v>215</v>
      </c>
    </row>
    <row r="23916" spans="1:8" x14ac:dyDescent="0.2">
      <c r="A23916">
        <v>6.2091405237465894E+17</v>
      </c>
      <c r="B23916" t="s">
        <v>48080</v>
      </c>
      <c r="C23916" t="s">
        <v>48081</v>
      </c>
      <c r="D23916" s="1">
        <v>42199.551157407404</v>
      </c>
      <c r="E23916">
        <v>1125</v>
      </c>
      <c r="F23916">
        <v>1792</v>
      </c>
    </row>
    <row r="23917" spans="1:8" x14ac:dyDescent="0.2">
      <c r="A23917">
        <v>6.2091483450327795E+17</v>
      </c>
      <c r="B23917" t="s">
        <v>48082</v>
      </c>
      <c r="C23917" t="s">
        <v>48083</v>
      </c>
      <c r="D23917" s="1">
        <v>42199.55332175926</v>
      </c>
      <c r="E23917">
        <v>222</v>
      </c>
      <c r="F23917">
        <v>545</v>
      </c>
      <c r="G23917" t="s">
        <v>215</v>
      </c>
      <c r="H23917" t="s">
        <v>390</v>
      </c>
    </row>
    <row r="23918" spans="1:8" x14ac:dyDescent="0.2">
      <c r="A23918">
        <v>6.2091520488548698E+17</v>
      </c>
      <c r="B23918" t="s">
        <v>48084</v>
      </c>
      <c r="C23918" t="s">
        <v>48085</v>
      </c>
      <c r="D23918" s="1">
        <v>42199.554340277777</v>
      </c>
      <c r="E23918">
        <v>267</v>
      </c>
      <c r="F23918">
        <v>506</v>
      </c>
      <c r="G23918" t="s">
        <v>89</v>
      </c>
    </row>
    <row r="23919" spans="1:8" x14ac:dyDescent="0.2">
      <c r="A23919">
        <v>6.2091523896419904E+17</v>
      </c>
      <c r="B23919" t="s">
        <v>48086</v>
      </c>
      <c r="C23919" t="s">
        <v>48087</v>
      </c>
      <c r="D23919" s="1">
        <v>42199.554432870369</v>
      </c>
      <c r="E23919">
        <v>89</v>
      </c>
      <c r="F23919">
        <v>367</v>
      </c>
      <c r="G23919" t="s">
        <v>48088</v>
      </c>
    </row>
    <row r="23920" spans="1:8" x14ac:dyDescent="0.2">
      <c r="A23920">
        <v>6.2091531297268096E+17</v>
      </c>
      <c r="B23920" t="s">
        <v>48089</v>
      </c>
      <c r="C23920" t="s">
        <v>48090</v>
      </c>
      <c r="D23920" s="1">
        <v>42199.5546412037</v>
      </c>
      <c r="E23920">
        <v>127</v>
      </c>
      <c r="F23920">
        <v>363</v>
      </c>
      <c r="G23920" t="s">
        <v>576</v>
      </c>
    </row>
    <row r="23921" spans="1:8" x14ac:dyDescent="0.2">
      <c r="A23921">
        <v>6.2093980088812698E+17</v>
      </c>
      <c r="B23921" t="s">
        <v>48091</v>
      </c>
      <c r="C23921" t="s">
        <v>48092</v>
      </c>
      <c r="D23921" s="1">
        <v>42199.622210648151</v>
      </c>
      <c r="E23921">
        <v>1136</v>
      </c>
      <c r="F23921">
        <v>1695</v>
      </c>
    </row>
    <row r="23922" spans="1:8" x14ac:dyDescent="0.2">
      <c r="A23922">
        <v>6.2094679218470502E+17</v>
      </c>
      <c r="B23922" t="s">
        <v>48093</v>
      </c>
      <c r="C23922" t="s">
        <v>48094</v>
      </c>
      <c r="D23922" s="1">
        <v>42199.641504629632</v>
      </c>
      <c r="E23922">
        <v>1271</v>
      </c>
      <c r="F23922">
        <v>1636</v>
      </c>
      <c r="G23922" t="s">
        <v>215</v>
      </c>
    </row>
    <row r="23923" spans="1:8" x14ac:dyDescent="0.2">
      <c r="A23923">
        <v>6.2095095507338803E+17</v>
      </c>
      <c r="B23923" t="s">
        <v>48095</v>
      </c>
      <c r="C23923" t="s">
        <v>48096</v>
      </c>
      <c r="D23923" s="1">
        <v>42199.652997685182</v>
      </c>
      <c r="E23923">
        <v>1090</v>
      </c>
      <c r="F23923">
        <v>2072</v>
      </c>
    </row>
    <row r="23924" spans="1:8" x14ac:dyDescent="0.2">
      <c r="A23924">
        <v>6.2095757972908403E+17</v>
      </c>
      <c r="B23924" t="s">
        <v>48097</v>
      </c>
      <c r="C23924" t="s">
        <v>48098</v>
      </c>
      <c r="D23924" s="1">
        <v>42199.671273148146</v>
      </c>
      <c r="E23924">
        <v>1788</v>
      </c>
      <c r="F23924">
        <v>3330</v>
      </c>
    </row>
    <row r="23925" spans="1:8" x14ac:dyDescent="0.2">
      <c r="A23925">
        <v>6.2096649266704704E+17</v>
      </c>
      <c r="B23925" t="s">
        <v>48099</v>
      </c>
      <c r="C23925" t="s">
        <v>48100</v>
      </c>
      <c r="D23925" s="1">
        <v>42199.695868055554</v>
      </c>
      <c r="E23925">
        <v>458</v>
      </c>
      <c r="F23925">
        <v>693</v>
      </c>
    </row>
    <row r="23926" spans="1:8" x14ac:dyDescent="0.2">
      <c r="A23926">
        <v>6.2097105444239706E+17</v>
      </c>
      <c r="B23926" t="s">
        <v>48101</v>
      </c>
      <c r="C23926" t="s">
        <v>48102</v>
      </c>
      <c r="D23926" s="1">
        <v>42199.708460648151</v>
      </c>
      <c r="E23926">
        <v>292</v>
      </c>
      <c r="F23926">
        <v>567</v>
      </c>
    </row>
    <row r="23927" spans="1:8" x14ac:dyDescent="0.2">
      <c r="A23927">
        <v>6.20973281152208E+17</v>
      </c>
      <c r="B23927" t="s">
        <v>48103</v>
      </c>
      <c r="C23927" t="s">
        <v>48104</v>
      </c>
      <c r="D23927" s="1">
        <v>42199.714606481481</v>
      </c>
      <c r="E23927">
        <v>303</v>
      </c>
      <c r="F23927">
        <v>934</v>
      </c>
    </row>
    <row r="23928" spans="1:8" x14ac:dyDescent="0.2">
      <c r="A23928">
        <v>6.2097374190072602E+17</v>
      </c>
      <c r="B23928" t="s">
        <v>48105</v>
      </c>
      <c r="C23928" t="s">
        <v>48106</v>
      </c>
      <c r="D23928" s="1">
        <v>42199.715868055559</v>
      </c>
      <c r="E23928">
        <v>155</v>
      </c>
      <c r="F23928">
        <v>511</v>
      </c>
      <c r="G23928" t="s">
        <v>215</v>
      </c>
    </row>
    <row r="23929" spans="1:8" x14ac:dyDescent="0.2">
      <c r="A23929">
        <v>6.2099415700435699E+17</v>
      </c>
      <c r="B23929" t="s">
        <v>48107</v>
      </c>
      <c r="C23929" t="s">
        <v>48108</v>
      </c>
      <c r="D23929" s="1">
        <v>42199.772210648145</v>
      </c>
      <c r="E23929">
        <v>1187</v>
      </c>
      <c r="F23929">
        <v>2190</v>
      </c>
    </row>
    <row r="23930" spans="1:8" x14ac:dyDescent="0.2">
      <c r="A23930">
        <v>6.2100049797414899E+17</v>
      </c>
      <c r="B23930" t="s">
        <v>48109</v>
      </c>
      <c r="C23930" t="s">
        <v>48110</v>
      </c>
      <c r="D23930" s="1">
        <v>42199.789710648147</v>
      </c>
      <c r="E23930">
        <v>740</v>
      </c>
      <c r="F23930">
        <v>1545</v>
      </c>
      <c r="G23930" t="s">
        <v>48111</v>
      </c>
    </row>
    <row r="23931" spans="1:8" x14ac:dyDescent="0.2">
      <c r="A23931">
        <v>6.2105597617570598E+17</v>
      </c>
      <c r="B23931" t="s">
        <v>48112</v>
      </c>
      <c r="C23931" t="s">
        <v>48113</v>
      </c>
      <c r="D23931" s="1">
        <v>42199.942800925928</v>
      </c>
      <c r="E23931">
        <v>763</v>
      </c>
      <c r="F23931">
        <v>1341</v>
      </c>
    </row>
    <row r="23932" spans="1:8" x14ac:dyDescent="0.2">
      <c r="A23932">
        <v>6.2112195306002406E+17</v>
      </c>
      <c r="B23932" t="s">
        <v>48114</v>
      </c>
      <c r="C23932" t="s">
        <v>48115</v>
      </c>
      <c r="D23932" s="1">
        <v>42200.124861111108</v>
      </c>
      <c r="E23932">
        <v>671</v>
      </c>
      <c r="F23932">
        <v>1598</v>
      </c>
      <c r="G23932" t="s">
        <v>48116</v>
      </c>
    </row>
    <row r="23933" spans="1:8" x14ac:dyDescent="0.2">
      <c r="A23933">
        <v>6.2112751839808294E+17</v>
      </c>
      <c r="B23933" t="s">
        <v>48117</v>
      </c>
      <c r="C23933" t="s">
        <v>48118</v>
      </c>
      <c r="D23933" s="1">
        <v>42200.140219907407</v>
      </c>
      <c r="E23933">
        <v>941</v>
      </c>
      <c r="F23933">
        <v>1928</v>
      </c>
      <c r="G23933" t="s">
        <v>89</v>
      </c>
    </row>
    <row r="23934" spans="1:8" x14ac:dyDescent="0.2">
      <c r="A23934">
        <v>6.2120043943916301E+17</v>
      </c>
      <c r="B23934" t="s">
        <v>48119</v>
      </c>
      <c r="C23934" t="s">
        <v>48120</v>
      </c>
      <c r="D23934" s="1">
        <v>42200.341435185182</v>
      </c>
      <c r="E23934">
        <v>346</v>
      </c>
      <c r="F23934">
        <v>524</v>
      </c>
      <c r="G23934" t="s">
        <v>215</v>
      </c>
      <c r="H23934" t="s">
        <v>616</v>
      </c>
    </row>
    <row r="23935" spans="1:8" x14ac:dyDescent="0.2">
      <c r="A23935">
        <v>6.2120087804593702E+17</v>
      </c>
      <c r="B23935" t="s">
        <v>48121</v>
      </c>
      <c r="C23935" t="s">
        <v>48122</v>
      </c>
      <c r="D23935" s="1">
        <v>42200.342650462961</v>
      </c>
      <c r="E23935">
        <v>345</v>
      </c>
      <c r="F23935">
        <v>706</v>
      </c>
      <c r="G23935" t="s">
        <v>215</v>
      </c>
    </row>
    <row r="23936" spans="1:8" x14ac:dyDescent="0.2">
      <c r="A23936">
        <v>6.2133095025806106E+17</v>
      </c>
      <c r="B23936" t="s">
        <v>48123</v>
      </c>
      <c r="C23936" t="s">
        <v>48124</v>
      </c>
      <c r="D23936" s="1">
        <v>42200.701574074075</v>
      </c>
      <c r="E23936">
        <v>236</v>
      </c>
      <c r="F23936">
        <v>571</v>
      </c>
      <c r="G23936" t="s">
        <v>89</v>
      </c>
    </row>
    <row r="23937" spans="1:7" x14ac:dyDescent="0.2">
      <c r="A23937">
        <v>6.2133380651195494E+17</v>
      </c>
      <c r="B23937" t="s">
        <v>48125</v>
      </c>
      <c r="C23937" t="s">
        <v>48126</v>
      </c>
      <c r="D23937" s="1">
        <v>42200.709456018521</v>
      </c>
      <c r="E23937">
        <v>773</v>
      </c>
      <c r="F23937">
        <v>1155</v>
      </c>
      <c r="G23937" t="s">
        <v>215</v>
      </c>
    </row>
    <row r="23938" spans="1:7" x14ac:dyDescent="0.2">
      <c r="A23938">
        <v>6.2133386942234598E+17</v>
      </c>
      <c r="B23938" t="s">
        <v>48127</v>
      </c>
      <c r="C23938" t="s">
        <v>48128</v>
      </c>
      <c r="D23938" s="1">
        <v>42200.709629629629</v>
      </c>
      <c r="E23938">
        <v>645</v>
      </c>
      <c r="F23938">
        <v>1040</v>
      </c>
      <c r="G23938" t="s">
        <v>215</v>
      </c>
    </row>
    <row r="23939" spans="1:7" x14ac:dyDescent="0.2">
      <c r="A23939">
        <v>6.21336220421984E+17</v>
      </c>
      <c r="B23939" t="s">
        <v>48129</v>
      </c>
      <c r="C23939" t="s">
        <v>48130</v>
      </c>
      <c r="D23939" s="1">
        <v>42200.716122685182</v>
      </c>
      <c r="E23939">
        <v>330</v>
      </c>
      <c r="F23939">
        <v>647</v>
      </c>
      <c r="G23939" t="s">
        <v>215</v>
      </c>
    </row>
    <row r="23940" spans="1:7" x14ac:dyDescent="0.2">
      <c r="A23940">
        <v>6.2140938370513306E+17</v>
      </c>
      <c r="B23940" t="s">
        <v>48131</v>
      </c>
      <c r="C23940" t="s">
        <v>48132</v>
      </c>
      <c r="D23940" s="1">
        <v>42200.918009259258</v>
      </c>
      <c r="E23940">
        <v>218</v>
      </c>
      <c r="F23940">
        <v>720</v>
      </c>
      <c r="G23940" t="s">
        <v>89</v>
      </c>
    </row>
    <row r="23941" spans="1:7" x14ac:dyDescent="0.2">
      <c r="A23941">
        <v>6.2141351686037005E+17</v>
      </c>
      <c r="B23941" t="s">
        <v>48133</v>
      </c>
      <c r="C23941" t="s">
        <v>48134</v>
      </c>
      <c r="D23941" s="1">
        <v>42200.9294212963</v>
      </c>
      <c r="E23941">
        <v>257</v>
      </c>
      <c r="F23941">
        <v>729</v>
      </c>
    </row>
    <row r="23942" spans="1:7" x14ac:dyDescent="0.2">
      <c r="A23942">
        <v>6.2142207647849203E+17</v>
      </c>
      <c r="B23942" t="s">
        <v>48135</v>
      </c>
      <c r="C23942" t="s">
        <v>48136</v>
      </c>
      <c r="D23942" s="1">
        <v>42200.953043981484</v>
      </c>
      <c r="E23942">
        <v>393</v>
      </c>
      <c r="F23942">
        <v>1092</v>
      </c>
      <c r="G23942" t="s">
        <v>89</v>
      </c>
    </row>
    <row r="23943" spans="1:7" x14ac:dyDescent="0.2">
      <c r="A23943">
        <v>6.2142467145246298E+17</v>
      </c>
      <c r="B23943" t="s">
        <v>48137</v>
      </c>
      <c r="C23943" t="s">
        <v>48138</v>
      </c>
      <c r="D23943" s="1">
        <v>42200.960196759261</v>
      </c>
      <c r="E23943">
        <v>544</v>
      </c>
      <c r="F23943">
        <v>1417</v>
      </c>
      <c r="G23943" t="s">
        <v>89</v>
      </c>
    </row>
    <row r="23944" spans="1:7" x14ac:dyDescent="0.2">
      <c r="A23944">
        <v>6.2161628982874496E+17</v>
      </c>
      <c r="B23944" t="s">
        <v>48139</v>
      </c>
      <c r="C23944" t="s">
        <v>48140</v>
      </c>
      <c r="D23944" s="1">
        <v>42201.488969907405</v>
      </c>
      <c r="E23944">
        <v>1937</v>
      </c>
      <c r="F23944">
        <v>2320</v>
      </c>
      <c r="G23944" t="s">
        <v>89</v>
      </c>
    </row>
    <row r="23945" spans="1:7" x14ac:dyDescent="0.2">
      <c r="A23945">
        <v>6.2162287709224896E+17</v>
      </c>
      <c r="B23945" t="s">
        <v>48141</v>
      </c>
      <c r="C23945" t="s">
        <v>48142</v>
      </c>
      <c r="D23945" s="1">
        <v>42201.507141203707</v>
      </c>
      <c r="E23945">
        <v>795</v>
      </c>
      <c r="F23945">
        <v>1206</v>
      </c>
      <c r="G23945" t="s">
        <v>215</v>
      </c>
    </row>
    <row r="23946" spans="1:7" x14ac:dyDescent="0.2">
      <c r="A23946">
        <v>6.2162494917906803E+17</v>
      </c>
      <c r="B23946" t="s">
        <v>48143</v>
      </c>
      <c r="C23946" t="s">
        <v>48144</v>
      </c>
      <c r="D23946" s="1">
        <v>42201.512858796297</v>
      </c>
      <c r="E23946">
        <v>877</v>
      </c>
      <c r="F23946">
        <v>1018</v>
      </c>
      <c r="G23946" t="s">
        <v>89</v>
      </c>
    </row>
    <row r="23947" spans="1:7" x14ac:dyDescent="0.2">
      <c r="A23947">
        <v>6.2166810227573094E+17</v>
      </c>
      <c r="B23947" t="s">
        <v>48145</v>
      </c>
      <c r="C23947" t="s">
        <v>48146</v>
      </c>
      <c r="D23947" s="1">
        <v>42201.631944444445</v>
      </c>
      <c r="E23947">
        <v>397</v>
      </c>
      <c r="F23947">
        <v>861</v>
      </c>
      <c r="G23947" t="s">
        <v>89</v>
      </c>
    </row>
    <row r="23948" spans="1:7" x14ac:dyDescent="0.2">
      <c r="A23948">
        <v>6.2166917353458406E+17</v>
      </c>
      <c r="B23948" t="s">
        <v>48147</v>
      </c>
      <c r="C23948" t="s">
        <v>48148</v>
      </c>
      <c r="D23948" s="1">
        <v>42201.634895833333</v>
      </c>
      <c r="E23948">
        <v>1349</v>
      </c>
      <c r="F23948">
        <v>2441</v>
      </c>
      <c r="G23948" t="s">
        <v>89</v>
      </c>
    </row>
    <row r="23949" spans="1:7" x14ac:dyDescent="0.2">
      <c r="A23949">
        <v>6.2167390412229402E+17</v>
      </c>
      <c r="B23949" t="s">
        <v>48149</v>
      </c>
      <c r="C23949" t="s">
        <v>48150</v>
      </c>
      <c r="D23949" s="1">
        <v>42201.647951388892</v>
      </c>
      <c r="E23949">
        <v>91</v>
      </c>
      <c r="F23949">
        <v>266</v>
      </c>
      <c r="G23949" t="s">
        <v>576</v>
      </c>
    </row>
    <row r="23950" spans="1:7" x14ac:dyDescent="0.2">
      <c r="A23950">
        <v>6.2168119531582195E+17</v>
      </c>
      <c r="B23950" t="s">
        <v>48151</v>
      </c>
      <c r="C23950" t="s">
        <v>48152</v>
      </c>
      <c r="D23950" s="1">
        <v>42201.668067129627</v>
      </c>
      <c r="E23950">
        <v>75</v>
      </c>
      <c r="F23950">
        <v>293</v>
      </c>
      <c r="G23950" t="s">
        <v>89</v>
      </c>
    </row>
    <row r="23951" spans="1:7" x14ac:dyDescent="0.2">
      <c r="A23951">
        <v>6.2169235468520205E+17</v>
      </c>
      <c r="B23951" t="s">
        <v>48153</v>
      </c>
      <c r="C23951" t="s">
        <v>48154</v>
      </c>
      <c r="D23951" s="1">
        <v>42201.698865740742</v>
      </c>
      <c r="E23951">
        <v>251</v>
      </c>
      <c r="F23951">
        <v>583</v>
      </c>
      <c r="G23951" t="s">
        <v>89</v>
      </c>
    </row>
    <row r="23952" spans="1:7" x14ac:dyDescent="0.2">
      <c r="A23952">
        <v>6.2169630280037094E+17</v>
      </c>
      <c r="B23952" t="s">
        <v>48155</v>
      </c>
      <c r="C23952" t="s">
        <v>48156</v>
      </c>
      <c r="D23952" s="1">
        <v>42201.709756944445</v>
      </c>
      <c r="E23952">
        <v>343</v>
      </c>
      <c r="F23952">
        <v>584</v>
      </c>
      <c r="G23952" t="s">
        <v>215</v>
      </c>
    </row>
    <row r="23953" spans="1:8" x14ac:dyDescent="0.2">
      <c r="A23953">
        <v>6.2169642974932506E+17</v>
      </c>
      <c r="B23953" t="s">
        <v>48157</v>
      </c>
      <c r="C23953" t="s">
        <v>48158</v>
      </c>
      <c r="D23953" s="1">
        <v>42201.710115740738</v>
      </c>
      <c r="E23953">
        <v>463</v>
      </c>
      <c r="F23953">
        <v>716</v>
      </c>
      <c r="G23953" t="s">
        <v>215</v>
      </c>
    </row>
    <row r="23954" spans="1:8" x14ac:dyDescent="0.2">
      <c r="A23954">
        <v>6.2170100425438797E+17</v>
      </c>
      <c r="B23954" t="s">
        <v>48159</v>
      </c>
      <c r="C23954" t="s">
        <v>48160</v>
      </c>
      <c r="D23954" s="1">
        <v>42201.722731481481</v>
      </c>
      <c r="E23954">
        <v>127</v>
      </c>
      <c r="F23954">
        <v>383</v>
      </c>
      <c r="G23954" t="s">
        <v>576</v>
      </c>
    </row>
    <row r="23955" spans="1:8" x14ac:dyDescent="0.2">
      <c r="A23955">
        <v>6.2173366769042995E+17</v>
      </c>
      <c r="B23955" t="s">
        <v>48161</v>
      </c>
      <c r="C23955" t="s">
        <v>48162</v>
      </c>
      <c r="D23955" s="1">
        <v>42201.81287037037</v>
      </c>
      <c r="E23955">
        <v>140</v>
      </c>
      <c r="F23955">
        <v>471</v>
      </c>
      <c r="G23955" t="s">
        <v>48163</v>
      </c>
    </row>
    <row r="23956" spans="1:8" x14ac:dyDescent="0.2">
      <c r="A23956">
        <v>6.2173378402363802E+17</v>
      </c>
      <c r="B23956" t="s">
        <v>48164</v>
      </c>
      <c r="C23956" t="s">
        <v>48165</v>
      </c>
      <c r="D23956" s="1">
        <v>42201.813194444447</v>
      </c>
      <c r="E23956">
        <v>161</v>
      </c>
      <c r="F23956">
        <v>433</v>
      </c>
      <c r="G23956" t="s">
        <v>48166</v>
      </c>
    </row>
    <row r="23957" spans="1:8" x14ac:dyDescent="0.2">
      <c r="A23957">
        <v>6.2173451676434406E+17</v>
      </c>
      <c r="B23957" t="s">
        <v>48167</v>
      </c>
      <c r="C23957" t="s">
        <v>48168</v>
      </c>
      <c r="D23957" s="1">
        <v>42201.815208333333</v>
      </c>
      <c r="E23957">
        <v>205</v>
      </c>
      <c r="F23957">
        <v>608</v>
      </c>
      <c r="G23957" t="s">
        <v>215</v>
      </c>
    </row>
    <row r="23958" spans="1:8" x14ac:dyDescent="0.2">
      <c r="A23958">
        <v>6.2173511589551706E+17</v>
      </c>
      <c r="B23958" t="s">
        <v>48169</v>
      </c>
      <c r="C23958" t="s">
        <v>48170</v>
      </c>
      <c r="D23958" s="1">
        <v>42201.816863425927</v>
      </c>
      <c r="E23958">
        <v>228</v>
      </c>
      <c r="F23958">
        <v>752</v>
      </c>
    </row>
    <row r="23959" spans="1:8" x14ac:dyDescent="0.2">
      <c r="A23959">
        <v>6.2173835998831002E+17</v>
      </c>
      <c r="B23959" t="s">
        <v>48171</v>
      </c>
      <c r="C23959" t="s">
        <v>48172</v>
      </c>
      <c r="D23959" s="1">
        <v>42201.825821759259</v>
      </c>
      <c r="E23959">
        <v>277</v>
      </c>
      <c r="F23959">
        <v>540</v>
      </c>
      <c r="G23959" t="s">
        <v>48173</v>
      </c>
    </row>
    <row r="23960" spans="1:8" x14ac:dyDescent="0.2">
      <c r="A23960">
        <v>6.2173915769883405E+17</v>
      </c>
      <c r="B23960" t="s">
        <v>48174</v>
      </c>
      <c r="C23960" t="s">
        <v>48175</v>
      </c>
      <c r="D23960" s="1">
        <v>42201.828020833331</v>
      </c>
      <c r="E23960">
        <v>384</v>
      </c>
      <c r="F23960">
        <v>921</v>
      </c>
      <c r="G23960" t="s">
        <v>89</v>
      </c>
    </row>
    <row r="23961" spans="1:8" x14ac:dyDescent="0.2">
      <c r="A23961">
        <v>6.2175002615548698E+17</v>
      </c>
      <c r="B23961" t="s">
        <v>48176</v>
      </c>
      <c r="C23961" t="s">
        <v>48177</v>
      </c>
      <c r="D23961" s="1">
        <v>42201.85800925926</v>
      </c>
      <c r="E23961">
        <v>197</v>
      </c>
      <c r="F23961">
        <v>300</v>
      </c>
      <c r="G23961" t="s">
        <v>89</v>
      </c>
    </row>
    <row r="23962" spans="1:8" x14ac:dyDescent="0.2">
      <c r="A23962">
        <v>6.2175047118793498E+17</v>
      </c>
      <c r="B23962" t="s">
        <v>48178</v>
      </c>
      <c r="C23962" t="s">
        <v>48179</v>
      </c>
      <c r="D23962" s="1">
        <v>42201.859236111108</v>
      </c>
      <c r="E23962">
        <v>151</v>
      </c>
      <c r="F23962">
        <v>288</v>
      </c>
    </row>
    <row r="23963" spans="1:8" x14ac:dyDescent="0.2">
      <c r="A23963">
        <v>6.2175258212243405E+17</v>
      </c>
      <c r="B23963" t="s">
        <v>48180</v>
      </c>
      <c r="C23963" t="s">
        <v>48181</v>
      </c>
      <c r="D23963" s="1">
        <v>42201.865057870367</v>
      </c>
      <c r="E23963">
        <v>357</v>
      </c>
      <c r="F23963">
        <v>763</v>
      </c>
      <c r="G23963" t="s">
        <v>215</v>
      </c>
    </row>
    <row r="23964" spans="1:8" x14ac:dyDescent="0.2">
      <c r="A23964">
        <v>6.2175400946085005E+17</v>
      </c>
      <c r="B23964" t="s">
        <v>48182</v>
      </c>
      <c r="C23964" t="s">
        <v>48183</v>
      </c>
      <c r="D23964" s="1">
        <v>42201.869004629632</v>
      </c>
      <c r="E23964">
        <v>294</v>
      </c>
      <c r="F23964">
        <v>470</v>
      </c>
      <c r="G23964" t="s">
        <v>89</v>
      </c>
      <c r="H23964" t="s">
        <v>48184</v>
      </c>
    </row>
    <row r="23965" spans="1:8" x14ac:dyDescent="0.2">
      <c r="A23965">
        <v>6.21754604028624E+17</v>
      </c>
      <c r="B23965" t="s">
        <v>48185</v>
      </c>
      <c r="C23965" t="s">
        <v>48186</v>
      </c>
      <c r="D23965" s="1">
        <v>42201.870636574073</v>
      </c>
      <c r="E23965">
        <v>102</v>
      </c>
      <c r="F23965">
        <v>236</v>
      </c>
      <c r="G23965" t="s">
        <v>215</v>
      </c>
    </row>
    <row r="23966" spans="1:8" x14ac:dyDescent="0.2">
      <c r="A23966">
        <v>6.2175881527758797E+17</v>
      </c>
      <c r="B23966" t="s">
        <v>48187</v>
      </c>
      <c r="C23966" t="s">
        <v>48188</v>
      </c>
      <c r="D23966" s="1">
        <v>42201.882256944446</v>
      </c>
      <c r="E23966">
        <v>378</v>
      </c>
      <c r="F23966">
        <v>602</v>
      </c>
      <c r="G23966" t="s">
        <v>89</v>
      </c>
    </row>
    <row r="23967" spans="1:8" x14ac:dyDescent="0.2">
      <c r="A23967">
        <v>6.2176140382585997E+17</v>
      </c>
      <c r="B23967" t="s">
        <v>48189</v>
      </c>
      <c r="C23967" t="s">
        <v>48190</v>
      </c>
      <c r="D23967" s="1">
        <v>42201.889409722222</v>
      </c>
      <c r="E23967">
        <v>672</v>
      </c>
      <c r="F23967">
        <v>1301</v>
      </c>
      <c r="H23967" t="s">
        <v>390</v>
      </c>
    </row>
    <row r="23968" spans="1:8" x14ac:dyDescent="0.2">
      <c r="A23968">
        <v>6.2176861552044006E+17</v>
      </c>
      <c r="B23968" t="s">
        <v>48191</v>
      </c>
      <c r="C23968" t="s">
        <v>48192</v>
      </c>
      <c r="D23968" s="1">
        <v>42201.909305555557</v>
      </c>
      <c r="E23968">
        <v>224</v>
      </c>
      <c r="F23968">
        <v>473</v>
      </c>
      <c r="G23968" t="s">
        <v>89</v>
      </c>
    </row>
    <row r="23969" spans="1:7" x14ac:dyDescent="0.2">
      <c r="A23969">
        <v>6.2176990169111296E+17</v>
      </c>
      <c r="B23969" t="s">
        <v>48193</v>
      </c>
      <c r="C23969" t="s">
        <v>48194</v>
      </c>
      <c r="D23969" s="1">
        <v>42201.912858796299</v>
      </c>
      <c r="E23969">
        <v>189</v>
      </c>
      <c r="F23969">
        <v>449</v>
      </c>
      <c r="G23969" t="s">
        <v>89</v>
      </c>
    </row>
    <row r="23970" spans="1:7" x14ac:dyDescent="0.2">
      <c r="A23970">
        <v>6.2177057210879501E+17</v>
      </c>
      <c r="B23970" t="s">
        <v>48195</v>
      </c>
      <c r="C23970" t="s">
        <v>48196</v>
      </c>
      <c r="D23970" s="1">
        <v>42201.914699074077</v>
      </c>
      <c r="E23970">
        <v>1193</v>
      </c>
      <c r="F23970">
        <v>1946</v>
      </c>
    </row>
    <row r="23971" spans="1:7" x14ac:dyDescent="0.2">
      <c r="A23971">
        <v>6.2177192957014797E+17</v>
      </c>
      <c r="B23971" t="s">
        <v>48197</v>
      </c>
      <c r="C23971" t="s">
        <v>48198</v>
      </c>
      <c r="D23971" s="1">
        <v>42201.918449074074</v>
      </c>
      <c r="E23971">
        <v>228</v>
      </c>
      <c r="F23971">
        <v>879</v>
      </c>
    </row>
    <row r="23972" spans="1:7" x14ac:dyDescent="0.2">
      <c r="A23972">
        <v>6.2177216083990502E+17</v>
      </c>
      <c r="B23972" t="s">
        <v>48199</v>
      </c>
      <c r="C23972" t="s">
        <v>48200</v>
      </c>
      <c r="D23972" s="1">
        <v>42201.919085648151</v>
      </c>
      <c r="E23972">
        <v>549</v>
      </c>
      <c r="F23972">
        <v>1175</v>
      </c>
    </row>
    <row r="23973" spans="1:7" x14ac:dyDescent="0.2">
      <c r="A23973">
        <v>6.2177295359672704E+17</v>
      </c>
      <c r="B23973" t="s">
        <v>48201</v>
      </c>
      <c r="C23973" t="s">
        <v>48202</v>
      </c>
      <c r="D23973" s="1">
        <v>42201.921273148146</v>
      </c>
      <c r="E23973">
        <v>321</v>
      </c>
      <c r="F23973">
        <v>480</v>
      </c>
    </row>
    <row r="23974" spans="1:7" x14ac:dyDescent="0.2">
      <c r="A23974">
        <v>6.2177811210010598E+17</v>
      </c>
      <c r="B23974" t="s">
        <v>48203</v>
      </c>
      <c r="C23974" t="s">
        <v>48204</v>
      </c>
      <c r="D23974" s="1">
        <v>42201.93550925926</v>
      </c>
      <c r="E23974">
        <v>1122</v>
      </c>
      <c r="F23974">
        <v>1764</v>
      </c>
    </row>
    <row r="23975" spans="1:7" x14ac:dyDescent="0.2">
      <c r="A23975">
        <v>6.2177855300108595E+17</v>
      </c>
      <c r="B23975" t="s">
        <v>48205</v>
      </c>
      <c r="C23975" t="s">
        <v>48206</v>
      </c>
      <c r="D23975" s="1">
        <v>42201.936724537038</v>
      </c>
      <c r="E23975">
        <v>268</v>
      </c>
      <c r="F23975">
        <v>607</v>
      </c>
      <c r="G23975" t="s">
        <v>89</v>
      </c>
    </row>
    <row r="23976" spans="1:7" x14ac:dyDescent="0.2">
      <c r="A23976">
        <v>6.2178091316111296E+17</v>
      </c>
      <c r="B23976" t="s">
        <v>48207</v>
      </c>
      <c r="C23976" t="s">
        <v>48208</v>
      </c>
      <c r="D23976" s="1">
        <v>42201.943240740744</v>
      </c>
      <c r="E23976">
        <v>751</v>
      </c>
      <c r="F23976">
        <v>1382</v>
      </c>
      <c r="G23976" t="s">
        <v>89</v>
      </c>
    </row>
    <row r="23977" spans="1:7" x14ac:dyDescent="0.2">
      <c r="A23977">
        <v>6.2178133459224102E+17</v>
      </c>
      <c r="B23977" t="s">
        <v>48209</v>
      </c>
      <c r="C23977" t="s">
        <v>48210</v>
      </c>
      <c r="D23977" s="1">
        <v>42201.944398148145</v>
      </c>
      <c r="E23977">
        <v>3149</v>
      </c>
      <c r="F23977">
        <v>2923</v>
      </c>
      <c r="G23977" t="s">
        <v>89</v>
      </c>
    </row>
    <row r="23978" spans="1:7" x14ac:dyDescent="0.2">
      <c r="A23978">
        <v>6.2178344408388403E+17</v>
      </c>
      <c r="B23978" t="s">
        <v>48211</v>
      </c>
      <c r="C23978" t="s">
        <v>48212</v>
      </c>
      <c r="D23978" s="1">
        <v>42201.950219907405</v>
      </c>
      <c r="E23978">
        <v>298</v>
      </c>
      <c r="F23978">
        <v>630</v>
      </c>
      <c r="G23978" t="s">
        <v>89</v>
      </c>
    </row>
    <row r="23979" spans="1:7" x14ac:dyDescent="0.2">
      <c r="A23979">
        <v>6.2178375753262605E+17</v>
      </c>
      <c r="B23979" t="s">
        <v>48213</v>
      </c>
      <c r="C23979" t="s">
        <v>48214</v>
      </c>
      <c r="D23979" s="1">
        <v>42201.95108796296</v>
      </c>
      <c r="E23979">
        <v>1789</v>
      </c>
      <c r="F23979">
        <v>2497</v>
      </c>
      <c r="G23979" t="s">
        <v>89</v>
      </c>
    </row>
    <row r="23980" spans="1:7" x14ac:dyDescent="0.2">
      <c r="A23980">
        <v>6.2178704374882304E+17</v>
      </c>
      <c r="B23980" t="s">
        <v>48215</v>
      </c>
      <c r="C23980" t="s">
        <v>48216</v>
      </c>
      <c r="D23980" s="1">
        <v>42201.960162037038</v>
      </c>
      <c r="E23980">
        <v>2376</v>
      </c>
      <c r="F23980">
        <v>4728</v>
      </c>
    </row>
    <row r="23981" spans="1:7" x14ac:dyDescent="0.2">
      <c r="A23981">
        <v>6.2197877115600794E+17</v>
      </c>
      <c r="B23981" t="s">
        <v>48217</v>
      </c>
      <c r="C23981" t="s">
        <v>48218</v>
      </c>
      <c r="D23981" s="1">
        <v>42202.489224537036</v>
      </c>
      <c r="E23981">
        <v>6417</v>
      </c>
      <c r="F23981">
        <v>7955</v>
      </c>
    </row>
    <row r="23982" spans="1:7" x14ac:dyDescent="0.2">
      <c r="A23982">
        <v>6.2197997455638106E+17</v>
      </c>
      <c r="B23982" t="s">
        <v>48219</v>
      </c>
      <c r="C23982" t="s">
        <v>48220</v>
      </c>
      <c r="D23982" s="1">
        <v>42202.492546296293</v>
      </c>
      <c r="E23982">
        <v>227</v>
      </c>
      <c r="F23982">
        <v>492</v>
      </c>
      <c r="G23982" t="s">
        <v>576</v>
      </c>
    </row>
    <row r="23983" spans="1:7" x14ac:dyDescent="0.2">
      <c r="A23983">
        <v>6.2198052987378803E+17</v>
      </c>
      <c r="B23983" t="s">
        <v>48221</v>
      </c>
      <c r="C23983" t="s">
        <v>48222</v>
      </c>
      <c r="D23983" s="1">
        <v>42202.494074074071</v>
      </c>
      <c r="E23983">
        <v>131</v>
      </c>
      <c r="F23983">
        <v>473</v>
      </c>
      <c r="G23983" t="s">
        <v>215</v>
      </c>
    </row>
    <row r="23984" spans="1:7" x14ac:dyDescent="0.2">
      <c r="A23984">
        <v>6.2198072613791296E+17</v>
      </c>
      <c r="B23984" t="s">
        <v>48223</v>
      </c>
      <c r="C23984" t="s">
        <v>48224</v>
      </c>
      <c r="D23984" s="1">
        <v>42202.494618055556</v>
      </c>
      <c r="E23984">
        <v>291</v>
      </c>
      <c r="F23984">
        <v>752</v>
      </c>
      <c r="G23984" t="s">
        <v>576</v>
      </c>
    </row>
    <row r="23985" spans="1:8" x14ac:dyDescent="0.2">
      <c r="A23985">
        <v>6.2208257181653798E+17</v>
      </c>
      <c r="B23985" t="s">
        <v>48225</v>
      </c>
      <c r="C23985" t="s">
        <v>48226</v>
      </c>
      <c r="D23985" s="1">
        <v>42202.775659722225</v>
      </c>
      <c r="E23985">
        <v>1599</v>
      </c>
      <c r="F23985">
        <v>3259</v>
      </c>
      <c r="G23985" t="s">
        <v>89</v>
      </c>
      <c r="H23985" t="s">
        <v>390</v>
      </c>
    </row>
    <row r="23986" spans="1:8" x14ac:dyDescent="0.2">
      <c r="A23986">
        <v>6.2209625508326106E+17</v>
      </c>
      <c r="B23986" t="s">
        <v>48227</v>
      </c>
      <c r="C23986" t="s">
        <v>48228</v>
      </c>
      <c r="D23986" s="1">
        <v>42202.813414351855</v>
      </c>
      <c r="E23986">
        <v>360</v>
      </c>
      <c r="F23986">
        <v>903</v>
      </c>
      <c r="G23986" t="s">
        <v>89</v>
      </c>
      <c r="H23986" t="s">
        <v>390</v>
      </c>
    </row>
    <row r="23987" spans="1:8" x14ac:dyDescent="0.2">
      <c r="A23987">
        <v>6.2209641314980198E+17</v>
      </c>
      <c r="B23987" t="s">
        <v>48229</v>
      </c>
      <c r="C23987" t="s">
        <v>48230</v>
      </c>
      <c r="D23987" s="1">
        <v>42202.813854166663</v>
      </c>
      <c r="E23987">
        <v>3347</v>
      </c>
      <c r="F23987">
        <v>5209</v>
      </c>
    </row>
    <row r="23988" spans="1:8" x14ac:dyDescent="0.2">
      <c r="A23988">
        <v>6.2209653650410701E+17</v>
      </c>
      <c r="B23988" t="s">
        <v>48231</v>
      </c>
      <c r="C23988" t="s">
        <v>48232</v>
      </c>
      <c r="D23988" s="1">
        <v>42202.814189814817</v>
      </c>
      <c r="E23988">
        <v>890</v>
      </c>
      <c r="F23988">
        <v>1915</v>
      </c>
    </row>
    <row r="23989" spans="1:8" x14ac:dyDescent="0.2">
      <c r="A23989">
        <v>6.2210593350680896E+17</v>
      </c>
      <c r="B23989" t="s">
        <v>48233</v>
      </c>
      <c r="C23989" t="s">
        <v>48234</v>
      </c>
      <c r="D23989" s="1">
        <v>42202.840127314812</v>
      </c>
      <c r="E23989">
        <v>275</v>
      </c>
      <c r="F23989">
        <v>384</v>
      </c>
      <c r="G23989" t="s">
        <v>89</v>
      </c>
    </row>
    <row r="23990" spans="1:8" x14ac:dyDescent="0.2">
      <c r="A23990">
        <v>6.2210602583186598E+17</v>
      </c>
      <c r="B23990" t="s">
        <v>48235</v>
      </c>
      <c r="C23990" t="s">
        <v>48236</v>
      </c>
      <c r="D23990" s="1">
        <v>42202.840381944443</v>
      </c>
      <c r="E23990">
        <v>588</v>
      </c>
      <c r="F23990">
        <v>942</v>
      </c>
    </row>
    <row r="23991" spans="1:8" x14ac:dyDescent="0.2">
      <c r="A23991">
        <v>6.2210610900071194E+17</v>
      </c>
      <c r="B23991" t="s">
        <v>48237</v>
      </c>
      <c r="C23991" t="s">
        <v>48238</v>
      </c>
      <c r="D23991" s="1">
        <v>42202.840613425928</v>
      </c>
      <c r="E23991">
        <v>1802</v>
      </c>
      <c r="F23991">
        <v>3080</v>
      </c>
      <c r="G23991" t="s">
        <v>89</v>
      </c>
    </row>
    <row r="23992" spans="1:8" x14ac:dyDescent="0.2">
      <c r="A23992">
        <v>6.2211947142414298E+17</v>
      </c>
      <c r="B23992" t="s">
        <v>48239</v>
      </c>
      <c r="C23992" t="s">
        <v>48240</v>
      </c>
      <c r="D23992" s="1">
        <v>42202.877488425926</v>
      </c>
      <c r="E23992">
        <v>302</v>
      </c>
      <c r="F23992">
        <v>455</v>
      </c>
      <c r="G23992" t="s">
        <v>89</v>
      </c>
    </row>
    <row r="23993" spans="1:8" x14ac:dyDescent="0.2">
      <c r="A23993">
        <v>6.2211969584453606E+17</v>
      </c>
      <c r="B23993" t="s">
        <v>48241</v>
      </c>
      <c r="C23993" t="s">
        <v>48242</v>
      </c>
      <c r="D23993" s="1">
        <v>42202.878101851849</v>
      </c>
      <c r="E23993">
        <v>156</v>
      </c>
      <c r="F23993">
        <v>313</v>
      </c>
      <c r="G23993" t="s">
        <v>215</v>
      </c>
    </row>
    <row r="23994" spans="1:8" x14ac:dyDescent="0.2">
      <c r="A23994">
        <v>6.2211992674935104E+17</v>
      </c>
      <c r="B23994" t="s">
        <v>48243</v>
      </c>
      <c r="C23994" t="s">
        <v>48244</v>
      </c>
      <c r="D23994" s="1">
        <v>42202.878738425927</v>
      </c>
      <c r="E23994">
        <v>259</v>
      </c>
      <c r="F23994">
        <v>420</v>
      </c>
      <c r="G23994" t="s">
        <v>89</v>
      </c>
      <c r="H23994" t="s">
        <v>48245</v>
      </c>
    </row>
    <row r="23995" spans="1:8" x14ac:dyDescent="0.2">
      <c r="A23995">
        <v>6.2216049918309094E+17</v>
      </c>
      <c r="B23995" t="s">
        <v>48246</v>
      </c>
      <c r="C23995" t="s">
        <v>48247</v>
      </c>
      <c r="D23995" s="1">
        <v>42202.990694444445</v>
      </c>
      <c r="E23995">
        <v>595</v>
      </c>
      <c r="F23995">
        <v>933</v>
      </c>
    </row>
    <row r="23996" spans="1:8" x14ac:dyDescent="0.2">
      <c r="A23996">
        <v>6.2222943214993395E+17</v>
      </c>
      <c r="B23996" t="s">
        <v>48248</v>
      </c>
      <c r="C23996" t="s">
        <v>48249</v>
      </c>
      <c r="D23996" s="1">
        <v>42203.180914351855</v>
      </c>
      <c r="E23996">
        <v>283</v>
      </c>
      <c r="F23996">
        <v>1112</v>
      </c>
      <c r="G23996" t="s">
        <v>89</v>
      </c>
    </row>
    <row r="23997" spans="1:8" x14ac:dyDescent="0.2">
      <c r="A23997">
        <v>6.2223058502564595E+17</v>
      </c>
      <c r="B23997" t="s">
        <v>48250</v>
      </c>
      <c r="C23997" t="s">
        <v>48251</v>
      </c>
      <c r="D23997" s="1">
        <v>42203.18409722222</v>
      </c>
      <c r="E23997">
        <v>574</v>
      </c>
      <c r="F23997">
        <v>1322</v>
      </c>
      <c r="G23997" t="s">
        <v>89</v>
      </c>
    </row>
    <row r="23998" spans="1:8" x14ac:dyDescent="0.2">
      <c r="A23998">
        <v>6.2225189535298304E+17</v>
      </c>
      <c r="B23998" t="s">
        <v>48252</v>
      </c>
      <c r="C23998" t="s">
        <v>48253</v>
      </c>
      <c r="D23998" s="1">
        <v>42203.242905092593</v>
      </c>
      <c r="E23998">
        <v>120</v>
      </c>
      <c r="F23998">
        <v>407</v>
      </c>
      <c r="G23998" t="s">
        <v>215</v>
      </c>
    </row>
    <row r="23999" spans="1:8" x14ac:dyDescent="0.2">
      <c r="A23999">
        <v>6.2225193507726502E+17</v>
      </c>
      <c r="B23999" t="s">
        <v>48254</v>
      </c>
      <c r="C23999" t="s">
        <v>48255</v>
      </c>
      <c r="D23999" s="1">
        <v>42203.243009259262</v>
      </c>
      <c r="E23999">
        <v>146</v>
      </c>
      <c r="F23999">
        <v>482</v>
      </c>
      <c r="G23999" t="s">
        <v>215</v>
      </c>
    </row>
    <row r="24000" spans="1:8" x14ac:dyDescent="0.2">
      <c r="A24000">
        <v>6.2225376002313805E+17</v>
      </c>
      <c r="B24000" t="s">
        <v>48256</v>
      </c>
      <c r="C24000" t="s">
        <v>48257</v>
      </c>
      <c r="D24000" s="1">
        <v>42203.248043981483</v>
      </c>
      <c r="E24000">
        <v>432</v>
      </c>
      <c r="F24000">
        <v>1171</v>
      </c>
      <c r="G24000" t="s">
        <v>89</v>
      </c>
      <c r="H24000" t="s">
        <v>616</v>
      </c>
    </row>
    <row r="24001" spans="1:8" x14ac:dyDescent="0.2">
      <c r="A24001">
        <v>6.2225414984597504E+17</v>
      </c>
      <c r="B24001" t="s">
        <v>48258</v>
      </c>
      <c r="C24001" t="s">
        <v>48259</v>
      </c>
      <c r="D24001" s="1">
        <v>42203.249120370368</v>
      </c>
      <c r="E24001">
        <v>139</v>
      </c>
      <c r="F24001">
        <v>514</v>
      </c>
      <c r="G24001" t="s">
        <v>215</v>
      </c>
    </row>
    <row r="24002" spans="1:8" x14ac:dyDescent="0.2">
      <c r="A24002">
        <v>6.2225460879084698E+17</v>
      </c>
      <c r="B24002" t="s">
        <v>48260</v>
      </c>
      <c r="C24002" t="s">
        <v>48261</v>
      </c>
      <c r="D24002" s="1">
        <v>42203.250393518516</v>
      </c>
      <c r="E24002">
        <v>116</v>
      </c>
      <c r="F24002">
        <v>378</v>
      </c>
      <c r="G24002" t="s">
        <v>576</v>
      </c>
    </row>
    <row r="24003" spans="1:8" x14ac:dyDescent="0.2">
      <c r="A24003">
        <v>6.2225472574906304E+17</v>
      </c>
      <c r="B24003" t="s">
        <v>48262</v>
      </c>
      <c r="C24003" t="s">
        <v>48263</v>
      </c>
      <c r="D24003" s="1">
        <v>42203.250717592593</v>
      </c>
      <c r="E24003">
        <v>141</v>
      </c>
      <c r="F24003">
        <v>479</v>
      </c>
      <c r="G24003" t="s">
        <v>215</v>
      </c>
    </row>
    <row r="24004" spans="1:8" x14ac:dyDescent="0.2">
      <c r="A24004">
        <v>6.2225510864289702E+17</v>
      </c>
      <c r="B24004" t="s">
        <v>48264</v>
      </c>
      <c r="C24004" t="s">
        <v>48265</v>
      </c>
      <c r="D24004" s="1">
        <v>42203.251770833333</v>
      </c>
      <c r="E24004">
        <v>219</v>
      </c>
      <c r="F24004">
        <v>616</v>
      </c>
      <c r="G24004" t="s">
        <v>576</v>
      </c>
    </row>
    <row r="24005" spans="1:8" x14ac:dyDescent="0.2">
      <c r="A24005">
        <v>6.2225522977855398E+17</v>
      </c>
      <c r="B24005" t="s">
        <v>48266</v>
      </c>
      <c r="C24005" t="s">
        <v>48267</v>
      </c>
      <c r="D24005" s="1">
        <v>42203.252106481479</v>
      </c>
      <c r="E24005">
        <v>255</v>
      </c>
      <c r="F24005">
        <v>808</v>
      </c>
      <c r="G24005" t="s">
        <v>215</v>
      </c>
    </row>
    <row r="24006" spans="1:8" x14ac:dyDescent="0.2">
      <c r="A24006">
        <v>6.2239551053658099E+17</v>
      </c>
      <c r="B24006" t="s">
        <v>48268</v>
      </c>
      <c r="C24006" t="s">
        <v>48269</v>
      </c>
      <c r="D24006" s="1">
        <v>42203.639201388891</v>
      </c>
      <c r="E24006">
        <v>178</v>
      </c>
      <c r="F24006">
        <v>625</v>
      </c>
      <c r="G24006" t="s">
        <v>215</v>
      </c>
    </row>
    <row r="24007" spans="1:8" x14ac:dyDescent="0.2">
      <c r="A24007">
        <v>6.2239990544158298E+17</v>
      </c>
      <c r="B24007" t="s">
        <v>48270</v>
      </c>
      <c r="C24007" t="s">
        <v>48271</v>
      </c>
      <c r="D24007" s="1">
        <v>42203.651331018518</v>
      </c>
      <c r="E24007">
        <v>895</v>
      </c>
      <c r="F24007">
        <v>1794</v>
      </c>
      <c r="G24007" t="s">
        <v>215</v>
      </c>
      <c r="H24007" t="s">
        <v>505</v>
      </c>
    </row>
    <row r="24008" spans="1:8" x14ac:dyDescent="0.2">
      <c r="A24008">
        <v>6.2240155302289395E+17</v>
      </c>
      <c r="B24008" t="s">
        <v>48272</v>
      </c>
      <c r="C24008" t="s">
        <v>48273</v>
      </c>
      <c r="D24008" s="1">
        <v>42203.65587962963</v>
      </c>
      <c r="E24008">
        <v>691</v>
      </c>
      <c r="F24008">
        <v>1650</v>
      </c>
      <c r="G24008" t="s">
        <v>215</v>
      </c>
      <c r="H24008" t="s">
        <v>505</v>
      </c>
    </row>
    <row r="24009" spans="1:8" x14ac:dyDescent="0.2">
      <c r="A24009">
        <v>6.2240284577026406E+17</v>
      </c>
      <c r="B24009" t="s">
        <v>48274</v>
      </c>
      <c r="C24009" t="s">
        <v>48275</v>
      </c>
      <c r="D24009" s="1">
        <v>42203.659444444442</v>
      </c>
      <c r="E24009">
        <v>583</v>
      </c>
      <c r="F24009">
        <v>1698</v>
      </c>
    </row>
    <row r="24010" spans="1:8" x14ac:dyDescent="0.2">
      <c r="A24010">
        <v>6.2240479688079296E+17</v>
      </c>
      <c r="B24010" t="s">
        <v>48276</v>
      </c>
      <c r="C24010" t="s">
        <v>48277</v>
      </c>
      <c r="D24010" s="1">
        <v>42203.664826388886</v>
      </c>
      <c r="E24010">
        <v>463</v>
      </c>
      <c r="F24010">
        <v>1223</v>
      </c>
      <c r="G24010" t="s">
        <v>215</v>
      </c>
    </row>
    <row r="24011" spans="1:8" x14ac:dyDescent="0.2">
      <c r="A24011">
        <v>6.2240642312150605E+17</v>
      </c>
      <c r="B24011" t="s">
        <v>48278</v>
      </c>
      <c r="C24011" t="s">
        <v>48279</v>
      </c>
      <c r="D24011" s="1">
        <v>42203.669317129628</v>
      </c>
      <c r="E24011">
        <v>739</v>
      </c>
      <c r="F24011">
        <v>1725</v>
      </c>
      <c r="G24011" t="s">
        <v>215</v>
      </c>
    </row>
    <row r="24012" spans="1:8" x14ac:dyDescent="0.2">
      <c r="A24012">
        <v>6.2240783144299302E+17</v>
      </c>
      <c r="B24012" t="s">
        <v>48280</v>
      </c>
      <c r="C24012" t="s">
        <v>48281</v>
      </c>
      <c r="D24012" s="1">
        <v>42203.673206018517</v>
      </c>
      <c r="E24012">
        <v>803</v>
      </c>
      <c r="F24012">
        <v>2322</v>
      </c>
    </row>
    <row r="24013" spans="1:8" x14ac:dyDescent="0.2">
      <c r="A24013">
        <v>6.22465431018864E+17</v>
      </c>
      <c r="B24013" t="s">
        <v>48282</v>
      </c>
      <c r="C24013" t="s">
        <v>48283</v>
      </c>
      <c r="D24013" s="1">
        <v>42203.832152777781</v>
      </c>
      <c r="E24013">
        <v>493</v>
      </c>
      <c r="F24013">
        <v>613</v>
      </c>
    </row>
    <row r="24014" spans="1:8" x14ac:dyDescent="0.2">
      <c r="A24014">
        <v>6.2246559090151398E+17</v>
      </c>
      <c r="B24014" t="s">
        <v>48284</v>
      </c>
      <c r="C24014" t="s">
        <v>48285</v>
      </c>
      <c r="D24014" s="1">
        <v>42203.832592592589</v>
      </c>
      <c r="E24014">
        <v>298</v>
      </c>
      <c r="F24014">
        <v>1001</v>
      </c>
    </row>
    <row r="24015" spans="1:8" x14ac:dyDescent="0.2">
      <c r="A24015">
        <v>6.2246566897849101E+17</v>
      </c>
      <c r="B24015" t="s">
        <v>48286</v>
      </c>
      <c r="C24015" t="s">
        <v>48287</v>
      </c>
      <c r="D24015" s="1">
        <v>42203.832800925928</v>
      </c>
      <c r="E24015">
        <v>1101</v>
      </c>
      <c r="F24015">
        <v>1934</v>
      </c>
    </row>
    <row r="24016" spans="1:8" x14ac:dyDescent="0.2">
      <c r="A24016">
        <v>6.2246572973713805E+17</v>
      </c>
      <c r="B24016" t="s">
        <v>48288</v>
      </c>
      <c r="C24016" t="s">
        <v>48289</v>
      </c>
      <c r="D24016" s="1">
        <v>42203.832974537036</v>
      </c>
      <c r="E24016">
        <v>1004</v>
      </c>
      <c r="F24016">
        <v>2067</v>
      </c>
    </row>
    <row r="24017" spans="1:8" x14ac:dyDescent="0.2">
      <c r="A24017">
        <v>6.2246968347688896E+17</v>
      </c>
      <c r="B24017" t="s">
        <v>48290</v>
      </c>
      <c r="C24017" t="s">
        <v>48291</v>
      </c>
      <c r="D24017" s="1">
        <v>42203.843888888892</v>
      </c>
      <c r="E24017">
        <v>1124</v>
      </c>
      <c r="F24017">
        <v>2158</v>
      </c>
    </row>
    <row r="24018" spans="1:8" x14ac:dyDescent="0.2">
      <c r="A24018">
        <v>6.2246971450209395E+17</v>
      </c>
      <c r="B24018" t="s">
        <v>48292</v>
      </c>
      <c r="C24018" t="s">
        <v>48293</v>
      </c>
      <c r="D24018" s="1">
        <v>42203.843969907408</v>
      </c>
      <c r="E24018">
        <v>784</v>
      </c>
      <c r="F24018">
        <v>1402</v>
      </c>
    </row>
    <row r="24019" spans="1:8" x14ac:dyDescent="0.2">
      <c r="A24019">
        <v>6.2246978427856397E+17</v>
      </c>
      <c r="B24019" t="s">
        <v>48294</v>
      </c>
      <c r="C24019" t="s">
        <v>48295</v>
      </c>
      <c r="D24019" s="1">
        <v>42203.844166666669</v>
      </c>
      <c r="E24019">
        <v>491</v>
      </c>
      <c r="F24019">
        <v>1238</v>
      </c>
    </row>
    <row r="24020" spans="1:8" x14ac:dyDescent="0.2">
      <c r="A24020">
        <v>6.2246984195441395E+17</v>
      </c>
      <c r="B24020" t="s">
        <v>48296</v>
      </c>
      <c r="C24020" t="s">
        <v>48297</v>
      </c>
      <c r="D24020" s="1">
        <v>42203.844317129631</v>
      </c>
      <c r="E24020">
        <v>676</v>
      </c>
      <c r="F24020">
        <v>1914</v>
      </c>
    </row>
    <row r="24021" spans="1:8" x14ac:dyDescent="0.2">
      <c r="A24021">
        <v>6.2246999422027302E+17</v>
      </c>
      <c r="B24021" t="s">
        <v>48298</v>
      </c>
      <c r="C24021" t="s">
        <v>48299</v>
      </c>
      <c r="D24021" s="1">
        <v>42203.84474537037</v>
      </c>
      <c r="E24021">
        <v>4277</v>
      </c>
      <c r="F24021">
        <v>6434</v>
      </c>
    </row>
    <row r="24022" spans="1:8" x14ac:dyDescent="0.2">
      <c r="A24022">
        <v>6.2247001948255002E+17</v>
      </c>
      <c r="B24022" t="s">
        <v>48300</v>
      </c>
      <c r="C24022" t="s">
        <v>48301</v>
      </c>
      <c r="D24022" s="1">
        <v>42203.844814814816</v>
      </c>
      <c r="E24022">
        <v>2629</v>
      </c>
      <c r="F24022">
        <v>4007</v>
      </c>
    </row>
    <row r="24023" spans="1:8" x14ac:dyDescent="0.2">
      <c r="A24023">
        <v>6.2247889556096205E+17</v>
      </c>
      <c r="B24023" t="s">
        <v>48302</v>
      </c>
      <c r="C24023" t="s">
        <v>48303</v>
      </c>
      <c r="D24023" s="1">
        <v>42203.869305555556</v>
      </c>
      <c r="E24023">
        <v>1261</v>
      </c>
      <c r="F24023">
        <v>2476</v>
      </c>
    </row>
    <row r="24024" spans="1:8" x14ac:dyDescent="0.2">
      <c r="A24024">
        <v>6.2250067838098995E+17</v>
      </c>
      <c r="B24024" t="s">
        <v>48304</v>
      </c>
      <c r="C24024" t="s">
        <v>48305</v>
      </c>
      <c r="D24024" s="1">
        <v>42203.929409722223</v>
      </c>
      <c r="E24024">
        <v>1152</v>
      </c>
      <c r="F24024">
        <v>2440</v>
      </c>
      <c r="G24024" t="s">
        <v>89</v>
      </c>
    </row>
    <row r="24025" spans="1:8" x14ac:dyDescent="0.2">
      <c r="A24025">
        <v>6.2250785871484096E+17</v>
      </c>
      <c r="B24025" t="s">
        <v>48306</v>
      </c>
      <c r="C24025" t="s">
        <v>48307</v>
      </c>
      <c r="D24025" s="1">
        <v>42203.949224537035</v>
      </c>
      <c r="E24025">
        <v>2107</v>
      </c>
      <c r="F24025">
        <v>3593</v>
      </c>
      <c r="G24025" t="s">
        <v>89</v>
      </c>
    </row>
    <row r="24026" spans="1:8" x14ac:dyDescent="0.2">
      <c r="A24026">
        <v>6.2252268224503296E+17</v>
      </c>
      <c r="B24026" t="s">
        <v>48308</v>
      </c>
      <c r="C24026" t="s">
        <v>48309</v>
      </c>
      <c r="D24026" s="1">
        <v>42203.99013888889</v>
      </c>
      <c r="E24026">
        <v>506</v>
      </c>
      <c r="F24026">
        <v>868</v>
      </c>
      <c r="G24026" t="s">
        <v>89</v>
      </c>
      <c r="H24026" t="s">
        <v>48310</v>
      </c>
    </row>
    <row r="24027" spans="1:8" x14ac:dyDescent="0.2">
      <c r="A24027">
        <v>6.2254598721991002E+17</v>
      </c>
      <c r="B24027" t="s">
        <v>48311</v>
      </c>
      <c r="C24027" t="s">
        <v>48312</v>
      </c>
      <c r="D24027" s="1">
        <v>42204.054444444446</v>
      </c>
      <c r="E24027">
        <v>2010</v>
      </c>
      <c r="F24027">
        <v>3828</v>
      </c>
    </row>
    <row r="24028" spans="1:8" x14ac:dyDescent="0.2">
      <c r="A24028">
        <v>6.2262176202351795E+17</v>
      </c>
      <c r="B24028" t="s">
        <v>48313</v>
      </c>
      <c r="C24028" t="s">
        <v>48314</v>
      </c>
      <c r="D24028" s="1">
        <v>42204.263541666667</v>
      </c>
      <c r="E24028">
        <v>895</v>
      </c>
      <c r="F24028">
        <v>1061</v>
      </c>
      <c r="G24028" t="s">
        <v>89</v>
      </c>
    </row>
    <row r="24029" spans="1:8" x14ac:dyDescent="0.2">
      <c r="A24029">
        <v>6.2262663217245696E+17</v>
      </c>
      <c r="B24029" t="s">
        <v>48315</v>
      </c>
      <c r="C24029" t="s">
        <v>48316</v>
      </c>
      <c r="D24029" s="1">
        <v>42204.276979166665</v>
      </c>
      <c r="E24029">
        <v>173</v>
      </c>
      <c r="F24029">
        <v>454</v>
      </c>
      <c r="G24029" t="s">
        <v>215</v>
      </c>
      <c r="H24029" t="s">
        <v>616</v>
      </c>
    </row>
    <row r="24030" spans="1:8" x14ac:dyDescent="0.2">
      <c r="A24030">
        <v>6.2262666518583194E+17</v>
      </c>
      <c r="B24030" t="s">
        <v>48317</v>
      </c>
      <c r="C24030" t="s">
        <v>48318</v>
      </c>
      <c r="D24030" s="1">
        <v>42204.277071759258</v>
      </c>
      <c r="E24030">
        <v>178</v>
      </c>
      <c r="F24030">
        <v>491</v>
      </c>
      <c r="G24030" t="s">
        <v>48319</v>
      </c>
      <c r="H24030" t="s">
        <v>390</v>
      </c>
    </row>
    <row r="24031" spans="1:8" x14ac:dyDescent="0.2">
      <c r="A24031">
        <v>6.2262673661482099E+17</v>
      </c>
      <c r="B24031" t="s">
        <v>48320</v>
      </c>
      <c r="C24031" t="s">
        <v>48321</v>
      </c>
      <c r="D24031" s="1">
        <v>42204.277268518519</v>
      </c>
      <c r="E24031">
        <v>296</v>
      </c>
      <c r="F24031">
        <v>703</v>
      </c>
      <c r="G24031" t="s">
        <v>576</v>
      </c>
    </row>
    <row r="24032" spans="1:8" x14ac:dyDescent="0.2">
      <c r="A24032">
        <v>6.2262689897212301E+17</v>
      </c>
      <c r="B24032" t="s">
        <v>48322</v>
      </c>
      <c r="C24032" t="s">
        <v>48323</v>
      </c>
      <c r="D24032" s="1">
        <v>42204.277719907404</v>
      </c>
      <c r="E24032">
        <v>467</v>
      </c>
      <c r="F24032">
        <v>1108</v>
      </c>
      <c r="G24032" t="s">
        <v>215</v>
      </c>
    </row>
    <row r="24033" spans="1:8" x14ac:dyDescent="0.2">
      <c r="A24033">
        <v>6.2262742915315699E+17</v>
      </c>
      <c r="B24033" t="s">
        <v>48324</v>
      </c>
      <c r="C24033" t="s">
        <v>48325</v>
      </c>
      <c r="D24033" s="1">
        <v>42204.279178240744</v>
      </c>
      <c r="E24033">
        <v>634</v>
      </c>
      <c r="F24033">
        <v>1517</v>
      </c>
      <c r="G24033" t="s">
        <v>215</v>
      </c>
    </row>
    <row r="24034" spans="1:8" x14ac:dyDescent="0.2">
      <c r="A24034">
        <v>6.2271143627239795E+17</v>
      </c>
      <c r="B24034" t="s">
        <v>48326</v>
      </c>
      <c r="C24034" t="s">
        <v>48327</v>
      </c>
      <c r="D24034" s="1">
        <v>42204.510995370372</v>
      </c>
      <c r="E24034">
        <v>1878</v>
      </c>
      <c r="F24034">
        <v>2682</v>
      </c>
    </row>
    <row r="24035" spans="1:8" x14ac:dyDescent="0.2">
      <c r="A24035">
        <v>6.2271303612255398E+17</v>
      </c>
      <c r="B24035" t="s">
        <v>48328</v>
      </c>
      <c r="C24035" t="s">
        <v>48329</v>
      </c>
      <c r="D24035" s="1">
        <v>42204.515405092592</v>
      </c>
      <c r="E24035">
        <v>1690</v>
      </c>
      <c r="F24035">
        <v>2712</v>
      </c>
    </row>
    <row r="24036" spans="1:8" x14ac:dyDescent="0.2">
      <c r="A24036">
        <v>6.2284180185933402E+17</v>
      </c>
      <c r="B24036" t="s">
        <v>48330</v>
      </c>
      <c r="C24036" t="s">
        <v>48331</v>
      </c>
      <c r="D24036" s="1">
        <v>42204.870740740742</v>
      </c>
      <c r="E24036">
        <v>411</v>
      </c>
      <c r="F24036">
        <v>783</v>
      </c>
    </row>
    <row r="24037" spans="1:8" x14ac:dyDescent="0.2">
      <c r="A24037">
        <v>6.2287432543622298E+17</v>
      </c>
      <c r="B24037" t="s">
        <v>48332</v>
      </c>
      <c r="C24037" t="s">
        <v>48333</v>
      </c>
      <c r="D24037" s="1">
        <v>42204.960486111115</v>
      </c>
      <c r="E24037">
        <v>1511</v>
      </c>
      <c r="F24037">
        <v>3092</v>
      </c>
    </row>
    <row r="24038" spans="1:8" x14ac:dyDescent="0.2">
      <c r="A24038">
        <v>6.2287524281442304E+17</v>
      </c>
      <c r="B24038" t="s">
        <v>48334</v>
      </c>
      <c r="C24038" t="s">
        <v>48335</v>
      </c>
      <c r="D24038" s="1">
        <v>42204.963020833333</v>
      </c>
      <c r="E24038">
        <v>976</v>
      </c>
      <c r="F24038">
        <v>2752</v>
      </c>
    </row>
    <row r="24039" spans="1:8" x14ac:dyDescent="0.2">
      <c r="A24039">
        <v>6.2291949136685402E+17</v>
      </c>
      <c r="B24039" t="s">
        <v>48336</v>
      </c>
      <c r="C24039" t="s">
        <v>48337</v>
      </c>
      <c r="D24039" s="1">
        <v>42205.085115740738</v>
      </c>
      <c r="E24039">
        <v>693</v>
      </c>
      <c r="F24039">
        <v>1120</v>
      </c>
      <c r="G24039" t="s">
        <v>89</v>
      </c>
    </row>
    <row r="24040" spans="1:8" x14ac:dyDescent="0.2">
      <c r="A24040">
        <v>6.22941231706976E+17</v>
      </c>
      <c r="B24040" t="s">
        <v>48338</v>
      </c>
      <c r="C24040" t="s">
        <v>48339</v>
      </c>
      <c r="D24040" s="1">
        <v>42205.145104166666</v>
      </c>
      <c r="E24040">
        <v>497</v>
      </c>
      <c r="F24040">
        <v>845</v>
      </c>
      <c r="G24040" t="s">
        <v>89</v>
      </c>
    </row>
    <row r="24041" spans="1:8" x14ac:dyDescent="0.2">
      <c r="A24041">
        <v>6.2294141545944998E+17</v>
      </c>
      <c r="B24041" t="s">
        <v>48340</v>
      </c>
      <c r="C24041" t="s">
        <v>48341</v>
      </c>
      <c r="D24041" s="1">
        <v>42205.145613425928</v>
      </c>
      <c r="E24041">
        <v>260</v>
      </c>
      <c r="F24041">
        <v>686</v>
      </c>
      <c r="G24041" t="s">
        <v>89</v>
      </c>
    </row>
    <row r="24042" spans="1:8" x14ac:dyDescent="0.2">
      <c r="A24042">
        <v>6.2294164412030106E+17</v>
      </c>
      <c r="B24042" t="s">
        <v>48342</v>
      </c>
      <c r="C24042" t="s">
        <v>48343</v>
      </c>
      <c r="D24042" s="1">
        <v>42205.146249999998</v>
      </c>
      <c r="E24042">
        <v>277</v>
      </c>
      <c r="F24042">
        <v>685</v>
      </c>
      <c r="G24042" t="s">
        <v>89</v>
      </c>
    </row>
    <row r="24043" spans="1:8" x14ac:dyDescent="0.2">
      <c r="A24043">
        <v>6.2294182086405696E+17</v>
      </c>
      <c r="B24043" t="s">
        <v>48344</v>
      </c>
      <c r="C24043" t="s">
        <v>48345</v>
      </c>
      <c r="D24043" s="1">
        <v>42205.146736111114</v>
      </c>
      <c r="E24043">
        <v>261</v>
      </c>
      <c r="F24043">
        <v>707</v>
      </c>
      <c r="G24043" t="s">
        <v>215</v>
      </c>
    </row>
    <row r="24044" spans="1:8" x14ac:dyDescent="0.2">
      <c r="A24044">
        <v>6.2294187357388301E+17</v>
      </c>
      <c r="B24044" t="s">
        <v>48346</v>
      </c>
      <c r="C24044" t="s">
        <v>48347</v>
      </c>
      <c r="D24044" s="1">
        <v>42205.146886574075</v>
      </c>
      <c r="E24044">
        <v>439</v>
      </c>
      <c r="F24044">
        <v>815</v>
      </c>
      <c r="G24044" t="s">
        <v>215</v>
      </c>
      <c r="H24044" t="s">
        <v>48348</v>
      </c>
    </row>
    <row r="24045" spans="1:8" x14ac:dyDescent="0.2">
      <c r="A24045">
        <v>6.2294200894086298E+17</v>
      </c>
      <c r="B24045" t="s">
        <v>48349</v>
      </c>
      <c r="C24045" t="s">
        <v>48350</v>
      </c>
      <c r="D24045" s="1">
        <v>42205.147256944445</v>
      </c>
      <c r="E24045">
        <v>204</v>
      </c>
      <c r="F24045">
        <v>532</v>
      </c>
      <c r="G24045" t="s">
        <v>215</v>
      </c>
    </row>
    <row r="24046" spans="1:8" x14ac:dyDescent="0.2">
      <c r="A24046">
        <v>6.2294317265470195E+17</v>
      </c>
      <c r="B24046" t="s">
        <v>48351</v>
      </c>
      <c r="C24046" t="s">
        <v>48352</v>
      </c>
      <c r="D24046" s="1">
        <v>42205.150462962964</v>
      </c>
      <c r="E24046">
        <v>891</v>
      </c>
      <c r="F24046">
        <v>1896</v>
      </c>
      <c r="G24046" t="s">
        <v>215</v>
      </c>
    </row>
    <row r="24047" spans="1:8" x14ac:dyDescent="0.2">
      <c r="A24047">
        <v>6.2295093013318797E+17</v>
      </c>
      <c r="B24047" t="s">
        <v>48353</v>
      </c>
      <c r="C24047" t="s">
        <v>48354</v>
      </c>
      <c r="D24047" s="1">
        <v>42205.171875</v>
      </c>
      <c r="E24047">
        <v>131</v>
      </c>
      <c r="F24047">
        <v>402</v>
      </c>
      <c r="G24047" t="s">
        <v>48355</v>
      </c>
    </row>
    <row r="24048" spans="1:8" x14ac:dyDescent="0.2">
      <c r="A24048">
        <v>6.2295148367229299E+17</v>
      </c>
      <c r="B24048" t="s">
        <v>48356</v>
      </c>
      <c r="C24048" t="s">
        <v>48357</v>
      </c>
      <c r="D24048" s="1">
        <v>42205.173402777778</v>
      </c>
      <c r="E24048">
        <v>220</v>
      </c>
      <c r="F24048">
        <v>590</v>
      </c>
      <c r="G24048" t="s">
        <v>215</v>
      </c>
    </row>
    <row r="24049" spans="1:8" x14ac:dyDescent="0.2">
      <c r="A24049">
        <v>6.2295187146919501E+17</v>
      </c>
      <c r="B24049" t="s">
        <v>48358</v>
      </c>
      <c r="C24049" t="s">
        <v>48359</v>
      </c>
      <c r="D24049" s="1">
        <v>42205.174467592595</v>
      </c>
      <c r="E24049">
        <v>782</v>
      </c>
      <c r="F24049">
        <v>812</v>
      </c>
      <c r="G24049" t="s">
        <v>487</v>
      </c>
    </row>
    <row r="24050" spans="1:8" x14ac:dyDescent="0.2">
      <c r="A24050">
        <v>6.2295206048130995E+17</v>
      </c>
      <c r="B24050" t="s">
        <v>48360</v>
      </c>
      <c r="C24050" t="s">
        <v>48361</v>
      </c>
      <c r="D24050" s="1">
        <v>42205.174988425926</v>
      </c>
      <c r="E24050">
        <v>204</v>
      </c>
      <c r="F24050">
        <v>523</v>
      </c>
      <c r="G24050" t="s">
        <v>48362</v>
      </c>
      <c r="H24050" t="s">
        <v>390</v>
      </c>
    </row>
    <row r="24051" spans="1:8" x14ac:dyDescent="0.2">
      <c r="A24051">
        <v>6.2295212858846003E+17</v>
      </c>
      <c r="B24051" t="s">
        <v>48363</v>
      </c>
      <c r="C24051" t="s">
        <v>48364</v>
      </c>
      <c r="D24051" s="1">
        <v>42205.175185185188</v>
      </c>
      <c r="E24051">
        <v>290</v>
      </c>
      <c r="F24051">
        <v>701</v>
      </c>
      <c r="G24051" t="s">
        <v>215</v>
      </c>
    </row>
    <row r="24052" spans="1:8" x14ac:dyDescent="0.2">
      <c r="A24052">
        <v>6.2295216492369101E+17</v>
      </c>
      <c r="B24052" t="s">
        <v>48365</v>
      </c>
      <c r="C24052" t="s">
        <v>48366</v>
      </c>
      <c r="D24052" s="1">
        <v>42205.17527777778</v>
      </c>
      <c r="E24052">
        <v>206</v>
      </c>
      <c r="F24052">
        <v>642</v>
      </c>
      <c r="G24052" t="s">
        <v>215</v>
      </c>
    </row>
    <row r="24053" spans="1:8" x14ac:dyDescent="0.2">
      <c r="A24053">
        <v>6.22952622765568E+17</v>
      </c>
      <c r="B24053" t="s">
        <v>48367</v>
      </c>
      <c r="C24053" t="s">
        <v>48368</v>
      </c>
      <c r="D24053" s="1">
        <v>42205.176539351851</v>
      </c>
      <c r="E24053">
        <v>335</v>
      </c>
      <c r="F24053">
        <v>809</v>
      </c>
      <c r="G24053" t="s">
        <v>215</v>
      </c>
      <c r="H24053" t="s">
        <v>616</v>
      </c>
    </row>
    <row r="24054" spans="1:8" x14ac:dyDescent="0.2">
      <c r="A24054">
        <v>6.2295266411715699E+17</v>
      </c>
      <c r="B24054" t="s">
        <v>48369</v>
      </c>
      <c r="C24054" t="s">
        <v>48370</v>
      </c>
      <c r="D24054" s="1">
        <v>42205.176655092589</v>
      </c>
      <c r="E24054">
        <v>269</v>
      </c>
      <c r="F24054">
        <v>723</v>
      </c>
      <c r="G24054" t="s">
        <v>48371</v>
      </c>
    </row>
    <row r="24055" spans="1:8" x14ac:dyDescent="0.2">
      <c r="A24055">
        <v>6.2295320124378701E+17</v>
      </c>
      <c r="B24055" t="s">
        <v>48372</v>
      </c>
      <c r="C24055" t="s">
        <v>48373</v>
      </c>
      <c r="D24055" s="1">
        <v>42205.178136574075</v>
      </c>
      <c r="E24055">
        <v>196</v>
      </c>
      <c r="F24055">
        <v>420</v>
      </c>
      <c r="G24055" t="s">
        <v>576</v>
      </c>
    </row>
    <row r="24056" spans="1:8" x14ac:dyDescent="0.2">
      <c r="A24056">
        <v>6.2295342920020698E+17</v>
      </c>
      <c r="B24056" t="s">
        <v>48374</v>
      </c>
      <c r="C24056" t="s">
        <v>48375</v>
      </c>
      <c r="D24056" s="1">
        <v>42205.178773148145</v>
      </c>
      <c r="E24056">
        <v>270</v>
      </c>
      <c r="F24056">
        <v>785</v>
      </c>
      <c r="G24056" t="s">
        <v>576</v>
      </c>
    </row>
    <row r="24057" spans="1:8" x14ac:dyDescent="0.2">
      <c r="A24057">
        <v>6.2295360447595699E+17</v>
      </c>
      <c r="B24057" t="s">
        <v>48376</v>
      </c>
      <c r="C24057" t="s">
        <v>48377</v>
      </c>
      <c r="D24057" s="1">
        <v>42205.179247685184</v>
      </c>
      <c r="E24057">
        <v>548</v>
      </c>
      <c r="F24057">
        <v>1370</v>
      </c>
      <c r="G24057" t="s">
        <v>48378</v>
      </c>
    </row>
    <row r="24058" spans="1:8" x14ac:dyDescent="0.2">
      <c r="A24058">
        <v>6.23136587241664E+17</v>
      </c>
      <c r="B24058" t="s">
        <v>48379</v>
      </c>
      <c r="C24058" t="s">
        <v>48380</v>
      </c>
      <c r="D24058" s="1">
        <v>42205.684189814812</v>
      </c>
      <c r="E24058">
        <v>386</v>
      </c>
      <c r="F24058">
        <v>737</v>
      </c>
      <c r="G24058" t="s">
        <v>89</v>
      </c>
    </row>
    <row r="24059" spans="1:8" x14ac:dyDescent="0.2">
      <c r="A24059">
        <v>6.2313674871813696E+17</v>
      </c>
      <c r="B24059" t="s">
        <v>48381</v>
      </c>
      <c r="C24059" t="s">
        <v>48382</v>
      </c>
      <c r="D24059" s="1">
        <v>42205.684629629628</v>
      </c>
      <c r="E24059">
        <v>1798</v>
      </c>
      <c r="F24059">
        <v>3002</v>
      </c>
    </row>
    <row r="24060" spans="1:8" x14ac:dyDescent="0.2">
      <c r="A24060">
        <v>6.2314802757911296E+17</v>
      </c>
      <c r="B24060" t="s">
        <v>48383</v>
      </c>
      <c r="C24060" t="s">
        <v>48384</v>
      </c>
      <c r="D24060" s="1">
        <v>42205.715752314813</v>
      </c>
      <c r="E24060">
        <v>275</v>
      </c>
      <c r="F24060">
        <v>642</v>
      </c>
      <c r="G24060" t="s">
        <v>576</v>
      </c>
      <c r="H24060" t="s">
        <v>390</v>
      </c>
    </row>
    <row r="24061" spans="1:8" x14ac:dyDescent="0.2">
      <c r="A24061">
        <v>6.2315094628202906E+17</v>
      </c>
      <c r="B24061" t="s">
        <v>48385</v>
      </c>
      <c r="C24061" t="s">
        <v>48386</v>
      </c>
      <c r="D24061" s="1">
        <v>42205.723807870374</v>
      </c>
      <c r="E24061">
        <v>292</v>
      </c>
      <c r="F24061">
        <v>620</v>
      </c>
      <c r="G24061" t="s">
        <v>215</v>
      </c>
    </row>
    <row r="24062" spans="1:8" x14ac:dyDescent="0.2">
      <c r="A24062">
        <v>6.2315159533377894E+17</v>
      </c>
      <c r="B24062" t="s">
        <v>48387</v>
      </c>
      <c r="C24062" t="s">
        <v>48388</v>
      </c>
      <c r="D24062" s="1">
        <v>42205.725601851853</v>
      </c>
      <c r="E24062">
        <v>280</v>
      </c>
      <c r="F24062">
        <v>533</v>
      </c>
      <c r="G24062" t="s">
        <v>215</v>
      </c>
      <c r="H24062" t="s">
        <v>616</v>
      </c>
    </row>
    <row r="24063" spans="1:8" x14ac:dyDescent="0.2">
      <c r="A24063">
        <v>6.23156677769056E+17</v>
      </c>
      <c r="B24063" t="s">
        <v>48389</v>
      </c>
      <c r="C24063" t="s">
        <v>48390</v>
      </c>
      <c r="D24063" s="1">
        <v>42205.739629629628</v>
      </c>
      <c r="E24063">
        <v>777</v>
      </c>
      <c r="F24063">
        <v>1194</v>
      </c>
      <c r="G24063" t="s">
        <v>89</v>
      </c>
    </row>
    <row r="24064" spans="1:8" x14ac:dyDescent="0.2">
      <c r="A24064">
        <v>6.2315838376868198E+17</v>
      </c>
      <c r="B24064" t="s">
        <v>48391</v>
      </c>
      <c r="C24064" t="s">
        <v>48392</v>
      </c>
      <c r="D24064" s="1">
        <v>42205.744340277779</v>
      </c>
      <c r="E24064">
        <v>293</v>
      </c>
      <c r="F24064">
        <v>712</v>
      </c>
      <c r="G24064" t="s">
        <v>89</v>
      </c>
    </row>
    <row r="24065" spans="1:8" x14ac:dyDescent="0.2">
      <c r="A24065">
        <v>6.2315880473838694E+17</v>
      </c>
      <c r="B24065" t="s">
        <v>48393</v>
      </c>
      <c r="C24065" t="s">
        <v>48394</v>
      </c>
      <c r="D24065" s="1">
        <v>42205.745497685188</v>
      </c>
      <c r="E24065">
        <v>283</v>
      </c>
      <c r="F24065">
        <v>605</v>
      </c>
      <c r="G24065" t="s">
        <v>48395</v>
      </c>
    </row>
    <row r="24066" spans="1:8" x14ac:dyDescent="0.2">
      <c r="A24066">
        <v>6.2315919895680998E+17</v>
      </c>
      <c r="B24066" t="s">
        <v>48396</v>
      </c>
      <c r="C24066" t="s">
        <v>48397</v>
      </c>
      <c r="D24066" s="1">
        <v>42205.74658564815</v>
      </c>
      <c r="E24066">
        <v>289</v>
      </c>
      <c r="F24066">
        <v>650</v>
      </c>
      <c r="G24066" t="s">
        <v>215</v>
      </c>
    </row>
    <row r="24067" spans="1:8" x14ac:dyDescent="0.2">
      <c r="A24067">
        <v>6.2316466302342298E+17</v>
      </c>
      <c r="B24067" t="s">
        <v>48398</v>
      </c>
      <c r="C24067" t="s">
        <v>48399</v>
      </c>
      <c r="D24067" s="1">
        <v>42205.761666666665</v>
      </c>
      <c r="E24067">
        <v>203</v>
      </c>
      <c r="F24067">
        <v>471</v>
      </c>
      <c r="G24067" t="s">
        <v>9029</v>
      </c>
    </row>
    <row r="24068" spans="1:8" x14ac:dyDescent="0.2">
      <c r="A24068">
        <v>6.2316616413550502E+17</v>
      </c>
      <c r="B24068" t="s">
        <v>48400</v>
      </c>
      <c r="C24068" t="s">
        <v>48401</v>
      </c>
      <c r="D24068" s="1">
        <v>42205.765810185185</v>
      </c>
      <c r="E24068">
        <v>485</v>
      </c>
      <c r="F24068">
        <v>807</v>
      </c>
      <c r="G24068" t="s">
        <v>215</v>
      </c>
    </row>
    <row r="24069" spans="1:8" x14ac:dyDescent="0.2">
      <c r="A24069">
        <v>6.2317092094598298E+17</v>
      </c>
      <c r="B24069" t="s">
        <v>48402</v>
      </c>
      <c r="C24069" t="s">
        <v>48403</v>
      </c>
      <c r="D24069" s="1">
        <v>42205.778935185182</v>
      </c>
      <c r="E24069">
        <v>450</v>
      </c>
      <c r="F24069">
        <v>1070</v>
      </c>
    </row>
    <row r="24070" spans="1:8" x14ac:dyDescent="0.2">
      <c r="A24070">
        <v>6.2317217296670298E+17</v>
      </c>
      <c r="B24070" t="s">
        <v>48404</v>
      </c>
      <c r="C24070" t="s">
        <v>48405</v>
      </c>
      <c r="D24070" s="1">
        <v>42205.782384259262</v>
      </c>
      <c r="E24070">
        <v>2357</v>
      </c>
      <c r="F24070">
        <v>4014</v>
      </c>
    </row>
    <row r="24071" spans="1:8" x14ac:dyDescent="0.2">
      <c r="A24071">
        <v>6.2322693287277299E+17</v>
      </c>
      <c r="B24071" t="s">
        <v>48406</v>
      </c>
      <c r="C24071" t="s">
        <v>48407</v>
      </c>
      <c r="D24071" s="1">
        <v>42205.933495370373</v>
      </c>
      <c r="E24071">
        <v>292</v>
      </c>
      <c r="F24071">
        <v>651</v>
      </c>
      <c r="G24071" t="s">
        <v>89</v>
      </c>
    </row>
    <row r="24072" spans="1:8" x14ac:dyDescent="0.2">
      <c r="A24072">
        <v>6.2327316050753101E+17</v>
      </c>
      <c r="B24072" t="s">
        <v>48408</v>
      </c>
      <c r="C24072" t="s">
        <v>48409</v>
      </c>
      <c r="D24072" s="1">
        <v>42206.061053240737</v>
      </c>
      <c r="E24072">
        <v>595</v>
      </c>
      <c r="F24072">
        <v>1604</v>
      </c>
      <c r="G24072" t="s">
        <v>89</v>
      </c>
    </row>
    <row r="24073" spans="1:8" x14ac:dyDescent="0.2">
      <c r="A24073">
        <v>6.2328903227398106E+17</v>
      </c>
      <c r="B24073" t="s">
        <v>48410</v>
      </c>
      <c r="C24073" t="s">
        <v>48411</v>
      </c>
      <c r="D24073" s="1">
        <v>42206.104861111111</v>
      </c>
      <c r="E24073">
        <v>209</v>
      </c>
      <c r="F24073">
        <v>484</v>
      </c>
      <c r="G24073" t="s">
        <v>215</v>
      </c>
      <c r="H24073" t="s">
        <v>390</v>
      </c>
    </row>
    <row r="24074" spans="1:8" x14ac:dyDescent="0.2">
      <c r="A24074">
        <v>6.2328920854797094E+17</v>
      </c>
      <c r="B24074" t="s">
        <v>48412</v>
      </c>
      <c r="C24074" t="s">
        <v>48413</v>
      </c>
      <c r="D24074" s="1">
        <v>42206.105347222219</v>
      </c>
      <c r="E24074">
        <v>131</v>
      </c>
      <c r="F24074">
        <v>434</v>
      </c>
      <c r="G24074" t="s">
        <v>576</v>
      </c>
    </row>
    <row r="24075" spans="1:8" x14ac:dyDescent="0.2">
      <c r="A24075">
        <v>6.2328948097646106E+17</v>
      </c>
      <c r="B24075" t="s">
        <v>48414</v>
      </c>
      <c r="C24075" t="s">
        <v>48415</v>
      </c>
      <c r="D24075" s="1">
        <v>42206.106099537035</v>
      </c>
      <c r="E24075">
        <v>352</v>
      </c>
      <c r="F24075">
        <v>705</v>
      </c>
      <c r="G24075" t="s">
        <v>89</v>
      </c>
      <c r="H24075" t="s">
        <v>616</v>
      </c>
    </row>
    <row r="24076" spans="1:8" x14ac:dyDescent="0.2">
      <c r="A24076">
        <v>6.2329018478061901E+17</v>
      </c>
      <c r="B24076" t="s">
        <v>48416</v>
      </c>
      <c r="C24076" t="s">
        <v>48417</v>
      </c>
      <c r="D24076" s="1">
        <v>42206.108032407406</v>
      </c>
      <c r="E24076">
        <v>172</v>
      </c>
      <c r="F24076">
        <v>519</v>
      </c>
      <c r="G24076" t="s">
        <v>48418</v>
      </c>
      <c r="H24076" t="s">
        <v>390</v>
      </c>
    </row>
    <row r="24077" spans="1:8" x14ac:dyDescent="0.2">
      <c r="A24077">
        <v>6.2329049491587802E+17</v>
      </c>
      <c r="B24077" t="s">
        <v>48419</v>
      </c>
      <c r="C24077" t="s">
        <v>48420</v>
      </c>
      <c r="D24077" s="1">
        <v>42206.108888888892</v>
      </c>
      <c r="E24077">
        <v>511</v>
      </c>
      <c r="F24077">
        <v>1109</v>
      </c>
      <c r="G24077" t="s">
        <v>89</v>
      </c>
      <c r="H24077" t="s">
        <v>390</v>
      </c>
    </row>
    <row r="24078" spans="1:8" x14ac:dyDescent="0.2">
      <c r="A24078">
        <v>6.2329095826063296E+17</v>
      </c>
      <c r="B24078" t="s">
        <v>48421</v>
      </c>
      <c r="C24078" t="s">
        <v>48422</v>
      </c>
      <c r="D24078" s="1">
        <v>42206.110173611109</v>
      </c>
      <c r="E24078">
        <v>569</v>
      </c>
      <c r="F24078">
        <v>1054</v>
      </c>
      <c r="G24078" t="s">
        <v>48423</v>
      </c>
    </row>
    <row r="24079" spans="1:8" x14ac:dyDescent="0.2">
      <c r="A24079">
        <v>6.2329153178138202E+17</v>
      </c>
      <c r="B24079" t="s">
        <v>48424</v>
      </c>
      <c r="C24079" t="s">
        <v>48425</v>
      </c>
      <c r="D24079" s="1">
        <v>42206.111759259256</v>
      </c>
      <c r="E24079">
        <v>131</v>
      </c>
      <c r="F24079">
        <v>426</v>
      </c>
      <c r="G24079" t="s">
        <v>215</v>
      </c>
    </row>
    <row r="24080" spans="1:8" x14ac:dyDescent="0.2">
      <c r="A24080">
        <v>6.2329241082782899E+17</v>
      </c>
      <c r="B24080" t="s">
        <v>48426</v>
      </c>
      <c r="C24080" t="s">
        <v>48427</v>
      </c>
      <c r="D24080" s="1">
        <v>42206.114178240743</v>
      </c>
      <c r="E24080">
        <v>115</v>
      </c>
      <c r="F24080">
        <v>409</v>
      </c>
      <c r="G24080" t="e">
        <f>_xlfn.SINGLE( _xlfn.SINGLE( _xlfn.SINGLE(PJTV)))</f>
        <v>#NAME?</v>
      </c>
      <c r="H24080" t="s">
        <v>390</v>
      </c>
    </row>
    <row r="24081" spans="1:8" x14ac:dyDescent="0.2">
      <c r="A24081">
        <v>6.2329250918843098E+17</v>
      </c>
      <c r="B24081" t="s">
        <v>48428</v>
      </c>
      <c r="C24081" t="s">
        <v>48429</v>
      </c>
      <c r="D24081" s="1">
        <v>42206.11445601852</v>
      </c>
      <c r="E24081">
        <v>283</v>
      </c>
      <c r="F24081">
        <v>816</v>
      </c>
      <c r="G24081" t="s">
        <v>215</v>
      </c>
    </row>
    <row r="24082" spans="1:8" x14ac:dyDescent="0.2">
      <c r="A24082">
        <v>6.2330170969207104E+17</v>
      </c>
      <c r="B24082" t="s">
        <v>48430</v>
      </c>
      <c r="C24082" t="s">
        <v>48431</v>
      </c>
      <c r="D24082" s="1">
        <v>42206.139837962961</v>
      </c>
      <c r="E24082">
        <v>178</v>
      </c>
      <c r="F24082">
        <v>526</v>
      </c>
      <c r="G24082" t="s">
        <v>48432</v>
      </c>
      <c r="H24082" t="s">
        <v>390</v>
      </c>
    </row>
    <row r="24083" spans="1:8" x14ac:dyDescent="0.2">
      <c r="A24083">
        <v>6.2330593502971405E+17</v>
      </c>
      <c r="B24083" t="s">
        <v>48433</v>
      </c>
      <c r="C24083" t="s">
        <v>48434</v>
      </c>
      <c r="D24083" s="1">
        <v>42206.151504629626</v>
      </c>
      <c r="E24083">
        <v>359</v>
      </c>
      <c r="F24083">
        <v>915</v>
      </c>
      <c r="G24083" t="s">
        <v>48435</v>
      </c>
    </row>
    <row r="24084" spans="1:8" x14ac:dyDescent="0.2">
      <c r="A24084">
        <v>6.2330653339747098E+17</v>
      </c>
      <c r="B24084" t="s">
        <v>48436</v>
      </c>
      <c r="C24084" t="s">
        <v>48437</v>
      </c>
      <c r="D24084" s="1">
        <v>42206.153148148151</v>
      </c>
      <c r="E24084">
        <v>114</v>
      </c>
      <c r="F24084">
        <v>381</v>
      </c>
      <c r="G24084" t="s">
        <v>576</v>
      </c>
    </row>
    <row r="24085" spans="1:8" x14ac:dyDescent="0.2">
      <c r="A24085">
        <v>6.2330668572626099E+17</v>
      </c>
      <c r="B24085" t="s">
        <v>48438</v>
      </c>
      <c r="C24085" t="s">
        <v>48439</v>
      </c>
      <c r="D24085" s="1">
        <v>42206.15357638889</v>
      </c>
      <c r="E24085">
        <v>115</v>
      </c>
      <c r="F24085">
        <v>338</v>
      </c>
      <c r="G24085" t="s">
        <v>48440</v>
      </c>
    </row>
    <row r="24086" spans="1:8" x14ac:dyDescent="0.2">
      <c r="A24086">
        <v>6.2330722659009306E+17</v>
      </c>
      <c r="B24086" t="s">
        <v>48441</v>
      </c>
      <c r="C24086" t="s">
        <v>48442</v>
      </c>
      <c r="D24086" s="1">
        <v>42206.155057870368</v>
      </c>
      <c r="E24086">
        <v>145</v>
      </c>
      <c r="F24086">
        <v>441</v>
      </c>
      <c r="G24086" t="s">
        <v>48443</v>
      </c>
      <c r="H24086" t="s">
        <v>390</v>
      </c>
    </row>
    <row r="24087" spans="1:8" x14ac:dyDescent="0.2">
      <c r="A24087">
        <v>6.2330726513160998E+17</v>
      </c>
      <c r="B24087" t="s">
        <v>48444</v>
      </c>
      <c r="C24087" t="s">
        <v>48445</v>
      </c>
      <c r="D24087" s="1">
        <v>42206.155173611114</v>
      </c>
      <c r="E24087">
        <v>195</v>
      </c>
      <c r="F24087">
        <v>575</v>
      </c>
      <c r="G24087" t="s">
        <v>215</v>
      </c>
    </row>
    <row r="24088" spans="1:8" x14ac:dyDescent="0.2">
      <c r="A24088">
        <v>6.2330850348725005E+17</v>
      </c>
      <c r="B24088" t="s">
        <v>48446</v>
      </c>
      <c r="C24088" t="s">
        <v>48447</v>
      </c>
      <c r="D24088" s="1">
        <v>42206.158587962964</v>
      </c>
      <c r="E24088">
        <v>226</v>
      </c>
      <c r="F24088">
        <v>611</v>
      </c>
      <c r="G24088" t="s">
        <v>215</v>
      </c>
      <c r="H24088" t="s">
        <v>390</v>
      </c>
    </row>
    <row r="24089" spans="1:8" x14ac:dyDescent="0.2">
      <c r="A24089">
        <v>6.2330889762602995E+17</v>
      </c>
      <c r="B24089" t="s">
        <v>48448</v>
      </c>
      <c r="C24089" t="s">
        <v>48449</v>
      </c>
      <c r="D24089" s="1">
        <v>42206.159675925926</v>
      </c>
      <c r="E24089">
        <v>471</v>
      </c>
      <c r="F24089">
        <v>1088</v>
      </c>
      <c r="G24089" t="s">
        <v>215</v>
      </c>
    </row>
    <row r="24090" spans="1:8" x14ac:dyDescent="0.2">
      <c r="A24090">
        <v>6.2330902154672102E+17</v>
      </c>
      <c r="B24090" t="s">
        <v>48450</v>
      </c>
      <c r="C24090" t="s">
        <v>48451</v>
      </c>
      <c r="D24090" s="1">
        <v>42206.160011574073</v>
      </c>
      <c r="E24090">
        <v>167</v>
      </c>
      <c r="F24090">
        <v>510</v>
      </c>
      <c r="G24090" t="s">
        <v>215</v>
      </c>
    </row>
    <row r="24091" spans="1:8" x14ac:dyDescent="0.2">
      <c r="A24091">
        <v>6.2330938638827098E+17</v>
      </c>
      <c r="B24091" t="s">
        <v>48452</v>
      </c>
      <c r="C24091" t="s">
        <v>48453</v>
      </c>
      <c r="D24091" s="1">
        <v>42206.16101851852</v>
      </c>
      <c r="E24091">
        <v>142</v>
      </c>
      <c r="F24091">
        <v>418</v>
      </c>
      <c r="G24091" t="s">
        <v>576</v>
      </c>
    </row>
    <row r="24092" spans="1:8" x14ac:dyDescent="0.2">
      <c r="A24092">
        <v>6.2330955345995302E+17</v>
      </c>
      <c r="B24092" t="s">
        <v>48454</v>
      </c>
      <c r="C24092" t="s">
        <v>48455</v>
      </c>
      <c r="D24092" s="1">
        <v>42206.161481481482</v>
      </c>
      <c r="E24092">
        <v>231</v>
      </c>
      <c r="F24092">
        <v>700</v>
      </c>
      <c r="G24092" t="s">
        <v>48456</v>
      </c>
    </row>
    <row r="24093" spans="1:8" x14ac:dyDescent="0.2">
      <c r="A24093">
        <v>6.2331023336923098E+17</v>
      </c>
      <c r="B24093" t="s">
        <v>48457</v>
      </c>
      <c r="C24093" t="s">
        <v>48458</v>
      </c>
      <c r="D24093" s="1">
        <v>42206.163356481484</v>
      </c>
      <c r="E24093">
        <v>349</v>
      </c>
      <c r="F24093">
        <v>978</v>
      </c>
      <c r="G24093" t="s">
        <v>48459</v>
      </c>
    </row>
    <row r="24094" spans="1:8" x14ac:dyDescent="0.2">
      <c r="A24094">
        <v>6.2336251275968896E+17</v>
      </c>
      <c r="B24094" t="s">
        <v>48460</v>
      </c>
      <c r="C24094" t="s">
        <v>48461</v>
      </c>
      <c r="D24094" s="1">
        <v>42206.307627314818</v>
      </c>
      <c r="E24094">
        <v>377</v>
      </c>
      <c r="F24094">
        <v>745</v>
      </c>
      <c r="G24094" t="s">
        <v>215</v>
      </c>
    </row>
    <row r="24095" spans="1:8" x14ac:dyDescent="0.2">
      <c r="A24095">
        <v>6.2336449912758195E+17</v>
      </c>
      <c r="B24095" t="s">
        <v>48462</v>
      </c>
      <c r="C24095" t="s">
        <v>48463</v>
      </c>
      <c r="D24095" s="1">
        <v>42206.313101851854</v>
      </c>
      <c r="E24095">
        <v>290</v>
      </c>
      <c r="F24095">
        <v>694</v>
      </c>
      <c r="G24095" t="s">
        <v>576</v>
      </c>
    </row>
    <row r="24096" spans="1:8" x14ac:dyDescent="0.2">
      <c r="A24096">
        <v>6.2336578573870195E+17</v>
      </c>
      <c r="B24096" t="s">
        <v>48464</v>
      </c>
      <c r="C24096" t="s">
        <v>48465</v>
      </c>
      <c r="D24096" s="1">
        <v>42206.316655092596</v>
      </c>
      <c r="E24096">
        <v>108</v>
      </c>
      <c r="F24096">
        <v>304</v>
      </c>
      <c r="G24096" t="e">
        <f>_xlfn.SINGLE(azuriterealtor _xlfn.SINGLE( _xlfn.SINGLE(erintighe_)))</f>
        <v>#NAME?</v>
      </c>
    </row>
    <row r="24097" spans="1:8" x14ac:dyDescent="0.2">
      <c r="A24097">
        <v>6.2336629835816499E+17</v>
      </c>
      <c r="B24097" t="s">
        <v>48466</v>
      </c>
      <c r="C24097" t="s">
        <v>48467</v>
      </c>
      <c r="D24097" s="1">
        <v>42206.318067129629</v>
      </c>
      <c r="E24097">
        <v>308</v>
      </c>
      <c r="F24097">
        <v>637</v>
      </c>
      <c r="G24097" t="s">
        <v>215</v>
      </c>
    </row>
    <row r="24098" spans="1:8" x14ac:dyDescent="0.2">
      <c r="A24098">
        <v>6.2336659217753702E+17</v>
      </c>
      <c r="B24098" t="s">
        <v>48468</v>
      </c>
      <c r="C24098" t="s">
        <v>48469</v>
      </c>
      <c r="D24098" s="1">
        <v>42206.318877314814</v>
      </c>
      <c r="E24098">
        <v>143</v>
      </c>
      <c r="F24098">
        <v>386</v>
      </c>
      <c r="G24098" t="s">
        <v>215</v>
      </c>
    </row>
    <row r="24099" spans="1:8" x14ac:dyDescent="0.2">
      <c r="A24099">
        <v>6.2336686949234995E+17</v>
      </c>
      <c r="B24099" t="s">
        <v>48470</v>
      </c>
      <c r="C24099" t="s">
        <v>48471</v>
      </c>
      <c r="D24099" s="1">
        <v>42206.319641203707</v>
      </c>
      <c r="E24099">
        <v>160</v>
      </c>
      <c r="F24099">
        <v>313</v>
      </c>
      <c r="G24099" t="s">
        <v>48472</v>
      </c>
    </row>
    <row r="24100" spans="1:8" x14ac:dyDescent="0.2">
      <c r="A24100">
        <v>6.2336739521480205E+17</v>
      </c>
      <c r="B24100" t="s">
        <v>48473</v>
      </c>
      <c r="C24100" t="s">
        <v>48474</v>
      </c>
      <c r="D24100" s="1">
        <v>42206.321099537039</v>
      </c>
      <c r="E24100">
        <v>283</v>
      </c>
      <c r="F24100">
        <v>237</v>
      </c>
      <c r="G24100" t="s">
        <v>48475</v>
      </c>
      <c r="H24100" t="s">
        <v>13093</v>
      </c>
    </row>
    <row r="24101" spans="1:8" x14ac:dyDescent="0.2">
      <c r="A24101">
        <v>6.23367930764464E+17</v>
      </c>
      <c r="B24101" t="s">
        <v>48476</v>
      </c>
      <c r="C24101" t="s">
        <v>48477</v>
      </c>
      <c r="D24101" s="1">
        <v>42206.322569444441</v>
      </c>
      <c r="E24101">
        <v>256</v>
      </c>
      <c r="F24101">
        <v>449</v>
      </c>
      <c r="G24101" t="s">
        <v>215</v>
      </c>
    </row>
    <row r="24102" spans="1:8" x14ac:dyDescent="0.2">
      <c r="A24102">
        <v>6.2336839463773696E+17</v>
      </c>
      <c r="B24102" t="s">
        <v>48478</v>
      </c>
      <c r="C24102" t="s">
        <v>48479</v>
      </c>
      <c r="D24102" s="1">
        <v>42206.323854166665</v>
      </c>
      <c r="E24102">
        <v>268</v>
      </c>
      <c r="F24102">
        <v>329</v>
      </c>
      <c r="G24102" t="s">
        <v>48480</v>
      </c>
    </row>
    <row r="24103" spans="1:8" x14ac:dyDescent="0.2">
      <c r="A24103">
        <v>6.2336869968109504E+17</v>
      </c>
      <c r="B24103" t="s">
        <v>48481</v>
      </c>
      <c r="C24103" t="s">
        <v>48482</v>
      </c>
      <c r="D24103" s="1">
        <v>42206.324699074074</v>
      </c>
      <c r="E24103">
        <v>973</v>
      </c>
      <c r="F24103">
        <v>1469</v>
      </c>
      <c r="G24103" t="s">
        <v>215</v>
      </c>
      <c r="H24103" t="s">
        <v>390</v>
      </c>
    </row>
    <row r="24104" spans="1:8" x14ac:dyDescent="0.2">
      <c r="A24104">
        <v>6.2336931691063194E+17</v>
      </c>
      <c r="B24104" t="s">
        <v>48483</v>
      </c>
      <c r="C24104" t="s">
        <v>48484</v>
      </c>
      <c r="D24104" s="1">
        <v>42206.32640046296</v>
      </c>
      <c r="E24104">
        <v>117</v>
      </c>
      <c r="F24104">
        <v>300</v>
      </c>
      <c r="G24104" t="s">
        <v>215</v>
      </c>
    </row>
    <row r="24105" spans="1:8" x14ac:dyDescent="0.2">
      <c r="A24105">
        <v>6.2336946607690496E+17</v>
      </c>
      <c r="B24105" t="s">
        <v>48485</v>
      </c>
      <c r="C24105" t="s">
        <v>48486</v>
      </c>
      <c r="D24105" s="1">
        <v>42206.326817129629</v>
      </c>
      <c r="E24105">
        <v>203</v>
      </c>
      <c r="F24105">
        <v>484</v>
      </c>
      <c r="G24105" t="s">
        <v>487</v>
      </c>
    </row>
    <row r="24106" spans="1:8" x14ac:dyDescent="0.2">
      <c r="A24106">
        <v>6.2336983057867098E+17</v>
      </c>
      <c r="B24106" t="s">
        <v>48487</v>
      </c>
      <c r="C24106" t="s">
        <v>48488</v>
      </c>
      <c r="D24106" s="1">
        <v>42206.3278125</v>
      </c>
      <c r="E24106">
        <v>200</v>
      </c>
      <c r="F24106">
        <v>530</v>
      </c>
      <c r="G24106" t="s">
        <v>89</v>
      </c>
      <c r="H24106" t="s">
        <v>616</v>
      </c>
    </row>
    <row r="24107" spans="1:8" x14ac:dyDescent="0.2">
      <c r="A24107">
        <v>6.2337021071265702E+17</v>
      </c>
      <c r="B24107" t="s">
        <v>48489</v>
      </c>
      <c r="C24107" t="s">
        <v>48490</v>
      </c>
      <c r="D24107" s="1">
        <v>42206.328865740739</v>
      </c>
      <c r="E24107">
        <v>172</v>
      </c>
      <c r="F24107">
        <v>502</v>
      </c>
      <c r="G24107" t="s">
        <v>215</v>
      </c>
    </row>
    <row r="24108" spans="1:8" x14ac:dyDescent="0.2">
      <c r="A24108">
        <v>6.2337028798849395E+17</v>
      </c>
      <c r="B24108" t="s">
        <v>48491</v>
      </c>
      <c r="C24108" t="s">
        <v>48492</v>
      </c>
      <c r="D24108" s="1">
        <v>42206.329074074078</v>
      </c>
      <c r="E24108">
        <v>259</v>
      </c>
      <c r="F24108">
        <v>692</v>
      </c>
      <c r="G24108" t="s">
        <v>48493</v>
      </c>
    </row>
    <row r="24109" spans="1:8" x14ac:dyDescent="0.2">
      <c r="A24109">
        <v>6.2337044938114598E+17</v>
      </c>
      <c r="B24109" t="s">
        <v>48494</v>
      </c>
      <c r="C24109" t="s">
        <v>48495</v>
      </c>
      <c r="D24109" s="1">
        <v>42206.329525462963</v>
      </c>
      <c r="E24109">
        <v>328</v>
      </c>
      <c r="F24109">
        <v>760</v>
      </c>
      <c r="G24109" t="s">
        <v>89</v>
      </c>
    </row>
    <row r="24110" spans="1:8" x14ac:dyDescent="0.2">
      <c r="A24110">
        <v>6.2337178415126899E+17</v>
      </c>
      <c r="B24110" t="s">
        <v>48496</v>
      </c>
      <c r="C24110" t="s">
        <v>48497</v>
      </c>
      <c r="D24110" s="1">
        <v>42206.33320601852</v>
      </c>
      <c r="E24110">
        <v>193</v>
      </c>
      <c r="F24110">
        <v>320</v>
      </c>
      <c r="G24110" t="s">
        <v>48498</v>
      </c>
    </row>
    <row r="24111" spans="1:8" x14ac:dyDescent="0.2">
      <c r="A24111">
        <v>6.2337189850479002E+17</v>
      </c>
      <c r="B24111" t="s">
        <v>48499</v>
      </c>
      <c r="C24111" t="s">
        <v>48500</v>
      </c>
      <c r="D24111" s="1">
        <v>42206.333518518521</v>
      </c>
      <c r="E24111">
        <v>239</v>
      </c>
      <c r="F24111">
        <v>591</v>
      </c>
      <c r="G24111" t="s">
        <v>89</v>
      </c>
    </row>
    <row r="24112" spans="1:8" x14ac:dyDescent="0.2">
      <c r="A24112">
        <v>6.2337234051730598E+17</v>
      </c>
      <c r="B24112" t="s">
        <v>48501</v>
      </c>
      <c r="C24112" t="s">
        <v>48502</v>
      </c>
      <c r="D24112" s="1">
        <v>42206.334745370368</v>
      </c>
      <c r="E24112">
        <v>279</v>
      </c>
      <c r="F24112">
        <v>763</v>
      </c>
      <c r="G24112" t="s">
        <v>215</v>
      </c>
      <c r="H24112" t="s">
        <v>390</v>
      </c>
    </row>
    <row r="24113" spans="1:8" x14ac:dyDescent="0.2">
      <c r="A24113">
        <v>6.2345803306303795E+17</v>
      </c>
      <c r="B24113" t="s">
        <v>48503</v>
      </c>
      <c r="C24113" t="s">
        <v>48504</v>
      </c>
      <c r="D24113" s="1">
        <v>42206.571215277778</v>
      </c>
      <c r="E24113">
        <v>414</v>
      </c>
      <c r="F24113">
        <v>709</v>
      </c>
      <c r="G24113" t="s">
        <v>89</v>
      </c>
      <c r="H24113" t="s">
        <v>13093</v>
      </c>
    </row>
    <row r="24114" spans="1:8" x14ac:dyDescent="0.2">
      <c r="A24114">
        <v>6.2346135044294605E+17</v>
      </c>
      <c r="B24114" t="s">
        <v>48505</v>
      </c>
      <c r="C24114" t="s">
        <v>48506</v>
      </c>
      <c r="D24114" s="1">
        <v>42206.580358796295</v>
      </c>
      <c r="E24114">
        <v>1752</v>
      </c>
      <c r="F24114">
        <v>3880</v>
      </c>
    </row>
    <row r="24115" spans="1:8" x14ac:dyDescent="0.2">
      <c r="A24115">
        <v>6.2349557053198694E+17</v>
      </c>
      <c r="B24115" t="s">
        <v>48507</v>
      </c>
      <c r="C24115" t="s">
        <v>48508</v>
      </c>
      <c r="D24115" s="1">
        <v>42206.674791666665</v>
      </c>
      <c r="E24115">
        <v>579</v>
      </c>
      <c r="F24115">
        <v>1235</v>
      </c>
      <c r="G24115" t="s">
        <v>89</v>
      </c>
      <c r="H24115" t="s">
        <v>390</v>
      </c>
    </row>
    <row r="24116" spans="1:8" x14ac:dyDescent="0.2">
      <c r="A24116">
        <v>6.2349637085553805E+17</v>
      </c>
      <c r="B24116" t="s">
        <v>48509</v>
      </c>
      <c r="C24116" t="s">
        <v>48510</v>
      </c>
      <c r="D24116" s="1">
        <v>42206.677002314813</v>
      </c>
      <c r="E24116">
        <v>483</v>
      </c>
      <c r="F24116">
        <v>1147</v>
      </c>
    </row>
    <row r="24117" spans="1:8" x14ac:dyDescent="0.2">
      <c r="A24117">
        <v>6.2350039468625101E+17</v>
      </c>
      <c r="B24117" t="s">
        <v>48511</v>
      </c>
      <c r="C24117" t="s">
        <v>48512</v>
      </c>
      <c r="D24117" s="1">
        <v>42206.688101851854</v>
      </c>
      <c r="E24117">
        <v>1022</v>
      </c>
      <c r="F24117">
        <v>2399</v>
      </c>
    </row>
    <row r="24118" spans="1:8" x14ac:dyDescent="0.2">
      <c r="A24118">
        <v>6.2350468941447104E+17</v>
      </c>
      <c r="B24118" t="s">
        <v>48513</v>
      </c>
      <c r="C24118" t="s">
        <v>48514</v>
      </c>
      <c r="D24118" s="1">
        <v>42206.699953703705</v>
      </c>
      <c r="E24118">
        <v>585</v>
      </c>
      <c r="F24118">
        <v>679</v>
      </c>
      <c r="G24118" t="s">
        <v>576</v>
      </c>
    </row>
    <row r="24119" spans="1:8" x14ac:dyDescent="0.2">
      <c r="A24119">
        <v>6.2350777979859699E+17</v>
      </c>
      <c r="B24119" t="s">
        <v>48515</v>
      </c>
      <c r="C24119" t="s">
        <v>48516</v>
      </c>
      <c r="D24119" s="1">
        <v>42206.708483796298</v>
      </c>
      <c r="E24119">
        <v>172</v>
      </c>
      <c r="F24119">
        <v>559</v>
      </c>
      <c r="G24119" t="e">
        <f>_xlfn.SINGLE( _xlfn.SINGLE(OpenChampionship))</f>
        <v>#NAME?</v>
      </c>
    </row>
    <row r="24120" spans="1:8" x14ac:dyDescent="0.2">
      <c r="A24120">
        <v>6.2352097759140198E+17</v>
      </c>
      <c r="B24120" t="s">
        <v>48517</v>
      </c>
      <c r="C24120" t="s">
        <v>48518</v>
      </c>
      <c r="D24120" s="1">
        <v>42206.74490740741</v>
      </c>
      <c r="E24120">
        <v>287</v>
      </c>
      <c r="F24120">
        <v>507</v>
      </c>
      <c r="G24120" t="s">
        <v>576</v>
      </c>
    </row>
    <row r="24121" spans="1:8" x14ac:dyDescent="0.2">
      <c r="A24121">
        <v>6.2352821097902797E+17</v>
      </c>
      <c r="B24121" t="s">
        <v>48519</v>
      </c>
      <c r="C24121" t="s">
        <v>48520</v>
      </c>
      <c r="D24121" s="1">
        <v>42206.764861111114</v>
      </c>
      <c r="E24121">
        <v>230</v>
      </c>
      <c r="F24121">
        <v>428</v>
      </c>
    </row>
    <row r="24122" spans="1:8" x14ac:dyDescent="0.2">
      <c r="A24122">
        <v>6.2353431886711603E+17</v>
      </c>
      <c r="B24122" t="s">
        <v>48521</v>
      </c>
      <c r="C24122" t="s">
        <v>48522</v>
      </c>
      <c r="D24122" s="1">
        <v>42206.781712962962</v>
      </c>
      <c r="E24122">
        <v>1258</v>
      </c>
      <c r="F24122">
        <v>2614</v>
      </c>
    </row>
    <row r="24123" spans="1:8" x14ac:dyDescent="0.2">
      <c r="A24123">
        <v>6.2356119290944294E+17</v>
      </c>
      <c r="B24123" t="s">
        <v>48523</v>
      </c>
      <c r="C24123" t="s">
        <v>48524</v>
      </c>
      <c r="D24123" s="1">
        <v>42206.855879629627</v>
      </c>
      <c r="E24123">
        <v>686</v>
      </c>
      <c r="F24123">
        <v>1457</v>
      </c>
      <c r="G24123" t="s">
        <v>215</v>
      </c>
    </row>
    <row r="24124" spans="1:8" x14ac:dyDescent="0.2">
      <c r="A24124">
        <v>6.2356146777900595E+17</v>
      </c>
      <c r="B24124" t="s">
        <v>48525</v>
      </c>
      <c r="C24124" t="s">
        <v>48526</v>
      </c>
      <c r="D24124" s="1">
        <v>42206.856631944444</v>
      </c>
      <c r="E24124">
        <v>1857</v>
      </c>
      <c r="F24124">
        <v>4187</v>
      </c>
    </row>
    <row r="24125" spans="1:8" x14ac:dyDescent="0.2">
      <c r="A24125">
        <v>6.23563358801952E+17</v>
      </c>
      <c r="B24125" t="s">
        <v>48527</v>
      </c>
      <c r="C24125" t="s">
        <v>48528</v>
      </c>
      <c r="D24125" s="1">
        <v>42206.861851851849</v>
      </c>
      <c r="E24125">
        <v>358</v>
      </c>
      <c r="F24125">
        <v>744</v>
      </c>
      <c r="G24125" t="s">
        <v>215</v>
      </c>
    </row>
    <row r="24126" spans="1:8" x14ac:dyDescent="0.2">
      <c r="A24126">
        <v>6.2358317591946394E+17</v>
      </c>
      <c r="B24126" t="s">
        <v>48529</v>
      </c>
      <c r="C24126" t="s">
        <v>48530</v>
      </c>
      <c r="D24126" s="1">
        <v>42206.916539351849</v>
      </c>
      <c r="E24126">
        <v>410</v>
      </c>
      <c r="F24126">
        <v>957</v>
      </c>
      <c r="G24126" t="s">
        <v>215</v>
      </c>
    </row>
    <row r="24127" spans="1:8" x14ac:dyDescent="0.2">
      <c r="A24127">
        <v>6.2359667830259302E+17</v>
      </c>
      <c r="B24127" t="s">
        <v>48531</v>
      </c>
      <c r="C24127" t="s">
        <v>48532</v>
      </c>
      <c r="D24127" s="1">
        <v>42206.953796296293</v>
      </c>
      <c r="E24127">
        <v>319</v>
      </c>
      <c r="F24127">
        <v>779</v>
      </c>
      <c r="G24127" t="s">
        <v>215</v>
      </c>
      <c r="H24127" t="s">
        <v>616</v>
      </c>
    </row>
    <row r="24128" spans="1:8" x14ac:dyDescent="0.2">
      <c r="A24128">
        <v>6.2360956122895104E+17</v>
      </c>
      <c r="B24128" t="s">
        <v>48533</v>
      </c>
      <c r="C24128" t="s">
        <v>48534</v>
      </c>
      <c r="D24128" s="1">
        <v>42206.989351851851</v>
      </c>
      <c r="E24128">
        <v>375</v>
      </c>
      <c r="F24128">
        <v>724</v>
      </c>
    </row>
    <row r="24129" spans="1:8" x14ac:dyDescent="0.2">
      <c r="A24129">
        <v>6.2362643950667699E+17</v>
      </c>
      <c r="B24129" t="s">
        <v>48535</v>
      </c>
      <c r="C24129" t="s">
        <v>48536</v>
      </c>
      <c r="D24129" s="1">
        <v>42207.035925925928</v>
      </c>
      <c r="E24129">
        <v>583</v>
      </c>
      <c r="F24129">
        <v>914</v>
      </c>
      <c r="G24129" t="s">
        <v>89</v>
      </c>
    </row>
    <row r="24130" spans="1:8" x14ac:dyDescent="0.2">
      <c r="A24130">
        <v>6.2365058133334003E+17</v>
      </c>
      <c r="B24130" t="s">
        <v>48537</v>
      </c>
      <c r="C24130" t="s">
        <v>48538</v>
      </c>
      <c r="D24130" s="1">
        <v>42207.102546296293</v>
      </c>
      <c r="E24130">
        <v>341</v>
      </c>
      <c r="F24130">
        <v>1168</v>
      </c>
    </row>
    <row r="24131" spans="1:8" x14ac:dyDescent="0.2">
      <c r="A24131">
        <v>6.2365095303672602E+17</v>
      </c>
      <c r="B24131" t="s">
        <v>48539</v>
      </c>
      <c r="C24131" t="s">
        <v>48540</v>
      </c>
      <c r="D24131" s="1">
        <v>42207.103564814817</v>
      </c>
      <c r="E24131">
        <v>286</v>
      </c>
      <c r="F24131">
        <v>640</v>
      </c>
      <c r="G24131" t="s">
        <v>487</v>
      </c>
    </row>
    <row r="24132" spans="1:8" x14ac:dyDescent="0.2">
      <c r="A24132">
        <v>6.2365713121716595E+17</v>
      </c>
      <c r="B24132" t="s">
        <v>48541</v>
      </c>
      <c r="C24132" t="s">
        <v>48542</v>
      </c>
      <c r="D24132" s="1">
        <v>42207.120613425926</v>
      </c>
      <c r="E24132">
        <v>692</v>
      </c>
      <c r="F24132">
        <v>1887</v>
      </c>
    </row>
    <row r="24133" spans="1:8" x14ac:dyDescent="0.2">
      <c r="A24133">
        <v>6.2365783767639603E+17</v>
      </c>
      <c r="B24133" t="s">
        <v>48543</v>
      </c>
      <c r="C24133" t="s">
        <v>48544</v>
      </c>
      <c r="D24133" s="1">
        <v>42207.122569444444</v>
      </c>
      <c r="E24133">
        <v>260</v>
      </c>
      <c r="F24133">
        <v>582</v>
      </c>
      <c r="G24133" t="s">
        <v>487</v>
      </c>
      <c r="H24133" t="s">
        <v>616</v>
      </c>
    </row>
    <row r="24134" spans="1:8" x14ac:dyDescent="0.2">
      <c r="A24134">
        <v>6.2365817561141197E+17</v>
      </c>
      <c r="B24134" t="s">
        <v>48545</v>
      </c>
      <c r="C24134" t="s">
        <v>48546</v>
      </c>
      <c r="D24134" s="1">
        <v>42207.123495370368</v>
      </c>
      <c r="E24134">
        <v>358</v>
      </c>
      <c r="F24134">
        <v>777</v>
      </c>
      <c r="G24134" t="s">
        <v>215</v>
      </c>
    </row>
    <row r="24135" spans="1:8" x14ac:dyDescent="0.2">
      <c r="A24135">
        <v>6.2367245394920998E+17</v>
      </c>
      <c r="B24135" t="s">
        <v>48547</v>
      </c>
      <c r="C24135" t="s">
        <v>48548</v>
      </c>
      <c r="D24135" s="1">
        <v>42207.162893518522</v>
      </c>
      <c r="E24135">
        <v>237</v>
      </c>
      <c r="F24135">
        <v>654</v>
      </c>
      <c r="G24135" t="s">
        <v>215</v>
      </c>
    </row>
    <row r="24136" spans="1:8" x14ac:dyDescent="0.2">
      <c r="A24136">
        <v>6.2367277972078502E+17</v>
      </c>
      <c r="B24136" t="s">
        <v>48549</v>
      </c>
      <c r="C24136" t="s">
        <v>48550</v>
      </c>
      <c r="D24136" s="1">
        <v>42207.1637962963</v>
      </c>
      <c r="E24136">
        <v>446</v>
      </c>
      <c r="F24136">
        <v>1029</v>
      </c>
      <c r="G24136" t="s">
        <v>48551</v>
      </c>
    </row>
    <row r="24137" spans="1:8" x14ac:dyDescent="0.2">
      <c r="A24137">
        <v>6.2367377556602394E+17</v>
      </c>
      <c r="B24137" t="s">
        <v>48552</v>
      </c>
      <c r="C24137" t="s">
        <v>48553</v>
      </c>
      <c r="D24137" s="1">
        <v>42207.166550925926</v>
      </c>
      <c r="E24137">
        <v>332</v>
      </c>
      <c r="F24137">
        <v>850</v>
      </c>
      <c r="G24137" t="s">
        <v>89</v>
      </c>
      <c r="H24137" t="s">
        <v>390</v>
      </c>
    </row>
    <row r="24138" spans="1:8" x14ac:dyDescent="0.2">
      <c r="A24138">
        <v>6.2367381617106496E+17</v>
      </c>
      <c r="B24138" t="s">
        <v>48554</v>
      </c>
      <c r="C24138" t="s">
        <v>48555</v>
      </c>
      <c r="D24138" s="1">
        <v>42207.166655092595</v>
      </c>
      <c r="E24138">
        <v>209</v>
      </c>
      <c r="F24138">
        <v>677</v>
      </c>
      <c r="G24138" t="s">
        <v>215</v>
      </c>
    </row>
    <row r="24139" spans="1:8" x14ac:dyDescent="0.2">
      <c r="A24139">
        <v>6.2367397188039002E+17</v>
      </c>
      <c r="B24139" t="s">
        <v>48556</v>
      </c>
      <c r="C24139" t="s">
        <v>48557</v>
      </c>
      <c r="D24139" s="1">
        <v>42207.167083333334</v>
      </c>
      <c r="E24139">
        <v>282</v>
      </c>
      <c r="F24139">
        <v>784</v>
      </c>
      <c r="G24139" t="s">
        <v>48558</v>
      </c>
    </row>
    <row r="24140" spans="1:8" x14ac:dyDescent="0.2">
      <c r="A24140">
        <v>6.2367791541534298E+17</v>
      </c>
      <c r="B24140" t="s">
        <v>48559</v>
      </c>
      <c r="C24140" t="s">
        <v>48560</v>
      </c>
      <c r="D24140" s="1">
        <v>42207.177974537037</v>
      </c>
      <c r="E24140">
        <v>375</v>
      </c>
      <c r="F24140">
        <v>951</v>
      </c>
      <c r="G24140" t="s">
        <v>89</v>
      </c>
    </row>
    <row r="24141" spans="1:8" x14ac:dyDescent="0.2">
      <c r="A24141">
        <v>6.2367812473626995E+17</v>
      </c>
      <c r="B24141" t="s">
        <v>48561</v>
      </c>
      <c r="C24141" t="s">
        <v>48562</v>
      </c>
      <c r="D24141" s="1">
        <v>42207.178541666668</v>
      </c>
      <c r="E24141">
        <v>293</v>
      </c>
      <c r="F24141">
        <v>764</v>
      </c>
      <c r="G24141" t="s">
        <v>215</v>
      </c>
    </row>
    <row r="24142" spans="1:8" x14ac:dyDescent="0.2">
      <c r="A24142">
        <v>6.2368047743465805E+17</v>
      </c>
      <c r="B24142" t="s">
        <v>48563</v>
      </c>
      <c r="C24142" t="s">
        <v>48564</v>
      </c>
      <c r="D24142" s="1">
        <v>42207.185034722221</v>
      </c>
      <c r="E24142">
        <v>308</v>
      </c>
      <c r="F24142">
        <v>780</v>
      </c>
      <c r="G24142" t="s">
        <v>89</v>
      </c>
    </row>
    <row r="24143" spans="1:8" x14ac:dyDescent="0.2">
      <c r="A24143">
        <v>6.2384258236853402E+17</v>
      </c>
      <c r="B24143" t="s">
        <v>48565</v>
      </c>
      <c r="C24143" t="s">
        <v>48566</v>
      </c>
      <c r="D24143" s="1">
        <v>42207.632361111115</v>
      </c>
      <c r="E24143">
        <v>249</v>
      </c>
      <c r="F24143">
        <v>570</v>
      </c>
      <c r="G24143" t="s">
        <v>487</v>
      </c>
    </row>
    <row r="24144" spans="1:8" x14ac:dyDescent="0.2">
      <c r="A24144">
        <v>6.2384404739279603E+17</v>
      </c>
      <c r="B24144" t="s">
        <v>48567</v>
      </c>
      <c r="C24144" t="s">
        <v>48568</v>
      </c>
      <c r="D24144" s="1">
        <v>42207.636412037034</v>
      </c>
      <c r="E24144">
        <v>355</v>
      </c>
      <c r="F24144">
        <v>828</v>
      </c>
    </row>
    <row r="24145" spans="1:8" x14ac:dyDescent="0.2">
      <c r="A24145">
        <v>6.2385852341227904E+17</v>
      </c>
      <c r="B24145" t="s">
        <v>48569</v>
      </c>
      <c r="C24145" t="s">
        <v>48570</v>
      </c>
      <c r="D24145" s="1">
        <v>42207.676354166666</v>
      </c>
      <c r="E24145">
        <v>670</v>
      </c>
      <c r="F24145">
        <v>962</v>
      </c>
      <c r="G24145" t="s">
        <v>89</v>
      </c>
    </row>
    <row r="24146" spans="1:8" x14ac:dyDescent="0.2">
      <c r="A24146">
        <v>6.2386304025402099E+17</v>
      </c>
      <c r="B24146" t="s">
        <v>48571</v>
      </c>
      <c r="C24146" t="s">
        <v>48572</v>
      </c>
      <c r="D24146" s="1">
        <v>42207.688819444447</v>
      </c>
      <c r="E24146">
        <v>1509</v>
      </c>
      <c r="F24146">
        <v>3217</v>
      </c>
    </row>
    <row r="24147" spans="1:8" x14ac:dyDescent="0.2">
      <c r="A24147">
        <v>6.2386986810702195E+17</v>
      </c>
      <c r="B24147" t="s">
        <v>48573</v>
      </c>
      <c r="C24147" t="s">
        <v>48574</v>
      </c>
      <c r="D24147" s="1">
        <v>42207.707662037035</v>
      </c>
      <c r="E24147">
        <v>271</v>
      </c>
      <c r="F24147">
        <v>743</v>
      </c>
      <c r="G24147" t="s">
        <v>215</v>
      </c>
    </row>
    <row r="24148" spans="1:8" x14ac:dyDescent="0.2">
      <c r="A24148">
        <v>6.2390408128799898E+17</v>
      </c>
      <c r="B24148" t="s">
        <v>48575</v>
      </c>
      <c r="C24148" t="s">
        <v>48576</v>
      </c>
      <c r="D24148" s="1">
        <v>42207.802071759259</v>
      </c>
      <c r="E24148">
        <v>285</v>
      </c>
      <c r="F24148">
        <v>569</v>
      </c>
      <c r="G24148" t="s">
        <v>48577</v>
      </c>
    </row>
    <row r="24149" spans="1:8" x14ac:dyDescent="0.2">
      <c r="A24149">
        <v>6.23905580856528E+17</v>
      </c>
      <c r="B24149" t="s">
        <v>48578</v>
      </c>
      <c r="C24149" t="s">
        <v>48579</v>
      </c>
      <c r="D24149" s="1">
        <v>42207.806203703702</v>
      </c>
      <c r="E24149">
        <v>451</v>
      </c>
      <c r="F24149">
        <v>801</v>
      </c>
      <c r="G24149" t="s">
        <v>215</v>
      </c>
    </row>
    <row r="24150" spans="1:8" x14ac:dyDescent="0.2">
      <c r="A24150">
        <v>6.2391135573789901E+17</v>
      </c>
      <c r="B24150" t="s">
        <v>48580</v>
      </c>
      <c r="C24150" t="s">
        <v>48581</v>
      </c>
      <c r="D24150" s="1">
        <v>42207.822141203702</v>
      </c>
      <c r="E24150">
        <v>2217</v>
      </c>
      <c r="F24150">
        <v>3685</v>
      </c>
    </row>
    <row r="24151" spans="1:8" x14ac:dyDescent="0.2">
      <c r="A24151">
        <v>6.2391451376356506E+17</v>
      </c>
      <c r="B24151" t="s">
        <v>48582</v>
      </c>
      <c r="C24151" t="s">
        <v>48583</v>
      </c>
      <c r="D24151" s="1">
        <v>42207.83085648148</v>
      </c>
      <c r="E24151">
        <v>546</v>
      </c>
      <c r="F24151">
        <v>1552</v>
      </c>
      <c r="G24151" t="s">
        <v>215</v>
      </c>
    </row>
    <row r="24152" spans="1:8" x14ac:dyDescent="0.2">
      <c r="A24152">
        <v>6.2392541602631603E+17</v>
      </c>
      <c r="B24152" t="s">
        <v>48584</v>
      </c>
      <c r="C24152" t="s">
        <v>48585</v>
      </c>
      <c r="D24152" s="1">
        <v>42207.860937500001</v>
      </c>
      <c r="E24152">
        <v>784</v>
      </c>
      <c r="F24152">
        <v>1221</v>
      </c>
    </row>
    <row r="24153" spans="1:8" x14ac:dyDescent="0.2">
      <c r="A24153">
        <v>6.2393129769870502E+17</v>
      </c>
      <c r="B24153" t="s">
        <v>48586</v>
      </c>
      <c r="C24153" t="s">
        <v>48587</v>
      </c>
      <c r="D24153" s="1">
        <v>42207.877175925925</v>
      </c>
      <c r="E24153">
        <v>741</v>
      </c>
      <c r="F24153">
        <v>1539</v>
      </c>
    </row>
    <row r="24154" spans="1:8" x14ac:dyDescent="0.2">
      <c r="A24154">
        <v>6.2393914599242099E+17</v>
      </c>
      <c r="B24154" t="s">
        <v>48588</v>
      </c>
      <c r="C24154" t="s">
        <v>48589</v>
      </c>
      <c r="D24154" s="1">
        <v>42207.898831018516</v>
      </c>
      <c r="E24154">
        <v>1290</v>
      </c>
      <c r="F24154">
        <v>2404</v>
      </c>
    </row>
    <row r="24155" spans="1:8" x14ac:dyDescent="0.2">
      <c r="A24155">
        <v>6.2399046133472794E+17</v>
      </c>
      <c r="B24155" t="s">
        <v>48590</v>
      </c>
      <c r="C24155" t="s">
        <v>48591</v>
      </c>
      <c r="D24155" s="1">
        <v>42208.04042824074</v>
      </c>
      <c r="E24155">
        <v>369</v>
      </c>
      <c r="F24155">
        <v>578</v>
      </c>
      <c r="G24155" t="s">
        <v>215</v>
      </c>
    </row>
    <row r="24156" spans="1:8" x14ac:dyDescent="0.2">
      <c r="A24156">
        <v>6.2403589976088102E+17</v>
      </c>
      <c r="B24156" t="s">
        <v>48592</v>
      </c>
      <c r="C24156" t="s">
        <v>48593</v>
      </c>
      <c r="D24156" s="1">
        <v>42208.165821759256</v>
      </c>
      <c r="E24156">
        <v>250</v>
      </c>
      <c r="F24156">
        <v>697</v>
      </c>
      <c r="G24156" t="s">
        <v>215</v>
      </c>
    </row>
    <row r="24157" spans="1:8" x14ac:dyDescent="0.2">
      <c r="A24157">
        <v>6.2403603504396198E+17</v>
      </c>
      <c r="B24157" t="s">
        <v>48594</v>
      </c>
      <c r="C24157" t="s">
        <v>48595</v>
      </c>
      <c r="D24157" s="1">
        <v>42208.166192129633</v>
      </c>
      <c r="E24157">
        <v>1477</v>
      </c>
      <c r="F24157">
        <v>1354</v>
      </c>
      <c r="G24157" t="s">
        <v>89</v>
      </c>
    </row>
    <row r="24158" spans="1:8" x14ac:dyDescent="0.2">
      <c r="A24158">
        <v>6.2403978065390298E+17</v>
      </c>
      <c r="B24158" t="s">
        <v>48596</v>
      </c>
      <c r="C24158" t="s">
        <v>48597</v>
      </c>
      <c r="D24158" s="1">
        <v>42208.176527777781</v>
      </c>
      <c r="E24158">
        <v>345</v>
      </c>
      <c r="F24158">
        <v>713</v>
      </c>
      <c r="G24158" t="s">
        <v>89</v>
      </c>
    </row>
    <row r="24159" spans="1:8" x14ac:dyDescent="0.2">
      <c r="A24159">
        <v>6.2404109790022797E+17</v>
      </c>
      <c r="B24159" t="s">
        <v>48598</v>
      </c>
      <c r="C24159" t="s">
        <v>48599</v>
      </c>
      <c r="D24159" s="1">
        <v>42208.180162037039</v>
      </c>
      <c r="E24159">
        <v>161</v>
      </c>
      <c r="F24159">
        <v>334</v>
      </c>
      <c r="G24159" t="s">
        <v>215</v>
      </c>
    </row>
    <row r="24160" spans="1:8" x14ac:dyDescent="0.2">
      <c r="A24160">
        <v>6.2404133578017498E+17</v>
      </c>
      <c r="B24160" t="s">
        <v>48600</v>
      </c>
      <c r="C24160" t="s">
        <v>48601</v>
      </c>
      <c r="D24160" s="1">
        <v>42208.180821759262</v>
      </c>
      <c r="E24160">
        <v>202</v>
      </c>
      <c r="F24160">
        <v>511</v>
      </c>
      <c r="G24160" t="s">
        <v>215</v>
      </c>
      <c r="H24160" t="s">
        <v>390</v>
      </c>
    </row>
    <row r="24161" spans="1:8" x14ac:dyDescent="0.2">
      <c r="A24161">
        <v>6.2404140263318694E+17</v>
      </c>
      <c r="B24161" t="s">
        <v>48602</v>
      </c>
      <c r="C24161" t="s">
        <v>48603</v>
      </c>
      <c r="D24161" s="1">
        <v>42208.181006944447</v>
      </c>
      <c r="E24161">
        <v>291</v>
      </c>
      <c r="F24161">
        <v>813</v>
      </c>
      <c r="G24161" t="s">
        <v>576</v>
      </c>
    </row>
    <row r="24162" spans="1:8" x14ac:dyDescent="0.2">
      <c r="A24162">
        <v>6.2404381955892403E+17</v>
      </c>
      <c r="B24162" t="s">
        <v>48604</v>
      </c>
      <c r="C24162" t="s">
        <v>48605</v>
      </c>
      <c r="D24162" s="1">
        <v>42208.187673611108</v>
      </c>
      <c r="E24162">
        <v>704</v>
      </c>
      <c r="F24162">
        <v>1416</v>
      </c>
      <c r="G24162" t="s">
        <v>215</v>
      </c>
    </row>
    <row r="24163" spans="1:8" x14ac:dyDescent="0.2">
      <c r="A24163">
        <v>6.2404574142260403E+17</v>
      </c>
      <c r="B24163" t="s">
        <v>48606</v>
      </c>
      <c r="C24163" t="s">
        <v>48607</v>
      </c>
      <c r="D24163" s="1">
        <v>42208.192974537036</v>
      </c>
      <c r="E24163">
        <v>164</v>
      </c>
      <c r="F24163">
        <v>387</v>
      </c>
      <c r="G24163" t="s">
        <v>215</v>
      </c>
    </row>
    <row r="24164" spans="1:8" x14ac:dyDescent="0.2">
      <c r="A24164">
        <v>6.24046072403488E+17</v>
      </c>
      <c r="B24164" t="s">
        <v>48608</v>
      </c>
      <c r="C24164" t="s">
        <v>48609</v>
      </c>
      <c r="D24164" s="1">
        <v>42208.193888888891</v>
      </c>
      <c r="E24164">
        <v>245</v>
      </c>
      <c r="F24164">
        <v>570</v>
      </c>
      <c r="G24164" t="s">
        <v>576</v>
      </c>
    </row>
    <row r="24165" spans="1:8" x14ac:dyDescent="0.2">
      <c r="A24165">
        <v>6.2404637497218202E+17</v>
      </c>
      <c r="B24165" t="s">
        <v>48610</v>
      </c>
      <c r="C24165" t="s">
        <v>48611</v>
      </c>
      <c r="D24165" s="1">
        <v>42208.194722222222</v>
      </c>
      <c r="E24165">
        <v>359</v>
      </c>
      <c r="F24165">
        <v>837</v>
      </c>
      <c r="G24165" t="s">
        <v>215</v>
      </c>
    </row>
    <row r="24166" spans="1:8" x14ac:dyDescent="0.2">
      <c r="A24166">
        <v>6.2404672616128499E+17</v>
      </c>
      <c r="B24166" t="s">
        <v>48612</v>
      </c>
      <c r="C24166" t="s">
        <v>48613</v>
      </c>
      <c r="D24166" s="1">
        <v>42208.195694444446</v>
      </c>
      <c r="E24166">
        <v>805</v>
      </c>
      <c r="F24166">
        <v>980</v>
      </c>
      <c r="G24166" t="s">
        <v>48614</v>
      </c>
    </row>
    <row r="24167" spans="1:8" x14ac:dyDescent="0.2">
      <c r="A24167">
        <v>6.2404814610097702E+17</v>
      </c>
      <c r="B24167" t="s">
        <v>48615</v>
      </c>
      <c r="C24167" t="s">
        <v>48616</v>
      </c>
      <c r="D24167" s="1">
        <v>42208.199606481481</v>
      </c>
      <c r="E24167">
        <v>305</v>
      </c>
      <c r="F24167">
        <v>818</v>
      </c>
      <c r="G24167" t="s">
        <v>89</v>
      </c>
    </row>
    <row r="24168" spans="1:8" x14ac:dyDescent="0.2">
      <c r="A24168">
        <v>6.2404992592448704E+17</v>
      </c>
      <c r="B24168" t="s">
        <v>48617</v>
      </c>
      <c r="C24168" t="s">
        <v>48618</v>
      </c>
      <c r="D24168" s="1">
        <v>42208.204525462963</v>
      </c>
      <c r="E24168">
        <v>187</v>
      </c>
      <c r="F24168">
        <v>549</v>
      </c>
      <c r="G24168" t="s">
        <v>576</v>
      </c>
    </row>
    <row r="24169" spans="1:8" x14ac:dyDescent="0.2">
      <c r="A24169">
        <v>6.2405055782995494E+17</v>
      </c>
      <c r="B24169" t="s">
        <v>48619</v>
      </c>
      <c r="C24169" t="s">
        <v>48620</v>
      </c>
      <c r="D24169" s="1">
        <v>42208.206261574072</v>
      </c>
      <c r="E24169">
        <v>871</v>
      </c>
      <c r="F24169">
        <v>2138</v>
      </c>
      <c r="G24169" t="s">
        <v>89</v>
      </c>
    </row>
    <row r="24170" spans="1:8" x14ac:dyDescent="0.2">
      <c r="A24170">
        <v>6.2405682555877299E+17</v>
      </c>
      <c r="B24170" t="s">
        <v>48621</v>
      </c>
      <c r="C24170" t="s">
        <v>48622</v>
      </c>
      <c r="D24170" s="1">
        <v>42208.223564814813</v>
      </c>
      <c r="E24170">
        <v>233</v>
      </c>
      <c r="F24170">
        <v>737</v>
      </c>
      <c r="G24170" t="s">
        <v>576</v>
      </c>
    </row>
    <row r="24171" spans="1:8" x14ac:dyDescent="0.2">
      <c r="A24171">
        <v>6.2405712571575501E+17</v>
      </c>
      <c r="B24171" t="s">
        <v>48623</v>
      </c>
      <c r="C24171" t="s">
        <v>48624</v>
      </c>
      <c r="D24171" s="1">
        <v>42208.224386574075</v>
      </c>
      <c r="E24171">
        <v>626</v>
      </c>
      <c r="F24171">
        <v>1253</v>
      </c>
      <c r="G24171" t="s">
        <v>215</v>
      </c>
    </row>
    <row r="24172" spans="1:8" x14ac:dyDescent="0.2">
      <c r="A24172">
        <v>6.2407086527418304E+17</v>
      </c>
      <c r="B24172" t="s">
        <v>48625</v>
      </c>
      <c r="C24172" t="s">
        <v>48626</v>
      </c>
      <c r="D24172" s="1">
        <v>42208.262303240743</v>
      </c>
      <c r="E24172">
        <v>505</v>
      </c>
      <c r="F24172">
        <v>847</v>
      </c>
      <c r="G24172" t="s">
        <v>48627</v>
      </c>
      <c r="H24172" t="s">
        <v>390</v>
      </c>
    </row>
    <row r="24173" spans="1:8" x14ac:dyDescent="0.2">
      <c r="A24173">
        <v>6.2414374000594906E+17</v>
      </c>
      <c r="B24173" t="s">
        <v>48628</v>
      </c>
      <c r="C24173" t="s">
        <v>48629</v>
      </c>
      <c r="D24173" s="1">
        <v>42208.463402777779</v>
      </c>
      <c r="E24173">
        <v>1230</v>
      </c>
      <c r="F24173">
        <v>1607</v>
      </c>
      <c r="G24173" t="s">
        <v>89</v>
      </c>
    </row>
    <row r="24174" spans="1:8" x14ac:dyDescent="0.2">
      <c r="A24174">
        <v>6.2414921279671501E+17</v>
      </c>
      <c r="B24174" t="s">
        <v>48630</v>
      </c>
      <c r="C24174" t="s">
        <v>48631</v>
      </c>
      <c r="D24174" s="1">
        <v>42208.478506944448</v>
      </c>
      <c r="E24174">
        <v>406</v>
      </c>
      <c r="F24174">
        <v>1149</v>
      </c>
      <c r="G24174" t="s">
        <v>89</v>
      </c>
    </row>
    <row r="24175" spans="1:8" x14ac:dyDescent="0.2">
      <c r="A24175">
        <v>6.2416628536301504E+17</v>
      </c>
      <c r="B24175" t="s">
        <v>48632</v>
      </c>
      <c r="C24175" t="s">
        <v>48633</v>
      </c>
      <c r="D24175" s="1">
        <v>42208.525613425925</v>
      </c>
      <c r="E24175">
        <v>1002</v>
      </c>
      <c r="F24175">
        <v>2171</v>
      </c>
      <c r="G24175" t="s">
        <v>89</v>
      </c>
    </row>
    <row r="24176" spans="1:8" x14ac:dyDescent="0.2">
      <c r="A24176">
        <v>6.2420420785643904E+17</v>
      </c>
      <c r="B24176" t="s">
        <v>48634</v>
      </c>
      <c r="C24176" t="s">
        <v>48635</v>
      </c>
      <c r="D24176" s="1">
        <v>42208.630254629628</v>
      </c>
      <c r="E24176">
        <v>397</v>
      </c>
      <c r="F24176">
        <v>752</v>
      </c>
      <c r="G24176" t="s">
        <v>89</v>
      </c>
    </row>
    <row r="24177" spans="1:8" x14ac:dyDescent="0.2">
      <c r="A24177">
        <v>6.2420806905724506E+17</v>
      </c>
      <c r="B24177" t="s">
        <v>48636</v>
      </c>
      <c r="C24177" t="s">
        <v>48637</v>
      </c>
      <c r="D24177" s="1">
        <v>42208.640914351854</v>
      </c>
      <c r="E24177">
        <v>555</v>
      </c>
      <c r="F24177">
        <v>1316</v>
      </c>
    </row>
    <row r="24178" spans="1:8" x14ac:dyDescent="0.2">
      <c r="A24178">
        <v>6.2421078745695002E+17</v>
      </c>
      <c r="B24178" t="s">
        <v>48638</v>
      </c>
      <c r="C24178" t="s">
        <v>48639</v>
      </c>
      <c r="D24178" s="1">
        <v>42208.648414351854</v>
      </c>
      <c r="E24178">
        <v>224</v>
      </c>
      <c r="F24178">
        <v>658</v>
      </c>
      <c r="G24178" t="s">
        <v>215</v>
      </c>
    </row>
    <row r="24179" spans="1:8" x14ac:dyDescent="0.2">
      <c r="A24179">
        <v>6.2421425358364595E+17</v>
      </c>
      <c r="B24179" t="s">
        <v>48640</v>
      </c>
      <c r="C24179" t="s">
        <v>48641</v>
      </c>
      <c r="D24179" s="1">
        <v>42208.657986111109</v>
      </c>
      <c r="E24179">
        <v>172</v>
      </c>
      <c r="F24179">
        <v>460</v>
      </c>
      <c r="G24179" t="s">
        <v>89</v>
      </c>
    </row>
    <row r="24180" spans="1:8" x14ac:dyDescent="0.2">
      <c r="A24180">
        <v>6.2421434033022106E+17</v>
      </c>
      <c r="B24180" t="s">
        <v>48642</v>
      </c>
      <c r="C24180" t="s">
        <v>48643</v>
      </c>
      <c r="D24180" s="1">
        <v>42208.658217592594</v>
      </c>
      <c r="E24180">
        <v>96</v>
      </c>
      <c r="F24180">
        <v>348</v>
      </c>
      <c r="G24180" t="s">
        <v>215</v>
      </c>
    </row>
    <row r="24181" spans="1:8" x14ac:dyDescent="0.2">
      <c r="A24181">
        <v>6.2421556819178202E+17</v>
      </c>
      <c r="B24181" t="s">
        <v>48644</v>
      </c>
      <c r="C24181" t="s">
        <v>48645</v>
      </c>
      <c r="D24181" s="1">
        <v>42208.661608796298</v>
      </c>
      <c r="E24181">
        <v>182</v>
      </c>
      <c r="F24181">
        <v>531</v>
      </c>
      <c r="G24181" t="s">
        <v>89</v>
      </c>
    </row>
    <row r="24182" spans="1:8" x14ac:dyDescent="0.2">
      <c r="A24182">
        <v>6.2421812801323802E+17</v>
      </c>
      <c r="B24182" t="s">
        <v>48646</v>
      </c>
      <c r="C24182" t="s">
        <v>48647</v>
      </c>
      <c r="D24182" s="1">
        <v>42208.668668981481</v>
      </c>
      <c r="E24182">
        <v>109</v>
      </c>
      <c r="F24182">
        <v>232</v>
      </c>
      <c r="G24182" t="s">
        <v>215</v>
      </c>
      <c r="H24182" t="s">
        <v>390</v>
      </c>
    </row>
    <row r="24183" spans="1:8" x14ac:dyDescent="0.2">
      <c r="A24183">
        <v>6.2422447656632294E+17</v>
      </c>
      <c r="B24183" t="s">
        <v>48648</v>
      </c>
      <c r="C24183" t="s">
        <v>48649</v>
      </c>
      <c r="D24183" s="1">
        <v>42208.686192129629</v>
      </c>
      <c r="E24183">
        <v>221</v>
      </c>
      <c r="F24183">
        <v>613</v>
      </c>
    </row>
    <row r="24184" spans="1:8" x14ac:dyDescent="0.2">
      <c r="A24184">
        <v>6.2422784468466406E+17</v>
      </c>
      <c r="B24184" t="s">
        <v>48650</v>
      </c>
      <c r="C24184" t="s">
        <v>48651</v>
      </c>
      <c r="D24184" s="1">
        <v>42208.695486111108</v>
      </c>
      <c r="E24184">
        <v>354</v>
      </c>
      <c r="F24184">
        <v>1077</v>
      </c>
      <c r="G24184" t="s">
        <v>89</v>
      </c>
    </row>
    <row r="24185" spans="1:8" x14ac:dyDescent="0.2">
      <c r="A24185">
        <v>6.2422884863750899E+17</v>
      </c>
      <c r="B24185" t="s">
        <v>48652</v>
      </c>
      <c r="C24185" t="s">
        <v>48653</v>
      </c>
      <c r="D24185" s="1">
        <v>42208.698252314818</v>
      </c>
      <c r="E24185">
        <v>162</v>
      </c>
      <c r="F24185">
        <v>490</v>
      </c>
    </row>
    <row r="24186" spans="1:8" x14ac:dyDescent="0.2">
      <c r="A24186">
        <v>6.2423078102464499E+17</v>
      </c>
      <c r="B24186" t="s">
        <v>48654</v>
      </c>
      <c r="C24186" t="s">
        <v>48655</v>
      </c>
      <c r="D24186" s="1">
        <v>42208.703587962962</v>
      </c>
      <c r="E24186">
        <v>369</v>
      </c>
      <c r="F24186">
        <v>924</v>
      </c>
      <c r="G24186" t="s">
        <v>215</v>
      </c>
    </row>
    <row r="24187" spans="1:8" x14ac:dyDescent="0.2">
      <c r="A24187">
        <v>6.2423552091531597E+17</v>
      </c>
      <c r="B24187" t="s">
        <v>48656</v>
      </c>
      <c r="C24187" t="s">
        <v>48657</v>
      </c>
      <c r="D24187" s="1">
        <v>42208.716666666667</v>
      </c>
      <c r="E24187">
        <v>388</v>
      </c>
      <c r="F24187">
        <v>1037</v>
      </c>
      <c r="G24187" t="s">
        <v>48658</v>
      </c>
    </row>
    <row r="24188" spans="1:8" x14ac:dyDescent="0.2">
      <c r="A24188">
        <v>6.2426732430505498E+17</v>
      </c>
      <c r="B24188" t="s">
        <v>48659</v>
      </c>
      <c r="C24188" t="s">
        <v>48660</v>
      </c>
      <c r="D24188" s="1">
        <v>42208.804432870369</v>
      </c>
      <c r="E24188">
        <v>698</v>
      </c>
      <c r="F24188">
        <v>1620</v>
      </c>
    </row>
    <row r="24189" spans="1:8" x14ac:dyDescent="0.2">
      <c r="A24189">
        <v>6.2431049323095194E+17</v>
      </c>
      <c r="B24189" t="s">
        <v>48661</v>
      </c>
      <c r="C24189" t="s">
        <v>48662</v>
      </c>
      <c r="D24189" s="1">
        <v>42208.92355324074</v>
      </c>
      <c r="E24189">
        <v>527</v>
      </c>
      <c r="F24189">
        <v>1267</v>
      </c>
      <c r="G24189" t="s">
        <v>215</v>
      </c>
    </row>
    <row r="24190" spans="1:8" x14ac:dyDescent="0.2">
      <c r="A24190">
        <v>6.2431548540483494E+17</v>
      </c>
      <c r="B24190" t="s">
        <v>48663</v>
      </c>
      <c r="C24190" t="s">
        <v>48664</v>
      </c>
      <c r="D24190" s="1">
        <v>42208.937326388892</v>
      </c>
      <c r="E24190">
        <v>665</v>
      </c>
      <c r="F24190">
        <v>1490</v>
      </c>
      <c r="G24190" t="s">
        <v>215</v>
      </c>
    </row>
    <row r="24191" spans="1:8" x14ac:dyDescent="0.2">
      <c r="A24191">
        <v>6.2432248803863296E+17</v>
      </c>
      <c r="B24191" t="s">
        <v>48665</v>
      </c>
      <c r="C24191" t="s">
        <v>48666</v>
      </c>
      <c r="D24191" s="1">
        <v>42208.956655092596</v>
      </c>
      <c r="E24191">
        <v>375</v>
      </c>
      <c r="F24191">
        <v>942</v>
      </c>
      <c r="G24191" t="s">
        <v>215</v>
      </c>
    </row>
    <row r="24192" spans="1:8" x14ac:dyDescent="0.2">
      <c r="A24192">
        <v>6.2433933472919104E+17</v>
      </c>
      <c r="B24192" t="s">
        <v>48667</v>
      </c>
      <c r="C24192" t="s">
        <v>48668</v>
      </c>
      <c r="D24192" s="1">
        <v>42209.003136574072</v>
      </c>
      <c r="E24192">
        <v>339</v>
      </c>
      <c r="F24192">
        <v>938</v>
      </c>
      <c r="G24192" t="s">
        <v>215</v>
      </c>
    </row>
    <row r="24193" spans="1:8" x14ac:dyDescent="0.2">
      <c r="A24193">
        <v>6.2440133449473997E+17</v>
      </c>
      <c r="B24193" t="s">
        <v>48669</v>
      </c>
      <c r="C24193" t="s">
        <v>48670</v>
      </c>
      <c r="D24193" s="1">
        <v>42209.174224537041</v>
      </c>
      <c r="E24193">
        <v>242</v>
      </c>
      <c r="F24193">
        <v>709</v>
      </c>
      <c r="G24193" t="s">
        <v>89</v>
      </c>
      <c r="H24193" t="s">
        <v>390</v>
      </c>
    </row>
    <row r="24194" spans="1:8" x14ac:dyDescent="0.2">
      <c r="A24194">
        <v>6.2440245286393805E+17</v>
      </c>
      <c r="B24194" t="s">
        <v>48671</v>
      </c>
      <c r="C24194" t="s">
        <v>48672</v>
      </c>
      <c r="D24194" s="1">
        <v>42209.177314814813</v>
      </c>
      <c r="E24194">
        <v>129</v>
      </c>
      <c r="F24194">
        <v>456</v>
      </c>
      <c r="G24194" t="s">
        <v>89</v>
      </c>
    </row>
    <row r="24195" spans="1:8" x14ac:dyDescent="0.2">
      <c r="A24195">
        <v>6.2440690748742797E+17</v>
      </c>
      <c r="B24195" t="s">
        <v>48673</v>
      </c>
      <c r="C24195" t="s">
        <v>48674</v>
      </c>
      <c r="D24195" s="1">
        <v>42209.189606481479</v>
      </c>
      <c r="E24195">
        <v>2775</v>
      </c>
      <c r="F24195">
        <v>4670</v>
      </c>
    </row>
    <row r="24196" spans="1:8" x14ac:dyDescent="0.2">
      <c r="A24196">
        <v>6.2440840976131597E+17</v>
      </c>
      <c r="B24196" t="s">
        <v>48675</v>
      </c>
      <c r="C24196" t="s">
        <v>48676</v>
      </c>
      <c r="D24196" s="1">
        <v>42209.193749999999</v>
      </c>
      <c r="E24196">
        <v>152</v>
      </c>
      <c r="F24196">
        <v>485</v>
      </c>
      <c r="G24196" t="s">
        <v>215</v>
      </c>
    </row>
    <row r="24197" spans="1:8" x14ac:dyDescent="0.2">
      <c r="A24197">
        <v>6.2440861357089894E+17</v>
      </c>
      <c r="B24197" t="s">
        <v>48677</v>
      </c>
      <c r="C24197" t="s">
        <v>48678</v>
      </c>
      <c r="D24197" s="1">
        <v>42209.19431712963</v>
      </c>
      <c r="E24197">
        <v>531</v>
      </c>
      <c r="F24197">
        <v>1208</v>
      </c>
      <c r="G24197" t="s">
        <v>48679</v>
      </c>
    </row>
    <row r="24198" spans="1:8" x14ac:dyDescent="0.2">
      <c r="A24198">
        <v>6.2457055109333798E+17</v>
      </c>
      <c r="B24198" t="s">
        <v>48680</v>
      </c>
      <c r="C24198" t="s">
        <v>48681</v>
      </c>
      <c r="D24198" s="1">
        <v>42209.641168981485</v>
      </c>
      <c r="E24198">
        <v>370</v>
      </c>
      <c r="F24198">
        <v>998</v>
      </c>
      <c r="G24198" t="e">
        <f>_xlfn.SINGLE( _xlfn.SINGLE(LadySandersfarm))</f>
        <v>#NAME?</v>
      </c>
    </row>
    <row r="24199" spans="1:8" x14ac:dyDescent="0.2">
      <c r="A24199">
        <v>6.2457880019040602E+17</v>
      </c>
      <c r="B24199" t="s">
        <v>48682</v>
      </c>
      <c r="C24199" t="s">
        <v>48683</v>
      </c>
      <c r="D24199" s="1">
        <v>42209.663935185185</v>
      </c>
      <c r="E24199">
        <v>750</v>
      </c>
      <c r="F24199">
        <v>1579</v>
      </c>
      <c r="G24199" t="s">
        <v>576</v>
      </c>
    </row>
    <row r="24200" spans="1:8" x14ac:dyDescent="0.2">
      <c r="A24200">
        <v>6.2461530169541005E+17</v>
      </c>
      <c r="B24200" t="s">
        <v>48684</v>
      </c>
      <c r="C24200" t="s">
        <v>48685</v>
      </c>
      <c r="D24200" s="1">
        <v>42209.764664351853</v>
      </c>
      <c r="E24200">
        <v>198</v>
      </c>
      <c r="F24200">
        <v>390</v>
      </c>
      <c r="H24200" t="s">
        <v>48686</v>
      </c>
    </row>
    <row r="24201" spans="1:8" x14ac:dyDescent="0.2">
      <c r="A24201">
        <v>6.2461892130010304E+17</v>
      </c>
      <c r="B24201" t="s">
        <v>48687</v>
      </c>
      <c r="C24201" t="s">
        <v>48688</v>
      </c>
      <c r="D24201" s="1">
        <v>42209.774652777778</v>
      </c>
      <c r="E24201">
        <v>178</v>
      </c>
      <c r="F24201">
        <v>648</v>
      </c>
      <c r="G24201" t="s">
        <v>215</v>
      </c>
    </row>
    <row r="24202" spans="1:8" x14ac:dyDescent="0.2">
      <c r="A24202">
        <v>6.2462090483679603E+17</v>
      </c>
      <c r="B24202" t="s">
        <v>48689</v>
      </c>
      <c r="C24202" t="s">
        <v>48690</v>
      </c>
      <c r="D24202" s="1">
        <v>42209.780127314814</v>
      </c>
      <c r="E24202">
        <v>799</v>
      </c>
      <c r="F24202">
        <v>1535</v>
      </c>
    </row>
    <row r="24203" spans="1:8" x14ac:dyDescent="0.2">
      <c r="A24203">
        <v>6.2462228684319898E+17</v>
      </c>
      <c r="B24203" t="s">
        <v>48691</v>
      </c>
      <c r="C24203" t="s">
        <v>48692</v>
      </c>
      <c r="D24203" s="1">
        <v>42209.783935185187</v>
      </c>
      <c r="E24203">
        <v>829</v>
      </c>
      <c r="F24203">
        <v>1569</v>
      </c>
    </row>
    <row r="24204" spans="1:8" x14ac:dyDescent="0.2">
      <c r="A24204">
        <v>6.2462966943073805E+17</v>
      </c>
      <c r="B24204" t="s">
        <v>48693</v>
      </c>
      <c r="C24204" t="s">
        <v>48694</v>
      </c>
      <c r="D24204" s="1">
        <v>42209.804305555554</v>
      </c>
      <c r="E24204">
        <v>347</v>
      </c>
      <c r="F24204">
        <v>801</v>
      </c>
    </row>
    <row r="24205" spans="1:8" x14ac:dyDescent="0.2">
      <c r="A24205">
        <v>6.2463680540145203E+17</v>
      </c>
      <c r="B24205" t="s">
        <v>48695</v>
      </c>
      <c r="C24205" t="s">
        <v>48696</v>
      </c>
      <c r="D24205" s="1">
        <v>42209.824004629627</v>
      </c>
      <c r="E24205">
        <v>159</v>
      </c>
      <c r="F24205">
        <v>464</v>
      </c>
    </row>
    <row r="24206" spans="1:8" x14ac:dyDescent="0.2">
      <c r="A24206">
        <v>6.2463700869937498E+17</v>
      </c>
      <c r="B24206" t="s">
        <v>48697</v>
      </c>
      <c r="C24206" t="s">
        <v>48698</v>
      </c>
      <c r="D24206" s="1">
        <v>42209.824560185189</v>
      </c>
      <c r="E24206">
        <v>214</v>
      </c>
      <c r="F24206">
        <v>515</v>
      </c>
    </row>
    <row r="24207" spans="1:8" x14ac:dyDescent="0.2">
      <c r="A24207">
        <v>6.2463936347391501E+17</v>
      </c>
      <c r="B24207" t="s">
        <v>48699</v>
      </c>
      <c r="C24207" t="s">
        <v>48700</v>
      </c>
      <c r="D24207" s="1">
        <v>42209.831064814818</v>
      </c>
      <c r="E24207">
        <v>215</v>
      </c>
      <c r="F24207">
        <v>714</v>
      </c>
      <c r="G24207" t="s">
        <v>89</v>
      </c>
    </row>
    <row r="24208" spans="1:8" x14ac:dyDescent="0.2">
      <c r="A24208">
        <v>6.2464483327410906E+17</v>
      </c>
      <c r="B24208" t="s">
        <v>48701</v>
      </c>
      <c r="C24208" t="s">
        <v>48702</v>
      </c>
      <c r="D24208" s="1">
        <v>42209.84615740741</v>
      </c>
      <c r="E24208">
        <v>840</v>
      </c>
      <c r="F24208">
        <v>1620</v>
      </c>
    </row>
    <row r="24209" spans="1:8" x14ac:dyDescent="0.2">
      <c r="A24209">
        <v>6.2464832613528704E+17</v>
      </c>
      <c r="B24209" t="s">
        <v>48703</v>
      </c>
      <c r="C24209" t="s">
        <v>48704</v>
      </c>
      <c r="D24209" s="1">
        <v>42209.855798611112</v>
      </c>
      <c r="E24209">
        <v>336</v>
      </c>
      <c r="F24209">
        <v>524</v>
      </c>
      <c r="G24209" t="e">
        <f>gpavlik7</f>
        <v>#NAME?</v>
      </c>
    </row>
    <row r="24210" spans="1:8" x14ac:dyDescent="0.2">
      <c r="A24210">
        <v>6.2464919754394394E+17</v>
      </c>
      <c r="B24210" t="s">
        <v>48705</v>
      </c>
      <c r="C24210" t="s">
        <v>48706</v>
      </c>
      <c r="D24210" s="1">
        <v>42209.858194444445</v>
      </c>
      <c r="E24210">
        <v>385</v>
      </c>
      <c r="F24210">
        <v>959</v>
      </c>
      <c r="G24210" t="s">
        <v>89</v>
      </c>
    </row>
    <row r="24211" spans="1:8" x14ac:dyDescent="0.2">
      <c r="A24211">
        <v>6.2464995687652506E+17</v>
      </c>
      <c r="B24211" t="s">
        <v>48707</v>
      </c>
      <c r="C24211" t="s">
        <v>48708</v>
      </c>
      <c r="D24211" s="1">
        <v>42209.860289351855</v>
      </c>
      <c r="E24211">
        <v>287</v>
      </c>
      <c r="F24211">
        <v>800</v>
      </c>
      <c r="G24211" t="s">
        <v>215</v>
      </c>
    </row>
    <row r="24212" spans="1:8" x14ac:dyDescent="0.2">
      <c r="A24212">
        <v>6.2465072102415501E+17</v>
      </c>
      <c r="B24212" t="s">
        <v>48709</v>
      </c>
      <c r="C24212" t="s">
        <v>48710</v>
      </c>
      <c r="D24212" s="1">
        <v>42209.862395833334</v>
      </c>
      <c r="E24212">
        <v>496</v>
      </c>
      <c r="F24212">
        <v>809</v>
      </c>
      <c r="G24212" t="s">
        <v>89</v>
      </c>
      <c r="H24212" t="s">
        <v>616</v>
      </c>
    </row>
    <row r="24213" spans="1:8" x14ac:dyDescent="0.2">
      <c r="A24213">
        <v>6.2465296388211494E+17</v>
      </c>
      <c r="B24213" t="s">
        <v>48711</v>
      </c>
      <c r="C24213" t="s">
        <v>48712</v>
      </c>
      <c r="D24213" s="1">
        <v>42209.868587962963</v>
      </c>
      <c r="E24213">
        <v>277</v>
      </c>
      <c r="F24213">
        <v>645</v>
      </c>
    </row>
    <row r="24214" spans="1:8" x14ac:dyDescent="0.2">
      <c r="A24214">
        <v>6.2465564797659098E+17</v>
      </c>
      <c r="B24214" t="s">
        <v>48713</v>
      </c>
      <c r="C24214" t="s">
        <v>48714</v>
      </c>
      <c r="D24214" s="1">
        <v>42209.87599537037</v>
      </c>
      <c r="E24214">
        <v>216</v>
      </c>
      <c r="F24214">
        <v>794</v>
      </c>
    </row>
    <row r="24215" spans="1:8" x14ac:dyDescent="0.2">
      <c r="A24215">
        <v>6.2465614258989402E+17</v>
      </c>
      <c r="B24215" t="s">
        <v>48715</v>
      </c>
      <c r="C24215" t="s">
        <v>48716</v>
      </c>
      <c r="D24215" s="1">
        <v>42209.87736111111</v>
      </c>
      <c r="E24215">
        <v>392</v>
      </c>
      <c r="F24215">
        <v>1032</v>
      </c>
      <c r="G24215" t="s">
        <v>215</v>
      </c>
      <c r="H24215" t="s">
        <v>390</v>
      </c>
    </row>
    <row r="24216" spans="1:8" x14ac:dyDescent="0.2">
      <c r="A24216">
        <v>6.2466690709075098E+17</v>
      </c>
      <c r="B24216" t="s">
        <v>48717</v>
      </c>
      <c r="C24216" t="s">
        <v>48718</v>
      </c>
      <c r="D24216" s="1">
        <v>42209.907071759262</v>
      </c>
      <c r="E24216">
        <v>588</v>
      </c>
      <c r="F24216">
        <v>851</v>
      </c>
      <c r="G24216" t="s">
        <v>89</v>
      </c>
    </row>
    <row r="24217" spans="1:8" x14ac:dyDescent="0.2">
      <c r="A24217">
        <v>6.2467776414733504E+17</v>
      </c>
      <c r="B24217" t="s">
        <v>48719</v>
      </c>
      <c r="C24217" t="s">
        <v>48720</v>
      </c>
      <c r="D24217" s="1">
        <v>42209.937025462961</v>
      </c>
      <c r="E24217">
        <v>1089</v>
      </c>
      <c r="F24217">
        <v>2024</v>
      </c>
      <c r="G24217" t="s">
        <v>89</v>
      </c>
      <c r="H24217" t="s">
        <v>390</v>
      </c>
    </row>
    <row r="24218" spans="1:8" x14ac:dyDescent="0.2">
      <c r="A24218">
        <v>6.2468220869190797E+17</v>
      </c>
      <c r="B24218" t="s">
        <v>48721</v>
      </c>
      <c r="C24218" t="s">
        <v>48722</v>
      </c>
      <c r="D24218" s="1">
        <v>42209.949293981481</v>
      </c>
      <c r="E24218">
        <v>2048</v>
      </c>
      <c r="F24218">
        <v>3833</v>
      </c>
      <c r="G24218" t="s">
        <v>89</v>
      </c>
    </row>
    <row r="24219" spans="1:8" x14ac:dyDescent="0.2">
      <c r="A24219">
        <v>6.2469915439732698E+17</v>
      </c>
      <c r="B24219" t="s">
        <v>48723</v>
      </c>
      <c r="C24219" t="s">
        <v>48724</v>
      </c>
      <c r="D24219" s="1">
        <v>42209.996053240742</v>
      </c>
      <c r="E24219">
        <v>818</v>
      </c>
      <c r="F24219">
        <v>1278</v>
      </c>
      <c r="G24219" t="s">
        <v>215</v>
      </c>
    </row>
    <row r="24220" spans="1:8" x14ac:dyDescent="0.2">
      <c r="A24220">
        <v>6.2489031853461504E+17</v>
      </c>
      <c r="B24220" t="s">
        <v>48725</v>
      </c>
      <c r="C24220" t="s">
        <v>48726</v>
      </c>
      <c r="D24220" s="1">
        <v>42210.523564814815</v>
      </c>
      <c r="E24220">
        <v>249</v>
      </c>
      <c r="F24220">
        <v>673</v>
      </c>
      <c r="G24220" t="s">
        <v>215</v>
      </c>
    </row>
    <row r="24221" spans="1:8" x14ac:dyDescent="0.2">
      <c r="A24221">
        <v>6.2489084366987597E+17</v>
      </c>
      <c r="B24221" t="s">
        <v>48727</v>
      </c>
      <c r="C24221" t="s">
        <v>48728</v>
      </c>
      <c r="D24221" s="1">
        <v>42210.525011574071</v>
      </c>
      <c r="E24221">
        <v>332</v>
      </c>
      <c r="F24221">
        <v>748</v>
      </c>
      <c r="G24221" t="s">
        <v>576</v>
      </c>
    </row>
    <row r="24222" spans="1:8" x14ac:dyDescent="0.2">
      <c r="A24222">
        <v>6.2489207711823398E+17</v>
      </c>
      <c r="B24222" t="s">
        <v>48729</v>
      </c>
      <c r="C24222" t="s">
        <v>48730</v>
      </c>
      <c r="D24222" s="1">
        <v>42210.528414351851</v>
      </c>
      <c r="E24222">
        <v>166</v>
      </c>
      <c r="F24222">
        <v>442</v>
      </c>
      <c r="G24222" t="s">
        <v>576</v>
      </c>
      <c r="H24222" t="s">
        <v>390</v>
      </c>
    </row>
    <row r="24223" spans="1:8" x14ac:dyDescent="0.2">
      <c r="A24223">
        <v>6.2489765015703501E+17</v>
      </c>
      <c r="B24223" t="s">
        <v>48731</v>
      </c>
      <c r="C24223" t="s">
        <v>48732</v>
      </c>
      <c r="D24223" s="1">
        <v>42210.543796296297</v>
      </c>
      <c r="E24223">
        <v>407</v>
      </c>
      <c r="F24223">
        <v>800</v>
      </c>
      <c r="G24223" t="s">
        <v>215</v>
      </c>
    </row>
    <row r="24224" spans="1:8" x14ac:dyDescent="0.2">
      <c r="A24224">
        <v>6.2490439102016294E+17</v>
      </c>
      <c r="B24224" t="s">
        <v>48733</v>
      </c>
      <c r="C24224" t="s">
        <v>48734</v>
      </c>
      <c r="D24224" s="1">
        <v>42210.562395833331</v>
      </c>
      <c r="E24224">
        <v>189</v>
      </c>
      <c r="F24224">
        <v>548</v>
      </c>
      <c r="G24224" t="s">
        <v>215</v>
      </c>
    </row>
    <row r="24225" spans="1:8" x14ac:dyDescent="0.2">
      <c r="A24225">
        <v>6.2490543362765197E+17</v>
      </c>
      <c r="B24225" t="s">
        <v>48735</v>
      </c>
      <c r="C24225" t="s">
        <v>48736</v>
      </c>
      <c r="D24225" s="1">
        <v>42210.56527777778</v>
      </c>
      <c r="E24225">
        <v>419</v>
      </c>
      <c r="F24225">
        <v>1055</v>
      </c>
      <c r="G24225" t="s">
        <v>215</v>
      </c>
    </row>
    <row r="24226" spans="1:8" x14ac:dyDescent="0.2">
      <c r="A24226">
        <v>6.2490583961111296E+17</v>
      </c>
      <c r="B24226" t="s">
        <v>48737</v>
      </c>
      <c r="C24226" t="s">
        <v>48738</v>
      </c>
      <c r="D24226" s="1">
        <v>42210.566400462965</v>
      </c>
      <c r="E24226">
        <v>264</v>
      </c>
      <c r="F24226">
        <v>671</v>
      </c>
      <c r="G24226" t="s">
        <v>215</v>
      </c>
    </row>
    <row r="24227" spans="1:8" x14ac:dyDescent="0.2">
      <c r="A24227">
        <v>6.2490590786505894E+17</v>
      </c>
      <c r="B24227" t="s">
        <v>48739</v>
      </c>
      <c r="C24227" t="s">
        <v>48740</v>
      </c>
      <c r="D24227" s="1">
        <v>42210.56658564815</v>
      </c>
      <c r="E24227">
        <v>252</v>
      </c>
      <c r="F24227">
        <v>776</v>
      </c>
      <c r="G24227" t="s">
        <v>215</v>
      </c>
    </row>
    <row r="24228" spans="1:8" x14ac:dyDescent="0.2">
      <c r="A24228">
        <v>6.2490752543193395E+17</v>
      </c>
      <c r="B24228" t="s">
        <v>48741</v>
      </c>
      <c r="C24228" t="s">
        <v>48742</v>
      </c>
      <c r="D24228" s="1">
        <v>42210.57104166667</v>
      </c>
      <c r="E24228">
        <v>397</v>
      </c>
      <c r="F24228">
        <v>872</v>
      </c>
      <c r="G24228" t="s">
        <v>215</v>
      </c>
    </row>
    <row r="24229" spans="1:8" x14ac:dyDescent="0.2">
      <c r="A24229">
        <v>6.2490787378142003E+17</v>
      </c>
      <c r="B24229" t="s">
        <v>48743</v>
      </c>
      <c r="C24229" t="s">
        <v>48744</v>
      </c>
      <c r="D24229" s="1">
        <v>42210.572002314817</v>
      </c>
      <c r="E24229">
        <v>630</v>
      </c>
      <c r="F24229">
        <v>1212</v>
      </c>
      <c r="G24229" t="s">
        <v>215</v>
      </c>
    </row>
    <row r="24230" spans="1:8" x14ac:dyDescent="0.2">
      <c r="A24230">
        <v>6.2491143297975501E+17</v>
      </c>
      <c r="B24230" t="s">
        <v>48745</v>
      </c>
      <c r="C24230" t="s">
        <v>48746</v>
      </c>
      <c r="D24230" s="1">
        <v>42210.581828703704</v>
      </c>
      <c r="E24230">
        <v>365</v>
      </c>
      <c r="F24230">
        <v>1448</v>
      </c>
    </row>
    <row r="24231" spans="1:8" x14ac:dyDescent="0.2">
      <c r="A24231">
        <v>6.2491426375745498E+17</v>
      </c>
      <c r="B24231" t="s">
        <v>48747</v>
      </c>
      <c r="C24231" t="s">
        <v>48748</v>
      </c>
      <c r="D24231" s="1">
        <v>42210.589641203704</v>
      </c>
      <c r="E24231">
        <v>944</v>
      </c>
      <c r="F24231">
        <v>2014</v>
      </c>
      <c r="G24231" t="s">
        <v>89</v>
      </c>
    </row>
    <row r="24232" spans="1:8" x14ac:dyDescent="0.2">
      <c r="A24232">
        <v>6.2491466229605901E+17</v>
      </c>
      <c r="B24232" t="s">
        <v>48749</v>
      </c>
      <c r="C24232" t="s">
        <v>48750</v>
      </c>
      <c r="D24232" s="1">
        <v>42210.590740740743</v>
      </c>
      <c r="E24232">
        <v>154</v>
      </c>
      <c r="F24232">
        <v>431</v>
      </c>
      <c r="G24232" t="s">
        <v>576</v>
      </c>
    </row>
    <row r="24233" spans="1:8" x14ac:dyDescent="0.2">
      <c r="A24233">
        <v>6.2491536472031206E+17</v>
      </c>
      <c r="B24233" t="s">
        <v>48751</v>
      </c>
      <c r="C24233" t="s">
        <v>48752</v>
      </c>
      <c r="D24233" s="1">
        <v>42210.592673611114</v>
      </c>
      <c r="E24233">
        <v>162</v>
      </c>
      <c r="F24233">
        <v>447</v>
      </c>
      <c r="G24233" t="s">
        <v>215</v>
      </c>
    </row>
    <row r="24234" spans="1:8" x14ac:dyDescent="0.2">
      <c r="A24234">
        <v>6.2491561616465894E+17</v>
      </c>
      <c r="B24234" t="s">
        <v>48753</v>
      </c>
      <c r="C24234" t="s">
        <v>48754</v>
      </c>
      <c r="D24234" s="1">
        <v>42210.593368055554</v>
      </c>
      <c r="E24234">
        <v>259</v>
      </c>
      <c r="F24234">
        <v>615</v>
      </c>
      <c r="G24234" t="s">
        <v>48755</v>
      </c>
    </row>
    <row r="24235" spans="1:8" x14ac:dyDescent="0.2">
      <c r="A24235">
        <v>6.2493123803026202E+17</v>
      </c>
      <c r="B24235" t="s">
        <v>48756</v>
      </c>
      <c r="C24235" t="s">
        <v>48757</v>
      </c>
      <c r="D24235" s="1">
        <v>42210.636481481481</v>
      </c>
      <c r="E24235">
        <v>749</v>
      </c>
      <c r="F24235">
        <v>1511</v>
      </c>
    </row>
    <row r="24236" spans="1:8" x14ac:dyDescent="0.2">
      <c r="A24236">
        <v>6.2493561544918605E+17</v>
      </c>
      <c r="B24236" t="s">
        <v>48758</v>
      </c>
      <c r="C24236" t="s">
        <v>48759</v>
      </c>
      <c r="D24236" s="1">
        <v>42210.648564814815</v>
      </c>
      <c r="E24236">
        <v>662</v>
      </c>
      <c r="F24236">
        <v>1583</v>
      </c>
      <c r="G24236" t="s">
        <v>215</v>
      </c>
      <c r="H24236" t="s">
        <v>505</v>
      </c>
    </row>
    <row r="24237" spans="1:8" x14ac:dyDescent="0.2">
      <c r="A24237">
        <v>6.2497046310672294E+17</v>
      </c>
      <c r="B24237" t="s">
        <v>48760</v>
      </c>
      <c r="C24237" t="s">
        <v>48761</v>
      </c>
      <c r="D24237" s="1">
        <v>42210.744722222225</v>
      </c>
      <c r="E24237">
        <v>1061</v>
      </c>
      <c r="F24237">
        <v>1477</v>
      </c>
      <c r="G24237" t="s">
        <v>215</v>
      </c>
    </row>
    <row r="24238" spans="1:8" x14ac:dyDescent="0.2">
      <c r="A24238">
        <v>6.2497614852774195E+17</v>
      </c>
      <c r="B24238" t="s">
        <v>48762</v>
      </c>
      <c r="C24238" t="s">
        <v>48763</v>
      </c>
      <c r="D24238" s="1">
        <v>42210.760405092595</v>
      </c>
      <c r="E24238">
        <v>172</v>
      </c>
      <c r="F24238">
        <v>898</v>
      </c>
      <c r="G24238" t="s">
        <v>89</v>
      </c>
    </row>
    <row r="24239" spans="1:8" x14ac:dyDescent="0.2">
      <c r="A24239">
        <v>6.2498742780812403E+17</v>
      </c>
      <c r="B24239" t="s">
        <v>48764</v>
      </c>
      <c r="C24239" t="s">
        <v>48765</v>
      </c>
      <c r="D24239" s="1">
        <v>42210.791539351849</v>
      </c>
      <c r="E24239">
        <v>422</v>
      </c>
      <c r="F24239">
        <v>711</v>
      </c>
      <c r="G24239" t="s">
        <v>89</v>
      </c>
    </row>
    <row r="24240" spans="1:8" x14ac:dyDescent="0.2">
      <c r="A24240">
        <v>6.2499189476282304E+17</v>
      </c>
      <c r="B24240" t="s">
        <v>48766</v>
      </c>
      <c r="C24240" t="s">
        <v>48767</v>
      </c>
      <c r="D24240" s="1">
        <v>42210.803865740738</v>
      </c>
      <c r="E24240">
        <v>277</v>
      </c>
      <c r="F24240">
        <v>786</v>
      </c>
      <c r="H24240" t="s">
        <v>390</v>
      </c>
    </row>
    <row r="24241" spans="1:8" x14ac:dyDescent="0.2">
      <c r="A24241">
        <v>6.2499556975751898E+17</v>
      </c>
      <c r="B24241" t="s">
        <v>48768</v>
      </c>
      <c r="C24241" t="s">
        <v>48769</v>
      </c>
      <c r="D24241" s="1">
        <v>42210.814004629632</v>
      </c>
      <c r="E24241">
        <v>441</v>
      </c>
      <c r="F24241">
        <v>1054</v>
      </c>
      <c r="H24241" t="s">
        <v>390</v>
      </c>
    </row>
    <row r="24242" spans="1:8" x14ac:dyDescent="0.2">
      <c r="A24242">
        <v>6.2511113504228096E+17</v>
      </c>
      <c r="B24242" t="s">
        <v>48770</v>
      </c>
      <c r="C24242" t="s">
        <v>48771</v>
      </c>
      <c r="D24242" s="1">
        <v>42211.132905092592</v>
      </c>
      <c r="E24242">
        <v>539</v>
      </c>
      <c r="F24242">
        <v>1859</v>
      </c>
    </row>
    <row r="24243" spans="1:8" x14ac:dyDescent="0.2">
      <c r="A24243">
        <v>6.2511605244013696E+17</v>
      </c>
      <c r="B24243" t="s">
        <v>48772</v>
      </c>
      <c r="C24243" t="s">
        <v>48773</v>
      </c>
      <c r="D24243" s="1">
        <v>42211.146469907406</v>
      </c>
      <c r="E24243">
        <v>1208</v>
      </c>
      <c r="F24243">
        <v>2232</v>
      </c>
    </row>
    <row r="24244" spans="1:8" x14ac:dyDescent="0.2">
      <c r="A24244">
        <v>6.2512344311835802E+17</v>
      </c>
      <c r="B24244" t="s">
        <v>48774</v>
      </c>
      <c r="C24244" t="s">
        <v>48775</v>
      </c>
      <c r="D24244" s="1">
        <v>42211.166863425926</v>
      </c>
      <c r="E24244">
        <v>883</v>
      </c>
      <c r="F24244">
        <v>1427</v>
      </c>
      <c r="G24244" t="s">
        <v>215</v>
      </c>
    </row>
    <row r="24245" spans="1:8" x14ac:dyDescent="0.2">
      <c r="A24245">
        <v>6.2512352231518605E+17</v>
      </c>
      <c r="B24245" t="s">
        <v>48776</v>
      </c>
      <c r="C24245" t="s">
        <v>48777</v>
      </c>
      <c r="D24245" s="1">
        <v>42211.167083333334</v>
      </c>
      <c r="E24245">
        <v>99</v>
      </c>
      <c r="F24245">
        <v>347</v>
      </c>
      <c r="G24245" t="s">
        <v>215</v>
      </c>
    </row>
    <row r="24246" spans="1:8" x14ac:dyDescent="0.2">
      <c r="A24246">
        <v>6.2512382285384397E+17</v>
      </c>
      <c r="B24246" t="s">
        <v>48778</v>
      </c>
      <c r="C24246" t="s">
        <v>48779</v>
      </c>
      <c r="D24246" s="1">
        <v>42211.167916666665</v>
      </c>
      <c r="E24246">
        <v>152</v>
      </c>
      <c r="F24246">
        <v>334</v>
      </c>
      <c r="G24246" t="s">
        <v>215</v>
      </c>
      <c r="H24246" t="s">
        <v>616</v>
      </c>
    </row>
    <row r="24247" spans="1:8" x14ac:dyDescent="0.2">
      <c r="A24247">
        <v>6.2512402689418394E+17</v>
      </c>
      <c r="B24247" t="s">
        <v>48780</v>
      </c>
      <c r="C24247" t="s">
        <v>48781</v>
      </c>
      <c r="D24247" s="1">
        <v>42211.16847222222</v>
      </c>
      <c r="E24247">
        <v>289</v>
      </c>
      <c r="F24247">
        <v>746</v>
      </c>
      <c r="G24247" t="s">
        <v>89</v>
      </c>
    </row>
    <row r="24248" spans="1:8" x14ac:dyDescent="0.2">
      <c r="A24248">
        <v>6.2512467222978099E+17</v>
      </c>
      <c r="B24248" t="s">
        <v>48782</v>
      </c>
      <c r="C24248" t="s">
        <v>48783</v>
      </c>
      <c r="D24248" s="1">
        <v>42211.170254629629</v>
      </c>
      <c r="E24248">
        <v>234</v>
      </c>
      <c r="F24248">
        <v>528</v>
      </c>
      <c r="G24248" t="s">
        <v>215</v>
      </c>
    </row>
    <row r="24249" spans="1:8" x14ac:dyDescent="0.2">
      <c r="A24249">
        <v>6.2512470830495296E+17</v>
      </c>
      <c r="B24249" t="s">
        <v>48784</v>
      </c>
      <c r="C24249" t="s">
        <v>48785</v>
      </c>
      <c r="D24249" s="1">
        <v>42211.170358796298</v>
      </c>
      <c r="E24249">
        <v>125</v>
      </c>
      <c r="F24249">
        <v>404</v>
      </c>
      <c r="G24249" t="s">
        <v>215</v>
      </c>
    </row>
    <row r="24250" spans="1:8" x14ac:dyDescent="0.2">
      <c r="A24250">
        <v>6.2512498848030694E+17</v>
      </c>
      <c r="B24250" t="s">
        <v>48786</v>
      </c>
      <c r="C24250" t="s">
        <v>48787</v>
      </c>
      <c r="D24250" s="1">
        <v>42211.171134259261</v>
      </c>
      <c r="E24250">
        <v>229</v>
      </c>
      <c r="F24250">
        <v>402</v>
      </c>
      <c r="G24250" t="s">
        <v>215</v>
      </c>
    </row>
    <row r="24251" spans="1:8" x14ac:dyDescent="0.2">
      <c r="A24251">
        <v>6.2512547229743898E+17</v>
      </c>
      <c r="B24251" t="s">
        <v>48788</v>
      </c>
      <c r="C24251" t="s">
        <v>48789</v>
      </c>
      <c r="D24251" s="1">
        <v>42211.172465277778</v>
      </c>
      <c r="E24251">
        <v>169</v>
      </c>
      <c r="F24251">
        <v>384</v>
      </c>
      <c r="G24251" t="s">
        <v>487</v>
      </c>
    </row>
    <row r="24252" spans="1:8" x14ac:dyDescent="0.2">
      <c r="A24252">
        <v>6.2512579519592E+17</v>
      </c>
      <c r="B24252" t="s">
        <v>48790</v>
      </c>
      <c r="C24252" t="s">
        <v>48791</v>
      </c>
      <c r="D24252" s="1">
        <v>42211.173356481479</v>
      </c>
      <c r="E24252">
        <v>315</v>
      </c>
      <c r="F24252">
        <v>688</v>
      </c>
      <c r="G24252" t="s">
        <v>215</v>
      </c>
    </row>
    <row r="24253" spans="1:8" x14ac:dyDescent="0.2">
      <c r="A24253">
        <v>6.2512590715868301E+17</v>
      </c>
      <c r="B24253" t="s">
        <v>48792</v>
      </c>
      <c r="C24253" t="s">
        <v>48793</v>
      </c>
      <c r="D24253" s="1">
        <v>42211.173668981479</v>
      </c>
      <c r="E24253">
        <v>285</v>
      </c>
      <c r="F24253">
        <v>654</v>
      </c>
      <c r="G24253" t="s">
        <v>215</v>
      </c>
      <c r="H24253" t="s">
        <v>390</v>
      </c>
    </row>
    <row r="24254" spans="1:8" x14ac:dyDescent="0.2">
      <c r="A24254">
        <v>6.2512613646129101E+17</v>
      </c>
      <c r="B24254" t="s">
        <v>48794</v>
      </c>
      <c r="C24254" t="s">
        <v>48795</v>
      </c>
      <c r="D24254" s="1">
        <v>42211.174293981479</v>
      </c>
      <c r="E24254">
        <v>436</v>
      </c>
      <c r="F24254">
        <v>967</v>
      </c>
      <c r="G24254" t="s">
        <v>215</v>
      </c>
    </row>
    <row r="24255" spans="1:8" x14ac:dyDescent="0.2">
      <c r="A24255">
        <v>6.2512639407541798E+17</v>
      </c>
      <c r="B24255" t="s">
        <v>48796</v>
      </c>
      <c r="C24255" t="s">
        <v>48797</v>
      </c>
      <c r="D24255" s="1">
        <v>42211.175011574072</v>
      </c>
      <c r="E24255">
        <v>105</v>
      </c>
      <c r="F24255">
        <v>345</v>
      </c>
      <c r="G24255" t="s">
        <v>215</v>
      </c>
    </row>
    <row r="24256" spans="1:8" x14ac:dyDescent="0.2">
      <c r="A24256">
        <v>6.2512642863231706E+17</v>
      </c>
      <c r="B24256" t="s">
        <v>48798</v>
      </c>
      <c r="C24256" t="s">
        <v>48799</v>
      </c>
      <c r="D24256" s="1">
        <v>42211.175104166665</v>
      </c>
      <c r="E24256">
        <v>103</v>
      </c>
      <c r="F24256">
        <v>327</v>
      </c>
      <c r="G24256" t="s">
        <v>576</v>
      </c>
    </row>
    <row r="24257" spans="1:8" x14ac:dyDescent="0.2">
      <c r="A24257">
        <v>6.2512657713584102E+17</v>
      </c>
      <c r="B24257" t="s">
        <v>48800</v>
      </c>
      <c r="C24257" t="s">
        <v>48801</v>
      </c>
      <c r="D24257" s="1">
        <v>42211.175509259258</v>
      </c>
      <c r="E24257">
        <v>171</v>
      </c>
      <c r="F24257">
        <v>485</v>
      </c>
      <c r="G24257" t="s">
        <v>215</v>
      </c>
    </row>
    <row r="24258" spans="1:8" x14ac:dyDescent="0.2">
      <c r="A24258">
        <v>6.2512661100905203E+17</v>
      </c>
      <c r="B24258" t="s">
        <v>48802</v>
      </c>
      <c r="C24258" t="s">
        <v>48803</v>
      </c>
      <c r="D24258" s="1">
        <v>42211.175613425927</v>
      </c>
      <c r="E24258">
        <v>95</v>
      </c>
      <c r="F24258">
        <v>304</v>
      </c>
      <c r="G24258" t="s">
        <v>215</v>
      </c>
    </row>
    <row r="24259" spans="1:8" x14ac:dyDescent="0.2">
      <c r="A24259">
        <v>6.2512690768057101E+17</v>
      </c>
      <c r="B24259" t="s">
        <v>48804</v>
      </c>
      <c r="C24259" t="s">
        <v>48805</v>
      </c>
      <c r="D24259" s="1">
        <v>42211.176423611112</v>
      </c>
      <c r="E24259">
        <v>390</v>
      </c>
      <c r="F24259">
        <v>751</v>
      </c>
      <c r="G24259" t="s">
        <v>215</v>
      </c>
    </row>
    <row r="24260" spans="1:8" x14ac:dyDescent="0.2">
      <c r="A24260">
        <v>6.2512835957242598E+17</v>
      </c>
      <c r="B24260" t="s">
        <v>48806</v>
      </c>
      <c r="C24260" t="s">
        <v>48807</v>
      </c>
      <c r="D24260" s="1">
        <v>42211.180428240739</v>
      </c>
      <c r="E24260">
        <v>667</v>
      </c>
      <c r="F24260">
        <v>1156</v>
      </c>
      <c r="G24260" t="s">
        <v>89</v>
      </c>
    </row>
    <row r="24261" spans="1:8" x14ac:dyDescent="0.2">
      <c r="A24261">
        <v>6.2513524751298906E+17</v>
      </c>
      <c r="B24261" t="s">
        <v>48808</v>
      </c>
      <c r="C24261" t="s">
        <v>48809</v>
      </c>
      <c r="D24261" s="1">
        <v>42211.199444444443</v>
      </c>
      <c r="E24261">
        <v>567</v>
      </c>
      <c r="F24261">
        <v>1086</v>
      </c>
      <c r="G24261" t="s">
        <v>89</v>
      </c>
      <c r="H24261" t="s">
        <v>390</v>
      </c>
    </row>
    <row r="24262" spans="1:8" x14ac:dyDescent="0.2">
      <c r="A24262">
        <v>6.2513567031978304E+17</v>
      </c>
      <c r="B24262" t="s">
        <v>48810</v>
      </c>
      <c r="C24262" t="s">
        <v>48811</v>
      </c>
      <c r="D24262" s="1">
        <v>42211.200601851851</v>
      </c>
      <c r="E24262">
        <v>219</v>
      </c>
      <c r="F24262">
        <v>348</v>
      </c>
      <c r="G24262" t="s">
        <v>576</v>
      </c>
    </row>
    <row r="24263" spans="1:8" x14ac:dyDescent="0.2">
      <c r="A24263">
        <v>6.2513577556746598E+17</v>
      </c>
      <c r="B24263" t="s">
        <v>48812</v>
      </c>
      <c r="C24263" t="s">
        <v>48813</v>
      </c>
      <c r="D24263" s="1">
        <v>42211.200902777775</v>
      </c>
      <c r="E24263">
        <v>154</v>
      </c>
      <c r="F24263">
        <v>386</v>
      </c>
      <c r="G24263" t="s">
        <v>48814</v>
      </c>
    </row>
    <row r="24264" spans="1:8" x14ac:dyDescent="0.2">
      <c r="A24264">
        <v>6.2513712261437798E+17</v>
      </c>
      <c r="B24264" t="s">
        <v>48815</v>
      </c>
      <c r="C24264" t="s">
        <v>48816</v>
      </c>
      <c r="D24264" s="1">
        <v>42211.204618055555</v>
      </c>
      <c r="E24264">
        <v>167</v>
      </c>
      <c r="F24264">
        <v>361</v>
      </c>
      <c r="G24264" t="s">
        <v>576</v>
      </c>
    </row>
    <row r="24265" spans="1:8" x14ac:dyDescent="0.2">
      <c r="A24265">
        <v>6.2513736009165197E+17</v>
      </c>
      <c r="B24265" t="s">
        <v>48817</v>
      </c>
      <c r="C24265" t="s">
        <v>48818</v>
      </c>
      <c r="D24265" s="1">
        <v>42211.205266203702</v>
      </c>
      <c r="E24265">
        <v>283</v>
      </c>
      <c r="F24265">
        <v>740</v>
      </c>
      <c r="G24265" t="s">
        <v>576</v>
      </c>
      <c r="H24265" t="s">
        <v>13093</v>
      </c>
    </row>
    <row r="24266" spans="1:8" x14ac:dyDescent="0.2">
      <c r="A24266">
        <v>6.2526858334245606E+17</v>
      </c>
      <c r="B24266" t="s">
        <v>48819</v>
      </c>
      <c r="C24266" t="s">
        <v>48820</v>
      </c>
      <c r="D24266" s="1">
        <v>42211.567372685182</v>
      </c>
      <c r="E24266">
        <v>275</v>
      </c>
      <c r="F24266">
        <v>569</v>
      </c>
      <c r="G24266" t="e">
        <f>_xlfn.SINGLE( _xlfn.SINGLE( _xlfn.SINGLE(bdean1468)))</f>
        <v>#NAME?</v>
      </c>
    </row>
    <row r="24267" spans="1:8" x14ac:dyDescent="0.2">
      <c r="A24267">
        <v>6.2526881993055795E+17</v>
      </c>
      <c r="B24267" t="s">
        <v>48821</v>
      </c>
      <c r="C24267" t="s">
        <v>48822</v>
      </c>
      <c r="D24267" s="1">
        <v>42211.568032407406</v>
      </c>
      <c r="E24267">
        <v>159</v>
      </c>
      <c r="F24267">
        <v>387</v>
      </c>
      <c r="G24267" t="s">
        <v>576</v>
      </c>
    </row>
    <row r="24268" spans="1:8" x14ac:dyDescent="0.2">
      <c r="A24268">
        <v>6.2526936996734899E+17</v>
      </c>
      <c r="B24268" t="s">
        <v>48823</v>
      </c>
      <c r="C24268" t="s">
        <v>48824</v>
      </c>
      <c r="D24268" s="1">
        <v>42211.569548611114</v>
      </c>
      <c r="E24268">
        <v>109</v>
      </c>
      <c r="F24268">
        <v>273</v>
      </c>
      <c r="G24268" t="s">
        <v>215</v>
      </c>
    </row>
    <row r="24269" spans="1:8" x14ac:dyDescent="0.2">
      <c r="A24269">
        <v>6.2526952007733197E+17</v>
      </c>
      <c r="B24269" t="s">
        <v>48825</v>
      </c>
      <c r="C24269" t="s">
        <v>48826</v>
      </c>
      <c r="D24269" s="1">
        <v>42211.569965277777</v>
      </c>
      <c r="E24269">
        <v>126</v>
      </c>
      <c r="F24269">
        <v>340</v>
      </c>
      <c r="G24269" t="e">
        <f>_xlfn.SINGLE( _xlfn.SINGLE( _xlfn.SINGLE(gmail)))</f>
        <v>#NAME?</v>
      </c>
    </row>
    <row r="24270" spans="1:8" x14ac:dyDescent="0.2">
      <c r="A24270">
        <v>6.2526985283664205E+17</v>
      </c>
      <c r="B24270" t="s">
        <v>48827</v>
      </c>
      <c r="C24270" t="s">
        <v>48828</v>
      </c>
      <c r="D24270" s="1">
        <v>42211.570879629631</v>
      </c>
      <c r="E24270">
        <v>183</v>
      </c>
      <c r="F24270">
        <v>420</v>
      </c>
      <c r="G24270" t="e">
        <f>_xlfn.SINGLE( _xlfn.SINGLE( _xlfn.SINGLE(gmail)))</f>
        <v>#NAME?</v>
      </c>
    </row>
    <row r="24271" spans="1:8" x14ac:dyDescent="0.2">
      <c r="A24271">
        <v>6.2527064063597696E+17</v>
      </c>
      <c r="B24271" t="s">
        <v>48829</v>
      </c>
      <c r="C24271" t="s">
        <v>48830</v>
      </c>
      <c r="D24271" s="1">
        <v>42211.573055555556</v>
      </c>
      <c r="E24271">
        <v>544</v>
      </c>
      <c r="F24271">
        <v>1042</v>
      </c>
      <c r="G24271" t="s">
        <v>576</v>
      </c>
    </row>
    <row r="24272" spans="1:8" x14ac:dyDescent="0.2">
      <c r="A24272">
        <v>6.2527087949740006E+17</v>
      </c>
      <c r="B24272" t="s">
        <v>48831</v>
      </c>
      <c r="C24272" t="s">
        <v>48832</v>
      </c>
      <c r="D24272" s="1">
        <v>42211.57371527778</v>
      </c>
      <c r="E24272">
        <v>291</v>
      </c>
      <c r="F24272">
        <v>564</v>
      </c>
      <c r="G24272" t="s">
        <v>576</v>
      </c>
    </row>
    <row r="24273" spans="1:8" x14ac:dyDescent="0.2">
      <c r="A24273">
        <v>6.2527129871808102E+17</v>
      </c>
      <c r="B24273" t="s">
        <v>48833</v>
      </c>
      <c r="C24273" t="s">
        <v>48834</v>
      </c>
      <c r="D24273" s="1">
        <v>42211.574872685182</v>
      </c>
      <c r="E24273">
        <v>257</v>
      </c>
      <c r="F24273">
        <v>555</v>
      </c>
      <c r="G24273" t="e">
        <f>_xlfn.SINGLE( _xlfn.SINGLE(gmail))</f>
        <v>#NAME?</v>
      </c>
    </row>
    <row r="24274" spans="1:8" x14ac:dyDescent="0.2">
      <c r="A24274">
        <v>6.2527134902874496E+17</v>
      </c>
      <c r="B24274" t="s">
        <v>48835</v>
      </c>
      <c r="C24274" t="s">
        <v>48836</v>
      </c>
      <c r="D24274" s="1">
        <v>42211.575011574074</v>
      </c>
      <c r="E24274">
        <v>561</v>
      </c>
      <c r="F24274">
        <v>1159</v>
      </c>
      <c r="G24274" t="s">
        <v>215</v>
      </c>
    </row>
    <row r="24275" spans="1:8" x14ac:dyDescent="0.2">
      <c r="A24275">
        <v>6.2527144992690099E+17</v>
      </c>
      <c r="B24275" t="s">
        <v>48837</v>
      </c>
      <c r="C24275" t="s">
        <v>48838</v>
      </c>
      <c r="D24275" s="1">
        <v>42211.575289351851</v>
      </c>
      <c r="E24275">
        <v>447</v>
      </c>
      <c r="F24275">
        <v>829</v>
      </c>
      <c r="G24275" t="s">
        <v>89</v>
      </c>
    </row>
    <row r="24276" spans="1:8" x14ac:dyDescent="0.2">
      <c r="A24276">
        <v>6.2527150462063795E+17</v>
      </c>
      <c r="B24276" t="s">
        <v>48839</v>
      </c>
      <c r="C24276" t="s">
        <v>48840</v>
      </c>
      <c r="D24276" s="1">
        <v>42211.575439814813</v>
      </c>
      <c r="E24276">
        <v>204</v>
      </c>
      <c r="F24276">
        <v>547</v>
      </c>
      <c r="G24276" t="s">
        <v>215</v>
      </c>
      <c r="H24276" t="s">
        <v>13093</v>
      </c>
    </row>
    <row r="24277" spans="1:8" x14ac:dyDescent="0.2">
      <c r="A24277">
        <v>6.2527168976141901E+17</v>
      </c>
      <c r="B24277" t="s">
        <v>48841</v>
      </c>
      <c r="C24277" t="s">
        <v>48842</v>
      </c>
      <c r="D24277" s="1">
        <v>42211.575949074075</v>
      </c>
      <c r="E24277">
        <v>647</v>
      </c>
      <c r="F24277">
        <v>1246</v>
      </c>
      <c r="G24277" t="s">
        <v>89</v>
      </c>
      <c r="H24277" t="s">
        <v>616</v>
      </c>
    </row>
    <row r="24278" spans="1:8" x14ac:dyDescent="0.2">
      <c r="A24278">
        <v>6.2547722475025997E+17</v>
      </c>
      <c r="B24278" t="s">
        <v>48843</v>
      </c>
      <c r="C24278" t="s">
        <v>48844</v>
      </c>
      <c r="D24278" s="1">
        <v>42212.143113425926</v>
      </c>
      <c r="E24278">
        <v>153</v>
      </c>
      <c r="F24278">
        <v>500</v>
      </c>
      <c r="G24278" t="s">
        <v>215</v>
      </c>
    </row>
    <row r="24279" spans="1:8" x14ac:dyDescent="0.2">
      <c r="A24279">
        <v>6.2547740124239795E+17</v>
      </c>
      <c r="B24279" t="s">
        <v>48845</v>
      </c>
      <c r="C24279" t="s">
        <v>48846</v>
      </c>
      <c r="D24279" s="1">
        <v>42212.143599537034</v>
      </c>
      <c r="E24279">
        <v>220</v>
      </c>
      <c r="F24279">
        <v>513</v>
      </c>
      <c r="G24279" t="s">
        <v>576</v>
      </c>
      <c r="H24279" t="s">
        <v>616</v>
      </c>
    </row>
    <row r="24280" spans="1:8" x14ac:dyDescent="0.2">
      <c r="A24280">
        <v>6.2547754496444006E+17</v>
      </c>
      <c r="B24280" t="s">
        <v>48847</v>
      </c>
      <c r="C24280" t="s">
        <v>48848</v>
      </c>
      <c r="D24280" s="1">
        <v>42212.144004629627</v>
      </c>
      <c r="E24280">
        <v>185</v>
      </c>
      <c r="F24280">
        <v>444</v>
      </c>
      <c r="G24280" t="e">
        <f>eddiebrognano</f>
        <v>#NAME?</v>
      </c>
    </row>
    <row r="24281" spans="1:8" x14ac:dyDescent="0.2">
      <c r="A24281">
        <v>6.2547760154138995E+17</v>
      </c>
      <c r="B24281" t="s">
        <v>48849</v>
      </c>
      <c r="C24281" t="s">
        <v>48850</v>
      </c>
      <c r="D24281" s="1">
        <v>42212.144155092596</v>
      </c>
      <c r="E24281">
        <v>150</v>
      </c>
      <c r="F24281">
        <v>458</v>
      </c>
      <c r="G24281" t="s">
        <v>48851</v>
      </c>
    </row>
    <row r="24282" spans="1:8" x14ac:dyDescent="0.2">
      <c r="A24282">
        <v>6.2547774473071002E+17</v>
      </c>
      <c r="B24282" t="s">
        <v>48852</v>
      </c>
      <c r="C24282" t="s">
        <v>48853</v>
      </c>
      <c r="D24282" s="1">
        <v>42212.144548611112</v>
      </c>
      <c r="E24282">
        <v>425</v>
      </c>
      <c r="F24282">
        <v>728</v>
      </c>
      <c r="G24282" t="s">
        <v>89</v>
      </c>
    </row>
    <row r="24283" spans="1:8" x14ac:dyDescent="0.2">
      <c r="A24283">
        <v>6.2547781859661798E+17</v>
      </c>
      <c r="B24283" t="s">
        <v>48854</v>
      </c>
      <c r="C24283" t="s">
        <v>48855</v>
      </c>
      <c r="D24283" s="1">
        <v>42212.144756944443</v>
      </c>
      <c r="E24283">
        <v>193</v>
      </c>
      <c r="F24283">
        <v>515</v>
      </c>
      <c r="G24283" t="s">
        <v>215</v>
      </c>
    </row>
    <row r="24284" spans="1:8" x14ac:dyDescent="0.2">
      <c r="A24284">
        <v>6.2547810842300403E+17</v>
      </c>
      <c r="B24284" t="s">
        <v>48856</v>
      </c>
      <c r="C24284" t="s">
        <v>48857</v>
      </c>
      <c r="D24284" s="1">
        <v>42212.145555555559</v>
      </c>
      <c r="E24284">
        <v>176</v>
      </c>
      <c r="F24284">
        <v>503</v>
      </c>
      <c r="G24284" t="s">
        <v>89</v>
      </c>
    </row>
    <row r="24285" spans="1:8" x14ac:dyDescent="0.2">
      <c r="A24285">
        <v>6.2547823580407296E+17</v>
      </c>
      <c r="B24285" t="s">
        <v>48858</v>
      </c>
      <c r="C24285" t="s">
        <v>48859</v>
      </c>
      <c r="D24285" s="1">
        <v>42212.145902777775</v>
      </c>
      <c r="E24285">
        <v>994</v>
      </c>
      <c r="F24285">
        <v>1899</v>
      </c>
      <c r="G24285" t="s">
        <v>89</v>
      </c>
    </row>
    <row r="24286" spans="1:8" x14ac:dyDescent="0.2">
      <c r="A24286">
        <v>6.25478912513024E+17</v>
      </c>
      <c r="B24286" t="s">
        <v>48860</v>
      </c>
      <c r="C24286" t="s">
        <v>48861</v>
      </c>
      <c r="D24286" s="1">
        <v>42212.147777777776</v>
      </c>
      <c r="E24286">
        <v>225</v>
      </c>
      <c r="F24286">
        <v>535</v>
      </c>
      <c r="G24286" t="s">
        <v>215</v>
      </c>
    </row>
    <row r="24287" spans="1:8" x14ac:dyDescent="0.2">
      <c r="A24287">
        <v>6.2547908305342003E+17</v>
      </c>
      <c r="B24287" t="s">
        <v>48862</v>
      </c>
      <c r="C24287" t="s">
        <v>48863</v>
      </c>
      <c r="D24287" s="1">
        <v>42212.148240740738</v>
      </c>
      <c r="E24287">
        <v>162</v>
      </c>
      <c r="F24287">
        <v>487</v>
      </c>
      <c r="G24287" t="s">
        <v>576</v>
      </c>
    </row>
    <row r="24288" spans="1:8" x14ac:dyDescent="0.2">
      <c r="A24288">
        <v>6.2547912548303603E+17</v>
      </c>
      <c r="B24288" t="s">
        <v>48864</v>
      </c>
      <c r="C24288" t="s">
        <v>48865</v>
      </c>
      <c r="D24288" s="1">
        <v>42212.148368055554</v>
      </c>
      <c r="E24288">
        <v>115</v>
      </c>
      <c r="F24288">
        <v>409</v>
      </c>
      <c r="G24288" t="s">
        <v>576</v>
      </c>
    </row>
    <row r="24289" spans="1:8" x14ac:dyDescent="0.2">
      <c r="A24289">
        <v>6.2548134100667098E+17</v>
      </c>
      <c r="B24289" t="s">
        <v>48866</v>
      </c>
      <c r="C24289" t="s">
        <v>48867</v>
      </c>
      <c r="D24289" s="1">
        <v>42212.154479166667</v>
      </c>
      <c r="E24289">
        <v>321</v>
      </c>
      <c r="F24289">
        <v>858</v>
      </c>
      <c r="G24289" t="s">
        <v>89</v>
      </c>
    </row>
    <row r="24290" spans="1:8" x14ac:dyDescent="0.2">
      <c r="A24290">
        <v>6.2548202410781005E+17</v>
      </c>
      <c r="B24290" t="s">
        <v>48868</v>
      </c>
      <c r="C24290" t="s">
        <v>48869</v>
      </c>
      <c r="D24290" s="1">
        <v>42212.156365740739</v>
      </c>
      <c r="E24290">
        <v>507</v>
      </c>
      <c r="F24290">
        <v>1418</v>
      </c>
      <c r="G24290" t="s">
        <v>215</v>
      </c>
    </row>
    <row r="24291" spans="1:8" x14ac:dyDescent="0.2">
      <c r="A24291">
        <v>6.25718345325744E+17</v>
      </c>
      <c r="B24291" t="s">
        <v>48870</v>
      </c>
      <c r="C24291" t="s">
        <v>48871</v>
      </c>
      <c r="D24291" s="1">
        <v>42212.808483796296</v>
      </c>
      <c r="E24291">
        <v>238</v>
      </c>
      <c r="F24291">
        <v>455</v>
      </c>
      <c r="H24291" t="s">
        <v>390</v>
      </c>
    </row>
    <row r="24292" spans="1:8" x14ac:dyDescent="0.2">
      <c r="A24292">
        <v>6.2571954696870195E+17</v>
      </c>
      <c r="B24292" t="s">
        <v>48872</v>
      </c>
      <c r="C24292" t="s">
        <v>48873</v>
      </c>
      <c r="D24292" s="1">
        <v>42212.811793981484</v>
      </c>
      <c r="E24292">
        <v>183</v>
      </c>
      <c r="F24292">
        <v>467</v>
      </c>
    </row>
    <row r="24293" spans="1:8" x14ac:dyDescent="0.2">
      <c r="A24293">
        <v>6.2571996509048806E+17</v>
      </c>
      <c r="B24293" t="s">
        <v>48874</v>
      </c>
      <c r="C24293" t="s">
        <v>48875</v>
      </c>
      <c r="D24293" s="1">
        <v>42212.812951388885</v>
      </c>
      <c r="E24293">
        <v>199</v>
      </c>
      <c r="F24293">
        <v>563</v>
      </c>
      <c r="G24293" t="s">
        <v>215</v>
      </c>
    </row>
    <row r="24294" spans="1:8" x14ac:dyDescent="0.2">
      <c r="A24294">
        <v>6.2572111823047398E+17</v>
      </c>
      <c r="B24294" t="s">
        <v>48876</v>
      </c>
      <c r="C24294" t="s">
        <v>48877</v>
      </c>
      <c r="D24294" s="1">
        <v>42212.816134259258</v>
      </c>
      <c r="E24294">
        <v>937</v>
      </c>
      <c r="F24294">
        <v>2288</v>
      </c>
      <c r="H24294" t="s">
        <v>48878</v>
      </c>
    </row>
    <row r="24295" spans="1:8" x14ac:dyDescent="0.2">
      <c r="A24295">
        <v>6.2572766590389798E+17</v>
      </c>
      <c r="B24295" t="s">
        <v>48879</v>
      </c>
      <c r="C24295" t="s">
        <v>48880</v>
      </c>
      <c r="D24295" s="1">
        <v>42212.834201388891</v>
      </c>
      <c r="E24295">
        <v>2180</v>
      </c>
      <c r="F24295">
        <v>2223</v>
      </c>
    </row>
    <row r="24296" spans="1:8" x14ac:dyDescent="0.2">
      <c r="A24296">
        <v>6.2572873892015296E+17</v>
      </c>
      <c r="B24296" t="s">
        <v>48881</v>
      </c>
      <c r="C24296" t="s">
        <v>48882</v>
      </c>
      <c r="D24296" s="1">
        <v>42212.837164351855</v>
      </c>
      <c r="E24296">
        <v>275</v>
      </c>
      <c r="F24296">
        <v>544</v>
      </c>
      <c r="G24296" t="s">
        <v>576</v>
      </c>
      <c r="H24296" t="s">
        <v>390</v>
      </c>
    </row>
    <row r="24297" spans="1:8" x14ac:dyDescent="0.2">
      <c r="A24297">
        <v>6.2573430806666803E+17</v>
      </c>
      <c r="B24297" t="s">
        <v>48883</v>
      </c>
      <c r="C24297" t="s">
        <v>48884</v>
      </c>
      <c r="D24297" s="1">
        <v>42212.852534722224</v>
      </c>
      <c r="E24297">
        <v>200</v>
      </c>
      <c r="F24297">
        <v>507</v>
      </c>
      <c r="G24297" t="s">
        <v>215</v>
      </c>
    </row>
    <row r="24298" spans="1:8" x14ac:dyDescent="0.2">
      <c r="A24298">
        <v>6.2573577276792E+17</v>
      </c>
      <c r="B24298" t="s">
        <v>48885</v>
      </c>
      <c r="C24298" t="s">
        <v>48886</v>
      </c>
      <c r="D24298" s="1">
        <v>42212.856574074074</v>
      </c>
      <c r="E24298">
        <v>250</v>
      </c>
      <c r="F24298">
        <v>689</v>
      </c>
      <c r="G24298" t="s">
        <v>89</v>
      </c>
    </row>
    <row r="24299" spans="1:8" x14ac:dyDescent="0.2">
      <c r="A24299">
        <v>6.2573656221142605E+17</v>
      </c>
      <c r="B24299" t="s">
        <v>48887</v>
      </c>
      <c r="C24299" t="s">
        <v>48888</v>
      </c>
      <c r="D24299" s="1">
        <v>42212.858749999999</v>
      </c>
      <c r="E24299">
        <v>171</v>
      </c>
      <c r="F24299">
        <v>511</v>
      </c>
      <c r="G24299" t="s">
        <v>215</v>
      </c>
    </row>
    <row r="24300" spans="1:8" x14ac:dyDescent="0.2">
      <c r="A24300">
        <v>6.2573729940653594E+17</v>
      </c>
      <c r="B24300" t="s">
        <v>48889</v>
      </c>
      <c r="C24300" t="s">
        <v>48890</v>
      </c>
      <c r="D24300" s="1">
        <v>42212.86078703704</v>
      </c>
      <c r="E24300">
        <v>154</v>
      </c>
      <c r="F24300">
        <v>422</v>
      </c>
      <c r="G24300" t="s">
        <v>576</v>
      </c>
    </row>
    <row r="24301" spans="1:8" x14ac:dyDescent="0.2">
      <c r="A24301">
        <v>6.2573751862185101E+17</v>
      </c>
      <c r="B24301" t="s">
        <v>48891</v>
      </c>
      <c r="C24301" t="s">
        <v>48892</v>
      </c>
      <c r="D24301" s="1">
        <v>42212.861388888887</v>
      </c>
      <c r="E24301">
        <v>291</v>
      </c>
      <c r="F24301">
        <v>687</v>
      </c>
      <c r="G24301" t="s">
        <v>215</v>
      </c>
      <c r="H24301" t="s">
        <v>390</v>
      </c>
    </row>
    <row r="24302" spans="1:8" x14ac:dyDescent="0.2">
      <c r="A24302">
        <v>6.2574025674316096E+17</v>
      </c>
      <c r="B24302" t="s">
        <v>48893</v>
      </c>
      <c r="C24302" t="s">
        <v>48894</v>
      </c>
      <c r="D24302" s="1">
        <v>42212.868946759256</v>
      </c>
      <c r="E24302">
        <v>297</v>
      </c>
      <c r="F24302">
        <v>602</v>
      </c>
      <c r="G24302" t="s">
        <v>89</v>
      </c>
    </row>
    <row r="24303" spans="1:8" x14ac:dyDescent="0.2">
      <c r="A24303">
        <v>6.2574386127765901E+17</v>
      </c>
      <c r="B24303" t="s">
        <v>48895</v>
      </c>
      <c r="C24303" t="s">
        <v>48896</v>
      </c>
      <c r="D24303" s="1">
        <v>42212.878888888888</v>
      </c>
      <c r="E24303">
        <v>325</v>
      </c>
      <c r="F24303">
        <v>749</v>
      </c>
      <c r="G24303" t="s">
        <v>48897</v>
      </c>
    </row>
    <row r="24304" spans="1:8" x14ac:dyDescent="0.2">
      <c r="A24304">
        <v>6.2574510116010304E+17</v>
      </c>
      <c r="B24304" t="s">
        <v>48898</v>
      </c>
      <c r="C24304" t="s">
        <v>48899</v>
      </c>
      <c r="D24304" s="1">
        <v>42212.882314814815</v>
      </c>
      <c r="E24304">
        <v>167</v>
      </c>
      <c r="F24304">
        <v>468</v>
      </c>
    </row>
    <row r="24305" spans="1:8" x14ac:dyDescent="0.2">
      <c r="A24305">
        <v>6.2574536918867098E+17</v>
      </c>
      <c r="B24305" t="s">
        <v>48900</v>
      </c>
      <c r="C24305" t="s">
        <v>48901</v>
      </c>
      <c r="D24305" s="1">
        <v>42212.883055555554</v>
      </c>
      <c r="E24305">
        <v>290</v>
      </c>
      <c r="F24305">
        <v>738</v>
      </c>
      <c r="G24305" t="s">
        <v>48902</v>
      </c>
    </row>
    <row r="24306" spans="1:8" x14ac:dyDescent="0.2">
      <c r="A24306">
        <v>6.2574858470988506E+17</v>
      </c>
      <c r="B24306" t="s">
        <v>48903</v>
      </c>
      <c r="C24306" t="s">
        <v>48904</v>
      </c>
      <c r="D24306" s="1">
        <v>42212.891932870371</v>
      </c>
      <c r="E24306">
        <v>173</v>
      </c>
      <c r="F24306">
        <v>384</v>
      </c>
      <c r="G24306" t="s">
        <v>215</v>
      </c>
    </row>
    <row r="24307" spans="1:8" x14ac:dyDescent="0.2">
      <c r="A24307">
        <v>6.2574875468411597E+17</v>
      </c>
      <c r="B24307" t="s">
        <v>48905</v>
      </c>
      <c r="C24307" t="s">
        <v>48906</v>
      </c>
      <c r="D24307" s="1">
        <v>42212.892395833333</v>
      </c>
      <c r="E24307">
        <v>229</v>
      </c>
      <c r="F24307">
        <v>435</v>
      </c>
      <c r="G24307" t="s">
        <v>576</v>
      </c>
    </row>
    <row r="24308" spans="1:8" x14ac:dyDescent="0.2">
      <c r="A24308">
        <v>6.2575361879745702E+17</v>
      </c>
      <c r="B24308" t="s">
        <v>48907</v>
      </c>
      <c r="C24308" t="s">
        <v>48908</v>
      </c>
      <c r="D24308" s="1">
        <v>42212.905821759261</v>
      </c>
      <c r="E24308">
        <v>788</v>
      </c>
      <c r="F24308">
        <v>1596</v>
      </c>
    </row>
    <row r="24309" spans="1:8" x14ac:dyDescent="0.2">
      <c r="A24309">
        <v>6.2575514168212198E+17</v>
      </c>
      <c r="B24309" t="s">
        <v>48909</v>
      </c>
      <c r="C24309" t="s">
        <v>48910</v>
      </c>
      <c r="D24309" s="1">
        <v>42212.91002314815</v>
      </c>
      <c r="E24309">
        <v>1136</v>
      </c>
      <c r="F24309">
        <v>1299</v>
      </c>
      <c r="G24309" t="e">
        <f>donaldtrump</f>
        <v>#NAME?</v>
      </c>
    </row>
    <row r="24310" spans="1:8" x14ac:dyDescent="0.2">
      <c r="A24310">
        <v>6.25761359179984E+17</v>
      </c>
      <c r="B24310" t="s">
        <v>48911</v>
      </c>
      <c r="C24310" t="s">
        <v>48912</v>
      </c>
      <c r="D24310" s="1">
        <v>42212.927175925928</v>
      </c>
      <c r="E24310">
        <v>280</v>
      </c>
      <c r="F24310">
        <v>619</v>
      </c>
    </row>
    <row r="24311" spans="1:8" x14ac:dyDescent="0.2">
      <c r="A24311">
        <v>6.2576341233371904E+17</v>
      </c>
      <c r="B24311" t="s">
        <v>48913</v>
      </c>
      <c r="C24311" t="s">
        <v>48914</v>
      </c>
      <c r="D24311" s="1">
        <v>42212.932847222219</v>
      </c>
      <c r="E24311">
        <v>377</v>
      </c>
      <c r="F24311">
        <v>654</v>
      </c>
      <c r="G24311" t="s">
        <v>215</v>
      </c>
      <c r="H24311" t="s">
        <v>390</v>
      </c>
    </row>
    <row r="24312" spans="1:8" x14ac:dyDescent="0.2">
      <c r="A24312">
        <v>6.2577292841676301E+17</v>
      </c>
      <c r="B24312" t="s">
        <v>48915</v>
      </c>
      <c r="C24312" t="s">
        <v>48916</v>
      </c>
      <c r="D24312" s="1">
        <v>42212.959108796298</v>
      </c>
      <c r="E24312">
        <v>286</v>
      </c>
      <c r="F24312">
        <v>518</v>
      </c>
      <c r="G24312" t="s">
        <v>89</v>
      </c>
    </row>
    <row r="24313" spans="1:8" x14ac:dyDescent="0.2">
      <c r="A24313">
        <v>6.2577597216029005E+17</v>
      </c>
      <c r="B24313" t="s">
        <v>48917</v>
      </c>
      <c r="C24313" t="s">
        <v>48918</v>
      </c>
      <c r="D24313" s="1">
        <v>42212.967499999999</v>
      </c>
      <c r="E24313">
        <v>4215</v>
      </c>
      <c r="F24313">
        <v>7422</v>
      </c>
      <c r="G24313" t="s">
        <v>89</v>
      </c>
    </row>
    <row r="24314" spans="1:8" x14ac:dyDescent="0.2">
      <c r="A24314">
        <v>6.2578343722028198E+17</v>
      </c>
      <c r="B24314" t="s">
        <v>48919</v>
      </c>
      <c r="C24314" t="s">
        <v>48920</v>
      </c>
      <c r="D24314" s="1">
        <v>42212.98810185185</v>
      </c>
      <c r="E24314">
        <v>277</v>
      </c>
      <c r="F24314">
        <v>962</v>
      </c>
    </row>
    <row r="24315" spans="1:8" x14ac:dyDescent="0.2">
      <c r="A24315">
        <v>6.2578462428378701E+17</v>
      </c>
      <c r="B24315" t="s">
        <v>48921</v>
      </c>
      <c r="C24315" t="s">
        <v>48922</v>
      </c>
      <c r="D24315" s="1">
        <v>42212.991377314815</v>
      </c>
      <c r="E24315">
        <v>150</v>
      </c>
      <c r="F24315">
        <v>459</v>
      </c>
      <c r="H24315" t="s">
        <v>390</v>
      </c>
    </row>
    <row r="24316" spans="1:8" x14ac:dyDescent="0.2">
      <c r="A24316">
        <v>6.2578522879625997E+17</v>
      </c>
      <c r="B24316" t="s">
        <v>48923</v>
      </c>
      <c r="C24316" t="s">
        <v>48924</v>
      </c>
      <c r="D24316" s="1">
        <v>42212.993043981478</v>
      </c>
      <c r="E24316">
        <v>535</v>
      </c>
      <c r="F24316">
        <v>1240</v>
      </c>
      <c r="G24316" t="s">
        <v>89</v>
      </c>
    </row>
    <row r="24317" spans="1:8" x14ac:dyDescent="0.2">
      <c r="A24317">
        <v>6.2581110698503706E+17</v>
      </c>
      <c r="B24317" t="s">
        <v>48925</v>
      </c>
      <c r="C24317" t="s">
        <v>48926</v>
      </c>
      <c r="D24317" s="1">
        <v>42213.064456018517</v>
      </c>
      <c r="E24317">
        <v>742</v>
      </c>
      <c r="F24317">
        <v>1242</v>
      </c>
      <c r="G24317" t="s">
        <v>576</v>
      </c>
      <c r="H24317" t="s">
        <v>390</v>
      </c>
    </row>
    <row r="24318" spans="1:8" x14ac:dyDescent="0.2">
      <c r="A24318">
        <v>6.2581637084918106E+17</v>
      </c>
      <c r="B24318" t="s">
        <v>48927</v>
      </c>
      <c r="C24318" t="s">
        <v>48928</v>
      </c>
      <c r="D24318" s="1">
        <v>42213.078981481478</v>
      </c>
      <c r="E24318">
        <v>429</v>
      </c>
      <c r="F24318">
        <v>933</v>
      </c>
    </row>
    <row r="24319" spans="1:8" x14ac:dyDescent="0.2">
      <c r="A24319">
        <v>6.2581734826456205E+17</v>
      </c>
      <c r="B24319" t="s">
        <v>48929</v>
      </c>
      <c r="C24319" t="s">
        <v>48930</v>
      </c>
      <c r="D24319" s="1">
        <v>42213.081678240742</v>
      </c>
      <c r="E24319">
        <v>415</v>
      </c>
      <c r="F24319">
        <v>1043</v>
      </c>
      <c r="G24319" t="s">
        <v>89</v>
      </c>
    </row>
    <row r="24320" spans="1:8" x14ac:dyDescent="0.2">
      <c r="A24320">
        <v>6.2583805578250995E+17</v>
      </c>
      <c r="B24320" t="s">
        <v>48931</v>
      </c>
      <c r="C24320" t="s">
        <v>48932</v>
      </c>
      <c r="D24320" s="1">
        <v>42213.138819444444</v>
      </c>
      <c r="E24320">
        <v>221</v>
      </c>
      <c r="F24320">
        <v>462</v>
      </c>
      <c r="G24320" t="s">
        <v>215</v>
      </c>
    </row>
    <row r="24321" spans="1:8" x14ac:dyDescent="0.2">
      <c r="A24321">
        <v>6.2584015651648294E+17</v>
      </c>
      <c r="B24321" t="s">
        <v>48933</v>
      </c>
      <c r="C24321" t="s">
        <v>48934</v>
      </c>
      <c r="D24321" s="1">
        <v>42213.144618055558</v>
      </c>
      <c r="E24321">
        <v>372</v>
      </c>
      <c r="F24321">
        <v>834</v>
      </c>
      <c r="G24321" t="s">
        <v>576</v>
      </c>
      <c r="H24321" t="s">
        <v>390</v>
      </c>
    </row>
    <row r="24322" spans="1:8" x14ac:dyDescent="0.2">
      <c r="A24322">
        <v>6.2586706235168704E+17</v>
      </c>
      <c r="B24322" t="s">
        <v>48935</v>
      </c>
      <c r="C24322" t="s">
        <v>48936</v>
      </c>
      <c r="D24322" s="1">
        <v>42213.218865740739</v>
      </c>
      <c r="E24322">
        <v>210</v>
      </c>
      <c r="F24322">
        <v>594</v>
      </c>
      <c r="G24322" t="s">
        <v>215</v>
      </c>
    </row>
    <row r="24323" spans="1:8" x14ac:dyDescent="0.2">
      <c r="A24323">
        <v>6.2586819250688794E+17</v>
      </c>
      <c r="B24323" t="s">
        <v>48937</v>
      </c>
      <c r="C24323" t="s">
        <v>48938</v>
      </c>
      <c r="D24323" s="1">
        <v>42213.221979166665</v>
      </c>
      <c r="E24323">
        <v>222</v>
      </c>
      <c r="F24323">
        <v>554</v>
      </c>
      <c r="G24323" t="s">
        <v>215</v>
      </c>
    </row>
    <row r="24324" spans="1:8" x14ac:dyDescent="0.2">
      <c r="A24324">
        <v>6.2586914259221197E+17</v>
      </c>
      <c r="B24324" t="s">
        <v>48939</v>
      </c>
      <c r="C24324" t="s">
        <v>48940</v>
      </c>
      <c r="D24324" s="1">
        <v>42213.224606481483</v>
      </c>
      <c r="E24324">
        <v>2805</v>
      </c>
      <c r="F24324">
        <v>4277</v>
      </c>
      <c r="G24324" t="s">
        <v>576</v>
      </c>
    </row>
    <row r="24325" spans="1:8" x14ac:dyDescent="0.2">
      <c r="A24325">
        <v>6.2586942737706496E+17</v>
      </c>
      <c r="B24325" t="s">
        <v>48941</v>
      </c>
      <c r="C24325" t="s">
        <v>48942</v>
      </c>
      <c r="D24325" s="1">
        <v>42213.225393518522</v>
      </c>
      <c r="E24325">
        <v>404</v>
      </c>
      <c r="F24325">
        <v>778</v>
      </c>
      <c r="G24325" t="s">
        <v>576</v>
      </c>
    </row>
    <row r="24326" spans="1:8" x14ac:dyDescent="0.2">
      <c r="A24326">
        <v>6.2587995862847398E+17</v>
      </c>
      <c r="B24326" t="s">
        <v>48943</v>
      </c>
      <c r="C24326" t="s">
        <v>48944</v>
      </c>
      <c r="D24326" s="1">
        <v>42213.25445601852</v>
      </c>
      <c r="E24326">
        <v>202</v>
      </c>
      <c r="F24326">
        <v>530</v>
      </c>
      <c r="G24326" t="s">
        <v>576</v>
      </c>
    </row>
    <row r="24327" spans="1:8" x14ac:dyDescent="0.2">
      <c r="A24327">
        <v>6.2603753735052403E+17</v>
      </c>
      <c r="B24327" t="s">
        <v>48945</v>
      </c>
      <c r="C24327" t="s">
        <v>48946</v>
      </c>
      <c r="D24327" s="1">
        <v>42213.689282407409</v>
      </c>
      <c r="E24327">
        <v>392</v>
      </c>
      <c r="F24327">
        <v>795</v>
      </c>
      <c r="G24327" t="s">
        <v>215</v>
      </c>
    </row>
    <row r="24328" spans="1:8" x14ac:dyDescent="0.2">
      <c r="A24328">
        <v>6.2605403315806605E+17</v>
      </c>
      <c r="B24328" t="s">
        <v>48947</v>
      </c>
      <c r="C24328" t="s">
        <v>48948</v>
      </c>
      <c r="D24328" s="1">
        <v>42213.734803240739</v>
      </c>
      <c r="E24328">
        <v>1242</v>
      </c>
      <c r="F24328">
        <v>2031</v>
      </c>
    </row>
    <row r="24329" spans="1:8" x14ac:dyDescent="0.2">
      <c r="A24329">
        <v>6.2606073985020301E+17</v>
      </c>
      <c r="B24329" t="s">
        <v>48949</v>
      </c>
      <c r="C24329" t="s">
        <v>48950</v>
      </c>
      <c r="D24329" s="1">
        <v>42213.753310185188</v>
      </c>
      <c r="E24329">
        <v>797</v>
      </c>
      <c r="F24329">
        <v>1581</v>
      </c>
      <c r="G24329" t="s">
        <v>215</v>
      </c>
    </row>
    <row r="24330" spans="1:8" x14ac:dyDescent="0.2">
      <c r="A24330">
        <v>6.2606536523636301E+17</v>
      </c>
      <c r="B24330" t="s">
        <v>48951</v>
      </c>
      <c r="C24330" t="s">
        <v>48952</v>
      </c>
      <c r="D24330" s="1">
        <v>42213.766076388885</v>
      </c>
      <c r="E24330">
        <v>473</v>
      </c>
      <c r="F24330">
        <v>1002</v>
      </c>
      <c r="H24330" t="s">
        <v>390</v>
      </c>
    </row>
    <row r="24331" spans="1:8" x14ac:dyDescent="0.2">
      <c r="A24331">
        <v>6.2606805289183603E+17</v>
      </c>
      <c r="B24331" t="s">
        <v>48953</v>
      </c>
      <c r="C24331" t="s">
        <v>48954</v>
      </c>
      <c r="D24331" s="1">
        <v>42213.773495370369</v>
      </c>
      <c r="E24331">
        <v>398</v>
      </c>
      <c r="F24331">
        <v>728</v>
      </c>
      <c r="G24331" t="s">
        <v>215</v>
      </c>
    </row>
    <row r="24332" spans="1:8" x14ac:dyDescent="0.2">
      <c r="A24332">
        <v>6.2607195455085696E+17</v>
      </c>
      <c r="B24332" t="s">
        <v>48955</v>
      </c>
      <c r="C24332" t="s">
        <v>48956</v>
      </c>
      <c r="D24332" s="1">
        <v>42213.784259259257</v>
      </c>
      <c r="E24332">
        <v>423</v>
      </c>
      <c r="F24332">
        <v>872</v>
      </c>
      <c r="G24332" t="s">
        <v>89</v>
      </c>
    </row>
    <row r="24333" spans="1:8" x14ac:dyDescent="0.2">
      <c r="A24333">
        <v>6.2607902437320205E+17</v>
      </c>
      <c r="B24333" t="s">
        <v>48957</v>
      </c>
      <c r="C24333" t="s">
        <v>48958</v>
      </c>
      <c r="D24333" s="1">
        <v>42213.803773148145</v>
      </c>
      <c r="E24333">
        <v>1630</v>
      </c>
      <c r="F24333">
        <v>2517</v>
      </c>
      <c r="H24333" t="s">
        <v>390</v>
      </c>
    </row>
    <row r="24334" spans="1:8" x14ac:dyDescent="0.2">
      <c r="A24334">
        <v>6.2609007544556301E+17</v>
      </c>
      <c r="B24334" t="s">
        <v>48959</v>
      </c>
      <c r="C24334" t="s">
        <v>48960</v>
      </c>
      <c r="D24334" s="1">
        <v>42213.83425925926</v>
      </c>
      <c r="E24334">
        <v>368</v>
      </c>
      <c r="F24334">
        <v>712</v>
      </c>
      <c r="G24334" t="s">
        <v>89</v>
      </c>
    </row>
    <row r="24335" spans="1:8" x14ac:dyDescent="0.2">
      <c r="A24335">
        <v>6.2609267080130906E+17</v>
      </c>
      <c r="B24335" t="s">
        <v>48961</v>
      </c>
      <c r="C24335" t="s">
        <v>48962</v>
      </c>
      <c r="D24335" s="1">
        <v>42213.841423611113</v>
      </c>
      <c r="E24335">
        <v>182</v>
      </c>
      <c r="F24335">
        <v>329</v>
      </c>
      <c r="G24335" t="e">
        <f>_xlfn.SINGLE( _xlfn.SINGLE( _xlfn.SINGLE(JeffJlpa1)))</f>
        <v>#NAME?</v>
      </c>
    </row>
    <row r="24336" spans="1:8" x14ac:dyDescent="0.2">
      <c r="A24336">
        <v>6.2609980474621901E+17</v>
      </c>
      <c r="B24336" t="s">
        <v>48963</v>
      </c>
      <c r="C24336" t="s">
        <v>48964</v>
      </c>
      <c r="D24336" s="1">
        <v>42213.861111111109</v>
      </c>
      <c r="E24336">
        <v>288</v>
      </c>
      <c r="F24336">
        <v>547</v>
      </c>
      <c r="G24336" t="s">
        <v>89</v>
      </c>
    </row>
    <row r="24337" spans="1:8" x14ac:dyDescent="0.2">
      <c r="A24337">
        <v>6.2610498557149094E+17</v>
      </c>
      <c r="B24337" t="s">
        <v>48965</v>
      </c>
      <c r="C24337" t="s">
        <v>48966</v>
      </c>
      <c r="D24337" s="1">
        <v>42213.875405092593</v>
      </c>
      <c r="E24337">
        <v>1338</v>
      </c>
      <c r="F24337">
        <v>2615</v>
      </c>
    </row>
    <row r="24338" spans="1:8" x14ac:dyDescent="0.2">
      <c r="A24338">
        <v>6.2611136760329395E+17</v>
      </c>
      <c r="B24338" t="s">
        <v>48967</v>
      </c>
      <c r="C24338" t="s">
        <v>48968</v>
      </c>
      <c r="D24338" s="1">
        <v>42213.893020833333</v>
      </c>
      <c r="E24338">
        <v>642</v>
      </c>
      <c r="F24338">
        <v>1345</v>
      </c>
      <c r="H24338" t="s">
        <v>390</v>
      </c>
    </row>
    <row r="24339" spans="1:8" x14ac:dyDescent="0.2">
      <c r="A24339">
        <v>6.2611662064626406E+17</v>
      </c>
      <c r="B24339" t="s">
        <v>48969</v>
      </c>
      <c r="C24339" t="s">
        <v>48970</v>
      </c>
      <c r="D24339" s="1">
        <v>42213.907511574071</v>
      </c>
      <c r="E24339">
        <v>3871</v>
      </c>
      <c r="F24339">
        <v>5946</v>
      </c>
    </row>
    <row r="24340" spans="1:8" x14ac:dyDescent="0.2">
      <c r="A24340">
        <v>6.2612570960657997E+17</v>
      </c>
      <c r="B24340" t="s">
        <v>48971</v>
      </c>
      <c r="C24340" t="s">
        <v>48972</v>
      </c>
      <c r="D24340" s="1">
        <v>42213.932592592595</v>
      </c>
      <c r="E24340">
        <v>1970</v>
      </c>
      <c r="F24340">
        <v>3727</v>
      </c>
    </row>
    <row r="24341" spans="1:8" x14ac:dyDescent="0.2">
      <c r="A24341">
        <v>6.2614031511682995E+17</v>
      </c>
      <c r="B24341" t="s">
        <v>48973</v>
      </c>
      <c r="C24341" t="s">
        <v>48974</v>
      </c>
      <c r="D24341" s="1">
        <v>42213.972893518519</v>
      </c>
      <c r="E24341">
        <v>2529</v>
      </c>
      <c r="F24341">
        <v>4818</v>
      </c>
    </row>
    <row r="24342" spans="1:8" x14ac:dyDescent="0.2">
      <c r="A24342">
        <v>6.2616259398875904E+17</v>
      </c>
      <c r="B24342" t="s">
        <v>48975</v>
      </c>
      <c r="C24342" t="s">
        <v>48976</v>
      </c>
      <c r="D24342" s="1">
        <v>42214.034375000003</v>
      </c>
      <c r="E24342">
        <v>555</v>
      </c>
      <c r="F24342">
        <v>892</v>
      </c>
      <c r="G24342" t="s">
        <v>215</v>
      </c>
    </row>
    <row r="24343" spans="1:8" x14ac:dyDescent="0.2">
      <c r="A24343">
        <v>6.2625522434119603E+17</v>
      </c>
      <c r="B24343" t="s">
        <v>48977</v>
      </c>
      <c r="C24343" t="s">
        <v>48978</v>
      </c>
      <c r="D24343" s="1">
        <v>42214.289988425924</v>
      </c>
      <c r="E24343">
        <v>553</v>
      </c>
      <c r="F24343">
        <v>842</v>
      </c>
      <c r="G24343" t="s">
        <v>89</v>
      </c>
    </row>
    <row r="24344" spans="1:8" x14ac:dyDescent="0.2">
      <c r="A24344">
        <v>6.2635348530341005E+17</v>
      </c>
      <c r="B24344" t="s">
        <v>48979</v>
      </c>
      <c r="C24344" t="s">
        <v>48980</v>
      </c>
      <c r="D24344" s="1">
        <v>42214.56113425926</v>
      </c>
      <c r="E24344">
        <v>1083</v>
      </c>
      <c r="F24344">
        <v>2004</v>
      </c>
      <c r="H24344" t="s">
        <v>505</v>
      </c>
    </row>
    <row r="24345" spans="1:8" x14ac:dyDescent="0.2">
      <c r="A24345">
        <v>6.2635437015056294E+17</v>
      </c>
      <c r="B24345" t="s">
        <v>48981</v>
      </c>
      <c r="C24345" t="s">
        <v>48982</v>
      </c>
      <c r="D24345" s="1">
        <v>42214.563576388886</v>
      </c>
      <c r="E24345">
        <v>218</v>
      </c>
      <c r="F24345">
        <v>723</v>
      </c>
      <c r="G24345" t="s">
        <v>215</v>
      </c>
    </row>
    <row r="24346" spans="1:8" x14ac:dyDescent="0.2">
      <c r="A24346">
        <v>6.2636867834336397E+17</v>
      </c>
      <c r="B24346" t="s">
        <v>48983</v>
      </c>
      <c r="C24346" t="s">
        <v>48984</v>
      </c>
      <c r="D24346" s="1">
        <v>42214.603055555555</v>
      </c>
      <c r="E24346">
        <v>282</v>
      </c>
      <c r="F24346">
        <v>489</v>
      </c>
      <c r="G24346" t="s">
        <v>215</v>
      </c>
    </row>
    <row r="24347" spans="1:8" x14ac:dyDescent="0.2">
      <c r="A24347">
        <v>6.2636980543255296E+17</v>
      </c>
      <c r="B24347" t="s">
        <v>48985</v>
      </c>
      <c r="C24347" t="s">
        <v>48986</v>
      </c>
      <c r="D24347" s="1">
        <v>42214.606168981481</v>
      </c>
      <c r="E24347">
        <v>239</v>
      </c>
      <c r="F24347">
        <v>598</v>
      </c>
    </row>
    <row r="24348" spans="1:8" x14ac:dyDescent="0.2">
      <c r="A24348">
        <v>6.2637165454177805E+17</v>
      </c>
      <c r="B24348" t="s">
        <v>48987</v>
      </c>
      <c r="C24348" t="s">
        <v>48988</v>
      </c>
      <c r="D24348" s="1">
        <v>42214.611273148148</v>
      </c>
      <c r="E24348">
        <v>412</v>
      </c>
      <c r="F24348">
        <v>872</v>
      </c>
      <c r="G24348" t="s">
        <v>89</v>
      </c>
    </row>
    <row r="24349" spans="1:8" x14ac:dyDescent="0.2">
      <c r="A24349">
        <v>6.2637284930187597E+17</v>
      </c>
      <c r="B24349" t="s">
        <v>48989</v>
      </c>
      <c r="C24349" t="s">
        <v>48990</v>
      </c>
      <c r="D24349" s="1">
        <v>42214.614571759259</v>
      </c>
      <c r="E24349">
        <v>313</v>
      </c>
      <c r="F24349">
        <v>799</v>
      </c>
      <c r="G24349" t="s">
        <v>89</v>
      </c>
    </row>
    <row r="24350" spans="1:8" x14ac:dyDescent="0.2">
      <c r="A24350">
        <v>6.2637577085692698E+17</v>
      </c>
      <c r="B24350" t="s">
        <v>48991</v>
      </c>
      <c r="C24350" t="s">
        <v>48992</v>
      </c>
      <c r="D24350" s="1">
        <v>42214.622627314813</v>
      </c>
      <c r="E24350">
        <v>572</v>
      </c>
      <c r="F24350">
        <v>1582</v>
      </c>
    </row>
    <row r="24351" spans="1:8" x14ac:dyDescent="0.2">
      <c r="A24351">
        <v>6.2639033736014195E+17</v>
      </c>
      <c r="B24351" t="s">
        <v>48993</v>
      </c>
      <c r="C24351" t="s">
        <v>48994</v>
      </c>
      <c r="D24351" s="1">
        <v>42214.662824074076</v>
      </c>
      <c r="E24351">
        <v>498</v>
      </c>
      <c r="F24351">
        <v>1001</v>
      </c>
      <c r="G24351" t="s">
        <v>89</v>
      </c>
    </row>
    <row r="24352" spans="1:8" x14ac:dyDescent="0.2">
      <c r="A24352">
        <v>6.2639137426335706E+17</v>
      </c>
      <c r="B24352" t="s">
        <v>48995</v>
      </c>
      <c r="C24352" t="s">
        <v>48996</v>
      </c>
      <c r="D24352" s="1">
        <v>42214.665694444448</v>
      </c>
      <c r="E24352">
        <v>2197</v>
      </c>
      <c r="F24352">
        <v>6008</v>
      </c>
    </row>
    <row r="24353" spans="1:8" x14ac:dyDescent="0.2">
      <c r="A24353">
        <v>6.26396205505888E+17</v>
      </c>
      <c r="B24353" t="s">
        <v>48997</v>
      </c>
      <c r="C24353" t="s">
        <v>48998</v>
      </c>
      <c r="D24353" s="1">
        <v>42214.679016203707</v>
      </c>
      <c r="E24353">
        <v>426</v>
      </c>
      <c r="F24353">
        <v>951</v>
      </c>
      <c r="G24353" t="s">
        <v>487</v>
      </c>
    </row>
    <row r="24354" spans="1:8" x14ac:dyDescent="0.2">
      <c r="A24354">
        <v>6.2645335374105306E+17</v>
      </c>
      <c r="B24354" t="s">
        <v>48999</v>
      </c>
      <c r="C24354" t="s">
        <v>49000</v>
      </c>
      <c r="D24354" s="1">
        <v>42214.836724537039</v>
      </c>
      <c r="E24354">
        <v>877</v>
      </c>
      <c r="F24354">
        <v>975</v>
      </c>
    </row>
    <row r="24355" spans="1:8" x14ac:dyDescent="0.2">
      <c r="A24355">
        <v>6.26454877246496E+17</v>
      </c>
      <c r="B24355" t="s">
        <v>49001</v>
      </c>
      <c r="C24355" t="s">
        <v>49002</v>
      </c>
      <c r="D24355" s="1">
        <v>42214.840925925928</v>
      </c>
      <c r="E24355">
        <v>257</v>
      </c>
      <c r="F24355">
        <v>713</v>
      </c>
      <c r="G24355" t="s">
        <v>215</v>
      </c>
    </row>
    <row r="24356" spans="1:8" x14ac:dyDescent="0.2">
      <c r="A24356">
        <v>6.2647251602702694E+17</v>
      </c>
      <c r="B24356" t="s">
        <v>49003</v>
      </c>
      <c r="C24356" t="s">
        <v>49004</v>
      </c>
      <c r="D24356" s="1">
        <v>42214.889594907407</v>
      </c>
      <c r="E24356">
        <v>384</v>
      </c>
      <c r="F24356">
        <v>670</v>
      </c>
      <c r="G24356" t="s">
        <v>48071</v>
      </c>
    </row>
    <row r="24357" spans="1:8" x14ac:dyDescent="0.2">
      <c r="A24357">
        <v>6.2649610275432806E+17</v>
      </c>
      <c r="B24357" t="s">
        <v>49005</v>
      </c>
      <c r="C24357" t="s">
        <v>49006</v>
      </c>
      <c r="D24357" s="1">
        <v>42214.954687500001</v>
      </c>
      <c r="E24357">
        <v>1644</v>
      </c>
      <c r="F24357">
        <v>2376</v>
      </c>
      <c r="G24357" t="s">
        <v>89</v>
      </c>
    </row>
    <row r="24358" spans="1:8" x14ac:dyDescent="0.2">
      <c r="A24358">
        <v>6.2649614803186406E+17</v>
      </c>
      <c r="B24358" t="s">
        <v>49007</v>
      </c>
      <c r="C24358" t="s">
        <v>49008</v>
      </c>
      <c r="D24358" s="1">
        <v>42214.954814814817</v>
      </c>
      <c r="E24358">
        <v>1224</v>
      </c>
      <c r="F24358">
        <v>1926</v>
      </c>
    </row>
    <row r="24359" spans="1:8" x14ac:dyDescent="0.2">
      <c r="A24359">
        <v>6.26501426244624E+17</v>
      </c>
      <c r="B24359" t="s">
        <v>49009</v>
      </c>
      <c r="C24359" t="s">
        <v>49010</v>
      </c>
      <c r="D24359" s="1">
        <v>42214.969375000001</v>
      </c>
      <c r="E24359">
        <v>1469</v>
      </c>
      <c r="F24359">
        <v>2635</v>
      </c>
      <c r="H24359" t="s">
        <v>390</v>
      </c>
    </row>
    <row r="24360" spans="1:8" x14ac:dyDescent="0.2">
      <c r="A24360">
        <v>6.2650873107386701E+17</v>
      </c>
      <c r="B24360" t="s">
        <v>49011</v>
      </c>
      <c r="C24360" t="s">
        <v>49012</v>
      </c>
      <c r="D24360" s="1">
        <v>42214.989537037036</v>
      </c>
      <c r="E24360">
        <v>494</v>
      </c>
      <c r="F24360">
        <v>1226</v>
      </c>
    </row>
    <row r="24361" spans="1:8" x14ac:dyDescent="0.2">
      <c r="A24361">
        <v>6.2650880204150694E+17</v>
      </c>
      <c r="B24361" t="s">
        <v>49013</v>
      </c>
      <c r="C24361" t="s">
        <v>49014</v>
      </c>
      <c r="D24361" s="1">
        <v>42214.989733796298</v>
      </c>
      <c r="E24361">
        <v>289</v>
      </c>
      <c r="F24361">
        <v>795</v>
      </c>
    </row>
    <row r="24362" spans="1:8" x14ac:dyDescent="0.2">
      <c r="A24362">
        <v>6.2651081276565005E+17</v>
      </c>
      <c r="B24362" t="s">
        <v>49015</v>
      </c>
      <c r="C24362" t="s">
        <v>49016</v>
      </c>
      <c r="D24362" s="1">
        <v>42214.99527777778</v>
      </c>
      <c r="E24362">
        <v>277</v>
      </c>
      <c r="F24362">
        <v>692</v>
      </c>
    </row>
    <row r="24363" spans="1:8" x14ac:dyDescent="0.2">
      <c r="A24363">
        <v>6.2654291140928704E+17</v>
      </c>
      <c r="B24363" t="s">
        <v>49017</v>
      </c>
      <c r="C24363" t="s">
        <v>49018</v>
      </c>
      <c r="D24363" s="1">
        <v>42215.083854166667</v>
      </c>
      <c r="E24363">
        <v>1459</v>
      </c>
      <c r="F24363">
        <v>2902</v>
      </c>
    </row>
    <row r="24364" spans="1:8" x14ac:dyDescent="0.2">
      <c r="A24364">
        <v>6.26544737252704E+17</v>
      </c>
      <c r="B24364" t="s">
        <v>49019</v>
      </c>
      <c r="C24364" t="s">
        <v>49020</v>
      </c>
      <c r="D24364" s="1">
        <v>42215.088888888888</v>
      </c>
      <c r="E24364">
        <v>306</v>
      </c>
      <c r="F24364">
        <v>1284</v>
      </c>
    </row>
    <row r="24365" spans="1:8" x14ac:dyDescent="0.2">
      <c r="A24365">
        <v>6.2658742084322906E+17</v>
      </c>
      <c r="B24365" t="s">
        <v>49021</v>
      </c>
      <c r="C24365" t="s">
        <v>49022</v>
      </c>
      <c r="D24365" s="1">
        <v>42215.206678240742</v>
      </c>
      <c r="E24365">
        <v>212</v>
      </c>
      <c r="F24365">
        <v>561</v>
      </c>
      <c r="G24365" t="s">
        <v>576</v>
      </c>
    </row>
    <row r="24366" spans="1:8" x14ac:dyDescent="0.2">
      <c r="A24366">
        <v>6.2658761338694003E+17</v>
      </c>
      <c r="B24366" t="s">
        <v>49023</v>
      </c>
      <c r="C24366" t="s">
        <v>49024</v>
      </c>
      <c r="D24366" s="1">
        <v>42215.20721064815</v>
      </c>
      <c r="E24366">
        <v>142</v>
      </c>
      <c r="F24366">
        <v>475</v>
      </c>
      <c r="G24366" t="s">
        <v>576</v>
      </c>
      <c r="H24366" t="s">
        <v>390</v>
      </c>
    </row>
    <row r="24367" spans="1:8" x14ac:dyDescent="0.2">
      <c r="A24367">
        <v>6.2658780057452096E+17</v>
      </c>
      <c r="B24367" t="s">
        <v>49025</v>
      </c>
      <c r="C24367" t="s">
        <v>49026</v>
      </c>
      <c r="D24367" s="1">
        <v>42215.207719907405</v>
      </c>
      <c r="E24367">
        <v>354</v>
      </c>
      <c r="F24367">
        <v>1115</v>
      </c>
      <c r="G24367" t="s">
        <v>215</v>
      </c>
    </row>
    <row r="24368" spans="1:8" x14ac:dyDescent="0.2">
      <c r="A24368">
        <v>6.2674170329948096E+17</v>
      </c>
      <c r="B24368" t="s">
        <v>49027</v>
      </c>
      <c r="C24368" t="s">
        <v>49028</v>
      </c>
      <c r="D24368" s="1">
        <v>42215.632418981484</v>
      </c>
      <c r="E24368">
        <v>171</v>
      </c>
      <c r="F24368">
        <v>458</v>
      </c>
      <c r="G24368" t="s">
        <v>576</v>
      </c>
      <c r="H24368" t="s">
        <v>390</v>
      </c>
    </row>
    <row r="24369" spans="1:8" x14ac:dyDescent="0.2">
      <c r="A24369">
        <v>6.2678636522153498E+17</v>
      </c>
      <c r="B24369" t="s">
        <v>49029</v>
      </c>
      <c r="C24369" t="s">
        <v>49030</v>
      </c>
      <c r="D24369" s="1">
        <v>42215.755659722221</v>
      </c>
      <c r="E24369">
        <v>399</v>
      </c>
      <c r="F24369">
        <v>942</v>
      </c>
      <c r="G24369" t="s">
        <v>35468</v>
      </c>
      <c r="H24369" t="s">
        <v>390</v>
      </c>
    </row>
    <row r="24370" spans="1:8" x14ac:dyDescent="0.2">
      <c r="A24370">
        <v>6.2683224838653094E+17</v>
      </c>
      <c r="B24370" t="s">
        <v>49031</v>
      </c>
      <c r="C24370" t="s">
        <v>49032</v>
      </c>
      <c r="D24370" s="1">
        <v>42215.882268518515</v>
      </c>
      <c r="E24370">
        <v>436</v>
      </c>
      <c r="F24370">
        <v>962</v>
      </c>
      <c r="G24370" t="s">
        <v>215</v>
      </c>
    </row>
    <row r="24371" spans="1:8" x14ac:dyDescent="0.2">
      <c r="A24371">
        <v>6.2683274966862195E+17</v>
      </c>
      <c r="B24371" t="s">
        <v>49033</v>
      </c>
      <c r="C24371" t="s">
        <v>49034</v>
      </c>
      <c r="D24371" s="1">
        <v>42215.883657407408</v>
      </c>
      <c r="E24371">
        <v>282</v>
      </c>
      <c r="F24371">
        <v>715</v>
      </c>
      <c r="G24371" t="s">
        <v>47771</v>
      </c>
    </row>
    <row r="24372" spans="1:8" x14ac:dyDescent="0.2">
      <c r="A24372">
        <v>6.2683882436310605E+17</v>
      </c>
      <c r="B24372" t="s">
        <v>49035</v>
      </c>
      <c r="C24372" t="s">
        <v>49036</v>
      </c>
      <c r="D24372" s="1">
        <v>42215.900416666664</v>
      </c>
      <c r="E24372">
        <v>256</v>
      </c>
      <c r="F24372">
        <v>574</v>
      </c>
      <c r="G24372" t="s">
        <v>89</v>
      </c>
    </row>
    <row r="24373" spans="1:8" x14ac:dyDescent="0.2">
      <c r="A24373">
        <v>6.2683955017063194E+17</v>
      </c>
      <c r="B24373" t="s">
        <v>49037</v>
      </c>
      <c r="C24373" t="s">
        <v>49038</v>
      </c>
      <c r="D24373" s="1">
        <v>42215.902418981481</v>
      </c>
      <c r="E24373">
        <v>223</v>
      </c>
      <c r="F24373">
        <v>602</v>
      </c>
    </row>
    <row r="24374" spans="1:8" x14ac:dyDescent="0.2">
      <c r="A24374">
        <v>6.2684134326919104E+17</v>
      </c>
      <c r="B24374" t="s">
        <v>49039</v>
      </c>
      <c r="C24374" t="s">
        <v>49040</v>
      </c>
      <c r="D24374" s="1">
        <v>42215.907372685186</v>
      </c>
      <c r="E24374">
        <v>1612</v>
      </c>
      <c r="F24374">
        <v>3776</v>
      </c>
    </row>
    <row r="24375" spans="1:8" x14ac:dyDescent="0.2">
      <c r="A24375">
        <v>6.2685168598663898E+17</v>
      </c>
      <c r="B24375" t="s">
        <v>49041</v>
      </c>
      <c r="C24375" t="s">
        <v>49042</v>
      </c>
      <c r="D24375" s="1">
        <v>42215.935902777775</v>
      </c>
      <c r="E24375">
        <v>1402</v>
      </c>
      <c r="F24375">
        <v>3277</v>
      </c>
      <c r="H24375" t="s">
        <v>390</v>
      </c>
    </row>
    <row r="24376" spans="1:8" x14ac:dyDescent="0.2">
      <c r="A24376">
        <v>6.26904854900928E+17</v>
      </c>
      <c r="B24376" t="s">
        <v>49043</v>
      </c>
      <c r="C24376" t="s">
        <v>49044</v>
      </c>
      <c r="D24376" s="1">
        <v>42216.082627314812</v>
      </c>
      <c r="E24376">
        <v>195</v>
      </c>
      <c r="F24376">
        <v>619</v>
      </c>
    </row>
    <row r="24377" spans="1:8" x14ac:dyDescent="0.2">
      <c r="A24377">
        <v>6.2690535250898099E+17</v>
      </c>
      <c r="B24377" t="s">
        <v>49045</v>
      </c>
      <c r="C24377" t="s">
        <v>49046</v>
      </c>
      <c r="D24377" s="1">
        <v>42216.084004629629</v>
      </c>
      <c r="E24377">
        <v>264</v>
      </c>
      <c r="F24377">
        <v>828</v>
      </c>
    </row>
    <row r="24378" spans="1:8" x14ac:dyDescent="0.2">
      <c r="A24378">
        <v>6.2711060338403699E+17</v>
      </c>
      <c r="B24378" t="s">
        <v>49047</v>
      </c>
      <c r="C24378" t="s">
        <v>49048</v>
      </c>
      <c r="D24378" s="1">
        <v>42216.650381944448</v>
      </c>
      <c r="E24378">
        <v>189</v>
      </c>
      <c r="F24378">
        <v>455</v>
      </c>
      <c r="G24378" t="s">
        <v>215</v>
      </c>
    </row>
    <row r="24379" spans="1:8" x14ac:dyDescent="0.2">
      <c r="A24379">
        <v>6.2711125098043802E+17</v>
      </c>
      <c r="B24379" t="s">
        <v>49049</v>
      </c>
      <c r="C24379" t="s">
        <v>49050</v>
      </c>
      <c r="D24379" s="1">
        <v>42216.652175925927</v>
      </c>
      <c r="E24379">
        <v>179</v>
      </c>
      <c r="F24379">
        <v>563</v>
      </c>
      <c r="G24379" t="e">
        <f>TurnberryBuzz</f>
        <v>#NAME?</v>
      </c>
    </row>
    <row r="24380" spans="1:8" x14ac:dyDescent="0.2">
      <c r="A24380">
        <v>6.2711148739238195E+17</v>
      </c>
      <c r="B24380" t="s">
        <v>49051</v>
      </c>
      <c r="C24380" t="s">
        <v>49052</v>
      </c>
      <c r="D24380" s="1">
        <v>42216.652824074074</v>
      </c>
      <c r="E24380">
        <v>507</v>
      </c>
      <c r="F24380">
        <v>1795</v>
      </c>
    </row>
    <row r="24381" spans="1:8" x14ac:dyDescent="0.2">
      <c r="A24381">
        <v>6.27115018795008E+17</v>
      </c>
      <c r="B24381" t="s">
        <v>49053</v>
      </c>
      <c r="C24381" t="s">
        <v>32920</v>
      </c>
      <c r="D24381" s="1">
        <v>42216.662569444445</v>
      </c>
      <c r="E24381">
        <v>1100</v>
      </c>
      <c r="F24381">
        <v>1984</v>
      </c>
    </row>
    <row r="24382" spans="1:8" x14ac:dyDescent="0.2">
      <c r="A24382">
        <v>6.2714955902267802E+17</v>
      </c>
      <c r="B24382" t="s">
        <v>49054</v>
      </c>
      <c r="C24382" t="s">
        <v>49055</v>
      </c>
      <c r="D24382" s="1">
        <v>42216.757881944446</v>
      </c>
      <c r="E24382">
        <v>706</v>
      </c>
      <c r="F24382">
        <v>1458</v>
      </c>
      <c r="G24382" t="s">
        <v>215</v>
      </c>
    </row>
    <row r="24383" spans="1:8" x14ac:dyDescent="0.2">
      <c r="A24383">
        <v>6.2719724355734298E+17</v>
      </c>
      <c r="B24383" t="s">
        <v>49056</v>
      </c>
      <c r="C24383" t="s">
        <v>49057</v>
      </c>
      <c r="D24383" s="1">
        <v>42216.889467592591</v>
      </c>
      <c r="E24383">
        <v>803</v>
      </c>
      <c r="F24383">
        <v>1727</v>
      </c>
      <c r="G24383" t="e">
        <f>blindtothetruth</f>
        <v>#NAME?</v>
      </c>
    </row>
    <row r="24384" spans="1:8" x14ac:dyDescent="0.2">
      <c r="A24384">
        <v>6.2721646253355405E+17</v>
      </c>
      <c r="B24384" t="s">
        <v>49058</v>
      </c>
      <c r="C24384" t="s">
        <v>49059</v>
      </c>
      <c r="D24384" s="1">
        <v>42216.942499999997</v>
      </c>
      <c r="E24384">
        <v>358</v>
      </c>
      <c r="F24384">
        <v>904</v>
      </c>
      <c r="G24384" t="s">
        <v>215</v>
      </c>
    </row>
    <row r="24385" spans="1:8" x14ac:dyDescent="0.2">
      <c r="A24385">
        <v>6.2748723599103104E+17</v>
      </c>
      <c r="B24385" t="s">
        <v>49060</v>
      </c>
      <c r="C24385" t="s">
        <v>49061</v>
      </c>
      <c r="D24385" s="1">
        <v>42217.689687500002</v>
      </c>
      <c r="E24385">
        <v>354</v>
      </c>
      <c r="F24385">
        <v>846</v>
      </c>
      <c r="G24385" t="s">
        <v>215</v>
      </c>
    </row>
    <row r="24386" spans="1:8" x14ac:dyDescent="0.2">
      <c r="A24386">
        <v>6.2784134578955802E+17</v>
      </c>
      <c r="B24386" t="s">
        <v>49062</v>
      </c>
      <c r="C24386" t="s">
        <v>49063</v>
      </c>
      <c r="D24386" s="1">
        <v>42218.666851851849</v>
      </c>
      <c r="E24386">
        <v>5648</v>
      </c>
      <c r="F24386">
        <v>8490</v>
      </c>
    </row>
    <row r="24387" spans="1:8" x14ac:dyDescent="0.2">
      <c r="A24387">
        <v>6.2797932078751296E+17</v>
      </c>
      <c r="B24387" t="s">
        <v>49064</v>
      </c>
      <c r="C24387" t="s">
        <v>49065</v>
      </c>
      <c r="D24387" s="1">
        <v>42219.047592592593</v>
      </c>
      <c r="E24387">
        <v>201</v>
      </c>
      <c r="F24387">
        <v>471</v>
      </c>
      <c r="G24387" t="s">
        <v>215</v>
      </c>
    </row>
    <row r="24388" spans="1:8" x14ac:dyDescent="0.2">
      <c r="A24388">
        <v>6.2801119492275802E+17</v>
      </c>
      <c r="B24388" t="s">
        <v>49066</v>
      </c>
      <c r="C24388" t="s">
        <v>49067</v>
      </c>
      <c r="D24388" s="1">
        <v>42219.13554398148</v>
      </c>
      <c r="E24388">
        <v>421</v>
      </c>
      <c r="F24388">
        <v>816</v>
      </c>
      <c r="G24388" t="s">
        <v>546</v>
      </c>
      <c r="H24388" t="s">
        <v>23328</v>
      </c>
    </row>
    <row r="24389" spans="1:8" x14ac:dyDescent="0.2">
      <c r="A24389">
        <v>6.2801128359034803E+17</v>
      </c>
      <c r="B24389" t="s">
        <v>49068</v>
      </c>
      <c r="C24389" t="s">
        <v>49069</v>
      </c>
      <c r="D24389" s="1">
        <v>42219.135787037034</v>
      </c>
      <c r="E24389">
        <v>123</v>
      </c>
      <c r="F24389">
        <v>424</v>
      </c>
      <c r="G24389" t="s">
        <v>487</v>
      </c>
      <c r="H24389" t="s">
        <v>390</v>
      </c>
    </row>
    <row r="24390" spans="1:8" x14ac:dyDescent="0.2">
      <c r="A24390">
        <v>6.2801169623016602E+17</v>
      </c>
      <c r="B24390" t="s">
        <v>49070</v>
      </c>
      <c r="C24390" t="s">
        <v>49071</v>
      </c>
      <c r="D24390" s="1">
        <v>42219.136921296296</v>
      </c>
      <c r="E24390">
        <v>307</v>
      </c>
      <c r="F24390">
        <v>818</v>
      </c>
      <c r="G24390" t="s">
        <v>487</v>
      </c>
    </row>
    <row r="24391" spans="1:8" x14ac:dyDescent="0.2">
      <c r="A24391">
        <v>6.2801966650664499E+17</v>
      </c>
      <c r="B24391" t="s">
        <v>49072</v>
      </c>
      <c r="C24391" t="s">
        <v>49073</v>
      </c>
      <c r="D24391" s="1">
        <v>42219.15892361111</v>
      </c>
      <c r="E24391">
        <v>813</v>
      </c>
      <c r="F24391">
        <v>1517</v>
      </c>
      <c r="G24391" t="s">
        <v>9029</v>
      </c>
    </row>
    <row r="24392" spans="1:8" x14ac:dyDescent="0.2">
      <c r="A24392">
        <v>6.2804229782598003E+17</v>
      </c>
      <c r="B24392" t="s">
        <v>49074</v>
      </c>
      <c r="C24392" t="s">
        <v>49075</v>
      </c>
      <c r="D24392" s="1">
        <v>42219.221365740741</v>
      </c>
      <c r="E24392">
        <v>177</v>
      </c>
      <c r="F24392">
        <v>364</v>
      </c>
      <c r="G24392" t="s">
        <v>487</v>
      </c>
    </row>
    <row r="24393" spans="1:8" x14ac:dyDescent="0.2">
      <c r="A24393">
        <v>6.2804355175090906E+17</v>
      </c>
      <c r="B24393" t="s">
        <v>49076</v>
      </c>
      <c r="C24393" t="s">
        <v>49077</v>
      </c>
      <c r="D24393" s="1">
        <v>42219.224826388891</v>
      </c>
      <c r="E24393">
        <v>373</v>
      </c>
      <c r="F24393">
        <v>1034</v>
      </c>
      <c r="G24393" t="s">
        <v>89</v>
      </c>
    </row>
    <row r="24394" spans="1:8" x14ac:dyDescent="0.2">
      <c r="A24394">
        <v>6.28044625962512E+17</v>
      </c>
      <c r="B24394" t="s">
        <v>49078</v>
      </c>
      <c r="C24394" t="s">
        <v>49079</v>
      </c>
      <c r="D24394" s="1">
        <v>42219.227789351855</v>
      </c>
      <c r="E24394">
        <v>184</v>
      </c>
      <c r="F24394">
        <v>490</v>
      </c>
      <c r="G24394" t="s">
        <v>89</v>
      </c>
    </row>
    <row r="24395" spans="1:8" x14ac:dyDescent="0.2">
      <c r="A24395">
        <v>6.2804515502359296E+17</v>
      </c>
      <c r="B24395" t="s">
        <v>49080</v>
      </c>
      <c r="C24395" t="s">
        <v>49081</v>
      </c>
      <c r="D24395" s="1">
        <v>42219.229259259257</v>
      </c>
      <c r="E24395">
        <v>107</v>
      </c>
      <c r="F24395">
        <v>324</v>
      </c>
      <c r="G24395" t="s">
        <v>215</v>
      </c>
    </row>
    <row r="24396" spans="1:8" x14ac:dyDescent="0.2">
      <c r="A24396">
        <v>6.2804539251351501E+17</v>
      </c>
      <c r="B24396" t="s">
        <v>49082</v>
      </c>
      <c r="C24396" t="s">
        <v>49083</v>
      </c>
      <c r="D24396" s="1">
        <v>42219.229907407411</v>
      </c>
      <c r="E24396">
        <v>97</v>
      </c>
      <c r="F24396">
        <v>254</v>
      </c>
      <c r="G24396" t="s">
        <v>576</v>
      </c>
      <c r="H24396" t="s">
        <v>390</v>
      </c>
    </row>
    <row r="24397" spans="1:8" x14ac:dyDescent="0.2">
      <c r="A24397">
        <v>6.2804557630373402E+17</v>
      </c>
      <c r="B24397" t="s">
        <v>49084</v>
      </c>
      <c r="C24397" t="s">
        <v>49085</v>
      </c>
      <c r="D24397" s="1">
        <v>42219.230416666665</v>
      </c>
      <c r="E24397">
        <v>205</v>
      </c>
      <c r="F24397">
        <v>610</v>
      </c>
      <c r="G24397" t="s">
        <v>215</v>
      </c>
    </row>
    <row r="24398" spans="1:8" x14ac:dyDescent="0.2">
      <c r="A24398">
        <v>6.2804593039943194E+17</v>
      </c>
      <c r="B24398" t="s">
        <v>49086</v>
      </c>
      <c r="C24398" t="s">
        <v>49087</v>
      </c>
      <c r="D24398" s="1">
        <v>42219.231388888889</v>
      </c>
      <c r="E24398">
        <v>249</v>
      </c>
      <c r="F24398">
        <v>643</v>
      </c>
      <c r="G24398" t="e">
        <f>RaxsonDFS</f>
        <v>#NAME?</v>
      </c>
      <c r="H24398" t="s">
        <v>390</v>
      </c>
    </row>
    <row r="24399" spans="1:8" x14ac:dyDescent="0.2">
      <c r="A24399">
        <v>6.2804597692685901E+17</v>
      </c>
      <c r="B24399" t="s">
        <v>49088</v>
      </c>
      <c r="C24399" t="s">
        <v>49089</v>
      </c>
      <c r="D24399" s="1">
        <v>42219.231527777774</v>
      </c>
      <c r="E24399">
        <v>98</v>
      </c>
      <c r="F24399">
        <v>313</v>
      </c>
      <c r="G24399" t="s">
        <v>576</v>
      </c>
    </row>
    <row r="24400" spans="1:8" x14ac:dyDescent="0.2">
      <c r="A24400">
        <v>6.28046326891184E+17</v>
      </c>
      <c r="B24400" t="s">
        <v>49090</v>
      </c>
      <c r="C24400" t="s">
        <v>49091</v>
      </c>
      <c r="D24400" s="1">
        <v>42219.232488425929</v>
      </c>
      <c r="E24400">
        <v>124</v>
      </c>
      <c r="F24400">
        <v>309</v>
      </c>
      <c r="G24400" t="s">
        <v>576</v>
      </c>
    </row>
    <row r="24401" spans="1:8" x14ac:dyDescent="0.2">
      <c r="A24401">
        <v>6.2804670571653901E+17</v>
      </c>
      <c r="B24401" t="s">
        <v>49092</v>
      </c>
      <c r="C24401" t="s">
        <v>49093</v>
      </c>
      <c r="D24401" s="1">
        <v>42219.233530092592</v>
      </c>
      <c r="E24401">
        <v>125</v>
      </c>
      <c r="F24401">
        <v>336</v>
      </c>
      <c r="G24401" t="s">
        <v>49094</v>
      </c>
    </row>
    <row r="24402" spans="1:8" x14ac:dyDescent="0.2">
      <c r="A24402">
        <v>6.2804711360000397E+17</v>
      </c>
      <c r="B24402" t="s">
        <v>49095</v>
      </c>
      <c r="C24402" t="s">
        <v>49096</v>
      </c>
      <c r="D24402" s="1">
        <v>42219.234664351854</v>
      </c>
      <c r="E24402">
        <v>81</v>
      </c>
      <c r="F24402">
        <v>233</v>
      </c>
      <c r="G24402" t="s">
        <v>576</v>
      </c>
    </row>
    <row r="24403" spans="1:8" x14ac:dyDescent="0.2">
      <c r="A24403">
        <v>6.2804715063993498E+17</v>
      </c>
      <c r="B24403" t="s">
        <v>49097</v>
      </c>
      <c r="C24403" t="s">
        <v>49098</v>
      </c>
      <c r="D24403" s="1">
        <v>42219.234756944446</v>
      </c>
      <c r="E24403">
        <v>149</v>
      </c>
      <c r="F24403">
        <v>356</v>
      </c>
      <c r="G24403" t="s">
        <v>576</v>
      </c>
      <c r="H24403" t="s">
        <v>390</v>
      </c>
    </row>
    <row r="24404" spans="1:8" x14ac:dyDescent="0.2">
      <c r="A24404">
        <v>6.2804907335083597E+17</v>
      </c>
      <c r="B24404" t="s">
        <v>49099</v>
      </c>
      <c r="C24404" t="s">
        <v>49100</v>
      </c>
      <c r="D24404" s="1">
        <v>42219.240069444444</v>
      </c>
      <c r="E24404">
        <v>179</v>
      </c>
      <c r="F24404">
        <v>446</v>
      </c>
      <c r="G24404" t="s">
        <v>49101</v>
      </c>
    </row>
    <row r="24405" spans="1:8" x14ac:dyDescent="0.2">
      <c r="A24405">
        <v>6.2804935564005299E+17</v>
      </c>
      <c r="B24405" t="s">
        <v>49102</v>
      </c>
      <c r="C24405" t="s">
        <v>49103</v>
      </c>
      <c r="D24405" s="1">
        <v>42219.240844907406</v>
      </c>
      <c r="E24405">
        <v>196</v>
      </c>
      <c r="F24405">
        <v>521</v>
      </c>
      <c r="G24405" t="s">
        <v>576</v>
      </c>
    </row>
    <row r="24406" spans="1:8" x14ac:dyDescent="0.2">
      <c r="A24406">
        <v>6.2805008895119706E+17</v>
      </c>
      <c r="B24406" t="s">
        <v>49104</v>
      </c>
      <c r="C24406" t="s">
        <v>49105</v>
      </c>
      <c r="D24406" s="1">
        <v>42219.24287037037</v>
      </c>
      <c r="E24406">
        <v>157</v>
      </c>
      <c r="F24406">
        <v>456</v>
      </c>
      <c r="G24406" t="s">
        <v>576</v>
      </c>
    </row>
    <row r="24407" spans="1:8" x14ac:dyDescent="0.2">
      <c r="A24407">
        <v>6.2811565743189094E+17</v>
      </c>
      <c r="B24407" t="s">
        <v>49106</v>
      </c>
      <c r="C24407" t="s">
        <v>49107</v>
      </c>
      <c r="D24407" s="1">
        <v>42219.423807870371</v>
      </c>
      <c r="E24407">
        <v>386</v>
      </c>
      <c r="F24407">
        <v>633</v>
      </c>
      <c r="G24407" t="s">
        <v>576</v>
      </c>
    </row>
    <row r="24408" spans="1:8" x14ac:dyDescent="0.2">
      <c r="A24408">
        <v>6.2811598208779405E+17</v>
      </c>
      <c r="B24408" t="s">
        <v>49108</v>
      </c>
      <c r="C24408" t="s">
        <v>49109</v>
      </c>
      <c r="D24408" s="1">
        <v>42219.424699074072</v>
      </c>
      <c r="E24408">
        <v>98</v>
      </c>
      <c r="F24408">
        <v>284</v>
      </c>
      <c r="G24408" t="s">
        <v>546</v>
      </c>
      <c r="H24408" t="s">
        <v>390</v>
      </c>
    </row>
    <row r="24409" spans="1:8" x14ac:dyDescent="0.2">
      <c r="A24409">
        <v>6.28116712504848E+17</v>
      </c>
      <c r="B24409" t="s">
        <v>49110</v>
      </c>
      <c r="C24409" t="s">
        <v>49111</v>
      </c>
      <c r="D24409" s="1">
        <v>42219.426712962966</v>
      </c>
      <c r="E24409">
        <v>73</v>
      </c>
      <c r="F24409">
        <v>221</v>
      </c>
      <c r="G24409" t="s">
        <v>49112</v>
      </c>
      <c r="H24409" t="s">
        <v>390</v>
      </c>
    </row>
    <row r="24410" spans="1:8" x14ac:dyDescent="0.2">
      <c r="A24410">
        <v>6.2811806869110298E+17</v>
      </c>
      <c r="B24410" t="s">
        <v>49113</v>
      </c>
      <c r="C24410" t="s">
        <v>49114</v>
      </c>
      <c r="D24410" s="1">
        <v>42219.430462962962</v>
      </c>
      <c r="E24410">
        <v>86</v>
      </c>
      <c r="F24410">
        <v>267</v>
      </c>
      <c r="G24410" t="s">
        <v>49115</v>
      </c>
      <c r="H24410" t="s">
        <v>616</v>
      </c>
    </row>
    <row r="24411" spans="1:8" x14ac:dyDescent="0.2">
      <c r="A24411">
        <v>6.2811831762727296E+17</v>
      </c>
      <c r="B24411" t="s">
        <v>49116</v>
      </c>
      <c r="C24411" t="s">
        <v>49117</v>
      </c>
      <c r="D24411" s="1">
        <v>42219.431145833332</v>
      </c>
      <c r="E24411">
        <v>87</v>
      </c>
      <c r="F24411">
        <v>318</v>
      </c>
      <c r="G24411" t="s">
        <v>49118</v>
      </c>
      <c r="H24411" t="s">
        <v>390</v>
      </c>
    </row>
    <row r="24412" spans="1:8" x14ac:dyDescent="0.2">
      <c r="A24412">
        <v>6.2811842931734106E+17</v>
      </c>
      <c r="B24412" t="s">
        <v>49119</v>
      </c>
      <c r="C24412" t="s">
        <v>49120</v>
      </c>
      <c r="D24412" s="1">
        <v>42219.431458333333</v>
      </c>
      <c r="E24412">
        <v>775</v>
      </c>
      <c r="F24412">
        <v>1222</v>
      </c>
      <c r="G24412" t="s">
        <v>215</v>
      </c>
    </row>
    <row r="24413" spans="1:8" x14ac:dyDescent="0.2">
      <c r="A24413">
        <v>6.2811893689526605E+17</v>
      </c>
      <c r="B24413" t="s">
        <v>49121</v>
      </c>
      <c r="C24413" t="s">
        <v>49122</v>
      </c>
      <c r="D24413" s="1">
        <v>42219.432858796295</v>
      </c>
      <c r="E24413">
        <v>105</v>
      </c>
      <c r="F24413">
        <v>292</v>
      </c>
      <c r="G24413" t="s">
        <v>49123</v>
      </c>
    </row>
    <row r="24414" spans="1:8" x14ac:dyDescent="0.2">
      <c r="A24414">
        <v>6.2814006513120794E+17</v>
      </c>
      <c r="B24414" t="s">
        <v>49124</v>
      </c>
      <c r="C24414" t="s">
        <v>49125</v>
      </c>
      <c r="D24414" s="1">
        <v>42219.491157407407</v>
      </c>
      <c r="E24414">
        <v>188</v>
      </c>
      <c r="F24414">
        <v>456</v>
      </c>
      <c r="G24414" t="s">
        <v>89</v>
      </c>
    </row>
    <row r="24415" spans="1:8" x14ac:dyDescent="0.2">
      <c r="A24415">
        <v>6.2814034122969894E+17</v>
      </c>
      <c r="B24415" t="s">
        <v>49126</v>
      </c>
      <c r="C24415" t="s">
        <v>49127</v>
      </c>
      <c r="D24415" s="1">
        <v>42219.4919212963</v>
      </c>
      <c r="E24415">
        <v>434</v>
      </c>
      <c r="F24415">
        <v>1320</v>
      </c>
      <c r="G24415" t="s">
        <v>215</v>
      </c>
    </row>
    <row r="24416" spans="1:8" x14ac:dyDescent="0.2">
      <c r="A24416">
        <v>6.2814301492649101E+17</v>
      </c>
      <c r="B24416" t="s">
        <v>49128</v>
      </c>
      <c r="C24416" t="s">
        <v>49129</v>
      </c>
      <c r="D24416" s="1">
        <v>42219.499293981484</v>
      </c>
      <c r="E24416">
        <v>361</v>
      </c>
      <c r="F24416">
        <v>725</v>
      </c>
      <c r="G24416" t="s">
        <v>89</v>
      </c>
    </row>
    <row r="24417" spans="1:8" x14ac:dyDescent="0.2">
      <c r="A24417">
        <v>6.2814340009783706E+17</v>
      </c>
      <c r="B24417" t="s">
        <v>49130</v>
      </c>
      <c r="C24417" t="s">
        <v>49131</v>
      </c>
      <c r="D24417" s="1">
        <v>42219.500358796293</v>
      </c>
      <c r="E24417">
        <v>192</v>
      </c>
      <c r="F24417">
        <v>593</v>
      </c>
      <c r="G24417" t="s">
        <v>215</v>
      </c>
      <c r="H24417" t="s">
        <v>390</v>
      </c>
    </row>
    <row r="24418" spans="1:8" x14ac:dyDescent="0.2">
      <c r="A24418">
        <v>6.2819358503331405E+17</v>
      </c>
      <c r="B24418" t="s">
        <v>49132</v>
      </c>
      <c r="C24418" t="s">
        <v>49133</v>
      </c>
      <c r="D24418" s="1">
        <v>42219.638842592591</v>
      </c>
      <c r="E24418">
        <v>164</v>
      </c>
      <c r="F24418">
        <v>370</v>
      </c>
      <c r="G24418" t="s">
        <v>546</v>
      </c>
    </row>
    <row r="24419" spans="1:8" x14ac:dyDescent="0.2">
      <c r="A24419">
        <v>6.2819406560823194E+17</v>
      </c>
      <c r="B24419" t="s">
        <v>49134</v>
      </c>
      <c r="C24419" t="s">
        <v>49135</v>
      </c>
      <c r="D24419" s="1">
        <v>42219.640173611115</v>
      </c>
      <c r="E24419">
        <v>204</v>
      </c>
      <c r="F24419">
        <v>618</v>
      </c>
      <c r="G24419" t="s">
        <v>215</v>
      </c>
      <c r="H24419" t="s">
        <v>390</v>
      </c>
    </row>
    <row r="24420" spans="1:8" x14ac:dyDescent="0.2">
      <c r="A24420">
        <v>6.2822168938248602E+17</v>
      </c>
      <c r="B24420" t="s">
        <v>49136</v>
      </c>
      <c r="C24420" t="s">
        <v>49137</v>
      </c>
      <c r="D24420" s="1">
        <v>42219.716400462959</v>
      </c>
      <c r="E24420">
        <v>259</v>
      </c>
      <c r="F24420">
        <v>612</v>
      </c>
      <c r="G24420" t="s">
        <v>215</v>
      </c>
      <c r="H24420" t="s">
        <v>616</v>
      </c>
    </row>
    <row r="24421" spans="1:8" x14ac:dyDescent="0.2">
      <c r="A24421">
        <v>6.2822721358279795E+17</v>
      </c>
      <c r="B24421" t="s">
        <v>49138</v>
      </c>
      <c r="C24421" t="s">
        <v>49139</v>
      </c>
      <c r="D24421" s="1">
        <v>42219.73164351852</v>
      </c>
      <c r="E24421">
        <v>255</v>
      </c>
      <c r="F24421">
        <v>552</v>
      </c>
      <c r="G24421" t="s">
        <v>89</v>
      </c>
    </row>
    <row r="24422" spans="1:8" x14ac:dyDescent="0.2">
      <c r="A24422">
        <v>6.2822725683027098E+17</v>
      </c>
      <c r="B24422" t="s">
        <v>49140</v>
      </c>
      <c r="C24422" t="s">
        <v>49141</v>
      </c>
      <c r="D24422" s="1">
        <v>42219.731759259259</v>
      </c>
      <c r="E24422">
        <v>615</v>
      </c>
      <c r="F24422">
        <v>1163</v>
      </c>
      <c r="G24422" t="s">
        <v>89</v>
      </c>
    </row>
    <row r="24423" spans="1:8" x14ac:dyDescent="0.2">
      <c r="A24423">
        <v>6.2822932399303002E+17</v>
      </c>
      <c r="B24423" t="s">
        <v>49142</v>
      </c>
      <c r="C24423" t="s">
        <v>49143</v>
      </c>
      <c r="D24423" s="1">
        <v>42219.73746527778</v>
      </c>
      <c r="E24423">
        <v>76</v>
      </c>
      <c r="F24423">
        <v>246</v>
      </c>
      <c r="G24423" t="s">
        <v>89</v>
      </c>
    </row>
    <row r="24424" spans="1:8" x14ac:dyDescent="0.2">
      <c r="A24424">
        <v>6.2822951625569805E+17</v>
      </c>
      <c r="B24424" t="s">
        <v>49144</v>
      </c>
      <c r="C24424" t="s">
        <v>49145</v>
      </c>
      <c r="D24424" s="1">
        <v>42219.737997685188</v>
      </c>
      <c r="E24424">
        <v>85</v>
      </c>
      <c r="F24424">
        <v>285</v>
      </c>
      <c r="G24424" t="s">
        <v>215</v>
      </c>
    </row>
    <row r="24425" spans="1:8" x14ac:dyDescent="0.2">
      <c r="A24425">
        <v>6.2823148879492301E+17</v>
      </c>
      <c r="B24425" t="s">
        <v>49146</v>
      </c>
      <c r="C24425" t="s">
        <v>49147</v>
      </c>
      <c r="D24425" s="1">
        <v>42219.743437500001</v>
      </c>
      <c r="E24425">
        <v>6358</v>
      </c>
      <c r="F24425">
        <v>8080</v>
      </c>
    </row>
    <row r="24426" spans="1:8" x14ac:dyDescent="0.2">
      <c r="A24426">
        <v>6.2826840840932506E+17</v>
      </c>
      <c r="B24426" t="s">
        <v>49148</v>
      </c>
      <c r="C24426" t="s">
        <v>49149</v>
      </c>
      <c r="D24426" s="1">
        <v>42219.845312500001</v>
      </c>
      <c r="E24426">
        <v>926</v>
      </c>
      <c r="F24426">
        <v>1459</v>
      </c>
    </row>
    <row r="24427" spans="1:8" x14ac:dyDescent="0.2">
      <c r="A24427">
        <v>6.28302122078048E+17</v>
      </c>
      <c r="B24427" t="s">
        <v>49150</v>
      </c>
      <c r="C24427" t="s">
        <v>49151</v>
      </c>
      <c r="D24427" s="1">
        <v>42219.938344907408</v>
      </c>
      <c r="E24427">
        <v>2593</v>
      </c>
      <c r="F24427">
        <v>3886</v>
      </c>
    </row>
    <row r="24428" spans="1:8" x14ac:dyDescent="0.2">
      <c r="A24428">
        <v>6.2830878934373094E+17</v>
      </c>
      <c r="B24428" t="s">
        <v>49152</v>
      </c>
      <c r="C24428" t="s">
        <v>49153</v>
      </c>
      <c r="D24428" s="1">
        <v>42219.956747685188</v>
      </c>
      <c r="E24428">
        <v>324</v>
      </c>
      <c r="F24428">
        <v>740</v>
      </c>
      <c r="G24428" t="s">
        <v>576</v>
      </c>
    </row>
    <row r="24429" spans="1:8" x14ac:dyDescent="0.2">
      <c r="A24429">
        <v>6.2830916533790298E+17</v>
      </c>
      <c r="B24429" t="s">
        <v>49154</v>
      </c>
      <c r="C24429" t="s">
        <v>49155</v>
      </c>
      <c r="D24429" s="1">
        <v>42219.957789351851</v>
      </c>
      <c r="E24429">
        <v>267</v>
      </c>
      <c r="F24429">
        <v>475</v>
      </c>
      <c r="G24429" t="s">
        <v>89</v>
      </c>
      <c r="H24429" t="s">
        <v>390</v>
      </c>
    </row>
    <row r="24430" spans="1:8" x14ac:dyDescent="0.2">
      <c r="A24430">
        <v>6.2836585691390298E+17</v>
      </c>
      <c r="B24430" t="s">
        <v>49156</v>
      </c>
      <c r="C24430" t="s">
        <v>49157</v>
      </c>
      <c r="D24430" s="1">
        <v>42220.114224537036</v>
      </c>
      <c r="E24430">
        <v>418</v>
      </c>
      <c r="F24430">
        <v>1255</v>
      </c>
      <c r="G24430" t="s">
        <v>215</v>
      </c>
    </row>
    <row r="24431" spans="1:8" x14ac:dyDescent="0.2">
      <c r="A24431">
        <v>6.283733372244E+17</v>
      </c>
      <c r="B24431" t="s">
        <v>49158</v>
      </c>
      <c r="C24431" t="s">
        <v>49159</v>
      </c>
      <c r="D24431" s="1">
        <v>42220.13486111111</v>
      </c>
      <c r="E24431">
        <v>657</v>
      </c>
      <c r="F24431">
        <v>1480</v>
      </c>
      <c r="G24431" t="s">
        <v>215</v>
      </c>
    </row>
    <row r="24432" spans="1:8" x14ac:dyDescent="0.2">
      <c r="A24432">
        <v>6.2837357070453504E+17</v>
      </c>
      <c r="B24432" t="s">
        <v>49160</v>
      </c>
      <c r="C24432" t="s">
        <v>49161</v>
      </c>
      <c r="D24432" s="1">
        <v>42220.135509259257</v>
      </c>
      <c r="E24432">
        <v>379</v>
      </c>
      <c r="F24432">
        <v>927</v>
      </c>
      <c r="G24432" t="s">
        <v>215</v>
      </c>
      <c r="H24432" t="s">
        <v>23328</v>
      </c>
    </row>
    <row r="24433" spans="1:8" x14ac:dyDescent="0.2">
      <c r="A24433">
        <v>6.28374231156432E+17</v>
      </c>
      <c r="B24433" t="s">
        <v>49162</v>
      </c>
      <c r="C24433" t="s">
        <v>49163</v>
      </c>
      <c r="D24433" s="1">
        <v>42220.137326388889</v>
      </c>
      <c r="E24433">
        <v>736</v>
      </c>
      <c r="F24433">
        <v>1573</v>
      </c>
      <c r="G24433" t="s">
        <v>89</v>
      </c>
      <c r="H24433" t="s">
        <v>616</v>
      </c>
    </row>
    <row r="24434" spans="1:8" x14ac:dyDescent="0.2">
      <c r="A24434">
        <v>6.2839588421306304E+17</v>
      </c>
      <c r="B24434" t="s">
        <v>49164</v>
      </c>
      <c r="C24434" t="s">
        <v>49165</v>
      </c>
      <c r="D24434" s="1">
        <v>42220.197083333333</v>
      </c>
      <c r="E24434">
        <v>350</v>
      </c>
      <c r="F24434">
        <v>951</v>
      </c>
      <c r="G24434" t="s">
        <v>215</v>
      </c>
    </row>
    <row r="24435" spans="1:8" x14ac:dyDescent="0.2">
      <c r="A24435">
        <v>6.2852786613798502E+17</v>
      </c>
      <c r="B24435" t="s">
        <v>49166</v>
      </c>
      <c r="C24435" t="s">
        <v>49167</v>
      </c>
      <c r="D24435" s="1">
        <v>42220.561284722222</v>
      </c>
      <c r="E24435">
        <v>143</v>
      </c>
      <c r="F24435">
        <v>527</v>
      </c>
      <c r="G24435" t="s">
        <v>89</v>
      </c>
    </row>
    <row r="24436" spans="1:8" x14ac:dyDescent="0.2">
      <c r="A24436">
        <v>6.2857209376502502E+17</v>
      </c>
      <c r="B24436" t="s">
        <v>49168</v>
      </c>
      <c r="C24436" t="s">
        <v>49169</v>
      </c>
      <c r="D24436" s="1">
        <v>42220.683333333334</v>
      </c>
      <c r="E24436">
        <v>570</v>
      </c>
      <c r="F24436">
        <v>1368</v>
      </c>
      <c r="G24436" t="s">
        <v>576</v>
      </c>
    </row>
    <row r="24437" spans="1:8" x14ac:dyDescent="0.2">
      <c r="A24437">
        <v>6.2857502547863501E+17</v>
      </c>
      <c r="B24437" t="s">
        <v>49170</v>
      </c>
      <c r="C24437" t="s">
        <v>49171</v>
      </c>
      <c r="D24437" s="1">
        <v>42220.691423611112</v>
      </c>
      <c r="E24437">
        <v>194</v>
      </c>
      <c r="F24437">
        <v>549</v>
      </c>
      <c r="G24437" t="s">
        <v>487</v>
      </c>
    </row>
    <row r="24438" spans="1:8" x14ac:dyDescent="0.2">
      <c r="A24438">
        <v>6.2857582779031501E+17</v>
      </c>
      <c r="B24438" t="s">
        <v>49172</v>
      </c>
      <c r="C24438" t="s">
        <v>32386</v>
      </c>
      <c r="D24438" s="1">
        <v>42220.69363425926</v>
      </c>
      <c r="E24438">
        <v>823</v>
      </c>
      <c r="F24438">
        <v>1511</v>
      </c>
    </row>
    <row r="24439" spans="1:8" x14ac:dyDescent="0.2">
      <c r="A24439">
        <v>6.2859082291365005E+17</v>
      </c>
      <c r="B24439" t="s">
        <v>49173</v>
      </c>
      <c r="C24439" t="s">
        <v>49174</v>
      </c>
      <c r="D24439" s="1">
        <v>42220.735011574077</v>
      </c>
      <c r="E24439">
        <v>2338</v>
      </c>
      <c r="F24439">
        <v>3725</v>
      </c>
      <c r="G24439" t="s">
        <v>89</v>
      </c>
    </row>
    <row r="24440" spans="1:8" x14ac:dyDescent="0.2">
      <c r="A24440">
        <v>6.2863770686053504E+17</v>
      </c>
      <c r="B24440" t="s">
        <v>49175</v>
      </c>
      <c r="C24440" t="s">
        <v>49176</v>
      </c>
      <c r="D24440" s="1">
        <v>42220.864386574074</v>
      </c>
      <c r="E24440">
        <v>1016</v>
      </c>
      <c r="F24440">
        <v>2171</v>
      </c>
    </row>
    <row r="24441" spans="1:8" x14ac:dyDescent="0.2">
      <c r="A24441">
        <v>6.2867676746160499E+17</v>
      </c>
      <c r="B24441" t="s">
        <v>49177</v>
      </c>
      <c r="C24441" t="s">
        <v>49178</v>
      </c>
      <c r="D24441" s="1">
        <v>42220.972175925926</v>
      </c>
      <c r="E24441">
        <v>564</v>
      </c>
      <c r="F24441">
        <v>1402</v>
      </c>
      <c r="G24441" t="s">
        <v>215</v>
      </c>
    </row>
    <row r="24442" spans="1:8" x14ac:dyDescent="0.2">
      <c r="A24442">
        <v>6.2870564618416499E+17</v>
      </c>
      <c r="B24442" t="s">
        <v>49179</v>
      </c>
      <c r="C24442" t="s">
        <v>49180</v>
      </c>
      <c r="D24442" s="1">
        <v>42221.051863425928</v>
      </c>
      <c r="E24442">
        <v>164</v>
      </c>
      <c r="F24442">
        <v>483</v>
      </c>
      <c r="G24442" t="s">
        <v>576</v>
      </c>
    </row>
    <row r="24443" spans="1:8" x14ac:dyDescent="0.2">
      <c r="A24443">
        <v>6.2870592905220902E+17</v>
      </c>
      <c r="B24443" t="s">
        <v>49181</v>
      </c>
      <c r="C24443" t="s">
        <v>49182</v>
      </c>
      <c r="D24443" s="1">
        <v>42221.05263888889</v>
      </c>
      <c r="E24443">
        <v>382</v>
      </c>
      <c r="F24443">
        <v>857</v>
      </c>
      <c r="G24443" t="s">
        <v>576</v>
      </c>
    </row>
    <row r="24444" spans="1:8" x14ac:dyDescent="0.2">
      <c r="A24444">
        <v>6.28706350403616E+17</v>
      </c>
      <c r="B24444" t="s">
        <v>49183</v>
      </c>
      <c r="C24444" t="s">
        <v>49184</v>
      </c>
      <c r="D24444" s="1">
        <v>42221.053807870368</v>
      </c>
      <c r="E24444">
        <v>138</v>
      </c>
      <c r="F24444">
        <v>405</v>
      </c>
      <c r="G24444" t="s">
        <v>576</v>
      </c>
      <c r="H24444" t="s">
        <v>21349</v>
      </c>
    </row>
    <row r="24445" spans="1:8" x14ac:dyDescent="0.2">
      <c r="A24445">
        <v>6.2870667531535898E+17</v>
      </c>
      <c r="B24445" t="s">
        <v>49185</v>
      </c>
      <c r="C24445" t="s">
        <v>49186</v>
      </c>
      <c r="D24445" s="1">
        <v>42221.054699074077</v>
      </c>
      <c r="E24445">
        <v>295</v>
      </c>
      <c r="F24445">
        <v>671</v>
      </c>
      <c r="G24445" t="s">
        <v>487</v>
      </c>
      <c r="H24445" t="s">
        <v>13093</v>
      </c>
    </row>
    <row r="24446" spans="1:8" x14ac:dyDescent="0.2">
      <c r="A24446">
        <v>6.2870689171203994E+17</v>
      </c>
      <c r="B24446" t="s">
        <v>49187</v>
      </c>
      <c r="C24446" t="s">
        <v>49188</v>
      </c>
      <c r="D24446" s="1">
        <v>42221.055300925924</v>
      </c>
      <c r="E24446">
        <v>151</v>
      </c>
      <c r="F24446">
        <v>470</v>
      </c>
      <c r="G24446" t="s">
        <v>576</v>
      </c>
      <c r="H24446" t="s">
        <v>49189</v>
      </c>
    </row>
    <row r="24447" spans="1:8" x14ac:dyDescent="0.2">
      <c r="A24447">
        <v>6.2870697289704998E+17</v>
      </c>
      <c r="B24447" t="s">
        <v>49190</v>
      </c>
      <c r="C24447" t="s">
        <v>49191</v>
      </c>
      <c r="D24447" s="1">
        <v>42221.055520833332</v>
      </c>
      <c r="E24447">
        <v>276</v>
      </c>
      <c r="F24447">
        <v>844</v>
      </c>
      <c r="G24447" t="s">
        <v>215</v>
      </c>
      <c r="H24447" t="s">
        <v>390</v>
      </c>
    </row>
    <row r="24448" spans="1:8" x14ac:dyDescent="0.2">
      <c r="A24448">
        <v>6.2870723701233997E+17</v>
      </c>
      <c r="B24448" t="s">
        <v>49192</v>
      </c>
      <c r="C24448" t="s">
        <v>49193</v>
      </c>
      <c r="D24448" s="1">
        <v>42221.056250000001</v>
      </c>
      <c r="E24448">
        <v>366</v>
      </c>
      <c r="F24448">
        <v>988</v>
      </c>
      <c r="G24448" t="s">
        <v>49194</v>
      </c>
    </row>
    <row r="24449" spans="1:8" x14ac:dyDescent="0.2">
      <c r="A24449">
        <v>6.2870756832038899E+17</v>
      </c>
      <c r="B24449" t="s">
        <v>49195</v>
      </c>
      <c r="C24449" t="s">
        <v>49196</v>
      </c>
      <c r="D24449" s="1">
        <v>42221.057164351849</v>
      </c>
      <c r="E24449">
        <v>438</v>
      </c>
      <c r="F24449">
        <v>1310</v>
      </c>
      <c r="G24449" t="s">
        <v>215</v>
      </c>
    </row>
    <row r="24450" spans="1:8" x14ac:dyDescent="0.2">
      <c r="A24450">
        <v>6.2873519092861696E+17</v>
      </c>
      <c r="B24450" t="s">
        <v>49197</v>
      </c>
      <c r="C24450" t="s">
        <v>49198</v>
      </c>
      <c r="D24450" s="1">
        <v>42221.133391203701</v>
      </c>
      <c r="E24450">
        <v>390</v>
      </c>
      <c r="F24450">
        <v>750</v>
      </c>
      <c r="G24450" t="s">
        <v>215</v>
      </c>
      <c r="H24450" t="s">
        <v>23328</v>
      </c>
    </row>
    <row r="24451" spans="1:8" x14ac:dyDescent="0.2">
      <c r="A24451">
        <v>6.2891257500732595E+17</v>
      </c>
      <c r="B24451" t="s">
        <v>49199</v>
      </c>
      <c r="C24451" t="s">
        <v>49200</v>
      </c>
      <c r="D24451" s="1">
        <v>42221.622881944444</v>
      </c>
      <c r="E24451">
        <v>183</v>
      </c>
      <c r="F24451">
        <v>505</v>
      </c>
      <c r="G24451" t="s">
        <v>215</v>
      </c>
    </row>
    <row r="24452" spans="1:8" x14ac:dyDescent="0.2">
      <c r="A24452">
        <v>6.2891346732450598E+17</v>
      </c>
      <c r="B24452" t="s">
        <v>49201</v>
      </c>
      <c r="C24452" t="s">
        <v>49202</v>
      </c>
      <c r="D24452" s="1">
        <v>42221.625335648147</v>
      </c>
      <c r="E24452">
        <v>588</v>
      </c>
      <c r="F24452">
        <v>1364</v>
      </c>
      <c r="G24452" t="e">
        <f>SeaBeeVietN</f>
        <v>#NAME?</v>
      </c>
    </row>
    <row r="24453" spans="1:8" x14ac:dyDescent="0.2">
      <c r="A24453">
        <v>6.2891374262186304E+17</v>
      </c>
      <c r="B24453" t="s">
        <v>49203</v>
      </c>
      <c r="C24453" t="s">
        <v>49204</v>
      </c>
      <c r="D24453" s="1">
        <v>42221.626099537039</v>
      </c>
      <c r="E24453">
        <v>200</v>
      </c>
      <c r="F24453">
        <v>595</v>
      </c>
      <c r="G24453" t="s">
        <v>215</v>
      </c>
    </row>
    <row r="24454" spans="1:8" x14ac:dyDescent="0.2">
      <c r="A24454">
        <v>6.2891411434625395E+17</v>
      </c>
      <c r="B24454" t="s">
        <v>49205</v>
      </c>
      <c r="C24454" t="s">
        <v>49206</v>
      </c>
      <c r="D24454" s="1">
        <v>42221.627129629633</v>
      </c>
      <c r="E24454">
        <v>217</v>
      </c>
      <c r="F24454">
        <v>600</v>
      </c>
      <c r="G24454" t="s">
        <v>215</v>
      </c>
    </row>
    <row r="24455" spans="1:8" x14ac:dyDescent="0.2">
      <c r="A24455">
        <v>6.2891430469216998E+17</v>
      </c>
      <c r="B24455" t="s">
        <v>49207</v>
      </c>
      <c r="C24455" t="s">
        <v>49208</v>
      </c>
      <c r="D24455" s="1">
        <v>42221.627650462964</v>
      </c>
      <c r="E24455">
        <v>573</v>
      </c>
      <c r="F24455">
        <v>1026</v>
      </c>
      <c r="G24455" t="s">
        <v>215</v>
      </c>
    </row>
    <row r="24456" spans="1:8" x14ac:dyDescent="0.2">
      <c r="A24456">
        <v>6.2893777270385395E+17</v>
      </c>
      <c r="B24456" t="s">
        <v>49209</v>
      </c>
      <c r="C24456" t="s">
        <v>49210</v>
      </c>
      <c r="D24456" s="1">
        <v>42221.692407407405</v>
      </c>
      <c r="E24456">
        <v>1238</v>
      </c>
      <c r="F24456">
        <v>1984</v>
      </c>
    </row>
    <row r="24457" spans="1:8" x14ac:dyDescent="0.2">
      <c r="A24457">
        <v>6.2893788367674496E+17</v>
      </c>
      <c r="B24457" t="s">
        <v>49211</v>
      </c>
      <c r="C24457" t="s">
        <v>49212</v>
      </c>
      <c r="D24457" s="1">
        <v>42221.692719907405</v>
      </c>
      <c r="E24457">
        <v>2362</v>
      </c>
      <c r="F24457">
        <v>4854</v>
      </c>
    </row>
    <row r="24458" spans="1:8" x14ac:dyDescent="0.2">
      <c r="A24458">
        <v>6.2894832785443597E+17</v>
      </c>
      <c r="B24458" t="s">
        <v>49213</v>
      </c>
      <c r="C24458" t="s">
        <v>49214</v>
      </c>
      <c r="D24458" s="1">
        <v>42221.721539351849</v>
      </c>
      <c r="E24458">
        <v>234</v>
      </c>
      <c r="F24458">
        <v>684</v>
      </c>
      <c r="G24458" t="s">
        <v>576</v>
      </c>
    </row>
    <row r="24459" spans="1:8" x14ac:dyDescent="0.2">
      <c r="A24459">
        <v>6.2894943879550106E+17</v>
      </c>
      <c r="B24459" t="s">
        <v>49215</v>
      </c>
      <c r="C24459" t="s">
        <v>49216</v>
      </c>
      <c r="D24459" s="1">
        <v>42221.724606481483</v>
      </c>
      <c r="E24459">
        <v>221</v>
      </c>
      <c r="F24459">
        <v>692</v>
      </c>
    </row>
    <row r="24460" spans="1:8" x14ac:dyDescent="0.2">
      <c r="A24460">
        <v>6.2894989162933798E+17</v>
      </c>
      <c r="B24460" t="s">
        <v>49217</v>
      </c>
      <c r="C24460" t="s">
        <v>49218</v>
      </c>
      <c r="D24460" s="1">
        <v>42221.725856481484</v>
      </c>
      <c r="E24460">
        <v>221</v>
      </c>
      <c r="F24460">
        <v>616</v>
      </c>
      <c r="G24460" t="s">
        <v>215</v>
      </c>
    </row>
    <row r="24461" spans="1:8" x14ac:dyDescent="0.2">
      <c r="A24461">
        <v>6.2895057873183898E+17</v>
      </c>
      <c r="B24461" t="s">
        <v>49219</v>
      </c>
      <c r="C24461" t="s">
        <v>49220</v>
      </c>
      <c r="D24461" s="1">
        <v>42221.727743055555</v>
      </c>
      <c r="E24461">
        <v>333</v>
      </c>
      <c r="F24461">
        <v>1041</v>
      </c>
    </row>
    <row r="24462" spans="1:8" x14ac:dyDescent="0.2">
      <c r="A24462">
        <v>6.2895100232296806E+17</v>
      </c>
      <c r="B24462" t="s">
        <v>49221</v>
      </c>
      <c r="C24462" t="s">
        <v>49222</v>
      </c>
      <c r="D24462" s="1">
        <v>42221.728912037041</v>
      </c>
      <c r="E24462">
        <v>300</v>
      </c>
      <c r="F24462">
        <v>868</v>
      </c>
      <c r="G24462" t="s">
        <v>49223</v>
      </c>
    </row>
    <row r="24463" spans="1:8" x14ac:dyDescent="0.2">
      <c r="A24463">
        <v>6.2895215907845696E+17</v>
      </c>
      <c r="B24463" t="s">
        <v>49224</v>
      </c>
      <c r="C24463" t="s">
        <v>49225</v>
      </c>
      <c r="D24463" s="1">
        <v>42221.732106481482</v>
      </c>
      <c r="E24463">
        <v>651</v>
      </c>
      <c r="F24463">
        <v>1337</v>
      </c>
      <c r="G24463" t="s">
        <v>215</v>
      </c>
    </row>
    <row r="24464" spans="1:8" x14ac:dyDescent="0.2">
      <c r="A24464">
        <v>6.2895325247902106E+17</v>
      </c>
      <c r="B24464" t="s">
        <v>49226</v>
      </c>
      <c r="C24464" t="s">
        <v>49227</v>
      </c>
      <c r="D24464" s="1">
        <v>42221.735127314816</v>
      </c>
      <c r="E24464">
        <v>392</v>
      </c>
      <c r="F24464">
        <v>920</v>
      </c>
      <c r="G24464" t="s">
        <v>215</v>
      </c>
      <c r="H24464" t="s">
        <v>13093</v>
      </c>
    </row>
    <row r="24465" spans="1:8" x14ac:dyDescent="0.2">
      <c r="A24465">
        <v>6.2896036422346304E+17</v>
      </c>
      <c r="B24465" t="s">
        <v>49228</v>
      </c>
      <c r="C24465" t="s">
        <v>49229</v>
      </c>
      <c r="D24465" s="1">
        <v>42221.754756944443</v>
      </c>
      <c r="E24465">
        <v>517</v>
      </c>
      <c r="F24465">
        <v>1078</v>
      </c>
      <c r="G24465" t="s">
        <v>89</v>
      </c>
    </row>
    <row r="24466" spans="1:8" x14ac:dyDescent="0.2">
      <c r="A24466">
        <v>6.2903557487632704E+17</v>
      </c>
      <c r="B24466" t="s">
        <v>49230</v>
      </c>
      <c r="C24466" t="s">
        <v>49231</v>
      </c>
      <c r="D24466" s="1">
        <v>42221.962291666663</v>
      </c>
      <c r="E24466">
        <v>774</v>
      </c>
      <c r="F24466">
        <v>1274</v>
      </c>
      <c r="H24466" t="s">
        <v>390</v>
      </c>
    </row>
    <row r="24467" spans="1:8" x14ac:dyDescent="0.2">
      <c r="A24467">
        <v>6.2903608331405299E+17</v>
      </c>
      <c r="B24467" t="s">
        <v>49232</v>
      </c>
      <c r="C24467" t="s">
        <v>49233</v>
      </c>
      <c r="D24467" s="1">
        <v>42221.963692129626</v>
      </c>
      <c r="E24467">
        <v>463</v>
      </c>
      <c r="F24467">
        <v>984</v>
      </c>
    </row>
    <row r="24468" spans="1:8" x14ac:dyDescent="0.2">
      <c r="A24468">
        <v>6.2903833706457395E+17</v>
      </c>
      <c r="B24468" t="s">
        <v>49234</v>
      </c>
      <c r="C24468" t="s">
        <v>49235</v>
      </c>
      <c r="D24468" s="1">
        <v>42221.969918981478</v>
      </c>
      <c r="E24468">
        <v>1214</v>
      </c>
      <c r="F24468">
        <v>2368</v>
      </c>
      <c r="G24468" t="s">
        <v>89</v>
      </c>
    </row>
    <row r="24469" spans="1:8" x14ac:dyDescent="0.2">
      <c r="A24469">
        <v>6.2908275251681203E+17</v>
      </c>
      <c r="B24469" t="s">
        <v>49236</v>
      </c>
      <c r="C24469" t="s">
        <v>49237</v>
      </c>
      <c r="D24469" s="1">
        <v>42222.092476851853</v>
      </c>
      <c r="E24469">
        <v>431</v>
      </c>
      <c r="F24469">
        <v>1239</v>
      </c>
      <c r="G24469" t="s">
        <v>215</v>
      </c>
    </row>
    <row r="24470" spans="1:8" x14ac:dyDescent="0.2">
      <c r="A24470">
        <v>6.2908330049002701E+17</v>
      </c>
      <c r="B24470" t="s">
        <v>49238</v>
      </c>
      <c r="C24470" t="s">
        <v>49239</v>
      </c>
      <c r="D24470" s="1">
        <v>42222.093993055554</v>
      </c>
      <c r="E24470">
        <v>309</v>
      </c>
      <c r="F24470">
        <v>584</v>
      </c>
      <c r="G24470" t="s">
        <v>215</v>
      </c>
      <c r="H24470" t="s">
        <v>390</v>
      </c>
    </row>
    <row r="24471" spans="1:8" x14ac:dyDescent="0.2">
      <c r="A24471">
        <v>6.2908370320615002E+17</v>
      </c>
      <c r="B24471" t="s">
        <v>49240</v>
      </c>
      <c r="C24471" t="s">
        <v>49241</v>
      </c>
      <c r="D24471" s="1">
        <v>42222.095104166663</v>
      </c>
      <c r="E24471">
        <v>332</v>
      </c>
      <c r="F24471">
        <v>727</v>
      </c>
      <c r="G24471" t="s">
        <v>89</v>
      </c>
    </row>
    <row r="24472" spans="1:8" x14ac:dyDescent="0.2">
      <c r="A24472">
        <v>6.2908389955404096E+17</v>
      </c>
      <c r="B24472" t="s">
        <v>49242</v>
      </c>
      <c r="C24472" t="s">
        <v>49243</v>
      </c>
      <c r="D24472" s="1">
        <v>42222.095648148148</v>
      </c>
      <c r="E24472">
        <v>151</v>
      </c>
      <c r="F24472">
        <v>474</v>
      </c>
      <c r="G24472" t="s">
        <v>576</v>
      </c>
    </row>
    <row r="24473" spans="1:8" x14ac:dyDescent="0.2">
      <c r="A24473">
        <v>6.2909208496481395E+17</v>
      </c>
      <c r="B24473" t="s">
        <v>49244</v>
      </c>
      <c r="C24473" t="s">
        <v>49245</v>
      </c>
      <c r="D24473" s="1">
        <v>42222.11822916667</v>
      </c>
      <c r="E24473">
        <v>345</v>
      </c>
      <c r="F24473">
        <v>911</v>
      </c>
      <c r="G24473" t="s">
        <v>215</v>
      </c>
    </row>
    <row r="24474" spans="1:8" x14ac:dyDescent="0.2">
      <c r="A24474">
        <v>6.2909228975170701E+17</v>
      </c>
      <c r="B24474" t="s">
        <v>49246</v>
      </c>
      <c r="C24474" t="s">
        <v>49247</v>
      </c>
      <c r="D24474" s="1">
        <v>42222.118796296294</v>
      </c>
      <c r="E24474">
        <v>718</v>
      </c>
      <c r="F24474">
        <v>1299</v>
      </c>
      <c r="G24474" t="s">
        <v>487</v>
      </c>
      <c r="H24474" t="s">
        <v>616</v>
      </c>
    </row>
    <row r="24475" spans="1:8" x14ac:dyDescent="0.2">
      <c r="A24475">
        <v>6.2909246744759002E+17</v>
      </c>
      <c r="B24475" t="s">
        <v>49248</v>
      </c>
      <c r="C24475" t="s">
        <v>49249</v>
      </c>
      <c r="D24475" s="1">
        <v>42222.11928240741</v>
      </c>
      <c r="E24475">
        <v>308</v>
      </c>
      <c r="F24475">
        <v>1064</v>
      </c>
      <c r="G24475" t="s">
        <v>49250</v>
      </c>
    </row>
    <row r="24476" spans="1:8" x14ac:dyDescent="0.2">
      <c r="A24476">
        <v>6.2909272246124902E+17</v>
      </c>
      <c r="B24476" t="s">
        <v>49251</v>
      </c>
      <c r="C24476" t="s">
        <v>49252</v>
      </c>
      <c r="D24476" s="1">
        <v>42222.119988425926</v>
      </c>
      <c r="E24476">
        <v>331</v>
      </c>
      <c r="F24476">
        <v>984</v>
      </c>
      <c r="G24476" t="s">
        <v>215</v>
      </c>
      <c r="H24476" t="s">
        <v>390</v>
      </c>
    </row>
    <row r="24477" spans="1:8" x14ac:dyDescent="0.2">
      <c r="A24477">
        <v>6.2909288331283597E+17</v>
      </c>
      <c r="B24477" t="s">
        <v>49253</v>
      </c>
      <c r="C24477" t="s">
        <v>49254</v>
      </c>
      <c r="D24477" s="1">
        <v>42222.120439814818</v>
      </c>
      <c r="E24477">
        <v>232</v>
      </c>
      <c r="F24477">
        <v>799</v>
      </c>
      <c r="G24477" t="s">
        <v>576</v>
      </c>
      <c r="H24477" t="s">
        <v>390</v>
      </c>
    </row>
    <row r="24478" spans="1:8" x14ac:dyDescent="0.2">
      <c r="A24478">
        <v>6.2909314536037504E+17</v>
      </c>
      <c r="B24478" t="s">
        <v>49255</v>
      </c>
      <c r="C24478" t="s">
        <v>49256</v>
      </c>
      <c r="D24478" s="1">
        <v>42222.121157407404</v>
      </c>
      <c r="E24478">
        <v>333</v>
      </c>
      <c r="F24478">
        <v>1128</v>
      </c>
      <c r="G24478" t="s">
        <v>89</v>
      </c>
    </row>
    <row r="24479" spans="1:8" x14ac:dyDescent="0.2">
      <c r="A24479">
        <v>6.2909391860968602E+17</v>
      </c>
      <c r="B24479" t="s">
        <v>49257</v>
      </c>
      <c r="C24479" t="s">
        <v>49258</v>
      </c>
      <c r="D24479" s="1">
        <v>42222.123287037037</v>
      </c>
      <c r="E24479">
        <v>317</v>
      </c>
      <c r="F24479">
        <v>878</v>
      </c>
      <c r="G24479" t="s">
        <v>215</v>
      </c>
    </row>
    <row r="24480" spans="1:8" x14ac:dyDescent="0.2">
      <c r="A24480">
        <v>6.2909407807292198E+17</v>
      </c>
      <c r="B24480" t="s">
        <v>49259</v>
      </c>
      <c r="C24480" t="s">
        <v>49260</v>
      </c>
      <c r="D24480" s="1">
        <v>42222.123726851853</v>
      </c>
      <c r="E24480">
        <v>695</v>
      </c>
      <c r="F24480">
        <v>2114</v>
      </c>
      <c r="G24480" t="e">
        <f>Shelia1965A</f>
        <v>#NAME?</v>
      </c>
    </row>
    <row r="24481" spans="1:8" x14ac:dyDescent="0.2">
      <c r="A24481">
        <v>6.2928950489398797E+17</v>
      </c>
      <c r="B24481" t="s">
        <v>49261</v>
      </c>
      <c r="C24481" t="s">
        <v>49262</v>
      </c>
      <c r="D24481" s="1">
        <v>42222.66300925926</v>
      </c>
      <c r="E24481">
        <v>515</v>
      </c>
      <c r="F24481">
        <v>1784</v>
      </c>
      <c r="G24481" t="s">
        <v>49263</v>
      </c>
    </row>
    <row r="24482" spans="1:8" x14ac:dyDescent="0.2">
      <c r="A24482">
        <v>6.2928974828946995E+17</v>
      </c>
      <c r="B24482" t="s">
        <v>49264</v>
      </c>
      <c r="C24482" t="s">
        <v>49265</v>
      </c>
      <c r="D24482" s="1">
        <v>42222.663680555554</v>
      </c>
      <c r="E24482">
        <v>923</v>
      </c>
      <c r="F24482">
        <v>2325</v>
      </c>
      <c r="G24482" t="s">
        <v>215</v>
      </c>
      <c r="H24482" t="s">
        <v>390</v>
      </c>
    </row>
    <row r="24483" spans="1:8" x14ac:dyDescent="0.2">
      <c r="A24483">
        <v>6.2929403566083597E+17</v>
      </c>
      <c r="B24483" t="s">
        <v>49266</v>
      </c>
      <c r="C24483" t="s">
        <v>49267</v>
      </c>
      <c r="D24483" s="1">
        <v>42222.675509259258</v>
      </c>
      <c r="E24483">
        <v>422</v>
      </c>
      <c r="F24483">
        <v>1199</v>
      </c>
      <c r="G24483" t="s">
        <v>215</v>
      </c>
      <c r="H24483" t="s">
        <v>390</v>
      </c>
    </row>
    <row r="24484" spans="1:8" x14ac:dyDescent="0.2">
      <c r="A24484">
        <v>6.2929746192066906E+17</v>
      </c>
      <c r="B24484" t="s">
        <v>49268</v>
      </c>
      <c r="C24484" t="s">
        <v>49269</v>
      </c>
      <c r="D24484" s="1">
        <v>42222.684965277775</v>
      </c>
      <c r="E24484">
        <v>167</v>
      </c>
      <c r="F24484">
        <v>602</v>
      </c>
      <c r="G24484" t="s">
        <v>215</v>
      </c>
    </row>
    <row r="24485" spans="1:8" x14ac:dyDescent="0.2">
      <c r="A24485">
        <v>6.2929887332076698E+17</v>
      </c>
      <c r="B24485" t="s">
        <v>49270</v>
      </c>
      <c r="C24485" t="s">
        <v>49271</v>
      </c>
      <c r="D24485" s="1">
        <v>42222.688854166663</v>
      </c>
      <c r="E24485">
        <v>3681</v>
      </c>
      <c r="F24485">
        <v>8810</v>
      </c>
    </row>
    <row r="24486" spans="1:8" x14ac:dyDescent="0.2">
      <c r="A24486">
        <v>6.2939574173202406E+17</v>
      </c>
      <c r="B24486" t="s">
        <v>49272</v>
      </c>
      <c r="C24486" t="s">
        <v>49273</v>
      </c>
      <c r="D24486" s="1">
        <v>42222.95616898148</v>
      </c>
      <c r="E24486">
        <v>1209</v>
      </c>
      <c r="F24486">
        <v>4243</v>
      </c>
      <c r="H24486" t="s">
        <v>616</v>
      </c>
    </row>
    <row r="24487" spans="1:8" x14ac:dyDescent="0.2">
      <c r="A24487">
        <v>6.2950939246820902E+17</v>
      </c>
      <c r="B24487" t="s">
        <v>49274</v>
      </c>
      <c r="C24487" t="s">
        <v>49275</v>
      </c>
      <c r="D24487" s="1">
        <v>42223.269780092596</v>
      </c>
      <c r="E24487">
        <v>763</v>
      </c>
      <c r="F24487">
        <v>2037</v>
      </c>
      <c r="G24487" t="s">
        <v>89</v>
      </c>
    </row>
    <row r="24488" spans="1:8" x14ac:dyDescent="0.2">
      <c r="A24488">
        <v>6.2951251917491802E+17</v>
      </c>
      <c r="B24488" t="s">
        <v>49276</v>
      </c>
      <c r="C24488" t="s">
        <v>49277</v>
      </c>
      <c r="D24488" s="1">
        <v>42223.278414351851</v>
      </c>
      <c r="E24488">
        <v>1518</v>
      </c>
      <c r="F24488">
        <v>3986</v>
      </c>
      <c r="H24488" t="s">
        <v>616</v>
      </c>
    </row>
    <row r="24489" spans="1:8" x14ac:dyDescent="0.2">
      <c r="A24489">
        <v>6.2951831571150003E+17</v>
      </c>
      <c r="B24489" t="s">
        <v>49278</v>
      </c>
      <c r="C24489" t="s">
        <v>49279</v>
      </c>
      <c r="D24489" s="1">
        <v>42223.294409722221</v>
      </c>
      <c r="E24489">
        <v>435</v>
      </c>
      <c r="F24489">
        <v>1097</v>
      </c>
      <c r="G24489" t="s">
        <v>89</v>
      </c>
    </row>
    <row r="24490" spans="1:8" x14ac:dyDescent="0.2">
      <c r="A24490">
        <v>6.2952035648786406E+17</v>
      </c>
      <c r="B24490" t="s">
        <v>49280</v>
      </c>
      <c r="C24490" t="s">
        <v>49281</v>
      </c>
      <c r="D24490" s="1">
        <v>42223.300034722219</v>
      </c>
      <c r="E24490">
        <v>1498</v>
      </c>
      <c r="F24490">
        <v>2855</v>
      </c>
      <c r="G24490" t="s">
        <v>215</v>
      </c>
    </row>
    <row r="24491" spans="1:8" x14ac:dyDescent="0.2">
      <c r="A24491">
        <v>6.2954858219929101E+17</v>
      </c>
      <c r="B24491" t="s">
        <v>49282</v>
      </c>
      <c r="C24491" t="s">
        <v>49275</v>
      </c>
      <c r="D24491" s="1">
        <v>42223.377928240741</v>
      </c>
      <c r="E24491">
        <v>368</v>
      </c>
      <c r="F24491">
        <v>956</v>
      </c>
      <c r="G24491" t="s">
        <v>89</v>
      </c>
    </row>
    <row r="24492" spans="1:8" x14ac:dyDescent="0.2">
      <c r="A24492">
        <v>6.2955326068114202E+17</v>
      </c>
      <c r="B24492" t="s">
        <v>49283</v>
      </c>
      <c r="C24492" t="s">
        <v>49284</v>
      </c>
      <c r="D24492" s="1">
        <v>42223.390833333331</v>
      </c>
      <c r="E24492">
        <v>223</v>
      </c>
      <c r="F24492">
        <v>726</v>
      </c>
      <c r="G24492" t="s">
        <v>576</v>
      </c>
      <c r="H24492" t="s">
        <v>616</v>
      </c>
    </row>
    <row r="24493" spans="1:8" x14ac:dyDescent="0.2">
      <c r="A24493">
        <v>6.2955344294460198E+17</v>
      </c>
      <c r="B24493" t="s">
        <v>49285</v>
      </c>
      <c r="C24493" t="s">
        <v>49286</v>
      </c>
      <c r="D24493" s="1">
        <v>42223.391331018516</v>
      </c>
      <c r="E24493">
        <v>733</v>
      </c>
      <c r="F24493">
        <v>1672</v>
      </c>
      <c r="G24493" t="s">
        <v>576</v>
      </c>
    </row>
    <row r="24494" spans="1:8" x14ac:dyDescent="0.2">
      <c r="A24494">
        <v>6.2955361283912397E+17</v>
      </c>
      <c r="B24494" t="s">
        <v>49287</v>
      </c>
      <c r="C24494" t="s">
        <v>49288</v>
      </c>
      <c r="D24494" s="1">
        <v>42223.391805555555</v>
      </c>
      <c r="E24494">
        <v>716</v>
      </c>
      <c r="F24494">
        <v>1225</v>
      </c>
      <c r="G24494" t="s">
        <v>546</v>
      </c>
    </row>
    <row r="24495" spans="1:8" x14ac:dyDescent="0.2">
      <c r="A24495">
        <v>6.2955473876647898E+17</v>
      </c>
      <c r="B24495" t="s">
        <v>49289</v>
      </c>
      <c r="C24495" t="s">
        <v>49290</v>
      </c>
      <c r="D24495" s="1">
        <v>42223.394907407404</v>
      </c>
      <c r="E24495">
        <v>1752</v>
      </c>
      <c r="F24495">
        <v>2836</v>
      </c>
      <c r="G24495" t="s">
        <v>89</v>
      </c>
    </row>
    <row r="24496" spans="1:8" x14ac:dyDescent="0.2">
      <c r="A24496">
        <v>6.2955536736260506E+17</v>
      </c>
      <c r="B24496" t="s">
        <v>49291</v>
      </c>
      <c r="C24496" t="s">
        <v>49292</v>
      </c>
      <c r="D24496" s="1">
        <v>42223.396643518521</v>
      </c>
      <c r="E24496">
        <v>792</v>
      </c>
      <c r="F24496">
        <v>1802</v>
      </c>
      <c r="G24496" t="s">
        <v>215</v>
      </c>
      <c r="H24496" t="s">
        <v>390</v>
      </c>
    </row>
    <row r="24497" spans="1:8" x14ac:dyDescent="0.2">
      <c r="A24497">
        <v>6.2955696683526502E+17</v>
      </c>
      <c r="B24497" t="s">
        <v>49293</v>
      </c>
      <c r="C24497" t="s">
        <v>49294</v>
      </c>
      <c r="D24497" s="1">
        <v>42223.401064814818</v>
      </c>
      <c r="E24497">
        <v>811</v>
      </c>
      <c r="F24497">
        <v>1795</v>
      </c>
      <c r="G24497" t="s">
        <v>576</v>
      </c>
    </row>
    <row r="24498" spans="1:8" x14ac:dyDescent="0.2">
      <c r="A24498">
        <v>6.2955776242760397E+17</v>
      </c>
      <c r="B24498" t="s">
        <v>49295</v>
      </c>
      <c r="C24498" t="s">
        <v>49296</v>
      </c>
      <c r="D24498" s="1">
        <v>42223.403252314813</v>
      </c>
      <c r="E24498">
        <v>1524</v>
      </c>
      <c r="F24498">
        <v>3755</v>
      </c>
      <c r="G24498" t="s">
        <v>89</v>
      </c>
    </row>
    <row r="24499" spans="1:8" x14ac:dyDescent="0.2">
      <c r="A24499">
        <v>6.2955892177941197E+17</v>
      </c>
      <c r="B24499" t="s">
        <v>49297</v>
      </c>
      <c r="C24499" t="s">
        <v>49298</v>
      </c>
      <c r="D24499" s="1">
        <v>42223.406458333331</v>
      </c>
      <c r="E24499">
        <v>2024</v>
      </c>
      <c r="F24499">
        <v>3779</v>
      </c>
      <c r="G24499" t="s">
        <v>89</v>
      </c>
    </row>
    <row r="24500" spans="1:8" x14ac:dyDescent="0.2">
      <c r="A24500">
        <v>6.2956105198249498E+17</v>
      </c>
      <c r="B24500" t="s">
        <v>49299</v>
      </c>
      <c r="C24500" t="s">
        <v>49300</v>
      </c>
      <c r="D24500" s="1">
        <v>42223.41233796296</v>
      </c>
      <c r="E24500">
        <v>3260</v>
      </c>
      <c r="F24500">
        <v>8269</v>
      </c>
      <c r="G24500" t="s">
        <v>215</v>
      </c>
    </row>
    <row r="24501" spans="1:8" x14ac:dyDescent="0.2">
      <c r="A24501">
        <v>6.2956213547191002E+17</v>
      </c>
      <c r="B24501" t="s">
        <v>49301</v>
      </c>
      <c r="C24501" t="s">
        <v>49302</v>
      </c>
      <c r="D24501" s="1">
        <v>42223.415324074071</v>
      </c>
      <c r="E24501">
        <v>254</v>
      </c>
      <c r="F24501">
        <v>647</v>
      </c>
      <c r="G24501" t="s">
        <v>215</v>
      </c>
    </row>
    <row r="24502" spans="1:8" x14ac:dyDescent="0.2">
      <c r="A24502">
        <v>6.2956217189105203E+17</v>
      </c>
      <c r="B24502" t="s">
        <v>49303</v>
      </c>
      <c r="C24502" t="s">
        <v>49304</v>
      </c>
      <c r="D24502" s="1">
        <v>42223.41542824074</v>
      </c>
      <c r="E24502">
        <v>177</v>
      </c>
      <c r="F24502">
        <v>677</v>
      </c>
      <c r="G24502" t="s">
        <v>215</v>
      </c>
    </row>
    <row r="24503" spans="1:8" x14ac:dyDescent="0.2">
      <c r="A24503">
        <v>6.2956226532337203E+17</v>
      </c>
      <c r="B24503" t="s">
        <v>49305</v>
      </c>
      <c r="C24503" t="s">
        <v>49306</v>
      </c>
      <c r="D24503" s="1">
        <v>42223.415682870371</v>
      </c>
      <c r="E24503">
        <v>163</v>
      </c>
      <c r="F24503">
        <v>515</v>
      </c>
      <c r="G24503" t="s">
        <v>546</v>
      </c>
    </row>
    <row r="24504" spans="1:8" x14ac:dyDescent="0.2">
      <c r="A24504">
        <v>6.2956235704441203E+17</v>
      </c>
      <c r="B24504" t="s">
        <v>49307</v>
      </c>
      <c r="C24504" t="s">
        <v>49308</v>
      </c>
      <c r="D24504" s="1">
        <v>42223.415937500002</v>
      </c>
      <c r="E24504">
        <v>191</v>
      </c>
      <c r="F24504">
        <v>641</v>
      </c>
      <c r="G24504" t="s">
        <v>49309</v>
      </c>
    </row>
    <row r="24505" spans="1:8" x14ac:dyDescent="0.2">
      <c r="A24505">
        <v>6.2956261754837798E+17</v>
      </c>
      <c r="B24505" t="s">
        <v>49310</v>
      </c>
      <c r="C24505" t="s">
        <v>49311</v>
      </c>
      <c r="D24505" s="1">
        <v>42223.416655092595</v>
      </c>
      <c r="E24505">
        <v>482</v>
      </c>
      <c r="F24505">
        <v>1291</v>
      </c>
      <c r="G24505" t="s">
        <v>487</v>
      </c>
    </row>
    <row r="24506" spans="1:8" x14ac:dyDescent="0.2">
      <c r="A24506">
        <v>6.2956333505120205E+17</v>
      </c>
      <c r="B24506" t="s">
        <v>49312</v>
      </c>
      <c r="C24506" t="s">
        <v>49313</v>
      </c>
      <c r="D24506" s="1">
        <v>42223.418634259258</v>
      </c>
      <c r="E24506">
        <v>598</v>
      </c>
      <c r="F24506">
        <v>1529</v>
      </c>
      <c r="G24506" t="s">
        <v>576</v>
      </c>
    </row>
    <row r="24507" spans="1:8" x14ac:dyDescent="0.2">
      <c r="A24507">
        <v>6.2956391384837696E+17</v>
      </c>
      <c r="B24507" t="s">
        <v>49314</v>
      </c>
      <c r="C24507" t="s">
        <v>49315</v>
      </c>
      <c r="D24507" s="1">
        <v>42223.420231481483</v>
      </c>
      <c r="E24507">
        <v>184</v>
      </c>
      <c r="F24507">
        <v>707</v>
      </c>
      <c r="G24507" t="s">
        <v>576</v>
      </c>
    </row>
    <row r="24508" spans="1:8" x14ac:dyDescent="0.2">
      <c r="A24508">
        <v>6.2956419860391104E+17</v>
      </c>
      <c r="B24508" t="s">
        <v>49316</v>
      </c>
      <c r="C24508" t="s">
        <v>49317</v>
      </c>
      <c r="D24508" s="1">
        <v>42223.421018518522</v>
      </c>
      <c r="E24508">
        <v>278</v>
      </c>
      <c r="F24508">
        <v>981</v>
      </c>
      <c r="G24508" t="s">
        <v>215</v>
      </c>
    </row>
    <row r="24509" spans="1:8" x14ac:dyDescent="0.2">
      <c r="A24509">
        <v>6.2956446561327501E+17</v>
      </c>
      <c r="B24509" t="s">
        <v>49318</v>
      </c>
      <c r="C24509" t="s">
        <v>49319</v>
      </c>
      <c r="D24509" s="1">
        <v>42223.421759259261</v>
      </c>
      <c r="E24509">
        <v>546</v>
      </c>
      <c r="F24509">
        <v>1407</v>
      </c>
      <c r="G24509" t="s">
        <v>49320</v>
      </c>
      <c r="H24509" t="s">
        <v>390</v>
      </c>
    </row>
    <row r="24510" spans="1:8" x14ac:dyDescent="0.2">
      <c r="A24510">
        <v>6.2956488949800102E+17</v>
      </c>
      <c r="B24510" t="s">
        <v>49321</v>
      </c>
      <c r="C24510" t="s">
        <v>49322</v>
      </c>
      <c r="D24510" s="1">
        <v>42223.42292824074</v>
      </c>
      <c r="E24510">
        <v>434</v>
      </c>
      <c r="F24510">
        <v>1048</v>
      </c>
      <c r="G24510" t="s">
        <v>546</v>
      </c>
    </row>
    <row r="24511" spans="1:8" x14ac:dyDescent="0.2">
      <c r="A24511">
        <v>6.2956536085810304E+17</v>
      </c>
      <c r="B24511" t="s">
        <v>49323</v>
      </c>
      <c r="C24511" t="s">
        <v>49324</v>
      </c>
      <c r="D24511" s="1">
        <v>42223.424224537041</v>
      </c>
      <c r="E24511">
        <v>305</v>
      </c>
      <c r="F24511">
        <v>1294</v>
      </c>
      <c r="G24511" t="s">
        <v>49325</v>
      </c>
    </row>
    <row r="24512" spans="1:8" x14ac:dyDescent="0.2">
      <c r="A24512">
        <v>6.2956545925648704E+17</v>
      </c>
      <c r="B24512" t="s">
        <v>49326</v>
      </c>
      <c r="C24512" t="s">
        <v>49327</v>
      </c>
      <c r="D24512" s="1">
        <v>42223.424490740741</v>
      </c>
      <c r="E24512">
        <v>276</v>
      </c>
      <c r="F24512">
        <v>1044</v>
      </c>
      <c r="G24512" t="s">
        <v>49328</v>
      </c>
    </row>
    <row r="24513" spans="1:8" x14ac:dyDescent="0.2">
      <c r="A24513">
        <v>6.2956732882970995E+17</v>
      </c>
      <c r="B24513" t="s">
        <v>49329</v>
      </c>
      <c r="C24513" t="s">
        <v>49330</v>
      </c>
      <c r="D24513" s="1">
        <v>42223.429652777777</v>
      </c>
      <c r="E24513">
        <v>546</v>
      </c>
      <c r="F24513">
        <v>1445</v>
      </c>
      <c r="G24513" t="s">
        <v>49331</v>
      </c>
    </row>
    <row r="24514" spans="1:8" x14ac:dyDescent="0.2">
      <c r="A24514">
        <v>6.2956828606218995E+17</v>
      </c>
      <c r="B24514" t="s">
        <v>49332</v>
      </c>
      <c r="C24514" t="s">
        <v>49333</v>
      </c>
      <c r="D24514" s="1">
        <v>42223.432291666664</v>
      </c>
      <c r="E24514">
        <v>403</v>
      </c>
      <c r="F24514">
        <v>1013</v>
      </c>
      <c r="G24514" t="s">
        <v>215</v>
      </c>
    </row>
    <row r="24515" spans="1:8" x14ac:dyDescent="0.2">
      <c r="A24515">
        <v>6.2957770782794906E+17</v>
      </c>
      <c r="B24515" t="s">
        <v>49334</v>
      </c>
      <c r="C24515" t="s">
        <v>49335</v>
      </c>
      <c r="D24515" s="1">
        <v>42223.458298611113</v>
      </c>
      <c r="E24515">
        <v>378</v>
      </c>
      <c r="F24515">
        <v>853</v>
      </c>
      <c r="G24515" t="s">
        <v>215</v>
      </c>
      <c r="H24515" t="s">
        <v>616</v>
      </c>
    </row>
    <row r="24516" spans="1:8" x14ac:dyDescent="0.2">
      <c r="A24516">
        <v>6.2957856438870003E+17</v>
      </c>
      <c r="B24516" t="s">
        <v>49336</v>
      </c>
      <c r="C24516" t="s">
        <v>49337</v>
      </c>
      <c r="D24516" s="1">
        <v>42223.460659722223</v>
      </c>
      <c r="E24516">
        <v>534</v>
      </c>
      <c r="F24516">
        <v>1775</v>
      </c>
      <c r="G24516" t="s">
        <v>487</v>
      </c>
    </row>
    <row r="24517" spans="1:8" x14ac:dyDescent="0.2">
      <c r="A24517">
        <v>6.2957887830714701E+17</v>
      </c>
      <c r="B24517" t="s">
        <v>49338</v>
      </c>
      <c r="C24517" t="s">
        <v>49339</v>
      </c>
      <c r="D24517" s="1">
        <v>42223.461527777778</v>
      </c>
      <c r="E24517">
        <v>627</v>
      </c>
      <c r="F24517">
        <v>2009</v>
      </c>
      <c r="G24517" t="s">
        <v>215</v>
      </c>
    </row>
    <row r="24518" spans="1:8" x14ac:dyDescent="0.2">
      <c r="A24518">
        <v>6.2957910193071706E+17</v>
      </c>
      <c r="B24518" t="s">
        <v>49340</v>
      </c>
      <c r="C24518" t="s">
        <v>49341</v>
      </c>
      <c r="D24518" s="1">
        <v>42223.462141203701</v>
      </c>
      <c r="E24518">
        <v>492</v>
      </c>
      <c r="F24518">
        <v>1698</v>
      </c>
      <c r="G24518" t="s">
        <v>546</v>
      </c>
    </row>
    <row r="24519" spans="1:8" x14ac:dyDescent="0.2">
      <c r="A24519">
        <v>6.2957955011305395E+17</v>
      </c>
      <c r="B24519" t="s">
        <v>49342</v>
      </c>
      <c r="C24519" t="s">
        <v>49343</v>
      </c>
      <c r="D24519" s="1">
        <v>42223.463379629633</v>
      </c>
      <c r="E24519">
        <v>1067</v>
      </c>
      <c r="F24519">
        <v>2531</v>
      </c>
      <c r="G24519" t="s">
        <v>49344</v>
      </c>
    </row>
    <row r="24520" spans="1:8" x14ac:dyDescent="0.2">
      <c r="A24520">
        <v>6.2958172060245094E+17</v>
      </c>
      <c r="B24520" t="s">
        <v>49345</v>
      </c>
      <c r="C24520" t="s">
        <v>49346</v>
      </c>
      <c r="D24520" s="1">
        <v>42223.469363425924</v>
      </c>
      <c r="E24520">
        <v>510</v>
      </c>
      <c r="F24520">
        <v>796</v>
      </c>
      <c r="G24520" t="s">
        <v>487</v>
      </c>
    </row>
    <row r="24521" spans="1:8" x14ac:dyDescent="0.2">
      <c r="A24521">
        <v>6.2958239634675699E+17</v>
      </c>
      <c r="B24521" t="s">
        <v>49347</v>
      </c>
      <c r="C24521" t="s">
        <v>49348</v>
      </c>
      <c r="D24521" s="1">
        <v>42223.471238425926</v>
      </c>
      <c r="E24521">
        <v>679</v>
      </c>
      <c r="F24521">
        <v>2070</v>
      </c>
      <c r="G24521" t="s">
        <v>576</v>
      </c>
    </row>
    <row r="24522" spans="1:8" x14ac:dyDescent="0.2">
      <c r="A24522">
        <v>6.2958260057159194E+17</v>
      </c>
      <c r="B24522" t="s">
        <v>49349</v>
      </c>
      <c r="C24522" t="s">
        <v>49350</v>
      </c>
      <c r="D24522" s="1">
        <v>42223.47179398148</v>
      </c>
      <c r="E24522">
        <v>1160</v>
      </c>
      <c r="F24522">
        <v>3347</v>
      </c>
      <c r="G24522" t="s">
        <v>576</v>
      </c>
    </row>
    <row r="24523" spans="1:8" x14ac:dyDescent="0.2">
      <c r="A24523">
        <v>6.29649968693968E+17</v>
      </c>
      <c r="B24523" t="s">
        <v>49351</v>
      </c>
      <c r="C24523" t="s">
        <v>49352</v>
      </c>
      <c r="D24523" s="1">
        <v>42223.657696759263</v>
      </c>
      <c r="E24523">
        <v>1658</v>
      </c>
      <c r="F24523">
        <v>3317</v>
      </c>
      <c r="G24523" t="s">
        <v>576</v>
      </c>
      <c r="H24523" t="s">
        <v>390</v>
      </c>
    </row>
    <row r="24524" spans="1:8" x14ac:dyDescent="0.2">
      <c r="A24524">
        <v>6.2975171828532403E+17</v>
      </c>
      <c r="B24524" t="s">
        <v>49353</v>
      </c>
      <c r="C24524" t="s">
        <v>49354</v>
      </c>
      <c r="D24524" s="1">
        <v>42223.938472222224</v>
      </c>
      <c r="E24524">
        <v>1245</v>
      </c>
      <c r="F24524">
        <v>2918</v>
      </c>
      <c r="G24524" t="s">
        <v>215</v>
      </c>
    </row>
    <row r="24525" spans="1:8" x14ac:dyDescent="0.2">
      <c r="A24525">
        <v>6.2975265958778803E+17</v>
      </c>
      <c r="B24525" t="s">
        <v>49355</v>
      </c>
      <c r="C24525" t="s">
        <v>49356</v>
      </c>
      <c r="D24525" s="1">
        <v>42223.941064814811</v>
      </c>
      <c r="E24525">
        <v>4763</v>
      </c>
      <c r="F24525">
        <v>10650</v>
      </c>
      <c r="G24525" t="s">
        <v>89</v>
      </c>
    </row>
    <row r="24526" spans="1:8" x14ac:dyDescent="0.2">
      <c r="A24526">
        <v>6.2975275900958298E+17</v>
      </c>
      <c r="B24526" t="s">
        <v>49357</v>
      </c>
      <c r="C24526" t="s">
        <v>49358</v>
      </c>
      <c r="D24526" s="1">
        <v>42223.941342592596</v>
      </c>
      <c r="E24526">
        <v>1130</v>
      </c>
      <c r="F24526">
        <v>2970</v>
      </c>
      <c r="G24526" t="s">
        <v>215</v>
      </c>
    </row>
    <row r="24527" spans="1:8" x14ac:dyDescent="0.2">
      <c r="A24527">
        <v>6.2975310948142195E+17</v>
      </c>
      <c r="B24527" t="s">
        <v>49359</v>
      </c>
      <c r="C24527" t="s">
        <v>49360</v>
      </c>
      <c r="D24527" s="1">
        <v>42223.942314814813</v>
      </c>
      <c r="E24527">
        <v>1714</v>
      </c>
      <c r="F24527">
        <v>4551</v>
      </c>
      <c r="G24527" t="s">
        <v>89</v>
      </c>
    </row>
    <row r="24528" spans="1:8" x14ac:dyDescent="0.2">
      <c r="A24528">
        <v>6.2983802288908595E+17</v>
      </c>
      <c r="B24528" t="s">
        <v>49361</v>
      </c>
      <c r="C24528" t="s">
        <v>49362</v>
      </c>
      <c r="D24528" s="1">
        <v>42224.176631944443</v>
      </c>
      <c r="E24528">
        <v>805</v>
      </c>
      <c r="F24528">
        <v>2134</v>
      </c>
      <c r="G24528" t="s">
        <v>215</v>
      </c>
    </row>
    <row r="24529" spans="1:8" x14ac:dyDescent="0.2">
      <c r="A24529">
        <v>6.2985506824696205E+17</v>
      </c>
      <c r="B24529" t="s">
        <v>49363</v>
      </c>
      <c r="C24529" t="s">
        <v>49364</v>
      </c>
      <c r="D24529" s="1">
        <v>42224.223668981482</v>
      </c>
      <c r="E24529">
        <v>402</v>
      </c>
      <c r="F24529">
        <v>1186</v>
      </c>
      <c r="G24529" t="s">
        <v>546</v>
      </c>
    </row>
    <row r="24530" spans="1:8" x14ac:dyDescent="0.2">
      <c r="A24530">
        <v>6.2985787723944294E+17</v>
      </c>
      <c r="B24530" t="s">
        <v>49365</v>
      </c>
      <c r="C24530" t="s">
        <v>49366</v>
      </c>
      <c r="D24530" s="1">
        <v>42224.231412037036</v>
      </c>
      <c r="E24530">
        <v>487</v>
      </c>
      <c r="F24530">
        <v>1214</v>
      </c>
      <c r="G24530" t="s">
        <v>9029</v>
      </c>
    </row>
    <row r="24531" spans="1:8" x14ac:dyDescent="0.2">
      <c r="A24531">
        <v>6.2986126949603302E+17</v>
      </c>
      <c r="B24531" t="s">
        <v>49367</v>
      </c>
      <c r="C24531" t="s">
        <v>49368</v>
      </c>
      <c r="D24531" s="1">
        <v>42224.24077546296</v>
      </c>
      <c r="E24531">
        <v>936</v>
      </c>
      <c r="F24531">
        <v>2107</v>
      </c>
      <c r="G24531" t="s">
        <v>89</v>
      </c>
    </row>
    <row r="24532" spans="1:8" x14ac:dyDescent="0.2">
      <c r="A24532">
        <v>6.2999274378852301E+17</v>
      </c>
      <c r="B24532" t="s">
        <v>49369</v>
      </c>
      <c r="C24532" t="s">
        <v>49370</v>
      </c>
      <c r="D24532" s="1">
        <v>42224.603576388887</v>
      </c>
      <c r="E24532">
        <v>10438</v>
      </c>
      <c r="F24532">
        <v>18304</v>
      </c>
    </row>
    <row r="24533" spans="1:8" x14ac:dyDescent="0.2">
      <c r="A24533">
        <v>6.2999706083042496E+17</v>
      </c>
      <c r="B24533" t="s">
        <v>49371</v>
      </c>
      <c r="C24533" t="s">
        <v>49372</v>
      </c>
      <c r="D24533" s="1">
        <v>42224.615486111114</v>
      </c>
      <c r="E24533">
        <v>1375</v>
      </c>
      <c r="F24533">
        <v>3333</v>
      </c>
    </row>
    <row r="24534" spans="1:8" x14ac:dyDescent="0.2">
      <c r="A24534">
        <v>6.3000716612930304E+17</v>
      </c>
      <c r="B24534" t="s">
        <v>49373</v>
      </c>
      <c r="C24534" t="s">
        <v>49374</v>
      </c>
      <c r="D24534" s="1">
        <v>42224.643379629626</v>
      </c>
      <c r="E24534">
        <v>3099</v>
      </c>
      <c r="F24534">
        <v>7654</v>
      </c>
      <c r="G24534" t="s">
        <v>89</v>
      </c>
    </row>
    <row r="24535" spans="1:8" x14ac:dyDescent="0.2">
      <c r="A24535">
        <v>6.3010091386109901E+17</v>
      </c>
      <c r="B24535" t="s">
        <v>49375</v>
      </c>
      <c r="C24535" t="s">
        <v>49376</v>
      </c>
      <c r="D24535" s="1">
        <v>42224.902071759258</v>
      </c>
      <c r="E24535">
        <v>2779</v>
      </c>
      <c r="F24535">
        <v>6761</v>
      </c>
    </row>
    <row r="24536" spans="1:8" x14ac:dyDescent="0.2">
      <c r="A24536">
        <v>6.3011633985267302E+17</v>
      </c>
      <c r="B24536" t="s">
        <v>49377</v>
      </c>
      <c r="C24536" t="s">
        <v>49378</v>
      </c>
      <c r="D24536" s="1">
        <v>42224.944641203707</v>
      </c>
      <c r="E24536">
        <v>2430</v>
      </c>
      <c r="F24536">
        <v>7048</v>
      </c>
      <c r="G24536" t="s">
        <v>89</v>
      </c>
    </row>
    <row r="24537" spans="1:8" x14ac:dyDescent="0.2">
      <c r="A24537">
        <v>6.3022339377482496E+17</v>
      </c>
      <c r="B24537" t="s">
        <v>49379</v>
      </c>
      <c r="C24537" t="s">
        <v>49380</v>
      </c>
      <c r="D24537" s="1">
        <v>42225.240046296298</v>
      </c>
      <c r="E24537">
        <v>1660</v>
      </c>
      <c r="F24537">
        <v>4129</v>
      </c>
      <c r="G24537" t="s">
        <v>89</v>
      </c>
    </row>
    <row r="24538" spans="1:8" x14ac:dyDescent="0.2">
      <c r="A24538">
        <v>6.3028458593127194E+17</v>
      </c>
      <c r="B24538" t="s">
        <v>49381</v>
      </c>
      <c r="C24538" t="s">
        <v>49382</v>
      </c>
      <c r="D24538" s="1">
        <v>42225.408912037034</v>
      </c>
      <c r="E24538">
        <v>450</v>
      </c>
      <c r="F24538">
        <v>1394</v>
      </c>
      <c r="G24538" t="s">
        <v>215</v>
      </c>
      <c r="H24538" t="s">
        <v>390</v>
      </c>
    </row>
    <row r="24539" spans="1:8" x14ac:dyDescent="0.2">
      <c r="A24539">
        <v>6.3028752253967501E+17</v>
      </c>
      <c r="B24539" t="s">
        <v>49383</v>
      </c>
      <c r="C24539" t="s">
        <v>49384</v>
      </c>
      <c r="D24539" s="1">
        <v>42225.417013888888</v>
      </c>
      <c r="E24539">
        <v>419</v>
      </c>
      <c r="F24539">
        <v>1128</v>
      </c>
      <c r="G24539" t="s">
        <v>487</v>
      </c>
    </row>
    <row r="24540" spans="1:8" x14ac:dyDescent="0.2">
      <c r="A24540">
        <v>6.3028869788847706E+17</v>
      </c>
      <c r="B24540" t="s">
        <v>49385</v>
      </c>
      <c r="C24540" t="s">
        <v>49386</v>
      </c>
      <c r="D24540" s="1">
        <v>42225.420254629629</v>
      </c>
      <c r="E24540">
        <v>691</v>
      </c>
      <c r="F24540">
        <v>1934</v>
      </c>
      <c r="G24540" t="s">
        <v>215</v>
      </c>
    </row>
    <row r="24541" spans="1:8" x14ac:dyDescent="0.2">
      <c r="A24541">
        <v>6.3029239875783398E+17</v>
      </c>
      <c r="B24541" t="s">
        <v>49387</v>
      </c>
      <c r="C24541" t="s">
        <v>49388</v>
      </c>
      <c r="D24541" s="1">
        <v>42225.430462962962</v>
      </c>
      <c r="E24541">
        <v>295</v>
      </c>
      <c r="F24541">
        <v>1209</v>
      </c>
      <c r="G24541" t="s">
        <v>576</v>
      </c>
    </row>
    <row r="24542" spans="1:8" x14ac:dyDescent="0.2">
      <c r="A24542">
        <v>6.3029247795464102E+17</v>
      </c>
      <c r="B24542" t="s">
        <v>49389</v>
      </c>
      <c r="C24542" t="s">
        <v>49390</v>
      </c>
      <c r="D24542" s="1">
        <v>42225.43068287037</v>
      </c>
      <c r="E24542">
        <v>367</v>
      </c>
      <c r="F24542">
        <v>1408</v>
      </c>
      <c r="G24542" t="s">
        <v>49391</v>
      </c>
      <c r="H24542" t="s">
        <v>390</v>
      </c>
    </row>
    <row r="24543" spans="1:8" x14ac:dyDescent="0.2">
      <c r="A24543">
        <v>6.3029287470229005E+17</v>
      </c>
      <c r="B24543" t="s">
        <v>49392</v>
      </c>
      <c r="C24543" t="s">
        <v>49393</v>
      </c>
      <c r="D24543" s="1">
        <v>42225.43178240741</v>
      </c>
      <c r="E24543">
        <v>759</v>
      </c>
      <c r="F24543">
        <v>2203</v>
      </c>
      <c r="G24543" t="s">
        <v>89</v>
      </c>
    </row>
    <row r="24544" spans="1:8" x14ac:dyDescent="0.2">
      <c r="A24544">
        <v>6.3029404267752602E+17</v>
      </c>
      <c r="B24544" t="s">
        <v>49394</v>
      </c>
      <c r="C24544" t="s">
        <v>49395</v>
      </c>
      <c r="D24544" s="1">
        <v>42225.434999999998</v>
      </c>
      <c r="E24544">
        <v>492</v>
      </c>
      <c r="F24544">
        <v>1384</v>
      </c>
      <c r="G24544" t="s">
        <v>215</v>
      </c>
    </row>
    <row r="24545" spans="1:8" x14ac:dyDescent="0.2">
      <c r="A24545">
        <v>6.3029507763879501E+17</v>
      </c>
      <c r="B24545" t="s">
        <v>49396</v>
      </c>
      <c r="C24545" t="s">
        <v>49397</v>
      </c>
      <c r="D24545" s="1">
        <v>42225.437858796293</v>
      </c>
      <c r="E24545">
        <v>418</v>
      </c>
      <c r="F24545">
        <v>1474</v>
      </c>
      <c r="G24545" t="s">
        <v>49398</v>
      </c>
    </row>
    <row r="24546" spans="1:8" x14ac:dyDescent="0.2">
      <c r="A24546">
        <v>6.3029558039323802E+17</v>
      </c>
      <c r="B24546" t="s">
        <v>49399</v>
      </c>
      <c r="C24546" t="s">
        <v>49400</v>
      </c>
      <c r="D24546" s="1">
        <v>42225.439247685186</v>
      </c>
      <c r="E24546">
        <v>918</v>
      </c>
      <c r="F24546">
        <v>2328</v>
      </c>
      <c r="G24546" t="s">
        <v>215</v>
      </c>
      <c r="H24546" t="s">
        <v>390</v>
      </c>
    </row>
    <row r="24547" spans="1:8" x14ac:dyDescent="0.2">
      <c r="A24547">
        <v>6.3029687458765594E+17</v>
      </c>
      <c r="B24547" t="s">
        <v>49401</v>
      </c>
      <c r="C24547" t="s">
        <v>49402</v>
      </c>
      <c r="D24547" s="1">
        <v>42225.442812499998</v>
      </c>
      <c r="E24547">
        <v>514</v>
      </c>
      <c r="F24547">
        <v>1635</v>
      </c>
      <c r="G24547" t="s">
        <v>89</v>
      </c>
    </row>
    <row r="24548" spans="1:8" x14ac:dyDescent="0.2">
      <c r="A24548">
        <v>6.3045509109137395E+17</v>
      </c>
      <c r="B24548" t="s">
        <v>49403</v>
      </c>
      <c r="C24548" t="s">
        <v>49404</v>
      </c>
      <c r="D24548" s="1">
        <v>42225.87940972222</v>
      </c>
      <c r="E24548">
        <v>3396</v>
      </c>
      <c r="F24548">
        <v>7472</v>
      </c>
    </row>
    <row r="24549" spans="1:8" x14ac:dyDescent="0.2">
      <c r="A24549">
        <v>6.3046420467646003E+17</v>
      </c>
      <c r="B24549" t="s">
        <v>49405</v>
      </c>
      <c r="C24549" t="s">
        <v>49406</v>
      </c>
      <c r="D24549" s="1">
        <v>42225.904560185183</v>
      </c>
      <c r="E24549">
        <v>2926</v>
      </c>
      <c r="F24549">
        <v>8006</v>
      </c>
      <c r="G24549" t="s">
        <v>89</v>
      </c>
    </row>
    <row r="24550" spans="1:8" x14ac:dyDescent="0.2">
      <c r="A24550">
        <v>6.3047776654738598E+17</v>
      </c>
      <c r="B24550" t="s">
        <v>49407</v>
      </c>
      <c r="C24550" t="s">
        <v>49408</v>
      </c>
      <c r="D24550" s="1">
        <v>42225.941979166666</v>
      </c>
      <c r="E24550">
        <v>1151</v>
      </c>
      <c r="F24550">
        <v>4479</v>
      </c>
    </row>
    <row r="24551" spans="1:8" x14ac:dyDescent="0.2">
      <c r="A24551">
        <v>6.3053933495390195E+17</v>
      </c>
      <c r="B24551" t="s">
        <v>49409</v>
      </c>
      <c r="C24551" t="s">
        <v>49410</v>
      </c>
      <c r="D24551" s="1">
        <v>42226.111875000002</v>
      </c>
      <c r="E24551">
        <v>762</v>
      </c>
      <c r="F24551">
        <v>2512</v>
      </c>
      <c r="G24551" t="s">
        <v>49411</v>
      </c>
    </row>
    <row r="24552" spans="1:8" x14ac:dyDescent="0.2">
      <c r="A24552">
        <v>6.3067014793886106E+17</v>
      </c>
      <c r="B24552" t="s">
        <v>49412</v>
      </c>
      <c r="C24552" t="s">
        <v>49413</v>
      </c>
      <c r="D24552" s="1">
        <v>42226.472858796296</v>
      </c>
      <c r="E24552">
        <v>396</v>
      </c>
      <c r="F24552">
        <v>1460</v>
      </c>
      <c r="G24552" t="s">
        <v>89</v>
      </c>
    </row>
    <row r="24553" spans="1:8" x14ac:dyDescent="0.2">
      <c r="A24553">
        <v>6.3067226375129894E+17</v>
      </c>
      <c r="B24553" t="s">
        <v>49414</v>
      </c>
      <c r="C24553" t="s">
        <v>49415</v>
      </c>
      <c r="D24553" s="1">
        <v>42226.478692129633</v>
      </c>
      <c r="E24553">
        <v>447</v>
      </c>
      <c r="F24553">
        <v>1997</v>
      </c>
      <c r="G24553" t="s">
        <v>89</v>
      </c>
    </row>
    <row r="24554" spans="1:8" x14ac:dyDescent="0.2">
      <c r="A24554">
        <v>6.3073118679770701E+17</v>
      </c>
      <c r="B24554" t="s">
        <v>49416</v>
      </c>
      <c r="C24554" t="s">
        <v>49417</v>
      </c>
      <c r="D24554" s="1">
        <v>42226.641296296293</v>
      </c>
      <c r="E24554">
        <v>1740</v>
      </c>
      <c r="F24554">
        <v>3284</v>
      </c>
      <c r="G24554" t="s">
        <v>215</v>
      </c>
    </row>
    <row r="24555" spans="1:8" x14ac:dyDescent="0.2">
      <c r="A24555">
        <v>6.3076444771654003E+17</v>
      </c>
      <c r="B24555" t="s">
        <v>49418</v>
      </c>
      <c r="C24555" t="s">
        <v>49419</v>
      </c>
      <c r="D24555" s="1">
        <v>42226.733078703706</v>
      </c>
      <c r="E24555">
        <v>2215</v>
      </c>
      <c r="F24555">
        <v>4490</v>
      </c>
      <c r="G24555" t="s">
        <v>89</v>
      </c>
    </row>
    <row r="24556" spans="1:8" x14ac:dyDescent="0.2">
      <c r="A24556">
        <v>6.3078071218304602E+17</v>
      </c>
      <c r="B24556" t="s">
        <v>49420</v>
      </c>
      <c r="C24556" t="s">
        <v>49421</v>
      </c>
      <c r="D24556" s="1">
        <v>42226.777951388889</v>
      </c>
      <c r="E24556">
        <v>1467</v>
      </c>
      <c r="F24556">
        <v>3057</v>
      </c>
    </row>
    <row r="24557" spans="1:8" x14ac:dyDescent="0.2">
      <c r="A24557">
        <v>6.3079556021630502E+17</v>
      </c>
      <c r="B24557" t="s">
        <v>49422</v>
      </c>
      <c r="C24557" t="s">
        <v>49423</v>
      </c>
      <c r="D24557" s="1">
        <v>42226.818923611114</v>
      </c>
      <c r="E24557">
        <v>672</v>
      </c>
      <c r="F24557">
        <v>2823</v>
      </c>
      <c r="G24557" t="s">
        <v>89</v>
      </c>
    </row>
    <row r="24558" spans="1:8" x14ac:dyDescent="0.2">
      <c r="A24558">
        <v>6.3080718666341504E+17</v>
      </c>
      <c r="B24558" t="s">
        <v>49424</v>
      </c>
      <c r="C24558" t="s">
        <v>49425</v>
      </c>
      <c r="D24558" s="1">
        <v>42226.851006944446</v>
      </c>
      <c r="E24558">
        <v>1334</v>
      </c>
      <c r="F24558">
        <v>2839</v>
      </c>
      <c r="G24558" t="s">
        <v>89</v>
      </c>
    </row>
    <row r="24559" spans="1:8" x14ac:dyDescent="0.2">
      <c r="A24559">
        <v>6.3083335691000998E+17</v>
      </c>
      <c r="B24559" t="s">
        <v>49426</v>
      </c>
      <c r="C24559" t="s">
        <v>49427</v>
      </c>
      <c r="D24559" s="1">
        <v>42226.923229166663</v>
      </c>
      <c r="E24559">
        <v>363</v>
      </c>
      <c r="F24559">
        <v>1409</v>
      </c>
      <c r="G24559" t="s">
        <v>89</v>
      </c>
    </row>
    <row r="24560" spans="1:8" x14ac:dyDescent="0.2">
      <c r="A24560">
        <v>6.3083348260074202E+17</v>
      </c>
      <c r="B24560" t="s">
        <v>49428</v>
      </c>
      <c r="C24560" t="s">
        <v>49429</v>
      </c>
      <c r="D24560" s="1">
        <v>42226.923576388886</v>
      </c>
      <c r="E24560">
        <v>402</v>
      </c>
      <c r="F24560">
        <v>1561</v>
      </c>
      <c r="G24560" t="s">
        <v>89</v>
      </c>
    </row>
    <row r="24561" spans="1:8" x14ac:dyDescent="0.2">
      <c r="A24561">
        <v>6.3089874270779802E+17</v>
      </c>
      <c r="B24561" t="s">
        <v>49430</v>
      </c>
      <c r="C24561" t="s">
        <v>49431</v>
      </c>
      <c r="D24561" s="1">
        <v>42227.10365740741</v>
      </c>
      <c r="E24561">
        <v>4357</v>
      </c>
      <c r="F24561">
        <v>8520</v>
      </c>
    </row>
    <row r="24562" spans="1:8" x14ac:dyDescent="0.2">
      <c r="A24562">
        <v>6.3090193860801702E+17</v>
      </c>
      <c r="B24562" t="s">
        <v>49432</v>
      </c>
      <c r="C24562" t="s">
        <v>49433</v>
      </c>
      <c r="D24562" s="1">
        <v>42227.112476851849</v>
      </c>
      <c r="E24562">
        <v>2640</v>
      </c>
      <c r="F24562">
        <v>5407</v>
      </c>
    </row>
    <row r="24563" spans="1:8" x14ac:dyDescent="0.2">
      <c r="A24563">
        <v>6.3090233066219904E+17</v>
      </c>
      <c r="B24563" t="s">
        <v>49434</v>
      </c>
      <c r="C24563" t="s">
        <v>49435</v>
      </c>
      <c r="D24563" s="1">
        <v>42227.113553240742</v>
      </c>
      <c r="E24563">
        <v>383</v>
      </c>
      <c r="F24563">
        <v>1247</v>
      </c>
      <c r="G24563" t="s">
        <v>215</v>
      </c>
    </row>
    <row r="24564" spans="1:8" x14ac:dyDescent="0.2">
      <c r="A24564">
        <v>6.3090291294906701E+17</v>
      </c>
      <c r="B24564" t="s">
        <v>49436</v>
      </c>
      <c r="C24564" t="s">
        <v>49437</v>
      </c>
      <c r="D24564" s="1">
        <v>42227.115162037036</v>
      </c>
      <c r="E24564">
        <v>18424</v>
      </c>
      <c r="F24564">
        <v>3496</v>
      </c>
      <c r="G24564" t="s">
        <v>215</v>
      </c>
      <c r="H24564" t="s">
        <v>390</v>
      </c>
    </row>
    <row r="24565" spans="1:8" x14ac:dyDescent="0.2">
      <c r="A24565">
        <v>6.3090621179010202E+17</v>
      </c>
      <c r="B24565" t="s">
        <v>49438</v>
      </c>
      <c r="C24565" t="s">
        <v>49439</v>
      </c>
      <c r="D24565" s="1">
        <v>42227.12427083333</v>
      </c>
      <c r="E24565">
        <v>3092</v>
      </c>
      <c r="F24565">
        <v>6460</v>
      </c>
    </row>
    <row r="24566" spans="1:8" x14ac:dyDescent="0.2">
      <c r="A24566">
        <v>6.3090746600865306E+17</v>
      </c>
      <c r="B24566" t="s">
        <v>49440</v>
      </c>
      <c r="C24566" t="s">
        <v>49441</v>
      </c>
      <c r="D24566" s="1">
        <v>42227.12773148148</v>
      </c>
      <c r="E24566">
        <v>1293</v>
      </c>
      <c r="F24566">
        <v>3081</v>
      </c>
      <c r="G24566" t="s">
        <v>89</v>
      </c>
    </row>
    <row r="24567" spans="1:8" x14ac:dyDescent="0.2">
      <c r="A24567">
        <v>6.3091110255412403E+17</v>
      </c>
      <c r="B24567" t="s">
        <v>49442</v>
      </c>
      <c r="C24567" t="s">
        <v>49443</v>
      </c>
      <c r="D24567" s="1">
        <v>42227.137766203705</v>
      </c>
      <c r="E24567">
        <v>387</v>
      </c>
      <c r="F24567">
        <v>1252</v>
      </c>
      <c r="G24567" t="s">
        <v>215</v>
      </c>
    </row>
    <row r="24568" spans="1:8" x14ac:dyDescent="0.2">
      <c r="A24568">
        <v>6.3093074498306803E+17</v>
      </c>
      <c r="B24568" t="s">
        <v>49444</v>
      </c>
      <c r="C24568" t="s">
        <v>49445</v>
      </c>
      <c r="D24568" s="1">
        <v>42227.191967592589</v>
      </c>
      <c r="E24568">
        <v>1230</v>
      </c>
      <c r="F24568">
        <v>3487</v>
      </c>
      <c r="G24568" t="s">
        <v>89</v>
      </c>
    </row>
    <row r="24569" spans="1:8" x14ac:dyDescent="0.2">
      <c r="A24569">
        <v>6.3109030939343603E+17</v>
      </c>
      <c r="B24569" t="s">
        <v>49446</v>
      </c>
      <c r="C24569" t="s">
        <v>49447</v>
      </c>
      <c r="D24569" s="1">
        <v>42227.632280092592</v>
      </c>
      <c r="E24569">
        <v>3410</v>
      </c>
      <c r="F24569">
        <v>6655</v>
      </c>
      <c r="G24569" t="s">
        <v>49448</v>
      </c>
    </row>
    <row r="24570" spans="1:8" x14ac:dyDescent="0.2">
      <c r="A24570">
        <v>6.3109035597959898E+17</v>
      </c>
      <c r="B24570" t="s">
        <v>49449</v>
      </c>
      <c r="C24570" t="s">
        <v>49450</v>
      </c>
      <c r="D24570" s="1">
        <v>42227.632407407407</v>
      </c>
      <c r="E24570">
        <v>596</v>
      </c>
      <c r="F24570">
        <v>1677</v>
      </c>
      <c r="G24570" t="s">
        <v>487</v>
      </c>
    </row>
    <row r="24571" spans="1:8" x14ac:dyDescent="0.2">
      <c r="A24571">
        <v>6.3113725563414899E+17</v>
      </c>
      <c r="B24571" t="s">
        <v>49451</v>
      </c>
      <c r="C24571" t="s">
        <v>49452</v>
      </c>
      <c r="D24571" s="1">
        <v>42227.761828703704</v>
      </c>
      <c r="E24571">
        <v>643</v>
      </c>
      <c r="F24571">
        <v>1324</v>
      </c>
      <c r="H24571" t="s">
        <v>390</v>
      </c>
    </row>
    <row r="24572" spans="1:8" x14ac:dyDescent="0.2">
      <c r="A24572">
        <v>6.3115550191353805E+17</v>
      </c>
      <c r="B24572" t="s">
        <v>49453</v>
      </c>
      <c r="C24572" t="s">
        <v>49454</v>
      </c>
      <c r="D24572" s="1">
        <v>42227.812175925923</v>
      </c>
      <c r="E24572">
        <v>1216</v>
      </c>
      <c r="F24572">
        <v>3265</v>
      </c>
      <c r="G24572" t="s">
        <v>89</v>
      </c>
    </row>
    <row r="24573" spans="1:8" x14ac:dyDescent="0.2">
      <c r="A24573">
        <v>6.3116942592065498E+17</v>
      </c>
      <c r="B24573" t="s">
        <v>49455</v>
      </c>
      <c r="C24573" t="s">
        <v>49456</v>
      </c>
      <c r="D24573" s="1">
        <v>42227.850601851853</v>
      </c>
      <c r="E24573">
        <v>1082</v>
      </c>
      <c r="F24573">
        <v>2791</v>
      </c>
      <c r="G24573" t="s">
        <v>89</v>
      </c>
    </row>
    <row r="24574" spans="1:8" x14ac:dyDescent="0.2">
      <c r="A24574">
        <v>6.3118260993093197E+17</v>
      </c>
      <c r="B24574" t="s">
        <v>49457</v>
      </c>
      <c r="C24574" t="s">
        <v>49458</v>
      </c>
      <c r="D24574" s="1">
        <v>42227.886979166666</v>
      </c>
      <c r="E24574">
        <v>2320</v>
      </c>
      <c r="F24574">
        <v>4302</v>
      </c>
      <c r="H24574" t="s">
        <v>390</v>
      </c>
    </row>
    <row r="24575" spans="1:8" x14ac:dyDescent="0.2">
      <c r="A24575">
        <v>6.3119001089776397E+17</v>
      </c>
      <c r="B24575" t="s">
        <v>49459</v>
      </c>
      <c r="C24575" t="s">
        <v>49460</v>
      </c>
      <c r="D24575" s="1">
        <v>42227.907407407409</v>
      </c>
      <c r="E24575">
        <v>843</v>
      </c>
      <c r="F24575">
        <v>2009</v>
      </c>
      <c r="H24575" t="s">
        <v>390</v>
      </c>
    </row>
    <row r="24576" spans="1:8" x14ac:dyDescent="0.2">
      <c r="A24576">
        <v>6.3146191411625498E+17</v>
      </c>
      <c r="B24576" t="s">
        <v>49461</v>
      </c>
      <c r="C24576" t="s">
        <v>49462</v>
      </c>
      <c r="D24576" s="1">
        <v>42228.657708333332</v>
      </c>
      <c r="E24576">
        <v>635</v>
      </c>
      <c r="F24576">
        <v>1493</v>
      </c>
      <c r="H24576" t="s">
        <v>390</v>
      </c>
    </row>
    <row r="24577" spans="1:8" x14ac:dyDescent="0.2">
      <c r="A24577">
        <v>6.3151622100392704E+17</v>
      </c>
      <c r="B24577" t="s">
        <v>49463</v>
      </c>
      <c r="C24577" t="s">
        <v>49464</v>
      </c>
      <c r="D24577" s="1">
        <v>42228.807569444441</v>
      </c>
      <c r="E24577">
        <v>612</v>
      </c>
      <c r="F24577">
        <v>1588</v>
      </c>
      <c r="G24577" t="s">
        <v>49465</v>
      </c>
      <c r="H24577" t="s">
        <v>390</v>
      </c>
    </row>
    <row r="24578" spans="1:8" x14ac:dyDescent="0.2">
      <c r="A24578">
        <v>6.3184235096102502E+17</v>
      </c>
      <c r="B24578" t="s">
        <v>49466</v>
      </c>
      <c r="C24578" t="s">
        <v>49467</v>
      </c>
      <c r="D24578" s="1">
        <v>42229.70752314815</v>
      </c>
      <c r="E24578">
        <v>1169</v>
      </c>
      <c r="F24578">
        <v>2289</v>
      </c>
    </row>
    <row r="24579" spans="1:8" x14ac:dyDescent="0.2">
      <c r="A24579">
        <v>6.3188497661152794E+17</v>
      </c>
      <c r="B24579" t="s">
        <v>49468</v>
      </c>
      <c r="C24579" t="s">
        <v>49469</v>
      </c>
      <c r="D24579" s="1">
        <v>42229.825138888889</v>
      </c>
      <c r="E24579">
        <v>667</v>
      </c>
      <c r="F24579">
        <v>1459</v>
      </c>
      <c r="H24579" t="s">
        <v>390</v>
      </c>
    </row>
    <row r="24580" spans="1:8" x14ac:dyDescent="0.2">
      <c r="A24580">
        <v>6.3192199729608704E+17</v>
      </c>
      <c r="B24580" t="s">
        <v>49470</v>
      </c>
      <c r="C24580" t="s">
        <v>49471</v>
      </c>
      <c r="D24580" s="1">
        <v>42229.927303240744</v>
      </c>
      <c r="E24580">
        <v>1299</v>
      </c>
      <c r="F24580">
        <v>3889</v>
      </c>
      <c r="G24580" t="s">
        <v>89</v>
      </c>
    </row>
    <row r="24581" spans="1:8" x14ac:dyDescent="0.2">
      <c r="A24581">
        <v>6.3193199016662195E+17</v>
      </c>
      <c r="B24581" t="s">
        <v>49472</v>
      </c>
      <c r="C24581" t="s">
        <v>49473</v>
      </c>
      <c r="D24581" s="1">
        <v>42229.954872685186</v>
      </c>
      <c r="E24581">
        <v>1561</v>
      </c>
      <c r="F24581">
        <v>3031</v>
      </c>
      <c r="G24581" t="s">
        <v>576</v>
      </c>
    </row>
    <row r="24582" spans="1:8" x14ac:dyDescent="0.2">
      <c r="A24582">
        <v>6.3229622926799206E+17</v>
      </c>
      <c r="B24582" t="s">
        <v>49474</v>
      </c>
      <c r="C24582" t="s">
        <v>49475</v>
      </c>
      <c r="D24582" s="1">
        <v>42230.959988425922</v>
      </c>
      <c r="E24582">
        <v>1153</v>
      </c>
      <c r="F24582">
        <v>3757</v>
      </c>
    </row>
    <row r="24583" spans="1:8" x14ac:dyDescent="0.2">
      <c r="A24583">
        <v>6.3254154975109094E+17</v>
      </c>
      <c r="B24583" t="s">
        <v>49476</v>
      </c>
      <c r="C24583" t="s">
        <v>49477</v>
      </c>
      <c r="D24583" s="1">
        <v>42231.636944444443</v>
      </c>
      <c r="E24583">
        <v>2155</v>
      </c>
      <c r="F24583">
        <v>5793</v>
      </c>
    </row>
    <row r="24584" spans="1:8" x14ac:dyDescent="0.2">
      <c r="A24584">
        <v>6.3257716502907597E+17</v>
      </c>
      <c r="B24584" t="s">
        <v>49478</v>
      </c>
      <c r="C24584" t="s">
        <v>49479</v>
      </c>
      <c r="D24584" s="1">
        <v>42231.735219907408</v>
      </c>
      <c r="E24584">
        <v>1143</v>
      </c>
      <c r="F24584">
        <v>1707</v>
      </c>
      <c r="H24584" t="s">
        <v>13093</v>
      </c>
    </row>
    <row r="24585" spans="1:8" x14ac:dyDescent="0.2">
      <c r="A24585">
        <v>6.3267548321009203E+17</v>
      </c>
      <c r="B24585" t="s">
        <v>49480</v>
      </c>
      <c r="C24585" t="s">
        <v>49481</v>
      </c>
      <c r="D24585" s="1">
        <v>42232.006527777776</v>
      </c>
      <c r="E24585">
        <v>2470</v>
      </c>
      <c r="F24585">
        <v>5462</v>
      </c>
    </row>
    <row r="24586" spans="1:8" x14ac:dyDescent="0.2">
      <c r="A24586">
        <v>6.3267638221304205E+17</v>
      </c>
      <c r="B24586" t="s">
        <v>49482</v>
      </c>
      <c r="C24586" t="s">
        <v>49483</v>
      </c>
      <c r="D24586" s="1">
        <v>42232.009004629632</v>
      </c>
      <c r="E24586">
        <v>1493</v>
      </c>
      <c r="F24586">
        <v>2617</v>
      </c>
      <c r="G24586" t="s">
        <v>487</v>
      </c>
    </row>
    <row r="24587" spans="1:8" x14ac:dyDescent="0.2">
      <c r="A24587">
        <v>6.3267695503751898E+17</v>
      </c>
      <c r="B24587" t="s">
        <v>49484</v>
      </c>
      <c r="C24587" t="s">
        <v>49485</v>
      </c>
      <c r="D24587" s="1">
        <v>42232.01059027778</v>
      </c>
      <c r="E24587">
        <v>1844</v>
      </c>
      <c r="F24587">
        <v>2923</v>
      </c>
      <c r="G24587" t="s">
        <v>215</v>
      </c>
      <c r="H24587" t="s">
        <v>390</v>
      </c>
    </row>
    <row r="24588" spans="1:8" x14ac:dyDescent="0.2">
      <c r="A24588">
        <v>6.3328652641214797E+17</v>
      </c>
      <c r="B24588" t="s">
        <v>49486</v>
      </c>
      <c r="C24588" t="s">
        <v>49487</v>
      </c>
      <c r="D24588" s="1">
        <v>42233.692685185182</v>
      </c>
      <c r="E24588">
        <v>542</v>
      </c>
      <c r="F24588">
        <v>858</v>
      </c>
      <c r="G24588" t="s">
        <v>89</v>
      </c>
    </row>
    <row r="24589" spans="1:8" x14ac:dyDescent="0.2">
      <c r="A24589">
        <v>6.3328849002170304E+17</v>
      </c>
      <c r="B24589" t="s">
        <v>49488</v>
      </c>
      <c r="C24589" t="s">
        <v>49489</v>
      </c>
      <c r="D24589" s="1">
        <v>42233.698101851849</v>
      </c>
      <c r="E24589">
        <v>1011</v>
      </c>
      <c r="F24589">
        <v>3175</v>
      </c>
    </row>
    <row r="24590" spans="1:8" x14ac:dyDescent="0.2">
      <c r="A24590">
        <v>6.3329928597150106E+17</v>
      </c>
      <c r="B24590" t="s">
        <v>49490</v>
      </c>
      <c r="C24590" t="s">
        <v>49491</v>
      </c>
      <c r="D24590" s="1">
        <v>42233.727893518517</v>
      </c>
      <c r="E24590">
        <v>2012</v>
      </c>
      <c r="F24590">
        <v>3069</v>
      </c>
    </row>
    <row r="24591" spans="1:8" x14ac:dyDescent="0.2">
      <c r="A24591">
        <v>6.3331943914497997E+17</v>
      </c>
      <c r="B24591" t="s">
        <v>49492</v>
      </c>
      <c r="C24591" t="s">
        <v>49493</v>
      </c>
      <c r="D24591" s="1">
        <v>42233.783506944441</v>
      </c>
      <c r="E24591">
        <v>654</v>
      </c>
      <c r="F24591">
        <v>1179</v>
      </c>
      <c r="G24591" t="s">
        <v>487</v>
      </c>
    </row>
    <row r="24592" spans="1:8" x14ac:dyDescent="0.2">
      <c r="A24592">
        <v>6.3331975743393702E+17</v>
      </c>
      <c r="B24592" t="s">
        <v>49494</v>
      </c>
      <c r="C24592" t="s">
        <v>49495</v>
      </c>
      <c r="D24592" s="1">
        <v>42233.784386574072</v>
      </c>
      <c r="E24592">
        <v>625</v>
      </c>
      <c r="F24592">
        <v>825</v>
      </c>
      <c r="G24592" t="s">
        <v>576</v>
      </c>
      <c r="H24592" t="s">
        <v>390</v>
      </c>
    </row>
    <row r="24593" spans="1:8" x14ac:dyDescent="0.2">
      <c r="A24593">
        <v>6.3333037114537101E+17</v>
      </c>
      <c r="B24593" t="s">
        <v>49496</v>
      </c>
      <c r="C24593" t="s">
        <v>49497</v>
      </c>
      <c r="D24593" s="1">
        <v>42233.813668981478</v>
      </c>
      <c r="E24593">
        <v>1033</v>
      </c>
      <c r="F24593">
        <v>954</v>
      </c>
      <c r="G24593" t="s">
        <v>49498</v>
      </c>
    </row>
    <row r="24594" spans="1:8" x14ac:dyDescent="0.2">
      <c r="A24594">
        <v>6.3333174025431398E+17</v>
      </c>
      <c r="B24594" t="s">
        <v>49499</v>
      </c>
      <c r="C24594" t="s">
        <v>49500</v>
      </c>
      <c r="D24594" s="1">
        <v>42233.817453703705</v>
      </c>
      <c r="E24594">
        <v>1130</v>
      </c>
      <c r="F24594">
        <v>938</v>
      </c>
      <c r="G24594" t="s">
        <v>215</v>
      </c>
    </row>
    <row r="24595" spans="1:8" x14ac:dyDescent="0.2">
      <c r="A24595">
        <v>6.3333191952721894E+17</v>
      </c>
      <c r="B24595" t="s">
        <v>49501</v>
      </c>
      <c r="C24595" t="s">
        <v>49502</v>
      </c>
      <c r="D24595" s="1">
        <v>42233.81795138889</v>
      </c>
      <c r="E24595">
        <v>1135</v>
      </c>
      <c r="F24595">
        <v>1170</v>
      </c>
      <c r="G24595" t="s">
        <v>576</v>
      </c>
      <c r="H24595" t="s">
        <v>390</v>
      </c>
    </row>
    <row r="24596" spans="1:8" x14ac:dyDescent="0.2">
      <c r="A24596">
        <v>6.3333214259294605E+17</v>
      </c>
      <c r="B24596" t="s">
        <v>49503</v>
      </c>
      <c r="C24596" t="s">
        <v>49504</v>
      </c>
      <c r="D24596" s="1">
        <v>42233.818564814814</v>
      </c>
      <c r="E24596">
        <v>594</v>
      </c>
      <c r="F24596">
        <v>1652</v>
      </c>
      <c r="G24596" t="s">
        <v>215</v>
      </c>
    </row>
    <row r="24597" spans="1:8" x14ac:dyDescent="0.2">
      <c r="A24597">
        <v>6.3333268375038298E+17</v>
      </c>
      <c r="B24597" t="s">
        <v>49505</v>
      </c>
      <c r="C24597" t="s">
        <v>49506</v>
      </c>
      <c r="D24597" s="1">
        <v>42233.820057870369</v>
      </c>
      <c r="E24597">
        <v>692</v>
      </c>
      <c r="F24597">
        <v>1151</v>
      </c>
      <c r="G24597" t="s">
        <v>215</v>
      </c>
    </row>
    <row r="24598" spans="1:8" x14ac:dyDescent="0.2">
      <c r="A24598">
        <v>6.3333882101961101E+17</v>
      </c>
      <c r="B24598" t="s">
        <v>49507</v>
      </c>
      <c r="C24598" t="s">
        <v>49508</v>
      </c>
      <c r="D24598" s="1">
        <v>42233.83699074074</v>
      </c>
      <c r="E24598">
        <v>1468</v>
      </c>
      <c r="F24598">
        <v>1856</v>
      </c>
      <c r="G24598" t="s">
        <v>576</v>
      </c>
    </row>
    <row r="24599" spans="1:8" x14ac:dyDescent="0.2">
      <c r="A24599">
        <v>6.3333960227164902E+17</v>
      </c>
      <c r="B24599" t="s">
        <v>49509</v>
      </c>
      <c r="C24599" t="s">
        <v>49510</v>
      </c>
      <c r="D24599" s="1">
        <v>42233.839143518519</v>
      </c>
      <c r="E24599">
        <v>1002</v>
      </c>
      <c r="F24599">
        <v>1580</v>
      </c>
      <c r="G24599" t="s">
        <v>215</v>
      </c>
    </row>
    <row r="24600" spans="1:8" x14ac:dyDescent="0.2">
      <c r="A24600">
        <v>6.3334081437934694E+17</v>
      </c>
      <c r="B24600" t="s">
        <v>49511</v>
      </c>
      <c r="C24600" t="s">
        <v>49512</v>
      </c>
      <c r="D24600" s="1">
        <v>42233.842488425929</v>
      </c>
      <c r="E24600">
        <v>1357</v>
      </c>
      <c r="F24600">
        <v>1964</v>
      </c>
      <c r="G24600" t="s">
        <v>89</v>
      </c>
    </row>
    <row r="24601" spans="1:8" x14ac:dyDescent="0.2">
      <c r="A24601">
        <v>6.3334082840091802E+17</v>
      </c>
      <c r="B24601" t="s">
        <v>49513</v>
      </c>
      <c r="C24601" t="s">
        <v>49514</v>
      </c>
      <c r="D24601" s="1">
        <v>42233.842534722222</v>
      </c>
      <c r="E24601">
        <v>1349</v>
      </c>
      <c r="F24601">
        <v>3100</v>
      </c>
      <c r="G24601" t="s">
        <v>89</v>
      </c>
    </row>
    <row r="24602" spans="1:8" x14ac:dyDescent="0.2">
      <c r="A24602">
        <v>6.3338360411091302E+17</v>
      </c>
      <c r="B24602" t="s">
        <v>49515</v>
      </c>
      <c r="C24602" t="s">
        <v>49516</v>
      </c>
      <c r="D24602" s="1">
        <v>42233.96056712963</v>
      </c>
      <c r="E24602">
        <v>1423</v>
      </c>
      <c r="F24602">
        <v>1853</v>
      </c>
      <c r="H24602" t="s">
        <v>390</v>
      </c>
    </row>
    <row r="24603" spans="1:8" x14ac:dyDescent="0.2">
      <c r="A24603">
        <v>6.3365826077671398E+17</v>
      </c>
      <c r="B24603" t="s">
        <v>49517</v>
      </c>
      <c r="C24603" t="s">
        <v>49518</v>
      </c>
      <c r="D24603" s="1">
        <v>42234.718472222223</v>
      </c>
      <c r="E24603">
        <v>1413</v>
      </c>
      <c r="F24603">
        <v>1940</v>
      </c>
    </row>
    <row r="24604" spans="1:8" x14ac:dyDescent="0.2">
      <c r="A24604">
        <v>6.3369540940849101E+17</v>
      </c>
      <c r="B24604" t="s">
        <v>49519</v>
      </c>
      <c r="C24604" t="s">
        <v>49520</v>
      </c>
      <c r="D24604" s="1">
        <v>42234.820983796293</v>
      </c>
      <c r="E24604">
        <v>2237</v>
      </c>
      <c r="F24604">
        <v>3904</v>
      </c>
    </row>
    <row r="24605" spans="1:8" x14ac:dyDescent="0.2">
      <c r="A24605">
        <v>6.3369555990007296E+17</v>
      </c>
      <c r="B24605" t="s">
        <v>49521</v>
      </c>
      <c r="C24605" t="s">
        <v>49522</v>
      </c>
      <c r="D24605" s="1">
        <v>42234.821400462963</v>
      </c>
      <c r="E24605">
        <v>2175</v>
      </c>
      <c r="F24605">
        <v>3573</v>
      </c>
    </row>
    <row r="24606" spans="1:8" x14ac:dyDescent="0.2">
      <c r="A24606">
        <v>6.3372153543870003E+17</v>
      </c>
      <c r="B24606" t="s">
        <v>49523</v>
      </c>
      <c r="C24606" t="s">
        <v>49524</v>
      </c>
      <c r="D24606" s="1">
        <v>42234.893078703702</v>
      </c>
      <c r="E24606">
        <v>820</v>
      </c>
      <c r="F24606">
        <v>1019</v>
      </c>
      <c r="H24606" t="s">
        <v>390</v>
      </c>
    </row>
    <row r="24607" spans="1:8" x14ac:dyDescent="0.2">
      <c r="A24607">
        <v>6.3373459690805197E+17</v>
      </c>
      <c r="B24607" t="s">
        <v>49525</v>
      </c>
      <c r="C24607" t="s">
        <v>49526</v>
      </c>
      <c r="D24607" s="1">
        <v>42234.929120370369</v>
      </c>
      <c r="E24607">
        <v>727</v>
      </c>
      <c r="F24607">
        <v>856</v>
      </c>
      <c r="G24607" t="s">
        <v>89</v>
      </c>
    </row>
    <row r="24608" spans="1:8" x14ac:dyDescent="0.2">
      <c r="A24608">
        <v>6.3373725697341402E+17</v>
      </c>
      <c r="B24608" t="s">
        <v>49527</v>
      </c>
      <c r="C24608" t="s">
        <v>49528</v>
      </c>
      <c r="D24608" s="1">
        <v>42234.93645833333</v>
      </c>
      <c r="E24608">
        <v>775</v>
      </c>
      <c r="F24608">
        <v>1141</v>
      </c>
      <c r="G24608" t="s">
        <v>215</v>
      </c>
    </row>
    <row r="24609" spans="1:8" x14ac:dyDescent="0.2">
      <c r="A24609">
        <v>6.3373997098589696E+17</v>
      </c>
      <c r="B24609" t="s">
        <v>49529</v>
      </c>
      <c r="C24609" t="s">
        <v>49530</v>
      </c>
      <c r="D24609" s="1">
        <v>42234.943958333337</v>
      </c>
      <c r="E24609">
        <v>4865</v>
      </c>
      <c r="F24609">
        <v>8358</v>
      </c>
    </row>
    <row r="24610" spans="1:8" x14ac:dyDescent="0.2">
      <c r="A24610">
        <v>6.3374339416290496E+17</v>
      </c>
      <c r="B24610" t="s">
        <v>49531</v>
      </c>
      <c r="C24610" t="s">
        <v>49532</v>
      </c>
      <c r="D24610" s="1">
        <v>42234.953402777777</v>
      </c>
      <c r="E24610">
        <v>1605</v>
      </c>
      <c r="F24610">
        <v>2181</v>
      </c>
      <c r="G24610" t="s">
        <v>89</v>
      </c>
      <c r="H24610" t="s">
        <v>390</v>
      </c>
    </row>
    <row r="24611" spans="1:8" x14ac:dyDescent="0.2">
      <c r="A24611">
        <v>6.3374411126306803E+17</v>
      </c>
      <c r="B24611" t="s">
        <v>49533</v>
      </c>
      <c r="C24611" t="s">
        <v>49534</v>
      </c>
      <c r="D24611" s="1">
        <v>42234.955381944441</v>
      </c>
      <c r="E24611">
        <v>986</v>
      </c>
      <c r="F24611">
        <v>1126</v>
      </c>
      <c r="G24611" t="s">
        <v>576</v>
      </c>
    </row>
    <row r="24612" spans="1:8" x14ac:dyDescent="0.2">
      <c r="A24612">
        <v>6.3374523158265395E+17</v>
      </c>
      <c r="B24612" t="s">
        <v>49535</v>
      </c>
      <c r="C24612" t="s">
        <v>49536</v>
      </c>
      <c r="D24612" s="1">
        <v>42234.958472222221</v>
      </c>
      <c r="E24612">
        <v>887</v>
      </c>
      <c r="F24612">
        <v>1705</v>
      </c>
      <c r="G24612" t="s">
        <v>215</v>
      </c>
      <c r="H24612" t="s">
        <v>505</v>
      </c>
    </row>
    <row r="24613" spans="1:8" x14ac:dyDescent="0.2">
      <c r="A24613">
        <v>6.3375180949284403E+17</v>
      </c>
      <c r="B24613" t="s">
        <v>49537</v>
      </c>
      <c r="C24613" t="s">
        <v>49538</v>
      </c>
      <c r="D24613" s="1">
        <v>42234.976620370369</v>
      </c>
      <c r="E24613">
        <v>1942</v>
      </c>
      <c r="F24613">
        <v>2365</v>
      </c>
    </row>
    <row r="24614" spans="1:8" x14ac:dyDescent="0.2">
      <c r="A24614">
        <v>6.3382540302356403E+17</v>
      </c>
      <c r="B24614" t="s">
        <v>49539</v>
      </c>
      <c r="C24614" t="s">
        <v>49540</v>
      </c>
      <c r="D24614" s="1">
        <v>42235.179699074077</v>
      </c>
      <c r="E24614">
        <v>2113</v>
      </c>
      <c r="F24614">
        <v>5185</v>
      </c>
    </row>
    <row r="24615" spans="1:8" x14ac:dyDescent="0.2">
      <c r="A24615">
        <v>6.3383661804720896E+17</v>
      </c>
      <c r="B24615" t="s">
        <v>49541</v>
      </c>
      <c r="C24615" t="s">
        <v>49542</v>
      </c>
      <c r="D24615" s="1">
        <v>42235.210648148146</v>
      </c>
      <c r="E24615">
        <v>1354</v>
      </c>
      <c r="F24615">
        <v>1742</v>
      </c>
      <c r="G24615" t="s">
        <v>576</v>
      </c>
      <c r="H24615" t="s">
        <v>390</v>
      </c>
    </row>
    <row r="24616" spans="1:8" x14ac:dyDescent="0.2">
      <c r="A24616">
        <v>6.3384211120971302E+17</v>
      </c>
      <c r="B24616" t="s">
        <v>49543</v>
      </c>
      <c r="C24616" t="s">
        <v>49544</v>
      </c>
      <c r="D24616" s="1">
        <v>42235.225810185184</v>
      </c>
      <c r="E24616">
        <v>564</v>
      </c>
      <c r="F24616">
        <v>1592</v>
      </c>
      <c r="G24616" t="s">
        <v>215</v>
      </c>
    </row>
    <row r="24617" spans="1:8" x14ac:dyDescent="0.2">
      <c r="A24617">
        <v>6.3402666826130995E+17</v>
      </c>
      <c r="B24617" t="s">
        <v>49545</v>
      </c>
      <c r="C24617" t="s">
        <v>49546</v>
      </c>
      <c r="D24617" s="1">
        <v>42235.735092592593</v>
      </c>
      <c r="E24617">
        <v>1050</v>
      </c>
      <c r="F24617">
        <v>1618</v>
      </c>
      <c r="H24617" t="s">
        <v>390</v>
      </c>
    </row>
    <row r="24618" spans="1:8" x14ac:dyDescent="0.2">
      <c r="A24618">
        <v>6.3407065019021299E+17</v>
      </c>
      <c r="B24618" t="s">
        <v>49547</v>
      </c>
      <c r="C24618" t="s">
        <v>49548</v>
      </c>
      <c r="D24618" s="1">
        <v>42235.856458333335</v>
      </c>
      <c r="E24618">
        <v>1011</v>
      </c>
      <c r="F24618">
        <v>2111</v>
      </c>
      <c r="G24618" t="s">
        <v>89</v>
      </c>
    </row>
    <row r="24619" spans="1:8" x14ac:dyDescent="0.2">
      <c r="A24619">
        <v>6.3418013548744704E+17</v>
      </c>
      <c r="B24619" t="s">
        <v>49549</v>
      </c>
      <c r="C24619" t="s">
        <v>49550</v>
      </c>
      <c r="D24619" s="1">
        <v>42236.158576388887</v>
      </c>
      <c r="E24619">
        <v>830</v>
      </c>
      <c r="F24619">
        <v>2999</v>
      </c>
    </row>
    <row r="24620" spans="1:8" x14ac:dyDescent="0.2">
      <c r="A24620">
        <v>6.3418141472921997E+17</v>
      </c>
      <c r="B24620" t="s">
        <v>49551</v>
      </c>
      <c r="C24620" t="s">
        <v>49552</v>
      </c>
      <c r="D24620" s="1">
        <v>42236.162106481483</v>
      </c>
      <c r="E24620">
        <v>804</v>
      </c>
      <c r="F24620">
        <v>1918</v>
      </c>
      <c r="G24620" t="e">
        <f>WendyJFluga28</f>
        <v>#NAME?</v>
      </c>
    </row>
    <row r="24621" spans="1:8" x14ac:dyDescent="0.2">
      <c r="A24621">
        <v>6.3418174014007706E+17</v>
      </c>
      <c r="B24621" t="s">
        <v>49553</v>
      </c>
      <c r="C24621" t="s">
        <v>49554</v>
      </c>
      <c r="D24621" s="1">
        <v>42236.16300925926</v>
      </c>
      <c r="E24621">
        <v>879</v>
      </c>
      <c r="F24621">
        <v>1774</v>
      </c>
      <c r="G24621" t="s">
        <v>576</v>
      </c>
    </row>
    <row r="24622" spans="1:8" x14ac:dyDescent="0.2">
      <c r="A24622">
        <v>6.3418898409733696E+17</v>
      </c>
      <c r="B24622" t="s">
        <v>49555</v>
      </c>
      <c r="C24622" t="s">
        <v>49556</v>
      </c>
      <c r="D24622" s="1">
        <v>42236.182997685188</v>
      </c>
      <c r="E24622">
        <v>1957</v>
      </c>
      <c r="F24622">
        <v>3634</v>
      </c>
    </row>
    <row r="24623" spans="1:8" x14ac:dyDescent="0.2">
      <c r="A24623">
        <v>6.3419181193062797E+17</v>
      </c>
      <c r="B24623" t="s">
        <v>49557</v>
      </c>
      <c r="C24623" t="s">
        <v>49558</v>
      </c>
      <c r="D24623" s="1">
        <v>42236.190798611111</v>
      </c>
      <c r="E24623">
        <v>1207</v>
      </c>
      <c r="F24623">
        <v>3064</v>
      </c>
    </row>
    <row r="24624" spans="1:8" x14ac:dyDescent="0.2">
      <c r="A24624">
        <v>6.3437884851631706E+17</v>
      </c>
      <c r="B24624" t="s">
        <v>49559</v>
      </c>
      <c r="C24624" t="s">
        <v>49560</v>
      </c>
      <c r="D24624" s="1">
        <v>42236.706921296296</v>
      </c>
      <c r="E24624">
        <v>5178</v>
      </c>
      <c r="F24624">
        <v>8840</v>
      </c>
      <c r="G24624" t="s">
        <v>89</v>
      </c>
    </row>
    <row r="24625" spans="1:8" x14ac:dyDescent="0.2">
      <c r="A24625">
        <v>6.3438096077624102E+17</v>
      </c>
      <c r="B24625" t="s">
        <v>49561</v>
      </c>
      <c r="C24625" t="s">
        <v>49562</v>
      </c>
      <c r="D24625" s="1">
        <v>42236.712743055556</v>
      </c>
      <c r="E24625">
        <v>3136</v>
      </c>
      <c r="F24625">
        <v>5096</v>
      </c>
      <c r="G24625" t="s">
        <v>89</v>
      </c>
    </row>
    <row r="24626" spans="1:8" x14ac:dyDescent="0.2">
      <c r="A24626">
        <v>6.3438673884508506E+17</v>
      </c>
      <c r="B24626" t="s">
        <v>49563</v>
      </c>
      <c r="C24626" t="s">
        <v>49564</v>
      </c>
      <c r="D24626" s="1">
        <v>42236.728692129633</v>
      </c>
      <c r="E24626">
        <v>2050</v>
      </c>
      <c r="F24626">
        <v>3003</v>
      </c>
    </row>
    <row r="24627" spans="1:8" x14ac:dyDescent="0.2">
      <c r="A24627">
        <v>6.3457688101106406E+17</v>
      </c>
      <c r="B24627" t="s">
        <v>49565</v>
      </c>
      <c r="C24627" t="s">
        <v>49566</v>
      </c>
      <c r="D24627" s="1">
        <v>42237.253379629627</v>
      </c>
      <c r="E24627">
        <v>586</v>
      </c>
      <c r="F24627">
        <v>654</v>
      </c>
      <c r="G24627" t="s">
        <v>89</v>
      </c>
    </row>
    <row r="24628" spans="1:8" x14ac:dyDescent="0.2">
      <c r="A24628">
        <v>6.3458542961915405E+17</v>
      </c>
      <c r="B24628" t="s">
        <v>49567</v>
      </c>
      <c r="C24628" t="s">
        <v>49568</v>
      </c>
      <c r="D24628" s="1">
        <v>42237.276979166665</v>
      </c>
      <c r="E24628">
        <v>1315</v>
      </c>
      <c r="F24628">
        <v>2104</v>
      </c>
      <c r="G24628" t="s">
        <v>89</v>
      </c>
    </row>
    <row r="24629" spans="1:8" x14ac:dyDescent="0.2">
      <c r="A24629">
        <v>6.3458711511699405E+17</v>
      </c>
      <c r="B24629" t="s">
        <v>49569</v>
      </c>
      <c r="C24629" t="s">
        <v>49570</v>
      </c>
      <c r="D24629" s="1">
        <v>42237.28162037037</v>
      </c>
      <c r="E24629">
        <v>1528</v>
      </c>
      <c r="F24629">
        <v>2082</v>
      </c>
      <c r="G24629" t="s">
        <v>89</v>
      </c>
    </row>
    <row r="24630" spans="1:8" x14ac:dyDescent="0.2">
      <c r="A24630">
        <v>6.3458785854479898E+17</v>
      </c>
      <c r="B24630" t="s">
        <v>49571</v>
      </c>
      <c r="C24630" t="s">
        <v>49572</v>
      </c>
      <c r="D24630" s="1">
        <v>42237.283680555556</v>
      </c>
      <c r="E24630">
        <v>975</v>
      </c>
      <c r="F24630">
        <v>1726</v>
      </c>
      <c r="G24630" t="s">
        <v>215</v>
      </c>
    </row>
    <row r="24631" spans="1:8" x14ac:dyDescent="0.2">
      <c r="A24631">
        <v>6.3458821803861606E+17</v>
      </c>
      <c r="B24631" t="s">
        <v>49573</v>
      </c>
      <c r="C24631" t="s">
        <v>49574</v>
      </c>
      <c r="D24631" s="1">
        <v>42237.28466435185</v>
      </c>
      <c r="E24631">
        <v>1342</v>
      </c>
      <c r="F24631">
        <v>1694</v>
      </c>
      <c r="G24631" t="s">
        <v>49575</v>
      </c>
    </row>
    <row r="24632" spans="1:8" x14ac:dyDescent="0.2">
      <c r="A24632">
        <v>6.3459022994557696E+17</v>
      </c>
      <c r="B24632" t="s">
        <v>49576</v>
      </c>
      <c r="C24632" t="s">
        <v>49577</v>
      </c>
      <c r="D24632" s="1">
        <v>42237.290219907409</v>
      </c>
      <c r="E24632">
        <v>5124</v>
      </c>
      <c r="F24632">
        <v>9196</v>
      </c>
    </row>
    <row r="24633" spans="1:8" x14ac:dyDescent="0.2">
      <c r="A24633">
        <v>6.3459162974415206E+17</v>
      </c>
      <c r="B24633" t="s">
        <v>49578</v>
      </c>
      <c r="C24633" t="s">
        <v>49579</v>
      </c>
      <c r="D24633" s="1">
        <v>42237.294085648151</v>
      </c>
      <c r="E24633">
        <v>1902</v>
      </c>
      <c r="F24633">
        <v>3326</v>
      </c>
    </row>
    <row r="24634" spans="1:8" x14ac:dyDescent="0.2">
      <c r="A24634">
        <v>6.3472411497296602E+17</v>
      </c>
      <c r="B24634" t="s">
        <v>49580</v>
      </c>
      <c r="C24634" t="s">
        <v>49581</v>
      </c>
      <c r="D24634" s="1">
        <v>42237.659675925926</v>
      </c>
      <c r="E24634">
        <v>2576</v>
      </c>
      <c r="F24634">
        <v>4632</v>
      </c>
    </row>
    <row r="24635" spans="1:8" x14ac:dyDescent="0.2">
      <c r="A24635">
        <v>6.3472564197224806E+17</v>
      </c>
      <c r="B24635" t="s">
        <v>49582</v>
      </c>
      <c r="C24635" t="s">
        <v>49583</v>
      </c>
      <c r="D24635" s="1">
        <v>42237.663888888892</v>
      </c>
      <c r="E24635">
        <v>5995</v>
      </c>
      <c r="F24635">
        <v>9705</v>
      </c>
    </row>
    <row r="24636" spans="1:8" x14ac:dyDescent="0.2">
      <c r="A24636">
        <v>6.3473488272863603E+17</v>
      </c>
      <c r="B24636" t="s">
        <v>49584</v>
      </c>
      <c r="C24636" t="s">
        <v>49585</v>
      </c>
      <c r="D24636" s="1">
        <v>42237.689386574071</v>
      </c>
      <c r="E24636">
        <v>1472</v>
      </c>
      <c r="F24636">
        <v>2653</v>
      </c>
    </row>
    <row r="24637" spans="1:8" x14ac:dyDescent="0.2">
      <c r="A24637">
        <v>6.3474804441683904E+17</v>
      </c>
      <c r="B24637" t="s">
        <v>49586</v>
      </c>
      <c r="C24637" t="s">
        <v>49587</v>
      </c>
      <c r="D24637" s="1">
        <v>42237.725706018522</v>
      </c>
      <c r="E24637">
        <v>1162</v>
      </c>
      <c r="F24637">
        <v>2271</v>
      </c>
    </row>
    <row r="24638" spans="1:8" x14ac:dyDescent="0.2">
      <c r="A24638">
        <v>6.3475063442053094E+17</v>
      </c>
      <c r="B24638" t="s">
        <v>49588</v>
      </c>
      <c r="C24638" t="s">
        <v>49589</v>
      </c>
      <c r="D24638" s="1">
        <v>42237.732847222222</v>
      </c>
      <c r="E24638">
        <v>3190</v>
      </c>
      <c r="F24638">
        <v>5441</v>
      </c>
      <c r="G24638" t="s">
        <v>215</v>
      </c>
      <c r="H24638" t="s">
        <v>616</v>
      </c>
    </row>
    <row r="24639" spans="1:8" x14ac:dyDescent="0.2">
      <c r="A24639">
        <v>6.3476574467326694E+17</v>
      </c>
      <c r="B24639" t="s">
        <v>49590</v>
      </c>
      <c r="C24639" t="s">
        <v>49591</v>
      </c>
      <c r="D24639" s="1">
        <v>42237.774548611109</v>
      </c>
      <c r="E24639">
        <v>1653</v>
      </c>
      <c r="F24639">
        <v>3113</v>
      </c>
    </row>
    <row r="24640" spans="1:8" x14ac:dyDescent="0.2">
      <c r="A24640">
        <v>6.3481763054159795E+17</v>
      </c>
      <c r="B24640" t="s">
        <v>49592</v>
      </c>
      <c r="C24640" t="s">
        <v>49593</v>
      </c>
      <c r="D24640" s="1">
        <v>42237.917731481481</v>
      </c>
      <c r="E24640">
        <v>1657</v>
      </c>
      <c r="F24640">
        <v>3957</v>
      </c>
    </row>
    <row r="24641" spans="1:8" x14ac:dyDescent="0.2">
      <c r="A24641">
        <v>6.3481886545796301E+17</v>
      </c>
      <c r="B24641" t="s">
        <v>49594</v>
      </c>
      <c r="C24641" t="s">
        <v>49595</v>
      </c>
      <c r="D24641" s="1">
        <v>42237.921134259261</v>
      </c>
      <c r="E24641">
        <v>2618</v>
      </c>
      <c r="F24641">
        <v>3123</v>
      </c>
    </row>
    <row r="24642" spans="1:8" x14ac:dyDescent="0.2">
      <c r="A24642">
        <v>6.3489991439327603E+17</v>
      </c>
      <c r="B24642" t="s">
        <v>49596</v>
      </c>
      <c r="C24642" t="s">
        <v>49597</v>
      </c>
      <c r="D24642" s="1">
        <v>42238.144791666666</v>
      </c>
      <c r="E24642">
        <v>2996</v>
      </c>
      <c r="F24642">
        <v>6542</v>
      </c>
      <c r="H24642" t="s">
        <v>616</v>
      </c>
    </row>
    <row r="24643" spans="1:8" x14ac:dyDescent="0.2">
      <c r="A24643">
        <v>6.3493978325766106E+17</v>
      </c>
      <c r="B24643" t="s">
        <v>49598</v>
      </c>
      <c r="C24643" t="s">
        <v>49599</v>
      </c>
      <c r="D24643" s="1">
        <v>42238.254803240743</v>
      </c>
      <c r="E24643">
        <v>1696</v>
      </c>
      <c r="F24643">
        <v>3100</v>
      </c>
      <c r="G24643" t="s">
        <v>215</v>
      </c>
    </row>
    <row r="24644" spans="1:8" x14ac:dyDescent="0.2">
      <c r="A24644">
        <v>6.3505836943125197E+17</v>
      </c>
      <c r="B24644" t="s">
        <v>49600</v>
      </c>
      <c r="C24644" t="s">
        <v>49601</v>
      </c>
      <c r="D24644" s="1">
        <v>42238.582037037035</v>
      </c>
      <c r="E24644">
        <v>2863</v>
      </c>
      <c r="F24644">
        <v>6569</v>
      </c>
    </row>
    <row r="24645" spans="1:8" x14ac:dyDescent="0.2">
      <c r="A24645">
        <v>6.3517433941607603E+17</v>
      </c>
      <c r="B24645" t="s">
        <v>49602</v>
      </c>
      <c r="C24645" t="s">
        <v>49603</v>
      </c>
      <c r="D24645" s="1">
        <v>42238.902060185188</v>
      </c>
      <c r="E24645">
        <v>1043</v>
      </c>
      <c r="F24645">
        <v>1422</v>
      </c>
      <c r="G24645" t="s">
        <v>49604</v>
      </c>
      <c r="H24645" t="s">
        <v>616</v>
      </c>
    </row>
    <row r="24646" spans="1:8" x14ac:dyDescent="0.2">
      <c r="A24646">
        <v>6.3517451720842803E+17</v>
      </c>
      <c r="B24646" t="s">
        <v>49605</v>
      </c>
      <c r="C24646" t="s">
        <v>49606</v>
      </c>
      <c r="D24646" s="1">
        <v>42238.902546296296</v>
      </c>
      <c r="E24646">
        <v>1137</v>
      </c>
      <c r="F24646">
        <v>1773</v>
      </c>
      <c r="G24646" t="s">
        <v>215</v>
      </c>
    </row>
    <row r="24647" spans="1:8" x14ac:dyDescent="0.2">
      <c r="A24647">
        <v>6.3517576906972301E+17</v>
      </c>
      <c r="B24647" t="s">
        <v>49607</v>
      </c>
      <c r="C24647" t="s">
        <v>49608</v>
      </c>
      <c r="D24647" s="1">
        <v>42238.905995370369</v>
      </c>
      <c r="E24647">
        <v>1301</v>
      </c>
      <c r="F24647">
        <v>2297</v>
      </c>
      <c r="G24647" t="s">
        <v>89</v>
      </c>
    </row>
    <row r="24648" spans="1:8" x14ac:dyDescent="0.2">
      <c r="A24648">
        <v>6.3518299333479194E+17</v>
      </c>
      <c r="B24648" t="s">
        <v>49609</v>
      </c>
      <c r="C24648" t="s">
        <v>49610</v>
      </c>
      <c r="D24648" s="1">
        <v>42238.925937499997</v>
      </c>
      <c r="E24648">
        <v>1652</v>
      </c>
      <c r="F24648">
        <v>2484</v>
      </c>
      <c r="G24648" t="s">
        <v>89</v>
      </c>
    </row>
    <row r="24649" spans="1:8" x14ac:dyDescent="0.2">
      <c r="A24649">
        <v>6.3518441139961805E+17</v>
      </c>
      <c r="B24649" t="s">
        <v>49611</v>
      </c>
      <c r="C24649" t="s">
        <v>49612</v>
      </c>
      <c r="D24649" s="1">
        <v>42238.929849537039</v>
      </c>
      <c r="E24649">
        <v>1450</v>
      </c>
      <c r="F24649">
        <v>2915</v>
      </c>
      <c r="G24649" t="s">
        <v>89</v>
      </c>
    </row>
    <row r="24650" spans="1:8" x14ac:dyDescent="0.2">
      <c r="A24650">
        <v>6.3518561747592294E+17</v>
      </c>
      <c r="B24650" t="s">
        <v>49613</v>
      </c>
      <c r="C24650" t="s">
        <v>49614</v>
      </c>
      <c r="D24650" s="1">
        <v>42238.933182870373</v>
      </c>
      <c r="E24650">
        <v>4374</v>
      </c>
      <c r="F24650">
        <v>7508</v>
      </c>
    </row>
    <row r="24651" spans="1:8" x14ac:dyDescent="0.2">
      <c r="A24651">
        <v>6.35186889314672E+17</v>
      </c>
      <c r="B24651" t="s">
        <v>49615</v>
      </c>
      <c r="C24651" t="s">
        <v>49616</v>
      </c>
      <c r="D24651" s="1">
        <v>42238.936689814815</v>
      </c>
      <c r="E24651">
        <v>2230</v>
      </c>
      <c r="F24651">
        <v>5129</v>
      </c>
      <c r="H24651" t="s">
        <v>390</v>
      </c>
    </row>
    <row r="24652" spans="1:8" x14ac:dyDescent="0.2">
      <c r="A24652">
        <v>6.3520028429010496E+17</v>
      </c>
      <c r="B24652" t="s">
        <v>49617</v>
      </c>
      <c r="C24652" t="s">
        <v>49618</v>
      </c>
      <c r="D24652" s="1">
        <v>42238.973645833335</v>
      </c>
      <c r="E24652">
        <v>3218</v>
      </c>
      <c r="F24652">
        <v>6875</v>
      </c>
    </row>
    <row r="24653" spans="1:8" x14ac:dyDescent="0.2">
      <c r="A24653">
        <v>6.3521463462725606E+17</v>
      </c>
      <c r="B24653" t="s">
        <v>49619</v>
      </c>
      <c r="C24653" t="s">
        <v>49620</v>
      </c>
      <c r="D24653" s="1">
        <v>42239.013252314813</v>
      </c>
      <c r="E24653">
        <v>2344</v>
      </c>
      <c r="F24653">
        <v>4679</v>
      </c>
    </row>
    <row r="24654" spans="1:8" x14ac:dyDescent="0.2">
      <c r="A24654">
        <v>6.3521678279459597E+17</v>
      </c>
      <c r="B24654" t="s">
        <v>49621</v>
      </c>
      <c r="C24654" t="s">
        <v>49622</v>
      </c>
      <c r="D24654" s="1">
        <v>42239.019178240742</v>
      </c>
      <c r="E24654">
        <v>2414</v>
      </c>
      <c r="F24654">
        <v>4058</v>
      </c>
    </row>
    <row r="24655" spans="1:8" x14ac:dyDescent="0.2">
      <c r="A24655">
        <v>6.3540105812305894E+17</v>
      </c>
      <c r="B24655" t="s">
        <v>49623</v>
      </c>
      <c r="C24655" t="s">
        <v>49624</v>
      </c>
      <c r="D24655" s="1">
        <v>42239.527685185189</v>
      </c>
      <c r="E24655">
        <v>2414</v>
      </c>
      <c r="F24655">
        <v>4484</v>
      </c>
    </row>
    <row r="24656" spans="1:8" x14ac:dyDescent="0.2">
      <c r="A24656">
        <v>6.3540645730805696E+17</v>
      </c>
      <c r="B24656" t="s">
        <v>49625</v>
      </c>
      <c r="C24656" t="s">
        <v>49626</v>
      </c>
      <c r="D24656" s="1">
        <v>42239.542581018519</v>
      </c>
      <c r="E24656">
        <v>3811</v>
      </c>
      <c r="F24656">
        <v>8297</v>
      </c>
    </row>
    <row r="24657" spans="1:8" x14ac:dyDescent="0.2">
      <c r="A24657">
        <v>6.3580646459511603E+17</v>
      </c>
      <c r="B24657" t="s">
        <v>49627</v>
      </c>
      <c r="C24657" t="s">
        <v>49628</v>
      </c>
      <c r="D24657" s="1">
        <v>42240.64638888889</v>
      </c>
      <c r="E24657">
        <v>3450</v>
      </c>
      <c r="F24657">
        <v>5026</v>
      </c>
    </row>
    <row r="24658" spans="1:8" x14ac:dyDescent="0.2">
      <c r="A24658">
        <v>6.3580852196830797E+17</v>
      </c>
      <c r="B24658" t="s">
        <v>49629</v>
      </c>
      <c r="C24658" t="s">
        <v>49630</v>
      </c>
      <c r="D24658" s="1">
        <v>42240.652071759258</v>
      </c>
      <c r="E24658">
        <v>923</v>
      </c>
      <c r="F24658">
        <v>2030</v>
      </c>
      <c r="G24658" t="s">
        <v>89</v>
      </c>
      <c r="H24658" t="s">
        <v>390</v>
      </c>
    </row>
    <row r="24659" spans="1:8" x14ac:dyDescent="0.2">
      <c r="A24659">
        <v>6.3580958856725696E+17</v>
      </c>
      <c r="B24659" t="s">
        <v>49631</v>
      </c>
      <c r="C24659" t="s">
        <v>49632</v>
      </c>
      <c r="D24659" s="1">
        <v>42240.655011574076</v>
      </c>
      <c r="E24659">
        <v>3653</v>
      </c>
      <c r="F24659">
        <v>5640</v>
      </c>
    </row>
    <row r="24660" spans="1:8" x14ac:dyDescent="0.2">
      <c r="A24660">
        <v>6.358099494284E+17</v>
      </c>
      <c r="B24660" t="s">
        <v>49633</v>
      </c>
      <c r="C24660" t="s">
        <v>49634</v>
      </c>
      <c r="D24660" s="1">
        <v>42240.656006944446</v>
      </c>
      <c r="E24660">
        <v>1224</v>
      </c>
      <c r="F24660">
        <v>1496</v>
      </c>
      <c r="G24660" t="e">
        <f>ZephyrusMatrix</f>
        <v>#NAME?</v>
      </c>
    </row>
    <row r="24661" spans="1:8" x14ac:dyDescent="0.2">
      <c r="A24661">
        <v>6.3581016642489101E+17</v>
      </c>
      <c r="B24661" t="s">
        <v>49635</v>
      </c>
      <c r="C24661" t="s">
        <v>49636</v>
      </c>
      <c r="D24661" s="1">
        <v>42240.656608796293</v>
      </c>
      <c r="E24661">
        <v>658</v>
      </c>
      <c r="F24661">
        <v>1232</v>
      </c>
      <c r="G24661" t="s">
        <v>487</v>
      </c>
    </row>
    <row r="24662" spans="1:8" x14ac:dyDescent="0.2">
      <c r="A24662">
        <v>6.3581031453419098E+17</v>
      </c>
      <c r="B24662" t="s">
        <v>49637</v>
      </c>
      <c r="C24662" t="s">
        <v>49638</v>
      </c>
      <c r="D24662" s="1">
        <v>42240.657013888886</v>
      </c>
      <c r="E24662">
        <v>639</v>
      </c>
      <c r="F24662">
        <v>1238</v>
      </c>
      <c r="G24662" t="s">
        <v>215</v>
      </c>
      <c r="H24662" t="s">
        <v>390</v>
      </c>
    </row>
    <row r="24663" spans="1:8" x14ac:dyDescent="0.2">
      <c r="A24663">
        <v>6.3582991819932403E+17</v>
      </c>
      <c r="B24663" t="s">
        <v>49639</v>
      </c>
      <c r="C24663" t="s">
        <v>49640</v>
      </c>
      <c r="D24663" s="1">
        <v>42240.711111111108</v>
      </c>
      <c r="E24663">
        <v>1563</v>
      </c>
      <c r="F24663">
        <v>1772</v>
      </c>
    </row>
    <row r="24664" spans="1:8" x14ac:dyDescent="0.2">
      <c r="A24664">
        <v>6.3586359551190195E+17</v>
      </c>
      <c r="B24664" t="s">
        <v>49641</v>
      </c>
      <c r="C24664" t="s">
        <v>49642</v>
      </c>
      <c r="D24664" s="1">
        <v>42240.804039351853</v>
      </c>
      <c r="E24664">
        <v>1301</v>
      </c>
      <c r="F24664">
        <v>1899</v>
      </c>
    </row>
    <row r="24665" spans="1:8" x14ac:dyDescent="0.2">
      <c r="A24665">
        <v>6.3587873192037504E+17</v>
      </c>
      <c r="B24665" t="s">
        <v>49643</v>
      </c>
      <c r="C24665" t="s">
        <v>49644</v>
      </c>
      <c r="D24665" s="1">
        <v>42240.845810185187</v>
      </c>
      <c r="E24665">
        <v>757</v>
      </c>
      <c r="F24665">
        <v>1366</v>
      </c>
    </row>
    <row r="24666" spans="1:8" x14ac:dyDescent="0.2">
      <c r="A24666">
        <v>6.3588164137482598E+17</v>
      </c>
      <c r="B24666" t="s">
        <v>49645</v>
      </c>
      <c r="C24666" t="s">
        <v>49646</v>
      </c>
      <c r="D24666" s="1">
        <v>42240.853842592594</v>
      </c>
      <c r="E24666">
        <v>1692</v>
      </c>
      <c r="F24666">
        <v>1422</v>
      </c>
    </row>
    <row r="24667" spans="1:8" x14ac:dyDescent="0.2">
      <c r="A24667">
        <v>6.3588858455855104E+17</v>
      </c>
      <c r="B24667" t="s">
        <v>49647</v>
      </c>
      <c r="C24667" t="s">
        <v>49648</v>
      </c>
      <c r="D24667" s="1">
        <v>42240.872997685183</v>
      </c>
      <c r="E24667">
        <v>891</v>
      </c>
      <c r="F24667">
        <v>1107</v>
      </c>
    </row>
    <row r="24668" spans="1:8" x14ac:dyDescent="0.2">
      <c r="A24668">
        <v>6.3598778298547802E+17</v>
      </c>
      <c r="B24668" t="s">
        <v>49649</v>
      </c>
      <c r="C24668" t="s">
        <v>49650</v>
      </c>
      <c r="D24668" s="1">
        <v>42241.146736111114</v>
      </c>
      <c r="E24668">
        <v>1163</v>
      </c>
      <c r="F24668">
        <v>2201</v>
      </c>
      <c r="G24668" t="s">
        <v>487</v>
      </c>
    </row>
    <row r="24669" spans="1:8" x14ac:dyDescent="0.2">
      <c r="A24669">
        <v>6.3599065173841894E+17</v>
      </c>
      <c r="B24669" t="s">
        <v>49651</v>
      </c>
      <c r="C24669" t="s">
        <v>49652</v>
      </c>
      <c r="D24669" s="1">
        <v>42241.154652777775</v>
      </c>
      <c r="E24669">
        <v>1105</v>
      </c>
      <c r="F24669">
        <v>2387</v>
      </c>
      <c r="G24669" t="s">
        <v>89</v>
      </c>
    </row>
    <row r="24670" spans="1:8" x14ac:dyDescent="0.2">
      <c r="A24670">
        <v>6.3599261674890394E+17</v>
      </c>
      <c r="B24670" t="s">
        <v>49653</v>
      </c>
      <c r="C24670" t="s">
        <v>49654</v>
      </c>
      <c r="D24670" s="1">
        <v>42241.160069444442</v>
      </c>
      <c r="E24670">
        <v>2372</v>
      </c>
      <c r="F24670">
        <v>4558</v>
      </c>
      <c r="G24670" t="s">
        <v>89</v>
      </c>
    </row>
    <row r="24671" spans="1:8" x14ac:dyDescent="0.2">
      <c r="A24671">
        <v>6.3599381051912998E+17</v>
      </c>
      <c r="B24671" t="s">
        <v>49655</v>
      </c>
      <c r="C24671" t="s">
        <v>49656</v>
      </c>
      <c r="D24671" s="1">
        <v>42241.163368055553</v>
      </c>
      <c r="E24671">
        <v>870</v>
      </c>
      <c r="F24671">
        <v>1519</v>
      </c>
      <c r="G24671" t="s">
        <v>9029</v>
      </c>
    </row>
    <row r="24672" spans="1:8" x14ac:dyDescent="0.2">
      <c r="A24672">
        <v>6.3599400408204006E+17</v>
      </c>
      <c r="B24672" t="s">
        <v>49657</v>
      </c>
      <c r="C24672" t="s">
        <v>49658</v>
      </c>
      <c r="D24672" s="1">
        <v>42241.163900462961</v>
      </c>
      <c r="E24672">
        <v>579</v>
      </c>
      <c r="F24672">
        <v>974</v>
      </c>
      <c r="G24672" t="s">
        <v>215</v>
      </c>
    </row>
    <row r="24673" spans="1:8" x14ac:dyDescent="0.2">
      <c r="A24673">
        <v>6.3599447234253197E+17</v>
      </c>
      <c r="B24673" t="s">
        <v>49659</v>
      </c>
      <c r="C24673" t="s">
        <v>49660</v>
      </c>
      <c r="D24673" s="1">
        <v>42241.165196759262</v>
      </c>
      <c r="E24673">
        <v>737</v>
      </c>
      <c r="F24673">
        <v>1334</v>
      </c>
      <c r="G24673" t="s">
        <v>215</v>
      </c>
    </row>
    <row r="24674" spans="1:8" x14ac:dyDescent="0.2">
      <c r="A24674">
        <v>6.35994853743136E+17</v>
      </c>
      <c r="B24674" t="s">
        <v>49661</v>
      </c>
      <c r="C24674" t="s">
        <v>49662</v>
      </c>
      <c r="D24674" s="1">
        <v>42241.166250000002</v>
      </c>
      <c r="E24674">
        <v>646</v>
      </c>
      <c r="F24674">
        <v>1102</v>
      </c>
      <c r="G24674" t="s">
        <v>215</v>
      </c>
    </row>
    <row r="24675" spans="1:8" x14ac:dyDescent="0.2">
      <c r="A24675">
        <v>6.35995703182016E+17</v>
      </c>
      <c r="B24675" t="s">
        <v>49663</v>
      </c>
      <c r="C24675" t="s">
        <v>49664</v>
      </c>
      <c r="D24675" s="1">
        <v>42241.168587962966</v>
      </c>
      <c r="E24675">
        <v>926</v>
      </c>
      <c r="F24675">
        <v>1486</v>
      </c>
      <c r="G24675" t="s">
        <v>576</v>
      </c>
    </row>
    <row r="24676" spans="1:8" x14ac:dyDescent="0.2">
      <c r="A24676">
        <v>6.3599629312344E+17</v>
      </c>
      <c r="B24676" t="s">
        <v>49665</v>
      </c>
      <c r="C24676" t="s">
        <v>49666</v>
      </c>
      <c r="D24676" s="1">
        <v>42241.170219907406</v>
      </c>
      <c r="E24676">
        <v>701</v>
      </c>
      <c r="F24676">
        <v>1587</v>
      </c>
      <c r="G24676" t="s">
        <v>89</v>
      </c>
      <c r="H24676" t="s">
        <v>616</v>
      </c>
    </row>
    <row r="24677" spans="1:8" x14ac:dyDescent="0.2">
      <c r="A24677">
        <v>6.35996776835776E+17</v>
      </c>
      <c r="B24677" t="s">
        <v>49667</v>
      </c>
      <c r="C24677" t="s">
        <v>49668</v>
      </c>
      <c r="D24677" s="1">
        <v>42241.171550925923</v>
      </c>
      <c r="E24677">
        <v>617</v>
      </c>
      <c r="F24677">
        <v>1248</v>
      </c>
      <c r="G24677" t="s">
        <v>576</v>
      </c>
    </row>
    <row r="24678" spans="1:8" x14ac:dyDescent="0.2">
      <c r="A24678">
        <v>6.3599715942335206E+17</v>
      </c>
      <c r="B24678" t="s">
        <v>49669</v>
      </c>
      <c r="C24678" t="s">
        <v>49670</v>
      </c>
      <c r="D24678" s="1">
        <v>42241.17260416667</v>
      </c>
      <c r="E24678">
        <v>578</v>
      </c>
      <c r="F24678">
        <v>1298</v>
      </c>
      <c r="G24678" t="s">
        <v>215</v>
      </c>
    </row>
    <row r="24679" spans="1:8" x14ac:dyDescent="0.2">
      <c r="A24679">
        <v>6.3599739953469798E+17</v>
      </c>
      <c r="B24679" t="s">
        <v>49671</v>
      </c>
      <c r="C24679" t="s">
        <v>49672</v>
      </c>
      <c r="D24679" s="1">
        <v>42241.173263888886</v>
      </c>
      <c r="E24679">
        <v>785</v>
      </c>
      <c r="F24679">
        <v>1562</v>
      </c>
      <c r="G24679" t="s">
        <v>215</v>
      </c>
    </row>
    <row r="24680" spans="1:8" x14ac:dyDescent="0.2">
      <c r="A24680">
        <v>6.3599769646625101E+17</v>
      </c>
      <c r="B24680" t="s">
        <v>49673</v>
      </c>
      <c r="C24680" t="s">
        <v>49674</v>
      </c>
      <c r="D24680" s="1">
        <v>42241.174085648148</v>
      </c>
      <c r="E24680">
        <v>382</v>
      </c>
      <c r="F24680">
        <v>733</v>
      </c>
      <c r="G24680" t="s">
        <v>215</v>
      </c>
      <c r="H24680" t="s">
        <v>616</v>
      </c>
    </row>
    <row r="24681" spans="1:8" x14ac:dyDescent="0.2">
      <c r="A24681">
        <v>6.3599778504155494E+17</v>
      </c>
      <c r="B24681" t="s">
        <v>49675</v>
      </c>
      <c r="C24681" t="s">
        <v>49676</v>
      </c>
      <c r="D24681" s="1">
        <v>42241.174328703702</v>
      </c>
      <c r="E24681">
        <v>533</v>
      </c>
      <c r="F24681">
        <v>1043</v>
      </c>
      <c r="G24681" t="s">
        <v>576</v>
      </c>
    </row>
    <row r="24682" spans="1:8" x14ac:dyDescent="0.2">
      <c r="A24682">
        <v>6.3599875454654797E+17</v>
      </c>
      <c r="B24682" t="s">
        <v>49677</v>
      </c>
      <c r="C24682" t="s">
        <v>49678</v>
      </c>
      <c r="D24682" s="1">
        <v>42241.17701388889</v>
      </c>
      <c r="E24682">
        <v>1788</v>
      </c>
      <c r="F24682">
        <v>3067</v>
      </c>
      <c r="G24682" t="s">
        <v>487</v>
      </c>
    </row>
    <row r="24683" spans="1:8" x14ac:dyDescent="0.2">
      <c r="A24683">
        <v>6.3599896764652698E+17</v>
      </c>
      <c r="B24683" t="s">
        <v>49679</v>
      </c>
      <c r="C24683" t="s">
        <v>49680</v>
      </c>
      <c r="D24683" s="1">
        <v>42241.17759259259</v>
      </c>
      <c r="E24683">
        <v>1200</v>
      </c>
      <c r="F24683">
        <v>2380</v>
      </c>
      <c r="G24683" t="s">
        <v>49681</v>
      </c>
    </row>
    <row r="24684" spans="1:8" x14ac:dyDescent="0.2">
      <c r="A24684">
        <v>6.3600938791670502E+17</v>
      </c>
      <c r="B24684" t="s">
        <v>49682</v>
      </c>
      <c r="C24684" t="s">
        <v>49683</v>
      </c>
      <c r="D24684" s="1">
        <v>42241.206354166665</v>
      </c>
      <c r="E24684">
        <v>2873</v>
      </c>
      <c r="F24684">
        <v>5619</v>
      </c>
    </row>
    <row r="24685" spans="1:8" x14ac:dyDescent="0.2">
      <c r="A24685">
        <v>6.36128157788192E+17</v>
      </c>
      <c r="B24685" t="s">
        <v>49684</v>
      </c>
      <c r="C24685" t="s">
        <v>49685</v>
      </c>
      <c r="D24685" s="1">
        <v>42241.534097222226</v>
      </c>
      <c r="E24685">
        <v>717</v>
      </c>
      <c r="F24685">
        <v>1673</v>
      </c>
    </row>
    <row r="24686" spans="1:8" x14ac:dyDescent="0.2">
      <c r="A24686">
        <v>6.3612900716410803E+17</v>
      </c>
      <c r="B24686" t="s">
        <v>49686</v>
      </c>
      <c r="C24686" t="s">
        <v>49687</v>
      </c>
      <c r="D24686" s="1">
        <v>42241.536435185182</v>
      </c>
      <c r="E24686">
        <v>1214</v>
      </c>
      <c r="F24686">
        <v>2560</v>
      </c>
    </row>
    <row r="24687" spans="1:8" x14ac:dyDescent="0.2">
      <c r="A24687">
        <v>6.3615582232682906E+17</v>
      </c>
      <c r="B24687" t="s">
        <v>49688</v>
      </c>
      <c r="C24687" t="s">
        <v>49689</v>
      </c>
      <c r="D24687" s="1">
        <v>42241.61042824074</v>
      </c>
      <c r="E24687">
        <v>5996</v>
      </c>
      <c r="F24687">
        <v>10799</v>
      </c>
    </row>
    <row r="24688" spans="1:8" x14ac:dyDescent="0.2">
      <c r="A24688">
        <v>6.3615850731894298E+17</v>
      </c>
      <c r="B24688" t="s">
        <v>49690</v>
      </c>
      <c r="C24688" t="s">
        <v>49691</v>
      </c>
      <c r="D24688" s="1">
        <v>42241.617847222224</v>
      </c>
      <c r="E24688">
        <v>393</v>
      </c>
      <c r="F24688">
        <v>988</v>
      </c>
      <c r="G24688" t="s">
        <v>89</v>
      </c>
    </row>
    <row r="24689" spans="1:8" x14ac:dyDescent="0.2">
      <c r="A24689">
        <v>6.3615958054906598E+17</v>
      </c>
      <c r="B24689" t="s">
        <v>49692</v>
      </c>
      <c r="C24689" t="s">
        <v>49693</v>
      </c>
      <c r="D24689" s="1">
        <v>42241.620798611111</v>
      </c>
      <c r="E24689">
        <v>406</v>
      </c>
      <c r="F24689">
        <v>1133</v>
      </c>
      <c r="G24689" t="s">
        <v>215</v>
      </c>
    </row>
    <row r="24690" spans="1:8" x14ac:dyDescent="0.2">
      <c r="A24690">
        <v>6.3615972073109005E+17</v>
      </c>
      <c r="B24690" t="s">
        <v>49694</v>
      </c>
      <c r="C24690" t="s">
        <v>49695</v>
      </c>
      <c r="D24690" s="1">
        <v>42241.621192129627</v>
      </c>
      <c r="E24690">
        <v>615</v>
      </c>
      <c r="F24690">
        <v>938</v>
      </c>
      <c r="G24690" t="s">
        <v>89</v>
      </c>
    </row>
    <row r="24691" spans="1:8" x14ac:dyDescent="0.2">
      <c r="A24691">
        <v>6.3616032185870694E+17</v>
      </c>
      <c r="B24691" t="s">
        <v>49696</v>
      </c>
      <c r="C24691" t="s">
        <v>49697</v>
      </c>
      <c r="D24691" s="1">
        <v>42241.622847222221</v>
      </c>
      <c r="E24691">
        <v>568</v>
      </c>
      <c r="F24691">
        <v>891</v>
      </c>
      <c r="G24691" t="s">
        <v>215</v>
      </c>
    </row>
    <row r="24692" spans="1:8" x14ac:dyDescent="0.2">
      <c r="A24692">
        <v>6.3616065667325504E+17</v>
      </c>
      <c r="B24692" t="s">
        <v>49698</v>
      </c>
      <c r="C24692" t="s">
        <v>49699</v>
      </c>
      <c r="D24692" s="1">
        <v>42241.623773148145</v>
      </c>
      <c r="E24692">
        <v>639</v>
      </c>
      <c r="F24692">
        <v>1064</v>
      </c>
      <c r="G24692" t="s">
        <v>49700</v>
      </c>
    </row>
    <row r="24693" spans="1:8" x14ac:dyDescent="0.2">
      <c r="A24693">
        <v>6.3616090847406003E+17</v>
      </c>
      <c r="B24693" t="s">
        <v>49701</v>
      </c>
      <c r="C24693" t="s">
        <v>49702</v>
      </c>
      <c r="D24693" s="1">
        <v>42241.624467592592</v>
      </c>
      <c r="E24693">
        <v>1385</v>
      </c>
      <c r="F24693">
        <v>2272</v>
      </c>
      <c r="G24693" t="s">
        <v>215</v>
      </c>
    </row>
    <row r="24694" spans="1:8" x14ac:dyDescent="0.2">
      <c r="A24694">
        <v>6.3617367909374694E+17</v>
      </c>
      <c r="B24694" t="s">
        <v>49703</v>
      </c>
      <c r="C24694" t="s">
        <v>49704</v>
      </c>
      <c r="D24694" s="1">
        <v>42241.659710648149</v>
      </c>
      <c r="E24694">
        <v>2662</v>
      </c>
      <c r="F24694">
        <v>4620</v>
      </c>
      <c r="G24694" t="s">
        <v>89</v>
      </c>
    </row>
    <row r="24695" spans="1:8" x14ac:dyDescent="0.2">
      <c r="A24695">
        <v>6.3617430826455002E+17</v>
      </c>
      <c r="B24695" t="s">
        <v>49705</v>
      </c>
      <c r="C24695" t="s">
        <v>49706</v>
      </c>
      <c r="D24695" s="1">
        <v>42241.661446759259</v>
      </c>
      <c r="E24695">
        <v>1328</v>
      </c>
      <c r="F24695">
        <v>2108</v>
      </c>
    </row>
    <row r="24696" spans="1:8" x14ac:dyDescent="0.2">
      <c r="A24696">
        <v>6.3618955300768896E+17</v>
      </c>
      <c r="B24696" t="s">
        <v>49707</v>
      </c>
      <c r="C24696" t="s">
        <v>49708</v>
      </c>
      <c r="D24696" s="1">
        <v>42241.703506944446</v>
      </c>
      <c r="E24696">
        <v>813</v>
      </c>
      <c r="F24696">
        <v>1717</v>
      </c>
    </row>
    <row r="24697" spans="1:8" x14ac:dyDescent="0.2">
      <c r="A24697">
        <v>6.3619053371145805E+17</v>
      </c>
      <c r="B24697" t="s">
        <v>49709</v>
      </c>
      <c r="C24697" t="s">
        <v>49710</v>
      </c>
      <c r="D24697" s="1">
        <v>42241.70621527778</v>
      </c>
      <c r="E24697">
        <v>1229</v>
      </c>
      <c r="F24697">
        <v>2103</v>
      </c>
      <c r="G24697" t="s">
        <v>215</v>
      </c>
      <c r="H24697" t="s">
        <v>390</v>
      </c>
    </row>
    <row r="24698" spans="1:8" x14ac:dyDescent="0.2">
      <c r="A24698">
        <v>6.3619527101842202E+17</v>
      </c>
      <c r="B24698" t="s">
        <v>49711</v>
      </c>
      <c r="C24698" t="s">
        <v>49712</v>
      </c>
      <c r="D24698" s="1">
        <v>42241.719293981485</v>
      </c>
      <c r="E24698">
        <v>1065</v>
      </c>
      <c r="F24698">
        <v>2018</v>
      </c>
      <c r="G24698" t="s">
        <v>487</v>
      </c>
    </row>
    <row r="24699" spans="1:8" x14ac:dyDescent="0.2">
      <c r="A24699">
        <v>6.3620404574989094E+17</v>
      </c>
      <c r="B24699" t="s">
        <v>49713</v>
      </c>
      <c r="C24699" t="s">
        <v>49714</v>
      </c>
      <c r="D24699" s="1">
        <v>42241.743506944447</v>
      </c>
      <c r="E24699">
        <v>535</v>
      </c>
      <c r="F24699">
        <v>1405</v>
      </c>
      <c r="G24699" t="s">
        <v>215</v>
      </c>
      <c r="H24699" t="s">
        <v>13093</v>
      </c>
    </row>
    <row r="24700" spans="1:8" x14ac:dyDescent="0.2">
      <c r="A24700">
        <v>6.3620890546765402E+17</v>
      </c>
      <c r="B24700" t="s">
        <v>49715</v>
      </c>
      <c r="C24700" t="s">
        <v>49716</v>
      </c>
      <c r="D24700" s="1">
        <v>42241.756909722222</v>
      </c>
      <c r="E24700">
        <v>1221</v>
      </c>
      <c r="F24700">
        <v>2369</v>
      </c>
    </row>
    <row r="24701" spans="1:8" x14ac:dyDescent="0.2">
      <c r="A24701">
        <v>6.3625202787878899E+17</v>
      </c>
      <c r="B24701" t="s">
        <v>49717</v>
      </c>
      <c r="C24701" t="s">
        <v>49718</v>
      </c>
      <c r="D24701" s="1">
        <v>42241.875914351855</v>
      </c>
      <c r="E24701">
        <v>3275</v>
      </c>
      <c r="F24701">
        <v>6982</v>
      </c>
    </row>
    <row r="24702" spans="1:8" x14ac:dyDescent="0.2">
      <c r="A24702">
        <v>6.3626374424762304E+17</v>
      </c>
      <c r="B24702" t="s">
        <v>49719</v>
      </c>
      <c r="C24702" t="s">
        <v>49720</v>
      </c>
      <c r="D24702" s="1">
        <v>42241.90824074074</v>
      </c>
      <c r="E24702">
        <v>1033</v>
      </c>
      <c r="F24702">
        <v>2864</v>
      </c>
      <c r="G24702" t="s">
        <v>89</v>
      </c>
    </row>
    <row r="24703" spans="1:8" x14ac:dyDescent="0.2">
      <c r="A24703">
        <v>6.3626870657059994E+17</v>
      </c>
      <c r="B24703" t="s">
        <v>49721</v>
      </c>
      <c r="C24703" t="s">
        <v>49722</v>
      </c>
      <c r="D24703" s="1">
        <v>42241.921932870369</v>
      </c>
      <c r="E24703">
        <v>1995</v>
      </c>
      <c r="F24703">
        <v>5696</v>
      </c>
    </row>
    <row r="24704" spans="1:8" x14ac:dyDescent="0.2">
      <c r="A24704">
        <v>6.36396365002768E+17</v>
      </c>
      <c r="B24704" t="s">
        <v>49723</v>
      </c>
      <c r="C24704" t="s">
        <v>49724</v>
      </c>
      <c r="D24704" s="1">
        <v>42242.274201388886</v>
      </c>
      <c r="E24704">
        <v>1197</v>
      </c>
      <c r="F24704">
        <v>3774</v>
      </c>
    </row>
    <row r="24705" spans="1:8" x14ac:dyDescent="0.2">
      <c r="A24705">
        <v>6.36397349527552E+17</v>
      </c>
      <c r="B24705" t="s">
        <v>49725</v>
      </c>
      <c r="C24705" t="s">
        <v>49726</v>
      </c>
      <c r="D24705" s="1">
        <v>42242.276921296296</v>
      </c>
      <c r="E24705">
        <v>1211</v>
      </c>
      <c r="F24705">
        <v>3103</v>
      </c>
      <c r="G24705" t="s">
        <v>89</v>
      </c>
    </row>
    <row r="24706" spans="1:8" x14ac:dyDescent="0.2">
      <c r="A24706">
        <v>6.3656955884173696E+17</v>
      </c>
      <c r="B24706" t="s">
        <v>49727</v>
      </c>
      <c r="C24706" t="s">
        <v>49728</v>
      </c>
      <c r="D24706" s="1">
        <v>42242.752129629633</v>
      </c>
      <c r="E24706">
        <v>1413</v>
      </c>
      <c r="F24706">
        <v>1991</v>
      </c>
      <c r="G24706" t="s">
        <v>215</v>
      </c>
    </row>
    <row r="24707" spans="1:8" x14ac:dyDescent="0.2">
      <c r="A24707">
        <v>6.3660102409510899E+17</v>
      </c>
      <c r="B24707" t="s">
        <v>49729</v>
      </c>
      <c r="C24707" t="s">
        <v>49730</v>
      </c>
      <c r="D24707" s="1">
        <v>42242.838958333334</v>
      </c>
      <c r="E24707">
        <v>701</v>
      </c>
      <c r="F24707">
        <v>1598</v>
      </c>
      <c r="G24707" t="s">
        <v>89</v>
      </c>
    </row>
    <row r="24708" spans="1:8" x14ac:dyDescent="0.2">
      <c r="A24708">
        <v>6.3662888519981402E+17</v>
      </c>
      <c r="B24708" t="s">
        <v>49731</v>
      </c>
      <c r="C24708" t="s">
        <v>49732</v>
      </c>
      <c r="D24708" s="1">
        <v>42242.915833333333</v>
      </c>
      <c r="E24708">
        <v>1201</v>
      </c>
      <c r="F24708">
        <v>1852</v>
      </c>
      <c r="G24708" t="s">
        <v>215</v>
      </c>
    </row>
    <row r="24709" spans="1:8" x14ac:dyDescent="0.2">
      <c r="A24709">
        <v>6.3674054933309798E+17</v>
      </c>
      <c r="B24709" t="s">
        <v>49733</v>
      </c>
      <c r="C24709" t="s">
        <v>49734</v>
      </c>
      <c r="D24709" s="1">
        <v>42243.223969907405</v>
      </c>
      <c r="E24709">
        <v>1145</v>
      </c>
      <c r="F24709">
        <v>1813</v>
      </c>
      <c r="G24709" t="s">
        <v>215</v>
      </c>
    </row>
    <row r="24710" spans="1:8" x14ac:dyDescent="0.2">
      <c r="A24710">
        <v>6.3690259535381197E+17</v>
      </c>
      <c r="B24710" t="s">
        <v>49735</v>
      </c>
      <c r="C24710" t="s">
        <v>49736</v>
      </c>
      <c r="D24710" s="1">
        <v>42243.671134259261</v>
      </c>
      <c r="E24710">
        <v>1463</v>
      </c>
      <c r="F24710">
        <v>2198</v>
      </c>
    </row>
    <row r="24711" spans="1:8" x14ac:dyDescent="0.2">
      <c r="A24711">
        <v>6.3690703324199706E+17</v>
      </c>
      <c r="B24711" t="s">
        <v>49737</v>
      </c>
      <c r="C24711" t="s">
        <v>49738</v>
      </c>
      <c r="D24711" s="1">
        <v>42243.683379629627</v>
      </c>
      <c r="E24711">
        <v>1220</v>
      </c>
      <c r="F24711">
        <v>1780</v>
      </c>
      <c r="G24711" t="s">
        <v>215</v>
      </c>
    </row>
    <row r="24712" spans="1:8" x14ac:dyDescent="0.2">
      <c r="A24712">
        <v>6.3702881086568806E+17</v>
      </c>
      <c r="B24712" t="s">
        <v>49739</v>
      </c>
      <c r="C24712" t="s">
        <v>49740</v>
      </c>
      <c r="D24712" s="1">
        <v>42244.019421296296</v>
      </c>
      <c r="E24712">
        <v>1733</v>
      </c>
      <c r="F24712">
        <v>3019</v>
      </c>
      <c r="G24712" t="s">
        <v>89</v>
      </c>
    </row>
    <row r="24713" spans="1:8" x14ac:dyDescent="0.2">
      <c r="A24713">
        <v>6.3705602253693299E+17</v>
      </c>
      <c r="B24713" t="s">
        <v>49741</v>
      </c>
      <c r="C24713" t="s">
        <v>49742</v>
      </c>
      <c r="D24713" s="1">
        <v>42244.094513888886</v>
      </c>
      <c r="E24713">
        <v>1310</v>
      </c>
      <c r="F24713">
        <v>2602</v>
      </c>
    </row>
    <row r="24714" spans="1:8" x14ac:dyDescent="0.2">
      <c r="A24714">
        <v>6.3705666488620198E+17</v>
      </c>
      <c r="B24714" t="s">
        <v>49743</v>
      </c>
      <c r="C24714" t="s">
        <v>49744</v>
      </c>
      <c r="D24714" s="1">
        <v>42244.096284722225</v>
      </c>
      <c r="E24714">
        <v>654</v>
      </c>
      <c r="F24714">
        <v>1402</v>
      </c>
      <c r="G24714" t="s">
        <v>89</v>
      </c>
    </row>
    <row r="24715" spans="1:8" x14ac:dyDescent="0.2">
      <c r="A24715">
        <v>6.3705712293357094E+17</v>
      </c>
      <c r="B24715" t="s">
        <v>49745</v>
      </c>
      <c r="C24715" t="s">
        <v>49746</v>
      </c>
      <c r="D24715" s="1">
        <v>42244.097546296296</v>
      </c>
      <c r="E24715">
        <v>1720</v>
      </c>
      <c r="F24715">
        <v>2010</v>
      </c>
      <c r="G24715" t="s">
        <v>487</v>
      </c>
    </row>
    <row r="24716" spans="1:8" x14ac:dyDescent="0.2">
      <c r="A24716">
        <v>6.3705793519827699E+17</v>
      </c>
      <c r="B24716" t="s">
        <v>49747</v>
      </c>
      <c r="C24716" t="s">
        <v>49748</v>
      </c>
      <c r="D24716" s="1">
        <v>42244.099791666667</v>
      </c>
      <c r="E24716">
        <v>759</v>
      </c>
      <c r="F24716">
        <v>2048</v>
      </c>
      <c r="G24716" t="s">
        <v>89</v>
      </c>
    </row>
    <row r="24717" spans="1:8" x14ac:dyDescent="0.2">
      <c r="A24717">
        <v>6.3705906014840397E+17</v>
      </c>
      <c r="B24717" t="s">
        <v>49749</v>
      </c>
      <c r="C24717" t="s">
        <v>49750</v>
      </c>
      <c r="D24717" s="1">
        <v>42244.102893518517</v>
      </c>
      <c r="E24717">
        <v>1331</v>
      </c>
      <c r="F24717">
        <v>1822</v>
      </c>
      <c r="G24717" t="s">
        <v>49751</v>
      </c>
      <c r="H24717" t="s">
        <v>616</v>
      </c>
    </row>
    <row r="24718" spans="1:8" x14ac:dyDescent="0.2">
      <c r="A24718">
        <v>6.3705908494090995E+17</v>
      </c>
      <c r="B24718" t="s">
        <v>49752</v>
      </c>
      <c r="C24718" t="s">
        <v>49753</v>
      </c>
      <c r="D24718" s="1">
        <v>42244.102962962963</v>
      </c>
      <c r="E24718">
        <v>1187</v>
      </c>
      <c r="F24718">
        <v>1583</v>
      </c>
      <c r="G24718" t="s">
        <v>215</v>
      </c>
    </row>
    <row r="24719" spans="1:8" x14ac:dyDescent="0.2">
      <c r="A24719">
        <v>6.3706149866216602E+17</v>
      </c>
      <c r="B24719" t="s">
        <v>49754</v>
      </c>
      <c r="C24719" t="s">
        <v>49755</v>
      </c>
      <c r="D24719" s="1">
        <v>42244.109618055554</v>
      </c>
      <c r="E24719">
        <v>1134</v>
      </c>
      <c r="F24719">
        <v>1672</v>
      </c>
      <c r="G24719" t="s">
        <v>576</v>
      </c>
      <c r="H24719" t="s">
        <v>40626</v>
      </c>
    </row>
    <row r="24720" spans="1:8" x14ac:dyDescent="0.2">
      <c r="A24720">
        <v>6.3707859639015398E+17</v>
      </c>
      <c r="B24720" t="s">
        <v>49756</v>
      </c>
      <c r="C24720" t="s">
        <v>49757</v>
      </c>
      <c r="D24720" s="1">
        <v>42244.156805555554</v>
      </c>
      <c r="E24720">
        <v>1083</v>
      </c>
      <c r="F24720">
        <v>1441</v>
      </c>
      <c r="G24720" t="s">
        <v>49758</v>
      </c>
      <c r="H24720" t="s">
        <v>390</v>
      </c>
    </row>
    <row r="24721" spans="1:8" x14ac:dyDescent="0.2">
      <c r="A24721">
        <v>6.3707995920339699E+17</v>
      </c>
      <c r="B24721" t="s">
        <v>49759</v>
      </c>
      <c r="C24721" t="s">
        <v>49760</v>
      </c>
      <c r="D24721" s="1">
        <v>42244.160567129627</v>
      </c>
      <c r="E24721">
        <v>1102</v>
      </c>
      <c r="F24721">
        <v>1695</v>
      </c>
      <c r="G24721" t="s">
        <v>215</v>
      </c>
    </row>
    <row r="24722" spans="1:8" x14ac:dyDescent="0.2">
      <c r="A24722">
        <v>6.3708018936999501E+17</v>
      </c>
      <c r="B24722" t="s">
        <v>49761</v>
      </c>
      <c r="C24722" t="s">
        <v>49762</v>
      </c>
      <c r="D24722" s="1">
        <v>42244.161203703705</v>
      </c>
      <c r="E24722">
        <v>610</v>
      </c>
      <c r="F24722">
        <v>1152</v>
      </c>
      <c r="G24722" t="s">
        <v>49763</v>
      </c>
      <c r="H24722" t="s">
        <v>49764</v>
      </c>
    </row>
    <row r="24723" spans="1:8" x14ac:dyDescent="0.2">
      <c r="A24723">
        <v>6.3708039341031002E+17</v>
      </c>
      <c r="B24723" t="s">
        <v>49765</v>
      </c>
      <c r="C24723" t="s">
        <v>49766</v>
      </c>
      <c r="D24723" s="1">
        <v>42244.161759259259</v>
      </c>
      <c r="E24723">
        <v>2529</v>
      </c>
      <c r="F24723">
        <v>3951</v>
      </c>
      <c r="G24723" t="s">
        <v>49767</v>
      </c>
      <c r="H24723" t="s">
        <v>390</v>
      </c>
    </row>
    <row r="24724" spans="1:8" x14ac:dyDescent="0.2">
      <c r="A24724">
        <v>6.3708059593229901E+17</v>
      </c>
      <c r="B24724" t="s">
        <v>49768</v>
      </c>
      <c r="C24724" t="s">
        <v>49769</v>
      </c>
      <c r="D24724" s="1">
        <v>42244.162326388891</v>
      </c>
      <c r="E24724">
        <v>754</v>
      </c>
      <c r="F24724">
        <v>1355</v>
      </c>
      <c r="G24724" t="s">
        <v>487</v>
      </c>
    </row>
    <row r="24725" spans="1:8" x14ac:dyDescent="0.2">
      <c r="A24725">
        <v>6.3727155206569894E+17</v>
      </c>
      <c r="B24725" t="s">
        <v>49770</v>
      </c>
      <c r="C24725" t="s">
        <v>49771</v>
      </c>
      <c r="D24725" s="1">
        <v>42244.689259259256</v>
      </c>
      <c r="E24725">
        <v>1787</v>
      </c>
      <c r="F24725">
        <v>2944</v>
      </c>
    </row>
    <row r="24726" spans="1:8" x14ac:dyDescent="0.2">
      <c r="A24726">
        <v>6.3731714040033203E+17</v>
      </c>
      <c r="B24726" t="s">
        <v>49772</v>
      </c>
      <c r="C24726" t="s">
        <v>49773</v>
      </c>
      <c r="D24726" s="1">
        <v>42244.815057870372</v>
      </c>
      <c r="E24726">
        <v>874</v>
      </c>
      <c r="F24726">
        <v>1409</v>
      </c>
      <c r="H24726" t="s">
        <v>390</v>
      </c>
    </row>
    <row r="24727" spans="1:8" x14ac:dyDescent="0.2">
      <c r="A24727">
        <v>6.3731853547631398E+17</v>
      </c>
      <c r="B24727" t="s">
        <v>49774</v>
      </c>
      <c r="C24727" t="s">
        <v>49775</v>
      </c>
      <c r="D24727" s="1">
        <v>42244.818912037037</v>
      </c>
      <c r="E24727">
        <v>2813</v>
      </c>
      <c r="F24727">
        <v>2977</v>
      </c>
    </row>
    <row r="24728" spans="1:8" x14ac:dyDescent="0.2">
      <c r="A24728">
        <v>6.3733461338437197E+17</v>
      </c>
      <c r="B24728" t="s">
        <v>49776</v>
      </c>
      <c r="C24728" t="s">
        <v>49777</v>
      </c>
      <c r="D24728" s="1">
        <v>42244.863275462965</v>
      </c>
      <c r="E24728">
        <v>421</v>
      </c>
      <c r="F24728">
        <v>955</v>
      </c>
      <c r="G24728" t="s">
        <v>89</v>
      </c>
    </row>
    <row r="24729" spans="1:8" x14ac:dyDescent="0.2">
      <c r="A24729">
        <v>6.3738174110001101E+17</v>
      </c>
      <c r="B24729" t="s">
        <v>49778</v>
      </c>
      <c r="C24729" t="s">
        <v>49779</v>
      </c>
      <c r="D24729" s="1">
        <v>42244.993321759262</v>
      </c>
      <c r="E24729">
        <v>1886</v>
      </c>
      <c r="F24729">
        <v>3284</v>
      </c>
      <c r="G24729" t="s">
        <v>49780</v>
      </c>
    </row>
    <row r="24730" spans="1:8" x14ac:dyDescent="0.2">
      <c r="A24730">
        <v>6.3738372404111706E+17</v>
      </c>
      <c r="B24730" t="s">
        <v>49781</v>
      </c>
      <c r="C24730" t="s">
        <v>49782</v>
      </c>
      <c r="D24730" s="1">
        <v>42244.998796296299</v>
      </c>
      <c r="E24730">
        <v>1586</v>
      </c>
      <c r="F24730">
        <v>3309</v>
      </c>
      <c r="G24730" t="s">
        <v>89</v>
      </c>
    </row>
    <row r="24731" spans="1:8" x14ac:dyDescent="0.2">
      <c r="A24731">
        <v>6.3739911732555302E+17</v>
      </c>
      <c r="B24731" t="s">
        <v>49783</v>
      </c>
      <c r="C24731" t="s">
        <v>49784</v>
      </c>
      <c r="D24731" s="1">
        <v>42245.041273148148</v>
      </c>
      <c r="E24731">
        <v>1091</v>
      </c>
      <c r="F24731">
        <v>2376</v>
      </c>
      <c r="G24731" t="s">
        <v>89</v>
      </c>
    </row>
    <row r="24732" spans="1:8" x14ac:dyDescent="0.2">
      <c r="A24732">
        <v>6.3759851812386803E+17</v>
      </c>
      <c r="B24732" t="s">
        <v>49785</v>
      </c>
      <c r="C24732" t="s">
        <v>49786</v>
      </c>
      <c r="D24732" s="1">
        <v>42245.591516203705</v>
      </c>
      <c r="E24732">
        <v>2182</v>
      </c>
      <c r="F24732">
        <v>3049</v>
      </c>
      <c r="G24732" t="s">
        <v>215</v>
      </c>
    </row>
    <row r="24733" spans="1:8" x14ac:dyDescent="0.2">
      <c r="A24733">
        <v>6.3760574204075597E+17</v>
      </c>
      <c r="B24733" t="s">
        <v>49787</v>
      </c>
      <c r="C24733" t="s">
        <v>49788</v>
      </c>
      <c r="D24733" s="1">
        <v>42245.611446759256</v>
      </c>
      <c r="E24733">
        <v>1535</v>
      </c>
      <c r="F24733">
        <v>4566</v>
      </c>
    </row>
    <row r="24734" spans="1:8" x14ac:dyDescent="0.2">
      <c r="A24734">
        <v>6.3760652159831194E+17</v>
      </c>
      <c r="B24734" t="s">
        <v>49789</v>
      </c>
      <c r="C24734" t="s">
        <v>49790</v>
      </c>
      <c r="D24734" s="1">
        <v>42245.613599537035</v>
      </c>
      <c r="E24734">
        <v>1513</v>
      </c>
      <c r="F24734">
        <v>4067</v>
      </c>
    </row>
    <row r="24735" spans="1:8" x14ac:dyDescent="0.2">
      <c r="A24735">
        <v>6.3760710706441395E+17</v>
      </c>
      <c r="B24735" t="s">
        <v>49791</v>
      </c>
      <c r="C24735" t="s">
        <v>49792</v>
      </c>
      <c r="D24735" s="1">
        <v>42245.615219907406</v>
      </c>
      <c r="E24735">
        <v>3335</v>
      </c>
      <c r="F24735">
        <v>5880</v>
      </c>
    </row>
    <row r="24736" spans="1:8" x14ac:dyDescent="0.2">
      <c r="A24736">
        <v>6.37781658163392E+17</v>
      </c>
      <c r="B24736" t="s">
        <v>49793</v>
      </c>
      <c r="C24736" t="s">
        <v>49794</v>
      </c>
      <c r="D24736" s="1">
        <v>42246.096886574072</v>
      </c>
      <c r="E24736">
        <v>2354</v>
      </c>
      <c r="F24736">
        <v>3398</v>
      </c>
      <c r="G24736" t="s">
        <v>89</v>
      </c>
    </row>
    <row r="24737" spans="1:8" x14ac:dyDescent="0.2">
      <c r="A24737">
        <v>6.3782963085934502E+17</v>
      </c>
      <c r="B24737" t="s">
        <v>49795</v>
      </c>
      <c r="C24737" t="s">
        <v>49796</v>
      </c>
      <c r="D24737" s="1">
        <v>42246.229259259257</v>
      </c>
      <c r="E24737">
        <v>967</v>
      </c>
      <c r="F24737">
        <v>2363</v>
      </c>
      <c r="G24737" t="s">
        <v>89</v>
      </c>
    </row>
    <row r="24738" spans="1:8" x14ac:dyDescent="0.2">
      <c r="A24738">
        <v>6.3783061723797901E+17</v>
      </c>
      <c r="B24738" t="s">
        <v>49797</v>
      </c>
      <c r="C24738" t="s">
        <v>49798</v>
      </c>
      <c r="D24738" s="1">
        <v>42246.231990740744</v>
      </c>
      <c r="E24738">
        <v>2030</v>
      </c>
      <c r="F24738">
        <v>3405</v>
      </c>
      <c r="G24738" t="s">
        <v>215</v>
      </c>
    </row>
    <row r="24739" spans="1:8" x14ac:dyDescent="0.2">
      <c r="A24739">
        <v>6.3829716099235802E+17</v>
      </c>
      <c r="B24739" t="s">
        <v>49799</v>
      </c>
      <c r="C24739" t="s">
        <v>49800</v>
      </c>
      <c r="D24739" s="1">
        <v>42247.51939814815</v>
      </c>
      <c r="E24739">
        <v>1195</v>
      </c>
      <c r="F24739">
        <v>2947</v>
      </c>
    </row>
    <row r="24740" spans="1:8" x14ac:dyDescent="0.2">
      <c r="A24740">
        <v>6.3829847744173197E+17</v>
      </c>
      <c r="B24740" t="s">
        <v>49801</v>
      </c>
      <c r="C24740" t="s">
        <v>49802</v>
      </c>
      <c r="D24740" s="1">
        <v>42247.523032407407</v>
      </c>
      <c r="E24740">
        <v>1299</v>
      </c>
      <c r="F24740">
        <v>3616</v>
      </c>
    </row>
    <row r="24741" spans="1:8" x14ac:dyDescent="0.2">
      <c r="A24741">
        <v>6.3830632348719501E+17</v>
      </c>
      <c r="B24741" t="s">
        <v>49803</v>
      </c>
      <c r="C24741" t="s">
        <v>49804</v>
      </c>
      <c r="D24741" s="1">
        <v>42247.544687499998</v>
      </c>
      <c r="E24741">
        <v>1456</v>
      </c>
      <c r="F24741">
        <v>2955</v>
      </c>
      <c r="G24741" t="s">
        <v>215</v>
      </c>
    </row>
    <row r="24742" spans="1:8" x14ac:dyDescent="0.2">
      <c r="A24742">
        <v>6.3831850205987994E+17</v>
      </c>
      <c r="B24742" t="s">
        <v>49805</v>
      </c>
      <c r="C24742" t="s">
        <v>49806</v>
      </c>
      <c r="D24742" s="1">
        <v>42247.578287037039</v>
      </c>
      <c r="E24742">
        <v>8170</v>
      </c>
      <c r="F24742">
        <v>10570</v>
      </c>
    </row>
    <row r="24743" spans="1:8" x14ac:dyDescent="0.2">
      <c r="A24743">
        <v>6.3836709542471194E+17</v>
      </c>
      <c r="B24743" t="s">
        <v>49807</v>
      </c>
      <c r="C24743" t="s">
        <v>49808</v>
      </c>
      <c r="D24743" s="1">
        <v>42247.712384259263</v>
      </c>
      <c r="E24743">
        <v>7530</v>
      </c>
      <c r="F24743">
        <v>12678</v>
      </c>
    </row>
    <row r="24744" spans="1:8" x14ac:dyDescent="0.2">
      <c r="A24744">
        <v>6.3838661913388198E+17</v>
      </c>
      <c r="B24744" t="s">
        <v>49809</v>
      </c>
      <c r="C24744" t="s">
        <v>49810</v>
      </c>
      <c r="D24744" s="1">
        <v>42247.766261574077</v>
      </c>
      <c r="E24744">
        <v>1043</v>
      </c>
      <c r="F24744">
        <v>1720</v>
      </c>
    </row>
    <row r="24745" spans="1:8" x14ac:dyDescent="0.2">
      <c r="A24745">
        <v>6.3841551440297498E+17</v>
      </c>
      <c r="B24745" t="s">
        <v>49811</v>
      </c>
      <c r="C24745" t="s">
        <v>49812</v>
      </c>
      <c r="D24745" s="1">
        <v>42247.845995370371</v>
      </c>
      <c r="E24745">
        <v>1353</v>
      </c>
      <c r="F24745">
        <v>1498</v>
      </c>
    </row>
    <row r="24746" spans="1:8" x14ac:dyDescent="0.2">
      <c r="A24746">
        <v>6.38439811897008E+17</v>
      </c>
      <c r="B24746" t="s">
        <v>49813</v>
      </c>
      <c r="C24746" t="s">
        <v>49814</v>
      </c>
      <c r="D24746" s="1">
        <v>42247.913043981483</v>
      </c>
      <c r="E24746">
        <v>662</v>
      </c>
      <c r="F24746">
        <v>1557</v>
      </c>
      <c r="G24746" t="s">
        <v>89</v>
      </c>
    </row>
    <row r="24747" spans="1:8" x14ac:dyDescent="0.2">
      <c r="A24747">
        <v>6.3851115558200499E+17</v>
      </c>
      <c r="B24747" t="s">
        <v>49815</v>
      </c>
      <c r="C24747" t="s">
        <v>49816</v>
      </c>
      <c r="D24747" s="1">
        <v>42248.109918981485</v>
      </c>
      <c r="E24747">
        <v>5448</v>
      </c>
      <c r="F24747">
        <v>10530</v>
      </c>
    </row>
    <row r="24748" spans="1:8" x14ac:dyDescent="0.2">
      <c r="A24748">
        <v>6.3851253743314906E+17</v>
      </c>
      <c r="B24748" t="s">
        <v>49817</v>
      </c>
      <c r="C24748" t="s">
        <v>49818</v>
      </c>
      <c r="D24748" s="1">
        <v>42248.113726851851</v>
      </c>
      <c r="E24748">
        <v>2322</v>
      </c>
      <c r="F24748">
        <v>4843</v>
      </c>
    </row>
    <row r="24749" spans="1:8" x14ac:dyDescent="0.2">
      <c r="A24749">
        <v>6.3853311486479104E+17</v>
      </c>
      <c r="B24749" t="s">
        <v>49819</v>
      </c>
      <c r="C24749" t="s">
        <v>49820</v>
      </c>
      <c r="D24749" s="1">
        <v>42248.17050925926</v>
      </c>
      <c r="E24749">
        <v>2309</v>
      </c>
      <c r="F24749">
        <v>4601</v>
      </c>
      <c r="G24749" t="s">
        <v>89</v>
      </c>
    </row>
    <row r="24750" spans="1:8" x14ac:dyDescent="0.2">
      <c r="A24750">
        <v>6.3863674910373798E+17</v>
      </c>
      <c r="B24750" t="s">
        <v>49821</v>
      </c>
      <c r="C24750" t="s">
        <v>49822</v>
      </c>
      <c r="D24750" s="1">
        <v>42248.45648148148</v>
      </c>
      <c r="E24750">
        <v>1015</v>
      </c>
      <c r="F24750">
        <v>1358</v>
      </c>
      <c r="G24750" t="s">
        <v>576</v>
      </c>
      <c r="H24750" t="s">
        <v>390</v>
      </c>
    </row>
    <row r="24751" spans="1:8" x14ac:dyDescent="0.2">
      <c r="A24751">
        <v>6.3864379352117606E+17</v>
      </c>
      <c r="B24751" t="s">
        <v>49823</v>
      </c>
      <c r="C24751" t="s">
        <v>49824</v>
      </c>
      <c r="D24751" s="1">
        <v>42248.475925925923</v>
      </c>
      <c r="E24751">
        <v>1374</v>
      </c>
      <c r="F24751">
        <v>1603</v>
      </c>
      <c r="G24751" t="s">
        <v>576</v>
      </c>
    </row>
    <row r="24752" spans="1:8" x14ac:dyDescent="0.2">
      <c r="A24752">
        <v>6.3864739402075699E+17</v>
      </c>
      <c r="B24752" t="s">
        <v>49825</v>
      </c>
      <c r="C24752" t="s">
        <v>49826</v>
      </c>
      <c r="D24752" s="1">
        <v>42248.485856481479</v>
      </c>
      <c r="E24752">
        <v>1476</v>
      </c>
      <c r="F24752">
        <v>2027</v>
      </c>
    </row>
    <row r="24753" spans="1:8" x14ac:dyDescent="0.2">
      <c r="A24753">
        <v>6.3864770583370496E+17</v>
      </c>
      <c r="B24753" t="s">
        <v>49827</v>
      </c>
      <c r="C24753" t="s">
        <v>49828</v>
      </c>
      <c r="D24753" s="1">
        <v>42248.486724537041</v>
      </c>
      <c r="E24753">
        <v>1638</v>
      </c>
      <c r="F24753">
        <v>2414</v>
      </c>
      <c r="G24753" t="s">
        <v>89</v>
      </c>
      <c r="H24753" t="s">
        <v>616</v>
      </c>
    </row>
    <row r="24754" spans="1:8" x14ac:dyDescent="0.2">
      <c r="A24754">
        <v>6.3874224198982003E+17</v>
      </c>
      <c r="B24754" t="s">
        <v>49829</v>
      </c>
      <c r="C24754" t="s">
        <v>49830</v>
      </c>
      <c r="D24754" s="1">
        <v>42248.74759259259</v>
      </c>
      <c r="E24754">
        <v>1479</v>
      </c>
      <c r="F24754">
        <v>3114</v>
      </c>
    </row>
    <row r="24755" spans="1:8" x14ac:dyDescent="0.2">
      <c r="A24755">
        <v>6.3874229270732301E+17</v>
      </c>
      <c r="B24755" t="s">
        <v>49831</v>
      </c>
      <c r="C24755" t="s">
        <v>49832</v>
      </c>
      <c r="D24755" s="1">
        <v>42248.747731481482</v>
      </c>
      <c r="E24755">
        <v>1921</v>
      </c>
      <c r="F24755">
        <v>2916</v>
      </c>
    </row>
    <row r="24756" spans="1:8" x14ac:dyDescent="0.2">
      <c r="A24756">
        <v>6.3874244368549402E+17</v>
      </c>
      <c r="B24756" t="s">
        <v>49833</v>
      </c>
      <c r="C24756" t="s">
        <v>49834</v>
      </c>
      <c r="D24756" s="1">
        <v>42248.748148148145</v>
      </c>
      <c r="E24756">
        <v>3770</v>
      </c>
      <c r="F24756">
        <v>7851</v>
      </c>
    </row>
    <row r="24757" spans="1:8" x14ac:dyDescent="0.2">
      <c r="A24757">
        <v>6.38783663715536E+17</v>
      </c>
      <c r="B24757" t="s">
        <v>49835</v>
      </c>
      <c r="C24757" t="s">
        <v>49836</v>
      </c>
      <c r="D24757" s="1">
        <v>42248.861898148149</v>
      </c>
      <c r="E24757">
        <v>1679</v>
      </c>
      <c r="F24757">
        <v>4988</v>
      </c>
    </row>
    <row r="24758" spans="1:8" x14ac:dyDescent="0.2">
      <c r="A24758">
        <v>6.3879508215454899E+17</v>
      </c>
      <c r="B24758" t="s">
        <v>49837</v>
      </c>
      <c r="C24758" t="s">
        <v>49838</v>
      </c>
      <c r="D24758" s="1">
        <v>42248.89340277778</v>
      </c>
      <c r="E24758">
        <v>2248</v>
      </c>
      <c r="F24758">
        <v>3482</v>
      </c>
    </row>
    <row r="24759" spans="1:8" x14ac:dyDescent="0.2">
      <c r="A24759">
        <v>6.3880490308377805E+17</v>
      </c>
      <c r="B24759" t="s">
        <v>49839</v>
      </c>
      <c r="C24759" t="s">
        <v>49840</v>
      </c>
      <c r="D24759" s="1">
        <v>42248.920497685183</v>
      </c>
      <c r="E24759">
        <v>1782</v>
      </c>
      <c r="F24759">
        <v>3262</v>
      </c>
    </row>
    <row r="24760" spans="1:8" x14ac:dyDescent="0.2">
      <c r="A24760">
        <v>6.38805379745456E+17</v>
      </c>
      <c r="B24760" t="s">
        <v>49841</v>
      </c>
      <c r="C24760" t="s">
        <v>49842</v>
      </c>
      <c r="D24760" s="1">
        <v>42248.921817129631</v>
      </c>
      <c r="E24760">
        <v>4118</v>
      </c>
      <c r="F24760">
        <v>9809</v>
      </c>
    </row>
    <row r="24761" spans="1:8" x14ac:dyDescent="0.2">
      <c r="A24761">
        <v>6.3887647366801395E+17</v>
      </c>
      <c r="B24761" t="s">
        <v>49843</v>
      </c>
      <c r="C24761" t="s">
        <v>49844</v>
      </c>
      <c r="D24761" s="1">
        <v>42249.117997685185</v>
      </c>
      <c r="E24761">
        <v>2999</v>
      </c>
      <c r="F24761">
        <v>4531</v>
      </c>
      <c r="G24761" t="s">
        <v>215</v>
      </c>
    </row>
    <row r="24762" spans="1:8" x14ac:dyDescent="0.2">
      <c r="A24762">
        <v>6.3888782787124403E+17</v>
      </c>
      <c r="B24762" t="s">
        <v>49845</v>
      </c>
      <c r="C24762" t="s">
        <v>49846</v>
      </c>
      <c r="D24762" s="1">
        <v>42249.149328703701</v>
      </c>
      <c r="E24762">
        <v>2136</v>
      </c>
      <c r="F24762">
        <v>3336</v>
      </c>
      <c r="G24762" t="s">
        <v>215</v>
      </c>
    </row>
    <row r="24763" spans="1:8" x14ac:dyDescent="0.2">
      <c r="A24763">
        <v>6.3888891806734298E+17</v>
      </c>
      <c r="B24763" t="s">
        <v>49847</v>
      </c>
      <c r="C24763" t="s">
        <v>49848</v>
      </c>
      <c r="D24763" s="1">
        <v>42249.152337962965</v>
      </c>
      <c r="E24763">
        <v>1360</v>
      </c>
      <c r="F24763">
        <v>2372</v>
      </c>
      <c r="G24763" t="s">
        <v>89</v>
      </c>
      <c r="H24763" t="s">
        <v>13093</v>
      </c>
    </row>
    <row r="24764" spans="1:8" x14ac:dyDescent="0.2">
      <c r="A24764">
        <v>6.3889082784304294E+17</v>
      </c>
      <c r="B24764" t="s">
        <v>49849</v>
      </c>
      <c r="C24764" t="s">
        <v>49850</v>
      </c>
      <c r="D24764" s="1">
        <v>42249.15761574074</v>
      </c>
      <c r="E24764">
        <v>1255</v>
      </c>
      <c r="F24764">
        <v>1611</v>
      </c>
      <c r="G24764" t="s">
        <v>215</v>
      </c>
      <c r="H24764" t="s">
        <v>616</v>
      </c>
    </row>
    <row r="24765" spans="1:8" x14ac:dyDescent="0.2">
      <c r="A24765">
        <v>6.3889558662899699E+17</v>
      </c>
      <c r="B24765" t="s">
        <v>49851</v>
      </c>
      <c r="C24765" t="s">
        <v>49852</v>
      </c>
      <c r="D24765" s="1">
        <v>42249.170740740738</v>
      </c>
      <c r="E24765">
        <v>1782</v>
      </c>
      <c r="F24765">
        <v>2963</v>
      </c>
    </row>
    <row r="24766" spans="1:8" x14ac:dyDescent="0.2">
      <c r="A24766">
        <v>6.3889790950170202E+17</v>
      </c>
      <c r="B24766" t="s">
        <v>49853</v>
      </c>
      <c r="C24766" t="s">
        <v>49854</v>
      </c>
      <c r="D24766" s="1">
        <v>42249.177152777775</v>
      </c>
      <c r="E24766">
        <v>1436</v>
      </c>
      <c r="F24766">
        <v>2773</v>
      </c>
    </row>
    <row r="24767" spans="1:8" x14ac:dyDescent="0.2">
      <c r="A24767">
        <v>6.3901794921129498E+17</v>
      </c>
      <c r="B24767" t="s">
        <v>49855</v>
      </c>
      <c r="C24767" t="s">
        <v>49856</v>
      </c>
      <c r="D24767" s="1">
        <v>42249.508402777778</v>
      </c>
      <c r="E24767">
        <v>682</v>
      </c>
      <c r="F24767">
        <v>1024</v>
      </c>
      <c r="G24767" t="s">
        <v>9029</v>
      </c>
      <c r="H24767" t="s">
        <v>390</v>
      </c>
    </row>
    <row r="24768" spans="1:8" x14ac:dyDescent="0.2">
      <c r="A24768">
        <v>6.3901841618829696E+17</v>
      </c>
      <c r="B24768" t="s">
        <v>49857</v>
      </c>
      <c r="C24768" t="s">
        <v>49858</v>
      </c>
      <c r="D24768" s="1">
        <v>42249.509687500002</v>
      </c>
      <c r="E24768">
        <v>554</v>
      </c>
      <c r="F24768">
        <v>1228</v>
      </c>
      <c r="G24768" t="s">
        <v>215</v>
      </c>
    </row>
    <row r="24769" spans="1:8" x14ac:dyDescent="0.2">
      <c r="A24769">
        <v>6.3901876866506304E+17</v>
      </c>
      <c r="B24769" t="s">
        <v>49859</v>
      </c>
      <c r="C24769" t="s">
        <v>49860</v>
      </c>
      <c r="D24769" s="1">
        <v>42249.510659722226</v>
      </c>
      <c r="E24769">
        <v>917</v>
      </c>
      <c r="F24769">
        <v>1458</v>
      </c>
      <c r="G24769" t="s">
        <v>576</v>
      </c>
    </row>
    <row r="24770" spans="1:8" x14ac:dyDescent="0.2">
      <c r="A24770">
        <v>6.3901905748900595E+17</v>
      </c>
      <c r="B24770" t="s">
        <v>49861</v>
      </c>
      <c r="C24770" t="s">
        <v>49862</v>
      </c>
      <c r="D24770" s="1">
        <v>42249.511458333334</v>
      </c>
      <c r="E24770">
        <v>589</v>
      </c>
      <c r="F24770">
        <v>904</v>
      </c>
      <c r="G24770" t="s">
        <v>215</v>
      </c>
      <c r="H24770" t="s">
        <v>390</v>
      </c>
    </row>
    <row r="24771" spans="1:8" x14ac:dyDescent="0.2">
      <c r="A24771">
        <v>6.3901934621655002E+17</v>
      </c>
      <c r="B24771" t="s">
        <v>49863</v>
      </c>
      <c r="C24771" t="s">
        <v>49864</v>
      </c>
      <c r="D24771" s="1">
        <v>42249.512256944443</v>
      </c>
      <c r="E24771">
        <v>728</v>
      </c>
      <c r="F24771">
        <v>1211</v>
      </c>
      <c r="G24771" t="s">
        <v>576</v>
      </c>
      <c r="H24771" t="s">
        <v>390</v>
      </c>
    </row>
    <row r="24772" spans="1:8" x14ac:dyDescent="0.2">
      <c r="A24772">
        <v>6.3902110830235597E+17</v>
      </c>
      <c r="B24772" t="s">
        <v>49865</v>
      </c>
      <c r="C24772" t="s">
        <v>49866</v>
      </c>
      <c r="D24772" s="1">
        <v>42249.517118055555</v>
      </c>
      <c r="E24772">
        <v>815</v>
      </c>
      <c r="F24772">
        <v>1933</v>
      </c>
      <c r="G24772" t="s">
        <v>89</v>
      </c>
    </row>
    <row r="24773" spans="1:8" x14ac:dyDescent="0.2">
      <c r="A24773">
        <v>6.3902374060561203E+17</v>
      </c>
      <c r="B24773" t="s">
        <v>49867</v>
      </c>
      <c r="C24773" t="s">
        <v>49868</v>
      </c>
      <c r="D24773" s="1">
        <v>42249.524375000001</v>
      </c>
      <c r="E24773">
        <v>731</v>
      </c>
      <c r="F24773">
        <v>1698</v>
      </c>
      <c r="G24773" t="s">
        <v>215</v>
      </c>
    </row>
    <row r="24774" spans="1:8" x14ac:dyDescent="0.2">
      <c r="A24774">
        <v>6.3914014038916698E+17</v>
      </c>
      <c r="B24774" t="s">
        <v>49869</v>
      </c>
      <c r="C24774" t="s">
        <v>49870</v>
      </c>
      <c r="D24774" s="1">
        <v>42249.845578703702</v>
      </c>
      <c r="E24774">
        <v>1484</v>
      </c>
      <c r="F24774">
        <v>2393</v>
      </c>
    </row>
    <row r="24775" spans="1:8" x14ac:dyDescent="0.2">
      <c r="A24775">
        <v>6.3915592399133005E+17</v>
      </c>
      <c r="B24775" t="s">
        <v>49871</v>
      </c>
      <c r="C24775" t="s">
        <v>49872</v>
      </c>
      <c r="D24775" s="1">
        <v>42249.889131944445</v>
      </c>
      <c r="E24775">
        <v>570</v>
      </c>
      <c r="F24775">
        <v>1530</v>
      </c>
      <c r="G24775" t="s">
        <v>215</v>
      </c>
    </row>
    <row r="24776" spans="1:8" x14ac:dyDescent="0.2">
      <c r="A24776">
        <v>6.3917957520179994E+17</v>
      </c>
      <c r="B24776" t="s">
        <v>49873</v>
      </c>
      <c r="C24776" t="s">
        <v>49874</v>
      </c>
      <c r="D24776" s="1">
        <v>42249.954398148147</v>
      </c>
      <c r="E24776">
        <v>1784</v>
      </c>
      <c r="F24776">
        <v>2514</v>
      </c>
      <c r="G24776" t="s">
        <v>215</v>
      </c>
      <c r="H24776" t="s">
        <v>505</v>
      </c>
    </row>
    <row r="24777" spans="1:8" x14ac:dyDescent="0.2">
      <c r="A24777">
        <v>6.3917992594209101E+17</v>
      </c>
      <c r="B24777" t="s">
        <v>49875</v>
      </c>
      <c r="C24777" t="s">
        <v>49876</v>
      </c>
      <c r="D24777" s="1">
        <v>42249.955370370371</v>
      </c>
      <c r="E24777">
        <v>1383</v>
      </c>
      <c r="F24777">
        <v>2427</v>
      </c>
      <c r="H24777" t="s">
        <v>390</v>
      </c>
    </row>
    <row r="24778" spans="1:8" x14ac:dyDescent="0.2">
      <c r="A24778">
        <v>6.3925755391499405E+17</v>
      </c>
      <c r="B24778" t="s">
        <v>49877</v>
      </c>
      <c r="C24778" t="s">
        <v>49878</v>
      </c>
      <c r="D24778" s="1">
        <v>42250.169583333336</v>
      </c>
      <c r="E24778">
        <v>1727</v>
      </c>
      <c r="F24778">
        <v>2750</v>
      </c>
      <c r="G24778" t="s">
        <v>89</v>
      </c>
    </row>
    <row r="24779" spans="1:8" x14ac:dyDescent="0.2">
      <c r="A24779">
        <v>6.3926048311207501E+17</v>
      </c>
      <c r="B24779" t="s">
        <v>49879</v>
      </c>
      <c r="C24779" t="s">
        <v>49880</v>
      </c>
      <c r="D24779" s="1">
        <v>42250.177662037036</v>
      </c>
      <c r="E24779">
        <v>1920</v>
      </c>
      <c r="F24779">
        <v>2584</v>
      </c>
      <c r="G24779" t="s">
        <v>215</v>
      </c>
      <c r="H24779" t="s">
        <v>390</v>
      </c>
    </row>
    <row r="24780" spans="1:8" x14ac:dyDescent="0.2">
      <c r="A24780">
        <v>6.3926540412114099E+17</v>
      </c>
      <c r="B24780" t="s">
        <v>49881</v>
      </c>
      <c r="C24780" t="s">
        <v>49882</v>
      </c>
      <c r="D24780" s="1">
        <v>42250.191238425927</v>
      </c>
      <c r="E24780">
        <v>3536</v>
      </c>
      <c r="F24780">
        <v>6680</v>
      </c>
    </row>
    <row r="24781" spans="1:8" x14ac:dyDescent="0.2">
      <c r="A24781">
        <v>6.3948026584122496E+17</v>
      </c>
      <c r="B24781" t="s">
        <v>49883</v>
      </c>
      <c r="C24781" t="s">
        <v>49884</v>
      </c>
      <c r="D24781" s="1">
        <v>42250.784155092595</v>
      </c>
      <c r="E24781">
        <v>12054</v>
      </c>
      <c r="F24781">
        <v>16798</v>
      </c>
    </row>
    <row r="24782" spans="1:8" x14ac:dyDescent="0.2">
      <c r="A24782">
        <v>6.3949984276349696E+17</v>
      </c>
      <c r="B24782" t="s">
        <v>49885</v>
      </c>
      <c r="C24782" t="s">
        <v>49886</v>
      </c>
      <c r="D24782" s="1">
        <v>42250.838171296295</v>
      </c>
      <c r="E24782">
        <v>801</v>
      </c>
      <c r="F24782">
        <v>1344</v>
      </c>
      <c r="G24782" t="s">
        <v>89</v>
      </c>
      <c r="H24782" t="s">
        <v>616</v>
      </c>
    </row>
    <row r="24783" spans="1:8" x14ac:dyDescent="0.2">
      <c r="A24783">
        <v>6.395172044348E+17</v>
      </c>
      <c r="B24783" t="s">
        <v>49887</v>
      </c>
      <c r="C24783" t="s">
        <v>49888</v>
      </c>
      <c r="D24783" s="1">
        <v>42250.886076388888</v>
      </c>
      <c r="E24783">
        <v>4435</v>
      </c>
      <c r="F24783">
        <v>8089</v>
      </c>
      <c r="H24783" t="s">
        <v>390</v>
      </c>
    </row>
    <row r="24784" spans="1:8" x14ac:dyDescent="0.2">
      <c r="A24784">
        <v>6.3962256705421299E+17</v>
      </c>
      <c r="B24784" t="s">
        <v>49889</v>
      </c>
      <c r="C24784" t="s">
        <v>49890</v>
      </c>
      <c r="D24784" s="1">
        <v>42251.176828703705</v>
      </c>
      <c r="E24784">
        <v>1499</v>
      </c>
      <c r="F24784">
        <v>2597</v>
      </c>
      <c r="G24784" t="s">
        <v>487</v>
      </c>
    </row>
    <row r="24785" spans="1:8" x14ac:dyDescent="0.2">
      <c r="A24785">
        <v>6.3962265599856602E+17</v>
      </c>
      <c r="B24785" t="s">
        <v>49891</v>
      </c>
      <c r="C24785" t="s">
        <v>49892</v>
      </c>
      <c r="D24785" s="1">
        <v>42251.177071759259</v>
      </c>
      <c r="E24785">
        <v>1462</v>
      </c>
      <c r="F24785">
        <v>2020</v>
      </c>
      <c r="G24785" t="s">
        <v>215</v>
      </c>
      <c r="H24785" t="s">
        <v>390</v>
      </c>
    </row>
    <row r="24786" spans="1:8" x14ac:dyDescent="0.2">
      <c r="A24786">
        <v>6.3962271628751603E+17</v>
      </c>
      <c r="B24786" t="s">
        <v>49893</v>
      </c>
      <c r="C24786" t="s">
        <v>49894</v>
      </c>
      <c r="D24786" s="1">
        <v>42251.177233796298</v>
      </c>
      <c r="E24786">
        <v>768</v>
      </c>
      <c r="F24786">
        <v>1139</v>
      </c>
      <c r="G24786" t="s">
        <v>576</v>
      </c>
      <c r="H24786" t="s">
        <v>390</v>
      </c>
    </row>
    <row r="24787" spans="1:8" x14ac:dyDescent="0.2">
      <c r="A24787">
        <v>6.3975352009530496E+17</v>
      </c>
      <c r="B24787" t="s">
        <v>49895</v>
      </c>
      <c r="C24787" t="s">
        <v>49896</v>
      </c>
      <c r="D24787" s="1">
        <v>42251.538182870368</v>
      </c>
      <c r="E24787">
        <v>456</v>
      </c>
      <c r="F24787">
        <v>1404</v>
      </c>
      <c r="G24787" t="s">
        <v>89</v>
      </c>
    </row>
    <row r="24788" spans="1:8" x14ac:dyDescent="0.2">
      <c r="A24788">
        <v>6.3984055942370496E+17</v>
      </c>
      <c r="B24788" t="s">
        <v>49897</v>
      </c>
      <c r="C24788" t="s">
        <v>49898</v>
      </c>
      <c r="D24788" s="1">
        <v>42251.778368055559</v>
      </c>
      <c r="E24788">
        <v>1580</v>
      </c>
      <c r="F24788">
        <v>1816</v>
      </c>
    </row>
    <row r="24789" spans="1:8" x14ac:dyDescent="0.2">
      <c r="A24789">
        <v>6.3984288403702502E+17</v>
      </c>
      <c r="B24789" t="s">
        <v>49899</v>
      </c>
      <c r="C24789" t="s">
        <v>49900</v>
      </c>
      <c r="D24789" s="1">
        <v>42251.784780092596</v>
      </c>
      <c r="E24789">
        <v>1134</v>
      </c>
      <c r="F24789">
        <v>1945</v>
      </c>
    </row>
    <row r="24790" spans="1:8" x14ac:dyDescent="0.2">
      <c r="A24790">
        <v>6.3985103552003994E+17</v>
      </c>
      <c r="B24790" t="s">
        <v>49901</v>
      </c>
      <c r="C24790" t="s">
        <v>49902</v>
      </c>
      <c r="D24790" s="1">
        <v>42251.807280092595</v>
      </c>
      <c r="E24790">
        <v>1349</v>
      </c>
      <c r="F24790">
        <v>2453</v>
      </c>
    </row>
    <row r="24791" spans="1:8" x14ac:dyDescent="0.2">
      <c r="A24791">
        <v>6.3987167816469197E+17</v>
      </c>
      <c r="B24791" t="s">
        <v>49903</v>
      </c>
      <c r="C24791" t="s">
        <v>49904</v>
      </c>
      <c r="D24791" s="1">
        <v>42251.864236111112</v>
      </c>
      <c r="E24791">
        <v>1552</v>
      </c>
      <c r="F24791">
        <v>1841</v>
      </c>
    </row>
    <row r="24792" spans="1:8" x14ac:dyDescent="0.2">
      <c r="A24792">
        <v>6.4013147717964506E+17</v>
      </c>
      <c r="B24792" t="s">
        <v>49905</v>
      </c>
      <c r="C24792" t="s">
        <v>49906</v>
      </c>
      <c r="D24792" s="1">
        <v>42252.581145833334</v>
      </c>
      <c r="E24792">
        <v>1384</v>
      </c>
      <c r="F24792">
        <v>2071</v>
      </c>
      <c r="G24792" t="s">
        <v>576</v>
      </c>
    </row>
    <row r="24793" spans="1:8" x14ac:dyDescent="0.2">
      <c r="A24793">
        <v>6.4013365639319501E+17</v>
      </c>
      <c r="B24793" t="s">
        <v>49907</v>
      </c>
      <c r="C24793" t="s">
        <v>49908</v>
      </c>
      <c r="D24793" s="1">
        <v>42252.587164351855</v>
      </c>
      <c r="E24793">
        <v>1414</v>
      </c>
      <c r="F24793">
        <v>1495</v>
      </c>
    </row>
    <row r="24794" spans="1:8" x14ac:dyDescent="0.2">
      <c r="A24794">
        <v>6.4013583629462298E+17</v>
      </c>
      <c r="B24794" t="s">
        <v>49909</v>
      </c>
      <c r="C24794" t="s">
        <v>49910</v>
      </c>
      <c r="D24794" s="1">
        <v>42252.593182870369</v>
      </c>
      <c r="E24794">
        <v>1504</v>
      </c>
      <c r="F24794">
        <v>2228</v>
      </c>
    </row>
    <row r="24795" spans="1:8" x14ac:dyDescent="0.2">
      <c r="A24795">
        <v>6.4013746701485197E+17</v>
      </c>
      <c r="B24795" t="s">
        <v>49911</v>
      </c>
      <c r="C24795" t="s">
        <v>49912</v>
      </c>
      <c r="D24795" s="1">
        <v>42252.597673611112</v>
      </c>
      <c r="E24795">
        <v>1292</v>
      </c>
      <c r="F24795">
        <v>2521</v>
      </c>
      <c r="G24795" t="s">
        <v>89</v>
      </c>
    </row>
    <row r="24796" spans="1:8" x14ac:dyDescent="0.2">
      <c r="A24796">
        <v>6.4013940482940096E+17</v>
      </c>
      <c r="B24796" t="s">
        <v>49913</v>
      </c>
      <c r="C24796" t="s">
        <v>49914</v>
      </c>
      <c r="D24796" s="1">
        <v>42252.603020833332</v>
      </c>
      <c r="E24796">
        <v>2273</v>
      </c>
      <c r="F24796">
        <v>3730</v>
      </c>
      <c r="G24796" t="s">
        <v>89</v>
      </c>
    </row>
    <row r="24797" spans="1:8" x14ac:dyDescent="0.2">
      <c r="A24797">
        <v>6.4022076696603405E+17</v>
      </c>
      <c r="B24797" t="s">
        <v>49915</v>
      </c>
      <c r="C24797" t="s">
        <v>49916</v>
      </c>
      <c r="D24797" s="1">
        <v>42252.827546296299</v>
      </c>
      <c r="E24797">
        <v>1119</v>
      </c>
      <c r="F24797">
        <v>1831</v>
      </c>
    </row>
    <row r="24798" spans="1:8" x14ac:dyDescent="0.2">
      <c r="A24798">
        <v>6.4027658737251904E+17</v>
      </c>
      <c r="B24798" t="s">
        <v>49917</v>
      </c>
      <c r="C24798" t="s">
        <v>49918</v>
      </c>
      <c r="D24798" s="1">
        <v>42252.981574074074</v>
      </c>
      <c r="E24798">
        <v>2719</v>
      </c>
      <c r="F24798">
        <v>3255</v>
      </c>
    </row>
    <row r="24799" spans="1:8" x14ac:dyDescent="0.2">
      <c r="A24799">
        <v>6.4027739678511898E+17</v>
      </c>
      <c r="B24799" t="s">
        <v>49919</v>
      </c>
      <c r="C24799" t="s">
        <v>49920</v>
      </c>
      <c r="D24799" s="1">
        <v>42252.983807870369</v>
      </c>
      <c r="E24799">
        <v>2238</v>
      </c>
      <c r="F24799">
        <v>3683</v>
      </c>
    </row>
    <row r="24800" spans="1:8" x14ac:dyDescent="0.2">
      <c r="A24800">
        <v>6.4027886558419699E+17</v>
      </c>
      <c r="B24800" t="s">
        <v>49921</v>
      </c>
      <c r="C24800" t="s">
        <v>49922</v>
      </c>
      <c r="D24800" s="1">
        <v>42252.987870370373</v>
      </c>
      <c r="E24800">
        <v>2532</v>
      </c>
      <c r="F24800">
        <v>4140</v>
      </c>
    </row>
    <row r="24801" spans="1:8" x14ac:dyDescent="0.2">
      <c r="A24801">
        <v>6.4027993906184102E+17</v>
      </c>
      <c r="B24801" t="s">
        <v>49923</v>
      </c>
      <c r="C24801" t="s">
        <v>49924</v>
      </c>
      <c r="D24801" s="1">
        <v>42252.99082175926</v>
      </c>
      <c r="E24801">
        <v>3754</v>
      </c>
      <c r="F24801">
        <v>7140</v>
      </c>
    </row>
    <row r="24802" spans="1:8" x14ac:dyDescent="0.2">
      <c r="A24802">
        <v>6.4028085018208998E+17</v>
      </c>
      <c r="B24802" t="s">
        <v>49925</v>
      </c>
      <c r="C24802" t="s">
        <v>49926</v>
      </c>
      <c r="D24802" s="1">
        <v>42252.993344907409</v>
      </c>
      <c r="E24802">
        <v>5206</v>
      </c>
      <c r="F24802">
        <v>10687</v>
      </c>
    </row>
    <row r="24803" spans="1:8" x14ac:dyDescent="0.2">
      <c r="A24803">
        <v>6.4028192527028595E+17</v>
      </c>
      <c r="B24803" t="s">
        <v>49927</v>
      </c>
      <c r="C24803" t="s">
        <v>49928</v>
      </c>
      <c r="D24803" s="1">
        <v>42252.996307870373</v>
      </c>
      <c r="E24803">
        <v>4710</v>
      </c>
      <c r="F24803">
        <v>7441</v>
      </c>
    </row>
    <row r="24804" spans="1:8" x14ac:dyDescent="0.2">
      <c r="A24804">
        <v>6.4048552811527706E+17</v>
      </c>
      <c r="B24804" t="s">
        <v>49929</v>
      </c>
      <c r="C24804" t="s">
        <v>49930</v>
      </c>
      <c r="D24804" s="1">
        <v>42253.558148148149</v>
      </c>
      <c r="E24804">
        <v>2432</v>
      </c>
      <c r="F24804">
        <v>3788</v>
      </c>
      <c r="G24804" t="s">
        <v>89</v>
      </c>
    </row>
    <row r="24805" spans="1:8" x14ac:dyDescent="0.2">
      <c r="A24805">
        <v>6.4048680413995405E+17</v>
      </c>
      <c r="B24805" t="s">
        <v>49931</v>
      </c>
      <c r="C24805" t="s">
        <v>49932</v>
      </c>
      <c r="D24805" s="1">
        <v>42253.561666666668</v>
      </c>
      <c r="E24805">
        <v>1537</v>
      </c>
      <c r="F24805">
        <v>3103</v>
      </c>
      <c r="G24805" t="s">
        <v>89</v>
      </c>
    </row>
    <row r="24806" spans="1:8" x14ac:dyDescent="0.2">
      <c r="A24806">
        <v>6.4049050199356198E+17</v>
      </c>
      <c r="B24806" t="s">
        <v>49933</v>
      </c>
      <c r="C24806" t="s">
        <v>49934</v>
      </c>
      <c r="D24806" s="1">
        <v>42253.571875000001</v>
      </c>
      <c r="E24806">
        <v>1381</v>
      </c>
      <c r="F24806">
        <v>1659</v>
      </c>
      <c r="G24806" t="s">
        <v>215</v>
      </c>
      <c r="H24806" t="s">
        <v>390</v>
      </c>
    </row>
    <row r="24807" spans="1:8" x14ac:dyDescent="0.2">
      <c r="A24807">
        <v>6.4049076297154099E+17</v>
      </c>
      <c r="B24807" t="s">
        <v>49935</v>
      </c>
      <c r="C24807" t="s">
        <v>49936</v>
      </c>
      <c r="D24807" s="1">
        <v>42253.572592592594</v>
      </c>
      <c r="E24807">
        <v>1826</v>
      </c>
      <c r="F24807">
        <v>3735</v>
      </c>
      <c r="G24807" t="s">
        <v>215</v>
      </c>
      <c r="H24807" t="s">
        <v>390</v>
      </c>
    </row>
    <row r="24808" spans="1:8" x14ac:dyDescent="0.2">
      <c r="A24808">
        <v>6.4049223562941594E+17</v>
      </c>
      <c r="B24808" t="s">
        <v>49937</v>
      </c>
      <c r="C24808" t="s">
        <v>49938</v>
      </c>
      <c r="D24808" s="1">
        <v>42253.576655092591</v>
      </c>
      <c r="E24808">
        <v>811</v>
      </c>
      <c r="F24808">
        <v>1263</v>
      </c>
      <c r="G24808" t="s">
        <v>215</v>
      </c>
    </row>
    <row r="24809" spans="1:8" x14ac:dyDescent="0.2">
      <c r="A24809">
        <v>6.4061839974011597E+17</v>
      </c>
      <c r="B24809" t="s">
        <v>49939</v>
      </c>
      <c r="C24809" t="s">
        <v>49940</v>
      </c>
      <c r="D24809" s="1">
        <v>42253.924803240741</v>
      </c>
      <c r="E24809">
        <v>1195</v>
      </c>
      <c r="F24809">
        <v>2716</v>
      </c>
    </row>
    <row r="24810" spans="1:8" x14ac:dyDescent="0.2">
      <c r="A24810">
        <v>6.4062149010749005E+17</v>
      </c>
      <c r="B24810" t="s">
        <v>49941</v>
      </c>
      <c r="C24810" t="s">
        <v>49942</v>
      </c>
      <c r="D24810" s="1">
        <v>42253.933333333334</v>
      </c>
      <c r="E24810">
        <v>2918</v>
      </c>
      <c r="F24810">
        <v>6336</v>
      </c>
    </row>
    <row r="24811" spans="1:8" x14ac:dyDescent="0.2">
      <c r="A24811">
        <v>6.4062250409728397E+17</v>
      </c>
      <c r="B24811" t="s">
        <v>49943</v>
      </c>
      <c r="C24811" t="s">
        <v>49944</v>
      </c>
      <c r="D24811" s="1">
        <v>42253.936122685183</v>
      </c>
      <c r="E24811">
        <v>653</v>
      </c>
      <c r="F24811">
        <v>1955</v>
      </c>
    </row>
    <row r="24812" spans="1:8" x14ac:dyDescent="0.2">
      <c r="A24812">
        <v>6.4062489760198195E+17</v>
      </c>
      <c r="B24812" t="s">
        <v>49945</v>
      </c>
      <c r="C24812" t="s">
        <v>49946</v>
      </c>
      <c r="D24812" s="1">
        <v>42253.942731481482</v>
      </c>
      <c r="E24812">
        <v>2409</v>
      </c>
      <c r="F24812">
        <v>5592</v>
      </c>
    </row>
    <row r="24813" spans="1:8" x14ac:dyDescent="0.2">
      <c r="A24813">
        <v>6.4067884065480205E+17</v>
      </c>
      <c r="B24813" t="s">
        <v>49947</v>
      </c>
      <c r="C24813" t="s">
        <v>49948</v>
      </c>
      <c r="D24813" s="1">
        <v>42254.091585648152</v>
      </c>
      <c r="E24813">
        <v>330</v>
      </c>
      <c r="F24813">
        <v>968</v>
      </c>
      <c r="G24813" t="s">
        <v>487</v>
      </c>
    </row>
    <row r="24814" spans="1:8" x14ac:dyDescent="0.2">
      <c r="A24814">
        <v>6.4068005287575104E+17</v>
      </c>
      <c r="B24814" t="s">
        <v>49949</v>
      </c>
      <c r="C24814" t="s">
        <v>49950</v>
      </c>
      <c r="D24814" s="1">
        <v>42254.094930555555</v>
      </c>
      <c r="E24814">
        <v>800</v>
      </c>
      <c r="F24814">
        <v>1166</v>
      </c>
      <c r="G24814" t="s">
        <v>89</v>
      </c>
      <c r="H24814" t="s">
        <v>616</v>
      </c>
    </row>
    <row r="24815" spans="1:8" x14ac:dyDescent="0.2">
      <c r="A24815">
        <v>6.4068038441033702E+17</v>
      </c>
      <c r="B24815" t="s">
        <v>49951</v>
      </c>
      <c r="C24815" t="s">
        <v>49952</v>
      </c>
      <c r="D24815" s="1">
        <v>42254.09584490741</v>
      </c>
      <c r="E24815">
        <v>894</v>
      </c>
      <c r="F24815">
        <v>1510</v>
      </c>
      <c r="G24815" t="s">
        <v>49953</v>
      </c>
    </row>
    <row r="24816" spans="1:8" x14ac:dyDescent="0.2">
      <c r="A24816">
        <v>6.4068298517656704E+17</v>
      </c>
      <c r="B24816" t="s">
        <v>49954</v>
      </c>
      <c r="C24816" t="s">
        <v>49955</v>
      </c>
      <c r="D24816" s="1">
        <v>42254.103020833332</v>
      </c>
      <c r="E24816">
        <v>1114</v>
      </c>
      <c r="F24816">
        <v>1771</v>
      </c>
      <c r="G24816" t="s">
        <v>89</v>
      </c>
    </row>
    <row r="24817" spans="1:8" x14ac:dyDescent="0.2">
      <c r="A24817">
        <v>6.40684657139392E+17</v>
      </c>
      <c r="B24817" t="s">
        <v>49956</v>
      </c>
      <c r="C24817" t="s">
        <v>49957</v>
      </c>
      <c r="D24817" s="1">
        <v>42254.107638888891</v>
      </c>
      <c r="E24817">
        <v>614</v>
      </c>
      <c r="F24817">
        <v>1139</v>
      </c>
      <c r="G24817" t="s">
        <v>215</v>
      </c>
    </row>
    <row r="24818" spans="1:8" x14ac:dyDescent="0.2">
      <c r="A24818">
        <v>6.406850870472E+17</v>
      </c>
      <c r="B24818" t="s">
        <v>49958</v>
      </c>
      <c r="C24818" t="s">
        <v>49959</v>
      </c>
      <c r="D24818" s="1">
        <v>42254.108819444446</v>
      </c>
      <c r="E24818">
        <v>592</v>
      </c>
      <c r="F24818">
        <v>972</v>
      </c>
      <c r="G24818" t="s">
        <v>49960</v>
      </c>
      <c r="H24818" t="s">
        <v>616</v>
      </c>
    </row>
    <row r="24819" spans="1:8" x14ac:dyDescent="0.2">
      <c r="A24819">
        <v>6.4068598050525504E+17</v>
      </c>
      <c r="B24819" t="s">
        <v>49961</v>
      </c>
      <c r="C24819" t="s">
        <v>49962</v>
      </c>
      <c r="D24819" s="1">
        <v>42254.111284722225</v>
      </c>
      <c r="E24819">
        <v>842</v>
      </c>
      <c r="F24819">
        <v>1110</v>
      </c>
      <c r="G24819" t="s">
        <v>576</v>
      </c>
      <c r="H24819" t="s">
        <v>390</v>
      </c>
    </row>
    <row r="24820" spans="1:8" x14ac:dyDescent="0.2">
      <c r="A24820">
        <v>6.4068613796782003E+17</v>
      </c>
      <c r="B24820" t="s">
        <v>49963</v>
      </c>
      <c r="C24820" t="s">
        <v>49964</v>
      </c>
      <c r="D24820" s="1">
        <v>42254.111724537041</v>
      </c>
      <c r="E24820">
        <v>610</v>
      </c>
      <c r="F24820">
        <v>897</v>
      </c>
      <c r="G24820" t="s">
        <v>215</v>
      </c>
    </row>
    <row r="24821" spans="1:8" x14ac:dyDescent="0.2">
      <c r="A24821">
        <v>6.4068680414912102E+17</v>
      </c>
      <c r="B24821" t="s">
        <v>49965</v>
      </c>
      <c r="C24821" t="s">
        <v>49966</v>
      </c>
      <c r="D24821" s="1">
        <v>42254.113564814812</v>
      </c>
      <c r="E24821">
        <v>574</v>
      </c>
      <c r="F24821">
        <v>852</v>
      </c>
      <c r="G24821" t="s">
        <v>49967</v>
      </c>
    </row>
    <row r="24822" spans="1:8" x14ac:dyDescent="0.2">
      <c r="A24822">
        <v>6.4068724301175104E+17</v>
      </c>
      <c r="B24822" t="s">
        <v>49968</v>
      </c>
      <c r="C24822" t="s">
        <v>49969</v>
      </c>
      <c r="D24822" s="1">
        <v>42254.114768518521</v>
      </c>
      <c r="E24822">
        <v>601</v>
      </c>
      <c r="F24822">
        <v>1049</v>
      </c>
      <c r="G24822" t="s">
        <v>49970</v>
      </c>
    </row>
    <row r="24823" spans="1:8" x14ac:dyDescent="0.2">
      <c r="A24823">
        <v>6.4068753354278502E+17</v>
      </c>
      <c r="B24823" t="s">
        <v>49971</v>
      </c>
      <c r="C24823" t="s">
        <v>49972</v>
      </c>
      <c r="D24823" s="1">
        <v>42254.115578703706</v>
      </c>
      <c r="E24823">
        <v>477</v>
      </c>
      <c r="F24823">
        <v>881</v>
      </c>
      <c r="G24823" t="s">
        <v>215</v>
      </c>
      <c r="H24823" t="s">
        <v>390</v>
      </c>
    </row>
    <row r="24824" spans="1:8" x14ac:dyDescent="0.2">
      <c r="A24824">
        <v>6.4068766200592294E+17</v>
      </c>
      <c r="B24824" t="s">
        <v>49973</v>
      </c>
      <c r="C24824" t="s">
        <v>49974</v>
      </c>
      <c r="D24824" s="1">
        <v>42254.115925925929</v>
      </c>
      <c r="E24824">
        <v>361</v>
      </c>
      <c r="F24824">
        <v>662</v>
      </c>
      <c r="G24824" t="s">
        <v>487</v>
      </c>
    </row>
    <row r="24825" spans="1:8" x14ac:dyDescent="0.2">
      <c r="A24825">
        <v>6.4068770201957094E+17</v>
      </c>
      <c r="B24825" t="s">
        <v>49975</v>
      </c>
      <c r="C24825" t="s">
        <v>49976</v>
      </c>
      <c r="D24825" s="1">
        <v>42254.116041666668</v>
      </c>
      <c r="E24825">
        <v>524</v>
      </c>
      <c r="F24825">
        <v>840</v>
      </c>
      <c r="G24825" t="s">
        <v>487</v>
      </c>
    </row>
    <row r="24826" spans="1:8" x14ac:dyDescent="0.2">
      <c r="A24826">
        <v>6.4068789369508595E+17</v>
      </c>
      <c r="B24826" t="s">
        <v>49977</v>
      </c>
      <c r="C24826" t="s">
        <v>49978</v>
      </c>
      <c r="D24826" s="1">
        <v>42254.116562499999</v>
      </c>
      <c r="E24826">
        <v>618</v>
      </c>
      <c r="F24826">
        <v>1201</v>
      </c>
      <c r="G24826" t="e">
        <f>SeanBolza</f>
        <v>#NAME?</v>
      </c>
    </row>
    <row r="24827" spans="1:8" x14ac:dyDescent="0.2">
      <c r="A24827">
        <v>6.4068818066099405E+17</v>
      </c>
      <c r="B24827" t="s">
        <v>49979</v>
      </c>
      <c r="C24827" t="s">
        <v>49980</v>
      </c>
      <c r="D24827" s="1">
        <v>42254.117361111108</v>
      </c>
      <c r="E24827">
        <v>1067</v>
      </c>
      <c r="F24827">
        <v>1457</v>
      </c>
      <c r="G24827" t="s">
        <v>49981</v>
      </c>
    </row>
    <row r="24828" spans="1:8" x14ac:dyDescent="0.2">
      <c r="A24828">
        <v>6.4068850141197094E+17</v>
      </c>
      <c r="B24828" t="s">
        <v>49982</v>
      </c>
      <c r="C24828" t="s">
        <v>49983</v>
      </c>
      <c r="D24828" s="1">
        <v>42254.11824074074</v>
      </c>
      <c r="E24828">
        <v>573</v>
      </c>
      <c r="F24828">
        <v>975</v>
      </c>
      <c r="G24828" t="s">
        <v>487</v>
      </c>
    </row>
    <row r="24829" spans="1:8" x14ac:dyDescent="0.2">
      <c r="A24829">
        <v>6.40688665409232E+17</v>
      </c>
      <c r="B24829" t="s">
        <v>49984</v>
      </c>
      <c r="C24829" t="s">
        <v>49985</v>
      </c>
      <c r="D24829" s="1">
        <v>42254.118692129632</v>
      </c>
      <c r="E24829">
        <v>794</v>
      </c>
      <c r="F24829">
        <v>1605</v>
      </c>
      <c r="G24829" t="e">
        <f>_xlfn.SINGLE( _xlfn.SINGLE(SlwStdySque))</f>
        <v>#NAME?</v>
      </c>
    </row>
    <row r="24830" spans="1:8" x14ac:dyDescent="0.2">
      <c r="A24830">
        <v>6.4068899396584205E+17</v>
      </c>
      <c r="B24830" t="s">
        <v>49986</v>
      </c>
      <c r="C24830" t="s">
        <v>49987</v>
      </c>
      <c r="D24830" s="1">
        <v>42254.119606481479</v>
      </c>
      <c r="E24830">
        <v>1074</v>
      </c>
      <c r="F24830">
        <v>2541</v>
      </c>
      <c r="G24830" t="s">
        <v>89</v>
      </c>
    </row>
    <row r="24831" spans="1:8" x14ac:dyDescent="0.2">
      <c r="A24831">
        <v>6.4068925932269901E+17</v>
      </c>
      <c r="B24831" t="s">
        <v>49988</v>
      </c>
      <c r="C24831" t="s">
        <v>49989</v>
      </c>
      <c r="D24831" s="1">
        <v>42254.120335648149</v>
      </c>
      <c r="E24831">
        <v>872</v>
      </c>
      <c r="F24831">
        <v>1823</v>
      </c>
      <c r="G24831" t="s">
        <v>215</v>
      </c>
    </row>
    <row r="24832" spans="1:8" x14ac:dyDescent="0.2">
      <c r="A24832">
        <v>6.4068956533911898E+17</v>
      </c>
      <c r="B24832" t="s">
        <v>49990</v>
      </c>
      <c r="C24832" t="s">
        <v>49991</v>
      </c>
      <c r="D24832" s="1">
        <v>42254.121180555558</v>
      </c>
      <c r="E24832">
        <v>629</v>
      </c>
      <c r="F24832">
        <v>1113</v>
      </c>
      <c r="G24832" t="s">
        <v>576</v>
      </c>
    </row>
    <row r="24833" spans="1:7" x14ac:dyDescent="0.2">
      <c r="A24833">
        <v>6.4071776023494195E+17</v>
      </c>
      <c r="B24833" t="s">
        <v>49992</v>
      </c>
      <c r="C24833" t="s">
        <v>49993</v>
      </c>
      <c r="D24833" s="1">
        <v>42254.198981481481</v>
      </c>
      <c r="E24833">
        <v>917</v>
      </c>
      <c r="F24833">
        <v>1757</v>
      </c>
      <c r="G24833" t="s">
        <v>46385</v>
      </c>
    </row>
    <row r="24834" spans="1:7" x14ac:dyDescent="0.2">
      <c r="A24834">
        <v>6.4096188480452595E+17</v>
      </c>
      <c r="B24834" t="s">
        <v>49994</v>
      </c>
      <c r="C24834" t="s">
        <v>49995</v>
      </c>
      <c r="D24834" s="1">
        <v>42254.87263888889</v>
      </c>
      <c r="E24834">
        <v>918</v>
      </c>
      <c r="F24834">
        <v>750</v>
      </c>
      <c r="G24834" t="s">
        <v>89</v>
      </c>
    </row>
    <row r="24835" spans="1:7" x14ac:dyDescent="0.2">
      <c r="A24835">
        <v>6.4096398006910502E+17</v>
      </c>
      <c r="B24835" t="s">
        <v>49996</v>
      </c>
      <c r="C24835" t="s">
        <v>49997</v>
      </c>
      <c r="D24835" s="1">
        <v>42254.878425925926</v>
      </c>
      <c r="E24835">
        <v>999</v>
      </c>
      <c r="F24835">
        <v>1527</v>
      </c>
      <c r="G24835" t="s">
        <v>215</v>
      </c>
    </row>
    <row r="24836" spans="1:7" x14ac:dyDescent="0.2">
      <c r="A24836">
        <v>6.4096467607605197E+17</v>
      </c>
      <c r="B24836" t="s">
        <v>49998</v>
      </c>
      <c r="C24836" t="s">
        <v>49999</v>
      </c>
      <c r="D24836" s="1">
        <v>42254.880335648151</v>
      </c>
      <c r="E24836">
        <v>1157</v>
      </c>
      <c r="F24836">
        <v>1312</v>
      </c>
      <c r="G24836" t="s">
        <v>46385</v>
      </c>
    </row>
    <row r="24837" spans="1:7" x14ac:dyDescent="0.2">
      <c r="A24837">
        <v>6.4096518867034496E+17</v>
      </c>
      <c r="B24837" t="s">
        <v>50000</v>
      </c>
      <c r="C24837" t="s">
        <v>50001</v>
      </c>
      <c r="D24837" s="1">
        <v>42254.88175925926</v>
      </c>
      <c r="E24837">
        <v>907</v>
      </c>
      <c r="F24837">
        <v>724</v>
      </c>
      <c r="G24837" t="s">
        <v>487</v>
      </c>
    </row>
    <row r="24838" spans="1:7" x14ac:dyDescent="0.2">
      <c r="A24838">
        <v>6.4096541812392704E+17</v>
      </c>
      <c r="B24838" t="s">
        <v>50002</v>
      </c>
      <c r="C24838" t="s">
        <v>50003</v>
      </c>
      <c r="D24838" s="1">
        <v>42254.882384259261</v>
      </c>
      <c r="E24838">
        <v>1100</v>
      </c>
      <c r="F24838">
        <v>1311</v>
      </c>
      <c r="G24838" t="s">
        <v>215</v>
      </c>
    </row>
    <row r="24839" spans="1:7" x14ac:dyDescent="0.2">
      <c r="A24839">
        <v>6.4096570272007296E+17</v>
      </c>
      <c r="B24839" t="s">
        <v>50004</v>
      </c>
      <c r="C24839" t="s">
        <v>50005</v>
      </c>
      <c r="D24839" s="1">
        <v>42254.883171296293</v>
      </c>
      <c r="E24839">
        <v>555</v>
      </c>
      <c r="F24839">
        <v>1153</v>
      </c>
      <c r="G24839" t="s">
        <v>576</v>
      </c>
    </row>
    <row r="24840" spans="1:7" x14ac:dyDescent="0.2">
      <c r="A24840">
        <v>6.4096593841056102E+17</v>
      </c>
      <c r="B24840" t="s">
        <v>50006</v>
      </c>
      <c r="C24840" t="s">
        <v>50007</v>
      </c>
      <c r="D24840" s="1">
        <v>42254.883819444447</v>
      </c>
      <c r="E24840">
        <v>508</v>
      </c>
      <c r="F24840">
        <v>970</v>
      </c>
      <c r="G24840" t="s">
        <v>487</v>
      </c>
    </row>
    <row r="24841" spans="1:7" x14ac:dyDescent="0.2">
      <c r="A24841">
        <v>6.4097024187973197E+17</v>
      </c>
      <c r="B24841" t="s">
        <v>50008</v>
      </c>
      <c r="C24841" t="s">
        <v>50009</v>
      </c>
      <c r="D24841" s="1">
        <v>42254.895694444444</v>
      </c>
      <c r="E24841">
        <v>1435</v>
      </c>
      <c r="F24841">
        <v>1864</v>
      </c>
    </row>
    <row r="24842" spans="1:7" x14ac:dyDescent="0.2">
      <c r="A24842">
        <v>6.4097168282030003E+17</v>
      </c>
      <c r="B24842" t="s">
        <v>50010</v>
      </c>
      <c r="C24842" t="s">
        <v>50011</v>
      </c>
      <c r="D24842" s="1">
        <v>42254.899675925924</v>
      </c>
      <c r="E24842">
        <v>1754</v>
      </c>
      <c r="F24842">
        <v>2695</v>
      </c>
    </row>
    <row r="24843" spans="1:7" x14ac:dyDescent="0.2">
      <c r="A24843">
        <v>6.40984209042112E+17</v>
      </c>
      <c r="B24843" t="s">
        <v>50012</v>
      </c>
      <c r="C24843" t="s">
        <v>50013</v>
      </c>
      <c r="D24843" s="1">
        <v>42254.934247685182</v>
      </c>
      <c r="E24843">
        <v>2241</v>
      </c>
      <c r="F24843">
        <v>4003</v>
      </c>
      <c r="G24843" t="s">
        <v>89</v>
      </c>
    </row>
    <row r="24844" spans="1:7" x14ac:dyDescent="0.2">
      <c r="A24844">
        <v>6.4127048020961997E+17</v>
      </c>
      <c r="B24844" t="s">
        <v>50014</v>
      </c>
      <c r="C24844" t="s">
        <v>50015</v>
      </c>
      <c r="D24844" s="1">
        <v>42255.72420138889</v>
      </c>
      <c r="E24844">
        <v>1553</v>
      </c>
      <c r="F24844">
        <v>2955</v>
      </c>
    </row>
    <row r="24845" spans="1:7" x14ac:dyDescent="0.2">
      <c r="A24845">
        <v>6.4127097060760294E+17</v>
      </c>
      <c r="B24845" t="s">
        <v>50016</v>
      </c>
      <c r="C24845" t="s">
        <v>50017</v>
      </c>
      <c r="D24845" s="1">
        <v>42255.725555555553</v>
      </c>
      <c r="E24845">
        <v>1240</v>
      </c>
      <c r="F24845">
        <v>1845</v>
      </c>
    </row>
    <row r="24846" spans="1:7" x14ac:dyDescent="0.2">
      <c r="A24846">
        <v>6.4127710605230003E+17</v>
      </c>
      <c r="B24846" t="s">
        <v>50018</v>
      </c>
      <c r="C24846" t="s">
        <v>50019</v>
      </c>
      <c r="D24846" s="1">
        <v>42255.742488425924</v>
      </c>
      <c r="E24846">
        <v>3195</v>
      </c>
      <c r="F24846">
        <v>5310</v>
      </c>
    </row>
    <row r="24847" spans="1:7" x14ac:dyDescent="0.2">
      <c r="A24847">
        <v>6.4130588446386099E+17</v>
      </c>
      <c r="B24847" t="s">
        <v>50020</v>
      </c>
      <c r="C24847" t="s">
        <v>50021</v>
      </c>
      <c r="D24847" s="1">
        <v>42255.821898148148</v>
      </c>
      <c r="E24847">
        <v>815</v>
      </c>
      <c r="F24847">
        <v>1239</v>
      </c>
      <c r="G24847" t="s">
        <v>576</v>
      </c>
    </row>
    <row r="24848" spans="1:7" x14ac:dyDescent="0.2">
      <c r="A24848">
        <v>6.4132396094945203E+17</v>
      </c>
      <c r="B24848" t="s">
        <v>50022</v>
      </c>
      <c r="C24848" t="s">
        <v>50023</v>
      </c>
      <c r="D24848" s="1">
        <v>42255.871782407405</v>
      </c>
      <c r="E24848">
        <v>1283</v>
      </c>
      <c r="F24848">
        <v>1659</v>
      </c>
    </row>
    <row r="24849" spans="1:8" x14ac:dyDescent="0.2">
      <c r="A24849">
        <v>6.4133552244775296E+17</v>
      </c>
      <c r="B24849" t="s">
        <v>50024</v>
      </c>
      <c r="C24849" t="s">
        <v>50025</v>
      </c>
      <c r="D24849" s="1">
        <v>42255.903680555559</v>
      </c>
      <c r="E24849">
        <v>1619</v>
      </c>
      <c r="F24849">
        <v>2971</v>
      </c>
    </row>
    <row r="24850" spans="1:8" x14ac:dyDescent="0.2">
      <c r="A24850">
        <v>6.4133566617815795E+17</v>
      </c>
      <c r="B24850" t="s">
        <v>50026</v>
      </c>
      <c r="C24850" t="s">
        <v>50027</v>
      </c>
      <c r="D24850" s="1">
        <v>42255.904074074075</v>
      </c>
      <c r="E24850">
        <v>820</v>
      </c>
      <c r="F24850">
        <v>1522</v>
      </c>
    </row>
    <row r="24851" spans="1:8" x14ac:dyDescent="0.2">
      <c r="A24851">
        <v>6.4133640948431603E+17</v>
      </c>
      <c r="B24851" t="s">
        <v>50028</v>
      </c>
      <c r="C24851" t="s">
        <v>50029</v>
      </c>
      <c r="D24851" s="1">
        <v>42255.906134259261</v>
      </c>
      <c r="E24851">
        <v>1161</v>
      </c>
      <c r="F24851">
        <v>1938</v>
      </c>
    </row>
    <row r="24852" spans="1:8" x14ac:dyDescent="0.2">
      <c r="A24852">
        <v>6.4133949509946496E+17</v>
      </c>
      <c r="B24852" t="s">
        <v>50030</v>
      </c>
      <c r="C24852" t="s">
        <v>50031</v>
      </c>
      <c r="D24852" s="1">
        <v>42255.914641203701</v>
      </c>
      <c r="E24852">
        <v>999</v>
      </c>
      <c r="F24852">
        <v>2129</v>
      </c>
      <c r="G24852" t="s">
        <v>89</v>
      </c>
      <c r="H24852" t="s">
        <v>390</v>
      </c>
    </row>
    <row r="24853" spans="1:8" x14ac:dyDescent="0.2">
      <c r="A24853">
        <v>6.4136052644695603E+17</v>
      </c>
      <c r="B24853" t="s">
        <v>50032</v>
      </c>
      <c r="C24853" t="s">
        <v>50033</v>
      </c>
      <c r="D24853" s="1">
        <v>42255.972685185188</v>
      </c>
      <c r="E24853">
        <v>2011</v>
      </c>
      <c r="F24853">
        <v>3220</v>
      </c>
    </row>
    <row r="24854" spans="1:8" x14ac:dyDescent="0.2">
      <c r="A24854">
        <v>6.4136732126976794E+17</v>
      </c>
      <c r="B24854" t="s">
        <v>50034</v>
      </c>
      <c r="C24854" t="s">
        <v>50035</v>
      </c>
      <c r="D24854" s="1">
        <v>42255.991435185184</v>
      </c>
      <c r="E24854">
        <v>1041</v>
      </c>
      <c r="F24854">
        <v>2112</v>
      </c>
      <c r="G24854" t="s">
        <v>89</v>
      </c>
    </row>
    <row r="24855" spans="1:8" x14ac:dyDescent="0.2">
      <c r="A24855">
        <v>6.4139251640369498E+17</v>
      </c>
      <c r="B24855" t="s">
        <v>50036</v>
      </c>
      <c r="C24855" t="s">
        <v>50037</v>
      </c>
      <c r="D24855" s="1">
        <v>42256.060960648145</v>
      </c>
      <c r="E24855">
        <v>997</v>
      </c>
      <c r="F24855">
        <v>1450</v>
      </c>
      <c r="G24855" t="s">
        <v>89</v>
      </c>
    </row>
    <row r="24856" spans="1:8" x14ac:dyDescent="0.2">
      <c r="A24856">
        <v>6.4145027760274995E+17</v>
      </c>
      <c r="B24856" t="s">
        <v>50038</v>
      </c>
      <c r="C24856" t="s">
        <v>50039</v>
      </c>
      <c r="D24856" s="1">
        <v>42256.220347222225</v>
      </c>
      <c r="E24856">
        <v>704</v>
      </c>
      <c r="F24856">
        <v>1288</v>
      </c>
      <c r="G24856" t="s">
        <v>215</v>
      </c>
    </row>
    <row r="24857" spans="1:8" x14ac:dyDescent="0.2">
      <c r="A24857">
        <v>6.4145034864587098E+17</v>
      </c>
      <c r="B24857" t="s">
        <v>50040</v>
      </c>
      <c r="C24857" t="s">
        <v>50041</v>
      </c>
      <c r="D24857" s="1">
        <v>42256.220543981479</v>
      </c>
      <c r="E24857">
        <v>871</v>
      </c>
      <c r="F24857">
        <v>1496</v>
      </c>
      <c r="G24857" t="s">
        <v>215</v>
      </c>
    </row>
    <row r="24858" spans="1:8" x14ac:dyDescent="0.2">
      <c r="A24858">
        <v>6.4145107363133798E+17</v>
      </c>
      <c r="B24858" t="s">
        <v>50042</v>
      </c>
      <c r="C24858" t="s">
        <v>50043</v>
      </c>
      <c r="D24858" s="1">
        <v>42256.222546296296</v>
      </c>
      <c r="E24858">
        <v>1020</v>
      </c>
      <c r="F24858">
        <v>1229</v>
      </c>
      <c r="G24858" t="s">
        <v>576</v>
      </c>
      <c r="H24858" t="s">
        <v>390</v>
      </c>
    </row>
    <row r="24859" spans="1:8" x14ac:dyDescent="0.2">
      <c r="A24859">
        <v>6.4145181568760205E+17</v>
      </c>
      <c r="B24859" t="s">
        <v>50044</v>
      </c>
      <c r="C24859" t="s">
        <v>50045</v>
      </c>
      <c r="D24859" s="1">
        <v>42256.224594907406</v>
      </c>
      <c r="E24859">
        <v>1480</v>
      </c>
      <c r="F24859">
        <v>3175</v>
      </c>
    </row>
    <row r="24860" spans="1:8" x14ac:dyDescent="0.2">
      <c r="A24860">
        <v>6.4162012905124595E+17</v>
      </c>
      <c r="B24860" t="s">
        <v>50046</v>
      </c>
      <c r="C24860" t="s">
        <v>50047</v>
      </c>
      <c r="D24860" s="1">
        <v>42256.689050925925</v>
      </c>
      <c r="E24860">
        <v>6615</v>
      </c>
      <c r="F24860">
        <v>8972</v>
      </c>
      <c r="G24860" t="s">
        <v>89</v>
      </c>
    </row>
    <row r="24861" spans="1:8" x14ac:dyDescent="0.2">
      <c r="A24861">
        <v>6.4166572109794496E+17</v>
      </c>
      <c r="B24861" t="s">
        <v>50048</v>
      </c>
      <c r="C24861" t="s">
        <v>50049</v>
      </c>
      <c r="D24861" s="1">
        <v>42256.81486111111</v>
      </c>
      <c r="E24861">
        <v>696</v>
      </c>
      <c r="F24861">
        <v>1557</v>
      </c>
      <c r="H24861" t="s">
        <v>390</v>
      </c>
    </row>
    <row r="24862" spans="1:8" x14ac:dyDescent="0.2">
      <c r="A24862">
        <v>6.4169920956190694E+17</v>
      </c>
      <c r="B24862" t="s">
        <v>50050</v>
      </c>
      <c r="C24862" t="s">
        <v>50051</v>
      </c>
      <c r="D24862" s="1">
        <v>42256.907268518517</v>
      </c>
      <c r="E24862">
        <v>1206</v>
      </c>
      <c r="F24862">
        <v>2470</v>
      </c>
      <c r="G24862" t="s">
        <v>89</v>
      </c>
    </row>
    <row r="24863" spans="1:8" x14ac:dyDescent="0.2">
      <c r="A24863">
        <v>6.4177039477352E+17</v>
      </c>
      <c r="B24863" t="s">
        <v>50052</v>
      </c>
      <c r="C24863" t="s">
        <v>50053</v>
      </c>
      <c r="D24863" s="1">
        <v>42257.103703703702</v>
      </c>
      <c r="E24863">
        <v>1624</v>
      </c>
      <c r="F24863">
        <v>3807</v>
      </c>
    </row>
    <row r="24864" spans="1:8" x14ac:dyDescent="0.2">
      <c r="A24864">
        <v>6.4177382616717696E+17</v>
      </c>
      <c r="B24864" t="s">
        <v>50054</v>
      </c>
      <c r="C24864" t="s">
        <v>50055</v>
      </c>
      <c r="D24864" s="1">
        <v>42257.113171296296</v>
      </c>
      <c r="E24864">
        <v>1619</v>
      </c>
      <c r="F24864">
        <v>3445</v>
      </c>
    </row>
    <row r="24865" spans="1:8" x14ac:dyDescent="0.2">
      <c r="A24865">
        <v>6.4203432540444595E+17</v>
      </c>
      <c r="B24865" t="s">
        <v>50056</v>
      </c>
      <c r="C24865" t="s">
        <v>50057</v>
      </c>
      <c r="D24865" s="1">
        <v>42257.832013888888</v>
      </c>
      <c r="E24865">
        <v>1459</v>
      </c>
      <c r="F24865">
        <v>1846</v>
      </c>
      <c r="G24865" t="s">
        <v>89</v>
      </c>
    </row>
    <row r="24866" spans="1:8" x14ac:dyDescent="0.2">
      <c r="A24866">
        <v>6.4206885634589402E+17</v>
      </c>
      <c r="B24866" t="s">
        <v>50058</v>
      </c>
      <c r="C24866" t="s">
        <v>50059</v>
      </c>
      <c r="D24866" s="1">
        <v>42257.927303240744</v>
      </c>
      <c r="E24866">
        <v>600</v>
      </c>
      <c r="F24866">
        <v>1471</v>
      </c>
      <c r="G24866" t="s">
        <v>215</v>
      </c>
      <c r="H24866" t="s">
        <v>390</v>
      </c>
    </row>
    <row r="24867" spans="1:8" x14ac:dyDescent="0.2">
      <c r="A24867">
        <v>6.4208289841430502E+17</v>
      </c>
      <c r="B24867" t="s">
        <v>50060</v>
      </c>
      <c r="C24867" t="s">
        <v>50061</v>
      </c>
      <c r="D24867" s="1">
        <v>42257.966041666667</v>
      </c>
      <c r="E24867">
        <v>1980</v>
      </c>
      <c r="F24867">
        <v>2818</v>
      </c>
    </row>
    <row r="24868" spans="1:8" x14ac:dyDescent="0.2">
      <c r="A24868">
        <v>6.4208297886103104E+17</v>
      </c>
      <c r="B24868" t="s">
        <v>50062</v>
      </c>
      <c r="C24868" t="s">
        <v>50063</v>
      </c>
      <c r="D24868" s="1">
        <v>42257.966273148151</v>
      </c>
      <c r="E24868">
        <v>1934</v>
      </c>
      <c r="F24868">
        <v>3614</v>
      </c>
    </row>
    <row r="24869" spans="1:8" x14ac:dyDescent="0.2">
      <c r="A24869">
        <v>6.4231716315663501E+17</v>
      </c>
      <c r="B24869" t="s">
        <v>50064</v>
      </c>
      <c r="C24869" t="s">
        <v>50065</v>
      </c>
      <c r="D24869" s="1">
        <v>42258.612500000003</v>
      </c>
      <c r="E24869">
        <v>1727</v>
      </c>
      <c r="F24869">
        <v>3662</v>
      </c>
      <c r="G24869" t="s">
        <v>89</v>
      </c>
    </row>
    <row r="24870" spans="1:8" x14ac:dyDescent="0.2">
      <c r="A24870">
        <v>6.4231901224909594E+17</v>
      </c>
      <c r="B24870" t="s">
        <v>50066</v>
      </c>
      <c r="C24870" t="s">
        <v>50067</v>
      </c>
      <c r="D24870" s="1">
        <v>42258.617592592593</v>
      </c>
      <c r="E24870">
        <v>1496</v>
      </c>
      <c r="F24870">
        <v>2611</v>
      </c>
      <c r="H24870" t="s">
        <v>505</v>
      </c>
    </row>
    <row r="24871" spans="1:8" x14ac:dyDescent="0.2">
      <c r="A24871">
        <v>6.4231914761191002E+17</v>
      </c>
      <c r="B24871" t="s">
        <v>50068</v>
      </c>
      <c r="C24871" t="s">
        <v>50069</v>
      </c>
      <c r="D24871" s="1">
        <v>42258.617974537039</v>
      </c>
      <c r="E24871">
        <v>1392</v>
      </c>
      <c r="F24871">
        <v>1702</v>
      </c>
    </row>
    <row r="24872" spans="1:8" x14ac:dyDescent="0.2">
      <c r="A24872">
        <v>6.4232475418839795E+17</v>
      </c>
      <c r="B24872" t="s">
        <v>50070</v>
      </c>
      <c r="C24872" t="s">
        <v>50071</v>
      </c>
      <c r="D24872" s="1">
        <v>42258.633437500001</v>
      </c>
      <c r="E24872">
        <v>2412</v>
      </c>
      <c r="F24872">
        <v>5091</v>
      </c>
      <c r="G24872" t="s">
        <v>89</v>
      </c>
    </row>
    <row r="24873" spans="1:8" x14ac:dyDescent="0.2">
      <c r="A24873">
        <v>6.4235668925412902E+17</v>
      </c>
      <c r="B24873" t="s">
        <v>50072</v>
      </c>
      <c r="C24873" t="s">
        <v>50073</v>
      </c>
      <c r="D24873" s="1">
        <v>42258.721562500003</v>
      </c>
      <c r="E24873">
        <v>4165</v>
      </c>
      <c r="F24873">
        <v>7898</v>
      </c>
    </row>
    <row r="24874" spans="1:8" x14ac:dyDescent="0.2">
      <c r="A24874">
        <v>6.4235971426587405E+17</v>
      </c>
      <c r="B24874" t="s">
        <v>50074</v>
      </c>
      <c r="C24874" t="s">
        <v>50075</v>
      </c>
      <c r="D24874" s="1">
        <v>42258.72991898148</v>
      </c>
      <c r="E24874">
        <v>1940</v>
      </c>
      <c r="F24874">
        <v>4494</v>
      </c>
    </row>
    <row r="24875" spans="1:8" x14ac:dyDescent="0.2">
      <c r="A24875">
        <v>6.42388318139904E+17</v>
      </c>
      <c r="B24875" t="s">
        <v>50076</v>
      </c>
      <c r="C24875" t="s">
        <v>50077</v>
      </c>
      <c r="D24875" s="1">
        <v>42258.808842592596</v>
      </c>
      <c r="E24875">
        <v>899</v>
      </c>
      <c r="F24875">
        <v>1737</v>
      </c>
      <c r="G24875" t="s">
        <v>215</v>
      </c>
    </row>
    <row r="24876" spans="1:8" x14ac:dyDescent="0.2">
      <c r="A24876">
        <v>6.4241278731096806E+17</v>
      </c>
      <c r="B24876" t="s">
        <v>50078</v>
      </c>
      <c r="C24876" t="s">
        <v>50079</v>
      </c>
      <c r="D24876" s="1">
        <v>42258.87636574074</v>
      </c>
      <c r="E24876">
        <v>1602</v>
      </c>
      <c r="F24876">
        <v>1737</v>
      </c>
      <c r="H24876" t="s">
        <v>390</v>
      </c>
    </row>
    <row r="24877" spans="1:8" x14ac:dyDescent="0.2">
      <c r="A24877">
        <v>6.4244948776877594E+17</v>
      </c>
      <c r="B24877" t="s">
        <v>50080</v>
      </c>
      <c r="C24877" t="s">
        <v>50081</v>
      </c>
      <c r="D24877" s="1">
        <v>42258.977638888886</v>
      </c>
      <c r="E24877">
        <v>1137</v>
      </c>
      <c r="F24877">
        <v>1926</v>
      </c>
      <c r="G24877" t="s">
        <v>215</v>
      </c>
    </row>
    <row r="24878" spans="1:8" x14ac:dyDescent="0.2">
      <c r="A24878">
        <v>6.4245502264781197E+17</v>
      </c>
      <c r="B24878" t="s">
        <v>50082</v>
      </c>
      <c r="C24878" t="s">
        <v>50083</v>
      </c>
      <c r="D24878" s="1">
        <v>42258.99291666667</v>
      </c>
      <c r="E24878">
        <v>1661</v>
      </c>
      <c r="F24878">
        <v>2730</v>
      </c>
      <c r="G24878" t="s">
        <v>89</v>
      </c>
    </row>
    <row r="24879" spans="1:8" x14ac:dyDescent="0.2">
      <c r="A24879">
        <v>6.4246489788909504E+17</v>
      </c>
      <c r="B24879" t="s">
        <v>50084</v>
      </c>
      <c r="C24879" t="s">
        <v>50085</v>
      </c>
      <c r="D24879" s="1">
        <v>42259.020162037035</v>
      </c>
      <c r="E24879">
        <v>1498</v>
      </c>
      <c r="F24879">
        <v>2332</v>
      </c>
      <c r="G24879" t="s">
        <v>89</v>
      </c>
    </row>
    <row r="24880" spans="1:8" x14ac:dyDescent="0.2">
      <c r="A24880">
        <v>6.4247229790385702E+17</v>
      </c>
      <c r="B24880" t="s">
        <v>50086</v>
      </c>
      <c r="C24880" t="s">
        <v>50087</v>
      </c>
      <c r="D24880" s="1">
        <v>42259.040590277778</v>
      </c>
      <c r="E24880">
        <v>1236</v>
      </c>
      <c r="F24880">
        <v>2004</v>
      </c>
      <c r="G24880" t="s">
        <v>89</v>
      </c>
    </row>
    <row r="24881" spans="1:8" x14ac:dyDescent="0.2">
      <c r="A24881">
        <v>6.4254762880744205E+17</v>
      </c>
      <c r="B24881" t="s">
        <v>50088</v>
      </c>
      <c r="C24881" t="s">
        <v>50089</v>
      </c>
      <c r="D24881" s="1">
        <v>42259.248460648145</v>
      </c>
      <c r="E24881">
        <v>858</v>
      </c>
      <c r="F24881">
        <v>1806</v>
      </c>
      <c r="G24881" t="s">
        <v>215</v>
      </c>
    </row>
    <row r="24882" spans="1:8" x14ac:dyDescent="0.2">
      <c r="A24882">
        <v>6.4255767867857702E+17</v>
      </c>
      <c r="B24882" t="s">
        <v>50090</v>
      </c>
      <c r="C24882" t="s">
        <v>50091</v>
      </c>
      <c r="D24882" s="1">
        <v>42259.276192129626</v>
      </c>
      <c r="E24882">
        <v>1158</v>
      </c>
      <c r="F24882">
        <v>1935</v>
      </c>
      <c r="G24882" t="s">
        <v>215</v>
      </c>
    </row>
    <row r="24883" spans="1:8" x14ac:dyDescent="0.2">
      <c r="A24883">
        <v>6.4255773714298394E+17</v>
      </c>
      <c r="B24883" t="s">
        <v>50092</v>
      </c>
      <c r="C24883" t="s">
        <v>50093</v>
      </c>
      <c r="D24883" s="1">
        <v>42259.276354166665</v>
      </c>
      <c r="E24883">
        <v>841</v>
      </c>
      <c r="F24883">
        <v>1163</v>
      </c>
      <c r="G24883" t="s">
        <v>576</v>
      </c>
      <c r="H24883" t="s">
        <v>616</v>
      </c>
    </row>
    <row r="24884" spans="1:8" x14ac:dyDescent="0.2">
      <c r="A24884">
        <v>6.4265150774632397E+17</v>
      </c>
      <c r="B24884" t="s">
        <v>50094</v>
      </c>
      <c r="C24884" t="s">
        <v>50095</v>
      </c>
      <c r="D24884" s="1">
        <v>42259.535104166665</v>
      </c>
      <c r="E24884">
        <v>373</v>
      </c>
      <c r="F24884">
        <v>871</v>
      </c>
      <c r="G24884" t="s">
        <v>215</v>
      </c>
    </row>
    <row r="24885" spans="1:8" x14ac:dyDescent="0.2">
      <c r="A24885">
        <v>6.4265255397772403E+17</v>
      </c>
      <c r="B24885" t="s">
        <v>50096</v>
      </c>
      <c r="C24885" t="s">
        <v>50097</v>
      </c>
      <c r="D24885" s="1">
        <v>42259.537997685184</v>
      </c>
      <c r="E24885">
        <v>218</v>
      </c>
      <c r="F24885">
        <v>689</v>
      </c>
      <c r="G24885" t="s">
        <v>487</v>
      </c>
    </row>
    <row r="24886" spans="1:8" x14ac:dyDescent="0.2">
      <c r="A24886">
        <v>6.4265275222985498E+17</v>
      </c>
      <c r="B24886" t="s">
        <v>50098</v>
      </c>
      <c r="C24886" t="s">
        <v>50099</v>
      </c>
      <c r="D24886" s="1">
        <v>42259.538541666669</v>
      </c>
      <c r="E24886">
        <v>220</v>
      </c>
      <c r="F24886">
        <v>614</v>
      </c>
      <c r="G24886" t="s">
        <v>487</v>
      </c>
      <c r="H24886" t="s">
        <v>390</v>
      </c>
    </row>
    <row r="24887" spans="1:8" x14ac:dyDescent="0.2">
      <c r="A24887">
        <v>6.4265299529817203E+17</v>
      </c>
      <c r="B24887" t="s">
        <v>50100</v>
      </c>
      <c r="C24887" t="s">
        <v>50101</v>
      </c>
      <c r="D24887" s="1">
        <v>42259.539212962962</v>
      </c>
      <c r="E24887">
        <v>227</v>
      </c>
      <c r="F24887">
        <v>669</v>
      </c>
      <c r="G24887" t="s">
        <v>215</v>
      </c>
    </row>
    <row r="24888" spans="1:8" x14ac:dyDescent="0.2">
      <c r="A24888">
        <v>6.4265314274895398E+17</v>
      </c>
      <c r="B24888" t="s">
        <v>50102</v>
      </c>
      <c r="C24888" t="s">
        <v>50103</v>
      </c>
      <c r="D24888" s="1">
        <v>42259.539618055554</v>
      </c>
      <c r="E24888">
        <v>306</v>
      </c>
      <c r="F24888">
        <v>699</v>
      </c>
      <c r="G24888" t="s">
        <v>487</v>
      </c>
    </row>
    <row r="24889" spans="1:8" x14ac:dyDescent="0.2">
      <c r="A24889">
        <v>6.4265325106261606E+17</v>
      </c>
      <c r="B24889" t="s">
        <v>50104</v>
      </c>
      <c r="C24889" t="s">
        <v>50105</v>
      </c>
      <c r="D24889" s="1">
        <v>42259.539918981478</v>
      </c>
      <c r="E24889">
        <v>307</v>
      </c>
      <c r="F24889">
        <v>712</v>
      </c>
      <c r="G24889" t="s">
        <v>487</v>
      </c>
    </row>
    <row r="24890" spans="1:8" x14ac:dyDescent="0.2">
      <c r="A24890">
        <v>6.4265357933405696E+17</v>
      </c>
      <c r="B24890" t="s">
        <v>50106</v>
      </c>
      <c r="C24890" t="s">
        <v>50107</v>
      </c>
      <c r="D24890" s="1">
        <v>42259.540821759256</v>
      </c>
      <c r="E24890">
        <v>343</v>
      </c>
      <c r="F24890">
        <v>829</v>
      </c>
      <c r="G24890" t="s">
        <v>215</v>
      </c>
    </row>
    <row r="24891" spans="1:8" x14ac:dyDescent="0.2">
      <c r="A24891">
        <v>6.4265378820605504E+17</v>
      </c>
      <c r="B24891" t="s">
        <v>50108</v>
      </c>
      <c r="C24891" t="s">
        <v>50109</v>
      </c>
      <c r="D24891" s="1">
        <v>42259.541400462964</v>
      </c>
      <c r="E24891">
        <v>386</v>
      </c>
      <c r="F24891">
        <v>924</v>
      </c>
      <c r="G24891" t="s">
        <v>50110</v>
      </c>
    </row>
    <row r="24892" spans="1:8" x14ac:dyDescent="0.2">
      <c r="A24892">
        <v>6.4265421651159002E+17</v>
      </c>
      <c r="B24892" t="s">
        <v>50111</v>
      </c>
      <c r="C24892" t="s">
        <v>50112</v>
      </c>
      <c r="D24892" s="1">
        <v>42259.542581018519</v>
      </c>
      <c r="E24892">
        <v>393</v>
      </c>
      <c r="F24892">
        <v>767</v>
      </c>
      <c r="G24892" t="s">
        <v>89</v>
      </c>
    </row>
    <row r="24893" spans="1:8" x14ac:dyDescent="0.2">
      <c r="A24893">
        <v>6.4265446324162496E+17</v>
      </c>
      <c r="B24893" t="s">
        <v>50113</v>
      </c>
      <c r="C24893" t="s">
        <v>50114</v>
      </c>
      <c r="D24893" s="1">
        <v>42259.543263888889</v>
      </c>
      <c r="E24893">
        <v>321</v>
      </c>
      <c r="F24893">
        <v>789</v>
      </c>
      <c r="G24893" t="s">
        <v>487</v>
      </c>
      <c r="H24893" t="s">
        <v>390</v>
      </c>
    </row>
    <row r="24894" spans="1:8" x14ac:dyDescent="0.2">
      <c r="A24894">
        <v>6.4265458493938803E+17</v>
      </c>
      <c r="B24894" t="s">
        <v>50115</v>
      </c>
      <c r="C24894" t="s">
        <v>50116</v>
      </c>
      <c r="D24894" s="1">
        <v>42259.543599537035</v>
      </c>
      <c r="E24894">
        <v>356</v>
      </c>
      <c r="F24894">
        <v>925</v>
      </c>
      <c r="G24894" t="s">
        <v>576</v>
      </c>
    </row>
    <row r="24895" spans="1:8" x14ac:dyDescent="0.2">
      <c r="A24895">
        <v>6.4265548634144704E+17</v>
      </c>
      <c r="B24895" t="s">
        <v>50117</v>
      </c>
      <c r="C24895" t="s">
        <v>50118</v>
      </c>
      <c r="D24895" s="1">
        <v>42259.546087962961</v>
      </c>
      <c r="E24895">
        <v>525</v>
      </c>
      <c r="F24895">
        <v>1095</v>
      </c>
      <c r="G24895" t="s">
        <v>215</v>
      </c>
    </row>
    <row r="24896" spans="1:8" x14ac:dyDescent="0.2">
      <c r="A24896">
        <v>6.4265580468490202E+17</v>
      </c>
      <c r="B24896" t="s">
        <v>50119</v>
      </c>
      <c r="C24896" t="s">
        <v>50120</v>
      </c>
      <c r="D24896" s="1">
        <v>42259.546967592592</v>
      </c>
      <c r="E24896">
        <v>10699</v>
      </c>
      <c r="F24896">
        <v>8304</v>
      </c>
      <c r="G24896" t="s">
        <v>215</v>
      </c>
    </row>
    <row r="24897" spans="1:8" x14ac:dyDescent="0.2">
      <c r="A24897">
        <v>6.4265642073589696E+17</v>
      </c>
      <c r="B24897" t="s">
        <v>50121</v>
      </c>
      <c r="C24897" t="s">
        <v>50122</v>
      </c>
      <c r="D24897" s="1">
        <v>42259.548668981479</v>
      </c>
      <c r="E24897">
        <v>327</v>
      </c>
      <c r="F24897">
        <v>896</v>
      </c>
      <c r="G24897" t="s">
        <v>89</v>
      </c>
    </row>
    <row r="24898" spans="1:8" x14ac:dyDescent="0.2">
      <c r="A24898">
        <v>6.4265658423830106E+17</v>
      </c>
      <c r="B24898" t="s">
        <v>50123</v>
      </c>
      <c r="C24898" t="s">
        <v>50124</v>
      </c>
      <c r="D24898" s="1">
        <v>42259.549120370371</v>
      </c>
      <c r="E24898">
        <v>397</v>
      </c>
      <c r="F24898">
        <v>965</v>
      </c>
      <c r="G24898" t="s">
        <v>215</v>
      </c>
      <c r="H24898" t="s">
        <v>390</v>
      </c>
    </row>
    <row r="24899" spans="1:8" x14ac:dyDescent="0.2">
      <c r="A24899">
        <v>6.4265691109617203E+17</v>
      </c>
      <c r="B24899" t="s">
        <v>50125</v>
      </c>
      <c r="C24899" t="s">
        <v>50126</v>
      </c>
      <c r="D24899" s="1">
        <v>42259.550023148149</v>
      </c>
      <c r="E24899">
        <v>748</v>
      </c>
      <c r="F24899">
        <v>1406</v>
      </c>
      <c r="G24899" t="s">
        <v>215</v>
      </c>
    </row>
    <row r="24900" spans="1:8" x14ac:dyDescent="0.2">
      <c r="A24900">
        <v>6.42657037294432E+17</v>
      </c>
      <c r="B24900" t="s">
        <v>50127</v>
      </c>
      <c r="C24900" t="s">
        <v>50128</v>
      </c>
      <c r="D24900" s="1">
        <v>42259.550370370373</v>
      </c>
      <c r="E24900">
        <v>404</v>
      </c>
      <c r="F24900">
        <v>938</v>
      </c>
      <c r="G24900" t="s">
        <v>215</v>
      </c>
    </row>
    <row r="24901" spans="1:8" x14ac:dyDescent="0.2">
      <c r="A24901">
        <v>6.4265732317804902E+17</v>
      </c>
      <c r="B24901" t="s">
        <v>50129</v>
      </c>
      <c r="C24901" t="s">
        <v>50130</v>
      </c>
      <c r="D24901" s="1">
        <v>42259.551157407404</v>
      </c>
      <c r="E24901">
        <v>352</v>
      </c>
      <c r="F24901">
        <v>875</v>
      </c>
      <c r="G24901" t="s">
        <v>215</v>
      </c>
    </row>
    <row r="24902" spans="1:8" x14ac:dyDescent="0.2">
      <c r="A24902">
        <v>6.4265769705419904E+17</v>
      </c>
      <c r="B24902" t="s">
        <v>50131</v>
      </c>
      <c r="C24902" t="s">
        <v>50132</v>
      </c>
      <c r="D24902" s="1">
        <v>42259.552187499998</v>
      </c>
      <c r="E24902">
        <v>382</v>
      </c>
      <c r="F24902">
        <v>976</v>
      </c>
      <c r="G24902" t="e">
        <f>ColinCavall</f>
        <v>#NAME?</v>
      </c>
    </row>
    <row r="24903" spans="1:8" x14ac:dyDescent="0.2">
      <c r="A24903">
        <v>6.4265837240425203E+17</v>
      </c>
      <c r="B24903" t="s">
        <v>50133</v>
      </c>
      <c r="C24903" t="s">
        <v>50134</v>
      </c>
      <c r="D24903" s="1">
        <v>42259.554050925923</v>
      </c>
      <c r="E24903">
        <v>608</v>
      </c>
      <c r="F24903">
        <v>1417</v>
      </c>
      <c r="G24903" t="s">
        <v>89</v>
      </c>
    </row>
    <row r="24904" spans="1:8" x14ac:dyDescent="0.2">
      <c r="A24904">
        <v>6.4265878306440294E+17</v>
      </c>
      <c r="B24904" t="s">
        <v>50135</v>
      </c>
      <c r="C24904" t="s">
        <v>50136</v>
      </c>
      <c r="D24904" s="1">
        <v>42259.555185185185</v>
      </c>
      <c r="E24904">
        <v>570</v>
      </c>
      <c r="F24904">
        <v>1302</v>
      </c>
      <c r="G24904" t="s">
        <v>215</v>
      </c>
    </row>
    <row r="24905" spans="1:8" x14ac:dyDescent="0.2">
      <c r="A24905">
        <v>6.42659029102272E+17</v>
      </c>
      <c r="B24905" t="s">
        <v>50137</v>
      </c>
      <c r="C24905" t="s">
        <v>50138</v>
      </c>
      <c r="D24905" s="1">
        <v>42259.555868055555</v>
      </c>
      <c r="E24905">
        <v>470</v>
      </c>
      <c r="F24905">
        <v>623</v>
      </c>
      <c r="G24905" t="s">
        <v>215</v>
      </c>
      <c r="H24905" t="s">
        <v>616</v>
      </c>
    </row>
    <row r="24906" spans="1:8" x14ac:dyDescent="0.2">
      <c r="A24906">
        <v>6.4265921066949798E+17</v>
      </c>
      <c r="B24906" t="s">
        <v>50139</v>
      </c>
      <c r="C24906" t="s">
        <v>50140</v>
      </c>
      <c r="D24906" s="1">
        <v>42259.55636574074</v>
      </c>
      <c r="E24906">
        <v>748</v>
      </c>
      <c r="F24906">
        <v>1206</v>
      </c>
      <c r="G24906" t="s">
        <v>576</v>
      </c>
    </row>
    <row r="24907" spans="1:8" x14ac:dyDescent="0.2">
      <c r="A24907">
        <v>6.42660418683584E+17</v>
      </c>
      <c r="B24907" t="s">
        <v>50141</v>
      </c>
      <c r="C24907" t="s">
        <v>50142</v>
      </c>
      <c r="D24907" s="1">
        <v>42259.559699074074</v>
      </c>
      <c r="E24907">
        <v>705</v>
      </c>
      <c r="F24907">
        <v>1323</v>
      </c>
      <c r="G24907" t="s">
        <v>89</v>
      </c>
    </row>
    <row r="24908" spans="1:8" x14ac:dyDescent="0.2">
      <c r="A24908">
        <v>6.4272531577779802E+17</v>
      </c>
      <c r="B24908" t="s">
        <v>50143</v>
      </c>
      <c r="C24908" t="s">
        <v>50144</v>
      </c>
      <c r="D24908" s="1">
        <v>42259.73878472222</v>
      </c>
      <c r="E24908">
        <v>575</v>
      </c>
      <c r="F24908">
        <v>1092</v>
      </c>
      <c r="G24908" t="s">
        <v>89</v>
      </c>
    </row>
    <row r="24909" spans="1:8" x14ac:dyDescent="0.2">
      <c r="A24909">
        <v>6.4272727775580506E+17</v>
      </c>
      <c r="B24909" t="s">
        <v>50145</v>
      </c>
      <c r="C24909" t="s">
        <v>50146</v>
      </c>
      <c r="D24909" s="1">
        <v>42259.744189814817</v>
      </c>
      <c r="E24909">
        <v>863</v>
      </c>
      <c r="F24909">
        <v>1341</v>
      </c>
    </row>
    <row r="24910" spans="1:8" x14ac:dyDescent="0.2">
      <c r="A24910">
        <v>6.4272907321152294E+17</v>
      </c>
      <c r="B24910" t="s">
        <v>50147</v>
      </c>
      <c r="C24910" t="s">
        <v>50148</v>
      </c>
      <c r="D24910" s="1">
        <v>42259.749155092592</v>
      </c>
      <c r="E24910">
        <v>1601</v>
      </c>
      <c r="F24910">
        <v>3052</v>
      </c>
      <c r="G24910" t="s">
        <v>215</v>
      </c>
      <c r="H24910" t="s">
        <v>390</v>
      </c>
    </row>
    <row r="24911" spans="1:8" x14ac:dyDescent="0.2">
      <c r="A24911">
        <v>6.42788749030608E+17</v>
      </c>
      <c r="B24911" t="s">
        <v>50149</v>
      </c>
      <c r="C24911" t="s">
        <v>50150</v>
      </c>
      <c r="D24911" s="1">
        <v>42259.913819444446</v>
      </c>
      <c r="E24911">
        <v>1012</v>
      </c>
      <c r="F24911">
        <v>2027</v>
      </c>
      <c r="G24911" t="s">
        <v>89</v>
      </c>
    </row>
    <row r="24912" spans="1:8" x14ac:dyDescent="0.2">
      <c r="A24912">
        <v>6.4278893553034394E+17</v>
      </c>
      <c r="B24912" t="s">
        <v>50151</v>
      </c>
      <c r="C24912" t="s">
        <v>50152</v>
      </c>
      <c r="D24912" s="1">
        <v>42259.914340277777</v>
      </c>
      <c r="E24912">
        <v>1681</v>
      </c>
      <c r="F24912">
        <v>3130</v>
      </c>
      <c r="G24912" t="s">
        <v>89</v>
      </c>
    </row>
    <row r="24913" spans="1:8" x14ac:dyDescent="0.2">
      <c r="A24913">
        <v>6.4279026253261197E+17</v>
      </c>
      <c r="B24913" t="s">
        <v>50153</v>
      </c>
      <c r="C24913" t="s">
        <v>50154</v>
      </c>
      <c r="D24913" s="1">
        <v>42259.917997685188</v>
      </c>
      <c r="E24913">
        <v>1143</v>
      </c>
      <c r="F24913">
        <v>2328</v>
      </c>
      <c r="G24913" t="s">
        <v>215</v>
      </c>
    </row>
    <row r="24914" spans="1:8" x14ac:dyDescent="0.2">
      <c r="A24914">
        <v>6.4280274942021606E+17</v>
      </c>
      <c r="B24914" t="s">
        <v>50155</v>
      </c>
      <c r="C24914" t="s">
        <v>50156</v>
      </c>
      <c r="D24914" s="1">
        <v>42259.952453703707</v>
      </c>
      <c r="E24914">
        <v>1059</v>
      </c>
      <c r="F24914">
        <v>2487</v>
      </c>
    </row>
    <row r="24915" spans="1:8" x14ac:dyDescent="0.2">
      <c r="A24915">
        <v>6.4280325954827802E+17</v>
      </c>
      <c r="B24915" t="s">
        <v>50157</v>
      </c>
      <c r="C24915" t="s">
        <v>50158</v>
      </c>
      <c r="D24915" s="1">
        <v>42259.953865740739</v>
      </c>
      <c r="E24915">
        <v>945</v>
      </c>
      <c r="F24915">
        <v>1854</v>
      </c>
      <c r="H24915" t="s">
        <v>390</v>
      </c>
    </row>
    <row r="24916" spans="1:8" x14ac:dyDescent="0.2">
      <c r="A24916">
        <v>6.4283835274029005E+17</v>
      </c>
      <c r="B24916" t="s">
        <v>50159</v>
      </c>
      <c r="C24916" t="s">
        <v>50160</v>
      </c>
      <c r="D24916" s="1">
        <v>42260.050706018519</v>
      </c>
      <c r="E24916">
        <v>469</v>
      </c>
      <c r="F24916">
        <v>1248</v>
      </c>
      <c r="G24916" t="s">
        <v>487</v>
      </c>
      <c r="H24916" t="s">
        <v>390</v>
      </c>
    </row>
    <row r="24917" spans="1:8" x14ac:dyDescent="0.2">
      <c r="A24917">
        <v>6.4283891640858995E+17</v>
      </c>
      <c r="B24917" t="s">
        <v>50161</v>
      </c>
      <c r="C24917" t="s">
        <v>50162</v>
      </c>
      <c r="D24917" s="1">
        <v>42260.052256944444</v>
      </c>
      <c r="E24917">
        <v>757</v>
      </c>
      <c r="F24917">
        <v>1682</v>
      </c>
      <c r="G24917" t="s">
        <v>89</v>
      </c>
    </row>
    <row r="24918" spans="1:8" x14ac:dyDescent="0.2">
      <c r="A24918">
        <v>6.4283921282006605E+17</v>
      </c>
      <c r="B24918" t="s">
        <v>50163</v>
      </c>
      <c r="C24918" t="s">
        <v>50164</v>
      </c>
      <c r="D24918" s="1">
        <v>42260.053078703706</v>
      </c>
      <c r="E24918">
        <v>478</v>
      </c>
      <c r="F24918">
        <v>634</v>
      </c>
      <c r="G24918" t="s">
        <v>576</v>
      </c>
    </row>
    <row r="24919" spans="1:8" x14ac:dyDescent="0.2">
      <c r="A24919">
        <v>6.4283948681715699E+17</v>
      </c>
      <c r="B24919" t="s">
        <v>50165</v>
      </c>
      <c r="C24919" t="s">
        <v>50166</v>
      </c>
      <c r="D24919" s="1">
        <v>42260.053831018522</v>
      </c>
      <c r="E24919">
        <v>857</v>
      </c>
      <c r="F24919">
        <v>1675</v>
      </c>
      <c r="G24919" t="e">
        <f>DaveInKeno</f>
        <v>#NAME?</v>
      </c>
    </row>
    <row r="24920" spans="1:8" x14ac:dyDescent="0.2">
      <c r="A24920">
        <v>6.4283987492864E+17</v>
      </c>
      <c r="B24920" t="s">
        <v>50167</v>
      </c>
      <c r="C24920" t="s">
        <v>50168</v>
      </c>
      <c r="D24920" s="1">
        <v>42260.054907407408</v>
      </c>
      <c r="E24920">
        <v>587</v>
      </c>
      <c r="F24920">
        <v>1046</v>
      </c>
      <c r="G24920" t="s">
        <v>215</v>
      </c>
      <c r="H24920" t="s">
        <v>616</v>
      </c>
    </row>
    <row r="24921" spans="1:8" x14ac:dyDescent="0.2">
      <c r="A24921">
        <v>6.4284036828371302E+17</v>
      </c>
      <c r="B24921" t="s">
        <v>50169</v>
      </c>
      <c r="C24921" t="s">
        <v>50170</v>
      </c>
      <c r="D24921" s="1">
        <v>42260.056261574071</v>
      </c>
      <c r="E24921">
        <v>720</v>
      </c>
      <c r="F24921">
        <v>1769</v>
      </c>
      <c r="G24921" t="s">
        <v>215</v>
      </c>
      <c r="H24921" t="s">
        <v>390</v>
      </c>
    </row>
    <row r="24922" spans="1:8" x14ac:dyDescent="0.2">
      <c r="A24922">
        <v>6.4284098466605005E+17</v>
      </c>
      <c r="B24922" t="s">
        <v>50171</v>
      </c>
      <c r="C24922" t="s">
        <v>50172</v>
      </c>
      <c r="D24922" s="1">
        <v>42260.057962962965</v>
      </c>
      <c r="E24922">
        <v>962</v>
      </c>
      <c r="F24922">
        <v>1392</v>
      </c>
      <c r="G24922" t="s">
        <v>215</v>
      </c>
      <c r="H24922" t="s">
        <v>390</v>
      </c>
    </row>
    <row r="24923" spans="1:8" x14ac:dyDescent="0.2">
      <c r="A24923">
        <v>6.4284125090362099E+17</v>
      </c>
      <c r="B24923" t="s">
        <v>50173</v>
      </c>
      <c r="C24923" t="s">
        <v>50174</v>
      </c>
      <c r="D24923" s="1">
        <v>42260.058703703704</v>
      </c>
      <c r="E24923">
        <v>988</v>
      </c>
      <c r="F24923">
        <v>2029</v>
      </c>
      <c r="G24923" t="s">
        <v>215</v>
      </c>
      <c r="H24923" t="s">
        <v>390</v>
      </c>
    </row>
    <row r="24924" spans="1:8" x14ac:dyDescent="0.2">
      <c r="A24924">
        <v>6.4305692230893901E+17</v>
      </c>
      <c r="B24924" t="s">
        <v>50175</v>
      </c>
      <c r="C24924" t="s">
        <v>50176</v>
      </c>
      <c r="D24924" s="1">
        <v>42260.65384259259</v>
      </c>
      <c r="E24924">
        <v>2260</v>
      </c>
      <c r="F24924">
        <v>4140</v>
      </c>
    </row>
    <row r="24925" spans="1:8" x14ac:dyDescent="0.2">
      <c r="A24925">
        <v>6.4344410204713306E+17</v>
      </c>
      <c r="B24925" t="s">
        <v>50177</v>
      </c>
      <c r="C24925" t="s">
        <v>50178</v>
      </c>
      <c r="D24925" s="1">
        <v>42261.722256944442</v>
      </c>
      <c r="E24925">
        <v>1186</v>
      </c>
      <c r="F24925">
        <v>1491</v>
      </c>
      <c r="G24925" t="s">
        <v>215</v>
      </c>
    </row>
    <row r="24926" spans="1:8" x14ac:dyDescent="0.2">
      <c r="A24926">
        <v>6.4344547300147994E+17</v>
      </c>
      <c r="B24926" t="s">
        <v>50179</v>
      </c>
      <c r="C24926" t="s">
        <v>50180</v>
      </c>
      <c r="D24926" s="1">
        <v>42261.726041666669</v>
      </c>
      <c r="E24926">
        <v>1406</v>
      </c>
      <c r="F24926">
        <v>1520</v>
      </c>
    </row>
    <row r="24927" spans="1:8" x14ac:dyDescent="0.2">
      <c r="A24927">
        <v>6.4346403074985894E+17</v>
      </c>
      <c r="B24927" t="s">
        <v>50181</v>
      </c>
      <c r="C24927" t="s">
        <v>50182</v>
      </c>
      <c r="D24927" s="1">
        <v>42261.777245370373</v>
      </c>
      <c r="E24927">
        <v>2041</v>
      </c>
      <c r="F24927">
        <v>3674</v>
      </c>
      <c r="G24927" t="s">
        <v>89</v>
      </c>
    </row>
    <row r="24928" spans="1:8" x14ac:dyDescent="0.2">
      <c r="A24928">
        <v>6.4346420252763302E+17</v>
      </c>
      <c r="B24928" t="s">
        <v>50183</v>
      </c>
      <c r="C24928" t="s">
        <v>50184</v>
      </c>
      <c r="D24928" s="1">
        <v>42261.777719907404</v>
      </c>
      <c r="E24928">
        <v>1050</v>
      </c>
      <c r="F24928">
        <v>3259</v>
      </c>
    </row>
    <row r="24929" spans="1:8" x14ac:dyDescent="0.2">
      <c r="A24929">
        <v>6.4346741128338598E+17</v>
      </c>
      <c r="B24929" t="s">
        <v>50185</v>
      </c>
      <c r="C24929" t="s">
        <v>50186</v>
      </c>
      <c r="D24929" s="1">
        <v>42261.786574074074</v>
      </c>
      <c r="E24929">
        <v>1293</v>
      </c>
      <c r="F24929">
        <v>2195</v>
      </c>
    </row>
    <row r="24930" spans="1:8" x14ac:dyDescent="0.2">
      <c r="A24930">
        <v>6.43490309322752E+17</v>
      </c>
      <c r="B24930" t="s">
        <v>50187</v>
      </c>
      <c r="C24930" t="s">
        <v>50188</v>
      </c>
      <c r="D24930" s="1">
        <v>42261.849756944444</v>
      </c>
      <c r="E24930">
        <v>1881</v>
      </c>
      <c r="F24930">
        <v>3105</v>
      </c>
    </row>
    <row r="24931" spans="1:8" x14ac:dyDescent="0.2">
      <c r="A24931">
        <v>6.4351114415037594E+17</v>
      </c>
      <c r="B24931" t="s">
        <v>50189</v>
      </c>
      <c r="C24931" t="s">
        <v>50190</v>
      </c>
      <c r="D24931" s="1">
        <v>42261.907256944447</v>
      </c>
      <c r="E24931">
        <v>848</v>
      </c>
      <c r="F24931">
        <v>1209</v>
      </c>
      <c r="G24931" t="s">
        <v>215</v>
      </c>
    </row>
    <row r="24932" spans="1:8" x14ac:dyDescent="0.2">
      <c r="A24932">
        <v>6.4351147689290906E+17</v>
      </c>
      <c r="B24932" t="s">
        <v>50191</v>
      </c>
      <c r="C24932" t="s">
        <v>50192</v>
      </c>
      <c r="D24932" s="1">
        <v>42261.908171296294</v>
      </c>
      <c r="E24932">
        <v>1297</v>
      </c>
      <c r="F24932">
        <v>1383</v>
      </c>
      <c r="G24932" t="s">
        <v>89</v>
      </c>
    </row>
    <row r="24933" spans="1:8" x14ac:dyDescent="0.2">
      <c r="A24933">
        <v>6.4352361598042099E+17</v>
      </c>
      <c r="B24933" t="s">
        <v>50193</v>
      </c>
      <c r="C24933" t="s">
        <v>50194</v>
      </c>
      <c r="D24933" s="1">
        <v>42261.941666666666</v>
      </c>
      <c r="E24933">
        <v>1193</v>
      </c>
      <c r="F24933">
        <v>2202</v>
      </c>
      <c r="G24933" t="s">
        <v>89</v>
      </c>
      <c r="H24933" t="s">
        <v>390</v>
      </c>
    </row>
    <row r="24934" spans="1:8" x14ac:dyDescent="0.2">
      <c r="A24934">
        <v>6.4360603315645197E+17</v>
      </c>
      <c r="B24934" t="s">
        <v>50195</v>
      </c>
      <c r="C24934" t="s">
        <v>50196</v>
      </c>
      <c r="D24934" s="1">
        <v>42262.16909722222</v>
      </c>
      <c r="E24934">
        <v>1644</v>
      </c>
      <c r="F24934">
        <v>2841</v>
      </c>
    </row>
    <row r="24935" spans="1:8" x14ac:dyDescent="0.2">
      <c r="A24935">
        <v>6.4364965307904E+17</v>
      </c>
      <c r="B24935" t="s">
        <v>50197</v>
      </c>
      <c r="C24935" t="s">
        <v>50198</v>
      </c>
      <c r="D24935" s="1">
        <v>42262.289467592593</v>
      </c>
      <c r="E24935">
        <v>1605</v>
      </c>
      <c r="F24935">
        <v>2822</v>
      </c>
    </row>
    <row r="24936" spans="1:8" x14ac:dyDescent="0.2">
      <c r="A24936">
        <v>6.4365015790549402E+17</v>
      </c>
      <c r="B24936" t="s">
        <v>50199</v>
      </c>
      <c r="C24936" t="s">
        <v>50200</v>
      </c>
      <c r="D24936" s="1">
        <v>42262.290856481479</v>
      </c>
      <c r="E24936">
        <v>924</v>
      </c>
      <c r="F24936">
        <v>1248</v>
      </c>
      <c r="G24936" t="s">
        <v>9029</v>
      </c>
    </row>
    <row r="24937" spans="1:8" x14ac:dyDescent="0.2">
      <c r="A24937">
        <v>6.4376811146487296E+17</v>
      </c>
      <c r="B24937" t="s">
        <v>50201</v>
      </c>
      <c r="C24937" t="s">
        <v>50202</v>
      </c>
      <c r="D24937" s="1">
        <v>42262.616354166668</v>
      </c>
      <c r="E24937">
        <v>784</v>
      </c>
      <c r="F24937">
        <v>1295</v>
      </c>
      <c r="G24937" t="s">
        <v>215</v>
      </c>
    </row>
    <row r="24938" spans="1:8" x14ac:dyDescent="0.2">
      <c r="A24938">
        <v>6.4376882511728205E+17</v>
      </c>
      <c r="B24938" t="s">
        <v>50203</v>
      </c>
      <c r="C24938" t="s">
        <v>50204</v>
      </c>
      <c r="D24938" s="1">
        <v>42262.618321759262</v>
      </c>
      <c r="E24938">
        <v>2581</v>
      </c>
      <c r="F24938">
        <v>4134</v>
      </c>
    </row>
    <row r="24939" spans="1:8" x14ac:dyDescent="0.2">
      <c r="A24939">
        <v>6.4379439066673498E+17</v>
      </c>
      <c r="B24939" t="s">
        <v>50205</v>
      </c>
      <c r="C24939" t="s">
        <v>50206</v>
      </c>
      <c r="D24939" s="1">
        <v>42262.68886574074</v>
      </c>
      <c r="E24939">
        <v>1020</v>
      </c>
      <c r="F24939">
        <v>2483</v>
      </c>
    </row>
    <row r="24940" spans="1:8" x14ac:dyDescent="0.2">
      <c r="A24940">
        <v>6.4379637778129306E+17</v>
      </c>
      <c r="B24940" t="s">
        <v>50207</v>
      </c>
      <c r="C24940" t="s">
        <v>50208</v>
      </c>
      <c r="D24940" s="1">
        <v>42262.694351851853</v>
      </c>
      <c r="E24940">
        <v>1297</v>
      </c>
      <c r="F24940">
        <v>2764</v>
      </c>
      <c r="G24940" t="s">
        <v>215</v>
      </c>
    </row>
    <row r="24941" spans="1:8" x14ac:dyDescent="0.2">
      <c r="A24941">
        <v>6.4380133172395597E+17</v>
      </c>
      <c r="B24941" t="s">
        <v>50209</v>
      </c>
      <c r="C24941" t="s">
        <v>50210</v>
      </c>
      <c r="D24941" s="1">
        <v>42262.708020833335</v>
      </c>
      <c r="E24941">
        <v>1194</v>
      </c>
      <c r="F24941">
        <v>2217</v>
      </c>
    </row>
    <row r="24942" spans="1:8" x14ac:dyDescent="0.2">
      <c r="A24942">
        <v>6.4380533178134899E+17</v>
      </c>
      <c r="B24942" t="s">
        <v>50211</v>
      </c>
      <c r="C24942" t="s">
        <v>50212</v>
      </c>
      <c r="D24942" s="1">
        <v>42262.7190625</v>
      </c>
      <c r="E24942">
        <v>1255</v>
      </c>
      <c r="F24942">
        <v>2042</v>
      </c>
    </row>
    <row r="24943" spans="1:8" x14ac:dyDescent="0.2">
      <c r="A24943">
        <v>6.4384340103781901E+17</v>
      </c>
      <c r="B24943" t="s">
        <v>50213</v>
      </c>
      <c r="C24943" t="s">
        <v>50214</v>
      </c>
      <c r="D24943" s="1">
        <v>42262.824108796296</v>
      </c>
      <c r="E24943">
        <v>1755</v>
      </c>
      <c r="F24943">
        <v>2941</v>
      </c>
      <c r="G24943" t="s">
        <v>89</v>
      </c>
    </row>
    <row r="24944" spans="1:8" x14ac:dyDescent="0.2">
      <c r="A24944">
        <v>6.4384369258808102E+17</v>
      </c>
      <c r="B24944" t="s">
        <v>50215</v>
      </c>
      <c r="C24944" t="s">
        <v>50216</v>
      </c>
      <c r="D24944" s="1">
        <v>42262.824918981481</v>
      </c>
      <c r="E24944">
        <v>1467</v>
      </c>
      <c r="F24944">
        <v>2406</v>
      </c>
      <c r="G24944" t="s">
        <v>89</v>
      </c>
    </row>
    <row r="24945" spans="1:8" x14ac:dyDescent="0.2">
      <c r="A24945">
        <v>6.4384499589255501E+17</v>
      </c>
      <c r="B24945" t="s">
        <v>50217</v>
      </c>
      <c r="C24945" t="s">
        <v>50218</v>
      </c>
      <c r="D24945" s="1">
        <v>42262.828506944446</v>
      </c>
      <c r="E24945">
        <v>1151</v>
      </c>
      <c r="F24945">
        <v>2629</v>
      </c>
      <c r="G24945" t="s">
        <v>89</v>
      </c>
    </row>
    <row r="24946" spans="1:8" x14ac:dyDescent="0.2">
      <c r="A24946">
        <v>6.4384688838764902E+17</v>
      </c>
      <c r="B24946" t="s">
        <v>50219</v>
      </c>
      <c r="C24946" t="s">
        <v>50220</v>
      </c>
      <c r="D24946" s="1">
        <v>42262.833726851852</v>
      </c>
      <c r="E24946">
        <v>2015</v>
      </c>
      <c r="F24946">
        <v>4072</v>
      </c>
      <c r="H24946" t="s">
        <v>505</v>
      </c>
    </row>
    <row r="24947" spans="1:8" x14ac:dyDescent="0.2">
      <c r="A24947">
        <v>6.4385667623646003E+17</v>
      </c>
      <c r="B24947" t="s">
        <v>50221</v>
      </c>
      <c r="C24947" t="s">
        <v>50222</v>
      </c>
      <c r="D24947" s="1">
        <v>42262.86074074074</v>
      </c>
      <c r="E24947">
        <v>1428</v>
      </c>
      <c r="F24947">
        <v>2674</v>
      </c>
      <c r="G24947" t="s">
        <v>89</v>
      </c>
    </row>
    <row r="24948" spans="1:8" x14ac:dyDescent="0.2">
      <c r="A24948">
        <v>6.4397736102149299E+17</v>
      </c>
      <c r="B24948" t="s">
        <v>50223</v>
      </c>
      <c r="C24948" t="s">
        <v>50224</v>
      </c>
      <c r="D24948" s="1">
        <v>42263.193773148145</v>
      </c>
      <c r="E24948">
        <v>1698</v>
      </c>
      <c r="F24948">
        <v>4070</v>
      </c>
    </row>
    <row r="24949" spans="1:8" x14ac:dyDescent="0.2">
      <c r="A24949">
        <v>6.4398718848969894E+17</v>
      </c>
      <c r="B24949" t="s">
        <v>50225</v>
      </c>
      <c r="C24949" t="s">
        <v>50226</v>
      </c>
      <c r="D24949" s="1">
        <v>42263.220891203702</v>
      </c>
      <c r="E24949">
        <v>1804</v>
      </c>
      <c r="F24949">
        <v>5155</v>
      </c>
    </row>
    <row r="24950" spans="1:8" x14ac:dyDescent="0.2">
      <c r="A24950">
        <v>6.4400816083593203E+17</v>
      </c>
      <c r="B24950" t="s">
        <v>50227</v>
      </c>
      <c r="C24950" t="s">
        <v>50228</v>
      </c>
      <c r="D24950" s="1">
        <v>42263.278761574074</v>
      </c>
      <c r="E24950">
        <v>763</v>
      </c>
      <c r="F24950">
        <v>1595</v>
      </c>
      <c r="G24950" t="s">
        <v>576</v>
      </c>
    </row>
    <row r="24951" spans="1:8" x14ac:dyDescent="0.2">
      <c r="A24951">
        <v>6.4400835176909594E+17</v>
      </c>
      <c r="B24951" t="s">
        <v>50229</v>
      </c>
      <c r="C24951" t="s">
        <v>50230</v>
      </c>
      <c r="D24951" s="1">
        <v>42263.279282407406</v>
      </c>
      <c r="E24951">
        <v>879</v>
      </c>
      <c r="F24951">
        <v>1577</v>
      </c>
      <c r="G24951" t="s">
        <v>50231</v>
      </c>
    </row>
    <row r="24952" spans="1:8" x14ac:dyDescent="0.2">
      <c r="A24952">
        <v>6.4400924024011098E+17</v>
      </c>
      <c r="B24952" t="s">
        <v>50232</v>
      </c>
      <c r="C24952" t="s">
        <v>50233</v>
      </c>
      <c r="D24952" s="1">
        <v>42263.281736111108</v>
      </c>
      <c r="E24952">
        <v>934</v>
      </c>
      <c r="F24952">
        <v>1773</v>
      </c>
      <c r="G24952" t="s">
        <v>215</v>
      </c>
    </row>
    <row r="24953" spans="1:8" x14ac:dyDescent="0.2">
      <c r="A24953">
        <v>6.4400957502527795E+17</v>
      </c>
      <c r="B24953" t="s">
        <v>50234</v>
      </c>
      <c r="C24953" t="s">
        <v>50235</v>
      </c>
      <c r="D24953" s="1">
        <v>42263.28266203704</v>
      </c>
      <c r="E24953">
        <v>978</v>
      </c>
      <c r="F24953">
        <v>1328</v>
      </c>
      <c r="G24953" t="s">
        <v>576</v>
      </c>
    </row>
    <row r="24954" spans="1:8" x14ac:dyDescent="0.2">
      <c r="A24954">
        <v>6.4401020570599002E+17</v>
      </c>
      <c r="B24954" t="s">
        <v>50236</v>
      </c>
      <c r="C24954" t="s">
        <v>50237</v>
      </c>
      <c r="D24954" s="1">
        <v>42263.284398148149</v>
      </c>
      <c r="E24954">
        <v>1064</v>
      </c>
      <c r="F24954">
        <v>2098</v>
      </c>
      <c r="G24954" t="s">
        <v>89</v>
      </c>
    </row>
    <row r="24955" spans="1:8" x14ac:dyDescent="0.2">
      <c r="A24955">
        <v>6.4403212643469696E+17</v>
      </c>
      <c r="B24955" t="s">
        <v>50238</v>
      </c>
      <c r="C24955" t="s">
        <v>50239</v>
      </c>
      <c r="D24955" s="1">
        <v>42263.344895833332</v>
      </c>
      <c r="E24955">
        <v>1071</v>
      </c>
      <c r="F24955">
        <v>2414</v>
      </c>
      <c r="G24955" t="s">
        <v>576</v>
      </c>
      <c r="H24955" t="s">
        <v>390</v>
      </c>
    </row>
    <row r="24956" spans="1:8" x14ac:dyDescent="0.2">
      <c r="A24956">
        <v>6.4424032192095795E+17</v>
      </c>
      <c r="B24956" t="s">
        <v>50240</v>
      </c>
      <c r="C24956" t="s">
        <v>50241</v>
      </c>
      <c r="D24956" s="1">
        <v>42263.919398148151</v>
      </c>
      <c r="E24956">
        <v>2272</v>
      </c>
      <c r="F24956">
        <v>4379</v>
      </c>
      <c r="G24956" t="s">
        <v>89</v>
      </c>
    </row>
    <row r="24957" spans="1:8" x14ac:dyDescent="0.2">
      <c r="A24957">
        <v>6.4424186683405504E+17</v>
      </c>
      <c r="B24957" t="s">
        <v>50242</v>
      </c>
      <c r="C24957" t="s">
        <v>50243</v>
      </c>
      <c r="D24957" s="1">
        <v>42263.923668981479</v>
      </c>
      <c r="E24957">
        <v>2829</v>
      </c>
      <c r="F24957">
        <v>3920</v>
      </c>
    </row>
    <row r="24958" spans="1:8" x14ac:dyDescent="0.2">
      <c r="A24958">
        <v>6.4424746405304704E+17</v>
      </c>
      <c r="B24958" t="s">
        <v>50244</v>
      </c>
      <c r="C24958" t="s">
        <v>50245</v>
      </c>
      <c r="D24958" s="1">
        <v>42263.939108796294</v>
      </c>
      <c r="E24958">
        <v>2415</v>
      </c>
      <c r="F24958">
        <v>6065</v>
      </c>
    </row>
    <row r="24959" spans="1:8" x14ac:dyDescent="0.2">
      <c r="A24959">
        <v>6.4435688217447603E+17</v>
      </c>
      <c r="B24959" t="s">
        <v>50246</v>
      </c>
      <c r="C24959" t="s">
        <v>50247</v>
      </c>
      <c r="D24959" s="1">
        <v>42264.241041666668</v>
      </c>
      <c r="E24959">
        <v>1782</v>
      </c>
      <c r="F24959">
        <v>2556</v>
      </c>
      <c r="G24959" t="s">
        <v>89</v>
      </c>
      <c r="H24959" t="s">
        <v>390</v>
      </c>
    </row>
    <row r="24960" spans="1:8" x14ac:dyDescent="0.2">
      <c r="A24960">
        <v>6.4435867843133402E+17</v>
      </c>
      <c r="B24960" t="s">
        <v>50248</v>
      </c>
      <c r="C24960" t="s">
        <v>50249</v>
      </c>
      <c r="D24960" s="1">
        <v>42264.246006944442</v>
      </c>
      <c r="E24960">
        <v>1793</v>
      </c>
      <c r="F24960">
        <v>4946</v>
      </c>
      <c r="H24960" t="s">
        <v>390</v>
      </c>
    </row>
    <row r="24961" spans="1:8" x14ac:dyDescent="0.2">
      <c r="A24961">
        <v>6.4436123290085696E+17</v>
      </c>
      <c r="B24961" t="s">
        <v>50250</v>
      </c>
      <c r="C24961" t="s">
        <v>50251</v>
      </c>
      <c r="D24961" s="1">
        <v>42264.253055555557</v>
      </c>
      <c r="E24961">
        <v>2259</v>
      </c>
      <c r="F24961">
        <v>4282</v>
      </c>
      <c r="H24961" t="s">
        <v>390</v>
      </c>
    </row>
    <row r="24962" spans="1:8" x14ac:dyDescent="0.2">
      <c r="A24962">
        <v>6.4436279652061504E+17</v>
      </c>
      <c r="B24962" t="s">
        <v>50252</v>
      </c>
      <c r="C24962" t="s">
        <v>50253</v>
      </c>
      <c r="D24962" s="1">
        <v>42264.257372685184</v>
      </c>
      <c r="E24962">
        <v>1405</v>
      </c>
      <c r="F24962">
        <v>1728</v>
      </c>
      <c r="H24962" t="s">
        <v>390</v>
      </c>
    </row>
    <row r="24963" spans="1:8" x14ac:dyDescent="0.2">
      <c r="A24963">
        <v>6.4456071266532902E+17</v>
      </c>
      <c r="B24963" t="s">
        <v>50254</v>
      </c>
      <c r="C24963" t="s">
        <v>50255</v>
      </c>
      <c r="D24963" s="1">
        <v>42264.803506944445</v>
      </c>
      <c r="E24963">
        <v>4314</v>
      </c>
      <c r="F24963">
        <v>9031</v>
      </c>
      <c r="G24963" t="s">
        <v>89</v>
      </c>
    </row>
    <row r="24964" spans="1:8" x14ac:dyDescent="0.2">
      <c r="A24964">
        <v>6.44561043402944E+17</v>
      </c>
      <c r="B24964" t="s">
        <v>50256</v>
      </c>
      <c r="C24964" t="s">
        <v>50257</v>
      </c>
      <c r="D24964" s="1">
        <v>42264.8044212963</v>
      </c>
      <c r="E24964">
        <v>3201</v>
      </c>
      <c r="F24964">
        <v>6010</v>
      </c>
      <c r="H24964" t="s">
        <v>390</v>
      </c>
    </row>
    <row r="24965" spans="1:8" x14ac:dyDescent="0.2">
      <c r="A24965">
        <v>6.4456370827078003E+17</v>
      </c>
      <c r="B24965" t="s">
        <v>50258</v>
      </c>
      <c r="C24965" t="s">
        <v>50259</v>
      </c>
      <c r="D24965" s="1">
        <v>42264.811782407407</v>
      </c>
      <c r="E24965">
        <v>1362</v>
      </c>
      <c r="F24965">
        <v>3147</v>
      </c>
      <c r="H24965" t="s">
        <v>390</v>
      </c>
    </row>
    <row r="24966" spans="1:8" x14ac:dyDescent="0.2">
      <c r="A24966">
        <v>6.44594974542176E+17</v>
      </c>
      <c r="B24966" t="s">
        <v>50260</v>
      </c>
      <c r="C24966" t="s">
        <v>50261</v>
      </c>
      <c r="D24966" s="1">
        <v>42264.898055555554</v>
      </c>
      <c r="E24966">
        <v>1509</v>
      </c>
      <c r="F24966">
        <v>2700</v>
      </c>
      <c r="G24966" t="s">
        <v>215</v>
      </c>
    </row>
    <row r="24967" spans="1:8" x14ac:dyDescent="0.2">
      <c r="A24967">
        <v>6.4459689269805005E+17</v>
      </c>
      <c r="B24967" t="s">
        <v>50262</v>
      </c>
      <c r="C24967" t="s">
        <v>50263</v>
      </c>
      <c r="D24967" s="1">
        <v>42264.903344907405</v>
      </c>
      <c r="E24967">
        <v>1058</v>
      </c>
      <c r="F24967">
        <v>1615</v>
      </c>
      <c r="G24967" t="s">
        <v>89</v>
      </c>
    </row>
    <row r="24968" spans="1:8" x14ac:dyDescent="0.2">
      <c r="A24968">
        <v>6.4493292635492698E+17</v>
      </c>
      <c r="B24968" t="s">
        <v>50264</v>
      </c>
      <c r="C24968" t="s">
        <v>50265</v>
      </c>
      <c r="D24968" s="1">
        <v>42265.830625000002</v>
      </c>
      <c r="E24968">
        <v>1487</v>
      </c>
      <c r="F24968">
        <v>2864</v>
      </c>
    </row>
    <row r="24969" spans="1:8" x14ac:dyDescent="0.2">
      <c r="A24969">
        <v>6.4495122251711206E+17</v>
      </c>
      <c r="B24969" t="s">
        <v>50266</v>
      </c>
      <c r="C24969" t="s">
        <v>50267</v>
      </c>
      <c r="D24969" s="1">
        <v>42265.881111111114</v>
      </c>
      <c r="E24969">
        <v>3516</v>
      </c>
      <c r="F24969">
        <v>6805</v>
      </c>
    </row>
    <row r="24970" spans="1:8" x14ac:dyDescent="0.2">
      <c r="A24970">
        <v>6.4495293894782899E+17</v>
      </c>
      <c r="B24970" t="s">
        <v>50268</v>
      </c>
      <c r="C24970" t="s">
        <v>50269</v>
      </c>
      <c r="D24970" s="1">
        <v>42265.885844907411</v>
      </c>
      <c r="E24970">
        <v>798</v>
      </c>
      <c r="F24970">
        <v>1710</v>
      </c>
    </row>
    <row r="24971" spans="1:8" x14ac:dyDescent="0.2">
      <c r="A24971">
        <v>6.4498087987871296E+17</v>
      </c>
      <c r="B24971" t="s">
        <v>50270</v>
      </c>
      <c r="C24971" t="s">
        <v>50271</v>
      </c>
      <c r="D24971" s="1">
        <v>42265.962951388887</v>
      </c>
      <c r="E24971">
        <v>3223</v>
      </c>
      <c r="F24971">
        <v>4720</v>
      </c>
    </row>
    <row r="24972" spans="1:8" x14ac:dyDescent="0.2">
      <c r="A24972">
        <v>6.4498210726626496E+17</v>
      </c>
      <c r="B24972" t="s">
        <v>50272</v>
      </c>
      <c r="C24972" t="s">
        <v>50273</v>
      </c>
      <c r="D24972" s="1">
        <v>42265.96634259259</v>
      </c>
      <c r="E24972">
        <v>1812</v>
      </c>
      <c r="F24972">
        <v>2950</v>
      </c>
    </row>
    <row r="24973" spans="1:8" x14ac:dyDescent="0.2">
      <c r="A24973">
        <v>6.4521726031185498E+17</v>
      </c>
      <c r="B24973" t="s">
        <v>50274</v>
      </c>
      <c r="C24973" t="s">
        <v>50275</v>
      </c>
      <c r="D24973" s="1">
        <v>42266.615243055552</v>
      </c>
      <c r="E24973">
        <v>5927</v>
      </c>
      <c r="F24973">
        <v>11868</v>
      </c>
    </row>
    <row r="24974" spans="1:8" x14ac:dyDescent="0.2">
      <c r="A24974">
        <v>6.4521889863214605E+17</v>
      </c>
      <c r="B24974" t="s">
        <v>50276</v>
      </c>
      <c r="C24974" t="s">
        <v>50277</v>
      </c>
      <c r="D24974" s="1">
        <v>42266.619756944441</v>
      </c>
      <c r="E24974">
        <v>4907</v>
      </c>
      <c r="F24974">
        <v>9662</v>
      </c>
    </row>
    <row r="24975" spans="1:8" x14ac:dyDescent="0.2">
      <c r="A24975">
        <v>6.4522032696044301E+17</v>
      </c>
      <c r="B24975" t="s">
        <v>50278</v>
      </c>
      <c r="C24975" t="s">
        <v>50279</v>
      </c>
      <c r="D24975" s="1">
        <v>42266.623703703706</v>
      </c>
      <c r="E24975">
        <v>5082</v>
      </c>
      <c r="F24975">
        <v>9575</v>
      </c>
    </row>
    <row r="24976" spans="1:8" x14ac:dyDescent="0.2">
      <c r="A24976">
        <v>6.4522568432816499E+17</v>
      </c>
      <c r="B24976" t="s">
        <v>50280</v>
      </c>
      <c r="C24976" t="s">
        <v>50281</v>
      </c>
      <c r="D24976" s="1">
        <v>42266.638483796298</v>
      </c>
      <c r="E24976">
        <v>3131</v>
      </c>
      <c r="F24976">
        <v>7274</v>
      </c>
    </row>
    <row r="24977" spans="1:8" x14ac:dyDescent="0.2">
      <c r="A24977">
        <v>6.4523016999788096E+17</v>
      </c>
      <c r="B24977" t="s">
        <v>50282</v>
      </c>
      <c r="C24977" t="s">
        <v>50283</v>
      </c>
      <c r="D24977" s="1">
        <v>42266.650856481479</v>
      </c>
      <c r="E24977">
        <v>7172</v>
      </c>
      <c r="F24977">
        <v>13233</v>
      </c>
    </row>
    <row r="24978" spans="1:8" x14ac:dyDescent="0.2">
      <c r="A24978">
        <v>6.4531521564351603E+17</v>
      </c>
      <c r="B24978" t="s">
        <v>50284</v>
      </c>
      <c r="C24978" t="s">
        <v>50285</v>
      </c>
      <c r="D24978" s="1">
        <v>42266.88554398148</v>
      </c>
      <c r="E24978">
        <v>1549</v>
      </c>
      <c r="F24978">
        <v>3248</v>
      </c>
    </row>
    <row r="24979" spans="1:8" x14ac:dyDescent="0.2">
      <c r="A24979">
        <v>6.4531929851330496E+17</v>
      </c>
      <c r="B24979" t="s">
        <v>50286</v>
      </c>
      <c r="C24979" t="s">
        <v>50287</v>
      </c>
      <c r="D24979" s="1">
        <v>42266.896805555552</v>
      </c>
      <c r="E24979">
        <v>3252</v>
      </c>
      <c r="F24979">
        <v>5037</v>
      </c>
      <c r="H24979" t="s">
        <v>616</v>
      </c>
    </row>
    <row r="24980" spans="1:8" x14ac:dyDescent="0.2">
      <c r="A24980">
        <v>6.4539928662104397E+17</v>
      </c>
      <c r="B24980" t="s">
        <v>50288</v>
      </c>
      <c r="C24980" t="s">
        <v>50289</v>
      </c>
      <c r="D24980" s="1">
        <v>42267.117534722223</v>
      </c>
      <c r="E24980">
        <v>1722</v>
      </c>
      <c r="F24980">
        <v>2436</v>
      </c>
    </row>
    <row r="24981" spans="1:8" x14ac:dyDescent="0.2">
      <c r="A24981">
        <v>6.4541523102864102E+17</v>
      </c>
      <c r="B24981" t="s">
        <v>50290</v>
      </c>
      <c r="C24981" t="s">
        <v>50291</v>
      </c>
      <c r="D24981" s="1">
        <v>42267.161527777775</v>
      </c>
      <c r="E24981">
        <v>1865</v>
      </c>
      <c r="F24981">
        <v>3715</v>
      </c>
      <c r="G24981" t="s">
        <v>89</v>
      </c>
    </row>
    <row r="24982" spans="1:8" x14ac:dyDescent="0.2">
      <c r="A24982">
        <v>6.4552469644069606E+17</v>
      </c>
      <c r="B24982" t="s">
        <v>50292</v>
      </c>
      <c r="C24982" t="s">
        <v>50293</v>
      </c>
      <c r="D24982" s="1">
        <v>42267.463599537034</v>
      </c>
      <c r="E24982">
        <v>1432</v>
      </c>
      <c r="F24982">
        <v>2142</v>
      </c>
      <c r="G24982" t="s">
        <v>50294</v>
      </c>
    </row>
    <row r="24983" spans="1:8" x14ac:dyDescent="0.2">
      <c r="A24983">
        <v>6.4552980995573696E+17</v>
      </c>
      <c r="B24983" t="s">
        <v>50295</v>
      </c>
      <c r="C24983" t="s">
        <v>50296</v>
      </c>
      <c r="D24983" s="1">
        <v>42267.477708333332</v>
      </c>
      <c r="E24983">
        <v>1132</v>
      </c>
      <c r="F24983">
        <v>2445</v>
      </c>
      <c r="G24983" t="s">
        <v>89</v>
      </c>
    </row>
    <row r="24984" spans="1:8" x14ac:dyDescent="0.2">
      <c r="A24984">
        <v>6.4558758005912294E+17</v>
      </c>
      <c r="B24984" t="s">
        <v>50297</v>
      </c>
      <c r="C24984" t="s">
        <v>50298</v>
      </c>
      <c r="D24984" s="1">
        <v>42267.637129629627</v>
      </c>
      <c r="E24984">
        <v>1591</v>
      </c>
      <c r="F24984">
        <v>2805</v>
      </c>
      <c r="G24984" t="s">
        <v>215</v>
      </c>
    </row>
    <row r="24985" spans="1:8" x14ac:dyDescent="0.2">
      <c r="A24985">
        <v>6.4575686122497997E+17</v>
      </c>
      <c r="B24985" t="s">
        <v>50299</v>
      </c>
      <c r="C24985" t="s">
        <v>50300</v>
      </c>
      <c r="D24985" s="1">
        <v>42268.104247685187</v>
      </c>
      <c r="E24985">
        <v>2142</v>
      </c>
      <c r="F24985">
        <v>3583</v>
      </c>
    </row>
    <row r="24986" spans="1:8" x14ac:dyDescent="0.2">
      <c r="A24986">
        <v>6.4576232175580698E+17</v>
      </c>
      <c r="B24986" t="s">
        <v>50301</v>
      </c>
      <c r="C24986" t="s">
        <v>50302</v>
      </c>
      <c r="D24986" s="1">
        <v>42268.119317129633</v>
      </c>
      <c r="E24986">
        <v>1873</v>
      </c>
      <c r="F24986">
        <v>3223</v>
      </c>
      <c r="G24986" t="s">
        <v>215</v>
      </c>
    </row>
    <row r="24987" spans="1:8" x14ac:dyDescent="0.2">
      <c r="A24987">
        <v>6.4576359098161101E+17</v>
      </c>
      <c r="B24987" t="s">
        <v>50303</v>
      </c>
      <c r="C24987" t="s">
        <v>50304</v>
      </c>
      <c r="D24987" s="1">
        <v>42268.122824074075</v>
      </c>
      <c r="E24987">
        <v>2906</v>
      </c>
      <c r="F24987">
        <v>5634</v>
      </c>
    </row>
    <row r="24988" spans="1:8" x14ac:dyDescent="0.2">
      <c r="A24988">
        <v>6.4576419721790195E+17</v>
      </c>
      <c r="B24988" t="s">
        <v>50305</v>
      </c>
      <c r="C24988" t="s">
        <v>50306</v>
      </c>
      <c r="D24988" s="1">
        <v>42268.124490740738</v>
      </c>
      <c r="E24988">
        <v>3772</v>
      </c>
      <c r="F24988">
        <v>7603</v>
      </c>
    </row>
    <row r="24989" spans="1:8" x14ac:dyDescent="0.2">
      <c r="A24989">
        <v>6.4577293541276006E+17</v>
      </c>
      <c r="B24989" t="s">
        <v>50307</v>
      </c>
      <c r="C24989" t="s">
        <v>50308</v>
      </c>
      <c r="D24989" s="1">
        <v>42268.148611111108</v>
      </c>
      <c r="E24989">
        <v>2629</v>
      </c>
      <c r="F24989">
        <v>3781</v>
      </c>
    </row>
    <row r="24990" spans="1:8" x14ac:dyDescent="0.2">
      <c r="A24990">
        <v>6.4580035780584602E+17</v>
      </c>
      <c r="B24990" t="s">
        <v>50309</v>
      </c>
      <c r="C24990" t="s">
        <v>50310</v>
      </c>
      <c r="D24990" s="1">
        <v>42268.224282407406</v>
      </c>
      <c r="E24990">
        <v>1436</v>
      </c>
      <c r="F24990">
        <v>2149</v>
      </c>
      <c r="G24990" t="s">
        <v>50311</v>
      </c>
    </row>
    <row r="24991" spans="1:8" x14ac:dyDescent="0.2">
      <c r="A24991">
        <v>6.4592366548225203E+17</v>
      </c>
      <c r="B24991" t="s">
        <v>50312</v>
      </c>
      <c r="C24991" t="s">
        <v>50313</v>
      </c>
      <c r="D24991" s="1">
        <v>42268.56454861111</v>
      </c>
      <c r="E24991">
        <v>590</v>
      </c>
      <c r="F24991">
        <v>1289</v>
      </c>
      <c r="G24991" t="s">
        <v>89</v>
      </c>
    </row>
    <row r="24992" spans="1:8" x14ac:dyDescent="0.2">
      <c r="A24992">
        <v>6.4593757839545498E+17</v>
      </c>
      <c r="B24992" t="s">
        <v>50314</v>
      </c>
      <c r="C24992" t="s">
        <v>50315</v>
      </c>
      <c r="D24992" s="1">
        <v>42268.602939814817</v>
      </c>
      <c r="E24992">
        <v>1055</v>
      </c>
      <c r="F24992">
        <v>2082</v>
      </c>
      <c r="G24992" t="s">
        <v>215</v>
      </c>
    </row>
    <row r="24993" spans="1:8" x14ac:dyDescent="0.2">
      <c r="A24993">
        <v>6.4593796387717094E+17</v>
      </c>
      <c r="B24993" t="s">
        <v>50316</v>
      </c>
      <c r="C24993" t="s">
        <v>50317</v>
      </c>
      <c r="D24993" s="1">
        <v>42268.604004629633</v>
      </c>
      <c r="E24993">
        <v>599</v>
      </c>
      <c r="F24993">
        <v>1117</v>
      </c>
      <c r="G24993" t="s">
        <v>576</v>
      </c>
      <c r="H24993" t="s">
        <v>616</v>
      </c>
    </row>
    <row r="24994" spans="1:8" x14ac:dyDescent="0.2">
      <c r="A24994">
        <v>6.4593818242978202E+17</v>
      </c>
      <c r="B24994" t="s">
        <v>50318</v>
      </c>
      <c r="C24994" t="s">
        <v>50319</v>
      </c>
      <c r="D24994" s="1">
        <v>42268.60460648148</v>
      </c>
      <c r="E24994">
        <v>459</v>
      </c>
      <c r="F24994">
        <v>950</v>
      </c>
      <c r="G24994" t="s">
        <v>576</v>
      </c>
    </row>
    <row r="24995" spans="1:8" x14ac:dyDescent="0.2">
      <c r="A24995">
        <v>6.45938490992128E+17</v>
      </c>
      <c r="B24995" t="s">
        <v>50320</v>
      </c>
      <c r="C24995" t="s">
        <v>50321</v>
      </c>
      <c r="D24995" s="1">
        <v>42268.605451388888</v>
      </c>
      <c r="E24995">
        <v>837</v>
      </c>
      <c r="F24995">
        <v>1473</v>
      </c>
      <c r="G24995" t="s">
        <v>215</v>
      </c>
    </row>
    <row r="24996" spans="1:8" x14ac:dyDescent="0.2">
      <c r="A24996">
        <v>6.4593855593255296E+17</v>
      </c>
      <c r="B24996" t="s">
        <v>50322</v>
      </c>
      <c r="C24996" t="s">
        <v>50323</v>
      </c>
      <c r="D24996" s="1">
        <v>42268.605636574073</v>
      </c>
      <c r="E24996">
        <v>706</v>
      </c>
      <c r="F24996">
        <v>1341</v>
      </c>
      <c r="G24996" t="s">
        <v>215</v>
      </c>
    </row>
    <row r="24997" spans="1:8" x14ac:dyDescent="0.2">
      <c r="A24997">
        <v>6.4593872531110694E+17</v>
      </c>
      <c r="B24997" t="s">
        <v>50324</v>
      </c>
      <c r="C24997" t="s">
        <v>50325</v>
      </c>
      <c r="D24997" s="1">
        <v>42268.606099537035</v>
      </c>
      <c r="E24997">
        <v>1103</v>
      </c>
      <c r="F24997">
        <v>1890</v>
      </c>
      <c r="G24997" t="s">
        <v>215</v>
      </c>
    </row>
    <row r="24998" spans="1:8" x14ac:dyDescent="0.2">
      <c r="A24998">
        <v>6.4593895814952499E+17</v>
      </c>
      <c r="B24998" t="s">
        <v>50326</v>
      </c>
      <c r="C24998" t="s">
        <v>50327</v>
      </c>
      <c r="D24998" s="1">
        <v>42268.606747685182</v>
      </c>
      <c r="E24998">
        <v>531</v>
      </c>
      <c r="F24998">
        <v>1129</v>
      </c>
      <c r="G24998" t="s">
        <v>576</v>
      </c>
    </row>
    <row r="24999" spans="1:8" x14ac:dyDescent="0.2">
      <c r="A24999">
        <v>6.4593959485324006E+17</v>
      </c>
      <c r="B24999" t="s">
        <v>50328</v>
      </c>
      <c r="C24999" t="s">
        <v>50329</v>
      </c>
      <c r="D24999" s="1">
        <v>42268.608506944445</v>
      </c>
      <c r="E24999">
        <v>556</v>
      </c>
      <c r="F24999">
        <v>1081</v>
      </c>
      <c r="G24999" t="s">
        <v>576</v>
      </c>
    </row>
    <row r="25000" spans="1:8" x14ac:dyDescent="0.2">
      <c r="A25000">
        <v>6.4593969298305395E+17</v>
      </c>
      <c r="B25000" t="s">
        <v>50330</v>
      </c>
      <c r="C25000" t="s">
        <v>50331</v>
      </c>
      <c r="D25000" s="1">
        <v>42268.608773148146</v>
      </c>
      <c r="E25000">
        <v>599</v>
      </c>
      <c r="F25000">
        <v>1155</v>
      </c>
      <c r="G25000" t="s">
        <v>487</v>
      </c>
    </row>
    <row r="25001" spans="1:8" x14ac:dyDescent="0.2">
      <c r="A25001">
        <v>6.4593997611549402E+17</v>
      </c>
      <c r="B25001" t="s">
        <v>50332</v>
      </c>
      <c r="C25001" t="s">
        <v>50333</v>
      </c>
      <c r="D25001" s="1">
        <v>42268.609548611108</v>
      </c>
      <c r="E25001">
        <v>1013</v>
      </c>
      <c r="F25001">
        <v>1335</v>
      </c>
      <c r="G25001" t="s">
        <v>215</v>
      </c>
    </row>
    <row r="25002" spans="1:8" x14ac:dyDescent="0.2">
      <c r="A25002">
        <v>6.4594010578239002E+17</v>
      </c>
      <c r="B25002" t="s">
        <v>50334</v>
      </c>
      <c r="C25002" t="s">
        <v>50335</v>
      </c>
      <c r="D25002" s="1">
        <v>42268.609907407408</v>
      </c>
      <c r="E25002">
        <v>374</v>
      </c>
      <c r="F25002">
        <v>816</v>
      </c>
      <c r="G25002" t="s">
        <v>50336</v>
      </c>
    </row>
    <row r="25003" spans="1:8" x14ac:dyDescent="0.2">
      <c r="A25003">
        <v>6.4594018891353203E+17</v>
      </c>
      <c r="B25003" t="s">
        <v>50337</v>
      </c>
      <c r="C25003" t="s">
        <v>50338</v>
      </c>
      <c r="D25003" s="1">
        <v>42268.610138888886</v>
      </c>
      <c r="E25003">
        <v>537</v>
      </c>
      <c r="F25003">
        <v>978</v>
      </c>
      <c r="G25003" t="s">
        <v>576</v>
      </c>
      <c r="H25003" t="s">
        <v>390</v>
      </c>
    </row>
    <row r="25004" spans="1:8" x14ac:dyDescent="0.2">
      <c r="A25004">
        <v>6.4594038602482803E+17</v>
      </c>
      <c r="B25004" t="s">
        <v>50339</v>
      </c>
      <c r="C25004" t="s">
        <v>50340</v>
      </c>
      <c r="D25004" s="1">
        <v>42268.610682870371</v>
      </c>
      <c r="E25004">
        <v>529</v>
      </c>
      <c r="F25004">
        <v>1144</v>
      </c>
      <c r="G25004" t="s">
        <v>576</v>
      </c>
    </row>
    <row r="25005" spans="1:8" x14ac:dyDescent="0.2">
      <c r="A25005">
        <v>6.4594048211212198E+17</v>
      </c>
      <c r="B25005" t="s">
        <v>50341</v>
      </c>
      <c r="C25005" t="s">
        <v>50342</v>
      </c>
      <c r="D25005" s="1">
        <v>42268.610949074071</v>
      </c>
      <c r="E25005">
        <v>794</v>
      </c>
      <c r="F25005">
        <v>1512</v>
      </c>
      <c r="G25005" t="s">
        <v>215</v>
      </c>
    </row>
    <row r="25006" spans="1:8" x14ac:dyDescent="0.2">
      <c r="A25006">
        <v>6.4596055131573402E+17</v>
      </c>
      <c r="B25006" t="s">
        <v>50343</v>
      </c>
      <c r="C25006" t="s">
        <v>50344</v>
      </c>
      <c r="D25006" s="1">
        <v>42268.666331018518</v>
      </c>
      <c r="E25006">
        <v>1072</v>
      </c>
      <c r="F25006">
        <v>1678</v>
      </c>
    </row>
    <row r="25007" spans="1:8" x14ac:dyDescent="0.2">
      <c r="A25007">
        <v>6.45961611539296E+17</v>
      </c>
      <c r="B25007" t="s">
        <v>50345</v>
      </c>
      <c r="C25007" t="s">
        <v>50346</v>
      </c>
      <c r="D25007" s="1">
        <v>42268.669259259259</v>
      </c>
      <c r="E25007">
        <v>1022</v>
      </c>
      <c r="F25007">
        <v>1576</v>
      </c>
      <c r="G25007" t="s">
        <v>89</v>
      </c>
      <c r="H25007" t="s">
        <v>390</v>
      </c>
    </row>
    <row r="25008" spans="1:8" x14ac:dyDescent="0.2">
      <c r="A25008">
        <v>6.45974808837136E+17</v>
      </c>
      <c r="B25008" t="s">
        <v>50347</v>
      </c>
      <c r="C25008" t="s">
        <v>50348</v>
      </c>
      <c r="D25008" s="1">
        <v>42268.705671296295</v>
      </c>
      <c r="E25008">
        <v>996</v>
      </c>
      <c r="F25008">
        <v>1960</v>
      </c>
    </row>
    <row r="25009" spans="1:8" x14ac:dyDescent="0.2">
      <c r="A25009">
        <v>6.4598253719034995E+17</v>
      </c>
      <c r="B25009" t="s">
        <v>50349</v>
      </c>
      <c r="C25009" t="s">
        <v>50350</v>
      </c>
      <c r="D25009" s="1">
        <v>42268.727002314816</v>
      </c>
      <c r="E25009">
        <v>735</v>
      </c>
      <c r="F25009">
        <v>1642</v>
      </c>
    </row>
    <row r="25010" spans="1:8" x14ac:dyDescent="0.2">
      <c r="A25010">
        <v>6.4599443055463194E+17</v>
      </c>
      <c r="B25010" t="s">
        <v>50351</v>
      </c>
      <c r="C25010" t="s">
        <v>50352</v>
      </c>
      <c r="D25010" s="1">
        <v>42268.759814814817</v>
      </c>
      <c r="E25010">
        <v>784</v>
      </c>
      <c r="F25010">
        <v>1430</v>
      </c>
    </row>
    <row r="25011" spans="1:8" x14ac:dyDescent="0.2">
      <c r="A25011">
        <v>6.4600779659346701E+17</v>
      </c>
      <c r="B25011" t="s">
        <v>50353</v>
      </c>
      <c r="C25011" t="s">
        <v>50354</v>
      </c>
      <c r="D25011" s="1">
        <v>42268.796701388892</v>
      </c>
      <c r="E25011">
        <v>882</v>
      </c>
      <c r="F25011">
        <v>2056</v>
      </c>
      <c r="H25011" t="s">
        <v>390</v>
      </c>
    </row>
    <row r="25012" spans="1:8" x14ac:dyDescent="0.2">
      <c r="A25012">
        <v>6.4600855207150298E+17</v>
      </c>
      <c r="B25012" t="s">
        <v>50355</v>
      </c>
      <c r="C25012" t="s">
        <v>50356</v>
      </c>
      <c r="D25012" s="1">
        <v>42268.798784722225</v>
      </c>
      <c r="E25012">
        <v>568</v>
      </c>
      <c r="F25012">
        <v>1222</v>
      </c>
      <c r="G25012" t="e">
        <f>dixierhilton</f>
        <v>#NAME?</v>
      </c>
      <c r="H25012" t="s">
        <v>390</v>
      </c>
    </row>
    <row r="25013" spans="1:8" x14ac:dyDescent="0.2">
      <c r="A25013">
        <v>6.4600906680907302E+17</v>
      </c>
      <c r="B25013" t="s">
        <v>50357</v>
      </c>
      <c r="C25013" t="s">
        <v>50358</v>
      </c>
      <c r="D25013" s="1">
        <v>42268.800208333334</v>
      </c>
      <c r="E25013">
        <v>582</v>
      </c>
      <c r="F25013">
        <v>963</v>
      </c>
      <c r="G25013" t="s">
        <v>89</v>
      </c>
      <c r="H25013" t="s">
        <v>390</v>
      </c>
    </row>
    <row r="25014" spans="1:8" x14ac:dyDescent="0.2">
      <c r="A25014">
        <v>6.4600982335669005E+17</v>
      </c>
      <c r="B25014" t="s">
        <v>50359</v>
      </c>
      <c r="C25014" t="s">
        <v>50360</v>
      </c>
      <c r="D25014" s="1">
        <v>42268.802291666667</v>
      </c>
      <c r="E25014">
        <v>467</v>
      </c>
      <c r="F25014">
        <v>1016</v>
      </c>
      <c r="G25014" t="s">
        <v>89</v>
      </c>
      <c r="H25014" t="s">
        <v>390</v>
      </c>
    </row>
    <row r="25015" spans="1:8" x14ac:dyDescent="0.2">
      <c r="A25015">
        <v>6.4601055499430694E+17</v>
      </c>
      <c r="B25015" t="s">
        <v>50361</v>
      </c>
      <c r="C25015" t="s">
        <v>50362</v>
      </c>
      <c r="D25015" s="1">
        <v>42268.80431712963</v>
      </c>
      <c r="E25015">
        <v>625</v>
      </c>
      <c r="F25015">
        <v>1224</v>
      </c>
      <c r="G25015" t="e">
        <f>Iammzsmit</f>
        <v>#NAME?</v>
      </c>
      <c r="H25015" t="s">
        <v>390</v>
      </c>
    </row>
    <row r="25016" spans="1:8" x14ac:dyDescent="0.2">
      <c r="A25016">
        <v>6.4601100889350106E+17</v>
      </c>
      <c r="B25016" t="s">
        <v>50363</v>
      </c>
      <c r="C25016" t="s">
        <v>50364</v>
      </c>
      <c r="D25016" s="1">
        <v>42268.805567129632</v>
      </c>
      <c r="E25016">
        <v>667</v>
      </c>
      <c r="F25016">
        <v>1251</v>
      </c>
      <c r="G25016" t="s">
        <v>89</v>
      </c>
      <c r="H25016" t="s">
        <v>390</v>
      </c>
    </row>
    <row r="25017" spans="1:8" x14ac:dyDescent="0.2">
      <c r="A25017">
        <v>6.4601141321180301E+17</v>
      </c>
      <c r="B25017" t="s">
        <v>50365</v>
      </c>
      <c r="C25017" t="s">
        <v>50366</v>
      </c>
      <c r="D25017" s="1">
        <v>42268.80667824074</v>
      </c>
      <c r="E25017">
        <v>465</v>
      </c>
      <c r="F25017">
        <v>968</v>
      </c>
      <c r="G25017" t="e">
        <f>KyleStephens30</f>
        <v>#NAME?</v>
      </c>
      <c r="H25017" t="s">
        <v>390</v>
      </c>
    </row>
    <row r="25018" spans="1:8" x14ac:dyDescent="0.2">
      <c r="A25018">
        <v>6.4601171171621606E+17</v>
      </c>
      <c r="B25018" t="s">
        <v>50367</v>
      </c>
      <c r="C25018" t="s">
        <v>50368</v>
      </c>
      <c r="D25018" s="1">
        <v>42268.807511574072</v>
      </c>
      <c r="E25018">
        <v>4596</v>
      </c>
      <c r="F25018">
        <v>5235</v>
      </c>
      <c r="G25018" t="s">
        <v>89</v>
      </c>
      <c r="H25018" t="s">
        <v>390</v>
      </c>
    </row>
    <row r="25019" spans="1:8" x14ac:dyDescent="0.2">
      <c r="A25019">
        <v>6.4601196564779802E+17</v>
      </c>
      <c r="B25019" t="s">
        <v>50369</v>
      </c>
      <c r="C25019" t="s">
        <v>50370</v>
      </c>
      <c r="D25019" s="1">
        <v>42268.808206018519</v>
      </c>
      <c r="E25019">
        <v>697</v>
      </c>
      <c r="F25019">
        <v>1314</v>
      </c>
      <c r="G25019" t="s">
        <v>89</v>
      </c>
      <c r="H25019" t="s">
        <v>390</v>
      </c>
    </row>
    <row r="25020" spans="1:8" x14ac:dyDescent="0.2">
      <c r="A25020">
        <v>6.4601245805906701E+17</v>
      </c>
      <c r="B25020" t="s">
        <v>50371</v>
      </c>
      <c r="C25020" t="s">
        <v>50372</v>
      </c>
      <c r="D25020" s="1">
        <v>42268.809560185182</v>
      </c>
      <c r="E25020">
        <v>1214</v>
      </c>
      <c r="F25020">
        <v>1931</v>
      </c>
      <c r="G25020" t="s">
        <v>89</v>
      </c>
      <c r="H25020" t="s">
        <v>390</v>
      </c>
    </row>
    <row r="25021" spans="1:8" x14ac:dyDescent="0.2">
      <c r="A25021">
        <v>6.4601270497774694E+17</v>
      </c>
      <c r="B25021" t="s">
        <v>50373</v>
      </c>
      <c r="C25021" t="s">
        <v>50374</v>
      </c>
      <c r="D25021" s="1">
        <v>42268.810243055559</v>
      </c>
      <c r="E25021">
        <v>545</v>
      </c>
      <c r="F25021">
        <v>1215</v>
      </c>
      <c r="G25021" t="s">
        <v>89</v>
      </c>
      <c r="H25021" t="s">
        <v>390</v>
      </c>
    </row>
    <row r="25022" spans="1:8" x14ac:dyDescent="0.2">
      <c r="A25022">
        <v>6.4601310921634995E+17</v>
      </c>
      <c r="B25022" t="s">
        <v>50375</v>
      </c>
      <c r="C25022" t="s">
        <v>50376</v>
      </c>
      <c r="D25022" s="1">
        <v>42268.811365740738</v>
      </c>
      <c r="E25022">
        <v>986</v>
      </c>
      <c r="F25022">
        <v>1884</v>
      </c>
      <c r="G25022" t="s">
        <v>89</v>
      </c>
      <c r="H25022" t="s">
        <v>390</v>
      </c>
    </row>
    <row r="25023" spans="1:8" x14ac:dyDescent="0.2">
      <c r="A25023">
        <v>6.4601335526684595E+17</v>
      </c>
      <c r="B25023" t="s">
        <v>50377</v>
      </c>
      <c r="C25023" t="s">
        <v>50378</v>
      </c>
      <c r="D25023" s="1">
        <v>42268.812037037038</v>
      </c>
      <c r="E25023">
        <v>956</v>
      </c>
      <c r="F25023">
        <v>1831</v>
      </c>
      <c r="G25023" t="e">
        <f>_Just_Mads_</f>
        <v>#NAME?</v>
      </c>
      <c r="H25023" t="s">
        <v>390</v>
      </c>
    </row>
    <row r="25024" spans="1:8" x14ac:dyDescent="0.2">
      <c r="A25024">
        <v>6.4601512729316096E+17</v>
      </c>
      <c r="B25024" t="s">
        <v>50379</v>
      </c>
      <c r="C25024" t="s">
        <v>50380</v>
      </c>
      <c r="D25024" s="1">
        <v>42268.816932870373</v>
      </c>
      <c r="E25024">
        <v>753</v>
      </c>
      <c r="F25024">
        <v>2448</v>
      </c>
      <c r="G25024" t="s">
        <v>89</v>
      </c>
      <c r="H25024" t="s">
        <v>390</v>
      </c>
    </row>
    <row r="25025" spans="1:8" x14ac:dyDescent="0.2">
      <c r="A25025">
        <v>6.4601573923370496E+17</v>
      </c>
      <c r="B25025" t="s">
        <v>50381</v>
      </c>
      <c r="C25025" t="s">
        <v>50382</v>
      </c>
      <c r="D25025" s="1">
        <v>42268.818622685183</v>
      </c>
      <c r="E25025">
        <v>614</v>
      </c>
      <c r="F25025">
        <v>1834</v>
      </c>
      <c r="G25025" t="s">
        <v>89</v>
      </c>
      <c r="H25025" t="s">
        <v>390</v>
      </c>
    </row>
    <row r="25026" spans="1:8" x14ac:dyDescent="0.2">
      <c r="A25026">
        <v>6.4601600435150003E+17</v>
      </c>
      <c r="B25026" t="s">
        <v>50383</v>
      </c>
      <c r="C25026" t="s">
        <v>50384</v>
      </c>
      <c r="D25026" s="1">
        <v>42268.819351851853</v>
      </c>
      <c r="E25026">
        <v>564</v>
      </c>
      <c r="F25026">
        <v>1631</v>
      </c>
      <c r="G25026" t="s">
        <v>89</v>
      </c>
      <c r="H25026" t="s">
        <v>390</v>
      </c>
    </row>
    <row r="25027" spans="1:8" x14ac:dyDescent="0.2">
      <c r="A25027">
        <v>6.4602669401340301E+17</v>
      </c>
      <c r="B25027" t="s">
        <v>50385</v>
      </c>
      <c r="C25027" t="s">
        <v>50386</v>
      </c>
      <c r="D25027" s="1">
        <v>42268.848854166667</v>
      </c>
      <c r="E25027">
        <v>749</v>
      </c>
      <c r="F25027">
        <v>1596</v>
      </c>
      <c r="G25027" t="s">
        <v>215</v>
      </c>
    </row>
    <row r="25028" spans="1:8" x14ac:dyDescent="0.2">
      <c r="A25028">
        <v>6.4606931550719501E+17</v>
      </c>
      <c r="B25028" t="s">
        <v>50387</v>
      </c>
      <c r="C25028" t="s">
        <v>50388</v>
      </c>
      <c r="D25028" s="1">
        <v>42268.966458333336</v>
      </c>
      <c r="E25028">
        <v>614</v>
      </c>
      <c r="F25028">
        <v>1845</v>
      </c>
    </row>
    <row r="25029" spans="1:8" x14ac:dyDescent="0.2">
      <c r="A25029">
        <v>6.4607642212622298E+17</v>
      </c>
      <c r="B25029" t="s">
        <v>50389</v>
      </c>
      <c r="C25029" t="s">
        <v>50390</v>
      </c>
      <c r="D25029" s="1">
        <v>42268.986076388886</v>
      </c>
      <c r="E25029">
        <v>923</v>
      </c>
      <c r="F25029">
        <v>2646</v>
      </c>
      <c r="G25029" t="s">
        <v>89</v>
      </c>
    </row>
    <row r="25030" spans="1:8" x14ac:dyDescent="0.2">
      <c r="A25030">
        <v>6.46076681279664E+17</v>
      </c>
      <c r="B25030" t="s">
        <v>50391</v>
      </c>
      <c r="C25030" t="s">
        <v>50392</v>
      </c>
      <c r="D25030" s="1">
        <v>42268.98678240741</v>
      </c>
      <c r="E25030">
        <v>478</v>
      </c>
      <c r="F25030">
        <v>1440</v>
      </c>
      <c r="G25030" t="s">
        <v>89</v>
      </c>
      <c r="H25030" t="s">
        <v>390</v>
      </c>
    </row>
    <row r="25031" spans="1:8" x14ac:dyDescent="0.2">
      <c r="A25031">
        <v>6.4607750792664998E+17</v>
      </c>
      <c r="B25031" t="s">
        <v>50393</v>
      </c>
      <c r="C25031" t="s">
        <v>50394</v>
      </c>
      <c r="D25031" s="1">
        <v>42268.989074074074</v>
      </c>
      <c r="E25031">
        <v>583</v>
      </c>
      <c r="F25031">
        <v>1224</v>
      </c>
      <c r="H25031" t="s">
        <v>50395</v>
      </c>
    </row>
    <row r="25032" spans="1:8" x14ac:dyDescent="0.2">
      <c r="A25032">
        <v>6.4611784106696704E+17</v>
      </c>
      <c r="B25032" t="s">
        <v>50396</v>
      </c>
      <c r="C25032" t="s">
        <v>50342</v>
      </c>
      <c r="D25032" s="1">
        <v>42269.100370370368</v>
      </c>
      <c r="E25032">
        <v>509</v>
      </c>
      <c r="F25032">
        <v>1414</v>
      </c>
      <c r="G25032" t="s">
        <v>215</v>
      </c>
    </row>
    <row r="25033" spans="1:8" x14ac:dyDescent="0.2">
      <c r="A25033">
        <v>6.4612419943888397E+17</v>
      </c>
      <c r="B25033" t="s">
        <v>50397</v>
      </c>
      <c r="C25033" t="s">
        <v>50398</v>
      </c>
      <c r="D25033" s="1">
        <v>42269.11791666667</v>
      </c>
      <c r="E25033">
        <v>1003</v>
      </c>
      <c r="F25033">
        <v>2198</v>
      </c>
      <c r="G25033" t="s">
        <v>215</v>
      </c>
    </row>
    <row r="25034" spans="1:8" x14ac:dyDescent="0.2">
      <c r="A25034">
        <v>6.4612573991865498E+17</v>
      </c>
      <c r="B25034" t="s">
        <v>50399</v>
      </c>
      <c r="C25034" t="s">
        <v>50400</v>
      </c>
      <c r="D25034" s="1">
        <v>42269.122164351851</v>
      </c>
      <c r="E25034">
        <v>1085</v>
      </c>
      <c r="F25034">
        <v>2823</v>
      </c>
      <c r="G25034" t="s">
        <v>89</v>
      </c>
    </row>
    <row r="25035" spans="1:8" x14ac:dyDescent="0.2">
      <c r="A25035">
        <v>6.4612612139482701E+17</v>
      </c>
      <c r="B25035" t="s">
        <v>50401</v>
      </c>
      <c r="C25035" t="s">
        <v>50402</v>
      </c>
      <c r="D25035" s="1">
        <v>42269.123217592591</v>
      </c>
      <c r="E25035">
        <v>408</v>
      </c>
      <c r="F25035">
        <v>1176</v>
      </c>
      <c r="G25035" t="s">
        <v>576</v>
      </c>
    </row>
    <row r="25036" spans="1:8" x14ac:dyDescent="0.2">
      <c r="A25036">
        <v>6.46126341595664E+17</v>
      </c>
      <c r="B25036" t="s">
        <v>50403</v>
      </c>
      <c r="C25036" t="s">
        <v>50404</v>
      </c>
      <c r="D25036" s="1">
        <v>42269.123819444445</v>
      </c>
      <c r="E25036">
        <v>218</v>
      </c>
      <c r="F25036">
        <v>743</v>
      </c>
      <c r="G25036" t="s">
        <v>576</v>
      </c>
    </row>
    <row r="25037" spans="1:8" x14ac:dyDescent="0.2">
      <c r="A25037">
        <v>6.4612669896306995E+17</v>
      </c>
      <c r="B25037" t="s">
        <v>50405</v>
      </c>
      <c r="C25037" t="s">
        <v>50406</v>
      </c>
      <c r="D25037" s="1">
        <v>42269.124814814815</v>
      </c>
      <c r="E25037">
        <v>375</v>
      </c>
      <c r="F25037">
        <v>1130</v>
      </c>
      <c r="G25037" t="s">
        <v>576</v>
      </c>
    </row>
    <row r="25038" spans="1:8" x14ac:dyDescent="0.2">
      <c r="A25038">
        <v>6.4612712664367104E+17</v>
      </c>
      <c r="B25038" t="s">
        <v>50407</v>
      </c>
      <c r="C25038" t="s">
        <v>50408</v>
      </c>
      <c r="D25038" s="1">
        <v>42269.12599537037</v>
      </c>
      <c r="E25038">
        <v>871</v>
      </c>
      <c r="F25038">
        <v>1546</v>
      </c>
      <c r="G25038" t="s">
        <v>576</v>
      </c>
    </row>
    <row r="25039" spans="1:8" x14ac:dyDescent="0.2">
      <c r="A25039">
        <v>6.4612720182652506E+17</v>
      </c>
      <c r="B25039" t="s">
        <v>50409</v>
      </c>
      <c r="C25039" t="s">
        <v>50410</v>
      </c>
      <c r="D25039" s="1">
        <v>42269.126203703701</v>
      </c>
      <c r="E25039">
        <v>561</v>
      </c>
      <c r="F25039">
        <v>1008</v>
      </c>
      <c r="G25039" t="s">
        <v>576</v>
      </c>
    </row>
    <row r="25040" spans="1:8" x14ac:dyDescent="0.2">
      <c r="A25040">
        <v>6.4612788355611405E+17</v>
      </c>
      <c r="B25040" t="s">
        <v>50411</v>
      </c>
      <c r="C25040" t="s">
        <v>50412</v>
      </c>
      <c r="D25040" s="1">
        <v>42269.128078703703</v>
      </c>
      <c r="E25040">
        <v>581</v>
      </c>
      <c r="F25040">
        <v>1336</v>
      </c>
      <c r="G25040" t="s">
        <v>50413</v>
      </c>
    </row>
    <row r="25041" spans="1:8" x14ac:dyDescent="0.2">
      <c r="A25041">
        <v>6.4612799600544499E+17</v>
      </c>
      <c r="B25041" t="s">
        <v>50414</v>
      </c>
      <c r="C25041" t="s">
        <v>50415</v>
      </c>
      <c r="D25041" s="1">
        <v>42269.128391203703</v>
      </c>
      <c r="E25041">
        <v>752</v>
      </c>
      <c r="F25041">
        <v>1349</v>
      </c>
      <c r="G25041" t="s">
        <v>50416</v>
      </c>
    </row>
    <row r="25042" spans="1:8" x14ac:dyDescent="0.2">
      <c r="A25042">
        <v>6.4613784323295206E+17</v>
      </c>
      <c r="B25042" t="s">
        <v>50417</v>
      </c>
      <c r="C25042" t="s">
        <v>50418</v>
      </c>
      <c r="D25042" s="1">
        <v>42269.15556712963</v>
      </c>
      <c r="E25042">
        <v>773</v>
      </c>
      <c r="F25042">
        <v>1404</v>
      </c>
      <c r="G25042" t="s">
        <v>576</v>
      </c>
    </row>
    <row r="25043" spans="1:8" x14ac:dyDescent="0.2">
      <c r="A25043">
        <v>6.4613806284250304E+17</v>
      </c>
      <c r="B25043" t="s">
        <v>50419</v>
      </c>
      <c r="C25043" t="s">
        <v>50420</v>
      </c>
      <c r="D25043" s="1">
        <v>42269.156168981484</v>
      </c>
      <c r="E25043">
        <v>775</v>
      </c>
      <c r="F25043">
        <v>1394</v>
      </c>
      <c r="G25043" t="s">
        <v>215</v>
      </c>
    </row>
    <row r="25044" spans="1:8" x14ac:dyDescent="0.2">
      <c r="A25044">
        <v>6.4614197481956506E+17</v>
      </c>
      <c r="B25044" t="s">
        <v>50421</v>
      </c>
      <c r="C25044" t="s">
        <v>50422</v>
      </c>
      <c r="D25044" s="1">
        <v>42269.166967592595</v>
      </c>
      <c r="E25044">
        <v>2471</v>
      </c>
      <c r="F25044">
        <v>4732</v>
      </c>
      <c r="G25044" t="s">
        <v>89</v>
      </c>
    </row>
    <row r="25045" spans="1:8" x14ac:dyDescent="0.2">
      <c r="A25045">
        <v>6.4614751591876096E+17</v>
      </c>
      <c r="B25045" t="s">
        <v>50423</v>
      </c>
      <c r="C25045" t="s">
        <v>50424</v>
      </c>
      <c r="D25045" s="1">
        <v>42269.182256944441</v>
      </c>
      <c r="E25045">
        <v>767</v>
      </c>
      <c r="F25045">
        <v>1530</v>
      </c>
      <c r="G25045" t="s">
        <v>89</v>
      </c>
    </row>
    <row r="25046" spans="1:8" x14ac:dyDescent="0.2">
      <c r="A25046">
        <v>6.4614791137031706E+17</v>
      </c>
      <c r="B25046" t="s">
        <v>50425</v>
      </c>
      <c r="C25046" t="s">
        <v>50426</v>
      </c>
      <c r="D25046" s="1">
        <v>42269.183344907404</v>
      </c>
      <c r="E25046">
        <v>793</v>
      </c>
      <c r="F25046">
        <v>1349</v>
      </c>
      <c r="G25046" t="s">
        <v>576</v>
      </c>
    </row>
    <row r="25047" spans="1:8" x14ac:dyDescent="0.2">
      <c r="A25047">
        <v>6.4614798813024205E+17</v>
      </c>
      <c r="B25047" t="s">
        <v>50427</v>
      </c>
      <c r="C25047" t="s">
        <v>50428</v>
      </c>
      <c r="D25047" s="1">
        <v>42269.183553240742</v>
      </c>
      <c r="E25047">
        <v>692</v>
      </c>
      <c r="F25047">
        <v>1287</v>
      </c>
      <c r="G25047" t="s">
        <v>215</v>
      </c>
    </row>
    <row r="25048" spans="1:8" x14ac:dyDescent="0.2">
      <c r="A25048">
        <v>6.4614857201093402E+17</v>
      </c>
      <c r="B25048" t="s">
        <v>50429</v>
      </c>
      <c r="C25048" t="s">
        <v>50430</v>
      </c>
      <c r="D25048" s="1">
        <v>42269.185173611113</v>
      </c>
      <c r="E25048">
        <v>648</v>
      </c>
      <c r="F25048">
        <v>1261</v>
      </c>
      <c r="G25048" t="s">
        <v>9029</v>
      </c>
    </row>
    <row r="25049" spans="1:8" x14ac:dyDescent="0.2">
      <c r="A25049">
        <v>6.4614884183468006E+17</v>
      </c>
      <c r="B25049" t="s">
        <v>50431</v>
      </c>
      <c r="C25049" t="s">
        <v>50432</v>
      </c>
      <c r="D25049" s="1">
        <v>42269.185914351852</v>
      </c>
      <c r="E25049">
        <v>1341</v>
      </c>
      <c r="F25049">
        <v>2045</v>
      </c>
      <c r="G25049" t="s">
        <v>576</v>
      </c>
    </row>
    <row r="25050" spans="1:8" x14ac:dyDescent="0.2">
      <c r="A25050">
        <v>6.4614912971916006E+17</v>
      </c>
      <c r="B25050" t="s">
        <v>50433</v>
      </c>
      <c r="C25050" t="s">
        <v>50434</v>
      </c>
      <c r="D25050" s="1">
        <v>42269.186712962961</v>
      </c>
      <c r="E25050">
        <v>616</v>
      </c>
      <c r="F25050">
        <v>1214</v>
      </c>
      <c r="G25050" t="s">
        <v>215</v>
      </c>
    </row>
    <row r="25051" spans="1:8" x14ac:dyDescent="0.2">
      <c r="A25051">
        <v>6.4614942702400294E+17</v>
      </c>
      <c r="B25051" t="s">
        <v>50435</v>
      </c>
      <c r="C25051" t="s">
        <v>50436</v>
      </c>
      <c r="D25051" s="1">
        <v>42269.187523148146</v>
      </c>
      <c r="E25051">
        <v>864</v>
      </c>
      <c r="F25051">
        <v>1538</v>
      </c>
      <c r="G25051" t="s">
        <v>576</v>
      </c>
    </row>
    <row r="25052" spans="1:8" x14ac:dyDescent="0.2">
      <c r="A25052">
        <v>6.4614962607308301E+17</v>
      </c>
      <c r="B25052" t="s">
        <v>50437</v>
      </c>
      <c r="C25052" t="s">
        <v>50438</v>
      </c>
      <c r="D25052" s="1">
        <v>42269.188078703701</v>
      </c>
      <c r="E25052">
        <v>765</v>
      </c>
      <c r="F25052">
        <v>1223</v>
      </c>
      <c r="G25052" t="s">
        <v>576</v>
      </c>
    </row>
    <row r="25053" spans="1:8" x14ac:dyDescent="0.2">
      <c r="A25053">
        <v>6.4615006949913306E+17</v>
      </c>
      <c r="B25053" t="s">
        <v>50439</v>
      </c>
      <c r="C25053" t="s">
        <v>50440</v>
      </c>
      <c r="D25053" s="1">
        <v>42269.189305555556</v>
      </c>
      <c r="E25053">
        <v>921</v>
      </c>
      <c r="F25053">
        <v>1568</v>
      </c>
      <c r="G25053" t="s">
        <v>25737</v>
      </c>
    </row>
    <row r="25054" spans="1:8" x14ac:dyDescent="0.2">
      <c r="A25054">
        <v>6.4615034044693197E+17</v>
      </c>
      <c r="B25054" t="s">
        <v>50441</v>
      </c>
      <c r="C25054" t="s">
        <v>50442</v>
      </c>
      <c r="D25054" s="1">
        <v>42269.190046296295</v>
      </c>
      <c r="E25054">
        <v>831</v>
      </c>
      <c r="F25054">
        <v>1638</v>
      </c>
      <c r="G25054" t="s">
        <v>215</v>
      </c>
    </row>
    <row r="25055" spans="1:8" x14ac:dyDescent="0.2">
      <c r="A25055">
        <v>6.46150483225264E+17</v>
      </c>
      <c r="B25055" t="s">
        <v>50443</v>
      </c>
      <c r="C25055" t="s">
        <v>50444</v>
      </c>
      <c r="D25055" s="1">
        <v>42269.190439814818</v>
      </c>
      <c r="E25055">
        <v>989</v>
      </c>
      <c r="F25055">
        <v>2032</v>
      </c>
      <c r="G25055" t="s">
        <v>215</v>
      </c>
      <c r="H25055" t="s">
        <v>390</v>
      </c>
    </row>
    <row r="25056" spans="1:8" x14ac:dyDescent="0.2">
      <c r="A25056">
        <v>6.4615063647256499E+17</v>
      </c>
      <c r="B25056" t="s">
        <v>50445</v>
      </c>
      <c r="C25056" t="s">
        <v>50446</v>
      </c>
      <c r="D25056" s="1">
        <v>42269.190868055557</v>
      </c>
      <c r="E25056">
        <v>899</v>
      </c>
      <c r="F25056">
        <v>1818</v>
      </c>
      <c r="G25056" t="s">
        <v>50447</v>
      </c>
    </row>
    <row r="25057" spans="1:8" x14ac:dyDescent="0.2">
      <c r="A25057">
        <v>6.46151224568512E+17</v>
      </c>
      <c r="B25057" t="s">
        <v>50448</v>
      </c>
      <c r="C25057" t="s">
        <v>50449</v>
      </c>
      <c r="D25057" s="1">
        <v>42269.192488425928</v>
      </c>
      <c r="E25057">
        <v>1637</v>
      </c>
      <c r="F25057">
        <v>2837</v>
      </c>
      <c r="G25057" t="s">
        <v>215</v>
      </c>
    </row>
    <row r="25058" spans="1:8" x14ac:dyDescent="0.2">
      <c r="A25058">
        <v>6.46295374496448E+17</v>
      </c>
      <c r="B25058" t="s">
        <v>50450</v>
      </c>
      <c r="C25058" t="s">
        <v>50451</v>
      </c>
      <c r="D25058" s="1">
        <v>42269.590266203704</v>
      </c>
      <c r="E25058">
        <v>700</v>
      </c>
      <c r="F25058">
        <v>1195</v>
      </c>
      <c r="G25058" t="s">
        <v>487</v>
      </c>
    </row>
    <row r="25059" spans="1:8" x14ac:dyDescent="0.2">
      <c r="A25059">
        <v>6.46295669263728E+17</v>
      </c>
      <c r="B25059" t="s">
        <v>50452</v>
      </c>
      <c r="C25059" t="s">
        <v>50453</v>
      </c>
      <c r="D25059" s="1">
        <v>42269.59107638889</v>
      </c>
      <c r="E25059">
        <v>738</v>
      </c>
      <c r="F25059">
        <v>1312</v>
      </c>
      <c r="G25059" t="s">
        <v>576</v>
      </c>
    </row>
    <row r="25060" spans="1:8" x14ac:dyDescent="0.2">
      <c r="A25060">
        <v>6.4629598851318899E+17</v>
      </c>
      <c r="B25060" t="s">
        <v>50454</v>
      </c>
      <c r="C25060" t="s">
        <v>50455</v>
      </c>
      <c r="D25060" s="1">
        <v>42269.591956018521</v>
      </c>
      <c r="E25060">
        <v>1264</v>
      </c>
      <c r="F25060">
        <v>2159</v>
      </c>
      <c r="G25060" t="s">
        <v>215</v>
      </c>
    </row>
    <row r="25061" spans="1:8" x14ac:dyDescent="0.2">
      <c r="A25061">
        <v>6.4629609179371494E+17</v>
      </c>
      <c r="B25061" t="s">
        <v>50456</v>
      </c>
      <c r="C25061" t="s">
        <v>50457</v>
      </c>
      <c r="D25061" s="1">
        <v>42269.592245370368</v>
      </c>
      <c r="E25061">
        <v>715</v>
      </c>
      <c r="F25061">
        <v>1344</v>
      </c>
      <c r="G25061" t="s">
        <v>50458</v>
      </c>
    </row>
    <row r="25062" spans="1:8" x14ac:dyDescent="0.2">
      <c r="A25062">
        <v>6.4629638820940506E+17</v>
      </c>
      <c r="B25062" t="s">
        <v>50459</v>
      </c>
      <c r="C25062" t="s">
        <v>50460</v>
      </c>
      <c r="D25062" s="1">
        <v>42269.59306712963</v>
      </c>
      <c r="E25062">
        <v>747</v>
      </c>
      <c r="F25062">
        <v>1438</v>
      </c>
      <c r="G25062" t="s">
        <v>89</v>
      </c>
      <c r="H25062" t="s">
        <v>616</v>
      </c>
    </row>
    <row r="25063" spans="1:8" x14ac:dyDescent="0.2">
      <c r="A25063">
        <v>6.4629654310920602E+17</v>
      </c>
      <c r="B25063" t="s">
        <v>50461</v>
      </c>
      <c r="C25063" t="s">
        <v>50462</v>
      </c>
      <c r="D25063" s="1">
        <v>42269.593495370369</v>
      </c>
      <c r="E25063">
        <v>697</v>
      </c>
      <c r="F25063">
        <v>1081</v>
      </c>
      <c r="G25063" t="s">
        <v>487</v>
      </c>
    </row>
    <row r="25064" spans="1:8" x14ac:dyDescent="0.2">
      <c r="A25064">
        <v>6.4629672585923699E+17</v>
      </c>
      <c r="B25064" t="s">
        <v>50463</v>
      </c>
      <c r="C25064" t="s">
        <v>50464</v>
      </c>
      <c r="D25064" s="1">
        <v>42269.593993055554</v>
      </c>
      <c r="E25064">
        <v>1051</v>
      </c>
      <c r="F25064">
        <v>1672</v>
      </c>
      <c r="G25064" t="s">
        <v>89</v>
      </c>
    </row>
    <row r="25065" spans="1:8" x14ac:dyDescent="0.2">
      <c r="A25065">
        <v>6.4629735299154304E+17</v>
      </c>
      <c r="B25065" t="s">
        <v>50465</v>
      </c>
      <c r="C25065" t="s">
        <v>50466</v>
      </c>
      <c r="D25065" s="1">
        <v>42269.595729166664</v>
      </c>
      <c r="E25065">
        <v>819</v>
      </c>
      <c r="F25065">
        <v>1426</v>
      </c>
      <c r="G25065" t="s">
        <v>576</v>
      </c>
    </row>
    <row r="25066" spans="1:8" x14ac:dyDescent="0.2">
      <c r="A25066">
        <v>6.4629747848511795E+17</v>
      </c>
      <c r="B25066" t="s">
        <v>50467</v>
      </c>
      <c r="C25066" t="s">
        <v>50468</v>
      </c>
      <c r="D25066" s="1">
        <v>42269.596076388887</v>
      </c>
      <c r="E25066">
        <v>1047</v>
      </c>
      <c r="F25066">
        <v>1929</v>
      </c>
      <c r="G25066" t="s">
        <v>487</v>
      </c>
    </row>
    <row r="25067" spans="1:8" x14ac:dyDescent="0.2">
      <c r="A25067">
        <v>6.4630793423493094E+17</v>
      </c>
      <c r="B25067" t="s">
        <v>50469</v>
      </c>
      <c r="C25067" t="s">
        <v>50470</v>
      </c>
      <c r="D25067" s="1">
        <v>42269.624918981484</v>
      </c>
      <c r="E25067">
        <v>2581</v>
      </c>
      <c r="F25067">
        <v>4631</v>
      </c>
    </row>
    <row r="25068" spans="1:8" x14ac:dyDescent="0.2">
      <c r="A25068">
        <v>6.4632273248183501E+17</v>
      </c>
      <c r="B25068" t="s">
        <v>50471</v>
      </c>
      <c r="C25068" t="s">
        <v>50472</v>
      </c>
      <c r="D25068" s="1">
        <v>42269.665763888886</v>
      </c>
      <c r="E25068">
        <v>1254</v>
      </c>
      <c r="F25068">
        <v>2357</v>
      </c>
    </row>
    <row r="25069" spans="1:8" x14ac:dyDescent="0.2">
      <c r="A25069">
        <v>6.4642597019130202E+17</v>
      </c>
      <c r="B25069" t="s">
        <v>50473</v>
      </c>
      <c r="C25069" t="s">
        <v>50474</v>
      </c>
      <c r="D25069" s="1">
        <v>42269.950636574074</v>
      </c>
      <c r="E25069">
        <v>2214</v>
      </c>
      <c r="F25069">
        <v>4395</v>
      </c>
      <c r="H25069" t="s">
        <v>390</v>
      </c>
    </row>
    <row r="25070" spans="1:8" x14ac:dyDescent="0.2">
      <c r="A25070">
        <v>6.4645187796247706E+17</v>
      </c>
      <c r="B25070" t="s">
        <v>50475</v>
      </c>
      <c r="C25070" t="s">
        <v>50476</v>
      </c>
      <c r="D25070" s="1">
        <v>42270.022129629629</v>
      </c>
      <c r="E25070">
        <v>1581</v>
      </c>
      <c r="F25070">
        <v>3247</v>
      </c>
      <c r="G25070" t="s">
        <v>89</v>
      </c>
    </row>
    <row r="25071" spans="1:8" x14ac:dyDescent="0.2">
      <c r="A25071">
        <v>6.4650078537165197E+17</v>
      </c>
      <c r="B25071" t="s">
        <v>50477</v>
      </c>
      <c r="C25071" t="s">
        <v>50478</v>
      </c>
      <c r="D25071" s="1">
        <v>42270.157094907408</v>
      </c>
      <c r="E25071">
        <v>1640</v>
      </c>
      <c r="F25071">
        <v>3220</v>
      </c>
    </row>
    <row r="25072" spans="1:8" x14ac:dyDescent="0.2">
      <c r="A25072">
        <v>6.4650433694053094E+17</v>
      </c>
      <c r="B25072" t="s">
        <v>50479</v>
      </c>
      <c r="C25072" t="s">
        <v>50480</v>
      </c>
      <c r="D25072" s="1">
        <v>42270.166898148149</v>
      </c>
      <c r="E25072">
        <v>2328</v>
      </c>
      <c r="F25072">
        <v>5678</v>
      </c>
      <c r="G25072" t="s">
        <v>89</v>
      </c>
    </row>
    <row r="25073" spans="1:8" x14ac:dyDescent="0.2">
      <c r="A25073">
        <v>6.4650626152626496E+17</v>
      </c>
      <c r="B25073" t="s">
        <v>50481</v>
      </c>
      <c r="C25073" t="s">
        <v>50482</v>
      </c>
      <c r="D25073" s="1">
        <v>42270.172199074077</v>
      </c>
      <c r="E25073">
        <v>1798</v>
      </c>
      <c r="F25073">
        <v>4193</v>
      </c>
      <c r="G25073" t="s">
        <v>89</v>
      </c>
    </row>
    <row r="25074" spans="1:8" x14ac:dyDescent="0.2">
      <c r="A25074">
        <v>6.4650846408531098E+17</v>
      </c>
      <c r="B25074" t="s">
        <v>50483</v>
      </c>
      <c r="C25074" t="s">
        <v>50484</v>
      </c>
      <c r="D25074" s="1">
        <v>42270.178287037037</v>
      </c>
      <c r="E25074">
        <v>2222</v>
      </c>
      <c r="F25074">
        <v>3653</v>
      </c>
    </row>
    <row r="25075" spans="1:8" x14ac:dyDescent="0.2">
      <c r="A25075">
        <v>6.4651219780861901E+17</v>
      </c>
      <c r="B25075" t="s">
        <v>50485</v>
      </c>
      <c r="C25075" t="s">
        <v>50486</v>
      </c>
      <c r="D25075" s="1">
        <v>42270.188587962963</v>
      </c>
      <c r="E25075">
        <v>1488</v>
      </c>
      <c r="F25075">
        <v>2892</v>
      </c>
      <c r="G25075" t="s">
        <v>89</v>
      </c>
    </row>
    <row r="25076" spans="1:8" x14ac:dyDescent="0.2">
      <c r="A25076">
        <v>6.4651245349758502E+17</v>
      </c>
      <c r="B25076" t="s">
        <v>50487</v>
      </c>
      <c r="C25076" t="s">
        <v>50488</v>
      </c>
      <c r="D25076" s="1">
        <v>42270.189293981479</v>
      </c>
      <c r="E25076">
        <v>1092</v>
      </c>
      <c r="F25076">
        <v>2550</v>
      </c>
      <c r="G25076" t="s">
        <v>89</v>
      </c>
    </row>
    <row r="25077" spans="1:8" x14ac:dyDescent="0.2">
      <c r="A25077">
        <v>6.4651507268104998E+17</v>
      </c>
      <c r="B25077" t="s">
        <v>50489</v>
      </c>
      <c r="C25077" t="s">
        <v>50490</v>
      </c>
      <c r="D25077" s="1">
        <v>42270.196516203701</v>
      </c>
      <c r="E25077">
        <v>1406</v>
      </c>
      <c r="F25077">
        <v>2932</v>
      </c>
      <c r="G25077" t="s">
        <v>50491</v>
      </c>
      <c r="H25077" t="s">
        <v>390</v>
      </c>
    </row>
    <row r="25078" spans="1:8" x14ac:dyDescent="0.2">
      <c r="A25078">
        <v>6.4668391421654605E+17</v>
      </c>
      <c r="B25078" t="s">
        <v>50492</v>
      </c>
      <c r="C25078" t="s">
        <v>50493</v>
      </c>
      <c r="D25078" s="1">
        <v>42270.662430555552</v>
      </c>
      <c r="E25078">
        <v>886</v>
      </c>
      <c r="F25078">
        <v>1104</v>
      </c>
      <c r="G25078" t="s">
        <v>89</v>
      </c>
    </row>
    <row r="25079" spans="1:8" x14ac:dyDescent="0.2">
      <c r="A25079">
        <v>6.4670364505308698E+17</v>
      </c>
      <c r="B25079" t="s">
        <v>50494</v>
      </c>
      <c r="C25079" t="s">
        <v>50495</v>
      </c>
      <c r="D25079" s="1">
        <v>42270.716874999998</v>
      </c>
      <c r="E25079">
        <v>1961</v>
      </c>
      <c r="F25079">
        <v>3914</v>
      </c>
    </row>
    <row r="25080" spans="1:8" x14ac:dyDescent="0.2">
      <c r="A25080">
        <v>6.4670466990606298E+17</v>
      </c>
      <c r="B25080" t="s">
        <v>50496</v>
      </c>
      <c r="C25080" t="s">
        <v>50497</v>
      </c>
      <c r="D25080" s="1">
        <v>42270.719710648147</v>
      </c>
      <c r="E25080">
        <v>1240</v>
      </c>
      <c r="F25080">
        <v>2894</v>
      </c>
    </row>
    <row r="25081" spans="1:8" x14ac:dyDescent="0.2">
      <c r="A25081">
        <v>6.4671637347385306E+17</v>
      </c>
      <c r="B25081" t="s">
        <v>50498</v>
      </c>
      <c r="C25081" t="s">
        <v>50499</v>
      </c>
      <c r="D25081" s="1">
        <v>42270.752002314817</v>
      </c>
      <c r="E25081">
        <v>5770</v>
      </c>
      <c r="F25081">
        <v>9558</v>
      </c>
      <c r="G25081" t="s">
        <v>89</v>
      </c>
    </row>
    <row r="25082" spans="1:8" x14ac:dyDescent="0.2">
      <c r="A25082">
        <v>6.4672141320274701E+17</v>
      </c>
      <c r="B25082" t="s">
        <v>50500</v>
      </c>
      <c r="C25082" t="s">
        <v>50501</v>
      </c>
      <c r="D25082" s="1">
        <v>42270.765914351854</v>
      </c>
      <c r="E25082">
        <v>1671</v>
      </c>
      <c r="F25082">
        <v>2833</v>
      </c>
      <c r="G25082" t="s">
        <v>215</v>
      </c>
    </row>
    <row r="25083" spans="1:8" x14ac:dyDescent="0.2">
      <c r="A25083">
        <v>6.4685705469141402E+17</v>
      </c>
      <c r="B25083" t="s">
        <v>50502</v>
      </c>
      <c r="C25083" t="s">
        <v>50503</v>
      </c>
      <c r="D25083" s="1">
        <v>42271.140208333331</v>
      </c>
      <c r="E25083">
        <v>2340</v>
      </c>
      <c r="F25083">
        <v>3471</v>
      </c>
      <c r="G25083" t="s">
        <v>215</v>
      </c>
    </row>
    <row r="25084" spans="1:8" x14ac:dyDescent="0.2">
      <c r="A25084">
        <v>6.4685732524082701E+17</v>
      </c>
      <c r="B25084" t="s">
        <v>50504</v>
      </c>
      <c r="C25084" t="s">
        <v>50505</v>
      </c>
      <c r="D25084" s="1">
        <v>42271.140960648147</v>
      </c>
      <c r="E25084">
        <v>2189</v>
      </c>
      <c r="F25084">
        <v>4504</v>
      </c>
      <c r="G25084" t="s">
        <v>215</v>
      </c>
    </row>
    <row r="25085" spans="1:8" x14ac:dyDescent="0.2">
      <c r="A25085">
        <v>6.4698785759744E+17</v>
      </c>
      <c r="B25085" t="s">
        <v>50506</v>
      </c>
      <c r="C25085" t="s">
        <v>50507</v>
      </c>
      <c r="D25085" s="1">
        <v>42271.501157407409</v>
      </c>
      <c r="E25085">
        <v>949</v>
      </c>
      <c r="F25085">
        <v>1549</v>
      </c>
      <c r="G25085" t="s">
        <v>89</v>
      </c>
    </row>
    <row r="25086" spans="1:8" x14ac:dyDescent="0.2">
      <c r="A25086">
        <v>6.4698830109897101E+17</v>
      </c>
      <c r="B25086" t="s">
        <v>50508</v>
      </c>
      <c r="C25086" t="s">
        <v>50509</v>
      </c>
      <c r="D25086" s="1">
        <v>42271.502384259256</v>
      </c>
      <c r="E25086">
        <v>888</v>
      </c>
      <c r="F25086">
        <v>1412</v>
      </c>
      <c r="G25086" t="s">
        <v>89</v>
      </c>
    </row>
    <row r="25087" spans="1:8" x14ac:dyDescent="0.2">
      <c r="A25087">
        <v>6.4705952078775501E+17</v>
      </c>
      <c r="B25087" t="s">
        <v>50510</v>
      </c>
      <c r="C25087" t="s">
        <v>50511</v>
      </c>
      <c r="D25087" s="1">
        <v>42271.698912037034</v>
      </c>
      <c r="E25087">
        <v>1596</v>
      </c>
      <c r="F25087">
        <v>6372</v>
      </c>
      <c r="G25087" t="s">
        <v>89</v>
      </c>
    </row>
    <row r="25088" spans="1:8" x14ac:dyDescent="0.2">
      <c r="A25088">
        <v>6.4708401451647706E+17</v>
      </c>
      <c r="B25088" t="s">
        <v>50512</v>
      </c>
      <c r="C25088" t="s">
        <v>50513</v>
      </c>
      <c r="D25088" s="1">
        <v>42271.766493055555</v>
      </c>
      <c r="E25088">
        <v>1189</v>
      </c>
      <c r="F25088">
        <v>2007</v>
      </c>
    </row>
    <row r="25089" spans="1:7" x14ac:dyDescent="0.2">
      <c r="A25089">
        <v>6.4708422090137997E+17</v>
      </c>
      <c r="B25089" t="s">
        <v>50514</v>
      </c>
      <c r="C25089" t="s">
        <v>50515</v>
      </c>
      <c r="D25089" s="1">
        <v>42271.767071759263</v>
      </c>
      <c r="E25089">
        <v>2898</v>
      </c>
      <c r="F25089">
        <v>6499</v>
      </c>
    </row>
    <row r="25090" spans="1:7" x14ac:dyDescent="0.2">
      <c r="A25090">
        <v>6.4708642808677504E+17</v>
      </c>
      <c r="B25090" t="s">
        <v>50516</v>
      </c>
      <c r="C25090" t="s">
        <v>50517</v>
      </c>
      <c r="D25090" s="1">
        <v>42271.773159722223</v>
      </c>
      <c r="E25090">
        <v>1328</v>
      </c>
      <c r="F25090">
        <v>2052</v>
      </c>
    </row>
    <row r="25091" spans="1:7" x14ac:dyDescent="0.2">
      <c r="A25091">
        <v>6.4709195991655603E+17</v>
      </c>
      <c r="B25091" t="s">
        <v>50518</v>
      </c>
      <c r="C25091" t="s">
        <v>50519</v>
      </c>
      <c r="D25091" s="1">
        <v>42271.788425925923</v>
      </c>
      <c r="E25091">
        <v>1139</v>
      </c>
      <c r="F25091">
        <v>1890</v>
      </c>
      <c r="G25091" t="s">
        <v>89</v>
      </c>
    </row>
    <row r="25092" spans="1:7" x14ac:dyDescent="0.2">
      <c r="A25092">
        <v>6.4716396233796403E+17</v>
      </c>
      <c r="B25092" t="s">
        <v>50520</v>
      </c>
      <c r="C25092" t="s">
        <v>50521</v>
      </c>
      <c r="D25092" s="1">
        <v>42271.987118055556</v>
      </c>
      <c r="E25092">
        <v>1301</v>
      </c>
      <c r="F25092">
        <v>2165</v>
      </c>
      <c r="G25092" t="s">
        <v>89</v>
      </c>
    </row>
    <row r="25093" spans="1:7" x14ac:dyDescent="0.2">
      <c r="A25093">
        <v>6.4716420732723597E+17</v>
      </c>
      <c r="B25093" t="s">
        <v>50522</v>
      </c>
      <c r="C25093" t="s">
        <v>50523</v>
      </c>
      <c r="D25093" s="1">
        <v>42271.98778935185</v>
      </c>
      <c r="E25093">
        <v>1313</v>
      </c>
      <c r="F25093">
        <v>2183</v>
      </c>
      <c r="G25093" t="s">
        <v>89</v>
      </c>
    </row>
    <row r="25094" spans="1:7" x14ac:dyDescent="0.2">
      <c r="A25094">
        <v>6.4716648988008397E+17</v>
      </c>
      <c r="B25094" t="s">
        <v>50524</v>
      </c>
      <c r="C25094" t="s">
        <v>50525</v>
      </c>
      <c r="D25094" s="1">
        <v>42271.994085648148</v>
      </c>
      <c r="E25094">
        <v>1532</v>
      </c>
      <c r="F25094">
        <v>2999</v>
      </c>
    </row>
    <row r="25095" spans="1:7" x14ac:dyDescent="0.2">
      <c r="A25095">
        <v>6.4724701440996902E+17</v>
      </c>
      <c r="B25095" t="s">
        <v>50526</v>
      </c>
      <c r="C25095" t="s">
        <v>50527</v>
      </c>
      <c r="D25095" s="1">
        <v>42272.216296296298</v>
      </c>
      <c r="E25095">
        <v>1410</v>
      </c>
      <c r="F25095">
        <v>2637</v>
      </c>
      <c r="G25095" t="s">
        <v>215</v>
      </c>
    </row>
    <row r="25096" spans="1:7" x14ac:dyDescent="0.2">
      <c r="A25096">
        <v>6.4725013136503603E+17</v>
      </c>
      <c r="B25096" t="s">
        <v>50528</v>
      </c>
      <c r="C25096" t="s">
        <v>50529</v>
      </c>
      <c r="D25096" s="1">
        <v>42272.224895833337</v>
      </c>
      <c r="E25096">
        <v>1779</v>
      </c>
      <c r="F25096">
        <v>3417</v>
      </c>
      <c r="G25096" t="s">
        <v>89</v>
      </c>
    </row>
    <row r="25097" spans="1:7" x14ac:dyDescent="0.2">
      <c r="A25097">
        <v>6.4725630522534195E+17</v>
      </c>
      <c r="B25097" t="s">
        <v>50530</v>
      </c>
      <c r="C25097" t="s">
        <v>50531</v>
      </c>
      <c r="D25097" s="1">
        <v>42272.241932870369</v>
      </c>
      <c r="E25097">
        <v>1188</v>
      </c>
      <c r="F25097">
        <v>1979</v>
      </c>
      <c r="G25097" t="s">
        <v>215</v>
      </c>
    </row>
    <row r="25098" spans="1:7" x14ac:dyDescent="0.2">
      <c r="A25098">
        <v>6.4725644793232896E+17</v>
      </c>
      <c r="B25098" t="s">
        <v>50532</v>
      </c>
      <c r="C25098" t="s">
        <v>50533</v>
      </c>
      <c r="D25098" s="1">
        <v>42272.242326388892</v>
      </c>
      <c r="E25098">
        <v>950</v>
      </c>
      <c r="F25098">
        <v>1644</v>
      </c>
      <c r="G25098" t="s">
        <v>215</v>
      </c>
    </row>
    <row r="25099" spans="1:7" x14ac:dyDescent="0.2">
      <c r="A25099">
        <v>6.4725807345165901E+17</v>
      </c>
      <c r="B25099" t="s">
        <v>50534</v>
      </c>
      <c r="C25099" t="s">
        <v>50535</v>
      </c>
      <c r="D25099" s="1">
        <v>42272.246805555558</v>
      </c>
      <c r="E25099">
        <v>1263</v>
      </c>
      <c r="F25099">
        <v>2308</v>
      </c>
      <c r="G25099" t="s">
        <v>215</v>
      </c>
    </row>
    <row r="25100" spans="1:7" x14ac:dyDescent="0.2">
      <c r="A25100">
        <v>6.4725916068652595E+17</v>
      </c>
      <c r="B25100" t="s">
        <v>50536</v>
      </c>
      <c r="C25100" t="s">
        <v>50537</v>
      </c>
      <c r="D25100" s="1">
        <v>42272.249814814815</v>
      </c>
      <c r="E25100">
        <v>1379</v>
      </c>
      <c r="F25100">
        <v>2332</v>
      </c>
      <c r="G25100" t="s">
        <v>215</v>
      </c>
    </row>
    <row r="25101" spans="1:7" x14ac:dyDescent="0.2">
      <c r="A25101">
        <v>6.4745705846858906E+17</v>
      </c>
      <c r="B25101" t="s">
        <v>50538</v>
      </c>
      <c r="C25101" t="s">
        <v>50539</v>
      </c>
      <c r="D25101" s="1">
        <v>42272.795902777776</v>
      </c>
      <c r="E25101">
        <v>923</v>
      </c>
      <c r="F25101">
        <v>1643</v>
      </c>
    </row>
    <row r="25102" spans="1:7" x14ac:dyDescent="0.2">
      <c r="A25102">
        <v>6.4745722674407002E+17</v>
      </c>
      <c r="B25102" t="s">
        <v>50540</v>
      </c>
      <c r="C25102" t="s">
        <v>50541</v>
      </c>
      <c r="D25102" s="1">
        <v>42272.796365740738</v>
      </c>
      <c r="E25102">
        <v>1329</v>
      </c>
      <c r="F25102">
        <v>2710</v>
      </c>
    </row>
    <row r="25103" spans="1:7" x14ac:dyDescent="0.2">
      <c r="A25103">
        <v>6.4747317298875494E+17</v>
      </c>
      <c r="B25103" t="s">
        <v>50542</v>
      </c>
      <c r="C25103" t="s">
        <v>50543</v>
      </c>
      <c r="D25103" s="1">
        <v>42272.840370370373</v>
      </c>
      <c r="E25103">
        <v>1127</v>
      </c>
      <c r="F25103">
        <v>2398</v>
      </c>
    </row>
    <row r="25104" spans="1:7" x14ac:dyDescent="0.2">
      <c r="A25104">
        <v>6.4747976328052698E+17</v>
      </c>
      <c r="B25104" t="s">
        <v>50544</v>
      </c>
      <c r="C25104" t="s">
        <v>50545</v>
      </c>
      <c r="D25104" s="1">
        <v>42272.858553240738</v>
      </c>
      <c r="E25104">
        <v>1236</v>
      </c>
      <c r="F25104">
        <v>2615</v>
      </c>
    </row>
    <row r="25105" spans="1:7" x14ac:dyDescent="0.2">
      <c r="A25105">
        <v>6.4748360205848102E+17</v>
      </c>
      <c r="B25105" t="s">
        <v>50546</v>
      </c>
      <c r="C25105" t="s">
        <v>50547</v>
      </c>
      <c r="D25105" s="1">
        <v>42272.869155092594</v>
      </c>
      <c r="E25105">
        <v>1324</v>
      </c>
      <c r="F25105">
        <v>2072</v>
      </c>
      <c r="G25105" t="s">
        <v>89</v>
      </c>
    </row>
    <row r="25106" spans="1:7" x14ac:dyDescent="0.2">
      <c r="A25106">
        <v>6.4749049942367398E+17</v>
      </c>
      <c r="B25106" t="s">
        <v>50548</v>
      </c>
      <c r="C25106" t="s">
        <v>50549</v>
      </c>
      <c r="D25106" s="1">
        <v>42272.888182870367</v>
      </c>
      <c r="E25106">
        <v>1501</v>
      </c>
      <c r="F25106">
        <v>2364</v>
      </c>
      <c r="G25106" t="s">
        <v>89</v>
      </c>
    </row>
    <row r="25107" spans="1:7" x14ac:dyDescent="0.2">
      <c r="A25107">
        <v>6.4749062640619098E+17</v>
      </c>
      <c r="B25107" t="s">
        <v>50550</v>
      </c>
      <c r="C25107" t="s">
        <v>50551</v>
      </c>
      <c r="D25107" s="1">
        <v>42272.88853009259</v>
      </c>
      <c r="E25107">
        <v>1406</v>
      </c>
      <c r="F25107">
        <v>2211</v>
      </c>
      <c r="G25107" t="s">
        <v>89</v>
      </c>
    </row>
    <row r="25108" spans="1:7" x14ac:dyDescent="0.2">
      <c r="A25108">
        <v>6.4749493155310694E+17</v>
      </c>
      <c r="B25108" t="s">
        <v>50552</v>
      </c>
      <c r="C25108" t="s">
        <v>50553</v>
      </c>
      <c r="D25108" s="1">
        <v>42272.900416666664</v>
      </c>
      <c r="E25108">
        <v>1290</v>
      </c>
      <c r="F25108">
        <v>1921</v>
      </c>
      <c r="G25108" t="s">
        <v>89</v>
      </c>
    </row>
    <row r="25109" spans="1:7" x14ac:dyDescent="0.2">
      <c r="A25109">
        <v>6.47510242679488E+17</v>
      </c>
      <c r="B25109" t="s">
        <v>50554</v>
      </c>
      <c r="C25109" t="s">
        <v>50555</v>
      </c>
      <c r="D25109" s="1">
        <v>42272.942662037036</v>
      </c>
      <c r="E25109">
        <v>907</v>
      </c>
      <c r="F25109">
        <v>1343</v>
      </c>
      <c r="G25109" t="s">
        <v>89</v>
      </c>
    </row>
    <row r="25110" spans="1:7" x14ac:dyDescent="0.2">
      <c r="A25110">
        <v>6.4754123313764698E+17</v>
      </c>
      <c r="B25110" t="s">
        <v>50556</v>
      </c>
      <c r="C25110" t="s">
        <v>50557</v>
      </c>
      <c r="D25110" s="1">
        <v>42273.028182870374</v>
      </c>
      <c r="E25110">
        <v>1494</v>
      </c>
      <c r="F25110">
        <v>2864</v>
      </c>
      <c r="G25110" t="s">
        <v>215</v>
      </c>
    </row>
    <row r="25111" spans="1:7" x14ac:dyDescent="0.2">
      <c r="A25111">
        <v>6.4757319962714099E+17</v>
      </c>
      <c r="B25111" t="s">
        <v>50558</v>
      </c>
      <c r="C25111" t="s">
        <v>50559</v>
      </c>
      <c r="D25111" s="1">
        <v>42273.116388888891</v>
      </c>
      <c r="E25111">
        <v>1418</v>
      </c>
      <c r="F25111">
        <v>2342</v>
      </c>
      <c r="G25111" t="s">
        <v>89</v>
      </c>
    </row>
    <row r="25112" spans="1:7" x14ac:dyDescent="0.2">
      <c r="A25112">
        <v>6.4757328897000602E+17</v>
      </c>
      <c r="B25112" t="s">
        <v>50560</v>
      </c>
      <c r="C25112" t="s">
        <v>50561</v>
      </c>
      <c r="D25112" s="1">
        <v>42273.116643518515</v>
      </c>
      <c r="E25112">
        <v>1661</v>
      </c>
      <c r="F25112">
        <v>4311</v>
      </c>
    </row>
    <row r="25113" spans="1:7" x14ac:dyDescent="0.2">
      <c r="A25113">
        <v>6.4759385869667494E+17</v>
      </c>
      <c r="B25113" t="s">
        <v>50562</v>
      </c>
      <c r="C25113" t="s">
        <v>50563</v>
      </c>
      <c r="D25113" s="1">
        <v>42273.173402777778</v>
      </c>
      <c r="E25113">
        <v>1508</v>
      </c>
      <c r="F25113">
        <v>2605</v>
      </c>
    </row>
    <row r="25114" spans="1:7" x14ac:dyDescent="0.2">
      <c r="A25114">
        <v>6.4764849204382899E+17</v>
      </c>
      <c r="B25114" t="s">
        <v>50564</v>
      </c>
      <c r="C25114" t="s">
        <v>50565</v>
      </c>
      <c r="D25114" s="1">
        <v>42273.324155092596</v>
      </c>
      <c r="E25114">
        <v>1633</v>
      </c>
      <c r="F25114">
        <v>3437</v>
      </c>
      <c r="G25114" t="s">
        <v>89</v>
      </c>
    </row>
    <row r="25115" spans="1:7" x14ac:dyDescent="0.2">
      <c r="A25115">
        <v>6.4775296171682995E+17</v>
      </c>
      <c r="B25115" t="s">
        <v>50566</v>
      </c>
      <c r="C25115" t="s">
        <v>50567</v>
      </c>
      <c r="D25115" s="1">
        <v>42273.612442129626</v>
      </c>
      <c r="E25115">
        <v>974</v>
      </c>
      <c r="F25115">
        <v>1931</v>
      </c>
      <c r="G25115" t="s">
        <v>576</v>
      </c>
    </row>
    <row r="25116" spans="1:7" x14ac:dyDescent="0.2">
      <c r="A25116">
        <v>6.4775841997853402E+17</v>
      </c>
      <c r="B25116" t="s">
        <v>50568</v>
      </c>
      <c r="C25116" t="s">
        <v>50569</v>
      </c>
      <c r="D25116" s="1">
        <v>42273.627500000002</v>
      </c>
      <c r="E25116">
        <v>1508</v>
      </c>
      <c r="F25116">
        <v>2785</v>
      </c>
    </row>
    <row r="25117" spans="1:7" x14ac:dyDescent="0.2">
      <c r="A25117">
        <v>6.4775918314472998E+17</v>
      </c>
      <c r="B25117" t="s">
        <v>50570</v>
      </c>
      <c r="C25117" t="s">
        <v>50571</v>
      </c>
      <c r="D25117" s="1">
        <v>42273.629606481481</v>
      </c>
      <c r="E25117">
        <v>1216</v>
      </c>
      <c r="F25117">
        <v>2077</v>
      </c>
      <c r="G25117" t="s">
        <v>50572</v>
      </c>
    </row>
    <row r="25118" spans="1:7" x14ac:dyDescent="0.2">
      <c r="A25118">
        <v>6.4775936838612096E+17</v>
      </c>
      <c r="B25118" t="s">
        <v>50573</v>
      </c>
      <c r="C25118" t="s">
        <v>50574</v>
      </c>
      <c r="D25118" s="1">
        <v>42273.630115740743</v>
      </c>
      <c r="E25118">
        <v>1663</v>
      </c>
      <c r="F25118">
        <v>1995</v>
      </c>
      <c r="G25118" t="s">
        <v>576</v>
      </c>
    </row>
    <row r="25119" spans="1:7" x14ac:dyDescent="0.2">
      <c r="A25119">
        <v>6.4776066527752998E+17</v>
      </c>
      <c r="B25119" t="s">
        <v>50575</v>
      </c>
      <c r="C25119" t="s">
        <v>50576</v>
      </c>
      <c r="D25119" s="1">
        <v>42273.633703703701</v>
      </c>
      <c r="E25119">
        <v>2603</v>
      </c>
      <c r="F25119">
        <v>3422</v>
      </c>
    </row>
    <row r="25120" spans="1:7" x14ac:dyDescent="0.2">
      <c r="A25120">
        <v>6.47912254839648E+17</v>
      </c>
      <c r="B25120" t="s">
        <v>50577</v>
      </c>
      <c r="C25120" t="s">
        <v>50578</v>
      </c>
      <c r="D25120" s="1">
        <v>42274.052002314813</v>
      </c>
      <c r="E25120">
        <v>1201</v>
      </c>
      <c r="F25120">
        <v>2703</v>
      </c>
      <c r="G25120" t="s">
        <v>215</v>
      </c>
    </row>
    <row r="25121" spans="1:8" x14ac:dyDescent="0.2">
      <c r="A25121">
        <v>6.4791289267163494E+17</v>
      </c>
      <c r="B25121" t="s">
        <v>50579</v>
      </c>
      <c r="C25121" t="s">
        <v>50580</v>
      </c>
      <c r="D25121" s="1">
        <v>42274.053761574076</v>
      </c>
      <c r="E25121">
        <v>1930</v>
      </c>
      <c r="F25121">
        <v>2641</v>
      </c>
      <c r="G25121" t="s">
        <v>215</v>
      </c>
    </row>
    <row r="25122" spans="1:8" x14ac:dyDescent="0.2">
      <c r="A25122">
        <v>6.4791370716769805E+17</v>
      </c>
      <c r="B25122" t="s">
        <v>50581</v>
      </c>
      <c r="C25122" t="s">
        <v>50582</v>
      </c>
      <c r="D25122" s="1">
        <v>42274.056018518517</v>
      </c>
      <c r="E25122">
        <v>763</v>
      </c>
      <c r="F25122">
        <v>1892</v>
      </c>
      <c r="G25122" t="s">
        <v>215</v>
      </c>
    </row>
    <row r="25123" spans="1:8" x14ac:dyDescent="0.2">
      <c r="A25123">
        <v>6.4791387009125504E+17</v>
      </c>
      <c r="B25123" t="s">
        <v>50583</v>
      </c>
      <c r="C25123" t="s">
        <v>50584</v>
      </c>
      <c r="D25123" s="1">
        <v>42274.056458333333</v>
      </c>
      <c r="E25123">
        <v>1293</v>
      </c>
      <c r="F25123">
        <v>1803</v>
      </c>
      <c r="G25123" t="s">
        <v>576</v>
      </c>
    </row>
    <row r="25124" spans="1:8" x14ac:dyDescent="0.2">
      <c r="A25124">
        <v>6.4791433202254605E+17</v>
      </c>
      <c r="B25124" t="s">
        <v>50585</v>
      </c>
      <c r="C25124" t="s">
        <v>50586</v>
      </c>
      <c r="D25124" s="1">
        <v>42274.057743055557</v>
      </c>
      <c r="E25124">
        <v>1218</v>
      </c>
      <c r="F25124">
        <v>2049</v>
      </c>
      <c r="G25124" t="s">
        <v>215</v>
      </c>
    </row>
    <row r="25125" spans="1:8" x14ac:dyDescent="0.2">
      <c r="A25125">
        <v>6.4791497855769805E+17</v>
      </c>
      <c r="B25125" t="s">
        <v>50587</v>
      </c>
      <c r="C25125" t="s">
        <v>50588</v>
      </c>
      <c r="D25125" s="1">
        <v>42274.059525462966</v>
      </c>
      <c r="E25125">
        <v>2157</v>
      </c>
      <c r="F25125">
        <v>3598</v>
      </c>
      <c r="G25125" t="s">
        <v>89</v>
      </c>
    </row>
    <row r="25126" spans="1:8" x14ac:dyDescent="0.2">
      <c r="A25126">
        <v>6.4830020876649997E+17</v>
      </c>
      <c r="B25126" t="s">
        <v>50589</v>
      </c>
      <c r="C25126" t="s">
        <v>50590</v>
      </c>
      <c r="D25126" s="1">
        <v>42275.122557870367</v>
      </c>
      <c r="E25126">
        <v>1066</v>
      </c>
      <c r="F25126">
        <v>2069</v>
      </c>
      <c r="G25126" t="s">
        <v>576</v>
      </c>
    </row>
    <row r="25127" spans="1:8" x14ac:dyDescent="0.2">
      <c r="A25127">
        <v>6.4830034118483098E+17</v>
      </c>
      <c r="B25127" t="s">
        <v>50591</v>
      </c>
      <c r="C25127" t="s">
        <v>50592</v>
      </c>
      <c r="D25127" s="1">
        <v>42275.122916666667</v>
      </c>
      <c r="E25127">
        <v>1629</v>
      </c>
      <c r="F25127">
        <v>3042</v>
      </c>
      <c r="G25127" t="s">
        <v>215</v>
      </c>
      <c r="H25127" t="s">
        <v>390</v>
      </c>
    </row>
    <row r="25128" spans="1:8" x14ac:dyDescent="0.2">
      <c r="A25128">
        <v>6.4832290871301299E+17</v>
      </c>
      <c r="B25128" t="s">
        <v>50593</v>
      </c>
      <c r="C25128" t="s">
        <v>50594</v>
      </c>
      <c r="D25128" s="1">
        <v>42275.185196759259</v>
      </c>
      <c r="E25128">
        <v>949</v>
      </c>
      <c r="F25128">
        <v>1561</v>
      </c>
      <c r="G25128" t="s">
        <v>50595</v>
      </c>
    </row>
    <row r="25129" spans="1:8" x14ac:dyDescent="0.2">
      <c r="A25129">
        <v>6.4832307580987302E+17</v>
      </c>
      <c r="B25129" t="s">
        <v>50596</v>
      </c>
      <c r="C25129" t="s">
        <v>50597</v>
      </c>
      <c r="D25129" s="1">
        <v>42275.185659722221</v>
      </c>
      <c r="E25129">
        <v>904</v>
      </c>
      <c r="F25129">
        <v>1936</v>
      </c>
      <c r="G25129" t="s">
        <v>215</v>
      </c>
    </row>
    <row r="25130" spans="1:8" x14ac:dyDescent="0.2">
      <c r="A25130">
        <v>6.4832322553819904E+17</v>
      </c>
      <c r="B25130" t="s">
        <v>50598</v>
      </c>
      <c r="C25130" t="s">
        <v>50599</v>
      </c>
      <c r="D25130" s="1">
        <v>42275.186064814814</v>
      </c>
      <c r="E25130">
        <v>1116</v>
      </c>
      <c r="F25130">
        <v>2017</v>
      </c>
      <c r="G25130" t="s">
        <v>215</v>
      </c>
    </row>
    <row r="25131" spans="1:8" x14ac:dyDescent="0.2">
      <c r="A25131">
        <v>6.4832355836037901E+17</v>
      </c>
      <c r="B25131" t="s">
        <v>50600</v>
      </c>
      <c r="C25131" t="s">
        <v>50601</v>
      </c>
      <c r="D25131" s="1">
        <v>42275.186990740738</v>
      </c>
      <c r="E25131">
        <v>817</v>
      </c>
      <c r="F25131">
        <v>1685</v>
      </c>
      <c r="G25131" t="s">
        <v>215</v>
      </c>
    </row>
    <row r="25132" spans="1:8" x14ac:dyDescent="0.2">
      <c r="A25132">
        <v>6.4832389395087296E+17</v>
      </c>
      <c r="B25132" t="s">
        <v>50602</v>
      </c>
      <c r="C25132" t="s">
        <v>50603</v>
      </c>
      <c r="D25132" s="1">
        <v>42275.187916666669</v>
      </c>
      <c r="E25132">
        <v>950</v>
      </c>
      <c r="F25132">
        <v>1341</v>
      </c>
      <c r="G25132" t="s">
        <v>546</v>
      </c>
    </row>
    <row r="25133" spans="1:8" x14ac:dyDescent="0.2">
      <c r="A25133">
        <v>6.4832422822008806E+17</v>
      </c>
      <c r="B25133" t="s">
        <v>50604</v>
      </c>
      <c r="C25133" t="s">
        <v>50605</v>
      </c>
      <c r="D25133" s="1">
        <v>42275.188831018517</v>
      </c>
      <c r="E25133">
        <v>1629</v>
      </c>
      <c r="F25133">
        <v>3127</v>
      </c>
      <c r="G25133" t="s">
        <v>89</v>
      </c>
    </row>
    <row r="25134" spans="1:8" x14ac:dyDescent="0.2">
      <c r="A25134">
        <v>6.4832437290677402E+17</v>
      </c>
      <c r="B25134" t="s">
        <v>50606</v>
      </c>
      <c r="C25134" t="s">
        <v>50607</v>
      </c>
      <c r="D25134" s="1">
        <v>42275.189236111109</v>
      </c>
      <c r="E25134">
        <v>1041</v>
      </c>
      <c r="F25134">
        <v>2015</v>
      </c>
      <c r="G25134" t="s">
        <v>215</v>
      </c>
    </row>
    <row r="25135" spans="1:8" x14ac:dyDescent="0.2">
      <c r="A25135">
        <v>6.4832474794887898E+17</v>
      </c>
      <c r="B25135" t="s">
        <v>50608</v>
      </c>
      <c r="C25135" t="s">
        <v>50609</v>
      </c>
      <c r="D25135" s="1">
        <v>42275.190266203703</v>
      </c>
      <c r="E25135">
        <v>1102</v>
      </c>
      <c r="F25135">
        <v>1733</v>
      </c>
      <c r="G25135" t="s">
        <v>50610</v>
      </c>
      <c r="H25135" t="s">
        <v>390</v>
      </c>
    </row>
    <row r="25136" spans="1:8" x14ac:dyDescent="0.2">
      <c r="A25136">
        <v>6.4832562141266701E+17</v>
      </c>
      <c r="B25136" t="s">
        <v>50611</v>
      </c>
      <c r="C25136" t="s">
        <v>50612</v>
      </c>
      <c r="D25136" s="1">
        <v>42275.192685185182</v>
      </c>
      <c r="E25136">
        <v>1232</v>
      </c>
      <c r="F25136">
        <v>2348</v>
      </c>
      <c r="G25136" t="s">
        <v>89</v>
      </c>
    </row>
    <row r="25137" spans="1:8" x14ac:dyDescent="0.2">
      <c r="A25137">
        <v>6.4832582188361702E+17</v>
      </c>
      <c r="B25137" t="s">
        <v>50613</v>
      </c>
      <c r="C25137" t="s">
        <v>50614</v>
      </c>
      <c r="D25137" s="1">
        <v>42275.193229166667</v>
      </c>
      <c r="E25137">
        <v>1031</v>
      </c>
      <c r="F25137">
        <v>1727</v>
      </c>
      <c r="G25137" t="s">
        <v>487</v>
      </c>
    </row>
    <row r="25138" spans="1:8" x14ac:dyDescent="0.2">
      <c r="A25138">
        <v>6.4832594920175603E+17</v>
      </c>
      <c r="B25138" t="s">
        <v>50615</v>
      </c>
      <c r="C25138" t="s">
        <v>50616</v>
      </c>
      <c r="D25138" s="1">
        <v>42275.19358796296</v>
      </c>
      <c r="E25138">
        <v>645</v>
      </c>
      <c r="F25138">
        <v>1771</v>
      </c>
      <c r="G25138" t="s">
        <v>576</v>
      </c>
    </row>
    <row r="25139" spans="1:8" x14ac:dyDescent="0.2">
      <c r="A25139">
        <v>6.48326337065824E+17</v>
      </c>
      <c r="B25139" t="s">
        <v>50617</v>
      </c>
      <c r="C25139" t="s">
        <v>50618</v>
      </c>
      <c r="D25139" s="1">
        <v>42275.194652777776</v>
      </c>
      <c r="E25139">
        <v>1225</v>
      </c>
      <c r="F25139">
        <v>2129</v>
      </c>
      <c r="G25139" t="s">
        <v>576</v>
      </c>
      <c r="H25139" t="s">
        <v>390</v>
      </c>
    </row>
    <row r="25140" spans="1:8" x14ac:dyDescent="0.2">
      <c r="A25140">
        <v>6.48498271074304E+17</v>
      </c>
      <c r="B25140" t="s">
        <v>50619</v>
      </c>
      <c r="C25140" t="s">
        <v>50620</v>
      </c>
      <c r="D25140" s="1">
        <v>42275.66909722222</v>
      </c>
      <c r="E25140">
        <v>951</v>
      </c>
      <c r="F25140">
        <v>1836</v>
      </c>
      <c r="G25140" t="s">
        <v>89</v>
      </c>
    </row>
    <row r="25141" spans="1:8" x14ac:dyDescent="0.2">
      <c r="A25141">
        <v>6.4851355702227302E+17</v>
      </c>
      <c r="B25141" t="s">
        <v>50621</v>
      </c>
      <c r="C25141" t="s">
        <v>50622</v>
      </c>
      <c r="D25141" s="1">
        <v>42275.711284722223</v>
      </c>
      <c r="E25141">
        <v>891</v>
      </c>
      <c r="F25141">
        <v>1352</v>
      </c>
      <c r="H25141" t="s">
        <v>616</v>
      </c>
    </row>
    <row r="25142" spans="1:8" x14ac:dyDescent="0.2">
      <c r="A25142">
        <v>6.4852289619381005E+17</v>
      </c>
      <c r="B25142" t="s">
        <v>50623</v>
      </c>
      <c r="C25142" t="s">
        <v>50624</v>
      </c>
      <c r="D25142" s="1">
        <v>42275.737060185187</v>
      </c>
      <c r="E25142">
        <v>2297</v>
      </c>
      <c r="F25142">
        <v>3573</v>
      </c>
      <c r="H25142" t="s">
        <v>390</v>
      </c>
    </row>
    <row r="25143" spans="1:8" x14ac:dyDescent="0.2">
      <c r="A25143">
        <v>6.4856461579479398E+17</v>
      </c>
      <c r="B25143" t="s">
        <v>50625</v>
      </c>
      <c r="C25143" t="s">
        <v>50626</v>
      </c>
      <c r="D25143" s="1">
        <v>42275.852175925924</v>
      </c>
      <c r="E25143">
        <v>1156</v>
      </c>
      <c r="F25143">
        <v>1582</v>
      </c>
      <c r="G25143" t="s">
        <v>215</v>
      </c>
    </row>
    <row r="25144" spans="1:8" x14ac:dyDescent="0.2">
      <c r="A25144">
        <v>6.4856497279299098E+17</v>
      </c>
      <c r="B25144" t="s">
        <v>50627</v>
      </c>
      <c r="C25144" t="s">
        <v>50628</v>
      </c>
      <c r="D25144" s="1">
        <v>42275.853159722225</v>
      </c>
      <c r="E25144">
        <v>700</v>
      </c>
      <c r="F25144">
        <v>1454</v>
      </c>
    </row>
    <row r="25145" spans="1:8" x14ac:dyDescent="0.2">
      <c r="A25145">
        <v>6.4857313896866202E+17</v>
      </c>
      <c r="B25145" t="s">
        <v>50629</v>
      </c>
      <c r="C25145" t="s">
        <v>50630</v>
      </c>
      <c r="D25145" s="1">
        <v>42275.875694444447</v>
      </c>
      <c r="E25145">
        <v>1343</v>
      </c>
      <c r="F25145">
        <v>1780</v>
      </c>
      <c r="G25145" t="s">
        <v>215</v>
      </c>
    </row>
    <row r="25146" spans="1:8" x14ac:dyDescent="0.2">
      <c r="A25146">
        <v>6.4857827383679706E+17</v>
      </c>
      <c r="B25146" t="s">
        <v>50631</v>
      </c>
      <c r="C25146" t="s">
        <v>50632</v>
      </c>
      <c r="D25146" s="1">
        <v>42275.889872685184</v>
      </c>
      <c r="E25146">
        <v>1460</v>
      </c>
      <c r="F25146">
        <v>1878</v>
      </c>
    </row>
    <row r="25147" spans="1:8" x14ac:dyDescent="0.2">
      <c r="A25147">
        <v>6.4858402004600806E+17</v>
      </c>
      <c r="B25147" t="s">
        <v>50633</v>
      </c>
      <c r="C25147" t="s">
        <v>50634</v>
      </c>
      <c r="D25147" s="1">
        <v>42275.905729166669</v>
      </c>
      <c r="E25147">
        <v>1391</v>
      </c>
      <c r="F25147">
        <v>1925</v>
      </c>
    </row>
    <row r="25148" spans="1:8" x14ac:dyDescent="0.2">
      <c r="A25148">
        <v>6.4858953982980506E+17</v>
      </c>
      <c r="B25148" t="s">
        <v>50635</v>
      </c>
      <c r="C25148" t="s">
        <v>50636</v>
      </c>
      <c r="D25148" s="1">
        <v>42275.920960648145</v>
      </c>
      <c r="E25148">
        <v>956</v>
      </c>
      <c r="F25148">
        <v>1504</v>
      </c>
    </row>
    <row r="25149" spans="1:8" x14ac:dyDescent="0.2">
      <c r="A25149">
        <v>6.4861832314454003E+17</v>
      </c>
      <c r="B25149" t="s">
        <v>50637</v>
      </c>
      <c r="C25149" t="s">
        <v>50638</v>
      </c>
      <c r="D25149" s="1">
        <v>42276.000381944446</v>
      </c>
      <c r="E25149">
        <v>4160</v>
      </c>
      <c r="F25149">
        <v>7027</v>
      </c>
      <c r="G25149" t="s">
        <v>89</v>
      </c>
    </row>
    <row r="25150" spans="1:8" x14ac:dyDescent="0.2">
      <c r="A25150">
        <v>6.4864669264919296E+17</v>
      </c>
      <c r="B25150" t="s">
        <v>50639</v>
      </c>
      <c r="C25150" t="s">
        <v>50640</v>
      </c>
      <c r="D25150" s="1">
        <v>42276.078668981485</v>
      </c>
      <c r="E25150">
        <v>2854</v>
      </c>
      <c r="F25150">
        <v>4345</v>
      </c>
    </row>
    <row r="25151" spans="1:8" x14ac:dyDescent="0.2">
      <c r="A25151">
        <v>6.4870673427038195E+17</v>
      </c>
      <c r="B25151" t="s">
        <v>50641</v>
      </c>
      <c r="C25151" t="s">
        <v>50642</v>
      </c>
      <c r="D25151" s="1">
        <v>42276.244351851848</v>
      </c>
      <c r="E25151">
        <v>1126</v>
      </c>
      <c r="F25151">
        <v>2676</v>
      </c>
      <c r="G25151" t="s">
        <v>215</v>
      </c>
    </row>
    <row r="25152" spans="1:8" x14ac:dyDescent="0.2">
      <c r="A25152">
        <v>6.4887596827530394E+17</v>
      </c>
      <c r="B25152" t="s">
        <v>50643</v>
      </c>
      <c r="C25152" t="s">
        <v>50644</v>
      </c>
      <c r="D25152" s="1">
        <v>42276.711354166669</v>
      </c>
      <c r="E25152">
        <v>1585</v>
      </c>
      <c r="F25152">
        <v>2515</v>
      </c>
    </row>
    <row r="25153" spans="1:7" x14ac:dyDescent="0.2">
      <c r="A25153">
        <v>6.4887600724458202E+17</v>
      </c>
      <c r="B25153" t="s">
        <v>50645</v>
      </c>
      <c r="C25153" t="s">
        <v>50646</v>
      </c>
      <c r="D25153" s="1">
        <v>42276.711458333331</v>
      </c>
      <c r="E25153">
        <v>2007</v>
      </c>
      <c r="F25153">
        <v>4029</v>
      </c>
    </row>
    <row r="25154" spans="1:7" x14ac:dyDescent="0.2">
      <c r="A25154">
        <v>6.4888007110576896E+17</v>
      </c>
      <c r="B25154" t="s">
        <v>50647</v>
      </c>
      <c r="C25154" t="s">
        <v>50648</v>
      </c>
      <c r="D25154" s="1">
        <v>42276.722673611112</v>
      </c>
      <c r="E25154">
        <v>1694</v>
      </c>
      <c r="F25154">
        <v>1683</v>
      </c>
      <c r="G25154" t="s">
        <v>89</v>
      </c>
    </row>
    <row r="25155" spans="1:7" x14ac:dyDescent="0.2">
      <c r="A25155">
        <v>6.4890247236331904E+17</v>
      </c>
      <c r="B25155" t="s">
        <v>50649</v>
      </c>
      <c r="C25155" t="s">
        <v>50650</v>
      </c>
      <c r="D25155" s="1">
        <v>42276.784490740742</v>
      </c>
      <c r="E25155">
        <v>2165</v>
      </c>
      <c r="F25155">
        <v>4296</v>
      </c>
    </row>
    <row r="25156" spans="1:7" x14ac:dyDescent="0.2">
      <c r="A25156">
        <v>6.4895826958368294E+17</v>
      </c>
      <c r="B25156" t="s">
        <v>50651</v>
      </c>
      <c r="C25156" t="s">
        <v>50652</v>
      </c>
      <c r="D25156" s="1">
        <v>42276.938460648147</v>
      </c>
      <c r="E25156">
        <v>886</v>
      </c>
      <c r="F25156">
        <v>1487</v>
      </c>
    </row>
    <row r="25157" spans="1:7" x14ac:dyDescent="0.2">
      <c r="A25157">
        <v>6.4918295936754803E+17</v>
      </c>
      <c r="B25157" t="s">
        <v>50653</v>
      </c>
      <c r="C25157" t="s">
        <v>50654</v>
      </c>
      <c r="D25157" s="1">
        <v>42277.558483796296</v>
      </c>
      <c r="E25157">
        <v>2324</v>
      </c>
      <c r="F25157">
        <v>3462</v>
      </c>
    </row>
    <row r="25158" spans="1:7" x14ac:dyDescent="0.2">
      <c r="A25158">
        <v>6.4918984610853197E+17</v>
      </c>
      <c r="B25158" t="s">
        <v>50655</v>
      </c>
      <c r="C25158" t="s">
        <v>50656</v>
      </c>
      <c r="D25158" s="1">
        <v>42277.577488425923</v>
      </c>
      <c r="E25158">
        <v>1830</v>
      </c>
      <c r="F25158">
        <v>2757</v>
      </c>
    </row>
    <row r="25159" spans="1:7" x14ac:dyDescent="0.2">
      <c r="A25159">
        <v>6.4919535392169101E+17</v>
      </c>
      <c r="B25159" t="s">
        <v>50657</v>
      </c>
      <c r="C25159" t="s">
        <v>50658</v>
      </c>
      <c r="D25159" s="1">
        <v>42277.592685185184</v>
      </c>
      <c r="E25159">
        <v>1485</v>
      </c>
      <c r="F25159">
        <v>2094</v>
      </c>
      <c r="G25159" t="s">
        <v>215</v>
      </c>
    </row>
    <row r="25160" spans="1:7" x14ac:dyDescent="0.2">
      <c r="A25160">
        <v>6.49197084596432E+17</v>
      </c>
      <c r="B25160" t="s">
        <v>50659</v>
      </c>
      <c r="C25160" t="s">
        <v>50660</v>
      </c>
      <c r="D25160" s="1">
        <v>42277.59746527778</v>
      </c>
      <c r="E25160">
        <v>2339</v>
      </c>
      <c r="F25160">
        <v>3416</v>
      </c>
    </row>
    <row r="25161" spans="1:7" x14ac:dyDescent="0.2">
      <c r="A25161">
        <v>6.4923538894767706E+17</v>
      </c>
      <c r="B25161" t="s">
        <v>50661</v>
      </c>
      <c r="C25161" t="s">
        <v>50662</v>
      </c>
      <c r="D25161" s="1">
        <v>42277.703159722223</v>
      </c>
      <c r="E25161">
        <v>1305</v>
      </c>
      <c r="F25161">
        <v>2055</v>
      </c>
      <c r="G25161" t="s">
        <v>89</v>
      </c>
    </row>
    <row r="25162" spans="1:7" x14ac:dyDescent="0.2">
      <c r="A25162">
        <v>6.4923705312168704E+17</v>
      </c>
      <c r="B25162" t="s">
        <v>50663</v>
      </c>
      <c r="C25162" t="s">
        <v>50664</v>
      </c>
      <c r="D25162" s="1">
        <v>42277.707754629628</v>
      </c>
      <c r="E25162">
        <v>1591</v>
      </c>
      <c r="F25162">
        <v>2153</v>
      </c>
    </row>
    <row r="25163" spans="1:7" x14ac:dyDescent="0.2">
      <c r="A25163">
        <v>6.4926340594207501E+17</v>
      </c>
      <c r="B25163" t="s">
        <v>50665</v>
      </c>
      <c r="C25163" t="s">
        <v>50666</v>
      </c>
      <c r="D25163" s="1">
        <v>42277.780474537038</v>
      </c>
      <c r="E25163">
        <v>1007</v>
      </c>
      <c r="F25163">
        <v>1818</v>
      </c>
    </row>
    <row r="25164" spans="1:7" x14ac:dyDescent="0.2">
      <c r="A25164">
        <v>6.49273236816064E+17</v>
      </c>
      <c r="B25164" t="s">
        <v>50667</v>
      </c>
      <c r="C25164" t="s">
        <v>50668</v>
      </c>
      <c r="D25164" s="1">
        <v>42277.807604166665</v>
      </c>
      <c r="E25164">
        <v>1099</v>
      </c>
      <c r="F25164">
        <v>1741</v>
      </c>
    </row>
    <row r="25165" spans="1:7" x14ac:dyDescent="0.2">
      <c r="A25165">
        <v>6.4930773138448704E+17</v>
      </c>
      <c r="B25165" t="s">
        <v>50669</v>
      </c>
      <c r="C25165" t="s">
        <v>50670</v>
      </c>
      <c r="D25165" s="1">
        <v>42277.902789351851</v>
      </c>
      <c r="E25165">
        <v>862</v>
      </c>
      <c r="F25165">
        <v>1438</v>
      </c>
      <c r="G25165" t="s">
        <v>89</v>
      </c>
    </row>
    <row r="25166" spans="1:7" x14ac:dyDescent="0.2">
      <c r="A25166">
        <v>6.4931646142559398E+17</v>
      </c>
      <c r="B25166" t="s">
        <v>50671</v>
      </c>
      <c r="C25166" t="s">
        <v>50672</v>
      </c>
      <c r="D25166" s="1">
        <v>42277.926874999997</v>
      </c>
      <c r="E25166">
        <v>1837</v>
      </c>
      <c r="F25166">
        <v>3360</v>
      </c>
    </row>
    <row r="25167" spans="1:7" x14ac:dyDescent="0.2">
      <c r="A25167">
        <v>6.4932612511465395E+17</v>
      </c>
      <c r="B25167" t="s">
        <v>50673</v>
      </c>
      <c r="C25167" t="s">
        <v>50674</v>
      </c>
      <c r="D25167" s="1">
        <v>42277.953541666669</v>
      </c>
      <c r="E25167">
        <v>1031</v>
      </c>
      <c r="F25167">
        <v>1744</v>
      </c>
      <c r="G25167" t="s">
        <v>215</v>
      </c>
    </row>
    <row r="25168" spans="1:7" x14ac:dyDescent="0.2">
      <c r="A25168">
        <v>6.4933617097184E+17</v>
      </c>
      <c r="B25168" t="s">
        <v>50675</v>
      </c>
      <c r="C25168" t="s">
        <v>50676</v>
      </c>
      <c r="D25168" s="1">
        <v>42277.981261574074</v>
      </c>
      <c r="E25168">
        <v>1256</v>
      </c>
      <c r="F25168">
        <v>1888</v>
      </c>
    </row>
    <row r="25169" spans="1:8" x14ac:dyDescent="0.2">
      <c r="A25169">
        <v>6.49416929971712E+17</v>
      </c>
      <c r="B25169" t="s">
        <v>50677</v>
      </c>
      <c r="C25169" t="s">
        <v>50678</v>
      </c>
      <c r="D25169" s="1">
        <v>42278.20412037037</v>
      </c>
      <c r="E25169">
        <v>890</v>
      </c>
      <c r="F25169">
        <v>1649</v>
      </c>
      <c r="G25169" t="s">
        <v>576</v>
      </c>
      <c r="H25169" t="s">
        <v>390</v>
      </c>
    </row>
    <row r="25170" spans="1:8" x14ac:dyDescent="0.2">
      <c r="A25170">
        <v>6.4941726487845606E+17</v>
      </c>
      <c r="B25170" t="s">
        <v>50679</v>
      </c>
      <c r="C25170" t="s">
        <v>50680</v>
      </c>
      <c r="D25170" s="1">
        <v>42278.205046296294</v>
      </c>
      <c r="E25170">
        <v>563</v>
      </c>
      <c r="F25170">
        <v>1189</v>
      </c>
      <c r="G25170" t="s">
        <v>215</v>
      </c>
    </row>
    <row r="25171" spans="1:8" x14ac:dyDescent="0.2">
      <c r="A25171">
        <v>6.4941739008681894E+17</v>
      </c>
      <c r="B25171" t="s">
        <v>50681</v>
      </c>
      <c r="C25171" t="s">
        <v>50682</v>
      </c>
      <c r="D25171" s="1">
        <v>42278.205393518518</v>
      </c>
      <c r="E25171">
        <v>1073</v>
      </c>
      <c r="F25171">
        <v>2086</v>
      </c>
      <c r="G25171" t="s">
        <v>89</v>
      </c>
    </row>
    <row r="25172" spans="1:8" x14ac:dyDescent="0.2">
      <c r="A25172">
        <v>6.4941784719467699E+17</v>
      </c>
      <c r="B25172" t="s">
        <v>50683</v>
      </c>
      <c r="C25172" t="s">
        <v>50684</v>
      </c>
      <c r="D25172" s="1">
        <v>42278.206655092596</v>
      </c>
      <c r="E25172">
        <v>668</v>
      </c>
      <c r="F25172">
        <v>1215</v>
      </c>
      <c r="G25172" t="s">
        <v>576</v>
      </c>
    </row>
    <row r="25173" spans="1:8" x14ac:dyDescent="0.2">
      <c r="A25173">
        <v>6.4941815666723597E+17</v>
      </c>
      <c r="B25173" t="s">
        <v>50685</v>
      </c>
      <c r="C25173" t="s">
        <v>50686</v>
      </c>
      <c r="D25173" s="1">
        <v>42278.207499999997</v>
      </c>
      <c r="E25173">
        <v>711</v>
      </c>
      <c r="F25173">
        <v>1168</v>
      </c>
      <c r="G25173" t="s">
        <v>546</v>
      </c>
      <c r="H25173" t="s">
        <v>13093</v>
      </c>
    </row>
    <row r="25174" spans="1:8" x14ac:dyDescent="0.2">
      <c r="A25174">
        <v>6.4941842145782106E+17</v>
      </c>
      <c r="B25174" t="s">
        <v>50687</v>
      </c>
      <c r="C25174" t="s">
        <v>50688</v>
      </c>
      <c r="D25174" s="1">
        <v>42278.208229166667</v>
      </c>
      <c r="E25174">
        <v>815</v>
      </c>
      <c r="F25174">
        <v>1419</v>
      </c>
      <c r="G25174" t="s">
        <v>487</v>
      </c>
    </row>
    <row r="25175" spans="1:8" x14ac:dyDescent="0.2">
      <c r="A25175">
        <v>6.4941918771943398E+17</v>
      </c>
      <c r="B25175" t="s">
        <v>50689</v>
      </c>
      <c r="C25175" t="s">
        <v>50690</v>
      </c>
      <c r="D25175" s="1">
        <v>42278.210347222222</v>
      </c>
      <c r="E25175">
        <v>777</v>
      </c>
      <c r="F25175">
        <v>1790</v>
      </c>
      <c r="G25175" t="s">
        <v>50691</v>
      </c>
    </row>
    <row r="25176" spans="1:8" x14ac:dyDescent="0.2">
      <c r="A25176">
        <v>6.4942005507214106E+17</v>
      </c>
      <c r="B25176" t="s">
        <v>50692</v>
      </c>
      <c r="C25176" t="s">
        <v>50693</v>
      </c>
      <c r="D25176" s="1">
        <v>42278.212743055556</v>
      </c>
      <c r="E25176">
        <v>1057</v>
      </c>
      <c r="F25176">
        <v>2702</v>
      </c>
    </row>
    <row r="25177" spans="1:8" x14ac:dyDescent="0.2">
      <c r="A25177">
        <v>6.4955753384209997E+17</v>
      </c>
      <c r="B25177" t="s">
        <v>50694</v>
      </c>
      <c r="C25177" t="s">
        <v>50695</v>
      </c>
      <c r="D25177" s="1">
        <v>42278.592106481483</v>
      </c>
      <c r="E25177">
        <v>888</v>
      </c>
      <c r="F25177">
        <v>1241</v>
      </c>
      <c r="G25177" t="s">
        <v>215</v>
      </c>
    </row>
    <row r="25178" spans="1:8" x14ac:dyDescent="0.2">
      <c r="A25178">
        <v>6.4955766863447194E+17</v>
      </c>
      <c r="B25178" t="s">
        <v>50696</v>
      </c>
      <c r="C25178" t="s">
        <v>50697</v>
      </c>
      <c r="D25178" s="1">
        <v>42278.592488425929</v>
      </c>
      <c r="E25178">
        <v>980</v>
      </c>
      <c r="F25178">
        <v>1478</v>
      </c>
      <c r="G25178" t="s">
        <v>50698</v>
      </c>
    </row>
    <row r="25179" spans="1:8" x14ac:dyDescent="0.2">
      <c r="A25179">
        <v>6.4955920312480499E+17</v>
      </c>
      <c r="B25179" t="s">
        <v>50699</v>
      </c>
      <c r="C25179" t="s">
        <v>50700</v>
      </c>
      <c r="D25179" s="1">
        <v>42278.596712962964</v>
      </c>
      <c r="E25179">
        <v>661</v>
      </c>
      <c r="F25179">
        <v>964</v>
      </c>
      <c r="G25179" t="s">
        <v>487</v>
      </c>
      <c r="H25179" t="s">
        <v>390</v>
      </c>
    </row>
    <row r="25180" spans="1:8" x14ac:dyDescent="0.2">
      <c r="A25180">
        <v>6.4955981402518298E+17</v>
      </c>
      <c r="B25180" t="s">
        <v>50701</v>
      </c>
      <c r="C25180" t="s">
        <v>50702</v>
      </c>
      <c r="D25180" s="1">
        <v>42278.598402777781</v>
      </c>
      <c r="E25180">
        <v>700</v>
      </c>
      <c r="F25180">
        <v>1329</v>
      </c>
      <c r="G25180" t="s">
        <v>576</v>
      </c>
      <c r="H25180" t="s">
        <v>390</v>
      </c>
    </row>
    <row r="25181" spans="1:8" x14ac:dyDescent="0.2">
      <c r="A25181">
        <v>6.4966406226826394E+17</v>
      </c>
      <c r="B25181" t="s">
        <v>50703</v>
      </c>
      <c r="C25181" t="s">
        <v>50704</v>
      </c>
      <c r="D25181" s="1">
        <v>42278.886076388888</v>
      </c>
      <c r="E25181">
        <v>1761</v>
      </c>
      <c r="F25181">
        <v>3762</v>
      </c>
      <c r="G25181" t="s">
        <v>89</v>
      </c>
    </row>
    <row r="25182" spans="1:8" x14ac:dyDescent="0.2">
      <c r="A25182">
        <v>6.4971857479014797E+17</v>
      </c>
      <c r="B25182" t="s">
        <v>50705</v>
      </c>
      <c r="C25182" t="s">
        <v>50706</v>
      </c>
      <c r="D25182" s="1">
        <v>42279.036504629628</v>
      </c>
      <c r="E25182">
        <v>912</v>
      </c>
      <c r="F25182">
        <v>1495</v>
      </c>
      <c r="G25182" t="s">
        <v>215</v>
      </c>
    </row>
    <row r="25183" spans="1:8" x14ac:dyDescent="0.2">
      <c r="A25183">
        <v>6.4971988146677696E+17</v>
      </c>
      <c r="B25183" t="s">
        <v>50707</v>
      </c>
      <c r="C25183" t="s">
        <v>50708</v>
      </c>
      <c r="D25183" s="1">
        <v>42279.04010416667</v>
      </c>
      <c r="E25183">
        <v>617</v>
      </c>
      <c r="F25183">
        <v>1138</v>
      </c>
      <c r="G25183" t="s">
        <v>215</v>
      </c>
    </row>
    <row r="25184" spans="1:8" x14ac:dyDescent="0.2">
      <c r="A25184">
        <v>6.4972108662039706E+17</v>
      </c>
      <c r="B25184" t="s">
        <v>50709</v>
      </c>
      <c r="C25184" t="s">
        <v>50710</v>
      </c>
      <c r="D25184" s="1">
        <v>42279.043425925927</v>
      </c>
      <c r="E25184">
        <v>675</v>
      </c>
      <c r="F25184">
        <v>1272</v>
      </c>
      <c r="G25184" t="s">
        <v>215</v>
      </c>
    </row>
    <row r="25185" spans="1:8" x14ac:dyDescent="0.2">
      <c r="A25185">
        <v>6.4972526381583104E+17</v>
      </c>
      <c r="B25185" t="s">
        <v>50711</v>
      </c>
      <c r="C25185" t="s">
        <v>50712</v>
      </c>
      <c r="D25185" s="1">
        <v>42279.0549537037</v>
      </c>
      <c r="E25185">
        <v>757</v>
      </c>
      <c r="F25185">
        <v>1394</v>
      </c>
      <c r="G25185" t="s">
        <v>487</v>
      </c>
    </row>
    <row r="25186" spans="1:8" x14ac:dyDescent="0.2">
      <c r="A25186">
        <v>6.4972970620866099E+17</v>
      </c>
      <c r="B25186" t="s">
        <v>50713</v>
      </c>
      <c r="C25186" t="s">
        <v>50714</v>
      </c>
      <c r="D25186" s="1">
        <v>42279.06722222222</v>
      </c>
      <c r="E25186">
        <v>926</v>
      </c>
      <c r="F25186">
        <v>1517</v>
      </c>
      <c r="G25186" t="s">
        <v>89</v>
      </c>
      <c r="H25186" t="s">
        <v>390</v>
      </c>
    </row>
    <row r="25187" spans="1:8" x14ac:dyDescent="0.2">
      <c r="A25187">
        <v>6.4973012040880896E+17</v>
      </c>
      <c r="B25187" t="s">
        <v>50715</v>
      </c>
      <c r="C25187" t="s">
        <v>50716</v>
      </c>
      <c r="D25187" s="1">
        <v>42279.068356481483</v>
      </c>
      <c r="E25187">
        <v>733</v>
      </c>
      <c r="F25187">
        <v>1304</v>
      </c>
      <c r="G25187" t="s">
        <v>50717</v>
      </c>
    </row>
    <row r="25188" spans="1:8" x14ac:dyDescent="0.2">
      <c r="A25188">
        <v>6.4973356113898202E+17</v>
      </c>
      <c r="B25188" t="s">
        <v>50718</v>
      </c>
      <c r="C25188" t="s">
        <v>50719</v>
      </c>
      <c r="D25188" s="1">
        <v>42279.0778587963</v>
      </c>
      <c r="E25188">
        <v>941</v>
      </c>
      <c r="F25188">
        <v>1779</v>
      </c>
      <c r="G25188" t="s">
        <v>89</v>
      </c>
    </row>
    <row r="25189" spans="1:8" x14ac:dyDescent="0.2">
      <c r="A25189">
        <v>6.4973399637347904E+17</v>
      </c>
      <c r="B25189" t="s">
        <v>50720</v>
      </c>
      <c r="C25189" t="s">
        <v>50721</v>
      </c>
      <c r="D25189" s="1">
        <v>42279.079050925924</v>
      </c>
      <c r="E25189">
        <v>734</v>
      </c>
      <c r="F25189">
        <v>1391</v>
      </c>
      <c r="G25189" t="s">
        <v>487</v>
      </c>
    </row>
    <row r="25190" spans="1:8" x14ac:dyDescent="0.2">
      <c r="A25190">
        <v>6.4974595739607002E+17</v>
      </c>
      <c r="B25190" t="s">
        <v>50722</v>
      </c>
      <c r="C25190" t="s">
        <v>50723</v>
      </c>
      <c r="D25190" s="1">
        <v>42279.112060185187</v>
      </c>
      <c r="E25190">
        <v>1866</v>
      </c>
      <c r="F25190">
        <v>4539</v>
      </c>
    </row>
    <row r="25191" spans="1:8" x14ac:dyDescent="0.2">
      <c r="A25191">
        <v>6.4974926171910502E+17</v>
      </c>
      <c r="B25191" t="s">
        <v>50724</v>
      </c>
      <c r="C25191" t="s">
        <v>50725</v>
      </c>
      <c r="D25191" s="1">
        <v>42279.121180555558</v>
      </c>
      <c r="E25191">
        <v>496</v>
      </c>
      <c r="F25191">
        <v>1044</v>
      </c>
      <c r="G25191" t="s">
        <v>9029</v>
      </c>
    </row>
    <row r="25192" spans="1:8" x14ac:dyDescent="0.2">
      <c r="A25192">
        <v>6.4974986029657702E+17</v>
      </c>
      <c r="B25192" t="s">
        <v>50726</v>
      </c>
      <c r="C25192" t="s">
        <v>50727</v>
      </c>
      <c r="D25192" s="1">
        <v>42279.122835648152</v>
      </c>
      <c r="E25192">
        <v>784</v>
      </c>
      <c r="F25192">
        <v>1070</v>
      </c>
      <c r="G25192" t="s">
        <v>487</v>
      </c>
    </row>
    <row r="25193" spans="1:8" x14ac:dyDescent="0.2">
      <c r="A25193">
        <v>6.4975227168584397E+17</v>
      </c>
      <c r="B25193" t="s">
        <v>50728</v>
      </c>
      <c r="C25193" t="s">
        <v>50729</v>
      </c>
      <c r="D25193" s="1">
        <v>42279.129490740743</v>
      </c>
      <c r="E25193">
        <v>1094</v>
      </c>
      <c r="F25193">
        <v>2040</v>
      </c>
      <c r="G25193" t="s">
        <v>215</v>
      </c>
    </row>
    <row r="25194" spans="1:8" x14ac:dyDescent="0.2">
      <c r="A25194">
        <v>6.4975234604243699E+17</v>
      </c>
      <c r="B25194" t="s">
        <v>50730</v>
      </c>
      <c r="C25194" t="s">
        <v>50731</v>
      </c>
      <c r="D25194" s="1">
        <v>42279.129687499997</v>
      </c>
      <c r="E25194">
        <v>725</v>
      </c>
      <c r="F25194">
        <v>1322</v>
      </c>
      <c r="G25194" t="s">
        <v>487</v>
      </c>
    </row>
    <row r="25195" spans="1:8" x14ac:dyDescent="0.2">
      <c r="A25195">
        <v>6.4975280274764506E+17</v>
      </c>
      <c r="B25195" t="s">
        <v>50732</v>
      </c>
      <c r="C25195" t="s">
        <v>50733</v>
      </c>
      <c r="D25195" s="1">
        <v>42279.130949074075</v>
      </c>
      <c r="E25195">
        <v>789</v>
      </c>
      <c r="F25195">
        <v>1384</v>
      </c>
      <c r="G25195" t="s">
        <v>546</v>
      </c>
    </row>
    <row r="25196" spans="1:8" x14ac:dyDescent="0.2">
      <c r="A25196">
        <v>6.4993660936690803E+17</v>
      </c>
      <c r="B25196" t="s">
        <v>50734</v>
      </c>
      <c r="C25196" t="s">
        <v>50735</v>
      </c>
      <c r="D25196" s="1">
        <v>42279.638159722221</v>
      </c>
      <c r="E25196">
        <v>726</v>
      </c>
      <c r="F25196">
        <v>1989</v>
      </c>
    </row>
    <row r="25197" spans="1:8" x14ac:dyDescent="0.2">
      <c r="A25197">
        <v>6.4993754605984499E+17</v>
      </c>
      <c r="B25197" t="s">
        <v>50736</v>
      </c>
      <c r="C25197" t="s">
        <v>50737</v>
      </c>
      <c r="D25197" s="1">
        <v>42279.640740740739</v>
      </c>
      <c r="E25197">
        <v>790</v>
      </c>
      <c r="F25197">
        <v>1781</v>
      </c>
    </row>
    <row r="25198" spans="1:8" x14ac:dyDescent="0.2">
      <c r="A25198">
        <v>6.4993792667619699E+17</v>
      </c>
      <c r="B25198" t="s">
        <v>50738</v>
      </c>
      <c r="C25198" t="s">
        <v>50739</v>
      </c>
      <c r="D25198" s="1">
        <v>42279.641793981478</v>
      </c>
      <c r="E25198">
        <v>448</v>
      </c>
      <c r="F25198">
        <v>1146</v>
      </c>
      <c r="G25198" t="s">
        <v>50740</v>
      </c>
      <c r="H25198" t="s">
        <v>13093</v>
      </c>
    </row>
    <row r="25199" spans="1:8" x14ac:dyDescent="0.2">
      <c r="A25199">
        <v>6.4993917982936205E+17</v>
      </c>
      <c r="B25199" t="s">
        <v>50741</v>
      </c>
      <c r="C25199" t="s">
        <v>50742</v>
      </c>
      <c r="D25199" s="1">
        <v>42279.645254629628</v>
      </c>
      <c r="E25199">
        <v>766</v>
      </c>
      <c r="F25199">
        <v>1209</v>
      </c>
      <c r="G25199" t="s">
        <v>89</v>
      </c>
    </row>
    <row r="25200" spans="1:8" x14ac:dyDescent="0.2">
      <c r="A25200">
        <v>6.4994465878993306E+17</v>
      </c>
      <c r="B25200" t="s">
        <v>50743</v>
      </c>
      <c r="C25200" t="s">
        <v>50744</v>
      </c>
      <c r="D25200" s="1">
        <v>42279.660370370373</v>
      </c>
      <c r="E25200">
        <v>858</v>
      </c>
      <c r="F25200">
        <v>1208</v>
      </c>
      <c r="G25200" t="s">
        <v>89</v>
      </c>
    </row>
    <row r="25201" spans="1:8" x14ac:dyDescent="0.2">
      <c r="A25201">
        <v>6.5007173935604096E+17</v>
      </c>
      <c r="B25201" t="s">
        <v>50745</v>
      </c>
      <c r="C25201" t="s">
        <v>50746</v>
      </c>
      <c r="D25201" s="1">
        <v>42280.011053240742</v>
      </c>
      <c r="E25201">
        <v>729</v>
      </c>
      <c r="F25201">
        <v>1753</v>
      </c>
      <c r="G25201" t="s">
        <v>89</v>
      </c>
    </row>
    <row r="25202" spans="1:8" x14ac:dyDescent="0.2">
      <c r="A25202">
        <v>6.5007585440030298E+17</v>
      </c>
      <c r="B25202" t="s">
        <v>50747</v>
      </c>
      <c r="C25202" t="s">
        <v>50748</v>
      </c>
      <c r="D25202" s="1">
        <v>42280.022407407407</v>
      </c>
      <c r="E25202">
        <v>1435</v>
      </c>
      <c r="F25202">
        <v>4136</v>
      </c>
      <c r="G25202" t="s">
        <v>89</v>
      </c>
    </row>
    <row r="25203" spans="1:8" x14ac:dyDescent="0.2">
      <c r="A25203">
        <v>6.5010663180042202E+17</v>
      </c>
      <c r="B25203" t="s">
        <v>50749</v>
      </c>
      <c r="C25203" t="s">
        <v>50750</v>
      </c>
      <c r="D25203" s="1">
        <v>42280.10733796296</v>
      </c>
      <c r="E25203">
        <v>911</v>
      </c>
      <c r="F25203">
        <v>1359</v>
      </c>
      <c r="G25203" t="s">
        <v>89</v>
      </c>
      <c r="H25203" t="s">
        <v>390</v>
      </c>
    </row>
    <row r="25204" spans="1:8" x14ac:dyDescent="0.2">
      <c r="A25204">
        <v>6.5011105534828506E+17</v>
      </c>
      <c r="B25204" t="s">
        <v>50751</v>
      </c>
      <c r="C25204" t="s">
        <v>50752</v>
      </c>
      <c r="D25204" s="1">
        <v>42280.119537037041</v>
      </c>
      <c r="E25204">
        <v>1004</v>
      </c>
      <c r="F25204">
        <v>1649</v>
      </c>
      <c r="G25204" t="s">
        <v>89</v>
      </c>
    </row>
    <row r="25205" spans="1:8" x14ac:dyDescent="0.2">
      <c r="A25205">
        <v>6.5012541272771699E+17</v>
      </c>
      <c r="B25205" t="s">
        <v>50753</v>
      </c>
      <c r="C25205" t="s">
        <v>50754</v>
      </c>
      <c r="D25205" s="1">
        <v>42280.159155092595</v>
      </c>
      <c r="E25205">
        <v>846</v>
      </c>
      <c r="F25205">
        <v>1170</v>
      </c>
      <c r="G25205" t="e">
        <f>MNManstein2</f>
        <v>#NAME?</v>
      </c>
    </row>
    <row r="25206" spans="1:8" x14ac:dyDescent="0.2">
      <c r="A25206">
        <v>6.5012722210009395E+17</v>
      </c>
      <c r="B25206" t="s">
        <v>50755</v>
      </c>
      <c r="C25206" t="s">
        <v>50756</v>
      </c>
      <c r="D25206" s="1">
        <v>42280.164155092592</v>
      </c>
      <c r="E25206">
        <v>986</v>
      </c>
      <c r="F25206">
        <v>1735</v>
      </c>
      <c r="G25206" t="s">
        <v>89</v>
      </c>
    </row>
    <row r="25207" spans="1:8" x14ac:dyDescent="0.2">
      <c r="A25207">
        <v>6.5012755584504998E+17</v>
      </c>
      <c r="B25207" t="s">
        <v>50757</v>
      </c>
      <c r="C25207" t="s">
        <v>50758</v>
      </c>
      <c r="D25207" s="1">
        <v>42280.165069444447</v>
      </c>
      <c r="E25207">
        <v>783</v>
      </c>
      <c r="F25207">
        <v>1013</v>
      </c>
      <c r="G25207" t="s">
        <v>50759</v>
      </c>
      <c r="H25207" t="s">
        <v>13093</v>
      </c>
    </row>
    <row r="25208" spans="1:8" x14ac:dyDescent="0.2">
      <c r="A25208">
        <v>6.50127807360704E+17</v>
      </c>
      <c r="B25208" t="s">
        <v>50760</v>
      </c>
      <c r="C25208" t="s">
        <v>50761</v>
      </c>
      <c r="D25208" s="1">
        <v>42280.165763888886</v>
      </c>
      <c r="E25208">
        <v>827</v>
      </c>
      <c r="F25208">
        <v>1453</v>
      </c>
      <c r="G25208" t="s">
        <v>89</v>
      </c>
    </row>
    <row r="25209" spans="1:8" x14ac:dyDescent="0.2">
      <c r="A25209">
        <v>6.5012803685205606E+17</v>
      </c>
      <c r="B25209" t="s">
        <v>50762</v>
      </c>
      <c r="C25209" t="s">
        <v>50763</v>
      </c>
      <c r="D25209" s="1">
        <v>42280.166400462964</v>
      </c>
      <c r="E25209">
        <v>849</v>
      </c>
      <c r="F25209">
        <v>1595</v>
      </c>
      <c r="G25209" t="e">
        <f>_xlfn.SINGLE( _xlfn.SINGLE( _xlfn.SINGLE(MNManstein2)))</f>
        <v>#NAME?</v>
      </c>
    </row>
    <row r="25210" spans="1:8" x14ac:dyDescent="0.2">
      <c r="A25210">
        <v>6.5012848244234202E+17</v>
      </c>
      <c r="B25210" t="s">
        <v>50764</v>
      </c>
      <c r="C25210" t="s">
        <v>50765</v>
      </c>
      <c r="D25210" s="1">
        <v>42280.167627314811</v>
      </c>
      <c r="E25210">
        <v>854</v>
      </c>
      <c r="F25210">
        <v>1480</v>
      </c>
      <c r="G25210" t="s">
        <v>576</v>
      </c>
      <c r="H25210" t="s">
        <v>390</v>
      </c>
    </row>
    <row r="25211" spans="1:8" x14ac:dyDescent="0.2">
      <c r="A25211">
        <v>6.5013248727685901E+17</v>
      </c>
      <c r="B25211" t="s">
        <v>50766</v>
      </c>
      <c r="C25211" t="s">
        <v>50767</v>
      </c>
      <c r="D25211" s="1">
        <v>42280.178680555553</v>
      </c>
      <c r="E25211">
        <v>628</v>
      </c>
      <c r="F25211">
        <v>930</v>
      </c>
      <c r="G25211" t="s">
        <v>215</v>
      </c>
    </row>
    <row r="25212" spans="1:8" x14ac:dyDescent="0.2">
      <c r="A25212">
        <v>6.5013279733678003E+17</v>
      </c>
      <c r="B25212" t="s">
        <v>50768</v>
      </c>
      <c r="C25212" t="s">
        <v>50769</v>
      </c>
      <c r="D25212" s="1">
        <v>42280.179537037038</v>
      </c>
      <c r="E25212">
        <v>759</v>
      </c>
      <c r="F25212">
        <v>1204</v>
      </c>
      <c r="G25212" t="s">
        <v>215</v>
      </c>
    </row>
    <row r="25213" spans="1:8" x14ac:dyDescent="0.2">
      <c r="A25213">
        <v>6.5013295900203405E+17</v>
      </c>
      <c r="B25213" t="s">
        <v>50770</v>
      </c>
      <c r="C25213" t="s">
        <v>50771</v>
      </c>
      <c r="D25213" s="1">
        <v>42280.179976851854</v>
      </c>
      <c r="E25213">
        <v>807</v>
      </c>
      <c r="F25213">
        <v>1551</v>
      </c>
      <c r="G25213" t="s">
        <v>487</v>
      </c>
      <c r="H25213" t="s">
        <v>390</v>
      </c>
    </row>
    <row r="25214" spans="1:8" x14ac:dyDescent="0.2">
      <c r="A25214">
        <v>6.5013329344319002E+17</v>
      </c>
      <c r="B25214" t="s">
        <v>50772</v>
      </c>
      <c r="C25214" t="s">
        <v>50773</v>
      </c>
      <c r="D25214" s="1">
        <v>42280.180902777778</v>
      </c>
      <c r="E25214">
        <v>615</v>
      </c>
      <c r="F25214">
        <v>1095</v>
      </c>
      <c r="G25214" t="s">
        <v>215</v>
      </c>
      <c r="H25214" t="s">
        <v>390</v>
      </c>
    </row>
    <row r="25215" spans="1:8" x14ac:dyDescent="0.2">
      <c r="A25215">
        <v>6.5013359799583501E+17</v>
      </c>
      <c r="B25215" t="s">
        <v>50774</v>
      </c>
      <c r="C25215" t="s">
        <v>50775</v>
      </c>
      <c r="D25215" s="1">
        <v>42280.181747685187</v>
      </c>
      <c r="E25215">
        <v>886</v>
      </c>
      <c r="F25215">
        <v>1676</v>
      </c>
      <c r="G25215" t="s">
        <v>89</v>
      </c>
    </row>
    <row r="25216" spans="1:8" x14ac:dyDescent="0.2">
      <c r="A25216">
        <v>6.5013365469442406E+17</v>
      </c>
      <c r="B25216" t="s">
        <v>50776</v>
      </c>
      <c r="C25216" t="s">
        <v>50777</v>
      </c>
      <c r="D25216" s="1">
        <v>42280.181898148148</v>
      </c>
      <c r="E25216">
        <v>686</v>
      </c>
      <c r="F25216">
        <v>1273</v>
      </c>
      <c r="G25216" t="s">
        <v>215</v>
      </c>
      <c r="H25216" t="s">
        <v>390</v>
      </c>
    </row>
    <row r="25217" spans="1:8" x14ac:dyDescent="0.2">
      <c r="A25217">
        <v>6.5013446502974195E+17</v>
      </c>
      <c r="B25217" t="s">
        <v>50778</v>
      </c>
      <c r="C25217" t="s">
        <v>50779</v>
      </c>
      <c r="D25217" s="1">
        <v>42280.18414351852</v>
      </c>
      <c r="E25217">
        <v>1090</v>
      </c>
      <c r="F25217">
        <v>1901</v>
      </c>
      <c r="G25217" t="s">
        <v>215</v>
      </c>
    </row>
    <row r="25218" spans="1:8" x14ac:dyDescent="0.2">
      <c r="A25218">
        <v>6.5014100019160602E+17</v>
      </c>
      <c r="B25218" t="s">
        <v>50780</v>
      </c>
      <c r="C25218" t="s">
        <v>50781</v>
      </c>
      <c r="D25218" s="1">
        <v>42280.202175925922</v>
      </c>
      <c r="E25218">
        <v>1525</v>
      </c>
      <c r="F25218">
        <v>3808</v>
      </c>
      <c r="G25218" t="s">
        <v>89</v>
      </c>
    </row>
    <row r="25219" spans="1:8" x14ac:dyDescent="0.2">
      <c r="A25219">
        <v>6.5024306894013197E+17</v>
      </c>
      <c r="B25219" t="s">
        <v>50782</v>
      </c>
      <c r="C25219" t="s">
        <v>50783</v>
      </c>
      <c r="D25219" s="1">
        <v>42280.483831018515</v>
      </c>
      <c r="E25219">
        <v>1174</v>
      </c>
      <c r="F25219">
        <v>2029</v>
      </c>
      <c r="G25219" t="s">
        <v>50784</v>
      </c>
    </row>
    <row r="25220" spans="1:8" x14ac:dyDescent="0.2">
      <c r="A25220">
        <v>6.5024545761307802E+17</v>
      </c>
      <c r="B25220" t="s">
        <v>50785</v>
      </c>
      <c r="C25220" t="s">
        <v>50786</v>
      </c>
      <c r="D25220" s="1">
        <v>42280.490416666667</v>
      </c>
      <c r="E25220">
        <v>804</v>
      </c>
      <c r="F25220">
        <v>1458</v>
      </c>
      <c r="G25220" t="s">
        <v>576</v>
      </c>
      <c r="H25220" t="s">
        <v>616</v>
      </c>
    </row>
    <row r="25221" spans="1:8" x14ac:dyDescent="0.2">
      <c r="A25221">
        <v>6.5026823774633894E+17</v>
      </c>
      <c r="B25221" t="s">
        <v>50787</v>
      </c>
      <c r="C25221" t="s">
        <v>50788</v>
      </c>
      <c r="D25221" s="1">
        <v>42280.55327546296</v>
      </c>
      <c r="E25221">
        <v>1628</v>
      </c>
      <c r="F25221">
        <v>2828</v>
      </c>
    </row>
    <row r="25222" spans="1:8" x14ac:dyDescent="0.2">
      <c r="A25222">
        <v>6.5026947205867904E+17</v>
      </c>
      <c r="B25222" t="s">
        <v>50789</v>
      </c>
      <c r="C25222" t="s">
        <v>50790</v>
      </c>
      <c r="D25222" s="1">
        <v>42280.556689814817</v>
      </c>
      <c r="E25222">
        <v>1203</v>
      </c>
      <c r="F25222">
        <v>2088</v>
      </c>
    </row>
    <row r="25223" spans="1:8" x14ac:dyDescent="0.2">
      <c r="A25223">
        <v>6.5043267609730202E+17</v>
      </c>
      <c r="B25223" t="s">
        <v>50791</v>
      </c>
      <c r="C25223" t="s">
        <v>50792</v>
      </c>
      <c r="D25223" s="1">
        <v>42281.007048611114</v>
      </c>
      <c r="E25223">
        <v>1462</v>
      </c>
      <c r="F25223">
        <v>3023</v>
      </c>
    </row>
    <row r="25224" spans="1:8" x14ac:dyDescent="0.2">
      <c r="A25224">
        <v>6.5043321838308096E+17</v>
      </c>
      <c r="B25224" t="s">
        <v>50793</v>
      </c>
      <c r="C25224" t="s">
        <v>50794</v>
      </c>
      <c r="D25224" s="1">
        <v>42281.00854166667</v>
      </c>
      <c r="E25224">
        <v>1010</v>
      </c>
      <c r="F25224">
        <v>1466</v>
      </c>
      <c r="G25224" t="s">
        <v>576</v>
      </c>
    </row>
    <row r="25225" spans="1:8" x14ac:dyDescent="0.2">
      <c r="A25225">
        <v>6.5043335847284698E+17</v>
      </c>
      <c r="B25225" t="s">
        <v>50795</v>
      </c>
      <c r="C25225" t="s">
        <v>50796</v>
      </c>
      <c r="D25225" s="1">
        <v>42281.008923611109</v>
      </c>
      <c r="E25225">
        <v>964</v>
      </c>
      <c r="F25225">
        <v>1401</v>
      </c>
      <c r="G25225" t="s">
        <v>215</v>
      </c>
    </row>
    <row r="25226" spans="1:8" x14ac:dyDescent="0.2">
      <c r="A25226">
        <v>6.5052228498218496E+17</v>
      </c>
      <c r="B25226" t="s">
        <v>50797</v>
      </c>
      <c r="C25226" t="s">
        <v>50798</v>
      </c>
      <c r="D25226" s="1">
        <v>42281.254317129627</v>
      </c>
      <c r="E25226">
        <v>796</v>
      </c>
      <c r="F25226">
        <v>1211</v>
      </c>
      <c r="G25226" t="s">
        <v>576</v>
      </c>
      <c r="H25226" t="s">
        <v>616</v>
      </c>
    </row>
    <row r="25227" spans="1:8" x14ac:dyDescent="0.2">
      <c r="A25227">
        <v>6.50522364724256E+17</v>
      </c>
      <c r="B25227" t="s">
        <v>50799</v>
      </c>
      <c r="C25227" t="s">
        <v>50800</v>
      </c>
      <c r="D25227" s="1">
        <v>42281.254537037035</v>
      </c>
      <c r="E25227">
        <v>1087</v>
      </c>
      <c r="F25227">
        <v>1745</v>
      </c>
      <c r="G25227" t="s">
        <v>215</v>
      </c>
    </row>
    <row r="25228" spans="1:8" x14ac:dyDescent="0.2">
      <c r="A25228">
        <v>6.5052242234143501E+17</v>
      </c>
      <c r="B25228" t="s">
        <v>50801</v>
      </c>
      <c r="C25228" t="s">
        <v>50802</v>
      </c>
      <c r="D25228" s="1">
        <v>42281.254699074074</v>
      </c>
      <c r="E25228">
        <v>586</v>
      </c>
      <c r="F25228">
        <v>1111</v>
      </c>
      <c r="G25228" t="s">
        <v>487</v>
      </c>
    </row>
    <row r="25229" spans="1:8" x14ac:dyDescent="0.2">
      <c r="A25229">
        <v>6.5052275976477901E+17</v>
      </c>
      <c r="B25229" t="s">
        <v>50803</v>
      </c>
      <c r="C25229" t="s">
        <v>50804</v>
      </c>
      <c r="D25229" s="1">
        <v>42281.255624999998</v>
      </c>
      <c r="E25229">
        <v>541</v>
      </c>
      <c r="F25229">
        <v>1144</v>
      </c>
      <c r="G25229" t="s">
        <v>546</v>
      </c>
    </row>
    <row r="25230" spans="1:8" x14ac:dyDescent="0.2">
      <c r="A25230">
        <v>6.5052317949720499E+17</v>
      </c>
      <c r="B25230" t="s">
        <v>50805</v>
      </c>
      <c r="C25230" t="s">
        <v>50806</v>
      </c>
      <c r="D25230" s="1">
        <v>42281.256782407407</v>
      </c>
      <c r="E25230">
        <v>752</v>
      </c>
      <c r="F25230">
        <v>1443</v>
      </c>
      <c r="G25230" t="s">
        <v>50807</v>
      </c>
    </row>
    <row r="25231" spans="1:8" x14ac:dyDescent="0.2">
      <c r="A25231">
        <v>6.5052960679833997E+17</v>
      </c>
      <c r="B25231" t="s">
        <v>50808</v>
      </c>
      <c r="C25231" t="s">
        <v>50809</v>
      </c>
      <c r="D25231" s="1">
        <v>42281.274525462963</v>
      </c>
      <c r="E25231">
        <v>921</v>
      </c>
      <c r="F25231">
        <v>1703</v>
      </c>
      <c r="G25231" t="s">
        <v>215</v>
      </c>
    </row>
    <row r="25232" spans="1:8" x14ac:dyDescent="0.2">
      <c r="A25232">
        <v>6.5053042263654797E+17</v>
      </c>
      <c r="B25232" t="s">
        <v>50810</v>
      </c>
      <c r="C25232" t="s">
        <v>50811</v>
      </c>
      <c r="D25232" s="1">
        <v>42281.276770833334</v>
      </c>
      <c r="E25232">
        <v>622</v>
      </c>
      <c r="F25232">
        <v>956</v>
      </c>
      <c r="G25232" t="s">
        <v>215</v>
      </c>
      <c r="H25232" t="s">
        <v>390</v>
      </c>
    </row>
    <row r="25233" spans="1:8" x14ac:dyDescent="0.2">
      <c r="A25233">
        <v>6.5053056360295603E+17</v>
      </c>
      <c r="B25233" t="s">
        <v>50812</v>
      </c>
      <c r="C25233" t="s">
        <v>50813</v>
      </c>
      <c r="D25233" s="1">
        <v>42281.27716435185</v>
      </c>
      <c r="E25233">
        <v>869</v>
      </c>
      <c r="F25233">
        <v>1426</v>
      </c>
      <c r="G25233" t="s">
        <v>576</v>
      </c>
    </row>
    <row r="25234" spans="1:8" x14ac:dyDescent="0.2">
      <c r="A25234">
        <v>6.5053112441913306E+17</v>
      </c>
      <c r="B25234" t="s">
        <v>50814</v>
      </c>
      <c r="C25234" t="s">
        <v>50815</v>
      </c>
      <c r="D25234" s="1">
        <v>42281.278715277775</v>
      </c>
      <c r="E25234">
        <v>841</v>
      </c>
      <c r="F25234">
        <v>1688</v>
      </c>
      <c r="G25234" t="s">
        <v>215</v>
      </c>
    </row>
    <row r="25235" spans="1:8" x14ac:dyDescent="0.2">
      <c r="A25235">
        <v>6.5053217565014003E+17</v>
      </c>
      <c r="B25235" t="s">
        <v>50816</v>
      </c>
      <c r="C25235" t="s">
        <v>50817</v>
      </c>
      <c r="D25235" s="1">
        <v>42281.281608796293</v>
      </c>
      <c r="E25235">
        <v>676</v>
      </c>
      <c r="F25235">
        <v>957</v>
      </c>
      <c r="G25235" t="s">
        <v>50818</v>
      </c>
      <c r="H25235" t="s">
        <v>390</v>
      </c>
    </row>
    <row r="25236" spans="1:8" x14ac:dyDescent="0.2">
      <c r="A25236">
        <v>6.5063773711724902E+17</v>
      </c>
      <c r="B25236" t="s">
        <v>50819</v>
      </c>
      <c r="C25236" t="s">
        <v>50820</v>
      </c>
      <c r="D25236" s="1">
        <v>42281.572905092595</v>
      </c>
      <c r="E25236">
        <v>291</v>
      </c>
      <c r="F25236">
        <v>805</v>
      </c>
      <c r="G25236" t="s">
        <v>89</v>
      </c>
    </row>
    <row r="25237" spans="1:8" x14ac:dyDescent="0.2">
      <c r="A25237">
        <v>6.5063792601193997E+17</v>
      </c>
      <c r="B25237" t="s">
        <v>50821</v>
      </c>
      <c r="C25237" t="s">
        <v>50822</v>
      </c>
      <c r="D25237" s="1">
        <v>42281.573425925926</v>
      </c>
      <c r="E25237">
        <v>1639</v>
      </c>
      <c r="F25237">
        <v>2192</v>
      </c>
      <c r="G25237" t="s">
        <v>9029</v>
      </c>
    </row>
    <row r="25238" spans="1:8" x14ac:dyDescent="0.2">
      <c r="A25238">
        <v>6.5063802807196006E+17</v>
      </c>
      <c r="B25238" t="s">
        <v>50823</v>
      </c>
      <c r="C25238" t="s">
        <v>50824</v>
      </c>
      <c r="D25238" s="1">
        <v>42281.573703703703</v>
      </c>
      <c r="E25238">
        <v>408</v>
      </c>
      <c r="F25238">
        <v>1044</v>
      </c>
      <c r="G25238" t="s">
        <v>215</v>
      </c>
    </row>
    <row r="25239" spans="1:8" x14ac:dyDescent="0.2">
      <c r="A25239">
        <v>6.5063822914266701E+17</v>
      </c>
      <c r="B25239" t="s">
        <v>50825</v>
      </c>
      <c r="C25239" t="s">
        <v>50826</v>
      </c>
      <c r="D25239" s="1">
        <v>42281.574259259258</v>
      </c>
      <c r="E25239">
        <v>606</v>
      </c>
      <c r="F25239">
        <v>959</v>
      </c>
      <c r="G25239" t="s">
        <v>50827</v>
      </c>
    </row>
    <row r="25240" spans="1:8" x14ac:dyDescent="0.2">
      <c r="A25240">
        <v>6.5063876603032704E+17</v>
      </c>
      <c r="B25240" t="s">
        <v>50828</v>
      </c>
      <c r="C25240" t="s">
        <v>50829</v>
      </c>
      <c r="D25240" s="1">
        <v>42281.575740740744</v>
      </c>
      <c r="E25240">
        <v>646</v>
      </c>
      <c r="F25240">
        <v>989</v>
      </c>
      <c r="G25240" t="s">
        <v>487</v>
      </c>
      <c r="H25240" t="s">
        <v>390</v>
      </c>
    </row>
    <row r="25241" spans="1:8" x14ac:dyDescent="0.2">
      <c r="A25241">
        <v>6.5063895889281805E+17</v>
      </c>
      <c r="B25241" t="s">
        <v>50830</v>
      </c>
      <c r="C25241" t="s">
        <v>50831</v>
      </c>
      <c r="D25241" s="1">
        <v>42281.576273148145</v>
      </c>
      <c r="E25241">
        <v>589</v>
      </c>
      <c r="F25241">
        <v>951</v>
      </c>
      <c r="G25241" t="s">
        <v>487</v>
      </c>
    </row>
    <row r="25242" spans="1:8" x14ac:dyDescent="0.2">
      <c r="A25242">
        <v>6.5064018636007795E+17</v>
      </c>
      <c r="B25242" t="s">
        <v>50832</v>
      </c>
      <c r="C25242" t="s">
        <v>50833</v>
      </c>
      <c r="D25242" s="1">
        <v>42281.579664351855</v>
      </c>
      <c r="E25242">
        <v>632</v>
      </c>
      <c r="F25242">
        <v>1052</v>
      </c>
      <c r="G25242" t="s">
        <v>50834</v>
      </c>
      <c r="H25242" t="s">
        <v>390</v>
      </c>
    </row>
    <row r="25243" spans="1:8" x14ac:dyDescent="0.2">
      <c r="A25243">
        <v>6.5064105911085005E+17</v>
      </c>
      <c r="B25243" t="s">
        <v>50835</v>
      </c>
      <c r="C25243" t="s">
        <v>50836</v>
      </c>
      <c r="D25243" s="1">
        <v>42281.582071759258</v>
      </c>
      <c r="E25243">
        <v>518</v>
      </c>
      <c r="F25243">
        <v>763</v>
      </c>
      <c r="G25243" t="s">
        <v>50837</v>
      </c>
      <c r="H25243" t="s">
        <v>13093</v>
      </c>
    </row>
    <row r="25244" spans="1:8" x14ac:dyDescent="0.2">
      <c r="A25244">
        <v>6.5064129735152794E+17</v>
      </c>
      <c r="B25244" t="s">
        <v>50838</v>
      </c>
      <c r="C25244" t="s">
        <v>50839</v>
      </c>
      <c r="D25244" s="1">
        <v>42281.582731481481</v>
      </c>
      <c r="E25244">
        <v>581</v>
      </c>
      <c r="F25244">
        <v>945</v>
      </c>
      <c r="G25244" t="s">
        <v>50840</v>
      </c>
      <c r="H25244" t="s">
        <v>13093</v>
      </c>
    </row>
    <row r="25245" spans="1:8" x14ac:dyDescent="0.2">
      <c r="A25245">
        <v>6.5064182480621504E+17</v>
      </c>
      <c r="B25245" t="s">
        <v>50841</v>
      </c>
      <c r="C25245" t="s">
        <v>50842</v>
      </c>
      <c r="D25245" s="1">
        <v>42281.584189814814</v>
      </c>
      <c r="E25245">
        <v>862</v>
      </c>
      <c r="F25245">
        <v>1985</v>
      </c>
    </row>
    <row r="25246" spans="1:8" x14ac:dyDescent="0.2">
      <c r="A25246">
        <v>6.5064287227495194E+17</v>
      </c>
      <c r="B25246" t="s">
        <v>50843</v>
      </c>
      <c r="C25246" t="s">
        <v>50844</v>
      </c>
      <c r="D25246" s="1">
        <v>42281.587071759262</v>
      </c>
      <c r="E25246">
        <v>1705</v>
      </c>
      <c r="F25246">
        <v>1713</v>
      </c>
      <c r="G25246" t="s">
        <v>50845</v>
      </c>
    </row>
    <row r="25247" spans="1:8" x14ac:dyDescent="0.2">
      <c r="A25247">
        <v>6.5066265237775898E+17</v>
      </c>
      <c r="B25247" t="s">
        <v>50846</v>
      </c>
      <c r="C25247" t="s">
        <v>50847</v>
      </c>
      <c r="D25247" s="1">
        <v>42281.641655092593</v>
      </c>
      <c r="E25247">
        <v>591</v>
      </c>
      <c r="F25247">
        <v>1033</v>
      </c>
      <c r="G25247" t="s">
        <v>215</v>
      </c>
    </row>
    <row r="25248" spans="1:8" x14ac:dyDescent="0.2">
      <c r="A25248">
        <v>6.5066318706340595E+17</v>
      </c>
      <c r="B25248" t="s">
        <v>50848</v>
      </c>
      <c r="C25248" t="s">
        <v>50849</v>
      </c>
      <c r="D25248" s="1">
        <v>42281.643136574072</v>
      </c>
      <c r="E25248">
        <v>641</v>
      </c>
      <c r="F25248">
        <v>1132</v>
      </c>
      <c r="G25248" t="s">
        <v>215</v>
      </c>
    </row>
    <row r="25249" spans="1:8" x14ac:dyDescent="0.2">
      <c r="A25249">
        <v>6.5068416188433997E+17</v>
      </c>
      <c r="B25249" t="s">
        <v>50850</v>
      </c>
      <c r="C25249" t="s">
        <v>50851</v>
      </c>
      <c r="D25249" s="1">
        <v>42281.701006944444</v>
      </c>
      <c r="E25249">
        <v>1367</v>
      </c>
      <c r="F25249">
        <v>2673</v>
      </c>
      <c r="G25249" t="s">
        <v>215</v>
      </c>
    </row>
    <row r="25250" spans="1:8" x14ac:dyDescent="0.2">
      <c r="A25250">
        <v>6.5077387729609101E+17</v>
      </c>
      <c r="B25250" t="s">
        <v>50852</v>
      </c>
      <c r="C25250" t="s">
        <v>50853</v>
      </c>
      <c r="D25250" s="1">
        <v>42281.948576388888</v>
      </c>
      <c r="E25250">
        <v>787</v>
      </c>
      <c r="F25250">
        <v>1193</v>
      </c>
      <c r="G25250" t="s">
        <v>576</v>
      </c>
    </row>
    <row r="25251" spans="1:8" x14ac:dyDescent="0.2">
      <c r="A25251">
        <v>6.5077406070883494E+17</v>
      </c>
      <c r="B25251" t="s">
        <v>50854</v>
      </c>
      <c r="C25251" t="s">
        <v>50855</v>
      </c>
      <c r="D25251" s="1">
        <v>42281.94908564815</v>
      </c>
      <c r="E25251">
        <v>649</v>
      </c>
      <c r="F25251">
        <v>1207</v>
      </c>
      <c r="G25251" t="s">
        <v>215</v>
      </c>
      <c r="H25251" t="s">
        <v>390</v>
      </c>
    </row>
    <row r="25252" spans="1:8" x14ac:dyDescent="0.2">
      <c r="A25252">
        <v>6.5077476579229197E+17</v>
      </c>
      <c r="B25252" t="s">
        <v>50856</v>
      </c>
      <c r="C25252" t="s">
        <v>50857</v>
      </c>
      <c r="D25252" s="1">
        <v>42281.95103009259</v>
      </c>
      <c r="E25252">
        <v>1647</v>
      </c>
      <c r="F25252">
        <v>2771</v>
      </c>
      <c r="G25252" t="s">
        <v>50858</v>
      </c>
    </row>
    <row r="25253" spans="1:8" x14ac:dyDescent="0.2">
      <c r="A25253">
        <v>6.5077517016512102E+17</v>
      </c>
      <c r="B25253" t="s">
        <v>50859</v>
      </c>
      <c r="C25253" t="s">
        <v>50860</v>
      </c>
      <c r="D25253" s="1">
        <v>42281.952152777776</v>
      </c>
      <c r="E25253">
        <v>1293</v>
      </c>
      <c r="F25253">
        <v>1829</v>
      </c>
      <c r="G25253" t="s">
        <v>89</v>
      </c>
    </row>
    <row r="25254" spans="1:8" x14ac:dyDescent="0.2">
      <c r="A25254">
        <v>6.5078475704386304E+17</v>
      </c>
      <c r="B25254" t="s">
        <v>50861</v>
      </c>
      <c r="C25254" t="s">
        <v>50862</v>
      </c>
      <c r="D25254" s="1">
        <v>42281.97859953704</v>
      </c>
      <c r="E25254">
        <v>635</v>
      </c>
      <c r="F25254">
        <v>1312</v>
      </c>
      <c r="G25254" t="s">
        <v>215</v>
      </c>
      <c r="H25254" t="s">
        <v>390</v>
      </c>
    </row>
    <row r="25255" spans="1:8" x14ac:dyDescent="0.2">
      <c r="A25255">
        <v>6.5078629559006797E+17</v>
      </c>
      <c r="B25255" t="s">
        <v>50863</v>
      </c>
      <c r="C25255" t="s">
        <v>50864</v>
      </c>
      <c r="D25255" s="1">
        <v>42281.982847222222</v>
      </c>
      <c r="E25255">
        <v>3433</v>
      </c>
      <c r="F25255">
        <v>7227</v>
      </c>
    </row>
    <row r="25256" spans="1:8" x14ac:dyDescent="0.2">
      <c r="A25256">
        <v>6.5081637099790298E+17</v>
      </c>
      <c r="B25256" t="s">
        <v>50865</v>
      </c>
      <c r="C25256" t="s">
        <v>50866</v>
      </c>
      <c r="D25256" s="1">
        <v>42282.065844907411</v>
      </c>
      <c r="E25256">
        <v>1388</v>
      </c>
      <c r="F25256">
        <v>2617</v>
      </c>
      <c r="G25256" t="s">
        <v>89</v>
      </c>
    </row>
    <row r="25257" spans="1:8" x14ac:dyDescent="0.2">
      <c r="A25257">
        <v>6.5089064197573402E+17</v>
      </c>
      <c r="B25257" t="s">
        <v>50867</v>
      </c>
      <c r="C25257" t="s">
        <v>50868</v>
      </c>
      <c r="D25257" s="1">
        <v>42282.270787037036</v>
      </c>
      <c r="E25257">
        <v>3545</v>
      </c>
      <c r="F25257">
        <v>7498</v>
      </c>
    </row>
    <row r="25258" spans="1:8" x14ac:dyDescent="0.2">
      <c r="A25258">
        <v>6.5113630902983398E+17</v>
      </c>
      <c r="B25258" t="s">
        <v>50869</v>
      </c>
      <c r="C25258" t="s">
        <v>50870</v>
      </c>
      <c r="D25258" s="1">
        <v>42282.948703703703</v>
      </c>
      <c r="E25258">
        <v>2533</v>
      </c>
      <c r="F25258">
        <v>3881</v>
      </c>
    </row>
    <row r="25259" spans="1:8" x14ac:dyDescent="0.2">
      <c r="A25259">
        <v>6.5114300974498202E+17</v>
      </c>
      <c r="B25259" t="s">
        <v>50871</v>
      </c>
      <c r="C25259" t="s">
        <v>50872</v>
      </c>
      <c r="D25259" s="1">
        <v>42282.967187499999</v>
      </c>
      <c r="E25259">
        <v>2015</v>
      </c>
      <c r="F25259">
        <v>3979</v>
      </c>
    </row>
    <row r="25260" spans="1:8" x14ac:dyDescent="0.2">
      <c r="A25260">
        <v>6.5118013011557901E+17</v>
      </c>
      <c r="B25260" t="s">
        <v>50873</v>
      </c>
      <c r="C25260" t="s">
        <v>50874</v>
      </c>
      <c r="D25260" s="1">
        <v>42283.06962962963</v>
      </c>
      <c r="E25260">
        <v>883</v>
      </c>
      <c r="F25260">
        <v>1430</v>
      </c>
    </row>
    <row r="25261" spans="1:8" x14ac:dyDescent="0.2">
      <c r="A25261">
        <v>6.5118231905147597E+17</v>
      </c>
      <c r="B25261" t="s">
        <v>50875</v>
      </c>
      <c r="C25261" t="s">
        <v>50876</v>
      </c>
      <c r="D25261" s="1">
        <v>42283.075659722221</v>
      </c>
      <c r="E25261">
        <v>624</v>
      </c>
      <c r="F25261">
        <v>1191</v>
      </c>
      <c r="G25261" t="s">
        <v>89</v>
      </c>
    </row>
    <row r="25262" spans="1:8" x14ac:dyDescent="0.2">
      <c r="A25262">
        <v>6.5118418032004698E+17</v>
      </c>
      <c r="B25262" t="s">
        <v>50877</v>
      </c>
      <c r="C25262" t="s">
        <v>50878</v>
      </c>
      <c r="D25262" s="1">
        <v>42283.08079861111</v>
      </c>
      <c r="E25262">
        <v>963</v>
      </c>
      <c r="F25262">
        <v>1261</v>
      </c>
      <c r="G25262" t="s">
        <v>89</v>
      </c>
      <c r="H25262" t="s">
        <v>390</v>
      </c>
    </row>
    <row r="25263" spans="1:8" x14ac:dyDescent="0.2">
      <c r="A25263">
        <v>6.5118437956622694E+17</v>
      </c>
      <c r="B25263" t="s">
        <v>50879</v>
      </c>
      <c r="C25263" t="s">
        <v>50880</v>
      </c>
      <c r="D25263" s="1">
        <v>42283.081354166665</v>
      </c>
      <c r="E25263">
        <v>750</v>
      </c>
      <c r="F25263">
        <v>1471</v>
      </c>
      <c r="G25263" t="s">
        <v>215</v>
      </c>
    </row>
    <row r="25264" spans="1:8" x14ac:dyDescent="0.2">
      <c r="A25264">
        <v>6.5118502707448998E+17</v>
      </c>
      <c r="B25264" t="s">
        <v>50881</v>
      </c>
      <c r="C25264" t="s">
        <v>50882</v>
      </c>
      <c r="D25264" s="1">
        <v>42283.083136574074</v>
      </c>
      <c r="E25264">
        <v>868</v>
      </c>
      <c r="F25264">
        <v>1468</v>
      </c>
      <c r="G25264" t="s">
        <v>89</v>
      </c>
    </row>
    <row r="25265" spans="1:8" x14ac:dyDescent="0.2">
      <c r="A25265">
        <v>6.51186676518096E+17</v>
      </c>
      <c r="B25265" t="s">
        <v>50883</v>
      </c>
      <c r="C25265" t="s">
        <v>50884</v>
      </c>
      <c r="D25265" s="1">
        <v>42283.087685185186</v>
      </c>
      <c r="E25265">
        <v>2249</v>
      </c>
      <c r="F25265">
        <v>3838</v>
      </c>
    </row>
    <row r="25266" spans="1:8" x14ac:dyDescent="0.2">
      <c r="A25266">
        <v>6.5119925865419098E+17</v>
      </c>
      <c r="B25266" t="s">
        <v>50885</v>
      </c>
      <c r="C25266" t="s">
        <v>50886</v>
      </c>
      <c r="D25266" s="1">
        <v>42283.122407407405</v>
      </c>
      <c r="E25266">
        <v>795</v>
      </c>
      <c r="F25266">
        <v>1278</v>
      </c>
      <c r="G25266" t="s">
        <v>215</v>
      </c>
    </row>
    <row r="25267" spans="1:8" x14ac:dyDescent="0.2">
      <c r="A25267">
        <v>6.5119948995746598E+17</v>
      </c>
      <c r="B25267" t="s">
        <v>50887</v>
      </c>
      <c r="C25267" t="s">
        <v>50888</v>
      </c>
      <c r="D25267" s="1">
        <v>42283.123043981483</v>
      </c>
      <c r="E25267">
        <v>611</v>
      </c>
      <c r="F25267">
        <v>1072</v>
      </c>
      <c r="G25267" t="s">
        <v>487</v>
      </c>
      <c r="H25267" t="s">
        <v>390</v>
      </c>
    </row>
    <row r="25268" spans="1:8" x14ac:dyDescent="0.2">
      <c r="A25268">
        <v>6.5119985926592499E+17</v>
      </c>
      <c r="B25268" t="s">
        <v>50889</v>
      </c>
      <c r="C25268" t="s">
        <v>50890</v>
      </c>
      <c r="D25268" s="1">
        <v>42283.124062499999</v>
      </c>
      <c r="E25268">
        <v>438</v>
      </c>
      <c r="F25268">
        <v>893</v>
      </c>
      <c r="G25268" t="s">
        <v>50891</v>
      </c>
      <c r="H25268" t="s">
        <v>390</v>
      </c>
    </row>
    <row r="25269" spans="1:8" x14ac:dyDescent="0.2">
      <c r="A25269">
        <v>6.51200383734288E+17</v>
      </c>
      <c r="B25269" t="s">
        <v>50892</v>
      </c>
      <c r="C25269" t="s">
        <v>50893</v>
      </c>
      <c r="D25269" s="1">
        <v>42283.125509259262</v>
      </c>
      <c r="E25269">
        <v>948</v>
      </c>
      <c r="F25269">
        <v>1500</v>
      </c>
      <c r="G25269" t="s">
        <v>576</v>
      </c>
    </row>
    <row r="25270" spans="1:8" x14ac:dyDescent="0.2">
      <c r="A25270">
        <v>6.5120078106488806E+17</v>
      </c>
      <c r="B25270" t="s">
        <v>50894</v>
      </c>
      <c r="C25270" t="s">
        <v>50895</v>
      </c>
      <c r="D25270" s="1">
        <v>42283.126608796294</v>
      </c>
      <c r="E25270">
        <v>757</v>
      </c>
      <c r="F25270">
        <v>1340</v>
      </c>
      <c r="G25270" t="s">
        <v>215</v>
      </c>
    </row>
    <row r="25271" spans="1:8" x14ac:dyDescent="0.2">
      <c r="A25271">
        <v>6.5120086604570598E+17</v>
      </c>
      <c r="B25271" t="s">
        <v>50896</v>
      </c>
      <c r="C25271" t="s">
        <v>50897</v>
      </c>
      <c r="D25271" s="1">
        <v>42283.126840277779</v>
      </c>
      <c r="E25271">
        <v>776</v>
      </c>
      <c r="F25271">
        <v>1244</v>
      </c>
      <c r="G25271" t="s">
        <v>546</v>
      </c>
    </row>
    <row r="25272" spans="1:8" x14ac:dyDescent="0.2">
      <c r="A25272">
        <v>6.5120218370303501E+17</v>
      </c>
      <c r="B25272" t="s">
        <v>50898</v>
      </c>
      <c r="C25272" t="s">
        <v>50899</v>
      </c>
      <c r="D25272" s="1">
        <v>42283.130486111113</v>
      </c>
      <c r="E25272">
        <v>866</v>
      </c>
      <c r="F25272">
        <v>1465</v>
      </c>
      <c r="G25272" t="s">
        <v>215</v>
      </c>
    </row>
    <row r="25273" spans="1:8" x14ac:dyDescent="0.2">
      <c r="A25273">
        <v>6.5120228215593702E+17</v>
      </c>
      <c r="B25273" t="s">
        <v>50900</v>
      </c>
      <c r="C25273" t="s">
        <v>50901</v>
      </c>
      <c r="D25273" s="1">
        <v>42283.130752314813</v>
      </c>
      <c r="E25273">
        <v>786</v>
      </c>
      <c r="F25273">
        <v>1228</v>
      </c>
      <c r="G25273" t="s">
        <v>546</v>
      </c>
    </row>
    <row r="25274" spans="1:8" x14ac:dyDescent="0.2">
      <c r="A25274">
        <v>6.5121462044354099E+17</v>
      </c>
      <c r="B25274" t="s">
        <v>50902</v>
      </c>
      <c r="C25274" t="s">
        <v>50903</v>
      </c>
      <c r="D25274" s="1">
        <v>42283.164803240739</v>
      </c>
      <c r="E25274">
        <v>3558</v>
      </c>
      <c r="F25274">
        <v>6062</v>
      </c>
    </row>
    <row r="25275" spans="1:8" x14ac:dyDescent="0.2">
      <c r="A25275">
        <v>6.5124571919043699E+17</v>
      </c>
      <c r="B25275" t="s">
        <v>50904</v>
      </c>
      <c r="C25275" t="s">
        <v>50905</v>
      </c>
      <c r="D25275" s="1">
        <v>42283.250613425924</v>
      </c>
      <c r="E25275">
        <v>569</v>
      </c>
      <c r="F25275">
        <v>987</v>
      </c>
      <c r="G25275" t="s">
        <v>487</v>
      </c>
    </row>
    <row r="25276" spans="1:8" x14ac:dyDescent="0.2">
      <c r="A25276">
        <v>6.5135010182322099E+17</v>
      </c>
      <c r="B25276" t="s">
        <v>50906</v>
      </c>
      <c r="C25276" t="s">
        <v>50907</v>
      </c>
      <c r="D25276" s="1">
        <v>42283.538657407407</v>
      </c>
      <c r="E25276">
        <v>344</v>
      </c>
      <c r="F25276">
        <v>1082</v>
      </c>
      <c r="G25276" t="s">
        <v>89</v>
      </c>
    </row>
    <row r="25277" spans="1:8" x14ac:dyDescent="0.2">
      <c r="A25277">
        <v>6.5135916534928102E+17</v>
      </c>
      <c r="B25277" t="s">
        <v>50908</v>
      </c>
      <c r="C25277" t="s">
        <v>50909</v>
      </c>
      <c r="D25277" s="1">
        <v>42283.563668981478</v>
      </c>
      <c r="E25277">
        <v>287</v>
      </c>
      <c r="F25277">
        <v>770</v>
      </c>
      <c r="G25277" t="s">
        <v>546</v>
      </c>
    </row>
    <row r="25278" spans="1:8" x14ac:dyDescent="0.2">
      <c r="A25278">
        <v>6.5135919656325094E+17</v>
      </c>
      <c r="B25278" t="s">
        <v>50910</v>
      </c>
      <c r="C25278" t="s">
        <v>50911</v>
      </c>
      <c r="D25278" s="1">
        <v>42283.563750000001</v>
      </c>
      <c r="E25278">
        <v>340</v>
      </c>
      <c r="F25278">
        <v>964</v>
      </c>
      <c r="G25278" t="s">
        <v>576</v>
      </c>
    </row>
    <row r="25279" spans="1:8" x14ac:dyDescent="0.2">
      <c r="A25279">
        <v>6.5135927035369805E+17</v>
      </c>
      <c r="B25279" t="s">
        <v>50912</v>
      </c>
      <c r="C25279" t="s">
        <v>50913</v>
      </c>
      <c r="D25279" s="1">
        <v>42283.563958333332</v>
      </c>
      <c r="E25279">
        <v>376</v>
      </c>
      <c r="F25279">
        <v>1031</v>
      </c>
      <c r="G25279" t="s">
        <v>215</v>
      </c>
    </row>
    <row r="25280" spans="1:8" x14ac:dyDescent="0.2">
      <c r="A25280">
        <v>6.5135948186403597E+17</v>
      </c>
      <c r="B25280" t="s">
        <v>50914</v>
      </c>
      <c r="C25280" t="s">
        <v>50915</v>
      </c>
      <c r="D25280" s="1">
        <v>42283.56453703704</v>
      </c>
      <c r="E25280">
        <v>392</v>
      </c>
      <c r="F25280">
        <v>1008</v>
      </c>
      <c r="G25280" t="s">
        <v>50916</v>
      </c>
    </row>
    <row r="25281" spans="1:8" x14ac:dyDescent="0.2">
      <c r="A25281">
        <v>6.5135955552860096E+17</v>
      </c>
      <c r="B25281" t="s">
        <v>50917</v>
      </c>
      <c r="C25281" t="s">
        <v>50918</v>
      </c>
      <c r="D25281" s="1">
        <v>42283.564745370371</v>
      </c>
      <c r="E25281">
        <v>499</v>
      </c>
      <c r="F25281">
        <v>1039</v>
      </c>
      <c r="G25281" t="s">
        <v>50919</v>
      </c>
    </row>
    <row r="25282" spans="1:8" x14ac:dyDescent="0.2">
      <c r="A25282">
        <v>6.5135975248469094E+17</v>
      </c>
      <c r="B25282" t="s">
        <v>50920</v>
      </c>
      <c r="C25282" t="s">
        <v>50921</v>
      </c>
      <c r="D25282" s="1">
        <v>42283.565289351849</v>
      </c>
      <c r="E25282">
        <v>468</v>
      </c>
      <c r="F25282">
        <v>1361</v>
      </c>
      <c r="G25282" t="s">
        <v>89</v>
      </c>
    </row>
    <row r="25283" spans="1:8" x14ac:dyDescent="0.2">
      <c r="A25283">
        <v>6.5135985713682406E+17</v>
      </c>
      <c r="B25283" t="s">
        <v>50922</v>
      </c>
      <c r="C25283" t="s">
        <v>50923</v>
      </c>
      <c r="D25283" s="1">
        <v>42283.565578703703</v>
      </c>
      <c r="E25283">
        <v>280</v>
      </c>
      <c r="F25283">
        <v>841</v>
      </c>
      <c r="G25283" t="s">
        <v>576</v>
      </c>
      <c r="H25283" t="s">
        <v>390</v>
      </c>
    </row>
    <row r="25284" spans="1:8" x14ac:dyDescent="0.2">
      <c r="A25284">
        <v>6.5136006039693696E+17</v>
      </c>
      <c r="B25284" t="s">
        <v>50924</v>
      </c>
      <c r="C25284" t="s">
        <v>50925</v>
      </c>
      <c r="D25284" s="1">
        <v>42283.566134259258</v>
      </c>
      <c r="E25284">
        <v>290</v>
      </c>
      <c r="F25284">
        <v>863</v>
      </c>
      <c r="G25284" t="s">
        <v>215</v>
      </c>
      <c r="H25284" t="s">
        <v>616</v>
      </c>
    </row>
    <row r="25285" spans="1:8" x14ac:dyDescent="0.2">
      <c r="A25285">
        <v>6.5136032220120998E+17</v>
      </c>
      <c r="B25285" t="s">
        <v>50926</v>
      </c>
      <c r="C25285" t="s">
        <v>50927</v>
      </c>
      <c r="D25285" s="1">
        <v>42283.566863425927</v>
      </c>
      <c r="E25285">
        <v>354</v>
      </c>
      <c r="F25285">
        <v>996</v>
      </c>
      <c r="G25285" t="s">
        <v>576</v>
      </c>
    </row>
    <row r="25286" spans="1:8" x14ac:dyDescent="0.2">
      <c r="A25286">
        <v>6.5136067318056896E+17</v>
      </c>
      <c r="B25286" t="s">
        <v>50928</v>
      </c>
      <c r="C25286" t="s">
        <v>50929</v>
      </c>
      <c r="D25286" s="1">
        <v>42283.567824074074</v>
      </c>
      <c r="E25286">
        <v>379</v>
      </c>
      <c r="F25286">
        <v>1076</v>
      </c>
      <c r="G25286" t="s">
        <v>576</v>
      </c>
    </row>
    <row r="25287" spans="1:8" x14ac:dyDescent="0.2">
      <c r="A25287">
        <v>6.5136090557857702E+17</v>
      </c>
      <c r="B25287" t="s">
        <v>50930</v>
      </c>
      <c r="C25287" t="s">
        <v>50931</v>
      </c>
      <c r="D25287" s="1">
        <v>42283.568472222221</v>
      </c>
      <c r="E25287">
        <v>758</v>
      </c>
      <c r="F25287">
        <v>1671</v>
      </c>
      <c r="G25287" t="s">
        <v>215</v>
      </c>
    </row>
    <row r="25288" spans="1:8" x14ac:dyDescent="0.2">
      <c r="A25288">
        <v>6.5136106096075904E+17</v>
      </c>
      <c r="B25288" t="s">
        <v>50932</v>
      </c>
      <c r="C25288" t="s">
        <v>50933</v>
      </c>
      <c r="D25288" s="1">
        <v>42283.56890046296</v>
      </c>
      <c r="E25288">
        <v>417</v>
      </c>
      <c r="F25288">
        <v>1132</v>
      </c>
      <c r="G25288" t="s">
        <v>50934</v>
      </c>
      <c r="H25288" t="s">
        <v>390</v>
      </c>
    </row>
    <row r="25289" spans="1:8" x14ac:dyDescent="0.2">
      <c r="A25289">
        <v>6.5136117023499405E+17</v>
      </c>
      <c r="B25289" t="s">
        <v>50935</v>
      </c>
      <c r="C25289" t="s">
        <v>50936</v>
      </c>
      <c r="D25289" s="1">
        <v>42283.569201388891</v>
      </c>
      <c r="E25289">
        <v>314</v>
      </c>
      <c r="F25289">
        <v>943</v>
      </c>
      <c r="G25289" t="s">
        <v>576</v>
      </c>
    </row>
    <row r="25290" spans="1:8" x14ac:dyDescent="0.2">
      <c r="A25290">
        <v>6.5136120446051904E+17</v>
      </c>
      <c r="B25290" t="s">
        <v>50937</v>
      </c>
      <c r="C25290" t="s">
        <v>50938</v>
      </c>
      <c r="D25290" s="1">
        <v>42283.569293981483</v>
      </c>
      <c r="E25290">
        <v>353</v>
      </c>
      <c r="F25290">
        <v>1041</v>
      </c>
      <c r="G25290" t="s">
        <v>487</v>
      </c>
    </row>
    <row r="25291" spans="1:8" x14ac:dyDescent="0.2">
      <c r="A25291">
        <v>6.5141237525027994E+17</v>
      </c>
      <c r="B25291" t="s">
        <v>50939</v>
      </c>
      <c r="C25291" t="s">
        <v>50940</v>
      </c>
      <c r="D25291" s="1">
        <v>42283.710497685184</v>
      </c>
      <c r="E25291">
        <v>455</v>
      </c>
      <c r="F25291">
        <v>1306</v>
      </c>
      <c r="G25291" t="s">
        <v>89</v>
      </c>
    </row>
    <row r="25292" spans="1:8" x14ac:dyDescent="0.2">
      <c r="A25292">
        <v>6.5141581457538598E+17</v>
      </c>
      <c r="B25292" t="s">
        <v>50941</v>
      </c>
      <c r="C25292" t="s">
        <v>50942</v>
      </c>
      <c r="D25292" s="1">
        <v>42283.719988425924</v>
      </c>
      <c r="E25292">
        <v>1012</v>
      </c>
      <c r="F25292">
        <v>2067</v>
      </c>
      <c r="G25292" t="s">
        <v>89</v>
      </c>
    </row>
    <row r="25293" spans="1:8" x14ac:dyDescent="0.2">
      <c r="A25293">
        <v>6.5147946327703104E+17</v>
      </c>
      <c r="B25293" t="s">
        <v>50943</v>
      </c>
      <c r="C25293" t="s">
        <v>50944</v>
      </c>
      <c r="D25293" s="1">
        <v>42283.895624999997</v>
      </c>
      <c r="E25293">
        <v>903</v>
      </c>
      <c r="F25293">
        <v>1692</v>
      </c>
    </row>
    <row r="25294" spans="1:8" x14ac:dyDescent="0.2">
      <c r="A25294">
        <v>6.5148271401779994E+17</v>
      </c>
      <c r="B25294" t="s">
        <v>50945</v>
      </c>
      <c r="C25294" t="s">
        <v>50946</v>
      </c>
      <c r="D25294" s="1">
        <v>42283.904594907406</v>
      </c>
      <c r="E25294">
        <v>805</v>
      </c>
      <c r="F25294">
        <v>2242</v>
      </c>
      <c r="G25294" t="s">
        <v>215</v>
      </c>
    </row>
    <row r="25295" spans="1:8" x14ac:dyDescent="0.2">
      <c r="A25295">
        <v>6.5150340614260698E+17</v>
      </c>
      <c r="B25295" t="s">
        <v>50947</v>
      </c>
      <c r="C25295" t="s">
        <v>50948</v>
      </c>
      <c r="D25295" s="1">
        <v>42283.961701388886</v>
      </c>
      <c r="E25295">
        <v>475</v>
      </c>
      <c r="F25295">
        <v>1301</v>
      </c>
    </row>
    <row r="25296" spans="1:8" x14ac:dyDescent="0.2">
      <c r="A25296">
        <v>6.5153610154757696E+17</v>
      </c>
      <c r="B25296" t="s">
        <v>50949</v>
      </c>
      <c r="C25296" t="s">
        <v>50950</v>
      </c>
      <c r="D25296" s="1">
        <v>42284.051921296297</v>
      </c>
      <c r="E25296">
        <v>586</v>
      </c>
      <c r="F25296">
        <v>970</v>
      </c>
      <c r="G25296" t="s">
        <v>215</v>
      </c>
    </row>
    <row r="25297" spans="1:8" x14ac:dyDescent="0.2">
      <c r="A25297">
        <v>6.5153621347258304E+17</v>
      </c>
      <c r="B25297" t="s">
        <v>50951</v>
      </c>
      <c r="C25297" t="s">
        <v>50952</v>
      </c>
      <c r="D25297" s="1">
        <v>42284.052222222221</v>
      </c>
      <c r="E25297">
        <v>533</v>
      </c>
      <c r="F25297">
        <v>803</v>
      </c>
      <c r="G25297" t="s">
        <v>576</v>
      </c>
    </row>
    <row r="25298" spans="1:8" x14ac:dyDescent="0.2">
      <c r="A25298">
        <v>6.5153659542270298E+17</v>
      </c>
      <c r="B25298" t="s">
        <v>50953</v>
      </c>
      <c r="C25298" t="s">
        <v>50954</v>
      </c>
      <c r="D25298" s="1">
        <v>42284.05327546296</v>
      </c>
      <c r="E25298">
        <v>1174</v>
      </c>
      <c r="F25298">
        <v>1929</v>
      </c>
      <c r="G25298" t="s">
        <v>89</v>
      </c>
      <c r="H25298" t="s">
        <v>390</v>
      </c>
    </row>
    <row r="25299" spans="1:8" x14ac:dyDescent="0.2">
      <c r="A25299">
        <v>6.5153664523006298E+17</v>
      </c>
      <c r="B25299" t="s">
        <v>50955</v>
      </c>
      <c r="C25299" t="s">
        <v>50956</v>
      </c>
      <c r="D25299" s="1">
        <v>42284.053414351853</v>
      </c>
      <c r="E25299">
        <v>585</v>
      </c>
      <c r="F25299">
        <v>1008</v>
      </c>
      <c r="G25299" t="s">
        <v>215</v>
      </c>
    </row>
    <row r="25300" spans="1:8" x14ac:dyDescent="0.2">
      <c r="A25300">
        <v>6.5153677053072102E+17</v>
      </c>
      <c r="B25300" t="s">
        <v>50957</v>
      </c>
      <c r="C25300" t="s">
        <v>50958</v>
      </c>
      <c r="D25300" s="1">
        <v>42284.053761574076</v>
      </c>
      <c r="E25300">
        <v>526</v>
      </c>
      <c r="F25300">
        <v>860</v>
      </c>
      <c r="G25300" t="s">
        <v>215</v>
      </c>
    </row>
    <row r="25301" spans="1:8" x14ac:dyDescent="0.2">
      <c r="A25301">
        <v>6.5153713111079706E+17</v>
      </c>
      <c r="B25301" t="s">
        <v>50959</v>
      </c>
      <c r="C25301" t="s">
        <v>50960</v>
      </c>
      <c r="D25301" s="1">
        <v>42284.054756944446</v>
      </c>
      <c r="E25301">
        <v>467</v>
      </c>
      <c r="F25301">
        <v>968</v>
      </c>
      <c r="G25301" t="s">
        <v>576</v>
      </c>
      <c r="H25301" t="s">
        <v>390</v>
      </c>
    </row>
    <row r="25302" spans="1:8" x14ac:dyDescent="0.2">
      <c r="A25302">
        <v>6.5153719695302195E+17</v>
      </c>
      <c r="B25302" t="s">
        <v>50961</v>
      </c>
      <c r="C25302" t="s">
        <v>50962</v>
      </c>
      <c r="D25302" s="1">
        <v>42284.054942129631</v>
      </c>
      <c r="E25302">
        <v>628</v>
      </c>
      <c r="F25302">
        <v>1092</v>
      </c>
      <c r="G25302" t="s">
        <v>576</v>
      </c>
    </row>
    <row r="25303" spans="1:8" x14ac:dyDescent="0.2">
      <c r="A25303">
        <v>6.5153730350929101E+17</v>
      </c>
      <c r="B25303" t="s">
        <v>50963</v>
      </c>
      <c r="C25303" t="s">
        <v>50964</v>
      </c>
      <c r="D25303" s="1">
        <v>42284.055231481485</v>
      </c>
      <c r="E25303">
        <v>613</v>
      </c>
      <c r="F25303">
        <v>1056</v>
      </c>
      <c r="G25303" t="s">
        <v>576</v>
      </c>
    </row>
    <row r="25304" spans="1:8" x14ac:dyDescent="0.2">
      <c r="A25304">
        <v>6.5153765331426906E+17</v>
      </c>
      <c r="B25304" t="s">
        <v>50965</v>
      </c>
      <c r="C25304" t="s">
        <v>50966</v>
      </c>
      <c r="D25304" s="1">
        <v>42284.056203703702</v>
      </c>
      <c r="E25304">
        <v>758</v>
      </c>
      <c r="F25304">
        <v>1347</v>
      </c>
      <c r="G25304" t="s">
        <v>576</v>
      </c>
      <c r="H25304" t="s">
        <v>390</v>
      </c>
    </row>
    <row r="25305" spans="1:8" x14ac:dyDescent="0.2">
      <c r="A25305">
        <v>6.5153775801666701E+17</v>
      </c>
      <c r="B25305" t="s">
        <v>50967</v>
      </c>
      <c r="C25305" t="s">
        <v>50968</v>
      </c>
      <c r="D25305" s="1">
        <v>42284.056493055556</v>
      </c>
      <c r="E25305">
        <v>713</v>
      </c>
      <c r="F25305">
        <v>1273</v>
      </c>
      <c r="G25305" t="s">
        <v>576</v>
      </c>
    </row>
    <row r="25306" spans="1:8" x14ac:dyDescent="0.2">
      <c r="A25306">
        <v>6.5154595229840102E+17</v>
      </c>
      <c r="B25306" t="s">
        <v>50969</v>
      </c>
      <c r="C25306" t="s">
        <v>50970</v>
      </c>
      <c r="D25306" s="1">
        <v>42284.079097222224</v>
      </c>
      <c r="E25306">
        <v>970</v>
      </c>
      <c r="F25306">
        <v>1586</v>
      </c>
      <c r="G25306" t="s">
        <v>89</v>
      </c>
    </row>
    <row r="25307" spans="1:8" x14ac:dyDescent="0.2">
      <c r="A25307">
        <v>6.5154725104365901E+17</v>
      </c>
      <c r="B25307" t="s">
        <v>50971</v>
      </c>
      <c r="C25307" t="s">
        <v>50972</v>
      </c>
      <c r="D25307" s="1">
        <v>42284.082685185182</v>
      </c>
      <c r="E25307">
        <v>544</v>
      </c>
      <c r="F25307">
        <v>835</v>
      </c>
      <c r="G25307" t="s">
        <v>487</v>
      </c>
    </row>
    <row r="25308" spans="1:8" x14ac:dyDescent="0.2">
      <c r="A25308">
        <v>6.5154782378420198E+17</v>
      </c>
      <c r="B25308" t="s">
        <v>50973</v>
      </c>
      <c r="C25308" t="s">
        <v>50974</v>
      </c>
      <c r="D25308" s="1">
        <v>42284.084270833337</v>
      </c>
      <c r="E25308">
        <v>549</v>
      </c>
      <c r="F25308">
        <v>983</v>
      </c>
      <c r="G25308" t="s">
        <v>215</v>
      </c>
    </row>
    <row r="25309" spans="1:8" x14ac:dyDescent="0.2">
      <c r="A25309">
        <v>6.5154814150696896E+17</v>
      </c>
      <c r="B25309" t="s">
        <v>50975</v>
      </c>
      <c r="C25309" t="s">
        <v>50976</v>
      </c>
      <c r="D25309" s="1">
        <v>42284.085138888891</v>
      </c>
      <c r="E25309">
        <v>1050</v>
      </c>
      <c r="F25309">
        <v>1564</v>
      </c>
      <c r="G25309" t="s">
        <v>487</v>
      </c>
    </row>
    <row r="25310" spans="1:8" x14ac:dyDescent="0.2">
      <c r="A25310">
        <v>6.5154859054492006E+17</v>
      </c>
      <c r="B25310" t="s">
        <v>50977</v>
      </c>
      <c r="C25310" t="s">
        <v>50978</v>
      </c>
      <c r="D25310" s="1">
        <v>42284.086377314816</v>
      </c>
      <c r="E25310">
        <v>1288</v>
      </c>
      <c r="F25310">
        <v>2196</v>
      </c>
      <c r="G25310" t="s">
        <v>9029</v>
      </c>
      <c r="H25310" t="s">
        <v>390</v>
      </c>
    </row>
    <row r="25311" spans="1:8" x14ac:dyDescent="0.2">
      <c r="A25311">
        <v>6.5154913215959002E+17</v>
      </c>
      <c r="B25311" t="s">
        <v>50979</v>
      </c>
      <c r="C25311" t="s">
        <v>50980</v>
      </c>
      <c r="D25311" s="1">
        <v>42284.087870370371</v>
      </c>
      <c r="E25311">
        <v>609</v>
      </c>
      <c r="F25311">
        <v>1249</v>
      </c>
      <c r="G25311" t="s">
        <v>576</v>
      </c>
    </row>
    <row r="25312" spans="1:8" x14ac:dyDescent="0.2">
      <c r="A25312">
        <v>6.5154921786603904E+17</v>
      </c>
      <c r="B25312" t="s">
        <v>50981</v>
      </c>
      <c r="C25312" t="s">
        <v>50982</v>
      </c>
      <c r="D25312" s="1">
        <v>42284.088113425925</v>
      </c>
      <c r="E25312">
        <v>922</v>
      </c>
      <c r="F25312">
        <v>1797</v>
      </c>
      <c r="G25312" t="s">
        <v>215</v>
      </c>
    </row>
    <row r="25313" spans="1:8" x14ac:dyDescent="0.2">
      <c r="A25313">
        <v>6.5159454198897805E+17</v>
      </c>
      <c r="B25313" t="s">
        <v>50983</v>
      </c>
      <c r="C25313" t="s">
        <v>50984</v>
      </c>
      <c r="D25313" s="1">
        <v>42284.213182870371</v>
      </c>
      <c r="E25313">
        <v>1152</v>
      </c>
      <c r="F25313">
        <v>2035</v>
      </c>
      <c r="G25313" t="s">
        <v>215</v>
      </c>
      <c r="H25313" t="s">
        <v>390</v>
      </c>
    </row>
    <row r="25314" spans="1:8" x14ac:dyDescent="0.2">
      <c r="A25314">
        <v>6.5159596470534106E+17</v>
      </c>
      <c r="B25314" t="s">
        <v>50985</v>
      </c>
      <c r="C25314" t="s">
        <v>50986</v>
      </c>
      <c r="D25314" s="1">
        <v>42284.217106481483</v>
      </c>
      <c r="E25314">
        <v>1339</v>
      </c>
      <c r="F25314">
        <v>1893</v>
      </c>
      <c r="G25314" t="s">
        <v>89</v>
      </c>
      <c r="H25314" t="s">
        <v>390</v>
      </c>
    </row>
    <row r="25315" spans="1:8" x14ac:dyDescent="0.2">
      <c r="A25315">
        <v>6.5159628068741094E+17</v>
      </c>
      <c r="B25315" t="s">
        <v>50987</v>
      </c>
      <c r="C25315" t="s">
        <v>50988</v>
      </c>
      <c r="D25315" s="1">
        <v>42284.217986111114</v>
      </c>
      <c r="E25315">
        <v>659</v>
      </c>
      <c r="F25315">
        <v>1185</v>
      </c>
      <c r="G25315" t="s">
        <v>25737</v>
      </c>
    </row>
    <row r="25316" spans="1:8" x14ac:dyDescent="0.2">
      <c r="A25316">
        <v>6.5172657382612096E+17</v>
      </c>
      <c r="B25316" t="s">
        <v>50989</v>
      </c>
      <c r="C25316" t="s">
        <v>50990</v>
      </c>
      <c r="D25316" s="1">
        <v>42284.577523148146</v>
      </c>
      <c r="E25316">
        <v>2806</v>
      </c>
      <c r="F25316">
        <v>5596</v>
      </c>
    </row>
    <row r="25317" spans="1:8" x14ac:dyDescent="0.2">
      <c r="A25317">
        <v>6.5176745301442906E+17</v>
      </c>
      <c r="B25317" t="s">
        <v>50991</v>
      </c>
      <c r="C25317" t="s">
        <v>50992</v>
      </c>
      <c r="D25317" s="1">
        <v>42284.690324074072</v>
      </c>
      <c r="E25317">
        <v>902</v>
      </c>
      <c r="F25317">
        <v>1555</v>
      </c>
    </row>
    <row r="25318" spans="1:8" x14ac:dyDescent="0.2">
      <c r="A25318">
        <v>6.5176881390675098E+17</v>
      </c>
      <c r="B25318" t="s">
        <v>50993</v>
      </c>
      <c r="C25318" t="s">
        <v>50994</v>
      </c>
      <c r="D25318" s="1">
        <v>42284.694085648145</v>
      </c>
      <c r="E25318">
        <v>1164</v>
      </c>
      <c r="F25318">
        <v>2444</v>
      </c>
    </row>
    <row r="25319" spans="1:8" x14ac:dyDescent="0.2">
      <c r="A25319">
        <v>6.5178577347850995E+17</v>
      </c>
      <c r="B25319" t="s">
        <v>50995</v>
      </c>
      <c r="C25319" t="s">
        <v>50996</v>
      </c>
      <c r="D25319" s="1">
        <v>42284.740879629629</v>
      </c>
      <c r="E25319">
        <v>1065</v>
      </c>
      <c r="F25319">
        <v>2154</v>
      </c>
      <c r="G25319" t="s">
        <v>89</v>
      </c>
    </row>
    <row r="25320" spans="1:8" x14ac:dyDescent="0.2">
      <c r="A25320">
        <v>6.5178594752528704E+17</v>
      </c>
      <c r="B25320" t="s">
        <v>50997</v>
      </c>
      <c r="C25320" t="s">
        <v>50998</v>
      </c>
      <c r="D25320" s="1">
        <v>42284.741365740738</v>
      </c>
      <c r="E25320">
        <v>941</v>
      </c>
      <c r="F25320">
        <v>1566</v>
      </c>
      <c r="G25320" t="s">
        <v>89</v>
      </c>
    </row>
    <row r="25321" spans="1:8" x14ac:dyDescent="0.2">
      <c r="A25321">
        <v>6.5184192367053594E+17</v>
      </c>
      <c r="B25321" t="s">
        <v>50999</v>
      </c>
      <c r="C25321" t="s">
        <v>51000</v>
      </c>
      <c r="D25321" s="1">
        <v>42284.895821759259</v>
      </c>
      <c r="E25321">
        <v>1699</v>
      </c>
      <c r="F25321">
        <v>3692</v>
      </c>
    </row>
    <row r="25322" spans="1:8" x14ac:dyDescent="0.2">
      <c r="A25322">
        <v>6.5189605288732198E+17</v>
      </c>
      <c r="B25322" t="s">
        <v>51001</v>
      </c>
      <c r="C25322" t="s">
        <v>51002</v>
      </c>
      <c r="D25322" s="1">
        <v>42285.04519675926</v>
      </c>
      <c r="E25322">
        <v>801</v>
      </c>
      <c r="F25322">
        <v>1414</v>
      </c>
      <c r="G25322" t="s">
        <v>89</v>
      </c>
    </row>
    <row r="25323" spans="1:8" x14ac:dyDescent="0.2">
      <c r="A25323">
        <v>6.5189919570028506E+17</v>
      </c>
      <c r="B25323" t="s">
        <v>51003</v>
      </c>
      <c r="C25323" t="s">
        <v>51004</v>
      </c>
      <c r="D25323" s="1">
        <v>42285.053865740738</v>
      </c>
      <c r="E25323">
        <v>916</v>
      </c>
      <c r="F25323">
        <v>1892</v>
      </c>
    </row>
    <row r="25324" spans="1:8" x14ac:dyDescent="0.2">
      <c r="A25324">
        <v>6.5189977591516698E+17</v>
      </c>
      <c r="B25324" t="s">
        <v>51005</v>
      </c>
      <c r="C25324" t="s">
        <v>51006</v>
      </c>
      <c r="D25324" s="1">
        <v>42285.055462962962</v>
      </c>
      <c r="E25324">
        <v>709</v>
      </c>
      <c r="F25324">
        <v>1184</v>
      </c>
      <c r="G25324" t="s">
        <v>576</v>
      </c>
    </row>
    <row r="25325" spans="1:8" x14ac:dyDescent="0.2">
      <c r="A25325">
        <v>6.5190012573273203E+17</v>
      </c>
      <c r="B25325" t="s">
        <v>51007</v>
      </c>
      <c r="C25325" t="s">
        <v>51008</v>
      </c>
      <c r="D25325" s="1">
        <v>42285.056435185186</v>
      </c>
      <c r="E25325">
        <v>834</v>
      </c>
      <c r="F25325">
        <v>1339</v>
      </c>
      <c r="G25325" t="s">
        <v>487</v>
      </c>
    </row>
    <row r="25326" spans="1:8" x14ac:dyDescent="0.2">
      <c r="A25326">
        <v>6.5190651430358195E+17</v>
      </c>
      <c r="B25326" t="s">
        <v>51009</v>
      </c>
      <c r="C25326" t="s">
        <v>51010</v>
      </c>
      <c r="D25326" s="1">
        <v>42285.074062500003</v>
      </c>
      <c r="E25326">
        <v>630</v>
      </c>
      <c r="F25326">
        <v>843</v>
      </c>
      <c r="G25326" t="s">
        <v>576</v>
      </c>
    </row>
    <row r="25327" spans="1:8" x14ac:dyDescent="0.2">
      <c r="A25327">
        <v>6.5190775844324902E+17</v>
      </c>
      <c r="B25327" t="s">
        <v>51011</v>
      </c>
      <c r="C25327" t="s">
        <v>51012</v>
      </c>
      <c r="D25327" s="1">
        <v>42285.077499999999</v>
      </c>
      <c r="E25327">
        <v>1596</v>
      </c>
      <c r="F25327">
        <v>3084</v>
      </c>
    </row>
    <row r="25328" spans="1:8" x14ac:dyDescent="0.2">
      <c r="A25328">
        <v>6.5190848418788506E+17</v>
      </c>
      <c r="B25328" t="s">
        <v>51013</v>
      </c>
      <c r="C25328" t="s">
        <v>51014</v>
      </c>
      <c r="D25328" s="1">
        <v>42285.079502314817</v>
      </c>
      <c r="E25328">
        <v>581</v>
      </c>
      <c r="F25328">
        <v>816</v>
      </c>
      <c r="G25328" t="s">
        <v>487</v>
      </c>
    </row>
    <row r="25329" spans="1:8" x14ac:dyDescent="0.2">
      <c r="A25329">
        <v>6.5190879196584704E+17</v>
      </c>
      <c r="B25329" t="s">
        <v>51015</v>
      </c>
      <c r="C25329" t="s">
        <v>51016</v>
      </c>
      <c r="D25329" s="1">
        <v>42285.080347222225</v>
      </c>
      <c r="E25329">
        <v>658</v>
      </c>
      <c r="F25329">
        <v>1279</v>
      </c>
      <c r="G25329" t="s">
        <v>487</v>
      </c>
      <c r="H25329" t="s">
        <v>390</v>
      </c>
    </row>
    <row r="25330" spans="1:8" x14ac:dyDescent="0.2">
      <c r="A25330">
        <v>6.5190928700696102E+17</v>
      </c>
      <c r="B25330" t="s">
        <v>51017</v>
      </c>
      <c r="C25330" t="s">
        <v>51018</v>
      </c>
      <c r="D25330" s="1">
        <v>42285.081712962965</v>
      </c>
      <c r="E25330">
        <v>779</v>
      </c>
      <c r="F25330">
        <v>1324</v>
      </c>
      <c r="G25330" t="s">
        <v>215</v>
      </c>
      <c r="H25330" t="s">
        <v>390</v>
      </c>
    </row>
    <row r="25331" spans="1:8" x14ac:dyDescent="0.2">
      <c r="A25331">
        <v>6.5192838636584102E+17</v>
      </c>
      <c r="B25331" t="s">
        <v>51019</v>
      </c>
      <c r="C25331" t="s">
        <v>51020</v>
      </c>
      <c r="D25331" s="1">
        <v>42285.134421296294</v>
      </c>
      <c r="E25331">
        <v>1942</v>
      </c>
      <c r="F25331">
        <v>3621</v>
      </c>
      <c r="G25331" t="e">
        <f>GraggQuinton</f>
        <v>#NAME?</v>
      </c>
    </row>
    <row r="25332" spans="1:8" x14ac:dyDescent="0.2">
      <c r="A25332">
        <v>6.5192850069420006E+17</v>
      </c>
      <c r="B25332" t="s">
        <v>51021</v>
      </c>
      <c r="C25332" t="s">
        <v>51022</v>
      </c>
      <c r="D25332" s="1">
        <v>42285.134733796294</v>
      </c>
      <c r="E25332">
        <v>1030</v>
      </c>
      <c r="F25332">
        <v>1941</v>
      </c>
      <c r="G25332" t="s">
        <v>576</v>
      </c>
    </row>
    <row r="25333" spans="1:8" x14ac:dyDescent="0.2">
      <c r="A25333">
        <v>6.5214745642821197E+17</v>
      </c>
      <c r="B25333" t="s">
        <v>51023</v>
      </c>
      <c r="C25333" t="s">
        <v>51024</v>
      </c>
      <c r="D25333" s="1">
        <v>42285.738935185182</v>
      </c>
      <c r="E25333">
        <v>1344</v>
      </c>
      <c r="F25333">
        <v>2683</v>
      </c>
      <c r="G25333" t="s">
        <v>89</v>
      </c>
    </row>
    <row r="25334" spans="1:8" x14ac:dyDescent="0.2">
      <c r="A25334">
        <v>6.5214771490222003E+17</v>
      </c>
      <c r="B25334" t="s">
        <v>51025</v>
      </c>
      <c r="C25334" t="s">
        <v>51026</v>
      </c>
      <c r="D25334" s="1">
        <v>42285.739652777775</v>
      </c>
      <c r="E25334">
        <v>1017</v>
      </c>
      <c r="F25334">
        <v>2097</v>
      </c>
      <c r="G25334" t="s">
        <v>89</v>
      </c>
    </row>
    <row r="25335" spans="1:8" x14ac:dyDescent="0.2">
      <c r="A25335">
        <v>6.5215074908274598E+17</v>
      </c>
      <c r="B25335" t="s">
        <v>51027</v>
      </c>
      <c r="C25335" t="s">
        <v>51028</v>
      </c>
      <c r="D25335" s="1">
        <v>42285.748020833336</v>
      </c>
      <c r="E25335">
        <v>860</v>
      </c>
      <c r="F25335">
        <v>1590</v>
      </c>
      <c r="G25335" t="s">
        <v>89</v>
      </c>
    </row>
    <row r="25336" spans="1:8" x14ac:dyDescent="0.2">
      <c r="A25336">
        <v>6.5215172518952102E+17</v>
      </c>
      <c r="B25336" t="s">
        <v>51029</v>
      </c>
      <c r="C25336" t="s">
        <v>51030</v>
      </c>
      <c r="D25336" s="1">
        <v>42285.750717592593</v>
      </c>
      <c r="E25336">
        <v>435</v>
      </c>
      <c r="F25336">
        <v>1326</v>
      </c>
    </row>
    <row r="25337" spans="1:8" x14ac:dyDescent="0.2">
      <c r="A25337">
        <v>6.5215451499725197E+17</v>
      </c>
      <c r="B25337" t="s">
        <v>51031</v>
      </c>
      <c r="C25337" t="s">
        <v>51032</v>
      </c>
      <c r="D25337" s="1">
        <v>42285.758414351854</v>
      </c>
      <c r="E25337">
        <v>1721</v>
      </c>
      <c r="F25337">
        <v>2500</v>
      </c>
    </row>
    <row r="25338" spans="1:8" x14ac:dyDescent="0.2">
      <c r="A25338">
        <v>6.52159403748016E+17</v>
      </c>
      <c r="B25338" t="s">
        <v>51033</v>
      </c>
      <c r="C25338" t="s">
        <v>51034</v>
      </c>
      <c r="D25338" s="1">
        <v>42285.771909722222</v>
      </c>
      <c r="E25338">
        <v>1572</v>
      </c>
      <c r="F25338">
        <v>2757</v>
      </c>
    </row>
    <row r="25339" spans="1:8" x14ac:dyDescent="0.2">
      <c r="A25339">
        <v>6.5216126818745894E+17</v>
      </c>
      <c r="B25339" t="s">
        <v>51035</v>
      </c>
      <c r="C25339" t="s">
        <v>51036</v>
      </c>
      <c r="D25339" s="1">
        <v>42285.777048611111</v>
      </c>
      <c r="E25339">
        <v>656</v>
      </c>
      <c r="F25339">
        <v>1161</v>
      </c>
      <c r="G25339" t="s">
        <v>576</v>
      </c>
    </row>
    <row r="25340" spans="1:8" x14ac:dyDescent="0.2">
      <c r="A25340">
        <v>6.5216319869550502E+17</v>
      </c>
      <c r="B25340" t="s">
        <v>51037</v>
      </c>
      <c r="C25340" t="s">
        <v>51038</v>
      </c>
      <c r="D25340" s="1">
        <v>42285.782372685186</v>
      </c>
      <c r="E25340">
        <v>1361</v>
      </c>
      <c r="F25340">
        <v>2227</v>
      </c>
    </row>
    <row r="25341" spans="1:8" x14ac:dyDescent="0.2">
      <c r="A25341">
        <v>6.5216354241874701E+17</v>
      </c>
      <c r="B25341" t="s">
        <v>51039</v>
      </c>
      <c r="C25341" t="s">
        <v>51040</v>
      </c>
      <c r="D25341" s="1">
        <v>42285.783321759256</v>
      </c>
      <c r="E25341">
        <v>608</v>
      </c>
      <c r="F25341">
        <v>1045</v>
      </c>
      <c r="G25341" t="s">
        <v>89</v>
      </c>
      <c r="H25341" t="s">
        <v>13093</v>
      </c>
    </row>
    <row r="25342" spans="1:8" x14ac:dyDescent="0.2">
      <c r="A25342">
        <v>6.5216442481224397E+17</v>
      </c>
      <c r="B25342" t="s">
        <v>51041</v>
      </c>
      <c r="C25342" t="s">
        <v>51042</v>
      </c>
      <c r="D25342" s="1">
        <v>42285.785763888889</v>
      </c>
      <c r="E25342">
        <v>599</v>
      </c>
      <c r="F25342">
        <v>1026</v>
      </c>
      <c r="G25342" t="s">
        <v>487</v>
      </c>
    </row>
    <row r="25343" spans="1:8" x14ac:dyDescent="0.2">
      <c r="A25343">
        <v>6.5216460639203302E+17</v>
      </c>
      <c r="B25343" t="s">
        <v>51043</v>
      </c>
      <c r="C25343" t="s">
        <v>51044</v>
      </c>
      <c r="D25343" s="1">
        <v>42285.786261574074</v>
      </c>
      <c r="E25343">
        <v>751</v>
      </c>
      <c r="F25343">
        <v>1268</v>
      </c>
      <c r="G25343" t="s">
        <v>89</v>
      </c>
    </row>
    <row r="25344" spans="1:8" x14ac:dyDescent="0.2">
      <c r="A25344">
        <v>6.52165099738656E+17</v>
      </c>
      <c r="B25344" t="s">
        <v>51045</v>
      </c>
      <c r="C25344" t="s">
        <v>51046</v>
      </c>
      <c r="D25344" s="1">
        <v>42285.787627314814</v>
      </c>
      <c r="E25344">
        <v>573</v>
      </c>
      <c r="F25344">
        <v>985</v>
      </c>
      <c r="G25344" t="s">
        <v>215</v>
      </c>
    </row>
    <row r="25345" spans="1:8" x14ac:dyDescent="0.2">
      <c r="A25345">
        <v>6.5217217289980698E+17</v>
      </c>
      <c r="B25345" t="s">
        <v>51047</v>
      </c>
      <c r="C25345" t="s">
        <v>51048</v>
      </c>
      <c r="D25345" s="1">
        <v>42285.807141203702</v>
      </c>
      <c r="E25345">
        <v>702</v>
      </c>
      <c r="F25345">
        <v>1418</v>
      </c>
      <c r="G25345" t="s">
        <v>215</v>
      </c>
    </row>
    <row r="25346" spans="1:8" x14ac:dyDescent="0.2">
      <c r="A25346">
        <v>6.5218968192961702E+17</v>
      </c>
      <c r="B25346" t="s">
        <v>51049</v>
      </c>
      <c r="C25346" t="s">
        <v>51050</v>
      </c>
      <c r="D25346" s="1">
        <v>42285.855451388888</v>
      </c>
      <c r="E25346">
        <v>832</v>
      </c>
      <c r="F25346">
        <v>961</v>
      </c>
    </row>
    <row r="25347" spans="1:8" x14ac:dyDescent="0.2">
      <c r="A25347">
        <v>6.5219861891765402E+17</v>
      </c>
      <c r="B25347" t="s">
        <v>51051</v>
      </c>
      <c r="C25347" t="s">
        <v>51052</v>
      </c>
      <c r="D25347" s="1">
        <v>42285.880115740743</v>
      </c>
      <c r="E25347">
        <v>1269</v>
      </c>
      <c r="F25347">
        <v>1689</v>
      </c>
    </row>
    <row r="25348" spans="1:8" x14ac:dyDescent="0.2">
      <c r="A25348">
        <v>6.5221195476598298E+17</v>
      </c>
      <c r="B25348" t="s">
        <v>51053</v>
      </c>
      <c r="C25348" t="s">
        <v>51054</v>
      </c>
      <c r="D25348" s="1">
        <v>42285.916921296295</v>
      </c>
      <c r="E25348">
        <v>1349</v>
      </c>
      <c r="F25348">
        <v>1216</v>
      </c>
    </row>
    <row r="25349" spans="1:8" x14ac:dyDescent="0.2">
      <c r="A25349">
        <v>6.5221790771227405E+17</v>
      </c>
      <c r="B25349" t="s">
        <v>51055</v>
      </c>
      <c r="C25349" t="s">
        <v>51056</v>
      </c>
      <c r="D25349" s="1">
        <v>42285.933344907404</v>
      </c>
      <c r="E25349">
        <v>783</v>
      </c>
      <c r="F25349">
        <v>1202</v>
      </c>
    </row>
    <row r="25350" spans="1:8" x14ac:dyDescent="0.2">
      <c r="A25350">
        <v>6.5221993746600704E+17</v>
      </c>
      <c r="B25350" t="s">
        <v>51057</v>
      </c>
      <c r="C25350" t="s">
        <v>51058</v>
      </c>
      <c r="D25350" s="1">
        <v>42285.938946759263</v>
      </c>
      <c r="E25350">
        <v>622</v>
      </c>
      <c r="F25350">
        <v>1125</v>
      </c>
      <c r="G25350" t="s">
        <v>576</v>
      </c>
    </row>
    <row r="25351" spans="1:8" x14ac:dyDescent="0.2">
      <c r="A25351">
        <v>6.5222641922593894E+17</v>
      </c>
      <c r="B25351" t="s">
        <v>51059</v>
      </c>
      <c r="C25351" t="s">
        <v>51060</v>
      </c>
      <c r="D25351" s="1">
        <v>42285.956828703704</v>
      </c>
      <c r="E25351">
        <v>952</v>
      </c>
      <c r="F25351">
        <v>1232</v>
      </c>
    </row>
    <row r="25352" spans="1:8" x14ac:dyDescent="0.2">
      <c r="A25352">
        <v>6.5222816276034701E+17</v>
      </c>
      <c r="B25352" t="s">
        <v>51061</v>
      </c>
      <c r="C25352" t="s">
        <v>51062</v>
      </c>
      <c r="D25352" s="1">
        <v>42285.961643518516</v>
      </c>
      <c r="E25352">
        <v>1509</v>
      </c>
      <c r="F25352">
        <v>2256</v>
      </c>
    </row>
    <row r="25353" spans="1:8" x14ac:dyDescent="0.2">
      <c r="A25353">
        <v>6.5222911645703296E+17</v>
      </c>
      <c r="B25353" t="s">
        <v>51063</v>
      </c>
      <c r="C25353" t="s">
        <v>51064</v>
      </c>
      <c r="D25353" s="1">
        <v>42285.964270833334</v>
      </c>
      <c r="E25353">
        <v>1132</v>
      </c>
      <c r="F25353">
        <v>1499</v>
      </c>
    </row>
    <row r="25354" spans="1:8" x14ac:dyDescent="0.2">
      <c r="A25354">
        <v>6.5224195986047706E+17</v>
      </c>
      <c r="B25354" t="s">
        <v>51065</v>
      </c>
      <c r="C25354" t="s">
        <v>51066</v>
      </c>
      <c r="D25354" s="1">
        <v>42285.999710648146</v>
      </c>
      <c r="E25354">
        <v>1014</v>
      </c>
      <c r="F25354">
        <v>1431</v>
      </c>
      <c r="G25354" t="s">
        <v>89</v>
      </c>
    </row>
    <row r="25355" spans="1:8" x14ac:dyDescent="0.2">
      <c r="A25355">
        <v>6.5224209388104E+17</v>
      </c>
      <c r="B25355" t="s">
        <v>51067</v>
      </c>
      <c r="C25355" t="s">
        <v>51068</v>
      </c>
      <c r="D25355" s="1">
        <v>42286.000081018516</v>
      </c>
      <c r="E25355">
        <v>893</v>
      </c>
      <c r="F25355">
        <v>1368</v>
      </c>
      <c r="G25355" t="s">
        <v>576</v>
      </c>
    </row>
    <row r="25356" spans="1:8" x14ac:dyDescent="0.2">
      <c r="A25356">
        <v>6.52269674202288E+17</v>
      </c>
      <c r="B25356" t="s">
        <v>51069</v>
      </c>
      <c r="C25356" t="s">
        <v>51070</v>
      </c>
      <c r="D25356" s="1">
        <v>42286.076192129629</v>
      </c>
      <c r="E25356">
        <v>2103</v>
      </c>
      <c r="F25356">
        <v>3635</v>
      </c>
      <c r="G25356" t="s">
        <v>89</v>
      </c>
    </row>
    <row r="25357" spans="1:8" x14ac:dyDescent="0.2">
      <c r="A25357">
        <v>6.5243657439589094E+17</v>
      </c>
      <c r="B25357" t="s">
        <v>51071</v>
      </c>
      <c r="C25357" t="s">
        <v>51072</v>
      </c>
      <c r="D25357" s="1">
        <v>42286.536747685182</v>
      </c>
      <c r="E25357">
        <v>564</v>
      </c>
      <c r="F25357">
        <v>1335</v>
      </c>
      <c r="G25357" t="s">
        <v>89</v>
      </c>
    </row>
    <row r="25358" spans="1:8" x14ac:dyDescent="0.2">
      <c r="A25358">
        <v>6.5249703634495795E+17</v>
      </c>
      <c r="B25358" t="s">
        <v>51073</v>
      </c>
      <c r="C25358" t="s">
        <v>51074</v>
      </c>
      <c r="D25358" s="1">
        <v>42286.703587962962</v>
      </c>
      <c r="E25358">
        <v>515</v>
      </c>
      <c r="F25358">
        <v>1202</v>
      </c>
      <c r="G25358" t="s">
        <v>215</v>
      </c>
      <c r="H25358" t="s">
        <v>390</v>
      </c>
    </row>
    <row r="25359" spans="1:8" x14ac:dyDescent="0.2">
      <c r="A25359">
        <v>6.5251997187722394E+17</v>
      </c>
      <c r="B25359" t="s">
        <v>51075</v>
      </c>
      <c r="C25359" t="s">
        <v>51076</v>
      </c>
      <c r="D25359" s="1">
        <v>42286.766886574071</v>
      </c>
      <c r="E25359">
        <v>420</v>
      </c>
      <c r="F25359">
        <v>1045</v>
      </c>
      <c r="G25359" t="s">
        <v>215</v>
      </c>
    </row>
    <row r="25360" spans="1:8" x14ac:dyDescent="0.2">
      <c r="A25360">
        <v>6.5252009412854502E+17</v>
      </c>
      <c r="B25360" t="s">
        <v>51077</v>
      </c>
      <c r="C25360" t="s">
        <v>51078</v>
      </c>
      <c r="D25360" s="1">
        <v>42286.767222222225</v>
      </c>
      <c r="E25360">
        <v>490</v>
      </c>
      <c r="F25360">
        <v>960</v>
      </c>
      <c r="G25360" t="s">
        <v>576</v>
      </c>
    </row>
    <row r="25361" spans="1:8" x14ac:dyDescent="0.2">
      <c r="A25361">
        <v>6.5252062501420595E+17</v>
      </c>
      <c r="B25361" t="s">
        <v>51079</v>
      </c>
      <c r="C25361" t="s">
        <v>51080</v>
      </c>
      <c r="D25361" s="1">
        <v>42286.768680555557</v>
      </c>
      <c r="E25361">
        <v>371</v>
      </c>
      <c r="F25361">
        <v>769</v>
      </c>
    </row>
    <row r="25362" spans="1:8" x14ac:dyDescent="0.2">
      <c r="A25362">
        <v>6.5253394948757504E+17</v>
      </c>
      <c r="B25362" t="s">
        <v>51081</v>
      </c>
      <c r="C25362" t="s">
        <v>51082</v>
      </c>
      <c r="D25362" s="1">
        <v>42286.805451388886</v>
      </c>
      <c r="E25362">
        <v>560</v>
      </c>
      <c r="F25362">
        <v>986</v>
      </c>
    </row>
    <row r="25363" spans="1:8" x14ac:dyDescent="0.2">
      <c r="A25363">
        <v>6.5253978003988403E+17</v>
      </c>
      <c r="B25363" t="s">
        <v>51083</v>
      </c>
      <c r="C25363" t="s">
        <v>51084</v>
      </c>
      <c r="D25363" s="1">
        <v>42286.821539351855</v>
      </c>
      <c r="E25363">
        <v>527</v>
      </c>
      <c r="F25363">
        <v>929</v>
      </c>
      <c r="G25363" t="s">
        <v>215</v>
      </c>
    </row>
    <row r="25364" spans="1:8" x14ac:dyDescent="0.2">
      <c r="A25364">
        <v>6.5254011567229696E+17</v>
      </c>
      <c r="B25364" t="s">
        <v>51085</v>
      </c>
      <c r="C25364" t="s">
        <v>51086</v>
      </c>
      <c r="D25364" s="1">
        <v>42286.822465277779</v>
      </c>
      <c r="E25364">
        <v>664</v>
      </c>
      <c r="F25364">
        <v>1101</v>
      </c>
      <c r="G25364" t="s">
        <v>215</v>
      </c>
    </row>
    <row r="25365" spans="1:8" x14ac:dyDescent="0.2">
      <c r="A25365">
        <v>6.5254155587040794E+17</v>
      </c>
      <c r="B25365" t="s">
        <v>51087</v>
      </c>
      <c r="C25365" t="s">
        <v>51088</v>
      </c>
      <c r="D25365" s="1">
        <v>42286.82644675926</v>
      </c>
      <c r="E25365">
        <v>826</v>
      </c>
      <c r="F25365">
        <v>1296</v>
      </c>
      <c r="H25365" t="s">
        <v>390</v>
      </c>
    </row>
    <row r="25366" spans="1:8" x14ac:dyDescent="0.2">
      <c r="A25366">
        <v>6.5256625867260301E+17</v>
      </c>
      <c r="B25366" t="s">
        <v>51089</v>
      </c>
      <c r="C25366" t="s">
        <v>51090</v>
      </c>
      <c r="D25366" s="1">
        <v>42286.894606481481</v>
      </c>
      <c r="E25366">
        <v>734</v>
      </c>
      <c r="F25366">
        <v>1611</v>
      </c>
      <c r="G25366" t="s">
        <v>89</v>
      </c>
    </row>
    <row r="25367" spans="1:8" x14ac:dyDescent="0.2">
      <c r="A25367">
        <v>6.5256656085546995E+17</v>
      </c>
      <c r="B25367" t="s">
        <v>51091</v>
      </c>
      <c r="C25367" t="s">
        <v>51092</v>
      </c>
      <c r="D25367" s="1">
        <v>42286.895439814813</v>
      </c>
      <c r="E25367">
        <v>360</v>
      </c>
      <c r="F25367">
        <v>774</v>
      </c>
    </row>
    <row r="25368" spans="1:8" x14ac:dyDescent="0.2">
      <c r="A25368">
        <v>6.5256690021240806E+17</v>
      </c>
      <c r="B25368" t="s">
        <v>51093</v>
      </c>
      <c r="C25368" t="s">
        <v>51094</v>
      </c>
      <c r="D25368" s="1">
        <v>42286.896377314813</v>
      </c>
      <c r="E25368">
        <v>436</v>
      </c>
      <c r="F25368">
        <v>986</v>
      </c>
    </row>
    <row r="25369" spans="1:8" x14ac:dyDescent="0.2">
      <c r="A25369">
        <v>6.5256731586376397E+17</v>
      </c>
      <c r="B25369" t="s">
        <v>51095</v>
      </c>
      <c r="C25369" t="s">
        <v>51096</v>
      </c>
      <c r="D25369" s="1">
        <v>42286.897523148145</v>
      </c>
      <c r="E25369">
        <v>436</v>
      </c>
      <c r="F25369">
        <v>905</v>
      </c>
      <c r="G25369" t="s">
        <v>215</v>
      </c>
    </row>
    <row r="25370" spans="1:8" x14ac:dyDescent="0.2">
      <c r="A25370">
        <v>6.5256804808854298E+17</v>
      </c>
      <c r="B25370" t="s">
        <v>51097</v>
      </c>
      <c r="C25370" t="s">
        <v>51098</v>
      </c>
      <c r="D25370" s="1">
        <v>42286.899548611109</v>
      </c>
      <c r="E25370">
        <v>671</v>
      </c>
      <c r="F25370">
        <v>1169</v>
      </c>
      <c r="G25370" t="s">
        <v>576</v>
      </c>
    </row>
    <row r="25371" spans="1:8" x14ac:dyDescent="0.2">
      <c r="A25371">
        <v>6.5256887057056102E+17</v>
      </c>
      <c r="B25371" t="s">
        <v>51099</v>
      </c>
      <c r="C25371" t="s">
        <v>51100</v>
      </c>
      <c r="D25371" s="1">
        <v>42286.901817129627</v>
      </c>
      <c r="E25371">
        <v>966</v>
      </c>
      <c r="F25371">
        <v>1319</v>
      </c>
      <c r="G25371" t="s">
        <v>89</v>
      </c>
    </row>
    <row r="25372" spans="1:8" x14ac:dyDescent="0.2">
      <c r="A25372">
        <v>6.5256927075753894E+17</v>
      </c>
      <c r="B25372" t="s">
        <v>51101</v>
      </c>
      <c r="C25372" t="s">
        <v>51102</v>
      </c>
      <c r="D25372" s="1">
        <v>42286.902916666666</v>
      </c>
      <c r="E25372">
        <v>439</v>
      </c>
      <c r="F25372">
        <v>917</v>
      </c>
    </row>
    <row r="25373" spans="1:8" x14ac:dyDescent="0.2">
      <c r="A25373">
        <v>6.5256984471450394E+17</v>
      </c>
      <c r="B25373" t="s">
        <v>51103</v>
      </c>
      <c r="C25373" t="s">
        <v>51104</v>
      </c>
      <c r="D25373" s="1">
        <v>42286.904502314814</v>
      </c>
      <c r="E25373">
        <v>680</v>
      </c>
      <c r="F25373">
        <v>1123</v>
      </c>
      <c r="G25373" t="s">
        <v>215</v>
      </c>
    </row>
    <row r="25374" spans="1:8" x14ac:dyDescent="0.2">
      <c r="A25374">
        <v>6.5257089748058906E+17</v>
      </c>
      <c r="B25374" t="s">
        <v>51105</v>
      </c>
      <c r="C25374" t="s">
        <v>51106</v>
      </c>
      <c r="D25374" s="1">
        <v>42286.907407407409</v>
      </c>
      <c r="E25374">
        <v>737</v>
      </c>
      <c r="F25374">
        <v>1446</v>
      </c>
      <c r="G25374" t="s">
        <v>215</v>
      </c>
    </row>
    <row r="25375" spans="1:8" x14ac:dyDescent="0.2">
      <c r="A25375">
        <v>6.5257193082289702E+17</v>
      </c>
      <c r="B25375" t="s">
        <v>51107</v>
      </c>
      <c r="C25375" t="s">
        <v>51108</v>
      </c>
      <c r="D25375" s="1">
        <v>42286.910266203704</v>
      </c>
      <c r="E25375">
        <v>617</v>
      </c>
      <c r="F25375">
        <v>1181</v>
      </c>
    </row>
    <row r="25376" spans="1:8" x14ac:dyDescent="0.2">
      <c r="A25376">
        <v>6.5258311086178701E+17</v>
      </c>
      <c r="B25376" t="s">
        <v>51109</v>
      </c>
      <c r="C25376" t="s">
        <v>51110</v>
      </c>
      <c r="D25376" s="1">
        <v>42286.941111111111</v>
      </c>
      <c r="E25376">
        <v>1087</v>
      </c>
      <c r="F25376">
        <v>1749</v>
      </c>
    </row>
    <row r="25377" spans="1:8" x14ac:dyDescent="0.2">
      <c r="A25377">
        <v>6.5258424679679104E+17</v>
      </c>
      <c r="B25377" t="s">
        <v>51111</v>
      </c>
      <c r="C25377" t="s">
        <v>51112</v>
      </c>
      <c r="D25377" s="1">
        <v>42286.944247685184</v>
      </c>
      <c r="E25377">
        <v>747</v>
      </c>
      <c r="F25377">
        <v>1514</v>
      </c>
    </row>
    <row r="25378" spans="1:8" x14ac:dyDescent="0.2">
      <c r="A25378">
        <v>6.5261004513021901E+17</v>
      </c>
      <c r="B25378" t="s">
        <v>51113</v>
      </c>
      <c r="C25378" t="s">
        <v>51114</v>
      </c>
      <c r="D25378" s="1">
        <v>42287.015439814815</v>
      </c>
      <c r="E25378">
        <v>1207</v>
      </c>
      <c r="F25378">
        <v>2545</v>
      </c>
    </row>
    <row r="25379" spans="1:8" x14ac:dyDescent="0.2">
      <c r="A25379">
        <v>6.5261541851595494E+17</v>
      </c>
      <c r="B25379" t="s">
        <v>51115</v>
      </c>
      <c r="C25379" t="s">
        <v>51116</v>
      </c>
      <c r="D25379" s="1">
        <v>42287.030266203707</v>
      </c>
      <c r="E25379">
        <v>618</v>
      </c>
      <c r="F25379">
        <v>1160</v>
      </c>
      <c r="G25379" t="s">
        <v>215</v>
      </c>
      <c r="H25379" t="s">
        <v>390</v>
      </c>
    </row>
    <row r="25380" spans="1:8" x14ac:dyDescent="0.2">
      <c r="A25380">
        <v>6.5266817452202304E+17</v>
      </c>
      <c r="B25380" t="s">
        <v>51117</v>
      </c>
      <c r="C25380" t="s">
        <v>51118</v>
      </c>
      <c r="D25380" s="1">
        <v>42287.175844907404</v>
      </c>
      <c r="E25380">
        <v>534</v>
      </c>
      <c r="F25380">
        <v>1094</v>
      </c>
    </row>
    <row r="25381" spans="1:8" x14ac:dyDescent="0.2">
      <c r="A25381">
        <v>6.5266932105600602E+17</v>
      </c>
      <c r="B25381" t="s">
        <v>51119</v>
      </c>
      <c r="C25381" t="s">
        <v>51120</v>
      </c>
      <c r="D25381" s="1">
        <v>42287.17900462963</v>
      </c>
      <c r="E25381">
        <v>727</v>
      </c>
      <c r="F25381">
        <v>1769</v>
      </c>
    </row>
    <row r="25382" spans="1:8" x14ac:dyDescent="0.2">
      <c r="A25382">
        <v>6.5266949998083597E+17</v>
      </c>
      <c r="B25382" t="s">
        <v>51121</v>
      </c>
      <c r="C25382" t="s">
        <v>51122</v>
      </c>
      <c r="D25382" s="1">
        <v>42287.179502314815</v>
      </c>
      <c r="E25382">
        <v>428</v>
      </c>
      <c r="F25382">
        <v>1024</v>
      </c>
      <c r="G25382" t="s">
        <v>47771</v>
      </c>
    </row>
    <row r="25383" spans="1:8" x14ac:dyDescent="0.2">
      <c r="A25383">
        <v>6.5266964515826406E+17</v>
      </c>
      <c r="B25383" t="s">
        <v>51123</v>
      </c>
      <c r="C25383" t="s">
        <v>51124</v>
      </c>
      <c r="D25383" s="1">
        <v>42287.179907407408</v>
      </c>
      <c r="E25383">
        <v>649</v>
      </c>
      <c r="F25383">
        <v>1371</v>
      </c>
      <c r="G25383" t="s">
        <v>215</v>
      </c>
    </row>
    <row r="25384" spans="1:8" x14ac:dyDescent="0.2">
      <c r="A25384">
        <v>6.5266987863415603E+17</v>
      </c>
      <c r="B25384" t="s">
        <v>51125</v>
      </c>
      <c r="C25384" t="s">
        <v>51126</v>
      </c>
      <c r="D25384" s="1">
        <v>42287.180543981478</v>
      </c>
      <c r="E25384">
        <v>781</v>
      </c>
      <c r="F25384">
        <v>1759</v>
      </c>
      <c r="G25384" t="e">
        <f>TheWTFTahoe</f>
        <v>#NAME?</v>
      </c>
      <c r="H25384" t="s">
        <v>390</v>
      </c>
    </row>
    <row r="25385" spans="1:8" x14ac:dyDescent="0.2">
      <c r="A25385">
        <v>6.5267006838031501E+17</v>
      </c>
      <c r="B25385" t="s">
        <v>51127</v>
      </c>
      <c r="C25385" t="s">
        <v>51128</v>
      </c>
      <c r="D25385" s="1">
        <v>42287.181064814817</v>
      </c>
      <c r="E25385">
        <v>664</v>
      </c>
      <c r="F25385">
        <v>1381</v>
      </c>
      <c r="G25385" t="s">
        <v>51129</v>
      </c>
    </row>
    <row r="25386" spans="1:8" x14ac:dyDescent="0.2">
      <c r="A25386">
        <v>6.5267020659940506E+17</v>
      </c>
      <c r="B25386" t="s">
        <v>51130</v>
      </c>
      <c r="C25386" t="s">
        <v>51131</v>
      </c>
      <c r="D25386" s="1">
        <v>42287.181446759256</v>
      </c>
      <c r="E25386">
        <v>629</v>
      </c>
      <c r="F25386">
        <v>1262</v>
      </c>
      <c r="G25386" t="s">
        <v>51132</v>
      </c>
    </row>
    <row r="25387" spans="1:8" x14ac:dyDescent="0.2">
      <c r="A25387">
        <v>6.5269259771934694E+17</v>
      </c>
      <c r="B25387" t="s">
        <v>51133</v>
      </c>
      <c r="C25387" t="s">
        <v>51134</v>
      </c>
      <c r="D25387" s="1">
        <v>42287.24324074074</v>
      </c>
      <c r="E25387">
        <v>1000</v>
      </c>
      <c r="F25387">
        <v>1833</v>
      </c>
      <c r="G25387" t="s">
        <v>215</v>
      </c>
    </row>
    <row r="25388" spans="1:8" x14ac:dyDescent="0.2">
      <c r="A25388">
        <v>6.5269392884044506E+17</v>
      </c>
      <c r="B25388" t="s">
        <v>51135</v>
      </c>
      <c r="C25388" t="s">
        <v>51136</v>
      </c>
      <c r="D25388" s="1">
        <v>42287.24690972222</v>
      </c>
      <c r="E25388">
        <v>618</v>
      </c>
      <c r="F25388">
        <v>1333</v>
      </c>
      <c r="G25388" t="s">
        <v>576</v>
      </c>
      <c r="H25388" t="s">
        <v>390</v>
      </c>
    </row>
    <row r="25389" spans="1:8" x14ac:dyDescent="0.2">
      <c r="A25389">
        <v>6.5281887113355597E+17</v>
      </c>
      <c r="B25389" t="s">
        <v>51137</v>
      </c>
      <c r="C25389" t="s">
        <v>51138</v>
      </c>
      <c r="D25389" s="1">
        <v>42287.591689814813</v>
      </c>
      <c r="E25389">
        <v>952</v>
      </c>
      <c r="F25389">
        <v>1765</v>
      </c>
      <c r="G25389" t="s">
        <v>89</v>
      </c>
    </row>
    <row r="25390" spans="1:8" x14ac:dyDescent="0.2">
      <c r="A25390">
        <v>6.5283897425650803E+17</v>
      </c>
      <c r="B25390" t="s">
        <v>51139</v>
      </c>
      <c r="C25390" t="s">
        <v>51140</v>
      </c>
      <c r="D25390" s="1">
        <v>42287.647164351853</v>
      </c>
      <c r="E25390">
        <v>1220</v>
      </c>
      <c r="F25390">
        <v>2712</v>
      </c>
    </row>
    <row r="25391" spans="1:8" x14ac:dyDescent="0.2">
      <c r="A25391">
        <v>6.5284299679531405E+17</v>
      </c>
      <c r="B25391" t="s">
        <v>51141</v>
      </c>
      <c r="C25391" t="s">
        <v>51142</v>
      </c>
      <c r="D25391" s="1">
        <v>42287.658263888887</v>
      </c>
      <c r="E25391">
        <v>3131</v>
      </c>
      <c r="F25391">
        <v>6111</v>
      </c>
    </row>
    <row r="25392" spans="1:8" x14ac:dyDescent="0.2">
      <c r="A25392">
        <v>6.5291815867267802E+17</v>
      </c>
      <c r="B25392" t="s">
        <v>51143</v>
      </c>
      <c r="C25392" t="s">
        <v>51144</v>
      </c>
      <c r="D25392" s="1">
        <v>42287.865671296298</v>
      </c>
      <c r="E25392">
        <v>970</v>
      </c>
      <c r="F25392">
        <v>2114</v>
      </c>
      <c r="G25392" t="s">
        <v>215</v>
      </c>
    </row>
    <row r="25393" spans="1:8" x14ac:dyDescent="0.2">
      <c r="A25393">
        <v>6.5291949988526797E+17</v>
      </c>
      <c r="B25393" t="s">
        <v>51145</v>
      </c>
      <c r="C25393" t="s">
        <v>51146</v>
      </c>
      <c r="D25393" s="1">
        <v>42287.869375000002</v>
      </c>
      <c r="E25393">
        <v>1305</v>
      </c>
      <c r="F25393">
        <v>2489</v>
      </c>
      <c r="H25393" t="s">
        <v>390</v>
      </c>
    </row>
    <row r="25394" spans="1:8" x14ac:dyDescent="0.2">
      <c r="A25394">
        <v>6.5292422521751501E+17</v>
      </c>
      <c r="B25394" t="s">
        <v>51147</v>
      </c>
      <c r="C25394" t="s">
        <v>51148</v>
      </c>
      <c r="D25394" s="1">
        <v>42287.882407407407</v>
      </c>
      <c r="E25394">
        <v>497</v>
      </c>
      <c r="F25394">
        <v>1113</v>
      </c>
      <c r="G25394" t="s">
        <v>215</v>
      </c>
    </row>
    <row r="25395" spans="1:8" x14ac:dyDescent="0.2">
      <c r="A25395">
        <v>6.5292436749248499E+17</v>
      </c>
      <c r="B25395" t="s">
        <v>51149</v>
      </c>
      <c r="C25395" t="s">
        <v>51150</v>
      </c>
      <c r="D25395" s="1">
        <v>42287.882800925923</v>
      </c>
      <c r="E25395">
        <v>638</v>
      </c>
      <c r="F25395">
        <v>1205</v>
      </c>
      <c r="G25395" t="s">
        <v>215</v>
      </c>
      <c r="H25395" t="s">
        <v>390</v>
      </c>
    </row>
    <row r="25396" spans="1:8" x14ac:dyDescent="0.2">
      <c r="A25396">
        <v>6.5292451991352896E+17</v>
      </c>
      <c r="B25396" t="s">
        <v>51151</v>
      </c>
      <c r="C25396" t="s">
        <v>51152</v>
      </c>
      <c r="D25396" s="1">
        <v>42287.883217592593</v>
      </c>
      <c r="E25396">
        <v>618</v>
      </c>
      <c r="F25396">
        <v>1230</v>
      </c>
      <c r="G25396" t="s">
        <v>215</v>
      </c>
    </row>
    <row r="25397" spans="1:8" x14ac:dyDescent="0.2">
      <c r="A25397">
        <v>6.5292515094239206E+17</v>
      </c>
      <c r="B25397" t="s">
        <v>51153</v>
      </c>
      <c r="C25397" t="s">
        <v>51154</v>
      </c>
      <c r="D25397" s="1">
        <v>42287.884965277779</v>
      </c>
      <c r="E25397">
        <v>777</v>
      </c>
      <c r="F25397">
        <v>1665</v>
      </c>
      <c r="G25397" t="s">
        <v>576</v>
      </c>
    </row>
    <row r="25398" spans="1:8" x14ac:dyDescent="0.2">
      <c r="A25398">
        <v>6.5292614014800602E+17</v>
      </c>
      <c r="B25398" t="s">
        <v>51155</v>
      </c>
      <c r="C25398" t="s">
        <v>51156</v>
      </c>
      <c r="D25398" s="1">
        <v>42287.887696759259</v>
      </c>
      <c r="E25398">
        <v>1167</v>
      </c>
      <c r="F25398">
        <v>1870</v>
      </c>
    </row>
    <row r="25399" spans="1:8" x14ac:dyDescent="0.2">
      <c r="A25399">
        <v>6.5296101890208896E+17</v>
      </c>
      <c r="B25399" t="s">
        <v>51157</v>
      </c>
      <c r="C25399" t="s">
        <v>51158</v>
      </c>
      <c r="D25399" s="1">
        <v>42287.983935185184</v>
      </c>
      <c r="E25399">
        <v>1044</v>
      </c>
      <c r="F25399">
        <v>2375</v>
      </c>
    </row>
    <row r="25400" spans="1:8" x14ac:dyDescent="0.2">
      <c r="A25400">
        <v>6.5296228788043302E+17</v>
      </c>
      <c r="B25400" t="s">
        <v>51159</v>
      </c>
      <c r="C25400" t="s">
        <v>51160</v>
      </c>
      <c r="D25400" s="1">
        <v>42287.987442129626</v>
      </c>
      <c r="E25400">
        <v>1082</v>
      </c>
      <c r="F25400">
        <v>2740</v>
      </c>
    </row>
    <row r="25401" spans="1:8" x14ac:dyDescent="0.2">
      <c r="A25401">
        <v>6.5296416265462899E+17</v>
      </c>
      <c r="B25401" t="s">
        <v>51161</v>
      </c>
      <c r="C25401" t="s">
        <v>51162</v>
      </c>
      <c r="D25401" s="1">
        <v>42287.992615740739</v>
      </c>
      <c r="E25401">
        <v>565</v>
      </c>
      <c r="F25401">
        <v>1211</v>
      </c>
      <c r="G25401" t="s">
        <v>89</v>
      </c>
    </row>
    <row r="25402" spans="1:8" x14ac:dyDescent="0.2">
      <c r="A25402">
        <v>6.5318071293017702E+17</v>
      </c>
      <c r="B25402" t="s">
        <v>51163</v>
      </c>
      <c r="C25402" t="s">
        <v>51164</v>
      </c>
      <c r="D25402" s="1">
        <v>42288.590185185189</v>
      </c>
      <c r="E25402">
        <v>873</v>
      </c>
      <c r="F25402">
        <v>2027</v>
      </c>
    </row>
    <row r="25403" spans="1:8" x14ac:dyDescent="0.2">
      <c r="A25403">
        <v>6.5336007889297805E+17</v>
      </c>
      <c r="B25403" t="s">
        <v>51165</v>
      </c>
      <c r="C25403" t="s">
        <v>51166</v>
      </c>
      <c r="D25403" s="1">
        <v>42289.085138888891</v>
      </c>
      <c r="E25403">
        <v>784</v>
      </c>
      <c r="F25403">
        <v>1785</v>
      </c>
      <c r="G25403" t="s">
        <v>89</v>
      </c>
    </row>
    <row r="25404" spans="1:8" x14ac:dyDescent="0.2">
      <c r="A25404">
        <v>6.5336115472774298E+17</v>
      </c>
      <c r="B25404" t="s">
        <v>51167</v>
      </c>
      <c r="C25404" t="s">
        <v>51168</v>
      </c>
      <c r="D25404" s="1">
        <v>42289.088101851848</v>
      </c>
      <c r="E25404">
        <v>702</v>
      </c>
      <c r="F25404">
        <v>1084</v>
      </c>
      <c r="G25404" t="s">
        <v>215</v>
      </c>
    </row>
    <row r="25405" spans="1:8" x14ac:dyDescent="0.2">
      <c r="A25405">
        <v>6.5336188833670694E+17</v>
      </c>
      <c r="B25405" t="s">
        <v>51169</v>
      </c>
      <c r="C25405" t="s">
        <v>51170</v>
      </c>
      <c r="D25405" s="1">
        <v>42289.090127314812</v>
      </c>
      <c r="E25405">
        <v>770</v>
      </c>
      <c r="F25405">
        <v>1639</v>
      </c>
      <c r="G25405" t="s">
        <v>215</v>
      </c>
    </row>
    <row r="25406" spans="1:8" x14ac:dyDescent="0.2">
      <c r="A25406">
        <v>6.5338538152680602E+17</v>
      </c>
      <c r="B25406" t="s">
        <v>51171</v>
      </c>
      <c r="C25406" t="s">
        <v>51172</v>
      </c>
      <c r="D25406" s="1">
        <v>42289.154953703706</v>
      </c>
      <c r="E25406">
        <v>3218</v>
      </c>
      <c r="F25406">
        <v>6366</v>
      </c>
      <c r="G25406" t="s">
        <v>89</v>
      </c>
    </row>
    <row r="25407" spans="1:8" x14ac:dyDescent="0.2">
      <c r="A25407">
        <v>6.5338767289182195E+17</v>
      </c>
      <c r="B25407" t="s">
        <v>51173</v>
      </c>
      <c r="C25407" t="s">
        <v>51174</v>
      </c>
      <c r="D25407" s="1">
        <v>42289.16128472222</v>
      </c>
      <c r="E25407">
        <v>1910</v>
      </c>
      <c r="F25407">
        <v>5146</v>
      </c>
      <c r="G25407" t="s">
        <v>89</v>
      </c>
    </row>
    <row r="25408" spans="1:8" x14ac:dyDescent="0.2">
      <c r="A25408">
        <v>6.5360746897146202E+17</v>
      </c>
      <c r="B25408" t="s">
        <v>51175</v>
      </c>
      <c r="C25408" t="s">
        <v>51176</v>
      </c>
      <c r="D25408" s="1">
        <v>42289.767800925925</v>
      </c>
      <c r="E25408">
        <v>634</v>
      </c>
      <c r="F25408">
        <v>1942</v>
      </c>
    </row>
    <row r="25409" spans="1:8" x14ac:dyDescent="0.2">
      <c r="A25409">
        <v>6.5361946812445005E+17</v>
      </c>
      <c r="B25409" t="s">
        <v>51177</v>
      </c>
      <c r="C25409" t="s">
        <v>51178</v>
      </c>
      <c r="D25409" s="1">
        <v>42289.80091435185</v>
      </c>
      <c r="E25409">
        <v>587</v>
      </c>
      <c r="F25409">
        <v>1342</v>
      </c>
      <c r="G25409" t="s">
        <v>215</v>
      </c>
      <c r="H25409" t="s">
        <v>390</v>
      </c>
    </row>
    <row r="25410" spans="1:8" x14ac:dyDescent="0.2">
      <c r="A25410">
        <v>6.5362763929976397E+17</v>
      </c>
      <c r="B25410" t="s">
        <v>51179</v>
      </c>
      <c r="C25410" t="s">
        <v>51180</v>
      </c>
      <c r="D25410" s="1">
        <v>42289.823460648149</v>
      </c>
      <c r="E25410">
        <v>533</v>
      </c>
      <c r="F25410">
        <v>933</v>
      </c>
    </row>
    <row r="25411" spans="1:8" x14ac:dyDescent="0.2">
      <c r="A25411">
        <v>6.5367405217595302E+17</v>
      </c>
      <c r="B25411" t="s">
        <v>51181</v>
      </c>
      <c r="C25411" t="s">
        <v>51182</v>
      </c>
      <c r="D25411" s="1">
        <v>42289.951539351852</v>
      </c>
      <c r="E25411">
        <v>669</v>
      </c>
      <c r="F25411">
        <v>1572</v>
      </c>
    </row>
    <row r="25412" spans="1:8" x14ac:dyDescent="0.2">
      <c r="A25412">
        <v>6.5368764270658304E+17</v>
      </c>
      <c r="B25412" t="s">
        <v>51183</v>
      </c>
      <c r="C25412" t="s">
        <v>51184</v>
      </c>
      <c r="D25412" s="1">
        <v>42289.989039351851</v>
      </c>
      <c r="E25412">
        <v>900</v>
      </c>
      <c r="F25412">
        <v>1830</v>
      </c>
      <c r="G25412" t="s">
        <v>215</v>
      </c>
    </row>
    <row r="25413" spans="1:8" x14ac:dyDescent="0.2">
      <c r="A25413">
        <v>6.5370821069260301E+17</v>
      </c>
      <c r="B25413" t="s">
        <v>51185</v>
      </c>
      <c r="C25413" t="s">
        <v>51186</v>
      </c>
      <c r="D25413" s="1">
        <v>42290.045798611114</v>
      </c>
      <c r="E25413">
        <v>513</v>
      </c>
      <c r="F25413">
        <v>1061</v>
      </c>
      <c r="G25413" t="s">
        <v>487</v>
      </c>
    </row>
    <row r="25414" spans="1:8" x14ac:dyDescent="0.2">
      <c r="A25414">
        <v>6.5370859763813504E+17</v>
      </c>
      <c r="B25414" t="s">
        <v>51187</v>
      </c>
      <c r="C25414" t="s">
        <v>51188</v>
      </c>
      <c r="D25414" s="1">
        <v>42290.046863425923</v>
      </c>
      <c r="E25414">
        <v>579</v>
      </c>
      <c r="F25414">
        <v>1279</v>
      </c>
      <c r="G25414" t="s">
        <v>215</v>
      </c>
    </row>
    <row r="25415" spans="1:8" x14ac:dyDescent="0.2">
      <c r="A25415">
        <v>6.5377382120021094E+17</v>
      </c>
      <c r="B25415" t="s">
        <v>51189</v>
      </c>
      <c r="C25415" t="s">
        <v>51190</v>
      </c>
      <c r="D25415" s="1">
        <v>42290.226851851854</v>
      </c>
      <c r="E25415">
        <v>448</v>
      </c>
      <c r="F25415">
        <v>943</v>
      </c>
      <c r="G25415" t="s">
        <v>487</v>
      </c>
    </row>
    <row r="25416" spans="1:8" x14ac:dyDescent="0.2">
      <c r="A25416">
        <v>6.5377401379846106E+17</v>
      </c>
      <c r="B25416" t="s">
        <v>51191</v>
      </c>
      <c r="C25416" t="s">
        <v>51192</v>
      </c>
      <c r="D25416" s="1">
        <v>42290.227384259262</v>
      </c>
      <c r="E25416">
        <v>609</v>
      </c>
      <c r="F25416">
        <v>1307</v>
      </c>
      <c r="G25416" t="s">
        <v>576</v>
      </c>
    </row>
    <row r="25417" spans="1:8" x14ac:dyDescent="0.2">
      <c r="A25417">
        <v>6.5377464606462694E+17</v>
      </c>
      <c r="B25417" t="s">
        <v>51193</v>
      </c>
      <c r="C25417" t="s">
        <v>51194</v>
      </c>
      <c r="D25417" s="1">
        <v>42290.229120370372</v>
      </c>
      <c r="E25417">
        <v>384</v>
      </c>
      <c r="F25417">
        <v>841</v>
      </c>
      <c r="G25417" t="s">
        <v>576</v>
      </c>
    </row>
    <row r="25418" spans="1:8" x14ac:dyDescent="0.2">
      <c r="A25418">
        <v>6.5377482348370304E+17</v>
      </c>
      <c r="B25418" t="s">
        <v>51195</v>
      </c>
      <c r="C25418" t="s">
        <v>51196</v>
      </c>
      <c r="D25418" s="1">
        <v>42290.229618055557</v>
      </c>
      <c r="E25418">
        <v>1047</v>
      </c>
      <c r="F25418">
        <v>1258</v>
      </c>
      <c r="G25418" t="s">
        <v>576</v>
      </c>
    </row>
    <row r="25419" spans="1:8" x14ac:dyDescent="0.2">
      <c r="A25419">
        <v>6.53775261654208E+17</v>
      </c>
      <c r="B25419" t="s">
        <v>51197</v>
      </c>
      <c r="C25419" t="s">
        <v>51198</v>
      </c>
      <c r="D25419" s="1">
        <v>42290.230821759258</v>
      </c>
      <c r="E25419">
        <v>771</v>
      </c>
      <c r="F25419">
        <v>1574</v>
      </c>
      <c r="G25419" t="s">
        <v>215</v>
      </c>
      <c r="H25419" t="s">
        <v>390</v>
      </c>
    </row>
    <row r="25420" spans="1:8" x14ac:dyDescent="0.2">
      <c r="A25420">
        <v>6.5385616840268096E+17</v>
      </c>
      <c r="B25420" t="s">
        <v>51199</v>
      </c>
      <c r="C25420" t="s">
        <v>51200</v>
      </c>
      <c r="D25420" s="1">
        <v>42290.454085648147</v>
      </c>
      <c r="E25420">
        <v>7390</v>
      </c>
      <c r="F25420">
        <v>11114</v>
      </c>
      <c r="G25420" t="s">
        <v>487</v>
      </c>
    </row>
    <row r="25421" spans="1:8" x14ac:dyDescent="0.2">
      <c r="A25421">
        <v>6.5385868280820506E+17</v>
      </c>
      <c r="B25421" t="s">
        <v>51201</v>
      </c>
      <c r="C25421" t="s">
        <v>51202</v>
      </c>
      <c r="D25421" s="1">
        <v>42290.461018518516</v>
      </c>
      <c r="E25421">
        <v>667</v>
      </c>
      <c r="F25421">
        <v>962</v>
      </c>
      <c r="G25421" t="s">
        <v>576</v>
      </c>
      <c r="H25421" t="s">
        <v>390</v>
      </c>
    </row>
    <row r="25422" spans="1:8" x14ac:dyDescent="0.2">
      <c r="A25422">
        <v>6.5385910737240806E+17</v>
      </c>
      <c r="B25422" t="s">
        <v>51203</v>
      </c>
      <c r="C25422" t="s">
        <v>51204</v>
      </c>
      <c r="D25422" s="1">
        <v>42290.462187500001</v>
      </c>
      <c r="E25422">
        <v>836</v>
      </c>
      <c r="F25422">
        <v>890</v>
      </c>
      <c r="G25422" t="s">
        <v>215</v>
      </c>
    </row>
    <row r="25423" spans="1:8" x14ac:dyDescent="0.2">
      <c r="A25423">
        <v>6.5386386996690906E+17</v>
      </c>
      <c r="B25423" t="s">
        <v>51205</v>
      </c>
      <c r="C25423" t="s">
        <v>51206</v>
      </c>
      <c r="D25423" s="1">
        <v>42290.475335648145</v>
      </c>
      <c r="E25423">
        <v>620</v>
      </c>
      <c r="F25423">
        <v>851</v>
      </c>
      <c r="G25423" t="s">
        <v>487</v>
      </c>
    </row>
    <row r="25424" spans="1:8" x14ac:dyDescent="0.2">
      <c r="A25424">
        <v>6.5386876409472205E+17</v>
      </c>
      <c r="B25424" t="s">
        <v>51207</v>
      </c>
      <c r="C25424" t="s">
        <v>51208</v>
      </c>
      <c r="D25424" s="1">
        <v>42290.488842592589</v>
      </c>
      <c r="E25424">
        <v>3745</v>
      </c>
      <c r="F25424">
        <v>7020</v>
      </c>
    </row>
    <row r="25425" spans="1:8" x14ac:dyDescent="0.2">
      <c r="A25425">
        <v>6.5387019051038694E+17</v>
      </c>
      <c r="B25425" t="s">
        <v>51209</v>
      </c>
      <c r="C25425" t="s">
        <v>51210</v>
      </c>
      <c r="D25425" s="1">
        <v>42290.492777777778</v>
      </c>
      <c r="E25425">
        <v>834</v>
      </c>
      <c r="F25425">
        <v>1769</v>
      </c>
      <c r="G25425" t="s">
        <v>89</v>
      </c>
    </row>
    <row r="25426" spans="1:8" x14ac:dyDescent="0.2">
      <c r="A25426">
        <v>6.5387183954294694E+17</v>
      </c>
      <c r="B25426" t="s">
        <v>51211</v>
      </c>
      <c r="C25426" t="s">
        <v>51212</v>
      </c>
      <c r="D25426" s="1">
        <v>42290.49732638889</v>
      </c>
      <c r="E25426">
        <v>633</v>
      </c>
      <c r="F25426">
        <v>1256</v>
      </c>
      <c r="G25426" t="s">
        <v>89</v>
      </c>
    </row>
    <row r="25427" spans="1:8" x14ac:dyDescent="0.2">
      <c r="A25427">
        <v>6.5387277795973504E+17</v>
      </c>
      <c r="B25427" t="s">
        <v>51213</v>
      </c>
      <c r="C25427" t="s">
        <v>51214</v>
      </c>
      <c r="D25427" s="1">
        <v>42290.499918981484</v>
      </c>
      <c r="E25427">
        <v>936</v>
      </c>
      <c r="F25427">
        <v>1606</v>
      </c>
      <c r="G25427" t="s">
        <v>89</v>
      </c>
      <c r="H25427" t="s">
        <v>616</v>
      </c>
    </row>
    <row r="25428" spans="1:8" x14ac:dyDescent="0.2">
      <c r="A25428">
        <v>6.5387332545065702E+17</v>
      </c>
      <c r="B25428" t="s">
        <v>51215</v>
      </c>
      <c r="C25428" t="s">
        <v>51216</v>
      </c>
      <c r="D25428" s="1">
        <v>42290.501423611109</v>
      </c>
      <c r="E25428">
        <v>1616</v>
      </c>
      <c r="F25428">
        <v>2140</v>
      </c>
      <c r="G25428" t="s">
        <v>89</v>
      </c>
    </row>
    <row r="25429" spans="1:8" x14ac:dyDescent="0.2">
      <c r="A25429">
        <v>6.5388295226327795E+17</v>
      </c>
      <c r="B25429" t="s">
        <v>51217</v>
      </c>
      <c r="C25429" t="s">
        <v>51218</v>
      </c>
      <c r="D25429" s="1">
        <v>42290.527997685182</v>
      </c>
      <c r="E25429">
        <v>579</v>
      </c>
      <c r="F25429">
        <v>1021</v>
      </c>
      <c r="G25429" t="s">
        <v>487</v>
      </c>
      <c r="H25429" t="s">
        <v>390</v>
      </c>
    </row>
    <row r="25430" spans="1:8" x14ac:dyDescent="0.2">
      <c r="A25430">
        <v>6.5388457730026701E+17</v>
      </c>
      <c r="B25430" t="s">
        <v>51219</v>
      </c>
      <c r="C25430" t="s">
        <v>51220</v>
      </c>
      <c r="D25430" s="1">
        <v>42290.532476851855</v>
      </c>
      <c r="E25430">
        <v>1830</v>
      </c>
      <c r="F25430">
        <v>2690</v>
      </c>
    </row>
    <row r="25431" spans="1:8" x14ac:dyDescent="0.2">
      <c r="A25431">
        <v>6.5389793993336397E+17</v>
      </c>
      <c r="B25431" t="s">
        <v>51221</v>
      </c>
      <c r="C25431" t="s">
        <v>51222</v>
      </c>
      <c r="D25431" s="1">
        <v>42290.569351851853</v>
      </c>
      <c r="E25431">
        <v>1987</v>
      </c>
      <c r="F25431">
        <v>3339</v>
      </c>
    </row>
    <row r="25432" spans="1:8" x14ac:dyDescent="0.2">
      <c r="A25432">
        <v>6.53898481501872E+17</v>
      </c>
      <c r="B25432" t="s">
        <v>51223</v>
      </c>
      <c r="C25432" t="s">
        <v>51224</v>
      </c>
      <c r="D25432" s="1">
        <v>42290.570844907408</v>
      </c>
      <c r="E25432">
        <v>575</v>
      </c>
      <c r="F25432">
        <v>1037</v>
      </c>
      <c r="G25432" t="s">
        <v>51225</v>
      </c>
    </row>
    <row r="25433" spans="1:8" x14ac:dyDescent="0.2">
      <c r="A25433">
        <v>6.5389876506617805E+17</v>
      </c>
      <c r="B25433" t="s">
        <v>51226</v>
      </c>
      <c r="C25433" t="s">
        <v>51227</v>
      </c>
      <c r="D25433" s="1">
        <v>42290.571631944447</v>
      </c>
      <c r="E25433">
        <v>639</v>
      </c>
      <c r="F25433">
        <v>1244</v>
      </c>
      <c r="G25433" t="s">
        <v>487</v>
      </c>
    </row>
    <row r="25434" spans="1:8" x14ac:dyDescent="0.2">
      <c r="A25434">
        <v>6.5392558558505306E+17</v>
      </c>
      <c r="B25434" t="s">
        <v>51228</v>
      </c>
      <c r="C25434" t="s">
        <v>51229</v>
      </c>
      <c r="D25434" s="1">
        <v>42290.645636574074</v>
      </c>
      <c r="E25434">
        <v>1041</v>
      </c>
      <c r="F25434">
        <v>1941</v>
      </c>
      <c r="G25434" t="s">
        <v>215</v>
      </c>
    </row>
    <row r="25435" spans="1:8" x14ac:dyDescent="0.2">
      <c r="A25435">
        <v>6.5392703458292506E+17</v>
      </c>
      <c r="B25435" t="s">
        <v>51230</v>
      </c>
      <c r="C25435" t="s">
        <v>51231</v>
      </c>
      <c r="D25435" s="1">
        <v>42290.649641203701</v>
      </c>
      <c r="E25435">
        <v>1109</v>
      </c>
      <c r="F25435">
        <v>1910</v>
      </c>
    </row>
    <row r="25436" spans="1:8" x14ac:dyDescent="0.2">
      <c r="A25436">
        <v>6.5395066970825894E+17</v>
      </c>
      <c r="B25436" t="s">
        <v>51232</v>
      </c>
      <c r="C25436" t="s">
        <v>51233</v>
      </c>
      <c r="D25436" s="1">
        <v>42290.714861111112</v>
      </c>
      <c r="E25436">
        <v>1791</v>
      </c>
      <c r="F25436">
        <v>3897</v>
      </c>
      <c r="G25436" t="s">
        <v>89</v>
      </c>
      <c r="H25436" t="s">
        <v>390</v>
      </c>
    </row>
    <row r="25437" spans="1:8" x14ac:dyDescent="0.2">
      <c r="A25437">
        <v>6.5395779677861005E+17</v>
      </c>
      <c r="B25437" t="s">
        <v>51234</v>
      </c>
      <c r="C25437" t="s">
        <v>51235</v>
      </c>
      <c r="D25437" s="1">
        <v>42290.734525462962</v>
      </c>
      <c r="E25437">
        <v>673</v>
      </c>
      <c r="F25437">
        <v>1381</v>
      </c>
    </row>
    <row r="25438" spans="1:8" x14ac:dyDescent="0.2">
      <c r="A25438">
        <v>6.5396140136346803E+17</v>
      </c>
      <c r="B25438" t="s">
        <v>51236</v>
      </c>
      <c r="C25438" t="s">
        <v>51237</v>
      </c>
      <c r="D25438" s="1">
        <v>42290.744467592594</v>
      </c>
      <c r="E25438">
        <v>2025</v>
      </c>
      <c r="F25438">
        <v>3653</v>
      </c>
    </row>
    <row r="25439" spans="1:8" x14ac:dyDescent="0.2">
      <c r="A25439">
        <v>6.5396877539874803E+17</v>
      </c>
      <c r="B25439" t="s">
        <v>51238</v>
      </c>
      <c r="C25439" t="s">
        <v>51239</v>
      </c>
      <c r="D25439" s="1">
        <v>42290.764814814815</v>
      </c>
      <c r="E25439">
        <v>725</v>
      </c>
      <c r="F25439">
        <v>1310</v>
      </c>
    </row>
    <row r="25440" spans="1:8" x14ac:dyDescent="0.2">
      <c r="A25440">
        <v>6.5398706584411302E+17</v>
      </c>
      <c r="B25440" t="s">
        <v>51240</v>
      </c>
      <c r="C25440" t="s">
        <v>51241</v>
      </c>
      <c r="D25440" s="1">
        <v>42290.815289351849</v>
      </c>
      <c r="E25440">
        <v>3153</v>
      </c>
      <c r="F25440">
        <v>5974</v>
      </c>
    </row>
    <row r="25441" spans="1:8" x14ac:dyDescent="0.2">
      <c r="A25441">
        <v>6.5401324793117402E+17</v>
      </c>
      <c r="B25441" t="s">
        <v>51242</v>
      </c>
      <c r="C25441" t="s">
        <v>51243</v>
      </c>
      <c r="D25441" s="1">
        <v>42290.88753472222</v>
      </c>
      <c r="E25441">
        <v>1653</v>
      </c>
      <c r="F25441">
        <v>3579</v>
      </c>
      <c r="G25441" t="s">
        <v>89</v>
      </c>
    </row>
    <row r="25442" spans="1:8" x14ac:dyDescent="0.2">
      <c r="A25442">
        <v>6.5403790852609997E+17</v>
      </c>
      <c r="B25442" t="s">
        <v>51244</v>
      </c>
      <c r="C25442" t="s">
        <v>51245</v>
      </c>
      <c r="D25442" s="1">
        <v>42290.955590277779</v>
      </c>
      <c r="E25442">
        <v>863</v>
      </c>
      <c r="F25442">
        <v>2064</v>
      </c>
      <c r="G25442" t="s">
        <v>576</v>
      </c>
      <c r="H25442" t="s">
        <v>390</v>
      </c>
    </row>
    <row r="25443" spans="1:8" x14ac:dyDescent="0.2">
      <c r="A25443">
        <v>6.5408370896263104E+17</v>
      </c>
      <c r="B25443" t="s">
        <v>51246</v>
      </c>
      <c r="C25443" t="s">
        <v>51247</v>
      </c>
      <c r="D25443" s="1">
        <v>42291.081979166665</v>
      </c>
      <c r="E25443">
        <v>477</v>
      </c>
      <c r="F25443">
        <v>1068</v>
      </c>
      <c r="G25443" t="s">
        <v>487</v>
      </c>
    </row>
    <row r="25444" spans="1:8" x14ac:dyDescent="0.2">
      <c r="A25444">
        <v>6.5408395375900198E+17</v>
      </c>
      <c r="B25444" t="s">
        <v>51248</v>
      </c>
      <c r="C25444" t="s">
        <v>51249</v>
      </c>
      <c r="D25444" s="1">
        <v>42291.082650462966</v>
      </c>
      <c r="E25444">
        <v>956</v>
      </c>
      <c r="F25444">
        <v>1743</v>
      </c>
      <c r="G25444" t="s">
        <v>576</v>
      </c>
      <c r="H25444" t="s">
        <v>390</v>
      </c>
    </row>
    <row r="25445" spans="1:8" x14ac:dyDescent="0.2">
      <c r="A25445">
        <v>6.5408423561621901E+17</v>
      </c>
      <c r="B25445" t="s">
        <v>51250</v>
      </c>
      <c r="C25445" t="s">
        <v>51251</v>
      </c>
      <c r="D25445" s="1">
        <v>42291.083425925928</v>
      </c>
      <c r="E25445">
        <v>695</v>
      </c>
      <c r="F25445">
        <v>1651</v>
      </c>
      <c r="G25445" t="s">
        <v>51225</v>
      </c>
    </row>
    <row r="25446" spans="1:8" x14ac:dyDescent="0.2">
      <c r="A25446">
        <v>6.5408627115806694E+17</v>
      </c>
      <c r="B25446" t="s">
        <v>51252</v>
      </c>
      <c r="C25446" t="s">
        <v>51253</v>
      </c>
      <c r="D25446" s="1">
        <v>42291.089050925926</v>
      </c>
      <c r="E25446">
        <v>950</v>
      </c>
      <c r="F25446">
        <v>2382</v>
      </c>
    </row>
    <row r="25447" spans="1:8" x14ac:dyDescent="0.2">
      <c r="A25447">
        <v>6.5408644037309197E+17</v>
      </c>
      <c r="B25447" t="s">
        <v>51254</v>
      </c>
      <c r="C25447" t="s">
        <v>51255</v>
      </c>
      <c r="D25447" s="1">
        <v>42291.089513888888</v>
      </c>
      <c r="E25447">
        <v>654</v>
      </c>
      <c r="F25447">
        <v>1624</v>
      </c>
      <c r="G25447" t="s">
        <v>576</v>
      </c>
    </row>
    <row r="25448" spans="1:8" x14ac:dyDescent="0.2">
      <c r="A25448">
        <v>6.5408691487893005E+17</v>
      </c>
      <c r="B25448" t="s">
        <v>51256</v>
      </c>
      <c r="C25448" t="s">
        <v>51257</v>
      </c>
      <c r="D25448" s="1">
        <v>42291.090821759259</v>
      </c>
      <c r="E25448">
        <v>2295</v>
      </c>
      <c r="F25448">
        <v>4233</v>
      </c>
      <c r="G25448" t="e">
        <f>StreckerJosh</f>
        <v>#NAME?</v>
      </c>
    </row>
    <row r="25449" spans="1:8" x14ac:dyDescent="0.2">
      <c r="A25449">
        <v>6.5408744556322803E+17</v>
      </c>
      <c r="B25449" t="s">
        <v>51258</v>
      </c>
      <c r="C25449" t="s">
        <v>51259</v>
      </c>
      <c r="D25449" s="1">
        <v>42291.092291666668</v>
      </c>
      <c r="E25449">
        <v>531</v>
      </c>
      <c r="F25449">
        <v>1240</v>
      </c>
      <c r="G25449" t="s">
        <v>215</v>
      </c>
    </row>
    <row r="25450" spans="1:8" x14ac:dyDescent="0.2">
      <c r="A25450">
        <v>6.5408765750558298E+17</v>
      </c>
      <c r="B25450" t="s">
        <v>51260</v>
      </c>
      <c r="C25450" t="s">
        <v>51261</v>
      </c>
      <c r="D25450" s="1">
        <v>42291.092870370368</v>
      </c>
      <c r="E25450">
        <v>502</v>
      </c>
      <c r="F25450">
        <v>1225</v>
      </c>
      <c r="G25450" t="s">
        <v>546</v>
      </c>
    </row>
    <row r="25451" spans="1:8" x14ac:dyDescent="0.2">
      <c r="A25451">
        <v>6.5408781379794496E+17</v>
      </c>
      <c r="B25451" t="s">
        <v>51262</v>
      </c>
      <c r="C25451" t="s">
        <v>51263</v>
      </c>
      <c r="D25451" s="1">
        <v>42291.093298611115</v>
      </c>
      <c r="E25451">
        <v>700</v>
      </c>
      <c r="F25451">
        <v>1815</v>
      </c>
      <c r="G25451" t="s">
        <v>51264</v>
      </c>
    </row>
    <row r="25452" spans="1:8" x14ac:dyDescent="0.2">
      <c r="A25452">
        <v>6.5408939719386304E+17</v>
      </c>
      <c r="B25452" t="s">
        <v>51265</v>
      </c>
      <c r="C25452" t="s">
        <v>51266</v>
      </c>
      <c r="D25452" s="1">
        <v>42291.097673611112</v>
      </c>
      <c r="E25452">
        <v>2412</v>
      </c>
      <c r="F25452">
        <v>6572</v>
      </c>
    </row>
    <row r="25453" spans="1:8" x14ac:dyDescent="0.2">
      <c r="A25453">
        <v>6.5409102911780403E+17</v>
      </c>
      <c r="B25453" t="s">
        <v>51267</v>
      </c>
      <c r="C25453" t="s">
        <v>51268</v>
      </c>
      <c r="D25453" s="1">
        <v>42291.102175925924</v>
      </c>
      <c r="E25453">
        <v>1185</v>
      </c>
      <c r="F25453">
        <v>2982</v>
      </c>
      <c r="G25453" t="s">
        <v>576</v>
      </c>
      <c r="H25453" t="s">
        <v>13093</v>
      </c>
    </row>
    <row r="25454" spans="1:8" x14ac:dyDescent="0.2">
      <c r="A25454">
        <v>6.5409166913088294E+17</v>
      </c>
      <c r="B25454" t="s">
        <v>51269</v>
      </c>
      <c r="C25454" t="s">
        <v>51270</v>
      </c>
      <c r="D25454" s="1">
        <v>42291.103946759256</v>
      </c>
      <c r="E25454">
        <v>1157</v>
      </c>
      <c r="F25454">
        <v>3059</v>
      </c>
      <c r="G25454" t="s">
        <v>215</v>
      </c>
      <c r="H25454" t="s">
        <v>616</v>
      </c>
    </row>
    <row r="25455" spans="1:8" x14ac:dyDescent="0.2">
      <c r="A25455">
        <v>6.5409328414763802E+17</v>
      </c>
      <c r="B25455" t="s">
        <v>51271</v>
      </c>
      <c r="C25455" t="s">
        <v>51272</v>
      </c>
      <c r="D25455" s="1">
        <v>42291.108402777776</v>
      </c>
      <c r="E25455">
        <v>935</v>
      </c>
      <c r="F25455">
        <v>2907</v>
      </c>
      <c r="G25455" t="s">
        <v>215</v>
      </c>
      <c r="H25455" t="s">
        <v>390</v>
      </c>
    </row>
    <row r="25456" spans="1:8" x14ac:dyDescent="0.2">
      <c r="A25456">
        <v>6.5409375773908902E+17</v>
      </c>
      <c r="B25456" t="s">
        <v>51273</v>
      </c>
      <c r="C25456" t="s">
        <v>51274</v>
      </c>
      <c r="D25456" s="1">
        <v>42291.109699074077</v>
      </c>
      <c r="E25456">
        <v>1161</v>
      </c>
      <c r="F25456">
        <v>3339</v>
      </c>
      <c r="G25456" t="s">
        <v>487</v>
      </c>
    </row>
    <row r="25457" spans="1:8" x14ac:dyDescent="0.2">
      <c r="A25457">
        <v>6.5409555952818099E+17</v>
      </c>
      <c r="B25457" t="s">
        <v>51275</v>
      </c>
      <c r="C25457" t="s">
        <v>51276</v>
      </c>
      <c r="D25457" s="1">
        <v>42291.114675925928</v>
      </c>
      <c r="E25457">
        <v>3239</v>
      </c>
      <c r="F25457">
        <v>6715</v>
      </c>
      <c r="H25457" t="s">
        <v>390</v>
      </c>
    </row>
    <row r="25458" spans="1:8" x14ac:dyDescent="0.2">
      <c r="A25458">
        <v>6.5409599484244698E+17</v>
      </c>
      <c r="B25458" t="s">
        <v>51277</v>
      </c>
      <c r="C25458" t="s">
        <v>51278</v>
      </c>
      <c r="D25458" s="1">
        <v>42291.115879629629</v>
      </c>
      <c r="E25458">
        <v>3273</v>
      </c>
      <c r="F25458">
        <v>8125</v>
      </c>
      <c r="H25458" t="s">
        <v>390</v>
      </c>
    </row>
    <row r="25459" spans="1:8" x14ac:dyDescent="0.2">
      <c r="A25459">
        <v>6.5409780322496896E+17</v>
      </c>
      <c r="B25459" t="s">
        <v>51279</v>
      </c>
      <c r="C25459" t="s">
        <v>51280</v>
      </c>
      <c r="D25459" s="1">
        <v>42291.120868055557</v>
      </c>
      <c r="E25459">
        <v>1102</v>
      </c>
      <c r="F25459">
        <v>3555</v>
      </c>
      <c r="G25459" t="s">
        <v>51281</v>
      </c>
      <c r="H25459" t="s">
        <v>390</v>
      </c>
    </row>
    <row r="25460" spans="1:8" x14ac:dyDescent="0.2">
      <c r="A25460">
        <v>6.5409849641760294E+17</v>
      </c>
      <c r="B25460" t="s">
        <v>51282</v>
      </c>
      <c r="C25460" t="s">
        <v>51283</v>
      </c>
      <c r="D25460" s="1">
        <v>42291.122777777775</v>
      </c>
      <c r="E25460">
        <v>964</v>
      </c>
      <c r="F25460">
        <v>3016</v>
      </c>
      <c r="G25460" t="s">
        <v>215</v>
      </c>
    </row>
    <row r="25461" spans="1:8" x14ac:dyDescent="0.2">
      <c r="A25461">
        <v>6.5409901965700698E+17</v>
      </c>
      <c r="B25461" t="s">
        <v>51284</v>
      </c>
      <c r="C25461" t="s">
        <v>51285</v>
      </c>
      <c r="D25461" s="1">
        <v>42291.124224537038</v>
      </c>
      <c r="E25461">
        <v>731</v>
      </c>
      <c r="F25461">
        <v>2317</v>
      </c>
      <c r="G25461" t="s">
        <v>215</v>
      </c>
      <c r="H25461" t="s">
        <v>390</v>
      </c>
    </row>
    <row r="25462" spans="1:8" x14ac:dyDescent="0.2">
      <c r="A25462">
        <v>6.5409932534206003E+17</v>
      </c>
      <c r="B25462" t="s">
        <v>51286</v>
      </c>
      <c r="C25462" t="s">
        <v>51287</v>
      </c>
      <c r="D25462" s="1">
        <v>42291.125069444446</v>
      </c>
      <c r="E25462">
        <v>898</v>
      </c>
      <c r="F25462">
        <v>2460</v>
      </c>
      <c r="G25462" t="s">
        <v>215</v>
      </c>
    </row>
    <row r="25463" spans="1:8" x14ac:dyDescent="0.2">
      <c r="A25463">
        <v>6.5410020878416205E+17</v>
      </c>
      <c r="B25463" t="s">
        <v>51288</v>
      </c>
      <c r="C25463" t="s">
        <v>51289</v>
      </c>
      <c r="D25463" s="1">
        <v>42291.127511574072</v>
      </c>
      <c r="E25463">
        <v>2211</v>
      </c>
      <c r="F25463">
        <v>5119</v>
      </c>
      <c r="H25463" t="s">
        <v>390</v>
      </c>
    </row>
    <row r="25464" spans="1:8" x14ac:dyDescent="0.2">
      <c r="A25464">
        <v>6.5410071610620301E+17</v>
      </c>
      <c r="B25464" t="s">
        <v>51290</v>
      </c>
      <c r="C25464" t="s">
        <v>51291</v>
      </c>
      <c r="D25464" s="1">
        <v>42291.128900462965</v>
      </c>
      <c r="E25464">
        <v>1234</v>
      </c>
      <c r="F25464">
        <v>3563</v>
      </c>
      <c r="G25464" t="s">
        <v>51292</v>
      </c>
      <c r="H25464" t="s">
        <v>390</v>
      </c>
    </row>
    <row r="25465" spans="1:8" x14ac:dyDescent="0.2">
      <c r="A25465">
        <v>6.5410083901189299E+17</v>
      </c>
      <c r="B25465" t="s">
        <v>51293</v>
      </c>
      <c r="C25465" t="s">
        <v>51294</v>
      </c>
      <c r="D25465" s="1">
        <v>42291.129247685189</v>
      </c>
      <c r="E25465">
        <v>1189</v>
      </c>
      <c r="F25465">
        <v>3523</v>
      </c>
      <c r="G25465" t="s">
        <v>576</v>
      </c>
    </row>
    <row r="25466" spans="1:8" x14ac:dyDescent="0.2">
      <c r="A25466">
        <v>6.5410156294876301E+17</v>
      </c>
      <c r="B25466" t="s">
        <v>51295</v>
      </c>
      <c r="C25466" t="s">
        <v>51296</v>
      </c>
      <c r="D25466" s="1">
        <v>42291.131238425929</v>
      </c>
      <c r="E25466">
        <v>2916</v>
      </c>
      <c r="F25466">
        <v>7489</v>
      </c>
    </row>
    <row r="25467" spans="1:8" x14ac:dyDescent="0.2">
      <c r="A25467">
        <v>6.5410212792152397E+17</v>
      </c>
      <c r="B25467" t="s">
        <v>51297</v>
      </c>
      <c r="C25467" t="s">
        <v>51298</v>
      </c>
      <c r="D25467" s="1">
        <v>42291.132800925923</v>
      </c>
      <c r="E25467">
        <v>1662</v>
      </c>
      <c r="F25467">
        <v>4799</v>
      </c>
    </row>
    <row r="25468" spans="1:8" x14ac:dyDescent="0.2">
      <c r="A25468">
        <v>6.5410230012702298E+17</v>
      </c>
      <c r="B25468" t="s">
        <v>51299</v>
      </c>
      <c r="C25468" t="s">
        <v>51300</v>
      </c>
      <c r="D25468" s="1">
        <v>42291.133275462962</v>
      </c>
      <c r="E25468">
        <v>536</v>
      </c>
      <c r="F25468">
        <v>1596</v>
      </c>
      <c r="G25468" t="s">
        <v>215</v>
      </c>
      <c r="H25468" t="s">
        <v>390</v>
      </c>
    </row>
    <row r="25469" spans="1:8" x14ac:dyDescent="0.2">
      <c r="A25469">
        <v>6.5410243172329805E+17</v>
      </c>
      <c r="B25469" t="s">
        <v>51301</v>
      </c>
      <c r="C25469" t="s">
        <v>51302</v>
      </c>
      <c r="D25469" s="1">
        <v>42291.133645833332</v>
      </c>
      <c r="E25469">
        <v>1183</v>
      </c>
      <c r="F25469">
        <v>3255</v>
      </c>
      <c r="G25469" t="s">
        <v>576</v>
      </c>
    </row>
    <row r="25470" spans="1:8" x14ac:dyDescent="0.2">
      <c r="A25470">
        <v>6.5410346906697702E+17</v>
      </c>
      <c r="B25470" t="s">
        <v>51303</v>
      </c>
      <c r="C25470" t="s">
        <v>51304</v>
      </c>
      <c r="D25470" s="1">
        <v>42291.136504629627</v>
      </c>
      <c r="E25470">
        <v>1484</v>
      </c>
      <c r="F25470">
        <v>4129</v>
      </c>
      <c r="G25470" t="s">
        <v>89</v>
      </c>
      <c r="H25470" t="s">
        <v>616</v>
      </c>
    </row>
    <row r="25471" spans="1:8" x14ac:dyDescent="0.2">
      <c r="A25471">
        <v>6.5410375940089395E+17</v>
      </c>
      <c r="B25471" t="s">
        <v>51305</v>
      </c>
      <c r="C25471" t="s">
        <v>51306</v>
      </c>
      <c r="D25471" s="1">
        <v>42291.137303240743</v>
      </c>
      <c r="E25471">
        <v>990</v>
      </c>
      <c r="F25471">
        <v>2964</v>
      </c>
      <c r="G25471" t="s">
        <v>215</v>
      </c>
    </row>
    <row r="25472" spans="1:8" x14ac:dyDescent="0.2">
      <c r="A25472">
        <v>6.5410413184672896E+17</v>
      </c>
      <c r="B25472" t="s">
        <v>51307</v>
      </c>
      <c r="C25472" t="s">
        <v>51308</v>
      </c>
      <c r="D25472" s="1">
        <v>42291.138333333336</v>
      </c>
      <c r="E25472">
        <v>485</v>
      </c>
      <c r="F25472">
        <v>1950</v>
      </c>
      <c r="G25472" t="s">
        <v>215</v>
      </c>
      <c r="H25472" t="s">
        <v>390</v>
      </c>
    </row>
    <row r="25473" spans="1:8" x14ac:dyDescent="0.2">
      <c r="A25473">
        <v>6.5410433950246899E+17</v>
      </c>
      <c r="B25473" t="s">
        <v>51309</v>
      </c>
      <c r="C25473" t="s">
        <v>51310</v>
      </c>
      <c r="D25473" s="1">
        <v>42291.13890046296</v>
      </c>
      <c r="E25473">
        <v>783</v>
      </c>
      <c r="F25473">
        <v>2055</v>
      </c>
      <c r="G25473" t="s">
        <v>51311</v>
      </c>
    </row>
    <row r="25474" spans="1:8" x14ac:dyDescent="0.2">
      <c r="A25474">
        <v>6.5410449563965798E+17</v>
      </c>
      <c r="B25474" t="s">
        <v>51312</v>
      </c>
      <c r="C25474" t="s">
        <v>51313</v>
      </c>
      <c r="D25474" s="1">
        <v>42291.139340277776</v>
      </c>
      <c r="E25474">
        <v>1134</v>
      </c>
      <c r="F25474">
        <v>3203</v>
      </c>
      <c r="G25474" t="s">
        <v>215</v>
      </c>
    </row>
    <row r="25475" spans="1:8" x14ac:dyDescent="0.2">
      <c r="A25475">
        <v>6.5410472022367398E+17</v>
      </c>
      <c r="B25475" t="s">
        <v>51314</v>
      </c>
      <c r="C25475" t="s">
        <v>51315</v>
      </c>
      <c r="D25475" s="1">
        <v>42291.139953703707</v>
      </c>
      <c r="E25475">
        <v>747</v>
      </c>
      <c r="F25475">
        <v>2700</v>
      </c>
      <c r="G25475" t="s">
        <v>215</v>
      </c>
      <c r="H25475" t="s">
        <v>616</v>
      </c>
    </row>
    <row r="25476" spans="1:8" x14ac:dyDescent="0.2">
      <c r="A25476">
        <v>6.5410483307559706E+17</v>
      </c>
      <c r="B25476" t="s">
        <v>51316</v>
      </c>
      <c r="C25476" t="s">
        <v>51317</v>
      </c>
      <c r="D25476" s="1">
        <v>42291.140266203707</v>
      </c>
      <c r="E25476">
        <v>579</v>
      </c>
      <c r="F25476">
        <v>1951</v>
      </c>
      <c r="G25476" t="s">
        <v>215</v>
      </c>
    </row>
    <row r="25477" spans="1:8" x14ac:dyDescent="0.2">
      <c r="A25477">
        <v>6.5410529270422694E+17</v>
      </c>
      <c r="B25477" t="s">
        <v>51318</v>
      </c>
      <c r="C25477" t="s">
        <v>51319</v>
      </c>
      <c r="D25477" s="1">
        <v>42291.141539351855</v>
      </c>
      <c r="E25477">
        <v>666</v>
      </c>
      <c r="F25477">
        <v>2666</v>
      </c>
      <c r="G25477" t="s">
        <v>215</v>
      </c>
    </row>
    <row r="25478" spans="1:8" x14ac:dyDescent="0.2">
      <c r="A25478">
        <v>6.5410642475103795E+17</v>
      </c>
      <c r="B25478" t="s">
        <v>51320</v>
      </c>
      <c r="C25478" t="s">
        <v>51321</v>
      </c>
      <c r="D25478" s="1">
        <v>42291.14466435185</v>
      </c>
      <c r="E25478">
        <v>1140</v>
      </c>
      <c r="F25478">
        <v>3064</v>
      </c>
      <c r="G25478" t="s">
        <v>51322</v>
      </c>
    </row>
    <row r="25479" spans="1:8" x14ac:dyDescent="0.2">
      <c r="A25479">
        <v>6.5410650817995904E+17</v>
      </c>
      <c r="B25479" t="s">
        <v>51323</v>
      </c>
      <c r="C25479" t="s">
        <v>51324</v>
      </c>
      <c r="D25479" s="1">
        <v>42291.144884259258</v>
      </c>
      <c r="E25479">
        <v>808</v>
      </c>
      <c r="F25479">
        <v>2901</v>
      </c>
      <c r="G25479" t="s">
        <v>215</v>
      </c>
      <c r="H25479" t="s">
        <v>390</v>
      </c>
    </row>
    <row r="25480" spans="1:8" x14ac:dyDescent="0.2">
      <c r="A25480">
        <v>6.5410709884703501E+17</v>
      </c>
      <c r="B25480" t="s">
        <v>51325</v>
      </c>
      <c r="C25480" t="s">
        <v>51326</v>
      </c>
      <c r="D25480" s="1">
        <v>42291.146516203706</v>
      </c>
      <c r="E25480">
        <v>708</v>
      </c>
      <c r="F25480">
        <v>2552</v>
      </c>
      <c r="G25480" t="s">
        <v>215</v>
      </c>
    </row>
    <row r="25481" spans="1:8" x14ac:dyDescent="0.2">
      <c r="A25481">
        <v>6.5410779770614502E+17</v>
      </c>
      <c r="B25481" t="s">
        <v>51327</v>
      </c>
      <c r="C25481" t="s">
        <v>51328</v>
      </c>
      <c r="D25481" s="1">
        <v>42291.148449074077</v>
      </c>
      <c r="E25481">
        <v>892</v>
      </c>
      <c r="F25481">
        <v>2888</v>
      </c>
      <c r="H25481" t="s">
        <v>390</v>
      </c>
    </row>
    <row r="25482" spans="1:8" x14ac:dyDescent="0.2">
      <c r="A25482">
        <v>6.5410875551324096E+17</v>
      </c>
      <c r="B25482" t="s">
        <v>51329</v>
      </c>
      <c r="C25482" t="s">
        <v>51330</v>
      </c>
      <c r="D25482" s="1">
        <v>42291.151087962964</v>
      </c>
      <c r="E25482">
        <v>628</v>
      </c>
      <c r="F25482">
        <v>2062</v>
      </c>
      <c r="G25482" t="s">
        <v>576</v>
      </c>
    </row>
    <row r="25483" spans="1:8" x14ac:dyDescent="0.2">
      <c r="A25483">
        <v>6.5410891722457894E+17</v>
      </c>
      <c r="B25483" t="s">
        <v>51331</v>
      </c>
      <c r="C25483" t="s">
        <v>51332</v>
      </c>
      <c r="D25483" s="1">
        <v>42291.151539351849</v>
      </c>
      <c r="E25483">
        <v>1298</v>
      </c>
      <c r="F25483">
        <v>3577</v>
      </c>
      <c r="G25483" t="s">
        <v>215</v>
      </c>
    </row>
    <row r="25484" spans="1:8" x14ac:dyDescent="0.2">
      <c r="A25484">
        <v>6.54109245001072E+17</v>
      </c>
      <c r="B25484" t="s">
        <v>51333</v>
      </c>
      <c r="C25484" t="s">
        <v>51334</v>
      </c>
      <c r="D25484" s="1">
        <v>42291.152442129627</v>
      </c>
      <c r="E25484">
        <v>611</v>
      </c>
      <c r="F25484">
        <v>2034</v>
      </c>
      <c r="G25484" t="s">
        <v>215</v>
      </c>
    </row>
    <row r="25485" spans="1:8" x14ac:dyDescent="0.2">
      <c r="A25485">
        <v>6.5410944150418598E+17</v>
      </c>
      <c r="B25485" t="s">
        <v>51335</v>
      </c>
      <c r="C25485" t="s">
        <v>51336</v>
      </c>
      <c r="D25485" s="1">
        <v>42291.152986111112</v>
      </c>
      <c r="E25485">
        <v>663</v>
      </c>
      <c r="F25485">
        <v>2855</v>
      </c>
      <c r="G25485" t="s">
        <v>215</v>
      </c>
    </row>
    <row r="25486" spans="1:8" x14ac:dyDescent="0.2">
      <c r="A25486">
        <v>6.5410958607349696E+17</v>
      </c>
      <c r="B25486" t="s">
        <v>51337</v>
      </c>
      <c r="C25486" t="s">
        <v>51338</v>
      </c>
      <c r="D25486" s="1">
        <v>42291.153379629628</v>
      </c>
      <c r="E25486">
        <v>877</v>
      </c>
      <c r="F25486">
        <v>3061</v>
      </c>
      <c r="G25486" t="s">
        <v>215</v>
      </c>
      <c r="H25486" t="s">
        <v>390</v>
      </c>
    </row>
    <row r="25487" spans="1:8" x14ac:dyDescent="0.2">
      <c r="A25487">
        <v>6.5410994649006003E+17</v>
      </c>
      <c r="B25487" t="s">
        <v>51339</v>
      </c>
      <c r="C25487" t="s">
        <v>51340</v>
      </c>
      <c r="D25487" s="1">
        <v>42291.154374999998</v>
      </c>
      <c r="E25487">
        <v>1355</v>
      </c>
      <c r="F25487">
        <v>4010</v>
      </c>
      <c r="G25487" t="s">
        <v>215</v>
      </c>
    </row>
    <row r="25488" spans="1:8" x14ac:dyDescent="0.2">
      <c r="A25488">
        <v>6.5411150486270298E+17</v>
      </c>
      <c r="B25488" t="s">
        <v>51341</v>
      </c>
      <c r="C25488" t="s">
        <v>51342</v>
      </c>
      <c r="D25488" s="1">
        <v>42291.158680555556</v>
      </c>
      <c r="E25488">
        <v>2316</v>
      </c>
      <c r="F25488">
        <v>6866</v>
      </c>
    </row>
    <row r="25489" spans="1:8" x14ac:dyDescent="0.2">
      <c r="A25489">
        <v>6.5411291092340301E+17</v>
      </c>
      <c r="B25489" t="s">
        <v>51343</v>
      </c>
      <c r="C25489" t="s">
        <v>51344</v>
      </c>
      <c r="D25489" s="1">
        <v>42291.162557870368</v>
      </c>
      <c r="E25489">
        <v>2349</v>
      </c>
      <c r="F25489">
        <v>6362</v>
      </c>
    </row>
    <row r="25490" spans="1:8" x14ac:dyDescent="0.2">
      <c r="A25490">
        <v>6.54113273105776E+17</v>
      </c>
      <c r="B25490" t="s">
        <v>51345</v>
      </c>
      <c r="C25490" t="s">
        <v>51346</v>
      </c>
      <c r="D25490" s="1">
        <v>42291.163553240738</v>
      </c>
      <c r="E25490">
        <v>4841</v>
      </c>
      <c r="F25490">
        <v>8494</v>
      </c>
    </row>
    <row r="25491" spans="1:8" x14ac:dyDescent="0.2">
      <c r="A25491">
        <v>6.5411491388817395E+17</v>
      </c>
      <c r="B25491" t="s">
        <v>51347</v>
      </c>
      <c r="C25491" t="s">
        <v>51348</v>
      </c>
      <c r="D25491" s="1">
        <v>42291.168078703704</v>
      </c>
      <c r="E25491">
        <v>3678</v>
      </c>
      <c r="F25491">
        <v>8567</v>
      </c>
    </row>
    <row r="25492" spans="1:8" x14ac:dyDescent="0.2">
      <c r="A25492">
        <v>6.5411542589523098E+17</v>
      </c>
      <c r="B25492" t="s">
        <v>51349</v>
      </c>
      <c r="C25492" t="s">
        <v>51350</v>
      </c>
      <c r="D25492" s="1">
        <v>42291.169502314813</v>
      </c>
      <c r="E25492">
        <v>1751</v>
      </c>
      <c r="F25492">
        <v>4971</v>
      </c>
      <c r="G25492" t="s">
        <v>51351</v>
      </c>
    </row>
    <row r="25493" spans="1:8" x14ac:dyDescent="0.2">
      <c r="A25493">
        <v>6.5411568856768896E+17</v>
      </c>
      <c r="B25493" t="s">
        <v>51352</v>
      </c>
      <c r="C25493" t="s">
        <v>51353</v>
      </c>
      <c r="D25493" s="1">
        <v>42291.170219907406</v>
      </c>
      <c r="E25493">
        <v>1492</v>
      </c>
      <c r="F25493">
        <v>3834</v>
      </c>
      <c r="G25493" t="s">
        <v>576</v>
      </c>
    </row>
    <row r="25494" spans="1:8" x14ac:dyDescent="0.2">
      <c r="A25494">
        <v>6.5411602783236902E+17</v>
      </c>
      <c r="B25494" t="s">
        <v>51354</v>
      </c>
      <c r="C25494" t="s">
        <v>51355</v>
      </c>
      <c r="D25494" s="1">
        <v>42291.171157407407</v>
      </c>
      <c r="E25494">
        <v>2057</v>
      </c>
      <c r="F25494">
        <v>5074</v>
      </c>
      <c r="G25494" t="s">
        <v>215</v>
      </c>
      <c r="H25494" t="s">
        <v>1725</v>
      </c>
    </row>
    <row r="25495" spans="1:8" x14ac:dyDescent="0.2">
      <c r="A25495">
        <v>6.5411632673105101E+17</v>
      </c>
      <c r="B25495" t="s">
        <v>51356</v>
      </c>
      <c r="C25495" t="s">
        <v>51357</v>
      </c>
      <c r="D25495" s="1">
        <v>42291.171979166669</v>
      </c>
      <c r="E25495">
        <v>713</v>
      </c>
      <c r="F25495">
        <v>2301</v>
      </c>
      <c r="G25495" t="s">
        <v>576</v>
      </c>
    </row>
    <row r="25496" spans="1:8" x14ac:dyDescent="0.2">
      <c r="A25496">
        <v>6.5411686014583104E+17</v>
      </c>
      <c r="B25496" t="s">
        <v>51358</v>
      </c>
      <c r="C25496" t="s">
        <v>51359</v>
      </c>
      <c r="D25496" s="1">
        <v>42291.173460648148</v>
      </c>
      <c r="E25496">
        <v>1119</v>
      </c>
      <c r="F25496">
        <v>3269</v>
      </c>
      <c r="G25496" t="s">
        <v>215</v>
      </c>
      <c r="H25496" t="s">
        <v>390</v>
      </c>
    </row>
    <row r="25497" spans="1:8" x14ac:dyDescent="0.2">
      <c r="A25497">
        <v>6.5411742040421901E+17</v>
      </c>
      <c r="B25497" t="s">
        <v>51360</v>
      </c>
      <c r="C25497" t="s">
        <v>51361</v>
      </c>
      <c r="D25497" s="1">
        <v>42291.175000000003</v>
      </c>
      <c r="E25497">
        <v>1329</v>
      </c>
      <c r="F25497">
        <v>3977</v>
      </c>
      <c r="G25497" t="s">
        <v>51362</v>
      </c>
    </row>
    <row r="25498" spans="1:8" x14ac:dyDescent="0.2">
      <c r="A25498">
        <v>6.5411838412106496E+17</v>
      </c>
      <c r="B25498" t="s">
        <v>51363</v>
      </c>
      <c r="C25498" t="s">
        <v>51364</v>
      </c>
      <c r="D25498" s="1">
        <v>42291.177662037036</v>
      </c>
      <c r="E25498">
        <v>4567</v>
      </c>
      <c r="F25498">
        <v>10043</v>
      </c>
    </row>
    <row r="25499" spans="1:8" x14ac:dyDescent="0.2">
      <c r="A25499">
        <v>6.5412276086049498E+17</v>
      </c>
      <c r="B25499" t="s">
        <v>51365</v>
      </c>
      <c r="C25499" t="s">
        <v>51366</v>
      </c>
      <c r="D25499" s="1">
        <v>42291.189733796295</v>
      </c>
      <c r="E25499">
        <v>14353</v>
      </c>
      <c r="F25499">
        <v>22547</v>
      </c>
      <c r="H25499" t="s">
        <v>390</v>
      </c>
    </row>
    <row r="25500" spans="1:8" x14ac:dyDescent="0.2">
      <c r="A25500">
        <v>6.5412342296912205E+17</v>
      </c>
      <c r="B25500" t="s">
        <v>51367</v>
      </c>
      <c r="C25500" t="s">
        <v>51368</v>
      </c>
      <c r="D25500" s="1">
        <v>42291.191562499997</v>
      </c>
      <c r="E25500">
        <v>901</v>
      </c>
      <c r="F25500">
        <v>2205</v>
      </c>
      <c r="G25500" t="s">
        <v>487</v>
      </c>
    </row>
    <row r="25501" spans="1:8" x14ac:dyDescent="0.2">
      <c r="A25501">
        <v>6.5412388463616397E+17</v>
      </c>
      <c r="B25501" t="s">
        <v>51369</v>
      </c>
      <c r="C25501" t="s">
        <v>51370</v>
      </c>
      <c r="D25501" s="1">
        <v>42291.192835648151</v>
      </c>
      <c r="E25501">
        <v>612</v>
      </c>
      <c r="F25501">
        <v>1829</v>
      </c>
      <c r="G25501" t="s">
        <v>51371</v>
      </c>
    </row>
    <row r="25502" spans="1:8" x14ac:dyDescent="0.2">
      <c r="A25502">
        <v>6.5412402876087898E+17</v>
      </c>
      <c r="B25502" t="s">
        <v>51372</v>
      </c>
      <c r="C25502" t="s">
        <v>51373</v>
      </c>
      <c r="D25502" s="1">
        <v>42291.193240740744</v>
      </c>
      <c r="E25502">
        <v>818</v>
      </c>
      <c r="F25502">
        <v>1877</v>
      </c>
      <c r="G25502" t="s">
        <v>215</v>
      </c>
      <c r="H25502" t="s">
        <v>390</v>
      </c>
    </row>
    <row r="25503" spans="1:8" x14ac:dyDescent="0.2">
      <c r="A25503">
        <v>6.5412414802588006E+17</v>
      </c>
      <c r="B25503" t="s">
        <v>51374</v>
      </c>
      <c r="C25503" t="s">
        <v>51375</v>
      </c>
      <c r="D25503" s="1">
        <v>42291.193564814814</v>
      </c>
      <c r="E25503">
        <v>779</v>
      </c>
      <c r="F25503">
        <v>2117</v>
      </c>
      <c r="G25503" t="s">
        <v>215</v>
      </c>
      <c r="H25503" t="s">
        <v>390</v>
      </c>
    </row>
    <row r="25504" spans="1:8" x14ac:dyDescent="0.2">
      <c r="A25504">
        <v>6.54124432131248E+17</v>
      </c>
      <c r="B25504" t="s">
        <v>51376</v>
      </c>
      <c r="C25504" t="s">
        <v>51377</v>
      </c>
      <c r="D25504" s="1">
        <v>42291.194351851853</v>
      </c>
      <c r="E25504">
        <v>1098</v>
      </c>
      <c r="F25504">
        <v>3066</v>
      </c>
      <c r="G25504" t="s">
        <v>215</v>
      </c>
    </row>
    <row r="25505" spans="1:8" x14ac:dyDescent="0.2">
      <c r="A25505">
        <v>6.5412519019721498E+17</v>
      </c>
      <c r="B25505" t="s">
        <v>51378</v>
      </c>
      <c r="C25505" t="s">
        <v>51379</v>
      </c>
      <c r="D25505" s="1">
        <v>42291.196446759262</v>
      </c>
      <c r="E25505">
        <v>1043</v>
      </c>
      <c r="F25505">
        <v>2976</v>
      </c>
    </row>
    <row r="25506" spans="1:8" x14ac:dyDescent="0.2">
      <c r="A25506">
        <v>6.5412523350334605E+17</v>
      </c>
      <c r="B25506" t="s">
        <v>51380</v>
      </c>
      <c r="C25506" t="s">
        <v>51381</v>
      </c>
      <c r="D25506" s="1">
        <v>42291.196562500001</v>
      </c>
      <c r="E25506">
        <v>517</v>
      </c>
      <c r="F25506">
        <v>1359</v>
      </c>
      <c r="G25506" t="s">
        <v>215</v>
      </c>
    </row>
    <row r="25507" spans="1:8" x14ac:dyDescent="0.2">
      <c r="A25507">
        <v>6.5412612976319603E+17</v>
      </c>
      <c r="B25507" t="s">
        <v>51382</v>
      </c>
      <c r="C25507" t="s">
        <v>51383</v>
      </c>
      <c r="D25507" s="1">
        <v>42291.19903935185</v>
      </c>
      <c r="E25507">
        <v>934</v>
      </c>
      <c r="F25507">
        <v>2201</v>
      </c>
      <c r="G25507" t="s">
        <v>215</v>
      </c>
    </row>
    <row r="25508" spans="1:8" x14ac:dyDescent="0.2">
      <c r="A25508">
        <v>6.5412651615509696E+17</v>
      </c>
      <c r="B25508" t="s">
        <v>51384</v>
      </c>
      <c r="C25508" t="s">
        <v>51385</v>
      </c>
      <c r="D25508" s="1">
        <v>42291.200104166666</v>
      </c>
      <c r="E25508">
        <v>853</v>
      </c>
      <c r="F25508">
        <v>2558</v>
      </c>
      <c r="G25508" t="s">
        <v>215</v>
      </c>
    </row>
    <row r="25509" spans="1:8" x14ac:dyDescent="0.2">
      <c r="A25509">
        <v>6.5412863172850406E+17</v>
      </c>
      <c r="B25509" t="s">
        <v>51386</v>
      </c>
      <c r="C25509" t="s">
        <v>51387</v>
      </c>
      <c r="D25509" s="1">
        <v>42291.205937500003</v>
      </c>
      <c r="E25509">
        <v>1438</v>
      </c>
      <c r="F25509">
        <v>3512</v>
      </c>
    </row>
    <row r="25510" spans="1:8" x14ac:dyDescent="0.2">
      <c r="A25510">
        <v>6.5412941740127398E+17</v>
      </c>
      <c r="B25510" t="s">
        <v>51388</v>
      </c>
      <c r="C25510" t="s">
        <v>51389</v>
      </c>
      <c r="D25510" s="1">
        <v>42291.208101851851</v>
      </c>
      <c r="E25510">
        <v>1217</v>
      </c>
      <c r="F25510">
        <v>3026</v>
      </c>
      <c r="G25510" t="s">
        <v>215</v>
      </c>
      <c r="H25510" t="s">
        <v>616</v>
      </c>
    </row>
    <row r="25511" spans="1:8" x14ac:dyDescent="0.2">
      <c r="A25511">
        <v>6.5413189703611098E+17</v>
      </c>
      <c r="B25511" t="s">
        <v>51390</v>
      </c>
      <c r="C25511" t="s">
        <v>51391</v>
      </c>
      <c r="D25511" s="1">
        <v>42291.214953703704</v>
      </c>
      <c r="E25511">
        <v>784</v>
      </c>
      <c r="F25511">
        <v>2201</v>
      </c>
      <c r="G25511" t="s">
        <v>215</v>
      </c>
      <c r="H25511" t="s">
        <v>23328</v>
      </c>
    </row>
    <row r="25512" spans="1:8" x14ac:dyDescent="0.2">
      <c r="A25512">
        <v>6.5413195022406003E+17</v>
      </c>
      <c r="B25512" t="s">
        <v>51392</v>
      </c>
      <c r="C25512" t="s">
        <v>51393</v>
      </c>
      <c r="D25512" s="1">
        <v>42291.215092592596</v>
      </c>
      <c r="E25512">
        <v>628</v>
      </c>
      <c r="F25512">
        <v>1677</v>
      </c>
      <c r="G25512" t="s">
        <v>576</v>
      </c>
    </row>
    <row r="25513" spans="1:8" x14ac:dyDescent="0.2">
      <c r="A25513">
        <v>6.5413199930160704E+17</v>
      </c>
      <c r="B25513" t="s">
        <v>51394</v>
      </c>
      <c r="C25513" t="s">
        <v>51395</v>
      </c>
      <c r="D25513" s="1">
        <v>42291.215231481481</v>
      </c>
      <c r="E25513">
        <v>1213</v>
      </c>
      <c r="F25513">
        <v>3243</v>
      </c>
      <c r="G25513" t="s">
        <v>215</v>
      </c>
      <c r="H25513" t="s">
        <v>616</v>
      </c>
    </row>
    <row r="25514" spans="1:8" x14ac:dyDescent="0.2">
      <c r="A25514">
        <v>6.5413217495482701E+17</v>
      </c>
      <c r="B25514" t="s">
        <v>51396</v>
      </c>
      <c r="C25514" t="s">
        <v>51397</v>
      </c>
      <c r="D25514" s="1">
        <v>42291.215717592589</v>
      </c>
      <c r="E25514">
        <v>2890</v>
      </c>
      <c r="F25514">
        <v>6025</v>
      </c>
      <c r="G25514" t="s">
        <v>89</v>
      </c>
    </row>
    <row r="25515" spans="1:8" x14ac:dyDescent="0.2">
      <c r="A25515">
        <v>6.5430944738118797E+17</v>
      </c>
      <c r="B25515" t="s">
        <v>51398</v>
      </c>
      <c r="C25515" t="s">
        <v>51399</v>
      </c>
      <c r="D25515" s="1">
        <v>42291.704895833333</v>
      </c>
      <c r="E25515">
        <v>1175</v>
      </c>
      <c r="F25515">
        <v>1800</v>
      </c>
      <c r="G25515" t="s">
        <v>89</v>
      </c>
    </row>
    <row r="25516" spans="1:8" x14ac:dyDescent="0.2">
      <c r="A25516">
        <v>6.5430967904518106E+17</v>
      </c>
      <c r="B25516" t="s">
        <v>51400</v>
      </c>
      <c r="C25516" t="s">
        <v>51401</v>
      </c>
      <c r="D25516" s="1">
        <v>42291.70553240741</v>
      </c>
      <c r="E25516">
        <v>1021</v>
      </c>
      <c r="F25516">
        <v>3075</v>
      </c>
    </row>
    <row r="25517" spans="1:8" x14ac:dyDescent="0.2">
      <c r="A25517">
        <v>6.5431004530438899E+17</v>
      </c>
      <c r="B25517" t="s">
        <v>51402</v>
      </c>
      <c r="C25517" t="s">
        <v>51403</v>
      </c>
      <c r="D25517" s="1">
        <v>42291.70653935185</v>
      </c>
      <c r="E25517">
        <v>1370</v>
      </c>
      <c r="F25517">
        <v>4051</v>
      </c>
      <c r="H25517" t="s">
        <v>390</v>
      </c>
    </row>
    <row r="25518" spans="1:8" x14ac:dyDescent="0.2">
      <c r="A25518">
        <v>6.5431923823730598E+17</v>
      </c>
      <c r="B25518" t="s">
        <v>51404</v>
      </c>
      <c r="C25518" t="s">
        <v>51405</v>
      </c>
      <c r="D25518" s="1">
        <v>42291.731909722221</v>
      </c>
      <c r="E25518">
        <v>1261</v>
      </c>
      <c r="F25518">
        <v>2630</v>
      </c>
    </row>
    <row r="25519" spans="1:8" x14ac:dyDescent="0.2">
      <c r="A25519">
        <v>6.5433373673826701E+17</v>
      </c>
      <c r="B25519" t="s">
        <v>51406</v>
      </c>
      <c r="C25519" t="s">
        <v>51407</v>
      </c>
      <c r="D25519" s="1">
        <v>42291.771921296298</v>
      </c>
      <c r="E25519">
        <v>2540</v>
      </c>
      <c r="F25519">
        <v>6290</v>
      </c>
    </row>
    <row r="25520" spans="1:8" x14ac:dyDescent="0.2">
      <c r="A25520">
        <v>6.5434789745935898E+17</v>
      </c>
      <c r="B25520" t="s">
        <v>51408</v>
      </c>
      <c r="C25520" t="s">
        <v>51409</v>
      </c>
      <c r="D25520" s="1">
        <v>42291.810995370368</v>
      </c>
      <c r="E25520">
        <v>1023</v>
      </c>
      <c r="F25520">
        <v>2600</v>
      </c>
    </row>
    <row r="25521" spans="1:8" x14ac:dyDescent="0.2">
      <c r="A25521">
        <v>6.5436055260564595E+17</v>
      </c>
      <c r="B25521" t="s">
        <v>51410</v>
      </c>
      <c r="C25521" t="s">
        <v>51411</v>
      </c>
      <c r="D25521" s="1">
        <v>42291.845914351848</v>
      </c>
      <c r="E25521">
        <v>1244</v>
      </c>
      <c r="F25521">
        <v>3665</v>
      </c>
    </row>
    <row r="25522" spans="1:8" x14ac:dyDescent="0.2">
      <c r="A25522">
        <v>6.5436059701495296E+17</v>
      </c>
      <c r="B25522" t="s">
        <v>51412</v>
      </c>
      <c r="C25522" t="s">
        <v>51413</v>
      </c>
      <c r="D25522" s="1">
        <v>42291.846041666664</v>
      </c>
      <c r="E25522">
        <v>1285</v>
      </c>
      <c r="F25522">
        <v>3402</v>
      </c>
    </row>
    <row r="25523" spans="1:8" x14ac:dyDescent="0.2">
      <c r="A25523">
        <v>6.5436201134683699E+17</v>
      </c>
      <c r="B25523" t="s">
        <v>51414</v>
      </c>
      <c r="C25523" t="s">
        <v>51415</v>
      </c>
      <c r="D25523" s="1">
        <v>42291.849942129629</v>
      </c>
      <c r="E25523">
        <v>1291</v>
      </c>
      <c r="F25523">
        <v>2345</v>
      </c>
    </row>
    <row r="25524" spans="1:8" x14ac:dyDescent="0.2">
      <c r="A25524">
        <v>6.5436791586152E+17</v>
      </c>
      <c r="B25524" t="s">
        <v>51416</v>
      </c>
      <c r="C25524" t="s">
        <v>51417</v>
      </c>
      <c r="D25524" s="1">
        <v>42291.866238425922</v>
      </c>
      <c r="E25524">
        <v>776</v>
      </c>
      <c r="F25524">
        <v>2667</v>
      </c>
      <c r="G25524" t="s">
        <v>89</v>
      </c>
      <c r="H25524" t="s">
        <v>390</v>
      </c>
    </row>
    <row r="25525" spans="1:8" x14ac:dyDescent="0.2">
      <c r="A25525">
        <v>6.5436828169287194E+17</v>
      </c>
      <c r="B25525" t="s">
        <v>51418</v>
      </c>
      <c r="C25525" t="s">
        <v>51419</v>
      </c>
      <c r="D25525" s="1">
        <v>42291.867245370369</v>
      </c>
      <c r="E25525">
        <v>946</v>
      </c>
      <c r="F25525">
        <v>1774</v>
      </c>
      <c r="H25525" t="s">
        <v>390</v>
      </c>
    </row>
    <row r="25526" spans="1:8" x14ac:dyDescent="0.2">
      <c r="A25526">
        <v>6.5445449117826995E+17</v>
      </c>
      <c r="B25526" t="s">
        <v>51420</v>
      </c>
      <c r="C25526" t="s">
        <v>51421</v>
      </c>
      <c r="D25526" s="1">
        <v>42292.105138888888</v>
      </c>
      <c r="E25526">
        <v>947</v>
      </c>
      <c r="F25526">
        <v>2222</v>
      </c>
      <c r="G25526" t="s">
        <v>576</v>
      </c>
    </row>
    <row r="25527" spans="1:8" x14ac:dyDescent="0.2">
      <c r="A25527">
        <v>6.5445486187918899E+17</v>
      </c>
      <c r="B25527" t="s">
        <v>51422</v>
      </c>
      <c r="C25527" t="s">
        <v>51423</v>
      </c>
      <c r="D25527" s="1">
        <v>42292.106157407405</v>
      </c>
      <c r="E25527">
        <v>884</v>
      </c>
      <c r="F25527">
        <v>2249</v>
      </c>
      <c r="G25527" t="s">
        <v>89</v>
      </c>
    </row>
    <row r="25528" spans="1:8" x14ac:dyDescent="0.2">
      <c r="A25528">
        <v>6.5445495317246694E+17</v>
      </c>
      <c r="B25528" t="s">
        <v>51424</v>
      </c>
      <c r="C25528" t="s">
        <v>51425</v>
      </c>
      <c r="D25528" s="1">
        <v>42292.106412037036</v>
      </c>
      <c r="E25528">
        <v>617</v>
      </c>
      <c r="F25528">
        <v>1586</v>
      </c>
      <c r="G25528" t="s">
        <v>215</v>
      </c>
    </row>
    <row r="25529" spans="1:8" x14ac:dyDescent="0.2">
      <c r="A25529">
        <v>6.5445500811365504E+17</v>
      </c>
      <c r="B25529" t="s">
        <v>51426</v>
      </c>
      <c r="C25529" t="s">
        <v>51427</v>
      </c>
      <c r="D25529" s="1">
        <v>42292.106562499997</v>
      </c>
      <c r="E25529">
        <v>640</v>
      </c>
      <c r="F25529">
        <v>1802</v>
      </c>
      <c r="G25529" t="s">
        <v>215</v>
      </c>
    </row>
    <row r="25530" spans="1:8" x14ac:dyDescent="0.2">
      <c r="A25530">
        <v>6.5445569488056704E+17</v>
      </c>
      <c r="B25530" t="s">
        <v>51428</v>
      </c>
      <c r="C25530" t="s">
        <v>51429</v>
      </c>
      <c r="D25530" s="1">
        <v>42292.108460648145</v>
      </c>
      <c r="E25530">
        <v>807</v>
      </c>
      <c r="F25530">
        <v>2089</v>
      </c>
      <c r="G25530" t="s">
        <v>215</v>
      </c>
      <c r="H25530" t="s">
        <v>390</v>
      </c>
    </row>
    <row r="25531" spans="1:8" x14ac:dyDescent="0.2">
      <c r="A25531">
        <v>6.5445588943335002E+17</v>
      </c>
      <c r="B25531" t="s">
        <v>51430</v>
      </c>
      <c r="C25531" t="s">
        <v>51431</v>
      </c>
      <c r="D25531" s="1">
        <v>42292.108993055554</v>
      </c>
      <c r="E25531">
        <v>1202</v>
      </c>
      <c r="F25531">
        <v>2906</v>
      </c>
      <c r="H25531" t="s">
        <v>390</v>
      </c>
    </row>
    <row r="25532" spans="1:8" x14ac:dyDescent="0.2">
      <c r="A25532">
        <v>6.5467785452591501E+17</v>
      </c>
      <c r="B25532" t="s">
        <v>51432</v>
      </c>
      <c r="C25532" t="s">
        <v>51433</v>
      </c>
      <c r="D25532" s="1">
        <v>42292.721504629626</v>
      </c>
      <c r="E25532">
        <v>1050</v>
      </c>
      <c r="F25532">
        <v>2829</v>
      </c>
    </row>
    <row r="25533" spans="1:8" x14ac:dyDescent="0.2">
      <c r="A25533">
        <v>6.5470663566377306E+17</v>
      </c>
      <c r="B25533" t="s">
        <v>51434</v>
      </c>
      <c r="C25533" t="s">
        <v>51435</v>
      </c>
      <c r="D25533" s="1">
        <v>42292.800925925927</v>
      </c>
      <c r="E25533">
        <v>5590</v>
      </c>
      <c r="F25533">
        <v>9346</v>
      </c>
    </row>
    <row r="25534" spans="1:8" x14ac:dyDescent="0.2">
      <c r="A25534">
        <v>6.5471128663942298E+17</v>
      </c>
      <c r="B25534" t="s">
        <v>51436</v>
      </c>
      <c r="C25534" t="s">
        <v>51437</v>
      </c>
      <c r="D25534" s="1">
        <v>42292.813761574071</v>
      </c>
      <c r="E25534">
        <v>710</v>
      </c>
      <c r="F25534">
        <v>1322</v>
      </c>
    </row>
    <row r="25535" spans="1:8" x14ac:dyDescent="0.2">
      <c r="A25535">
        <v>6.5472671196407795E+17</v>
      </c>
      <c r="B25535" t="s">
        <v>51438</v>
      </c>
      <c r="C25535" t="s">
        <v>51439</v>
      </c>
      <c r="D25535" s="1">
        <v>42292.85633101852</v>
      </c>
      <c r="E25535">
        <v>511</v>
      </c>
      <c r="F25535">
        <v>1067</v>
      </c>
      <c r="G25535" t="s">
        <v>546</v>
      </c>
      <c r="H25535" t="s">
        <v>390</v>
      </c>
    </row>
    <row r="25536" spans="1:8" x14ac:dyDescent="0.2">
      <c r="A25536">
        <v>6.5472947166094106E+17</v>
      </c>
      <c r="B25536" t="s">
        <v>51440</v>
      </c>
      <c r="C25536" t="s">
        <v>51441</v>
      </c>
      <c r="D25536" s="1">
        <v>42292.863935185182</v>
      </c>
      <c r="E25536">
        <v>1317</v>
      </c>
      <c r="F25536">
        <v>2520</v>
      </c>
      <c r="G25536" t="s">
        <v>215</v>
      </c>
    </row>
    <row r="25537" spans="1:8" x14ac:dyDescent="0.2">
      <c r="A25537">
        <v>6.5472964912616205E+17</v>
      </c>
      <c r="B25537" t="s">
        <v>51442</v>
      </c>
      <c r="C25537" t="s">
        <v>51443</v>
      </c>
      <c r="D25537" s="1">
        <v>42292.864432870374</v>
      </c>
      <c r="E25537">
        <v>1098</v>
      </c>
      <c r="F25537">
        <v>1908</v>
      </c>
      <c r="G25537" t="s">
        <v>215</v>
      </c>
    </row>
    <row r="25538" spans="1:8" x14ac:dyDescent="0.2">
      <c r="A25538">
        <v>6.5472985072120205E+17</v>
      </c>
      <c r="B25538" t="s">
        <v>51444</v>
      </c>
      <c r="C25538" t="s">
        <v>51445</v>
      </c>
      <c r="D25538" s="1">
        <v>42292.864988425928</v>
      </c>
      <c r="E25538">
        <v>1305</v>
      </c>
      <c r="F25538">
        <v>2555</v>
      </c>
      <c r="G25538" t="s">
        <v>89</v>
      </c>
      <c r="H25538" t="s">
        <v>390</v>
      </c>
    </row>
    <row r="25539" spans="1:8" x14ac:dyDescent="0.2">
      <c r="A25539">
        <v>6.5474769749731302E+17</v>
      </c>
      <c r="B25539" t="s">
        <v>51446</v>
      </c>
      <c r="C25539" t="s">
        <v>51447</v>
      </c>
      <c r="D25539" s="1">
        <v>42292.914236111108</v>
      </c>
      <c r="E25539">
        <v>660</v>
      </c>
      <c r="F25539">
        <v>1259</v>
      </c>
      <c r="G25539" t="s">
        <v>215</v>
      </c>
    </row>
    <row r="25540" spans="1:8" x14ac:dyDescent="0.2">
      <c r="A25540">
        <v>6.5483500926265702E+17</v>
      </c>
      <c r="B25540" t="s">
        <v>51448</v>
      </c>
      <c r="C25540" t="s">
        <v>51449</v>
      </c>
      <c r="D25540" s="1">
        <v>42293.155173611114</v>
      </c>
      <c r="E25540">
        <v>580</v>
      </c>
      <c r="F25540">
        <v>1438</v>
      </c>
      <c r="G25540" t="s">
        <v>215</v>
      </c>
    </row>
    <row r="25541" spans="1:8" x14ac:dyDescent="0.2">
      <c r="A25541">
        <v>6.5483528737434803E+17</v>
      </c>
      <c r="B25541" t="s">
        <v>51450</v>
      </c>
      <c r="C25541" t="s">
        <v>51451</v>
      </c>
      <c r="D25541" s="1">
        <v>42293.1559375</v>
      </c>
      <c r="E25541">
        <v>672</v>
      </c>
      <c r="F25541">
        <v>1485</v>
      </c>
      <c r="G25541" t="s">
        <v>215</v>
      </c>
      <c r="H25541" t="s">
        <v>390</v>
      </c>
    </row>
    <row r="25542" spans="1:8" x14ac:dyDescent="0.2">
      <c r="A25542">
        <v>6.5483590651231002E+17</v>
      </c>
      <c r="B25542" t="s">
        <v>51452</v>
      </c>
      <c r="C25542" t="s">
        <v>51453</v>
      </c>
      <c r="D25542" s="1">
        <v>42293.157650462963</v>
      </c>
      <c r="E25542">
        <v>629</v>
      </c>
      <c r="F25542">
        <v>1254</v>
      </c>
      <c r="G25542" t="s">
        <v>25737</v>
      </c>
    </row>
    <row r="25543" spans="1:8" x14ac:dyDescent="0.2">
      <c r="A25543">
        <v>6.5483628485110106E+17</v>
      </c>
      <c r="B25543" t="s">
        <v>51454</v>
      </c>
      <c r="C25543" t="s">
        <v>51455</v>
      </c>
      <c r="D25543" s="1">
        <v>42293.158692129633</v>
      </c>
      <c r="E25543">
        <v>557</v>
      </c>
      <c r="F25543">
        <v>1199</v>
      </c>
      <c r="G25543" t="s">
        <v>51456</v>
      </c>
    </row>
    <row r="25544" spans="1:8" x14ac:dyDescent="0.2">
      <c r="A25544">
        <v>6.5483922761254899E+17</v>
      </c>
      <c r="B25544" t="s">
        <v>51457</v>
      </c>
      <c r="C25544" t="s">
        <v>51458</v>
      </c>
      <c r="D25544" s="1">
        <v>42293.166805555556</v>
      </c>
      <c r="E25544">
        <v>1164</v>
      </c>
      <c r="F25544">
        <v>2822</v>
      </c>
    </row>
    <row r="25545" spans="1:8" x14ac:dyDescent="0.2">
      <c r="A25545">
        <v>6.5484039251339597E+17</v>
      </c>
      <c r="B25545" t="s">
        <v>51459</v>
      </c>
      <c r="C25545" t="s">
        <v>51460</v>
      </c>
      <c r="D25545" s="1">
        <v>42293.170023148145</v>
      </c>
      <c r="E25545">
        <v>617</v>
      </c>
      <c r="F25545">
        <v>1349</v>
      </c>
      <c r="G25545" t="s">
        <v>89</v>
      </c>
      <c r="H25545" t="s">
        <v>390</v>
      </c>
    </row>
    <row r="25546" spans="1:8" x14ac:dyDescent="0.2">
      <c r="A25546">
        <v>6.5484230372767296E+17</v>
      </c>
      <c r="B25546" t="s">
        <v>51461</v>
      </c>
      <c r="C25546" t="s">
        <v>51462</v>
      </c>
      <c r="D25546" s="1">
        <v>42293.175300925926</v>
      </c>
      <c r="E25546">
        <v>681</v>
      </c>
      <c r="F25546">
        <v>1440</v>
      </c>
      <c r="G25546" t="s">
        <v>89</v>
      </c>
    </row>
    <row r="25547" spans="1:8" x14ac:dyDescent="0.2">
      <c r="A25547">
        <v>6.5484483190317005E+17</v>
      </c>
      <c r="B25547" t="s">
        <v>51463</v>
      </c>
      <c r="C25547" t="s">
        <v>51464</v>
      </c>
      <c r="D25547" s="1">
        <v>42293.182280092595</v>
      </c>
      <c r="E25547">
        <v>1054</v>
      </c>
      <c r="F25547">
        <v>2543</v>
      </c>
    </row>
    <row r="25548" spans="1:8" x14ac:dyDescent="0.2">
      <c r="A25548">
        <v>6.5484658833927296E+17</v>
      </c>
      <c r="B25548" t="s">
        <v>51465</v>
      </c>
      <c r="C25548" t="s">
        <v>51466</v>
      </c>
      <c r="D25548" s="1">
        <v>42293.187118055554</v>
      </c>
      <c r="E25548">
        <v>720</v>
      </c>
      <c r="F25548">
        <v>1727</v>
      </c>
      <c r="G25548" t="s">
        <v>89</v>
      </c>
    </row>
    <row r="25549" spans="1:8" x14ac:dyDescent="0.2">
      <c r="A25549">
        <v>6.5485002935046106E+17</v>
      </c>
      <c r="B25549" t="s">
        <v>51467</v>
      </c>
      <c r="C25549" t="s">
        <v>51468</v>
      </c>
      <c r="D25549" s="1">
        <v>42293.196620370371</v>
      </c>
      <c r="E25549">
        <v>848</v>
      </c>
      <c r="F25549">
        <v>1967</v>
      </c>
      <c r="G25549" t="s">
        <v>89</v>
      </c>
    </row>
    <row r="25550" spans="1:8" x14ac:dyDescent="0.2">
      <c r="A25550">
        <v>6.5485394584896294E+17</v>
      </c>
      <c r="B25550" t="s">
        <v>51469</v>
      </c>
      <c r="C25550" t="s">
        <v>51470</v>
      </c>
      <c r="D25550" s="1">
        <v>42293.207418981481</v>
      </c>
      <c r="E25550">
        <v>775</v>
      </c>
      <c r="F25550">
        <v>1784</v>
      </c>
      <c r="G25550" t="s">
        <v>215</v>
      </c>
    </row>
    <row r="25551" spans="1:8" x14ac:dyDescent="0.2">
      <c r="A25551">
        <v>6.5496565246634803E+17</v>
      </c>
      <c r="B25551" t="s">
        <v>51471</v>
      </c>
      <c r="C25551" t="s">
        <v>51472</v>
      </c>
      <c r="D25551" s="1">
        <v>42293.5156712963</v>
      </c>
      <c r="E25551">
        <v>1680</v>
      </c>
      <c r="F25551">
        <v>3699</v>
      </c>
      <c r="G25551" t="s">
        <v>89</v>
      </c>
    </row>
    <row r="25552" spans="1:8" x14ac:dyDescent="0.2">
      <c r="A25552">
        <v>6.549867439896E+17</v>
      </c>
      <c r="B25552" t="s">
        <v>51473</v>
      </c>
      <c r="C25552" t="s">
        <v>51474</v>
      </c>
      <c r="D25552" s="1">
        <v>42293.573877314811</v>
      </c>
      <c r="E25552">
        <v>762</v>
      </c>
      <c r="F25552">
        <v>2052</v>
      </c>
      <c r="G25552" t="s">
        <v>215</v>
      </c>
    </row>
    <row r="25553" spans="1:8" x14ac:dyDescent="0.2">
      <c r="A25553">
        <v>6.5498778970504806E+17</v>
      </c>
      <c r="B25553" t="s">
        <v>51475</v>
      </c>
      <c r="C25553" t="s">
        <v>51476</v>
      </c>
      <c r="D25553" s="1">
        <v>42293.57675925926</v>
      </c>
      <c r="E25553">
        <v>541</v>
      </c>
      <c r="F25553">
        <v>1250</v>
      </c>
      <c r="G25553" t="s">
        <v>487</v>
      </c>
    </row>
    <row r="25554" spans="1:8" x14ac:dyDescent="0.2">
      <c r="A25554">
        <v>6.5498863169482304E+17</v>
      </c>
      <c r="B25554" t="s">
        <v>51477</v>
      </c>
      <c r="C25554" t="s">
        <v>51478</v>
      </c>
      <c r="D25554" s="1">
        <v>42293.579085648147</v>
      </c>
      <c r="E25554">
        <v>402</v>
      </c>
      <c r="F25554">
        <v>911</v>
      </c>
      <c r="G25554" t="s">
        <v>487</v>
      </c>
    </row>
    <row r="25555" spans="1:8" x14ac:dyDescent="0.2">
      <c r="A25555">
        <v>6.5498865941073894E+17</v>
      </c>
      <c r="B25555" t="s">
        <v>51479</v>
      </c>
      <c r="C25555" t="s">
        <v>51480</v>
      </c>
      <c r="D25555" s="1">
        <v>42293.57916666667</v>
      </c>
      <c r="E25555">
        <v>600</v>
      </c>
      <c r="F25555">
        <v>1171</v>
      </c>
      <c r="G25555" t="s">
        <v>576</v>
      </c>
    </row>
    <row r="25556" spans="1:8" x14ac:dyDescent="0.2">
      <c r="A25556">
        <v>6.5498921012291904E+17</v>
      </c>
      <c r="B25556" t="s">
        <v>51481</v>
      </c>
      <c r="C25556" t="s">
        <v>51482</v>
      </c>
      <c r="D25556" s="1">
        <v>42293.580682870372</v>
      </c>
      <c r="E25556">
        <v>647</v>
      </c>
      <c r="F25556">
        <v>1324</v>
      </c>
      <c r="G25556" t="s">
        <v>51483</v>
      </c>
    </row>
    <row r="25557" spans="1:8" x14ac:dyDescent="0.2">
      <c r="A25557">
        <v>6.5498972280522701E+17</v>
      </c>
      <c r="B25557" t="s">
        <v>51484</v>
      </c>
      <c r="C25557" t="s">
        <v>51485</v>
      </c>
      <c r="D25557" s="1">
        <v>42293.582094907404</v>
      </c>
      <c r="E25557">
        <v>539</v>
      </c>
      <c r="F25557">
        <v>1290</v>
      </c>
      <c r="G25557" t="s">
        <v>487</v>
      </c>
    </row>
    <row r="25558" spans="1:8" x14ac:dyDescent="0.2">
      <c r="A25558">
        <v>6.5500353417852506E+17</v>
      </c>
      <c r="B25558" t="s">
        <v>51486</v>
      </c>
      <c r="C25558" t="s">
        <v>51487</v>
      </c>
      <c r="D25558" s="1">
        <v>42293.620208333334</v>
      </c>
      <c r="E25558">
        <v>769</v>
      </c>
      <c r="F25558">
        <v>1555</v>
      </c>
      <c r="G25558" t="s">
        <v>51488</v>
      </c>
    </row>
    <row r="25559" spans="1:8" x14ac:dyDescent="0.2">
      <c r="A25559">
        <v>6.5500385814657805E+17</v>
      </c>
      <c r="B25559" t="s">
        <v>51489</v>
      </c>
      <c r="C25559" t="s">
        <v>51490</v>
      </c>
      <c r="D25559" s="1">
        <v>42293.621099537035</v>
      </c>
      <c r="E25559">
        <v>1688</v>
      </c>
      <c r="F25559">
        <v>2747</v>
      </c>
      <c r="G25559" t="s">
        <v>89</v>
      </c>
      <c r="H25559" t="s">
        <v>13093</v>
      </c>
    </row>
    <row r="25560" spans="1:8" x14ac:dyDescent="0.2">
      <c r="A25560">
        <v>6.5500462217259405E+17</v>
      </c>
      <c r="B25560" t="s">
        <v>51491</v>
      </c>
      <c r="C25560" t="s">
        <v>51492</v>
      </c>
      <c r="D25560" s="1">
        <v>42293.623206018521</v>
      </c>
      <c r="E25560">
        <v>588</v>
      </c>
      <c r="F25560">
        <v>1339</v>
      </c>
      <c r="G25560" t="s">
        <v>89</v>
      </c>
    </row>
    <row r="25561" spans="1:8" x14ac:dyDescent="0.2">
      <c r="A25561">
        <v>6.5511455180591501E+17</v>
      </c>
      <c r="B25561" t="s">
        <v>51493</v>
      </c>
      <c r="C25561" t="s">
        <v>51494</v>
      </c>
      <c r="D25561" s="1">
        <v>42293.926562499997</v>
      </c>
      <c r="E25561">
        <v>818</v>
      </c>
      <c r="F25561">
        <v>1442</v>
      </c>
      <c r="G25561" t="s">
        <v>89</v>
      </c>
    </row>
    <row r="25562" spans="1:8" x14ac:dyDescent="0.2">
      <c r="A25562">
        <v>6.55133186725408E+17</v>
      </c>
      <c r="B25562" t="s">
        <v>51495</v>
      </c>
      <c r="C25562" t="s">
        <v>51496</v>
      </c>
      <c r="D25562" s="1">
        <v>42293.977986111109</v>
      </c>
      <c r="E25562">
        <v>925</v>
      </c>
      <c r="F25562">
        <v>1641</v>
      </c>
      <c r="H25562" t="s">
        <v>390</v>
      </c>
    </row>
    <row r="25563" spans="1:8" x14ac:dyDescent="0.2">
      <c r="A25563">
        <v>6.5513454472779699E+17</v>
      </c>
      <c r="B25563" t="s">
        <v>51497</v>
      </c>
      <c r="C25563" t="s">
        <v>51498</v>
      </c>
      <c r="D25563" s="1">
        <v>42293.981724537036</v>
      </c>
      <c r="E25563">
        <v>557</v>
      </c>
      <c r="F25563">
        <v>1174</v>
      </c>
      <c r="G25563" t="s">
        <v>89</v>
      </c>
    </row>
    <row r="25564" spans="1:8" x14ac:dyDescent="0.2">
      <c r="A25564">
        <v>6.5513977134229901E+17</v>
      </c>
      <c r="B25564" t="s">
        <v>51499</v>
      </c>
      <c r="C25564" t="s">
        <v>51500</v>
      </c>
      <c r="D25564" s="1">
        <v>42293.996157407404</v>
      </c>
      <c r="E25564">
        <v>1078</v>
      </c>
      <c r="F25564">
        <v>2673</v>
      </c>
    </row>
    <row r="25565" spans="1:8" x14ac:dyDescent="0.2">
      <c r="A25565">
        <v>6.5516062591251994E+17</v>
      </c>
      <c r="B25565" t="s">
        <v>51501</v>
      </c>
      <c r="C25565" t="s">
        <v>51502</v>
      </c>
      <c r="D25565" s="1">
        <v>42294.053703703707</v>
      </c>
      <c r="E25565">
        <v>1176</v>
      </c>
      <c r="F25565">
        <v>3013</v>
      </c>
      <c r="H25565" t="s">
        <v>390</v>
      </c>
    </row>
    <row r="25566" spans="1:8" x14ac:dyDescent="0.2">
      <c r="A25566">
        <v>6.5518836044992499E+17</v>
      </c>
      <c r="B25566" t="s">
        <v>51503</v>
      </c>
      <c r="C25566" t="s">
        <v>51504</v>
      </c>
      <c r="D25566" s="1">
        <v>42294.130231481482</v>
      </c>
      <c r="E25566">
        <v>3088</v>
      </c>
      <c r="F25566">
        <v>4676</v>
      </c>
      <c r="G25566" t="s">
        <v>89</v>
      </c>
    </row>
    <row r="25567" spans="1:8" x14ac:dyDescent="0.2">
      <c r="A25567">
        <v>6.5519387995264998E+17</v>
      </c>
      <c r="B25567" t="s">
        <v>51505</v>
      </c>
      <c r="C25567" t="s">
        <v>51506</v>
      </c>
      <c r="D25567" s="1">
        <v>42294.145462962966</v>
      </c>
      <c r="E25567">
        <v>685</v>
      </c>
      <c r="F25567">
        <v>1354</v>
      </c>
      <c r="G25567" t="s">
        <v>51507</v>
      </c>
      <c r="H25567" t="s">
        <v>616</v>
      </c>
    </row>
    <row r="25568" spans="1:8" x14ac:dyDescent="0.2">
      <c r="A25568">
        <v>6.55193907031056E+17</v>
      </c>
      <c r="B25568" t="s">
        <v>51508</v>
      </c>
      <c r="C25568" t="s">
        <v>51509</v>
      </c>
      <c r="D25568" s="1">
        <v>42294.145543981482</v>
      </c>
      <c r="E25568">
        <v>3144</v>
      </c>
      <c r="F25568">
        <v>4827</v>
      </c>
      <c r="G25568" t="s">
        <v>89</v>
      </c>
    </row>
    <row r="25569" spans="1:8" x14ac:dyDescent="0.2">
      <c r="A25569">
        <v>6.5519430447910899E+17</v>
      </c>
      <c r="B25569" t="s">
        <v>51510</v>
      </c>
      <c r="C25569" t="s">
        <v>51511</v>
      </c>
      <c r="D25569" s="1">
        <v>42294.146631944444</v>
      </c>
      <c r="E25569">
        <v>1818</v>
      </c>
      <c r="F25569">
        <v>3711</v>
      </c>
      <c r="G25569" t="s">
        <v>89</v>
      </c>
      <c r="H25569" t="s">
        <v>390</v>
      </c>
    </row>
    <row r="25570" spans="1:8" x14ac:dyDescent="0.2">
      <c r="A25570">
        <v>6.5520540240200397E+17</v>
      </c>
      <c r="B25570" t="s">
        <v>51512</v>
      </c>
      <c r="C25570" t="s">
        <v>51513</v>
      </c>
      <c r="D25570" s="1">
        <v>42294.177256944444</v>
      </c>
      <c r="E25570">
        <v>715</v>
      </c>
      <c r="F25570">
        <v>1862</v>
      </c>
      <c r="G25570" t="s">
        <v>215</v>
      </c>
    </row>
    <row r="25571" spans="1:8" x14ac:dyDescent="0.2">
      <c r="A25571">
        <v>6.5522907510412403E+17</v>
      </c>
      <c r="B25571" t="s">
        <v>51514</v>
      </c>
      <c r="C25571" t="s">
        <v>51515</v>
      </c>
      <c r="D25571" s="1">
        <v>42294.242581018516</v>
      </c>
      <c r="E25571">
        <v>812</v>
      </c>
      <c r="F25571">
        <v>1852</v>
      </c>
      <c r="G25571" t="s">
        <v>215</v>
      </c>
    </row>
    <row r="25572" spans="1:8" x14ac:dyDescent="0.2">
      <c r="A25572">
        <v>6.5539355898429005E+17</v>
      </c>
      <c r="B25572" t="s">
        <v>51516</v>
      </c>
      <c r="C25572" t="s">
        <v>51517</v>
      </c>
      <c r="D25572" s="1">
        <v>42294.696469907409</v>
      </c>
      <c r="E25572">
        <v>819</v>
      </c>
      <c r="F25572">
        <v>1566</v>
      </c>
      <c r="G25572" t="s">
        <v>89</v>
      </c>
    </row>
    <row r="25573" spans="1:8" x14ac:dyDescent="0.2">
      <c r="A25573">
        <v>6.5539474663084403E+17</v>
      </c>
      <c r="B25573" t="s">
        <v>51518</v>
      </c>
      <c r="C25573" t="s">
        <v>51519</v>
      </c>
      <c r="D25573" s="1">
        <v>42294.699745370373</v>
      </c>
      <c r="E25573">
        <v>2631</v>
      </c>
      <c r="F25573">
        <v>5431</v>
      </c>
      <c r="G25573" t="s">
        <v>215</v>
      </c>
    </row>
    <row r="25574" spans="1:8" x14ac:dyDescent="0.2">
      <c r="A25574">
        <v>6.5541335669476096E+17</v>
      </c>
      <c r="B25574" t="s">
        <v>51520</v>
      </c>
      <c r="C25574" t="s">
        <v>51521</v>
      </c>
      <c r="D25574" s="1">
        <v>42294.751099537039</v>
      </c>
      <c r="E25574">
        <v>638</v>
      </c>
      <c r="F25574">
        <v>1257</v>
      </c>
    </row>
    <row r="25575" spans="1:8" x14ac:dyDescent="0.2">
      <c r="A25575">
        <v>6.5541344717851802E+17</v>
      </c>
      <c r="B25575" t="s">
        <v>51522</v>
      </c>
      <c r="C25575" t="s">
        <v>51523</v>
      </c>
      <c r="D25575" s="1">
        <v>42294.751354166663</v>
      </c>
      <c r="E25575">
        <v>1142</v>
      </c>
      <c r="F25575">
        <v>1966</v>
      </c>
    </row>
    <row r="25576" spans="1:8" x14ac:dyDescent="0.2">
      <c r="A25576">
        <v>6.5550223171900595E+17</v>
      </c>
      <c r="B25576" t="s">
        <v>51524</v>
      </c>
      <c r="C25576" t="s">
        <v>51525</v>
      </c>
      <c r="D25576" s="1">
        <v>42294.996354166666</v>
      </c>
      <c r="E25576">
        <v>1003</v>
      </c>
      <c r="F25576">
        <v>1609</v>
      </c>
    </row>
    <row r="25577" spans="1:8" x14ac:dyDescent="0.2">
      <c r="A25577">
        <v>6.5550236074418496E+17</v>
      </c>
      <c r="B25577" t="s">
        <v>51526</v>
      </c>
      <c r="C25577" t="s">
        <v>51527</v>
      </c>
      <c r="D25577" s="1">
        <v>42294.996712962966</v>
      </c>
      <c r="E25577">
        <v>985</v>
      </c>
      <c r="F25577">
        <v>1727</v>
      </c>
    </row>
    <row r="25578" spans="1:8" x14ac:dyDescent="0.2">
      <c r="A25578">
        <v>6.5551518752565606E+17</v>
      </c>
      <c r="B25578" t="s">
        <v>51528</v>
      </c>
      <c r="C25578" t="s">
        <v>51529</v>
      </c>
      <c r="D25578" s="1">
        <v>42295.032106481478</v>
      </c>
      <c r="E25578">
        <v>723</v>
      </c>
      <c r="F25578">
        <v>1581</v>
      </c>
      <c r="G25578" t="s">
        <v>89</v>
      </c>
    </row>
    <row r="25579" spans="1:8" x14ac:dyDescent="0.2">
      <c r="A25579">
        <v>6.5552949062655104E+17</v>
      </c>
      <c r="B25579" t="s">
        <v>51530</v>
      </c>
      <c r="C25579" t="s">
        <v>51531</v>
      </c>
      <c r="D25579" s="1">
        <v>42295.071574074071</v>
      </c>
      <c r="E25579">
        <v>821</v>
      </c>
      <c r="F25579">
        <v>1828</v>
      </c>
    </row>
    <row r="25580" spans="1:8" x14ac:dyDescent="0.2">
      <c r="A25580">
        <v>6.5552993459785702E+17</v>
      </c>
      <c r="B25580" t="s">
        <v>51532</v>
      </c>
      <c r="C25580" t="s">
        <v>51533</v>
      </c>
      <c r="D25580" s="1">
        <v>42295.072800925926</v>
      </c>
      <c r="E25580">
        <v>679</v>
      </c>
      <c r="F25580">
        <v>1104</v>
      </c>
      <c r="G25580" t="s">
        <v>576</v>
      </c>
    </row>
    <row r="25581" spans="1:8" x14ac:dyDescent="0.2">
      <c r="A25581">
        <v>6.5553124476835802E+17</v>
      </c>
      <c r="B25581" t="s">
        <v>51534</v>
      </c>
      <c r="C25581" t="s">
        <v>51535</v>
      </c>
      <c r="D25581" s="1">
        <v>42295.076412037037</v>
      </c>
      <c r="E25581">
        <v>3400</v>
      </c>
      <c r="F25581">
        <v>7714</v>
      </c>
    </row>
    <row r="25582" spans="1:8" x14ac:dyDescent="0.2">
      <c r="A25582">
        <v>6.5554295664925901E+17</v>
      </c>
      <c r="B25582" t="s">
        <v>51536</v>
      </c>
      <c r="C25582" t="s">
        <v>51537</v>
      </c>
      <c r="D25582" s="1">
        <v>42295.108726851853</v>
      </c>
      <c r="E25582">
        <v>643</v>
      </c>
      <c r="F25582">
        <v>1597</v>
      </c>
      <c r="G25582" t="s">
        <v>215</v>
      </c>
    </row>
    <row r="25583" spans="1:8" x14ac:dyDescent="0.2">
      <c r="A25583">
        <v>6.5554331977530099E+17</v>
      </c>
      <c r="B25583" t="s">
        <v>51538</v>
      </c>
      <c r="C25583" t="s">
        <v>51539</v>
      </c>
      <c r="D25583" s="1">
        <v>42295.109733796293</v>
      </c>
      <c r="E25583">
        <v>737</v>
      </c>
      <c r="F25583">
        <v>1549</v>
      </c>
      <c r="G25583" t="s">
        <v>89</v>
      </c>
    </row>
    <row r="25584" spans="1:8" x14ac:dyDescent="0.2">
      <c r="A25584">
        <v>6.5554357108127296E+17</v>
      </c>
      <c r="B25584" t="s">
        <v>51540</v>
      </c>
      <c r="C25584" t="s">
        <v>51541</v>
      </c>
      <c r="D25584" s="1">
        <v>42295.11042824074</v>
      </c>
      <c r="E25584">
        <v>615</v>
      </c>
      <c r="F25584">
        <v>1400</v>
      </c>
      <c r="G25584" t="s">
        <v>215</v>
      </c>
    </row>
    <row r="25585" spans="1:8" x14ac:dyDescent="0.2">
      <c r="A25585">
        <v>6.5554457265165504E+17</v>
      </c>
      <c r="B25585" t="s">
        <v>51542</v>
      </c>
      <c r="C25585" t="s">
        <v>51543</v>
      </c>
      <c r="D25585" s="1">
        <v>42295.113194444442</v>
      </c>
      <c r="E25585">
        <v>731</v>
      </c>
      <c r="F25585">
        <v>1775</v>
      </c>
      <c r="G25585" t="e">
        <f>mklloydva</f>
        <v>#NAME?</v>
      </c>
    </row>
    <row r="25586" spans="1:8" x14ac:dyDescent="0.2">
      <c r="A25586">
        <v>6.5557959594987098E+17</v>
      </c>
      <c r="B25586" t="s">
        <v>51544</v>
      </c>
      <c r="C25586" t="s">
        <v>51545</v>
      </c>
      <c r="D25586" s="1">
        <v>42295.209837962961</v>
      </c>
      <c r="E25586">
        <v>1128</v>
      </c>
      <c r="F25586">
        <v>1852</v>
      </c>
      <c r="H25586" t="s">
        <v>616</v>
      </c>
    </row>
    <row r="25587" spans="1:8" x14ac:dyDescent="0.2">
      <c r="A25587">
        <v>6.5572454277468096E+17</v>
      </c>
      <c r="B25587" t="s">
        <v>51546</v>
      </c>
      <c r="C25587" t="s">
        <v>51547</v>
      </c>
      <c r="D25587" s="1">
        <v>42295.609814814816</v>
      </c>
      <c r="E25587">
        <v>727</v>
      </c>
      <c r="F25587">
        <v>1288</v>
      </c>
      <c r="G25587" t="s">
        <v>89</v>
      </c>
    </row>
    <row r="25588" spans="1:8" x14ac:dyDescent="0.2">
      <c r="A25588">
        <v>6.55729879397376E+17</v>
      </c>
      <c r="B25588" t="s">
        <v>51548</v>
      </c>
      <c r="C25588" t="s">
        <v>51549</v>
      </c>
      <c r="D25588" s="1">
        <v>42295.624537037038</v>
      </c>
      <c r="E25588">
        <v>506</v>
      </c>
      <c r="F25588">
        <v>1169</v>
      </c>
    </row>
    <row r="25589" spans="1:8" x14ac:dyDescent="0.2">
      <c r="A25589">
        <v>6.5573120337550502E+17</v>
      </c>
      <c r="B25589" t="s">
        <v>51550</v>
      </c>
      <c r="C25589" t="s">
        <v>51551</v>
      </c>
      <c r="D25589" s="1">
        <v>42295.628194444442</v>
      </c>
      <c r="E25589">
        <v>1127</v>
      </c>
      <c r="F25589">
        <v>2220</v>
      </c>
    </row>
    <row r="25590" spans="1:8" x14ac:dyDescent="0.2">
      <c r="A25590">
        <v>6.5573251425908301E+17</v>
      </c>
      <c r="B25590" t="s">
        <v>51552</v>
      </c>
      <c r="C25590" t="s">
        <v>51553</v>
      </c>
      <c r="D25590" s="1">
        <v>42295.631805555553</v>
      </c>
      <c r="E25590">
        <v>894</v>
      </c>
      <c r="F25590">
        <v>2133</v>
      </c>
    </row>
    <row r="25591" spans="1:8" x14ac:dyDescent="0.2">
      <c r="A25591">
        <v>6.55737356344016E+17</v>
      </c>
      <c r="B25591" t="s">
        <v>51554</v>
      </c>
      <c r="C25591" t="s">
        <v>51555</v>
      </c>
      <c r="D25591" s="1">
        <v>42295.645173611112</v>
      </c>
      <c r="E25591">
        <v>3711</v>
      </c>
      <c r="F25591">
        <v>4977</v>
      </c>
    </row>
    <row r="25592" spans="1:8" x14ac:dyDescent="0.2">
      <c r="A25592">
        <v>6.5574358509093197E+17</v>
      </c>
      <c r="B25592" t="s">
        <v>51556</v>
      </c>
      <c r="C25592" t="s">
        <v>51557</v>
      </c>
      <c r="D25592" s="1">
        <v>42295.662361111114</v>
      </c>
      <c r="E25592">
        <v>435</v>
      </c>
      <c r="F25592">
        <v>960</v>
      </c>
      <c r="G25592" t="s">
        <v>89</v>
      </c>
    </row>
    <row r="25593" spans="1:8" x14ac:dyDescent="0.2">
      <c r="A25593">
        <v>6.5576051479505306E+17</v>
      </c>
      <c r="B25593" t="s">
        <v>51558</v>
      </c>
      <c r="C25593" t="s">
        <v>51559</v>
      </c>
      <c r="D25593" s="1">
        <v>42295.709074074075</v>
      </c>
      <c r="E25593">
        <v>408</v>
      </c>
      <c r="F25593">
        <v>849</v>
      </c>
      <c r="G25593" t="s">
        <v>576</v>
      </c>
      <c r="H25593" t="s">
        <v>616</v>
      </c>
    </row>
    <row r="25594" spans="1:8" x14ac:dyDescent="0.2">
      <c r="A25594">
        <v>6.5576184401195405E+17</v>
      </c>
      <c r="B25594" t="s">
        <v>51560</v>
      </c>
      <c r="C25594" t="s">
        <v>51561</v>
      </c>
      <c r="D25594" s="1">
        <v>42295.712743055556</v>
      </c>
      <c r="E25594">
        <v>1296</v>
      </c>
      <c r="F25594">
        <v>2771</v>
      </c>
      <c r="G25594" t="s">
        <v>89</v>
      </c>
    </row>
    <row r="25595" spans="1:8" x14ac:dyDescent="0.2">
      <c r="A25595">
        <v>6.5576381597658304E+17</v>
      </c>
      <c r="B25595" t="s">
        <v>51562</v>
      </c>
      <c r="C25595" t="s">
        <v>51563</v>
      </c>
      <c r="D25595" s="1">
        <v>42295.718182870369</v>
      </c>
      <c r="E25595">
        <v>1261</v>
      </c>
      <c r="F25595">
        <v>2747</v>
      </c>
      <c r="G25595" t="s">
        <v>89</v>
      </c>
    </row>
    <row r="25596" spans="1:8" x14ac:dyDescent="0.2">
      <c r="A25596">
        <v>6.5576532667260096E+17</v>
      </c>
      <c r="B25596" t="s">
        <v>51564</v>
      </c>
      <c r="C25596" t="s">
        <v>51565</v>
      </c>
      <c r="D25596" s="1">
        <v>42295.722361111111</v>
      </c>
      <c r="E25596">
        <v>1042</v>
      </c>
      <c r="F25596">
        <v>1926</v>
      </c>
      <c r="G25596" t="s">
        <v>89</v>
      </c>
    </row>
    <row r="25597" spans="1:8" x14ac:dyDescent="0.2">
      <c r="A25597">
        <v>6.5576662484327603E+17</v>
      </c>
      <c r="B25597" t="s">
        <v>51566</v>
      </c>
      <c r="C25597" t="s">
        <v>51567</v>
      </c>
      <c r="D25597" s="1">
        <v>42295.725937499999</v>
      </c>
      <c r="E25597">
        <v>798</v>
      </c>
      <c r="F25597">
        <v>1468</v>
      </c>
      <c r="G25597" t="s">
        <v>576</v>
      </c>
      <c r="H25597" t="s">
        <v>616</v>
      </c>
    </row>
    <row r="25598" spans="1:8" x14ac:dyDescent="0.2">
      <c r="A25598">
        <v>6.5576684038853005E+17</v>
      </c>
      <c r="B25598" t="s">
        <v>51568</v>
      </c>
      <c r="C25598" t="s">
        <v>51569</v>
      </c>
      <c r="D25598" s="1">
        <v>42295.726527777777</v>
      </c>
      <c r="E25598">
        <v>468</v>
      </c>
      <c r="F25598">
        <v>1160</v>
      </c>
      <c r="G25598" t="s">
        <v>215</v>
      </c>
      <c r="H25598" t="s">
        <v>390</v>
      </c>
    </row>
    <row r="25599" spans="1:8" x14ac:dyDescent="0.2">
      <c r="A25599">
        <v>6.5576704663504E+17</v>
      </c>
      <c r="B25599" t="s">
        <v>51570</v>
      </c>
      <c r="C25599" t="s">
        <v>51571</v>
      </c>
      <c r="D25599" s="1">
        <v>42295.727106481485</v>
      </c>
      <c r="E25599">
        <v>470</v>
      </c>
      <c r="F25599">
        <v>1078</v>
      </c>
      <c r="G25599" t="s">
        <v>487</v>
      </c>
      <c r="H25599" t="s">
        <v>390</v>
      </c>
    </row>
    <row r="25600" spans="1:8" x14ac:dyDescent="0.2">
      <c r="A25600">
        <v>6.5576732935208499E+17</v>
      </c>
      <c r="B25600" t="s">
        <v>51572</v>
      </c>
      <c r="C25600" t="s">
        <v>51573</v>
      </c>
      <c r="D25600" s="1">
        <v>42295.727881944447</v>
      </c>
      <c r="E25600">
        <v>807</v>
      </c>
      <c r="F25600">
        <v>1577</v>
      </c>
      <c r="G25600" t="s">
        <v>215</v>
      </c>
    </row>
    <row r="25601" spans="1:7" x14ac:dyDescent="0.2">
      <c r="A25601">
        <v>6.5576770642838298E+17</v>
      </c>
      <c r="B25601" t="s">
        <v>51574</v>
      </c>
      <c r="C25601" t="s">
        <v>51575</v>
      </c>
      <c r="D25601" s="1">
        <v>42295.72892361111</v>
      </c>
      <c r="E25601">
        <v>799</v>
      </c>
      <c r="F25601">
        <v>1633</v>
      </c>
      <c r="G25601" t="s">
        <v>487</v>
      </c>
    </row>
    <row r="25602" spans="1:7" x14ac:dyDescent="0.2">
      <c r="A25602">
        <v>6.5576810494602803E+17</v>
      </c>
      <c r="B25602" t="s">
        <v>51576</v>
      </c>
      <c r="C25602" t="s">
        <v>51577</v>
      </c>
      <c r="D25602" s="1">
        <v>42295.730023148149</v>
      </c>
      <c r="E25602">
        <v>400</v>
      </c>
      <c r="F25602">
        <v>947</v>
      </c>
      <c r="G25602" t="s">
        <v>51578</v>
      </c>
    </row>
    <row r="25603" spans="1:7" x14ac:dyDescent="0.2">
      <c r="A25603">
        <v>6.5576851736336704E+17</v>
      </c>
      <c r="B25603" t="s">
        <v>51579</v>
      </c>
      <c r="C25603" t="s">
        <v>51580</v>
      </c>
      <c r="D25603" s="1">
        <v>42295.731157407405</v>
      </c>
      <c r="E25603">
        <v>510</v>
      </c>
      <c r="F25603">
        <v>1113</v>
      </c>
      <c r="G25603" t="s">
        <v>215</v>
      </c>
    </row>
    <row r="25604" spans="1:7" x14ac:dyDescent="0.2">
      <c r="A25604">
        <v>6.5577077525800896E+17</v>
      </c>
      <c r="B25604" t="s">
        <v>51581</v>
      </c>
      <c r="C25604" t="s">
        <v>51582</v>
      </c>
      <c r="D25604" s="1">
        <v>42295.737395833334</v>
      </c>
      <c r="E25604">
        <v>702</v>
      </c>
      <c r="F25604">
        <v>1486</v>
      </c>
      <c r="G25604" t="s">
        <v>89</v>
      </c>
    </row>
    <row r="25605" spans="1:7" x14ac:dyDescent="0.2">
      <c r="A25605">
        <v>6.5577161630828506E+17</v>
      </c>
      <c r="B25605" t="s">
        <v>51583</v>
      </c>
      <c r="C25605" t="s">
        <v>51584</v>
      </c>
      <c r="D25605" s="1">
        <v>42295.739710648151</v>
      </c>
      <c r="E25605">
        <v>815</v>
      </c>
      <c r="F25605">
        <v>1567</v>
      </c>
      <c r="G25605" t="s">
        <v>215</v>
      </c>
    </row>
    <row r="25606" spans="1:7" x14ac:dyDescent="0.2">
      <c r="A25606">
        <v>6.5577255561848397E+17</v>
      </c>
      <c r="B25606" t="s">
        <v>51585</v>
      </c>
      <c r="C25606" t="s">
        <v>51586</v>
      </c>
      <c r="D25606" s="1">
        <v>42295.742303240739</v>
      </c>
      <c r="E25606">
        <v>552</v>
      </c>
      <c r="F25606">
        <v>1128</v>
      </c>
      <c r="G25606" t="s">
        <v>215</v>
      </c>
    </row>
    <row r="25607" spans="1:7" x14ac:dyDescent="0.2">
      <c r="A25607">
        <v>6.5577284562522496E+17</v>
      </c>
      <c r="B25607" t="s">
        <v>51587</v>
      </c>
      <c r="C25607" t="s">
        <v>51588</v>
      </c>
      <c r="D25607" s="1">
        <v>42295.743101851855</v>
      </c>
      <c r="E25607">
        <v>455</v>
      </c>
      <c r="F25607">
        <v>946</v>
      </c>
      <c r="G25607" t="s">
        <v>51589</v>
      </c>
    </row>
    <row r="25608" spans="1:7" x14ac:dyDescent="0.2">
      <c r="A25608">
        <v>6.5577919770991795E+17</v>
      </c>
      <c r="B25608" t="s">
        <v>51590</v>
      </c>
      <c r="C25608" t="s">
        <v>51591</v>
      </c>
      <c r="D25608" s="1">
        <v>42295.760636574072</v>
      </c>
      <c r="E25608">
        <v>605</v>
      </c>
      <c r="F25608">
        <v>1200</v>
      </c>
      <c r="G25608" t="s">
        <v>89</v>
      </c>
    </row>
    <row r="25609" spans="1:7" x14ac:dyDescent="0.2">
      <c r="A25609">
        <v>6.5580576466633498E+17</v>
      </c>
      <c r="B25609" t="s">
        <v>51592</v>
      </c>
      <c r="C25609" t="s">
        <v>51593</v>
      </c>
      <c r="D25609" s="1">
        <v>42295.83394675926</v>
      </c>
      <c r="E25609">
        <v>627</v>
      </c>
      <c r="F25609">
        <v>1646</v>
      </c>
      <c r="G25609" t="s">
        <v>89</v>
      </c>
    </row>
    <row r="25610" spans="1:7" x14ac:dyDescent="0.2">
      <c r="A25610">
        <v>6.5580792718229901E+17</v>
      </c>
      <c r="B25610" t="s">
        <v>51594</v>
      </c>
      <c r="C25610" t="s">
        <v>51595</v>
      </c>
      <c r="D25610" s="1">
        <v>42295.839907407404</v>
      </c>
      <c r="E25610">
        <v>393</v>
      </c>
      <c r="F25610">
        <v>835</v>
      </c>
      <c r="G25610" t="s">
        <v>576</v>
      </c>
    </row>
    <row r="25611" spans="1:7" x14ac:dyDescent="0.2">
      <c r="A25611">
        <v>6.5580865462982605E+17</v>
      </c>
      <c r="B25611" t="s">
        <v>51596</v>
      </c>
      <c r="C25611" t="s">
        <v>51597</v>
      </c>
      <c r="D25611" s="1">
        <v>42295.841921296298</v>
      </c>
      <c r="E25611">
        <v>422</v>
      </c>
      <c r="F25611">
        <v>974</v>
      </c>
      <c r="G25611" t="s">
        <v>576</v>
      </c>
    </row>
    <row r="25612" spans="1:7" x14ac:dyDescent="0.2">
      <c r="A25612">
        <v>6.5580941707877504E+17</v>
      </c>
      <c r="B25612" t="s">
        <v>51598</v>
      </c>
      <c r="C25612" t="s">
        <v>51599</v>
      </c>
      <c r="D25612" s="1">
        <v>42295.844027777777</v>
      </c>
      <c r="E25612">
        <v>978</v>
      </c>
      <c r="F25612">
        <v>2297</v>
      </c>
    </row>
    <row r="25613" spans="1:7" x14ac:dyDescent="0.2">
      <c r="A25613">
        <v>6.5582375934193997E+17</v>
      </c>
      <c r="B25613" t="s">
        <v>51600</v>
      </c>
      <c r="C25613" t="s">
        <v>51601</v>
      </c>
      <c r="D25613" s="1">
        <v>42295.883599537039</v>
      </c>
      <c r="E25613">
        <v>817</v>
      </c>
      <c r="F25613">
        <v>1966</v>
      </c>
    </row>
    <row r="25614" spans="1:7" x14ac:dyDescent="0.2">
      <c r="A25614">
        <v>6.5583024269140698E+17</v>
      </c>
      <c r="B25614" t="s">
        <v>51602</v>
      </c>
      <c r="C25614" t="s">
        <v>51603</v>
      </c>
      <c r="D25614" s="1">
        <v>42295.901493055557</v>
      </c>
      <c r="E25614">
        <v>838</v>
      </c>
      <c r="F25614">
        <v>1528</v>
      </c>
      <c r="G25614" t="s">
        <v>89</v>
      </c>
    </row>
    <row r="25615" spans="1:7" x14ac:dyDescent="0.2">
      <c r="A25615">
        <v>6.5583085465311603E+17</v>
      </c>
      <c r="B25615" t="s">
        <v>51604</v>
      </c>
      <c r="C25615" t="s">
        <v>51605</v>
      </c>
      <c r="D25615" s="1">
        <v>42295.903182870374</v>
      </c>
      <c r="E25615">
        <v>1544</v>
      </c>
      <c r="F25615">
        <v>2346</v>
      </c>
      <c r="G25615" t="s">
        <v>89</v>
      </c>
    </row>
    <row r="25616" spans="1:7" x14ac:dyDescent="0.2">
      <c r="A25616">
        <v>6.5583596973680602E+17</v>
      </c>
      <c r="B25616" t="s">
        <v>51606</v>
      </c>
      <c r="C25616" t="s">
        <v>51607</v>
      </c>
      <c r="D25616" s="1">
        <v>42295.917291666665</v>
      </c>
      <c r="E25616">
        <v>573</v>
      </c>
      <c r="F25616">
        <v>1029</v>
      </c>
      <c r="G25616" t="s">
        <v>576</v>
      </c>
    </row>
    <row r="25617" spans="1:8" x14ac:dyDescent="0.2">
      <c r="A25617">
        <v>6.5583611129041702E+17</v>
      </c>
      <c r="B25617" t="s">
        <v>51608</v>
      </c>
      <c r="C25617" t="s">
        <v>51609</v>
      </c>
      <c r="D25617" s="1">
        <v>42295.917685185188</v>
      </c>
      <c r="E25617">
        <v>430</v>
      </c>
      <c r="F25617">
        <v>987</v>
      </c>
      <c r="G25617" t="s">
        <v>576</v>
      </c>
    </row>
    <row r="25618" spans="1:8" x14ac:dyDescent="0.2">
      <c r="A25618">
        <v>6.5583701311606694E+17</v>
      </c>
      <c r="B25618" t="s">
        <v>51610</v>
      </c>
      <c r="C25618" t="s">
        <v>51611</v>
      </c>
      <c r="D25618" s="1">
        <v>42295.920173611114</v>
      </c>
      <c r="E25618">
        <v>434</v>
      </c>
      <c r="F25618">
        <v>972</v>
      </c>
      <c r="G25618" t="s">
        <v>487</v>
      </c>
    </row>
    <row r="25619" spans="1:8" x14ac:dyDescent="0.2">
      <c r="A25619">
        <v>6.5585335379315904E+17</v>
      </c>
      <c r="B25619" t="s">
        <v>51612</v>
      </c>
      <c r="C25619" t="s">
        <v>51613</v>
      </c>
      <c r="D25619" s="1">
        <v>42295.965266203704</v>
      </c>
      <c r="E25619">
        <v>519</v>
      </c>
      <c r="F25619">
        <v>1008</v>
      </c>
      <c r="G25619" t="s">
        <v>487</v>
      </c>
    </row>
    <row r="25620" spans="1:8" x14ac:dyDescent="0.2">
      <c r="A25620">
        <v>6.5585351554646797E+17</v>
      </c>
      <c r="B25620" t="s">
        <v>51614</v>
      </c>
      <c r="C25620" t="s">
        <v>51615</v>
      </c>
      <c r="D25620" s="1">
        <v>42295.96570601852</v>
      </c>
      <c r="E25620">
        <v>480</v>
      </c>
      <c r="F25620">
        <v>1050</v>
      </c>
      <c r="G25620" t="s">
        <v>576</v>
      </c>
      <c r="H25620" t="s">
        <v>616</v>
      </c>
    </row>
    <row r="25621" spans="1:8" x14ac:dyDescent="0.2">
      <c r="A25621">
        <v>6.5585364214311296E+17</v>
      </c>
      <c r="B25621" t="s">
        <v>51616</v>
      </c>
      <c r="C25621" t="s">
        <v>51617</v>
      </c>
      <c r="D25621" s="1">
        <v>42295.966064814813</v>
      </c>
      <c r="E25621">
        <v>562</v>
      </c>
      <c r="F25621">
        <v>1087</v>
      </c>
      <c r="G25621" t="s">
        <v>215</v>
      </c>
    </row>
    <row r="25622" spans="1:8" x14ac:dyDescent="0.2">
      <c r="A25622">
        <v>6.5585401219397197E+17</v>
      </c>
      <c r="B25622" t="s">
        <v>51618</v>
      </c>
      <c r="C25622" t="s">
        <v>51619</v>
      </c>
      <c r="D25622" s="1">
        <v>42295.967083333337</v>
      </c>
      <c r="E25622">
        <v>369</v>
      </c>
      <c r="F25622">
        <v>825</v>
      </c>
      <c r="G25622" t="s">
        <v>576</v>
      </c>
    </row>
    <row r="25623" spans="1:8" x14ac:dyDescent="0.2">
      <c r="A25623">
        <v>6.5585409084561805E+17</v>
      </c>
      <c r="B25623" t="s">
        <v>51620</v>
      </c>
      <c r="C25623" t="s">
        <v>51621</v>
      </c>
      <c r="D25623" s="1">
        <v>42295.967303240737</v>
      </c>
      <c r="E25623">
        <v>631</v>
      </c>
      <c r="F25623">
        <v>1237</v>
      </c>
      <c r="G25623" t="s">
        <v>576</v>
      </c>
    </row>
    <row r="25624" spans="1:8" x14ac:dyDescent="0.2">
      <c r="A25624">
        <v>6.5585516116063398E+17</v>
      </c>
      <c r="B25624" t="s">
        <v>51622</v>
      </c>
      <c r="C25624" t="s">
        <v>51623</v>
      </c>
      <c r="D25624" s="1">
        <v>42295.970254629632</v>
      </c>
      <c r="E25624">
        <v>516</v>
      </c>
      <c r="F25624">
        <v>1195</v>
      </c>
      <c r="G25624" t="s">
        <v>487</v>
      </c>
    </row>
    <row r="25625" spans="1:8" x14ac:dyDescent="0.2">
      <c r="A25625">
        <v>6.5585562935402906E+17</v>
      </c>
      <c r="B25625" t="s">
        <v>51624</v>
      </c>
      <c r="C25625" t="s">
        <v>51625</v>
      </c>
      <c r="D25625" s="1">
        <v>42295.971539351849</v>
      </c>
      <c r="E25625">
        <v>672</v>
      </c>
      <c r="F25625">
        <v>1656</v>
      </c>
      <c r="G25625" t="s">
        <v>51626</v>
      </c>
      <c r="H25625" t="s">
        <v>390</v>
      </c>
    </row>
    <row r="25626" spans="1:8" x14ac:dyDescent="0.2">
      <c r="A25626">
        <v>6.5585788158626995E+17</v>
      </c>
      <c r="B25626" t="s">
        <v>51627</v>
      </c>
      <c r="C25626" t="s">
        <v>51628</v>
      </c>
      <c r="D25626" s="1">
        <v>42295.977754629632</v>
      </c>
      <c r="E25626">
        <v>482</v>
      </c>
      <c r="F25626">
        <v>1030</v>
      </c>
      <c r="G25626" t="s">
        <v>89</v>
      </c>
    </row>
    <row r="25627" spans="1:8" x14ac:dyDescent="0.2">
      <c r="A25627">
        <v>6.5587027736519002E+17</v>
      </c>
      <c r="B25627" t="s">
        <v>51629</v>
      </c>
      <c r="C25627" t="s">
        <v>51630</v>
      </c>
      <c r="D25627" s="1">
        <v>42296.011967592596</v>
      </c>
      <c r="E25627">
        <v>320</v>
      </c>
      <c r="F25627">
        <v>676</v>
      </c>
      <c r="G25627" t="s">
        <v>546</v>
      </c>
    </row>
    <row r="25628" spans="1:8" x14ac:dyDescent="0.2">
      <c r="A25628">
        <v>6.5587060819926195E+17</v>
      </c>
      <c r="B25628" t="s">
        <v>51631</v>
      </c>
      <c r="C25628" t="s">
        <v>51632</v>
      </c>
      <c r="D25628" s="1">
        <v>42296.012881944444</v>
      </c>
      <c r="E25628">
        <v>275</v>
      </c>
      <c r="F25628">
        <v>519</v>
      </c>
      <c r="G25628" t="s">
        <v>51633</v>
      </c>
      <c r="H25628" t="s">
        <v>390</v>
      </c>
    </row>
    <row r="25629" spans="1:8" x14ac:dyDescent="0.2">
      <c r="A25629">
        <v>6.5587111837764403E+17</v>
      </c>
      <c r="B25629" t="s">
        <v>51634</v>
      </c>
      <c r="C25629" t="s">
        <v>51635</v>
      </c>
      <c r="D25629" s="1">
        <v>42296.014282407406</v>
      </c>
      <c r="E25629">
        <v>351</v>
      </c>
      <c r="F25629">
        <v>757</v>
      </c>
      <c r="G25629" t="s">
        <v>546</v>
      </c>
      <c r="H25629" t="s">
        <v>390</v>
      </c>
    </row>
    <row r="25630" spans="1:8" x14ac:dyDescent="0.2">
      <c r="A25630">
        <v>6.5587127420021094E+17</v>
      </c>
      <c r="B25630" t="s">
        <v>51636</v>
      </c>
      <c r="C25630" t="s">
        <v>51637</v>
      </c>
      <c r="D25630" s="1">
        <v>42296.014710648145</v>
      </c>
      <c r="E25630">
        <v>440</v>
      </c>
      <c r="F25630">
        <v>894</v>
      </c>
      <c r="G25630" t="s">
        <v>215</v>
      </c>
    </row>
    <row r="25631" spans="1:8" x14ac:dyDescent="0.2">
      <c r="A25631">
        <v>6.5587136160956403E+17</v>
      </c>
      <c r="B25631" t="s">
        <v>51638</v>
      </c>
      <c r="C25631" t="s">
        <v>51639</v>
      </c>
      <c r="D25631" s="1">
        <v>42296.014953703707</v>
      </c>
      <c r="E25631">
        <v>405</v>
      </c>
      <c r="F25631">
        <v>854</v>
      </c>
      <c r="G25631" t="s">
        <v>576</v>
      </c>
    </row>
    <row r="25632" spans="1:8" x14ac:dyDescent="0.2">
      <c r="A25632">
        <v>6.5587158589994995E+17</v>
      </c>
      <c r="B25632" t="s">
        <v>51640</v>
      </c>
      <c r="C25632" t="s">
        <v>51641</v>
      </c>
      <c r="D25632" s="1">
        <v>42296.0155787037</v>
      </c>
      <c r="E25632">
        <v>462</v>
      </c>
      <c r="F25632">
        <v>927</v>
      </c>
      <c r="G25632" t="s">
        <v>89</v>
      </c>
      <c r="H25632" t="s">
        <v>390</v>
      </c>
    </row>
    <row r="25633" spans="1:8" x14ac:dyDescent="0.2">
      <c r="A25633">
        <v>6.5587188602333094E+17</v>
      </c>
      <c r="B25633" t="s">
        <v>51642</v>
      </c>
      <c r="C25633" t="s">
        <v>51643</v>
      </c>
      <c r="D25633" s="1">
        <v>42296.016400462962</v>
      </c>
      <c r="E25633">
        <v>691</v>
      </c>
      <c r="F25633">
        <v>1394</v>
      </c>
      <c r="G25633" t="s">
        <v>215</v>
      </c>
    </row>
    <row r="25634" spans="1:8" x14ac:dyDescent="0.2">
      <c r="A25634">
        <v>6.5587235492139802E+17</v>
      </c>
      <c r="B25634" t="s">
        <v>51644</v>
      </c>
      <c r="C25634" t="s">
        <v>51645</v>
      </c>
      <c r="D25634" s="1">
        <v>42296.017696759256</v>
      </c>
      <c r="E25634">
        <v>535</v>
      </c>
      <c r="F25634">
        <v>1153</v>
      </c>
      <c r="G25634" t="e">
        <f>_xlfn.SINGLE( _xlfn.SINGLE(FoxNewsDear))</f>
        <v>#NAME?</v>
      </c>
      <c r="H25634" t="s">
        <v>390</v>
      </c>
    </row>
    <row r="25635" spans="1:8" x14ac:dyDescent="0.2">
      <c r="A25635">
        <v>6.5587246854498304E+17</v>
      </c>
      <c r="B25635" t="s">
        <v>51646</v>
      </c>
      <c r="C25635" t="s">
        <v>51647</v>
      </c>
      <c r="D25635" s="1">
        <v>42296.018009259256</v>
      </c>
      <c r="E25635">
        <v>357</v>
      </c>
      <c r="F25635">
        <v>847</v>
      </c>
      <c r="G25635" t="s">
        <v>576</v>
      </c>
    </row>
    <row r="25636" spans="1:8" x14ac:dyDescent="0.2">
      <c r="A25636">
        <v>6.5587263508831795E+17</v>
      </c>
      <c r="B25636" t="s">
        <v>51648</v>
      </c>
      <c r="C25636" t="s">
        <v>51649</v>
      </c>
      <c r="D25636" s="1">
        <v>42296.018472222226</v>
      </c>
      <c r="E25636">
        <v>524</v>
      </c>
      <c r="F25636">
        <v>981</v>
      </c>
      <c r="G25636" t="s">
        <v>51650</v>
      </c>
    </row>
    <row r="25637" spans="1:8" x14ac:dyDescent="0.2">
      <c r="A25637">
        <v>6.5587281608933299E+17</v>
      </c>
      <c r="B25637" t="s">
        <v>51651</v>
      </c>
      <c r="C25637" t="s">
        <v>51652</v>
      </c>
      <c r="D25637" s="1">
        <v>42296.018969907411</v>
      </c>
      <c r="E25637">
        <v>427</v>
      </c>
      <c r="F25637">
        <v>945</v>
      </c>
      <c r="G25637" t="s">
        <v>576</v>
      </c>
      <c r="H25637" t="s">
        <v>13093</v>
      </c>
    </row>
    <row r="25638" spans="1:8" x14ac:dyDescent="0.2">
      <c r="A25638">
        <v>6.5587300845689997E+17</v>
      </c>
      <c r="B25638" t="s">
        <v>51653</v>
      </c>
      <c r="C25638" t="s">
        <v>51654</v>
      </c>
      <c r="D25638" s="1">
        <v>42296.019502314812</v>
      </c>
      <c r="E25638">
        <v>352</v>
      </c>
      <c r="F25638">
        <v>843</v>
      </c>
      <c r="G25638" t="s">
        <v>215</v>
      </c>
    </row>
    <row r="25639" spans="1:8" x14ac:dyDescent="0.2">
      <c r="A25639">
        <v>6.5587332499676301E+17</v>
      </c>
      <c r="B25639" t="s">
        <v>51655</v>
      </c>
      <c r="C25639" t="s">
        <v>51656</v>
      </c>
      <c r="D25639" s="1">
        <v>42296.020370370374</v>
      </c>
      <c r="E25639">
        <v>510</v>
      </c>
      <c r="F25639">
        <v>1096</v>
      </c>
      <c r="G25639" t="s">
        <v>215</v>
      </c>
      <c r="H25639" t="s">
        <v>616</v>
      </c>
    </row>
    <row r="25640" spans="1:8" x14ac:dyDescent="0.2">
      <c r="A25640">
        <v>6.5587350079268403E+17</v>
      </c>
      <c r="B25640" t="s">
        <v>51657</v>
      </c>
      <c r="C25640" t="s">
        <v>51658</v>
      </c>
      <c r="D25640" s="1">
        <v>42296.020856481482</v>
      </c>
      <c r="E25640">
        <v>489</v>
      </c>
      <c r="F25640">
        <v>1080</v>
      </c>
      <c r="G25640" t="s">
        <v>487</v>
      </c>
    </row>
    <row r="25641" spans="1:8" x14ac:dyDescent="0.2">
      <c r="A25641">
        <v>6.5587369678408397E+17</v>
      </c>
      <c r="B25641" t="s">
        <v>51659</v>
      </c>
      <c r="C25641" t="s">
        <v>51660</v>
      </c>
      <c r="D25641" s="1">
        <v>42296.02140046296</v>
      </c>
      <c r="E25641">
        <v>368</v>
      </c>
      <c r="F25641">
        <v>872</v>
      </c>
      <c r="G25641" t="s">
        <v>576</v>
      </c>
    </row>
    <row r="25642" spans="1:8" x14ac:dyDescent="0.2">
      <c r="A25642">
        <v>6.5587372826654298E+17</v>
      </c>
      <c r="B25642" t="s">
        <v>51661</v>
      </c>
      <c r="C25642" t="s">
        <v>51662</v>
      </c>
      <c r="D25642" s="1">
        <v>42296.021493055552</v>
      </c>
      <c r="E25642">
        <v>441</v>
      </c>
      <c r="F25642">
        <v>1150</v>
      </c>
      <c r="G25642" t="s">
        <v>576</v>
      </c>
    </row>
    <row r="25643" spans="1:8" x14ac:dyDescent="0.2">
      <c r="A25643">
        <v>6.5587856724346803E+17</v>
      </c>
      <c r="B25643" t="s">
        <v>51663</v>
      </c>
      <c r="C25643" t="s">
        <v>51664</v>
      </c>
      <c r="D25643" s="1">
        <v>42296.034837962965</v>
      </c>
      <c r="E25643">
        <v>1728</v>
      </c>
      <c r="F25643">
        <v>3793</v>
      </c>
      <c r="G25643" t="s">
        <v>89</v>
      </c>
    </row>
    <row r="25644" spans="1:8" x14ac:dyDescent="0.2">
      <c r="A25644">
        <v>6.5589554144074906E+17</v>
      </c>
      <c r="B25644" t="s">
        <v>51665</v>
      </c>
      <c r="C25644" t="s">
        <v>51666</v>
      </c>
      <c r="D25644" s="1">
        <v>42296.081678240742</v>
      </c>
      <c r="E25644">
        <v>488</v>
      </c>
      <c r="F25644">
        <v>1059</v>
      </c>
      <c r="G25644" t="s">
        <v>576</v>
      </c>
    </row>
    <row r="25645" spans="1:8" x14ac:dyDescent="0.2">
      <c r="A25645">
        <v>6.5589589116178406E+17</v>
      </c>
      <c r="B25645" t="s">
        <v>51667</v>
      </c>
      <c r="C25645" t="s">
        <v>51668</v>
      </c>
      <c r="D25645" s="1">
        <v>42296.082650462966</v>
      </c>
      <c r="E25645">
        <v>504</v>
      </c>
      <c r="F25645">
        <v>1168</v>
      </c>
      <c r="G25645" t="s">
        <v>215</v>
      </c>
    </row>
    <row r="25646" spans="1:8" x14ac:dyDescent="0.2">
      <c r="A25646">
        <v>6.5589648922343002E+17</v>
      </c>
      <c r="B25646" t="s">
        <v>51669</v>
      </c>
      <c r="C25646" t="s">
        <v>51670</v>
      </c>
      <c r="D25646" s="1">
        <v>42296.084293981483</v>
      </c>
      <c r="E25646">
        <v>652</v>
      </c>
      <c r="F25646">
        <v>1108</v>
      </c>
      <c r="G25646" t="s">
        <v>576</v>
      </c>
    </row>
    <row r="25647" spans="1:8" x14ac:dyDescent="0.2">
      <c r="A25647">
        <v>6.5589671620654195E+17</v>
      </c>
      <c r="B25647" t="s">
        <v>51671</v>
      </c>
      <c r="C25647" t="s">
        <v>51672</v>
      </c>
      <c r="D25647" s="1">
        <v>42296.084918981483</v>
      </c>
      <c r="E25647">
        <v>701</v>
      </c>
      <c r="F25647">
        <v>1554</v>
      </c>
      <c r="G25647" t="s">
        <v>215</v>
      </c>
    </row>
    <row r="25648" spans="1:8" x14ac:dyDescent="0.2">
      <c r="A25648">
        <v>6.5590370906335206E+17</v>
      </c>
      <c r="B25648" t="s">
        <v>51673</v>
      </c>
      <c r="C25648" t="s">
        <v>51674</v>
      </c>
      <c r="D25648" s="1">
        <v>42296.104212962964</v>
      </c>
      <c r="E25648">
        <v>550</v>
      </c>
      <c r="F25648">
        <v>1169</v>
      </c>
      <c r="G25648" t="s">
        <v>576</v>
      </c>
    </row>
    <row r="25649" spans="1:8" x14ac:dyDescent="0.2">
      <c r="A25649">
        <v>6.5590403632822605E+17</v>
      </c>
      <c r="B25649" t="s">
        <v>51675</v>
      </c>
      <c r="C25649" t="s">
        <v>51676</v>
      </c>
      <c r="D25649" s="1">
        <v>42296.105127314811</v>
      </c>
      <c r="E25649">
        <v>588</v>
      </c>
      <c r="F25649">
        <v>1335</v>
      </c>
      <c r="G25649" t="s">
        <v>51677</v>
      </c>
    </row>
    <row r="25650" spans="1:8" x14ac:dyDescent="0.2">
      <c r="A25650">
        <v>6.5590531266747494E+17</v>
      </c>
      <c r="B25650" t="s">
        <v>51678</v>
      </c>
      <c r="C25650" t="s">
        <v>51679</v>
      </c>
      <c r="D25650" s="1">
        <v>42296.10864583333</v>
      </c>
      <c r="E25650">
        <v>408</v>
      </c>
      <c r="F25650">
        <v>837</v>
      </c>
      <c r="G25650" t="s">
        <v>215</v>
      </c>
    </row>
    <row r="25651" spans="1:8" x14ac:dyDescent="0.2">
      <c r="A25651">
        <v>6.5590560191929498E+17</v>
      </c>
      <c r="B25651" t="s">
        <v>51680</v>
      </c>
      <c r="C25651" t="s">
        <v>51681</v>
      </c>
      <c r="D25651" s="1">
        <v>42296.109444444446</v>
      </c>
      <c r="E25651">
        <v>533</v>
      </c>
      <c r="F25651">
        <v>1161</v>
      </c>
      <c r="G25651" t="s">
        <v>487</v>
      </c>
    </row>
    <row r="25652" spans="1:8" x14ac:dyDescent="0.2">
      <c r="A25652">
        <v>6.5590575471775706E+17</v>
      </c>
      <c r="B25652" t="s">
        <v>51682</v>
      </c>
      <c r="C25652" t="s">
        <v>51683</v>
      </c>
      <c r="D25652" s="1">
        <v>42296.109861111108</v>
      </c>
      <c r="E25652">
        <v>631</v>
      </c>
      <c r="F25652">
        <v>1348</v>
      </c>
      <c r="G25652" t="s">
        <v>51684</v>
      </c>
      <c r="H25652" t="s">
        <v>13093</v>
      </c>
    </row>
    <row r="25653" spans="1:8" x14ac:dyDescent="0.2">
      <c r="A25653">
        <v>6.5590703533110797E+17</v>
      </c>
      <c r="B25653" t="s">
        <v>51685</v>
      </c>
      <c r="C25653" t="s">
        <v>51686</v>
      </c>
      <c r="D25653" s="1">
        <v>42296.113402777781</v>
      </c>
      <c r="E25653">
        <v>1042</v>
      </c>
      <c r="F25653">
        <v>1419</v>
      </c>
      <c r="G25653" t="s">
        <v>215</v>
      </c>
      <c r="H25653" t="s">
        <v>390</v>
      </c>
    </row>
    <row r="25654" spans="1:8" x14ac:dyDescent="0.2">
      <c r="A25654">
        <v>6.5590712862917402E+17</v>
      </c>
      <c r="B25654" t="s">
        <v>51687</v>
      </c>
      <c r="C25654" t="s">
        <v>51688</v>
      </c>
      <c r="D25654" s="1">
        <v>42296.113657407404</v>
      </c>
      <c r="E25654">
        <v>1246</v>
      </c>
      <c r="F25654">
        <v>2017</v>
      </c>
      <c r="G25654" t="s">
        <v>487</v>
      </c>
    </row>
    <row r="25655" spans="1:8" x14ac:dyDescent="0.2">
      <c r="A25655">
        <v>6.5590882116073805E+17</v>
      </c>
      <c r="B25655" t="s">
        <v>51689</v>
      </c>
      <c r="C25655" t="s">
        <v>51690</v>
      </c>
      <c r="D25655" s="1">
        <v>42296.118321759262</v>
      </c>
      <c r="E25655">
        <v>1166</v>
      </c>
      <c r="F25655">
        <v>1933</v>
      </c>
      <c r="G25655" t="s">
        <v>546</v>
      </c>
      <c r="H25655" t="s">
        <v>390</v>
      </c>
    </row>
    <row r="25656" spans="1:8" x14ac:dyDescent="0.2">
      <c r="A25656">
        <v>6.5590949733299802E+17</v>
      </c>
      <c r="B25656" t="s">
        <v>51691</v>
      </c>
      <c r="C25656" t="s">
        <v>51692</v>
      </c>
      <c r="D25656" s="1">
        <v>42296.120196759257</v>
      </c>
      <c r="E25656">
        <v>670</v>
      </c>
      <c r="F25656">
        <v>1386</v>
      </c>
      <c r="G25656" t="s">
        <v>51693</v>
      </c>
    </row>
    <row r="25657" spans="1:8" x14ac:dyDescent="0.2">
      <c r="A25657">
        <v>6.5610010938667405E+17</v>
      </c>
      <c r="B25657" t="s">
        <v>51694</v>
      </c>
      <c r="C25657" t="s">
        <v>51695</v>
      </c>
      <c r="D25657" s="1">
        <v>42296.646180555559</v>
      </c>
      <c r="E25657">
        <v>6503</v>
      </c>
      <c r="F25657">
        <v>9628</v>
      </c>
    </row>
    <row r="25658" spans="1:8" x14ac:dyDescent="0.2">
      <c r="A25658">
        <v>6.5610162153814797E+17</v>
      </c>
      <c r="B25658" t="s">
        <v>51696</v>
      </c>
      <c r="C25658" t="s">
        <v>51697</v>
      </c>
      <c r="D25658" s="1">
        <v>42296.650358796294</v>
      </c>
      <c r="E25658">
        <v>2076</v>
      </c>
      <c r="F25658">
        <v>4677</v>
      </c>
    </row>
    <row r="25659" spans="1:8" x14ac:dyDescent="0.2">
      <c r="A25659">
        <v>6.5614438199346304E+17</v>
      </c>
      <c r="B25659" t="s">
        <v>51698</v>
      </c>
      <c r="C25659" t="s">
        <v>51699</v>
      </c>
      <c r="D25659" s="1">
        <v>42296.76834490741</v>
      </c>
      <c r="E25659">
        <v>4328</v>
      </c>
      <c r="F25659">
        <v>8531</v>
      </c>
      <c r="G25659" t="s">
        <v>89</v>
      </c>
    </row>
    <row r="25660" spans="1:8" x14ac:dyDescent="0.2">
      <c r="A25660">
        <v>6.5616347303499699E+17</v>
      </c>
      <c r="B25660" t="s">
        <v>51700</v>
      </c>
      <c r="C25660" t="s">
        <v>51701</v>
      </c>
      <c r="D25660" s="1">
        <v>42296.821030092593</v>
      </c>
      <c r="E25660">
        <v>1551</v>
      </c>
      <c r="F25660">
        <v>2396</v>
      </c>
    </row>
    <row r="25661" spans="1:8" x14ac:dyDescent="0.2">
      <c r="A25661">
        <v>6.5616635133415002E+17</v>
      </c>
      <c r="B25661" t="s">
        <v>51702</v>
      </c>
      <c r="C25661" t="s">
        <v>51703</v>
      </c>
      <c r="D25661" s="1">
        <v>42296.828969907408</v>
      </c>
      <c r="E25661">
        <v>1096</v>
      </c>
      <c r="F25661">
        <v>1708</v>
      </c>
    </row>
    <row r="25662" spans="1:8" x14ac:dyDescent="0.2">
      <c r="A25662">
        <v>6.5618834433498701E+17</v>
      </c>
      <c r="B25662" t="s">
        <v>51704</v>
      </c>
      <c r="C25662" t="s">
        <v>51705</v>
      </c>
      <c r="D25662" s="1">
        <v>42296.889664351853</v>
      </c>
      <c r="E25662">
        <v>1302</v>
      </c>
      <c r="F25662">
        <v>1904</v>
      </c>
      <c r="G25662" t="s">
        <v>89</v>
      </c>
    </row>
    <row r="25663" spans="1:8" x14ac:dyDescent="0.2">
      <c r="A25663">
        <v>6.5620609164317402E+17</v>
      </c>
      <c r="B25663" t="s">
        <v>51706</v>
      </c>
      <c r="C25663" t="s">
        <v>51707</v>
      </c>
      <c r="D25663" s="1">
        <v>42296.938634259262</v>
      </c>
      <c r="E25663">
        <v>1476</v>
      </c>
      <c r="F25663">
        <v>2628</v>
      </c>
      <c r="H25663" t="s">
        <v>390</v>
      </c>
    </row>
    <row r="25664" spans="1:8" x14ac:dyDescent="0.2">
      <c r="A25664">
        <v>6.5625868897026406E+17</v>
      </c>
      <c r="B25664" t="s">
        <v>51708</v>
      </c>
      <c r="C25664" t="s">
        <v>51709</v>
      </c>
      <c r="D25664" s="1">
        <v>42297.083773148152</v>
      </c>
      <c r="E25664">
        <v>1594</v>
      </c>
      <c r="F25664">
        <v>3665</v>
      </c>
      <c r="H25664" t="s">
        <v>390</v>
      </c>
    </row>
    <row r="25665" spans="1:8" x14ac:dyDescent="0.2">
      <c r="A25665">
        <v>6.5630215729411597E+17</v>
      </c>
      <c r="B25665" t="s">
        <v>51710</v>
      </c>
      <c r="C25665" t="s">
        <v>51711</v>
      </c>
      <c r="D25665" s="1">
        <v>42297.203726851854</v>
      </c>
      <c r="E25665">
        <v>558</v>
      </c>
      <c r="F25665">
        <v>1098</v>
      </c>
      <c r="G25665" t="s">
        <v>576</v>
      </c>
      <c r="H25665" t="s">
        <v>390</v>
      </c>
    </row>
    <row r="25666" spans="1:8" x14ac:dyDescent="0.2">
      <c r="A25666">
        <v>6.5630226581335194E+17</v>
      </c>
      <c r="B25666" t="s">
        <v>51712</v>
      </c>
      <c r="C25666" t="s">
        <v>51713</v>
      </c>
      <c r="D25666" s="1">
        <v>42297.204027777778</v>
      </c>
      <c r="E25666">
        <v>689</v>
      </c>
      <c r="F25666">
        <v>1699</v>
      </c>
      <c r="G25666" t="s">
        <v>215</v>
      </c>
    </row>
    <row r="25667" spans="1:8" x14ac:dyDescent="0.2">
      <c r="A25667">
        <v>6.5630273768513894E+17</v>
      </c>
      <c r="B25667" t="s">
        <v>51714</v>
      </c>
      <c r="C25667" t="s">
        <v>51715</v>
      </c>
      <c r="D25667" s="1">
        <v>42297.205324074072</v>
      </c>
      <c r="E25667">
        <v>684</v>
      </c>
      <c r="F25667">
        <v>1709</v>
      </c>
      <c r="G25667" t="s">
        <v>215</v>
      </c>
    </row>
    <row r="25668" spans="1:8" x14ac:dyDescent="0.2">
      <c r="A25668">
        <v>6.5630293053505498E+17</v>
      </c>
      <c r="B25668" t="s">
        <v>51716</v>
      </c>
      <c r="C25668" t="s">
        <v>51717</v>
      </c>
      <c r="D25668" s="1">
        <v>42297.20585648148</v>
      </c>
      <c r="E25668">
        <v>751</v>
      </c>
      <c r="F25668">
        <v>1652</v>
      </c>
      <c r="G25668" t="s">
        <v>89</v>
      </c>
    </row>
    <row r="25669" spans="1:8" x14ac:dyDescent="0.2">
      <c r="A25669">
        <v>6.5630323861088602E+17</v>
      </c>
      <c r="B25669" t="s">
        <v>51718</v>
      </c>
      <c r="C25669" t="s">
        <v>51719</v>
      </c>
      <c r="D25669" s="1">
        <v>42297.206712962965</v>
      </c>
      <c r="E25669">
        <v>1071</v>
      </c>
      <c r="F25669">
        <v>2241</v>
      </c>
      <c r="G25669" t="s">
        <v>215</v>
      </c>
    </row>
    <row r="25670" spans="1:8" x14ac:dyDescent="0.2">
      <c r="A25670">
        <v>6.56545044896288E+17</v>
      </c>
      <c r="B25670" t="s">
        <v>51720</v>
      </c>
      <c r="C25670" t="s">
        <v>51721</v>
      </c>
      <c r="D25670" s="1">
        <v>42297.873969907407</v>
      </c>
      <c r="E25670">
        <v>1124</v>
      </c>
      <c r="F25670">
        <v>2027</v>
      </c>
      <c r="H25670" t="s">
        <v>390</v>
      </c>
    </row>
    <row r="25671" spans="1:8" x14ac:dyDescent="0.2">
      <c r="A25671">
        <v>6.5655233507483597E+17</v>
      </c>
      <c r="B25671" t="s">
        <v>51722</v>
      </c>
      <c r="C25671" t="s">
        <v>51723</v>
      </c>
      <c r="D25671" s="1">
        <v>42297.894085648149</v>
      </c>
      <c r="E25671">
        <v>839</v>
      </c>
      <c r="F25671">
        <v>1695</v>
      </c>
      <c r="G25671" t="s">
        <v>215</v>
      </c>
      <c r="H25671" t="s">
        <v>390</v>
      </c>
    </row>
    <row r="25672" spans="1:8" x14ac:dyDescent="0.2">
      <c r="A25672">
        <v>6.5655374285937395E+17</v>
      </c>
      <c r="B25672" t="s">
        <v>51724</v>
      </c>
      <c r="C25672" t="s">
        <v>51725</v>
      </c>
      <c r="D25672" s="1">
        <v>42297.897974537038</v>
      </c>
      <c r="E25672">
        <v>908</v>
      </c>
      <c r="F25672">
        <v>1524</v>
      </c>
    </row>
    <row r="25673" spans="1:8" x14ac:dyDescent="0.2">
      <c r="A25673">
        <v>6.5655606906233203E+17</v>
      </c>
      <c r="B25673" t="s">
        <v>51726</v>
      </c>
      <c r="C25673" t="s">
        <v>51727</v>
      </c>
      <c r="D25673" s="1">
        <v>42297.904386574075</v>
      </c>
      <c r="E25673">
        <v>811</v>
      </c>
      <c r="F25673">
        <v>1496</v>
      </c>
    </row>
    <row r="25674" spans="1:8" x14ac:dyDescent="0.2">
      <c r="A25674">
        <v>6.5655792822957594E+17</v>
      </c>
      <c r="B25674" t="s">
        <v>51728</v>
      </c>
      <c r="C25674" t="s">
        <v>51729</v>
      </c>
      <c r="D25674" s="1">
        <v>42297.909525462965</v>
      </c>
      <c r="E25674">
        <v>472</v>
      </c>
      <c r="F25674">
        <v>1125</v>
      </c>
    </row>
    <row r="25675" spans="1:8" x14ac:dyDescent="0.2">
      <c r="A25675">
        <v>6.5662042533469299E+17</v>
      </c>
      <c r="B25675" t="s">
        <v>51730</v>
      </c>
      <c r="C25675" t="s">
        <v>51731</v>
      </c>
      <c r="D25675" s="1">
        <v>42298.081979166665</v>
      </c>
      <c r="E25675">
        <v>632</v>
      </c>
      <c r="F25675">
        <v>1309</v>
      </c>
      <c r="G25675" t="s">
        <v>51732</v>
      </c>
    </row>
    <row r="25676" spans="1:8" x14ac:dyDescent="0.2">
      <c r="A25676">
        <v>6.5662222849528998E+17</v>
      </c>
      <c r="B25676" t="s">
        <v>51733</v>
      </c>
      <c r="C25676" t="s">
        <v>51734</v>
      </c>
      <c r="D25676" s="1">
        <v>42298.086956018517</v>
      </c>
      <c r="E25676">
        <v>771</v>
      </c>
      <c r="F25676">
        <v>1770</v>
      </c>
      <c r="G25676" t="s">
        <v>89</v>
      </c>
    </row>
    <row r="25677" spans="1:8" x14ac:dyDescent="0.2">
      <c r="A25677">
        <v>6.5662638177465101E+17</v>
      </c>
      <c r="B25677" t="s">
        <v>51735</v>
      </c>
      <c r="C25677" t="s">
        <v>51736</v>
      </c>
      <c r="D25677" s="1">
        <v>42298.098414351851</v>
      </c>
      <c r="E25677">
        <v>914</v>
      </c>
      <c r="F25677">
        <v>1856</v>
      </c>
      <c r="G25677" t="s">
        <v>89</v>
      </c>
    </row>
    <row r="25678" spans="1:8" x14ac:dyDescent="0.2">
      <c r="A25678">
        <v>6.5662683562355494E+17</v>
      </c>
      <c r="B25678" t="s">
        <v>51737</v>
      </c>
      <c r="C25678" t="s">
        <v>51738</v>
      </c>
      <c r="D25678" s="1">
        <v>42298.099664351852</v>
      </c>
      <c r="E25678">
        <v>747</v>
      </c>
      <c r="F25678">
        <v>1437</v>
      </c>
      <c r="G25678" t="s">
        <v>487</v>
      </c>
    </row>
    <row r="25679" spans="1:8" x14ac:dyDescent="0.2">
      <c r="A25679">
        <v>6.5662742809431194E+17</v>
      </c>
      <c r="B25679" t="s">
        <v>51739</v>
      </c>
      <c r="C25679" t="s">
        <v>51740</v>
      </c>
      <c r="D25679" s="1">
        <v>42298.101307870369</v>
      </c>
      <c r="E25679">
        <v>621</v>
      </c>
      <c r="F25679">
        <v>1248</v>
      </c>
      <c r="G25679" t="s">
        <v>215</v>
      </c>
      <c r="H25679" t="s">
        <v>23328</v>
      </c>
    </row>
    <row r="25680" spans="1:8" x14ac:dyDescent="0.2">
      <c r="A25680">
        <v>6.5663105783241101E+17</v>
      </c>
      <c r="B25680" t="s">
        <v>51741</v>
      </c>
      <c r="C25680" t="s">
        <v>51742</v>
      </c>
      <c r="D25680" s="1">
        <v>42298.111319444448</v>
      </c>
      <c r="E25680">
        <v>1120</v>
      </c>
      <c r="F25680">
        <v>2258</v>
      </c>
      <c r="G25680" t="e">
        <f>GirlDayTrader</f>
        <v>#NAME?</v>
      </c>
      <c r="H25680" t="s">
        <v>616</v>
      </c>
    </row>
    <row r="25681" spans="1:8" x14ac:dyDescent="0.2">
      <c r="A25681">
        <v>6.5663565640437696E+17</v>
      </c>
      <c r="B25681" t="s">
        <v>51743</v>
      </c>
      <c r="C25681" t="s">
        <v>51744</v>
      </c>
      <c r="D25681" s="1">
        <v>42298.12400462963</v>
      </c>
      <c r="E25681">
        <v>496</v>
      </c>
      <c r="F25681">
        <v>1231</v>
      </c>
      <c r="G25681" t="s">
        <v>89</v>
      </c>
    </row>
    <row r="25682" spans="1:8" x14ac:dyDescent="0.2">
      <c r="A25682">
        <v>6.5663879242676198E+17</v>
      </c>
      <c r="B25682" t="s">
        <v>51745</v>
      </c>
      <c r="C25682" t="s">
        <v>51746</v>
      </c>
      <c r="D25682" s="1">
        <v>42298.132662037038</v>
      </c>
      <c r="E25682">
        <v>859</v>
      </c>
      <c r="F25682">
        <v>1920</v>
      </c>
      <c r="G25682" t="s">
        <v>215</v>
      </c>
    </row>
    <row r="25683" spans="1:8" x14ac:dyDescent="0.2">
      <c r="A25683">
        <v>6.5663889538856499E+17</v>
      </c>
      <c r="B25683" t="s">
        <v>51747</v>
      </c>
      <c r="C25683" t="s">
        <v>51748</v>
      </c>
      <c r="D25683" s="1">
        <v>42298.132951388892</v>
      </c>
      <c r="E25683">
        <v>637</v>
      </c>
      <c r="F25683">
        <v>1500</v>
      </c>
      <c r="G25683" t="s">
        <v>51749</v>
      </c>
      <c r="H25683" t="s">
        <v>390</v>
      </c>
    </row>
    <row r="25684" spans="1:8" x14ac:dyDescent="0.2">
      <c r="A25684">
        <v>6.5666288695839501E+17</v>
      </c>
      <c r="B25684" t="s">
        <v>51750</v>
      </c>
      <c r="C25684" t="s">
        <v>51751</v>
      </c>
      <c r="D25684" s="1">
        <v>42298.199155092596</v>
      </c>
      <c r="E25684">
        <v>722</v>
      </c>
      <c r="F25684">
        <v>1729</v>
      </c>
      <c r="G25684" t="s">
        <v>89</v>
      </c>
    </row>
    <row r="25685" spans="1:8" x14ac:dyDescent="0.2">
      <c r="A25685">
        <v>6.5666347832168397E+17</v>
      </c>
      <c r="B25685" t="s">
        <v>51752</v>
      </c>
      <c r="C25685" t="s">
        <v>51753</v>
      </c>
      <c r="D25685" s="1">
        <v>42298.200787037036</v>
      </c>
      <c r="E25685">
        <v>618</v>
      </c>
      <c r="F25685">
        <v>1519</v>
      </c>
      <c r="G25685" t="s">
        <v>215</v>
      </c>
    </row>
    <row r="25686" spans="1:8" x14ac:dyDescent="0.2">
      <c r="A25686">
        <v>6.5666936020815002E+17</v>
      </c>
      <c r="B25686" t="s">
        <v>51754</v>
      </c>
      <c r="C25686" t="s">
        <v>51755</v>
      </c>
      <c r="D25686" s="1">
        <v>42298.217013888891</v>
      </c>
      <c r="E25686">
        <v>765</v>
      </c>
      <c r="F25686">
        <v>1789</v>
      </c>
      <c r="G25686" t="e">
        <f>ansun_sayavong</f>
        <v>#NAME?</v>
      </c>
      <c r="H25686" t="s">
        <v>390</v>
      </c>
    </row>
    <row r="25687" spans="1:8" x14ac:dyDescent="0.2">
      <c r="A25687">
        <v>6.5667007631423002E+17</v>
      </c>
      <c r="B25687" t="s">
        <v>51756</v>
      </c>
      <c r="C25687" t="s">
        <v>51757</v>
      </c>
      <c r="D25687" s="1">
        <v>42298.218993055554</v>
      </c>
      <c r="E25687">
        <v>574</v>
      </c>
      <c r="F25687">
        <v>1267</v>
      </c>
      <c r="G25687" t="s">
        <v>215</v>
      </c>
    </row>
    <row r="25688" spans="1:8" x14ac:dyDescent="0.2">
      <c r="A25688">
        <v>6.5667140357655296E+17</v>
      </c>
      <c r="B25688" t="s">
        <v>51758</v>
      </c>
      <c r="C25688" t="s">
        <v>51759</v>
      </c>
      <c r="D25688" s="1">
        <v>42298.222650462965</v>
      </c>
      <c r="E25688">
        <v>737</v>
      </c>
      <c r="F25688">
        <v>1561</v>
      </c>
      <c r="G25688" t="s">
        <v>50413</v>
      </c>
    </row>
    <row r="25689" spans="1:8" x14ac:dyDescent="0.2">
      <c r="A25689">
        <v>6.5667192630005696E+17</v>
      </c>
      <c r="B25689" t="s">
        <v>51760</v>
      </c>
      <c r="C25689" t="s">
        <v>51761</v>
      </c>
      <c r="D25689" s="1">
        <v>42298.224097222221</v>
      </c>
      <c r="E25689">
        <v>379</v>
      </c>
      <c r="F25689">
        <v>955</v>
      </c>
      <c r="G25689" t="s">
        <v>89</v>
      </c>
      <c r="H25689" t="s">
        <v>390</v>
      </c>
    </row>
    <row r="25690" spans="1:8" x14ac:dyDescent="0.2">
      <c r="A25690">
        <v>6.5667204624461005E+17</v>
      </c>
      <c r="B25690" t="s">
        <v>51762</v>
      </c>
      <c r="C25690" t="s">
        <v>51763</v>
      </c>
      <c r="D25690" s="1">
        <v>42298.224421296298</v>
      </c>
      <c r="E25690">
        <v>500</v>
      </c>
      <c r="F25690">
        <v>1238</v>
      </c>
      <c r="G25690" t="s">
        <v>215</v>
      </c>
    </row>
    <row r="25691" spans="1:8" x14ac:dyDescent="0.2">
      <c r="A25691">
        <v>6.5667241002500902E+17</v>
      </c>
      <c r="B25691" t="s">
        <v>51764</v>
      </c>
      <c r="C25691" t="s">
        <v>51765</v>
      </c>
      <c r="D25691" s="1">
        <v>42298.225428240738</v>
      </c>
      <c r="E25691">
        <v>599</v>
      </c>
      <c r="F25691">
        <v>1293</v>
      </c>
      <c r="G25691" t="s">
        <v>51766</v>
      </c>
    </row>
    <row r="25692" spans="1:8" x14ac:dyDescent="0.2">
      <c r="A25692">
        <v>6.5667250960615002E+17</v>
      </c>
      <c r="B25692" t="s">
        <v>51767</v>
      </c>
      <c r="C25692" t="s">
        <v>51768</v>
      </c>
      <c r="D25692" s="1">
        <v>42298.225706018522</v>
      </c>
      <c r="E25692">
        <v>547</v>
      </c>
      <c r="F25692">
        <v>1153</v>
      </c>
      <c r="G25692" t="e">
        <f>_xlfn.SINGLE( _xlfn.SINGLE( _xlfn.SINGLE(blewthebigone)))</f>
        <v>#NAME?</v>
      </c>
    </row>
    <row r="25693" spans="1:8" x14ac:dyDescent="0.2">
      <c r="A25693">
        <v>6.5667267547407501E+17</v>
      </c>
      <c r="B25693" t="s">
        <v>51769</v>
      </c>
      <c r="C25693" t="s">
        <v>51770</v>
      </c>
      <c r="D25693" s="1">
        <v>42298.226157407407</v>
      </c>
      <c r="E25693">
        <v>533</v>
      </c>
      <c r="F25693">
        <v>1340</v>
      </c>
      <c r="G25693" t="s">
        <v>215</v>
      </c>
    </row>
    <row r="25694" spans="1:8" x14ac:dyDescent="0.2">
      <c r="A25694">
        <v>6.5667280973793203E+17</v>
      </c>
      <c r="B25694" t="s">
        <v>51771</v>
      </c>
      <c r="C25694" t="s">
        <v>51772</v>
      </c>
      <c r="D25694" s="1">
        <v>42298.226527777777</v>
      </c>
      <c r="E25694">
        <v>532</v>
      </c>
      <c r="F25694">
        <v>1394</v>
      </c>
      <c r="G25694" t="s">
        <v>215</v>
      </c>
    </row>
    <row r="25695" spans="1:8" x14ac:dyDescent="0.2">
      <c r="A25695">
        <v>6.5667805909816499E+17</v>
      </c>
      <c r="B25695" t="s">
        <v>51773</v>
      </c>
      <c r="C25695" t="s">
        <v>51774</v>
      </c>
      <c r="D25695" s="1">
        <v>42298.241018518522</v>
      </c>
      <c r="E25695">
        <v>1026</v>
      </c>
      <c r="F25695">
        <v>2333</v>
      </c>
      <c r="G25695" t="s">
        <v>89</v>
      </c>
    </row>
    <row r="25696" spans="1:8" x14ac:dyDescent="0.2">
      <c r="A25696">
        <v>6.5668074157783795E+17</v>
      </c>
      <c r="B25696" t="s">
        <v>51775</v>
      </c>
      <c r="C25696" t="s">
        <v>51776</v>
      </c>
      <c r="D25696" s="1">
        <v>42298.248414351852</v>
      </c>
      <c r="E25696">
        <v>750</v>
      </c>
      <c r="F25696">
        <v>1664</v>
      </c>
      <c r="G25696" t="s">
        <v>215</v>
      </c>
    </row>
    <row r="25697" spans="1:8" x14ac:dyDescent="0.2">
      <c r="A25697">
        <v>6.5668100172537805E+17</v>
      </c>
      <c r="B25697" t="s">
        <v>51777</v>
      </c>
      <c r="C25697" t="s">
        <v>51778</v>
      </c>
      <c r="D25697" s="1">
        <v>42298.249143518522</v>
      </c>
      <c r="E25697">
        <v>548</v>
      </c>
      <c r="F25697">
        <v>1168</v>
      </c>
      <c r="G25697" t="s">
        <v>89</v>
      </c>
    </row>
    <row r="25698" spans="1:8" x14ac:dyDescent="0.2">
      <c r="A25698">
        <v>6.5678116042142106E+17</v>
      </c>
      <c r="B25698" t="s">
        <v>51779</v>
      </c>
      <c r="C25698" t="s">
        <v>51780</v>
      </c>
      <c r="D25698" s="1">
        <v>42298.525520833333</v>
      </c>
      <c r="E25698">
        <v>856</v>
      </c>
      <c r="F25698">
        <v>1707</v>
      </c>
    </row>
    <row r="25699" spans="1:8" x14ac:dyDescent="0.2">
      <c r="A25699">
        <v>6.5678239626472205E+17</v>
      </c>
      <c r="B25699" t="s">
        <v>51781</v>
      </c>
      <c r="C25699" t="s">
        <v>51782</v>
      </c>
      <c r="D25699" s="1">
        <v>42298.528935185182</v>
      </c>
      <c r="E25699">
        <v>643</v>
      </c>
      <c r="F25699">
        <v>1757</v>
      </c>
      <c r="G25699" t="s">
        <v>215</v>
      </c>
    </row>
    <row r="25700" spans="1:8" x14ac:dyDescent="0.2">
      <c r="A25700">
        <v>6.5679038055017997E+17</v>
      </c>
      <c r="B25700" t="s">
        <v>51783</v>
      </c>
      <c r="C25700" t="s">
        <v>51784</v>
      </c>
      <c r="D25700" s="1">
        <v>42298.55096064815</v>
      </c>
      <c r="E25700">
        <v>1037</v>
      </c>
      <c r="F25700">
        <v>1848</v>
      </c>
      <c r="G25700" t="s">
        <v>576</v>
      </c>
    </row>
    <row r="25701" spans="1:8" x14ac:dyDescent="0.2">
      <c r="A25701">
        <v>6.5679536090033306E+17</v>
      </c>
      <c r="B25701" t="s">
        <v>51785</v>
      </c>
      <c r="C25701" t="s">
        <v>51786</v>
      </c>
      <c r="D25701" s="1">
        <v>42298.564710648148</v>
      </c>
      <c r="E25701">
        <v>1858</v>
      </c>
      <c r="F25701">
        <v>3493</v>
      </c>
    </row>
    <row r="25702" spans="1:8" x14ac:dyDescent="0.2">
      <c r="A25702">
        <v>6.5683353538331405E+17</v>
      </c>
      <c r="B25702" t="s">
        <v>51787</v>
      </c>
      <c r="C25702" t="s">
        <v>51788</v>
      </c>
      <c r="D25702" s="1">
        <v>42298.670046296298</v>
      </c>
      <c r="E25702">
        <v>656</v>
      </c>
      <c r="F25702">
        <v>1614</v>
      </c>
      <c r="G25702" t="s">
        <v>89</v>
      </c>
      <c r="H25702" t="s">
        <v>505</v>
      </c>
    </row>
    <row r="25703" spans="1:8" x14ac:dyDescent="0.2">
      <c r="A25703">
        <v>6.5686796502814298E+17</v>
      </c>
      <c r="B25703" t="s">
        <v>51789</v>
      </c>
      <c r="C25703" t="s">
        <v>51790</v>
      </c>
      <c r="D25703" s="1">
        <v>42298.765057870369</v>
      </c>
      <c r="E25703">
        <v>755</v>
      </c>
      <c r="F25703">
        <v>1914</v>
      </c>
    </row>
    <row r="25704" spans="1:8" x14ac:dyDescent="0.2">
      <c r="A25704">
        <v>6.5688379335418202E+17</v>
      </c>
      <c r="B25704" t="s">
        <v>51791</v>
      </c>
      <c r="C25704" t="s">
        <v>51792</v>
      </c>
      <c r="D25704" s="1">
        <v>42298.808738425927</v>
      </c>
      <c r="E25704">
        <v>4788</v>
      </c>
      <c r="F25704">
        <v>9906</v>
      </c>
    </row>
    <row r="25705" spans="1:8" x14ac:dyDescent="0.2">
      <c r="A25705">
        <v>6.5691444440086106E+17</v>
      </c>
      <c r="B25705" t="s">
        <v>51793</v>
      </c>
      <c r="C25705" t="s">
        <v>51794</v>
      </c>
      <c r="D25705" s="1">
        <v>42298.893321759257</v>
      </c>
      <c r="E25705">
        <v>590</v>
      </c>
      <c r="F25705">
        <v>1520</v>
      </c>
      <c r="G25705" t="s">
        <v>51795</v>
      </c>
    </row>
    <row r="25706" spans="1:8" x14ac:dyDescent="0.2">
      <c r="A25706">
        <v>6.5693764850277504E+17</v>
      </c>
      <c r="B25706" t="s">
        <v>51796</v>
      </c>
      <c r="C25706" t="s">
        <v>51797</v>
      </c>
      <c r="D25706" s="1">
        <v>42298.957349537035</v>
      </c>
      <c r="E25706">
        <v>2420</v>
      </c>
      <c r="F25706">
        <v>3422</v>
      </c>
    </row>
    <row r="25707" spans="1:8" x14ac:dyDescent="0.2">
      <c r="A25707">
        <v>6.5703818258905395E+17</v>
      </c>
      <c r="B25707" t="s">
        <v>51798</v>
      </c>
      <c r="C25707" t="s">
        <v>51799</v>
      </c>
      <c r="D25707" s="1">
        <v>42299.234768518516</v>
      </c>
      <c r="E25707">
        <v>1219</v>
      </c>
      <c r="F25707">
        <v>2483</v>
      </c>
      <c r="G25707" t="s">
        <v>89</v>
      </c>
      <c r="H25707" t="s">
        <v>390</v>
      </c>
    </row>
    <row r="25708" spans="1:8" x14ac:dyDescent="0.2">
      <c r="A25708">
        <v>6.5703963007268403E+17</v>
      </c>
      <c r="B25708" t="s">
        <v>51800</v>
      </c>
      <c r="C25708" t="s">
        <v>51801</v>
      </c>
      <c r="D25708" s="1">
        <v>42299.238761574074</v>
      </c>
      <c r="E25708">
        <v>794</v>
      </c>
      <c r="F25708">
        <v>1987</v>
      </c>
      <c r="G25708" t="s">
        <v>215</v>
      </c>
      <c r="H25708" t="s">
        <v>616</v>
      </c>
    </row>
    <row r="25709" spans="1:8" x14ac:dyDescent="0.2">
      <c r="A25709">
        <v>6.5722888600726298E+17</v>
      </c>
      <c r="B25709" t="s">
        <v>51802</v>
      </c>
      <c r="C25709" t="s">
        <v>51803</v>
      </c>
      <c r="D25709" s="1">
        <v>42299.761006944442</v>
      </c>
      <c r="E25709">
        <v>1003</v>
      </c>
      <c r="F25709">
        <v>1985</v>
      </c>
    </row>
    <row r="25710" spans="1:8" x14ac:dyDescent="0.2">
      <c r="A25710">
        <v>6.5723140881399296E+17</v>
      </c>
      <c r="B25710" t="s">
        <v>51804</v>
      </c>
      <c r="C25710" t="s">
        <v>51805</v>
      </c>
      <c r="D25710" s="1">
        <v>42299.767974537041</v>
      </c>
      <c r="E25710">
        <v>1044</v>
      </c>
      <c r="F25710">
        <v>2252</v>
      </c>
      <c r="H25710" t="s">
        <v>390</v>
      </c>
    </row>
    <row r="25711" spans="1:8" x14ac:dyDescent="0.2">
      <c r="A25711">
        <v>6.5723582941328896E+17</v>
      </c>
      <c r="B25711" t="s">
        <v>51806</v>
      </c>
      <c r="C25711" t="s">
        <v>51807</v>
      </c>
      <c r="D25711" s="1">
        <v>42299.780173611114</v>
      </c>
      <c r="E25711">
        <v>2236</v>
      </c>
      <c r="F25711">
        <v>4118</v>
      </c>
      <c r="G25711" t="s">
        <v>215</v>
      </c>
      <c r="H25711" t="s">
        <v>616</v>
      </c>
    </row>
    <row r="25712" spans="1:8" x14ac:dyDescent="0.2">
      <c r="A25712">
        <v>6.5723849047684301E+17</v>
      </c>
      <c r="B25712" t="s">
        <v>51808</v>
      </c>
      <c r="C25712" t="s">
        <v>51809</v>
      </c>
      <c r="D25712" s="1">
        <v>42299.787511574075</v>
      </c>
      <c r="E25712">
        <v>1037</v>
      </c>
      <c r="F25712">
        <v>2419</v>
      </c>
    </row>
    <row r="25713" spans="1:8" x14ac:dyDescent="0.2">
      <c r="A25713">
        <v>6.5727007197958502E+17</v>
      </c>
      <c r="B25713" t="s">
        <v>51810</v>
      </c>
      <c r="C25713" t="s">
        <v>51811</v>
      </c>
      <c r="D25713" s="1">
        <v>42299.874664351853</v>
      </c>
      <c r="E25713">
        <v>4547</v>
      </c>
      <c r="F25713">
        <v>7478</v>
      </c>
    </row>
    <row r="25714" spans="1:8" x14ac:dyDescent="0.2">
      <c r="A25714">
        <v>6.5729887486909594E+17</v>
      </c>
      <c r="B25714" t="s">
        <v>51812</v>
      </c>
      <c r="C25714" t="s">
        <v>51813</v>
      </c>
      <c r="D25714" s="1">
        <v>42299.954143518517</v>
      </c>
      <c r="E25714">
        <v>894</v>
      </c>
      <c r="F25714">
        <v>2112</v>
      </c>
      <c r="G25714" t="s">
        <v>215</v>
      </c>
    </row>
    <row r="25715" spans="1:8" x14ac:dyDescent="0.2">
      <c r="A25715">
        <v>6.5734157057699405E+17</v>
      </c>
      <c r="B25715" t="s">
        <v>51814</v>
      </c>
      <c r="C25715" t="s">
        <v>51815</v>
      </c>
      <c r="D25715" s="1">
        <v>42300.071956018517</v>
      </c>
      <c r="E25715">
        <v>831</v>
      </c>
      <c r="F25715">
        <v>1827</v>
      </c>
      <c r="G25715" t="s">
        <v>89</v>
      </c>
    </row>
    <row r="25716" spans="1:8" x14ac:dyDescent="0.2">
      <c r="A25716">
        <v>6.5734253103481203E+17</v>
      </c>
      <c r="B25716" t="s">
        <v>51816</v>
      </c>
      <c r="C25716" t="s">
        <v>51817</v>
      </c>
      <c r="D25716" s="1">
        <v>42300.074606481481</v>
      </c>
      <c r="E25716">
        <v>916</v>
      </c>
      <c r="F25716">
        <v>1869</v>
      </c>
      <c r="G25716" t="s">
        <v>89</v>
      </c>
      <c r="H25716" t="s">
        <v>390</v>
      </c>
    </row>
    <row r="25717" spans="1:8" x14ac:dyDescent="0.2">
      <c r="A25717">
        <v>6.5735047421617702E+17</v>
      </c>
      <c r="B25717" t="s">
        <v>51818</v>
      </c>
      <c r="C25717" t="s">
        <v>51819</v>
      </c>
      <c r="D25717" s="1">
        <v>42300.09652777778</v>
      </c>
      <c r="E25717">
        <v>976</v>
      </c>
      <c r="F25717">
        <v>2183</v>
      </c>
      <c r="G25717" t="s">
        <v>487</v>
      </c>
      <c r="H25717" t="s">
        <v>390</v>
      </c>
    </row>
    <row r="25718" spans="1:8" x14ac:dyDescent="0.2">
      <c r="A25718">
        <v>6.5742182606745101E+17</v>
      </c>
      <c r="B25718" t="s">
        <v>51820</v>
      </c>
      <c r="C25718" t="s">
        <v>51821</v>
      </c>
      <c r="D25718" s="1">
        <v>42300.293425925927</v>
      </c>
      <c r="E25718">
        <v>1024</v>
      </c>
      <c r="F25718">
        <v>2675</v>
      </c>
      <c r="G25718" t="e">
        <f>Ir0nSpirit</f>
        <v>#NAME?</v>
      </c>
    </row>
    <row r="25719" spans="1:8" x14ac:dyDescent="0.2">
      <c r="A25719">
        <v>6.5760458811211699E+17</v>
      </c>
      <c r="B25719" t="s">
        <v>51822</v>
      </c>
      <c r="C25719" t="s">
        <v>51823</v>
      </c>
      <c r="D25719" s="1">
        <v>42300.797754629632</v>
      </c>
      <c r="E25719">
        <v>1178</v>
      </c>
      <c r="F25719">
        <v>2334</v>
      </c>
    </row>
    <row r="25720" spans="1:8" x14ac:dyDescent="0.2">
      <c r="A25720">
        <v>6.5769731879222003E+17</v>
      </c>
      <c r="B25720" t="s">
        <v>51824</v>
      </c>
      <c r="C25720" t="s">
        <v>51825</v>
      </c>
      <c r="D25720" s="1">
        <v>42301.05363425926</v>
      </c>
      <c r="E25720">
        <v>1238</v>
      </c>
      <c r="F25720">
        <v>2495</v>
      </c>
      <c r="G25720" t="s">
        <v>89</v>
      </c>
    </row>
    <row r="25721" spans="1:8" x14ac:dyDescent="0.2">
      <c r="A25721">
        <v>6.5776181719693299E+17</v>
      </c>
      <c r="B25721" t="s">
        <v>51826</v>
      </c>
      <c r="C25721" t="s">
        <v>51827</v>
      </c>
      <c r="D25721" s="1">
        <v>42301.231620370374</v>
      </c>
      <c r="E25721">
        <v>1006</v>
      </c>
      <c r="F25721">
        <v>2505</v>
      </c>
    </row>
    <row r="25722" spans="1:8" x14ac:dyDescent="0.2">
      <c r="A25722">
        <v>6.5776227933792998E+17</v>
      </c>
      <c r="B25722" t="s">
        <v>51828</v>
      </c>
      <c r="C25722" t="s">
        <v>51829</v>
      </c>
      <c r="D25722" s="1">
        <v>42301.232893518521</v>
      </c>
      <c r="E25722">
        <v>760</v>
      </c>
      <c r="F25722">
        <v>1609</v>
      </c>
      <c r="G25722" t="s">
        <v>89</v>
      </c>
      <c r="H25722" t="s">
        <v>390</v>
      </c>
    </row>
    <row r="25723" spans="1:8" x14ac:dyDescent="0.2">
      <c r="A25723">
        <v>6.5787086036835494E+17</v>
      </c>
      <c r="B25723" t="s">
        <v>51830</v>
      </c>
      <c r="C25723" t="s">
        <v>51831</v>
      </c>
      <c r="D25723" s="1">
        <v>42301.532523148147</v>
      </c>
      <c r="E25723">
        <v>571</v>
      </c>
      <c r="F25723">
        <v>1312</v>
      </c>
      <c r="G25723" t="s">
        <v>89</v>
      </c>
    </row>
    <row r="25724" spans="1:8" x14ac:dyDescent="0.2">
      <c r="A25724">
        <v>6.5787266806305894E+17</v>
      </c>
      <c r="B25724" t="s">
        <v>51832</v>
      </c>
      <c r="C25724" t="s">
        <v>51833</v>
      </c>
      <c r="D25724" s="1">
        <v>42301.537511574075</v>
      </c>
      <c r="E25724">
        <v>1224</v>
      </c>
      <c r="F25724">
        <v>2803</v>
      </c>
      <c r="G25724" t="s">
        <v>89</v>
      </c>
    </row>
    <row r="25725" spans="1:8" x14ac:dyDescent="0.2">
      <c r="A25725">
        <v>6.5787272351595302E+17</v>
      </c>
      <c r="B25725" t="s">
        <v>51834</v>
      </c>
      <c r="C25725" t="s">
        <v>51835</v>
      </c>
      <c r="D25725" s="1">
        <v>42301.537662037037</v>
      </c>
      <c r="E25725">
        <v>836</v>
      </c>
      <c r="F25725">
        <v>1663</v>
      </c>
      <c r="G25725" t="s">
        <v>89</v>
      </c>
    </row>
    <row r="25726" spans="1:8" x14ac:dyDescent="0.2">
      <c r="A25726">
        <v>6.5787371507463706E+17</v>
      </c>
      <c r="B25726" t="s">
        <v>51836</v>
      </c>
      <c r="C25726" t="s">
        <v>51837</v>
      </c>
      <c r="D25726" s="1">
        <v>42301.540405092594</v>
      </c>
      <c r="E25726">
        <v>654</v>
      </c>
      <c r="F25726">
        <v>1180</v>
      </c>
      <c r="G25726" t="s">
        <v>89</v>
      </c>
    </row>
    <row r="25727" spans="1:8" x14ac:dyDescent="0.2">
      <c r="A25727">
        <v>6.5787411784943206E+17</v>
      </c>
      <c r="B25727" t="s">
        <v>51838</v>
      </c>
      <c r="C25727" t="s">
        <v>51839</v>
      </c>
      <c r="D25727" s="1">
        <v>42301.541516203702</v>
      </c>
      <c r="E25727">
        <v>855</v>
      </c>
      <c r="F25727">
        <v>1687</v>
      </c>
      <c r="G25727" t="s">
        <v>89</v>
      </c>
    </row>
    <row r="25728" spans="1:8" x14ac:dyDescent="0.2">
      <c r="A25728">
        <v>6.5788426532200806E+17</v>
      </c>
      <c r="B25728" t="s">
        <v>51840</v>
      </c>
      <c r="C25728" t="s">
        <v>51841</v>
      </c>
      <c r="D25728" s="1">
        <v>42301.569513888891</v>
      </c>
      <c r="E25728">
        <v>1119</v>
      </c>
      <c r="F25728">
        <v>2635</v>
      </c>
    </row>
    <row r="25729" spans="1:8" x14ac:dyDescent="0.2">
      <c r="A25729">
        <v>6.5791601905124096E+17</v>
      </c>
      <c r="B25729" t="s">
        <v>51842</v>
      </c>
      <c r="C25729" t="s">
        <v>51843</v>
      </c>
      <c r="D25729" s="1">
        <v>42301.657141203701</v>
      </c>
      <c r="E25729">
        <v>766</v>
      </c>
      <c r="F25729">
        <v>2130</v>
      </c>
    </row>
    <row r="25730" spans="1:8" x14ac:dyDescent="0.2">
      <c r="A25730">
        <v>6.5795625092845901E+17</v>
      </c>
      <c r="B25730" t="s">
        <v>51844</v>
      </c>
      <c r="C25730" t="s">
        <v>51845</v>
      </c>
      <c r="D25730" s="1">
        <v>42301.768159722225</v>
      </c>
      <c r="E25730">
        <v>555</v>
      </c>
      <c r="F25730">
        <v>1372</v>
      </c>
      <c r="G25730" t="s">
        <v>89</v>
      </c>
    </row>
    <row r="25731" spans="1:8" x14ac:dyDescent="0.2">
      <c r="A25731">
        <v>6.5798556972162202E+17</v>
      </c>
      <c r="B25731" t="s">
        <v>51846</v>
      </c>
      <c r="C25731" t="s">
        <v>51847</v>
      </c>
      <c r="D25731" s="1">
        <v>42301.849062499998</v>
      </c>
      <c r="E25731">
        <v>1095</v>
      </c>
      <c r="F25731">
        <v>2758</v>
      </c>
    </row>
    <row r="25732" spans="1:8" x14ac:dyDescent="0.2">
      <c r="A25732">
        <v>6.5800507118834803E+17</v>
      </c>
      <c r="B25732" t="s">
        <v>51848</v>
      </c>
      <c r="C25732" t="s">
        <v>51849</v>
      </c>
      <c r="D25732" s="1">
        <v>42301.902870370373</v>
      </c>
      <c r="E25732">
        <v>741</v>
      </c>
      <c r="F25732">
        <v>1483</v>
      </c>
      <c r="G25732" t="s">
        <v>215</v>
      </c>
    </row>
    <row r="25733" spans="1:8" x14ac:dyDescent="0.2">
      <c r="A25733">
        <v>6.5800519996189402E+17</v>
      </c>
      <c r="B25733" t="s">
        <v>51850</v>
      </c>
      <c r="C25733" t="s">
        <v>51851</v>
      </c>
      <c r="D25733" s="1">
        <v>42301.903229166666</v>
      </c>
      <c r="E25733">
        <v>707</v>
      </c>
      <c r="F25733">
        <v>1513</v>
      </c>
      <c r="G25733" t="s">
        <v>89</v>
      </c>
      <c r="H25733" t="s">
        <v>390</v>
      </c>
    </row>
    <row r="25734" spans="1:8" x14ac:dyDescent="0.2">
      <c r="A25734">
        <v>6.5800532270816397E+17</v>
      </c>
      <c r="B25734" t="s">
        <v>51852</v>
      </c>
      <c r="C25734" t="s">
        <v>51853</v>
      </c>
      <c r="D25734" s="1">
        <v>42301.903564814813</v>
      </c>
      <c r="E25734">
        <v>642</v>
      </c>
      <c r="F25734">
        <v>1572</v>
      </c>
      <c r="H25734" t="s">
        <v>390</v>
      </c>
    </row>
    <row r="25735" spans="1:8" x14ac:dyDescent="0.2">
      <c r="A25735">
        <v>6.5802081262098406E+17</v>
      </c>
      <c r="B25735" t="s">
        <v>51854</v>
      </c>
      <c r="C25735" t="s">
        <v>51855</v>
      </c>
      <c r="D25735" s="1">
        <v>42301.94630787037</v>
      </c>
      <c r="E25735">
        <v>1052</v>
      </c>
      <c r="F25735">
        <v>2184</v>
      </c>
      <c r="G25735" t="s">
        <v>89</v>
      </c>
    </row>
    <row r="25736" spans="1:8" x14ac:dyDescent="0.2">
      <c r="A25736">
        <v>6.5802099450699699E+17</v>
      </c>
      <c r="B25736" t="s">
        <v>51856</v>
      </c>
      <c r="C25736" t="s">
        <v>51857</v>
      </c>
      <c r="D25736" s="1">
        <v>42301.946817129632</v>
      </c>
      <c r="E25736">
        <v>1362</v>
      </c>
      <c r="F25736">
        <v>3081</v>
      </c>
      <c r="G25736" t="s">
        <v>89</v>
      </c>
    </row>
    <row r="25737" spans="1:8" x14ac:dyDescent="0.2">
      <c r="A25737">
        <v>6.5802121884771494E+17</v>
      </c>
      <c r="B25737" t="s">
        <v>51858</v>
      </c>
      <c r="C25737" t="s">
        <v>51859</v>
      </c>
      <c r="D25737" s="1">
        <v>42301.947430555556</v>
      </c>
      <c r="E25737">
        <v>1494</v>
      </c>
      <c r="F25737">
        <v>2778</v>
      </c>
      <c r="G25737" t="s">
        <v>89</v>
      </c>
    </row>
    <row r="25738" spans="1:8" x14ac:dyDescent="0.2">
      <c r="A25738">
        <v>6.5806271922085005E+17</v>
      </c>
      <c r="B25738" t="s">
        <v>51860</v>
      </c>
      <c r="C25738" t="s">
        <v>51861</v>
      </c>
      <c r="D25738" s="1">
        <v>42302.061956018515</v>
      </c>
      <c r="E25738">
        <v>884</v>
      </c>
      <c r="F25738">
        <v>1542</v>
      </c>
      <c r="G25738" t="s">
        <v>89</v>
      </c>
    </row>
    <row r="25739" spans="1:8" x14ac:dyDescent="0.2">
      <c r="A25739">
        <v>6.5806425728058099E+17</v>
      </c>
      <c r="B25739" t="s">
        <v>51862</v>
      </c>
      <c r="C25739" t="s">
        <v>51863</v>
      </c>
      <c r="D25739" s="1">
        <v>42302.066192129627</v>
      </c>
      <c r="E25739">
        <v>1024</v>
      </c>
      <c r="F25739">
        <v>2264</v>
      </c>
      <c r="G25739" t="s">
        <v>89</v>
      </c>
    </row>
    <row r="25740" spans="1:8" x14ac:dyDescent="0.2">
      <c r="A25740">
        <v>6.5811005310332506E+17</v>
      </c>
      <c r="B25740" t="s">
        <v>51864</v>
      </c>
      <c r="C25740" t="s">
        <v>51865</v>
      </c>
      <c r="D25740" s="1">
        <v>42302.150902777779</v>
      </c>
      <c r="E25740">
        <v>897</v>
      </c>
      <c r="F25740">
        <v>1515</v>
      </c>
      <c r="G25740" t="e">
        <f>_xlfn.SINGLE( _xlfn.SINGLE(BreitbartNewsl))</f>
        <v>#NAME?</v>
      </c>
    </row>
    <row r="25741" spans="1:8" x14ac:dyDescent="0.2">
      <c r="A25741">
        <v>6.5812198021490995E+17</v>
      </c>
      <c r="B25741" t="s">
        <v>51866</v>
      </c>
      <c r="C25741" t="s">
        <v>51867</v>
      </c>
      <c r="D25741" s="1">
        <v>42302.183819444443</v>
      </c>
      <c r="E25741">
        <v>815</v>
      </c>
      <c r="F25741">
        <v>1760</v>
      </c>
    </row>
    <row r="25742" spans="1:8" x14ac:dyDescent="0.2">
      <c r="A25742">
        <v>6.5812220207681498E+17</v>
      </c>
      <c r="B25742" t="s">
        <v>51868</v>
      </c>
      <c r="C25742" t="s">
        <v>51869</v>
      </c>
      <c r="D25742" s="1">
        <v>42302.184421296297</v>
      </c>
      <c r="E25742">
        <v>717</v>
      </c>
      <c r="F25742">
        <v>1416</v>
      </c>
      <c r="G25742" t="s">
        <v>89</v>
      </c>
    </row>
    <row r="25743" spans="1:8" x14ac:dyDescent="0.2">
      <c r="A25743">
        <v>6.5812383226440397E+17</v>
      </c>
      <c r="B25743" t="s">
        <v>51870</v>
      </c>
      <c r="C25743" t="s">
        <v>51871</v>
      </c>
      <c r="D25743" s="1">
        <v>42302.188923611109</v>
      </c>
      <c r="E25743">
        <v>540</v>
      </c>
      <c r="F25743">
        <v>1079</v>
      </c>
      <c r="G25743" t="s">
        <v>215</v>
      </c>
    </row>
    <row r="25744" spans="1:8" x14ac:dyDescent="0.2">
      <c r="A25744">
        <v>6.5812451376746394E+17</v>
      </c>
      <c r="B25744" t="s">
        <v>51872</v>
      </c>
      <c r="C25744" t="s">
        <v>51873</v>
      </c>
      <c r="D25744" s="1">
        <v>42302.190810185188</v>
      </c>
      <c r="E25744">
        <v>563</v>
      </c>
      <c r="F25744">
        <v>1279</v>
      </c>
      <c r="G25744" t="s">
        <v>89</v>
      </c>
    </row>
    <row r="25745" spans="1:8" x14ac:dyDescent="0.2">
      <c r="A25745">
        <v>6.5812674288070195E+17</v>
      </c>
      <c r="B25745" t="s">
        <v>51874</v>
      </c>
      <c r="C25745" t="s">
        <v>51875</v>
      </c>
      <c r="D25745" s="1">
        <v>42302.196956018517</v>
      </c>
      <c r="E25745">
        <v>624</v>
      </c>
      <c r="F25745">
        <v>1429</v>
      </c>
      <c r="G25745" t="s">
        <v>51876</v>
      </c>
    </row>
    <row r="25746" spans="1:8" x14ac:dyDescent="0.2">
      <c r="A25746">
        <v>6.5812760514147904E+17</v>
      </c>
      <c r="B25746" t="s">
        <v>51877</v>
      </c>
      <c r="C25746" t="s">
        <v>51878</v>
      </c>
      <c r="D25746" s="1">
        <v>42302.199340277781</v>
      </c>
      <c r="E25746">
        <v>629</v>
      </c>
      <c r="F25746">
        <v>1158</v>
      </c>
      <c r="G25746" t="s">
        <v>51879</v>
      </c>
      <c r="H25746" t="s">
        <v>390</v>
      </c>
    </row>
    <row r="25747" spans="1:8" x14ac:dyDescent="0.2">
      <c r="A25747">
        <v>6.5813244341376205E+17</v>
      </c>
      <c r="B25747" t="s">
        <v>51880</v>
      </c>
      <c r="C25747" t="s">
        <v>51881</v>
      </c>
      <c r="D25747" s="1">
        <v>42302.212685185186</v>
      </c>
      <c r="E25747">
        <v>586</v>
      </c>
      <c r="F25747">
        <v>1162</v>
      </c>
      <c r="G25747" t="s">
        <v>89</v>
      </c>
    </row>
    <row r="25748" spans="1:8" x14ac:dyDescent="0.2">
      <c r="A25748">
        <v>6.5822504186426906E+17</v>
      </c>
      <c r="B25748" t="s">
        <v>51882</v>
      </c>
      <c r="C25748" t="s">
        <v>51883</v>
      </c>
      <c r="D25748" s="1">
        <v>42302.468206018515</v>
      </c>
      <c r="E25748">
        <v>531</v>
      </c>
      <c r="F25748">
        <v>1157</v>
      </c>
      <c r="G25748" t="s">
        <v>215</v>
      </c>
      <c r="H25748" t="s">
        <v>616</v>
      </c>
    </row>
    <row r="25749" spans="1:8" x14ac:dyDescent="0.2">
      <c r="A25749">
        <v>6.58228642145808E+17</v>
      </c>
      <c r="B25749" t="s">
        <v>51884</v>
      </c>
      <c r="C25749" t="s">
        <v>51885</v>
      </c>
      <c r="D25749" s="1">
        <v>42302.478148148148</v>
      </c>
      <c r="E25749">
        <v>526</v>
      </c>
      <c r="F25749">
        <v>1056</v>
      </c>
      <c r="G25749" t="s">
        <v>89</v>
      </c>
    </row>
    <row r="25750" spans="1:8" x14ac:dyDescent="0.2">
      <c r="A25750">
        <v>6.5822936115013606E+17</v>
      </c>
      <c r="B25750" t="s">
        <v>51886</v>
      </c>
      <c r="C25750" t="s">
        <v>51887</v>
      </c>
      <c r="D25750" s="1">
        <v>42302.480127314811</v>
      </c>
      <c r="E25750">
        <v>519</v>
      </c>
      <c r="F25750">
        <v>895</v>
      </c>
      <c r="G25750" t="s">
        <v>51888</v>
      </c>
    </row>
    <row r="25751" spans="1:8" x14ac:dyDescent="0.2">
      <c r="A25751">
        <v>6.5823068664252403E+17</v>
      </c>
      <c r="B25751" t="s">
        <v>51889</v>
      </c>
      <c r="C25751" t="s">
        <v>51890</v>
      </c>
      <c r="D25751" s="1">
        <v>42302.483784722222</v>
      </c>
      <c r="E25751">
        <v>1048</v>
      </c>
      <c r="F25751">
        <v>2218</v>
      </c>
    </row>
    <row r="25752" spans="1:8" x14ac:dyDescent="0.2">
      <c r="A25752">
        <v>6.5823238560407104E+17</v>
      </c>
      <c r="B25752" t="s">
        <v>51891</v>
      </c>
      <c r="C25752" t="s">
        <v>51892</v>
      </c>
      <c r="D25752" s="1">
        <v>42302.48847222222</v>
      </c>
      <c r="E25752">
        <v>780</v>
      </c>
      <c r="F25752">
        <v>1284</v>
      </c>
      <c r="G25752" t="s">
        <v>89</v>
      </c>
    </row>
    <row r="25753" spans="1:8" x14ac:dyDescent="0.2">
      <c r="A25753">
        <v>6.5823262227607104E+17</v>
      </c>
      <c r="B25753" t="s">
        <v>51893</v>
      </c>
      <c r="C25753" t="s">
        <v>51894</v>
      </c>
      <c r="D25753" s="1">
        <v>42302.489131944443</v>
      </c>
      <c r="E25753">
        <v>444</v>
      </c>
      <c r="F25753">
        <v>1082</v>
      </c>
      <c r="G25753" t="s">
        <v>215</v>
      </c>
    </row>
    <row r="25754" spans="1:8" x14ac:dyDescent="0.2">
      <c r="A25754">
        <v>6.5824116313725696E+17</v>
      </c>
      <c r="B25754" t="s">
        <v>51895</v>
      </c>
      <c r="C25754" t="s">
        <v>51896</v>
      </c>
      <c r="D25754" s="1">
        <v>42302.512696759259</v>
      </c>
      <c r="E25754">
        <v>634</v>
      </c>
      <c r="F25754">
        <v>1552</v>
      </c>
      <c r="G25754" t="s">
        <v>89</v>
      </c>
    </row>
    <row r="25755" spans="1:8" x14ac:dyDescent="0.2">
      <c r="A25755">
        <v>6.5824536493232499E+17</v>
      </c>
      <c r="B25755" t="s">
        <v>51897</v>
      </c>
      <c r="C25755" t="s">
        <v>51898</v>
      </c>
      <c r="D25755" s="1">
        <v>42302.524293981478</v>
      </c>
      <c r="E25755">
        <v>797</v>
      </c>
      <c r="F25755">
        <v>1543</v>
      </c>
      <c r="G25755" t="s">
        <v>215</v>
      </c>
    </row>
    <row r="25756" spans="1:8" x14ac:dyDescent="0.2">
      <c r="A25756">
        <v>6.5824691175392E+17</v>
      </c>
      <c r="B25756" t="s">
        <v>51899</v>
      </c>
      <c r="C25756" t="s">
        <v>51900</v>
      </c>
      <c r="D25756" s="1">
        <v>42302.528564814813</v>
      </c>
      <c r="E25756">
        <v>1747</v>
      </c>
      <c r="F25756">
        <v>3064</v>
      </c>
    </row>
    <row r="25757" spans="1:8" x14ac:dyDescent="0.2">
      <c r="A25757">
        <v>6.5827004459870195E+17</v>
      </c>
      <c r="B25757" t="s">
        <v>51901</v>
      </c>
      <c r="C25757" t="s">
        <v>51902</v>
      </c>
      <c r="D25757" s="1">
        <v>42302.592395833337</v>
      </c>
      <c r="E25757">
        <v>486</v>
      </c>
      <c r="F25757">
        <v>961</v>
      </c>
      <c r="G25757" t="s">
        <v>487</v>
      </c>
    </row>
    <row r="25758" spans="1:8" x14ac:dyDescent="0.2">
      <c r="A25758">
        <v>6.5827706628722598E+17</v>
      </c>
      <c r="B25758" t="s">
        <v>51903</v>
      </c>
      <c r="C25758" t="s">
        <v>51904</v>
      </c>
      <c r="D25758" s="1">
        <v>42302.611770833333</v>
      </c>
      <c r="E25758">
        <v>538</v>
      </c>
      <c r="F25758">
        <v>1039</v>
      </c>
      <c r="G25758" t="s">
        <v>89</v>
      </c>
    </row>
    <row r="25759" spans="1:8" x14ac:dyDescent="0.2">
      <c r="A25759">
        <v>6.5827898639772006E+17</v>
      </c>
      <c r="B25759" t="s">
        <v>51905</v>
      </c>
      <c r="C25759" t="s">
        <v>51906</v>
      </c>
      <c r="D25759" s="1">
        <v>42302.617071759261</v>
      </c>
      <c r="E25759">
        <v>487</v>
      </c>
      <c r="F25759">
        <v>1150</v>
      </c>
      <c r="G25759" t="s">
        <v>576</v>
      </c>
    </row>
    <row r="25760" spans="1:8" x14ac:dyDescent="0.2">
      <c r="A25760">
        <v>6.5828084373193101E+17</v>
      </c>
      <c r="B25760" t="s">
        <v>51907</v>
      </c>
      <c r="C25760" t="s">
        <v>51908</v>
      </c>
      <c r="D25760" s="1">
        <v>42302.622199074074</v>
      </c>
      <c r="E25760">
        <v>627</v>
      </c>
      <c r="F25760">
        <v>1250</v>
      </c>
      <c r="G25760" t="s">
        <v>215</v>
      </c>
    </row>
    <row r="25761" spans="1:8" x14ac:dyDescent="0.2">
      <c r="A25761">
        <v>6.58287525841248E+17</v>
      </c>
      <c r="B25761" t="s">
        <v>51909</v>
      </c>
      <c r="C25761" t="s">
        <v>51910</v>
      </c>
      <c r="D25761" s="1">
        <v>42302.640636574077</v>
      </c>
      <c r="E25761">
        <v>613</v>
      </c>
      <c r="F25761">
        <v>1054</v>
      </c>
      <c r="G25761" t="s">
        <v>51911</v>
      </c>
      <c r="H25761" t="s">
        <v>390</v>
      </c>
    </row>
    <row r="25762" spans="1:8" x14ac:dyDescent="0.2">
      <c r="A25762">
        <v>6.5828937399416E+17</v>
      </c>
      <c r="B25762" t="s">
        <v>51912</v>
      </c>
      <c r="C25762" t="s">
        <v>51913</v>
      </c>
      <c r="D25762" s="1">
        <v>42302.645729166667</v>
      </c>
      <c r="E25762">
        <v>636</v>
      </c>
      <c r="F25762">
        <v>1453</v>
      </c>
      <c r="G25762" t="s">
        <v>89</v>
      </c>
    </row>
    <row r="25763" spans="1:8" x14ac:dyDescent="0.2">
      <c r="A25763">
        <v>6.5831506973918003E+17</v>
      </c>
      <c r="B25763" t="s">
        <v>51914</v>
      </c>
      <c r="C25763" t="s">
        <v>51915</v>
      </c>
      <c r="D25763" s="1">
        <v>42302.716643518521</v>
      </c>
      <c r="E25763">
        <v>1569</v>
      </c>
      <c r="F25763">
        <v>2581</v>
      </c>
      <c r="G25763" t="s">
        <v>89</v>
      </c>
    </row>
    <row r="25764" spans="1:8" x14ac:dyDescent="0.2">
      <c r="A25764">
        <v>6.5834062759217101E+17</v>
      </c>
      <c r="B25764" t="s">
        <v>51916</v>
      </c>
      <c r="C25764" t="s">
        <v>51917</v>
      </c>
      <c r="D25764" s="1">
        <v>42302.787164351852</v>
      </c>
      <c r="E25764">
        <v>1073</v>
      </c>
      <c r="F25764">
        <v>2137</v>
      </c>
      <c r="G25764" t="s">
        <v>89</v>
      </c>
    </row>
    <row r="25765" spans="1:8" x14ac:dyDescent="0.2">
      <c r="A25765">
        <v>6.5835146072022605E+17</v>
      </c>
      <c r="B25765" t="s">
        <v>51918</v>
      </c>
      <c r="C25765" t="s">
        <v>51919</v>
      </c>
      <c r="D25765" s="1">
        <v>42302.817060185182</v>
      </c>
      <c r="E25765">
        <v>596</v>
      </c>
      <c r="F25765">
        <v>1171</v>
      </c>
      <c r="G25765" t="s">
        <v>576</v>
      </c>
    </row>
    <row r="25766" spans="1:8" x14ac:dyDescent="0.2">
      <c r="A25766">
        <v>6.5835394389077606E+17</v>
      </c>
      <c r="B25766" t="s">
        <v>51920</v>
      </c>
      <c r="C25766" t="s">
        <v>51921</v>
      </c>
      <c r="D25766" s="1">
        <v>42302.823912037034</v>
      </c>
      <c r="E25766">
        <v>504</v>
      </c>
      <c r="F25766">
        <v>1050</v>
      </c>
      <c r="G25766" t="s">
        <v>546</v>
      </c>
    </row>
    <row r="25767" spans="1:8" x14ac:dyDescent="0.2">
      <c r="A25767">
        <v>6.5835605677144397E+17</v>
      </c>
      <c r="B25767" t="s">
        <v>51922</v>
      </c>
      <c r="C25767" t="s">
        <v>51923</v>
      </c>
      <c r="D25767" s="1">
        <v>42302.829745370371</v>
      </c>
      <c r="E25767">
        <v>555</v>
      </c>
      <c r="F25767">
        <v>1119</v>
      </c>
      <c r="G25767" t="s">
        <v>576</v>
      </c>
    </row>
    <row r="25768" spans="1:8" x14ac:dyDescent="0.2">
      <c r="A25768">
        <v>6.5835625094255002E+17</v>
      </c>
      <c r="B25768" t="s">
        <v>51924</v>
      </c>
      <c r="C25768" t="s">
        <v>51925</v>
      </c>
      <c r="D25768" s="1">
        <v>42302.830277777779</v>
      </c>
      <c r="E25768">
        <v>498</v>
      </c>
      <c r="F25768">
        <v>1055</v>
      </c>
      <c r="G25768" t="s">
        <v>546</v>
      </c>
      <c r="H25768" t="s">
        <v>51926</v>
      </c>
    </row>
    <row r="25769" spans="1:8" x14ac:dyDescent="0.2">
      <c r="A25769">
        <v>6.5835651991488102E+17</v>
      </c>
      <c r="B25769" t="s">
        <v>51927</v>
      </c>
      <c r="C25769" t="s">
        <v>51928</v>
      </c>
      <c r="D25769" s="1">
        <v>42302.831018518518</v>
      </c>
      <c r="E25769">
        <v>634</v>
      </c>
      <c r="F25769">
        <v>1352</v>
      </c>
      <c r="G25769" t="s">
        <v>215</v>
      </c>
      <c r="H25769" t="s">
        <v>390</v>
      </c>
    </row>
    <row r="25770" spans="1:8" x14ac:dyDescent="0.2">
      <c r="A25770">
        <v>6.5835724534910899E+17</v>
      </c>
      <c r="B25770" t="s">
        <v>51929</v>
      </c>
      <c r="C25770" t="s">
        <v>51930</v>
      </c>
      <c r="D25770" s="1">
        <v>42302.833020833335</v>
      </c>
      <c r="E25770">
        <v>662</v>
      </c>
      <c r="F25770">
        <v>1010</v>
      </c>
      <c r="G25770" t="s">
        <v>89</v>
      </c>
      <c r="H25770" t="s">
        <v>390</v>
      </c>
    </row>
    <row r="25771" spans="1:8" x14ac:dyDescent="0.2">
      <c r="A25771">
        <v>6.5835863243063194E+17</v>
      </c>
      <c r="B25771" t="s">
        <v>51931</v>
      </c>
      <c r="C25771" t="s">
        <v>51932</v>
      </c>
      <c r="D25771" s="1">
        <v>42302.836851851855</v>
      </c>
      <c r="E25771">
        <v>492</v>
      </c>
      <c r="F25771">
        <v>1046</v>
      </c>
      <c r="G25771" t="s">
        <v>487</v>
      </c>
      <c r="H25771" t="s">
        <v>616</v>
      </c>
    </row>
    <row r="25772" spans="1:8" x14ac:dyDescent="0.2">
      <c r="A25772">
        <v>6.5835913457264602E+17</v>
      </c>
      <c r="B25772" t="s">
        <v>51933</v>
      </c>
      <c r="C25772" t="s">
        <v>51934</v>
      </c>
      <c r="D25772" s="1">
        <v>42302.838240740741</v>
      </c>
      <c r="E25772">
        <v>505</v>
      </c>
      <c r="F25772">
        <v>1071</v>
      </c>
      <c r="G25772" t="s">
        <v>487</v>
      </c>
      <c r="H25772" t="s">
        <v>390</v>
      </c>
    </row>
    <row r="25773" spans="1:8" x14ac:dyDescent="0.2">
      <c r="A25773">
        <v>6.5836243539347405E+17</v>
      </c>
      <c r="B25773" t="s">
        <v>51935</v>
      </c>
      <c r="C25773" t="s">
        <v>51936</v>
      </c>
      <c r="D25773" s="1">
        <v>42302.847349537034</v>
      </c>
      <c r="E25773">
        <v>524</v>
      </c>
      <c r="F25773">
        <v>1086</v>
      </c>
      <c r="G25773" t="s">
        <v>546</v>
      </c>
    </row>
    <row r="25774" spans="1:8" x14ac:dyDescent="0.2">
      <c r="A25774">
        <v>6.5836253476068506E+17</v>
      </c>
      <c r="B25774" t="s">
        <v>51937</v>
      </c>
      <c r="C25774" t="s">
        <v>51938</v>
      </c>
      <c r="D25774" s="1">
        <v>42302.847615740742</v>
      </c>
      <c r="E25774">
        <v>584</v>
      </c>
      <c r="F25774">
        <v>1156</v>
      </c>
      <c r="G25774" t="s">
        <v>51939</v>
      </c>
    </row>
    <row r="25775" spans="1:8" x14ac:dyDescent="0.2">
      <c r="A25775">
        <v>6.5836279071794701E+17</v>
      </c>
      <c r="B25775" t="s">
        <v>51940</v>
      </c>
      <c r="C25775" t="s">
        <v>51941</v>
      </c>
      <c r="D25775" s="1">
        <v>42302.848321759258</v>
      </c>
      <c r="E25775">
        <v>1557</v>
      </c>
      <c r="F25775">
        <v>2479</v>
      </c>
      <c r="G25775" t="s">
        <v>51942</v>
      </c>
      <c r="H25775" t="s">
        <v>390</v>
      </c>
    </row>
    <row r="25776" spans="1:8" x14ac:dyDescent="0.2">
      <c r="A25776">
        <v>6.5838032308080602E+17</v>
      </c>
      <c r="B25776" t="s">
        <v>51943</v>
      </c>
      <c r="C25776" t="s">
        <v>51944</v>
      </c>
      <c r="D25776" s="1">
        <v>42302.896701388891</v>
      </c>
      <c r="E25776">
        <v>956</v>
      </c>
      <c r="F25776">
        <v>1724</v>
      </c>
      <c r="G25776" t="s">
        <v>215</v>
      </c>
    </row>
    <row r="25777" spans="1:8" x14ac:dyDescent="0.2">
      <c r="A25777">
        <v>6.5838159504961101E+17</v>
      </c>
      <c r="B25777" t="s">
        <v>51945</v>
      </c>
      <c r="C25777" t="s">
        <v>51946</v>
      </c>
      <c r="D25777" s="1">
        <v>42302.900219907409</v>
      </c>
      <c r="E25777">
        <v>2577</v>
      </c>
      <c r="F25777">
        <v>5414</v>
      </c>
    </row>
    <row r="25778" spans="1:8" x14ac:dyDescent="0.2">
      <c r="A25778">
        <v>6.5838230132425101E+17</v>
      </c>
      <c r="B25778" t="s">
        <v>51947</v>
      </c>
      <c r="C25778" t="s">
        <v>51948</v>
      </c>
      <c r="D25778" s="1">
        <v>42302.90216435185</v>
      </c>
      <c r="E25778">
        <v>1919</v>
      </c>
      <c r="F25778">
        <v>4150</v>
      </c>
    </row>
    <row r="25779" spans="1:8" x14ac:dyDescent="0.2">
      <c r="A25779">
        <v>6.5838290040927795E+17</v>
      </c>
      <c r="B25779" t="s">
        <v>51949</v>
      </c>
      <c r="C25779" t="s">
        <v>51950</v>
      </c>
      <c r="D25779" s="1">
        <v>42302.903819444444</v>
      </c>
      <c r="E25779">
        <v>691</v>
      </c>
      <c r="F25779">
        <v>1553</v>
      </c>
      <c r="G25779" t="s">
        <v>215</v>
      </c>
    </row>
    <row r="25780" spans="1:8" x14ac:dyDescent="0.2">
      <c r="A25780">
        <v>6.5838310532622694E+17</v>
      </c>
      <c r="B25780" t="s">
        <v>51951</v>
      </c>
      <c r="C25780" t="s">
        <v>51952</v>
      </c>
      <c r="D25780" s="1">
        <v>42302.904386574075</v>
      </c>
      <c r="E25780">
        <v>860</v>
      </c>
      <c r="F25780">
        <v>1683</v>
      </c>
      <c r="G25780" t="s">
        <v>215</v>
      </c>
      <c r="H25780" t="s">
        <v>390</v>
      </c>
    </row>
    <row r="25781" spans="1:8" x14ac:dyDescent="0.2">
      <c r="A25781">
        <v>6.5838372653203405E+17</v>
      </c>
      <c r="B25781" t="s">
        <v>51953</v>
      </c>
      <c r="C25781" t="s">
        <v>51954</v>
      </c>
      <c r="D25781" s="1">
        <v>42302.906099537038</v>
      </c>
      <c r="E25781">
        <v>694</v>
      </c>
      <c r="F25781">
        <v>1545</v>
      </c>
      <c r="G25781" t="s">
        <v>546</v>
      </c>
    </row>
    <row r="25782" spans="1:8" x14ac:dyDescent="0.2">
      <c r="A25782">
        <v>6.5838414175552704E+17</v>
      </c>
      <c r="B25782" t="s">
        <v>51955</v>
      </c>
      <c r="C25782" t="s">
        <v>51956</v>
      </c>
      <c r="D25782" s="1">
        <v>42302.90724537037</v>
      </c>
      <c r="E25782">
        <v>1865</v>
      </c>
      <c r="F25782">
        <v>2633</v>
      </c>
      <c r="G25782" t="s">
        <v>546</v>
      </c>
      <c r="H25782" t="s">
        <v>390</v>
      </c>
    </row>
    <row r="25783" spans="1:8" x14ac:dyDescent="0.2">
      <c r="A25783">
        <v>6.5838424187356301E+17</v>
      </c>
      <c r="B25783" t="s">
        <v>51957</v>
      </c>
      <c r="C25783" t="s">
        <v>51958</v>
      </c>
      <c r="D25783" s="1">
        <v>42302.907523148147</v>
      </c>
      <c r="E25783">
        <v>758</v>
      </c>
      <c r="F25783">
        <v>1662</v>
      </c>
      <c r="G25783" t="s">
        <v>215</v>
      </c>
    </row>
    <row r="25784" spans="1:8" x14ac:dyDescent="0.2">
      <c r="A25784">
        <v>6.5838485742120499E+17</v>
      </c>
      <c r="B25784" t="s">
        <v>51959</v>
      </c>
      <c r="C25784" t="s">
        <v>51960</v>
      </c>
      <c r="D25784" s="1">
        <v>42302.909212962964</v>
      </c>
      <c r="E25784">
        <v>2561</v>
      </c>
      <c r="F25784">
        <v>4431</v>
      </c>
    </row>
    <row r="25785" spans="1:8" x14ac:dyDescent="0.2">
      <c r="A25785">
        <v>6.5842573442436301E+17</v>
      </c>
      <c r="B25785" t="s">
        <v>51961</v>
      </c>
      <c r="C25785" t="s">
        <v>51962</v>
      </c>
      <c r="D25785" s="1">
        <v>42303.022013888891</v>
      </c>
      <c r="E25785">
        <v>4399</v>
      </c>
      <c r="F25785">
        <v>8540</v>
      </c>
      <c r="H25785" t="s">
        <v>390</v>
      </c>
    </row>
    <row r="25786" spans="1:8" x14ac:dyDescent="0.2">
      <c r="A25786">
        <v>6.584345468416E+17</v>
      </c>
      <c r="B25786" t="s">
        <v>51963</v>
      </c>
      <c r="C25786" t="s">
        <v>51964</v>
      </c>
      <c r="D25786" s="1">
        <v>42303.046331018515</v>
      </c>
      <c r="E25786">
        <v>894</v>
      </c>
      <c r="F25786">
        <v>1910</v>
      </c>
      <c r="G25786" t="s">
        <v>215</v>
      </c>
    </row>
    <row r="25787" spans="1:8" x14ac:dyDescent="0.2">
      <c r="A25787">
        <v>6.5843502489160896E+17</v>
      </c>
      <c r="B25787" t="s">
        <v>51965</v>
      </c>
      <c r="C25787" t="s">
        <v>51966</v>
      </c>
      <c r="D25787" s="1">
        <v>42303.047650462962</v>
      </c>
      <c r="E25787">
        <v>965</v>
      </c>
      <c r="F25787">
        <v>1791</v>
      </c>
      <c r="G25787" t="s">
        <v>576</v>
      </c>
      <c r="H25787" t="s">
        <v>390</v>
      </c>
    </row>
    <row r="25788" spans="1:8" x14ac:dyDescent="0.2">
      <c r="A25788">
        <v>6.5843809167439398E+17</v>
      </c>
      <c r="B25788" t="s">
        <v>51967</v>
      </c>
      <c r="C25788" t="s">
        <v>51968</v>
      </c>
      <c r="D25788" s="1">
        <v>42303.056111111109</v>
      </c>
      <c r="E25788">
        <v>2042</v>
      </c>
      <c r="F25788">
        <v>3727</v>
      </c>
    </row>
    <row r="25789" spans="1:8" x14ac:dyDescent="0.2">
      <c r="A25789">
        <v>6.5844591653021197E+17</v>
      </c>
      <c r="B25789" t="s">
        <v>51969</v>
      </c>
      <c r="C25789" t="s">
        <v>51970</v>
      </c>
      <c r="D25789" s="1">
        <v>42303.077708333331</v>
      </c>
      <c r="E25789">
        <v>1272</v>
      </c>
      <c r="F25789">
        <v>2263</v>
      </c>
      <c r="G25789" t="s">
        <v>9029</v>
      </c>
    </row>
    <row r="25790" spans="1:8" x14ac:dyDescent="0.2">
      <c r="A25790">
        <v>6.5846969476939699E+17</v>
      </c>
      <c r="B25790" t="s">
        <v>51971</v>
      </c>
      <c r="C25790" t="s">
        <v>51972</v>
      </c>
      <c r="D25790" s="1">
        <v>42303.143321759257</v>
      </c>
      <c r="E25790">
        <v>764</v>
      </c>
      <c r="F25790">
        <v>1855</v>
      </c>
      <c r="G25790" t="s">
        <v>576</v>
      </c>
    </row>
    <row r="25791" spans="1:8" x14ac:dyDescent="0.2">
      <c r="A25791">
        <v>6.5847306245571302E+17</v>
      </c>
      <c r="B25791" t="s">
        <v>51973</v>
      </c>
      <c r="C25791" t="s">
        <v>51974</v>
      </c>
      <c r="D25791" s="1">
        <v>42303.152615740742</v>
      </c>
      <c r="E25791">
        <v>987</v>
      </c>
      <c r="F25791">
        <v>2085</v>
      </c>
      <c r="G25791" t="s">
        <v>215</v>
      </c>
    </row>
    <row r="25792" spans="1:8" x14ac:dyDescent="0.2">
      <c r="A25792">
        <v>6.5847345687552E+17</v>
      </c>
      <c r="B25792" t="s">
        <v>51975</v>
      </c>
      <c r="C25792" t="s">
        <v>51976</v>
      </c>
      <c r="D25792" s="1">
        <v>42303.153703703705</v>
      </c>
      <c r="E25792">
        <v>1007</v>
      </c>
      <c r="F25792">
        <v>1934</v>
      </c>
      <c r="G25792" t="s">
        <v>215</v>
      </c>
      <c r="H25792" t="s">
        <v>616</v>
      </c>
    </row>
    <row r="25793" spans="1:8" x14ac:dyDescent="0.2">
      <c r="A25793">
        <v>6.5865311115900506E+17</v>
      </c>
      <c r="B25793" t="s">
        <v>51977</v>
      </c>
      <c r="C25793" t="s">
        <v>51978</v>
      </c>
      <c r="D25793" s="1">
        <v>42303.649456018517</v>
      </c>
      <c r="E25793">
        <v>1342</v>
      </c>
      <c r="F25793">
        <v>2761</v>
      </c>
    </row>
    <row r="25794" spans="1:8" x14ac:dyDescent="0.2">
      <c r="A25794">
        <v>6.5865317512630195E+17</v>
      </c>
      <c r="B25794" t="s">
        <v>51979</v>
      </c>
      <c r="C25794" t="s">
        <v>51980</v>
      </c>
      <c r="D25794" s="1">
        <v>42303.649629629632</v>
      </c>
      <c r="E25794">
        <v>1008</v>
      </c>
      <c r="F25794">
        <v>2102</v>
      </c>
    </row>
    <row r="25795" spans="1:8" x14ac:dyDescent="0.2">
      <c r="A25795">
        <v>6.5865336771615501E+17</v>
      </c>
      <c r="B25795" t="s">
        <v>51981</v>
      </c>
      <c r="C25795" t="s">
        <v>51982</v>
      </c>
      <c r="D25795" s="1">
        <v>42303.65016203704</v>
      </c>
      <c r="E25795">
        <v>2121</v>
      </c>
      <c r="F25795">
        <v>4067</v>
      </c>
    </row>
    <row r="25796" spans="1:8" x14ac:dyDescent="0.2">
      <c r="A25796">
        <v>6.5868887098961101E+17</v>
      </c>
      <c r="B25796" t="s">
        <v>51983</v>
      </c>
      <c r="C25796" t="s">
        <v>51984</v>
      </c>
      <c r="D25796" s="1">
        <v>42303.748136574075</v>
      </c>
      <c r="E25796">
        <v>841</v>
      </c>
      <c r="F25796">
        <v>1815</v>
      </c>
      <c r="G25796" t="s">
        <v>89</v>
      </c>
      <c r="H25796" t="s">
        <v>390</v>
      </c>
    </row>
    <row r="25797" spans="1:8" x14ac:dyDescent="0.2">
      <c r="A25797">
        <v>6.5877006034180902E+17</v>
      </c>
      <c r="B25797" t="s">
        <v>51985</v>
      </c>
      <c r="C25797" t="s">
        <v>51986</v>
      </c>
      <c r="D25797" s="1">
        <v>42303.972175925926</v>
      </c>
      <c r="E25797">
        <v>983</v>
      </c>
      <c r="F25797">
        <v>2078</v>
      </c>
      <c r="G25797" t="s">
        <v>215</v>
      </c>
    </row>
    <row r="25798" spans="1:8" x14ac:dyDescent="0.2">
      <c r="A25798">
        <v>6.5882429211791296E+17</v>
      </c>
      <c r="B25798" t="s">
        <v>51987</v>
      </c>
      <c r="C25798" t="s">
        <v>51988</v>
      </c>
      <c r="D25798" s="1">
        <v>42304.121828703705</v>
      </c>
      <c r="E25798">
        <v>1002</v>
      </c>
      <c r="F25798">
        <v>2062</v>
      </c>
      <c r="G25798" t="s">
        <v>89</v>
      </c>
    </row>
    <row r="25799" spans="1:8" x14ac:dyDescent="0.2">
      <c r="A25799">
        <v>6.5883132561763494E+17</v>
      </c>
      <c r="B25799" t="s">
        <v>51989</v>
      </c>
      <c r="C25799" t="s">
        <v>51990</v>
      </c>
      <c r="D25799" s="1">
        <v>42304.141238425924</v>
      </c>
      <c r="E25799">
        <v>936</v>
      </c>
      <c r="F25799">
        <v>2070</v>
      </c>
      <c r="G25799" t="s">
        <v>89</v>
      </c>
    </row>
    <row r="25800" spans="1:8" x14ac:dyDescent="0.2">
      <c r="A25800">
        <v>6.5883165544509798E+17</v>
      </c>
      <c r="B25800" t="s">
        <v>51991</v>
      </c>
      <c r="C25800" t="s">
        <v>51992</v>
      </c>
      <c r="D25800" s="1">
        <v>42304.142141203702</v>
      </c>
      <c r="E25800">
        <v>681</v>
      </c>
      <c r="F25800">
        <v>1680</v>
      </c>
      <c r="G25800" t="s">
        <v>215</v>
      </c>
      <c r="H25800" t="s">
        <v>390</v>
      </c>
    </row>
    <row r="25801" spans="1:8" x14ac:dyDescent="0.2">
      <c r="A25801">
        <v>6.5883186742946202E+17</v>
      </c>
      <c r="B25801" t="s">
        <v>51993</v>
      </c>
      <c r="C25801" t="s">
        <v>51994</v>
      </c>
      <c r="D25801" s="1">
        <v>42304.142731481479</v>
      </c>
      <c r="E25801">
        <v>764</v>
      </c>
      <c r="F25801">
        <v>1961</v>
      </c>
      <c r="G25801" t="s">
        <v>51995</v>
      </c>
    </row>
    <row r="25802" spans="1:8" x14ac:dyDescent="0.2">
      <c r="A25802">
        <v>6.5883219851517094E+17</v>
      </c>
      <c r="B25802" t="s">
        <v>51996</v>
      </c>
      <c r="C25802" t="s">
        <v>51997</v>
      </c>
      <c r="D25802" s="1">
        <v>42304.143645833334</v>
      </c>
      <c r="E25802">
        <v>660</v>
      </c>
      <c r="F25802">
        <v>1474</v>
      </c>
      <c r="G25802" t="s">
        <v>215</v>
      </c>
    </row>
    <row r="25803" spans="1:8" x14ac:dyDescent="0.2">
      <c r="A25803">
        <v>6.5884876243406797E+17</v>
      </c>
      <c r="B25803" t="s">
        <v>51998</v>
      </c>
      <c r="C25803" t="s">
        <v>51999</v>
      </c>
      <c r="D25803" s="1">
        <v>42304.189351851855</v>
      </c>
      <c r="E25803">
        <v>1281</v>
      </c>
      <c r="F25803">
        <v>2404</v>
      </c>
      <c r="G25803" t="s">
        <v>52000</v>
      </c>
      <c r="H25803" t="s">
        <v>390</v>
      </c>
    </row>
    <row r="25804" spans="1:8" x14ac:dyDescent="0.2">
      <c r="A25804">
        <v>6.5897633190484301E+17</v>
      </c>
      <c r="B25804" t="s">
        <v>52001</v>
      </c>
      <c r="C25804" t="s">
        <v>52002</v>
      </c>
      <c r="D25804" s="1">
        <v>42304.541377314818</v>
      </c>
      <c r="E25804">
        <v>462</v>
      </c>
      <c r="F25804">
        <v>1077</v>
      </c>
      <c r="G25804" t="s">
        <v>487</v>
      </c>
    </row>
    <row r="25805" spans="1:8" x14ac:dyDescent="0.2">
      <c r="A25805">
        <v>6.5897683410581005E+17</v>
      </c>
      <c r="B25805" t="s">
        <v>52003</v>
      </c>
      <c r="C25805" t="s">
        <v>52004</v>
      </c>
      <c r="D25805" s="1">
        <v>42304.542766203704</v>
      </c>
      <c r="E25805">
        <v>535</v>
      </c>
      <c r="F25805">
        <v>1157</v>
      </c>
      <c r="G25805" t="s">
        <v>576</v>
      </c>
    </row>
    <row r="25806" spans="1:8" x14ac:dyDescent="0.2">
      <c r="A25806">
        <v>6.58977155532128E+17</v>
      </c>
      <c r="B25806" t="s">
        <v>52005</v>
      </c>
      <c r="C25806" t="s">
        <v>52006</v>
      </c>
      <c r="D25806" s="1">
        <v>42304.543645833335</v>
      </c>
      <c r="E25806">
        <v>1470</v>
      </c>
      <c r="F25806">
        <v>2751</v>
      </c>
      <c r="G25806" t="s">
        <v>576</v>
      </c>
    </row>
    <row r="25807" spans="1:8" x14ac:dyDescent="0.2">
      <c r="A25807">
        <v>6.5901761334809805E+17</v>
      </c>
      <c r="B25807" t="s">
        <v>52007</v>
      </c>
      <c r="C25807" t="s">
        <v>52008</v>
      </c>
      <c r="D25807" s="1">
        <v>42304.655289351853</v>
      </c>
      <c r="E25807">
        <v>1185</v>
      </c>
      <c r="F25807">
        <v>2271</v>
      </c>
      <c r="H25807" t="s">
        <v>390</v>
      </c>
    </row>
    <row r="25808" spans="1:8" x14ac:dyDescent="0.2">
      <c r="A25808">
        <v>6.5901831755491302E+17</v>
      </c>
      <c r="B25808" t="s">
        <v>52009</v>
      </c>
      <c r="C25808" t="s">
        <v>52010</v>
      </c>
      <c r="D25808" s="1">
        <v>42304.657233796293</v>
      </c>
      <c r="E25808">
        <v>801</v>
      </c>
      <c r="F25808">
        <v>1490</v>
      </c>
      <c r="G25808" t="s">
        <v>89</v>
      </c>
    </row>
    <row r="25809" spans="1:8" x14ac:dyDescent="0.2">
      <c r="A25809">
        <v>6.5904044200525798E+17</v>
      </c>
      <c r="B25809" t="s">
        <v>52011</v>
      </c>
      <c r="C25809" t="s">
        <v>52012</v>
      </c>
      <c r="D25809" s="1">
        <v>42304.718287037038</v>
      </c>
      <c r="E25809">
        <v>1289</v>
      </c>
      <c r="F25809">
        <v>1788</v>
      </c>
    </row>
    <row r="25810" spans="1:8" x14ac:dyDescent="0.2">
      <c r="A25810">
        <v>6.5907356625681997E+17</v>
      </c>
      <c r="B25810" t="s">
        <v>52013</v>
      </c>
      <c r="C25810" t="s">
        <v>52014</v>
      </c>
      <c r="D25810" s="1">
        <v>42304.809687499997</v>
      </c>
      <c r="E25810">
        <v>971</v>
      </c>
      <c r="F25810">
        <v>1662</v>
      </c>
      <c r="G25810" t="s">
        <v>215</v>
      </c>
      <c r="H25810" t="s">
        <v>390</v>
      </c>
    </row>
    <row r="25811" spans="1:8" x14ac:dyDescent="0.2">
      <c r="A25811">
        <v>6.5908020459017395E+17</v>
      </c>
      <c r="B25811" t="s">
        <v>52015</v>
      </c>
      <c r="C25811" t="s">
        <v>52016</v>
      </c>
      <c r="D25811" s="1">
        <v>42304.828009259261</v>
      </c>
      <c r="E25811">
        <v>827</v>
      </c>
      <c r="F25811">
        <v>2131</v>
      </c>
    </row>
    <row r="25812" spans="1:8" x14ac:dyDescent="0.2">
      <c r="A25812">
        <v>6.59082053720416E+17</v>
      </c>
      <c r="B25812" t="s">
        <v>52017</v>
      </c>
      <c r="C25812" t="s">
        <v>52018</v>
      </c>
      <c r="D25812" s="1">
        <v>42304.833113425928</v>
      </c>
      <c r="E25812">
        <v>615</v>
      </c>
      <c r="F25812">
        <v>1252</v>
      </c>
      <c r="G25812" t="s">
        <v>215</v>
      </c>
    </row>
    <row r="25813" spans="1:8" x14ac:dyDescent="0.2">
      <c r="A25813">
        <v>6.5908260472191706E+17</v>
      </c>
      <c r="B25813" t="s">
        <v>52019</v>
      </c>
      <c r="C25813" t="s">
        <v>52020</v>
      </c>
      <c r="D25813" s="1">
        <v>42304.834629629629</v>
      </c>
      <c r="E25813">
        <v>615</v>
      </c>
      <c r="F25813">
        <v>1140</v>
      </c>
      <c r="G25813" t="s">
        <v>52021</v>
      </c>
      <c r="H25813" t="s">
        <v>13093</v>
      </c>
    </row>
    <row r="25814" spans="1:8" x14ac:dyDescent="0.2">
      <c r="A25814">
        <v>6.5908274004274304E+17</v>
      </c>
      <c r="B25814" t="s">
        <v>52022</v>
      </c>
      <c r="C25814" t="s">
        <v>52023</v>
      </c>
      <c r="D25814" s="1">
        <v>42304.835011574076</v>
      </c>
      <c r="E25814">
        <v>1133</v>
      </c>
      <c r="F25814">
        <v>2387</v>
      </c>
      <c r="G25814" t="s">
        <v>215</v>
      </c>
    </row>
    <row r="25815" spans="1:8" x14ac:dyDescent="0.2">
      <c r="A25815">
        <v>6.5912410101400704E+17</v>
      </c>
      <c r="B25815" t="s">
        <v>52024</v>
      </c>
      <c r="C25815" t="s">
        <v>52025</v>
      </c>
      <c r="D25815" s="1">
        <v>42304.949143518519</v>
      </c>
      <c r="E25815">
        <v>1177</v>
      </c>
      <c r="F25815">
        <v>2416</v>
      </c>
      <c r="H25815" t="s">
        <v>616</v>
      </c>
    </row>
    <row r="25816" spans="1:8" x14ac:dyDescent="0.2">
      <c r="A25816">
        <v>6.5919955674411802E+17</v>
      </c>
      <c r="B25816" t="s">
        <v>52026</v>
      </c>
      <c r="C25816" t="s">
        <v>52027</v>
      </c>
      <c r="D25816" s="1">
        <v>42305.157361111109</v>
      </c>
      <c r="E25816">
        <v>598</v>
      </c>
      <c r="F25816">
        <v>1139</v>
      </c>
    </row>
    <row r="25817" spans="1:8" x14ac:dyDescent="0.2">
      <c r="A25817">
        <v>6.5920353755808896E+17</v>
      </c>
      <c r="B25817" t="s">
        <v>52028</v>
      </c>
      <c r="C25817" t="s">
        <v>52029</v>
      </c>
      <c r="D25817" s="1">
        <v>42305.168344907404</v>
      </c>
      <c r="E25817">
        <v>688</v>
      </c>
      <c r="F25817">
        <v>1610</v>
      </c>
      <c r="G25817" t="s">
        <v>52030</v>
      </c>
    </row>
    <row r="25818" spans="1:8" x14ac:dyDescent="0.2">
      <c r="A25818">
        <v>6.5920383212827405E+17</v>
      </c>
      <c r="B25818" t="s">
        <v>52031</v>
      </c>
      <c r="C25818" t="s">
        <v>52032</v>
      </c>
      <c r="D25818" s="1">
        <v>42305.16915509259</v>
      </c>
      <c r="E25818">
        <v>1090</v>
      </c>
      <c r="F25818">
        <v>2332</v>
      </c>
      <c r="H25818" t="s">
        <v>390</v>
      </c>
    </row>
    <row r="25819" spans="1:8" x14ac:dyDescent="0.2">
      <c r="A25819">
        <v>6.5920404515274304E+17</v>
      </c>
      <c r="B25819" t="s">
        <v>52033</v>
      </c>
      <c r="C25819" t="s">
        <v>52034</v>
      </c>
      <c r="D25819" s="1">
        <v>42305.169745370367</v>
      </c>
      <c r="E25819">
        <v>499</v>
      </c>
      <c r="F25819">
        <v>1048</v>
      </c>
      <c r="G25819" t="s">
        <v>576</v>
      </c>
      <c r="H25819" t="s">
        <v>616</v>
      </c>
    </row>
    <row r="25820" spans="1:8" x14ac:dyDescent="0.2">
      <c r="A25820">
        <v>6.5920441823186099E+17</v>
      </c>
      <c r="B25820" t="s">
        <v>52035</v>
      </c>
      <c r="C25820" t="s">
        <v>52036</v>
      </c>
      <c r="D25820" s="1">
        <v>42305.170775462961</v>
      </c>
      <c r="E25820">
        <v>881</v>
      </c>
      <c r="F25820">
        <v>1608</v>
      </c>
      <c r="G25820" t="s">
        <v>215</v>
      </c>
    </row>
    <row r="25821" spans="1:8" x14ac:dyDescent="0.2">
      <c r="A25821">
        <v>6.5920498630846003E+17</v>
      </c>
      <c r="B25821" t="s">
        <v>52037</v>
      </c>
      <c r="C25821" t="s">
        <v>52038</v>
      </c>
      <c r="D25821" s="1">
        <v>42305.172337962962</v>
      </c>
      <c r="E25821">
        <v>663</v>
      </c>
      <c r="F25821">
        <v>1507</v>
      </c>
      <c r="G25821" t="s">
        <v>576</v>
      </c>
    </row>
    <row r="25822" spans="1:8" x14ac:dyDescent="0.2">
      <c r="A25822">
        <v>6.5920759415050598E+17</v>
      </c>
      <c r="B25822" t="s">
        <v>52039</v>
      </c>
      <c r="C25822" t="s">
        <v>52040</v>
      </c>
      <c r="D25822" s="1">
        <v>42305.179537037038</v>
      </c>
      <c r="E25822">
        <v>827</v>
      </c>
      <c r="F25822">
        <v>1788</v>
      </c>
      <c r="G25822" t="s">
        <v>215</v>
      </c>
    </row>
    <row r="25823" spans="1:8" x14ac:dyDescent="0.2">
      <c r="A25823">
        <v>6.5923004712802304E+17</v>
      </c>
      <c r="B25823" t="s">
        <v>52041</v>
      </c>
      <c r="C25823" t="s">
        <v>52042</v>
      </c>
      <c r="D25823" s="1">
        <v>42305.241493055553</v>
      </c>
      <c r="E25823">
        <v>1546</v>
      </c>
      <c r="F25823">
        <v>2546</v>
      </c>
      <c r="G25823" t="s">
        <v>487</v>
      </c>
    </row>
    <row r="25824" spans="1:8" x14ac:dyDescent="0.2">
      <c r="A25824">
        <v>6.5923076501668198E+17</v>
      </c>
      <c r="B25824" t="s">
        <v>52043</v>
      </c>
      <c r="C25824" t="s">
        <v>52044</v>
      </c>
      <c r="D25824" s="1">
        <v>42305.243472222224</v>
      </c>
      <c r="E25824">
        <v>583</v>
      </c>
      <c r="F25824">
        <v>1188</v>
      </c>
      <c r="G25824" t="s">
        <v>215</v>
      </c>
      <c r="H25824" t="s">
        <v>390</v>
      </c>
    </row>
    <row r="25825" spans="1:8" x14ac:dyDescent="0.2">
      <c r="A25825">
        <v>6.5934511761081498E+17</v>
      </c>
      <c r="B25825" t="s">
        <v>52045</v>
      </c>
      <c r="C25825" t="s">
        <v>52046</v>
      </c>
      <c r="D25825" s="1">
        <v>42305.559027777781</v>
      </c>
      <c r="E25825">
        <v>483</v>
      </c>
      <c r="F25825">
        <v>916</v>
      </c>
      <c r="G25825" t="e">
        <f>HMaewest</f>
        <v>#NAME?</v>
      </c>
    </row>
    <row r="25826" spans="1:8" x14ac:dyDescent="0.2">
      <c r="A25826">
        <v>6.5934606467622899E+17</v>
      </c>
      <c r="B25826" t="s">
        <v>52047</v>
      </c>
      <c r="C25826" t="s">
        <v>52048</v>
      </c>
      <c r="D25826" s="1">
        <v>42305.561643518522</v>
      </c>
      <c r="E25826">
        <v>659</v>
      </c>
      <c r="F25826">
        <v>1460</v>
      </c>
      <c r="G25826" t="s">
        <v>215</v>
      </c>
    </row>
    <row r="25827" spans="1:8" x14ac:dyDescent="0.2">
      <c r="A25827">
        <v>6.5935058750331597E+17</v>
      </c>
      <c r="B25827" t="s">
        <v>52049</v>
      </c>
      <c r="C25827" t="s">
        <v>52050</v>
      </c>
      <c r="D25827" s="1">
        <v>42305.574120370373</v>
      </c>
      <c r="E25827">
        <v>928</v>
      </c>
      <c r="F25827">
        <v>1623</v>
      </c>
      <c r="G25827" t="s">
        <v>89</v>
      </c>
      <c r="H25827" t="s">
        <v>390</v>
      </c>
    </row>
    <row r="25828" spans="1:8" x14ac:dyDescent="0.2">
      <c r="A25828">
        <v>6.5938246833251098E+17</v>
      </c>
      <c r="B25828" t="s">
        <v>52051</v>
      </c>
      <c r="C25828" t="s">
        <v>52052</v>
      </c>
      <c r="D25828" s="1">
        <v>42305.662094907406</v>
      </c>
      <c r="E25828">
        <v>1377</v>
      </c>
      <c r="F25828">
        <v>3534</v>
      </c>
    </row>
    <row r="25829" spans="1:8" x14ac:dyDescent="0.2">
      <c r="A25829">
        <v>6.5938455302325402E+17</v>
      </c>
      <c r="B25829" t="s">
        <v>52053</v>
      </c>
      <c r="C25829" t="s">
        <v>52054</v>
      </c>
      <c r="D25829" s="1">
        <v>42305.667847222219</v>
      </c>
      <c r="E25829">
        <v>1120</v>
      </c>
      <c r="F25829">
        <v>2281</v>
      </c>
      <c r="G25829" t="s">
        <v>89</v>
      </c>
    </row>
    <row r="25830" spans="1:8" x14ac:dyDescent="0.2">
      <c r="A25830">
        <v>6.5938884070925901E+17</v>
      </c>
      <c r="B25830" t="s">
        <v>52055</v>
      </c>
      <c r="C25830" t="s">
        <v>52056</v>
      </c>
      <c r="D25830" s="1">
        <v>42305.6796875</v>
      </c>
      <c r="E25830">
        <v>713</v>
      </c>
      <c r="F25830">
        <v>1471</v>
      </c>
      <c r="G25830" t="s">
        <v>215</v>
      </c>
    </row>
    <row r="25831" spans="1:8" x14ac:dyDescent="0.2">
      <c r="A25831">
        <v>6.5938943543216499E+17</v>
      </c>
      <c r="B25831" t="s">
        <v>52057</v>
      </c>
      <c r="C25831" t="s">
        <v>52058</v>
      </c>
      <c r="D25831" s="1">
        <v>42305.681319444448</v>
      </c>
      <c r="E25831">
        <v>591</v>
      </c>
      <c r="F25831">
        <v>1312</v>
      </c>
      <c r="G25831" t="s">
        <v>487</v>
      </c>
    </row>
    <row r="25832" spans="1:8" x14ac:dyDescent="0.2">
      <c r="A25832">
        <v>6.5939224858962701E+17</v>
      </c>
      <c r="B25832" t="s">
        <v>52059</v>
      </c>
      <c r="C25832" t="s">
        <v>52060</v>
      </c>
      <c r="D25832" s="1">
        <v>42305.689085648148</v>
      </c>
      <c r="E25832">
        <v>1178</v>
      </c>
      <c r="F25832">
        <v>2777</v>
      </c>
      <c r="G25832" t="s">
        <v>89</v>
      </c>
    </row>
    <row r="25833" spans="1:8" x14ac:dyDescent="0.2">
      <c r="A25833">
        <v>6.5939568994890906E+17</v>
      </c>
      <c r="B25833" t="s">
        <v>52061</v>
      </c>
      <c r="C25833" t="s">
        <v>52062</v>
      </c>
      <c r="D25833" s="1">
        <v>42305.698587962965</v>
      </c>
      <c r="E25833">
        <v>762</v>
      </c>
      <c r="F25833">
        <v>1483</v>
      </c>
      <c r="G25833" t="s">
        <v>215</v>
      </c>
    </row>
    <row r="25834" spans="1:8" x14ac:dyDescent="0.2">
      <c r="A25834">
        <v>6.5939601158074304E+17</v>
      </c>
      <c r="B25834" t="s">
        <v>52063</v>
      </c>
      <c r="C25834" t="s">
        <v>52064</v>
      </c>
      <c r="D25834" s="1">
        <v>42305.699467592596</v>
      </c>
      <c r="E25834">
        <v>923</v>
      </c>
      <c r="F25834">
        <v>1825</v>
      </c>
      <c r="G25834" t="s">
        <v>52065</v>
      </c>
    </row>
    <row r="25835" spans="1:8" x14ac:dyDescent="0.2">
      <c r="A25835">
        <v>6.5939618868105997E+17</v>
      </c>
      <c r="B25835" t="s">
        <v>52066</v>
      </c>
      <c r="C25835" t="s">
        <v>52067</v>
      </c>
      <c r="D25835" s="1">
        <v>42305.699965277781</v>
      </c>
      <c r="E25835">
        <v>746</v>
      </c>
      <c r="F25835">
        <v>1682</v>
      </c>
      <c r="G25835" t="s">
        <v>215</v>
      </c>
    </row>
    <row r="25836" spans="1:8" x14ac:dyDescent="0.2">
      <c r="A25836">
        <v>6.5939678974579494E+17</v>
      </c>
      <c r="B25836" t="s">
        <v>52068</v>
      </c>
      <c r="C25836" t="s">
        <v>52069</v>
      </c>
      <c r="D25836" s="1">
        <v>42305.701620370368</v>
      </c>
      <c r="E25836">
        <v>889</v>
      </c>
      <c r="F25836">
        <v>1584</v>
      </c>
      <c r="G25836" t="s">
        <v>52070</v>
      </c>
      <c r="H25836" t="s">
        <v>23328</v>
      </c>
    </row>
    <row r="25837" spans="1:8" x14ac:dyDescent="0.2">
      <c r="A25837">
        <v>6.5942718811085594E+17</v>
      </c>
      <c r="B25837" t="s">
        <v>52071</v>
      </c>
      <c r="C25837" t="s">
        <v>52072</v>
      </c>
      <c r="D25837" s="1">
        <v>42305.785497685189</v>
      </c>
      <c r="E25837">
        <v>2046</v>
      </c>
      <c r="F25837">
        <v>2964</v>
      </c>
    </row>
    <row r="25838" spans="1:8" x14ac:dyDescent="0.2">
      <c r="A25838">
        <v>6.5943511169215206E+17</v>
      </c>
      <c r="B25838" t="s">
        <v>52073</v>
      </c>
      <c r="C25838" t="s">
        <v>52074</v>
      </c>
      <c r="D25838" s="1">
        <v>42305.80736111111</v>
      </c>
      <c r="E25838">
        <v>1284</v>
      </c>
      <c r="F25838">
        <v>2614</v>
      </c>
      <c r="G25838" t="s">
        <v>89</v>
      </c>
    </row>
    <row r="25839" spans="1:8" x14ac:dyDescent="0.2">
      <c r="A25839">
        <v>6.5946233103479104E+17</v>
      </c>
      <c r="B25839" t="s">
        <v>52075</v>
      </c>
      <c r="C25839" t="s">
        <v>52076</v>
      </c>
      <c r="D25839" s="1">
        <v>42305.882476851853</v>
      </c>
      <c r="E25839">
        <v>605</v>
      </c>
      <c r="F25839">
        <v>1118</v>
      </c>
      <c r="G25839" t="s">
        <v>89</v>
      </c>
    </row>
    <row r="25840" spans="1:8" x14ac:dyDescent="0.2">
      <c r="A25840">
        <v>6.5946307480656602E+17</v>
      </c>
      <c r="B25840" t="s">
        <v>52077</v>
      </c>
      <c r="C25840" t="s">
        <v>52078</v>
      </c>
      <c r="D25840" s="1">
        <v>42305.884525462963</v>
      </c>
      <c r="E25840">
        <v>894</v>
      </c>
      <c r="F25840">
        <v>2048</v>
      </c>
      <c r="G25840" t="s">
        <v>52079</v>
      </c>
    </row>
    <row r="25841" spans="1:8" x14ac:dyDescent="0.2">
      <c r="A25841">
        <v>6.5951152387490598E+17</v>
      </c>
      <c r="B25841" t="s">
        <v>52080</v>
      </c>
      <c r="C25841" t="s">
        <v>52081</v>
      </c>
      <c r="D25841" s="1">
        <v>42306.018229166664</v>
      </c>
      <c r="E25841">
        <v>2255</v>
      </c>
      <c r="F25841">
        <v>3094</v>
      </c>
      <c r="G25841" t="s">
        <v>89</v>
      </c>
    </row>
    <row r="25842" spans="1:8" x14ac:dyDescent="0.2">
      <c r="A25842">
        <v>6.5957040556107699E+17</v>
      </c>
      <c r="B25842" t="s">
        <v>52082</v>
      </c>
      <c r="C25842" t="s">
        <v>52083</v>
      </c>
      <c r="D25842" s="1">
        <v>42306.180706018517</v>
      </c>
      <c r="E25842">
        <v>1649</v>
      </c>
      <c r="F25842">
        <v>4604</v>
      </c>
      <c r="G25842" t="s">
        <v>89</v>
      </c>
    </row>
    <row r="25843" spans="1:8" x14ac:dyDescent="0.2">
      <c r="A25843">
        <v>6.5957163682001306E+17</v>
      </c>
      <c r="B25843" t="s">
        <v>52084</v>
      </c>
      <c r="C25843" t="s">
        <v>52085</v>
      </c>
      <c r="D25843" s="1">
        <v>42306.184108796297</v>
      </c>
      <c r="E25843">
        <v>2032</v>
      </c>
      <c r="F25843">
        <v>3857</v>
      </c>
      <c r="H25843" t="s">
        <v>390</v>
      </c>
    </row>
    <row r="25844" spans="1:8" x14ac:dyDescent="0.2">
      <c r="A25844">
        <v>6.5957229469660301E+17</v>
      </c>
      <c r="B25844" t="s">
        <v>52086</v>
      </c>
      <c r="C25844" t="s">
        <v>52087</v>
      </c>
      <c r="D25844" s="1">
        <v>42306.185914351852</v>
      </c>
      <c r="E25844">
        <v>2562</v>
      </c>
      <c r="F25844">
        <v>4993</v>
      </c>
      <c r="H25844" t="s">
        <v>616</v>
      </c>
    </row>
    <row r="25845" spans="1:8" x14ac:dyDescent="0.2">
      <c r="A25845">
        <v>6.5957361850279501E+17</v>
      </c>
      <c r="B25845" t="s">
        <v>52088</v>
      </c>
      <c r="C25845" t="s">
        <v>52089</v>
      </c>
      <c r="D25845" s="1">
        <v>42306.189571759256</v>
      </c>
      <c r="E25845">
        <v>534</v>
      </c>
      <c r="F25845">
        <v>1542</v>
      </c>
      <c r="G25845" t="s">
        <v>89</v>
      </c>
    </row>
    <row r="25846" spans="1:8" x14ac:dyDescent="0.2">
      <c r="A25846">
        <v>6.5957740498626496E+17</v>
      </c>
      <c r="B25846" t="s">
        <v>52090</v>
      </c>
      <c r="C25846" t="s">
        <v>52091</v>
      </c>
      <c r="D25846" s="1">
        <v>42306.200023148151</v>
      </c>
      <c r="E25846">
        <v>593</v>
      </c>
      <c r="F25846">
        <v>1500</v>
      </c>
      <c r="G25846" t="s">
        <v>576</v>
      </c>
    </row>
    <row r="25847" spans="1:8" x14ac:dyDescent="0.2">
      <c r="A25847">
        <v>6.5957760391791795E+17</v>
      </c>
      <c r="B25847" t="s">
        <v>52092</v>
      </c>
      <c r="C25847" t="s">
        <v>52093</v>
      </c>
      <c r="D25847" s="1">
        <v>42306.200567129628</v>
      </c>
      <c r="E25847">
        <v>442</v>
      </c>
      <c r="F25847">
        <v>1264</v>
      </c>
      <c r="G25847" t="s">
        <v>215</v>
      </c>
    </row>
    <row r="25848" spans="1:8" x14ac:dyDescent="0.2">
      <c r="A25848">
        <v>6.5957776883378099E+17</v>
      </c>
      <c r="B25848" t="s">
        <v>52094</v>
      </c>
      <c r="C25848" t="s">
        <v>52095</v>
      </c>
      <c r="D25848" s="1">
        <v>42306.20103009259</v>
      </c>
      <c r="E25848">
        <v>686</v>
      </c>
      <c r="F25848">
        <v>1757</v>
      </c>
      <c r="G25848" t="s">
        <v>215</v>
      </c>
      <c r="H25848" t="s">
        <v>505</v>
      </c>
    </row>
    <row r="25849" spans="1:8" x14ac:dyDescent="0.2">
      <c r="A25849">
        <v>6.5957931916609101E+17</v>
      </c>
      <c r="B25849" t="s">
        <v>52096</v>
      </c>
      <c r="C25849" t="s">
        <v>52097</v>
      </c>
      <c r="D25849" s="1">
        <v>42306.205300925925</v>
      </c>
      <c r="E25849">
        <v>562</v>
      </c>
      <c r="F25849">
        <v>1329</v>
      </c>
    </row>
    <row r="25850" spans="1:8" x14ac:dyDescent="0.2">
      <c r="A25850">
        <v>6.5960894020077901E+17</v>
      </c>
      <c r="B25850" t="s">
        <v>52098</v>
      </c>
      <c r="C25850" t="s">
        <v>52099</v>
      </c>
      <c r="D25850" s="1">
        <v>42306.287037037036</v>
      </c>
      <c r="E25850">
        <v>805</v>
      </c>
      <c r="F25850">
        <v>1715</v>
      </c>
      <c r="G25850" t="s">
        <v>215</v>
      </c>
      <c r="H25850" t="s">
        <v>390</v>
      </c>
    </row>
    <row r="25851" spans="1:8" x14ac:dyDescent="0.2">
      <c r="A25851">
        <v>6.5961011094008602E+17</v>
      </c>
      <c r="B25851" t="s">
        <v>52100</v>
      </c>
      <c r="C25851" t="s">
        <v>52101</v>
      </c>
      <c r="D25851" s="1">
        <v>42306.290277777778</v>
      </c>
      <c r="E25851">
        <v>1436</v>
      </c>
      <c r="F25851">
        <v>2681</v>
      </c>
      <c r="H25851" t="s">
        <v>390</v>
      </c>
    </row>
    <row r="25852" spans="1:8" x14ac:dyDescent="0.2">
      <c r="A25852">
        <v>6.5961488695194803E+17</v>
      </c>
      <c r="B25852" t="s">
        <v>52102</v>
      </c>
      <c r="C25852" t="s">
        <v>52103</v>
      </c>
      <c r="D25852" s="1">
        <v>42306.303449074076</v>
      </c>
      <c r="E25852">
        <v>623</v>
      </c>
      <c r="F25852">
        <v>1387</v>
      </c>
      <c r="G25852" t="s">
        <v>89</v>
      </c>
      <c r="H25852" t="s">
        <v>390</v>
      </c>
    </row>
    <row r="25853" spans="1:8" x14ac:dyDescent="0.2">
      <c r="A25853">
        <v>6.5961554677050099E+17</v>
      </c>
      <c r="B25853" t="s">
        <v>52104</v>
      </c>
      <c r="C25853" t="s">
        <v>52105</v>
      </c>
      <c r="D25853" s="1">
        <v>42306.305277777778</v>
      </c>
      <c r="E25853">
        <v>530</v>
      </c>
      <c r="F25853">
        <v>1241</v>
      </c>
      <c r="G25853" t="s">
        <v>215</v>
      </c>
    </row>
    <row r="25854" spans="1:8" x14ac:dyDescent="0.2">
      <c r="A25854">
        <v>6.5961576667781901E+17</v>
      </c>
      <c r="B25854" t="s">
        <v>52106</v>
      </c>
      <c r="C25854" t="s">
        <v>52107</v>
      </c>
      <c r="D25854" s="1">
        <v>42306.305879629632</v>
      </c>
      <c r="E25854">
        <v>655</v>
      </c>
      <c r="F25854">
        <v>1448</v>
      </c>
      <c r="G25854" t="s">
        <v>89</v>
      </c>
      <c r="H25854" t="s">
        <v>616</v>
      </c>
    </row>
    <row r="25855" spans="1:8" x14ac:dyDescent="0.2">
      <c r="A25855">
        <v>6.5961688742524902E+17</v>
      </c>
      <c r="B25855" t="s">
        <v>52108</v>
      </c>
      <c r="C25855" t="s">
        <v>52109</v>
      </c>
      <c r="D25855" s="1">
        <v>42306.308969907404</v>
      </c>
      <c r="E25855">
        <v>510</v>
      </c>
      <c r="F25855">
        <v>1269</v>
      </c>
      <c r="G25855" t="s">
        <v>215</v>
      </c>
    </row>
    <row r="25856" spans="1:8" x14ac:dyDescent="0.2">
      <c r="A25856">
        <v>6.5961699543698202E+17</v>
      </c>
      <c r="B25856" t="s">
        <v>52110</v>
      </c>
      <c r="C25856" t="s">
        <v>52111</v>
      </c>
      <c r="D25856" s="1">
        <v>42306.309270833335</v>
      </c>
      <c r="E25856">
        <v>484</v>
      </c>
      <c r="F25856">
        <v>1183</v>
      </c>
      <c r="G25856" t="s">
        <v>215</v>
      </c>
    </row>
    <row r="25857" spans="1:8" x14ac:dyDescent="0.2">
      <c r="A25857">
        <v>6.59631254787088E+17</v>
      </c>
      <c r="B25857" t="s">
        <v>52112</v>
      </c>
      <c r="C25857" t="s">
        <v>52113</v>
      </c>
      <c r="D25857" s="1">
        <v>42306.348622685182</v>
      </c>
      <c r="E25857">
        <v>760</v>
      </c>
      <c r="F25857">
        <v>1798</v>
      </c>
      <c r="G25857" t="s">
        <v>89</v>
      </c>
      <c r="H25857" t="s">
        <v>616</v>
      </c>
    </row>
    <row r="25858" spans="1:8" x14ac:dyDescent="0.2">
      <c r="A25858">
        <v>6.5968307610930304E+17</v>
      </c>
      <c r="B25858" t="s">
        <v>52114</v>
      </c>
      <c r="C25858" t="s">
        <v>52115</v>
      </c>
      <c r="D25858" s="1">
        <v>42306.491620370369</v>
      </c>
      <c r="E25858">
        <v>1057</v>
      </c>
      <c r="F25858">
        <v>2062</v>
      </c>
      <c r="G25858" t="s">
        <v>89</v>
      </c>
    </row>
    <row r="25859" spans="1:8" x14ac:dyDescent="0.2">
      <c r="A25859">
        <v>6.5968354298143501E+17</v>
      </c>
      <c r="B25859" t="s">
        <v>52116</v>
      </c>
      <c r="C25859" t="s">
        <v>52117</v>
      </c>
      <c r="D25859" s="1">
        <v>42306.492905092593</v>
      </c>
      <c r="E25859">
        <v>930</v>
      </c>
      <c r="F25859">
        <v>1765</v>
      </c>
      <c r="G25859" t="s">
        <v>576</v>
      </c>
    </row>
    <row r="25860" spans="1:8" x14ac:dyDescent="0.2">
      <c r="A25860">
        <v>6.5968386633712794E+17</v>
      </c>
      <c r="B25860" t="s">
        <v>52118</v>
      </c>
      <c r="C25860" t="s">
        <v>52119</v>
      </c>
      <c r="D25860" s="1">
        <v>42306.493796296294</v>
      </c>
      <c r="E25860">
        <v>588</v>
      </c>
      <c r="F25860">
        <v>1303</v>
      </c>
      <c r="G25860" t="s">
        <v>215</v>
      </c>
      <c r="H25860" t="s">
        <v>13093</v>
      </c>
    </row>
    <row r="25861" spans="1:8" x14ac:dyDescent="0.2">
      <c r="A25861">
        <v>6.5971342684800602E+17</v>
      </c>
      <c r="B25861" t="s">
        <v>52120</v>
      </c>
      <c r="C25861" t="s">
        <v>52121</v>
      </c>
      <c r="D25861" s="1">
        <v>42306.575370370374</v>
      </c>
      <c r="E25861">
        <v>554</v>
      </c>
      <c r="F25861">
        <v>1249</v>
      </c>
      <c r="G25861" t="s">
        <v>215</v>
      </c>
    </row>
    <row r="25862" spans="1:8" x14ac:dyDescent="0.2">
      <c r="A25862">
        <v>6.5971368324999104E+17</v>
      </c>
      <c r="B25862" t="s">
        <v>52122</v>
      </c>
      <c r="C25862" t="s">
        <v>52123</v>
      </c>
      <c r="D25862" s="1">
        <v>42306.57607638889</v>
      </c>
      <c r="E25862">
        <v>917</v>
      </c>
      <c r="F25862">
        <v>1515</v>
      </c>
      <c r="G25862" t="s">
        <v>52124</v>
      </c>
      <c r="H25862" t="s">
        <v>616</v>
      </c>
    </row>
    <row r="25863" spans="1:8" x14ac:dyDescent="0.2">
      <c r="A25863">
        <v>6.5971634615904205E+17</v>
      </c>
      <c r="B25863" t="s">
        <v>52125</v>
      </c>
      <c r="C25863" t="s">
        <v>52126</v>
      </c>
      <c r="D25863" s="1">
        <v>42306.583425925928</v>
      </c>
      <c r="E25863">
        <v>361</v>
      </c>
      <c r="F25863">
        <v>1005</v>
      </c>
      <c r="G25863" t="s">
        <v>487</v>
      </c>
    </row>
    <row r="25864" spans="1:8" x14ac:dyDescent="0.2">
      <c r="A25864">
        <v>6.5971979517716403E+17</v>
      </c>
      <c r="B25864" t="s">
        <v>52127</v>
      </c>
      <c r="C25864" t="s">
        <v>52128</v>
      </c>
      <c r="D25864" s="1">
        <v>42306.592939814815</v>
      </c>
      <c r="E25864">
        <v>442</v>
      </c>
      <c r="F25864">
        <v>957</v>
      </c>
      <c r="G25864" t="s">
        <v>215</v>
      </c>
      <c r="H25864" t="s">
        <v>390</v>
      </c>
    </row>
    <row r="25865" spans="1:8" x14ac:dyDescent="0.2">
      <c r="A25865">
        <v>6.5971988121495501E+17</v>
      </c>
      <c r="B25865" t="s">
        <v>52129</v>
      </c>
      <c r="C25865" t="s">
        <v>52130</v>
      </c>
      <c r="D25865" s="1">
        <v>42306.593182870369</v>
      </c>
      <c r="E25865">
        <v>413</v>
      </c>
      <c r="F25865">
        <v>1012</v>
      </c>
      <c r="G25865" t="s">
        <v>52131</v>
      </c>
    </row>
    <row r="25866" spans="1:8" x14ac:dyDescent="0.2">
      <c r="A25866">
        <v>6.5972030914300698E+17</v>
      </c>
      <c r="B25866" t="s">
        <v>52132</v>
      </c>
      <c r="C25866" t="s">
        <v>52133</v>
      </c>
      <c r="D25866" s="1">
        <v>42306.594363425924</v>
      </c>
      <c r="E25866">
        <v>446</v>
      </c>
      <c r="F25866">
        <v>1109</v>
      </c>
      <c r="G25866" t="s">
        <v>215</v>
      </c>
    </row>
    <row r="25867" spans="1:8" x14ac:dyDescent="0.2">
      <c r="A25867">
        <v>6.5972040711779494E+17</v>
      </c>
      <c r="B25867" t="s">
        <v>52134</v>
      </c>
      <c r="C25867" t="s">
        <v>52135</v>
      </c>
      <c r="D25867" s="1">
        <v>42306.594629629632</v>
      </c>
      <c r="E25867">
        <v>462</v>
      </c>
      <c r="F25867">
        <v>1170</v>
      </c>
      <c r="G25867" t="e">
        <f>_xlfn.SINGLE( _xlfn.SINGLE( _xlfn.SINGLE(jakistheman)))</f>
        <v>#NAME?</v>
      </c>
    </row>
    <row r="25868" spans="1:8" x14ac:dyDescent="0.2">
      <c r="A25868">
        <v>6.5972075969515098E+17</v>
      </c>
      <c r="B25868" t="s">
        <v>52136</v>
      </c>
      <c r="C25868" t="s">
        <v>52137</v>
      </c>
      <c r="D25868" s="1">
        <v>42306.595601851855</v>
      </c>
      <c r="E25868">
        <v>484</v>
      </c>
      <c r="F25868">
        <v>1170</v>
      </c>
      <c r="G25868" t="s">
        <v>215</v>
      </c>
    </row>
    <row r="25869" spans="1:8" x14ac:dyDescent="0.2">
      <c r="A25869">
        <v>6.5972266481933901E+17</v>
      </c>
      <c r="B25869" t="s">
        <v>52138</v>
      </c>
      <c r="C25869" t="s">
        <v>52139</v>
      </c>
      <c r="D25869" s="1">
        <v>42306.600868055553</v>
      </c>
      <c r="E25869">
        <v>991</v>
      </c>
      <c r="F25869">
        <v>3130</v>
      </c>
    </row>
    <row r="25870" spans="1:8" x14ac:dyDescent="0.2">
      <c r="A25870">
        <v>6.5973062971873997E+17</v>
      </c>
      <c r="B25870" t="s">
        <v>52140</v>
      </c>
      <c r="C25870" t="s">
        <v>52141</v>
      </c>
      <c r="D25870" s="1">
        <v>42306.622835648152</v>
      </c>
      <c r="E25870">
        <v>603</v>
      </c>
      <c r="F25870">
        <v>1166</v>
      </c>
      <c r="G25870" t="s">
        <v>9029</v>
      </c>
    </row>
    <row r="25871" spans="1:8" x14ac:dyDescent="0.2">
      <c r="A25871">
        <v>6.5973108689786394E+17</v>
      </c>
      <c r="B25871" t="s">
        <v>52142</v>
      </c>
      <c r="C25871" t="s">
        <v>52143</v>
      </c>
      <c r="D25871" s="1">
        <v>42306.624097222222</v>
      </c>
      <c r="E25871">
        <v>870</v>
      </c>
      <c r="F25871">
        <v>1676</v>
      </c>
      <c r="G25871" t="s">
        <v>89</v>
      </c>
    </row>
    <row r="25872" spans="1:8" x14ac:dyDescent="0.2">
      <c r="A25872">
        <v>6.5973225609787302E+17</v>
      </c>
      <c r="B25872" t="s">
        <v>52144</v>
      </c>
      <c r="C25872" t="s">
        <v>52145</v>
      </c>
      <c r="D25872" s="1">
        <v>42306.627326388887</v>
      </c>
      <c r="E25872">
        <v>750</v>
      </c>
      <c r="F25872">
        <v>1581</v>
      </c>
      <c r="G25872" t="s">
        <v>89</v>
      </c>
    </row>
    <row r="25873" spans="1:8" x14ac:dyDescent="0.2">
      <c r="A25873">
        <v>6.5973248018277901E+17</v>
      </c>
      <c r="B25873" t="s">
        <v>52146</v>
      </c>
      <c r="C25873" t="s">
        <v>52147</v>
      </c>
      <c r="D25873" s="1">
        <v>42306.627951388888</v>
      </c>
      <c r="E25873">
        <v>782</v>
      </c>
      <c r="F25873">
        <v>1533</v>
      </c>
      <c r="G25873" t="s">
        <v>215</v>
      </c>
      <c r="H25873" t="s">
        <v>13093</v>
      </c>
    </row>
    <row r="25874" spans="1:8" x14ac:dyDescent="0.2">
      <c r="A25874">
        <v>6.5974071449068698E+17</v>
      </c>
      <c r="B25874" t="s">
        <v>52148</v>
      </c>
      <c r="C25874" t="s">
        <v>52149</v>
      </c>
      <c r="D25874" s="1">
        <v>42306.650671296295</v>
      </c>
      <c r="E25874">
        <v>424</v>
      </c>
      <c r="F25874">
        <v>1062</v>
      </c>
      <c r="G25874" t="s">
        <v>52150</v>
      </c>
    </row>
    <row r="25875" spans="1:8" x14ac:dyDescent="0.2">
      <c r="A25875">
        <v>6.5974198789398502E+17</v>
      </c>
      <c r="B25875" t="s">
        <v>52151</v>
      </c>
      <c r="C25875" t="s">
        <v>52152</v>
      </c>
      <c r="D25875" s="1">
        <v>42306.654178240744</v>
      </c>
      <c r="E25875">
        <v>557</v>
      </c>
      <c r="F25875">
        <v>1108</v>
      </c>
      <c r="G25875" t="s">
        <v>89</v>
      </c>
    </row>
    <row r="25876" spans="1:8" x14ac:dyDescent="0.2">
      <c r="A25876">
        <v>6.5974318810661197E+17</v>
      </c>
      <c r="B25876" t="s">
        <v>52153</v>
      </c>
      <c r="C25876" t="s">
        <v>52154</v>
      </c>
      <c r="D25876" s="1">
        <v>42306.657500000001</v>
      </c>
      <c r="E25876">
        <v>413</v>
      </c>
      <c r="F25876">
        <v>914</v>
      </c>
      <c r="G25876" t="s">
        <v>576</v>
      </c>
    </row>
    <row r="25877" spans="1:8" x14ac:dyDescent="0.2">
      <c r="A25877">
        <v>6.5974336053866394E+17</v>
      </c>
      <c r="B25877" t="s">
        <v>52155</v>
      </c>
      <c r="C25877" t="s">
        <v>52156</v>
      </c>
      <c r="D25877" s="1">
        <v>42306.65797453704</v>
      </c>
      <c r="E25877">
        <v>346</v>
      </c>
      <c r="F25877">
        <v>783</v>
      </c>
      <c r="G25877" t="s">
        <v>576</v>
      </c>
    </row>
    <row r="25878" spans="1:8" x14ac:dyDescent="0.2">
      <c r="A25878">
        <v>6.5974356592534298E+17</v>
      </c>
      <c r="B25878" t="s">
        <v>52157</v>
      </c>
      <c r="C25878" t="s">
        <v>52158</v>
      </c>
      <c r="D25878" s="1">
        <v>42306.658541666664</v>
      </c>
      <c r="E25878">
        <v>536</v>
      </c>
      <c r="F25878">
        <v>1181</v>
      </c>
      <c r="G25878" t="s">
        <v>546</v>
      </c>
    </row>
    <row r="25879" spans="1:8" x14ac:dyDescent="0.2">
      <c r="A25879">
        <v>6.59743857127456E+17</v>
      </c>
      <c r="B25879" t="s">
        <v>52159</v>
      </c>
      <c r="C25879" t="s">
        <v>52160</v>
      </c>
      <c r="D25879" s="1">
        <v>42306.65934027778</v>
      </c>
      <c r="E25879">
        <v>634</v>
      </c>
      <c r="F25879">
        <v>1330</v>
      </c>
    </row>
    <row r="25880" spans="1:8" x14ac:dyDescent="0.2">
      <c r="A25880">
        <v>6.5975182237501798E+17</v>
      </c>
      <c r="B25880" t="s">
        <v>52161</v>
      </c>
      <c r="C25880" t="s">
        <v>52162</v>
      </c>
      <c r="D25880" s="1">
        <v>42306.681319444448</v>
      </c>
      <c r="E25880">
        <v>810</v>
      </c>
      <c r="F25880">
        <v>1469</v>
      </c>
      <c r="H25880" t="s">
        <v>13093</v>
      </c>
    </row>
    <row r="25881" spans="1:8" x14ac:dyDescent="0.2">
      <c r="A25881">
        <v>6.59753771791024E+17</v>
      </c>
      <c r="B25881" t="s">
        <v>52163</v>
      </c>
      <c r="C25881" t="s">
        <v>52164</v>
      </c>
      <c r="D25881" s="1">
        <v>42306.686701388891</v>
      </c>
      <c r="E25881">
        <v>954</v>
      </c>
      <c r="F25881">
        <v>1705</v>
      </c>
      <c r="G25881" t="s">
        <v>89</v>
      </c>
      <c r="H25881" t="s">
        <v>390</v>
      </c>
    </row>
    <row r="25882" spans="1:8" x14ac:dyDescent="0.2">
      <c r="A25882">
        <v>6.5975430413635098E+17</v>
      </c>
      <c r="B25882" t="s">
        <v>52165</v>
      </c>
      <c r="C25882" t="s">
        <v>52166</v>
      </c>
      <c r="D25882" s="1">
        <v>42306.688171296293</v>
      </c>
      <c r="E25882">
        <v>498</v>
      </c>
      <c r="F25882">
        <v>1117</v>
      </c>
      <c r="G25882" t="s">
        <v>215</v>
      </c>
      <c r="H25882" t="s">
        <v>390</v>
      </c>
    </row>
    <row r="25883" spans="1:8" x14ac:dyDescent="0.2">
      <c r="A25883">
        <v>6.5975717607691802E+17</v>
      </c>
      <c r="B25883" t="s">
        <v>52167</v>
      </c>
      <c r="C25883" t="s">
        <v>52168</v>
      </c>
      <c r="D25883" s="1">
        <v>42306.696099537039</v>
      </c>
      <c r="E25883">
        <v>1297</v>
      </c>
      <c r="F25883">
        <v>2532</v>
      </c>
      <c r="G25883" t="s">
        <v>89</v>
      </c>
    </row>
    <row r="25884" spans="1:8" x14ac:dyDescent="0.2">
      <c r="A25884">
        <v>6.5975802580939494E+17</v>
      </c>
      <c r="B25884" t="s">
        <v>52169</v>
      </c>
      <c r="C25884" t="s">
        <v>52170</v>
      </c>
      <c r="D25884" s="1">
        <v>42306.698437500003</v>
      </c>
      <c r="E25884">
        <v>473</v>
      </c>
      <c r="F25884">
        <v>1056</v>
      </c>
      <c r="G25884" t="s">
        <v>215</v>
      </c>
    </row>
    <row r="25885" spans="1:8" x14ac:dyDescent="0.2">
      <c r="A25885">
        <v>6.5975919426279795E+17</v>
      </c>
      <c r="B25885" t="s">
        <v>52171</v>
      </c>
      <c r="C25885" t="s">
        <v>52172</v>
      </c>
      <c r="D25885" s="1">
        <v>42306.701666666668</v>
      </c>
      <c r="E25885">
        <v>683</v>
      </c>
      <c r="F25885">
        <v>1624</v>
      </c>
      <c r="G25885" t="s">
        <v>89</v>
      </c>
    </row>
    <row r="25886" spans="1:8" x14ac:dyDescent="0.2">
      <c r="A25886">
        <v>6.5975965902102502E+17</v>
      </c>
      <c r="B25886" t="s">
        <v>52173</v>
      </c>
      <c r="C25886" t="s">
        <v>52174</v>
      </c>
      <c r="D25886" s="1">
        <v>42306.702951388892</v>
      </c>
      <c r="E25886">
        <v>555</v>
      </c>
      <c r="F25886">
        <v>1199</v>
      </c>
      <c r="G25886" t="s">
        <v>52175</v>
      </c>
      <c r="H25886" t="s">
        <v>390</v>
      </c>
    </row>
    <row r="25887" spans="1:8" x14ac:dyDescent="0.2">
      <c r="A25887">
        <v>6.5975971966229197E+17</v>
      </c>
      <c r="B25887" t="s">
        <v>52176</v>
      </c>
      <c r="C25887" t="s">
        <v>52177</v>
      </c>
      <c r="D25887" s="1">
        <v>42306.703113425923</v>
      </c>
      <c r="E25887">
        <v>549</v>
      </c>
      <c r="F25887">
        <v>1216</v>
      </c>
      <c r="G25887" t="s">
        <v>576</v>
      </c>
    </row>
    <row r="25888" spans="1:8" x14ac:dyDescent="0.2">
      <c r="A25888">
        <v>6.5976000531110694E+17</v>
      </c>
      <c r="B25888" t="s">
        <v>52178</v>
      </c>
      <c r="C25888" t="s">
        <v>52179</v>
      </c>
      <c r="D25888" s="1">
        <v>42306.703900462962</v>
      </c>
      <c r="E25888">
        <v>680</v>
      </c>
      <c r="F25888">
        <v>1524</v>
      </c>
      <c r="G25888" t="s">
        <v>89</v>
      </c>
      <c r="H25888" t="s">
        <v>390</v>
      </c>
    </row>
    <row r="25889" spans="1:8" x14ac:dyDescent="0.2">
      <c r="A25889">
        <v>6.5976018463856998E+17</v>
      </c>
      <c r="B25889" t="s">
        <v>52180</v>
      </c>
      <c r="C25889" t="s">
        <v>52181</v>
      </c>
      <c r="D25889" s="1">
        <v>42306.704398148147</v>
      </c>
      <c r="E25889">
        <v>390</v>
      </c>
      <c r="F25889">
        <v>1003</v>
      </c>
      <c r="G25889" t="s">
        <v>215</v>
      </c>
    </row>
    <row r="25890" spans="1:8" x14ac:dyDescent="0.2">
      <c r="A25890">
        <v>6.5976087858202202E+17</v>
      </c>
      <c r="B25890" t="s">
        <v>52182</v>
      </c>
      <c r="C25890" t="s">
        <v>52183</v>
      </c>
      <c r="D25890" s="1">
        <v>42306.706307870372</v>
      </c>
      <c r="E25890">
        <v>565</v>
      </c>
      <c r="F25890">
        <v>1275</v>
      </c>
      <c r="G25890" t="s">
        <v>215</v>
      </c>
      <c r="H25890" t="s">
        <v>390</v>
      </c>
    </row>
    <row r="25891" spans="1:8" x14ac:dyDescent="0.2">
      <c r="A25891">
        <v>6.59761038946992E+17</v>
      </c>
      <c r="B25891" t="s">
        <v>52184</v>
      </c>
      <c r="C25891" t="s">
        <v>52185</v>
      </c>
      <c r="D25891" s="1">
        <v>42306.706759259258</v>
      </c>
      <c r="E25891">
        <v>782</v>
      </c>
      <c r="F25891">
        <v>1763</v>
      </c>
      <c r="G25891" t="s">
        <v>215</v>
      </c>
    </row>
    <row r="25892" spans="1:8" x14ac:dyDescent="0.2">
      <c r="A25892">
        <v>6.5976118732892902E+17</v>
      </c>
      <c r="B25892" t="s">
        <v>52186</v>
      </c>
      <c r="C25892" t="s">
        <v>52187</v>
      </c>
      <c r="D25892" s="1">
        <v>42306.70716435185</v>
      </c>
      <c r="E25892">
        <v>1155</v>
      </c>
      <c r="F25892">
        <v>2278</v>
      </c>
      <c r="G25892" t="s">
        <v>215</v>
      </c>
    </row>
    <row r="25893" spans="1:8" x14ac:dyDescent="0.2">
      <c r="A25893">
        <v>6.5976132352638899E+17</v>
      </c>
      <c r="B25893" t="s">
        <v>52188</v>
      </c>
      <c r="C25893" t="s">
        <v>52189</v>
      </c>
      <c r="D25893" s="1">
        <v>42306.70753472222</v>
      </c>
      <c r="E25893">
        <v>599</v>
      </c>
      <c r="F25893">
        <v>1301</v>
      </c>
      <c r="G25893" t="e">
        <f>_xlfn.SINGLE( _xlfn.SINGLE( _xlfn.SINGLE(blewthebigone)))</f>
        <v>#NAME?</v>
      </c>
    </row>
    <row r="25894" spans="1:8" x14ac:dyDescent="0.2">
      <c r="A25894">
        <v>6.5976210660290496E+17</v>
      </c>
      <c r="B25894" t="s">
        <v>52190</v>
      </c>
      <c r="C25894" t="s">
        <v>52191</v>
      </c>
      <c r="D25894" s="1">
        <v>42306.709699074076</v>
      </c>
      <c r="E25894">
        <v>611</v>
      </c>
      <c r="F25894">
        <v>1274</v>
      </c>
      <c r="G25894" t="s">
        <v>215</v>
      </c>
    </row>
    <row r="25895" spans="1:8" x14ac:dyDescent="0.2">
      <c r="A25895">
        <v>6.5979128737405299E+17</v>
      </c>
      <c r="B25895" t="s">
        <v>52192</v>
      </c>
      <c r="C25895" t="s">
        <v>52193</v>
      </c>
      <c r="D25895" s="1">
        <v>42306.790219907409</v>
      </c>
      <c r="E25895">
        <v>1117</v>
      </c>
      <c r="F25895">
        <v>2368</v>
      </c>
    </row>
    <row r="25896" spans="1:8" x14ac:dyDescent="0.2">
      <c r="A25896">
        <v>6.5982728585222502E+17</v>
      </c>
      <c r="B25896" t="s">
        <v>52194</v>
      </c>
      <c r="C25896" t="s">
        <v>52195</v>
      </c>
      <c r="D25896" s="1">
        <v>42306.889560185184</v>
      </c>
      <c r="E25896">
        <v>1035</v>
      </c>
      <c r="F25896">
        <v>2643</v>
      </c>
      <c r="H25896" t="s">
        <v>505</v>
      </c>
    </row>
    <row r="25897" spans="1:8" x14ac:dyDescent="0.2">
      <c r="A25897">
        <v>6.5982793109975398E+17</v>
      </c>
      <c r="B25897" t="s">
        <v>52196</v>
      </c>
      <c r="C25897" t="s">
        <v>52197</v>
      </c>
      <c r="D25897" s="1">
        <v>42306.891342592593</v>
      </c>
      <c r="E25897">
        <v>1000</v>
      </c>
      <c r="F25897">
        <v>1781</v>
      </c>
      <c r="G25897" t="s">
        <v>89</v>
      </c>
      <c r="H25897" t="s">
        <v>616</v>
      </c>
    </row>
    <row r="25898" spans="1:8" x14ac:dyDescent="0.2">
      <c r="A25898">
        <v>6.5991244592284403E+17</v>
      </c>
      <c r="B25898" t="s">
        <v>52198</v>
      </c>
      <c r="C25898" t="s">
        <v>52199</v>
      </c>
      <c r="D25898" s="1">
        <v>42307.124560185184</v>
      </c>
      <c r="E25898">
        <v>661</v>
      </c>
      <c r="F25898">
        <v>1527</v>
      </c>
      <c r="G25898" t="s">
        <v>215</v>
      </c>
    </row>
    <row r="25899" spans="1:8" x14ac:dyDescent="0.2">
      <c r="A25899">
        <v>6.5991412938641805E+17</v>
      </c>
      <c r="B25899" t="s">
        <v>52200</v>
      </c>
      <c r="C25899" t="s">
        <v>52201</v>
      </c>
      <c r="D25899" s="1">
        <v>42307.129201388889</v>
      </c>
      <c r="E25899">
        <v>1206</v>
      </c>
      <c r="F25899">
        <v>2720</v>
      </c>
      <c r="G25899" t="s">
        <v>89</v>
      </c>
    </row>
    <row r="25900" spans="1:8" x14ac:dyDescent="0.2">
      <c r="A25900">
        <v>6.5991916034080294E+17</v>
      </c>
      <c r="B25900" t="s">
        <v>52202</v>
      </c>
      <c r="C25900" t="s">
        <v>52203</v>
      </c>
      <c r="D25900" s="1">
        <v>42307.143090277779</v>
      </c>
      <c r="E25900">
        <v>1180</v>
      </c>
      <c r="F25900">
        <v>3059</v>
      </c>
      <c r="G25900" t="s">
        <v>89</v>
      </c>
    </row>
    <row r="25901" spans="1:8" x14ac:dyDescent="0.2">
      <c r="A25901">
        <v>6.5992811809069005E+17</v>
      </c>
      <c r="B25901" t="s">
        <v>52204</v>
      </c>
      <c r="C25901" t="s">
        <v>52205</v>
      </c>
      <c r="D25901" s="1">
        <v>42307.167800925927</v>
      </c>
      <c r="E25901">
        <v>913</v>
      </c>
      <c r="F25901">
        <v>2114</v>
      </c>
      <c r="G25901" t="s">
        <v>215</v>
      </c>
    </row>
    <row r="25902" spans="1:8" x14ac:dyDescent="0.2">
      <c r="A25902">
        <v>6.5992915092130995E+17</v>
      </c>
      <c r="B25902" t="s">
        <v>52206</v>
      </c>
      <c r="C25902" t="s">
        <v>52207</v>
      </c>
      <c r="D25902" s="1">
        <v>42307.170659722222</v>
      </c>
      <c r="E25902">
        <v>991</v>
      </c>
      <c r="F25902">
        <v>2021</v>
      </c>
      <c r="G25902" t="s">
        <v>576</v>
      </c>
    </row>
    <row r="25903" spans="1:8" x14ac:dyDescent="0.2">
      <c r="A25903">
        <v>6.6010344386920806E+17</v>
      </c>
      <c r="B25903" t="s">
        <v>52208</v>
      </c>
      <c r="C25903" t="s">
        <v>52209</v>
      </c>
      <c r="D25903" s="1">
        <v>42307.651608796295</v>
      </c>
      <c r="E25903">
        <v>1078</v>
      </c>
      <c r="F25903">
        <v>1877</v>
      </c>
      <c r="G25903" t="s">
        <v>89</v>
      </c>
    </row>
    <row r="25904" spans="1:8" x14ac:dyDescent="0.2">
      <c r="A25904">
        <v>6.6013649117630003E+17</v>
      </c>
      <c r="B25904" t="s">
        <v>52210</v>
      </c>
      <c r="C25904" t="s">
        <v>52211</v>
      </c>
      <c r="D25904" s="1">
        <v>42307.742800925924</v>
      </c>
      <c r="E25904">
        <v>1196</v>
      </c>
      <c r="F25904">
        <v>2563</v>
      </c>
      <c r="G25904" t="s">
        <v>576</v>
      </c>
    </row>
    <row r="25905" spans="1:8" x14ac:dyDescent="0.2">
      <c r="A25905">
        <v>6.6015627780549005E+17</v>
      </c>
      <c r="B25905" t="s">
        <v>52212</v>
      </c>
      <c r="C25905" t="s">
        <v>52213</v>
      </c>
      <c r="D25905" s="1">
        <v>42307.797407407408</v>
      </c>
      <c r="E25905">
        <v>1067</v>
      </c>
      <c r="F25905">
        <v>3750</v>
      </c>
      <c r="G25905" t="s">
        <v>89</v>
      </c>
    </row>
    <row r="25906" spans="1:8" x14ac:dyDescent="0.2">
      <c r="A25906">
        <v>6.6016331324710003E+17</v>
      </c>
      <c r="B25906" t="s">
        <v>52214</v>
      </c>
      <c r="C25906" t="s">
        <v>52215</v>
      </c>
      <c r="D25906" s="1">
        <v>42307.816817129627</v>
      </c>
      <c r="E25906">
        <v>1023</v>
      </c>
      <c r="F25906">
        <v>2308</v>
      </c>
      <c r="G25906" t="s">
        <v>89</v>
      </c>
      <c r="H25906" t="s">
        <v>390</v>
      </c>
    </row>
    <row r="25907" spans="1:8" x14ac:dyDescent="0.2">
      <c r="A25907">
        <v>6.6016870404763597E+17</v>
      </c>
      <c r="B25907" t="s">
        <v>52216</v>
      </c>
      <c r="C25907" t="s">
        <v>52217</v>
      </c>
      <c r="D25907" s="1">
        <v>42307.831701388888</v>
      </c>
      <c r="E25907">
        <v>1889</v>
      </c>
      <c r="F25907">
        <v>4220</v>
      </c>
    </row>
    <row r="25908" spans="1:8" x14ac:dyDescent="0.2">
      <c r="A25908">
        <v>6.6017696247700595E+17</v>
      </c>
      <c r="B25908" t="s">
        <v>52218</v>
      </c>
      <c r="C25908" t="s">
        <v>52219</v>
      </c>
      <c r="D25908" s="1">
        <v>42307.854490740741</v>
      </c>
      <c r="E25908">
        <v>1047</v>
      </c>
      <c r="F25908">
        <v>1853</v>
      </c>
    </row>
    <row r="25909" spans="1:8" x14ac:dyDescent="0.2">
      <c r="A25909">
        <v>6.6018392320549197E+17</v>
      </c>
      <c r="B25909" t="s">
        <v>52220</v>
      </c>
      <c r="C25909" t="s">
        <v>52221</v>
      </c>
      <c r="D25909" s="1">
        <v>42307.873692129629</v>
      </c>
      <c r="E25909">
        <v>1000</v>
      </c>
      <c r="F25909">
        <v>1775</v>
      </c>
    </row>
    <row r="25910" spans="1:8" x14ac:dyDescent="0.2">
      <c r="A25910">
        <v>6.6020094097320294E+17</v>
      </c>
      <c r="B25910" t="s">
        <v>52222</v>
      </c>
      <c r="C25910" t="s">
        <v>52223</v>
      </c>
      <c r="D25910" s="1">
        <v>42307.920648148145</v>
      </c>
      <c r="E25910">
        <v>409</v>
      </c>
      <c r="F25910">
        <v>1006</v>
      </c>
      <c r="G25910" t="s">
        <v>89</v>
      </c>
    </row>
    <row r="25911" spans="1:8" x14ac:dyDescent="0.2">
      <c r="A25911">
        <v>6.6025915355486195E+17</v>
      </c>
      <c r="B25911" t="s">
        <v>52224</v>
      </c>
      <c r="C25911" t="s">
        <v>52225</v>
      </c>
      <c r="D25911" s="1">
        <v>42308.081284722219</v>
      </c>
      <c r="E25911">
        <v>1197</v>
      </c>
      <c r="F25911">
        <v>2252</v>
      </c>
      <c r="G25911" t="s">
        <v>89</v>
      </c>
    </row>
    <row r="25912" spans="1:8" x14ac:dyDescent="0.2">
      <c r="A25912">
        <v>6.6026350274196198E+17</v>
      </c>
      <c r="B25912" t="s">
        <v>52226</v>
      </c>
      <c r="C25912" t="s">
        <v>52227</v>
      </c>
      <c r="D25912" s="1">
        <v>42308.093287037038</v>
      </c>
      <c r="E25912">
        <v>684</v>
      </c>
      <c r="F25912">
        <v>1401</v>
      </c>
      <c r="G25912" t="s">
        <v>215</v>
      </c>
    </row>
    <row r="25913" spans="1:8" x14ac:dyDescent="0.2">
      <c r="A25913">
        <v>6.6026571384059405E+17</v>
      </c>
      <c r="B25913" t="s">
        <v>52228</v>
      </c>
      <c r="C25913" t="s">
        <v>52229</v>
      </c>
      <c r="D25913" s="1">
        <v>42308.099386574075</v>
      </c>
      <c r="E25913">
        <v>797</v>
      </c>
      <c r="F25913">
        <v>1494</v>
      </c>
      <c r="G25913" t="s">
        <v>576</v>
      </c>
      <c r="H25913" t="s">
        <v>13093</v>
      </c>
    </row>
    <row r="25914" spans="1:8" x14ac:dyDescent="0.2">
      <c r="A25914">
        <v>6.6027167778856896E+17</v>
      </c>
      <c r="B25914" t="s">
        <v>52230</v>
      </c>
      <c r="C25914" t="s">
        <v>52231</v>
      </c>
      <c r="D25914" s="1">
        <v>42308.115844907406</v>
      </c>
      <c r="E25914">
        <v>1039</v>
      </c>
      <c r="F25914">
        <v>2859</v>
      </c>
      <c r="G25914" t="s">
        <v>215</v>
      </c>
    </row>
    <row r="25915" spans="1:8" x14ac:dyDescent="0.2">
      <c r="A25915">
        <v>6.6027427819830797E+17</v>
      </c>
      <c r="B25915" t="s">
        <v>52232</v>
      </c>
      <c r="C25915" t="s">
        <v>52233</v>
      </c>
      <c r="D25915" s="1">
        <v>42308.123020833336</v>
      </c>
      <c r="E25915">
        <v>890</v>
      </c>
      <c r="F25915">
        <v>1961</v>
      </c>
      <c r="G25915" t="s">
        <v>215</v>
      </c>
    </row>
    <row r="25916" spans="1:8" x14ac:dyDescent="0.2">
      <c r="A25916">
        <v>6.6027468963014605E+17</v>
      </c>
      <c r="B25916" t="s">
        <v>52234</v>
      </c>
      <c r="C25916" t="s">
        <v>52235</v>
      </c>
      <c r="D25916" s="1">
        <v>42308.124155092592</v>
      </c>
      <c r="E25916">
        <v>517</v>
      </c>
      <c r="F25916">
        <v>1315</v>
      </c>
      <c r="G25916" t="s">
        <v>487</v>
      </c>
    </row>
    <row r="25917" spans="1:8" x14ac:dyDescent="0.2">
      <c r="A25917">
        <v>6.6029593843143002E+17</v>
      </c>
      <c r="B25917" t="s">
        <v>52236</v>
      </c>
      <c r="C25917" t="s">
        <v>52237</v>
      </c>
      <c r="D25917" s="1">
        <v>42308.182800925926</v>
      </c>
      <c r="E25917">
        <v>542</v>
      </c>
      <c r="F25917">
        <v>848</v>
      </c>
      <c r="G25917" t="s">
        <v>52238</v>
      </c>
    </row>
    <row r="25918" spans="1:8" x14ac:dyDescent="0.2">
      <c r="A25918">
        <v>6.6029632364892096E+17</v>
      </c>
      <c r="B25918" t="s">
        <v>52239</v>
      </c>
      <c r="C25918" t="s">
        <v>52240</v>
      </c>
      <c r="D25918" s="1">
        <v>42308.183854166666</v>
      </c>
      <c r="E25918">
        <v>550</v>
      </c>
      <c r="F25918">
        <v>1166</v>
      </c>
      <c r="G25918" t="s">
        <v>52241</v>
      </c>
    </row>
    <row r="25919" spans="1:8" x14ac:dyDescent="0.2">
      <c r="A25919">
        <v>6.6029664941631795E+17</v>
      </c>
      <c r="B25919" t="s">
        <v>52242</v>
      </c>
      <c r="C25919" t="s">
        <v>52243</v>
      </c>
      <c r="D25919" s="1">
        <v>42308.184756944444</v>
      </c>
      <c r="E25919">
        <v>462</v>
      </c>
      <c r="F25919">
        <v>1083</v>
      </c>
      <c r="G25919" t="s">
        <v>215</v>
      </c>
    </row>
    <row r="25920" spans="1:8" x14ac:dyDescent="0.2">
      <c r="A25920">
        <v>6.6029764380608896E+17</v>
      </c>
      <c r="B25920" t="s">
        <v>52244</v>
      </c>
      <c r="C25920" t="s">
        <v>52245</v>
      </c>
      <c r="D25920" s="1">
        <v>42308.1875</v>
      </c>
      <c r="E25920">
        <v>397</v>
      </c>
      <c r="F25920">
        <v>670</v>
      </c>
      <c r="G25920" t="s">
        <v>89</v>
      </c>
    </row>
    <row r="25921" spans="1:8" x14ac:dyDescent="0.2">
      <c r="A25921">
        <v>6.6030082247194202E+17</v>
      </c>
      <c r="B25921" t="s">
        <v>52246</v>
      </c>
      <c r="C25921" t="s">
        <v>52247</v>
      </c>
      <c r="D25921" s="1">
        <v>42308.196273148147</v>
      </c>
      <c r="E25921">
        <v>406</v>
      </c>
      <c r="F25921">
        <v>892</v>
      </c>
      <c r="G25921" t="s">
        <v>215</v>
      </c>
    </row>
    <row r="25922" spans="1:8" x14ac:dyDescent="0.2">
      <c r="A25922">
        <v>6.6030205712827098E+17</v>
      </c>
      <c r="B25922" t="s">
        <v>52248</v>
      </c>
      <c r="C25922" t="s">
        <v>52249</v>
      </c>
      <c r="D25922" s="1">
        <v>42308.199675925927</v>
      </c>
      <c r="E25922">
        <v>509</v>
      </c>
      <c r="F25922">
        <v>1118</v>
      </c>
      <c r="G25922" t="s">
        <v>215</v>
      </c>
      <c r="H25922" t="s">
        <v>390</v>
      </c>
    </row>
    <row r="25923" spans="1:8" x14ac:dyDescent="0.2">
      <c r="A25923">
        <v>6.6030322765366003E+17</v>
      </c>
      <c r="B25923" t="s">
        <v>52250</v>
      </c>
      <c r="C25923" t="s">
        <v>52251</v>
      </c>
      <c r="D25923" s="1">
        <v>42308.202905092592</v>
      </c>
      <c r="E25923">
        <v>805</v>
      </c>
      <c r="F25923">
        <v>1620</v>
      </c>
      <c r="G25923" t="s">
        <v>89</v>
      </c>
    </row>
    <row r="25924" spans="1:8" x14ac:dyDescent="0.2">
      <c r="A25924">
        <v>6.6030837372070195E+17</v>
      </c>
      <c r="B25924" t="s">
        <v>52252</v>
      </c>
      <c r="C25924" t="s">
        <v>52253</v>
      </c>
      <c r="D25924" s="1">
        <v>42308.217106481483</v>
      </c>
      <c r="E25924">
        <v>634</v>
      </c>
      <c r="F25924">
        <v>1172</v>
      </c>
      <c r="G25924" t="s">
        <v>89</v>
      </c>
    </row>
    <row r="25925" spans="1:8" x14ac:dyDescent="0.2">
      <c r="A25925">
        <v>6.6030879578093901E+17</v>
      </c>
      <c r="B25925" t="s">
        <v>52254</v>
      </c>
      <c r="C25925" t="s">
        <v>52255</v>
      </c>
      <c r="D25925" s="1">
        <v>42308.218275462961</v>
      </c>
      <c r="E25925">
        <v>623</v>
      </c>
      <c r="F25925">
        <v>1223</v>
      </c>
      <c r="G25925" t="s">
        <v>89</v>
      </c>
    </row>
    <row r="25926" spans="1:8" x14ac:dyDescent="0.2">
      <c r="A25926">
        <v>6.6031044213751296E+17</v>
      </c>
      <c r="B25926" t="s">
        <v>52256</v>
      </c>
      <c r="C25926" t="s">
        <v>52257</v>
      </c>
      <c r="D25926" s="1">
        <v>42308.222824074073</v>
      </c>
      <c r="E25926">
        <v>726</v>
      </c>
      <c r="F25926">
        <v>1472</v>
      </c>
      <c r="G25926" t="s">
        <v>89</v>
      </c>
    </row>
    <row r="25927" spans="1:8" x14ac:dyDescent="0.2">
      <c r="A25927">
        <v>6.6031283954300506E+17</v>
      </c>
      <c r="B25927" t="s">
        <v>52258</v>
      </c>
      <c r="C25927" t="s">
        <v>52259</v>
      </c>
      <c r="D25927" s="1">
        <v>42308.229432870372</v>
      </c>
      <c r="E25927">
        <v>1821</v>
      </c>
      <c r="F25927">
        <v>3575</v>
      </c>
    </row>
    <row r="25928" spans="1:8" x14ac:dyDescent="0.2">
      <c r="A25928">
        <v>6.6041543553234496E+17</v>
      </c>
      <c r="B25928" t="s">
        <v>52260</v>
      </c>
      <c r="C25928" t="s">
        <v>52261</v>
      </c>
      <c r="D25928" s="1">
        <v>42308.512546296297</v>
      </c>
      <c r="E25928">
        <v>415</v>
      </c>
      <c r="F25928">
        <v>1079</v>
      </c>
      <c r="G25928" t="s">
        <v>215</v>
      </c>
      <c r="H25928" t="s">
        <v>390</v>
      </c>
    </row>
    <row r="25929" spans="1:8" x14ac:dyDescent="0.2">
      <c r="A25929">
        <v>6.6041596738686899E+17</v>
      </c>
      <c r="B25929" t="s">
        <v>52262</v>
      </c>
      <c r="C25929" t="s">
        <v>52263</v>
      </c>
      <c r="D25929" s="1">
        <v>42308.514016203706</v>
      </c>
      <c r="E25929">
        <v>559</v>
      </c>
      <c r="F25929">
        <v>1238</v>
      </c>
      <c r="G25929" t="s">
        <v>215</v>
      </c>
    </row>
    <row r="25930" spans="1:8" x14ac:dyDescent="0.2">
      <c r="A25930">
        <v>6.6041769375815603E+17</v>
      </c>
      <c r="B25930" t="s">
        <v>52264</v>
      </c>
      <c r="C25930" t="s">
        <v>52265</v>
      </c>
      <c r="D25930" s="1">
        <v>42308.518773148149</v>
      </c>
      <c r="E25930">
        <v>1922</v>
      </c>
      <c r="F25930">
        <v>3834</v>
      </c>
    </row>
    <row r="25931" spans="1:8" x14ac:dyDescent="0.2">
      <c r="A25931">
        <v>6.6043066672782106E+17</v>
      </c>
      <c r="B25931" t="s">
        <v>52266</v>
      </c>
      <c r="C25931" t="s">
        <v>52267</v>
      </c>
      <c r="D25931" s="1">
        <v>42308.554571759261</v>
      </c>
      <c r="E25931">
        <v>930</v>
      </c>
      <c r="F25931">
        <v>2323</v>
      </c>
      <c r="H25931" t="s">
        <v>505</v>
      </c>
    </row>
    <row r="25932" spans="1:8" x14ac:dyDescent="0.2">
      <c r="A25932">
        <v>6.6043184077647002E+17</v>
      </c>
      <c r="B25932" t="s">
        <v>52268</v>
      </c>
      <c r="C25932" t="s">
        <v>52269</v>
      </c>
      <c r="D25932" s="1">
        <v>42308.557812500003</v>
      </c>
      <c r="E25932">
        <v>1752</v>
      </c>
      <c r="F25932">
        <v>3303</v>
      </c>
    </row>
    <row r="25933" spans="1:8" x14ac:dyDescent="0.2">
      <c r="A25933">
        <v>6.6043325042334106E+17</v>
      </c>
      <c r="B25933" t="s">
        <v>52270</v>
      </c>
      <c r="C25933" t="s">
        <v>52271</v>
      </c>
      <c r="D25933" s="1">
        <v>42308.561701388891</v>
      </c>
      <c r="E25933">
        <v>998</v>
      </c>
      <c r="F25933">
        <v>2363</v>
      </c>
    </row>
    <row r="25934" spans="1:8" x14ac:dyDescent="0.2">
      <c r="A25934">
        <v>6.6045319380615898E+17</v>
      </c>
      <c r="B25934" t="s">
        <v>52272</v>
      </c>
      <c r="C25934" t="s">
        <v>52273</v>
      </c>
      <c r="D25934" s="1">
        <v>42308.616736111115</v>
      </c>
      <c r="E25934">
        <v>763</v>
      </c>
      <c r="F25934">
        <v>1593</v>
      </c>
      <c r="G25934" t="s">
        <v>89</v>
      </c>
    </row>
    <row r="25935" spans="1:8" x14ac:dyDescent="0.2">
      <c r="A25935">
        <v>6.6045891700527898E+17</v>
      </c>
      <c r="B25935" t="s">
        <v>52274</v>
      </c>
      <c r="C25935" t="s">
        <v>52275</v>
      </c>
      <c r="D25935" s="1">
        <v>42308.632534722223</v>
      </c>
      <c r="E25935">
        <v>589</v>
      </c>
      <c r="F25935">
        <v>1658</v>
      </c>
    </row>
    <row r="25936" spans="1:8" x14ac:dyDescent="0.2">
      <c r="A25936">
        <v>6.6046090976106906E+17</v>
      </c>
      <c r="B25936" t="s">
        <v>52276</v>
      </c>
      <c r="C25936" t="s">
        <v>52277</v>
      </c>
      <c r="D25936" s="1">
        <v>42308.638032407405</v>
      </c>
      <c r="E25936">
        <v>1370</v>
      </c>
      <c r="F25936">
        <v>2593</v>
      </c>
      <c r="G25936" t="s">
        <v>89</v>
      </c>
    </row>
    <row r="25937" spans="1:8" x14ac:dyDescent="0.2">
      <c r="A25937">
        <v>6.6046152116894899E+17</v>
      </c>
      <c r="B25937" t="s">
        <v>52278</v>
      </c>
      <c r="C25937" t="s">
        <v>52279</v>
      </c>
      <c r="D25937" s="1">
        <v>42308.639722222222</v>
      </c>
      <c r="E25937">
        <v>452</v>
      </c>
      <c r="F25937">
        <v>999</v>
      </c>
      <c r="G25937" t="s">
        <v>576</v>
      </c>
    </row>
    <row r="25938" spans="1:8" x14ac:dyDescent="0.2">
      <c r="A25938">
        <v>6.6046189199154304E+17</v>
      </c>
      <c r="B25938" t="s">
        <v>52280</v>
      </c>
      <c r="C25938" t="s">
        <v>52281</v>
      </c>
      <c r="D25938" s="1">
        <v>42308.640740740739</v>
      </c>
      <c r="E25938">
        <v>483</v>
      </c>
      <c r="F25938">
        <v>1043</v>
      </c>
      <c r="G25938" t="s">
        <v>576</v>
      </c>
    </row>
    <row r="25939" spans="1:8" x14ac:dyDescent="0.2">
      <c r="A25939">
        <v>6.6046258905553306E+17</v>
      </c>
      <c r="B25939" t="s">
        <v>52282</v>
      </c>
      <c r="C25939" t="s">
        <v>52283</v>
      </c>
      <c r="D25939" s="1">
        <v>42308.64266203704</v>
      </c>
      <c r="E25939">
        <v>643</v>
      </c>
      <c r="F25939">
        <v>1157</v>
      </c>
      <c r="G25939" t="s">
        <v>487</v>
      </c>
    </row>
    <row r="25940" spans="1:8" x14ac:dyDescent="0.2">
      <c r="A25940">
        <v>6.6046429634275699E+17</v>
      </c>
      <c r="B25940" t="s">
        <v>52284</v>
      </c>
      <c r="C25940" t="s">
        <v>52285</v>
      </c>
      <c r="D25940" s="1">
        <v>42308.647372685184</v>
      </c>
      <c r="E25940">
        <v>563</v>
      </c>
      <c r="F25940">
        <v>978</v>
      </c>
      <c r="G25940" t="s">
        <v>215</v>
      </c>
    </row>
    <row r="25941" spans="1:8" x14ac:dyDescent="0.2">
      <c r="A25941">
        <v>6.6053409449378202E+17</v>
      </c>
      <c r="B25941" t="s">
        <v>52286</v>
      </c>
      <c r="C25941" t="s">
        <v>52287</v>
      </c>
      <c r="D25941" s="1">
        <v>42308.83997685185</v>
      </c>
      <c r="E25941">
        <v>1023</v>
      </c>
      <c r="F25941">
        <v>2267</v>
      </c>
      <c r="G25941" t="s">
        <v>215</v>
      </c>
    </row>
    <row r="25942" spans="1:8" x14ac:dyDescent="0.2">
      <c r="A25942">
        <v>6.6053467685197402E+17</v>
      </c>
      <c r="B25942" t="s">
        <v>52288</v>
      </c>
      <c r="C25942" t="s">
        <v>52289</v>
      </c>
      <c r="D25942" s="1">
        <v>42308.841585648152</v>
      </c>
      <c r="E25942">
        <v>1303</v>
      </c>
      <c r="F25942">
        <v>2425</v>
      </c>
    </row>
    <row r="25943" spans="1:8" x14ac:dyDescent="0.2">
      <c r="A25943">
        <v>6.6053615122531494E+17</v>
      </c>
      <c r="B25943" t="s">
        <v>52290</v>
      </c>
      <c r="C25943" t="s">
        <v>52291</v>
      </c>
      <c r="D25943" s="1">
        <v>42308.845659722225</v>
      </c>
      <c r="E25943">
        <v>2417</v>
      </c>
      <c r="F25943">
        <v>4113</v>
      </c>
    </row>
    <row r="25944" spans="1:8" x14ac:dyDescent="0.2">
      <c r="A25944">
        <v>6.6053776121731405E+17</v>
      </c>
      <c r="B25944" t="s">
        <v>52292</v>
      </c>
      <c r="C25944" t="s">
        <v>52293</v>
      </c>
      <c r="D25944" s="1">
        <v>42308.850104166668</v>
      </c>
      <c r="E25944">
        <v>1784</v>
      </c>
      <c r="F25944">
        <v>2912</v>
      </c>
      <c r="H25944" t="s">
        <v>390</v>
      </c>
    </row>
    <row r="25945" spans="1:8" x14ac:dyDescent="0.2">
      <c r="A25945">
        <v>6.6058310279276902E+17</v>
      </c>
      <c r="B25945" t="s">
        <v>52294</v>
      </c>
      <c r="C25945" t="s">
        <v>52295</v>
      </c>
      <c r="D25945" s="1">
        <v>42308.975219907406</v>
      </c>
      <c r="E25945">
        <v>537</v>
      </c>
      <c r="F25945">
        <v>1073</v>
      </c>
      <c r="G25945" t="s">
        <v>89</v>
      </c>
    </row>
    <row r="25946" spans="1:8" x14ac:dyDescent="0.2">
      <c r="A25946">
        <v>6.6058341436241101E+17</v>
      </c>
      <c r="B25946" t="s">
        <v>52296</v>
      </c>
      <c r="C25946" t="s">
        <v>52297</v>
      </c>
      <c r="D25946" s="1">
        <v>42308.976076388892</v>
      </c>
      <c r="E25946">
        <v>399</v>
      </c>
      <c r="F25946">
        <v>843</v>
      </c>
      <c r="G25946" t="s">
        <v>576</v>
      </c>
    </row>
    <row r="25947" spans="1:8" x14ac:dyDescent="0.2">
      <c r="A25947">
        <v>6.6058490806311706E+17</v>
      </c>
      <c r="B25947" t="s">
        <v>52298</v>
      </c>
      <c r="C25947" t="s">
        <v>52299</v>
      </c>
      <c r="D25947" s="1">
        <v>42308.980196759258</v>
      </c>
      <c r="E25947">
        <v>1072</v>
      </c>
      <c r="F25947">
        <v>2451</v>
      </c>
    </row>
    <row r="25948" spans="1:8" x14ac:dyDescent="0.2">
      <c r="A25948">
        <v>6.6058566587741696E+17</v>
      </c>
      <c r="B25948" t="s">
        <v>52300</v>
      </c>
      <c r="C25948" t="s">
        <v>52301</v>
      </c>
      <c r="D25948" s="1">
        <v>42308.982291666667</v>
      </c>
      <c r="E25948">
        <v>427</v>
      </c>
      <c r="F25948">
        <v>789</v>
      </c>
      <c r="G25948" t="s">
        <v>215</v>
      </c>
      <c r="H25948" t="s">
        <v>390</v>
      </c>
    </row>
    <row r="25949" spans="1:8" x14ac:dyDescent="0.2">
      <c r="A25949">
        <v>6.6058584499517402E+17</v>
      </c>
      <c r="B25949" t="s">
        <v>52302</v>
      </c>
      <c r="C25949" t="s">
        <v>52303</v>
      </c>
      <c r="D25949" s="1">
        <v>42308.982789351852</v>
      </c>
      <c r="E25949">
        <v>414</v>
      </c>
      <c r="F25949">
        <v>891</v>
      </c>
      <c r="G25949" t="s">
        <v>215</v>
      </c>
    </row>
    <row r="25950" spans="1:8" x14ac:dyDescent="0.2">
      <c r="A25950">
        <v>6.6058608762308096E+17</v>
      </c>
      <c r="B25950" t="s">
        <v>52304</v>
      </c>
      <c r="C25950" t="s">
        <v>52305</v>
      </c>
      <c r="D25950" s="1">
        <v>42308.983460648145</v>
      </c>
      <c r="E25950">
        <v>585</v>
      </c>
      <c r="F25950">
        <v>1151</v>
      </c>
      <c r="G25950" t="s">
        <v>576</v>
      </c>
    </row>
    <row r="25951" spans="1:8" x14ac:dyDescent="0.2">
      <c r="A25951">
        <v>6.6058627942440499E+17</v>
      </c>
      <c r="B25951" t="s">
        <v>52306</v>
      </c>
      <c r="C25951" t="s">
        <v>52307</v>
      </c>
      <c r="D25951" s="1">
        <v>42308.983981481484</v>
      </c>
      <c r="E25951">
        <v>552</v>
      </c>
      <c r="F25951">
        <v>1157</v>
      </c>
      <c r="G25951" t="s">
        <v>215</v>
      </c>
    </row>
    <row r="25952" spans="1:8" x14ac:dyDescent="0.2">
      <c r="A25952">
        <v>6.6058648593517696E+17</v>
      </c>
      <c r="B25952" t="s">
        <v>52308</v>
      </c>
      <c r="C25952" t="s">
        <v>52309</v>
      </c>
      <c r="D25952" s="1">
        <v>42308.984560185185</v>
      </c>
      <c r="E25952">
        <v>510</v>
      </c>
      <c r="F25952">
        <v>1176</v>
      </c>
      <c r="G25952" t="s">
        <v>215</v>
      </c>
    </row>
    <row r="25953" spans="1:8" x14ac:dyDescent="0.2">
      <c r="A25953">
        <v>6.6058962121090995E+17</v>
      </c>
      <c r="B25953" t="s">
        <v>52310</v>
      </c>
      <c r="C25953" t="s">
        <v>52311</v>
      </c>
      <c r="D25953" s="1">
        <v>42308.993206018517</v>
      </c>
      <c r="E25953">
        <v>324</v>
      </c>
      <c r="F25953">
        <v>737</v>
      </c>
      <c r="G25953" t="s">
        <v>52312</v>
      </c>
    </row>
    <row r="25954" spans="1:8" x14ac:dyDescent="0.2">
      <c r="A25954">
        <v>6.6058966738604006E+17</v>
      </c>
      <c r="B25954" t="s">
        <v>52313</v>
      </c>
      <c r="C25954" t="s">
        <v>52314</v>
      </c>
      <c r="D25954" s="1">
        <v>42308.993333333332</v>
      </c>
      <c r="E25954">
        <v>344</v>
      </c>
      <c r="F25954">
        <v>729</v>
      </c>
      <c r="G25954" t="s">
        <v>215</v>
      </c>
    </row>
    <row r="25955" spans="1:8" x14ac:dyDescent="0.2">
      <c r="A25955">
        <v>6.6059010011657805E+17</v>
      </c>
      <c r="B25955" t="s">
        <v>52315</v>
      </c>
      <c r="C25955" t="s">
        <v>52316</v>
      </c>
      <c r="D25955" s="1">
        <v>42308.994525462964</v>
      </c>
      <c r="E25955">
        <v>534</v>
      </c>
      <c r="F25955">
        <v>1155</v>
      </c>
      <c r="G25955" t="s">
        <v>52317</v>
      </c>
      <c r="H25955" t="s">
        <v>390</v>
      </c>
    </row>
    <row r="25956" spans="1:8" x14ac:dyDescent="0.2">
      <c r="A25956">
        <v>6.6059034719884902E+17</v>
      </c>
      <c r="B25956" t="s">
        <v>52318</v>
      </c>
      <c r="C25956" t="s">
        <v>52319</v>
      </c>
      <c r="D25956" s="1">
        <v>42308.995208333334</v>
      </c>
      <c r="E25956">
        <v>1759</v>
      </c>
      <c r="F25956">
        <v>3979</v>
      </c>
      <c r="G25956" t="s">
        <v>215</v>
      </c>
    </row>
    <row r="25957" spans="1:8" x14ac:dyDescent="0.2">
      <c r="A25957">
        <v>6.60590507551248E+17</v>
      </c>
      <c r="B25957" t="s">
        <v>52320</v>
      </c>
      <c r="C25957" t="s">
        <v>52321</v>
      </c>
      <c r="D25957" s="1">
        <v>42308.995648148149</v>
      </c>
      <c r="E25957">
        <v>397</v>
      </c>
      <c r="F25957">
        <v>827</v>
      </c>
      <c r="G25957" t="s">
        <v>576</v>
      </c>
    </row>
    <row r="25958" spans="1:8" x14ac:dyDescent="0.2">
      <c r="A25958">
        <v>6.6059081831981402E+17</v>
      </c>
      <c r="B25958" t="s">
        <v>52322</v>
      </c>
      <c r="C25958" t="s">
        <v>52323</v>
      </c>
      <c r="D25958" s="1">
        <v>42308.996504629627</v>
      </c>
      <c r="E25958">
        <v>469</v>
      </c>
      <c r="F25958">
        <v>1110</v>
      </c>
      <c r="G25958" t="s">
        <v>89</v>
      </c>
    </row>
    <row r="25959" spans="1:8" x14ac:dyDescent="0.2">
      <c r="A25959">
        <v>6.6059130271164006E+17</v>
      </c>
      <c r="B25959" t="s">
        <v>52324</v>
      </c>
      <c r="C25959" t="s">
        <v>52325</v>
      </c>
      <c r="D25959" s="1">
        <v>42308.997847222221</v>
      </c>
      <c r="E25959">
        <v>662</v>
      </c>
      <c r="F25959">
        <v>1173</v>
      </c>
      <c r="G25959" t="e">
        <f>DanielGenseric</f>
        <v>#NAME?</v>
      </c>
      <c r="H25959" t="s">
        <v>390</v>
      </c>
    </row>
    <row r="25960" spans="1:8" x14ac:dyDescent="0.2">
      <c r="A25960">
        <v>6.6059554616862694E+17</v>
      </c>
      <c r="B25960" t="s">
        <v>52326</v>
      </c>
      <c r="C25960" t="s">
        <v>52327</v>
      </c>
      <c r="D25960" s="1">
        <v>42309.009560185186</v>
      </c>
      <c r="E25960">
        <v>685</v>
      </c>
      <c r="F25960">
        <v>1503</v>
      </c>
      <c r="G25960" t="s">
        <v>89</v>
      </c>
    </row>
    <row r="25961" spans="1:8" x14ac:dyDescent="0.2">
      <c r="A25961">
        <v>6.6059755202322803E+17</v>
      </c>
      <c r="B25961" t="s">
        <v>52328</v>
      </c>
      <c r="C25961" t="s">
        <v>52329</v>
      </c>
      <c r="D25961" s="1">
        <v>42309.015092592592</v>
      </c>
      <c r="E25961">
        <v>1206</v>
      </c>
      <c r="F25961">
        <v>2175</v>
      </c>
      <c r="G25961" t="s">
        <v>89</v>
      </c>
    </row>
    <row r="25962" spans="1:8" x14ac:dyDescent="0.2">
      <c r="A25962">
        <v>6.6060042085584794E+17</v>
      </c>
      <c r="B25962" t="s">
        <v>52330</v>
      </c>
      <c r="C25962" t="s">
        <v>52331</v>
      </c>
      <c r="D25962" s="1">
        <v>42309.023009259261</v>
      </c>
      <c r="E25962">
        <v>521</v>
      </c>
      <c r="F25962">
        <v>1132</v>
      </c>
      <c r="G25962" t="s">
        <v>89</v>
      </c>
    </row>
    <row r="25963" spans="1:8" x14ac:dyDescent="0.2">
      <c r="A25963">
        <v>6.6060047059195405E+17</v>
      </c>
      <c r="B25963" t="s">
        <v>52332</v>
      </c>
      <c r="C25963" t="s">
        <v>52333</v>
      </c>
      <c r="D25963" s="1">
        <v>42309.023148148146</v>
      </c>
      <c r="E25963">
        <v>512</v>
      </c>
      <c r="F25963">
        <v>1014</v>
      </c>
      <c r="G25963" t="s">
        <v>89</v>
      </c>
    </row>
    <row r="25964" spans="1:8" x14ac:dyDescent="0.2">
      <c r="A25964">
        <v>6.6060070071658394E+17</v>
      </c>
      <c r="B25964" t="s">
        <v>52334</v>
      </c>
      <c r="C25964" t="s">
        <v>52335</v>
      </c>
      <c r="D25964" s="1">
        <v>42309.023784722223</v>
      </c>
      <c r="E25964">
        <v>595</v>
      </c>
      <c r="F25964">
        <v>1104</v>
      </c>
      <c r="G25964" t="s">
        <v>89</v>
      </c>
    </row>
    <row r="25965" spans="1:8" x14ac:dyDescent="0.2">
      <c r="A25965">
        <v>6.6060097220130406E+17</v>
      </c>
      <c r="B25965" t="s">
        <v>52336</v>
      </c>
      <c r="C25965" t="s">
        <v>52337</v>
      </c>
      <c r="D25965" s="1">
        <v>42309.024525462963</v>
      </c>
      <c r="E25965">
        <v>772</v>
      </c>
      <c r="F25965">
        <v>1300</v>
      </c>
      <c r="G25965" t="s">
        <v>89</v>
      </c>
      <c r="H25965" t="s">
        <v>52338</v>
      </c>
    </row>
    <row r="25966" spans="1:8" x14ac:dyDescent="0.2">
      <c r="A25966">
        <v>6.6060133107857805E+17</v>
      </c>
      <c r="B25966" t="s">
        <v>52339</v>
      </c>
      <c r="C25966" t="s">
        <v>52340</v>
      </c>
      <c r="D25966" s="1">
        <v>42309.025520833333</v>
      </c>
      <c r="E25966">
        <v>772</v>
      </c>
      <c r="F25966">
        <v>1643</v>
      </c>
      <c r="G25966" t="s">
        <v>89</v>
      </c>
    </row>
    <row r="25967" spans="1:8" x14ac:dyDescent="0.2">
      <c r="A25967">
        <v>6.6060199944511398E+17</v>
      </c>
      <c r="B25967" t="s">
        <v>52341</v>
      </c>
      <c r="C25967" t="s">
        <v>52342</v>
      </c>
      <c r="D25967" s="1">
        <v>42309.027361111112</v>
      </c>
      <c r="E25967">
        <v>923</v>
      </c>
      <c r="F25967">
        <v>1534</v>
      </c>
      <c r="G25967" t="s">
        <v>215</v>
      </c>
    </row>
    <row r="25968" spans="1:8" x14ac:dyDescent="0.2">
      <c r="A25968">
        <v>6.6060231339297101E+17</v>
      </c>
      <c r="B25968" t="s">
        <v>52343</v>
      </c>
      <c r="C25968" t="s">
        <v>52344</v>
      </c>
      <c r="D25968" s="1">
        <v>42309.028229166666</v>
      </c>
      <c r="E25968">
        <v>1015</v>
      </c>
      <c r="F25968">
        <v>1850</v>
      </c>
      <c r="G25968" t="e">
        <f>SueSabo</f>
        <v>#NAME?</v>
      </c>
    </row>
    <row r="25969" spans="1:8" x14ac:dyDescent="0.2">
      <c r="A25969">
        <v>6.6064518787458995E+17</v>
      </c>
      <c r="B25969" t="s">
        <v>52345</v>
      </c>
      <c r="C25969" t="s">
        <v>52346</v>
      </c>
      <c r="D25969" s="1">
        <v>42309.146539351852</v>
      </c>
      <c r="E25969">
        <v>1031</v>
      </c>
      <c r="F25969">
        <v>2427</v>
      </c>
    </row>
    <row r="25970" spans="1:8" x14ac:dyDescent="0.2">
      <c r="A25970">
        <v>6.6064546344878797E+17</v>
      </c>
      <c r="B25970" t="s">
        <v>52347</v>
      </c>
      <c r="C25970" t="s">
        <v>52348</v>
      </c>
      <c r="D25970" s="1">
        <v>42309.147303240738</v>
      </c>
      <c r="E25970">
        <v>761</v>
      </c>
      <c r="F25970">
        <v>1347</v>
      </c>
      <c r="G25970" t="s">
        <v>89</v>
      </c>
    </row>
    <row r="25971" spans="1:8" x14ac:dyDescent="0.2">
      <c r="A25971">
        <v>6.6064968014617805E+17</v>
      </c>
      <c r="B25971" t="s">
        <v>52349</v>
      </c>
      <c r="C25971" t="s">
        <v>52350</v>
      </c>
      <c r="D25971" s="1">
        <v>42309.158935185187</v>
      </c>
      <c r="E25971">
        <v>756</v>
      </c>
      <c r="F25971">
        <v>1478</v>
      </c>
      <c r="G25971" t="s">
        <v>89</v>
      </c>
    </row>
    <row r="25972" spans="1:8" x14ac:dyDescent="0.2">
      <c r="A25972">
        <v>6.6068670335987699E+17</v>
      </c>
      <c r="B25972" t="s">
        <v>52351</v>
      </c>
      <c r="C25972" t="s">
        <v>52352</v>
      </c>
      <c r="D25972" s="1">
        <v>42309.261099537034</v>
      </c>
      <c r="E25972">
        <v>791</v>
      </c>
      <c r="F25972">
        <v>1947</v>
      </c>
      <c r="G25972" t="s">
        <v>215</v>
      </c>
    </row>
    <row r="25973" spans="1:8" x14ac:dyDescent="0.2">
      <c r="A25973">
        <v>6.6079287049706701E+17</v>
      </c>
      <c r="B25973" t="s">
        <v>52353</v>
      </c>
      <c r="C25973" t="s">
        <v>52354</v>
      </c>
      <c r="D25973" s="1">
        <v>42309.554062499999</v>
      </c>
      <c r="E25973">
        <v>557</v>
      </c>
      <c r="F25973">
        <v>1259</v>
      </c>
      <c r="G25973" t="s">
        <v>89</v>
      </c>
    </row>
    <row r="25974" spans="1:8" x14ac:dyDescent="0.2">
      <c r="A25974">
        <v>6.6079319261538304E+17</v>
      </c>
      <c r="B25974" t="s">
        <v>52355</v>
      </c>
      <c r="C25974" t="s">
        <v>52356</v>
      </c>
      <c r="D25974" s="1">
        <v>42309.5549537037</v>
      </c>
      <c r="E25974">
        <v>427</v>
      </c>
      <c r="F25974">
        <v>1104</v>
      </c>
      <c r="G25974" t="s">
        <v>52357</v>
      </c>
    </row>
    <row r="25975" spans="1:8" x14ac:dyDescent="0.2">
      <c r="A25975">
        <v>6.6079591797349901E+17</v>
      </c>
      <c r="B25975" t="s">
        <v>52358</v>
      </c>
      <c r="C25975" t="s">
        <v>52359</v>
      </c>
      <c r="D25975" s="1">
        <v>42309.562476851854</v>
      </c>
      <c r="E25975">
        <v>1718</v>
      </c>
      <c r="F25975">
        <v>2859</v>
      </c>
    </row>
    <row r="25976" spans="1:8" x14ac:dyDescent="0.2">
      <c r="A25976">
        <v>6.6079862831592998E+17</v>
      </c>
      <c r="B25976" t="s">
        <v>52360</v>
      </c>
      <c r="C25976" t="s">
        <v>52361</v>
      </c>
      <c r="D25976" s="1">
        <v>42309.569953703707</v>
      </c>
      <c r="E25976">
        <v>1994</v>
      </c>
      <c r="F25976">
        <v>2550</v>
      </c>
    </row>
    <row r="25977" spans="1:8" x14ac:dyDescent="0.2">
      <c r="A25977">
        <v>6.6081566619959194E+17</v>
      </c>
      <c r="B25977" t="s">
        <v>52362</v>
      </c>
      <c r="C25977" t="s">
        <v>52363</v>
      </c>
      <c r="D25977" s="1">
        <v>42309.616967592592</v>
      </c>
      <c r="E25977">
        <v>1833</v>
      </c>
      <c r="F25977">
        <v>3125</v>
      </c>
    </row>
    <row r="25978" spans="1:8" x14ac:dyDescent="0.2">
      <c r="A25978">
        <v>6.6081659833333299E+17</v>
      </c>
      <c r="B25978" t="s">
        <v>52364</v>
      </c>
      <c r="C25978" t="s">
        <v>52365</v>
      </c>
      <c r="D25978" s="1">
        <v>42309.61954861111</v>
      </c>
      <c r="E25978">
        <v>1106</v>
      </c>
      <c r="F25978">
        <v>2319</v>
      </c>
    </row>
    <row r="25979" spans="1:8" x14ac:dyDescent="0.2">
      <c r="A25979">
        <v>6.60818201765392E+17</v>
      </c>
      <c r="B25979" t="s">
        <v>52366</v>
      </c>
      <c r="C25979" t="s">
        <v>52367</v>
      </c>
      <c r="D25979" s="1">
        <v>42309.623969907407</v>
      </c>
      <c r="E25979">
        <v>1689</v>
      </c>
      <c r="F25979">
        <v>3131</v>
      </c>
    </row>
    <row r="25980" spans="1:8" x14ac:dyDescent="0.2">
      <c r="A25980">
        <v>6.6081955225998899E+17</v>
      </c>
      <c r="B25980" t="s">
        <v>52368</v>
      </c>
      <c r="C25980" t="s">
        <v>52369</v>
      </c>
      <c r="D25980" s="1">
        <v>42309.627696759257</v>
      </c>
      <c r="E25980">
        <v>1025</v>
      </c>
      <c r="F25980">
        <v>2385</v>
      </c>
    </row>
    <row r="25981" spans="1:8" x14ac:dyDescent="0.2">
      <c r="A25981">
        <v>6.6088853847343898E+17</v>
      </c>
      <c r="B25981" t="s">
        <v>52370</v>
      </c>
      <c r="C25981" t="s">
        <v>52371</v>
      </c>
      <c r="D25981" s="1">
        <v>42309.818055555559</v>
      </c>
      <c r="E25981">
        <v>1028</v>
      </c>
      <c r="F25981">
        <v>2053</v>
      </c>
      <c r="H25981" t="s">
        <v>390</v>
      </c>
    </row>
    <row r="25982" spans="1:8" x14ac:dyDescent="0.2">
      <c r="A25982">
        <v>6.6096974023662298E+17</v>
      </c>
      <c r="B25982" t="s">
        <v>52372</v>
      </c>
      <c r="C25982" t="s">
        <v>52373</v>
      </c>
      <c r="D25982" s="1">
        <v>42310.042129629626</v>
      </c>
      <c r="E25982">
        <v>1914</v>
      </c>
      <c r="F25982">
        <v>4513</v>
      </c>
    </row>
    <row r="25983" spans="1:8" x14ac:dyDescent="0.2">
      <c r="A25983">
        <v>6.6099849915309197E+17</v>
      </c>
      <c r="B25983" t="s">
        <v>52374</v>
      </c>
      <c r="C25983" t="s">
        <v>52375</v>
      </c>
      <c r="D25983" s="1">
        <v>42310.121493055558</v>
      </c>
      <c r="E25983">
        <v>689</v>
      </c>
      <c r="F25983">
        <v>1338</v>
      </c>
      <c r="G25983" t="s">
        <v>215</v>
      </c>
      <c r="H25983" t="s">
        <v>390</v>
      </c>
    </row>
    <row r="25984" spans="1:8" x14ac:dyDescent="0.2">
      <c r="A25984">
        <v>6.6100170932244403E+17</v>
      </c>
      <c r="B25984" t="s">
        <v>52376</v>
      </c>
      <c r="C25984" t="s">
        <v>52377</v>
      </c>
      <c r="D25984" s="1">
        <v>42310.130347222221</v>
      </c>
      <c r="E25984">
        <v>619</v>
      </c>
      <c r="F25984">
        <v>1183</v>
      </c>
      <c r="G25984" t="s">
        <v>89</v>
      </c>
    </row>
    <row r="25985" spans="1:8" x14ac:dyDescent="0.2">
      <c r="A25985">
        <v>6.6100226424559603E+17</v>
      </c>
      <c r="B25985" t="s">
        <v>52378</v>
      </c>
      <c r="C25985" t="s">
        <v>52379</v>
      </c>
      <c r="D25985" s="1">
        <v>42310.131886574076</v>
      </c>
      <c r="E25985">
        <v>806</v>
      </c>
      <c r="F25985">
        <v>1781</v>
      </c>
      <c r="G25985" t="s">
        <v>215</v>
      </c>
    </row>
    <row r="25986" spans="1:8" x14ac:dyDescent="0.2">
      <c r="A25986">
        <v>6.61004204962656E+17</v>
      </c>
      <c r="B25986" t="s">
        <v>52380</v>
      </c>
      <c r="C25986" t="s">
        <v>52381</v>
      </c>
      <c r="D25986" s="1">
        <v>42310.137233796297</v>
      </c>
      <c r="E25986">
        <v>1909</v>
      </c>
      <c r="F25986">
        <v>2778</v>
      </c>
    </row>
    <row r="25987" spans="1:8" x14ac:dyDescent="0.2">
      <c r="A25987">
        <v>6.6100456542529894E+17</v>
      </c>
      <c r="B25987" t="s">
        <v>52382</v>
      </c>
      <c r="C25987" t="s">
        <v>52383</v>
      </c>
      <c r="D25987" s="1">
        <v>42310.138229166667</v>
      </c>
      <c r="E25987">
        <v>800</v>
      </c>
      <c r="F25987">
        <v>1677</v>
      </c>
      <c r="G25987" t="s">
        <v>487</v>
      </c>
    </row>
    <row r="25988" spans="1:8" x14ac:dyDescent="0.2">
      <c r="A25988">
        <v>6.6100584699074906E+17</v>
      </c>
      <c r="B25988" t="s">
        <v>52384</v>
      </c>
      <c r="C25988" t="s">
        <v>52385</v>
      </c>
      <c r="D25988" s="1">
        <v>42310.141770833332</v>
      </c>
      <c r="E25988">
        <v>868</v>
      </c>
      <c r="F25988">
        <v>1614</v>
      </c>
      <c r="G25988" t="s">
        <v>50840</v>
      </c>
      <c r="H25988" t="s">
        <v>13093</v>
      </c>
    </row>
    <row r="25989" spans="1:8" x14ac:dyDescent="0.2">
      <c r="A25989">
        <v>6.6100652898872896E+17</v>
      </c>
      <c r="B25989" t="s">
        <v>52386</v>
      </c>
      <c r="C25989" t="s">
        <v>52387</v>
      </c>
      <c r="D25989" s="1">
        <v>42310.143657407411</v>
      </c>
      <c r="E25989">
        <v>597</v>
      </c>
      <c r="F25989">
        <v>1399</v>
      </c>
      <c r="G25989" t="s">
        <v>215</v>
      </c>
    </row>
    <row r="25990" spans="1:8" x14ac:dyDescent="0.2">
      <c r="A25990">
        <v>6.6100669245333901E+17</v>
      </c>
      <c r="B25990" t="s">
        <v>52388</v>
      </c>
      <c r="C25990" t="s">
        <v>52389</v>
      </c>
      <c r="D25990" s="1">
        <v>42310.144108796296</v>
      </c>
      <c r="E25990">
        <v>491</v>
      </c>
      <c r="F25990">
        <v>1112</v>
      </c>
      <c r="G25990" t="s">
        <v>576</v>
      </c>
      <c r="H25990" t="s">
        <v>390</v>
      </c>
    </row>
    <row r="25991" spans="1:8" x14ac:dyDescent="0.2">
      <c r="A25991">
        <v>6.6100687295105395E+17</v>
      </c>
      <c r="B25991" t="s">
        <v>52390</v>
      </c>
      <c r="C25991" t="s">
        <v>52391</v>
      </c>
      <c r="D25991" s="1">
        <v>42310.144606481481</v>
      </c>
      <c r="E25991">
        <v>797</v>
      </c>
      <c r="F25991">
        <v>1463</v>
      </c>
      <c r="G25991" t="s">
        <v>215</v>
      </c>
    </row>
    <row r="25992" spans="1:8" x14ac:dyDescent="0.2">
      <c r="A25992">
        <v>6.6100702485195904E+17</v>
      </c>
      <c r="B25992" t="s">
        <v>52392</v>
      </c>
      <c r="C25992" t="s">
        <v>52393</v>
      </c>
      <c r="D25992" s="1">
        <v>42310.14502314815</v>
      </c>
      <c r="E25992">
        <v>548</v>
      </c>
      <c r="F25992">
        <v>1219</v>
      </c>
      <c r="G25992" t="s">
        <v>576</v>
      </c>
    </row>
    <row r="25993" spans="1:8" x14ac:dyDescent="0.2">
      <c r="A25993">
        <v>6.6100726209857101E+17</v>
      </c>
      <c r="B25993" t="s">
        <v>52394</v>
      </c>
      <c r="C25993" t="s">
        <v>52395</v>
      </c>
      <c r="D25993" s="1">
        <v>42310.145671296297</v>
      </c>
      <c r="E25993">
        <v>567</v>
      </c>
      <c r="F25993">
        <v>1269</v>
      </c>
      <c r="G25993" t="s">
        <v>546</v>
      </c>
    </row>
    <row r="25994" spans="1:8" x14ac:dyDescent="0.2">
      <c r="A25994">
        <v>6.6114646750415206E+17</v>
      </c>
      <c r="B25994" t="s">
        <v>52396</v>
      </c>
      <c r="C25994" t="s">
        <v>52397</v>
      </c>
      <c r="D25994" s="1">
        <v>42310.529814814814</v>
      </c>
      <c r="E25994">
        <v>496</v>
      </c>
      <c r="F25994">
        <v>939</v>
      </c>
      <c r="G25994" t="s">
        <v>89</v>
      </c>
    </row>
    <row r="25995" spans="1:8" x14ac:dyDescent="0.2">
      <c r="A25995">
        <v>6.6115682372303603E+17</v>
      </c>
      <c r="B25995" t="s">
        <v>52398</v>
      </c>
      <c r="C25995" t="s">
        <v>52399</v>
      </c>
      <c r="D25995" s="1">
        <v>42310.558391203704</v>
      </c>
      <c r="E25995">
        <v>703</v>
      </c>
      <c r="F25995">
        <v>1409</v>
      </c>
      <c r="G25995" t="s">
        <v>215</v>
      </c>
    </row>
    <row r="25996" spans="1:8" x14ac:dyDescent="0.2">
      <c r="A25996">
        <v>6.6115732386445696E+17</v>
      </c>
      <c r="B25996" t="s">
        <v>52400</v>
      </c>
      <c r="C25996" t="s">
        <v>52401</v>
      </c>
      <c r="D25996" s="1">
        <v>42310.55976851852</v>
      </c>
      <c r="E25996">
        <v>613</v>
      </c>
      <c r="F25996">
        <v>1352</v>
      </c>
      <c r="G25996" t="s">
        <v>52402</v>
      </c>
    </row>
    <row r="25997" spans="1:8" x14ac:dyDescent="0.2">
      <c r="A25997">
        <v>6.6115751600969702E+17</v>
      </c>
      <c r="B25997" t="s">
        <v>52403</v>
      </c>
      <c r="C25997" t="s">
        <v>52404</v>
      </c>
      <c r="D25997" s="1">
        <v>42310.560300925928</v>
      </c>
      <c r="E25997">
        <v>1580</v>
      </c>
      <c r="F25997">
        <v>2673</v>
      </c>
      <c r="G25997" t="s">
        <v>215</v>
      </c>
    </row>
    <row r="25998" spans="1:8" x14ac:dyDescent="0.2">
      <c r="A25998">
        <v>6.61170580994064E+17</v>
      </c>
      <c r="B25998" t="s">
        <v>52405</v>
      </c>
      <c r="C25998" t="s">
        <v>52406</v>
      </c>
      <c r="D25998" s="1">
        <v>42310.596354166664</v>
      </c>
      <c r="E25998">
        <v>8122</v>
      </c>
      <c r="F25998">
        <v>10313</v>
      </c>
      <c r="G25998" t="s">
        <v>89</v>
      </c>
      <c r="H25998" t="s">
        <v>616</v>
      </c>
    </row>
    <row r="25999" spans="1:8" x14ac:dyDescent="0.2">
      <c r="A25999">
        <v>6.61173906758352E+17</v>
      </c>
      <c r="B25999" t="s">
        <v>52407</v>
      </c>
      <c r="C25999" t="s">
        <v>52408</v>
      </c>
      <c r="D25999" s="1">
        <v>42310.605532407404</v>
      </c>
      <c r="E25999">
        <v>1422</v>
      </c>
      <c r="F25999">
        <v>3132</v>
      </c>
      <c r="G25999" t="s">
        <v>89</v>
      </c>
    </row>
    <row r="26000" spans="1:8" x14ac:dyDescent="0.2">
      <c r="A26000">
        <v>6.6121292956032205E+17</v>
      </c>
      <c r="B26000" t="s">
        <v>52409</v>
      </c>
      <c r="C26000" t="s">
        <v>52410</v>
      </c>
      <c r="D26000" s="1">
        <v>42310.713206018518</v>
      </c>
      <c r="E26000">
        <v>1171</v>
      </c>
      <c r="F26000">
        <v>2508</v>
      </c>
      <c r="G26000" t="s">
        <v>89</v>
      </c>
    </row>
    <row r="26001" spans="1:8" x14ac:dyDescent="0.2">
      <c r="A26001">
        <v>6.6124686202915994E+17</v>
      </c>
      <c r="B26001" t="s">
        <v>52411</v>
      </c>
      <c r="C26001" t="s">
        <v>52412</v>
      </c>
      <c r="D26001" s="1">
        <v>42310.806840277779</v>
      </c>
      <c r="E26001">
        <v>839</v>
      </c>
      <c r="F26001">
        <v>1939</v>
      </c>
      <c r="G26001" t="s">
        <v>89</v>
      </c>
    </row>
    <row r="26002" spans="1:8" x14ac:dyDescent="0.2">
      <c r="A26002">
        <v>6.6124919917080102E+17</v>
      </c>
      <c r="B26002" t="s">
        <v>52413</v>
      </c>
      <c r="C26002" t="s">
        <v>52414</v>
      </c>
      <c r="D26002" s="1">
        <v>42310.813298611109</v>
      </c>
      <c r="E26002">
        <v>1316</v>
      </c>
      <c r="F26002">
        <v>2311</v>
      </c>
      <c r="G26002" t="s">
        <v>89</v>
      </c>
    </row>
    <row r="26003" spans="1:8" x14ac:dyDescent="0.2">
      <c r="A26003">
        <v>6.6129723478971098E+17</v>
      </c>
      <c r="B26003" t="s">
        <v>52415</v>
      </c>
      <c r="C26003" t="s">
        <v>52416</v>
      </c>
      <c r="D26003" s="1">
        <v>42310.945844907408</v>
      </c>
      <c r="E26003">
        <v>697</v>
      </c>
      <c r="F26003">
        <v>1330</v>
      </c>
      <c r="G26003" t="s">
        <v>487</v>
      </c>
    </row>
    <row r="26004" spans="1:8" x14ac:dyDescent="0.2">
      <c r="A26004">
        <v>6.61304796188688E+17</v>
      </c>
      <c r="B26004" t="s">
        <v>52417</v>
      </c>
      <c r="C26004" t="s">
        <v>52418</v>
      </c>
      <c r="D26004" s="1">
        <v>42310.96671296296</v>
      </c>
      <c r="E26004">
        <v>774</v>
      </c>
      <c r="F26004">
        <v>1607</v>
      </c>
      <c r="H26004" t="s">
        <v>390</v>
      </c>
    </row>
    <row r="26005" spans="1:8" x14ac:dyDescent="0.2">
      <c r="A26005">
        <v>6.61355091509792E+17</v>
      </c>
      <c r="B26005" t="s">
        <v>52419</v>
      </c>
      <c r="C26005" t="s">
        <v>52420</v>
      </c>
      <c r="D26005" s="1">
        <v>42311.105497685188</v>
      </c>
      <c r="E26005">
        <v>371</v>
      </c>
      <c r="F26005">
        <v>905</v>
      </c>
      <c r="G26005" t="s">
        <v>576</v>
      </c>
    </row>
    <row r="26006" spans="1:8" x14ac:dyDescent="0.2">
      <c r="A26006">
        <v>6.6135539733326195E+17</v>
      </c>
      <c r="B26006" t="s">
        <v>52421</v>
      </c>
      <c r="C26006" t="s">
        <v>52422</v>
      </c>
      <c r="D26006" s="1">
        <v>42311.106342592589</v>
      </c>
      <c r="E26006">
        <v>514</v>
      </c>
      <c r="F26006">
        <v>1049</v>
      </c>
      <c r="G26006" t="s">
        <v>487</v>
      </c>
    </row>
    <row r="26007" spans="1:8" x14ac:dyDescent="0.2">
      <c r="A26007">
        <v>6.61355818785312E+17</v>
      </c>
      <c r="B26007" t="s">
        <v>52423</v>
      </c>
      <c r="C26007" t="s">
        <v>52424</v>
      </c>
      <c r="D26007" s="1">
        <v>42311.107511574075</v>
      </c>
      <c r="E26007">
        <v>459</v>
      </c>
      <c r="F26007">
        <v>1087</v>
      </c>
      <c r="G26007" t="s">
        <v>546</v>
      </c>
    </row>
    <row r="26008" spans="1:8" x14ac:dyDescent="0.2">
      <c r="A26008">
        <v>6.6135596784672704E+17</v>
      </c>
      <c r="B26008" t="s">
        <v>52425</v>
      </c>
      <c r="C26008" t="s">
        <v>52426</v>
      </c>
      <c r="D26008" s="1">
        <v>42311.107916666668</v>
      </c>
      <c r="E26008">
        <v>717</v>
      </c>
      <c r="F26008">
        <v>1409</v>
      </c>
      <c r="G26008" t="s">
        <v>215</v>
      </c>
      <c r="H26008" t="s">
        <v>390</v>
      </c>
    </row>
    <row r="26009" spans="1:8" x14ac:dyDescent="0.2">
      <c r="A26009">
        <v>6.6135602833697894E+17</v>
      </c>
      <c r="B26009" t="s">
        <v>52427</v>
      </c>
      <c r="C26009" t="s">
        <v>52428</v>
      </c>
      <c r="D26009" s="1">
        <v>42311.108090277776</v>
      </c>
      <c r="E26009">
        <v>444</v>
      </c>
      <c r="F26009">
        <v>1002</v>
      </c>
      <c r="G26009" t="s">
        <v>215</v>
      </c>
    </row>
    <row r="26010" spans="1:8" x14ac:dyDescent="0.2">
      <c r="A26010">
        <v>6.6135618312359104E+17</v>
      </c>
      <c r="B26010" t="s">
        <v>52429</v>
      </c>
      <c r="C26010" t="s">
        <v>52430</v>
      </c>
      <c r="D26010" s="1">
        <v>42311.108518518522</v>
      </c>
      <c r="E26010">
        <v>408</v>
      </c>
      <c r="F26010">
        <v>907</v>
      </c>
      <c r="G26010" t="e">
        <f>_xlfn.SINGLE( _xlfn.SINGLE( _xlfn.SINGLE( _xlfn.SINGLE( _xlfn.SINGLE( _xlfn.SINGLE(JimHarbaugh49))))))</f>
        <v>#NAME?</v>
      </c>
    </row>
    <row r="26011" spans="1:8" x14ac:dyDescent="0.2">
      <c r="A26011">
        <v>6.6135633406818701E+17</v>
      </c>
      <c r="B26011" t="s">
        <v>52431</v>
      </c>
      <c r="C26011" t="s">
        <v>52432</v>
      </c>
      <c r="D26011" s="1">
        <v>42311.108935185184</v>
      </c>
      <c r="E26011">
        <v>945</v>
      </c>
      <c r="F26011">
        <v>1719</v>
      </c>
      <c r="G26011" t="s">
        <v>576</v>
      </c>
    </row>
    <row r="26012" spans="1:8" x14ac:dyDescent="0.2">
      <c r="A26012">
        <v>6.6135686040301504E+17</v>
      </c>
      <c r="B26012" t="s">
        <v>52433</v>
      </c>
      <c r="C26012" t="s">
        <v>52434</v>
      </c>
      <c r="D26012" s="1">
        <v>42311.110381944447</v>
      </c>
      <c r="E26012">
        <v>949</v>
      </c>
      <c r="F26012">
        <v>1844</v>
      </c>
      <c r="G26012" t="s">
        <v>215</v>
      </c>
    </row>
    <row r="26013" spans="1:8" x14ac:dyDescent="0.2">
      <c r="A26013">
        <v>6.6135690935048998E+17</v>
      </c>
      <c r="B26013" t="s">
        <v>52435</v>
      </c>
      <c r="C26013" t="s">
        <v>52436</v>
      </c>
      <c r="D26013" s="1">
        <v>42311.110520833332</v>
      </c>
      <c r="E26013">
        <v>438</v>
      </c>
      <c r="F26013">
        <v>1001</v>
      </c>
      <c r="G26013" t="s">
        <v>487</v>
      </c>
    </row>
    <row r="26014" spans="1:8" x14ac:dyDescent="0.2">
      <c r="A26014">
        <v>6.6149967749439002E+17</v>
      </c>
      <c r="B26014" t="s">
        <v>52437</v>
      </c>
      <c r="C26014" t="s">
        <v>52438</v>
      </c>
      <c r="D26014" s="1">
        <v>42311.504479166666</v>
      </c>
      <c r="E26014">
        <v>714</v>
      </c>
      <c r="F26014">
        <v>1615</v>
      </c>
      <c r="G26014" t="s">
        <v>215</v>
      </c>
    </row>
    <row r="26015" spans="1:8" x14ac:dyDescent="0.2">
      <c r="A26015">
        <v>6.6153845083596301E+17</v>
      </c>
      <c r="B26015" t="s">
        <v>52439</v>
      </c>
      <c r="C26015" t="s">
        <v>52440</v>
      </c>
      <c r="D26015" s="1">
        <v>42311.611481481479</v>
      </c>
      <c r="E26015">
        <v>955</v>
      </c>
      <c r="F26015">
        <v>1569</v>
      </c>
      <c r="G26015" t="s">
        <v>89</v>
      </c>
      <c r="H26015" t="s">
        <v>390</v>
      </c>
    </row>
    <row r="26016" spans="1:8" x14ac:dyDescent="0.2">
      <c r="A26016">
        <v>6.6154146571425306E+17</v>
      </c>
      <c r="B26016" t="s">
        <v>52441</v>
      </c>
      <c r="C26016" t="s">
        <v>52442</v>
      </c>
      <c r="D26016" s="1">
        <v>42311.619791666664</v>
      </c>
      <c r="E26016">
        <v>626</v>
      </c>
      <c r="F26016">
        <v>1480</v>
      </c>
      <c r="H26016" t="s">
        <v>390</v>
      </c>
    </row>
    <row r="26017" spans="1:8" x14ac:dyDescent="0.2">
      <c r="A26017">
        <v>6.6155195730012902E+17</v>
      </c>
      <c r="B26017" t="s">
        <v>52443</v>
      </c>
      <c r="C26017" t="s">
        <v>52444</v>
      </c>
      <c r="D26017" s="1">
        <v>42311.64875</v>
      </c>
      <c r="E26017">
        <v>815</v>
      </c>
      <c r="F26017">
        <v>1383</v>
      </c>
      <c r="G26017" t="s">
        <v>546</v>
      </c>
    </row>
    <row r="26018" spans="1:8" x14ac:dyDescent="0.2">
      <c r="A26018">
        <v>6.6155257632069197E+17</v>
      </c>
      <c r="B26018" t="s">
        <v>52445</v>
      </c>
      <c r="C26018" t="s">
        <v>52446</v>
      </c>
      <c r="D26018" s="1">
        <v>42311.650451388887</v>
      </c>
      <c r="E26018">
        <v>730</v>
      </c>
      <c r="F26018">
        <v>1446</v>
      </c>
      <c r="G26018" t="s">
        <v>215</v>
      </c>
    </row>
    <row r="26019" spans="1:8" x14ac:dyDescent="0.2">
      <c r="A26019">
        <v>6.6155265598310797E+17</v>
      </c>
      <c r="B26019" t="s">
        <v>52447</v>
      </c>
      <c r="C26019" t="s">
        <v>52448</v>
      </c>
      <c r="D26019" s="1">
        <v>42311.650671296295</v>
      </c>
      <c r="E26019">
        <v>716</v>
      </c>
      <c r="F26019">
        <v>1494</v>
      </c>
      <c r="G26019" t="s">
        <v>215</v>
      </c>
    </row>
    <row r="26020" spans="1:8" x14ac:dyDescent="0.2">
      <c r="A26020">
        <v>6.6155275233465894E+17</v>
      </c>
      <c r="B26020" t="s">
        <v>52449</v>
      </c>
      <c r="C26020" t="s">
        <v>52450</v>
      </c>
      <c r="D26020" s="1">
        <v>42311.650937500002</v>
      </c>
      <c r="E26020">
        <v>452</v>
      </c>
      <c r="F26020">
        <v>991</v>
      </c>
      <c r="G26020" t="s">
        <v>215</v>
      </c>
    </row>
    <row r="26021" spans="1:8" x14ac:dyDescent="0.2">
      <c r="A26021">
        <v>6.6155445051182605E+17</v>
      </c>
      <c r="B26021" t="s">
        <v>52451</v>
      </c>
      <c r="C26021" t="s">
        <v>52452</v>
      </c>
      <c r="D26021" s="1">
        <v>42311.655624999999</v>
      </c>
      <c r="E26021">
        <v>652</v>
      </c>
      <c r="F26021">
        <v>1175</v>
      </c>
      <c r="G26021" t="s">
        <v>576</v>
      </c>
    </row>
    <row r="26022" spans="1:8" x14ac:dyDescent="0.2">
      <c r="A26022">
        <v>6.6155574219392205E+17</v>
      </c>
      <c r="B26022" t="s">
        <v>52453</v>
      </c>
      <c r="C26022" t="s">
        <v>52454</v>
      </c>
      <c r="D26022" s="1">
        <v>42311.659189814818</v>
      </c>
      <c r="E26022">
        <v>1126</v>
      </c>
      <c r="F26022">
        <v>1782</v>
      </c>
      <c r="G26022" t="s">
        <v>89</v>
      </c>
    </row>
    <row r="26023" spans="1:8" x14ac:dyDescent="0.2">
      <c r="A26023">
        <v>6.6155588529096704E+17</v>
      </c>
      <c r="B26023" t="s">
        <v>52455</v>
      </c>
      <c r="C26023" t="s">
        <v>52456</v>
      </c>
      <c r="D26023" s="1">
        <v>42311.659583333334</v>
      </c>
      <c r="E26023">
        <v>577</v>
      </c>
      <c r="F26023">
        <v>1201</v>
      </c>
      <c r="G26023" t="s">
        <v>215</v>
      </c>
      <c r="H26023" t="s">
        <v>390</v>
      </c>
    </row>
    <row r="26024" spans="1:8" x14ac:dyDescent="0.2">
      <c r="A26024">
        <v>6.6155598523286694E+17</v>
      </c>
      <c r="B26024" t="s">
        <v>52457</v>
      </c>
      <c r="C26024" t="s">
        <v>52458</v>
      </c>
      <c r="D26024" s="1">
        <v>42311.659861111111</v>
      </c>
      <c r="E26024">
        <v>711</v>
      </c>
      <c r="F26024">
        <v>1447</v>
      </c>
      <c r="G26024" t="e">
        <f>_xlfn.SINGLE( _xlfn.SINGLE( _xlfn.SINGLE(Freedomr _xlfn.SINGLE(OANN))))</f>
        <v>#NAME?</v>
      </c>
    </row>
    <row r="26025" spans="1:8" x14ac:dyDescent="0.2">
      <c r="A26025">
        <v>6.6155637047552397E+17</v>
      </c>
      <c r="B26025" t="s">
        <v>52459</v>
      </c>
      <c r="C26025" t="s">
        <v>52460</v>
      </c>
      <c r="D26025" s="1">
        <v>42311.660925925928</v>
      </c>
      <c r="E26025">
        <v>932</v>
      </c>
      <c r="F26025">
        <v>1903</v>
      </c>
      <c r="G26025" t="s">
        <v>215</v>
      </c>
    </row>
    <row r="26026" spans="1:8" x14ac:dyDescent="0.2">
      <c r="A26026">
        <v>6.6157028106083494E+17</v>
      </c>
      <c r="B26026" t="s">
        <v>52461</v>
      </c>
      <c r="C26026" t="s">
        <v>52462</v>
      </c>
      <c r="D26026" s="1">
        <v>42311.699317129627</v>
      </c>
      <c r="E26026">
        <v>2717</v>
      </c>
      <c r="F26026">
        <v>3399</v>
      </c>
    </row>
    <row r="26027" spans="1:8" x14ac:dyDescent="0.2">
      <c r="A26027">
        <v>6.6166286302360294E+17</v>
      </c>
      <c r="B26027" t="s">
        <v>52463</v>
      </c>
      <c r="C26027" t="s">
        <v>52464</v>
      </c>
      <c r="D26027" s="1">
        <v>42311.954791666663</v>
      </c>
      <c r="E26027">
        <v>1169</v>
      </c>
      <c r="F26027">
        <v>2348</v>
      </c>
      <c r="G26027" t="s">
        <v>89</v>
      </c>
      <c r="H26027" t="s">
        <v>13093</v>
      </c>
    </row>
    <row r="26028" spans="1:8" x14ac:dyDescent="0.2">
      <c r="A26028">
        <v>6.6175924755906099E+17</v>
      </c>
      <c r="B26028" t="s">
        <v>52465</v>
      </c>
      <c r="C26028" t="s">
        <v>52466</v>
      </c>
      <c r="D26028" s="1">
        <v>42312.220763888887</v>
      </c>
      <c r="E26028">
        <v>700</v>
      </c>
      <c r="F26028">
        <v>1179</v>
      </c>
      <c r="G26028" t="s">
        <v>576</v>
      </c>
    </row>
    <row r="26029" spans="1:8" x14ac:dyDescent="0.2">
      <c r="A26029">
        <v>6.6175937141266406E+17</v>
      </c>
      <c r="B26029" t="s">
        <v>52467</v>
      </c>
      <c r="C26029" t="s">
        <v>52468</v>
      </c>
      <c r="D26029" s="1">
        <v>42312.221099537041</v>
      </c>
      <c r="E26029">
        <v>471</v>
      </c>
      <c r="F26029">
        <v>875</v>
      </c>
      <c r="G26029" t="s">
        <v>89</v>
      </c>
      <c r="H26029" t="s">
        <v>616</v>
      </c>
    </row>
    <row r="26030" spans="1:8" x14ac:dyDescent="0.2">
      <c r="A26030">
        <v>6.6175979934072397E+17</v>
      </c>
      <c r="B26030" t="s">
        <v>52469</v>
      </c>
      <c r="C26030" t="s">
        <v>52470</v>
      </c>
      <c r="D26030" s="1">
        <v>42312.222280092596</v>
      </c>
      <c r="E26030">
        <v>569</v>
      </c>
      <c r="F26030">
        <v>767</v>
      </c>
      <c r="G26030" t="s">
        <v>52471</v>
      </c>
    </row>
    <row r="26031" spans="1:8" x14ac:dyDescent="0.2">
      <c r="A26031">
        <v>6.6176043865330803E+17</v>
      </c>
      <c r="B26031" t="s">
        <v>52472</v>
      </c>
      <c r="C26031" t="s">
        <v>52473</v>
      </c>
      <c r="D26031" s="1">
        <v>42312.224050925928</v>
      </c>
      <c r="E26031">
        <v>812</v>
      </c>
      <c r="F26031">
        <v>1918</v>
      </c>
      <c r="G26031" t="s">
        <v>52474</v>
      </c>
    </row>
    <row r="26032" spans="1:8" x14ac:dyDescent="0.2">
      <c r="A26032">
        <v>6.6176062714957798E+17</v>
      </c>
      <c r="B26032" t="s">
        <v>52475</v>
      </c>
      <c r="C26032" t="s">
        <v>52476</v>
      </c>
      <c r="D26032" s="1">
        <v>42312.22457175926</v>
      </c>
      <c r="E26032">
        <v>565</v>
      </c>
      <c r="F26032">
        <v>1029</v>
      </c>
      <c r="G26032" t="s">
        <v>487</v>
      </c>
    </row>
    <row r="26033" spans="1:8" x14ac:dyDescent="0.2">
      <c r="A26033">
        <v>6.6176075052083597E+17</v>
      </c>
      <c r="B26033" t="s">
        <v>52477</v>
      </c>
      <c r="C26033" t="s">
        <v>52478</v>
      </c>
      <c r="D26033" s="1">
        <v>42312.224907407406</v>
      </c>
      <c r="E26033">
        <v>631</v>
      </c>
      <c r="F26033">
        <v>1136</v>
      </c>
      <c r="G26033" t="s">
        <v>52479</v>
      </c>
      <c r="H26033" t="s">
        <v>616</v>
      </c>
    </row>
    <row r="26034" spans="1:8" x14ac:dyDescent="0.2">
      <c r="A26034">
        <v>6.6176080753400998E+17</v>
      </c>
      <c r="B26034" t="s">
        <v>52480</v>
      </c>
      <c r="C26034" t="s">
        <v>52481</v>
      </c>
      <c r="D26034" s="1">
        <v>42312.225069444445</v>
      </c>
      <c r="E26034">
        <v>552</v>
      </c>
      <c r="F26034">
        <v>1070</v>
      </c>
      <c r="G26034" t="s">
        <v>52482</v>
      </c>
    </row>
    <row r="26035" spans="1:8" x14ac:dyDescent="0.2">
      <c r="A26035">
        <v>6.6176093350991398E+17</v>
      </c>
      <c r="B26035" t="s">
        <v>52483</v>
      </c>
      <c r="C26035" t="s">
        <v>52484</v>
      </c>
      <c r="D26035" s="1">
        <v>42312.225416666668</v>
      </c>
      <c r="E26035">
        <v>668</v>
      </c>
      <c r="F26035">
        <v>1251</v>
      </c>
      <c r="G26035" t="s">
        <v>576</v>
      </c>
    </row>
    <row r="26036" spans="1:8" x14ac:dyDescent="0.2">
      <c r="A26036">
        <v>6.6176128534909299E+17</v>
      </c>
      <c r="B26036" t="s">
        <v>52485</v>
      </c>
      <c r="C26036" t="s">
        <v>52486</v>
      </c>
      <c r="D26036" s="1">
        <v>42312.226388888892</v>
      </c>
      <c r="E26036">
        <v>595</v>
      </c>
      <c r="F26036">
        <v>1362</v>
      </c>
      <c r="G26036" t="s">
        <v>215</v>
      </c>
      <c r="H26036" t="s">
        <v>390</v>
      </c>
    </row>
    <row r="26037" spans="1:8" x14ac:dyDescent="0.2">
      <c r="A26037">
        <v>6.6176168184503898E+17</v>
      </c>
      <c r="B26037" t="s">
        <v>52487</v>
      </c>
      <c r="C26037" t="s">
        <v>52488</v>
      </c>
      <c r="D26037" s="1">
        <v>42312.227476851855</v>
      </c>
      <c r="E26037">
        <v>506</v>
      </c>
      <c r="F26037">
        <v>1145</v>
      </c>
      <c r="G26037" t="s">
        <v>215</v>
      </c>
    </row>
    <row r="26038" spans="1:8" x14ac:dyDescent="0.2">
      <c r="A26038">
        <v>6.61782872798416E+17</v>
      </c>
      <c r="B26038" t="s">
        <v>52489</v>
      </c>
      <c r="C26038" t="s">
        <v>52490</v>
      </c>
      <c r="D26038" s="1">
        <v>42312.285949074074</v>
      </c>
      <c r="E26038">
        <v>612</v>
      </c>
      <c r="F26038">
        <v>1365</v>
      </c>
      <c r="G26038" t="s">
        <v>215</v>
      </c>
    </row>
    <row r="26039" spans="1:8" x14ac:dyDescent="0.2">
      <c r="A26039">
        <v>6.6178319362914701E+17</v>
      </c>
      <c r="B26039" t="s">
        <v>52491</v>
      </c>
      <c r="C26039" t="s">
        <v>52492</v>
      </c>
      <c r="D26039" s="1">
        <v>42312.286840277775</v>
      </c>
      <c r="E26039">
        <v>545</v>
      </c>
      <c r="F26039">
        <v>1159</v>
      </c>
      <c r="G26039" t="s">
        <v>89</v>
      </c>
    </row>
    <row r="26040" spans="1:8" x14ac:dyDescent="0.2">
      <c r="A26040">
        <v>6.6178351139382797E+17</v>
      </c>
      <c r="B26040" t="s">
        <v>52493</v>
      </c>
      <c r="C26040" t="s">
        <v>52494</v>
      </c>
      <c r="D26040" s="1">
        <v>42312.287719907406</v>
      </c>
      <c r="E26040">
        <v>799</v>
      </c>
      <c r="F26040">
        <v>1474</v>
      </c>
      <c r="G26040" t="s">
        <v>215</v>
      </c>
      <c r="H26040" t="s">
        <v>390</v>
      </c>
    </row>
    <row r="26041" spans="1:8" x14ac:dyDescent="0.2">
      <c r="A26041">
        <v>6.6178542752384602E+17</v>
      </c>
      <c r="B26041" t="s">
        <v>52495</v>
      </c>
      <c r="C26041" t="s">
        <v>52496</v>
      </c>
      <c r="D26041" s="1">
        <v>42312.292997685188</v>
      </c>
      <c r="E26041">
        <v>498</v>
      </c>
      <c r="F26041">
        <v>1120</v>
      </c>
      <c r="G26041" t="s">
        <v>215</v>
      </c>
    </row>
    <row r="26042" spans="1:8" x14ac:dyDescent="0.2">
      <c r="A26042">
        <v>6.6178576579027699E+17</v>
      </c>
      <c r="B26042" t="s">
        <v>52497</v>
      </c>
      <c r="C26042" t="s">
        <v>52498</v>
      </c>
      <c r="D26042" s="1">
        <v>42312.293935185182</v>
      </c>
      <c r="E26042">
        <v>528</v>
      </c>
      <c r="F26042">
        <v>1159</v>
      </c>
      <c r="G26042" t="s">
        <v>215</v>
      </c>
    </row>
    <row r="26043" spans="1:8" x14ac:dyDescent="0.2">
      <c r="A26043">
        <v>6.6178692738174502E+17</v>
      </c>
      <c r="B26043" t="s">
        <v>52499</v>
      </c>
      <c r="C26043" t="s">
        <v>52500</v>
      </c>
      <c r="D26043" s="1">
        <v>42312.2971412037</v>
      </c>
      <c r="E26043">
        <v>602</v>
      </c>
      <c r="F26043">
        <v>1370</v>
      </c>
      <c r="G26043" t="s">
        <v>215</v>
      </c>
      <c r="H26043" t="s">
        <v>13093</v>
      </c>
    </row>
    <row r="26044" spans="1:8" x14ac:dyDescent="0.2">
      <c r="A26044">
        <v>6.6178841157817498E+17</v>
      </c>
      <c r="B26044" t="s">
        <v>52501</v>
      </c>
      <c r="C26044" t="s">
        <v>52502</v>
      </c>
      <c r="D26044" s="1">
        <v>42312.301238425927</v>
      </c>
      <c r="E26044">
        <v>676</v>
      </c>
      <c r="F26044">
        <v>1480</v>
      </c>
      <c r="G26044" t="s">
        <v>215</v>
      </c>
      <c r="H26044" t="s">
        <v>390</v>
      </c>
    </row>
    <row r="26045" spans="1:8" x14ac:dyDescent="0.2">
      <c r="A26045">
        <v>6.6179164508880794E+17</v>
      </c>
      <c r="B26045" t="s">
        <v>52503</v>
      </c>
      <c r="C26045" t="s">
        <v>52504</v>
      </c>
      <c r="D26045" s="1">
        <v>42312.310162037036</v>
      </c>
      <c r="E26045">
        <v>1366</v>
      </c>
      <c r="F26045">
        <v>2942</v>
      </c>
      <c r="H26045" t="s">
        <v>616</v>
      </c>
    </row>
    <row r="26046" spans="1:8" x14ac:dyDescent="0.2">
      <c r="A26046">
        <v>6.6189772843217306E+17</v>
      </c>
      <c r="B26046" t="s">
        <v>52505</v>
      </c>
      <c r="C26046" t="s">
        <v>52506</v>
      </c>
      <c r="D26046" s="1">
        <v>42312.602893518517</v>
      </c>
      <c r="E26046">
        <v>1747</v>
      </c>
      <c r="F26046">
        <v>4429</v>
      </c>
      <c r="G26046" t="s">
        <v>89</v>
      </c>
    </row>
    <row r="26047" spans="1:8" x14ac:dyDescent="0.2">
      <c r="A26047">
        <v>6.6204640711373197E+17</v>
      </c>
      <c r="B26047" t="s">
        <v>52507</v>
      </c>
      <c r="C26047" t="s">
        <v>52508</v>
      </c>
      <c r="D26047" s="1">
        <v>42313.013171296298</v>
      </c>
      <c r="E26047">
        <v>1644</v>
      </c>
      <c r="F26047">
        <v>3697</v>
      </c>
      <c r="G26047" t="s">
        <v>89</v>
      </c>
      <c r="H26047" t="s">
        <v>1725</v>
      </c>
    </row>
    <row r="26048" spans="1:8" x14ac:dyDescent="0.2">
      <c r="A26048">
        <v>6.6204768862041702E+17</v>
      </c>
      <c r="B26048" t="s">
        <v>52509</v>
      </c>
      <c r="C26048" t="s">
        <v>52510</v>
      </c>
      <c r="D26048" s="1">
        <v>42313.016701388886</v>
      </c>
      <c r="E26048">
        <v>1110</v>
      </c>
      <c r="F26048">
        <v>2267</v>
      </c>
      <c r="G26048" t="s">
        <v>89</v>
      </c>
      <c r="H26048" t="s">
        <v>390</v>
      </c>
    </row>
    <row r="26049" spans="1:8" x14ac:dyDescent="0.2">
      <c r="A26049">
        <v>6.6204790552046694E+17</v>
      </c>
      <c r="B26049" t="s">
        <v>52511</v>
      </c>
      <c r="C26049" t="s">
        <v>52512</v>
      </c>
      <c r="D26049" s="1">
        <v>42313.01730324074</v>
      </c>
      <c r="E26049">
        <v>848</v>
      </c>
      <c r="F26049">
        <v>1882</v>
      </c>
      <c r="G26049" t="s">
        <v>89</v>
      </c>
      <c r="H26049" t="s">
        <v>390</v>
      </c>
    </row>
    <row r="26050" spans="1:8" x14ac:dyDescent="0.2">
      <c r="A26050">
        <v>6.6219282328284698E+17</v>
      </c>
      <c r="B26050" t="s">
        <v>52513</v>
      </c>
      <c r="C26050" t="s">
        <v>52514</v>
      </c>
      <c r="D26050" s="1">
        <v>42313.417199074072</v>
      </c>
      <c r="E26050">
        <v>936</v>
      </c>
      <c r="F26050">
        <v>2142</v>
      </c>
    </row>
    <row r="26051" spans="1:8" x14ac:dyDescent="0.2">
      <c r="A26051">
        <v>6.6219417901191104E+17</v>
      </c>
      <c r="B26051" t="s">
        <v>52515</v>
      </c>
      <c r="C26051" t="s">
        <v>52516</v>
      </c>
      <c r="D26051" s="1">
        <v>42313.420937499999</v>
      </c>
      <c r="E26051">
        <v>599</v>
      </c>
      <c r="F26051">
        <v>1178</v>
      </c>
      <c r="G26051" t="s">
        <v>215</v>
      </c>
    </row>
    <row r="26052" spans="1:8" x14ac:dyDescent="0.2">
      <c r="A26052">
        <v>6.6219459090937805E+17</v>
      </c>
      <c r="B26052" t="s">
        <v>52517</v>
      </c>
      <c r="C26052" t="s">
        <v>52518</v>
      </c>
      <c r="D26052" s="1">
        <v>42313.422083333331</v>
      </c>
      <c r="E26052">
        <v>499</v>
      </c>
      <c r="F26052">
        <v>1027</v>
      </c>
      <c r="G26052" t="s">
        <v>576</v>
      </c>
    </row>
    <row r="26053" spans="1:8" x14ac:dyDescent="0.2">
      <c r="A26053">
        <v>6.6219484578462502E+17</v>
      </c>
      <c r="B26053" t="s">
        <v>52519</v>
      </c>
      <c r="C26053" t="s">
        <v>52520</v>
      </c>
      <c r="D26053" s="1">
        <v>42313.422777777778</v>
      </c>
      <c r="E26053">
        <v>571</v>
      </c>
      <c r="F26053">
        <v>1183</v>
      </c>
      <c r="G26053" t="s">
        <v>576</v>
      </c>
    </row>
    <row r="26054" spans="1:8" x14ac:dyDescent="0.2">
      <c r="A26054">
        <v>6.6219510172527795E+17</v>
      </c>
      <c r="B26054" t="s">
        <v>52521</v>
      </c>
      <c r="C26054" t="s">
        <v>52522</v>
      </c>
      <c r="D26054" s="1">
        <v>42313.423483796294</v>
      </c>
      <c r="E26054">
        <v>777</v>
      </c>
      <c r="F26054">
        <v>1724</v>
      </c>
      <c r="G26054" t="s">
        <v>215</v>
      </c>
      <c r="H26054" t="s">
        <v>390</v>
      </c>
    </row>
    <row r="26055" spans="1:8" x14ac:dyDescent="0.2">
      <c r="A26055">
        <v>6.6219696387880896E+17</v>
      </c>
      <c r="B26055" t="s">
        <v>52523</v>
      </c>
      <c r="C26055" t="s">
        <v>52524</v>
      </c>
      <c r="D26055" s="1">
        <v>42313.428622685184</v>
      </c>
      <c r="E26055">
        <v>848</v>
      </c>
      <c r="F26055">
        <v>1866</v>
      </c>
      <c r="G26055" t="s">
        <v>89</v>
      </c>
    </row>
    <row r="26056" spans="1:8" x14ac:dyDescent="0.2">
      <c r="A26056">
        <v>6.6219758339847706E+17</v>
      </c>
      <c r="B26056" t="s">
        <v>52525</v>
      </c>
      <c r="C26056" t="s">
        <v>52526</v>
      </c>
      <c r="D26056" s="1">
        <v>42313.430335648147</v>
      </c>
      <c r="E26056">
        <v>575</v>
      </c>
      <c r="F26056">
        <v>1216</v>
      </c>
      <c r="G26056" t="s">
        <v>52527</v>
      </c>
    </row>
    <row r="26057" spans="1:8" x14ac:dyDescent="0.2">
      <c r="A26057">
        <v>6.6219808487366605E+17</v>
      </c>
      <c r="B26057" t="s">
        <v>52528</v>
      </c>
      <c r="C26057" t="s">
        <v>52529</v>
      </c>
      <c r="D26057" s="1">
        <v>42313.43172453704</v>
      </c>
      <c r="E26057">
        <v>463</v>
      </c>
      <c r="F26057">
        <v>1089</v>
      </c>
      <c r="G26057" t="s">
        <v>52530</v>
      </c>
    </row>
    <row r="26058" spans="1:8" x14ac:dyDescent="0.2">
      <c r="A26058">
        <v>6.6219832727087501E+17</v>
      </c>
      <c r="B26058" t="s">
        <v>52531</v>
      </c>
      <c r="C26058" t="s">
        <v>52532</v>
      </c>
      <c r="D26058" s="1">
        <v>42313.432384259257</v>
      </c>
      <c r="E26058">
        <v>708</v>
      </c>
      <c r="F26058">
        <v>1486</v>
      </c>
      <c r="G26058" t="s">
        <v>52533</v>
      </c>
    </row>
    <row r="26059" spans="1:8" x14ac:dyDescent="0.2">
      <c r="A26059">
        <v>6.6219861804520998E+17</v>
      </c>
      <c r="B26059" t="s">
        <v>52534</v>
      </c>
      <c r="C26059" t="s">
        <v>52535</v>
      </c>
      <c r="D26059" s="1">
        <v>42313.433194444442</v>
      </c>
      <c r="E26059">
        <v>995</v>
      </c>
      <c r="F26059">
        <v>2026</v>
      </c>
      <c r="G26059" t="s">
        <v>576</v>
      </c>
    </row>
    <row r="26060" spans="1:8" x14ac:dyDescent="0.2">
      <c r="A26060">
        <v>6.6241170497909504E+17</v>
      </c>
      <c r="B26060" t="s">
        <v>52536</v>
      </c>
      <c r="C26060" t="s">
        <v>52537</v>
      </c>
      <c r="D26060" s="1">
        <v>42314.021203703705</v>
      </c>
      <c r="E26060">
        <v>1580</v>
      </c>
      <c r="F26060">
        <v>2705</v>
      </c>
    </row>
    <row r="26061" spans="1:8" x14ac:dyDescent="0.2">
      <c r="A26061">
        <v>6.6245241968776294E+17</v>
      </c>
      <c r="B26061" t="s">
        <v>52538</v>
      </c>
      <c r="C26061" t="s">
        <v>52539</v>
      </c>
      <c r="D26061" s="1">
        <v>42314.133553240739</v>
      </c>
      <c r="E26061">
        <v>1115</v>
      </c>
      <c r="F26061">
        <v>1563</v>
      </c>
      <c r="G26061" t="s">
        <v>89</v>
      </c>
      <c r="H26061" t="s">
        <v>616</v>
      </c>
    </row>
    <row r="26062" spans="1:8" x14ac:dyDescent="0.2">
      <c r="A26062">
        <v>6.6245743103381504E+17</v>
      </c>
      <c r="B26062" t="s">
        <v>52540</v>
      </c>
      <c r="C26062" t="s">
        <v>52541</v>
      </c>
      <c r="D26062" s="1">
        <v>42314.14738425926</v>
      </c>
      <c r="E26062">
        <v>1675</v>
      </c>
      <c r="F26062">
        <v>2606</v>
      </c>
    </row>
    <row r="26063" spans="1:8" x14ac:dyDescent="0.2">
      <c r="A26063">
        <v>6.6246862308101696E+17</v>
      </c>
      <c r="B26063" t="s">
        <v>52542</v>
      </c>
      <c r="C26063" t="s">
        <v>52543</v>
      </c>
      <c r="D26063" s="1">
        <v>42314.178263888891</v>
      </c>
      <c r="E26063">
        <v>756</v>
      </c>
      <c r="F26063">
        <v>1521</v>
      </c>
      <c r="G26063" t="s">
        <v>89</v>
      </c>
    </row>
    <row r="26064" spans="1:8" x14ac:dyDescent="0.2">
      <c r="A26064">
        <v>6.6247007396212698E+17</v>
      </c>
      <c r="B26064" t="s">
        <v>52544</v>
      </c>
      <c r="C26064" t="s">
        <v>52545</v>
      </c>
      <c r="D26064" s="1">
        <v>42314.182268518518</v>
      </c>
      <c r="E26064">
        <v>1458</v>
      </c>
      <c r="F26064">
        <v>2567</v>
      </c>
      <c r="G26064" t="e">
        <f>chriskyleband</f>
        <v>#NAME?</v>
      </c>
    </row>
    <row r="26065" spans="1:8" x14ac:dyDescent="0.2">
      <c r="A26065">
        <v>6.6255977039883802E+17</v>
      </c>
      <c r="B26065" t="s">
        <v>52546</v>
      </c>
      <c r="C26065" t="s">
        <v>52547</v>
      </c>
      <c r="D26065" s="1">
        <v>42314.429780092592</v>
      </c>
      <c r="E26065">
        <v>642</v>
      </c>
      <c r="F26065">
        <v>1015</v>
      </c>
      <c r="G26065" t="s">
        <v>215</v>
      </c>
      <c r="H26065" t="s">
        <v>390</v>
      </c>
    </row>
    <row r="26066" spans="1:8" x14ac:dyDescent="0.2">
      <c r="A26066">
        <v>6.6256046303784102E+17</v>
      </c>
      <c r="B26066" t="s">
        <v>52548</v>
      </c>
      <c r="C26066" t="s">
        <v>52549</v>
      </c>
      <c r="D26066" s="1">
        <v>42314.431689814817</v>
      </c>
      <c r="E26066">
        <v>843</v>
      </c>
      <c r="F26066">
        <v>1386</v>
      </c>
      <c r="G26066" t="s">
        <v>215</v>
      </c>
      <c r="H26066" t="s">
        <v>390</v>
      </c>
    </row>
    <row r="26067" spans="1:8" x14ac:dyDescent="0.2">
      <c r="A26067">
        <v>6.6256214051198502E+17</v>
      </c>
      <c r="B26067" t="s">
        <v>52550</v>
      </c>
      <c r="C26067" t="s">
        <v>52551</v>
      </c>
      <c r="D26067" s="1">
        <v>42314.436319444445</v>
      </c>
      <c r="E26067">
        <v>953</v>
      </c>
      <c r="F26067">
        <v>2050</v>
      </c>
      <c r="G26067" t="s">
        <v>89</v>
      </c>
    </row>
    <row r="26068" spans="1:8" x14ac:dyDescent="0.2">
      <c r="A26068">
        <v>6.6256347206085005E+17</v>
      </c>
      <c r="B26068" t="s">
        <v>52552</v>
      </c>
      <c r="C26068" t="s">
        <v>52553</v>
      </c>
      <c r="D26068" s="1">
        <v>42314.44</v>
      </c>
      <c r="E26068">
        <v>728</v>
      </c>
      <c r="F26068">
        <v>1221</v>
      </c>
      <c r="G26068" t="s">
        <v>52554</v>
      </c>
    </row>
    <row r="26069" spans="1:8" x14ac:dyDescent="0.2">
      <c r="A26069">
        <v>6.6256457626595302E+17</v>
      </c>
      <c r="B26069" t="s">
        <v>52555</v>
      </c>
      <c r="C26069" t="s">
        <v>52556</v>
      </c>
      <c r="D26069" s="1">
        <v>42314.443043981482</v>
      </c>
      <c r="E26069">
        <v>629</v>
      </c>
      <c r="F26069">
        <v>1174</v>
      </c>
      <c r="G26069" t="s">
        <v>576</v>
      </c>
    </row>
    <row r="26070" spans="1:8" x14ac:dyDescent="0.2">
      <c r="A26070">
        <v>6.6256788505169894E+17</v>
      </c>
      <c r="B26070" t="s">
        <v>52557</v>
      </c>
      <c r="C26070" t="s">
        <v>52558</v>
      </c>
      <c r="D26070" s="1">
        <v>42314.452175925922</v>
      </c>
      <c r="E26070">
        <v>625</v>
      </c>
      <c r="F26070">
        <v>1061</v>
      </c>
      <c r="G26070" t="s">
        <v>215</v>
      </c>
    </row>
    <row r="26071" spans="1:8" x14ac:dyDescent="0.2">
      <c r="A26071">
        <v>6.6256872628226803E+17</v>
      </c>
      <c r="B26071" t="s">
        <v>52559</v>
      </c>
      <c r="C26071" t="s">
        <v>52560</v>
      </c>
      <c r="D26071" s="1">
        <v>42314.45449074074</v>
      </c>
      <c r="E26071">
        <v>920</v>
      </c>
      <c r="F26071">
        <v>1447</v>
      </c>
      <c r="G26071" t="s">
        <v>89</v>
      </c>
      <c r="H26071" t="s">
        <v>390</v>
      </c>
    </row>
    <row r="26072" spans="1:8" x14ac:dyDescent="0.2">
      <c r="A26072">
        <v>6.6256963325854106E+17</v>
      </c>
      <c r="B26072" t="s">
        <v>52561</v>
      </c>
      <c r="C26072" t="s">
        <v>52562</v>
      </c>
      <c r="D26072" s="1">
        <v>42314.457002314812</v>
      </c>
      <c r="E26072">
        <v>760</v>
      </c>
      <c r="F26072">
        <v>1062</v>
      </c>
      <c r="G26072" t="s">
        <v>215</v>
      </c>
      <c r="H26072" t="s">
        <v>390</v>
      </c>
    </row>
    <row r="26073" spans="1:8" x14ac:dyDescent="0.2">
      <c r="A26073">
        <v>6.6256995212634906E+17</v>
      </c>
      <c r="B26073" t="s">
        <v>52563</v>
      </c>
      <c r="C26073" t="s">
        <v>52564</v>
      </c>
      <c r="D26073" s="1">
        <v>42314.457881944443</v>
      </c>
      <c r="E26073">
        <v>794</v>
      </c>
      <c r="F26073">
        <v>1237</v>
      </c>
      <c r="G26073" t="s">
        <v>52565</v>
      </c>
    </row>
    <row r="26074" spans="1:8" x14ac:dyDescent="0.2">
      <c r="A26074">
        <v>6.6259991559655398E+17</v>
      </c>
      <c r="B26074" t="s">
        <v>52566</v>
      </c>
      <c r="C26074" t="s">
        <v>52567</v>
      </c>
      <c r="D26074" s="1">
        <v>42314.540567129632</v>
      </c>
      <c r="E26074">
        <v>875</v>
      </c>
      <c r="F26074">
        <v>1466</v>
      </c>
    </row>
    <row r="26075" spans="1:8" x14ac:dyDescent="0.2">
      <c r="A26075">
        <v>6.6260446483098803E+17</v>
      </c>
      <c r="B26075" t="s">
        <v>52568</v>
      </c>
      <c r="C26075" t="s">
        <v>52569</v>
      </c>
      <c r="D26075" s="1">
        <v>42314.553113425929</v>
      </c>
      <c r="E26075">
        <v>912</v>
      </c>
      <c r="F26075">
        <v>2154</v>
      </c>
      <c r="G26075" t="s">
        <v>89</v>
      </c>
      <c r="H26075" t="s">
        <v>505</v>
      </c>
    </row>
    <row r="26076" spans="1:8" x14ac:dyDescent="0.2">
      <c r="A26076">
        <v>6.6263259996217306E+17</v>
      </c>
      <c r="B26076" t="s">
        <v>52570</v>
      </c>
      <c r="C26076" t="s">
        <v>52571</v>
      </c>
      <c r="D26076" s="1">
        <v>42314.630752314813</v>
      </c>
      <c r="E26076">
        <v>5553</v>
      </c>
      <c r="F26076">
        <v>5387</v>
      </c>
    </row>
    <row r="26077" spans="1:8" x14ac:dyDescent="0.2">
      <c r="A26077">
        <v>6.62632702227648E+17</v>
      </c>
      <c r="B26077" t="s">
        <v>52572</v>
      </c>
      <c r="C26077" t="s">
        <v>52573</v>
      </c>
      <c r="D26077" s="1">
        <v>42314.631030092591</v>
      </c>
      <c r="E26077">
        <v>870</v>
      </c>
      <c r="F26077">
        <v>1753</v>
      </c>
    </row>
    <row r="26078" spans="1:8" x14ac:dyDescent="0.2">
      <c r="A26078">
        <v>6.6264274262808499E+17</v>
      </c>
      <c r="B26078" t="s">
        <v>52574</v>
      </c>
      <c r="C26078" t="s">
        <v>52575</v>
      </c>
      <c r="D26078" s="1">
        <v>42314.658738425926</v>
      </c>
      <c r="E26078">
        <v>1338</v>
      </c>
      <c r="F26078">
        <v>3090</v>
      </c>
      <c r="G26078" t="s">
        <v>576</v>
      </c>
    </row>
    <row r="26079" spans="1:8" x14ac:dyDescent="0.2">
      <c r="A26079">
        <v>6.6264720635744205E+17</v>
      </c>
      <c r="B26079" t="s">
        <v>52576</v>
      </c>
      <c r="C26079" t="s">
        <v>52577</v>
      </c>
      <c r="D26079" s="1">
        <v>42314.671064814815</v>
      </c>
      <c r="E26079">
        <v>467</v>
      </c>
      <c r="F26079">
        <v>1005</v>
      </c>
      <c r="G26079" t="s">
        <v>89</v>
      </c>
    </row>
    <row r="26080" spans="1:8" x14ac:dyDescent="0.2">
      <c r="A26080">
        <v>6.6267116524526694E+17</v>
      </c>
      <c r="B26080" t="s">
        <v>52578</v>
      </c>
      <c r="C26080" t="s">
        <v>52579</v>
      </c>
      <c r="D26080" s="1">
        <v>42314.737175925926</v>
      </c>
      <c r="E26080">
        <v>472</v>
      </c>
      <c r="F26080">
        <v>1035</v>
      </c>
      <c r="G26080" t="s">
        <v>52580</v>
      </c>
      <c r="H26080" t="s">
        <v>616</v>
      </c>
    </row>
    <row r="26081" spans="1:8" x14ac:dyDescent="0.2">
      <c r="A26081">
        <v>6.6267238056166106E+17</v>
      </c>
      <c r="B26081" t="s">
        <v>52581</v>
      </c>
      <c r="C26081" t="s">
        <v>52582</v>
      </c>
      <c r="D26081" s="1">
        <v>42314.740532407406</v>
      </c>
      <c r="E26081">
        <v>867</v>
      </c>
      <c r="F26081">
        <v>1234</v>
      </c>
      <c r="G26081" t="s">
        <v>215</v>
      </c>
    </row>
    <row r="26082" spans="1:8" x14ac:dyDescent="0.2">
      <c r="A26082">
        <v>6.6268205659023706E+17</v>
      </c>
      <c r="B26082" t="s">
        <v>52583</v>
      </c>
      <c r="C26082" t="s">
        <v>52584</v>
      </c>
      <c r="D26082" s="1">
        <v>42314.767222222225</v>
      </c>
      <c r="E26082">
        <v>1609</v>
      </c>
      <c r="F26082">
        <v>3693</v>
      </c>
      <c r="G26082" t="s">
        <v>89</v>
      </c>
    </row>
    <row r="26083" spans="1:8" x14ac:dyDescent="0.2">
      <c r="A26083">
        <v>6.6268879480675494E+17</v>
      </c>
      <c r="B26083" t="s">
        <v>52585</v>
      </c>
      <c r="C26083" t="s">
        <v>52586</v>
      </c>
      <c r="D26083" s="1">
        <v>42314.785821759258</v>
      </c>
      <c r="E26083">
        <v>487</v>
      </c>
      <c r="F26083">
        <v>1081</v>
      </c>
      <c r="G26083" t="s">
        <v>215</v>
      </c>
    </row>
    <row r="26084" spans="1:8" x14ac:dyDescent="0.2">
      <c r="A26084">
        <v>6.6268889314638605E+17</v>
      </c>
      <c r="B26084" t="s">
        <v>52587</v>
      </c>
      <c r="C26084" t="s">
        <v>52588</v>
      </c>
      <c r="D26084" s="1">
        <v>42314.786087962966</v>
      </c>
      <c r="E26084">
        <v>409</v>
      </c>
      <c r="F26084">
        <v>879</v>
      </c>
      <c r="G26084" t="s">
        <v>487</v>
      </c>
    </row>
    <row r="26085" spans="1:8" x14ac:dyDescent="0.2">
      <c r="A26085">
        <v>6.6268897487242394E+17</v>
      </c>
      <c r="B26085" t="s">
        <v>52589</v>
      </c>
      <c r="C26085" t="s">
        <v>52590</v>
      </c>
      <c r="D26085" s="1">
        <v>42314.786319444444</v>
      </c>
      <c r="E26085">
        <v>369</v>
      </c>
      <c r="F26085">
        <v>817</v>
      </c>
      <c r="G26085" t="s">
        <v>487</v>
      </c>
      <c r="H26085" t="s">
        <v>390</v>
      </c>
    </row>
    <row r="26086" spans="1:8" x14ac:dyDescent="0.2">
      <c r="A26086">
        <v>6.6269008095650995E+17</v>
      </c>
      <c r="B26086" t="s">
        <v>52591</v>
      </c>
      <c r="C26086" t="s">
        <v>52592</v>
      </c>
      <c r="D26086" s="1">
        <v>42314.789375</v>
      </c>
      <c r="E26086">
        <v>529</v>
      </c>
      <c r="F26086">
        <v>1215</v>
      </c>
      <c r="G26086" t="s">
        <v>487</v>
      </c>
    </row>
    <row r="26087" spans="1:8" x14ac:dyDescent="0.2">
      <c r="A26087">
        <v>6.6269145825693594E+17</v>
      </c>
      <c r="B26087" t="s">
        <v>52593</v>
      </c>
      <c r="C26087" t="s">
        <v>52594</v>
      </c>
      <c r="D26087" s="1">
        <v>42314.793171296296</v>
      </c>
      <c r="E26087">
        <v>495</v>
      </c>
      <c r="F26087">
        <v>1042</v>
      </c>
      <c r="G26087" t="s">
        <v>52595</v>
      </c>
      <c r="H26087" t="s">
        <v>390</v>
      </c>
    </row>
    <row r="26088" spans="1:8" x14ac:dyDescent="0.2">
      <c r="A26088">
        <v>6.6269219606851904E+17</v>
      </c>
      <c r="B26088" t="s">
        <v>52596</v>
      </c>
      <c r="C26088" t="s">
        <v>52597</v>
      </c>
      <c r="D26088" s="1">
        <v>42314.795208333337</v>
      </c>
      <c r="E26088">
        <v>726</v>
      </c>
      <c r="F26088">
        <v>1181</v>
      </c>
      <c r="G26088" t="s">
        <v>215</v>
      </c>
      <c r="H26088" t="s">
        <v>390</v>
      </c>
    </row>
    <row r="26089" spans="1:8" x14ac:dyDescent="0.2">
      <c r="A26089">
        <v>6.62692672755392E+17</v>
      </c>
      <c r="B26089" t="s">
        <v>52598</v>
      </c>
      <c r="C26089" t="s">
        <v>52599</v>
      </c>
      <c r="D26089" s="1">
        <v>42314.796527777777</v>
      </c>
      <c r="E26089">
        <v>522</v>
      </c>
      <c r="F26089">
        <v>1142</v>
      </c>
      <c r="G26089" t="s">
        <v>576</v>
      </c>
      <c r="H26089" t="s">
        <v>390</v>
      </c>
    </row>
    <row r="26090" spans="1:8" x14ac:dyDescent="0.2">
      <c r="A26090">
        <v>6.6269361943072294E+17</v>
      </c>
      <c r="B26090" t="s">
        <v>52600</v>
      </c>
      <c r="C26090" t="s">
        <v>52601</v>
      </c>
      <c r="D26090" s="1">
        <v>42314.799131944441</v>
      </c>
      <c r="E26090">
        <v>847</v>
      </c>
      <c r="F26090">
        <v>1390</v>
      </c>
      <c r="G26090" t="s">
        <v>9029</v>
      </c>
    </row>
    <row r="26091" spans="1:8" x14ac:dyDescent="0.2">
      <c r="A26091">
        <v>6.6271444112172595E+17</v>
      </c>
      <c r="B26091" t="s">
        <v>52602</v>
      </c>
      <c r="C26091" t="s">
        <v>52603</v>
      </c>
      <c r="D26091" s="1">
        <v>42314.85659722222</v>
      </c>
      <c r="E26091">
        <v>1201</v>
      </c>
      <c r="F26091">
        <v>2848</v>
      </c>
      <c r="G26091" t="s">
        <v>89</v>
      </c>
    </row>
    <row r="26092" spans="1:8" x14ac:dyDescent="0.2">
      <c r="A26092">
        <v>6.6271797298155098E+17</v>
      </c>
      <c r="B26092" t="s">
        <v>52604</v>
      </c>
      <c r="C26092" t="s">
        <v>52605</v>
      </c>
      <c r="D26092" s="1">
        <v>42314.866342592592</v>
      </c>
      <c r="E26092">
        <v>4894</v>
      </c>
      <c r="F26092">
        <v>6091</v>
      </c>
    </row>
    <row r="26093" spans="1:8" x14ac:dyDescent="0.2">
      <c r="A26093">
        <v>6.6272116635683994E+17</v>
      </c>
      <c r="B26093" t="s">
        <v>52606</v>
      </c>
      <c r="C26093" t="s">
        <v>52607</v>
      </c>
      <c r="D26093" s="1">
        <v>42314.875150462962</v>
      </c>
      <c r="E26093">
        <v>1061</v>
      </c>
      <c r="F26093">
        <v>2419</v>
      </c>
      <c r="G26093" t="s">
        <v>89</v>
      </c>
    </row>
    <row r="26094" spans="1:8" x14ac:dyDescent="0.2">
      <c r="A26094">
        <v>6.6277613401950605E+17</v>
      </c>
      <c r="B26094" t="s">
        <v>52608</v>
      </c>
      <c r="C26094" t="s">
        <v>52609</v>
      </c>
      <c r="D26094" s="1">
        <v>42315.026828703703</v>
      </c>
      <c r="E26094">
        <v>568</v>
      </c>
      <c r="F26094">
        <v>1470</v>
      </c>
      <c r="G26094" t="s">
        <v>52610</v>
      </c>
      <c r="H26094" t="s">
        <v>390</v>
      </c>
    </row>
    <row r="26095" spans="1:8" x14ac:dyDescent="0.2">
      <c r="A26095">
        <v>6.6277697603021197E+17</v>
      </c>
      <c r="B26095" t="s">
        <v>52611</v>
      </c>
      <c r="C26095" t="s">
        <v>52612</v>
      </c>
      <c r="D26095" s="1">
        <v>42315.02915509259</v>
      </c>
      <c r="E26095">
        <v>948</v>
      </c>
      <c r="F26095">
        <v>2178</v>
      </c>
      <c r="G26095" t="s">
        <v>215</v>
      </c>
    </row>
    <row r="26096" spans="1:8" x14ac:dyDescent="0.2">
      <c r="A26096">
        <v>6.6278015112255002E+17</v>
      </c>
      <c r="B26096" t="s">
        <v>52613</v>
      </c>
      <c r="C26096" t="s">
        <v>52614</v>
      </c>
      <c r="D26096" s="1">
        <v>42315.037916666668</v>
      </c>
      <c r="E26096">
        <v>489</v>
      </c>
      <c r="F26096">
        <v>1017</v>
      </c>
      <c r="G26096" t="s">
        <v>89</v>
      </c>
    </row>
    <row r="26097" spans="1:8" x14ac:dyDescent="0.2">
      <c r="A26097">
        <v>6.6278339053866496E+17</v>
      </c>
      <c r="B26097" t="s">
        <v>52615</v>
      </c>
      <c r="C26097" t="s">
        <v>52616</v>
      </c>
      <c r="D26097" s="1">
        <v>42315.046851851854</v>
      </c>
      <c r="E26097">
        <v>724</v>
      </c>
      <c r="F26097">
        <v>1692</v>
      </c>
      <c r="G26097" t="s">
        <v>89</v>
      </c>
    </row>
    <row r="26098" spans="1:8" x14ac:dyDescent="0.2">
      <c r="A26098">
        <v>6.6278375108946304E+17</v>
      </c>
      <c r="B26098" t="s">
        <v>52617</v>
      </c>
      <c r="C26098" t="s">
        <v>52618</v>
      </c>
      <c r="D26098" s="1">
        <v>42315.047847222224</v>
      </c>
      <c r="E26098">
        <v>3948</v>
      </c>
      <c r="F26098">
        <v>2134</v>
      </c>
      <c r="G26098" t="s">
        <v>215</v>
      </c>
      <c r="H26098" t="s">
        <v>390</v>
      </c>
    </row>
    <row r="26099" spans="1:8" x14ac:dyDescent="0.2">
      <c r="A26099">
        <v>6.6283278020897101E+17</v>
      </c>
      <c r="B26099" t="s">
        <v>52619</v>
      </c>
      <c r="C26099" t="s">
        <v>52620</v>
      </c>
      <c r="D26099" s="1">
        <v>42315.183148148149</v>
      </c>
      <c r="E26099">
        <v>908</v>
      </c>
      <c r="F26099">
        <v>2156</v>
      </c>
      <c r="G26099" t="s">
        <v>215</v>
      </c>
      <c r="H26099" t="s">
        <v>390</v>
      </c>
    </row>
    <row r="26100" spans="1:8" x14ac:dyDescent="0.2">
      <c r="A26100">
        <v>6.6286214597410803E+17</v>
      </c>
      <c r="B26100" t="s">
        <v>52621</v>
      </c>
      <c r="C26100" t="s">
        <v>52622</v>
      </c>
      <c r="D26100" s="1">
        <v>42315.264178240737</v>
      </c>
      <c r="E26100">
        <v>1118</v>
      </c>
      <c r="F26100">
        <v>2812</v>
      </c>
      <c r="G26100" t="s">
        <v>89</v>
      </c>
      <c r="H26100" t="s">
        <v>505</v>
      </c>
    </row>
    <row r="26101" spans="1:8" x14ac:dyDescent="0.2">
      <c r="A26101">
        <v>6.6286287188227994E+17</v>
      </c>
      <c r="B26101" t="s">
        <v>52623</v>
      </c>
      <c r="C26101" t="s">
        <v>52624</v>
      </c>
      <c r="D26101" s="1">
        <v>42315.266180555554</v>
      </c>
      <c r="E26101">
        <v>652</v>
      </c>
      <c r="F26101">
        <v>1766</v>
      </c>
      <c r="G26101" t="s">
        <v>487</v>
      </c>
    </row>
    <row r="26102" spans="1:8" x14ac:dyDescent="0.2">
      <c r="A26102">
        <v>6.6304554678185498E+17</v>
      </c>
      <c r="B26102" t="s">
        <v>52625</v>
      </c>
      <c r="C26102" t="s">
        <v>52626</v>
      </c>
      <c r="D26102" s="1">
        <v>42315.770266203705</v>
      </c>
      <c r="E26102">
        <v>438</v>
      </c>
      <c r="F26102">
        <v>987</v>
      </c>
      <c r="G26102" t="s">
        <v>215</v>
      </c>
    </row>
    <row r="26103" spans="1:8" x14ac:dyDescent="0.2">
      <c r="A26103">
        <v>6.6304696618047398E+17</v>
      </c>
      <c r="B26103" t="s">
        <v>52627</v>
      </c>
      <c r="C26103" t="s">
        <v>52628</v>
      </c>
      <c r="D26103" s="1">
        <v>42315.774189814816</v>
      </c>
      <c r="E26103">
        <v>1099</v>
      </c>
      <c r="F26103">
        <v>2573</v>
      </c>
    </row>
    <row r="26104" spans="1:8" x14ac:dyDescent="0.2">
      <c r="A26104">
        <v>6.6304730513476403E+17</v>
      </c>
      <c r="B26104" t="s">
        <v>52629</v>
      </c>
      <c r="C26104" t="s">
        <v>52630</v>
      </c>
      <c r="D26104" s="1">
        <v>42315.775127314817</v>
      </c>
      <c r="E26104">
        <v>467</v>
      </c>
      <c r="F26104">
        <v>905</v>
      </c>
      <c r="G26104" t="s">
        <v>89</v>
      </c>
    </row>
    <row r="26105" spans="1:8" x14ac:dyDescent="0.2">
      <c r="A26105">
        <v>6.6304816584370496E+17</v>
      </c>
      <c r="B26105" t="s">
        <v>52631</v>
      </c>
      <c r="C26105" t="s">
        <v>52632</v>
      </c>
      <c r="D26105" s="1">
        <v>42315.777499999997</v>
      </c>
      <c r="E26105">
        <v>583</v>
      </c>
      <c r="F26105">
        <v>1246</v>
      </c>
      <c r="G26105" t="s">
        <v>89</v>
      </c>
    </row>
    <row r="26106" spans="1:8" x14ac:dyDescent="0.2">
      <c r="A26106">
        <v>6.6304842107129805E+17</v>
      </c>
      <c r="B26106" t="s">
        <v>52633</v>
      </c>
      <c r="C26106" t="s">
        <v>52634</v>
      </c>
      <c r="D26106" s="1">
        <v>42315.77820601852</v>
      </c>
      <c r="E26106">
        <v>765</v>
      </c>
      <c r="F26106">
        <v>1852</v>
      </c>
      <c r="G26106" t="s">
        <v>89</v>
      </c>
      <c r="H26106" t="s">
        <v>616</v>
      </c>
    </row>
    <row r="26107" spans="1:8" x14ac:dyDescent="0.2">
      <c r="A26107">
        <v>6.6305026143124595E+17</v>
      </c>
      <c r="B26107" t="s">
        <v>52635</v>
      </c>
      <c r="C26107" t="s">
        <v>52636</v>
      </c>
      <c r="D26107" s="1">
        <v>42315.783275462964</v>
      </c>
      <c r="E26107">
        <v>1195</v>
      </c>
      <c r="F26107">
        <v>2827</v>
      </c>
    </row>
    <row r="26108" spans="1:8" x14ac:dyDescent="0.2">
      <c r="A26108">
        <v>6.6305081716813798E+17</v>
      </c>
      <c r="B26108" t="s">
        <v>52637</v>
      </c>
      <c r="C26108" t="s">
        <v>52638</v>
      </c>
      <c r="D26108" s="1">
        <v>42315.784814814811</v>
      </c>
      <c r="E26108">
        <v>599</v>
      </c>
      <c r="F26108">
        <v>1459</v>
      </c>
      <c r="G26108" t="s">
        <v>215</v>
      </c>
      <c r="H26108" t="s">
        <v>390</v>
      </c>
    </row>
    <row r="26109" spans="1:8" x14ac:dyDescent="0.2">
      <c r="A26109">
        <v>6.6305130443717402E+17</v>
      </c>
      <c r="B26109" t="s">
        <v>52639</v>
      </c>
      <c r="C26109" t="s">
        <v>52640</v>
      </c>
      <c r="D26109" s="1">
        <v>42315.786157407405</v>
      </c>
      <c r="E26109">
        <v>501</v>
      </c>
      <c r="F26109">
        <v>1307</v>
      </c>
      <c r="G26109" t="s">
        <v>215</v>
      </c>
      <c r="H26109" t="s">
        <v>616</v>
      </c>
    </row>
    <row r="26110" spans="1:8" x14ac:dyDescent="0.2">
      <c r="A26110">
        <v>6.6306007607319706E+17</v>
      </c>
      <c r="B26110" t="s">
        <v>52641</v>
      </c>
      <c r="C26110" t="s">
        <v>52642</v>
      </c>
      <c r="D26110" s="1">
        <v>42315.810358796298</v>
      </c>
      <c r="E26110">
        <v>565</v>
      </c>
      <c r="F26110">
        <v>1260</v>
      </c>
      <c r="G26110" t="s">
        <v>89</v>
      </c>
      <c r="H26110" t="s">
        <v>390</v>
      </c>
    </row>
    <row r="26111" spans="1:8" x14ac:dyDescent="0.2">
      <c r="A26111">
        <v>6.6306030886969306E+17</v>
      </c>
      <c r="B26111" t="s">
        <v>52643</v>
      </c>
      <c r="C26111" t="s">
        <v>52644</v>
      </c>
      <c r="D26111" s="1">
        <v>42315.811006944445</v>
      </c>
      <c r="E26111">
        <v>613</v>
      </c>
      <c r="F26111">
        <v>1428</v>
      </c>
      <c r="G26111" t="s">
        <v>89</v>
      </c>
      <c r="H26111" t="s">
        <v>390</v>
      </c>
    </row>
    <row r="26112" spans="1:8" x14ac:dyDescent="0.2">
      <c r="A26112">
        <v>6.6306053940962906E+17</v>
      </c>
      <c r="B26112" t="s">
        <v>52645</v>
      </c>
      <c r="C26112" t="s">
        <v>52646</v>
      </c>
      <c r="D26112" s="1">
        <v>42315.811643518522</v>
      </c>
      <c r="E26112">
        <v>508</v>
      </c>
      <c r="F26112">
        <v>1125</v>
      </c>
      <c r="G26112" t="s">
        <v>89</v>
      </c>
      <c r="H26112" t="s">
        <v>390</v>
      </c>
    </row>
    <row r="26113" spans="1:8" x14ac:dyDescent="0.2">
      <c r="A26113">
        <v>6.6306057656693094E+17</v>
      </c>
      <c r="B26113" t="s">
        <v>52647</v>
      </c>
      <c r="C26113" t="s">
        <v>52648</v>
      </c>
      <c r="D26113" s="1">
        <v>42315.811747685184</v>
      </c>
      <c r="E26113">
        <v>570</v>
      </c>
      <c r="F26113">
        <v>1343</v>
      </c>
      <c r="G26113" t="s">
        <v>215</v>
      </c>
      <c r="H26113" t="s">
        <v>390</v>
      </c>
    </row>
    <row r="26114" spans="1:8" x14ac:dyDescent="0.2">
      <c r="A26114">
        <v>6.6306066684512205E+17</v>
      </c>
      <c r="B26114" t="s">
        <v>52649</v>
      </c>
      <c r="C26114" t="s">
        <v>52650</v>
      </c>
      <c r="D26114" s="1">
        <v>42315.811990740738</v>
      </c>
      <c r="E26114">
        <v>600</v>
      </c>
      <c r="F26114">
        <v>1598</v>
      </c>
      <c r="G26114" t="s">
        <v>89</v>
      </c>
      <c r="H26114" t="s">
        <v>390</v>
      </c>
    </row>
    <row r="26115" spans="1:8" x14ac:dyDescent="0.2">
      <c r="A26115">
        <v>6.6306084966229606E+17</v>
      </c>
      <c r="B26115" t="s">
        <v>52651</v>
      </c>
      <c r="C26115" t="s">
        <v>52652</v>
      </c>
      <c r="D26115" s="1">
        <v>42315.8125</v>
      </c>
      <c r="E26115">
        <v>689</v>
      </c>
      <c r="F26115">
        <v>1529</v>
      </c>
      <c r="G26115" t="s">
        <v>89</v>
      </c>
      <c r="H26115" t="s">
        <v>390</v>
      </c>
    </row>
    <row r="26116" spans="1:8" x14ac:dyDescent="0.2">
      <c r="A26116">
        <v>6.6307477342197299E+17</v>
      </c>
      <c r="B26116" t="s">
        <v>52653</v>
      </c>
      <c r="C26116" t="s">
        <v>52654</v>
      </c>
      <c r="D26116" s="1">
        <v>42315.850914351853</v>
      </c>
      <c r="E26116">
        <v>914</v>
      </c>
      <c r="F26116">
        <v>2175</v>
      </c>
      <c r="G26116" t="s">
        <v>52655</v>
      </c>
      <c r="H26116" t="s">
        <v>390</v>
      </c>
    </row>
    <row r="26117" spans="1:8" x14ac:dyDescent="0.2">
      <c r="A26117">
        <v>6.6307502721090304E+17</v>
      </c>
      <c r="B26117" t="s">
        <v>52656</v>
      </c>
      <c r="C26117" t="s">
        <v>52657</v>
      </c>
      <c r="D26117" s="1">
        <v>42315.851620370369</v>
      </c>
      <c r="E26117">
        <v>680</v>
      </c>
      <c r="F26117">
        <v>1500</v>
      </c>
      <c r="G26117" t="s">
        <v>215</v>
      </c>
    </row>
    <row r="26118" spans="1:8" x14ac:dyDescent="0.2">
      <c r="A26118">
        <v>6.6307572083131098E+17</v>
      </c>
      <c r="B26118" t="s">
        <v>52658</v>
      </c>
      <c r="C26118" t="s">
        <v>52659</v>
      </c>
      <c r="D26118" s="1">
        <v>42315.853530092594</v>
      </c>
      <c r="E26118">
        <v>1881</v>
      </c>
      <c r="F26118">
        <v>3781</v>
      </c>
      <c r="G26118" t="s">
        <v>215</v>
      </c>
    </row>
    <row r="26119" spans="1:8" x14ac:dyDescent="0.2">
      <c r="A26119">
        <v>6.6307657101253402E+17</v>
      </c>
      <c r="B26119" t="s">
        <v>52660</v>
      </c>
      <c r="C26119" t="s">
        <v>52661</v>
      </c>
      <c r="D26119" s="1">
        <v>42315.855879629627</v>
      </c>
      <c r="E26119">
        <v>805</v>
      </c>
      <c r="F26119">
        <v>1244</v>
      </c>
      <c r="G26119" t="s">
        <v>9029</v>
      </c>
    </row>
    <row r="26120" spans="1:8" x14ac:dyDescent="0.2">
      <c r="A26120">
        <v>6.6307873851144102E+17</v>
      </c>
      <c r="B26120" t="s">
        <v>52662</v>
      </c>
      <c r="C26120" t="s">
        <v>52663</v>
      </c>
      <c r="D26120" s="1">
        <v>42315.861863425926</v>
      </c>
      <c r="E26120">
        <v>564</v>
      </c>
      <c r="F26120">
        <v>1327</v>
      </c>
      <c r="G26120" t="s">
        <v>215</v>
      </c>
    </row>
    <row r="26121" spans="1:8" x14ac:dyDescent="0.2">
      <c r="A26121">
        <v>6.6307887396647296E+17</v>
      </c>
      <c r="B26121" t="s">
        <v>52664</v>
      </c>
      <c r="C26121" t="s">
        <v>52665</v>
      </c>
      <c r="D26121" s="1">
        <v>42315.862233796295</v>
      </c>
      <c r="E26121">
        <v>1499</v>
      </c>
      <c r="F26121">
        <v>3012</v>
      </c>
      <c r="G26121" t="s">
        <v>576</v>
      </c>
    </row>
    <row r="26122" spans="1:8" x14ac:dyDescent="0.2">
      <c r="A26122">
        <v>6.6307899125600205E+17</v>
      </c>
      <c r="B26122" t="s">
        <v>52666</v>
      </c>
      <c r="C26122" t="s">
        <v>52667</v>
      </c>
      <c r="D26122" s="1">
        <v>42315.862557870372</v>
      </c>
      <c r="E26122">
        <v>971</v>
      </c>
      <c r="F26122">
        <v>1849</v>
      </c>
      <c r="G26122" t="s">
        <v>52668</v>
      </c>
      <c r="H26122" t="s">
        <v>616</v>
      </c>
    </row>
    <row r="26123" spans="1:8" x14ac:dyDescent="0.2">
      <c r="A26123">
        <v>6.6307971978564403E+17</v>
      </c>
      <c r="B26123" t="s">
        <v>52669</v>
      </c>
      <c r="C26123" t="s">
        <v>52670</v>
      </c>
      <c r="D26123" s="1">
        <v>42315.864571759259</v>
      </c>
      <c r="E26123">
        <v>732</v>
      </c>
      <c r="F26123">
        <v>2113</v>
      </c>
      <c r="G26123" t="s">
        <v>89</v>
      </c>
      <c r="H26123" t="s">
        <v>13093</v>
      </c>
    </row>
    <row r="26124" spans="1:8" x14ac:dyDescent="0.2">
      <c r="A26124">
        <v>6.63148211759136E+17</v>
      </c>
      <c r="B26124" t="s">
        <v>52671</v>
      </c>
      <c r="C26124" t="s">
        <v>52672</v>
      </c>
      <c r="D26124" s="1">
        <v>42316.053576388891</v>
      </c>
      <c r="E26124">
        <v>2519</v>
      </c>
      <c r="F26124">
        <v>7569</v>
      </c>
    </row>
    <row r="26125" spans="1:8" x14ac:dyDescent="0.2">
      <c r="A26125">
        <v>6.6332894181867098E+17</v>
      </c>
      <c r="B26125" t="s">
        <v>52673</v>
      </c>
      <c r="C26125" t="s">
        <v>52674</v>
      </c>
      <c r="D26125" s="1">
        <v>42316.552291666667</v>
      </c>
      <c r="E26125">
        <v>950</v>
      </c>
      <c r="F26125">
        <v>2275</v>
      </c>
    </row>
    <row r="26126" spans="1:8" x14ac:dyDescent="0.2">
      <c r="A26126">
        <v>6.6332929375435098E+17</v>
      </c>
      <c r="B26126" t="s">
        <v>52675</v>
      </c>
      <c r="C26126" t="s">
        <v>52676</v>
      </c>
      <c r="D26126" s="1">
        <v>42316.553263888891</v>
      </c>
      <c r="E26126">
        <v>389</v>
      </c>
      <c r="F26126">
        <v>1075</v>
      </c>
      <c r="G26126" t="s">
        <v>89</v>
      </c>
    </row>
    <row r="26127" spans="1:8" x14ac:dyDescent="0.2">
      <c r="A26127">
        <v>6.6332937124411802E+17</v>
      </c>
      <c r="B26127" t="s">
        <v>52677</v>
      </c>
      <c r="C26127" t="s">
        <v>52678</v>
      </c>
      <c r="D26127" s="1">
        <v>42316.553472222222</v>
      </c>
      <c r="E26127">
        <v>394</v>
      </c>
      <c r="F26127">
        <v>1049</v>
      </c>
      <c r="G26127" t="s">
        <v>215</v>
      </c>
      <c r="H26127" t="s">
        <v>616</v>
      </c>
    </row>
    <row r="26128" spans="1:8" x14ac:dyDescent="0.2">
      <c r="A26128">
        <v>6.6332942430625306E+17</v>
      </c>
      <c r="B26128" t="s">
        <v>52679</v>
      </c>
      <c r="C26128" t="s">
        <v>52680</v>
      </c>
      <c r="D26128" s="1">
        <v>42316.553622685184</v>
      </c>
      <c r="E26128">
        <v>455</v>
      </c>
      <c r="F26128">
        <v>1094</v>
      </c>
      <c r="G26128" t="s">
        <v>215</v>
      </c>
      <c r="H26128" t="s">
        <v>390</v>
      </c>
    </row>
    <row r="26129" spans="1:8" x14ac:dyDescent="0.2">
      <c r="A26129">
        <v>6.6332947595071398E+17</v>
      </c>
      <c r="B26129" t="s">
        <v>52681</v>
      </c>
      <c r="C26129" t="s">
        <v>52682</v>
      </c>
      <c r="D26129" s="1">
        <v>42316.553761574076</v>
      </c>
      <c r="E26129">
        <v>361</v>
      </c>
      <c r="F26129">
        <v>927</v>
      </c>
      <c r="G26129" t="s">
        <v>215</v>
      </c>
    </row>
    <row r="26130" spans="1:8" x14ac:dyDescent="0.2">
      <c r="A26130">
        <v>6.6332966723615898E+17</v>
      </c>
      <c r="B26130" t="s">
        <v>52683</v>
      </c>
      <c r="C26130" t="s">
        <v>52684</v>
      </c>
      <c r="D26130" s="1">
        <v>42316.554293981484</v>
      </c>
      <c r="E26130">
        <v>597</v>
      </c>
      <c r="F26130">
        <v>1194</v>
      </c>
      <c r="G26130" t="e">
        <f>David360NC</f>
        <v>#NAME?</v>
      </c>
      <c r="H26130" t="s">
        <v>616</v>
      </c>
    </row>
    <row r="26131" spans="1:8" x14ac:dyDescent="0.2">
      <c r="A26131">
        <v>6.6332974985135296E+17</v>
      </c>
      <c r="B26131" t="s">
        <v>52685</v>
      </c>
      <c r="C26131" t="s">
        <v>52686</v>
      </c>
      <c r="D26131" s="1">
        <v>42316.554525462961</v>
      </c>
      <c r="E26131">
        <v>371</v>
      </c>
      <c r="F26131">
        <v>978</v>
      </c>
      <c r="G26131" t="s">
        <v>215</v>
      </c>
    </row>
    <row r="26132" spans="1:8" x14ac:dyDescent="0.2">
      <c r="A26132">
        <v>6.6332984611901798E+17</v>
      </c>
      <c r="B26132" t="s">
        <v>52687</v>
      </c>
      <c r="C26132" t="s">
        <v>52688</v>
      </c>
      <c r="D26132" s="1">
        <v>42316.554791666669</v>
      </c>
      <c r="E26132">
        <v>378</v>
      </c>
      <c r="F26132">
        <v>784</v>
      </c>
      <c r="G26132" t="s">
        <v>215</v>
      </c>
    </row>
    <row r="26133" spans="1:8" x14ac:dyDescent="0.2">
      <c r="A26133">
        <v>6.6333005869888704E+17</v>
      </c>
      <c r="B26133" t="s">
        <v>52689</v>
      </c>
      <c r="C26133" t="s">
        <v>52690</v>
      </c>
      <c r="D26133" s="1">
        <v>42316.55537037037</v>
      </c>
      <c r="E26133">
        <v>2162</v>
      </c>
      <c r="F26133">
        <v>4237</v>
      </c>
      <c r="G26133" t="s">
        <v>89</v>
      </c>
    </row>
    <row r="26134" spans="1:8" x14ac:dyDescent="0.2">
      <c r="A26134">
        <v>6.6333009393106496E+17</v>
      </c>
      <c r="B26134" t="s">
        <v>52691</v>
      </c>
      <c r="C26134" t="s">
        <v>52692</v>
      </c>
      <c r="D26134" s="1">
        <v>42316.555474537039</v>
      </c>
      <c r="E26134">
        <v>386</v>
      </c>
      <c r="F26134">
        <v>1042</v>
      </c>
      <c r="G26134" t="s">
        <v>215</v>
      </c>
    </row>
    <row r="26135" spans="1:8" x14ac:dyDescent="0.2">
      <c r="A26135">
        <v>6.6333014719035302E+17</v>
      </c>
      <c r="B26135" t="s">
        <v>52693</v>
      </c>
      <c r="C26135" t="s">
        <v>52694</v>
      </c>
      <c r="D26135" s="1">
        <v>42316.555613425924</v>
      </c>
      <c r="E26135">
        <v>928</v>
      </c>
      <c r="F26135">
        <v>2451</v>
      </c>
      <c r="G26135" t="s">
        <v>215</v>
      </c>
    </row>
    <row r="26136" spans="1:8" x14ac:dyDescent="0.2">
      <c r="A26136">
        <v>6.6333025319299802E+17</v>
      </c>
      <c r="B26136" t="s">
        <v>52695</v>
      </c>
      <c r="C26136" t="s">
        <v>52696</v>
      </c>
      <c r="D26136" s="1">
        <v>42316.555914351855</v>
      </c>
      <c r="E26136">
        <v>360</v>
      </c>
      <c r="F26136">
        <v>1143</v>
      </c>
      <c r="G26136" t="s">
        <v>215</v>
      </c>
    </row>
    <row r="26137" spans="1:8" x14ac:dyDescent="0.2">
      <c r="A26137">
        <v>6.6333035760180403E+17</v>
      </c>
      <c r="B26137" t="s">
        <v>52697</v>
      </c>
      <c r="C26137" t="s">
        <v>52698</v>
      </c>
      <c r="D26137" s="1">
        <v>42316.556192129632</v>
      </c>
      <c r="E26137">
        <v>427</v>
      </c>
      <c r="F26137">
        <v>1317</v>
      </c>
      <c r="G26137" t="s">
        <v>215</v>
      </c>
    </row>
    <row r="26138" spans="1:8" x14ac:dyDescent="0.2">
      <c r="A26138">
        <v>6.6333051901117197E+17</v>
      </c>
      <c r="B26138" t="s">
        <v>52699</v>
      </c>
      <c r="C26138" t="s">
        <v>52700</v>
      </c>
      <c r="D26138" s="1">
        <v>42316.556643518517</v>
      </c>
      <c r="E26138">
        <v>635</v>
      </c>
      <c r="F26138">
        <v>1669</v>
      </c>
      <c r="G26138" t="s">
        <v>52701</v>
      </c>
    </row>
    <row r="26139" spans="1:8" x14ac:dyDescent="0.2">
      <c r="A26139">
        <v>6.6333104467494003E+17</v>
      </c>
      <c r="B26139" t="s">
        <v>52702</v>
      </c>
      <c r="C26139" t="s">
        <v>52703</v>
      </c>
      <c r="D26139" s="1">
        <v>42316.55809027778</v>
      </c>
      <c r="E26139">
        <v>523</v>
      </c>
      <c r="F26139">
        <v>1661</v>
      </c>
      <c r="G26139" t="s">
        <v>215</v>
      </c>
    </row>
    <row r="26140" spans="1:8" x14ac:dyDescent="0.2">
      <c r="A26140">
        <v>6.6333116948905894E+17</v>
      </c>
      <c r="B26140" t="s">
        <v>52704</v>
      </c>
      <c r="C26140" t="s">
        <v>52705</v>
      </c>
      <c r="D26140" s="1">
        <v>42316.558437500003</v>
      </c>
      <c r="E26140">
        <v>1044</v>
      </c>
      <c r="F26140">
        <v>2910</v>
      </c>
      <c r="G26140" t="s">
        <v>89</v>
      </c>
      <c r="H26140" t="s">
        <v>390</v>
      </c>
    </row>
    <row r="26141" spans="1:8" x14ac:dyDescent="0.2">
      <c r="A26141">
        <v>6.6334500707253005E+17</v>
      </c>
      <c r="B26141" t="s">
        <v>52706</v>
      </c>
      <c r="C26141" t="s">
        <v>52707</v>
      </c>
      <c r="D26141" s="1">
        <v>42316.596620370372</v>
      </c>
      <c r="E26141">
        <v>680</v>
      </c>
      <c r="F26141">
        <v>2222</v>
      </c>
      <c r="G26141" t="s">
        <v>89</v>
      </c>
    </row>
    <row r="26142" spans="1:8" x14ac:dyDescent="0.2">
      <c r="A26142">
        <v>6.6334942427026202E+17</v>
      </c>
      <c r="B26142" t="s">
        <v>52708</v>
      </c>
      <c r="C26142" t="s">
        <v>52709</v>
      </c>
      <c r="D26142" s="1">
        <v>42316.608807870369</v>
      </c>
      <c r="E26142">
        <v>448</v>
      </c>
      <c r="F26142">
        <v>1168</v>
      </c>
      <c r="G26142" t="s">
        <v>215</v>
      </c>
      <c r="H26142" t="s">
        <v>390</v>
      </c>
    </row>
    <row r="26143" spans="1:8" x14ac:dyDescent="0.2">
      <c r="A26143">
        <v>6.6334984609556403E+17</v>
      </c>
      <c r="B26143" t="s">
        <v>52710</v>
      </c>
      <c r="C26143" t="s">
        <v>52711</v>
      </c>
      <c r="D26143" s="1">
        <v>42316.609976851854</v>
      </c>
      <c r="E26143">
        <v>537</v>
      </c>
      <c r="F26143">
        <v>1534</v>
      </c>
      <c r="G26143" t="s">
        <v>215</v>
      </c>
      <c r="H26143" t="s">
        <v>390</v>
      </c>
    </row>
    <row r="26144" spans="1:8" x14ac:dyDescent="0.2">
      <c r="A26144">
        <v>6.6335040293137997E+17</v>
      </c>
      <c r="B26144" t="s">
        <v>52712</v>
      </c>
      <c r="C26144" t="s">
        <v>52713</v>
      </c>
      <c r="D26144" s="1">
        <v>42316.611516203702</v>
      </c>
      <c r="E26144">
        <v>554</v>
      </c>
      <c r="F26144">
        <v>1324</v>
      </c>
      <c r="G26144" t="s">
        <v>89</v>
      </c>
    </row>
    <row r="26145" spans="1:8" x14ac:dyDescent="0.2">
      <c r="A26145">
        <v>6.6335964468178496E+17</v>
      </c>
      <c r="B26145" t="s">
        <v>52714</v>
      </c>
      <c r="C26145" t="s">
        <v>52715</v>
      </c>
      <c r="D26145" s="1">
        <v>42316.637013888889</v>
      </c>
      <c r="E26145">
        <v>581</v>
      </c>
      <c r="F26145">
        <v>1399</v>
      </c>
      <c r="G26145" t="s">
        <v>215</v>
      </c>
    </row>
    <row r="26146" spans="1:8" x14ac:dyDescent="0.2">
      <c r="A26146">
        <v>6.6336140193576499E+17</v>
      </c>
      <c r="B26146" t="s">
        <v>52716</v>
      </c>
      <c r="C26146" t="s">
        <v>52717</v>
      </c>
      <c r="D26146" s="1">
        <v>42316.641863425924</v>
      </c>
      <c r="E26146">
        <v>699</v>
      </c>
      <c r="F26146">
        <v>1880</v>
      </c>
      <c r="G26146" t="s">
        <v>576</v>
      </c>
    </row>
    <row r="26147" spans="1:8" x14ac:dyDescent="0.2">
      <c r="A26147">
        <v>6.6336176923521805E+17</v>
      </c>
      <c r="B26147" t="s">
        <v>52718</v>
      </c>
      <c r="C26147" t="s">
        <v>52719</v>
      </c>
      <c r="D26147" s="1">
        <v>42316.642881944441</v>
      </c>
      <c r="E26147">
        <v>592</v>
      </c>
      <c r="F26147">
        <v>1548</v>
      </c>
      <c r="G26147" t="s">
        <v>52720</v>
      </c>
      <c r="H26147" t="s">
        <v>616</v>
      </c>
    </row>
    <row r="26148" spans="1:8" x14ac:dyDescent="0.2">
      <c r="A26148">
        <v>6.6338488752162406E+17</v>
      </c>
      <c r="B26148" t="s">
        <v>52721</v>
      </c>
      <c r="C26148" t="s">
        <v>52722</v>
      </c>
      <c r="D26148" s="1">
        <v>42316.706666666665</v>
      </c>
      <c r="E26148">
        <v>1859</v>
      </c>
      <c r="F26148">
        <v>5226</v>
      </c>
      <c r="G26148" t="s">
        <v>89</v>
      </c>
    </row>
    <row r="26149" spans="1:8" x14ac:dyDescent="0.2">
      <c r="A26149">
        <v>6.6348051410865306E+17</v>
      </c>
      <c r="B26149" t="s">
        <v>52723</v>
      </c>
      <c r="C26149" t="s">
        <v>52724</v>
      </c>
      <c r="D26149" s="1">
        <v>42316.970555555556</v>
      </c>
      <c r="E26149">
        <v>931</v>
      </c>
      <c r="F26149">
        <v>2296</v>
      </c>
      <c r="G26149" t="s">
        <v>89</v>
      </c>
    </row>
    <row r="26150" spans="1:8" x14ac:dyDescent="0.2">
      <c r="A26150">
        <v>6.6348221112403098E+17</v>
      </c>
      <c r="B26150" t="s">
        <v>52725</v>
      </c>
      <c r="C26150" t="s">
        <v>52726</v>
      </c>
      <c r="D26150" s="1">
        <v>42316.975231481483</v>
      </c>
      <c r="E26150">
        <v>787</v>
      </c>
      <c r="F26150">
        <v>1902</v>
      </c>
      <c r="G26150" t="s">
        <v>576</v>
      </c>
    </row>
    <row r="26151" spans="1:8" x14ac:dyDescent="0.2">
      <c r="A26151">
        <v>6.6348233663434304E+17</v>
      </c>
      <c r="B26151" t="s">
        <v>52727</v>
      </c>
      <c r="C26151" t="s">
        <v>52728</v>
      </c>
      <c r="D26151" s="1">
        <v>42316.975578703707</v>
      </c>
      <c r="E26151">
        <v>418</v>
      </c>
      <c r="F26151">
        <v>1003</v>
      </c>
      <c r="G26151" t="s">
        <v>52729</v>
      </c>
    </row>
    <row r="26152" spans="1:8" x14ac:dyDescent="0.2">
      <c r="A26152">
        <v>6.6348235826436902E+17</v>
      </c>
      <c r="B26152" t="s">
        <v>52730</v>
      </c>
      <c r="C26152" t="s">
        <v>52731</v>
      </c>
      <c r="D26152" s="1">
        <v>42316.975636574076</v>
      </c>
      <c r="E26152">
        <v>375</v>
      </c>
      <c r="F26152">
        <v>992</v>
      </c>
      <c r="G26152" t="s">
        <v>576</v>
      </c>
    </row>
    <row r="26153" spans="1:8" x14ac:dyDescent="0.2">
      <c r="A26153">
        <v>6.6348252064687296E+17</v>
      </c>
      <c r="B26153" t="s">
        <v>52732</v>
      </c>
      <c r="C26153" t="s">
        <v>52733</v>
      </c>
      <c r="D26153" s="1">
        <v>42316.976087962961</v>
      </c>
      <c r="E26153">
        <v>506</v>
      </c>
      <c r="F26153">
        <v>1545</v>
      </c>
      <c r="G26153" t="s">
        <v>215</v>
      </c>
      <c r="H26153" t="s">
        <v>390</v>
      </c>
    </row>
    <row r="26154" spans="1:8" x14ac:dyDescent="0.2">
      <c r="A26154">
        <v>6.63482790877536E+17</v>
      </c>
      <c r="B26154" t="s">
        <v>52734</v>
      </c>
      <c r="C26154" t="s">
        <v>52735</v>
      </c>
      <c r="D26154" s="1">
        <v>42316.9768287037</v>
      </c>
      <c r="E26154">
        <v>445</v>
      </c>
      <c r="F26154">
        <v>1156</v>
      </c>
      <c r="G26154" t="s">
        <v>576</v>
      </c>
      <c r="H26154" t="s">
        <v>13093</v>
      </c>
    </row>
    <row r="26155" spans="1:8" x14ac:dyDescent="0.2">
      <c r="A26155">
        <v>6.6348293441499098E+17</v>
      </c>
      <c r="B26155" t="s">
        <v>52736</v>
      </c>
      <c r="C26155" t="s">
        <v>52737</v>
      </c>
      <c r="D26155" s="1">
        <v>42316.977233796293</v>
      </c>
      <c r="E26155">
        <v>497</v>
      </c>
      <c r="F26155">
        <v>1459</v>
      </c>
      <c r="G26155" t="s">
        <v>576</v>
      </c>
    </row>
    <row r="26156" spans="1:8" x14ac:dyDescent="0.2">
      <c r="A26156">
        <v>6.6348638819767898E+17</v>
      </c>
      <c r="B26156" t="s">
        <v>52738</v>
      </c>
      <c r="C26156" t="s">
        <v>52739</v>
      </c>
      <c r="D26156" s="1">
        <v>42316.986759259256</v>
      </c>
      <c r="E26156">
        <v>498</v>
      </c>
      <c r="F26156">
        <v>1091</v>
      </c>
      <c r="G26156" t="s">
        <v>215</v>
      </c>
    </row>
    <row r="26157" spans="1:8" x14ac:dyDescent="0.2">
      <c r="A26157">
        <v>6.6348771122387699E+17</v>
      </c>
      <c r="B26157" t="s">
        <v>52740</v>
      </c>
      <c r="C26157" t="s">
        <v>52741</v>
      </c>
      <c r="D26157" s="1">
        <v>42316.990416666667</v>
      </c>
      <c r="E26157">
        <v>481</v>
      </c>
      <c r="F26157">
        <v>1379</v>
      </c>
      <c r="G26157" t="s">
        <v>215</v>
      </c>
    </row>
    <row r="26158" spans="1:8" x14ac:dyDescent="0.2">
      <c r="A26158">
        <v>6.6348829467679898E+17</v>
      </c>
      <c r="B26158" t="s">
        <v>52742</v>
      </c>
      <c r="C26158" t="s">
        <v>52743</v>
      </c>
      <c r="D26158" s="1">
        <v>42316.992025462961</v>
      </c>
      <c r="E26158">
        <v>897</v>
      </c>
      <c r="F26158">
        <v>1248</v>
      </c>
      <c r="G26158" t="s">
        <v>89</v>
      </c>
    </row>
    <row r="26159" spans="1:8" x14ac:dyDescent="0.2">
      <c r="A26159">
        <v>6.6349780350786701E+17</v>
      </c>
      <c r="B26159" t="s">
        <v>52744</v>
      </c>
      <c r="C26159" t="s">
        <v>52745</v>
      </c>
      <c r="D26159" s="1">
        <v>42317.018263888887</v>
      </c>
      <c r="E26159">
        <v>999</v>
      </c>
      <c r="F26159">
        <v>2264</v>
      </c>
      <c r="G26159" t="s">
        <v>89</v>
      </c>
      <c r="H26159" t="s">
        <v>390</v>
      </c>
    </row>
    <row r="26160" spans="1:8" x14ac:dyDescent="0.2">
      <c r="A26160">
        <v>6.6349909878021299E+17</v>
      </c>
      <c r="B26160" t="s">
        <v>52746</v>
      </c>
      <c r="C26160" t="s">
        <v>52747</v>
      </c>
      <c r="D26160" s="1">
        <v>42317.021840277775</v>
      </c>
      <c r="E26160">
        <v>670</v>
      </c>
      <c r="F26160">
        <v>1804</v>
      </c>
      <c r="G26160" t="s">
        <v>576</v>
      </c>
    </row>
    <row r="26161" spans="1:8" x14ac:dyDescent="0.2">
      <c r="A26161">
        <v>6.6351828691570202E+17</v>
      </c>
      <c r="B26161" t="s">
        <v>52748</v>
      </c>
      <c r="C26161" t="s">
        <v>52749</v>
      </c>
      <c r="D26161" s="1">
        <v>42317.074780092589</v>
      </c>
      <c r="E26161">
        <v>1511</v>
      </c>
      <c r="F26161">
        <v>5220</v>
      </c>
      <c r="G26161" t="s">
        <v>89</v>
      </c>
    </row>
    <row r="26162" spans="1:8" x14ac:dyDescent="0.2">
      <c r="A26162">
        <v>6.6352020118759002E+17</v>
      </c>
      <c r="B26162" t="s">
        <v>52750</v>
      </c>
      <c r="C26162" t="s">
        <v>52751</v>
      </c>
      <c r="D26162" s="1">
        <v>42317.080069444448</v>
      </c>
      <c r="E26162">
        <v>935</v>
      </c>
      <c r="F26162">
        <v>2247</v>
      </c>
      <c r="G26162" t="s">
        <v>89</v>
      </c>
    </row>
    <row r="26163" spans="1:8" x14ac:dyDescent="0.2">
      <c r="A26163">
        <v>6.63779118761312E+17</v>
      </c>
      <c r="B26163" t="s">
        <v>52752</v>
      </c>
      <c r="C26163" t="s">
        <v>52753</v>
      </c>
      <c r="D26163" s="1">
        <v>42317.794537037036</v>
      </c>
      <c r="E26163">
        <v>948</v>
      </c>
      <c r="F26163">
        <v>1794</v>
      </c>
      <c r="G26163" t="s">
        <v>89</v>
      </c>
    </row>
    <row r="26164" spans="1:8" x14ac:dyDescent="0.2">
      <c r="A26164">
        <v>6.6380915492299098E+17</v>
      </c>
      <c r="B26164" t="s">
        <v>52754</v>
      </c>
      <c r="C26164" t="s">
        <v>52755</v>
      </c>
      <c r="D26164" s="1">
        <v>42317.877430555556</v>
      </c>
      <c r="E26164">
        <v>1084</v>
      </c>
      <c r="F26164">
        <v>1763</v>
      </c>
      <c r="G26164" t="s">
        <v>89</v>
      </c>
    </row>
    <row r="26165" spans="1:8" x14ac:dyDescent="0.2">
      <c r="A26165">
        <v>6.6381924803327501E+17</v>
      </c>
      <c r="B26165" t="s">
        <v>52756</v>
      </c>
      <c r="C26165" t="s">
        <v>52757</v>
      </c>
      <c r="D26165" s="1">
        <v>42317.905277777776</v>
      </c>
      <c r="E26165">
        <v>815</v>
      </c>
      <c r="F26165">
        <v>1916</v>
      </c>
      <c r="G26165" t="s">
        <v>89</v>
      </c>
    </row>
    <row r="26166" spans="1:8" x14ac:dyDescent="0.2">
      <c r="A26166">
        <v>6.6387553116374605E+17</v>
      </c>
      <c r="B26166" t="s">
        <v>52758</v>
      </c>
      <c r="C26166" t="s">
        <v>52759</v>
      </c>
      <c r="D26166" s="1">
        <v>42318.060590277775</v>
      </c>
      <c r="E26166">
        <v>750</v>
      </c>
      <c r="F26166">
        <v>2003</v>
      </c>
      <c r="G26166" t="s">
        <v>215</v>
      </c>
    </row>
    <row r="26167" spans="1:8" x14ac:dyDescent="0.2">
      <c r="A26167">
        <v>6.6391940236726195E+17</v>
      </c>
      <c r="B26167" t="s">
        <v>52760</v>
      </c>
      <c r="C26167" t="s">
        <v>52761</v>
      </c>
      <c r="D26167" s="1">
        <v>42318.181655092594</v>
      </c>
      <c r="E26167">
        <v>1330</v>
      </c>
      <c r="F26167">
        <v>2871</v>
      </c>
      <c r="H26167" t="s">
        <v>390</v>
      </c>
    </row>
    <row r="26168" spans="1:8" x14ac:dyDescent="0.2">
      <c r="A26168">
        <v>6.6392292876609101E+17</v>
      </c>
      <c r="B26168" t="s">
        <v>52762</v>
      </c>
      <c r="C26168" t="s">
        <v>52763</v>
      </c>
      <c r="D26168" s="1">
        <v>42318.191377314812</v>
      </c>
      <c r="E26168">
        <v>1650</v>
      </c>
      <c r="F26168">
        <v>3665</v>
      </c>
    </row>
    <row r="26169" spans="1:8" x14ac:dyDescent="0.2">
      <c r="A26169">
        <v>6.6392343912059597E+17</v>
      </c>
      <c r="B26169" t="s">
        <v>52764</v>
      </c>
      <c r="C26169" t="s">
        <v>52765</v>
      </c>
      <c r="D26169" s="1">
        <v>42318.192789351851</v>
      </c>
      <c r="E26169">
        <v>1058</v>
      </c>
      <c r="F26169">
        <v>2363</v>
      </c>
    </row>
    <row r="26170" spans="1:8" x14ac:dyDescent="0.2">
      <c r="A26170">
        <v>6.6392384694954803E+17</v>
      </c>
      <c r="B26170" t="s">
        <v>52766</v>
      </c>
      <c r="C26170" t="s">
        <v>52767</v>
      </c>
      <c r="D26170" s="1">
        <v>42318.193912037037</v>
      </c>
      <c r="E26170">
        <v>1462</v>
      </c>
      <c r="F26170">
        <v>2565</v>
      </c>
      <c r="H26170" t="s">
        <v>390</v>
      </c>
    </row>
    <row r="26171" spans="1:8" x14ac:dyDescent="0.2">
      <c r="A26171">
        <v>6.6392998931901197E+17</v>
      </c>
      <c r="B26171" t="s">
        <v>52768</v>
      </c>
      <c r="C26171" t="s">
        <v>52769</v>
      </c>
      <c r="D26171" s="1">
        <v>42318.210868055554</v>
      </c>
      <c r="E26171">
        <v>721</v>
      </c>
      <c r="F26171">
        <v>1777</v>
      </c>
      <c r="G26171" t="s">
        <v>89</v>
      </c>
      <c r="H26171" t="s">
        <v>390</v>
      </c>
    </row>
    <row r="26172" spans="1:8" x14ac:dyDescent="0.2">
      <c r="A26172">
        <v>6.63939755982368E+17</v>
      </c>
      <c r="B26172" t="s">
        <v>52770</v>
      </c>
      <c r="C26172" t="s">
        <v>52771</v>
      </c>
      <c r="D26172" s="1">
        <v>42318.237812500003</v>
      </c>
      <c r="E26172">
        <v>1393</v>
      </c>
      <c r="F26172">
        <v>2623</v>
      </c>
      <c r="H26172" t="s">
        <v>616</v>
      </c>
    </row>
    <row r="26173" spans="1:8" x14ac:dyDescent="0.2">
      <c r="A26173">
        <v>6.6395794326883098E+17</v>
      </c>
      <c r="B26173" t="s">
        <v>52772</v>
      </c>
      <c r="C26173" t="s">
        <v>52773</v>
      </c>
      <c r="D26173" s="1">
        <v>42318.28800925926</v>
      </c>
      <c r="E26173">
        <v>401</v>
      </c>
      <c r="F26173">
        <v>894</v>
      </c>
      <c r="G26173" t="s">
        <v>576</v>
      </c>
    </row>
    <row r="26174" spans="1:8" x14ac:dyDescent="0.2">
      <c r="A26174">
        <v>6.6395877483997504E+17</v>
      </c>
      <c r="B26174" t="s">
        <v>52774</v>
      </c>
      <c r="C26174" t="s">
        <v>52775</v>
      </c>
      <c r="D26174" s="1">
        <v>42318.290300925924</v>
      </c>
      <c r="E26174">
        <v>427</v>
      </c>
      <c r="F26174">
        <v>888</v>
      </c>
      <c r="G26174" t="s">
        <v>52776</v>
      </c>
    </row>
    <row r="26175" spans="1:8" x14ac:dyDescent="0.2">
      <c r="A26175">
        <v>6.6395927375223104E+17</v>
      </c>
      <c r="B26175" t="s">
        <v>52777</v>
      </c>
      <c r="C26175" t="s">
        <v>52778</v>
      </c>
      <c r="D26175" s="1">
        <v>42318.291678240741</v>
      </c>
      <c r="E26175">
        <v>362</v>
      </c>
      <c r="F26175">
        <v>848</v>
      </c>
      <c r="G26175" t="s">
        <v>9029</v>
      </c>
    </row>
    <row r="26176" spans="1:8" x14ac:dyDescent="0.2">
      <c r="A26176">
        <v>6.6395943253182797E+17</v>
      </c>
      <c r="B26176" t="s">
        <v>52779</v>
      </c>
      <c r="C26176" t="s">
        <v>52780</v>
      </c>
      <c r="D26176" s="1">
        <v>42318.292118055557</v>
      </c>
      <c r="E26176">
        <v>574</v>
      </c>
      <c r="F26176">
        <v>1211</v>
      </c>
      <c r="G26176" t="s">
        <v>215</v>
      </c>
    </row>
    <row r="26177" spans="1:8" x14ac:dyDescent="0.2">
      <c r="A26177">
        <v>6.6395949391563098E+17</v>
      </c>
      <c r="B26177" t="s">
        <v>52781</v>
      </c>
      <c r="C26177" t="s">
        <v>52782</v>
      </c>
      <c r="D26177" s="1">
        <v>42318.292280092595</v>
      </c>
      <c r="E26177">
        <v>449</v>
      </c>
      <c r="F26177">
        <v>1010</v>
      </c>
      <c r="G26177" t="s">
        <v>215</v>
      </c>
    </row>
    <row r="26178" spans="1:8" x14ac:dyDescent="0.2">
      <c r="A26178">
        <v>6.6395973302030298E+17</v>
      </c>
      <c r="B26178" t="s">
        <v>52783</v>
      </c>
      <c r="C26178" t="s">
        <v>52784</v>
      </c>
      <c r="D26178" s="1">
        <v>42318.292939814812</v>
      </c>
      <c r="E26178">
        <v>457</v>
      </c>
      <c r="F26178">
        <v>1075</v>
      </c>
      <c r="G26178" t="s">
        <v>576</v>
      </c>
    </row>
    <row r="26179" spans="1:8" x14ac:dyDescent="0.2">
      <c r="A26179">
        <v>6.6396023745243494E+17</v>
      </c>
      <c r="B26179" t="s">
        <v>52785</v>
      </c>
      <c r="C26179" t="s">
        <v>52786</v>
      </c>
      <c r="D26179" s="1">
        <v>42318.294340277775</v>
      </c>
      <c r="E26179">
        <v>736</v>
      </c>
      <c r="F26179">
        <v>1852</v>
      </c>
      <c r="G26179" t="s">
        <v>89</v>
      </c>
    </row>
    <row r="26180" spans="1:8" x14ac:dyDescent="0.2">
      <c r="A26180">
        <v>6.6399253096762099E+17</v>
      </c>
      <c r="B26180" t="s">
        <v>52787</v>
      </c>
      <c r="C26180" t="s">
        <v>52788</v>
      </c>
      <c r="D26180" s="1">
        <v>42318.383449074077</v>
      </c>
      <c r="E26180">
        <v>398</v>
      </c>
      <c r="F26180">
        <v>954</v>
      </c>
      <c r="G26180" t="s">
        <v>215</v>
      </c>
    </row>
    <row r="26181" spans="1:8" x14ac:dyDescent="0.2">
      <c r="A26181">
        <v>6.6399268804847603E+17</v>
      </c>
      <c r="B26181" t="s">
        <v>52789</v>
      </c>
      <c r="C26181" t="s">
        <v>52790</v>
      </c>
      <c r="D26181" s="1">
        <v>42318.383877314816</v>
      </c>
      <c r="E26181">
        <v>534</v>
      </c>
      <c r="F26181">
        <v>1286</v>
      </c>
      <c r="G26181" t="s">
        <v>89</v>
      </c>
      <c r="H26181" t="s">
        <v>390</v>
      </c>
    </row>
    <row r="26182" spans="1:8" x14ac:dyDescent="0.2">
      <c r="A26182">
        <v>6.6399279963798694E+17</v>
      </c>
      <c r="B26182" t="s">
        <v>52791</v>
      </c>
      <c r="C26182" t="s">
        <v>52792</v>
      </c>
      <c r="D26182" s="1">
        <v>42318.384189814817</v>
      </c>
      <c r="E26182">
        <v>462</v>
      </c>
      <c r="F26182">
        <v>1069</v>
      </c>
      <c r="G26182" t="s">
        <v>89</v>
      </c>
    </row>
    <row r="26183" spans="1:8" x14ac:dyDescent="0.2">
      <c r="A26183">
        <v>6.6399398311117594E+17</v>
      </c>
      <c r="B26183" t="s">
        <v>52793</v>
      </c>
      <c r="C26183" t="s">
        <v>52794</v>
      </c>
      <c r="D26183" s="1">
        <v>42318.387453703705</v>
      </c>
      <c r="E26183">
        <v>507</v>
      </c>
      <c r="F26183">
        <v>1298</v>
      </c>
      <c r="G26183" t="s">
        <v>89</v>
      </c>
    </row>
    <row r="26184" spans="1:8" x14ac:dyDescent="0.2">
      <c r="A26184">
        <v>6.6399506269986406E+17</v>
      </c>
      <c r="B26184" t="s">
        <v>52795</v>
      </c>
      <c r="C26184" t="s">
        <v>52796</v>
      </c>
      <c r="D26184" s="1">
        <v>42318.390439814815</v>
      </c>
      <c r="E26184">
        <v>617</v>
      </c>
      <c r="F26184">
        <v>1477</v>
      </c>
      <c r="G26184" t="s">
        <v>89</v>
      </c>
      <c r="H26184" t="s">
        <v>390</v>
      </c>
    </row>
    <row r="26185" spans="1:8" x14ac:dyDescent="0.2">
      <c r="A26185">
        <v>6.6399969340859494E+17</v>
      </c>
      <c r="B26185" t="s">
        <v>52797</v>
      </c>
      <c r="C26185" t="s">
        <v>52798</v>
      </c>
      <c r="D26185" s="1">
        <v>42318.403217592589</v>
      </c>
      <c r="E26185">
        <v>482</v>
      </c>
      <c r="F26185">
        <v>1139</v>
      </c>
      <c r="G26185" t="s">
        <v>215</v>
      </c>
    </row>
    <row r="26186" spans="1:8" x14ac:dyDescent="0.2">
      <c r="A26186">
        <v>6.6399974263715405E+17</v>
      </c>
      <c r="B26186" t="s">
        <v>52799</v>
      </c>
      <c r="C26186" t="s">
        <v>52800</v>
      </c>
      <c r="D26186" s="1">
        <v>42318.403344907405</v>
      </c>
      <c r="E26186">
        <v>582</v>
      </c>
      <c r="F26186">
        <v>1571</v>
      </c>
      <c r="G26186" t="s">
        <v>89</v>
      </c>
      <c r="H26186" t="s">
        <v>390</v>
      </c>
    </row>
    <row r="26187" spans="1:8" x14ac:dyDescent="0.2">
      <c r="A26187">
        <v>6.6404766460717798E+17</v>
      </c>
      <c r="B26187" t="s">
        <v>52801</v>
      </c>
      <c r="C26187" t="s">
        <v>52802</v>
      </c>
      <c r="D26187" s="1">
        <v>42318.535590277781</v>
      </c>
      <c r="E26187">
        <v>538</v>
      </c>
      <c r="F26187">
        <v>1418</v>
      </c>
      <c r="G26187" t="s">
        <v>215</v>
      </c>
    </row>
    <row r="26188" spans="1:8" x14ac:dyDescent="0.2">
      <c r="A26188">
        <v>6.6408717414974605E+17</v>
      </c>
      <c r="B26188" t="s">
        <v>52803</v>
      </c>
      <c r="C26188" t="s">
        <v>52804</v>
      </c>
      <c r="D26188" s="1">
        <v>42318.644618055558</v>
      </c>
      <c r="E26188">
        <v>638</v>
      </c>
      <c r="F26188">
        <v>1561</v>
      </c>
      <c r="G26188" t="s">
        <v>89</v>
      </c>
    </row>
    <row r="26189" spans="1:8" x14ac:dyDescent="0.2">
      <c r="A26189">
        <v>6.6408755316385306E+17</v>
      </c>
      <c r="B26189" t="s">
        <v>52805</v>
      </c>
      <c r="C26189" t="s">
        <v>52806</v>
      </c>
      <c r="D26189" s="1">
        <v>42318.64565972222</v>
      </c>
      <c r="E26189">
        <v>811</v>
      </c>
      <c r="F26189">
        <v>1991</v>
      </c>
      <c r="G26189" t="s">
        <v>52807</v>
      </c>
    </row>
    <row r="26190" spans="1:8" x14ac:dyDescent="0.2">
      <c r="A26190">
        <v>6.6410326868404595E+17</v>
      </c>
      <c r="B26190" t="s">
        <v>52808</v>
      </c>
      <c r="C26190" t="s">
        <v>52809</v>
      </c>
      <c r="D26190" s="1">
        <v>42318.689027777778</v>
      </c>
      <c r="E26190">
        <v>654</v>
      </c>
      <c r="F26190">
        <v>1745</v>
      </c>
      <c r="G26190" t="s">
        <v>576</v>
      </c>
      <c r="H26190" t="s">
        <v>390</v>
      </c>
    </row>
    <row r="26191" spans="1:8" x14ac:dyDescent="0.2">
      <c r="A26191">
        <v>6.6410462471512806E+17</v>
      </c>
      <c r="B26191" t="s">
        <v>52810</v>
      </c>
      <c r="C26191" t="s">
        <v>52811</v>
      </c>
      <c r="D26191" s="1">
        <v>42318.692766203705</v>
      </c>
      <c r="E26191">
        <v>797</v>
      </c>
      <c r="F26191">
        <v>1811</v>
      </c>
      <c r="G26191" t="s">
        <v>215</v>
      </c>
    </row>
    <row r="26192" spans="1:8" x14ac:dyDescent="0.2">
      <c r="A26192">
        <v>6.6412395233220096E+17</v>
      </c>
      <c r="B26192" t="s">
        <v>52812</v>
      </c>
      <c r="C26192" t="s">
        <v>52813</v>
      </c>
      <c r="D26192" s="1">
        <v>42318.746099537035</v>
      </c>
      <c r="E26192">
        <v>1073</v>
      </c>
      <c r="F26192">
        <v>2702</v>
      </c>
    </row>
    <row r="26193" spans="1:8" x14ac:dyDescent="0.2">
      <c r="A26193">
        <v>6.6413604696009894E+17</v>
      </c>
      <c r="B26193" t="s">
        <v>52814</v>
      </c>
      <c r="C26193" t="s">
        <v>52815</v>
      </c>
      <c r="D26193" s="1">
        <v>42318.779479166667</v>
      </c>
      <c r="E26193">
        <v>1307</v>
      </c>
      <c r="F26193">
        <v>2643</v>
      </c>
      <c r="H26193" t="s">
        <v>390</v>
      </c>
    </row>
    <row r="26194" spans="1:8" x14ac:dyDescent="0.2">
      <c r="A26194">
        <v>6.6414082267847795E+17</v>
      </c>
      <c r="B26194" t="s">
        <v>52816</v>
      </c>
      <c r="C26194" t="s">
        <v>52817</v>
      </c>
      <c r="D26194" s="1">
        <v>42318.792650462965</v>
      </c>
      <c r="E26194">
        <v>1157</v>
      </c>
      <c r="F26194">
        <v>2469</v>
      </c>
      <c r="H26194" t="s">
        <v>390</v>
      </c>
    </row>
    <row r="26195" spans="1:8" x14ac:dyDescent="0.2">
      <c r="A26195">
        <v>6.6414868548852506E+17</v>
      </c>
      <c r="B26195" t="s">
        <v>52818</v>
      </c>
      <c r="C26195" t="s">
        <v>52819</v>
      </c>
      <c r="D26195" s="1">
        <v>42318.814351851855</v>
      </c>
      <c r="E26195">
        <v>1162</v>
      </c>
      <c r="F26195">
        <v>2639</v>
      </c>
    </row>
    <row r="26196" spans="1:8" x14ac:dyDescent="0.2">
      <c r="A26196">
        <v>6.6433603760754598E+17</v>
      </c>
      <c r="B26196" t="s">
        <v>52820</v>
      </c>
      <c r="C26196" t="s">
        <v>52821</v>
      </c>
      <c r="D26196" s="1">
        <v>42319.331342592595</v>
      </c>
      <c r="E26196">
        <v>671</v>
      </c>
      <c r="F26196">
        <v>1705</v>
      </c>
      <c r="G26196" t="s">
        <v>89</v>
      </c>
      <c r="H26196" t="s">
        <v>616</v>
      </c>
    </row>
    <row r="26197" spans="1:8" x14ac:dyDescent="0.2">
      <c r="A26197">
        <v>6.6439155425837005E+17</v>
      </c>
      <c r="B26197" t="s">
        <v>52822</v>
      </c>
      <c r="C26197" t="s">
        <v>52823</v>
      </c>
      <c r="D26197" s="1">
        <v>42319.484537037039</v>
      </c>
      <c r="E26197">
        <v>565</v>
      </c>
      <c r="F26197">
        <v>1518</v>
      </c>
      <c r="G26197" t="e">
        <f>Rmac747</f>
        <v>#NAME?</v>
      </c>
    </row>
    <row r="26198" spans="1:8" x14ac:dyDescent="0.2">
      <c r="A26198">
        <v>6.6439383616106394E+17</v>
      </c>
      <c r="B26198" t="s">
        <v>52824</v>
      </c>
      <c r="C26198" t="s">
        <v>52825</v>
      </c>
      <c r="D26198" s="1">
        <v>42319.490844907406</v>
      </c>
      <c r="E26198">
        <v>519</v>
      </c>
      <c r="F26198">
        <v>1664</v>
      </c>
      <c r="G26198" t="s">
        <v>89</v>
      </c>
    </row>
    <row r="26199" spans="1:8" x14ac:dyDescent="0.2">
      <c r="A26199">
        <v>6.6439469218073306E+17</v>
      </c>
      <c r="B26199" t="s">
        <v>52826</v>
      </c>
      <c r="C26199" t="s">
        <v>52827</v>
      </c>
      <c r="D26199" s="1">
        <v>42319.493206018517</v>
      </c>
      <c r="E26199">
        <v>1392</v>
      </c>
      <c r="F26199">
        <v>3686</v>
      </c>
    </row>
    <row r="26200" spans="1:8" x14ac:dyDescent="0.2">
      <c r="A26200">
        <v>6.6446985214966502E+17</v>
      </c>
      <c r="B26200" t="s">
        <v>52828</v>
      </c>
      <c r="C26200" t="s">
        <v>52829</v>
      </c>
      <c r="D26200" s="1">
        <v>42319.700601851851</v>
      </c>
      <c r="E26200">
        <v>1045</v>
      </c>
      <c r="F26200">
        <v>2565</v>
      </c>
      <c r="G26200" t="s">
        <v>215</v>
      </c>
      <c r="H26200" t="s">
        <v>616</v>
      </c>
    </row>
    <row r="26201" spans="1:8" x14ac:dyDescent="0.2">
      <c r="A26201">
        <v>6.6448143217426406E+17</v>
      </c>
      <c r="B26201" t="s">
        <v>52830</v>
      </c>
      <c r="C26201" t="s">
        <v>52831</v>
      </c>
      <c r="D26201" s="1">
        <v>42319.732557870368</v>
      </c>
      <c r="E26201">
        <v>2312</v>
      </c>
      <c r="F26201">
        <v>5147</v>
      </c>
    </row>
    <row r="26202" spans="1:8" x14ac:dyDescent="0.2">
      <c r="A26202">
        <v>6.6448186555906803E+17</v>
      </c>
      <c r="B26202" t="s">
        <v>52832</v>
      </c>
      <c r="C26202" t="s">
        <v>52833</v>
      </c>
      <c r="D26202" s="1">
        <v>42319.733749999999</v>
      </c>
      <c r="E26202">
        <v>940</v>
      </c>
      <c r="F26202">
        <v>3144</v>
      </c>
    </row>
    <row r="26203" spans="1:8" x14ac:dyDescent="0.2">
      <c r="A26203">
        <v>6.6457830244790195E+17</v>
      </c>
      <c r="B26203" t="s">
        <v>52834</v>
      </c>
      <c r="C26203" t="s">
        <v>52835</v>
      </c>
      <c r="D26203" s="1">
        <v>42319.999872685185</v>
      </c>
      <c r="E26203">
        <v>1239</v>
      </c>
      <c r="F26203">
        <v>2684</v>
      </c>
      <c r="G26203" t="s">
        <v>215</v>
      </c>
    </row>
    <row r="26204" spans="1:8" x14ac:dyDescent="0.2">
      <c r="A26204">
        <v>6.6457898469335398E+17</v>
      </c>
      <c r="B26204" t="s">
        <v>52836</v>
      </c>
      <c r="C26204" t="s">
        <v>52837</v>
      </c>
      <c r="D26204" s="1">
        <v>42320.001747685186</v>
      </c>
      <c r="E26204">
        <v>601</v>
      </c>
      <c r="F26204">
        <v>1761</v>
      </c>
      <c r="G26204" t="s">
        <v>89</v>
      </c>
    </row>
    <row r="26205" spans="1:8" x14ac:dyDescent="0.2">
      <c r="A26205">
        <v>6.6457927643654106E+17</v>
      </c>
      <c r="B26205" t="s">
        <v>52838</v>
      </c>
      <c r="C26205" t="s">
        <v>52839</v>
      </c>
      <c r="D26205" s="1">
        <v>42320.002557870372</v>
      </c>
      <c r="E26205">
        <v>624</v>
      </c>
      <c r="F26205">
        <v>1520</v>
      </c>
      <c r="G26205" t="s">
        <v>89</v>
      </c>
    </row>
    <row r="26206" spans="1:8" x14ac:dyDescent="0.2">
      <c r="A26206">
        <v>6.6458140072149402E+17</v>
      </c>
      <c r="B26206" t="s">
        <v>52840</v>
      </c>
      <c r="C26206" t="s">
        <v>52841</v>
      </c>
      <c r="D26206" s="1">
        <v>42320.008414351854</v>
      </c>
      <c r="E26206">
        <v>687</v>
      </c>
      <c r="F26206">
        <v>1806</v>
      </c>
      <c r="G26206" t="s">
        <v>89</v>
      </c>
    </row>
    <row r="26207" spans="1:8" x14ac:dyDescent="0.2">
      <c r="A26207">
        <v>6.6459825997808E+17</v>
      </c>
      <c r="B26207" t="s">
        <v>52842</v>
      </c>
      <c r="C26207" t="s">
        <v>52843</v>
      </c>
      <c r="D26207" s="1">
        <v>42320.054942129631</v>
      </c>
      <c r="E26207">
        <v>1073</v>
      </c>
      <c r="F26207">
        <v>1665</v>
      </c>
      <c r="G26207" t="s">
        <v>89</v>
      </c>
    </row>
    <row r="26208" spans="1:8" x14ac:dyDescent="0.2">
      <c r="A26208">
        <v>6.6462564676154496E+17</v>
      </c>
      <c r="B26208" t="s">
        <v>52844</v>
      </c>
      <c r="C26208" t="s">
        <v>52845</v>
      </c>
      <c r="D26208" s="1">
        <v>42320.130509259259</v>
      </c>
      <c r="E26208">
        <v>1023</v>
      </c>
      <c r="F26208">
        <v>2294</v>
      </c>
      <c r="G26208" t="s">
        <v>89</v>
      </c>
    </row>
    <row r="26209" spans="1:8" x14ac:dyDescent="0.2">
      <c r="A26209">
        <v>6.6462699077593395E+17</v>
      </c>
      <c r="B26209" t="s">
        <v>52846</v>
      </c>
      <c r="C26209" t="s">
        <v>52847</v>
      </c>
      <c r="D26209" s="1">
        <v>42320.13422453704</v>
      </c>
      <c r="E26209">
        <v>866</v>
      </c>
      <c r="F26209">
        <v>2143</v>
      </c>
      <c r="G26209" t="s">
        <v>215</v>
      </c>
    </row>
    <row r="26210" spans="1:8" x14ac:dyDescent="0.2">
      <c r="A26210">
        <v>6.6462839392154394E+17</v>
      </c>
      <c r="B26210" t="s">
        <v>52848</v>
      </c>
      <c r="C26210" t="s">
        <v>52849</v>
      </c>
      <c r="D26210" s="1">
        <v>42320.138090277775</v>
      </c>
      <c r="E26210">
        <v>1251</v>
      </c>
      <c r="F26210">
        <v>3125</v>
      </c>
      <c r="G26210" t="s">
        <v>215</v>
      </c>
      <c r="H26210" t="s">
        <v>390</v>
      </c>
    </row>
    <row r="26211" spans="1:8" x14ac:dyDescent="0.2">
      <c r="A26211">
        <v>6.6476370184574502E+17</v>
      </c>
      <c r="B26211" t="s">
        <v>52850</v>
      </c>
      <c r="C26211" t="s">
        <v>52851</v>
      </c>
      <c r="D26211" s="1">
        <v>42320.511469907404</v>
      </c>
      <c r="E26211">
        <v>768</v>
      </c>
      <c r="F26211">
        <v>2032</v>
      </c>
      <c r="G26211" t="s">
        <v>89</v>
      </c>
    </row>
    <row r="26212" spans="1:8" x14ac:dyDescent="0.2">
      <c r="A26212">
        <v>6.6476565000333299E+17</v>
      </c>
      <c r="B26212" t="s">
        <v>52852</v>
      </c>
      <c r="C26212" t="s">
        <v>52853</v>
      </c>
      <c r="D26212" s="1">
        <v>42320.516851851855</v>
      </c>
      <c r="E26212">
        <v>499</v>
      </c>
      <c r="F26212">
        <v>1190</v>
      </c>
      <c r="G26212" t="s">
        <v>215</v>
      </c>
    </row>
    <row r="26213" spans="1:8" x14ac:dyDescent="0.2">
      <c r="A26213">
        <v>6.64768772683776E+17</v>
      </c>
      <c r="B26213" t="s">
        <v>52854</v>
      </c>
      <c r="C26213" t="s">
        <v>52855</v>
      </c>
      <c r="D26213" s="1">
        <v>42320.525462962964</v>
      </c>
      <c r="E26213">
        <v>994</v>
      </c>
      <c r="F26213">
        <v>1943</v>
      </c>
      <c r="G26213" t="s">
        <v>89</v>
      </c>
    </row>
    <row r="26214" spans="1:8" x14ac:dyDescent="0.2">
      <c r="A26214">
        <v>6.6476989060417498E+17</v>
      </c>
      <c r="B26214" t="s">
        <v>52856</v>
      </c>
      <c r="C26214" t="s">
        <v>52857</v>
      </c>
      <c r="D26214" s="1">
        <v>42320.528553240743</v>
      </c>
      <c r="E26214">
        <v>924</v>
      </c>
      <c r="F26214">
        <v>1907</v>
      </c>
      <c r="G26214" t="s">
        <v>89</v>
      </c>
    </row>
    <row r="26215" spans="1:8" x14ac:dyDescent="0.2">
      <c r="A26215">
        <v>6.6477106498833203E+17</v>
      </c>
      <c r="B26215" t="s">
        <v>52858</v>
      </c>
      <c r="C26215" t="s">
        <v>52859</v>
      </c>
      <c r="D26215" s="1">
        <v>42320.531793981485</v>
      </c>
      <c r="E26215">
        <v>740</v>
      </c>
      <c r="F26215">
        <v>1696</v>
      </c>
      <c r="G26215" t="s">
        <v>89</v>
      </c>
    </row>
    <row r="26216" spans="1:8" x14ac:dyDescent="0.2">
      <c r="A26216">
        <v>6.6477253732744806E+17</v>
      </c>
      <c r="B26216" t="s">
        <v>52860</v>
      </c>
      <c r="C26216" t="s">
        <v>52861</v>
      </c>
      <c r="D26216" s="1">
        <v>42320.535856481481</v>
      </c>
      <c r="E26216">
        <v>954</v>
      </c>
      <c r="F26216">
        <v>2256</v>
      </c>
      <c r="G26216" t="s">
        <v>89</v>
      </c>
    </row>
    <row r="26217" spans="1:8" x14ac:dyDescent="0.2">
      <c r="A26217">
        <v>6.6478048843603098E+17</v>
      </c>
      <c r="B26217" t="s">
        <v>52862</v>
      </c>
      <c r="C26217" t="s">
        <v>52863</v>
      </c>
      <c r="D26217" s="1">
        <v>42320.557800925926</v>
      </c>
      <c r="E26217">
        <v>875</v>
      </c>
      <c r="F26217">
        <v>2096</v>
      </c>
      <c r="G26217" t="s">
        <v>89</v>
      </c>
    </row>
    <row r="26218" spans="1:8" x14ac:dyDescent="0.2">
      <c r="A26218">
        <v>6.6478727318410803E+17</v>
      </c>
      <c r="B26218" t="s">
        <v>52864</v>
      </c>
      <c r="C26218" t="s">
        <v>52865</v>
      </c>
      <c r="D26218" s="1">
        <v>42320.576516203706</v>
      </c>
      <c r="E26218">
        <v>5060</v>
      </c>
      <c r="F26218">
        <v>10054</v>
      </c>
    </row>
    <row r="26219" spans="1:8" x14ac:dyDescent="0.2">
      <c r="A26219">
        <v>6.6482008232589299E+17</v>
      </c>
      <c r="B26219" t="s">
        <v>52866</v>
      </c>
      <c r="C26219" t="s">
        <v>52867</v>
      </c>
      <c r="D26219" s="1">
        <v>42320.667060185187</v>
      </c>
      <c r="E26219">
        <v>1655</v>
      </c>
      <c r="F26219">
        <v>3538</v>
      </c>
      <c r="G26219" t="s">
        <v>89</v>
      </c>
    </row>
    <row r="26220" spans="1:8" x14ac:dyDescent="0.2">
      <c r="A26220">
        <v>6.6482198999615002E+17</v>
      </c>
      <c r="B26220" t="s">
        <v>52868</v>
      </c>
      <c r="C26220" t="s">
        <v>52869</v>
      </c>
      <c r="D26220" s="1">
        <v>42320.672314814816</v>
      </c>
      <c r="E26220">
        <v>992</v>
      </c>
      <c r="F26220">
        <v>2129</v>
      </c>
      <c r="G26220" t="s">
        <v>215</v>
      </c>
    </row>
    <row r="26221" spans="1:8" x14ac:dyDescent="0.2">
      <c r="A26221">
        <v>6.6485095231955302E+17</v>
      </c>
      <c r="B26221" t="s">
        <v>52870</v>
      </c>
      <c r="C26221" t="s">
        <v>52871</v>
      </c>
      <c r="D26221" s="1">
        <v>42320.752245370371</v>
      </c>
      <c r="E26221">
        <v>1239</v>
      </c>
      <c r="F26221">
        <v>2227</v>
      </c>
      <c r="G26221" t="s">
        <v>89</v>
      </c>
    </row>
    <row r="26222" spans="1:8" x14ac:dyDescent="0.2">
      <c r="A26222">
        <v>6.6488287829627597E+17</v>
      </c>
      <c r="B26222" t="s">
        <v>52872</v>
      </c>
      <c r="C26222" t="s">
        <v>52873</v>
      </c>
      <c r="D26222" s="1">
        <v>42320.84033564815</v>
      </c>
      <c r="E26222">
        <v>1217</v>
      </c>
      <c r="F26222">
        <v>2395</v>
      </c>
      <c r="G26222" t="s">
        <v>89</v>
      </c>
    </row>
    <row r="26223" spans="1:8" x14ac:dyDescent="0.2">
      <c r="A26223">
        <v>6.6488579006181299E+17</v>
      </c>
      <c r="B26223" t="s">
        <v>52874</v>
      </c>
      <c r="C26223" t="s">
        <v>52875</v>
      </c>
      <c r="D26223" s="1">
        <v>42320.848368055558</v>
      </c>
      <c r="E26223">
        <v>1900</v>
      </c>
      <c r="F26223">
        <v>3065</v>
      </c>
    </row>
    <row r="26224" spans="1:8" x14ac:dyDescent="0.2">
      <c r="A26224">
        <v>6.6490500278845798E+17</v>
      </c>
      <c r="B26224" t="s">
        <v>52876</v>
      </c>
      <c r="C26224" t="s">
        <v>52877</v>
      </c>
      <c r="D26224" s="1">
        <v>42320.901388888888</v>
      </c>
      <c r="E26224">
        <v>1419</v>
      </c>
      <c r="F26224">
        <v>3958</v>
      </c>
    </row>
    <row r="26225" spans="1:8" x14ac:dyDescent="0.2">
      <c r="A26225">
        <v>6.6490627924942003E+17</v>
      </c>
      <c r="B26225" t="s">
        <v>52878</v>
      </c>
      <c r="C26225" t="s">
        <v>52879</v>
      </c>
      <c r="D26225" s="1">
        <v>42320.904907407406</v>
      </c>
      <c r="E26225">
        <v>1152</v>
      </c>
      <c r="F26225">
        <v>2116</v>
      </c>
      <c r="G26225" t="s">
        <v>215</v>
      </c>
    </row>
    <row r="26226" spans="1:8" x14ac:dyDescent="0.2">
      <c r="A26226">
        <v>6.6491191383130099E+17</v>
      </c>
      <c r="B26226" t="s">
        <v>52880</v>
      </c>
      <c r="C26226" t="s">
        <v>52881</v>
      </c>
      <c r="D26226" s="1">
        <v>42320.92046296296</v>
      </c>
      <c r="E26226">
        <v>2696</v>
      </c>
      <c r="F26226">
        <v>6210</v>
      </c>
      <c r="H26226" t="s">
        <v>390</v>
      </c>
    </row>
    <row r="26227" spans="1:8" x14ac:dyDescent="0.2">
      <c r="A26227">
        <v>6.6492290683358797E+17</v>
      </c>
      <c r="B26227" t="s">
        <v>52882</v>
      </c>
      <c r="C26227" t="s">
        <v>52883</v>
      </c>
      <c r="D26227" s="1">
        <v>42320.950798611113</v>
      </c>
      <c r="E26227">
        <v>595</v>
      </c>
      <c r="F26227">
        <v>1562</v>
      </c>
      <c r="G26227" t="s">
        <v>89</v>
      </c>
      <c r="H26227" t="s">
        <v>390</v>
      </c>
    </row>
    <row r="26228" spans="1:8" x14ac:dyDescent="0.2">
      <c r="A26228">
        <v>6.6492300811768602E+17</v>
      </c>
      <c r="B26228" t="s">
        <v>52884</v>
      </c>
      <c r="C26228" t="s">
        <v>52885</v>
      </c>
      <c r="D26228" s="1">
        <v>42320.95107638889</v>
      </c>
      <c r="E26228">
        <v>694</v>
      </c>
      <c r="F26228">
        <v>1664</v>
      </c>
      <c r="G26228" t="s">
        <v>215</v>
      </c>
      <c r="H26228" t="s">
        <v>390</v>
      </c>
    </row>
    <row r="26229" spans="1:8" x14ac:dyDescent="0.2">
      <c r="A26229">
        <v>6.6494976545344294E+17</v>
      </c>
      <c r="B26229" t="s">
        <v>52886</v>
      </c>
      <c r="C26229" t="s">
        <v>52887</v>
      </c>
      <c r="D26229" s="1">
        <v>42321.024907407409</v>
      </c>
      <c r="E26229">
        <v>1895</v>
      </c>
      <c r="F26229">
        <v>4597</v>
      </c>
      <c r="H26229" t="s">
        <v>616</v>
      </c>
    </row>
    <row r="26230" spans="1:8" x14ac:dyDescent="0.2">
      <c r="A26230">
        <v>6.6500278676606502E+17</v>
      </c>
      <c r="B26230" t="s">
        <v>52888</v>
      </c>
      <c r="C26230" t="s">
        <v>52889</v>
      </c>
      <c r="D26230" s="1">
        <v>42321.171226851853</v>
      </c>
      <c r="E26230">
        <v>1334</v>
      </c>
      <c r="F26230">
        <v>3376</v>
      </c>
      <c r="G26230" t="s">
        <v>215</v>
      </c>
      <c r="H26230" t="s">
        <v>616</v>
      </c>
    </row>
    <row r="26231" spans="1:8" x14ac:dyDescent="0.2">
      <c r="A26231">
        <v>6.6519922013622195E+17</v>
      </c>
      <c r="B26231" t="s">
        <v>52890</v>
      </c>
      <c r="C26231" t="s">
        <v>52891</v>
      </c>
      <c r="D26231" s="1">
        <v>42321.713275462964</v>
      </c>
      <c r="E26231">
        <v>1439</v>
      </c>
      <c r="F26231">
        <v>2876</v>
      </c>
    </row>
    <row r="26232" spans="1:8" x14ac:dyDescent="0.2">
      <c r="A26232">
        <v>6.6525331730452403E+17</v>
      </c>
      <c r="B26232" t="s">
        <v>52892</v>
      </c>
      <c r="C26232" t="s">
        <v>52893</v>
      </c>
      <c r="D26232" s="1">
        <v>42321.862557870372</v>
      </c>
      <c r="E26232">
        <v>1351</v>
      </c>
      <c r="F26232">
        <v>2834</v>
      </c>
      <c r="G26232" t="s">
        <v>89</v>
      </c>
    </row>
    <row r="26233" spans="1:8" x14ac:dyDescent="0.2">
      <c r="A26233">
        <v>6.6526186394133696E+17</v>
      </c>
      <c r="B26233" t="s">
        <v>52894</v>
      </c>
      <c r="C26233" t="s">
        <v>52895</v>
      </c>
      <c r="D26233" s="1">
        <v>42321.886134259257</v>
      </c>
      <c r="E26233">
        <v>811</v>
      </c>
      <c r="F26233">
        <v>2175</v>
      </c>
      <c r="G26233" t="s">
        <v>89</v>
      </c>
    </row>
    <row r="26234" spans="1:8" x14ac:dyDescent="0.2">
      <c r="A26234">
        <v>6.6526194191344E+17</v>
      </c>
      <c r="B26234" t="s">
        <v>52896</v>
      </c>
      <c r="C26234" t="s">
        <v>52897</v>
      </c>
      <c r="D26234" s="1">
        <v>42321.886354166665</v>
      </c>
      <c r="E26234">
        <v>974</v>
      </c>
      <c r="F26234">
        <v>2468</v>
      </c>
      <c r="G26234" t="s">
        <v>89</v>
      </c>
    </row>
    <row r="26235" spans="1:8" x14ac:dyDescent="0.2">
      <c r="A26235">
        <v>6.6526232657726195E+17</v>
      </c>
      <c r="B26235" t="s">
        <v>52898</v>
      </c>
      <c r="C26235" t="s">
        <v>52899</v>
      </c>
      <c r="D26235" s="1">
        <v>42321.887418981481</v>
      </c>
      <c r="E26235">
        <v>1199</v>
      </c>
      <c r="F26235">
        <v>2807</v>
      </c>
      <c r="G26235" t="s">
        <v>89</v>
      </c>
    </row>
    <row r="26236" spans="1:8" x14ac:dyDescent="0.2">
      <c r="A26236">
        <v>6.6526240725472794E+17</v>
      </c>
      <c r="B26236" t="s">
        <v>52900</v>
      </c>
      <c r="C26236" t="s">
        <v>52901</v>
      </c>
      <c r="D26236" s="1">
        <v>42321.887638888889</v>
      </c>
      <c r="E26236">
        <v>710</v>
      </c>
      <c r="F26236">
        <v>2022</v>
      </c>
      <c r="G26236" t="s">
        <v>215</v>
      </c>
    </row>
    <row r="26237" spans="1:8" x14ac:dyDescent="0.2">
      <c r="A26237">
        <v>6.6527188277464998E+17</v>
      </c>
      <c r="B26237" t="s">
        <v>52902</v>
      </c>
      <c r="C26237" t="s">
        <v>52903</v>
      </c>
      <c r="D26237" s="1">
        <v>42321.913784722223</v>
      </c>
      <c r="E26237">
        <v>1029</v>
      </c>
      <c r="F26237">
        <v>2712</v>
      </c>
      <c r="G26237" t="s">
        <v>89</v>
      </c>
    </row>
    <row r="26238" spans="1:8" x14ac:dyDescent="0.2">
      <c r="A26238">
        <v>6.6527393550893798E+17</v>
      </c>
      <c r="B26238" t="s">
        <v>52904</v>
      </c>
      <c r="C26238" t="s">
        <v>52905</v>
      </c>
      <c r="D26238" s="1">
        <v>42321.919456018521</v>
      </c>
      <c r="E26238">
        <v>928</v>
      </c>
      <c r="F26238">
        <v>2552</v>
      </c>
      <c r="G26238" t="s">
        <v>89</v>
      </c>
    </row>
    <row r="26239" spans="1:8" x14ac:dyDescent="0.2">
      <c r="A26239">
        <v>6.6527571604135104E+17</v>
      </c>
      <c r="B26239" t="s">
        <v>52906</v>
      </c>
      <c r="C26239" t="s">
        <v>52907</v>
      </c>
      <c r="D26239" s="1">
        <v>42321.924363425926</v>
      </c>
      <c r="E26239">
        <v>1238</v>
      </c>
      <c r="F26239">
        <v>3488</v>
      </c>
    </row>
    <row r="26240" spans="1:8" x14ac:dyDescent="0.2">
      <c r="A26240">
        <v>6.6528192317507098E+17</v>
      </c>
      <c r="B26240" t="s">
        <v>52908</v>
      </c>
      <c r="C26240" t="s">
        <v>52909</v>
      </c>
      <c r="D26240" s="1">
        <v>42321.941493055558</v>
      </c>
      <c r="E26240">
        <v>1781</v>
      </c>
      <c r="F26240">
        <v>4437</v>
      </c>
      <c r="G26240" t="s">
        <v>89</v>
      </c>
      <c r="H26240" t="s">
        <v>390</v>
      </c>
    </row>
    <row r="26241" spans="1:8" x14ac:dyDescent="0.2">
      <c r="A26241">
        <v>6.6528210886108301E+17</v>
      </c>
      <c r="B26241" t="s">
        <v>52910</v>
      </c>
      <c r="C26241" t="s">
        <v>52911</v>
      </c>
      <c r="D26241" s="1">
        <v>42321.942002314812</v>
      </c>
      <c r="E26241">
        <v>12580</v>
      </c>
      <c r="F26241">
        <v>22957</v>
      </c>
      <c r="H26241" t="s">
        <v>390</v>
      </c>
    </row>
    <row r="26242" spans="1:8" x14ac:dyDescent="0.2">
      <c r="A26242">
        <v>6.6528659302503603E+17</v>
      </c>
      <c r="B26242" t="s">
        <v>52912</v>
      </c>
      <c r="C26242" t="s">
        <v>52913</v>
      </c>
      <c r="D26242" s="1">
        <v>42321.954375000001</v>
      </c>
      <c r="E26242">
        <v>1253</v>
      </c>
      <c r="F26242">
        <v>3632</v>
      </c>
      <c r="G26242" t="s">
        <v>89</v>
      </c>
      <c r="H26242" t="s">
        <v>390</v>
      </c>
    </row>
    <row r="26243" spans="1:8" x14ac:dyDescent="0.2">
      <c r="A26243">
        <v>6.6531623880600704E+17</v>
      </c>
      <c r="B26243" t="s">
        <v>52914</v>
      </c>
      <c r="C26243" t="s">
        <v>52915</v>
      </c>
      <c r="D26243" s="1">
        <v>42322.036180555559</v>
      </c>
      <c r="E26243">
        <v>11199</v>
      </c>
      <c r="F26243">
        <v>25692</v>
      </c>
    </row>
    <row r="26244" spans="1:8" x14ac:dyDescent="0.2">
      <c r="A26244">
        <v>6.6552456996128704E+17</v>
      </c>
      <c r="B26244" t="s">
        <v>52916</v>
      </c>
      <c r="C26244" t="s">
        <v>52917</v>
      </c>
      <c r="D26244" s="1">
        <v>42322.611064814817</v>
      </c>
      <c r="E26244">
        <v>7568</v>
      </c>
      <c r="F26244">
        <v>16786</v>
      </c>
    </row>
    <row r="26245" spans="1:8" x14ac:dyDescent="0.2">
      <c r="A26245">
        <v>6.65525201589936E+17</v>
      </c>
      <c r="B26245" t="s">
        <v>52918</v>
      </c>
      <c r="C26245" t="s">
        <v>52919</v>
      </c>
      <c r="D26245" s="1">
        <v>42322.612812500003</v>
      </c>
      <c r="E26245">
        <v>5329</v>
      </c>
      <c r="F26245">
        <v>12117</v>
      </c>
    </row>
    <row r="26246" spans="1:8" x14ac:dyDescent="0.2">
      <c r="A26246">
        <v>6.6559193145645402E+17</v>
      </c>
      <c r="B26246" t="s">
        <v>52920</v>
      </c>
      <c r="C26246" t="s">
        <v>52921</v>
      </c>
      <c r="D26246" s="1">
        <v>42322.796956018516</v>
      </c>
      <c r="E26246">
        <v>1049</v>
      </c>
      <c r="F26246">
        <v>2907</v>
      </c>
      <c r="G26246" t="s">
        <v>215</v>
      </c>
    </row>
    <row r="26247" spans="1:8" x14ac:dyDescent="0.2">
      <c r="A26247">
        <v>6.6559270837582195E+17</v>
      </c>
      <c r="B26247" t="s">
        <v>52922</v>
      </c>
      <c r="C26247" t="s">
        <v>52923</v>
      </c>
      <c r="D26247" s="1">
        <v>42322.799097222225</v>
      </c>
      <c r="E26247">
        <v>1331</v>
      </c>
      <c r="F26247">
        <v>3090</v>
      </c>
      <c r="G26247" t="s">
        <v>215</v>
      </c>
    </row>
    <row r="26248" spans="1:8" x14ac:dyDescent="0.2">
      <c r="A26248">
        <v>6.6559281150953805E+17</v>
      </c>
      <c r="B26248" t="s">
        <v>52924</v>
      </c>
      <c r="C26248" t="s">
        <v>52925</v>
      </c>
      <c r="D26248" s="1">
        <v>42322.799386574072</v>
      </c>
      <c r="E26248">
        <v>863</v>
      </c>
      <c r="F26248">
        <v>2687</v>
      </c>
      <c r="G26248" t="s">
        <v>215</v>
      </c>
    </row>
    <row r="26249" spans="1:8" x14ac:dyDescent="0.2">
      <c r="A26249">
        <v>6.65593818377392E+17</v>
      </c>
      <c r="B26249" t="s">
        <v>52926</v>
      </c>
      <c r="C26249" t="s">
        <v>52927</v>
      </c>
      <c r="D26249" s="1">
        <v>42322.802164351851</v>
      </c>
      <c r="E26249">
        <v>1395</v>
      </c>
      <c r="F26249">
        <v>3484</v>
      </c>
      <c r="G26249" t="s">
        <v>52928</v>
      </c>
    </row>
    <row r="26250" spans="1:8" x14ac:dyDescent="0.2">
      <c r="A26250">
        <v>6.6567239165012301E+17</v>
      </c>
      <c r="B26250" t="s">
        <v>52929</v>
      </c>
      <c r="C26250" t="s">
        <v>52930</v>
      </c>
      <c r="D26250" s="1">
        <v>42323.01898148148</v>
      </c>
      <c r="E26250">
        <v>1076</v>
      </c>
      <c r="F26250">
        <v>2257</v>
      </c>
      <c r="G26250" t="s">
        <v>546</v>
      </c>
      <c r="H26250" t="s">
        <v>616</v>
      </c>
    </row>
    <row r="26251" spans="1:8" x14ac:dyDescent="0.2">
      <c r="A26251">
        <v>6.6567327973940403E+17</v>
      </c>
      <c r="B26251" t="s">
        <v>52931</v>
      </c>
      <c r="C26251" t="s">
        <v>52932</v>
      </c>
      <c r="D26251" s="1">
        <v>42323.021435185183</v>
      </c>
      <c r="E26251">
        <v>2145</v>
      </c>
      <c r="F26251">
        <v>4759</v>
      </c>
      <c r="G26251" t="e">
        <f>shawnlivinlife</f>
        <v>#NAME?</v>
      </c>
      <c r="H26251" t="s">
        <v>390</v>
      </c>
    </row>
    <row r="26252" spans="1:8" x14ac:dyDescent="0.2">
      <c r="A26252">
        <v>6.6567345129489203E+17</v>
      </c>
      <c r="B26252" t="s">
        <v>52933</v>
      </c>
      <c r="C26252" t="s">
        <v>52934</v>
      </c>
      <c r="D26252" s="1">
        <v>42323.021909722222</v>
      </c>
      <c r="E26252">
        <v>814</v>
      </c>
      <c r="F26252">
        <v>2126</v>
      </c>
      <c r="G26252" t="s">
        <v>52935</v>
      </c>
    </row>
    <row r="26253" spans="1:8" x14ac:dyDescent="0.2">
      <c r="A26253">
        <v>6.6567364363721498E+17</v>
      </c>
      <c r="B26253" t="s">
        <v>52936</v>
      </c>
      <c r="C26253" t="s">
        <v>52937</v>
      </c>
      <c r="D26253" s="1">
        <v>42323.022430555553</v>
      </c>
      <c r="E26253">
        <v>1470</v>
      </c>
      <c r="F26253">
        <v>3443</v>
      </c>
      <c r="G26253" t="s">
        <v>215</v>
      </c>
      <c r="H26253" t="s">
        <v>390</v>
      </c>
    </row>
    <row r="26254" spans="1:8" x14ac:dyDescent="0.2">
      <c r="A26254">
        <v>6.6573123748771405E+17</v>
      </c>
      <c r="B26254" t="s">
        <v>52938</v>
      </c>
      <c r="C26254" t="s">
        <v>52939</v>
      </c>
      <c r="D26254" s="1">
        <v>42323.18136574074</v>
      </c>
      <c r="E26254">
        <v>2001</v>
      </c>
      <c r="F26254">
        <v>4551</v>
      </c>
      <c r="H26254" t="s">
        <v>390</v>
      </c>
    </row>
    <row r="26255" spans="1:8" x14ac:dyDescent="0.2">
      <c r="A26255">
        <v>6.65731797569904E+17</v>
      </c>
      <c r="B26255" t="s">
        <v>52940</v>
      </c>
      <c r="C26255" t="s">
        <v>52941</v>
      </c>
      <c r="D26255" s="1">
        <v>42323.182905092595</v>
      </c>
      <c r="E26255">
        <v>854</v>
      </c>
      <c r="F26255">
        <v>1968</v>
      </c>
      <c r="G26255" t="s">
        <v>215</v>
      </c>
      <c r="H26255" t="s">
        <v>390</v>
      </c>
    </row>
    <row r="26256" spans="1:8" x14ac:dyDescent="0.2">
      <c r="A26256">
        <v>6.6573184570376998E+17</v>
      </c>
      <c r="B26256" t="s">
        <v>52942</v>
      </c>
      <c r="C26256" t="s">
        <v>52943</v>
      </c>
      <c r="D26256" s="1">
        <v>42323.18304398148</v>
      </c>
      <c r="E26256">
        <v>911</v>
      </c>
      <c r="F26256">
        <v>2075</v>
      </c>
      <c r="G26256" t="s">
        <v>52944</v>
      </c>
      <c r="H26256" t="s">
        <v>616</v>
      </c>
    </row>
    <row r="26257" spans="1:8" x14ac:dyDescent="0.2">
      <c r="A26257">
        <v>6.6573236070975398E+17</v>
      </c>
      <c r="B26257" t="s">
        <v>52945</v>
      </c>
      <c r="C26257" t="s">
        <v>52946</v>
      </c>
      <c r="D26257" s="1">
        <v>42323.184467592589</v>
      </c>
      <c r="E26257">
        <v>916</v>
      </c>
      <c r="F26257">
        <v>2210</v>
      </c>
      <c r="G26257" t="s">
        <v>576</v>
      </c>
    </row>
    <row r="26258" spans="1:8" x14ac:dyDescent="0.2">
      <c r="A26258">
        <v>6.6573242683720397E+17</v>
      </c>
      <c r="B26258" t="s">
        <v>52947</v>
      </c>
      <c r="C26258" t="s">
        <v>52948</v>
      </c>
      <c r="D26258" s="1">
        <v>42323.184641203705</v>
      </c>
      <c r="E26258">
        <v>736</v>
      </c>
      <c r="F26258">
        <v>1999</v>
      </c>
      <c r="G26258" t="s">
        <v>215</v>
      </c>
    </row>
    <row r="26259" spans="1:8" x14ac:dyDescent="0.2">
      <c r="A26259">
        <v>6.6573256413772096E+17</v>
      </c>
      <c r="B26259" t="s">
        <v>52949</v>
      </c>
      <c r="C26259" t="s">
        <v>52950</v>
      </c>
      <c r="D26259" s="1">
        <v>42323.185023148151</v>
      </c>
      <c r="E26259">
        <v>820</v>
      </c>
      <c r="F26259">
        <v>2073</v>
      </c>
      <c r="G26259" t="s">
        <v>215</v>
      </c>
      <c r="H26259" t="s">
        <v>616</v>
      </c>
    </row>
    <row r="26260" spans="1:8" x14ac:dyDescent="0.2">
      <c r="A26260">
        <v>6.6573368100956902E+17</v>
      </c>
      <c r="B26260" t="s">
        <v>52951</v>
      </c>
      <c r="C26260" t="s">
        <v>52952</v>
      </c>
      <c r="D26260" s="1">
        <v>42323.188101851854</v>
      </c>
      <c r="E26260">
        <v>5788</v>
      </c>
      <c r="F26260">
        <v>11335</v>
      </c>
    </row>
    <row r="26261" spans="1:8" x14ac:dyDescent="0.2">
      <c r="A26261">
        <v>6.6573598570409498E+17</v>
      </c>
      <c r="B26261" t="s">
        <v>52953</v>
      </c>
      <c r="C26261" t="s">
        <v>52954</v>
      </c>
      <c r="D26261" s="1">
        <v>42323.194467592592</v>
      </c>
      <c r="E26261">
        <v>2595</v>
      </c>
      <c r="F26261">
        <v>6280</v>
      </c>
    </row>
    <row r="26262" spans="1:8" x14ac:dyDescent="0.2">
      <c r="A26262">
        <v>6.6573909669487002E+17</v>
      </c>
      <c r="B26262" t="s">
        <v>52955</v>
      </c>
      <c r="C26262" t="s">
        <v>52956</v>
      </c>
      <c r="D26262" s="1">
        <v>42323.203055555554</v>
      </c>
      <c r="E26262">
        <v>2444</v>
      </c>
      <c r="F26262">
        <v>4294</v>
      </c>
    </row>
    <row r="26263" spans="1:8" x14ac:dyDescent="0.2">
      <c r="A26263">
        <v>6.6574040588812595E+17</v>
      </c>
      <c r="B26263" t="s">
        <v>52957</v>
      </c>
      <c r="C26263" t="s">
        <v>52958</v>
      </c>
      <c r="D26263" s="1">
        <v>42323.206666666665</v>
      </c>
      <c r="E26263">
        <v>1150</v>
      </c>
      <c r="F26263">
        <v>3218</v>
      </c>
    </row>
    <row r="26264" spans="1:8" x14ac:dyDescent="0.2">
      <c r="A26264">
        <v>6.6574121389147302E+17</v>
      </c>
      <c r="B26264" t="s">
        <v>52959</v>
      </c>
      <c r="C26264" t="s">
        <v>52960</v>
      </c>
      <c r="D26264" s="1">
        <v>42323.20888888889</v>
      </c>
      <c r="E26264">
        <v>1541</v>
      </c>
      <c r="F26264">
        <v>3165</v>
      </c>
      <c r="G26264" t="s">
        <v>215</v>
      </c>
    </row>
    <row r="26265" spans="1:8" x14ac:dyDescent="0.2">
      <c r="A26265">
        <v>6.6577563207745101E+17</v>
      </c>
      <c r="B26265" t="s">
        <v>52961</v>
      </c>
      <c r="C26265" t="s">
        <v>52962</v>
      </c>
      <c r="D26265" s="1">
        <v>42323.303865740738</v>
      </c>
      <c r="E26265">
        <v>856</v>
      </c>
      <c r="F26265">
        <v>1972</v>
      </c>
      <c r="G26265" t="s">
        <v>215</v>
      </c>
      <c r="H26265" t="s">
        <v>616</v>
      </c>
    </row>
    <row r="26266" spans="1:8" x14ac:dyDescent="0.2">
      <c r="A26266">
        <v>6.6577632058087795E+17</v>
      </c>
      <c r="B26266" t="s">
        <v>52963</v>
      </c>
      <c r="C26266" t="s">
        <v>52964</v>
      </c>
      <c r="D26266" s="1">
        <v>42323.305775462963</v>
      </c>
      <c r="E26266">
        <v>993</v>
      </c>
      <c r="F26266">
        <v>2409</v>
      </c>
      <c r="G26266" t="s">
        <v>215</v>
      </c>
    </row>
    <row r="26267" spans="1:8" x14ac:dyDescent="0.2">
      <c r="A26267">
        <v>6.6589671168508698E+17</v>
      </c>
      <c r="B26267" t="s">
        <v>52965</v>
      </c>
      <c r="C26267" t="s">
        <v>52966</v>
      </c>
      <c r="D26267" s="1">
        <v>42323.637986111113</v>
      </c>
      <c r="E26267">
        <v>6091</v>
      </c>
      <c r="F26267">
        <v>12114</v>
      </c>
    </row>
    <row r="26268" spans="1:8" x14ac:dyDescent="0.2">
      <c r="A26268">
        <v>6.6599109854907494E+17</v>
      </c>
      <c r="B26268" t="s">
        <v>52967</v>
      </c>
      <c r="C26268" t="s">
        <v>52968</v>
      </c>
      <c r="D26268" s="1">
        <v>42323.898449074077</v>
      </c>
      <c r="E26268">
        <v>1208</v>
      </c>
      <c r="F26268">
        <v>2485</v>
      </c>
      <c r="G26268" t="s">
        <v>215</v>
      </c>
      <c r="H26268" t="s">
        <v>390</v>
      </c>
    </row>
    <row r="26269" spans="1:8" x14ac:dyDescent="0.2">
      <c r="A26269">
        <v>6.6599418297308301E+17</v>
      </c>
      <c r="B26269" t="s">
        <v>52969</v>
      </c>
      <c r="C26269" t="s">
        <v>52970</v>
      </c>
      <c r="D26269" s="1">
        <v>42323.906956018516</v>
      </c>
      <c r="E26269">
        <v>1040</v>
      </c>
      <c r="F26269">
        <v>3465</v>
      </c>
    </row>
    <row r="26270" spans="1:8" x14ac:dyDescent="0.2">
      <c r="A26270">
        <v>6.6599471955457203E+17</v>
      </c>
      <c r="B26270" t="s">
        <v>52971</v>
      </c>
      <c r="C26270" t="s">
        <v>52972</v>
      </c>
      <c r="D26270" s="1">
        <v>42323.908437500002</v>
      </c>
      <c r="E26270">
        <v>2698</v>
      </c>
      <c r="F26270">
        <v>6363</v>
      </c>
    </row>
    <row r="26271" spans="1:8" x14ac:dyDescent="0.2">
      <c r="A26271">
        <v>6.6602113589765299E+17</v>
      </c>
      <c r="B26271" t="s">
        <v>52973</v>
      </c>
      <c r="C26271" t="s">
        <v>52974</v>
      </c>
      <c r="D26271" s="1">
        <v>42323.98133101852</v>
      </c>
      <c r="E26271">
        <v>1840</v>
      </c>
      <c r="F26271">
        <v>4135</v>
      </c>
      <c r="G26271" t="s">
        <v>89</v>
      </c>
    </row>
    <row r="26272" spans="1:8" x14ac:dyDescent="0.2">
      <c r="A26272">
        <v>6.6602245305602803E+17</v>
      </c>
      <c r="B26272" t="s">
        <v>52975</v>
      </c>
      <c r="C26272" t="s">
        <v>52976</v>
      </c>
      <c r="D26272" s="1">
        <v>42323.984965277778</v>
      </c>
      <c r="E26272">
        <v>1034</v>
      </c>
      <c r="F26272">
        <v>2434</v>
      </c>
      <c r="G26272" t="s">
        <v>89</v>
      </c>
    </row>
    <row r="26273" spans="1:8" x14ac:dyDescent="0.2">
      <c r="A26273">
        <v>6.6602651970639398E+17</v>
      </c>
      <c r="B26273" t="s">
        <v>52977</v>
      </c>
      <c r="C26273" t="s">
        <v>52978</v>
      </c>
      <c r="D26273" s="1">
        <v>42323.996192129627</v>
      </c>
      <c r="E26273">
        <v>1120</v>
      </c>
      <c r="F26273">
        <v>2457</v>
      </c>
      <c r="G26273" t="e">
        <f>USATrumpDiva</f>
        <v>#NAME?</v>
      </c>
    </row>
    <row r="26274" spans="1:8" x14ac:dyDescent="0.2">
      <c r="A26274">
        <v>6.6603773560665702E+17</v>
      </c>
      <c r="B26274" t="s">
        <v>52979</v>
      </c>
      <c r="C26274" t="s">
        <v>52980</v>
      </c>
      <c r="D26274" s="1">
        <v>42324.027141203704</v>
      </c>
      <c r="E26274">
        <v>548</v>
      </c>
      <c r="F26274">
        <v>1655</v>
      </c>
      <c r="G26274" t="s">
        <v>89</v>
      </c>
    </row>
    <row r="26275" spans="1:8" x14ac:dyDescent="0.2">
      <c r="A26275">
        <v>6.6603975503815002E+17</v>
      </c>
      <c r="B26275" t="s">
        <v>52981</v>
      </c>
      <c r="C26275" t="s">
        <v>52982</v>
      </c>
      <c r="D26275" s="1">
        <v>42324.032708333332</v>
      </c>
      <c r="E26275">
        <v>690</v>
      </c>
      <c r="F26275">
        <v>1782</v>
      </c>
      <c r="G26275" t="s">
        <v>89</v>
      </c>
    </row>
    <row r="26276" spans="1:8" x14ac:dyDescent="0.2">
      <c r="A26276">
        <v>6.6604563824581005E+17</v>
      </c>
      <c r="B26276" t="s">
        <v>52983</v>
      </c>
      <c r="C26276" t="s">
        <v>52984</v>
      </c>
      <c r="D26276" s="1">
        <v>42324.048946759256</v>
      </c>
      <c r="E26276">
        <v>11007</v>
      </c>
      <c r="F26276">
        <v>16040</v>
      </c>
      <c r="G26276" t="s">
        <v>89</v>
      </c>
    </row>
    <row r="26277" spans="1:8" x14ac:dyDescent="0.2">
      <c r="A26277">
        <v>6.6604630154142502E+17</v>
      </c>
      <c r="B26277" t="s">
        <v>52985</v>
      </c>
      <c r="C26277" t="s">
        <v>52986</v>
      </c>
      <c r="D26277" s="1">
        <v>42324.050775462965</v>
      </c>
      <c r="E26277">
        <v>462</v>
      </c>
      <c r="F26277">
        <v>1143</v>
      </c>
      <c r="G26277" t="s">
        <v>215</v>
      </c>
    </row>
    <row r="26278" spans="1:8" x14ac:dyDescent="0.2">
      <c r="A26278">
        <v>6.6604888143672102E+17</v>
      </c>
      <c r="B26278" t="s">
        <v>52987</v>
      </c>
      <c r="C26278" t="s">
        <v>52988</v>
      </c>
      <c r="D26278" s="1">
        <v>42324.057893518519</v>
      </c>
      <c r="E26278">
        <v>614</v>
      </c>
      <c r="F26278">
        <v>1215</v>
      </c>
      <c r="G26278" t="s">
        <v>215</v>
      </c>
    </row>
    <row r="26279" spans="1:8" x14ac:dyDescent="0.2">
      <c r="A26279">
        <v>6.6604951829560499E+17</v>
      </c>
      <c r="B26279" t="s">
        <v>52989</v>
      </c>
      <c r="C26279" t="s">
        <v>52990</v>
      </c>
      <c r="D26279" s="1">
        <v>42324.059652777774</v>
      </c>
      <c r="E26279">
        <v>1880</v>
      </c>
      <c r="F26279">
        <v>4913</v>
      </c>
      <c r="G26279" t="s">
        <v>89</v>
      </c>
    </row>
    <row r="26280" spans="1:8" x14ac:dyDescent="0.2">
      <c r="A26280">
        <v>6.6605000238962995E+17</v>
      </c>
      <c r="B26280" t="s">
        <v>52991</v>
      </c>
      <c r="C26280" t="s">
        <v>52992</v>
      </c>
      <c r="D26280" s="1">
        <v>42324.060983796298</v>
      </c>
      <c r="E26280">
        <v>668</v>
      </c>
      <c r="F26280">
        <v>2103</v>
      </c>
      <c r="G26280" t="s">
        <v>89</v>
      </c>
    </row>
    <row r="26281" spans="1:8" x14ac:dyDescent="0.2">
      <c r="A26281">
        <v>6.6605039477089805E+17</v>
      </c>
      <c r="B26281" t="s">
        <v>52993</v>
      </c>
      <c r="C26281" t="s">
        <v>52994</v>
      </c>
      <c r="D26281" s="1">
        <v>42324.062071759261</v>
      </c>
      <c r="E26281">
        <v>2540</v>
      </c>
      <c r="F26281">
        <v>3334</v>
      </c>
      <c r="G26281" t="s">
        <v>89</v>
      </c>
      <c r="H26281" t="s">
        <v>616</v>
      </c>
    </row>
    <row r="26282" spans="1:8" x14ac:dyDescent="0.2">
      <c r="A26282">
        <v>6.66050741669376E+17</v>
      </c>
      <c r="B26282" t="s">
        <v>52995</v>
      </c>
      <c r="C26282" t="s">
        <v>52996</v>
      </c>
      <c r="D26282" s="1">
        <v>42324.063032407408</v>
      </c>
      <c r="E26282">
        <v>568</v>
      </c>
      <c r="F26282">
        <v>1486</v>
      </c>
      <c r="G26282" t="s">
        <v>546</v>
      </c>
    </row>
    <row r="26283" spans="1:8" x14ac:dyDescent="0.2">
      <c r="A26283">
        <v>6.6605098552621402E+17</v>
      </c>
      <c r="B26283" t="s">
        <v>52997</v>
      </c>
      <c r="C26283" t="s">
        <v>52998</v>
      </c>
      <c r="D26283" s="1">
        <v>42324.063703703701</v>
      </c>
      <c r="E26283">
        <v>608</v>
      </c>
      <c r="F26283">
        <v>1803</v>
      </c>
      <c r="G26283" t="s">
        <v>546</v>
      </c>
    </row>
    <row r="26284" spans="1:8" x14ac:dyDescent="0.2">
      <c r="A26284">
        <v>6.6605232414672E+17</v>
      </c>
      <c r="B26284" t="s">
        <v>52999</v>
      </c>
      <c r="C26284" t="s">
        <v>53000</v>
      </c>
      <c r="D26284" s="1">
        <v>42324.067395833335</v>
      </c>
      <c r="E26284">
        <v>885</v>
      </c>
      <c r="F26284">
        <v>2211</v>
      </c>
      <c r="G26284" t="s">
        <v>576</v>
      </c>
    </row>
    <row r="26285" spans="1:8" x14ac:dyDescent="0.2">
      <c r="A26285">
        <v>6.6605754646611098E+17</v>
      </c>
      <c r="B26285" t="s">
        <v>53001</v>
      </c>
      <c r="C26285" t="s">
        <v>53002</v>
      </c>
      <c r="D26285" s="1">
        <v>42324.081805555557</v>
      </c>
      <c r="E26285">
        <v>1197</v>
      </c>
      <c r="F26285">
        <v>2820</v>
      </c>
      <c r="G26285" t="s">
        <v>215</v>
      </c>
    </row>
    <row r="26286" spans="1:8" x14ac:dyDescent="0.2">
      <c r="A26286">
        <v>6.6605894176001203E+17</v>
      </c>
      <c r="B26286" t="s">
        <v>53003</v>
      </c>
      <c r="C26286" t="s">
        <v>53004</v>
      </c>
      <c r="D26286" s="1">
        <v>42324.085659722223</v>
      </c>
      <c r="E26286">
        <v>4093</v>
      </c>
      <c r="F26286">
        <v>9122</v>
      </c>
    </row>
    <row r="26287" spans="1:8" x14ac:dyDescent="0.2">
      <c r="A26287">
        <v>6.66060370692448E+17</v>
      </c>
      <c r="B26287" t="s">
        <v>53005</v>
      </c>
      <c r="C26287" t="s">
        <v>53006</v>
      </c>
      <c r="D26287" s="1">
        <v>42324.089594907404</v>
      </c>
      <c r="E26287">
        <v>9347</v>
      </c>
      <c r="F26287">
        <v>15657</v>
      </c>
    </row>
    <row r="26288" spans="1:8" x14ac:dyDescent="0.2">
      <c r="A26288">
        <v>6.6606085869134605E+17</v>
      </c>
      <c r="B26288" t="s">
        <v>53007</v>
      </c>
      <c r="C26288" t="s">
        <v>53008</v>
      </c>
      <c r="D26288" s="1">
        <v>42324.090949074074</v>
      </c>
      <c r="E26288">
        <v>763</v>
      </c>
      <c r="F26288">
        <v>1857</v>
      </c>
      <c r="G26288" t="s">
        <v>53009</v>
      </c>
    </row>
    <row r="26289" spans="1:8" x14ac:dyDescent="0.2">
      <c r="A26289">
        <v>6.6607981125791296E+17</v>
      </c>
      <c r="B26289" t="s">
        <v>53010</v>
      </c>
      <c r="C26289" t="s">
        <v>53011</v>
      </c>
      <c r="D26289" s="1">
        <v>42324.143240740741</v>
      </c>
      <c r="E26289">
        <v>1075</v>
      </c>
      <c r="F26289">
        <v>3124</v>
      </c>
      <c r="G26289" t="s">
        <v>89</v>
      </c>
    </row>
    <row r="26290" spans="1:8" x14ac:dyDescent="0.2">
      <c r="A26290">
        <v>6.66235142445408E+17</v>
      </c>
      <c r="B26290" t="s">
        <v>53012</v>
      </c>
      <c r="C26290" t="s">
        <v>53013</v>
      </c>
      <c r="D26290" s="1">
        <v>42324.571875000001</v>
      </c>
      <c r="E26290">
        <v>5206</v>
      </c>
      <c r="F26290">
        <v>11247</v>
      </c>
    </row>
    <row r="26291" spans="1:8" x14ac:dyDescent="0.2">
      <c r="A26291">
        <v>6.6632514854755098E+17</v>
      </c>
      <c r="B26291" t="s">
        <v>53014</v>
      </c>
      <c r="C26291" t="s">
        <v>53015</v>
      </c>
      <c r="D26291" s="1">
        <v>42324.820243055554</v>
      </c>
      <c r="E26291">
        <v>1299</v>
      </c>
      <c r="F26291">
        <v>2412</v>
      </c>
    </row>
    <row r="26292" spans="1:8" x14ac:dyDescent="0.2">
      <c r="A26292">
        <v>6.6632670066656E+17</v>
      </c>
      <c r="B26292" t="s">
        <v>53016</v>
      </c>
      <c r="C26292" t="s">
        <v>53017</v>
      </c>
      <c r="D26292" s="1">
        <v>42324.824525462966</v>
      </c>
      <c r="E26292">
        <v>3018</v>
      </c>
      <c r="F26292">
        <v>8249</v>
      </c>
      <c r="G26292" t="s">
        <v>89</v>
      </c>
    </row>
    <row r="26293" spans="1:8" x14ac:dyDescent="0.2">
      <c r="A26293">
        <v>6.6635095780720602E+17</v>
      </c>
      <c r="B26293" t="s">
        <v>53018</v>
      </c>
      <c r="C26293" t="s">
        <v>53019</v>
      </c>
      <c r="D26293" s="1">
        <v>42324.891469907408</v>
      </c>
      <c r="E26293">
        <v>1579</v>
      </c>
      <c r="F26293">
        <v>3872</v>
      </c>
      <c r="G26293" t="s">
        <v>89</v>
      </c>
    </row>
    <row r="26294" spans="1:8" x14ac:dyDescent="0.2">
      <c r="A26294">
        <v>6.6637199975795904E+17</v>
      </c>
      <c r="B26294" t="s">
        <v>53020</v>
      </c>
      <c r="C26294" t="s">
        <v>53021</v>
      </c>
      <c r="D26294" s="1">
        <v>42324.949525462966</v>
      </c>
      <c r="E26294">
        <v>1681</v>
      </c>
      <c r="F26294">
        <v>5018</v>
      </c>
      <c r="H26294" t="s">
        <v>390</v>
      </c>
    </row>
    <row r="26295" spans="1:8" x14ac:dyDescent="0.2">
      <c r="A26295">
        <v>6.6638710091747302E+17</v>
      </c>
      <c r="B26295" t="s">
        <v>53022</v>
      </c>
      <c r="C26295" t="s">
        <v>53023</v>
      </c>
      <c r="D26295" s="1">
        <v>42324.991203703707</v>
      </c>
      <c r="E26295">
        <v>1960</v>
      </c>
      <c r="F26295">
        <v>3546</v>
      </c>
      <c r="G26295" t="s">
        <v>215</v>
      </c>
      <c r="H26295" t="s">
        <v>616</v>
      </c>
    </row>
    <row r="26296" spans="1:8" x14ac:dyDescent="0.2">
      <c r="A26296">
        <v>6.6638828290590298E+17</v>
      </c>
      <c r="B26296" t="s">
        <v>53024</v>
      </c>
      <c r="C26296" t="s">
        <v>53025</v>
      </c>
      <c r="D26296" s="1">
        <v>42324.994467592594</v>
      </c>
      <c r="E26296">
        <v>1339</v>
      </c>
      <c r="F26296">
        <v>3059</v>
      </c>
      <c r="H26296" t="s">
        <v>616</v>
      </c>
    </row>
    <row r="26297" spans="1:8" x14ac:dyDescent="0.2">
      <c r="A26297">
        <v>6.6639265046822003E+17</v>
      </c>
      <c r="B26297" t="s">
        <v>53026</v>
      </c>
      <c r="C26297" t="s">
        <v>53027</v>
      </c>
      <c r="D26297" s="1">
        <v>42325.006516203706</v>
      </c>
      <c r="E26297">
        <v>1292</v>
      </c>
      <c r="F26297">
        <v>4665</v>
      </c>
    </row>
    <row r="26298" spans="1:8" x14ac:dyDescent="0.2">
      <c r="A26298">
        <v>6.66431694346416E+17</v>
      </c>
      <c r="B26298" t="s">
        <v>53028</v>
      </c>
      <c r="C26298" t="s">
        <v>53029</v>
      </c>
      <c r="D26298" s="1">
        <v>42325.114259259259</v>
      </c>
      <c r="E26298">
        <v>2151</v>
      </c>
      <c r="F26298">
        <v>5749</v>
      </c>
      <c r="H26298" t="s">
        <v>616</v>
      </c>
    </row>
    <row r="26299" spans="1:8" x14ac:dyDescent="0.2">
      <c r="A26299">
        <v>6.6643976543319603E+17</v>
      </c>
      <c r="B26299" t="s">
        <v>53030</v>
      </c>
      <c r="C26299" t="s">
        <v>53031</v>
      </c>
      <c r="D26299" s="1">
        <v>42325.13652777778</v>
      </c>
      <c r="E26299">
        <v>1075</v>
      </c>
      <c r="F26299">
        <v>2669</v>
      </c>
      <c r="G26299" t="s">
        <v>89</v>
      </c>
      <c r="H26299" t="s">
        <v>616</v>
      </c>
    </row>
    <row r="26300" spans="1:8" x14ac:dyDescent="0.2">
      <c r="A26300">
        <v>6.6644908257618701E+17</v>
      </c>
      <c r="B26300" t="s">
        <v>53032</v>
      </c>
      <c r="C26300" t="s">
        <v>53033</v>
      </c>
      <c r="D26300" s="1">
        <v>42325.162233796298</v>
      </c>
      <c r="E26300">
        <v>1130</v>
      </c>
      <c r="F26300">
        <v>3636</v>
      </c>
      <c r="G26300" t="s">
        <v>89</v>
      </c>
    </row>
    <row r="26301" spans="1:8" x14ac:dyDescent="0.2">
      <c r="A26301">
        <v>6.6645917055255296E+17</v>
      </c>
      <c r="B26301" t="s">
        <v>53034</v>
      </c>
      <c r="C26301" t="s">
        <v>53035</v>
      </c>
      <c r="D26301" s="1">
        <v>42325.190081018518</v>
      </c>
      <c r="E26301">
        <v>2347</v>
      </c>
      <c r="F26301">
        <v>5271</v>
      </c>
      <c r="H26301" t="s">
        <v>390</v>
      </c>
    </row>
    <row r="26302" spans="1:8" x14ac:dyDescent="0.2">
      <c r="A26302">
        <v>6.6660542175136102E+17</v>
      </c>
      <c r="B26302" t="s">
        <v>53036</v>
      </c>
      <c r="C26302" t="s">
        <v>53037</v>
      </c>
      <c r="D26302" s="1">
        <v>42325.593657407408</v>
      </c>
      <c r="E26302">
        <v>1354</v>
      </c>
      <c r="F26302">
        <v>4017</v>
      </c>
    </row>
    <row r="26303" spans="1:8" x14ac:dyDescent="0.2">
      <c r="A26303">
        <v>6.6660647461388595E+17</v>
      </c>
      <c r="B26303" t="s">
        <v>53038</v>
      </c>
      <c r="C26303" t="s">
        <v>53039</v>
      </c>
      <c r="D26303" s="1">
        <v>42325.596562500003</v>
      </c>
      <c r="E26303">
        <v>4911</v>
      </c>
      <c r="F26303">
        <v>10775</v>
      </c>
    </row>
    <row r="26304" spans="1:8" x14ac:dyDescent="0.2">
      <c r="A26304">
        <v>6.6661539857453005E+17</v>
      </c>
      <c r="B26304" t="s">
        <v>53040</v>
      </c>
      <c r="C26304" t="s">
        <v>53041</v>
      </c>
      <c r="D26304" s="1">
        <v>42325.621180555558</v>
      </c>
      <c r="E26304">
        <v>13804</v>
      </c>
      <c r="F26304">
        <v>23822</v>
      </c>
    </row>
    <row r="26305" spans="1:8" x14ac:dyDescent="0.2">
      <c r="A26305">
        <v>6.6663224349076198E+17</v>
      </c>
      <c r="B26305" t="s">
        <v>53042</v>
      </c>
      <c r="C26305" t="s">
        <v>53043</v>
      </c>
      <c r="D26305" s="1">
        <v>42325.667662037034</v>
      </c>
      <c r="E26305">
        <v>1569</v>
      </c>
      <c r="F26305">
        <v>3671</v>
      </c>
    </row>
    <row r="26306" spans="1:8" x14ac:dyDescent="0.2">
      <c r="A26306">
        <v>6.6664073689344794E+17</v>
      </c>
      <c r="B26306" t="s">
        <v>53044</v>
      </c>
      <c r="C26306" t="s">
        <v>53045</v>
      </c>
      <c r="D26306" s="1">
        <v>42325.691099537034</v>
      </c>
      <c r="E26306">
        <v>2029</v>
      </c>
      <c r="F26306">
        <v>4294</v>
      </c>
    </row>
    <row r="26307" spans="1:8" x14ac:dyDescent="0.2">
      <c r="A26307">
        <v>6.6671959893541197E+17</v>
      </c>
      <c r="B26307" t="s">
        <v>53046</v>
      </c>
      <c r="C26307" t="s">
        <v>53047</v>
      </c>
      <c r="D26307" s="1">
        <v>42325.908726851849</v>
      </c>
      <c r="E26307">
        <v>1288</v>
      </c>
      <c r="F26307">
        <v>3291</v>
      </c>
      <c r="G26307" t="s">
        <v>89</v>
      </c>
    </row>
    <row r="26308" spans="1:8" x14ac:dyDescent="0.2">
      <c r="A26308">
        <v>6.6671968017908506E+17</v>
      </c>
      <c r="B26308" t="s">
        <v>53048</v>
      </c>
      <c r="C26308" t="s">
        <v>53049</v>
      </c>
      <c r="D26308" s="1">
        <v>42325.908946759257</v>
      </c>
      <c r="E26308">
        <v>1059</v>
      </c>
      <c r="F26308">
        <v>2333</v>
      </c>
      <c r="G26308" t="s">
        <v>89</v>
      </c>
    </row>
    <row r="26309" spans="1:8" x14ac:dyDescent="0.2">
      <c r="A26309">
        <v>6.6672673460418906E+17</v>
      </c>
      <c r="B26309" t="s">
        <v>53050</v>
      </c>
      <c r="C26309" t="s">
        <v>53051</v>
      </c>
      <c r="D26309" s="1">
        <v>42325.928414351853</v>
      </c>
      <c r="E26309">
        <v>1217</v>
      </c>
      <c r="F26309">
        <v>2782</v>
      </c>
      <c r="G26309" t="s">
        <v>215</v>
      </c>
      <c r="H26309" t="s">
        <v>390</v>
      </c>
    </row>
    <row r="26310" spans="1:8" x14ac:dyDescent="0.2">
      <c r="A26310">
        <v>6.6674746541728499E+17</v>
      </c>
      <c r="B26310" t="s">
        <v>53052</v>
      </c>
      <c r="C26310" t="s">
        <v>53053</v>
      </c>
      <c r="D26310" s="1">
        <v>42325.985613425924</v>
      </c>
      <c r="E26310">
        <v>1337</v>
      </c>
      <c r="F26310">
        <v>2928</v>
      </c>
      <c r="G26310" t="s">
        <v>215</v>
      </c>
    </row>
    <row r="26311" spans="1:8" x14ac:dyDescent="0.2">
      <c r="A26311">
        <v>6.6675222029000704E+17</v>
      </c>
      <c r="B26311" t="s">
        <v>53054</v>
      </c>
      <c r="C26311" t="s">
        <v>53055</v>
      </c>
      <c r="D26311" s="1">
        <v>42325.998738425929</v>
      </c>
      <c r="E26311">
        <v>1113</v>
      </c>
      <c r="F26311">
        <v>2517</v>
      </c>
      <c r="G26311" t="s">
        <v>487</v>
      </c>
    </row>
    <row r="26312" spans="1:8" x14ac:dyDescent="0.2">
      <c r="A26312">
        <v>6.6675310931467405E+17</v>
      </c>
      <c r="B26312" t="s">
        <v>53056</v>
      </c>
      <c r="C26312" t="s">
        <v>53057</v>
      </c>
      <c r="D26312" s="1">
        <v>42326.001192129632</v>
      </c>
      <c r="E26312">
        <v>1327</v>
      </c>
      <c r="F26312">
        <v>3251</v>
      </c>
    </row>
    <row r="26313" spans="1:8" x14ac:dyDescent="0.2">
      <c r="A26313">
        <v>6.6681522478842202E+17</v>
      </c>
      <c r="B26313" t="s">
        <v>53058</v>
      </c>
      <c r="C26313" t="s">
        <v>53059</v>
      </c>
      <c r="D26313" s="1">
        <v>42326.17260416667</v>
      </c>
      <c r="E26313">
        <v>4674</v>
      </c>
      <c r="F26313">
        <v>5559</v>
      </c>
      <c r="H26313" t="s">
        <v>616</v>
      </c>
    </row>
    <row r="26314" spans="1:8" x14ac:dyDescent="0.2">
      <c r="A26314">
        <v>6.6692580702202598E+17</v>
      </c>
      <c r="B26314" t="s">
        <v>53060</v>
      </c>
      <c r="C26314" t="s">
        <v>53061</v>
      </c>
      <c r="D26314" s="1">
        <v>42326.477743055555</v>
      </c>
      <c r="E26314">
        <v>1041</v>
      </c>
      <c r="F26314">
        <v>2485</v>
      </c>
      <c r="G26314" t="s">
        <v>215</v>
      </c>
      <c r="H26314" t="s">
        <v>616</v>
      </c>
    </row>
    <row r="26315" spans="1:8" x14ac:dyDescent="0.2">
      <c r="A26315">
        <v>6.6700290240217894E+17</v>
      </c>
      <c r="B26315" t="s">
        <v>53062</v>
      </c>
      <c r="C26315" t="s">
        <v>53063</v>
      </c>
      <c r="D26315" s="1">
        <v>42326.690486111111</v>
      </c>
      <c r="E26315">
        <v>953</v>
      </c>
      <c r="F26315">
        <v>1843</v>
      </c>
    </row>
    <row r="26316" spans="1:8" x14ac:dyDescent="0.2">
      <c r="A26316">
        <v>6.6702395736791398E+17</v>
      </c>
      <c r="B26316" t="s">
        <v>53064</v>
      </c>
      <c r="C26316" t="s">
        <v>53065</v>
      </c>
      <c r="D26316" s="1">
        <v>42326.74858796296</v>
      </c>
      <c r="E26316">
        <v>1318</v>
      </c>
      <c r="F26316">
        <v>2867</v>
      </c>
    </row>
    <row r="26317" spans="1:8" x14ac:dyDescent="0.2">
      <c r="A26317">
        <v>6.6705591626570906E+17</v>
      </c>
      <c r="B26317" t="s">
        <v>53066</v>
      </c>
      <c r="C26317" t="s">
        <v>53067</v>
      </c>
      <c r="D26317" s="1">
        <v>42326.836782407408</v>
      </c>
      <c r="E26317">
        <v>1008</v>
      </c>
      <c r="F26317">
        <v>2438</v>
      </c>
    </row>
    <row r="26318" spans="1:8" x14ac:dyDescent="0.2">
      <c r="A26318">
        <v>6.6706053114931597E+17</v>
      </c>
      <c r="B26318" t="s">
        <v>53068</v>
      </c>
      <c r="C26318" t="s">
        <v>53069</v>
      </c>
      <c r="D26318" s="1">
        <v>42326.84951388889</v>
      </c>
      <c r="E26318">
        <v>1305</v>
      </c>
      <c r="F26318">
        <v>3109</v>
      </c>
    </row>
    <row r="26319" spans="1:8" x14ac:dyDescent="0.2">
      <c r="A26319">
        <v>6.6712858495646106E+17</v>
      </c>
      <c r="B26319" t="s">
        <v>53070</v>
      </c>
      <c r="C26319" t="s">
        <v>53071</v>
      </c>
      <c r="D26319" s="1">
        <v>42327.037303240744</v>
      </c>
      <c r="E26319">
        <v>1246</v>
      </c>
      <c r="F26319">
        <v>3007</v>
      </c>
      <c r="G26319" t="s">
        <v>215</v>
      </c>
    </row>
    <row r="26320" spans="1:8" x14ac:dyDescent="0.2">
      <c r="A26320">
        <v>6.6732835900585894E+17</v>
      </c>
      <c r="B26320" t="s">
        <v>53072</v>
      </c>
      <c r="C26320" t="s">
        <v>53073</v>
      </c>
      <c r="D26320" s="1">
        <v>42327.588576388887</v>
      </c>
      <c r="E26320">
        <v>828</v>
      </c>
      <c r="F26320">
        <v>2399</v>
      </c>
    </row>
    <row r="26321" spans="1:8" x14ac:dyDescent="0.2">
      <c r="A26321">
        <v>6.6732942991233805E+17</v>
      </c>
      <c r="B26321" t="s">
        <v>53074</v>
      </c>
      <c r="C26321" t="s">
        <v>53075</v>
      </c>
      <c r="D26321" s="1">
        <v>42327.591539351852</v>
      </c>
      <c r="E26321">
        <v>13332</v>
      </c>
      <c r="F26321">
        <v>25714</v>
      </c>
    </row>
    <row r="26322" spans="1:8" x14ac:dyDescent="0.2">
      <c r="A26322">
        <v>6.6736621752776704E+17</v>
      </c>
      <c r="B26322" t="s">
        <v>53076</v>
      </c>
      <c r="C26322" t="s">
        <v>53077</v>
      </c>
      <c r="D26322" s="1">
        <v>42327.693043981482</v>
      </c>
      <c r="E26322">
        <v>847</v>
      </c>
      <c r="F26322">
        <v>2079</v>
      </c>
      <c r="G26322" t="s">
        <v>215</v>
      </c>
    </row>
    <row r="26323" spans="1:8" x14ac:dyDescent="0.2">
      <c r="A26323">
        <v>6.6736632199949504E+17</v>
      </c>
      <c r="B26323" t="s">
        <v>53078</v>
      </c>
      <c r="C26323" t="s">
        <v>53079</v>
      </c>
      <c r="D26323" s="1">
        <v>42327.693333333336</v>
      </c>
      <c r="E26323">
        <v>849</v>
      </c>
      <c r="F26323">
        <v>2211</v>
      </c>
      <c r="G26323" t="s">
        <v>89</v>
      </c>
    </row>
    <row r="26324" spans="1:8" x14ac:dyDescent="0.2">
      <c r="A26324">
        <v>6.6736969022695795E+17</v>
      </c>
      <c r="B26324" t="s">
        <v>53080</v>
      </c>
      <c r="C26324" t="s">
        <v>53081</v>
      </c>
      <c r="D26324" s="1">
        <v>42327.702627314815</v>
      </c>
      <c r="E26324">
        <v>642</v>
      </c>
      <c r="F26324">
        <v>1786</v>
      </c>
      <c r="G26324" t="s">
        <v>89</v>
      </c>
    </row>
    <row r="26325" spans="1:8" x14ac:dyDescent="0.2">
      <c r="A26325">
        <v>6.6737309694126003E+17</v>
      </c>
      <c r="B26325" t="s">
        <v>53082</v>
      </c>
      <c r="C26325" t="s">
        <v>53083</v>
      </c>
      <c r="D26325" s="1">
        <v>42327.712037037039</v>
      </c>
      <c r="E26325">
        <v>1103</v>
      </c>
      <c r="F26325">
        <v>2906</v>
      </c>
    </row>
    <row r="26326" spans="1:8" x14ac:dyDescent="0.2">
      <c r="A26326">
        <v>6.67379374639984E+17</v>
      </c>
      <c r="B26326" t="s">
        <v>53084</v>
      </c>
      <c r="C26326" t="s">
        <v>53085</v>
      </c>
      <c r="D26326" s="1">
        <v>42327.729351851849</v>
      </c>
      <c r="E26326">
        <v>3394</v>
      </c>
      <c r="F26326">
        <v>8043</v>
      </c>
    </row>
    <row r="26327" spans="1:8" x14ac:dyDescent="0.2">
      <c r="A26327">
        <v>6.6738181324608294E+17</v>
      </c>
      <c r="B26327" t="s">
        <v>53086</v>
      </c>
      <c r="C26327" t="s">
        <v>53087</v>
      </c>
      <c r="D26327" s="1">
        <v>42327.736087962963</v>
      </c>
      <c r="E26327">
        <v>493</v>
      </c>
      <c r="F26327">
        <v>1330</v>
      </c>
      <c r="G26327" t="s">
        <v>215</v>
      </c>
    </row>
    <row r="26328" spans="1:8" x14ac:dyDescent="0.2">
      <c r="A26328">
        <v>6.6740496624875494E+17</v>
      </c>
      <c r="B26328" t="s">
        <v>53088</v>
      </c>
      <c r="C26328" t="s">
        <v>53089</v>
      </c>
      <c r="D26328" s="1">
        <v>42327.799976851849</v>
      </c>
      <c r="E26328">
        <v>1865</v>
      </c>
      <c r="F26328">
        <v>7290</v>
      </c>
    </row>
    <row r="26329" spans="1:8" x14ac:dyDescent="0.2">
      <c r="A26329">
        <v>6.6741016885504794E+17</v>
      </c>
      <c r="B26329" t="s">
        <v>53090</v>
      </c>
      <c r="C26329" t="s">
        <v>53091</v>
      </c>
      <c r="D26329" s="1">
        <v>42327.814328703702</v>
      </c>
      <c r="E26329">
        <v>1556</v>
      </c>
      <c r="F26329">
        <v>3539</v>
      </c>
      <c r="H26329" t="s">
        <v>616</v>
      </c>
    </row>
    <row r="26330" spans="1:8" x14ac:dyDescent="0.2">
      <c r="A26330">
        <v>6.6741090868415603E+17</v>
      </c>
      <c r="B26330" t="s">
        <v>53092</v>
      </c>
      <c r="C26330" t="s">
        <v>53093</v>
      </c>
      <c r="D26330" s="1">
        <v>42327.816377314812</v>
      </c>
      <c r="E26330">
        <v>801</v>
      </c>
      <c r="F26330">
        <v>1902</v>
      </c>
      <c r="H26330" t="s">
        <v>616</v>
      </c>
    </row>
    <row r="26331" spans="1:8" x14ac:dyDescent="0.2">
      <c r="A26331">
        <v>6.6742963914137101E+17</v>
      </c>
      <c r="B26331" t="s">
        <v>53094</v>
      </c>
      <c r="C26331" t="s">
        <v>53095</v>
      </c>
      <c r="D26331" s="1">
        <v>42327.868055555555</v>
      </c>
      <c r="E26331">
        <v>913</v>
      </c>
      <c r="F26331">
        <v>2035</v>
      </c>
      <c r="G26331" t="s">
        <v>89</v>
      </c>
    </row>
    <row r="26332" spans="1:8" x14ac:dyDescent="0.2">
      <c r="A26332">
        <v>6.6743309159041805E+17</v>
      </c>
      <c r="B26332" t="s">
        <v>53096</v>
      </c>
      <c r="C26332" t="s">
        <v>53097</v>
      </c>
      <c r="D26332" s="1">
        <v>42327.877581018518</v>
      </c>
      <c r="E26332">
        <v>1296</v>
      </c>
      <c r="F26332">
        <v>2332</v>
      </c>
      <c r="H26332" t="s">
        <v>616</v>
      </c>
    </row>
    <row r="26333" spans="1:8" x14ac:dyDescent="0.2">
      <c r="A26333">
        <v>6.6743494282615603E+17</v>
      </c>
      <c r="B26333" t="s">
        <v>53098</v>
      </c>
      <c r="C26333" t="s">
        <v>53099</v>
      </c>
      <c r="D26333" s="1">
        <v>42327.882696759261</v>
      </c>
      <c r="E26333">
        <v>1108</v>
      </c>
      <c r="F26333">
        <v>1646</v>
      </c>
    </row>
    <row r="26334" spans="1:8" x14ac:dyDescent="0.2">
      <c r="A26334">
        <v>6.6744039894880998E+17</v>
      </c>
      <c r="B26334" t="s">
        <v>53100</v>
      </c>
      <c r="C26334" t="s">
        <v>53101</v>
      </c>
      <c r="D26334" s="1">
        <v>42327.89775462963</v>
      </c>
      <c r="E26334">
        <v>1220</v>
      </c>
      <c r="F26334">
        <v>1993</v>
      </c>
    </row>
    <row r="26335" spans="1:8" x14ac:dyDescent="0.2">
      <c r="A26335">
        <v>6.6745448417231206E+17</v>
      </c>
      <c r="B26335" t="s">
        <v>53102</v>
      </c>
      <c r="C26335" t="s">
        <v>53103</v>
      </c>
      <c r="D26335" s="1">
        <v>42327.936620370368</v>
      </c>
      <c r="E26335">
        <v>945</v>
      </c>
      <c r="F26335">
        <v>2322</v>
      </c>
      <c r="H26335" t="s">
        <v>616</v>
      </c>
    </row>
    <row r="26336" spans="1:8" x14ac:dyDescent="0.2">
      <c r="A26336">
        <v>6.6745597253797402E+17</v>
      </c>
      <c r="B26336" t="s">
        <v>53104</v>
      </c>
      <c r="C26336" t="s">
        <v>53105</v>
      </c>
      <c r="D26336" s="1">
        <v>42327.940729166665</v>
      </c>
      <c r="E26336">
        <v>1118</v>
      </c>
      <c r="F26336">
        <v>2893</v>
      </c>
    </row>
    <row r="26337" spans="1:8" x14ac:dyDescent="0.2">
      <c r="A26337">
        <v>6.6750888807418995E+17</v>
      </c>
      <c r="B26337" t="s">
        <v>53106</v>
      </c>
      <c r="C26337" t="s">
        <v>53107</v>
      </c>
      <c r="D26337" s="1">
        <v>42328.086747685185</v>
      </c>
      <c r="E26337">
        <v>876</v>
      </c>
      <c r="F26337">
        <v>2020</v>
      </c>
    </row>
    <row r="26338" spans="1:8" x14ac:dyDescent="0.2">
      <c r="A26338">
        <v>6.6750897752191706E+17</v>
      </c>
      <c r="B26338" t="s">
        <v>53108</v>
      </c>
      <c r="C26338" t="s">
        <v>53109</v>
      </c>
      <c r="D26338" s="1">
        <v>42328.08699074074</v>
      </c>
      <c r="E26338">
        <v>898</v>
      </c>
      <c r="F26338">
        <v>2252</v>
      </c>
    </row>
    <row r="26339" spans="1:8" x14ac:dyDescent="0.2">
      <c r="A26339">
        <v>6.6750905586734605E+17</v>
      </c>
      <c r="B26339" t="s">
        <v>53110</v>
      </c>
      <c r="C26339" t="s">
        <v>53111</v>
      </c>
      <c r="D26339" s="1">
        <v>42328.087210648147</v>
      </c>
      <c r="E26339">
        <v>1192</v>
      </c>
      <c r="F26339">
        <v>3000</v>
      </c>
    </row>
    <row r="26340" spans="1:8" x14ac:dyDescent="0.2">
      <c r="A26340">
        <v>6.6750913451478605E+17</v>
      </c>
      <c r="B26340" t="s">
        <v>53112</v>
      </c>
      <c r="C26340" t="s">
        <v>53113</v>
      </c>
      <c r="D26340" s="1">
        <v>42328.087430555555</v>
      </c>
      <c r="E26340">
        <v>2494</v>
      </c>
      <c r="F26340">
        <v>5584</v>
      </c>
    </row>
    <row r="26341" spans="1:8" x14ac:dyDescent="0.2">
      <c r="A26341">
        <v>6.6750917770765901E+17</v>
      </c>
      <c r="B26341" t="s">
        <v>53114</v>
      </c>
      <c r="C26341" t="s">
        <v>53115</v>
      </c>
      <c r="D26341" s="1">
        <v>42328.087546296294</v>
      </c>
      <c r="E26341">
        <v>1659</v>
      </c>
      <c r="F26341">
        <v>3767</v>
      </c>
    </row>
    <row r="26342" spans="1:8" x14ac:dyDescent="0.2">
      <c r="A26342">
        <v>6.6750922553531098E+17</v>
      </c>
      <c r="B26342" t="s">
        <v>53116</v>
      </c>
      <c r="C26342" t="s">
        <v>53117</v>
      </c>
      <c r="D26342" s="1">
        <v>42328.087673611109</v>
      </c>
      <c r="E26342">
        <v>1063</v>
      </c>
      <c r="F26342">
        <v>3064</v>
      </c>
    </row>
    <row r="26343" spans="1:8" x14ac:dyDescent="0.2">
      <c r="A26343">
        <v>6.6750927950761498E+17</v>
      </c>
      <c r="B26343" t="s">
        <v>53118</v>
      </c>
      <c r="C26343" t="s">
        <v>53119</v>
      </c>
      <c r="D26343" s="1">
        <v>42328.087824074071</v>
      </c>
      <c r="E26343">
        <v>982</v>
      </c>
      <c r="F26343">
        <v>2696</v>
      </c>
    </row>
    <row r="26344" spans="1:8" x14ac:dyDescent="0.2">
      <c r="A26344">
        <v>6.6750931817073395E+17</v>
      </c>
      <c r="B26344" t="s">
        <v>53120</v>
      </c>
      <c r="C26344" t="s">
        <v>53121</v>
      </c>
      <c r="D26344" s="1">
        <v>42328.08792824074</v>
      </c>
      <c r="E26344">
        <v>879</v>
      </c>
      <c r="F26344">
        <v>2319</v>
      </c>
    </row>
    <row r="26345" spans="1:8" x14ac:dyDescent="0.2">
      <c r="A26345">
        <v>6.6750936788164096E+17</v>
      </c>
      <c r="B26345" t="s">
        <v>53122</v>
      </c>
      <c r="C26345" t="s">
        <v>53123</v>
      </c>
      <c r="D26345" s="1">
        <v>42328.088067129633</v>
      </c>
      <c r="E26345">
        <v>954</v>
      </c>
      <c r="F26345">
        <v>2556</v>
      </c>
    </row>
    <row r="26346" spans="1:8" x14ac:dyDescent="0.2">
      <c r="A26346">
        <v>6.6750940912004301E+17</v>
      </c>
      <c r="B26346" t="s">
        <v>53124</v>
      </c>
      <c r="C26346" t="s">
        <v>53125</v>
      </c>
      <c r="D26346" s="1">
        <v>42328.088182870371</v>
      </c>
      <c r="E26346">
        <v>1243</v>
      </c>
      <c r="F26346">
        <v>3100</v>
      </c>
    </row>
    <row r="26347" spans="1:8" x14ac:dyDescent="0.2">
      <c r="A26347">
        <v>6.6751960850565901E+17</v>
      </c>
      <c r="B26347" t="s">
        <v>53126</v>
      </c>
      <c r="C26347" t="s">
        <v>53127</v>
      </c>
      <c r="D26347" s="1">
        <v>42328.116331018522</v>
      </c>
      <c r="E26347">
        <v>1258</v>
      </c>
      <c r="F26347">
        <v>3360</v>
      </c>
    </row>
    <row r="26348" spans="1:8" x14ac:dyDescent="0.2">
      <c r="A26348">
        <v>6.6752169101531904E+17</v>
      </c>
      <c r="B26348" t="s">
        <v>53128</v>
      </c>
      <c r="C26348" t="s">
        <v>53129</v>
      </c>
      <c r="D26348" s="1">
        <v>42328.122071759259</v>
      </c>
      <c r="E26348">
        <v>1406</v>
      </c>
      <c r="F26348">
        <v>3086</v>
      </c>
    </row>
    <row r="26349" spans="1:8" x14ac:dyDescent="0.2">
      <c r="A26349">
        <v>6.6752995615563302E+17</v>
      </c>
      <c r="B26349" t="s">
        <v>53130</v>
      </c>
      <c r="C26349" t="s">
        <v>53131</v>
      </c>
      <c r="D26349" s="1">
        <v>42328.144884259258</v>
      </c>
      <c r="E26349">
        <v>928</v>
      </c>
      <c r="F26349">
        <v>2599</v>
      </c>
      <c r="H26349" t="s">
        <v>616</v>
      </c>
    </row>
    <row r="26350" spans="1:8" x14ac:dyDescent="0.2">
      <c r="A26350">
        <v>6.6753652714102694E+17</v>
      </c>
      <c r="B26350" t="s">
        <v>53132</v>
      </c>
      <c r="C26350" t="s">
        <v>53133</v>
      </c>
      <c r="D26350" s="1">
        <v>42328.16300925926</v>
      </c>
      <c r="E26350">
        <v>1000</v>
      </c>
      <c r="F26350">
        <v>3459</v>
      </c>
      <c r="H26350" t="s">
        <v>616</v>
      </c>
    </row>
    <row r="26351" spans="1:8" x14ac:dyDescent="0.2">
      <c r="A26351">
        <v>6.6768638665338803E+17</v>
      </c>
      <c r="B26351" t="s">
        <v>53134</v>
      </c>
      <c r="C26351" t="s">
        <v>53135</v>
      </c>
      <c r="D26351" s="1">
        <v>42328.576550925929</v>
      </c>
      <c r="E26351">
        <v>6125</v>
      </c>
      <c r="F26351">
        <v>12725</v>
      </c>
    </row>
    <row r="26352" spans="1:8" x14ac:dyDescent="0.2">
      <c r="A26352">
        <v>6.6768897284021005E+17</v>
      </c>
      <c r="B26352" t="s">
        <v>53136</v>
      </c>
      <c r="C26352" t="s">
        <v>53137</v>
      </c>
      <c r="D26352" s="1">
        <v>42328.583680555559</v>
      </c>
      <c r="E26352">
        <v>3282</v>
      </c>
      <c r="F26352">
        <v>7091</v>
      </c>
    </row>
    <row r="26353" spans="1:8" x14ac:dyDescent="0.2">
      <c r="A26353">
        <v>6.6771160992252698E+17</v>
      </c>
      <c r="B26353" t="s">
        <v>53138</v>
      </c>
      <c r="C26353" t="s">
        <v>53139</v>
      </c>
      <c r="D26353" s="1">
        <v>42328.646145833336</v>
      </c>
      <c r="E26353">
        <v>768</v>
      </c>
      <c r="F26353">
        <v>2500</v>
      </c>
    </row>
    <row r="26354" spans="1:8" x14ac:dyDescent="0.2">
      <c r="A26354">
        <v>6.6771981655229594E+17</v>
      </c>
      <c r="B26354" t="s">
        <v>53140</v>
      </c>
      <c r="C26354" t="s">
        <v>53141</v>
      </c>
      <c r="D26354" s="1">
        <v>42328.668796296297</v>
      </c>
      <c r="E26354">
        <v>681</v>
      </c>
      <c r="F26354">
        <v>1548</v>
      </c>
      <c r="G26354" t="s">
        <v>215</v>
      </c>
    </row>
    <row r="26355" spans="1:8" x14ac:dyDescent="0.2">
      <c r="A26355">
        <v>6.6772517180190694E+17</v>
      </c>
      <c r="B26355" t="s">
        <v>53142</v>
      </c>
      <c r="C26355" t="s">
        <v>53143</v>
      </c>
      <c r="D26355" s="1">
        <v>42328.683576388888</v>
      </c>
      <c r="E26355">
        <v>1542</v>
      </c>
      <c r="F26355">
        <v>4413</v>
      </c>
      <c r="G26355" t="s">
        <v>215</v>
      </c>
    </row>
    <row r="26356" spans="1:8" x14ac:dyDescent="0.2">
      <c r="A26356">
        <v>6.6773623283168E+17</v>
      </c>
      <c r="B26356" t="s">
        <v>53144</v>
      </c>
      <c r="C26356" t="s">
        <v>53145</v>
      </c>
      <c r="D26356" s="1">
        <v>42328.714097222219</v>
      </c>
      <c r="E26356">
        <v>1497</v>
      </c>
      <c r="F26356">
        <v>3050</v>
      </c>
    </row>
    <row r="26357" spans="1:8" x14ac:dyDescent="0.2">
      <c r="A26357">
        <v>6.6777734802929203E+17</v>
      </c>
      <c r="B26357" t="s">
        <v>53146</v>
      </c>
      <c r="C26357" t="s">
        <v>53147</v>
      </c>
      <c r="D26357" s="1">
        <v>42328.827557870369</v>
      </c>
      <c r="E26357">
        <v>3429</v>
      </c>
      <c r="F26357">
        <v>5786</v>
      </c>
    </row>
    <row r="26358" spans="1:8" x14ac:dyDescent="0.2">
      <c r="A26358">
        <v>6.6778892069705306E+17</v>
      </c>
      <c r="B26358" t="s">
        <v>53148</v>
      </c>
      <c r="C26358" t="s">
        <v>53149</v>
      </c>
      <c r="D26358" s="1">
        <v>42328.859490740739</v>
      </c>
      <c r="E26358">
        <v>1001</v>
      </c>
      <c r="F26358">
        <v>2794</v>
      </c>
      <c r="H26358" t="s">
        <v>616</v>
      </c>
    </row>
    <row r="26359" spans="1:8" x14ac:dyDescent="0.2">
      <c r="A26359">
        <v>6.6779793568655706E+17</v>
      </c>
      <c r="B26359" t="s">
        <v>53150</v>
      </c>
      <c r="C26359" t="s">
        <v>53151</v>
      </c>
      <c r="D26359" s="1">
        <v>42328.884363425925</v>
      </c>
      <c r="E26359">
        <v>1598</v>
      </c>
      <c r="F26359">
        <v>3422</v>
      </c>
      <c r="G26359" t="s">
        <v>89</v>
      </c>
      <c r="H26359" t="s">
        <v>390</v>
      </c>
    </row>
    <row r="26360" spans="1:8" x14ac:dyDescent="0.2">
      <c r="A26360">
        <v>6.6779820439470003E+17</v>
      </c>
      <c r="B26360" t="s">
        <v>53152</v>
      </c>
      <c r="C26360" t="s">
        <v>53153</v>
      </c>
      <c r="D26360" s="1">
        <v>42328.885104166664</v>
      </c>
      <c r="E26360">
        <v>1584</v>
      </c>
      <c r="F26360">
        <v>3391</v>
      </c>
      <c r="G26360" t="s">
        <v>89</v>
      </c>
      <c r="H26360" t="s">
        <v>390</v>
      </c>
    </row>
    <row r="26361" spans="1:8" x14ac:dyDescent="0.2">
      <c r="A26361">
        <v>6.6781404934262298E+17</v>
      </c>
      <c r="B26361" t="s">
        <v>53154</v>
      </c>
      <c r="C26361" t="s">
        <v>53155</v>
      </c>
      <c r="D26361" s="1">
        <v>42328.928831018522</v>
      </c>
      <c r="E26361">
        <v>1247</v>
      </c>
      <c r="F26361">
        <v>3427</v>
      </c>
      <c r="G26361" t="s">
        <v>215</v>
      </c>
    </row>
    <row r="26362" spans="1:8" x14ac:dyDescent="0.2">
      <c r="A26362">
        <v>6.6781944319658803E+17</v>
      </c>
      <c r="B26362" t="s">
        <v>53156</v>
      </c>
      <c r="C26362" t="s">
        <v>53157</v>
      </c>
      <c r="D26362" s="1">
        <v>42328.943715277775</v>
      </c>
      <c r="E26362">
        <v>1890</v>
      </c>
      <c r="F26362">
        <v>4222</v>
      </c>
      <c r="G26362" t="s">
        <v>89</v>
      </c>
      <c r="H26362" t="s">
        <v>390</v>
      </c>
    </row>
    <row r="26363" spans="1:8" x14ac:dyDescent="0.2">
      <c r="A26363">
        <v>6.6783767452758003E+17</v>
      </c>
      <c r="B26363" t="s">
        <v>53158</v>
      </c>
      <c r="C26363" t="s">
        <v>53159</v>
      </c>
      <c r="D26363" s="1">
        <v>42328.994027777779</v>
      </c>
      <c r="E26363">
        <v>804</v>
      </c>
      <c r="F26363">
        <v>2658</v>
      </c>
    </row>
    <row r="26364" spans="1:8" x14ac:dyDescent="0.2">
      <c r="A26364">
        <v>6.6785435027074598E+17</v>
      </c>
      <c r="B26364" t="s">
        <v>53160</v>
      </c>
      <c r="C26364" t="s">
        <v>53161</v>
      </c>
      <c r="D26364" s="1">
        <v>42329.040034722224</v>
      </c>
      <c r="E26364">
        <v>357</v>
      </c>
      <c r="F26364">
        <v>977</v>
      </c>
      <c r="G26364" t="s">
        <v>89</v>
      </c>
    </row>
    <row r="26365" spans="1:8" x14ac:dyDescent="0.2">
      <c r="A26365">
        <v>6.6785519902171494E+17</v>
      </c>
      <c r="B26365" t="s">
        <v>53162</v>
      </c>
      <c r="C26365" t="s">
        <v>53163</v>
      </c>
      <c r="D26365" s="1">
        <v>42329.042384259257</v>
      </c>
      <c r="E26365">
        <v>554</v>
      </c>
      <c r="F26365">
        <v>1585</v>
      </c>
      <c r="G26365" t="s">
        <v>89</v>
      </c>
    </row>
    <row r="26366" spans="1:8" x14ac:dyDescent="0.2">
      <c r="A26366">
        <v>6.6785538464901094E+17</v>
      </c>
      <c r="B26366" t="s">
        <v>53164</v>
      </c>
      <c r="C26366" t="s">
        <v>53165</v>
      </c>
      <c r="D26366" s="1">
        <v>42329.042893518519</v>
      </c>
      <c r="E26366">
        <v>363</v>
      </c>
      <c r="F26366">
        <v>1003</v>
      </c>
      <c r="G26366" t="s">
        <v>215</v>
      </c>
      <c r="H26366" t="s">
        <v>13093</v>
      </c>
    </row>
    <row r="26367" spans="1:8" x14ac:dyDescent="0.2">
      <c r="A26367">
        <v>6.6785563858479501E+17</v>
      </c>
      <c r="B26367" t="s">
        <v>53166</v>
      </c>
      <c r="C26367" t="s">
        <v>53167</v>
      </c>
      <c r="D26367" s="1">
        <v>42329.043599537035</v>
      </c>
      <c r="E26367">
        <v>462</v>
      </c>
      <c r="F26367">
        <v>1148</v>
      </c>
      <c r="G26367" t="s">
        <v>215</v>
      </c>
    </row>
    <row r="26368" spans="1:8" x14ac:dyDescent="0.2">
      <c r="A26368">
        <v>6.6785583596032E+17</v>
      </c>
      <c r="B26368" t="s">
        <v>53168</v>
      </c>
      <c r="C26368" t="s">
        <v>53169</v>
      </c>
      <c r="D26368" s="1">
        <v>42329.04414351852</v>
      </c>
      <c r="E26368">
        <v>394</v>
      </c>
      <c r="F26368">
        <v>1140</v>
      </c>
      <c r="G26368" t="s">
        <v>215</v>
      </c>
    </row>
    <row r="26369" spans="1:8" x14ac:dyDescent="0.2">
      <c r="A26369">
        <v>6.6785594078857203E+17</v>
      </c>
      <c r="B26369" t="s">
        <v>53170</v>
      </c>
      <c r="C26369" t="s">
        <v>53171</v>
      </c>
      <c r="D26369" s="1">
        <v>42329.044432870367</v>
      </c>
      <c r="E26369">
        <v>505</v>
      </c>
      <c r="F26369">
        <v>1101</v>
      </c>
      <c r="G26369" t="s">
        <v>215</v>
      </c>
    </row>
    <row r="26370" spans="1:8" x14ac:dyDescent="0.2">
      <c r="A26370">
        <v>6.6785690854872205E+17</v>
      </c>
      <c r="B26370" t="s">
        <v>53172</v>
      </c>
      <c r="C26370" t="s">
        <v>53173</v>
      </c>
      <c r="D26370" s="1">
        <v>42329.047094907408</v>
      </c>
      <c r="E26370">
        <v>996</v>
      </c>
      <c r="F26370">
        <v>2958</v>
      </c>
      <c r="G26370" t="s">
        <v>576</v>
      </c>
      <c r="H26370" t="s">
        <v>616</v>
      </c>
    </row>
    <row r="26371" spans="1:8" x14ac:dyDescent="0.2">
      <c r="A26371">
        <v>6.6785741824893299E+17</v>
      </c>
      <c r="B26371" t="s">
        <v>53174</v>
      </c>
      <c r="C26371" t="s">
        <v>53175</v>
      </c>
      <c r="D26371" s="1">
        <v>42329.048506944448</v>
      </c>
      <c r="E26371">
        <v>464</v>
      </c>
      <c r="F26371">
        <v>1425</v>
      </c>
      <c r="G26371" t="s">
        <v>215</v>
      </c>
    </row>
    <row r="26372" spans="1:8" x14ac:dyDescent="0.2">
      <c r="A26372">
        <v>6.6786231909187494E+17</v>
      </c>
      <c r="B26372" t="s">
        <v>53176</v>
      </c>
      <c r="C26372" t="s">
        <v>53177</v>
      </c>
      <c r="D26372" s="1">
        <v>42329.062025462961</v>
      </c>
      <c r="E26372">
        <v>764</v>
      </c>
      <c r="F26372">
        <v>2211</v>
      </c>
      <c r="G26372" t="s">
        <v>215</v>
      </c>
    </row>
    <row r="26373" spans="1:8" x14ac:dyDescent="0.2">
      <c r="A26373">
        <v>6.6786482635027994E+17</v>
      </c>
      <c r="B26373" t="s">
        <v>53178</v>
      </c>
      <c r="C26373" t="s">
        <v>53179</v>
      </c>
      <c r="D26373" s="1">
        <v>42329.06894675926</v>
      </c>
      <c r="E26373">
        <v>774</v>
      </c>
      <c r="F26373">
        <v>2209</v>
      </c>
      <c r="G26373" t="s">
        <v>53180</v>
      </c>
    </row>
    <row r="26374" spans="1:8" x14ac:dyDescent="0.2">
      <c r="A26374">
        <v>6.6786531821215706E+17</v>
      </c>
      <c r="B26374" t="s">
        <v>53181</v>
      </c>
      <c r="C26374" t="s">
        <v>53182</v>
      </c>
      <c r="D26374" s="1">
        <v>42329.070300925923</v>
      </c>
      <c r="E26374">
        <v>578</v>
      </c>
      <c r="F26374">
        <v>1738</v>
      </c>
      <c r="G26374" t="s">
        <v>215</v>
      </c>
    </row>
    <row r="26375" spans="1:8" x14ac:dyDescent="0.2">
      <c r="A26375">
        <v>6.6786562240403405E+17</v>
      </c>
      <c r="B26375" t="s">
        <v>53183</v>
      </c>
      <c r="C26375" t="s">
        <v>53184</v>
      </c>
      <c r="D26375" s="1">
        <v>42329.071145833332</v>
      </c>
      <c r="E26375">
        <v>1014</v>
      </c>
      <c r="F26375">
        <v>2758</v>
      </c>
      <c r="G26375" t="s">
        <v>215</v>
      </c>
    </row>
    <row r="26376" spans="1:8" x14ac:dyDescent="0.2">
      <c r="A26376">
        <v>6.6788427285076301E+17</v>
      </c>
      <c r="B26376" t="s">
        <v>53185</v>
      </c>
      <c r="C26376" t="s">
        <v>53186</v>
      </c>
      <c r="D26376" s="1">
        <v>42329.122604166667</v>
      </c>
      <c r="E26376">
        <v>604</v>
      </c>
      <c r="F26376">
        <v>1426</v>
      </c>
      <c r="G26376" t="s">
        <v>215</v>
      </c>
      <c r="H26376" t="s">
        <v>23328</v>
      </c>
    </row>
    <row r="26377" spans="1:8" x14ac:dyDescent="0.2">
      <c r="A26377">
        <v>6.6789830104855706E+17</v>
      </c>
      <c r="B26377" t="s">
        <v>53187</v>
      </c>
      <c r="C26377" t="s">
        <v>53188</v>
      </c>
      <c r="D26377" s="1">
        <v>42329.161319444444</v>
      </c>
      <c r="E26377">
        <v>929</v>
      </c>
      <c r="F26377">
        <v>2459</v>
      </c>
      <c r="G26377" t="s">
        <v>576</v>
      </c>
      <c r="H26377" t="s">
        <v>616</v>
      </c>
    </row>
    <row r="26378" spans="1:8" x14ac:dyDescent="0.2">
      <c r="A26378">
        <v>6.6793208238827904E+17</v>
      </c>
      <c r="B26378" t="s">
        <v>53189</v>
      </c>
      <c r="C26378" t="s">
        <v>53190</v>
      </c>
      <c r="D26378" s="1">
        <v>42329.254537037035</v>
      </c>
      <c r="E26378">
        <v>611</v>
      </c>
      <c r="F26378">
        <v>1487</v>
      </c>
      <c r="G26378" t="s">
        <v>53191</v>
      </c>
    </row>
    <row r="26379" spans="1:8" x14ac:dyDescent="0.2">
      <c r="A26379">
        <v>6.6793210955478605E+17</v>
      </c>
      <c r="B26379" t="s">
        <v>53192</v>
      </c>
      <c r="C26379" t="s">
        <v>53193</v>
      </c>
      <c r="D26379" s="1">
        <v>42329.254618055558</v>
      </c>
      <c r="E26379">
        <v>648</v>
      </c>
      <c r="F26379">
        <v>1570</v>
      </c>
      <c r="G26379" t="s">
        <v>215</v>
      </c>
    </row>
    <row r="26380" spans="1:8" x14ac:dyDescent="0.2">
      <c r="A26380">
        <v>6.6793221521347302E+17</v>
      </c>
      <c r="B26380" t="s">
        <v>53194</v>
      </c>
      <c r="C26380" t="s">
        <v>53195</v>
      </c>
      <c r="D26380" s="1">
        <v>42329.254907407405</v>
      </c>
      <c r="E26380">
        <v>540</v>
      </c>
      <c r="F26380">
        <v>1492</v>
      </c>
      <c r="G26380" t="s">
        <v>53196</v>
      </c>
    </row>
    <row r="26381" spans="1:8" x14ac:dyDescent="0.2">
      <c r="A26381">
        <v>6.6793252331025997E+17</v>
      </c>
      <c r="B26381" t="s">
        <v>53197</v>
      </c>
      <c r="C26381" t="s">
        <v>53198</v>
      </c>
      <c r="D26381" s="1">
        <v>42329.255752314813</v>
      </c>
      <c r="E26381">
        <v>673</v>
      </c>
      <c r="F26381">
        <v>1597</v>
      </c>
      <c r="G26381" t="s">
        <v>215</v>
      </c>
      <c r="H26381" t="s">
        <v>390</v>
      </c>
    </row>
    <row r="26382" spans="1:8" x14ac:dyDescent="0.2">
      <c r="A26382">
        <v>6.6793278110472998E+17</v>
      </c>
      <c r="B26382" t="s">
        <v>53199</v>
      </c>
      <c r="C26382" t="s">
        <v>53200</v>
      </c>
      <c r="D26382" s="1">
        <v>42329.256469907406</v>
      </c>
      <c r="E26382">
        <v>615</v>
      </c>
      <c r="F26382">
        <v>1371</v>
      </c>
      <c r="G26382" t="s">
        <v>53201</v>
      </c>
    </row>
    <row r="26383" spans="1:8" x14ac:dyDescent="0.2">
      <c r="A26383">
        <v>6.6793339715145306E+17</v>
      </c>
      <c r="B26383" t="s">
        <v>53202</v>
      </c>
      <c r="C26383" t="s">
        <v>53203</v>
      </c>
      <c r="D26383" s="1">
        <v>42329.258171296293</v>
      </c>
      <c r="E26383">
        <v>528</v>
      </c>
      <c r="F26383">
        <v>1248</v>
      </c>
      <c r="G26383" t="s">
        <v>53204</v>
      </c>
    </row>
    <row r="26384" spans="1:8" x14ac:dyDescent="0.2">
      <c r="A26384">
        <v>6.6793394124084403E+17</v>
      </c>
      <c r="B26384" t="s">
        <v>53205</v>
      </c>
      <c r="C26384" t="s">
        <v>53206</v>
      </c>
      <c r="D26384" s="1">
        <v>42329.259664351855</v>
      </c>
      <c r="E26384">
        <v>701</v>
      </c>
      <c r="F26384">
        <v>1555</v>
      </c>
      <c r="G26384" t="e">
        <f>_xlfn.SINGLE( _xlfn.SINGLE(AY4WEB))</f>
        <v>#NAME?</v>
      </c>
    </row>
    <row r="26385" spans="1:8" x14ac:dyDescent="0.2">
      <c r="A26385">
        <v>6.6793471835733094E+17</v>
      </c>
      <c r="B26385" t="s">
        <v>53207</v>
      </c>
      <c r="C26385" t="s">
        <v>53208</v>
      </c>
      <c r="D26385" s="1">
        <v>42329.261817129627</v>
      </c>
      <c r="E26385">
        <v>666</v>
      </c>
      <c r="F26385">
        <v>1689</v>
      </c>
      <c r="G26385" t="s">
        <v>215</v>
      </c>
    </row>
    <row r="26386" spans="1:8" x14ac:dyDescent="0.2">
      <c r="A26386">
        <v>6.6793520958577805E+17</v>
      </c>
      <c r="B26386" t="s">
        <v>53209</v>
      </c>
      <c r="C26386" t="s">
        <v>53210</v>
      </c>
      <c r="D26386" s="1">
        <v>42329.263171296298</v>
      </c>
      <c r="E26386">
        <v>736</v>
      </c>
      <c r="F26386">
        <v>1780</v>
      </c>
      <c r="G26386" t="s">
        <v>215</v>
      </c>
      <c r="H26386" t="s">
        <v>390</v>
      </c>
    </row>
    <row r="26387" spans="1:8" x14ac:dyDescent="0.2">
      <c r="A26387">
        <v>6.6793552704425498E+17</v>
      </c>
      <c r="B26387" t="s">
        <v>53211</v>
      </c>
      <c r="C26387" t="s">
        <v>53212</v>
      </c>
      <c r="D26387" s="1">
        <v>42329.264039351852</v>
      </c>
      <c r="E26387">
        <v>910</v>
      </c>
      <c r="F26387">
        <v>1886</v>
      </c>
      <c r="G26387" t="s">
        <v>89</v>
      </c>
      <c r="H26387" t="s">
        <v>13093</v>
      </c>
    </row>
    <row r="26388" spans="1:8" x14ac:dyDescent="0.2">
      <c r="A26388">
        <v>6.6793624265549402E+17</v>
      </c>
      <c r="B26388" t="s">
        <v>53213</v>
      </c>
      <c r="C26388" t="s">
        <v>53214</v>
      </c>
      <c r="D26388" s="1">
        <v>42329.266018518516</v>
      </c>
      <c r="E26388">
        <v>745</v>
      </c>
      <c r="F26388">
        <v>1865</v>
      </c>
      <c r="G26388" t="s">
        <v>53215</v>
      </c>
    </row>
    <row r="26389" spans="1:8" x14ac:dyDescent="0.2">
      <c r="A26389">
        <v>6.6793638357566195E+17</v>
      </c>
      <c r="B26389" t="s">
        <v>53216</v>
      </c>
      <c r="C26389" t="s">
        <v>53217</v>
      </c>
      <c r="D26389" s="1">
        <v>42329.266412037039</v>
      </c>
      <c r="E26389">
        <v>638</v>
      </c>
      <c r="F26389">
        <v>1332</v>
      </c>
      <c r="G26389" t="s">
        <v>215</v>
      </c>
    </row>
    <row r="26390" spans="1:8" x14ac:dyDescent="0.2">
      <c r="A26390">
        <v>6.6793658022984896E+17</v>
      </c>
      <c r="B26390" t="s">
        <v>53218</v>
      </c>
      <c r="C26390" t="s">
        <v>53219</v>
      </c>
      <c r="D26390" s="1">
        <v>42329.266956018517</v>
      </c>
      <c r="E26390">
        <v>683</v>
      </c>
      <c r="F26390">
        <v>1530</v>
      </c>
      <c r="G26390" t="s">
        <v>215</v>
      </c>
      <c r="H26390" t="s">
        <v>616</v>
      </c>
    </row>
    <row r="26391" spans="1:8" x14ac:dyDescent="0.2">
      <c r="A26391">
        <v>6.6793693458562202E+17</v>
      </c>
      <c r="B26391" t="s">
        <v>53220</v>
      </c>
      <c r="C26391" t="s">
        <v>53221</v>
      </c>
      <c r="D26391" s="1">
        <v>42329.267928240741</v>
      </c>
      <c r="E26391">
        <v>949</v>
      </c>
      <c r="F26391">
        <v>2179</v>
      </c>
      <c r="G26391" t="s">
        <v>215</v>
      </c>
    </row>
    <row r="26392" spans="1:8" x14ac:dyDescent="0.2">
      <c r="A26392">
        <v>6.6793722202546906E+17</v>
      </c>
      <c r="B26392" t="s">
        <v>53222</v>
      </c>
      <c r="C26392" t="s">
        <v>53223</v>
      </c>
      <c r="D26392" s="1">
        <v>42329.268726851849</v>
      </c>
      <c r="E26392">
        <v>710</v>
      </c>
      <c r="F26392">
        <v>2026</v>
      </c>
      <c r="G26392" t="s">
        <v>546</v>
      </c>
    </row>
    <row r="26393" spans="1:8" x14ac:dyDescent="0.2">
      <c r="A26393">
        <v>6.6805353656816E+17</v>
      </c>
      <c r="B26393" t="s">
        <v>53224</v>
      </c>
      <c r="C26393" t="s">
        <v>53225</v>
      </c>
      <c r="D26393" s="1">
        <v>42329.589687500003</v>
      </c>
      <c r="E26393">
        <v>790</v>
      </c>
      <c r="F26393">
        <v>1558</v>
      </c>
      <c r="G26393" t="s">
        <v>215</v>
      </c>
    </row>
    <row r="26394" spans="1:8" x14ac:dyDescent="0.2">
      <c r="A26394">
        <v>6.68053627823616E+17</v>
      </c>
      <c r="B26394" t="s">
        <v>53226</v>
      </c>
      <c r="C26394" t="s">
        <v>53227</v>
      </c>
      <c r="D26394" s="1">
        <v>42329.589942129627</v>
      </c>
      <c r="E26394">
        <v>804</v>
      </c>
      <c r="F26394">
        <v>1907</v>
      </c>
      <c r="G26394" t="s">
        <v>53228</v>
      </c>
    </row>
    <row r="26395" spans="1:8" x14ac:dyDescent="0.2">
      <c r="A26395">
        <v>6.6805456052359898E+17</v>
      </c>
      <c r="B26395" t="s">
        <v>53229</v>
      </c>
      <c r="C26395" t="s">
        <v>53230</v>
      </c>
      <c r="D26395" s="1">
        <v>42329.592511574076</v>
      </c>
      <c r="E26395">
        <v>998</v>
      </c>
      <c r="F26395">
        <v>2400</v>
      </c>
    </row>
    <row r="26396" spans="1:8" x14ac:dyDescent="0.2">
      <c r="A26396">
        <v>6.6807364152819699E+17</v>
      </c>
      <c r="B26396" t="s">
        <v>53231</v>
      </c>
      <c r="C26396" t="s">
        <v>53232</v>
      </c>
      <c r="D26396" s="1">
        <v>42329.645173611112</v>
      </c>
      <c r="E26396">
        <v>1499</v>
      </c>
      <c r="F26396">
        <v>3536</v>
      </c>
    </row>
    <row r="26397" spans="1:8" x14ac:dyDescent="0.2">
      <c r="A26397">
        <v>6.6807522344344704E+17</v>
      </c>
      <c r="B26397" t="s">
        <v>53233</v>
      </c>
      <c r="C26397" t="s">
        <v>53234</v>
      </c>
      <c r="D26397" s="1">
        <v>42329.649537037039</v>
      </c>
      <c r="E26397">
        <v>1022</v>
      </c>
      <c r="F26397">
        <v>2608</v>
      </c>
    </row>
    <row r="26398" spans="1:8" x14ac:dyDescent="0.2">
      <c r="A26398">
        <v>6.6807547754700301E+17</v>
      </c>
      <c r="B26398" t="s">
        <v>53235</v>
      </c>
      <c r="C26398" t="s">
        <v>53236</v>
      </c>
      <c r="D26398" s="1">
        <v>42329.650231481479</v>
      </c>
      <c r="E26398">
        <v>1003</v>
      </c>
      <c r="F26398">
        <v>3189</v>
      </c>
    </row>
    <row r="26399" spans="1:8" x14ac:dyDescent="0.2">
      <c r="A26399">
        <v>6.6808724472978598E+17</v>
      </c>
      <c r="B26399" t="s">
        <v>53237</v>
      </c>
      <c r="C26399" t="s">
        <v>53238</v>
      </c>
      <c r="D26399" s="1">
        <v>42329.682708333334</v>
      </c>
      <c r="E26399">
        <v>899</v>
      </c>
      <c r="F26399">
        <v>2016</v>
      </c>
    </row>
    <row r="26400" spans="1:8" x14ac:dyDescent="0.2">
      <c r="A26400">
        <v>6.6808817751359795E+17</v>
      </c>
      <c r="B26400" t="s">
        <v>53239</v>
      </c>
      <c r="C26400" t="s">
        <v>53240</v>
      </c>
      <c r="D26400" s="1">
        <v>42329.685277777775</v>
      </c>
      <c r="E26400">
        <v>1034</v>
      </c>
      <c r="F26400">
        <v>2229</v>
      </c>
      <c r="G26400" t="s">
        <v>89</v>
      </c>
    </row>
    <row r="26401" spans="1:8" x14ac:dyDescent="0.2">
      <c r="A26401">
        <v>6.6809036728428096E+17</v>
      </c>
      <c r="B26401" t="s">
        <v>53241</v>
      </c>
      <c r="C26401" t="s">
        <v>53242</v>
      </c>
      <c r="D26401" s="1">
        <v>42329.691319444442</v>
      </c>
      <c r="E26401">
        <v>2034</v>
      </c>
      <c r="F26401">
        <v>4927</v>
      </c>
    </row>
    <row r="26402" spans="1:8" x14ac:dyDescent="0.2">
      <c r="A26402">
        <v>6.6809266337632205E+17</v>
      </c>
      <c r="B26402" t="s">
        <v>53243</v>
      </c>
      <c r="C26402" t="s">
        <v>53244</v>
      </c>
      <c r="D26402" s="1">
        <v>42329.697662037041</v>
      </c>
      <c r="E26402">
        <v>660</v>
      </c>
      <c r="F26402">
        <v>1796</v>
      </c>
    </row>
    <row r="26403" spans="1:8" x14ac:dyDescent="0.2">
      <c r="A26403">
        <v>6.6816021412279898E+17</v>
      </c>
      <c r="B26403" t="s">
        <v>53245</v>
      </c>
      <c r="C26403" t="s">
        <v>53246</v>
      </c>
      <c r="D26403" s="1">
        <v>42329.884062500001</v>
      </c>
      <c r="E26403">
        <v>615</v>
      </c>
      <c r="F26403">
        <v>2037</v>
      </c>
      <c r="G26403" t="s">
        <v>89</v>
      </c>
    </row>
    <row r="26404" spans="1:8" x14ac:dyDescent="0.2">
      <c r="A26404">
        <v>6.6816715589724902E+17</v>
      </c>
      <c r="B26404" t="s">
        <v>53247</v>
      </c>
      <c r="C26404" t="s">
        <v>53248</v>
      </c>
      <c r="D26404" s="1">
        <v>42329.903217592589</v>
      </c>
      <c r="E26404">
        <v>1018</v>
      </c>
      <c r="F26404">
        <v>2613</v>
      </c>
      <c r="H26404" t="s">
        <v>616</v>
      </c>
    </row>
    <row r="26405" spans="1:8" x14ac:dyDescent="0.2">
      <c r="A26405">
        <v>6.68167333404352E+17</v>
      </c>
      <c r="B26405" t="s">
        <v>53249</v>
      </c>
      <c r="C26405" t="s">
        <v>53250</v>
      </c>
      <c r="D26405" s="1">
        <v>42329.903703703705</v>
      </c>
      <c r="E26405">
        <v>2058</v>
      </c>
      <c r="F26405">
        <v>5183</v>
      </c>
      <c r="H26405" t="s">
        <v>13093</v>
      </c>
    </row>
    <row r="26406" spans="1:8" x14ac:dyDescent="0.2">
      <c r="A26406">
        <v>6.6818437647211699E+17</v>
      </c>
      <c r="B26406" t="s">
        <v>53251</v>
      </c>
      <c r="C26406" t="s">
        <v>53252</v>
      </c>
      <c r="D26406" s="1">
        <v>42329.950740740744</v>
      </c>
      <c r="E26406">
        <v>459</v>
      </c>
      <c r="F26406">
        <v>1262</v>
      </c>
      <c r="G26406" t="s">
        <v>89</v>
      </c>
    </row>
    <row r="26407" spans="1:8" x14ac:dyDescent="0.2">
      <c r="A26407">
        <v>6.6820272253399398E+17</v>
      </c>
      <c r="B26407" t="s">
        <v>53253</v>
      </c>
      <c r="C26407" t="s">
        <v>53254</v>
      </c>
      <c r="D26407" s="1">
        <v>42330.00136574074</v>
      </c>
      <c r="E26407">
        <v>787</v>
      </c>
      <c r="F26407">
        <v>1870</v>
      </c>
      <c r="G26407" t="s">
        <v>89</v>
      </c>
    </row>
    <row r="26408" spans="1:8" x14ac:dyDescent="0.2">
      <c r="A26408">
        <v>6.6820278641745894E+17</v>
      </c>
      <c r="B26408" t="s">
        <v>53255</v>
      </c>
      <c r="C26408" t="s">
        <v>53256</v>
      </c>
      <c r="D26408" s="1">
        <v>42330.001539351855</v>
      </c>
      <c r="E26408">
        <v>551</v>
      </c>
      <c r="F26408">
        <v>1240</v>
      </c>
      <c r="G26408" t="s">
        <v>215</v>
      </c>
    </row>
    <row r="26409" spans="1:8" x14ac:dyDescent="0.2">
      <c r="A26409">
        <v>6.6820499682824102E+17</v>
      </c>
      <c r="B26409" t="s">
        <v>53257</v>
      </c>
      <c r="C26409" t="s">
        <v>53258</v>
      </c>
      <c r="D26409" s="1">
        <v>42330.007638888892</v>
      </c>
      <c r="E26409">
        <v>761</v>
      </c>
      <c r="F26409">
        <v>1615</v>
      </c>
      <c r="G26409" t="s">
        <v>89</v>
      </c>
    </row>
    <row r="26410" spans="1:8" x14ac:dyDescent="0.2">
      <c r="A26410">
        <v>6.6820530824688794E+17</v>
      </c>
      <c r="B26410" t="s">
        <v>53259</v>
      </c>
      <c r="C26410" t="s">
        <v>53260</v>
      </c>
      <c r="D26410" s="1">
        <v>42330.00849537037</v>
      </c>
      <c r="E26410">
        <v>991</v>
      </c>
      <c r="F26410">
        <v>1421</v>
      </c>
      <c r="G26410" t="s">
        <v>89</v>
      </c>
      <c r="H26410" t="s">
        <v>390</v>
      </c>
    </row>
    <row r="26411" spans="1:8" x14ac:dyDescent="0.2">
      <c r="A26411">
        <v>6.6820631759779802E+17</v>
      </c>
      <c r="B26411" t="s">
        <v>53261</v>
      </c>
      <c r="C26411" t="s">
        <v>53262</v>
      </c>
      <c r="D26411" s="1">
        <v>42330.011284722219</v>
      </c>
      <c r="E26411">
        <v>540</v>
      </c>
      <c r="F26411">
        <v>1338</v>
      </c>
      <c r="G26411" t="s">
        <v>89</v>
      </c>
    </row>
    <row r="26412" spans="1:8" x14ac:dyDescent="0.2">
      <c r="A26412">
        <v>6.6820671696261094E+17</v>
      </c>
      <c r="B26412" t="s">
        <v>53263</v>
      </c>
      <c r="C26412" t="s">
        <v>53264</v>
      </c>
      <c r="D26412" s="1">
        <v>42330.012384259258</v>
      </c>
      <c r="E26412">
        <v>851</v>
      </c>
      <c r="F26412">
        <v>1691</v>
      </c>
      <c r="G26412" t="s">
        <v>89</v>
      </c>
    </row>
    <row r="26413" spans="1:8" x14ac:dyDescent="0.2">
      <c r="A26413">
        <v>6.6820911040030298E+17</v>
      </c>
      <c r="B26413" t="s">
        <v>53265</v>
      </c>
      <c r="C26413" t="s">
        <v>53266</v>
      </c>
      <c r="D26413" s="1">
        <v>42330.018993055557</v>
      </c>
      <c r="E26413">
        <v>572</v>
      </c>
      <c r="F26413">
        <v>1005</v>
      </c>
      <c r="G26413" t="s">
        <v>89</v>
      </c>
    </row>
    <row r="26414" spans="1:8" x14ac:dyDescent="0.2">
      <c r="A26414">
        <v>6.6820981593677005E+17</v>
      </c>
      <c r="B26414" t="s">
        <v>53267</v>
      </c>
      <c r="C26414" t="s">
        <v>53268</v>
      </c>
      <c r="D26414" s="1">
        <v>42330.020937499998</v>
      </c>
      <c r="E26414">
        <v>656</v>
      </c>
      <c r="F26414">
        <v>1813</v>
      </c>
      <c r="G26414" t="s">
        <v>215</v>
      </c>
    </row>
    <row r="26415" spans="1:8" x14ac:dyDescent="0.2">
      <c r="A26415">
        <v>6.6821247869485798E+17</v>
      </c>
      <c r="B26415" t="s">
        <v>53269</v>
      </c>
      <c r="C26415" t="s">
        <v>53270</v>
      </c>
      <c r="D26415" s="1">
        <v>42330.028287037036</v>
      </c>
      <c r="E26415">
        <v>770</v>
      </c>
      <c r="F26415">
        <v>1669</v>
      </c>
      <c r="G26415" t="s">
        <v>89</v>
      </c>
      <c r="H26415" t="s">
        <v>53271</v>
      </c>
    </row>
    <row r="26416" spans="1:8" x14ac:dyDescent="0.2">
      <c r="A26416">
        <v>6.6822947380911296E+17</v>
      </c>
      <c r="B26416" t="s">
        <v>53272</v>
      </c>
      <c r="C26416" t="s">
        <v>53273</v>
      </c>
      <c r="D26416" s="1">
        <v>42330.075185185182</v>
      </c>
      <c r="E26416">
        <v>550</v>
      </c>
      <c r="F26416">
        <v>1343</v>
      </c>
      <c r="G26416" t="s">
        <v>215</v>
      </c>
    </row>
    <row r="26417" spans="1:8" x14ac:dyDescent="0.2">
      <c r="A26417">
        <v>6.6823003815690995E+17</v>
      </c>
      <c r="B26417" t="s">
        <v>53274</v>
      </c>
      <c r="C26417" t="s">
        <v>53275</v>
      </c>
      <c r="D26417" s="1">
        <v>42330.076736111114</v>
      </c>
      <c r="E26417">
        <v>729</v>
      </c>
      <c r="F26417">
        <v>1596</v>
      </c>
      <c r="G26417" t="s">
        <v>576</v>
      </c>
    </row>
    <row r="26418" spans="1:8" x14ac:dyDescent="0.2">
      <c r="A26418">
        <v>6.6823052017876096E+17</v>
      </c>
      <c r="B26418" t="s">
        <v>53276</v>
      </c>
      <c r="C26418" t="s">
        <v>53277</v>
      </c>
      <c r="D26418" s="1">
        <v>42330.078067129631</v>
      </c>
      <c r="E26418">
        <v>1002</v>
      </c>
      <c r="F26418">
        <v>1774</v>
      </c>
      <c r="G26418" t="s">
        <v>215</v>
      </c>
      <c r="H26418" t="s">
        <v>390</v>
      </c>
    </row>
    <row r="26419" spans="1:8" x14ac:dyDescent="0.2">
      <c r="A26419">
        <v>6.6825556999685299E+17</v>
      </c>
      <c r="B26419" t="s">
        <v>53278</v>
      </c>
      <c r="C26419" t="s">
        <v>53279</v>
      </c>
      <c r="D26419" s="1">
        <v>42330.147199074076</v>
      </c>
      <c r="E26419">
        <v>890</v>
      </c>
      <c r="F26419">
        <v>2175</v>
      </c>
      <c r="G26419" t="s">
        <v>89</v>
      </c>
    </row>
    <row r="26420" spans="1:8" x14ac:dyDescent="0.2">
      <c r="A26420">
        <v>6.6825573675814502E+17</v>
      </c>
      <c r="B26420" t="s">
        <v>53280</v>
      </c>
      <c r="C26420" t="s">
        <v>53281</v>
      </c>
      <c r="D26420" s="1">
        <v>42330.147650462961</v>
      </c>
      <c r="E26420">
        <v>1071</v>
      </c>
      <c r="F26420">
        <v>2611</v>
      </c>
      <c r="G26420" t="s">
        <v>215</v>
      </c>
    </row>
    <row r="26421" spans="1:8" x14ac:dyDescent="0.2">
      <c r="A26421">
        <v>6.6840271724154803E+17</v>
      </c>
      <c r="B26421" t="s">
        <v>53282</v>
      </c>
      <c r="C26421" t="s">
        <v>53283</v>
      </c>
      <c r="D26421" s="1">
        <v>42330.553240740737</v>
      </c>
      <c r="E26421">
        <v>550</v>
      </c>
      <c r="F26421">
        <v>1652</v>
      </c>
      <c r="G26421" t="s">
        <v>89</v>
      </c>
    </row>
    <row r="26422" spans="1:8" x14ac:dyDescent="0.2">
      <c r="A26422">
        <v>6.6840521565424E+17</v>
      </c>
      <c r="B26422" t="s">
        <v>53284</v>
      </c>
      <c r="C26422" t="s">
        <v>53285</v>
      </c>
      <c r="D26422" s="1">
        <v>42330.56013888889</v>
      </c>
      <c r="E26422">
        <v>928</v>
      </c>
      <c r="F26422">
        <v>2599</v>
      </c>
      <c r="G26422" t="s">
        <v>215</v>
      </c>
    </row>
    <row r="26423" spans="1:8" x14ac:dyDescent="0.2">
      <c r="A26423">
        <v>6.6840692223265894E+17</v>
      </c>
      <c r="B26423" t="s">
        <v>53286</v>
      </c>
      <c r="C26423" t="s">
        <v>53287</v>
      </c>
      <c r="D26423" s="1">
        <v>42330.564849537041</v>
      </c>
      <c r="E26423">
        <v>722</v>
      </c>
      <c r="F26423">
        <v>2176</v>
      </c>
      <c r="G26423" t="s">
        <v>215</v>
      </c>
    </row>
    <row r="26424" spans="1:8" x14ac:dyDescent="0.2">
      <c r="A26424">
        <v>6.6844153964389901E+17</v>
      </c>
      <c r="B26424" t="s">
        <v>53288</v>
      </c>
      <c r="C26424" t="s">
        <v>53289</v>
      </c>
      <c r="D26424" s="1">
        <v>42330.660370370373</v>
      </c>
      <c r="E26424">
        <v>2094</v>
      </c>
      <c r="F26424">
        <v>6421</v>
      </c>
    </row>
    <row r="26425" spans="1:8" x14ac:dyDescent="0.2">
      <c r="A26425">
        <v>6.6845731826739994E+17</v>
      </c>
      <c r="B26425" t="s">
        <v>53290</v>
      </c>
      <c r="C26425" t="s">
        <v>53291</v>
      </c>
      <c r="D26425" s="1">
        <v>42330.703912037039</v>
      </c>
      <c r="E26425">
        <v>4693</v>
      </c>
      <c r="F26425">
        <v>10513</v>
      </c>
    </row>
    <row r="26426" spans="1:8" x14ac:dyDescent="0.2">
      <c r="A26426">
        <v>6.6845883767080499E+17</v>
      </c>
      <c r="B26426" t="s">
        <v>53292</v>
      </c>
      <c r="C26426" t="s">
        <v>53293</v>
      </c>
      <c r="D26426" s="1">
        <v>42330.708101851851</v>
      </c>
      <c r="E26426">
        <v>4304</v>
      </c>
      <c r="F26426">
        <v>8502</v>
      </c>
    </row>
    <row r="26427" spans="1:8" x14ac:dyDescent="0.2">
      <c r="A26427">
        <v>6.6849571613903603E+17</v>
      </c>
      <c r="B26427" t="s">
        <v>53294</v>
      </c>
      <c r="C26427" t="s">
        <v>53295</v>
      </c>
      <c r="D26427" s="1">
        <v>42330.809872685182</v>
      </c>
      <c r="E26427">
        <v>1877</v>
      </c>
      <c r="F26427">
        <v>3788</v>
      </c>
      <c r="H26427" t="s">
        <v>616</v>
      </c>
    </row>
    <row r="26428" spans="1:8" x14ac:dyDescent="0.2">
      <c r="A26428">
        <v>6.6851913776592794E+17</v>
      </c>
      <c r="B26428" t="s">
        <v>53296</v>
      </c>
      <c r="C26428" t="s">
        <v>53297</v>
      </c>
      <c r="D26428" s="1">
        <v>42330.874502314815</v>
      </c>
      <c r="E26428">
        <v>573</v>
      </c>
      <c r="F26428">
        <v>1386</v>
      </c>
      <c r="G26428" t="s">
        <v>215</v>
      </c>
    </row>
    <row r="26429" spans="1:8" x14ac:dyDescent="0.2">
      <c r="A26429">
        <v>6.6852061469782003E+17</v>
      </c>
      <c r="B26429" t="s">
        <v>53298</v>
      </c>
      <c r="C26429" t="s">
        <v>53299</v>
      </c>
      <c r="D26429" s="1">
        <v>42330.878576388888</v>
      </c>
      <c r="E26429">
        <v>6639</v>
      </c>
      <c r="F26429">
        <v>8853</v>
      </c>
      <c r="G26429" t="s">
        <v>487</v>
      </c>
    </row>
    <row r="26430" spans="1:8" x14ac:dyDescent="0.2">
      <c r="A26430">
        <v>6.6852084502803994E+17</v>
      </c>
      <c r="B26430" t="s">
        <v>53300</v>
      </c>
      <c r="C26430" t="s">
        <v>53301</v>
      </c>
      <c r="D26430" s="1">
        <v>42330.879212962966</v>
      </c>
      <c r="E26430">
        <v>979</v>
      </c>
      <c r="F26430">
        <v>2218</v>
      </c>
      <c r="G26430" t="s">
        <v>215</v>
      </c>
      <c r="H26430" t="s">
        <v>390</v>
      </c>
    </row>
    <row r="26431" spans="1:8" x14ac:dyDescent="0.2">
      <c r="A26431">
        <v>6.6852112141167795E+17</v>
      </c>
      <c r="B26431" t="s">
        <v>53302</v>
      </c>
      <c r="C26431" t="s">
        <v>53303</v>
      </c>
      <c r="D26431" s="1">
        <v>42330.879976851851</v>
      </c>
      <c r="E26431">
        <v>999</v>
      </c>
      <c r="F26431">
        <v>2943</v>
      </c>
      <c r="G26431" t="s">
        <v>89</v>
      </c>
    </row>
    <row r="26432" spans="1:8" x14ac:dyDescent="0.2">
      <c r="A26432">
        <v>6.6855608654749594E+17</v>
      </c>
      <c r="B26432" t="s">
        <v>53304</v>
      </c>
      <c r="C26432" t="s">
        <v>53305</v>
      </c>
      <c r="D26432" s="1">
        <v>42330.976458333331</v>
      </c>
      <c r="E26432">
        <v>1265</v>
      </c>
      <c r="F26432">
        <v>2388</v>
      </c>
      <c r="G26432" t="s">
        <v>89</v>
      </c>
    </row>
    <row r="26433" spans="1:8" x14ac:dyDescent="0.2">
      <c r="A26433">
        <v>6.6855760618994406E+17</v>
      </c>
      <c r="B26433" t="s">
        <v>53306</v>
      </c>
      <c r="C26433" t="s">
        <v>53307</v>
      </c>
      <c r="D26433" s="1">
        <v>42330.98065972222</v>
      </c>
      <c r="E26433">
        <v>970</v>
      </c>
      <c r="F26433">
        <v>2105</v>
      </c>
      <c r="G26433" t="s">
        <v>487</v>
      </c>
    </row>
    <row r="26434" spans="1:8" x14ac:dyDescent="0.2">
      <c r="A26434">
        <v>6.6855774733668698E+17</v>
      </c>
      <c r="B26434" t="s">
        <v>53308</v>
      </c>
      <c r="C26434" t="s">
        <v>53309</v>
      </c>
      <c r="D26434" s="1">
        <v>42330.981041666666</v>
      </c>
      <c r="E26434">
        <v>962</v>
      </c>
      <c r="F26434">
        <v>1945</v>
      </c>
      <c r="G26434" t="s">
        <v>215</v>
      </c>
    </row>
    <row r="26435" spans="1:8" x14ac:dyDescent="0.2">
      <c r="A26435">
        <v>6.68557999179472E+17</v>
      </c>
      <c r="B26435" t="s">
        <v>53310</v>
      </c>
      <c r="C26435" t="s">
        <v>53311</v>
      </c>
      <c r="D26435" s="1">
        <v>42330.981736111113</v>
      </c>
      <c r="E26435">
        <v>857</v>
      </c>
      <c r="F26435">
        <v>1983</v>
      </c>
      <c r="G26435" t="s">
        <v>52928</v>
      </c>
    </row>
    <row r="26436" spans="1:8" x14ac:dyDescent="0.2">
      <c r="A26436">
        <v>6.6856022777260403E+17</v>
      </c>
      <c r="B26436" t="s">
        <v>53312</v>
      </c>
      <c r="C26436" t="s">
        <v>53313</v>
      </c>
      <c r="D26436" s="1">
        <v>42330.987893518519</v>
      </c>
      <c r="E26436">
        <v>769</v>
      </c>
      <c r="F26436">
        <v>1868</v>
      </c>
      <c r="G26436" t="s">
        <v>53314</v>
      </c>
    </row>
    <row r="26437" spans="1:8" x14ac:dyDescent="0.2">
      <c r="A26437">
        <v>6.6856116392027699E+17</v>
      </c>
      <c r="B26437" t="s">
        <v>53315</v>
      </c>
      <c r="C26437" t="s">
        <v>53316</v>
      </c>
      <c r="D26437" s="1">
        <v>42330.990474537037</v>
      </c>
      <c r="E26437">
        <v>738</v>
      </c>
      <c r="F26437">
        <v>1588</v>
      </c>
      <c r="G26437" t="s">
        <v>215</v>
      </c>
      <c r="H26437" t="s">
        <v>23328</v>
      </c>
    </row>
    <row r="26438" spans="1:8" x14ac:dyDescent="0.2">
      <c r="A26438">
        <v>6.6856384390438003E+17</v>
      </c>
      <c r="B26438" t="s">
        <v>53317</v>
      </c>
      <c r="C26438" t="s">
        <v>53318</v>
      </c>
      <c r="D26438" s="1">
        <v>42330.997870370367</v>
      </c>
      <c r="E26438">
        <v>5529</v>
      </c>
      <c r="F26438">
        <v>11143</v>
      </c>
    </row>
    <row r="26439" spans="1:8" x14ac:dyDescent="0.2">
      <c r="A26439">
        <v>6.6859433196877798E+17</v>
      </c>
      <c r="B26439" t="s">
        <v>53319</v>
      </c>
      <c r="C26439" t="s">
        <v>53320</v>
      </c>
      <c r="D26439" s="1">
        <v>42331.082002314812</v>
      </c>
      <c r="E26439">
        <v>944</v>
      </c>
      <c r="F26439">
        <v>2819</v>
      </c>
      <c r="G26439" t="s">
        <v>215</v>
      </c>
    </row>
    <row r="26440" spans="1:8" x14ac:dyDescent="0.2">
      <c r="A26440">
        <v>6.6882702071816102E+17</v>
      </c>
      <c r="B26440" t="s">
        <v>53321</v>
      </c>
      <c r="C26440" t="s">
        <v>53322</v>
      </c>
      <c r="D26440" s="1">
        <v>42331.724097222221</v>
      </c>
      <c r="E26440">
        <v>889</v>
      </c>
      <c r="F26440">
        <v>2294</v>
      </c>
      <c r="G26440" t="s">
        <v>89</v>
      </c>
    </row>
    <row r="26441" spans="1:8" x14ac:dyDescent="0.2">
      <c r="A26441">
        <v>6.6882713923242304E+17</v>
      </c>
      <c r="B26441" t="s">
        <v>53323</v>
      </c>
      <c r="C26441" t="s">
        <v>53324</v>
      </c>
      <c r="D26441" s="1">
        <v>42331.724421296298</v>
      </c>
      <c r="E26441">
        <v>903</v>
      </c>
      <c r="F26441">
        <v>2288</v>
      </c>
      <c r="G26441" t="s">
        <v>215</v>
      </c>
    </row>
    <row r="26442" spans="1:8" x14ac:dyDescent="0.2">
      <c r="A26442">
        <v>6.6882789463073101E+17</v>
      </c>
      <c r="B26442" t="s">
        <v>53325</v>
      </c>
      <c r="C26442" t="s">
        <v>53326</v>
      </c>
      <c r="D26442" s="1">
        <v>42331.726504629631</v>
      </c>
      <c r="E26442">
        <v>1756</v>
      </c>
      <c r="F26442">
        <v>4929</v>
      </c>
    </row>
    <row r="26443" spans="1:8" x14ac:dyDescent="0.2">
      <c r="A26443">
        <v>6.6883383358906304E+17</v>
      </c>
      <c r="B26443" t="s">
        <v>53327</v>
      </c>
      <c r="C26443" t="s">
        <v>53328</v>
      </c>
      <c r="D26443" s="1">
        <v>42331.742893518516</v>
      </c>
      <c r="E26443">
        <v>1630</v>
      </c>
      <c r="F26443">
        <v>3329</v>
      </c>
    </row>
    <row r="26444" spans="1:8" x14ac:dyDescent="0.2">
      <c r="A26444">
        <v>6.6886307458623795E+17</v>
      </c>
      <c r="B26444" t="s">
        <v>53329</v>
      </c>
      <c r="C26444" t="s">
        <v>53330</v>
      </c>
      <c r="D26444" s="1">
        <v>42331.823587962965</v>
      </c>
      <c r="E26444">
        <v>3017</v>
      </c>
      <c r="F26444">
        <v>5878</v>
      </c>
      <c r="G26444" t="s">
        <v>89</v>
      </c>
      <c r="H26444" t="s">
        <v>616</v>
      </c>
    </row>
    <row r="26445" spans="1:8" x14ac:dyDescent="0.2">
      <c r="A26445">
        <v>6.6886726245615603E+17</v>
      </c>
      <c r="B26445" t="s">
        <v>53331</v>
      </c>
      <c r="C26445" t="s">
        <v>53332</v>
      </c>
      <c r="D26445" s="1">
        <v>42331.835138888891</v>
      </c>
      <c r="E26445">
        <v>2670</v>
      </c>
      <c r="F26445">
        <v>4288</v>
      </c>
      <c r="G26445" t="s">
        <v>89</v>
      </c>
    </row>
    <row r="26446" spans="1:8" x14ac:dyDescent="0.2">
      <c r="A26446">
        <v>6.6887580858546496E+17</v>
      </c>
      <c r="B26446" t="s">
        <v>53333</v>
      </c>
      <c r="C26446" t="s">
        <v>53334</v>
      </c>
      <c r="D26446" s="1">
        <v>42331.858726851853</v>
      </c>
      <c r="E26446">
        <v>2013</v>
      </c>
      <c r="F26446">
        <v>3575</v>
      </c>
      <c r="G26446" t="s">
        <v>215</v>
      </c>
    </row>
    <row r="26447" spans="1:8" x14ac:dyDescent="0.2">
      <c r="A26447">
        <v>6.6891487555762906E+17</v>
      </c>
      <c r="B26447" t="s">
        <v>53335</v>
      </c>
      <c r="C26447" t="s">
        <v>53336</v>
      </c>
      <c r="D26447" s="1">
        <v>42331.966527777775</v>
      </c>
      <c r="E26447">
        <v>2135</v>
      </c>
      <c r="F26447">
        <v>5411</v>
      </c>
      <c r="H26447" t="s">
        <v>390</v>
      </c>
    </row>
    <row r="26448" spans="1:8" x14ac:dyDescent="0.2">
      <c r="A26448">
        <v>6.6891657549231706E+17</v>
      </c>
      <c r="B26448" t="s">
        <v>53337</v>
      </c>
      <c r="C26448" t="s">
        <v>53338</v>
      </c>
      <c r="D26448" s="1">
        <v>42331.971226851849</v>
      </c>
      <c r="E26448">
        <v>947</v>
      </c>
      <c r="F26448">
        <v>3077</v>
      </c>
    </row>
    <row r="26449" spans="1:8" x14ac:dyDescent="0.2">
      <c r="A26449">
        <v>6.6891828174774195E+17</v>
      </c>
      <c r="B26449" t="s">
        <v>53339</v>
      </c>
      <c r="C26449" t="s">
        <v>53340</v>
      </c>
      <c r="D26449" s="1">
        <v>42331.975925925923</v>
      </c>
      <c r="E26449">
        <v>792</v>
      </c>
      <c r="F26449">
        <v>2411</v>
      </c>
      <c r="G26449" t="s">
        <v>53341</v>
      </c>
    </row>
    <row r="26450" spans="1:8" x14ac:dyDescent="0.2">
      <c r="A26450">
        <v>6.6891852211487501E+17</v>
      </c>
      <c r="B26450" t="s">
        <v>53342</v>
      </c>
      <c r="C26450" t="s">
        <v>53343</v>
      </c>
      <c r="D26450" s="1">
        <v>42331.976597222223</v>
      </c>
      <c r="E26450">
        <v>698</v>
      </c>
      <c r="F26450">
        <v>1386</v>
      </c>
      <c r="G26450" t="s">
        <v>215</v>
      </c>
    </row>
    <row r="26451" spans="1:8" x14ac:dyDescent="0.2">
      <c r="A26451">
        <v>6.68974414348816E+17</v>
      </c>
      <c r="B26451" t="s">
        <v>53344</v>
      </c>
      <c r="C26451" t="s">
        <v>53345</v>
      </c>
      <c r="D26451" s="1">
        <v>42332.13082175926</v>
      </c>
      <c r="E26451">
        <v>1962</v>
      </c>
      <c r="F26451">
        <v>5957</v>
      </c>
    </row>
    <row r="26452" spans="1:8" x14ac:dyDescent="0.2">
      <c r="A26452">
        <v>6.6899454958331904E+17</v>
      </c>
      <c r="B26452" t="s">
        <v>53346</v>
      </c>
      <c r="C26452" t="s">
        <v>53347</v>
      </c>
      <c r="D26452" s="1">
        <v>42332.186388888891</v>
      </c>
      <c r="E26452">
        <v>710</v>
      </c>
      <c r="F26452">
        <v>1919</v>
      </c>
      <c r="G26452" t="s">
        <v>215</v>
      </c>
    </row>
    <row r="26453" spans="1:8" x14ac:dyDescent="0.2">
      <c r="A26453">
        <v>6.6899488381489101E+17</v>
      </c>
      <c r="B26453" t="s">
        <v>53348</v>
      </c>
      <c r="C26453" t="s">
        <v>53349</v>
      </c>
      <c r="D26453" s="1">
        <v>42332.187314814815</v>
      </c>
      <c r="E26453">
        <v>1027</v>
      </c>
      <c r="F26453">
        <v>2087</v>
      </c>
      <c r="G26453" t="e">
        <f>David360NC</f>
        <v>#NAME?</v>
      </c>
      <c r="H26453" t="s">
        <v>616</v>
      </c>
    </row>
    <row r="26454" spans="1:8" x14ac:dyDescent="0.2">
      <c r="A26454">
        <v>6.6899518282262106E+17</v>
      </c>
      <c r="B26454" t="s">
        <v>53350</v>
      </c>
      <c r="C26454" t="s">
        <v>53351</v>
      </c>
      <c r="D26454" s="1">
        <v>42332.188136574077</v>
      </c>
      <c r="E26454">
        <v>900</v>
      </c>
      <c r="F26454">
        <v>2086</v>
      </c>
      <c r="G26454" t="s">
        <v>487</v>
      </c>
    </row>
    <row r="26455" spans="1:8" x14ac:dyDescent="0.2">
      <c r="A26455">
        <v>6.6899536477147098E+17</v>
      </c>
      <c r="B26455" t="s">
        <v>53352</v>
      </c>
      <c r="C26455" t="s">
        <v>53353</v>
      </c>
      <c r="D26455" s="1">
        <v>42332.188634259262</v>
      </c>
      <c r="E26455">
        <v>656</v>
      </c>
      <c r="F26455">
        <v>1651</v>
      </c>
      <c r="G26455" t="s">
        <v>576</v>
      </c>
    </row>
    <row r="26456" spans="1:8" x14ac:dyDescent="0.2">
      <c r="A26456">
        <v>6.6899806539159898E+17</v>
      </c>
      <c r="B26456" t="s">
        <v>53354</v>
      </c>
      <c r="C26456" t="s">
        <v>53355</v>
      </c>
      <c r="D26456" s="1">
        <v>42332.196087962962</v>
      </c>
      <c r="E26456">
        <v>570</v>
      </c>
      <c r="F26456">
        <v>1585</v>
      </c>
      <c r="G26456" t="s">
        <v>215</v>
      </c>
      <c r="H26456" t="s">
        <v>390</v>
      </c>
    </row>
    <row r="26457" spans="1:8" x14ac:dyDescent="0.2">
      <c r="A26457">
        <v>6.6899857727279104E+17</v>
      </c>
      <c r="B26457" t="s">
        <v>53356</v>
      </c>
      <c r="C26457" t="s">
        <v>53357</v>
      </c>
      <c r="D26457" s="1">
        <v>42332.197500000002</v>
      </c>
      <c r="E26457">
        <v>647</v>
      </c>
      <c r="F26457">
        <v>2095</v>
      </c>
      <c r="G26457" t="s">
        <v>576</v>
      </c>
    </row>
    <row r="26458" spans="1:8" x14ac:dyDescent="0.2">
      <c r="A26458">
        <v>6.6924467617676006E+17</v>
      </c>
      <c r="B26458" t="s">
        <v>53358</v>
      </c>
      <c r="C26458" t="s">
        <v>53359</v>
      </c>
      <c r="D26458" s="1">
        <v>42332.876608796294</v>
      </c>
      <c r="E26458">
        <v>2086</v>
      </c>
      <c r="F26458">
        <v>4370</v>
      </c>
      <c r="G26458" t="s">
        <v>89</v>
      </c>
    </row>
    <row r="26459" spans="1:8" x14ac:dyDescent="0.2">
      <c r="A26459">
        <v>6.69257715525488E+17</v>
      </c>
      <c r="B26459" t="s">
        <v>53360</v>
      </c>
      <c r="C26459" t="s">
        <v>53361</v>
      </c>
      <c r="D26459" s="1">
        <v>42332.912592592591</v>
      </c>
      <c r="E26459">
        <v>972</v>
      </c>
      <c r="F26459">
        <v>2775</v>
      </c>
    </row>
    <row r="26460" spans="1:8" x14ac:dyDescent="0.2">
      <c r="A26460">
        <v>6.6926132612501504E+17</v>
      </c>
      <c r="B26460" t="s">
        <v>53362</v>
      </c>
      <c r="C26460" t="s">
        <v>53363</v>
      </c>
      <c r="D26460" s="1">
        <v>42332.92255787037</v>
      </c>
      <c r="E26460">
        <v>717</v>
      </c>
      <c r="F26460">
        <v>1761</v>
      </c>
      <c r="G26460" t="s">
        <v>215</v>
      </c>
    </row>
    <row r="26461" spans="1:8" x14ac:dyDescent="0.2">
      <c r="A26461">
        <v>6.6926257805765005E+17</v>
      </c>
      <c r="B26461" t="s">
        <v>53364</v>
      </c>
      <c r="C26461" t="s">
        <v>53365</v>
      </c>
      <c r="D26461" s="1">
        <v>42332.926006944443</v>
      </c>
      <c r="E26461">
        <v>765</v>
      </c>
      <c r="F26461">
        <v>1376</v>
      </c>
      <c r="G26461" t="s">
        <v>89</v>
      </c>
    </row>
    <row r="26462" spans="1:8" x14ac:dyDescent="0.2">
      <c r="A26462">
        <v>6.6926338905151795E+17</v>
      </c>
      <c r="B26462" t="s">
        <v>53366</v>
      </c>
      <c r="C26462" t="s">
        <v>53367</v>
      </c>
      <c r="D26462" s="1">
        <v>42332.928240740737</v>
      </c>
      <c r="E26462">
        <v>1031</v>
      </c>
      <c r="F26462">
        <v>2455</v>
      </c>
      <c r="G26462" t="s">
        <v>215</v>
      </c>
    </row>
    <row r="26463" spans="1:8" x14ac:dyDescent="0.2">
      <c r="A26463">
        <v>6.6926422813040205E+17</v>
      </c>
      <c r="B26463" t="s">
        <v>53368</v>
      </c>
      <c r="C26463" t="s">
        <v>53369</v>
      </c>
      <c r="D26463" s="1">
        <v>42332.930555555555</v>
      </c>
      <c r="E26463">
        <v>652</v>
      </c>
      <c r="F26463">
        <v>1694</v>
      </c>
      <c r="G26463" t="s">
        <v>53370</v>
      </c>
      <c r="H26463" t="s">
        <v>390</v>
      </c>
    </row>
    <row r="26464" spans="1:8" x14ac:dyDescent="0.2">
      <c r="A26464">
        <v>6.6926487945968E+17</v>
      </c>
      <c r="B26464" t="s">
        <v>53371</v>
      </c>
      <c r="C26464" t="s">
        <v>53372</v>
      </c>
      <c r="D26464" s="1">
        <v>42332.93236111111</v>
      </c>
      <c r="E26464">
        <v>657</v>
      </c>
      <c r="F26464">
        <v>1697</v>
      </c>
      <c r="G26464" t="s">
        <v>215</v>
      </c>
    </row>
    <row r="26465" spans="1:8" x14ac:dyDescent="0.2">
      <c r="A26465">
        <v>6.6927322199322202E+17</v>
      </c>
      <c r="B26465" t="s">
        <v>53373</v>
      </c>
      <c r="C26465" t="s">
        <v>53374</v>
      </c>
      <c r="D26465" s="1">
        <v>42332.955381944441</v>
      </c>
      <c r="E26465">
        <v>2093</v>
      </c>
      <c r="F26465">
        <v>7471</v>
      </c>
      <c r="G26465" t="s">
        <v>89</v>
      </c>
    </row>
    <row r="26466" spans="1:8" x14ac:dyDescent="0.2">
      <c r="A26466">
        <v>6.6927523616095398E+17</v>
      </c>
      <c r="B26466" t="s">
        <v>53375</v>
      </c>
      <c r="C26466" t="s">
        <v>53376</v>
      </c>
      <c r="D26466" s="1">
        <v>42332.9609375</v>
      </c>
      <c r="E26466">
        <v>916</v>
      </c>
      <c r="F26466">
        <v>2160</v>
      </c>
    </row>
    <row r="26467" spans="1:8" x14ac:dyDescent="0.2">
      <c r="A26467">
        <v>6.6927749680271296E+17</v>
      </c>
      <c r="B26467" t="s">
        <v>53377</v>
      </c>
      <c r="C26467" t="s">
        <v>53378</v>
      </c>
      <c r="D26467" s="1">
        <v>42332.967175925929</v>
      </c>
      <c r="E26467">
        <v>626</v>
      </c>
      <c r="F26467">
        <v>1641</v>
      </c>
      <c r="G26467" t="s">
        <v>576</v>
      </c>
      <c r="H26467" t="s">
        <v>616</v>
      </c>
    </row>
    <row r="26468" spans="1:8" x14ac:dyDescent="0.2">
      <c r="A26468">
        <v>6.6928869593828902E+17</v>
      </c>
      <c r="B26468" t="s">
        <v>53379</v>
      </c>
      <c r="C26468" t="s">
        <v>53380</v>
      </c>
      <c r="D26468" s="1">
        <v>42332.998078703706</v>
      </c>
      <c r="E26468">
        <v>2135</v>
      </c>
      <c r="F26468">
        <v>4178</v>
      </c>
      <c r="G26468" t="s">
        <v>89</v>
      </c>
      <c r="H26468" t="s">
        <v>390</v>
      </c>
    </row>
    <row r="26469" spans="1:8" x14ac:dyDescent="0.2">
      <c r="A26469">
        <v>6.6936422092077005E+17</v>
      </c>
      <c r="B26469" t="s">
        <v>53381</v>
      </c>
      <c r="C26469" t="s">
        <v>53382</v>
      </c>
      <c r="D26469" s="1">
        <v>42333.206493055557</v>
      </c>
      <c r="E26469">
        <v>545</v>
      </c>
      <c r="F26469">
        <v>1614</v>
      </c>
      <c r="G26469" t="s">
        <v>215</v>
      </c>
    </row>
    <row r="26470" spans="1:8" x14ac:dyDescent="0.2">
      <c r="A26470">
        <v>6.6937404969340902E+17</v>
      </c>
      <c r="B26470" t="s">
        <v>53383</v>
      </c>
      <c r="C26470" t="s">
        <v>53384</v>
      </c>
      <c r="D26470" s="1">
        <v>42333.233611111114</v>
      </c>
      <c r="E26470">
        <v>856</v>
      </c>
      <c r="F26470">
        <v>2986</v>
      </c>
    </row>
    <row r="26471" spans="1:8" x14ac:dyDescent="0.2">
      <c r="A26471">
        <v>6.6937752714466496E+17</v>
      </c>
      <c r="B26471" t="s">
        <v>53385</v>
      </c>
      <c r="C26471" t="s">
        <v>53386</v>
      </c>
      <c r="D26471" s="1">
        <v>42333.243206018517</v>
      </c>
      <c r="E26471">
        <v>1222</v>
      </c>
      <c r="F26471">
        <v>2828</v>
      </c>
      <c r="H26471" t="s">
        <v>616</v>
      </c>
    </row>
    <row r="26472" spans="1:8" x14ac:dyDescent="0.2">
      <c r="A26472">
        <v>6.6937829226962906E+17</v>
      </c>
      <c r="B26472" t="s">
        <v>53387</v>
      </c>
      <c r="C26472" t="s">
        <v>53388</v>
      </c>
      <c r="D26472" s="1">
        <v>42333.245312500003</v>
      </c>
      <c r="E26472">
        <v>568</v>
      </c>
      <c r="F26472">
        <v>1359</v>
      </c>
      <c r="G26472" t="s">
        <v>576</v>
      </c>
      <c r="H26472" t="s">
        <v>390</v>
      </c>
    </row>
    <row r="26473" spans="1:8" x14ac:dyDescent="0.2">
      <c r="A26473">
        <v>6.6937834838521395E+17</v>
      </c>
      <c r="B26473" t="s">
        <v>53389</v>
      </c>
      <c r="C26473" t="s">
        <v>53390</v>
      </c>
      <c r="D26473" s="1">
        <v>42333.245474537034</v>
      </c>
      <c r="E26473">
        <v>548</v>
      </c>
      <c r="F26473">
        <v>1420</v>
      </c>
      <c r="G26473" t="s">
        <v>576</v>
      </c>
      <c r="H26473" t="s">
        <v>390</v>
      </c>
    </row>
    <row r="26474" spans="1:8" x14ac:dyDescent="0.2">
      <c r="A26474">
        <v>6.6937844315547597E+17</v>
      </c>
      <c r="B26474" t="s">
        <v>53391</v>
      </c>
      <c r="C26474" t="s">
        <v>53392</v>
      </c>
      <c r="D26474" s="1">
        <v>42333.245729166665</v>
      </c>
      <c r="E26474">
        <v>574</v>
      </c>
      <c r="F26474">
        <v>1662</v>
      </c>
      <c r="G26474" t="s">
        <v>487</v>
      </c>
    </row>
    <row r="26475" spans="1:8" x14ac:dyDescent="0.2">
      <c r="A26475">
        <v>6.6949867337881101E+17</v>
      </c>
      <c r="B26475" t="s">
        <v>53393</v>
      </c>
      <c r="C26475" t="s">
        <v>53394</v>
      </c>
      <c r="D26475" s="1">
        <v>42333.577511574076</v>
      </c>
      <c r="E26475">
        <v>1377</v>
      </c>
      <c r="F26475">
        <v>3182</v>
      </c>
      <c r="G26475" t="s">
        <v>215</v>
      </c>
    </row>
    <row r="26476" spans="1:8" x14ac:dyDescent="0.2">
      <c r="A26476">
        <v>6.6950663609299699E+17</v>
      </c>
      <c r="B26476" t="s">
        <v>53395</v>
      </c>
      <c r="C26476" t="s">
        <v>53396</v>
      </c>
      <c r="D26476" s="1">
        <v>42333.599479166667</v>
      </c>
      <c r="E26476">
        <v>729</v>
      </c>
      <c r="F26476">
        <v>2243</v>
      </c>
    </row>
    <row r="26477" spans="1:8" x14ac:dyDescent="0.2">
      <c r="A26477">
        <v>6.6950694930264E+17</v>
      </c>
      <c r="B26477" t="s">
        <v>53397</v>
      </c>
      <c r="C26477" t="s">
        <v>53398</v>
      </c>
      <c r="D26477" s="1">
        <v>42333.600347222222</v>
      </c>
      <c r="E26477">
        <v>588</v>
      </c>
      <c r="F26477">
        <v>1752</v>
      </c>
      <c r="G26477" t="s">
        <v>53399</v>
      </c>
    </row>
    <row r="26478" spans="1:8" x14ac:dyDescent="0.2">
      <c r="A26478">
        <v>6.6950714210215898E+17</v>
      </c>
      <c r="B26478" t="s">
        <v>53400</v>
      </c>
      <c r="C26478" t="s">
        <v>53401</v>
      </c>
      <c r="D26478" s="1">
        <v>42333.60087962963</v>
      </c>
      <c r="E26478">
        <v>512</v>
      </c>
      <c r="F26478">
        <v>1428</v>
      </c>
      <c r="G26478" t="s">
        <v>487</v>
      </c>
    </row>
    <row r="26479" spans="1:8" x14ac:dyDescent="0.2">
      <c r="A26479">
        <v>6.6950839416062298E+17</v>
      </c>
      <c r="B26479" t="s">
        <v>53402</v>
      </c>
      <c r="C26479" t="s">
        <v>53403</v>
      </c>
      <c r="D26479" s="1">
        <v>42333.604328703703</v>
      </c>
      <c r="E26479">
        <v>932</v>
      </c>
      <c r="F26479">
        <v>2282</v>
      </c>
      <c r="G26479" t="s">
        <v>53404</v>
      </c>
    </row>
    <row r="26480" spans="1:8" x14ac:dyDescent="0.2">
      <c r="A26480">
        <v>6.6950866122878106E+17</v>
      </c>
      <c r="B26480" t="s">
        <v>53405</v>
      </c>
      <c r="C26480" t="s">
        <v>53406</v>
      </c>
      <c r="D26480" s="1">
        <v>42333.605069444442</v>
      </c>
      <c r="E26480">
        <v>665</v>
      </c>
      <c r="F26480">
        <v>1609</v>
      </c>
      <c r="G26480" t="s">
        <v>546</v>
      </c>
      <c r="H26480" t="s">
        <v>390</v>
      </c>
    </row>
    <row r="26481" spans="1:8" x14ac:dyDescent="0.2">
      <c r="A26481">
        <v>6.6950896586103603E+17</v>
      </c>
      <c r="B26481" t="s">
        <v>53407</v>
      </c>
      <c r="C26481" t="s">
        <v>53408</v>
      </c>
      <c r="D26481" s="1">
        <v>42333.605902777781</v>
      </c>
      <c r="E26481">
        <v>572</v>
      </c>
      <c r="F26481">
        <v>1581</v>
      </c>
      <c r="G26481" t="s">
        <v>487</v>
      </c>
    </row>
    <row r="26482" spans="1:8" x14ac:dyDescent="0.2">
      <c r="A26482">
        <v>6.6951099650400998E+17</v>
      </c>
      <c r="B26482" t="s">
        <v>53409</v>
      </c>
      <c r="C26482" t="e">
        <f>_xlfn.SINGLE( KarlRove just totally bombed on _xlfn.SINGLE( Morning_Joe. _xlfn.SINGLE( FoxNews has him on even though He has lost all credibility))) - a [18]!Fox should dump Rove.</f>
        <v>#NAME?</v>
      </c>
      <c r="D26482" s="1">
        <v>42333.611516203702</v>
      </c>
      <c r="E26482">
        <v>574</v>
      </c>
      <c r="F26482">
        <v>1183</v>
      </c>
      <c r="G26482" t="s">
        <v>576</v>
      </c>
    </row>
    <row r="26483" spans="1:8" x14ac:dyDescent="0.2">
      <c r="A26483">
        <v>6.6960050148321997E+17</v>
      </c>
      <c r="B26483" t="s">
        <v>53410</v>
      </c>
      <c r="C26483" t="s">
        <v>53411</v>
      </c>
      <c r="D26483" s="1">
        <v>42333.858495370368</v>
      </c>
      <c r="E26483">
        <v>2318</v>
      </c>
      <c r="F26483">
        <v>5874</v>
      </c>
      <c r="H26483" t="s">
        <v>616</v>
      </c>
    </row>
    <row r="26484" spans="1:8" x14ac:dyDescent="0.2">
      <c r="A26484">
        <v>6.6965319342555494E+17</v>
      </c>
      <c r="B26484" t="s">
        <v>53412</v>
      </c>
      <c r="C26484" t="s">
        <v>53413</v>
      </c>
      <c r="D26484" s="1">
        <v>42334.003900462965</v>
      </c>
      <c r="E26484">
        <v>1514</v>
      </c>
      <c r="F26484">
        <v>3564</v>
      </c>
      <c r="G26484" t="s">
        <v>215</v>
      </c>
      <c r="H26484" t="s">
        <v>390</v>
      </c>
    </row>
    <row r="26485" spans="1:8" x14ac:dyDescent="0.2">
      <c r="A26485">
        <v>6.6967241777469402E+17</v>
      </c>
      <c r="B26485" t="s">
        <v>53414</v>
      </c>
      <c r="C26485" t="s">
        <v>53415</v>
      </c>
      <c r="D26485" s="1">
        <v>42334.056944444441</v>
      </c>
      <c r="E26485">
        <v>2000</v>
      </c>
      <c r="F26485">
        <v>3448</v>
      </c>
      <c r="G26485" t="s">
        <v>89</v>
      </c>
    </row>
    <row r="26486" spans="1:8" x14ac:dyDescent="0.2">
      <c r="A26486">
        <v>6.6968092232161997E+17</v>
      </c>
      <c r="B26486" t="s">
        <v>53416</v>
      </c>
      <c r="C26486" t="s">
        <v>53417</v>
      </c>
      <c r="D26486" s="1">
        <v>42334.080416666664</v>
      </c>
      <c r="E26486">
        <v>1749</v>
      </c>
      <c r="F26486">
        <v>4187</v>
      </c>
      <c r="H26486" t="s">
        <v>616</v>
      </c>
    </row>
    <row r="26487" spans="1:8" x14ac:dyDescent="0.2">
      <c r="A26487">
        <v>6.6968277467313702E+17</v>
      </c>
      <c r="B26487" t="s">
        <v>53418</v>
      </c>
      <c r="C26487" t="s">
        <v>53419</v>
      </c>
      <c r="D26487" s="1">
        <v>42334.085532407407</v>
      </c>
      <c r="E26487">
        <v>1329</v>
      </c>
      <c r="F26487">
        <v>2153</v>
      </c>
      <c r="G26487" t="s">
        <v>89</v>
      </c>
    </row>
    <row r="26488" spans="1:8" x14ac:dyDescent="0.2">
      <c r="A26488">
        <v>6.6968501974146202E+17</v>
      </c>
      <c r="B26488" t="s">
        <v>53420</v>
      </c>
      <c r="C26488" t="s">
        <v>53421</v>
      </c>
      <c r="D26488" s="1">
        <v>42334.091724537036</v>
      </c>
      <c r="E26488">
        <v>680</v>
      </c>
      <c r="F26488">
        <v>2031</v>
      </c>
      <c r="G26488" t="s">
        <v>215</v>
      </c>
    </row>
    <row r="26489" spans="1:8" x14ac:dyDescent="0.2">
      <c r="A26489">
        <v>6.6968749110084403E+17</v>
      </c>
      <c r="B26489" t="s">
        <v>53422</v>
      </c>
      <c r="C26489" t="s">
        <v>53423</v>
      </c>
      <c r="D26489" s="1">
        <v>42334.098541666666</v>
      </c>
      <c r="E26489">
        <v>1250</v>
      </c>
      <c r="F26489">
        <v>3018</v>
      </c>
      <c r="G26489" t="s">
        <v>89</v>
      </c>
    </row>
    <row r="26490" spans="1:8" x14ac:dyDescent="0.2">
      <c r="A26490">
        <v>6.6968816713877005E+17</v>
      </c>
      <c r="B26490" t="s">
        <v>53424</v>
      </c>
      <c r="C26490" t="s">
        <v>53425</v>
      </c>
      <c r="D26490" s="1">
        <v>42334.100405092591</v>
      </c>
      <c r="E26490">
        <v>739</v>
      </c>
      <c r="F26490">
        <v>1783</v>
      </c>
      <c r="G26490" t="s">
        <v>576</v>
      </c>
    </row>
    <row r="26491" spans="1:8" x14ac:dyDescent="0.2">
      <c r="A26491">
        <v>6.6968939811246003E+17</v>
      </c>
      <c r="B26491" t="s">
        <v>53426</v>
      </c>
      <c r="C26491" t="s">
        <v>53427</v>
      </c>
      <c r="D26491" s="1">
        <v>42334.103807870371</v>
      </c>
      <c r="E26491">
        <v>935</v>
      </c>
      <c r="F26491">
        <v>2323</v>
      </c>
      <c r="G26491" t="s">
        <v>89</v>
      </c>
    </row>
    <row r="26492" spans="1:8" x14ac:dyDescent="0.2">
      <c r="A26492">
        <v>6.6969099585708006E+17</v>
      </c>
      <c r="B26492" t="s">
        <v>53428</v>
      </c>
      <c r="C26492" t="s">
        <v>53429</v>
      </c>
      <c r="D26492" s="1">
        <v>42334.108217592591</v>
      </c>
      <c r="E26492">
        <v>1042</v>
      </c>
      <c r="F26492">
        <v>2694</v>
      </c>
      <c r="G26492" t="s">
        <v>89</v>
      </c>
    </row>
    <row r="26493" spans="1:8" x14ac:dyDescent="0.2">
      <c r="A26493">
        <v>6.6969236046551398E+17</v>
      </c>
      <c r="B26493" t="s">
        <v>53430</v>
      </c>
      <c r="C26493" t="s">
        <v>53431</v>
      </c>
      <c r="D26493" s="1">
        <v>42334.111979166664</v>
      </c>
      <c r="E26493">
        <v>1247</v>
      </c>
      <c r="F26493">
        <v>3736</v>
      </c>
      <c r="G26493" t="s">
        <v>89</v>
      </c>
    </row>
    <row r="26494" spans="1:8" x14ac:dyDescent="0.2">
      <c r="A26494">
        <v>6.6969481300509402E+17</v>
      </c>
      <c r="B26494" t="s">
        <v>53432</v>
      </c>
      <c r="C26494" t="s">
        <v>53433</v>
      </c>
      <c r="D26494" s="1">
        <v>42334.118750000001</v>
      </c>
      <c r="E26494">
        <v>970</v>
      </c>
      <c r="F26494">
        <v>2524</v>
      </c>
      <c r="G26494" t="s">
        <v>89</v>
      </c>
    </row>
    <row r="26495" spans="1:8" x14ac:dyDescent="0.2">
      <c r="A26495">
        <v>6.6986122446574298E+17</v>
      </c>
      <c r="B26495" t="s">
        <v>53434</v>
      </c>
      <c r="C26495" t="s">
        <v>53435</v>
      </c>
      <c r="D26495" s="1">
        <v>42334.577951388892</v>
      </c>
      <c r="E26495">
        <v>6420</v>
      </c>
      <c r="F26495">
        <v>16518</v>
      </c>
    </row>
    <row r="26496" spans="1:8" x14ac:dyDescent="0.2">
      <c r="A26496">
        <v>6.6998014247584499E+17</v>
      </c>
      <c r="B26496" t="s">
        <v>53436</v>
      </c>
      <c r="C26496" t="s">
        <v>53437</v>
      </c>
      <c r="D26496" s="1">
        <v>42334.906111111108</v>
      </c>
      <c r="E26496">
        <v>1650</v>
      </c>
      <c r="F26496">
        <v>3679</v>
      </c>
    </row>
    <row r="26497" spans="1:8" x14ac:dyDescent="0.2">
      <c r="A26497">
        <v>6.6998170844443405E+17</v>
      </c>
      <c r="B26497" t="s">
        <v>53438</v>
      </c>
      <c r="C26497" t="s">
        <v>53439</v>
      </c>
      <c r="D26497" s="1">
        <v>42334.910428240742</v>
      </c>
      <c r="E26497">
        <v>1548</v>
      </c>
      <c r="F26497">
        <v>3495</v>
      </c>
      <c r="G26497" t="s">
        <v>215</v>
      </c>
    </row>
    <row r="26498" spans="1:8" x14ac:dyDescent="0.2">
      <c r="A26498">
        <v>6.6999262924183104E+17</v>
      </c>
      <c r="B26498" t="s">
        <v>53440</v>
      </c>
      <c r="C26498" t="s">
        <v>53441</v>
      </c>
      <c r="D26498" s="1">
        <v>42334.940567129626</v>
      </c>
      <c r="E26498">
        <v>2033</v>
      </c>
      <c r="F26498">
        <v>5085</v>
      </c>
      <c r="H26498" t="s">
        <v>390</v>
      </c>
    </row>
    <row r="26499" spans="1:8" x14ac:dyDescent="0.2">
      <c r="A26499">
        <v>6.6999416191177894E+17</v>
      </c>
      <c r="B26499" t="s">
        <v>53442</v>
      </c>
      <c r="C26499" t="s">
        <v>53443</v>
      </c>
      <c r="D26499" s="1">
        <v>42334.944791666669</v>
      </c>
      <c r="E26499">
        <v>1290</v>
      </c>
      <c r="F26499">
        <v>3209</v>
      </c>
      <c r="G26499" t="s">
        <v>89</v>
      </c>
    </row>
    <row r="26500" spans="1:8" x14ac:dyDescent="0.2">
      <c r="A26500">
        <v>6.69995673945808E+17</v>
      </c>
      <c r="B26500" t="s">
        <v>53444</v>
      </c>
      <c r="C26500" t="s">
        <v>53445</v>
      </c>
      <c r="D26500" s="1">
        <v>42334.948969907404</v>
      </c>
      <c r="E26500">
        <v>1414</v>
      </c>
      <c r="F26500">
        <v>3810</v>
      </c>
      <c r="G26500" t="s">
        <v>89</v>
      </c>
    </row>
    <row r="26501" spans="1:8" x14ac:dyDescent="0.2">
      <c r="A26501">
        <v>6.70072283386544E+17</v>
      </c>
      <c r="B26501" t="s">
        <v>53446</v>
      </c>
      <c r="C26501" t="s">
        <v>53447</v>
      </c>
      <c r="D26501" s="1">
        <v>42335.160370370373</v>
      </c>
      <c r="E26501">
        <v>883</v>
      </c>
      <c r="F26501">
        <v>2407</v>
      </c>
      <c r="G26501" t="s">
        <v>576</v>
      </c>
    </row>
    <row r="26502" spans="1:8" x14ac:dyDescent="0.2">
      <c r="A26502">
        <v>6.7007389892338406E+17</v>
      </c>
      <c r="B26502" t="s">
        <v>53448</v>
      </c>
      <c r="C26502" t="s">
        <v>53449</v>
      </c>
      <c r="D26502" s="1">
        <v>42335.164826388886</v>
      </c>
      <c r="E26502">
        <v>598</v>
      </c>
      <c r="F26502">
        <v>1780</v>
      </c>
      <c r="G26502" t="s">
        <v>487</v>
      </c>
    </row>
    <row r="26503" spans="1:8" x14ac:dyDescent="0.2">
      <c r="A26503">
        <v>6.7007401108328397E+17</v>
      </c>
      <c r="B26503" t="s">
        <v>53450</v>
      </c>
      <c r="C26503" t="s">
        <v>53451</v>
      </c>
      <c r="D26503" s="1">
        <v>42335.165138888886</v>
      </c>
      <c r="E26503">
        <v>774</v>
      </c>
      <c r="F26503">
        <v>2163</v>
      </c>
      <c r="G26503" t="s">
        <v>215</v>
      </c>
    </row>
    <row r="26504" spans="1:8" x14ac:dyDescent="0.2">
      <c r="A26504">
        <v>6.7015282860269901E+17</v>
      </c>
      <c r="B26504" t="s">
        <v>53452</v>
      </c>
      <c r="C26504" t="s">
        <v>53453</v>
      </c>
      <c r="D26504" s="1">
        <v>42335.382627314815</v>
      </c>
      <c r="E26504">
        <v>4558</v>
      </c>
      <c r="F26504">
        <v>10022</v>
      </c>
      <c r="G26504" t="s">
        <v>89</v>
      </c>
    </row>
    <row r="26505" spans="1:8" x14ac:dyDescent="0.2">
      <c r="A26505">
        <v>6.7015845525732902E+17</v>
      </c>
      <c r="B26505" t="s">
        <v>53454</v>
      </c>
      <c r="C26505" t="s">
        <v>53455</v>
      </c>
      <c r="D26505" s="1">
        <v>42335.398159722223</v>
      </c>
      <c r="E26505">
        <v>1329</v>
      </c>
      <c r="F26505">
        <v>2982</v>
      </c>
      <c r="G26505" t="e">
        <f>VaughnVhalen</f>
        <v>#NAME?</v>
      </c>
    </row>
    <row r="26506" spans="1:8" x14ac:dyDescent="0.2">
      <c r="A26506">
        <v>6.7030988358196403E+17</v>
      </c>
      <c r="B26506" t="s">
        <v>53456</v>
      </c>
      <c r="C26506" t="s">
        <v>53457</v>
      </c>
      <c r="D26506" s="1">
        <v>42335.816018518519</v>
      </c>
      <c r="E26506">
        <v>615</v>
      </c>
      <c r="F26506">
        <v>1539</v>
      </c>
      <c r="G26506" t="s">
        <v>53458</v>
      </c>
    </row>
    <row r="26507" spans="1:8" x14ac:dyDescent="0.2">
      <c r="A26507">
        <v>6.7035652697717901E+17</v>
      </c>
      <c r="B26507" t="s">
        <v>53459</v>
      </c>
      <c r="C26507" t="s">
        <v>53460</v>
      </c>
      <c r="D26507" s="1">
        <v>42335.944733796299</v>
      </c>
      <c r="E26507">
        <v>762</v>
      </c>
      <c r="F26507">
        <v>2022</v>
      </c>
      <c r="G26507" t="s">
        <v>215</v>
      </c>
    </row>
    <row r="26508" spans="1:8" x14ac:dyDescent="0.2">
      <c r="A26508">
        <v>6.7035674782822797E+17</v>
      </c>
      <c r="B26508" t="s">
        <v>53461</v>
      </c>
      <c r="C26508" t="s">
        <v>53462</v>
      </c>
      <c r="D26508" s="1">
        <v>42335.945335648146</v>
      </c>
      <c r="E26508">
        <v>828</v>
      </c>
      <c r="F26508">
        <v>2175</v>
      </c>
      <c r="G26508" t="s">
        <v>576</v>
      </c>
    </row>
    <row r="26509" spans="1:8" x14ac:dyDescent="0.2">
      <c r="A26509">
        <v>6.7035746468928704E+17</v>
      </c>
      <c r="B26509" t="s">
        <v>53463</v>
      </c>
      <c r="C26509" t="s">
        <v>53464</v>
      </c>
      <c r="D26509" s="1">
        <v>42335.947314814817</v>
      </c>
      <c r="E26509">
        <v>904</v>
      </c>
      <c r="F26509">
        <v>2344</v>
      </c>
      <c r="G26509" t="s">
        <v>215</v>
      </c>
    </row>
    <row r="26510" spans="1:8" x14ac:dyDescent="0.2">
      <c r="A26510">
        <v>6.7038184941648205E+17</v>
      </c>
      <c r="B26510" t="s">
        <v>53465</v>
      </c>
      <c r="C26510" t="s">
        <v>53466</v>
      </c>
      <c r="D26510" s="1">
        <v>42336.014606481483</v>
      </c>
      <c r="E26510">
        <v>1719</v>
      </c>
      <c r="F26510">
        <v>3312</v>
      </c>
      <c r="H26510" t="s">
        <v>616</v>
      </c>
    </row>
    <row r="26511" spans="1:8" x14ac:dyDescent="0.2">
      <c r="A26511">
        <v>6.7043164760342502E+17</v>
      </c>
      <c r="B26511" t="s">
        <v>53467</v>
      </c>
      <c r="C26511" t="s">
        <v>53468</v>
      </c>
      <c r="D26511" s="1">
        <v>42336.152025462965</v>
      </c>
      <c r="E26511">
        <v>934</v>
      </c>
      <c r="F26511">
        <v>2240</v>
      </c>
      <c r="G26511" t="s">
        <v>576</v>
      </c>
      <c r="H26511" t="s">
        <v>23328</v>
      </c>
    </row>
    <row r="26512" spans="1:8" x14ac:dyDescent="0.2">
      <c r="A26512">
        <v>6.7055512714153894E+17</v>
      </c>
      <c r="B26512" t="s">
        <v>53469</v>
      </c>
      <c r="C26512" t="s">
        <v>53470</v>
      </c>
      <c r="D26512" s="1">
        <v>42336.492766203701</v>
      </c>
      <c r="E26512">
        <v>780</v>
      </c>
      <c r="F26512">
        <v>1619</v>
      </c>
      <c r="G26512" t="e">
        <f>Trump2016online</f>
        <v>#NAME?</v>
      </c>
      <c r="H26512" t="s">
        <v>616</v>
      </c>
    </row>
    <row r="26513" spans="1:8" x14ac:dyDescent="0.2">
      <c r="A26513">
        <v>6.7056077597142605E+17</v>
      </c>
      <c r="B26513" t="s">
        <v>53471</v>
      </c>
      <c r="C26513" t="s">
        <v>53472</v>
      </c>
      <c r="D26513" s="1">
        <v>42336.508356481485</v>
      </c>
      <c r="E26513">
        <v>1496</v>
      </c>
      <c r="F26513">
        <v>4669</v>
      </c>
    </row>
    <row r="26514" spans="1:8" x14ac:dyDescent="0.2">
      <c r="A26514">
        <v>6.7061122234207398E+17</v>
      </c>
      <c r="B26514" t="s">
        <v>53473</v>
      </c>
      <c r="C26514" t="s">
        <v>53474</v>
      </c>
      <c r="D26514" s="1">
        <v>42336.647557870368</v>
      </c>
      <c r="E26514">
        <v>823</v>
      </c>
      <c r="F26514">
        <v>2339</v>
      </c>
    </row>
    <row r="26515" spans="1:8" x14ac:dyDescent="0.2">
      <c r="A26515">
        <v>6.70612687907344E+17</v>
      </c>
      <c r="B26515" t="s">
        <v>53475</v>
      </c>
      <c r="C26515" t="s">
        <v>53476</v>
      </c>
      <c r="D26515" s="1">
        <v>42336.651597222219</v>
      </c>
      <c r="E26515">
        <v>1502</v>
      </c>
      <c r="F26515">
        <v>3779</v>
      </c>
    </row>
    <row r="26516" spans="1:8" x14ac:dyDescent="0.2">
      <c r="A26516">
        <v>6.7061282934765094E+17</v>
      </c>
      <c r="B26516" t="s">
        <v>53477</v>
      </c>
      <c r="C26516" t="s">
        <v>53478</v>
      </c>
      <c r="D26516" s="1">
        <v>42336.651990740742</v>
      </c>
      <c r="E26516">
        <v>799</v>
      </c>
      <c r="F26516">
        <v>2273</v>
      </c>
      <c r="G26516" t="s">
        <v>215</v>
      </c>
    </row>
    <row r="26517" spans="1:8" x14ac:dyDescent="0.2">
      <c r="A26517">
        <v>6.7064502908243904E+17</v>
      </c>
      <c r="B26517" t="s">
        <v>53479</v>
      </c>
      <c r="C26517" t="s">
        <v>53480</v>
      </c>
      <c r="D26517" s="1">
        <v>42336.740844907406</v>
      </c>
      <c r="E26517">
        <v>1110</v>
      </c>
      <c r="F26517">
        <v>3699</v>
      </c>
      <c r="H26517" t="s">
        <v>390</v>
      </c>
    </row>
    <row r="26518" spans="1:8" x14ac:dyDescent="0.2">
      <c r="A26518">
        <v>6.7069016268754906E+17</v>
      </c>
      <c r="B26518" t="s">
        <v>53481</v>
      </c>
      <c r="C26518" t="s">
        <v>53482</v>
      </c>
      <c r="D26518" s="1">
        <v>42336.865393518521</v>
      </c>
      <c r="E26518">
        <v>2970</v>
      </c>
      <c r="F26518">
        <v>7467</v>
      </c>
    </row>
    <row r="26519" spans="1:8" x14ac:dyDescent="0.2">
      <c r="A26519">
        <v>6.7074053098956301E+17</v>
      </c>
      <c r="B26519" t="s">
        <v>53483</v>
      </c>
      <c r="C26519" t="s">
        <v>53484</v>
      </c>
      <c r="D26519" s="1">
        <v>42337.004386574074</v>
      </c>
      <c r="E26519">
        <v>1241</v>
      </c>
      <c r="F26519">
        <v>2765</v>
      </c>
      <c r="G26519" t="e">
        <f>_xlfn.SINGLE( _xlfn.SINGLE(David360NC _xlfn.SINGLE(azblonde2015)))</f>
        <v>#NAME?</v>
      </c>
    </row>
    <row r="26520" spans="1:8" x14ac:dyDescent="0.2">
      <c r="A26520">
        <v>6.7074168446077696E+17</v>
      </c>
      <c r="B26520" t="s">
        <v>53485</v>
      </c>
      <c r="C26520" t="s">
        <v>53486</v>
      </c>
      <c r="D26520" s="1">
        <v>42337.007569444446</v>
      </c>
      <c r="E26520">
        <v>861</v>
      </c>
      <c r="F26520">
        <v>2282</v>
      </c>
      <c r="G26520" t="s">
        <v>576</v>
      </c>
    </row>
    <row r="26521" spans="1:8" x14ac:dyDescent="0.2">
      <c r="A26521">
        <v>6.7074271235058406E+17</v>
      </c>
      <c r="B26521" t="s">
        <v>53487</v>
      </c>
      <c r="C26521" t="s">
        <v>53488</v>
      </c>
      <c r="D26521" s="1">
        <v>42337.010405092595</v>
      </c>
      <c r="E26521">
        <v>593</v>
      </c>
      <c r="F26521">
        <v>1637</v>
      </c>
      <c r="G26521" t="s">
        <v>53489</v>
      </c>
      <c r="H26521" t="s">
        <v>390</v>
      </c>
    </row>
    <row r="26522" spans="1:8" x14ac:dyDescent="0.2">
      <c r="A26522">
        <v>6.7075485120322701E+17</v>
      </c>
      <c r="B26522" t="s">
        <v>53490</v>
      </c>
      <c r="C26522" t="s">
        <v>53491</v>
      </c>
      <c r="D26522" s="1">
        <v>42337.043900462966</v>
      </c>
      <c r="E26522">
        <v>599</v>
      </c>
      <c r="F26522">
        <v>1699</v>
      </c>
      <c r="G26522" t="s">
        <v>89</v>
      </c>
    </row>
    <row r="26523" spans="1:8" x14ac:dyDescent="0.2">
      <c r="A26523">
        <v>6.7075965340871002E+17</v>
      </c>
      <c r="B26523" t="s">
        <v>53492</v>
      </c>
      <c r="C26523" t="s">
        <v>53493</v>
      </c>
      <c r="D26523" s="1">
        <v>42337.057152777779</v>
      </c>
      <c r="E26523">
        <v>1989</v>
      </c>
      <c r="F26523">
        <v>5140</v>
      </c>
    </row>
    <row r="26524" spans="1:8" x14ac:dyDescent="0.2">
      <c r="A26524">
        <v>6.7081136309527296E+17</v>
      </c>
      <c r="B26524" t="s">
        <v>53494</v>
      </c>
      <c r="C26524" t="s">
        <v>53495</v>
      </c>
      <c r="D26524" s="1">
        <v>42337.199837962966</v>
      </c>
      <c r="E26524">
        <v>727</v>
      </c>
      <c r="F26524">
        <v>1779</v>
      </c>
      <c r="G26524" t="s">
        <v>487</v>
      </c>
    </row>
    <row r="26525" spans="1:8" x14ac:dyDescent="0.2">
      <c r="A26525">
        <v>6.7081168700034995E+17</v>
      </c>
      <c r="B26525" t="s">
        <v>53496</v>
      </c>
      <c r="C26525" t="s">
        <v>53497</v>
      </c>
      <c r="D26525" s="1">
        <v>42337.200729166667</v>
      </c>
      <c r="E26525">
        <v>526</v>
      </c>
      <c r="F26525">
        <v>1402</v>
      </c>
      <c r="G26525" t="s">
        <v>215</v>
      </c>
    </row>
    <row r="26526" spans="1:8" x14ac:dyDescent="0.2">
      <c r="A26526">
        <v>6.7081228775474701E+17</v>
      </c>
      <c r="B26526" t="s">
        <v>53498</v>
      </c>
      <c r="C26526" t="s">
        <v>53499</v>
      </c>
      <c r="D26526" s="1">
        <v>42337.20239583333</v>
      </c>
      <c r="E26526">
        <v>850</v>
      </c>
      <c r="F26526">
        <v>2175</v>
      </c>
      <c r="G26526" t="s">
        <v>215</v>
      </c>
    </row>
    <row r="26527" spans="1:8" x14ac:dyDescent="0.2">
      <c r="A26527">
        <v>6.7081376430495296E+17</v>
      </c>
      <c r="B26527" t="s">
        <v>53500</v>
      </c>
      <c r="C26527" t="s">
        <v>53501</v>
      </c>
      <c r="D26527" s="1">
        <v>42337.206469907411</v>
      </c>
      <c r="E26527">
        <v>635</v>
      </c>
      <c r="F26527">
        <v>1594</v>
      </c>
      <c r="G26527" t="s">
        <v>53502</v>
      </c>
    </row>
    <row r="26528" spans="1:8" x14ac:dyDescent="0.2">
      <c r="A26528">
        <v>6.7081529509168294E+17</v>
      </c>
      <c r="B26528" t="s">
        <v>53503</v>
      </c>
      <c r="C26528" t="s">
        <v>53504</v>
      </c>
      <c r="D26528" s="1">
        <v>42337.210694444446</v>
      </c>
      <c r="E26528">
        <v>1828</v>
      </c>
      <c r="F26528">
        <v>4739</v>
      </c>
      <c r="G26528" t="s">
        <v>89</v>
      </c>
    </row>
    <row r="26529" spans="1:8" x14ac:dyDescent="0.2">
      <c r="A26529">
        <v>6.7081577187497894E+17</v>
      </c>
      <c r="B26529" t="s">
        <v>53505</v>
      </c>
      <c r="C26529" t="s">
        <v>53506</v>
      </c>
      <c r="D26529" s="1">
        <v>42337.212002314816</v>
      </c>
      <c r="E26529">
        <v>1129</v>
      </c>
      <c r="F26529">
        <v>2805</v>
      </c>
      <c r="G26529" t="s">
        <v>53507</v>
      </c>
    </row>
    <row r="26530" spans="1:8" x14ac:dyDescent="0.2">
      <c r="A26530">
        <v>6.7089965634438694E+17</v>
      </c>
      <c r="B26530" t="s">
        <v>53508</v>
      </c>
      <c r="C26530" t="s">
        <v>53509</v>
      </c>
      <c r="D26530" s="1">
        <v>42337.443483796298</v>
      </c>
      <c r="E26530">
        <v>1018</v>
      </c>
      <c r="F26530">
        <v>1613</v>
      </c>
      <c r="G26530" t="s">
        <v>89</v>
      </c>
    </row>
    <row r="26531" spans="1:8" x14ac:dyDescent="0.2">
      <c r="A26531">
        <v>6.7090005725270003E+17</v>
      </c>
      <c r="B26531" t="s">
        <v>53510</v>
      </c>
      <c r="C26531" t="s">
        <v>53511</v>
      </c>
      <c r="D26531" s="1">
        <v>42337.444594907407</v>
      </c>
      <c r="E26531">
        <v>650</v>
      </c>
      <c r="F26531">
        <v>1951</v>
      </c>
      <c r="G26531" t="s">
        <v>215</v>
      </c>
      <c r="H26531" t="s">
        <v>390</v>
      </c>
    </row>
    <row r="26532" spans="1:8" x14ac:dyDescent="0.2">
      <c r="A26532">
        <v>6.7090018019199296E+17</v>
      </c>
      <c r="B26532" t="s">
        <v>53512</v>
      </c>
      <c r="C26532" t="s">
        <v>53513</v>
      </c>
      <c r="D26532" s="1">
        <v>42337.444930555554</v>
      </c>
      <c r="E26532">
        <v>991</v>
      </c>
      <c r="F26532">
        <v>2646</v>
      </c>
      <c r="G26532" t="s">
        <v>576</v>
      </c>
      <c r="H26532" t="s">
        <v>390</v>
      </c>
    </row>
    <row r="26533" spans="1:8" x14ac:dyDescent="0.2">
      <c r="A26533">
        <v>6.7107907850251405E+17</v>
      </c>
      <c r="B26533" t="s">
        <v>53514</v>
      </c>
      <c r="C26533" t="s">
        <v>53515</v>
      </c>
      <c r="D26533" s="1">
        <v>42337.938599537039</v>
      </c>
      <c r="E26533">
        <v>1026</v>
      </c>
      <c r="F26533">
        <v>2926</v>
      </c>
      <c r="G26533" t="s">
        <v>89</v>
      </c>
    </row>
    <row r="26534" spans="1:8" x14ac:dyDescent="0.2">
      <c r="A26534">
        <v>6.7108058093996403E+17</v>
      </c>
      <c r="B26534" t="s">
        <v>53516</v>
      </c>
      <c r="C26534" t="s">
        <v>53517</v>
      </c>
      <c r="D26534" s="1">
        <v>42337.942743055559</v>
      </c>
      <c r="E26534">
        <v>1602</v>
      </c>
      <c r="F26534">
        <v>3809</v>
      </c>
    </row>
    <row r="26535" spans="1:8" x14ac:dyDescent="0.2">
      <c r="A26535">
        <v>6.7108163242256704E+17</v>
      </c>
      <c r="B26535" t="s">
        <v>53518</v>
      </c>
      <c r="C26535" t="s">
        <v>53519</v>
      </c>
      <c r="D26535" s="1">
        <v>42337.945636574077</v>
      </c>
      <c r="E26535">
        <v>1172</v>
      </c>
      <c r="F26535">
        <v>2986</v>
      </c>
    </row>
    <row r="26536" spans="1:8" x14ac:dyDescent="0.2">
      <c r="A26536">
        <v>6.7108226050706598E+17</v>
      </c>
      <c r="B26536" t="s">
        <v>53520</v>
      </c>
      <c r="C26536" t="s">
        <v>53521</v>
      </c>
      <c r="D26536" s="1">
        <v>42337.947372685187</v>
      </c>
      <c r="E26536">
        <v>1679</v>
      </c>
      <c r="F26536">
        <v>2461</v>
      </c>
      <c r="G26536" t="s">
        <v>487</v>
      </c>
    </row>
    <row r="26537" spans="1:8" x14ac:dyDescent="0.2">
      <c r="A26537">
        <v>6.7113790195935603E+17</v>
      </c>
      <c r="B26537" t="s">
        <v>53522</v>
      </c>
      <c r="C26537" t="s">
        <v>53523</v>
      </c>
      <c r="D26537" s="1">
        <v>42338.100914351853</v>
      </c>
      <c r="E26537">
        <v>588</v>
      </c>
      <c r="F26537">
        <v>1475</v>
      </c>
      <c r="G26537" t="s">
        <v>576</v>
      </c>
    </row>
    <row r="26538" spans="1:8" x14ac:dyDescent="0.2">
      <c r="A26538">
        <v>6.71138957279776E+17</v>
      </c>
      <c r="B26538" t="s">
        <v>53524</v>
      </c>
      <c r="C26538" t="s">
        <v>53525</v>
      </c>
      <c r="D26538" s="1">
        <v>42338.103831018518</v>
      </c>
      <c r="E26538">
        <v>1268</v>
      </c>
      <c r="F26538">
        <v>2808</v>
      </c>
      <c r="G26538" t="s">
        <v>576</v>
      </c>
    </row>
    <row r="26539" spans="1:8" x14ac:dyDescent="0.2">
      <c r="A26539">
        <v>6.7113993327753997E+17</v>
      </c>
      <c r="B26539" t="s">
        <v>53526</v>
      </c>
      <c r="C26539" t="s">
        <v>53527</v>
      </c>
      <c r="D26539" s="1">
        <v>42338.106516203705</v>
      </c>
      <c r="E26539">
        <v>697</v>
      </c>
      <c r="F26539">
        <v>2079</v>
      </c>
      <c r="G26539" t="s">
        <v>89</v>
      </c>
    </row>
    <row r="26540" spans="1:8" x14ac:dyDescent="0.2">
      <c r="A26540">
        <v>6.7114015714853606E+17</v>
      </c>
      <c r="B26540" t="s">
        <v>53528</v>
      </c>
      <c r="C26540" t="s">
        <v>53529</v>
      </c>
      <c r="D26540" s="1">
        <v>42338.107141203705</v>
      </c>
      <c r="E26540">
        <v>498</v>
      </c>
      <c r="F26540">
        <v>1405</v>
      </c>
      <c r="G26540" t="s">
        <v>53530</v>
      </c>
      <c r="H26540" t="s">
        <v>616</v>
      </c>
    </row>
    <row r="26541" spans="1:8" x14ac:dyDescent="0.2">
      <c r="A26541">
        <v>6.7114045586689203E+17</v>
      </c>
      <c r="B26541" t="s">
        <v>53531</v>
      </c>
      <c r="C26541" t="s">
        <v>53532</v>
      </c>
      <c r="D26541" s="1">
        <v>42338.10796296296</v>
      </c>
      <c r="E26541">
        <v>605</v>
      </c>
      <c r="F26541">
        <v>1657</v>
      </c>
      <c r="G26541" t="s">
        <v>215</v>
      </c>
    </row>
    <row r="26542" spans="1:8" x14ac:dyDescent="0.2">
      <c r="A26542">
        <v>6.7114071962984806E+17</v>
      </c>
      <c r="B26542" t="s">
        <v>53533</v>
      </c>
      <c r="C26542" t="s">
        <v>53534</v>
      </c>
      <c r="D26542" s="1">
        <v>42338.10869212963</v>
      </c>
      <c r="E26542">
        <v>1181</v>
      </c>
      <c r="F26542">
        <v>2824</v>
      </c>
      <c r="G26542" t="s">
        <v>89</v>
      </c>
      <c r="H26542" t="s">
        <v>390</v>
      </c>
    </row>
    <row r="26543" spans="1:8" x14ac:dyDescent="0.2">
      <c r="A26543">
        <v>6.7115947231690304E+17</v>
      </c>
      <c r="B26543" t="s">
        <v>53535</v>
      </c>
      <c r="C26543" t="s">
        <v>53536</v>
      </c>
      <c r="D26543" s="1">
        <v>42338.160439814812</v>
      </c>
      <c r="E26543">
        <v>565</v>
      </c>
      <c r="F26543">
        <v>1430</v>
      </c>
      <c r="G26543" t="s">
        <v>487</v>
      </c>
    </row>
    <row r="26544" spans="1:8" x14ac:dyDescent="0.2">
      <c r="A26544">
        <v>6.7116118405851494E+17</v>
      </c>
      <c r="B26544" t="s">
        <v>53537</v>
      </c>
      <c r="C26544" t="s">
        <v>53538</v>
      </c>
      <c r="D26544" s="1">
        <v>42338.165162037039</v>
      </c>
      <c r="E26544">
        <v>720</v>
      </c>
      <c r="F26544">
        <v>1737</v>
      </c>
      <c r="G26544" t="s">
        <v>215</v>
      </c>
      <c r="H26544" t="s">
        <v>390</v>
      </c>
    </row>
    <row r="26545" spans="1:8" x14ac:dyDescent="0.2">
      <c r="A26545">
        <v>6.7116203813624998E+17</v>
      </c>
      <c r="B26545" t="s">
        <v>53539</v>
      </c>
      <c r="C26545" t="s">
        <v>53540</v>
      </c>
      <c r="D26545" s="1">
        <v>42338.167523148149</v>
      </c>
      <c r="E26545">
        <v>978</v>
      </c>
      <c r="F26545">
        <v>2403</v>
      </c>
      <c r="G26545" t="s">
        <v>576</v>
      </c>
    </row>
    <row r="26546" spans="1:8" x14ac:dyDescent="0.2">
      <c r="A26546">
        <v>6.7130888717855104E+17</v>
      </c>
      <c r="B26546" t="s">
        <v>53541</v>
      </c>
      <c r="C26546" t="s">
        <v>53542</v>
      </c>
      <c r="D26546" s="1">
        <v>42338.572743055556</v>
      </c>
      <c r="E26546">
        <v>955</v>
      </c>
      <c r="F26546">
        <v>2681</v>
      </c>
      <c r="G26546" t="s">
        <v>89</v>
      </c>
    </row>
    <row r="26547" spans="1:8" x14ac:dyDescent="0.2">
      <c r="A26547">
        <v>6.7131617200511296E+17</v>
      </c>
      <c r="B26547" t="s">
        <v>53543</v>
      </c>
      <c r="C26547" t="s">
        <v>53544</v>
      </c>
      <c r="D26547" s="1">
        <v>42338.592847222222</v>
      </c>
      <c r="E26547">
        <v>648</v>
      </c>
      <c r="F26547">
        <v>1453</v>
      </c>
      <c r="G26547" t="s">
        <v>576</v>
      </c>
    </row>
    <row r="26548" spans="1:8" x14ac:dyDescent="0.2">
      <c r="A26548">
        <v>6.7131632144395405E+17</v>
      </c>
      <c r="B26548" t="s">
        <v>53545</v>
      </c>
      <c r="C26548" t="s">
        <v>53546</v>
      </c>
      <c r="D26548" s="1">
        <v>42338.593263888892</v>
      </c>
      <c r="E26548">
        <v>904</v>
      </c>
      <c r="F26548">
        <v>2174</v>
      </c>
      <c r="G26548" t="s">
        <v>89</v>
      </c>
    </row>
    <row r="26549" spans="1:8" x14ac:dyDescent="0.2">
      <c r="A26549">
        <v>6.7131696085721894E+17</v>
      </c>
      <c r="B26549" t="s">
        <v>53547</v>
      </c>
      <c r="C26549" t="s">
        <v>53548</v>
      </c>
      <c r="D26549" s="1">
        <v>42338.595023148147</v>
      </c>
      <c r="E26549">
        <v>538</v>
      </c>
      <c r="F26549">
        <v>1203</v>
      </c>
      <c r="G26549" t="s">
        <v>215</v>
      </c>
    </row>
    <row r="26550" spans="1:8" x14ac:dyDescent="0.2">
      <c r="A26550">
        <v>6.7132983940893005E+17</v>
      </c>
      <c r="B26550" t="s">
        <v>53549</v>
      </c>
      <c r="C26550" t="s">
        <v>53550</v>
      </c>
      <c r="D26550" s="1">
        <v>42338.630567129629</v>
      </c>
      <c r="E26550">
        <v>1202</v>
      </c>
      <c r="F26550">
        <v>2786</v>
      </c>
    </row>
    <row r="26551" spans="1:8" x14ac:dyDescent="0.2">
      <c r="A26551">
        <v>6.7133022959665894E+17</v>
      </c>
      <c r="B26551" t="s">
        <v>53551</v>
      </c>
      <c r="C26551" t="s">
        <v>53552</v>
      </c>
      <c r="D26551" s="1">
        <v>42338.631643518522</v>
      </c>
      <c r="E26551">
        <v>2777</v>
      </c>
      <c r="F26551">
        <v>3991</v>
      </c>
    </row>
    <row r="26552" spans="1:8" x14ac:dyDescent="0.2">
      <c r="A26552">
        <v>6.7134884964719795E+17</v>
      </c>
      <c r="B26552" t="s">
        <v>53553</v>
      </c>
      <c r="C26552" t="s">
        <v>53554</v>
      </c>
      <c r="D26552" s="1">
        <v>42338.683020833334</v>
      </c>
      <c r="E26552">
        <v>1729</v>
      </c>
      <c r="F26552">
        <v>4074</v>
      </c>
      <c r="H26552" t="s">
        <v>390</v>
      </c>
    </row>
    <row r="26553" spans="1:8" x14ac:dyDescent="0.2">
      <c r="A26553">
        <v>6.7135309757536205E+17</v>
      </c>
      <c r="B26553" t="s">
        <v>53555</v>
      </c>
      <c r="C26553" t="s">
        <v>53556</v>
      </c>
      <c r="D26553" s="1">
        <v>42338.694745370369</v>
      </c>
      <c r="E26553">
        <v>1744</v>
      </c>
      <c r="F26553">
        <v>3070</v>
      </c>
    </row>
    <row r="26554" spans="1:8" x14ac:dyDescent="0.2">
      <c r="A26554">
        <v>6.7139494672168499E+17</v>
      </c>
      <c r="B26554" t="s">
        <v>53557</v>
      </c>
      <c r="C26554" t="s">
        <v>53558</v>
      </c>
      <c r="D26554" s="1">
        <v>42338.810219907406</v>
      </c>
      <c r="E26554">
        <v>1315</v>
      </c>
      <c r="F26554">
        <v>3216</v>
      </c>
    </row>
    <row r="26555" spans="1:8" x14ac:dyDescent="0.2">
      <c r="A26555">
        <v>6.7143789608844006E+17</v>
      </c>
      <c r="B26555" t="s">
        <v>53559</v>
      </c>
      <c r="C26555" t="s">
        <v>53560</v>
      </c>
      <c r="D26555" s="1">
        <v>42338.928738425922</v>
      </c>
      <c r="E26555">
        <v>1497</v>
      </c>
      <c r="F26555">
        <v>3935</v>
      </c>
    </row>
    <row r="26556" spans="1:8" x14ac:dyDescent="0.2">
      <c r="A26556">
        <v>6.7145899419675802E+17</v>
      </c>
      <c r="B26556" t="s">
        <v>53561</v>
      </c>
      <c r="C26556" t="s">
        <v>53562</v>
      </c>
      <c r="D26556" s="1">
        <v>42338.986956018518</v>
      </c>
      <c r="E26556">
        <v>863</v>
      </c>
      <c r="F26556">
        <v>1945</v>
      </c>
    </row>
    <row r="26557" spans="1:8" x14ac:dyDescent="0.2">
      <c r="A26557">
        <v>6.7153804776323802E+17</v>
      </c>
      <c r="B26557" t="s">
        <v>53563</v>
      </c>
      <c r="C26557" t="s">
        <v>53564</v>
      </c>
      <c r="D26557" s="1">
        <v>42339.205104166664</v>
      </c>
      <c r="E26557">
        <v>1805</v>
      </c>
      <c r="F26557">
        <v>4149</v>
      </c>
      <c r="H26557" t="s">
        <v>390</v>
      </c>
    </row>
    <row r="26558" spans="1:8" x14ac:dyDescent="0.2">
      <c r="A26558">
        <v>6.7169848973527002E+17</v>
      </c>
      <c r="B26558" t="s">
        <v>53565</v>
      </c>
      <c r="C26558" t="s">
        <v>53566</v>
      </c>
      <c r="D26558" s="1">
        <v>42339.647847222222</v>
      </c>
      <c r="E26558">
        <v>579</v>
      </c>
      <c r="F26558">
        <v>1327</v>
      </c>
    </row>
    <row r="26559" spans="1:8" x14ac:dyDescent="0.2">
      <c r="A26559">
        <v>6.71706994336768E+17</v>
      </c>
      <c r="B26559" t="s">
        <v>53567</v>
      </c>
      <c r="C26559" t="s">
        <v>53568</v>
      </c>
      <c r="D26559" s="1">
        <v>42339.671307870369</v>
      </c>
      <c r="E26559">
        <v>807</v>
      </c>
      <c r="F26559">
        <v>2485</v>
      </c>
    </row>
    <row r="26560" spans="1:8" x14ac:dyDescent="0.2">
      <c r="A26560">
        <v>6.7170936748234701E+17</v>
      </c>
      <c r="B26560" t="s">
        <v>53569</v>
      </c>
      <c r="C26560" t="s">
        <v>53570</v>
      </c>
      <c r="D26560" s="1">
        <v>42339.677858796298</v>
      </c>
      <c r="E26560">
        <v>831</v>
      </c>
      <c r="F26560">
        <v>1892</v>
      </c>
      <c r="G26560" t="s">
        <v>89</v>
      </c>
    </row>
    <row r="26561" spans="1:8" x14ac:dyDescent="0.2">
      <c r="A26561">
        <v>6.71710514007904E+17</v>
      </c>
      <c r="B26561" t="s">
        <v>53571</v>
      </c>
      <c r="C26561" t="s">
        <v>53572</v>
      </c>
      <c r="D26561" s="1">
        <v>42339.681018518517</v>
      </c>
      <c r="E26561">
        <v>3400</v>
      </c>
      <c r="F26561">
        <v>5824</v>
      </c>
    </row>
    <row r="26562" spans="1:8" x14ac:dyDescent="0.2">
      <c r="A26562">
        <v>6.7171679319563405E+17</v>
      </c>
      <c r="B26562" t="s">
        <v>53573</v>
      </c>
      <c r="C26562" t="s">
        <v>53574</v>
      </c>
      <c r="D26562" s="1">
        <v>42339.69835648148</v>
      </c>
      <c r="E26562">
        <v>1376</v>
      </c>
      <c r="F26562">
        <v>2332</v>
      </c>
      <c r="G26562" t="s">
        <v>89</v>
      </c>
    </row>
    <row r="26563" spans="1:8" x14ac:dyDescent="0.2">
      <c r="A26563">
        <v>6.71723475418144E+17</v>
      </c>
      <c r="B26563" t="s">
        <v>53575</v>
      </c>
      <c r="C26563" t="s">
        <v>53576</v>
      </c>
      <c r="D26563" s="1">
        <v>42339.716793981483</v>
      </c>
      <c r="E26563">
        <v>1110</v>
      </c>
      <c r="F26563">
        <v>2318</v>
      </c>
    </row>
    <row r="26564" spans="1:8" x14ac:dyDescent="0.2">
      <c r="A26564">
        <v>6.7175638469487002E+17</v>
      </c>
      <c r="B26564" t="s">
        <v>53577</v>
      </c>
      <c r="C26564" t="s">
        <v>53578</v>
      </c>
      <c r="D26564" s="1">
        <v>42339.807604166665</v>
      </c>
      <c r="E26564">
        <v>591</v>
      </c>
      <c r="F26564">
        <v>1319</v>
      </c>
    </row>
    <row r="26565" spans="1:8" x14ac:dyDescent="0.2">
      <c r="A26565">
        <v>6.7179260005202701E+17</v>
      </c>
      <c r="B26565" t="s">
        <v>53579</v>
      </c>
      <c r="C26565" t="s">
        <v>53580</v>
      </c>
      <c r="D26565" s="1">
        <v>42339.907534722224</v>
      </c>
      <c r="E26565">
        <v>1607</v>
      </c>
      <c r="F26565">
        <v>4101</v>
      </c>
    </row>
    <row r="26566" spans="1:8" x14ac:dyDescent="0.2">
      <c r="A26566">
        <v>6.7179270929272E+17</v>
      </c>
      <c r="B26566" t="s">
        <v>53581</v>
      </c>
      <c r="C26566" t="s">
        <v>53582</v>
      </c>
      <c r="D26566" s="1">
        <v>42339.907835648148</v>
      </c>
      <c r="E26566">
        <v>947</v>
      </c>
      <c r="F26566">
        <v>2968</v>
      </c>
    </row>
    <row r="26567" spans="1:8" x14ac:dyDescent="0.2">
      <c r="A26567">
        <v>6.7180763575934502E+17</v>
      </c>
      <c r="B26567" t="s">
        <v>53583</v>
      </c>
      <c r="C26567" t="s">
        <v>53584</v>
      </c>
      <c r="D26567" s="1">
        <v>42339.94902777778</v>
      </c>
      <c r="E26567">
        <v>742</v>
      </c>
      <c r="F26567">
        <v>2544</v>
      </c>
    </row>
    <row r="26568" spans="1:8" x14ac:dyDescent="0.2">
      <c r="A26568">
        <v>6.7180838042037798E+17</v>
      </c>
      <c r="B26568" t="s">
        <v>53585</v>
      </c>
      <c r="C26568" t="s">
        <v>53586</v>
      </c>
      <c r="D26568" s="1">
        <v>42339.95108796296</v>
      </c>
      <c r="E26568">
        <v>543</v>
      </c>
      <c r="F26568">
        <v>1294</v>
      </c>
      <c r="G26568" t="s">
        <v>487</v>
      </c>
    </row>
    <row r="26569" spans="1:8" x14ac:dyDescent="0.2">
      <c r="A26569">
        <v>6.7180863809328704E+17</v>
      </c>
      <c r="B26569" t="s">
        <v>53587</v>
      </c>
      <c r="C26569" t="s">
        <v>53588</v>
      </c>
      <c r="D26569" s="1">
        <v>42339.951793981483</v>
      </c>
      <c r="E26569">
        <v>415</v>
      </c>
      <c r="F26569">
        <v>1194</v>
      </c>
      <c r="G26569" t="s">
        <v>215</v>
      </c>
      <c r="H26569" t="s">
        <v>390</v>
      </c>
    </row>
    <row r="26570" spans="1:8" x14ac:dyDescent="0.2">
      <c r="A26570">
        <v>6.7180925556193203E+17</v>
      </c>
      <c r="B26570" t="s">
        <v>53589</v>
      </c>
      <c r="C26570" t="s">
        <v>53590</v>
      </c>
      <c r="D26570" s="1">
        <v>42339.95349537037</v>
      </c>
      <c r="E26570">
        <v>553</v>
      </c>
      <c r="F26570">
        <v>1324</v>
      </c>
      <c r="G26570" t="s">
        <v>215</v>
      </c>
    </row>
    <row r="26571" spans="1:8" x14ac:dyDescent="0.2">
      <c r="A26571">
        <v>6.7180942036873997E+17</v>
      </c>
      <c r="B26571" t="s">
        <v>53591</v>
      </c>
      <c r="C26571" t="s">
        <v>53592</v>
      </c>
      <c r="D26571" s="1">
        <v>42339.953958333332</v>
      </c>
      <c r="E26571">
        <v>641</v>
      </c>
      <c r="F26571">
        <v>1426</v>
      </c>
      <c r="G26571" t="s">
        <v>215</v>
      </c>
      <c r="H26571" t="s">
        <v>390</v>
      </c>
    </row>
    <row r="26572" spans="1:8" x14ac:dyDescent="0.2">
      <c r="A26572">
        <v>6.71825859762896E+17</v>
      </c>
      <c r="B26572" t="s">
        <v>53593</v>
      </c>
      <c r="C26572" t="s">
        <v>53594</v>
      </c>
      <c r="D26572" s="1">
        <v>42339.99931712963</v>
      </c>
      <c r="E26572">
        <v>1069</v>
      </c>
      <c r="F26572">
        <v>1661</v>
      </c>
      <c r="G26572" t="s">
        <v>53595</v>
      </c>
    </row>
    <row r="26573" spans="1:8" x14ac:dyDescent="0.2">
      <c r="A26573">
        <v>6.7182641251760896E+17</v>
      </c>
      <c r="B26573" t="s">
        <v>53596</v>
      </c>
      <c r="C26573" t="s">
        <v>53597</v>
      </c>
      <c r="D26573" s="1">
        <v>42340.000844907408</v>
      </c>
      <c r="E26573">
        <v>683</v>
      </c>
      <c r="F26573">
        <v>1746</v>
      </c>
      <c r="G26573" t="s">
        <v>215</v>
      </c>
      <c r="H26573" t="s">
        <v>616</v>
      </c>
    </row>
    <row r="26574" spans="1:8" x14ac:dyDescent="0.2">
      <c r="A26574">
        <v>6.7182756494875405E+17</v>
      </c>
      <c r="B26574" t="s">
        <v>53598</v>
      </c>
      <c r="C26574" t="s">
        <v>53599</v>
      </c>
      <c r="D26574" s="1">
        <v>42340.004027777781</v>
      </c>
      <c r="E26574">
        <v>794</v>
      </c>
      <c r="F26574">
        <v>1994</v>
      </c>
      <c r="G26574" t="s">
        <v>215</v>
      </c>
      <c r="H26574" t="s">
        <v>390</v>
      </c>
    </row>
    <row r="26575" spans="1:8" x14ac:dyDescent="0.2">
      <c r="A26575">
        <v>6.7183475443464102E+17</v>
      </c>
      <c r="B26575" t="s">
        <v>53600</v>
      </c>
      <c r="C26575" t="s">
        <v>53601</v>
      </c>
      <c r="D26575" s="1">
        <v>42340.023865740739</v>
      </c>
      <c r="E26575">
        <v>672</v>
      </c>
      <c r="F26575">
        <v>1809</v>
      </c>
      <c r="G26575" t="s">
        <v>487</v>
      </c>
    </row>
    <row r="26576" spans="1:8" x14ac:dyDescent="0.2">
      <c r="A26576">
        <v>6.71876081012576E+17</v>
      </c>
      <c r="B26576" t="s">
        <v>53602</v>
      </c>
      <c r="C26576" t="s">
        <v>53603</v>
      </c>
      <c r="D26576" s="1">
        <v>42340.13790509259</v>
      </c>
      <c r="E26576">
        <v>927</v>
      </c>
      <c r="F26576">
        <v>1993</v>
      </c>
      <c r="G26576" t="s">
        <v>487</v>
      </c>
      <c r="H26576" t="s">
        <v>390</v>
      </c>
    </row>
    <row r="26577" spans="1:8" x14ac:dyDescent="0.2">
      <c r="A26577">
        <v>6.7187665352250496E+17</v>
      </c>
      <c r="B26577" t="s">
        <v>53604</v>
      </c>
      <c r="C26577" t="s">
        <v>53605</v>
      </c>
      <c r="D26577" s="1">
        <v>42340.139479166668</v>
      </c>
      <c r="E26577">
        <v>2130</v>
      </c>
      <c r="F26577">
        <v>3860</v>
      </c>
      <c r="H26577" t="s">
        <v>390</v>
      </c>
    </row>
    <row r="26578" spans="1:8" x14ac:dyDescent="0.2">
      <c r="A26578">
        <v>6.7202873081924403E+17</v>
      </c>
      <c r="B26578" t="s">
        <v>53606</v>
      </c>
      <c r="C26578" t="s">
        <v>53607</v>
      </c>
      <c r="D26578" s="1">
        <v>42340.559131944443</v>
      </c>
      <c r="E26578">
        <v>538</v>
      </c>
      <c r="F26578">
        <v>1832</v>
      </c>
      <c r="G26578" t="s">
        <v>89</v>
      </c>
    </row>
    <row r="26579" spans="1:8" x14ac:dyDescent="0.2">
      <c r="A26579">
        <v>6.7204735217421901E+17</v>
      </c>
      <c r="B26579" t="s">
        <v>53608</v>
      </c>
      <c r="C26579" t="s">
        <v>53609</v>
      </c>
      <c r="D26579" s="1">
        <v>42340.610520833332</v>
      </c>
      <c r="E26579">
        <v>580</v>
      </c>
      <c r="F26579">
        <v>1239</v>
      </c>
    </row>
    <row r="26580" spans="1:8" x14ac:dyDescent="0.2">
      <c r="A26580">
        <v>6.7206295861317197E+17</v>
      </c>
      <c r="B26580" t="s">
        <v>53610</v>
      </c>
      <c r="C26580" t="s">
        <v>53611</v>
      </c>
      <c r="D26580" s="1">
        <v>42340.653587962966</v>
      </c>
      <c r="E26580">
        <v>1352</v>
      </c>
      <c r="F26580">
        <v>1872</v>
      </c>
    </row>
    <row r="26581" spans="1:8" x14ac:dyDescent="0.2">
      <c r="A26581">
        <v>6.7212174324759706E+17</v>
      </c>
      <c r="B26581" t="s">
        <v>53612</v>
      </c>
      <c r="C26581" t="s">
        <v>53613</v>
      </c>
      <c r="D26581" s="1">
        <v>42340.815798611111</v>
      </c>
      <c r="E26581">
        <v>612</v>
      </c>
      <c r="F26581">
        <v>1445</v>
      </c>
    </row>
    <row r="26582" spans="1:8" x14ac:dyDescent="0.2">
      <c r="A26582">
        <v>6.7213195262811302E+17</v>
      </c>
      <c r="B26582" t="s">
        <v>53614</v>
      </c>
      <c r="C26582" t="s">
        <v>53615</v>
      </c>
      <c r="D26582" s="1">
        <v>42340.843969907408</v>
      </c>
      <c r="E26582">
        <v>497</v>
      </c>
      <c r="F26582">
        <v>1181</v>
      </c>
      <c r="H26582" t="s">
        <v>390</v>
      </c>
    </row>
    <row r="26583" spans="1:8" x14ac:dyDescent="0.2">
      <c r="A26583">
        <v>6.72148069027328E+17</v>
      </c>
      <c r="B26583" t="s">
        <v>53616</v>
      </c>
      <c r="C26583" t="s">
        <v>53617</v>
      </c>
      <c r="D26583" s="1">
        <v>42340.888449074075</v>
      </c>
      <c r="E26583">
        <v>1927</v>
      </c>
      <c r="F26583">
        <v>4634</v>
      </c>
      <c r="G26583" t="s">
        <v>89</v>
      </c>
    </row>
    <row r="26584" spans="1:8" x14ac:dyDescent="0.2">
      <c r="A26584">
        <v>6.7214995620827098E+17</v>
      </c>
      <c r="B26584" t="s">
        <v>53618</v>
      </c>
      <c r="C26584" t="s">
        <v>53619</v>
      </c>
      <c r="D26584" s="1">
        <v>42340.893657407411</v>
      </c>
      <c r="E26584">
        <v>1736</v>
      </c>
      <c r="F26584">
        <v>3133</v>
      </c>
      <c r="H26584" t="s">
        <v>390</v>
      </c>
    </row>
    <row r="26585" spans="1:8" x14ac:dyDescent="0.2">
      <c r="A26585">
        <v>6.7215279171715802E+17</v>
      </c>
      <c r="B26585" t="s">
        <v>53620</v>
      </c>
      <c r="C26585" t="s">
        <v>53621</v>
      </c>
      <c r="D26585" s="1">
        <v>42340.90148148148</v>
      </c>
      <c r="E26585">
        <v>4242</v>
      </c>
      <c r="F26585">
        <v>10261</v>
      </c>
    </row>
    <row r="26586" spans="1:8" x14ac:dyDescent="0.2">
      <c r="A26586">
        <v>6.7217266616231898E+17</v>
      </c>
      <c r="B26586" t="s">
        <v>53622</v>
      </c>
      <c r="C26586" t="s">
        <v>53623</v>
      </c>
      <c r="D26586" s="1">
        <v>42340.956319444442</v>
      </c>
      <c r="E26586">
        <v>492</v>
      </c>
      <c r="F26586">
        <v>1094</v>
      </c>
    </row>
    <row r="26587" spans="1:8" x14ac:dyDescent="0.2">
      <c r="A26587">
        <v>6.7218224231210496E+17</v>
      </c>
      <c r="B26587" t="s">
        <v>53624</v>
      </c>
      <c r="C26587" t="s">
        <v>53625</v>
      </c>
      <c r="D26587" s="1">
        <v>42340.982743055552</v>
      </c>
      <c r="E26587">
        <v>530</v>
      </c>
      <c r="F26587">
        <v>1244</v>
      </c>
      <c r="G26587" t="s">
        <v>9029</v>
      </c>
      <c r="H26587" t="s">
        <v>616</v>
      </c>
    </row>
    <row r="26588" spans="1:8" x14ac:dyDescent="0.2">
      <c r="A26588">
        <v>6.7218250911176704E+17</v>
      </c>
      <c r="B26588" t="s">
        <v>53626</v>
      </c>
      <c r="C26588" t="s">
        <v>53627</v>
      </c>
      <c r="D26588" s="1">
        <v>42340.983483796299</v>
      </c>
      <c r="E26588">
        <v>617</v>
      </c>
      <c r="F26588">
        <v>1471</v>
      </c>
      <c r="G26588" t="s">
        <v>89</v>
      </c>
      <c r="H26588" t="s">
        <v>53628</v>
      </c>
    </row>
    <row r="26589" spans="1:8" x14ac:dyDescent="0.2">
      <c r="A26589">
        <v>6.72182753190944E+17</v>
      </c>
      <c r="B26589" t="s">
        <v>53629</v>
      </c>
      <c r="C26589" t="s">
        <v>53630</v>
      </c>
      <c r="D26589" s="1">
        <v>42340.984155092592</v>
      </c>
      <c r="E26589">
        <v>630</v>
      </c>
      <c r="F26589">
        <v>1543</v>
      </c>
      <c r="G26589" t="s">
        <v>53631</v>
      </c>
    </row>
    <row r="26590" spans="1:8" x14ac:dyDescent="0.2">
      <c r="A26590">
        <v>6.7219807219001702E+17</v>
      </c>
      <c r="B26590" t="s">
        <v>53632</v>
      </c>
      <c r="C26590" t="s">
        <v>53633</v>
      </c>
      <c r="D26590" s="1">
        <v>42341.026423611111</v>
      </c>
      <c r="E26590">
        <v>564</v>
      </c>
      <c r="F26590">
        <v>1547</v>
      </c>
      <c r="G26590" t="e">
        <f>DrRPSmall</f>
        <v>#NAME?</v>
      </c>
      <c r="H26590" t="s">
        <v>390</v>
      </c>
    </row>
    <row r="26591" spans="1:8" x14ac:dyDescent="0.2">
      <c r="A26591">
        <v>6.7219906251970496E+17</v>
      </c>
      <c r="B26591" t="s">
        <v>53634</v>
      </c>
      <c r="C26591" t="s">
        <v>53635</v>
      </c>
      <c r="D26591" s="1">
        <v>42341.029166666667</v>
      </c>
      <c r="E26591">
        <v>732</v>
      </c>
      <c r="F26591">
        <v>1794</v>
      </c>
      <c r="G26591" t="s">
        <v>215</v>
      </c>
      <c r="H26591" t="s">
        <v>390</v>
      </c>
    </row>
    <row r="26592" spans="1:8" x14ac:dyDescent="0.2">
      <c r="A26592">
        <v>6.7220023285639501E+17</v>
      </c>
      <c r="B26592" t="s">
        <v>53636</v>
      </c>
      <c r="C26592" t="s">
        <v>53637</v>
      </c>
      <c r="D26592" s="1">
        <v>42341.032395833332</v>
      </c>
      <c r="E26592">
        <v>800</v>
      </c>
      <c r="F26592">
        <v>1895</v>
      </c>
      <c r="G26592" t="e">
        <f>TRUMPHIANT2016</f>
        <v>#NAME?</v>
      </c>
      <c r="H26592" t="s">
        <v>390</v>
      </c>
    </row>
    <row r="26593" spans="1:8" x14ac:dyDescent="0.2">
      <c r="A26593">
        <v>6.7220050541478195E+17</v>
      </c>
      <c r="B26593" t="s">
        <v>53638</v>
      </c>
      <c r="C26593" t="s">
        <v>53639</v>
      </c>
      <c r="D26593" s="1">
        <v>42341.033148148148</v>
      </c>
      <c r="E26593">
        <v>679</v>
      </c>
      <c r="F26593">
        <v>1672</v>
      </c>
      <c r="G26593" t="e">
        <f>BOSSYtxmar55</f>
        <v>#NAME?</v>
      </c>
      <c r="H26593" t="s">
        <v>616</v>
      </c>
    </row>
    <row r="26594" spans="1:8" x14ac:dyDescent="0.2">
      <c r="A26594">
        <v>6.7220066161492698E+17</v>
      </c>
      <c r="B26594" t="s">
        <v>53640</v>
      </c>
      <c r="C26594" t="s">
        <v>53641</v>
      </c>
      <c r="D26594" s="1">
        <v>42341.033576388887</v>
      </c>
      <c r="E26594">
        <v>961</v>
      </c>
      <c r="F26594">
        <v>2217</v>
      </c>
      <c r="G26594" t="s">
        <v>215</v>
      </c>
      <c r="H26594" t="s">
        <v>616</v>
      </c>
    </row>
    <row r="26595" spans="1:8" x14ac:dyDescent="0.2">
      <c r="A26595">
        <v>6.7220080561374797E+17</v>
      </c>
      <c r="B26595" t="s">
        <v>53642</v>
      </c>
      <c r="C26595" t="s">
        <v>53643</v>
      </c>
      <c r="D26595" s="1">
        <v>42341.03396990741</v>
      </c>
      <c r="E26595">
        <v>709</v>
      </c>
      <c r="F26595">
        <v>1777</v>
      </c>
      <c r="G26595" t="s">
        <v>215</v>
      </c>
      <c r="H26595" t="s">
        <v>13093</v>
      </c>
    </row>
    <row r="26596" spans="1:8" x14ac:dyDescent="0.2">
      <c r="A26596">
        <v>6.7220183276104E+17</v>
      </c>
      <c r="B26596" t="s">
        <v>53644</v>
      </c>
      <c r="C26596" t="s">
        <v>53645</v>
      </c>
      <c r="D26596" s="1">
        <v>42341.036805555559</v>
      </c>
      <c r="E26596">
        <v>2214</v>
      </c>
      <c r="F26596">
        <v>7016</v>
      </c>
      <c r="H26596" t="s">
        <v>390</v>
      </c>
    </row>
    <row r="26597" spans="1:8" x14ac:dyDescent="0.2">
      <c r="A26597">
        <v>6.7220318406929997E+17</v>
      </c>
      <c r="B26597" t="s">
        <v>53646</v>
      </c>
      <c r="C26597" t="s">
        <v>53647</v>
      </c>
      <c r="D26597" s="1">
        <v>42341.040532407409</v>
      </c>
      <c r="E26597">
        <v>1528</v>
      </c>
      <c r="F26597">
        <v>4959</v>
      </c>
    </row>
    <row r="26598" spans="1:8" x14ac:dyDescent="0.2">
      <c r="A26598">
        <v>6.72379785000128E+17</v>
      </c>
      <c r="B26598" t="s">
        <v>53648</v>
      </c>
      <c r="C26598" t="s">
        <v>53649</v>
      </c>
      <c r="D26598" s="1">
        <v>42341.527858796297</v>
      </c>
      <c r="E26598">
        <v>529</v>
      </c>
      <c r="F26598">
        <v>1431</v>
      </c>
      <c r="G26598" t="s">
        <v>215</v>
      </c>
    </row>
    <row r="26599" spans="1:8" x14ac:dyDescent="0.2">
      <c r="A26599">
        <v>6.7238003058089101E+17</v>
      </c>
      <c r="B26599" t="s">
        <v>53650</v>
      </c>
      <c r="C26599" t="s">
        <v>53651</v>
      </c>
      <c r="D26599" s="1">
        <v>42341.528541666667</v>
      </c>
      <c r="E26599">
        <v>521</v>
      </c>
      <c r="F26599">
        <v>1269</v>
      </c>
      <c r="G26599" t="s">
        <v>53652</v>
      </c>
    </row>
    <row r="26600" spans="1:8" x14ac:dyDescent="0.2">
      <c r="A26600">
        <v>6.7238019099200294E+17</v>
      </c>
      <c r="B26600" t="s">
        <v>53653</v>
      </c>
      <c r="C26600" t="s">
        <v>53654</v>
      </c>
      <c r="D26600" s="1">
        <v>42341.528981481482</v>
      </c>
      <c r="E26600">
        <v>447</v>
      </c>
      <c r="F26600">
        <v>1207</v>
      </c>
      <c r="G26600" t="s">
        <v>53655</v>
      </c>
    </row>
    <row r="26601" spans="1:8" x14ac:dyDescent="0.2">
      <c r="A26601">
        <v>6.7238299849975296E+17</v>
      </c>
      <c r="B26601" t="s">
        <v>53656</v>
      </c>
      <c r="C26601" t="s">
        <v>53657</v>
      </c>
      <c r="D26601" s="1">
        <v>42341.536724537036</v>
      </c>
      <c r="E26601">
        <v>2558</v>
      </c>
      <c r="F26601">
        <v>6735</v>
      </c>
    </row>
    <row r="26602" spans="1:8" x14ac:dyDescent="0.2">
      <c r="A26602">
        <v>6.7238444027078195E+17</v>
      </c>
      <c r="B26602" t="s">
        <v>53658</v>
      </c>
      <c r="C26602" t="s">
        <v>53659</v>
      </c>
      <c r="D26602" s="1">
        <v>42341.540706018517</v>
      </c>
      <c r="E26602">
        <v>788</v>
      </c>
      <c r="F26602">
        <v>1517</v>
      </c>
      <c r="G26602" t="s">
        <v>215</v>
      </c>
      <c r="H26602" t="s">
        <v>390</v>
      </c>
    </row>
    <row r="26603" spans="1:8" x14ac:dyDescent="0.2">
      <c r="A26603">
        <v>6.72385109820112E+17</v>
      </c>
      <c r="B26603" t="s">
        <v>53660</v>
      </c>
      <c r="C26603" t="s">
        <v>53661</v>
      </c>
      <c r="D26603" s="1">
        <v>42341.542557870373</v>
      </c>
      <c r="E26603">
        <v>1209</v>
      </c>
      <c r="F26603">
        <v>1976</v>
      </c>
      <c r="G26603" t="e">
        <f>Co</f>
        <v>#NAME?</v>
      </c>
    </row>
    <row r="26604" spans="1:8" x14ac:dyDescent="0.2">
      <c r="A26604">
        <v>6.7238539510829005E+17</v>
      </c>
      <c r="B26604" t="s">
        <v>53662</v>
      </c>
      <c r="C26604" t="s">
        <v>53663</v>
      </c>
      <c r="D26604" s="1">
        <v>42341.543344907404</v>
      </c>
      <c r="E26604">
        <v>490</v>
      </c>
      <c r="F26604">
        <v>1246</v>
      </c>
      <c r="G26604" t="e">
        <f>_xlfn.SINGLE( _xlfn.SINGLE( _xlfn.SINGLE( _xlfn.SINGLE( _xlfn.SINGLE(trumpettes16)))))</f>
        <v>#NAME?</v>
      </c>
    </row>
    <row r="26605" spans="1:8" x14ac:dyDescent="0.2">
      <c r="A26605">
        <v>6.7238584677609395E+17</v>
      </c>
      <c r="B26605" t="s">
        <v>53664</v>
      </c>
      <c r="C26605" t="s">
        <v>53665</v>
      </c>
      <c r="D26605" s="1">
        <v>42341.544583333336</v>
      </c>
      <c r="E26605">
        <v>465</v>
      </c>
      <c r="F26605">
        <v>1432</v>
      </c>
      <c r="G26605" t="s">
        <v>215</v>
      </c>
      <c r="H26605" t="s">
        <v>390</v>
      </c>
    </row>
    <row r="26606" spans="1:8" x14ac:dyDescent="0.2">
      <c r="A26606">
        <v>6.7238961699822694E+17</v>
      </c>
      <c r="B26606" t="s">
        <v>53666</v>
      </c>
      <c r="C26606" t="s">
        <v>53667</v>
      </c>
      <c r="D26606" s="1">
        <v>42341.554988425924</v>
      </c>
      <c r="E26606">
        <v>1735</v>
      </c>
      <c r="F26606">
        <v>4245</v>
      </c>
    </row>
    <row r="26607" spans="1:8" x14ac:dyDescent="0.2">
      <c r="A26607">
        <v>6.7239023069196595E+17</v>
      </c>
      <c r="B26607" t="s">
        <v>53668</v>
      </c>
      <c r="C26607" t="s">
        <v>53669</v>
      </c>
      <c r="D26607" s="1">
        <v>42341.556689814817</v>
      </c>
      <c r="E26607">
        <v>521</v>
      </c>
      <c r="F26607">
        <v>1458</v>
      </c>
      <c r="G26607" t="s">
        <v>89</v>
      </c>
    </row>
    <row r="26608" spans="1:8" x14ac:dyDescent="0.2">
      <c r="A26608">
        <v>6.7239058037945894E+17</v>
      </c>
      <c r="B26608" t="s">
        <v>53670</v>
      </c>
      <c r="C26608" t="s">
        <v>53671</v>
      </c>
      <c r="D26608" s="1">
        <v>42341.557650462964</v>
      </c>
      <c r="E26608">
        <v>693</v>
      </c>
      <c r="F26608">
        <v>1816</v>
      </c>
      <c r="G26608" t="s">
        <v>89</v>
      </c>
    </row>
    <row r="26609" spans="1:8" x14ac:dyDescent="0.2">
      <c r="A26609">
        <v>6.7240199682620595E+17</v>
      </c>
      <c r="B26609" t="s">
        <v>53672</v>
      </c>
      <c r="C26609" t="s">
        <v>53673</v>
      </c>
      <c r="D26609" s="1">
        <v>42341.589155092595</v>
      </c>
      <c r="E26609">
        <v>3151</v>
      </c>
      <c r="F26609">
        <v>5502</v>
      </c>
    </row>
    <row r="26610" spans="1:8" x14ac:dyDescent="0.2">
      <c r="A26610">
        <v>6.7240279376480602E+17</v>
      </c>
      <c r="B26610" t="s">
        <v>53674</v>
      </c>
      <c r="C26610" t="s">
        <v>53675</v>
      </c>
      <c r="D26610" s="1">
        <v>42341.591354166667</v>
      </c>
      <c r="E26610">
        <v>488</v>
      </c>
      <c r="F26610">
        <v>1498</v>
      </c>
      <c r="G26610" t="s">
        <v>215</v>
      </c>
    </row>
    <row r="26611" spans="1:8" x14ac:dyDescent="0.2">
      <c r="A26611">
        <v>6.7240307759756006E+17</v>
      </c>
      <c r="B26611" t="s">
        <v>53676</v>
      </c>
      <c r="C26611" t="s">
        <v>53677</v>
      </c>
      <c r="D26611" s="1">
        <v>42341.592141203706</v>
      </c>
      <c r="E26611">
        <v>944</v>
      </c>
      <c r="F26611">
        <v>2336</v>
      </c>
      <c r="G26611" t="s">
        <v>89</v>
      </c>
    </row>
    <row r="26612" spans="1:8" x14ac:dyDescent="0.2">
      <c r="A26612">
        <v>6.7240321707488397E+17</v>
      </c>
      <c r="B26612" t="s">
        <v>53678</v>
      </c>
      <c r="C26612" t="s">
        <v>53679</v>
      </c>
      <c r="D26612" s="1">
        <v>42341.592523148145</v>
      </c>
      <c r="E26612">
        <v>721</v>
      </c>
      <c r="F26612">
        <v>1839</v>
      </c>
      <c r="G26612" t="e">
        <f>_xlfn.SINGLE( _xlfn.SINGLE( _xlfn.SINGLE( _xlfn.SINGLE(trumpettes16))))</f>
        <v>#NAME?</v>
      </c>
    </row>
    <row r="26613" spans="1:8" x14ac:dyDescent="0.2">
      <c r="A26613">
        <v>6.7240366680929805E+17</v>
      </c>
      <c r="B26613" t="s">
        <v>53680</v>
      </c>
      <c r="C26613" t="s">
        <v>53681</v>
      </c>
      <c r="D26613" s="1">
        <v>42341.593761574077</v>
      </c>
      <c r="E26613">
        <v>612</v>
      </c>
      <c r="F26613">
        <v>1743</v>
      </c>
      <c r="G26613" t="s">
        <v>215</v>
      </c>
    </row>
    <row r="26614" spans="1:8" x14ac:dyDescent="0.2">
      <c r="A26614">
        <v>6.7242055609708902E+17</v>
      </c>
      <c r="B26614" t="s">
        <v>53682</v>
      </c>
      <c r="C26614" t="s">
        <v>53683</v>
      </c>
      <c r="D26614" s="1">
        <v>42341.640370370369</v>
      </c>
      <c r="E26614">
        <v>540</v>
      </c>
      <c r="F26614">
        <v>1370</v>
      </c>
    </row>
    <row r="26615" spans="1:8" x14ac:dyDescent="0.2">
      <c r="A26615">
        <v>6.7245733222853005E+17</v>
      </c>
      <c r="B26615" t="s">
        <v>53684</v>
      </c>
      <c r="C26615" t="s">
        <v>53685</v>
      </c>
      <c r="D26615" s="1">
        <v>42341.741851851853</v>
      </c>
      <c r="E26615">
        <v>716</v>
      </c>
      <c r="F26615">
        <v>2241</v>
      </c>
    </row>
    <row r="26616" spans="1:8" x14ac:dyDescent="0.2">
      <c r="A26616">
        <v>6.7245770791230195E+17</v>
      </c>
      <c r="B26616" t="s">
        <v>53686</v>
      </c>
      <c r="C26616" t="s">
        <v>53687</v>
      </c>
      <c r="D26616" s="1">
        <v>42341.742881944447</v>
      </c>
      <c r="E26616">
        <v>726</v>
      </c>
      <c r="F26616">
        <v>1879</v>
      </c>
      <c r="G26616" t="s">
        <v>89</v>
      </c>
    </row>
    <row r="26617" spans="1:8" x14ac:dyDescent="0.2">
      <c r="A26617">
        <v>6.7248875814354906E+17</v>
      </c>
      <c r="B26617" t="s">
        <v>53688</v>
      </c>
      <c r="C26617" t="s">
        <v>53689</v>
      </c>
      <c r="D26617" s="1">
        <v>42341.828564814816</v>
      </c>
      <c r="E26617">
        <v>444</v>
      </c>
      <c r="F26617">
        <v>1044</v>
      </c>
    </row>
    <row r="26618" spans="1:8" x14ac:dyDescent="0.2">
      <c r="A26618">
        <v>6.7248957390625498E+17</v>
      </c>
      <c r="B26618" t="s">
        <v>53690</v>
      </c>
      <c r="C26618" t="s">
        <v>53691</v>
      </c>
      <c r="D26618" s="1">
        <v>42341.830821759257</v>
      </c>
      <c r="E26618">
        <v>1352</v>
      </c>
      <c r="F26618">
        <v>3111</v>
      </c>
      <c r="H26618" t="s">
        <v>390</v>
      </c>
    </row>
    <row r="26619" spans="1:8" x14ac:dyDescent="0.2">
      <c r="A26619">
        <v>6.7249221800390195E+17</v>
      </c>
      <c r="B26619" t="s">
        <v>53692</v>
      </c>
      <c r="C26619" t="s">
        <v>53693</v>
      </c>
      <c r="D26619" s="1">
        <v>42341.838113425925</v>
      </c>
      <c r="E26619">
        <v>1037</v>
      </c>
      <c r="F26619">
        <v>2255</v>
      </c>
      <c r="H26619" t="s">
        <v>390</v>
      </c>
    </row>
    <row r="26620" spans="1:8" x14ac:dyDescent="0.2">
      <c r="A26620">
        <v>6.7249755011357005E+17</v>
      </c>
      <c r="B26620" t="s">
        <v>53694</v>
      </c>
      <c r="C26620" t="s">
        <v>53695</v>
      </c>
      <c r="D26620" s="1">
        <v>42341.852835648147</v>
      </c>
      <c r="E26620">
        <v>901</v>
      </c>
      <c r="F26620">
        <v>1910</v>
      </c>
    </row>
    <row r="26621" spans="1:8" x14ac:dyDescent="0.2">
      <c r="A26621">
        <v>6.7249834265663398E+17</v>
      </c>
      <c r="B26621" t="s">
        <v>53696</v>
      </c>
      <c r="C26621" t="s">
        <v>53697</v>
      </c>
      <c r="D26621" s="1">
        <v>42341.855011574073</v>
      </c>
      <c r="E26621">
        <v>897</v>
      </c>
      <c r="F26621">
        <v>1934</v>
      </c>
      <c r="G26621" t="s">
        <v>89</v>
      </c>
    </row>
    <row r="26622" spans="1:8" x14ac:dyDescent="0.2">
      <c r="A26622">
        <v>6.7250445923953805E+17</v>
      </c>
      <c r="B26622" t="s">
        <v>53698</v>
      </c>
      <c r="C26622" t="s">
        <v>53699</v>
      </c>
      <c r="D26622" s="1">
        <v>42341.871898148151</v>
      </c>
      <c r="E26622">
        <v>695</v>
      </c>
      <c r="F26622">
        <v>2161</v>
      </c>
    </row>
    <row r="26623" spans="1:8" x14ac:dyDescent="0.2">
      <c r="A26623">
        <v>6.7250575296423501E+17</v>
      </c>
      <c r="B26623" t="s">
        <v>53700</v>
      </c>
      <c r="C26623" t="s">
        <v>53701</v>
      </c>
      <c r="D26623" s="1">
        <v>42341.875462962962</v>
      </c>
      <c r="E26623">
        <v>553</v>
      </c>
      <c r="F26623">
        <v>1192</v>
      </c>
      <c r="G26623" t="s">
        <v>89</v>
      </c>
      <c r="H26623" t="s">
        <v>53702</v>
      </c>
    </row>
    <row r="26624" spans="1:8" x14ac:dyDescent="0.2">
      <c r="A26624">
        <v>6.7250591894124096E+17</v>
      </c>
      <c r="B26624" t="s">
        <v>53703</v>
      </c>
      <c r="C26624" t="s">
        <v>53704</v>
      </c>
      <c r="D26624" s="1">
        <v>42341.875925925924</v>
      </c>
      <c r="E26624">
        <v>557</v>
      </c>
      <c r="F26624">
        <v>1491</v>
      </c>
    </row>
    <row r="26625" spans="1:8" x14ac:dyDescent="0.2">
      <c r="A26625">
        <v>6.7250997869613402E+17</v>
      </c>
      <c r="B26625" t="s">
        <v>53705</v>
      </c>
      <c r="C26625" t="s">
        <v>53706</v>
      </c>
      <c r="D26625" s="1">
        <v>42341.887129629627</v>
      </c>
      <c r="E26625">
        <v>597</v>
      </c>
      <c r="F26625">
        <v>1300</v>
      </c>
      <c r="H26625" t="s">
        <v>390</v>
      </c>
    </row>
    <row r="26626" spans="1:8" x14ac:dyDescent="0.2">
      <c r="A26626">
        <v>6.7251110625928806E+17</v>
      </c>
      <c r="B26626" t="s">
        <v>53707</v>
      </c>
      <c r="C26626" t="s">
        <v>53708</v>
      </c>
      <c r="D26626" s="1">
        <v>42341.890243055554</v>
      </c>
      <c r="E26626">
        <v>520</v>
      </c>
      <c r="F26626">
        <v>1328</v>
      </c>
    </row>
    <row r="26627" spans="1:8" x14ac:dyDescent="0.2">
      <c r="A26627">
        <v>6.7254321363962995E+17</v>
      </c>
      <c r="B26627" t="s">
        <v>53709</v>
      </c>
      <c r="C26627" t="s">
        <v>53710</v>
      </c>
      <c r="D26627" s="1">
        <v>42341.978842592594</v>
      </c>
      <c r="E26627">
        <v>1708</v>
      </c>
      <c r="F26627">
        <v>3349</v>
      </c>
    </row>
    <row r="26628" spans="1:8" x14ac:dyDescent="0.2">
      <c r="A26628">
        <v>6.7257228515744499E+17</v>
      </c>
      <c r="B26628" t="s">
        <v>53711</v>
      </c>
      <c r="C26628" t="s">
        <v>53712</v>
      </c>
      <c r="D26628" s="1">
        <v>42342.059062499997</v>
      </c>
      <c r="E26628">
        <v>556</v>
      </c>
      <c r="F26628">
        <v>1481</v>
      </c>
    </row>
    <row r="26629" spans="1:8" x14ac:dyDescent="0.2">
      <c r="A26629">
        <v>6.7262615785086106E+17</v>
      </c>
      <c r="B26629" t="s">
        <v>53713</v>
      </c>
      <c r="C26629" t="s">
        <v>53714</v>
      </c>
      <c r="D26629" s="1">
        <v>42342.207719907405</v>
      </c>
      <c r="E26629">
        <v>752</v>
      </c>
      <c r="F26629">
        <v>2170</v>
      </c>
      <c r="G26629" t="s">
        <v>215</v>
      </c>
    </row>
    <row r="26630" spans="1:8" x14ac:dyDescent="0.2">
      <c r="A26630">
        <v>6.7264024870743603E+17</v>
      </c>
      <c r="B26630" t="s">
        <v>53715</v>
      </c>
      <c r="C26630" t="s">
        <v>53716</v>
      </c>
      <c r="D26630" s="1">
        <v>42342.246608796297</v>
      </c>
      <c r="E26630">
        <v>981</v>
      </c>
      <c r="F26630">
        <v>2801</v>
      </c>
      <c r="G26630" t="s">
        <v>215</v>
      </c>
    </row>
    <row r="26631" spans="1:8" x14ac:dyDescent="0.2">
      <c r="A26631">
        <v>6.7264075122701901E+17</v>
      </c>
      <c r="B26631" t="s">
        <v>53717</v>
      </c>
      <c r="C26631" t="s">
        <v>53718</v>
      </c>
      <c r="D26631" s="1">
        <v>42342.247986111113</v>
      </c>
      <c r="E26631">
        <v>574</v>
      </c>
      <c r="F26631">
        <v>1654</v>
      </c>
      <c r="G26631" t="s">
        <v>53719</v>
      </c>
      <c r="H26631" t="s">
        <v>390</v>
      </c>
    </row>
    <row r="26632" spans="1:8" x14ac:dyDescent="0.2">
      <c r="A26632">
        <v>6.7264168500490598E+17</v>
      </c>
      <c r="B26632" t="s">
        <v>53720</v>
      </c>
      <c r="C26632" t="s">
        <v>53721</v>
      </c>
      <c r="D26632" s="1">
        <v>42342.250567129631</v>
      </c>
      <c r="E26632">
        <v>545</v>
      </c>
      <c r="F26632">
        <v>1581</v>
      </c>
      <c r="G26632" t="s">
        <v>215</v>
      </c>
    </row>
    <row r="26633" spans="1:8" x14ac:dyDescent="0.2">
      <c r="A26633">
        <v>6.7264190511776102E+17</v>
      </c>
      <c r="B26633" t="s">
        <v>53722</v>
      </c>
      <c r="C26633" t="s">
        <v>53723</v>
      </c>
      <c r="D26633" s="1">
        <v>42342.251168981478</v>
      </c>
      <c r="E26633">
        <v>510</v>
      </c>
      <c r="F26633">
        <v>1499</v>
      </c>
      <c r="G26633" t="s">
        <v>215</v>
      </c>
    </row>
    <row r="26634" spans="1:8" x14ac:dyDescent="0.2">
      <c r="A26634">
        <v>6.7264265094055501E+17</v>
      </c>
      <c r="B26634" t="s">
        <v>53724</v>
      </c>
      <c r="C26634" t="s">
        <v>53725</v>
      </c>
      <c r="D26634" s="1">
        <v>42342.253229166665</v>
      </c>
      <c r="E26634">
        <v>522</v>
      </c>
      <c r="F26634">
        <v>1306</v>
      </c>
      <c r="G26634" t="s">
        <v>215</v>
      </c>
      <c r="H26634" t="s">
        <v>616</v>
      </c>
    </row>
    <row r="26635" spans="1:8" x14ac:dyDescent="0.2">
      <c r="A26635">
        <v>6.7272164320731098E+17</v>
      </c>
      <c r="B26635" t="s">
        <v>53726</v>
      </c>
      <c r="C26635" t="s">
        <v>53727</v>
      </c>
      <c r="D26635" s="1">
        <v>42342.471203703702</v>
      </c>
      <c r="E26635">
        <v>574</v>
      </c>
      <c r="F26635">
        <v>1334</v>
      </c>
      <c r="G26635" t="s">
        <v>89</v>
      </c>
    </row>
    <row r="26636" spans="1:8" x14ac:dyDescent="0.2">
      <c r="A26636">
        <v>6.7272727713488E+17</v>
      </c>
      <c r="B26636" t="s">
        <v>53728</v>
      </c>
      <c r="C26636" t="s">
        <v>53729</v>
      </c>
      <c r="D26636" s="1">
        <v>42342.486759259256</v>
      </c>
      <c r="E26636">
        <v>1014</v>
      </c>
      <c r="F26636">
        <v>1924</v>
      </c>
      <c r="G26636" t="s">
        <v>89</v>
      </c>
    </row>
    <row r="26637" spans="1:8" x14ac:dyDescent="0.2">
      <c r="A26637">
        <v>6.7272988098390003E+17</v>
      </c>
      <c r="B26637" t="s">
        <v>53730</v>
      </c>
      <c r="C26637" t="s">
        <v>53731</v>
      </c>
      <c r="D26637" s="1">
        <v>42342.493946759256</v>
      </c>
      <c r="E26637">
        <v>993</v>
      </c>
      <c r="F26637">
        <v>2614</v>
      </c>
      <c r="G26637" t="s">
        <v>89</v>
      </c>
    </row>
    <row r="26638" spans="1:8" x14ac:dyDescent="0.2">
      <c r="A26638">
        <v>6.7276840091405504E+17</v>
      </c>
      <c r="B26638" t="s">
        <v>53732</v>
      </c>
      <c r="C26638" t="s">
        <v>53733</v>
      </c>
      <c r="D26638" s="1">
        <v>42342.600231481483</v>
      </c>
      <c r="E26638">
        <v>1931</v>
      </c>
      <c r="F26638">
        <v>4160</v>
      </c>
      <c r="G26638" t="s">
        <v>89</v>
      </c>
    </row>
    <row r="26639" spans="1:8" x14ac:dyDescent="0.2">
      <c r="A26639">
        <v>6.7278785224631898E+17</v>
      </c>
      <c r="B26639" t="s">
        <v>53734</v>
      </c>
      <c r="C26639" t="s">
        <v>53735</v>
      </c>
      <c r="D26639" s="1">
        <v>42342.653912037036</v>
      </c>
      <c r="E26639">
        <v>824</v>
      </c>
      <c r="F26639">
        <v>2220</v>
      </c>
      <c r="G26639" t="s">
        <v>215</v>
      </c>
    </row>
    <row r="26640" spans="1:8" x14ac:dyDescent="0.2">
      <c r="A26640">
        <v>6.7279266286550605E+17</v>
      </c>
      <c r="B26640" t="s">
        <v>53736</v>
      </c>
      <c r="C26640" t="s">
        <v>53737</v>
      </c>
      <c r="D26640" s="1">
        <v>42342.667187500003</v>
      </c>
      <c r="E26640">
        <v>1189</v>
      </c>
      <c r="F26640">
        <v>2622</v>
      </c>
    </row>
    <row r="26641" spans="1:8" x14ac:dyDescent="0.2">
      <c r="A26641">
        <v>6.7281324649208998E+17</v>
      </c>
      <c r="B26641" t="s">
        <v>53738</v>
      </c>
      <c r="C26641" t="s">
        <v>53739</v>
      </c>
      <c r="D26641" s="1">
        <v>42342.723981481482</v>
      </c>
      <c r="E26641">
        <v>581</v>
      </c>
      <c r="F26641">
        <v>1644</v>
      </c>
    </row>
    <row r="26642" spans="1:8" x14ac:dyDescent="0.2">
      <c r="A26642">
        <v>6.7282640453125696E+17</v>
      </c>
      <c r="B26642" t="s">
        <v>53740</v>
      </c>
      <c r="C26642" t="s">
        <v>53741</v>
      </c>
      <c r="D26642" s="1">
        <v>42342.760300925926</v>
      </c>
      <c r="E26642">
        <v>699</v>
      </c>
      <c r="F26642">
        <v>2068</v>
      </c>
      <c r="G26642" t="s">
        <v>576</v>
      </c>
    </row>
    <row r="26643" spans="1:8" x14ac:dyDescent="0.2">
      <c r="A26643">
        <v>6.7287685312062605E+17</v>
      </c>
      <c r="B26643" t="s">
        <v>53742</v>
      </c>
      <c r="C26643" t="s">
        <v>53743</v>
      </c>
      <c r="D26643" s="1">
        <v>42342.899502314816</v>
      </c>
      <c r="E26643">
        <v>1850</v>
      </c>
      <c r="F26643">
        <v>4347</v>
      </c>
    </row>
    <row r="26644" spans="1:8" x14ac:dyDescent="0.2">
      <c r="A26644">
        <v>6.7287743940046003E+17</v>
      </c>
      <c r="B26644" t="s">
        <v>53744</v>
      </c>
      <c r="C26644" t="s">
        <v>53745</v>
      </c>
      <c r="D26644" s="1">
        <v>42342.901122685187</v>
      </c>
      <c r="E26644">
        <v>716</v>
      </c>
      <c r="F26644">
        <v>2018</v>
      </c>
      <c r="G26644" t="s">
        <v>215</v>
      </c>
    </row>
    <row r="26645" spans="1:8" x14ac:dyDescent="0.2">
      <c r="A26645">
        <v>6.7289398915098202E+17</v>
      </c>
      <c r="B26645" t="s">
        <v>53746</v>
      </c>
      <c r="C26645" t="s">
        <v>53747</v>
      </c>
      <c r="D26645" s="1">
        <v>42342.946793981479</v>
      </c>
      <c r="E26645">
        <v>1306</v>
      </c>
      <c r="F26645">
        <v>2887</v>
      </c>
      <c r="H26645" t="s">
        <v>616</v>
      </c>
    </row>
    <row r="26646" spans="1:8" x14ac:dyDescent="0.2">
      <c r="A26646">
        <v>6.729123598292E+17</v>
      </c>
      <c r="B26646" t="s">
        <v>53748</v>
      </c>
      <c r="C26646" t="s">
        <v>53749</v>
      </c>
      <c r="D26646" s="1">
        <v>42342.997488425928</v>
      </c>
      <c r="E26646">
        <v>717</v>
      </c>
      <c r="F26646">
        <v>1353</v>
      </c>
      <c r="G26646" t="s">
        <v>215</v>
      </c>
    </row>
    <row r="26647" spans="1:8" x14ac:dyDescent="0.2">
      <c r="A26647">
        <v>6.7291354052578496E+17</v>
      </c>
      <c r="B26647" t="s">
        <v>53750</v>
      </c>
      <c r="C26647" t="s">
        <v>53751</v>
      </c>
      <c r="D26647" s="1">
        <v>42343.000740740739</v>
      </c>
      <c r="E26647">
        <v>557</v>
      </c>
      <c r="F26647">
        <v>1462</v>
      </c>
      <c r="H26647" t="s">
        <v>616</v>
      </c>
    </row>
    <row r="26648" spans="1:8" x14ac:dyDescent="0.2">
      <c r="A26648">
        <v>6.7292651092437402E+17</v>
      </c>
      <c r="B26648" t="s">
        <v>53752</v>
      </c>
      <c r="C26648" t="s">
        <v>53753</v>
      </c>
      <c r="D26648" s="1">
        <v>42343.036539351851</v>
      </c>
      <c r="E26648">
        <v>1972</v>
      </c>
      <c r="F26648">
        <v>4101</v>
      </c>
      <c r="G26648" t="s">
        <v>89</v>
      </c>
    </row>
    <row r="26649" spans="1:8" x14ac:dyDescent="0.2">
      <c r="A26649">
        <v>6.7293676561177805E+17</v>
      </c>
      <c r="B26649" t="s">
        <v>53754</v>
      </c>
      <c r="C26649" t="s">
        <v>53755</v>
      </c>
      <c r="D26649" s="1">
        <v>42343.064837962964</v>
      </c>
      <c r="E26649">
        <v>561</v>
      </c>
      <c r="F26649">
        <v>1595</v>
      </c>
    </row>
    <row r="26650" spans="1:8" x14ac:dyDescent="0.2">
      <c r="A26650">
        <v>6.7295842244328602E+17</v>
      </c>
      <c r="B26650" t="s">
        <v>53756</v>
      </c>
      <c r="C26650" t="s">
        <v>53757</v>
      </c>
      <c r="D26650" s="1">
        <v>42343.124594907407</v>
      </c>
      <c r="E26650">
        <v>1631</v>
      </c>
      <c r="F26650">
        <v>4207</v>
      </c>
      <c r="H26650" t="s">
        <v>390</v>
      </c>
    </row>
    <row r="26651" spans="1:8" x14ac:dyDescent="0.2">
      <c r="A26651">
        <v>6.7297936566849894E+17</v>
      </c>
      <c r="B26651" t="s">
        <v>53758</v>
      </c>
      <c r="C26651" t="s">
        <v>53759</v>
      </c>
      <c r="D26651" s="1">
        <v>42343.182384259257</v>
      </c>
      <c r="E26651">
        <v>777</v>
      </c>
      <c r="F26651">
        <v>1935</v>
      </c>
      <c r="G26651" t="s">
        <v>215</v>
      </c>
    </row>
    <row r="26652" spans="1:8" x14ac:dyDescent="0.2">
      <c r="A26652">
        <v>6.7297972437376998E+17</v>
      </c>
      <c r="B26652" t="s">
        <v>53760</v>
      </c>
      <c r="C26652" t="s">
        <v>53761</v>
      </c>
      <c r="D26652" s="1">
        <v>42343.183379629627</v>
      </c>
      <c r="E26652">
        <v>1007</v>
      </c>
      <c r="F26652">
        <v>2247</v>
      </c>
      <c r="G26652" t="s">
        <v>215</v>
      </c>
      <c r="H26652" t="s">
        <v>13093</v>
      </c>
    </row>
    <row r="26653" spans="1:8" x14ac:dyDescent="0.2">
      <c r="A26653">
        <v>6.7298166108107494E+17</v>
      </c>
      <c r="B26653" t="s">
        <v>53762</v>
      </c>
      <c r="C26653" t="s">
        <v>53763</v>
      </c>
      <c r="D26653" s="1">
        <v>42343.188726851855</v>
      </c>
      <c r="E26653">
        <v>561</v>
      </c>
      <c r="F26653">
        <v>1450</v>
      </c>
      <c r="G26653" t="s">
        <v>546</v>
      </c>
    </row>
    <row r="26654" spans="1:8" x14ac:dyDescent="0.2">
      <c r="A26654">
        <v>6.7298216046325299E+17</v>
      </c>
      <c r="B26654" t="s">
        <v>53764</v>
      </c>
      <c r="C26654" t="s">
        <v>53765</v>
      </c>
      <c r="D26654" s="1">
        <v>42343.190104166664</v>
      </c>
      <c r="E26654">
        <v>541</v>
      </c>
      <c r="F26654">
        <v>1556</v>
      </c>
      <c r="G26654" t="s">
        <v>576</v>
      </c>
    </row>
    <row r="26655" spans="1:8" x14ac:dyDescent="0.2">
      <c r="A26655">
        <v>6.7298276103309696E+17</v>
      </c>
      <c r="B26655" t="s">
        <v>53766</v>
      </c>
      <c r="C26655" t="s">
        <v>53767</v>
      </c>
      <c r="D26655" s="1">
        <v>42343.191759259258</v>
      </c>
      <c r="E26655">
        <v>664</v>
      </c>
      <c r="F26655">
        <v>1657</v>
      </c>
      <c r="G26655" t="s">
        <v>546</v>
      </c>
      <c r="H26655" t="s">
        <v>390</v>
      </c>
    </row>
    <row r="26656" spans="1:8" x14ac:dyDescent="0.2">
      <c r="A26656">
        <v>6.7298292050470003E+17</v>
      </c>
      <c r="B26656" t="s">
        <v>53768</v>
      </c>
      <c r="C26656" t="s">
        <v>53769</v>
      </c>
      <c r="D26656" s="1">
        <v>42343.192199074074</v>
      </c>
      <c r="E26656">
        <v>845</v>
      </c>
      <c r="F26656">
        <v>1848</v>
      </c>
      <c r="G26656" t="s">
        <v>215</v>
      </c>
      <c r="H26656" t="s">
        <v>616</v>
      </c>
    </row>
    <row r="26657" spans="1:8" x14ac:dyDescent="0.2">
      <c r="A26657">
        <v>6.7298328551404301E+17</v>
      </c>
      <c r="B26657" t="s">
        <v>53770</v>
      </c>
      <c r="C26657" t="s">
        <v>53771</v>
      </c>
      <c r="D26657" s="1">
        <v>42343.193206018521</v>
      </c>
      <c r="E26657">
        <v>553</v>
      </c>
      <c r="F26657">
        <v>1666</v>
      </c>
      <c r="G26657" t="s">
        <v>546</v>
      </c>
    </row>
    <row r="26658" spans="1:8" x14ac:dyDescent="0.2">
      <c r="A26658">
        <v>6.7298360803923494E+17</v>
      </c>
      <c r="B26658" t="s">
        <v>53772</v>
      </c>
      <c r="C26658" t="s">
        <v>53773</v>
      </c>
      <c r="D26658" s="1">
        <v>42343.194097222222</v>
      </c>
      <c r="E26658">
        <v>629</v>
      </c>
      <c r="F26658">
        <v>1724</v>
      </c>
      <c r="G26658" t="s">
        <v>576</v>
      </c>
    </row>
    <row r="26659" spans="1:8" x14ac:dyDescent="0.2">
      <c r="A26659">
        <v>6.7298443979470003E+17</v>
      </c>
      <c r="B26659" t="s">
        <v>53774</v>
      </c>
      <c r="C26659" t="s">
        <v>53775</v>
      </c>
      <c r="D26659" s="1">
        <v>42343.196388888886</v>
      </c>
      <c r="E26659">
        <v>753</v>
      </c>
      <c r="F26659">
        <v>1924</v>
      </c>
      <c r="G26659" t="s">
        <v>576</v>
      </c>
    </row>
    <row r="26660" spans="1:8" x14ac:dyDescent="0.2">
      <c r="A26660">
        <v>6.7309894847998694E+17</v>
      </c>
      <c r="B26660" t="s">
        <v>53776</v>
      </c>
      <c r="C26660" t="s">
        <v>53777</v>
      </c>
      <c r="D26660" s="1">
        <v>42343.512372685182</v>
      </c>
      <c r="E26660">
        <v>753</v>
      </c>
      <c r="F26660">
        <v>1849</v>
      </c>
      <c r="G26660" t="s">
        <v>576</v>
      </c>
    </row>
    <row r="26661" spans="1:8" x14ac:dyDescent="0.2">
      <c r="A26661">
        <v>6.7311852605658304E+17</v>
      </c>
      <c r="B26661" t="s">
        <v>53778</v>
      </c>
      <c r="C26661" t="s">
        <v>53779</v>
      </c>
      <c r="D26661" s="1">
        <v>42343.566400462965</v>
      </c>
      <c r="E26661">
        <v>1659</v>
      </c>
      <c r="F26661">
        <v>5501</v>
      </c>
    </row>
    <row r="26662" spans="1:8" x14ac:dyDescent="0.2">
      <c r="A26662">
        <v>6.7316241437288E+17</v>
      </c>
      <c r="B26662" t="s">
        <v>53780</v>
      </c>
      <c r="C26662" t="s">
        <v>53781</v>
      </c>
      <c r="D26662" s="1">
        <v>42343.6875</v>
      </c>
      <c r="E26662">
        <v>1696</v>
      </c>
      <c r="F26662">
        <v>3699</v>
      </c>
      <c r="H26662" t="s">
        <v>390</v>
      </c>
    </row>
    <row r="26663" spans="1:8" x14ac:dyDescent="0.2">
      <c r="A26663">
        <v>6.7321966251626394E+17</v>
      </c>
      <c r="B26663" t="s">
        <v>53782</v>
      </c>
      <c r="C26663" t="s">
        <v>53783</v>
      </c>
      <c r="D26663" s="1">
        <v>42343.845486111109</v>
      </c>
      <c r="E26663">
        <v>612</v>
      </c>
      <c r="F26663">
        <v>1638</v>
      </c>
    </row>
    <row r="26664" spans="1:8" x14ac:dyDescent="0.2">
      <c r="A26664">
        <v>6.7327913162749504E+17</v>
      </c>
      <c r="B26664" t="s">
        <v>53784</v>
      </c>
      <c r="C26664" t="s">
        <v>53785</v>
      </c>
      <c r="D26664" s="1">
        <v>42344.009583333333</v>
      </c>
      <c r="E26664">
        <v>1055</v>
      </c>
      <c r="F26664">
        <v>2638</v>
      </c>
      <c r="H26664" t="s">
        <v>13093</v>
      </c>
    </row>
    <row r="26665" spans="1:8" x14ac:dyDescent="0.2">
      <c r="A26665">
        <v>6.7329983009405696E+17</v>
      </c>
      <c r="B26665" t="s">
        <v>53786</v>
      </c>
      <c r="C26665" t="s">
        <v>53787</v>
      </c>
      <c r="D26665" s="1">
        <v>42344.066701388889</v>
      </c>
      <c r="E26665">
        <v>1116</v>
      </c>
      <c r="F26665">
        <v>2188</v>
      </c>
      <c r="G26665" t="e">
        <f>_xlfn.SINGLE( _xlfn.SINGLE( _xlfn.SINGLE(CBS)))</f>
        <v>#NAME?</v>
      </c>
    </row>
    <row r="26666" spans="1:8" x14ac:dyDescent="0.2">
      <c r="A26666">
        <v>6.7330058865492698E+17</v>
      </c>
      <c r="B26666" t="s">
        <v>53788</v>
      </c>
      <c r="C26666" t="s">
        <v>53789</v>
      </c>
      <c r="D26666" s="1">
        <v>42344.068796296298</v>
      </c>
      <c r="E26666">
        <v>401</v>
      </c>
      <c r="F26666">
        <v>814</v>
      </c>
      <c r="G26666" t="s">
        <v>215</v>
      </c>
    </row>
    <row r="26667" spans="1:8" x14ac:dyDescent="0.2">
      <c r="A26667">
        <v>6.7330074964905894E+17</v>
      </c>
      <c r="B26667" t="s">
        <v>53790</v>
      </c>
      <c r="C26667" t="s">
        <v>53791</v>
      </c>
      <c r="D26667" s="1">
        <v>42344.069236111114</v>
      </c>
      <c r="E26667">
        <v>658</v>
      </c>
      <c r="F26667">
        <v>1687</v>
      </c>
      <c r="G26667" t="s">
        <v>576</v>
      </c>
    </row>
    <row r="26668" spans="1:8" x14ac:dyDescent="0.2">
      <c r="A26668">
        <v>6.7330089615196902E+17</v>
      </c>
      <c r="B26668" t="s">
        <v>53792</v>
      </c>
      <c r="C26668" t="s">
        <v>53793</v>
      </c>
      <c r="D26668" s="1">
        <v>42344.069641203707</v>
      </c>
      <c r="E26668">
        <v>962</v>
      </c>
      <c r="F26668">
        <v>2174</v>
      </c>
      <c r="G26668" t="s">
        <v>576</v>
      </c>
      <c r="H26668" t="s">
        <v>390</v>
      </c>
    </row>
    <row r="26669" spans="1:8" x14ac:dyDescent="0.2">
      <c r="A26669">
        <v>6.7330147790191002E+17</v>
      </c>
      <c r="B26669" t="s">
        <v>53794</v>
      </c>
      <c r="C26669" t="s">
        <v>53795</v>
      </c>
      <c r="D26669" s="1">
        <v>42344.071250000001</v>
      </c>
      <c r="E26669">
        <v>4161</v>
      </c>
      <c r="F26669">
        <v>8763</v>
      </c>
    </row>
    <row r="26670" spans="1:8" x14ac:dyDescent="0.2">
      <c r="A26670">
        <v>6.7351041168209894E+17</v>
      </c>
      <c r="B26670" t="s">
        <v>53796</v>
      </c>
      <c r="C26670" t="s">
        <v>53797</v>
      </c>
      <c r="D26670" s="1">
        <v>42344.647800925923</v>
      </c>
      <c r="E26670">
        <v>501</v>
      </c>
      <c r="F26670">
        <v>1375</v>
      </c>
      <c r="G26670" t="s">
        <v>215</v>
      </c>
    </row>
    <row r="26671" spans="1:8" x14ac:dyDescent="0.2">
      <c r="A26671">
        <v>6.7351203852262605E+17</v>
      </c>
      <c r="B26671" t="s">
        <v>53798</v>
      </c>
      <c r="C26671" t="s">
        <v>53799</v>
      </c>
      <c r="D26671" s="1">
        <v>42344.652280092596</v>
      </c>
      <c r="E26671">
        <v>546</v>
      </c>
      <c r="F26671">
        <v>1534</v>
      </c>
      <c r="G26671" t="s">
        <v>89</v>
      </c>
    </row>
    <row r="26672" spans="1:8" x14ac:dyDescent="0.2">
      <c r="A26672">
        <v>6.7351546924516506E+17</v>
      </c>
      <c r="B26672" t="s">
        <v>53800</v>
      </c>
      <c r="C26672" t="s">
        <v>53801</v>
      </c>
      <c r="D26672" s="1">
        <v>42344.661747685182</v>
      </c>
      <c r="E26672">
        <v>609</v>
      </c>
      <c r="F26672">
        <v>1491</v>
      </c>
      <c r="G26672" t="s">
        <v>576</v>
      </c>
    </row>
    <row r="26673" spans="1:8" x14ac:dyDescent="0.2">
      <c r="A26673">
        <v>6.7351599753868403E+17</v>
      </c>
      <c r="B26673" t="s">
        <v>53802</v>
      </c>
      <c r="C26673" t="s">
        <v>53803</v>
      </c>
      <c r="D26673" s="1">
        <v>42344.663206018522</v>
      </c>
      <c r="E26673">
        <v>958</v>
      </c>
      <c r="F26673">
        <v>2714</v>
      </c>
      <c r="G26673" t="s">
        <v>215</v>
      </c>
    </row>
    <row r="26674" spans="1:8" x14ac:dyDescent="0.2">
      <c r="A26674">
        <v>6.7352224454768205E+17</v>
      </c>
      <c r="B26674" t="s">
        <v>53804</v>
      </c>
      <c r="C26674" t="s">
        <v>53805</v>
      </c>
      <c r="D26674" s="1">
        <v>42344.680451388886</v>
      </c>
      <c r="E26674">
        <v>1186</v>
      </c>
      <c r="F26674">
        <v>2384</v>
      </c>
      <c r="G26674" t="s">
        <v>546</v>
      </c>
      <c r="H26674" t="s">
        <v>390</v>
      </c>
    </row>
    <row r="26675" spans="1:8" x14ac:dyDescent="0.2">
      <c r="A26675">
        <v>6.7352355910968102E+17</v>
      </c>
      <c r="B26675" t="s">
        <v>53806</v>
      </c>
      <c r="C26675" t="s">
        <v>53807</v>
      </c>
      <c r="D26675" s="1">
        <v>42344.684074074074</v>
      </c>
      <c r="E26675">
        <v>2315</v>
      </c>
      <c r="F26675">
        <v>4795</v>
      </c>
    </row>
    <row r="26676" spans="1:8" x14ac:dyDescent="0.2">
      <c r="A26676">
        <v>6.7352539606385395E+17</v>
      </c>
      <c r="B26676" t="s">
        <v>53808</v>
      </c>
      <c r="C26676" t="s">
        <v>53809</v>
      </c>
      <c r="D26676" s="1">
        <v>42344.689143518517</v>
      </c>
      <c r="E26676">
        <v>513</v>
      </c>
      <c r="F26676">
        <v>1743</v>
      </c>
    </row>
    <row r="26677" spans="1:8" x14ac:dyDescent="0.2">
      <c r="A26677">
        <v>6.7354004418819994E+17</v>
      </c>
      <c r="B26677" t="s">
        <v>53810</v>
      </c>
      <c r="C26677" t="s">
        <v>53811</v>
      </c>
      <c r="D26677" s="1">
        <v>42344.729560185187</v>
      </c>
      <c r="E26677">
        <v>593</v>
      </c>
      <c r="F26677">
        <v>3011</v>
      </c>
    </row>
    <row r="26678" spans="1:8" x14ac:dyDescent="0.2">
      <c r="A26678">
        <v>6.7355992890532595E+17</v>
      </c>
      <c r="B26678" t="s">
        <v>53812</v>
      </c>
      <c r="C26678" t="s">
        <v>53813</v>
      </c>
      <c r="D26678" s="1">
        <v>42344.784432870372</v>
      </c>
      <c r="E26678">
        <v>688</v>
      </c>
      <c r="F26678">
        <v>1848</v>
      </c>
      <c r="G26678" t="s">
        <v>215</v>
      </c>
    </row>
    <row r="26679" spans="1:8" x14ac:dyDescent="0.2">
      <c r="A26679">
        <v>6.7356218195535795E+17</v>
      </c>
      <c r="B26679" t="s">
        <v>53814</v>
      </c>
      <c r="C26679" t="s">
        <v>53815</v>
      </c>
      <c r="D26679" s="1">
        <v>42344.790659722225</v>
      </c>
      <c r="E26679">
        <v>424</v>
      </c>
      <c r="F26679">
        <v>1221</v>
      </c>
      <c r="G26679" t="e">
        <f>BrookslawBrooks</f>
        <v>#NAME?</v>
      </c>
    </row>
    <row r="26680" spans="1:8" x14ac:dyDescent="0.2">
      <c r="A26680">
        <v>6.73562801701568E+17</v>
      </c>
      <c r="B26680" t="s">
        <v>53816</v>
      </c>
      <c r="C26680" t="s">
        <v>53817</v>
      </c>
      <c r="D26680" s="1">
        <v>42344.792361111111</v>
      </c>
      <c r="E26680">
        <v>528</v>
      </c>
      <c r="F26680">
        <v>1298</v>
      </c>
      <c r="G26680" t="s">
        <v>53818</v>
      </c>
    </row>
    <row r="26681" spans="1:8" x14ac:dyDescent="0.2">
      <c r="A26681">
        <v>6.7356478783034099E+17</v>
      </c>
      <c r="B26681" t="s">
        <v>53819</v>
      </c>
      <c r="C26681" t="s">
        <v>53820</v>
      </c>
      <c r="D26681" s="1">
        <v>42344.797847222224</v>
      </c>
      <c r="E26681">
        <v>538</v>
      </c>
      <c r="F26681">
        <v>1353</v>
      </c>
      <c r="G26681" t="s">
        <v>9029</v>
      </c>
    </row>
    <row r="26682" spans="1:8" x14ac:dyDescent="0.2">
      <c r="A26682">
        <v>6.7356492238361306E+17</v>
      </c>
      <c r="B26682" t="s">
        <v>53821</v>
      </c>
      <c r="C26682" t="s">
        <v>53822</v>
      </c>
      <c r="D26682" s="1">
        <v>42344.798217592594</v>
      </c>
      <c r="E26682">
        <v>631</v>
      </c>
      <c r="F26682">
        <v>1811</v>
      </c>
      <c r="G26682" t="s">
        <v>215</v>
      </c>
      <c r="H26682" t="s">
        <v>390</v>
      </c>
    </row>
    <row r="26683" spans="1:8" x14ac:dyDescent="0.2">
      <c r="A26683">
        <v>6.7358377764658304E+17</v>
      </c>
      <c r="B26683" t="s">
        <v>53823</v>
      </c>
      <c r="C26683" t="s">
        <v>53824</v>
      </c>
      <c r="D26683" s="1">
        <v>42344.850243055553</v>
      </c>
      <c r="E26683">
        <v>1848</v>
      </c>
      <c r="F26683">
        <v>4022</v>
      </c>
    </row>
    <row r="26684" spans="1:8" x14ac:dyDescent="0.2">
      <c r="A26684">
        <v>6.7358770457209203E+17</v>
      </c>
      <c r="B26684" t="s">
        <v>53825</v>
      </c>
      <c r="C26684" t="s">
        <v>53826</v>
      </c>
      <c r="D26684" s="1">
        <v>42344.861087962963</v>
      </c>
      <c r="E26684">
        <v>852</v>
      </c>
      <c r="F26684">
        <v>2564</v>
      </c>
      <c r="G26684" t="s">
        <v>215</v>
      </c>
    </row>
    <row r="26685" spans="1:8" x14ac:dyDescent="0.2">
      <c r="A26685">
        <v>6.7360601398407501E+17</v>
      </c>
      <c r="B26685" t="s">
        <v>53827</v>
      </c>
      <c r="C26685" t="s">
        <v>53828</v>
      </c>
      <c r="D26685" s="1">
        <v>42344.911608796298</v>
      </c>
      <c r="E26685">
        <v>2259</v>
      </c>
      <c r="F26685">
        <v>4160</v>
      </c>
      <c r="H26685" t="s">
        <v>616</v>
      </c>
    </row>
    <row r="26686" spans="1:8" x14ac:dyDescent="0.2">
      <c r="A26686">
        <v>6.7360628518780096E+17</v>
      </c>
      <c r="B26686" t="s">
        <v>53829</v>
      </c>
      <c r="C26686" t="s">
        <v>53830</v>
      </c>
      <c r="D26686" s="1">
        <v>42344.912361111114</v>
      </c>
      <c r="E26686">
        <v>686</v>
      </c>
      <c r="F26686">
        <v>1603</v>
      </c>
      <c r="G26686" t="s">
        <v>215</v>
      </c>
    </row>
    <row r="26687" spans="1:8" x14ac:dyDescent="0.2">
      <c r="A26687">
        <v>6.7361873522839104E+17</v>
      </c>
      <c r="B26687" t="s">
        <v>53831</v>
      </c>
      <c r="C26687" t="s">
        <v>53832</v>
      </c>
      <c r="D26687" s="1">
        <v>42344.946712962963</v>
      </c>
      <c r="E26687">
        <v>565</v>
      </c>
      <c r="F26687">
        <v>1426</v>
      </c>
    </row>
    <row r="26688" spans="1:8" x14ac:dyDescent="0.2">
      <c r="A26688">
        <v>6.7363202583696102E+17</v>
      </c>
      <c r="B26688" t="s">
        <v>53833</v>
      </c>
      <c r="C26688" t="s">
        <v>53834</v>
      </c>
      <c r="D26688" s="1">
        <v>42344.983391203707</v>
      </c>
      <c r="E26688">
        <v>1823</v>
      </c>
      <c r="F26688">
        <v>3634</v>
      </c>
      <c r="H26688" t="s">
        <v>616</v>
      </c>
    </row>
    <row r="26689" spans="1:8" x14ac:dyDescent="0.2">
      <c r="A26689">
        <v>6.7364105851806899E+17</v>
      </c>
      <c r="B26689" t="s">
        <v>53835</v>
      </c>
      <c r="C26689" t="s">
        <v>53836</v>
      </c>
      <c r="D26689" s="1">
        <v>42345.008310185185</v>
      </c>
      <c r="E26689">
        <v>3083</v>
      </c>
      <c r="F26689">
        <v>7826</v>
      </c>
    </row>
    <row r="26690" spans="1:8" x14ac:dyDescent="0.2">
      <c r="A26690">
        <v>6.7365543806020403E+17</v>
      </c>
      <c r="B26690" t="s">
        <v>53837</v>
      </c>
      <c r="C26690" t="s">
        <v>53838</v>
      </c>
      <c r="D26690" s="1">
        <v>42345.047997685186</v>
      </c>
      <c r="E26690">
        <v>818</v>
      </c>
      <c r="F26690">
        <v>2311</v>
      </c>
      <c r="G26690" t="s">
        <v>215</v>
      </c>
    </row>
    <row r="26691" spans="1:8" x14ac:dyDescent="0.2">
      <c r="A26691">
        <v>6.7366001040936896E+17</v>
      </c>
      <c r="B26691" t="s">
        <v>53839</v>
      </c>
      <c r="C26691" t="s">
        <v>53840</v>
      </c>
      <c r="D26691" s="1">
        <v>42345.060613425929</v>
      </c>
      <c r="E26691">
        <v>1535</v>
      </c>
      <c r="F26691">
        <v>4033</v>
      </c>
    </row>
    <row r="26692" spans="1:8" x14ac:dyDescent="0.2">
      <c r="A26692">
        <v>6.7366607902203904E+17</v>
      </c>
      <c r="B26692" t="s">
        <v>53841</v>
      </c>
      <c r="C26692" t="s">
        <v>53842</v>
      </c>
      <c r="D26692" s="1">
        <v>42345.077361111114</v>
      </c>
      <c r="E26692">
        <v>960</v>
      </c>
      <c r="F26692">
        <v>3024</v>
      </c>
    </row>
    <row r="26693" spans="1:8" x14ac:dyDescent="0.2">
      <c r="A26693">
        <v>6.7366722384888205E+17</v>
      </c>
      <c r="B26693" t="s">
        <v>53843</v>
      </c>
      <c r="C26693" t="s">
        <v>53844</v>
      </c>
      <c r="D26693" s="1">
        <v>42345.080509259256</v>
      </c>
      <c r="E26693">
        <v>2185</v>
      </c>
      <c r="F26693">
        <v>5768</v>
      </c>
    </row>
    <row r="26694" spans="1:8" x14ac:dyDescent="0.2">
      <c r="A26694">
        <v>6.7366786826175206E+17</v>
      </c>
      <c r="B26694" t="s">
        <v>53845</v>
      </c>
      <c r="C26694" t="s">
        <v>53846</v>
      </c>
      <c r="D26694" s="1">
        <v>42345.082291666666</v>
      </c>
      <c r="E26694">
        <v>866</v>
      </c>
      <c r="F26694">
        <v>2741</v>
      </c>
    </row>
    <row r="26695" spans="1:8" x14ac:dyDescent="0.2">
      <c r="A26695">
        <v>6.7366871744053606E+17</v>
      </c>
      <c r="B26695" t="s">
        <v>53847</v>
      </c>
      <c r="C26695" t="s">
        <v>53848</v>
      </c>
      <c r="D26695" s="1">
        <v>42345.084641203706</v>
      </c>
      <c r="E26695">
        <v>2357</v>
      </c>
      <c r="F26695">
        <v>6371</v>
      </c>
    </row>
    <row r="26696" spans="1:8" x14ac:dyDescent="0.2">
      <c r="A26696">
        <v>6.7366954450695296E+17</v>
      </c>
      <c r="B26696" t="s">
        <v>53849</v>
      </c>
      <c r="C26696" t="s">
        <v>53850</v>
      </c>
      <c r="D26696" s="1">
        <v>42345.086921296293</v>
      </c>
      <c r="E26696">
        <v>767</v>
      </c>
      <c r="F26696">
        <v>2541</v>
      </c>
      <c r="G26696" t="s">
        <v>215</v>
      </c>
    </row>
    <row r="26697" spans="1:8" x14ac:dyDescent="0.2">
      <c r="A26697">
        <v>6.7366997384856294E+17</v>
      </c>
      <c r="B26697" t="s">
        <v>53851</v>
      </c>
      <c r="C26697" t="s">
        <v>53852</v>
      </c>
      <c r="D26697" s="1">
        <v>42345.088101851848</v>
      </c>
      <c r="E26697">
        <v>762</v>
      </c>
      <c r="F26697">
        <v>2224</v>
      </c>
      <c r="G26697" t="s">
        <v>215</v>
      </c>
    </row>
    <row r="26698" spans="1:8" x14ac:dyDescent="0.2">
      <c r="A26698">
        <v>6.7367047962285197E+17</v>
      </c>
      <c r="B26698" t="s">
        <v>53853</v>
      </c>
      <c r="C26698" t="s">
        <v>53854</v>
      </c>
      <c r="D26698" s="1">
        <v>42345.089502314811</v>
      </c>
      <c r="E26698">
        <v>1266</v>
      </c>
      <c r="F26698">
        <v>2260</v>
      </c>
      <c r="G26698" t="s">
        <v>215</v>
      </c>
      <c r="H26698" t="s">
        <v>390</v>
      </c>
    </row>
    <row r="26699" spans="1:8" x14ac:dyDescent="0.2">
      <c r="A26699">
        <v>6.7367074503425997E+17</v>
      </c>
      <c r="B26699" t="s">
        <v>53855</v>
      </c>
      <c r="C26699" t="s">
        <v>53856</v>
      </c>
      <c r="D26699" s="1">
        <v>42345.090231481481</v>
      </c>
      <c r="E26699">
        <v>840</v>
      </c>
      <c r="F26699">
        <v>2834</v>
      </c>
      <c r="G26699" t="s">
        <v>215</v>
      </c>
    </row>
    <row r="26700" spans="1:8" x14ac:dyDescent="0.2">
      <c r="A26700">
        <v>6.7367100117199206E+17</v>
      </c>
      <c r="B26700" t="s">
        <v>53857</v>
      </c>
      <c r="C26700" t="s">
        <v>53858</v>
      </c>
      <c r="D26700" s="1">
        <v>42345.090937499997</v>
      </c>
      <c r="E26700">
        <v>1783</v>
      </c>
      <c r="F26700">
        <v>4803</v>
      </c>
      <c r="G26700" t="s">
        <v>215</v>
      </c>
    </row>
    <row r="26701" spans="1:8" x14ac:dyDescent="0.2">
      <c r="A26701">
        <v>6.7367241386392704E+17</v>
      </c>
      <c r="B26701" t="s">
        <v>53859</v>
      </c>
      <c r="C26701" t="s">
        <v>53860</v>
      </c>
      <c r="D26701" s="1">
        <v>42345.094837962963</v>
      </c>
      <c r="E26701">
        <v>7641</v>
      </c>
      <c r="F26701">
        <v>15979</v>
      </c>
    </row>
    <row r="26702" spans="1:8" x14ac:dyDescent="0.2">
      <c r="A26702">
        <v>6.7367506260046605E+17</v>
      </c>
      <c r="B26702" t="s">
        <v>53861</v>
      </c>
      <c r="C26702" t="s">
        <v>53862</v>
      </c>
      <c r="D26702" s="1">
        <v>42345.102141203701</v>
      </c>
      <c r="E26702">
        <v>6203</v>
      </c>
      <c r="F26702">
        <v>15467</v>
      </c>
    </row>
    <row r="26703" spans="1:8" x14ac:dyDescent="0.2">
      <c r="A26703">
        <v>6.7367534603054195E+17</v>
      </c>
      <c r="B26703" t="s">
        <v>53863</v>
      </c>
      <c r="C26703" t="s">
        <v>53864</v>
      </c>
      <c r="D26703" s="1">
        <v>42345.10292824074</v>
      </c>
      <c r="E26703">
        <v>2010</v>
      </c>
      <c r="F26703">
        <v>6633</v>
      </c>
    </row>
    <row r="26704" spans="1:8" x14ac:dyDescent="0.2">
      <c r="A26704">
        <v>6.7367971143700403E+17</v>
      </c>
      <c r="B26704" t="s">
        <v>53865</v>
      </c>
      <c r="C26704" t="s">
        <v>53866</v>
      </c>
      <c r="D26704" s="1">
        <v>42345.114976851852</v>
      </c>
      <c r="E26704">
        <v>5747</v>
      </c>
      <c r="F26704">
        <v>11840</v>
      </c>
    </row>
    <row r="26705" spans="1:8" x14ac:dyDescent="0.2">
      <c r="A26705">
        <v>6.7368259768014003E+17</v>
      </c>
      <c r="B26705" t="s">
        <v>53867</v>
      </c>
      <c r="C26705" t="s">
        <v>53868</v>
      </c>
      <c r="D26705" s="1">
        <v>42345.122939814813</v>
      </c>
      <c r="E26705">
        <v>982</v>
      </c>
      <c r="F26705">
        <v>3080</v>
      </c>
      <c r="G26705" t="s">
        <v>215</v>
      </c>
    </row>
    <row r="26706" spans="1:8" x14ac:dyDescent="0.2">
      <c r="A26706">
        <v>6.7370854903440102E+17</v>
      </c>
      <c r="B26706" t="s">
        <v>53869</v>
      </c>
      <c r="C26706" t="s">
        <v>53870</v>
      </c>
      <c r="D26706" s="1">
        <v>42345.194548611114</v>
      </c>
      <c r="E26706">
        <v>1091</v>
      </c>
      <c r="F26706">
        <v>3022</v>
      </c>
      <c r="G26706" t="s">
        <v>215</v>
      </c>
      <c r="H26706" t="s">
        <v>13093</v>
      </c>
    </row>
    <row r="26707" spans="1:8" x14ac:dyDescent="0.2">
      <c r="A26707">
        <v>6.7373682898232102E+17</v>
      </c>
      <c r="B26707" t="s">
        <v>53871</v>
      </c>
      <c r="C26707" t="s">
        <v>53872</v>
      </c>
      <c r="D26707" s="1">
        <v>42345.272592592592</v>
      </c>
      <c r="E26707">
        <v>841</v>
      </c>
      <c r="F26707">
        <v>2253</v>
      </c>
      <c r="G26707" t="s">
        <v>89</v>
      </c>
    </row>
    <row r="26708" spans="1:8" x14ac:dyDescent="0.2">
      <c r="A26708">
        <v>6.7374135719061504E+17</v>
      </c>
      <c r="B26708" t="s">
        <v>53873</v>
      </c>
      <c r="C26708" t="s">
        <v>53874</v>
      </c>
      <c r="D26708" s="1">
        <v>42345.285081018519</v>
      </c>
      <c r="E26708">
        <v>8148</v>
      </c>
      <c r="F26708">
        <v>9332</v>
      </c>
    </row>
    <row r="26709" spans="1:8" x14ac:dyDescent="0.2">
      <c r="A26709">
        <v>6.7386070080935104E+17</v>
      </c>
      <c r="B26709" t="s">
        <v>53875</v>
      </c>
      <c r="C26709" t="s">
        <v>53876</v>
      </c>
      <c r="D26709" s="1">
        <v>42345.61440972222</v>
      </c>
      <c r="E26709">
        <v>1096</v>
      </c>
      <c r="F26709">
        <v>3197</v>
      </c>
    </row>
    <row r="26710" spans="1:8" x14ac:dyDescent="0.2">
      <c r="A26710">
        <v>6.7386564189242099E+17</v>
      </c>
      <c r="B26710" t="s">
        <v>53877</v>
      </c>
      <c r="C26710" t="s">
        <v>53878</v>
      </c>
      <c r="D26710" s="1">
        <v>42345.62804398148</v>
      </c>
      <c r="E26710">
        <v>2757</v>
      </c>
      <c r="F26710">
        <v>6378</v>
      </c>
    </row>
    <row r="26711" spans="1:8" x14ac:dyDescent="0.2">
      <c r="A26711">
        <v>6.7388173341517798E+17</v>
      </c>
      <c r="B26711" t="s">
        <v>53879</v>
      </c>
      <c r="C26711" t="s">
        <v>53880</v>
      </c>
      <c r="D26711" s="1">
        <v>42345.672453703701</v>
      </c>
      <c r="E26711">
        <v>1297</v>
      </c>
      <c r="F26711">
        <v>2324</v>
      </c>
      <c r="G26711" t="s">
        <v>576</v>
      </c>
    </row>
    <row r="26712" spans="1:8" x14ac:dyDescent="0.2">
      <c r="A26712">
        <v>6.7388427195477606E+17</v>
      </c>
      <c r="B26712" t="s">
        <v>53881</v>
      </c>
      <c r="C26712" t="s">
        <v>53882</v>
      </c>
      <c r="D26712" s="1">
        <v>42345.679456018515</v>
      </c>
      <c r="E26712">
        <v>1339</v>
      </c>
      <c r="F26712">
        <v>2214</v>
      </c>
      <c r="G26712" t="s">
        <v>576</v>
      </c>
    </row>
    <row r="26713" spans="1:8" x14ac:dyDescent="0.2">
      <c r="A26713">
        <v>6.7388537674282496E+17</v>
      </c>
      <c r="B26713" t="s">
        <v>53883</v>
      </c>
      <c r="C26713" t="s">
        <v>53884</v>
      </c>
      <c r="D26713" s="1">
        <v>42345.682500000003</v>
      </c>
      <c r="E26713">
        <v>1637</v>
      </c>
      <c r="F26713">
        <v>2905</v>
      </c>
      <c r="G26713" t="s">
        <v>215</v>
      </c>
    </row>
    <row r="26714" spans="1:8" x14ac:dyDescent="0.2">
      <c r="A26714">
        <v>6.7390214338917504E+17</v>
      </c>
      <c r="B26714" t="s">
        <v>53885</v>
      </c>
      <c r="C26714" t="s">
        <v>53886</v>
      </c>
      <c r="D26714" s="1">
        <v>42345.728773148148</v>
      </c>
      <c r="E26714">
        <v>527</v>
      </c>
      <c r="F26714">
        <v>1633</v>
      </c>
    </row>
    <row r="26715" spans="1:8" x14ac:dyDescent="0.2">
      <c r="A26715">
        <v>6.73905762087936E+17</v>
      </c>
      <c r="B26715" t="s">
        <v>53887</v>
      </c>
      <c r="C26715" t="s">
        <v>53888</v>
      </c>
      <c r="D26715" s="1">
        <v>42345.738749999997</v>
      </c>
      <c r="E26715">
        <v>1122</v>
      </c>
      <c r="F26715">
        <v>2344</v>
      </c>
    </row>
    <row r="26716" spans="1:8" x14ac:dyDescent="0.2">
      <c r="A26716">
        <v>6.7391722012111206E+17</v>
      </c>
      <c r="B26716" t="s">
        <v>53889</v>
      </c>
      <c r="C26716" t="s">
        <v>53890</v>
      </c>
      <c r="D26716" s="1">
        <v>42345.770370370374</v>
      </c>
      <c r="E26716">
        <v>750</v>
      </c>
      <c r="F26716">
        <v>1934</v>
      </c>
      <c r="G26716" t="s">
        <v>89</v>
      </c>
    </row>
    <row r="26717" spans="1:8" x14ac:dyDescent="0.2">
      <c r="A26717">
        <v>6.7391731683754304E+17</v>
      </c>
      <c r="B26717" t="s">
        <v>53891</v>
      </c>
      <c r="C26717" t="s">
        <v>53892</v>
      </c>
      <c r="D26717" s="1">
        <v>42345.770636574074</v>
      </c>
      <c r="E26717">
        <v>3442</v>
      </c>
      <c r="F26717">
        <v>6792</v>
      </c>
      <c r="H26717" t="s">
        <v>616</v>
      </c>
    </row>
    <row r="26718" spans="1:8" x14ac:dyDescent="0.2">
      <c r="A26718">
        <v>6.7395029380197901E+17</v>
      </c>
      <c r="B26718" t="s">
        <v>53893</v>
      </c>
      <c r="C26718" t="s">
        <v>53894</v>
      </c>
      <c r="D26718" s="1">
        <v>42345.861643518518</v>
      </c>
      <c r="E26718">
        <v>916</v>
      </c>
      <c r="F26718">
        <v>2566</v>
      </c>
      <c r="G26718" t="s">
        <v>215</v>
      </c>
    </row>
    <row r="26719" spans="1:8" x14ac:dyDescent="0.2">
      <c r="A26719">
        <v>6.7396189980185805E+17</v>
      </c>
      <c r="B26719" t="s">
        <v>53895</v>
      </c>
      <c r="C26719" t="s">
        <v>53896</v>
      </c>
      <c r="D26719" s="1">
        <v>42345.89366898148</v>
      </c>
      <c r="E26719">
        <v>1548</v>
      </c>
      <c r="F26719">
        <v>4463</v>
      </c>
      <c r="G26719" t="s">
        <v>89</v>
      </c>
    </row>
    <row r="26720" spans="1:8" x14ac:dyDescent="0.2">
      <c r="A26720">
        <v>6.7398082399397798E+17</v>
      </c>
      <c r="B26720" t="s">
        <v>53897</v>
      </c>
      <c r="C26720" t="s">
        <v>53898</v>
      </c>
      <c r="D26720" s="1">
        <v>42345.945891203701</v>
      </c>
      <c r="E26720">
        <v>905</v>
      </c>
      <c r="F26720">
        <v>2906</v>
      </c>
    </row>
    <row r="26721" spans="1:8" x14ac:dyDescent="0.2">
      <c r="A26721">
        <v>6.7398090550612698E+17</v>
      </c>
      <c r="B26721" t="s">
        <v>53899</v>
      </c>
      <c r="C26721" t="s">
        <v>53900</v>
      </c>
      <c r="D26721" s="1">
        <v>42345.946111111109</v>
      </c>
      <c r="E26721">
        <v>1052</v>
      </c>
      <c r="F26721">
        <v>3366</v>
      </c>
    </row>
    <row r="26722" spans="1:8" x14ac:dyDescent="0.2">
      <c r="A26722">
        <v>6.7398120626703898E+17</v>
      </c>
      <c r="B26722" t="s">
        <v>53901</v>
      </c>
      <c r="C26722" t="s">
        <v>53902</v>
      </c>
      <c r="D26722" s="1">
        <v>42345.946944444448</v>
      </c>
      <c r="E26722">
        <v>1542</v>
      </c>
      <c r="F26722">
        <v>3327</v>
      </c>
      <c r="H26722" t="s">
        <v>13093</v>
      </c>
    </row>
    <row r="26723" spans="1:8" x14ac:dyDescent="0.2">
      <c r="A26723">
        <v>6.73982228163072E+17</v>
      </c>
      <c r="B26723" t="s">
        <v>53903</v>
      </c>
      <c r="C26723" t="s">
        <v>53904</v>
      </c>
      <c r="D26723" s="1">
        <v>42345.949756944443</v>
      </c>
      <c r="E26723">
        <v>2058</v>
      </c>
      <c r="F26723">
        <v>4788</v>
      </c>
    </row>
    <row r="26724" spans="1:8" x14ac:dyDescent="0.2">
      <c r="A26724">
        <v>6.7399341742952397E+17</v>
      </c>
      <c r="B26724" t="s">
        <v>53905</v>
      </c>
      <c r="C26724" t="s">
        <v>53906</v>
      </c>
      <c r="D26724" s="1">
        <v>42345.980636574073</v>
      </c>
      <c r="E26724">
        <v>4238</v>
      </c>
      <c r="F26724">
        <v>6502</v>
      </c>
    </row>
    <row r="26725" spans="1:8" x14ac:dyDescent="0.2">
      <c r="A26725">
        <v>6.7399687478170803E+17</v>
      </c>
      <c r="B26725" t="s">
        <v>53907</v>
      </c>
      <c r="C26725" t="s">
        <v>53908</v>
      </c>
      <c r="D26725" s="1">
        <v>42345.990173611113</v>
      </c>
      <c r="E26725">
        <v>1200</v>
      </c>
      <c r="F26725">
        <v>4039</v>
      </c>
      <c r="H26725" t="s">
        <v>390</v>
      </c>
    </row>
    <row r="26726" spans="1:8" x14ac:dyDescent="0.2">
      <c r="A26726">
        <v>6.7401048212312397E+17</v>
      </c>
      <c r="B26726" t="s">
        <v>53909</v>
      </c>
      <c r="C26726" t="s">
        <v>53910</v>
      </c>
      <c r="D26726" s="1">
        <v>42346.027731481481</v>
      </c>
      <c r="E26726">
        <v>3435</v>
      </c>
      <c r="F26726">
        <v>7342</v>
      </c>
      <c r="H26726" t="s">
        <v>390</v>
      </c>
    </row>
    <row r="26727" spans="1:8" x14ac:dyDescent="0.2">
      <c r="A26727">
        <v>6.7406648232264896E+17</v>
      </c>
      <c r="B26727" t="s">
        <v>53911</v>
      </c>
      <c r="C26727" t="s">
        <v>53912</v>
      </c>
      <c r="D26727" s="1">
        <v>42346.182256944441</v>
      </c>
      <c r="E26727">
        <v>1163</v>
      </c>
      <c r="F26727">
        <v>3143</v>
      </c>
      <c r="G26727" t="s">
        <v>215</v>
      </c>
    </row>
    <row r="26728" spans="1:8" x14ac:dyDescent="0.2">
      <c r="A26728">
        <v>6.7406662875421005E+17</v>
      </c>
      <c r="B26728" t="s">
        <v>53913</v>
      </c>
      <c r="C26728" t="s">
        <v>53914</v>
      </c>
      <c r="D26728" s="1">
        <v>42346.182662037034</v>
      </c>
      <c r="E26728">
        <v>1504</v>
      </c>
      <c r="F26728">
        <v>3855</v>
      </c>
      <c r="H26728" t="s">
        <v>390</v>
      </c>
    </row>
    <row r="26729" spans="1:8" x14ac:dyDescent="0.2">
      <c r="A26729">
        <v>6.7406702171835494E+17</v>
      </c>
      <c r="B26729" t="s">
        <v>53915</v>
      </c>
      <c r="C26729" t="s">
        <v>53916</v>
      </c>
      <c r="D26729" s="1">
        <v>42346.183749999997</v>
      </c>
      <c r="E26729">
        <v>814</v>
      </c>
      <c r="F26729">
        <v>2527</v>
      </c>
      <c r="G26729" t="s">
        <v>215</v>
      </c>
    </row>
    <row r="26730" spans="1:8" x14ac:dyDescent="0.2">
      <c r="A26730">
        <v>6.7406737068027904E+17</v>
      </c>
      <c r="B26730" t="s">
        <v>53917</v>
      </c>
      <c r="C26730" t="s">
        <v>53918</v>
      </c>
      <c r="D26730" s="1">
        <v>42346.184710648151</v>
      </c>
      <c r="E26730">
        <v>1040</v>
      </c>
      <c r="F26730">
        <v>2927</v>
      </c>
      <c r="G26730" t="s">
        <v>53919</v>
      </c>
    </row>
    <row r="26731" spans="1:8" x14ac:dyDescent="0.2">
      <c r="A26731">
        <v>6.7406786182080499E+17</v>
      </c>
      <c r="B26731" t="s">
        <v>53920</v>
      </c>
      <c r="C26731" t="s">
        <v>53921</v>
      </c>
      <c r="D26731" s="1">
        <v>42346.186064814814</v>
      </c>
      <c r="E26731">
        <v>695</v>
      </c>
      <c r="F26731">
        <v>2032</v>
      </c>
      <c r="G26731" t="s">
        <v>215</v>
      </c>
      <c r="H26731" t="s">
        <v>390</v>
      </c>
    </row>
    <row r="26732" spans="1:8" x14ac:dyDescent="0.2">
      <c r="A26732">
        <v>6.7406865091205504E+17</v>
      </c>
      <c r="B26732" t="s">
        <v>53922</v>
      </c>
      <c r="C26732" t="s">
        <v>53923</v>
      </c>
      <c r="D26732" s="1">
        <v>42346.188240740739</v>
      </c>
      <c r="E26732">
        <v>576</v>
      </c>
      <c r="F26732">
        <v>1922</v>
      </c>
      <c r="G26732" t="s">
        <v>576</v>
      </c>
      <c r="H26732" t="s">
        <v>390</v>
      </c>
    </row>
    <row r="26733" spans="1:8" x14ac:dyDescent="0.2">
      <c r="A26733">
        <v>6.7406904528981606E+17</v>
      </c>
      <c r="B26733" t="s">
        <v>53924</v>
      </c>
      <c r="C26733" t="s">
        <v>53925</v>
      </c>
      <c r="D26733" s="1">
        <v>42346.189328703702</v>
      </c>
      <c r="E26733">
        <v>967</v>
      </c>
      <c r="F26733">
        <v>3012</v>
      </c>
      <c r="G26733" t="s">
        <v>53926</v>
      </c>
    </row>
    <row r="26734" spans="1:8" x14ac:dyDescent="0.2">
      <c r="A26734">
        <v>6.7407023065467597E+17</v>
      </c>
      <c r="B26734" t="s">
        <v>53927</v>
      </c>
      <c r="C26734" t="s">
        <v>53928</v>
      </c>
      <c r="D26734" s="1">
        <v>42346.192604166667</v>
      </c>
      <c r="E26734">
        <v>689</v>
      </c>
      <c r="F26734">
        <v>2327</v>
      </c>
      <c r="G26734" t="s">
        <v>576</v>
      </c>
    </row>
    <row r="26735" spans="1:8" x14ac:dyDescent="0.2">
      <c r="A26735">
        <v>6.7407126924827802E+17</v>
      </c>
      <c r="B26735" t="s">
        <v>53929</v>
      </c>
      <c r="C26735" t="s">
        <v>53930</v>
      </c>
      <c r="D26735" s="1">
        <v>42346.195462962962</v>
      </c>
      <c r="E26735">
        <v>1141</v>
      </c>
      <c r="F26735">
        <v>2626</v>
      </c>
      <c r="G26735" t="s">
        <v>53931</v>
      </c>
    </row>
    <row r="26736" spans="1:8" x14ac:dyDescent="0.2">
      <c r="A26736">
        <v>6.74071761193984E+17</v>
      </c>
      <c r="B26736" t="s">
        <v>53932</v>
      </c>
      <c r="C26736" t="s">
        <v>53933</v>
      </c>
      <c r="D26736" s="1">
        <v>42346.196828703702</v>
      </c>
      <c r="E26736">
        <v>757</v>
      </c>
      <c r="F26736">
        <v>2864</v>
      </c>
      <c r="G26736" t="s">
        <v>215</v>
      </c>
    </row>
    <row r="26737" spans="1:8" x14ac:dyDescent="0.2">
      <c r="A26737">
        <v>6.7408565454913101E+17</v>
      </c>
      <c r="B26737" t="s">
        <v>53934</v>
      </c>
      <c r="C26737" t="s">
        <v>53935</v>
      </c>
      <c r="D26737" s="1">
        <v>42346.235162037039</v>
      </c>
      <c r="E26737">
        <v>1438</v>
      </c>
      <c r="F26737">
        <v>4140</v>
      </c>
      <c r="H26737" t="s">
        <v>13093</v>
      </c>
    </row>
    <row r="26738" spans="1:8" x14ac:dyDescent="0.2">
      <c r="A26738">
        <v>6.7423330468248294E+17</v>
      </c>
      <c r="B26738" t="s">
        <v>53936</v>
      </c>
      <c r="C26738" t="s">
        <v>53937</v>
      </c>
      <c r="D26738" s="1">
        <v>42346.642604166664</v>
      </c>
      <c r="E26738">
        <v>1880</v>
      </c>
      <c r="F26738">
        <v>4710</v>
      </c>
      <c r="G26738" t="s">
        <v>215</v>
      </c>
    </row>
    <row r="26739" spans="1:8" x14ac:dyDescent="0.2">
      <c r="A26739">
        <v>6.7423449228712294E+17</v>
      </c>
      <c r="B26739" t="s">
        <v>53938</v>
      </c>
      <c r="C26739" t="s">
        <v>53939</v>
      </c>
      <c r="D26739" s="1">
        <v>42346.645879629628</v>
      </c>
      <c r="E26739">
        <v>1276</v>
      </c>
      <c r="F26739">
        <v>3282</v>
      </c>
      <c r="G26739" t="s">
        <v>215</v>
      </c>
    </row>
    <row r="26740" spans="1:8" x14ac:dyDescent="0.2">
      <c r="A26740">
        <v>6.7424089495087898E+17</v>
      </c>
      <c r="B26740" t="s">
        <v>53940</v>
      </c>
      <c r="C26740" t="s">
        <v>53941</v>
      </c>
      <c r="D26740" s="1">
        <v>42346.663541666669</v>
      </c>
      <c r="E26740">
        <v>707</v>
      </c>
      <c r="F26740">
        <v>2264</v>
      </c>
    </row>
    <row r="26741" spans="1:8" x14ac:dyDescent="0.2">
      <c r="A26741">
        <v>6.7431724880330701E+17</v>
      </c>
      <c r="B26741" t="s">
        <v>53942</v>
      </c>
      <c r="C26741" t="s">
        <v>53943</v>
      </c>
      <c r="D26741" s="1">
        <v>42346.874236111114</v>
      </c>
      <c r="E26741">
        <v>2853</v>
      </c>
      <c r="F26741">
        <v>5909</v>
      </c>
    </row>
    <row r="26742" spans="1:8" x14ac:dyDescent="0.2">
      <c r="A26742">
        <v>6.7433031537308403E+17</v>
      </c>
      <c r="B26742" t="s">
        <v>53944</v>
      </c>
      <c r="C26742" t="s">
        <v>53945</v>
      </c>
      <c r="D26742" s="1">
        <v>42346.910300925927</v>
      </c>
      <c r="E26742">
        <v>961</v>
      </c>
      <c r="F26742">
        <v>3253</v>
      </c>
    </row>
    <row r="26743" spans="1:8" x14ac:dyDescent="0.2">
      <c r="A26743">
        <v>6.7433811026476198E+17</v>
      </c>
      <c r="B26743" t="s">
        <v>53946</v>
      </c>
      <c r="C26743" t="s">
        <v>53947</v>
      </c>
      <c r="D26743" s="1">
        <v>42346.931805555556</v>
      </c>
      <c r="E26743">
        <v>950</v>
      </c>
      <c r="F26743">
        <v>2625</v>
      </c>
      <c r="G26743" t="s">
        <v>215</v>
      </c>
    </row>
    <row r="26744" spans="1:8" x14ac:dyDescent="0.2">
      <c r="A26744">
        <v>6.7436642446753306E+17</v>
      </c>
      <c r="B26744" t="s">
        <v>53948</v>
      </c>
      <c r="C26744" t="s">
        <v>53949</v>
      </c>
      <c r="D26744" s="1">
        <v>42347.009942129633</v>
      </c>
      <c r="E26744">
        <v>973</v>
      </c>
      <c r="F26744">
        <v>3526</v>
      </c>
      <c r="G26744" t="s">
        <v>215</v>
      </c>
    </row>
    <row r="26745" spans="1:8" x14ac:dyDescent="0.2">
      <c r="A26745">
        <v>6.7437044290857702E+17</v>
      </c>
      <c r="B26745" t="s">
        <v>53950</v>
      </c>
      <c r="C26745" t="s">
        <v>53951</v>
      </c>
      <c r="D26745" s="1">
        <v>42347.02103009259</v>
      </c>
      <c r="E26745">
        <v>2339</v>
      </c>
      <c r="F26745">
        <v>5454</v>
      </c>
      <c r="H26745" t="s">
        <v>390</v>
      </c>
    </row>
    <row r="26746" spans="1:8" x14ac:dyDescent="0.2">
      <c r="A26746">
        <v>6.7438125593329997E+17</v>
      </c>
      <c r="B26746" t="s">
        <v>53952</v>
      </c>
      <c r="C26746" t="s">
        <v>53953</v>
      </c>
      <c r="D26746" s="1">
        <v>42347.050868055558</v>
      </c>
      <c r="E26746">
        <v>2161</v>
      </c>
      <c r="F26746">
        <v>6197</v>
      </c>
    </row>
    <row r="26747" spans="1:8" x14ac:dyDescent="0.2">
      <c r="A26747">
        <v>6.7438204409744896E+17</v>
      </c>
      <c r="B26747" t="s">
        <v>53954</v>
      </c>
      <c r="C26747" t="s">
        <v>53955</v>
      </c>
      <c r="D26747" s="1">
        <v>42347.053043981483</v>
      </c>
      <c r="E26747">
        <v>1662</v>
      </c>
      <c r="F26747">
        <v>3655</v>
      </c>
      <c r="G26747" t="s">
        <v>89</v>
      </c>
    </row>
    <row r="26748" spans="1:8" x14ac:dyDescent="0.2">
      <c r="A26748">
        <v>6.7442238662050202E+17</v>
      </c>
      <c r="B26748" t="s">
        <v>53956</v>
      </c>
      <c r="C26748" t="s">
        <v>53957</v>
      </c>
      <c r="D26748" s="1">
        <v>42347.164363425924</v>
      </c>
      <c r="E26748">
        <v>6389</v>
      </c>
      <c r="F26748">
        <v>12661</v>
      </c>
    </row>
    <row r="26749" spans="1:8" x14ac:dyDescent="0.2">
      <c r="A26749">
        <v>6.7444230987492096E+17</v>
      </c>
      <c r="B26749" t="s">
        <v>53958</v>
      </c>
      <c r="C26749" t="s">
        <v>53959</v>
      </c>
      <c r="D26749" s="1">
        <v>42347.219340277778</v>
      </c>
      <c r="E26749">
        <v>5181</v>
      </c>
      <c r="F26749">
        <v>11555</v>
      </c>
    </row>
    <row r="26750" spans="1:8" x14ac:dyDescent="0.2">
      <c r="A26750">
        <v>6.7444366645546099E+17</v>
      </c>
      <c r="B26750" t="s">
        <v>53960</v>
      </c>
      <c r="C26750" t="s">
        <v>53961</v>
      </c>
      <c r="D26750" s="1">
        <v>42347.223090277781</v>
      </c>
      <c r="E26750">
        <v>1530</v>
      </c>
      <c r="F26750">
        <v>4695</v>
      </c>
      <c r="G26750" t="s">
        <v>89</v>
      </c>
    </row>
    <row r="26751" spans="1:8" x14ac:dyDescent="0.2">
      <c r="A26751">
        <v>6.7444638287126502E+17</v>
      </c>
      <c r="B26751" t="s">
        <v>53962</v>
      </c>
      <c r="C26751" t="s">
        <v>53963</v>
      </c>
      <c r="D26751" s="1">
        <v>42347.230578703704</v>
      </c>
      <c r="E26751">
        <v>1680</v>
      </c>
      <c r="F26751">
        <v>4940</v>
      </c>
      <c r="G26751" t="s">
        <v>215</v>
      </c>
    </row>
    <row r="26752" spans="1:8" x14ac:dyDescent="0.2">
      <c r="A26752">
        <v>6.74446622265376E+17</v>
      </c>
      <c r="B26752" t="s">
        <v>53964</v>
      </c>
      <c r="C26752" t="s">
        <v>53965</v>
      </c>
      <c r="D26752" s="1">
        <v>42347.231249999997</v>
      </c>
      <c r="E26752">
        <v>1001</v>
      </c>
      <c r="F26752">
        <v>3623</v>
      </c>
      <c r="G26752" t="s">
        <v>576</v>
      </c>
    </row>
    <row r="26753" spans="1:8" x14ac:dyDescent="0.2">
      <c r="A26753">
        <v>6.7456064879008896E+17</v>
      </c>
      <c r="B26753" t="s">
        <v>53966</v>
      </c>
      <c r="C26753" t="s">
        <v>53967</v>
      </c>
      <c r="D26753" s="1">
        <v>42347.545902777776</v>
      </c>
      <c r="E26753">
        <v>1371</v>
      </c>
      <c r="F26753">
        <v>3483</v>
      </c>
      <c r="G26753" t="s">
        <v>215</v>
      </c>
    </row>
    <row r="26754" spans="1:8" x14ac:dyDescent="0.2">
      <c r="A26754">
        <v>6.7457780987714701E+17</v>
      </c>
      <c r="B26754" t="s">
        <v>53968</v>
      </c>
      <c r="C26754" t="s">
        <v>53969</v>
      </c>
      <c r="D26754" s="1">
        <v>42347.593252314815</v>
      </c>
      <c r="E26754">
        <v>2232</v>
      </c>
      <c r="F26754">
        <v>5351</v>
      </c>
    </row>
    <row r="26755" spans="1:8" x14ac:dyDescent="0.2">
      <c r="A26755">
        <v>6.7457858068113395E+17</v>
      </c>
      <c r="B26755" t="s">
        <v>53970</v>
      </c>
      <c r="C26755" t="s">
        <v>53971</v>
      </c>
      <c r="D26755" s="1">
        <v>42347.595381944448</v>
      </c>
      <c r="E26755">
        <v>3233</v>
      </c>
      <c r="F26755">
        <v>7897</v>
      </c>
    </row>
    <row r="26756" spans="1:8" x14ac:dyDescent="0.2">
      <c r="A26756">
        <v>6.7457880590693094E+17</v>
      </c>
      <c r="B26756" t="s">
        <v>53972</v>
      </c>
      <c r="C26756" t="s">
        <v>53973</v>
      </c>
      <c r="D26756" s="1">
        <v>42347.596006944441</v>
      </c>
      <c r="E26756">
        <v>1144</v>
      </c>
      <c r="F26756">
        <v>2519</v>
      </c>
      <c r="G26756" t="s">
        <v>487</v>
      </c>
    </row>
    <row r="26757" spans="1:8" x14ac:dyDescent="0.2">
      <c r="A26757">
        <v>6.7457892874125696E+17</v>
      </c>
      <c r="B26757" t="s">
        <v>53974</v>
      </c>
      <c r="C26757" t="s">
        <v>53975</v>
      </c>
      <c r="D26757" s="1">
        <v>42347.596342592595</v>
      </c>
      <c r="E26757">
        <v>2179</v>
      </c>
      <c r="F26757">
        <v>4222</v>
      </c>
      <c r="G26757" t="s">
        <v>53976</v>
      </c>
    </row>
    <row r="26758" spans="1:8" x14ac:dyDescent="0.2">
      <c r="A26758">
        <v>6.7457925295681498E+17</v>
      </c>
      <c r="B26758" t="s">
        <v>53977</v>
      </c>
      <c r="C26758" t="s">
        <v>53978</v>
      </c>
      <c r="D26758" s="1">
        <v>42347.597233796296</v>
      </c>
      <c r="E26758">
        <v>788</v>
      </c>
      <c r="F26758">
        <v>2252</v>
      </c>
      <c r="G26758" t="s">
        <v>215</v>
      </c>
    </row>
    <row r="26759" spans="1:8" x14ac:dyDescent="0.2">
      <c r="A26759">
        <v>6.7458780083509197E+17</v>
      </c>
      <c r="B26759" t="s">
        <v>53979</v>
      </c>
      <c r="C26759" t="s">
        <v>53980</v>
      </c>
      <c r="D26759" s="1">
        <v>42347.620821759258</v>
      </c>
      <c r="E26759">
        <v>6926</v>
      </c>
      <c r="F26759">
        <v>9383</v>
      </c>
      <c r="G26759" t="s">
        <v>89</v>
      </c>
    </row>
    <row r="26760" spans="1:8" x14ac:dyDescent="0.2">
      <c r="A26760">
        <v>6.74610092344496E+17</v>
      </c>
      <c r="B26760" t="s">
        <v>53981</v>
      </c>
      <c r="C26760" t="s">
        <v>53982</v>
      </c>
      <c r="D26760" s="1">
        <v>42347.682337962964</v>
      </c>
      <c r="E26760">
        <v>1991</v>
      </c>
      <c r="F26760">
        <v>3734</v>
      </c>
    </row>
    <row r="26761" spans="1:8" x14ac:dyDescent="0.2">
      <c r="A26761">
        <v>6.7461777569705498E+17</v>
      </c>
      <c r="B26761" t="s">
        <v>53983</v>
      </c>
      <c r="C26761" t="s">
        <v>53984</v>
      </c>
      <c r="D26761" s="1">
        <v>42347.703541666669</v>
      </c>
      <c r="E26761">
        <v>644</v>
      </c>
      <c r="F26761">
        <v>1796</v>
      </c>
    </row>
    <row r="26762" spans="1:8" x14ac:dyDescent="0.2">
      <c r="A26762">
        <v>6.7461986996759296E+17</v>
      </c>
      <c r="B26762" t="s">
        <v>53985</v>
      </c>
      <c r="C26762" t="s">
        <v>53986</v>
      </c>
      <c r="D26762" s="1">
        <v>42347.709317129629</v>
      </c>
      <c r="E26762">
        <v>2120</v>
      </c>
      <c r="F26762">
        <v>4618</v>
      </c>
      <c r="G26762" t="s">
        <v>89</v>
      </c>
    </row>
    <row r="26763" spans="1:8" x14ac:dyDescent="0.2">
      <c r="A26763">
        <v>6.7462287552197402E+17</v>
      </c>
      <c r="B26763" t="s">
        <v>53987</v>
      </c>
      <c r="C26763" t="s">
        <v>53988</v>
      </c>
      <c r="D26763" s="1">
        <v>42347.717615740738</v>
      </c>
      <c r="E26763">
        <v>2648</v>
      </c>
      <c r="F26763">
        <v>5679</v>
      </c>
    </row>
    <row r="26764" spans="1:8" x14ac:dyDescent="0.2">
      <c r="A26764">
        <v>6.7466134045211405E+17</v>
      </c>
      <c r="B26764" t="s">
        <v>53989</v>
      </c>
      <c r="C26764" t="s">
        <v>53990</v>
      </c>
      <c r="D26764" s="1">
        <v>42347.823750000003</v>
      </c>
      <c r="E26764">
        <v>1371</v>
      </c>
      <c r="F26764">
        <v>3538</v>
      </c>
      <c r="G26764" t="s">
        <v>89</v>
      </c>
    </row>
    <row r="26765" spans="1:8" x14ac:dyDescent="0.2">
      <c r="A26765">
        <v>6.7467022592576294E+17</v>
      </c>
      <c r="B26765" t="s">
        <v>53991</v>
      </c>
      <c r="C26765" t="s">
        <v>53992</v>
      </c>
      <c r="D26765" s="1">
        <v>42347.848275462966</v>
      </c>
      <c r="E26765">
        <v>3181</v>
      </c>
      <c r="F26765">
        <v>4657</v>
      </c>
    </row>
    <row r="26766" spans="1:8" x14ac:dyDescent="0.2">
      <c r="A26766">
        <v>6.7468843686394995E+17</v>
      </c>
      <c r="B26766" t="s">
        <v>53993</v>
      </c>
      <c r="C26766" t="s">
        <v>53994</v>
      </c>
      <c r="D26766" s="1">
        <v>42347.898530092592</v>
      </c>
      <c r="E26766">
        <v>1827</v>
      </c>
      <c r="F26766">
        <v>2919</v>
      </c>
    </row>
    <row r="26767" spans="1:8" x14ac:dyDescent="0.2">
      <c r="A26767">
        <v>6.7469030205414605E+17</v>
      </c>
      <c r="B26767" t="s">
        <v>53995</v>
      </c>
      <c r="C26767" t="s">
        <v>53996</v>
      </c>
      <c r="D26767" s="1">
        <v>42347.903668981482</v>
      </c>
      <c r="E26767">
        <v>3495</v>
      </c>
      <c r="F26767">
        <v>5616</v>
      </c>
      <c r="H26767" t="s">
        <v>390</v>
      </c>
    </row>
    <row r="26768" spans="1:8" x14ac:dyDescent="0.2">
      <c r="A26768">
        <v>6.7473715810894605E+17</v>
      </c>
      <c r="B26768" t="s">
        <v>53997</v>
      </c>
      <c r="C26768" t="s">
        <v>53998</v>
      </c>
      <c r="D26768" s="1">
        <v>42348.03297453704</v>
      </c>
      <c r="E26768">
        <v>1059</v>
      </c>
      <c r="F26768">
        <v>3301</v>
      </c>
      <c r="G26768" t="s">
        <v>576</v>
      </c>
    </row>
    <row r="26769" spans="1:8" x14ac:dyDescent="0.2">
      <c r="A26769">
        <v>6.7473748345268595E+17</v>
      </c>
      <c r="B26769" t="s">
        <v>53999</v>
      </c>
      <c r="C26769" t="s">
        <v>54000</v>
      </c>
      <c r="D26769" s="1">
        <v>42348.033865740741</v>
      </c>
      <c r="E26769">
        <v>1999</v>
      </c>
      <c r="F26769">
        <v>5396</v>
      </c>
      <c r="H26769" t="s">
        <v>390</v>
      </c>
    </row>
    <row r="26770" spans="1:8" x14ac:dyDescent="0.2">
      <c r="A26770">
        <v>6.7477269711356698E+17</v>
      </c>
      <c r="B26770" t="s">
        <v>54001</v>
      </c>
      <c r="C26770" t="s">
        <v>54002</v>
      </c>
      <c r="D26770" s="1">
        <v>42348.131041666667</v>
      </c>
      <c r="E26770">
        <v>592</v>
      </c>
      <c r="F26770">
        <v>1549</v>
      </c>
      <c r="G26770" t="s">
        <v>215</v>
      </c>
    </row>
    <row r="26771" spans="1:8" x14ac:dyDescent="0.2">
      <c r="A26771">
        <v>6.7477441309567296E+17</v>
      </c>
      <c r="B26771" t="s">
        <v>54003</v>
      </c>
      <c r="C26771" t="s">
        <v>54004</v>
      </c>
      <c r="D26771" s="1">
        <v>42348.135775462964</v>
      </c>
      <c r="E26771">
        <v>866</v>
      </c>
      <c r="F26771">
        <v>2359</v>
      </c>
      <c r="G26771" t="s">
        <v>215</v>
      </c>
    </row>
    <row r="26772" spans="1:8" x14ac:dyDescent="0.2">
      <c r="A26772">
        <v>6.7477704316333197E+17</v>
      </c>
      <c r="B26772" t="s">
        <v>54005</v>
      </c>
      <c r="C26772" t="s">
        <v>54006</v>
      </c>
      <c r="D26772" s="1">
        <v>42348.14303240741</v>
      </c>
      <c r="E26772">
        <v>1215</v>
      </c>
      <c r="F26772">
        <v>3358</v>
      </c>
      <c r="G26772" t="s">
        <v>215</v>
      </c>
    </row>
    <row r="26773" spans="1:8" x14ac:dyDescent="0.2">
      <c r="A26773">
        <v>6.7478773797998502E+17</v>
      </c>
      <c r="B26773" t="s">
        <v>54007</v>
      </c>
      <c r="C26773" t="s">
        <v>54008</v>
      </c>
      <c r="D26773" s="1">
        <v>42348.172546296293</v>
      </c>
      <c r="E26773">
        <v>2502</v>
      </c>
      <c r="F26773">
        <v>5072</v>
      </c>
    </row>
    <row r="26774" spans="1:8" x14ac:dyDescent="0.2">
      <c r="A26774">
        <v>6.7478981782632397E+17</v>
      </c>
      <c r="B26774" t="s">
        <v>54009</v>
      </c>
      <c r="C26774" t="s">
        <v>54010</v>
      </c>
      <c r="D26774" s="1">
        <v>42348.178287037037</v>
      </c>
      <c r="E26774">
        <v>1193</v>
      </c>
      <c r="F26774">
        <v>3585</v>
      </c>
      <c r="G26774" t="s">
        <v>215</v>
      </c>
    </row>
    <row r="26775" spans="1:8" x14ac:dyDescent="0.2">
      <c r="A26775">
        <v>6.7479229386240794E+17</v>
      </c>
      <c r="B26775" t="s">
        <v>54011</v>
      </c>
      <c r="C26775" t="s">
        <v>54012</v>
      </c>
      <c r="D26775" s="1">
        <v>42348.185115740744</v>
      </c>
      <c r="E26775">
        <v>730</v>
      </c>
      <c r="F26775">
        <v>2215</v>
      </c>
      <c r="G26775" t="s">
        <v>215</v>
      </c>
    </row>
    <row r="26776" spans="1:8" x14ac:dyDescent="0.2">
      <c r="A26776">
        <v>6.7479540648053504E+17</v>
      </c>
      <c r="B26776" t="s">
        <v>54013</v>
      </c>
      <c r="C26776" t="s">
        <v>54014</v>
      </c>
      <c r="D26776" s="1">
        <v>42348.193703703706</v>
      </c>
      <c r="E26776">
        <v>895</v>
      </c>
      <c r="F26776">
        <v>2590</v>
      </c>
      <c r="G26776" t="s">
        <v>487</v>
      </c>
    </row>
    <row r="26777" spans="1:8" x14ac:dyDescent="0.2">
      <c r="A26777">
        <v>6.7480372826905306E+17</v>
      </c>
      <c r="B26777" t="s">
        <v>54015</v>
      </c>
      <c r="C26777" t="s">
        <v>54016</v>
      </c>
      <c r="D26777" s="1">
        <v>42348.216666666667</v>
      </c>
      <c r="E26777">
        <v>547</v>
      </c>
      <c r="F26777">
        <v>1579</v>
      </c>
      <c r="G26777" t="s">
        <v>576</v>
      </c>
      <c r="H26777" t="s">
        <v>390</v>
      </c>
    </row>
    <row r="26778" spans="1:8" x14ac:dyDescent="0.2">
      <c r="A26778">
        <v>6.7480382165108301E+17</v>
      </c>
      <c r="B26778" t="s">
        <v>54017</v>
      </c>
      <c r="C26778" t="s">
        <v>54018</v>
      </c>
      <c r="D26778" s="1">
        <v>42348.216921296298</v>
      </c>
      <c r="E26778">
        <v>1024</v>
      </c>
      <c r="F26778">
        <v>2354</v>
      </c>
      <c r="G26778" t="s">
        <v>576</v>
      </c>
    </row>
    <row r="26779" spans="1:8" x14ac:dyDescent="0.2">
      <c r="A26779">
        <v>6.7480471559148301E+17</v>
      </c>
      <c r="B26779" t="s">
        <v>54019</v>
      </c>
      <c r="C26779" t="s">
        <v>54020</v>
      </c>
      <c r="D26779" s="1">
        <v>42348.219398148147</v>
      </c>
      <c r="E26779">
        <v>1525</v>
      </c>
      <c r="F26779">
        <v>3345</v>
      </c>
      <c r="G26779" t="s">
        <v>215</v>
      </c>
    </row>
    <row r="26780" spans="1:8" x14ac:dyDescent="0.2">
      <c r="A26780">
        <v>6.7480509673209805E+17</v>
      </c>
      <c r="B26780" t="s">
        <v>54021</v>
      </c>
      <c r="C26780" t="s">
        <v>54022</v>
      </c>
      <c r="D26780" s="1">
        <v>42348.220439814817</v>
      </c>
      <c r="E26780">
        <v>963</v>
      </c>
      <c r="F26780">
        <v>2842</v>
      </c>
      <c r="G26780" t="s">
        <v>576</v>
      </c>
    </row>
    <row r="26781" spans="1:8" x14ac:dyDescent="0.2">
      <c r="A26781">
        <v>6.7480691490413696E+17</v>
      </c>
      <c r="B26781" t="s">
        <v>54023</v>
      </c>
      <c r="C26781" t="s">
        <v>54024</v>
      </c>
      <c r="D26781" s="1">
        <v>42348.225462962961</v>
      </c>
      <c r="E26781">
        <v>1567</v>
      </c>
      <c r="F26781">
        <v>3984</v>
      </c>
      <c r="G26781" t="s">
        <v>215</v>
      </c>
    </row>
    <row r="26782" spans="1:8" x14ac:dyDescent="0.2">
      <c r="A26782">
        <v>6.7480724932437094E+17</v>
      </c>
      <c r="B26782" t="s">
        <v>54025</v>
      </c>
      <c r="C26782" t="s">
        <v>54026</v>
      </c>
      <c r="D26782" s="1">
        <v>42348.226388888892</v>
      </c>
      <c r="E26782">
        <v>796</v>
      </c>
      <c r="F26782">
        <v>2389</v>
      </c>
      <c r="G26782" t="s">
        <v>487</v>
      </c>
    </row>
    <row r="26783" spans="1:8" x14ac:dyDescent="0.2">
      <c r="A26783">
        <v>6.7481286483477197E+17</v>
      </c>
      <c r="B26783" t="s">
        <v>54027</v>
      </c>
      <c r="C26783" t="s">
        <v>54028</v>
      </c>
      <c r="D26783" s="1">
        <v>42348.241886574076</v>
      </c>
      <c r="E26783">
        <v>1406</v>
      </c>
      <c r="F26783">
        <v>3870</v>
      </c>
      <c r="G26783" t="s">
        <v>89</v>
      </c>
    </row>
    <row r="26784" spans="1:8" x14ac:dyDescent="0.2">
      <c r="A26784">
        <v>6.7491752459782502E+17</v>
      </c>
      <c r="B26784" t="s">
        <v>54029</v>
      </c>
      <c r="C26784" t="s">
        <v>54030</v>
      </c>
      <c r="D26784" s="1">
        <v>42348.530682870369</v>
      </c>
      <c r="E26784">
        <v>2517</v>
      </c>
      <c r="F26784">
        <v>6463</v>
      </c>
    </row>
    <row r="26785" spans="1:8" x14ac:dyDescent="0.2">
      <c r="A26785">
        <v>6.7491917568140006E+17</v>
      </c>
      <c r="B26785" t="s">
        <v>54031</v>
      </c>
      <c r="C26785" t="s">
        <v>54032</v>
      </c>
      <c r="D26785" s="1">
        <v>42348.535243055558</v>
      </c>
      <c r="E26785">
        <v>742</v>
      </c>
      <c r="F26785">
        <v>2678</v>
      </c>
      <c r="G26785" t="s">
        <v>89</v>
      </c>
    </row>
    <row r="26786" spans="1:8" x14ac:dyDescent="0.2">
      <c r="A26786">
        <v>6.7492156571743795E+17</v>
      </c>
      <c r="B26786" t="s">
        <v>54033</v>
      </c>
      <c r="C26786" t="s">
        <v>54034</v>
      </c>
      <c r="D26786" s="1">
        <v>42348.54184027778</v>
      </c>
      <c r="E26786">
        <v>2722</v>
      </c>
      <c r="F26786">
        <v>7123</v>
      </c>
    </row>
    <row r="26787" spans="1:8" x14ac:dyDescent="0.2">
      <c r="A26787">
        <v>6.7492454034719501E+17</v>
      </c>
      <c r="B26787" t="s">
        <v>54035</v>
      </c>
      <c r="C26787" t="s">
        <v>54036</v>
      </c>
      <c r="D26787" s="1">
        <v>42348.550046296295</v>
      </c>
      <c r="E26787">
        <v>4844</v>
      </c>
      <c r="F26787">
        <v>9236</v>
      </c>
      <c r="G26787" t="s">
        <v>89</v>
      </c>
    </row>
    <row r="26788" spans="1:8" x14ac:dyDescent="0.2">
      <c r="A26788">
        <v>6.7493400572533094E+17</v>
      </c>
      <c r="B26788" t="s">
        <v>54037</v>
      </c>
      <c r="C26788" t="s">
        <v>54038</v>
      </c>
      <c r="D26788" s="1">
        <v>42348.576168981483</v>
      </c>
      <c r="E26788">
        <v>15564</v>
      </c>
      <c r="F26788">
        <v>23929</v>
      </c>
    </row>
    <row r="26789" spans="1:8" x14ac:dyDescent="0.2">
      <c r="A26789">
        <v>6.7493683201088704E+17</v>
      </c>
      <c r="B26789" t="s">
        <v>54039</v>
      </c>
      <c r="C26789" t="s">
        <v>54040</v>
      </c>
      <c r="D26789" s="1">
        <v>42348.583969907406</v>
      </c>
      <c r="E26789">
        <v>3650</v>
      </c>
      <c r="F26789">
        <v>5180</v>
      </c>
    </row>
    <row r="26790" spans="1:8" x14ac:dyDescent="0.2">
      <c r="A26790">
        <v>6.7493818191826906E+17</v>
      </c>
      <c r="B26790" t="s">
        <v>54041</v>
      </c>
      <c r="C26790" t="s">
        <v>54042</v>
      </c>
      <c r="D26790" s="1">
        <v>42348.587685185186</v>
      </c>
      <c r="E26790">
        <v>1753</v>
      </c>
      <c r="F26790">
        <v>3767</v>
      </c>
      <c r="G26790" t="s">
        <v>89</v>
      </c>
    </row>
    <row r="26791" spans="1:8" x14ac:dyDescent="0.2">
      <c r="A26791">
        <v>6.7497839571803302E+17</v>
      </c>
      <c r="B26791" t="s">
        <v>54043</v>
      </c>
      <c r="C26791" t="s">
        <v>54044</v>
      </c>
      <c r="D26791" s="1">
        <v>42348.698657407411</v>
      </c>
      <c r="E26791">
        <v>690</v>
      </c>
      <c r="F26791">
        <v>1851</v>
      </c>
    </row>
    <row r="26792" spans="1:8" x14ac:dyDescent="0.2">
      <c r="A26792">
        <v>6.7500687620402701E+17</v>
      </c>
      <c r="B26792" t="s">
        <v>54045</v>
      </c>
      <c r="C26792" t="s">
        <v>54046</v>
      </c>
      <c r="D26792" s="1">
        <v>42348.777245370373</v>
      </c>
      <c r="E26792">
        <v>4133</v>
      </c>
      <c r="F26792">
        <v>8274</v>
      </c>
      <c r="H26792" t="s">
        <v>616</v>
      </c>
    </row>
    <row r="26793" spans="1:8" x14ac:dyDescent="0.2">
      <c r="A26793">
        <v>6.7501049672308301E+17</v>
      </c>
      <c r="B26793" t="s">
        <v>54047</v>
      </c>
      <c r="C26793" t="s">
        <v>54048</v>
      </c>
      <c r="D26793" s="1">
        <v>42348.787245370368</v>
      </c>
      <c r="E26793">
        <v>1361</v>
      </c>
      <c r="F26793">
        <v>3680</v>
      </c>
      <c r="G26793" t="s">
        <v>89</v>
      </c>
    </row>
    <row r="26794" spans="1:8" x14ac:dyDescent="0.2">
      <c r="A26794">
        <v>6.7501117249672294E+17</v>
      </c>
      <c r="B26794" t="s">
        <v>54049</v>
      </c>
      <c r="C26794" t="s">
        <v>54050</v>
      </c>
      <c r="D26794" s="1">
        <v>42348.7891087963</v>
      </c>
      <c r="E26794">
        <v>2082</v>
      </c>
      <c r="F26794">
        <v>4782</v>
      </c>
      <c r="G26794" t="s">
        <v>89</v>
      </c>
    </row>
    <row r="26795" spans="1:8" x14ac:dyDescent="0.2">
      <c r="A26795">
        <v>6.7503406344766195E+17</v>
      </c>
      <c r="B26795" t="s">
        <v>54051</v>
      </c>
      <c r="C26795" t="s">
        <v>54052</v>
      </c>
      <c r="D26795" s="1">
        <v>42348.852268518516</v>
      </c>
      <c r="E26795">
        <v>2609</v>
      </c>
      <c r="F26795">
        <v>4507</v>
      </c>
    </row>
    <row r="26796" spans="1:8" x14ac:dyDescent="0.2">
      <c r="A26796">
        <v>6.7512047034635802E+17</v>
      </c>
      <c r="B26796" t="s">
        <v>54053</v>
      </c>
      <c r="C26796" t="s">
        <v>54054</v>
      </c>
      <c r="D26796" s="1">
        <v>42349.09070601852</v>
      </c>
      <c r="E26796">
        <v>2334</v>
      </c>
      <c r="F26796">
        <v>5899</v>
      </c>
    </row>
    <row r="26797" spans="1:8" x14ac:dyDescent="0.2">
      <c r="A26797">
        <v>6.7512075294177203E+17</v>
      </c>
      <c r="B26797" t="s">
        <v>54055</v>
      </c>
      <c r="C26797" t="s">
        <v>54056</v>
      </c>
      <c r="D26797" s="1">
        <v>42349.091493055559</v>
      </c>
      <c r="E26797">
        <v>1488</v>
      </c>
      <c r="F26797">
        <v>4059</v>
      </c>
      <c r="G26797" t="s">
        <v>89</v>
      </c>
    </row>
    <row r="26798" spans="1:8" x14ac:dyDescent="0.2">
      <c r="A26798">
        <v>6.7512319286489894E+17</v>
      </c>
      <c r="B26798" t="s">
        <v>54057</v>
      </c>
      <c r="C26798" t="s">
        <v>54058</v>
      </c>
      <c r="D26798" s="1">
        <v>42349.098229166666</v>
      </c>
      <c r="E26798">
        <v>5344</v>
      </c>
      <c r="F26798">
        <v>6597</v>
      </c>
    </row>
    <row r="26799" spans="1:8" x14ac:dyDescent="0.2">
      <c r="A26799">
        <v>6.7512540880377395E+17</v>
      </c>
      <c r="B26799" t="s">
        <v>54059</v>
      </c>
      <c r="C26799" t="s">
        <v>54060</v>
      </c>
      <c r="D26799" s="1">
        <v>42349.10434027778</v>
      </c>
      <c r="E26799">
        <v>2160</v>
      </c>
      <c r="F26799">
        <v>5365</v>
      </c>
    </row>
    <row r="26800" spans="1:8" x14ac:dyDescent="0.2">
      <c r="A26800">
        <v>6.7516282779614797E+17</v>
      </c>
      <c r="B26800" t="s">
        <v>54061</v>
      </c>
      <c r="C26800" t="s">
        <v>54062</v>
      </c>
      <c r="D26800" s="1">
        <v>42349.207592592589</v>
      </c>
      <c r="E26800">
        <v>640</v>
      </c>
      <c r="F26800">
        <v>2262</v>
      </c>
      <c r="G26800" t="s">
        <v>215</v>
      </c>
    </row>
    <row r="26801" spans="1:8" x14ac:dyDescent="0.2">
      <c r="A26801">
        <v>6.7517275393956198E+17</v>
      </c>
      <c r="B26801" t="s">
        <v>54063</v>
      </c>
      <c r="C26801" t="s">
        <v>54064</v>
      </c>
      <c r="D26801" s="1">
        <v>42349.234988425924</v>
      </c>
      <c r="E26801">
        <v>1982</v>
      </c>
      <c r="F26801">
        <v>5533</v>
      </c>
      <c r="G26801" t="s">
        <v>215</v>
      </c>
    </row>
    <row r="26802" spans="1:8" x14ac:dyDescent="0.2">
      <c r="A26802">
        <v>6.7517300623111706E+17</v>
      </c>
      <c r="B26802" t="s">
        <v>54065</v>
      </c>
      <c r="C26802" t="s">
        <v>54066</v>
      </c>
      <c r="D26802" s="1">
        <v>42349.235682870371</v>
      </c>
      <c r="E26802">
        <v>779</v>
      </c>
      <c r="F26802">
        <v>2262</v>
      </c>
      <c r="G26802" t="s">
        <v>487</v>
      </c>
      <c r="H26802" t="s">
        <v>390</v>
      </c>
    </row>
    <row r="26803" spans="1:8" x14ac:dyDescent="0.2">
      <c r="A26803">
        <v>6.7517416759198502E+17</v>
      </c>
      <c r="B26803" t="s">
        <v>54067</v>
      </c>
      <c r="C26803" t="s">
        <v>54068</v>
      </c>
      <c r="D26803" s="1">
        <v>42349.238888888889</v>
      </c>
      <c r="E26803">
        <v>844</v>
      </c>
      <c r="F26803">
        <v>2677</v>
      </c>
      <c r="G26803" t="s">
        <v>215</v>
      </c>
    </row>
    <row r="26804" spans="1:8" x14ac:dyDescent="0.2">
      <c r="A26804">
        <v>6.7527755716877901E+17</v>
      </c>
      <c r="B26804" t="s">
        <v>54069</v>
      </c>
      <c r="C26804" t="s">
        <v>54070</v>
      </c>
      <c r="D26804" s="1">
        <v>42349.524189814816</v>
      </c>
      <c r="E26804">
        <v>1485</v>
      </c>
      <c r="F26804">
        <v>4590</v>
      </c>
    </row>
    <row r="26805" spans="1:8" x14ac:dyDescent="0.2">
      <c r="A26805">
        <v>6.7529525151544499E+17</v>
      </c>
      <c r="B26805" t="s">
        <v>54071</v>
      </c>
      <c r="C26805" t="s">
        <v>54072</v>
      </c>
      <c r="D26805" s="1">
        <v>42349.573009259257</v>
      </c>
      <c r="E26805">
        <v>1110</v>
      </c>
      <c r="F26805">
        <v>3051</v>
      </c>
      <c r="G26805" t="s">
        <v>215</v>
      </c>
    </row>
    <row r="26806" spans="1:8" x14ac:dyDescent="0.2">
      <c r="A26806">
        <v>6.7529641652953395E+17</v>
      </c>
      <c r="B26806" t="s">
        <v>54073</v>
      </c>
      <c r="C26806" t="s">
        <v>54074</v>
      </c>
      <c r="D26806" s="1">
        <v>42349.576226851852</v>
      </c>
      <c r="E26806">
        <v>1844</v>
      </c>
      <c r="F26806">
        <v>4989</v>
      </c>
      <c r="G26806" t="s">
        <v>89</v>
      </c>
    </row>
    <row r="26807" spans="1:8" x14ac:dyDescent="0.2">
      <c r="A26807">
        <v>6.7529737264214797E+17</v>
      </c>
      <c r="B26807" t="s">
        <v>54075</v>
      </c>
      <c r="C26807" t="s">
        <v>54076</v>
      </c>
      <c r="D26807" s="1">
        <v>42349.578865740739</v>
      </c>
      <c r="E26807">
        <v>1528</v>
      </c>
      <c r="F26807">
        <v>3892</v>
      </c>
      <c r="G26807" t="s">
        <v>89</v>
      </c>
    </row>
    <row r="26808" spans="1:8" x14ac:dyDescent="0.2">
      <c r="A26808">
        <v>6.7529884220044006E+17</v>
      </c>
      <c r="B26808" t="s">
        <v>54077</v>
      </c>
      <c r="C26808" t="s">
        <v>54078</v>
      </c>
      <c r="D26808" s="1">
        <v>42349.582928240743</v>
      </c>
      <c r="E26808">
        <v>1484</v>
      </c>
      <c r="F26808">
        <v>4137</v>
      </c>
      <c r="G26808" t="s">
        <v>89</v>
      </c>
    </row>
    <row r="26809" spans="1:8" x14ac:dyDescent="0.2">
      <c r="A26809">
        <v>6.7530006240310797E+17</v>
      </c>
      <c r="B26809" t="s">
        <v>54079</v>
      </c>
      <c r="C26809" t="s">
        <v>54080</v>
      </c>
      <c r="D26809" s="1">
        <v>42349.586296296293</v>
      </c>
      <c r="E26809">
        <v>1181</v>
      </c>
      <c r="F26809">
        <v>3486</v>
      </c>
      <c r="G26809" t="s">
        <v>89</v>
      </c>
    </row>
    <row r="26810" spans="1:8" x14ac:dyDescent="0.2">
      <c r="A26810">
        <v>6.7540325220942195E+17</v>
      </c>
      <c r="B26810" t="s">
        <v>54081</v>
      </c>
      <c r="C26810" t="s">
        <v>54082</v>
      </c>
      <c r="D26810" s="1">
        <v>42349.871041666665</v>
      </c>
      <c r="E26810">
        <v>646</v>
      </c>
      <c r="F26810">
        <v>2036</v>
      </c>
    </row>
    <row r="26811" spans="1:8" x14ac:dyDescent="0.2">
      <c r="A26811">
        <v>6.7541730586256896E+17</v>
      </c>
      <c r="B26811" t="s">
        <v>54083</v>
      </c>
      <c r="C26811" t="s">
        <v>54084</v>
      </c>
      <c r="D26811" s="1">
        <v>42349.909826388888</v>
      </c>
      <c r="E26811">
        <v>2680</v>
      </c>
      <c r="F26811">
        <v>5254</v>
      </c>
    </row>
    <row r="26812" spans="1:8" x14ac:dyDescent="0.2">
      <c r="A26812">
        <v>6.7541894954738406E+17</v>
      </c>
      <c r="B26812" t="s">
        <v>54085</v>
      </c>
      <c r="C26812" t="s">
        <v>54086</v>
      </c>
      <c r="D26812" s="1">
        <v>42349.914351851854</v>
      </c>
      <c r="E26812">
        <v>899</v>
      </c>
      <c r="F26812">
        <v>2435</v>
      </c>
      <c r="H26812" t="s">
        <v>390</v>
      </c>
    </row>
    <row r="26813" spans="1:8" x14ac:dyDescent="0.2">
      <c r="A26813">
        <v>6.7542934203440294E+17</v>
      </c>
      <c r="B26813" t="s">
        <v>54087</v>
      </c>
      <c r="C26813" t="s">
        <v>54088</v>
      </c>
      <c r="D26813" s="1">
        <v>42349.943032407406</v>
      </c>
      <c r="E26813">
        <v>1353</v>
      </c>
      <c r="F26813">
        <v>3715</v>
      </c>
    </row>
    <row r="26814" spans="1:8" x14ac:dyDescent="0.2">
      <c r="A26814">
        <v>6.7543223249291597E+17</v>
      </c>
      <c r="B26814" t="s">
        <v>54089</v>
      </c>
      <c r="C26814" t="s">
        <v>54090</v>
      </c>
      <c r="D26814" s="1">
        <v>42349.951006944444</v>
      </c>
      <c r="E26814">
        <v>1158</v>
      </c>
      <c r="F26814">
        <v>3176</v>
      </c>
      <c r="G26814" t="s">
        <v>89</v>
      </c>
    </row>
    <row r="26815" spans="1:8" x14ac:dyDescent="0.2">
      <c r="A26815">
        <v>6.7544087582096896E+17</v>
      </c>
      <c r="B26815" t="s">
        <v>54091</v>
      </c>
      <c r="C26815" t="s">
        <v>54092</v>
      </c>
      <c r="D26815" s="1">
        <v>42349.974861111114</v>
      </c>
      <c r="E26815">
        <v>2072</v>
      </c>
      <c r="F26815">
        <v>5185</v>
      </c>
      <c r="H26815" t="s">
        <v>616</v>
      </c>
    </row>
    <row r="26816" spans="1:8" x14ac:dyDescent="0.2">
      <c r="A26816">
        <v>6.7546257492270195E+17</v>
      </c>
      <c r="B26816" t="s">
        <v>54093</v>
      </c>
      <c r="C26816" t="s">
        <v>54094</v>
      </c>
      <c r="D26816" s="1">
        <v>42350.034745370373</v>
      </c>
      <c r="E26816">
        <v>1772</v>
      </c>
      <c r="F26816">
        <v>4248</v>
      </c>
      <c r="H26816" t="s">
        <v>54095</v>
      </c>
    </row>
    <row r="26817" spans="1:8" x14ac:dyDescent="0.2">
      <c r="A26817">
        <v>6.7551716211574298E+17</v>
      </c>
      <c r="B26817" t="s">
        <v>54096</v>
      </c>
      <c r="C26817" t="s">
        <v>54097</v>
      </c>
      <c r="D26817" s="1">
        <v>42350.185370370367</v>
      </c>
      <c r="E26817">
        <v>715</v>
      </c>
      <c r="F26817">
        <v>2650</v>
      </c>
      <c r="G26817" t="s">
        <v>215</v>
      </c>
      <c r="H26817" t="s">
        <v>390</v>
      </c>
    </row>
    <row r="26818" spans="1:8" x14ac:dyDescent="0.2">
      <c r="A26818">
        <v>6.7552372805541005E+17</v>
      </c>
      <c r="B26818" t="s">
        <v>54098</v>
      </c>
      <c r="C26818" t="s">
        <v>54099</v>
      </c>
      <c r="D26818" s="1">
        <v>42350.20349537037</v>
      </c>
      <c r="E26818">
        <v>18631</v>
      </c>
      <c r="F26818">
        <v>20634</v>
      </c>
      <c r="G26818" t="s">
        <v>89</v>
      </c>
      <c r="H26818" t="s">
        <v>390</v>
      </c>
    </row>
    <row r="26819" spans="1:8" x14ac:dyDescent="0.2">
      <c r="A26819">
        <v>6.7552742460456896E+17</v>
      </c>
      <c r="B26819" t="s">
        <v>54100</v>
      </c>
      <c r="C26819" t="s">
        <v>54101</v>
      </c>
      <c r="D26819" s="1">
        <v>42350.213692129626</v>
      </c>
      <c r="E26819">
        <v>1043</v>
      </c>
      <c r="F26819">
        <v>3127</v>
      </c>
      <c r="G26819" t="s">
        <v>576</v>
      </c>
    </row>
    <row r="26820" spans="1:8" x14ac:dyDescent="0.2">
      <c r="A26820">
        <v>6.7553110835687002E+17</v>
      </c>
      <c r="B26820" t="s">
        <v>54102</v>
      </c>
      <c r="C26820" t="s">
        <v>54103</v>
      </c>
      <c r="D26820" s="1">
        <v>42350.223854166667</v>
      </c>
      <c r="E26820">
        <v>1256</v>
      </c>
      <c r="F26820">
        <v>4030</v>
      </c>
      <c r="H26820" t="s">
        <v>390</v>
      </c>
    </row>
    <row r="26821" spans="1:8" x14ac:dyDescent="0.2">
      <c r="A26821">
        <v>6.7553949752270003E+17</v>
      </c>
      <c r="B26821" t="s">
        <v>54104</v>
      </c>
      <c r="C26821" t="s">
        <v>54105</v>
      </c>
      <c r="D26821" s="1">
        <v>42350.247002314813</v>
      </c>
      <c r="E26821">
        <v>1102</v>
      </c>
      <c r="F26821">
        <v>4153</v>
      </c>
    </row>
    <row r="26822" spans="1:8" x14ac:dyDescent="0.2">
      <c r="A26822">
        <v>6.7556608381489894E+17</v>
      </c>
      <c r="B26822" t="s">
        <v>54106</v>
      </c>
      <c r="C26822" t="s">
        <v>54107</v>
      </c>
      <c r="D26822" s="1">
        <v>42350.320370370369</v>
      </c>
      <c r="E26822">
        <v>851</v>
      </c>
      <c r="F26822">
        <v>2332</v>
      </c>
      <c r="G26822" t="s">
        <v>215</v>
      </c>
      <c r="H26822" t="s">
        <v>616</v>
      </c>
    </row>
    <row r="26823" spans="1:8" x14ac:dyDescent="0.2">
      <c r="A26823">
        <v>6.7563357969147904E+17</v>
      </c>
      <c r="B26823" t="s">
        <v>54108</v>
      </c>
      <c r="C26823" t="s">
        <v>54109</v>
      </c>
      <c r="D26823" s="1">
        <v>42350.506620370368</v>
      </c>
      <c r="E26823">
        <v>573</v>
      </c>
      <c r="F26823">
        <v>1369</v>
      </c>
      <c r="G26823" t="s">
        <v>89</v>
      </c>
    </row>
    <row r="26824" spans="1:8" x14ac:dyDescent="0.2">
      <c r="A26824">
        <v>6.7563395170951898E+17</v>
      </c>
      <c r="B26824" t="s">
        <v>54110</v>
      </c>
      <c r="C26824" t="s">
        <v>54111</v>
      </c>
      <c r="D26824" s="1">
        <v>42350.507650462961</v>
      </c>
      <c r="E26824">
        <v>722</v>
      </c>
      <c r="F26824">
        <v>2642</v>
      </c>
      <c r="G26824" t="s">
        <v>215</v>
      </c>
    </row>
    <row r="26825" spans="1:8" x14ac:dyDescent="0.2">
      <c r="A26825">
        <v>6.7563728830346394E+17</v>
      </c>
      <c r="B26825" t="s">
        <v>54112</v>
      </c>
      <c r="C26825" t="s">
        <v>54113</v>
      </c>
      <c r="D26825" s="1">
        <v>42350.516851851855</v>
      </c>
      <c r="E26825">
        <v>1169</v>
      </c>
      <c r="F26825">
        <v>2958</v>
      </c>
      <c r="G26825" t="s">
        <v>89</v>
      </c>
    </row>
    <row r="26826" spans="1:8" x14ac:dyDescent="0.2">
      <c r="A26826">
        <v>6.7563759100641997E+17</v>
      </c>
      <c r="B26826" t="s">
        <v>54114</v>
      </c>
      <c r="C26826" t="s">
        <v>54115</v>
      </c>
      <c r="D26826" s="1">
        <v>42350.517696759256</v>
      </c>
      <c r="E26826">
        <v>977</v>
      </c>
      <c r="F26826">
        <v>2489</v>
      </c>
      <c r="G26826" t="s">
        <v>89</v>
      </c>
    </row>
    <row r="26827" spans="1:8" x14ac:dyDescent="0.2">
      <c r="A26827">
        <v>6.7563823519700506E+17</v>
      </c>
      <c r="B26827" t="s">
        <v>54116</v>
      </c>
      <c r="C26827" t="s">
        <v>54117</v>
      </c>
      <c r="D26827" s="1">
        <v>42350.519467592596</v>
      </c>
      <c r="E26827">
        <v>1587</v>
      </c>
      <c r="F26827">
        <v>4194</v>
      </c>
      <c r="G26827" t="s">
        <v>89</v>
      </c>
    </row>
    <row r="26828" spans="1:8" x14ac:dyDescent="0.2">
      <c r="A26828">
        <v>6.7564303978058906E+17</v>
      </c>
      <c r="B26828" t="s">
        <v>54118</v>
      </c>
      <c r="C26828" t="s">
        <v>54119</v>
      </c>
      <c r="D26828" s="1">
        <v>42350.532731481479</v>
      </c>
      <c r="E26828">
        <v>750</v>
      </c>
      <c r="F26828">
        <v>2245</v>
      </c>
      <c r="G26828" t="s">
        <v>89</v>
      </c>
    </row>
    <row r="26829" spans="1:8" x14ac:dyDescent="0.2">
      <c r="A26829">
        <v>6.7564338635591603E+17</v>
      </c>
      <c r="B26829" t="s">
        <v>54120</v>
      </c>
      <c r="C26829" t="s">
        <v>54121</v>
      </c>
      <c r="D26829" s="1">
        <v>42350.533680555556</v>
      </c>
      <c r="E26829">
        <v>709</v>
      </c>
      <c r="F26829">
        <v>2383</v>
      </c>
      <c r="G26829" t="s">
        <v>89</v>
      </c>
    </row>
    <row r="26830" spans="1:8" x14ac:dyDescent="0.2">
      <c r="A26830">
        <v>6.75690073061392E+17</v>
      </c>
      <c r="B26830" t="s">
        <v>54122</v>
      </c>
      <c r="C26830" t="s">
        <v>54123</v>
      </c>
      <c r="D26830" s="1">
        <v>42350.662511574075</v>
      </c>
      <c r="E26830">
        <v>2483</v>
      </c>
      <c r="F26830">
        <v>4857</v>
      </c>
      <c r="H26830" t="s">
        <v>390</v>
      </c>
    </row>
    <row r="26831" spans="1:8" x14ac:dyDescent="0.2">
      <c r="A26831">
        <v>6.7569148157592294E+17</v>
      </c>
      <c r="B26831" t="s">
        <v>54124</v>
      </c>
      <c r="C26831" t="s">
        <v>54125</v>
      </c>
      <c r="D26831" s="1">
        <v>42350.666400462964</v>
      </c>
      <c r="E26831">
        <v>1229</v>
      </c>
      <c r="F26831">
        <v>3500</v>
      </c>
      <c r="G26831" t="s">
        <v>89</v>
      </c>
    </row>
    <row r="26832" spans="1:8" x14ac:dyDescent="0.2">
      <c r="A26832">
        <v>6.7569203238028902E+17</v>
      </c>
      <c r="B26832" t="s">
        <v>54126</v>
      </c>
      <c r="C26832" t="s">
        <v>54127</v>
      </c>
      <c r="D26832" s="1">
        <v>42350.667916666665</v>
      </c>
      <c r="E26832">
        <v>1926</v>
      </c>
      <c r="F26832">
        <v>5141</v>
      </c>
      <c r="G26832" t="s">
        <v>89</v>
      </c>
    </row>
    <row r="26833" spans="1:8" x14ac:dyDescent="0.2">
      <c r="A26833">
        <v>6.7575535442945997E+17</v>
      </c>
      <c r="B26833" t="s">
        <v>54128</v>
      </c>
      <c r="C26833" t="s">
        <v>54129</v>
      </c>
      <c r="D26833" s="1">
        <v>42350.842662037037</v>
      </c>
      <c r="E26833">
        <v>3188</v>
      </c>
      <c r="F26833">
        <v>7371</v>
      </c>
    </row>
    <row r="26834" spans="1:8" x14ac:dyDescent="0.2">
      <c r="A26834">
        <v>6.7575615132205798E+17</v>
      </c>
      <c r="B26834" t="s">
        <v>54130</v>
      </c>
      <c r="C26834" t="s">
        <v>54131</v>
      </c>
      <c r="D26834" s="1">
        <v>42350.844861111109</v>
      </c>
      <c r="E26834">
        <v>3165</v>
      </c>
      <c r="F26834">
        <v>4768</v>
      </c>
      <c r="H26834" t="s">
        <v>390</v>
      </c>
    </row>
    <row r="26835" spans="1:8" x14ac:dyDescent="0.2">
      <c r="A26835">
        <v>6.7575732280797504E+17</v>
      </c>
      <c r="B26835" t="s">
        <v>54132</v>
      </c>
      <c r="C26835" t="s">
        <v>54133</v>
      </c>
      <c r="D26835" s="1">
        <v>42350.848090277781</v>
      </c>
      <c r="E26835">
        <v>1613</v>
      </c>
      <c r="F26835">
        <v>3878</v>
      </c>
      <c r="H26835" t="s">
        <v>616</v>
      </c>
    </row>
    <row r="26836" spans="1:8" x14ac:dyDescent="0.2">
      <c r="A26836">
        <v>6.7579506703510694E+17</v>
      </c>
      <c r="B26836" t="s">
        <v>54134</v>
      </c>
      <c r="C26836" t="s">
        <v>54135</v>
      </c>
      <c r="D26836" s="1">
        <v>42350.952245370368</v>
      </c>
      <c r="E26836">
        <v>2461</v>
      </c>
      <c r="F26836">
        <v>5073</v>
      </c>
      <c r="H26836" t="s">
        <v>390</v>
      </c>
    </row>
    <row r="26837" spans="1:8" x14ac:dyDescent="0.2">
      <c r="A26837">
        <v>6.7581151850884698E+17</v>
      </c>
      <c r="B26837" t="s">
        <v>54136</v>
      </c>
      <c r="C26837" t="s">
        <v>54137</v>
      </c>
      <c r="D26837" s="1">
        <v>42350.99763888889</v>
      </c>
      <c r="E26837">
        <v>1957</v>
      </c>
      <c r="F26837">
        <v>4212</v>
      </c>
    </row>
    <row r="26838" spans="1:8" x14ac:dyDescent="0.2">
      <c r="A26838">
        <v>6.7582746535330598E+17</v>
      </c>
      <c r="B26838" t="s">
        <v>54138</v>
      </c>
      <c r="C26838" t="s">
        <v>54139</v>
      </c>
      <c r="D26838" s="1">
        <v>42351.041643518518</v>
      </c>
      <c r="E26838">
        <v>1167</v>
      </c>
      <c r="F26838">
        <v>3030</v>
      </c>
    </row>
    <row r="26839" spans="1:8" x14ac:dyDescent="0.2">
      <c r="A26839">
        <v>6.7590232148272704E+17</v>
      </c>
      <c r="B26839" t="s">
        <v>54140</v>
      </c>
      <c r="C26839" t="s">
        <v>54141</v>
      </c>
      <c r="D26839" s="1">
        <v>42351.248206018521</v>
      </c>
      <c r="E26839">
        <v>871</v>
      </c>
      <c r="F26839">
        <v>2250</v>
      </c>
      <c r="G26839" t="s">
        <v>215</v>
      </c>
    </row>
    <row r="26840" spans="1:8" x14ac:dyDescent="0.2">
      <c r="A26840">
        <v>6.7590354154283802E+17</v>
      </c>
      <c r="B26840" t="s">
        <v>54142</v>
      </c>
      <c r="C26840" t="s">
        <v>54143</v>
      </c>
      <c r="D26840" s="1">
        <v>42351.251574074071</v>
      </c>
      <c r="E26840">
        <v>363</v>
      </c>
      <c r="F26840">
        <v>1208</v>
      </c>
      <c r="G26840" t="s">
        <v>487</v>
      </c>
    </row>
    <row r="26841" spans="1:8" x14ac:dyDescent="0.2">
      <c r="A26841">
        <v>6.7590379521853798E+17</v>
      </c>
      <c r="B26841" t="s">
        <v>54144</v>
      </c>
      <c r="C26841" t="s">
        <v>54145</v>
      </c>
      <c r="D26841" s="1">
        <v>42351.252280092594</v>
      </c>
      <c r="E26841">
        <v>454</v>
      </c>
      <c r="F26841">
        <v>1378</v>
      </c>
      <c r="G26841" t="s">
        <v>487</v>
      </c>
    </row>
    <row r="26842" spans="1:8" x14ac:dyDescent="0.2">
      <c r="A26842">
        <v>6.7590393229257498E+17</v>
      </c>
      <c r="B26842" t="s">
        <v>54146</v>
      </c>
      <c r="C26842" t="s">
        <v>54147</v>
      </c>
      <c r="D26842" s="1">
        <v>42351.252650462964</v>
      </c>
      <c r="E26842">
        <v>599</v>
      </c>
      <c r="F26842">
        <v>1738</v>
      </c>
      <c r="G26842" t="s">
        <v>487</v>
      </c>
      <c r="H26842" t="s">
        <v>390</v>
      </c>
    </row>
    <row r="26843" spans="1:8" x14ac:dyDescent="0.2">
      <c r="A26843">
        <v>6.7590729679548403E+17</v>
      </c>
      <c r="B26843" t="s">
        <v>54148</v>
      </c>
      <c r="C26843" t="s">
        <v>54149</v>
      </c>
      <c r="D26843" s="1">
        <v>42351.261932870373</v>
      </c>
      <c r="E26843">
        <v>1090</v>
      </c>
      <c r="F26843">
        <v>2662</v>
      </c>
      <c r="G26843" t="s">
        <v>89</v>
      </c>
    </row>
    <row r="26844" spans="1:8" x14ac:dyDescent="0.2">
      <c r="A26844">
        <v>6.7591022485585498E+17</v>
      </c>
      <c r="B26844" t="s">
        <v>54150</v>
      </c>
      <c r="C26844" t="s">
        <v>54151</v>
      </c>
      <c r="D26844" s="1">
        <v>42351.27002314815</v>
      </c>
      <c r="E26844">
        <v>2093</v>
      </c>
      <c r="F26844">
        <v>5008</v>
      </c>
      <c r="G26844" t="s">
        <v>89</v>
      </c>
    </row>
    <row r="26845" spans="1:8" x14ac:dyDescent="0.2">
      <c r="A26845">
        <v>6.7593256252359398E+17</v>
      </c>
      <c r="B26845" t="s">
        <v>54152</v>
      </c>
      <c r="C26845" t="s">
        <v>54153</v>
      </c>
      <c r="D26845" s="1">
        <v>42351.331655092596</v>
      </c>
      <c r="E26845">
        <v>3455</v>
      </c>
      <c r="F26845">
        <v>5192</v>
      </c>
      <c r="G26845" t="s">
        <v>576</v>
      </c>
    </row>
    <row r="26846" spans="1:8" x14ac:dyDescent="0.2">
      <c r="A26846">
        <v>6.7601846025053696E+17</v>
      </c>
      <c r="B26846" t="s">
        <v>54154</v>
      </c>
      <c r="C26846" t="s">
        <v>54155</v>
      </c>
      <c r="D26846" s="1">
        <v>42351.568692129629</v>
      </c>
      <c r="E26846">
        <v>1160</v>
      </c>
      <c r="F26846">
        <v>3312</v>
      </c>
      <c r="G26846" t="s">
        <v>89</v>
      </c>
    </row>
    <row r="26847" spans="1:8" x14ac:dyDescent="0.2">
      <c r="A26847">
        <v>6.7601976740112704E+17</v>
      </c>
      <c r="B26847" t="s">
        <v>54156</v>
      </c>
      <c r="C26847" t="s">
        <v>54157</v>
      </c>
      <c r="D26847" s="1">
        <v>42351.57230324074</v>
      </c>
      <c r="E26847">
        <v>1222</v>
      </c>
      <c r="F26847">
        <v>3026</v>
      </c>
      <c r="G26847" t="s">
        <v>89</v>
      </c>
    </row>
    <row r="26848" spans="1:8" x14ac:dyDescent="0.2">
      <c r="A26848">
        <v>6.7602078670513702E+17</v>
      </c>
      <c r="B26848" t="s">
        <v>54158</v>
      </c>
      <c r="C26848" t="s">
        <v>54159</v>
      </c>
      <c r="D26848" s="1">
        <v>42351.575115740743</v>
      </c>
      <c r="E26848">
        <v>453</v>
      </c>
      <c r="F26848">
        <v>1298</v>
      </c>
      <c r="G26848" t="s">
        <v>215</v>
      </c>
    </row>
    <row r="26849" spans="1:8" x14ac:dyDescent="0.2">
      <c r="A26849">
        <v>6.7602476714151501E+17</v>
      </c>
      <c r="B26849" t="s">
        <v>54160</v>
      </c>
      <c r="C26849" t="s">
        <v>54161</v>
      </c>
      <c r="D26849" s="1">
        <v>42351.586099537039</v>
      </c>
      <c r="E26849">
        <v>2054</v>
      </c>
      <c r="F26849">
        <v>4900</v>
      </c>
      <c r="H26849" t="s">
        <v>616</v>
      </c>
    </row>
    <row r="26850" spans="1:8" x14ac:dyDescent="0.2">
      <c r="A26850">
        <v>6.7602856549487398E+17</v>
      </c>
      <c r="B26850" t="s">
        <v>54162</v>
      </c>
      <c r="C26850" t="s">
        <v>54163</v>
      </c>
      <c r="D26850" s="1">
        <v>42351.596574074072</v>
      </c>
      <c r="E26850">
        <v>496</v>
      </c>
      <c r="F26850">
        <v>1281</v>
      </c>
      <c r="G26850" t="s">
        <v>89</v>
      </c>
    </row>
    <row r="26851" spans="1:8" x14ac:dyDescent="0.2">
      <c r="A26851">
        <v>6.7602873819952704E+17</v>
      </c>
      <c r="B26851" t="s">
        <v>54164</v>
      </c>
      <c r="C26851" t="s">
        <v>54165</v>
      </c>
      <c r="D26851" s="1">
        <v>42351.597048611111</v>
      </c>
      <c r="E26851">
        <v>722</v>
      </c>
      <c r="F26851">
        <v>2014</v>
      </c>
      <c r="G26851" t="s">
        <v>215</v>
      </c>
    </row>
    <row r="26852" spans="1:8" x14ac:dyDescent="0.2">
      <c r="A26852">
        <v>6.7602893129272499E+17</v>
      </c>
      <c r="B26852" t="s">
        <v>54166</v>
      </c>
      <c r="C26852" t="s">
        <v>54167</v>
      </c>
      <c r="D26852" s="1">
        <v>42351.597581018519</v>
      </c>
      <c r="E26852">
        <v>470</v>
      </c>
      <c r="F26852">
        <v>1397</v>
      </c>
      <c r="G26852" t="s">
        <v>54168</v>
      </c>
      <c r="H26852" t="s">
        <v>616</v>
      </c>
    </row>
    <row r="26853" spans="1:8" x14ac:dyDescent="0.2">
      <c r="A26853">
        <v>6.7602905053679603E+17</v>
      </c>
      <c r="B26853" t="s">
        <v>54169</v>
      </c>
      <c r="C26853" t="s">
        <v>54170</v>
      </c>
      <c r="D26853" s="1">
        <v>42351.597916666666</v>
      </c>
      <c r="E26853">
        <v>660</v>
      </c>
      <c r="F26853">
        <v>2061</v>
      </c>
      <c r="G26853" t="s">
        <v>215</v>
      </c>
    </row>
    <row r="26854" spans="1:8" x14ac:dyDescent="0.2">
      <c r="A26854">
        <v>6.7602941281134502E+17</v>
      </c>
      <c r="B26854" t="s">
        <v>54171</v>
      </c>
      <c r="C26854" t="s">
        <v>54172</v>
      </c>
      <c r="D26854" s="1">
        <v>42351.598912037036</v>
      </c>
      <c r="E26854">
        <v>676</v>
      </c>
      <c r="F26854">
        <v>1877</v>
      </c>
      <c r="G26854" t="s">
        <v>54173</v>
      </c>
    </row>
    <row r="26855" spans="1:8" x14ac:dyDescent="0.2">
      <c r="A26855">
        <v>6.7602975628711898E+17</v>
      </c>
      <c r="B26855" t="s">
        <v>54174</v>
      </c>
      <c r="C26855" t="s">
        <v>54175</v>
      </c>
      <c r="D26855" s="1">
        <v>42351.599861111114</v>
      </c>
      <c r="E26855">
        <v>1078</v>
      </c>
      <c r="F26855">
        <v>2518</v>
      </c>
      <c r="G26855" t="s">
        <v>576</v>
      </c>
    </row>
    <row r="26856" spans="1:8" x14ac:dyDescent="0.2">
      <c r="A26856">
        <v>6.7603055371661299E+17</v>
      </c>
      <c r="B26856" t="s">
        <v>54176</v>
      </c>
      <c r="C26856" t="s">
        <v>54177</v>
      </c>
      <c r="D26856" s="1">
        <v>42351.602060185185</v>
      </c>
      <c r="E26856">
        <v>1252</v>
      </c>
      <c r="F26856">
        <v>2929</v>
      </c>
      <c r="G26856" t="s">
        <v>576</v>
      </c>
    </row>
    <row r="26857" spans="1:8" x14ac:dyDescent="0.2">
      <c r="A26857">
        <v>6.7603074360952E+17</v>
      </c>
      <c r="B26857" t="s">
        <v>54178</v>
      </c>
      <c r="C26857" t="s">
        <v>54179</v>
      </c>
      <c r="D26857" s="1">
        <v>42351.602581018517</v>
      </c>
      <c r="E26857">
        <v>1148</v>
      </c>
      <c r="F26857">
        <v>1974</v>
      </c>
      <c r="G26857" t="s">
        <v>576</v>
      </c>
    </row>
    <row r="26858" spans="1:8" x14ac:dyDescent="0.2">
      <c r="A26858">
        <v>6.7607692838272205E+17</v>
      </c>
      <c r="B26858" t="s">
        <v>54180</v>
      </c>
      <c r="C26858" t="s">
        <v>54181</v>
      </c>
      <c r="D26858" s="1">
        <v>42351.730034722219</v>
      </c>
      <c r="E26858">
        <v>1148</v>
      </c>
      <c r="F26858">
        <v>2881</v>
      </c>
      <c r="G26858" t="s">
        <v>215</v>
      </c>
    </row>
    <row r="26859" spans="1:8" x14ac:dyDescent="0.2">
      <c r="A26859">
        <v>6.7608940121935795E+17</v>
      </c>
      <c r="B26859" t="s">
        <v>54182</v>
      </c>
      <c r="C26859" t="s">
        <v>54183</v>
      </c>
      <c r="D26859" s="1">
        <v>42351.764456018522</v>
      </c>
      <c r="E26859">
        <v>954</v>
      </c>
      <c r="F26859">
        <v>2997</v>
      </c>
      <c r="G26859" t="s">
        <v>89</v>
      </c>
    </row>
    <row r="26860" spans="1:8" x14ac:dyDescent="0.2">
      <c r="A26860">
        <v>6.7609211308440704E+17</v>
      </c>
      <c r="B26860" t="s">
        <v>54184</v>
      </c>
      <c r="C26860" t="s">
        <v>54185</v>
      </c>
      <c r="D26860" s="1">
        <v>42351.771932870368</v>
      </c>
      <c r="E26860">
        <v>1741</v>
      </c>
      <c r="F26860">
        <v>4301</v>
      </c>
      <c r="G26860" t="s">
        <v>215</v>
      </c>
    </row>
    <row r="26861" spans="1:8" x14ac:dyDescent="0.2">
      <c r="A26861">
        <v>6.7609358036515597E+17</v>
      </c>
      <c r="B26861" t="s">
        <v>54186</v>
      </c>
      <c r="C26861" t="s">
        <v>54187</v>
      </c>
      <c r="D26861" s="1">
        <v>42351.775983796295</v>
      </c>
      <c r="E26861">
        <v>1410</v>
      </c>
      <c r="F26861">
        <v>4047</v>
      </c>
    </row>
    <row r="26862" spans="1:8" x14ac:dyDescent="0.2">
      <c r="A26862">
        <v>6.7615651103959002E+17</v>
      </c>
      <c r="B26862" t="s">
        <v>54188</v>
      </c>
      <c r="C26862" t="s">
        <v>54189</v>
      </c>
      <c r="D26862" s="1">
        <v>42351.949641203704</v>
      </c>
      <c r="E26862">
        <v>580</v>
      </c>
      <c r="F26862">
        <v>1947</v>
      </c>
    </row>
    <row r="26863" spans="1:8" x14ac:dyDescent="0.2">
      <c r="A26863">
        <v>6.76159853681856E+17</v>
      </c>
      <c r="B26863" t="s">
        <v>54190</v>
      </c>
      <c r="C26863" t="s">
        <v>54191</v>
      </c>
      <c r="D26863" s="1">
        <v>42351.958865740744</v>
      </c>
      <c r="E26863">
        <v>1383</v>
      </c>
      <c r="F26863">
        <v>3617</v>
      </c>
      <c r="G26863" t="s">
        <v>215</v>
      </c>
    </row>
    <row r="26864" spans="1:8" x14ac:dyDescent="0.2">
      <c r="A26864">
        <v>6.7616342529111603E+17</v>
      </c>
      <c r="B26864" t="s">
        <v>54192</v>
      </c>
      <c r="C26864" t="s">
        <v>54193</v>
      </c>
      <c r="D26864" s="1">
        <v>42351.968715277777</v>
      </c>
      <c r="E26864">
        <v>830</v>
      </c>
      <c r="F26864">
        <v>2175</v>
      </c>
      <c r="G26864" t="s">
        <v>54194</v>
      </c>
    </row>
    <row r="26865" spans="1:8" x14ac:dyDescent="0.2">
      <c r="A26865">
        <v>6.7616419516820595E+17</v>
      </c>
      <c r="B26865" t="s">
        <v>54195</v>
      </c>
      <c r="C26865" t="s">
        <v>54196</v>
      </c>
      <c r="D26865" s="1">
        <v>42351.97084490741</v>
      </c>
      <c r="E26865">
        <v>810</v>
      </c>
      <c r="F26865">
        <v>2085</v>
      </c>
      <c r="G26865" t="s">
        <v>215</v>
      </c>
    </row>
    <row r="26866" spans="1:8" x14ac:dyDescent="0.2">
      <c r="A26866">
        <v>6.7616553169578304E+17</v>
      </c>
      <c r="B26866" t="s">
        <v>54197</v>
      </c>
      <c r="C26866" t="s">
        <v>54198</v>
      </c>
      <c r="D26866" s="1">
        <v>42351.97452546296</v>
      </c>
      <c r="E26866">
        <v>1345</v>
      </c>
      <c r="F26866">
        <v>2949</v>
      </c>
      <c r="G26866" t="s">
        <v>89</v>
      </c>
    </row>
    <row r="26867" spans="1:8" x14ac:dyDescent="0.2">
      <c r="A26867">
        <v>6.7616746878041203E+17</v>
      </c>
      <c r="B26867" t="s">
        <v>54199</v>
      </c>
      <c r="C26867" t="s">
        <v>54200</v>
      </c>
      <c r="D26867" s="1">
        <v>42351.979872685188</v>
      </c>
      <c r="E26867">
        <v>2115</v>
      </c>
      <c r="F26867">
        <v>5674</v>
      </c>
    </row>
    <row r="26868" spans="1:8" x14ac:dyDescent="0.2">
      <c r="A26868">
        <v>6.7616771384519398E+17</v>
      </c>
      <c r="B26868" t="s">
        <v>54201</v>
      </c>
      <c r="C26868" t="s">
        <v>54202</v>
      </c>
      <c r="D26868" s="1">
        <v>42351.980555555558</v>
      </c>
      <c r="E26868">
        <v>856</v>
      </c>
      <c r="F26868">
        <v>2341</v>
      </c>
      <c r="G26868" t="s">
        <v>54203</v>
      </c>
    </row>
    <row r="26869" spans="1:8" x14ac:dyDescent="0.2">
      <c r="A26869">
        <v>6.7616857004960102E+17</v>
      </c>
      <c r="B26869" t="s">
        <v>54204</v>
      </c>
      <c r="C26869" t="s">
        <v>54205</v>
      </c>
      <c r="D26869" s="1">
        <v>42351.982916666668</v>
      </c>
      <c r="E26869">
        <v>564</v>
      </c>
      <c r="F26869">
        <v>1737</v>
      </c>
      <c r="G26869" t="s">
        <v>215</v>
      </c>
    </row>
    <row r="26870" spans="1:8" x14ac:dyDescent="0.2">
      <c r="A26870">
        <v>6.7617279747599501E+17</v>
      </c>
      <c r="B26870" t="s">
        <v>54206</v>
      </c>
      <c r="C26870" t="s">
        <v>54207</v>
      </c>
      <c r="D26870" s="1">
        <v>42351.994583333333</v>
      </c>
      <c r="E26870">
        <v>1086</v>
      </c>
      <c r="F26870">
        <v>2729</v>
      </c>
      <c r="G26870" t="s">
        <v>89</v>
      </c>
    </row>
    <row r="26871" spans="1:8" x14ac:dyDescent="0.2">
      <c r="A26871">
        <v>6.7617319044035302E+17</v>
      </c>
      <c r="B26871" t="s">
        <v>54208</v>
      </c>
      <c r="C26871" t="s">
        <v>54209</v>
      </c>
      <c r="D26871" s="1">
        <v>42351.995659722219</v>
      </c>
      <c r="E26871">
        <v>784</v>
      </c>
      <c r="F26871">
        <v>2357</v>
      </c>
      <c r="G26871" t="s">
        <v>89</v>
      </c>
      <c r="H26871" t="s">
        <v>616</v>
      </c>
    </row>
    <row r="26872" spans="1:8" x14ac:dyDescent="0.2">
      <c r="A26872">
        <v>6.7617350119634496E+17</v>
      </c>
      <c r="B26872" t="s">
        <v>54210</v>
      </c>
      <c r="C26872" t="s">
        <v>54211</v>
      </c>
      <c r="D26872" s="1">
        <v>42351.996527777781</v>
      </c>
      <c r="E26872">
        <v>705</v>
      </c>
      <c r="F26872">
        <v>2096</v>
      </c>
      <c r="G26872" t="s">
        <v>54212</v>
      </c>
    </row>
    <row r="26873" spans="1:8" x14ac:dyDescent="0.2">
      <c r="A26873">
        <v>6.7617439825306803E+17</v>
      </c>
      <c r="B26873" t="s">
        <v>54213</v>
      </c>
      <c r="C26873" t="s">
        <v>54214</v>
      </c>
      <c r="D26873" s="1">
        <v>42351.998993055553</v>
      </c>
      <c r="E26873">
        <v>1024</v>
      </c>
      <c r="F26873">
        <v>2760</v>
      </c>
      <c r="G26873" t="s">
        <v>215</v>
      </c>
      <c r="H26873" t="s">
        <v>390</v>
      </c>
    </row>
    <row r="26874" spans="1:8" x14ac:dyDescent="0.2">
      <c r="A26874">
        <v>6.7619818075785203E+17</v>
      </c>
      <c r="B26874" t="s">
        <v>54215</v>
      </c>
      <c r="C26874" t="s">
        <v>54216</v>
      </c>
      <c r="D26874" s="1">
        <v>42352.064629629633</v>
      </c>
      <c r="E26874">
        <v>5924</v>
      </c>
      <c r="F26874">
        <v>13600</v>
      </c>
    </row>
    <row r="26875" spans="1:8" x14ac:dyDescent="0.2">
      <c r="A26875">
        <v>6.7623351172090995E+17</v>
      </c>
      <c r="B26875" t="s">
        <v>54217</v>
      </c>
      <c r="C26875" t="s">
        <v>54218</v>
      </c>
      <c r="D26875" s="1">
        <v>42352.162118055552</v>
      </c>
      <c r="E26875">
        <v>3422</v>
      </c>
      <c r="F26875">
        <v>5960</v>
      </c>
      <c r="G26875" t="s">
        <v>89</v>
      </c>
    </row>
    <row r="26876" spans="1:8" x14ac:dyDescent="0.2">
      <c r="A26876">
        <v>6.7623454664440602E+17</v>
      </c>
      <c r="B26876" t="s">
        <v>54219</v>
      </c>
      <c r="C26876" t="s">
        <v>54220</v>
      </c>
      <c r="D26876" s="1">
        <v>42352.164976851855</v>
      </c>
      <c r="E26876">
        <v>1258</v>
      </c>
      <c r="F26876">
        <v>2890</v>
      </c>
      <c r="G26876" t="s">
        <v>215</v>
      </c>
    </row>
    <row r="26877" spans="1:8" x14ac:dyDescent="0.2">
      <c r="A26877">
        <v>6.7627936618424704E+17</v>
      </c>
      <c r="B26877" t="s">
        <v>54221</v>
      </c>
      <c r="C26877" t="s">
        <v>54222</v>
      </c>
      <c r="D26877" s="1">
        <v>42352.288657407407</v>
      </c>
      <c r="E26877">
        <v>2471</v>
      </c>
      <c r="F26877">
        <v>5453</v>
      </c>
      <c r="G26877" t="s">
        <v>215</v>
      </c>
    </row>
    <row r="26878" spans="1:8" x14ac:dyDescent="0.2">
      <c r="A26878">
        <v>6.7642664835551206E+17</v>
      </c>
      <c r="B26878" t="s">
        <v>54223</v>
      </c>
      <c r="C26878" t="s">
        <v>54224</v>
      </c>
      <c r="D26878" s="1">
        <v>42352.695081018515</v>
      </c>
      <c r="E26878">
        <v>1746</v>
      </c>
      <c r="F26878">
        <v>3722</v>
      </c>
    </row>
    <row r="26879" spans="1:8" x14ac:dyDescent="0.2">
      <c r="A26879">
        <v>6.7646764949325402E+17</v>
      </c>
      <c r="B26879" t="s">
        <v>54225</v>
      </c>
      <c r="C26879" t="s">
        <v>54226</v>
      </c>
      <c r="D26879" s="1">
        <v>42352.808217592596</v>
      </c>
      <c r="E26879">
        <v>1987</v>
      </c>
      <c r="F26879">
        <v>4304</v>
      </c>
      <c r="H26879" t="s">
        <v>616</v>
      </c>
    </row>
    <row r="26880" spans="1:8" x14ac:dyDescent="0.2">
      <c r="A26880">
        <v>6.7649417921680499E+17</v>
      </c>
      <c r="B26880" t="s">
        <v>54227</v>
      </c>
      <c r="C26880" t="s">
        <v>54228</v>
      </c>
      <c r="D26880" s="1">
        <v>42352.881423611114</v>
      </c>
      <c r="E26880">
        <v>797</v>
      </c>
      <c r="F26880">
        <v>2144</v>
      </c>
      <c r="H26880" t="s">
        <v>616</v>
      </c>
    </row>
    <row r="26881" spans="1:8" x14ac:dyDescent="0.2">
      <c r="A26881">
        <v>6.7650976956225101E+17</v>
      </c>
      <c r="B26881" t="s">
        <v>54229</v>
      </c>
      <c r="C26881" t="s">
        <v>54230</v>
      </c>
      <c r="D26881" s="1">
        <v>42352.924444444441</v>
      </c>
      <c r="E26881">
        <v>604</v>
      </c>
      <c r="F26881">
        <v>1920</v>
      </c>
      <c r="G26881" t="s">
        <v>215</v>
      </c>
    </row>
    <row r="26882" spans="1:8" x14ac:dyDescent="0.2">
      <c r="A26882">
        <v>6.7651189870421606E+17</v>
      </c>
      <c r="B26882" t="s">
        <v>54231</v>
      </c>
      <c r="C26882" t="s">
        <v>54232</v>
      </c>
      <c r="D26882" s="1">
        <v>42352.930324074077</v>
      </c>
      <c r="E26882">
        <v>624</v>
      </c>
      <c r="F26882">
        <v>1615</v>
      </c>
      <c r="G26882" t="e">
        <f>WayneAllynRoot</f>
        <v>#NAME?</v>
      </c>
      <c r="H26882" t="s">
        <v>390</v>
      </c>
    </row>
    <row r="26883" spans="1:8" x14ac:dyDescent="0.2">
      <c r="A26883">
        <v>6.7651345008073894E+17</v>
      </c>
      <c r="B26883" t="s">
        <v>54233</v>
      </c>
      <c r="C26883" t="s">
        <v>54234</v>
      </c>
      <c r="D26883" s="1">
        <v>42352.934606481482</v>
      </c>
      <c r="E26883">
        <v>782</v>
      </c>
      <c r="F26883">
        <v>2194</v>
      </c>
      <c r="G26883" t="s">
        <v>576</v>
      </c>
      <c r="H26883" t="s">
        <v>390</v>
      </c>
    </row>
    <row r="26884" spans="1:8" x14ac:dyDescent="0.2">
      <c r="A26884">
        <v>6.7652848910587904E+17</v>
      </c>
      <c r="B26884" t="s">
        <v>54235</v>
      </c>
      <c r="C26884" t="s">
        <v>54236</v>
      </c>
      <c r="D26884" s="1">
        <v>42352.976099537038</v>
      </c>
      <c r="E26884">
        <v>720</v>
      </c>
      <c r="F26884">
        <v>2127</v>
      </c>
      <c r="G26884" t="s">
        <v>89</v>
      </c>
      <c r="H26884" t="s">
        <v>390</v>
      </c>
    </row>
    <row r="26885" spans="1:8" x14ac:dyDescent="0.2">
      <c r="A26885">
        <v>6.7654095432570803E+17</v>
      </c>
      <c r="B26885" t="s">
        <v>54237</v>
      </c>
      <c r="C26885" t="s">
        <v>54238</v>
      </c>
      <c r="D26885" s="1">
        <v>42353.010497685187</v>
      </c>
      <c r="E26885">
        <v>4816</v>
      </c>
      <c r="F26885">
        <v>9068</v>
      </c>
      <c r="G26885" t="s">
        <v>89</v>
      </c>
    </row>
    <row r="26886" spans="1:8" x14ac:dyDescent="0.2">
      <c r="A26886">
        <v>6.7654622042537498E+17</v>
      </c>
      <c r="B26886" t="s">
        <v>54239</v>
      </c>
      <c r="C26886" t="s">
        <v>54240</v>
      </c>
      <c r="D26886" s="1">
        <v>42353.025034722225</v>
      </c>
      <c r="E26886">
        <v>899</v>
      </c>
      <c r="F26886">
        <v>2731</v>
      </c>
      <c r="H26886" t="s">
        <v>616</v>
      </c>
    </row>
    <row r="26887" spans="1:8" x14ac:dyDescent="0.2">
      <c r="A26887">
        <v>6.7655751145822605E+17</v>
      </c>
      <c r="B26887" t="s">
        <v>54241</v>
      </c>
      <c r="C26887" t="s">
        <v>54242</v>
      </c>
      <c r="D26887" s="1">
        <v>42353.056192129632</v>
      </c>
      <c r="E26887">
        <v>857</v>
      </c>
      <c r="F26887">
        <v>2498</v>
      </c>
      <c r="G26887" t="s">
        <v>89</v>
      </c>
    </row>
    <row r="26888" spans="1:8" x14ac:dyDescent="0.2">
      <c r="A26888">
        <v>6.7655916031880294E+17</v>
      </c>
      <c r="B26888" t="s">
        <v>54243</v>
      </c>
      <c r="C26888" t="s">
        <v>54244</v>
      </c>
      <c r="D26888" s="1">
        <v>42353.060740740744</v>
      </c>
      <c r="E26888">
        <v>635</v>
      </c>
      <c r="F26888">
        <v>1830</v>
      </c>
      <c r="G26888" t="s">
        <v>215</v>
      </c>
      <c r="H26888" t="s">
        <v>390</v>
      </c>
    </row>
    <row r="26889" spans="1:8" x14ac:dyDescent="0.2">
      <c r="A26889">
        <v>6.7657159728568704E+17</v>
      </c>
      <c r="B26889" t="s">
        <v>54245</v>
      </c>
      <c r="C26889" t="s">
        <v>54246</v>
      </c>
      <c r="D26889" s="1">
        <v>42353.095057870371</v>
      </c>
      <c r="E26889">
        <v>980</v>
      </c>
      <c r="F26889">
        <v>2775</v>
      </c>
      <c r="G26889" t="s">
        <v>576</v>
      </c>
      <c r="H26889" t="s">
        <v>390</v>
      </c>
    </row>
    <row r="26890" spans="1:8" x14ac:dyDescent="0.2">
      <c r="A26890">
        <v>6.7658037624911002E+17</v>
      </c>
      <c r="B26890" t="s">
        <v>54247</v>
      </c>
      <c r="C26890" t="s">
        <v>54248</v>
      </c>
      <c r="D26890" s="1">
        <v>42353.11928240741</v>
      </c>
      <c r="E26890">
        <v>789</v>
      </c>
      <c r="F26890">
        <v>1793</v>
      </c>
      <c r="G26890" t="s">
        <v>215</v>
      </c>
    </row>
    <row r="26891" spans="1:8" x14ac:dyDescent="0.2">
      <c r="A26891">
        <v>6.7662946105216602E+17</v>
      </c>
      <c r="B26891" t="s">
        <v>54249</v>
      </c>
      <c r="C26891" t="s">
        <v>54250</v>
      </c>
      <c r="D26891" s="1">
        <v>42353.254733796297</v>
      </c>
      <c r="E26891">
        <v>1559</v>
      </c>
      <c r="F26891">
        <v>4468</v>
      </c>
      <c r="H26891" t="s">
        <v>390</v>
      </c>
    </row>
    <row r="26892" spans="1:8" x14ac:dyDescent="0.2">
      <c r="A26892">
        <v>6.7665584051485901E+17</v>
      </c>
      <c r="B26892" t="s">
        <v>54251</v>
      </c>
      <c r="C26892" t="s">
        <v>54252</v>
      </c>
      <c r="D26892" s="1">
        <v>42353.327523148146</v>
      </c>
      <c r="E26892">
        <v>739</v>
      </c>
      <c r="F26892">
        <v>2256</v>
      </c>
      <c r="G26892" t="s">
        <v>576</v>
      </c>
      <c r="H26892" t="s">
        <v>390</v>
      </c>
    </row>
    <row r="26893" spans="1:8" x14ac:dyDescent="0.2">
      <c r="A26893">
        <v>6.7665640544980506E+17</v>
      </c>
      <c r="B26893" t="s">
        <v>54253</v>
      </c>
      <c r="C26893" t="s">
        <v>54254</v>
      </c>
      <c r="D26893" s="1">
        <v>42353.329085648147</v>
      </c>
      <c r="E26893">
        <v>667</v>
      </c>
      <c r="F26893">
        <v>1871</v>
      </c>
      <c r="G26893" t="s">
        <v>215</v>
      </c>
      <c r="H26893" t="s">
        <v>13093</v>
      </c>
    </row>
    <row r="26894" spans="1:8" x14ac:dyDescent="0.2">
      <c r="A26894">
        <v>6.7665667196429094E+17</v>
      </c>
      <c r="B26894" t="s">
        <v>54255</v>
      </c>
      <c r="C26894" t="s">
        <v>54256</v>
      </c>
      <c r="D26894" s="1">
        <v>42353.329814814817</v>
      </c>
      <c r="E26894">
        <v>1100</v>
      </c>
      <c r="F26894">
        <v>3023</v>
      </c>
      <c r="G26894" t="s">
        <v>215</v>
      </c>
    </row>
    <row r="26895" spans="1:8" x14ac:dyDescent="0.2">
      <c r="A26895">
        <v>6.7665803263010406E+17</v>
      </c>
      <c r="B26895" t="s">
        <v>54257</v>
      </c>
      <c r="C26895" t="s">
        <v>54258</v>
      </c>
      <c r="D26895" s="1">
        <v>42353.33357638889</v>
      </c>
      <c r="E26895">
        <v>1144</v>
      </c>
      <c r="F26895">
        <v>3063</v>
      </c>
      <c r="G26895" t="s">
        <v>89</v>
      </c>
    </row>
    <row r="26896" spans="1:8" x14ac:dyDescent="0.2">
      <c r="A26896">
        <v>6.7676318917493094E+17</v>
      </c>
      <c r="B26896" t="s">
        <v>54259</v>
      </c>
      <c r="C26896" t="s">
        <v>54260</v>
      </c>
      <c r="D26896" s="1">
        <v>42353.623749999999</v>
      </c>
      <c r="E26896">
        <v>888</v>
      </c>
      <c r="F26896">
        <v>2684</v>
      </c>
      <c r="H26896" t="s">
        <v>616</v>
      </c>
    </row>
    <row r="26897" spans="1:8" x14ac:dyDescent="0.2">
      <c r="A26897">
        <v>6.7677094945102195E+17</v>
      </c>
      <c r="B26897" t="s">
        <v>54261</v>
      </c>
      <c r="C26897" t="s">
        <v>54262</v>
      </c>
      <c r="D26897" s="1">
        <v>42353.645162037035</v>
      </c>
      <c r="E26897">
        <v>1305</v>
      </c>
      <c r="F26897">
        <v>3252</v>
      </c>
      <c r="G26897" t="s">
        <v>215</v>
      </c>
    </row>
    <row r="26898" spans="1:8" x14ac:dyDescent="0.2">
      <c r="A26898">
        <v>6.7677570474318605E+17</v>
      </c>
      <c r="B26898" t="s">
        <v>54263</v>
      </c>
      <c r="C26898" t="s">
        <v>54264</v>
      </c>
      <c r="D26898" s="1">
        <v>42353.65828703704</v>
      </c>
      <c r="E26898">
        <v>1685</v>
      </c>
      <c r="F26898">
        <v>4344</v>
      </c>
      <c r="G26898" t="s">
        <v>89</v>
      </c>
    </row>
    <row r="26899" spans="1:8" x14ac:dyDescent="0.2">
      <c r="A26899">
        <v>6.7677730205997402E+17</v>
      </c>
      <c r="B26899" t="s">
        <v>54265</v>
      </c>
      <c r="C26899" t="s">
        <v>54266</v>
      </c>
      <c r="D26899" s="1">
        <v>42353.66269675926</v>
      </c>
      <c r="E26899">
        <v>1394</v>
      </c>
      <c r="F26899">
        <v>3992</v>
      </c>
      <c r="G26899" t="s">
        <v>89</v>
      </c>
    </row>
    <row r="26900" spans="1:8" x14ac:dyDescent="0.2">
      <c r="A26900">
        <v>6.7678639603666099E+17</v>
      </c>
      <c r="B26900" t="s">
        <v>54267</v>
      </c>
      <c r="C26900" t="s">
        <v>54268</v>
      </c>
      <c r="D26900" s="1">
        <v>42353.687789351854</v>
      </c>
      <c r="E26900">
        <v>1021</v>
      </c>
      <c r="F26900">
        <v>2712</v>
      </c>
      <c r="G26900" t="s">
        <v>215</v>
      </c>
    </row>
    <row r="26901" spans="1:8" x14ac:dyDescent="0.2">
      <c r="A26901">
        <v>6.7678740357975603E+17</v>
      </c>
      <c r="B26901" t="s">
        <v>54269</v>
      </c>
      <c r="C26901" t="s">
        <v>54270</v>
      </c>
      <c r="D26901" s="1">
        <v>42353.690567129626</v>
      </c>
      <c r="E26901">
        <v>1226</v>
      </c>
      <c r="F26901">
        <v>3271</v>
      </c>
      <c r="G26901" t="s">
        <v>89</v>
      </c>
    </row>
    <row r="26902" spans="1:8" x14ac:dyDescent="0.2">
      <c r="A26902">
        <v>6.76789004356816E+17</v>
      </c>
      <c r="B26902" t="s">
        <v>54271</v>
      </c>
      <c r="C26902" t="s">
        <v>54272</v>
      </c>
      <c r="D26902" s="1">
        <v>42353.694988425923</v>
      </c>
      <c r="E26902">
        <v>1253</v>
      </c>
      <c r="F26902">
        <v>3610</v>
      </c>
      <c r="G26902" t="s">
        <v>89</v>
      </c>
    </row>
    <row r="26903" spans="1:8" x14ac:dyDescent="0.2">
      <c r="A26903">
        <v>6.7679069177564301E+17</v>
      </c>
      <c r="B26903" t="s">
        <v>54273</v>
      </c>
      <c r="C26903" t="s">
        <v>54274</v>
      </c>
      <c r="D26903" s="1">
        <v>42353.699641203704</v>
      </c>
      <c r="E26903">
        <v>1583</v>
      </c>
      <c r="F26903">
        <v>5353</v>
      </c>
    </row>
    <row r="26904" spans="1:8" x14ac:dyDescent="0.2">
      <c r="A26904">
        <v>6.7681212332278106E+17</v>
      </c>
      <c r="B26904" t="s">
        <v>54275</v>
      </c>
      <c r="C26904" t="s">
        <v>54276</v>
      </c>
      <c r="D26904" s="1">
        <v>42353.758784722224</v>
      </c>
      <c r="E26904">
        <v>1161</v>
      </c>
      <c r="F26904">
        <v>2774</v>
      </c>
      <c r="G26904" t="s">
        <v>546</v>
      </c>
    </row>
    <row r="26905" spans="1:8" x14ac:dyDescent="0.2">
      <c r="A26905">
        <v>6.7681474231324198E+17</v>
      </c>
      <c r="B26905" t="s">
        <v>54277</v>
      </c>
      <c r="C26905" t="s">
        <v>54278</v>
      </c>
      <c r="D26905" s="1">
        <v>42353.766006944446</v>
      </c>
      <c r="E26905">
        <v>1257</v>
      </c>
      <c r="F26905">
        <v>3474</v>
      </c>
      <c r="G26905" t="s">
        <v>487</v>
      </c>
    </row>
    <row r="26906" spans="1:8" x14ac:dyDescent="0.2">
      <c r="A26906">
        <v>6.7681872122300006E+17</v>
      </c>
      <c r="B26906" t="s">
        <v>54279</v>
      </c>
      <c r="C26906" t="s">
        <v>54280</v>
      </c>
      <c r="D26906" s="1">
        <v>42353.776990740742</v>
      </c>
      <c r="E26906">
        <v>864</v>
      </c>
      <c r="F26906">
        <v>2725</v>
      </c>
      <c r="G26906" t="s">
        <v>89</v>
      </c>
      <c r="H26906" t="s">
        <v>390</v>
      </c>
    </row>
    <row r="26907" spans="1:8" x14ac:dyDescent="0.2">
      <c r="A26907">
        <v>6.7683261468305395E+17</v>
      </c>
      <c r="B26907" t="s">
        <v>54281</v>
      </c>
      <c r="C26907" t="s">
        <v>54282</v>
      </c>
      <c r="D26907" s="1">
        <v>42353.815324074072</v>
      </c>
      <c r="E26907">
        <v>1157</v>
      </c>
      <c r="F26907">
        <v>2672</v>
      </c>
      <c r="H26907" t="s">
        <v>390</v>
      </c>
    </row>
    <row r="26908" spans="1:8" x14ac:dyDescent="0.2">
      <c r="A26908">
        <v>6.7687694167313997E+17</v>
      </c>
      <c r="B26908" t="s">
        <v>54283</v>
      </c>
      <c r="C26908" t="s">
        <v>54284</v>
      </c>
      <c r="D26908" s="1">
        <v>42353.937650462962</v>
      </c>
      <c r="E26908">
        <v>1397</v>
      </c>
      <c r="F26908">
        <v>2975</v>
      </c>
      <c r="G26908" t="s">
        <v>89</v>
      </c>
    </row>
    <row r="26909" spans="1:8" x14ac:dyDescent="0.2">
      <c r="A26909">
        <v>6.7688026066780506E+17</v>
      </c>
      <c r="B26909" t="s">
        <v>54285</v>
      </c>
      <c r="C26909" t="s">
        <v>54286</v>
      </c>
      <c r="D26909" s="1">
        <v>42353.946805555555</v>
      </c>
      <c r="E26909">
        <v>1640</v>
      </c>
      <c r="F26909">
        <v>4064</v>
      </c>
    </row>
    <row r="26910" spans="1:8" x14ac:dyDescent="0.2">
      <c r="A26910">
        <v>6.7690277553662298E+17</v>
      </c>
      <c r="B26910" t="s">
        <v>54287</v>
      </c>
      <c r="C26910" t="s">
        <v>54288</v>
      </c>
      <c r="D26910" s="1">
        <v>42354.008935185186</v>
      </c>
      <c r="E26910">
        <v>1439</v>
      </c>
      <c r="F26910">
        <v>4128</v>
      </c>
    </row>
    <row r="26911" spans="1:8" x14ac:dyDescent="0.2">
      <c r="A26911">
        <v>6.7691383423438797E+17</v>
      </c>
      <c r="B26911" t="s">
        <v>54289</v>
      </c>
      <c r="C26911" t="s">
        <v>54290</v>
      </c>
      <c r="D26911" s="1">
        <v>42354.039456018516</v>
      </c>
      <c r="E26911">
        <v>693</v>
      </c>
      <c r="F26911">
        <v>1767</v>
      </c>
      <c r="G26911" t="s">
        <v>215</v>
      </c>
      <c r="H26911" t="s">
        <v>390</v>
      </c>
    </row>
    <row r="26912" spans="1:8" x14ac:dyDescent="0.2">
      <c r="A26912">
        <v>6.7691411633065498E+17</v>
      </c>
      <c r="B26912" t="s">
        <v>54291</v>
      </c>
      <c r="C26912" t="s">
        <v>54292</v>
      </c>
      <c r="D26912" s="1">
        <v>42354.040231481478</v>
      </c>
      <c r="E26912">
        <v>745</v>
      </c>
      <c r="F26912">
        <v>1967</v>
      </c>
      <c r="G26912" t="s">
        <v>487</v>
      </c>
    </row>
    <row r="26913" spans="1:8" x14ac:dyDescent="0.2">
      <c r="A26913">
        <v>6.7691456950842496E+17</v>
      </c>
      <c r="B26913" t="s">
        <v>54293</v>
      </c>
      <c r="C26913" t="s">
        <v>54294</v>
      </c>
      <c r="D26913" s="1">
        <v>42354.041481481479</v>
      </c>
      <c r="E26913">
        <v>645</v>
      </c>
      <c r="F26913">
        <v>1836</v>
      </c>
      <c r="G26913" t="s">
        <v>576</v>
      </c>
    </row>
    <row r="26914" spans="1:8" x14ac:dyDescent="0.2">
      <c r="A26914">
        <v>6.7691502395709402E+17</v>
      </c>
      <c r="B26914" t="s">
        <v>54295</v>
      </c>
      <c r="C26914" t="s">
        <v>54296</v>
      </c>
      <c r="D26914" s="1">
        <v>42354.042731481481</v>
      </c>
      <c r="E26914">
        <v>947</v>
      </c>
      <c r="F26914">
        <v>2319</v>
      </c>
      <c r="G26914" t="s">
        <v>576</v>
      </c>
    </row>
    <row r="26915" spans="1:8" x14ac:dyDescent="0.2">
      <c r="A26915">
        <v>6.7691541244609306E+17</v>
      </c>
      <c r="B26915" t="s">
        <v>54297</v>
      </c>
      <c r="C26915" t="s">
        <v>54298</v>
      </c>
      <c r="D26915" s="1">
        <v>42354.043807870374</v>
      </c>
      <c r="E26915">
        <v>740</v>
      </c>
      <c r="F26915">
        <v>1909</v>
      </c>
      <c r="G26915" t="s">
        <v>487</v>
      </c>
    </row>
    <row r="26916" spans="1:8" x14ac:dyDescent="0.2">
      <c r="A26916">
        <v>6.7691574945846797E+17</v>
      </c>
      <c r="B26916" t="s">
        <v>54299</v>
      </c>
      <c r="C26916" t="s">
        <v>54300</v>
      </c>
      <c r="D26916" s="1">
        <v>42354.044733796298</v>
      </c>
      <c r="E26916">
        <v>536</v>
      </c>
      <c r="F26916">
        <v>1647</v>
      </c>
      <c r="G26916" t="s">
        <v>487</v>
      </c>
    </row>
    <row r="26917" spans="1:8" x14ac:dyDescent="0.2">
      <c r="A26917">
        <v>6.7691583392331302E+17</v>
      </c>
      <c r="B26917" t="s">
        <v>54301</v>
      </c>
      <c r="C26917" t="s">
        <v>54302</v>
      </c>
      <c r="D26917" s="1">
        <v>42354.044965277775</v>
      </c>
      <c r="E26917">
        <v>648</v>
      </c>
      <c r="F26917">
        <v>2045</v>
      </c>
      <c r="G26917" t="s">
        <v>576</v>
      </c>
    </row>
    <row r="26918" spans="1:8" x14ac:dyDescent="0.2">
      <c r="A26918">
        <v>6.7691593922556698E+17</v>
      </c>
      <c r="B26918" t="s">
        <v>54303</v>
      </c>
      <c r="C26918" t="s">
        <v>54304</v>
      </c>
      <c r="D26918" s="1">
        <v>42354.045266203706</v>
      </c>
      <c r="E26918">
        <v>842</v>
      </c>
      <c r="F26918">
        <v>2381</v>
      </c>
      <c r="G26918" t="s">
        <v>54305</v>
      </c>
    </row>
    <row r="26919" spans="1:8" x14ac:dyDescent="0.2">
      <c r="A26919">
        <v>6.7691634324187494E+17</v>
      </c>
      <c r="B26919" t="s">
        <v>54306</v>
      </c>
      <c r="C26919" t="s">
        <v>54307</v>
      </c>
      <c r="D26919" s="1">
        <v>42354.046377314815</v>
      </c>
      <c r="E26919">
        <v>1425</v>
      </c>
      <c r="F26919">
        <v>3800</v>
      </c>
      <c r="G26919" t="s">
        <v>54308</v>
      </c>
      <c r="H26919" t="s">
        <v>390</v>
      </c>
    </row>
    <row r="26920" spans="1:8" x14ac:dyDescent="0.2">
      <c r="A26920">
        <v>6.76916980138512E+17</v>
      </c>
      <c r="B26920" t="s">
        <v>54309</v>
      </c>
      <c r="C26920" t="s">
        <v>54310</v>
      </c>
      <c r="D26920" s="1">
        <v>42354.048136574071</v>
      </c>
      <c r="E26920">
        <v>916</v>
      </c>
      <c r="F26920">
        <v>2634</v>
      </c>
      <c r="G26920" t="s">
        <v>487</v>
      </c>
    </row>
    <row r="26921" spans="1:8" x14ac:dyDescent="0.2">
      <c r="A26921">
        <v>6.7691744909950106E+17</v>
      </c>
      <c r="B26921" t="s">
        <v>54311</v>
      </c>
      <c r="C26921" t="s">
        <v>54312</v>
      </c>
      <c r="D26921" s="1">
        <v>42354.049432870372</v>
      </c>
      <c r="E26921">
        <v>907</v>
      </c>
      <c r="F26921">
        <v>3012</v>
      </c>
      <c r="G26921" t="s">
        <v>89</v>
      </c>
    </row>
    <row r="26922" spans="1:8" x14ac:dyDescent="0.2">
      <c r="A26922">
        <v>6.7693509182270605E+17</v>
      </c>
      <c r="B26922" t="s">
        <v>54313</v>
      </c>
      <c r="C26922" t="s">
        <v>54314</v>
      </c>
      <c r="D26922" s="1">
        <v>42354.098113425927</v>
      </c>
      <c r="E26922">
        <v>1806</v>
      </c>
      <c r="F26922">
        <v>4665</v>
      </c>
      <c r="H26922" t="s">
        <v>616</v>
      </c>
    </row>
    <row r="26923" spans="1:8" x14ac:dyDescent="0.2">
      <c r="A26923">
        <v>6.7694629843675494E+17</v>
      </c>
      <c r="B26923" t="s">
        <v>54315</v>
      </c>
      <c r="C26923" t="s">
        <v>54316</v>
      </c>
      <c r="D26923" s="1">
        <v>42354.12903935185</v>
      </c>
      <c r="E26923">
        <v>896</v>
      </c>
      <c r="F26923">
        <v>2653</v>
      </c>
      <c r="H26923" t="s">
        <v>616</v>
      </c>
    </row>
    <row r="26924" spans="1:8" x14ac:dyDescent="0.2">
      <c r="A26924">
        <v>6.7694798884191002E+17</v>
      </c>
      <c r="B26924" t="s">
        <v>54317</v>
      </c>
      <c r="C26924" t="s">
        <v>54318</v>
      </c>
      <c r="D26924" s="1">
        <v>42354.133703703701</v>
      </c>
      <c r="E26924">
        <v>2826</v>
      </c>
      <c r="F26924">
        <v>6460</v>
      </c>
      <c r="H26924" t="s">
        <v>390</v>
      </c>
    </row>
    <row r="26925" spans="1:8" x14ac:dyDescent="0.2">
      <c r="A26925">
        <v>6.7698041287542694E+17</v>
      </c>
      <c r="B26925" t="s">
        <v>54319</v>
      </c>
      <c r="C26925" t="s">
        <v>54320</v>
      </c>
      <c r="D26925" s="1">
        <v>42354.223171296297</v>
      </c>
      <c r="E26925">
        <v>2475</v>
      </c>
      <c r="F26925">
        <v>7621</v>
      </c>
      <c r="G26925" t="s">
        <v>89</v>
      </c>
      <c r="H26925" t="s">
        <v>390</v>
      </c>
    </row>
    <row r="26926" spans="1:8" x14ac:dyDescent="0.2">
      <c r="A26926">
        <v>6.7711466102878195E+17</v>
      </c>
      <c r="B26926" t="s">
        <v>54321</v>
      </c>
      <c r="C26926" t="s">
        <v>54322</v>
      </c>
      <c r="D26926" s="1">
        <v>42354.593634259261</v>
      </c>
      <c r="E26926">
        <v>790</v>
      </c>
      <c r="F26926">
        <v>2359</v>
      </c>
      <c r="G26926" t="s">
        <v>576</v>
      </c>
    </row>
    <row r="26927" spans="1:8" x14ac:dyDescent="0.2">
      <c r="A26927">
        <v>6.7711842704821798E+17</v>
      </c>
      <c r="B26927" t="s">
        <v>54323</v>
      </c>
      <c r="C26927" t="s">
        <v>54324</v>
      </c>
      <c r="D26927" s="1">
        <v>42354.604016203702</v>
      </c>
      <c r="E26927">
        <v>2202</v>
      </c>
      <c r="F26927">
        <v>7469</v>
      </c>
    </row>
    <row r="26928" spans="1:8" x14ac:dyDescent="0.2">
      <c r="A26928">
        <v>6.77121102405984E+17</v>
      </c>
      <c r="B26928" t="s">
        <v>54325</v>
      </c>
      <c r="C26928" t="s">
        <v>54326</v>
      </c>
      <c r="D26928" s="1">
        <v>42354.611400462964</v>
      </c>
      <c r="E26928">
        <v>753</v>
      </c>
      <c r="F26928">
        <v>2520</v>
      </c>
      <c r="G26928" t="s">
        <v>215</v>
      </c>
    </row>
    <row r="26929" spans="1:8" x14ac:dyDescent="0.2">
      <c r="A26929">
        <v>6.7712259907630195E+17</v>
      </c>
      <c r="B26929" t="s">
        <v>54327</v>
      </c>
      <c r="C26929" t="s">
        <v>54328</v>
      </c>
      <c r="D26929" s="1">
        <v>42354.615532407406</v>
      </c>
      <c r="E26929">
        <v>691</v>
      </c>
      <c r="F26929">
        <v>1957</v>
      </c>
      <c r="G26929" t="s">
        <v>89</v>
      </c>
    </row>
    <row r="26930" spans="1:8" x14ac:dyDescent="0.2">
      <c r="A26930">
        <v>6.7712340714250995E+17</v>
      </c>
      <c r="B26930" t="s">
        <v>54329</v>
      </c>
      <c r="C26930" t="s">
        <v>54330</v>
      </c>
      <c r="D26930" s="1">
        <v>42354.617766203701</v>
      </c>
      <c r="E26930">
        <v>1720</v>
      </c>
      <c r="F26930">
        <v>4892</v>
      </c>
    </row>
    <row r="26931" spans="1:8" x14ac:dyDescent="0.2">
      <c r="A26931">
        <v>6.7713945203303194E+17</v>
      </c>
      <c r="B26931" t="s">
        <v>54331</v>
      </c>
      <c r="C26931" t="s">
        <v>54332</v>
      </c>
      <c r="D26931" s="1">
        <v>42354.662037037036</v>
      </c>
      <c r="E26931">
        <v>947</v>
      </c>
      <c r="F26931">
        <v>2912</v>
      </c>
      <c r="G26931" t="s">
        <v>89</v>
      </c>
    </row>
    <row r="26932" spans="1:8" x14ac:dyDescent="0.2">
      <c r="A26932">
        <v>6.7714068317464896E+17</v>
      </c>
      <c r="B26932" t="s">
        <v>54333</v>
      </c>
      <c r="C26932" t="s">
        <v>54334</v>
      </c>
      <c r="D26932" s="1">
        <v>42354.665439814817</v>
      </c>
      <c r="E26932">
        <v>723</v>
      </c>
      <c r="F26932">
        <v>2357</v>
      </c>
      <c r="G26932" t="s">
        <v>89</v>
      </c>
    </row>
    <row r="26933" spans="1:8" x14ac:dyDescent="0.2">
      <c r="A26933">
        <v>6.77146400749056E+17</v>
      </c>
      <c r="B26933" t="s">
        <v>54335</v>
      </c>
      <c r="C26933" t="s">
        <v>54336</v>
      </c>
      <c r="D26933" s="1">
        <v>42354.681215277778</v>
      </c>
      <c r="E26933">
        <v>2160</v>
      </c>
      <c r="F26933">
        <v>6116</v>
      </c>
    </row>
    <row r="26934" spans="1:8" x14ac:dyDescent="0.2">
      <c r="A26934">
        <v>6.7714750751677197E+17</v>
      </c>
      <c r="B26934" t="s">
        <v>54337</v>
      </c>
      <c r="C26934" t="s">
        <v>54338</v>
      </c>
      <c r="D26934" s="1">
        <v>42354.684270833335</v>
      </c>
      <c r="E26934">
        <v>645</v>
      </c>
      <c r="F26934">
        <v>1961</v>
      </c>
      <c r="G26934" t="s">
        <v>576</v>
      </c>
    </row>
    <row r="26935" spans="1:8" x14ac:dyDescent="0.2">
      <c r="A26935">
        <v>6.7714760077296794E+17</v>
      </c>
      <c r="B26935" t="s">
        <v>54339</v>
      </c>
      <c r="C26935" t="s">
        <v>54340</v>
      </c>
      <c r="D26935" s="1">
        <v>42354.684525462966</v>
      </c>
      <c r="E26935">
        <v>603</v>
      </c>
      <c r="F26935">
        <v>1633</v>
      </c>
      <c r="G26935" t="s">
        <v>576</v>
      </c>
    </row>
    <row r="26936" spans="1:8" x14ac:dyDescent="0.2">
      <c r="A26936">
        <v>6.7714763906698803E+17</v>
      </c>
      <c r="B26936" t="s">
        <v>54341</v>
      </c>
      <c r="C26936" t="s">
        <v>54342</v>
      </c>
      <c r="D26936" s="1">
        <v>42354.684629629628</v>
      </c>
      <c r="E26936">
        <v>601</v>
      </c>
      <c r="F26936">
        <v>1593</v>
      </c>
      <c r="G26936" t="s">
        <v>576</v>
      </c>
    </row>
    <row r="26937" spans="1:8" x14ac:dyDescent="0.2">
      <c r="A26937">
        <v>6.7714767985239194E+17</v>
      </c>
      <c r="B26937" t="s">
        <v>54343</v>
      </c>
      <c r="C26937" t="s">
        <v>54344</v>
      </c>
      <c r="D26937" s="1">
        <v>42354.684745370374</v>
      </c>
      <c r="E26937">
        <v>549</v>
      </c>
      <c r="F26937">
        <v>1417</v>
      </c>
      <c r="G26937" t="s">
        <v>576</v>
      </c>
    </row>
    <row r="26938" spans="1:8" x14ac:dyDescent="0.2">
      <c r="A26938">
        <v>6.7714775330305203E+17</v>
      </c>
      <c r="B26938" t="s">
        <v>54345</v>
      </c>
      <c r="C26938" t="s">
        <v>54346</v>
      </c>
      <c r="D26938" s="1">
        <v>42354.684942129628</v>
      </c>
      <c r="E26938">
        <v>589</v>
      </c>
      <c r="F26938">
        <v>1586</v>
      </c>
      <c r="G26938" t="s">
        <v>576</v>
      </c>
    </row>
    <row r="26939" spans="1:8" x14ac:dyDescent="0.2">
      <c r="A26939">
        <v>6.7714855450312704E+17</v>
      </c>
      <c r="B26939" t="s">
        <v>54347</v>
      </c>
      <c r="C26939" t="s">
        <v>54348</v>
      </c>
      <c r="D26939" s="1">
        <v>42354.687152777777</v>
      </c>
      <c r="E26939">
        <v>4978</v>
      </c>
      <c r="F26939">
        <v>10725</v>
      </c>
    </row>
    <row r="26940" spans="1:8" x14ac:dyDescent="0.2">
      <c r="A26940">
        <v>6.7720676002160602E+17</v>
      </c>
      <c r="B26940" t="s">
        <v>54349</v>
      </c>
      <c r="C26940" t="s">
        <v>54350</v>
      </c>
      <c r="D26940" s="1">
        <v>42354.847777777781</v>
      </c>
      <c r="E26940">
        <v>3161</v>
      </c>
      <c r="F26940">
        <v>6913</v>
      </c>
      <c r="H26940" t="s">
        <v>13093</v>
      </c>
    </row>
    <row r="26941" spans="1:8" x14ac:dyDescent="0.2">
      <c r="A26941">
        <v>6.7728808661982003E+17</v>
      </c>
      <c r="B26941" t="s">
        <v>54351</v>
      </c>
      <c r="C26941" t="s">
        <v>54352</v>
      </c>
      <c r="D26941" s="1">
        <v>42355.072187500002</v>
      </c>
      <c r="E26941">
        <v>1094</v>
      </c>
      <c r="F26941">
        <v>2936</v>
      </c>
      <c r="G26941" t="s">
        <v>215</v>
      </c>
      <c r="H26941" t="s">
        <v>13093</v>
      </c>
    </row>
    <row r="26942" spans="1:8" x14ac:dyDescent="0.2">
      <c r="A26942">
        <v>6.7729145152962099E+17</v>
      </c>
      <c r="B26942" t="s">
        <v>54353</v>
      </c>
      <c r="C26942" t="s">
        <v>54354</v>
      </c>
      <c r="D26942" s="1">
        <v>42355.08148148148</v>
      </c>
      <c r="E26942">
        <v>1149</v>
      </c>
      <c r="F26942">
        <v>4184</v>
      </c>
      <c r="G26942" t="s">
        <v>89</v>
      </c>
      <c r="H26942" t="s">
        <v>390</v>
      </c>
    </row>
    <row r="26943" spans="1:8" x14ac:dyDescent="0.2">
      <c r="A26943">
        <v>6.7733985075280602E+17</v>
      </c>
      <c r="B26943" t="s">
        <v>54355</v>
      </c>
      <c r="C26943" t="s">
        <v>54356</v>
      </c>
      <c r="D26943" s="1">
        <v>42355.21503472222</v>
      </c>
      <c r="E26943">
        <v>2498</v>
      </c>
      <c r="F26943">
        <v>6110</v>
      </c>
      <c r="G26943" t="s">
        <v>89</v>
      </c>
      <c r="H26943" t="s">
        <v>390</v>
      </c>
    </row>
    <row r="26944" spans="1:8" x14ac:dyDescent="0.2">
      <c r="A26944">
        <v>6.7734059650006605E+17</v>
      </c>
      <c r="B26944" t="s">
        <v>54357</v>
      </c>
      <c r="C26944" t="s">
        <v>54358</v>
      </c>
      <c r="D26944" s="1">
        <v>42355.217094907406</v>
      </c>
      <c r="E26944">
        <v>867</v>
      </c>
      <c r="F26944">
        <v>3054</v>
      </c>
      <c r="G26944" t="s">
        <v>215</v>
      </c>
      <c r="H26944" t="s">
        <v>13093</v>
      </c>
    </row>
    <row r="26945" spans="1:8" x14ac:dyDescent="0.2">
      <c r="A26945">
        <v>6.7740718327387302E+17</v>
      </c>
      <c r="B26945" t="s">
        <v>54359</v>
      </c>
      <c r="C26945" t="s">
        <v>54360</v>
      </c>
      <c r="D26945" s="1">
        <v>42355.400833333333</v>
      </c>
      <c r="E26945">
        <v>3934</v>
      </c>
      <c r="F26945">
        <v>8229</v>
      </c>
      <c r="H26945" t="s">
        <v>390</v>
      </c>
    </row>
    <row r="26946" spans="1:8" x14ac:dyDescent="0.2">
      <c r="A26946">
        <v>6.7741576756717094E+17</v>
      </c>
      <c r="B26946" t="s">
        <v>54361</v>
      </c>
      <c r="C26946" t="s">
        <v>54362</v>
      </c>
      <c r="D26946" s="1">
        <v>42355.424525462964</v>
      </c>
      <c r="E26946">
        <v>2338</v>
      </c>
      <c r="F26946">
        <v>5618</v>
      </c>
      <c r="H26946" t="s">
        <v>616</v>
      </c>
    </row>
    <row r="26947" spans="1:8" x14ac:dyDescent="0.2">
      <c r="A26947">
        <v>6.7755021696750694E+17</v>
      </c>
      <c r="B26947" t="s">
        <v>54363</v>
      </c>
      <c r="C26947" t="s">
        <v>54364</v>
      </c>
      <c r="D26947" s="1">
        <v>42355.795532407406</v>
      </c>
      <c r="E26947">
        <v>1290</v>
      </c>
      <c r="F26947">
        <v>2878</v>
      </c>
      <c r="H26947" t="s">
        <v>390</v>
      </c>
    </row>
    <row r="26948" spans="1:8" x14ac:dyDescent="0.2">
      <c r="A26948">
        <v>6.7765901238980096E+17</v>
      </c>
      <c r="B26948" t="s">
        <v>54365</v>
      </c>
      <c r="C26948" t="s">
        <v>54366</v>
      </c>
      <c r="D26948" s="1">
        <v>42356.095752314817</v>
      </c>
      <c r="E26948">
        <v>2639</v>
      </c>
      <c r="F26948">
        <v>5542</v>
      </c>
      <c r="H26948" t="s">
        <v>616</v>
      </c>
    </row>
    <row r="26949" spans="1:8" x14ac:dyDescent="0.2">
      <c r="A26949">
        <v>6.7765970333012301E+17</v>
      </c>
      <c r="B26949" t="s">
        <v>54367</v>
      </c>
      <c r="C26949" t="s">
        <v>54368</v>
      </c>
      <c r="D26949" s="1">
        <v>42356.097662037035</v>
      </c>
      <c r="E26949">
        <v>945</v>
      </c>
      <c r="F26949">
        <v>2422</v>
      </c>
      <c r="G26949" t="s">
        <v>215</v>
      </c>
    </row>
    <row r="26950" spans="1:8" x14ac:dyDescent="0.2">
      <c r="A26950">
        <v>6.7770221221530803E+17</v>
      </c>
      <c r="B26950" t="s">
        <v>54369</v>
      </c>
      <c r="C26950" t="s">
        <v>54370</v>
      </c>
      <c r="D26950" s="1">
        <v>42356.214965277781</v>
      </c>
      <c r="E26950">
        <v>3787</v>
      </c>
      <c r="F26950">
        <v>8322</v>
      </c>
      <c r="H26950" t="s">
        <v>390</v>
      </c>
    </row>
    <row r="26951" spans="1:8" x14ac:dyDescent="0.2">
      <c r="A26951">
        <v>6.7771723983609395E+17</v>
      </c>
      <c r="B26951" t="s">
        <v>54371</v>
      </c>
      <c r="C26951" t="s">
        <v>54372</v>
      </c>
      <c r="D26951" s="1">
        <v>42356.256435185183</v>
      </c>
      <c r="E26951">
        <v>1615</v>
      </c>
      <c r="F26951">
        <v>3700</v>
      </c>
      <c r="H26951" t="s">
        <v>616</v>
      </c>
    </row>
    <row r="26952" spans="1:8" x14ac:dyDescent="0.2">
      <c r="A26952">
        <v>6.7789237216495206E+17</v>
      </c>
      <c r="B26952" t="s">
        <v>54373</v>
      </c>
      <c r="C26952" t="s">
        <v>54374</v>
      </c>
      <c r="D26952" s="1">
        <v>42356.739699074074</v>
      </c>
      <c r="E26952">
        <v>2414</v>
      </c>
      <c r="F26952">
        <v>4461</v>
      </c>
    </row>
    <row r="26953" spans="1:8" x14ac:dyDescent="0.2">
      <c r="A26953">
        <v>6.7791163651929702E+17</v>
      </c>
      <c r="B26953" t="s">
        <v>54375</v>
      </c>
      <c r="C26953" t="s">
        <v>54376</v>
      </c>
      <c r="D26953" s="1">
        <v>42356.792858796296</v>
      </c>
      <c r="E26953">
        <v>700</v>
      </c>
      <c r="F26953">
        <v>2133</v>
      </c>
      <c r="G26953" t="e">
        <f>_xlfn.SINGLE( _xlfn.SINGLE(MelindaDC))</f>
        <v>#NAME?</v>
      </c>
    </row>
    <row r="26954" spans="1:8" x14ac:dyDescent="0.2">
      <c r="A26954">
        <v>6.7791175514684595E+17</v>
      </c>
      <c r="B26954" t="s">
        <v>54377</v>
      </c>
      <c r="C26954" t="s">
        <v>54378</v>
      </c>
      <c r="D26954" s="1">
        <v>42356.793194444443</v>
      </c>
      <c r="E26954">
        <v>1178</v>
      </c>
      <c r="F26954">
        <v>3461</v>
      </c>
      <c r="G26954" t="e">
        <f>MelindaDC</f>
        <v>#NAME?</v>
      </c>
    </row>
    <row r="26955" spans="1:8" x14ac:dyDescent="0.2">
      <c r="A26955">
        <v>6.7791763960435494E+17</v>
      </c>
      <c r="B26955" t="s">
        <v>54379</v>
      </c>
      <c r="C26955" t="s">
        <v>54380</v>
      </c>
      <c r="D26955" s="1">
        <v>42356.809432870374</v>
      </c>
      <c r="E26955">
        <v>2356</v>
      </c>
      <c r="F26955">
        <v>5817</v>
      </c>
      <c r="G26955" t="s">
        <v>89</v>
      </c>
    </row>
    <row r="26956" spans="1:8" x14ac:dyDescent="0.2">
      <c r="A26956">
        <v>6.7793896558918797E+17</v>
      </c>
      <c r="B26956" t="s">
        <v>54381</v>
      </c>
      <c r="C26956" t="s">
        <v>54382</v>
      </c>
      <c r="D26956" s="1">
        <v>42356.868275462963</v>
      </c>
      <c r="E26956">
        <v>1497</v>
      </c>
      <c r="F26956">
        <v>4196</v>
      </c>
      <c r="G26956" t="s">
        <v>89</v>
      </c>
    </row>
    <row r="26957" spans="1:8" x14ac:dyDescent="0.2">
      <c r="A26957">
        <v>6.7794759786946496E+17</v>
      </c>
      <c r="B26957" t="s">
        <v>54383</v>
      </c>
      <c r="C26957" t="s">
        <v>54384</v>
      </c>
      <c r="D26957" s="1">
        <v>42356.892094907409</v>
      </c>
      <c r="E26957">
        <v>1366</v>
      </c>
      <c r="F26957">
        <v>2941</v>
      </c>
      <c r="H26957" t="s">
        <v>616</v>
      </c>
    </row>
    <row r="26958" spans="1:8" x14ac:dyDescent="0.2">
      <c r="A26958">
        <v>6.7795240719684403E+17</v>
      </c>
      <c r="B26958" t="s">
        <v>54385</v>
      </c>
      <c r="C26958" t="s">
        <v>54386</v>
      </c>
      <c r="D26958" s="1">
        <v>42356.905370370368</v>
      </c>
      <c r="E26958">
        <v>1862</v>
      </c>
      <c r="F26958">
        <v>4741</v>
      </c>
      <c r="G26958" t="s">
        <v>89</v>
      </c>
    </row>
    <row r="26959" spans="1:8" x14ac:dyDescent="0.2">
      <c r="A26959">
        <v>6.7795627288970394E+17</v>
      </c>
      <c r="B26959" t="s">
        <v>54387</v>
      </c>
      <c r="C26959" t="s">
        <v>54388</v>
      </c>
      <c r="D26959" s="1">
        <v>42356.916030092594</v>
      </c>
      <c r="E26959">
        <v>5310</v>
      </c>
      <c r="F26959">
        <v>10779</v>
      </c>
    </row>
    <row r="26960" spans="1:8" x14ac:dyDescent="0.2">
      <c r="A26960">
        <v>6.7799025838711603E+17</v>
      </c>
      <c r="B26960" t="s">
        <v>54389</v>
      </c>
      <c r="C26960" t="s">
        <v>54390</v>
      </c>
      <c r="D26960" s="1">
        <v>42357.009814814817</v>
      </c>
      <c r="E26960">
        <v>3104</v>
      </c>
      <c r="F26960">
        <v>7718</v>
      </c>
      <c r="H26960" t="s">
        <v>390</v>
      </c>
    </row>
    <row r="26961" spans="1:8" x14ac:dyDescent="0.2">
      <c r="A26961">
        <v>6.7800566750504499E+17</v>
      </c>
      <c r="B26961" t="s">
        <v>54391</v>
      </c>
      <c r="C26961" t="s">
        <v>54392</v>
      </c>
      <c r="D26961" s="1">
        <v>42357.052337962959</v>
      </c>
      <c r="E26961">
        <v>1811</v>
      </c>
      <c r="F26961">
        <v>4258</v>
      </c>
      <c r="H26961" t="s">
        <v>616</v>
      </c>
    </row>
    <row r="26962" spans="1:8" x14ac:dyDescent="0.2">
      <c r="A26962">
        <v>6.7801099089471002E+17</v>
      </c>
      <c r="B26962" t="s">
        <v>54393</v>
      </c>
      <c r="C26962" t="s">
        <v>54394</v>
      </c>
      <c r="D26962" s="1">
        <v>42357.067025462966</v>
      </c>
      <c r="E26962">
        <v>1501</v>
      </c>
      <c r="F26962">
        <v>3298</v>
      </c>
      <c r="G26962" t="s">
        <v>89</v>
      </c>
    </row>
    <row r="26963" spans="1:8" x14ac:dyDescent="0.2">
      <c r="A26963">
        <v>6.7801212360411904E+17</v>
      </c>
      <c r="B26963" t="s">
        <v>54395</v>
      </c>
      <c r="C26963" t="s">
        <v>54396</v>
      </c>
      <c r="D26963" s="1">
        <v>42357.070150462961</v>
      </c>
      <c r="E26963">
        <v>2417</v>
      </c>
      <c r="F26963">
        <v>5530</v>
      </c>
      <c r="G26963" t="s">
        <v>215</v>
      </c>
      <c r="H26963" t="s">
        <v>390</v>
      </c>
    </row>
    <row r="26964" spans="1:8" x14ac:dyDescent="0.2">
      <c r="A26964">
        <v>6.7801218719394598E+17</v>
      </c>
      <c r="B26964" t="s">
        <v>54397</v>
      </c>
      <c r="C26964" t="s">
        <v>54398</v>
      </c>
      <c r="D26964" s="1">
        <v>42357.070324074077</v>
      </c>
      <c r="E26964">
        <v>1515</v>
      </c>
      <c r="F26964">
        <v>3464</v>
      </c>
      <c r="G26964" t="e">
        <f>WilliamESammon1</f>
        <v>#NAME?</v>
      </c>
      <c r="H26964" t="s">
        <v>390</v>
      </c>
    </row>
    <row r="26965" spans="1:8" x14ac:dyDescent="0.2">
      <c r="A26965">
        <v>6.7824259844894298E+17</v>
      </c>
      <c r="B26965" t="s">
        <v>54399</v>
      </c>
      <c r="C26965" t="s">
        <v>54400</v>
      </c>
      <c r="D26965" s="1">
        <v>42357.706145833334</v>
      </c>
      <c r="E26965">
        <v>3639</v>
      </c>
      <c r="F26965">
        <v>8761</v>
      </c>
    </row>
    <row r="26966" spans="1:8" x14ac:dyDescent="0.2">
      <c r="A26966">
        <v>6.7829500139108698E+17</v>
      </c>
      <c r="B26966" t="s">
        <v>54401</v>
      </c>
      <c r="C26966" t="s">
        <v>54402</v>
      </c>
      <c r="D26966" s="1">
        <v>42357.850752314815</v>
      </c>
      <c r="E26966">
        <v>5469</v>
      </c>
      <c r="F26966">
        <v>12320</v>
      </c>
    </row>
    <row r="26967" spans="1:8" x14ac:dyDescent="0.2">
      <c r="A26967">
        <v>6.7834107736401101E+17</v>
      </c>
      <c r="B26967" t="s">
        <v>54403</v>
      </c>
      <c r="C26967" t="s">
        <v>54404</v>
      </c>
      <c r="D26967" s="1">
        <v>42357.977893518517</v>
      </c>
      <c r="E26967">
        <v>1426</v>
      </c>
      <c r="F26967">
        <v>3534</v>
      </c>
      <c r="H26967" t="s">
        <v>390</v>
      </c>
    </row>
    <row r="26968" spans="1:8" x14ac:dyDescent="0.2">
      <c r="A26968">
        <v>6.7835501070351501E+17</v>
      </c>
      <c r="B26968" t="s">
        <v>54405</v>
      </c>
      <c r="C26968" t="s">
        <v>54406</v>
      </c>
      <c r="D26968" s="1">
        <v>42358.016342592593</v>
      </c>
      <c r="E26968">
        <v>2351</v>
      </c>
      <c r="F26968">
        <v>5557</v>
      </c>
      <c r="G26968" t="s">
        <v>89</v>
      </c>
      <c r="H26968" t="s">
        <v>616</v>
      </c>
    </row>
    <row r="26969" spans="1:8" x14ac:dyDescent="0.2">
      <c r="A26969">
        <v>6.7836082240660595E+17</v>
      </c>
      <c r="B26969" t="s">
        <v>54407</v>
      </c>
      <c r="C26969" t="s">
        <v>54408</v>
      </c>
      <c r="D26969" s="1">
        <v>42358.032384259262</v>
      </c>
      <c r="E26969">
        <v>2904</v>
      </c>
      <c r="F26969">
        <v>6167</v>
      </c>
      <c r="H26969" t="s">
        <v>616</v>
      </c>
    </row>
    <row r="26970" spans="1:8" x14ac:dyDescent="0.2">
      <c r="A26970">
        <v>6.7842073234342694E+17</v>
      </c>
      <c r="B26970" t="s">
        <v>54409</v>
      </c>
      <c r="C26970" t="s">
        <v>54410</v>
      </c>
      <c r="D26970" s="1">
        <v>42358.197696759256</v>
      </c>
      <c r="E26970">
        <v>1403</v>
      </c>
      <c r="F26970">
        <v>3567</v>
      </c>
      <c r="G26970" t="s">
        <v>89</v>
      </c>
    </row>
    <row r="26971" spans="1:8" x14ac:dyDescent="0.2">
      <c r="A26971">
        <v>6.7842117083690496E+17</v>
      </c>
      <c r="B26971" t="s">
        <v>54411</v>
      </c>
      <c r="C26971" t="s">
        <v>54412</v>
      </c>
      <c r="D26971" s="1">
        <v>42358.198912037034</v>
      </c>
      <c r="E26971">
        <v>788</v>
      </c>
      <c r="F26971">
        <v>2277</v>
      </c>
      <c r="G26971" t="s">
        <v>576</v>
      </c>
    </row>
    <row r="26972" spans="1:8" x14ac:dyDescent="0.2">
      <c r="A26972">
        <v>6.7842467323177306E+17</v>
      </c>
      <c r="B26972" t="s">
        <v>54413</v>
      </c>
      <c r="C26972" t="s">
        <v>54414</v>
      </c>
      <c r="D26972" s="1">
        <v>42358.20857638889</v>
      </c>
      <c r="E26972">
        <v>742</v>
      </c>
      <c r="F26972">
        <v>2225</v>
      </c>
      <c r="G26972" t="s">
        <v>546</v>
      </c>
      <c r="H26972" t="s">
        <v>390</v>
      </c>
    </row>
    <row r="26973" spans="1:8" x14ac:dyDescent="0.2">
      <c r="A26973">
        <v>6.7842474174572096E+17</v>
      </c>
      <c r="B26973" t="s">
        <v>54415</v>
      </c>
      <c r="C26973" t="s">
        <v>54416</v>
      </c>
      <c r="D26973" s="1">
        <v>42358.208761574075</v>
      </c>
      <c r="E26973">
        <v>665</v>
      </c>
      <c r="F26973">
        <v>2189</v>
      </c>
      <c r="G26973" t="s">
        <v>54417</v>
      </c>
    </row>
    <row r="26974" spans="1:8" x14ac:dyDescent="0.2">
      <c r="A26974">
        <v>6.7842481957942003E+17</v>
      </c>
      <c r="B26974" t="s">
        <v>54418</v>
      </c>
      <c r="C26974" t="s">
        <v>54419</v>
      </c>
      <c r="D26974" s="1">
        <v>42358.208981481483</v>
      </c>
      <c r="E26974">
        <v>1558</v>
      </c>
      <c r="F26974">
        <v>3517</v>
      </c>
      <c r="G26974" t="s">
        <v>215</v>
      </c>
      <c r="H26974" t="s">
        <v>390</v>
      </c>
    </row>
    <row r="26975" spans="1:8" x14ac:dyDescent="0.2">
      <c r="A26975">
        <v>6.7842693225871296E+17</v>
      </c>
      <c r="B26975" t="s">
        <v>54420</v>
      </c>
      <c r="C26975" t="s">
        <v>54421</v>
      </c>
      <c r="D26975" s="1">
        <v>42358.214803240742</v>
      </c>
      <c r="E26975">
        <v>858</v>
      </c>
      <c r="F26975">
        <v>2338</v>
      </c>
      <c r="G26975" t="s">
        <v>215</v>
      </c>
      <c r="H26975" t="s">
        <v>390</v>
      </c>
    </row>
    <row r="26976" spans="1:8" x14ac:dyDescent="0.2">
      <c r="A26976">
        <v>6.7844057370821402E+17</v>
      </c>
      <c r="B26976" t="s">
        <v>54422</v>
      </c>
      <c r="C26976" t="s">
        <v>54423</v>
      </c>
      <c r="D26976" s="1">
        <v>42358.252453703702</v>
      </c>
      <c r="E26976">
        <v>984</v>
      </c>
      <c r="F26976">
        <v>2960</v>
      </c>
      <c r="G26976" t="s">
        <v>89</v>
      </c>
    </row>
    <row r="26977" spans="1:8" x14ac:dyDescent="0.2">
      <c r="A26977">
        <v>6.7844102673076595E+17</v>
      </c>
      <c r="B26977" t="s">
        <v>54424</v>
      </c>
      <c r="C26977" t="s">
        <v>54425</v>
      </c>
      <c r="D26977" s="1">
        <v>42358.253703703704</v>
      </c>
      <c r="E26977">
        <v>938</v>
      </c>
      <c r="F26977">
        <v>2806</v>
      </c>
      <c r="G26977" t="s">
        <v>89</v>
      </c>
      <c r="H26977" t="s">
        <v>616</v>
      </c>
    </row>
    <row r="26978" spans="1:8" x14ac:dyDescent="0.2">
      <c r="A26978">
        <v>6.7844228529459597E+17</v>
      </c>
      <c r="B26978" t="s">
        <v>54426</v>
      </c>
      <c r="C26978" t="s">
        <v>54427</v>
      </c>
      <c r="D26978" s="1">
        <v>42358.257175925923</v>
      </c>
      <c r="E26978">
        <v>954</v>
      </c>
      <c r="F26978">
        <v>2999</v>
      </c>
      <c r="G26978" t="s">
        <v>215</v>
      </c>
      <c r="H26978" t="s">
        <v>390</v>
      </c>
    </row>
    <row r="26979" spans="1:8" x14ac:dyDescent="0.2">
      <c r="A26979">
        <v>6.7844247072057702E+17</v>
      </c>
      <c r="B26979" t="s">
        <v>54428</v>
      </c>
      <c r="C26979" t="s">
        <v>54429</v>
      </c>
      <c r="D26979" s="1">
        <v>42358.257685185185</v>
      </c>
      <c r="E26979">
        <v>968</v>
      </c>
      <c r="F26979">
        <v>3049</v>
      </c>
      <c r="G26979" t="s">
        <v>215</v>
      </c>
    </row>
    <row r="26980" spans="1:8" x14ac:dyDescent="0.2">
      <c r="A26980">
        <v>6.7844603259904E+17</v>
      </c>
      <c r="B26980" t="s">
        <v>54430</v>
      </c>
      <c r="C26980" t="s">
        <v>54431</v>
      </c>
      <c r="D26980" s="1">
        <v>42358.267511574071</v>
      </c>
      <c r="E26980">
        <v>960</v>
      </c>
      <c r="F26980">
        <v>2938</v>
      </c>
      <c r="G26980" t="s">
        <v>576</v>
      </c>
      <c r="H26980" t="s">
        <v>390</v>
      </c>
    </row>
    <row r="26981" spans="1:8" x14ac:dyDescent="0.2">
      <c r="A26981">
        <v>6.7849036728567795E+17</v>
      </c>
      <c r="B26981" t="s">
        <v>54432</v>
      </c>
      <c r="C26981" t="s">
        <v>54433</v>
      </c>
      <c r="D26981" s="1">
        <v>42358.389849537038</v>
      </c>
      <c r="E26981">
        <v>821</v>
      </c>
      <c r="F26981">
        <v>2094</v>
      </c>
      <c r="G26981" t="s">
        <v>89</v>
      </c>
    </row>
    <row r="26982" spans="1:8" x14ac:dyDescent="0.2">
      <c r="A26982">
        <v>6.7849257952522995E+17</v>
      </c>
      <c r="B26982" t="s">
        <v>54434</v>
      </c>
      <c r="C26982" t="s">
        <v>54435</v>
      </c>
      <c r="D26982" s="1">
        <v>42358.395960648151</v>
      </c>
      <c r="E26982">
        <v>746</v>
      </c>
      <c r="F26982">
        <v>1900</v>
      </c>
      <c r="G26982" t="e">
        <f>AniesiODaniels</f>
        <v>#NAME?</v>
      </c>
      <c r="H26982" t="s">
        <v>13093</v>
      </c>
    </row>
    <row r="26983" spans="1:8" x14ac:dyDescent="0.2">
      <c r="A26983">
        <v>6.7850151208829696E+17</v>
      </c>
      <c r="B26983" t="s">
        <v>54436</v>
      </c>
      <c r="C26983" t="s">
        <v>54437</v>
      </c>
      <c r="D26983" s="1">
        <v>42358.420613425929</v>
      </c>
      <c r="E26983">
        <v>3932</v>
      </c>
      <c r="F26983">
        <v>8022</v>
      </c>
      <c r="G26983" t="s">
        <v>89</v>
      </c>
    </row>
    <row r="26984" spans="1:8" x14ac:dyDescent="0.2">
      <c r="A26984">
        <v>6.78567374317056E+17</v>
      </c>
      <c r="B26984" t="s">
        <v>54438</v>
      </c>
      <c r="C26984" t="s">
        <v>54439</v>
      </c>
      <c r="D26984" s="1">
        <v>42358.602349537039</v>
      </c>
      <c r="E26984">
        <v>961</v>
      </c>
      <c r="F26984">
        <v>3040</v>
      </c>
      <c r="G26984" t="s">
        <v>54440</v>
      </c>
      <c r="H26984" t="s">
        <v>390</v>
      </c>
    </row>
    <row r="26985" spans="1:8" x14ac:dyDescent="0.2">
      <c r="A26985">
        <v>6.7868679450701005E+17</v>
      </c>
      <c r="B26985" t="s">
        <v>54441</v>
      </c>
      <c r="C26985" t="s">
        <v>54442</v>
      </c>
      <c r="D26985" s="1">
        <v>42358.931886574072</v>
      </c>
      <c r="E26985">
        <v>2308</v>
      </c>
      <c r="F26985">
        <v>4799</v>
      </c>
      <c r="H26985" t="s">
        <v>616</v>
      </c>
    </row>
    <row r="26986" spans="1:8" x14ac:dyDescent="0.2">
      <c r="A26986">
        <v>6.7871478490532595E+17</v>
      </c>
      <c r="B26986" t="s">
        <v>54443</v>
      </c>
      <c r="C26986" t="s">
        <v>54444</v>
      </c>
      <c r="D26986" s="1">
        <v>42359.009131944447</v>
      </c>
      <c r="E26986">
        <v>1681</v>
      </c>
      <c r="F26986">
        <v>4679</v>
      </c>
      <c r="G26986" t="s">
        <v>89</v>
      </c>
    </row>
    <row r="26987" spans="1:8" x14ac:dyDescent="0.2">
      <c r="A26987">
        <v>6.7872084933624998E+17</v>
      </c>
      <c r="B26987" t="s">
        <v>54445</v>
      </c>
      <c r="C26987" t="s">
        <v>54446</v>
      </c>
      <c r="D26987" s="1">
        <v>42359.025868055556</v>
      </c>
      <c r="E26987">
        <v>4878</v>
      </c>
      <c r="F26987">
        <v>10060</v>
      </c>
    </row>
    <row r="26988" spans="1:8" x14ac:dyDescent="0.2">
      <c r="A26988">
        <v>6.7872259123070106E+17</v>
      </c>
      <c r="B26988" t="s">
        <v>54447</v>
      </c>
      <c r="C26988" t="s">
        <v>54448</v>
      </c>
      <c r="D26988" s="1">
        <v>42359.030671296299</v>
      </c>
      <c r="E26988">
        <v>2377</v>
      </c>
      <c r="F26988">
        <v>6714</v>
      </c>
    </row>
    <row r="26989" spans="1:8" x14ac:dyDescent="0.2">
      <c r="A26989">
        <v>6.78738010188464E+17</v>
      </c>
      <c r="B26989" t="s">
        <v>54449</v>
      </c>
      <c r="C26989" t="s">
        <v>54450</v>
      </c>
      <c r="D26989" s="1">
        <v>42359.073217592595</v>
      </c>
      <c r="E26989">
        <v>806</v>
      </c>
      <c r="F26989">
        <v>2466</v>
      </c>
      <c r="G26989" t="s">
        <v>215</v>
      </c>
      <c r="H26989" t="s">
        <v>390</v>
      </c>
    </row>
    <row r="26990" spans="1:8" x14ac:dyDescent="0.2">
      <c r="A26990">
        <v>6.78769142376304E+17</v>
      </c>
      <c r="B26990" t="s">
        <v>54451</v>
      </c>
      <c r="C26990" t="s">
        <v>54452</v>
      </c>
      <c r="D26990" s="1">
        <v>42359.159131944441</v>
      </c>
      <c r="E26990">
        <v>656</v>
      </c>
      <c r="F26990">
        <v>2113</v>
      </c>
      <c r="G26990" t="s">
        <v>215</v>
      </c>
    </row>
    <row r="26991" spans="1:8" x14ac:dyDescent="0.2">
      <c r="A26991">
        <v>6.78776055709216E+17</v>
      </c>
      <c r="B26991" t="s">
        <v>54453</v>
      </c>
      <c r="C26991" t="s">
        <v>54454</v>
      </c>
      <c r="D26991" s="1">
        <v>42359.178206018521</v>
      </c>
      <c r="E26991">
        <v>1579</v>
      </c>
      <c r="F26991">
        <v>3818</v>
      </c>
      <c r="G26991" t="s">
        <v>54455</v>
      </c>
      <c r="H26991" t="s">
        <v>390</v>
      </c>
    </row>
    <row r="26992" spans="1:8" x14ac:dyDescent="0.2">
      <c r="A26992">
        <v>6.7879137620152294E+17</v>
      </c>
      <c r="B26992" t="s">
        <v>54456</v>
      </c>
      <c r="C26992" t="s">
        <v>54457</v>
      </c>
      <c r="D26992" s="1">
        <v>42359.220486111109</v>
      </c>
      <c r="E26992">
        <v>1597</v>
      </c>
      <c r="F26992">
        <v>4102</v>
      </c>
      <c r="H26992" t="s">
        <v>616</v>
      </c>
    </row>
    <row r="26993" spans="1:8" x14ac:dyDescent="0.2">
      <c r="A26993">
        <v>6.7879763125091098E+17</v>
      </c>
      <c r="B26993" t="s">
        <v>54458</v>
      </c>
      <c r="C26993" t="s">
        <v>54459</v>
      </c>
      <c r="D26993" s="1">
        <v>42359.237743055557</v>
      </c>
      <c r="E26993">
        <v>2545</v>
      </c>
      <c r="F26993">
        <v>6790</v>
      </c>
      <c r="G26993" t="s">
        <v>89</v>
      </c>
    </row>
    <row r="26994" spans="1:8" x14ac:dyDescent="0.2">
      <c r="A26994">
        <v>6.7880990501756506E+17</v>
      </c>
      <c r="B26994" t="s">
        <v>54460</v>
      </c>
      <c r="C26994" t="s">
        <v>54461</v>
      </c>
      <c r="D26994" s="1">
        <v>42359.271608796298</v>
      </c>
      <c r="E26994">
        <v>1137</v>
      </c>
      <c r="F26994">
        <v>3734</v>
      </c>
      <c r="G26994" t="s">
        <v>89</v>
      </c>
      <c r="H26994" t="s">
        <v>390</v>
      </c>
    </row>
    <row r="26995" spans="1:8" x14ac:dyDescent="0.2">
      <c r="A26995">
        <v>6.7890145133533504E+17</v>
      </c>
      <c r="B26995" t="s">
        <v>54462</v>
      </c>
      <c r="C26995" t="s">
        <v>54463</v>
      </c>
      <c r="D26995" s="1">
        <v>42359.524236111109</v>
      </c>
      <c r="E26995">
        <v>970</v>
      </c>
      <c r="F26995">
        <v>2595</v>
      </c>
      <c r="G26995" t="s">
        <v>576</v>
      </c>
    </row>
    <row r="26996" spans="1:8" x14ac:dyDescent="0.2">
      <c r="A26996">
        <v>6.7890311425098496E+17</v>
      </c>
      <c r="B26996" t="s">
        <v>54464</v>
      </c>
      <c r="C26996" t="s">
        <v>54465</v>
      </c>
      <c r="D26996" s="1">
        <v>42359.528819444444</v>
      </c>
      <c r="E26996">
        <v>4167</v>
      </c>
      <c r="F26996">
        <v>8090</v>
      </c>
    </row>
    <row r="26997" spans="1:8" x14ac:dyDescent="0.2">
      <c r="A26997">
        <v>6.7890474219881997E+17</v>
      </c>
      <c r="B26997" t="s">
        <v>54466</v>
      </c>
      <c r="C26997" t="s">
        <v>54467</v>
      </c>
      <c r="D26997" s="1">
        <v>42359.533310185187</v>
      </c>
      <c r="E26997">
        <v>1441</v>
      </c>
      <c r="F26997">
        <v>4031</v>
      </c>
    </row>
    <row r="26998" spans="1:8" x14ac:dyDescent="0.2">
      <c r="A26998">
        <v>6.7890551979757504E+17</v>
      </c>
      <c r="B26998" t="s">
        <v>54468</v>
      </c>
      <c r="C26998" t="s">
        <v>54469</v>
      </c>
      <c r="D26998" s="1">
        <v>42359.535462962966</v>
      </c>
      <c r="E26998">
        <v>3755</v>
      </c>
      <c r="F26998">
        <v>8076</v>
      </c>
    </row>
    <row r="26999" spans="1:8" x14ac:dyDescent="0.2">
      <c r="A26999">
        <v>6.7891649386267802E+17</v>
      </c>
      <c r="B26999" t="s">
        <v>54470</v>
      </c>
      <c r="C26999" t="s">
        <v>54471</v>
      </c>
      <c r="D26999" s="1">
        <v>42359.565740740742</v>
      </c>
      <c r="E26999">
        <v>2446</v>
      </c>
      <c r="F26999">
        <v>5989</v>
      </c>
    </row>
    <row r="27000" spans="1:8" x14ac:dyDescent="0.2">
      <c r="A27000">
        <v>6.7892108956574899E+17</v>
      </c>
      <c r="B27000" t="s">
        <v>54472</v>
      </c>
      <c r="C27000" t="s">
        <v>54473</v>
      </c>
      <c r="D27000" s="1">
        <v>42359.578425925924</v>
      </c>
      <c r="E27000">
        <v>2240</v>
      </c>
      <c r="F27000">
        <v>5730</v>
      </c>
    </row>
    <row r="27001" spans="1:8" x14ac:dyDescent="0.2">
      <c r="A27001">
        <v>6.7895828365118195E+17</v>
      </c>
      <c r="B27001" t="s">
        <v>54474</v>
      </c>
      <c r="C27001" t="s">
        <v>54475</v>
      </c>
      <c r="D27001" s="1">
        <v>42359.68105324074</v>
      </c>
      <c r="E27001">
        <v>1902</v>
      </c>
      <c r="F27001">
        <v>5993</v>
      </c>
    </row>
    <row r="27002" spans="1:8" x14ac:dyDescent="0.2">
      <c r="A27002">
        <v>6.7898234739243802E+17</v>
      </c>
      <c r="B27002" t="s">
        <v>54476</v>
      </c>
      <c r="C27002" t="s">
        <v>54477</v>
      </c>
      <c r="D27002" s="1">
        <v>42359.747465277775</v>
      </c>
      <c r="E27002">
        <v>2117</v>
      </c>
      <c r="F27002">
        <v>4749</v>
      </c>
    </row>
    <row r="27003" spans="1:8" x14ac:dyDescent="0.2">
      <c r="A27003">
        <v>6.78992842468032E+17</v>
      </c>
      <c r="B27003" t="s">
        <v>54478</v>
      </c>
      <c r="C27003" t="s">
        <v>54479</v>
      </c>
      <c r="D27003" s="1">
        <v>42359.776423611111</v>
      </c>
      <c r="E27003">
        <v>2491</v>
      </c>
      <c r="F27003">
        <v>5911</v>
      </c>
    </row>
    <row r="27004" spans="1:8" x14ac:dyDescent="0.2">
      <c r="A27004">
        <v>6.7899403703514701E+17</v>
      </c>
      <c r="B27004" t="s">
        <v>54480</v>
      </c>
      <c r="C27004" t="s">
        <v>54481</v>
      </c>
      <c r="D27004" s="1">
        <v>42359.779722222222</v>
      </c>
      <c r="E27004">
        <v>1663</v>
      </c>
      <c r="F27004">
        <v>2888</v>
      </c>
      <c r="G27004" t="s">
        <v>89</v>
      </c>
    </row>
    <row r="27005" spans="1:8" x14ac:dyDescent="0.2">
      <c r="A27005">
        <v>6.7900057324139302E+17</v>
      </c>
      <c r="B27005" t="s">
        <v>54482</v>
      </c>
      <c r="C27005" t="s">
        <v>54483</v>
      </c>
      <c r="D27005" s="1">
        <v>42359.797754629632</v>
      </c>
      <c r="E27005">
        <v>3687</v>
      </c>
      <c r="F27005">
        <v>7816</v>
      </c>
    </row>
    <row r="27006" spans="1:8" x14ac:dyDescent="0.2">
      <c r="A27006">
        <v>6.7900204873456794E+17</v>
      </c>
      <c r="B27006" t="s">
        <v>54484</v>
      </c>
      <c r="C27006" t="s">
        <v>54485</v>
      </c>
      <c r="D27006" s="1">
        <v>42359.801828703705</v>
      </c>
      <c r="E27006">
        <v>1004</v>
      </c>
      <c r="F27006">
        <v>3237</v>
      </c>
      <c r="G27006" t="s">
        <v>89</v>
      </c>
    </row>
    <row r="27007" spans="1:8" x14ac:dyDescent="0.2">
      <c r="A27007">
        <v>6.7901128991456794E+17</v>
      </c>
      <c r="B27007" t="s">
        <v>54486</v>
      </c>
      <c r="C27007" t="s">
        <v>54487</v>
      </c>
      <c r="D27007" s="1">
        <v>42359.827326388891</v>
      </c>
      <c r="E27007">
        <v>2636</v>
      </c>
      <c r="F27007">
        <v>7122</v>
      </c>
    </row>
    <row r="27008" spans="1:8" x14ac:dyDescent="0.2">
      <c r="A27008">
        <v>6.7903073343285606E+17</v>
      </c>
      <c r="B27008" t="s">
        <v>54488</v>
      </c>
      <c r="C27008" t="s">
        <v>54489</v>
      </c>
      <c r="D27008" s="1">
        <v>42359.880983796298</v>
      </c>
      <c r="E27008">
        <v>1155</v>
      </c>
      <c r="F27008">
        <v>4357</v>
      </c>
    </row>
    <row r="27009" spans="1:8" x14ac:dyDescent="0.2">
      <c r="A27009">
        <v>6.7906424779244301E+17</v>
      </c>
      <c r="B27009" t="s">
        <v>54490</v>
      </c>
      <c r="C27009" t="s">
        <v>54491</v>
      </c>
      <c r="D27009" s="1">
        <v>42359.973460648151</v>
      </c>
      <c r="E27009">
        <v>689</v>
      </c>
      <c r="F27009">
        <v>1660</v>
      </c>
      <c r="G27009" t="s">
        <v>89</v>
      </c>
    </row>
    <row r="27010" spans="1:8" x14ac:dyDescent="0.2">
      <c r="A27010">
        <v>6.7912620679775002E+17</v>
      </c>
      <c r="B27010" t="s">
        <v>54492</v>
      </c>
      <c r="C27010" t="s">
        <v>54493</v>
      </c>
      <c r="D27010" s="1">
        <v>42360.144432870373</v>
      </c>
      <c r="E27010">
        <v>2520</v>
      </c>
      <c r="F27010">
        <v>6659</v>
      </c>
    </row>
    <row r="27011" spans="1:8" x14ac:dyDescent="0.2">
      <c r="A27011">
        <v>6.7931483406067302E+17</v>
      </c>
      <c r="B27011" t="s">
        <v>54494</v>
      </c>
      <c r="C27011" t="s">
        <v>54495</v>
      </c>
      <c r="D27011" s="1">
        <v>42360.664953703701</v>
      </c>
      <c r="E27011">
        <v>1294</v>
      </c>
      <c r="F27011">
        <v>3429</v>
      </c>
      <c r="H27011" t="s">
        <v>616</v>
      </c>
    </row>
    <row r="27012" spans="1:8" x14ac:dyDescent="0.2">
      <c r="A27012">
        <v>6.7934746997363494E+17</v>
      </c>
      <c r="B27012" t="s">
        <v>54496</v>
      </c>
      <c r="C27012" t="s">
        <v>54497</v>
      </c>
      <c r="D27012" s="1">
        <v>42360.755011574074</v>
      </c>
      <c r="E27012">
        <v>885</v>
      </c>
      <c r="F27012">
        <v>2757</v>
      </c>
      <c r="H27012" t="s">
        <v>616</v>
      </c>
    </row>
    <row r="27013" spans="1:8" x14ac:dyDescent="0.2">
      <c r="A27013">
        <v>6.7937738054098496E+17</v>
      </c>
      <c r="B27013" t="s">
        <v>54498</v>
      </c>
      <c r="C27013" t="s">
        <v>54499</v>
      </c>
      <c r="D27013" s="1">
        <v>42360.837546296294</v>
      </c>
      <c r="E27013">
        <v>1326</v>
      </c>
      <c r="F27013">
        <v>3117</v>
      </c>
      <c r="H27013" t="s">
        <v>616</v>
      </c>
    </row>
    <row r="27014" spans="1:8" x14ac:dyDescent="0.2">
      <c r="A27014">
        <v>6.7938391705760499E+17</v>
      </c>
      <c r="B27014" t="s">
        <v>54500</v>
      </c>
      <c r="C27014" t="s">
        <v>54501</v>
      </c>
      <c r="D27014" s="1">
        <v>42360.855578703704</v>
      </c>
      <c r="E27014">
        <v>1353</v>
      </c>
      <c r="F27014">
        <v>3740</v>
      </c>
    </row>
    <row r="27015" spans="1:8" x14ac:dyDescent="0.2">
      <c r="A27015">
        <v>6.7940884297594394E+17</v>
      </c>
      <c r="B27015" t="s">
        <v>54502</v>
      </c>
      <c r="C27015" t="s">
        <v>54503</v>
      </c>
      <c r="D27015" s="1">
        <v>42360.924363425926</v>
      </c>
      <c r="E27015">
        <v>1370</v>
      </c>
      <c r="F27015">
        <v>4324</v>
      </c>
      <c r="G27015" t="s">
        <v>89</v>
      </c>
      <c r="H27015" t="s">
        <v>390</v>
      </c>
    </row>
    <row r="27016" spans="1:8" x14ac:dyDescent="0.2">
      <c r="A27016">
        <v>6.79409480321392E+17</v>
      </c>
      <c r="B27016" t="s">
        <v>54504</v>
      </c>
      <c r="C27016" t="s">
        <v>54505</v>
      </c>
      <c r="D27016" s="1">
        <v>42360.926122685189</v>
      </c>
      <c r="E27016">
        <v>436</v>
      </c>
      <c r="F27016">
        <v>1619</v>
      </c>
      <c r="G27016" t="s">
        <v>215</v>
      </c>
    </row>
    <row r="27017" spans="1:8" x14ac:dyDescent="0.2">
      <c r="A27017">
        <v>6.7940971322688704E+17</v>
      </c>
      <c r="B27017" t="s">
        <v>54506</v>
      </c>
      <c r="C27017" t="s">
        <v>54507</v>
      </c>
      <c r="D27017" s="1">
        <v>42360.926770833335</v>
      </c>
      <c r="E27017">
        <v>676</v>
      </c>
      <c r="F27017">
        <v>2156</v>
      </c>
      <c r="G27017" t="e">
        <f>daveandlouanns</f>
        <v>#NAME?</v>
      </c>
    </row>
    <row r="27018" spans="1:8" x14ac:dyDescent="0.2">
      <c r="A27018">
        <v>6.7940990062002099E+17</v>
      </c>
      <c r="B27018" t="s">
        <v>54508</v>
      </c>
      <c r="C27018" t="s">
        <v>54509</v>
      </c>
      <c r="D27018" s="1">
        <v>42360.92728009259</v>
      </c>
      <c r="E27018">
        <v>491</v>
      </c>
      <c r="F27018">
        <v>1766</v>
      </c>
      <c r="G27018" t="s">
        <v>215</v>
      </c>
    </row>
    <row r="27019" spans="1:8" x14ac:dyDescent="0.2">
      <c r="A27019">
        <v>6.7941042931622694E+17</v>
      </c>
      <c r="B27019" t="s">
        <v>54510</v>
      </c>
      <c r="C27019" t="s">
        <v>54511</v>
      </c>
      <c r="D27019" s="1">
        <v>42360.928738425922</v>
      </c>
      <c r="E27019">
        <v>572</v>
      </c>
      <c r="F27019">
        <v>1920</v>
      </c>
      <c r="G27019" t="s">
        <v>215</v>
      </c>
    </row>
    <row r="27020" spans="1:8" x14ac:dyDescent="0.2">
      <c r="A27020">
        <v>6.7941057433427904E+17</v>
      </c>
      <c r="B27020" t="s">
        <v>54512</v>
      </c>
      <c r="C27020" t="s">
        <v>54513</v>
      </c>
      <c r="D27020" s="1">
        <v>42360.929143518515</v>
      </c>
      <c r="E27020">
        <v>383</v>
      </c>
      <c r="F27020">
        <v>1502</v>
      </c>
      <c r="G27020" t="s">
        <v>54514</v>
      </c>
    </row>
    <row r="27021" spans="1:8" x14ac:dyDescent="0.2">
      <c r="A27021">
        <v>6.7941090075180198E+17</v>
      </c>
      <c r="B27021" t="s">
        <v>54515</v>
      </c>
      <c r="C27021" t="s">
        <v>54516</v>
      </c>
      <c r="D27021" s="1">
        <v>42360.930046296293</v>
      </c>
      <c r="E27021">
        <v>1263</v>
      </c>
      <c r="F27021">
        <v>3466</v>
      </c>
      <c r="G27021" t="s">
        <v>89</v>
      </c>
    </row>
    <row r="27022" spans="1:8" x14ac:dyDescent="0.2">
      <c r="A27022">
        <v>6.7941122515600102E+17</v>
      </c>
      <c r="B27022" t="s">
        <v>54517</v>
      </c>
      <c r="C27022" t="s">
        <v>54518</v>
      </c>
      <c r="D27022" s="1">
        <v>42360.930937500001</v>
      </c>
      <c r="E27022">
        <v>971</v>
      </c>
      <c r="F27022">
        <v>2710</v>
      </c>
      <c r="G27022" t="s">
        <v>89</v>
      </c>
    </row>
    <row r="27023" spans="1:8" x14ac:dyDescent="0.2">
      <c r="A27023">
        <v>6.7941179765757504E+17</v>
      </c>
      <c r="B27023" t="s">
        <v>54519</v>
      </c>
      <c r="C27023" t="s">
        <v>54520</v>
      </c>
      <c r="D27023" s="1">
        <v>42360.932523148149</v>
      </c>
      <c r="E27023">
        <v>660</v>
      </c>
      <c r="F27023">
        <v>2236</v>
      </c>
      <c r="G27023" t="s">
        <v>89</v>
      </c>
    </row>
    <row r="27024" spans="1:8" x14ac:dyDescent="0.2">
      <c r="A27024">
        <v>6.7941207840749504E+17</v>
      </c>
      <c r="B27024" t="s">
        <v>54521</v>
      </c>
      <c r="C27024" t="s">
        <v>54522</v>
      </c>
      <c r="D27024" s="1">
        <v>42360.933298611111</v>
      </c>
      <c r="E27024">
        <v>695</v>
      </c>
      <c r="F27024">
        <v>2489</v>
      </c>
      <c r="G27024" t="s">
        <v>89</v>
      </c>
    </row>
    <row r="27025" spans="1:8" x14ac:dyDescent="0.2">
      <c r="A27025">
        <v>6.7941237689097395E+17</v>
      </c>
      <c r="B27025" t="s">
        <v>54523</v>
      </c>
      <c r="C27025" t="s">
        <v>54524</v>
      </c>
      <c r="D27025" s="1">
        <v>42360.934120370373</v>
      </c>
      <c r="E27025">
        <v>664</v>
      </c>
      <c r="F27025">
        <v>2320</v>
      </c>
      <c r="G27025" t="s">
        <v>89</v>
      </c>
    </row>
    <row r="27026" spans="1:8" x14ac:dyDescent="0.2">
      <c r="A27026">
        <v>6.7941630954587302E+17</v>
      </c>
      <c r="B27026" t="s">
        <v>54525</v>
      </c>
      <c r="C27026" t="s">
        <v>54526</v>
      </c>
      <c r="D27026" s="1">
        <v>42360.944965277777</v>
      </c>
      <c r="E27026">
        <v>923</v>
      </c>
      <c r="F27026">
        <v>3242</v>
      </c>
      <c r="G27026" t="s">
        <v>89</v>
      </c>
    </row>
    <row r="27027" spans="1:8" x14ac:dyDescent="0.2">
      <c r="A27027">
        <v>6.7942388828409805E+17</v>
      </c>
      <c r="B27027" t="s">
        <v>54527</v>
      </c>
      <c r="C27027" t="s">
        <v>54528</v>
      </c>
      <c r="D27027" s="1">
        <v>42360.965879629628</v>
      </c>
      <c r="E27027">
        <v>716</v>
      </c>
      <c r="F27027">
        <v>2450</v>
      </c>
      <c r="G27027" t="s">
        <v>215</v>
      </c>
    </row>
    <row r="27028" spans="1:8" x14ac:dyDescent="0.2">
      <c r="A27028">
        <v>6.79424477550272E+17</v>
      </c>
      <c r="B27028" t="s">
        <v>54529</v>
      </c>
      <c r="C27028" t="s">
        <v>54530</v>
      </c>
      <c r="D27028" s="1">
        <v>42360.967511574076</v>
      </c>
      <c r="E27028">
        <v>3537</v>
      </c>
      <c r="F27028">
        <v>7553</v>
      </c>
    </row>
    <row r="27029" spans="1:8" x14ac:dyDescent="0.2">
      <c r="A27029">
        <v>6.7943101212070195E+17</v>
      </c>
      <c r="B27029" t="s">
        <v>54531</v>
      </c>
      <c r="C27029" t="s">
        <v>54532</v>
      </c>
      <c r="D27029" s="1">
        <v>42360.985543981478</v>
      </c>
      <c r="E27029">
        <v>863</v>
      </c>
      <c r="F27029">
        <v>2794</v>
      </c>
      <c r="G27029" t="s">
        <v>215</v>
      </c>
    </row>
    <row r="27030" spans="1:8" x14ac:dyDescent="0.2">
      <c r="A27030">
        <v>6.7943383103270502E+17</v>
      </c>
      <c r="B27030" t="s">
        <v>54533</v>
      </c>
      <c r="C27030" t="s">
        <v>54534</v>
      </c>
      <c r="D27030" s="1">
        <v>42360.993321759262</v>
      </c>
      <c r="E27030">
        <v>1412</v>
      </c>
      <c r="F27030">
        <v>4589</v>
      </c>
    </row>
    <row r="27031" spans="1:8" x14ac:dyDescent="0.2">
      <c r="A27031">
        <v>6.7946342667509696E+17</v>
      </c>
      <c r="B27031" t="s">
        <v>54535</v>
      </c>
      <c r="C27031" t="s">
        <v>54536</v>
      </c>
      <c r="D27031" s="1">
        <v>42361.074988425928</v>
      </c>
      <c r="E27031">
        <v>3799</v>
      </c>
      <c r="F27031">
        <v>6805</v>
      </c>
      <c r="H27031" t="s">
        <v>390</v>
      </c>
    </row>
    <row r="27032" spans="1:8" x14ac:dyDescent="0.2">
      <c r="A27032">
        <v>6.7946353019049894E+17</v>
      </c>
      <c r="B27032" t="s">
        <v>54537</v>
      </c>
      <c r="C27032" t="s">
        <v>54538</v>
      </c>
      <c r="D27032" s="1">
        <v>42361.075277777774</v>
      </c>
      <c r="E27032">
        <v>1512</v>
      </c>
      <c r="F27032">
        <v>3095</v>
      </c>
      <c r="G27032" t="s">
        <v>89</v>
      </c>
      <c r="H27032" t="s">
        <v>390</v>
      </c>
    </row>
    <row r="27033" spans="1:8" x14ac:dyDescent="0.2">
      <c r="A27033">
        <v>6.7946449012829299E+17</v>
      </c>
      <c r="B27033" t="s">
        <v>54539</v>
      </c>
      <c r="C27033" t="s">
        <v>54540</v>
      </c>
      <c r="D27033" s="1">
        <v>42361.077916666669</v>
      </c>
      <c r="E27033">
        <v>2114</v>
      </c>
      <c r="F27033">
        <v>4740</v>
      </c>
      <c r="H27033" t="s">
        <v>616</v>
      </c>
    </row>
    <row r="27034" spans="1:8" x14ac:dyDescent="0.2">
      <c r="A27034">
        <v>6.7949653811727104E+17</v>
      </c>
      <c r="B27034" t="s">
        <v>54541</v>
      </c>
      <c r="C27034" t="s">
        <v>54542</v>
      </c>
      <c r="D27034" s="1">
        <v>42361.166354166664</v>
      </c>
      <c r="E27034">
        <v>1782</v>
      </c>
      <c r="F27034">
        <v>4625</v>
      </c>
    </row>
    <row r="27035" spans="1:8" x14ac:dyDescent="0.2">
      <c r="A27035">
        <v>6.7949924694139597E+17</v>
      </c>
      <c r="B27035" t="s">
        <v>54543</v>
      </c>
      <c r="C27035" t="s">
        <v>54544</v>
      </c>
      <c r="D27035" s="1">
        <v>42361.173831018517</v>
      </c>
      <c r="E27035">
        <v>1607</v>
      </c>
      <c r="F27035">
        <v>3963</v>
      </c>
      <c r="H27035" t="s">
        <v>616</v>
      </c>
    </row>
    <row r="27036" spans="1:8" x14ac:dyDescent="0.2">
      <c r="A27036">
        <v>6.7950617523953203E+17</v>
      </c>
      <c r="B27036" t="s">
        <v>54545</v>
      </c>
      <c r="C27036" t="s">
        <v>54546</v>
      </c>
      <c r="D27036" s="1">
        <v>42361.19295138889</v>
      </c>
      <c r="E27036">
        <v>26658</v>
      </c>
      <c r="F27036">
        <v>44709</v>
      </c>
    </row>
    <row r="27037" spans="1:8" x14ac:dyDescent="0.2">
      <c r="A27037">
        <v>6.7953896294857101E+17</v>
      </c>
      <c r="B27037" t="s">
        <v>54547</v>
      </c>
      <c r="C27037" t="s">
        <v>54548</v>
      </c>
      <c r="D27037" s="1">
        <v>42361.283425925925</v>
      </c>
      <c r="E27037">
        <v>1808</v>
      </c>
      <c r="F27037">
        <v>5313</v>
      </c>
    </row>
    <row r="27038" spans="1:8" x14ac:dyDescent="0.2">
      <c r="A27038">
        <v>6.7954249452318694E+17</v>
      </c>
      <c r="B27038" t="s">
        <v>54549</v>
      </c>
      <c r="C27038" t="s">
        <v>54550</v>
      </c>
      <c r="D27038" s="1">
        <v>42361.293171296296</v>
      </c>
      <c r="E27038">
        <v>3892</v>
      </c>
      <c r="F27038">
        <v>9503</v>
      </c>
    </row>
    <row r="27039" spans="1:8" x14ac:dyDescent="0.2">
      <c r="A27039">
        <v>6.7963315123743898E+17</v>
      </c>
      <c r="B27039" t="s">
        <v>54551</v>
      </c>
      <c r="C27039" t="s">
        <v>54552</v>
      </c>
      <c r="D27039" s="1">
        <v>42361.543333333335</v>
      </c>
      <c r="E27039">
        <v>1584</v>
      </c>
      <c r="F27039">
        <v>4168</v>
      </c>
      <c r="G27039" t="s">
        <v>89</v>
      </c>
    </row>
    <row r="27040" spans="1:8" x14ac:dyDescent="0.2">
      <c r="A27040">
        <v>6.7964322152646195E+17</v>
      </c>
      <c r="B27040" t="s">
        <v>54553</v>
      </c>
      <c r="C27040" t="s">
        <v>54554</v>
      </c>
      <c r="D27040" s="1">
        <v>42361.571122685185</v>
      </c>
      <c r="E27040">
        <v>2363</v>
      </c>
      <c r="F27040">
        <v>5228</v>
      </c>
      <c r="H27040" t="s">
        <v>390</v>
      </c>
    </row>
    <row r="27041" spans="1:8" x14ac:dyDescent="0.2">
      <c r="A27041">
        <v>6.7964355647940595E+17</v>
      </c>
      <c r="B27041" t="s">
        <v>54555</v>
      </c>
      <c r="C27041" t="s">
        <v>54556</v>
      </c>
      <c r="D27041" s="1">
        <v>42361.572048611109</v>
      </c>
      <c r="E27041">
        <v>2242</v>
      </c>
      <c r="F27041">
        <v>5259</v>
      </c>
      <c r="H27041" t="s">
        <v>616</v>
      </c>
    </row>
    <row r="27042" spans="1:8" x14ac:dyDescent="0.2">
      <c r="A27042">
        <v>6.7966801750514406E+17</v>
      </c>
      <c r="B27042" t="s">
        <v>54557</v>
      </c>
      <c r="C27042" t="s">
        <v>54558</v>
      </c>
      <c r="D27042" s="1">
        <v>42361.639548611114</v>
      </c>
      <c r="E27042">
        <v>2813</v>
      </c>
      <c r="F27042">
        <v>6443</v>
      </c>
    </row>
    <row r="27043" spans="1:8" x14ac:dyDescent="0.2">
      <c r="A27043">
        <v>6.7967302940064102E+17</v>
      </c>
      <c r="B27043" t="s">
        <v>54559</v>
      </c>
      <c r="C27043" t="s">
        <v>54560</v>
      </c>
      <c r="D27043" s="1">
        <v>42361.653379629628</v>
      </c>
      <c r="E27043">
        <v>2925</v>
      </c>
      <c r="F27043">
        <v>5649</v>
      </c>
      <c r="H27043" t="s">
        <v>616</v>
      </c>
    </row>
    <row r="27044" spans="1:8" x14ac:dyDescent="0.2">
      <c r="A27044">
        <v>6.7967668450169203E+17</v>
      </c>
      <c r="B27044" t="s">
        <v>54561</v>
      </c>
      <c r="C27044" t="s">
        <v>54562</v>
      </c>
      <c r="D27044" s="1">
        <v>42361.663472222222</v>
      </c>
      <c r="E27044">
        <v>1877</v>
      </c>
      <c r="F27044">
        <v>4915</v>
      </c>
      <c r="G27044" t="s">
        <v>215</v>
      </c>
      <c r="H27044" t="s">
        <v>390</v>
      </c>
    </row>
    <row r="27045" spans="1:8" x14ac:dyDescent="0.2">
      <c r="A27045">
        <v>6.7969018093731405E+17</v>
      </c>
      <c r="B27045" t="s">
        <v>54563</v>
      </c>
      <c r="C27045" t="s">
        <v>54564</v>
      </c>
      <c r="D27045" s="1">
        <v>42361.700706018521</v>
      </c>
      <c r="E27045">
        <v>1180</v>
      </c>
      <c r="F27045">
        <v>3697</v>
      </c>
      <c r="G27045" t="s">
        <v>215</v>
      </c>
    </row>
    <row r="27046" spans="1:8" x14ac:dyDescent="0.2">
      <c r="A27046">
        <v>6.7969178346760998E+17</v>
      </c>
      <c r="B27046" t="s">
        <v>54565</v>
      </c>
      <c r="C27046" t="s">
        <v>54566</v>
      </c>
      <c r="D27046" s="1">
        <v>42361.705127314817</v>
      </c>
      <c r="E27046">
        <v>1353</v>
      </c>
      <c r="F27046">
        <v>4247</v>
      </c>
      <c r="G27046" t="s">
        <v>215</v>
      </c>
    </row>
    <row r="27047" spans="1:8" x14ac:dyDescent="0.2">
      <c r="A27047">
        <v>6.7971330537678003E+17</v>
      </c>
      <c r="B27047" t="s">
        <v>54567</v>
      </c>
      <c r="C27047" t="s">
        <v>54568</v>
      </c>
      <c r="D27047" s="1">
        <v>42361.764525462961</v>
      </c>
      <c r="E27047">
        <v>3328</v>
      </c>
      <c r="F27047">
        <v>9211</v>
      </c>
      <c r="G27047" t="s">
        <v>89</v>
      </c>
    </row>
    <row r="27048" spans="1:8" x14ac:dyDescent="0.2">
      <c r="A27048">
        <v>6.79802957089648E+17</v>
      </c>
      <c r="B27048" t="s">
        <v>54569</v>
      </c>
      <c r="C27048" t="s">
        <v>54570</v>
      </c>
      <c r="D27048" s="1">
        <v>42362.01190972222</v>
      </c>
      <c r="E27048">
        <v>4122</v>
      </c>
      <c r="F27048">
        <v>9584</v>
      </c>
    </row>
    <row r="27049" spans="1:8" x14ac:dyDescent="0.2">
      <c r="A27049">
        <v>6.7984330189010906E+17</v>
      </c>
      <c r="B27049" t="s">
        <v>54571</v>
      </c>
      <c r="C27049" t="s">
        <v>54572</v>
      </c>
      <c r="D27049" s="1">
        <v>42362.123240740744</v>
      </c>
      <c r="E27049">
        <v>5531</v>
      </c>
      <c r="F27049">
        <v>11394</v>
      </c>
      <c r="H27049" t="s">
        <v>616</v>
      </c>
    </row>
    <row r="27050" spans="1:8" x14ac:dyDescent="0.2">
      <c r="A27050">
        <v>6.7986482182371302E+17</v>
      </c>
      <c r="B27050" t="s">
        <v>54573</v>
      </c>
      <c r="C27050" t="s">
        <v>54574</v>
      </c>
      <c r="D27050" s="1">
        <v>42362.182627314818</v>
      </c>
      <c r="E27050">
        <v>4899</v>
      </c>
      <c r="F27050">
        <v>11241</v>
      </c>
    </row>
    <row r="27051" spans="1:8" x14ac:dyDescent="0.2">
      <c r="A27051">
        <v>6.7986541280534106E+17</v>
      </c>
      <c r="B27051" t="s">
        <v>54575</v>
      </c>
      <c r="C27051" t="s">
        <v>54576</v>
      </c>
      <c r="D27051" s="1">
        <v>42362.184259259258</v>
      </c>
      <c r="E27051">
        <v>2504</v>
      </c>
      <c r="F27051">
        <v>6918</v>
      </c>
      <c r="G27051" t="s">
        <v>215</v>
      </c>
    </row>
    <row r="27052" spans="1:8" x14ac:dyDescent="0.2">
      <c r="A27052">
        <v>6.8003854895589299E+17</v>
      </c>
      <c r="B27052" t="s">
        <v>54577</v>
      </c>
      <c r="C27052" t="s">
        <v>54578</v>
      </c>
      <c r="D27052" s="1">
        <v>42362.66202546296</v>
      </c>
      <c r="E27052">
        <v>2303</v>
      </c>
      <c r="F27052">
        <v>6083</v>
      </c>
      <c r="G27052" t="s">
        <v>215</v>
      </c>
    </row>
    <row r="27053" spans="1:8" x14ac:dyDescent="0.2">
      <c r="A27053">
        <v>6.8011210054754304E+17</v>
      </c>
      <c r="B27053" t="s">
        <v>54579</v>
      </c>
      <c r="C27053" t="s">
        <v>54580</v>
      </c>
      <c r="D27053" s="1">
        <v>42362.864988425928</v>
      </c>
      <c r="E27053">
        <v>2639</v>
      </c>
      <c r="F27053">
        <v>7526</v>
      </c>
      <c r="H27053" t="s">
        <v>616</v>
      </c>
    </row>
    <row r="27054" spans="1:8" x14ac:dyDescent="0.2">
      <c r="A27054">
        <v>6.8011624151270605E+17</v>
      </c>
      <c r="B27054" t="s">
        <v>54581</v>
      </c>
      <c r="C27054" t="s">
        <v>54582</v>
      </c>
      <c r="D27054" s="1">
        <v>42362.87641203704</v>
      </c>
      <c r="E27054">
        <v>876</v>
      </c>
      <c r="F27054">
        <v>2732</v>
      </c>
      <c r="G27054" t="s">
        <v>215</v>
      </c>
    </row>
    <row r="27055" spans="1:8" x14ac:dyDescent="0.2">
      <c r="A27055">
        <v>6.8011830544999603E+17</v>
      </c>
      <c r="B27055" t="s">
        <v>54583</v>
      </c>
      <c r="C27055" t="s">
        <v>54584</v>
      </c>
      <c r="D27055" s="1">
        <v>42362.882106481484</v>
      </c>
      <c r="E27055">
        <v>3420</v>
      </c>
      <c r="F27055">
        <v>9385</v>
      </c>
      <c r="G27055" t="s">
        <v>89</v>
      </c>
    </row>
    <row r="27056" spans="1:8" x14ac:dyDescent="0.2">
      <c r="A27056">
        <v>6.8014949421482304E+17</v>
      </c>
      <c r="B27056" t="s">
        <v>54585</v>
      </c>
      <c r="C27056" t="s">
        <v>54586</v>
      </c>
      <c r="D27056" s="1">
        <v>42362.968171296299</v>
      </c>
      <c r="E27056">
        <v>1067</v>
      </c>
      <c r="F27056">
        <v>4154</v>
      </c>
      <c r="G27056" t="s">
        <v>89</v>
      </c>
    </row>
    <row r="27057" spans="1:7" x14ac:dyDescent="0.2">
      <c r="A27057">
        <v>6.8015106418894797E+17</v>
      </c>
      <c r="B27057" t="s">
        <v>54587</v>
      </c>
      <c r="C27057" t="s">
        <v>54588</v>
      </c>
      <c r="D27057" s="1">
        <v>42362.972500000003</v>
      </c>
      <c r="E27057">
        <v>1701</v>
      </c>
      <c r="F27057">
        <v>5097</v>
      </c>
      <c r="G27057" t="s">
        <v>215</v>
      </c>
    </row>
    <row r="27058" spans="1:7" x14ac:dyDescent="0.2">
      <c r="A27058">
        <v>6.8015390295261504E+17</v>
      </c>
      <c r="B27058" t="s">
        <v>54589</v>
      </c>
      <c r="C27058" t="s">
        <v>54590</v>
      </c>
      <c r="D27058" s="1">
        <v>42362.98033564815</v>
      </c>
      <c r="E27058">
        <v>1051</v>
      </c>
      <c r="F27058">
        <v>3239</v>
      </c>
      <c r="G27058" t="s">
        <v>89</v>
      </c>
    </row>
    <row r="27059" spans="1:7" x14ac:dyDescent="0.2">
      <c r="A27059">
        <v>6.80154897518608E+17</v>
      </c>
      <c r="B27059" t="s">
        <v>54591</v>
      </c>
      <c r="C27059" t="s">
        <v>54592</v>
      </c>
      <c r="D27059" s="1">
        <v>42362.983078703706</v>
      </c>
      <c r="E27059">
        <v>8005</v>
      </c>
      <c r="F27059">
        <v>16430</v>
      </c>
    </row>
    <row r="27060" spans="1:7" x14ac:dyDescent="0.2">
      <c r="A27060">
        <v>6.8015653859875597E+17</v>
      </c>
      <c r="B27060" t="s">
        <v>54593</v>
      </c>
      <c r="C27060" t="s">
        <v>54594</v>
      </c>
      <c r="D27060" s="1">
        <v>42362.987615740742</v>
      </c>
      <c r="E27060">
        <v>2294</v>
      </c>
      <c r="F27060">
        <v>5936</v>
      </c>
    </row>
    <row r="27061" spans="1:7" x14ac:dyDescent="0.2">
      <c r="A27061">
        <v>6.8016024999155302E+17</v>
      </c>
      <c r="B27061" t="s">
        <v>54595</v>
      </c>
      <c r="C27061" t="s">
        <v>54596</v>
      </c>
      <c r="D27061" s="1">
        <v>42362.997858796298</v>
      </c>
      <c r="E27061">
        <v>850</v>
      </c>
      <c r="F27061">
        <v>2998</v>
      </c>
      <c r="G27061" t="s">
        <v>215</v>
      </c>
    </row>
    <row r="27062" spans="1:7" x14ac:dyDescent="0.2">
      <c r="A27062">
        <v>6.8016206868792499E+17</v>
      </c>
      <c r="B27062" t="s">
        <v>54597</v>
      </c>
      <c r="C27062" t="s">
        <v>54598</v>
      </c>
      <c r="D27062" s="1">
        <v>42363.002870370372</v>
      </c>
      <c r="E27062">
        <v>1167</v>
      </c>
      <c r="F27062">
        <v>3451</v>
      </c>
      <c r="G27062" t="s">
        <v>576</v>
      </c>
    </row>
    <row r="27063" spans="1:7" x14ac:dyDescent="0.2">
      <c r="A27063">
        <v>6.8016830063093696E+17</v>
      </c>
      <c r="B27063" t="s">
        <v>54599</v>
      </c>
      <c r="C27063" t="s">
        <v>54600</v>
      </c>
      <c r="D27063" s="1">
        <v>42363.020069444443</v>
      </c>
      <c r="E27063">
        <v>2442</v>
      </c>
      <c r="F27063">
        <v>8571</v>
      </c>
    </row>
    <row r="27064" spans="1:7" x14ac:dyDescent="0.2">
      <c r="A27064">
        <v>6.8020396935282598E+17</v>
      </c>
      <c r="B27064" t="s">
        <v>54601</v>
      </c>
      <c r="C27064" t="s">
        <v>54602</v>
      </c>
      <c r="D27064" s="1">
        <v>42363.118495370371</v>
      </c>
      <c r="E27064">
        <v>594</v>
      </c>
      <c r="F27064">
        <v>2185</v>
      </c>
      <c r="G27064" t="s">
        <v>576</v>
      </c>
    </row>
    <row r="27065" spans="1:7" x14ac:dyDescent="0.2">
      <c r="A27065">
        <v>6.8020535533949696E+17</v>
      </c>
      <c r="B27065" t="s">
        <v>54603</v>
      </c>
      <c r="C27065" t="s">
        <v>54604</v>
      </c>
      <c r="D27065" s="1">
        <v>42363.122314814813</v>
      </c>
      <c r="E27065">
        <v>1467</v>
      </c>
      <c r="F27065">
        <v>4566</v>
      </c>
      <c r="G27065" t="s">
        <v>215</v>
      </c>
    </row>
    <row r="27066" spans="1:7" x14ac:dyDescent="0.2">
      <c r="A27066">
        <v>6.8021203948734003E+17</v>
      </c>
      <c r="B27066" t="s">
        <v>54605</v>
      </c>
      <c r="C27066" t="s">
        <v>54606</v>
      </c>
      <c r="D27066" s="1">
        <v>42363.140763888892</v>
      </c>
      <c r="E27066">
        <v>583</v>
      </c>
      <c r="F27066">
        <v>2380</v>
      </c>
      <c r="G27066" t="s">
        <v>215</v>
      </c>
    </row>
    <row r="27067" spans="1:7" x14ac:dyDescent="0.2">
      <c r="A27067">
        <v>6.8022040926291098E+17</v>
      </c>
      <c r="B27067" t="s">
        <v>54607</v>
      </c>
      <c r="C27067" t="s">
        <v>54608</v>
      </c>
      <c r="D27067" s="1">
        <v>42363.163865740738</v>
      </c>
      <c r="E27067">
        <v>8685</v>
      </c>
      <c r="F27067">
        <v>23641</v>
      </c>
    </row>
    <row r="27068" spans="1:7" x14ac:dyDescent="0.2">
      <c r="A27068">
        <v>6.80472651756736E+17</v>
      </c>
      <c r="B27068" t="s">
        <v>54609</v>
      </c>
      <c r="C27068" t="s">
        <v>54610</v>
      </c>
      <c r="D27068" s="1">
        <v>42363.859918981485</v>
      </c>
      <c r="E27068">
        <v>718</v>
      </c>
      <c r="F27068">
        <v>2622</v>
      </c>
      <c r="G27068" t="s">
        <v>215</v>
      </c>
    </row>
    <row r="27069" spans="1:7" x14ac:dyDescent="0.2">
      <c r="A27069">
        <v>6.8048096306805094E+17</v>
      </c>
      <c r="B27069" t="s">
        <v>54611</v>
      </c>
      <c r="C27069" t="s">
        <v>54612</v>
      </c>
      <c r="D27069" s="1">
        <v>42363.882847222223</v>
      </c>
      <c r="E27069">
        <v>2533</v>
      </c>
      <c r="F27069">
        <v>7180</v>
      </c>
    </row>
    <row r="27070" spans="1:7" x14ac:dyDescent="0.2">
      <c r="A27070">
        <v>6.8048199537432896E+17</v>
      </c>
      <c r="B27070" t="s">
        <v>54613</v>
      </c>
      <c r="C27070" t="s">
        <v>54614</v>
      </c>
      <c r="D27070" s="1">
        <v>42363.885706018518</v>
      </c>
      <c r="E27070">
        <v>2841</v>
      </c>
      <c r="F27070">
        <v>7755</v>
      </c>
    </row>
    <row r="27071" spans="1:7" x14ac:dyDescent="0.2">
      <c r="A27071">
        <v>6.8048433049438605E+17</v>
      </c>
      <c r="B27071" t="s">
        <v>54615</v>
      </c>
      <c r="C27071" t="s">
        <v>54616</v>
      </c>
      <c r="D27071" s="1">
        <v>42363.892141203702</v>
      </c>
      <c r="E27071">
        <v>1781</v>
      </c>
      <c r="F27071">
        <v>5462</v>
      </c>
      <c r="G27071" t="s">
        <v>89</v>
      </c>
    </row>
    <row r="27072" spans="1:7" x14ac:dyDescent="0.2">
      <c r="A27072">
        <v>6.8048608825590899E+17</v>
      </c>
      <c r="B27072" t="s">
        <v>54617</v>
      </c>
      <c r="C27072" t="s">
        <v>54618</v>
      </c>
      <c r="D27072" s="1">
        <v>42363.896990740737</v>
      </c>
      <c r="E27072">
        <v>2857</v>
      </c>
      <c r="F27072">
        <v>7928</v>
      </c>
    </row>
    <row r="27073" spans="1:8" x14ac:dyDescent="0.2">
      <c r="A27073">
        <v>6.80489467245936E+17</v>
      </c>
      <c r="B27073" t="s">
        <v>54619</v>
      </c>
      <c r="C27073" t="s">
        <v>54620</v>
      </c>
      <c r="D27073" s="1">
        <v>42363.906319444446</v>
      </c>
      <c r="E27073">
        <v>1756</v>
      </c>
      <c r="F27073">
        <v>4909</v>
      </c>
    </row>
    <row r="27074" spans="1:8" x14ac:dyDescent="0.2">
      <c r="A27074">
        <v>6.8049067859448205E+17</v>
      </c>
      <c r="B27074" t="s">
        <v>54621</v>
      </c>
      <c r="C27074" t="s">
        <v>54622</v>
      </c>
      <c r="D27074" s="1">
        <v>42363.90966435185</v>
      </c>
      <c r="E27074">
        <v>540</v>
      </c>
      <c r="F27074">
        <v>2177</v>
      </c>
      <c r="G27074" t="s">
        <v>576</v>
      </c>
      <c r="H27074" t="s">
        <v>390</v>
      </c>
    </row>
    <row r="27075" spans="1:8" x14ac:dyDescent="0.2">
      <c r="A27075">
        <v>6.8049109031576704E+17</v>
      </c>
      <c r="B27075" t="s">
        <v>54623</v>
      </c>
      <c r="C27075" t="s">
        <v>54624</v>
      </c>
      <c r="D27075" s="1">
        <v>42363.910798611112</v>
      </c>
      <c r="E27075">
        <v>642</v>
      </c>
      <c r="F27075">
        <v>2746</v>
      </c>
      <c r="G27075" t="s">
        <v>54625</v>
      </c>
    </row>
    <row r="27076" spans="1:8" x14ac:dyDescent="0.2">
      <c r="A27076">
        <v>6.8049121433712998E+17</v>
      </c>
      <c r="B27076" t="s">
        <v>54626</v>
      </c>
      <c r="C27076" t="s">
        <v>54627</v>
      </c>
      <c r="D27076" s="1">
        <v>42363.911145833335</v>
      </c>
      <c r="E27076">
        <v>810</v>
      </c>
      <c r="F27076">
        <v>3235</v>
      </c>
      <c r="G27076" t="s">
        <v>89</v>
      </c>
    </row>
    <row r="27077" spans="1:8" x14ac:dyDescent="0.2">
      <c r="A27077">
        <v>6.8049210372247898E+17</v>
      </c>
      <c r="B27077" t="s">
        <v>54628</v>
      </c>
      <c r="C27077" t="s">
        <v>54629</v>
      </c>
      <c r="D27077" s="1">
        <v>42363.913599537038</v>
      </c>
      <c r="E27077">
        <v>884</v>
      </c>
      <c r="F27077">
        <v>3570</v>
      </c>
      <c r="G27077" t="s">
        <v>89</v>
      </c>
      <c r="H27077" t="s">
        <v>390</v>
      </c>
    </row>
    <row r="27078" spans="1:8" x14ac:dyDescent="0.2">
      <c r="A27078">
        <v>6.8049608307259302E+17</v>
      </c>
      <c r="B27078" t="s">
        <v>54630</v>
      </c>
      <c r="C27078" t="s">
        <v>54631</v>
      </c>
      <c r="D27078" s="1">
        <v>42363.924571759257</v>
      </c>
      <c r="E27078">
        <v>1144</v>
      </c>
      <c r="F27078">
        <v>2631</v>
      </c>
      <c r="G27078" t="s">
        <v>89</v>
      </c>
      <c r="H27078" t="s">
        <v>505</v>
      </c>
    </row>
    <row r="27079" spans="1:8" x14ac:dyDescent="0.2">
      <c r="A27079">
        <v>6.8050395144012096E+17</v>
      </c>
      <c r="B27079" t="s">
        <v>54632</v>
      </c>
      <c r="C27079" t="s">
        <v>54633</v>
      </c>
      <c r="D27079" s="1">
        <v>42363.946284722224</v>
      </c>
      <c r="E27079">
        <v>1423</v>
      </c>
      <c r="F27079">
        <v>5167</v>
      </c>
      <c r="G27079" t="s">
        <v>89</v>
      </c>
    </row>
    <row r="27080" spans="1:8" x14ac:dyDescent="0.2">
      <c r="A27080">
        <v>6.8050567247626202E+17</v>
      </c>
      <c r="B27080" t="s">
        <v>54634</v>
      </c>
      <c r="C27080" t="s">
        <v>54635</v>
      </c>
      <c r="D27080" s="1">
        <v>42363.951041666667</v>
      </c>
      <c r="E27080">
        <v>4231</v>
      </c>
      <c r="F27080">
        <v>10709</v>
      </c>
    </row>
    <row r="27081" spans="1:8" x14ac:dyDescent="0.2">
      <c r="A27081">
        <v>6.80734915718176E+17</v>
      </c>
      <c r="B27081" t="s">
        <v>54636</v>
      </c>
      <c r="C27081" t="s">
        <v>54637</v>
      </c>
      <c r="D27081" s="1">
        <v>42364.583634259259</v>
      </c>
      <c r="E27081">
        <v>2436</v>
      </c>
      <c r="F27081">
        <v>6850</v>
      </c>
    </row>
    <row r="27082" spans="1:8" x14ac:dyDescent="0.2">
      <c r="A27082">
        <v>6.8075284422032896E+17</v>
      </c>
      <c r="B27082" t="s">
        <v>54638</v>
      </c>
      <c r="C27082" t="s">
        <v>54639</v>
      </c>
      <c r="D27082" s="1">
        <v>42364.633101851854</v>
      </c>
      <c r="E27082">
        <v>3614</v>
      </c>
      <c r="F27082">
        <v>9325</v>
      </c>
    </row>
    <row r="27083" spans="1:8" x14ac:dyDescent="0.2">
      <c r="A27083">
        <v>6.8080704556251494E+17</v>
      </c>
      <c r="B27083" t="s">
        <v>54640</v>
      </c>
      <c r="C27083" t="s">
        <v>54641</v>
      </c>
      <c r="D27083" s="1">
        <v>42364.782673611109</v>
      </c>
      <c r="E27083">
        <v>1313</v>
      </c>
      <c r="F27083">
        <v>3703</v>
      </c>
      <c r="H27083" t="s">
        <v>616</v>
      </c>
    </row>
    <row r="27084" spans="1:8" x14ac:dyDescent="0.2">
      <c r="A27084">
        <v>6.8087757154279002E+17</v>
      </c>
      <c r="B27084" t="s">
        <v>54642</v>
      </c>
      <c r="C27084" t="s">
        <v>54643</v>
      </c>
      <c r="D27084" s="1">
        <v>42364.977280092593</v>
      </c>
      <c r="E27084">
        <v>4024</v>
      </c>
      <c r="F27084">
        <v>9089</v>
      </c>
    </row>
    <row r="27085" spans="1:8" x14ac:dyDescent="0.2">
      <c r="A27085">
        <v>6.8089775475171302E+17</v>
      </c>
      <c r="B27085" t="s">
        <v>54644</v>
      </c>
      <c r="C27085" t="s">
        <v>54645</v>
      </c>
      <c r="D27085" s="1">
        <v>42365.03297453704</v>
      </c>
      <c r="E27085">
        <v>1751</v>
      </c>
      <c r="F27085">
        <v>5941</v>
      </c>
      <c r="G27085" t="s">
        <v>89</v>
      </c>
      <c r="H27085" t="s">
        <v>54646</v>
      </c>
    </row>
    <row r="27086" spans="1:8" x14ac:dyDescent="0.2">
      <c r="A27086">
        <v>6.8090873345570803E+17</v>
      </c>
      <c r="B27086" t="s">
        <v>54647</v>
      </c>
      <c r="C27086" t="s">
        <v>54648</v>
      </c>
      <c r="D27086" s="1">
        <v>42365.063275462962</v>
      </c>
      <c r="E27086">
        <v>3795</v>
      </c>
      <c r="F27086">
        <v>8861</v>
      </c>
    </row>
    <row r="27087" spans="1:8" x14ac:dyDescent="0.2">
      <c r="A27087">
        <v>6.8093236490681894E+17</v>
      </c>
      <c r="B27087" t="s">
        <v>54649</v>
      </c>
      <c r="C27087" t="s">
        <v>54650</v>
      </c>
      <c r="D27087" s="1">
        <v>42365.128483796296</v>
      </c>
      <c r="E27087">
        <v>2024</v>
      </c>
      <c r="F27087">
        <v>6787</v>
      </c>
      <c r="H27087" t="s">
        <v>390</v>
      </c>
    </row>
    <row r="27088" spans="1:8" x14ac:dyDescent="0.2">
      <c r="A27088">
        <v>6.8094753889625203E+17</v>
      </c>
      <c r="B27088" t="s">
        <v>54651</v>
      </c>
      <c r="C27088" t="s">
        <v>54652</v>
      </c>
      <c r="D27088" s="1">
        <v>42365.170358796298</v>
      </c>
      <c r="E27088">
        <v>3423</v>
      </c>
      <c r="F27088">
        <v>9356</v>
      </c>
    </row>
    <row r="27089" spans="1:8" x14ac:dyDescent="0.2">
      <c r="A27089">
        <v>6.81088878128816E+17</v>
      </c>
      <c r="B27089" t="s">
        <v>54653</v>
      </c>
      <c r="C27089" t="s">
        <v>54654</v>
      </c>
      <c r="D27089" s="1">
        <v>42365.560381944444</v>
      </c>
      <c r="E27089">
        <v>825</v>
      </c>
      <c r="F27089">
        <v>3321</v>
      </c>
      <c r="G27089" t="s">
        <v>89</v>
      </c>
    </row>
    <row r="27090" spans="1:8" x14ac:dyDescent="0.2">
      <c r="A27090">
        <v>6.8109150981130598E+17</v>
      </c>
      <c r="B27090" t="s">
        <v>54655</v>
      </c>
      <c r="C27090" t="s">
        <v>54656</v>
      </c>
      <c r="D27090" s="1">
        <v>42365.56763888889</v>
      </c>
      <c r="E27090">
        <v>780</v>
      </c>
      <c r="F27090">
        <v>1834</v>
      </c>
      <c r="G27090" t="s">
        <v>89</v>
      </c>
      <c r="H27090" t="s">
        <v>13093</v>
      </c>
    </row>
    <row r="27091" spans="1:8" x14ac:dyDescent="0.2">
      <c r="A27091">
        <v>6.8109352699049101E+17</v>
      </c>
      <c r="B27091" t="s">
        <v>54657</v>
      </c>
      <c r="C27091" t="s">
        <v>54658</v>
      </c>
      <c r="D27091" s="1">
        <v>42365.573206018518</v>
      </c>
      <c r="E27091">
        <v>2213</v>
      </c>
      <c r="F27091">
        <v>5232</v>
      </c>
      <c r="G27091" t="s">
        <v>89</v>
      </c>
    </row>
    <row r="27092" spans="1:8" x14ac:dyDescent="0.2">
      <c r="A27092">
        <v>6.8109359464883405E+17</v>
      </c>
      <c r="B27092" t="s">
        <v>54659</v>
      </c>
      <c r="C27092" t="s">
        <v>54660</v>
      </c>
      <c r="D27092" s="1">
        <v>42365.573391203703</v>
      </c>
      <c r="E27092">
        <v>1376</v>
      </c>
      <c r="F27092">
        <v>3159</v>
      </c>
      <c r="G27092" t="s">
        <v>89</v>
      </c>
    </row>
    <row r="27093" spans="1:8" x14ac:dyDescent="0.2">
      <c r="A27093">
        <v>6.8109384994354304E+17</v>
      </c>
      <c r="B27093" t="s">
        <v>54661</v>
      </c>
      <c r="C27093" t="s">
        <v>54662</v>
      </c>
      <c r="D27093" s="1">
        <v>42365.574097222219</v>
      </c>
      <c r="E27093">
        <v>821</v>
      </c>
      <c r="F27093">
        <v>2211</v>
      </c>
      <c r="G27093">
        <f>_xlfn.SINGLE(CAC8438)</f>
        <v>0</v>
      </c>
    </row>
    <row r="27094" spans="1:8" x14ac:dyDescent="0.2">
      <c r="A27094">
        <v>6.8110949500785395E+17</v>
      </c>
      <c r="B27094" t="s">
        <v>54663</v>
      </c>
      <c r="C27094" t="s">
        <v>54664</v>
      </c>
      <c r="D27094" s="1">
        <v>42365.617268518516</v>
      </c>
      <c r="E27094">
        <v>927</v>
      </c>
      <c r="F27094">
        <v>3081</v>
      </c>
      <c r="G27094">
        <f>_xlfn.SINGLE( _xlfn.SINGLE( _xlfn.SINGLE(CAC8438)))</f>
        <v>0</v>
      </c>
    </row>
    <row r="27095" spans="1:8" x14ac:dyDescent="0.2">
      <c r="A27095">
        <v>6.8114061989760205E+17</v>
      </c>
      <c r="B27095" t="s">
        <v>54665</v>
      </c>
      <c r="C27095" t="s">
        <v>54666</v>
      </c>
      <c r="D27095" s="1">
        <v>42365.703159722223</v>
      </c>
      <c r="E27095">
        <v>910</v>
      </c>
      <c r="F27095">
        <v>2930</v>
      </c>
      <c r="G27095" t="s">
        <v>89</v>
      </c>
    </row>
    <row r="27096" spans="1:8" x14ac:dyDescent="0.2">
      <c r="A27096">
        <v>6.8114366070509901E+17</v>
      </c>
      <c r="B27096" t="s">
        <v>54667</v>
      </c>
      <c r="C27096" t="s">
        <v>54668</v>
      </c>
      <c r="D27096" s="1">
        <v>42365.711550925924</v>
      </c>
      <c r="E27096">
        <v>2273</v>
      </c>
      <c r="F27096">
        <v>4562</v>
      </c>
    </row>
    <row r="27097" spans="1:8" x14ac:dyDescent="0.2">
      <c r="A27097">
        <v>6.8114748953411904E+17</v>
      </c>
      <c r="B27097" t="s">
        <v>54669</v>
      </c>
      <c r="C27097" t="s">
        <v>54670</v>
      </c>
      <c r="D27097" s="1">
        <v>42365.722118055557</v>
      </c>
      <c r="E27097">
        <v>1407</v>
      </c>
      <c r="F27097">
        <v>3329</v>
      </c>
    </row>
    <row r="27098" spans="1:8" x14ac:dyDescent="0.2">
      <c r="A27098">
        <v>6.8114893468585498E+17</v>
      </c>
      <c r="B27098" t="s">
        <v>54671</v>
      </c>
      <c r="C27098" t="s">
        <v>54672</v>
      </c>
      <c r="D27098" s="1">
        <v>42365.726099537038</v>
      </c>
      <c r="E27098">
        <v>1430</v>
      </c>
      <c r="F27098">
        <v>3664</v>
      </c>
    </row>
    <row r="27099" spans="1:8" x14ac:dyDescent="0.2">
      <c r="A27099">
        <v>6.8115129219512704E+17</v>
      </c>
      <c r="B27099" t="s">
        <v>54673</v>
      </c>
      <c r="C27099" t="s">
        <v>54674</v>
      </c>
      <c r="D27099" s="1">
        <v>42365.732604166667</v>
      </c>
      <c r="E27099">
        <v>1187</v>
      </c>
      <c r="F27099">
        <v>3251</v>
      </c>
      <c r="G27099" t="s">
        <v>487</v>
      </c>
    </row>
    <row r="27100" spans="1:8" x14ac:dyDescent="0.2">
      <c r="A27100">
        <v>6.8115268229647501E+17</v>
      </c>
      <c r="B27100" t="s">
        <v>54675</v>
      </c>
      <c r="C27100" t="s">
        <v>54676</v>
      </c>
      <c r="D27100" s="1">
        <v>42365.736446759256</v>
      </c>
      <c r="E27100">
        <v>917</v>
      </c>
      <c r="F27100">
        <v>2523</v>
      </c>
      <c r="G27100" t="s">
        <v>215</v>
      </c>
    </row>
    <row r="27101" spans="1:8" x14ac:dyDescent="0.2">
      <c r="A27101">
        <v>6.8115505713657805E+17</v>
      </c>
      <c r="B27101" t="s">
        <v>54677</v>
      </c>
      <c r="C27101" t="s">
        <v>54678</v>
      </c>
      <c r="D27101" s="1">
        <v>42365.742997685185</v>
      </c>
      <c r="E27101">
        <v>1604</v>
      </c>
      <c r="F27101">
        <v>4262</v>
      </c>
      <c r="G27101" t="s">
        <v>89</v>
      </c>
    </row>
    <row r="27102" spans="1:8" x14ac:dyDescent="0.2">
      <c r="A27102">
        <v>6.8115582372950797E+17</v>
      </c>
      <c r="B27102" t="s">
        <v>54679</v>
      </c>
      <c r="C27102" t="s">
        <v>54680</v>
      </c>
      <c r="D27102" s="1">
        <v>42365.745115740741</v>
      </c>
      <c r="E27102">
        <v>694</v>
      </c>
      <c r="F27102">
        <v>2299</v>
      </c>
      <c r="G27102" t="s">
        <v>9029</v>
      </c>
    </row>
    <row r="27103" spans="1:8" x14ac:dyDescent="0.2">
      <c r="A27103">
        <v>6.81156670186192E+17</v>
      </c>
      <c r="B27103" t="s">
        <v>54681</v>
      </c>
      <c r="C27103" t="s">
        <v>54682</v>
      </c>
      <c r="D27103" s="1">
        <v>42365.747453703705</v>
      </c>
      <c r="E27103">
        <v>2004</v>
      </c>
      <c r="F27103">
        <v>4766</v>
      </c>
      <c r="G27103" t="s">
        <v>9029</v>
      </c>
    </row>
    <row r="27104" spans="1:8" x14ac:dyDescent="0.2">
      <c r="A27104">
        <v>6.8115740660532403E+17</v>
      </c>
      <c r="B27104" t="s">
        <v>54683</v>
      </c>
      <c r="C27104" t="s">
        <v>54684</v>
      </c>
      <c r="D27104" s="1">
        <v>42365.749479166669</v>
      </c>
      <c r="E27104">
        <v>1839</v>
      </c>
      <c r="F27104">
        <v>4649</v>
      </c>
    </row>
    <row r="27105" spans="1:8" x14ac:dyDescent="0.2">
      <c r="A27105">
        <v>6.8130946433983206E+17</v>
      </c>
      <c r="B27105" t="s">
        <v>54685</v>
      </c>
      <c r="C27105" t="s">
        <v>54686</v>
      </c>
      <c r="D27105" s="1">
        <v>42366.169085648151</v>
      </c>
      <c r="E27105">
        <v>1801</v>
      </c>
      <c r="F27105">
        <v>5341</v>
      </c>
    </row>
    <row r="27106" spans="1:8" x14ac:dyDescent="0.2">
      <c r="A27106">
        <v>6.8130986444285901E+17</v>
      </c>
      <c r="B27106" t="s">
        <v>54687</v>
      </c>
      <c r="C27106" t="s">
        <v>54688</v>
      </c>
      <c r="D27106" s="1">
        <v>42366.170185185183</v>
      </c>
      <c r="E27106">
        <v>1165</v>
      </c>
      <c r="F27106">
        <v>4210</v>
      </c>
      <c r="G27106" t="s">
        <v>215</v>
      </c>
    </row>
    <row r="27107" spans="1:8" x14ac:dyDescent="0.2">
      <c r="A27107">
        <v>6.8144754813396506E+17</v>
      </c>
      <c r="B27107" t="s">
        <v>54689</v>
      </c>
      <c r="C27107" t="s">
        <v>54690</v>
      </c>
      <c r="D27107" s="1">
        <v>42366.550115740742</v>
      </c>
      <c r="E27107">
        <v>5532</v>
      </c>
      <c r="F27107">
        <v>12828</v>
      </c>
    </row>
    <row r="27108" spans="1:8" x14ac:dyDescent="0.2">
      <c r="A27108">
        <v>6.8145221561422195E+17</v>
      </c>
      <c r="B27108" t="s">
        <v>54691</v>
      </c>
      <c r="C27108" t="s">
        <v>54692</v>
      </c>
      <c r="D27108" s="1">
        <v>42366.562997685185</v>
      </c>
      <c r="E27108">
        <v>2674</v>
      </c>
      <c r="F27108">
        <v>7837</v>
      </c>
    </row>
    <row r="27109" spans="1:8" x14ac:dyDescent="0.2">
      <c r="A27109">
        <v>6.8145508169956902E+17</v>
      </c>
      <c r="B27109" t="s">
        <v>54693</v>
      </c>
      <c r="C27109" t="s">
        <v>54694</v>
      </c>
      <c r="D27109" s="1">
        <v>42366.570902777778</v>
      </c>
      <c r="E27109">
        <v>2490</v>
      </c>
      <c r="F27109">
        <v>6752</v>
      </c>
    </row>
    <row r="27110" spans="1:8" x14ac:dyDescent="0.2">
      <c r="A27110">
        <v>6.8145716349202406E+17</v>
      </c>
      <c r="B27110" t="s">
        <v>54695</v>
      </c>
      <c r="C27110" t="s">
        <v>54696</v>
      </c>
      <c r="D27110" s="1">
        <v>42366.576655092591</v>
      </c>
      <c r="E27110">
        <v>3084</v>
      </c>
      <c r="F27110">
        <v>8367</v>
      </c>
    </row>
    <row r="27111" spans="1:8" x14ac:dyDescent="0.2">
      <c r="A27111">
        <v>6.8146826461516506E+17</v>
      </c>
      <c r="B27111" t="s">
        <v>54697</v>
      </c>
      <c r="C27111" t="s">
        <v>54698</v>
      </c>
      <c r="D27111" s="1">
        <v>42366.607291666667</v>
      </c>
      <c r="E27111">
        <v>3335</v>
      </c>
      <c r="F27111">
        <v>8254</v>
      </c>
    </row>
    <row r="27112" spans="1:8" x14ac:dyDescent="0.2">
      <c r="A27112">
        <v>6.8160688429026496E+17</v>
      </c>
      <c r="B27112" t="s">
        <v>54699</v>
      </c>
      <c r="C27112" t="s">
        <v>54700</v>
      </c>
      <c r="D27112" s="1">
        <v>42366.989803240744</v>
      </c>
      <c r="E27112">
        <v>1253</v>
      </c>
      <c r="F27112">
        <v>3353</v>
      </c>
      <c r="H27112" t="s">
        <v>390</v>
      </c>
    </row>
    <row r="27113" spans="1:8" x14ac:dyDescent="0.2">
      <c r="A27113">
        <v>6.8160845350101402E+17</v>
      </c>
      <c r="B27113" t="s">
        <v>54701</v>
      </c>
      <c r="C27113" t="s">
        <v>54702</v>
      </c>
      <c r="D27113" s="1">
        <v>42366.994131944448</v>
      </c>
      <c r="E27113">
        <v>1317</v>
      </c>
      <c r="F27113">
        <v>4071</v>
      </c>
      <c r="H27113" t="s">
        <v>390</v>
      </c>
    </row>
    <row r="27114" spans="1:8" x14ac:dyDescent="0.2">
      <c r="A27114">
        <v>6.8167825202966502E+17</v>
      </c>
      <c r="B27114" t="s">
        <v>54703</v>
      </c>
      <c r="C27114" t="s">
        <v>54704</v>
      </c>
      <c r="D27114" s="1">
        <v>42367.186736111114</v>
      </c>
      <c r="E27114">
        <v>845</v>
      </c>
      <c r="F27114">
        <v>2570</v>
      </c>
      <c r="H27114" t="s">
        <v>23328</v>
      </c>
    </row>
    <row r="27115" spans="1:8" x14ac:dyDescent="0.2">
      <c r="A27115">
        <v>6.8168121685315098E+17</v>
      </c>
      <c r="B27115" t="s">
        <v>54705</v>
      </c>
      <c r="C27115" t="s">
        <v>54706</v>
      </c>
      <c r="D27115" s="1">
        <v>42367.194918981484</v>
      </c>
      <c r="E27115">
        <v>809</v>
      </c>
      <c r="F27115">
        <v>2231</v>
      </c>
      <c r="G27115" t="s">
        <v>215</v>
      </c>
    </row>
    <row r="27116" spans="1:8" x14ac:dyDescent="0.2">
      <c r="A27116">
        <v>6.8168201957584E+17</v>
      </c>
      <c r="B27116" t="s">
        <v>54707</v>
      </c>
      <c r="C27116" t="s">
        <v>54708</v>
      </c>
      <c r="D27116" s="1">
        <v>42367.197141203702</v>
      </c>
      <c r="E27116">
        <v>600</v>
      </c>
      <c r="F27116">
        <v>2101</v>
      </c>
      <c r="G27116" t="s">
        <v>215</v>
      </c>
      <c r="H27116" t="s">
        <v>616</v>
      </c>
    </row>
    <row r="27117" spans="1:8" x14ac:dyDescent="0.2">
      <c r="A27117">
        <v>6.8168238910239898E+17</v>
      </c>
      <c r="B27117" t="s">
        <v>54709</v>
      </c>
      <c r="C27117" t="s">
        <v>54710</v>
      </c>
      <c r="D27117" s="1">
        <v>42367.198159722226</v>
      </c>
      <c r="E27117">
        <v>687</v>
      </c>
      <c r="F27117">
        <v>2401</v>
      </c>
      <c r="G27117" t="s">
        <v>215</v>
      </c>
      <c r="H27117" t="s">
        <v>390</v>
      </c>
    </row>
    <row r="27118" spans="1:8" x14ac:dyDescent="0.2">
      <c r="A27118">
        <v>6.8168254382607898E+17</v>
      </c>
      <c r="B27118" t="s">
        <v>54711</v>
      </c>
      <c r="C27118" t="s">
        <v>54712</v>
      </c>
      <c r="D27118" s="1">
        <v>42367.198587962965</v>
      </c>
      <c r="E27118">
        <v>836</v>
      </c>
      <c r="F27118">
        <v>2916</v>
      </c>
      <c r="G27118" t="s">
        <v>89</v>
      </c>
    </row>
    <row r="27119" spans="1:8" x14ac:dyDescent="0.2">
      <c r="A27119">
        <v>6.8168265343164403E+17</v>
      </c>
      <c r="B27119" t="s">
        <v>54713</v>
      </c>
      <c r="C27119" t="s">
        <v>54714</v>
      </c>
      <c r="D27119" s="1">
        <v>42367.198888888888</v>
      </c>
      <c r="E27119">
        <v>1794</v>
      </c>
      <c r="F27119">
        <v>3741</v>
      </c>
      <c r="G27119" t="s">
        <v>546</v>
      </c>
    </row>
    <row r="27120" spans="1:8" x14ac:dyDescent="0.2">
      <c r="A27120">
        <v>6.8168417095594803E+17</v>
      </c>
      <c r="B27120" t="s">
        <v>54715</v>
      </c>
      <c r="C27120" t="s">
        <v>54716</v>
      </c>
      <c r="D27120" s="1">
        <v>42367.2030787037</v>
      </c>
      <c r="E27120">
        <v>749</v>
      </c>
      <c r="F27120">
        <v>2316</v>
      </c>
      <c r="G27120" t="s">
        <v>487</v>
      </c>
    </row>
    <row r="27121" spans="1:8" x14ac:dyDescent="0.2">
      <c r="A27121">
        <v>6.8168440827391104E+17</v>
      </c>
      <c r="B27121" t="s">
        <v>54717</v>
      </c>
      <c r="C27121" t="s">
        <v>54718</v>
      </c>
      <c r="D27121" s="1">
        <v>42367.203726851854</v>
      </c>
      <c r="E27121">
        <v>1096</v>
      </c>
      <c r="F27121">
        <v>4073</v>
      </c>
      <c r="G27121" t="s">
        <v>215</v>
      </c>
      <c r="H27121" t="s">
        <v>390</v>
      </c>
    </row>
    <row r="27122" spans="1:8" x14ac:dyDescent="0.2">
      <c r="A27122">
        <v>6.8169395570094797E+17</v>
      </c>
      <c r="B27122" t="s">
        <v>54719</v>
      </c>
      <c r="C27122" t="s">
        <v>54720</v>
      </c>
      <c r="D27122" s="1">
        <v>42367.230069444442</v>
      </c>
      <c r="E27122">
        <v>2005</v>
      </c>
      <c r="F27122">
        <v>4857</v>
      </c>
    </row>
    <row r="27123" spans="1:8" x14ac:dyDescent="0.2">
      <c r="A27123">
        <v>6.8169455453432998E+17</v>
      </c>
      <c r="B27123" t="s">
        <v>54721</v>
      </c>
      <c r="C27123" t="s">
        <v>54722</v>
      </c>
      <c r="D27123" s="1">
        <v>42367.231724537036</v>
      </c>
      <c r="E27123">
        <v>959</v>
      </c>
      <c r="F27123">
        <v>2893</v>
      </c>
      <c r="G27123" t="s">
        <v>576</v>
      </c>
    </row>
    <row r="27124" spans="1:8" x14ac:dyDescent="0.2">
      <c r="A27124">
        <v>6.8169604045880896E+17</v>
      </c>
      <c r="B27124" t="s">
        <v>54723</v>
      </c>
      <c r="C27124" t="s">
        <v>54724</v>
      </c>
      <c r="D27124" s="1">
        <v>42367.235833333332</v>
      </c>
      <c r="E27124">
        <v>955</v>
      </c>
      <c r="F27124">
        <v>3242</v>
      </c>
      <c r="G27124" t="s">
        <v>215</v>
      </c>
    </row>
    <row r="27125" spans="1:8" x14ac:dyDescent="0.2">
      <c r="A27125">
        <v>6.8169872479656704E+17</v>
      </c>
      <c r="B27125" t="s">
        <v>54725</v>
      </c>
      <c r="C27125" t="s">
        <v>54726</v>
      </c>
      <c r="D27125" s="1">
        <v>42367.24322916667</v>
      </c>
      <c r="E27125">
        <v>726</v>
      </c>
      <c r="F27125">
        <v>2307</v>
      </c>
      <c r="G27125" t="s">
        <v>9029</v>
      </c>
    </row>
    <row r="27126" spans="1:8" x14ac:dyDescent="0.2">
      <c r="A27126">
        <v>6.8169892165205094E+17</v>
      </c>
      <c r="B27126" t="s">
        <v>54727</v>
      </c>
      <c r="C27126" t="s">
        <v>54728</v>
      </c>
      <c r="D27126" s="1">
        <v>42367.243773148148</v>
      </c>
      <c r="E27126">
        <v>581</v>
      </c>
      <c r="F27126">
        <v>2066</v>
      </c>
      <c r="G27126" t="s">
        <v>487</v>
      </c>
    </row>
    <row r="27127" spans="1:8" x14ac:dyDescent="0.2">
      <c r="A27127">
        <v>6.8180330792970995E+17</v>
      </c>
      <c r="B27127" t="s">
        <v>54729</v>
      </c>
      <c r="C27127" t="s">
        <v>54730</v>
      </c>
      <c r="D27127" s="1">
        <v>42367.531828703701</v>
      </c>
      <c r="E27127">
        <v>636</v>
      </c>
      <c r="F27127">
        <v>2865</v>
      </c>
      <c r="G27127" t="s">
        <v>89</v>
      </c>
    </row>
    <row r="27128" spans="1:8" x14ac:dyDescent="0.2">
      <c r="A27128">
        <v>6.8181644309315904E+17</v>
      </c>
      <c r="B27128" t="s">
        <v>54731</v>
      </c>
      <c r="C27128" t="s">
        <v>54732</v>
      </c>
      <c r="D27128" s="1">
        <v>42367.568078703705</v>
      </c>
      <c r="E27128">
        <v>1955</v>
      </c>
      <c r="F27128">
        <v>4173</v>
      </c>
      <c r="H27128" t="s">
        <v>54733</v>
      </c>
    </row>
    <row r="27129" spans="1:8" x14ac:dyDescent="0.2">
      <c r="A27129">
        <v>6.8184559102713395E+17</v>
      </c>
      <c r="B27129" t="s">
        <v>54734</v>
      </c>
      <c r="C27129" t="s">
        <v>54735</v>
      </c>
      <c r="D27129" s="1">
        <v>42367.648506944446</v>
      </c>
      <c r="E27129">
        <v>3001</v>
      </c>
      <c r="F27129">
        <v>8017</v>
      </c>
    </row>
    <row r="27130" spans="1:8" x14ac:dyDescent="0.2">
      <c r="A27130">
        <v>6.8184701230479706E+17</v>
      </c>
      <c r="B27130" t="s">
        <v>54736</v>
      </c>
      <c r="C27130" t="s">
        <v>54737</v>
      </c>
      <c r="D27130" s="1">
        <v>42367.652430555558</v>
      </c>
      <c r="E27130">
        <v>3468</v>
      </c>
      <c r="F27130">
        <v>8753</v>
      </c>
    </row>
    <row r="27131" spans="1:8" x14ac:dyDescent="0.2">
      <c r="A27131">
        <v>6.8191007490690598E+17</v>
      </c>
      <c r="B27131" t="s">
        <v>54738</v>
      </c>
      <c r="C27131" t="s">
        <v>54739</v>
      </c>
      <c r="D27131" s="1">
        <v>42367.82644675926</v>
      </c>
      <c r="E27131">
        <v>1101</v>
      </c>
      <c r="F27131">
        <v>4015</v>
      </c>
      <c r="H27131" t="s">
        <v>390</v>
      </c>
    </row>
    <row r="27132" spans="1:8" x14ac:dyDescent="0.2">
      <c r="A27132">
        <v>6.8191766351436506E+17</v>
      </c>
      <c r="B27132" t="s">
        <v>54740</v>
      </c>
      <c r="C27132" t="s">
        <v>54741</v>
      </c>
      <c r="D27132" s="1">
        <v>42367.847395833334</v>
      </c>
      <c r="E27132">
        <v>1642</v>
      </c>
      <c r="F27132">
        <v>4838</v>
      </c>
    </row>
    <row r="27133" spans="1:8" x14ac:dyDescent="0.2">
      <c r="A27133">
        <v>6.8193687722249395E+17</v>
      </c>
      <c r="B27133" t="s">
        <v>54742</v>
      </c>
      <c r="C27133" t="s">
        <v>54743</v>
      </c>
      <c r="D27133" s="1">
        <v>42367.900405092594</v>
      </c>
      <c r="E27133">
        <v>1838</v>
      </c>
      <c r="F27133">
        <v>4314</v>
      </c>
      <c r="G27133" t="s">
        <v>89</v>
      </c>
      <c r="H27133" t="s">
        <v>390</v>
      </c>
    </row>
    <row r="27134" spans="1:8" x14ac:dyDescent="0.2">
      <c r="A27134">
        <v>6.8197145326111898E+17</v>
      </c>
      <c r="B27134" t="s">
        <v>54744</v>
      </c>
      <c r="C27134" t="s">
        <v>54745</v>
      </c>
      <c r="D27134" s="1">
        <v>42367.995821759258</v>
      </c>
      <c r="E27134">
        <v>3006</v>
      </c>
      <c r="F27134">
        <v>6281</v>
      </c>
      <c r="H27134" t="s">
        <v>13093</v>
      </c>
    </row>
    <row r="27135" spans="1:8" x14ac:dyDescent="0.2">
      <c r="A27135">
        <v>6.8199731392597606E+17</v>
      </c>
      <c r="B27135" t="s">
        <v>54746</v>
      </c>
      <c r="C27135" t="s">
        <v>54747</v>
      </c>
      <c r="D27135" s="1">
        <v>42368.067187499997</v>
      </c>
      <c r="E27135">
        <v>711</v>
      </c>
      <c r="F27135">
        <v>2363</v>
      </c>
      <c r="G27135" t="s">
        <v>89</v>
      </c>
    </row>
    <row r="27136" spans="1:8" x14ac:dyDescent="0.2">
      <c r="A27136">
        <v>6.8199742535609498E+17</v>
      </c>
      <c r="B27136" t="s">
        <v>54748</v>
      </c>
      <c r="C27136" t="s">
        <v>54749</v>
      </c>
      <c r="D27136" s="1">
        <v>42368.067488425928</v>
      </c>
      <c r="E27136">
        <v>1029</v>
      </c>
      <c r="F27136">
        <v>3213</v>
      </c>
    </row>
    <row r="27137" spans="1:8" x14ac:dyDescent="0.2">
      <c r="A27137">
        <v>6.8199748174008704E+17</v>
      </c>
      <c r="B27137" t="s">
        <v>54750</v>
      </c>
      <c r="C27137" t="s">
        <v>54751</v>
      </c>
      <c r="D27137" s="1">
        <v>42368.067650462966</v>
      </c>
      <c r="E27137">
        <v>913</v>
      </c>
      <c r="F27137">
        <v>2845</v>
      </c>
      <c r="G27137" t="s">
        <v>89</v>
      </c>
    </row>
    <row r="27138" spans="1:8" x14ac:dyDescent="0.2">
      <c r="A27138">
        <v>6.82048994705584E+17</v>
      </c>
      <c r="B27138" t="s">
        <v>54752</v>
      </c>
      <c r="C27138" t="s">
        <v>54753</v>
      </c>
      <c r="D27138" s="1">
        <v>42368.209791666668</v>
      </c>
      <c r="E27138">
        <v>2072</v>
      </c>
      <c r="F27138">
        <v>5555</v>
      </c>
      <c r="H27138" t="s">
        <v>616</v>
      </c>
    </row>
    <row r="27139" spans="1:8" x14ac:dyDescent="0.2">
      <c r="A27139">
        <v>6.8217731162246694E+17</v>
      </c>
      <c r="B27139" t="s">
        <v>54754</v>
      </c>
      <c r="C27139" t="s">
        <v>54755</v>
      </c>
      <c r="D27139" s="1">
        <v>42368.563877314817</v>
      </c>
      <c r="E27139">
        <v>592</v>
      </c>
      <c r="F27139">
        <v>2242</v>
      </c>
      <c r="G27139" t="s">
        <v>215</v>
      </c>
    </row>
    <row r="27140" spans="1:8" x14ac:dyDescent="0.2">
      <c r="A27140">
        <v>6.8218640262118605E+17</v>
      </c>
      <c r="B27140" t="s">
        <v>54756</v>
      </c>
      <c r="C27140" t="s">
        <v>54757</v>
      </c>
      <c r="D27140" s="1">
        <v>42368.588969907411</v>
      </c>
      <c r="E27140">
        <v>1101</v>
      </c>
      <c r="F27140">
        <v>3997</v>
      </c>
    </row>
    <row r="27141" spans="1:8" x14ac:dyDescent="0.2">
      <c r="A27141">
        <v>6.8218739397012595E+17</v>
      </c>
      <c r="B27141" t="s">
        <v>54758</v>
      </c>
      <c r="C27141" t="s">
        <v>54759</v>
      </c>
      <c r="D27141" s="1">
        <v>42368.59170138889</v>
      </c>
      <c r="E27141">
        <v>1388</v>
      </c>
      <c r="F27141">
        <v>3807</v>
      </c>
      <c r="G27141" t="s">
        <v>215</v>
      </c>
    </row>
    <row r="27142" spans="1:8" x14ac:dyDescent="0.2">
      <c r="A27142">
        <v>6.8218760368112794E+17</v>
      </c>
      <c r="B27142" t="s">
        <v>54760</v>
      </c>
      <c r="C27142" t="s">
        <v>54761</v>
      </c>
      <c r="D27142" s="1">
        <v>42368.592280092591</v>
      </c>
      <c r="E27142">
        <v>606</v>
      </c>
      <c r="F27142">
        <v>2136</v>
      </c>
      <c r="G27142" t="s">
        <v>215</v>
      </c>
    </row>
    <row r="27143" spans="1:8" x14ac:dyDescent="0.2">
      <c r="A27143">
        <v>6.8218814659603597E+17</v>
      </c>
      <c r="B27143" t="s">
        <v>54762</v>
      </c>
      <c r="C27143" t="s">
        <v>54763</v>
      </c>
      <c r="D27143" s="1">
        <v>42368.593784722223</v>
      </c>
      <c r="E27143">
        <v>1058</v>
      </c>
      <c r="F27143">
        <v>3183</v>
      </c>
      <c r="G27143" t="s">
        <v>89</v>
      </c>
    </row>
    <row r="27144" spans="1:8" x14ac:dyDescent="0.2">
      <c r="A27144">
        <v>6.8218842040016794E+17</v>
      </c>
      <c r="B27144" t="s">
        <v>54764</v>
      </c>
      <c r="C27144" t="s">
        <v>54765</v>
      </c>
      <c r="D27144" s="1">
        <v>42368.594537037039</v>
      </c>
      <c r="E27144">
        <v>551</v>
      </c>
      <c r="F27144">
        <v>1981</v>
      </c>
      <c r="G27144" t="s">
        <v>487</v>
      </c>
    </row>
    <row r="27145" spans="1:8" x14ac:dyDescent="0.2">
      <c r="A27145">
        <v>6.8218851698664602E+17</v>
      </c>
      <c r="B27145" t="s">
        <v>54766</v>
      </c>
      <c r="C27145" t="s">
        <v>54767</v>
      </c>
      <c r="D27145" s="1">
        <v>42368.59480324074</v>
      </c>
      <c r="E27145">
        <v>1111</v>
      </c>
      <c r="F27145">
        <v>3304</v>
      </c>
      <c r="G27145" t="s">
        <v>487</v>
      </c>
      <c r="H27145" t="s">
        <v>390</v>
      </c>
    </row>
    <row r="27146" spans="1:8" x14ac:dyDescent="0.2">
      <c r="A27146">
        <v>6.8220111194882406E+17</v>
      </c>
      <c r="B27146" t="s">
        <v>54768</v>
      </c>
      <c r="C27146" t="s">
        <v>54769</v>
      </c>
      <c r="D27146" s="1">
        <v>42368.629560185182</v>
      </c>
      <c r="E27146">
        <v>863</v>
      </c>
      <c r="F27146">
        <v>2661</v>
      </c>
      <c r="G27146" t="s">
        <v>89</v>
      </c>
    </row>
    <row r="27147" spans="1:8" x14ac:dyDescent="0.2">
      <c r="A27147">
        <v>6.8222027987197901E+17</v>
      </c>
      <c r="B27147" t="s">
        <v>54770</v>
      </c>
      <c r="C27147" t="s">
        <v>54771</v>
      </c>
      <c r="D27147" s="1">
        <v>42368.682453703703</v>
      </c>
      <c r="E27147">
        <v>630</v>
      </c>
      <c r="F27147">
        <v>2077</v>
      </c>
      <c r="G27147" t="s">
        <v>215</v>
      </c>
    </row>
    <row r="27148" spans="1:8" x14ac:dyDescent="0.2">
      <c r="A27148">
        <v>6.8222781639452198E+17</v>
      </c>
      <c r="B27148" t="s">
        <v>54772</v>
      </c>
      <c r="C27148" t="s">
        <v>54773</v>
      </c>
      <c r="D27148" s="1">
        <v>42368.703252314815</v>
      </c>
      <c r="E27148">
        <v>755</v>
      </c>
      <c r="F27148">
        <v>2763</v>
      </c>
      <c r="G27148" t="s">
        <v>215</v>
      </c>
    </row>
    <row r="27149" spans="1:8" x14ac:dyDescent="0.2">
      <c r="A27149">
        <v>6.8226708827111002E+17</v>
      </c>
      <c r="B27149" t="s">
        <v>54774</v>
      </c>
      <c r="C27149" t="s">
        <v>54775</v>
      </c>
      <c r="D27149" s="1">
        <v>42368.811620370368</v>
      </c>
      <c r="E27149">
        <v>1020</v>
      </c>
      <c r="F27149">
        <v>3149</v>
      </c>
      <c r="G27149" t="s">
        <v>89</v>
      </c>
      <c r="H27149" t="s">
        <v>390</v>
      </c>
    </row>
    <row r="27150" spans="1:8" x14ac:dyDescent="0.2">
      <c r="A27150">
        <v>6.8229122889811494E+17</v>
      </c>
      <c r="B27150" t="s">
        <v>54776</v>
      </c>
      <c r="C27150" t="s">
        <v>54777</v>
      </c>
      <c r="D27150" s="1">
        <v>42368.878229166665</v>
      </c>
      <c r="E27150">
        <v>1236</v>
      </c>
      <c r="F27150">
        <v>3730</v>
      </c>
      <c r="H27150" t="s">
        <v>616</v>
      </c>
    </row>
    <row r="27151" spans="1:8" x14ac:dyDescent="0.2">
      <c r="A27151">
        <v>6.8229734624016704E+17</v>
      </c>
      <c r="B27151" t="s">
        <v>54778</v>
      </c>
      <c r="C27151" t="s">
        <v>54779</v>
      </c>
      <c r="D27151" s="1">
        <v>42368.895115740743</v>
      </c>
      <c r="E27151">
        <v>1759</v>
      </c>
      <c r="F27151">
        <v>4501</v>
      </c>
      <c r="G27151" t="s">
        <v>576</v>
      </c>
    </row>
    <row r="27152" spans="1:8" x14ac:dyDescent="0.2">
      <c r="A27152">
        <v>6.8231078456371994E+17</v>
      </c>
      <c r="B27152" t="s">
        <v>54780</v>
      </c>
      <c r="C27152" t="s">
        <v>54781</v>
      </c>
      <c r="D27152" s="1">
        <v>42368.932199074072</v>
      </c>
      <c r="E27152">
        <v>1430</v>
      </c>
      <c r="F27152">
        <v>3708</v>
      </c>
      <c r="H27152" t="s">
        <v>616</v>
      </c>
    </row>
    <row r="27153" spans="1:8" x14ac:dyDescent="0.2">
      <c r="A27153">
        <v>6.8231951025115904E+17</v>
      </c>
      <c r="B27153" t="s">
        <v>54782</v>
      </c>
      <c r="C27153" t="s">
        <v>54783</v>
      </c>
      <c r="D27153" s="1">
        <v>42368.956273148149</v>
      </c>
      <c r="E27153">
        <v>2495</v>
      </c>
      <c r="F27153">
        <v>5975</v>
      </c>
    </row>
    <row r="27154" spans="1:8" x14ac:dyDescent="0.2">
      <c r="A27154">
        <v>6.8241377660017395E+17</v>
      </c>
      <c r="B27154" t="s">
        <v>54784</v>
      </c>
      <c r="C27154" t="s">
        <v>54785</v>
      </c>
      <c r="D27154" s="1">
        <v>42369.216400462959</v>
      </c>
      <c r="E27154">
        <v>756</v>
      </c>
      <c r="F27154">
        <v>2722</v>
      </c>
      <c r="G27154" t="s">
        <v>89</v>
      </c>
    </row>
    <row r="27155" spans="1:8" x14ac:dyDescent="0.2">
      <c r="A27155">
        <v>6.8241475994218394E+17</v>
      </c>
      <c r="B27155" t="s">
        <v>54786</v>
      </c>
      <c r="C27155" t="s">
        <v>54787</v>
      </c>
      <c r="D27155" s="1">
        <v>42369.21912037037</v>
      </c>
      <c r="E27155">
        <v>1442</v>
      </c>
      <c r="F27155">
        <v>4872</v>
      </c>
    </row>
    <row r="27156" spans="1:8" x14ac:dyDescent="0.2">
      <c r="A27156">
        <v>6.8242630221801395E+17</v>
      </c>
      <c r="B27156" t="s">
        <v>54788</v>
      </c>
      <c r="C27156" t="s">
        <v>54789</v>
      </c>
      <c r="D27156" s="1">
        <v>42369.250960648147</v>
      </c>
      <c r="E27156">
        <v>686</v>
      </c>
      <c r="F27156">
        <v>2483</v>
      </c>
      <c r="G27156" t="s">
        <v>215</v>
      </c>
      <c r="H27156" t="s">
        <v>616</v>
      </c>
    </row>
    <row r="27157" spans="1:8" x14ac:dyDescent="0.2">
      <c r="A27157">
        <v>6.8242853685511706E+17</v>
      </c>
      <c r="B27157" t="s">
        <v>54790</v>
      </c>
      <c r="C27157" t="s">
        <v>54791</v>
      </c>
      <c r="D27157" s="1">
        <v>42369.25712962963</v>
      </c>
      <c r="E27157">
        <v>1966</v>
      </c>
      <c r="F27157">
        <v>5575</v>
      </c>
      <c r="G27157" t="s">
        <v>215</v>
      </c>
    </row>
    <row r="27158" spans="1:8" x14ac:dyDescent="0.2">
      <c r="A27158">
        <v>6.8249960119525299E+17</v>
      </c>
      <c r="B27158" t="s">
        <v>54792</v>
      </c>
      <c r="C27158" t="s">
        <v>54793</v>
      </c>
      <c r="D27158" s="1">
        <v>42369.453229166669</v>
      </c>
      <c r="E27158">
        <v>1146</v>
      </c>
      <c r="F27158">
        <v>2708</v>
      </c>
      <c r="G27158" t="s">
        <v>54794</v>
      </c>
    </row>
    <row r="27159" spans="1:8" x14ac:dyDescent="0.2">
      <c r="A27159">
        <v>6.8249982530947802E+17</v>
      </c>
      <c r="B27159" t="s">
        <v>54795</v>
      </c>
      <c r="C27159" t="s">
        <v>54796</v>
      </c>
      <c r="D27159" s="1">
        <v>42369.45385416667</v>
      </c>
      <c r="E27159">
        <v>658</v>
      </c>
      <c r="F27159">
        <v>2190</v>
      </c>
      <c r="G27159" t="s">
        <v>215</v>
      </c>
    </row>
    <row r="27160" spans="1:8" x14ac:dyDescent="0.2">
      <c r="A27160">
        <v>6.8250065504350605E+17</v>
      </c>
      <c r="B27160" t="s">
        <v>54797</v>
      </c>
      <c r="C27160" t="s">
        <v>54798</v>
      </c>
      <c r="D27160" s="1">
        <v>42369.456145833334</v>
      </c>
      <c r="E27160">
        <v>437</v>
      </c>
      <c r="F27160">
        <v>1675</v>
      </c>
      <c r="G27160" t="s">
        <v>487</v>
      </c>
    </row>
    <row r="27161" spans="1:8" x14ac:dyDescent="0.2">
      <c r="A27161">
        <v>6.8250101645409805E+17</v>
      </c>
      <c r="B27161" t="s">
        <v>54799</v>
      </c>
      <c r="C27161" t="s">
        <v>54800</v>
      </c>
      <c r="D27161" s="1">
        <v>42369.457141203704</v>
      </c>
      <c r="E27161">
        <v>556</v>
      </c>
      <c r="F27161">
        <v>2047</v>
      </c>
      <c r="G27161" t="s">
        <v>487</v>
      </c>
    </row>
    <row r="27162" spans="1:8" x14ac:dyDescent="0.2">
      <c r="A27162">
        <v>6.8250260883416998E+17</v>
      </c>
      <c r="B27162" t="s">
        <v>54801</v>
      </c>
      <c r="C27162" t="s">
        <v>54802</v>
      </c>
      <c r="D27162" s="1">
        <v>42369.461527777778</v>
      </c>
      <c r="E27162">
        <v>1151</v>
      </c>
      <c r="F27162">
        <v>3591</v>
      </c>
      <c r="G27162" t="s">
        <v>89</v>
      </c>
    </row>
    <row r="27163" spans="1:8" x14ac:dyDescent="0.2">
      <c r="A27163">
        <v>6.8250413064512704E+17</v>
      </c>
      <c r="B27163" t="s">
        <v>54803</v>
      </c>
      <c r="C27163" t="s">
        <v>54804</v>
      </c>
      <c r="D27163" s="1">
        <v>42369.465729166666</v>
      </c>
      <c r="E27163">
        <v>327</v>
      </c>
      <c r="F27163">
        <v>1259</v>
      </c>
      <c r="G27163" t="s">
        <v>487</v>
      </c>
    </row>
    <row r="27164" spans="1:8" x14ac:dyDescent="0.2">
      <c r="A27164">
        <v>6.8250531678165402E+17</v>
      </c>
      <c r="B27164" t="s">
        <v>54805</v>
      </c>
      <c r="C27164" t="s">
        <v>54806</v>
      </c>
      <c r="D27164" s="1">
        <v>42369.469004629631</v>
      </c>
      <c r="E27164">
        <v>702</v>
      </c>
      <c r="F27164">
        <v>2640</v>
      </c>
      <c r="G27164" t="s">
        <v>576</v>
      </c>
    </row>
    <row r="27165" spans="1:8" x14ac:dyDescent="0.2">
      <c r="A27165">
        <v>6.8250863380504102E+17</v>
      </c>
      <c r="B27165" t="s">
        <v>54807</v>
      </c>
      <c r="C27165" t="s">
        <v>54808</v>
      </c>
      <c r="D27165" s="1">
        <v>42369.478159722225</v>
      </c>
      <c r="E27165">
        <v>1048</v>
      </c>
      <c r="F27165">
        <v>3081</v>
      </c>
      <c r="G27165" t="s">
        <v>89</v>
      </c>
    </row>
    <row r="27166" spans="1:8" x14ac:dyDescent="0.2">
      <c r="A27166">
        <v>6.8251221442782797E+17</v>
      </c>
      <c r="B27166" t="s">
        <v>54809</v>
      </c>
      <c r="C27166" t="s">
        <v>54810</v>
      </c>
      <c r="D27166" s="1">
        <v>42369.488043981481</v>
      </c>
      <c r="E27166">
        <v>1107</v>
      </c>
      <c r="F27166">
        <v>3024</v>
      </c>
      <c r="G27166" t="s">
        <v>89</v>
      </c>
    </row>
    <row r="27167" spans="1:8" x14ac:dyDescent="0.2">
      <c r="A27167">
        <v>6.8251315143119603E+17</v>
      </c>
      <c r="B27167" t="s">
        <v>54811</v>
      </c>
      <c r="C27167" t="s">
        <v>54812</v>
      </c>
      <c r="D27167" s="1">
        <v>42369.490624999999</v>
      </c>
      <c r="E27167">
        <v>550</v>
      </c>
      <c r="F27167">
        <v>1734</v>
      </c>
      <c r="G27167" t="s">
        <v>89</v>
      </c>
    </row>
    <row r="27168" spans="1:8" x14ac:dyDescent="0.2">
      <c r="A27168">
        <v>6.8251484957905702E+17</v>
      </c>
      <c r="B27168" t="s">
        <v>54813</v>
      </c>
      <c r="C27168" t="s">
        <v>54814</v>
      </c>
      <c r="D27168" s="1">
        <v>42369.495312500003</v>
      </c>
      <c r="E27168">
        <v>1211</v>
      </c>
      <c r="F27168">
        <v>3875</v>
      </c>
      <c r="G27168" t="s">
        <v>89</v>
      </c>
    </row>
    <row r="27169" spans="1:8" x14ac:dyDescent="0.2">
      <c r="A27169">
        <v>6.8251687474837504E+17</v>
      </c>
      <c r="B27169" t="s">
        <v>54815</v>
      </c>
      <c r="C27169" t="s">
        <v>54816</v>
      </c>
      <c r="D27169" s="1">
        <v>42369.500902777778</v>
      </c>
      <c r="E27169">
        <v>892</v>
      </c>
      <c r="F27169">
        <v>2420</v>
      </c>
      <c r="G27169" t="s">
        <v>215</v>
      </c>
    </row>
    <row r="27170" spans="1:8" x14ac:dyDescent="0.2">
      <c r="A27170">
        <v>6.8254463013986304E+17</v>
      </c>
      <c r="B27170" t="s">
        <v>54817</v>
      </c>
      <c r="C27170" t="s">
        <v>54818</v>
      </c>
      <c r="D27170" s="1">
        <v>42369.577488425923</v>
      </c>
      <c r="E27170">
        <v>1904</v>
      </c>
      <c r="F27170">
        <v>4865</v>
      </c>
      <c r="H27170" t="s">
        <v>616</v>
      </c>
    </row>
    <row r="27171" spans="1:8" x14ac:dyDescent="0.2">
      <c r="A27171">
        <v>6.8257878391275904E+17</v>
      </c>
      <c r="B27171" t="s">
        <v>54819</v>
      </c>
      <c r="C27171" t="s">
        <v>54820</v>
      </c>
      <c r="D27171" s="1">
        <v>42369.671736111108</v>
      </c>
      <c r="E27171">
        <v>1551</v>
      </c>
      <c r="F27171">
        <v>4849</v>
      </c>
      <c r="G27171" t="s">
        <v>89</v>
      </c>
    </row>
    <row r="27172" spans="1:8" x14ac:dyDescent="0.2">
      <c r="A27172">
        <v>6.8260529385600205E+17</v>
      </c>
      <c r="B27172" t="s">
        <v>54821</v>
      </c>
      <c r="C27172" t="s">
        <v>54822</v>
      </c>
      <c r="D27172" s="1">
        <v>42369.744884259257</v>
      </c>
      <c r="E27172">
        <v>1766</v>
      </c>
      <c r="F27172">
        <v>7182</v>
      </c>
      <c r="G27172" t="s">
        <v>89</v>
      </c>
      <c r="H27172" t="s">
        <v>390</v>
      </c>
    </row>
    <row r="27173" spans="1:8" x14ac:dyDescent="0.2">
      <c r="A27173">
        <v>6.82635132038176E+17</v>
      </c>
      <c r="B27173" t="s">
        <v>54823</v>
      </c>
      <c r="C27173" t="s">
        <v>54824</v>
      </c>
      <c r="D27173" s="1">
        <v>42369.827222222222</v>
      </c>
      <c r="E27173">
        <v>2073</v>
      </c>
      <c r="F27173">
        <v>5166</v>
      </c>
    </row>
    <row r="27174" spans="1:8" x14ac:dyDescent="0.2">
      <c r="A27174">
        <v>6.8270065730498906E+17</v>
      </c>
      <c r="B27174" t="s">
        <v>54825</v>
      </c>
      <c r="C27174" t="s">
        <v>54826</v>
      </c>
      <c r="D27174" s="1">
        <v>42370.008043981485</v>
      </c>
      <c r="E27174">
        <v>2379</v>
      </c>
      <c r="F27174">
        <v>5904</v>
      </c>
    </row>
    <row r="27175" spans="1:8" x14ac:dyDescent="0.2">
      <c r="A27175">
        <v>6.8270323349261901E+17</v>
      </c>
      <c r="B27175" t="s">
        <v>54827</v>
      </c>
      <c r="C27175" t="s">
        <v>54828</v>
      </c>
      <c r="D27175" s="1">
        <v>42370.015150462961</v>
      </c>
      <c r="E27175">
        <v>5969</v>
      </c>
      <c r="F27175">
        <v>14936</v>
      </c>
    </row>
    <row r="27176" spans="1:8" x14ac:dyDescent="0.2">
      <c r="A27176">
        <v>6.8272397344928896E+17</v>
      </c>
      <c r="B27176" t="s">
        <v>54829</v>
      </c>
      <c r="C27176" t="s">
        <v>54830</v>
      </c>
      <c r="D27176" s="1">
        <v>42370.072384259256</v>
      </c>
      <c r="E27176">
        <v>1776</v>
      </c>
      <c r="F27176">
        <v>5742</v>
      </c>
      <c r="G27176" t="s">
        <v>89</v>
      </c>
    </row>
    <row r="27177" spans="1:8" x14ac:dyDescent="0.2">
      <c r="A27177">
        <v>6.8276454440243994E+17</v>
      </c>
      <c r="B27177" t="s">
        <v>54831</v>
      </c>
      <c r="C27177" t="s">
        <v>54832</v>
      </c>
      <c r="D27177" s="1">
        <v>42370.184340277781</v>
      </c>
      <c r="E27177">
        <v>2887</v>
      </c>
      <c r="F27177">
        <v>7363</v>
      </c>
    </row>
    <row r="27178" spans="1:8" x14ac:dyDescent="0.2">
      <c r="A27178">
        <v>6.82792967736848E+17</v>
      </c>
      <c r="B27178" t="s">
        <v>54833</v>
      </c>
      <c r="C27178" t="s">
        <v>54834</v>
      </c>
      <c r="D27178" s="1">
        <v>42370.262766203705</v>
      </c>
      <c r="E27178">
        <v>2882</v>
      </c>
      <c r="F27178">
        <v>7839</v>
      </c>
      <c r="H27178" t="s">
        <v>390</v>
      </c>
    </row>
    <row r="27179" spans="1:8" x14ac:dyDescent="0.2">
      <c r="A27179">
        <v>6.8280532021798003E+17</v>
      </c>
      <c r="B27179" t="s">
        <v>54835</v>
      </c>
      <c r="C27179" t="s">
        <v>54836</v>
      </c>
      <c r="D27179" s="1">
        <v>42370.296851851854</v>
      </c>
      <c r="E27179">
        <v>1683</v>
      </c>
      <c r="F27179">
        <v>7222</v>
      </c>
      <c r="H27179" t="s">
        <v>390</v>
      </c>
    </row>
    <row r="27180" spans="1:8" x14ac:dyDescent="0.2">
      <c r="A27180">
        <v>6.8280547716877901E+17</v>
      </c>
      <c r="B27180" t="s">
        <v>54837</v>
      </c>
      <c r="C27180" t="s">
        <v>54838</v>
      </c>
      <c r="D27180" s="1">
        <v>42370.297291666669</v>
      </c>
      <c r="E27180">
        <v>2318</v>
      </c>
      <c r="F27180">
        <v>6390</v>
      </c>
      <c r="G27180" t="s">
        <v>89</v>
      </c>
    </row>
    <row r="27181" spans="1:8" x14ac:dyDescent="0.2">
      <c r="A27181">
        <v>6.8303746450474496E+17</v>
      </c>
      <c r="B27181" t="s">
        <v>54839</v>
      </c>
      <c r="C27181" t="s">
        <v>54840</v>
      </c>
      <c r="D27181" s="1">
        <v>42370.9374537037</v>
      </c>
      <c r="E27181">
        <v>766</v>
      </c>
      <c r="F27181">
        <v>2848</v>
      </c>
      <c r="G27181" t="s">
        <v>576</v>
      </c>
    </row>
    <row r="27182" spans="1:8" x14ac:dyDescent="0.2">
      <c r="A27182">
        <v>6.83060169677344E+17</v>
      </c>
      <c r="B27182" t="s">
        <v>54841</v>
      </c>
      <c r="C27182" t="s">
        <v>54842</v>
      </c>
      <c r="D27182" s="1">
        <v>42371.000104166669</v>
      </c>
      <c r="E27182">
        <v>2206</v>
      </c>
      <c r="F27182">
        <v>7288</v>
      </c>
    </row>
    <row r="27183" spans="1:8" x14ac:dyDescent="0.2">
      <c r="A27183">
        <v>6.8306065409853005E+17</v>
      </c>
      <c r="B27183" t="s">
        <v>54843</v>
      </c>
      <c r="C27183" t="s">
        <v>54844</v>
      </c>
      <c r="D27183" s="1">
        <v>42371.001446759263</v>
      </c>
      <c r="E27183">
        <v>552</v>
      </c>
      <c r="F27183">
        <v>2375</v>
      </c>
      <c r="G27183" t="s">
        <v>215</v>
      </c>
    </row>
    <row r="27184" spans="1:8" x14ac:dyDescent="0.2">
      <c r="A27184">
        <v>6.8306167824690304E+17</v>
      </c>
      <c r="B27184" t="s">
        <v>54845</v>
      </c>
      <c r="C27184" t="s">
        <v>54846</v>
      </c>
      <c r="D27184" s="1">
        <v>42371.004270833335</v>
      </c>
      <c r="E27184">
        <v>755</v>
      </c>
      <c r="F27184">
        <v>2639</v>
      </c>
      <c r="G27184" t="s">
        <v>89</v>
      </c>
    </row>
    <row r="27185" spans="1:8" x14ac:dyDescent="0.2">
      <c r="A27185">
        <v>6.8306222049071501E+17</v>
      </c>
      <c r="B27185" t="s">
        <v>54847</v>
      </c>
      <c r="C27185" t="s">
        <v>54848</v>
      </c>
      <c r="D27185" s="1">
        <v>42371.00576388889</v>
      </c>
      <c r="E27185">
        <v>742</v>
      </c>
      <c r="F27185">
        <v>2997</v>
      </c>
      <c r="G27185" t="s">
        <v>89</v>
      </c>
    </row>
    <row r="27186" spans="1:8" x14ac:dyDescent="0.2">
      <c r="A27186">
        <v>6.8306275143489894E+17</v>
      </c>
      <c r="B27186" t="s">
        <v>54849</v>
      </c>
      <c r="C27186" t="s">
        <v>54850</v>
      </c>
      <c r="D27186" s="1">
        <v>42371.007233796299</v>
      </c>
      <c r="E27186">
        <v>768</v>
      </c>
      <c r="F27186">
        <v>2846</v>
      </c>
      <c r="G27186" t="s">
        <v>576</v>
      </c>
    </row>
    <row r="27187" spans="1:8" x14ac:dyDescent="0.2">
      <c r="A27187">
        <v>6.8306622425164506E+17</v>
      </c>
      <c r="B27187" t="s">
        <v>54851</v>
      </c>
      <c r="C27187" t="s">
        <v>54852</v>
      </c>
      <c r="D27187" s="1">
        <v>42371.016817129632</v>
      </c>
      <c r="E27187">
        <v>1429</v>
      </c>
      <c r="F27187">
        <v>4702</v>
      </c>
    </row>
    <row r="27188" spans="1:8" x14ac:dyDescent="0.2">
      <c r="A27188">
        <v>6.8306665062784602E+17</v>
      </c>
      <c r="B27188" t="s">
        <v>54853</v>
      </c>
      <c r="C27188" t="s">
        <v>54854</v>
      </c>
      <c r="D27188" s="1">
        <v>42371.01798611111</v>
      </c>
      <c r="E27188">
        <v>827</v>
      </c>
      <c r="F27188">
        <v>3773</v>
      </c>
      <c r="G27188" t="s">
        <v>89</v>
      </c>
      <c r="H27188" t="s">
        <v>390</v>
      </c>
    </row>
    <row r="27189" spans="1:8" x14ac:dyDescent="0.2">
      <c r="A27189">
        <v>6.8307041099336397E+17</v>
      </c>
      <c r="B27189" t="s">
        <v>54855</v>
      </c>
      <c r="C27189" t="s">
        <v>54856</v>
      </c>
      <c r="D27189" s="1">
        <v>42371.028368055559</v>
      </c>
      <c r="E27189">
        <v>3143</v>
      </c>
      <c r="F27189">
        <v>8790</v>
      </c>
    </row>
    <row r="27190" spans="1:8" x14ac:dyDescent="0.2">
      <c r="A27190">
        <v>6.8312729745769997E+17</v>
      </c>
      <c r="B27190" t="s">
        <v>54857</v>
      </c>
      <c r="C27190" t="s">
        <v>54858</v>
      </c>
      <c r="D27190" s="1">
        <v>42371.185347222221</v>
      </c>
      <c r="E27190">
        <v>1601</v>
      </c>
      <c r="F27190">
        <v>5448</v>
      </c>
    </row>
    <row r="27191" spans="1:8" x14ac:dyDescent="0.2">
      <c r="A27191">
        <v>6.8312863627936102E+17</v>
      </c>
      <c r="B27191" t="s">
        <v>54859</v>
      </c>
      <c r="C27191" t="s">
        <v>54860</v>
      </c>
      <c r="D27191" s="1">
        <v>42371.189039351855</v>
      </c>
      <c r="E27191">
        <v>2551</v>
      </c>
      <c r="F27191">
        <v>6341</v>
      </c>
      <c r="H27191" t="s">
        <v>616</v>
      </c>
    </row>
    <row r="27192" spans="1:8" x14ac:dyDescent="0.2">
      <c r="A27192">
        <v>6.83140004625936E+17</v>
      </c>
      <c r="B27192" t="s">
        <v>54861</v>
      </c>
      <c r="C27192" t="s">
        <v>54862</v>
      </c>
      <c r="D27192" s="1">
        <v>42371.220405092594</v>
      </c>
      <c r="E27192">
        <v>1799</v>
      </c>
      <c r="F27192">
        <v>5501</v>
      </c>
    </row>
    <row r="27193" spans="1:8" x14ac:dyDescent="0.2">
      <c r="A27193">
        <v>6.8325902980469504E+17</v>
      </c>
      <c r="B27193" t="s">
        <v>54863</v>
      </c>
      <c r="C27193" t="s">
        <v>54864</v>
      </c>
      <c r="D27193" s="1">
        <v>42371.548854166664</v>
      </c>
      <c r="E27193">
        <v>1801</v>
      </c>
      <c r="F27193">
        <v>4878</v>
      </c>
      <c r="G27193" t="s">
        <v>89</v>
      </c>
    </row>
    <row r="27194" spans="1:8" x14ac:dyDescent="0.2">
      <c r="A27194">
        <v>6.8326075381043994E+17</v>
      </c>
      <c r="B27194" t="s">
        <v>54865</v>
      </c>
      <c r="C27194" t="s">
        <v>54866</v>
      </c>
      <c r="D27194" s="1">
        <v>42371.553611111114</v>
      </c>
      <c r="E27194">
        <v>1434</v>
      </c>
      <c r="F27194">
        <v>4601</v>
      </c>
      <c r="G27194" t="s">
        <v>89</v>
      </c>
    </row>
    <row r="27195" spans="1:8" x14ac:dyDescent="0.2">
      <c r="A27195">
        <v>6.8327730996969395E+17</v>
      </c>
      <c r="B27195" t="s">
        <v>54867</v>
      </c>
      <c r="C27195" t="s">
        <v>54868</v>
      </c>
      <c r="D27195" s="1">
        <v>42371.599305555559</v>
      </c>
      <c r="E27195">
        <v>6521</v>
      </c>
      <c r="F27195">
        <v>12278</v>
      </c>
    </row>
    <row r="27196" spans="1:8" x14ac:dyDescent="0.2">
      <c r="A27196">
        <v>6.8337729028215603E+17</v>
      </c>
      <c r="B27196" t="s">
        <v>54869</v>
      </c>
      <c r="C27196" t="s">
        <v>54870</v>
      </c>
      <c r="D27196" s="1">
        <v>42371.875196759262</v>
      </c>
      <c r="E27196">
        <v>1946</v>
      </c>
      <c r="F27196">
        <v>5582</v>
      </c>
    </row>
    <row r="27197" spans="1:8" x14ac:dyDescent="0.2">
      <c r="A27197">
        <v>6.8337847009374605E+17</v>
      </c>
      <c r="B27197" t="s">
        <v>54871</v>
      </c>
      <c r="C27197" t="s">
        <v>54872</v>
      </c>
      <c r="D27197" s="1">
        <v>42371.878449074073</v>
      </c>
      <c r="E27197">
        <v>3096</v>
      </c>
      <c r="F27197">
        <v>6934</v>
      </c>
    </row>
    <row r="27198" spans="1:8" x14ac:dyDescent="0.2">
      <c r="A27198">
        <v>6.8339261386985805E+17</v>
      </c>
      <c r="B27198" t="s">
        <v>54873</v>
      </c>
      <c r="C27198" t="s">
        <v>54874</v>
      </c>
      <c r="D27198" s="1">
        <v>42371.91747685185</v>
      </c>
      <c r="E27198">
        <v>3138</v>
      </c>
      <c r="F27198">
        <v>7737</v>
      </c>
    </row>
    <row r="27199" spans="1:8" x14ac:dyDescent="0.2">
      <c r="A27199">
        <v>6.8339422418475802E+17</v>
      </c>
      <c r="B27199" t="s">
        <v>54875</v>
      </c>
      <c r="C27199" t="s">
        <v>54876</v>
      </c>
      <c r="D27199" s="1">
        <v>42371.9219212963</v>
      </c>
      <c r="E27199">
        <v>5037</v>
      </c>
      <c r="F27199">
        <v>13571</v>
      </c>
    </row>
    <row r="27200" spans="1:8" x14ac:dyDescent="0.2">
      <c r="A27200">
        <v>6.8341805641725094E+17</v>
      </c>
      <c r="B27200" t="s">
        <v>54877</v>
      </c>
      <c r="C27200" t="s">
        <v>54878</v>
      </c>
      <c r="D27200" s="1">
        <v>42371.987685185188</v>
      </c>
      <c r="E27200">
        <v>1345</v>
      </c>
      <c r="F27200">
        <v>4986</v>
      </c>
      <c r="H27200" t="s">
        <v>390</v>
      </c>
    </row>
    <row r="27201" spans="1:8" x14ac:dyDescent="0.2">
      <c r="A27201">
        <v>6.8344384863945498E+17</v>
      </c>
      <c r="B27201" t="s">
        <v>54879</v>
      </c>
      <c r="C27201" t="s">
        <v>54880</v>
      </c>
      <c r="D27201" s="1">
        <v>42372.058854166666</v>
      </c>
      <c r="E27201">
        <v>1465</v>
      </c>
      <c r="F27201">
        <v>5972</v>
      </c>
    </row>
    <row r="27202" spans="1:8" x14ac:dyDescent="0.2">
      <c r="A27202">
        <v>6.8350952845386906E+17</v>
      </c>
      <c r="B27202" t="s">
        <v>54881</v>
      </c>
      <c r="C27202" t="s">
        <v>54882</v>
      </c>
      <c r="D27202" s="1">
        <v>42372.240104166667</v>
      </c>
      <c r="E27202">
        <v>1436</v>
      </c>
      <c r="F27202">
        <v>3853</v>
      </c>
      <c r="G27202" t="e">
        <f>_xlfn.SINGLE( _xlfn.SINGLE(brandonstinney))</f>
        <v>#NAME?</v>
      </c>
      <c r="H27202" t="s">
        <v>390</v>
      </c>
    </row>
    <row r="27203" spans="1:8" x14ac:dyDescent="0.2">
      <c r="A27203">
        <v>6.8351148268493594E+17</v>
      </c>
      <c r="B27203" t="s">
        <v>54883</v>
      </c>
      <c r="C27203" t="s">
        <v>54884</v>
      </c>
      <c r="D27203" s="1">
        <v>42372.245497685188</v>
      </c>
      <c r="E27203">
        <v>2096</v>
      </c>
      <c r="F27203">
        <v>4971</v>
      </c>
      <c r="H27203" t="s">
        <v>13093</v>
      </c>
    </row>
    <row r="27204" spans="1:8" x14ac:dyDescent="0.2">
      <c r="A27204">
        <v>6.8352145679022003E+17</v>
      </c>
      <c r="B27204" t="s">
        <v>54885</v>
      </c>
      <c r="C27204" t="s">
        <v>54886</v>
      </c>
      <c r="D27204" s="1">
        <v>42372.273020833331</v>
      </c>
      <c r="E27204">
        <v>772</v>
      </c>
      <c r="F27204">
        <v>2762</v>
      </c>
      <c r="G27204" t="s">
        <v>487</v>
      </c>
      <c r="H27204" t="s">
        <v>390</v>
      </c>
    </row>
    <row r="27205" spans="1:8" x14ac:dyDescent="0.2">
      <c r="A27205">
        <v>6.8352162793036506E+17</v>
      </c>
      <c r="B27205" t="s">
        <v>54887</v>
      </c>
      <c r="C27205" t="s">
        <v>54888</v>
      </c>
      <c r="D27205" s="1">
        <v>42372.2734837963</v>
      </c>
      <c r="E27205">
        <v>877</v>
      </c>
      <c r="F27205">
        <v>3120</v>
      </c>
      <c r="G27205" t="s">
        <v>215</v>
      </c>
      <c r="H27205" t="s">
        <v>390</v>
      </c>
    </row>
    <row r="27206" spans="1:8" x14ac:dyDescent="0.2">
      <c r="A27206">
        <v>6.8352234368E+17</v>
      </c>
      <c r="B27206" t="s">
        <v>54889</v>
      </c>
      <c r="C27206" t="s">
        <v>54890</v>
      </c>
      <c r="D27206" s="1">
        <v>42372.275462962964</v>
      </c>
      <c r="E27206">
        <v>954</v>
      </c>
      <c r="F27206">
        <v>4347</v>
      </c>
    </row>
    <row r="27207" spans="1:8" x14ac:dyDescent="0.2">
      <c r="A27207">
        <v>6.8364884503368E+17</v>
      </c>
      <c r="B27207" t="s">
        <v>54891</v>
      </c>
      <c r="C27207" t="s">
        <v>54892</v>
      </c>
      <c r="D27207" s="1">
        <v>42372.624537037038</v>
      </c>
      <c r="E27207">
        <v>3792</v>
      </c>
      <c r="F27207">
        <v>8533</v>
      </c>
    </row>
    <row r="27208" spans="1:8" x14ac:dyDescent="0.2">
      <c r="A27208">
        <v>6.8365203780075494E+17</v>
      </c>
      <c r="B27208" t="s">
        <v>54893</v>
      </c>
      <c r="C27208" t="s">
        <v>54894</v>
      </c>
      <c r="D27208" s="1">
        <v>42372.633356481485</v>
      </c>
      <c r="E27208">
        <v>2221</v>
      </c>
      <c r="F27208">
        <v>5596</v>
      </c>
    </row>
    <row r="27209" spans="1:8" x14ac:dyDescent="0.2">
      <c r="A27209">
        <v>6.8365588454797299E+17</v>
      </c>
      <c r="B27209" t="s">
        <v>54895</v>
      </c>
      <c r="C27209" t="s">
        <v>54896</v>
      </c>
      <c r="D27209" s="1">
        <v>42372.643969907411</v>
      </c>
      <c r="E27209">
        <v>14949</v>
      </c>
      <c r="F27209">
        <v>27652</v>
      </c>
    </row>
    <row r="27210" spans="1:8" x14ac:dyDescent="0.2">
      <c r="A27210">
        <v>6.8369068264983296E+17</v>
      </c>
      <c r="B27210" t="s">
        <v>54897</v>
      </c>
      <c r="C27210" t="s">
        <v>54898</v>
      </c>
      <c r="D27210" s="1">
        <v>42372.739988425928</v>
      </c>
      <c r="E27210">
        <v>1963</v>
      </c>
      <c r="F27210">
        <v>5551</v>
      </c>
      <c r="H27210" t="s">
        <v>390</v>
      </c>
    </row>
    <row r="27211" spans="1:8" x14ac:dyDescent="0.2">
      <c r="A27211">
        <v>6.8370826078496704E+17</v>
      </c>
      <c r="B27211" t="s">
        <v>54899</v>
      </c>
      <c r="C27211" t="s">
        <v>54900</v>
      </c>
      <c r="D27211" s="1">
        <v>42372.788495370369</v>
      </c>
      <c r="E27211">
        <v>2145</v>
      </c>
      <c r="F27211">
        <v>5770</v>
      </c>
    </row>
    <row r="27212" spans="1:8" x14ac:dyDescent="0.2">
      <c r="A27212">
        <v>6.8371280339232294E+17</v>
      </c>
      <c r="B27212" t="s">
        <v>54901</v>
      </c>
      <c r="C27212" t="s">
        <v>54902</v>
      </c>
      <c r="D27212" s="1">
        <v>42372.801030092596</v>
      </c>
      <c r="E27212">
        <v>1124</v>
      </c>
      <c r="F27212">
        <v>3227</v>
      </c>
      <c r="G27212" t="s">
        <v>215</v>
      </c>
    </row>
    <row r="27213" spans="1:8" x14ac:dyDescent="0.2">
      <c r="A27213">
        <v>6.8372549939116403E+17</v>
      </c>
      <c r="B27213" t="s">
        <v>54903</v>
      </c>
      <c r="C27213" t="s">
        <v>54904</v>
      </c>
      <c r="D27213" s="1">
        <v>42372.836064814815</v>
      </c>
      <c r="E27213">
        <v>830</v>
      </c>
      <c r="F27213">
        <v>3182</v>
      </c>
      <c r="G27213" t="s">
        <v>215</v>
      </c>
    </row>
    <row r="27214" spans="1:8" x14ac:dyDescent="0.2">
      <c r="A27214">
        <v>6.8373691363165299E+17</v>
      </c>
      <c r="B27214" t="s">
        <v>54905</v>
      </c>
      <c r="C27214" t="s">
        <v>54906</v>
      </c>
      <c r="D27214" s="1">
        <v>42372.867569444446</v>
      </c>
      <c r="E27214">
        <v>488</v>
      </c>
      <c r="F27214">
        <v>1817</v>
      </c>
      <c r="G27214" t="s">
        <v>546</v>
      </c>
    </row>
    <row r="27215" spans="1:8" x14ac:dyDescent="0.2">
      <c r="A27215">
        <v>6.8373819870350899E+17</v>
      </c>
      <c r="B27215" t="s">
        <v>54907</v>
      </c>
      <c r="C27215" t="s">
        <v>54908</v>
      </c>
      <c r="D27215" s="1">
        <v>42372.871111111112</v>
      </c>
      <c r="E27215">
        <v>653</v>
      </c>
      <c r="F27215">
        <v>2279</v>
      </c>
      <c r="G27215" t="s">
        <v>576</v>
      </c>
    </row>
    <row r="27216" spans="1:8" x14ac:dyDescent="0.2">
      <c r="A27216">
        <v>6.8373985018554304E+17</v>
      </c>
      <c r="B27216" t="s">
        <v>54909</v>
      </c>
      <c r="C27216" t="s">
        <v>54910</v>
      </c>
      <c r="D27216" s="1">
        <v>42372.875671296293</v>
      </c>
      <c r="E27216">
        <v>2151</v>
      </c>
      <c r="F27216">
        <v>4509</v>
      </c>
    </row>
    <row r="27217" spans="1:8" x14ac:dyDescent="0.2">
      <c r="A27217">
        <v>6.8378963518988198E+17</v>
      </c>
      <c r="B27217" t="s">
        <v>54911</v>
      </c>
      <c r="C27217" t="s">
        <v>54912</v>
      </c>
      <c r="D27217" s="1">
        <v>42373.013043981482</v>
      </c>
      <c r="E27217">
        <v>2848</v>
      </c>
      <c r="F27217">
        <v>7928</v>
      </c>
    </row>
    <row r="27218" spans="1:8" x14ac:dyDescent="0.2">
      <c r="A27218">
        <v>6.8378987565351296E+17</v>
      </c>
      <c r="B27218" t="s">
        <v>54913</v>
      </c>
      <c r="C27218" t="s">
        <v>54914</v>
      </c>
      <c r="D27218" s="1">
        <v>42373.013715277775</v>
      </c>
      <c r="E27218">
        <v>3456</v>
      </c>
      <c r="F27218">
        <v>5793</v>
      </c>
    </row>
    <row r="27219" spans="1:8" x14ac:dyDescent="0.2">
      <c r="A27219">
        <v>6.8380664412438502E+17</v>
      </c>
      <c r="B27219" t="s">
        <v>54915</v>
      </c>
      <c r="C27219" t="s">
        <v>54916</v>
      </c>
      <c r="D27219" s="1">
        <v>42373.059988425928</v>
      </c>
      <c r="E27219">
        <v>1397</v>
      </c>
      <c r="F27219">
        <v>3717</v>
      </c>
      <c r="G27219" t="s">
        <v>54917</v>
      </c>
      <c r="H27219" t="s">
        <v>616</v>
      </c>
    </row>
    <row r="27220" spans="1:8" x14ac:dyDescent="0.2">
      <c r="A27220">
        <v>6.8397690205529702E+17</v>
      </c>
      <c r="B27220" t="s">
        <v>54918</v>
      </c>
      <c r="C27220" t="s">
        <v>54919</v>
      </c>
      <c r="D27220" s="1">
        <v>42373.529803240737</v>
      </c>
      <c r="E27220">
        <v>1640</v>
      </c>
      <c r="F27220">
        <v>4559</v>
      </c>
      <c r="G27220" t="e">
        <f>RhettRiley1234</f>
        <v>#NAME?</v>
      </c>
    </row>
    <row r="27221" spans="1:8" x14ac:dyDescent="0.2">
      <c r="A27221">
        <v>6.8406469976011494E+17</v>
      </c>
      <c r="B27221" t="s">
        <v>54920</v>
      </c>
      <c r="C27221" t="s">
        <v>54921</v>
      </c>
      <c r="D27221" s="1">
        <v>42373.772083333337</v>
      </c>
      <c r="E27221">
        <v>1878</v>
      </c>
      <c r="F27221">
        <v>5849</v>
      </c>
    </row>
    <row r="27222" spans="1:8" x14ac:dyDescent="0.2">
      <c r="A27222">
        <v>6.8410201214170304E+17</v>
      </c>
      <c r="B27222" t="s">
        <v>54922</v>
      </c>
      <c r="C27222" t="s">
        <v>54923</v>
      </c>
      <c r="D27222" s="1">
        <v>42373.8750462963</v>
      </c>
      <c r="E27222">
        <v>3868</v>
      </c>
      <c r="F27222">
        <v>8064</v>
      </c>
      <c r="G27222" t="s">
        <v>89</v>
      </c>
    </row>
    <row r="27223" spans="1:8" x14ac:dyDescent="0.2">
      <c r="A27223">
        <v>6.8419787100929203E+17</v>
      </c>
      <c r="B27223" t="s">
        <v>54924</v>
      </c>
      <c r="C27223" t="s">
        <v>54925</v>
      </c>
      <c r="D27223" s="1">
        <v>42374.139560185184</v>
      </c>
      <c r="E27223">
        <v>1692</v>
      </c>
      <c r="F27223">
        <v>5198</v>
      </c>
    </row>
    <row r="27224" spans="1:8" x14ac:dyDescent="0.2">
      <c r="A27224">
        <v>6.8419837034957197E+17</v>
      </c>
      <c r="B27224" t="s">
        <v>54926</v>
      </c>
      <c r="C27224" t="s">
        <v>54927</v>
      </c>
      <c r="D27224" s="1">
        <v>42374.1409375</v>
      </c>
      <c r="E27224">
        <v>976</v>
      </c>
      <c r="F27224">
        <v>2909</v>
      </c>
      <c r="G27224" t="s">
        <v>89</v>
      </c>
      <c r="H27224" t="s">
        <v>390</v>
      </c>
    </row>
    <row r="27225" spans="1:8" x14ac:dyDescent="0.2">
      <c r="A27225">
        <v>6.8419977220339699E+17</v>
      </c>
      <c r="B27225" t="s">
        <v>54928</v>
      </c>
      <c r="C27225" t="s">
        <v>54929</v>
      </c>
      <c r="D27225" s="1">
        <v>42374.144814814812</v>
      </c>
      <c r="E27225">
        <v>925</v>
      </c>
      <c r="F27225">
        <v>3180</v>
      </c>
      <c r="G27225" t="s">
        <v>54930</v>
      </c>
    </row>
    <row r="27226" spans="1:8" x14ac:dyDescent="0.2">
      <c r="A27226">
        <v>6.8421607046344704E+17</v>
      </c>
      <c r="B27226" t="s">
        <v>54931</v>
      </c>
      <c r="C27226" t="s">
        <v>54932</v>
      </c>
      <c r="D27226" s="1">
        <v>42374.189780092594</v>
      </c>
      <c r="E27226">
        <v>877</v>
      </c>
      <c r="F27226">
        <v>2806</v>
      </c>
      <c r="G27226" t="s">
        <v>54933</v>
      </c>
    </row>
    <row r="27227" spans="1:8" x14ac:dyDescent="0.2">
      <c r="A27227">
        <v>6.8421666093336102E+17</v>
      </c>
      <c r="B27227" t="s">
        <v>54934</v>
      </c>
      <c r="C27227" t="s">
        <v>54935</v>
      </c>
      <c r="D27227" s="1">
        <v>42374.191412037035</v>
      </c>
      <c r="E27227">
        <v>683</v>
      </c>
      <c r="F27227">
        <v>2635</v>
      </c>
      <c r="G27227" t="s">
        <v>215</v>
      </c>
    </row>
    <row r="27228" spans="1:8" x14ac:dyDescent="0.2">
      <c r="A27228">
        <v>6.8421690386325005E+17</v>
      </c>
      <c r="B27228" t="s">
        <v>54936</v>
      </c>
      <c r="C27228" t="s">
        <v>54937</v>
      </c>
      <c r="D27228" s="1">
        <v>42374.192083333335</v>
      </c>
      <c r="E27228">
        <v>812</v>
      </c>
      <c r="F27228">
        <v>2834</v>
      </c>
      <c r="G27228" t="s">
        <v>215</v>
      </c>
      <c r="H27228" t="s">
        <v>390</v>
      </c>
    </row>
    <row r="27229" spans="1:8" x14ac:dyDescent="0.2">
      <c r="A27229">
        <v>6.8421697381584397E+17</v>
      </c>
      <c r="B27229" t="s">
        <v>54938</v>
      </c>
      <c r="C27229" t="s">
        <v>54939</v>
      </c>
      <c r="D27229" s="1">
        <v>42374.192280092589</v>
      </c>
      <c r="E27229">
        <v>626</v>
      </c>
      <c r="F27229">
        <v>2241</v>
      </c>
      <c r="G27229" t="s">
        <v>576</v>
      </c>
      <c r="H27229" t="s">
        <v>54940</v>
      </c>
    </row>
    <row r="27230" spans="1:8" x14ac:dyDescent="0.2">
      <c r="A27230">
        <v>6.8421755486119898E+17</v>
      </c>
      <c r="B27230" t="s">
        <v>54941</v>
      </c>
      <c r="C27230" t="s">
        <v>54942</v>
      </c>
      <c r="D27230" s="1">
        <v>42374.193877314814</v>
      </c>
      <c r="E27230">
        <v>875</v>
      </c>
      <c r="F27230">
        <v>2730</v>
      </c>
      <c r="G27230" t="s">
        <v>546</v>
      </c>
    </row>
    <row r="27231" spans="1:8" x14ac:dyDescent="0.2">
      <c r="A27231">
        <v>6.8421830510052506E+17</v>
      </c>
      <c r="B27231" t="s">
        <v>54943</v>
      </c>
      <c r="C27231" t="s">
        <v>54944</v>
      </c>
      <c r="D27231" s="1">
        <v>42374.195949074077</v>
      </c>
      <c r="E27231">
        <v>1968</v>
      </c>
      <c r="F27231">
        <v>5091</v>
      </c>
      <c r="G27231" t="s">
        <v>215</v>
      </c>
      <c r="H27231" t="s">
        <v>390</v>
      </c>
    </row>
    <row r="27232" spans="1:8" x14ac:dyDescent="0.2">
      <c r="A27232">
        <v>6.8421883656920602E+17</v>
      </c>
      <c r="B27232" t="s">
        <v>54945</v>
      </c>
      <c r="C27232" t="s">
        <v>54946</v>
      </c>
      <c r="D27232" s="1">
        <v>42374.197418981479</v>
      </c>
      <c r="E27232">
        <v>720</v>
      </c>
      <c r="F27232">
        <v>2679</v>
      </c>
      <c r="G27232" t="s">
        <v>215</v>
      </c>
    </row>
    <row r="27233" spans="1:8" x14ac:dyDescent="0.2">
      <c r="A27233">
        <v>6.8421957954804096E+17</v>
      </c>
      <c r="B27233" t="s">
        <v>54947</v>
      </c>
      <c r="C27233" t="s">
        <v>54948</v>
      </c>
      <c r="D27233" s="1">
        <v>42374.199467592596</v>
      </c>
      <c r="E27233">
        <v>949</v>
      </c>
      <c r="F27233">
        <v>3404</v>
      </c>
      <c r="G27233" t="s">
        <v>215</v>
      </c>
    </row>
    <row r="27234" spans="1:8" x14ac:dyDescent="0.2">
      <c r="A27234">
        <v>6.8441745290677402E+17</v>
      </c>
      <c r="B27234" t="s">
        <v>54949</v>
      </c>
      <c r="C27234" t="s">
        <v>54950</v>
      </c>
      <c r="D27234" s="1">
        <v>42374.745497685188</v>
      </c>
      <c r="E27234">
        <v>997</v>
      </c>
      <c r="F27234">
        <v>3007</v>
      </c>
      <c r="G27234" t="s">
        <v>89</v>
      </c>
    </row>
    <row r="27235" spans="1:8" x14ac:dyDescent="0.2">
      <c r="A27235">
        <v>6.84429853433696E+17</v>
      </c>
      <c r="B27235" t="s">
        <v>54951</v>
      </c>
      <c r="C27235" t="s">
        <v>54952</v>
      </c>
      <c r="D27235" s="1">
        <v>42374.779710648145</v>
      </c>
      <c r="E27235">
        <v>2561</v>
      </c>
      <c r="F27235">
        <v>5431</v>
      </c>
      <c r="G27235" t="s">
        <v>89</v>
      </c>
    </row>
    <row r="27236" spans="1:8" x14ac:dyDescent="0.2">
      <c r="A27236">
        <v>6.8443256224101504E+17</v>
      </c>
      <c r="B27236" t="s">
        <v>54953</v>
      </c>
      <c r="C27236" t="s">
        <v>54954</v>
      </c>
      <c r="D27236" s="1">
        <v>42374.787187499998</v>
      </c>
      <c r="E27236">
        <v>886</v>
      </c>
      <c r="F27236">
        <v>2869</v>
      </c>
      <c r="G27236" t="s">
        <v>215</v>
      </c>
    </row>
    <row r="27237" spans="1:8" x14ac:dyDescent="0.2">
      <c r="A27237">
        <v>6.8443552434661299E+17</v>
      </c>
      <c r="B27237" t="s">
        <v>54955</v>
      </c>
      <c r="C27237" t="s">
        <v>54956</v>
      </c>
      <c r="D27237" s="1">
        <v>42374.795358796298</v>
      </c>
      <c r="E27237">
        <v>1109</v>
      </c>
      <c r="F27237">
        <v>3355</v>
      </c>
      <c r="G27237" t="s">
        <v>215</v>
      </c>
    </row>
    <row r="27238" spans="1:8" x14ac:dyDescent="0.2">
      <c r="A27238">
        <v>6.8453195993937101E+17</v>
      </c>
      <c r="B27238" t="s">
        <v>54957</v>
      </c>
      <c r="C27238" t="s">
        <v>54958</v>
      </c>
      <c r="D27238" s="1">
        <v>42375.061469907407</v>
      </c>
      <c r="E27238">
        <v>3811</v>
      </c>
      <c r="F27238">
        <v>10322</v>
      </c>
    </row>
    <row r="27239" spans="1:8" x14ac:dyDescent="0.2">
      <c r="A27239">
        <v>6.8456285237242598E+17</v>
      </c>
      <c r="B27239" t="s">
        <v>54959</v>
      </c>
      <c r="C27239" t="s">
        <v>54960</v>
      </c>
      <c r="D27239" s="1">
        <v>42375.146724537037</v>
      </c>
      <c r="E27239">
        <v>564</v>
      </c>
      <c r="F27239">
        <v>2176</v>
      </c>
      <c r="G27239" t="s">
        <v>576</v>
      </c>
      <c r="H27239" t="s">
        <v>390</v>
      </c>
    </row>
    <row r="27240" spans="1:8" x14ac:dyDescent="0.2">
      <c r="A27240">
        <v>6.8456345500163597E+17</v>
      </c>
      <c r="B27240" t="s">
        <v>54961</v>
      </c>
      <c r="C27240" t="s">
        <v>54962</v>
      </c>
      <c r="D27240" s="1">
        <v>42375.148379629631</v>
      </c>
      <c r="E27240">
        <v>642</v>
      </c>
      <c r="F27240">
        <v>2271</v>
      </c>
      <c r="G27240" t="s">
        <v>215</v>
      </c>
    </row>
    <row r="27241" spans="1:8" x14ac:dyDescent="0.2">
      <c r="A27241">
        <v>6.8456441955733901E+17</v>
      </c>
      <c r="B27241" t="s">
        <v>54963</v>
      </c>
      <c r="C27241" t="s">
        <v>54964</v>
      </c>
      <c r="D27241" s="1">
        <v>42375.151041666664</v>
      </c>
      <c r="E27241">
        <v>938</v>
      </c>
      <c r="F27241">
        <v>2849</v>
      </c>
      <c r="G27241" t="s">
        <v>487</v>
      </c>
    </row>
    <row r="27242" spans="1:8" x14ac:dyDescent="0.2">
      <c r="A27242">
        <v>6.8458111216163597E+17</v>
      </c>
      <c r="B27242" t="s">
        <v>54965</v>
      </c>
      <c r="C27242" t="s">
        <v>54966</v>
      </c>
      <c r="D27242" s="1">
        <v>42375.197106481479</v>
      </c>
      <c r="E27242">
        <v>603</v>
      </c>
      <c r="F27242">
        <v>2099</v>
      </c>
      <c r="G27242" t="s">
        <v>576</v>
      </c>
    </row>
    <row r="27243" spans="1:8" x14ac:dyDescent="0.2">
      <c r="A27243">
        <v>6.8458163956182195E+17</v>
      </c>
      <c r="B27243" t="s">
        <v>54967</v>
      </c>
      <c r="C27243" t="s">
        <v>54968</v>
      </c>
      <c r="D27243" s="1">
        <v>42375.198564814818</v>
      </c>
      <c r="E27243">
        <v>575</v>
      </c>
      <c r="F27243">
        <v>1498</v>
      </c>
      <c r="G27243" t="s">
        <v>89</v>
      </c>
      <c r="H27243" t="s">
        <v>54969</v>
      </c>
    </row>
    <row r="27244" spans="1:8" x14ac:dyDescent="0.2">
      <c r="A27244">
        <v>6.8458179850495501E+17</v>
      </c>
      <c r="B27244" t="s">
        <v>54970</v>
      </c>
      <c r="C27244" t="s">
        <v>54971</v>
      </c>
      <c r="D27244" s="1">
        <v>42375.199004629627</v>
      </c>
      <c r="E27244">
        <v>605</v>
      </c>
      <c r="F27244">
        <v>2275</v>
      </c>
      <c r="G27244" t="s">
        <v>576</v>
      </c>
    </row>
    <row r="27245" spans="1:8" x14ac:dyDescent="0.2">
      <c r="A27245">
        <v>6.8458246202275802E+17</v>
      </c>
      <c r="B27245" t="s">
        <v>54972</v>
      </c>
      <c r="C27245" t="s">
        <v>54973</v>
      </c>
      <c r="D27245" s="1">
        <v>42375.200833333336</v>
      </c>
      <c r="E27245">
        <v>2644</v>
      </c>
      <c r="F27245">
        <v>5620</v>
      </c>
      <c r="G27245" t="s">
        <v>215</v>
      </c>
    </row>
    <row r="27246" spans="1:8" x14ac:dyDescent="0.2">
      <c r="A27246">
        <v>6.8458285461380698E+17</v>
      </c>
      <c r="B27246" t="s">
        <v>54974</v>
      </c>
      <c r="C27246" t="s">
        <v>54975</v>
      </c>
      <c r="D27246" s="1">
        <v>42375.201921296299</v>
      </c>
      <c r="E27246">
        <v>683</v>
      </c>
      <c r="F27246">
        <v>2566</v>
      </c>
      <c r="G27246" t="s">
        <v>576</v>
      </c>
    </row>
    <row r="27247" spans="1:8" x14ac:dyDescent="0.2">
      <c r="A27247">
        <v>6.8458407998391501E+17</v>
      </c>
      <c r="B27247" t="s">
        <v>54976</v>
      </c>
      <c r="C27247" t="s">
        <v>54977</v>
      </c>
      <c r="D27247" s="1">
        <v>42375.205300925925</v>
      </c>
      <c r="E27247">
        <v>1033</v>
      </c>
      <c r="F27247">
        <v>3133</v>
      </c>
      <c r="G27247" t="s">
        <v>576</v>
      </c>
    </row>
    <row r="27248" spans="1:8" x14ac:dyDescent="0.2">
      <c r="A27248">
        <v>6.84585121039552E+17</v>
      </c>
      <c r="B27248" t="s">
        <v>54978</v>
      </c>
      <c r="C27248" t="s">
        <v>54979</v>
      </c>
      <c r="D27248" s="1">
        <v>42375.208171296297</v>
      </c>
      <c r="E27248">
        <v>2083</v>
      </c>
      <c r="F27248">
        <v>5787</v>
      </c>
      <c r="G27248" t="s">
        <v>215</v>
      </c>
    </row>
    <row r="27249" spans="1:7" x14ac:dyDescent="0.2">
      <c r="A27249">
        <v>6.8474258352072205E+17</v>
      </c>
      <c r="B27249" t="s">
        <v>54980</v>
      </c>
      <c r="C27249" t="s">
        <v>54981</v>
      </c>
      <c r="D27249" s="1">
        <v>42375.642685185187</v>
      </c>
      <c r="E27249">
        <v>6390</v>
      </c>
      <c r="F27249">
        <v>10965</v>
      </c>
    </row>
    <row r="27250" spans="1:7" x14ac:dyDescent="0.2">
      <c r="A27250">
        <v>6.8475176852219405E+17</v>
      </c>
      <c r="B27250" t="s">
        <v>54982</v>
      </c>
      <c r="C27250" t="s">
        <v>54983</v>
      </c>
      <c r="D27250" s="1">
        <v>42375.668032407404</v>
      </c>
      <c r="E27250">
        <v>1472</v>
      </c>
      <c r="F27250">
        <v>6425</v>
      </c>
      <c r="G27250" t="s">
        <v>89</v>
      </c>
    </row>
    <row r="27251" spans="1:7" x14ac:dyDescent="0.2">
      <c r="A27251">
        <v>6.8481727543053901E+17</v>
      </c>
      <c r="B27251" t="s">
        <v>54984</v>
      </c>
      <c r="C27251" t="s">
        <v>54985</v>
      </c>
      <c r="D27251" s="1">
        <v>42375.848796296297</v>
      </c>
      <c r="E27251">
        <v>1970</v>
      </c>
      <c r="F27251">
        <v>4457</v>
      </c>
      <c r="G27251" t="s">
        <v>89</v>
      </c>
    </row>
    <row r="27252" spans="1:7" x14ac:dyDescent="0.2">
      <c r="A27252">
        <v>6.8481732333369306E+17</v>
      </c>
      <c r="B27252" t="s">
        <v>54986</v>
      </c>
      <c r="C27252" t="s">
        <v>54987</v>
      </c>
      <c r="D27252" s="1">
        <v>42375.848923611113</v>
      </c>
      <c r="E27252">
        <v>2445</v>
      </c>
      <c r="F27252">
        <v>4825</v>
      </c>
      <c r="G27252" t="s">
        <v>89</v>
      </c>
    </row>
    <row r="27253" spans="1:7" x14ac:dyDescent="0.2">
      <c r="A27253">
        <v>6.8483248141414797E+17</v>
      </c>
      <c r="B27253" t="s">
        <v>54988</v>
      </c>
      <c r="C27253" t="s">
        <v>54989</v>
      </c>
      <c r="D27253" s="1">
        <v>42375.890752314815</v>
      </c>
      <c r="E27253">
        <v>1259</v>
      </c>
      <c r="F27253">
        <v>3666</v>
      </c>
    </row>
    <row r="27254" spans="1:7" x14ac:dyDescent="0.2">
      <c r="A27254">
        <v>6.8484431352894195E+17</v>
      </c>
      <c r="B27254" t="s">
        <v>54990</v>
      </c>
      <c r="C27254" t="s">
        <v>54991</v>
      </c>
      <c r="D27254" s="1">
        <v>42375.923402777778</v>
      </c>
      <c r="E27254">
        <v>728</v>
      </c>
      <c r="F27254">
        <v>2501</v>
      </c>
      <c r="G27254" t="s">
        <v>215</v>
      </c>
    </row>
    <row r="27255" spans="1:7" x14ac:dyDescent="0.2">
      <c r="A27255">
        <v>6.84875944352432E+17</v>
      </c>
      <c r="B27255" t="s">
        <v>54992</v>
      </c>
      <c r="C27255" t="s">
        <v>54993</v>
      </c>
      <c r="D27255" s="1">
        <v>42376.010694444441</v>
      </c>
      <c r="E27255">
        <v>1011</v>
      </c>
      <c r="F27255">
        <v>2801</v>
      </c>
      <c r="G27255" t="s">
        <v>89</v>
      </c>
    </row>
    <row r="27256" spans="1:7" x14ac:dyDescent="0.2">
      <c r="A27256">
        <v>6.8505495275494106E+17</v>
      </c>
      <c r="B27256" t="s">
        <v>54994</v>
      </c>
      <c r="C27256" t="s">
        <v>54995</v>
      </c>
      <c r="D27256" s="1">
        <v>42376.504664351851</v>
      </c>
      <c r="E27256">
        <v>858</v>
      </c>
      <c r="F27256">
        <v>2731</v>
      </c>
      <c r="G27256" t="s">
        <v>89</v>
      </c>
    </row>
    <row r="27257" spans="1:7" x14ac:dyDescent="0.2">
      <c r="A27257">
        <v>6.8505726598918899E+17</v>
      </c>
      <c r="B27257" t="s">
        <v>54996</v>
      </c>
      <c r="C27257" t="s">
        <v>54997</v>
      </c>
      <c r="D27257" s="1">
        <v>42376.511041666665</v>
      </c>
      <c r="E27257">
        <v>1710</v>
      </c>
      <c r="F27257">
        <v>4876</v>
      </c>
      <c r="G27257" t="s">
        <v>89</v>
      </c>
    </row>
    <row r="27258" spans="1:7" x14ac:dyDescent="0.2">
      <c r="A27258">
        <v>6.8506052454822195E+17</v>
      </c>
      <c r="B27258" t="s">
        <v>54998</v>
      </c>
      <c r="C27258" t="s">
        <v>54999</v>
      </c>
      <c r="D27258" s="1">
        <v>42376.52003472222</v>
      </c>
      <c r="E27258">
        <v>1319</v>
      </c>
      <c r="F27258">
        <v>3848</v>
      </c>
    </row>
    <row r="27259" spans="1:7" x14ac:dyDescent="0.2">
      <c r="A27259">
        <v>6.85087910169808E+17</v>
      </c>
      <c r="B27259" t="s">
        <v>55000</v>
      </c>
      <c r="C27259" t="s">
        <v>55001</v>
      </c>
      <c r="D27259" s="1">
        <v>42376.595601851855</v>
      </c>
      <c r="E27259">
        <v>1219</v>
      </c>
      <c r="F27259">
        <v>4021</v>
      </c>
    </row>
    <row r="27260" spans="1:7" x14ac:dyDescent="0.2">
      <c r="A27260">
        <v>6.8508963197360102E+17</v>
      </c>
      <c r="B27260" t="s">
        <v>55002</v>
      </c>
      <c r="C27260" t="s">
        <v>55003</v>
      </c>
      <c r="D27260" s="1">
        <v>42376.600358796299</v>
      </c>
      <c r="E27260">
        <v>10578</v>
      </c>
      <c r="F27260">
        <v>12877</v>
      </c>
    </row>
    <row r="27261" spans="1:7" x14ac:dyDescent="0.2">
      <c r="A27261">
        <v>6.8513008264662605E+17</v>
      </c>
      <c r="B27261" t="s">
        <v>55004</v>
      </c>
      <c r="C27261" t="s">
        <v>55005</v>
      </c>
      <c r="D27261" s="1">
        <v>42376.71197916667</v>
      </c>
      <c r="E27261">
        <v>1153</v>
      </c>
      <c r="F27261">
        <v>3604</v>
      </c>
    </row>
    <row r="27262" spans="1:7" x14ac:dyDescent="0.2">
      <c r="A27262">
        <v>6.8513244339386701E+17</v>
      </c>
      <c r="B27262" t="s">
        <v>55006</v>
      </c>
      <c r="C27262" t="s">
        <v>55007</v>
      </c>
      <c r="D27262" s="1">
        <v>42376.718495370369</v>
      </c>
      <c r="E27262">
        <v>1164</v>
      </c>
      <c r="F27262">
        <v>3110</v>
      </c>
      <c r="G27262" t="s">
        <v>89</v>
      </c>
    </row>
    <row r="27263" spans="1:7" x14ac:dyDescent="0.2">
      <c r="A27263">
        <v>6.8513536458401702E+17</v>
      </c>
      <c r="B27263" t="s">
        <v>55008</v>
      </c>
      <c r="C27263" t="s">
        <v>55009</v>
      </c>
      <c r="D27263" s="1">
        <v>42376.726550925923</v>
      </c>
      <c r="E27263">
        <v>1502</v>
      </c>
      <c r="F27263">
        <v>4397</v>
      </c>
      <c r="G27263" t="s">
        <v>89</v>
      </c>
    </row>
    <row r="27264" spans="1:7" x14ac:dyDescent="0.2">
      <c r="A27264">
        <v>6.8513633692012902E+17</v>
      </c>
      <c r="B27264" t="s">
        <v>55010</v>
      </c>
      <c r="C27264" t="s">
        <v>54382</v>
      </c>
      <c r="D27264" s="1">
        <v>42376.72923611111</v>
      </c>
      <c r="E27264">
        <v>1145</v>
      </c>
      <c r="F27264">
        <v>3857</v>
      </c>
      <c r="G27264" t="s">
        <v>89</v>
      </c>
    </row>
    <row r="27265" spans="1:8" x14ac:dyDescent="0.2">
      <c r="A27265">
        <v>6.8514993785681894E+17</v>
      </c>
      <c r="B27265" t="s">
        <v>55011</v>
      </c>
      <c r="C27265" t="s">
        <v>55012</v>
      </c>
      <c r="D27265" s="1">
        <v>42376.766770833332</v>
      </c>
      <c r="E27265">
        <v>1893</v>
      </c>
      <c r="F27265">
        <v>3757</v>
      </c>
    </row>
    <row r="27266" spans="1:8" x14ac:dyDescent="0.2">
      <c r="A27266">
        <v>6.8520576903007795E+17</v>
      </c>
      <c r="B27266" t="s">
        <v>55013</v>
      </c>
      <c r="C27266" t="s">
        <v>55014</v>
      </c>
      <c r="D27266" s="1">
        <v>42376.92083333333</v>
      </c>
      <c r="E27266">
        <v>1582</v>
      </c>
      <c r="F27266">
        <v>5415</v>
      </c>
      <c r="G27266" t="s">
        <v>576</v>
      </c>
    </row>
    <row r="27267" spans="1:8" x14ac:dyDescent="0.2">
      <c r="A27267">
        <v>6.8520585055897997E+17</v>
      </c>
      <c r="B27267" t="s">
        <v>55015</v>
      </c>
      <c r="C27267" t="s">
        <v>55016</v>
      </c>
      <c r="D27267" s="1">
        <v>42376.921053240738</v>
      </c>
      <c r="E27267">
        <v>1176</v>
      </c>
      <c r="F27267">
        <v>4312</v>
      </c>
      <c r="G27267" t="s">
        <v>89</v>
      </c>
    </row>
    <row r="27268" spans="1:8" x14ac:dyDescent="0.2">
      <c r="A27268">
        <v>6.8520704692126899E+17</v>
      </c>
      <c r="B27268" t="s">
        <v>55017</v>
      </c>
      <c r="C27268" t="s">
        <v>55018</v>
      </c>
      <c r="D27268" s="1">
        <v>42376.924363425926</v>
      </c>
      <c r="E27268">
        <v>1200</v>
      </c>
      <c r="F27268">
        <v>4778</v>
      </c>
    </row>
    <row r="27269" spans="1:8" x14ac:dyDescent="0.2">
      <c r="A27269">
        <v>6.8528557394327898E+17</v>
      </c>
      <c r="B27269" t="s">
        <v>55019</v>
      </c>
      <c r="C27269" t="s">
        <v>55020</v>
      </c>
      <c r="D27269" s="1">
        <v>42377.141053240739</v>
      </c>
      <c r="E27269">
        <v>3737</v>
      </c>
      <c r="F27269">
        <v>9212</v>
      </c>
    </row>
    <row r="27270" spans="1:8" x14ac:dyDescent="0.2">
      <c r="A27270">
        <v>6.8529692965642202E+17</v>
      </c>
      <c r="B27270" t="s">
        <v>55021</v>
      </c>
      <c r="C27270" t="s">
        <v>55022</v>
      </c>
      <c r="D27270" s="1">
        <v>42377.172384259262</v>
      </c>
      <c r="E27270">
        <v>1025</v>
      </c>
      <c r="F27270">
        <v>4050</v>
      </c>
    </row>
    <row r="27271" spans="1:8" x14ac:dyDescent="0.2">
      <c r="A27271">
        <v>6.8529789988706304E+17</v>
      </c>
      <c r="B27271" t="s">
        <v>55023</v>
      </c>
      <c r="C27271" t="s">
        <v>55024</v>
      </c>
      <c r="D27271" s="1">
        <v>42377.175069444442</v>
      </c>
      <c r="E27271">
        <v>966</v>
      </c>
      <c r="F27271">
        <v>4184</v>
      </c>
      <c r="G27271" t="s">
        <v>89</v>
      </c>
    </row>
    <row r="27272" spans="1:8" x14ac:dyDescent="0.2">
      <c r="A27272">
        <v>6.8530231474011302E+17</v>
      </c>
      <c r="B27272" t="s">
        <v>55025</v>
      </c>
      <c r="C27272" t="s">
        <v>55026</v>
      </c>
      <c r="D27272" s="1">
        <v>42377.187245370369</v>
      </c>
      <c r="E27272">
        <v>1429</v>
      </c>
      <c r="F27272">
        <v>3382</v>
      </c>
      <c r="G27272" t="s">
        <v>215</v>
      </c>
      <c r="H27272" t="s">
        <v>616</v>
      </c>
    </row>
    <row r="27273" spans="1:8" x14ac:dyDescent="0.2">
      <c r="A27273">
        <v>6.85302633897312E+17</v>
      </c>
      <c r="B27273" t="s">
        <v>55027</v>
      </c>
      <c r="C27273" t="s">
        <v>55028</v>
      </c>
      <c r="D27273" s="1">
        <v>42377.188125000001</v>
      </c>
      <c r="E27273">
        <v>933</v>
      </c>
      <c r="F27273">
        <v>3004</v>
      </c>
      <c r="G27273" t="s">
        <v>487</v>
      </c>
    </row>
    <row r="27274" spans="1:8" x14ac:dyDescent="0.2">
      <c r="A27274">
        <v>6.8530295182134003E+17</v>
      </c>
      <c r="B27274" t="s">
        <v>55029</v>
      </c>
      <c r="C27274" t="s">
        <v>55030</v>
      </c>
      <c r="D27274" s="1">
        <v>42377.189004629632</v>
      </c>
      <c r="E27274">
        <v>1219</v>
      </c>
      <c r="F27274">
        <v>4137</v>
      </c>
      <c r="G27274" t="s">
        <v>215</v>
      </c>
    </row>
    <row r="27275" spans="1:8" x14ac:dyDescent="0.2">
      <c r="A27275">
        <v>6.8549046732942502E+17</v>
      </c>
      <c r="B27275" t="s">
        <v>55031</v>
      </c>
      <c r="C27275" t="s">
        <v>55032</v>
      </c>
      <c r="D27275" s="1">
        <v>42377.706446759257</v>
      </c>
      <c r="E27275">
        <v>1673</v>
      </c>
      <c r="F27275">
        <v>4546</v>
      </c>
      <c r="G27275" t="s">
        <v>89</v>
      </c>
    </row>
    <row r="27276" spans="1:8" x14ac:dyDescent="0.2">
      <c r="A27276">
        <v>6.85533340074688E+17</v>
      </c>
      <c r="B27276" t="s">
        <v>55033</v>
      </c>
      <c r="C27276" t="s">
        <v>55034</v>
      </c>
      <c r="D27276" s="1">
        <v>42377.824756944443</v>
      </c>
      <c r="E27276">
        <v>1472</v>
      </c>
      <c r="F27276">
        <v>3770</v>
      </c>
    </row>
    <row r="27277" spans="1:8" x14ac:dyDescent="0.2">
      <c r="A27277">
        <v>6.8557168642346099E+17</v>
      </c>
      <c r="B27277" t="s">
        <v>55035</v>
      </c>
      <c r="C27277" t="s">
        <v>55036</v>
      </c>
      <c r="D27277" s="1">
        <v>42377.930578703701</v>
      </c>
      <c r="E27277">
        <v>1100</v>
      </c>
      <c r="F27277">
        <v>4281</v>
      </c>
    </row>
    <row r="27278" spans="1:8" x14ac:dyDescent="0.2">
      <c r="A27278">
        <v>6.8558264967986701E+17</v>
      </c>
      <c r="B27278" t="s">
        <v>55037</v>
      </c>
      <c r="C27278" t="s">
        <v>55038</v>
      </c>
      <c r="D27278" s="1">
        <v>42377.960821759261</v>
      </c>
      <c r="E27278">
        <v>1832</v>
      </c>
      <c r="F27278">
        <v>5089</v>
      </c>
      <c r="G27278" t="s">
        <v>89</v>
      </c>
    </row>
    <row r="27279" spans="1:8" x14ac:dyDescent="0.2">
      <c r="A27279">
        <v>6.8558409512088704E+17</v>
      </c>
      <c r="B27279" t="s">
        <v>55039</v>
      </c>
      <c r="C27279" t="s">
        <v>55040</v>
      </c>
      <c r="D27279" s="1">
        <v>42377.964814814812</v>
      </c>
      <c r="E27279">
        <v>2213</v>
      </c>
      <c r="F27279">
        <v>6095</v>
      </c>
      <c r="H27279" t="s">
        <v>390</v>
      </c>
    </row>
    <row r="27280" spans="1:8" x14ac:dyDescent="0.2">
      <c r="A27280">
        <v>6.8559084318141594E+17</v>
      </c>
      <c r="B27280" t="s">
        <v>55041</v>
      </c>
      <c r="C27280" t="s">
        <v>55042</v>
      </c>
      <c r="D27280" s="1">
        <v>42377.983437499999</v>
      </c>
      <c r="E27280">
        <v>2164</v>
      </c>
      <c r="F27280">
        <v>5305</v>
      </c>
      <c r="H27280" t="s">
        <v>616</v>
      </c>
    </row>
    <row r="27281" spans="1:8" x14ac:dyDescent="0.2">
      <c r="A27281">
        <v>6.8560001204320205E+17</v>
      </c>
      <c r="B27281" t="s">
        <v>55043</v>
      </c>
      <c r="C27281" t="s">
        <v>55044</v>
      </c>
      <c r="D27281" s="1">
        <v>42378.008738425924</v>
      </c>
      <c r="E27281">
        <v>2054</v>
      </c>
      <c r="F27281">
        <v>4858</v>
      </c>
      <c r="H27281" t="s">
        <v>13093</v>
      </c>
    </row>
    <row r="27282" spans="1:8" x14ac:dyDescent="0.2">
      <c r="A27282">
        <v>6.8560681526722099E+17</v>
      </c>
      <c r="B27282" t="s">
        <v>55045</v>
      </c>
      <c r="C27282" t="s">
        <v>55046</v>
      </c>
      <c r="D27282" s="1">
        <v>42378.027511574073</v>
      </c>
      <c r="E27282">
        <v>1053</v>
      </c>
      <c r="F27282">
        <v>4025</v>
      </c>
    </row>
    <row r="27283" spans="1:8" x14ac:dyDescent="0.2">
      <c r="A27283">
        <v>6.8564433302285094E+17</v>
      </c>
      <c r="B27283" t="s">
        <v>55047</v>
      </c>
      <c r="C27283" t="s">
        <v>55048</v>
      </c>
      <c r="D27283" s="1">
        <v>42378.131041666667</v>
      </c>
      <c r="E27283">
        <v>1653</v>
      </c>
      <c r="F27283">
        <v>5445</v>
      </c>
    </row>
    <row r="27284" spans="1:8" x14ac:dyDescent="0.2">
      <c r="A27284">
        <v>6.8582902617540096E+17</v>
      </c>
      <c r="B27284" t="s">
        <v>55049</v>
      </c>
      <c r="C27284" t="s">
        <v>55050</v>
      </c>
      <c r="D27284" s="1">
        <v>42378.640694444446</v>
      </c>
      <c r="E27284">
        <v>1134</v>
      </c>
      <c r="F27284">
        <v>3386</v>
      </c>
      <c r="G27284" t="s">
        <v>89</v>
      </c>
    </row>
    <row r="27285" spans="1:8" x14ac:dyDescent="0.2">
      <c r="A27285">
        <v>6.85829999467872E+17</v>
      </c>
      <c r="B27285" t="s">
        <v>55051</v>
      </c>
      <c r="C27285" t="s">
        <v>55052</v>
      </c>
      <c r="D27285" s="1">
        <v>42378.643379629626</v>
      </c>
      <c r="E27285">
        <v>1629</v>
      </c>
      <c r="F27285">
        <v>5827</v>
      </c>
    </row>
    <row r="27286" spans="1:8" x14ac:dyDescent="0.2">
      <c r="A27286">
        <v>6.8584894029877606E+17</v>
      </c>
      <c r="B27286" t="s">
        <v>55053</v>
      </c>
      <c r="C27286" t="s">
        <v>55054</v>
      </c>
      <c r="D27286" s="1">
        <v>42378.695648148147</v>
      </c>
      <c r="E27286">
        <v>1010</v>
      </c>
      <c r="F27286">
        <v>2734</v>
      </c>
      <c r="H27286" t="s">
        <v>390</v>
      </c>
    </row>
    <row r="27287" spans="1:8" x14ac:dyDescent="0.2">
      <c r="A27287">
        <v>6.8585486599888397E+17</v>
      </c>
      <c r="B27287" t="s">
        <v>55055</v>
      </c>
      <c r="C27287" t="s">
        <v>55056</v>
      </c>
      <c r="D27287" s="1">
        <v>42378.712002314816</v>
      </c>
      <c r="E27287">
        <v>890</v>
      </c>
      <c r="F27287">
        <v>2336</v>
      </c>
      <c r="G27287" t="s">
        <v>89</v>
      </c>
    </row>
    <row r="27288" spans="1:8" x14ac:dyDescent="0.2">
      <c r="A27288">
        <v>6.8585528079867405E+17</v>
      </c>
      <c r="B27288" t="s">
        <v>55057</v>
      </c>
      <c r="C27288" t="s">
        <v>55058</v>
      </c>
      <c r="D27288" s="1">
        <v>42378.713148148148</v>
      </c>
      <c r="E27288">
        <v>677</v>
      </c>
      <c r="F27288">
        <v>2398</v>
      </c>
      <c r="G27288" t="s">
        <v>215</v>
      </c>
    </row>
    <row r="27289" spans="1:8" x14ac:dyDescent="0.2">
      <c r="A27289">
        <v>6.8587364430892595E+17</v>
      </c>
      <c r="B27289" t="s">
        <v>55059</v>
      </c>
      <c r="C27289" t="s">
        <v>55060</v>
      </c>
      <c r="D27289" s="1">
        <v>42378.763819444444</v>
      </c>
      <c r="E27289">
        <v>919</v>
      </c>
      <c r="F27289">
        <v>3240</v>
      </c>
    </row>
    <row r="27290" spans="1:8" x14ac:dyDescent="0.2">
      <c r="A27290">
        <v>6.8588275502089805E+17</v>
      </c>
      <c r="B27290" t="s">
        <v>55061</v>
      </c>
      <c r="C27290" t="s">
        <v>55062</v>
      </c>
      <c r="D27290" s="1">
        <v>42378.788958333331</v>
      </c>
      <c r="E27290">
        <v>1277</v>
      </c>
      <c r="F27290">
        <v>3762</v>
      </c>
    </row>
    <row r="27291" spans="1:8" x14ac:dyDescent="0.2">
      <c r="A27291">
        <v>6.8588277254053402E+17</v>
      </c>
      <c r="B27291" t="s">
        <v>55063</v>
      </c>
      <c r="C27291" t="s">
        <v>55064</v>
      </c>
      <c r="D27291" s="1">
        <v>42378.789004629631</v>
      </c>
      <c r="E27291">
        <v>855</v>
      </c>
      <c r="F27291">
        <v>2408</v>
      </c>
    </row>
    <row r="27292" spans="1:8" x14ac:dyDescent="0.2">
      <c r="A27292">
        <v>6.8588398903965594E+17</v>
      </c>
      <c r="B27292" t="s">
        <v>55065</v>
      </c>
      <c r="C27292" t="s">
        <v>55066</v>
      </c>
      <c r="D27292" s="1">
        <v>42378.792361111111</v>
      </c>
      <c r="E27292">
        <v>1577</v>
      </c>
      <c r="F27292">
        <v>4519</v>
      </c>
      <c r="G27292" t="s">
        <v>89</v>
      </c>
    </row>
    <row r="27293" spans="1:8" x14ac:dyDescent="0.2">
      <c r="A27293">
        <v>6.8597743852707802E+17</v>
      </c>
      <c r="B27293" t="s">
        <v>55067</v>
      </c>
      <c r="C27293" t="s">
        <v>55068</v>
      </c>
      <c r="D27293" s="1">
        <v>42379.05023148148</v>
      </c>
      <c r="E27293">
        <v>1055</v>
      </c>
      <c r="F27293">
        <v>3838</v>
      </c>
    </row>
    <row r="27294" spans="1:8" x14ac:dyDescent="0.2">
      <c r="A27294">
        <v>6.8597753498346202E+17</v>
      </c>
      <c r="B27294" t="s">
        <v>55069</v>
      </c>
      <c r="C27294" t="s">
        <v>55070</v>
      </c>
      <c r="D27294" s="1">
        <v>42379.050497685188</v>
      </c>
      <c r="E27294">
        <v>943</v>
      </c>
      <c r="F27294">
        <v>3353</v>
      </c>
      <c r="G27294" t="s">
        <v>89</v>
      </c>
    </row>
    <row r="27295" spans="1:8" x14ac:dyDescent="0.2">
      <c r="A27295">
        <v>6.8597761714566298E+17</v>
      </c>
      <c r="B27295" t="s">
        <v>55071</v>
      </c>
      <c r="C27295" t="s">
        <v>55072</v>
      </c>
      <c r="D27295" s="1">
        <v>42379.050729166665</v>
      </c>
      <c r="E27295">
        <v>1598</v>
      </c>
      <c r="F27295">
        <v>5680</v>
      </c>
    </row>
    <row r="27296" spans="1:8" x14ac:dyDescent="0.2">
      <c r="A27296">
        <v>6.8618298189180096E+17</v>
      </c>
      <c r="B27296" t="s">
        <v>55073</v>
      </c>
      <c r="C27296" t="s">
        <v>55074</v>
      </c>
      <c r="D27296" s="1">
        <v>42379.617430555554</v>
      </c>
      <c r="E27296">
        <v>1062</v>
      </c>
      <c r="F27296">
        <v>2891</v>
      </c>
      <c r="G27296" t="s">
        <v>215</v>
      </c>
    </row>
    <row r="27297" spans="1:8" x14ac:dyDescent="0.2">
      <c r="A27297">
        <v>6.86252152042336E+17</v>
      </c>
      <c r="B27297" t="s">
        <v>55075</v>
      </c>
      <c r="C27297" t="s">
        <v>55076</v>
      </c>
      <c r="D27297" s="1">
        <v>42379.808298611111</v>
      </c>
      <c r="E27297">
        <v>1478</v>
      </c>
      <c r="F27297">
        <v>5448</v>
      </c>
    </row>
    <row r="27298" spans="1:8" x14ac:dyDescent="0.2">
      <c r="A27298">
        <v>6.8625339502429696E+17</v>
      </c>
      <c r="B27298" t="s">
        <v>55077</v>
      </c>
      <c r="C27298" t="s">
        <v>55078</v>
      </c>
      <c r="D27298" s="1">
        <v>42379.811736111114</v>
      </c>
      <c r="E27298">
        <v>2622</v>
      </c>
      <c r="F27298">
        <v>7210</v>
      </c>
      <c r="G27298" t="s">
        <v>89</v>
      </c>
    </row>
    <row r="27299" spans="1:8" x14ac:dyDescent="0.2">
      <c r="A27299">
        <v>6.8625412143580698E+17</v>
      </c>
      <c r="B27299" t="s">
        <v>55079</v>
      </c>
      <c r="C27299" t="s">
        <v>55080</v>
      </c>
      <c r="D27299" s="1">
        <v>42379.813738425924</v>
      </c>
      <c r="E27299">
        <v>1040</v>
      </c>
      <c r="F27299">
        <v>4139</v>
      </c>
    </row>
    <row r="27300" spans="1:8" x14ac:dyDescent="0.2">
      <c r="A27300">
        <v>6.8628022573129306E+17</v>
      </c>
      <c r="B27300" t="s">
        <v>55081</v>
      </c>
      <c r="C27300" t="s">
        <v>55082</v>
      </c>
      <c r="D27300" s="1">
        <v>42379.885763888888</v>
      </c>
      <c r="E27300">
        <v>2318</v>
      </c>
      <c r="F27300">
        <v>6391</v>
      </c>
    </row>
    <row r="27301" spans="1:8" x14ac:dyDescent="0.2">
      <c r="A27301">
        <v>6.8629280270832E+17</v>
      </c>
      <c r="B27301" t="s">
        <v>55083</v>
      </c>
      <c r="C27301" t="s">
        <v>55084</v>
      </c>
      <c r="D27301" s="1">
        <v>42379.920474537037</v>
      </c>
      <c r="E27301">
        <v>1714</v>
      </c>
      <c r="F27301">
        <v>4351</v>
      </c>
    </row>
    <row r="27302" spans="1:8" x14ac:dyDescent="0.2">
      <c r="A27302">
        <v>6.8629296284687104E+17</v>
      </c>
      <c r="B27302" t="s">
        <v>55085</v>
      </c>
      <c r="C27302" t="s">
        <v>55086</v>
      </c>
      <c r="D27302" s="1">
        <v>42379.920914351853</v>
      </c>
      <c r="E27302">
        <v>876</v>
      </c>
      <c r="F27302">
        <v>3074</v>
      </c>
    </row>
    <row r="27303" spans="1:8" x14ac:dyDescent="0.2">
      <c r="A27303">
        <v>6.8629304049600896E+17</v>
      </c>
      <c r="B27303" t="s">
        <v>55087</v>
      </c>
      <c r="C27303" t="s">
        <v>55088</v>
      </c>
      <c r="D27303" s="1">
        <v>42379.921134259261</v>
      </c>
      <c r="E27303">
        <v>848</v>
      </c>
      <c r="F27303">
        <v>3153</v>
      </c>
    </row>
    <row r="27304" spans="1:8" x14ac:dyDescent="0.2">
      <c r="A27304">
        <v>6.8629313396187098E+17</v>
      </c>
      <c r="B27304" t="s">
        <v>55089</v>
      </c>
      <c r="C27304" t="s">
        <v>55090</v>
      </c>
      <c r="D27304" s="1">
        <v>42379.921388888892</v>
      </c>
      <c r="E27304">
        <v>845</v>
      </c>
      <c r="F27304">
        <v>2954</v>
      </c>
    </row>
    <row r="27305" spans="1:8" x14ac:dyDescent="0.2">
      <c r="A27305">
        <v>6.8632743987057395E+17</v>
      </c>
      <c r="B27305" t="s">
        <v>55091</v>
      </c>
      <c r="C27305" t="s">
        <v>55092</v>
      </c>
      <c r="D27305" s="1">
        <v>42380.016053240739</v>
      </c>
      <c r="E27305">
        <v>1239</v>
      </c>
      <c r="F27305">
        <v>4060</v>
      </c>
    </row>
    <row r="27306" spans="1:8" x14ac:dyDescent="0.2">
      <c r="A27306">
        <v>6.8633747112319706E+17</v>
      </c>
      <c r="B27306" t="s">
        <v>55093</v>
      </c>
      <c r="C27306" t="s">
        <v>55094</v>
      </c>
      <c r="D27306" s="1">
        <v>42380.043738425928</v>
      </c>
      <c r="E27306">
        <v>3135</v>
      </c>
      <c r="F27306">
        <v>8392</v>
      </c>
      <c r="H27306" t="s">
        <v>616</v>
      </c>
    </row>
    <row r="27307" spans="1:8" x14ac:dyDescent="0.2">
      <c r="A27307">
        <v>6.8655228951610496E+17</v>
      </c>
      <c r="B27307" t="s">
        <v>55095</v>
      </c>
      <c r="C27307" t="s">
        <v>55096</v>
      </c>
      <c r="D27307" s="1">
        <v>42380.63652777778</v>
      </c>
      <c r="E27307">
        <v>908</v>
      </c>
      <c r="F27307">
        <v>2787</v>
      </c>
      <c r="G27307" t="s">
        <v>487</v>
      </c>
    </row>
    <row r="27308" spans="1:8" x14ac:dyDescent="0.2">
      <c r="A27308">
        <v>6.8655278695213005E+17</v>
      </c>
      <c r="B27308" t="s">
        <v>55097</v>
      </c>
      <c r="C27308" t="s">
        <v>55098</v>
      </c>
      <c r="D27308" s="1">
        <v>42380.63789351852</v>
      </c>
      <c r="E27308">
        <v>1460</v>
      </c>
      <c r="F27308">
        <v>5269</v>
      </c>
      <c r="G27308" t="s">
        <v>89</v>
      </c>
      <c r="H27308" t="s">
        <v>390</v>
      </c>
    </row>
    <row r="27309" spans="1:8" x14ac:dyDescent="0.2">
      <c r="A27309">
        <v>6.8655865057653901E+17</v>
      </c>
      <c r="B27309" t="s">
        <v>55099</v>
      </c>
      <c r="C27309" t="s">
        <v>55100</v>
      </c>
      <c r="D27309" s="1">
        <v>42380.654074074075</v>
      </c>
      <c r="E27309">
        <v>823</v>
      </c>
      <c r="F27309">
        <v>2875</v>
      </c>
      <c r="G27309" t="s">
        <v>89</v>
      </c>
    </row>
    <row r="27310" spans="1:8" x14ac:dyDescent="0.2">
      <c r="A27310">
        <v>6.8656554902804403E+17</v>
      </c>
      <c r="B27310" t="s">
        <v>55101</v>
      </c>
      <c r="C27310" t="s">
        <v>55102</v>
      </c>
      <c r="D27310" s="1">
        <v>42380.673113425924</v>
      </c>
      <c r="E27310">
        <v>882</v>
      </c>
      <c r="F27310">
        <v>3095</v>
      </c>
      <c r="G27310" t="s">
        <v>215</v>
      </c>
    </row>
    <row r="27311" spans="1:8" x14ac:dyDescent="0.2">
      <c r="A27311">
        <v>6.8657348246179405E+17</v>
      </c>
      <c r="B27311" t="s">
        <v>55103</v>
      </c>
      <c r="C27311" t="s">
        <v>55104</v>
      </c>
      <c r="D27311" s="1">
        <v>42380.695</v>
      </c>
      <c r="E27311">
        <v>1999</v>
      </c>
      <c r="F27311">
        <v>5883</v>
      </c>
      <c r="H27311" t="s">
        <v>616</v>
      </c>
    </row>
    <row r="27312" spans="1:8" x14ac:dyDescent="0.2">
      <c r="A27312">
        <v>6.8662612721392397E+17</v>
      </c>
      <c r="B27312" t="s">
        <v>55105</v>
      </c>
      <c r="C27312" t="s">
        <v>55106</v>
      </c>
      <c r="D27312" s="1">
        <v>42380.840277777781</v>
      </c>
      <c r="E27312">
        <v>1101</v>
      </c>
      <c r="F27312">
        <v>3824</v>
      </c>
      <c r="G27312" t="s">
        <v>89</v>
      </c>
    </row>
    <row r="27313" spans="1:8" x14ac:dyDescent="0.2">
      <c r="A27313">
        <v>6.8662635144980403E+17</v>
      </c>
      <c r="B27313" t="s">
        <v>55107</v>
      </c>
      <c r="C27313" t="s">
        <v>55108</v>
      </c>
      <c r="D27313" s="1">
        <v>42380.840891203705</v>
      </c>
      <c r="E27313">
        <v>1209</v>
      </c>
      <c r="F27313">
        <v>3305</v>
      </c>
      <c r="G27313" t="s">
        <v>89</v>
      </c>
    </row>
    <row r="27314" spans="1:8" x14ac:dyDescent="0.2">
      <c r="A27314">
        <v>6.8663455274858394E+17</v>
      </c>
      <c r="B27314" t="s">
        <v>55109</v>
      </c>
      <c r="C27314" t="s">
        <v>55110</v>
      </c>
      <c r="D27314" s="1">
        <v>42380.863530092596</v>
      </c>
      <c r="E27314">
        <v>1864</v>
      </c>
      <c r="F27314">
        <v>4464</v>
      </c>
      <c r="H27314" t="s">
        <v>616</v>
      </c>
    </row>
    <row r="27315" spans="1:8" x14ac:dyDescent="0.2">
      <c r="A27315">
        <v>6.8664396965731904E+17</v>
      </c>
      <c r="B27315" t="s">
        <v>55111</v>
      </c>
      <c r="C27315" t="s">
        <v>55112</v>
      </c>
      <c r="D27315" s="1">
        <v>42380.889513888891</v>
      </c>
      <c r="E27315">
        <v>3544</v>
      </c>
      <c r="F27315">
        <v>8814</v>
      </c>
      <c r="G27315" t="s">
        <v>89</v>
      </c>
    </row>
    <row r="27316" spans="1:8" x14ac:dyDescent="0.2">
      <c r="A27316">
        <v>6.8668282393215296E+17</v>
      </c>
      <c r="B27316" t="s">
        <v>55113</v>
      </c>
      <c r="C27316" t="s">
        <v>55114</v>
      </c>
      <c r="D27316" s="1">
        <v>42380.996724537035</v>
      </c>
      <c r="E27316">
        <v>1808</v>
      </c>
      <c r="F27316">
        <v>5474</v>
      </c>
      <c r="G27316" t="s">
        <v>576</v>
      </c>
      <c r="H27316" t="s">
        <v>390</v>
      </c>
    </row>
    <row r="27317" spans="1:8" x14ac:dyDescent="0.2">
      <c r="A27317">
        <v>6.8672583874683597E+17</v>
      </c>
      <c r="B27317" t="s">
        <v>55115</v>
      </c>
      <c r="C27317" t="s">
        <v>55116</v>
      </c>
      <c r="D27317" s="1">
        <v>42381.115428240744</v>
      </c>
      <c r="E27317">
        <v>597</v>
      </c>
      <c r="F27317">
        <v>2241</v>
      </c>
      <c r="G27317" t="s">
        <v>89</v>
      </c>
    </row>
    <row r="27318" spans="1:8" x14ac:dyDescent="0.2">
      <c r="A27318">
        <v>6.8672678814430003E+17</v>
      </c>
      <c r="B27318" t="s">
        <v>55117</v>
      </c>
      <c r="C27318" t="s">
        <v>55118</v>
      </c>
      <c r="D27318" s="1">
        <v>42381.118043981478</v>
      </c>
      <c r="E27318">
        <v>885</v>
      </c>
      <c r="F27318">
        <v>2877</v>
      </c>
      <c r="G27318" t="s">
        <v>215</v>
      </c>
    </row>
    <row r="27319" spans="1:8" x14ac:dyDescent="0.2">
      <c r="A27319">
        <v>6.8674008326595699E+17</v>
      </c>
      <c r="B27319" t="s">
        <v>55119</v>
      </c>
      <c r="C27319" t="s">
        <v>55120</v>
      </c>
      <c r="D27319" s="1">
        <v>42381.154733796298</v>
      </c>
      <c r="E27319">
        <v>1277</v>
      </c>
      <c r="F27319">
        <v>4487</v>
      </c>
      <c r="G27319" t="s">
        <v>215</v>
      </c>
    </row>
    <row r="27320" spans="1:8" x14ac:dyDescent="0.2">
      <c r="A27320">
        <v>6.8674187857906406E+17</v>
      </c>
      <c r="B27320" t="s">
        <v>55121</v>
      </c>
      <c r="C27320" t="s">
        <v>55122</v>
      </c>
      <c r="D27320" s="1">
        <v>42381.159687500003</v>
      </c>
      <c r="E27320">
        <v>939</v>
      </c>
      <c r="F27320">
        <v>3470</v>
      </c>
      <c r="G27320" t="s">
        <v>215</v>
      </c>
    </row>
    <row r="27321" spans="1:8" x14ac:dyDescent="0.2">
      <c r="A27321">
        <v>6.8675303563736998E+17</v>
      </c>
      <c r="B27321" t="s">
        <v>55123</v>
      </c>
      <c r="C27321" t="s">
        <v>55124</v>
      </c>
      <c r="D27321" s="1">
        <v>42381.190474537034</v>
      </c>
      <c r="E27321">
        <v>586</v>
      </c>
      <c r="F27321">
        <v>2247</v>
      </c>
      <c r="G27321" t="s">
        <v>576</v>
      </c>
    </row>
    <row r="27322" spans="1:8" x14ac:dyDescent="0.2">
      <c r="A27322">
        <v>6.8675498116107802E+17</v>
      </c>
      <c r="B27322" t="s">
        <v>55125</v>
      </c>
      <c r="C27322" t="s">
        <v>55126</v>
      </c>
      <c r="D27322" s="1">
        <v>42381.195844907408</v>
      </c>
      <c r="E27322">
        <v>748</v>
      </c>
      <c r="F27322">
        <v>2564</v>
      </c>
      <c r="G27322" t="s">
        <v>215</v>
      </c>
      <c r="H27322" t="s">
        <v>390</v>
      </c>
    </row>
    <row r="27323" spans="1:8" x14ac:dyDescent="0.2">
      <c r="A27323">
        <v>6.8676436160036403E+17</v>
      </c>
      <c r="B27323" t="s">
        <v>55127</v>
      </c>
      <c r="C27323" t="s">
        <v>55128</v>
      </c>
      <c r="D27323" s="1">
        <v>42381.221724537034</v>
      </c>
      <c r="E27323">
        <v>688</v>
      </c>
      <c r="F27323">
        <v>2490</v>
      </c>
      <c r="G27323" t="s">
        <v>89</v>
      </c>
    </row>
    <row r="27324" spans="1:8" x14ac:dyDescent="0.2">
      <c r="A27324">
        <v>6.8676529241287795E+17</v>
      </c>
      <c r="B27324" t="s">
        <v>55129</v>
      </c>
      <c r="C27324" t="s">
        <v>55130</v>
      </c>
      <c r="D27324" s="1">
        <v>42381.224293981482</v>
      </c>
      <c r="E27324">
        <v>657</v>
      </c>
      <c r="F27324">
        <v>3309</v>
      </c>
    </row>
    <row r="27325" spans="1:8" x14ac:dyDescent="0.2">
      <c r="A27325">
        <v>6.8692735584411597E+17</v>
      </c>
      <c r="B27325" t="s">
        <v>55131</v>
      </c>
      <c r="C27325" t="s">
        <v>55132</v>
      </c>
      <c r="D27325" s="1">
        <v>42381.67150462963</v>
      </c>
      <c r="E27325">
        <v>2604</v>
      </c>
      <c r="F27325">
        <v>6540</v>
      </c>
      <c r="H27325" t="s">
        <v>390</v>
      </c>
    </row>
    <row r="27326" spans="1:8" x14ac:dyDescent="0.2">
      <c r="A27326">
        <v>6.8699618126898304E+17</v>
      </c>
      <c r="B27326" t="s">
        <v>55133</v>
      </c>
      <c r="C27326" t="s">
        <v>55134</v>
      </c>
      <c r="D27326" s="1">
        <v>42381.861435185187</v>
      </c>
      <c r="E27326">
        <v>1337</v>
      </c>
      <c r="F27326">
        <v>4906</v>
      </c>
    </row>
    <row r="27327" spans="1:8" x14ac:dyDescent="0.2">
      <c r="A27327">
        <v>6.8700830135632205E+17</v>
      </c>
      <c r="B27327" t="s">
        <v>55135</v>
      </c>
      <c r="C27327" t="s">
        <v>55136</v>
      </c>
      <c r="D27327" s="1">
        <v>42381.894872685189</v>
      </c>
      <c r="E27327">
        <v>1155</v>
      </c>
      <c r="F27327">
        <v>2912</v>
      </c>
    </row>
    <row r="27328" spans="1:8" x14ac:dyDescent="0.2">
      <c r="A27328">
        <v>6.8702736493354995E+17</v>
      </c>
      <c r="B27328" t="s">
        <v>55137</v>
      </c>
      <c r="C27328" t="s">
        <v>55138</v>
      </c>
      <c r="D27328" s="1">
        <v>42381.947476851848</v>
      </c>
      <c r="E27328">
        <v>2166</v>
      </c>
      <c r="F27328">
        <v>6058</v>
      </c>
      <c r="H27328" t="s">
        <v>616</v>
      </c>
    </row>
    <row r="27329" spans="1:8" x14ac:dyDescent="0.2">
      <c r="A27329">
        <v>6.8710584869966195E+17</v>
      </c>
      <c r="B27329" t="s">
        <v>55139</v>
      </c>
      <c r="C27329" t="s">
        <v>55140</v>
      </c>
      <c r="D27329" s="1">
        <v>42382.164050925923</v>
      </c>
      <c r="E27329">
        <v>1081</v>
      </c>
      <c r="F27329">
        <v>3429</v>
      </c>
      <c r="H27329" t="s">
        <v>390</v>
      </c>
    </row>
    <row r="27330" spans="1:8" x14ac:dyDescent="0.2">
      <c r="A27330">
        <v>6.8710671452146406E+17</v>
      </c>
      <c r="B27330" t="s">
        <v>55141</v>
      </c>
      <c r="C27330" t="s">
        <v>55142</v>
      </c>
      <c r="D27330" s="1">
        <v>42382.166446759256</v>
      </c>
      <c r="E27330">
        <v>2403</v>
      </c>
      <c r="F27330">
        <v>6411</v>
      </c>
      <c r="H27330" t="s">
        <v>390</v>
      </c>
    </row>
    <row r="27331" spans="1:8" x14ac:dyDescent="0.2">
      <c r="A27331">
        <v>6.8710809692632998E+17</v>
      </c>
      <c r="B27331" t="s">
        <v>55143</v>
      </c>
      <c r="C27331" t="s">
        <v>55144</v>
      </c>
      <c r="D27331" s="1">
        <v>42382.170254629629</v>
      </c>
      <c r="E27331">
        <v>6869</v>
      </c>
      <c r="F27331">
        <v>15718</v>
      </c>
      <c r="H27331" t="s">
        <v>390</v>
      </c>
    </row>
    <row r="27332" spans="1:8" x14ac:dyDescent="0.2">
      <c r="A27332">
        <v>6.8712820303137498E+17</v>
      </c>
      <c r="B27332" t="s">
        <v>55145</v>
      </c>
      <c r="C27332" t="s">
        <v>55146</v>
      </c>
      <c r="D27332" s="1">
        <v>42382.225740740738</v>
      </c>
      <c r="E27332">
        <v>1648</v>
      </c>
      <c r="F27332">
        <v>5096</v>
      </c>
      <c r="G27332" t="s">
        <v>89</v>
      </c>
    </row>
    <row r="27333" spans="1:8" x14ac:dyDescent="0.2">
      <c r="A27333">
        <v>6.8713004742204198E+17</v>
      </c>
      <c r="B27333" t="s">
        <v>55147</v>
      </c>
      <c r="C27333" t="s">
        <v>55148</v>
      </c>
      <c r="D27333" s="1">
        <v>42382.230833333335</v>
      </c>
      <c r="E27333">
        <v>10087</v>
      </c>
      <c r="F27333">
        <v>19617</v>
      </c>
    </row>
    <row r="27334" spans="1:8" x14ac:dyDescent="0.2">
      <c r="A27334">
        <v>6.8714868371295795E+17</v>
      </c>
      <c r="B27334" t="s">
        <v>55149</v>
      </c>
      <c r="C27334" t="s">
        <v>55150</v>
      </c>
      <c r="D27334" s="1">
        <v>42382.282256944447</v>
      </c>
      <c r="E27334">
        <v>2369</v>
      </c>
      <c r="F27334">
        <v>7467</v>
      </c>
    </row>
    <row r="27335" spans="1:8" x14ac:dyDescent="0.2">
      <c r="A27335">
        <v>6.8724518212796403E+17</v>
      </c>
      <c r="B27335" t="s">
        <v>55151</v>
      </c>
      <c r="C27335" t="s">
        <v>55152</v>
      </c>
      <c r="D27335" s="1">
        <v>42382.548541666663</v>
      </c>
      <c r="E27335">
        <v>3427</v>
      </c>
      <c r="F27335">
        <v>8523</v>
      </c>
    </row>
    <row r="27336" spans="1:8" x14ac:dyDescent="0.2">
      <c r="A27336">
        <v>6.8727149601266406E+17</v>
      </c>
      <c r="B27336" t="s">
        <v>55153</v>
      </c>
      <c r="C27336" t="s">
        <v>55154</v>
      </c>
      <c r="D27336" s="1">
        <v>42382.621157407404</v>
      </c>
      <c r="E27336">
        <v>1586</v>
      </c>
      <c r="F27336">
        <v>4898</v>
      </c>
      <c r="H27336" t="s">
        <v>21349</v>
      </c>
    </row>
    <row r="27337" spans="1:8" x14ac:dyDescent="0.2">
      <c r="A27337">
        <v>6.8727564656169306E+17</v>
      </c>
      <c r="B27337" t="s">
        <v>55155</v>
      </c>
      <c r="C27337" t="s">
        <v>55156</v>
      </c>
      <c r="D27337" s="1">
        <v>42382.632604166669</v>
      </c>
      <c r="E27337">
        <v>1517</v>
      </c>
      <c r="F27337">
        <v>3453</v>
      </c>
      <c r="G27337" t="s">
        <v>55157</v>
      </c>
    </row>
    <row r="27338" spans="1:8" x14ac:dyDescent="0.2">
      <c r="A27338">
        <v>6.8727953732378202E+17</v>
      </c>
      <c r="B27338" t="s">
        <v>55158</v>
      </c>
      <c r="C27338" t="s">
        <v>55159</v>
      </c>
      <c r="D27338" s="1">
        <v>42382.64334490741</v>
      </c>
      <c r="E27338">
        <v>1816</v>
      </c>
      <c r="F27338">
        <v>4831</v>
      </c>
    </row>
    <row r="27339" spans="1:8" x14ac:dyDescent="0.2">
      <c r="A27339">
        <v>6.8733851973229299E+17</v>
      </c>
      <c r="B27339" t="s">
        <v>55160</v>
      </c>
      <c r="C27339" t="s">
        <v>55161</v>
      </c>
      <c r="D27339" s="1">
        <v>42382.80609953704</v>
      </c>
      <c r="E27339">
        <v>1559</v>
      </c>
      <c r="F27339">
        <v>4227</v>
      </c>
      <c r="H27339" t="s">
        <v>13093</v>
      </c>
    </row>
    <row r="27340" spans="1:8" x14ac:dyDescent="0.2">
      <c r="A27340">
        <v>6.8733890883790797E+17</v>
      </c>
      <c r="B27340" t="s">
        <v>55162</v>
      </c>
      <c r="C27340" t="s">
        <v>55163</v>
      </c>
      <c r="D27340" s="1">
        <v>42382.807175925926</v>
      </c>
      <c r="E27340">
        <v>1219</v>
      </c>
      <c r="F27340">
        <v>3353</v>
      </c>
      <c r="H27340" t="s">
        <v>390</v>
      </c>
    </row>
    <row r="27341" spans="1:8" x14ac:dyDescent="0.2">
      <c r="A27341">
        <v>6.8735354506303002E+17</v>
      </c>
      <c r="B27341" t="s">
        <v>55164</v>
      </c>
      <c r="C27341" t="s">
        <v>55165</v>
      </c>
      <c r="D27341" s="1">
        <v>42382.847569444442</v>
      </c>
      <c r="E27341">
        <v>2782</v>
      </c>
      <c r="F27341">
        <v>6765</v>
      </c>
      <c r="G27341" t="s">
        <v>215</v>
      </c>
      <c r="H27341" t="s">
        <v>616</v>
      </c>
    </row>
    <row r="27342" spans="1:8" x14ac:dyDescent="0.2">
      <c r="A27342">
        <v>6.8736089849162496E+17</v>
      </c>
      <c r="B27342" t="s">
        <v>55166</v>
      </c>
      <c r="C27342" t="s">
        <v>55167</v>
      </c>
      <c r="D27342" s="1">
        <v>42382.867858796293</v>
      </c>
      <c r="E27342">
        <v>1560</v>
      </c>
      <c r="F27342">
        <v>3848</v>
      </c>
      <c r="H27342" t="s">
        <v>390</v>
      </c>
    </row>
    <row r="27343" spans="1:8" x14ac:dyDescent="0.2">
      <c r="A27343">
        <v>6.8743640095894694E+17</v>
      </c>
      <c r="B27343" t="s">
        <v>55168</v>
      </c>
      <c r="C27343" t="s">
        <v>55169</v>
      </c>
      <c r="D27343" s="1">
        <v>42383.076203703706</v>
      </c>
      <c r="E27343">
        <v>1250</v>
      </c>
      <c r="F27343">
        <v>4914</v>
      </c>
      <c r="G27343" t="s">
        <v>215</v>
      </c>
      <c r="H27343" t="s">
        <v>616</v>
      </c>
    </row>
    <row r="27344" spans="1:8" x14ac:dyDescent="0.2">
      <c r="A27344">
        <v>6.8749065315304998E+17</v>
      </c>
      <c r="B27344" t="s">
        <v>55170</v>
      </c>
      <c r="C27344" t="s">
        <v>55171</v>
      </c>
      <c r="D27344" s="1">
        <v>42383.225914351853</v>
      </c>
      <c r="E27344">
        <v>1048</v>
      </c>
      <c r="F27344">
        <v>3943</v>
      </c>
      <c r="G27344" t="s">
        <v>215</v>
      </c>
    </row>
    <row r="27345" spans="1:8" x14ac:dyDescent="0.2">
      <c r="A27345">
        <v>6.8751087783528E+17</v>
      </c>
      <c r="B27345" t="s">
        <v>55172</v>
      </c>
      <c r="C27345" t="s">
        <v>55173</v>
      </c>
      <c r="D27345" s="1">
        <v>42383.281724537039</v>
      </c>
      <c r="E27345">
        <v>919</v>
      </c>
      <c r="F27345">
        <v>3374</v>
      </c>
      <c r="G27345" t="s">
        <v>55174</v>
      </c>
    </row>
    <row r="27346" spans="1:8" x14ac:dyDescent="0.2">
      <c r="A27346">
        <v>6.8751087784785101E+17</v>
      </c>
      <c r="B27346" t="s">
        <v>55175</v>
      </c>
      <c r="C27346" t="s">
        <v>55176</v>
      </c>
      <c r="D27346" s="1">
        <v>42383.281724537039</v>
      </c>
      <c r="E27346">
        <v>4447</v>
      </c>
      <c r="F27346">
        <v>10047</v>
      </c>
    </row>
    <row r="27347" spans="1:8" x14ac:dyDescent="0.2">
      <c r="A27347">
        <v>6.8751103538590899E+17</v>
      </c>
      <c r="B27347" t="s">
        <v>55177</v>
      </c>
      <c r="C27347" t="s">
        <v>55178</v>
      </c>
      <c r="D27347" s="1">
        <v>42383.282152777778</v>
      </c>
      <c r="E27347">
        <v>2695</v>
      </c>
      <c r="F27347">
        <v>7304</v>
      </c>
    </row>
    <row r="27348" spans="1:8" x14ac:dyDescent="0.2">
      <c r="A27348">
        <v>6.8770646612449203E+17</v>
      </c>
      <c r="B27348" t="s">
        <v>55179</v>
      </c>
      <c r="C27348" t="s">
        <v>55180</v>
      </c>
      <c r="D27348" s="1">
        <v>42383.821446759262</v>
      </c>
      <c r="E27348">
        <v>1146</v>
      </c>
      <c r="F27348">
        <v>3150</v>
      </c>
      <c r="G27348" t="s">
        <v>89</v>
      </c>
      <c r="H27348" t="s">
        <v>390</v>
      </c>
    </row>
    <row r="27349" spans="1:8" x14ac:dyDescent="0.2">
      <c r="A27349">
        <v>6.8771604255519104E+17</v>
      </c>
      <c r="B27349" t="s">
        <v>55181</v>
      </c>
      <c r="C27349" t="s">
        <v>55182</v>
      </c>
      <c r="D27349" s="1">
        <v>42383.847870370373</v>
      </c>
      <c r="E27349">
        <v>748</v>
      </c>
      <c r="F27349">
        <v>2758</v>
      </c>
      <c r="G27349" t="s">
        <v>576</v>
      </c>
    </row>
    <row r="27350" spans="1:8" x14ac:dyDescent="0.2">
      <c r="A27350">
        <v>6.8771610763394995E+17</v>
      </c>
      <c r="B27350" t="s">
        <v>55183</v>
      </c>
      <c r="C27350" t="s">
        <v>55184</v>
      </c>
      <c r="D27350" s="1">
        <v>42383.848043981481</v>
      </c>
      <c r="E27350">
        <v>912</v>
      </c>
      <c r="F27350">
        <v>2784</v>
      </c>
      <c r="G27350" t="s">
        <v>215</v>
      </c>
    </row>
    <row r="27351" spans="1:8" x14ac:dyDescent="0.2">
      <c r="A27351">
        <v>6.8771713489030694E+17</v>
      </c>
      <c r="B27351" t="s">
        <v>55185</v>
      </c>
      <c r="C27351" t="s">
        <v>55186</v>
      </c>
      <c r="D27351" s="1">
        <v>42383.85087962963</v>
      </c>
      <c r="E27351">
        <v>3492</v>
      </c>
      <c r="F27351">
        <v>7607</v>
      </c>
    </row>
    <row r="27352" spans="1:8" x14ac:dyDescent="0.2">
      <c r="A27352">
        <v>6.8772667086279398E+17</v>
      </c>
      <c r="B27352" t="s">
        <v>55187</v>
      </c>
      <c r="C27352" t="s">
        <v>55188</v>
      </c>
      <c r="D27352" s="1">
        <v>42383.877199074072</v>
      </c>
      <c r="E27352">
        <v>1612</v>
      </c>
      <c r="F27352">
        <v>5990</v>
      </c>
      <c r="G27352" t="s">
        <v>89</v>
      </c>
    </row>
    <row r="27353" spans="1:8" x14ac:dyDescent="0.2">
      <c r="A27353">
        <v>6.8772682947456205E+17</v>
      </c>
      <c r="B27353" t="s">
        <v>55189</v>
      </c>
      <c r="C27353" t="s">
        <v>55190</v>
      </c>
      <c r="D27353" s="1">
        <v>42383.877638888887</v>
      </c>
      <c r="E27353">
        <v>1658</v>
      </c>
      <c r="F27353">
        <v>4732</v>
      </c>
      <c r="G27353" t="s">
        <v>89</v>
      </c>
      <c r="H27353" t="s">
        <v>390</v>
      </c>
    </row>
    <row r="27354" spans="1:8" x14ac:dyDescent="0.2">
      <c r="A27354">
        <v>6.8772773951689101E+17</v>
      </c>
      <c r="B27354" t="s">
        <v>55191</v>
      </c>
      <c r="C27354" t="s">
        <v>55192</v>
      </c>
      <c r="D27354" s="1">
        <v>42383.880150462966</v>
      </c>
      <c r="E27354">
        <v>1412</v>
      </c>
      <c r="F27354">
        <v>4364</v>
      </c>
      <c r="G27354" t="s">
        <v>576</v>
      </c>
    </row>
    <row r="27355" spans="1:8" x14ac:dyDescent="0.2">
      <c r="A27355">
        <v>6.8772886669834202E+17</v>
      </c>
      <c r="B27355" t="s">
        <v>55193</v>
      </c>
      <c r="C27355" t="s">
        <v>55194</v>
      </c>
      <c r="D27355" s="1">
        <v>42383.883252314816</v>
      </c>
      <c r="E27355">
        <v>1949</v>
      </c>
      <c r="F27355">
        <v>5224</v>
      </c>
      <c r="G27355" t="s">
        <v>55195</v>
      </c>
    </row>
    <row r="27356" spans="1:8" x14ac:dyDescent="0.2">
      <c r="A27356">
        <v>6.8777998180039002E+17</v>
      </c>
      <c r="B27356" t="s">
        <v>55196</v>
      </c>
      <c r="C27356" t="s">
        <v>55197</v>
      </c>
      <c r="D27356" s="1">
        <v>42384.024305555555</v>
      </c>
      <c r="E27356">
        <v>2446</v>
      </c>
      <c r="F27356">
        <v>5810</v>
      </c>
      <c r="H27356" t="s">
        <v>390</v>
      </c>
    </row>
    <row r="27357" spans="1:8" x14ac:dyDescent="0.2">
      <c r="A27357">
        <v>6.8801707999640704E+17</v>
      </c>
      <c r="B27357" t="s">
        <v>55198</v>
      </c>
      <c r="C27357" t="s">
        <v>55199</v>
      </c>
      <c r="D27357" s="1">
        <v>42384.678576388891</v>
      </c>
      <c r="E27357">
        <v>2369</v>
      </c>
      <c r="F27357">
        <v>7571</v>
      </c>
    </row>
    <row r="27358" spans="1:8" x14ac:dyDescent="0.2">
      <c r="A27358">
        <v>6.8802047474446694E+17</v>
      </c>
      <c r="B27358" t="s">
        <v>55200</v>
      </c>
      <c r="C27358" t="s">
        <v>55201</v>
      </c>
      <c r="D27358" s="1">
        <v>42384.687939814816</v>
      </c>
      <c r="E27358">
        <v>2840</v>
      </c>
      <c r="F27358">
        <v>8026</v>
      </c>
    </row>
    <row r="27359" spans="1:8" x14ac:dyDescent="0.2">
      <c r="A27359">
        <v>6.8808465607229798E+17</v>
      </c>
      <c r="B27359" t="s">
        <v>55202</v>
      </c>
      <c r="C27359" t="s">
        <v>55203</v>
      </c>
      <c r="D27359" s="1">
        <v>42384.865046296298</v>
      </c>
      <c r="E27359">
        <v>2832</v>
      </c>
      <c r="F27359">
        <v>7188</v>
      </c>
      <c r="H27359" t="s">
        <v>390</v>
      </c>
    </row>
    <row r="27360" spans="1:8" x14ac:dyDescent="0.2">
      <c r="A27360">
        <v>6.8810504010443494E+17</v>
      </c>
      <c r="B27360" t="s">
        <v>55204</v>
      </c>
      <c r="C27360" t="s">
        <v>55205</v>
      </c>
      <c r="D27360" s="1">
        <v>42384.921296296299</v>
      </c>
      <c r="E27360">
        <v>582</v>
      </c>
      <c r="F27360">
        <v>2361</v>
      </c>
      <c r="G27360" t="s">
        <v>89</v>
      </c>
      <c r="H27360" t="s">
        <v>390</v>
      </c>
    </row>
    <row r="27361" spans="1:8" x14ac:dyDescent="0.2">
      <c r="A27361">
        <v>6.8816977930831002E+17</v>
      </c>
      <c r="B27361" t="s">
        <v>55206</v>
      </c>
      <c r="C27361" t="s">
        <v>55207</v>
      </c>
      <c r="D27361" s="1">
        <v>42385.099942129629</v>
      </c>
      <c r="E27361">
        <v>1329</v>
      </c>
      <c r="F27361">
        <v>3849</v>
      </c>
      <c r="G27361" t="s">
        <v>576</v>
      </c>
    </row>
    <row r="27362" spans="1:8" x14ac:dyDescent="0.2">
      <c r="A27362">
        <v>6.8817411792988096E+17</v>
      </c>
      <c r="B27362" t="s">
        <v>55208</v>
      </c>
      <c r="C27362" t="s">
        <v>55209</v>
      </c>
      <c r="D27362" s="1">
        <v>42385.111921296295</v>
      </c>
      <c r="E27362">
        <v>1051</v>
      </c>
      <c r="F27362">
        <v>3886</v>
      </c>
      <c r="G27362" t="s">
        <v>576</v>
      </c>
    </row>
    <row r="27363" spans="1:8" x14ac:dyDescent="0.2">
      <c r="A27363">
        <v>6.8817531334850496E+17</v>
      </c>
      <c r="B27363" t="s">
        <v>55210</v>
      </c>
      <c r="C27363" t="s">
        <v>55211</v>
      </c>
      <c r="D27363" s="1">
        <v>42385.115219907406</v>
      </c>
      <c r="E27363">
        <v>1094</v>
      </c>
      <c r="F27363">
        <v>4631</v>
      </c>
    </row>
    <row r="27364" spans="1:8" x14ac:dyDescent="0.2">
      <c r="A27364">
        <v>6.8817941458505306E+17</v>
      </c>
      <c r="B27364" t="s">
        <v>55212</v>
      </c>
      <c r="C27364" t="s">
        <v>55213</v>
      </c>
      <c r="D27364" s="1">
        <v>42385.126527777778</v>
      </c>
      <c r="E27364">
        <v>2071</v>
      </c>
      <c r="F27364">
        <v>5396</v>
      </c>
      <c r="G27364" t="s">
        <v>215</v>
      </c>
    </row>
    <row r="27365" spans="1:8" x14ac:dyDescent="0.2">
      <c r="A27365">
        <v>6.8818360549170304E+17</v>
      </c>
      <c r="B27365" t="s">
        <v>55214</v>
      </c>
      <c r="C27365" t="s">
        <v>55215</v>
      </c>
      <c r="D27365" s="1">
        <v>42385.138101851851</v>
      </c>
      <c r="E27365">
        <v>1351</v>
      </c>
      <c r="F27365">
        <v>4064</v>
      </c>
      <c r="G27365" t="s">
        <v>576</v>
      </c>
    </row>
    <row r="27366" spans="1:8" x14ac:dyDescent="0.2">
      <c r="A27366">
        <v>6.8819077977320998E+17</v>
      </c>
      <c r="B27366" t="s">
        <v>55216</v>
      </c>
      <c r="C27366" t="s">
        <v>55217</v>
      </c>
      <c r="D27366" s="1">
        <v>42385.157893518517</v>
      </c>
      <c r="E27366">
        <v>6187</v>
      </c>
      <c r="F27366">
        <v>13488</v>
      </c>
    </row>
    <row r="27367" spans="1:8" x14ac:dyDescent="0.2">
      <c r="A27367">
        <v>6.8832487460402304E+17</v>
      </c>
      <c r="B27367" t="s">
        <v>55218</v>
      </c>
      <c r="C27367" t="s">
        <v>55219</v>
      </c>
      <c r="D27367" s="1">
        <v>42385.527928240743</v>
      </c>
      <c r="E27367">
        <v>3367</v>
      </c>
      <c r="F27367">
        <v>7111</v>
      </c>
    </row>
    <row r="27368" spans="1:8" x14ac:dyDescent="0.2">
      <c r="A27368">
        <v>6.8832709321466202E+17</v>
      </c>
      <c r="B27368" t="s">
        <v>55220</v>
      </c>
      <c r="C27368" t="s">
        <v>55221</v>
      </c>
      <c r="D27368" s="1">
        <v>42385.534050925926</v>
      </c>
      <c r="E27368">
        <v>2339</v>
      </c>
      <c r="F27368">
        <v>5486</v>
      </c>
    </row>
    <row r="27369" spans="1:8" x14ac:dyDescent="0.2">
      <c r="A27369">
        <v>6.8832803465136102E+17</v>
      </c>
      <c r="B27369" t="s">
        <v>55222</v>
      </c>
      <c r="C27369" t="s">
        <v>55223</v>
      </c>
      <c r="D27369" s="1">
        <v>42385.536643518521</v>
      </c>
      <c r="E27369">
        <v>2795</v>
      </c>
      <c r="F27369">
        <v>5164</v>
      </c>
    </row>
    <row r="27370" spans="1:8" x14ac:dyDescent="0.2">
      <c r="A27370">
        <v>6.8833306309337395E+17</v>
      </c>
      <c r="B27370" t="s">
        <v>55224</v>
      </c>
      <c r="C27370" t="s">
        <v>55225</v>
      </c>
      <c r="D27370" s="1">
        <v>42385.550520833334</v>
      </c>
      <c r="E27370">
        <v>1951</v>
      </c>
      <c r="F27370">
        <v>4936</v>
      </c>
    </row>
    <row r="27371" spans="1:8" x14ac:dyDescent="0.2">
      <c r="A27371">
        <v>6.8833426880480397E+17</v>
      </c>
      <c r="B27371" t="s">
        <v>55226</v>
      </c>
      <c r="C27371" t="s">
        <v>55227</v>
      </c>
      <c r="D27371" s="1">
        <v>42385.553842592592</v>
      </c>
      <c r="E27371">
        <v>2386</v>
      </c>
      <c r="F27371">
        <v>5752</v>
      </c>
    </row>
    <row r="27372" spans="1:8" x14ac:dyDescent="0.2">
      <c r="A27372">
        <v>6.8833564092506099E+17</v>
      </c>
      <c r="B27372" t="s">
        <v>55228</v>
      </c>
      <c r="C27372" t="s">
        <v>55229</v>
      </c>
      <c r="D27372" s="1">
        <v>42385.557638888888</v>
      </c>
      <c r="E27372">
        <v>1887</v>
      </c>
      <c r="F27372">
        <v>4757</v>
      </c>
    </row>
    <row r="27373" spans="1:8" x14ac:dyDescent="0.2">
      <c r="A27373">
        <v>6.88352797251792E+17</v>
      </c>
      <c r="B27373" t="s">
        <v>55230</v>
      </c>
      <c r="C27373" t="s">
        <v>55231</v>
      </c>
      <c r="D27373" s="1">
        <v>42385.60497685185</v>
      </c>
      <c r="E27373">
        <v>2042</v>
      </c>
      <c r="F27373">
        <v>4882</v>
      </c>
    </row>
    <row r="27374" spans="1:8" x14ac:dyDescent="0.2">
      <c r="A27374">
        <v>6.8835575146363597E+17</v>
      </c>
      <c r="B27374" t="s">
        <v>55232</v>
      </c>
      <c r="C27374" t="s">
        <v>55233</v>
      </c>
      <c r="D27374" s="1">
        <v>42385.613125000003</v>
      </c>
      <c r="E27374">
        <v>2987</v>
      </c>
      <c r="F27374">
        <v>7423</v>
      </c>
      <c r="H27374" t="s">
        <v>616</v>
      </c>
    </row>
    <row r="27375" spans="1:8" x14ac:dyDescent="0.2">
      <c r="A27375">
        <v>6.88393139435008E+17</v>
      </c>
      <c r="B27375" t="s">
        <v>55234</v>
      </c>
      <c r="C27375" t="s">
        <v>55235</v>
      </c>
      <c r="D27375" s="1">
        <v>42385.716296296298</v>
      </c>
      <c r="E27375">
        <v>2317</v>
      </c>
      <c r="F27375">
        <v>4546</v>
      </c>
    </row>
    <row r="27376" spans="1:8" x14ac:dyDescent="0.2">
      <c r="A27376">
        <v>6.8842574912921101E+17</v>
      </c>
      <c r="B27376" t="s">
        <v>55236</v>
      </c>
      <c r="C27376" t="s">
        <v>55237</v>
      </c>
      <c r="D27376" s="1">
        <v>42385.806284722225</v>
      </c>
      <c r="E27376">
        <v>2010</v>
      </c>
      <c r="F27376">
        <v>4911</v>
      </c>
    </row>
    <row r="27377" spans="1:8" x14ac:dyDescent="0.2">
      <c r="A27377">
        <v>6.8842615692045901E+17</v>
      </c>
      <c r="B27377" t="s">
        <v>55238</v>
      </c>
      <c r="C27377" t="s">
        <v>55239</v>
      </c>
      <c r="D27377" s="1">
        <v>42385.80740740741</v>
      </c>
      <c r="E27377">
        <v>1808</v>
      </c>
      <c r="F27377">
        <v>4835</v>
      </c>
    </row>
    <row r="27378" spans="1:8" x14ac:dyDescent="0.2">
      <c r="A27378">
        <v>6.8842634965290995E+17</v>
      </c>
      <c r="B27378" t="s">
        <v>55240</v>
      </c>
      <c r="C27378" t="s">
        <v>55241</v>
      </c>
      <c r="D27378" s="1">
        <v>42385.807939814818</v>
      </c>
      <c r="E27378">
        <v>1745</v>
      </c>
      <c r="F27378">
        <v>4449</v>
      </c>
      <c r="G27378" t="s">
        <v>89</v>
      </c>
    </row>
    <row r="27379" spans="1:8" x14ac:dyDescent="0.2">
      <c r="A27379">
        <v>6.8842721890153203E+17</v>
      </c>
      <c r="B27379" t="s">
        <v>55242</v>
      </c>
      <c r="C27379" t="s">
        <v>55243</v>
      </c>
      <c r="D27379" s="1">
        <v>42385.810347222221</v>
      </c>
      <c r="E27379">
        <v>2129</v>
      </c>
      <c r="F27379">
        <v>5136</v>
      </c>
      <c r="G27379" t="s">
        <v>89</v>
      </c>
    </row>
    <row r="27380" spans="1:8" x14ac:dyDescent="0.2">
      <c r="A27380">
        <v>6.8842841723521805E+17</v>
      </c>
      <c r="B27380" t="s">
        <v>55244</v>
      </c>
      <c r="C27380" t="s">
        <v>55245</v>
      </c>
      <c r="D27380" s="1">
        <v>42385.813645833332</v>
      </c>
      <c r="E27380">
        <v>1591</v>
      </c>
      <c r="F27380">
        <v>5237</v>
      </c>
    </row>
    <row r="27381" spans="1:8" x14ac:dyDescent="0.2">
      <c r="A27381">
        <v>6.8844377256534797E+17</v>
      </c>
      <c r="B27381" t="s">
        <v>55246</v>
      </c>
      <c r="C27381" t="s">
        <v>55247</v>
      </c>
      <c r="D27381" s="1">
        <v>42385.85601851852</v>
      </c>
      <c r="E27381">
        <v>3303</v>
      </c>
      <c r="F27381">
        <v>6680</v>
      </c>
    </row>
    <row r="27382" spans="1:8" x14ac:dyDescent="0.2">
      <c r="A27382">
        <v>6.8844549517439296E+17</v>
      </c>
      <c r="B27382" t="s">
        <v>55248</v>
      </c>
      <c r="C27382" t="s">
        <v>55249</v>
      </c>
      <c r="D27382" s="1">
        <v>42385.860775462963</v>
      </c>
      <c r="E27382">
        <v>3315</v>
      </c>
      <c r="F27382">
        <v>8262</v>
      </c>
    </row>
    <row r="27383" spans="1:8" x14ac:dyDescent="0.2">
      <c r="A27383">
        <v>6.8851754529340595E+17</v>
      </c>
      <c r="B27383" t="s">
        <v>55250</v>
      </c>
      <c r="C27383" t="s">
        <v>55251</v>
      </c>
      <c r="D27383" s="1">
        <v>42386.059594907405</v>
      </c>
      <c r="E27383">
        <v>2445</v>
      </c>
      <c r="F27383">
        <v>5442</v>
      </c>
    </row>
    <row r="27384" spans="1:8" x14ac:dyDescent="0.2">
      <c r="A27384">
        <v>6.8872040986538304E+17</v>
      </c>
      <c r="B27384" t="s">
        <v>55252</v>
      </c>
      <c r="C27384" t="s">
        <v>55253</v>
      </c>
      <c r="D27384" s="1">
        <v>42386.619398148148</v>
      </c>
      <c r="E27384">
        <v>3943</v>
      </c>
      <c r="F27384">
        <v>8029</v>
      </c>
    </row>
    <row r="27385" spans="1:8" x14ac:dyDescent="0.2">
      <c r="A27385">
        <v>6.8874301947917094E+17</v>
      </c>
      <c r="B27385" t="s">
        <v>55254</v>
      </c>
      <c r="C27385" t="s">
        <v>55255</v>
      </c>
      <c r="D27385" s="1">
        <v>42386.68178240741</v>
      </c>
      <c r="E27385">
        <v>2840</v>
      </c>
      <c r="F27385">
        <v>5641</v>
      </c>
    </row>
    <row r="27386" spans="1:8" x14ac:dyDescent="0.2">
      <c r="A27386">
        <v>6.8877945101920998E+17</v>
      </c>
      <c r="B27386" t="s">
        <v>55256</v>
      </c>
      <c r="C27386" t="s">
        <v>55257</v>
      </c>
      <c r="D27386" s="1">
        <v>42386.782314814816</v>
      </c>
      <c r="E27386">
        <v>2246</v>
      </c>
      <c r="F27386">
        <v>5494</v>
      </c>
      <c r="H27386" t="s">
        <v>390</v>
      </c>
    </row>
    <row r="27387" spans="1:8" x14ac:dyDescent="0.2">
      <c r="A27387">
        <v>6.8882753114380595E+17</v>
      </c>
      <c r="B27387" t="s">
        <v>55258</v>
      </c>
      <c r="C27387" t="s">
        <v>55259</v>
      </c>
      <c r="D27387" s="1">
        <v>42386.914988425924</v>
      </c>
      <c r="E27387">
        <v>3425</v>
      </c>
      <c r="F27387">
        <v>8645</v>
      </c>
    </row>
    <row r="27388" spans="1:8" x14ac:dyDescent="0.2">
      <c r="A27388">
        <v>6.8882959447293901E+17</v>
      </c>
      <c r="B27388" t="s">
        <v>55260</v>
      </c>
      <c r="C27388" t="s">
        <v>55261</v>
      </c>
      <c r="D27388" s="1">
        <v>42386.920682870368</v>
      </c>
      <c r="E27388">
        <v>3791</v>
      </c>
      <c r="F27388">
        <v>9807</v>
      </c>
    </row>
    <row r="27389" spans="1:8" x14ac:dyDescent="0.2">
      <c r="A27389">
        <v>6.8892711390324698E+17</v>
      </c>
      <c r="B27389" t="s">
        <v>55262</v>
      </c>
      <c r="C27389" t="s">
        <v>55263</v>
      </c>
      <c r="D27389" s="1">
        <v>42387.189791666664</v>
      </c>
      <c r="E27389">
        <v>790</v>
      </c>
      <c r="F27389">
        <v>3173</v>
      </c>
      <c r="G27389" t="s">
        <v>546</v>
      </c>
    </row>
    <row r="27390" spans="1:8" x14ac:dyDescent="0.2">
      <c r="A27390">
        <v>6.8909691781767104E+17</v>
      </c>
      <c r="B27390" t="s">
        <v>55264</v>
      </c>
      <c r="C27390" t="s">
        <v>55265</v>
      </c>
      <c r="D27390" s="1">
        <v>42387.658356481479</v>
      </c>
      <c r="E27390">
        <v>1426</v>
      </c>
      <c r="F27390">
        <v>4301</v>
      </c>
      <c r="G27390" t="s">
        <v>89</v>
      </c>
    </row>
    <row r="27391" spans="1:8" x14ac:dyDescent="0.2">
      <c r="A27391">
        <v>6.8909759418272499E+17</v>
      </c>
      <c r="B27391" t="s">
        <v>55266</v>
      </c>
      <c r="C27391" t="s">
        <v>55267</v>
      </c>
      <c r="D27391" s="1">
        <v>42387.660219907404</v>
      </c>
      <c r="E27391">
        <v>1913</v>
      </c>
      <c r="F27391">
        <v>3869</v>
      </c>
      <c r="H27391" t="s">
        <v>390</v>
      </c>
    </row>
    <row r="27392" spans="1:8" x14ac:dyDescent="0.2">
      <c r="A27392">
        <v>6.8909765897631706E+17</v>
      </c>
      <c r="B27392" t="s">
        <v>55268</v>
      </c>
      <c r="C27392" t="s">
        <v>55269</v>
      </c>
      <c r="D27392" s="1">
        <v>42387.660405092596</v>
      </c>
      <c r="E27392">
        <v>1499</v>
      </c>
      <c r="F27392">
        <v>5605</v>
      </c>
      <c r="H27392" t="s">
        <v>390</v>
      </c>
    </row>
    <row r="27393" spans="1:8" x14ac:dyDescent="0.2">
      <c r="A27393">
        <v>6.8914243147701005E+17</v>
      </c>
      <c r="B27393" t="s">
        <v>55270</v>
      </c>
      <c r="C27393" t="s">
        <v>55271</v>
      </c>
      <c r="D27393" s="1">
        <v>42387.783946759257</v>
      </c>
      <c r="E27393">
        <v>1778</v>
      </c>
      <c r="F27393">
        <v>4995</v>
      </c>
      <c r="G27393" t="s">
        <v>89</v>
      </c>
      <c r="H27393" t="s">
        <v>390</v>
      </c>
    </row>
    <row r="27394" spans="1:8" x14ac:dyDescent="0.2">
      <c r="A27394">
        <v>6.8917314551379098E+17</v>
      </c>
      <c r="B27394" t="s">
        <v>55272</v>
      </c>
      <c r="C27394" t="s">
        <v>55273</v>
      </c>
      <c r="D27394" s="1">
        <v>42387.868703703702</v>
      </c>
      <c r="E27394">
        <v>2097</v>
      </c>
      <c r="F27394">
        <v>4889</v>
      </c>
      <c r="H27394" t="s">
        <v>390</v>
      </c>
    </row>
    <row r="27395" spans="1:8" x14ac:dyDescent="0.2">
      <c r="A27395">
        <v>6.8923214381857894E+17</v>
      </c>
      <c r="B27395" t="s">
        <v>55274</v>
      </c>
      <c r="C27395" t="s">
        <v>55275</v>
      </c>
      <c r="D27395" s="1">
        <v>42388.0315162037</v>
      </c>
      <c r="E27395">
        <v>3040</v>
      </c>
      <c r="F27395">
        <v>9728</v>
      </c>
    </row>
    <row r="27396" spans="1:8" x14ac:dyDescent="0.2">
      <c r="A27396">
        <v>6.8926374444313805E+17</v>
      </c>
      <c r="B27396" t="s">
        <v>55276</v>
      </c>
      <c r="C27396" t="s">
        <v>55277</v>
      </c>
      <c r="D27396" s="1">
        <v>42388.118715277778</v>
      </c>
      <c r="E27396">
        <v>2185</v>
      </c>
      <c r="F27396">
        <v>5601</v>
      </c>
    </row>
    <row r="27397" spans="1:8" x14ac:dyDescent="0.2">
      <c r="A27397">
        <v>6.8926537787286694E+17</v>
      </c>
      <c r="B27397" t="s">
        <v>55278</v>
      </c>
      <c r="C27397" t="s">
        <v>55279</v>
      </c>
      <c r="D27397" s="1">
        <v>42388.123217592591</v>
      </c>
      <c r="E27397">
        <v>1736</v>
      </c>
      <c r="F27397">
        <v>5130</v>
      </c>
    </row>
    <row r="27398" spans="1:8" x14ac:dyDescent="0.2">
      <c r="A27398">
        <v>6.8927520315165402E+17</v>
      </c>
      <c r="B27398" t="s">
        <v>55280</v>
      </c>
      <c r="C27398" t="s">
        <v>55281</v>
      </c>
      <c r="D27398" s="1">
        <v>42388.150335648148</v>
      </c>
      <c r="E27398">
        <v>838</v>
      </c>
      <c r="F27398">
        <v>2445</v>
      </c>
      <c r="G27398" t="s">
        <v>576</v>
      </c>
      <c r="H27398" t="s">
        <v>24419</v>
      </c>
    </row>
    <row r="27399" spans="1:8" x14ac:dyDescent="0.2">
      <c r="A27399">
        <v>6.8929225927622605E+17</v>
      </c>
      <c r="B27399" t="s">
        <v>55282</v>
      </c>
      <c r="C27399" t="s">
        <v>55283</v>
      </c>
      <c r="D27399" s="1">
        <v>42388.197395833333</v>
      </c>
      <c r="E27399">
        <v>646</v>
      </c>
      <c r="F27399">
        <v>2406</v>
      </c>
      <c r="G27399" t="s">
        <v>215</v>
      </c>
    </row>
    <row r="27400" spans="1:8" x14ac:dyDescent="0.2">
      <c r="A27400">
        <v>6.8942960361450202E+17</v>
      </c>
      <c r="B27400" t="s">
        <v>55284</v>
      </c>
      <c r="C27400" t="s">
        <v>55285</v>
      </c>
      <c r="D27400" s="1">
        <v>42388.57640046296</v>
      </c>
      <c r="E27400">
        <v>1326</v>
      </c>
      <c r="F27400">
        <v>4034</v>
      </c>
    </row>
    <row r="27401" spans="1:8" x14ac:dyDescent="0.2">
      <c r="A27401">
        <v>6.8945198555733094E+17</v>
      </c>
      <c r="B27401" t="s">
        <v>55286</v>
      </c>
      <c r="C27401" t="s">
        <v>55287</v>
      </c>
      <c r="D27401" s="1">
        <v>42388.638159722221</v>
      </c>
      <c r="E27401">
        <v>911</v>
      </c>
      <c r="F27401">
        <v>2159</v>
      </c>
      <c r="G27401" t="s">
        <v>89</v>
      </c>
      <c r="H27401" t="s">
        <v>390</v>
      </c>
    </row>
    <row r="27402" spans="1:8" x14ac:dyDescent="0.2">
      <c r="A27402">
        <v>6.8945839328356301E+17</v>
      </c>
      <c r="B27402" t="s">
        <v>55288</v>
      </c>
      <c r="C27402" t="s">
        <v>55289</v>
      </c>
      <c r="D27402" s="1">
        <v>42388.655844907407</v>
      </c>
      <c r="E27402">
        <v>1220</v>
      </c>
      <c r="F27402">
        <v>3627</v>
      </c>
      <c r="G27402" t="s">
        <v>89</v>
      </c>
    </row>
    <row r="27403" spans="1:8" x14ac:dyDescent="0.2">
      <c r="A27403">
        <v>6.8945846883556902E+17</v>
      </c>
      <c r="B27403" t="s">
        <v>55290</v>
      </c>
      <c r="C27403" t="s">
        <v>55291</v>
      </c>
      <c r="D27403" s="1">
        <v>42388.656053240738</v>
      </c>
      <c r="E27403">
        <v>1384</v>
      </c>
      <c r="F27403">
        <v>4111</v>
      </c>
    </row>
    <row r="27404" spans="1:8" x14ac:dyDescent="0.2">
      <c r="A27404">
        <v>6.8946344379187994E+17</v>
      </c>
      <c r="B27404" t="s">
        <v>55292</v>
      </c>
      <c r="C27404" t="s">
        <v>55293</v>
      </c>
      <c r="D27404" s="1">
        <v>42388.66978009259</v>
      </c>
      <c r="E27404">
        <v>1784</v>
      </c>
      <c r="F27404">
        <v>5009</v>
      </c>
      <c r="H27404" t="s">
        <v>616</v>
      </c>
    </row>
    <row r="27405" spans="1:8" x14ac:dyDescent="0.2">
      <c r="A27405">
        <v>6.8946663074146304E+17</v>
      </c>
      <c r="B27405" t="s">
        <v>55294</v>
      </c>
      <c r="C27405" t="s">
        <v>55295</v>
      </c>
      <c r="D27405" s="1">
        <v>42388.678576388891</v>
      </c>
      <c r="E27405">
        <v>861</v>
      </c>
      <c r="F27405">
        <v>2962</v>
      </c>
      <c r="G27405" t="s">
        <v>89</v>
      </c>
    </row>
    <row r="27406" spans="1:8" x14ac:dyDescent="0.2">
      <c r="A27406">
        <v>6.8946790158201997E+17</v>
      </c>
      <c r="B27406" t="s">
        <v>55296</v>
      </c>
      <c r="C27406" t="s">
        <v>55297</v>
      </c>
      <c r="D27406" s="1">
        <v>42388.682083333333</v>
      </c>
      <c r="E27406">
        <v>1581</v>
      </c>
      <c r="F27406">
        <v>4414</v>
      </c>
      <c r="H27406" t="s">
        <v>390</v>
      </c>
    </row>
    <row r="27407" spans="1:8" x14ac:dyDescent="0.2">
      <c r="A27407">
        <v>6.8947422890771597E+17</v>
      </c>
      <c r="B27407" t="s">
        <v>55298</v>
      </c>
      <c r="C27407" t="s">
        <v>55299</v>
      </c>
      <c r="D27407" s="1">
        <v>42388.699537037035</v>
      </c>
      <c r="E27407">
        <v>1231</v>
      </c>
      <c r="F27407">
        <v>3468</v>
      </c>
      <c r="G27407" t="s">
        <v>89</v>
      </c>
    </row>
    <row r="27408" spans="1:8" x14ac:dyDescent="0.2">
      <c r="A27408">
        <v>6.8948240499036096E+17</v>
      </c>
      <c r="B27408" t="s">
        <v>55300</v>
      </c>
      <c r="C27408" t="s">
        <v>55301</v>
      </c>
      <c r="D27408" s="1">
        <v>42388.722094907411</v>
      </c>
      <c r="E27408">
        <v>1593</v>
      </c>
      <c r="F27408">
        <v>4570</v>
      </c>
    </row>
    <row r="27409" spans="1:8" x14ac:dyDescent="0.2">
      <c r="A27409">
        <v>6.8951046081982797E+17</v>
      </c>
      <c r="B27409" t="s">
        <v>55302</v>
      </c>
      <c r="C27409" t="s">
        <v>55303</v>
      </c>
      <c r="D27409" s="1">
        <v>42388.799525462964</v>
      </c>
      <c r="E27409">
        <v>2875</v>
      </c>
      <c r="F27409">
        <v>8047</v>
      </c>
    </row>
    <row r="27410" spans="1:8" x14ac:dyDescent="0.2">
      <c r="A27410">
        <v>6.8951965741432E+17</v>
      </c>
      <c r="B27410" t="s">
        <v>55304</v>
      </c>
      <c r="C27410" t="s">
        <v>55305</v>
      </c>
      <c r="D27410" s="1">
        <v>42388.824895833335</v>
      </c>
      <c r="E27410">
        <v>2531</v>
      </c>
      <c r="F27410">
        <v>6387</v>
      </c>
    </row>
    <row r="27411" spans="1:8" x14ac:dyDescent="0.2">
      <c r="A27411">
        <v>6.8957685408940403E+17</v>
      </c>
      <c r="B27411" t="s">
        <v>55306</v>
      </c>
      <c r="C27411" t="s">
        <v>55307</v>
      </c>
      <c r="D27411" s="1">
        <v>42388.982731481483</v>
      </c>
      <c r="E27411">
        <v>2060</v>
      </c>
      <c r="F27411">
        <v>5361</v>
      </c>
    </row>
    <row r="27412" spans="1:8" x14ac:dyDescent="0.2">
      <c r="A27412">
        <v>6.8962554072295002E+17</v>
      </c>
      <c r="B27412" t="s">
        <v>55308</v>
      </c>
      <c r="C27412" t="s">
        <v>55309</v>
      </c>
      <c r="D27412" s="1">
        <v>42389.117083333331</v>
      </c>
      <c r="E27412">
        <v>1367</v>
      </c>
      <c r="F27412">
        <v>3576</v>
      </c>
      <c r="H27412" t="s">
        <v>13093</v>
      </c>
    </row>
    <row r="27413" spans="1:8" x14ac:dyDescent="0.2">
      <c r="A27413">
        <v>6.8962588391356006E+17</v>
      </c>
      <c r="B27413" t="s">
        <v>55310</v>
      </c>
      <c r="C27413" t="s">
        <v>55311</v>
      </c>
      <c r="D27413" s="1">
        <v>42389.118032407408</v>
      </c>
      <c r="E27413">
        <v>1565</v>
      </c>
      <c r="F27413">
        <v>3519</v>
      </c>
    </row>
    <row r="27414" spans="1:8" x14ac:dyDescent="0.2">
      <c r="A27414">
        <v>6.8966005648943104E+17</v>
      </c>
      <c r="B27414" t="s">
        <v>55312</v>
      </c>
      <c r="C27414" t="s">
        <v>55313</v>
      </c>
      <c r="D27414" s="1">
        <v>42389.212326388886</v>
      </c>
      <c r="E27414">
        <v>2301</v>
      </c>
      <c r="F27414">
        <v>7659</v>
      </c>
    </row>
    <row r="27415" spans="1:8" x14ac:dyDescent="0.2">
      <c r="A27415">
        <v>6.8976804089279206E+17</v>
      </c>
      <c r="B27415" t="s">
        <v>55314</v>
      </c>
      <c r="C27415" t="s">
        <v>55315</v>
      </c>
      <c r="D27415" s="1">
        <v>42389.510300925926</v>
      </c>
      <c r="E27415">
        <v>818</v>
      </c>
      <c r="F27415">
        <v>2985</v>
      </c>
      <c r="G27415" t="s">
        <v>89</v>
      </c>
    </row>
    <row r="27416" spans="1:8" x14ac:dyDescent="0.2">
      <c r="A27416">
        <v>6.8976833177609805E+17</v>
      </c>
      <c r="B27416" t="s">
        <v>55316</v>
      </c>
      <c r="C27416" t="s">
        <v>55317</v>
      </c>
      <c r="D27416" s="1">
        <v>42389.511111111111</v>
      </c>
      <c r="E27416">
        <v>930</v>
      </c>
      <c r="F27416">
        <v>3048</v>
      </c>
      <c r="G27416" t="s">
        <v>89</v>
      </c>
    </row>
    <row r="27417" spans="1:8" x14ac:dyDescent="0.2">
      <c r="A27417">
        <v>6.898046952216E+17</v>
      </c>
      <c r="B27417" t="s">
        <v>55318</v>
      </c>
      <c r="C27417" t="s">
        <v>55319</v>
      </c>
      <c r="D27417" s="1">
        <v>42389.611446759256</v>
      </c>
      <c r="E27417">
        <v>1424</v>
      </c>
      <c r="F27417">
        <v>3543</v>
      </c>
      <c r="H27417" t="s">
        <v>616</v>
      </c>
    </row>
    <row r="27418" spans="1:8" x14ac:dyDescent="0.2">
      <c r="A27418">
        <v>6.8983809415816806E+17</v>
      </c>
      <c r="B27418" t="s">
        <v>55320</v>
      </c>
      <c r="C27418" t="s">
        <v>55321</v>
      </c>
      <c r="D27418" s="1">
        <v>42389.703611111108</v>
      </c>
      <c r="E27418">
        <v>1566</v>
      </c>
      <c r="F27418">
        <v>5201</v>
      </c>
      <c r="G27418" t="s">
        <v>89</v>
      </c>
    </row>
    <row r="27419" spans="1:8" x14ac:dyDescent="0.2">
      <c r="A27419">
        <v>6.8991329375911501E+17</v>
      </c>
      <c r="B27419" t="s">
        <v>55322</v>
      </c>
      <c r="C27419" t="s">
        <v>55323</v>
      </c>
      <c r="D27419" s="1">
        <v>42389.911122685182</v>
      </c>
      <c r="E27419">
        <v>3511</v>
      </c>
      <c r="F27419">
        <v>10092</v>
      </c>
    </row>
    <row r="27420" spans="1:8" x14ac:dyDescent="0.2">
      <c r="A27420">
        <v>6.8994124754963994E+17</v>
      </c>
      <c r="B27420" t="s">
        <v>55324</v>
      </c>
      <c r="C27420" t="s">
        <v>55325</v>
      </c>
      <c r="D27420" s="1">
        <v>42389.988263888888</v>
      </c>
      <c r="E27420">
        <v>2365</v>
      </c>
      <c r="F27420">
        <v>5729</v>
      </c>
      <c r="H27420" t="s">
        <v>390</v>
      </c>
    </row>
    <row r="27421" spans="1:8" x14ac:dyDescent="0.2">
      <c r="A27421">
        <v>6.8994170434292096E+17</v>
      </c>
      <c r="B27421" t="s">
        <v>55326</v>
      </c>
      <c r="C27421" t="s">
        <v>55327</v>
      </c>
      <c r="D27421" s="1">
        <v>42389.989525462966</v>
      </c>
      <c r="E27421">
        <v>1837</v>
      </c>
      <c r="F27421">
        <v>4560</v>
      </c>
      <c r="H27421" t="s">
        <v>13093</v>
      </c>
    </row>
    <row r="27422" spans="1:8" x14ac:dyDescent="0.2">
      <c r="A27422">
        <v>6.8995564913701606E+17</v>
      </c>
      <c r="B27422" t="s">
        <v>55328</v>
      </c>
      <c r="C27422" t="s">
        <v>55329</v>
      </c>
      <c r="D27422" s="1">
        <v>42390.028009259258</v>
      </c>
      <c r="E27422">
        <v>1344</v>
      </c>
      <c r="F27422">
        <v>3695</v>
      </c>
    </row>
    <row r="27423" spans="1:8" x14ac:dyDescent="0.2">
      <c r="A27423">
        <v>6.8995618743401997E+17</v>
      </c>
      <c r="B27423" t="s">
        <v>55330</v>
      </c>
      <c r="C27423" t="s">
        <v>55331</v>
      </c>
      <c r="D27423" s="1">
        <v>42390.029490740744</v>
      </c>
      <c r="E27423">
        <v>1905</v>
      </c>
      <c r="F27423">
        <v>4838</v>
      </c>
      <c r="H27423" t="s">
        <v>616</v>
      </c>
    </row>
    <row r="27424" spans="1:8" x14ac:dyDescent="0.2">
      <c r="A27424">
        <v>6.9016384461895603E+17</v>
      </c>
      <c r="B27424" t="s">
        <v>55332</v>
      </c>
      <c r="C27424" t="s">
        <v>55333</v>
      </c>
      <c r="D27424" s="1">
        <v>42390.602511574078</v>
      </c>
      <c r="E27424">
        <v>893</v>
      </c>
      <c r="F27424">
        <v>2365</v>
      </c>
      <c r="G27424" t="s">
        <v>89</v>
      </c>
    </row>
    <row r="27425" spans="1:8" x14ac:dyDescent="0.2">
      <c r="A27425">
        <v>6.9016766269810995E+17</v>
      </c>
      <c r="B27425" t="s">
        <v>55334</v>
      </c>
      <c r="C27425" t="s">
        <v>55335</v>
      </c>
      <c r="D27425" s="1">
        <v>42390.613055555557</v>
      </c>
      <c r="E27425">
        <v>1512</v>
      </c>
      <c r="F27425">
        <v>3842</v>
      </c>
      <c r="G27425" t="s">
        <v>215</v>
      </c>
    </row>
    <row r="27426" spans="1:8" x14ac:dyDescent="0.2">
      <c r="A27426">
        <v>6.9016988459709197E+17</v>
      </c>
      <c r="B27426" t="s">
        <v>55336</v>
      </c>
      <c r="C27426" t="s">
        <v>55337</v>
      </c>
      <c r="D27426" s="1">
        <v>42390.61917824074</v>
      </c>
      <c r="E27426">
        <v>875</v>
      </c>
      <c r="F27426">
        <v>2568</v>
      </c>
      <c r="G27426" t="s">
        <v>89</v>
      </c>
      <c r="H27426" t="s">
        <v>390</v>
      </c>
    </row>
    <row r="27427" spans="1:8" x14ac:dyDescent="0.2">
      <c r="A27427">
        <v>6.9017015467252902E+17</v>
      </c>
      <c r="B27427" t="s">
        <v>55338</v>
      </c>
      <c r="C27427" t="s">
        <v>55339</v>
      </c>
      <c r="D27427" s="1">
        <v>42390.619930555556</v>
      </c>
      <c r="E27427">
        <v>1319</v>
      </c>
      <c r="F27427">
        <v>3102</v>
      </c>
      <c r="H27427" t="s">
        <v>616</v>
      </c>
    </row>
    <row r="27428" spans="1:8" x14ac:dyDescent="0.2">
      <c r="A27428">
        <v>6.9017103215023706E+17</v>
      </c>
      <c r="B27428" t="s">
        <v>55340</v>
      </c>
      <c r="C27428" t="s">
        <v>55341</v>
      </c>
      <c r="D27428" s="1">
        <v>42390.622349537036</v>
      </c>
      <c r="E27428">
        <v>846</v>
      </c>
      <c r="F27428">
        <v>2032</v>
      </c>
      <c r="G27428" t="s">
        <v>576</v>
      </c>
    </row>
    <row r="27429" spans="1:8" x14ac:dyDescent="0.2">
      <c r="A27429">
        <v>6.9017140338810394E+17</v>
      </c>
      <c r="B27429" t="s">
        <v>55342</v>
      </c>
      <c r="C27429" t="s">
        <v>55343</v>
      </c>
      <c r="D27429" s="1">
        <v>42390.623368055552</v>
      </c>
      <c r="E27429">
        <v>1108</v>
      </c>
      <c r="F27429">
        <v>2748</v>
      </c>
      <c r="G27429" t="s">
        <v>576</v>
      </c>
    </row>
    <row r="27430" spans="1:8" x14ac:dyDescent="0.2">
      <c r="A27430">
        <v>6.9017322634169101E+17</v>
      </c>
      <c r="B27430" t="s">
        <v>55344</v>
      </c>
      <c r="C27430" t="s">
        <v>55345</v>
      </c>
      <c r="D27430" s="1">
        <v>42390.62840277778</v>
      </c>
      <c r="E27430">
        <v>1675</v>
      </c>
      <c r="F27430">
        <v>5015</v>
      </c>
      <c r="G27430" t="s">
        <v>89</v>
      </c>
    </row>
    <row r="27431" spans="1:8" x14ac:dyDescent="0.2">
      <c r="A27431">
        <v>6.9017688205511398E+17</v>
      </c>
      <c r="B27431" t="s">
        <v>55346</v>
      </c>
      <c r="C27431" t="s">
        <v>55347</v>
      </c>
      <c r="D27431" s="1">
        <v>42390.638495370367</v>
      </c>
      <c r="E27431">
        <v>1873</v>
      </c>
      <c r="F27431">
        <v>5524</v>
      </c>
      <c r="G27431" t="s">
        <v>89</v>
      </c>
    </row>
    <row r="27432" spans="1:8" x14ac:dyDescent="0.2">
      <c r="A27432">
        <v>6.9018028418930995E+17</v>
      </c>
      <c r="B27432" t="s">
        <v>55348</v>
      </c>
      <c r="C27432" t="s">
        <v>55349</v>
      </c>
      <c r="D27432" s="1">
        <v>42390.647881944446</v>
      </c>
      <c r="E27432">
        <v>2411</v>
      </c>
      <c r="F27432">
        <v>7216</v>
      </c>
      <c r="G27432" t="s">
        <v>89</v>
      </c>
    </row>
    <row r="27433" spans="1:8" x14ac:dyDescent="0.2">
      <c r="A27433">
        <v>6.9027168812721306E+17</v>
      </c>
      <c r="B27433" t="s">
        <v>55350</v>
      </c>
      <c r="C27433" t="s">
        <v>55351</v>
      </c>
      <c r="D27433" s="1">
        <v>42390.900104166663</v>
      </c>
      <c r="E27433">
        <v>1176</v>
      </c>
      <c r="F27433">
        <v>3813</v>
      </c>
      <c r="G27433" t="s">
        <v>89</v>
      </c>
    </row>
    <row r="27434" spans="1:8" x14ac:dyDescent="0.2">
      <c r="A27434">
        <v>6.9027268716845798E+17</v>
      </c>
      <c r="B27434" t="s">
        <v>55352</v>
      </c>
      <c r="C27434" t="s">
        <v>55353</v>
      </c>
      <c r="D27434" s="1">
        <v>42390.902858796297</v>
      </c>
      <c r="E27434">
        <v>865</v>
      </c>
      <c r="F27434">
        <v>3710</v>
      </c>
      <c r="G27434" t="s">
        <v>89</v>
      </c>
    </row>
    <row r="27435" spans="1:8" x14ac:dyDescent="0.2">
      <c r="A27435">
        <v>6.9031335027881894E+17</v>
      </c>
      <c r="B27435" t="s">
        <v>55354</v>
      </c>
      <c r="C27435" t="s">
        <v>55355</v>
      </c>
      <c r="D27435" s="1">
        <v>42391.015069444446</v>
      </c>
      <c r="E27435">
        <v>1953</v>
      </c>
      <c r="F27435">
        <v>5037</v>
      </c>
      <c r="H27435" t="s">
        <v>390</v>
      </c>
    </row>
    <row r="27436" spans="1:8" x14ac:dyDescent="0.2">
      <c r="A27436">
        <v>6.9031520226115494E+17</v>
      </c>
      <c r="B27436" t="s">
        <v>55356</v>
      </c>
      <c r="C27436" t="s">
        <v>55357</v>
      </c>
      <c r="D27436" s="1">
        <v>42391.020185185182</v>
      </c>
      <c r="E27436">
        <v>1202</v>
      </c>
      <c r="F27436">
        <v>3637</v>
      </c>
      <c r="H27436" t="s">
        <v>390</v>
      </c>
    </row>
    <row r="27437" spans="1:8" x14ac:dyDescent="0.2">
      <c r="A27437">
        <v>6.9031536656462605E+17</v>
      </c>
      <c r="B27437" t="s">
        <v>55358</v>
      </c>
      <c r="C27437" t="s">
        <v>55359</v>
      </c>
      <c r="D27437" s="1">
        <v>42391.020636574074</v>
      </c>
      <c r="E27437">
        <v>1448</v>
      </c>
      <c r="F27437">
        <v>4145</v>
      </c>
      <c r="H27437" t="s">
        <v>390</v>
      </c>
    </row>
    <row r="27438" spans="1:8" x14ac:dyDescent="0.2">
      <c r="A27438">
        <v>6.9031566763602304E+17</v>
      </c>
      <c r="B27438" t="s">
        <v>55360</v>
      </c>
      <c r="C27438" t="s">
        <v>55361</v>
      </c>
      <c r="D27438" s="1">
        <v>42391.021469907406</v>
      </c>
      <c r="E27438">
        <v>1831</v>
      </c>
      <c r="F27438">
        <v>4860</v>
      </c>
      <c r="H27438" t="s">
        <v>616</v>
      </c>
    </row>
    <row r="27439" spans="1:8" x14ac:dyDescent="0.2">
      <c r="A27439">
        <v>6.9033664428158106E+17</v>
      </c>
      <c r="B27439" t="s">
        <v>55362</v>
      </c>
      <c r="C27439" t="s">
        <v>55363</v>
      </c>
      <c r="D27439" s="1">
        <v>42391.079351851855</v>
      </c>
      <c r="E27439">
        <v>1318</v>
      </c>
      <c r="F27439">
        <v>4356</v>
      </c>
      <c r="G27439" t="s">
        <v>89</v>
      </c>
    </row>
    <row r="27440" spans="1:8" x14ac:dyDescent="0.2">
      <c r="A27440">
        <v>6.9033737606178803E+17</v>
      </c>
      <c r="B27440" t="s">
        <v>55364</v>
      </c>
      <c r="C27440" t="s">
        <v>55365</v>
      </c>
      <c r="D27440" s="1">
        <v>42391.081365740742</v>
      </c>
      <c r="E27440">
        <v>2019</v>
      </c>
      <c r="F27440">
        <v>4759</v>
      </c>
      <c r="H27440" t="s">
        <v>23328</v>
      </c>
    </row>
    <row r="27441" spans="1:8" x14ac:dyDescent="0.2">
      <c r="A27441">
        <v>6.9038256449483904E+17</v>
      </c>
      <c r="B27441" t="s">
        <v>55366</v>
      </c>
      <c r="C27441" t="s">
        <v>55367</v>
      </c>
      <c r="D27441" s="1">
        <v>42391.206064814818</v>
      </c>
      <c r="E27441">
        <v>1842</v>
      </c>
      <c r="F27441">
        <v>5098</v>
      </c>
    </row>
    <row r="27442" spans="1:8" x14ac:dyDescent="0.2">
      <c r="A27442">
        <v>6.9038261921374195E+17</v>
      </c>
      <c r="B27442" t="s">
        <v>55368</v>
      </c>
      <c r="C27442" t="s">
        <v>55369</v>
      </c>
      <c r="D27442" s="1">
        <v>42391.20621527778</v>
      </c>
      <c r="E27442">
        <v>1526</v>
      </c>
      <c r="F27442">
        <v>4278</v>
      </c>
    </row>
    <row r="27443" spans="1:8" x14ac:dyDescent="0.2">
      <c r="A27443">
        <v>6.9038272216291302E+17</v>
      </c>
      <c r="B27443" t="s">
        <v>55370</v>
      </c>
      <c r="C27443" t="s">
        <v>55371</v>
      </c>
      <c r="D27443" s="1">
        <v>42391.206504629627</v>
      </c>
      <c r="E27443">
        <v>1841</v>
      </c>
      <c r="F27443">
        <v>4536</v>
      </c>
    </row>
    <row r="27444" spans="1:8" x14ac:dyDescent="0.2">
      <c r="A27444">
        <v>6.90528062190944E+17</v>
      </c>
      <c r="B27444" t="s">
        <v>55372</v>
      </c>
      <c r="C27444" t="s">
        <v>55373</v>
      </c>
      <c r="D27444" s="1">
        <v>42391.607569444444</v>
      </c>
      <c r="E27444">
        <v>1296</v>
      </c>
      <c r="F27444">
        <v>3534</v>
      </c>
    </row>
    <row r="27445" spans="1:8" x14ac:dyDescent="0.2">
      <c r="A27445">
        <v>6.9052840711788902E+17</v>
      </c>
      <c r="B27445" t="s">
        <v>55374</v>
      </c>
      <c r="C27445" t="s">
        <v>55375</v>
      </c>
      <c r="D27445" s="1">
        <v>42391.608518518522</v>
      </c>
      <c r="E27445">
        <v>740</v>
      </c>
      <c r="F27445">
        <v>2500</v>
      </c>
      <c r="G27445" t="s">
        <v>89</v>
      </c>
    </row>
    <row r="27446" spans="1:8" x14ac:dyDescent="0.2">
      <c r="A27446">
        <v>6.9052852618160102E+17</v>
      </c>
      <c r="B27446" t="s">
        <v>55376</v>
      </c>
      <c r="C27446" t="s">
        <v>55377</v>
      </c>
      <c r="D27446" s="1">
        <v>42391.608842592592</v>
      </c>
      <c r="E27446">
        <v>551</v>
      </c>
      <c r="F27446">
        <v>2047</v>
      </c>
      <c r="G27446" t="s">
        <v>215</v>
      </c>
      <c r="H27446" t="s">
        <v>390</v>
      </c>
    </row>
    <row r="27447" spans="1:8" x14ac:dyDescent="0.2">
      <c r="A27447">
        <v>6.9052912232641306E+17</v>
      </c>
      <c r="B27447" t="s">
        <v>55378</v>
      </c>
      <c r="C27447" t="s">
        <v>55379</v>
      </c>
      <c r="D27447" s="1">
        <v>42391.610486111109</v>
      </c>
      <c r="E27447">
        <v>625</v>
      </c>
      <c r="F27447">
        <v>1833</v>
      </c>
      <c r="G27447" t="s">
        <v>215</v>
      </c>
      <c r="H27447" t="s">
        <v>616</v>
      </c>
    </row>
    <row r="27448" spans="1:8" x14ac:dyDescent="0.2">
      <c r="A27448">
        <v>6.9052969020581798E+17</v>
      </c>
      <c r="B27448" t="s">
        <v>55380</v>
      </c>
      <c r="C27448" t="s">
        <v>55381</v>
      </c>
      <c r="D27448" s="1">
        <v>42391.612060185187</v>
      </c>
      <c r="E27448">
        <v>628</v>
      </c>
      <c r="F27448">
        <v>1770</v>
      </c>
      <c r="H27448" t="s">
        <v>616</v>
      </c>
    </row>
    <row r="27449" spans="1:8" x14ac:dyDescent="0.2">
      <c r="A27449">
        <v>6.9053016471162394E+17</v>
      </c>
      <c r="B27449" t="s">
        <v>55382</v>
      </c>
      <c r="C27449" t="s">
        <v>55383</v>
      </c>
      <c r="D27449" s="1">
        <v>42391.613368055558</v>
      </c>
      <c r="E27449">
        <v>526</v>
      </c>
      <c r="F27449">
        <v>1613</v>
      </c>
      <c r="G27449" t="s">
        <v>546</v>
      </c>
      <c r="H27449" t="s">
        <v>390</v>
      </c>
    </row>
    <row r="27450" spans="1:8" x14ac:dyDescent="0.2">
      <c r="A27450">
        <v>6.9053295936386598E+17</v>
      </c>
      <c r="B27450" t="s">
        <v>55384</v>
      </c>
      <c r="C27450" t="s">
        <v>55385</v>
      </c>
      <c r="D27450" s="1">
        <v>42391.621076388888</v>
      </c>
      <c r="E27450">
        <v>1608</v>
      </c>
      <c r="F27450">
        <v>3925</v>
      </c>
    </row>
    <row r="27451" spans="1:8" x14ac:dyDescent="0.2">
      <c r="A27451">
        <v>6.9053421547817306E+17</v>
      </c>
      <c r="B27451" t="s">
        <v>55386</v>
      </c>
      <c r="C27451" t="s">
        <v>55387</v>
      </c>
      <c r="D27451" s="1">
        <v>42391.624548611115</v>
      </c>
      <c r="E27451">
        <v>725</v>
      </c>
      <c r="F27451">
        <v>1952</v>
      </c>
      <c r="G27451" t="s">
        <v>89</v>
      </c>
      <c r="H27451" t="s">
        <v>616</v>
      </c>
    </row>
    <row r="27452" spans="1:8" x14ac:dyDescent="0.2">
      <c r="A27452">
        <v>6.9053457606671898E+17</v>
      </c>
      <c r="B27452" t="s">
        <v>55388</v>
      </c>
      <c r="C27452" t="s">
        <v>55389</v>
      </c>
      <c r="D27452" s="1">
        <v>42391.625543981485</v>
      </c>
      <c r="E27452">
        <v>660</v>
      </c>
      <c r="F27452">
        <v>1944</v>
      </c>
      <c r="G27452" t="s">
        <v>89</v>
      </c>
      <c r="H27452" t="s">
        <v>23328</v>
      </c>
    </row>
    <row r="27453" spans="1:8" x14ac:dyDescent="0.2">
      <c r="A27453">
        <v>6.9053712191692301E+17</v>
      </c>
      <c r="B27453" t="s">
        <v>55390</v>
      </c>
      <c r="C27453" t="s">
        <v>55391</v>
      </c>
      <c r="D27453" s="1">
        <v>42391.632569444446</v>
      </c>
      <c r="E27453">
        <v>1459</v>
      </c>
      <c r="F27453">
        <v>3471</v>
      </c>
      <c r="G27453" t="s">
        <v>89</v>
      </c>
    </row>
    <row r="27454" spans="1:8" x14ac:dyDescent="0.2">
      <c r="A27454">
        <v>6.90540484154896E+17</v>
      </c>
      <c r="B27454" t="s">
        <v>55392</v>
      </c>
      <c r="C27454" t="s">
        <v>55393</v>
      </c>
      <c r="D27454" s="1">
        <v>42391.641840277778</v>
      </c>
      <c r="E27454">
        <v>1746</v>
      </c>
      <c r="F27454">
        <v>4439</v>
      </c>
      <c r="G27454" t="s">
        <v>89</v>
      </c>
    </row>
    <row r="27455" spans="1:8" x14ac:dyDescent="0.2">
      <c r="A27455">
        <v>6.9056012591697498E+17</v>
      </c>
      <c r="B27455" t="s">
        <v>55394</v>
      </c>
      <c r="C27455" t="s">
        <v>55395</v>
      </c>
      <c r="D27455" s="1">
        <v>42391.69604166667</v>
      </c>
      <c r="E27455">
        <v>1365</v>
      </c>
      <c r="F27455">
        <v>3995</v>
      </c>
      <c r="G27455" t="s">
        <v>89</v>
      </c>
    </row>
    <row r="27456" spans="1:8" x14ac:dyDescent="0.2">
      <c r="A27456">
        <v>6.9056094243052301E+17</v>
      </c>
      <c r="B27456" t="s">
        <v>55396</v>
      </c>
      <c r="C27456" t="s">
        <v>55397</v>
      </c>
      <c r="D27456" s="1">
        <v>42391.698298611111</v>
      </c>
      <c r="E27456">
        <v>932</v>
      </c>
      <c r="F27456">
        <v>3039</v>
      </c>
      <c r="G27456" t="s">
        <v>89</v>
      </c>
    </row>
    <row r="27457" spans="1:8" x14ac:dyDescent="0.2">
      <c r="A27457">
        <v>6.90562515500032E+17</v>
      </c>
      <c r="B27457" t="s">
        <v>55398</v>
      </c>
      <c r="C27457" t="s">
        <v>55399</v>
      </c>
      <c r="D27457" s="1">
        <v>42391.702638888892</v>
      </c>
      <c r="E27457">
        <v>3575</v>
      </c>
      <c r="F27457">
        <v>7386</v>
      </c>
      <c r="G27457" t="s">
        <v>215</v>
      </c>
    </row>
    <row r="27458" spans="1:8" x14ac:dyDescent="0.2">
      <c r="A27458">
        <v>6.9058587536575603E+17</v>
      </c>
      <c r="B27458" t="s">
        <v>55400</v>
      </c>
      <c r="C27458" t="s">
        <v>55401</v>
      </c>
      <c r="D27458" s="1">
        <v>42391.767094907409</v>
      </c>
      <c r="E27458">
        <v>2068</v>
      </c>
      <c r="F27458">
        <v>4789</v>
      </c>
      <c r="H27458" t="s">
        <v>55402</v>
      </c>
    </row>
    <row r="27459" spans="1:8" x14ac:dyDescent="0.2">
      <c r="A27459">
        <v>6.90636948864512E+17</v>
      </c>
      <c r="B27459" t="s">
        <v>55403</v>
      </c>
      <c r="C27459" t="s">
        <v>55404</v>
      </c>
      <c r="D27459" s="1">
        <v>42391.908032407409</v>
      </c>
      <c r="E27459">
        <v>1537</v>
      </c>
      <c r="F27459">
        <v>4627</v>
      </c>
      <c r="G27459" t="s">
        <v>89</v>
      </c>
    </row>
    <row r="27460" spans="1:8" x14ac:dyDescent="0.2">
      <c r="A27460">
        <v>6.9064174428776E+17</v>
      </c>
      <c r="B27460" t="s">
        <v>55405</v>
      </c>
      <c r="C27460" t="s">
        <v>55406</v>
      </c>
      <c r="D27460" s="1">
        <v>42391.921261574076</v>
      </c>
      <c r="E27460">
        <v>2309</v>
      </c>
      <c r="F27460">
        <v>4654</v>
      </c>
      <c r="H27460" t="s">
        <v>616</v>
      </c>
    </row>
    <row r="27461" spans="1:8" x14ac:dyDescent="0.2">
      <c r="A27461">
        <v>6.9064995663435302E+17</v>
      </c>
      <c r="B27461" t="s">
        <v>55407</v>
      </c>
      <c r="C27461" t="s">
        <v>55408</v>
      </c>
      <c r="D27461" s="1">
        <v>42391.943923611114</v>
      </c>
      <c r="E27461">
        <v>2105</v>
      </c>
      <c r="F27461">
        <v>4350</v>
      </c>
      <c r="H27461" t="s">
        <v>616</v>
      </c>
    </row>
    <row r="27462" spans="1:8" x14ac:dyDescent="0.2">
      <c r="A27462">
        <v>6.9065649702233702E+17</v>
      </c>
      <c r="B27462" t="s">
        <v>55409</v>
      </c>
      <c r="C27462" t="s">
        <v>55410</v>
      </c>
      <c r="D27462" s="1">
        <v>42391.96197916667</v>
      </c>
      <c r="E27462">
        <v>1939</v>
      </c>
      <c r="F27462">
        <v>4534</v>
      </c>
      <c r="H27462" t="s">
        <v>616</v>
      </c>
    </row>
    <row r="27463" spans="1:8" x14ac:dyDescent="0.2">
      <c r="A27463">
        <v>6.9066949662163302E+17</v>
      </c>
      <c r="B27463" t="s">
        <v>55411</v>
      </c>
      <c r="C27463" t="s">
        <v>55412</v>
      </c>
      <c r="D27463" s="1">
        <v>42391.997847222221</v>
      </c>
      <c r="E27463">
        <v>1009</v>
      </c>
      <c r="F27463">
        <v>3933</v>
      </c>
    </row>
    <row r="27464" spans="1:8" x14ac:dyDescent="0.2">
      <c r="A27464">
        <v>6.9067242043317798E+17</v>
      </c>
      <c r="B27464" t="s">
        <v>55413</v>
      </c>
      <c r="C27464" t="s">
        <v>55414</v>
      </c>
      <c r="D27464" s="1">
        <v>42392.005914351852</v>
      </c>
      <c r="E27464">
        <v>1460</v>
      </c>
      <c r="F27464">
        <v>3971</v>
      </c>
    </row>
    <row r="27465" spans="1:8" x14ac:dyDescent="0.2">
      <c r="A27465">
        <v>6.9068051580059597E+17</v>
      </c>
      <c r="B27465" t="s">
        <v>55415</v>
      </c>
      <c r="C27465" t="s">
        <v>55416</v>
      </c>
      <c r="D27465" s="1">
        <v>42392.028252314813</v>
      </c>
      <c r="E27465">
        <v>1819</v>
      </c>
      <c r="F27465">
        <v>5180</v>
      </c>
      <c r="H27465" t="s">
        <v>390</v>
      </c>
    </row>
    <row r="27466" spans="1:8" x14ac:dyDescent="0.2">
      <c r="A27466">
        <v>6.9068244938739699E+17</v>
      </c>
      <c r="B27466" t="s">
        <v>55417</v>
      </c>
      <c r="C27466" t="s">
        <v>55418</v>
      </c>
      <c r="D27466" s="1">
        <v>42392.033587962964</v>
      </c>
      <c r="E27466">
        <v>919</v>
      </c>
      <c r="F27466">
        <v>3051</v>
      </c>
    </row>
    <row r="27467" spans="1:8" x14ac:dyDescent="0.2">
      <c r="A27467">
        <v>6.9068278216344704E+17</v>
      </c>
      <c r="B27467" t="s">
        <v>55419</v>
      </c>
      <c r="C27467" t="s">
        <v>55420</v>
      </c>
      <c r="D27467" s="1">
        <v>42392.034513888888</v>
      </c>
      <c r="E27467">
        <v>1580</v>
      </c>
      <c r="F27467">
        <v>4912</v>
      </c>
      <c r="H27467" t="s">
        <v>390</v>
      </c>
    </row>
    <row r="27468" spans="1:8" x14ac:dyDescent="0.2">
      <c r="A27468">
        <v>6.9068493025942298E+17</v>
      </c>
      <c r="B27468" t="s">
        <v>55421</v>
      </c>
      <c r="C27468" t="s">
        <v>55422</v>
      </c>
      <c r="D27468" s="1">
        <v>42392.040439814817</v>
      </c>
      <c r="E27468">
        <v>1413</v>
      </c>
      <c r="F27468">
        <v>3865</v>
      </c>
    </row>
    <row r="27469" spans="1:8" x14ac:dyDescent="0.2">
      <c r="A27469">
        <v>6.9070113889989798E+17</v>
      </c>
      <c r="B27469" t="s">
        <v>55423</v>
      </c>
      <c r="C27469" t="s">
        <v>55424</v>
      </c>
      <c r="D27469" s="1">
        <v>42392.085162037038</v>
      </c>
      <c r="E27469">
        <v>4136</v>
      </c>
      <c r="F27469">
        <v>8967</v>
      </c>
    </row>
    <row r="27470" spans="1:8" x14ac:dyDescent="0.2">
      <c r="A27470">
        <v>6.9070866037751296E+17</v>
      </c>
      <c r="B27470" t="s">
        <v>55425</v>
      </c>
      <c r="C27470" t="s">
        <v>55426</v>
      </c>
      <c r="D27470" s="1">
        <v>42392.105925925927</v>
      </c>
      <c r="E27470">
        <v>1698</v>
      </c>
      <c r="F27470">
        <v>3984</v>
      </c>
      <c r="G27470" t="s">
        <v>89</v>
      </c>
    </row>
    <row r="27471" spans="1:8" x14ac:dyDescent="0.2">
      <c r="A27471">
        <v>6.9070885066466906E+17</v>
      </c>
      <c r="B27471" t="s">
        <v>55427</v>
      </c>
      <c r="C27471" t="s">
        <v>55428</v>
      </c>
      <c r="D27471" s="1">
        <v>42392.106446759259</v>
      </c>
      <c r="E27471">
        <v>1632</v>
      </c>
      <c r="F27471">
        <v>4770</v>
      </c>
      <c r="G27471" t="s">
        <v>89</v>
      </c>
    </row>
    <row r="27472" spans="1:8" x14ac:dyDescent="0.2">
      <c r="A27472">
        <v>6.9070913888466099E+17</v>
      </c>
      <c r="B27472" t="s">
        <v>55429</v>
      </c>
      <c r="C27472" t="s">
        <v>55430</v>
      </c>
      <c r="D27472" s="1">
        <v>42392.107245370367</v>
      </c>
      <c r="E27472">
        <v>1731</v>
      </c>
      <c r="F27472">
        <v>4910</v>
      </c>
    </row>
    <row r="27473" spans="1:8" x14ac:dyDescent="0.2">
      <c r="A27473">
        <v>6.9071667949667904E+17</v>
      </c>
      <c r="B27473" t="s">
        <v>55431</v>
      </c>
      <c r="C27473" t="s">
        <v>55432</v>
      </c>
      <c r="D27473" s="1">
        <v>42392.12804398148</v>
      </c>
      <c r="E27473">
        <v>1935</v>
      </c>
      <c r="F27473">
        <v>4999</v>
      </c>
      <c r="H27473" t="s">
        <v>390</v>
      </c>
    </row>
    <row r="27474" spans="1:8" x14ac:dyDescent="0.2">
      <c r="A27474">
        <v>6.9071776020527501E+17</v>
      </c>
      <c r="B27474" t="s">
        <v>55433</v>
      </c>
      <c r="C27474" t="s">
        <v>55434</v>
      </c>
      <c r="D27474" s="1">
        <v>42392.131030092591</v>
      </c>
      <c r="E27474">
        <v>2042</v>
      </c>
      <c r="F27474">
        <v>4676</v>
      </c>
    </row>
    <row r="27475" spans="1:8" x14ac:dyDescent="0.2">
      <c r="A27475">
        <v>6.9073277692074304E+17</v>
      </c>
      <c r="B27475" t="s">
        <v>55435</v>
      </c>
      <c r="C27475" t="s">
        <v>55436</v>
      </c>
      <c r="D27475" s="1">
        <v>42392.172465277778</v>
      </c>
      <c r="E27475">
        <v>1957</v>
      </c>
      <c r="F27475">
        <v>4641</v>
      </c>
      <c r="H27475" t="s">
        <v>390</v>
      </c>
    </row>
    <row r="27476" spans="1:8" x14ac:dyDescent="0.2">
      <c r="A27476">
        <v>6.9088477969305101E+17</v>
      </c>
      <c r="B27476" t="s">
        <v>55437</v>
      </c>
      <c r="C27476" t="s">
        <v>55438</v>
      </c>
      <c r="D27476" s="1">
        <v>42392.591921296298</v>
      </c>
      <c r="E27476">
        <v>877</v>
      </c>
      <c r="F27476">
        <v>2745</v>
      </c>
      <c r="G27476" t="s">
        <v>55439</v>
      </c>
      <c r="H27476" t="s">
        <v>616</v>
      </c>
    </row>
    <row r="27477" spans="1:8" x14ac:dyDescent="0.2">
      <c r="A27477">
        <v>6.9088910503553805E+17</v>
      </c>
      <c r="B27477" t="s">
        <v>55440</v>
      </c>
      <c r="C27477" t="s">
        <v>55441</v>
      </c>
      <c r="D27477" s="1">
        <v>42392.603854166664</v>
      </c>
      <c r="E27477">
        <v>1077</v>
      </c>
      <c r="F27477">
        <v>4542</v>
      </c>
    </row>
    <row r="27478" spans="1:8" x14ac:dyDescent="0.2">
      <c r="A27478">
        <v>6.9088996459938202E+17</v>
      </c>
      <c r="B27478" t="s">
        <v>55442</v>
      </c>
      <c r="C27478" t="s">
        <v>55443</v>
      </c>
      <c r="D27478" s="1">
        <v>42392.606226851851</v>
      </c>
      <c r="E27478">
        <v>2729</v>
      </c>
      <c r="F27478">
        <v>6338</v>
      </c>
      <c r="G27478" t="s">
        <v>89</v>
      </c>
    </row>
    <row r="27479" spans="1:8" x14ac:dyDescent="0.2">
      <c r="A27479">
        <v>6.9089062572239603E+17</v>
      </c>
      <c r="B27479" t="s">
        <v>55444</v>
      </c>
      <c r="C27479" t="s">
        <v>55445</v>
      </c>
      <c r="D27479" s="1">
        <v>42392.608043981483</v>
      </c>
      <c r="E27479">
        <v>883</v>
      </c>
      <c r="F27479">
        <v>2670</v>
      </c>
      <c r="G27479" t="s">
        <v>89</v>
      </c>
    </row>
    <row r="27480" spans="1:8" x14ac:dyDescent="0.2">
      <c r="A27480">
        <v>6.9089623676580595E+17</v>
      </c>
      <c r="B27480" t="s">
        <v>55446</v>
      </c>
      <c r="C27480" t="s">
        <v>55447</v>
      </c>
      <c r="D27480" s="1">
        <v>42392.623530092591</v>
      </c>
      <c r="E27480">
        <v>2459</v>
      </c>
      <c r="F27480">
        <v>6811</v>
      </c>
      <c r="H27480" t="s">
        <v>616</v>
      </c>
    </row>
    <row r="27481" spans="1:8" x14ac:dyDescent="0.2">
      <c r="A27481">
        <v>6.9090822224951194E+17</v>
      </c>
      <c r="B27481" t="s">
        <v>55448</v>
      </c>
      <c r="C27481" t="s">
        <v>55449</v>
      </c>
      <c r="D27481" s="1">
        <v>42392.656608796293</v>
      </c>
      <c r="E27481">
        <v>2298</v>
      </c>
      <c r="F27481">
        <v>5582</v>
      </c>
      <c r="G27481" t="s">
        <v>89</v>
      </c>
    </row>
    <row r="27482" spans="1:8" x14ac:dyDescent="0.2">
      <c r="A27482">
        <v>6.9091226409478106E+17</v>
      </c>
      <c r="B27482" t="s">
        <v>55450</v>
      </c>
      <c r="C27482" t="s">
        <v>55451</v>
      </c>
      <c r="D27482" s="1">
        <v>42392.667754629627</v>
      </c>
      <c r="E27482">
        <v>1950</v>
      </c>
      <c r="F27482">
        <v>6570</v>
      </c>
    </row>
    <row r="27483" spans="1:8" x14ac:dyDescent="0.2">
      <c r="A27483">
        <v>6.9091364611797402E+17</v>
      </c>
      <c r="B27483" t="s">
        <v>55452</v>
      </c>
      <c r="C27483" t="s">
        <v>55453</v>
      </c>
      <c r="D27483" s="1">
        <v>42392.671574074076</v>
      </c>
      <c r="E27483">
        <v>1525</v>
      </c>
      <c r="F27483">
        <v>4518</v>
      </c>
    </row>
    <row r="27484" spans="1:8" x14ac:dyDescent="0.2">
      <c r="A27484">
        <v>6.9093964161721101E+17</v>
      </c>
      <c r="B27484" t="s">
        <v>55454</v>
      </c>
      <c r="C27484" t="s">
        <v>55455</v>
      </c>
      <c r="D27484" s="1">
        <v>42392.743310185186</v>
      </c>
      <c r="E27484">
        <v>945</v>
      </c>
      <c r="F27484">
        <v>3521</v>
      </c>
    </row>
    <row r="27485" spans="1:8" x14ac:dyDescent="0.2">
      <c r="A27485">
        <v>6.9094012501491699E+17</v>
      </c>
      <c r="B27485" t="s">
        <v>55456</v>
      </c>
      <c r="C27485" t="s">
        <v>55457</v>
      </c>
      <c r="D27485" s="1">
        <v>42392.744641203702</v>
      </c>
      <c r="E27485">
        <v>2518</v>
      </c>
      <c r="F27485">
        <v>6010</v>
      </c>
      <c r="G27485" t="s">
        <v>89</v>
      </c>
    </row>
    <row r="27486" spans="1:8" x14ac:dyDescent="0.2">
      <c r="A27486">
        <v>6.9094071257819494E+17</v>
      </c>
      <c r="B27486" t="s">
        <v>55458</v>
      </c>
      <c r="C27486" t="s">
        <v>55459</v>
      </c>
      <c r="D27486" s="1">
        <v>42392.746261574073</v>
      </c>
      <c r="E27486">
        <v>1673</v>
      </c>
      <c r="F27486">
        <v>3791</v>
      </c>
      <c r="G27486" t="e">
        <f>_xlfn.SINGLE( _xlfn.SINGLE(FOX))</f>
        <v>#NAME?</v>
      </c>
    </row>
    <row r="27487" spans="1:8" x14ac:dyDescent="0.2">
      <c r="A27487">
        <v>6.9094790630868096E+17</v>
      </c>
      <c r="B27487" t="s">
        <v>55460</v>
      </c>
      <c r="C27487" t="s">
        <v>55461</v>
      </c>
      <c r="D27487" s="1">
        <v>42392.766111111108</v>
      </c>
      <c r="E27487">
        <v>915</v>
      </c>
      <c r="F27487">
        <v>2509</v>
      </c>
      <c r="G27487" t="s">
        <v>215</v>
      </c>
    </row>
    <row r="27488" spans="1:8" x14ac:dyDescent="0.2">
      <c r="A27488">
        <v>6.9099090971905203E+17</v>
      </c>
      <c r="B27488" t="s">
        <v>55462</v>
      </c>
      <c r="C27488" t="s">
        <v>55463</v>
      </c>
      <c r="D27488" s="1">
        <v>42392.884780092594</v>
      </c>
      <c r="E27488">
        <v>943</v>
      </c>
      <c r="F27488">
        <v>3449</v>
      </c>
    </row>
    <row r="27489" spans="1:8" x14ac:dyDescent="0.2">
      <c r="A27489">
        <v>6.9099129031019699E+17</v>
      </c>
      <c r="B27489" t="s">
        <v>55464</v>
      </c>
      <c r="C27489" t="s">
        <v>55465</v>
      </c>
      <c r="D27489" s="1">
        <v>42392.885833333334</v>
      </c>
      <c r="E27489">
        <v>1293</v>
      </c>
      <c r="F27489">
        <v>3061</v>
      </c>
      <c r="H27489" t="s">
        <v>616</v>
      </c>
    </row>
    <row r="27490" spans="1:8" x14ac:dyDescent="0.2">
      <c r="A27490">
        <v>6.9099138601170496E+17</v>
      </c>
      <c r="B27490" t="s">
        <v>55466</v>
      </c>
      <c r="C27490" t="s">
        <v>55467</v>
      </c>
      <c r="D27490" s="1">
        <v>42392.886099537034</v>
      </c>
      <c r="E27490">
        <v>1083</v>
      </c>
      <c r="F27490">
        <v>3779</v>
      </c>
    </row>
    <row r="27491" spans="1:8" x14ac:dyDescent="0.2">
      <c r="A27491">
        <v>6.9099450271087398E+17</v>
      </c>
      <c r="B27491" t="s">
        <v>55468</v>
      </c>
      <c r="C27491" t="s">
        <v>55469</v>
      </c>
      <c r="D27491" s="1">
        <v>42392.894699074073</v>
      </c>
      <c r="E27491">
        <v>1225</v>
      </c>
      <c r="F27491">
        <v>3999</v>
      </c>
      <c r="G27491" t="s">
        <v>89</v>
      </c>
    </row>
    <row r="27492" spans="1:8" x14ac:dyDescent="0.2">
      <c r="A27492">
        <v>6.9101326658413696E+17</v>
      </c>
      <c r="B27492" t="s">
        <v>55470</v>
      </c>
      <c r="C27492" t="s">
        <v>55471</v>
      </c>
      <c r="D27492" s="1">
        <v>42392.946469907409</v>
      </c>
      <c r="E27492">
        <v>1279</v>
      </c>
      <c r="F27492">
        <v>4162</v>
      </c>
      <c r="G27492" t="s">
        <v>89</v>
      </c>
      <c r="H27492" t="s">
        <v>390</v>
      </c>
    </row>
    <row r="27493" spans="1:8" x14ac:dyDescent="0.2">
      <c r="A27493">
        <v>6.9104184790538995E+17</v>
      </c>
      <c r="B27493" t="s">
        <v>55472</v>
      </c>
      <c r="C27493" t="s">
        <v>55473</v>
      </c>
      <c r="D27493" s="1">
        <v>42393.025347222225</v>
      </c>
      <c r="E27493">
        <v>1174</v>
      </c>
      <c r="F27493">
        <v>4360</v>
      </c>
    </row>
    <row r="27494" spans="1:8" x14ac:dyDescent="0.2">
      <c r="A27494">
        <v>6.9106810083004006E+17</v>
      </c>
      <c r="B27494" t="s">
        <v>55474</v>
      </c>
      <c r="C27494" t="s">
        <v>55475</v>
      </c>
      <c r="D27494" s="1">
        <v>42393.09778935185</v>
      </c>
      <c r="E27494">
        <v>1240</v>
      </c>
      <c r="F27494">
        <v>3545</v>
      </c>
    </row>
    <row r="27495" spans="1:8" x14ac:dyDescent="0.2">
      <c r="A27495">
        <v>6.9106821534295194E+17</v>
      </c>
      <c r="B27495" t="s">
        <v>55476</v>
      </c>
      <c r="C27495" t="s">
        <v>55477</v>
      </c>
      <c r="D27495" s="1">
        <v>42393.098101851851</v>
      </c>
      <c r="E27495">
        <v>2239</v>
      </c>
      <c r="F27495">
        <v>5619</v>
      </c>
      <c r="G27495" t="s">
        <v>89</v>
      </c>
    </row>
    <row r="27496" spans="1:8" x14ac:dyDescent="0.2">
      <c r="A27496">
        <v>6.91072793853632E+17</v>
      </c>
      <c r="B27496" t="s">
        <v>55478</v>
      </c>
      <c r="C27496" t="s">
        <v>55479</v>
      </c>
      <c r="D27496" s="1">
        <v>42393.11074074074</v>
      </c>
      <c r="E27496">
        <v>1443</v>
      </c>
      <c r="F27496">
        <v>3564</v>
      </c>
    </row>
    <row r="27497" spans="1:8" x14ac:dyDescent="0.2">
      <c r="A27497">
        <v>6.9118059726851994E+17</v>
      </c>
      <c r="B27497" t="s">
        <v>55480</v>
      </c>
      <c r="C27497" t="s">
        <v>55481</v>
      </c>
      <c r="D27497" s="1">
        <v>42393.408217592594</v>
      </c>
      <c r="E27497">
        <v>702</v>
      </c>
      <c r="F27497">
        <v>2032</v>
      </c>
      <c r="G27497" t="s">
        <v>215</v>
      </c>
    </row>
    <row r="27498" spans="1:8" x14ac:dyDescent="0.2">
      <c r="A27498">
        <v>6.9118080190017498E+17</v>
      </c>
      <c r="B27498" t="s">
        <v>55482</v>
      </c>
      <c r="C27498" t="s">
        <v>55483</v>
      </c>
      <c r="D27498" s="1">
        <v>42393.408784722225</v>
      </c>
      <c r="E27498">
        <v>904</v>
      </c>
      <c r="F27498">
        <v>3083</v>
      </c>
      <c r="G27498" t="s">
        <v>215</v>
      </c>
    </row>
    <row r="27499" spans="1:8" x14ac:dyDescent="0.2">
      <c r="A27499">
        <v>6.9118614175667405E+17</v>
      </c>
      <c r="B27499" t="s">
        <v>55484</v>
      </c>
      <c r="C27499" t="s">
        <v>55485</v>
      </c>
      <c r="D27499" s="1">
        <v>42393.423518518517</v>
      </c>
      <c r="E27499">
        <v>787</v>
      </c>
      <c r="F27499">
        <v>2641</v>
      </c>
      <c r="G27499" t="s">
        <v>487</v>
      </c>
      <c r="H27499" t="s">
        <v>390</v>
      </c>
    </row>
    <row r="27500" spans="1:8" x14ac:dyDescent="0.2">
      <c r="A27500">
        <v>6.9118861945792896E+17</v>
      </c>
      <c r="B27500" t="s">
        <v>55486</v>
      </c>
      <c r="C27500" t="s">
        <v>55487</v>
      </c>
      <c r="D27500" s="1">
        <v>42393.430358796293</v>
      </c>
      <c r="E27500">
        <v>968</v>
      </c>
      <c r="F27500">
        <v>3033</v>
      </c>
      <c r="G27500" t="s">
        <v>89</v>
      </c>
    </row>
    <row r="27501" spans="1:8" x14ac:dyDescent="0.2">
      <c r="A27501">
        <v>6.91189883939872E+17</v>
      </c>
      <c r="B27501" t="s">
        <v>55488</v>
      </c>
      <c r="C27501" t="s">
        <v>55489</v>
      </c>
      <c r="D27501" s="1">
        <v>42393.433842592596</v>
      </c>
      <c r="E27501">
        <v>784</v>
      </c>
      <c r="F27501">
        <v>2898</v>
      </c>
      <c r="G27501" t="s">
        <v>215</v>
      </c>
      <c r="H27501" t="s">
        <v>390</v>
      </c>
    </row>
    <row r="27502" spans="1:8" x14ac:dyDescent="0.2">
      <c r="A27502">
        <v>6.9126070005690304E+17</v>
      </c>
      <c r="B27502" t="s">
        <v>55490</v>
      </c>
      <c r="C27502" t="s">
        <v>55491</v>
      </c>
      <c r="D27502" s="1">
        <v>42393.629259259258</v>
      </c>
      <c r="E27502">
        <v>691</v>
      </c>
      <c r="F27502">
        <v>2745</v>
      </c>
      <c r="G27502" t="s">
        <v>215</v>
      </c>
    </row>
    <row r="27503" spans="1:8" x14ac:dyDescent="0.2">
      <c r="A27503">
        <v>6.9126246145071501E+17</v>
      </c>
      <c r="B27503" t="s">
        <v>55492</v>
      </c>
      <c r="C27503" t="s">
        <v>55493</v>
      </c>
      <c r="D27503" s="1">
        <v>42393.634120370371</v>
      </c>
      <c r="E27503">
        <v>723</v>
      </c>
      <c r="F27503">
        <v>3012</v>
      </c>
      <c r="G27503" t="s">
        <v>89</v>
      </c>
    </row>
    <row r="27504" spans="1:8" x14ac:dyDescent="0.2">
      <c r="A27504">
        <v>6.9127641266626099E+17</v>
      </c>
      <c r="B27504" t="s">
        <v>55494</v>
      </c>
      <c r="C27504" t="s">
        <v>55495</v>
      </c>
      <c r="D27504" s="1">
        <v>42393.672615740739</v>
      </c>
      <c r="E27504">
        <v>3894</v>
      </c>
      <c r="F27504">
        <v>10587</v>
      </c>
      <c r="H27504" t="s">
        <v>390</v>
      </c>
    </row>
    <row r="27505" spans="1:8" x14ac:dyDescent="0.2">
      <c r="A27505">
        <v>6.9128727399688602E+17</v>
      </c>
      <c r="B27505" t="s">
        <v>55496</v>
      </c>
      <c r="C27505" t="s">
        <v>55497</v>
      </c>
      <c r="D27505" s="1">
        <v>42393.702592592592</v>
      </c>
      <c r="E27505">
        <v>2161</v>
      </c>
      <c r="F27505">
        <v>5540</v>
      </c>
      <c r="H27505" t="s">
        <v>616</v>
      </c>
    </row>
    <row r="27506" spans="1:8" x14ac:dyDescent="0.2">
      <c r="A27506">
        <v>6.9136645301093901E+17</v>
      </c>
      <c r="B27506" t="s">
        <v>55498</v>
      </c>
      <c r="C27506" t="s">
        <v>55499</v>
      </c>
      <c r="D27506" s="1">
        <v>42393.921087962961</v>
      </c>
      <c r="E27506">
        <v>1664</v>
      </c>
      <c r="F27506">
        <v>4640</v>
      </c>
      <c r="H27506" t="s">
        <v>616</v>
      </c>
    </row>
    <row r="27507" spans="1:8" x14ac:dyDescent="0.2">
      <c r="A27507">
        <v>6.9138149774026701E+17</v>
      </c>
      <c r="B27507" t="s">
        <v>55500</v>
      </c>
      <c r="C27507" t="s">
        <v>55501</v>
      </c>
      <c r="D27507" s="1">
        <v>42393.962592592594</v>
      </c>
      <c r="E27507">
        <v>906</v>
      </c>
      <c r="F27507">
        <v>2945</v>
      </c>
      <c r="G27507" t="s">
        <v>215</v>
      </c>
      <c r="H27507" t="s">
        <v>390</v>
      </c>
    </row>
    <row r="27508" spans="1:8" x14ac:dyDescent="0.2">
      <c r="A27508">
        <v>6.9138270521752294E+17</v>
      </c>
      <c r="B27508" t="s">
        <v>55502</v>
      </c>
      <c r="C27508" t="s">
        <v>55503</v>
      </c>
      <c r="D27508" s="1">
        <v>42393.965925925928</v>
      </c>
      <c r="E27508">
        <v>1145</v>
      </c>
      <c r="F27508">
        <v>3148</v>
      </c>
      <c r="G27508" t="s">
        <v>215</v>
      </c>
      <c r="H27508" t="s">
        <v>390</v>
      </c>
    </row>
    <row r="27509" spans="1:8" x14ac:dyDescent="0.2">
      <c r="A27509">
        <v>6.91383221716656E+17</v>
      </c>
      <c r="B27509" t="s">
        <v>55504</v>
      </c>
      <c r="C27509" t="s">
        <v>55505</v>
      </c>
      <c r="D27509" s="1">
        <v>42393.967349537037</v>
      </c>
      <c r="E27509">
        <v>810</v>
      </c>
      <c r="F27509">
        <v>2807</v>
      </c>
      <c r="G27509" t="s">
        <v>487</v>
      </c>
    </row>
    <row r="27510" spans="1:8" x14ac:dyDescent="0.2">
      <c r="A27510">
        <v>6.9138361813700096E+17</v>
      </c>
      <c r="B27510" t="s">
        <v>55506</v>
      </c>
      <c r="C27510" t="s">
        <v>55507</v>
      </c>
      <c r="D27510" s="1">
        <v>42393.968449074076</v>
      </c>
      <c r="E27510">
        <v>596</v>
      </c>
      <c r="F27510">
        <v>2391</v>
      </c>
      <c r="G27510" t="s">
        <v>576</v>
      </c>
    </row>
    <row r="27511" spans="1:8" x14ac:dyDescent="0.2">
      <c r="A27511">
        <v>6.9138516867903795E+17</v>
      </c>
      <c r="B27511" t="s">
        <v>55508</v>
      </c>
      <c r="C27511" t="s">
        <v>55509</v>
      </c>
      <c r="D27511" s="1">
        <v>42393.972731481481</v>
      </c>
      <c r="E27511">
        <v>1049</v>
      </c>
      <c r="F27511">
        <v>2902</v>
      </c>
      <c r="G27511" t="s">
        <v>89</v>
      </c>
    </row>
    <row r="27512" spans="1:8" x14ac:dyDescent="0.2">
      <c r="A27512">
        <v>6.9147099602132902E+17</v>
      </c>
      <c r="B27512" t="s">
        <v>55510</v>
      </c>
      <c r="C27512" t="s">
        <v>55511</v>
      </c>
      <c r="D27512" s="1">
        <v>42394.20957175926</v>
      </c>
      <c r="E27512">
        <v>1087</v>
      </c>
      <c r="F27512">
        <v>3419</v>
      </c>
      <c r="G27512" t="s">
        <v>215</v>
      </c>
    </row>
    <row r="27513" spans="1:8" x14ac:dyDescent="0.2">
      <c r="A27513">
        <v>6.9147164398261402E+17</v>
      </c>
      <c r="B27513" t="s">
        <v>55512</v>
      </c>
      <c r="C27513" t="s">
        <v>55513</v>
      </c>
      <c r="D27513" s="1">
        <v>42394.211354166669</v>
      </c>
      <c r="E27513">
        <v>585</v>
      </c>
      <c r="F27513">
        <v>2126</v>
      </c>
      <c r="G27513" t="s">
        <v>55514</v>
      </c>
      <c r="H27513" t="s">
        <v>13093</v>
      </c>
    </row>
    <row r="27514" spans="1:8" x14ac:dyDescent="0.2">
      <c r="A27514">
        <v>6.91472012750016E+17</v>
      </c>
      <c r="B27514" t="s">
        <v>55515</v>
      </c>
      <c r="C27514" t="s">
        <v>55516</v>
      </c>
      <c r="D27514" s="1">
        <v>42394.212372685186</v>
      </c>
      <c r="E27514">
        <v>772</v>
      </c>
      <c r="F27514">
        <v>2776</v>
      </c>
      <c r="G27514" t="s">
        <v>89</v>
      </c>
      <c r="H27514" t="s">
        <v>23328</v>
      </c>
    </row>
    <row r="27515" spans="1:8" x14ac:dyDescent="0.2">
      <c r="A27515">
        <v>6.9147234344986995E+17</v>
      </c>
      <c r="B27515" t="s">
        <v>55517</v>
      </c>
      <c r="C27515" t="s">
        <v>55518</v>
      </c>
      <c r="D27515" s="1">
        <v>42394.213287037041</v>
      </c>
      <c r="E27515">
        <v>617</v>
      </c>
      <c r="F27515">
        <v>2388</v>
      </c>
      <c r="G27515" t="s">
        <v>487</v>
      </c>
    </row>
    <row r="27516" spans="1:8" x14ac:dyDescent="0.2">
      <c r="A27516">
        <v>6.9147273372990195E+17</v>
      </c>
      <c r="B27516" t="s">
        <v>55519</v>
      </c>
      <c r="C27516" t="s">
        <v>55520</v>
      </c>
      <c r="D27516" s="1">
        <v>42394.214363425926</v>
      </c>
      <c r="E27516">
        <v>1320</v>
      </c>
      <c r="F27516">
        <v>4462</v>
      </c>
      <c r="G27516" t="s">
        <v>89</v>
      </c>
    </row>
    <row r="27517" spans="1:8" x14ac:dyDescent="0.2">
      <c r="A27517">
        <v>6.91613075984752E+17</v>
      </c>
      <c r="B27517" t="s">
        <v>55521</v>
      </c>
      <c r="C27517" t="s">
        <v>55522</v>
      </c>
      <c r="D27517" s="1">
        <v>42394.601631944446</v>
      </c>
      <c r="E27517">
        <v>2404</v>
      </c>
      <c r="F27517">
        <v>6587</v>
      </c>
    </row>
    <row r="27518" spans="1:8" x14ac:dyDescent="0.2">
      <c r="A27518">
        <v>6.9161458288495398E+17</v>
      </c>
      <c r="B27518" t="s">
        <v>55523</v>
      </c>
      <c r="C27518" t="s">
        <v>55524</v>
      </c>
      <c r="D27518" s="1">
        <v>42394.605787037035</v>
      </c>
      <c r="E27518">
        <v>2249</v>
      </c>
      <c r="F27518">
        <v>5099</v>
      </c>
      <c r="H27518" t="s">
        <v>616</v>
      </c>
    </row>
    <row r="27519" spans="1:8" x14ac:dyDescent="0.2">
      <c r="A27519">
        <v>6.9161822380085197E+17</v>
      </c>
      <c r="B27519" t="s">
        <v>55525</v>
      </c>
      <c r="C27519" t="s">
        <v>55526</v>
      </c>
      <c r="D27519" s="1">
        <v>42394.615833333337</v>
      </c>
      <c r="E27519">
        <v>2789</v>
      </c>
      <c r="F27519">
        <v>6694</v>
      </c>
      <c r="H27519" t="s">
        <v>390</v>
      </c>
    </row>
    <row r="27520" spans="1:8" x14ac:dyDescent="0.2">
      <c r="A27520">
        <v>6.9166480637443597E+17</v>
      </c>
      <c r="B27520" t="s">
        <v>55527</v>
      </c>
      <c r="C27520" t="s">
        <v>55528</v>
      </c>
      <c r="D27520" s="1">
        <v>42394.744386574072</v>
      </c>
      <c r="E27520">
        <v>887</v>
      </c>
      <c r="F27520">
        <v>2595</v>
      </c>
      <c r="G27520" t="s">
        <v>89</v>
      </c>
    </row>
    <row r="27521" spans="1:8" x14ac:dyDescent="0.2">
      <c r="A27521">
        <v>6.9168561541549594E+17</v>
      </c>
      <c r="B27521" t="s">
        <v>55529</v>
      </c>
      <c r="C27521" t="s">
        <v>55530</v>
      </c>
      <c r="D27521" s="1">
        <v>42394.801805555559</v>
      </c>
      <c r="E27521">
        <v>880</v>
      </c>
      <c r="F27521">
        <v>2169</v>
      </c>
      <c r="H27521" t="s">
        <v>13093</v>
      </c>
    </row>
    <row r="27522" spans="1:8" x14ac:dyDescent="0.2">
      <c r="A27522">
        <v>6.9168677834918694E+17</v>
      </c>
      <c r="B27522" t="s">
        <v>55531</v>
      </c>
      <c r="C27522" t="s">
        <v>55532</v>
      </c>
      <c r="D27522" s="1">
        <v>42394.805011574077</v>
      </c>
      <c r="E27522">
        <v>922</v>
      </c>
      <c r="F27522">
        <v>2528</v>
      </c>
    </row>
    <row r="27523" spans="1:8" x14ac:dyDescent="0.2">
      <c r="A27523">
        <v>6.9170998117181402E+17</v>
      </c>
      <c r="B27523" t="s">
        <v>55533</v>
      </c>
      <c r="C27523" t="s">
        <v>55534</v>
      </c>
      <c r="D27523" s="1">
        <v>42394.869039351855</v>
      </c>
      <c r="E27523">
        <v>1311</v>
      </c>
      <c r="F27523">
        <v>2941</v>
      </c>
      <c r="H27523" t="s">
        <v>23328</v>
      </c>
    </row>
    <row r="27524" spans="1:8" x14ac:dyDescent="0.2">
      <c r="A27524">
        <v>6.9172781903922701E+17</v>
      </c>
      <c r="B27524" t="s">
        <v>55535</v>
      </c>
      <c r="C27524" t="s">
        <v>55536</v>
      </c>
      <c r="D27524" s="1">
        <v>42394.918263888889</v>
      </c>
      <c r="E27524">
        <v>820</v>
      </c>
      <c r="F27524">
        <v>2580</v>
      </c>
    </row>
    <row r="27525" spans="1:8" x14ac:dyDescent="0.2">
      <c r="A27525">
        <v>6.9173924370255398E+17</v>
      </c>
      <c r="B27525" t="s">
        <v>55537</v>
      </c>
      <c r="C27525" t="s">
        <v>55538</v>
      </c>
      <c r="D27525" s="1">
        <v>42394.949791666666</v>
      </c>
      <c r="E27525">
        <v>542</v>
      </c>
      <c r="F27525">
        <v>2131</v>
      </c>
      <c r="G27525" t="s">
        <v>576</v>
      </c>
    </row>
    <row r="27526" spans="1:8" x14ac:dyDescent="0.2">
      <c r="A27526">
        <v>6.9174250121298304E+17</v>
      </c>
      <c r="B27526" t="s">
        <v>55539</v>
      </c>
      <c r="C27526" t="s">
        <v>55540</v>
      </c>
      <c r="D27526" s="1">
        <v>42394.958773148152</v>
      </c>
      <c r="E27526">
        <v>1308</v>
      </c>
      <c r="F27526">
        <v>3910</v>
      </c>
      <c r="H27526" t="s">
        <v>390</v>
      </c>
    </row>
    <row r="27527" spans="1:8" x14ac:dyDescent="0.2">
      <c r="A27527">
        <v>6.9174305252901197E+17</v>
      </c>
      <c r="B27527" t="s">
        <v>55541</v>
      </c>
      <c r="C27527" t="s">
        <v>55542</v>
      </c>
      <c r="D27527" s="1">
        <v>42394.960300925923</v>
      </c>
      <c r="E27527">
        <v>1324</v>
      </c>
      <c r="F27527">
        <v>3875</v>
      </c>
    </row>
    <row r="27528" spans="1:8" x14ac:dyDescent="0.2">
      <c r="A27528">
        <v>6.9174351348302605E+17</v>
      </c>
      <c r="B27528" t="s">
        <v>55543</v>
      </c>
      <c r="C27528" t="s">
        <v>55544</v>
      </c>
      <c r="D27528" s="1">
        <v>42394.961574074077</v>
      </c>
      <c r="E27528">
        <v>1595</v>
      </c>
      <c r="F27528">
        <v>4330</v>
      </c>
    </row>
    <row r="27529" spans="1:8" x14ac:dyDescent="0.2">
      <c r="A27529">
        <v>6.9174579612816499E+17</v>
      </c>
      <c r="B27529" t="s">
        <v>55545</v>
      </c>
      <c r="C27529" t="s">
        <v>55546</v>
      </c>
      <c r="D27529" s="1">
        <v>42394.967870370368</v>
      </c>
      <c r="E27529">
        <v>736</v>
      </c>
      <c r="F27529">
        <v>3065</v>
      </c>
      <c r="H27529" t="s">
        <v>390</v>
      </c>
    </row>
    <row r="27530" spans="1:8" x14ac:dyDescent="0.2">
      <c r="A27530">
        <v>6.9176561843399795E+17</v>
      </c>
      <c r="B27530" t="s">
        <v>55547</v>
      </c>
      <c r="C27530" t="s">
        <v>55548</v>
      </c>
      <c r="D27530" s="1">
        <v>42395.022569444445</v>
      </c>
      <c r="E27530">
        <v>930</v>
      </c>
      <c r="F27530">
        <v>2282</v>
      </c>
    </row>
    <row r="27531" spans="1:8" x14ac:dyDescent="0.2">
      <c r="A27531">
        <v>6.9177020892775194E+17</v>
      </c>
      <c r="B27531" t="s">
        <v>55549</v>
      </c>
      <c r="C27531" t="s">
        <v>55550</v>
      </c>
      <c r="D27531" s="1">
        <v>42395.035231481481</v>
      </c>
      <c r="E27531">
        <v>532</v>
      </c>
      <c r="F27531">
        <v>1997</v>
      </c>
      <c r="G27531" t="s">
        <v>576</v>
      </c>
      <c r="H27531" t="s">
        <v>390</v>
      </c>
    </row>
    <row r="27532" spans="1:8" x14ac:dyDescent="0.2">
      <c r="A27532">
        <v>6.9177025626892198E+17</v>
      </c>
      <c r="B27532" t="s">
        <v>55551</v>
      </c>
      <c r="C27532" t="s">
        <v>55552</v>
      </c>
      <c r="D27532" s="1">
        <v>42395.035370370373</v>
      </c>
      <c r="E27532">
        <v>668</v>
      </c>
      <c r="F27532">
        <v>2956</v>
      </c>
      <c r="H27532" t="s">
        <v>390</v>
      </c>
    </row>
    <row r="27533" spans="1:8" x14ac:dyDescent="0.2">
      <c r="A27533">
        <v>6.9180993347034304E+17</v>
      </c>
      <c r="B27533" t="s">
        <v>55553</v>
      </c>
      <c r="C27533" t="s">
        <v>55554</v>
      </c>
      <c r="D27533" s="1">
        <v>42395.144861111112</v>
      </c>
      <c r="E27533">
        <v>1209</v>
      </c>
      <c r="F27533">
        <v>3685</v>
      </c>
      <c r="H27533" t="s">
        <v>616</v>
      </c>
    </row>
    <row r="27534" spans="1:8" x14ac:dyDescent="0.2">
      <c r="A27534">
        <v>6.9183676418560794E+17</v>
      </c>
      <c r="B27534" t="s">
        <v>55555</v>
      </c>
      <c r="C27534" t="s">
        <v>55556</v>
      </c>
      <c r="D27534" s="1">
        <v>42395.218888888892</v>
      </c>
      <c r="E27534">
        <v>575</v>
      </c>
      <c r="F27534">
        <v>1951</v>
      </c>
      <c r="G27534" t="s">
        <v>487</v>
      </c>
    </row>
    <row r="27535" spans="1:8" x14ac:dyDescent="0.2">
      <c r="A27535">
        <v>6.9183844253633306E+17</v>
      </c>
      <c r="B27535" t="s">
        <v>55557</v>
      </c>
      <c r="C27535" t="s">
        <v>55558</v>
      </c>
      <c r="D27535" s="1">
        <v>42395.223530092589</v>
      </c>
      <c r="E27535">
        <v>602</v>
      </c>
      <c r="F27535">
        <v>2297</v>
      </c>
      <c r="G27535" t="s">
        <v>215</v>
      </c>
    </row>
    <row r="27536" spans="1:8" x14ac:dyDescent="0.2">
      <c r="A27536">
        <v>6.9183930437769997E+17</v>
      </c>
      <c r="B27536" t="s">
        <v>55559</v>
      </c>
      <c r="C27536" t="s">
        <v>55560</v>
      </c>
      <c r="D27536" s="1">
        <v>42395.225902777776</v>
      </c>
      <c r="E27536">
        <v>951</v>
      </c>
      <c r="F27536">
        <v>2940</v>
      </c>
      <c r="G27536" t="s">
        <v>487</v>
      </c>
    </row>
    <row r="27537" spans="1:8" x14ac:dyDescent="0.2">
      <c r="A27537">
        <v>6.9183986451446106E+17</v>
      </c>
      <c r="B27537" t="s">
        <v>55561</v>
      </c>
      <c r="C27537" t="s">
        <v>55562</v>
      </c>
      <c r="D27537" s="1">
        <v>42395.227453703701</v>
      </c>
      <c r="E27537">
        <v>795</v>
      </c>
      <c r="F27537">
        <v>2862</v>
      </c>
      <c r="G27537" t="s">
        <v>487</v>
      </c>
    </row>
    <row r="27538" spans="1:8" x14ac:dyDescent="0.2">
      <c r="A27538">
        <v>6.9184716261599206E+17</v>
      </c>
      <c r="B27538" t="s">
        <v>55563</v>
      </c>
      <c r="C27538" t="s">
        <v>55564</v>
      </c>
      <c r="D27538" s="1">
        <v>42395.24759259259</v>
      </c>
      <c r="E27538">
        <v>850</v>
      </c>
      <c r="F27538">
        <v>2509</v>
      </c>
      <c r="G27538" t="s">
        <v>576</v>
      </c>
    </row>
    <row r="27539" spans="1:8" x14ac:dyDescent="0.2">
      <c r="A27539">
        <v>6.9184778522265997E+17</v>
      </c>
      <c r="B27539" t="s">
        <v>55565</v>
      </c>
      <c r="C27539" t="s">
        <v>55566</v>
      </c>
      <c r="D27539" s="1">
        <v>42395.249305555553</v>
      </c>
      <c r="E27539">
        <v>495</v>
      </c>
      <c r="F27539">
        <v>2053</v>
      </c>
      <c r="G27539" t="s">
        <v>546</v>
      </c>
    </row>
    <row r="27540" spans="1:8" x14ac:dyDescent="0.2">
      <c r="A27540">
        <v>6.9184805823414605E+17</v>
      </c>
      <c r="B27540" t="s">
        <v>55567</v>
      </c>
      <c r="C27540" t="s">
        <v>55568</v>
      </c>
      <c r="D27540" s="1">
        <v>42395.250057870369</v>
      </c>
      <c r="E27540">
        <v>550</v>
      </c>
      <c r="F27540">
        <v>2180</v>
      </c>
      <c r="G27540" t="s">
        <v>576</v>
      </c>
    </row>
    <row r="27541" spans="1:8" x14ac:dyDescent="0.2">
      <c r="A27541">
        <v>6.91850438119952E+17</v>
      </c>
      <c r="B27541" t="s">
        <v>55569</v>
      </c>
      <c r="C27541" t="s">
        <v>55570</v>
      </c>
      <c r="D27541" s="1">
        <v>42395.256631944445</v>
      </c>
      <c r="E27541">
        <v>1300</v>
      </c>
      <c r="F27541">
        <v>4239</v>
      </c>
      <c r="G27541" t="s">
        <v>215</v>
      </c>
    </row>
    <row r="27542" spans="1:8" x14ac:dyDescent="0.2">
      <c r="A27542">
        <v>6.9193437165426995E+17</v>
      </c>
      <c r="B27542" t="s">
        <v>55571</v>
      </c>
      <c r="C27542" t="s">
        <v>55572</v>
      </c>
      <c r="D27542" s="1">
        <v>42395.488240740742</v>
      </c>
      <c r="E27542">
        <v>584</v>
      </c>
      <c r="F27542">
        <v>2345</v>
      </c>
      <c r="G27542" t="s">
        <v>576</v>
      </c>
    </row>
    <row r="27543" spans="1:8" x14ac:dyDescent="0.2">
      <c r="A27543">
        <v>6.9194233674663501E+17</v>
      </c>
      <c r="B27543" t="s">
        <v>55573</v>
      </c>
      <c r="C27543" t="s">
        <v>55574</v>
      </c>
      <c r="D27543" s="1">
        <v>42395.51021990741</v>
      </c>
      <c r="E27543">
        <v>663</v>
      </c>
      <c r="F27543">
        <v>2545</v>
      </c>
      <c r="G27543" t="s">
        <v>576</v>
      </c>
    </row>
    <row r="27544" spans="1:8" x14ac:dyDescent="0.2">
      <c r="A27544">
        <v>6.9194303366378202E+17</v>
      </c>
      <c r="B27544" t="s">
        <v>55575</v>
      </c>
      <c r="C27544" t="s">
        <v>55576</v>
      </c>
      <c r="D27544" s="1">
        <v>42395.512141203704</v>
      </c>
      <c r="E27544">
        <v>551</v>
      </c>
      <c r="F27544">
        <v>2354</v>
      </c>
      <c r="G27544" t="s">
        <v>576</v>
      </c>
    </row>
    <row r="27545" spans="1:8" x14ac:dyDescent="0.2">
      <c r="A27545">
        <v>6.9196664997352205E+17</v>
      </c>
      <c r="B27545" t="s">
        <v>55577</v>
      </c>
      <c r="C27545" t="s">
        <v>55578</v>
      </c>
      <c r="D27545" s="1">
        <v>42395.577314814815</v>
      </c>
      <c r="E27545">
        <v>1405</v>
      </c>
      <c r="F27545">
        <v>3726</v>
      </c>
    </row>
    <row r="27546" spans="1:8" x14ac:dyDescent="0.2">
      <c r="A27546">
        <v>6.9196721509722099E+17</v>
      </c>
      <c r="B27546" t="s">
        <v>55579</v>
      </c>
      <c r="C27546" t="s">
        <v>55580</v>
      </c>
      <c r="D27546" s="1">
        <v>42395.578865740739</v>
      </c>
      <c r="E27546">
        <v>2491</v>
      </c>
      <c r="F27546">
        <v>5793</v>
      </c>
      <c r="G27546" t="s">
        <v>89</v>
      </c>
    </row>
    <row r="27547" spans="1:8" x14ac:dyDescent="0.2">
      <c r="A27547">
        <v>6.9199241733617203E+17</v>
      </c>
      <c r="B27547" t="s">
        <v>55581</v>
      </c>
      <c r="C27547" t="s">
        <v>55582</v>
      </c>
      <c r="D27547" s="1">
        <v>42395.648414351854</v>
      </c>
      <c r="E27547">
        <v>725</v>
      </c>
      <c r="F27547">
        <v>2557</v>
      </c>
      <c r="G27547" t="s">
        <v>215</v>
      </c>
    </row>
    <row r="27548" spans="1:8" x14ac:dyDescent="0.2">
      <c r="A27548">
        <v>6.9199247288972403E+17</v>
      </c>
      <c r="B27548" t="s">
        <v>55583</v>
      </c>
      <c r="C27548" t="s">
        <v>55584</v>
      </c>
      <c r="D27548" s="1">
        <v>42395.648564814815</v>
      </c>
      <c r="E27548">
        <v>624</v>
      </c>
      <c r="F27548">
        <v>2180</v>
      </c>
      <c r="G27548" t="s">
        <v>487</v>
      </c>
    </row>
    <row r="27549" spans="1:8" x14ac:dyDescent="0.2">
      <c r="A27549">
        <v>6.9199281317784704E+17</v>
      </c>
      <c r="B27549" t="s">
        <v>55585</v>
      </c>
      <c r="C27549" t="s">
        <v>55586</v>
      </c>
      <c r="D27549" s="1">
        <v>42395.649502314816</v>
      </c>
      <c r="E27549">
        <v>693</v>
      </c>
      <c r="F27549">
        <v>2606</v>
      </c>
      <c r="G27549" t="s">
        <v>576</v>
      </c>
    </row>
    <row r="27550" spans="1:8" x14ac:dyDescent="0.2">
      <c r="A27550">
        <v>6.9200011580082496E+17</v>
      </c>
      <c r="B27550" t="s">
        <v>55587</v>
      </c>
      <c r="C27550" t="s">
        <v>55588</v>
      </c>
      <c r="D27550" s="1">
        <v>42395.669664351852</v>
      </c>
      <c r="E27550">
        <v>3160</v>
      </c>
      <c r="F27550">
        <v>8098</v>
      </c>
      <c r="H27550" t="s">
        <v>616</v>
      </c>
    </row>
    <row r="27551" spans="1:8" x14ac:dyDescent="0.2">
      <c r="A27551">
        <v>6.9201287577541402E+17</v>
      </c>
      <c r="B27551" t="s">
        <v>55589</v>
      </c>
      <c r="C27551" t="s">
        <v>55590</v>
      </c>
      <c r="D27551" s="1">
        <v>42395.704872685186</v>
      </c>
      <c r="E27551">
        <v>1148</v>
      </c>
      <c r="F27551">
        <v>3484</v>
      </c>
      <c r="G27551" t="s">
        <v>89</v>
      </c>
    </row>
    <row r="27552" spans="1:8" x14ac:dyDescent="0.2">
      <c r="A27552">
        <v>6.9201825367841498E+17</v>
      </c>
      <c r="B27552" t="s">
        <v>55591</v>
      </c>
      <c r="C27552" t="s">
        <v>55592</v>
      </c>
      <c r="D27552" s="1">
        <v>42395.719710648147</v>
      </c>
      <c r="E27552">
        <v>1466</v>
      </c>
      <c r="F27552">
        <v>3431</v>
      </c>
      <c r="H27552" t="s">
        <v>616</v>
      </c>
    </row>
    <row r="27553" spans="1:8" x14ac:dyDescent="0.2">
      <c r="A27553">
        <v>6.9202533981238003E+17</v>
      </c>
      <c r="B27553" t="s">
        <v>55593</v>
      </c>
      <c r="C27553" t="s">
        <v>55594</v>
      </c>
      <c r="D27553" s="1">
        <v>42395.739259259259</v>
      </c>
      <c r="E27553">
        <v>1499</v>
      </c>
      <c r="F27553">
        <v>3959</v>
      </c>
      <c r="H27553" t="s">
        <v>616</v>
      </c>
    </row>
    <row r="27554" spans="1:8" x14ac:dyDescent="0.2">
      <c r="A27554">
        <v>6.9202812618919898E+17</v>
      </c>
      <c r="B27554" t="s">
        <v>55595</v>
      </c>
      <c r="C27554" t="s">
        <v>55596</v>
      </c>
      <c r="D27554" s="1">
        <v>42395.74695601852</v>
      </c>
      <c r="E27554">
        <v>2985</v>
      </c>
      <c r="F27554">
        <v>8664</v>
      </c>
    </row>
    <row r="27555" spans="1:8" x14ac:dyDescent="0.2">
      <c r="A27555">
        <v>6.9204511287281997E+17</v>
      </c>
      <c r="B27555" t="s">
        <v>55597</v>
      </c>
      <c r="C27555" t="s">
        <v>55598</v>
      </c>
      <c r="D27555" s="1">
        <v>42395.79383101852</v>
      </c>
      <c r="E27555">
        <v>1048</v>
      </c>
      <c r="F27555">
        <v>2994</v>
      </c>
      <c r="G27555" t="s">
        <v>89</v>
      </c>
    </row>
    <row r="27556" spans="1:8" x14ac:dyDescent="0.2">
      <c r="A27556">
        <v>6.9204567607987405E+17</v>
      </c>
      <c r="B27556" t="s">
        <v>55599</v>
      </c>
      <c r="C27556" t="s">
        <v>55600</v>
      </c>
      <c r="D27556" s="1">
        <v>42395.795381944445</v>
      </c>
      <c r="E27556">
        <v>2848</v>
      </c>
      <c r="F27556">
        <v>4720</v>
      </c>
      <c r="H27556" t="s">
        <v>390</v>
      </c>
    </row>
    <row r="27557" spans="1:8" x14ac:dyDescent="0.2">
      <c r="A27557">
        <v>6.9205443290584998E+17</v>
      </c>
      <c r="B27557" t="s">
        <v>55601</v>
      </c>
      <c r="C27557" t="s">
        <v>55602</v>
      </c>
      <c r="D27557" s="1">
        <v>42395.819548611114</v>
      </c>
      <c r="E27557">
        <v>821</v>
      </c>
      <c r="F27557">
        <v>2856</v>
      </c>
      <c r="G27557" t="s">
        <v>215</v>
      </c>
    </row>
    <row r="27558" spans="1:8" x14ac:dyDescent="0.2">
      <c r="A27558">
        <v>6.9207243832311296E+17</v>
      </c>
      <c r="B27558" t="s">
        <v>55603</v>
      </c>
      <c r="C27558" t="s">
        <v>55604</v>
      </c>
      <c r="D27558" s="1">
        <v>42395.86923611111</v>
      </c>
      <c r="E27558">
        <v>2180</v>
      </c>
      <c r="F27558">
        <v>5157</v>
      </c>
      <c r="H27558" t="s">
        <v>616</v>
      </c>
    </row>
    <row r="27559" spans="1:8" x14ac:dyDescent="0.2">
      <c r="A27559">
        <v>6.9209321594465395E+17</v>
      </c>
      <c r="B27559" t="s">
        <v>55605</v>
      </c>
      <c r="C27559" t="s">
        <v>55606</v>
      </c>
      <c r="D27559" s="1">
        <v>42395.926562499997</v>
      </c>
      <c r="E27559">
        <v>1701</v>
      </c>
      <c r="F27559">
        <v>4681</v>
      </c>
      <c r="H27559" t="s">
        <v>390</v>
      </c>
    </row>
    <row r="27560" spans="1:8" x14ac:dyDescent="0.2">
      <c r="A27560">
        <v>6.9209397003434304E+17</v>
      </c>
      <c r="B27560" t="s">
        <v>55607</v>
      </c>
      <c r="C27560" t="s">
        <v>55608</v>
      </c>
      <c r="D27560" s="1">
        <v>42395.92864583333</v>
      </c>
      <c r="E27560">
        <v>1586</v>
      </c>
      <c r="F27560">
        <v>4809</v>
      </c>
    </row>
    <row r="27561" spans="1:8" x14ac:dyDescent="0.2">
      <c r="A27561">
        <v>6.9210352994772902E+17</v>
      </c>
      <c r="B27561" t="s">
        <v>55609</v>
      </c>
      <c r="C27561" t="s">
        <v>55610</v>
      </c>
      <c r="D27561" s="1">
        <v>42395.955023148148</v>
      </c>
      <c r="E27561">
        <v>3592</v>
      </c>
      <c r="F27561">
        <v>9490</v>
      </c>
      <c r="H27561" t="s">
        <v>616</v>
      </c>
    </row>
    <row r="27562" spans="1:8" x14ac:dyDescent="0.2">
      <c r="A27562">
        <v>6.9211566289916698E+17</v>
      </c>
      <c r="B27562" t="s">
        <v>55611</v>
      </c>
      <c r="C27562" t="s">
        <v>55612</v>
      </c>
      <c r="D27562" s="1">
        <v>42395.988506944443</v>
      </c>
      <c r="E27562">
        <v>3337</v>
      </c>
      <c r="F27562">
        <v>9579</v>
      </c>
      <c r="G27562" t="s">
        <v>89</v>
      </c>
      <c r="H27562" t="s">
        <v>390</v>
      </c>
    </row>
    <row r="27563" spans="1:8" x14ac:dyDescent="0.2">
      <c r="A27563">
        <v>6.92171744845664E+17</v>
      </c>
      <c r="B27563" t="s">
        <v>55613</v>
      </c>
      <c r="C27563" t="s">
        <v>55614</v>
      </c>
      <c r="D27563" s="1">
        <v>42396.143263888887</v>
      </c>
      <c r="E27563">
        <v>6853</v>
      </c>
      <c r="F27563">
        <v>15370</v>
      </c>
    </row>
    <row r="27564" spans="1:8" x14ac:dyDescent="0.2">
      <c r="A27564">
        <v>6.9220551213021504E+17</v>
      </c>
      <c r="B27564" t="s">
        <v>55615</v>
      </c>
      <c r="C27564" t="s">
        <v>55616</v>
      </c>
      <c r="D27564" s="1">
        <v>42396.236446759256</v>
      </c>
      <c r="E27564">
        <v>2022</v>
      </c>
      <c r="F27564">
        <v>5792</v>
      </c>
      <c r="H27564" t="s">
        <v>616</v>
      </c>
    </row>
    <row r="27565" spans="1:8" x14ac:dyDescent="0.2">
      <c r="A27565">
        <v>6.9231211211537997E+17</v>
      </c>
      <c r="B27565" t="s">
        <v>55617</v>
      </c>
      <c r="C27565" t="s">
        <v>55618</v>
      </c>
      <c r="D27565" s="1">
        <v>42396.530601851853</v>
      </c>
      <c r="E27565">
        <v>6355</v>
      </c>
      <c r="F27565">
        <v>17568</v>
      </c>
    </row>
    <row r="27566" spans="1:8" x14ac:dyDescent="0.2">
      <c r="A27566">
        <v>6.9233194313279398E+17</v>
      </c>
      <c r="B27566" t="s">
        <v>55619</v>
      </c>
      <c r="C27566" t="s">
        <v>55620</v>
      </c>
      <c r="D27566" s="1">
        <v>42396.585324074076</v>
      </c>
      <c r="E27566">
        <v>4159</v>
      </c>
      <c r="F27566">
        <v>13037</v>
      </c>
      <c r="G27566" t="s">
        <v>89</v>
      </c>
    </row>
    <row r="27567" spans="1:8" x14ac:dyDescent="0.2">
      <c r="A27567">
        <v>6.9242207296702003E+17</v>
      </c>
      <c r="B27567" t="s">
        <v>55621</v>
      </c>
      <c r="C27567" t="s">
        <v>55622</v>
      </c>
      <c r="D27567" s="1">
        <v>42396.834039351852</v>
      </c>
      <c r="E27567">
        <v>2046</v>
      </c>
      <c r="F27567">
        <v>7293</v>
      </c>
    </row>
    <row r="27568" spans="1:8" x14ac:dyDescent="0.2">
      <c r="A27568">
        <v>6.9243036296692096E+17</v>
      </c>
      <c r="B27568" t="s">
        <v>55623</v>
      </c>
      <c r="C27568" t="s">
        <v>55624</v>
      </c>
      <c r="D27568" s="1">
        <v>42396.856909722221</v>
      </c>
      <c r="E27568">
        <v>6161</v>
      </c>
      <c r="F27568">
        <v>17435</v>
      </c>
    </row>
    <row r="27569" spans="1:8" x14ac:dyDescent="0.2">
      <c r="A27569">
        <v>6.9245731594190003E+17</v>
      </c>
      <c r="B27569" t="s">
        <v>55625</v>
      </c>
      <c r="C27569" t="s">
        <v>55626</v>
      </c>
      <c r="D27569" s="1">
        <v>42396.931296296294</v>
      </c>
      <c r="E27569">
        <v>3908</v>
      </c>
      <c r="F27569">
        <v>11456</v>
      </c>
    </row>
    <row r="27570" spans="1:8" x14ac:dyDescent="0.2">
      <c r="A27570">
        <v>6.9246714389660403E+17</v>
      </c>
      <c r="B27570" t="s">
        <v>55627</v>
      </c>
      <c r="C27570" t="s">
        <v>55628</v>
      </c>
      <c r="D27570" s="1">
        <v>42396.958414351851</v>
      </c>
      <c r="E27570">
        <v>1726</v>
      </c>
      <c r="F27570">
        <v>6234</v>
      </c>
      <c r="G27570" t="s">
        <v>89</v>
      </c>
    </row>
    <row r="27571" spans="1:8" x14ac:dyDescent="0.2">
      <c r="A27571">
        <v>6.9247963093100096E+17</v>
      </c>
      <c r="B27571" t="s">
        <v>55629</v>
      </c>
      <c r="C27571" t="s">
        <v>55630</v>
      </c>
      <c r="D27571" s="1">
        <v>42396.99287037037</v>
      </c>
      <c r="E27571">
        <v>4217</v>
      </c>
      <c r="F27571">
        <v>12036</v>
      </c>
      <c r="G27571" t="s">
        <v>89</v>
      </c>
    </row>
    <row r="27572" spans="1:8" x14ac:dyDescent="0.2">
      <c r="A27572">
        <v>6.9254276244559398E+17</v>
      </c>
      <c r="B27572" t="s">
        <v>55631</v>
      </c>
      <c r="C27572" t="s">
        <v>55632</v>
      </c>
      <c r="D27572" s="1">
        <v>42397.167083333334</v>
      </c>
      <c r="E27572">
        <v>1591</v>
      </c>
      <c r="F27572">
        <v>5030</v>
      </c>
      <c r="H27572" t="s">
        <v>616</v>
      </c>
    </row>
    <row r="27573" spans="1:8" x14ac:dyDescent="0.2">
      <c r="A27573">
        <v>6.9255135592015795E+17</v>
      </c>
      <c r="B27573" t="s">
        <v>55633</v>
      </c>
      <c r="C27573" t="s">
        <v>55634</v>
      </c>
      <c r="D27573" s="1">
        <v>42397.190787037034</v>
      </c>
      <c r="E27573">
        <v>3417</v>
      </c>
      <c r="F27573">
        <v>9268</v>
      </c>
    </row>
    <row r="27574" spans="1:8" x14ac:dyDescent="0.2">
      <c r="A27574">
        <v>6.9255301915050304E+17</v>
      </c>
      <c r="B27574" t="s">
        <v>55635</v>
      </c>
      <c r="C27574" t="s">
        <v>55636</v>
      </c>
      <c r="D27574" s="1">
        <v>42397.195381944446</v>
      </c>
      <c r="E27574">
        <v>3426</v>
      </c>
      <c r="F27574">
        <v>10515</v>
      </c>
    </row>
    <row r="27575" spans="1:8" x14ac:dyDescent="0.2">
      <c r="A27575">
        <v>6.9255881659292006E+17</v>
      </c>
      <c r="B27575" t="s">
        <v>55637</v>
      </c>
      <c r="C27575" t="s">
        <v>55638</v>
      </c>
      <c r="D27575" s="1">
        <v>42397.211377314816</v>
      </c>
      <c r="E27575">
        <v>1128</v>
      </c>
      <c r="F27575">
        <v>3224</v>
      </c>
      <c r="H27575" t="s">
        <v>616</v>
      </c>
    </row>
    <row r="27576" spans="1:8" x14ac:dyDescent="0.2">
      <c r="A27576">
        <v>6.9256441381194099E+17</v>
      </c>
      <c r="B27576" t="s">
        <v>55639</v>
      </c>
      <c r="C27576" t="s">
        <v>55640</v>
      </c>
      <c r="D27576" s="1">
        <v>42397.2268287037</v>
      </c>
      <c r="E27576">
        <v>1750</v>
      </c>
      <c r="F27576">
        <v>5424</v>
      </c>
      <c r="G27576" t="s">
        <v>215</v>
      </c>
    </row>
    <row r="27577" spans="1:8" x14ac:dyDescent="0.2">
      <c r="A27577">
        <v>6.9267219555906701E+17</v>
      </c>
      <c r="B27577" t="s">
        <v>55641</v>
      </c>
      <c r="C27577" t="s">
        <v>55642</v>
      </c>
      <c r="D27577" s="1">
        <v>42397.524247685185</v>
      </c>
      <c r="E27577">
        <v>1109</v>
      </c>
      <c r="F27577">
        <v>3702</v>
      </c>
      <c r="G27577" t="s">
        <v>215</v>
      </c>
    </row>
    <row r="27578" spans="1:8" x14ac:dyDescent="0.2">
      <c r="A27578">
        <v>6.9267261542569101E+17</v>
      </c>
      <c r="B27578" t="s">
        <v>55643</v>
      </c>
      <c r="C27578" t="s">
        <v>55644</v>
      </c>
      <c r="D27578" s="1">
        <v>42397.525405092594</v>
      </c>
      <c r="E27578">
        <v>4683</v>
      </c>
      <c r="F27578">
        <v>9710</v>
      </c>
      <c r="G27578" t="s">
        <v>487</v>
      </c>
    </row>
    <row r="27579" spans="1:8" x14ac:dyDescent="0.2">
      <c r="A27579">
        <v>6.9267283138621005E+17</v>
      </c>
      <c r="B27579" t="s">
        <v>55645</v>
      </c>
      <c r="C27579" t="s">
        <v>55646</v>
      </c>
      <c r="D27579" s="1">
        <v>42397.525995370372</v>
      </c>
      <c r="E27579">
        <v>801</v>
      </c>
      <c r="F27579">
        <v>2552</v>
      </c>
      <c r="G27579" t="s">
        <v>487</v>
      </c>
    </row>
    <row r="27580" spans="1:8" x14ac:dyDescent="0.2">
      <c r="A27580">
        <v>6.9267298279203994E+17</v>
      </c>
      <c r="B27580" t="s">
        <v>55647</v>
      </c>
      <c r="C27580" t="s">
        <v>55648</v>
      </c>
      <c r="D27580" s="1">
        <v>42397.526412037034</v>
      </c>
      <c r="E27580">
        <v>1077</v>
      </c>
      <c r="F27580">
        <v>3460</v>
      </c>
      <c r="G27580" t="s">
        <v>215</v>
      </c>
    </row>
    <row r="27581" spans="1:8" x14ac:dyDescent="0.2">
      <c r="A27581">
        <v>6.9267328456393498E+17</v>
      </c>
      <c r="B27581" t="s">
        <v>55649</v>
      </c>
      <c r="C27581" t="s">
        <v>55650</v>
      </c>
      <c r="D27581" s="1">
        <v>42397.527245370373</v>
      </c>
      <c r="E27581">
        <v>683</v>
      </c>
      <c r="F27581">
        <v>2142</v>
      </c>
      <c r="G27581" t="s">
        <v>576</v>
      </c>
      <c r="H27581" t="s">
        <v>390</v>
      </c>
    </row>
    <row r="27582" spans="1:8" x14ac:dyDescent="0.2">
      <c r="A27582">
        <v>6.9267342640271296E+17</v>
      </c>
      <c r="B27582" t="s">
        <v>55651</v>
      </c>
      <c r="C27582" t="s">
        <v>55652</v>
      </c>
      <c r="D27582" s="1">
        <v>42397.527638888889</v>
      </c>
      <c r="E27582">
        <v>843</v>
      </c>
      <c r="F27582">
        <v>2357</v>
      </c>
      <c r="G27582" t="s">
        <v>55653</v>
      </c>
    </row>
    <row r="27583" spans="1:8" x14ac:dyDescent="0.2">
      <c r="A27583">
        <v>6.9267374286301094E+17</v>
      </c>
      <c r="B27583" t="s">
        <v>55654</v>
      </c>
      <c r="C27583" t="s">
        <v>55655</v>
      </c>
      <c r="D27583" s="1">
        <v>42397.52851851852</v>
      </c>
      <c r="E27583">
        <v>760</v>
      </c>
      <c r="F27583">
        <v>2766</v>
      </c>
      <c r="G27583" t="s">
        <v>215</v>
      </c>
    </row>
    <row r="27584" spans="1:8" x14ac:dyDescent="0.2">
      <c r="A27584">
        <v>6.9267419823014195E+17</v>
      </c>
      <c r="B27584" t="s">
        <v>55656</v>
      </c>
      <c r="C27584" t="s">
        <v>55657</v>
      </c>
      <c r="D27584" s="1">
        <v>42397.529768518521</v>
      </c>
      <c r="E27584">
        <v>1008</v>
      </c>
      <c r="F27584">
        <v>2745</v>
      </c>
      <c r="G27584" t="s">
        <v>215</v>
      </c>
    </row>
    <row r="27585" spans="1:8" x14ac:dyDescent="0.2">
      <c r="A27585">
        <v>6.9267446018127002E+17</v>
      </c>
      <c r="B27585" t="s">
        <v>55658</v>
      </c>
      <c r="C27585" t="s">
        <v>55659</v>
      </c>
      <c r="D27585" s="1">
        <v>42397.530497685184</v>
      </c>
      <c r="E27585">
        <v>764</v>
      </c>
      <c r="F27585">
        <v>2806</v>
      </c>
      <c r="G27585" t="s">
        <v>576</v>
      </c>
    </row>
    <row r="27586" spans="1:8" x14ac:dyDescent="0.2">
      <c r="A27586">
        <v>6.9267464064535296E+17</v>
      </c>
      <c r="B27586" t="s">
        <v>55660</v>
      </c>
      <c r="C27586" t="s">
        <v>55661</v>
      </c>
      <c r="D27586" s="1">
        <v>42397.530995370369</v>
      </c>
      <c r="E27586">
        <v>990</v>
      </c>
      <c r="F27586">
        <v>3445</v>
      </c>
      <c r="G27586" t="s">
        <v>215</v>
      </c>
    </row>
    <row r="27587" spans="1:8" x14ac:dyDescent="0.2">
      <c r="A27587">
        <v>6.9267509424257805E+17</v>
      </c>
      <c r="B27587" t="s">
        <v>55662</v>
      </c>
      <c r="C27587" t="s">
        <v>55663</v>
      </c>
      <c r="D27587" s="1">
        <v>42397.53224537037</v>
      </c>
      <c r="E27587">
        <v>1041</v>
      </c>
      <c r="F27587">
        <v>3210</v>
      </c>
      <c r="G27587" t="s">
        <v>487</v>
      </c>
      <c r="H27587" t="s">
        <v>390</v>
      </c>
    </row>
    <row r="27588" spans="1:8" x14ac:dyDescent="0.2">
      <c r="A27588">
        <v>6.9267757028278605E+17</v>
      </c>
      <c r="B27588" t="s">
        <v>55664</v>
      </c>
      <c r="C27588" t="s">
        <v>55665</v>
      </c>
      <c r="D27588" s="1">
        <v>42397.539074074077</v>
      </c>
      <c r="E27588">
        <v>2870</v>
      </c>
      <c r="F27588">
        <v>8432</v>
      </c>
    </row>
    <row r="27589" spans="1:8" x14ac:dyDescent="0.2">
      <c r="A27589">
        <v>6.9268102448926298E+17</v>
      </c>
      <c r="B27589" t="s">
        <v>55666</v>
      </c>
      <c r="C27589" t="s">
        <v>55667</v>
      </c>
      <c r="D27589" s="1">
        <v>42397.548611111109</v>
      </c>
      <c r="E27589">
        <v>1124</v>
      </c>
      <c r="F27589">
        <v>3808</v>
      </c>
      <c r="G27589" t="s">
        <v>215</v>
      </c>
    </row>
    <row r="27590" spans="1:8" x14ac:dyDescent="0.2">
      <c r="A27590">
        <v>6.9269560141956698E+17</v>
      </c>
      <c r="B27590" t="s">
        <v>55668</v>
      </c>
      <c r="C27590" t="s">
        <v>55669</v>
      </c>
      <c r="D27590" s="1">
        <v>42397.588831018518</v>
      </c>
      <c r="E27590">
        <v>1092</v>
      </c>
      <c r="F27590">
        <v>3775</v>
      </c>
      <c r="G27590" t="s">
        <v>215</v>
      </c>
    </row>
    <row r="27591" spans="1:8" x14ac:dyDescent="0.2">
      <c r="A27591">
        <v>6.9269864586351795E+17</v>
      </c>
      <c r="B27591" t="s">
        <v>55670</v>
      </c>
      <c r="C27591" t="s">
        <v>55671</v>
      </c>
      <c r="D27591" s="1">
        <v>42397.597233796296</v>
      </c>
      <c r="E27591">
        <v>2638</v>
      </c>
      <c r="F27591">
        <v>8064</v>
      </c>
    </row>
    <row r="27592" spans="1:8" x14ac:dyDescent="0.2">
      <c r="A27592">
        <v>6.9270047427805504E+17</v>
      </c>
      <c r="B27592" t="s">
        <v>55672</v>
      </c>
      <c r="C27592" t="s">
        <v>55673</v>
      </c>
      <c r="D27592" s="1">
        <v>42397.602280092593</v>
      </c>
      <c r="E27592">
        <v>929</v>
      </c>
      <c r="F27592">
        <v>3254</v>
      </c>
      <c r="G27592" t="s">
        <v>576</v>
      </c>
    </row>
    <row r="27593" spans="1:8" x14ac:dyDescent="0.2">
      <c r="A27593">
        <v>6.9270114280393894E+17</v>
      </c>
      <c r="B27593" t="s">
        <v>55674</v>
      </c>
      <c r="C27593" t="s">
        <v>55675</v>
      </c>
      <c r="D27593" s="1">
        <v>42397.604120370372</v>
      </c>
      <c r="E27593">
        <v>4438</v>
      </c>
      <c r="F27593">
        <v>6420</v>
      </c>
      <c r="G27593" t="s">
        <v>576</v>
      </c>
    </row>
    <row r="27594" spans="1:8" x14ac:dyDescent="0.2">
      <c r="A27594">
        <v>6.9270127140556301E+17</v>
      </c>
      <c r="B27594" t="s">
        <v>55676</v>
      </c>
      <c r="C27594" t="s">
        <v>55677</v>
      </c>
      <c r="D27594" s="1">
        <v>42397.604479166665</v>
      </c>
      <c r="E27594">
        <v>1414</v>
      </c>
      <c r="F27594">
        <v>3833</v>
      </c>
      <c r="G27594" t="s">
        <v>576</v>
      </c>
      <c r="H27594" t="s">
        <v>13093</v>
      </c>
    </row>
    <row r="27595" spans="1:8" x14ac:dyDescent="0.2">
      <c r="A27595">
        <v>6.9270877340044902E+17</v>
      </c>
      <c r="B27595" t="s">
        <v>55678</v>
      </c>
      <c r="C27595" t="s">
        <v>55679</v>
      </c>
      <c r="D27595" s="1">
        <v>42397.625185185185</v>
      </c>
      <c r="E27595">
        <v>2142</v>
      </c>
      <c r="F27595">
        <v>6269</v>
      </c>
      <c r="G27595" t="s">
        <v>576</v>
      </c>
      <c r="H27595" t="s">
        <v>390</v>
      </c>
    </row>
    <row r="27596" spans="1:8" x14ac:dyDescent="0.2">
      <c r="A27596">
        <v>6.9272467794548301E+17</v>
      </c>
      <c r="B27596" t="s">
        <v>55680</v>
      </c>
      <c r="C27596" t="s">
        <v>55681</v>
      </c>
      <c r="D27596" s="1">
        <v>42397.669074074074</v>
      </c>
      <c r="E27596">
        <v>1183</v>
      </c>
      <c r="F27596">
        <v>3498</v>
      </c>
      <c r="G27596" t="e">
        <f>JeffJlpa1</f>
        <v>#NAME?</v>
      </c>
    </row>
    <row r="27597" spans="1:8" x14ac:dyDescent="0.2">
      <c r="A27597">
        <v>6.9273501542843098E+17</v>
      </c>
      <c r="B27597" t="s">
        <v>55682</v>
      </c>
      <c r="C27597" t="s">
        <v>55683</v>
      </c>
      <c r="D27597" s="1">
        <v>42397.697592592594</v>
      </c>
      <c r="E27597">
        <v>3512</v>
      </c>
      <c r="F27597">
        <v>9151</v>
      </c>
      <c r="H27597" t="s">
        <v>390</v>
      </c>
    </row>
    <row r="27598" spans="1:8" x14ac:dyDescent="0.2">
      <c r="A27598">
        <v>6.9273639712024499E+17</v>
      </c>
      <c r="B27598" t="s">
        <v>55684</v>
      </c>
      <c r="C27598" t="s">
        <v>55685</v>
      </c>
      <c r="D27598" s="1">
        <v>42397.701412037037</v>
      </c>
      <c r="E27598">
        <v>1203</v>
      </c>
      <c r="F27598">
        <v>3532</v>
      </c>
      <c r="H27598" t="s">
        <v>616</v>
      </c>
    </row>
    <row r="27599" spans="1:8" x14ac:dyDescent="0.2">
      <c r="A27599">
        <v>6.9276208382230106E+17</v>
      </c>
      <c r="B27599" t="s">
        <v>55686</v>
      </c>
      <c r="C27599" t="s">
        <v>55687</v>
      </c>
      <c r="D27599" s="1">
        <v>42397.772291666668</v>
      </c>
      <c r="E27599">
        <v>4419</v>
      </c>
      <c r="F27599">
        <v>11255</v>
      </c>
      <c r="H27599" t="s">
        <v>390</v>
      </c>
    </row>
    <row r="27600" spans="1:8" x14ac:dyDescent="0.2">
      <c r="A27600">
        <v>6.9276685445300595E+17</v>
      </c>
      <c r="B27600" t="s">
        <v>55688</v>
      </c>
      <c r="C27600" t="s">
        <v>55689</v>
      </c>
      <c r="D27600" s="1">
        <v>42397.785451388889</v>
      </c>
      <c r="E27600">
        <v>2569</v>
      </c>
      <c r="F27600">
        <v>7314</v>
      </c>
    </row>
    <row r="27601" spans="1:8" x14ac:dyDescent="0.2">
      <c r="A27601">
        <v>6.9279413312411597E+17</v>
      </c>
      <c r="B27601" t="s">
        <v>55690</v>
      </c>
      <c r="C27601" t="s">
        <v>55691</v>
      </c>
      <c r="D27601" s="1">
        <v>42397.860729166663</v>
      </c>
      <c r="E27601">
        <v>1130</v>
      </c>
      <c r="F27601">
        <v>3908</v>
      </c>
      <c r="H27601" t="s">
        <v>55692</v>
      </c>
    </row>
    <row r="27602" spans="1:8" x14ac:dyDescent="0.2">
      <c r="A27602">
        <v>6.9279730456736896E+17</v>
      </c>
      <c r="B27602" t="s">
        <v>55693</v>
      </c>
      <c r="C27602" t="s">
        <v>55694</v>
      </c>
      <c r="D27602" s="1">
        <v>42397.869479166664</v>
      </c>
      <c r="E27602">
        <v>2218</v>
      </c>
      <c r="F27602">
        <v>5505</v>
      </c>
      <c r="G27602" t="s">
        <v>89</v>
      </c>
    </row>
    <row r="27603" spans="1:8" x14ac:dyDescent="0.2">
      <c r="A27603">
        <v>6.9284093125962496E+17</v>
      </c>
      <c r="B27603" t="s">
        <v>55695</v>
      </c>
      <c r="C27603" t="s">
        <v>55696</v>
      </c>
      <c r="D27603" s="1">
        <v>42397.989872685182</v>
      </c>
      <c r="E27603">
        <v>1262</v>
      </c>
      <c r="F27603">
        <v>3665</v>
      </c>
      <c r="H27603" t="s">
        <v>616</v>
      </c>
    </row>
    <row r="27604" spans="1:8" x14ac:dyDescent="0.2">
      <c r="A27604">
        <v>6.9284427371721894E+17</v>
      </c>
      <c r="B27604" t="s">
        <v>55697</v>
      </c>
      <c r="C27604" t="s">
        <v>55698</v>
      </c>
      <c r="D27604" s="1">
        <v>42397.999085648145</v>
      </c>
      <c r="E27604">
        <v>1319</v>
      </c>
      <c r="F27604">
        <v>4185</v>
      </c>
      <c r="G27604" t="s">
        <v>89</v>
      </c>
    </row>
    <row r="27605" spans="1:8" x14ac:dyDescent="0.2">
      <c r="A27605">
        <v>6.9286441710128704E+17</v>
      </c>
      <c r="B27605" t="s">
        <v>55699</v>
      </c>
      <c r="C27605" t="s">
        <v>55700</v>
      </c>
      <c r="D27605" s="1">
        <v>42398.054675925923</v>
      </c>
      <c r="E27605">
        <v>2008</v>
      </c>
      <c r="F27605">
        <v>7120</v>
      </c>
      <c r="G27605" t="s">
        <v>215</v>
      </c>
    </row>
    <row r="27606" spans="1:8" x14ac:dyDescent="0.2">
      <c r="A27606">
        <v>6.92918726795104E+17</v>
      </c>
      <c r="B27606" t="s">
        <v>55701</v>
      </c>
      <c r="C27606" t="s">
        <v>55702</v>
      </c>
      <c r="D27606" s="1">
        <v>42398.20453703704</v>
      </c>
      <c r="E27606">
        <v>8046</v>
      </c>
      <c r="F27606">
        <v>20039</v>
      </c>
      <c r="H27606" t="s">
        <v>390</v>
      </c>
    </row>
    <row r="27607" spans="1:8" x14ac:dyDescent="0.2">
      <c r="A27607">
        <v>6.9293954762213696E+17</v>
      </c>
      <c r="B27607" t="s">
        <v>55703</v>
      </c>
      <c r="C27607" t="s">
        <v>55704</v>
      </c>
      <c r="D27607" s="1">
        <v>42398.262002314812</v>
      </c>
      <c r="E27607">
        <v>3293</v>
      </c>
      <c r="F27607">
        <v>9455</v>
      </c>
      <c r="H27607" t="s">
        <v>390</v>
      </c>
    </row>
    <row r="27608" spans="1:8" x14ac:dyDescent="0.2">
      <c r="A27608">
        <v>6.9294262662717402E+17</v>
      </c>
      <c r="B27608" t="s">
        <v>55705</v>
      </c>
      <c r="C27608" t="s">
        <v>55706</v>
      </c>
      <c r="D27608" s="1">
        <v>42398.270497685182</v>
      </c>
      <c r="E27608">
        <v>897</v>
      </c>
      <c r="F27608">
        <v>3923</v>
      </c>
      <c r="G27608" t="s">
        <v>89</v>
      </c>
    </row>
    <row r="27609" spans="1:8" x14ac:dyDescent="0.2">
      <c r="A27609">
        <v>6.9294529483364301E+17</v>
      </c>
      <c r="B27609" t="s">
        <v>55707</v>
      </c>
      <c r="C27609" t="s">
        <v>55708</v>
      </c>
      <c r="D27609" s="1">
        <v>42398.277858796297</v>
      </c>
      <c r="E27609">
        <v>1847</v>
      </c>
      <c r="F27609">
        <v>4015</v>
      </c>
      <c r="H27609" t="s">
        <v>13093</v>
      </c>
    </row>
    <row r="27610" spans="1:8" x14ac:dyDescent="0.2">
      <c r="A27610">
        <v>6.9295286480157901E+17</v>
      </c>
      <c r="B27610" t="s">
        <v>55709</v>
      </c>
      <c r="C27610" t="s">
        <v>55710</v>
      </c>
      <c r="D27610" s="1">
        <v>42398.298750000002</v>
      </c>
      <c r="E27610">
        <v>1328</v>
      </c>
      <c r="F27610">
        <v>4104</v>
      </c>
    </row>
    <row r="27611" spans="1:8" x14ac:dyDescent="0.2">
      <c r="A27611">
        <v>6.9295533021349798E+17</v>
      </c>
      <c r="B27611" t="s">
        <v>55711</v>
      </c>
      <c r="C27611" t="s">
        <v>55712</v>
      </c>
      <c r="D27611" s="1">
        <v>42398.305543981478</v>
      </c>
      <c r="E27611">
        <v>1845</v>
      </c>
      <c r="F27611">
        <v>5923</v>
      </c>
    </row>
    <row r="27612" spans="1:8" x14ac:dyDescent="0.2">
      <c r="A27612">
        <v>6.9305488062219802E+17</v>
      </c>
      <c r="B27612" t="s">
        <v>55713</v>
      </c>
      <c r="C27612" t="s">
        <v>55714</v>
      </c>
      <c r="D27612" s="1">
        <v>42398.580254629633</v>
      </c>
      <c r="E27612">
        <v>3402</v>
      </c>
      <c r="F27612">
        <v>8543</v>
      </c>
    </row>
    <row r="27613" spans="1:8" x14ac:dyDescent="0.2">
      <c r="A27613">
        <v>6.9305602189651904E+17</v>
      </c>
      <c r="B27613" t="s">
        <v>55715</v>
      </c>
      <c r="C27613" t="s">
        <v>55716</v>
      </c>
      <c r="D27613" s="1">
        <v>42398.583402777775</v>
      </c>
      <c r="E27613">
        <v>1624</v>
      </c>
      <c r="F27613">
        <v>5093</v>
      </c>
      <c r="H27613" t="s">
        <v>616</v>
      </c>
    </row>
    <row r="27614" spans="1:8" x14ac:dyDescent="0.2">
      <c r="A27614">
        <v>6.9306681093406298E+17</v>
      </c>
      <c r="B27614" t="s">
        <v>55717</v>
      </c>
      <c r="C27614" t="s">
        <v>55718</v>
      </c>
      <c r="D27614" s="1">
        <v>42398.613171296296</v>
      </c>
      <c r="E27614">
        <v>3496</v>
      </c>
      <c r="F27614">
        <v>11706</v>
      </c>
    </row>
    <row r="27615" spans="1:8" x14ac:dyDescent="0.2">
      <c r="A27615">
        <v>6.9306748562982502E+17</v>
      </c>
      <c r="B27615" t="s">
        <v>55719</v>
      </c>
      <c r="C27615" t="s">
        <v>55720</v>
      </c>
      <c r="D27615" s="1">
        <v>42398.615034722221</v>
      </c>
      <c r="E27615">
        <v>1295</v>
      </c>
      <c r="F27615">
        <v>5279</v>
      </c>
    </row>
    <row r="27616" spans="1:8" x14ac:dyDescent="0.2">
      <c r="A27616">
        <v>6.9308200388177498E+17</v>
      </c>
      <c r="B27616" t="s">
        <v>55721</v>
      </c>
      <c r="C27616" t="s">
        <v>55722</v>
      </c>
      <c r="D27616" s="1">
        <v>42398.655104166668</v>
      </c>
      <c r="E27616">
        <v>2619</v>
      </c>
      <c r="F27616">
        <v>7488</v>
      </c>
      <c r="H27616" t="s">
        <v>390</v>
      </c>
    </row>
    <row r="27617" spans="1:8" x14ac:dyDescent="0.2">
      <c r="A27617">
        <v>6.9311692280896294E+17</v>
      </c>
      <c r="B27617" t="s">
        <v>55723</v>
      </c>
      <c r="C27617" t="s">
        <v>55724</v>
      </c>
      <c r="D27617" s="1">
        <v>42398.751458333332</v>
      </c>
      <c r="E27617">
        <v>3363</v>
      </c>
      <c r="F27617">
        <v>8627</v>
      </c>
    </row>
    <row r="27618" spans="1:8" x14ac:dyDescent="0.2">
      <c r="A27618">
        <v>6.9312220779972096E+17</v>
      </c>
      <c r="B27618" t="s">
        <v>55725</v>
      </c>
      <c r="C27618" t="s">
        <v>55726</v>
      </c>
      <c r="D27618" s="1">
        <v>42398.766041666669</v>
      </c>
      <c r="E27618">
        <v>2318</v>
      </c>
      <c r="F27618">
        <v>6342</v>
      </c>
    </row>
    <row r="27619" spans="1:8" x14ac:dyDescent="0.2">
      <c r="A27619">
        <v>6.9313844837128602E+17</v>
      </c>
      <c r="B27619" t="s">
        <v>55727</v>
      </c>
      <c r="C27619" t="s">
        <v>55728</v>
      </c>
      <c r="D27619" s="1">
        <v>42398.810856481483</v>
      </c>
      <c r="E27619">
        <v>1167</v>
      </c>
      <c r="F27619">
        <v>3735</v>
      </c>
      <c r="H27619" t="s">
        <v>616</v>
      </c>
    </row>
    <row r="27620" spans="1:8" x14ac:dyDescent="0.2">
      <c r="A27620">
        <v>6.9313986629769997E+17</v>
      </c>
      <c r="B27620" t="s">
        <v>55729</v>
      </c>
      <c r="C27620" t="s">
        <v>55730</v>
      </c>
      <c r="D27620" s="1">
        <v>42398.814768518518</v>
      </c>
      <c r="E27620">
        <v>1203</v>
      </c>
      <c r="F27620">
        <v>3504</v>
      </c>
      <c r="H27620" t="s">
        <v>616</v>
      </c>
    </row>
    <row r="27621" spans="1:8" x14ac:dyDescent="0.2">
      <c r="A27621">
        <v>6.9314486220875699E+17</v>
      </c>
      <c r="B27621" t="s">
        <v>55731</v>
      </c>
      <c r="C27621" t="s">
        <v>55732</v>
      </c>
      <c r="D27621" s="1">
        <v>42398.828553240739</v>
      </c>
      <c r="E27621">
        <v>2016</v>
      </c>
      <c r="F27621">
        <v>5263</v>
      </c>
      <c r="G27621" t="s">
        <v>89</v>
      </c>
      <c r="H27621" t="s">
        <v>390</v>
      </c>
    </row>
    <row r="27622" spans="1:8" x14ac:dyDescent="0.2">
      <c r="A27622">
        <v>6.9317182736399104E+17</v>
      </c>
      <c r="B27622" t="s">
        <v>55733</v>
      </c>
      <c r="C27622" t="s">
        <v>55734</v>
      </c>
      <c r="D27622" s="1">
        <v>42398.902962962966</v>
      </c>
      <c r="E27622">
        <v>2208</v>
      </c>
      <c r="F27622">
        <v>7604</v>
      </c>
    </row>
    <row r="27623" spans="1:8" x14ac:dyDescent="0.2">
      <c r="A27623">
        <v>6.9318346996755994E+17</v>
      </c>
      <c r="B27623" t="s">
        <v>55735</v>
      </c>
      <c r="C27623" t="s">
        <v>55736</v>
      </c>
      <c r="D27623" s="1">
        <v>42398.93509259259</v>
      </c>
      <c r="E27623">
        <v>2044</v>
      </c>
      <c r="F27623">
        <v>5459</v>
      </c>
      <c r="H27623" t="s">
        <v>13093</v>
      </c>
    </row>
    <row r="27624" spans="1:8" x14ac:dyDescent="0.2">
      <c r="A27624">
        <v>6.9321996721549299E+17</v>
      </c>
      <c r="B27624" t="s">
        <v>55737</v>
      </c>
      <c r="C27624" t="s">
        <v>55738</v>
      </c>
      <c r="D27624" s="1">
        <v>42399.035810185182</v>
      </c>
      <c r="E27624">
        <v>4544</v>
      </c>
      <c r="F27624">
        <v>11350</v>
      </c>
    </row>
    <row r="27625" spans="1:8" x14ac:dyDescent="0.2">
      <c r="A27625">
        <v>6.9323994351945306E+17</v>
      </c>
      <c r="B27625" t="s">
        <v>55739</v>
      </c>
      <c r="C27625" t="s">
        <v>55740</v>
      </c>
      <c r="D27625" s="1">
        <v>42399.090925925928</v>
      </c>
      <c r="E27625">
        <v>1258</v>
      </c>
      <c r="F27625">
        <v>3808</v>
      </c>
      <c r="G27625" t="s">
        <v>215</v>
      </c>
    </row>
    <row r="27626" spans="1:8" x14ac:dyDescent="0.2">
      <c r="A27626">
        <v>6.9324114374469606E+17</v>
      </c>
      <c r="B27626" t="s">
        <v>55741</v>
      </c>
      <c r="C27626" t="s">
        <v>55742</v>
      </c>
      <c r="D27626" s="1">
        <v>42399.094247685185</v>
      </c>
      <c r="E27626">
        <v>1372</v>
      </c>
      <c r="F27626">
        <v>3987</v>
      </c>
      <c r="G27626" t="s">
        <v>215</v>
      </c>
    </row>
    <row r="27627" spans="1:8" x14ac:dyDescent="0.2">
      <c r="A27627">
        <v>6.9324355327171302E+17</v>
      </c>
      <c r="B27627" t="s">
        <v>55743</v>
      </c>
      <c r="C27627" t="s">
        <v>55744</v>
      </c>
      <c r="D27627" s="1">
        <v>42399.100891203707</v>
      </c>
      <c r="E27627">
        <v>1724</v>
      </c>
      <c r="F27627">
        <v>5051</v>
      </c>
      <c r="G27627" t="s">
        <v>89</v>
      </c>
    </row>
    <row r="27628" spans="1:8" x14ac:dyDescent="0.2">
      <c r="A27628">
        <v>6.9324520561775795E+17</v>
      </c>
      <c r="B27628" t="s">
        <v>55745</v>
      </c>
      <c r="C27628" t="s">
        <v>55746</v>
      </c>
      <c r="D27628" s="1">
        <v>42399.105451388888</v>
      </c>
      <c r="E27628">
        <v>3124</v>
      </c>
      <c r="F27628">
        <v>8871</v>
      </c>
      <c r="G27628" t="s">
        <v>89</v>
      </c>
    </row>
    <row r="27629" spans="1:8" x14ac:dyDescent="0.2">
      <c r="A27629">
        <v>6.9324772145354304E+17</v>
      </c>
      <c r="B27629" t="s">
        <v>55747</v>
      </c>
      <c r="C27629" t="s">
        <v>55748</v>
      </c>
      <c r="D27629" s="1">
        <v>42399.112395833334</v>
      </c>
      <c r="E27629">
        <v>2427</v>
      </c>
      <c r="F27629">
        <v>7579</v>
      </c>
      <c r="G27629" t="s">
        <v>89</v>
      </c>
    </row>
    <row r="27630" spans="1:8" x14ac:dyDescent="0.2">
      <c r="A27630">
        <v>6.9325084533338906E+17</v>
      </c>
      <c r="B27630" t="s">
        <v>55749</v>
      </c>
      <c r="C27630" t="s">
        <v>55750</v>
      </c>
      <c r="D27630" s="1">
        <v>42399.121018518519</v>
      </c>
      <c r="E27630">
        <v>1573</v>
      </c>
      <c r="F27630">
        <v>4454</v>
      </c>
      <c r="H27630" t="s">
        <v>616</v>
      </c>
    </row>
    <row r="27631" spans="1:8" x14ac:dyDescent="0.2">
      <c r="A27631">
        <v>6.9325157489888397E+17</v>
      </c>
      <c r="B27631" t="s">
        <v>55751</v>
      </c>
      <c r="C27631" t="s">
        <v>55752</v>
      </c>
      <c r="D27631" s="1">
        <v>42399.123032407406</v>
      </c>
      <c r="E27631">
        <v>1445</v>
      </c>
      <c r="F27631">
        <v>4588</v>
      </c>
      <c r="G27631" t="s">
        <v>576</v>
      </c>
    </row>
    <row r="27632" spans="1:8" x14ac:dyDescent="0.2">
      <c r="A27632">
        <v>6.9325230151190106E+17</v>
      </c>
      <c r="B27632" t="s">
        <v>55753</v>
      </c>
      <c r="C27632" t="s">
        <v>55754</v>
      </c>
      <c r="D27632" s="1">
        <v>42399.125034722223</v>
      </c>
      <c r="E27632">
        <v>1493</v>
      </c>
      <c r="F27632">
        <v>4965</v>
      </c>
      <c r="G27632" t="s">
        <v>576</v>
      </c>
    </row>
    <row r="27633" spans="1:8" x14ac:dyDescent="0.2">
      <c r="A27633">
        <v>6.9326318770205901E+17</v>
      </c>
      <c r="B27633" t="s">
        <v>55755</v>
      </c>
      <c r="C27633" t="s">
        <v>55756</v>
      </c>
      <c r="D27633" s="1">
        <v>42399.155069444445</v>
      </c>
      <c r="E27633">
        <v>2598</v>
      </c>
      <c r="F27633">
        <v>8115</v>
      </c>
      <c r="H27633" t="s">
        <v>390</v>
      </c>
    </row>
    <row r="27634" spans="1:8" x14ac:dyDescent="0.2">
      <c r="A27634">
        <v>6.9328068253413696E+17</v>
      </c>
      <c r="B27634" t="s">
        <v>55757</v>
      </c>
      <c r="C27634" t="s">
        <v>55758</v>
      </c>
      <c r="D27634" s="1">
        <v>42399.203344907408</v>
      </c>
      <c r="E27634">
        <v>7513</v>
      </c>
      <c r="F27634">
        <v>17080</v>
      </c>
    </row>
    <row r="27635" spans="1:8" x14ac:dyDescent="0.2">
      <c r="A27635">
        <v>6.9341303404429696E+17</v>
      </c>
      <c r="B27635" t="s">
        <v>55759</v>
      </c>
      <c r="C27635" t="s">
        <v>55760</v>
      </c>
      <c r="D27635" s="1">
        <v>42399.568564814814</v>
      </c>
      <c r="E27635">
        <v>4703</v>
      </c>
      <c r="F27635">
        <v>13962</v>
      </c>
    </row>
    <row r="27636" spans="1:8" x14ac:dyDescent="0.2">
      <c r="A27636">
        <v>6.9343487360072E+17</v>
      </c>
      <c r="B27636" t="s">
        <v>55761</v>
      </c>
      <c r="C27636" t="s">
        <v>55762</v>
      </c>
      <c r="D27636" s="1">
        <v>42399.628831018519</v>
      </c>
      <c r="E27636">
        <v>2378</v>
      </c>
      <c r="F27636">
        <v>7234</v>
      </c>
    </row>
    <row r="27637" spans="1:8" x14ac:dyDescent="0.2">
      <c r="A27637">
        <v>6.9345659834643597E+17</v>
      </c>
      <c r="B27637" t="s">
        <v>55763</v>
      </c>
      <c r="C27637" t="s">
        <v>55764</v>
      </c>
      <c r="D27637" s="1">
        <v>42399.688784722224</v>
      </c>
      <c r="E27637">
        <v>1630</v>
      </c>
      <c r="F27637">
        <v>3894</v>
      </c>
      <c r="H27637" t="s">
        <v>23328</v>
      </c>
    </row>
    <row r="27638" spans="1:8" x14ac:dyDescent="0.2">
      <c r="A27638">
        <v>6.9347120446903501E+17</v>
      </c>
      <c r="B27638" t="s">
        <v>55765</v>
      </c>
      <c r="C27638" t="s">
        <v>55766</v>
      </c>
      <c r="D27638" s="1">
        <v>42399.729085648149</v>
      </c>
      <c r="E27638">
        <v>2473</v>
      </c>
      <c r="F27638">
        <v>5883</v>
      </c>
      <c r="H27638" t="s">
        <v>616</v>
      </c>
    </row>
    <row r="27639" spans="1:8" x14ac:dyDescent="0.2">
      <c r="A27639">
        <v>6.9377140889622899E+17</v>
      </c>
      <c r="B27639" t="s">
        <v>55767</v>
      </c>
      <c r="C27639" t="s">
        <v>55768</v>
      </c>
      <c r="D27639" s="1">
        <v>42400.557500000003</v>
      </c>
      <c r="E27639">
        <v>2365</v>
      </c>
      <c r="F27639">
        <v>5559</v>
      </c>
    </row>
    <row r="27640" spans="1:8" x14ac:dyDescent="0.2">
      <c r="A27640">
        <v>6.9377348498443405E+17</v>
      </c>
      <c r="B27640" t="s">
        <v>55769</v>
      </c>
      <c r="C27640" t="s">
        <v>55770</v>
      </c>
      <c r="D27640" s="1">
        <v>42400.56322916667</v>
      </c>
      <c r="E27640">
        <v>1124</v>
      </c>
      <c r="F27640">
        <v>3505</v>
      </c>
      <c r="G27640" t="s">
        <v>89</v>
      </c>
    </row>
    <row r="27641" spans="1:8" x14ac:dyDescent="0.2">
      <c r="A27641">
        <v>6.9377489559176294E+17</v>
      </c>
      <c r="B27641" t="s">
        <v>55771</v>
      </c>
      <c r="C27641" t="s">
        <v>55772</v>
      </c>
      <c r="D27641" s="1">
        <v>42400.567118055558</v>
      </c>
      <c r="E27641">
        <v>1152</v>
      </c>
      <c r="F27641">
        <v>3430</v>
      </c>
      <c r="G27641" t="s">
        <v>215</v>
      </c>
    </row>
    <row r="27642" spans="1:8" x14ac:dyDescent="0.2">
      <c r="A27642">
        <v>6.9377636075018995E+17</v>
      </c>
      <c r="B27642" t="s">
        <v>55773</v>
      </c>
      <c r="C27642" t="s">
        <v>55774</v>
      </c>
      <c r="D27642" s="1">
        <v>42400.571157407408</v>
      </c>
      <c r="E27642">
        <v>1110</v>
      </c>
      <c r="F27642">
        <v>3570</v>
      </c>
      <c r="G27642" t="s">
        <v>215</v>
      </c>
    </row>
    <row r="27643" spans="1:8" x14ac:dyDescent="0.2">
      <c r="A27643">
        <v>6.93778147439824E+17</v>
      </c>
      <c r="B27643" t="s">
        <v>55775</v>
      </c>
      <c r="C27643" t="s">
        <v>55776</v>
      </c>
      <c r="D27643" s="1">
        <v>42400.57608796296</v>
      </c>
      <c r="E27643">
        <v>2072</v>
      </c>
      <c r="F27643">
        <v>8217</v>
      </c>
    </row>
    <row r="27644" spans="1:8" x14ac:dyDescent="0.2">
      <c r="A27644">
        <v>6.9378238856486502E+17</v>
      </c>
      <c r="B27644" t="s">
        <v>55777</v>
      </c>
      <c r="C27644" t="s">
        <v>55778</v>
      </c>
      <c r="D27644" s="1">
        <v>42400.587789351855</v>
      </c>
      <c r="E27644">
        <v>2735</v>
      </c>
      <c r="F27644">
        <v>7386</v>
      </c>
    </row>
    <row r="27645" spans="1:8" x14ac:dyDescent="0.2">
      <c r="A27645">
        <v>6.9378495553759206E+17</v>
      </c>
      <c r="B27645" t="s">
        <v>55779</v>
      </c>
      <c r="C27645" t="s">
        <v>55780</v>
      </c>
      <c r="D27645" s="1">
        <v>42400.594872685186</v>
      </c>
      <c r="E27645">
        <v>1810</v>
      </c>
      <c r="F27645">
        <v>5517</v>
      </c>
    </row>
    <row r="27646" spans="1:8" x14ac:dyDescent="0.2">
      <c r="A27646">
        <v>6.9380155285574003E+17</v>
      </c>
      <c r="B27646" t="s">
        <v>55781</v>
      </c>
      <c r="C27646" t="s">
        <v>55782</v>
      </c>
      <c r="D27646" s="1">
        <v>42400.640682870369</v>
      </c>
      <c r="E27646">
        <v>2586</v>
      </c>
      <c r="F27646">
        <v>7211</v>
      </c>
    </row>
    <row r="27647" spans="1:8" x14ac:dyDescent="0.2">
      <c r="A27647">
        <v>6.9380393696519706E+17</v>
      </c>
      <c r="B27647" t="s">
        <v>55783</v>
      </c>
      <c r="C27647" t="s">
        <v>55784</v>
      </c>
      <c r="D27647" s="1">
        <v>42400.647256944445</v>
      </c>
      <c r="E27647">
        <v>2671</v>
      </c>
      <c r="F27647">
        <v>8955</v>
      </c>
    </row>
    <row r="27648" spans="1:8" x14ac:dyDescent="0.2">
      <c r="A27648">
        <v>6.9380604340761805E+17</v>
      </c>
      <c r="B27648" t="s">
        <v>55785</v>
      </c>
      <c r="C27648" t="s">
        <v>55786</v>
      </c>
      <c r="D27648" s="1">
        <v>42400.653067129628</v>
      </c>
      <c r="E27648">
        <v>1667</v>
      </c>
      <c r="F27648">
        <v>6064</v>
      </c>
    </row>
    <row r="27649" spans="1:8" x14ac:dyDescent="0.2">
      <c r="A27649">
        <v>6.9380694550597606E+17</v>
      </c>
      <c r="B27649" t="s">
        <v>55787</v>
      </c>
      <c r="C27649" t="s">
        <v>55788</v>
      </c>
      <c r="D27649" s="1">
        <v>42400.655555555553</v>
      </c>
      <c r="E27649">
        <v>872</v>
      </c>
      <c r="F27649">
        <v>3646</v>
      </c>
      <c r="G27649" t="s">
        <v>89</v>
      </c>
    </row>
    <row r="27650" spans="1:8" x14ac:dyDescent="0.2">
      <c r="A27650">
        <v>6.9380772861189299E+17</v>
      </c>
      <c r="B27650" t="s">
        <v>55789</v>
      </c>
      <c r="C27650" t="s">
        <v>55790</v>
      </c>
      <c r="D27650" s="1">
        <v>42400.657719907409</v>
      </c>
      <c r="E27650">
        <v>934</v>
      </c>
      <c r="F27650">
        <v>3852</v>
      </c>
      <c r="G27650" t="s">
        <v>89</v>
      </c>
    </row>
    <row r="27651" spans="1:8" x14ac:dyDescent="0.2">
      <c r="A27651">
        <v>6.9383277684437798E+17</v>
      </c>
      <c r="B27651" t="s">
        <v>55791</v>
      </c>
      <c r="C27651" t="s">
        <v>55792</v>
      </c>
      <c r="D27651" s="1">
        <v>42400.726840277777</v>
      </c>
      <c r="E27651">
        <v>3828</v>
      </c>
      <c r="F27651">
        <v>8937</v>
      </c>
      <c r="H27651" t="s">
        <v>390</v>
      </c>
    </row>
    <row r="27652" spans="1:8" x14ac:dyDescent="0.2">
      <c r="A27652">
        <v>6.9383808228242995E+17</v>
      </c>
      <c r="B27652" t="s">
        <v>55793</v>
      </c>
      <c r="C27652" t="s">
        <v>55794</v>
      </c>
      <c r="D27652" s="1">
        <v>42400.741481481484</v>
      </c>
      <c r="E27652">
        <v>2236</v>
      </c>
      <c r="F27652">
        <v>6989</v>
      </c>
      <c r="H27652" t="s">
        <v>390</v>
      </c>
    </row>
    <row r="27653" spans="1:8" x14ac:dyDescent="0.2">
      <c r="A27653">
        <v>6.9386651057865101E+17</v>
      </c>
      <c r="B27653" t="s">
        <v>55795</v>
      </c>
      <c r="C27653" t="s">
        <v>55796</v>
      </c>
      <c r="D27653" s="1">
        <v>42400.819930555554</v>
      </c>
      <c r="E27653">
        <v>2050</v>
      </c>
      <c r="F27653">
        <v>4695</v>
      </c>
      <c r="G27653" t="s">
        <v>89</v>
      </c>
      <c r="H27653" t="s">
        <v>616</v>
      </c>
    </row>
    <row r="27654" spans="1:8" x14ac:dyDescent="0.2">
      <c r="A27654">
        <v>6.9390239648579904E+17</v>
      </c>
      <c r="B27654" t="s">
        <v>55797</v>
      </c>
      <c r="C27654" t="s">
        <v>55798</v>
      </c>
      <c r="D27654" s="1">
        <v>42400.918958333335</v>
      </c>
      <c r="E27654">
        <v>1386</v>
      </c>
      <c r="F27654">
        <v>4430</v>
      </c>
      <c r="G27654" t="s">
        <v>576</v>
      </c>
      <c r="H27654" t="s">
        <v>390</v>
      </c>
    </row>
    <row r="27655" spans="1:8" x14ac:dyDescent="0.2">
      <c r="A27655">
        <v>6.9398999195373901E+17</v>
      </c>
      <c r="B27655" t="s">
        <v>55799</v>
      </c>
      <c r="C27655" t="s">
        <v>55800</v>
      </c>
      <c r="D27655" s="1">
        <v>42401.160671296297</v>
      </c>
      <c r="E27655">
        <v>1746</v>
      </c>
      <c r="F27655">
        <v>4396</v>
      </c>
      <c r="H27655" t="s">
        <v>390</v>
      </c>
    </row>
    <row r="27656" spans="1:8" x14ac:dyDescent="0.2">
      <c r="A27656">
        <v>6.9414953491865101E+17</v>
      </c>
      <c r="B27656" t="s">
        <v>55801</v>
      </c>
      <c r="C27656" t="s">
        <v>55802</v>
      </c>
      <c r="D27656" s="1">
        <v>42401.600925925923</v>
      </c>
      <c r="E27656">
        <v>7553</v>
      </c>
      <c r="F27656">
        <v>18527</v>
      </c>
    </row>
    <row r="27657" spans="1:8" x14ac:dyDescent="0.2">
      <c r="A27657">
        <v>6.9455168708064397E+17</v>
      </c>
      <c r="B27657" t="s">
        <v>55803</v>
      </c>
      <c r="C27657" t="s">
        <v>55804</v>
      </c>
      <c r="D27657" s="1">
        <v>42402.710659722223</v>
      </c>
      <c r="E27657">
        <v>4585</v>
      </c>
      <c r="F27657">
        <v>17673</v>
      </c>
    </row>
    <row r="27658" spans="1:8" x14ac:dyDescent="0.2">
      <c r="A27658">
        <v>6.9455447115474906E+17</v>
      </c>
      <c r="B27658" t="s">
        <v>55805</v>
      </c>
      <c r="C27658" t="s">
        <v>55806</v>
      </c>
      <c r="D27658" s="1">
        <v>42402.718333333331</v>
      </c>
      <c r="E27658">
        <v>3539</v>
      </c>
      <c r="F27658">
        <v>12622</v>
      </c>
    </row>
    <row r="27659" spans="1:8" x14ac:dyDescent="0.2">
      <c r="A27659">
        <v>6.9455816669727104E+17</v>
      </c>
      <c r="B27659" t="s">
        <v>55807</v>
      </c>
      <c r="C27659" t="s">
        <v>55808</v>
      </c>
      <c r="D27659" s="1">
        <v>42402.728530092594</v>
      </c>
      <c r="E27659">
        <v>3216</v>
      </c>
      <c r="F27659">
        <v>10579</v>
      </c>
    </row>
    <row r="27660" spans="1:8" x14ac:dyDescent="0.2">
      <c r="A27660">
        <v>6.9455941048873702E+17</v>
      </c>
      <c r="B27660" t="s">
        <v>55809</v>
      </c>
      <c r="C27660" t="s">
        <v>55810</v>
      </c>
      <c r="D27660" s="1">
        <v>42402.73196759259</v>
      </c>
      <c r="E27660">
        <v>2322</v>
      </c>
      <c r="F27660">
        <v>8000</v>
      </c>
    </row>
    <row r="27661" spans="1:8" x14ac:dyDescent="0.2">
      <c r="A27661">
        <v>6.9456068109024794E+17</v>
      </c>
      <c r="B27661" t="s">
        <v>55811</v>
      </c>
      <c r="C27661" t="s">
        <v>55812</v>
      </c>
      <c r="D27661" s="1">
        <v>42402.735474537039</v>
      </c>
      <c r="E27661">
        <v>3584</v>
      </c>
      <c r="F27661">
        <v>13559</v>
      </c>
    </row>
    <row r="27662" spans="1:8" x14ac:dyDescent="0.2">
      <c r="A27662">
        <v>6.9460015189421197E+17</v>
      </c>
      <c r="B27662" t="s">
        <v>55813</v>
      </c>
      <c r="C27662" t="s">
        <v>55814</v>
      </c>
      <c r="D27662" s="1">
        <v>42402.844386574077</v>
      </c>
      <c r="E27662">
        <v>1120</v>
      </c>
      <c r="F27662">
        <v>4085</v>
      </c>
      <c r="G27662" t="s">
        <v>576</v>
      </c>
    </row>
    <row r="27663" spans="1:8" x14ac:dyDescent="0.2">
      <c r="A27663">
        <v>6.9460153065005005E+17</v>
      </c>
      <c r="B27663" t="s">
        <v>55815</v>
      </c>
      <c r="C27663" t="s">
        <v>55816</v>
      </c>
      <c r="D27663" s="1">
        <v>42402.848194444443</v>
      </c>
      <c r="E27663">
        <v>1046</v>
      </c>
      <c r="F27663">
        <v>4174</v>
      </c>
      <c r="G27663" t="s">
        <v>215</v>
      </c>
    </row>
    <row r="27664" spans="1:8" x14ac:dyDescent="0.2">
      <c r="A27664">
        <v>6.94602643201744E+17</v>
      </c>
      <c r="B27664" t="s">
        <v>55817</v>
      </c>
      <c r="C27664" t="s">
        <v>55818</v>
      </c>
      <c r="D27664" s="1">
        <v>42402.851261574076</v>
      </c>
      <c r="E27664">
        <v>1244</v>
      </c>
      <c r="F27664">
        <v>4863</v>
      </c>
      <c r="G27664" t="s">
        <v>215</v>
      </c>
    </row>
    <row r="27665" spans="1:8" x14ac:dyDescent="0.2">
      <c r="A27665">
        <v>6.9460387933028698E+17</v>
      </c>
      <c r="B27665" t="s">
        <v>55819</v>
      </c>
      <c r="C27665" t="s">
        <v>55820</v>
      </c>
      <c r="D27665" s="1">
        <v>42402.854675925926</v>
      </c>
      <c r="E27665">
        <v>1029</v>
      </c>
      <c r="F27665">
        <v>4308</v>
      </c>
      <c r="G27665" t="s">
        <v>215</v>
      </c>
    </row>
    <row r="27666" spans="1:8" x14ac:dyDescent="0.2">
      <c r="A27666">
        <v>6.9460652583543104E+17</v>
      </c>
      <c r="B27666" t="s">
        <v>55821</v>
      </c>
      <c r="C27666" t="s">
        <v>55822</v>
      </c>
      <c r="D27666" s="1">
        <v>42402.861979166664</v>
      </c>
      <c r="E27666">
        <v>1945</v>
      </c>
      <c r="F27666">
        <v>6707</v>
      </c>
      <c r="G27666" t="s">
        <v>89</v>
      </c>
      <c r="H27666" t="s">
        <v>390</v>
      </c>
    </row>
    <row r="27667" spans="1:8" x14ac:dyDescent="0.2">
      <c r="A27667">
        <v>6.9460745075071706E+17</v>
      </c>
      <c r="B27667" t="s">
        <v>55823</v>
      </c>
      <c r="C27667" t="s">
        <v>55824</v>
      </c>
      <c r="D27667" s="1">
        <v>42402.864537037036</v>
      </c>
      <c r="E27667">
        <v>2757</v>
      </c>
      <c r="F27667">
        <v>8834</v>
      </c>
      <c r="G27667" t="s">
        <v>215</v>
      </c>
    </row>
    <row r="27668" spans="1:8" x14ac:dyDescent="0.2">
      <c r="A27668">
        <v>6.9461194894044301E+17</v>
      </c>
      <c r="B27668" t="s">
        <v>55825</v>
      </c>
      <c r="C27668" t="s">
        <v>55826</v>
      </c>
      <c r="D27668" s="1">
        <v>42402.876944444448</v>
      </c>
      <c r="E27668">
        <v>3481</v>
      </c>
      <c r="F27668">
        <v>11672</v>
      </c>
    </row>
    <row r="27669" spans="1:8" x14ac:dyDescent="0.2">
      <c r="A27669">
        <v>6.94647454365552E+17</v>
      </c>
      <c r="B27669" t="s">
        <v>55827</v>
      </c>
      <c r="C27669" t="s">
        <v>55828</v>
      </c>
      <c r="D27669" s="1">
        <v>42402.974918981483</v>
      </c>
      <c r="E27669">
        <v>3342</v>
      </c>
      <c r="F27669">
        <v>13323</v>
      </c>
      <c r="H27669" t="s">
        <v>616</v>
      </c>
    </row>
    <row r="27670" spans="1:8" x14ac:dyDescent="0.2">
      <c r="A27670">
        <v>6.9475025437842202E+17</v>
      </c>
      <c r="B27670" t="s">
        <v>55829</v>
      </c>
      <c r="C27670" t="s">
        <v>55830</v>
      </c>
      <c r="D27670" s="1">
        <v>42403.258599537039</v>
      </c>
      <c r="E27670">
        <v>1401</v>
      </c>
      <c r="F27670">
        <v>4520</v>
      </c>
      <c r="G27670" t="s">
        <v>487</v>
      </c>
    </row>
    <row r="27671" spans="1:8" x14ac:dyDescent="0.2">
      <c r="A27671">
        <v>6.9487990025635405E+17</v>
      </c>
      <c r="B27671" t="s">
        <v>55831</v>
      </c>
      <c r="C27671" t="s">
        <v>55832</v>
      </c>
      <c r="D27671" s="1">
        <v>42403.616354166668</v>
      </c>
      <c r="E27671">
        <v>5664</v>
      </c>
      <c r="F27671">
        <v>12033</v>
      </c>
    </row>
    <row r="27672" spans="1:8" x14ac:dyDescent="0.2">
      <c r="A27672">
        <v>6.9488222866550694E+17</v>
      </c>
      <c r="B27672" t="s">
        <v>55833</v>
      </c>
      <c r="C27672" t="s">
        <v>55834</v>
      </c>
      <c r="D27672" s="1">
        <v>42403.622777777775</v>
      </c>
      <c r="E27672">
        <v>2811</v>
      </c>
      <c r="F27672">
        <v>5862</v>
      </c>
      <c r="G27672" t="s">
        <v>89</v>
      </c>
    </row>
    <row r="27673" spans="1:8" x14ac:dyDescent="0.2">
      <c r="A27673">
        <v>6.9488490261816499E+17</v>
      </c>
      <c r="B27673" t="s">
        <v>55835</v>
      </c>
      <c r="C27673" t="s">
        <v>55836</v>
      </c>
      <c r="D27673" s="1">
        <v>42403.630150462966</v>
      </c>
      <c r="E27673">
        <v>3058</v>
      </c>
      <c r="F27673">
        <v>6901</v>
      </c>
    </row>
    <row r="27674" spans="1:8" x14ac:dyDescent="0.2">
      <c r="A27674">
        <v>6.9488577543183501E+17</v>
      </c>
      <c r="B27674" t="s">
        <v>55837</v>
      </c>
      <c r="C27674" t="s">
        <v>55838</v>
      </c>
      <c r="D27674" s="1">
        <v>42403.632557870369</v>
      </c>
      <c r="E27674">
        <v>2771</v>
      </c>
      <c r="F27674">
        <v>6468</v>
      </c>
    </row>
    <row r="27675" spans="1:8" x14ac:dyDescent="0.2">
      <c r="A27675">
        <v>6.9488833209923904E+17</v>
      </c>
      <c r="B27675" t="s">
        <v>55839</v>
      </c>
      <c r="C27675" t="s">
        <v>55840</v>
      </c>
      <c r="D27675" s="1">
        <v>42403.639618055553</v>
      </c>
      <c r="E27675">
        <v>3099</v>
      </c>
      <c r="F27675">
        <v>7765</v>
      </c>
    </row>
    <row r="27676" spans="1:8" x14ac:dyDescent="0.2">
      <c r="A27676">
        <v>6.9489032827334605E+17</v>
      </c>
      <c r="B27676" t="s">
        <v>55841</v>
      </c>
      <c r="C27676" t="s">
        <v>55842</v>
      </c>
      <c r="D27676" s="1">
        <v>42403.645127314812</v>
      </c>
      <c r="E27676">
        <v>6401</v>
      </c>
      <c r="F27676">
        <v>14889</v>
      </c>
    </row>
    <row r="27677" spans="1:8" x14ac:dyDescent="0.2">
      <c r="A27677">
        <v>6.9496095792843098E+17</v>
      </c>
      <c r="B27677" t="s">
        <v>55843</v>
      </c>
      <c r="C27677" t="s">
        <v>55844</v>
      </c>
      <c r="D27677" s="1">
        <v>42403.84002314815</v>
      </c>
      <c r="E27677">
        <v>1279</v>
      </c>
      <c r="F27677">
        <v>4253</v>
      </c>
      <c r="G27677" t="s">
        <v>215</v>
      </c>
    </row>
    <row r="27678" spans="1:8" x14ac:dyDescent="0.2">
      <c r="A27678">
        <v>6.9496379827332301E+17</v>
      </c>
      <c r="B27678" t="s">
        <v>55845</v>
      </c>
      <c r="C27678" t="s">
        <v>55846</v>
      </c>
      <c r="D27678" s="1">
        <v>42403.847858796296</v>
      </c>
      <c r="E27678">
        <v>5147</v>
      </c>
      <c r="F27678">
        <v>8562</v>
      </c>
      <c r="H27678" t="s">
        <v>390</v>
      </c>
    </row>
    <row r="27679" spans="1:8" x14ac:dyDescent="0.2">
      <c r="A27679">
        <v>6.9496485660943898E+17</v>
      </c>
      <c r="B27679" t="s">
        <v>55847</v>
      </c>
      <c r="C27679" t="s">
        <v>55848</v>
      </c>
      <c r="D27679" s="1">
        <v>42403.850787037038</v>
      </c>
      <c r="E27679">
        <v>3487</v>
      </c>
      <c r="F27679">
        <v>9219</v>
      </c>
    </row>
    <row r="27680" spans="1:8" x14ac:dyDescent="0.2">
      <c r="A27680">
        <v>6.9497936044138394E+17</v>
      </c>
      <c r="B27680" t="s">
        <v>55849</v>
      </c>
      <c r="C27680" t="s">
        <v>55850</v>
      </c>
      <c r="D27680" s="1">
        <v>42403.890810185185</v>
      </c>
      <c r="E27680">
        <v>2982</v>
      </c>
      <c r="F27680">
        <v>8182</v>
      </c>
      <c r="H27680" t="s">
        <v>390</v>
      </c>
    </row>
    <row r="27681" spans="1:8" x14ac:dyDescent="0.2">
      <c r="A27681">
        <v>6.9498482109383002E+17</v>
      </c>
      <c r="B27681" t="s">
        <v>55851</v>
      </c>
      <c r="C27681" t="s">
        <v>55852</v>
      </c>
      <c r="D27681" s="1">
        <v>42403.90587962963</v>
      </c>
      <c r="E27681">
        <v>2608</v>
      </c>
      <c r="F27681">
        <v>7713</v>
      </c>
    </row>
    <row r="27682" spans="1:8" x14ac:dyDescent="0.2">
      <c r="A27682">
        <v>6.9498486212256102E+17</v>
      </c>
      <c r="B27682" t="s">
        <v>55853</v>
      </c>
      <c r="C27682" t="s">
        <v>55854</v>
      </c>
      <c r="D27682" s="1">
        <v>42403.9059837963</v>
      </c>
      <c r="E27682">
        <v>2295</v>
      </c>
      <c r="F27682">
        <v>5880</v>
      </c>
      <c r="H27682" t="s">
        <v>616</v>
      </c>
    </row>
    <row r="27683" spans="1:8" x14ac:dyDescent="0.2">
      <c r="A27683">
        <v>6.9499604034953997E+17</v>
      </c>
      <c r="B27683" t="s">
        <v>55855</v>
      </c>
      <c r="C27683" t="s">
        <v>55856</v>
      </c>
      <c r="D27683" s="1">
        <v>42403.936840277776</v>
      </c>
      <c r="E27683">
        <v>3002</v>
      </c>
      <c r="F27683">
        <v>7480</v>
      </c>
      <c r="H27683" t="s">
        <v>616</v>
      </c>
    </row>
    <row r="27684" spans="1:8" x14ac:dyDescent="0.2">
      <c r="A27684">
        <v>6.9507223361027994E+17</v>
      </c>
      <c r="B27684" t="s">
        <v>55857</v>
      </c>
      <c r="C27684" t="s">
        <v>55858</v>
      </c>
      <c r="D27684" s="1">
        <v>42404.147083333337</v>
      </c>
      <c r="E27684">
        <v>2891</v>
      </c>
      <c r="F27684">
        <v>8082</v>
      </c>
      <c r="H27684" t="s">
        <v>390</v>
      </c>
    </row>
    <row r="27685" spans="1:8" x14ac:dyDescent="0.2">
      <c r="A27685">
        <v>6.9508220410007104E+17</v>
      </c>
      <c r="B27685" t="s">
        <v>55859</v>
      </c>
      <c r="C27685" t="s">
        <v>55860</v>
      </c>
      <c r="D27685" s="1">
        <v>42404.17460648148</v>
      </c>
      <c r="E27685">
        <v>2299</v>
      </c>
      <c r="F27685">
        <v>7361</v>
      </c>
    </row>
    <row r="27686" spans="1:8" x14ac:dyDescent="0.2">
      <c r="A27686">
        <v>6.9513304494075904E+17</v>
      </c>
      <c r="B27686" t="s">
        <v>55861</v>
      </c>
      <c r="C27686" t="s">
        <v>55862</v>
      </c>
      <c r="D27686" s="1">
        <v>42404.314895833333</v>
      </c>
      <c r="E27686">
        <v>2145</v>
      </c>
      <c r="F27686">
        <v>5727</v>
      </c>
      <c r="G27686" t="s">
        <v>215</v>
      </c>
    </row>
    <row r="27687" spans="1:8" x14ac:dyDescent="0.2">
      <c r="A27687">
        <v>6.9513364456262797E+17</v>
      </c>
      <c r="B27687" t="s">
        <v>55863</v>
      </c>
      <c r="C27687" t="s">
        <v>55864</v>
      </c>
      <c r="D27687" s="1">
        <v>42404.316550925927</v>
      </c>
      <c r="E27687">
        <v>1850</v>
      </c>
      <c r="F27687">
        <v>4234</v>
      </c>
      <c r="G27687" t="s">
        <v>215</v>
      </c>
      <c r="H27687" t="s">
        <v>390</v>
      </c>
    </row>
    <row r="27688" spans="1:8" x14ac:dyDescent="0.2">
      <c r="A27688">
        <v>6.9513387313975194E+17</v>
      </c>
      <c r="B27688" t="s">
        <v>55865</v>
      </c>
      <c r="C27688" t="s">
        <v>55866</v>
      </c>
      <c r="D27688" s="1">
        <v>42404.317175925928</v>
      </c>
      <c r="E27688">
        <v>1723</v>
      </c>
      <c r="F27688">
        <v>4770</v>
      </c>
      <c r="G27688" t="s">
        <v>215</v>
      </c>
    </row>
    <row r="27689" spans="1:8" x14ac:dyDescent="0.2">
      <c r="A27689">
        <v>6.9513421027377498E+17</v>
      </c>
      <c r="B27689" t="s">
        <v>55867</v>
      </c>
      <c r="C27689" t="s">
        <v>55868</v>
      </c>
      <c r="D27689" s="1">
        <v>42404.318113425928</v>
      </c>
      <c r="E27689">
        <v>5080</v>
      </c>
      <c r="F27689">
        <v>9680</v>
      </c>
    </row>
    <row r="27690" spans="1:8" x14ac:dyDescent="0.2">
      <c r="A27690">
        <v>6.9525217053547699E+17</v>
      </c>
      <c r="B27690" t="s">
        <v>55869</v>
      </c>
      <c r="C27690" t="s">
        <v>55870</v>
      </c>
      <c r="D27690" s="1">
        <v>42404.643622685187</v>
      </c>
      <c r="E27690">
        <v>3790</v>
      </c>
      <c r="F27690">
        <v>9072</v>
      </c>
      <c r="H27690" t="s">
        <v>390</v>
      </c>
    </row>
    <row r="27691" spans="1:8" x14ac:dyDescent="0.2">
      <c r="A27691">
        <v>6.9527874104868403E+17</v>
      </c>
      <c r="B27691" t="s">
        <v>55871</v>
      </c>
      <c r="C27691" t="s">
        <v>55872</v>
      </c>
      <c r="D27691" s="1">
        <v>42404.716944444444</v>
      </c>
      <c r="E27691">
        <v>3372</v>
      </c>
      <c r="F27691">
        <v>10076</v>
      </c>
    </row>
    <row r="27692" spans="1:8" x14ac:dyDescent="0.2">
      <c r="A27692">
        <v>6.95373506976976E+17</v>
      </c>
      <c r="B27692" t="s">
        <v>55873</v>
      </c>
      <c r="C27692" t="s">
        <v>55874</v>
      </c>
      <c r="D27692" s="1">
        <v>42404.978449074071</v>
      </c>
      <c r="E27692">
        <v>1633</v>
      </c>
      <c r="F27692">
        <v>5853</v>
      </c>
      <c r="G27692" t="s">
        <v>89</v>
      </c>
    </row>
    <row r="27693" spans="1:8" x14ac:dyDescent="0.2">
      <c r="A27693">
        <v>6.9541236713643597E+17</v>
      </c>
      <c r="B27693" t="s">
        <v>55875</v>
      </c>
      <c r="C27693" t="s">
        <v>55876</v>
      </c>
      <c r="D27693" s="1">
        <v>42405.085682870369</v>
      </c>
      <c r="E27693">
        <v>824</v>
      </c>
      <c r="F27693">
        <v>3473</v>
      </c>
      <c r="G27693" t="s">
        <v>215</v>
      </c>
    </row>
    <row r="27694" spans="1:8" x14ac:dyDescent="0.2">
      <c r="A27694">
        <v>6.9542531847608294E+17</v>
      </c>
      <c r="B27694" t="s">
        <v>55877</v>
      </c>
      <c r="C27694" t="s">
        <v>55878</v>
      </c>
      <c r="D27694" s="1">
        <v>42405.121412037035</v>
      </c>
      <c r="E27694">
        <v>1673</v>
      </c>
      <c r="F27694">
        <v>5453</v>
      </c>
      <c r="G27694" t="s">
        <v>576</v>
      </c>
    </row>
    <row r="27695" spans="1:8" x14ac:dyDescent="0.2">
      <c r="A27695">
        <v>6.9564618829769894E+17</v>
      </c>
      <c r="B27695" t="s">
        <v>55879</v>
      </c>
      <c r="C27695" t="s">
        <v>55880</v>
      </c>
      <c r="D27695" s="1">
        <v>42405.730902777781</v>
      </c>
      <c r="E27695">
        <v>1519</v>
      </c>
      <c r="F27695">
        <v>3843</v>
      </c>
      <c r="G27695" t="e">
        <f>the</f>
        <v>#NAME?</v>
      </c>
      <c r="H27695" t="s">
        <v>13093</v>
      </c>
    </row>
    <row r="27696" spans="1:8" x14ac:dyDescent="0.2">
      <c r="A27696">
        <v>6.9565079761552102E+17</v>
      </c>
      <c r="B27696" t="s">
        <v>55881</v>
      </c>
      <c r="C27696" t="s">
        <v>55882</v>
      </c>
      <c r="D27696" s="1">
        <v>42405.743622685186</v>
      </c>
      <c r="E27696">
        <v>1523</v>
      </c>
      <c r="F27696">
        <v>4541</v>
      </c>
    </row>
    <row r="27697" spans="1:8" x14ac:dyDescent="0.2">
      <c r="A27697">
        <v>6.9566492748323994E+17</v>
      </c>
      <c r="B27697" t="s">
        <v>55883</v>
      </c>
      <c r="C27697" t="s">
        <v>55884</v>
      </c>
      <c r="D27697" s="1">
        <v>42405.78261574074</v>
      </c>
      <c r="E27697">
        <v>2174</v>
      </c>
      <c r="F27697">
        <v>5170</v>
      </c>
      <c r="H27697" t="s">
        <v>13093</v>
      </c>
    </row>
    <row r="27698" spans="1:8" x14ac:dyDescent="0.2">
      <c r="A27698">
        <v>6.9570578690383002E+17</v>
      </c>
      <c r="B27698" t="s">
        <v>55885</v>
      </c>
      <c r="C27698" t="s">
        <v>55886</v>
      </c>
      <c r="D27698" s="1">
        <v>42405.895358796297</v>
      </c>
      <c r="E27698">
        <v>2177</v>
      </c>
      <c r="F27698">
        <v>7510</v>
      </c>
    </row>
    <row r="27699" spans="1:8" x14ac:dyDescent="0.2">
      <c r="A27699">
        <v>6.9570754739589094E+17</v>
      </c>
      <c r="B27699" t="s">
        <v>55887</v>
      </c>
      <c r="C27699" t="s">
        <v>55888</v>
      </c>
      <c r="D27699" s="1">
        <v>42405.900219907409</v>
      </c>
      <c r="E27699">
        <v>1538</v>
      </c>
      <c r="F27699">
        <v>5064</v>
      </c>
      <c r="H27699" t="s">
        <v>390</v>
      </c>
    </row>
    <row r="27700" spans="1:8" x14ac:dyDescent="0.2">
      <c r="A27700">
        <v>6.9571658938830797E+17</v>
      </c>
      <c r="B27700" t="s">
        <v>55889</v>
      </c>
      <c r="C27700" t="s">
        <v>55890</v>
      </c>
      <c r="D27700" s="1">
        <v>42405.925173611111</v>
      </c>
      <c r="E27700">
        <v>1434</v>
      </c>
      <c r="F27700">
        <v>4965</v>
      </c>
      <c r="H27700" t="s">
        <v>390</v>
      </c>
    </row>
    <row r="27701" spans="1:8" x14ac:dyDescent="0.2">
      <c r="A27701">
        <v>6.9574202908357402E+17</v>
      </c>
      <c r="B27701" t="s">
        <v>55891</v>
      </c>
      <c r="C27701" t="s">
        <v>55892</v>
      </c>
      <c r="D27701" s="1">
        <v>42405.995370370372</v>
      </c>
      <c r="E27701">
        <v>1296</v>
      </c>
      <c r="F27701">
        <v>3373</v>
      </c>
      <c r="H27701" t="s">
        <v>390</v>
      </c>
    </row>
    <row r="27702" spans="1:8" x14ac:dyDescent="0.2">
      <c r="A27702">
        <v>6.9574700752529395E+17</v>
      </c>
      <c r="B27702" t="s">
        <v>55893</v>
      </c>
      <c r="C27702" t="s">
        <v>55894</v>
      </c>
      <c r="D27702" s="1">
        <v>42406.009108796294</v>
      </c>
      <c r="E27702">
        <v>1294</v>
      </c>
      <c r="F27702">
        <v>4080</v>
      </c>
      <c r="G27702" t="s">
        <v>215</v>
      </c>
    </row>
    <row r="27703" spans="1:8" x14ac:dyDescent="0.2">
      <c r="A27703">
        <v>6.9574740154647706E+17</v>
      </c>
      <c r="B27703" t="s">
        <v>55895</v>
      </c>
      <c r="C27703" t="s">
        <v>55896</v>
      </c>
      <c r="D27703" s="1">
        <v>42406.010196759256</v>
      </c>
      <c r="E27703">
        <v>2422</v>
      </c>
      <c r="F27703">
        <v>6761</v>
      </c>
      <c r="G27703" t="s">
        <v>215</v>
      </c>
      <c r="H27703" t="s">
        <v>390</v>
      </c>
    </row>
    <row r="27704" spans="1:8" x14ac:dyDescent="0.2">
      <c r="A27704">
        <v>6.9578940337401395E+17</v>
      </c>
      <c r="B27704" t="s">
        <v>55897</v>
      </c>
      <c r="C27704" t="s">
        <v>55898</v>
      </c>
      <c r="D27704" s="1">
        <v>42406.126099537039</v>
      </c>
      <c r="E27704">
        <v>1488</v>
      </c>
      <c r="F27704">
        <v>4183</v>
      </c>
      <c r="G27704" t="s">
        <v>89</v>
      </c>
    </row>
    <row r="27705" spans="1:8" x14ac:dyDescent="0.2">
      <c r="A27705">
        <v>6.9579108441331699E+17</v>
      </c>
      <c r="B27705" t="s">
        <v>55899</v>
      </c>
      <c r="C27705" t="s">
        <v>55900</v>
      </c>
      <c r="D27705" s="1">
        <v>42406.130740740744</v>
      </c>
      <c r="E27705">
        <v>2792</v>
      </c>
      <c r="F27705">
        <v>8830</v>
      </c>
    </row>
    <row r="27706" spans="1:8" x14ac:dyDescent="0.2">
      <c r="A27706">
        <v>6.9579981593919002E+17</v>
      </c>
      <c r="B27706" t="s">
        <v>55901</v>
      </c>
      <c r="C27706" t="s">
        <v>55902</v>
      </c>
      <c r="D27706" s="1">
        <v>42406.15483796296</v>
      </c>
      <c r="E27706">
        <v>2637</v>
      </c>
      <c r="F27706">
        <v>5210</v>
      </c>
    </row>
    <row r="27707" spans="1:8" x14ac:dyDescent="0.2">
      <c r="A27707">
        <v>6.9580194634780595E+17</v>
      </c>
      <c r="B27707" t="s">
        <v>55903</v>
      </c>
      <c r="C27707" t="s">
        <v>55904</v>
      </c>
      <c r="D27707" s="1">
        <v>42406.160717592589</v>
      </c>
      <c r="E27707">
        <v>2103</v>
      </c>
      <c r="F27707">
        <v>4545</v>
      </c>
    </row>
    <row r="27708" spans="1:8" x14ac:dyDescent="0.2">
      <c r="A27708">
        <v>6.9580671660104E+17</v>
      </c>
      <c r="B27708" t="s">
        <v>55905</v>
      </c>
      <c r="C27708" t="s">
        <v>55906</v>
      </c>
      <c r="D27708" s="1">
        <v>42406.173877314817</v>
      </c>
      <c r="E27708">
        <v>1658</v>
      </c>
      <c r="F27708">
        <v>4064</v>
      </c>
    </row>
    <row r="27709" spans="1:8" x14ac:dyDescent="0.2">
      <c r="A27709">
        <v>6.9580928058753395E+17</v>
      </c>
      <c r="B27709" t="s">
        <v>55907</v>
      </c>
      <c r="C27709" t="s">
        <v>55908</v>
      </c>
      <c r="D27709" s="1">
        <v>42406.180949074071</v>
      </c>
      <c r="E27709">
        <v>1808</v>
      </c>
      <c r="F27709">
        <v>3938</v>
      </c>
    </row>
    <row r="27710" spans="1:8" x14ac:dyDescent="0.2">
      <c r="A27710">
        <v>6.9581070354284506E+17</v>
      </c>
      <c r="B27710" t="s">
        <v>55909</v>
      </c>
      <c r="C27710" t="s">
        <v>55910</v>
      </c>
      <c r="D27710" s="1">
        <v>42406.184872685182</v>
      </c>
      <c r="E27710">
        <v>1525</v>
      </c>
      <c r="F27710">
        <v>4747</v>
      </c>
      <c r="G27710" t="s">
        <v>215</v>
      </c>
    </row>
    <row r="27711" spans="1:8" x14ac:dyDescent="0.2">
      <c r="A27711">
        <v>6.9581081016631706E+17</v>
      </c>
      <c r="B27711" t="s">
        <v>55911</v>
      </c>
      <c r="C27711" t="s">
        <v>55912</v>
      </c>
      <c r="D27711" s="1">
        <v>42406.185173611113</v>
      </c>
      <c r="E27711">
        <v>1398</v>
      </c>
      <c r="F27711">
        <v>4881</v>
      </c>
      <c r="G27711" t="s">
        <v>215</v>
      </c>
      <c r="H27711" t="s">
        <v>390</v>
      </c>
    </row>
    <row r="27712" spans="1:8" x14ac:dyDescent="0.2">
      <c r="A27712">
        <v>6.9581707888492902E+17</v>
      </c>
      <c r="B27712" t="s">
        <v>55913</v>
      </c>
      <c r="C27712" t="s">
        <v>55914</v>
      </c>
      <c r="D27712" s="1">
        <v>42406.202465277776</v>
      </c>
      <c r="E27712">
        <v>1344</v>
      </c>
      <c r="F27712">
        <v>4441</v>
      </c>
      <c r="G27712" t="s">
        <v>576</v>
      </c>
    </row>
    <row r="27713" spans="1:8" x14ac:dyDescent="0.2">
      <c r="A27713">
        <v>6.95820186713264E+17</v>
      </c>
      <c r="B27713" t="s">
        <v>55915</v>
      </c>
      <c r="C27713" t="s">
        <v>55916</v>
      </c>
      <c r="D27713" s="1">
        <v>42406.211041666669</v>
      </c>
      <c r="E27713">
        <v>1306</v>
      </c>
      <c r="F27713">
        <v>4269</v>
      </c>
      <c r="G27713" t="s">
        <v>55917</v>
      </c>
      <c r="H27713" t="s">
        <v>616</v>
      </c>
    </row>
    <row r="27714" spans="1:8" x14ac:dyDescent="0.2">
      <c r="A27714">
        <v>6.9597965661757798E+17</v>
      </c>
      <c r="B27714" t="s">
        <v>55918</v>
      </c>
      <c r="C27714" t="s">
        <v>55919</v>
      </c>
      <c r="D27714" s="1">
        <v>42406.651099537034</v>
      </c>
      <c r="E27714">
        <v>4066</v>
      </c>
      <c r="F27714">
        <v>11700</v>
      </c>
    </row>
    <row r="27715" spans="1:8" x14ac:dyDescent="0.2">
      <c r="A27715">
        <v>6.9598130346071194E+17</v>
      </c>
      <c r="B27715" t="s">
        <v>55920</v>
      </c>
      <c r="C27715" t="s">
        <v>55921</v>
      </c>
      <c r="D27715" s="1">
        <v>42406.655648148146</v>
      </c>
      <c r="E27715">
        <v>1188</v>
      </c>
      <c r="F27715">
        <v>4011</v>
      </c>
      <c r="G27715" t="s">
        <v>487</v>
      </c>
    </row>
    <row r="27716" spans="1:8" x14ac:dyDescent="0.2">
      <c r="A27716">
        <v>6.9598990203133094E+17</v>
      </c>
      <c r="B27716" t="s">
        <v>55922</v>
      </c>
      <c r="C27716" t="s">
        <v>55923</v>
      </c>
      <c r="D27716" s="1">
        <v>42406.679375</v>
      </c>
      <c r="E27716">
        <v>2231</v>
      </c>
      <c r="F27716">
        <v>5564</v>
      </c>
    </row>
    <row r="27717" spans="1:8" x14ac:dyDescent="0.2">
      <c r="A27717">
        <v>6.9602501242430605E+17</v>
      </c>
      <c r="B27717" t="s">
        <v>55924</v>
      </c>
      <c r="C27717" t="s">
        <v>55925</v>
      </c>
      <c r="D27717" s="1">
        <v>42406.776261574072</v>
      </c>
      <c r="E27717">
        <v>1172</v>
      </c>
      <c r="F27717">
        <v>3382</v>
      </c>
      <c r="H27717" t="s">
        <v>616</v>
      </c>
    </row>
    <row r="27718" spans="1:8" x14ac:dyDescent="0.2">
      <c r="A27718">
        <v>6.9603002037293005E+17</v>
      </c>
      <c r="B27718" t="s">
        <v>55926</v>
      </c>
      <c r="C27718" t="s">
        <v>55927</v>
      </c>
      <c r="D27718" s="1">
        <v>42406.790081018517</v>
      </c>
      <c r="E27718">
        <v>1928</v>
      </c>
      <c r="F27718">
        <v>4799</v>
      </c>
      <c r="G27718" t="s">
        <v>487</v>
      </c>
    </row>
    <row r="27719" spans="1:8" x14ac:dyDescent="0.2">
      <c r="A27719">
        <v>6.9604840008155494E+17</v>
      </c>
      <c r="B27719" t="s">
        <v>55928</v>
      </c>
      <c r="C27719" t="s">
        <v>55929</v>
      </c>
      <c r="D27719" s="1">
        <v>42406.840798611112</v>
      </c>
      <c r="E27719">
        <v>1925</v>
      </c>
      <c r="F27719">
        <v>5172</v>
      </c>
      <c r="G27719" t="s">
        <v>89</v>
      </c>
    </row>
    <row r="27720" spans="1:8" x14ac:dyDescent="0.2">
      <c r="A27720">
        <v>6.9605620782457997E+17</v>
      </c>
      <c r="B27720" t="s">
        <v>55930</v>
      </c>
      <c r="C27720" t="s">
        <v>55931</v>
      </c>
      <c r="D27720" s="1">
        <v>42406.862337962964</v>
      </c>
      <c r="E27720">
        <v>1601</v>
      </c>
      <c r="F27720">
        <v>5148</v>
      </c>
      <c r="G27720" t="s">
        <v>89</v>
      </c>
    </row>
    <row r="27721" spans="1:8" x14ac:dyDescent="0.2">
      <c r="A27721">
        <v>6.9606183955431795E+17</v>
      </c>
      <c r="B27721" t="s">
        <v>55932</v>
      </c>
      <c r="C27721" t="s">
        <v>55933</v>
      </c>
      <c r="D27721" s="1">
        <v>42406.877881944441</v>
      </c>
      <c r="E27721">
        <v>1361</v>
      </c>
      <c r="F27721">
        <v>4462</v>
      </c>
      <c r="G27721" t="s">
        <v>215</v>
      </c>
    </row>
    <row r="27722" spans="1:8" x14ac:dyDescent="0.2">
      <c r="A27722">
        <v>6.9608597956059098E+17</v>
      </c>
      <c r="B27722" t="s">
        <v>55934</v>
      </c>
      <c r="C27722" t="s">
        <v>55935</v>
      </c>
      <c r="D27722" s="1">
        <v>42406.944490740738</v>
      </c>
      <c r="E27722">
        <v>1844</v>
      </c>
      <c r="F27722">
        <v>6847</v>
      </c>
    </row>
    <row r="27723" spans="1:8" x14ac:dyDescent="0.2">
      <c r="A27723">
        <v>6.9612472232148096E+17</v>
      </c>
      <c r="B27723" t="s">
        <v>55936</v>
      </c>
      <c r="C27723" t="s">
        <v>55937</v>
      </c>
      <c r="D27723" s="1">
        <v>42407.051400462966</v>
      </c>
      <c r="E27723">
        <v>2099</v>
      </c>
      <c r="F27723">
        <v>6898</v>
      </c>
    </row>
    <row r="27724" spans="1:8" x14ac:dyDescent="0.2">
      <c r="A27724">
        <v>6.9621787767910797E+17</v>
      </c>
      <c r="B27724" t="s">
        <v>55938</v>
      </c>
      <c r="C27724" t="s">
        <v>55939</v>
      </c>
      <c r="D27724" s="1">
        <v>42407.30846064815</v>
      </c>
      <c r="E27724">
        <v>1300</v>
      </c>
      <c r="F27724">
        <v>4065</v>
      </c>
      <c r="G27724" t="s">
        <v>576</v>
      </c>
      <c r="H27724" t="s">
        <v>390</v>
      </c>
    </row>
    <row r="27725" spans="1:8" x14ac:dyDescent="0.2">
      <c r="A27725">
        <v>6.9621840582581005E+17</v>
      </c>
      <c r="B27725" t="s">
        <v>55940</v>
      </c>
      <c r="C27725" t="s">
        <v>55941</v>
      </c>
      <c r="D27725" s="1">
        <v>42407.309918981482</v>
      </c>
      <c r="E27725">
        <v>2009</v>
      </c>
      <c r="F27725">
        <v>5007</v>
      </c>
      <c r="G27725" t="s">
        <v>576</v>
      </c>
      <c r="H27725" t="s">
        <v>390</v>
      </c>
    </row>
    <row r="27726" spans="1:8" x14ac:dyDescent="0.2">
      <c r="A27726">
        <v>6.9621868485607398E+17</v>
      </c>
      <c r="B27726" t="s">
        <v>55942</v>
      </c>
      <c r="C27726" t="s">
        <v>55943</v>
      </c>
      <c r="D27726" s="1">
        <v>42407.310694444444</v>
      </c>
      <c r="E27726">
        <v>2558</v>
      </c>
      <c r="F27726">
        <v>6366</v>
      </c>
      <c r="G27726" t="s">
        <v>89</v>
      </c>
      <c r="H27726" t="s">
        <v>390</v>
      </c>
    </row>
    <row r="27727" spans="1:8" x14ac:dyDescent="0.2">
      <c r="A27727">
        <v>6.9627739065017101E+17</v>
      </c>
      <c r="B27727" t="s">
        <v>55944</v>
      </c>
      <c r="C27727" t="s">
        <v>55945</v>
      </c>
      <c r="D27727" s="1">
        <v>42407.472685185188</v>
      </c>
      <c r="E27727">
        <v>827</v>
      </c>
      <c r="F27727">
        <v>3125</v>
      </c>
      <c r="G27727" t="s">
        <v>89</v>
      </c>
    </row>
    <row r="27728" spans="1:8" x14ac:dyDescent="0.2">
      <c r="A27728">
        <v>6.9627836829629594E+17</v>
      </c>
      <c r="B27728" t="s">
        <v>55946</v>
      </c>
      <c r="C27728" t="s">
        <v>55947</v>
      </c>
      <c r="D27728" s="1">
        <v>42407.475381944445</v>
      </c>
      <c r="E27728">
        <v>841</v>
      </c>
      <c r="F27728">
        <v>2804</v>
      </c>
      <c r="G27728" t="s">
        <v>89</v>
      </c>
    </row>
    <row r="27729" spans="1:8" x14ac:dyDescent="0.2">
      <c r="A27729">
        <v>6.9627889595227302E+17</v>
      </c>
      <c r="B27729" t="s">
        <v>55948</v>
      </c>
      <c r="C27729" t="s">
        <v>55949</v>
      </c>
      <c r="D27729" s="1">
        <v>42407.476840277777</v>
      </c>
      <c r="E27729">
        <v>992</v>
      </c>
      <c r="F27729">
        <v>3535</v>
      </c>
      <c r="G27729" t="s">
        <v>215</v>
      </c>
    </row>
    <row r="27730" spans="1:8" x14ac:dyDescent="0.2">
      <c r="A27730">
        <v>6.9627900075534694E+17</v>
      </c>
      <c r="B27730" t="s">
        <v>55950</v>
      </c>
      <c r="C27730" t="s">
        <v>55951</v>
      </c>
      <c r="D27730" s="1">
        <v>42407.477129629631</v>
      </c>
      <c r="E27730">
        <v>869</v>
      </c>
      <c r="F27730">
        <v>3308</v>
      </c>
      <c r="G27730" t="s">
        <v>89</v>
      </c>
    </row>
    <row r="27731" spans="1:8" x14ac:dyDescent="0.2">
      <c r="A27731">
        <v>6.96281114269376E+17</v>
      </c>
      <c r="B27731" t="s">
        <v>55952</v>
      </c>
      <c r="C27731" t="s">
        <v>55953</v>
      </c>
      <c r="D27731" s="1">
        <v>42407.48296296296</v>
      </c>
      <c r="E27731">
        <v>961</v>
      </c>
      <c r="F27731">
        <v>2965</v>
      </c>
      <c r="G27731" t="s">
        <v>89</v>
      </c>
    </row>
    <row r="27732" spans="1:8" x14ac:dyDescent="0.2">
      <c r="A27732">
        <v>6.9628153297415706E+17</v>
      </c>
      <c r="B27732" t="s">
        <v>55954</v>
      </c>
      <c r="C27732" t="s">
        <v>55955</v>
      </c>
      <c r="D27732" s="1">
        <v>42407.484120370369</v>
      </c>
      <c r="E27732">
        <v>590</v>
      </c>
      <c r="F27732">
        <v>2576</v>
      </c>
      <c r="G27732" t="s">
        <v>89</v>
      </c>
    </row>
    <row r="27733" spans="1:8" x14ac:dyDescent="0.2">
      <c r="A27733">
        <v>6.9628348574138304E+17</v>
      </c>
      <c r="B27733" t="s">
        <v>55956</v>
      </c>
      <c r="C27733" t="s">
        <v>55957</v>
      </c>
      <c r="D27733" s="1">
        <v>42407.489502314813</v>
      </c>
      <c r="E27733">
        <v>1279</v>
      </c>
      <c r="F27733">
        <v>4187</v>
      </c>
      <c r="G27733" t="s">
        <v>89</v>
      </c>
    </row>
    <row r="27734" spans="1:8" x14ac:dyDescent="0.2">
      <c r="A27734">
        <v>6.9628393006917197E+17</v>
      </c>
      <c r="B27734" t="s">
        <v>55958</v>
      </c>
      <c r="C27734" t="s">
        <v>55959</v>
      </c>
      <c r="D27734" s="1">
        <v>42407.490729166668</v>
      </c>
      <c r="E27734">
        <v>1261</v>
      </c>
      <c r="F27734">
        <v>4297</v>
      </c>
      <c r="G27734" t="s">
        <v>89</v>
      </c>
    </row>
    <row r="27735" spans="1:8" x14ac:dyDescent="0.2">
      <c r="A27735">
        <v>6.9628479284594202E+17</v>
      </c>
      <c r="B27735" t="s">
        <v>55960</v>
      </c>
      <c r="C27735" t="s">
        <v>55961</v>
      </c>
      <c r="D27735" s="1">
        <v>42407.493113425924</v>
      </c>
      <c r="E27735">
        <v>919</v>
      </c>
      <c r="F27735">
        <v>3610</v>
      </c>
      <c r="G27735" t="s">
        <v>215</v>
      </c>
      <c r="H27735" t="s">
        <v>390</v>
      </c>
    </row>
    <row r="27736" spans="1:8" x14ac:dyDescent="0.2">
      <c r="A27736">
        <v>6.9628503864476403E+17</v>
      </c>
      <c r="B27736" t="s">
        <v>55962</v>
      </c>
      <c r="C27736" t="s">
        <v>55963</v>
      </c>
      <c r="D27736" s="1">
        <v>42407.493796296294</v>
      </c>
      <c r="E27736">
        <v>1748</v>
      </c>
      <c r="F27736">
        <v>5301</v>
      </c>
      <c r="G27736" t="s">
        <v>89</v>
      </c>
      <c r="H27736" t="s">
        <v>390</v>
      </c>
    </row>
    <row r="27737" spans="1:8" x14ac:dyDescent="0.2">
      <c r="A27737">
        <v>6.96285462839824E+17</v>
      </c>
      <c r="B27737" t="s">
        <v>55964</v>
      </c>
      <c r="C27737" t="s">
        <v>55965</v>
      </c>
      <c r="D27737" s="1">
        <v>42407.49496527778</v>
      </c>
      <c r="E27737">
        <v>1041</v>
      </c>
      <c r="F27737">
        <v>3986</v>
      </c>
      <c r="G27737" t="s">
        <v>89</v>
      </c>
    </row>
    <row r="27738" spans="1:8" x14ac:dyDescent="0.2">
      <c r="A27738">
        <v>6.9628567468992102E+17</v>
      </c>
      <c r="B27738" t="s">
        <v>55966</v>
      </c>
      <c r="C27738" t="s">
        <v>55967</v>
      </c>
      <c r="D27738" s="1">
        <v>42407.49554398148</v>
      </c>
      <c r="E27738">
        <v>1222</v>
      </c>
      <c r="F27738">
        <v>4385</v>
      </c>
      <c r="G27738" t="s">
        <v>215</v>
      </c>
    </row>
    <row r="27739" spans="1:8" x14ac:dyDescent="0.2">
      <c r="A27739">
        <v>6.9632240500278003E+17</v>
      </c>
      <c r="B27739" t="s">
        <v>55968</v>
      </c>
      <c r="C27739" t="s">
        <v>55969</v>
      </c>
      <c r="D27739" s="1">
        <v>42407.596909722219</v>
      </c>
      <c r="E27739">
        <v>812</v>
      </c>
      <c r="F27739">
        <v>3450</v>
      </c>
      <c r="G27739" t="s">
        <v>215</v>
      </c>
    </row>
    <row r="27740" spans="1:8" x14ac:dyDescent="0.2">
      <c r="A27740">
        <v>6.9632850342857498E+17</v>
      </c>
      <c r="B27740" t="s">
        <v>55970</v>
      </c>
      <c r="C27740" t="s">
        <v>55971</v>
      </c>
      <c r="D27740" s="1">
        <v>42407.613738425927</v>
      </c>
      <c r="E27740">
        <v>642</v>
      </c>
      <c r="F27740">
        <v>3459</v>
      </c>
      <c r="G27740" t="s">
        <v>89</v>
      </c>
    </row>
    <row r="27741" spans="1:8" x14ac:dyDescent="0.2">
      <c r="A27741">
        <v>6.96329245866512E+17</v>
      </c>
      <c r="B27741" t="s">
        <v>55972</v>
      </c>
      <c r="C27741" t="s">
        <v>55973</v>
      </c>
      <c r="D27741" s="1">
        <v>42407.615787037037</v>
      </c>
      <c r="E27741">
        <v>1097</v>
      </c>
      <c r="F27741">
        <v>4464</v>
      </c>
    </row>
    <row r="27742" spans="1:8" x14ac:dyDescent="0.2">
      <c r="A27742">
        <v>6.9634632273598797E+17</v>
      </c>
      <c r="B27742" t="s">
        <v>55974</v>
      </c>
      <c r="C27742" t="s">
        <v>55975</v>
      </c>
      <c r="D27742" s="1">
        <v>42407.662905092591</v>
      </c>
      <c r="E27742">
        <v>2462</v>
      </c>
      <c r="F27742">
        <v>5843</v>
      </c>
      <c r="G27742" t="s">
        <v>89</v>
      </c>
      <c r="H27742" t="s">
        <v>13093</v>
      </c>
    </row>
    <row r="27743" spans="1:8" x14ac:dyDescent="0.2">
      <c r="A27743">
        <v>6.9637012115415002E+17</v>
      </c>
      <c r="B27743" t="s">
        <v>55976</v>
      </c>
      <c r="C27743" t="s">
        <v>55977</v>
      </c>
      <c r="D27743" s="1">
        <v>42407.728576388887</v>
      </c>
      <c r="E27743">
        <v>1459</v>
      </c>
      <c r="F27743">
        <v>4514</v>
      </c>
      <c r="G27743" t="s">
        <v>89</v>
      </c>
      <c r="H27743" t="s">
        <v>616</v>
      </c>
    </row>
    <row r="27744" spans="1:8" x14ac:dyDescent="0.2">
      <c r="A27744">
        <v>6.9642444271760102E+17</v>
      </c>
      <c r="B27744" t="s">
        <v>55978</v>
      </c>
      <c r="C27744" t="s">
        <v>55979</v>
      </c>
      <c r="D27744" s="1">
        <v>42407.878472222219</v>
      </c>
      <c r="E27744">
        <v>1507</v>
      </c>
      <c r="F27744">
        <v>4187</v>
      </c>
    </row>
    <row r="27745" spans="1:8" x14ac:dyDescent="0.2">
      <c r="A27745">
        <v>6.9642845197743296E+17</v>
      </c>
      <c r="B27745" t="s">
        <v>55980</v>
      </c>
      <c r="C27745" t="s">
        <v>55981</v>
      </c>
      <c r="D27745" s="1">
        <v>42407.889537037037</v>
      </c>
      <c r="E27745">
        <v>1909</v>
      </c>
      <c r="F27745">
        <v>5540</v>
      </c>
    </row>
    <row r="27746" spans="1:8" x14ac:dyDescent="0.2">
      <c r="A27746">
        <v>6.9644730178359194E+17</v>
      </c>
      <c r="B27746" t="s">
        <v>55982</v>
      </c>
      <c r="C27746" t="s">
        <v>55983</v>
      </c>
      <c r="D27746" s="1">
        <v>42407.941550925927</v>
      </c>
      <c r="E27746">
        <v>1654</v>
      </c>
      <c r="F27746">
        <v>5295</v>
      </c>
      <c r="H27746" t="s">
        <v>616</v>
      </c>
    </row>
    <row r="27747" spans="1:8" x14ac:dyDescent="0.2">
      <c r="A27747">
        <v>6.9646347710436506E+17</v>
      </c>
      <c r="B27747" t="s">
        <v>55984</v>
      </c>
      <c r="C27747" t="s">
        <v>55985</v>
      </c>
      <c r="D27747" s="1">
        <v>42407.986192129632</v>
      </c>
      <c r="E27747">
        <v>1951</v>
      </c>
      <c r="F27747">
        <v>7812</v>
      </c>
      <c r="H27747" t="s">
        <v>13093</v>
      </c>
    </row>
    <row r="27748" spans="1:8" x14ac:dyDescent="0.2">
      <c r="A27748">
        <v>6.9651466684399603E+17</v>
      </c>
      <c r="B27748" t="s">
        <v>55986</v>
      </c>
      <c r="C27748" t="s">
        <v>55987</v>
      </c>
      <c r="D27748" s="1">
        <v>42408.127442129633</v>
      </c>
      <c r="E27748">
        <v>14191</v>
      </c>
      <c r="F27748">
        <v>27887</v>
      </c>
    </row>
    <row r="27749" spans="1:8" x14ac:dyDescent="0.2">
      <c r="A27749">
        <v>6.9666503054948698E+17</v>
      </c>
      <c r="B27749" t="s">
        <v>55988</v>
      </c>
      <c r="C27749" t="s">
        <v>55989</v>
      </c>
      <c r="D27749" s="1">
        <v>42408.542372685188</v>
      </c>
      <c r="E27749">
        <v>880</v>
      </c>
      <c r="F27749">
        <v>4540</v>
      </c>
      <c r="G27749" t="s">
        <v>89</v>
      </c>
    </row>
    <row r="27750" spans="1:8" x14ac:dyDescent="0.2">
      <c r="A27750">
        <v>6.9666985541676595E+17</v>
      </c>
      <c r="B27750" t="s">
        <v>55990</v>
      </c>
      <c r="C27750" t="s">
        <v>55991</v>
      </c>
      <c r="D27750" s="1">
        <v>42408.55568287037</v>
      </c>
      <c r="E27750">
        <v>2975</v>
      </c>
      <c r="F27750">
        <v>9710</v>
      </c>
    </row>
    <row r="27751" spans="1:8" x14ac:dyDescent="0.2">
      <c r="A27751">
        <v>6.96732694135312E+17</v>
      </c>
      <c r="B27751" t="s">
        <v>55992</v>
      </c>
      <c r="C27751" t="s">
        <v>55993</v>
      </c>
      <c r="D27751" s="1">
        <v>42408.729085648149</v>
      </c>
      <c r="E27751">
        <v>1293</v>
      </c>
      <c r="F27751">
        <v>4533</v>
      </c>
      <c r="H27751" t="s">
        <v>616</v>
      </c>
    </row>
    <row r="27752" spans="1:8" x14ac:dyDescent="0.2">
      <c r="A27752">
        <v>6.9673354131347405E+17</v>
      </c>
      <c r="B27752" t="s">
        <v>55994</v>
      </c>
      <c r="C27752" t="s">
        <v>55995</v>
      </c>
      <c r="D27752" s="1">
        <v>42408.731423611112</v>
      </c>
      <c r="E27752">
        <v>1880</v>
      </c>
      <c r="F27752">
        <v>5587</v>
      </c>
      <c r="H27752" t="s">
        <v>390</v>
      </c>
    </row>
    <row r="27753" spans="1:8" x14ac:dyDescent="0.2">
      <c r="A27753">
        <v>6.9673473557861504E+17</v>
      </c>
      <c r="B27753" t="s">
        <v>55996</v>
      </c>
      <c r="C27753" t="s">
        <v>55997</v>
      </c>
      <c r="D27753" s="1">
        <v>42408.734722222223</v>
      </c>
      <c r="E27753">
        <v>2499</v>
      </c>
      <c r="F27753">
        <v>6975</v>
      </c>
    </row>
    <row r="27754" spans="1:8" x14ac:dyDescent="0.2">
      <c r="A27754">
        <v>6.9676316817820403E+17</v>
      </c>
      <c r="B27754" t="s">
        <v>55998</v>
      </c>
      <c r="C27754" t="s">
        <v>55999</v>
      </c>
      <c r="D27754" s="1">
        <v>42408.81318287037</v>
      </c>
      <c r="E27754">
        <v>2834</v>
      </c>
      <c r="F27754">
        <v>7898</v>
      </c>
    </row>
    <row r="27755" spans="1:8" x14ac:dyDescent="0.2">
      <c r="A27755">
        <v>6.9678137859630195E+17</v>
      </c>
      <c r="B27755" t="s">
        <v>56000</v>
      </c>
      <c r="C27755" t="s">
        <v>56001</v>
      </c>
      <c r="D27755" s="1">
        <v>42408.863425925927</v>
      </c>
      <c r="E27755">
        <v>1352</v>
      </c>
      <c r="F27755">
        <v>4551</v>
      </c>
      <c r="H27755" t="s">
        <v>616</v>
      </c>
    </row>
    <row r="27756" spans="1:8" x14ac:dyDescent="0.2">
      <c r="A27756">
        <v>6.9678237586339405E+17</v>
      </c>
      <c r="B27756" t="s">
        <v>56002</v>
      </c>
      <c r="C27756" t="s">
        <v>56003</v>
      </c>
      <c r="D27756" s="1">
        <v>42408.866180555553</v>
      </c>
      <c r="E27756">
        <v>2907</v>
      </c>
      <c r="F27756">
        <v>7521</v>
      </c>
    </row>
    <row r="27757" spans="1:8" x14ac:dyDescent="0.2">
      <c r="A27757">
        <v>6.9682122773908198E+17</v>
      </c>
      <c r="B27757" t="s">
        <v>56004</v>
      </c>
      <c r="C27757" t="s">
        <v>56005</v>
      </c>
      <c r="D27757" s="1">
        <v>42408.973391203705</v>
      </c>
      <c r="E27757">
        <v>1570</v>
      </c>
      <c r="F27757">
        <v>4199</v>
      </c>
      <c r="H27757" t="s">
        <v>13093</v>
      </c>
    </row>
    <row r="27758" spans="1:8" x14ac:dyDescent="0.2">
      <c r="A27758">
        <v>6.9688132285857306E+17</v>
      </c>
      <c r="B27758" t="s">
        <v>56006</v>
      </c>
      <c r="C27758" t="s">
        <v>56007</v>
      </c>
      <c r="D27758" s="1">
        <v>42409.139224537037</v>
      </c>
      <c r="E27758">
        <v>2116</v>
      </c>
      <c r="F27758">
        <v>5771</v>
      </c>
      <c r="H27758" t="s">
        <v>13093</v>
      </c>
    </row>
    <row r="27759" spans="1:8" x14ac:dyDescent="0.2">
      <c r="A27759">
        <v>6.9690812132798003E+17</v>
      </c>
      <c r="B27759" t="s">
        <v>56008</v>
      </c>
      <c r="C27759" t="s">
        <v>56009</v>
      </c>
      <c r="D27759" s="1">
        <v>42409.213171296295</v>
      </c>
      <c r="E27759">
        <v>2258</v>
      </c>
      <c r="F27759">
        <v>7222</v>
      </c>
      <c r="H27759" t="s">
        <v>390</v>
      </c>
    </row>
    <row r="27760" spans="1:8" x14ac:dyDescent="0.2">
      <c r="A27760">
        <v>6.9702729082018598E+17</v>
      </c>
      <c r="B27760" t="s">
        <v>56010</v>
      </c>
      <c r="C27760" t="s">
        <v>56011</v>
      </c>
      <c r="D27760" s="1">
        <v>42409.542013888888</v>
      </c>
      <c r="E27760">
        <v>1742</v>
      </c>
      <c r="F27760">
        <v>4849</v>
      </c>
      <c r="G27760" t="s">
        <v>89</v>
      </c>
    </row>
    <row r="27761" spans="1:8" x14ac:dyDescent="0.2">
      <c r="A27761">
        <v>6.9702925458493402E+17</v>
      </c>
      <c r="B27761" t="s">
        <v>56012</v>
      </c>
      <c r="C27761" t="s">
        <v>56013</v>
      </c>
      <c r="D27761" s="1">
        <v>42409.547442129631</v>
      </c>
      <c r="E27761">
        <v>1655</v>
      </c>
      <c r="F27761">
        <v>4964</v>
      </c>
    </row>
    <row r="27762" spans="1:8" x14ac:dyDescent="0.2">
      <c r="A27762">
        <v>6.9703134327281203E+17</v>
      </c>
      <c r="B27762" t="s">
        <v>56014</v>
      </c>
      <c r="C27762" t="s">
        <v>56015</v>
      </c>
      <c r="D27762" s="1">
        <v>42409.553206018521</v>
      </c>
      <c r="E27762">
        <v>2097</v>
      </c>
      <c r="F27762">
        <v>6820</v>
      </c>
    </row>
    <row r="27763" spans="1:8" x14ac:dyDescent="0.2">
      <c r="A27763">
        <v>6.9703310660854106E+17</v>
      </c>
      <c r="B27763" t="s">
        <v>56016</v>
      </c>
      <c r="C27763" t="s">
        <v>56017</v>
      </c>
      <c r="D27763" s="1">
        <v>42409.558067129627</v>
      </c>
      <c r="E27763">
        <v>3285</v>
      </c>
      <c r="F27763">
        <v>9858</v>
      </c>
    </row>
    <row r="27764" spans="1:8" x14ac:dyDescent="0.2">
      <c r="A27764">
        <v>6.9705042519594099E+17</v>
      </c>
      <c r="B27764" t="s">
        <v>56018</v>
      </c>
      <c r="C27764" t="s">
        <v>56019</v>
      </c>
      <c r="D27764" s="1">
        <v>42409.605856481481</v>
      </c>
      <c r="E27764">
        <v>665</v>
      </c>
      <c r="F27764">
        <v>3482</v>
      </c>
      <c r="G27764" t="s">
        <v>89</v>
      </c>
    </row>
    <row r="27765" spans="1:8" x14ac:dyDescent="0.2">
      <c r="A27765">
        <v>6.9705161942739699E+17</v>
      </c>
      <c r="B27765" t="s">
        <v>56020</v>
      </c>
      <c r="C27765" t="s">
        <v>43464</v>
      </c>
      <c r="D27765" s="1">
        <v>42409.609155092592</v>
      </c>
      <c r="E27765">
        <v>7441</v>
      </c>
      <c r="F27765">
        <v>13569</v>
      </c>
    </row>
    <row r="27766" spans="1:8" x14ac:dyDescent="0.2">
      <c r="A27766">
        <v>6.9706272858276595E+17</v>
      </c>
      <c r="B27766" t="s">
        <v>56021</v>
      </c>
      <c r="C27766" t="s">
        <v>56022</v>
      </c>
      <c r="D27766" s="1">
        <v>42409.639803240738</v>
      </c>
      <c r="E27766">
        <v>1707</v>
      </c>
      <c r="F27766">
        <v>5518</v>
      </c>
      <c r="H27766" t="s">
        <v>13093</v>
      </c>
    </row>
    <row r="27767" spans="1:8" x14ac:dyDescent="0.2">
      <c r="A27767">
        <v>6.9706547242512294E+17</v>
      </c>
      <c r="B27767" t="s">
        <v>56023</v>
      </c>
      <c r="C27767" t="s">
        <v>56024</v>
      </c>
      <c r="D27767" s="1">
        <v>42409.64738425926</v>
      </c>
      <c r="E27767">
        <v>2124</v>
      </c>
      <c r="F27767">
        <v>5196</v>
      </c>
      <c r="H27767" t="s">
        <v>390</v>
      </c>
    </row>
    <row r="27768" spans="1:8" x14ac:dyDescent="0.2">
      <c r="A27768">
        <v>6.9707774164088E+17</v>
      </c>
      <c r="B27768" t="s">
        <v>56025</v>
      </c>
      <c r="C27768" t="s">
        <v>56026</v>
      </c>
      <c r="D27768" s="1">
        <v>42409.681238425925</v>
      </c>
      <c r="E27768">
        <v>1664</v>
      </c>
      <c r="F27768">
        <v>4181</v>
      </c>
      <c r="H27768" t="s">
        <v>13093</v>
      </c>
    </row>
    <row r="27769" spans="1:8" x14ac:dyDescent="0.2">
      <c r="A27769">
        <v>6.9709920841590298E+17</v>
      </c>
      <c r="B27769" t="s">
        <v>56027</v>
      </c>
      <c r="C27769" t="s">
        <v>56028</v>
      </c>
      <c r="D27769" s="1">
        <v>42409.740474537037</v>
      </c>
      <c r="E27769">
        <v>3042</v>
      </c>
      <c r="F27769">
        <v>8885</v>
      </c>
    </row>
    <row r="27770" spans="1:8" x14ac:dyDescent="0.2">
      <c r="A27770">
        <v>6.9717320666321306E+17</v>
      </c>
      <c r="B27770" t="s">
        <v>56029</v>
      </c>
      <c r="C27770" t="s">
        <v>56030</v>
      </c>
      <c r="D27770" s="1">
        <v>42409.944664351853</v>
      </c>
      <c r="E27770">
        <v>6510</v>
      </c>
      <c r="F27770">
        <v>16979</v>
      </c>
    </row>
    <row r="27771" spans="1:8" x14ac:dyDescent="0.2">
      <c r="A27771">
        <v>6.9718207504517901E+17</v>
      </c>
      <c r="B27771" t="s">
        <v>56031</v>
      </c>
      <c r="C27771" t="s">
        <v>56032</v>
      </c>
      <c r="D27771" s="1">
        <v>42409.969143518516</v>
      </c>
      <c r="E27771">
        <v>11673</v>
      </c>
      <c r="F27771">
        <v>17806</v>
      </c>
    </row>
    <row r="27772" spans="1:8" x14ac:dyDescent="0.2">
      <c r="A27772">
        <v>6.9718307035775296E+17</v>
      </c>
      <c r="B27772" t="s">
        <v>56033</v>
      </c>
      <c r="C27772" t="s">
        <v>56034</v>
      </c>
      <c r="D27772" s="1">
        <v>42409.971886574072</v>
      </c>
      <c r="E27772">
        <v>5041</v>
      </c>
      <c r="F27772">
        <v>15347</v>
      </c>
    </row>
    <row r="27773" spans="1:8" x14ac:dyDescent="0.2">
      <c r="A27773">
        <v>6.9726325408348902E+17</v>
      </c>
      <c r="B27773" t="s">
        <v>56035</v>
      </c>
      <c r="C27773" t="s">
        <v>56036</v>
      </c>
      <c r="D27773" s="1">
        <v>42410.193148148152</v>
      </c>
      <c r="E27773">
        <v>3548</v>
      </c>
      <c r="F27773">
        <v>12543</v>
      </c>
      <c r="H27773" t="s">
        <v>616</v>
      </c>
    </row>
    <row r="27774" spans="1:8" x14ac:dyDescent="0.2">
      <c r="A27774">
        <v>6.9726333395999501E+17</v>
      </c>
      <c r="B27774" t="s">
        <v>56037</v>
      </c>
      <c r="C27774" t="s">
        <v>56038</v>
      </c>
      <c r="D27774" s="1">
        <v>42410.193368055552</v>
      </c>
      <c r="E27774">
        <v>4552</v>
      </c>
      <c r="F27774">
        <v>15425</v>
      </c>
    </row>
    <row r="27775" spans="1:8" x14ac:dyDescent="0.2">
      <c r="A27775">
        <v>6.9728680512572595E+17</v>
      </c>
      <c r="B27775" t="s">
        <v>56039</v>
      </c>
      <c r="C27775" t="s">
        <v>56040</v>
      </c>
      <c r="D27775" s="1">
        <v>42410.258136574077</v>
      </c>
      <c r="E27775">
        <v>1416</v>
      </c>
      <c r="F27775">
        <v>5090</v>
      </c>
      <c r="G27775" t="s">
        <v>89</v>
      </c>
    </row>
    <row r="27776" spans="1:8" x14ac:dyDescent="0.2">
      <c r="A27776">
        <v>6.974043098148E+17</v>
      </c>
      <c r="B27776" t="s">
        <v>56041</v>
      </c>
      <c r="C27776" t="s">
        <v>56042</v>
      </c>
      <c r="D27776" s="1">
        <v>42410.582395833335</v>
      </c>
      <c r="E27776">
        <v>1678</v>
      </c>
      <c r="F27776">
        <v>5281</v>
      </c>
      <c r="G27776" t="s">
        <v>89</v>
      </c>
    </row>
    <row r="27777" spans="1:8" x14ac:dyDescent="0.2">
      <c r="A27777">
        <v>6.9740457801959795E+17</v>
      </c>
      <c r="B27777" t="s">
        <v>56043</v>
      </c>
      <c r="C27777" t="s">
        <v>56044</v>
      </c>
      <c r="D27777" s="1">
        <v>42410.583136574074</v>
      </c>
      <c r="E27777">
        <v>1582</v>
      </c>
      <c r="F27777">
        <v>5106</v>
      </c>
      <c r="G27777" t="s">
        <v>89</v>
      </c>
    </row>
    <row r="27778" spans="1:8" x14ac:dyDescent="0.2">
      <c r="A27778">
        <v>6.9740473621195904E+17</v>
      </c>
      <c r="B27778" t="s">
        <v>56045</v>
      </c>
      <c r="C27778" t="s">
        <v>56046</v>
      </c>
      <c r="D27778" s="1">
        <v>42410.583564814813</v>
      </c>
      <c r="E27778">
        <v>1792</v>
      </c>
      <c r="F27778">
        <v>5792</v>
      </c>
      <c r="G27778" t="s">
        <v>215</v>
      </c>
    </row>
    <row r="27779" spans="1:8" x14ac:dyDescent="0.2">
      <c r="A27779">
        <v>6.9741406476351002E+17</v>
      </c>
      <c r="B27779" t="s">
        <v>56047</v>
      </c>
      <c r="C27779" t="s">
        <v>56048</v>
      </c>
      <c r="D27779" s="1">
        <v>42410.609317129631</v>
      </c>
      <c r="E27779">
        <v>2171</v>
      </c>
      <c r="F27779">
        <v>8916</v>
      </c>
    </row>
    <row r="27780" spans="1:8" x14ac:dyDescent="0.2">
      <c r="A27780">
        <v>6.9744060053520294E+17</v>
      </c>
      <c r="B27780" t="s">
        <v>56049</v>
      </c>
      <c r="C27780" t="s">
        <v>56050</v>
      </c>
      <c r="D27780" s="1">
        <v>42410.682534722226</v>
      </c>
      <c r="E27780">
        <v>3084</v>
      </c>
      <c r="F27780">
        <v>11637</v>
      </c>
    </row>
    <row r="27781" spans="1:8" x14ac:dyDescent="0.2">
      <c r="A27781">
        <v>6.9756806461156096E+17</v>
      </c>
      <c r="B27781" t="s">
        <v>56051</v>
      </c>
      <c r="C27781" t="s">
        <v>56052</v>
      </c>
      <c r="D27781" s="1">
        <v>42411.034270833334</v>
      </c>
      <c r="E27781">
        <v>1546</v>
      </c>
      <c r="F27781">
        <v>6146</v>
      </c>
    </row>
    <row r="27782" spans="1:8" x14ac:dyDescent="0.2">
      <c r="A27782">
        <v>6.9759450777748198E+17</v>
      </c>
      <c r="B27782" t="s">
        <v>56053</v>
      </c>
      <c r="C27782" t="s">
        <v>56054</v>
      </c>
      <c r="D27782" s="1">
        <v>42411.107233796298</v>
      </c>
      <c r="E27782">
        <v>1358</v>
      </c>
      <c r="F27782">
        <v>4592</v>
      </c>
    </row>
    <row r="27783" spans="1:8" x14ac:dyDescent="0.2">
      <c r="A27783">
        <v>6.9759537094000602E+17</v>
      </c>
      <c r="B27783" t="s">
        <v>56055</v>
      </c>
      <c r="C27783" t="s">
        <v>56056</v>
      </c>
      <c r="D27783" s="1">
        <v>42411.109618055554</v>
      </c>
      <c r="E27783">
        <v>1261</v>
      </c>
      <c r="F27783">
        <v>4470</v>
      </c>
      <c r="G27783" t="s">
        <v>215</v>
      </c>
    </row>
    <row r="27784" spans="1:8" x14ac:dyDescent="0.2">
      <c r="A27784">
        <v>6.9760404426995302E+17</v>
      </c>
      <c r="B27784" t="s">
        <v>56057</v>
      </c>
      <c r="C27784" t="s">
        <v>56058</v>
      </c>
      <c r="D27784" s="1">
        <v>42411.133553240739</v>
      </c>
      <c r="E27784">
        <v>3107</v>
      </c>
      <c r="F27784">
        <v>9012</v>
      </c>
      <c r="H27784" t="s">
        <v>616</v>
      </c>
    </row>
    <row r="27785" spans="1:8" x14ac:dyDescent="0.2">
      <c r="A27785">
        <v>6.9761394765508595E+17</v>
      </c>
      <c r="B27785" t="s">
        <v>56059</v>
      </c>
      <c r="C27785" t="s">
        <v>56060</v>
      </c>
      <c r="D27785" s="1">
        <v>42411.160879629628</v>
      </c>
      <c r="E27785">
        <v>5374</v>
      </c>
      <c r="F27785">
        <v>14075</v>
      </c>
    </row>
    <row r="27786" spans="1:8" x14ac:dyDescent="0.2">
      <c r="A27786">
        <v>6.9778544777117197E+17</v>
      </c>
      <c r="B27786" t="s">
        <v>56061</v>
      </c>
      <c r="C27786" t="s">
        <v>56062</v>
      </c>
      <c r="D27786" s="1">
        <v>42411.634131944447</v>
      </c>
      <c r="E27786">
        <v>1730</v>
      </c>
      <c r="F27786">
        <v>5751</v>
      </c>
      <c r="G27786" t="s">
        <v>89</v>
      </c>
    </row>
    <row r="27787" spans="1:8" x14ac:dyDescent="0.2">
      <c r="A27787">
        <v>6.9780024255358106E+17</v>
      </c>
      <c r="B27787" t="s">
        <v>56063</v>
      </c>
      <c r="C27787" t="s">
        <v>56064</v>
      </c>
      <c r="D27787" s="1">
        <v>42411.674953703703</v>
      </c>
      <c r="E27787">
        <v>3647</v>
      </c>
      <c r="F27787">
        <v>10285</v>
      </c>
    </row>
    <row r="27788" spans="1:8" x14ac:dyDescent="0.2">
      <c r="A27788">
        <v>6.9780732116722406E+17</v>
      </c>
      <c r="B27788" t="s">
        <v>56065</v>
      </c>
      <c r="C27788" t="s">
        <v>56066</v>
      </c>
      <c r="D27788" s="1">
        <v>42411.694490740738</v>
      </c>
      <c r="E27788">
        <v>1514</v>
      </c>
      <c r="F27788">
        <v>4247</v>
      </c>
      <c r="G27788" t="s">
        <v>215</v>
      </c>
    </row>
    <row r="27789" spans="1:8" x14ac:dyDescent="0.2">
      <c r="A27789">
        <v>6.9781590119061901E+17</v>
      </c>
      <c r="B27789" t="s">
        <v>56067</v>
      </c>
      <c r="C27789" t="s">
        <v>56068</v>
      </c>
      <c r="D27789" s="1">
        <v>42411.718171296299</v>
      </c>
      <c r="E27789">
        <v>2744</v>
      </c>
      <c r="F27789">
        <v>6707</v>
      </c>
    </row>
    <row r="27790" spans="1:8" x14ac:dyDescent="0.2">
      <c r="A27790">
        <v>6.9782519028218202E+17</v>
      </c>
      <c r="B27790" t="s">
        <v>56069</v>
      </c>
      <c r="C27790" t="s">
        <v>56070</v>
      </c>
      <c r="D27790" s="1">
        <v>42411.743796296294</v>
      </c>
      <c r="E27790">
        <v>2742</v>
      </c>
      <c r="F27790">
        <v>7579</v>
      </c>
    </row>
    <row r="27791" spans="1:8" x14ac:dyDescent="0.2">
      <c r="A27791">
        <v>6.9786920689375603E+17</v>
      </c>
      <c r="B27791" t="s">
        <v>56071</v>
      </c>
      <c r="C27791" t="s">
        <v>56072</v>
      </c>
      <c r="D27791" s="1">
        <v>42411.865266203706</v>
      </c>
      <c r="E27791">
        <v>2387</v>
      </c>
      <c r="F27791">
        <v>7532</v>
      </c>
    </row>
    <row r="27792" spans="1:8" x14ac:dyDescent="0.2">
      <c r="A27792">
        <v>6.9788268792375194E+17</v>
      </c>
      <c r="B27792" t="s">
        <v>56073</v>
      </c>
      <c r="C27792" t="s">
        <v>56074</v>
      </c>
      <c r="D27792" s="1">
        <v>42411.902465277781</v>
      </c>
      <c r="E27792">
        <v>3843</v>
      </c>
      <c r="F27792">
        <v>9584</v>
      </c>
    </row>
    <row r="27793" spans="1:8" x14ac:dyDescent="0.2">
      <c r="A27793">
        <v>6.9791901568827802E+17</v>
      </c>
      <c r="B27793" t="s">
        <v>56075</v>
      </c>
      <c r="C27793" t="s">
        <v>56076</v>
      </c>
      <c r="D27793" s="1">
        <v>42412.002708333333</v>
      </c>
      <c r="E27793">
        <v>1680</v>
      </c>
      <c r="F27793">
        <v>5487</v>
      </c>
      <c r="H27793" t="s">
        <v>616</v>
      </c>
    </row>
    <row r="27794" spans="1:8" x14ac:dyDescent="0.2">
      <c r="A27794">
        <v>6.9792295500789299E+17</v>
      </c>
      <c r="B27794" t="s">
        <v>56077</v>
      </c>
      <c r="C27794" t="s">
        <v>56078</v>
      </c>
      <c r="D27794" s="1">
        <v>42412.01357638889</v>
      </c>
      <c r="E27794">
        <v>1727</v>
      </c>
      <c r="F27794">
        <v>4689</v>
      </c>
      <c r="G27794" t="s">
        <v>546</v>
      </c>
    </row>
    <row r="27795" spans="1:8" x14ac:dyDescent="0.2">
      <c r="A27795">
        <v>6.9794423299729395E+17</v>
      </c>
      <c r="B27795" t="s">
        <v>56079</v>
      </c>
      <c r="C27795" t="s">
        <v>56080</v>
      </c>
      <c r="D27795" s="1">
        <v>42412.072291666664</v>
      </c>
      <c r="E27795">
        <v>2608</v>
      </c>
      <c r="F27795">
        <v>5644</v>
      </c>
      <c r="G27795" t="s">
        <v>89</v>
      </c>
      <c r="H27795" t="s">
        <v>56081</v>
      </c>
    </row>
    <row r="27796" spans="1:8" x14ac:dyDescent="0.2">
      <c r="A27796">
        <v>6.97949869961568E+17</v>
      </c>
      <c r="B27796" t="s">
        <v>56082</v>
      </c>
      <c r="C27796" t="s">
        <v>56083</v>
      </c>
      <c r="D27796" s="1">
        <v>42412.087847222225</v>
      </c>
      <c r="E27796">
        <v>2299</v>
      </c>
      <c r="F27796">
        <v>7948</v>
      </c>
      <c r="H27796" t="s">
        <v>390</v>
      </c>
    </row>
    <row r="27797" spans="1:8" x14ac:dyDescent="0.2">
      <c r="A27797">
        <v>6.9798559555406605E+17</v>
      </c>
      <c r="B27797" t="s">
        <v>56084</v>
      </c>
      <c r="C27797" t="s">
        <v>56085</v>
      </c>
      <c r="D27797" s="1">
        <v>42412.186435185184</v>
      </c>
      <c r="E27797">
        <v>4047</v>
      </c>
      <c r="F27797">
        <v>10218</v>
      </c>
      <c r="H27797" t="s">
        <v>616</v>
      </c>
    </row>
    <row r="27798" spans="1:8" x14ac:dyDescent="0.2">
      <c r="A27798">
        <v>6.9799626634579494E+17</v>
      </c>
      <c r="B27798" t="s">
        <v>56086</v>
      </c>
      <c r="C27798" t="s">
        <v>56087</v>
      </c>
      <c r="D27798" s="1">
        <v>42412.215879629628</v>
      </c>
      <c r="E27798">
        <v>2219</v>
      </c>
      <c r="F27798">
        <v>5468</v>
      </c>
    </row>
    <row r="27799" spans="1:8" x14ac:dyDescent="0.2">
      <c r="A27799">
        <v>6.9799870247724198E+17</v>
      </c>
      <c r="B27799" t="s">
        <v>56088</v>
      </c>
      <c r="C27799" t="s">
        <v>56089</v>
      </c>
      <c r="D27799" s="1">
        <v>42412.222604166665</v>
      </c>
      <c r="E27799">
        <v>3547</v>
      </c>
      <c r="F27799">
        <v>9577</v>
      </c>
    </row>
    <row r="27800" spans="1:8" x14ac:dyDescent="0.2">
      <c r="A27800">
        <v>6.9811525284463398E+17</v>
      </c>
      <c r="B27800" t="s">
        <v>56090</v>
      </c>
      <c r="C27800" t="s">
        <v>56091</v>
      </c>
      <c r="D27800" s="1">
        <v>42412.544224537036</v>
      </c>
      <c r="E27800">
        <v>5471</v>
      </c>
      <c r="F27800">
        <v>11504</v>
      </c>
    </row>
    <row r="27801" spans="1:8" x14ac:dyDescent="0.2">
      <c r="A27801">
        <v>6.9815667849630502E+17</v>
      </c>
      <c r="B27801" t="s">
        <v>56092</v>
      </c>
      <c r="C27801" t="s">
        <v>56093</v>
      </c>
      <c r="D27801" s="1">
        <v>42412.658530092594</v>
      </c>
      <c r="E27801">
        <v>2318</v>
      </c>
      <c r="F27801">
        <v>4299</v>
      </c>
      <c r="G27801" t="s">
        <v>89</v>
      </c>
    </row>
    <row r="27802" spans="1:8" x14ac:dyDescent="0.2">
      <c r="A27802">
        <v>6.9817956410788595E+17</v>
      </c>
      <c r="B27802" t="s">
        <v>56094</v>
      </c>
      <c r="C27802" t="s">
        <v>56095</v>
      </c>
      <c r="D27802" s="1">
        <v>42412.721689814818</v>
      </c>
      <c r="E27802">
        <v>1438</v>
      </c>
      <c r="F27802">
        <v>4430</v>
      </c>
      <c r="G27802" t="s">
        <v>89</v>
      </c>
    </row>
    <row r="27803" spans="1:8" x14ac:dyDescent="0.2">
      <c r="A27803">
        <v>6.9820551938364595E+17</v>
      </c>
      <c r="B27803" t="s">
        <v>56096</v>
      </c>
      <c r="C27803" t="s">
        <v>56097</v>
      </c>
      <c r="D27803" s="1">
        <v>42412.793310185189</v>
      </c>
      <c r="E27803">
        <v>2628</v>
      </c>
      <c r="F27803">
        <v>4758</v>
      </c>
    </row>
    <row r="27804" spans="1:8" x14ac:dyDescent="0.2">
      <c r="A27804">
        <v>6.9821048643793702E+17</v>
      </c>
      <c r="B27804" t="s">
        <v>56098</v>
      </c>
      <c r="C27804" t="s">
        <v>56099</v>
      </c>
      <c r="D27804" s="1">
        <v>42412.807013888887</v>
      </c>
      <c r="E27804">
        <v>2128</v>
      </c>
      <c r="F27804">
        <v>5270</v>
      </c>
    </row>
    <row r="27805" spans="1:8" x14ac:dyDescent="0.2">
      <c r="A27805">
        <v>6.9821054346789606E+17</v>
      </c>
      <c r="B27805" t="s">
        <v>56100</v>
      </c>
      <c r="C27805" t="s">
        <v>56101</v>
      </c>
      <c r="D27805" s="1">
        <v>42412.807175925926</v>
      </c>
      <c r="E27805">
        <v>1916</v>
      </c>
      <c r="F27805">
        <v>5413</v>
      </c>
    </row>
    <row r="27806" spans="1:8" x14ac:dyDescent="0.2">
      <c r="A27806">
        <v>6.9821992976239795E+17</v>
      </c>
      <c r="B27806" t="s">
        <v>56102</v>
      </c>
      <c r="C27806" t="s">
        <v>56103</v>
      </c>
      <c r="D27806" s="1">
        <v>42412.833078703705</v>
      </c>
      <c r="E27806">
        <v>1762</v>
      </c>
      <c r="F27806">
        <v>5205</v>
      </c>
      <c r="G27806" t="s">
        <v>89</v>
      </c>
    </row>
    <row r="27807" spans="1:8" x14ac:dyDescent="0.2">
      <c r="A27807">
        <v>6.9823157159427597E+17</v>
      </c>
      <c r="B27807" t="s">
        <v>56104</v>
      </c>
      <c r="C27807" t="s">
        <v>56105</v>
      </c>
      <c r="D27807" s="1">
        <v>42412.86519675926</v>
      </c>
      <c r="E27807">
        <v>4900</v>
      </c>
      <c r="F27807">
        <v>12387</v>
      </c>
      <c r="G27807" t="s">
        <v>89</v>
      </c>
    </row>
    <row r="27808" spans="1:8" x14ac:dyDescent="0.2">
      <c r="A27808">
        <v>6.9824270219495398E+17</v>
      </c>
      <c r="B27808" t="s">
        <v>56106</v>
      </c>
      <c r="C27808" t="s">
        <v>56107</v>
      </c>
      <c r="D27808" s="1">
        <v>42412.895914351851</v>
      </c>
      <c r="E27808">
        <v>1599</v>
      </c>
      <c r="F27808">
        <v>4929</v>
      </c>
      <c r="G27808" t="s">
        <v>215</v>
      </c>
    </row>
    <row r="27809" spans="1:8" x14ac:dyDescent="0.2">
      <c r="A27809">
        <v>6.9825411963150694E+17</v>
      </c>
      <c r="B27809" t="s">
        <v>56108</v>
      </c>
      <c r="C27809" t="s">
        <v>56109</v>
      </c>
      <c r="D27809" s="1">
        <v>42412.927418981482</v>
      </c>
      <c r="E27809">
        <v>1122</v>
      </c>
      <c r="F27809">
        <v>3629</v>
      </c>
      <c r="G27809" t="s">
        <v>576</v>
      </c>
      <c r="H27809" t="s">
        <v>390</v>
      </c>
    </row>
    <row r="27810" spans="1:8" x14ac:dyDescent="0.2">
      <c r="A27810">
        <v>6.9825961183352E+17</v>
      </c>
      <c r="B27810" t="s">
        <v>56110</v>
      </c>
      <c r="C27810" t="s">
        <v>56111</v>
      </c>
      <c r="D27810" s="1">
        <v>42412.94258101852</v>
      </c>
      <c r="E27810">
        <v>1364</v>
      </c>
      <c r="F27810">
        <v>4189</v>
      </c>
      <c r="G27810" t="s">
        <v>215</v>
      </c>
    </row>
    <row r="27811" spans="1:8" x14ac:dyDescent="0.2">
      <c r="A27811">
        <v>6.9826081386647104E+17</v>
      </c>
      <c r="B27811" t="s">
        <v>56112</v>
      </c>
      <c r="C27811" t="s">
        <v>56113</v>
      </c>
      <c r="D27811" s="1">
        <v>42412.945891203701</v>
      </c>
      <c r="E27811">
        <v>1455</v>
      </c>
      <c r="F27811">
        <v>4274</v>
      </c>
      <c r="G27811" t="s">
        <v>215</v>
      </c>
    </row>
    <row r="27812" spans="1:8" x14ac:dyDescent="0.2">
      <c r="A27812">
        <v>6.9826385975331597E+17</v>
      </c>
      <c r="B27812" t="s">
        <v>56114</v>
      </c>
      <c r="C27812" t="s">
        <v>56115</v>
      </c>
      <c r="D27812" s="1">
        <v>42412.954293981478</v>
      </c>
      <c r="E27812">
        <v>2371</v>
      </c>
      <c r="F27812">
        <v>5655</v>
      </c>
      <c r="G27812" t="s">
        <v>215</v>
      </c>
    </row>
    <row r="27813" spans="1:8" x14ac:dyDescent="0.2">
      <c r="A27813">
        <v>6.9828352124531904E+17</v>
      </c>
      <c r="B27813" t="s">
        <v>56116</v>
      </c>
      <c r="C27813" t="s">
        <v>56117</v>
      </c>
      <c r="D27813" s="1">
        <v>42413.008553240739</v>
      </c>
      <c r="E27813">
        <v>1818</v>
      </c>
      <c r="F27813">
        <v>4893</v>
      </c>
      <c r="H27813" t="s">
        <v>390</v>
      </c>
    </row>
    <row r="27814" spans="1:8" x14ac:dyDescent="0.2">
      <c r="A27814">
        <v>6.9830356523262298E+17</v>
      </c>
      <c r="B27814" t="s">
        <v>56118</v>
      </c>
      <c r="C27814" t="s">
        <v>56119</v>
      </c>
      <c r="D27814" s="1">
        <v>42413.06386574074</v>
      </c>
      <c r="E27814">
        <v>5429</v>
      </c>
      <c r="F27814">
        <v>11034</v>
      </c>
      <c r="H27814" t="s">
        <v>390</v>
      </c>
    </row>
    <row r="27815" spans="1:8" x14ac:dyDescent="0.2">
      <c r="A27815">
        <v>6.9833435607983296E+17</v>
      </c>
      <c r="B27815" t="s">
        <v>56120</v>
      </c>
      <c r="C27815" t="s">
        <v>56121</v>
      </c>
      <c r="D27815" s="1">
        <v>42413.148831018516</v>
      </c>
      <c r="E27815">
        <v>3109</v>
      </c>
      <c r="F27815">
        <v>9846</v>
      </c>
    </row>
    <row r="27816" spans="1:8" x14ac:dyDescent="0.2">
      <c r="A27816">
        <v>6.9833682134911706E+17</v>
      </c>
      <c r="B27816" t="s">
        <v>56122</v>
      </c>
      <c r="C27816" t="s">
        <v>56123</v>
      </c>
      <c r="D27816" s="1">
        <v>42413.155636574076</v>
      </c>
      <c r="E27816">
        <v>1050</v>
      </c>
      <c r="F27816">
        <v>4034</v>
      </c>
      <c r="G27816" t="s">
        <v>89</v>
      </c>
    </row>
    <row r="27817" spans="1:8" x14ac:dyDescent="0.2">
      <c r="A27817">
        <v>6.9833831520501299E+17</v>
      </c>
      <c r="B27817" t="s">
        <v>56124</v>
      </c>
      <c r="C27817" t="s">
        <v>56125</v>
      </c>
      <c r="D27817" s="1">
        <v>42413.159756944442</v>
      </c>
      <c r="E27817">
        <v>1219</v>
      </c>
      <c r="F27817">
        <v>3988</v>
      </c>
      <c r="G27817" t="s">
        <v>89</v>
      </c>
    </row>
    <row r="27818" spans="1:8" x14ac:dyDescent="0.2">
      <c r="A27818">
        <v>6.9837036636903795E+17</v>
      </c>
      <c r="B27818" t="s">
        <v>56126</v>
      </c>
      <c r="C27818" t="s">
        <v>56127</v>
      </c>
      <c r="D27818" s="1">
        <v>42413.248206018521</v>
      </c>
      <c r="E27818">
        <v>2089</v>
      </c>
      <c r="F27818">
        <v>8205</v>
      </c>
    </row>
    <row r="27819" spans="1:8" x14ac:dyDescent="0.2">
      <c r="A27819">
        <v>6.9852243084798298E+17</v>
      </c>
      <c r="B27819" t="s">
        <v>56128</v>
      </c>
      <c r="C27819" t="s">
        <v>56129</v>
      </c>
      <c r="D27819" s="1">
        <v>42413.667824074073</v>
      </c>
      <c r="E27819">
        <v>2236</v>
      </c>
      <c r="F27819">
        <v>4846</v>
      </c>
      <c r="H27819" t="s">
        <v>390</v>
      </c>
    </row>
    <row r="27820" spans="1:8" x14ac:dyDescent="0.2">
      <c r="A27820">
        <v>6.9852306035014003E+17</v>
      </c>
      <c r="B27820" t="s">
        <v>56130</v>
      </c>
      <c r="C27820" t="s">
        <v>56131</v>
      </c>
      <c r="D27820" s="1">
        <v>42413.669560185182</v>
      </c>
      <c r="E27820">
        <v>1139</v>
      </c>
      <c r="F27820">
        <v>3210</v>
      </c>
      <c r="G27820" t="s">
        <v>89</v>
      </c>
    </row>
    <row r="27821" spans="1:8" x14ac:dyDescent="0.2">
      <c r="A27821">
        <v>6.9852622152560998E+17</v>
      </c>
      <c r="B27821" t="s">
        <v>56132</v>
      </c>
      <c r="C27821" t="s">
        <v>56133</v>
      </c>
      <c r="D27821" s="1">
        <v>42413.67827546296</v>
      </c>
      <c r="E27821">
        <v>2898</v>
      </c>
      <c r="F27821">
        <v>4805</v>
      </c>
    </row>
    <row r="27822" spans="1:8" x14ac:dyDescent="0.2">
      <c r="A27822">
        <v>6.9854645530961101E+17</v>
      </c>
      <c r="B27822" t="s">
        <v>56134</v>
      </c>
      <c r="C27822" t="s">
        <v>56135</v>
      </c>
      <c r="D27822" s="1">
        <v>42413.7341087963</v>
      </c>
      <c r="E27822">
        <v>3249</v>
      </c>
      <c r="F27822">
        <v>5478</v>
      </c>
    </row>
    <row r="27823" spans="1:8" x14ac:dyDescent="0.2">
      <c r="A27823">
        <v>6.9854673565271603E+17</v>
      </c>
      <c r="B27823" t="s">
        <v>56136</v>
      </c>
      <c r="C27823" t="s">
        <v>56137</v>
      </c>
      <c r="D27823" s="1">
        <v>42413.734884259262</v>
      </c>
      <c r="E27823">
        <v>1771</v>
      </c>
      <c r="F27823">
        <v>4706</v>
      </c>
      <c r="H27823" t="s">
        <v>616</v>
      </c>
    </row>
    <row r="27824" spans="1:8" x14ac:dyDescent="0.2">
      <c r="A27824">
        <v>6.9854806664380006E+17</v>
      </c>
      <c r="B27824" t="s">
        <v>56138</v>
      </c>
      <c r="C27824" t="s">
        <v>56139</v>
      </c>
      <c r="D27824" s="1">
        <v>42413.738564814812</v>
      </c>
      <c r="E27824">
        <v>1160</v>
      </c>
      <c r="F27824">
        <v>3630</v>
      </c>
      <c r="G27824" t="s">
        <v>89</v>
      </c>
    </row>
    <row r="27825" spans="1:8" x14ac:dyDescent="0.2">
      <c r="A27825">
        <v>6.9854940108252698E+17</v>
      </c>
      <c r="B27825" t="s">
        <v>56140</v>
      </c>
      <c r="C27825" t="s">
        <v>56141</v>
      </c>
      <c r="D27825" s="1">
        <v>42413.742245370369</v>
      </c>
      <c r="E27825">
        <v>1411</v>
      </c>
      <c r="F27825">
        <v>3390</v>
      </c>
      <c r="G27825" t="s">
        <v>576</v>
      </c>
    </row>
    <row r="27826" spans="1:8" x14ac:dyDescent="0.2">
      <c r="A27826">
        <v>6.9854951766326003E+17</v>
      </c>
      <c r="B27826" t="s">
        <v>56142</v>
      </c>
      <c r="C27826" t="s">
        <v>56143</v>
      </c>
      <c r="D27826" s="1">
        <v>42413.742569444446</v>
      </c>
      <c r="E27826">
        <v>973</v>
      </c>
      <c r="F27826">
        <v>3121</v>
      </c>
      <c r="G27826" t="s">
        <v>487</v>
      </c>
    </row>
    <row r="27827" spans="1:8" x14ac:dyDescent="0.2">
      <c r="A27827">
        <v>6.9854988931629402E+17</v>
      </c>
      <c r="B27827" t="s">
        <v>56144</v>
      </c>
      <c r="C27827" t="s">
        <v>56145</v>
      </c>
      <c r="D27827" s="1">
        <v>42413.743587962963</v>
      </c>
      <c r="E27827">
        <v>1061</v>
      </c>
      <c r="F27827">
        <v>3620</v>
      </c>
      <c r="G27827" t="s">
        <v>576</v>
      </c>
    </row>
    <row r="27828" spans="1:8" x14ac:dyDescent="0.2">
      <c r="A27828">
        <v>6.9855193853159002E+17</v>
      </c>
      <c r="B27828" t="s">
        <v>56146</v>
      </c>
      <c r="C27828" t="s">
        <v>56147</v>
      </c>
      <c r="D27828" s="1">
        <v>42413.749247685184</v>
      </c>
      <c r="E27828">
        <v>1035</v>
      </c>
      <c r="F27828">
        <v>3224</v>
      </c>
      <c r="G27828" t="s">
        <v>56148</v>
      </c>
    </row>
    <row r="27829" spans="1:8" x14ac:dyDescent="0.2">
      <c r="A27829">
        <v>6.9855270928111603E+17</v>
      </c>
      <c r="B27829" t="s">
        <v>56149</v>
      </c>
      <c r="C27829" t="s">
        <v>56150</v>
      </c>
      <c r="D27829" s="1">
        <v>42413.751377314817</v>
      </c>
      <c r="E27829">
        <v>1328</v>
      </c>
      <c r="F27829">
        <v>3326</v>
      </c>
      <c r="G27829" t="s">
        <v>215</v>
      </c>
    </row>
    <row r="27830" spans="1:8" x14ac:dyDescent="0.2">
      <c r="A27830">
        <v>6.9855756725405594E+17</v>
      </c>
      <c r="B27830" t="s">
        <v>56151</v>
      </c>
      <c r="C27830" t="s">
        <v>56152</v>
      </c>
      <c r="D27830" s="1">
        <v>42413.764780092592</v>
      </c>
      <c r="E27830">
        <v>2423</v>
      </c>
      <c r="F27830">
        <v>4430</v>
      </c>
    </row>
    <row r="27831" spans="1:8" x14ac:dyDescent="0.2">
      <c r="A27831">
        <v>6.9855768383894694E+17</v>
      </c>
      <c r="B27831" t="s">
        <v>56153</v>
      </c>
      <c r="C27831" t="s">
        <v>56154</v>
      </c>
      <c r="D27831" s="1">
        <v>42413.765104166669</v>
      </c>
      <c r="E27831">
        <v>2407</v>
      </c>
      <c r="F27831">
        <v>5977</v>
      </c>
    </row>
    <row r="27832" spans="1:8" x14ac:dyDescent="0.2">
      <c r="A27832">
        <v>6.9856543784448794E+17</v>
      </c>
      <c r="B27832" t="s">
        <v>56155</v>
      </c>
      <c r="C27832" t="s">
        <v>56156</v>
      </c>
      <c r="D27832" s="1">
        <v>42413.786493055559</v>
      </c>
      <c r="E27832">
        <v>3120</v>
      </c>
      <c r="F27832">
        <v>7916</v>
      </c>
      <c r="G27832" t="s">
        <v>89</v>
      </c>
      <c r="H27832" t="s">
        <v>390</v>
      </c>
    </row>
    <row r="27833" spans="1:8" x14ac:dyDescent="0.2">
      <c r="A27833">
        <v>6.9856580912847206E+17</v>
      </c>
      <c r="B27833" t="s">
        <v>56157</v>
      </c>
      <c r="C27833" t="s">
        <v>56158</v>
      </c>
      <c r="D27833" s="1">
        <v>42413.787523148145</v>
      </c>
      <c r="E27833">
        <v>1069</v>
      </c>
      <c r="F27833">
        <v>3388</v>
      </c>
      <c r="G27833" t="s">
        <v>215</v>
      </c>
      <c r="H27833" t="s">
        <v>390</v>
      </c>
    </row>
    <row r="27834" spans="1:8" x14ac:dyDescent="0.2">
      <c r="A27834">
        <v>6.9858811299435302E+17</v>
      </c>
      <c r="B27834" t="s">
        <v>56159</v>
      </c>
      <c r="C27834" t="s">
        <v>56160</v>
      </c>
      <c r="D27834" s="1">
        <v>42413.849062499998</v>
      </c>
      <c r="E27834">
        <v>1665</v>
      </c>
      <c r="F27834">
        <v>5005</v>
      </c>
      <c r="G27834" t="s">
        <v>89</v>
      </c>
    </row>
    <row r="27835" spans="1:8" x14ac:dyDescent="0.2">
      <c r="A27835">
        <v>6.9858855808970701E+17</v>
      </c>
      <c r="B27835" t="s">
        <v>56161</v>
      </c>
      <c r="C27835" t="s">
        <v>56162</v>
      </c>
      <c r="D27835" s="1">
        <v>42413.850300925929</v>
      </c>
      <c r="E27835">
        <v>1603</v>
      </c>
      <c r="F27835">
        <v>4119</v>
      </c>
      <c r="G27835" t="s">
        <v>89</v>
      </c>
      <c r="H27835" t="s">
        <v>21349</v>
      </c>
    </row>
    <row r="27836" spans="1:8" x14ac:dyDescent="0.2">
      <c r="A27836">
        <v>6.9863458212033306E+17</v>
      </c>
      <c r="B27836" t="s">
        <v>56163</v>
      </c>
      <c r="C27836" t="s">
        <v>56164</v>
      </c>
      <c r="D27836" s="1">
        <v>42413.977303240739</v>
      </c>
      <c r="E27836">
        <v>1477</v>
      </c>
      <c r="F27836">
        <v>5758</v>
      </c>
    </row>
    <row r="27837" spans="1:8" x14ac:dyDescent="0.2">
      <c r="A27837">
        <v>6.9863636922938496E+17</v>
      </c>
      <c r="B27837" t="s">
        <v>56165</v>
      </c>
      <c r="C27837" t="s">
        <v>56166</v>
      </c>
      <c r="D27837" s="1">
        <v>42413.982233796298</v>
      </c>
      <c r="E27837">
        <v>5566</v>
      </c>
      <c r="F27837">
        <v>13885</v>
      </c>
    </row>
    <row r="27838" spans="1:8" x14ac:dyDescent="0.2">
      <c r="A27838">
        <v>6.9865811203160397E+17</v>
      </c>
      <c r="B27838" t="s">
        <v>56167</v>
      </c>
      <c r="C27838" t="s">
        <v>56168</v>
      </c>
      <c r="D27838" s="1">
        <v>42414.042233796295</v>
      </c>
      <c r="E27838">
        <v>2390</v>
      </c>
      <c r="F27838">
        <v>6985</v>
      </c>
    </row>
    <row r="27839" spans="1:8" x14ac:dyDescent="0.2">
      <c r="A27839">
        <v>6.9866082646353894E+17</v>
      </c>
      <c r="B27839" t="s">
        <v>56169</v>
      </c>
      <c r="C27839" t="s">
        <v>56170</v>
      </c>
      <c r="D27839" s="1">
        <v>42414.049722222226</v>
      </c>
      <c r="E27839">
        <v>2552</v>
      </c>
      <c r="F27839">
        <v>6532</v>
      </c>
      <c r="G27839" t="s">
        <v>89</v>
      </c>
    </row>
    <row r="27840" spans="1:8" x14ac:dyDescent="0.2">
      <c r="A27840">
        <v>6.9866122025835699E+17</v>
      </c>
      <c r="B27840" t="s">
        <v>56171</v>
      </c>
      <c r="C27840" t="s">
        <v>56172</v>
      </c>
      <c r="D27840" s="1">
        <v>42414.050810185188</v>
      </c>
      <c r="E27840">
        <v>3172</v>
      </c>
      <c r="F27840">
        <v>8360</v>
      </c>
    </row>
    <row r="27841" spans="1:8" x14ac:dyDescent="0.2">
      <c r="A27841">
        <v>6.9867750049107494E+17</v>
      </c>
      <c r="B27841" t="s">
        <v>56173</v>
      </c>
      <c r="C27841" t="s">
        <v>56174</v>
      </c>
      <c r="D27841" s="1">
        <v>42414.095729166664</v>
      </c>
      <c r="E27841">
        <v>3252</v>
      </c>
      <c r="F27841">
        <v>13130</v>
      </c>
      <c r="G27841" t="s">
        <v>89</v>
      </c>
      <c r="H27841" t="s">
        <v>390</v>
      </c>
    </row>
    <row r="27842" spans="1:8" x14ac:dyDescent="0.2">
      <c r="A27842">
        <v>6.9873957800240294E+17</v>
      </c>
      <c r="B27842" t="s">
        <v>56175</v>
      </c>
      <c r="C27842" t="s">
        <v>56176</v>
      </c>
      <c r="D27842" s="1">
        <v>42414.26703703704</v>
      </c>
      <c r="E27842">
        <v>2262</v>
      </c>
      <c r="F27842">
        <v>6600</v>
      </c>
      <c r="G27842" t="s">
        <v>89</v>
      </c>
      <c r="H27842" t="s">
        <v>390</v>
      </c>
    </row>
    <row r="27843" spans="1:8" x14ac:dyDescent="0.2">
      <c r="A27843">
        <v>6.9874035868819405E+17</v>
      </c>
      <c r="B27843" t="s">
        <v>56177</v>
      </c>
      <c r="C27843" t="s">
        <v>56178</v>
      </c>
      <c r="D27843" s="1">
        <v>42414.269189814811</v>
      </c>
      <c r="E27843">
        <v>2080</v>
      </c>
      <c r="F27843">
        <v>6974</v>
      </c>
    </row>
    <row r="27844" spans="1:8" x14ac:dyDescent="0.2">
      <c r="A27844">
        <v>6.9874296344745101E+17</v>
      </c>
      <c r="B27844" t="s">
        <v>56179</v>
      </c>
      <c r="C27844" t="s">
        <v>56180</v>
      </c>
      <c r="D27844" s="1">
        <v>42414.276377314818</v>
      </c>
      <c r="E27844">
        <v>2708</v>
      </c>
      <c r="F27844">
        <v>8123</v>
      </c>
      <c r="G27844" t="s">
        <v>89</v>
      </c>
      <c r="H27844" t="s">
        <v>390</v>
      </c>
    </row>
    <row r="27845" spans="1:8" x14ac:dyDescent="0.2">
      <c r="A27845">
        <v>6.9875164187344397E+17</v>
      </c>
      <c r="B27845" t="s">
        <v>56181</v>
      </c>
      <c r="C27845" t="s">
        <v>56182</v>
      </c>
      <c r="D27845" s="1">
        <v>42414.300324074073</v>
      </c>
      <c r="E27845">
        <v>2183</v>
      </c>
      <c r="F27845">
        <v>7052</v>
      </c>
    </row>
    <row r="27846" spans="1:8" x14ac:dyDescent="0.2">
      <c r="A27846">
        <v>6.9875290923696896E+17</v>
      </c>
      <c r="B27846" t="s">
        <v>56183</v>
      </c>
      <c r="C27846" t="s">
        <v>56184</v>
      </c>
      <c r="D27846" s="1">
        <v>42414.303819444445</v>
      </c>
      <c r="E27846">
        <v>2643</v>
      </c>
      <c r="F27846">
        <v>6811</v>
      </c>
      <c r="H27846" t="s">
        <v>390</v>
      </c>
    </row>
    <row r="27847" spans="1:8" x14ac:dyDescent="0.2">
      <c r="A27847">
        <v>6.9875514060249894E+17</v>
      </c>
      <c r="B27847" t="s">
        <v>56185</v>
      </c>
      <c r="C27847" t="s">
        <v>56186</v>
      </c>
      <c r="D27847" s="1">
        <v>42414.309976851851</v>
      </c>
      <c r="E27847">
        <v>4356</v>
      </c>
      <c r="F27847">
        <v>11626</v>
      </c>
      <c r="G27847" t="s">
        <v>89</v>
      </c>
      <c r="H27847" t="s">
        <v>390</v>
      </c>
    </row>
    <row r="27848" spans="1:8" x14ac:dyDescent="0.2">
      <c r="A27848">
        <v>6.9875851455934003E+17</v>
      </c>
      <c r="B27848" t="s">
        <v>56187</v>
      </c>
      <c r="C27848" t="s">
        <v>56188</v>
      </c>
      <c r="D27848" s="1">
        <v>42414.319282407407</v>
      </c>
      <c r="E27848">
        <v>3450</v>
      </c>
      <c r="F27848">
        <v>9074</v>
      </c>
      <c r="H27848" t="s">
        <v>616</v>
      </c>
    </row>
    <row r="27849" spans="1:8" x14ac:dyDescent="0.2">
      <c r="A27849">
        <v>6.9883731489476595E+17</v>
      </c>
      <c r="B27849" t="s">
        <v>56189</v>
      </c>
      <c r="C27849" t="s">
        <v>56190</v>
      </c>
      <c r="D27849" s="1">
        <v>42414.536736111113</v>
      </c>
      <c r="E27849">
        <v>1203</v>
      </c>
      <c r="F27849">
        <v>4681</v>
      </c>
      <c r="G27849" t="s">
        <v>215</v>
      </c>
    </row>
    <row r="27850" spans="1:8" x14ac:dyDescent="0.2">
      <c r="A27850">
        <v>6.98853277706784E+17</v>
      </c>
      <c r="B27850" t="s">
        <v>56191</v>
      </c>
      <c r="C27850" t="s">
        <v>56192</v>
      </c>
      <c r="D27850" s="1">
        <v>42414.580787037034</v>
      </c>
      <c r="E27850">
        <v>2551</v>
      </c>
      <c r="F27850">
        <v>7698</v>
      </c>
      <c r="G27850" t="s">
        <v>89</v>
      </c>
    </row>
    <row r="27851" spans="1:8" x14ac:dyDescent="0.2">
      <c r="A27851">
        <v>6.9885404644733299E+17</v>
      </c>
      <c r="B27851" t="s">
        <v>56193</v>
      </c>
      <c r="C27851" t="s">
        <v>56194</v>
      </c>
      <c r="D27851" s="1">
        <v>42414.582905092589</v>
      </c>
      <c r="E27851">
        <v>1657</v>
      </c>
      <c r="F27851">
        <v>5894</v>
      </c>
      <c r="G27851" t="s">
        <v>576</v>
      </c>
    </row>
    <row r="27852" spans="1:8" x14ac:dyDescent="0.2">
      <c r="A27852">
        <v>6.9888204806965197E+17</v>
      </c>
      <c r="B27852" t="s">
        <v>56195</v>
      </c>
      <c r="C27852" t="s">
        <v>56196</v>
      </c>
      <c r="D27852" s="1">
        <v>42414.660173611112</v>
      </c>
      <c r="E27852">
        <v>2974</v>
      </c>
      <c r="F27852">
        <v>6139</v>
      </c>
    </row>
    <row r="27853" spans="1:8" x14ac:dyDescent="0.2">
      <c r="A27853">
        <v>6.9888214529776397E+17</v>
      </c>
      <c r="B27853" t="s">
        <v>56197</v>
      </c>
      <c r="C27853" t="s">
        <v>56198</v>
      </c>
      <c r="D27853" s="1">
        <v>42414.660439814812</v>
      </c>
      <c r="E27853">
        <v>1097</v>
      </c>
      <c r="F27853">
        <v>5048</v>
      </c>
    </row>
    <row r="27854" spans="1:8" x14ac:dyDescent="0.2">
      <c r="A27854">
        <v>6.9892159746647194E+17</v>
      </c>
      <c r="B27854" t="s">
        <v>56199</v>
      </c>
      <c r="C27854" t="s">
        <v>56200</v>
      </c>
      <c r="D27854" s="1">
        <v>42414.769305555557</v>
      </c>
      <c r="E27854">
        <v>4115</v>
      </c>
      <c r="F27854">
        <v>10876</v>
      </c>
    </row>
    <row r="27855" spans="1:8" x14ac:dyDescent="0.2">
      <c r="A27855">
        <v>6.9897398889100902E+17</v>
      </c>
      <c r="B27855" t="s">
        <v>56201</v>
      </c>
      <c r="C27855" t="s">
        <v>56202</v>
      </c>
      <c r="D27855" s="1">
        <v>42414.913877314815</v>
      </c>
      <c r="E27855">
        <v>2766</v>
      </c>
      <c r="F27855">
        <v>9520</v>
      </c>
    </row>
    <row r="27856" spans="1:8" x14ac:dyDescent="0.2">
      <c r="A27856">
        <v>6.9897677611512998E+17</v>
      </c>
      <c r="B27856" t="s">
        <v>56203</v>
      </c>
      <c r="C27856" t="s">
        <v>56204</v>
      </c>
      <c r="D27856" s="1">
        <v>42414.921574074076</v>
      </c>
      <c r="E27856">
        <v>6277</v>
      </c>
      <c r="F27856">
        <v>18157</v>
      </c>
    </row>
    <row r="27857" spans="1:8" x14ac:dyDescent="0.2">
      <c r="A27857">
        <v>6.9897759884463706E+17</v>
      </c>
      <c r="B27857" t="s">
        <v>56205</v>
      </c>
      <c r="C27857" t="s">
        <v>56206</v>
      </c>
      <c r="D27857" s="1">
        <v>42414.923842592594</v>
      </c>
      <c r="E27857">
        <v>3120</v>
      </c>
      <c r="F27857">
        <v>10634</v>
      </c>
    </row>
    <row r="27858" spans="1:8" x14ac:dyDescent="0.2">
      <c r="A27858">
        <v>6.9899068071936E+17</v>
      </c>
      <c r="B27858" t="s">
        <v>56207</v>
      </c>
      <c r="C27858" t="s">
        <v>56208</v>
      </c>
      <c r="D27858" s="1">
        <v>42414.95994212963</v>
      </c>
      <c r="E27858">
        <v>3313</v>
      </c>
      <c r="F27858">
        <v>8553</v>
      </c>
    </row>
    <row r="27859" spans="1:8" x14ac:dyDescent="0.2">
      <c r="A27859">
        <v>6.9918771255380698E+17</v>
      </c>
      <c r="B27859" t="s">
        <v>56209</v>
      </c>
      <c r="C27859" t="s">
        <v>56210</v>
      </c>
      <c r="D27859" s="1">
        <v>42415.503645833334</v>
      </c>
      <c r="E27859">
        <v>2753</v>
      </c>
      <c r="F27859">
        <v>8477</v>
      </c>
    </row>
    <row r="27860" spans="1:8" x14ac:dyDescent="0.2">
      <c r="A27860">
        <v>6.9920753111838298E+17</v>
      </c>
      <c r="B27860" t="s">
        <v>56211</v>
      </c>
      <c r="C27860" t="s">
        <v>56212</v>
      </c>
      <c r="D27860" s="1">
        <v>42415.558333333334</v>
      </c>
      <c r="E27860">
        <v>2820</v>
      </c>
      <c r="F27860">
        <v>8467</v>
      </c>
    </row>
    <row r="27861" spans="1:8" x14ac:dyDescent="0.2">
      <c r="A27861">
        <v>6.9923046613051302E+17</v>
      </c>
      <c r="B27861" t="s">
        <v>56213</v>
      </c>
      <c r="C27861" t="s">
        <v>56214</v>
      </c>
      <c r="D27861" s="1">
        <v>42415.621620370373</v>
      </c>
      <c r="E27861">
        <v>2533</v>
      </c>
      <c r="F27861">
        <v>7266</v>
      </c>
    </row>
    <row r="27862" spans="1:8" x14ac:dyDescent="0.2">
      <c r="A27862">
        <v>6.9923282499028506E+17</v>
      </c>
      <c r="B27862" t="s">
        <v>56215</v>
      </c>
      <c r="C27862" t="s">
        <v>56216</v>
      </c>
      <c r="D27862" s="1">
        <v>42415.628136574072</v>
      </c>
      <c r="E27862">
        <v>5875</v>
      </c>
      <c r="F27862">
        <v>14842</v>
      </c>
    </row>
    <row r="27863" spans="1:8" x14ac:dyDescent="0.2">
      <c r="A27863">
        <v>6.9928320302729203E+17</v>
      </c>
      <c r="B27863" t="s">
        <v>56217</v>
      </c>
      <c r="C27863" t="s">
        <v>56218</v>
      </c>
      <c r="D27863" s="1">
        <v>42415.767152777778</v>
      </c>
      <c r="E27863">
        <v>1900</v>
      </c>
      <c r="F27863">
        <v>5704</v>
      </c>
    </row>
    <row r="27864" spans="1:8" x14ac:dyDescent="0.2">
      <c r="A27864">
        <v>6.9928324850610496E+17</v>
      </c>
      <c r="B27864" t="s">
        <v>56219</v>
      </c>
      <c r="C27864" t="s">
        <v>56220</v>
      </c>
      <c r="D27864" s="1">
        <v>42415.767280092594</v>
      </c>
      <c r="E27864">
        <v>2362</v>
      </c>
      <c r="F27864">
        <v>5352</v>
      </c>
    </row>
    <row r="27865" spans="1:8" x14ac:dyDescent="0.2">
      <c r="A27865">
        <v>6.9928445528288397E+17</v>
      </c>
      <c r="B27865" t="s">
        <v>56221</v>
      </c>
      <c r="C27865" t="s">
        <v>56222</v>
      </c>
      <c r="D27865" s="1">
        <v>42415.770601851851</v>
      </c>
      <c r="E27865">
        <v>2623</v>
      </c>
      <c r="F27865">
        <v>6060</v>
      </c>
    </row>
    <row r="27866" spans="1:8" x14ac:dyDescent="0.2">
      <c r="A27866">
        <v>6.9932812663186995E+17</v>
      </c>
      <c r="B27866" t="s">
        <v>56223</v>
      </c>
      <c r="C27866" t="s">
        <v>56224</v>
      </c>
      <c r="D27866" s="1">
        <v>42415.891111111108</v>
      </c>
      <c r="E27866">
        <v>2618</v>
      </c>
      <c r="F27866">
        <v>5822</v>
      </c>
      <c r="H27866" t="s">
        <v>616</v>
      </c>
    </row>
    <row r="27867" spans="1:8" x14ac:dyDescent="0.2">
      <c r="A27867">
        <v>6.9934141344887104E+17</v>
      </c>
      <c r="B27867" t="s">
        <v>56225</v>
      </c>
      <c r="C27867" t="s">
        <v>56226</v>
      </c>
      <c r="D27867" s="1">
        <v>42415.927777777775</v>
      </c>
      <c r="E27867">
        <v>2967</v>
      </c>
      <c r="F27867">
        <v>8430</v>
      </c>
      <c r="H27867" t="s">
        <v>390</v>
      </c>
    </row>
    <row r="27868" spans="1:8" x14ac:dyDescent="0.2">
      <c r="A27868">
        <v>6.9944144204181504E+17</v>
      </c>
      <c r="B27868" t="s">
        <v>56227</v>
      </c>
      <c r="C27868" t="s">
        <v>56228</v>
      </c>
      <c r="D27868" s="1">
        <v>42416.20380787037</v>
      </c>
      <c r="E27868">
        <v>3422</v>
      </c>
      <c r="F27868">
        <v>10412</v>
      </c>
      <c r="H27868" t="s">
        <v>390</v>
      </c>
    </row>
    <row r="27869" spans="1:8" x14ac:dyDescent="0.2">
      <c r="A27869">
        <v>6.9944773160613005E+17</v>
      </c>
      <c r="B27869" t="s">
        <v>56229</v>
      </c>
      <c r="C27869" t="s">
        <v>56230</v>
      </c>
      <c r="D27869" s="1">
        <v>42416.22115740741</v>
      </c>
      <c r="E27869">
        <v>2956</v>
      </c>
      <c r="F27869">
        <v>7880</v>
      </c>
      <c r="H27869" t="s">
        <v>390</v>
      </c>
    </row>
    <row r="27870" spans="1:8" x14ac:dyDescent="0.2">
      <c r="A27870">
        <v>6.9954680514352294E+17</v>
      </c>
      <c r="B27870" t="s">
        <v>56231</v>
      </c>
      <c r="C27870" t="s">
        <v>56232</v>
      </c>
      <c r="D27870" s="1">
        <v>42416.49454861111</v>
      </c>
      <c r="E27870">
        <v>1750</v>
      </c>
      <c r="F27870">
        <v>6745</v>
      </c>
    </row>
    <row r="27871" spans="1:8" x14ac:dyDescent="0.2">
      <c r="A27871">
        <v>6.9955432562288602E+17</v>
      </c>
      <c r="B27871" t="s">
        <v>56233</v>
      </c>
      <c r="C27871" t="s">
        <v>56234</v>
      </c>
      <c r="D27871" s="1">
        <v>42416.515300925923</v>
      </c>
      <c r="E27871">
        <v>2652</v>
      </c>
      <c r="F27871">
        <v>8119</v>
      </c>
    </row>
    <row r="27872" spans="1:8" x14ac:dyDescent="0.2">
      <c r="A27872">
        <v>6.9957322163342502E+17</v>
      </c>
      <c r="B27872" t="s">
        <v>56235</v>
      </c>
      <c r="C27872" t="s">
        <v>56236</v>
      </c>
      <c r="D27872" s="1">
        <v>42416.567453703705</v>
      </c>
      <c r="E27872">
        <v>3490</v>
      </c>
      <c r="F27872">
        <v>8228</v>
      </c>
      <c r="H27872" t="s">
        <v>390</v>
      </c>
    </row>
    <row r="27873" spans="1:8" x14ac:dyDescent="0.2">
      <c r="A27873">
        <v>6.9965440148144896E+17</v>
      </c>
      <c r="B27873" t="s">
        <v>56237</v>
      </c>
      <c r="C27873" t="s">
        <v>56238</v>
      </c>
      <c r="D27873" s="1">
        <v>42416.791458333333</v>
      </c>
      <c r="E27873">
        <v>1277</v>
      </c>
      <c r="F27873">
        <v>4229</v>
      </c>
      <c r="G27873" t="e">
        <f>PHussionWYFF</f>
        <v>#NAME?</v>
      </c>
      <c r="H27873" t="s">
        <v>390</v>
      </c>
    </row>
    <row r="27874" spans="1:8" x14ac:dyDescent="0.2">
      <c r="A27874">
        <v>6.9965981142055296E+17</v>
      </c>
      <c r="B27874" t="s">
        <v>56239</v>
      </c>
      <c r="C27874" t="s">
        <v>56240</v>
      </c>
      <c r="D27874" s="1">
        <v>42416.806388888886</v>
      </c>
      <c r="E27874">
        <v>1713</v>
      </c>
      <c r="F27874">
        <v>5408</v>
      </c>
      <c r="H27874" t="s">
        <v>616</v>
      </c>
    </row>
    <row r="27875" spans="1:8" x14ac:dyDescent="0.2">
      <c r="A27875">
        <v>6.9970225879203405E+17</v>
      </c>
      <c r="B27875" t="s">
        <v>56241</v>
      </c>
      <c r="C27875" t="s">
        <v>56242</v>
      </c>
      <c r="D27875" s="1">
        <v>42416.923518518517</v>
      </c>
      <c r="E27875">
        <v>2621</v>
      </c>
      <c r="F27875">
        <v>8539</v>
      </c>
    </row>
    <row r="27876" spans="1:8" x14ac:dyDescent="0.2">
      <c r="A27876">
        <v>6.9972858457594598E+17</v>
      </c>
      <c r="B27876" t="s">
        <v>56243</v>
      </c>
      <c r="C27876" t="s">
        <v>56244</v>
      </c>
      <c r="D27876" s="1">
        <v>42416.996168981481</v>
      </c>
      <c r="E27876">
        <v>2710</v>
      </c>
      <c r="F27876">
        <v>6760</v>
      </c>
      <c r="H27876" t="s">
        <v>616</v>
      </c>
    </row>
    <row r="27877" spans="1:8" x14ac:dyDescent="0.2">
      <c r="A27877">
        <v>6.997339701588E+17</v>
      </c>
      <c r="B27877" t="s">
        <v>56245</v>
      </c>
      <c r="C27877" t="s">
        <v>56246</v>
      </c>
      <c r="D27877" s="1">
        <v>42417.011030092595</v>
      </c>
      <c r="E27877">
        <v>1397</v>
      </c>
      <c r="F27877">
        <v>4012</v>
      </c>
      <c r="G27877" t="s">
        <v>576</v>
      </c>
      <c r="H27877" t="s">
        <v>616</v>
      </c>
    </row>
    <row r="27878" spans="1:8" x14ac:dyDescent="0.2">
      <c r="A27878">
        <v>6.9979146953259405E+17</v>
      </c>
      <c r="B27878" t="s">
        <v>56247</v>
      </c>
      <c r="C27878" t="s">
        <v>56248</v>
      </c>
      <c r="D27878" s="1">
        <v>42417.169699074075</v>
      </c>
      <c r="E27878">
        <v>2543</v>
      </c>
      <c r="F27878">
        <v>5880</v>
      </c>
      <c r="G27878" t="s">
        <v>215</v>
      </c>
    </row>
    <row r="27879" spans="1:8" x14ac:dyDescent="0.2">
      <c r="A27879">
        <v>6.9979360896319795E+17</v>
      </c>
      <c r="B27879" t="s">
        <v>56249</v>
      </c>
      <c r="C27879" t="s">
        <v>56250</v>
      </c>
      <c r="D27879" s="1">
        <v>42417.17560185185</v>
      </c>
      <c r="E27879">
        <v>2141</v>
      </c>
      <c r="F27879">
        <v>5377</v>
      </c>
      <c r="G27879" t="s">
        <v>89</v>
      </c>
    </row>
    <row r="27880" spans="1:8" x14ac:dyDescent="0.2">
      <c r="A27880">
        <v>6.9979478450910797E+17</v>
      </c>
      <c r="B27880" t="s">
        <v>56251</v>
      </c>
      <c r="C27880" t="s">
        <v>56252</v>
      </c>
      <c r="D27880" s="1">
        <v>42417.178842592592</v>
      </c>
      <c r="E27880">
        <v>1755</v>
      </c>
      <c r="F27880">
        <v>4177</v>
      </c>
      <c r="G27880" t="s">
        <v>576</v>
      </c>
    </row>
    <row r="27881" spans="1:8" x14ac:dyDescent="0.2">
      <c r="A27881">
        <v>6.9980160717794496E+17</v>
      </c>
      <c r="B27881" t="s">
        <v>56253</v>
      </c>
      <c r="C27881" t="s">
        <v>56254</v>
      </c>
      <c r="D27881" s="1">
        <v>42417.19767361111</v>
      </c>
      <c r="E27881">
        <v>1786</v>
      </c>
      <c r="F27881">
        <v>4217</v>
      </c>
      <c r="G27881" t="s">
        <v>576</v>
      </c>
    </row>
    <row r="27882" spans="1:8" x14ac:dyDescent="0.2">
      <c r="A27882">
        <v>6.9980253199262899E+17</v>
      </c>
      <c r="B27882" t="s">
        <v>56255</v>
      </c>
      <c r="C27882" t="s">
        <v>56256</v>
      </c>
      <c r="D27882" s="1">
        <v>42417.200219907405</v>
      </c>
      <c r="E27882">
        <v>3548</v>
      </c>
      <c r="F27882">
        <v>8720</v>
      </c>
      <c r="G27882" t="s">
        <v>487</v>
      </c>
    </row>
    <row r="27883" spans="1:8" x14ac:dyDescent="0.2">
      <c r="A27883">
        <v>6.9980513603884595E+17</v>
      </c>
      <c r="B27883" t="s">
        <v>56257</v>
      </c>
      <c r="C27883" t="s">
        <v>56258</v>
      </c>
      <c r="D27883" s="1">
        <v>42417.207407407404</v>
      </c>
      <c r="E27883">
        <v>4197</v>
      </c>
      <c r="F27883">
        <v>12421</v>
      </c>
      <c r="G27883" t="s">
        <v>89</v>
      </c>
    </row>
    <row r="27884" spans="1:8" x14ac:dyDescent="0.2">
      <c r="A27884">
        <v>6.9990963427926797E+17</v>
      </c>
      <c r="B27884" t="s">
        <v>56259</v>
      </c>
      <c r="C27884" t="s">
        <v>56260</v>
      </c>
      <c r="D27884" s="1">
        <v>42417.495775462965</v>
      </c>
      <c r="E27884">
        <v>1962</v>
      </c>
      <c r="F27884">
        <v>4220</v>
      </c>
      <c r="G27884" t="s">
        <v>576</v>
      </c>
      <c r="H27884" t="s">
        <v>616</v>
      </c>
    </row>
    <row r="27885" spans="1:8" x14ac:dyDescent="0.2">
      <c r="A27885">
        <v>6.9991324325133901E+17</v>
      </c>
      <c r="B27885" t="s">
        <v>56261</v>
      </c>
      <c r="C27885" t="s">
        <v>56262</v>
      </c>
      <c r="D27885" s="1">
        <v>42417.505729166667</v>
      </c>
      <c r="E27885">
        <v>7780</v>
      </c>
      <c r="F27885">
        <v>19564</v>
      </c>
    </row>
    <row r="27886" spans="1:8" x14ac:dyDescent="0.2">
      <c r="A27886">
        <v>6.9996649881993997E+17</v>
      </c>
      <c r="B27886" t="s">
        <v>56263</v>
      </c>
      <c r="C27886" t="s">
        <v>56264</v>
      </c>
      <c r="D27886" s="1">
        <v>42417.652685185189</v>
      </c>
      <c r="E27886">
        <v>2384</v>
      </c>
      <c r="F27886">
        <v>4926</v>
      </c>
      <c r="G27886" t="s">
        <v>215</v>
      </c>
    </row>
    <row r="27887" spans="1:8" x14ac:dyDescent="0.2">
      <c r="A27887">
        <v>6.9996663391852506E+17</v>
      </c>
      <c r="B27887" t="s">
        <v>56265</v>
      </c>
      <c r="C27887" t="s">
        <v>56266</v>
      </c>
      <c r="D27887" s="1">
        <v>42417.653055555558</v>
      </c>
      <c r="E27887">
        <v>2772</v>
      </c>
      <c r="F27887">
        <v>7165</v>
      </c>
    </row>
    <row r="27888" spans="1:8" x14ac:dyDescent="0.2">
      <c r="A27888">
        <v>6.9996880431146995E+17</v>
      </c>
      <c r="B27888" t="s">
        <v>56267</v>
      </c>
      <c r="C27888" t="s">
        <v>56268</v>
      </c>
      <c r="D27888" s="1">
        <v>42417.659050925926</v>
      </c>
      <c r="E27888">
        <v>24220</v>
      </c>
      <c r="F27888">
        <v>10595</v>
      </c>
      <c r="G27888" t="s">
        <v>89</v>
      </c>
    </row>
    <row r="27889" spans="1:8" x14ac:dyDescent="0.2">
      <c r="A27889">
        <v>6.9998930633365005E+17</v>
      </c>
      <c r="B27889" t="s">
        <v>56269</v>
      </c>
      <c r="C27889" t="s">
        <v>56270</v>
      </c>
      <c r="D27889" s="1">
        <v>42417.715624999997</v>
      </c>
      <c r="E27889">
        <v>3256</v>
      </c>
      <c r="F27889">
        <v>7234</v>
      </c>
      <c r="G27889" t="s">
        <v>89</v>
      </c>
    </row>
    <row r="27890" spans="1:8" x14ac:dyDescent="0.2">
      <c r="A27890">
        <v>6.9998953218013504E+17</v>
      </c>
      <c r="B27890" t="s">
        <v>56271</v>
      </c>
      <c r="C27890" t="s">
        <v>56272</v>
      </c>
      <c r="D27890" s="1">
        <v>42417.716249999998</v>
      </c>
      <c r="E27890">
        <v>7906</v>
      </c>
      <c r="F27890">
        <v>15525</v>
      </c>
    </row>
    <row r="27891" spans="1:8" x14ac:dyDescent="0.2">
      <c r="A27891">
        <v>6.9999234711598195E+17</v>
      </c>
      <c r="B27891" t="s">
        <v>56273</v>
      </c>
      <c r="C27891" t="s">
        <v>56274</v>
      </c>
      <c r="D27891" s="1">
        <v>42417.724016203705</v>
      </c>
      <c r="E27891">
        <v>3206</v>
      </c>
      <c r="F27891">
        <v>6740</v>
      </c>
      <c r="H27891" t="s">
        <v>616</v>
      </c>
    </row>
    <row r="27892" spans="1:8" x14ac:dyDescent="0.2">
      <c r="A27892">
        <v>6.9999460626458598E+17</v>
      </c>
      <c r="B27892" t="s">
        <v>56275</v>
      </c>
      <c r="C27892" t="s">
        <v>56276</v>
      </c>
      <c r="D27892" s="1">
        <v>42417.730254629627</v>
      </c>
      <c r="E27892">
        <v>3908</v>
      </c>
      <c r="F27892">
        <v>8073</v>
      </c>
      <c r="H27892" t="s">
        <v>616</v>
      </c>
    </row>
    <row r="27893" spans="1:8" x14ac:dyDescent="0.2">
      <c r="A27893">
        <v>6.9999544971815296E+17</v>
      </c>
      <c r="B27893" t="s">
        <v>56277</v>
      </c>
      <c r="C27893" t="s">
        <v>56278</v>
      </c>
      <c r="D27893" s="1">
        <v>42417.732581018521</v>
      </c>
      <c r="E27893">
        <v>4274</v>
      </c>
      <c r="F27893">
        <v>9193</v>
      </c>
      <c r="H27893" t="s">
        <v>616</v>
      </c>
    </row>
    <row r="27894" spans="1:8" x14ac:dyDescent="0.2">
      <c r="A27894">
        <v>7.0009677545413798E+17</v>
      </c>
      <c r="B27894" t="s">
        <v>56279</v>
      </c>
      <c r="C27894" t="s">
        <v>56280</v>
      </c>
      <c r="D27894" s="1">
        <v>42418.012187499997</v>
      </c>
      <c r="E27894">
        <v>2169</v>
      </c>
      <c r="F27894">
        <v>4310</v>
      </c>
      <c r="H27894" t="s">
        <v>13093</v>
      </c>
    </row>
    <row r="27895" spans="1:8" x14ac:dyDescent="0.2">
      <c r="A27895">
        <v>7.0026964378995494E+17</v>
      </c>
      <c r="B27895" t="s">
        <v>56281</v>
      </c>
      <c r="C27895" t="s">
        <v>56282</v>
      </c>
      <c r="D27895" s="1">
        <v>42418.489212962966</v>
      </c>
      <c r="E27895">
        <v>3292</v>
      </c>
      <c r="F27895">
        <v>7612</v>
      </c>
    </row>
    <row r="27896" spans="1:8" x14ac:dyDescent="0.2">
      <c r="A27896">
        <v>7.0027193527663398E+17</v>
      </c>
      <c r="B27896" t="s">
        <v>56283</v>
      </c>
      <c r="C27896" t="s">
        <v>56284</v>
      </c>
      <c r="D27896" s="1">
        <v>42418.495532407411</v>
      </c>
      <c r="E27896">
        <v>3646</v>
      </c>
      <c r="F27896">
        <v>9095</v>
      </c>
    </row>
    <row r="27897" spans="1:8" x14ac:dyDescent="0.2">
      <c r="A27897">
        <v>7.0028001310752294E+17</v>
      </c>
      <c r="B27897" t="s">
        <v>56285</v>
      </c>
      <c r="C27897" t="s">
        <v>56286</v>
      </c>
      <c r="D27897" s="1">
        <v>42418.517824074072</v>
      </c>
      <c r="E27897">
        <v>2734</v>
      </c>
      <c r="F27897">
        <v>6542</v>
      </c>
    </row>
    <row r="27898" spans="1:8" x14ac:dyDescent="0.2">
      <c r="A27898">
        <v>7.0029539184205798E+17</v>
      </c>
      <c r="B27898" t="s">
        <v>56287</v>
      </c>
      <c r="C27898" t="s">
        <v>56288</v>
      </c>
      <c r="D27898" s="1">
        <v>42418.560254629629</v>
      </c>
      <c r="E27898">
        <v>2789</v>
      </c>
      <c r="F27898">
        <v>6524</v>
      </c>
    </row>
    <row r="27899" spans="1:8" x14ac:dyDescent="0.2">
      <c r="A27899">
        <v>7.0030653172049894E+17</v>
      </c>
      <c r="B27899" t="s">
        <v>56289</v>
      </c>
      <c r="C27899" t="s">
        <v>56290</v>
      </c>
      <c r="D27899" s="1">
        <v>42418.590995370374</v>
      </c>
      <c r="E27899">
        <v>3245</v>
      </c>
      <c r="F27899">
        <v>7221</v>
      </c>
      <c r="H27899" t="s">
        <v>390</v>
      </c>
    </row>
    <row r="27900" spans="1:8" x14ac:dyDescent="0.2">
      <c r="A27900">
        <v>7.0031077768159206E+17</v>
      </c>
      <c r="B27900" t="s">
        <v>56291</v>
      </c>
      <c r="C27900" t="s">
        <v>56292</v>
      </c>
      <c r="D27900" s="1">
        <v>42418.602719907409</v>
      </c>
      <c r="E27900">
        <v>2772</v>
      </c>
      <c r="F27900">
        <v>5593</v>
      </c>
      <c r="H27900" t="s">
        <v>616</v>
      </c>
    </row>
    <row r="27901" spans="1:8" x14ac:dyDescent="0.2">
      <c r="A27901">
        <v>7.0031146173485005E+17</v>
      </c>
      <c r="B27901" t="s">
        <v>56293</v>
      </c>
      <c r="C27901" t="s">
        <v>56294</v>
      </c>
      <c r="D27901" s="1">
        <v>42418.60460648148</v>
      </c>
      <c r="E27901">
        <v>3824</v>
      </c>
      <c r="F27901">
        <v>8272</v>
      </c>
      <c r="H27901" t="s">
        <v>390</v>
      </c>
    </row>
    <row r="27902" spans="1:8" x14ac:dyDescent="0.2">
      <c r="A27902">
        <v>7.0032027062045402E+17</v>
      </c>
      <c r="B27902" t="s">
        <v>56295</v>
      </c>
      <c r="C27902" t="s">
        <v>56296</v>
      </c>
      <c r="D27902" s="1">
        <v>42418.628912037035</v>
      </c>
      <c r="E27902">
        <v>2740</v>
      </c>
      <c r="F27902">
        <v>5901</v>
      </c>
      <c r="G27902" t="s">
        <v>215</v>
      </c>
    </row>
    <row r="27903" spans="1:8" x14ac:dyDescent="0.2">
      <c r="A27903">
        <v>7.0032169878099098E+17</v>
      </c>
      <c r="B27903" t="s">
        <v>56297</v>
      </c>
      <c r="C27903" t="s">
        <v>56298</v>
      </c>
      <c r="D27903" s="1">
        <v>42418.632847222223</v>
      </c>
      <c r="E27903">
        <v>3848</v>
      </c>
      <c r="F27903">
        <v>9831</v>
      </c>
    </row>
    <row r="27904" spans="1:8" x14ac:dyDescent="0.2">
      <c r="A27904">
        <v>7.0038114639219494E+17</v>
      </c>
      <c r="B27904" t="s">
        <v>56299</v>
      </c>
      <c r="C27904" t="s">
        <v>56300</v>
      </c>
      <c r="D27904" s="1">
        <v>42418.796898148146</v>
      </c>
      <c r="E27904">
        <v>3849</v>
      </c>
      <c r="F27904">
        <v>7312</v>
      </c>
    </row>
    <row r="27905" spans="1:8" x14ac:dyDescent="0.2">
      <c r="A27905">
        <v>7.0041306559511296E+17</v>
      </c>
      <c r="B27905" t="s">
        <v>56301</v>
      </c>
      <c r="C27905" t="s">
        <v>56302</v>
      </c>
      <c r="D27905" s="1">
        <v>42418.884976851848</v>
      </c>
      <c r="E27905">
        <v>2211</v>
      </c>
      <c r="F27905">
        <v>4017</v>
      </c>
      <c r="H27905" t="s">
        <v>616</v>
      </c>
    </row>
    <row r="27906" spans="1:8" x14ac:dyDescent="0.2">
      <c r="A27906">
        <v>7.0041349458008397E+17</v>
      </c>
      <c r="B27906" t="s">
        <v>56303</v>
      </c>
      <c r="C27906" t="s">
        <v>56304</v>
      </c>
      <c r="D27906" s="1">
        <v>42418.886157407411</v>
      </c>
      <c r="E27906">
        <v>2476</v>
      </c>
      <c r="F27906">
        <v>5155</v>
      </c>
      <c r="H27906" t="s">
        <v>616</v>
      </c>
    </row>
    <row r="27907" spans="1:8" x14ac:dyDescent="0.2">
      <c r="A27907">
        <v>7.0047196052698701E+17</v>
      </c>
      <c r="B27907" t="s">
        <v>56305</v>
      </c>
      <c r="C27907" t="s">
        <v>56306</v>
      </c>
      <c r="D27907" s="1">
        <v>42419.047500000001</v>
      </c>
      <c r="E27907">
        <v>3509</v>
      </c>
      <c r="F27907">
        <v>7747</v>
      </c>
      <c r="H27907" t="s">
        <v>616</v>
      </c>
    </row>
    <row r="27908" spans="1:8" x14ac:dyDescent="0.2">
      <c r="A27908">
        <v>7.0047285635069094E+17</v>
      </c>
      <c r="B27908" t="s">
        <v>56307</v>
      </c>
      <c r="C27908" t="s">
        <v>56308</v>
      </c>
      <c r="D27908" s="1">
        <v>42419.04996527778</v>
      </c>
      <c r="E27908">
        <v>2562</v>
      </c>
      <c r="F27908">
        <v>5748</v>
      </c>
      <c r="G27908" t="s">
        <v>487</v>
      </c>
      <c r="H27908" t="s">
        <v>616</v>
      </c>
    </row>
    <row r="27909" spans="1:8" x14ac:dyDescent="0.2">
      <c r="A27909">
        <v>7.0056284509680397E+17</v>
      </c>
      <c r="B27909" t="s">
        <v>56309</v>
      </c>
      <c r="C27909" t="s">
        <v>56310</v>
      </c>
      <c r="D27909" s="1">
        <v>42419.29828703704</v>
      </c>
      <c r="E27909">
        <v>2057</v>
      </c>
      <c r="F27909">
        <v>5451</v>
      </c>
      <c r="G27909" t="s">
        <v>576</v>
      </c>
    </row>
    <row r="27910" spans="1:8" x14ac:dyDescent="0.2">
      <c r="A27910">
        <v>7.0075488312588595E+17</v>
      </c>
      <c r="B27910" t="s">
        <v>56311</v>
      </c>
      <c r="C27910" t="s">
        <v>56312</v>
      </c>
      <c r="D27910" s="1">
        <v>42419.828217592592</v>
      </c>
      <c r="E27910">
        <v>2215</v>
      </c>
      <c r="F27910">
        <v>6110</v>
      </c>
      <c r="H27910" t="s">
        <v>390</v>
      </c>
    </row>
    <row r="27911" spans="1:8" x14ac:dyDescent="0.2">
      <c r="A27911">
        <v>7.0075593142082304E+17</v>
      </c>
      <c r="B27911" t="s">
        <v>56313</v>
      </c>
      <c r="C27911" t="s">
        <v>56314</v>
      </c>
      <c r="D27911" s="1">
        <v>42419.831111111111</v>
      </c>
      <c r="E27911">
        <v>1417</v>
      </c>
      <c r="F27911">
        <v>3873</v>
      </c>
      <c r="G27911" t="s">
        <v>89</v>
      </c>
      <c r="H27911" t="s">
        <v>13093</v>
      </c>
    </row>
    <row r="27912" spans="1:8" x14ac:dyDescent="0.2">
      <c r="A27912">
        <v>7.0077901840514995E+17</v>
      </c>
      <c r="B27912" t="s">
        <v>56315</v>
      </c>
      <c r="C27912" t="s">
        <v>56316</v>
      </c>
      <c r="D27912" s="1">
        <v>42419.894814814812</v>
      </c>
      <c r="E27912">
        <v>2155</v>
      </c>
      <c r="F27912">
        <v>5426</v>
      </c>
      <c r="H27912" t="s">
        <v>390</v>
      </c>
    </row>
    <row r="27913" spans="1:8" x14ac:dyDescent="0.2">
      <c r="A27913">
        <v>7.0077913998544E+17</v>
      </c>
      <c r="B27913" t="s">
        <v>56317</v>
      </c>
      <c r="C27913" t="s">
        <v>56318</v>
      </c>
      <c r="D27913" s="1">
        <v>42419.895150462966</v>
      </c>
      <c r="E27913">
        <v>1488</v>
      </c>
      <c r="F27913">
        <v>4556</v>
      </c>
    </row>
    <row r="27914" spans="1:8" x14ac:dyDescent="0.2">
      <c r="A27914">
        <v>7.0077922671531597E+17</v>
      </c>
      <c r="B27914" t="s">
        <v>56319</v>
      </c>
      <c r="C27914" t="s">
        <v>56320</v>
      </c>
      <c r="D27914" s="1">
        <v>42419.89539351852</v>
      </c>
      <c r="E27914">
        <v>2278</v>
      </c>
      <c r="F27914">
        <v>5768</v>
      </c>
    </row>
    <row r="27915" spans="1:8" x14ac:dyDescent="0.2">
      <c r="A27915">
        <v>7.0077931826019494E+17</v>
      </c>
      <c r="B27915" t="s">
        <v>56321</v>
      </c>
      <c r="C27915" t="s">
        <v>56322</v>
      </c>
      <c r="D27915" s="1">
        <v>42419.895636574074</v>
      </c>
      <c r="E27915">
        <v>3067</v>
      </c>
      <c r="F27915">
        <v>8715</v>
      </c>
    </row>
    <row r="27916" spans="1:8" x14ac:dyDescent="0.2">
      <c r="A27916">
        <v>7.0077948990789197E+17</v>
      </c>
      <c r="B27916" t="s">
        <v>56323</v>
      </c>
      <c r="C27916" t="s">
        <v>56324</v>
      </c>
      <c r="D27916" s="1">
        <v>42419.896111111113</v>
      </c>
      <c r="E27916">
        <v>1998</v>
      </c>
      <c r="F27916">
        <v>5359</v>
      </c>
      <c r="H27916" t="s">
        <v>616</v>
      </c>
    </row>
    <row r="27917" spans="1:8" x14ac:dyDescent="0.2">
      <c r="A27917">
        <v>7.0078417907685299E+17</v>
      </c>
      <c r="B27917" t="s">
        <v>56325</v>
      </c>
      <c r="C27917" t="s">
        <v>56326</v>
      </c>
      <c r="D27917" s="1">
        <v>42419.909050925926</v>
      </c>
      <c r="E27917">
        <v>1368</v>
      </c>
      <c r="F27917">
        <v>3970</v>
      </c>
      <c r="H27917" t="s">
        <v>616</v>
      </c>
    </row>
    <row r="27918" spans="1:8" x14ac:dyDescent="0.2">
      <c r="A27918">
        <v>7.0078440887018202E+17</v>
      </c>
      <c r="B27918" t="s">
        <v>56327</v>
      </c>
      <c r="C27918" t="s">
        <v>56328</v>
      </c>
      <c r="D27918" s="1">
        <v>42419.909687500003</v>
      </c>
      <c r="E27918">
        <v>2243</v>
      </c>
      <c r="F27918">
        <v>5635</v>
      </c>
      <c r="H27918" t="s">
        <v>616</v>
      </c>
    </row>
    <row r="27919" spans="1:8" x14ac:dyDescent="0.2">
      <c r="A27919">
        <v>7.0078718387205696E+17</v>
      </c>
      <c r="B27919" t="s">
        <v>56329</v>
      </c>
      <c r="C27919" t="s">
        <v>56330</v>
      </c>
      <c r="D27919" s="1">
        <v>42419.917349537034</v>
      </c>
      <c r="E27919">
        <v>2256</v>
      </c>
      <c r="F27919">
        <v>5904</v>
      </c>
    </row>
    <row r="27920" spans="1:8" x14ac:dyDescent="0.2">
      <c r="A27920">
        <v>7.0079517002382502E+17</v>
      </c>
      <c r="B27920" t="s">
        <v>56331</v>
      </c>
      <c r="C27920" t="s">
        <v>56332</v>
      </c>
      <c r="D27920" s="1">
        <v>42419.939386574071</v>
      </c>
      <c r="E27920">
        <v>3017</v>
      </c>
      <c r="F27920">
        <v>8172</v>
      </c>
    </row>
    <row r="27921" spans="1:8" x14ac:dyDescent="0.2">
      <c r="A27921">
        <v>7.0079525718143706E+17</v>
      </c>
      <c r="B27921" t="s">
        <v>56333</v>
      </c>
      <c r="C27921" t="s">
        <v>56334</v>
      </c>
      <c r="D27921" s="1">
        <v>42419.939629629633</v>
      </c>
      <c r="E27921">
        <v>1734</v>
      </c>
      <c r="F27921">
        <v>5666</v>
      </c>
    </row>
    <row r="27922" spans="1:8" x14ac:dyDescent="0.2">
      <c r="A27922">
        <v>7.0079652884410304E+17</v>
      </c>
      <c r="B27922" t="s">
        <v>56335</v>
      </c>
      <c r="C27922" t="s">
        <v>56336</v>
      </c>
      <c r="D27922" s="1">
        <v>42419.943136574075</v>
      </c>
      <c r="E27922">
        <v>3678</v>
      </c>
      <c r="F27922">
        <v>9136</v>
      </c>
    </row>
    <row r="27923" spans="1:8" x14ac:dyDescent="0.2">
      <c r="A27923">
        <v>7.0079932962014003E+17</v>
      </c>
      <c r="B27923" t="s">
        <v>56337</v>
      </c>
      <c r="C27923" t="s">
        <v>56338</v>
      </c>
      <c r="D27923" s="1">
        <v>42419.950868055559</v>
      </c>
      <c r="E27923">
        <v>1854</v>
      </c>
      <c r="F27923">
        <v>6632</v>
      </c>
    </row>
    <row r="27924" spans="1:8" x14ac:dyDescent="0.2">
      <c r="A27924">
        <v>7.0079998610402906E+17</v>
      </c>
      <c r="B27924" t="s">
        <v>56339</v>
      </c>
      <c r="C27924" t="s">
        <v>43464</v>
      </c>
      <c r="D27924" s="1">
        <v>42419.952673611115</v>
      </c>
      <c r="E27924">
        <v>7379</v>
      </c>
      <c r="F27924">
        <v>15067</v>
      </c>
    </row>
    <row r="27925" spans="1:8" x14ac:dyDescent="0.2">
      <c r="A27925">
        <v>7.0103310460599898E+17</v>
      </c>
      <c r="B27925" t="s">
        <v>56340</v>
      </c>
      <c r="C27925" t="s">
        <v>56341</v>
      </c>
      <c r="D27925" s="1">
        <v>42420.595960648148</v>
      </c>
      <c r="E27925">
        <v>1198</v>
      </c>
      <c r="F27925">
        <v>3839</v>
      </c>
      <c r="G27925" t="s">
        <v>215</v>
      </c>
    </row>
    <row r="27926" spans="1:8" x14ac:dyDescent="0.2">
      <c r="A27926">
        <v>7.0103328622357197E+17</v>
      </c>
      <c r="B27926" t="s">
        <v>56342</v>
      </c>
      <c r="C27926" t="s">
        <v>56343</v>
      </c>
      <c r="D27926" s="1">
        <v>42420.596458333333</v>
      </c>
      <c r="E27926">
        <v>1385</v>
      </c>
      <c r="F27926">
        <v>4050</v>
      </c>
      <c r="G27926" t="s">
        <v>56344</v>
      </c>
      <c r="H27926" t="s">
        <v>390</v>
      </c>
    </row>
    <row r="27927" spans="1:8" x14ac:dyDescent="0.2">
      <c r="A27927">
        <v>7.0104343235409498E+17</v>
      </c>
      <c r="B27927" t="s">
        <v>56345</v>
      </c>
      <c r="C27927" t="s">
        <v>56346</v>
      </c>
      <c r="D27927" s="1">
        <v>42420.624456018515</v>
      </c>
      <c r="E27927">
        <v>2012</v>
      </c>
      <c r="F27927">
        <v>4963</v>
      </c>
      <c r="H27927" t="s">
        <v>390</v>
      </c>
    </row>
    <row r="27928" spans="1:8" x14ac:dyDescent="0.2">
      <c r="A27928">
        <v>7.0104423576450202E+17</v>
      </c>
      <c r="B27928" t="s">
        <v>56347</v>
      </c>
      <c r="C27928" t="s">
        <v>56348</v>
      </c>
      <c r="D27928" s="1">
        <v>42420.62667824074</v>
      </c>
      <c r="E27928">
        <v>994</v>
      </c>
      <c r="F27928">
        <v>2761</v>
      </c>
      <c r="G27928" t="s">
        <v>576</v>
      </c>
    </row>
    <row r="27929" spans="1:8" x14ac:dyDescent="0.2">
      <c r="A27929">
        <v>7.0104438047637504E+17</v>
      </c>
      <c r="B27929" t="s">
        <v>56349</v>
      </c>
      <c r="C27929" t="s">
        <v>56350</v>
      </c>
      <c r="D27929" s="1">
        <v>42420.627071759256</v>
      </c>
      <c r="E27929">
        <v>4790</v>
      </c>
      <c r="F27929">
        <v>11204</v>
      </c>
      <c r="G27929" t="e">
        <f>TrumpNewMedia</f>
        <v>#NAME?</v>
      </c>
      <c r="H27929" t="s">
        <v>13093</v>
      </c>
    </row>
    <row r="27930" spans="1:8" x14ac:dyDescent="0.2">
      <c r="A27930">
        <v>7.0104487158745395E+17</v>
      </c>
      <c r="B27930" t="s">
        <v>56351</v>
      </c>
      <c r="C27930" t="s">
        <v>56352</v>
      </c>
      <c r="D27930" s="1">
        <v>42420.628425925926</v>
      </c>
      <c r="E27930">
        <v>1441</v>
      </c>
      <c r="F27930">
        <v>3942</v>
      </c>
      <c r="G27930" t="s">
        <v>56353</v>
      </c>
      <c r="H27930" t="s">
        <v>390</v>
      </c>
    </row>
    <row r="27931" spans="1:8" x14ac:dyDescent="0.2">
      <c r="A27931">
        <v>7.0104556778321894E+17</v>
      </c>
      <c r="B27931" t="s">
        <v>56354</v>
      </c>
      <c r="C27931" t="s">
        <v>56355</v>
      </c>
      <c r="D27931" s="1">
        <v>42420.630347222221</v>
      </c>
      <c r="E27931">
        <v>1578</v>
      </c>
      <c r="F27931">
        <v>3472</v>
      </c>
      <c r="G27931" t="s">
        <v>89</v>
      </c>
    </row>
    <row r="27932" spans="1:8" x14ac:dyDescent="0.2">
      <c r="A27932">
        <v>7.0106251691125094E+17</v>
      </c>
      <c r="B27932" t="s">
        <v>56356</v>
      </c>
      <c r="C27932" t="s">
        <v>56357</v>
      </c>
      <c r="D27932" s="1">
        <v>42420.677118055559</v>
      </c>
      <c r="E27932">
        <v>1587</v>
      </c>
      <c r="F27932">
        <v>4041</v>
      </c>
      <c r="G27932" t="e">
        <f>TrumpNewMedia</f>
        <v>#NAME?</v>
      </c>
      <c r="H27932" t="s">
        <v>390</v>
      </c>
    </row>
    <row r="27933" spans="1:8" x14ac:dyDescent="0.2">
      <c r="A27933">
        <v>7.0106307807141798E+17</v>
      </c>
      <c r="B27933" t="s">
        <v>56358</v>
      </c>
      <c r="C27933" t="s">
        <v>56359</v>
      </c>
      <c r="D27933" s="1">
        <v>42420.678668981483</v>
      </c>
      <c r="E27933">
        <v>1221</v>
      </c>
      <c r="F27933">
        <v>3355</v>
      </c>
      <c r="G27933" t="s">
        <v>215</v>
      </c>
      <c r="H27933" t="s">
        <v>616</v>
      </c>
    </row>
    <row r="27934" spans="1:8" x14ac:dyDescent="0.2">
      <c r="A27934">
        <v>7.0106328819342106E+17</v>
      </c>
      <c r="B27934" t="s">
        <v>56360</v>
      </c>
      <c r="C27934" t="s">
        <v>56361</v>
      </c>
      <c r="D27934" s="1">
        <v>42420.679247685184</v>
      </c>
      <c r="E27934">
        <v>1633</v>
      </c>
      <c r="F27934">
        <v>4562</v>
      </c>
      <c r="G27934" t="e">
        <f>_xlfn.SINGLE( _xlfn.SINGLE( _xlfn.SINGLE( _xlfn.SINGLE(Vote_For_Trump))))</f>
        <v>#NAME?</v>
      </c>
    </row>
    <row r="27935" spans="1:8" x14ac:dyDescent="0.2">
      <c r="A27935">
        <v>7.0106387261509606E+17</v>
      </c>
      <c r="B27935" t="s">
        <v>56362</v>
      </c>
      <c r="C27935" t="s">
        <v>56363</v>
      </c>
      <c r="D27935" s="1">
        <v>42420.680868055555</v>
      </c>
      <c r="E27935">
        <v>3387</v>
      </c>
      <c r="F27935">
        <v>8256</v>
      </c>
      <c r="G27935" t="s">
        <v>56364</v>
      </c>
    </row>
    <row r="27936" spans="1:8" x14ac:dyDescent="0.2">
      <c r="A27936">
        <v>7.0106662480005901E+17</v>
      </c>
      <c r="B27936" t="s">
        <v>56365</v>
      </c>
      <c r="C27936" t="s">
        <v>56366</v>
      </c>
      <c r="D27936" s="1">
        <v>42420.688460648147</v>
      </c>
      <c r="E27936">
        <v>3902</v>
      </c>
      <c r="F27936">
        <v>10103</v>
      </c>
    </row>
    <row r="27937" spans="1:8" x14ac:dyDescent="0.2">
      <c r="A27937">
        <v>7.0107869911898906E+17</v>
      </c>
      <c r="B27937" t="s">
        <v>56367</v>
      </c>
      <c r="C27937" t="s">
        <v>56368</v>
      </c>
      <c r="D27937" s="1">
        <v>42420.721770833334</v>
      </c>
      <c r="E27937">
        <v>1909</v>
      </c>
      <c r="F27937">
        <v>4851</v>
      </c>
      <c r="G27937" t="s">
        <v>89</v>
      </c>
    </row>
    <row r="27938" spans="1:8" x14ac:dyDescent="0.2">
      <c r="A27938">
        <v>7.01082607782592E+17</v>
      </c>
      <c r="B27938" t="s">
        <v>56369</v>
      </c>
      <c r="C27938" t="s">
        <v>56370</v>
      </c>
      <c r="D27938" s="1">
        <v>42420.732557870368</v>
      </c>
      <c r="E27938">
        <v>1331</v>
      </c>
      <c r="F27938">
        <v>4355</v>
      </c>
      <c r="G27938" t="s">
        <v>576</v>
      </c>
    </row>
    <row r="27939" spans="1:8" x14ac:dyDescent="0.2">
      <c r="A27939">
        <v>7.0108444388938099E+17</v>
      </c>
      <c r="B27939" t="s">
        <v>56371</v>
      </c>
      <c r="C27939" t="s">
        <v>56372</v>
      </c>
      <c r="D27939" s="1">
        <v>42420.737627314818</v>
      </c>
      <c r="E27939">
        <v>10736</v>
      </c>
      <c r="F27939">
        <v>26494</v>
      </c>
    </row>
    <row r="27940" spans="1:8" x14ac:dyDescent="0.2">
      <c r="A27940">
        <v>7.0108961682515904E+17</v>
      </c>
      <c r="B27940" t="s">
        <v>56373</v>
      </c>
      <c r="C27940" t="s">
        <v>56374</v>
      </c>
      <c r="D27940" s="1">
        <v>42420.751898148148</v>
      </c>
      <c r="E27940">
        <v>3238</v>
      </c>
      <c r="F27940">
        <v>8470</v>
      </c>
    </row>
    <row r="27941" spans="1:8" x14ac:dyDescent="0.2">
      <c r="A27941">
        <v>7.0109884363558003E+17</v>
      </c>
      <c r="B27941" t="s">
        <v>56375</v>
      </c>
      <c r="C27941" t="s">
        <v>56376</v>
      </c>
      <c r="D27941" s="1">
        <v>42420.777361111112</v>
      </c>
      <c r="E27941">
        <v>2887</v>
      </c>
      <c r="F27941">
        <v>8496</v>
      </c>
    </row>
    <row r="27942" spans="1:8" x14ac:dyDescent="0.2">
      <c r="A27942">
        <v>7.0116220691487898E+17</v>
      </c>
      <c r="B27942" t="s">
        <v>56377</v>
      </c>
      <c r="C27942" t="s">
        <v>56378</v>
      </c>
      <c r="D27942" s="1">
        <v>42420.952210648145</v>
      </c>
      <c r="E27942">
        <v>2119</v>
      </c>
      <c r="F27942">
        <v>7375</v>
      </c>
      <c r="G27942" t="s">
        <v>215</v>
      </c>
    </row>
    <row r="27943" spans="1:8" x14ac:dyDescent="0.2">
      <c r="A27943">
        <v>7.0119612175906803E+17</v>
      </c>
      <c r="B27943" t="s">
        <v>56379</v>
      </c>
      <c r="C27943" t="s">
        <v>56380</v>
      </c>
      <c r="D27943" s="1">
        <v>42421.045798611114</v>
      </c>
      <c r="E27943">
        <v>3538</v>
      </c>
      <c r="F27943">
        <v>13711</v>
      </c>
    </row>
    <row r="27944" spans="1:8" x14ac:dyDescent="0.2">
      <c r="A27944">
        <v>7.0124021674560294E+17</v>
      </c>
      <c r="B27944" t="s">
        <v>56381</v>
      </c>
      <c r="C27944" t="s">
        <v>56382</v>
      </c>
      <c r="D27944" s="1">
        <v>42421.16747685185</v>
      </c>
      <c r="E27944">
        <v>5058</v>
      </c>
      <c r="F27944">
        <v>16839</v>
      </c>
    </row>
    <row r="27945" spans="1:8" x14ac:dyDescent="0.2">
      <c r="A27945">
        <v>7.0126954084452698E+17</v>
      </c>
      <c r="B27945" t="s">
        <v>56383</v>
      </c>
      <c r="C27945" t="s">
        <v>56384</v>
      </c>
      <c r="D27945" s="1">
        <v>42421.248402777775</v>
      </c>
      <c r="E27945">
        <v>11248</v>
      </c>
      <c r="F27945">
        <v>26118</v>
      </c>
      <c r="G27945" t="e">
        <f>mikeliberation</f>
        <v>#NAME?</v>
      </c>
      <c r="H27945" t="s">
        <v>390</v>
      </c>
    </row>
    <row r="27946" spans="1:8" x14ac:dyDescent="0.2">
      <c r="A27946">
        <v>7.0136319266933094E+17</v>
      </c>
      <c r="B27946" t="s">
        <v>56385</v>
      </c>
      <c r="C27946" t="s">
        <v>56386</v>
      </c>
      <c r="D27946" s="1">
        <v>42421.506828703707</v>
      </c>
      <c r="E27946">
        <v>2525</v>
      </c>
      <c r="F27946">
        <v>9876</v>
      </c>
      <c r="G27946" t="s">
        <v>89</v>
      </c>
    </row>
    <row r="27947" spans="1:8" x14ac:dyDescent="0.2">
      <c r="A27947">
        <v>7.0136989447927296E+17</v>
      </c>
      <c r="B27947" t="s">
        <v>56387</v>
      </c>
      <c r="C27947" t="s">
        <v>56388</v>
      </c>
      <c r="D27947" s="1">
        <v>42421.525324074071</v>
      </c>
      <c r="E27947">
        <v>1737</v>
      </c>
      <c r="F27947">
        <v>6908</v>
      </c>
    </row>
    <row r="27948" spans="1:8" x14ac:dyDescent="0.2">
      <c r="A27948">
        <v>7.0137401964436595E+17</v>
      </c>
      <c r="B27948" t="s">
        <v>56389</v>
      </c>
      <c r="C27948" t="s">
        <v>56390</v>
      </c>
      <c r="D27948" s="1">
        <v>42421.53670138889</v>
      </c>
      <c r="E27948">
        <v>3326</v>
      </c>
      <c r="F27948">
        <v>9731</v>
      </c>
      <c r="G27948" t="s">
        <v>89</v>
      </c>
    </row>
    <row r="27949" spans="1:8" x14ac:dyDescent="0.2">
      <c r="A27949">
        <v>7.0143550828358797E+17</v>
      </c>
      <c r="B27949" t="s">
        <v>56391</v>
      </c>
      <c r="C27949" t="s">
        <v>56392</v>
      </c>
      <c r="D27949" s="1">
        <v>42421.706377314818</v>
      </c>
      <c r="E27949">
        <v>1472</v>
      </c>
      <c r="F27949">
        <v>3962</v>
      </c>
    </row>
    <row r="27950" spans="1:8" x14ac:dyDescent="0.2">
      <c r="A27950">
        <v>7.0143741504769997E+17</v>
      </c>
      <c r="B27950" t="s">
        <v>56393</v>
      </c>
      <c r="C27950" t="s">
        <v>56394</v>
      </c>
      <c r="D27950" s="1">
        <v>42421.711643518516</v>
      </c>
      <c r="E27950">
        <v>1966</v>
      </c>
      <c r="F27950">
        <v>6336</v>
      </c>
    </row>
    <row r="27951" spans="1:8" x14ac:dyDescent="0.2">
      <c r="A27951">
        <v>7.0155898068289101E+17</v>
      </c>
      <c r="B27951" t="s">
        <v>56395</v>
      </c>
      <c r="C27951" t="s">
        <v>56396</v>
      </c>
      <c r="D27951" s="1">
        <v>42422.047094907408</v>
      </c>
      <c r="E27951">
        <v>2954</v>
      </c>
      <c r="F27951">
        <v>8761</v>
      </c>
    </row>
    <row r="27952" spans="1:8" x14ac:dyDescent="0.2">
      <c r="A27952">
        <v>7.01743902093504E+17</v>
      </c>
      <c r="B27952" t="s">
        <v>56397</v>
      </c>
      <c r="C27952" t="s">
        <v>56398</v>
      </c>
      <c r="D27952" s="1">
        <v>42422.557384259257</v>
      </c>
      <c r="E27952">
        <v>2551</v>
      </c>
      <c r="F27952">
        <v>10143</v>
      </c>
    </row>
    <row r="27953" spans="1:8" x14ac:dyDescent="0.2">
      <c r="A27953">
        <v>7.0174607016279194E+17</v>
      </c>
      <c r="B27953" t="s">
        <v>56399</v>
      </c>
      <c r="C27953" t="s">
        <v>56400</v>
      </c>
      <c r="D27953" s="1">
        <v>42422.563368055555</v>
      </c>
      <c r="E27953">
        <v>1613</v>
      </c>
      <c r="F27953">
        <v>5678</v>
      </c>
      <c r="G27953" t="s">
        <v>89</v>
      </c>
      <c r="H27953" t="s">
        <v>616</v>
      </c>
    </row>
    <row r="27954" spans="1:8" x14ac:dyDescent="0.2">
      <c r="A27954">
        <v>7.0175041062149696E+17</v>
      </c>
      <c r="B27954" t="s">
        <v>56401</v>
      </c>
      <c r="C27954" t="s">
        <v>56402</v>
      </c>
      <c r="D27954" s="1">
        <v>42422.57534722222</v>
      </c>
      <c r="E27954">
        <v>2679</v>
      </c>
      <c r="F27954">
        <v>9709</v>
      </c>
    </row>
    <row r="27955" spans="1:8" x14ac:dyDescent="0.2">
      <c r="A27955">
        <v>7.0176252615806106E+17</v>
      </c>
      <c r="B27955" t="s">
        <v>56403</v>
      </c>
      <c r="C27955" t="s">
        <v>56404</v>
      </c>
      <c r="D27955" s="1">
        <v>42422.608784722222</v>
      </c>
      <c r="E27955">
        <v>2939</v>
      </c>
      <c r="F27955">
        <v>7405</v>
      </c>
    </row>
    <row r="27956" spans="1:8" x14ac:dyDescent="0.2">
      <c r="A27956">
        <v>7.0176367637879603E+17</v>
      </c>
      <c r="B27956" t="s">
        <v>56405</v>
      </c>
      <c r="C27956" t="s">
        <v>56406</v>
      </c>
      <c r="D27956" s="1">
        <v>42422.611956018518</v>
      </c>
      <c r="E27956">
        <v>991</v>
      </c>
      <c r="F27956">
        <v>3904</v>
      </c>
      <c r="G27956" t="s">
        <v>89</v>
      </c>
    </row>
    <row r="27957" spans="1:8" x14ac:dyDescent="0.2">
      <c r="A27957">
        <v>7.0176390033364902E+17</v>
      </c>
      <c r="B27957" t="s">
        <v>56407</v>
      </c>
      <c r="C27957" t="s">
        <v>56408</v>
      </c>
      <c r="D27957" s="1">
        <v>42422.612569444442</v>
      </c>
      <c r="E27957">
        <v>2012</v>
      </c>
      <c r="F27957">
        <v>5371</v>
      </c>
      <c r="G27957" t="s">
        <v>56409</v>
      </c>
    </row>
    <row r="27958" spans="1:8" x14ac:dyDescent="0.2">
      <c r="A27958">
        <v>7.0177918198668006E+17</v>
      </c>
      <c r="B27958" t="s">
        <v>56410</v>
      </c>
      <c r="C27958" t="s">
        <v>56411</v>
      </c>
      <c r="D27958" s="1">
        <v>42422.654745370368</v>
      </c>
      <c r="E27958">
        <v>8382</v>
      </c>
      <c r="F27958">
        <v>14542</v>
      </c>
    </row>
    <row r="27959" spans="1:8" x14ac:dyDescent="0.2">
      <c r="A27959">
        <v>7.0178092116325901E+17</v>
      </c>
      <c r="B27959" t="s">
        <v>56412</v>
      </c>
      <c r="C27959" t="s">
        <v>56413</v>
      </c>
      <c r="D27959" s="1">
        <v>42422.659537037034</v>
      </c>
      <c r="E27959">
        <v>1326</v>
      </c>
      <c r="F27959">
        <v>4090</v>
      </c>
      <c r="G27959" t="s">
        <v>487</v>
      </c>
    </row>
    <row r="27960" spans="1:8" x14ac:dyDescent="0.2">
      <c r="A27960">
        <v>7.0178155615151706E+17</v>
      </c>
      <c r="B27960" t="s">
        <v>56414</v>
      </c>
      <c r="C27960" t="s">
        <v>56415</v>
      </c>
      <c r="D27960" s="1">
        <v>42422.661296296297</v>
      </c>
      <c r="E27960">
        <v>1529</v>
      </c>
      <c r="F27960">
        <v>3956</v>
      </c>
      <c r="G27960" t="s">
        <v>215</v>
      </c>
      <c r="H27960" t="s">
        <v>390</v>
      </c>
    </row>
    <row r="27961" spans="1:8" x14ac:dyDescent="0.2">
      <c r="A27961">
        <v>7.0180171338511501E+17</v>
      </c>
      <c r="B27961" t="s">
        <v>56416</v>
      </c>
      <c r="C27961" t="s">
        <v>56417</v>
      </c>
      <c r="D27961" s="1">
        <v>42422.716909722221</v>
      </c>
      <c r="E27961">
        <v>2311</v>
      </c>
      <c r="F27961">
        <v>7911</v>
      </c>
    </row>
    <row r="27962" spans="1:8" x14ac:dyDescent="0.2">
      <c r="A27962">
        <v>7.0184251476072397E+17</v>
      </c>
      <c r="B27962" t="s">
        <v>56418</v>
      </c>
      <c r="C27962" t="s">
        <v>56419</v>
      </c>
      <c r="D27962" s="1">
        <v>42422.829502314817</v>
      </c>
      <c r="E27962">
        <v>2115</v>
      </c>
      <c r="F27962">
        <v>5706</v>
      </c>
      <c r="G27962" t="s">
        <v>89</v>
      </c>
      <c r="H27962" t="s">
        <v>616</v>
      </c>
    </row>
    <row r="27963" spans="1:8" x14ac:dyDescent="0.2">
      <c r="A27963">
        <v>7.0186854154529498E+17</v>
      </c>
      <c r="B27963" t="s">
        <v>56420</v>
      </c>
      <c r="C27963" t="s">
        <v>56421</v>
      </c>
      <c r="D27963" s="1">
        <v>42422.901331018518</v>
      </c>
      <c r="E27963">
        <v>5685</v>
      </c>
      <c r="F27963">
        <v>10244</v>
      </c>
    </row>
    <row r="27964" spans="1:8" x14ac:dyDescent="0.2">
      <c r="A27964">
        <v>7.0187008182796595E+17</v>
      </c>
      <c r="B27964" t="s">
        <v>56422</v>
      </c>
      <c r="C27964" t="s">
        <v>56423</v>
      </c>
      <c r="D27964" s="1">
        <v>42422.905578703707</v>
      </c>
      <c r="E27964">
        <v>3048</v>
      </c>
      <c r="F27964">
        <v>8075</v>
      </c>
    </row>
    <row r="27965" spans="1:8" x14ac:dyDescent="0.2">
      <c r="A27965">
        <v>7.0187165915054797E+17</v>
      </c>
      <c r="B27965" t="s">
        <v>56424</v>
      </c>
      <c r="C27965" t="s">
        <v>56425</v>
      </c>
      <c r="D27965" s="1">
        <v>42422.909930555557</v>
      </c>
      <c r="E27965">
        <v>2326</v>
      </c>
      <c r="F27965">
        <v>6830</v>
      </c>
    </row>
    <row r="27966" spans="1:8" x14ac:dyDescent="0.2">
      <c r="A27966">
        <v>7.0187291076434304E+17</v>
      </c>
      <c r="B27966" t="s">
        <v>56426</v>
      </c>
      <c r="C27966" t="s">
        <v>56427</v>
      </c>
      <c r="D27966" s="1">
        <v>42422.91337962963</v>
      </c>
      <c r="E27966">
        <v>2916</v>
      </c>
      <c r="F27966">
        <v>7902</v>
      </c>
    </row>
    <row r="27967" spans="1:8" x14ac:dyDescent="0.2">
      <c r="A27967">
        <v>7.0187571750453606E+17</v>
      </c>
      <c r="B27967" t="s">
        <v>56428</v>
      </c>
      <c r="C27967" t="s">
        <v>56429</v>
      </c>
      <c r="D27967" s="1">
        <v>42422.921122685184</v>
      </c>
      <c r="E27967">
        <v>2399</v>
      </c>
      <c r="F27967">
        <v>6984</v>
      </c>
    </row>
    <row r="27968" spans="1:8" x14ac:dyDescent="0.2">
      <c r="A27968">
        <v>7.0187693909554304E+17</v>
      </c>
      <c r="B27968" t="s">
        <v>56430</v>
      </c>
      <c r="C27968" t="s">
        <v>56431</v>
      </c>
      <c r="D27968" s="1">
        <v>42422.924502314818</v>
      </c>
      <c r="E27968">
        <v>2248</v>
      </c>
      <c r="F27968">
        <v>6939</v>
      </c>
    </row>
    <row r="27969" spans="1:8" x14ac:dyDescent="0.2">
      <c r="A27969">
        <v>7.0192433462171597E+17</v>
      </c>
      <c r="B27969" t="s">
        <v>56432</v>
      </c>
      <c r="C27969" t="s">
        <v>56433</v>
      </c>
      <c r="D27969" s="1">
        <v>42423.055289351854</v>
      </c>
      <c r="E27969">
        <v>1547</v>
      </c>
      <c r="F27969">
        <v>4781</v>
      </c>
      <c r="G27969" t="s">
        <v>89</v>
      </c>
      <c r="H27969" t="s">
        <v>616</v>
      </c>
    </row>
    <row r="27970" spans="1:8" x14ac:dyDescent="0.2">
      <c r="A27970">
        <v>7.0194065233912205E+17</v>
      </c>
      <c r="B27970" t="s">
        <v>56434</v>
      </c>
      <c r="C27970" t="s">
        <v>56435</v>
      </c>
      <c r="D27970" s="1">
        <v>42423.100312499999</v>
      </c>
      <c r="E27970">
        <v>2220</v>
      </c>
      <c r="F27970">
        <v>7062</v>
      </c>
      <c r="H27970" t="s">
        <v>390</v>
      </c>
    </row>
    <row r="27971" spans="1:8" x14ac:dyDescent="0.2">
      <c r="A27971">
        <v>7.0194180332742605E+17</v>
      </c>
      <c r="B27971" t="s">
        <v>56436</v>
      </c>
      <c r="C27971" t="s">
        <v>56437</v>
      </c>
      <c r="D27971" s="1">
        <v>42423.103495370371</v>
      </c>
      <c r="E27971">
        <v>1777</v>
      </c>
      <c r="F27971">
        <v>5916</v>
      </c>
    </row>
    <row r="27972" spans="1:8" x14ac:dyDescent="0.2">
      <c r="A27972">
        <v>7.0194190705263398E+17</v>
      </c>
      <c r="B27972" t="s">
        <v>56438</v>
      </c>
      <c r="C27972" t="s">
        <v>56439</v>
      </c>
      <c r="D27972" s="1">
        <v>42423.103773148148</v>
      </c>
      <c r="E27972">
        <v>1775</v>
      </c>
      <c r="F27972">
        <v>5305</v>
      </c>
      <c r="H27972" t="s">
        <v>390</v>
      </c>
    </row>
    <row r="27973" spans="1:8" x14ac:dyDescent="0.2">
      <c r="A27973">
        <v>7.0194323905453197E+17</v>
      </c>
      <c r="B27973" t="s">
        <v>56440</v>
      </c>
      <c r="C27973" t="s">
        <v>56441</v>
      </c>
      <c r="D27973" s="1">
        <v>42423.107453703706</v>
      </c>
      <c r="E27973">
        <v>2265</v>
      </c>
      <c r="F27973">
        <v>6724</v>
      </c>
      <c r="G27973" t="s">
        <v>89</v>
      </c>
      <c r="H27973" t="s">
        <v>390</v>
      </c>
    </row>
    <row r="27974" spans="1:8" x14ac:dyDescent="0.2">
      <c r="A27974">
        <v>7.0194402931592294E+17</v>
      </c>
      <c r="B27974" t="s">
        <v>56442</v>
      </c>
      <c r="C27974" t="s">
        <v>56443</v>
      </c>
      <c r="D27974" s="1">
        <v>42423.109629629631</v>
      </c>
      <c r="E27974">
        <v>2955</v>
      </c>
      <c r="F27974">
        <v>8635</v>
      </c>
      <c r="H27974" t="s">
        <v>390</v>
      </c>
    </row>
    <row r="27975" spans="1:8" x14ac:dyDescent="0.2">
      <c r="A27975">
        <v>7.0194557933351296E+17</v>
      </c>
      <c r="B27975" t="s">
        <v>56444</v>
      </c>
      <c r="C27975" t="s">
        <v>56445</v>
      </c>
      <c r="D27975" s="1">
        <v>42423.113912037035</v>
      </c>
      <c r="E27975">
        <v>1290</v>
      </c>
      <c r="F27975">
        <v>4157</v>
      </c>
      <c r="H27975" t="s">
        <v>390</v>
      </c>
    </row>
    <row r="27976" spans="1:8" x14ac:dyDescent="0.2">
      <c r="A27976">
        <v>7.0195438540476006E+17</v>
      </c>
      <c r="B27976" t="s">
        <v>56446</v>
      </c>
      <c r="C27976" t="s">
        <v>56447</v>
      </c>
      <c r="D27976" s="1">
        <v>42423.138206018521</v>
      </c>
      <c r="E27976">
        <v>1175</v>
      </c>
      <c r="F27976">
        <v>4202</v>
      </c>
      <c r="G27976" t="s">
        <v>215</v>
      </c>
    </row>
    <row r="27977" spans="1:8" x14ac:dyDescent="0.2">
      <c r="A27977">
        <v>7.0195647657151206E+17</v>
      </c>
      <c r="B27977" t="s">
        <v>56448</v>
      </c>
      <c r="C27977" t="s">
        <v>56449</v>
      </c>
      <c r="D27977" s="1">
        <v>42423.14398148148</v>
      </c>
      <c r="E27977">
        <v>1765</v>
      </c>
      <c r="F27977">
        <v>5558</v>
      </c>
      <c r="G27977" t="s">
        <v>215</v>
      </c>
    </row>
    <row r="27978" spans="1:8" x14ac:dyDescent="0.2">
      <c r="A27978">
        <v>7.0195748432858304E+17</v>
      </c>
      <c r="B27978" t="s">
        <v>56450</v>
      </c>
      <c r="C27978" t="s">
        <v>56451</v>
      </c>
      <c r="D27978" s="1">
        <v>42423.14675925926</v>
      </c>
      <c r="E27978">
        <v>2251</v>
      </c>
      <c r="F27978">
        <v>6188</v>
      </c>
      <c r="G27978" t="s">
        <v>89</v>
      </c>
    </row>
    <row r="27979" spans="1:8" x14ac:dyDescent="0.2">
      <c r="A27979">
        <v>7.0197755031509798E+17</v>
      </c>
      <c r="B27979" t="s">
        <v>56452</v>
      </c>
      <c r="C27979" t="s">
        <v>56453</v>
      </c>
      <c r="D27979" s="1">
        <v>42423.20212962963</v>
      </c>
      <c r="E27979">
        <v>1285</v>
      </c>
      <c r="F27979">
        <v>4575</v>
      </c>
      <c r="H27979" t="s">
        <v>616</v>
      </c>
    </row>
    <row r="27980" spans="1:8" x14ac:dyDescent="0.2">
      <c r="A27980">
        <v>7.0199980203311104E+17</v>
      </c>
      <c r="B27980" t="s">
        <v>56454</v>
      </c>
      <c r="C27980" t="s">
        <v>56455</v>
      </c>
      <c r="D27980" s="1">
        <v>42423.26353009259</v>
      </c>
      <c r="E27980">
        <v>2577</v>
      </c>
      <c r="F27980">
        <v>7502</v>
      </c>
      <c r="H27980" t="s">
        <v>616</v>
      </c>
    </row>
    <row r="27981" spans="1:8" x14ac:dyDescent="0.2">
      <c r="A27981">
        <v>7.0214014634328E+17</v>
      </c>
      <c r="B27981" t="s">
        <v>56456</v>
      </c>
      <c r="C27981" t="s">
        <v>56457</v>
      </c>
      <c r="D27981" s="1">
        <v>42423.650810185187</v>
      </c>
      <c r="E27981">
        <v>2438</v>
      </c>
      <c r="F27981">
        <v>5929</v>
      </c>
    </row>
    <row r="27982" spans="1:8" x14ac:dyDescent="0.2">
      <c r="A27982">
        <v>7.02141081027104E+17</v>
      </c>
      <c r="B27982" t="s">
        <v>56458</v>
      </c>
      <c r="C27982" t="s">
        <v>56459</v>
      </c>
      <c r="D27982" s="1">
        <v>42423.653391203705</v>
      </c>
      <c r="E27982">
        <v>6261</v>
      </c>
      <c r="F27982">
        <v>10393</v>
      </c>
    </row>
    <row r="27983" spans="1:8" x14ac:dyDescent="0.2">
      <c r="A27983">
        <v>7.0214776092601101E+17</v>
      </c>
      <c r="B27983" t="s">
        <v>56460</v>
      </c>
      <c r="C27983" t="s">
        <v>56461</v>
      </c>
      <c r="D27983" s="1">
        <v>42423.6718287037</v>
      </c>
      <c r="E27983">
        <v>2764</v>
      </c>
      <c r="F27983">
        <v>6678</v>
      </c>
    </row>
    <row r="27984" spans="1:8" x14ac:dyDescent="0.2">
      <c r="A27984">
        <v>7.0214989632589005E+17</v>
      </c>
      <c r="B27984" t="s">
        <v>56462</v>
      </c>
      <c r="C27984" t="s">
        <v>56463</v>
      </c>
      <c r="D27984" s="1">
        <v>42423.677719907406</v>
      </c>
      <c r="E27984">
        <v>2280</v>
      </c>
      <c r="F27984">
        <v>6699</v>
      </c>
    </row>
    <row r="27985" spans="1:8" x14ac:dyDescent="0.2">
      <c r="A27985">
        <v>7.0215514769528397E+17</v>
      </c>
      <c r="B27985" t="s">
        <v>56464</v>
      </c>
      <c r="C27985" t="s">
        <v>56465</v>
      </c>
      <c r="D27985" s="1">
        <v>42423.692210648151</v>
      </c>
      <c r="E27985">
        <v>1118</v>
      </c>
      <c r="F27985">
        <v>3828</v>
      </c>
      <c r="G27985" t="s">
        <v>576</v>
      </c>
    </row>
    <row r="27986" spans="1:8" x14ac:dyDescent="0.2">
      <c r="A27986">
        <v>7.0215555348561894E+17</v>
      </c>
      <c r="B27986" t="s">
        <v>56466</v>
      </c>
      <c r="C27986" t="s">
        <v>56467</v>
      </c>
      <c r="D27986" s="1">
        <v>42423.693333333336</v>
      </c>
      <c r="E27986">
        <v>1717</v>
      </c>
      <c r="F27986">
        <v>5372</v>
      </c>
      <c r="G27986" t="s">
        <v>89</v>
      </c>
    </row>
    <row r="27987" spans="1:8" x14ac:dyDescent="0.2">
      <c r="A27987">
        <v>7.0215775428312998E+17</v>
      </c>
      <c r="B27987" t="s">
        <v>56468</v>
      </c>
      <c r="C27987" t="s">
        <v>56469</v>
      </c>
      <c r="D27987" s="1">
        <v>42423.69939814815</v>
      </c>
      <c r="E27987">
        <v>3246</v>
      </c>
      <c r="F27987">
        <v>8428</v>
      </c>
    </row>
    <row r="27988" spans="1:8" x14ac:dyDescent="0.2">
      <c r="A27988">
        <v>7.0215847509102106E+17</v>
      </c>
      <c r="B27988" t="s">
        <v>56470</v>
      </c>
      <c r="C27988" t="s">
        <v>56471</v>
      </c>
      <c r="D27988" s="1">
        <v>42423.701388888891</v>
      </c>
      <c r="E27988">
        <v>895</v>
      </c>
      <c r="F27988">
        <v>3279</v>
      </c>
      <c r="G27988" t="s">
        <v>487</v>
      </c>
    </row>
    <row r="27989" spans="1:8" x14ac:dyDescent="0.2">
      <c r="A27989">
        <v>7.0217259181385702E+17</v>
      </c>
      <c r="B27989" t="s">
        <v>56472</v>
      </c>
      <c r="C27989" t="s">
        <v>56473</v>
      </c>
      <c r="D27989" s="1">
        <v>42423.740347222221</v>
      </c>
      <c r="E27989">
        <v>1140</v>
      </c>
      <c r="F27989">
        <v>3614</v>
      </c>
      <c r="H27989" t="s">
        <v>616</v>
      </c>
    </row>
    <row r="27990" spans="1:8" x14ac:dyDescent="0.2">
      <c r="A27990">
        <v>7.0217898543050304E+17</v>
      </c>
      <c r="B27990" t="s">
        <v>56474</v>
      </c>
      <c r="C27990" t="s">
        <v>56475</v>
      </c>
      <c r="D27990" s="1">
        <v>42423.757986111108</v>
      </c>
      <c r="E27990">
        <v>2828</v>
      </c>
      <c r="F27990">
        <v>9600</v>
      </c>
    </row>
    <row r="27991" spans="1:8" x14ac:dyDescent="0.2">
      <c r="A27991">
        <v>7.0218029144867994E+17</v>
      </c>
      <c r="B27991" t="s">
        <v>56476</v>
      </c>
      <c r="C27991" t="s">
        <v>56477</v>
      </c>
      <c r="D27991" s="1">
        <v>42423.761597222219</v>
      </c>
      <c r="E27991">
        <v>2163</v>
      </c>
      <c r="F27991">
        <v>7473</v>
      </c>
    </row>
    <row r="27992" spans="1:8" x14ac:dyDescent="0.2">
      <c r="A27992">
        <v>7.0219442304869901E+17</v>
      </c>
      <c r="B27992" t="s">
        <v>56478</v>
      </c>
      <c r="C27992" t="s">
        <v>56479</v>
      </c>
      <c r="D27992" s="1">
        <v>42423.80059027778</v>
      </c>
      <c r="E27992">
        <v>3725</v>
      </c>
      <c r="F27992">
        <v>11202</v>
      </c>
      <c r="G27992" t="s">
        <v>215</v>
      </c>
    </row>
    <row r="27993" spans="1:8" x14ac:dyDescent="0.2">
      <c r="A27993">
        <v>7.02268900562448E+17</v>
      </c>
      <c r="B27993" t="s">
        <v>56480</v>
      </c>
      <c r="C27993" t="s">
        <v>56481</v>
      </c>
      <c r="D27993" s="1">
        <v>42424.006111111114</v>
      </c>
      <c r="E27993">
        <v>2241</v>
      </c>
      <c r="F27993">
        <v>5773</v>
      </c>
    </row>
    <row r="27994" spans="1:8" x14ac:dyDescent="0.2">
      <c r="A27994">
        <v>7.0227027756085197E+17</v>
      </c>
      <c r="B27994" t="s">
        <v>56482</v>
      </c>
      <c r="C27994" t="s">
        <v>56483</v>
      </c>
      <c r="D27994" s="1">
        <v>42424.00990740741</v>
      </c>
      <c r="E27994">
        <v>1695</v>
      </c>
      <c r="F27994">
        <v>5241</v>
      </c>
      <c r="H27994" t="s">
        <v>616</v>
      </c>
    </row>
    <row r="27995" spans="1:8" x14ac:dyDescent="0.2">
      <c r="A27995">
        <v>7.023082978864E+17</v>
      </c>
      <c r="B27995" t="s">
        <v>56484</v>
      </c>
      <c r="C27995" t="s">
        <v>56485</v>
      </c>
      <c r="D27995" s="1">
        <v>42424.11482638889</v>
      </c>
      <c r="E27995">
        <v>1333</v>
      </c>
      <c r="F27995">
        <v>5029</v>
      </c>
      <c r="G27995" t="s">
        <v>215</v>
      </c>
    </row>
    <row r="27996" spans="1:8" x14ac:dyDescent="0.2">
      <c r="A27996">
        <v>7.0231010910012595E+17</v>
      </c>
      <c r="B27996" t="s">
        <v>56486</v>
      </c>
      <c r="C27996" t="s">
        <v>56487</v>
      </c>
      <c r="D27996" s="1">
        <v>42424.119814814818</v>
      </c>
      <c r="E27996">
        <v>1983</v>
      </c>
      <c r="F27996">
        <v>7063</v>
      </c>
    </row>
    <row r="27997" spans="1:8" x14ac:dyDescent="0.2">
      <c r="A27997">
        <v>7.0231104176233203E+17</v>
      </c>
      <c r="B27997" t="s">
        <v>56488</v>
      </c>
      <c r="C27997" t="s">
        <v>56489</v>
      </c>
      <c r="D27997" s="1">
        <v>42424.122395833336</v>
      </c>
      <c r="E27997">
        <v>2181</v>
      </c>
      <c r="F27997">
        <v>6445</v>
      </c>
      <c r="G27997" t="s">
        <v>56490</v>
      </c>
    </row>
    <row r="27998" spans="1:8" x14ac:dyDescent="0.2">
      <c r="A27998">
        <v>7.0231205969062195E+17</v>
      </c>
      <c r="B27998" t="s">
        <v>56491</v>
      </c>
      <c r="C27998" t="s">
        <v>56492</v>
      </c>
      <c r="D27998" s="1">
        <v>42424.125208333331</v>
      </c>
      <c r="E27998">
        <v>3066</v>
      </c>
      <c r="F27998">
        <v>8828</v>
      </c>
    </row>
    <row r="27999" spans="1:8" x14ac:dyDescent="0.2">
      <c r="A27999">
        <v>7.0236761223214195E+17</v>
      </c>
      <c r="B27999" t="s">
        <v>56493</v>
      </c>
      <c r="C27999" t="s">
        <v>56494</v>
      </c>
      <c r="D27999" s="1">
        <v>42424.278495370374</v>
      </c>
      <c r="E27999">
        <v>5010</v>
      </c>
      <c r="F27999">
        <v>12927</v>
      </c>
    </row>
    <row r="28000" spans="1:8" x14ac:dyDescent="0.2">
      <c r="A28000">
        <v>7.0237889662123597E+17</v>
      </c>
      <c r="B28000" t="s">
        <v>56495</v>
      </c>
      <c r="C28000" t="s">
        <v>56496</v>
      </c>
      <c r="D28000" s="1">
        <v>42424.309641203705</v>
      </c>
      <c r="E28000">
        <v>2787</v>
      </c>
      <c r="F28000">
        <v>8831</v>
      </c>
      <c r="G28000" t="s">
        <v>89</v>
      </c>
      <c r="H28000" t="s">
        <v>616</v>
      </c>
    </row>
    <row r="28001" spans="1:8" x14ac:dyDescent="0.2">
      <c r="A28001">
        <v>7.0248436369536998E+17</v>
      </c>
      <c r="B28001" t="s">
        <v>56497</v>
      </c>
      <c r="C28001" t="s">
        <v>56498</v>
      </c>
      <c r="D28001" s="1">
        <v>42424.600671296299</v>
      </c>
      <c r="E28001">
        <v>935</v>
      </c>
      <c r="F28001">
        <v>4473</v>
      </c>
      <c r="G28001" t="s">
        <v>215</v>
      </c>
    </row>
    <row r="28002" spans="1:8" x14ac:dyDescent="0.2">
      <c r="A28002">
        <v>7.025191534464E+17</v>
      </c>
      <c r="B28002" t="s">
        <v>56499</v>
      </c>
      <c r="C28002" t="s">
        <v>56500</v>
      </c>
      <c r="D28002" s="1">
        <v>42424.69667824074</v>
      </c>
      <c r="E28002">
        <v>1374</v>
      </c>
      <c r="F28002">
        <v>3568</v>
      </c>
      <c r="G28002" t="s">
        <v>89</v>
      </c>
    </row>
    <row r="28003" spans="1:8" x14ac:dyDescent="0.2">
      <c r="A28003">
        <v>7.02525836948336E+17</v>
      </c>
      <c r="B28003" t="s">
        <v>56501</v>
      </c>
      <c r="C28003" t="s">
        <v>56502</v>
      </c>
      <c r="D28003" s="1">
        <v>42424.715115740742</v>
      </c>
      <c r="E28003">
        <v>2259</v>
      </c>
      <c r="F28003">
        <v>7058</v>
      </c>
      <c r="G28003" t="s">
        <v>215</v>
      </c>
    </row>
    <row r="28004" spans="1:8" x14ac:dyDescent="0.2">
      <c r="A28004">
        <v>7.0252661064642906E+17</v>
      </c>
      <c r="B28004" t="s">
        <v>56503</v>
      </c>
      <c r="C28004" t="s">
        <v>56504</v>
      </c>
      <c r="D28004" s="1">
        <v>42424.717245370368</v>
      </c>
      <c r="E28004">
        <v>3272</v>
      </c>
      <c r="F28004">
        <v>8681</v>
      </c>
      <c r="G28004" t="s">
        <v>215</v>
      </c>
    </row>
    <row r="28005" spans="1:8" x14ac:dyDescent="0.2">
      <c r="A28005">
        <v>7.0253941422493594E+17</v>
      </c>
      <c r="B28005" t="s">
        <v>56505</v>
      </c>
      <c r="C28005" t="s">
        <v>56506</v>
      </c>
      <c r="D28005" s="1">
        <v>42424.752581018518</v>
      </c>
      <c r="E28005">
        <v>3818</v>
      </c>
      <c r="F28005">
        <v>11170</v>
      </c>
      <c r="H28005" t="s">
        <v>390</v>
      </c>
    </row>
    <row r="28006" spans="1:8" x14ac:dyDescent="0.2">
      <c r="A28006">
        <v>7.0254208477600102E+17</v>
      </c>
      <c r="B28006" t="s">
        <v>56507</v>
      </c>
      <c r="C28006" t="s">
        <v>56508</v>
      </c>
      <c r="D28006" s="1">
        <v>42424.759953703702</v>
      </c>
      <c r="E28006">
        <v>1316</v>
      </c>
      <c r="F28006">
        <v>4624</v>
      </c>
      <c r="G28006" t="s">
        <v>89</v>
      </c>
    </row>
    <row r="28007" spans="1:8" x14ac:dyDescent="0.2">
      <c r="A28007">
        <v>7.0256055826920205E+17</v>
      </c>
      <c r="B28007" t="s">
        <v>56509</v>
      </c>
      <c r="C28007" t="s">
        <v>56510</v>
      </c>
      <c r="D28007" s="1">
        <v>42424.810925925929</v>
      </c>
      <c r="E28007">
        <v>2274</v>
      </c>
      <c r="F28007">
        <v>7407</v>
      </c>
      <c r="G28007" t="s">
        <v>89</v>
      </c>
    </row>
    <row r="28008" spans="1:8" x14ac:dyDescent="0.2">
      <c r="A28008">
        <v>7.0256152944776294E+17</v>
      </c>
      <c r="B28008" t="s">
        <v>56511</v>
      </c>
      <c r="C28008" t="s">
        <v>56512</v>
      </c>
      <c r="D28008" s="1">
        <v>42424.813611111109</v>
      </c>
      <c r="E28008">
        <v>3592</v>
      </c>
      <c r="F28008">
        <v>8740</v>
      </c>
    </row>
    <row r="28009" spans="1:8" x14ac:dyDescent="0.2">
      <c r="A28009">
        <v>7.02608081314816E+17</v>
      </c>
      <c r="B28009" t="s">
        <v>56513</v>
      </c>
      <c r="C28009" t="s">
        <v>56514</v>
      </c>
      <c r="D28009" s="1">
        <v>42424.942071759258</v>
      </c>
      <c r="E28009">
        <v>3320</v>
      </c>
      <c r="F28009">
        <v>12072</v>
      </c>
    </row>
    <row r="28010" spans="1:8" x14ac:dyDescent="0.2">
      <c r="A28010">
        <v>7.0263241034157594E+17</v>
      </c>
      <c r="B28010" t="s">
        <v>56515</v>
      </c>
      <c r="C28010" t="s">
        <v>56516</v>
      </c>
      <c r="D28010" s="1">
        <v>42425.009201388886</v>
      </c>
      <c r="E28010">
        <v>3918</v>
      </c>
      <c r="F28010">
        <v>9446</v>
      </c>
    </row>
    <row r="28011" spans="1:8" x14ac:dyDescent="0.2">
      <c r="A28011">
        <v>7.0263276036888499E+17</v>
      </c>
      <c r="B28011" t="s">
        <v>56517</v>
      </c>
      <c r="C28011" t="s">
        <v>56518</v>
      </c>
      <c r="D28011" s="1">
        <v>42425.01017361111</v>
      </c>
      <c r="E28011">
        <v>1716</v>
      </c>
      <c r="F28011">
        <v>5515</v>
      </c>
      <c r="G28011" t="s">
        <v>487</v>
      </c>
      <c r="H28011" t="s">
        <v>390</v>
      </c>
    </row>
    <row r="28012" spans="1:8" x14ac:dyDescent="0.2">
      <c r="A28012">
        <v>7.0263569959446899E+17</v>
      </c>
      <c r="B28012" t="s">
        <v>56519</v>
      </c>
      <c r="C28012" t="s">
        <v>56520</v>
      </c>
      <c r="D28012" s="1">
        <v>42425.018275462964</v>
      </c>
      <c r="E28012">
        <v>3321</v>
      </c>
      <c r="F28012">
        <v>8486</v>
      </c>
    </row>
    <row r="28013" spans="1:8" x14ac:dyDescent="0.2">
      <c r="A28013">
        <v>7.0264042562300301E+17</v>
      </c>
      <c r="B28013" t="s">
        <v>56521</v>
      </c>
      <c r="C28013" t="s">
        <v>56522</v>
      </c>
      <c r="D28013" s="1">
        <v>42425.031319444446</v>
      </c>
      <c r="E28013">
        <v>7197</v>
      </c>
      <c r="F28013">
        <v>13056</v>
      </c>
    </row>
    <row r="28014" spans="1:8" x14ac:dyDescent="0.2">
      <c r="A28014">
        <v>7.0264146839829197E+17</v>
      </c>
      <c r="B28014" t="s">
        <v>56523</v>
      </c>
      <c r="C28014" t="s">
        <v>56524</v>
      </c>
      <c r="D28014" s="1">
        <v>42425.034201388888</v>
      </c>
      <c r="E28014">
        <v>2694</v>
      </c>
      <c r="F28014">
        <v>9075</v>
      </c>
    </row>
    <row r="28015" spans="1:8" x14ac:dyDescent="0.2">
      <c r="A28015">
        <v>7.0266130953240896E+17</v>
      </c>
      <c r="B28015" t="s">
        <v>56525</v>
      </c>
      <c r="C28015" t="s">
        <v>56526</v>
      </c>
      <c r="D28015" s="1">
        <v>42425.088946759257</v>
      </c>
      <c r="E28015">
        <v>2003</v>
      </c>
      <c r="F28015">
        <v>5950</v>
      </c>
      <c r="G28015" t="s">
        <v>215</v>
      </c>
    </row>
    <row r="28016" spans="1:8" x14ac:dyDescent="0.2">
      <c r="A28016">
        <v>7.0266205207938995E+17</v>
      </c>
      <c r="B28016" t="s">
        <v>56527</v>
      </c>
      <c r="C28016" t="s">
        <v>56528</v>
      </c>
      <c r="D28016" s="1">
        <v>42425.090995370374</v>
      </c>
      <c r="E28016">
        <v>1704</v>
      </c>
      <c r="F28016">
        <v>5542</v>
      </c>
      <c r="G28016" t="s">
        <v>215</v>
      </c>
    </row>
    <row r="28017" spans="1:8" x14ac:dyDescent="0.2">
      <c r="A28017">
        <v>7.0266833767170803E+17</v>
      </c>
      <c r="B28017" t="s">
        <v>56529</v>
      </c>
      <c r="C28017" t="s">
        <v>56530</v>
      </c>
      <c r="D28017" s="1">
        <v>42425.108344907407</v>
      </c>
      <c r="E28017">
        <v>1746</v>
      </c>
      <c r="F28017">
        <v>5540</v>
      </c>
      <c r="G28017" t="s">
        <v>89</v>
      </c>
    </row>
    <row r="28018" spans="1:8" x14ac:dyDescent="0.2">
      <c r="A28018">
        <v>7.0267122704807501E+17</v>
      </c>
      <c r="B28018" t="s">
        <v>56531</v>
      </c>
      <c r="C28018" t="s">
        <v>56532</v>
      </c>
      <c r="D28018" s="1">
        <v>42425.116319444445</v>
      </c>
      <c r="E28018">
        <v>2305</v>
      </c>
      <c r="F28018">
        <v>6050</v>
      </c>
      <c r="H28018" t="s">
        <v>390</v>
      </c>
    </row>
    <row r="28019" spans="1:8" x14ac:dyDescent="0.2">
      <c r="A28019">
        <v>7.0267948649670605E+17</v>
      </c>
      <c r="B28019" t="s">
        <v>56533</v>
      </c>
      <c r="C28019" t="s">
        <v>56534</v>
      </c>
      <c r="D28019" s="1">
        <v>42425.139108796298</v>
      </c>
      <c r="E28019">
        <v>2271</v>
      </c>
      <c r="F28019">
        <v>6209</v>
      </c>
    </row>
    <row r="28020" spans="1:8" x14ac:dyDescent="0.2">
      <c r="A28020">
        <v>7.0267981819484096E+17</v>
      </c>
      <c r="B28020" t="s">
        <v>56535</v>
      </c>
      <c r="C28020" t="s">
        <v>56536</v>
      </c>
      <c r="D28020" s="1">
        <v>42425.140023148146</v>
      </c>
      <c r="E28020">
        <v>2036</v>
      </c>
      <c r="F28020">
        <v>6214</v>
      </c>
      <c r="G28020" t="s">
        <v>215</v>
      </c>
      <c r="H28020" t="s">
        <v>390</v>
      </c>
    </row>
    <row r="28021" spans="1:8" x14ac:dyDescent="0.2">
      <c r="A28021">
        <v>7.0268013651315494E+17</v>
      </c>
      <c r="B28021" t="s">
        <v>56537</v>
      </c>
      <c r="C28021" t="s">
        <v>56538</v>
      </c>
      <c r="D28021" s="1">
        <v>42425.140902777777</v>
      </c>
      <c r="E28021">
        <v>2081</v>
      </c>
      <c r="F28021">
        <v>5897</v>
      </c>
      <c r="G28021" t="s">
        <v>487</v>
      </c>
    </row>
    <row r="28022" spans="1:8" x14ac:dyDescent="0.2">
      <c r="A28022">
        <v>7.0268055805742195E+17</v>
      </c>
      <c r="B28022" t="s">
        <v>56539</v>
      </c>
      <c r="C28022" t="s">
        <v>56540</v>
      </c>
      <c r="D28022" s="1">
        <v>42425.142060185186</v>
      </c>
      <c r="E28022">
        <v>1493</v>
      </c>
      <c r="F28022">
        <v>5097</v>
      </c>
      <c r="G28022" t="s">
        <v>215</v>
      </c>
      <c r="H28022" t="s">
        <v>390</v>
      </c>
    </row>
    <row r="28023" spans="1:8" x14ac:dyDescent="0.2">
      <c r="A28023">
        <v>7.0268087475254003E+17</v>
      </c>
      <c r="B28023" t="s">
        <v>56541</v>
      </c>
      <c r="C28023" t="s">
        <v>56542</v>
      </c>
      <c r="D28023" s="1">
        <v>42425.142939814818</v>
      </c>
      <c r="E28023">
        <v>1420</v>
      </c>
      <c r="F28023">
        <v>5070</v>
      </c>
      <c r="G28023" t="s">
        <v>487</v>
      </c>
    </row>
    <row r="28024" spans="1:8" x14ac:dyDescent="0.2">
      <c r="A28024">
        <v>7.0268537342047398E+17</v>
      </c>
      <c r="B28024" t="s">
        <v>56543</v>
      </c>
      <c r="C28024" t="s">
        <v>56544</v>
      </c>
      <c r="D28024" s="1">
        <v>42425.155347222222</v>
      </c>
      <c r="E28024">
        <v>2134</v>
      </c>
      <c r="F28024">
        <v>6380</v>
      </c>
      <c r="G28024" t="s">
        <v>215</v>
      </c>
    </row>
    <row r="28025" spans="1:8" x14ac:dyDescent="0.2">
      <c r="A28025">
        <v>7.0268727718987302E+17</v>
      </c>
      <c r="B28025" t="s">
        <v>56545</v>
      </c>
      <c r="C28025" t="s">
        <v>56546</v>
      </c>
      <c r="D28025" s="1">
        <v>42425.160601851851</v>
      </c>
      <c r="E28025">
        <v>2087</v>
      </c>
      <c r="F28025">
        <v>6448</v>
      </c>
      <c r="G28025" t="s">
        <v>215</v>
      </c>
    </row>
    <row r="28026" spans="1:8" x14ac:dyDescent="0.2">
      <c r="A28026">
        <v>7.0269819411594394E+17</v>
      </c>
      <c r="B28026" t="s">
        <v>56547</v>
      </c>
      <c r="C28026" t="s">
        <v>56548</v>
      </c>
      <c r="D28026" s="1">
        <v>42425.190729166665</v>
      </c>
      <c r="E28026">
        <v>1629</v>
      </c>
      <c r="F28026">
        <v>5530</v>
      </c>
      <c r="G28026" t="s">
        <v>487</v>
      </c>
    </row>
    <row r="28027" spans="1:8" x14ac:dyDescent="0.2">
      <c r="A28027">
        <v>7.0270641298045299E+17</v>
      </c>
      <c r="B28027" t="s">
        <v>56549</v>
      </c>
      <c r="C28027" t="s">
        <v>56550</v>
      </c>
      <c r="D28027" s="1">
        <v>42425.213414351849</v>
      </c>
      <c r="E28027">
        <v>2372</v>
      </c>
      <c r="F28027">
        <v>6541</v>
      </c>
      <c r="H28027" t="s">
        <v>616</v>
      </c>
    </row>
    <row r="28028" spans="1:8" x14ac:dyDescent="0.2">
      <c r="A28028">
        <v>7.0283396953714202E+17</v>
      </c>
      <c r="B28028" t="s">
        <v>56551</v>
      </c>
      <c r="C28028" t="s">
        <v>56552</v>
      </c>
      <c r="D28028" s="1">
        <v>42425.565405092595</v>
      </c>
      <c r="E28028">
        <v>8275</v>
      </c>
      <c r="F28028">
        <v>21310</v>
      </c>
    </row>
    <row r="28029" spans="1:8" x14ac:dyDescent="0.2">
      <c r="A28029">
        <v>7.0288703089265805E+17</v>
      </c>
      <c r="B28029" t="s">
        <v>56553</v>
      </c>
      <c r="C28029" t="s">
        <v>56554</v>
      </c>
      <c r="D28029" s="1">
        <v>42425.711817129632</v>
      </c>
      <c r="E28029">
        <v>2181</v>
      </c>
      <c r="F28029">
        <v>7005</v>
      </c>
      <c r="G28029" t="s">
        <v>215</v>
      </c>
    </row>
    <row r="28030" spans="1:8" x14ac:dyDescent="0.2">
      <c r="A28030">
        <v>7.0289148777686605E+17</v>
      </c>
      <c r="B28030" t="s">
        <v>56555</v>
      </c>
      <c r="C28030" t="s">
        <v>56556</v>
      </c>
      <c r="D28030" s="1">
        <v>42425.724120370367</v>
      </c>
      <c r="E28030">
        <v>2913</v>
      </c>
      <c r="F28030">
        <v>8711</v>
      </c>
    </row>
    <row r="28031" spans="1:8" x14ac:dyDescent="0.2">
      <c r="A28031">
        <v>7.0289462376149798E+17</v>
      </c>
      <c r="B28031" t="s">
        <v>56557</v>
      </c>
      <c r="C28031" t="s">
        <v>56558</v>
      </c>
      <c r="D28031" s="1">
        <v>42425.732777777775</v>
      </c>
      <c r="E28031">
        <v>6175</v>
      </c>
      <c r="F28031">
        <v>15483</v>
      </c>
    </row>
    <row r="28032" spans="1:8" x14ac:dyDescent="0.2">
      <c r="A28032">
        <v>7.0289623952064499E+17</v>
      </c>
      <c r="B28032" t="s">
        <v>56559</v>
      </c>
      <c r="C28032" t="s">
        <v>56560</v>
      </c>
      <c r="D28032" s="1">
        <v>42425.737233796295</v>
      </c>
      <c r="E28032">
        <v>2409</v>
      </c>
      <c r="F28032">
        <v>6073</v>
      </c>
    </row>
    <row r="28033" spans="1:8" x14ac:dyDescent="0.2">
      <c r="A28033">
        <v>7.0289705618105498E+17</v>
      </c>
      <c r="B28033" t="s">
        <v>56561</v>
      </c>
      <c r="C28033" t="s">
        <v>56562</v>
      </c>
      <c r="D28033" s="1">
        <v>42425.739490740743</v>
      </c>
      <c r="E28033">
        <v>5218</v>
      </c>
      <c r="F28033">
        <v>13275</v>
      </c>
      <c r="G28033" t="s">
        <v>89</v>
      </c>
    </row>
    <row r="28034" spans="1:8" x14ac:dyDescent="0.2">
      <c r="A28034">
        <v>7.0291129381308006E+17</v>
      </c>
      <c r="B28034" t="s">
        <v>56563</v>
      </c>
      <c r="C28034" t="s">
        <v>56564</v>
      </c>
      <c r="D28034" s="1">
        <v>42425.778773148151</v>
      </c>
      <c r="E28034">
        <v>2648</v>
      </c>
      <c r="F28034">
        <v>7267</v>
      </c>
      <c r="H28034" t="s">
        <v>616</v>
      </c>
    </row>
    <row r="28035" spans="1:8" x14ac:dyDescent="0.2">
      <c r="A28035">
        <v>7.0291339815412506E+17</v>
      </c>
      <c r="B28035" t="s">
        <v>56565</v>
      </c>
      <c r="C28035" t="s">
        <v>56566</v>
      </c>
      <c r="D28035" s="1">
        <v>42425.784583333334</v>
      </c>
      <c r="E28035">
        <v>2750</v>
      </c>
      <c r="F28035">
        <v>7419</v>
      </c>
      <c r="H28035" t="s">
        <v>390</v>
      </c>
    </row>
    <row r="28036" spans="1:8" x14ac:dyDescent="0.2">
      <c r="A28036">
        <v>7.0293057508310605E+17</v>
      </c>
      <c r="B28036" t="s">
        <v>56567</v>
      </c>
      <c r="C28036" t="s">
        <v>56568</v>
      </c>
      <c r="D28036" s="1">
        <v>42425.831979166665</v>
      </c>
      <c r="E28036">
        <v>2804</v>
      </c>
      <c r="F28036">
        <v>9150</v>
      </c>
    </row>
    <row r="28037" spans="1:8" x14ac:dyDescent="0.2">
      <c r="A28037">
        <v>7.0295302373624998E+17</v>
      </c>
      <c r="B28037" t="s">
        <v>56569</v>
      </c>
      <c r="C28037" t="s">
        <v>56570</v>
      </c>
      <c r="D28037" s="1">
        <v>42425.893923611111</v>
      </c>
      <c r="E28037">
        <v>4299</v>
      </c>
      <c r="F28037">
        <v>13781</v>
      </c>
    </row>
    <row r="28038" spans="1:8" x14ac:dyDescent="0.2">
      <c r="A28038">
        <v>7.0298049938866906E+17</v>
      </c>
      <c r="B28038" t="s">
        <v>56571</v>
      </c>
      <c r="C28038" t="s">
        <v>56572</v>
      </c>
      <c r="D28038" s="1">
        <v>42425.96974537037</v>
      </c>
      <c r="E28038">
        <v>3754</v>
      </c>
      <c r="F28038">
        <v>10259</v>
      </c>
      <c r="H28038" t="s">
        <v>616</v>
      </c>
    </row>
    <row r="28039" spans="1:8" x14ac:dyDescent="0.2">
      <c r="A28039">
        <v>7.0309215557783104E+17</v>
      </c>
      <c r="B28039" t="s">
        <v>56573</v>
      </c>
      <c r="C28039" t="s">
        <v>56574</v>
      </c>
      <c r="D28039" s="1">
        <v>42426.277858796297</v>
      </c>
      <c r="E28039">
        <v>2203</v>
      </c>
      <c r="F28039">
        <v>5897</v>
      </c>
      <c r="G28039" t="s">
        <v>89</v>
      </c>
    </row>
    <row r="28040" spans="1:8" x14ac:dyDescent="0.2">
      <c r="A28040">
        <v>7.0309545349618803E+17</v>
      </c>
      <c r="B28040" t="s">
        <v>56575</v>
      </c>
      <c r="C28040" t="s">
        <v>56576</v>
      </c>
      <c r="D28040" s="1">
        <v>42426.286956018521</v>
      </c>
      <c r="E28040">
        <v>2639</v>
      </c>
      <c r="F28040">
        <v>7180</v>
      </c>
      <c r="H28040" t="s">
        <v>390</v>
      </c>
    </row>
    <row r="28041" spans="1:8" x14ac:dyDescent="0.2">
      <c r="A28041">
        <v>7.0309940827182195E+17</v>
      </c>
      <c r="B28041" t="s">
        <v>56577</v>
      </c>
      <c r="C28041" t="s">
        <v>56578</v>
      </c>
      <c r="D28041" s="1">
        <v>42426.29787037037</v>
      </c>
      <c r="E28041">
        <v>1169</v>
      </c>
      <c r="F28041">
        <v>3813</v>
      </c>
      <c r="H28041" t="s">
        <v>390</v>
      </c>
    </row>
    <row r="28042" spans="1:8" x14ac:dyDescent="0.2">
      <c r="A28042">
        <v>7.0310970590053504E+17</v>
      </c>
      <c r="B28042" t="s">
        <v>56579</v>
      </c>
      <c r="C28042" t="s">
        <v>56580</v>
      </c>
      <c r="D28042" s="1">
        <v>42426.326284722221</v>
      </c>
      <c r="E28042">
        <v>2793</v>
      </c>
      <c r="F28042">
        <v>7172</v>
      </c>
      <c r="H28042" t="s">
        <v>616</v>
      </c>
    </row>
    <row r="28043" spans="1:8" x14ac:dyDescent="0.2">
      <c r="A28043">
        <v>7.0311034735640896E+17</v>
      </c>
      <c r="B28043" t="s">
        <v>56581</v>
      </c>
      <c r="C28043" t="s">
        <v>56582</v>
      </c>
      <c r="D28043" s="1">
        <v>42426.328055555554</v>
      </c>
      <c r="E28043">
        <v>2187</v>
      </c>
      <c r="F28043">
        <v>5772</v>
      </c>
      <c r="H28043" t="s">
        <v>616</v>
      </c>
    </row>
    <row r="28044" spans="1:8" x14ac:dyDescent="0.2">
      <c r="A28044">
        <v>7.0311093486933606E+17</v>
      </c>
      <c r="B28044" t="s">
        <v>56583</v>
      </c>
      <c r="C28044" t="s">
        <v>56584</v>
      </c>
      <c r="D28044" s="1">
        <v>42426.329675925925</v>
      </c>
      <c r="E28044">
        <v>1895</v>
      </c>
      <c r="F28044">
        <v>6202</v>
      </c>
    </row>
    <row r="28045" spans="1:8" x14ac:dyDescent="0.2">
      <c r="A28045">
        <v>7.0311114976448896E+17</v>
      </c>
      <c r="B28045" t="s">
        <v>56585</v>
      </c>
      <c r="C28045" t="s">
        <v>56586</v>
      </c>
      <c r="D28045" s="1">
        <v>42426.330266203702</v>
      </c>
      <c r="E28045">
        <v>1873</v>
      </c>
      <c r="F28045">
        <v>5960</v>
      </c>
      <c r="H28045" t="s">
        <v>390</v>
      </c>
    </row>
    <row r="28046" spans="1:8" x14ac:dyDescent="0.2">
      <c r="A28046">
        <v>7.0312081191838502E+17</v>
      </c>
      <c r="B28046" t="s">
        <v>56587</v>
      </c>
      <c r="C28046" t="s">
        <v>56588</v>
      </c>
      <c r="D28046" s="1">
        <v>42426.356932870367</v>
      </c>
      <c r="E28046">
        <v>1301</v>
      </c>
      <c r="F28046">
        <v>4707</v>
      </c>
      <c r="G28046" t="s">
        <v>215</v>
      </c>
    </row>
    <row r="28047" spans="1:8" x14ac:dyDescent="0.2">
      <c r="A28047">
        <v>7.0312106043090099E+17</v>
      </c>
      <c r="B28047" t="s">
        <v>56589</v>
      </c>
      <c r="C28047" t="s">
        <v>56590</v>
      </c>
      <c r="D28047" s="1">
        <v>42426.357615740744</v>
      </c>
      <c r="E28047">
        <v>1262</v>
      </c>
      <c r="F28047">
        <v>3992</v>
      </c>
      <c r="G28047" t="s">
        <v>52021</v>
      </c>
      <c r="H28047" t="s">
        <v>13093</v>
      </c>
    </row>
    <row r="28048" spans="1:8" x14ac:dyDescent="0.2">
      <c r="A28048">
        <v>7.0312194394423706E+17</v>
      </c>
      <c r="B28048" t="s">
        <v>56591</v>
      </c>
      <c r="C28048" t="s">
        <v>56592</v>
      </c>
      <c r="D28048" s="1">
        <v>42426.36005787037</v>
      </c>
      <c r="E28048">
        <v>1283</v>
      </c>
      <c r="F28048">
        <v>4531</v>
      </c>
      <c r="G28048" t="s">
        <v>56593</v>
      </c>
    </row>
    <row r="28049" spans="1:8" x14ac:dyDescent="0.2">
      <c r="A28049">
        <v>7.03194213752528E+17</v>
      </c>
      <c r="B28049" t="s">
        <v>56594</v>
      </c>
      <c r="C28049" t="s">
        <v>56595</v>
      </c>
      <c r="D28049" s="1">
        <v>42426.559479166666</v>
      </c>
      <c r="E28049">
        <v>2030</v>
      </c>
      <c r="F28049">
        <v>7085</v>
      </c>
      <c r="G28049" t="s">
        <v>89</v>
      </c>
    </row>
    <row r="28050" spans="1:8" x14ac:dyDescent="0.2">
      <c r="A28050">
        <v>7.0319469049808794E+17</v>
      </c>
      <c r="B28050" t="s">
        <v>56596</v>
      </c>
      <c r="C28050" t="s">
        <v>56597</v>
      </c>
      <c r="D28050" s="1">
        <v>42426.560798611114</v>
      </c>
      <c r="E28050">
        <v>1480</v>
      </c>
      <c r="F28050">
        <v>5503</v>
      </c>
      <c r="G28050" t="s">
        <v>215</v>
      </c>
    </row>
    <row r="28051" spans="1:8" x14ac:dyDescent="0.2">
      <c r="A28051">
        <v>7.0319504515168205E+17</v>
      </c>
      <c r="B28051" t="s">
        <v>56598</v>
      </c>
      <c r="C28051" t="s">
        <v>56599</v>
      </c>
      <c r="D28051" s="1">
        <v>42426.561782407407</v>
      </c>
      <c r="E28051">
        <v>1929</v>
      </c>
      <c r="F28051">
        <v>6285</v>
      </c>
      <c r="G28051" t="s">
        <v>89</v>
      </c>
    </row>
    <row r="28052" spans="1:8" x14ac:dyDescent="0.2">
      <c r="A28052">
        <v>7.0319522918110003E+17</v>
      </c>
      <c r="B28052" t="s">
        <v>56600</v>
      </c>
      <c r="C28052" t="s">
        <v>56601</v>
      </c>
      <c r="D28052" s="1">
        <v>42426.562291666669</v>
      </c>
      <c r="E28052">
        <v>1466</v>
      </c>
      <c r="F28052">
        <v>5399</v>
      </c>
      <c r="G28052" t="s">
        <v>56602</v>
      </c>
    </row>
    <row r="28053" spans="1:8" x14ac:dyDescent="0.2">
      <c r="A28053">
        <v>7.0319530178017203E+17</v>
      </c>
      <c r="B28053" t="s">
        <v>56603</v>
      </c>
      <c r="C28053" t="s">
        <v>56604</v>
      </c>
      <c r="D28053" s="1">
        <v>42426.562488425923</v>
      </c>
      <c r="E28053">
        <v>1360</v>
      </c>
      <c r="F28053">
        <v>5177</v>
      </c>
      <c r="G28053" t="s">
        <v>215</v>
      </c>
    </row>
    <row r="28054" spans="1:8" x14ac:dyDescent="0.2">
      <c r="A28054">
        <v>7.0319540874749094E+17</v>
      </c>
      <c r="B28054" t="s">
        <v>56605</v>
      </c>
      <c r="C28054" t="s">
        <v>56606</v>
      </c>
      <c r="D28054" s="1">
        <v>42426.562777777777</v>
      </c>
      <c r="E28054">
        <v>1718</v>
      </c>
      <c r="F28054">
        <v>5272</v>
      </c>
      <c r="G28054" t="s">
        <v>56607</v>
      </c>
    </row>
    <row r="28055" spans="1:8" x14ac:dyDescent="0.2">
      <c r="A28055">
        <v>7.0321707372439898E+17</v>
      </c>
      <c r="B28055" t="s">
        <v>56608</v>
      </c>
      <c r="C28055" t="s">
        <v>56609</v>
      </c>
      <c r="D28055" s="1">
        <v>42426.622569444444</v>
      </c>
      <c r="E28055">
        <v>2061</v>
      </c>
      <c r="F28055">
        <v>7564</v>
      </c>
    </row>
    <row r="28056" spans="1:8" x14ac:dyDescent="0.2">
      <c r="A28056">
        <v>7.0321858231064102E+17</v>
      </c>
      <c r="B28056" t="s">
        <v>56610</v>
      </c>
      <c r="C28056" t="s">
        <v>56611</v>
      </c>
      <c r="D28056" s="1">
        <v>42426.62672453704</v>
      </c>
      <c r="E28056">
        <v>5194</v>
      </c>
      <c r="F28056">
        <v>14342</v>
      </c>
    </row>
    <row r="28057" spans="1:8" x14ac:dyDescent="0.2">
      <c r="A28057">
        <v>7.0323045554640397E+17</v>
      </c>
      <c r="B28057" t="s">
        <v>56612</v>
      </c>
      <c r="C28057" t="s">
        <v>56613</v>
      </c>
      <c r="D28057" s="1">
        <v>42426.659490740742</v>
      </c>
      <c r="E28057">
        <v>3321</v>
      </c>
      <c r="F28057">
        <v>9815</v>
      </c>
    </row>
    <row r="28058" spans="1:8" x14ac:dyDescent="0.2">
      <c r="A28058">
        <v>7.0325015274455002E+17</v>
      </c>
      <c r="B28058" t="s">
        <v>56614</v>
      </c>
      <c r="C28058" t="s">
        <v>56615</v>
      </c>
      <c r="D28058" s="1">
        <v>42426.713842592595</v>
      </c>
      <c r="E28058">
        <v>2049</v>
      </c>
      <c r="F28058">
        <v>6799</v>
      </c>
    </row>
    <row r="28059" spans="1:8" x14ac:dyDescent="0.2">
      <c r="A28059">
        <v>7.0325195619887501E+17</v>
      </c>
      <c r="B28059" t="s">
        <v>56616</v>
      </c>
      <c r="C28059" t="s">
        <v>56617</v>
      </c>
      <c r="D28059" s="1">
        <v>42426.718819444446</v>
      </c>
      <c r="E28059">
        <v>4129</v>
      </c>
      <c r="F28059">
        <v>12955</v>
      </c>
    </row>
    <row r="28060" spans="1:8" x14ac:dyDescent="0.2">
      <c r="A28060">
        <v>7.0325224148703603E+17</v>
      </c>
      <c r="B28060" t="s">
        <v>56618</v>
      </c>
      <c r="C28060" t="s">
        <v>56619</v>
      </c>
      <c r="D28060" s="1">
        <v>42426.719606481478</v>
      </c>
      <c r="E28060">
        <v>3330</v>
      </c>
      <c r="F28060">
        <v>10303</v>
      </c>
    </row>
    <row r="28061" spans="1:8" x14ac:dyDescent="0.2">
      <c r="A28061">
        <v>7.0325255264147802E+17</v>
      </c>
      <c r="B28061" t="s">
        <v>56620</v>
      </c>
      <c r="C28061" t="s">
        <v>56621</v>
      </c>
      <c r="D28061" s="1">
        <v>42426.72047453704</v>
      </c>
      <c r="E28061">
        <v>3193</v>
      </c>
      <c r="F28061">
        <v>12411</v>
      </c>
    </row>
    <row r="28062" spans="1:8" x14ac:dyDescent="0.2">
      <c r="A28062">
        <v>7.0325786682041498E+17</v>
      </c>
      <c r="B28062" t="s">
        <v>56622</v>
      </c>
      <c r="C28062" t="s">
        <v>56623</v>
      </c>
      <c r="D28062" s="1">
        <v>42426.735138888886</v>
      </c>
      <c r="E28062">
        <v>4056</v>
      </c>
      <c r="F28062">
        <v>12167</v>
      </c>
    </row>
    <row r="28063" spans="1:8" x14ac:dyDescent="0.2">
      <c r="A28063">
        <v>7.0332164770130701E+17</v>
      </c>
      <c r="B28063" t="s">
        <v>56624</v>
      </c>
      <c r="C28063" t="s">
        <v>56625</v>
      </c>
      <c r="D28063" s="1">
        <v>42426.911134259259</v>
      </c>
      <c r="E28063">
        <v>3040</v>
      </c>
      <c r="F28063">
        <v>9348</v>
      </c>
    </row>
    <row r="28064" spans="1:8" x14ac:dyDescent="0.2">
      <c r="A28064">
        <v>7.0332548126581504E+17</v>
      </c>
      <c r="B28064" t="s">
        <v>56626</v>
      </c>
      <c r="C28064" t="s">
        <v>56627</v>
      </c>
      <c r="D28064" s="1">
        <v>42426.921712962961</v>
      </c>
      <c r="E28064">
        <v>5361</v>
      </c>
      <c r="F28064">
        <v>16602</v>
      </c>
      <c r="G28064" t="s">
        <v>89</v>
      </c>
      <c r="H28064" t="s">
        <v>616</v>
      </c>
    </row>
    <row r="28065" spans="1:8" x14ac:dyDescent="0.2">
      <c r="A28065">
        <v>7.0332654668611494E+17</v>
      </c>
      <c r="B28065" t="s">
        <v>56628</v>
      </c>
      <c r="C28065" t="s">
        <v>56629</v>
      </c>
      <c r="D28065" s="1">
        <v>42426.92465277778</v>
      </c>
      <c r="E28065">
        <v>7970</v>
      </c>
      <c r="F28065">
        <v>18334</v>
      </c>
    </row>
    <row r="28066" spans="1:8" x14ac:dyDescent="0.2">
      <c r="A28066">
        <v>7.0333229882177498E+17</v>
      </c>
      <c r="B28066" t="s">
        <v>56630</v>
      </c>
      <c r="C28066" t="s">
        <v>56631</v>
      </c>
      <c r="D28066" s="1">
        <v>42426.940520833334</v>
      </c>
      <c r="E28066">
        <v>3624</v>
      </c>
      <c r="F28066">
        <v>10482</v>
      </c>
      <c r="H28066" t="s">
        <v>616</v>
      </c>
    </row>
    <row r="28067" spans="1:8" x14ac:dyDescent="0.2">
      <c r="A28067">
        <v>7.0340123926699597E+17</v>
      </c>
      <c r="B28067" t="s">
        <v>56632</v>
      </c>
      <c r="C28067" t="s">
        <v>56633</v>
      </c>
      <c r="D28067" s="1">
        <v>42427.13076388889</v>
      </c>
      <c r="E28067">
        <v>3402</v>
      </c>
      <c r="F28067">
        <v>8741</v>
      </c>
      <c r="H28067" t="s">
        <v>390</v>
      </c>
    </row>
    <row r="28068" spans="1:8" x14ac:dyDescent="0.2">
      <c r="A28068">
        <v>7.0341648365365197E+17</v>
      </c>
      <c r="B28068" t="s">
        <v>56634</v>
      </c>
      <c r="C28068" t="s">
        <v>56635</v>
      </c>
      <c r="D28068" s="1">
        <v>42427.172835648147</v>
      </c>
      <c r="E28068">
        <v>1677</v>
      </c>
      <c r="F28068">
        <v>6216</v>
      </c>
      <c r="G28068" t="s">
        <v>215</v>
      </c>
    </row>
    <row r="28069" spans="1:8" x14ac:dyDescent="0.2">
      <c r="A28069">
        <v>7.0344283021196403E+17</v>
      </c>
      <c r="B28069" t="s">
        <v>56636</v>
      </c>
      <c r="C28069" t="s">
        <v>56637</v>
      </c>
      <c r="D28069" s="1">
        <v>42427.245532407411</v>
      </c>
      <c r="E28069">
        <v>1922</v>
      </c>
      <c r="F28069">
        <v>6573</v>
      </c>
      <c r="G28069" t="s">
        <v>215</v>
      </c>
    </row>
    <row r="28070" spans="1:8" x14ac:dyDescent="0.2">
      <c r="A28070">
        <v>7.0344408125125402E+17</v>
      </c>
      <c r="B28070" t="s">
        <v>56638</v>
      </c>
      <c r="C28070" t="s">
        <v>56639</v>
      </c>
      <c r="D28070" s="1">
        <v>42427.248981481483</v>
      </c>
      <c r="E28070">
        <v>2355</v>
      </c>
      <c r="F28070">
        <v>6751</v>
      </c>
      <c r="G28070" t="s">
        <v>215</v>
      </c>
      <c r="H28070" t="s">
        <v>390</v>
      </c>
    </row>
    <row r="28071" spans="1:8" x14ac:dyDescent="0.2">
      <c r="A28071">
        <v>7.0344607221601395E+17</v>
      </c>
      <c r="B28071" t="s">
        <v>56640</v>
      </c>
      <c r="C28071" t="s">
        <v>56641</v>
      </c>
      <c r="D28071" s="1">
        <v>42427.254479166666</v>
      </c>
      <c r="E28071">
        <v>3831</v>
      </c>
      <c r="F28071">
        <v>9227</v>
      </c>
      <c r="H28071" t="s">
        <v>616</v>
      </c>
    </row>
    <row r="28072" spans="1:8" x14ac:dyDescent="0.2">
      <c r="A28072">
        <v>7.0356207561684902E+17</v>
      </c>
      <c r="B28072" t="s">
        <v>56642</v>
      </c>
      <c r="C28072" t="s">
        <v>56643</v>
      </c>
      <c r="D28072" s="1">
        <v>42427.574594907404</v>
      </c>
      <c r="E28072">
        <v>1645</v>
      </c>
      <c r="F28072">
        <v>5401</v>
      </c>
      <c r="G28072" t="s">
        <v>215</v>
      </c>
    </row>
    <row r="28073" spans="1:8" x14ac:dyDescent="0.2">
      <c r="A28073">
        <v>7.0356734421216E+17</v>
      </c>
      <c r="B28073" t="s">
        <v>56644</v>
      </c>
      <c r="C28073" t="s">
        <v>56645</v>
      </c>
      <c r="D28073" s="1">
        <v>42427.589131944442</v>
      </c>
      <c r="E28073">
        <v>1698</v>
      </c>
      <c r="F28073">
        <v>6432</v>
      </c>
      <c r="G28073" t="s">
        <v>89</v>
      </c>
    </row>
    <row r="28074" spans="1:8" x14ac:dyDescent="0.2">
      <c r="A28074">
        <v>7.0359676680175603E+17</v>
      </c>
      <c r="B28074" t="s">
        <v>56646</v>
      </c>
      <c r="C28074" t="s">
        <v>56647</v>
      </c>
      <c r="D28074" s="1">
        <v>42427.670324074075</v>
      </c>
      <c r="E28074">
        <v>1701</v>
      </c>
      <c r="F28074">
        <v>5809</v>
      </c>
      <c r="G28074" t="s">
        <v>215</v>
      </c>
      <c r="H28074" t="s">
        <v>390</v>
      </c>
    </row>
    <row r="28075" spans="1:8" x14ac:dyDescent="0.2">
      <c r="A28075">
        <v>7.0359866141916698E+17</v>
      </c>
      <c r="B28075" t="s">
        <v>56648</v>
      </c>
      <c r="C28075" t="s">
        <v>56649</v>
      </c>
      <c r="D28075" s="1">
        <v>42427.675543981481</v>
      </c>
      <c r="E28075">
        <v>2192</v>
      </c>
      <c r="F28075">
        <v>7746</v>
      </c>
    </row>
    <row r="28076" spans="1:8" x14ac:dyDescent="0.2">
      <c r="A28076">
        <v>7.0360061389702298E+17</v>
      </c>
      <c r="B28076" t="s">
        <v>56650</v>
      </c>
      <c r="C28076" t="s">
        <v>56651</v>
      </c>
      <c r="D28076" s="1">
        <v>42427.680937500001</v>
      </c>
      <c r="E28076">
        <v>2783</v>
      </c>
      <c r="F28076">
        <v>8910</v>
      </c>
    </row>
    <row r="28077" spans="1:8" x14ac:dyDescent="0.2">
      <c r="A28077">
        <v>7.0360176287630502E+17</v>
      </c>
      <c r="B28077" t="s">
        <v>56652</v>
      </c>
      <c r="C28077" t="s">
        <v>56653</v>
      </c>
      <c r="D28077" s="1">
        <v>42427.684108796297</v>
      </c>
      <c r="E28077">
        <v>5144</v>
      </c>
      <c r="F28077">
        <v>15418</v>
      </c>
    </row>
    <row r="28078" spans="1:8" x14ac:dyDescent="0.2">
      <c r="A28078">
        <v>7.0360799242434496E+17</v>
      </c>
      <c r="B28078" t="s">
        <v>56654</v>
      </c>
      <c r="C28078" t="s">
        <v>56655</v>
      </c>
      <c r="D28078" s="1">
        <v>42427.701296296298</v>
      </c>
      <c r="E28078">
        <v>2076</v>
      </c>
      <c r="F28078">
        <v>8534</v>
      </c>
    </row>
    <row r="28079" spans="1:8" x14ac:dyDescent="0.2">
      <c r="A28079">
        <v>7.0361169623385203E+17</v>
      </c>
      <c r="B28079" t="s">
        <v>56656</v>
      </c>
      <c r="C28079" t="s">
        <v>56657</v>
      </c>
      <c r="D28079" s="1">
        <v>42427.711516203701</v>
      </c>
      <c r="E28079">
        <v>3478</v>
      </c>
      <c r="F28079">
        <v>11176</v>
      </c>
    </row>
    <row r="28080" spans="1:8" x14ac:dyDescent="0.2">
      <c r="A28080">
        <v>7.0361272299107494E+17</v>
      </c>
      <c r="B28080" t="s">
        <v>56658</v>
      </c>
      <c r="C28080" t="s">
        <v>56659</v>
      </c>
      <c r="D28080" s="1">
        <v>42427.71435185185</v>
      </c>
      <c r="E28080">
        <v>3212</v>
      </c>
      <c r="F28080">
        <v>11403</v>
      </c>
    </row>
    <row r="28081" spans="1:8" x14ac:dyDescent="0.2">
      <c r="A28081">
        <v>7.0362855565826406E+17</v>
      </c>
      <c r="B28081" t="s">
        <v>56660</v>
      </c>
      <c r="C28081" t="s">
        <v>56661</v>
      </c>
      <c r="D28081" s="1">
        <v>42427.758043981485</v>
      </c>
      <c r="E28081">
        <v>2363</v>
      </c>
      <c r="F28081">
        <v>6112</v>
      </c>
      <c r="G28081" t="s">
        <v>89</v>
      </c>
      <c r="H28081" t="s">
        <v>390</v>
      </c>
    </row>
    <row r="28082" spans="1:8" x14ac:dyDescent="0.2">
      <c r="A28082">
        <v>7.0369127345503398E+17</v>
      </c>
      <c r="B28082" t="s">
        <v>56662</v>
      </c>
      <c r="C28082" t="s">
        <v>56663</v>
      </c>
      <c r="D28082" s="1">
        <v>42427.931111111109</v>
      </c>
      <c r="E28082">
        <v>4072</v>
      </c>
      <c r="F28082">
        <v>12044</v>
      </c>
    </row>
    <row r="28083" spans="1:8" x14ac:dyDescent="0.2">
      <c r="A28083">
        <v>7.0371123686572006E+17</v>
      </c>
      <c r="B28083" t="s">
        <v>56664</v>
      </c>
      <c r="C28083" t="s">
        <v>56665</v>
      </c>
      <c r="D28083" s="1">
        <v>42427.986192129632</v>
      </c>
      <c r="E28083">
        <v>3862</v>
      </c>
      <c r="F28083">
        <v>10699</v>
      </c>
    </row>
    <row r="28084" spans="1:8" x14ac:dyDescent="0.2">
      <c r="A28084">
        <v>7.0371556776573696E+17</v>
      </c>
      <c r="B28084" t="s">
        <v>56666</v>
      </c>
      <c r="C28084" t="s">
        <v>56667</v>
      </c>
      <c r="D28084" s="1">
        <v>42427.998148148145</v>
      </c>
      <c r="E28084">
        <v>3188</v>
      </c>
      <c r="F28084">
        <v>10359</v>
      </c>
      <c r="G28084" t="s">
        <v>215</v>
      </c>
    </row>
    <row r="28085" spans="1:8" x14ac:dyDescent="0.2">
      <c r="A28085">
        <v>7.0376492428840896E+17</v>
      </c>
      <c r="B28085" t="s">
        <v>56668</v>
      </c>
      <c r="C28085" t="s">
        <v>56669</v>
      </c>
      <c r="D28085" s="1">
        <v>42428.134340277778</v>
      </c>
      <c r="E28085">
        <v>2994</v>
      </c>
      <c r="F28085">
        <v>9078</v>
      </c>
      <c r="H28085" t="s">
        <v>390</v>
      </c>
    </row>
    <row r="28086" spans="1:8" x14ac:dyDescent="0.2">
      <c r="A28086">
        <v>7.0377717329604595E+17</v>
      </c>
      <c r="B28086" t="s">
        <v>56670</v>
      </c>
      <c r="C28086" t="s">
        <v>56671</v>
      </c>
      <c r="D28086" s="1">
        <v>42428.16814814815</v>
      </c>
      <c r="E28086">
        <v>3668</v>
      </c>
      <c r="F28086">
        <v>10566</v>
      </c>
      <c r="H28086" t="s">
        <v>616</v>
      </c>
    </row>
    <row r="28087" spans="1:8" x14ac:dyDescent="0.2">
      <c r="A28087">
        <v>7.0388831824577306E+17</v>
      </c>
      <c r="B28087" t="s">
        <v>56672</v>
      </c>
      <c r="C28087" t="s">
        <v>56673</v>
      </c>
      <c r="D28087" s="1">
        <v>42428.474849537037</v>
      </c>
      <c r="E28087">
        <v>1634</v>
      </c>
      <c r="F28087">
        <v>5374</v>
      </c>
      <c r="G28087" t="s">
        <v>215</v>
      </c>
    </row>
    <row r="28088" spans="1:8" x14ac:dyDescent="0.2">
      <c r="A28088">
        <v>7.0389467308609498E+17</v>
      </c>
      <c r="B28088" t="s">
        <v>56674</v>
      </c>
      <c r="C28088" t="s">
        <v>56675</v>
      </c>
      <c r="D28088" s="1">
        <v>42428.492384259262</v>
      </c>
      <c r="E28088">
        <v>1078</v>
      </c>
      <c r="F28088">
        <v>3834</v>
      </c>
      <c r="G28088" t="s">
        <v>56676</v>
      </c>
    </row>
    <row r="28089" spans="1:8" x14ac:dyDescent="0.2">
      <c r="A28089">
        <v>7.0389596743997005E+17</v>
      </c>
      <c r="B28089" t="s">
        <v>56677</v>
      </c>
      <c r="C28089" t="s">
        <v>56678</v>
      </c>
      <c r="D28089" s="1">
        <v>42428.49596064815</v>
      </c>
      <c r="E28089">
        <v>1643</v>
      </c>
      <c r="F28089">
        <v>3937</v>
      </c>
      <c r="G28089" t="s">
        <v>215</v>
      </c>
      <c r="H28089" t="s">
        <v>13093</v>
      </c>
    </row>
    <row r="28090" spans="1:8" x14ac:dyDescent="0.2">
      <c r="A28090">
        <v>7.0389635341661696E+17</v>
      </c>
      <c r="B28090" t="s">
        <v>56679</v>
      </c>
      <c r="C28090" t="s">
        <v>56680</v>
      </c>
      <c r="D28090" s="1">
        <v>42428.497025462966</v>
      </c>
      <c r="E28090">
        <v>1726</v>
      </c>
      <c r="F28090">
        <v>5524</v>
      </c>
      <c r="G28090" t="s">
        <v>89</v>
      </c>
    </row>
    <row r="28091" spans="1:8" x14ac:dyDescent="0.2">
      <c r="A28091">
        <v>7.0389650746501504E+17</v>
      </c>
      <c r="B28091" t="s">
        <v>56681</v>
      </c>
      <c r="C28091" t="s">
        <v>56682</v>
      </c>
      <c r="D28091" s="1">
        <v>42428.497442129628</v>
      </c>
      <c r="E28091">
        <v>995</v>
      </c>
      <c r="F28091">
        <v>3673</v>
      </c>
      <c r="G28091" t="s">
        <v>56683</v>
      </c>
    </row>
    <row r="28092" spans="1:8" x14ac:dyDescent="0.2">
      <c r="A28092">
        <v>7.0390074296127002E+17</v>
      </c>
      <c r="B28092" t="s">
        <v>56684</v>
      </c>
      <c r="C28092" t="s">
        <v>56685</v>
      </c>
      <c r="D28092" s="1">
        <v>42428.509131944447</v>
      </c>
      <c r="E28092">
        <v>4241</v>
      </c>
      <c r="F28092">
        <v>9093</v>
      </c>
      <c r="G28092" t="s">
        <v>215</v>
      </c>
      <c r="H28092" t="s">
        <v>390</v>
      </c>
    </row>
    <row r="28093" spans="1:8" x14ac:dyDescent="0.2">
      <c r="A28093">
        <v>7.0390124969190106E+17</v>
      </c>
      <c r="B28093" t="s">
        <v>56686</v>
      </c>
      <c r="C28093" t="s">
        <v>56687</v>
      </c>
      <c r="D28093" s="1">
        <v>42428.51053240741</v>
      </c>
      <c r="E28093">
        <v>1370</v>
      </c>
      <c r="F28093">
        <v>4367</v>
      </c>
      <c r="G28093" t="s">
        <v>215</v>
      </c>
    </row>
    <row r="28094" spans="1:8" x14ac:dyDescent="0.2">
      <c r="A28094">
        <v>7.0390467528904205E+17</v>
      </c>
      <c r="B28094" t="s">
        <v>56688</v>
      </c>
      <c r="C28094" t="s">
        <v>56689</v>
      </c>
      <c r="D28094" s="1">
        <v>42428.519988425927</v>
      </c>
      <c r="E28094">
        <v>2783</v>
      </c>
      <c r="F28094">
        <v>7086</v>
      </c>
    </row>
    <row r="28095" spans="1:8" x14ac:dyDescent="0.2">
      <c r="A28095">
        <v>7.0391519886488704E+17</v>
      </c>
      <c r="B28095" t="s">
        <v>56690</v>
      </c>
      <c r="C28095" t="s">
        <v>56691</v>
      </c>
      <c r="D28095" s="1">
        <v>42428.549027777779</v>
      </c>
      <c r="E28095">
        <v>2783</v>
      </c>
      <c r="F28095">
        <v>7804</v>
      </c>
    </row>
    <row r="28096" spans="1:8" x14ac:dyDescent="0.2">
      <c r="A28096">
        <v>7.0391764393021005E+17</v>
      </c>
      <c r="B28096" t="s">
        <v>56692</v>
      </c>
      <c r="C28096" t="s">
        <v>56693</v>
      </c>
      <c r="D28096" s="1">
        <v>42428.555775462963</v>
      </c>
      <c r="E28096">
        <v>3426</v>
      </c>
      <c r="F28096">
        <v>11509</v>
      </c>
    </row>
    <row r="28097" spans="1:8" x14ac:dyDescent="0.2">
      <c r="A28097">
        <v>7.03923471391264E+17</v>
      </c>
      <c r="B28097" t="s">
        <v>56694</v>
      </c>
      <c r="C28097" t="s">
        <v>56695</v>
      </c>
      <c r="D28097" s="1">
        <v>42428.571851851855</v>
      </c>
      <c r="E28097">
        <v>3871</v>
      </c>
      <c r="F28097">
        <v>11502</v>
      </c>
    </row>
    <row r="28098" spans="1:8" x14ac:dyDescent="0.2">
      <c r="A28098">
        <v>7.03927132339216E+17</v>
      </c>
      <c r="B28098" t="s">
        <v>56696</v>
      </c>
      <c r="C28098" t="s">
        <v>56697</v>
      </c>
      <c r="D28098" s="1">
        <v>42428.581956018519</v>
      </c>
      <c r="E28098">
        <v>3165</v>
      </c>
      <c r="F28098">
        <v>10237</v>
      </c>
    </row>
    <row r="28099" spans="1:8" x14ac:dyDescent="0.2">
      <c r="A28099">
        <v>7.0397489223713498E+17</v>
      </c>
      <c r="B28099" t="s">
        <v>56698</v>
      </c>
      <c r="C28099" t="s">
        <v>56699</v>
      </c>
      <c r="D28099" s="1">
        <v>42428.713750000003</v>
      </c>
      <c r="E28099">
        <v>3238</v>
      </c>
      <c r="F28099">
        <v>8541</v>
      </c>
    </row>
    <row r="28100" spans="1:8" x14ac:dyDescent="0.2">
      <c r="A28100">
        <v>7.0397610107330906E+17</v>
      </c>
      <c r="B28100" t="s">
        <v>56700</v>
      </c>
      <c r="C28100" t="s">
        <v>56701</v>
      </c>
      <c r="D28100" s="1">
        <v>42428.717083333337</v>
      </c>
      <c r="E28100">
        <v>1761</v>
      </c>
      <c r="F28100">
        <v>5575</v>
      </c>
      <c r="H28100" t="s">
        <v>616</v>
      </c>
    </row>
    <row r="28101" spans="1:8" x14ac:dyDescent="0.2">
      <c r="A28101">
        <v>7.0398481210579302E+17</v>
      </c>
      <c r="B28101" t="s">
        <v>56702</v>
      </c>
      <c r="C28101" t="s">
        <v>56703</v>
      </c>
      <c r="D28101" s="1">
        <v>42428.741122685184</v>
      </c>
      <c r="E28101">
        <v>33204</v>
      </c>
      <c r="F28101">
        <v>38528</v>
      </c>
    </row>
    <row r="28102" spans="1:8" x14ac:dyDescent="0.2">
      <c r="A28102">
        <v>7.0399695954424998E+17</v>
      </c>
      <c r="B28102" t="s">
        <v>56704</v>
      </c>
      <c r="C28102" t="s">
        <v>56705</v>
      </c>
      <c r="D28102" s="1">
        <v>42428.774641203701</v>
      </c>
      <c r="E28102">
        <v>4726</v>
      </c>
      <c r="F28102">
        <v>9036</v>
      </c>
    </row>
    <row r="28103" spans="1:8" x14ac:dyDescent="0.2">
      <c r="A28103">
        <v>7.0400009284032499E+17</v>
      </c>
      <c r="B28103" t="s">
        <v>56706</v>
      </c>
      <c r="C28103" t="s">
        <v>56707</v>
      </c>
      <c r="D28103" s="1">
        <v>42428.78328703704</v>
      </c>
      <c r="E28103">
        <v>4502</v>
      </c>
      <c r="F28103">
        <v>8152</v>
      </c>
    </row>
    <row r="28104" spans="1:8" x14ac:dyDescent="0.2">
      <c r="A28104">
        <v>7.0400070823699597E+17</v>
      </c>
      <c r="B28104" t="s">
        <v>56708</v>
      </c>
      <c r="C28104" t="s">
        <v>56709</v>
      </c>
      <c r="D28104" s="1">
        <v>42428.784988425927</v>
      </c>
      <c r="E28104">
        <v>5199</v>
      </c>
      <c r="F28104">
        <v>11578</v>
      </c>
    </row>
    <row r="28105" spans="1:8" x14ac:dyDescent="0.2">
      <c r="A28105">
        <v>7.0400149075972506E+17</v>
      </c>
      <c r="B28105" t="s">
        <v>56710</v>
      </c>
      <c r="C28105" t="s">
        <v>56711</v>
      </c>
      <c r="D28105" s="1">
        <v>42428.787141203706</v>
      </c>
      <c r="E28105">
        <v>2691</v>
      </c>
      <c r="F28105">
        <v>7612</v>
      </c>
    </row>
    <row r="28106" spans="1:8" x14ac:dyDescent="0.2">
      <c r="A28106">
        <v>7.0400252398055795E+17</v>
      </c>
      <c r="B28106" t="s">
        <v>56712</v>
      </c>
      <c r="C28106" t="s">
        <v>56713</v>
      </c>
      <c r="D28106" s="1">
        <v>42428.79</v>
      </c>
      <c r="E28106">
        <v>2675</v>
      </c>
      <c r="F28106">
        <v>6945</v>
      </c>
      <c r="G28106" t="e">
        <f>EmaGabi23</f>
        <v>#NAME?</v>
      </c>
    </row>
    <row r="28107" spans="1:8" x14ac:dyDescent="0.2">
      <c r="A28107">
        <v>7.0401459970887603E+17</v>
      </c>
      <c r="B28107" t="s">
        <v>56714</v>
      </c>
      <c r="C28107" t="s">
        <v>56715</v>
      </c>
      <c r="D28107" s="1">
        <v>42428.823321759257</v>
      </c>
      <c r="E28107">
        <v>3805</v>
      </c>
      <c r="F28107">
        <v>9075</v>
      </c>
      <c r="H28107" t="s">
        <v>390</v>
      </c>
    </row>
    <row r="28108" spans="1:8" x14ac:dyDescent="0.2">
      <c r="A28108">
        <v>7.0401980836335206E+17</v>
      </c>
      <c r="B28108" t="s">
        <v>56716</v>
      </c>
      <c r="C28108" t="s">
        <v>56717</v>
      </c>
      <c r="D28108" s="1">
        <v>42428.837696759256</v>
      </c>
      <c r="E28108">
        <v>3059</v>
      </c>
      <c r="F28108">
        <v>6397</v>
      </c>
    </row>
    <row r="28109" spans="1:8" x14ac:dyDescent="0.2">
      <c r="A28109">
        <v>7.0402305481343296E+17</v>
      </c>
      <c r="B28109" t="s">
        <v>56718</v>
      </c>
      <c r="C28109" t="s">
        <v>56719</v>
      </c>
      <c r="D28109" s="1">
        <v>42428.846655092595</v>
      </c>
      <c r="E28109">
        <v>3163</v>
      </c>
      <c r="F28109">
        <v>6385</v>
      </c>
    </row>
    <row r="28110" spans="1:8" x14ac:dyDescent="0.2">
      <c r="A28110">
        <v>7.0402639386526502E+17</v>
      </c>
      <c r="B28110" t="s">
        <v>56720</v>
      </c>
      <c r="C28110" t="s">
        <v>56721</v>
      </c>
      <c r="D28110" s="1">
        <v>42428.855868055558</v>
      </c>
      <c r="E28110">
        <v>2850</v>
      </c>
      <c r="F28110">
        <v>6035</v>
      </c>
    </row>
    <row r="28111" spans="1:8" x14ac:dyDescent="0.2">
      <c r="A28111">
        <v>7.0406272708238502E+17</v>
      </c>
      <c r="B28111" t="s">
        <v>56722</v>
      </c>
      <c r="C28111" t="s">
        <v>56723</v>
      </c>
      <c r="D28111" s="1">
        <v>42428.956122685187</v>
      </c>
      <c r="E28111">
        <v>3306</v>
      </c>
      <c r="F28111">
        <v>10698</v>
      </c>
      <c r="H28111" t="s">
        <v>390</v>
      </c>
    </row>
    <row r="28112" spans="1:8" x14ac:dyDescent="0.2">
      <c r="A28112">
        <v>7.0406426141327296E+17</v>
      </c>
      <c r="B28112" t="s">
        <v>56724</v>
      </c>
      <c r="C28112" t="s">
        <v>56725</v>
      </c>
      <c r="D28112" s="1">
        <v>42428.960358796299</v>
      </c>
      <c r="E28112">
        <v>4593</v>
      </c>
      <c r="F28112">
        <v>12869</v>
      </c>
    </row>
    <row r="28113" spans="1:8" x14ac:dyDescent="0.2">
      <c r="A28113">
        <v>7.0410007874362496E+17</v>
      </c>
      <c r="B28113" t="s">
        <v>56726</v>
      </c>
      <c r="C28113" t="s">
        <v>56727</v>
      </c>
      <c r="D28113" s="1">
        <v>42429.059189814812</v>
      </c>
      <c r="E28113">
        <v>5919</v>
      </c>
      <c r="F28113">
        <v>15513</v>
      </c>
    </row>
    <row r="28114" spans="1:8" x14ac:dyDescent="0.2">
      <c r="A28114">
        <v>7.0411128409522496E+17</v>
      </c>
      <c r="B28114" t="s">
        <v>56728</v>
      </c>
      <c r="C28114" t="s">
        <v>56729</v>
      </c>
      <c r="D28114" s="1">
        <v>42429.090115740742</v>
      </c>
      <c r="E28114">
        <v>3913</v>
      </c>
      <c r="F28114">
        <v>10056</v>
      </c>
      <c r="G28114" t="s">
        <v>89</v>
      </c>
      <c r="H28114" t="s">
        <v>616</v>
      </c>
    </row>
    <row r="28115" spans="1:8" x14ac:dyDescent="0.2">
      <c r="A28115">
        <v>7.0428401346118003E+17</v>
      </c>
      <c r="B28115" t="s">
        <v>56730</v>
      </c>
      <c r="C28115" t="s">
        <v>56731</v>
      </c>
      <c r="D28115" s="1">
        <v>42429.566759259258</v>
      </c>
      <c r="E28115">
        <v>1360</v>
      </c>
      <c r="F28115">
        <v>6543</v>
      </c>
      <c r="G28115" t="s">
        <v>89</v>
      </c>
    </row>
    <row r="28116" spans="1:8" x14ac:dyDescent="0.2">
      <c r="A28116">
        <v>7.0428579464366797E+17</v>
      </c>
      <c r="B28116" t="s">
        <v>56732</v>
      </c>
      <c r="C28116" t="s">
        <v>56733</v>
      </c>
      <c r="D28116" s="1">
        <v>42429.57167824074</v>
      </c>
      <c r="E28116">
        <v>3302</v>
      </c>
      <c r="F28116">
        <v>8699</v>
      </c>
      <c r="H28116" t="s">
        <v>616</v>
      </c>
    </row>
    <row r="28117" spans="1:8" x14ac:dyDescent="0.2">
      <c r="A28117">
        <v>7.0431234670612403E+17</v>
      </c>
      <c r="B28117" t="s">
        <v>56734</v>
      </c>
      <c r="C28117" t="s">
        <v>56735</v>
      </c>
      <c r="D28117" s="1">
        <v>42429.644942129627</v>
      </c>
      <c r="E28117">
        <v>2168</v>
      </c>
      <c r="F28117">
        <v>6183</v>
      </c>
      <c r="H28117" t="s">
        <v>616</v>
      </c>
    </row>
    <row r="28118" spans="1:8" x14ac:dyDescent="0.2">
      <c r="A28118">
        <v>7.0432465138476198E+17</v>
      </c>
      <c r="B28118" t="s">
        <v>56736</v>
      </c>
      <c r="C28118" t="s">
        <v>56737</v>
      </c>
      <c r="D28118" s="1">
        <v>42429.678900462961</v>
      </c>
      <c r="E28118">
        <v>3660</v>
      </c>
      <c r="F28118">
        <v>9013</v>
      </c>
      <c r="H28118" t="s">
        <v>616</v>
      </c>
    </row>
    <row r="28119" spans="1:8" x14ac:dyDescent="0.2">
      <c r="A28119">
        <v>7.0433256129685504E+17</v>
      </c>
      <c r="B28119" t="s">
        <v>56738</v>
      </c>
      <c r="C28119" t="s">
        <v>56739</v>
      </c>
      <c r="D28119" s="1">
        <v>42429.700729166667</v>
      </c>
      <c r="E28119">
        <v>4839</v>
      </c>
      <c r="F28119">
        <v>13180</v>
      </c>
      <c r="H28119" t="s">
        <v>390</v>
      </c>
    </row>
    <row r="28120" spans="1:8" x14ac:dyDescent="0.2">
      <c r="A28120">
        <v>7.0433945797413197E+17</v>
      </c>
      <c r="B28120" t="s">
        <v>56740</v>
      </c>
      <c r="C28120" t="s">
        <v>56741</v>
      </c>
      <c r="D28120" s="1">
        <v>42429.719756944447</v>
      </c>
      <c r="E28120">
        <v>4498</v>
      </c>
      <c r="F28120">
        <v>9950</v>
      </c>
      <c r="H28120" t="s">
        <v>616</v>
      </c>
    </row>
    <row r="28121" spans="1:8" x14ac:dyDescent="0.2">
      <c r="A28121">
        <v>7.0434266093342694E+17</v>
      </c>
      <c r="B28121" t="s">
        <v>56742</v>
      </c>
      <c r="C28121" t="s">
        <v>56743</v>
      </c>
      <c r="D28121" s="1">
        <v>42429.72859953704</v>
      </c>
      <c r="E28121">
        <v>2620</v>
      </c>
      <c r="F28121">
        <v>6112</v>
      </c>
    </row>
    <row r="28122" spans="1:8" x14ac:dyDescent="0.2">
      <c r="A28122">
        <v>7.0437991822269594E+17</v>
      </c>
      <c r="B28122" t="s">
        <v>56744</v>
      </c>
      <c r="C28122" t="s">
        <v>56745</v>
      </c>
      <c r="D28122" s="1">
        <v>42429.831400462965</v>
      </c>
      <c r="E28122">
        <v>2750</v>
      </c>
      <c r="F28122">
        <v>8930</v>
      </c>
      <c r="G28122" t="s">
        <v>487</v>
      </c>
    </row>
    <row r="28123" spans="1:8" x14ac:dyDescent="0.2">
      <c r="A28123">
        <v>7.0439243582949299E+17</v>
      </c>
      <c r="B28123" t="s">
        <v>56746</v>
      </c>
      <c r="C28123" t="s">
        <v>56747</v>
      </c>
      <c r="D28123" s="1">
        <v>42429.865949074076</v>
      </c>
      <c r="E28123">
        <v>4266</v>
      </c>
      <c r="F28123">
        <v>12214</v>
      </c>
      <c r="H28123" t="s">
        <v>390</v>
      </c>
    </row>
    <row r="28124" spans="1:8" x14ac:dyDescent="0.2">
      <c r="A28124">
        <v>7.0443805720281894E+17</v>
      </c>
      <c r="B28124" t="s">
        <v>56748</v>
      </c>
      <c r="C28124" t="s">
        <v>56749</v>
      </c>
      <c r="D28124" s="1">
        <v>42429.991840277777</v>
      </c>
      <c r="E28124">
        <v>5605</v>
      </c>
      <c r="F28124">
        <v>10128</v>
      </c>
    </row>
    <row r="28125" spans="1:8" x14ac:dyDescent="0.2">
      <c r="A28125">
        <v>7.0444088402949299E+17</v>
      </c>
      <c r="B28125" t="s">
        <v>56750</v>
      </c>
      <c r="C28125" t="s">
        <v>56751</v>
      </c>
      <c r="D28125" s="1">
        <v>42429.999641203707</v>
      </c>
      <c r="E28125">
        <v>2454</v>
      </c>
      <c r="F28125">
        <v>6872</v>
      </c>
    </row>
    <row r="28126" spans="1:8" x14ac:dyDescent="0.2">
      <c r="A28126">
        <v>7.0446604991214298E+17</v>
      </c>
      <c r="B28126" t="s">
        <v>56752</v>
      </c>
      <c r="C28126" t="s">
        <v>56753</v>
      </c>
      <c r="D28126" s="1">
        <v>42430.069085648145</v>
      </c>
      <c r="E28126">
        <v>2920</v>
      </c>
      <c r="F28126">
        <v>7961</v>
      </c>
      <c r="G28126" t="s">
        <v>576</v>
      </c>
      <c r="H28126" t="s">
        <v>13093</v>
      </c>
    </row>
    <row r="28127" spans="1:8" x14ac:dyDescent="0.2">
      <c r="A28127">
        <v>7.0448133668226598E+17</v>
      </c>
      <c r="B28127" t="s">
        <v>56754</v>
      </c>
      <c r="C28127" t="s">
        <v>56755</v>
      </c>
      <c r="D28127" s="1">
        <v>42430.111261574071</v>
      </c>
      <c r="E28127">
        <v>4384</v>
      </c>
      <c r="F28127">
        <v>12246</v>
      </c>
      <c r="H28127" t="s">
        <v>616</v>
      </c>
    </row>
    <row r="28128" spans="1:8" x14ac:dyDescent="0.2">
      <c r="A28128">
        <v>7.0448226876562202E+17</v>
      </c>
      <c r="B28128" t="s">
        <v>56756</v>
      </c>
      <c r="C28128" t="s">
        <v>56757</v>
      </c>
      <c r="D28128" s="1">
        <v>42430.113842592589</v>
      </c>
      <c r="E28128">
        <v>4271</v>
      </c>
      <c r="F28128">
        <v>12109</v>
      </c>
      <c r="H28128" t="s">
        <v>616</v>
      </c>
    </row>
    <row r="28129" spans="1:8" x14ac:dyDescent="0.2">
      <c r="A28129">
        <v>7.0462611983690099E+17</v>
      </c>
      <c r="B28129" t="s">
        <v>56758</v>
      </c>
      <c r="C28129" t="s">
        <v>56759</v>
      </c>
      <c r="D28129" s="1">
        <v>42430.510787037034</v>
      </c>
      <c r="E28129">
        <v>3598</v>
      </c>
      <c r="F28129">
        <v>11533</v>
      </c>
      <c r="G28129" t="s">
        <v>89</v>
      </c>
    </row>
    <row r="28130" spans="1:8" x14ac:dyDescent="0.2">
      <c r="A28130">
        <v>7.0475139399173696E+17</v>
      </c>
      <c r="B28130" t="s">
        <v>56760</v>
      </c>
      <c r="C28130" t="s">
        <v>56761</v>
      </c>
      <c r="D28130" s="1">
        <v>42430.856481481482</v>
      </c>
      <c r="E28130">
        <v>5621</v>
      </c>
      <c r="F28130">
        <v>11316</v>
      </c>
    </row>
    <row r="28131" spans="1:8" x14ac:dyDescent="0.2">
      <c r="A28131">
        <v>7.0475156709481203E+17</v>
      </c>
      <c r="B28131" t="s">
        <v>56762</v>
      </c>
      <c r="C28131" t="s">
        <v>56763</v>
      </c>
      <c r="D28131" s="1">
        <v>42430.856956018521</v>
      </c>
      <c r="E28131">
        <v>3126</v>
      </c>
      <c r="F28131">
        <v>10267</v>
      </c>
    </row>
    <row r="28132" spans="1:8" x14ac:dyDescent="0.2">
      <c r="A28132">
        <v>7.0475621615783898E+17</v>
      </c>
      <c r="B28132" t="s">
        <v>56764</v>
      </c>
      <c r="C28132" t="s">
        <v>43464</v>
      </c>
      <c r="D28132" s="1">
        <v>42430.869791666664</v>
      </c>
      <c r="E28132">
        <v>15279</v>
      </c>
      <c r="F28132">
        <v>26910</v>
      </c>
    </row>
    <row r="28133" spans="1:8" x14ac:dyDescent="0.2">
      <c r="A28133">
        <v>7.0476902500026304E+17</v>
      </c>
      <c r="B28133" t="s">
        <v>56765</v>
      </c>
      <c r="C28133" t="s">
        <v>56766</v>
      </c>
      <c r="D28133" s="1">
        <v>42430.905138888891</v>
      </c>
      <c r="E28133">
        <v>3776</v>
      </c>
      <c r="F28133">
        <v>9982</v>
      </c>
      <c r="H28133" t="s">
        <v>23328</v>
      </c>
    </row>
    <row r="28134" spans="1:8" x14ac:dyDescent="0.2">
      <c r="A28134">
        <v>7.0479295650770906E+17</v>
      </c>
      <c r="B28134" t="s">
        <v>56767</v>
      </c>
      <c r="C28134" t="s">
        <v>56768</v>
      </c>
      <c r="D28134" s="1">
        <v>42430.971168981479</v>
      </c>
      <c r="E28134">
        <v>3498</v>
      </c>
      <c r="F28134">
        <v>10450</v>
      </c>
      <c r="H28134" t="s">
        <v>616</v>
      </c>
    </row>
    <row r="28135" spans="1:8" x14ac:dyDescent="0.2">
      <c r="A28135">
        <v>7.0481884215397094E+17</v>
      </c>
      <c r="B28135" t="s">
        <v>56769</v>
      </c>
      <c r="C28135" t="s">
        <v>56770</v>
      </c>
      <c r="D28135" s="1">
        <v>42431.042604166665</v>
      </c>
      <c r="E28135">
        <v>6506</v>
      </c>
      <c r="F28135">
        <v>18556</v>
      </c>
      <c r="H28135" t="s">
        <v>616</v>
      </c>
    </row>
    <row r="28136" spans="1:8" x14ac:dyDescent="0.2">
      <c r="A28136">
        <v>7.04834059915104E+17</v>
      </c>
      <c r="B28136" t="s">
        <v>56771</v>
      </c>
      <c r="C28136" t="s">
        <v>56772</v>
      </c>
      <c r="D28136" s="1">
        <v>42431.084594907406</v>
      </c>
      <c r="E28136">
        <v>5974</v>
      </c>
      <c r="F28136">
        <v>17692</v>
      </c>
      <c r="H28136" t="s">
        <v>616</v>
      </c>
    </row>
    <row r="28137" spans="1:8" x14ac:dyDescent="0.2">
      <c r="A28137">
        <v>7.0483414156565696E+17</v>
      </c>
      <c r="B28137" t="s">
        <v>56773</v>
      </c>
      <c r="C28137" t="s">
        <v>56774</v>
      </c>
      <c r="D28137" s="1">
        <v>42431.084826388891</v>
      </c>
      <c r="E28137">
        <v>5893</v>
      </c>
      <c r="F28137">
        <v>17326</v>
      </c>
      <c r="H28137" t="s">
        <v>616</v>
      </c>
    </row>
    <row r="28138" spans="1:8" x14ac:dyDescent="0.2">
      <c r="A28138">
        <v>7.0483418547159795E+17</v>
      </c>
      <c r="B28138" t="s">
        <v>56775</v>
      </c>
      <c r="C28138" t="s">
        <v>56776</v>
      </c>
      <c r="D28138" s="1">
        <v>42431.08494212963</v>
      </c>
      <c r="E28138">
        <v>5615</v>
      </c>
      <c r="F28138">
        <v>17118</v>
      </c>
      <c r="H28138" t="s">
        <v>616</v>
      </c>
    </row>
    <row r="28139" spans="1:8" x14ac:dyDescent="0.2">
      <c r="A28139">
        <v>7.0484614665772198E+17</v>
      </c>
      <c r="B28139" t="s">
        <v>56777</v>
      </c>
      <c r="C28139" t="s">
        <v>56778</v>
      </c>
      <c r="D28139" s="1">
        <v>42431.117951388886</v>
      </c>
      <c r="E28139">
        <v>5636</v>
      </c>
      <c r="F28139">
        <v>17036</v>
      </c>
      <c r="H28139" t="s">
        <v>616</v>
      </c>
    </row>
    <row r="28140" spans="1:8" x14ac:dyDescent="0.2">
      <c r="A28140">
        <v>7.0488037689281306E+17</v>
      </c>
      <c r="B28140" t="s">
        <v>56779</v>
      </c>
      <c r="C28140" t="s">
        <v>56780</v>
      </c>
      <c r="D28140" s="1">
        <v>42431.212407407409</v>
      </c>
      <c r="E28140">
        <v>4042</v>
      </c>
      <c r="F28140">
        <v>13851</v>
      </c>
      <c r="H28140" t="s">
        <v>616</v>
      </c>
    </row>
    <row r="28141" spans="1:8" x14ac:dyDescent="0.2">
      <c r="A28141">
        <v>7.0489550927469299E+17</v>
      </c>
      <c r="B28141" t="s">
        <v>56781</v>
      </c>
      <c r="C28141" t="s">
        <v>56782</v>
      </c>
      <c r="D28141" s="1">
        <v>42431.254166666666</v>
      </c>
      <c r="E28141">
        <v>3222</v>
      </c>
      <c r="F28141">
        <v>11808</v>
      </c>
      <c r="H28141" t="s">
        <v>616</v>
      </c>
    </row>
    <row r="28142" spans="1:8" x14ac:dyDescent="0.2">
      <c r="A28142">
        <v>7.0500375654341005E+17</v>
      </c>
      <c r="B28142" t="s">
        <v>56783</v>
      </c>
      <c r="C28142" t="s">
        <v>56784</v>
      </c>
      <c r="D28142" s="1">
        <v>42431.552870370368</v>
      </c>
      <c r="E28142">
        <v>2163</v>
      </c>
      <c r="F28142">
        <v>7210</v>
      </c>
      <c r="G28142" t="s">
        <v>89</v>
      </c>
    </row>
    <row r="28143" spans="1:8" x14ac:dyDescent="0.2">
      <c r="A28143">
        <v>7.0500539681830502E+17</v>
      </c>
      <c r="B28143" t="s">
        <v>56785</v>
      </c>
      <c r="C28143" t="s">
        <v>56786</v>
      </c>
      <c r="D28143" s="1">
        <v>42431.557395833333</v>
      </c>
      <c r="E28143">
        <v>1477</v>
      </c>
      <c r="F28143">
        <v>4504</v>
      </c>
      <c r="G28143" t="s">
        <v>215</v>
      </c>
      <c r="H28143" t="s">
        <v>56787</v>
      </c>
    </row>
    <row r="28144" spans="1:8" x14ac:dyDescent="0.2">
      <c r="A28144">
        <v>7.0500549194931405E+17</v>
      </c>
      <c r="B28144" t="s">
        <v>56788</v>
      </c>
      <c r="C28144" t="s">
        <v>56789</v>
      </c>
      <c r="D28144" s="1">
        <v>42431.557662037034</v>
      </c>
      <c r="E28144">
        <v>1827</v>
      </c>
      <c r="F28144">
        <v>6395</v>
      </c>
      <c r="G28144" t="s">
        <v>89</v>
      </c>
    </row>
    <row r="28145" spans="1:8" x14ac:dyDescent="0.2">
      <c r="A28145">
        <v>7.0500554032638298E+17</v>
      </c>
      <c r="B28145" t="s">
        <v>56790</v>
      </c>
      <c r="C28145" t="s">
        <v>56791</v>
      </c>
      <c r="D28145" s="1">
        <v>42431.557789351849</v>
      </c>
      <c r="E28145">
        <v>2170</v>
      </c>
      <c r="F28145">
        <v>7113</v>
      </c>
      <c r="G28145" t="s">
        <v>89</v>
      </c>
      <c r="H28145" t="s">
        <v>390</v>
      </c>
    </row>
    <row r="28146" spans="1:8" x14ac:dyDescent="0.2">
      <c r="A28146">
        <v>7.0500603084172006E+17</v>
      </c>
      <c r="B28146" t="s">
        <v>56792</v>
      </c>
      <c r="C28146" t="s">
        <v>56793</v>
      </c>
      <c r="D28146" s="1">
        <v>42431.55914351852</v>
      </c>
      <c r="E28146">
        <v>1926</v>
      </c>
      <c r="F28146">
        <v>7634</v>
      </c>
      <c r="G28146" t="s">
        <v>89</v>
      </c>
    </row>
    <row r="28147" spans="1:8" x14ac:dyDescent="0.2">
      <c r="A28147">
        <v>7.0508868929524506E+17</v>
      </c>
      <c r="B28147" t="s">
        <v>56794</v>
      </c>
      <c r="C28147" t="s">
        <v>56795</v>
      </c>
      <c r="D28147" s="1">
        <v>42431.787245370368</v>
      </c>
      <c r="E28147">
        <v>5519</v>
      </c>
      <c r="F28147">
        <v>13298</v>
      </c>
    </row>
    <row r="28148" spans="1:8" x14ac:dyDescent="0.2">
      <c r="A28148">
        <v>7.0509315819195098E+17</v>
      </c>
      <c r="B28148" t="s">
        <v>56796</v>
      </c>
      <c r="C28148" t="s">
        <v>56797</v>
      </c>
      <c r="D28148" s="1">
        <v>42431.799571759257</v>
      </c>
      <c r="E28148">
        <v>4312</v>
      </c>
      <c r="F28148">
        <v>11922</v>
      </c>
    </row>
    <row r="28149" spans="1:8" x14ac:dyDescent="0.2">
      <c r="A28149">
        <v>7.0509497637654106E+17</v>
      </c>
      <c r="B28149" t="s">
        <v>56798</v>
      </c>
      <c r="C28149" t="s">
        <v>56799</v>
      </c>
      <c r="D28149" s="1">
        <v>42431.804594907408</v>
      </c>
      <c r="E28149">
        <v>3891</v>
      </c>
      <c r="F28149">
        <v>12193</v>
      </c>
    </row>
    <row r="28150" spans="1:8" x14ac:dyDescent="0.2">
      <c r="A28150">
        <v>7.0510251271878195E+17</v>
      </c>
      <c r="B28150" t="s">
        <v>56800</v>
      </c>
      <c r="C28150" t="s">
        <v>56801</v>
      </c>
      <c r="D28150" s="1">
        <v>42431.825381944444</v>
      </c>
      <c r="E28150">
        <v>2455</v>
      </c>
      <c r="F28150">
        <v>6692</v>
      </c>
      <c r="G28150" t="s">
        <v>576</v>
      </c>
    </row>
    <row r="28151" spans="1:8" x14ac:dyDescent="0.2">
      <c r="A28151">
        <v>7.0511910605230797E+17</v>
      </c>
      <c r="B28151" t="s">
        <v>56802</v>
      </c>
      <c r="C28151" t="s">
        <v>56803</v>
      </c>
      <c r="D28151" s="1">
        <v>42431.871180555558</v>
      </c>
      <c r="E28151">
        <v>2406</v>
      </c>
      <c r="F28151">
        <v>8248</v>
      </c>
      <c r="G28151" t="s">
        <v>576</v>
      </c>
      <c r="H28151" t="s">
        <v>390</v>
      </c>
    </row>
    <row r="28152" spans="1:8" x14ac:dyDescent="0.2">
      <c r="A28152">
        <v>7.0514830006490701E+17</v>
      </c>
      <c r="B28152" t="s">
        <v>56804</v>
      </c>
      <c r="C28152" t="s">
        <v>56805</v>
      </c>
      <c r="D28152" s="1">
        <v>42431.951736111114</v>
      </c>
      <c r="E28152">
        <v>8335</v>
      </c>
      <c r="F28152">
        <v>24572</v>
      </c>
    </row>
    <row r="28153" spans="1:8" x14ac:dyDescent="0.2">
      <c r="A28153">
        <v>7.0514990718373798E+17</v>
      </c>
      <c r="B28153" t="s">
        <v>56806</v>
      </c>
      <c r="C28153" t="s">
        <v>56807</v>
      </c>
      <c r="D28153" s="1">
        <v>42431.95616898148</v>
      </c>
      <c r="E28153">
        <v>1558</v>
      </c>
      <c r="F28153">
        <v>5211</v>
      </c>
      <c r="G28153" t="s">
        <v>215</v>
      </c>
      <c r="H28153" t="s">
        <v>13093</v>
      </c>
    </row>
    <row r="28154" spans="1:8" x14ac:dyDescent="0.2">
      <c r="A28154">
        <v>7.0517054600321805E+17</v>
      </c>
      <c r="B28154" t="s">
        <v>56808</v>
      </c>
      <c r="C28154" t="s">
        <v>56809</v>
      </c>
      <c r="D28154" s="1">
        <v>42432.013124999998</v>
      </c>
      <c r="E28154">
        <v>3866</v>
      </c>
      <c r="F28154">
        <v>12955</v>
      </c>
      <c r="G28154" t="s">
        <v>89</v>
      </c>
    </row>
    <row r="28155" spans="1:8" x14ac:dyDescent="0.2">
      <c r="A28155">
        <v>7.05173204948656E+17</v>
      </c>
      <c r="B28155" t="s">
        <v>56810</v>
      </c>
      <c r="C28155" t="s">
        <v>56811</v>
      </c>
      <c r="D28155" s="1">
        <v>42432.020462962966</v>
      </c>
      <c r="E28155">
        <v>4118</v>
      </c>
      <c r="F28155">
        <v>10105</v>
      </c>
    </row>
    <row r="28156" spans="1:8" x14ac:dyDescent="0.2">
      <c r="A28156">
        <v>7.0517436253042995E+17</v>
      </c>
      <c r="B28156" t="s">
        <v>56812</v>
      </c>
      <c r="C28156" t="s">
        <v>56813</v>
      </c>
      <c r="D28156" s="1">
        <v>42432.023657407408</v>
      </c>
      <c r="E28156">
        <v>3497</v>
      </c>
      <c r="F28156">
        <v>9986</v>
      </c>
    </row>
    <row r="28157" spans="1:8" x14ac:dyDescent="0.2">
      <c r="A28157">
        <v>7.0517440316486003E+17</v>
      </c>
      <c r="B28157" t="s">
        <v>56814</v>
      </c>
      <c r="C28157" t="s">
        <v>56815</v>
      </c>
      <c r="D28157" s="1">
        <v>42432.023761574077</v>
      </c>
      <c r="E28157">
        <v>3773</v>
      </c>
      <c r="F28157">
        <v>11983</v>
      </c>
    </row>
    <row r="28158" spans="1:8" x14ac:dyDescent="0.2">
      <c r="A28158">
        <v>7.0517951225495104E+17</v>
      </c>
      <c r="B28158" t="s">
        <v>56816</v>
      </c>
      <c r="C28158" t="s">
        <v>56817</v>
      </c>
      <c r="D28158" s="1">
        <v>42432.037858796299</v>
      </c>
      <c r="E28158">
        <v>4339</v>
      </c>
      <c r="F28158">
        <v>11968</v>
      </c>
    </row>
    <row r="28159" spans="1:8" x14ac:dyDescent="0.2">
      <c r="A28159">
        <v>7.0521311246357696E+17</v>
      </c>
      <c r="B28159" t="s">
        <v>56818</v>
      </c>
      <c r="C28159" t="s">
        <v>56819</v>
      </c>
      <c r="D28159" s="1">
        <v>42432.130578703705</v>
      </c>
      <c r="E28159">
        <v>2318</v>
      </c>
      <c r="F28159">
        <v>5653</v>
      </c>
      <c r="H28159" t="s">
        <v>616</v>
      </c>
    </row>
    <row r="28160" spans="1:8" x14ac:dyDescent="0.2">
      <c r="A28160">
        <v>7.0522759320587802E+17</v>
      </c>
      <c r="B28160" t="s">
        <v>56820</v>
      </c>
      <c r="C28160" t="s">
        <v>56821</v>
      </c>
      <c r="D28160" s="1">
        <v>42432.170543981483</v>
      </c>
      <c r="E28160">
        <v>4820</v>
      </c>
      <c r="F28160">
        <v>15286</v>
      </c>
    </row>
    <row r="28161" spans="1:8" x14ac:dyDescent="0.2">
      <c r="A28161">
        <v>7.05229104426176E+17</v>
      </c>
      <c r="B28161" t="s">
        <v>56822</v>
      </c>
      <c r="C28161" t="s">
        <v>56823</v>
      </c>
      <c r="D28161" s="1">
        <v>42432.174710648149</v>
      </c>
      <c r="E28161">
        <v>2730</v>
      </c>
      <c r="F28161">
        <v>8991</v>
      </c>
      <c r="G28161" t="e">
        <f>Johnsmi01433966</f>
        <v>#NAME?</v>
      </c>
    </row>
    <row r="28162" spans="1:8" x14ac:dyDescent="0.2">
      <c r="A28162">
        <v>7.0523084624932403E+17</v>
      </c>
      <c r="B28162" t="s">
        <v>56824</v>
      </c>
      <c r="C28162" t="s">
        <v>56825</v>
      </c>
      <c r="D28162" s="1">
        <v>42432.179513888892</v>
      </c>
      <c r="E28162">
        <v>4070</v>
      </c>
      <c r="F28162">
        <v>11507</v>
      </c>
    </row>
    <row r="28163" spans="1:8" x14ac:dyDescent="0.2">
      <c r="A28163">
        <v>7.05234524012224E+17</v>
      </c>
      <c r="B28163" t="s">
        <v>56826</v>
      </c>
      <c r="C28163" t="s">
        <v>56827</v>
      </c>
      <c r="D28163" s="1">
        <v>42432.189664351848</v>
      </c>
      <c r="E28163">
        <v>6668</v>
      </c>
      <c r="F28163">
        <v>19914</v>
      </c>
    </row>
    <row r="28164" spans="1:8" x14ac:dyDescent="0.2">
      <c r="A28164">
        <v>7.0523587463263795E+17</v>
      </c>
      <c r="B28164" t="s">
        <v>56828</v>
      </c>
      <c r="C28164" t="s">
        <v>56829</v>
      </c>
      <c r="D28164" s="1">
        <v>42432.193391203706</v>
      </c>
      <c r="E28164">
        <v>3097</v>
      </c>
      <c r="F28164">
        <v>10446</v>
      </c>
      <c r="G28164" t="s">
        <v>89</v>
      </c>
    </row>
    <row r="28165" spans="1:8" x14ac:dyDescent="0.2">
      <c r="A28165">
        <v>7.0535265723448102E+17</v>
      </c>
      <c r="B28165" t="s">
        <v>56830</v>
      </c>
      <c r="C28165" t="s">
        <v>56831</v>
      </c>
      <c r="D28165" s="1">
        <v>42432.515648148146</v>
      </c>
      <c r="E28165">
        <v>4674</v>
      </c>
      <c r="F28165">
        <v>13762</v>
      </c>
    </row>
    <row r="28166" spans="1:8" x14ac:dyDescent="0.2">
      <c r="A28166">
        <v>7.0535468288620096E+17</v>
      </c>
      <c r="B28166" t="s">
        <v>56832</v>
      </c>
      <c r="C28166" t="s">
        <v>56833</v>
      </c>
      <c r="D28166" s="1">
        <v>42432.521238425928</v>
      </c>
      <c r="E28166">
        <v>5968</v>
      </c>
      <c r="F28166">
        <v>20395</v>
      </c>
    </row>
    <row r="28167" spans="1:8" x14ac:dyDescent="0.2">
      <c r="A28167">
        <v>7.0535712285961395E+17</v>
      </c>
      <c r="B28167" t="s">
        <v>56834</v>
      </c>
      <c r="C28167" t="s">
        <v>56835</v>
      </c>
      <c r="D28167" s="1">
        <v>42432.527974537035</v>
      </c>
      <c r="E28167">
        <v>4396</v>
      </c>
      <c r="F28167">
        <v>12828</v>
      </c>
    </row>
    <row r="28168" spans="1:8" x14ac:dyDescent="0.2">
      <c r="A28168">
        <v>7.0535890134938803E+17</v>
      </c>
      <c r="B28168" t="s">
        <v>56836</v>
      </c>
      <c r="C28168" t="s">
        <v>56837</v>
      </c>
      <c r="D28168" s="1">
        <v>42432.532881944448</v>
      </c>
      <c r="E28168">
        <v>7991</v>
      </c>
      <c r="F28168">
        <v>21653</v>
      </c>
    </row>
    <row r="28169" spans="1:8" x14ac:dyDescent="0.2">
      <c r="A28169">
        <v>7.0536202790100902E+17</v>
      </c>
      <c r="B28169" t="s">
        <v>56838</v>
      </c>
      <c r="C28169" t="s">
        <v>56839</v>
      </c>
      <c r="D28169" s="1">
        <v>42432.541516203702</v>
      </c>
      <c r="E28169">
        <v>6766</v>
      </c>
      <c r="F28169">
        <v>17647</v>
      </c>
    </row>
    <row r="28170" spans="1:8" x14ac:dyDescent="0.2">
      <c r="A28170">
        <v>7.0539762827670694E+17</v>
      </c>
      <c r="B28170" t="s">
        <v>56840</v>
      </c>
      <c r="C28170" t="s">
        <v>56841</v>
      </c>
      <c r="D28170" s="1">
        <v>42432.639745370368</v>
      </c>
      <c r="E28170">
        <v>3278</v>
      </c>
      <c r="F28170">
        <v>10389</v>
      </c>
    </row>
    <row r="28171" spans="1:8" x14ac:dyDescent="0.2">
      <c r="A28171">
        <v>7.0539889111033395E+17</v>
      </c>
      <c r="B28171" t="s">
        <v>56842</v>
      </c>
      <c r="C28171" t="s">
        <v>56843</v>
      </c>
      <c r="D28171" s="1">
        <v>42432.643229166664</v>
      </c>
      <c r="E28171">
        <v>3206</v>
      </c>
      <c r="F28171">
        <v>9353</v>
      </c>
      <c r="G28171" t="s">
        <v>215</v>
      </c>
    </row>
    <row r="28172" spans="1:8" x14ac:dyDescent="0.2">
      <c r="A28172">
        <v>7.0539912818078899E+17</v>
      </c>
      <c r="B28172" t="s">
        <v>56844</v>
      </c>
      <c r="C28172" t="s">
        <v>56845</v>
      </c>
      <c r="D28172" s="1">
        <v>42432.643888888888</v>
      </c>
      <c r="E28172">
        <v>2260</v>
      </c>
      <c r="F28172">
        <v>8592</v>
      </c>
      <c r="G28172" t="s">
        <v>89</v>
      </c>
      <c r="H28172" t="s">
        <v>390</v>
      </c>
    </row>
    <row r="28173" spans="1:8" x14ac:dyDescent="0.2">
      <c r="A28173">
        <v>7.0541320936532301E+17</v>
      </c>
      <c r="B28173" t="s">
        <v>56846</v>
      </c>
      <c r="C28173" t="s">
        <v>56847</v>
      </c>
      <c r="D28173" s="1">
        <v>42432.682743055557</v>
      </c>
      <c r="E28173">
        <v>1632</v>
      </c>
      <c r="F28173">
        <v>6621</v>
      </c>
    </row>
    <row r="28174" spans="1:8" x14ac:dyDescent="0.2">
      <c r="A28174">
        <v>7.0542033898589696E+17</v>
      </c>
      <c r="B28174" t="s">
        <v>56848</v>
      </c>
      <c r="C28174" t="s">
        <v>56849</v>
      </c>
      <c r="D28174" s="1">
        <v>42432.702418981484</v>
      </c>
      <c r="E28174">
        <v>6665</v>
      </c>
      <c r="F28174">
        <v>19989</v>
      </c>
      <c r="G28174" t="s">
        <v>89</v>
      </c>
      <c r="H28174" t="s">
        <v>616</v>
      </c>
    </row>
    <row r="28175" spans="1:8" x14ac:dyDescent="0.2">
      <c r="A28175">
        <v>7.0542488894583603E+17</v>
      </c>
      <c r="B28175" t="s">
        <v>56850</v>
      </c>
      <c r="C28175" t="s">
        <v>56851</v>
      </c>
      <c r="D28175" s="1">
        <v>42432.71497685185</v>
      </c>
      <c r="E28175">
        <v>3050</v>
      </c>
      <c r="F28175">
        <v>12741</v>
      </c>
      <c r="H28175" t="s">
        <v>390</v>
      </c>
    </row>
    <row r="28176" spans="1:8" x14ac:dyDescent="0.2">
      <c r="A28176">
        <v>7.0548654664477402E+17</v>
      </c>
      <c r="B28176" t="s">
        <v>56852</v>
      </c>
      <c r="C28176" t="s">
        <v>56853</v>
      </c>
      <c r="D28176" s="1">
        <v>42432.885115740741</v>
      </c>
      <c r="E28176">
        <v>3266</v>
      </c>
      <c r="F28176">
        <v>10933</v>
      </c>
      <c r="H28176" t="s">
        <v>616</v>
      </c>
    </row>
    <row r="28177" spans="1:8" x14ac:dyDescent="0.2">
      <c r="A28177">
        <v>7.0556341052891494E+17</v>
      </c>
      <c r="B28177" t="s">
        <v>56854</v>
      </c>
      <c r="C28177" t="s">
        <v>56855</v>
      </c>
      <c r="D28177" s="1">
        <v>42433.097222222219</v>
      </c>
      <c r="E28177">
        <v>5395</v>
      </c>
      <c r="F28177">
        <v>12108</v>
      </c>
    </row>
    <row r="28178" spans="1:8" x14ac:dyDescent="0.2">
      <c r="A28178">
        <v>7.0556574667655104E+17</v>
      </c>
      <c r="B28178" t="s">
        <v>56856</v>
      </c>
      <c r="C28178" t="s">
        <v>56857</v>
      </c>
      <c r="D28178" s="1">
        <v>42433.103668981479</v>
      </c>
      <c r="E28178">
        <v>3290</v>
      </c>
      <c r="F28178">
        <v>11255</v>
      </c>
    </row>
    <row r="28179" spans="1:8" x14ac:dyDescent="0.2">
      <c r="A28179">
        <v>7.0561141412849997E+17</v>
      </c>
      <c r="B28179" t="s">
        <v>56858</v>
      </c>
      <c r="C28179" t="s">
        <v>56859</v>
      </c>
      <c r="D28179" s="1">
        <v>42433.229687500003</v>
      </c>
      <c r="E28179">
        <v>7290</v>
      </c>
      <c r="F28179">
        <v>15931</v>
      </c>
      <c r="H28179" t="s">
        <v>390</v>
      </c>
    </row>
    <row r="28180" spans="1:8" x14ac:dyDescent="0.2">
      <c r="A28180">
        <v>7.0562488928206797E+17</v>
      </c>
      <c r="B28180" t="s">
        <v>56860</v>
      </c>
      <c r="C28180" t="s">
        <v>56861</v>
      </c>
      <c r="D28180" s="1">
        <v>42433.266875000001</v>
      </c>
      <c r="E28180">
        <v>5427</v>
      </c>
      <c r="F28180">
        <v>11344</v>
      </c>
      <c r="H28180" t="s">
        <v>616</v>
      </c>
    </row>
    <row r="28181" spans="1:8" x14ac:dyDescent="0.2">
      <c r="A28181">
        <v>7.0572774538543501E+17</v>
      </c>
      <c r="B28181" t="s">
        <v>56862</v>
      </c>
      <c r="C28181" t="s">
        <v>56863</v>
      </c>
      <c r="D28181" s="1">
        <v>42433.550694444442</v>
      </c>
      <c r="E28181">
        <v>5043</v>
      </c>
      <c r="F28181">
        <v>12042</v>
      </c>
      <c r="H28181" t="s">
        <v>390</v>
      </c>
    </row>
    <row r="28182" spans="1:8" x14ac:dyDescent="0.2">
      <c r="A28182">
        <v>7.0573135330896205E+17</v>
      </c>
      <c r="B28182" t="s">
        <v>56864</v>
      </c>
      <c r="C28182" t="s">
        <v>56865</v>
      </c>
      <c r="D28182" s="1">
        <v>42433.560659722221</v>
      </c>
      <c r="E28182">
        <v>1470</v>
      </c>
      <c r="F28182">
        <v>4844</v>
      </c>
      <c r="G28182" t="s">
        <v>487</v>
      </c>
    </row>
    <row r="28183" spans="1:8" x14ac:dyDescent="0.2">
      <c r="A28183">
        <v>7.0573182148980698E+17</v>
      </c>
      <c r="B28183" t="s">
        <v>56866</v>
      </c>
      <c r="C28183" t="s">
        <v>56867</v>
      </c>
      <c r="D28183" s="1">
        <v>42433.561944444446</v>
      </c>
      <c r="E28183">
        <v>1471</v>
      </c>
      <c r="F28183">
        <v>5245</v>
      </c>
      <c r="G28183" t="s">
        <v>89</v>
      </c>
      <c r="H28183" t="s">
        <v>390</v>
      </c>
    </row>
    <row r="28184" spans="1:8" x14ac:dyDescent="0.2">
      <c r="A28184">
        <v>7.0579378409374502E+17</v>
      </c>
      <c r="B28184" t="s">
        <v>56868</v>
      </c>
      <c r="C28184" t="s">
        <v>56869</v>
      </c>
      <c r="D28184" s="1">
        <v>42433.732928240737</v>
      </c>
      <c r="E28184">
        <v>3292</v>
      </c>
      <c r="F28184">
        <v>9913</v>
      </c>
      <c r="H28184" t="s">
        <v>616</v>
      </c>
    </row>
    <row r="28185" spans="1:8" x14ac:dyDescent="0.2">
      <c r="A28185">
        <v>7.0580904303466394E+17</v>
      </c>
      <c r="B28185" t="s">
        <v>56870</v>
      </c>
      <c r="C28185" t="s">
        <v>56871</v>
      </c>
      <c r="D28185" s="1">
        <v>42433.775034722225</v>
      </c>
      <c r="E28185">
        <v>3479</v>
      </c>
      <c r="F28185">
        <v>7991</v>
      </c>
    </row>
    <row r="28186" spans="1:8" x14ac:dyDescent="0.2">
      <c r="A28186">
        <v>7.0582121329844595E+17</v>
      </c>
      <c r="B28186" t="s">
        <v>56872</v>
      </c>
      <c r="C28186" t="s">
        <v>56873</v>
      </c>
      <c r="D28186" s="1">
        <v>42433.808622685188</v>
      </c>
      <c r="E28186">
        <v>2603</v>
      </c>
      <c r="F28186">
        <v>7225</v>
      </c>
      <c r="H28186" t="s">
        <v>616</v>
      </c>
    </row>
    <row r="28187" spans="1:8" x14ac:dyDescent="0.2">
      <c r="A28187">
        <v>7.0586126520222106E+17</v>
      </c>
      <c r="B28187" t="s">
        <v>56874</v>
      </c>
      <c r="C28187" t="s">
        <v>56875</v>
      </c>
      <c r="D28187" s="1">
        <v>42433.91914351852</v>
      </c>
      <c r="E28187">
        <v>2734</v>
      </c>
      <c r="F28187">
        <v>8381</v>
      </c>
      <c r="H28187" t="s">
        <v>390</v>
      </c>
    </row>
    <row r="28188" spans="1:8" x14ac:dyDescent="0.2">
      <c r="A28188">
        <v>7.0587416237251699E+17</v>
      </c>
      <c r="B28188" t="s">
        <v>56876</v>
      </c>
      <c r="C28188" t="s">
        <v>56877</v>
      </c>
      <c r="D28188" s="1">
        <v>42433.954733796294</v>
      </c>
      <c r="E28188">
        <v>2291</v>
      </c>
      <c r="F28188">
        <v>7067</v>
      </c>
      <c r="H28188" t="s">
        <v>616</v>
      </c>
    </row>
    <row r="28189" spans="1:8" x14ac:dyDescent="0.2">
      <c r="A28189">
        <v>7.0594624529098701E+17</v>
      </c>
      <c r="B28189" t="s">
        <v>56878</v>
      </c>
      <c r="C28189" t="s">
        <v>56879</v>
      </c>
      <c r="D28189" s="1">
        <v>42434.153645833336</v>
      </c>
      <c r="E28189">
        <v>3106</v>
      </c>
      <c r="F28189">
        <v>9077</v>
      </c>
      <c r="H28189" t="s">
        <v>616</v>
      </c>
    </row>
    <row r="28190" spans="1:8" x14ac:dyDescent="0.2">
      <c r="A28190">
        <v>7.0596336764769805E+17</v>
      </c>
      <c r="B28190" t="s">
        <v>56880</v>
      </c>
      <c r="C28190" t="s">
        <v>56881</v>
      </c>
      <c r="D28190" s="1">
        <v>42434.200891203705</v>
      </c>
      <c r="E28190">
        <v>2068</v>
      </c>
      <c r="F28190">
        <v>7174</v>
      </c>
      <c r="H28190" t="s">
        <v>616</v>
      </c>
    </row>
    <row r="28191" spans="1:8" x14ac:dyDescent="0.2">
      <c r="A28191">
        <v>7.0610479722977997E+17</v>
      </c>
      <c r="B28191" t="s">
        <v>56882</v>
      </c>
      <c r="C28191" t="s">
        <v>56883</v>
      </c>
      <c r="D28191" s="1">
        <v>42434.591168981482</v>
      </c>
      <c r="E28191">
        <v>2342</v>
      </c>
      <c r="F28191">
        <v>8883</v>
      </c>
    </row>
    <row r="28192" spans="1:8" x14ac:dyDescent="0.2">
      <c r="A28192">
        <v>7.0610550320240998E+17</v>
      </c>
      <c r="B28192" t="s">
        <v>56884</v>
      </c>
      <c r="C28192" t="s">
        <v>56885</v>
      </c>
      <c r="D28192" s="1">
        <v>42434.593113425923</v>
      </c>
      <c r="E28192">
        <v>2426</v>
      </c>
      <c r="F28192">
        <v>8268</v>
      </c>
    </row>
    <row r="28193" spans="1:8" x14ac:dyDescent="0.2">
      <c r="A28193">
        <v>7.0610757140113395E+17</v>
      </c>
      <c r="B28193" t="s">
        <v>56886</v>
      </c>
      <c r="C28193" t="s">
        <v>56887</v>
      </c>
      <c r="D28193" s="1">
        <v>42434.598819444444</v>
      </c>
      <c r="E28193">
        <v>5858</v>
      </c>
      <c r="F28193">
        <v>17762</v>
      </c>
    </row>
    <row r="28194" spans="1:8" x14ac:dyDescent="0.2">
      <c r="A28194">
        <v>7.0611934328996198E+17</v>
      </c>
      <c r="B28194" t="s">
        <v>56888</v>
      </c>
      <c r="C28194" t="s">
        <v>56889</v>
      </c>
      <c r="D28194" s="1">
        <v>42434.631307870368</v>
      </c>
      <c r="E28194">
        <v>2004</v>
      </c>
      <c r="F28194">
        <v>7810</v>
      </c>
    </row>
    <row r="28195" spans="1:8" x14ac:dyDescent="0.2">
      <c r="A28195">
        <v>7.0612705528539098E+17</v>
      </c>
      <c r="B28195" t="s">
        <v>56890</v>
      </c>
      <c r="C28195" t="s">
        <v>56891</v>
      </c>
      <c r="D28195" s="1">
        <v>42434.652581018519</v>
      </c>
      <c r="E28195">
        <v>3655</v>
      </c>
      <c r="F28195">
        <v>11333</v>
      </c>
    </row>
    <row r="28196" spans="1:8" x14ac:dyDescent="0.2">
      <c r="A28196">
        <v>7.0614979369790195E+17</v>
      </c>
      <c r="B28196" t="s">
        <v>56892</v>
      </c>
      <c r="C28196" t="s">
        <v>56893</v>
      </c>
      <c r="D28196" s="1">
        <v>42434.71533564815</v>
      </c>
      <c r="E28196">
        <v>1666</v>
      </c>
      <c r="F28196">
        <v>6545</v>
      </c>
    </row>
    <row r="28197" spans="1:8" x14ac:dyDescent="0.2">
      <c r="A28197">
        <v>7.0615045739616998E+17</v>
      </c>
      <c r="B28197" t="s">
        <v>56894</v>
      </c>
      <c r="C28197" t="s">
        <v>56895</v>
      </c>
      <c r="D28197" s="1">
        <v>42434.717164351852</v>
      </c>
      <c r="E28197">
        <v>1753</v>
      </c>
      <c r="F28197">
        <v>6173</v>
      </c>
      <c r="H28197" t="s">
        <v>616</v>
      </c>
    </row>
    <row r="28198" spans="1:8" x14ac:dyDescent="0.2">
      <c r="A28198">
        <v>7.0615216620599194E+17</v>
      </c>
      <c r="B28198" t="s">
        <v>56896</v>
      </c>
      <c r="C28198" t="s">
        <v>56897</v>
      </c>
      <c r="D28198" s="1">
        <v>42434.721875000003</v>
      </c>
      <c r="E28198">
        <v>1949</v>
      </c>
      <c r="F28198">
        <v>8732</v>
      </c>
      <c r="H28198" t="s">
        <v>390</v>
      </c>
    </row>
    <row r="28199" spans="1:8" x14ac:dyDescent="0.2">
      <c r="A28199">
        <v>7.0615240098217894E+17</v>
      </c>
      <c r="B28199" t="s">
        <v>56898</v>
      </c>
      <c r="C28199" t="s">
        <v>56899</v>
      </c>
      <c r="D28199" s="1">
        <v>42434.72252314815</v>
      </c>
      <c r="E28199">
        <v>1485</v>
      </c>
      <c r="F28199">
        <v>6178</v>
      </c>
      <c r="H28199" t="s">
        <v>13093</v>
      </c>
    </row>
    <row r="28200" spans="1:8" x14ac:dyDescent="0.2">
      <c r="A28200">
        <v>7.0615315908582106E+17</v>
      </c>
      <c r="B28200" t="s">
        <v>56900</v>
      </c>
      <c r="C28200" t="s">
        <v>56901</v>
      </c>
      <c r="D28200" s="1">
        <v>42434.724618055552</v>
      </c>
      <c r="E28200">
        <v>1710</v>
      </c>
      <c r="F28200">
        <v>6166</v>
      </c>
      <c r="H28200" t="s">
        <v>616</v>
      </c>
    </row>
    <row r="28201" spans="1:8" x14ac:dyDescent="0.2">
      <c r="A28201">
        <v>7.0616820425975795E+17</v>
      </c>
      <c r="B28201" t="s">
        <v>56902</v>
      </c>
      <c r="C28201" t="s">
        <v>56903</v>
      </c>
      <c r="D28201" s="1">
        <v>42434.766134259262</v>
      </c>
      <c r="E28201">
        <v>2491</v>
      </c>
      <c r="F28201">
        <v>8801</v>
      </c>
    </row>
    <row r="28202" spans="1:8" x14ac:dyDescent="0.2">
      <c r="A28202">
        <v>7.0617682884366298E+17</v>
      </c>
      <c r="B28202" t="s">
        <v>56904</v>
      </c>
      <c r="C28202" t="s">
        <v>56905</v>
      </c>
      <c r="D28202" s="1">
        <v>42434.789930555555</v>
      </c>
      <c r="E28202">
        <v>3403</v>
      </c>
      <c r="F28202">
        <v>10402</v>
      </c>
      <c r="G28202" t="s">
        <v>89</v>
      </c>
    </row>
    <row r="28203" spans="1:8" x14ac:dyDescent="0.2">
      <c r="A28203">
        <v>7.0617951461172403E+17</v>
      </c>
      <c r="B28203" t="s">
        <v>56906</v>
      </c>
      <c r="C28203" t="s">
        <v>56907</v>
      </c>
      <c r="D28203" s="1">
        <v>42434.797349537039</v>
      </c>
      <c r="E28203">
        <v>2825</v>
      </c>
      <c r="F28203">
        <v>8972</v>
      </c>
    </row>
    <row r="28204" spans="1:8" x14ac:dyDescent="0.2">
      <c r="A28204">
        <v>7.0617993348009894E+17</v>
      </c>
      <c r="B28204" t="s">
        <v>56908</v>
      </c>
      <c r="C28204" t="s">
        <v>56909</v>
      </c>
      <c r="D28204" s="1">
        <v>42434.798495370371</v>
      </c>
      <c r="E28204">
        <v>3775</v>
      </c>
      <c r="F28204">
        <v>11157</v>
      </c>
      <c r="G28204" t="s">
        <v>89</v>
      </c>
      <c r="H28204" t="s">
        <v>390</v>
      </c>
    </row>
    <row r="28205" spans="1:8" x14ac:dyDescent="0.2">
      <c r="A28205">
        <v>7.0618504979694298E+17</v>
      </c>
      <c r="B28205" t="s">
        <v>56910</v>
      </c>
      <c r="C28205" t="s">
        <v>56911</v>
      </c>
      <c r="D28205" s="1">
        <v>42434.812615740739</v>
      </c>
      <c r="E28205">
        <v>1634</v>
      </c>
      <c r="F28205">
        <v>6301</v>
      </c>
      <c r="G28205" t="s">
        <v>89</v>
      </c>
      <c r="H28205" t="s">
        <v>390</v>
      </c>
    </row>
    <row r="28206" spans="1:8" x14ac:dyDescent="0.2">
      <c r="A28206">
        <v>7.0618578010918502E+17</v>
      </c>
      <c r="B28206" t="s">
        <v>56912</v>
      </c>
      <c r="C28206" t="s">
        <v>56913</v>
      </c>
      <c r="D28206" s="1">
        <v>42434.814629629633</v>
      </c>
      <c r="E28206">
        <v>3415</v>
      </c>
      <c r="F28206">
        <v>10390</v>
      </c>
      <c r="H28206" t="s">
        <v>616</v>
      </c>
    </row>
    <row r="28207" spans="1:8" x14ac:dyDescent="0.2">
      <c r="A28207">
        <v>7.0618871954872294E+17</v>
      </c>
      <c r="B28207" t="s">
        <v>56914</v>
      </c>
      <c r="C28207" t="s">
        <v>56915</v>
      </c>
      <c r="D28207" s="1">
        <v>42434.822743055556</v>
      </c>
      <c r="E28207">
        <v>1816</v>
      </c>
      <c r="F28207">
        <v>6908</v>
      </c>
      <c r="G28207" t="s">
        <v>89</v>
      </c>
    </row>
    <row r="28208" spans="1:8" x14ac:dyDescent="0.2">
      <c r="A28208">
        <v>7.0631159032124595E+17</v>
      </c>
      <c r="B28208" t="s">
        <v>56916</v>
      </c>
      <c r="C28208" t="s">
        <v>56917</v>
      </c>
      <c r="D28208" s="1">
        <v>42435.161805555559</v>
      </c>
      <c r="E28208">
        <v>4307</v>
      </c>
      <c r="F28208">
        <v>14444</v>
      </c>
      <c r="H28208" t="s">
        <v>616</v>
      </c>
    </row>
    <row r="28209" spans="1:8" x14ac:dyDescent="0.2">
      <c r="A28209">
        <v>7.0632544102868902E+17</v>
      </c>
      <c r="B28209" t="s">
        <v>56918</v>
      </c>
      <c r="C28209" t="s">
        <v>56919</v>
      </c>
      <c r="D28209" s="1">
        <v>42435.200023148151</v>
      </c>
      <c r="E28209">
        <v>4505</v>
      </c>
      <c r="F28209">
        <v>14646</v>
      </c>
      <c r="H28209" t="s">
        <v>616</v>
      </c>
    </row>
    <row r="28210" spans="1:8" x14ac:dyDescent="0.2">
      <c r="A28210">
        <v>7.0635377275116301E+17</v>
      </c>
      <c r="B28210" t="s">
        <v>56920</v>
      </c>
      <c r="C28210" t="s">
        <v>56921</v>
      </c>
      <c r="D28210" s="1">
        <v>42435.27820601852</v>
      </c>
      <c r="E28210">
        <v>4624</v>
      </c>
      <c r="F28210">
        <v>16767</v>
      </c>
      <c r="G28210" t="s">
        <v>89</v>
      </c>
    </row>
    <row r="28211" spans="1:8" x14ac:dyDescent="0.2">
      <c r="A28211">
        <v>7.0646753229162394E+17</v>
      </c>
      <c r="B28211" t="s">
        <v>56922</v>
      </c>
      <c r="C28211" t="s">
        <v>56923</v>
      </c>
      <c r="D28211" s="1">
        <v>42435.592118055552</v>
      </c>
      <c r="E28211">
        <v>1281</v>
      </c>
      <c r="F28211">
        <v>5632</v>
      </c>
      <c r="G28211" t="s">
        <v>215</v>
      </c>
    </row>
    <row r="28212" spans="1:8" x14ac:dyDescent="0.2">
      <c r="A28212">
        <v>7.0650553136467904E+17</v>
      </c>
      <c r="B28212" t="s">
        <v>56924</v>
      </c>
      <c r="C28212" t="s">
        <v>56925</v>
      </c>
      <c r="D28212" s="1">
        <v>42435.696979166663</v>
      </c>
      <c r="E28212">
        <v>3466</v>
      </c>
      <c r="F28212">
        <v>8510</v>
      </c>
      <c r="G28212" t="s">
        <v>89</v>
      </c>
      <c r="H28212" t="s">
        <v>390</v>
      </c>
    </row>
    <row r="28213" spans="1:8" x14ac:dyDescent="0.2">
      <c r="A28213">
        <v>7.0653097599238106E+17</v>
      </c>
      <c r="B28213" t="s">
        <v>56926</v>
      </c>
      <c r="C28213" t="s">
        <v>56927</v>
      </c>
      <c r="D28213" s="1">
        <v>42435.767199074071</v>
      </c>
      <c r="E28213">
        <v>3598</v>
      </c>
      <c r="F28213">
        <v>10083</v>
      </c>
      <c r="H28213" t="s">
        <v>390</v>
      </c>
    </row>
    <row r="28214" spans="1:8" x14ac:dyDescent="0.2">
      <c r="A28214">
        <v>7.0653114019519603E+17</v>
      </c>
      <c r="B28214" t="s">
        <v>56928</v>
      </c>
      <c r="C28214" t="s">
        <v>56929</v>
      </c>
      <c r="D28214" s="1">
        <v>42435.767650462964</v>
      </c>
      <c r="E28214">
        <v>1978</v>
      </c>
      <c r="F28214">
        <v>6812</v>
      </c>
    </row>
    <row r="28215" spans="1:8" x14ac:dyDescent="0.2">
      <c r="A28215">
        <v>7.0653129101816998E+17</v>
      </c>
      <c r="B28215" t="s">
        <v>56930</v>
      </c>
      <c r="C28215" t="s">
        <v>56931</v>
      </c>
      <c r="D28215" s="1">
        <v>42435.768067129633</v>
      </c>
      <c r="E28215">
        <v>6988</v>
      </c>
      <c r="F28215">
        <v>23594</v>
      </c>
    </row>
    <row r="28216" spans="1:8" x14ac:dyDescent="0.2">
      <c r="A28216">
        <v>7.0653162852542797E+17</v>
      </c>
      <c r="B28216" t="s">
        <v>56932</v>
      </c>
      <c r="C28216" t="s">
        <v>56933</v>
      </c>
      <c r="D28216" s="1">
        <v>42435.768993055557</v>
      </c>
      <c r="E28216">
        <v>2719</v>
      </c>
      <c r="F28216">
        <v>7649</v>
      </c>
    </row>
    <row r="28217" spans="1:8" x14ac:dyDescent="0.2">
      <c r="A28217">
        <v>7.0653297578200602E+17</v>
      </c>
      <c r="B28217" t="s">
        <v>56934</v>
      </c>
      <c r="C28217" t="s">
        <v>56935</v>
      </c>
      <c r="D28217" s="1">
        <v>42435.77270833333</v>
      </c>
      <c r="E28217">
        <v>2689</v>
      </c>
      <c r="F28217">
        <v>6161</v>
      </c>
    </row>
    <row r="28218" spans="1:8" x14ac:dyDescent="0.2">
      <c r="A28218">
        <v>7.0654060102674406E+17</v>
      </c>
      <c r="B28218" t="s">
        <v>56936</v>
      </c>
      <c r="C28218" t="s">
        <v>56937</v>
      </c>
      <c r="D28218" s="1">
        <v>42435.793749999997</v>
      </c>
      <c r="E28218">
        <v>2534</v>
      </c>
      <c r="F28218">
        <v>8486</v>
      </c>
      <c r="G28218" t="s">
        <v>215</v>
      </c>
      <c r="H28218" t="s">
        <v>505</v>
      </c>
    </row>
    <row r="28219" spans="1:8" x14ac:dyDescent="0.2">
      <c r="A28219">
        <v>7.0654374108806694E+17</v>
      </c>
      <c r="B28219" t="s">
        <v>56938</v>
      </c>
      <c r="C28219" t="s">
        <v>56939</v>
      </c>
      <c r="D28219" s="1">
        <v>42435.802418981482</v>
      </c>
      <c r="E28219">
        <v>1837</v>
      </c>
      <c r="F28219">
        <v>7187</v>
      </c>
    </row>
    <row r="28220" spans="1:8" x14ac:dyDescent="0.2">
      <c r="A28220">
        <v>7.0654467898073395E+17</v>
      </c>
      <c r="B28220" t="s">
        <v>56940</v>
      </c>
      <c r="C28220" t="s">
        <v>56941</v>
      </c>
      <c r="D28220" s="1">
        <v>42435.805011574077</v>
      </c>
      <c r="E28220">
        <v>3014</v>
      </c>
      <c r="F28220">
        <v>8639</v>
      </c>
      <c r="G28220" t="s">
        <v>215</v>
      </c>
    </row>
    <row r="28221" spans="1:8" x14ac:dyDescent="0.2">
      <c r="A28221">
        <v>7.0662909921792E+17</v>
      </c>
      <c r="B28221" t="s">
        <v>56942</v>
      </c>
      <c r="C28221" t="s">
        <v>56943</v>
      </c>
      <c r="D28221" s="1">
        <v>42436.037962962961</v>
      </c>
      <c r="E28221">
        <v>1823</v>
      </c>
      <c r="F28221">
        <v>6517</v>
      </c>
      <c r="G28221" t="s">
        <v>576</v>
      </c>
      <c r="H28221" t="s">
        <v>390</v>
      </c>
    </row>
    <row r="28222" spans="1:8" x14ac:dyDescent="0.2">
      <c r="A28222">
        <v>7.0662978526345997E+17</v>
      </c>
      <c r="B28222" t="s">
        <v>56944</v>
      </c>
      <c r="C28222" t="s">
        <v>56945</v>
      </c>
      <c r="D28222" s="1">
        <v>42436.039861111109</v>
      </c>
      <c r="E28222">
        <v>1844</v>
      </c>
      <c r="F28222">
        <v>6014</v>
      </c>
      <c r="G28222" t="s">
        <v>487</v>
      </c>
      <c r="H28222" t="s">
        <v>390</v>
      </c>
    </row>
    <row r="28223" spans="1:8" x14ac:dyDescent="0.2">
      <c r="A28223">
        <v>7.0667435216777203E+17</v>
      </c>
      <c r="B28223" t="s">
        <v>56946</v>
      </c>
      <c r="C28223" t="s">
        <v>56947</v>
      </c>
      <c r="D28223" s="1">
        <v>42436.162835648145</v>
      </c>
      <c r="E28223">
        <v>6082</v>
      </c>
      <c r="F28223">
        <v>16813</v>
      </c>
    </row>
    <row r="28224" spans="1:8" x14ac:dyDescent="0.2">
      <c r="A28224">
        <v>7.0667539581126605E+17</v>
      </c>
      <c r="B28224" t="s">
        <v>56948</v>
      </c>
      <c r="C28224" t="s">
        <v>56949</v>
      </c>
      <c r="D28224" s="1">
        <v>42436.165717592594</v>
      </c>
      <c r="E28224">
        <v>8038</v>
      </c>
      <c r="F28224">
        <v>23357</v>
      </c>
    </row>
    <row r="28225" spans="1:8" x14ac:dyDescent="0.2">
      <c r="A28225">
        <v>7.0680878060084403E+17</v>
      </c>
      <c r="B28225" t="s">
        <v>56950</v>
      </c>
      <c r="C28225" t="s">
        <v>56951</v>
      </c>
      <c r="D28225" s="1">
        <v>42436.533784722225</v>
      </c>
      <c r="E28225">
        <v>2588</v>
      </c>
      <c r="F28225">
        <v>8944</v>
      </c>
    </row>
    <row r="28226" spans="1:8" x14ac:dyDescent="0.2">
      <c r="A28226">
        <v>7.0681263821530304E+17</v>
      </c>
      <c r="B28226" t="s">
        <v>56952</v>
      </c>
      <c r="C28226" t="s">
        <v>56953</v>
      </c>
      <c r="D28226" s="1">
        <v>42436.544432870367</v>
      </c>
      <c r="E28226">
        <v>4309</v>
      </c>
      <c r="F28226">
        <v>12645</v>
      </c>
    </row>
    <row r="28227" spans="1:8" x14ac:dyDescent="0.2">
      <c r="A28227">
        <v>7.0682755562254694E+17</v>
      </c>
      <c r="B28227" t="s">
        <v>56954</v>
      </c>
      <c r="C28227" t="s">
        <v>56955</v>
      </c>
      <c r="D28227" s="1">
        <v>42436.585601851853</v>
      </c>
      <c r="E28227">
        <v>6211</v>
      </c>
      <c r="F28227">
        <v>16101</v>
      </c>
    </row>
    <row r="28228" spans="1:8" x14ac:dyDescent="0.2">
      <c r="A28228">
        <v>7.0682934514331597E+17</v>
      </c>
      <c r="B28228" t="s">
        <v>56956</v>
      </c>
      <c r="C28228" t="s">
        <v>56957</v>
      </c>
      <c r="D28228" s="1">
        <v>42436.590532407405</v>
      </c>
      <c r="E28228">
        <v>4836</v>
      </c>
      <c r="F28228">
        <v>13315</v>
      </c>
    </row>
    <row r="28229" spans="1:8" x14ac:dyDescent="0.2">
      <c r="A28229">
        <v>7.0684063350853606E+17</v>
      </c>
      <c r="B28229" t="s">
        <v>56958</v>
      </c>
      <c r="C28229" t="s">
        <v>56959</v>
      </c>
      <c r="D28229" s="1">
        <v>42436.621689814812</v>
      </c>
      <c r="E28229">
        <v>1684</v>
      </c>
      <c r="F28229">
        <v>7324</v>
      </c>
    </row>
    <row r="28230" spans="1:8" x14ac:dyDescent="0.2">
      <c r="A28230">
        <v>7.0686272140546803E+17</v>
      </c>
      <c r="B28230" t="s">
        <v>56960</v>
      </c>
      <c r="C28230" t="s">
        <v>56961</v>
      </c>
      <c r="D28230" s="1">
        <v>42436.682638888888</v>
      </c>
      <c r="E28230">
        <v>2898</v>
      </c>
      <c r="F28230">
        <v>10312</v>
      </c>
    </row>
    <row r="28231" spans="1:8" x14ac:dyDescent="0.2">
      <c r="A28231">
        <v>7.0688467626327603E+17</v>
      </c>
      <c r="B28231" t="s">
        <v>56962</v>
      </c>
      <c r="C28231" t="s">
        <v>56963</v>
      </c>
      <c r="D28231" s="1">
        <v>42436.743217592593</v>
      </c>
      <c r="E28231">
        <v>4929</v>
      </c>
      <c r="F28231">
        <v>14774</v>
      </c>
    </row>
    <row r="28232" spans="1:8" x14ac:dyDescent="0.2">
      <c r="A28232">
        <v>7.0695356231660301E+17</v>
      </c>
      <c r="B28232" t="s">
        <v>56964</v>
      </c>
      <c r="C28232" t="s">
        <v>56965</v>
      </c>
      <c r="D28232" s="1">
        <v>42436.933310185188</v>
      </c>
      <c r="E28232">
        <v>3976</v>
      </c>
      <c r="F28232">
        <v>11960</v>
      </c>
    </row>
    <row r="28233" spans="1:8" x14ac:dyDescent="0.2">
      <c r="A28233">
        <v>7.0696165008395405E+17</v>
      </c>
      <c r="B28233" t="s">
        <v>56966</v>
      </c>
      <c r="C28233" t="s">
        <v>56967</v>
      </c>
      <c r="D28233" s="1">
        <v>42436.955625000002</v>
      </c>
      <c r="E28233">
        <v>2636</v>
      </c>
      <c r="F28233">
        <v>8041</v>
      </c>
      <c r="G28233" t="s">
        <v>215</v>
      </c>
      <c r="H28233" t="s">
        <v>390</v>
      </c>
    </row>
    <row r="28234" spans="1:8" x14ac:dyDescent="0.2">
      <c r="A28234">
        <v>7.0697140981849203E+17</v>
      </c>
      <c r="B28234" t="s">
        <v>56968</v>
      </c>
      <c r="C28234" t="s">
        <v>56969</v>
      </c>
      <c r="D28234" s="1">
        <v>42436.982557870368</v>
      </c>
      <c r="E28234">
        <v>2398</v>
      </c>
      <c r="F28234">
        <v>5696</v>
      </c>
    </row>
    <row r="28235" spans="1:8" x14ac:dyDescent="0.2">
      <c r="A28235">
        <v>7.0697479650928602E+17</v>
      </c>
      <c r="B28235" t="s">
        <v>56970</v>
      </c>
      <c r="C28235" t="s">
        <v>56971</v>
      </c>
      <c r="D28235" s="1">
        <v>42436.991909722223</v>
      </c>
      <c r="E28235">
        <v>4407</v>
      </c>
      <c r="F28235">
        <v>12633</v>
      </c>
    </row>
    <row r="28236" spans="1:8" x14ac:dyDescent="0.2">
      <c r="A28236">
        <v>7.0698994626821299E+17</v>
      </c>
      <c r="B28236" t="s">
        <v>56972</v>
      </c>
      <c r="C28236" t="s">
        <v>56973</v>
      </c>
      <c r="D28236" s="1">
        <v>42437.033715277779</v>
      </c>
      <c r="E28236">
        <v>2609</v>
      </c>
      <c r="F28236">
        <v>6359</v>
      </c>
    </row>
    <row r="28237" spans="1:8" x14ac:dyDescent="0.2">
      <c r="A28237">
        <v>7.0700475275693594E+17</v>
      </c>
      <c r="B28237" t="s">
        <v>56974</v>
      </c>
      <c r="C28237" t="s">
        <v>56975</v>
      </c>
      <c r="D28237" s="1">
        <v>42437.074571759258</v>
      </c>
      <c r="E28237">
        <v>2175</v>
      </c>
      <c r="F28237">
        <v>7320</v>
      </c>
      <c r="G28237" t="s">
        <v>215</v>
      </c>
    </row>
    <row r="28238" spans="1:8" x14ac:dyDescent="0.2">
      <c r="A28238">
        <v>7.0702042267247398E+17</v>
      </c>
      <c r="B28238" t="s">
        <v>56976</v>
      </c>
      <c r="C28238" t="s">
        <v>56977</v>
      </c>
      <c r="D28238" s="1">
        <v>42437.117812500001</v>
      </c>
      <c r="E28238">
        <v>4643</v>
      </c>
      <c r="F28238">
        <v>14162</v>
      </c>
    </row>
    <row r="28239" spans="1:8" x14ac:dyDescent="0.2">
      <c r="A28239">
        <v>7.0702935492100902E+17</v>
      </c>
      <c r="B28239" t="s">
        <v>56978</v>
      </c>
      <c r="C28239" t="s">
        <v>56979</v>
      </c>
      <c r="D28239" s="1">
        <v>42437.142453703702</v>
      </c>
      <c r="E28239">
        <v>3618</v>
      </c>
      <c r="F28239">
        <v>12012</v>
      </c>
    </row>
    <row r="28240" spans="1:8" x14ac:dyDescent="0.2">
      <c r="A28240">
        <v>7.0703493480487296E+17</v>
      </c>
      <c r="B28240" t="s">
        <v>56980</v>
      </c>
      <c r="C28240" t="s">
        <v>56981</v>
      </c>
      <c r="D28240" s="1">
        <v>42437.157858796294</v>
      </c>
      <c r="E28240">
        <v>3972</v>
      </c>
      <c r="F28240">
        <v>7450</v>
      </c>
    </row>
    <row r="28241" spans="1:8" x14ac:dyDescent="0.2">
      <c r="A28241">
        <v>7.0703675957038195E+17</v>
      </c>
      <c r="B28241" t="s">
        <v>56982</v>
      </c>
      <c r="C28241" t="s">
        <v>56983</v>
      </c>
      <c r="D28241" s="1">
        <v>42437.162893518522</v>
      </c>
      <c r="E28241">
        <v>3247</v>
      </c>
      <c r="F28241">
        <v>7531</v>
      </c>
    </row>
    <row r="28242" spans="1:8" x14ac:dyDescent="0.2">
      <c r="A28242">
        <v>7.0703700291137498E+17</v>
      </c>
      <c r="B28242" t="s">
        <v>56984</v>
      </c>
      <c r="C28242" t="s">
        <v>56985</v>
      </c>
      <c r="D28242" s="1">
        <v>42437.163564814815</v>
      </c>
      <c r="E28242">
        <v>2843</v>
      </c>
      <c r="F28242">
        <v>6670</v>
      </c>
    </row>
    <row r="28243" spans="1:8" x14ac:dyDescent="0.2">
      <c r="A28243">
        <v>7.0720868266954304E+17</v>
      </c>
      <c r="B28243" t="s">
        <v>56986</v>
      </c>
      <c r="C28243" t="s">
        <v>56987</v>
      </c>
      <c r="D28243" s="1">
        <v>42437.637303240743</v>
      </c>
      <c r="E28243">
        <v>3891</v>
      </c>
      <c r="F28243">
        <v>9276</v>
      </c>
    </row>
    <row r="28244" spans="1:8" x14ac:dyDescent="0.2">
      <c r="A28244">
        <v>7.0722518151371904E+17</v>
      </c>
      <c r="B28244" t="s">
        <v>56988</v>
      </c>
      <c r="C28244" t="s">
        <v>56989</v>
      </c>
      <c r="D28244" s="1">
        <v>42437.682835648149</v>
      </c>
      <c r="E28244">
        <v>1859</v>
      </c>
      <c r="F28244">
        <v>6626</v>
      </c>
      <c r="G28244" t="s">
        <v>89</v>
      </c>
    </row>
    <row r="28245" spans="1:8" x14ac:dyDescent="0.2">
      <c r="A28245">
        <v>7.0722531764824E+17</v>
      </c>
      <c r="B28245" t="s">
        <v>56990</v>
      </c>
      <c r="C28245" t="s">
        <v>43464</v>
      </c>
      <c r="D28245" s="1">
        <v>42437.683206018519</v>
      </c>
      <c r="E28245">
        <v>8002</v>
      </c>
      <c r="F28245">
        <v>15920</v>
      </c>
    </row>
    <row r="28246" spans="1:8" x14ac:dyDescent="0.2">
      <c r="A28246">
        <v>7.0722608949669005E+17</v>
      </c>
      <c r="B28246" t="s">
        <v>56991</v>
      </c>
      <c r="C28246" t="s">
        <v>56992</v>
      </c>
      <c r="D28246" s="1">
        <v>42437.685347222221</v>
      </c>
      <c r="E28246">
        <v>2377</v>
      </c>
      <c r="F28246">
        <v>8232</v>
      </c>
      <c r="G28246" t="s">
        <v>215</v>
      </c>
    </row>
    <row r="28247" spans="1:8" x14ac:dyDescent="0.2">
      <c r="A28247">
        <v>7.0723749078093402E+17</v>
      </c>
      <c r="B28247" t="s">
        <v>56993</v>
      </c>
      <c r="C28247" t="s">
        <v>56994</v>
      </c>
      <c r="D28247" s="1">
        <v>42437.716805555552</v>
      </c>
      <c r="E28247">
        <v>3385</v>
      </c>
      <c r="F28247">
        <v>9462</v>
      </c>
    </row>
    <row r="28248" spans="1:8" x14ac:dyDescent="0.2">
      <c r="A28248">
        <v>7.0723975335209306E+17</v>
      </c>
      <c r="B28248" t="s">
        <v>56995</v>
      </c>
      <c r="C28248" t="s">
        <v>56996</v>
      </c>
      <c r="D28248" s="1">
        <v>42437.723043981481</v>
      </c>
      <c r="E28248">
        <v>6287</v>
      </c>
      <c r="F28248">
        <v>16485</v>
      </c>
    </row>
    <row r="28249" spans="1:8" x14ac:dyDescent="0.2">
      <c r="A28249">
        <v>7.0725858250130202E+17</v>
      </c>
      <c r="B28249" t="s">
        <v>56997</v>
      </c>
      <c r="C28249" t="s">
        <v>56998</v>
      </c>
      <c r="D28249" s="1">
        <v>42437.775000000001</v>
      </c>
      <c r="E28249">
        <v>4648</v>
      </c>
      <c r="F28249">
        <v>14446</v>
      </c>
    </row>
    <row r="28250" spans="1:8" x14ac:dyDescent="0.2">
      <c r="A28250">
        <v>7.0725951522227802E+17</v>
      </c>
      <c r="B28250" t="s">
        <v>56999</v>
      </c>
      <c r="C28250" t="s">
        <v>57000</v>
      </c>
      <c r="D28250" s="1">
        <v>42437.777581018519</v>
      </c>
      <c r="E28250">
        <v>1745</v>
      </c>
      <c r="F28250">
        <v>5161</v>
      </c>
      <c r="H28250" t="s">
        <v>616</v>
      </c>
    </row>
    <row r="28251" spans="1:8" x14ac:dyDescent="0.2">
      <c r="A28251">
        <v>7.0725980988891494E+17</v>
      </c>
      <c r="B28251" t="s">
        <v>57001</v>
      </c>
      <c r="C28251" t="s">
        <v>57002</v>
      </c>
      <c r="D28251" s="1">
        <v>42437.778391203705</v>
      </c>
      <c r="E28251">
        <v>1815</v>
      </c>
      <c r="F28251">
        <v>5280</v>
      </c>
      <c r="H28251" t="s">
        <v>616</v>
      </c>
    </row>
    <row r="28252" spans="1:8" x14ac:dyDescent="0.2">
      <c r="A28252">
        <v>7.0726074802044902E+17</v>
      </c>
      <c r="B28252" t="s">
        <v>57003</v>
      </c>
      <c r="C28252" t="s">
        <v>57004</v>
      </c>
      <c r="D28252" s="1">
        <v>42437.7809837963</v>
      </c>
      <c r="E28252">
        <v>1730</v>
      </c>
      <c r="F28252">
        <v>5080</v>
      </c>
      <c r="H28252" t="s">
        <v>616</v>
      </c>
    </row>
    <row r="28253" spans="1:8" x14ac:dyDescent="0.2">
      <c r="A28253">
        <v>7.0726110006102003E+17</v>
      </c>
      <c r="B28253" t="s">
        <v>57005</v>
      </c>
      <c r="C28253" t="s">
        <v>57006</v>
      </c>
      <c r="D28253" s="1">
        <v>42437.781956018516</v>
      </c>
      <c r="E28253">
        <v>1889</v>
      </c>
      <c r="F28253">
        <v>5561</v>
      </c>
      <c r="H28253" t="s">
        <v>616</v>
      </c>
    </row>
    <row r="28254" spans="1:8" x14ac:dyDescent="0.2">
      <c r="A28254">
        <v>7.0726274268888205E+17</v>
      </c>
      <c r="B28254" t="s">
        <v>57007</v>
      </c>
      <c r="C28254" t="s">
        <v>57008</v>
      </c>
      <c r="D28254" s="1">
        <v>42437.786481481482</v>
      </c>
      <c r="E28254">
        <v>2532</v>
      </c>
      <c r="F28254">
        <v>5945</v>
      </c>
    </row>
    <row r="28255" spans="1:8" x14ac:dyDescent="0.2">
      <c r="A28255">
        <v>7.0730936606457805E+17</v>
      </c>
      <c r="B28255" t="s">
        <v>57009</v>
      </c>
      <c r="C28255" t="s">
        <v>57010</v>
      </c>
      <c r="D28255" s="1">
        <v>42437.915138888886</v>
      </c>
      <c r="E28255">
        <v>4796</v>
      </c>
      <c r="F28255">
        <v>12752</v>
      </c>
      <c r="H28255" t="s">
        <v>390</v>
      </c>
    </row>
    <row r="28256" spans="1:8" x14ac:dyDescent="0.2">
      <c r="A28256">
        <v>7.0735365888370598E+17</v>
      </c>
      <c r="B28256" t="s">
        <v>57011</v>
      </c>
      <c r="C28256" t="s">
        <v>57012</v>
      </c>
      <c r="D28256" s="1">
        <v>42438.037361111114</v>
      </c>
      <c r="E28256">
        <v>2337</v>
      </c>
      <c r="F28256">
        <v>7801</v>
      </c>
      <c r="G28256" t="s">
        <v>215</v>
      </c>
    </row>
    <row r="28257" spans="1:8" x14ac:dyDescent="0.2">
      <c r="A28257">
        <v>7.0735472418244096E+17</v>
      </c>
      <c r="B28257" t="s">
        <v>57013</v>
      </c>
      <c r="C28257" t="s">
        <v>57014</v>
      </c>
      <c r="D28257" s="1">
        <v>42438.040300925924</v>
      </c>
      <c r="E28257">
        <v>4215</v>
      </c>
      <c r="F28257">
        <v>16877</v>
      </c>
    </row>
    <row r="28258" spans="1:8" x14ac:dyDescent="0.2">
      <c r="A28258">
        <v>7.0737352981838605E+17</v>
      </c>
      <c r="B28258" t="s">
        <v>57015</v>
      </c>
      <c r="C28258" t="s">
        <v>57016</v>
      </c>
      <c r="D28258" s="1">
        <v>42438.092199074075</v>
      </c>
      <c r="E28258">
        <v>3643</v>
      </c>
      <c r="F28258">
        <v>10687</v>
      </c>
      <c r="H28258" t="s">
        <v>390</v>
      </c>
    </row>
    <row r="28259" spans="1:8" x14ac:dyDescent="0.2">
      <c r="A28259">
        <v>7.0737405158136205E+17</v>
      </c>
      <c r="B28259" t="s">
        <v>57017</v>
      </c>
      <c r="C28259" t="s">
        <v>57018</v>
      </c>
      <c r="D28259" s="1">
        <v>42438.093634259261</v>
      </c>
      <c r="E28259">
        <v>3155</v>
      </c>
      <c r="F28259">
        <v>9596</v>
      </c>
      <c r="H28259" t="s">
        <v>390</v>
      </c>
    </row>
    <row r="28260" spans="1:8" x14ac:dyDescent="0.2">
      <c r="A28260">
        <v>7.0737754422450906E+17</v>
      </c>
      <c r="B28260" t="s">
        <v>57019</v>
      </c>
      <c r="C28260" t="s">
        <v>57020</v>
      </c>
      <c r="D28260" s="1">
        <v>42438.103275462963</v>
      </c>
      <c r="E28260">
        <v>5181</v>
      </c>
      <c r="F28260">
        <v>16228</v>
      </c>
      <c r="H28260" t="s">
        <v>390</v>
      </c>
    </row>
    <row r="28261" spans="1:8" x14ac:dyDescent="0.2">
      <c r="A28261">
        <v>7.0738602256962304E+17</v>
      </c>
      <c r="B28261" t="s">
        <v>57021</v>
      </c>
      <c r="C28261" t="s">
        <v>57022</v>
      </c>
      <c r="D28261" s="1">
        <v>42438.12667824074</v>
      </c>
      <c r="E28261">
        <v>6093</v>
      </c>
      <c r="F28261">
        <v>18183</v>
      </c>
      <c r="H28261" t="s">
        <v>390</v>
      </c>
    </row>
    <row r="28262" spans="1:8" x14ac:dyDescent="0.2">
      <c r="A28262">
        <v>7.0741522979427494E+17</v>
      </c>
      <c r="B28262" t="s">
        <v>57023</v>
      </c>
      <c r="C28262" t="s">
        <v>57024</v>
      </c>
      <c r="D28262" s="1">
        <v>42438.207268518519</v>
      </c>
      <c r="E28262">
        <v>5182</v>
      </c>
      <c r="F28262">
        <v>20293</v>
      </c>
    </row>
    <row r="28263" spans="1:8" x14ac:dyDescent="0.2">
      <c r="A28263">
        <v>7.0747004095476096E+17</v>
      </c>
      <c r="B28263" t="s">
        <v>57025</v>
      </c>
      <c r="C28263" t="s">
        <v>57026</v>
      </c>
      <c r="D28263" s="1">
        <v>42438.358518518522</v>
      </c>
      <c r="E28263">
        <v>4845</v>
      </c>
      <c r="F28263">
        <v>17351</v>
      </c>
      <c r="H28263" t="s">
        <v>390</v>
      </c>
    </row>
    <row r="28264" spans="1:8" x14ac:dyDescent="0.2">
      <c r="A28264">
        <v>7.0768393160954995E+17</v>
      </c>
      <c r="B28264" t="s">
        <v>57027</v>
      </c>
      <c r="C28264" t="s">
        <v>57028</v>
      </c>
      <c r="D28264" s="1">
        <v>42438.948750000003</v>
      </c>
      <c r="E28264">
        <v>4152</v>
      </c>
      <c r="F28264">
        <v>11849</v>
      </c>
    </row>
    <row r="28265" spans="1:8" x14ac:dyDescent="0.2">
      <c r="A28265">
        <v>7.0769734664624499E+17</v>
      </c>
      <c r="B28265" t="s">
        <v>57029</v>
      </c>
      <c r="C28265" t="s">
        <v>57030</v>
      </c>
      <c r="D28265" s="1">
        <v>42438.985763888886</v>
      </c>
      <c r="E28265">
        <v>4483</v>
      </c>
      <c r="F28265">
        <v>11779</v>
      </c>
      <c r="H28265" t="s">
        <v>616</v>
      </c>
    </row>
    <row r="28266" spans="1:8" x14ac:dyDescent="0.2">
      <c r="A28266">
        <v>7.0770263326026099E+17</v>
      </c>
      <c r="B28266" t="s">
        <v>57031</v>
      </c>
      <c r="C28266" t="s">
        <v>57032</v>
      </c>
      <c r="D28266" s="1">
        <v>42439.000347222223</v>
      </c>
      <c r="E28266">
        <v>4129</v>
      </c>
      <c r="F28266">
        <v>9877</v>
      </c>
      <c r="H28266" t="s">
        <v>390</v>
      </c>
    </row>
    <row r="28267" spans="1:8" x14ac:dyDescent="0.2">
      <c r="A28267">
        <v>7.0804508613588096E+17</v>
      </c>
      <c r="B28267" t="s">
        <v>57033</v>
      </c>
      <c r="C28267" t="s">
        <v>57034</v>
      </c>
      <c r="D28267" s="1">
        <v>42439.945347222223</v>
      </c>
      <c r="E28267">
        <v>12847</v>
      </c>
      <c r="F28267">
        <v>22445</v>
      </c>
      <c r="G28267" t="s">
        <v>89</v>
      </c>
    </row>
    <row r="28268" spans="1:8" x14ac:dyDescent="0.2">
      <c r="A28268">
        <v>7.0815852083155302E+17</v>
      </c>
      <c r="B28268" t="s">
        <v>57035</v>
      </c>
      <c r="C28268" t="s">
        <v>57036</v>
      </c>
      <c r="D28268" s="1">
        <v>42440.258356481485</v>
      </c>
      <c r="E28268">
        <v>2037</v>
      </c>
      <c r="F28268">
        <v>7665</v>
      </c>
      <c r="G28268" t="s">
        <v>576</v>
      </c>
      <c r="H28268" t="s">
        <v>390</v>
      </c>
    </row>
    <row r="28269" spans="1:8" x14ac:dyDescent="0.2">
      <c r="A28269">
        <v>7.08158581363888E+17</v>
      </c>
      <c r="B28269" t="s">
        <v>57037</v>
      </c>
      <c r="C28269" t="s">
        <v>57038</v>
      </c>
      <c r="D28269" s="1">
        <v>42440.258530092593</v>
      </c>
      <c r="E28269">
        <v>2048</v>
      </c>
      <c r="F28269">
        <v>6247</v>
      </c>
      <c r="H28269" t="s">
        <v>390</v>
      </c>
    </row>
    <row r="28270" spans="1:8" x14ac:dyDescent="0.2">
      <c r="A28270">
        <v>7.0816968461753498E+17</v>
      </c>
      <c r="B28270" t="s">
        <v>57039</v>
      </c>
      <c r="C28270" t="s">
        <v>57040</v>
      </c>
      <c r="D28270" s="1">
        <v>42440.289166666669</v>
      </c>
      <c r="E28270">
        <v>4023</v>
      </c>
      <c r="F28270">
        <v>11881</v>
      </c>
      <c r="H28270" t="s">
        <v>616</v>
      </c>
    </row>
    <row r="28271" spans="1:8" x14ac:dyDescent="0.2">
      <c r="A28271">
        <v>7.0817190209156301E+17</v>
      </c>
      <c r="B28271" t="s">
        <v>57041</v>
      </c>
      <c r="C28271" t="s">
        <v>57042</v>
      </c>
      <c r="D28271" s="1">
        <v>42440.295289351852</v>
      </c>
      <c r="E28271">
        <v>3722</v>
      </c>
      <c r="F28271">
        <v>9038</v>
      </c>
      <c r="G28271" t="s">
        <v>89</v>
      </c>
      <c r="H28271" t="s">
        <v>390</v>
      </c>
    </row>
    <row r="28272" spans="1:8" x14ac:dyDescent="0.2">
      <c r="A28272">
        <v>7.0818316396974003E+17</v>
      </c>
      <c r="B28272" t="s">
        <v>57043</v>
      </c>
      <c r="C28272" t="s">
        <v>57044</v>
      </c>
      <c r="D28272" s="1">
        <v>42440.326365740744</v>
      </c>
      <c r="E28272">
        <v>4378</v>
      </c>
      <c r="F28272">
        <v>11677</v>
      </c>
      <c r="H28272" t="s">
        <v>390</v>
      </c>
    </row>
    <row r="28273" spans="1:8" x14ac:dyDescent="0.2">
      <c r="A28273">
        <v>7.0833279202800794E+17</v>
      </c>
      <c r="B28273" t="s">
        <v>57045</v>
      </c>
      <c r="C28273" t="s">
        <v>57046</v>
      </c>
      <c r="D28273" s="1">
        <v>42440.739259259259</v>
      </c>
      <c r="E28273">
        <v>6504</v>
      </c>
      <c r="F28273">
        <v>17662</v>
      </c>
      <c r="G28273" t="s">
        <v>89</v>
      </c>
    </row>
    <row r="28274" spans="1:8" x14ac:dyDescent="0.2">
      <c r="A28274">
        <v>7.0835138167808794E+17</v>
      </c>
      <c r="B28274" t="s">
        <v>57047</v>
      </c>
      <c r="C28274" t="s">
        <v>57048</v>
      </c>
      <c r="D28274" s="1">
        <v>42440.790555555555</v>
      </c>
      <c r="E28274">
        <v>4180</v>
      </c>
      <c r="F28274">
        <v>8843</v>
      </c>
    </row>
    <row r="28275" spans="1:8" x14ac:dyDescent="0.2">
      <c r="A28275">
        <v>7.08390521023008E+17</v>
      </c>
      <c r="B28275" t="s">
        <v>57049</v>
      </c>
      <c r="C28275" t="s">
        <v>57050</v>
      </c>
      <c r="D28275" s="1">
        <v>42440.898564814815</v>
      </c>
      <c r="E28275">
        <v>2720</v>
      </c>
      <c r="F28275">
        <v>8407</v>
      </c>
      <c r="G28275" t="s">
        <v>215</v>
      </c>
    </row>
    <row r="28276" spans="1:8" x14ac:dyDescent="0.2">
      <c r="A28276">
        <v>7.0840354200925299E+17</v>
      </c>
      <c r="B28276" t="s">
        <v>57051</v>
      </c>
      <c r="C28276" t="s">
        <v>57052</v>
      </c>
      <c r="D28276" s="1">
        <v>42440.934490740743</v>
      </c>
      <c r="E28276">
        <v>3284</v>
      </c>
      <c r="F28276">
        <v>9867</v>
      </c>
      <c r="H28276" t="s">
        <v>616</v>
      </c>
    </row>
    <row r="28277" spans="1:8" x14ac:dyDescent="0.2">
      <c r="A28277">
        <v>7.0842237936668595E+17</v>
      </c>
      <c r="B28277" t="s">
        <v>57053</v>
      </c>
      <c r="C28277" t="s">
        <v>57054</v>
      </c>
      <c r="D28277" s="1">
        <v>42440.98646990741</v>
      </c>
      <c r="E28277">
        <v>5860</v>
      </c>
      <c r="F28277">
        <v>17404</v>
      </c>
    </row>
    <row r="28278" spans="1:8" x14ac:dyDescent="0.2">
      <c r="A28278">
        <v>7.0842804123248998E+17</v>
      </c>
      <c r="B28278" t="s">
        <v>57055</v>
      </c>
      <c r="C28278" t="s">
        <v>57056</v>
      </c>
      <c r="D28278" s="1">
        <v>42441.00209490741</v>
      </c>
      <c r="E28278">
        <v>3326</v>
      </c>
      <c r="F28278">
        <v>9035</v>
      </c>
      <c r="H28278" t="s">
        <v>390</v>
      </c>
    </row>
    <row r="28279" spans="1:8" x14ac:dyDescent="0.2">
      <c r="A28279">
        <v>7.0847273799240896E+17</v>
      </c>
      <c r="B28279" t="s">
        <v>57057</v>
      </c>
      <c r="C28279" t="s">
        <v>57058</v>
      </c>
      <c r="D28279" s="1">
        <v>42441.125439814816</v>
      </c>
      <c r="E28279">
        <v>4128</v>
      </c>
      <c r="F28279">
        <v>14872</v>
      </c>
      <c r="H28279" t="s">
        <v>616</v>
      </c>
    </row>
    <row r="28280" spans="1:8" x14ac:dyDescent="0.2">
      <c r="A28280">
        <v>7.0861977515347494E+17</v>
      </c>
      <c r="B28280" t="s">
        <v>57059</v>
      </c>
      <c r="C28280" t="s">
        <v>57060</v>
      </c>
      <c r="D28280" s="1">
        <v>42441.531180555554</v>
      </c>
      <c r="E28280">
        <v>21413</v>
      </c>
      <c r="F28280">
        <v>34996</v>
      </c>
    </row>
    <row r="28281" spans="1:8" x14ac:dyDescent="0.2">
      <c r="A28281">
        <v>7.0864756039994906E+17</v>
      </c>
      <c r="B28281" t="s">
        <v>57061</v>
      </c>
      <c r="C28281" t="s">
        <v>57062</v>
      </c>
      <c r="D28281" s="1">
        <v>42441.607858796298</v>
      </c>
      <c r="E28281">
        <v>5030</v>
      </c>
      <c r="F28281">
        <v>11639</v>
      </c>
    </row>
    <row r="28282" spans="1:8" x14ac:dyDescent="0.2">
      <c r="A28282">
        <v>7.0865822519800602E+17</v>
      </c>
      <c r="B28282" t="s">
        <v>57063</v>
      </c>
      <c r="C28282" t="s">
        <v>57064</v>
      </c>
      <c r="D28282" s="1">
        <v>42441.637280092589</v>
      </c>
      <c r="E28282">
        <v>3698</v>
      </c>
      <c r="F28282">
        <v>9838</v>
      </c>
    </row>
    <row r="28283" spans="1:8" x14ac:dyDescent="0.2">
      <c r="A28283">
        <v>7.0866262159621299E+17</v>
      </c>
      <c r="B28283" t="s">
        <v>57065</v>
      </c>
      <c r="C28283" t="s">
        <v>57066</v>
      </c>
      <c r="D28283" s="1">
        <v>42441.649409722224</v>
      </c>
      <c r="E28283">
        <v>4679</v>
      </c>
      <c r="F28283">
        <v>13311</v>
      </c>
    </row>
    <row r="28284" spans="1:8" x14ac:dyDescent="0.2">
      <c r="A28284">
        <v>7.0866747662892198E+17</v>
      </c>
      <c r="B28284" t="s">
        <v>57067</v>
      </c>
      <c r="C28284" t="s">
        <v>57068</v>
      </c>
      <c r="D28284" s="1">
        <v>42441.662812499999</v>
      </c>
      <c r="E28284">
        <v>2486</v>
      </c>
      <c r="F28284">
        <v>10470</v>
      </c>
    </row>
    <row r="28285" spans="1:8" x14ac:dyDescent="0.2">
      <c r="A28285">
        <v>7.0866767676852198E+17</v>
      </c>
      <c r="B28285" t="s">
        <v>57069</v>
      </c>
      <c r="C28285" t="s">
        <v>43464</v>
      </c>
      <c r="D28285" s="1">
        <v>42441.663368055553</v>
      </c>
      <c r="E28285">
        <v>11208</v>
      </c>
      <c r="F28285">
        <v>24278</v>
      </c>
    </row>
    <row r="28286" spans="1:8" x14ac:dyDescent="0.2">
      <c r="A28286">
        <v>7.0871483852076198E+17</v>
      </c>
      <c r="B28286" t="s">
        <v>57070</v>
      </c>
      <c r="C28286" t="s">
        <v>57071</v>
      </c>
      <c r="D28286" s="1">
        <v>42441.793506944443</v>
      </c>
      <c r="E28286">
        <v>5558</v>
      </c>
      <c r="F28286">
        <v>15909</v>
      </c>
      <c r="H28286" t="s">
        <v>616</v>
      </c>
    </row>
    <row r="28287" spans="1:8" x14ac:dyDescent="0.2">
      <c r="A28287">
        <v>7.0871484902749696E+17</v>
      </c>
      <c r="B28287" t="s">
        <v>57072</v>
      </c>
      <c r="C28287" t="s">
        <v>57073</v>
      </c>
      <c r="D28287" s="1">
        <v>42441.793530092589</v>
      </c>
      <c r="E28287">
        <v>3665</v>
      </c>
      <c r="F28287">
        <v>10027</v>
      </c>
      <c r="H28287" t="s">
        <v>616</v>
      </c>
    </row>
    <row r="28288" spans="1:8" x14ac:dyDescent="0.2">
      <c r="A28288">
        <v>7.0871578119904397E+17</v>
      </c>
      <c r="B28288" t="s">
        <v>57074</v>
      </c>
      <c r="C28288" t="s">
        <v>57075</v>
      </c>
      <c r="D28288" s="1">
        <v>42441.796111111114</v>
      </c>
      <c r="E28288">
        <v>5561</v>
      </c>
      <c r="F28288">
        <v>12026</v>
      </c>
    </row>
    <row r="28289" spans="1:8" x14ac:dyDescent="0.2">
      <c r="A28289">
        <v>7.0871594913891098E+17</v>
      </c>
      <c r="B28289" t="s">
        <v>57076</v>
      </c>
      <c r="C28289" t="s">
        <v>57077</v>
      </c>
      <c r="D28289" s="1">
        <v>42441.796574074076</v>
      </c>
      <c r="E28289">
        <v>5483</v>
      </c>
      <c r="F28289">
        <v>14092</v>
      </c>
    </row>
    <row r="28290" spans="1:8" x14ac:dyDescent="0.2">
      <c r="A28290">
        <v>7.0872044833543706E+17</v>
      </c>
      <c r="B28290" t="s">
        <v>57078</v>
      </c>
      <c r="C28290" t="s">
        <v>57079</v>
      </c>
      <c r="D28290" s="1">
        <v>42441.808981481481</v>
      </c>
      <c r="E28290">
        <v>6212</v>
      </c>
      <c r="F28290">
        <v>17940</v>
      </c>
    </row>
    <row r="28291" spans="1:8" x14ac:dyDescent="0.2">
      <c r="A28291">
        <v>7.0872342110693696E+17</v>
      </c>
      <c r="B28291" t="s">
        <v>57080</v>
      </c>
      <c r="C28291" t="s">
        <v>57081</v>
      </c>
      <c r="D28291" s="1">
        <v>42441.817187499997</v>
      </c>
      <c r="E28291">
        <v>10742</v>
      </c>
      <c r="F28291">
        <v>25456</v>
      </c>
    </row>
    <row r="28292" spans="1:8" x14ac:dyDescent="0.2">
      <c r="A28292">
        <v>7.0874978151921203E+17</v>
      </c>
      <c r="B28292" t="s">
        <v>57082</v>
      </c>
      <c r="C28292" t="s">
        <v>57083</v>
      </c>
      <c r="D28292" s="1">
        <v>42441.889930555553</v>
      </c>
      <c r="E28292">
        <v>8397</v>
      </c>
      <c r="F28292">
        <v>25402</v>
      </c>
    </row>
    <row r="28293" spans="1:8" x14ac:dyDescent="0.2">
      <c r="A28293">
        <v>7.0878003551615706E+17</v>
      </c>
      <c r="B28293" t="s">
        <v>57084</v>
      </c>
      <c r="C28293" t="s">
        <v>57085</v>
      </c>
      <c r="D28293" s="1">
        <v>42441.973414351851</v>
      </c>
      <c r="E28293">
        <v>3711</v>
      </c>
      <c r="F28293">
        <v>10063</v>
      </c>
      <c r="H28293" t="s">
        <v>616</v>
      </c>
    </row>
    <row r="28294" spans="1:8" x14ac:dyDescent="0.2">
      <c r="A28294">
        <v>7.0878664351206605E+17</v>
      </c>
      <c r="B28294" t="s">
        <v>57086</v>
      </c>
      <c r="C28294" t="s">
        <v>57087</v>
      </c>
      <c r="D28294" s="1">
        <v>42441.991655092592</v>
      </c>
      <c r="E28294">
        <v>5877</v>
      </c>
      <c r="F28294">
        <v>14138</v>
      </c>
    </row>
    <row r="28295" spans="1:8" x14ac:dyDescent="0.2">
      <c r="A28295">
        <v>7.0880022799453696E+17</v>
      </c>
      <c r="B28295" t="s">
        <v>57088</v>
      </c>
      <c r="C28295" t="s">
        <v>57089</v>
      </c>
      <c r="D28295" s="1">
        <v>42442.029131944444</v>
      </c>
      <c r="E28295">
        <v>9113</v>
      </c>
      <c r="F28295">
        <v>17790</v>
      </c>
    </row>
    <row r="28296" spans="1:8" x14ac:dyDescent="0.2">
      <c r="A28296">
        <v>7.0885763281628698E+17</v>
      </c>
      <c r="B28296" t="s">
        <v>57090</v>
      </c>
      <c r="C28296" t="s">
        <v>57091</v>
      </c>
      <c r="D28296" s="1">
        <v>42442.1875462963</v>
      </c>
      <c r="E28296">
        <v>5481</v>
      </c>
      <c r="F28296">
        <v>14804</v>
      </c>
    </row>
    <row r="28297" spans="1:8" x14ac:dyDescent="0.2">
      <c r="A28297">
        <v>7.0897986470404902E+17</v>
      </c>
      <c r="B28297" t="s">
        <v>57092</v>
      </c>
      <c r="C28297" t="s">
        <v>57093</v>
      </c>
      <c r="D28297" s="1">
        <v>42442.524837962963</v>
      </c>
      <c r="E28297">
        <v>3475</v>
      </c>
      <c r="F28297">
        <v>9939</v>
      </c>
      <c r="G28297" t="s">
        <v>89</v>
      </c>
    </row>
    <row r="28298" spans="1:8" x14ac:dyDescent="0.2">
      <c r="A28298">
        <v>7.0898312660168205E+17</v>
      </c>
      <c r="B28298" t="s">
        <v>57094</v>
      </c>
      <c r="C28298" t="s">
        <v>57095</v>
      </c>
      <c r="D28298" s="1">
        <v>42442.533842592595</v>
      </c>
      <c r="E28298">
        <v>11372</v>
      </c>
      <c r="F28298">
        <v>29416</v>
      </c>
    </row>
    <row r="28299" spans="1:8" x14ac:dyDescent="0.2">
      <c r="A28299">
        <v>7.0898553248383706E+17</v>
      </c>
      <c r="B28299" t="s">
        <v>57096</v>
      </c>
      <c r="C28299" t="s">
        <v>57097</v>
      </c>
      <c r="D28299" s="1">
        <v>42442.54047453704</v>
      </c>
      <c r="E28299">
        <v>5114</v>
      </c>
      <c r="F28299">
        <v>10952</v>
      </c>
    </row>
    <row r="28300" spans="1:8" x14ac:dyDescent="0.2">
      <c r="A28300">
        <v>7.0902867749792102E+17</v>
      </c>
      <c r="B28300" t="s">
        <v>57098</v>
      </c>
      <c r="C28300" t="s">
        <v>57099</v>
      </c>
      <c r="D28300" s="1">
        <v>42442.659537037034</v>
      </c>
      <c r="E28300">
        <v>3679</v>
      </c>
      <c r="F28300">
        <v>10412</v>
      </c>
      <c r="G28300" t="s">
        <v>89</v>
      </c>
    </row>
    <row r="28301" spans="1:8" x14ac:dyDescent="0.2">
      <c r="A28301">
        <v>7.0906309887177894E+17</v>
      </c>
      <c r="B28301" t="s">
        <v>57100</v>
      </c>
      <c r="C28301" t="s">
        <v>57101</v>
      </c>
      <c r="D28301" s="1">
        <v>42442.754525462966</v>
      </c>
      <c r="E28301">
        <v>3575</v>
      </c>
      <c r="F28301">
        <v>8947</v>
      </c>
    </row>
    <row r="28302" spans="1:8" x14ac:dyDescent="0.2">
      <c r="A28302">
        <v>7.0906322015001306E+17</v>
      </c>
      <c r="B28302" t="s">
        <v>57102</v>
      </c>
      <c r="C28302" t="s">
        <v>57103</v>
      </c>
      <c r="D28302" s="1">
        <v>42442.754861111112</v>
      </c>
      <c r="E28302">
        <v>5554</v>
      </c>
      <c r="F28302">
        <v>12088</v>
      </c>
    </row>
    <row r="28303" spans="1:8" x14ac:dyDescent="0.2">
      <c r="A28303">
        <v>7.0908318777597901E+17</v>
      </c>
      <c r="B28303" t="s">
        <v>57104</v>
      </c>
      <c r="C28303" t="s">
        <v>57105</v>
      </c>
      <c r="D28303" s="1">
        <v>42442.809953703705</v>
      </c>
      <c r="E28303">
        <v>4882</v>
      </c>
      <c r="F28303">
        <v>13044</v>
      </c>
    </row>
    <row r="28304" spans="1:8" x14ac:dyDescent="0.2">
      <c r="A28304">
        <v>7.0908992832448896E+17</v>
      </c>
      <c r="B28304" t="s">
        <v>57106</v>
      </c>
      <c r="C28304" t="s">
        <v>57107</v>
      </c>
      <c r="D28304" s="1">
        <v>42442.828553240739</v>
      </c>
      <c r="E28304">
        <v>4750</v>
      </c>
      <c r="F28304">
        <v>13202</v>
      </c>
      <c r="G28304" t="s">
        <v>89</v>
      </c>
    </row>
    <row r="28305" spans="1:8" x14ac:dyDescent="0.2">
      <c r="A28305">
        <v>7.0911501148717798E+17</v>
      </c>
      <c r="B28305" t="s">
        <v>57108</v>
      </c>
      <c r="C28305" t="s">
        <v>57109</v>
      </c>
      <c r="D28305" s="1">
        <v>42442.897777777776</v>
      </c>
      <c r="E28305">
        <v>6142</v>
      </c>
      <c r="F28305">
        <v>12472</v>
      </c>
    </row>
    <row r="28306" spans="1:8" x14ac:dyDescent="0.2">
      <c r="A28306">
        <v>7.0917059957954496E+17</v>
      </c>
      <c r="B28306" t="s">
        <v>57110</v>
      </c>
      <c r="C28306" t="s">
        <v>57111</v>
      </c>
      <c r="D28306" s="1">
        <v>42443.051168981481</v>
      </c>
      <c r="E28306">
        <v>10081</v>
      </c>
      <c r="F28306">
        <v>26243</v>
      </c>
      <c r="G28306" t="s">
        <v>89</v>
      </c>
      <c r="H28306" t="s">
        <v>13093</v>
      </c>
    </row>
    <row r="28307" spans="1:8" x14ac:dyDescent="0.2">
      <c r="A28307">
        <v>7.0936230981940403E+17</v>
      </c>
      <c r="B28307" t="s">
        <v>57112</v>
      </c>
      <c r="C28307" t="s">
        <v>57113</v>
      </c>
      <c r="D28307" s="1">
        <v>42443.580185185187</v>
      </c>
      <c r="E28307">
        <v>6372</v>
      </c>
      <c r="F28307">
        <v>15449</v>
      </c>
      <c r="H28307" t="s">
        <v>390</v>
      </c>
    </row>
    <row r="28308" spans="1:8" x14ac:dyDescent="0.2">
      <c r="A28308">
        <v>7.0939975354567002E+17</v>
      </c>
      <c r="B28308" t="s">
        <v>57114</v>
      </c>
      <c r="C28308" t="s">
        <v>57115</v>
      </c>
      <c r="D28308" s="1">
        <v>42443.683506944442</v>
      </c>
      <c r="E28308">
        <v>2758</v>
      </c>
      <c r="F28308">
        <v>10481</v>
      </c>
    </row>
    <row r="28309" spans="1:8" x14ac:dyDescent="0.2">
      <c r="A28309">
        <v>7.0942286536029696E+17</v>
      </c>
      <c r="B28309" t="s">
        <v>57116</v>
      </c>
      <c r="C28309" t="s">
        <v>57117</v>
      </c>
      <c r="D28309" s="1">
        <v>42443.747291666667</v>
      </c>
      <c r="E28309">
        <v>2841</v>
      </c>
      <c r="F28309">
        <v>10540</v>
      </c>
      <c r="H28309" t="s">
        <v>390</v>
      </c>
    </row>
    <row r="28310" spans="1:8" x14ac:dyDescent="0.2">
      <c r="A28310">
        <v>7.0942367642537894E+17</v>
      </c>
      <c r="B28310" t="s">
        <v>57118</v>
      </c>
      <c r="C28310" t="s">
        <v>57119</v>
      </c>
      <c r="D28310" s="1">
        <v>42443.749525462961</v>
      </c>
      <c r="E28310">
        <v>4165</v>
      </c>
      <c r="F28310">
        <v>9123</v>
      </c>
    </row>
    <row r="28311" spans="1:8" x14ac:dyDescent="0.2">
      <c r="A28311">
        <v>7.0942381268153101E+17</v>
      </c>
      <c r="B28311" t="s">
        <v>57120</v>
      </c>
      <c r="C28311" t="s">
        <v>57121</v>
      </c>
      <c r="D28311" s="1">
        <v>42443.749907407408</v>
      </c>
      <c r="E28311">
        <v>4949</v>
      </c>
      <c r="F28311">
        <v>11120</v>
      </c>
      <c r="H28311" t="s">
        <v>390</v>
      </c>
    </row>
    <row r="28312" spans="1:8" x14ac:dyDescent="0.2">
      <c r="A28312">
        <v>7.0954166075831501E+17</v>
      </c>
      <c r="B28312" t="s">
        <v>57122</v>
      </c>
      <c r="C28312" t="s">
        <v>57123</v>
      </c>
      <c r="D28312" s="1">
        <v>42444.075104166666</v>
      </c>
      <c r="E28312">
        <v>4051</v>
      </c>
      <c r="F28312">
        <v>11693</v>
      </c>
      <c r="H28312" t="s">
        <v>616</v>
      </c>
    </row>
    <row r="28313" spans="1:8" x14ac:dyDescent="0.2">
      <c r="A28313">
        <v>7.0954748261581594E+17</v>
      </c>
      <c r="B28313" t="s">
        <v>57124</v>
      </c>
      <c r="C28313" t="s">
        <v>57125</v>
      </c>
      <c r="D28313" s="1">
        <v>42444.091168981482</v>
      </c>
      <c r="E28313">
        <v>11736</v>
      </c>
      <c r="F28313">
        <v>20231</v>
      </c>
      <c r="H28313" t="s">
        <v>390</v>
      </c>
    </row>
    <row r="28314" spans="1:8" x14ac:dyDescent="0.2">
      <c r="A28314">
        <v>7.0958046932361203E+17</v>
      </c>
      <c r="B28314" t="s">
        <v>57126</v>
      </c>
      <c r="C28314" t="s">
        <v>57127</v>
      </c>
      <c r="D28314" s="1">
        <v>42444.182187500002</v>
      </c>
      <c r="E28314">
        <v>2524</v>
      </c>
      <c r="F28314">
        <v>7558</v>
      </c>
      <c r="G28314" t="s">
        <v>576</v>
      </c>
    </row>
    <row r="28315" spans="1:8" x14ac:dyDescent="0.2">
      <c r="A28315">
        <v>7.0958105592639795E+17</v>
      </c>
      <c r="B28315" t="s">
        <v>57128</v>
      </c>
      <c r="C28315" t="s">
        <v>57129</v>
      </c>
      <c r="D28315" s="1">
        <v>42444.183807870373</v>
      </c>
      <c r="E28315">
        <v>2259</v>
      </c>
      <c r="F28315">
        <v>7853</v>
      </c>
      <c r="G28315" t="s">
        <v>57130</v>
      </c>
    </row>
    <row r="28316" spans="1:8" x14ac:dyDescent="0.2">
      <c r="A28316">
        <v>7.0958596099297203E+17</v>
      </c>
      <c r="B28316" t="s">
        <v>57131</v>
      </c>
      <c r="C28316" t="s">
        <v>57132</v>
      </c>
      <c r="D28316" s="1">
        <v>42444.19734953704</v>
      </c>
      <c r="E28316">
        <v>3495</v>
      </c>
      <c r="F28316">
        <v>7697</v>
      </c>
      <c r="G28316" t="e">
        <f>WH</f>
        <v>#NAME?</v>
      </c>
    </row>
    <row r="28317" spans="1:8" x14ac:dyDescent="0.2">
      <c r="A28317">
        <v>7.0958658456014797E+17</v>
      </c>
      <c r="B28317" t="s">
        <v>57133</v>
      </c>
      <c r="C28317" t="s">
        <v>57134</v>
      </c>
      <c r="D28317" s="1">
        <v>42444.199062500003</v>
      </c>
      <c r="E28317">
        <v>1760</v>
      </c>
      <c r="F28317">
        <v>5769</v>
      </c>
      <c r="G28317" t="s">
        <v>546</v>
      </c>
      <c r="H28317" t="s">
        <v>390</v>
      </c>
    </row>
    <row r="28318" spans="1:8" x14ac:dyDescent="0.2">
      <c r="A28318">
        <v>7.0959245840181606E+17</v>
      </c>
      <c r="B28318" t="s">
        <v>57135</v>
      </c>
      <c r="C28318" t="s">
        <v>57136</v>
      </c>
      <c r="D28318" s="1">
        <v>42444.215277777781</v>
      </c>
      <c r="E28318">
        <v>4260</v>
      </c>
      <c r="F28318">
        <v>10914</v>
      </c>
    </row>
    <row r="28319" spans="1:8" x14ac:dyDescent="0.2">
      <c r="A28319">
        <v>7.0959531093964301E+17</v>
      </c>
      <c r="B28319" t="s">
        <v>57137</v>
      </c>
      <c r="C28319" t="s">
        <v>57138</v>
      </c>
      <c r="D28319" s="1">
        <v>42444.22314814815</v>
      </c>
      <c r="E28319">
        <v>3509</v>
      </c>
      <c r="F28319">
        <v>10410</v>
      </c>
    </row>
    <row r="28320" spans="1:8" x14ac:dyDescent="0.2">
      <c r="A28320">
        <v>7.0968705238473101E+17</v>
      </c>
      <c r="B28320" t="s">
        <v>57139</v>
      </c>
      <c r="C28320" t="s">
        <v>57140</v>
      </c>
      <c r="D28320" s="1">
        <v>42444.476307870369</v>
      </c>
      <c r="E28320">
        <v>6862</v>
      </c>
      <c r="F28320">
        <v>17208</v>
      </c>
    </row>
    <row r="28321" spans="1:8" x14ac:dyDescent="0.2">
      <c r="A28321">
        <v>7.0969037877823002E+17</v>
      </c>
      <c r="B28321" t="s">
        <v>57141</v>
      </c>
      <c r="C28321" t="s">
        <v>57142</v>
      </c>
      <c r="D28321" s="1">
        <v>42444.485486111109</v>
      </c>
      <c r="E28321">
        <v>6415</v>
      </c>
      <c r="F28321">
        <v>16685</v>
      </c>
    </row>
    <row r="28322" spans="1:8" x14ac:dyDescent="0.2">
      <c r="A28322">
        <v>7.0970363229233101E+17</v>
      </c>
      <c r="B28322" t="s">
        <v>57143</v>
      </c>
      <c r="C28322" t="s">
        <v>57144</v>
      </c>
      <c r="D28322" s="1">
        <v>42444.522060185183</v>
      </c>
      <c r="E28322">
        <v>4571</v>
      </c>
      <c r="F28322">
        <v>12258</v>
      </c>
    </row>
    <row r="28323" spans="1:8" x14ac:dyDescent="0.2">
      <c r="A28323">
        <v>7.0971329518016896E+17</v>
      </c>
      <c r="B28323" t="s">
        <v>57145</v>
      </c>
      <c r="C28323" t="s">
        <v>57146</v>
      </c>
      <c r="D28323" s="1">
        <v>42444.548726851855</v>
      </c>
      <c r="E28323">
        <v>2844</v>
      </c>
      <c r="F28323">
        <v>7366</v>
      </c>
      <c r="G28323" t="s">
        <v>89</v>
      </c>
      <c r="H28323" t="s">
        <v>616</v>
      </c>
    </row>
    <row r="28324" spans="1:8" x14ac:dyDescent="0.2">
      <c r="A28324">
        <v>7.0972045619499405E+17</v>
      </c>
      <c r="B28324" t="s">
        <v>57147</v>
      </c>
      <c r="C28324" t="s">
        <v>57148</v>
      </c>
      <c r="D28324" s="1">
        <v>42444.568483796298</v>
      </c>
      <c r="E28324">
        <v>4669</v>
      </c>
      <c r="F28324">
        <v>13722</v>
      </c>
      <c r="H28324" t="s">
        <v>616</v>
      </c>
    </row>
    <row r="28325" spans="1:8" x14ac:dyDescent="0.2">
      <c r="A28325">
        <v>7.0973525092722598E+17</v>
      </c>
      <c r="B28325" t="s">
        <v>57149</v>
      </c>
      <c r="C28325" t="s">
        <v>57150</v>
      </c>
      <c r="D28325" s="1">
        <v>42444.609305555554</v>
      </c>
      <c r="E28325">
        <v>5196</v>
      </c>
      <c r="F28325">
        <v>11937</v>
      </c>
    </row>
    <row r="28326" spans="1:8" x14ac:dyDescent="0.2">
      <c r="A28326">
        <v>7.0973676461377101E+17</v>
      </c>
      <c r="B28326" t="s">
        <v>57151</v>
      </c>
      <c r="C28326" t="s">
        <v>57152</v>
      </c>
      <c r="D28326" s="1">
        <v>42444.613483796296</v>
      </c>
      <c r="E28326">
        <v>5643</v>
      </c>
      <c r="F28326">
        <v>13689</v>
      </c>
      <c r="H28326" t="s">
        <v>13093</v>
      </c>
    </row>
    <row r="28327" spans="1:8" x14ac:dyDescent="0.2">
      <c r="A28327">
        <v>7.0975444590775898E+17</v>
      </c>
      <c r="B28327" t="s">
        <v>57153</v>
      </c>
      <c r="C28327" t="s">
        <v>57154</v>
      </c>
      <c r="D28327" s="1">
        <v>42444.662280092591</v>
      </c>
      <c r="E28327">
        <v>2935</v>
      </c>
      <c r="F28327">
        <v>10108</v>
      </c>
    </row>
    <row r="28328" spans="1:8" x14ac:dyDescent="0.2">
      <c r="A28328">
        <v>7.0975693366696704E+17</v>
      </c>
      <c r="B28328" t="s">
        <v>57155</v>
      </c>
      <c r="C28328" t="s">
        <v>57156</v>
      </c>
      <c r="D28328" s="1">
        <v>42444.66914351852</v>
      </c>
      <c r="E28328">
        <v>4617</v>
      </c>
      <c r="F28328">
        <v>14135</v>
      </c>
    </row>
    <row r="28329" spans="1:8" x14ac:dyDescent="0.2">
      <c r="A28329">
        <v>7.0977212965126502E+17</v>
      </c>
      <c r="B28329" t="s">
        <v>57157</v>
      </c>
      <c r="C28329" t="s">
        <v>57158</v>
      </c>
      <c r="D28329" s="1">
        <v>42444.711076388892</v>
      </c>
      <c r="E28329">
        <v>3990</v>
      </c>
      <c r="F28329">
        <v>13346</v>
      </c>
    </row>
    <row r="28330" spans="1:8" x14ac:dyDescent="0.2">
      <c r="A28330">
        <v>7.0977523215281702E+17</v>
      </c>
      <c r="B28330" t="s">
        <v>57159</v>
      </c>
      <c r="C28330" t="s">
        <v>57160</v>
      </c>
      <c r="D28330" s="1">
        <v>42444.719629629632</v>
      </c>
      <c r="E28330">
        <v>5415</v>
      </c>
      <c r="F28330">
        <v>15176</v>
      </c>
    </row>
    <row r="28331" spans="1:8" x14ac:dyDescent="0.2">
      <c r="A28331">
        <v>7.0981925397791501E+17</v>
      </c>
      <c r="B28331" t="s">
        <v>57161</v>
      </c>
      <c r="C28331" t="s">
        <v>57162</v>
      </c>
      <c r="D28331" s="1">
        <v>42444.841111111113</v>
      </c>
      <c r="E28331">
        <v>6766</v>
      </c>
      <c r="F28331">
        <v>17145</v>
      </c>
    </row>
    <row r="28332" spans="1:8" x14ac:dyDescent="0.2">
      <c r="A28332">
        <v>7.0987859218915302E+17</v>
      </c>
      <c r="B28332" t="s">
        <v>57163</v>
      </c>
      <c r="C28332" t="s">
        <v>57164</v>
      </c>
      <c r="D28332" s="1">
        <v>42445.004849537036</v>
      </c>
      <c r="E28332">
        <v>5023</v>
      </c>
      <c r="F28332">
        <v>18057</v>
      </c>
    </row>
    <row r="28333" spans="1:8" x14ac:dyDescent="0.2">
      <c r="A28333">
        <v>7.0988360409301798E+17</v>
      </c>
      <c r="B28333" t="s">
        <v>57165</v>
      </c>
      <c r="C28333" t="s">
        <v>57166</v>
      </c>
      <c r="D28333" s="1">
        <v>42445.018680555557</v>
      </c>
      <c r="E28333">
        <v>2563</v>
      </c>
      <c r="F28333">
        <v>8981</v>
      </c>
      <c r="G28333" t="s">
        <v>576</v>
      </c>
      <c r="H28333" t="s">
        <v>390</v>
      </c>
    </row>
    <row r="28334" spans="1:8" x14ac:dyDescent="0.2">
      <c r="A28334">
        <v>7.0988539628557901E+17</v>
      </c>
      <c r="B28334" t="s">
        <v>57167</v>
      </c>
      <c r="C28334" t="s">
        <v>57168</v>
      </c>
      <c r="D28334" s="1">
        <v>42445.023634259262</v>
      </c>
      <c r="E28334">
        <v>2020</v>
      </c>
      <c r="F28334">
        <v>7204</v>
      </c>
      <c r="G28334" t="s">
        <v>57169</v>
      </c>
    </row>
    <row r="28335" spans="1:8" x14ac:dyDescent="0.2">
      <c r="A28335">
        <v>7.0988562003486694E+17</v>
      </c>
      <c r="B28335" t="s">
        <v>57170</v>
      </c>
      <c r="C28335" t="s">
        <v>57171</v>
      </c>
      <c r="D28335" s="1">
        <v>42445.024247685185</v>
      </c>
      <c r="E28335">
        <v>2222</v>
      </c>
      <c r="F28335">
        <v>7352</v>
      </c>
      <c r="G28335" t="s">
        <v>487</v>
      </c>
    </row>
    <row r="28336" spans="1:8" x14ac:dyDescent="0.2">
      <c r="A28336">
        <v>7.0988634330910694E+17</v>
      </c>
      <c r="B28336" t="s">
        <v>57172</v>
      </c>
      <c r="C28336" t="s">
        <v>57173</v>
      </c>
      <c r="D28336" s="1">
        <v>42445.026238425926</v>
      </c>
      <c r="E28336">
        <v>2104</v>
      </c>
      <c r="F28336">
        <v>6728</v>
      </c>
      <c r="G28336" t="s">
        <v>57174</v>
      </c>
    </row>
    <row r="28337" spans="1:8" x14ac:dyDescent="0.2">
      <c r="A28337">
        <v>7.0988683562810496E+17</v>
      </c>
      <c r="B28337" t="s">
        <v>57175</v>
      </c>
      <c r="C28337" t="s">
        <v>57176</v>
      </c>
      <c r="D28337" s="1">
        <v>42445.027604166666</v>
      </c>
      <c r="E28337">
        <v>2830</v>
      </c>
      <c r="F28337">
        <v>9665</v>
      </c>
      <c r="G28337" t="s">
        <v>576</v>
      </c>
    </row>
    <row r="28338" spans="1:8" x14ac:dyDescent="0.2">
      <c r="A28338">
        <v>7.0989054486085197E+17</v>
      </c>
      <c r="B28338" t="s">
        <v>57177</v>
      </c>
      <c r="C28338" t="s">
        <v>57178</v>
      </c>
      <c r="D28338" s="1">
        <v>42445.037835648145</v>
      </c>
      <c r="E28338">
        <v>3241</v>
      </c>
      <c r="F28338">
        <v>10814</v>
      </c>
      <c r="G28338" t="s">
        <v>57179</v>
      </c>
    </row>
    <row r="28339" spans="1:8" x14ac:dyDescent="0.2">
      <c r="A28339">
        <v>7.09893207845376E+17</v>
      </c>
      <c r="B28339" t="s">
        <v>57180</v>
      </c>
      <c r="C28339" t="s">
        <v>57181</v>
      </c>
      <c r="D28339" s="1">
        <v>42445.045185185183</v>
      </c>
      <c r="E28339">
        <v>3667</v>
      </c>
      <c r="F28339">
        <v>14376</v>
      </c>
    </row>
    <row r="28340" spans="1:8" x14ac:dyDescent="0.2">
      <c r="A28340">
        <v>7.0989323588433498E+17</v>
      </c>
      <c r="B28340" t="s">
        <v>57182</v>
      </c>
      <c r="C28340" t="s">
        <v>57183</v>
      </c>
      <c r="D28340" s="1">
        <v>42445.045266203706</v>
      </c>
      <c r="E28340">
        <v>3714</v>
      </c>
      <c r="F28340">
        <v>12155</v>
      </c>
      <c r="H28340" t="s">
        <v>13093</v>
      </c>
    </row>
    <row r="28341" spans="1:8" x14ac:dyDescent="0.2">
      <c r="A28341">
        <v>7.0989333458891904E+17</v>
      </c>
      <c r="B28341" t="s">
        <v>57184</v>
      </c>
      <c r="C28341" t="s">
        <v>57185</v>
      </c>
      <c r="D28341" s="1">
        <v>42445.045532407406</v>
      </c>
      <c r="E28341">
        <v>8627</v>
      </c>
      <c r="F28341">
        <v>21711</v>
      </c>
      <c r="H28341" t="s">
        <v>13093</v>
      </c>
    </row>
    <row r="28342" spans="1:8" x14ac:dyDescent="0.2">
      <c r="A28342">
        <v>7.0989423071033702E+17</v>
      </c>
      <c r="B28342" t="s">
        <v>57186</v>
      </c>
      <c r="C28342" t="s">
        <v>57187</v>
      </c>
      <c r="D28342" s="1">
        <v>42445.048009259262</v>
      </c>
      <c r="E28342">
        <v>4458</v>
      </c>
      <c r="F28342">
        <v>14716</v>
      </c>
      <c r="G28342" t="s">
        <v>89</v>
      </c>
    </row>
    <row r="28343" spans="1:8" x14ac:dyDescent="0.2">
      <c r="A28343">
        <v>7.0991557617346906E+17</v>
      </c>
      <c r="B28343" t="s">
        <v>57188</v>
      </c>
      <c r="C28343" t="s">
        <v>57189</v>
      </c>
      <c r="D28343" s="1">
        <v>42445.106909722221</v>
      </c>
      <c r="E28343">
        <v>5527</v>
      </c>
      <c r="F28343">
        <v>15930</v>
      </c>
      <c r="H28343" t="s">
        <v>13093</v>
      </c>
    </row>
    <row r="28344" spans="1:8" x14ac:dyDescent="0.2">
      <c r="A28344">
        <v>7.0991933057472499E+17</v>
      </c>
      <c r="B28344" t="s">
        <v>57190</v>
      </c>
      <c r="C28344" t="s">
        <v>57191</v>
      </c>
      <c r="D28344" s="1">
        <v>42445.117268518516</v>
      </c>
      <c r="E28344">
        <v>5353</v>
      </c>
      <c r="F28344">
        <v>15348</v>
      </c>
      <c r="H28344" t="s">
        <v>13093</v>
      </c>
    </row>
    <row r="28345" spans="1:8" x14ac:dyDescent="0.2">
      <c r="A28345">
        <v>7.0993066395323098E+17</v>
      </c>
      <c r="B28345" t="s">
        <v>57192</v>
      </c>
      <c r="C28345" t="s">
        <v>57193</v>
      </c>
      <c r="D28345" s="1">
        <v>42445.148541666669</v>
      </c>
      <c r="E28345">
        <v>3015</v>
      </c>
      <c r="F28345">
        <v>15189</v>
      </c>
    </row>
    <row r="28346" spans="1:8" x14ac:dyDescent="0.2">
      <c r="A28346">
        <v>7.0994129347719501E+17</v>
      </c>
      <c r="B28346" t="s">
        <v>57194</v>
      </c>
      <c r="C28346" t="s">
        <v>57195</v>
      </c>
      <c r="D28346" s="1">
        <v>42445.177881944444</v>
      </c>
      <c r="E28346">
        <v>12826</v>
      </c>
      <c r="F28346">
        <v>27203</v>
      </c>
    </row>
    <row r="28347" spans="1:8" x14ac:dyDescent="0.2">
      <c r="A28347">
        <v>7.0997623644193498E+17</v>
      </c>
      <c r="B28347" t="s">
        <v>57196</v>
      </c>
      <c r="C28347" t="s">
        <v>57197</v>
      </c>
      <c r="D28347" s="1">
        <v>42445.274305555555</v>
      </c>
      <c r="E28347">
        <v>2224</v>
      </c>
      <c r="F28347">
        <v>8124</v>
      </c>
      <c r="G28347" t="s">
        <v>57198</v>
      </c>
      <c r="H28347" t="s">
        <v>390</v>
      </c>
    </row>
    <row r="28348" spans="1:8" x14ac:dyDescent="0.2">
      <c r="A28348">
        <v>7.0998021787235098E+17</v>
      </c>
      <c r="B28348" t="s">
        <v>57199</v>
      </c>
      <c r="C28348" t="s">
        <v>57200</v>
      </c>
      <c r="D28348" s="1">
        <v>42445.28528935185</v>
      </c>
      <c r="E28348">
        <v>1735</v>
      </c>
      <c r="F28348">
        <v>7199</v>
      </c>
      <c r="G28348" t="s">
        <v>57201</v>
      </c>
    </row>
    <row r="28349" spans="1:8" x14ac:dyDescent="0.2">
      <c r="A28349">
        <v>7.1005016950563994E+17</v>
      </c>
      <c r="B28349" t="s">
        <v>57202</v>
      </c>
      <c r="C28349" t="s">
        <v>57203</v>
      </c>
      <c r="D28349" s="1">
        <v>42445.478321759256</v>
      </c>
      <c r="E28349">
        <v>1132</v>
      </c>
      <c r="F28349">
        <v>5752</v>
      </c>
      <c r="G28349" t="s">
        <v>89</v>
      </c>
    </row>
    <row r="28350" spans="1:8" x14ac:dyDescent="0.2">
      <c r="A28350">
        <v>7.1005053625976397E+17</v>
      </c>
      <c r="B28350" t="s">
        <v>57204</v>
      </c>
      <c r="C28350" t="s">
        <v>57205</v>
      </c>
      <c r="D28350" s="1">
        <v>42445.479328703703</v>
      </c>
      <c r="E28350">
        <v>1076</v>
      </c>
      <c r="F28350">
        <v>5283</v>
      </c>
      <c r="G28350" t="s">
        <v>215</v>
      </c>
    </row>
    <row r="28351" spans="1:8" x14ac:dyDescent="0.2">
      <c r="A28351">
        <v>7.1006697136719002E+17</v>
      </c>
      <c r="B28351" t="s">
        <v>57206</v>
      </c>
      <c r="C28351" t="s">
        <v>57207</v>
      </c>
      <c r="D28351" s="1">
        <v>42445.524687500001</v>
      </c>
      <c r="E28351">
        <v>1026</v>
      </c>
      <c r="F28351">
        <v>5132</v>
      </c>
      <c r="G28351" t="s">
        <v>89</v>
      </c>
    </row>
    <row r="28352" spans="1:8" x14ac:dyDescent="0.2">
      <c r="A28352">
        <v>7.1007363483717606E+17</v>
      </c>
      <c r="B28352" t="s">
        <v>57208</v>
      </c>
      <c r="C28352" t="s">
        <v>57209</v>
      </c>
      <c r="D28352" s="1">
        <v>42445.543067129627</v>
      </c>
      <c r="E28352">
        <v>1220</v>
      </c>
      <c r="F28352">
        <v>6066</v>
      </c>
      <c r="G28352" t="s">
        <v>89</v>
      </c>
    </row>
    <row r="28353" spans="1:8" x14ac:dyDescent="0.2">
      <c r="A28353">
        <v>7.1007467777596595E+17</v>
      </c>
      <c r="B28353" t="s">
        <v>57210</v>
      </c>
      <c r="C28353" t="s">
        <v>57211</v>
      </c>
      <c r="D28353" s="1">
        <v>42445.545949074076</v>
      </c>
      <c r="E28353">
        <v>2697</v>
      </c>
      <c r="F28353">
        <v>9403</v>
      </c>
      <c r="G28353" t="s">
        <v>89</v>
      </c>
    </row>
    <row r="28354" spans="1:8" x14ac:dyDescent="0.2">
      <c r="A28354">
        <v>7.1009686338327706E+17</v>
      </c>
      <c r="B28354" t="s">
        <v>57212</v>
      </c>
      <c r="C28354" t="s">
        <v>57213</v>
      </c>
      <c r="D28354" s="1">
        <v>42445.607164351852</v>
      </c>
      <c r="E28354">
        <v>3004</v>
      </c>
      <c r="F28354">
        <v>9983</v>
      </c>
      <c r="G28354" t="s">
        <v>576</v>
      </c>
    </row>
    <row r="28355" spans="1:8" x14ac:dyDescent="0.2">
      <c r="A28355">
        <v>7.1009770169893606E+17</v>
      </c>
      <c r="B28355" t="s">
        <v>57214</v>
      </c>
      <c r="C28355" t="s">
        <v>57215</v>
      </c>
      <c r="D28355" s="1">
        <v>42445.609479166669</v>
      </c>
      <c r="E28355">
        <v>1994</v>
      </c>
      <c r="F28355">
        <v>8007</v>
      </c>
      <c r="G28355" t="s">
        <v>89</v>
      </c>
    </row>
    <row r="28356" spans="1:8" x14ac:dyDescent="0.2">
      <c r="A28356">
        <v>7.1013854782776896E+17</v>
      </c>
      <c r="B28356" t="s">
        <v>57216</v>
      </c>
      <c r="C28356" t="s">
        <v>57217</v>
      </c>
      <c r="D28356" s="1">
        <v>42445.722199074073</v>
      </c>
      <c r="E28356">
        <v>6495</v>
      </c>
      <c r="F28356">
        <v>13560</v>
      </c>
    </row>
    <row r="28357" spans="1:8" x14ac:dyDescent="0.2">
      <c r="A28357">
        <v>7.1014983797983603E+17</v>
      </c>
      <c r="B28357" t="s">
        <v>57218</v>
      </c>
      <c r="C28357" t="s">
        <v>57219</v>
      </c>
      <c r="D28357" s="1">
        <v>42445.753344907411</v>
      </c>
      <c r="E28357">
        <v>4515</v>
      </c>
      <c r="F28357">
        <v>15140</v>
      </c>
    </row>
    <row r="28358" spans="1:8" x14ac:dyDescent="0.2">
      <c r="A28358">
        <v>7.1015196472679194E+17</v>
      </c>
      <c r="B28358" t="s">
        <v>57220</v>
      </c>
      <c r="C28358" t="s">
        <v>57221</v>
      </c>
      <c r="D28358" s="1">
        <v>42445.75922453704</v>
      </c>
      <c r="E28358">
        <v>6865</v>
      </c>
      <c r="F28358">
        <v>21588</v>
      </c>
    </row>
    <row r="28359" spans="1:8" x14ac:dyDescent="0.2">
      <c r="A28359">
        <v>7.1015230396635098E+17</v>
      </c>
      <c r="B28359" t="s">
        <v>57222</v>
      </c>
      <c r="C28359" t="s">
        <v>57223</v>
      </c>
      <c r="D28359" s="1">
        <v>42445.760150462964</v>
      </c>
      <c r="E28359">
        <v>4866</v>
      </c>
      <c r="F28359">
        <v>17208</v>
      </c>
    </row>
    <row r="28360" spans="1:8" x14ac:dyDescent="0.2">
      <c r="A28360">
        <v>7.1016047988957504E+17</v>
      </c>
      <c r="B28360" t="s">
        <v>57224</v>
      </c>
      <c r="C28360" t="s">
        <v>57225</v>
      </c>
      <c r="D28360" s="1">
        <v>42445.782719907409</v>
      </c>
      <c r="E28360">
        <v>4174</v>
      </c>
      <c r="F28360">
        <v>16298</v>
      </c>
      <c r="G28360" t="s">
        <v>89</v>
      </c>
    </row>
    <row r="28361" spans="1:8" x14ac:dyDescent="0.2">
      <c r="A28361">
        <v>7.1017785579634995E+17</v>
      </c>
      <c r="B28361" t="s">
        <v>57226</v>
      </c>
      <c r="C28361" t="s">
        <v>57227</v>
      </c>
      <c r="D28361" s="1">
        <v>42445.830659722225</v>
      </c>
      <c r="E28361">
        <v>6457</v>
      </c>
      <c r="F28361">
        <v>23792</v>
      </c>
    </row>
    <row r="28362" spans="1:8" x14ac:dyDescent="0.2">
      <c r="A28362">
        <v>7.1021448764369306E+17</v>
      </c>
      <c r="B28362" t="s">
        <v>57228</v>
      </c>
      <c r="C28362" t="s">
        <v>57229</v>
      </c>
      <c r="D28362" s="1">
        <v>42445.931747685187</v>
      </c>
      <c r="E28362">
        <v>4246</v>
      </c>
      <c r="F28362">
        <v>14887</v>
      </c>
      <c r="H28362" t="s">
        <v>390</v>
      </c>
    </row>
    <row r="28363" spans="1:8" x14ac:dyDescent="0.2">
      <c r="A28363">
        <v>7.1021573347782195E+17</v>
      </c>
      <c r="B28363" t="s">
        <v>57230</v>
      </c>
      <c r="C28363" t="s">
        <v>57231</v>
      </c>
      <c r="D28363" s="1">
        <v>42445.935185185182</v>
      </c>
      <c r="E28363">
        <v>2752</v>
      </c>
      <c r="F28363">
        <v>10598</v>
      </c>
      <c r="G28363" t="s">
        <v>89</v>
      </c>
    </row>
    <row r="28364" spans="1:8" x14ac:dyDescent="0.2">
      <c r="A28364">
        <v>7.1040758189907904E+17</v>
      </c>
      <c r="B28364" t="s">
        <v>57232</v>
      </c>
      <c r="C28364" t="s">
        <v>57233</v>
      </c>
      <c r="D28364" s="1">
        <v>42446.464583333334</v>
      </c>
      <c r="E28364">
        <v>3783</v>
      </c>
      <c r="F28364">
        <v>11589</v>
      </c>
    </row>
    <row r="28365" spans="1:8" x14ac:dyDescent="0.2">
      <c r="A28365">
        <v>7.1040959420452403E+17</v>
      </c>
      <c r="B28365" t="s">
        <v>57234</v>
      </c>
      <c r="C28365" t="s">
        <v>57235</v>
      </c>
      <c r="D28365" s="1">
        <v>42446.470138888886</v>
      </c>
      <c r="E28365">
        <v>3836</v>
      </c>
      <c r="F28365">
        <v>12397</v>
      </c>
      <c r="G28365" t="s">
        <v>89</v>
      </c>
    </row>
    <row r="28366" spans="1:8" x14ac:dyDescent="0.2">
      <c r="A28366">
        <v>7.1041560285117197E+17</v>
      </c>
      <c r="B28366" t="s">
        <v>57236</v>
      </c>
      <c r="C28366" t="s">
        <v>57237</v>
      </c>
      <c r="D28366" s="1">
        <v>42446.486724537041</v>
      </c>
      <c r="E28366">
        <v>4886</v>
      </c>
      <c r="F28366">
        <v>18453</v>
      </c>
      <c r="G28366" t="s">
        <v>89</v>
      </c>
    </row>
    <row r="28367" spans="1:8" x14ac:dyDescent="0.2">
      <c r="A28367">
        <v>7.1044052452469094E+17</v>
      </c>
      <c r="B28367" t="s">
        <v>57238</v>
      </c>
      <c r="C28367" t="s">
        <v>57239</v>
      </c>
      <c r="D28367" s="1">
        <v>42446.555497685185</v>
      </c>
      <c r="E28367">
        <v>3530</v>
      </c>
      <c r="F28367">
        <v>11727</v>
      </c>
      <c r="G28367" t="s">
        <v>215</v>
      </c>
    </row>
    <row r="28368" spans="1:8" x14ac:dyDescent="0.2">
      <c r="A28368">
        <v>7.1044263020790106E+17</v>
      </c>
      <c r="B28368" t="s">
        <v>57240</v>
      </c>
      <c r="C28368" t="s">
        <v>57241</v>
      </c>
      <c r="D28368" s="1">
        <v>42446.561307870368</v>
      </c>
      <c r="E28368">
        <v>4081</v>
      </c>
      <c r="F28368">
        <v>12750</v>
      </c>
    </row>
    <row r="28369" spans="1:8" x14ac:dyDescent="0.2">
      <c r="A28369">
        <v>7.1045285804341606E+17</v>
      </c>
      <c r="B28369" t="s">
        <v>57242</v>
      </c>
      <c r="C28369" t="s">
        <v>57243</v>
      </c>
      <c r="D28369" s="1">
        <v>42446.589525462965</v>
      </c>
      <c r="E28369">
        <v>4492</v>
      </c>
      <c r="F28369">
        <v>14170</v>
      </c>
      <c r="G28369" t="s">
        <v>89</v>
      </c>
    </row>
    <row r="28370" spans="1:8" x14ac:dyDescent="0.2">
      <c r="A28370">
        <v>7.1045351315596006E+17</v>
      </c>
      <c r="B28370" t="s">
        <v>57244</v>
      </c>
      <c r="C28370" t="s">
        <v>57245</v>
      </c>
      <c r="D28370" s="1">
        <v>42446.591331018521</v>
      </c>
      <c r="E28370">
        <v>3233</v>
      </c>
      <c r="F28370">
        <v>11024</v>
      </c>
      <c r="G28370" t="s">
        <v>89</v>
      </c>
    </row>
    <row r="28371" spans="1:8" x14ac:dyDescent="0.2">
      <c r="A28371">
        <v>7.1045617917304E+17</v>
      </c>
      <c r="B28371" t="s">
        <v>57246</v>
      </c>
      <c r="C28371" t="s">
        <v>57247</v>
      </c>
      <c r="D28371" s="1">
        <v>42446.598692129628</v>
      </c>
      <c r="E28371">
        <v>3643</v>
      </c>
      <c r="F28371">
        <v>11778</v>
      </c>
      <c r="G28371" t="s">
        <v>89</v>
      </c>
    </row>
    <row r="28372" spans="1:8" x14ac:dyDescent="0.2">
      <c r="A28372">
        <v>7.1050717307226906E+17</v>
      </c>
      <c r="B28372" t="s">
        <v>57248</v>
      </c>
      <c r="C28372" t="s">
        <v>57249</v>
      </c>
      <c r="D28372" s="1">
        <v>42446.73940972222</v>
      </c>
      <c r="E28372">
        <v>3123</v>
      </c>
      <c r="F28372">
        <v>8734</v>
      </c>
    </row>
    <row r="28373" spans="1:8" x14ac:dyDescent="0.2">
      <c r="A28373">
        <v>7.1050959112207501E+17</v>
      </c>
      <c r="B28373" t="s">
        <v>57250</v>
      </c>
      <c r="C28373" t="s">
        <v>57251</v>
      </c>
      <c r="D28373" s="1">
        <v>42446.746076388888</v>
      </c>
      <c r="E28373">
        <v>2852</v>
      </c>
      <c r="F28373">
        <v>11652</v>
      </c>
    </row>
    <row r="28374" spans="1:8" x14ac:dyDescent="0.2">
      <c r="A28374">
        <v>7.1051052403174605E+17</v>
      </c>
      <c r="B28374" t="s">
        <v>57252</v>
      </c>
      <c r="C28374" t="s">
        <v>57253</v>
      </c>
      <c r="D28374" s="1">
        <v>42446.748657407406</v>
      </c>
      <c r="E28374">
        <v>5008</v>
      </c>
      <c r="F28374">
        <v>18623</v>
      </c>
      <c r="G28374" t="s">
        <v>89</v>
      </c>
    </row>
    <row r="28375" spans="1:8" x14ac:dyDescent="0.2">
      <c r="A28375">
        <v>7.1053454486523904E+17</v>
      </c>
      <c r="B28375" t="s">
        <v>57254</v>
      </c>
      <c r="C28375" t="s">
        <v>57255</v>
      </c>
      <c r="D28375" s="1">
        <v>42446.814942129633</v>
      </c>
      <c r="E28375">
        <v>5338</v>
      </c>
      <c r="F28375">
        <v>9753</v>
      </c>
    </row>
    <row r="28376" spans="1:8" x14ac:dyDescent="0.2">
      <c r="A28376">
        <v>7.1056389268719603E+17</v>
      </c>
      <c r="B28376" t="s">
        <v>57256</v>
      </c>
      <c r="C28376" t="s">
        <v>43464</v>
      </c>
      <c r="D28376" s="1">
        <v>42446.895925925928</v>
      </c>
      <c r="E28376">
        <v>12030</v>
      </c>
      <c r="F28376">
        <v>27892</v>
      </c>
    </row>
    <row r="28377" spans="1:8" x14ac:dyDescent="0.2">
      <c r="A28377">
        <v>7.1062609211411994E+17</v>
      </c>
      <c r="B28377" t="s">
        <v>57257</v>
      </c>
      <c r="C28377" t="s">
        <v>57258</v>
      </c>
      <c r="D28377" s="1">
        <v>42447.067557870374</v>
      </c>
      <c r="E28377">
        <v>11866</v>
      </c>
      <c r="F28377">
        <v>30241</v>
      </c>
    </row>
    <row r="28378" spans="1:8" x14ac:dyDescent="0.2">
      <c r="A28378">
        <v>7.1085736039939994E+17</v>
      </c>
      <c r="B28378" t="s">
        <v>57259</v>
      </c>
      <c r="C28378" t="s">
        <v>57260</v>
      </c>
      <c r="D28378" s="1">
        <v>42447.705740740741</v>
      </c>
      <c r="E28378">
        <v>2796</v>
      </c>
      <c r="F28378">
        <v>8150</v>
      </c>
      <c r="H28378" t="s">
        <v>616</v>
      </c>
    </row>
    <row r="28379" spans="1:8" x14ac:dyDescent="0.2">
      <c r="A28379">
        <v>7.1086899130944294E+17</v>
      </c>
      <c r="B28379" t="s">
        <v>57261</v>
      </c>
      <c r="C28379" t="s">
        <v>57262</v>
      </c>
      <c r="D28379" s="1">
        <v>42447.737835648149</v>
      </c>
      <c r="E28379">
        <v>4535</v>
      </c>
      <c r="F28379">
        <v>14229</v>
      </c>
    </row>
    <row r="28380" spans="1:8" x14ac:dyDescent="0.2">
      <c r="A28380">
        <v>7.1090455321921894E+17</v>
      </c>
      <c r="B28380" t="s">
        <v>57263</v>
      </c>
      <c r="C28380" t="s">
        <v>57264</v>
      </c>
      <c r="D28380" s="1">
        <v>42447.835972222223</v>
      </c>
      <c r="E28380">
        <v>4439</v>
      </c>
      <c r="F28380">
        <v>11783</v>
      </c>
      <c r="G28380" t="s">
        <v>215</v>
      </c>
    </row>
    <row r="28381" spans="1:8" x14ac:dyDescent="0.2">
      <c r="A28381">
        <v>7.1090563100854605E+17</v>
      </c>
      <c r="B28381" t="s">
        <v>57265</v>
      </c>
      <c r="C28381" t="s">
        <v>57266</v>
      </c>
      <c r="D28381" s="1">
        <v>42447.838946759257</v>
      </c>
      <c r="E28381">
        <v>2661</v>
      </c>
      <c r="F28381">
        <v>6813</v>
      </c>
      <c r="G28381" t="s">
        <v>89</v>
      </c>
    </row>
    <row r="28382" spans="1:8" x14ac:dyDescent="0.2">
      <c r="A28382">
        <v>7.1091474132199795E+17</v>
      </c>
      <c r="B28382" t="s">
        <v>57267</v>
      </c>
      <c r="C28382" t="s">
        <v>57268</v>
      </c>
      <c r="D28382" s="1">
        <v>42447.864085648151</v>
      </c>
      <c r="E28382">
        <v>5400</v>
      </c>
      <c r="F28382">
        <v>16325</v>
      </c>
    </row>
    <row r="28383" spans="1:8" x14ac:dyDescent="0.2">
      <c r="A28383">
        <v>7.1091808846051699E+17</v>
      </c>
      <c r="B28383" t="s">
        <v>57269</v>
      </c>
      <c r="C28383" t="s">
        <v>57270</v>
      </c>
      <c r="D28383" s="1">
        <v>42447.87332175926</v>
      </c>
      <c r="E28383">
        <v>2816</v>
      </c>
      <c r="F28383">
        <v>8313</v>
      </c>
    </row>
    <row r="28384" spans="1:8" x14ac:dyDescent="0.2">
      <c r="A28384">
        <v>7.1092017210685005E+17</v>
      </c>
      <c r="B28384" t="s">
        <v>57271</v>
      </c>
      <c r="C28384" t="s">
        <v>57272</v>
      </c>
      <c r="D28384" s="1">
        <v>42447.879062499997</v>
      </c>
      <c r="E28384">
        <v>4070</v>
      </c>
      <c r="F28384">
        <v>9924</v>
      </c>
    </row>
    <row r="28385" spans="1:8" x14ac:dyDescent="0.2">
      <c r="A28385">
        <v>7.1092067060823603E+17</v>
      </c>
      <c r="B28385" t="s">
        <v>57273</v>
      </c>
      <c r="C28385" t="s">
        <v>57274</v>
      </c>
      <c r="D28385" s="1">
        <v>42447.880439814813</v>
      </c>
      <c r="E28385">
        <v>3953</v>
      </c>
      <c r="F28385">
        <v>12616</v>
      </c>
    </row>
    <row r="28386" spans="1:8" x14ac:dyDescent="0.2">
      <c r="A28386">
        <v>7.1092328743035699E+17</v>
      </c>
      <c r="B28386" t="s">
        <v>57275</v>
      </c>
      <c r="C28386" t="s">
        <v>57276</v>
      </c>
      <c r="D28386" s="1">
        <v>42447.887662037036</v>
      </c>
      <c r="E28386">
        <v>5053</v>
      </c>
      <c r="F28386">
        <v>18376</v>
      </c>
    </row>
    <row r="28387" spans="1:8" x14ac:dyDescent="0.2">
      <c r="A28387">
        <v>7.1092405398118797E+17</v>
      </c>
      <c r="B28387" t="s">
        <v>57277</v>
      </c>
      <c r="C28387" t="s">
        <v>57278</v>
      </c>
      <c r="D28387" s="1">
        <v>42447.889780092592</v>
      </c>
      <c r="E28387">
        <v>3413</v>
      </c>
      <c r="F28387">
        <v>10786</v>
      </c>
    </row>
    <row r="28388" spans="1:8" x14ac:dyDescent="0.2">
      <c r="A28388">
        <v>7.1092814111233203E+17</v>
      </c>
      <c r="B28388" t="s">
        <v>57279</v>
      </c>
      <c r="C28388" t="s">
        <v>57280</v>
      </c>
      <c r="D28388" s="1">
        <v>42447.901053240741</v>
      </c>
      <c r="E28388">
        <v>5021</v>
      </c>
      <c r="F28388">
        <v>15844</v>
      </c>
    </row>
    <row r="28389" spans="1:8" x14ac:dyDescent="0.2">
      <c r="A28389">
        <v>7.1092853246188301E+17</v>
      </c>
      <c r="B28389" t="s">
        <v>57281</v>
      </c>
      <c r="C28389" t="s">
        <v>57282</v>
      </c>
      <c r="D28389" s="1">
        <v>42447.902141203704</v>
      </c>
      <c r="E28389">
        <v>2230</v>
      </c>
      <c r="F28389">
        <v>6971</v>
      </c>
      <c r="H28389" t="s">
        <v>616</v>
      </c>
    </row>
    <row r="28390" spans="1:8" x14ac:dyDescent="0.2">
      <c r="A28390">
        <v>7.1092923926920294E+17</v>
      </c>
      <c r="B28390" t="s">
        <v>57283</v>
      </c>
      <c r="C28390" t="s">
        <v>57284</v>
      </c>
      <c r="D28390" s="1">
        <v>42447.904085648152</v>
      </c>
      <c r="E28390">
        <v>4399</v>
      </c>
      <c r="F28390">
        <v>12449</v>
      </c>
      <c r="H28390" t="s">
        <v>616</v>
      </c>
    </row>
    <row r="28391" spans="1:8" x14ac:dyDescent="0.2">
      <c r="A28391">
        <v>7.1094768687953101E+17</v>
      </c>
      <c r="B28391" t="s">
        <v>57285</v>
      </c>
      <c r="C28391" t="s">
        <v>57286</v>
      </c>
      <c r="D28391" s="1">
        <v>42447.954988425925</v>
      </c>
      <c r="E28391">
        <v>7212</v>
      </c>
      <c r="F28391">
        <v>23388</v>
      </c>
      <c r="G28391" t="s">
        <v>89</v>
      </c>
    </row>
    <row r="28392" spans="1:8" x14ac:dyDescent="0.2">
      <c r="A28392">
        <v>7.1098920338816205E+17</v>
      </c>
      <c r="B28392" t="s">
        <v>57287</v>
      </c>
      <c r="C28392" t="s">
        <v>57288</v>
      </c>
      <c r="D28392" s="1">
        <v>42448.069560185184</v>
      </c>
      <c r="E28392">
        <v>9806</v>
      </c>
      <c r="F28392">
        <v>23997</v>
      </c>
    </row>
    <row r="28393" spans="1:8" x14ac:dyDescent="0.2">
      <c r="A28393">
        <v>7.1099568386048397E+17</v>
      </c>
      <c r="B28393" t="s">
        <v>57289</v>
      </c>
      <c r="C28393" t="s">
        <v>57290</v>
      </c>
      <c r="D28393" s="1">
        <v>42448.087442129632</v>
      </c>
      <c r="E28393">
        <v>5784</v>
      </c>
      <c r="F28393">
        <v>17598</v>
      </c>
    </row>
    <row r="28394" spans="1:8" x14ac:dyDescent="0.2">
      <c r="A28394">
        <v>7.1100777305255898E+17</v>
      </c>
      <c r="B28394" t="s">
        <v>57291</v>
      </c>
      <c r="C28394" t="s">
        <v>57292</v>
      </c>
      <c r="D28394" s="1">
        <v>42448.120798611111</v>
      </c>
      <c r="E28394">
        <v>3387</v>
      </c>
      <c r="F28394">
        <v>10968</v>
      </c>
    </row>
    <row r="28395" spans="1:8" x14ac:dyDescent="0.2">
      <c r="A28395">
        <v>7.1103539130288896E+17</v>
      </c>
      <c r="B28395" t="s">
        <v>57293</v>
      </c>
      <c r="C28395" t="s">
        <v>57294</v>
      </c>
      <c r="D28395" s="1">
        <v>42448.197013888886</v>
      </c>
      <c r="E28395">
        <v>3072</v>
      </c>
      <c r="F28395">
        <v>11573</v>
      </c>
    </row>
    <row r="28396" spans="1:8" x14ac:dyDescent="0.2">
      <c r="A28396">
        <v>7.1103581416423002E+17</v>
      </c>
      <c r="B28396" t="s">
        <v>57295</v>
      </c>
      <c r="C28396" t="s">
        <v>57296</v>
      </c>
      <c r="D28396" s="1">
        <v>42448.198182870372</v>
      </c>
      <c r="E28396">
        <v>2102</v>
      </c>
      <c r="F28396">
        <v>7264</v>
      </c>
      <c r="G28396" t="s">
        <v>89</v>
      </c>
    </row>
    <row r="28397" spans="1:8" x14ac:dyDescent="0.2">
      <c r="A28397">
        <v>7.1104083703615398E+17</v>
      </c>
      <c r="B28397" t="s">
        <v>57297</v>
      </c>
      <c r="C28397" t="s">
        <v>57298</v>
      </c>
      <c r="D28397" s="1">
        <v>42448.212037037039</v>
      </c>
      <c r="E28397">
        <v>2216</v>
      </c>
      <c r="F28397">
        <v>8580</v>
      </c>
      <c r="H28397" t="s">
        <v>616</v>
      </c>
    </row>
    <row r="28398" spans="1:8" x14ac:dyDescent="0.2">
      <c r="A28398">
        <v>7.1104233715833997E+17</v>
      </c>
      <c r="B28398" t="s">
        <v>57299</v>
      </c>
      <c r="C28398" t="s">
        <v>57300</v>
      </c>
      <c r="D28398" s="1">
        <v>42448.216180555559</v>
      </c>
      <c r="E28398">
        <v>2193</v>
      </c>
      <c r="F28398">
        <v>8123</v>
      </c>
      <c r="G28398" t="s">
        <v>89</v>
      </c>
    </row>
    <row r="28399" spans="1:8" x14ac:dyDescent="0.2">
      <c r="A28399">
        <v>7.1104600999279795E+17</v>
      </c>
      <c r="B28399" t="s">
        <v>57301</v>
      </c>
      <c r="C28399" t="s">
        <v>57302</v>
      </c>
      <c r="D28399" s="1">
        <v>42448.226319444446</v>
      </c>
      <c r="E28399">
        <v>1896</v>
      </c>
      <c r="F28399">
        <v>6804</v>
      </c>
      <c r="G28399" t="s">
        <v>89</v>
      </c>
    </row>
    <row r="28400" spans="1:8" x14ac:dyDescent="0.2">
      <c r="A28400">
        <v>7.1104671942154995E+17</v>
      </c>
      <c r="B28400" t="s">
        <v>57303</v>
      </c>
      <c r="C28400" t="s">
        <v>57304</v>
      </c>
      <c r="D28400" s="1">
        <v>42448.228275462963</v>
      </c>
      <c r="E28400">
        <v>2158</v>
      </c>
      <c r="F28400">
        <v>8423</v>
      </c>
      <c r="H28400" t="s">
        <v>390</v>
      </c>
    </row>
    <row r="28401" spans="1:8" x14ac:dyDescent="0.2">
      <c r="A28401">
        <v>7.1104967478267405E+17</v>
      </c>
      <c r="B28401" t="s">
        <v>57305</v>
      </c>
      <c r="C28401" t="s">
        <v>57306</v>
      </c>
      <c r="D28401" s="1">
        <v>42448.23642361111</v>
      </c>
      <c r="E28401">
        <v>4980</v>
      </c>
      <c r="F28401">
        <v>13432</v>
      </c>
      <c r="H28401" t="s">
        <v>616</v>
      </c>
    </row>
    <row r="28402" spans="1:8" x14ac:dyDescent="0.2">
      <c r="A28402">
        <v>7.1105171860832602E+17</v>
      </c>
      <c r="B28402" t="s">
        <v>57307</v>
      </c>
      <c r="C28402" t="s">
        <v>57308</v>
      </c>
      <c r="D28402" s="1">
        <v>42448.242071759261</v>
      </c>
      <c r="E28402">
        <v>1312</v>
      </c>
      <c r="F28402">
        <v>4779</v>
      </c>
      <c r="G28402" t="s">
        <v>576</v>
      </c>
    </row>
    <row r="28403" spans="1:8" x14ac:dyDescent="0.2">
      <c r="A28403">
        <v>7.1108434535673805E+17</v>
      </c>
      <c r="B28403" t="s">
        <v>57309</v>
      </c>
      <c r="C28403" t="s">
        <v>57310</v>
      </c>
      <c r="D28403" s="1">
        <v>42448.332094907404</v>
      </c>
      <c r="E28403">
        <v>2606</v>
      </c>
      <c r="F28403">
        <v>8091</v>
      </c>
      <c r="G28403" t="e">
        <f>cmichaeld2004</f>
        <v>#NAME?</v>
      </c>
    </row>
    <row r="28404" spans="1:8" x14ac:dyDescent="0.2">
      <c r="A28404">
        <v>7.1108502585737203E+17</v>
      </c>
      <c r="B28404" t="s">
        <v>57311</v>
      </c>
      <c r="C28404" t="s">
        <v>57312</v>
      </c>
      <c r="D28404" s="1">
        <v>42448.333981481483</v>
      </c>
      <c r="E28404">
        <v>3888</v>
      </c>
      <c r="F28404">
        <v>13273</v>
      </c>
      <c r="G28404" t="e">
        <f>WesleyRickard</f>
        <v>#NAME?</v>
      </c>
      <c r="H28404" t="s">
        <v>616</v>
      </c>
    </row>
    <row r="28405" spans="1:8" x14ac:dyDescent="0.2">
      <c r="A28405">
        <v>7.1108713205229504E+17</v>
      </c>
      <c r="B28405" t="s">
        <v>57313</v>
      </c>
      <c r="C28405" t="s">
        <v>57314</v>
      </c>
      <c r="D28405" s="1">
        <v>42448.339791666665</v>
      </c>
      <c r="E28405">
        <v>3832</v>
      </c>
      <c r="F28405">
        <v>9830</v>
      </c>
      <c r="G28405" t="s">
        <v>89</v>
      </c>
      <c r="H28405" t="s">
        <v>390</v>
      </c>
    </row>
    <row r="28406" spans="1:8" x14ac:dyDescent="0.2">
      <c r="A28406">
        <v>7.1108767041218496E+17</v>
      </c>
      <c r="B28406" t="s">
        <v>57315</v>
      </c>
      <c r="C28406" t="s">
        <v>57316</v>
      </c>
      <c r="D28406" s="1">
        <v>42448.341273148151</v>
      </c>
      <c r="E28406">
        <v>2143</v>
      </c>
      <c r="F28406">
        <v>7664</v>
      </c>
      <c r="G28406" t="s">
        <v>89</v>
      </c>
      <c r="H28406" t="s">
        <v>616</v>
      </c>
    </row>
    <row r="28407" spans="1:8" x14ac:dyDescent="0.2">
      <c r="A28407">
        <v>7.1108801356077798E+17</v>
      </c>
      <c r="B28407" t="s">
        <v>57317</v>
      </c>
      <c r="C28407" t="s">
        <v>57318</v>
      </c>
      <c r="D28407" s="1">
        <v>42448.342222222222</v>
      </c>
      <c r="E28407">
        <v>1881</v>
      </c>
      <c r="F28407">
        <v>7372</v>
      </c>
      <c r="G28407" t="s">
        <v>89</v>
      </c>
      <c r="H28407" t="s">
        <v>390</v>
      </c>
    </row>
    <row r="28408" spans="1:8" x14ac:dyDescent="0.2">
      <c r="A28408">
        <v>7.1116329336519795E+17</v>
      </c>
      <c r="B28408" t="s">
        <v>57319</v>
      </c>
      <c r="C28408" t="s">
        <v>57320</v>
      </c>
      <c r="D28408" s="1">
        <v>42448.549953703703</v>
      </c>
      <c r="E28408">
        <v>2940</v>
      </c>
      <c r="F28408">
        <v>9317</v>
      </c>
      <c r="G28408" t="s">
        <v>576</v>
      </c>
    </row>
    <row r="28409" spans="1:8" x14ac:dyDescent="0.2">
      <c r="A28409">
        <v>7.1116413038467405E+17</v>
      </c>
      <c r="B28409" t="s">
        <v>57321</v>
      </c>
      <c r="C28409" t="s">
        <v>57322</v>
      </c>
      <c r="D28409" s="1">
        <v>42448.552268518521</v>
      </c>
      <c r="E28409">
        <v>3036</v>
      </c>
      <c r="F28409">
        <v>10229</v>
      </c>
      <c r="G28409" t="s">
        <v>89</v>
      </c>
      <c r="H28409" t="s">
        <v>390</v>
      </c>
    </row>
    <row r="28410" spans="1:8" x14ac:dyDescent="0.2">
      <c r="A28410">
        <v>7.1116442497166106E+17</v>
      </c>
      <c r="B28410" t="s">
        <v>57323</v>
      </c>
      <c r="C28410" t="s">
        <v>57324</v>
      </c>
      <c r="D28410" s="1">
        <v>42448.553078703706</v>
      </c>
      <c r="E28410">
        <v>2289</v>
      </c>
      <c r="F28410">
        <v>6764</v>
      </c>
      <c r="G28410" t="s">
        <v>57325</v>
      </c>
    </row>
    <row r="28411" spans="1:8" x14ac:dyDescent="0.2">
      <c r="A28411">
        <v>7.1117526759980198E+17</v>
      </c>
      <c r="B28411" t="s">
        <v>57326</v>
      </c>
      <c r="C28411" t="s">
        <v>57327</v>
      </c>
      <c r="D28411" s="1">
        <v>42448.582997685182</v>
      </c>
      <c r="E28411">
        <v>2899</v>
      </c>
      <c r="F28411">
        <v>8524</v>
      </c>
      <c r="G28411" t="s">
        <v>89</v>
      </c>
      <c r="H28411" t="s">
        <v>21349</v>
      </c>
    </row>
    <row r="28412" spans="1:8" x14ac:dyDescent="0.2">
      <c r="A28412">
        <v>7.1120924641984499E+17</v>
      </c>
      <c r="B28412" t="s">
        <v>57328</v>
      </c>
      <c r="C28412" t="s">
        <v>57329</v>
      </c>
      <c r="D28412" s="1">
        <v>42448.676759259259</v>
      </c>
      <c r="E28412">
        <v>2735</v>
      </c>
      <c r="F28412">
        <v>10374</v>
      </c>
      <c r="G28412" t="s">
        <v>89</v>
      </c>
    </row>
    <row r="28413" spans="1:8" x14ac:dyDescent="0.2">
      <c r="A28413">
        <v>7.1120984770274906E+17</v>
      </c>
      <c r="B28413" t="s">
        <v>57330</v>
      </c>
      <c r="C28413" t="s">
        <v>57331</v>
      </c>
      <c r="D28413" s="1">
        <v>42448.678414351853</v>
      </c>
      <c r="E28413">
        <v>3612</v>
      </c>
      <c r="F28413">
        <v>14471</v>
      </c>
      <c r="G28413" t="s">
        <v>89</v>
      </c>
    </row>
    <row r="28414" spans="1:8" x14ac:dyDescent="0.2">
      <c r="A28414">
        <v>7.1121588690904998E+17</v>
      </c>
      <c r="B28414" t="s">
        <v>57332</v>
      </c>
      <c r="C28414" t="s">
        <v>57333</v>
      </c>
      <c r="D28414" s="1">
        <v>42448.695081018515</v>
      </c>
      <c r="E28414">
        <v>5147</v>
      </c>
      <c r="F28414">
        <v>14416</v>
      </c>
      <c r="H28414" t="s">
        <v>616</v>
      </c>
    </row>
    <row r="28415" spans="1:8" x14ac:dyDescent="0.2">
      <c r="A28415">
        <v>7.1121841877549798E+17</v>
      </c>
      <c r="B28415" t="s">
        <v>57334</v>
      </c>
      <c r="C28415" t="s">
        <v>57335</v>
      </c>
      <c r="D28415" s="1">
        <v>42448.70207175926</v>
      </c>
      <c r="E28415">
        <v>5545</v>
      </c>
      <c r="F28415">
        <v>16366</v>
      </c>
      <c r="G28415" t="s">
        <v>89</v>
      </c>
    </row>
    <row r="28416" spans="1:8" x14ac:dyDescent="0.2">
      <c r="A28416">
        <v>7.1127559662666496E+17</v>
      </c>
      <c r="B28416" t="s">
        <v>57336</v>
      </c>
      <c r="C28416" t="s">
        <v>57337</v>
      </c>
      <c r="D28416" s="1">
        <v>42448.859849537039</v>
      </c>
      <c r="E28416">
        <v>7363</v>
      </c>
      <c r="F28416">
        <v>21575</v>
      </c>
      <c r="H28416" t="s">
        <v>616</v>
      </c>
    </row>
    <row r="28417" spans="1:8" x14ac:dyDescent="0.2">
      <c r="A28417">
        <v>7.1134949470149402E+17</v>
      </c>
      <c r="B28417" t="s">
        <v>57338</v>
      </c>
      <c r="C28417" t="s">
        <v>57339</v>
      </c>
      <c r="D28417" s="1">
        <v>42449.063773148147</v>
      </c>
      <c r="E28417">
        <v>3474</v>
      </c>
      <c r="F28417">
        <v>11214</v>
      </c>
      <c r="G28417" t="s">
        <v>89</v>
      </c>
      <c r="H28417" t="s">
        <v>616</v>
      </c>
    </row>
    <row r="28418" spans="1:8" x14ac:dyDescent="0.2">
      <c r="A28418">
        <v>7.1135017079817805E+17</v>
      </c>
      <c r="B28418" t="s">
        <v>57340</v>
      </c>
      <c r="C28418" t="s">
        <v>57341</v>
      </c>
      <c r="D28418" s="1">
        <v>42449.065636574072</v>
      </c>
      <c r="E28418">
        <v>2810</v>
      </c>
      <c r="F28418">
        <v>10454</v>
      </c>
      <c r="G28418" t="s">
        <v>89</v>
      </c>
      <c r="H28418" t="s">
        <v>390</v>
      </c>
    </row>
    <row r="28419" spans="1:8" x14ac:dyDescent="0.2">
      <c r="A28419">
        <v>7.1135358939497203E+17</v>
      </c>
      <c r="B28419" t="s">
        <v>57342</v>
      </c>
      <c r="C28419" t="s">
        <v>57343</v>
      </c>
      <c r="D28419" s="1">
        <v>42449.075069444443</v>
      </c>
      <c r="E28419">
        <v>3993</v>
      </c>
      <c r="F28419">
        <v>12511</v>
      </c>
      <c r="G28419" t="s">
        <v>89</v>
      </c>
      <c r="H28419" t="s">
        <v>390</v>
      </c>
    </row>
    <row r="28420" spans="1:8" x14ac:dyDescent="0.2">
      <c r="A28420">
        <v>7.1136648387252198E+17</v>
      </c>
      <c r="B28420" t="s">
        <v>57344</v>
      </c>
      <c r="C28420" t="s">
        <v>57345</v>
      </c>
      <c r="D28420" s="1">
        <v>42449.110648148147</v>
      </c>
      <c r="E28420">
        <v>4624</v>
      </c>
      <c r="F28420">
        <v>16065</v>
      </c>
      <c r="H28420" t="s">
        <v>616</v>
      </c>
    </row>
    <row r="28421" spans="1:8" x14ac:dyDescent="0.2">
      <c r="A28421">
        <v>7.1138838066849306E+17</v>
      </c>
      <c r="B28421" t="s">
        <v>57346</v>
      </c>
      <c r="C28421" t="s">
        <v>57347</v>
      </c>
      <c r="D28421" s="1">
        <v>42449.171076388891</v>
      </c>
      <c r="E28421">
        <v>4579</v>
      </c>
      <c r="F28421">
        <v>13687</v>
      </c>
      <c r="H28421" t="s">
        <v>23328</v>
      </c>
    </row>
    <row r="28422" spans="1:8" x14ac:dyDescent="0.2">
      <c r="A28422">
        <v>7.1141496522425894E+17</v>
      </c>
      <c r="B28422" t="s">
        <v>57348</v>
      </c>
      <c r="C28422" t="s">
        <v>57349</v>
      </c>
      <c r="D28422" s="1">
        <v>42449.244432870371</v>
      </c>
      <c r="E28422">
        <v>4672</v>
      </c>
      <c r="F28422">
        <v>14567</v>
      </c>
      <c r="G28422" t="s">
        <v>89</v>
      </c>
    </row>
    <row r="28423" spans="1:8" x14ac:dyDescent="0.2">
      <c r="A28423">
        <v>7.1141825455685197E+17</v>
      </c>
      <c r="B28423" t="s">
        <v>57350</v>
      </c>
      <c r="C28423" t="s">
        <v>57351</v>
      </c>
      <c r="D28423" s="1">
        <v>42449.253518518519</v>
      </c>
      <c r="E28423">
        <v>3547</v>
      </c>
      <c r="F28423">
        <v>14389</v>
      </c>
    </row>
    <row r="28424" spans="1:8" x14ac:dyDescent="0.2">
      <c r="A28424">
        <v>7.1152050185686605E+17</v>
      </c>
      <c r="B28424" t="s">
        <v>57352</v>
      </c>
      <c r="C28424" t="s">
        <v>57353</v>
      </c>
      <c r="D28424" s="1">
        <v>42449.53565972222</v>
      </c>
      <c r="E28424">
        <v>1695</v>
      </c>
      <c r="F28424">
        <v>6588</v>
      </c>
      <c r="G28424" t="s">
        <v>576</v>
      </c>
    </row>
    <row r="28425" spans="1:8" x14ac:dyDescent="0.2">
      <c r="A28425">
        <v>7.1152153214989504E+17</v>
      </c>
      <c r="B28425" t="s">
        <v>57354</v>
      </c>
      <c r="C28425" t="s">
        <v>57355</v>
      </c>
      <c r="D28425" s="1">
        <v>42449.538506944446</v>
      </c>
      <c r="E28425">
        <v>1868</v>
      </c>
      <c r="F28425">
        <v>7843</v>
      </c>
      <c r="G28425" t="s">
        <v>89</v>
      </c>
    </row>
    <row r="28426" spans="1:8" x14ac:dyDescent="0.2">
      <c r="A28426">
        <v>7.1158655668814605E+17</v>
      </c>
      <c r="B28426" t="s">
        <v>57356</v>
      </c>
      <c r="C28426" t="s">
        <v>57357</v>
      </c>
      <c r="D28426" s="1">
        <v>42449.717939814815</v>
      </c>
      <c r="E28426">
        <v>14825</v>
      </c>
      <c r="F28426">
        <v>40545</v>
      </c>
    </row>
    <row r="28427" spans="1:8" x14ac:dyDescent="0.2">
      <c r="A28427">
        <v>7.1162649362609306E+17</v>
      </c>
      <c r="B28427" t="s">
        <v>57358</v>
      </c>
      <c r="C28427" t="s">
        <v>57359</v>
      </c>
      <c r="D28427" s="1">
        <v>42449.828148148146</v>
      </c>
      <c r="E28427">
        <v>7024</v>
      </c>
      <c r="F28427">
        <v>19993</v>
      </c>
    </row>
    <row r="28428" spans="1:8" x14ac:dyDescent="0.2">
      <c r="A28428">
        <v>7.1163112203629299E+17</v>
      </c>
      <c r="B28428" t="s">
        <v>57360</v>
      </c>
      <c r="C28428" t="s">
        <v>57361</v>
      </c>
      <c r="D28428" s="1">
        <v>42449.840914351851</v>
      </c>
      <c r="E28428">
        <v>6434</v>
      </c>
      <c r="F28428">
        <v>23222</v>
      </c>
      <c r="G28428" t="s">
        <v>89</v>
      </c>
    </row>
    <row r="28429" spans="1:8" x14ac:dyDescent="0.2">
      <c r="A28429">
        <v>7.1163830111193894E+17</v>
      </c>
      <c r="B28429" t="s">
        <v>57362</v>
      </c>
      <c r="C28429" t="s">
        <v>57363</v>
      </c>
      <c r="D28429" s="1">
        <v>42449.860729166663</v>
      </c>
      <c r="E28429">
        <v>2810</v>
      </c>
      <c r="F28429">
        <v>10545</v>
      </c>
      <c r="G28429" t="s">
        <v>215</v>
      </c>
    </row>
    <row r="28430" spans="1:8" x14ac:dyDescent="0.2">
      <c r="A28430">
        <v>7.1163983681020301E+17</v>
      </c>
      <c r="B28430" t="s">
        <v>57364</v>
      </c>
      <c r="C28430" t="s">
        <v>57365</v>
      </c>
      <c r="D28430" s="1">
        <v>42449.864965277775</v>
      </c>
      <c r="E28430">
        <v>3116</v>
      </c>
      <c r="F28430">
        <v>13249</v>
      </c>
    </row>
    <row r="28431" spans="1:8" x14ac:dyDescent="0.2">
      <c r="A28431">
        <v>7.1165380498336102E+17</v>
      </c>
      <c r="B28431" t="s">
        <v>57366</v>
      </c>
      <c r="C28431" t="s">
        <v>57367</v>
      </c>
      <c r="D28431" s="1">
        <v>42449.903506944444</v>
      </c>
      <c r="E28431">
        <v>10674</v>
      </c>
      <c r="F28431">
        <v>30292</v>
      </c>
    </row>
    <row r="28432" spans="1:8" x14ac:dyDescent="0.2">
      <c r="A28432">
        <v>7.1174273450842099E+17</v>
      </c>
      <c r="B28432" t="s">
        <v>57368</v>
      </c>
      <c r="C28432" t="s">
        <v>57369</v>
      </c>
      <c r="D28432" s="1">
        <v>42450.148912037039</v>
      </c>
      <c r="E28432">
        <v>4701</v>
      </c>
      <c r="F28432">
        <v>15213</v>
      </c>
      <c r="G28432" t="s">
        <v>215</v>
      </c>
    </row>
    <row r="28433" spans="1:8" x14ac:dyDescent="0.2">
      <c r="A28433">
        <v>7.1223534528751603E+17</v>
      </c>
      <c r="B28433" t="s">
        <v>57370</v>
      </c>
      <c r="C28433" t="s">
        <v>57371</v>
      </c>
      <c r="D28433" s="1">
        <v>42451.508252314816</v>
      </c>
      <c r="E28433">
        <v>2999</v>
      </c>
      <c r="F28433">
        <v>8276</v>
      </c>
      <c r="G28433" t="s">
        <v>89</v>
      </c>
      <c r="H28433" t="s">
        <v>390</v>
      </c>
    </row>
    <row r="28434" spans="1:8" x14ac:dyDescent="0.2">
      <c r="A28434">
        <v>7.1224863994773005E+17</v>
      </c>
      <c r="B28434" t="s">
        <v>57372</v>
      </c>
      <c r="C28434" t="s">
        <v>57373</v>
      </c>
      <c r="D28434" s="1">
        <v>42451.544942129629</v>
      </c>
      <c r="E28434">
        <v>15444</v>
      </c>
      <c r="F28434">
        <v>41745</v>
      </c>
    </row>
    <row r="28435" spans="1:8" x14ac:dyDescent="0.2">
      <c r="A28435">
        <v>7.1229113499169101E+17</v>
      </c>
      <c r="B28435" t="s">
        <v>57374</v>
      </c>
      <c r="C28435" t="s">
        <v>57375</v>
      </c>
      <c r="D28435" s="1">
        <v>42451.662199074075</v>
      </c>
      <c r="E28435">
        <v>5086</v>
      </c>
      <c r="F28435">
        <v>17966</v>
      </c>
    </row>
    <row r="28436" spans="1:8" x14ac:dyDescent="0.2">
      <c r="A28436">
        <v>7.1229137595865894E+17</v>
      </c>
      <c r="B28436" t="s">
        <v>57376</v>
      </c>
      <c r="C28436" t="s">
        <v>43464</v>
      </c>
      <c r="D28436" s="1">
        <v>42451.662870370368</v>
      </c>
      <c r="E28436">
        <v>10302</v>
      </c>
      <c r="F28436">
        <v>23567</v>
      </c>
    </row>
    <row r="28437" spans="1:8" x14ac:dyDescent="0.2">
      <c r="A28437">
        <v>7.1230095477588698E+17</v>
      </c>
      <c r="B28437" t="s">
        <v>57377</v>
      </c>
      <c r="C28437" t="s">
        <v>57378</v>
      </c>
      <c r="D28437" s="1">
        <v>42451.689305555556</v>
      </c>
      <c r="E28437">
        <v>6888</v>
      </c>
      <c r="F28437">
        <v>22382</v>
      </c>
    </row>
    <row r="28438" spans="1:8" x14ac:dyDescent="0.2">
      <c r="A28438">
        <v>7.1231192154287296E+17</v>
      </c>
      <c r="B28438" t="s">
        <v>57379</v>
      </c>
      <c r="C28438" t="s">
        <v>57380</v>
      </c>
      <c r="D28438" s="1">
        <v>42451.719560185185</v>
      </c>
      <c r="E28438">
        <v>6254</v>
      </c>
      <c r="F28438">
        <v>14809</v>
      </c>
    </row>
    <row r="28439" spans="1:8" x14ac:dyDescent="0.2">
      <c r="A28439">
        <v>7.1234343538726003E+17</v>
      </c>
      <c r="B28439" t="s">
        <v>57381</v>
      </c>
      <c r="C28439" t="s">
        <v>57382</v>
      </c>
      <c r="D28439" s="1">
        <v>42451.806527777779</v>
      </c>
      <c r="E28439">
        <v>14595</v>
      </c>
      <c r="F28439">
        <v>39026</v>
      </c>
      <c r="H28439" t="s">
        <v>390</v>
      </c>
    </row>
    <row r="28440" spans="1:8" x14ac:dyDescent="0.2">
      <c r="A28440">
        <v>7.1235136692518003E+17</v>
      </c>
      <c r="B28440" t="s">
        <v>57383</v>
      </c>
      <c r="C28440" t="s">
        <v>57384</v>
      </c>
      <c r="D28440" s="1">
        <v>42451.828414351854</v>
      </c>
      <c r="E28440">
        <v>2531</v>
      </c>
      <c r="F28440">
        <v>7461</v>
      </c>
      <c r="H28440" t="s">
        <v>40626</v>
      </c>
    </row>
    <row r="28441" spans="1:8" x14ac:dyDescent="0.2">
      <c r="A28441">
        <v>7.1235418598820198E+17</v>
      </c>
      <c r="B28441" t="s">
        <v>57385</v>
      </c>
      <c r="C28441" t="s">
        <v>57386</v>
      </c>
      <c r="D28441" s="1">
        <v>42451.836192129631</v>
      </c>
      <c r="E28441">
        <v>2078</v>
      </c>
      <c r="F28441">
        <v>6829</v>
      </c>
      <c r="G28441" t="s">
        <v>89</v>
      </c>
      <c r="H28441" t="s">
        <v>23328</v>
      </c>
    </row>
    <row r="28442" spans="1:8" x14ac:dyDescent="0.2">
      <c r="A28442">
        <v>7.1235735297293901E+17</v>
      </c>
      <c r="B28442" t="s">
        <v>57387</v>
      </c>
      <c r="C28442" t="s">
        <v>57388</v>
      </c>
      <c r="D28442" s="1">
        <v>42451.844930555555</v>
      </c>
      <c r="E28442">
        <v>2412</v>
      </c>
      <c r="F28442">
        <v>7383</v>
      </c>
      <c r="G28442" t="s">
        <v>89</v>
      </c>
      <c r="H28442" t="s">
        <v>23328</v>
      </c>
    </row>
    <row r="28443" spans="1:8" x14ac:dyDescent="0.2">
      <c r="A28443">
        <v>7.1235760062143206E+17</v>
      </c>
      <c r="B28443" t="s">
        <v>57389</v>
      </c>
      <c r="C28443" t="s">
        <v>57390</v>
      </c>
      <c r="D28443" s="1">
        <v>42451.845613425925</v>
      </c>
      <c r="E28443">
        <v>9699</v>
      </c>
      <c r="F28443">
        <v>25361</v>
      </c>
    </row>
    <row r="28444" spans="1:8" x14ac:dyDescent="0.2">
      <c r="A28444">
        <v>7.1240896091826496E+17</v>
      </c>
      <c r="B28444" t="s">
        <v>57391</v>
      </c>
      <c r="C28444" t="s">
        <v>57392</v>
      </c>
      <c r="D28444" s="1">
        <v>42451.987337962964</v>
      </c>
      <c r="E28444">
        <v>9957</v>
      </c>
      <c r="F28444">
        <v>30299</v>
      </c>
      <c r="H28444" t="s">
        <v>390</v>
      </c>
    </row>
    <row r="28445" spans="1:8" x14ac:dyDescent="0.2">
      <c r="A28445">
        <v>7.1245710451531699E+17</v>
      </c>
      <c r="B28445" t="s">
        <v>57393</v>
      </c>
      <c r="C28445" t="s">
        <v>57394</v>
      </c>
      <c r="D28445" s="1">
        <v>42452.120196759257</v>
      </c>
      <c r="E28445">
        <v>15381</v>
      </c>
      <c r="F28445">
        <v>33354</v>
      </c>
    </row>
    <row r="28446" spans="1:8" x14ac:dyDescent="0.2">
      <c r="A28446">
        <v>7.1247381661477197E+17</v>
      </c>
      <c r="B28446" t="s">
        <v>57395</v>
      </c>
      <c r="C28446" t="s">
        <v>57396</v>
      </c>
      <c r="D28446" s="1">
        <v>42452.166307870371</v>
      </c>
      <c r="E28446">
        <v>11291</v>
      </c>
      <c r="F28446">
        <v>31430</v>
      </c>
    </row>
    <row r="28447" spans="1:8" x14ac:dyDescent="0.2">
      <c r="A28447">
        <v>7.1248153647036006E+17</v>
      </c>
      <c r="B28447" t="s">
        <v>57397</v>
      </c>
      <c r="C28447" t="s">
        <v>57398</v>
      </c>
      <c r="D28447" s="1">
        <v>42452.187615740739</v>
      </c>
      <c r="E28447">
        <v>5993</v>
      </c>
      <c r="F28447">
        <v>18654</v>
      </c>
      <c r="H28447" t="s">
        <v>13093</v>
      </c>
    </row>
    <row r="28448" spans="1:8" x14ac:dyDescent="0.2">
      <c r="A28448">
        <v>7.1248497873544806E+17</v>
      </c>
      <c r="B28448" t="s">
        <v>57399</v>
      </c>
      <c r="C28448" t="s">
        <v>57400</v>
      </c>
      <c r="D28448" s="1">
        <v>42452.197106481479</v>
      </c>
      <c r="E28448">
        <v>5917</v>
      </c>
      <c r="F28448">
        <v>21895</v>
      </c>
    </row>
    <row r="28449" spans="1:8" x14ac:dyDescent="0.2">
      <c r="A28449">
        <v>7.1249019577872704E+17</v>
      </c>
      <c r="B28449" t="s">
        <v>57401</v>
      </c>
      <c r="C28449" t="s">
        <v>57402</v>
      </c>
      <c r="D28449" s="1">
        <v>42452.211504629631</v>
      </c>
      <c r="E28449">
        <v>6494</v>
      </c>
      <c r="F28449">
        <v>22746</v>
      </c>
    </row>
    <row r="28450" spans="1:8" x14ac:dyDescent="0.2">
      <c r="A28450">
        <v>7.1264578995316698E+17</v>
      </c>
      <c r="B28450" t="s">
        <v>57403</v>
      </c>
      <c r="C28450" t="s">
        <v>57404</v>
      </c>
      <c r="D28450" s="1">
        <v>42452.640868055554</v>
      </c>
      <c r="E28450">
        <v>6998</v>
      </c>
      <c r="F28450">
        <v>22195</v>
      </c>
    </row>
    <row r="28451" spans="1:8" x14ac:dyDescent="0.2">
      <c r="A28451">
        <v>7.1270945818769395E+17</v>
      </c>
      <c r="B28451" t="s">
        <v>57405</v>
      </c>
      <c r="C28451" t="s">
        <v>57406</v>
      </c>
      <c r="D28451" s="1">
        <v>42452.816550925927</v>
      </c>
      <c r="E28451">
        <v>3634</v>
      </c>
      <c r="F28451">
        <v>12135</v>
      </c>
      <c r="H28451" t="s">
        <v>13093</v>
      </c>
    </row>
    <row r="28452" spans="1:8" x14ac:dyDescent="0.2">
      <c r="A28452">
        <v>7.1272704691346202E+17</v>
      </c>
      <c r="B28452" t="s">
        <v>57407</v>
      </c>
      <c r="C28452" t="s">
        <v>57408</v>
      </c>
      <c r="D28452" s="1">
        <v>42452.86509259259</v>
      </c>
      <c r="E28452">
        <v>4754</v>
      </c>
      <c r="F28452">
        <v>13557</v>
      </c>
    </row>
    <row r="28453" spans="1:8" x14ac:dyDescent="0.2">
      <c r="A28453">
        <v>7.1272807553294298E+17</v>
      </c>
      <c r="B28453" t="s">
        <v>57409</v>
      </c>
      <c r="C28453" t="s">
        <v>57410</v>
      </c>
      <c r="D28453" s="1">
        <v>42452.867928240739</v>
      </c>
      <c r="E28453">
        <v>4512</v>
      </c>
      <c r="F28453">
        <v>15378</v>
      </c>
    </row>
    <row r="28454" spans="1:8" x14ac:dyDescent="0.2">
      <c r="A28454">
        <v>7.1272904035288205E+17</v>
      </c>
      <c r="B28454" t="s">
        <v>57411</v>
      </c>
      <c r="C28454" t="s">
        <v>57412</v>
      </c>
      <c r="D28454" s="1">
        <v>42452.87059027778</v>
      </c>
      <c r="E28454">
        <v>9379</v>
      </c>
      <c r="F28454">
        <v>23662</v>
      </c>
    </row>
    <row r="28455" spans="1:8" x14ac:dyDescent="0.2">
      <c r="A28455">
        <v>7.1272937620753997E+17</v>
      </c>
      <c r="B28455" t="s">
        <v>57413</v>
      </c>
      <c r="C28455" t="s">
        <v>57414</v>
      </c>
      <c r="D28455" s="1">
        <v>42452.871516203704</v>
      </c>
      <c r="E28455">
        <v>6148</v>
      </c>
      <c r="F28455">
        <v>19201</v>
      </c>
    </row>
    <row r="28456" spans="1:8" x14ac:dyDescent="0.2">
      <c r="A28456">
        <v>7.1273126392961805E+17</v>
      </c>
      <c r="B28456" t="s">
        <v>57415</v>
      </c>
      <c r="C28456" t="s">
        <v>57416</v>
      </c>
      <c r="D28456" s="1">
        <v>42452.87672453704</v>
      </c>
      <c r="E28456">
        <v>4960</v>
      </c>
      <c r="F28456">
        <v>16345</v>
      </c>
    </row>
    <row r="28457" spans="1:8" x14ac:dyDescent="0.2">
      <c r="A28457">
        <v>7.1274898253197696E+17</v>
      </c>
      <c r="B28457" t="s">
        <v>57417</v>
      </c>
      <c r="C28457" t="s">
        <v>57418</v>
      </c>
      <c r="D28457" s="1">
        <v>42452.925625000003</v>
      </c>
      <c r="E28457">
        <v>3463</v>
      </c>
      <c r="F28457">
        <v>14685</v>
      </c>
    </row>
    <row r="28458" spans="1:8" x14ac:dyDescent="0.2">
      <c r="A28458">
        <v>7.1275699533028096E+17</v>
      </c>
      <c r="B28458" t="s">
        <v>57419</v>
      </c>
      <c r="C28458" t="s">
        <v>57420</v>
      </c>
      <c r="D28458" s="1">
        <v>42452.947731481479</v>
      </c>
      <c r="E28458">
        <v>4127</v>
      </c>
      <c r="F28458">
        <v>15593</v>
      </c>
      <c r="G28458" t="s">
        <v>89</v>
      </c>
    </row>
    <row r="28459" spans="1:8" x14ac:dyDescent="0.2">
      <c r="A28459">
        <v>7.1278222774731098E+17</v>
      </c>
      <c r="B28459" t="s">
        <v>57421</v>
      </c>
      <c r="C28459" t="s">
        <v>43464</v>
      </c>
      <c r="D28459" s="1">
        <v>42453.017361111109</v>
      </c>
      <c r="E28459">
        <v>11031</v>
      </c>
      <c r="F28459">
        <v>26410</v>
      </c>
    </row>
    <row r="28460" spans="1:8" x14ac:dyDescent="0.2">
      <c r="A28460">
        <v>7.1282960108138394E+17</v>
      </c>
      <c r="B28460" t="s">
        <v>57422</v>
      </c>
      <c r="C28460" t="s">
        <v>57423</v>
      </c>
      <c r="D28460" s="1">
        <v>42453.148090277777</v>
      </c>
      <c r="E28460">
        <v>3349</v>
      </c>
      <c r="F28460">
        <v>11849</v>
      </c>
      <c r="G28460" t="s">
        <v>215</v>
      </c>
      <c r="H28460" t="s">
        <v>390</v>
      </c>
    </row>
    <row r="28461" spans="1:8" x14ac:dyDescent="0.2">
      <c r="A28461">
        <v>7.1283722827216397E+17</v>
      </c>
      <c r="B28461" t="s">
        <v>57424</v>
      </c>
      <c r="C28461" t="s">
        <v>57425</v>
      </c>
      <c r="D28461" s="1">
        <v>42453.169131944444</v>
      </c>
      <c r="E28461">
        <v>2525</v>
      </c>
      <c r="F28461">
        <v>8543</v>
      </c>
      <c r="G28461" t="s">
        <v>487</v>
      </c>
    </row>
    <row r="28462" spans="1:8" x14ac:dyDescent="0.2">
      <c r="A28462">
        <v>7.1284522967466803E+17</v>
      </c>
      <c r="B28462" t="s">
        <v>57426</v>
      </c>
      <c r="C28462" t="s">
        <v>57427</v>
      </c>
      <c r="D28462" s="1">
        <v>42453.19121527778</v>
      </c>
      <c r="E28462">
        <v>2590</v>
      </c>
      <c r="F28462">
        <v>9164</v>
      </c>
      <c r="G28462" t="s">
        <v>215</v>
      </c>
    </row>
    <row r="28463" spans="1:8" x14ac:dyDescent="0.2">
      <c r="A28463">
        <v>7.1285017483877094E+17</v>
      </c>
      <c r="B28463" t="s">
        <v>57428</v>
      </c>
      <c r="C28463" t="s">
        <v>57429</v>
      </c>
      <c r="D28463" s="1">
        <v>42453.204861111109</v>
      </c>
      <c r="E28463">
        <v>10016</v>
      </c>
      <c r="F28463">
        <v>22331</v>
      </c>
      <c r="G28463" t="s">
        <v>576</v>
      </c>
      <c r="H28463" t="s">
        <v>616</v>
      </c>
    </row>
    <row r="28464" spans="1:8" x14ac:dyDescent="0.2">
      <c r="A28464">
        <v>7.1296906839609306E+17</v>
      </c>
      <c r="B28464" t="s">
        <v>57430</v>
      </c>
      <c r="C28464" t="s">
        <v>57431</v>
      </c>
      <c r="D28464" s="1">
        <v>42453.532939814817</v>
      </c>
      <c r="E28464">
        <v>4324</v>
      </c>
      <c r="F28464">
        <v>13027</v>
      </c>
    </row>
    <row r="28465" spans="1:8" x14ac:dyDescent="0.2">
      <c r="A28465">
        <v>7.1297200092755098E+17</v>
      </c>
      <c r="B28465" t="s">
        <v>57432</v>
      </c>
      <c r="C28465" t="s">
        <v>57433</v>
      </c>
      <c r="D28465" s="1">
        <v>42453.541041666664</v>
      </c>
      <c r="E28465">
        <v>4533</v>
      </c>
      <c r="F28465">
        <v>12134</v>
      </c>
    </row>
    <row r="28466" spans="1:8" x14ac:dyDescent="0.2">
      <c r="A28466">
        <v>7.12997502769872E+17</v>
      </c>
      <c r="B28466" t="s">
        <v>57434</v>
      </c>
      <c r="C28466" t="s">
        <v>57435</v>
      </c>
      <c r="D28466" s="1">
        <v>42453.61141203704</v>
      </c>
      <c r="E28466">
        <v>2556</v>
      </c>
      <c r="F28466">
        <v>8501</v>
      </c>
      <c r="G28466" t="s">
        <v>215</v>
      </c>
    </row>
    <row r="28467" spans="1:8" x14ac:dyDescent="0.2">
      <c r="A28467">
        <v>7.1300304582777997E+17</v>
      </c>
      <c r="B28467" t="s">
        <v>57436</v>
      </c>
      <c r="C28467" t="s">
        <v>57437</v>
      </c>
      <c r="D28467" s="1">
        <v>42453.626701388886</v>
      </c>
      <c r="E28467">
        <v>2639</v>
      </c>
      <c r="F28467">
        <v>9324</v>
      </c>
      <c r="G28467" t="s">
        <v>89</v>
      </c>
    </row>
    <row r="28468" spans="1:8" x14ac:dyDescent="0.2">
      <c r="A28468">
        <v>7.1300421923470899E+17</v>
      </c>
      <c r="B28468" t="s">
        <v>57438</v>
      </c>
      <c r="C28468" t="s">
        <v>57439</v>
      </c>
      <c r="D28468" s="1">
        <v>42453.629942129628</v>
      </c>
      <c r="E28468">
        <v>3258</v>
      </c>
      <c r="F28468">
        <v>9489</v>
      </c>
      <c r="G28468" t="s">
        <v>89</v>
      </c>
    </row>
    <row r="28469" spans="1:8" x14ac:dyDescent="0.2">
      <c r="A28469">
        <v>7.1300601208576E+17</v>
      </c>
      <c r="B28469" t="s">
        <v>57440</v>
      </c>
      <c r="C28469" t="s">
        <v>57441</v>
      </c>
      <c r="D28469" s="1">
        <v>42453.634884259256</v>
      </c>
      <c r="E28469">
        <v>4273</v>
      </c>
      <c r="F28469">
        <v>12758</v>
      </c>
    </row>
    <row r="28470" spans="1:8" x14ac:dyDescent="0.2">
      <c r="A28470">
        <v>7.1300694404753395E+17</v>
      </c>
      <c r="B28470" t="s">
        <v>57442</v>
      </c>
      <c r="C28470" t="s">
        <v>57443</v>
      </c>
      <c r="D28470" s="1">
        <v>42453.637465277781</v>
      </c>
      <c r="E28470">
        <v>5024</v>
      </c>
      <c r="F28470">
        <v>13866</v>
      </c>
      <c r="G28470" t="s">
        <v>89</v>
      </c>
    </row>
    <row r="28471" spans="1:8" x14ac:dyDescent="0.2">
      <c r="A28471">
        <v>7.1301204521453094E+17</v>
      </c>
      <c r="B28471" t="s">
        <v>57444</v>
      </c>
      <c r="C28471" t="s">
        <v>57445</v>
      </c>
      <c r="D28471" s="1">
        <v>42453.651539351849</v>
      </c>
      <c r="E28471">
        <v>6292</v>
      </c>
      <c r="F28471">
        <v>18930</v>
      </c>
    </row>
    <row r="28472" spans="1:8" x14ac:dyDescent="0.2">
      <c r="A28472">
        <v>7.1301293778758797E+17</v>
      </c>
      <c r="B28472" t="s">
        <v>57446</v>
      </c>
      <c r="C28472" t="s">
        <v>57447</v>
      </c>
      <c r="D28472" s="1">
        <v>42453.654004629629</v>
      </c>
      <c r="E28472">
        <v>4710</v>
      </c>
      <c r="F28472">
        <v>14687</v>
      </c>
      <c r="G28472" t="s">
        <v>57448</v>
      </c>
      <c r="H28472" t="s">
        <v>390</v>
      </c>
    </row>
    <row r="28473" spans="1:8" x14ac:dyDescent="0.2">
      <c r="A28473">
        <v>7.1301412706154394E+17</v>
      </c>
      <c r="B28473" t="s">
        <v>57449</v>
      </c>
      <c r="C28473" t="s">
        <v>57450</v>
      </c>
      <c r="D28473" s="1">
        <v>42453.657280092593</v>
      </c>
      <c r="E28473">
        <v>5135</v>
      </c>
      <c r="F28473">
        <v>12976</v>
      </c>
    </row>
    <row r="28474" spans="1:8" x14ac:dyDescent="0.2">
      <c r="A28474">
        <v>7.1302597375152896E+17</v>
      </c>
      <c r="B28474" t="s">
        <v>57451</v>
      </c>
      <c r="C28474" t="s">
        <v>57452</v>
      </c>
      <c r="D28474" s="1">
        <v>42453.689976851849</v>
      </c>
      <c r="E28474">
        <v>2958</v>
      </c>
      <c r="F28474">
        <v>12106</v>
      </c>
      <c r="G28474" t="s">
        <v>89</v>
      </c>
    </row>
    <row r="28475" spans="1:8" x14ac:dyDescent="0.2">
      <c r="A28475">
        <v>7.1302740774217702E+17</v>
      </c>
      <c r="B28475" t="s">
        <v>57453</v>
      </c>
      <c r="C28475" t="s">
        <v>57454</v>
      </c>
      <c r="D28475" s="1">
        <v>42453.693935185183</v>
      </c>
      <c r="E28475">
        <v>3801</v>
      </c>
      <c r="F28475">
        <v>15235</v>
      </c>
      <c r="G28475" t="s">
        <v>89</v>
      </c>
    </row>
    <row r="28476" spans="1:8" x14ac:dyDescent="0.2">
      <c r="A28476">
        <v>7.1302986781046298E+17</v>
      </c>
      <c r="B28476" t="s">
        <v>57455</v>
      </c>
      <c r="C28476" t="s">
        <v>57456</v>
      </c>
      <c r="D28476" s="1">
        <v>42453.70071759259</v>
      </c>
      <c r="E28476">
        <v>2226</v>
      </c>
      <c r="F28476">
        <v>8369</v>
      </c>
      <c r="G28476" t="s">
        <v>215</v>
      </c>
    </row>
    <row r="28477" spans="1:8" x14ac:dyDescent="0.2">
      <c r="A28477">
        <v>7.1303066047523994E+17</v>
      </c>
      <c r="B28477" t="s">
        <v>57457</v>
      </c>
      <c r="C28477" t="s">
        <v>57458</v>
      </c>
      <c r="D28477" s="1">
        <v>42453.702905092592</v>
      </c>
      <c r="E28477">
        <v>8004</v>
      </c>
      <c r="F28477">
        <v>19333</v>
      </c>
    </row>
    <row r="28478" spans="1:8" x14ac:dyDescent="0.2">
      <c r="A28478">
        <v>7.1303150441533798E+17</v>
      </c>
      <c r="B28478" t="s">
        <v>57459</v>
      </c>
      <c r="C28478" t="s">
        <v>57460</v>
      </c>
      <c r="D28478" s="1">
        <v>42453.705231481479</v>
      </c>
      <c r="E28478">
        <v>8370</v>
      </c>
      <c r="F28478">
        <v>21458</v>
      </c>
    </row>
    <row r="28479" spans="1:8" x14ac:dyDescent="0.2">
      <c r="A28479">
        <v>7.1303242929707802E+17</v>
      </c>
      <c r="B28479" t="s">
        <v>57461</v>
      </c>
      <c r="C28479" t="s">
        <v>57462</v>
      </c>
      <c r="D28479" s="1">
        <v>42453.707789351851</v>
      </c>
      <c r="E28479">
        <v>2636</v>
      </c>
      <c r="F28479">
        <v>6398</v>
      </c>
      <c r="G28479" t="s">
        <v>215</v>
      </c>
    </row>
    <row r="28480" spans="1:8" x14ac:dyDescent="0.2">
      <c r="A28480">
        <v>7.1303315598960998E+17</v>
      </c>
      <c r="B28480" t="s">
        <v>57463</v>
      </c>
      <c r="C28480" t="s">
        <v>57464</v>
      </c>
      <c r="D28480" s="1">
        <v>42453.709791666668</v>
      </c>
      <c r="E28480">
        <v>3393</v>
      </c>
      <c r="F28480">
        <v>8831</v>
      </c>
    </row>
    <row r="28481" spans="1:8" x14ac:dyDescent="0.2">
      <c r="A28481">
        <v>7.1306642456305203E+17</v>
      </c>
      <c r="B28481" t="s">
        <v>57465</v>
      </c>
      <c r="C28481" t="s">
        <v>57466</v>
      </c>
      <c r="D28481" s="1">
        <v>42453.80159722222</v>
      </c>
      <c r="E28481">
        <v>7130</v>
      </c>
      <c r="F28481">
        <v>18557</v>
      </c>
    </row>
    <row r="28482" spans="1:8" x14ac:dyDescent="0.2">
      <c r="A28482">
        <v>7.1312027529922906E+17</v>
      </c>
      <c r="B28482" t="s">
        <v>57467</v>
      </c>
      <c r="C28482" t="s">
        <v>57468</v>
      </c>
      <c r="D28482" s="1">
        <v>42453.950196759259</v>
      </c>
      <c r="E28482">
        <v>7051</v>
      </c>
      <c r="F28482">
        <v>23011</v>
      </c>
    </row>
    <row r="28483" spans="1:8" x14ac:dyDescent="0.2">
      <c r="A28483">
        <v>7.1313109896908301E+17</v>
      </c>
      <c r="B28483" t="s">
        <v>57469</v>
      </c>
      <c r="C28483" t="s">
        <v>57470</v>
      </c>
      <c r="D28483" s="1">
        <v>42453.980057870373</v>
      </c>
      <c r="E28483">
        <v>8057</v>
      </c>
      <c r="F28483">
        <v>23604</v>
      </c>
    </row>
    <row r="28484" spans="1:8" x14ac:dyDescent="0.2">
      <c r="A28484">
        <v>7.1313390756732902E+17</v>
      </c>
      <c r="B28484" t="s">
        <v>57471</v>
      </c>
      <c r="C28484" t="s">
        <v>57472</v>
      </c>
      <c r="D28484" s="1">
        <v>42453.987812500003</v>
      </c>
      <c r="E28484">
        <v>9126</v>
      </c>
      <c r="F28484">
        <v>28313</v>
      </c>
    </row>
    <row r="28485" spans="1:8" x14ac:dyDescent="0.2">
      <c r="A28485">
        <v>7.1347140008287398E+17</v>
      </c>
      <c r="B28485" t="s">
        <v>57473</v>
      </c>
      <c r="C28485" t="s">
        <v>57474</v>
      </c>
      <c r="D28485" s="1">
        <v>42454.919120370374</v>
      </c>
      <c r="E28485">
        <v>4915</v>
      </c>
      <c r="F28485">
        <v>14182</v>
      </c>
      <c r="G28485" t="s">
        <v>215</v>
      </c>
      <c r="H28485" t="s">
        <v>390</v>
      </c>
    </row>
    <row r="28486" spans="1:8" x14ac:dyDescent="0.2">
      <c r="A28486">
        <v>7.1355690555006899E+17</v>
      </c>
      <c r="B28486" t="s">
        <v>57475</v>
      </c>
      <c r="C28486" t="s">
        <v>57476</v>
      </c>
      <c r="D28486" s="1">
        <v>42455.155069444445</v>
      </c>
      <c r="E28486">
        <v>5207</v>
      </c>
      <c r="F28486">
        <v>15117</v>
      </c>
    </row>
    <row r="28487" spans="1:8" x14ac:dyDescent="0.2">
      <c r="A28487">
        <v>7.1355803312992998E+17</v>
      </c>
      <c r="B28487" t="s">
        <v>57477</v>
      </c>
      <c r="C28487" t="s">
        <v>57478</v>
      </c>
      <c r="D28487" s="1">
        <v>42455.158182870371</v>
      </c>
      <c r="E28487">
        <v>3374</v>
      </c>
      <c r="F28487">
        <v>11206</v>
      </c>
      <c r="G28487" t="s">
        <v>89</v>
      </c>
    </row>
    <row r="28488" spans="1:8" x14ac:dyDescent="0.2">
      <c r="A28488">
        <v>7.1355894166232205E+17</v>
      </c>
      <c r="B28488" t="s">
        <v>57479</v>
      </c>
      <c r="C28488" t="s">
        <v>57480</v>
      </c>
      <c r="D28488" s="1">
        <v>42455.160682870373</v>
      </c>
      <c r="E28488">
        <v>4248</v>
      </c>
      <c r="F28488">
        <v>9396</v>
      </c>
      <c r="G28488" t="s">
        <v>576</v>
      </c>
    </row>
    <row r="28489" spans="1:8" x14ac:dyDescent="0.2">
      <c r="A28489">
        <v>7.1367590379717402E+17</v>
      </c>
      <c r="B28489" t="s">
        <v>57481</v>
      </c>
      <c r="C28489" t="s">
        <v>57482</v>
      </c>
      <c r="D28489" s="1">
        <v>42455.483437499999</v>
      </c>
      <c r="E28489">
        <v>2239</v>
      </c>
      <c r="F28489">
        <v>7363</v>
      </c>
      <c r="G28489" t="s">
        <v>89</v>
      </c>
      <c r="H28489" t="s">
        <v>390</v>
      </c>
    </row>
    <row r="28490" spans="1:8" x14ac:dyDescent="0.2">
      <c r="A28490">
        <v>7.1367689075050906E+17</v>
      </c>
      <c r="B28490" t="s">
        <v>57483</v>
      </c>
      <c r="C28490" t="s">
        <v>57484</v>
      </c>
      <c r="D28490" s="1">
        <v>42455.486157407409</v>
      </c>
      <c r="E28490">
        <v>6585</v>
      </c>
      <c r="F28490">
        <v>15993</v>
      </c>
      <c r="G28490" t="s">
        <v>215</v>
      </c>
    </row>
    <row r="28491" spans="1:8" x14ac:dyDescent="0.2">
      <c r="A28491">
        <v>7.1368794327842406E+17</v>
      </c>
      <c r="B28491" t="s">
        <v>57485</v>
      </c>
      <c r="C28491" t="s">
        <v>57486</v>
      </c>
      <c r="D28491" s="1">
        <v>42455.51666666667</v>
      </c>
      <c r="E28491">
        <v>4352</v>
      </c>
      <c r="F28491">
        <v>12160</v>
      </c>
      <c r="G28491" t="s">
        <v>57487</v>
      </c>
      <c r="H28491" t="s">
        <v>390</v>
      </c>
    </row>
    <row r="28492" spans="1:8" x14ac:dyDescent="0.2">
      <c r="A28492">
        <v>7.1374721380193805E+17</v>
      </c>
      <c r="B28492" t="s">
        <v>57488</v>
      </c>
      <c r="C28492" t="s">
        <v>57489</v>
      </c>
      <c r="D28492" s="1">
        <v>42455.680219907408</v>
      </c>
      <c r="E28492">
        <v>10743</v>
      </c>
      <c r="F28492">
        <v>26922</v>
      </c>
    </row>
    <row r="28493" spans="1:8" x14ac:dyDescent="0.2">
      <c r="A28493">
        <v>7.1380313041732403E+17</v>
      </c>
      <c r="B28493" t="s">
        <v>57490</v>
      </c>
      <c r="C28493" t="s">
        <v>57491</v>
      </c>
      <c r="D28493" s="1">
        <v>42455.834513888891</v>
      </c>
      <c r="E28493">
        <v>6665</v>
      </c>
      <c r="F28493">
        <v>19992</v>
      </c>
    </row>
    <row r="28494" spans="1:8" x14ac:dyDescent="0.2">
      <c r="A28494">
        <v>7.1380617627480397E+17</v>
      </c>
      <c r="B28494" t="s">
        <v>57492</v>
      </c>
      <c r="C28494" t="s">
        <v>57493</v>
      </c>
      <c r="D28494" s="1">
        <v>42455.842916666668</v>
      </c>
      <c r="E28494">
        <v>5551</v>
      </c>
      <c r="F28494">
        <v>16997</v>
      </c>
    </row>
    <row r="28495" spans="1:8" x14ac:dyDescent="0.2">
      <c r="A28495">
        <v>7.1380787238844006E+17</v>
      </c>
      <c r="B28495" t="s">
        <v>57494</v>
      </c>
      <c r="C28495" t="s">
        <v>57495</v>
      </c>
      <c r="D28495" s="1">
        <v>42455.847604166665</v>
      </c>
      <c r="E28495">
        <v>8093</v>
      </c>
      <c r="F28495">
        <v>23440</v>
      </c>
    </row>
    <row r="28496" spans="1:8" x14ac:dyDescent="0.2">
      <c r="A28496">
        <v>7.1380972976458906E+17</v>
      </c>
      <c r="B28496" t="s">
        <v>57496</v>
      </c>
      <c r="C28496" t="s">
        <v>57497</v>
      </c>
      <c r="D28496" s="1">
        <v>42455.852731481478</v>
      </c>
      <c r="E28496">
        <v>5343</v>
      </c>
      <c r="F28496">
        <v>16595</v>
      </c>
    </row>
    <row r="28497" spans="1:8" x14ac:dyDescent="0.2">
      <c r="A28497">
        <v>7.1382082366511898E+17</v>
      </c>
      <c r="B28497" t="s">
        <v>57498</v>
      </c>
      <c r="C28497" t="s">
        <v>57499</v>
      </c>
      <c r="D28497" s="1">
        <v>42455.883344907408</v>
      </c>
      <c r="E28497">
        <v>7799</v>
      </c>
      <c r="F28497">
        <v>25515</v>
      </c>
      <c r="G28497" t="s">
        <v>89</v>
      </c>
    </row>
    <row r="28498" spans="1:8" x14ac:dyDescent="0.2">
      <c r="A28498">
        <v>7.1382183540261606E+17</v>
      </c>
      <c r="B28498" t="s">
        <v>57500</v>
      </c>
      <c r="C28498" t="s">
        <v>57501</v>
      </c>
      <c r="D28498" s="1">
        <v>42455.886134259257</v>
      </c>
      <c r="E28498">
        <v>9210</v>
      </c>
      <c r="F28498">
        <v>30160</v>
      </c>
    </row>
    <row r="28499" spans="1:8" x14ac:dyDescent="0.2">
      <c r="A28499">
        <v>7.1407502011324006E+17</v>
      </c>
      <c r="B28499" t="s">
        <v>57502</v>
      </c>
      <c r="C28499" t="s">
        <v>57503</v>
      </c>
      <c r="D28499" s="1">
        <v>42456.626458333332</v>
      </c>
      <c r="E28499">
        <v>2121</v>
      </c>
      <c r="F28499">
        <v>8800</v>
      </c>
      <c r="G28499" t="s">
        <v>89</v>
      </c>
    </row>
    <row r="28500" spans="1:8" x14ac:dyDescent="0.2">
      <c r="A28500">
        <v>7.1409313585763098E+17</v>
      </c>
      <c r="B28500" t="s">
        <v>57504</v>
      </c>
      <c r="C28500" t="s">
        <v>57505</v>
      </c>
      <c r="D28500" s="1">
        <v>42456.676446759258</v>
      </c>
      <c r="E28500">
        <v>3296</v>
      </c>
      <c r="F28500">
        <v>11661</v>
      </c>
      <c r="G28500" t="s">
        <v>89</v>
      </c>
    </row>
    <row r="28501" spans="1:8" x14ac:dyDescent="0.2">
      <c r="A28501">
        <v>7.1409559588823795E+17</v>
      </c>
      <c r="B28501" t="s">
        <v>57506</v>
      </c>
      <c r="C28501" t="s">
        <v>57507</v>
      </c>
      <c r="D28501" s="1">
        <v>42456.683229166665</v>
      </c>
      <c r="E28501">
        <v>5557</v>
      </c>
      <c r="F28501">
        <v>16066</v>
      </c>
    </row>
    <row r="28502" spans="1:8" x14ac:dyDescent="0.2">
      <c r="A28502">
        <v>7.14175472557424E+17</v>
      </c>
      <c r="B28502" t="s">
        <v>57508</v>
      </c>
      <c r="C28502" t="s">
        <v>57509</v>
      </c>
      <c r="D28502" s="1">
        <v>42456.903657407405</v>
      </c>
      <c r="E28502">
        <v>7900</v>
      </c>
      <c r="F28502">
        <v>28096</v>
      </c>
    </row>
    <row r="28503" spans="1:8" x14ac:dyDescent="0.2">
      <c r="A28503">
        <v>7.1418956979364595E+17</v>
      </c>
      <c r="B28503" t="s">
        <v>57510</v>
      </c>
      <c r="C28503" t="s">
        <v>57511</v>
      </c>
      <c r="D28503" s="1">
        <v>42456.942557870374</v>
      </c>
      <c r="E28503">
        <v>9499</v>
      </c>
      <c r="F28503">
        <v>23500</v>
      </c>
    </row>
    <row r="28504" spans="1:8" x14ac:dyDescent="0.2">
      <c r="A28504">
        <v>7.1419427940984806E+17</v>
      </c>
      <c r="B28504" t="s">
        <v>57512</v>
      </c>
      <c r="C28504" t="s">
        <v>57513</v>
      </c>
      <c r="D28504" s="1">
        <v>42456.955543981479</v>
      </c>
      <c r="E28504">
        <v>4782</v>
      </c>
      <c r="F28504">
        <v>15024</v>
      </c>
    </row>
    <row r="28505" spans="1:8" x14ac:dyDescent="0.2">
      <c r="A28505">
        <v>7.1419823767500301E+17</v>
      </c>
      <c r="B28505" t="s">
        <v>57514</v>
      </c>
      <c r="C28505" t="s">
        <v>57515</v>
      </c>
      <c r="D28505" s="1">
        <v>42456.966469907406</v>
      </c>
      <c r="E28505">
        <v>8760</v>
      </c>
      <c r="F28505">
        <v>23963</v>
      </c>
    </row>
    <row r="28506" spans="1:8" x14ac:dyDescent="0.2">
      <c r="A28506">
        <v>7.1421463301657306E+17</v>
      </c>
      <c r="B28506" t="s">
        <v>57516</v>
      </c>
      <c r="C28506" t="s">
        <v>57517</v>
      </c>
      <c r="D28506" s="1">
        <v>42457.011712962965</v>
      </c>
      <c r="E28506">
        <v>6212</v>
      </c>
      <c r="F28506">
        <v>12347</v>
      </c>
      <c r="G28506" t="s">
        <v>89</v>
      </c>
    </row>
    <row r="28507" spans="1:8" x14ac:dyDescent="0.2">
      <c r="A28507">
        <v>7.1426020192752E+17</v>
      </c>
      <c r="B28507" t="s">
        <v>57518</v>
      </c>
      <c r="C28507" t="s">
        <v>57519</v>
      </c>
      <c r="D28507" s="1">
        <v>42457.137465277781</v>
      </c>
      <c r="E28507">
        <v>6134</v>
      </c>
      <c r="F28507">
        <v>19287</v>
      </c>
    </row>
    <row r="28508" spans="1:8" x14ac:dyDescent="0.2">
      <c r="A28508">
        <v>7.1426486457592205E+17</v>
      </c>
      <c r="B28508" t="s">
        <v>57520</v>
      </c>
      <c r="C28508" t="s">
        <v>57521</v>
      </c>
      <c r="D28508" s="1">
        <v>42457.150324074071</v>
      </c>
      <c r="E28508">
        <v>2751</v>
      </c>
      <c r="F28508">
        <v>7470</v>
      </c>
      <c r="G28508" t="s">
        <v>57522</v>
      </c>
      <c r="H28508" t="s">
        <v>616</v>
      </c>
    </row>
    <row r="28509" spans="1:8" x14ac:dyDescent="0.2">
      <c r="A28509">
        <v>7.1441142010492506E+17</v>
      </c>
      <c r="B28509" t="s">
        <v>57523</v>
      </c>
      <c r="C28509" t="s">
        <v>57524</v>
      </c>
      <c r="D28509" s="1">
        <v>42457.554745370369</v>
      </c>
      <c r="E28509">
        <v>3011</v>
      </c>
      <c r="F28509">
        <v>12312</v>
      </c>
      <c r="G28509" t="s">
        <v>89</v>
      </c>
    </row>
    <row r="28510" spans="1:8" x14ac:dyDescent="0.2">
      <c r="A28510">
        <v>7.1442326403931699E+17</v>
      </c>
      <c r="B28510" t="s">
        <v>57525</v>
      </c>
      <c r="C28510" t="s">
        <v>57526</v>
      </c>
      <c r="D28510" s="1">
        <v>42457.587430555555</v>
      </c>
      <c r="E28510">
        <v>3152</v>
      </c>
      <c r="F28510">
        <v>10937</v>
      </c>
      <c r="G28510" t="s">
        <v>215</v>
      </c>
    </row>
    <row r="28511" spans="1:8" x14ac:dyDescent="0.2">
      <c r="A28511">
        <v>7.1446348950340403E+17</v>
      </c>
      <c r="B28511" t="s">
        <v>57527</v>
      </c>
      <c r="C28511" t="s">
        <v>57528</v>
      </c>
      <c r="D28511" s="1">
        <v>42457.698425925926</v>
      </c>
      <c r="E28511">
        <v>3640</v>
      </c>
      <c r="F28511">
        <v>7320</v>
      </c>
    </row>
    <row r="28512" spans="1:8" x14ac:dyDescent="0.2">
      <c r="A28512">
        <v>7.1450366726156198E+17</v>
      </c>
      <c r="B28512" t="s">
        <v>57529</v>
      </c>
      <c r="C28512" t="s">
        <v>57530</v>
      </c>
      <c r="D28512" s="1">
        <v>42457.809293981481</v>
      </c>
      <c r="E28512">
        <v>7815</v>
      </c>
      <c r="F28512">
        <v>17911</v>
      </c>
    </row>
    <row r="28513" spans="1:7" x14ac:dyDescent="0.2">
      <c r="A28513">
        <v>7.1457739236744294E+17</v>
      </c>
      <c r="B28513" t="s">
        <v>57531</v>
      </c>
      <c r="C28513" t="s">
        <v>57532</v>
      </c>
      <c r="D28513" s="1">
        <v>42458.012743055559</v>
      </c>
      <c r="E28513">
        <v>3784</v>
      </c>
      <c r="F28513">
        <v>11049</v>
      </c>
    </row>
    <row r="28514" spans="1:7" x14ac:dyDescent="0.2">
      <c r="A28514">
        <v>7.1457835802208998E+17</v>
      </c>
      <c r="B28514" t="s">
        <v>57533</v>
      </c>
      <c r="C28514" t="s">
        <v>57534</v>
      </c>
      <c r="D28514" s="1">
        <v>42458.015405092592</v>
      </c>
      <c r="E28514">
        <v>3097</v>
      </c>
      <c r="F28514">
        <v>8822</v>
      </c>
      <c r="G28514" t="s">
        <v>487</v>
      </c>
    </row>
    <row r="28515" spans="1:7" x14ac:dyDescent="0.2">
      <c r="A28515">
        <v>7.1458137935125197E+17</v>
      </c>
      <c r="B28515" t="s">
        <v>57535</v>
      </c>
      <c r="C28515" t="s">
        <v>57536</v>
      </c>
      <c r="D28515" s="1">
        <v>42458.023738425924</v>
      </c>
      <c r="E28515">
        <v>5082</v>
      </c>
      <c r="F28515">
        <v>13715</v>
      </c>
    </row>
    <row r="28516" spans="1:7" x14ac:dyDescent="0.2">
      <c r="A28516">
        <v>7.1458149936280294E+17</v>
      </c>
      <c r="B28516" t="s">
        <v>57537</v>
      </c>
      <c r="C28516" t="s">
        <v>57538</v>
      </c>
      <c r="D28516" s="1">
        <v>42458.024074074077</v>
      </c>
      <c r="E28516">
        <v>2398</v>
      </c>
      <c r="F28516">
        <v>8511</v>
      </c>
      <c r="G28516" t="s">
        <v>89</v>
      </c>
    </row>
    <row r="28517" spans="1:7" x14ac:dyDescent="0.2">
      <c r="A28517">
        <v>7.1459126079171302E+17</v>
      </c>
      <c r="B28517" t="s">
        <v>57539</v>
      </c>
      <c r="C28517" t="s">
        <v>57540</v>
      </c>
      <c r="D28517" s="1">
        <v>42458.051006944443</v>
      </c>
      <c r="E28517">
        <v>3785</v>
      </c>
      <c r="F28517">
        <v>12097</v>
      </c>
    </row>
    <row r="28518" spans="1:7" x14ac:dyDescent="0.2">
      <c r="A28518">
        <v>7.1461746783911104E+17</v>
      </c>
      <c r="B28518" t="s">
        <v>57541</v>
      </c>
      <c r="C28518" t="s">
        <v>57542</v>
      </c>
      <c r="D28518" s="1">
        <v>42458.12332175926</v>
      </c>
      <c r="E28518">
        <v>4317</v>
      </c>
      <c r="F28518">
        <v>14644</v>
      </c>
    </row>
    <row r="28519" spans="1:7" x14ac:dyDescent="0.2">
      <c r="A28519">
        <v>7.1461910615103002E+17</v>
      </c>
      <c r="B28519" t="s">
        <v>57543</v>
      </c>
      <c r="C28519" t="s">
        <v>57544</v>
      </c>
      <c r="D28519" s="1">
        <v>42458.127847222226</v>
      </c>
      <c r="E28519">
        <v>4628</v>
      </c>
      <c r="F28519">
        <v>15559</v>
      </c>
    </row>
    <row r="28520" spans="1:7" x14ac:dyDescent="0.2">
      <c r="A28520">
        <v>7.1461993193819699E+17</v>
      </c>
      <c r="B28520" t="s">
        <v>57545</v>
      </c>
      <c r="C28520" t="s">
        <v>57546</v>
      </c>
      <c r="D28520" s="1">
        <v>42458.130127314813</v>
      </c>
      <c r="E28520">
        <v>8242</v>
      </c>
      <c r="F28520">
        <v>21217</v>
      </c>
    </row>
    <row r="28521" spans="1:7" x14ac:dyDescent="0.2">
      <c r="A28521">
        <v>7.1480797705261005E+17</v>
      </c>
      <c r="B28521" t="s">
        <v>57547</v>
      </c>
      <c r="C28521" t="s">
        <v>57548</v>
      </c>
      <c r="D28521" s="1">
        <v>42458.649027777778</v>
      </c>
      <c r="E28521">
        <v>4822</v>
      </c>
      <c r="F28521">
        <v>16980</v>
      </c>
      <c r="G28521" t="s">
        <v>89</v>
      </c>
    </row>
    <row r="28522" spans="1:7" x14ac:dyDescent="0.2">
      <c r="A28522">
        <v>7.1481847338224794E+17</v>
      </c>
      <c r="B28522" t="s">
        <v>57549</v>
      </c>
      <c r="C28522" t="s">
        <v>57550</v>
      </c>
      <c r="D28522" s="1">
        <v>42458.677997685183</v>
      </c>
      <c r="E28522">
        <v>6530</v>
      </c>
      <c r="F28522">
        <v>21163</v>
      </c>
    </row>
    <row r="28523" spans="1:7" x14ac:dyDescent="0.2">
      <c r="A28523">
        <v>7.1482584550494195E+17</v>
      </c>
      <c r="B28523" t="s">
        <v>57551</v>
      </c>
      <c r="C28523" t="s">
        <v>57552</v>
      </c>
      <c r="D28523" s="1">
        <v>42458.698344907411</v>
      </c>
      <c r="E28523">
        <v>3813</v>
      </c>
      <c r="F28523">
        <v>11088</v>
      </c>
      <c r="G28523" t="s">
        <v>576</v>
      </c>
    </row>
    <row r="28524" spans="1:7" x14ac:dyDescent="0.2">
      <c r="A28524">
        <v>7.1485502505551398E+17</v>
      </c>
      <c r="B28524" t="s">
        <v>57553</v>
      </c>
      <c r="C28524" t="s">
        <v>57554</v>
      </c>
      <c r="D28524" s="1">
        <v>42458.778854166667</v>
      </c>
      <c r="E28524">
        <v>5400</v>
      </c>
      <c r="F28524">
        <v>15005</v>
      </c>
    </row>
    <row r="28525" spans="1:7" x14ac:dyDescent="0.2">
      <c r="A28525">
        <v>7.1485579119971904E+17</v>
      </c>
      <c r="B28525" t="s">
        <v>57555</v>
      </c>
      <c r="C28525" t="s">
        <v>57556</v>
      </c>
      <c r="D28525" s="1">
        <v>42458.780972222223</v>
      </c>
      <c r="E28525">
        <v>4674</v>
      </c>
      <c r="F28525">
        <v>12584</v>
      </c>
    </row>
    <row r="28526" spans="1:7" x14ac:dyDescent="0.2">
      <c r="A28526">
        <v>7.1489118486750797E+17</v>
      </c>
      <c r="B28526" t="s">
        <v>57557</v>
      </c>
      <c r="C28526" t="s">
        <v>57558</v>
      </c>
      <c r="D28526" s="1">
        <v>42458.878645833334</v>
      </c>
      <c r="E28526">
        <v>9323</v>
      </c>
      <c r="F28526">
        <v>24055</v>
      </c>
    </row>
    <row r="28527" spans="1:7" x14ac:dyDescent="0.2">
      <c r="A28527">
        <v>7.1489461833321203E+17</v>
      </c>
      <c r="B28527" t="s">
        <v>57559</v>
      </c>
      <c r="C28527" t="s">
        <v>57560</v>
      </c>
      <c r="D28527" s="1">
        <v>42458.888113425928</v>
      </c>
      <c r="E28527">
        <v>5642</v>
      </c>
      <c r="F28527">
        <v>12415</v>
      </c>
    </row>
    <row r="28528" spans="1:7" x14ac:dyDescent="0.2">
      <c r="A28528">
        <v>7.1489875642093901E+17</v>
      </c>
      <c r="B28528" t="s">
        <v>57561</v>
      </c>
      <c r="C28528" t="s">
        <v>57562</v>
      </c>
      <c r="D28528" s="1">
        <v>42458.899537037039</v>
      </c>
      <c r="E28528">
        <v>11406</v>
      </c>
      <c r="F28528">
        <v>24563</v>
      </c>
    </row>
    <row r="28529" spans="1:8" x14ac:dyDescent="0.2">
      <c r="A28529">
        <v>7.1489943970657395E+17</v>
      </c>
      <c r="B28529" t="s">
        <v>57563</v>
      </c>
      <c r="C28529" t="s">
        <v>57564</v>
      </c>
      <c r="D28529" s="1">
        <v>42458.901423611111</v>
      </c>
      <c r="E28529">
        <v>5237</v>
      </c>
      <c r="F28529">
        <v>11963</v>
      </c>
    </row>
    <row r="28530" spans="1:8" x14ac:dyDescent="0.2">
      <c r="A28530">
        <v>7.1491111057556198E+17</v>
      </c>
      <c r="B28530" t="s">
        <v>57565</v>
      </c>
      <c r="C28530" t="s">
        <v>57566</v>
      </c>
      <c r="D28530" s="1">
        <v>42458.933622685188</v>
      </c>
      <c r="E28530">
        <v>4703</v>
      </c>
      <c r="F28530">
        <v>12606</v>
      </c>
      <c r="H28530" t="s">
        <v>390</v>
      </c>
    </row>
    <row r="28531" spans="1:8" x14ac:dyDescent="0.2">
      <c r="A28531">
        <v>7.1492507924784704E+17</v>
      </c>
      <c r="B28531" t="s">
        <v>57567</v>
      </c>
      <c r="C28531" t="s">
        <v>57568</v>
      </c>
      <c r="D28531" s="1">
        <v>42458.972175925926</v>
      </c>
      <c r="E28531">
        <v>2896</v>
      </c>
      <c r="F28531">
        <v>9094</v>
      </c>
    </row>
    <row r="28532" spans="1:8" x14ac:dyDescent="0.2">
      <c r="A28532">
        <v>7.1492653871465997E+17</v>
      </c>
      <c r="B28532" t="s">
        <v>57569</v>
      </c>
      <c r="C28532" t="s">
        <v>57570</v>
      </c>
      <c r="D28532" s="1">
        <v>42458.976203703707</v>
      </c>
      <c r="E28532">
        <v>6001</v>
      </c>
      <c r="F28532">
        <v>15403</v>
      </c>
      <c r="H28532" t="s">
        <v>390</v>
      </c>
    </row>
    <row r="28533" spans="1:8" x14ac:dyDescent="0.2">
      <c r="A28533">
        <v>7.1496720843945101E+17</v>
      </c>
      <c r="B28533" t="s">
        <v>57571</v>
      </c>
      <c r="C28533" t="s">
        <v>57572</v>
      </c>
      <c r="D28533" s="1">
        <v>42459.088425925926</v>
      </c>
      <c r="E28533">
        <v>7283</v>
      </c>
      <c r="F28533">
        <v>21154</v>
      </c>
      <c r="G28533" t="e">
        <f>least</f>
        <v>#NAME?</v>
      </c>
      <c r="H28533" t="s">
        <v>616</v>
      </c>
    </row>
    <row r="28534" spans="1:8" x14ac:dyDescent="0.2">
      <c r="A28534">
        <v>7.1501326046296E+17</v>
      </c>
      <c r="B28534" t="s">
        <v>57573</v>
      </c>
      <c r="C28534" t="s">
        <v>57574</v>
      </c>
      <c r="D28534" s="1">
        <v>42459.215509259258</v>
      </c>
      <c r="E28534">
        <v>3618</v>
      </c>
      <c r="F28534">
        <v>11591</v>
      </c>
      <c r="G28534" t="s">
        <v>215</v>
      </c>
    </row>
    <row r="28535" spans="1:8" x14ac:dyDescent="0.2">
      <c r="A28535">
        <v>7.1521600234736E+17</v>
      </c>
      <c r="B28535" t="s">
        <v>57575</v>
      </c>
      <c r="C28535" t="s">
        <v>57576</v>
      </c>
      <c r="D28535" s="1">
        <v>42459.774965277778</v>
      </c>
      <c r="E28535">
        <v>6025</v>
      </c>
      <c r="F28535">
        <v>15651</v>
      </c>
      <c r="H28535" t="s">
        <v>616</v>
      </c>
    </row>
    <row r="28536" spans="1:8" x14ac:dyDescent="0.2">
      <c r="A28536">
        <v>7.1522352663509402E+17</v>
      </c>
      <c r="B28536" t="s">
        <v>57577</v>
      </c>
      <c r="C28536" t="s">
        <v>57578</v>
      </c>
      <c r="D28536" s="1">
        <v>42459.795729166668</v>
      </c>
      <c r="E28536">
        <v>6533</v>
      </c>
      <c r="F28536">
        <v>15869</v>
      </c>
    </row>
    <row r="28537" spans="1:8" x14ac:dyDescent="0.2">
      <c r="A28537">
        <v>7.1528690982466304E+17</v>
      </c>
      <c r="B28537" t="s">
        <v>57579</v>
      </c>
      <c r="C28537" t="s">
        <v>57580</v>
      </c>
      <c r="D28537" s="1">
        <v>42459.970636574071</v>
      </c>
      <c r="E28537">
        <v>4224</v>
      </c>
      <c r="F28537">
        <v>12370</v>
      </c>
      <c r="G28537" t="s">
        <v>89</v>
      </c>
      <c r="H28537" t="s">
        <v>616</v>
      </c>
    </row>
    <row r="28538" spans="1:8" x14ac:dyDescent="0.2">
      <c r="A28538">
        <v>7.1529132056314598E+17</v>
      </c>
      <c r="B28538" t="s">
        <v>57581</v>
      </c>
      <c r="C28538" t="s">
        <v>57582</v>
      </c>
      <c r="D28538" s="1">
        <v>42459.982800925929</v>
      </c>
      <c r="E28538">
        <v>5349</v>
      </c>
      <c r="F28538">
        <v>14610</v>
      </c>
      <c r="H28538" t="s">
        <v>616</v>
      </c>
    </row>
    <row r="28539" spans="1:8" x14ac:dyDescent="0.2">
      <c r="A28539">
        <v>7.1536999121486605E+17</v>
      </c>
      <c r="B28539" t="s">
        <v>57583</v>
      </c>
      <c r="C28539" t="s">
        <v>57584</v>
      </c>
      <c r="D28539" s="1">
        <v>42460.199895833335</v>
      </c>
      <c r="E28539">
        <v>3950</v>
      </c>
      <c r="F28539">
        <v>13180</v>
      </c>
      <c r="G28539" t="s">
        <v>57585</v>
      </c>
    </row>
    <row r="28540" spans="1:8" x14ac:dyDescent="0.2">
      <c r="A28540">
        <v>7.1537250548624499E+17</v>
      </c>
      <c r="B28540" t="s">
        <v>57586</v>
      </c>
      <c r="C28540" t="s">
        <v>57587</v>
      </c>
      <c r="D28540" s="1">
        <v>42460.206828703704</v>
      </c>
      <c r="E28540">
        <v>5076</v>
      </c>
      <c r="F28540">
        <v>12179</v>
      </c>
      <c r="G28540" t="s">
        <v>215</v>
      </c>
    </row>
    <row r="28541" spans="1:8" x14ac:dyDescent="0.2">
      <c r="A28541">
        <v>7.1553620938511501E+17</v>
      </c>
      <c r="B28541" t="s">
        <v>57588</v>
      </c>
      <c r="C28541" t="s">
        <v>57589</v>
      </c>
      <c r="D28541" s="1">
        <v>42460.658564814818</v>
      </c>
      <c r="E28541">
        <v>5475</v>
      </c>
      <c r="F28541">
        <v>13568</v>
      </c>
      <c r="H28541" t="s">
        <v>390</v>
      </c>
    </row>
    <row r="28542" spans="1:8" x14ac:dyDescent="0.2">
      <c r="A28542">
        <v>7.1561614833575898E+17</v>
      </c>
      <c r="B28542" t="s">
        <v>57590</v>
      </c>
      <c r="C28542" t="s">
        <v>57591</v>
      </c>
      <c r="D28542" s="1">
        <v>42460.879155092596</v>
      </c>
      <c r="E28542">
        <v>7720</v>
      </c>
      <c r="F28542">
        <v>22368</v>
      </c>
      <c r="G28542" t="s">
        <v>215</v>
      </c>
    </row>
    <row r="28543" spans="1:8" x14ac:dyDescent="0.2">
      <c r="A28543">
        <v>7.1563670336969101E+17</v>
      </c>
      <c r="B28543" t="s">
        <v>57592</v>
      </c>
      <c r="C28543" t="s">
        <v>57593</v>
      </c>
      <c r="D28543" s="1">
        <v>42460.935879629629</v>
      </c>
      <c r="E28543">
        <v>4739</v>
      </c>
      <c r="F28543">
        <v>11839</v>
      </c>
      <c r="H28543" t="s">
        <v>616</v>
      </c>
    </row>
    <row r="28544" spans="1:8" x14ac:dyDescent="0.2">
      <c r="A28544">
        <v>7.1566409189373094E+17</v>
      </c>
      <c r="B28544" t="s">
        <v>57594</v>
      </c>
      <c r="C28544" t="s">
        <v>57595</v>
      </c>
      <c r="D28544" s="1">
        <v>42461.011458333334</v>
      </c>
      <c r="E28544">
        <v>4690</v>
      </c>
      <c r="F28544">
        <v>12797</v>
      </c>
      <c r="H28544" t="s">
        <v>616</v>
      </c>
    </row>
    <row r="28545" spans="1:8" x14ac:dyDescent="0.2">
      <c r="A28545">
        <v>7.1566828015391104E+17</v>
      </c>
      <c r="B28545" t="s">
        <v>57596</v>
      </c>
      <c r="C28545" t="s">
        <v>57597</v>
      </c>
      <c r="D28545" s="1">
        <v>42461.023020833331</v>
      </c>
      <c r="E28545">
        <v>4254</v>
      </c>
      <c r="F28545">
        <v>11492</v>
      </c>
      <c r="H28545" t="s">
        <v>390</v>
      </c>
    </row>
    <row r="28546" spans="1:8" x14ac:dyDescent="0.2">
      <c r="A28546">
        <v>7.1572562846568E+17</v>
      </c>
      <c r="B28546" t="s">
        <v>57598</v>
      </c>
      <c r="C28546" t="s">
        <v>57599</v>
      </c>
      <c r="D28546" s="1">
        <v>42461.181273148148</v>
      </c>
      <c r="E28546">
        <v>6091</v>
      </c>
      <c r="F28546">
        <v>13804</v>
      </c>
      <c r="H28546" t="s">
        <v>616</v>
      </c>
    </row>
    <row r="28547" spans="1:8" x14ac:dyDescent="0.2">
      <c r="A28547">
        <v>7.1575642844785805E+17</v>
      </c>
      <c r="B28547" t="s">
        <v>57600</v>
      </c>
      <c r="C28547" t="s">
        <v>57601</v>
      </c>
      <c r="D28547" s="1">
        <v>42461.266261574077</v>
      </c>
      <c r="E28547">
        <v>4742</v>
      </c>
      <c r="F28547">
        <v>13981</v>
      </c>
    </row>
    <row r="28548" spans="1:8" x14ac:dyDescent="0.2">
      <c r="A28548">
        <v>7.1575803983659405E+17</v>
      </c>
      <c r="B28548" t="s">
        <v>57602</v>
      </c>
      <c r="C28548" t="s">
        <v>57603</v>
      </c>
      <c r="D28548" s="1">
        <v>42461.27070601852</v>
      </c>
      <c r="E28548">
        <v>4394</v>
      </c>
      <c r="F28548">
        <v>12852</v>
      </c>
    </row>
    <row r="28549" spans="1:8" x14ac:dyDescent="0.2">
      <c r="A28549">
        <v>7.1590776192674995E+17</v>
      </c>
      <c r="B28549" t="s">
        <v>57604</v>
      </c>
      <c r="C28549" t="s">
        <v>57605</v>
      </c>
      <c r="D28549" s="1">
        <v>42461.683865740742</v>
      </c>
      <c r="E28549">
        <v>6161</v>
      </c>
      <c r="F28549">
        <v>16806</v>
      </c>
    </row>
    <row r="28550" spans="1:8" x14ac:dyDescent="0.2">
      <c r="A28550">
        <v>7.1590789458419699E+17</v>
      </c>
      <c r="B28550" t="s">
        <v>57606</v>
      </c>
      <c r="C28550" t="s">
        <v>57607</v>
      </c>
      <c r="D28550" s="1">
        <v>42461.684224537035</v>
      </c>
      <c r="E28550">
        <v>11060</v>
      </c>
      <c r="F28550">
        <v>29974</v>
      </c>
    </row>
    <row r="28551" spans="1:8" x14ac:dyDescent="0.2">
      <c r="A28551">
        <v>7.1597332886808499E+17</v>
      </c>
      <c r="B28551" t="s">
        <v>57608</v>
      </c>
      <c r="C28551" t="s">
        <v>57609</v>
      </c>
      <c r="D28551" s="1">
        <v>42461.864791666667</v>
      </c>
      <c r="E28551">
        <v>3236</v>
      </c>
      <c r="F28551">
        <v>8705</v>
      </c>
    </row>
    <row r="28552" spans="1:8" x14ac:dyDescent="0.2">
      <c r="A28552">
        <v>7.1598029167282906E+17</v>
      </c>
      <c r="B28552" t="s">
        <v>57610</v>
      </c>
      <c r="C28552" t="s">
        <v>57611</v>
      </c>
      <c r="D28552" s="1">
        <v>42461.884004629632</v>
      </c>
      <c r="E28552">
        <v>4201</v>
      </c>
      <c r="F28552">
        <v>10108</v>
      </c>
      <c r="H28552" t="s">
        <v>616</v>
      </c>
    </row>
    <row r="28553" spans="1:8" x14ac:dyDescent="0.2">
      <c r="A28553">
        <v>7.1601975568204506E+17</v>
      </c>
      <c r="B28553" t="s">
        <v>57612</v>
      </c>
      <c r="C28553" t="s">
        <v>57613</v>
      </c>
      <c r="D28553" s="1">
        <v>42461.992905092593</v>
      </c>
      <c r="E28553">
        <v>6294</v>
      </c>
      <c r="F28553">
        <v>13741</v>
      </c>
    </row>
    <row r="28554" spans="1:8" x14ac:dyDescent="0.2">
      <c r="A28554">
        <v>7.1602037304584102E+17</v>
      </c>
      <c r="B28554" t="s">
        <v>57614</v>
      </c>
      <c r="C28554" t="s">
        <v>57615</v>
      </c>
      <c r="D28554" s="1">
        <v>42461.994606481479</v>
      </c>
      <c r="E28554">
        <v>5159</v>
      </c>
      <c r="F28554">
        <v>13847</v>
      </c>
    </row>
    <row r="28555" spans="1:8" x14ac:dyDescent="0.2">
      <c r="A28555">
        <v>7.1603154838277299E+17</v>
      </c>
      <c r="B28555" t="s">
        <v>57616</v>
      </c>
      <c r="C28555" t="s">
        <v>57617</v>
      </c>
      <c r="D28555" s="1">
        <v>42462.025451388887</v>
      </c>
      <c r="E28555">
        <v>3315</v>
      </c>
      <c r="F28555">
        <v>10264</v>
      </c>
    </row>
    <row r="28556" spans="1:8" x14ac:dyDescent="0.2">
      <c r="A28556">
        <v>7.1607869917568205E+17</v>
      </c>
      <c r="B28556" t="s">
        <v>57618</v>
      </c>
      <c r="C28556" t="s">
        <v>57619</v>
      </c>
      <c r="D28556" s="1">
        <v>42462.155555555553</v>
      </c>
      <c r="E28556">
        <v>5431</v>
      </c>
      <c r="F28556">
        <v>19483</v>
      </c>
      <c r="G28556" t="s">
        <v>89</v>
      </c>
    </row>
    <row r="28557" spans="1:8" x14ac:dyDescent="0.2">
      <c r="A28557">
        <v>7.1608511261042598E+17</v>
      </c>
      <c r="B28557" t="s">
        <v>57620</v>
      </c>
      <c r="C28557" t="s">
        <v>57621</v>
      </c>
      <c r="D28557" s="1">
        <v>42462.173252314817</v>
      </c>
      <c r="E28557">
        <v>3486</v>
      </c>
      <c r="F28557">
        <v>12476</v>
      </c>
      <c r="G28557" t="s">
        <v>215</v>
      </c>
    </row>
    <row r="28558" spans="1:8" x14ac:dyDescent="0.2">
      <c r="A28558">
        <v>7.1608824625865101E+17</v>
      </c>
      <c r="B28558" t="s">
        <v>57622</v>
      </c>
      <c r="C28558" t="s">
        <v>57623</v>
      </c>
      <c r="D28558" s="1">
        <v>42462.181898148148</v>
      </c>
      <c r="E28558">
        <v>5733</v>
      </c>
      <c r="F28558">
        <v>17080</v>
      </c>
    </row>
    <row r="28559" spans="1:8" x14ac:dyDescent="0.2">
      <c r="A28559">
        <v>7.1622248073886899E+17</v>
      </c>
      <c r="B28559" t="s">
        <v>57624</v>
      </c>
      <c r="C28559" t="s">
        <v>57625</v>
      </c>
      <c r="D28559" s="1">
        <v>42462.552314814813</v>
      </c>
      <c r="E28559">
        <v>6939</v>
      </c>
      <c r="F28559">
        <v>20269</v>
      </c>
    </row>
    <row r="28560" spans="1:8" x14ac:dyDescent="0.2">
      <c r="A28560">
        <v>7.1634400378926605E+17</v>
      </c>
      <c r="B28560" t="s">
        <v>57626</v>
      </c>
      <c r="C28560" t="s">
        <v>57627</v>
      </c>
      <c r="D28560" s="1">
        <v>42462.887662037036</v>
      </c>
      <c r="E28560">
        <v>3387</v>
      </c>
      <c r="F28560">
        <v>8093</v>
      </c>
      <c r="H28560" t="s">
        <v>616</v>
      </c>
    </row>
    <row r="28561" spans="1:8" x14ac:dyDescent="0.2">
      <c r="A28561">
        <v>7.1635931882876902E+17</v>
      </c>
      <c r="B28561" t="s">
        <v>57628</v>
      </c>
      <c r="C28561" t="s">
        <v>57629</v>
      </c>
      <c r="D28561" s="1">
        <v>42462.929918981485</v>
      </c>
      <c r="E28561">
        <v>4246</v>
      </c>
      <c r="F28561">
        <v>11742</v>
      </c>
      <c r="G28561" t="s">
        <v>89</v>
      </c>
      <c r="H28561" t="s">
        <v>390</v>
      </c>
    </row>
    <row r="28562" spans="1:8" x14ac:dyDescent="0.2">
      <c r="A28562">
        <v>7.1636217140443494E+17</v>
      </c>
      <c r="B28562" t="s">
        <v>57630</v>
      </c>
      <c r="C28562" t="s">
        <v>57631</v>
      </c>
      <c r="D28562" s="1">
        <v>42462.937789351854</v>
      </c>
      <c r="E28562">
        <v>3271</v>
      </c>
      <c r="F28562">
        <v>11088</v>
      </c>
      <c r="G28562" t="s">
        <v>89</v>
      </c>
    </row>
    <row r="28563" spans="1:8" x14ac:dyDescent="0.2">
      <c r="A28563">
        <v>7.1636236711906906E+17</v>
      </c>
      <c r="B28563" t="s">
        <v>57632</v>
      </c>
      <c r="C28563" t="s">
        <v>57633</v>
      </c>
      <c r="D28563" s="1">
        <v>42462.938333333332</v>
      </c>
      <c r="E28563">
        <v>4111</v>
      </c>
      <c r="F28563">
        <v>11777</v>
      </c>
      <c r="G28563" t="s">
        <v>89</v>
      </c>
    </row>
    <row r="28564" spans="1:8" x14ac:dyDescent="0.2">
      <c r="A28564">
        <v>7.1641268258105306E+17</v>
      </c>
      <c r="B28564" t="s">
        <v>57634</v>
      </c>
      <c r="C28564" t="s">
        <v>57635</v>
      </c>
      <c r="D28564" s="1">
        <v>42463.077175925922</v>
      </c>
      <c r="E28564">
        <v>4148</v>
      </c>
      <c r="F28564">
        <v>12331</v>
      </c>
      <c r="H28564" t="s">
        <v>40626</v>
      </c>
    </row>
    <row r="28565" spans="1:8" x14ac:dyDescent="0.2">
      <c r="A28565">
        <v>7.1646267880234496E+17</v>
      </c>
      <c r="B28565" t="s">
        <v>57636</v>
      </c>
      <c r="C28565" t="s">
        <v>57637</v>
      </c>
      <c r="D28565" s="1">
        <v>42463.215138888889</v>
      </c>
      <c r="E28565">
        <v>2312</v>
      </c>
      <c r="F28565">
        <v>7563</v>
      </c>
      <c r="G28565" t="s">
        <v>215</v>
      </c>
      <c r="H28565" t="s">
        <v>390</v>
      </c>
    </row>
    <row r="28566" spans="1:8" x14ac:dyDescent="0.2">
      <c r="A28566">
        <v>7.1646402327391002E+17</v>
      </c>
      <c r="B28566" t="s">
        <v>57638</v>
      </c>
      <c r="C28566" t="s">
        <v>57639</v>
      </c>
      <c r="D28566" s="1">
        <v>42463.218854166669</v>
      </c>
      <c r="E28566">
        <v>4137</v>
      </c>
      <c r="F28566">
        <v>12822</v>
      </c>
      <c r="H28566" t="s">
        <v>390</v>
      </c>
    </row>
    <row r="28567" spans="1:8" x14ac:dyDescent="0.2">
      <c r="A28567">
        <v>7.1659019241350694E+17</v>
      </c>
      <c r="B28567" t="s">
        <v>57640</v>
      </c>
      <c r="C28567" t="s">
        <v>57641</v>
      </c>
      <c r="D28567" s="1">
        <v>42463.567013888889</v>
      </c>
      <c r="E28567">
        <v>2312</v>
      </c>
      <c r="F28567">
        <v>7761</v>
      </c>
      <c r="G28567" t="s">
        <v>215</v>
      </c>
    </row>
    <row r="28568" spans="1:8" x14ac:dyDescent="0.2">
      <c r="A28568">
        <v>7.1660025293404096E+17</v>
      </c>
      <c r="B28568" t="s">
        <v>57642</v>
      </c>
      <c r="C28568" t="s">
        <v>57643</v>
      </c>
      <c r="D28568" s="1">
        <v>42463.594768518517</v>
      </c>
      <c r="E28568">
        <v>1872</v>
      </c>
      <c r="F28568">
        <v>6817</v>
      </c>
      <c r="G28568" t="s">
        <v>89</v>
      </c>
    </row>
    <row r="28569" spans="1:8" x14ac:dyDescent="0.2">
      <c r="A28569">
        <v>7.1662067507153702E+17</v>
      </c>
      <c r="B28569" t="s">
        <v>57644</v>
      </c>
      <c r="C28569" t="s">
        <v>57645</v>
      </c>
      <c r="D28569" s="1">
        <v>42463.651122685187</v>
      </c>
      <c r="E28569">
        <v>2102</v>
      </c>
      <c r="F28569">
        <v>6887</v>
      </c>
      <c r="G28569" t="s">
        <v>576</v>
      </c>
    </row>
    <row r="28570" spans="1:8" x14ac:dyDescent="0.2">
      <c r="A28570">
        <v>7.1662143853547098E+17</v>
      </c>
      <c r="B28570" t="s">
        <v>57646</v>
      </c>
      <c r="C28570" t="s">
        <v>57647</v>
      </c>
      <c r="D28570" s="1">
        <v>42463.653229166666</v>
      </c>
      <c r="E28570">
        <v>5712</v>
      </c>
      <c r="F28570">
        <v>10998</v>
      </c>
      <c r="G28570" t="s">
        <v>576</v>
      </c>
      <c r="H28570" t="s">
        <v>390</v>
      </c>
    </row>
    <row r="28571" spans="1:8" x14ac:dyDescent="0.2">
      <c r="A28571">
        <v>7.1662163956432397E+17</v>
      </c>
      <c r="B28571" t="s">
        <v>57648</v>
      </c>
      <c r="C28571" t="s">
        <v>57649</v>
      </c>
      <c r="D28571" s="1">
        <v>42463.653784722221</v>
      </c>
      <c r="E28571">
        <v>2185</v>
      </c>
      <c r="F28571">
        <v>6157</v>
      </c>
      <c r="G28571" t="s">
        <v>215</v>
      </c>
      <c r="H28571" t="s">
        <v>616</v>
      </c>
    </row>
    <row r="28572" spans="1:8" x14ac:dyDescent="0.2">
      <c r="A28572">
        <v>7.1662294790191501E+17</v>
      </c>
      <c r="B28572" t="s">
        <v>57650</v>
      </c>
      <c r="C28572" t="s">
        <v>57651</v>
      </c>
      <c r="D28572" s="1">
        <v>42463.657395833332</v>
      </c>
      <c r="E28572">
        <v>4894</v>
      </c>
      <c r="F28572">
        <v>13210</v>
      </c>
      <c r="H28572" t="s">
        <v>616</v>
      </c>
    </row>
    <row r="28573" spans="1:8" x14ac:dyDescent="0.2">
      <c r="A28573">
        <v>7.1663964887384397E+17</v>
      </c>
      <c r="B28573" t="s">
        <v>57652</v>
      </c>
      <c r="C28573" t="s">
        <v>57653</v>
      </c>
      <c r="D28573" s="1">
        <v>42463.703483796293</v>
      </c>
      <c r="E28573">
        <v>4143</v>
      </c>
      <c r="F28573">
        <v>11439</v>
      </c>
      <c r="G28573" t="s">
        <v>89</v>
      </c>
      <c r="H28573" t="s">
        <v>390</v>
      </c>
    </row>
    <row r="28574" spans="1:8" x14ac:dyDescent="0.2">
      <c r="A28574">
        <v>7.1668375222791296E+17</v>
      </c>
      <c r="B28574" t="s">
        <v>57654</v>
      </c>
      <c r="C28574" t="s">
        <v>57655</v>
      </c>
      <c r="D28574" s="1">
        <v>42463.825185185182</v>
      </c>
      <c r="E28574">
        <v>5156</v>
      </c>
      <c r="F28574">
        <v>13367</v>
      </c>
      <c r="H28574" t="s">
        <v>616</v>
      </c>
    </row>
    <row r="28575" spans="1:8" x14ac:dyDescent="0.2">
      <c r="A28575">
        <v>7.1668809723745805E+17</v>
      </c>
      <c r="B28575" t="s">
        <v>57656</v>
      </c>
      <c r="C28575" t="s">
        <v>57657</v>
      </c>
      <c r="D28575" s="1">
        <v>42463.837175925924</v>
      </c>
      <c r="E28575">
        <v>3473</v>
      </c>
      <c r="F28575">
        <v>10203</v>
      </c>
      <c r="H28575" t="s">
        <v>616</v>
      </c>
    </row>
    <row r="28576" spans="1:8" x14ac:dyDescent="0.2">
      <c r="A28576">
        <v>7.1672785987691699E+17</v>
      </c>
      <c r="B28576" t="s">
        <v>57658</v>
      </c>
      <c r="C28576" t="s">
        <v>57659</v>
      </c>
      <c r="D28576" s="1">
        <v>42463.946898148148</v>
      </c>
      <c r="E28576">
        <v>3050</v>
      </c>
      <c r="F28576">
        <v>8549</v>
      </c>
      <c r="G28576" t="s">
        <v>89</v>
      </c>
      <c r="H28576" t="s">
        <v>616</v>
      </c>
    </row>
    <row r="28577" spans="1:8" x14ac:dyDescent="0.2">
      <c r="A28577">
        <v>7.1677432983742003E+17</v>
      </c>
      <c r="B28577" t="s">
        <v>57660</v>
      </c>
      <c r="C28577" t="s">
        <v>57661</v>
      </c>
      <c r="D28577" s="1">
        <v>42464.075127314813</v>
      </c>
      <c r="E28577">
        <v>1886</v>
      </c>
      <c r="F28577">
        <v>7719</v>
      </c>
      <c r="G28577" t="s">
        <v>487</v>
      </c>
    </row>
    <row r="28578" spans="1:8" x14ac:dyDescent="0.2">
      <c r="A28578">
        <v>7.1678087877755597E+17</v>
      </c>
      <c r="B28578" t="s">
        <v>57662</v>
      </c>
      <c r="C28578" t="s">
        <v>57663</v>
      </c>
      <c r="D28578" s="1">
        <v>42464.093206018515</v>
      </c>
      <c r="E28578">
        <v>2293</v>
      </c>
      <c r="F28578">
        <v>9787</v>
      </c>
      <c r="G28578" t="s">
        <v>215</v>
      </c>
      <c r="H28578" t="s">
        <v>616</v>
      </c>
    </row>
    <row r="28579" spans="1:8" x14ac:dyDescent="0.2">
      <c r="A28579">
        <v>7.1681167003158106E+17</v>
      </c>
      <c r="B28579" t="s">
        <v>57664</v>
      </c>
      <c r="C28579" t="s">
        <v>57665</v>
      </c>
      <c r="D28579" s="1">
        <v>42464.178171296298</v>
      </c>
      <c r="E28579">
        <v>4186</v>
      </c>
      <c r="F28579">
        <v>11887</v>
      </c>
      <c r="H28579" t="s">
        <v>616</v>
      </c>
    </row>
    <row r="28580" spans="1:8" x14ac:dyDescent="0.2">
      <c r="A28580">
        <v>7.1682606977764506E+17</v>
      </c>
      <c r="B28580" t="s">
        <v>57666</v>
      </c>
      <c r="C28580" t="s">
        <v>57667</v>
      </c>
      <c r="D28580" s="1">
        <v>42464.217905092592</v>
      </c>
      <c r="E28580">
        <v>4506</v>
      </c>
      <c r="F28580">
        <v>15335</v>
      </c>
    </row>
    <row r="28581" spans="1:8" x14ac:dyDescent="0.2">
      <c r="A28581">
        <v>7.1702753799036506E+17</v>
      </c>
      <c r="B28581" t="s">
        <v>57668</v>
      </c>
      <c r="C28581" t="s">
        <v>57669</v>
      </c>
      <c r="D28581" s="1">
        <v>42464.773854166669</v>
      </c>
      <c r="E28581">
        <v>2766</v>
      </c>
      <c r="F28581">
        <v>8922</v>
      </c>
      <c r="H28581" t="s">
        <v>616</v>
      </c>
    </row>
    <row r="28582" spans="1:8" x14ac:dyDescent="0.2">
      <c r="A28582">
        <v>7.1705006784092902E+17</v>
      </c>
      <c r="B28582" t="s">
        <v>57670</v>
      </c>
      <c r="C28582" t="s">
        <v>57671</v>
      </c>
      <c r="D28582" s="1">
        <v>42464.836018518516</v>
      </c>
      <c r="E28582">
        <v>1722</v>
      </c>
      <c r="F28582">
        <v>6098</v>
      </c>
      <c r="G28582" t="s">
        <v>89</v>
      </c>
    </row>
    <row r="28583" spans="1:8" x14ac:dyDescent="0.2">
      <c r="A28583">
        <v>7.1708831806889101E+17</v>
      </c>
      <c r="B28583" t="s">
        <v>57672</v>
      </c>
      <c r="C28583" t="s">
        <v>57673</v>
      </c>
      <c r="D28583" s="1">
        <v>42464.941574074073</v>
      </c>
      <c r="E28583">
        <v>3197</v>
      </c>
      <c r="F28583">
        <v>9902</v>
      </c>
      <c r="G28583" t="s">
        <v>215</v>
      </c>
      <c r="H28583" t="s">
        <v>390</v>
      </c>
    </row>
    <row r="28584" spans="1:8" x14ac:dyDescent="0.2">
      <c r="A28584">
        <v>7.17092823326064E+17</v>
      </c>
      <c r="B28584" t="s">
        <v>57674</v>
      </c>
      <c r="C28584" t="s">
        <v>57675</v>
      </c>
      <c r="D28584" s="1">
        <v>42464.954004629632</v>
      </c>
      <c r="E28584">
        <v>3781</v>
      </c>
      <c r="F28584">
        <v>10572</v>
      </c>
    </row>
    <row r="28585" spans="1:8" x14ac:dyDescent="0.2">
      <c r="A28585">
        <v>7.1709617106866099E+17</v>
      </c>
      <c r="B28585" t="s">
        <v>57676</v>
      </c>
      <c r="C28585" t="s">
        <v>57677</v>
      </c>
      <c r="D28585" s="1">
        <v>42464.963240740741</v>
      </c>
      <c r="E28585">
        <v>3201</v>
      </c>
      <c r="F28585">
        <v>9772</v>
      </c>
      <c r="H28585" t="s">
        <v>616</v>
      </c>
    </row>
    <row r="28586" spans="1:8" x14ac:dyDescent="0.2">
      <c r="A28586">
        <v>7.1714041746934899E+17</v>
      </c>
      <c r="B28586" t="s">
        <v>57678</v>
      </c>
      <c r="C28586" t="s">
        <v>57679</v>
      </c>
      <c r="D28586" s="1">
        <v>42465.085347222222</v>
      </c>
      <c r="E28586">
        <v>10288</v>
      </c>
      <c r="F28586">
        <v>18570</v>
      </c>
    </row>
    <row r="28587" spans="1:8" x14ac:dyDescent="0.2">
      <c r="A28587">
        <v>7.1715834900801101E+17</v>
      </c>
      <c r="B28587" t="s">
        <v>57680</v>
      </c>
      <c r="C28587" t="s">
        <v>57681</v>
      </c>
      <c r="D28587" s="1">
        <v>42465.134826388887</v>
      </c>
      <c r="E28587">
        <v>2459</v>
      </c>
      <c r="F28587">
        <v>8952</v>
      </c>
      <c r="G28587" t="s">
        <v>576</v>
      </c>
      <c r="H28587" t="s">
        <v>616</v>
      </c>
    </row>
    <row r="28588" spans="1:8" x14ac:dyDescent="0.2">
      <c r="A28588">
        <v>7.1717006843039706E+17</v>
      </c>
      <c r="B28588" t="s">
        <v>57682</v>
      </c>
      <c r="C28588" t="s">
        <v>57683</v>
      </c>
      <c r="D28588" s="1">
        <v>42465.167164351849</v>
      </c>
      <c r="E28588">
        <v>3160</v>
      </c>
      <c r="F28588">
        <v>9346</v>
      </c>
      <c r="G28588" t="s">
        <v>57684</v>
      </c>
    </row>
    <row r="28589" spans="1:8" x14ac:dyDescent="0.2">
      <c r="A28589">
        <v>7.1718914749709094E+17</v>
      </c>
      <c r="B28589" t="s">
        <v>57685</v>
      </c>
      <c r="C28589" t="s">
        <v>57686</v>
      </c>
      <c r="D28589" s="1">
        <v>42465.219814814816</v>
      </c>
      <c r="E28589">
        <v>5980</v>
      </c>
      <c r="F28589">
        <v>15686</v>
      </c>
      <c r="G28589" t="s">
        <v>215</v>
      </c>
      <c r="H28589" t="s">
        <v>390</v>
      </c>
    </row>
    <row r="28590" spans="1:8" x14ac:dyDescent="0.2">
      <c r="A28590">
        <v>7.1719241221342003E+17</v>
      </c>
      <c r="B28590" t="s">
        <v>57687</v>
      </c>
      <c r="C28590" t="s">
        <v>57688</v>
      </c>
      <c r="D28590" s="1">
        <v>42465.228819444441</v>
      </c>
      <c r="E28590">
        <v>6503</v>
      </c>
      <c r="F28590">
        <v>14030</v>
      </c>
    </row>
    <row r="28591" spans="1:8" x14ac:dyDescent="0.2">
      <c r="A28591">
        <v>7.1732103132143206E+17</v>
      </c>
      <c r="B28591" t="s">
        <v>57689</v>
      </c>
      <c r="C28591" t="s">
        <v>57690</v>
      </c>
      <c r="D28591" s="1">
        <v>42465.583738425928</v>
      </c>
      <c r="E28591">
        <v>7998</v>
      </c>
      <c r="F28591">
        <v>17755</v>
      </c>
      <c r="H28591" t="s">
        <v>390</v>
      </c>
    </row>
    <row r="28592" spans="1:8" x14ac:dyDescent="0.2">
      <c r="A28592">
        <v>7.1739559963356301E+17</v>
      </c>
      <c r="B28592" t="s">
        <v>57691</v>
      </c>
      <c r="C28592" t="s">
        <v>57692</v>
      </c>
      <c r="D28592" s="1">
        <v>42465.789513888885</v>
      </c>
      <c r="E28592">
        <v>3926</v>
      </c>
      <c r="F28592">
        <v>12656</v>
      </c>
    </row>
    <row r="28593" spans="1:8" x14ac:dyDescent="0.2">
      <c r="A28593">
        <v>7.1740020789859098E+17</v>
      </c>
      <c r="B28593" t="s">
        <v>57693</v>
      </c>
      <c r="C28593" t="s">
        <v>57694</v>
      </c>
      <c r="D28593" s="1">
        <v>42465.802222222221</v>
      </c>
      <c r="E28593">
        <v>2820</v>
      </c>
      <c r="F28593">
        <v>7728</v>
      </c>
      <c r="G28593" t="s">
        <v>215</v>
      </c>
    </row>
    <row r="28594" spans="1:8" x14ac:dyDescent="0.2">
      <c r="A28594">
        <v>7.1743311388278694E+17</v>
      </c>
      <c r="B28594" t="s">
        <v>57695</v>
      </c>
      <c r="C28594" t="s">
        <v>57696</v>
      </c>
      <c r="D28594" s="1">
        <v>42465.89303240741</v>
      </c>
      <c r="E28594">
        <v>2856</v>
      </c>
      <c r="F28594">
        <v>7196</v>
      </c>
      <c r="G28594" t="s">
        <v>89</v>
      </c>
    </row>
    <row r="28595" spans="1:8" x14ac:dyDescent="0.2">
      <c r="A28595">
        <v>7.1748382544670694E+17</v>
      </c>
      <c r="B28595" t="s">
        <v>57697</v>
      </c>
      <c r="C28595" t="s">
        <v>57698</v>
      </c>
      <c r="D28595" s="1">
        <v>42466.032962962963</v>
      </c>
      <c r="E28595">
        <v>3427</v>
      </c>
      <c r="F28595">
        <v>10184</v>
      </c>
      <c r="H28595" t="s">
        <v>13093</v>
      </c>
    </row>
    <row r="28596" spans="1:8" x14ac:dyDescent="0.2">
      <c r="A28596">
        <v>7.1775395917639603E+17</v>
      </c>
      <c r="B28596" t="s">
        <v>57699</v>
      </c>
      <c r="C28596" t="s">
        <v>57700</v>
      </c>
      <c r="D28596" s="1">
        <v>42466.778391203705</v>
      </c>
      <c r="E28596">
        <v>6128</v>
      </c>
      <c r="F28596">
        <v>21698</v>
      </c>
    </row>
    <row r="28597" spans="1:8" x14ac:dyDescent="0.2">
      <c r="A28597">
        <v>7.1787217778212403E+17</v>
      </c>
      <c r="B28597" t="s">
        <v>57701</v>
      </c>
      <c r="C28597" t="s">
        <v>57702</v>
      </c>
      <c r="D28597" s="1">
        <v>42467.104618055557</v>
      </c>
      <c r="E28597">
        <v>2633</v>
      </c>
      <c r="F28597">
        <v>9018</v>
      </c>
      <c r="G28597" t="s">
        <v>89</v>
      </c>
    </row>
    <row r="28598" spans="1:8" x14ac:dyDescent="0.2">
      <c r="A28598">
        <v>7.1787227456982195E+17</v>
      </c>
      <c r="B28598" t="s">
        <v>57703</v>
      </c>
      <c r="C28598" t="s">
        <v>57704</v>
      </c>
      <c r="D28598" s="1">
        <v>42467.104884259257</v>
      </c>
      <c r="E28598">
        <v>6508</v>
      </c>
      <c r="F28598">
        <v>23885</v>
      </c>
    </row>
    <row r="28599" spans="1:8" x14ac:dyDescent="0.2">
      <c r="A28599">
        <v>7.1791038349175104E+17</v>
      </c>
      <c r="B28599" t="s">
        <v>57705</v>
      </c>
      <c r="C28599" t="s">
        <v>57706</v>
      </c>
      <c r="D28599" s="1">
        <v>42467.210046296299</v>
      </c>
      <c r="E28599">
        <v>5595</v>
      </c>
      <c r="F28599">
        <v>15350</v>
      </c>
      <c r="H28599" t="s">
        <v>616</v>
      </c>
    </row>
    <row r="28600" spans="1:8" x14ac:dyDescent="0.2">
      <c r="A28600">
        <v>7.1815936903316198E+17</v>
      </c>
      <c r="B28600" t="s">
        <v>57707</v>
      </c>
      <c r="C28600" t="s">
        <v>57708</v>
      </c>
      <c r="D28600" s="1">
        <v>42467.897106481483</v>
      </c>
      <c r="E28600">
        <v>4949</v>
      </c>
      <c r="F28600">
        <v>12453</v>
      </c>
    </row>
    <row r="28601" spans="1:8" x14ac:dyDescent="0.2">
      <c r="A28601">
        <v>7.1825931419716403E+17</v>
      </c>
      <c r="B28601" t="s">
        <v>57709</v>
      </c>
      <c r="C28601" t="s">
        <v>57710</v>
      </c>
      <c r="D28601" s="1">
        <v>42468.172905092593</v>
      </c>
      <c r="E28601">
        <v>3176</v>
      </c>
      <c r="F28601">
        <v>9441</v>
      </c>
      <c r="G28601" t="s">
        <v>487</v>
      </c>
    </row>
    <row r="28602" spans="1:8" x14ac:dyDescent="0.2">
      <c r="A28602">
        <v>7.1826862401275405E+17</v>
      </c>
      <c r="B28602" t="s">
        <v>57711</v>
      </c>
      <c r="C28602" t="s">
        <v>57712</v>
      </c>
      <c r="D28602" s="1">
        <v>42468.198599537034</v>
      </c>
      <c r="E28602">
        <v>6251</v>
      </c>
      <c r="F28602">
        <v>14829</v>
      </c>
      <c r="G28602" t="s">
        <v>215</v>
      </c>
      <c r="H28602" t="s">
        <v>390</v>
      </c>
    </row>
    <row r="28603" spans="1:8" x14ac:dyDescent="0.2">
      <c r="A28603">
        <v>7.1826890617612198E+17</v>
      </c>
      <c r="B28603" t="s">
        <v>57713</v>
      </c>
      <c r="C28603" t="s">
        <v>57714</v>
      </c>
      <c r="D28603" s="1">
        <v>42468.199374999997</v>
      </c>
      <c r="E28603">
        <v>2493</v>
      </c>
      <c r="F28603">
        <v>8040</v>
      </c>
      <c r="G28603" t="s">
        <v>576</v>
      </c>
    </row>
    <row r="28604" spans="1:8" x14ac:dyDescent="0.2">
      <c r="A28604">
        <v>7.1826925587208102E+17</v>
      </c>
      <c r="B28604" t="s">
        <v>57715</v>
      </c>
      <c r="C28604" t="s">
        <v>57716</v>
      </c>
      <c r="D28604" s="1">
        <v>42468.20034722222</v>
      </c>
      <c r="E28604">
        <v>8260</v>
      </c>
      <c r="F28604">
        <v>20916</v>
      </c>
      <c r="G28604" t="s">
        <v>215</v>
      </c>
    </row>
    <row r="28605" spans="1:8" x14ac:dyDescent="0.2">
      <c r="A28605">
        <v>7.1826963481486502E+17</v>
      </c>
      <c r="B28605" t="s">
        <v>57717</v>
      </c>
      <c r="C28605" t="s">
        <v>57718</v>
      </c>
      <c r="D28605" s="1">
        <v>42468.201388888891</v>
      </c>
      <c r="E28605">
        <v>2241</v>
      </c>
      <c r="F28605">
        <v>6956</v>
      </c>
      <c r="G28605" t="s">
        <v>57719</v>
      </c>
    </row>
    <row r="28606" spans="1:8" x14ac:dyDescent="0.2">
      <c r="A28606">
        <v>7.1840890037515405E+17</v>
      </c>
      <c r="B28606" t="s">
        <v>57720</v>
      </c>
      <c r="C28606" t="s">
        <v>57721</v>
      </c>
      <c r="D28606" s="1">
        <v>42468.585682870369</v>
      </c>
      <c r="E28606">
        <v>3874</v>
      </c>
      <c r="F28606">
        <v>15248</v>
      </c>
    </row>
    <row r="28607" spans="1:8" x14ac:dyDescent="0.2">
      <c r="A28607">
        <v>7.1840954127319398E+17</v>
      </c>
      <c r="B28607" t="s">
        <v>57722</v>
      </c>
      <c r="C28607" t="s">
        <v>57723</v>
      </c>
      <c r="D28607" s="1">
        <v>42468.587453703702</v>
      </c>
      <c r="E28607">
        <v>2400</v>
      </c>
      <c r="F28607">
        <v>7084</v>
      </c>
      <c r="G28607" t="s">
        <v>215</v>
      </c>
    </row>
    <row r="28608" spans="1:8" x14ac:dyDescent="0.2">
      <c r="A28608">
        <v>7.1841025043770496E+17</v>
      </c>
      <c r="B28608" t="s">
        <v>57724</v>
      </c>
      <c r="C28608" t="s">
        <v>57725</v>
      </c>
      <c r="D28608" s="1">
        <v>42468.589409722219</v>
      </c>
      <c r="E28608">
        <v>2019</v>
      </c>
      <c r="F28608">
        <v>6297</v>
      </c>
      <c r="G28608" t="s">
        <v>546</v>
      </c>
      <c r="H28608" t="s">
        <v>616</v>
      </c>
    </row>
    <row r="28609" spans="1:8" x14ac:dyDescent="0.2">
      <c r="A28609">
        <v>7.1841093656292506E+17</v>
      </c>
      <c r="B28609" t="s">
        <v>57726</v>
      </c>
      <c r="C28609" t="s">
        <v>57727</v>
      </c>
      <c r="D28609" s="1">
        <v>42468.591307870367</v>
      </c>
      <c r="E28609">
        <v>3507</v>
      </c>
      <c r="F28609">
        <v>9081</v>
      </c>
      <c r="G28609" t="s">
        <v>57728</v>
      </c>
      <c r="H28609" t="s">
        <v>390</v>
      </c>
    </row>
    <row r="28610" spans="1:8" x14ac:dyDescent="0.2">
      <c r="A28610">
        <v>7.1851681578208794E+17</v>
      </c>
      <c r="B28610" t="s">
        <v>57729</v>
      </c>
      <c r="C28610" t="s">
        <v>57730</v>
      </c>
      <c r="D28610" s="1">
        <v>42468.883472222224</v>
      </c>
      <c r="E28610">
        <v>2905</v>
      </c>
      <c r="F28610">
        <v>7646</v>
      </c>
    </row>
    <row r="28611" spans="1:8" x14ac:dyDescent="0.2">
      <c r="A28611">
        <v>7.1851807286119194E+17</v>
      </c>
      <c r="B28611" t="s">
        <v>57731</v>
      </c>
      <c r="C28611" t="s">
        <v>57732</v>
      </c>
      <c r="D28611" s="1">
        <v>42468.886944444443</v>
      </c>
      <c r="E28611">
        <v>4882</v>
      </c>
      <c r="F28611">
        <v>10138</v>
      </c>
    </row>
    <row r="28612" spans="1:8" x14ac:dyDescent="0.2">
      <c r="A28612">
        <v>7.1853044327296998E+17</v>
      </c>
      <c r="B28612" t="s">
        <v>57733</v>
      </c>
      <c r="C28612" t="s">
        <v>57734</v>
      </c>
      <c r="D28612" s="1">
        <v>42468.921076388891</v>
      </c>
      <c r="E28612">
        <v>3410</v>
      </c>
      <c r="F28612">
        <v>9388</v>
      </c>
    </row>
    <row r="28613" spans="1:8" x14ac:dyDescent="0.2">
      <c r="A28613">
        <v>7.1854639039007104E+17</v>
      </c>
      <c r="B28613" t="s">
        <v>57735</v>
      </c>
      <c r="C28613" t="s">
        <v>57736</v>
      </c>
      <c r="D28613" s="1">
        <v>42468.965092592596</v>
      </c>
      <c r="E28613">
        <v>2651</v>
      </c>
      <c r="F28613">
        <v>7008</v>
      </c>
      <c r="G28613" t="s">
        <v>576</v>
      </c>
    </row>
    <row r="28614" spans="1:8" x14ac:dyDescent="0.2">
      <c r="A28614">
        <v>7.1861724242293901E+17</v>
      </c>
      <c r="B28614" t="s">
        <v>57737</v>
      </c>
      <c r="C28614" t="s">
        <v>57738</v>
      </c>
      <c r="D28614" s="1">
        <v>42469.160601851851</v>
      </c>
      <c r="E28614">
        <v>3741</v>
      </c>
      <c r="F28614">
        <v>10188</v>
      </c>
      <c r="G28614" t="s">
        <v>215</v>
      </c>
      <c r="H28614" t="s">
        <v>57739</v>
      </c>
    </row>
    <row r="28615" spans="1:8" x14ac:dyDescent="0.2">
      <c r="A28615">
        <v>7.1861806168370304E+17</v>
      </c>
      <c r="B28615" t="s">
        <v>57740</v>
      </c>
      <c r="C28615" t="s">
        <v>57741</v>
      </c>
      <c r="D28615" s="1">
        <v>42469.162858796299</v>
      </c>
      <c r="E28615">
        <v>3493</v>
      </c>
      <c r="F28615">
        <v>10806</v>
      </c>
      <c r="G28615" t="s">
        <v>215</v>
      </c>
    </row>
    <row r="28616" spans="1:8" x14ac:dyDescent="0.2">
      <c r="A28616">
        <v>7.1862655270407706E+17</v>
      </c>
      <c r="B28616" t="s">
        <v>57742</v>
      </c>
      <c r="C28616" t="s">
        <v>57743</v>
      </c>
      <c r="D28616" s="1">
        <v>42469.186296296299</v>
      </c>
      <c r="E28616">
        <v>1660</v>
      </c>
      <c r="F28616">
        <v>5407</v>
      </c>
      <c r="G28616" t="s">
        <v>89</v>
      </c>
      <c r="H28616" t="s">
        <v>390</v>
      </c>
    </row>
    <row r="28617" spans="1:8" x14ac:dyDescent="0.2">
      <c r="A28617">
        <v>7.1862752341701005E+17</v>
      </c>
      <c r="B28617" t="s">
        <v>57744</v>
      </c>
      <c r="C28617" t="s">
        <v>57745</v>
      </c>
      <c r="D28617" s="1">
        <v>42469.188969907409</v>
      </c>
      <c r="E28617">
        <v>3007</v>
      </c>
      <c r="F28617">
        <v>9224</v>
      </c>
      <c r="G28617" t="s">
        <v>215</v>
      </c>
      <c r="H28617" t="s">
        <v>390</v>
      </c>
    </row>
    <row r="28618" spans="1:8" x14ac:dyDescent="0.2">
      <c r="A28618">
        <v>7.1862777617836006E+17</v>
      </c>
      <c r="B28618" t="s">
        <v>57746</v>
      </c>
      <c r="C28618" t="s">
        <v>57747</v>
      </c>
      <c r="D28618" s="1">
        <v>42469.189664351848</v>
      </c>
      <c r="E28618">
        <v>1800</v>
      </c>
      <c r="F28618">
        <v>6635</v>
      </c>
      <c r="G28618" t="s">
        <v>57748</v>
      </c>
    </row>
    <row r="28619" spans="1:8" x14ac:dyDescent="0.2">
      <c r="A28619">
        <v>7.1862827218830899E+17</v>
      </c>
      <c r="B28619" t="s">
        <v>57749</v>
      </c>
      <c r="C28619" t="s">
        <v>57750</v>
      </c>
      <c r="D28619" s="1">
        <v>42469.191041666665</v>
      </c>
      <c r="E28619">
        <v>2800</v>
      </c>
      <c r="F28619">
        <v>9143</v>
      </c>
      <c r="G28619" t="s">
        <v>215</v>
      </c>
      <c r="H28619" t="s">
        <v>390</v>
      </c>
    </row>
    <row r="28620" spans="1:8" x14ac:dyDescent="0.2">
      <c r="A28620">
        <v>7.1863266605728499E+17</v>
      </c>
      <c r="B28620" t="s">
        <v>57751</v>
      </c>
      <c r="C28620" t="s">
        <v>57752</v>
      </c>
      <c r="D28620" s="1">
        <v>42469.203159722223</v>
      </c>
      <c r="E28620">
        <v>2342</v>
      </c>
      <c r="F28620">
        <v>7967</v>
      </c>
      <c r="G28620" t="s">
        <v>576</v>
      </c>
    </row>
    <row r="28621" spans="1:8" x14ac:dyDescent="0.2">
      <c r="A28621">
        <v>7.1863425510716595E+17</v>
      </c>
      <c r="B28621" t="s">
        <v>57753</v>
      </c>
      <c r="C28621" t="s">
        <v>57754</v>
      </c>
      <c r="D28621" s="1">
        <v>42469.207546296297</v>
      </c>
      <c r="E28621">
        <v>1536</v>
      </c>
      <c r="F28621">
        <v>6075</v>
      </c>
      <c r="G28621" t="s">
        <v>89</v>
      </c>
      <c r="H28621" t="s">
        <v>616</v>
      </c>
    </row>
    <row r="28622" spans="1:8" x14ac:dyDescent="0.2">
      <c r="A28622">
        <v>7.1863630158777101E+17</v>
      </c>
      <c r="B28622" t="s">
        <v>57755</v>
      </c>
      <c r="C28622" t="s">
        <v>57756</v>
      </c>
      <c r="D28622" s="1">
        <v>42469.213194444441</v>
      </c>
      <c r="E28622">
        <v>7622</v>
      </c>
      <c r="F28622">
        <v>24332</v>
      </c>
    </row>
    <row r="28623" spans="1:8" x14ac:dyDescent="0.2">
      <c r="A28623">
        <v>7.1876100606805094E+17</v>
      </c>
      <c r="B28623" t="s">
        <v>57757</v>
      </c>
      <c r="C28623" t="s">
        <v>57758</v>
      </c>
      <c r="D28623" s="1">
        <v>42469.557314814818</v>
      </c>
      <c r="E28623">
        <v>8801</v>
      </c>
      <c r="F28623">
        <v>25919</v>
      </c>
    </row>
    <row r="28624" spans="1:8" x14ac:dyDescent="0.2">
      <c r="A28624">
        <v>7.1876650719976602E+17</v>
      </c>
      <c r="B28624" t="s">
        <v>57759</v>
      </c>
      <c r="C28624" t="s">
        <v>57760</v>
      </c>
      <c r="D28624" s="1">
        <v>42469.572500000002</v>
      </c>
      <c r="E28624">
        <v>4279</v>
      </c>
      <c r="F28624">
        <v>13269</v>
      </c>
      <c r="G28624" t="s">
        <v>215</v>
      </c>
    </row>
    <row r="28625" spans="1:8" x14ac:dyDescent="0.2">
      <c r="A28625">
        <v>7.1877118575707699E+17</v>
      </c>
      <c r="B28625" t="s">
        <v>57761</v>
      </c>
      <c r="C28625" t="s">
        <v>57762</v>
      </c>
      <c r="D28625" s="1">
        <v>42469.585405092592</v>
      </c>
      <c r="E28625">
        <v>4771</v>
      </c>
      <c r="F28625">
        <v>13030</v>
      </c>
      <c r="G28625" t="s">
        <v>215</v>
      </c>
    </row>
    <row r="28626" spans="1:8" x14ac:dyDescent="0.2">
      <c r="A28626">
        <v>7.1891370511161306E+17</v>
      </c>
      <c r="B28626" t="s">
        <v>57763</v>
      </c>
      <c r="C28626" t="s">
        <v>57764</v>
      </c>
      <c r="D28626" s="1">
        <v>42469.978680555556</v>
      </c>
      <c r="E28626">
        <v>5583</v>
      </c>
      <c r="F28626">
        <v>18115</v>
      </c>
      <c r="G28626" t="s">
        <v>89</v>
      </c>
      <c r="H28626" t="s">
        <v>390</v>
      </c>
    </row>
    <row r="28627" spans="1:8" x14ac:dyDescent="0.2">
      <c r="A28627">
        <v>7.1899294819357005E+17</v>
      </c>
      <c r="B28627" t="s">
        <v>57765</v>
      </c>
      <c r="C28627" t="s">
        <v>57766</v>
      </c>
      <c r="D28627" s="1">
        <v>42470.19734953704</v>
      </c>
      <c r="E28627">
        <v>1848</v>
      </c>
      <c r="F28627">
        <v>4618</v>
      </c>
      <c r="G28627" t="s">
        <v>215</v>
      </c>
    </row>
    <row r="28628" spans="1:8" x14ac:dyDescent="0.2">
      <c r="A28628">
        <v>7.1899334519702694E+17</v>
      </c>
      <c r="B28628" t="s">
        <v>57767</v>
      </c>
      <c r="C28628" t="s">
        <v>57768</v>
      </c>
      <c r="D28628" s="1">
        <v>42470.198449074072</v>
      </c>
      <c r="E28628">
        <v>5159</v>
      </c>
      <c r="F28628">
        <v>13992</v>
      </c>
      <c r="G28628" t="s">
        <v>215</v>
      </c>
    </row>
    <row r="28629" spans="1:8" x14ac:dyDescent="0.2">
      <c r="A28629">
        <v>7.1899373934836096E+17</v>
      </c>
      <c r="B28629" t="s">
        <v>57769</v>
      </c>
      <c r="C28629" t="s">
        <v>57770</v>
      </c>
      <c r="D28629" s="1">
        <v>42470.199537037035</v>
      </c>
      <c r="E28629">
        <v>1779</v>
      </c>
      <c r="F28629">
        <v>5250</v>
      </c>
      <c r="G28629" t="s">
        <v>487</v>
      </c>
    </row>
    <row r="28630" spans="1:8" x14ac:dyDescent="0.2">
      <c r="A28630">
        <v>7.1899694310037504E+17</v>
      </c>
      <c r="B28630" t="s">
        <v>57771</v>
      </c>
      <c r="C28630" t="s">
        <v>57772</v>
      </c>
      <c r="D28630" s="1">
        <v>42470.208379629628</v>
      </c>
      <c r="E28630">
        <v>2201</v>
      </c>
      <c r="F28630">
        <v>6886</v>
      </c>
      <c r="G28630" t="s">
        <v>487</v>
      </c>
    </row>
    <row r="28631" spans="1:8" x14ac:dyDescent="0.2">
      <c r="A28631">
        <v>7.1899752892302106E+17</v>
      </c>
      <c r="B28631" t="s">
        <v>57773</v>
      </c>
      <c r="C28631" t="s">
        <v>57774</v>
      </c>
      <c r="D28631" s="1">
        <v>42470.209988425922</v>
      </c>
      <c r="E28631">
        <v>2303</v>
      </c>
      <c r="F28631">
        <v>7290</v>
      </c>
      <c r="G28631" t="s">
        <v>576</v>
      </c>
    </row>
    <row r="28632" spans="1:8" x14ac:dyDescent="0.2">
      <c r="A28632">
        <v>7.1899767674706701E+17</v>
      </c>
      <c r="B28632" t="s">
        <v>57775</v>
      </c>
      <c r="C28632" t="s">
        <v>57776</v>
      </c>
      <c r="D28632" s="1">
        <v>42470.210405092592</v>
      </c>
      <c r="E28632">
        <v>2847</v>
      </c>
      <c r="F28632">
        <v>8703</v>
      </c>
      <c r="G28632" t="s">
        <v>215</v>
      </c>
      <c r="H28632" t="s">
        <v>390</v>
      </c>
    </row>
    <row r="28633" spans="1:8" x14ac:dyDescent="0.2">
      <c r="A28633">
        <v>7.1899817031597594E+17</v>
      </c>
      <c r="B28633" t="s">
        <v>57777</v>
      </c>
      <c r="C28633" t="s">
        <v>57778</v>
      </c>
      <c r="D28633" s="1">
        <v>42470.211759259262</v>
      </c>
      <c r="E28633">
        <v>3008</v>
      </c>
      <c r="F28633">
        <v>8644</v>
      </c>
      <c r="G28633" t="s">
        <v>89</v>
      </c>
    </row>
    <row r="28634" spans="1:8" x14ac:dyDescent="0.2">
      <c r="A28634">
        <v>7.18998304810512E+17</v>
      </c>
      <c r="B28634" t="s">
        <v>57779</v>
      </c>
      <c r="C28634" t="s">
        <v>57780</v>
      </c>
      <c r="D28634" s="1">
        <v>42470.212129629632</v>
      </c>
      <c r="E28634">
        <v>3752</v>
      </c>
      <c r="F28634">
        <v>10369</v>
      </c>
      <c r="G28634" t="s">
        <v>215</v>
      </c>
    </row>
    <row r="28635" spans="1:8" x14ac:dyDescent="0.2">
      <c r="A28635">
        <v>7.1899951228348403E+17</v>
      </c>
      <c r="B28635" t="s">
        <v>57781</v>
      </c>
      <c r="C28635" t="s">
        <v>57782</v>
      </c>
      <c r="D28635" s="1">
        <v>42470.215462962966</v>
      </c>
      <c r="E28635">
        <v>4299</v>
      </c>
      <c r="F28635">
        <v>10971</v>
      </c>
      <c r="G28635" t="s">
        <v>576</v>
      </c>
    </row>
    <row r="28636" spans="1:8" x14ac:dyDescent="0.2">
      <c r="A28636">
        <v>7.1900132975936294E+17</v>
      </c>
      <c r="B28636" t="s">
        <v>57783</v>
      </c>
      <c r="C28636" t="s">
        <v>57784</v>
      </c>
      <c r="D28636" s="1">
        <v>42470.220486111109</v>
      </c>
      <c r="E28636">
        <v>2209</v>
      </c>
      <c r="F28636">
        <v>7276</v>
      </c>
      <c r="G28636" t="s">
        <v>215</v>
      </c>
      <c r="H28636" t="s">
        <v>13093</v>
      </c>
    </row>
    <row r="28637" spans="1:8" x14ac:dyDescent="0.2">
      <c r="A28637">
        <v>7.1912417290399706E+17</v>
      </c>
      <c r="B28637" t="s">
        <v>57785</v>
      </c>
      <c r="C28637" t="s">
        <v>57786</v>
      </c>
      <c r="D28637" s="1">
        <v>42470.559467592589</v>
      </c>
      <c r="E28637">
        <v>1772</v>
      </c>
      <c r="F28637">
        <v>5899</v>
      </c>
      <c r="G28637" t="s">
        <v>546</v>
      </c>
    </row>
    <row r="28638" spans="1:8" x14ac:dyDescent="0.2">
      <c r="A28638">
        <v>7.1912522572882701E+17</v>
      </c>
      <c r="B28638" t="s">
        <v>57787</v>
      </c>
      <c r="C28638" t="s">
        <v>57788</v>
      </c>
      <c r="D28638" s="1">
        <v>42470.562372685185</v>
      </c>
      <c r="E28638">
        <v>3054</v>
      </c>
      <c r="F28638">
        <v>7365</v>
      </c>
      <c r="G28638" t="s">
        <v>52150</v>
      </c>
    </row>
    <row r="28639" spans="1:8" x14ac:dyDescent="0.2">
      <c r="A28639">
        <v>7.1915808368406899E+17</v>
      </c>
      <c r="B28639" t="s">
        <v>57789</v>
      </c>
      <c r="C28639" t="s">
        <v>57790</v>
      </c>
      <c r="D28639" s="1">
        <v>42470.653043981481</v>
      </c>
      <c r="E28639">
        <v>4426</v>
      </c>
      <c r="F28639">
        <v>12287</v>
      </c>
      <c r="G28639" t="s">
        <v>89</v>
      </c>
    </row>
    <row r="28640" spans="1:8" x14ac:dyDescent="0.2">
      <c r="A28640">
        <v>7.1915999083408102E+17</v>
      </c>
      <c r="B28640" t="s">
        <v>57791</v>
      </c>
      <c r="C28640" t="s">
        <v>57792</v>
      </c>
      <c r="D28640" s="1">
        <v>42470.65829861111</v>
      </c>
      <c r="E28640">
        <v>8399</v>
      </c>
      <c r="F28640">
        <v>22586</v>
      </c>
    </row>
    <row r="28641" spans="1:8" x14ac:dyDescent="0.2">
      <c r="A28641">
        <v>7.1924451792957798E+17</v>
      </c>
      <c r="B28641" t="s">
        <v>57793</v>
      </c>
      <c r="C28641" t="s">
        <v>57794</v>
      </c>
      <c r="D28641" s="1">
        <v>42470.891550925924</v>
      </c>
      <c r="E28641">
        <v>2945</v>
      </c>
      <c r="F28641">
        <v>7187</v>
      </c>
      <c r="H28641" t="s">
        <v>616</v>
      </c>
    </row>
    <row r="28642" spans="1:8" x14ac:dyDescent="0.2">
      <c r="A28642">
        <v>7.1932128830148595E+17</v>
      </c>
      <c r="B28642" t="s">
        <v>57795</v>
      </c>
      <c r="C28642" t="s">
        <v>57796</v>
      </c>
      <c r="D28642" s="1">
        <v>42471.103402777779</v>
      </c>
      <c r="E28642">
        <v>8713</v>
      </c>
      <c r="F28642">
        <v>23734</v>
      </c>
    </row>
    <row r="28643" spans="1:8" x14ac:dyDescent="0.2">
      <c r="A28643">
        <v>7.1932683453877798E+17</v>
      </c>
      <c r="B28643" t="s">
        <v>57797</v>
      </c>
      <c r="C28643" t="s">
        <v>57798</v>
      </c>
      <c r="D28643" s="1">
        <v>42471.118703703702</v>
      </c>
      <c r="E28643">
        <v>9451</v>
      </c>
      <c r="F28643">
        <v>22616</v>
      </c>
    </row>
    <row r="28644" spans="1:8" x14ac:dyDescent="0.2">
      <c r="A28644">
        <v>7.1947634057609997E+17</v>
      </c>
      <c r="B28644" t="s">
        <v>57799</v>
      </c>
      <c r="C28644" t="s">
        <v>57800</v>
      </c>
      <c r="D28644" s="1">
        <v>42471.531261574077</v>
      </c>
      <c r="E28644">
        <v>1302</v>
      </c>
      <c r="F28644">
        <v>6182</v>
      </c>
      <c r="G28644" t="s">
        <v>89</v>
      </c>
    </row>
    <row r="28645" spans="1:8" x14ac:dyDescent="0.2">
      <c r="A28645">
        <v>7.1948445555616102E+17</v>
      </c>
      <c r="B28645" t="s">
        <v>57801</v>
      </c>
      <c r="C28645" t="s">
        <v>57802</v>
      </c>
      <c r="D28645" s="1">
        <v>42471.553657407407</v>
      </c>
      <c r="E28645">
        <v>3355</v>
      </c>
      <c r="F28645">
        <v>8917</v>
      </c>
      <c r="G28645" t="e">
        <f>_xlfn.SINGLE( _xlfn.SINGLE( _xlfn.SINGLE(ThePatriot143)))</f>
        <v>#NAME?</v>
      </c>
    </row>
    <row r="28646" spans="1:8" x14ac:dyDescent="0.2">
      <c r="A28646">
        <v>7.1948471318283802E+17</v>
      </c>
      <c r="B28646" t="s">
        <v>57803</v>
      </c>
      <c r="C28646" t="s">
        <v>57804</v>
      </c>
      <c r="D28646" s="1">
        <v>42471.554363425923</v>
      </c>
      <c r="E28646">
        <v>2071</v>
      </c>
      <c r="F28646">
        <v>7571</v>
      </c>
      <c r="G28646" t="s">
        <v>215</v>
      </c>
      <c r="H28646" t="s">
        <v>390</v>
      </c>
    </row>
    <row r="28647" spans="1:8" x14ac:dyDescent="0.2">
      <c r="A28647">
        <v>7.1948482283458099E+17</v>
      </c>
      <c r="B28647" t="s">
        <v>57805</v>
      </c>
      <c r="C28647" t="s">
        <v>57806</v>
      </c>
      <c r="D28647" s="1">
        <v>42471.554664351854</v>
      </c>
      <c r="E28647">
        <v>1676</v>
      </c>
      <c r="F28647">
        <v>6753</v>
      </c>
      <c r="G28647" t="s">
        <v>215</v>
      </c>
    </row>
    <row r="28648" spans="1:8" x14ac:dyDescent="0.2">
      <c r="A28648">
        <v>7.1950054065745894E+17</v>
      </c>
      <c r="B28648" t="s">
        <v>57807</v>
      </c>
      <c r="C28648" t="s">
        <v>57808</v>
      </c>
      <c r="D28648" s="1">
        <v>42471.598043981481</v>
      </c>
      <c r="E28648">
        <v>1929</v>
      </c>
      <c r="F28648">
        <v>6937</v>
      </c>
      <c r="G28648" t="s">
        <v>576</v>
      </c>
    </row>
    <row r="28649" spans="1:8" x14ac:dyDescent="0.2">
      <c r="A28649">
        <v>7.1954802287148198E+17</v>
      </c>
      <c r="B28649" t="s">
        <v>57809</v>
      </c>
      <c r="C28649" t="s">
        <v>57810</v>
      </c>
      <c r="D28649" s="1">
        <v>42471.729062500002</v>
      </c>
      <c r="E28649">
        <v>5934</v>
      </c>
      <c r="F28649">
        <v>12546</v>
      </c>
    </row>
    <row r="28650" spans="1:8" x14ac:dyDescent="0.2">
      <c r="A28650">
        <v>7.1962629524886298E+17</v>
      </c>
      <c r="B28650" t="s">
        <v>57811</v>
      </c>
      <c r="C28650" t="s">
        <v>57812</v>
      </c>
      <c r="D28650" s="1">
        <v>42471.945057870369</v>
      </c>
      <c r="E28650">
        <v>4327</v>
      </c>
      <c r="F28650">
        <v>7316</v>
      </c>
    </row>
    <row r="28651" spans="1:8" x14ac:dyDescent="0.2">
      <c r="A28651">
        <v>7.1963078049912806E+17</v>
      </c>
      <c r="B28651" t="s">
        <v>57813</v>
      </c>
      <c r="C28651" t="s">
        <v>57814</v>
      </c>
      <c r="D28651" s="1">
        <v>42471.957430555558</v>
      </c>
      <c r="E28651">
        <v>3609</v>
      </c>
      <c r="F28651">
        <v>9685</v>
      </c>
      <c r="G28651" t="s">
        <v>89</v>
      </c>
    </row>
    <row r="28652" spans="1:8" x14ac:dyDescent="0.2">
      <c r="A28652">
        <v>7.19630850716E+17</v>
      </c>
      <c r="B28652" t="s">
        <v>57815</v>
      </c>
      <c r="C28652" t="s">
        <v>57816</v>
      </c>
      <c r="D28652" s="1">
        <v>42471.957627314812</v>
      </c>
      <c r="E28652">
        <v>2840</v>
      </c>
      <c r="F28652">
        <v>11384</v>
      </c>
    </row>
    <row r="28653" spans="1:8" x14ac:dyDescent="0.2">
      <c r="A28653">
        <v>7.1964813222569894E+17</v>
      </c>
      <c r="B28653" t="s">
        <v>57817</v>
      </c>
      <c r="C28653" t="s">
        <v>57818</v>
      </c>
      <c r="D28653" s="1">
        <v>42472.005312499998</v>
      </c>
      <c r="E28653">
        <v>3156</v>
      </c>
      <c r="F28653">
        <v>7385</v>
      </c>
      <c r="G28653" t="s">
        <v>576</v>
      </c>
    </row>
    <row r="28654" spans="1:8" x14ac:dyDescent="0.2">
      <c r="A28654">
        <v>7.1965864084872294E+17</v>
      </c>
      <c r="B28654" t="s">
        <v>57819</v>
      </c>
      <c r="C28654" t="s">
        <v>57820</v>
      </c>
      <c r="D28654" s="1">
        <v>42472.034317129626</v>
      </c>
      <c r="E28654">
        <v>2055</v>
      </c>
      <c r="F28654">
        <v>6900</v>
      </c>
      <c r="H28654" t="s">
        <v>616</v>
      </c>
    </row>
    <row r="28655" spans="1:8" x14ac:dyDescent="0.2">
      <c r="A28655">
        <v>7.19662034573504E+17</v>
      </c>
      <c r="B28655" t="s">
        <v>57821</v>
      </c>
      <c r="C28655" t="s">
        <v>57822</v>
      </c>
      <c r="D28655" s="1">
        <v>42472.043680555558</v>
      </c>
      <c r="E28655">
        <v>2355</v>
      </c>
      <c r="F28655">
        <v>6695</v>
      </c>
      <c r="H28655" t="s">
        <v>616</v>
      </c>
    </row>
    <row r="28656" spans="1:8" x14ac:dyDescent="0.2">
      <c r="A28656">
        <v>7.1969940343558502E+17</v>
      </c>
      <c r="B28656" t="s">
        <v>57823</v>
      </c>
      <c r="C28656" t="s">
        <v>57824</v>
      </c>
      <c r="D28656" s="1">
        <v>42472.146793981483</v>
      </c>
      <c r="E28656">
        <v>4487</v>
      </c>
      <c r="F28656">
        <v>12246</v>
      </c>
      <c r="H28656" t="s">
        <v>616</v>
      </c>
    </row>
    <row r="28657" spans="1:8" x14ac:dyDescent="0.2">
      <c r="A28657">
        <v>7.1983067976527002E+17</v>
      </c>
      <c r="B28657" t="s">
        <v>57825</v>
      </c>
      <c r="C28657" t="s">
        <v>57826</v>
      </c>
      <c r="D28657" s="1">
        <v>42472.509050925924</v>
      </c>
      <c r="E28657">
        <v>5190</v>
      </c>
      <c r="F28657">
        <v>13557</v>
      </c>
      <c r="H28657" t="s">
        <v>616</v>
      </c>
    </row>
    <row r="28658" spans="1:8" x14ac:dyDescent="0.2">
      <c r="A28658">
        <v>7.1991872593637299E+17</v>
      </c>
      <c r="B28658" t="s">
        <v>57827</v>
      </c>
      <c r="C28658" t="s">
        <v>57828</v>
      </c>
      <c r="D28658" s="1">
        <v>42472.752013888887</v>
      </c>
      <c r="E28658">
        <v>5182</v>
      </c>
      <c r="F28658">
        <v>15975</v>
      </c>
      <c r="H28658" t="s">
        <v>616</v>
      </c>
    </row>
    <row r="28659" spans="1:8" x14ac:dyDescent="0.2">
      <c r="A28659">
        <v>7.1992061021061504E+17</v>
      </c>
      <c r="B28659" t="s">
        <v>57829</v>
      </c>
      <c r="C28659" t="s">
        <v>57830</v>
      </c>
      <c r="D28659" s="1">
        <v>42472.757210648146</v>
      </c>
      <c r="E28659">
        <v>6178</v>
      </c>
      <c r="F28659">
        <v>16165</v>
      </c>
      <c r="H28659" t="s">
        <v>616</v>
      </c>
    </row>
    <row r="28660" spans="1:8" x14ac:dyDescent="0.2">
      <c r="A28660">
        <v>7.2001248417481101E+17</v>
      </c>
      <c r="B28660" t="s">
        <v>57831</v>
      </c>
      <c r="C28660" t="s">
        <v>57832</v>
      </c>
      <c r="D28660" s="1">
        <v>42473.010740740741</v>
      </c>
      <c r="E28660">
        <v>3290</v>
      </c>
      <c r="F28660">
        <v>10276</v>
      </c>
      <c r="H28660" t="s">
        <v>390</v>
      </c>
    </row>
    <row r="28661" spans="1:8" x14ac:dyDescent="0.2">
      <c r="A28661">
        <v>7.2009759420726797E+17</v>
      </c>
      <c r="B28661" t="s">
        <v>57833</v>
      </c>
      <c r="C28661" t="s">
        <v>57834</v>
      </c>
      <c r="D28661" s="1">
        <v>42473.24559027778</v>
      </c>
      <c r="E28661">
        <v>2260</v>
      </c>
      <c r="F28661">
        <v>10124</v>
      </c>
      <c r="G28661" t="s">
        <v>89</v>
      </c>
    </row>
    <row r="28662" spans="1:8" x14ac:dyDescent="0.2">
      <c r="A28662">
        <v>7.20116836617072E+17</v>
      </c>
      <c r="B28662" t="s">
        <v>57835</v>
      </c>
      <c r="C28662" t="s">
        <v>57836</v>
      </c>
      <c r="D28662" s="1">
        <v>42473.298692129632</v>
      </c>
      <c r="E28662">
        <v>2898</v>
      </c>
      <c r="F28662">
        <v>8806</v>
      </c>
      <c r="H28662" t="s">
        <v>616</v>
      </c>
    </row>
    <row r="28663" spans="1:8" x14ac:dyDescent="0.2">
      <c r="A28663">
        <v>7.2011723182115597E+17</v>
      </c>
      <c r="B28663" t="s">
        <v>57837</v>
      </c>
      <c r="C28663" t="s">
        <v>57838</v>
      </c>
      <c r="D28663" s="1">
        <v>42473.299780092595</v>
      </c>
      <c r="E28663">
        <v>3170</v>
      </c>
      <c r="F28663">
        <v>9244</v>
      </c>
      <c r="H28663" t="s">
        <v>616</v>
      </c>
    </row>
    <row r="28664" spans="1:8" x14ac:dyDescent="0.2">
      <c r="A28664">
        <v>7.2024734419782003E+17</v>
      </c>
      <c r="B28664" t="s">
        <v>57839</v>
      </c>
      <c r="C28664" t="s">
        <v>57840</v>
      </c>
      <c r="D28664" s="1">
        <v>42473.658831018518</v>
      </c>
      <c r="E28664">
        <v>3071</v>
      </c>
      <c r="F28664">
        <v>8650</v>
      </c>
      <c r="H28664" t="s">
        <v>616</v>
      </c>
    </row>
    <row r="28665" spans="1:8" x14ac:dyDescent="0.2">
      <c r="A28665">
        <v>7.2041789369603994E+17</v>
      </c>
      <c r="B28665" t="s">
        <v>57841</v>
      </c>
      <c r="C28665" t="s">
        <v>57842</v>
      </c>
      <c r="D28665" s="1">
        <v>42474.12945601852</v>
      </c>
      <c r="E28665">
        <v>2816</v>
      </c>
      <c r="F28665">
        <v>9831</v>
      </c>
      <c r="G28665" t="s">
        <v>215</v>
      </c>
      <c r="H28665" t="s">
        <v>390</v>
      </c>
    </row>
    <row r="28666" spans="1:8" x14ac:dyDescent="0.2">
      <c r="A28666">
        <v>7.2045817869833805E+17</v>
      </c>
      <c r="B28666" t="s">
        <v>57843</v>
      </c>
      <c r="C28666" t="s">
        <v>57844</v>
      </c>
      <c r="D28666" s="1">
        <v>42474.240613425929</v>
      </c>
      <c r="E28666">
        <v>5720</v>
      </c>
      <c r="F28666">
        <v>14644</v>
      </c>
    </row>
    <row r="28667" spans="1:8" x14ac:dyDescent="0.2">
      <c r="A28667">
        <v>7.2046006595898906E+17</v>
      </c>
      <c r="B28667" t="s">
        <v>57845</v>
      </c>
      <c r="C28667" t="s">
        <v>57846</v>
      </c>
      <c r="D28667" s="1">
        <v>42474.245821759258</v>
      </c>
      <c r="E28667">
        <v>5688</v>
      </c>
      <c r="F28667">
        <v>16704</v>
      </c>
    </row>
    <row r="28668" spans="1:8" x14ac:dyDescent="0.2">
      <c r="A28668">
        <v>7.2046454037537498E+17</v>
      </c>
      <c r="B28668" t="s">
        <v>57847</v>
      </c>
      <c r="C28668" t="s">
        <v>57848</v>
      </c>
      <c r="D28668" s="1">
        <v>42474.258171296293</v>
      </c>
      <c r="E28668">
        <v>5880</v>
      </c>
      <c r="F28668">
        <v>14391</v>
      </c>
    </row>
    <row r="28669" spans="1:8" x14ac:dyDescent="0.2">
      <c r="A28669">
        <v>7.2047349618749798E+17</v>
      </c>
      <c r="B28669" t="s">
        <v>57849</v>
      </c>
      <c r="C28669" t="s">
        <v>57850</v>
      </c>
      <c r="D28669" s="1">
        <v>42474.282881944448</v>
      </c>
      <c r="E28669">
        <v>3991</v>
      </c>
      <c r="F28669">
        <v>12267</v>
      </c>
      <c r="H28669" t="s">
        <v>616</v>
      </c>
    </row>
    <row r="28670" spans="1:8" x14ac:dyDescent="0.2">
      <c r="A28670">
        <v>7.20671808861696E+17</v>
      </c>
      <c r="B28670" t="s">
        <v>57851</v>
      </c>
      <c r="C28670" t="s">
        <v>57852</v>
      </c>
      <c r="D28670" s="1">
        <v>42474.830127314817</v>
      </c>
      <c r="E28670">
        <v>3041</v>
      </c>
      <c r="F28670">
        <v>7485</v>
      </c>
      <c r="H28670" t="s">
        <v>616</v>
      </c>
    </row>
    <row r="28671" spans="1:8" x14ac:dyDescent="0.2">
      <c r="A28671">
        <v>7.2082160306452403E+17</v>
      </c>
      <c r="B28671" t="s">
        <v>57853</v>
      </c>
      <c r="C28671" t="s">
        <v>57854</v>
      </c>
      <c r="D28671" s="1">
        <v>42475.243483796294</v>
      </c>
      <c r="E28671">
        <v>4478</v>
      </c>
      <c r="F28671">
        <v>10494</v>
      </c>
    </row>
    <row r="28672" spans="1:8" x14ac:dyDescent="0.2">
      <c r="A28672">
        <v>7.2108367838700301E+17</v>
      </c>
      <c r="B28672" t="s">
        <v>57855</v>
      </c>
      <c r="C28672" t="s">
        <v>57856</v>
      </c>
      <c r="D28672" s="1">
        <v>42475.966666666667</v>
      </c>
      <c r="E28672">
        <v>4706</v>
      </c>
      <c r="F28672">
        <v>13011</v>
      </c>
      <c r="H28672" t="s">
        <v>390</v>
      </c>
    </row>
    <row r="28673" spans="1:8" x14ac:dyDescent="0.2">
      <c r="A28673">
        <v>7.2109390452792499E+17</v>
      </c>
      <c r="B28673" t="s">
        <v>57857</v>
      </c>
      <c r="C28673" t="s">
        <v>57858</v>
      </c>
      <c r="D28673" s="1">
        <v>42475.994884259257</v>
      </c>
      <c r="E28673">
        <v>3196</v>
      </c>
      <c r="F28673">
        <v>9367</v>
      </c>
      <c r="G28673" t="s">
        <v>89</v>
      </c>
      <c r="H28673" t="s">
        <v>390</v>
      </c>
    </row>
    <row r="28674" spans="1:8" x14ac:dyDescent="0.2">
      <c r="A28674">
        <v>7.2114084352504998E+17</v>
      </c>
      <c r="B28674" t="s">
        <v>57859</v>
      </c>
      <c r="C28674" t="s">
        <v>57860</v>
      </c>
      <c r="D28674" s="1">
        <v>42476.124409722222</v>
      </c>
      <c r="E28674">
        <v>1903</v>
      </c>
      <c r="F28674">
        <v>5320</v>
      </c>
      <c r="H28674" t="s">
        <v>616</v>
      </c>
    </row>
    <row r="28675" spans="1:8" x14ac:dyDescent="0.2">
      <c r="A28675">
        <v>7.2114468964731597E+17</v>
      </c>
      <c r="B28675" t="s">
        <v>57861</v>
      </c>
      <c r="C28675" t="s">
        <v>57862</v>
      </c>
      <c r="D28675" s="1">
        <v>42476.135023148148</v>
      </c>
      <c r="E28675">
        <v>1859</v>
      </c>
      <c r="F28675">
        <v>7010</v>
      </c>
      <c r="G28675" t="s">
        <v>215</v>
      </c>
    </row>
    <row r="28676" spans="1:8" x14ac:dyDescent="0.2">
      <c r="A28676">
        <v>7.2114495319224704E+17</v>
      </c>
      <c r="B28676" t="s">
        <v>57863</v>
      </c>
      <c r="C28676" t="s">
        <v>57864</v>
      </c>
      <c r="D28676" s="1">
        <v>42476.135752314818</v>
      </c>
      <c r="E28676">
        <v>4383</v>
      </c>
      <c r="F28676">
        <v>13778</v>
      </c>
      <c r="G28676" t="s">
        <v>215</v>
      </c>
    </row>
    <row r="28677" spans="1:8" x14ac:dyDescent="0.2">
      <c r="A28677">
        <v>7.2114556397093606E+17</v>
      </c>
      <c r="B28677" t="s">
        <v>57865</v>
      </c>
      <c r="C28677" t="s">
        <v>57866</v>
      </c>
      <c r="D28677" s="1">
        <v>42476.137442129628</v>
      </c>
      <c r="E28677">
        <v>1378</v>
      </c>
      <c r="F28677">
        <v>4825</v>
      </c>
      <c r="G28677" t="s">
        <v>546</v>
      </c>
    </row>
    <row r="28678" spans="1:8" x14ac:dyDescent="0.2">
      <c r="A28678">
        <v>7.2130618986741299E+17</v>
      </c>
      <c r="B28678" t="s">
        <v>57867</v>
      </c>
      <c r="C28678" t="s">
        <v>57868</v>
      </c>
      <c r="D28678" s="1">
        <v>42476.580682870372</v>
      </c>
      <c r="E28678">
        <v>2267</v>
      </c>
      <c r="F28678">
        <v>7512</v>
      </c>
      <c r="G28678" t="s">
        <v>487</v>
      </c>
    </row>
    <row r="28679" spans="1:8" x14ac:dyDescent="0.2">
      <c r="A28679">
        <v>7.2130725747299904E+17</v>
      </c>
      <c r="B28679" t="s">
        <v>57869</v>
      </c>
      <c r="C28679" t="s">
        <v>57870</v>
      </c>
      <c r="D28679" s="1">
        <v>42476.583634259259</v>
      </c>
      <c r="E28679">
        <v>2152</v>
      </c>
      <c r="F28679">
        <v>8210</v>
      </c>
      <c r="G28679" t="s">
        <v>89</v>
      </c>
    </row>
    <row r="28680" spans="1:8" x14ac:dyDescent="0.2">
      <c r="A28680">
        <v>7.2134455920524403E+17</v>
      </c>
      <c r="B28680" t="s">
        <v>57871</v>
      </c>
      <c r="C28680" t="s">
        <v>57872</v>
      </c>
      <c r="D28680" s="1">
        <v>42476.686562499999</v>
      </c>
      <c r="E28680">
        <v>2280</v>
      </c>
      <c r="F28680">
        <v>6287</v>
      </c>
      <c r="G28680" t="s">
        <v>89</v>
      </c>
      <c r="H28680" t="s">
        <v>390</v>
      </c>
    </row>
    <row r="28681" spans="1:8" x14ac:dyDescent="0.2">
      <c r="A28681">
        <v>7.2137163111812698E+17</v>
      </c>
      <c r="B28681" t="s">
        <v>57873</v>
      </c>
      <c r="C28681" t="s">
        <v>57874</v>
      </c>
      <c r="D28681" s="1">
        <v>42476.761261574073</v>
      </c>
      <c r="E28681">
        <v>3588</v>
      </c>
      <c r="F28681">
        <v>14033</v>
      </c>
      <c r="H28681" t="s">
        <v>390</v>
      </c>
    </row>
    <row r="28682" spans="1:8" x14ac:dyDescent="0.2">
      <c r="A28682">
        <v>7.21401779276144E+17</v>
      </c>
      <c r="B28682" t="s">
        <v>57875</v>
      </c>
      <c r="C28682" t="s">
        <v>57876</v>
      </c>
      <c r="D28682" s="1">
        <v>42476.844456018516</v>
      </c>
      <c r="E28682">
        <v>1952</v>
      </c>
      <c r="F28682">
        <v>5888</v>
      </c>
      <c r="H28682" t="s">
        <v>390</v>
      </c>
    </row>
    <row r="28683" spans="1:8" x14ac:dyDescent="0.2">
      <c r="A28683">
        <v>7.2145004055272205E+17</v>
      </c>
      <c r="B28683" t="s">
        <v>57877</v>
      </c>
      <c r="C28683" t="s">
        <v>57878</v>
      </c>
      <c r="D28683" s="1">
        <v>42476.977638888886</v>
      </c>
      <c r="E28683">
        <v>2950</v>
      </c>
      <c r="F28683">
        <v>7425</v>
      </c>
      <c r="G28683" t="s">
        <v>89</v>
      </c>
    </row>
    <row r="28684" spans="1:8" x14ac:dyDescent="0.2">
      <c r="A28684">
        <v>7.2145021738457894E+17</v>
      </c>
      <c r="B28684" t="s">
        <v>57879</v>
      </c>
      <c r="C28684" t="s">
        <v>57880</v>
      </c>
      <c r="D28684" s="1">
        <v>42476.978125000001</v>
      </c>
      <c r="E28684">
        <v>4572</v>
      </c>
      <c r="F28684">
        <v>12343</v>
      </c>
      <c r="G28684" t="s">
        <v>89</v>
      </c>
      <c r="H28684" t="s">
        <v>13093</v>
      </c>
    </row>
    <row r="28685" spans="1:8" x14ac:dyDescent="0.2">
      <c r="A28685">
        <v>7.2145063452058394E+17</v>
      </c>
      <c r="B28685" t="s">
        <v>57881</v>
      </c>
      <c r="C28685" t="s">
        <v>57882</v>
      </c>
      <c r="D28685" s="1">
        <v>42476.979270833333</v>
      </c>
      <c r="E28685">
        <v>3281</v>
      </c>
      <c r="F28685">
        <v>8755</v>
      </c>
      <c r="G28685" t="s">
        <v>215</v>
      </c>
    </row>
    <row r="28686" spans="1:8" x14ac:dyDescent="0.2">
      <c r="A28686">
        <v>7.2145887862236301E+17</v>
      </c>
      <c r="B28686" t="s">
        <v>57883</v>
      </c>
      <c r="C28686" t="s">
        <v>57884</v>
      </c>
      <c r="D28686" s="1">
        <v>42477.002025462964</v>
      </c>
      <c r="E28686">
        <v>1819</v>
      </c>
      <c r="F28686">
        <v>5948</v>
      </c>
      <c r="G28686" t="s">
        <v>576</v>
      </c>
      <c r="H28686" t="s">
        <v>616</v>
      </c>
    </row>
    <row r="28687" spans="1:8" x14ac:dyDescent="0.2">
      <c r="A28687">
        <v>7.2148557827820301E+17</v>
      </c>
      <c r="B28687" t="s">
        <v>57885</v>
      </c>
      <c r="C28687" t="s">
        <v>57886</v>
      </c>
      <c r="D28687" s="1">
        <v>42477.075706018521</v>
      </c>
      <c r="E28687">
        <v>2251</v>
      </c>
      <c r="F28687">
        <v>8567</v>
      </c>
      <c r="H28687" t="s">
        <v>390</v>
      </c>
    </row>
    <row r="28688" spans="1:8" x14ac:dyDescent="0.2">
      <c r="A28688">
        <v>7.2149175823696205E+17</v>
      </c>
      <c r="B28688" t="s">
        <v>57887</v>
      </c>
      <c r="C28688" t="s">
        <v>57888</v>
      </c>
      <c r="D28688" s="1">
        <v>42477.09275462963</v>
      </c>
      <c r="E28688">
        <v>2557</v>
      </c>
      <c r="F28688">
        <v>6979</v>
      </c>
      <c r="H28688" t="s">
        <v>616</v>
      </c>
    </row>
    <row r="28689" spans="1:8" x14ac:dyDescent="0.2">
      <c r="A28689">
        <v>7.2149532809704205E+17</v>
      </c>
      <c r="B28689" t="s">
        <v>57889</v>
      </c>
      <c r="C28689" t="s">
        <v>57890</v>
      </c>
      <c r="D28689" s="1">
        <v>42477.10260416667</v>
      </c>
      <c r="E28689">
        <v>4335</v>
      </c>
      <c r="F28689">
        <v>11378</v>
      </c>
      <c r="H28689" t="s">
        <v>616</v>
      </c>
    </row>
    <row r="28690" spans="1:8" x14ac:dyDescent="0.2">
      <c r="A28690">
        <v>7.2153122591622298E+17</v>
      </c>
      <c r="B28690" t="s">
        <v>57891</v>
      </c>
      <c r="C28690" t="s">
        <v>57892</v>
      </c>
      <c r="D28690" s="1">
        <v>42477.201666666668</v>
      </c>
      <c r="E28690">
        <v>4825</v>
      </c>
      <c r="F28690">
        <v>10994</v>
      </c>
      <c r="H28690" t="s">
        <v>616</v>
      </c>
    </row>
    <row r="28691" spans="1:8" x14ac:dyDescent="0.2">
      <c r="A28691">
        <v>7.2169185484931802E+17</v>
      </c>
      <c r="B28691" t="s">
        <v>57893</v>
      </c>
      <c r="C28691" t="s">
        <v>57894</v>
      </c>
      <c r="D28691" s="1">
        <v>42477.644918981481</v>
      </c>
      <c r="E28691">
        <v>3157</v>
      </c>
      <c r="F28691">
        <v>10231</v>
      </c>
    </row>
    <row r="28692" spans="1:8" x14ac:dyDescent="0.2">
      <c r="A28692">
        <v>7.2169329742990106E+17</v>
      </c>
      <c r="B28692" t="s">
        <v>57895</v>
      </c>
      <c r="C28692" t="s">
        <v>57896</v>
      </c>
      <c r="D28692" s="1">
        <v>42477.648900462962</v>
      </c>
      <c r="E28692">
        <v>3670</v>
      </c>
      <c r="F28692">
        <v>11941</v>
      </c>
    </row>
    <row r="28693" spans="1:8" x14ac:dyDescent="0.2">
      <c r="A28693">
        <v>7.2169433080575501E+17</v>
      </c>
      <c r="B28693" t="s">
        <v>57897</v>
      </c>
      <c r="C28693" t="s">
        <v>57898</v>
      </c>
      <c r="D28693" s="1">
        <v>42477.651747685188</v>
      </c>
      <c r="E28693">
        <v>5435</v>
      </c>
      <c r="F28693">
        <v>16334</v>
      </c>
    </row>
    <row r="28694" spans="1:8" x14ac:dyDescent="0.2">
      <c r="A28694">
        <v>7.2169511494344205E+17</v>
      </c>
      <c r="B28694" t="s">
        <v>57899</v>
      </c>
      <c r="C28694" t="s">
        <v>57900</v>
      </c>
      <c r="D28694" s="1">
        <v>42477.653912037036</v>
      </c>
      <c r="E28694">
        <v>7838</v>
      </c>
      <c r="F28694">
        <v>23846</v>
      </c>
    </row>
    <row r="28695" spans="1:8" x14ac:dyDescent="0.2">
      <c r="A28695">
        <v>7.2170834283874701E+17</v>
      </c>
      <c r="B28695" t="s">
        <v>57901</v>
      </c>
      <c r="C28695" t="s">
        <v>57902</v>
      </c>
      <c r="D28695" s="1">
        <v>42477.690416666665</v>
      </c>
      <c r="E28695">
        <v>8010</v>
      </c>
      <c r="F28695">
        <v>24333</v>
      </c>
    </row>
    <row r="28696" spans="1:8" x14ac:dyDescent="0.2">
      <c r="A28696">
        <v>7.2180570132517197E+17</v>
      </c>
      <c r="B28696" t="s">
        <v>57903</v>
      </c>
      <c r="C28696" t="s">
        <v>57904</v>
      </c>
      <c r="D28696" s="1">
        <v>42477.959074074075</v>
      </c>
      <c r="E28696">
        <v>4827</v>
      </c>
      <c r="F28696">
        <v>12177</v>
      </c>
      <c r="H28696" t="s">
        <v>390</v>
      </c>
    </row>
    <row r="28697" spans="1:8" x14ac:dyDescent="0.2">
      <c r="A28697">
        <v>7.2183686035662797E+17</v>
      </c>
      <c r="B28697" t="s">
        <v>57905</v>
      </c>
      <c r="C28697" t="s">
        <v>57906</v>
      </c>
      <c r="D28697" s="1">
        <v>42478.045057870368</v>
      </c>
      <c r="E28697">
        <v>5650</v>
      </c>
      <c r="F28697">
        <v>15456</v>
      </c>
      <c r="H28697" t="s">
        <v>390</v>
      </c>
    </row>
    <row r="28698" spans="1:8" x14ac:dyDescent="0.2">
      <c r="A28698">
        <v>7.2198718673270298E+17</v>
      </c>
      <c r="B28698" t="s">
        <v>57907</v>
      </c>
      <c r="C28698" t="s">
        <v>57908</v>
      </c>
      <c r="D28698" s="1">
        <v>42478.459872685184</v>
      </c>
      <c r="E28698">
        <v>3027</v>
      </c>
      <c r="F28698">
        <v>8915</v>
      </c>
      <c r="G28698" t="s">
        <v>215</v>
      </c>
    </row>
    <row r="28699" spans="1:8" x14ac:dyDescent="0.2">
      <c r="A28699">
        <v>7.2201632111912102E+17</v>
      </c>
      <c r="B28699" t="s">
        <v>57909</v>
      </c>
      <c r="C28699" t="s">
        <v>57910</v>
      </c>
      <c r="D28699" s="1">
        <v>42478.540277777778</v>
      </c>
      <c r="E28699">
        <v>4306</v>
      </c>
      <c r="F28699">
        <v>13159</v>
      </c>
    </row>
    <row r="28700" spans="1:8" x14ac:dyDescent="0.2">
      <c r="A28700">
        <v>7.2201742852024294E+17</v>
      </c>
      <c r="B28700" t="s">
        <v>57911</v>
      </c>
      <c r="C28700" t="s">
        <v>57912</v>
      </c>
      <c r="D28700" s="1">
        <v>42478.543333333335</v>
      </c>
      <c r="E28700">
        <v>4013</v>
      </c>
      <c r="F28700">
        <v>13060</v>
      </c>
    </row>
    <row r="28701" spans="1:8" x14ac:dyDescent="0.2">
      <c r="A28701">
        <v>7.2212013805774003E+17</v>
      </c>
      <c r="B28701" t="s">
        <v>57913</v>
      </c>
      <c r="C28701" t="s">
        <v>57914</v>
      </c>
      <c r="D28701" s="1">
        <v>42478.826747685183</v>
      </c>
      <c r="E28701">
        <v>3302</v>
      </c>
      <c r="F28701">
        <v>9433</v>
      </c>
    </row>
    <row r="28702" spans="1:8" x14ac:dyDescent="0.2">
      <c r="A28702">
        <v>7.2218162952814106E+17</v>
      </c>
      <c r="B28702" t="s">
        <v>57915</v>
      </c>
      <c r="C28702" t="s">
        <v>57916</v>
      </c>
      <c r="D28702" s="1">
        <v>42478.996435185189</v>
      </c>
      <c r="E28702">
        <v>5940</v>
      </c>
      <c r="F28702">
        <v>14655</v>
      </c>
    </row>
    <row r="28703" spans="1:8" x14ac:dyDescent="0.2">
      <c r="A28703">
        <v>7.2226473596674803E+17</v>
      </c>
      <c r="B28703" t="s">
        <v>57917</v>
      </c>
      <c r="C28703" t="s">
        <v>57918</v>
      </c>
      <c r="D28703" s="1">
        <v>42479.225763888891</v>
      </c>
      <c r="E28703">
        <v>7172</v>
      </c>
      <c r="F28703">
        <v>14553</v>
      </c>
      <c r="H28703" t="s">
        <v>616</v>
      </c>
    </row>
    <row r="28704" spans="1:8" x14ac:dyDescent="0.2">
      <c r="A28704">
        <v>7.2226647966055603E+17</v>
      </c>
      <c r="B28704" t="s">
        <v>57919</v>
      </c>
      <c r="C28704" t="s">
        <v>57920</v>
      </c>
      <c r="D28704" s="1">
        <v>42479.230578703704</v>
      </c>
      <c r="E28704">
        <v>3087</v>
      </c>
      <c r="F28704">
        <v>9185</v>
      </c>
      <c r="H28704" t="s">
        <v>390</v>
      </c>
    </row>
    <row r="28705" spans="1:8" x14ac:dyDescent="0.2">
      <c r="A28705">
        <v>7.2237950906078797E+17</v>
      </c>
      <c r="B28705" t="s">
        <v>57921</v>
      </c>
      <c r="C28705" t="s">
        <v>57922</v>
      </c>
      <c r="D28705" s="1">
        <v>42479.54247685185</v>
      </c>
      <c r="E28705">
        <v>1253</v>
      </c>
      <c r="F28705">
        <v>5885</v>
      </c>
      <c r="G28705" t="s">
        <v>89</v>
      </c>
    </row>
    <row r="28706" spans="1:8" x14ac:dyDescent="0.2">
      <c r="A28706">
        <v>7.2239772847558195E+17</v>
      </c>
      <c r="B28706" t="s">
        <v>57923</v>
      </c>
      <c r="C28706" t="s">
        <v>57924</v>
      </c>
      <c r="D28706" s="1">
        <v>42479.59275462963</v>
      </c>
      <c r="E28706">
        <v>5432</v>
      </c>
      <c r="F28706">
        <v>14624</v>
      </c>
    </row>
    <row r="28707" spans="1:8" x14ac:dyDescent="0.2">
      <c r="A28707">
        <v>7.2244391674263898E+17</v>
      </c>
      <c r="B28707" t="s">
        <v>57925</v>
      </c>
      <c r="C28707" t="s">
        <v>57926</v>
      </c>
      <c r="D28707" s="1">
        <v>42479.720208333332</v>
      </c>
      <c r="E28707">
        <v>1754</v>
      </c>
      <c r="F28707">
        <v>5886</v>
      </c>
    </row>
    <row r="28708" spans="1:8" x14ac:dyDescent="0.2">
      <c r="A28708">
        <v>7.2245518991195302E+17</v>
      </c>
      <c r="B28708" t="s">
        <v>57927</v>
      </c>
      <c r="C28708" t="s">
        <v>57928</v>
      </c>
      <c r="D28708" s="1">
        <v>42479.751319444447</v>
      </c>
      <c r="E28708">
        <v>2481</v>
      </c>
      <c r="F28708">
        <v>6049</v>
      </c>
      <c r="H28708" t="s">
        <v>616</v>
      </c>
    </row>
    <row r="28709" spans="1:8" x14ac:dyDescent="0.2">
      <c r="A28709">
        <v>7.2247104236777805E+17</v>
      </c>
      <c r="B28709" t="s">
        <v>57929</v>
      </c>
      <c r="C28709" t="s">
        <v>57930</v>
      </c>
      <c r="D28709" s="1">
        <v>42479.795069444444</v>
      </c>
      <c r="E28709">
        <v>2435</v>
      </c>
      <c r="F28709">
        <v>6849</v>
      </c>
      <c r="H28709" t="s">
        <v>13093</v>
      </c>
    </row>
    <row r="28710" spans="1:8" x14ac:dyDescent="0.2">
      <c r="A28710">
        <v>7.2248318082618099E+17</v>
      </c>
      <c r="B28710" t="s">
        <v>57931</v>
      </c>
      <c r="C28710" t="s">
        <v>57932</v>
      </c>
      <c r="D28710" s="1">
        <v>42479.828564814816</v>
      </c>
      <c r="E28710">
        <v>5888</v>
      </c>
      <c r="F28710">
        <v>12112</v>
      </c>
      <c r="H28710" t="s">
        <v>616</v>
      </c>
    </row>
    <row r="28711" spans="1:8" x14ac:dyDescent="0.2">
      <c r="A28711">
        <v>7.2248965911742003E+17</v>
      </c>
      <c r="B28711" t="s">
        <v>57933</v>
      </c>
      <c r="C28711" t="s">
        <v>57934</v>
      </c>
      <c r="D28711" s="1">
        <v>42479.846435185187</v>
      </c>
      <c r="E28711">
        <v>5661</v>
      </c>
      <c r="F28711">
        <v>11149</v>
      </c>
      <c r="H28711" t="s">
        <v>616</v>
      </c>
    </row>
    <row r="28712" spans="1:8" x14ac:dyDescent="0.2">
      <c r="A28712">
        <v>7.2250107929704806E+17</v>
      </c>
      <c r="B28712" t="s">
        <v>57935</v>
      </c>
      <c r="C28712" t="s">
        <v>57936</v>
      </c>
      <c r="D28712" s="1">
        <v>42479.877951388888</v>
      </c>
      <c r="E28712">
        <v>4321</v>
      </c>
      <c r="F28712">
        <v>9192</v>
      </c>
    </row>
    <row r="28713" spans="1:8" x14ac:dyDescent="0.2">
      <c r="A28713">
        <v>7.2251172125718106E+17</v>
      </c>
      <c r="B28713" t="s">
        <v>57937</v>
      </c>
      <c r="C28713" t="s">
        <v>57938</v>
      </c>
      <c r="D28713" s="1">
        <v>42479.907314814816</v>
      </c>
      <c r="E28713">
        <v>5566</v>
      </c>
      <c r="F28713">
        <v>12648</v>
      </c>
      <c r="H28713" t="s">
        <v>23328</v>
      </c>
    </row>
    <row r="28714" spans="1:8" x14ac:dyDescent="0.2">
      <c r="A28714">
        <v>7.2252861369065395E+17</v>
      </c>
      <c r="B28714" t="s">
        <v>57939</v>
      </c>
      <c r="C28714" t="s">
        <v>57940</v>
      </c>
      <c r="D28714" s="1">
        <v>42479.953935185185</v>
      </c>
      <c r="E28714">
        <v>1832</v>
      </c>
      <c r="F28714">
        <v>5858</v>
      </c>
      <c r="H28714" t="s">
        <v>13093</v>
      </c>
    </row>
    <row r="28715" spans="1:8" x14ac:dyDescent="0.2">
      <c r="A28715">
        <v>7.2254537180998003E+17</v>
      </c>
      <c r="B28715" t="s">
        <v>57941</v>
      </c>
      <c r="C28715" t="s">
        <v>57942</v>
      </c>
      <c r="D28715" s="1">
        <v>42480.000173611108</v>
      </c>
      <c r="E28715">
        <v>2892</v>
      </c>
      <c r="F28715">
        <v>8034</v>
      </c>
      <c r="H28715" t="s">
        <v>616</v>
      </c>
    </row>
    <row r="28716" spans="1:8" x14ac:dyDescent="0.2">
      <c r="A28716">
        <v>7.2257302867730406E+17</v>
      </c>
      <c r="B28716" t="s">
        <v>57943</v>
      </c>
      <c r="C28716" t="s">
        <v>57944</v>
      </c>
      <c r="D28716" s="1">
        <v>42480.076493055552</v>
      </c>
      <c r="E28716">
        <v>2128</v>
      </c>
      <c r="F28716">
        <v>7450</v>
      </c>
      <c r="G28716" t="s">
        <v>57945</v>
      </c>
    </row>
    <row r="28717" spans="1:8" x14ac:dyDescent="0.2">
      <c r="A28717">
        <v>7.2257332940051994E+17</v>
      </c>
      <c r="B28717" t="s">
        <v>57946</v>
      </c>
      <c r="C28717" t="s">
        <v>57947</v>
      </c>
      <c r="D28717" s="1">
        <v>42480.077326388891</v>
      </c>
      <c r="E28717">
        <v>3302</v>
      </c>
      <c r="F28717">
        <v>12414</v>
      </c>
      <c r="G28717" t="s">
        <v>215</v>
      </c>
      <c r="H28717" t="s">
        <v>390</v>
      </c>
    </row>
    <row r="28718" spans="1:8" x14ac:dyDescent="0.2">
      <c r="A28718">
        <v>7.2257641875289203E+17</v>
      </c>
      <c r="B28718" t="s">
        <v>57948</v>
      </c>
      <c r="C28718" t="s">
        <v>57949</v>
      </c>
      <c r="D28718" s="1">
        <v>42480.085844907408</v>
      </c>
      <c r="E28718">
        <v>2518</v>
      </c>
      <c r="F28718">
        <v>8294</v>
      </c>
      <c r="G28718" t="s">
        <v>89</v>
      </c>
      <c r="H28718" t="s">
        <v>13093</v>
      </c>
    </row>
    <row r="28719" spans="1:8" x14ac:dyDescent="0.2">
      <c r="A28719">
        <v>7.2258931592305395E+17</v>
      </c>
      <c r="B28719" t="s">
        <v>57950</v>
      </c>
      <c r="C28719" t="s">
        <v>57951</v>
      </c>
      <c r="D28719" s="1">
        <v>42480.121435185189</v>
      </c>
      <c r="E28719">
        <v>3523</v>
      </c>
      <c r="F28719">
        <v>12878</v>
      </c>
      <c r="G28719" t="s">
        <v>215</v>
      </c>
    </row>
    <row r="28720" spans="1:8" x14ac:dyDescent="0.2">
      <c r="A28720">
        <v>7.2259277209672397E+17</v>
      </c>
      <c r="B28720" t="s">
        <v>57952</v>
      </c>
      <c r="C28720" t="s">
        <v>57953</v>
      </c>
      <c r="D28720" s="1">
        <v>42480.130972222221</v>
      </c>
      <c r="E28720">
        <v>8390</v>
      </c>
      <c r="F28720">
        <v>21310</v>
      </c>
      <c r="H28720" t="s">
        <v>616</v>
      </c>
    </row>
    <row r="28721" spans="1:8" x14ac:dyDescent="0.2">
      <c r="A28721">
        <v>7.2262642123189005E+17</v>
      </c>
      <c r="B28721" t="s">
        <v>57954</v>
      </c>
      <c r="C28721" t="s">
        <v>57955</v>
      </c>
      <c r="D28721" s="1">
        <v>42480.22383101852</v>
      </c>
      <c r="E28721">
        <v>5351</v>
      </c>
      <c r="F28721">
        <v>18252</v>
      </c>
    </row>
    <row r="28722" spans="1:8" x14ac:dyDescent="0.2">
      <c r="A28722">
        <v>7.22628702748688E+17</v>
      </c>
      <c r="B28722" t="s">
        <v>57956</v>
      </c>
      <c r="C28722" t="s">
        <v>57957</v>
      </c>
      <c r="D28722" s="1">
        <v>42480.230127314811</v>
      </c>
      <c r="E28722">
        <v>4525</v>
      </c>
      <c r="F28722">
        <v>12355</v>
      </c>
      <c r="G28722" t="s">
        <v>487</v>
      </c>
    </row>
    <row r="28723" spans="1:8" x14ac:dyDescent="0.2">
      <c r="A28723">
        <v>7.2263552970828506E+17</v>
      </c>
      <c r="B28723" t="s">
        <v>57958</v>
      </c>
      <c r="C28723" t="s">
        <v>57959</v>
      </c>
      <c r="D28723" s="1">
        <v>42480.24895833333</v>
      </c>
      <c r="E28723">
        <v>3255</v>
      </c>
      <c r="F28723">
        <v>9381</v>
      </c>
    </row>
    <row r="28724" spans="1:8" x14ac:dyDescent="0.2">
      <c r="A28724">
        <v>7.2276751734997798E+17</v>
      </c>
      <c r="B28724" t="s">
        <v>57960</v>
      </c>
      <c r="C28724" t="s">
        <v>57961</v>
      </c>
      <c r="D28724" s="1">
        <v>42480.613182870373</v>
      </c>
      <c r="E28724">
        <v>8416</v>
      </c>
      <c r="F28724">
        <v>23643</v>
      </c>
    </row>
    <row r="28725" spans="1:8" x14ac:dyDescent="0.2">
      <c r="A28725">
        <v>7.2280279572063398E+17</v>
      </c>
      <c r="B28725" t="s">
        <v>57962</v>
      </c>
      <c r="C28725" t="s">
        <v>57963</v>
      </c>
      <c r="D28725" s="1">
        <v>42480.710532407407</v>
      </c>
      <c r="E28725">
        <v>3828</v>
      </c>
      <c r="F28725">
        <v>12517</v>
      </c>
      <c r="H28725" t="s">
        <v>390</v>
      </c>
    </row>
    <row r="28726" spans="1:8" x14ac:dyDescent="0.2">
      <c r="A28726">
        <v>7.2281850866545395E+17</v>
      </c>
      <c r="B28726" t="s">
        <v>57964</v>
      </c>
      <c r="C28726" t="s">
        <v>57965</v>
      </c>
      <c r="D28726" s="1">
        <v>42480.753888888888</v>
      </c>
      <c r="E28726">
        <v>2355</v>
      </c>
      <c r="F28726">
        <v>6521</v>
      </c>
      <c r="H28726" t="s">
        <v>390</v>
      </c>
    </row>
    <row r="28727" spans="1:8" x14ac:dyDescent="0.2">
      <c r="A28727">
        <v>7.2292029739399501E+17</v>
      </c>
      <c r="B28727" t="s">
        <v>57966</v>
      </c>
      <c r="C28727" t="s">
        <v>57967</v>
      </c>
      <c r="D28727" s="1">
        <v>42481.034768518519</v>
      </c>
      <c r="E28727">
        <v>4275</v>
      </c>
      <c r="F28727">
        <v>12340</v>
      </c>
      <c r="H28727" t="s">
        <v>616</v>
      </c>
    </row>
    <row r="28728" spans="1:8" x14ac:dyDescent="0.2">
      <c r="A28728">
        <v>7.2296766083372198E+17</v>
      </c>
      <c r="B28728" t="s">
        <v>57968</v>
      </c>
      <c r="C28728" t="s">
        <v>57969</v>
      </c>
      <c r="D28728" s="1">
        <v>42481.16547453704</v>
      </c>
      <c r="E28728">
        <v>4585</v>
      </c>
      <c r="F28728">
        <v>15244</v>
      </c>
      <c r="G28728" t="s">
        <v>89</v>
      </c>
    </row>
    <row r="28729" spans="1:8" x14ac:dyDescent="0.2">
      <c r="A28729">
        <v>7.2296770331361203E+17</v>
      </c>
      <c r="B28729" t="s">
        <v>57970</v>
      </c>
      <c r="C28729" t="s">
        <v>57971</v>
      </c>
      <c r="D28729" s="1">
        <v>42481.165590277778</v>
      </c>
      <c r="E28729">
        <v>4374</v>
      </c>
      <c r="F28729">
        <v>13282</v>
      </c>
    </row>
    <row r="28730" spans="1:8" x14ac:dyDescent="0.2">
      <c r="A28730">
        <v>7.2297471639542502E+17</v>
      </c>
      <c r="B28730" t="s">
        <v>57972</v>
      </c>
      <c r="C28730" t="s">
        <v>57973</v>
      </c>
      <c r="D28730" s="1">
        <v>42481.184942129628</v>
      </c>
      <c r="E28730">
        <v>3415</v>
      </c>
      <c r="F28730">
        <v>10485</v>
      </c>
      <c r="H28730" t="s">
        <v>390</v>
      </c>
    </row>
    <row r="28731" spans="1:8" x14ac:dyDescent="0.2">
      <c r="A28731">
        <v>7.2309261345744794E+17</v>
      </c>
      <c r="B28731" t="s">
        <v>57974</v>
      </c>
      <c r="C28731" t="s">
        <v>57975</v>
      </c>
      <c r="D28731" s="1">
        <v>42481.510277777779</v>
      </c>
      <c r="E28731">
        <v>2213</v>
      </c>
      <c r="F28731">
        <v>10043</v>
      </c>
      <c r="G28731" t="s">
        <v>89</v>
      </c>
    </row>
    <row r="28732" spans="1:8" x14ac:dyDescent="0.2">
      <c r="A28732">
        <v>7.2309443948539904E+17</v>
      </c>
      <c r="B28732" t="s">
        <v>57976</v>
      </c>
      <c r="C28732" t="s">
        <v>57977</v>
      </c>
      <c r="D28732" s="1">
        <v>42481.5153125</v>
      </c>
      <c r="E28732">
        <v>8126</v>
      </c>
      <c r="F28732">
        <v>22544</v>
      </c>
    </row>
    <row r="28733" spans="1:8" x14ac:dyDescent="0.2">
      <c r="A28733">
        <v>7.2326689927509094E+17</v>
      </c>
      <c r="B28733" t="s">
        <v>57978</v>
      </c>
      <c r="C28733" t="s">
        <v>57979</v>
      </c>
      <c r="D28733" s="1">
        <v>42481.991215277776</v>
      </c>
      <c r="E28733">
        <v>7302</v>
      </c>
      <c r="F28733">
        <v>21467</v>
      </c>
    </row>
    <row r="28734" spans="1:8" x14ac:dyDescent="0.2">
      <c r="A28734">
        <v>7.2327422290730099E+17</v>
      </c>
      <c r="B28734" t="s">
        <v>57980</v>
      </c>
      <c r="C28734" t="s">
        <v>57981</v>
      </c>
      <c r="D28734" s="1">
        <v>42482.011423611111</v>
      </c>
      <c r="E28734">
        <v>7030</v>
      </c>
      <c r="F28734">
        <v>19219</v>
      </c>
    </row>
    <row r="28735" spans="1:8" x14ac:dyDescent="0.2">
      <c r="A28735">
        <v>7.2352682242467802E+17</v>
      </c>
      <c r="B28735" t="s">
        <v>57982</v>
      </c>
      <c r="C28735" t="s">
        <v>57983</v>
      </c>
      <c r="D28735" s="1">
        <v>42482.708460648151</v>
      </c>
      <c r="E28735">
        <v>5760</v>
      </c>
      <c r="F28735">
        <v>22694</v>
      </c>
    </row>
    <row r="28736" spans="1:8" x14ac:dyDescent="0.2">
      <c r="A28736">
        <v>7.2356593916227494E+17</v>
      </c>
      <c r="B28736" t="s">
        <v>57984</v>
      </c>
      <c r="C28736" t="s">
        <v>57985</v>
      </c>
      <c r="D28736" s="1">
        <v>42482.816400462965</v>
      </c>
      <c r="E28736">
        <v>4698</v>
      </c>
      <c r="F28736">
        <v>13138</v>
      </c>
      <c r="H28736" t="s">
        <v>616</v>
      </c>
    </row>
    <row r="28737" spans="1:8" x14ac:dyDescent="0.2">
      <c r="A28737">
        <v>7.2363777075803302E+17</v>
      </c>
      <c r="B28737" t="s">
        <v>57986</v>
      </c>
      <c r="C28737" t="s">
        <v>57987</v>
      </c>
      <c r="D28737" s="1">
        <v>42483.014618055553</v>
      </c>
      <c r="E28737">
        <v>2934</v>
      </c>
      <c r="F28737">
        <v>9269</v>
      </c>
      <c r="G28737" t="s">
        <v>89</v>
      </c>
      <c r="H28737" t="s">
        <v>616</v>
      </c>
    </row>
    <row r="28738" spans="1:8" x14ac:dyDescent="0.2">
      <c r="A28738">
        <v>7.2365596199973606E+17</v>
      </c>
      <c r="B28738" t="s">
        <v>57988</v>
      </c>
      <c r="C28738" t="s">
        <v>57989</v>
      </c>
      <c r="D28738" s="1">
        <v>42483.064814814818</v>
      </c>
      <c r="E28738">
        <v>3901</v>
      </c>
      <c r="F28738">
        <v>10264</v>
      </c>
      <c r="H28738" t="s">
        <v>616</v>
      </c>
    </row>
    <row r="28739" spans="1:8" x14ac:dyDescent="0.2">
      <c r="A28739">
        <v>7.2366345574876301E+17</v>
      </c>
      <c r="B28739" t="s">
        <v>57990</v>
      </c>
      <c r="C28739" t="s">
        <v>57991</v>
      </c>
      <c r="D28739" s="1">
        <v>42483.085497685184</v>
      </c>
      <c r="E28739">
        <v>3701</v>
      </c>
      <c r="F28739">
        <v>10924</v>
      </c>
      <c r="H28739" t="s">
        <v>390</v>
      </c>
    </row>
    <row r="28740" spans="1:8" x14ac:dyDescent="0.2">
      <c r="A28740">
        <v>7.2368229184377997E+17</v>
      </c>
      <c r="B28740" t="s">
        <v>57992</v>
      </c>
      <c r="C28740" t="s">
        <v>57993</v>
      </c>
      <c r="D28740" s="1">
        <v>42483.137476851851</v>
      </c>
      <c r="E28740">
        <v>3359</v>
      </c>
      <c r="F28740">
        <v>9586</v>
      </c>
      <c r="H28740" t="s">
        <v>390</v>
      </c>
    </row>
    <row r="28741" spans="1:8" x14ac:dyDescent="0.2">
      <c r="A28741">
        <v>7.2385324423827802E+17</v>
      </c>
      <c r="B28741" t="s">
        <v>57994</v>
      </c>
      <c r="C28741" t="s">
        <v>57995</v>
      </c>
      <c r="D28741" s="1">
        <v>42483.609212962961</v>
      </c>
      <c r="E28741">
        <v>3662</v>
      </c>
      <c r="F28741">
        <v>11369</v>
      </c>
    </row>
    <row r="28742" spans="1:8" x14ac:dyDescent="0.2">
      <c r="A28742">
        <v>7.2387368800158899E+17</v>
      </c>
      <c r="B28742" t="s">
        <v>57996</v>
      </c>
      <c r="C28742" t="s">
        <v>57997</v>
      </c>
      <c r="D28742" s="1">
        <v>42483.665625000001</v>
      </c>
      <c r="E28742">
        <v>6658</v>
      </c>
      <c r="F28742">
        <v>13932</v>
      </c>
    </row>
    <row r="28743" spans="1:8" x14ac:dyDescent="0.2">
      <c r="A28743">
        <v>7.2388534274349402E+17</v>
      </c>
      <c r="B28743" t="s">
        <v>57998</v>
      </c>
      <c r="C28743" t="s">
        <v>57999</v>
      </c>
      <c r="D28743" s="1">
        <v>42483.697789351849</v>
      </c>
      <c r="E28743">
        <v>2822</v>
      </c>
      <c r="F28743">
        <v>7584</v>
      </c>
      <c r="H28743" t="s">
        <v>390</v>
      </c>
    </row>
    <row r="28744" spans="1:8" x14ac:dyDescent="0.2">
      <c r="A28744">
        <v>7.2390684386569805E+17</v>
      </c>
      <c r="B28744" t="s">
        <v>58000</v>
      </c>
      <c r="C28744" t="s">
        <v>58001</v>
      </c>
      <c r="D28744" s="1">
        <v>42483.757118055553</v>
      </c>
      <c r="E28744">
        <v>2341</v>
      </c>
      <c r="F28744">
        <v>7772</v>
      </c>
      <c r="H28744" t="s">
        <v>616</v>
      </c>
    </row>
    <row r="28745" spans="1:8" x14ac:dyDescent="0.2">
      <c r="A28745">
        <v>7.2395643299184998E+17</v>
      </c>
      <c r="B28745" t="s">
        <v>58002</v>
      </c>
      <c r="C28745" t="s">
        <v>58003</v>
      </c>
      <c r="D28745" s="1">
        <v>42483.893958333334</v>
      </c>
      <c r="E28745">
        <v>2092</v>
      </c>
      <c r="F28745">
        <v>6814</v>
      </c>
      <c r="H28745" t="s">
        <v>616</v>
      </c>
    </row>
    <row r="28746" spans="1:8" x14ac:dyDescent="0.2">
      <c r="A28746">
        <v>7.2395735549547302E+17</v>
      </c>
      <c r="B28746" t="s">
        <v>58004</v>
      </c>
      <c r="C28746" t="s">
        <v>58005</v>
      </c>
      <c r="D28746" s="1">
        <v>42483.896504629629</v>
      </c>
      <c r="E28746">
        <v>2814</v>
      </c>
      <c r="F28746">
        <v>7869</v>
      </c>
      <c r="H28746" t="s">
        <v>13093</v>
      </c>
    </row>
    <row r="28747" spans="1:8" x14ac:dyDescent="0.2">
      <c r="A28747">
        <v>7.2397216789396595E+17</v>
      </c>
      <c r="B28747" t="s">
        <v>58006</v>
      </c>
      <c r="C28747" t="s">
        <v>58007</v>
      </c>
      <c r="D28747" s="1">
        <v>42483.937384259261</v>
      </c>
      <c r="E28747">
        <v>3739</v>
      </c>
      <c r="F28747">
        <v>13027</v>
      </c>
    </row>
    <row r="28748" spans="1:8" x14ac:dyDescent="0.2">
      <c r="A28748">
        <v>7.2403908142080794E+17</v>
      </c>
      <c r="B28748" t="s">
        <v>58008</v>
      </c>
      <c r="C28748" t="s">
        <v>58009</v>
      </c>
      <c r="D28748" s="1">
        <v>42484.122025462966</v>
      </c>
      <c r="E28748">
        <v>3554</v>
      </c>
      <c r="F28748">
        <v>12219</v>
      </c>
      <c r="G28748" t="s">
        <v>215</v>
      </c>
    </row>
    <row r="28749" spans="1:8" x14ac:dyDescent="0.2">
      <c r="A28749">
        <v>7.2405071395386099E+17</v>
      </c>
      <c r="B28749" t="s">
        <v>58010</v>
      </c>
      <c r="C28749" t="s">
        <v>58011</v>
      </c>
      <c r="D28749" s="1">
        <v>42484.154131944444</v>
      </c>
      <c r="E28749">
        <v>2552</v>
      </c>
      <c r="F28749">
        <v>9756</v>
      </c>
    </row>
    <row r="28750" spans="1:8" x14ac:dyDescent="0.2">
      <c r="A28750">
        <v>7.2405230866177203E+17</v>
      </c>
      <c r="B28750" t="s">
        <v>58012</v>
      </c>
      <c r="C28750" t="s">
        <v>58013</v>
      </c>
      <c r="D28750" s="1">
        <v>42484.158530092594</v>
      </c>
      <c r="E28750">
        <v>3974</v>
      </c>
      <c r="F28750">
        <v>13715</v>
      </c>
    </row>
    <row r="28751" spans="1:8" x14ac:dyDescent="0.2">
      <c r="A28751">
        <v>7.2405561449895501E+17</v>
      </c>
      <c r="B28751" t="s">
        <v>58014</v>
      </c>
      <c r="C28751" t="s">
        <v>58015</v>
      </c>
      <c r="D28751" s="1">
        <v>42484.167650462965</v>
      </c>
      <c r="E28751">
        <v>2192</v>
      </c>
      <c r="F28751">
        <v>7505</v>
      </c>
      <c r="G28751" t="s">
        <v>215</v>
      </c>
    </row>
    <row r="28752" spans="1:8" x14ac:dyDescent="0.2">
      <c r="A28752">
        <v>7.2423617218104896E+17</v>
      </c>
      <c r="B28752" t="s">
        <v>58016</v>
      </c>
      <c r="C28752" t="s">
        <v>58017</v>
      </c>
      <c r="D28752" s="1">
        <v>42484.665891203702</v>
      </c>
      <c r="E28752">
        <v>1399</v>
      </c>
      <c r="F28752">
        <v>5409</v>
      </c>
      <c r="G28752" t="s">
        <v>576</v>
      </c>
    </row>
    <row r="28753" spans="1:8" x14ac:dyDescent="0.2">
      <c r="A28753">
        <v>7.2423685777776205E+17</v>
      </c>
      <c r="B28753" t="s">
        <v>58018</v>
      </c>
      <c r="C28753" t="s">
        <v>58019</v>
      </c>
      <c r="D28753" s="1">
        <v>42484.66778935185</v>
      </c>
      <c r="E28753">
        <v>3035</v>
      </c>
      <c r="F28753">
        <v>10391</v>
      </c>
    </row>
    <row r="28754" spans="1:8" x14ac:dyDescent="0.2">
      <c r="A28754">
        <v>7.2423740683733402E+17</v>
      </c>
      <c r="B28754" t="s">
        <v>58020</v>
      </c>
      <c r="C28754" t="s">
        <v>58021</v>
      </c>
      <c r="D28754" s="1">
        <v>42484.669305555559</v>
      </c>
      <c r="E28754">
        <v>3902</v>
      </c>
      <c r="F28754">
        <v>9620</v>
      </c>
      <c r="G28754" t="s">
        <v>89</v>
      </c>
      <c r="H28754" t="s">
        <v>616</v>
      </c>
    </row>
    <row r="28755" spans="1:8" x14ac:dyDescent="0.2">
      <c r="A28755">
        <v>7.2423788988690406E+17</v>
      </c>
      <c r="B28755" t="s">
        <v>58022</v>
      </c>
      <c r="C28755" t="s">
        <v>58023</v>
      </c>
      <c r="D28755" s="1">
        <v>42484.670636574076</v>
      </c>
      <c r="E28755">
        <v>3189</v>
      </c>
      <c r="F28755">
        <v>9176</v>
      </c>
      <c r="G28755" t="s">
        <v>576</v>
      </c>
    </row>
    <row r="28756" spans="1:8" x14ac:dyDescent="0.2">
      <c r="A28756">
        <v>7.2440938957099405E+17</v>
      </c>
      <c r="B28756" t="s">
        <v>58024</v>
      </c>
      <c r="C28756" t="s">
        <v>58025</v>
      </c>
      <c r="D28756" s="1">
        <v>42485.143888888888</v>
      </c>
      <c r="E28756">
        <v>3841</v>
      </c>
      <c r="F28756">
        <v>12394</v>
      </c>
      <c r="G28756" t="s">
        <v>89</v>
      </c>
    </row>
    <row r="28757" spans="1:8" x14ac:dyDescent="0.2">
      <c r="A28757">
        <v>7.2444280193356506E+17</v>
      </c>
      <c r="B28757" t="s">
        <v>58026</v>
      </c>
      <c r="C28757" t="s">
        <v>58027</v>
      </c>
      <c r="D28757" s="1">
        <v>42485.236087962963</v>
      </c>
      <c r="E28757">
        <v>9949</v>
      </c>
      <c r="F28757">
        <v>24793</v>
      </c>
    </row>
    <row r="28758" spans="1:8" x14ac:dyDescent="0.2">
      <c r="A28758">
        <v>7.2444514891091494E+17</v>
      </c>
      <c r="B28758" t="s">
        <v>58028</v>
      </c>
      <c r="C28758" t="s">
        <v>58029</v>
      </c>
      <c r="D28758" s="1">
        <v>42485.24255787037</v>
      </c>
      <c r="E28758">
        <v>6775</v>
      </c>
      <c r="F28758">
        <v>19452</v>
      </c>
    </row>
    <row r="28759" spans="1:8" x14ac:dyDescent="0.2">
      <c r="A28759">
        <v>7.2456721906205901E+17</v>
      </c>
      <c r="B28759" t="s">
        <v>58030</v>
      </c>
      <c r="C28759" t="s">
        <v>58031</v>
      </c>
      <c r="D28759" s="1">
        <v>42485.579409722224</v>
      </c>
      <c r="E28759">
        <v>6672</v>
      </c>
      <c r="F28759">
        <v>18119</v>
      </c>
    </row>
    <row r="28760" spans="1:8" x14ac:dyDescent="0.2">
      <c r="A28760">
        <v>7.2456841633875904E+17</v>
      </c>
      <c r="B28760" t="s">
        <v>58032</v>
      </c>
      <c r="C28760" t="s">
        <v>58033</v>
      </c>
      <c r="D28760" s="1">
        <v>42485.582708333335</v>
      </c>
      <c r="E28760">
        <v>5964</v>
      </c>
      <c r="F28760">
        <v>15910</v>
      </c>
    </row>
    <row r="28761" spans="1:8" x14ac:dyDescent="0.2">
      <c r="A28761">
        <v>7.2463305839837504E+17</v>
      </c>
      <c r="B28761" t="s">
        <v>58034</v>
      </c>
      <c r="C28761" t="s">
        <v>58035</v>
      </c>
      <c r="D28761" s="1">
        <v>42485.761087962965</v>
      </c>
      <c r="E28761">
        <v>4197</v>
      </c>
      <c r="F28761">
        <v>11995</v>
      </c>
    </row>
    <row r="28762" spans="1:8" x14ac:dyDescent="0.2">
      <c r="A28762">
        <v>7.2463317769272499E+17</v>
      </c>
      <c r="B28762" t="s">
        <v>58036</v>
      </c>
      <c r="C28762" t="s">
        <v>58037</v>
      </c>
      <c r="D28762" s="1">
        <v>42485.761423611111</v>
      </c>
      <c r="E28762">
        <v>2954</v>
      </c>
      <c r="F28762">
        <v>10244</v>
      </c>
    </row>
    <row r="28763" spans="1:8" x14ac:dyDescent="0.2">
      <c r="A28763">
        <v>7.2471835510247795E+17</v>
      </c>
      <c r="B28763" t="s">
        <v>58038</v>
      </c>
      <c r="C28763" t="s">
        <v>58039</v>
      </c>
      <c r="D28763" s="1">
        <v>42485.996469907404</v>
      </c>
      <c r="E28763">
        <v>2351</v>
      </c>
      <c r="F28763">
        <v>7152</v>
      </c>
      <c r="H28763" t="s">
        <v>616</v>
      </c>
    </row>
    <row r="28764" spans="1:8" x14ac:dyDescent="0.2">
      <c r="A28764">
        <v>7.2472125696944102E+17</v>
      </c>
      <c r="B28764" t="s">
        <v>58040</v>
      </c>
      <c r="C28764" t="s">
        <v>58041</v>
      </c>
      <c r="D28764" s="1">
        <v>42486.004467592589</v>
      </c>
      <c r="E28764">
        <v>2746</v>
      </c>
      <c r="F28764">
        <v>7973</v>
      </c>
      <c r="H28764" t="s">
        <v>616</v>
      </c>
    </row>
    <row r="28765" spans="1:8" x14ac:dyDescent="0.2">
      <c r="A28765">
        <v>7.2472242729767296E+17</v>
      </c>
      <c r="B28765" t="s">
        <v>58042</v>
      </c>
      <c r="C28765" t="s">
        <v>58043</v>
      </c>
      <c r="D28765" s="1">
        <v>42486.007708333331</v>
      </c>
      <c r="E28765">
        <v>6588</v>
      </c>
      <c r="F28765">
        <v>17128</v>
      </c>
      <c r="H28765" t="s">
        <v>390</v>
      </c>
    </row>
    <row r="28766" spans="1:8" x14ac:dyDescent="0.2">
      <c r="A28766">
        <v>7.2477201321940506E+17</v>
      </c>
      <c r="B28766" t="s">
        <v>58044</v>
      </c>
      <c r="C28766" t="s">
        <v>58045</v>
      </c>
      <c r="D28766" s="1">
        <v>42486.144537037035</v>
      </c>
      <c r="E28766">
        <v>4067</v>
      </c>
      <c r="F28766">
        <v>9461</v>
      </c>
      <c r="H28766" t="s">
        <v>21349</v>
      </c>
    </row>
    <row r="28767" spans="1:8" x14ac:dyDescent="0.2">
      <c r="A28767">
        <v>7.2477808983057997E+17</v>
      </c>
      <c r="B28767" t="s">
        <v>58046</v>
      </c>
      <c r="C28767" t="s">
        <v>58047</v>
      </c>
      <c r="D28767" s="1">
        <v>42486.161296296297</v>
      </c>
      <c r="E28767">
        <v>4148</v>
      </c>
      <c r="F28767">
        <v>11196</v>
      </c>
      <c r="H28767" t="s">
        <v>616</v>
      </c>
    </row>
    <row r="28768" spans="1:8" x14ac:dyDescent="0.2">
      <c r="A28768">
        <v>7.2491156340518899E+17</v>
      </c>
      <c r="B28768" t="s">
        <v>58048</v>
      </c>
      <c r="C28768" t="s">
        <v>58049</v>
      </c>
      <c r="D28768" s="1">
        <v>42486.529618055552</v>
      </c>
      <c r="E28768">
        <v>4523</v>
      </c>
      <c r="F28768">
        <v>14557</v>
      </c>
    </row>
    <row r="28769" spans="1:8" x14ac:dyDescent="0.2">
      <c r="A28769">
        <v>7.2494295630677094E+17</v>
      </c>
      <c r="B28769" t="s">
        <v>58050</v>
      </c>
      <c r="C28769" t="s">
        <v>58051</v>
      </c>
      <c r="D28769" s="1">
        <v>42486.616249999999</v>
      </c>
      <c r="E28769">
        <v>3478</v>
      </c>
      <c r="F28769">
        <v>9003</v>
      </c>
    </row>
    <row r="28770" spans="1:8" x14ac:dyDescent="0.2">
      <c r="A28770">
        <v>7.2495453252291699E+17</v>
      </c>
      <c r="B28770" t="s">
        <v>58052</v>
      </c>
      <c r="C28770" t="s">
        <v>58053</v>
      </c>
      <c r="D28770" s="1">
        <v>42486.648194444446</v>
      </c>
      <c r="E28770">
        <v>3588</v>
      </c>
      <c r="F28770">
        <v>8874</v>
      </c>
      <c r="G28770" t="s">
        <v>215</v>
      </c>
      <c r="H28770" t="s">
        <v>390</v>
      </c>
    </row>
    <row r="28771" spans="1:8" x14ac:dyDescent="0.2">
      <c r="A28771">
        <v>7.2499333600053197E+17</v>
      </c>
      <c r="B28771" t="s">
        <v>58054</v>
      </c>
      <c r="C28771" t="s">
        <v>58055</v>
      </c>
      <c r="D28771" s="1">
        <v>42486.755266203705</v>
      </c>
      <c r="E28771">
        <v>9666</v>
      </c>
      <c r="F28771">
        <v>25714</v>
      </c>
    </row>
    <row r="28772" spans="1:8" x14ac:dyDescent="0.2">
      <c r="A28772">
        <v>7.2499603103380595E+17</v>
      </c>
      <c r="B28772" t="s">
        <v>58056</v>
      </c>
      <c r="C28772" t="s">
        <v>58057</v>
      </c>
      <c r="D28772" s="1">
        <v>42486.762708333335</v>
      </c>
      <c r="E28772">
        <v>3614</v>
      </c>
      <c r="F28772">
        <v>11060</v>
      </c>
    </row>
    <row r="28773" spans="1:8" x14ac:dyDescent="0.2">
      <c r="A28773">
        <v>7.2501740913285504E+17</v>
      </c>
      <c r="B28773" t="s">
        <v>58058</v>
      </c>
      <c r="C28773" t="s">
        <v>58059</v>
      </c>
      <c r="D28773" s="1">
        <v>42486.821701388886</v>
      </c>
      <c r="E28773">
        <v>2351</v>
      </c>
      <c r="F28773">
        <v>8452</v>
      </c>
    </row>
    <row r="28774" spans="1:8" x14ac:dyDescent="0.2">
      <c r="A28774">
        <v>7.2502216980632704E+17</v>
      </c>
      <c r="B28774" t="s">
        <v>58060</v>
      </c>
      <c r="C28774" t="s">
        <v>58061</v>
      </c>
      <c r="D28774" s="1">
        <v>42486.834837962961</v>
      </c>
      <c r="E28774">
        <v>2400</v>
      </c>
      <c r="F28774">
        <v>7213</v>
      </c>
      <c r="H28774" t="s">
        <v>390</v>
      </c>
    </row>
    <row r="28775" spans="1:8" x14ac:dyDescent="0.2">
      <c r="A28775">
        <v>7.2502254632896896E+17</v>
      </c>
      <c r="B28775" t="s">
        <v>58062</v>
      </c>
      <c r="C28775" t="s">
        <v>58063</v>
      </c>
      <c r="D28775" s="1">
        <v>42486.835868055554</v>
      </c>
      <c r="E28775">
        <v>1971</v>
      </c>
      <c r="F28775">
        <v>6128</v>
      </c>
      <c r="H28775" t="s">
        <v>390</v>
      </c>
    </row>
    <row r="28776" spans="1:8" x14ac:dyDescent="0.2">
      <c r="A28776">
        <v>7.2502298802692506E+17</v>
      </c>
      <c r="B28776" t="s">
        <v>58064</v>
      </c>
      <c r="C28776" t="s">
        <v>58065</v>
      </c>
      <c r="D28776" s="1">
        <v>42486.837094907409</v>
      </c>
      <c r="E28776">
        <v>2057</v>
      </c>
      <c r="F28776">
        <v>6876</v>
      </c>
      <c r="H28776" t="s">
        <v>390</v>
      </c>
    </row>
    <row r="28777" spans="1:8" x14ac:dyDescent="0.2">
      <c r="A28777">
        <v>7.2502467129342298E+17</v>
      </c>
      <c r="B28777" t="s">
        <v>58066</v>
      </c>
      <c r="C28777" t="s">
        <v>58067</v>
      </c>
      <c r="D28777" s="1">
        <v>42486.841736111113</v>
      </c>
      <c r="E28777">
        <v>2022</v>
      </c>
      <c r="F28777">
        <v>6273</v>
      </c>
      <c r="H28777" t="s">
        <v>390</v>
      </c>
    </row>
    <row r="28778" spans="1:8" x14ac:dyDescent="0.2">
      <c r="A28778">
        <v>7.2502471008652403E+17</v>
      </c>
      <c r="B28778" t="s">
        <v>58068</v>
      </c>
      <c r="C28778" t="s">
        <v>58069</v>
      </c>
      <c r="D28778" s="1">
        <v>42486.841840277775</v>
      </c>
      <c r="E28778">
        <v>2368</v>
      </c>
      <c r="F28778">
        <v>7392</v>
      </c>
      <c r="H28778" t="s">
        <v>616</v>
      </c>
    </row>
    <row r="28779" spans="1:8" x14ac:dyDescent="0.2">
      <c r="A28779">
        <v>7.2505063125017306E+17</v>
      </c>
      <c r="B28779" t="s">
        <v>58070</v>
      </c>
      <c r="C28779" t="s">
        <v>58071</v>
      </c>
      <c r="D28779" s="1">
        <v>42486.913368055553</v>
      </c>
      <c r="E28779">
        <v>6458</v>
      </c>
      <c r="F28779">
        <v>17602</v>
      </c>
      <c r="H28779" t="s">
        <v>390</v>
      </c>
    </row>
    <row r="28780" spans="1:8" x14ac:dyDescent="0.2">
      <c r="A28780">
        <v>7.2511432099301696E+17</v>
      </c>
      <c r="B28780" t="s">
        <v>58072</v>
      </c>
      <c r="C28780" t="s">
        <v>58073</v>
      </c>
      <c r="D28780" s="1">
        <v>42487.089120370372</v>
      </c>
      <c r="E28780">
        <v>5715</v>
      </c>
      <c r="F28780">
        <v>15947</v>
      </c>
      <c r="H28780" t="s">
        <v>390</v>
      </c>
    </row>
    <row r="28781" spans="1:8" x14ac:dyDescent="0.2">
      <c r="A28781">
        <v>7.2511582420645005E+17</v>
      </c>
      <c r="B28781" t="s">
        <v>58074</v>
      </c>
      <c r="C28781" t="s">
        <v>58075</v>
      </c>
      <c r="D28781" s="1">
        <v>42487.093275462961</v>
      </c>
      <c r="E28781">
        <v>6880</v>
      </c>
      <c r="F28781">
        <v>18611</v>
      </c>
      <c r="H28781" t="s">
        <v>390</v>
      </c>
    </row>
    <row r="28782" spans="1:8" x14ac:dyDescent="0.2">
      <c r="A28782">
        <v>7.2511699290725901E+17</v>
      </c>
      <c r="B28782" t="s">
        <v>58076</v>
      </c>
      <c r="C28782" t="s">
        <v>58077</v>
      </c>
      <c r="D28782" s="1">
        <v>42487.096493055556</v>
      </c>
      <c r="E28782">
        <v>5013</v>
      </c>
      <c r="F28782">
        <v>15728</v>
      </c>
      <c r="H28782" t="s">
        <v>390</v>
      </c>
    </row>
    <row r="28783" spans="1:8" x14ac:dyDescent="0.2">
      <c r="A28783">
        <v>7.2511939888166502E+17</v>
      </c>
      <c r="B28783" t="s">
        <v>58078</v>
      </c>
      <c r="C28783" t="s">
        <v>58079</v>
      </c>
      <c r="D28783" s="1">
        <v>42487.103136574071</v>
      </c>
      <c r="E28783">
        <v>4833</v>
      </c>
      <c r="F28783">
        <v>15747</v>
      </c>
      <c r="H28783" t="s">
        <v>390</v>
      </c>
    </row>
    <row r="28784" spans="1:8" x14ac:dyDescent="0.2">
      <c r="A28784">
        <v>7.2512802147313203E+17</v>
      </c>
      <c r="B28784" t="s">
        <v>58080</v>
      </c>
      <c r="C28784" t="s">
        <v>58081</v>
      </c>
      <c r="D28784" s="1">
        <v>42487.126932870371</v>
      </c>
      <c r="E28784">
        <v>4474</v>
      </c>
      <c r="F28784">
        <v>14701</v>
      </c>
      <c r="H28784" t="s">
        <v>390</v>
      </c>
    </row>
    <row r="28785" spans="1:8" x14ac:dyDescent="0.2">
      <c r="A28785">
        <v>7.2537780095422003E+17</v>
      </c>
      <c r="B28785" t="s">
        <v>58082</v>
      </c>
      <c r="C28785" t="s">
        <v>58083</v>
      </c>
      <c r="D28785" s="1">
        <v>42487.816192129627</v>
      </c>
      <c r="E28785">
        <v>1895</v>
      </c>
      <c r="F28785">
        <v>6728</v>
      </c>
    </row>
    <row r="28786" spans="1:8" x14ac:dyDescent="0.2">
      <c r="A28786">
        <v>7.2537859156794099E+17</v>
      </c>
      <c r="B28786" t="s">
        <v>58084</v>
      </c>
      <c r="C28786" t="s">
        <v>58085</v>
      </c>
      <c r="D28786" s="1">
        <v>42487.818368055552</v>
      </c>
      <c r="E28786">
        <v>3006</v>
      </c>
      <c r="F28786">
        <v>9351</v>
      </c>
    </row>
    <row r="28787" spans="1:8" x14ac:dyDescent="0.2">
      <c r="A28787">
        <v>7.2538063926922803E+17</v>
      </c>
      <c r="B28787" t="s">
        <v>58086</v>
      </c>
      <c r="C28787" t="s">
        <v>58087</v>
      </c>
      <c r="D28787" s="1">
        <v>42487.824016203704</v>
      </c>
      <c r="E28787">
        <v>2135</v>
      </c>
      <c r="F28787">
        <v>7676</v>
      </c>
    </row>
    <row r="28788" spans="1:8" x14ac:dyDescent="0.2">
      <c r="A28788">
        <v>7.2539297652503706E+17</v>
      </c>
      <c r="B28788" t="s">
        <v>58088</v>
      </c>
      <c r="C28788" t="s">
        <v>58089</v>
      </c>
      <c r="D28788" s="1">
        <v>42487.858067129629</v>
      </c>
      <c r="E28788">
        <v>4134</v>
      </c>
      <c r="F28788">
        <v>11798</v>
      </c>
    </row>
    <row r="28789" spans="1:8" x14ac:dyDescent="0.2">
      <c r="A28789">
        <v>7.2539687972338406E+17</v>
      </c>
      <c r="B28789" t="s">
        <v>58090</v>
      </c>
      <c r="C28789" t="s">
        <v>58091</v>
      </c>
      <c r="D28789" s="1">
        <v>42487.868842592594</v>
      </c>
      <c r="E28789">
        <v>7862</v>
      </c>
      <c r="F28789">
        <v>16797</v>
      </c>
    </row>
    <row r="28790" spans="1:8" x14ac:dyDescent="0.2">
      <c r="A28790">
        <v>7.2541985526502605E+17</v>
      </c>
      <c r="B28790" t="s">
        <v>58092</v>
      </c>
      <c r="C28790" t="s">
        <v>58093</v>
      </c>
      <c r="D28790" s="1">
        <v>42487.932233796295</v>
      </c>
      <c r="E28790">
        <v>4021</v>
      </c>
      <c r="F28790">
        <v>13042</v>
      </c>
      <c r="H28790" t="s">
        <v>390</v>
      </c>
    </row>
    <row r="28791" spans="1:8" x14ac:dyDescent="0.2">
      <c r="A28791">
        <v>7.2544815054734899E+17</v>
      </c>
      <c r="B28791" t="s">
        <v>58094</v>
      </c>
      <c r="C28791" t="s">
        <v>58095</v>
      </c>
      <c r="D28791" s="1">
        <v>42488.010312500002</v>
      </c>
      <c r="E28791">
        <v>2140</v>
      </c>
      <c r="F28791">
        <v>7139</v>
      </c>
      <c r="G28791" t="s">
        <v>89</v>
      </c>
      <c r="H28791" t="s">
        <v>390</v>
      </c>
    </row>
    <row r="28792" spans="1:8" x14ac:dyDescent="0.2">
      <c r="A28792">
        <v>7.2550170093358605E+17</v>
      </c>
      <c r="B28792" t="s">
        <v>58096</v>
      </c>
      <c r="C28792" t="s">
        <v>58097</v>
      </c>
      <c r="D28792" s="1">
        <v>42488.158090277779</v>
      </c>
      <c r="E28792">
        <v>4741</v>
      </c>
      <c r="F28792">
        <v>13679</v>
      </c>
    </row>
    <row r="28793" spans="1:8" x14ac:dyDescent="0.2">
      <c r="A28793">
        <v>7.2550231473642202E+17</v>
      </c>
      <c r="B28793" t="s">
        <v>58098</v>
      </c>
      <c r="C28793" t="s">
        <v>58099</v>
      </c>
      <c r="D28793" s="1">
        <v>42488.159780092596</v>
      </c>
      <c r="E28793">
        <v>2989</v>
      </c>
      <c r="F28793">
        <v>9190</v>
      </c>
    </row>
    <row r="28794" spans="1:8" x14ac:dyDescent="0.2">
      <c r="A28794">
        <v>7.2552425788369702E+17</v>
      </c>
      <c r="B28794" t="s">
        <v>58100</v>
      </c>
      <c r="C28794" t="s">
        <v>58101</v>
      </c>
      <c r="D28794" s="1">
        <v>42488.220335648148</v>
      </c>
      <c r="E28794">
        <v>4743</v>
      </c>
      <c r="F28794">
        <v>18953</v>
      </c>
    </row>
    <row r="28795" spans="1:8" x14ac:dyDescent="0.2">
      <c r="A28795">
        <v>7.2553245775640499E+17</v>
      </c>
      <c r="B28795" t="s">
        <v>58102</v>
      </c>
      <c r="C28795" t="s">
        <v>58103</v>
      </c>
      <c r="D28795" s="1">
        <v>42488.242962962962</v>
      </c>
      <c r="E28795">
        <v>3774</v>
      </c>
      <c r="F28795">
        <v>14439</v>
      </c>
    </row>
    <row r="28796" spans="1:8" x14ac:dyDescent="0.2">
      <c r="A28796">
        <v>7.2553532792704205E+17</v>
      </c>
      <c r="B28796" t="s">
        <v>58104</v>
      </c>
      <c r="C28796" t="s">
        <v>58105</v>
      </c>
      <c r="D28796" s="1">
        <v>42488.250879629632</v>
      </c>
      <c r="E28796">
        <v>2258</v>
      </c>
      <c r="F28796">
        <v>9511</v>
      </c>
      <c r="G28796" t="e">
        <f>AnnetteJeanne</f>
        <v>#NAME?</v>
      </c>
    </row>
    <row r="28797" spans="1:8" x14ac:dyDescent="0.2">
      <c r="A28797">
        <v>7.2563606901057894E+17</v>
      </c>
      <c r="B28797" t="s">
        <v>58106</v>
      </c>
      <c r="C28797" t="s">
        <v>58107</v>
      </c>
      <c r="D28797" s="1">
        <v>42488.528877314813</v>
      </c>
      <c r="E28797">
        <v>3886</v>
      </c>
      <c r="F28797">
        <v>14466</v>
      </c>
    </row>
    <row r="28798" spans="1:8" x14ac:dyDescent="0.2">
      <c r="A28798">
        <v>7.2563746050450995E+17</v>
      </c>
      <c r="B28798" t="s">
        <v>58108</v>
      </c>
      <c r="C28798" t="s">
        <v>58109</v>
      </c>
      <c r="D28798" s="1">
        <v>42488.532708333332</v>
      </c>
      <c r="E28798">
        <v>1297</v>
      </c>
      <c r="F28798">
        <v>6388</v>
      </c>
      <c r="G28798" t="s">
        <v>89</v>
      </c>
    </row>
    <row r="28799" spans="1:8" x14ac:dyDescent="0.2">
      <c r="A28799">
        <v>7.2564870638563302E+17</v>
      </c>
      <c r="B28799" t="s">
        <v>58110</v>
      </c>
      <c r="C28799" t="s">
        <v>58111</v>
      </c>
      <c r="D28799" s="1">
        <v>42488.563750000001</v>
      </c>
      <c r="E28799">
        <v>4848</v>
      </c>
      <c r="F28799">
        <v>16048</v>
      </c>
    </row>
    <row r="28800" spans="1:8" x14ac:dyDescent="0.2">
      <c r="A28800">
        <v>7.2565948281929702E+17</v>
      </c>
      <c r="B28800" t="s">
        <v>58112</v>
      </c>
      <c r="C28800" t="s">
        <v>58113</v>
      </c>
      <c r="D28800" s="1">
        <v>42488.5934837963</v>
      </c>
      <c r="E28800">
        <v>3212</v>
      </c>
      <c r="F28800">
        <v>10699</v>
      </c>
    </row>
    <row r="28801" spans="1:8" x14ac:dyDescent="0.2">
      <c r="A28801">
        <v>7.2567742319551206E+17</v>
      </c>
      <c r="B28801" t="s">
        <v>58114</v>
      </c>
      <c r="C28801" t="s">
        <v>58115</v>
      </c>
      <c r="D28801" s="1">
        <v>42488.64298611111</v>
      </c>
      <c r="E28801">
        <v>4720</v>
      </c>
      <c r="F28801">
        <v>14156</v>
      </c>
    </row>
    <row r="28802" spans="1:8" x14ac:dyDescent="0.2">
      <c r="A28802">
        <v>7.2572202717324902E+17</v>
      </c>
      <c r="B28802" t="s">
        <v>58116</v>
      </c>
      <c r="C28802" t="s">
        <v>58117</v>
      </c>
      <c r="D28802" s="1">
        <v>42488.766076388885</v>
      </c>
      <c r="E28802">
        <v>3980</v>
      </c>
      <c r="F28802">
        <v>12066</v>
      </c>
    </row>
    <row r="28803" spans="1:8" x14ac:dyDescent="0.2">
      <c r="A28803">
        <v>7.2579633925526694E+17</v>
      </c>
      <c r="B28803" t="s">
        <v>58118</v>
      </c>
      <c r="C28803" t="s">
        <v>58119</v>
      </c>
      <c r="D28803" s="1">
        <v>42488.971134259256</v>
      </c>
      <c r="E28803">
        <v>3844</v>
      </c>
      <c r="F28803">
        <v>11078</v>
      </c>
      <c r="H28803" t="s">
        <v>390</v>
      </c>
    </row>
    <row r="28804" spans="1:8" x14ac:dyDescent="0.2">
      <c r="A28804">
        <v>7.2581720474321702E+17</v>
      </c>
      <c r="B28804" t="s">
        <v>58120</v>
      </c>
      <c r="C28804" t="s">
        <v>58121</v>
      </c>
      <c r="D28804" s="1">
        <v>42489.028715277775</v>
      </c>
      <c r="E28804">
        <v>3707</v>
      </c>
      <c r="F28804">
        <v>10201</v>
      </c>
      <c r="H28804" t="s">
        <v>390</v>
      </c>
    </row>
    <row r="28805" spans="1:8" x14ac:dyDescent="0.2">
      <c r="A28805">
        <v>7.2582490915119898E+17</v>
      </c>
      <c r="B28805" t="s">
        <v>58122</v>
      </c>
      <c r="C28805" t="s">
        <v>58123</v>
      </c>
      <c r="D28805" s="1">
        <v>42489.049976851849</v>
      </c>
      <c r="E28805">
        <v>3878</v>
      </c>
      <c r="F28805">
        <v>10472</v>
      </c>
      <c r="H28805" t="s">
        <v>616</v>
      </c>
    </row>
    <row r="28806" spans="1:8" x14ac:dyDescent="0.2">
      <c r="A28806">
        <v>7.2584730117277594E+17</v>
      </c>
      <c r="B28806" t="s">
        <v>58124</v>
      </c>
      <c r="C28806" t="s">
        <v>58125</v>
      </c>
      <c r="D28806" s="1">
        <v>42489.111759259256</v>
      </c>
      <c r="E28806">
        <v>3374</v>
      </c>
      <c r="F28806">
        <v>11897</v>
      </c>
      <c r="G28806" t="s">
        <v>89</v>
      </c>
      <c r="H28806" t="s">
        <v>390</v>
      </c>
    </row>
    <row r="28807" spans="1:8" x14ac:dyDescent="0.2">
      <c r="A28807">
        <v>7.2589955427342298E+17</v>
      </c>
      <c r="B28807" t="s">
        <v>58126</v>
      </c>
      <c r="C28807" t="s">
        <v>58127</v>
      </c>
      <c r="D28807" s="1">
        <v>42489.255949074075</v>
      </c>
      <c r="E28807">
        <v>3688</v>
      </c>
      <c r="F28807">
        <v>10143</v>
      </c>
    </row>
    <row r="28808" spans="1:8" x14ac:dyDescent="0.2">
      <c r="A28808">
        <v>7.2590347513394701E+17</v>
      </c>
      <c r="B28808" t="s">
        <v>58128</v>
      </c>
      <c r="C28808" t="s">
        <v>58129</v>
      </c>
      <c r="D28808" s="1">
        <v>42489.266770833332</v>
      </c>
      <c r="E28808">
        <v>8659</v>
      </c>
      <c r="F28808">
        <v>26841</v>
      </c>
      <c r="H28808" t="s">
        <v>390</v>
      </c>
    </row>
    <row r="28809" spans="1:8" x14ac:dyDescent="0.2">
      <c r="A28809">
        <v>7.26008645473824E+17</v>
      </c>
      <c r="B28809" t="s">
        <v>58130</v>
      </c>
      <c r="C28809" t="s">
        <v>58131</v>
      </c>
      <c r="D28809" s="1">
        <v>42489.556990740741</v>
      </c>
      <c r="E28809">
        <v>4870</v>
      </c>
      <c r="F28809">
        <v>16007</v>
      </c>
    </row>
    <row r="28810" spans="1:8" x14ac:dyDescent="0.2">
      <c r="A28810">
        <v>7.2604507377582797E+17</v>
      </c>
      <c r="B28810" t="s">
        <v>58132</v>
      </c>
      <c r="C28810" t="s">
        <v>58133</v>
      </c>
      <c r="D28810" s="1">
        <v>42489.657511574071</v>
      </c>
      <c r="E28810">
        <v>8546</v>
      </c>
      <c r="F28810">
        <v>21998</v>
      </c>
    </row>
    <row r="28811" spans="1:8" x14ac:dyDescent="0.2">
      <c r="A28811">
        <v>7.2607978918280806E+17</v>
      </c>
      <c r="B28811" t="s">
        <v>58134</v>
      </c>
      <c r="C28811" t="s">
        <v>58135</v>
      </c>
      <c r="D28811" s="1">
        <v>42489.753310185188</v>
      </c>
      <c r="E28811">
        <v>6602</v>
      </c>
      <c r="F28811">
        <v>17261</v>
      </c>
      <c r="H28811" t="s">
        <v>390</v>
      </c>
    </row>
    <row r="28812" spans="1:8" x14ac:dyDescent="0.2">
      <c r="A28812">
        <v>7.2611585605321101E+17</v>
      </c>
      <c r="B28812" t="s">
        <v>58136</v>
      </c>
      <c r="C28812" t="s">
        <v>58137</v>
      </c>
      <c r="D28812" s="1">
        <v>42489.852835648147</v>
      </c>
      <c r="E28812">
        <v>10422</v>
      </c>
      <c r="F28812">
        <v>28126</v>
      </c>
    </row>
    <row r="28813" spans="1:8" x14ac:dyDescent="0.2">
      <c r="A28813">
        <v>7.2624669375949594E+17</v>
      </c>
      <c r="B28813" t="s">
        <v>58138</v>
      </c>
      <c r="C28813" t="s">
        <v>58139</v>
      </c>
      <c r="D28813" s="1">
        <v>42490.213877314818</v>
      </c>
      <c r="E28813">
        <v>2590</v>
      </c>
      <c r="F28813">
        <v>10951</v>
      </c>
      <c r="G28813" t="s">
        <v>89</v>
      </c>
    </row>
    <row r="28814" spans="1:8" x14ac:dyDescent="0.2">
      <c r="A28814">
        <v>7.2640353438047795E+17</v>
      </c>
      <c r="B28814" t="s">
        <v>58140</v>
      </c>
      <c r="C28814" t="s">
        <v>58141</v>
      </c>
      <c r="D28814" s="1">
        <v>42490.646678240744</v>
      </c>
      <c r="E28814">
        <v>10458</v>
      </c>
      <c r="F28814">
        <v>29848</v>
      </c>
    </row>
    <row r="28815" spans="1:8" x14ac:dyDescent="0.2">
      <c r="A28815">
        <v>7.2643934407296205E+17</v>
      </c>
      <c r="B28815" t="s">
        <v>58142</v>
      </c>
      <c r="C28815" t="s">
        <v>58143</v>
      </c>
      <c r="D28815" s="1">
        <v>42490.745486111111</v>
      </c>
      <c r="E28815">
        <v>3260</v>
      </c>
      <c r="F28815">
        <v>7401</v>
      </c>
      <c r="G28815" t="s">
        <v>487</v>
      </c>
    </row>
    <row r="28816" spans="1:8" x14ac:dyDescent="0.2">
      <c r="A28816">
        <v>7.2646150760161203E+17</v>
      </c>
      <c r="B28816" t="s">
        <v>58144</v>
      </c>
      <c r="C28816" t="s">
        <v>58145</v>
      </c>
      <c r="D28816" s="1">
        <v>42490.806655092594</v>
      </c>
      <c r="E28816">
        <v>6917</v>
      </c>
      <c r="F28816">
        <v>19295</v>
      </c>
    </row>
    <row r="28817" spans="1:8" x14ac:dyDescent="0.2">
      <c r="A28817">
        <v>7.2651413683897498E+17</v>
      </c>
      <c r="B28817" t="s">
        <v>58146</v>
      </c>
      <c r="C28817" t="s">
        <v>58147</v>
      </c>
      <c r="D28817" s="1">
        <v>42490.951874999999</v>
      </c>
      <c r="E28817">
        <v>3766</v>
      </c>
      <c r="F28817">
        <v>10249</v>
      </c>
      <c r="H28817" t="s">
        <v>616</v>
      </c>
    </row>
    <row r="28818" spans="1:8" x14ac:dyDescent="0.2">
      <c r="A28818">
        <v>7.2655506030659494E+17</v>
      </c>
      <c r="B28818" t="s">
        <v>58148</v>
      </c>
      <c r="C28818" t="s">
        <v>58149</v>
      </c>
      <c r="D28818" s="1">
        <v>42491.064803240741</v>
      </c>
      <c r="E28818">
        <v>2174</v>
      </c>
      <c r="F28818">
        <v>8420</v>
      </c>
      <c r="G28818" t="s">
        <v>215</v>
      </c>
    </row>
    <row r="28819" spans="1:8" x14ac:dyDescent="0.2">
      <c r="A28819">
        <v>7.26609734653104E+17</v>
      </c>
      <c r="B28819" t="s">
        <v>58150</v>
      </c>
      <c r="C28819" t="s">
        <v>58151</v>
      </c>
      <c r="D28819" s="1">
        <v>42491.215682870374</v>
      </c>
      <c r="E28819">
        <v>4845</v>
      </c>
      <c r="F28819">
        <v>15145</v>
      </c>
    </row>
    <row r="28820" spans="1:8" x14ac:dyDescent="0.2">
      <c r="A28820">
        <v>7.2677300143016294E+17</v>
      </c>
      <c r="B28820" t="s">
        <v>58152</v>
      </c>
      <c r="C28820" t="s">
        <v>58153</v>
      </c>
      <c r="D28820" s="1">
        <v>42491.666203703702</v>
      </c>
      <c r="E28820">
        <v>5462</v>
      </c>
      <c r="F28820">
        <v>14627</v>
      </c>
      <c r="H28820" t="s">
        <v>390</v>
      </c>
    </row>
    <row r="28821" spans="1:8" x14ac:dyDescent="0.2">
      <c r="A28821">
        <v>7.2680021571864499E+17</v>
      </c>
      <c r="B28821" t="s">
        <v>58154</v>
      </c>
      <c r="C28821" t="s">
        <v>58155</v>
      </c>
      <c r="D28821" s="1">
        <v>42491.741307870368</v>
      </c>
      <c r="E28821">
        <v>3594</v>
      </c>
      <c r="F28821">
        <v>11513</v>
      </c>
      <c r="G28821" t="s">
        <v>89</v>
      </c>
    </row>
    <row r="28822" spans="1:8" x14ac:dyDescent="0.2">
      <c r="A28822">
        <v>7.2680607121030298E+17</v>
      </c>
      <c r="B28822" t="s">
        <v>58156</v>
      </c>
      <c r="C28822" t="s">
        <v>58157</v>
      </c>
      <c r="D28822" s="1">
        <v>42491.757465277777</v>
      </c>
      <c r="E28822">
        <v>2416</v>
      </c>
      <c r="F28822">
        <v>8883</v>
      </c>
    </row>
    <row r="28823" spans="1:8" x14ac:dyDescent="0.2">
      <c r="A28823">
        <v>7.2681077255535002E+17</v>
      </c>
      <c r="B28823" t="s">
        <v>58158</v>
      </c>
      <c r="C28823" t="s">
        <v>58159</v>
      </c>
      <c r="D28823" s="1">
        <v>42491.770439814813</v>
      </c>
      <c r="E28823">
        <v>2579</v>
      </c>
      <c r="F28823">
        <v>10257</v>
      </c>
      <c r="G28823" t="s">
        <v>89</v>
      </c>
      <c r="H28823" t="s">
        <v>390</v>
      </c>
    </row>
    <row r="28824" spans="1:8" x14ac:dyDescent="0.2">
      <c r="A28824">
        <v>7.2686533994707302E+17</v>
      </c>
      <c r="B28824" t="s">
        <v>58160</v>
      </c>
      <c r="C28824" t="s">
        <v>58161</v>
      </c>
      <c r="D28824" s="1">
        <v>42491.921018518522</v>
      </c>
      <c r="E28824">
        <v>3151</v>
      </c>
      <c r="F28824">
        <v>10480</v>
      </c>
      <c r="G28824" t="s">
        <v>89</v>
      </c>
    </row>
    <row r="28825" spans="1:8" x14ac:dyDescent="0.2">
      <c r="A28825">
        <v>7.2688619802793498E+17</v>
      </c>
      <c r="B28825" t="s">
        <v>58162</v>
      </c>
      <c r="C28825" t="s">
        <v>58163</v>
      </c>
      <c r="D28825" s="1">
        <v>42491.978576388887</v>
      </c>
      <c r="E28825">
        <v>3303</v>
      </c>
      <c r="F28825">
        <v>11800</v>
      </c>
      <c r="H28825" t="s">
        <v>390</v>
      </c>
    </row>
    <row r="28826" spans="1:8" x14ac:dyDescent="0.2">
      <c r="A28826">
        <v>7.2688668727669901E+17</v>
      </c>
      <c r="B28826" t="s">
        <v>58164</v>
      </c>
      <c r="C28826" t="s">
        <v>58165</v>
      </c>
      <c r="D28826" s="1">
        <v>42491.97991898148</v>
      </c>
      <c r="E28826">
        <v>5202</v>
      </c>
      <c r="F28826">
        <v>15533</v>
      </c>
      <c r="H28826" t="s">
        <v>616</v>
      </c>
    </row>
    <row r="28827" spans="1:8" x14ac:dyDescent="0.2">
      <c r="A28827">
        <v>7.26918444931776E+17</v>
      </c>
      <c r="B28827" t="s">
        <v>58166</v>
      </c>
      <c r="C28827" t="s">
        <v>58167</v>
      </c>
      <c r="D28827" s="1">
        <v>42492.067557870374</v>
      </c>
      <c r="E28827">
        <v>3360</v>
      </c>
      <c r="F28827">
        <v>9558</v>
      </c>
      <c r="H28827" t="s">
        <v>390</v>
      </c>
    </row>
    <row r="28828" spans="1:8" x14ac:dyDescent="0.2">
      <c r="A28828">
        <v>7.2708597227867699E+17</v>
      </c>
      <c r="B28828" t="s">
        <v>58168</v>
      </c>
      <c r="C28828" t="s">
        <v>58169</v>
      </c>
      <c r="D28828" s="1">
        <v>42492.529849537037</v>
      </c>
      <c r="E28828">
        <v>1434</v>
      </c>
      <c r="F28828">
        <v>5926</v>
      </c>
      <c r="G28828" t="s">
        <v>215</v>
      </c>
    </row>
    <row r="28829" spans="1:8" x14ac:dyDescent="0.2">
      <c r="A28829">
        <v>7.2709344232568E+17</v>
      </c>
      <c r="B28829" t="s">
        <v>58170</v>
      </c>
      <c r="C28829" t="s">
        <v>58171</v>
      </c>
      <c r="D28829" s="1">
        <v>42492.550462962965</v>
      </c>
      <c r="E28829">
        <v>4541</v>
      </c>
      <c r="F28829">
        <v>13566</v>
      </c>
    </row>
    <row r="28830" spans="1:8" x14ac:dyDescent="0.2">
      <c r="A28830">
        <v>7.2709554970336397E+17</v>
      </c>
      <c r="B28830" t="s">
        <v>58172</v>
      </c>
      <c r="C28830" t="s">
        <v>58173</v>
      </c>
      <c r="D28830" s="1">
        <v>42492.556273148148</v>
      </c>
      <c r="E28830">
        <v>4214</v>
      </c>
      <c r="F28830">
        <v>13313</v>
      </c>
    </row>
    <row r="28831" spans="1:8" x14ac:dyDescent="0.2">
      <c r="A28831">
        <v>7.2713719096743501E+17</v>
      </c>
      <c r="B28831" t="s">
        <v>58174</v>
      </c>
      <c r="C28831" t="s">
        <v>58175</v>
      </c>
      <c r="D28831" s="1">
        <v>42492.671180555553</v>
      </c>
      <c r="E28831">
        <v>9008</v>
      </c>
      <c r="F28831">
        <v>24580</v>
      </c>
    </row>
    <row r="28832" spans="1:8" x14ac:dyDescent="0.2">
      <c r="A28832">
        <v>7.2714256301089101E+17</v>
      </c>
      <c r="B28832" t="s">
        <v>58176</v>
      </c>
      <c r="C28832" t="s">
        <v>58177</v>
      </c>
      <c r="D28832" s="1">
        <v>42492.686006944445</v>
      </c>
      <c r="E28832">
        <v>3635</v>
      </c>
      <c r="F28832">
        <v>13944</v>
      </c>
    </row>
    <row r="28833" spans="1:8" x14ac:dyDescent="0.2">
      <c r="A28833">
        <v>7.2716984077611802E+17</v>
      </c>
      <c r="B28833" t="s">
        <v>58178</v>
      </c>
      <c r="C28833" t="s">
        <v>58179</v>
      </c>
      <c r="D28833" s="1">
        <v>42492.761273148149</v>
      </c>
      <c r="E28833">
        <v>9505</v>
      </c>
      <c r="F28833">
        <v>24317</v>
      </c>
      <c r="H28833" t="s">
        <v>616</v>
      </c>
    </row>
    <row r="28834" spans="1:8" x14ac:dyDescent="0.2">
      <c r="A28834">
        <v>7.2722562657542106E+17</v>
      </c>
      <c r="B28834" t="s">
        <v>58180</v>
      </c>
      <c r="C28834" t="s">
        <v>58181</v>
      </c>
      <c r="D28834" s="1">
        <v>42492.915219907409</v>
      </c>
      <c r="E28834">
        <v>9093</v>
      </c>
      <c r="F28834">
        <v>22907</v>
      </c>
      <c r="H28834" t="s">
        <v>616</v>
      </c>
    </row>
    <row r="28835" spans="1:8" x14ac:dyDescent="0.2">
      <c r="A28835">
        <v>7.2725204628645005E+17</v>
      </c>
      <c r="B28835" t="s">
        <v>58182</v>
      </c>
      <c r="C28835" t="s">
        <v>58183</v>
      </c>
      <c r="D28835" s="1">
        <v>42492.988125000003</v>
      </c>
      <c r="E28835">
        <v>2559</v>
      </c>
      <c r="F28835">
        <v>8219</v>
      </c>
      <c r="H28835" t="s">
        <v>13093</v>
      </c>
    </row>
    <row r="28836" spans="1:8" x14ac:dyDescent="0.2">
      <c r="A28836">
        <v>7.2725390756772595E+17</v>
      </c>
      <c r="B28836" t="s">
        <v>58184</v>
      </c>
      <c r="C28836" t="s">
        <v>58185</v>
      </c>
      <c r="D28836" s="1">
        <v>42492.993252314816</v>
      </c>
      <c r="E28836">
        <v>3801</v>
      </c>
      <c r="F28836">
        <v>10882</v>
      </c>
      <c r="H28836" t="s">
        <v>390</v>
      </c>
    </row>
    <row r="28837" spans="1:8" x14ac:dyDescent="0.2">
      <c r="A28837">
        <v>7.2725549599678797E+17</v>
      </c>
      <c r="B28837" t="s">
        <v>58186</v>
      </c>
      <c r="C28837" t="s">
        <v>58187</v>
      </c>
      <c r="D28837" s="1">
        <v>42492.99763888889</v>
      </c>
      <c r="E28837">
        <v>2156</v>
      </c>
      <c r="F28837">
        <v>7147</v>
      </c>
      <c r="G28837" t="s">
        <v>89</v>
      </c>
      <c r="H28837" t="s">
        <v>390</v>
      </c>
    </row>
    <row r="28838" spans="1:8" x14ac:dyDescent="0.2">
      <c r="A28838">
        <v>7.2726241396851904E+17</v>
      </c>
      <c r="B28838" t="s">
        <v>58188</v>
      </c>
      <c r="C28838" t="s">
        <v>58189</v>
      </c>
      <c r="D28838" s="1">
        <v>42493.016736111109</v>
      </c>
      <c r="E28838">
        <v>2336</v>
      </c>
      <c r="F28838">
        <v>8973</v>
      </c>
    </row>
    <row r="28839" spans="1:8" x14ac:dyDescent="0.2">
      <c r="A28839">
        <v>7.2731960866387494E+17</v>
      </c>
      <c r="B28839" t="s">
        <v>58190</v>
      </c>
      <c r="C28839" t="s">
        <v>58191</v>
      </c>
      <c r="D28839" s="1">
        <v>42493.174560185187</v>
      </c>
      <c r="E28839">
        <v>3577</v>
      </c>
      <c r="F28839">
        <v>10834</v>
      </c>
      <c r="H28839" t="s">
        <v>616</v>
      </c>
    </row>
    <row r="28840" spans="1:8" x14ac:dyDescent="0.2">
      <c r="A28840">
        <v>7.2745867621111296E+17</v>
      </c>
      <c r="B28840" t="s">
        <v>58192</v>
      </c>
      <c r="C28840" t="s">
        <v>58193</v>
      </c>
      <c r="D28840" s="1">
        <v>42493.558310185188</v>
      </c>
      <c r="E28840">
        <v>3745</v>
      </c>
      <c r="F28840">
        <v>10419</v>
      </c>
      <c r="H28840" t="s">
        <v>616</v>
      </c>
    </row>
    <row r="28841" spans="1:8" x14ac:dyDescent="0.2">
      <c r="A28841">
        <v>7.2750355508355802E+17</v>
      </c>
      <c r="B28841" t="s">
        <v>58194</v>
      </c>
      <c r="C28841" t="s">
        <v>58195</v>
      </c>
      <c r="D28841" s="1">
        <v>42493.682152777779</v>
      </c>
      <c r="E28841">
        <v>2696</v>
      </c>
      <c r="F28841">
        <v>7608</v>
      </c>
      <c r="H28841" t="s">
        <v>616</v>
      </c>
    </row>
    <row r="28842" spans="1:8" x14ac:dyDescent="0.2">
      <c r="A28842">
        <v>7.2751846689123904E+17</v>
      </c>
      <c r="B28842" t="s">
        <v>58196</v>
      </c>
      <c r="C28842" t="s">
        <v>58197</v>
      </c>
      <c r="D28842" s="1">
        <v>42493.723298611112</v>
      </c>
      <c r="E28842">
        <v>3461</v>
      </c>
      <c r="F28842">
        <v>10607</v>
      </c>
      <c r="H28842" t="s">
        <v>616</v>
      </c>
    </row>
    <row r="28843" spans="1:8" x14ac:dyDescent="0.2">
      <c r="A28843">
        <v>7.2752105572888499E+17</v>
      </c>
      <c r="B28843" t="s">
        <v>58198</v>
      </c>
      <c r="C28843" t="s">
        <v>58199</v>
      </c>
      <c r="D28843" s="1">
        <v>42493.730451388888</v>
      </c>
      <c r="E28843">
        <v>3310</v>
      </c>
      <c r="F28843">
        <v>9559</v>
      </c>
      <c r="H28843" t="s">
        <v>390</v>
      </c>
    </row>
    <row r="28844" spans="1:8" x14ac:dyDescent="0.2">
      <c r="A28844">
        <v>7.2754076576582797E+17</v>
      </c>
      <c r="B28844" t="s">
        <v>58200</v>
      </c>
      <c r="C28844" t="s">
        <v>58201</v>
      </c>
      <c r="D28844" s="1">
        <v>42493.784837962965</v>
      </c>
      <c r="E28844">
        <v>4328</v>
      </c>
      <c r="F28844">
        <v>10411</v>
      </c>
      <c r="H28844" t="s">
        <v>13093</v>
      </c>
    </row>
    <row r="28845" spans="1:8" x14ac:dyDescent="0.2">
      <c r="A28845">
        <v>7.27565652253392E+17</v>
      </c>
      <c r="B28845" t="s">
        <v>58202</v>
      </c>
      <c r="C28845" t="s">
        <v>58203</v>
      </c>
      <c r="D28845" s="1">
        <v>42493.853506944448</v>
      </c>
      <c r="E28845">
        <v>4387</v>
      </c>
      <c r="F28845">
        <v>11198</v>
      </c>
      <c r="H28845" t="s">
        <v>616</v>
      </c>
    </row>
    <row r="28846" spans="1:8" x14ac:dyDescent="0.2">
      <c r="A28846">
        <v>7.2763457429825498E+17</v>
      </c>
      <c r="B28846" t="s">
        <v>58204</v>
      </c>
      <c r="C28846" t="s">
        <v>58205</v>
      </c>
      <c r="D28846" s="1">
        <v>42494.043692129628</v>
      </c>
      <c r="E28846">
        <v>7564</v>
      </c>
      <c r="F28846">
        <v>22634</v>
      </c>
    </row>
    <row r="28847" spans="1:8" x14ac:dyDescent="0.2">
      <c r="A28847">
        <v>7.2763603514913894E+17</v>
      </c>
      <c r="B28847" t="s">
        <v>58206</v>
      </c>
      <c r="C28847" t="s">
        <v>58207</v>
      </c>
      <c r="D28847" s="1">
        <v>42494.047731481478</v>
      </c>
      <c r="E28847">
        <v>5792</v>
      </c>
      <c r="F28847">
        <v>21669</v>
      </c>
    </row>
    <row r="28848" spans="1:8" x14ac:dyDescent="0.2">
      <c r="A28848">
        <v>7.2763748787147904E+17</v>
      </c>
      <c r="B28848" t="s">
        <v>58208</v>
      </c>
      <c r="C28848" t="s">
        <v>58209</v>
      </c>
      <c r="D28848" s="1">
        <v>42494.051736111112</v>
      </c>
      <c r="E28848">
        <v>9339</v>
      </c>
      <c r="F28848">
        <v>25605</v>
      </c>
      <c r="H28848" t="s">
        <v>616</v>
      </c>
    </row>
    <row r="28849" spans="1:8" x14ac:dyDescent="0.2">
      <c r="A28849">
        <v>7.2764354419063603E+17</v>
      </c>
      <c r="B28849" t="s">
        <v>58210</v>
      </c>
      <c r="C28849" t="s">
        <v>58211</v>
      </c>
      <c r="D28849" s="1">
        <v>42494.068449074075</v>
      </c>
      <c r="E28849">
        <v>9824</v>
      </c>
      <c r="F28849">
        <v>33742</v>
      </c>
    </row>
    <row r="28850" spans="1:8" x14ac:dyDescent="0.2">
      <c r="A28850">
        <v>7.2770952935867098E+17</v>
      </c>
      <c r="B28850" t="s">
        <v>58212</v>
      </c>
      <c r="C28850" t="s">
        <v>58213</v>
      </c>
      <c r="D28850" s="1">
        <v>42494.250532407408</v>
      </c>
      <c r="E28850">
        <v>2967</v>
      </c>
      <c r="F28850">
        <v>12023</v>
      </c>
      <c r="G28850" t="s">
        <v>89</v>
      </c>
    </row>
    <row r="28851" spans="1:8" x14ac:dyDescent="0.2">
      <c r="A28851">
        <v>7.2779116534135603E+17</v>
      </c>
      <c r="B28851" t="s">
        <v>58214</v>
      </c>
      <c r="C28851" t="s">
        <v>58215</v>
      </c>
      <c r="D28851" s="1">
        <v>42494.475810185184</v>
      </c>
      <c r="E28851">
        <v>6665</v>
      </c>
      <c r="F28851">
        <v>21743</v>
      </c>
    </row>
    <row r="28852" spans="1:8" x14ac:dyDescent="0.2">
      <c r="A28852">
        <v>7.2779602524784602E+17</v>
      </c>
      <c r="B28852" t="s">
        <v>58216</v>
      </c>
      <c r="C28852" t="s">
        <v>58217</v>
      </c>
      <c r="D28852" s="1">
        <v>42494.489212962966</v>
      </c>
      <c r="E28852">
        <v>10886</v>
      </c>
      <c r="F28852">
        <v>25868</v>
      </c>
    </row>
    <row r="28853" spans="1:8" x14ac:dyDescent="0.2">
      <c r="A28853">
        <v>7.2780103455108698E+17</v>
      </c>
      <c r="B28853" t="s">
        <v>58218</v>
      </c>
      <c r="C28853" t="s">
        <v>58219</v>
      </c>
      <c r="D28853" s="1">
        <v>42494.50304398148</v>
      </c>
      <c r="E28853">
        <v>1222</v>
      </c>
      <c r="F28853">
        <v>6473</v>
      </c>
      <c r="G28853" t="s">
        <v>89</v>
      </c>
    </row>
    <row r="28854" spans="1:8" x14ac:dyDescent="0.2">
      <c r="A28854">
        <v>7.2780235006115802E+17</v>
      </c>
      <c r="B28854" t="s">
        <v>58220</v>
      </c>
      <c r="C28854" t="s">
        <v>58221</v>
      </c>
      <c r="D28854" s="1">
        <v>42494.506666666668</v>
      </c>
      <c r="E28854">
        <v>1367</v>
      </c>
      <c r="F28854">
        <v>7301</v>
      </c>
      <c r="G28854" t="s">
        <v>89</v>
      </c>
    </row>
    <row r="28855" spans="1:8" x14ac:dyDescent="0.2">
      <c r="A28855">
        <v>7.2780317981606195E+17</v>
      </c>
      <c r="B28855" t="s">
        <v>58222</v>
      </c>
      <c r="C28855" t="s">
        <v>58223</v>
      </c>
      <c r="D28855" s="1">
        <v>42494.508958333332</v>
      </c>
      <c r="E28855">
        <v>1661</v>
      </c>
      <c r="F28855">
        <v>8268</v>
      </c>
      <c r="G28855" t="s">
        <v>89</v>
      </c>
    </row>
    <row r="28856" spans="1:8" x14ac:dyDescent="0.2">
      <c r="A28856">
        <v>7.2789835296525901E+17</v>
      </c>
      <c r="B28856" t="s">
        <v>58224</v>
      </c>
      <c r="C28856" t="s">
        <v>58225</v>
      </c>
      <c r="D28856" s="1">
        <v>42494.771585648145</v>
      </c>
      <c r="E28856">
        <v>3826</v>
      </c>
      <c r="F28856">
        <v>11280</v>
      </c>
    </row>
    <row r="28857" spans="1:8" x14ac:dyDescent="0.2">
      <c r="A28857">
        <v>7.2823018298161101E+17</v>
      </c>
      <c r="B28857" t="s">
        <v>58226</v>
      </c>
      <c r="C28857" t="s">
        <v>58227</v>
      </c>
      <c r="D28857" s="1">
        <v>42495.687268518515</v>
      </c>
      <c r="E28857">
        <v>2886</v>
      </c>
      <c r="F28857">
        <v>10259</v>
      </c>
    </row>
    <row r="28858" spans="1:8" x14ac:dyDescent="0.2">
      <c r="A28858">
        <v>7.28292625850208E+17</v>
      </c>
      <c r="B28858" t="s">
        <v>58228</v>
      </c>
      <c r="C28858" t="s">
        <v>58229</v>
      </c>
      <c r="D28858" s="1">
        <v>42495.859571759262</v>
      </c>
      <c r="E28858">
        <v>1867</v>
      </c>
      <c r="F28858">
        <v>6598</v>
      </c>
      <c r="G28858" t="s">
        <v>576</v>
      </c>
    </row>
    <row r="28859" spans="1:8" x14ac:dyDescent="0.2">
      <c r="A28859">
        <v>7.2829758741824704E+17</v>
      </c>
      <c r="B28859" t="s">
        <v>58230</v>
      </c>
      <c r="C28859" t="s">
        <v>58231</v>
      </c>
      <c r="D28859" s="1">
        <v>42495.873263888891</v>
      </c>
      <c r="E28859">
        <v>91711</v>
      </c>
      <c r="F28859">
        <v>133077</v>
      </c>
      <c r="H28859" t="s">
        <v>390</v>
      </c>
    </row>
    <row r="28860" spans="1:8" x14ac:dyDescent="0.2">
      <c r="A28860">
        <v>7.2830590041553306E+17</v>
      </c>
      <c r="B28860" t="s">
        <v>58232</v>
      </c>
      <c r="C28860" t="s">
        <v>58233</v>
      </c>
      <c r="D28860" s="1">
        <v>42495.896203703705</v>
      </c>
      <c r="E28860">
        <v>10102</v>
      </c>
      <c r="F28860">
        <v>29442</v>
      </c>
    </row>
    <row r="28861" spans="1:8" x14ac:dyDescent="0.2">
      <c r="A28861">
        <v>7.2836579207774195E+17</v>
      </c>
      <c r="B28861" t="s">
        <v>58234</v>
      </c>
      <c r="C28861" t="s">
        <v>58235</v>
      </c>
      <c r="D28861" s="1">
        <v>42496.061469907407</v>
      </c>
      <c r="E28861">
        <v>2934</v>
      </c>
      <c r="F28861">
        <v>7544</v>
      </c>
      <c r="H28861" t="s">
        <v>616</v>
      </c>
    </row>
    <row r="28862" spans="1:8" x14ac:dyDescent="0.2">
      <c r="A28862">
        <v>7.2840317921437594E+17</v>
      </c>
      <c r="B28862" t="s">
        <v>58236</v>
      </c>
      <c r="C28862" t="s">
        <v>58237</v>
      </c>
      <c r="D28862" s="1">
        <v>42496.164641203701</v>
      </c>
      <c r="E28862">
        <v>8435</v>
      </c>
      <c r="F28862">
        <v>23033</v>
      </c>
    </row>
    <row r="28863" spans="1:8" x14ac:dyDescent="0.2">
      <c r="A28863">
        <v>7.2842383284804403E+17</v>
      </c>
      <c r="B28863" t="s">
        <v>58238</v>
      </c>
      <c r="C28863" t="s">
        <v>58239</v>
      </c>
      <c r="D28863" s="1">
        <v>42496.221631944441</v>
      </c>
      <c r="E28863">
        <v>5500</v>
      </c>
      <c r="F28863">
        <v>15129</v>
      </c>
      <c r="H28863" t="s">
        <v>390</v>
      </c>
    </row>
    <row r="28864" spans="1:8" x14ac:dyDescent="0.2">
      <c r="A28864">
        <v>7.2852846676584397E+17</v>
      </c>
      <c r="B28864" t="s">
        <v>58240</v>
      </c>
      <c r="C28864" t="s">
        <v>58241</v>
      </c>
      <c r="D28864" s="1">
        <v>42496.510370370372</v>
      </c>
      <c r="E28864">
        <v>6019</v>
      </c>
      <c r="F28864">
        <v>18350</v>
      </c>
    </row>
    <row r="28865" spans="1:8" x14ac:dyDescent="0.2">
      <c r="A28865">
        <v>7.2852952446868198E+17</v>
      </c>
      <c r="B28865" t="s">
        <v>58242</v>
      </c>
      <c r="C28865" t="s">
        <v>58243</v>
      </c>
      <c r="D28865" s="1">
        <v>42496.513287037036</v>
      </c>
      <c r="E28865">
        <v>5638</v>
      </c>
      <c r="F28865">
        <v>19139</v>
      </c>
    </row>
    <row r="28866" spans="1:8" x14ac:dyDescent="0.2">
      <c r="A28866">
        <v>7.2855247167777498E+17</v>
      </c>
      <c r="B28866" t="s">
        <v>58244</v>
      </c>
      <c r="C28866" t="s">
        <v>58245</v>
      </c>
      <c r="D28866" s="1">
        <v>42496.576608796298</v>
      </c>
      <c r="E28866">
        <v>2178</v>
      </c>
      <c r="F28866">
        <v>7865</v>
      </c>
      <c r="G28866" t="s">
        <v>89</v>
      </c>
      <c r="H28866" t="s">
        <v>616</v>
      </c>
    </row>
    <row r="28867" spans="1:8" x14ac:dyDescent="0.2">
      <c r="A28867">
        <v>7.2855707416305997E+17</v>
      </c>
      <c r="B28867" t="s">
        <v>58246</v>
      </c>
      <c r="C28867" t="s">
        <v>58247</v>
      </c>
      <c r="D28867" s="1">
        <v>42496.589317129627</v>
      </c>
      <c r="E28867">
        <v>11830</v>
      </c>
      <c r="F28867">
        <v>35644</v>
      </c>
    </row>
    <row r="28868" spans="1:8" x14ac:dyDescent="0.2">
      <c r="A28868">
        <v>7.2856463131319002E+17</v>
      </c>
      <c r="B28868" t="s">
        <v>58248</v>
      </c>
      <c r="C28868" t="s">
        <v>58249</v>
      </c>
      <c r="D28868" s="1">
        <v>42496.610162037039</v>
      </c>
      <c r="E28868">
        <v>8481</v>
      </c>
      <c r="F28868">
        <v>24760</v>
      </c>
    </row>
    <row r="28869" spans="1:8" x14ac:dyDescent="0.2">
      <c r="A28869">
        <v>7.2861741533299904E+17</v>
      </c>
      <c r="B28869" t="s">
        <v>58250</v>
      </c>
      <c r="C28869" t="s">
        <v>58251</v>
      </c>
      <c r="D28869" s="1">
        <v>42496.75582175926</v>
      </c>
      <c r="E28869">
        <v>6915</v>
      </c>
      <c r="F28869">
        <v>20578</v>
      </c>
    </row>
    <row r="28870" spans="1:8" x14ac:dyDescent="0.2">
      <c r="A28870">
        <v>7.2864640298586906E+17</v>
      </c>
      <c r="B28870" t="s">
        <v>58252</v>
      </c>
      <c r="C28870" t="s">
        <v>58253</v>
      </c>
      <c r="D28870" s="1">
        <v>42496.835810185185</v>
      </c>
      <c r="E28870">
        <v>3281</v>
      </c>
      <c r="F28870">
        <v>10601</v>
      </c>
    </row>
    <row r="28871" spans="1:8" x14ac:dyDescent="0.2">
      <c r="A28871">
        <v>7.2865190856351706E+17</v>
      </c>
      <c r="B28871" t="s">
        <v>58254</v>
      </c>
      <c r="C28871" t="s">
        <v>58255</v>
      </c>
      <c r="D28871" s="1">
        <v>42496.851006944446</v>
      </c>
      <c r="E28871">
        <v>3549</v>
      </c>
      <c r="F28871">
        <v>9036</v>
      </c>
      <c r="G28871" t="s">
        <v>215</v>
      </c>
    </row>
    <row r="28872" spans="1:8" x14ac:dyDescent="0.2">
      <c r="A28872">
        <v>7.2869123816622003E+17</v>
      </c>
      <c r="B28872" t="s">
        <v>58256</v>
      </c>
      <c r="C28872" t="s">
        <v>58257</v>
      </c>
      <c r="D28872" s="1">
        <v>42496.959537037037</v>
      </c>
      <c r="E28872">
        <v>2837</v>
      </c>
      <c r="F28872">
        <v>7489</v>
      </c>
      <c r="G28872" t="s">
        <v>89</v>
      </c>
    </row>
    <row r="28873" spans="1:8" x14ac:dyDescent="0.2">
      <c r="A28873">
        <v>7.2872502010987699E+17</v>
      </c>
      <c r="B28873" t="s">
        <v>58258</v>
      </c>
      <c r="C28873" t="s">
        <v>58259</v>
      </c>
      <c r="D28873" s="1">
        <v>42497.052754629629</v>
      </c>
      <c r="E28873">
        <v>6943</v>
      </c>
      <c r="F28873">
        <v>21262</v>
      </c>
    </row>
    <row r="28874" spans="1:8" x14ac:dyDescent="0.2">
      <c r="A28874">
        <v>7.2872509840916403E+17</v>
      </c>
      <c r="B28874" t="s">
        <v>58260</v>
      </c>
      <c r="C28874" t="s">
        <v>58261</v>
      </c>
      <c r="D28874" s="1">
        <v>42497.052974537037</v>
      </c>
      <c r="E28874">
        <v>5121</v>
      </c>
      <c r="F28874">
        <v>14994</v>
      </c>
    </row>
    <row r="28875" spans="1:8" x14ac:dyDescent="0.2">
      <c r="A28875">
        <v>7.2872517907402304E+17</v>
      </c>
      <c r="B28875" t="s">
        <v>58262</v>
      </c>
      <c r="C28875" t="s">
        <v>58263</v>
      </c>
      <c r="D28875" s="1">
        <v>42497.053194444445</v>
      </c>
      <c r="E28875">
        <v>5571</v>
      </c>
      <c r="F28875">
        <v>16114</v>
      </c>
    </row>
    <row r="28876" spans="1:8" x14ac:dyDescent="0.2">
      <c r="A28876">
        <v>7.2873985182315302E+17</v>
      </c>
      <c r="B28876" t="s">
        <v>58264</v>
      </c>
      <c r="C28876" t="s">
        <v>58265</v>
      </c>
      <c r="D28876" s="1">
        <v>42497.093680555554</v>
      </c>
      <c r="E28876">
        <v>6201</v>
      </c>
      <c r="F28876">
        <v>17467</v>
      </c>
    </row>
    <row r="28877" spans="1:8" x14ac:dyDescent="0.2">
      <c r="A28877">
        <v>7.28740257512992E+17</v>
      </c>
      <c r="B28877" t="s">
        <v>58266</v>
      </c>
      <c r="C28877" t="s">
        <v>58267</v>
      </c>
      <c r="D28877" s="1">
        <v>42497.09480324074</v>
      </c>
      <c r="E28877">
        <v>7113</v>
      </c>
      <c r="F28877">
        <v>19213</v>
      </c>
    </row>
    <row r="28878" spans="1:8" x14ac:dyDescent="0.2">
      <c r="A28878">
        <v>7.2877755680415296E+17</v>
      </c>
      <c r="B28878" t="s">
        <v>58268</v>
      </c>
      <c r="C28878" t="s">
        <v>58269</v>
      </c>
      <c r="D28878" s="1">
        <v>42497.197731481479</v>
      </c>
      <c r="E28878">
        <v>5875</v>
      </c>
      <c r="F28878">
        <v>17981</v>
      </c>
    </row>
    <row r="28879" spans="1:8" x14ac:dyDescent="0.2">
      <c r="A28879">
        <v>7.2877759956089203E+17</v>
      </c>
      <c r="B28879" t="s">
        <v>58270</v>
      </c>
      <c r="C28879" t="s">
        <v>58271</v>
      </c>
      <c r="D28879" s="1">
        <v>42497.197847222225</v>
      </c>
      <c r="E28879">
        <v>5933</v>
      </c>
      <c r="F28879">
        <v>18542</v>
      </c>
    </row>
    <row r="28880" spans="1:8" x14ac:dyDescent="0.2">
      <c r="A28880">
        <v>7.2897172653357798E+17</v>
      </c>
      <c r="B28880" t="s">
        <v>58272</v>
      </c>
      <c r="C28880" t="s">
        <v>58273</v>
      </c>
      <c r="D28880" s="1">
        <v>42497.733530092592</v>
      </c>
      <c r="E28880">
        <v>2327</v>
      </c>
      <c r="F28880">
        <v>7237</v>
      </c>
    </row>
    <row r="28881" spans="1:8" x14ac:dyDescent="0.2">
      <c r="A28881">
        <v>7.2897442080758106E+17</v>
      </c>
      <c r="B28881" t="s">
        <v>58274</v>
      </c>
      <c r="C28881" t="s">
        <v>58275</v>
      </c>
      <c r="D28881" s="1">
        <v>42497.740972222222</v>
      </c>
      <c r="E28881">
        <v>5731</v>
      </c>
      <c r="F28881">
        <v>16824</v>
      </c>
      <c r="G28881" t="s">
        <v>89</v>
      </c>
    </row>
    <row r="28882" spans="1:8" x14ac:dyDescent="0.2">
      <c r="A28882">
        <v>7.2897609142823296E+17</v>
      </c>
      <c r="B28882" t="s">
        <v>58276</v>
      </c>
      <c r="C28882" t="s">
        <v>58277</v>
      </c>
      <c r="D28882" s="1">
        <v>42497.745578703703</v>
      </c>
      <c r="E28882">
        <v>6326</v>
      </c>
      <c r="F28882">
        <v>19104</v>
      </c>
      <c r="G28882" t="s">
        <v>89</v>
      </c>
    </row>
    <row r="28883" spans="1:8" x14ac:dyDescent="0.2">
      <c r="A28883">
        <v>7.2900456407501197E+17</v>
      </c>
      <c r="B28883" t="s">
        <v>58278</v>
      </c>
      <c r="C28883" t="s">
        <v>58279</v>
      </c>
      <c r="D28883" s="1">
        <v>42497.824143518519</v>
      </c>
      <c r="E28883">
        <v>8315</v>
      </c>
      <c r="F28883">
        <v>22639</v>
      </c>
    </row>
    <row r="28884" spans="1:8" x14ac:dyDescent="0.2">
      <c r="A28884">
        <v>7.2912111214835302E+17</v>
      </c>
      <c r="B28884" t="s">
        <v>58280</v>
      </c>
      <c r="C28884" t="s">
        <v>58281</v>
      </c>
      <c r="D28884" s="1">
        <v>42498.14576388889</v>
      </c>
      <c r="E28884">
        <v>2394</v>
      </c>
      <c r="F28884">
        <v>9193</v>
      </c>
      <c r="G28884" t="s">
        <v>58282</v>
      </c>
    </row>
    <row r="28885" spans="1:8" x14ac:dyDescent="0.2">
      <c r="A28885">
        <v>7.2918855820078605E+17</v>
      </c>
      <c r="B28885" t="s">
        <v>58283</v>
      </c>
      <c r="C28885" t="s">
        <v>58284</v>
      </c>
      <c r="D28885" s="1">
        <v>42498.331875000003</v>
      </c>
      <c r="E28885">
        <v>3291</v>
      </c>
      <c r="F28885">
        <v>10839</v>
      </c>
      <c r="G28885" t="s">
        <v>215</v>
      </c>
    </row>
    <row r="28886" spans="1:8" x14ac:dyDescent="0.2">
      <c r="A28886">
        <v>7.2929129084895603E+17</v>
      </c>
      <c r="B28886" t="s">
        <v>58285</v>
      </c>
      <c r="C28886" t="s">
        <v>58286</v>
      </c>
      <c r="D28886" s="1">
        <v>42498.615358796298</v>
      </c>
      <c r="E28886">
        <v>4383</v>
      </c>
      <c r="F28886">
        <v>14387</v>
      </c>
      <c r="H28886" t="s">
        <v>390</v>
      </c>
    </row>
    <row r="28887" spans="1:8" x14ac:dyDescent="0.2">
      <c r="A28887">
        <v>7.2930119232566797E+17</v>
      </c>
      <c r="B28887" t="s">
        <v>58287</v>
      </c>
      <c r="C28887" t="s">
        <v>58288</v>
      </c>
      <c r="D28887" s="1">
        <v>42498.642685185187</v>
      </c>
      <c r="E28887">
        <v>1433</v>
      </c>
      <c r="F28887">
        <v>6497</v>
      </c>
    </row>
    <row r="28888" spans="1:8" x14ac:dyDescent="0.2">
      <c r="A28888">
        <v>7.2930184703134899E+17</v>
      </c>
      <c r="B28888" t="s">
        <v>58289</v>
      </c>
      <c r="C28888" t="s">
        <v>58290</v>
      </c>
      <c r="D28888" s="1">
        <v>42498.644490740742</v>
      </c>
      <c r="E28888">
        <v>1419</v>
      </c>
      <c r="F28888">
        <v>6733</v>
      </c>
      <c r="G28888" t="s">
        <v>89</v>
      </c>
    </row>
    <row r="28889" spans="1:8" x14ac:dyDescent="0.2">
      <c r="A28889">
        <v>7.2933272766578995E+17</v>
      </c>
      <c r="B28889" t="s">
        <v>58291</v>
      </c>
      <c r="C28889" t="s">
        <v>58292</v>
      </c>
      <c r="D28889" s="1">
        <v>42498.729710648149</v>
      </c>
      <c r="E28889">
        <v>2773</v>
      </c>
      <c r="F28889">
        <v>9666</v>
      </c>
      <c r="G28889" t="s">
        <v>215</v>
      </c>
    </row>
    <row r="28890" spans="1:8" x14ac:dyDescent="0.2">
      <c r="A28890">
        <v>7.2940433716478298E+17</v>
      </c>
      <c r="B28890" t="s">
        <v>58293</v>
      </c>
      <c r="C28890" t="s">
        <v>58294</v>
      </c>
      <c r="D28890" s="1">
        <v>42498.927314814813</v>
      </c>
      <c r="E28890">
        <v>7538</v>
      </c>
      <c r="F28890">
        <v>21665</v>
      </c>
    </row>
    <row r="28891" spans="1:8" x14ac:dyDescent="0.2">
      <c r="A28891">
        <v>7.2949209352206694E+17</v>
      </c>
      <c r="B28891" t="s">
        <v>58295</v>
      </c>
      <c r="C28891" t="s">
        <v>58296</v>
      </c>
      <c r="D28891" s="1">
        <v>42499.169479166667</v>
      </c>
      <c r="E28891">
        <v>1413</v>
      </c>
      <c r="F28891">
        <v>6242</v>
      </c>
      <c r="G28891" t="s">
        <v>215</v>
      </c>
    </row>
    <row r="28892" spans="1:8" x14ac:dyDescent="0.2">
      <c r="A28892">
        <v>7.2960484571651597E+17</v>
      </c>
      <c r="B28892" t="s">
        <v>58297</v>
      </c>
      <c r="C28892" t="s">
        <v>58298</v>
      </c>
      <c r="D28892" s="1">
        <v>42499.480613425927</v>
      </c>
      <c r="E28892">
        <v>6614</v>
      </c>
      <c r="F28892">
        <v>18950</v>
      </c>
    </row>
    <row r="28893" spans="1:8" x14ac:dyDescent="0.2">
      <c r="A28893">
        <v>7.2960552941746496E+17</v>
      </c>
      <c r="B28893" t="s">
        <v>58299</v>
      </c>
      <c r="C28893" t="s">
        <v>58300</v>
      </c>
      <c r="D28893" s="1">
        <v>42499.482499999998</v>
      </c>
      <c r="E28893">
        <v>995</v>
      </c>
      <c r="F28893">
        <v>4396</v>
      </c>
      <c r="G28893" t="s">
        <v>215</v>
      </c>
    </row>
    <row r="28894" spans="1:8" x14ac:dyDescent="0.2">
      <c r="A28894">
        <v>7.2960920885389696E+17</v>
      </c>
      <c r="B28894" t="s">
        <v>58301</v>
      </c>
      <c r="C28894" t="s">
        <v>58302</v>
      </c>
      <c r="D28894" s="1">
        <v>42499.492650462962</v>
      </c>
      <c r="E28894">
        <v>1213</v>
      </c>
      <c r="F28894">
        <v>4317</v>
      </c>
      <c r="G28894" t="s">
        <v>576</v>
      </c>
      <c r="H28894" t="s">
        <v>13093</v>
      </c>
    </row>
    <row r="28895" spans="1:8" x14ac:dyDescent="0.2">
      <c r="A28895">
        <v>7.2961333619158605E+17</v>
      </c>
      <c r="B28895" t="s">
        <v>58303</v>
      </c>
      <c r="C28895" t="s">
        <v>58304</v>
      </c>
      <c r="D28895" s="1">
        <v>42499.50403935185</v>
      </c>
      <c r="E28895">
        <v>1951</v>
      </c>
      <c r="F28895">
        <v>6175</v>
      </c>
      <c r="G28895" t="s">
        <v>89</v>
      </c>
    </row>
    <row r="28896" spans="1:8" x14ac:dyDescent="0.2">
      <c r="A28896">
        <v>7.2961867674856998E+17</v>
      </c>
      <c r="B28896" t="s">
        <v>58305</v>
      </c>
      <c r="C28896" t="s">
        <v>58306</v>
      </c>
      <c r="D28896" s="1">
        <v>42499.518773148149</v>
      </c>
      <c r="E28896">
        <v>1053</v>
      </c>
      <c r="F28896">
        <v>4738</v>
      </c>
      <c r="G28896" t="s">
        <v>89</v>
      </c>
    </row>
    <row r="28897" spans="1:8" x14ac:dyDescent="0.2">
      <c r="A28897">
        <v>7.2962173571735104E+17</v>
      </c>
      <c r="B28897" t="s">
        <v>58307</v>
      </c>
      <c r="C28897" t="s">
        <v>58308</v>
      </c>
      <c r="D28897" s="1">
        <v>42499.527222222219</v>
      </c>
      <c r="E28897">
        <v>2985</v>
      </c>
      <c r="F28897">
        <v>8911</v>
      </c>
      <c r="G28897" t="s">
        <v>89</v>
      </c>
    </row>
    <row r="28898" spans="1:8" x14ac:dyDescent="0.2">
      <c r="A28898">
        <v>7.2963318691388198E+17</v>
      </c>
      <c r="B28898" t="s">
        <v>58309</v>
      </c>
      <c r="C28898" t="s">
        <v>58310</v>
      </c>
      <c r="D28898" s="1">
        <v>42499.558819444443</v>
      </c>
      <c r="E28898">
        <v>1425</v>
      </c>
      <c r="F28898">
        <v>5616</v>
      </c>
      <c r="G28898" t="s">
        <v>576</v>
      </c>
    </row>
    <row r="28899" spans="1:8" x14ac:dyDescent="0.2">
      <c r="A28899">
        <v>7.29635334116544E+17</v>
      </c>
      <c r="B28899" t="s">
        <v>58311</v>
      </c>
      <c r="C28899" t="s">
        <v>58312</v>
      </c>
      <c r="D28899" s="1">
        <v>42499.564745370371</v>
      </c>
      <c r="E28899">
        <v>1005</v>
      </c>
      <c r="F28899">
        <v>4656</v>
      </c>
      <c r="G28899" t="s">
        <v>215</v>
      </c>
    </row>
    <row r="28900" spans="1:8" x14ac:dyDescent="0.2">
      <c r="A28900">
        <v>7.2964351984605504E+17</v>
      </c>
      <c r="B28900" t="s">
        <v>58313</v>
      </c>
      <c r="C28900" t="s">
        <v>58314</v>
      </c>
      <c r="D28900" s="1">
        <v>42499.587326388886</v>
      </c>
      <c r="E28900">
        <v>1661</v>
      </c>
      <c r="F28900">
        <v>6012</v>
      </c>
      <c r="G28900" t="s">
        <v>58315</v>
      </c>
    </row>
    <row r="28901" spans="1:8" x14ac:dyDescent="0.2">
      <c r="A28901">
        <v>7.2964586108977498E+17</v>
      </c>
      <c r="B28901" t="s">
        <v>58316</v>
      </c>
      <c r="C28901" t="s">
        <v>58317</v>
      </c>
      <c r="D28901" s="1">
        <v>42499.5937962963</v>
      </c>
      <c r="E28901">
        <v>3016</v>
      </c>
      <c r="F28901">
        <v>8486</v>
      </c>
      <c r="G28901" t="s">
        <v>487</v>
      </c>
    </row>
    <row r="28902" spans="1:8" x14ac:dyDescent="0.2">
      <c r="A28902">
        <v>7.2964652056852403E+17</v>
      </c>
      <c r="B28902" t="s">
        <v>58318</v>
      </c>
      <c r="C28902" t="s">
        <v>58319</v>
      </c>
      <c r="D28902" s="1">
        <v>42499.595613425925</v>
      </c>
      <c r="E28902">
        <v>3655</v>
      </c>
      <c r="F28902">
        <v>7846</v>
      </c>
      <c r="G28902" t="s">
        <v>576</v>
      </c>
    </row>
    <row r="28903" spans="1:8" x14ac:dyDescent="0.2">
      <c r="A28903">
        <v>7.2969075178174797E+17</v>
      </c>
      <c r="B28903" t="s">
        <v>58320</v>
      </c>
      <c r="C28903" t="s">
        <v>58321</v>
      </c>
      <c r="D28903" s="1">
        <v>42499.717662037037</v>
      </c>
      <c r="E28903">
        <v>2523</v>
      </c>
      <c r="F28903">
        <v>5951</v>
      </c>
      <c r="H28903" t="s">
        <v>13093</v>
      </c>
    </row>
    <row r="28904" spans="1:8" x14ac:dyDescent="0.2">
      <c r="A28904">
        <v>7.2969126309254298E+17</v>
      </c>
      <c r="B28904" t="s">
        <v>58322</v>
      </c>
      <c r="C28904" t="s">
        <v>58323</v>
      </c>
      <c r="D28904" s="1">
        <v>42499.719074074077</v>
      </c>
      <c r="E28904">
        <v>2651</v>
      </c>
      <c r="F28904">
        <v>6245</v>
      </c>
      <c r="H28904" t="s">
        <v>13093</v>
      </c>
    </row>
    <row r="28905" spans="1:8" x14ac:dyDescent="0.2">
      <c r="A28905">
        <v>7.2971671212436198E+17</v>
      </c>
      <c r="B28905" t="s">
        <v>58324</v>
      </c>
      <c r="C28905" t="s">
        <v>58325</v>
      </c>
      <c r="D28905" s="1">
        <v>42499.789305555554</v>
      </c>
      <c r="E28905">
        <v>4984</v>
      </c>
      <c r="F28905">
        <v>15429</v>
      </c>
    </row>
    <row r="28906" spans="1:8" x14ac:dyDescent="0.2">
      <c r="A28906">
        <v>7.2971700674905203E+17</v>
      </c>
      <c r="B28906" t="s">
        <v>58326</v>
      </c>
      <c r="C28906" t="s">
        <v>58327</v>
      </c>
      <c r="D28906" s="1">
        <v>42499.79011574074</v>
      </c>
      <c r="E28906">
        <v>4147</v>
      </c>
      <c r="F28906">
        <v>14230</v>
      </c>
    </row>
    <row r="28907" spans="1:8" x14ac:dyDescent="0.2">
      <c r="A28907">
        <v>7.2971731746724595E+17</v>
      </c>
      <c r="B28907" t="s">
        <v>58328</v>
      </c>
      <c r="C28907" t="s">
        <v>58329</v>
      </c>
      <c r="D28907" s="1">
        <v>42499.790972222225</v>
      </c>
      <c r="E28907">
        <v>4611</v>
      </c>
      <c r="F28907">
        <v>14934</v>
      </c>
    </row>
    <row r="28908" spans="1:8" x14ac:dyDescent="0.2">
      <c r="A28908">
        <v>7.2972294152146906E+17</v>
      </c>
      <c r="B28908" t="s">
        <v>58330</v>
      </c>
      <c r="C28908" t="s">
        <v>58331</v>
      </c>
      <c r="D28908" s="1">
        <v>42499.806493055556</v>
      </c>
      <c r="E28908">
        <v>5651</v>
      </c>
      <c r="F28908">
        <v>16918</v>
      </c>
    </row>
    <row r="28909" spans="1:8" x14ac:dyDescent="0.2">
      <c r="A28909">
        <v>7.2977545370417894E+17</v>
      </c>
      <c r="B28909" t="s">
        <v>58332</v>
      </c>
      <c r="C28909" t="s">
        <v>58333</v>
      </c>
      <c r="D28909" s="1">
        <v>42499.95140046296</v>
      </c>
      <c r="E28909">
        <v>3286</v>
      </c>
      <c r="F28909">
        <v>8570</v>
      </c>
      <c r="G28909" t="e">
        <f>_xlfn.SINGLE(JasonDovEsq _xlfn.SINGLE(jgreenblatt))</f>
        <v>#NAME?</v>
      </c>
      <c r="H28909" t="s">
        <v>390</v>
      </c>
    </row>
    <row r="28910" spans="1:8" x14ac:dyDescent="0.2">
      <c r="A28910">
        <v>7.29857410446336E+17</v>
      </c>
      <c r="B28910" t="s">
        <v>58334</v>
      </c>
      <c r="C28910" t="s">
        <v>58335</v>
      </c>
      <c r="D28910" s="1">
        <v>42500.177557870367</v>
      </c>
      <c r="E28910">
        <v>4454</v>
      </c>
      <c r="F28910">
        <v>13092</v>
      </c>
      <c r="G28910" t="s">
        <v>215</v>
      </c>
      <c r="H28910" t="s">
        <v>13093</v>
      </c>
    </row>
    <row r="28911" spans="1:8" x14ac:dyDescent="0.2">
      <c r="A28911">
        <v>7.2997946140433997E+17</v>
      </c>
      <c r="B28911" t="s">
        <v>58336</v>
      </c>
      <c r="C28911" t="s">
        <v>58337</v>
      </c>
      <c r="D28911" s="1">
        <v>42500.514351851853</v>
      </c>
      <c r="E28911">
        <v>4021</v>
      </c>
      <c r="F28911">
        <v>10992</v>
      </c>
    </row>
    <row r="28912" spans="1:8" x14ac:dyDescent="0.2">
      <c r="A28912">
        <v>7.29981270328E+17</v>
      </c>
      <c r="B28912" t="s">
        <v>58338</v>
      </c>
      <c r="C28912" t="s">
        <v>58339</v>
      </c>
      <c r="D28912" s="1">
        <v>42500.51934027778</v>
      </c>
      <c r="E28912">
        <v>3889</v>
      </c>
      <c r="F28912">
        <v>11308</v>
      </c>
    </row>
    <row r="28913" spans="1:8" x14ac:dyDescent="0.2">
      <c r="A28913">
        <v>7.2999739788404698E+17</v>
      </c>
      <c r="B28913" t="s">
        <v>58340</v>
      </c>
      <c r="C28913" t="s">
        <v>58341</v>
      </c>
      <c r="D28913" s="1">
        <v>42500.563854166663</v>
      </c>
      <c r="E28913">
        <v>1951</v>
      </c>
      <c r="F28913">
        <v>7283</v>
      </c>
      <c r="G28913" t="s">
        <v>89</v>
      </c>
      <c r="H28913" t="s">
        <v>390</v>
      </c>
    </row>
    <row r="28914" spans="1:8" x14ac:dyDescent="0.2">
      <c r="A28914">
        <v>7.3001883680893299E+17</v>
      </c>
      <c r="B28914" t="s">
        <v>58342</v>
      </c>
      <c r="C28914" t="s">
        <v>58343</v>
      </c>
      <c r="D28914" s="1">
        <v>42500.62300925926</v>
      </c>
      <c r="E28914">
        <v>6627</v>
      </c>
      <c r="F28914">
        <v>17080</v>
      </c>
    </row>
    <row r="28915" spans="1:8" x14ac:dyDescent="0.2">
      <c r="A28915">
        <v>7.3003404176069005E+17</v>
      </c>
      <c r="B28915" t="s">
        <v>58344</v>
      </c>
      <c r="C28915" t="s">
        <v>58345</v>
      </c>
      <c r="D28915" s="1">
        <v>42500.664965277778</v>
      </c>
      <c r="E28915">
        <v>2577</v>
      </c>
      <c r="F28915">
        <v>8100</v>
      </c>
      <c r="G28915" t="s">
        <v>89</v>
      </c>
    </row>
    <row r="28916" spans="1:8" x14ac:dyDescent="0.2">
      <c r="A28916">
        <v>7.3003562794577498E+17</v>
      </c>
      <c r="B28916" t="s">
        <v>58346</v>
      </c>
      <c r="C28916" t="s">
        <v>58347</v>
      </c>
      <c r="D28916" s="1">
        <v>42500.669340277775</v>
      </c>
      <c r="E28916">
        <v>5233</v>
      </c>
      <c r="F28916">
        <v>16926</v>
      </c>
    </row>
    <row r="28917" spans="1:8" x14ac:dyDescent="0.2">
      <c r="A28917">
        <v>7.3005458370007795E+17</v>
      </c>
      <c r="B28917" t="s">
        <v>58348</v>
      </c>
      <c r="C28917" t="s">
        <v>58349</v>
      </c>
      <c r="D28917" s="1">
        <v>42500.721655092595</v>
      </c>
      <c r="E28917">
        <v>2846</v>
      </c>
      <c r="F28917">
        <v>7487</v>
      </c>
      <c r="H28917" t="s">
        <v>13093</v>
      </c>
    </row>
    <row r="28918" spans="1:8" x14ac:dyDescent="0.2">
      <c r="A28918">
        <v>7.30054891897536E+17</v>
      </c>
      <c r="B28918" t="s">
        <v>58350</v>
      </c>
      <c r="C28918" t="s">
        <v>58351</v>
      </c>
      <c r="D28918" s="1">
        <v>42500.722500000003</v>
      </c>
      <c r="E28918">
        <v>3591</v>
      </c>
      <c r="F28918">
        <v>9031</v>
      </c>
      <c r="H28918" t="s">
        <v>13093</v>
      </c>
    </row>
    <row r="28919" spans="1:8" x14ac:dyDescent="0.2">
      <c r="A28919">
        <v>7.3005992028079296E+17</v>
      </c>
      <c r="B28919" t="s">
        <v>58352</v>
      </c>
      <c r="C28919" t="s">
        <v>58353</v>
      </c>
      <c r="D28919" s="1">
        <v>42500.736377314817</v>
      </c>
      <c r="E28919">
        <v>2384</v>
      </c>
      <c r="F28919">
        <v>6573</v>
      </c>
      <c r="G28919" t="e">
        <f>_xlfn.SINGLE( _xlfn.SINGLE(JasonDovEsqhttp))</f>
        <v>#NAME?</v>
      </c>
    </row>
    <row r="28920" spans="1:8" x14ac:dyDescent="0.2">
      <c r="A28920">
        <v>7.3006955813293197E+17</v>
      </c>
      <c r="B28920" t="s">
        <v>58354</v>
      </c>
      <c r="C28920" t="s">
        <v>58355</v>
      </c>
      <c r="D28920" s="1">
        <v>42500.762974537036</v>
      </c>
      <c r="E28920">
        <v>4437</v>
      </c>
      <c r="F28920">
        <v>16362</v>
      </c>
    </row>
    <row r="28921" spans="1:8" x14ac:dyDescent="0.2">
      <c r="A28921">
        <v>7.3008343514705498E+17</v>
      </c>
      <c r="B28921" t="s">
        <v>58356</v>
      </c>
      <c r="C28921" t="s">
        <v>58357</v>
      </c>
      <c r="D28921" s="1">
        <v>42500.801261574074</v>
      </c>
      <c r="E28921">
        <v>2754</v>
      </c>
      <c r="F28921">
        <v>9388</v>
      </c>
    </row>
    <row r="28922" spans="1:8" x14ac:dyDescent="0.2">
      <c r="A28922">
        <v>7.3008991377806502E+17</v>
      </c>
      <c r="B28922" t="s">
        <v>58358</v>
      </c>
      <c r="C28922" t="s">
        <v>58359</v>
      </c>
      <c r="D28922" s="1">
        <v>42500.819143518522</v>
      </c>
      <c r="E28922">
        <v>4009</v>
      </c>
      <c r="F28922">
        <v>9915</v>
      </c>
    </row>
    <row r="28923" spans="1:8" x14ac:dyDescent="0.2">
      <c r="A28923">
        <v>7.3011808404072397E+17</v>
      </c>
      <c r="B28923" t="s">
        <v>58360</v>
      </c>
      <c r="C28923" t="s">
        <v>58361</v>
      </c>
      <c r="D28923" s="1">
        <v>42500.896874999999</v>
      </c>
      <c r="E28923">
        <v>9033</v>
      </c>
      <c r="F28923">
        <v>24865</v>
      </c>
    </row>
    <row r="28924" spans="1:8" x14ac:dyDescent="0.2">
      <c r="A28924">
        <v>7.3018704182512E+17</v>
      </c>
      <c r="B28924" t="s">
        <v>58362</v>
      </c>
      <c r="C28924" t="s">
        <v>58363</v>
      </c>
      <c r="D28924" s="1">
        <v>42501.087164351855</v>
      </c>
      <c r="E28924">
        <v>5958</v>
      </c>
      <c r="F28924">
        <v>17863</v>
      </c>
      <c r="H28924" t="s">
        <v>616</v>
      </c>
    </row>
    <row r="28925" spans="1:8" x14ac:dyDescent="0.2">
      <c r="A28925">
        <v>7.3020186641660698E+17</v>
      </c>
      <c r="B28925" t="s">
        <v>58364</v>
      </c>
      <c r="C28925" t="s">
        <v>58365</v>
      </c>
      <c r="D28925" s="1">
        <v>42501.128078703703</v>
      </c>
      <c r="E28925">
        <v>5498</v>
      </c>
      <c r="F28925">
        <v>16197</v>
      </c>
      <c r="H28925" t="s">
        <v>616</v>
      </c>
    </row>
    <row r="28926" spans="1:8" x14ac:dyDescent="0.2">
      <c r="A28926">
        <v>7.3034241183519501E+17</v>
      </c>
      <c r="B28926" t="s">
        <v>58366</v>
      </c>
      <c r="C28926" t="s">
        <v>58367</v>
      </c>
      <c r="D28926" s="1">
        <v>42501.515902777777</v>
      </c>
      <c r="E28926">
        <v>4749</v>
      </c>
      <c r="F28926">
        <v>15854</v>
      </c>
    </row>
    <row r="28927" spans="1:8" x14ac:dyDescent="0.2">
      <c r="A28927">
        <v>7.3034334620450803E+17</v>
      </c>
      <c r="B28927" t="s">
        <v>58368</v>
      </c>
      <c r="C28927" t="s">
        <v>58369</v>
      </c>
      <c r="D28927" s="1">
        <v>42501.518483796295</v>
      </c>
      <c r="E28927">
        <v>8589</v>
      </c>
      <c r="F28927">
        <v>27124</v>
      </c>
    </row>
    <row r="28928" spans="1:8" x14ac:dyDescent="0.2">
      <c r="A28928">
        <v>7.3040166257418202E+17</v>
      </c>
      <c r="B28928" t="s">
        <v>58370</v>
      </c>
      <c r="C28928" t="s">
        <v>58371</v>
      </c>
      <c r="D28928" s="1">
        <v>42501.679409722223</v>
      </c>
      <c r="E28928">
        <v>4453</v>
      </c>
      <c r="F28928">
        <v>14173</v>
      </c>
    </row>
    <row r="28929" spans="1:8" x14ac:dyDescent="0.2">
      <c r="A28929">
        <v>7.3044538885609805E+17</v>
      </c>
      <c r="B28929" t="s">
        <v>58372</v>
      </c>
      <c r="C28929" t="s">
        <v>58373</v>
      </c>
      <c r="D28929" s="1">
        <v>42501.800069444442</v>
      </c>
      <c r="E28929">
        <v>3798</v>
      </c>
      <c r="F28929">
        <v>12233</v>
      </c>
    </row>
    <row r="28930" spans="1:8" x14ac:dyDescent="0.2">
      <c r="A28930">
        <v>7.3045330228714202E+17</v>
      </c>
      <c r="B28930" t="s">
        <v>58374</v>
      </c>
      <c r="C28930" t="s">
        <v>58375</v>
      </c>
      <c r="D28930" s="1">
        <v>42501.821909722225</v>
      </c>
      <c r="E28930">
        <v>3248</v>
      </c>
      <c r="F28930">
        <v>9970</v>
      </c>
      <c r="H28930" t="s">
        <v>616</v>
      </c>
    </row>
    <row r="28931" spans="1:8" x14ac:dyDescent="0.2">
      <c r="A28931">
        <v>7.3047483801236595E+17</v>
      </c>
      <c r="B28931" t="s">
        <v>58376</v>
      </c>
      <c r="C28931" t="s">
        <v>58377</v>
      </c>
      <c r="D28931" s="1">
        <v>42501.881331018521</v>
      </c>
      <c r="E28931">
        <v>4123</v>
      </c>
      <c r="F28931">
        <v>12084</v>
      </c>
    </row>
    <row r="28932" spans="1:8" x14ac:dyDescent="0.2">
      <c r="A28932">
        <v>7.3047711878680102E+17</v>
      </c>
      <c r="B28932" t="s">
        <v>58378</v>
      </c>
      <c r="C28932" t="s">
        <v>58379</v>
      </c>
      <c r="D28932" s="1">
        <v>42501.887627314813</v>
      </c>
      <c r="E28932">
        <v>3486</v>
      </c>
      <c r="F28932">
        <v>11028</v>
      </c>
    </row>
    <row r="28933" spans="1:8" x14ac:dyDescent="0.2">
      <c r="A28933">
        <v>7.30482068753424E+17</v>
      </c>
      <c r="B28933" t="s">
        <v>58380</v>
      </c>
      <c r="C28933" t="s">
        <v>58381</v>
      </c>
      <c r="D28933" s="1">
        <v>42501.901284722226</v>
      </c>
      <c r="E28933">
        <v>4659</v>
      </c>
      <c r="F28933">
        <v>14685</v>
      </c>
    </row>
    <row r="28934" spans="1:8" x14ac:dyDescent="0.2">
      <c r="A28934">
        <v>7.3048854470000998E+17</v>
      </c>
      <c r="B28934" t="s">
        <v>58382</v>
      </c>
      <c r="C28934" t="s">
        <v>58383</v>
      </c>
      <c r="D28934" s="1">
        <v>42501.91915509259</v>
      </c>
      <c r="E28934">
        <v>3799</v>
      </c>
      <c r="F28934">
        <v>11408</v>
      </c>
    </row>
    <row r="28935" spans="1:8" x14ac:dyDescent="0.2">
      <c r="A28935">
        <v>7.3049329555046797E+17</v>
      </c>
      <c r="B28935" t="s">
        <v>58384</v>
      </c>
      <c r="C28935" t="s">
        <v>58385</v>
      </c>
      <c r="D28935" s="1">
        <v>42501.932268518518</v>
      </c>
      <c r="E28935">
        <v>3105</v>
      </c>
      <c r="F28935">
        <v>9985</v>
      </c>
    </row>
    <row r="28936" spans="1:8" x14ac:dyDescent="0.2">
      <c r="A28936">
        <v>7.3049817349244506E+17</v>
      </c>
      <c r="B28936" t="s">
        <v>58386</v>
      </c>
      <c r="C28936" t="s">
        <v>58387</v>
      </c>
      <c r="D28936" s="1">
        <v>42501.945729166669</v>
      </c>
      <c r="E28936">
        <v>8084</v>
      </c>
      <c r="F28936">
        <v>23078</v>
      </c>
    </row>
    <row r="28937" spans="1:8" x14ac:dyDescent="0.2">
      <c r="A28937">
        <v>7.3050056202275994E+17</v>
      </c>
      <c r="B28937" t="s">
        <v>58388</v>
      </c>
      <c r="C28937" t="s">
        <v>58389</v>
      </c>
      <c r="D28937" s="1">
        <v>42501.952314814815</v>
      </c>
      <c r="E28937">
        <v>4420</v>
      </c>
      <c r="F28937">
        <v>13422</v>
      </c>
      <c r="G28937" t="s">
        <v>89</v>
      </c>
    </row>
    <row r="28938" spans="1:8" x14ac:dyDescent="0.2">
      <c r="A28938">
        <v>7.3050451129126502E+17</v>
      </c>
      <c r="B28938" t="s">
        <v>58390</v>
      </c>
      <c r="C28938" t="s">
        <v>58391</v>
      </c>
      <c r="D28938" s="1">
        <v>42501.963217592594</v>
      </c>
      <c r="E28938">
        <v>4673</v>
      </c>
      <c r="F28938">
        <v>14433</v>
      </c>
    </row>
    <row r="28939" spans="1:8" x14ac:dyDescent="0.2">
      <c r="A28939">
        <v>7.3082301246374195E+17</v>
      </c>
      <c r="B28939" t="s">
        <v>58392</v>
      </c>
      <c r="C28939" t="s">
        <v>58393</v>
      </c>
      <c r="D28939" s="1">
        <v>42502.842106481483</v>
      </c>
      <c r="E28939">
        <v>7117</v>
      </c>
      <c r="F28939">
        <v>25237</v>
      </c>
      <c r="G28939" t="s">
        <v>89</v>
      </c>
      <c r="H28939" t="s">
        <v>390</v>
      </c>
    </row>
    <row r="28940" spans="1:8" x14ac:dyDescent="0.2">
      <c r="A28940">
        <v>7.3084054124881894E+17</v>
      </c>
      <c r="B28940" t="s">
        <v>58394</v>
      </c>
      <c r="C28940" t="s">
        <v>58395</v>
      </c>
      <c r="D28940" s="1">
        <v>42502.890486111108</v>
      </c>
      <c r="E28940">
        <v>3952</v>
      </c>
      <c r="F28940">
        <v>13316</v>
      </c>
      <c r="G28940" t="s">
        <v>89</v>
      </c>
      <c r="H28940" t="s">
        <v>390</v>
      </c>
    </row>
    <row r="28941" spans="1:8" x14ac:dyDescent="0.2">
      <c r="A28941">
        <v>7.3094889743517594E+17</v>
      </c>
      <c r="B28941" t="s">
        <v>58396</v>
      </c>
      <c r="C28941" t="s">
        <v>58397</v>
      </c>
      <c r="D28941" s="1">
        <v>42503.18949074074</v>
      </c>
      <c r="E28941">
        <v>5002</v>
      </c>
      <c r="F28941">
        <v>20406</v>
      </c>
    </row>
    <row r="28942" spans="1:8" x14ac:dyDescent="0.2">
      <c r="A28942">
        <v>7.3119236380939405E+17</v>
      </c>
      <c r="B28942" t="s">
        <v>58398</v>
      </c>
      <c r="C28942" t="s">
        <v>58399</v>
      </c>
      <c r="D28942" s="1">
        <v>42503.861331018517</v>
      </c>
      <c r="E28942">
        <v>6265</v>
      </c>
      <c r="F28942">
        <v>14439</v>
      </c>
      <c r="G28942" t="s">
        <v>89</v>
      </c>
    </row>
    <row r="28943" spans="1:8" x14ac:dyDescent="0.2">
      <c r="A28943">
        <v>7.3122043853005197E+17</v>
      </c>
      <c r="B28943" t="s">
        <v>58400</v>
      </c>
      <c r="C28943" t="s">
        <v>58401</v>
      </c>
      <c r="D28943" s="1">
        <v>42503.938796296294</v>
      </c>
      <c r="E28943">
        <v>5977</v>
      </c>
      <c r="F28943">
        <v>14630</v>
      </c>
    </row>
    <row r="28944" spans="1:8" x14ac:dyDescent="0.2">
      <c r="A28944">
        <v>7.3128867845101901E+17</v>
      </c>
      <c r="B28944" t="s">
        <v>58402</v>
      </c>
      <c r="C28944" t="s">
        <v>58403</v>
      </c>
      <c r="D28944" s="1">
        <v>42504.127106481479</v>
      </c>
      <c r="E28944">
        <v>9707</v>
      </c>
      <c r="F28944">
        <v>27949</v>
      </c>
    </row>
    <row r="28945" spans="1:8" x14ac:dyDescent="0.2">
      <c r="A28945">
        <v>7.3150177887374899E+17</v>
      </c>
      <c r="B28945" t="s">
        <v>58404</v>
      </c>
      <c r="C28945" t="s">
        <v>58405</v>
      </c>
      <c r="D28945" s="1">
        <v>42504.715150462966</v>
      </c>
      <c r="E28945">
        <v>10708</v>
      </c>
      <c r="F28945">
        <v>27899</v>
      </c>
    </row>
    <row r="28946" spans="1:8" x14ac:dyDescent="0.2">
      <c r="A28946">
        <v>7.31503361774768E+17</v>
      </c>
      <c r="B28946" t="s">
        <v>58406</v>
      </c>
      <c r="C28946" t="s">
        <v>58407</v>
      </c>
      <c r="D28946" s="1">
        <v>42504.719513888886</v>
      </c>
      <c r="E28946">
        <v>6979</v>
      </c>
      <c r="F28946">
        <v>21576</v>
      </c>
      <c r="G28946" t="s">
        <v>89</v>
      </c>
    </row>
    <row r="28947" spans="1:8" x14ac:dyDescent="0.2">
      <c r="A28947">
        <v>7.3166695897911194E+17</v>
      </c>
      <c r="B28947" t="s">
        <v>58408</v>
      </c>
      <c r="C28947" t="s">
        <v>58409</v>
      </c>
      <c r="D28947" s="1">
        <v>42505.170960648145</v>
      </c>
      <c r="E28947">
        <v>3581</v>
      </c>
      <c r="F28947">
        <v>9691</v>
      </c>
      <c r="G28947" t="s">
        <v>89</v>
      </c>
    </row>
    <row r="28948" spans="1:8" x14ac:dyDescent="0.2">
      <c r="A28948">
        <v>7.3179866158011098E+17</v>
      </c>
      <c r="B28948" t="s">
        <v>58410</v>
      </c>
      <c r="C28948" t="s">
        <v>58411</v>
      </c>
      <c r="D28948" s="1">
        <v>42505.534386574072</v>
      </c>
      <c r="E28948">
        <v>1874</v>
      </c>
      <c r="F28948">
        <v>6482</v>
      </c>
      <c r="G28948" t="s">
        <v>576</v>
      </c>
    </row>
    <row r="28949" spans="1:8" x14ac:dyDescent="0.2">
      <c r="A28949">
        <v>7.3180020518879603E+17</v>
      </c>
      <c r="B28949" t="s">
        <v>58412</v>
      </c>
      <c r="C28949" t="s">
        <v>58413</v>
      </c>
      <c r="D28949" s="1">
        <v>42505.538645833331</v>
      </c>
      <c r="E28949">
        <v>3247</v>
      </c>
      <c r="F28949">
        <v>10926</v>
      </c>
      <c r="G28949" t="s">
        <v>89</v>
      </c>
    </row>
    <row r="28950" spans="1:8" x14ac:dyDescent="0.2">
      <c r="A28950">
        <v>7.31801374325776E+17</v>
      </c>
      <c r="B28950" t="s">
        <v>58414</v>
      </c>
      <c r="C28950" t="s">
        <v>58415</v>
      </c>
      <c r="D28950" s="1">
        <v>42505.541875000003</v>
      </c>
      <c r="E28950">
        <v>2070</v>
      </c>
      <c r="F28950">
        <v>7243</v>
      </c>
      <c r="G28950" t="s">
        <v>487</v>
      </c>
    </row>
    <row r="28951" spans="1:8" x14ac:dyDescent="0.2">
      <c r="A28951">
        <v>7.3180191737921894E+17</v>
      </c>
      <c r="B28951" t="s">
        <v>58416</v>
      </c>
      <c r="C28951" t="s">
        <v>58417</v>
      </c>
      <c r="D28951" s="1">
        <v>42505.543368055558</v>
      </c>
      <c r="E28951">
        <v>1973</v>
      </c>
      <c r="F28951">
        <v>6544</v>
      </c>
      <c r="G28951" t="s">
        <v>89</v>
      </c>
    </row>
    <row r="28952" spans="1:8" x14ac:dyDescent="0.2">
      <c r="A28952">
        <v>7.3180233192326298E+17</v>
      </c>
      <c r="B28952" t="s">
        <v>58418</v>
      </c>
      <c r="C28952" t="s">
        <v>58419</v>
      </c>
      <c r="D28952" s="1">
        <v>42505.54451388889</v>
      </c>
      <c r="E28952">
        <v>4074</v>
      </c>
      <c r="F28952">
        <v>11674</v>
      </c>
      <c r="G28952" t="s">
        <v>576</v>
      </c>
    </row>
    <row r="28953" spans="1:8" x14ac:dyDescent="0.2">
      <c r="A28953">
        <v>7.3180464236821197E+17</v>
      </c>
      <c r="B28953" t="s">
        <v>58420</v>
      </c>
      <c r="C28953" t="s">
        <v>58421</v>
      </c>
      <c r="D28953" s="1">
        <v>42505.550891203704</v>
      </c>
      <c r="E28953">
        <v>4265</v>
      </c>
      <c r="F28953">
        <v>13760</v>
      </c>
      <c r="G28953" t="s">
        <v>89</v>
      </c>
    </row>
    <row r="28954" spans="1:8" x14ac:dyDescent="0.2">
      <c r="A28954">
        <v>7.3180507066955699E+17</v>
      </c>
      <c r="B28954" t="s">
        <v>58422</v>
      </c>
      <c r="C28954" t="s">
        <v>58423</v>
      </c>
      <c r="D28954" s="1">
        <v>42505.552071759259</v>
      </c>
      <c r="E28954">
        <v>2874</v>
      </c>
      <c r="F28954">
        <v>9625</v>
      </c>
      <c r="G28954" t="s">
        <v>58424</v>
      </c>
    </row>
    <row r="28955" spans="1:8" x14ac:dyDescent="0.2">
      <c r="A28955">
        <v>7.3180533142521805E+17</v>
      </c>
      <c r="B28955" t="s">
        <v>58425</v>
      </c>
      <c r="C28955" t="s">
        <v>58426</v>
      </c>
      <c r="D28955" s="1">
        <v>42505.552789351852</v>
      </c>
      <c r="E28955">
        <v>2968</v>
      </c>
      <c r="F28955">
        <v>9287</v>
      </c>
      <c r="G28955" t="s">
        <v>215</v>
      </c>
      <c r="H28955" t="s">
        <v>390</v>
      </c>
    </row>
    <row r="28956" spans="1:8" x14ac:dyDescent="0.2">
      <c r="A28956">
        <v>7.3180941057880806E+17</v>
      </c>
      <c r="B28956" t="s">
        <v>58427</v>
      </c>
      <c r="C28956" t="s">
        <v>58428</v>
      </c>
      <c r="D28956" s="1">
        <v>42505.564050925925</v>
      </c>
      <c r="E28956">
        <v>7024</v>
      </c>
      <c r="F28956">
        <v>18308</v>
      </c>
      <c r="G28956" t="s">
        <v>89</v>
      </c>
    </row>
    <row r="28957" spans="1:8" x14ac:dyDescent="0.2">
      <c r="A28957">
        <v>7.3192368152239706E+17</v>
      </c>
      <c r="B28957" t="s">
        <v>58429</v>
      </c>
      <c r="C28957" t="s">
        <v>58430</v>
      </c>
      <c r="D28957" s="1">
        <v>42505.879374999997</v>
      </c>
      <c r="E28957">
        <v>4242</v>
      </c>
      <c r="F28957">
        <v>13871</v>
      </c>
      <c r="G28957" t="s">
        <v>89</v>
      </c>
    </row>
    <row r="28958" spans="1:8" x14ac:dyDescent="0.2">
      <c r="A28958">
        <v>7.3192498806065101E+17</v>
      </c>
      <c r="B28958" t="s">
        <v>58431</v>
      </c>
      <c r="C28958" t="s">
        <v>58432</v>
      </c>
      <c r="D28958" s="1">
        <v>42505.882986111108</v>
      </c>
      <c r="E28958">
        <v>3841</v>
      </c>
      <c r="F28958">
        <v>11535</v>
      </c>
      <c r="G28958" t="s">
        <v>89</v>
      </c>
    </row>
    <row r="28959" spans="1:8" x14ac:dyDescent="0.2">
      <c r="A28959">
        <v>7.3192882550071706E+17</v>
      </c>
      <c r="B28959" t="s">
        <v>58433</v>
      </c>
      <c r="C28959" t="s">
        <v>58434</v>
      </c>
      <c r="D28959" s="1">
        <v>42505.893576388888</v>
      </c>
      <c r="E28959">
        <v>7313</v>
      </c>
      <c r="F28959">
        <v>20313</v>
      </c>
    </row>
    <row r="28960" spans="1:8" x14ac:dyDescent="0.2">
      <c r="A28960">
        <v>7.3195900114398797E+17</v>
      </c>
      <c r="B28960" t="s">
        <v>58435</v>
      </c>
      <c r="C28960" t="s">
        <v>58436</v>
      </c>
      <c r="D28960" s="1">
        <v>42505.976840277777</v>
      </c>
      <c r="E28960">
        <v>4174</v>
      </c>
      <c r="F28960">
        <v>13822</v>
      </c>
      <c r="H28960" t="s">
        <v>390</v>
      </c>
    </row>
    <row r="28961" spans="1:8" x14ac:dyDescent="0.2">
      <c r="A28961">
        <v>7.3201921018500301E+17</v>
      </c>
      <c r="B28961" t="s">
        <v>58437</v>
      </c>
      <c r="C28961" t="s">
        <v>58438</v>
      </c>
      <c r="D28961" s="1">
        <v>42506.14298611111</v>
      </c>
      <c r="E28961">
        <v>5088</v>
      </c>
      <c r="F28961">
        <v>13263</v>
      </c>
      <c r="G28961" t="s">
        <v>89</v>
      </c>
    </row>
    <row r="28962" spans="1:8" x14ac:dyDescent="0.2">
      <c r="A28962">
        <v>7.3203360470919104E+17</v>
      </c>
      <c r="B28962" t="s">
        <v>58439</v>
      </c>
      <c r="C28962" t="s">
        <v>58440</v>
      </c>
      <c r="D28962" s="1">
        <v>42506.182708333334</v>
      </c>
      <c r="E28962">
        <v>8011</v>
      </c>
      <c r="F28962">
        <v>20286</v>
      </c>
      <c r="H28962" t="s">
        <v>616</v>
      </c>
    </row>
    <row r="28963" spans="1:8" x14ac:dyDescent="0.2">
      <c r="A28963">
        <v>7.3214880511888499E+17</v>
      </c>
      <c r="B28963" t="s">
        <v>58441</v>
      </c>
      <c r="C28963" t="s">
        <v>58442</v>
      </c>
      <c r="D28963" s="1">
        <v>42506.500601851854</v>
      </c>
      <c r="E28963">
        <v>8071</v>
      </c>
      <c r="F28963">
        <v>22420</v>
      </c>
    </row>
    <row r="28964" spans="1:8" x14ac:dyDescent="0.2">
      <c r="A28964">
        <v>7.3216393023625997E+17</v>
      </c>
      <c r="B28964" t="s">
        <v>58443</v>
      </c>
      <c r="C28964" t="s">
        <v>58444</v>
      </c>
      <c r="D28964" s="1">
        <v>42506.542337962965</v>
      </c>
      <c r="E28964">
        <v>3628</v>
      </c>
      <c r="F28964">
        <v>10733</v>
      </c>
      <c r="G28964" t="s">
        <v>215</v>
      </c>
    </row>
    <row r="28965" spans="1:8" x14ac:dyDescent="0.2">
      <c r="A28965">
        <v>7.3219626063615104E+17</v>
      </c>
      <c r="B28965" t="s">
        <v>58445</v>
      </c>
      <c r="C28965" t="s">
        <v>58446</v>
      </c>
      <c r="D28965" s="1">
        <v>42506.631550925929</v>
      </c>
      <c r="E28965">
        <v>3749</v>
      </c>
      <c r="F28965">
        <v>11120</v>
      </c>
      <c r="G28965" t="s">
        <v>89</v>
      </c>
    </row>
    <row r="28966" spans="1:8" x14ac:dyDescent="0.2">
      <c r="A28966">
        <v>7.3219706582091302E+17</v>
      </c>
      <c r="B28966" t="s">
        <v>58447</v>
      </c>
      <c r="C28966" t="s">
        <v>58448</v>
      </c>
      <c r="D28966" s="1">
        <v>42506.633773148147</v>
      </c>
      <c r="E28966">
        <v>3962</v>
      </c>
      <c r="F28966">
        <v>11723</v>
      </c>
      <c r="G28966" t="s">
        <v>215</v>
      </c>
    </row>
    <row r="28967" spans="1:8" x14ac:dyDescent="0.2">
      <c r="A28967">
        <v>7.3220001245790605E+17</v>
      </c>
      <c r="B28967" t="s">
        <v>58449</v>
      </c>
      <c r="C28967" t="s">
        <v>58450</v>
      </c>
      <c r="D28967" s="1">
        <v>42506.641909722224</v>
      </c>
      <c r="E28967">
        <v>3477</v>
      </c>
      <c r="F28967">
        <v>11061</v>
      </c>
      <c r="G28967" t="s">
        <v>89</v>
      </c>
    </row>
    <row r="28968" spans="1:8" x14ac:dyDescent="0.2">
      <c r="A28968">
        <v>7.3223038407168E+17</v>
      </c>
      <c r="B28968" t="s">
        <v>58451</v>
      </c>
      <c r="C28968" t="s">
        <v>58452</v>
      </c>
      <c r="D28968" s="1">
        <v>42506.725717592592</v>
      </c>
      <c r="E28968">
        <v>4800</v>
      </c>
      <c r="F28968">
        <v>13939</v>
      </c>
      <c r="G28968" t="s">
        <v>89</v>
      </c>
    </row>
    <row r="28969" spans="1:8" x14ac:dyDescent="0.2">
      <c r="A28969">
        <v>7.3227434018885197E+17</v>
      </c>
      <c r="B28969" t="s">
        <v>58453</v>
      </c>
      <c r="C28969" t="s">
        <v>58454</v>
      </c>
      <c r="D28969" s="1">
        <v>42506.847013888888</v>
      </c>
      <c r="E28969">
        <v>2670</v>
      </c>
      <c r="F28969">
        <v>6872</v>
      </c>
      <c r="G28969" t="s">
        <v>215</v>
      </c>
    </row>
    <row r="28970" spans="1:8" x14ac:dyDescent="0.2">
      <c r="A28970">
        <v>7.3232743395795302E+17</v>
      </c>
      <c r="B28970" t="s">
        <v>58455</v>
      </c>
      <c r="C28970" t="s">
        <v>58456</v>
      </c>
      <c r="D28970" s="1">
        <v>42506.993518518517</v>
      </c>
      <c r="E28970">
        <v>3324</v>
      </c>
      <c r="F28970">
        <v>8017</v>
      </c>
      <c r="G28970" t="s">
        <v>215</v>
      </c>
    </row>
    <row r="28971" spans="1:8" x14ac:dyDescent="0.2">
      <c r="A28971">
        <v>7.3233302532592794E+17</v>
      </c>
      <c r="B28971" t="s">
        <v>58457</v>
      </c>
      <c r="C28971" t="s">
        <v>58458</v>
      </c>
      <c r="D28971" s="1">
        <v>42507.008946759262</v>
      </c>
      <c r="E28971">
        <v>2974</v>
      </c>
      <c r="F28971">
        <v>9813</v>
      </c>
      <c r="G28971" t="s">
        <v>89</v>
      </c>
    </row>
    <row r="28972" spans="1:8" x14ac:dyDescent="0.2">
      <c r="A28972">
        <v>7.3233313732644403E+17</v>
      </c>
      <c r="B28972" t="s">
        <v>58459</v>
      </c>
      <c r="C28972" t="s">
        <v>58460</v>
      </c>
      <c r="D28972" s="1">
        <v>42507.009259259263</v>
      </c>
      <c r="E28972">
        <v>3279</v>
      </c>
      <c r="F28972">
        <v>10132</v>
      </c>
      <c r="G28972" t="s">
        <v>89</v>
      </c>
    </row>
    <row r="28973" spans="1:8" x14ac:dyDescent="0.2">
      <c r="A28973">
        <v>7.3233338302458202E+17</v>
      </c>
      <c r="B28973" t="s">
        <v>58461</v>
      </c>
      <c r="C28973" t="s">
        <v>58462</v>
      </c>
      <c r="D28973" s="1">
        <v>42507.009942129633</v>
      </c>
      <c r="E28973">
        <v>4155</v>
      </c>
      <c r="F28973">
        <v>11846</v>
      </c>
      <c r="G28973" t="s">
        <v>89</v>
      </c>
    </row>
    <row r="28974" spans="1:8" x14ac:dyDescent="0.2">
      <c r="A28974">
        <v>7.3233377258730202E+17</v>
      </c>
      <c r="B28974" t="s">
        <v>58463</v>
      </c>
      <c r="C28974" t="s">
        <v>58464</v>
      </c>
      <c r="D28974" s="1">
        <v>42507.011018518519</v>
      </c>
      <c r="E28974">
        <v>3862</v>
      </c>
      <c r="F28974">
        <v>11260</v>
      </c>
      <c r="G28974" t="s">
        <v>89</v>
      </c>
    </row>
    <row r="28975" spans="1:8" x14ac:dyDescent="0.2">
      <c r="A28975">
        <v>7.3237716350522496E+17</v>
      </c>
      <c r="B28975" t="s">
        <v>58465</v>
      </c>
      <c r="C28975" t="s">
        <v>58466</v>
      </c>
      <c r="D28975" s="1">
        <v>42507.130752314813</v>
      </c>
      <c r="E28975">
        <v>8202</v>
      </c>
      <c r="F28975">
        <v>20780</v>
      </c>
    </row>
    <row r="28976" spans="1:8" x14ac:dyDescent="0.2">
      <c r="A28976">
        <v>7.3241700196513702E+17</v>
      </c>
      <c r="B28976" t="s">
        <v>58467</v>
      </c>
      <c r="C28976" t="s">
        <v>58468</v>
      </c>
      <c r="D28976" s="1">
        <v>42507.240682870368</v>
      </c>
      <c r="E28976">
        <v>3378</v>
      </c>
      <c r="F28976">
        <v>10864</v>
      </c>
    </row>
    <row r="28977" spans="1:8" x14ac:dyDescent="0.2">
      <c r="A28977">
        <v>7.3242107203789197E+17</v>
      </c>
      <c r="B28977" t="s">
        <v>58469</v>
      </c>
      <c r="C28977" t="s">
        <v>58470</v>
      </c>
      <c r="D28977" s="1">
        <v>42507.251909722225</v>
      </c>
      <c r="E28977">
        <v>2641</v>
      </c>
      <c r="F28977">
        <v>8326</v>
      </c>
    </row>
    <row r="28978" spans="1:8" x14ac:dyDescent="0.2">
      <c r="A28978">
        <v>7.3243060554843699E+17</v>
      </c>
      <c r="B28978" t="s">
        <v>58471</v>
      </c>
      <c r="C28978" t="s">
        <v>58472</v>
      </c>
      <c r="D28978" s="1">
        <v>42507.278217592589</v>
      </c>
      <c r="E28978">
        <v>3149</v>
      </c>
      <c r="F28978">
        <v>8481</v>
      </c>
      <c r="G28978" t="s">
        <v>215</v>
      </c>
    </row>
    <row r="28979" spans="1:8" x14ac:dyDescent="0.2">
      <c r="A28979">
        <v>7.3253340928586496E+17</v>
      </c>
      <c r="B28979" t="s">
        <v>58473</v>
      </c>
      <c r="C28979" t="s">
        <v>58474</v>
      </c>
      <c r="D28979" s="1">
        <v>42507.561909722222</v>
      </c>
      <c r="E28979">
        <v>7093</v>
      </c>
      <c r="F28979">
        <v>18167</v>
      </c>
    </row>
    <row r="28980" spans="1:8" x14ac:dyDescent="0.2">
      <c r="A28980">
        <v>7.3253540049814298E+17</v>
      </c>
      <c r="B28980" t="s">
        <v>58475</v>
      </c>
      <c r="C28980" t="s">
        <v>58476</v>
      </c>
      <c r="D28980" s="1">
        <v>42507.567395833335</v>
      </c>
      <c r="E28980">
        <v>4156</v>
      </c>
      <c r="F28980">
        <v>11673</v>
      </c>
    </row>
    <row r="28981" spans="1:8" x14ac:dyDescent="0.2">
      <c r="A28981">
        <v>7.3253774419552205E+17</v>
      </c>
      <c r="B28981" t="s">
        <v>58477</v>
      </c>
      <c r="C28981" t="s">
        <v>58478</v>
      </c>
      <c r="D28981" s="1">
        <v>42507.573865740742</v>
      </c>
      <c r="E28981">
        <v>3106</v>
      </c>
      <c r="F28981">
        <v>9834</v>
      </c>
    </row>
    <row r="28982" spans="1:8" x14ac:dyDescent="0.2">
      <c r="A28982">
        <v>7.3253915965985894E+17</v>
      </c>
      <c r="B28982" t="s">
        <v>58479</v>
      </c>
      <c r="C28982" t="s">
        <v>58480</v>
      </c>
      <c r="D28982" s="1">
        <v>42507.577777777777</v>
      </c>
      <c r="E28982">
        <v>3466</v>
      </c>
      <c r="F28982">
        <v>9994</v>
      </c>
    </row>
    <row r="28983" spans="1:8" x14ac:dyDescent="0.2">
      <c r="A28983">
        <v>7.3254071367881894E+17</v>
      </c>
      <c r="B28983" t="s">
        <v>58481</v>
      </c>
      <c r="C28983" t="s">
        <v>58482</v>
      </c>
      <c r="D28983" s="1">
        <v>42507.582060185188</v>
      </c>
      <c r="E28983">
        <v>12303</v>
      </c>
      <c r="F28983">
        <v>31718</v>
      </c>
    </row>
    <row r="28984" spans="1:8" x14ac:dyDescent="0.2">
      <c r="A28984">
        <v>7.3254919753944602E+17</v>
      </c>
      <c r="B28984" t="s">
        <v>58483</v>
      </c>
      <c r="C28984" t="s">
        <v>58484</v>
      </c>
      <c r="D28984" s="1">
        <v>42507.605474537035</v>
      </c>
      <c r="E28984">
        <v>3137</v>
      </c>
      <c r="F28984">
        <v>10244</v>
      </c>
    </row>
    <row r="28985" spans="1:8" x14ac:dyDescent="0.2">
      <c r="A28985">
        <v>7.3257090409434701E+17</v>
      </c>
      <c r="B28985" t="s">
        <v>58485</v>
      </c>
      <c r="C28985" t="s">
        <v>58486</v>
      </c>
      <c r="D28985" s="1">
        <v>42507.665370370371</v>
      </c>
      <c r="E28985">
        <v>2438</v>
      </c>
      <c r="F28985">
        <v>6074</v>
      </c>
      <c r="H28985" t="s">
        <v>616</v>
      </c>
    </row>
    <row r="28986" spans="1:8" x14ac:dyDescent="0.2">
      <c r="A28986">
        <v>7.3257568236725798E+17</v>
      </c>
      <c r="B28986" t="s">
        <v>58487</v>
      </c>
      <c r="C28986" t="s">
        <v>58488</v>
      </c>
      <c r="D28986" s="1">
        <v>42507.678553240738</v>
      </c>
      <c r="E28986">
        <v>4453</v>
      </c>
      <c r="F28986">
        <v>12288</v>
      </c>
    </row>
    <row r="28987" spans="1:8" x14ac:dyDescent="0.2">
      <c r="A28987">
        <v>7.3257688953825997E+17</v>
      </c>
      <c r="B28987" t="s">
        <v>58489</v>
      </c>
      <c r="C28987" t="s">
        <v>58490</v>
      </c>
      <c r="D28987" s="1">
        <v>42507.681886574072</v>
      </c>
      <c r="E28987">
        <v>7179</v>
      </c>
      <c r="F28987">
        <v>19168</v>
      </c>
    </row>
    <row r="28988" spans="1:8" x14ac:dyDescent="0.2">
      <c r="A28988">
        <v>7.3259293598069504E+17</v>
      </c>
      <c r="B28988" t="s">
        <v>58491</v>
      </c>
      <c r="C28988" t="s">
        <v>58492</v>
      </c>
      <c r="D28988" s="1">
        <v>42507.726168981484</v>
      </c>
      <c r="E28988">
        <v>2789</v>
      </c>
      <c r="F28988">
        <v>10835</v>
      </c>
      <c r="G28988" t="s">
        <v>89</v>
      </c>
    </row>
    <row r="28989" spans="1:8" x14ac:dyDescent="0.2">
      <c r="A28989">
        <v>7.3268192264472499E+17</v>
      </c>
      <c r="B28989" t="s">
        <v>58493</v>
      </c>
      <c r="C28989" t="s">
        <v>58494</v>
      </c>
      <c r="D28989" s="1">
        <v>42507.971724537034</v>
      </c>
      <c r="E28989">
        <v>4531</v>
      </c>
      <c r="F28989">
        <v>18490</v>
      </c>
      <c r="G28989" t="s">
        <v>89</v>
      </c>
    </row>
    <row r="28990" spans="1:8" x14ac:dyDescent="0.2">
      <c r="A28990">
        <v>7.3271660402750195E+17</v>
      </c>
      <c r="B28990" t="s">
        <v>58495</v>
      </c>
      <c r="C28990" t="s">
        <v>58496</v>
      </c>
      <c r="D28990" s="1">
        <v>42508.067430555559</v>
      </c>
      <c r="E28990">
        <v>3079</v>
      </c>
      <c r="F28990">
        <v>10275</v>
      </c>
    </row>
    <row r="28991" spans="1:8" x14ac:dyDescent="0.2">
      <c r="A28991">
        <v>7.3271797509090906E+17</v>
      </c>
      <c r="B28991" t="s">
        <v>58497</v>
      </c>
      <c r="C28991" t="s">
        <v>58498</v>
      </c>
      <c r="D28991" s="1">
        <v>42508.071215277778</v>
      </c>
      <c r="E28991">
        <v>2182</v>
      </c>
      <c r="F28991">
        <v>7025</v>
      </c>
    </row>
    <row r="28992" spans="1:8" x14ac:dyDescent="0.2">
      <c r="A28992">
        <v>7.3271979607738304E+17</v>
      </c>
      <c r="B28992" t="s">
        <v>58499</v>
      </c>
      <c r="C28992" t="s">
        <v>58500</v>
      </c>
      <c r="D28992" s="1">
        <v>42508.076238425929</v>
      </c>
      <c r="E28992">
        <v>1375</v>
      </c>
      <c r="F28992">
        <v>5673</v>
      </c>
      <c r="G28992" t="s">
        <v>89</v>
      </c>
    </row>
    <row r="28993" spans="1:8" x14ac:dyDescent="0.2">
      <c r="A28993">
        <v>7.3272406612210406E+17</v>
      </c>
      <c r="B28993" t="s">
        <v>58501</v>
      </c>
      <c r="C28993" t="s">
        <v>58502</v>
      </c>
      <c r="D28993" s="1">
        <v>42508.088020833333</v>
      </c>
      <c r="E28993">
        <v>902</v>
      </c>
      <c r="F28993">
        <v>4123</v>
      </c>
      <c r="G28993" t="s">
        <v>576</v>
      </c>
    </row>
    <row r="28994" spans="1:8" x14ac:dyDescent="0.2">
      <c r="A28994">
        <v>7.3272610583727706E+17</v>
      </c>
      <c r="B28994" t="s">
        <v>58503</v>
      </c>
      <c r="C28994" t="s">
        <v>58504</v>
      </c>
      <c r="D28994" s="1">
        <v>42508.093645833331</v>
      </c>
      <c r="E28994">
        <v>844</v>
      </c>
      <c r="F28994">
        <v>4095</v>
      </c>
      <c r="G28994" t="s">
        <v>215</v>
      </c>
    </row>
    <row r="28995" spans="1:8" x14ac:dyDescent="0.2">
      <c r="A28995">
        <v>7.3272633814725798E+17</v>
      </c>
      <c r="B28995" t="s">
        <v>58505</v>
      </c>
      <c r="C28995" t="s">
        <v>58506</v>
      </c>
      <c r="D28995" s="1">
        <v>42508.094293981485</v>
      </c>
      <c r="E28995">
        <v>855</v>
      </c>
      <c r="F28995">
        <v>3965</v>
      </c>
      <c r="G28995" t="s">
        <v>576</v>
      </c>
    </row>
    <row r="28996" spans="1:8" x14ac:dyDescent="0.2">
      <c r="A28996">
        <v>7.3272909069695706E+17</v>
      </c>
      <c r="B28996" t="s">
        <v>58507</v>
      </c>
      <c r="C28996" t="s">
        <v>58508</v>
      </c>
      <c r="D28996" s="1">
        <v>42508.101886574077</v>
      </c>
      <c r="E28996">
        <v>1303</v>
      </c>
      <c r="F28996">
        <v>6038</v>
      </c>
      <c r="G28996" t="s">
        <v>215</v>
      </c>
    </row>
    <row r="28997" spans="1:8" x14ac:dyDescent="0.2">
      <c r="A28997">
        <v>7.3272933291799706E+17</v>
      </c>
      <c r="B28997" t="s">
        <v>58509</v>
      </c>
      <c r="C28997" t="s">
        <v>58510</v>
      </c>
      <c r="D28997" s="1">
        <v>42508.10255787037</v>
      </c>
      <c r="E28997">
        <v>1246</v>
      </c>
      <c r="F28997">
        <v>4687</v>
      </c>
      <c r="G28997" t="s">
        <v>487</v>
      </c>
    </row>
    <row r="28998" spans="1:8" x14ac:dyDescent="0.2">
      <c r="A28998">
        <v>7.3272961906182106E+17</v>
      </c>
      <c r="B28998" t="s">
        <v>58511</v>
      </c>
      <c r="C28998" t="s">
        <v>58512</v>
      </c>
      <c r="D28998" s="1">
        <v>42508.103344907409</v>
      </c>
      <c r="E28998">
        <v>1403</v>
      </c>
      <c r="F28998">
        <v>5073</v>
      </c>
      <c r="G28998" t="s">
        <v>487</v>
      </c>
      <c r="H28998" t="s">
        <v>390</v>
      </c>
    </row>
    <row r="28999" spans="1:8" x14ac:dyDescent="0.2">
      <c r="A28999">
        <v>7.3272974733626906E+17</v>
      </c>
      <c r="B28999" t="s">
        <v>58513</v>
      </c>
      <c r="C28999" t="s">
        <v>58514</v>
      </c>
      <c r="D28999" s="1">
        <v>42508.103692129633</v>
      </c>
      <c r="E28999">
        <v>871</v>
      </c>
      <c r="F28999">
        <v>4500</v>
      </c>
      <c r="G28999" t="s">
        <v>576</v>
      </c>
    </row>
    <row r="29000" spans="1:8" x14ac:dyDescent="0.2">
      <c r="A29000">
        <v>7.3273046373594304E+17</v>
      </c>
      <c r="B29000" t="s">
        <v>58515</v>
      </c>
      <c r="C29000" t="s">
        <v>58516</v>
      </c>
      <c r="D29000" s="1">
        <v>42508.105671296296</v>
      </c>
      <c r="E29000">
        <v>1256</v>
      </c>
      <c r="F29000">
        <v>4935</v>
      </c>
      <c r="G29000" t="s">
        <v>215</v>
      </c>
    </row>
    <row r="29001" spans="1:8" x14ac:dyDescent="0.2">
      <c r="A29001">
        <v>7.3273058469546304E+17</v>
      </c>
      <c r="B29001" t="s">
        <v>58517</v>
      </c>
      <c r="C29001" t="s">
        <v>58518</v>
      </c>
      <c r="D29001" s="1">
        <v>42508.106006944443</v>
      </c>
      <c r="E29001">
        <v>911</v>
      </c>
      <c r="F29001">
        <v>4428</v>
      </c>
      <c r="G29001" t="s">
        <v>576</v>
      </c>
    </row>
    <row r="29002" spans="1:8" x14ac:dyDescent="0.2">
      <c r="A29002">
        <v>7.32730840162144E+17</v>
      </c>
      <c r="B29002" t="s">
        <v>58519</v>
      </c>
      <c r="C29002" t="s">
        <v>58520</v>
      </c>
      <c r="D29002" s="1">
        <v>42508.106712962966</v>
      </c>
      <c r="E29002">
        <v>1377</v>
      </c>
      <c r="F29002">
        <v>5816</v>
      </c>
      <c r="G29002" t="s">
        <v>576</v>
      </c>
    </row>
    <row r="29003" spans="1:8" x14ac:dyDescent="0.2">
      <c r="A29003">
        <v>7.3273115355631206E+17</v>
      </c>
      <c r="B29003" t="s">
        <v>58521</v>
      </c>
      <c r="C29003" t="s">
        <v>58522</v>
      </c>
      <c r="D29003" s="1">
        <v>42508.107581018521</v>
      </c>
      <c r="E29003">
        <v>881</v>
      </c>
      <c r="F29003">
        <v>4077</v>
      </c>
      <c r="G29003" t="s">
        <v>576</v>
      </c>
    </row>
    <row r="29004" spans="1:8" x14ac:dyDescent="0.2">
      <c r="A29004">
        <v>7.3273134350378995E+17</v>
      </c>
      <c r="B29004" t="s">
        <v>58523</v>
      </c>
      <c r="C29004" t="s">
        <v>58524</v>
      </c>
      <c r="D29004" s="1">
        <v>42508.108101851853</v>
      </c>
      <c r="E29004">
        <v>984</v>
      </c>
      <c r="F29004">
        <v>4427</v>
      </c>
      <c r="G29004" t="s">
        <v>576</v>
      </c>
    </row>
    <row r="29005" spans="1:8" x14ac:dyDescent="0.2">
      <c r="A29005">
        <v>7.3273173589770202E+17</v>
      </c>
      <c r="B29005" t="s">
        <v>58525</v>
      </c>
      <c r="C29005" t="s">
        <v>58526</v>
      </c>
      <c r="D29005" s="1">
        <v>42508.109178240738</v>
      </c>
      <c r="E29005">
        <v>1425</v>
      </c>
      <c r="F29005">
        <v>5171</v>
      </c>
      <c r="G29005" t="s">
        <v>576</v>
      </c>
    </row>
    <row r="29006" spans="1:8" x14ac:dyDescent="0.2">
      <c r="A29006">
        <v>7.3273260676524006E+17</v>
      </c>
      <c r="B29006" t="s">
        <v>58527</v>
      </c>
      <c r="C29006" t="s">
        <v>58528</v>
      </c>
      <c r="D29006" s="1">
        <v>42508.111585648148</v>
      </c>
      <c r="E29006">
        <v>848</v>
      </c>
      <c r="F29006">
        <v>4311</v>
      </c>
      <c r="G29006" t="s">
        <v>576</v>
      </c>
    </row>
    <row r="29007" spans="1:8" x14ac:dyDescent="0.2">
      <c r="A29007">
        <v>7.3273271226874598E+17</v>
      </c>
      <c r="B29007" t="s">
        <v>58529</v>
      </c>
      <c r="C29007" t="s">
        <v>58530</v>
      </c>
      <c r="D29007" s="1">
        <v>42508.111875000002</v>
      </c>
      <c r="E29007">
        <v>958</v>
      </c>
      <c r="F29007">
        <v>4375</v>
      </c>
      <c r="G29007" t="s">
        <v>576</v>
      </c>
      <c r="H29007" t="s">
        <v>390</v>
      </c>
    </row>
    <row r="29008" spans="1:8" x14ac:dyDescent="0.2">
      <c r="A29008">
        <v>7.3273278360546906E+17</v>
      </c>
      <c r="B29008" t="s">
        <v>58531</v>
      </c>
      <c r="C29008" t="s">
        <v>58532</v>
      </c>
      <c r="D29008" s="1">
        <v>42508.112071759257</v>
      </c>
      <c r="E29008">
        <v>867</v>
      </c>
      <c r="F29008">
        <v>4123</v>
      </c>
      <c r="G29008" t="s">
        <v>215</v>
      </c>
    </row>
    <row r="29009" spans="1:8" x14ac:dyDescent="0.2">
      <c r="A29009">
        <v>7.3273305995560102E+17</v>
      </c>
      <c r="B29009" t="s">
        <v>58533</v>
      </c>
      <c r="C29009" t="s">
        <v>58534</v>
      </c>
      <c r="D29009" s="1">
        <v>42508.112835648149</v>
      </c>
      <c r="E29009">
        <v>1028</v>
      </c>
      <c r="F29009">
        <v>4618</v>
      </c>
      <c r="G29009" t="s">
        <v>576</v>
      </c>
    </row>
    <row r="29010" spans="1:8" x14ac:dyDescent="0.2">
      <c r="A29010">
        <v>7.3273330076303706E+17</v>
      </c>
      <c r="B29010" t="s">
        <v>58535</v>
      </c>
      <c r="C29010" t="s">
        <v>58536</v>
      </c>
      <c r="D29010" s="1">
        <v>42508.113506944443</v>
      </c>
      <c r="E29010">
        <v>844</v>
      </c>
      <c r="F29010">
        <v>4066</v>
      </c>
      <c r="G29010" t="s">
        <v>215</v>
      </c>
    </row>
    <row r="29011" spans="1:8" x14ac:dyDescent="0.2">
      <c r="A29011">
        <v>7.3273338604164698E+17</v>
      </c>
      <c r="B29011" t="s">
        <v>58537</v>
      </c>
      <c r="C29011" t="s">
        <v>58538</v>
      </c>
      <c r="D29011" s="1">
        <v>42508.113738425927</v>
      </c>
      <c r="E29011">
        <v>1072</v>
      </c>
      <c r="F29011">
        <v>4688</v>
      </c>
      <c r="G29011" t="s">
        <v>576</v>
      </c>
    </row>
    <row r="29012" spans="1:8" x14ac:dyDescent="0.2">
      <c r="A29012">
        <v>7.3273374758646899E+17</v>
      </c>
      <c r="B29012" t="s">
        <v>58539</v>
      </c>
      <c r="C29012" t="s">
        <v>58540</v>
      </c>
      <c r="D29012" s="1">
        <v>42508.114733796298</v>
      </c>
      <c r="E29012">
        <v>1207</v>
      </c>
      <c r="F29012">
        <v>5365</v>
      </c>
      <c r="G29012" t="s">
        <v>89</v>
      </c>
      <c r="H29012" t="s">
        <v>390</v>
      </c>
    </row>
    <row r="29013" spans="1:8" x14ac:dyDescent="0.2">
      <c r="A29013">
        <v>7.3273419967805005E+17</v>
      </c>
      <c r="B29013" t="s">
        <v>58541</v>
      </c>
      <c r="C29013" t="s">
        <v>58542</v>
      </c>
      <c r="D29013" s="1">
        <v>42508.115983796299</v>
      </c>
      <c r="E29013">
        <v>1188</v>
      </c>
      <c r="F29013">
        <v>4772</v>
      </c>
      <c r="G29013" t="s">
        <v>546</v>
      </c>
    </row>
    <row r="29014" spans="1:8" x14ac:dyDescent="0.2">
      <c r="A29014">
        <v>7.3273441139811904E+17</v>
      </c>
      <c r="B29014" t="s">
        <v>58543</v>
      </c>
      <c r="C29014" t="s">
        <v>58544</v>
      </c>
      <c r="D29014" s="1">
        <v>42508.116562499999</v>
      </c>
      <c r="E29014">
        <v>871</v>
      </c>
      <c r="F29014">
        <v>4370</v>
      </c>
      <c r="G29014" t="s">
        <v>576</v>
      </c>
    </row>
    <row r="29015" spans="1:8" x14ac:dyDescent="0.2">
      <c r="A29015">
        <v>7.3273462328592704E+17</v>
      </c>
      <c r="B29015" t="s">
        <v>58545</v>
      </c>
      <c r="C29015" t="s">
        <v>58546</v>
      </c>
      <c r="D29015" s="1">
        <v>42508.117152777777</v>
      </c>
      <c r="E29015">
        <v>991</v>
      </c>
      <c r="F29015">
        <v>4722</v>
      </c>
      <c r="G29015" t="s">
        <v>58547</v>
      </c>
    </row>
    <row r="29016" spans="1:8" x14ac:dyDescent="0.2">
      <c r="A29016">
        <v>7.3273576458540595E+17</v>
      </c>
      <c r="B29016" t="s">
        <v>58548</v>
      </c>
      <c r="C29016" t="s">
        <v>58549</v>
      </c>
      <c r="D29016" s="1">
        <v>42508.120300925926</v>
      </c>
      <c r="E29016">
        <v>2105</v>
      </c>
      <c r="F29016">
        <v>7612</v>
      </c>
    </row>
    <row r="29017" spans="1:8" x14ac:dyDescent="0.2">
      <c r="A29017">
        <v>7.3273648566176896E+17</v>
      </c>
      <c r="B29017" t="s">
        <v>58550</v>
      </c>
      <c r="C29017" t="s">
        <v>58551</v>
      </c>
      <c r="D29017" s="1">
        <v>42508.122291666667</v>
      </c>
      <c r="E29017">
        <v>1524</v>
      </c>
      <c r="F29017">
        <v>6236</v>
      </c>
      <c r="G29017" t="s">
        <v>89</v>
      </c>
    </row>
    <row r="29018" spans="1:8" x14ac:dyDescent="0.2">
      <c r="A29018">
        <v>7.3273660595442803E+17</v>
      </c>
      <c r="B29018" t="s">
        <v>58552</v>
      </c>
      <c r="C29018" t="s">
        <v>58553</v>
      </c>
      <c r="D29018" s="1">
        <v>42508.122627314813</v>
      </c>
      <c r="E29018">
        <v>774</v>
      </c>
      <c r="F29018">
        <v>4219</v>
      </c>
      <c r="G29018" t="s">
        <v>215</v>
      </c>
    </row>
    <row r="29019" spans="1:8" x14ac:dyDescent="0.2">
      <c r="A29019">
        <v>7.3273678135184896E+17</v>
      </c>
      <c r="B29019" t="s">
        <v>58554</v>
      </c>
      <c r="C29019" t="s">
        <v>58555</v>
      </c>
      <c r="D29019" s="1">
        <v>42508.123101851852</v>
      </c>
      <c r="E29019">
        <v>949</v>
      </c>
      <c r="F29019">
        <v>5369</v>
      </c>
    </row>
    <row r="29020" spans="1:8" x14ac:dyDescent="0.2">
      <c r="A29020">
        <v>7.3273856872509402E+17</v>
      </c>
      <c r="B29020" t="s">
        <v>58556</v>
      </c>
      <c r="C29020" t="s">
        <v>58557</v>
      </c>
      <c r="D29020" s="1">
        <v>42508.12804398148</v>
      </c>
      <c r="E29020">
        <v>3366</v>
      </c>
      <c r="F29020">
        <v>13500</v>
      </c>
    </row>
    <row r="29021" spans="1:8" x14ac:dyDescent="0.2">
      <c r="A29021">
        <v>7.3274691633797504E+17</v>
      </c>
      <c r="B29021" t="s">
        <v>58558</v>
      </c>
      <c r="C29021" t="s">
        <v>58559</v>
      </c>
      <c r="D29021" s="1">
        <v>42508.151076388887</v>
      </c>
      <c r="E29021">
        <v>1768</v>
      </c>
      <c r="F29021">
        <v>6173</v>
      </c>
      <c r="G29021" t="s">
        <v>487</v>
      </c>
    </row>
    <row r="29022" spans="1:8" x14ac:dyDescent="0.2">
      <c r="A29022">
        <v>7.3274993490308698E+17</v>
      </c>
      <c r="B29022" t="s">
        <v>58560</v>
      </c>
      <c r="C29022" t="s">
        <v>58561</v>
      </c>
      <c r="D29022" s="1">
        <v>42508.159398148149</v>
      </c>
      <c r="E29022">
        <v>3689</v>
      </c>
      <c r="F29022">
        <v>10918</v>
      </c>
      <c r="G29022" t="s">
        <v>89</v>
      </c>
    </row>
    <row r="29023" spans="1:8" x14ac:dyDescent="0.2">
      <c r="A29023">
        <v>7.3275104702262797E+17</v>
      </c>
      <c r="B29023" t="s">
        <v>58562</v>
      </c>
      <c r="C29023" t="s">
        <v>58563</v>
      </c>
      <c r="D29023" s="1">
        <v>42508.162476851852</v>
      </c>
      <c r="E29023">
        <v>6649</v>
      </c>
      <c r="F29023">
        <v>18587</v>
      </c>
    </row>
    <row r="29024" spans="1:8" x14ac:dyDescent="0.2">
      <c r="A29024">
        <v>7.32756302447968E+17</v>
      </c>
      <c r="B29024" t="s">
        <v>58564</v>
      </c>
      <c r="C29024" t="s">
        <v>58565</v>
      </c>
      <c r="D29024" s="1">
        <v>42508.176979166667</v>
      </c>
      <c r="E29024">
        <v>1846</v>
      </c>
      <c r="F29024">
        <v>6396</v>
      </c>
      <c r="G29024" t="s">
        <v>58566</v>
      </c>
    </row>
    <row r="29025" spans="1:8" x14ac:dyDescent="0.2">
      <c r="A29025">
        <v>7.3276216084203904E+17</v>
      </c>
      <c r="B29025" t="s">
        <v>58567</v>
      </c>
      <c r="C29025" t="s">
        <v>58568</v>
      </c>
      <c r="D29025" s="1">
        <v>42508.193136574075</v>
      </c>
      <c r="E29025">
        <v>2613</v>
      </c>
      <c r="F29025">
        <v>8375</v>
      </c>
      <c r="G29025" t="s">
        <v>89</v>
      </c>
    </row>
    <row r="29026" spans="1:8" x14ac:dyDescent="0.2">
      <c r="A29026">
        <v>7.3276277474555904E+17</v>
      </c>
      <c r="B29026" t="s">
        <v>58569</v>
      </c>
      <c r="C29026" t="s">
        <v>58570</v>
      </c>
      <c r="D29026" s="1">
        <v>42508.194837962961</v>
      </c>
      <c r="E29026">
        <v>3035</v>
      </c>
      <c r="F29026">
        <v>8795</v>
      </c>
      <c r="G29026" t="s">
        <v>215</v>
      </c>
    </row>
    <row r="29027" spans="1:8" x14ac:dyDescent="0.2">
      <c r="A29027">
        <v>7.3276297782534899E+17</v>
      </c>
      <c r="B29027" t="s">
        <v>58571</v>
      </c>
      <c r="C29027" t="s">
        <v>58572</v>
      </c>
      <c r="D29027" s="1">
        <v>42508.195393518516</v>
      </c>
      <c r="E29027">
        <v>3098</v>
      </c>
      <c r="F29027">
        <v>8590</v>
      </c>
      <c r="G29027" t="s">
        <v>215</v>
      </c>
      <c r="H29027" t="s">
        <v>390</v>
      </c>
    </row>
    <row r="29028" spans="1:8" x14ac:dyDescent="0.2">
      <c r="A29028">
        <v>7.3277146928192704E+17</v>
      </c>
      <c r="B29028" t="s">
        <v>58573</v>
      </c>
      <c r="C29028" t="s">
        <v>58574</v>
      </c>
      <c r="D29028" s="1">
        <v>42508.218831018516</v>
      </c>
      <c r="E29028">
        <v>4194</v>
      </c>
      <c r="F29028">
        <v>13120</v>
      </c>
      <c r="H29028" t="s">
        <v>616</v>
      </c>
    </row>
    <row r="29029" spans="1:8" x14ac:dyDescent="0.2">
      <c r="A29029">
        <v>7.3277390688973594E+17</v>
      </c>
      <c r="B29029" t="s">
        <v>58575</v>
      </c>
      <c r="C29029" t="s">
        <v>58576</v>
      </c>
      <c r="D29029" s="1">
        <v>42508.225555555553</v>
      </c>
      <c r="E29029">
        <v>5468</v>
      </c>
      <c r="F29029">
        <v>18883</v>
      </c>
    </row>
    <row r="29030" spans="1:8" x14ac:dyDescent="0.2">
      <c r="A29030">
        <v>7.3277935356675994E+17</v>
      </c>
      <c r="B29030" t="s">
        <v>58577</v>
      </c>
      <c r="C29030" t="s">
        <v>58578</v>
      </c>
      <c r="D29030" s="1">
        <v>42508.240578703706</v>
      </c>
      <c r="E29030">
        <v>3521</v>
      </c>
      <c r="F29030">
        <v>10160</v>
      </c>
      <c r="G29030" t="s">
        <v>89</v>
      </c>
      <c r="H29030" t="s">
        <v>390</v>
      </c>
    </row>
    <row r="29031" spans="1:8" x14ac:dyDescent="0.2">
      <c r="A29031">
        <v>7.3278355251388006E+17</v>
      </c>
      <c r="B29031" t="s">
        <v>58579</v>
      </c>
      <c r="C29031" t="s">
        <v>58580</v>
      </c>
      <c r="D29031" s="1">
        <v>42508.252175925925</v>
      </c>
      <c r="E29031">
        <v>2589</v>
      </c>
      <c r="F29031">
        <v>8345</v>
      </c>
      <c r="G29031" t="s">
        <v>215</v>
      </c>
    </row>
    <row r="29032" spans="1:8" x14ac:dyDescent="0.2">
      <c r="A29032">
        <v>7.3278830623734502E+17</v>
      </c>
      <c r="B29032" t="s">
        <v>58581</v>
      </c>
      <c r="C29032" t="s">
        <v>58582</v>
      </c>
      <c r="D29032" s="1">
        <v>42508.265289351853</v>
      </c>
      <c r="E29032">
        <v>4064</v>
      </c>
      <c r="F29032">
        <v>11068</v>
      </c>
      <c r="G29032" t="s">
        <v>89</v>
      </c>
    </row>
    <row r="29033" spans="1:8" x14ac:dyDescent="0.2">
      <c r="A29033">
        <v>7.3289357336501005E+17</v>
      </c>
      <c r="B29033" t="s">
        <v>58583</v>
      </c>
      <c r="C29033" t="s">
        <v>58584</v>
      </c>
      <c r="D29033" s="1">
        <v>42508.555775462963</v>
      </c>
      <c r="E29033">
        <v>7151</v>
      </c>
      <c r="F29033">
        <v>20061</v>
      </c>
    </row>
    <row r="29034" spans="1:8" x14ac:dyDescent="0.2">
      <c r="A29034">
        <v>7.3297380535481894E+17</v>
      </c>
      <c r="B29034" t="s">
        <v>58585</v>
      </c>
      <c r="C29034" t="s">
        <v>58586</v>
      </c>
      <c r="D29034" s="1">
        <v>42508.77716435185</v>
      </c>
      <c r="E29034">
        <v>2954</v>
      </c>
      <c r="F29034">
        <v>9277</v>
      </c>
      <c r="G29034" t="s">
        <v>89</v>
      </c>
    </row>
    <row r="29035" spans="1:8" x14ac:dyDescent="0.2">
      <c r="A29035">
        <v>7.3298870553165005E+17</v>
      </c>
      <c r="B29035" t="s">
        <v>58587</v>
      </c>
      <c r="C29035" t="s">
        <v>58588</v>
      </c>
      <c r="D29035" s="1">
        <v>42508.818287037036</v>
      </c>
      <c r="E29035">
        <v>3581</v>
      </c>
      <c r="F29035">
        <v>11839</v>
      </c>
      <c r="H29035" t="s">
        <v>390</v>
      </c>
    </row>
    <row r="29036" spans="1:8" x14ac:dyDescent="0.2">
      <c r="A29036">
        <v>7.3299096542688794E+17</v>
      </c>
      <c r="B29036" t="s">
        <v>58589</v>
      </c>
      <c r="C29036" t="s">
        <v>58590</v>
      </c>
      <c r="D29036" s="1">
        <v>42508.824525462966</v>
      </c>
      <c r="E29036">
        <v>4133</v>
      </c>
      <c r="F29036">
        <v>12719</v>
      </c>
      <c r="H29036" t="s">
        <v>390</v>
      </c>
    </row>
    <row r="29037" spans="1:8" x14ac:dyDescent="0.2">
      <c r="A29037">
        <v>7.3307334466106099E+17</v>
      </c>
      <c r="B29037" t="s">
        <v>58591</v>
      </c>
      <c r="C29037" t="s">
        <v>58592</v>
      </c>
      <c r="D29037" s="1">
        <v>42509.051840277774</v>
      </c>
      <c r="E29037">
        <v>4119</v>
      </c>
      <c r="F29037">
        <v>10697</v>
      </c>
      <c r="H29037" t="s">
        <v>616</v>
      </c>
    </row>
    <row r="29038" spans="1:8" x14ac:dyDescent="0.2">
      <c r="A29038">
        <v>7.3311348020779802E+17</v>
      </c>
      <c r="B29038" t="s">
        <v>58593</v>
      </c>
      <c r="C29038" t="s">
        <v>58594</v>
      </c>
      <c r="D29038" s="1">
        <v>42509.162592592591</v>
      </c>
      <c r="E29038">
        <v>3919</v>
      </c>
      <c r="F29038">
        <v>13626</v>
      </c>
      <c r="G29038" t="s">
        <v>89</v>
      </c>
    </row>
    <row r="29039" spans="1:8" x14ac:dyDescent="0.2">
      <c r="A29039">
        <v>7.33128160603168E+17</v>
      </c>
      <c r="B29039" t="s">
        <v>58595</v>
      </c>
      <c r="C29039" t="s">
        <v>58596</v>
      </c>
      <c r="D29039" s="1">
        <v>42509.203113425923</v>
      </c>
      <c r="E29039">
        <v>3929</v>
      </c>
      <c r="F29039">
        <v>14095</v>
      </c>
    </row>
    <row r="29040" spans="1:8" x14ac:dyDescent="0.2">
      <c r="A29040">
        <v>7.3324274538553702E+17</v>
      </c>
      <c r="B29040" t="s">
        <v>58597</v>
      </c>
      <c r="C29040" t="s">
        <v>58598</v>
      </c>
      <c r="D29040" s="1">
        <v>42509.519305555557</v>
      </c>
      <c r="E29040">
        <v>10574</v>
      </c>
      <c r="F29040">
        <v>30624</v>
      </c>
    </row>
    <row r="29041" spans="1:8" x14ac:dyDescent="0.2">
      <c r="A29041">
        <v>7.3334889561552794E+17</v>
      </c>
      <c r="B29041" t="s">
        <v>58599</v>
      </c>
      <c r="C29041" t="s">
        <v>58600</v>
      </c>
      <c r="D29041" s="1">
        <v>42509.812222222223</v>
      </c>
      <c r="E29041">
        <v>4337</v>
      </c>
      <c r="F29041">
        <v>15003</v>
      </c>
      <c r="G29041" t="s">
        <v>89</v>
      </c>
    </row>
    <row r="29042" spans="1:8" x14ac:dyDescent="0.2">
      <c r="A29042">
        <v>7.3338095005958106E+17</v>
      </c>
      <c r="B29042" t="s">
        <v>58601</v>
      </c>
      <c r="C29042" t="s">
        <v>58602</v>
      </c>
      <c r="D29042" s="1">
        <v>42509.900671296295</v>
      </c>
      <c r="E29042">
        <v>4262</v>
      </c>
      <c r="F29042">
        <v>10890</v>
      </c>
      <c r="G29042" t="s">
        <v>89</v>
      </c>
    </row>
    <row r="29043" spans="1:8" x14ac:dyDescent="0.2">
      <c r="A29043">
        <v>7.3359325942386202E+17</v>
      </c>
      <c r="B29043" t="s">
        <v>58603</v>
      </c>
      <c r="C29043" t="s">
        <v>58604</v>
      </c>
      <c r="D29043" s="1">
        <v>42510.486539351848</v>
      </c>
      <c r="E29043">
        <v>4623</v>
      </c>
      <c r="F29043">
        <v>14512</v>
      </c>
    </row>
    <row r="29044" spans="1:8" x14ac:dyDescent="0.2">
      <c r="A29044">
        <v>7.3359490644737203E+17</v>
      </c>
      <c r="B29044" t="s">
        <v>58605</v>
      </c>
      <c r="C29044" t="s">
        <v>58606</v>
      </c>
      <c r="D29044" s="1">
        <v>42510.491076388891</v>
      </c>
      <c r="E29044">
        <v>4001</v>
      </c>
      <c r="F29044">
        <v>12359</v>
      </c>
    </row>
    <row r="29045" spans="1:8" x14ac:dyDescent="0.2">
      <c r="A29045">
        <v>7.3359783126149901E+17</v>
      </c>
      <c r="B29045" t="s">
        <v>58607</v>
      </c>
      <c r="C29045" t="s">
        <v>58608</v>
      </c>
      <c r="D29045" s="1">
        <v>42510.499155092592</v>
      </c>
      <c r="E29045">
        <v>5015</v>
      </c>
      <c r="F29045">
        <v>14709</v>
      </c>
    </row>
    <row r="29046" spans="1:8" x14ac:dyDescent="0.2">
      <c r="A29046">
        <v>7.3360035850162496E+17</v>
      </c>
      <c r="B29046" t="s">
        <v>58609</v>
      </c>
      <c r="C29046" t="s">
        <v>58610</v>
      </c>
      <c r="D29046" s="1">
        <v>42510.506122685183</v>
      </c>
      <c r="E29046">
        <v>5166</v>
      </c>
      <c r="F29046">
        <v>15774</v>
      </c>
    </row>
    <row r="29047" spans="1:8" x14ac:dyDescent="0.2">
      <c r="A29047">
        <v>7.3360476761271002E+17</v>
      </c>
      <c r="B29047" t="s">
        <v>58611</v>
      </c>
      <c r="C29047" t="s">
        <v>58612</v>
      </c>
      <c r="D29047" s="1">
        <v>42510.518287037034</v>
      </c>
      <c r="E29047">
        <v>5328</v>
      </c>
      <c r="F29047">
        <v>17268</v>
      </c>
    </row>
    <row r="29048" spans="1:8" x14ac:dyDescent="0.2">
      <c r="A29048">
        <v>7.3366611256351898E+17</v>
      </c>
      <c r="B29048" t="s">
        <v>58613</v>
      </c>
      <c r="C29048" t="s">
        <v>58614</v>
      </c>
      <c r="D29048" s="1">
        <v>42510.687569444446</v>
      </c>
      <c r="E29048">
        <v>1792</v>
      </c>
      <c r="F29048">
        <v>5304</v>
      </c>
      <c r="G29048" t="e">
        <f>_xlfn.SINGLE(JasonDovEsqhttps _xlfn.SINGLE(jgreenblatt))</f>
        <v>#NAME?</v>
      </c>
      <c r="H29048" t="s">
        <v>390</v>
      </c>
    </row>
    <row r="29049" spans="1:8" x14ac:dyDescent="0.2">
      <c r="A29049">
        <v>7.3367744623562304E+17</v>
      </c>
      <c r="B29049" t="s">
        <v>58615</v>
      </c>
      <c r="C29049" t="s">
        <v>58616</v>
      </c>
      <c r="D29049" s="1">
        <v>42510.718842592592</v>
      </c>
      <c r="E29049">
        <v>2323</v>
      </c>
      <c r="F29049">
        <v>6726</v>
      </c>
    </row>
    <row r="29050" spans="1:8" x14ac:dyDescent="0.2">
      <c r="A29050">
        <v>7.3368287827869594E+17</v>
      </c>
      <c r="B29050" t="s">
        <v>58617</v>
      </c>
      <c r="C29050" t="s">
        <v>58618</v>
      </c>
      <c r="D29050" s="1">
        <v>42510.733842592592</v>
      </c>
      <c r="E29050">
        <v>5517</v>
      </c>
      <c r="F29050">
        <v>9962</v>
      </c>
      <c r="G29050" t="s">
        <v>89</v>
      </c>
      <c r="H29050" t="s">
        <v>616</v>
      </c>
    </row>
    <row r="29051" spans="1:8" x14ac:dyDescent="0.2">
      <c r="A29051">
        <v>7.3369106782921498E+17</v>
      </c>
      <c r="B29051" t="s">
        <v>58619</v>
      </c>
      <c r="C29051" t="s">
        <v>58620</v>
      </c>
      <c r="D29051" s="1">
        <v>42510.756435185183</v>
      </c>
      <c r="E29051">
        <v>4103</v>
      </c>
      <c r="F29051">
        <v>13289</v>
      </c>
      <c r="G29051" t="s">
        <v>89</v>
      </c>
    </row>
    <row r="29052" spans="1:8" x14ac:dyDescent="0.2">
      <c r="A29052">
        <v>7.3369159119870298E+17</v>
      </c>
      <c r="B29052" t="s">
        <v>58621</v>
      </c>
      <c r="C29052" t="s">
        <v>58622</v>
      </c>
      <c r="D29052" s="1">
        <v>42510.757881944446</v>
      </c>
      <c r="E29052">
        <v>3150</v>
      </c>
      <c r="F29052">
        <v>10271</v>
      </c>
      <c r="G29052" t="s">
        <v>89</v>
      </c>
    </row>
    <row r="29053" spans="1:8" x14ac:dyDescent="0.2">
      <c r="A29053">
        <v>7.3375084528052198E+17</v>
      </c>
      <c r="B29053" t="s">
        <v>58623</v>
      </c>
      <c r="C29053" t="s">
        <v>58624</v>
      </c>
      <c r="D29053" s="1">
        <v>42510.921388888892</v>
      </c>
      <c r="E29053">
        <v>6558</v>
      </c>
      <c r="F29053">
        <v>15124</v>
      </c>
      <c r="G29053" t="s">
        <v>215</v>
      </c>
      <c r="H29053" t="s">
        <v>616</v>
      </c>
    </row>
    <row r="29054" spans="1:8" x14ac:dyDescent="0.2">
      <c r="A29054">
        <v>7.3377824407650701E+17</v>
      </c>
      <c r="B29054" t="s">
        <v>58625</v>
      </c>
      <c r="C29054" t="s">
        <v>58626</v>
      </c>
      <c r="D29054" s="1">
        <v>42510.996990740743</v>
      </c>
      <c r="E29054">
        <v>4135</v>
      </c>
      <c r="F29054">
        <v>13268</v>
      </c>
      <c r="G29054" t="s">
        <v>89</v>
      </c>
      <c r="H29054" t="s">
        <v>616</v>
      </c>
    </row>
    <row r="29055" spans="1:8" x14ac:dyDescent="0.2">
      <c r="A29055">
        <v>7.3379199256461696E+17</v>
      </c>
      <c r="B29055" t="s">
        <v>58627</v>
      </c>
      <c r="C29055" t="s">
        <v>58628</v>
      </c>
      <c r="D29055" s="1">
        <v>42511.034930555557</v>
      </c>
      <c r="E29055">
        <v>4141</v>
      </c>
      <c r="F29055">
        <v>11732</v>
      </c>
      <c r="G29055" t="s">
        <v>89</v>
      </c>
      <c r="H29055" t="s">
        <v>390</v>
      </c>
    </row>
    <row r="29056" spans="1:8" x14ac:dyDescent="0.2">
      <c r="A29056">
        <v>7.3380138795233997E+17</v>
      </c>
      <c r="B29056" t="s">
        <v>58629</v>
      </c>
      <c r="C29056" t="s">
        <v>58630</v>
      </c>
      <c r="D29056" s="1">
        <v>42511.060856481483</v>
      </c>
      <c r="E29056">
        <v>1662</v>
      </c>
      <c r="F29056">
        <v>7081</v>
      </c>
      <c r="G29056" t="s">
        <v>215</v>
      </c>
    </row>
    <row r="29057" spans="1:8" x14ac:dyDescent="0.2">
      <c r="A29057">
        <v>7.3380356506034496E+17</v>
      </c>
      <c r="B29057" t="s">
        <v>58631</v>
      </c>
      <c r="C29057" t="s">
        <v>58632</v>
      </c>
      <c r="D29057" s="1">
        <v>42511.066863425927</v>
      </c>
      <c r="E29057">
        <v>990</v>
      </c>
      <c r="F29057">
        <v>2759</v>
      </c>
      <c r="G29057" t="s">
        <v>89</v>
      </c>
    </row>
    <row r="29058" spans="1:8" x14ac:dyDescent="0.2">
      <c r="A29058">
        <v>7.3382078515713203E+17</v>
      </c>
      <c r="B29058" t="s">
        <v>58633</v>
      </c>
      <c r="C29058" t="s">
        <v>58634</v>
      </c>
      <c r="D29058" s="1">
        <v>42511.114386574074</v>
      </c>
      <c r="E29058">
        <v>1645</v>
      </c>
      <c r="F29058">
        <v>6759</v>
      </c>
      <c r="G29058" t="s">
        <v>215</v>
      </c>
    </row>
    <row r="29059" spans="1:8" x14ac:dyDescent="0.2">
      <c r="A29059">
        <v>7.3383770431240998E+17</v>
      </c>
      <c r="B29059" t="s">
        <v>58635</v>
      </c>
      <c r="C29059" t="s">
        <v>58636</v>
      </c>
      <c r="D29059" s="1">
        <v>42511.161076388889</v>
      </c>
      <c r="E29059">
        <v>7006</v>
      </c>
      <c r="F29059">
        <v>17812</v>
      </c>
    </row>
    <row r="29060" spans="1:8" x14ac:dyDescent="0.2">
      <c r="A29060">
        <v>7.3383890980588698E+17</v>
      </c>
      <c r="B29060" t="s">
        <v>58637</v>
      </c>
      <c r="C29060" t="s">
        <v>58638</v>
      </c>
      <c r="D29060" s="1">
        <v>42511.164398148147</v>
      </c>
      <c r="E29060">
        <v>5842</v>
      </c>
      <c r="F29060">
        <v>18041</v>
      </c>
    </row>
    <row r="29061" spans="1:8" x14ac:dyDescent="0.2">
      <c r="A29061">
        <v>7.3397470444535795E+17</v>
      </c>
      <c r="B29061" t="s">
        <v>58639</v>
      </c>
      <c r="C29061" t="s">
        <v>58640</v>
      </c>
      <c r="D29061" s="1">
        <v>42511.539120370369</v>
      </c>
      <c r="E29061">
        <v>10465</v>
      </c>
      <c r="F29061">
        <v>22789</v>
      </c>
    </row>
    <row r="29062" spans="1:8" x14ac:dyDescent="0.2">
      <c r="A29062">
        <v>7.3400330581957005E+17</v>
      </c>
      <c r="B29062" t="s">
        <v>58641</v>
      </c>
      <c r="C29062" t="s">
        <v>58642</v>
      </c>
      <c r="D29062" s="1">
        <v>42511.618043981478</v>
      </c>
      <c r="E29062">
        <v>13289</v>
      </c>
      <c r="F29062">
        <v>34845</v>
      </c>
    </row>
    <row r="29063" spans="1:8" x14ac:dyDescent="0.2">
      <c r="A29063">
        <v>7.3401439073167296E+17</v>
      </c>
      <c r="B29063" t="s">
        <v>58643</v>
      </c>
      <c r="C29063" t="s">
        <v>58644</v>
      </c>
      <c r="D29063" s="1">
        <v>42511.648634259262</v>
      </c>
      <c r="E29063">
        <v>4279</v>
      </c>
      <c r="F29063">
        <v>11931</v>
      </c>
      <c r="G29063" t="s">
        <v>215</v>
      </c>
      <c r="H29063" t="s">
        <v>390</v>
      </c>
    </row>
    <row r="29064" spans="1:8" x14ac:dyDescent="0.2">
      <c r="A29064">
        <v>7.3405324673449894E+17</v>
      </c>
      <c r="B29064" t="s">
        <v>58645</v>
      </c>
      <c r="C29064" t="s">
        <v>58646</v>
      </c>
      <c r="D29064" s="1">
        <v>42511.755856481483</v>
      </c>
      <c r="E29064">
        <v>3834</v>
      </c>
      <c r="F29064">
        <v>12865</v>
      </c>
      <c r="G29064" t="s">
        <v>89</v>
      </c>
    </row>
    <row r="29065" spans="1:8" x14ac:dyDescent="0.2">
      <c r="A29065">
        <v>7.3406639742530701E+17</v>
      </c>
      <c r="B29065" t="s">
        <v>58647</v>
      </c>
      <c r="C29065" t="s">
        <v>58648</v>
      </c>
      <c r="D29065" s="1">
        <v>42511.79215277778</v>
      </c>
      <c r="E29065">
        <v>8555</v>
      </c>
      <c r="F29065">
        <v>23542</v>
      </c>
    </row>
    <row r="29066" spans="1:8" x14ac:dyDescent="0.2">
      <c r="A29066">
        <v>7.3406689679496294E+17</v>
      </c>
      <c r="B29066" t="s">
        <v>58649</v>
      </c>
      <c r="C29066" t="s">
        <v>58650</v>
      </c>
      <c r="D29066" s="1">
        <v>42511.793530092589</v>
      </c>
      <c r="E29066">
        <v>6529</v>
      </c>
      <c r="F29066">
        <v>15199</v>
      </c>
    </row>
    <row r="29067" spans="1:8" x14ac:dyDescent="0.2">
      <c r="A29067">
        <v>7.3411482852930701E+17</v>
      </c>
      <c r="B29067" t="s">
        <v>58651</v>
      </c>
      <c r="C29067" t="s">
        <v>58652</v>
      </c>
      <c r="D29067" s="1">
        <v>42511.925787037035</v>
      </c>
      <c r="E29067">
        <v>8621</v>
      </c>
      <c r="F29067">
        <v>24893</v>
      </c>
      <c r="H29067" t="s">
        <v>390</v>
      </c>
    </row>
    <row r="29068" spans="1:8" x14ac:dyDescent="0.2">
      <c r="A29068">
        <v>7.3422831369523597E+17</v>
      </c>
      <c r="B29068" t="s">
        <v>58653</v>
      </c>
      <c r="C29068" t="s">
        <v>58654</v>
      </c>
      <c r="D29068" s="1">
        <v>42512.238946759258</v>
      </c>
      <c r="E29068">
        <v>2557</v>
      </c>
      <c r="F29068">
        <v>9127</v>
      </c>
      <c r="G29068" t="s">
        <v>58655</v>
      </c>
    </row>
    <row r="29069" spans="1:8" x14ac:dyDescent="0.2">
      <c r="A29069">
        <v>7.3423122300289395E+17</v>
      </c>
      <c r="B29069" t="s">
        <v>58656</v>
      </c>
      <c r="C29069" t="s">
        <v>58657</v>
      </c>
      <c r="D29069" s="1">
        <v>42512.246979166666</v>
      </c>
      <c r="E29069">
        <v>34979</v>
      </c>
      <c r="F29069">
        <v>45422</v>
      </c>
    </row>
    <row r="29070" spans="1:8" x14ac:dyDescent="0.2">
      <c r="A29070">
        <v>7.3436514363575898E+17</v>
      </c>
      <c r="B29070" t="s">
        <v>58658</v>
      </c>
      <c r="C29070" t="s">
        <v>58659</v>
      </c>
      <c r="D29070" s="1">
        <v>42512.616527777776</v>
      </c>
      <c r="E29070">
        <v>9100</v>
      </c>
      <c r="F29070">
        <v>27169</v>
      </c>
    </row>
    <row r="29071" spans="1:8" x14ac:dyDescent="0.2">
      <c r="A29071">
        <v>7.3439532958866995E+17</v>
      </c>
      <c r="B29071" t="s">
        <v>58660</v>
      </c>
      <c r="C29071" t="s">
        <v>58661</v>
      </c>
      <c r="D29071" s="1">
        <v>42512.699826388889</v>
      </c>
      <c r="E29071">
        <v>4246</v>
      </c>
      <c r="F29071">
        <v>12622</v>
      </c>
      <c r="G29071" t="s">
        <v>89</v>
      </c>
    </row>
    <row r="29072" spans="1:8" x14ac:dyDescent="0.2">
      <c r="A29072">
        <v>7.3446814230330496E+17</v>
      </c>
      <c r="B29072" t="s">
        <v>58662</v>
      </c>
      <c r="C29072" t="s">
        <v>58663</v>
      </c>
      <c r="D29072" s="1">
        <v>42512.900752314818</v>
      </c>
      <c r="E29072">
        <v>10605</v>
      </c>
      <c r="F29072">
        <v>24269</v>
      </c>
    </row>
    <row r="29073" spans="1:8" x14ac:dyDescent="0.2">
      <c r="A29073">
        <v>7.3446844782900403E+17</v>
      </c>
      <c r="B29073" t="s">
        <v>58664</v>
      </c>
      <c r="C29073" t="s">
        <v>58665</v>
      </c>
      <c r="D29073" s="1">
        <v>42512.901597222219</v>
      </c>
      <c r="E29073">
        <v>8142</v>
      </c>
      <c r="F29073">
        <v>20244</v>
      </c>
    </row>
    <row r="29074" spans="1:8" x14ac:dyDescent="0.2">
      <c r="A29074">
        <v>7.3447062576761997E+17</v>
      </c>
      <c r="B29074" t="s">
        <v>58666</v>
      </c>
      <c r="C29074" t="s">
        <v>58667</v>
      </c>
      <c r="D29074" s="1">
        <v>42512.907604166663</v>
      </c>
      <c r="E29074">
        <v>3123</v>
      </c>
      <c r="F29074">
        <v>8089</v>
      </c>
      <c r="H29074" t="s">
        <v>616</v>
      </c>
    </row>
    <row r="29075" spans="1:8" x14ac:dyDescent="0.2">
      <c r="A29075">
        <v>7.3448209979371098E+17</v>
      </c>
      <c r="B29075" t="s">
        <v>58668</v>
      </c>
      <c r="C29075" t="s">
        <v>58669</v>
      </c>
      <c r="D29075" s="1">
        <v>42512.939270833333</v>
      </c>
      <c r="E29075">
        <v>5113</v>
      </c>
      <c r="F29075">
        <v>17892</v>
      </c>
    </row>
    <row r="29076" spans="1:8" x14ac:dyDescent="0.2">
      <c r="A29076">
        <v>7.34485185148944E+17</v>
      </c>
      <c r="B29076" t="s">
        <v>58670</v>
      </c>
      <c r="C29076" t="s">
        <v>58671</v>
      </c>
      <c r="D29076" s="1">
        <v>42512.947777777779</v>
      </c>
      <c r="E29076">
        <v>7542</v>
      </c>
      <c r="F29076">
        <v>21853</v>
      </c>
    </row>
    <row r="29077" spans="1:8" x14ac:dyDescent="0.2">
      <c r="A29077">
        <v>7.3451789996093402E+17</v>
      </c>
      <c r="B29077" t="s">
        <v>58672</v>
      </c>
      <c r="C29077" t="s">
        <v>58673</v>
      </c>
      <c r="D29077" s="1">
        <v>42513.038055555553</v>
      </c>
      <c r="E29077">
        <v>9976</v>
      </c>
      <c r="F29077">
        <v>26565</v>
      </c>
      <c r="H29077" t="s">
        <v>390</v>
      </c>
    </row>
    <row r="29078" spans="1:8" x14ac:dyDescent="0.2">
      <c r="A29078">
        <v>7.3474241649484506E+17</v>
      </c>
      <c r="B29078" t="s">
        <v>58674</v>
      </c>
      <c r="C29078" t="s">
        <v>58675</v>
      </c>
      <c r="D29078" s="1">
        <v>42513.657604166663</v>
      </c>
      <c r="E29078">
        <v>6891</v>
      </c>
      <c r="F29078">
        <v>18658</v>
      </c>
    </row>
    <row r="29079" spans="1:8" x14ac:dyDescent="0.2">
      <c r="A29079">
        <v>7.3476890028245402E+17</v>
      </c>
      <c r="B29079" t="s">
        <v>58676</v>
      </c>
      <c r="C29079" t="s">
        <v>58677</v>
      </c>
      <c r="D29079" s="1">
        <v>42513.730682870373</v>
      </c>
      <c r="E29079">
        <v>3710</v>
      </c>
      <c r="F29079">
        <v>8991</v>
      </c>
    </row>
    <row r="29080" spans="1:8" x14ac:dyDescent="0.2">
      <c r="A29080">
        <v>7.3479485656493594E+17</v>
      </c>
      <c r="B29080" t="s">
        <v>58678</v>
      </c>
      <c r="C29080" t="s">
        <v>58679</v>
      </c>
      <c r="D29080" s="1">
        <v>42513.802314814813</v>
      </c>
      <c r="E29080">
        <v>6324</v>
      </c>
      <c r="F29080">
        <v>18618</v>
      </c>
    </row>
    <row r="29081" spans="1:8" x14ac:dyDescent="0.2">
      <c r="A29081">
        <v>7.3489232863732506E+17</v>
      </c>
      <c r="B29081" t="s">
        <v>58680</v>
      </c>
      <c r="C29081" t="s">
        <v>58681</v>
      </c>
      <c r="D29081" s="1">
        <v>42514.071284722224</v>
      </c>
      <c r="E29081">
        <v>1796</v>
      </c>
      <c r="F29081">
        <v>7586</v>
      </c>
      <c r="G29081" t="s">
        <v>89</v>
      </c>
    </row>
    <row r="29082" spans="1:8" x14ac:dyDescent="0.2">
      <c r="A29082">
        <v>7.3490315658964506E+17</v>
      </c>
      <c r="B29082" t="s">
        <v>58682</v>
      </c>
      <c r="C29082" t="s">
        <v>58683</v>
      </c>
      <c r="D29082" s="1">
        <v>42514.101168981484</v>
      </c>
      <c r="E29082">
        <v>2628</v>
      </c>
      <c r="F29082">
        <v>6941</v>
      </c>
    </row>
    <row r="29083" spans="1:8" x14ac:dyDescent="0.2">
      <c r="A29083">
        <v>7.3493665985112806E+17</v>
      </c>
      <c r="B29083" t="s">
        <v>58684</v>
      </c>
      <c r="C29083" t="s">
        <v>58685</v>
      </c>
      <c r="D29083" s="1">
        <v>42514.193611111114</v>
      </c>
      <c r="E29083">
        <v>5915</v>
      </c>
      <c r="F29083">
        <v>21306</v>
      </c>
    </row>
    <row r="29084" spans="1:8" x14ac:dyDescent="0.2">
      <c r="A29084">
        <v>7.3493850354132506E+17</v>
      </c>
      <c r="B29084" t="s">
        <v>58686</v>
      </c>
      <c r="C29084" t="s">
        <v>58687</v>
      </c>
      <c r="D29084" s="1">
        <v>42514.198703703703</v>
      </c>
      <c r="E29084">
        <v>4323</v>
      </c>
      <c r="F29084">
        <v>14798</v>
      </c>
    </row>
    <row r="29085" spans="1:8" x14ac:dyDescent="0.2">
      <c r="A29085">
        <v>7.3493968027851904E+17</v>
      </c>
      <c r="B29085" t="s">
        <v>58688</v>
      </c>
      <c r="C29085" t="s">
        <v>58689</v>
      </c>
      <c r="D29085" s="1">
        <v>42514.201944444445</v>
      </c>
      <c r="E29085">
        <v>6704</v>
      </c>
      <c r="F29085">
        <v>20812</v>
      </c>
    </row>
    <row r="29086" spans="1:8" x14ac:dyDescent="0.2">
      <c r="A29086">
        <v>7.3505819286296896E+17</v>
      </c>
      <c r="B29086" t="s">
        <v>58690</v>
      </c>
      <c r="C29086" t="s">
        <v>58691</v>
      </c>
      <c r="D29086" s="1">
        <v>42514.528981481482</v>
      </c>
      <c r="E29086">
        <v>4458</v>
      </c>
      <c r="F29086">
        <v>14393</v>
      </c>
    </row>
    <row r="29087" spans="1:8" x14ac:dyDescent="0.2">
      <c r="A29087">
        <v>7.3507350812498304E+17</v>
      </c>
      <c r="B29087" t="s">
        <v>58692</v>
      </c>
      <c r="C29087" t="s">
        <v>58693</v>
      </c>
      <c r="D29087" s="1">
        <v>42514.571238425924</v>
      </c>
      <c r="E29087">
        <v>5802</v>
      </c>
      <c r="F29087">
        <v>16830</v>
      </c>
    </row>
    <row r="29088" spans="1:8" x14ac:dyDescent="0.2">
      <c r="A29088">
        <v>7.3511703206089894E+17</v>
      </c>
      <c r="B29088" t="s">
        <v>58694</v>
      </c>
      <c r="C29088" t="s">
        <v>58695</v>
      </c>
      <c r="D29088" s="1">
        <v>42514.691342592596</v>
      </c>
      <c r="E29088">
        <v>5469</v>
      </c>
      <c r="F29088">
        <v>10765</v>
      </c>
      <c r="G29088" t="s">
        <v>89</v>
      </c>
    </row>
    <row r="29089" spans="1:8" x14ac:dyDescent="0.2">
      <c r="A29089">
        <v>7.3512410647619494E+17</v>
      </c>
      <c r="B29089" t="s">
        <v>58696</v>
      </c>
      <c r="C29089" t="s">
        <v>58697</v>
      </c>
      <c r="D29089" s="1">
        <v>42514.710868055554</v>
      </c>
      <c r="E29089">
        <v>3010</v>
      </c>
      <c r="F29089">
        <v>7268</v>
      </c>
      <c r="G29089" t="e">
        <f>JasonDovEsqhttp</f>
        <v>#NAME?</v>
      </c>
    </row>
    <row r="29090" spans="1:8" x14ac:dyDescent="0.2">
      <c r="A29090">
        <v>7.3512555206402406E+17</v>
      </c>
      <c r="B29090" t="s">
        <v>58698</v>
      </c>
      <c r="C29090" t="s">
        <v>58699</v>
      </c>
      <c r="D29090" s="1">
        <v>42514.714861111112</v>
      </c>
      <c r="E29090">
        <v>3106</v>
      </c>
      <c r="F29090">
        <v>7863</v>
      </c>
    </row>
    <row r="29091" spans="1:8" x14ac:dyDescent="0.2">
      <c r="A29091">
        <v>7.3521381248434496E+17</v>
      </c>
      <c r="B29091" t="s">
        <v>58700</v>
      </c>
      <c r="C29091" t="s">
        <v>58701</v>
      </c>
      <c r="D29091" s="1">
        <v>42514.958414351851</v>
      </c>
      <c r="E29091">
        <v>4544</v>
      </c>
      <c r="F29091">
        <v>10264</v>
      </c>
      <c r="G29091" t="s">
        <v>215</v>
      </c>
    </row>
    <row r="29092" spans="1:8" x14ac:dyDescent="0.2">
      <c r="A29092">
        <v>7.3526733292727898E+17</v>
      </c>
      <c r="B29092" t="s">
        <v>58702</v>
      </c>
      <c r="C29092" t="s">
        <v>58703</v>
      </c>
      <c r="D29092" s="1">
        <v>42515.106099537035</v>
      </c>
      <c r="E29092">
        <v>4222</v>
      </c>
      <c r="F29092">
        <v>13013</v>
      </c>
      <c r="G29092" t="e">
        <f>Trump</f>
        <v>#NAME?</v>
      </c>
    </row>
    <row r="29093" spans="1:8" x14ac:dyDescent="0.2">
      <c r="A29093">
        <v>7.3526749926922598E+17</v>
      </c>
      <c r="B29093" t="s">
        <v>58704</v>
      </c>
      <c r="C29093" t="s">
        <v>58705</v>
      </c>
      <c r="D29093" s="1">
        <v>42515.106562499997</v>
      </c>
      <c r="E29093">
        <v>4082</v>
      </c>
      <c r="F29093">
        <v>13498</v>
      </c>
      <c r="G29093" t="s">
        <v>89</v>
      </c>
      <c r="H29093" t="s">
        <v>390</v>
      </c>
    </row>
    <row r="29094" spans="1:8" x14ac:dyDescent="0.2">
      <c r="A29094">
        <v>7.3531100682670003E+17</v>
      </c>
      <c r="B29094" t="s">
        <v>58706</v>
      </c>
      <c r="C29094" t="s">
        <v>58707</v>
      </c>
      <c r="D29094" s="1">
        <v>42515.226620370369</v>
      </c>
      <c r="E29094">
        <v>4047</v>
      </c>
      <c r="F29094">
        <v>12614</v>
      </c>
      <c r="H29094" t="s">
        <v>616</v>
      </c>
    </row>
    <row r="29095" spans="1:8" x14ac:dyDescent="0.2">
      <c r="A29095">
        <v>7.3533778675723802E+17</v>
      </c>
      <c r="B29095" t="s">
        <v>58708</v>
      </c>
      <c r="C29095" t="s">
        <v>58709</v>
      </c>
      <c r="D29095" s="1">
        <v>42515.300509259258</v>
      </c>
      <c r="E29095">
        <v>2661</v>
      </c>
      <c r="F29095">
        <v>9734</v>
      </c>
    </row>
    <row r="29096" spans="1:8" x14ac:dyDescent="0.2">
      <c r="A29096">
        <v>7.3534401349932595E+17</v>
      </c>
      <c r="B29096" t="s">
        <v>58710</v>
      </c>
      <c r="C29096" t="s">
        <v>58711</v>
      </c>
      <c r="D29096" s="1">
        <v>42515.317696759259</v>
      </c>
      <c r="E29096">
        <v>1817</v>
      </c>
      <c r="F29096">
        <v>4049</v>
      </c>
      <c r="G29096" t="e">
        <f>elizabethforma</f>
        <v>#NAME?</v>
      </c>
    </row>
    <row r="29097" spans="1:8" x14ac:dyDescent="0.2">
      <c r="A29097">
        <v>7.3534502356324698E+17</v>
      </c>
      <c r="B29097" t="s">
        <v>58712</v>
      </c>
      <c r="C29097" t="s">
        <v>58713</v>
      </c>
      <c r="D29097" s="1">
        <v>42515.320486111108</v>
      </c>
      <c r="E29097">
        <v>1212</v>
      </c>
      <c r="F29097">
        <v>5161</v>
      </c>
      <c r="G29097" t="s">
        <v>215</v>
      </c>
    </row>
    <row r="29098" spans="1:8" x14ac:dyDescent="0.2">
      <c r="A29098">
        <v>7.3534505758741696E+17</v>
      </c>
      <c r="B29098" t="s">
        <v>58714</v>
      </c>
      <c r="C29098" t="s">
        <v>58715</v>
      </c>
      <c r="D29098" s="1">
        <v>42515.3205787037</v>
      </c>
      <c r="E29098">
        <v>976</v>
      </c>
      <c r="F29098">
        <v>4252</v>
      </c>
      <c r="G29098" t="s">
        <v>215</v>
      </c>
      <c r="H29098" t="s">
        <v>390</v>
      </c>
    </row>
    <row r="29099" spans="1:8" x14ac:dyDescent="0.2">
      <c r="A29099">
        <v>7.3534535499297498E+17</v>
      </c>
      <c r="B29099" t="s">
        <v>58716</v>
      </c>
      <c r="C29099" t="s">
        <v>58717</v>
      </c>
      <c r="D29099" s="1">
        <v>42515.321400462963</v>
      </c>
      <c r="E29099">
        <v>2272</v>
      </c>
      <c r="F29099">
        <v>8066</v>
      </c>
      <c r="G29099" t="s">
        <v>215</v>
      </c>
      <c r="H29099" t="s">
        <v>616</v>
      </c>
    </row>
    <row r="29100" spans="1:8" x14ac:dyDescent="0.2">
      <c r="A29100">
        <v>7.3534539843755597E+17</v>
      </c>
      <c r="B29100" t="s">
        <v>58718</v>
      </c>
      <c r="C29100" t="s">
        <v>58719</v>
      </c>
      <c r="D29100" s="1">
        <v>42515.321516203701</v>
      </c>
      <c r="E29100">
        <v>1428</v>
      </c>
      <c r="F29100">
        <v>5689</v>
      </c>
      <c r="G29100" t="s">
        <v>215</v>
      </c>
    </row>
    <row r="29101" spans="1:8" x14ac:dyDescent="0.2">
      <c r="A29101">
        <v>7.3534595275680102E+17</v>
      </c>
      <c r="B29101" t="s">
        <v>58720</v>
      </c>
      <c r="C29101" t="s">
        <v>58721</v>
      </c>
      <c r="D29101" s="1">
        <v>42515.32304398148</v>
      </c>
      <c r="E29101">
        <v>1557</v>
      </c>
      <c r="F29101">
        <v>6643</v>
      </c>
      <c r="G29101" t="e">
        <f>PiperSul</f>
        <v>#NAME?</v>
      </c>
    </row>
    <row r="29102" spans="1:8" x14ac:dyDescent="0.2">
      <c r="A29102">
        <v>7.3534598545555405E+17</v>
      </c>
      <c r="B29102" t="s">
        <v>58722</v>
      </c>
      <c r="C29102" t="s">
        <v>58723</v>
      </c>
      <c r="D29102" s="1">
        <v>42515.323136574072</v>
      </c>
      <c r="E29102">
        <v>1655</v>
      </c>
      <c r="F29102">
        <v>6720</v>
      </c>
      <c r="G29102" t="s">
        <v>215</v>
      </c>
    </row>
    <row r="29103" spans="1:8" x14ac:dyDescent="0.2">
      <c r="A29103">
        <v>7.3534659730381594E+17</v>
      </c>
      <c r="B29103" t="s">
        <v>58724</v>
      </c>
      <c r="C29103" t="s">
        <v>58725</v>
      </c>
      <c r="D29103" s="1">
        <v>42515.324826388889</v>
      </c>
      <c r="E29103">
        <v>2412</v>
      </c>
      <c r="F29103">
        <v>9182</v>
      </c>
      <c r="G29103" t="s">
        <v>89</v>
      </c>
    </row>
    <row r="29104" spans="1:8" x14ac:dyDescent="0.2">
      <c r="A29104">
        <v>7.3544472171619904E+17</v>
      </c>
      <c r="B29104" t="s">
        <v>58726</v>
      </c>
      <c r="C29104" t="s">
        <v>58727</v>
      </c>
      <c r="D29104" s="1">
        <v>42515.595601851855</v>
      </c>
      <c r="E29104">
        <v>3403</v>
      </c>
      <c r="F29104">
        <v>6428</v>
      </c>
      <c r="G29104" t="e">
        <f>elizabethforma</f>
        <v>#NAME?</v>
      </c>
    </row>
    <row r="29105" spans="1:8" x14ac:dyDescent="0.2">
      <c r="A29105">
        <v>7.3544831191460198E+17</v>
      </c>
      <c r="B29105" t="s">
        <v>58728</v>
      </c>
      <c r="C29105" t="s">
        <v>58729</v>
      </c>
      <c r="D29105" s="1">
        <v>42515.605509259258</v>
      </c>
      <c r="E29105">
        <v>4119</v>
      </c>
      <c r="F29105">
        <v>13272</v>
      </c>
      <c r="G29105" t="e">
        <f>elizabethforma</f>
        <v>#NAME?</v>
      </c>
    </row>
    <row r="29106" spans="1:8" x14ac:dyDescent="0.2">
      <c r="A29106">
        <v>7.3545914428771904E+17</v>
      </c>
      <c r="B29106" t="s">
        <v>58730</v>
      </c>
      <c r="C29106" t="s">
        <v>58731</v>
      </c>
      <c r="D29106" s="1">
        <v>42515.635393518518</v>
      </c>
      <c r="E29106">
        <v>6410</v>
      </c>
      <c r="F29106">
        <v>20461</v>
      </c>
    </row>
    <row r="29107" spans="1:8" x14ac:dyDescent="0.2">
      <c r="A29107">
        <v>7.3546535243640806E+17</v>
      </c>
      <c r="B29107" t="s">
        <v>58732</v>
      </c>
      <c r="C29107" t="s">
        <v>58733</v>
      </c>
      <c r="D29107" s="1">
        <v>42515.65252314815</v>
      </c>
      <c r="E29107">
        <v>10415</v>
      </c>
      <c r="F29107">
        <v>29439</v>
      </c>
    </row>
    <row r="29108" spans="1:8" x14ac:dyDescent="0.2">
      <c r="A29108">
        <v>7.3554167479378304E+17</v>
      </c>
      <c r="B29108" t="s">
        <v>58734</v>
      </c>
      <c r="C29108" t="s">
        <v>58735</v>
      </c>
      <c r="D29108" s="1">
        <v>42515.863136574073</v>
      </c>
      <c r="E29108">
        <v>6745</v>
      </c>
      <c r="F29108">
        <v>21959</v>
      </c>
    </row>
    <row r="29109" spans="1:8" x14ac:dyDescent="0.2">
      <c r="A29109">
        <v>7.3561112753134694E+17</v>
      </c>
      <c r="B29109" t="s">
        <v>58736</v>
      </c>
      <c r="C29109" t="s">
        <v>58737</v>
      </c>
      <c r="D29109" s="1">
        <v>42516.054791666669</v>
      </c>
      <c r="E29109">
        <v>4735</v>
      </c>
      <c r="F29109">
        <v>16430</v>
      </c>
      <c r="H29109" t="s">
        <v>390</v>
      </c>
    </row>
    <row r="29110" spans="1:8" x14ac:dyDescent="0.2">
      <c r="A29110">
        <v>7.3582240651467494E+17</v>
      </c>
      <c r="B29110" t="s">
        <v>58738</v>
      </c>
      <c r="C29110" t="s">
        <v>58739</v>
      </c>
      <c r="D29110" s="1">
        <v>42516.637812499997</v>
      </c>
      <c r="E29110">
        <v>6570</v>
      </c>
      <c r="F29110">
        <v>18878</v>
      </c>
    </row>
    <row r="29111" spans="1:8" x14ac:dyDescent="0.2">
      <c r="A29111">
        <v>7.3587186958120499E+17</v>
      </c>
      <c r="B29111" t="s">
        <v>58740</v>
      </c>
      <c r="C29111" t="s">
        <v>58741</v>
      </c>
      <c r="D29111" s="1">
        <v>42516.774305555555</v>
      </c>
      <c r="E29111">
        <v>1885</v>
      </c>
      <c r="F29111">
        <v>7892</v>
      </c>
      <c r="G29111" t="s">
        <v>215</v>
      </c>
    </row>
    <row r="29112" spans="1:8" x14ac:dyDescent="0.2">
      <c r="A29112">
        <v>7.3590815833013005E+17</v>
      </c>
      <c r="B29112" t="s">
        <v>58742</v>
      </c>
      <c r="C29112" t="s">
        <v>58743</v>
      </c>
      <c r="D29112" s="1">
        <v>42516.874444444446</v>
      </c>
      <c r="E29112">
        <v>1861</v>
      </c>
      <c r="F29112">
        <v>7542</v>
      </c>
      <c r="G29112" t="s">
        <v>89</v>
      </c>
      <c r="H29112" t="s">
        <v>390</v>
      </c>
    </row>
    <row r="29113" spans="1:8" x14ac:dyDescent="0.2">
      <c r="A29113">
        <v>7.3594240116503296E+17</v>
      </c>
      <c r="B29113" t="s">
        <v>58744</v>
      </c>
      <c r="C29113" t="s">
        <v>58745</v>
      </c>
      <c r="D29113" s="1">
        <v>42516.968935185185</v>
      </c>
      <c r="E29113">
        <v>9033</v>
      </c>
      <c r="F29113">
        <v>25317</v>
      </c>
    </row>
    <row r="29114" spans="1:8" x14ac:dyDescent="0.2">
      <c r="A29114">
        <v>7.3594569983400704E+17</v>
      </c>
      <c r="B29114" t="s">
        <v>58746</v>
      </c>
      <c r="C29114" t="s">
        <v>58747</v>
      </c>
      <c r="D29114" s="1">
        <v>42516.978032407409</v>
      </c>
      <c r="E29114">
        <v>3413</v>
      </c>
      <c r="F29114">
        <v>9977</v>
      </c>
      <c r="H29114" t="s">
        <v>390</v>
      </c>
    </row>
    <row r="29115" spans="1:8" x14ac:dyDescent="0.2">
      <c r="A29115">
        <v>7.3594624132279898E+17</v>
      </c>
      <c r="B29115" t="s">
        <v>58748</v>
      </c>
      <c r="C29115" t="s">
        <v>58749</v>
      </c>
      <c r="D29115" s="1">
        <v>42516.979525462964</v>
      </c>
      <c r="E29115">
        <v>3678</v>
      </c>
      <c r="F29115">
        <v>11644</v>
      </c>
      <c r="H29115" t="s">
        <v>390</v>
      </c>
    </row>
    <row r="29116" spans="1:8" x14ac:dyDescent="0.2">
      <c r="A29116">
        <v>7.3595940556537805E+17</v>
      </c>
      <c r="B29116" t="s">
        <v>58750</v>
      </c>
      <c r="C29116" t="s">
        <v>58751</v>
      </c>
      <c r="D29116" s="1">
        <v>42517.015856481485</v>
      </c>
      <c r="E29116">
        <v>2575</v>
      </c>
      <c r="F29116">
        <v>11296</v>
      </c>
      <c r="G29116" t="s">
        <v>576</v>
      </c>
      <c r="H29116" t="s">
        <v>616</v>
      </c>
    </row>
    <row r="29117" spans="1:8" x14ac:dyDescent="0.2">
      <c r="A29117">
        <v>7.3596816900168397E+17</v>
      </c>
      <c r="B29117" t="s">
        <v>58752</v>
      </c>
      <c r="C29117" t="s">
        <v>58753</v>
      </c>
      <c r="D29117" s="1">
        <v>42517.040034722224</v>
      </c>
      <c r="E29117">
        <v>7430</v>
      </c>
      <c r="F29117">
        <v>21852</v>
      </c>
    </row>
    <row r="29118" spans="1:8" x14ac:dyDescent="0.2">
      <c r="A29118">
        <v>7.3601633519745805E+17</v>
      </c>
      <c r="B29118" t="s">
        <v>58754</v>
      </c>
      <c r="C29118" t="s">
        <v>58755</v>
      </c>
      <c r="D29118" s="1">
        <v>42517.172951388886</v>
      </c>
      <c r="E29118">
        <v>5293</v>
      </c>
      <c r="F29118">
        <v>18883</v>
      </c>
      <c r="G29118" t="s">
        <v>89</v>
      </c>
    </row>
    <row r="29119" spans="1:8" x14ac:dyDescent="0.2">
      <c r="A29119">
        <v>7.3619779731410099E+17</v>
      </c>
      <c r="B29119" t="s">
        <v>58756</v>
      </c>
      <c r="C29119" t="s">
        <v>58757</v>
      </c>
      <c r="D29119" s="1">
        <v>42517.673692129632</v>
      </c>
      <c r="E29119">
        <v>4173</v>
      </c>
      <c r="F29119">
        <v>11048</v>
      </c>
      <c r="H29119" t="s">
        <v>616</v>
      </c>
    </row>
    <row r="29120" spans="1:8" x14ac:dyDescent="0.2">
      <c r="A29120">
        <v>7.3624959335296602E+17</v>
      </c>
      <c r="B29120" t="s">
        <v>58758</v>
      </c>
      <c r="C29120" t="s">
        <v>58759</v>
      </c>
      <c r="D29120" s="1">
        <v>42517.816620370373</v>
      </c>
      <c r="E29120">
        <v>2549</v>
      </c>
      <c r="F29120">
        <v>8958</v>
      </c>
      <c r="G29120" t="s">
        <v>215</v>
      </c>
      <c r="H29120" t="s">
        <v>390</v>
      </c>
    </row>
    <row r="29121" spans="1:8" x14ac:dyDescent="0.2">
      <c r="A29121">
        <v>7.36336010808688E+17</v>
      </c>
      <c r="B29121" t="s">
        <v>58760</v>
      </c>
      <c r="C29121" t="s">
        <v>58761</v>
      </c>
      <c r="D29121" s="1">
        <v>42518.055092592593</v>
      </c>
      <c r="E29121">
        <v>1654</v>
      </c>
      <c r="F29121">
        <v>7153</v>
      </c>
      <c r="G29121" t="s">
        <v>215</v>
      </c>
    </row>
    <row r="29122" spans="1:8" x14ac:dyDescent="0.2">
      <c r="A29122">
        <v>7.3633618508622195E+17</v>
      </c>
      <c r="B29122" t="s">
        <v>58762</v>
      </c>
      <c r="C29122" t="s">
        <v>58763</v>
      </c>
      <c r="D29122" s="1">
        <v>42518.055567129632</v>
      </c>
      <c r="E29122">
        <v>6167</v>
      </c>
      <c r="F29122">
        <v>18618</v>
      </c>
      <c r="H29122" t="s">
        <v>390</v>
      </c>
    </row>
    <row r="29123" spans="1:8" x14ac:dyDescent="0.2">
      <c r="A29123">
        <v>7.3638130578558106E+17</v>
      </c>
      <c r="B29123" t="s">
        <v>58764</v>
      </c>
      <c r="C29123" t="s">
        <v>58765</v>
      </c>
      <c r="D29123" s="1">
        <v>42518.180081018516</v>
      </c>
      <c r="E29123">
        <v>3944</v>
      </c>
      <c r="F29123">
        <v>14500</v>
      </c>
      <c r="G29123" t="s">
        <v>89</v>
      </c>
    </row>
    <row r="29124" spans="1:8" x14ac:dyDescent="0.2">
      <c r="A29124">
        <v>7.3638861621422003E+17</v>
      </c>
      <c r="B29124" t="s">
        <v>58766</v>
      </c>
      <c r="C29124" t="s">
        <v>58767</v>
      </c>
      <c r="D29124" s="1">
        <v>42518.200254629628</v>
      </c>
      <c r="E29124">
        <v>6277</v>
      </c>
      <c r="F29124">
        <v>22079</v>
      </c>
      <c r="G29124" t="s">
        <v>89</v>
      </c>
    </row>
    <row r="29125" spans="1:8" x14ac:dyDescent="0.2">
      <c r="A29125">
        <v>7.3641014337879194E+17</v>
      </c>
      <c r="B29125" t="s">
        <v>58768</v>
      </c>
      <c r="C29125" t="s">
        <v>58769</v>
      </c>
      <c r="D29125" s="1">
        <v>42518.259652777779</v>
      </c>
      <c r="E29125">
        <v>4280</v>
      </c>
      <c r="F29125">
        <v>8811</v>
      </c>
    </row>
    <row r="29126" spans="1:8" x14ac:dyDescent="0.2">
      <c r="A29126">
        <v>7.3644185309721805E+17</v>
      </c>
      <c r="B29126" t="s">
        <v>58770</v>
      </c>
      <c r="C29126" t="s">
        <v>58771</v>
      </c>
      <c r="D29126" s="1">
        <v>42518.34715277778</v>
      </c>
      <c r="E29126">
        <v>4002</v>
      </c>
      <c r="F29126">
        <v>15117</v>
      </c>
      <c r="H29126" t="s">
        <v>390</v>
      </c>
    </row>
    <row r="29127" spans="1:8" x14ac:dyDescent="0.2">
      <c r="A29127">
        <v>7.3655441036140902E+17</v>
      </c>
      <c r="B29127" t="s">
        <v>58772</v>
      </c>
      <c r="C29127" t="s">
        <v>58773</v>
      </c>
      <c r="D29127" s="1">
        <v>42518.657754629632</v>
      </c>
      <c r="E29127">
        <v>5721</v>
      </c>
      <c r="F29127">
        <v>15783</v>
      </c>
    </row>
    <row r="29128" spans="1:8" x14ac:dyDescent="0.2">
      <c r="A29128">
        <v>7.3656953373815603E+17</v>
      </c>
      <c r="B29128" t="s">
        <v>58774</v>
      </c>
      <c r="C29128" t="s">
        <v>58775</v>
      </c>
      <c r="D29128" s="1">
        <v>42518.699490740742</v>
      </c>
      <c r="E29128">
        <v>6543</v>
      </c>
      <c r="F29128">
        <v>23460</v>
      </c>
    </row>
    <row r="29129" spans="1:8" x14ac:dyDescent="0.2">
      <c r="A29129">
        <v>7.3665537591152998E+17</v>
      </c>
      <c r="B29129" t="s">
        <v>58776</v>
      </c>
      <c r="C29129" t="s">
        <v>58777</v>
      </c>
      <c r="D29129" s="1">
        <v>42518.936365740738</v>
      </c>
      <c r="E29129">
        <v>4390</v>
      </c>
      <c r="F29129">
        <v>14011</v>
      </c>
      <c r="G29129" t="s">
        <v>89</v>
      </c>
    </row>
    <row r="29130" spans="1:8" x14ac:dyDescent="0.2">
      <c r="A29130">
        <v>7.3665544899310694E+17</v>
      </c>
      <c r="B29130" t="s">
        <v>58778</v>
      </c>
      <c r="C29130" t="s">
        <v>58779</v>
      </c>
      <c r="D29130" s="1">
        <v>42518.936574074076</v>
      </c>
      <c r="E29130">
        <v>4916</v>
      </c>
      <c r="F29130">
        <v>16919</v>
      </c>
    </row>
    <row r="29131" spans="1:8" x14ac:dyDescent="0.2">
      <c r="A29131">
        <v>7.3665548581485696E+17</v>
      </c>
      <c r="B29131" t="s">
        <v>58780</v>
      </c>
      <c r="C29131" t="s">
        <v>58781</v>
      </c>
      <c r="D29131" s="1">
        <v>42518.936666666668</v>
      </c>
      <c r="E29131">
        <v>4433</v>
      </c>
      <c r="F29131">
        <v>14571</v>
      </c>
      <c r="G29131" t="s">
        <v>89</v>
      </c>
    </row>
    <row r="29132" spans="1:8" x14ac:dyDescent="0.2">
      <c r="A29132">
        <v>7.3667188424747802E+17</v>
      </c>
      <c r="B29132" t="s">
        <v>58782</v>
      </c>
      <c r="C29132" t="s">
        <v>58783</v>
      </c>
      <c r="D29132" s="1">
        <v>42518.981921296298</v>
      </c>
      <c r="E29132">
        <v>6172</v>
      </c>
      <c r="F29132">
        <v>16904</v>
      </c>
    </row>
    <row r="29133" spans="1:8" x14ac:dyDescent="0.2">
      <c r="A29133">
        <v>7.3667212301242701E+17</v>
      </c>
      <c r="B29133" t="s">
        <v>58784</v>
      </c>
      <c r="C29133" t="s">
        <v>58785</v>
      </c>
      <c r="D29133" s="1">
        <v>42518.982581018521</v>
      </c>
      <c r="E29133">
        <v>10195</v>
      </c>
      <c r="F29133">
        <v>23927</v>
      </c>
      <c r="H29133" t="s">
        <v>390</v>
      </c>
    </row>
    <row r="29134" spans="1:8" x14ac:dyDescent="0.2">
      <c r="A29134">
        <v>7.3687593399969702E+17</v>
      </c>
      <c r="B29134" t="s">
        <v>58786</v>
      </c>
      <c r="C29134" t="s">
        <v>58787</v>
      </c>
      <c r="D29134" s="1">
        <v>42519.544988425929</v>
      </c>
      <c r="E29134">
        <v>12560</v>
      </c>
      <c r="F29134">
        <v>34774</v>
      </c>
    </row>
    <row r="29135" spans="1:8" x14ac:dyDescent="0.2">
      <c r="A29135">
        <v>7.3696173416714598E+17</v>
      </c>
      <c r="B29135" t="s">
        <v>58788</v>
      </c>
      <c r="C29135" t="s">
        <v>58789</v>
      </c>
      <c r="D29135" s="1">
        <v>42519.781759259262</v>
      </c>
      <c r="E29135">
        <v>4067</v>
      </c>
      <c r="F29135">
        <v>15263</v>
      </c>
    </row>
    <row r="29136" spans="1:8" x14ac:dyDescent="0.2">
      <c r="A29136">
        <v>7.3703660891503398E+17</v>
      </c>
      <c r="B29136" t="s">
        <v>58790</v>
      </c>
      <c r="C29136" t="s">
        <v>58791</v>
      </c>
      <c r="D29136" s="1">
        <v>42519.988368055558</v>
      </c>
      <c r="E29136">
        <v>5171</v>
      </c>
      <c r="F29136">
        <v>17005</v>
      </c>
    </row>
    <row r="29137" spans="1:8" x14ac:dyDescent="0.2">
      <c r="A29137">
        <v>7.3705422683314906E+17</v>
      </c>
      <c r="B29137" t="s">
        <v>58792</v>
      </c>
      <c r="C29137" t="s">
        <v>58793</v>
      </c>
      <c r="D29137" s="1">
        <v>42520.036990740744</v>
      </c>
      <c r="E29137">
        <v>4448</v>
      </c>
      <c r="F29137">
        <v>14120</v>
      </c>
    </row>
    <row r="29138" spans="1:8" x14ac:dyDescent="0.2">
      <c r="A29138">
        <v>7.3705553296022298E+17</v>
      </c>
      <c r="B29138" t="s">
        <v>58794</v>
      </c>
      <c r="C29138" t="s">
        <v>58795</v>
      </c>
      <c r="D29138" s="1">
        <v>42520.040590277778</v>
      </c>
      <c r="E29138">
        <v>5174</v>
      </c>
      <c r="F29138">
        <v>17926</v>
      </c>
    </row>
    <row r="29139" spans="1:8" x14ac:dyDescent="0.2">
      <c r="A29139">
        <v>7.3705642845263002E+17</v>
      </c>
      <c r="B29139" t="s">
        <v>58796</v>
      </c>
      <c r="C29139" t="s">
        <v>58797</v>
      </c>
      <c r="D29139" s="1">
        <v>42520.043067129627</v>
      </c>
      <c r="E29139">
        <v>5029</v>
      </c>
      <c r="F29139">
        <v>13521</v>
      </c>
    </row>
    <row r="29140" spans="1:8" x14ac:dyDescent="0.2">
      <c r="A29140">
        <v>7.3723254043666406E+17</v>
      </c>
      <c r="B29140" t="s">
        <v>58798</v>
      </c>
      <c r="C29140" t="s">
        <v>58799</v>
      </c>
      <c r="D29140" s="1">
        <v>42520.529039351852</v>
      </c>
      <c r="E29140">
        <v>5379</v>
      </c>
      <c r="F29140">
        <v>15177</v>
      </c>
    </row>
    <row r="29141" spans="1:8" x14ac:dyDescent="0.2">
      <c r="A29141">
        <v>7.3723731303456294E+17</v>
      </c>
      <c r="B29141" t="s">
        <v>58800</v>
      </c>
      <c r="C29141" t="s">
        <v>58801</v>
      </c>
      <c r="D29141" s="1">
        <v>42520.542210648149</v>
      </c>
      <c r="E29141">
        <v>3522</v>
      </c>
      <c r="F29141">
        <v>12459</v>
      </c>
    </row>
    <row r="29142" spans="1:8" x14ac:dyDescent="0.2">
      <c r="A29142">
        <v>7.3723851877532006E+17</v>
      </c>
      <c r="B29142" t="s">
        <v>58802</v>
      </c>
      <c r="C29142" t="s">
        <v>58803</v>
      </c>
      <c r="D29142" s="1">
        <v>42520.545532407406</v>
      </c>
      <c r="E29142">
        <v>4660</v>
      </c>
      <c r="F29142">
        <v>18140</v>
      </c>
    </row>
    <row r="29143" spans="1:8" x14ac:dyDescent="0.2">
      <c r="A29143">
        <v>7.3723968529518106E+17</v>
      </c>
      <c r="B29143" t="s">
        <v>58804</v>
      </c>
      <c r="C29143" t="s">
        <v>58805</v>
      </c>
      <c r="D29143" s="1">
        <v>42520.548750000002</v>
      </c>
      <c r="E29143">
        <v>2955</v>
      </c>
      <c r="F29143">
        <v>8122</v>
      </c>
      <c r="G29143" t="e">
        <f>TeaPartyNevada</f>
        <v>#NAME?</v>
      </c>
      <c r="H29143" t="s">
        <v>390</v>
      </c>
    </row>
    <row r="29144" spans="1:8" x14ac:dyDescent="0.2">
      <c r="A29144">
        <v>7.3724141146517005E+17</v>
      </c>
      <c r="B29144" t="s">
        <v>58806</v>
      </c>
      <c r="C29144" t="s">
        <v>58807</v>
      </c>
      <c r="D29144" s="1">
        <v>42520.553518518522</v>
      </c>
      <c r="E29144">
        <v>1799</v>
      </c>
      <c r="F29144">
        <v>5948</v>
      </c>
      <c r="G29144" t="s">
        <v>89</v>
      </c>
    </row>
    <row r="29145" spans="1:8" x14ac:dyDescent="0.2">
      <c r="A29145">
        <v>7.3724201868716403E+17</v>
      </c>
      <c r="B29145" t="s">
        <v>58808</v>
      </c>
      <c r="C29145" t="s">
        <v>58809</v>
      </c>
      <c r="D29145" s="1">
        <v>42520.555196759262</v>
      </c>
      <c r="E29145">
        <v>3566</v>
      </c>
      <c r="F29145">
        <v>13054</v>
      </c>
      <c r="G29145" t="s">
        <v>89</v>
      </c>
      <c r="H29145" t="s">
        <v>390</v>
      </c>
    </row>
    <row r="29146" spans="1:8" x14ac:dyDescent="0.2">
      <c r="A29146">
        <v>7.3724218905559398E+17</v>
      </c>
      <c r="B29146" t="s">
        <v>58810</v>
      </c>
      <c r="C29146" t="s">
        <v>58811</v>
      </c>
      <c r="D29146" s="1">
        <v>42520.555659722224</v>
      </c>
      <c r="E29146">
        <v>1351</v>
      </c>
      <c r="F29146">
        <v>5528</v>
      </c>
      <c r="G29146" t="s">
        <v>89</v>
      </c>
    </row>
    <row r="29147" spans="1:8" x14ac:dyDescent="0.2">
      <c r="A29147">
        <v>7.3724230826184205E+17</v>
      </c>
      <c r="B29147" t="s">
        <v>58812</v>
      </c>
      <c r="C29147" t="s">
        <v>58813</v>
      </c>
      <c r="D29147" s="1">
        <v>42520.555995370371</v>
      </c>
      <c r="E29147">
        <v>2265</v>
      </c>
      <c r="F29147">
        <v>7639</v>
      </c>
      <c r="G29147" t="s">
        <v>89</v>
      </c>
    </row>
    <row r="29148" spans="1:8" x14ac:dyDescent="0.2">
      <c r="A29148">
        <v>7.3724385614462899E+17</v>
      </c>
      <c r="B29148" t="s">
        <v>58814</v>
      </c>
      <c r="C29148" t="s">
        <v>58815</v>
      </c>
      <c r="D29148" s="1">
        <v>42520.560266203705</v>
      </c>
      <c r="E29148">
        <v>7558</v>
      </c>
      <c r="F29148">
        <v>21811</v>
      </c>
    </row>
    <row r="29149" spans="1:8" x14ac:dyDescent="0.2">
      <c r="A29149">
        <v>7.3737635679587494E+17</v>
      </c>
      <c r="B29149" t="s">
        <v>58816</v>
      </c>
      <c r="C29149" t="s">
        <v>58817</v>
      </c>
      <c r="D29149" s="1">
        <v>42520.925891203704</v>
      </c>
      <c r="E29149">
        <v>4195</v>
      </c>
      <c r="F29149">
        <v>15781</v>
      </c>
    </row>
    <row r="29150" spans="1:8" x14ac:dyDescent="0.2">
      <c r="A29150">
        <v>7.3737680351428595E+17</v>
      </c>
      <c r="B29150" t="s">
        <v>58818</v>
      </c>
      <c r="C29150" t="s">
        <v>58819</v>
      </c>
      <c r="D29150" s="1">
        <v>42520.927129629628</v>
      </c>
      <c r="E29150">
        <v>4258</v>
      </c>
      <c r="F29150">
        <v>18109</v>
      </c>
    </row>
    <row r="29151" spans="1:8" x14ac:dyDescent="0.2">
      <c r="A29151">
        <v>7.3739947550998502E+17</v>
      </c>
      <c r="B29151" t="s">
        <v>58820</v>
      </c>
      <c r="C29151" t="s">
        <v>58821</v>
      </c>
      <c r="D29151" s="1">
        <v>42520.989687499998</v>
      </c>
      <c r="E29151">
        <v>3246</v>
      </c>
      <c r="F29151">
        <v>11298</v>
      </c>
    </row>
    <row r="29152" spans="1:8" x14ac:dyDescent="0.2">
      <c r="A29152">
        <v>7.3740212345387802E+17</v>
      </c>
      <c r="B29152" t="s">
        <v>58822</v>
      </c>
      <c r="C29152" t="s">
        <v>58823</v>
      </c>
      <c r="D29152" s="1">
        <v>42520.997002314813</v>
      </c>
      <c r="E29152">
        <v>3461</v>
      </c>
      <c r="F29152">
        <v>12479</v>
      </c>
    </row>
    <row r="29153" spans="1:8" x14ac:dyDescent="0.2">
      <c r="A29153">
        <v>7.3759669025796902E+17</v>
      </c>
      <c r="B29153" t="s">
        <v>58824</v>
      </c>
      <c r="C29153" t="s">
        <v>58825</v>
      </c>
      <c r="D29153" s="1">
        <v>42521.533900462964</v>
      </c>
      <c r="E29153">
        <v>3368</v>
      </c>
      <c r="F29153">
        <v>12685</v>
      </c>
    </row>
    <row r="29154" spans="1:8" x14ac:dyDescent="0.2">
      <c r="A29154">
        <v>7.3761015945999104E+17</v>
      </c>
      <c r="B29154" t="s">
        <v>58826</v>
      </c>
      <c r="C29154" t="s">
        <v>58827</v>
      </c>
      <c r="D29154" s="1">
        <v>42521.571064814816</v>
      </c>
      <c r="E29154">
        <v>4650</v>
      </c>
      <c r="F29154">
        <v>16905</v>
      </c>
    </row>
    <row r="29155" spans="1:8" x14ac:dyDescent="0.2">
      <c r="A29155">
        <v>7.3768858284917094E+17</v>
      </c>
      <c r="B29155" t="s">
        <v>58828</v>
      </c>
      <c r="C29155" t="s">
        <v>58829</v>
      </c>
      <c r="D29155" s="1">
        <v>42521.787476851852</v>
      </c>
      <c r="E29155">
        <v>4580</v>
      </c>
      <c r="F29155">
        <v>15719</v>
      </c>
    </row>
    <row r="29156" spans="1:8" x14ac:dyDescent="0.2">
      <c r="A29156">
        <v>7.3768941681107302E+17</v>
      </c>
      <c r="B29156" t="s">
        <v>58830</v>
      </c>
      <c r="C29156" t="s">
        <v>58831</v>
      </c>
      <c r="D29156" s="1">
        <v>42521.789780092593</v>
      </c>
      <c r="E29156">
        <v>4692</v>
      </c>
      <c r="F29156">
        <v>16832</v>
      </c>
    </row>
    <row r="29157" spans="1:8" x14ac:dyDescent="0.2">
      <c r="A29157">
        <v>7.3775354956469402E+17</v>
      </c>
      <c r="B29157" t="s">
        <v>58832</v>
      </c>
      <c r="C29157" t="s">
        <v>58833</v>
      </c>
      <c r="D29157" s="1">
        <v>42521.966747685183</v>
      </c>
      <c r="E29157">
        <v>2688</v>
      </c>
      <c r="F29157">
        <v>7524</v>
      </c>
      <c r="G29157" t="s">
        <v>58834</v>
      </c>
      <c r="H29157" t="s">
        <v>390</v>
      </c>
    </row>
    <row r="29158" spans="1:8" x14ac:dyDescent="0.2">
      <c r="A29158">
        <v>7.3777866878576602E+17</v>
      </c>
      <c r="B29158" t="s">
        <v>58835</v>
      </c>
      <c r="C29158" t="s">
        <v>58836</v>
      </c>
      <c r="D29158" s="1">
        <v>42522.036064814813</v>
      </c>
      <c r="E29158">
        <v>2011</v>
      </c>
      <c r="F29158">
        <v>7800</v>
      </c>
      <c r="G29158" t="s">
        <v>215</v>
      </c>
    </row>
    <row r="29159" spans="1:8" x14ac:dyDescent="0.2">
      <c r="A29159">
        <v>7.3778439851544102E+17</v>
      </c>
      <c r="B29159" t="s">
        <v>58837</v>
      </c>
      <c r="C29159" t="s">
        <v>58838</v>
      </c>
      <c r="D29159" s="1">
        <v>42522.051874999997</v>
      </c>
      <c r="E29159">
        <v>5819</v>
      </c>
      <c r="F29159">
        <v>17857</v>
      </c>
    </row>
    <row r="29160" spans="1:8" x14ac:dyDescent="0.2">
      <c r="A29160">
        <v>7.3778511423986406E+17</v>
      </c>
      <c r="B29160" t="s">
        <v>58839</v>
      </c>
      <c r="C29160" t="s">
        <v>58840</v>
      </c>
      <c r="D29160" s="1">
        <v>42522.053854166668</v>
      </c>
      <c r="E29160">
        <v>6089</v>
      </c>
      <c r="F29160">
        <v>18343</v>
      </c>
    </row>
    <row r="29161" spans="1:8" x14ac:dyDescent="0.2">
      <c r="A29161">
        <v>7.3778534545911296E+17</v>
      </c>
      <c r="B29161" t="s">
        <v>58841</v>
      </c>
      <c r="C29161" t="s">
        <v>58842</v>
      </c>
      <c r="D29161" s="1">
        <v>42522.054490740738</v>
      </c>
      <c r="E29161">
        <v>4285</v>
      </c>
      <c r="F29161">
        <v>15784</v>
      </c>
      <c r="G29161" t="s">
        <v>58843</v>
      </c>
    </row>
    <row r="29162" spans="1:8" x14ac:dyDescent="0.2">
      <c r="A29162">
        <v>7.3799661457326003E+17</v>
      </c>
      <c r="B29162" t="s">
        <v>58844</v>
      </c>
      <c r="C29162" t="s">
        <v>58845</v>
      </c>
      <c r="D29162" s="1">
        <v>42522.637476851851</v>
      </c>
      <c r="E29162">
        <v>7818</v>
      </c>
      <c r="F29162">
        <v>25193</v>
      </c>
    </row>
    <row r="29163" spans="1:8" x14ac:dyDescent="0.2">
      <c r="A29163">
        <v>7.3810952195283302E+17</v>
      </c>
      <c r="B29163" t="s">
        <v>58846</v>
      </c>
      <c r="C29163" t="s">
        <v>58847</v>
      </c>
      <c r="D29163" s="1">
        <v>42522.949050925927</v>
      </c>
      <c r="E29163">
        <v>2730</v>
      </c>
      <c r="F29163">
        <v>7900</v>
      </c>
      <c r="H29163" t="s">
        <v>616</v>
      </c>
    </row>
    <row r="29164" spans="1:8" x14ac:dyDescent="0.2">
      <c r="A29164">
        <v>7.3813216439963597E+17</v>
      </c>
      <c r="B29164" t="s">
        <v>58848</v>
      </c>
      <c r="C29164" t="s">
        <v>58849</v>
      </c>
      <c r="D29164" s="1">
        <v>42523.01152777778</v>
      </c>
      <c r="E29164">
        <v>8207</v>
      </c>
      <c r="F29164">
        <v>23181</v>
      </c>
    </row>
    <row r="29165" spans="1:8" x14ac:dyDescent="0.2">
      <c r="A29165">
        <v>7.3816347286575898E+17</v>
      </c>
      <c r="B29165" t="s">
        <v>58850</v>
      </c>
      <c r="C29165" t="s">
        <v>58851</v>
      </c>
      <c r="D29165" s="1">
        <v>42523.097928240742</v>
      </c>
      <c r="E29165">
        <v>3379</v>
      </c>
      <c r="F29165">
        <v>11013</v>
      </c>
      <c r="G29165" t="s">
        <v>89</v>
      </c>
    </row>
    <row r="29166" spans="1:8" x14ac:dyDescent="0.2">
      <c r="A29166">
        <v>7.3823332334492006E+17</v>
      </c>
      <c r="B29166" t="s">
        <v>58852</v>
      </c>
      <c r="C29166" t="s">
        <v>58853</v>
      </c>
      <c r="D29166" s="1">
        <v>42523.290671296294</v>
      </c>
      <c r="E29166">
        <v>4345</v>
      </c>
      <c r="F29166">
        <v>14117</v>
      </c>
      <c r="H29166" t="s">
        <v>390</v>
      </c>
    </row>
    <row r="29167" spans="1:8" x14ac:dyDescent="0.2">
      <c r="A29167">
        <v>7.3823651794918106E+17</v>
      </c>
      <c r="B29167" t="s">
        <v>58854</v>
      </c>
      <c r="C29167" t="s">
        <v>58855</v>
      </c>
      <c r="D29167" s="1">
        <v>42523.299490740741</v>
      </c>
      <c r="E29167">
        <v>1664</v>
      </c>
      <c r="F29167">
        <v>5842</v>
      </c>
      <c r="G29167" t="s">
        <v>546</v>
      </c>
    </row>
    <row r="29168" spans="1:8" x14ac:dyDescent="0.2">
      <c r="A29168">
        <v>7.3823689109123802E+17</v>
      </c>
      <c r="B29168" t="s">
        <v>58856</v>
      </c>
      <c r="C29168" t="s">
        <v>58857</v>
      </c>
      <c r="D29168" s="1">
        <v>42523.300520833334</v>
      </c>
      <c r="E29168">
        <v>2175</v>
      </c>
      <c r="F29168">
        <v>7781</v>
      </c>
      <c r="G29168" t="s">
        <v>215</v>
      </c>
      <c r="H29168" t="s">
        <v>13093</v>
      </c>
    </row>
    <row r="29169" spans="1:8" x14ac:dyDescent="0.2">
      <c r="A29169">
        <v>7.3838552230162406E+17</v>
      </c>
      <c r="B29169" t="s">
        <v>58858</v>
      </c>
      <c r="C29169" t="s">
        <v>58859</v>
      </c>
      <c r="D29169" s="1">
        <v>42523.710659722223</v>
      </c>
      <c r="E29169">
        <v>4443</v>
      </c>
      <c r="F29169">
        <v>13592</v>
      </c>
    </row>
    <row r="29170" spans="1:8" x14ac:dyDescent="0.2">
      <c r="A29170">
        <v>7.3838728837205094E+17</v>
      </c>
      <c r="B29170" t="s">
        <v>58860</v>
      </c>
      <c r="C29170" t="s">
        <v>58861</v>
      </c>
      <c r="D29170" s="1">
        <v>42523.715532407405</v>
      </c>
      <c r="E29170">
        <v>4501</v>
      </c>
      <c r="F29170">
        <v>14971</v>
      </c>
    </row>
    <row r="29171" spans="1:8" x14ac:dyDescent="0.2">
      <c r="A29171">
        <v>7.3839908281361997E+17</v>
      </c>
      <c r="B29171" t="s">
        <v>58862</v>
      </c>
      <c r="C29171" t="s">
        <v>58863</v>
      </c>
      <c r="D29171" s="1">
        <v>42523.748078703706</v>
      </c>
      <c r="E29171">
        <v>3092</v>
      </c>
      <c r="F29171">
        <v>9812</v>
      </c>
      <c r="G29171" t="s">
        <v>89</v>
      </c>
    </row>
    <row r="29172" spans="1:8" x14ac:dyDescent="0.2">
      <c r="A29172">
        <v>7.3840779660601306E+17</v>
      </c>
      <c r="B29172" t="s">
        <v>58864</v>
      </c>
      <c r="C29172" t="s">
        <v>58865</v>
      </c>
      <c r="D29172" s="1">
        <v>42523.772129629629</v>
      </c>
      <c r="E29172">
        <v>4502</v>
      </c>
      <c r="F29172">
        <v>14124</v>
      </c>
    </row>
    <row r="29173" spans="1:8" x14ac:dyDescent="0.2">
      <c r="A29173">
        <v>7.3840919152666202E+17</v>
      </c>
      <c r="B29173" t="s">
        <v>58866</v>
      </c>
      <c r="C29173" t="s">
        <v>58867</v>
      </c>
      <c r="D29173" s="1">
        <v>42523.775972222225</v>
      </c>
      <c r="E29173">
        <v>2018</v>
      </c>
      <c r="F29173">
        <v>6069</v>
      </c>
      <c r="H29173" t="s">
        <v>616</v>
      </c>
    </row>
    <row r="29174" spans="1:8" x14ac:dyDescent="0.2">
      <c r="A29174">
        <v>7.3841206818167603E+17</v>
      </c>
      <c r="B29174" t="s">
        <v>58868</v>
      </c>
      <c r="C29174" t="s">
        <v>58869</v>
      </c>
      <c r="D29174" s="1">
        <v>42523.783912037034</v>
      </c>
      <c r="E29174">
        <v>3390</v>
      </c>
      <c r="F29174">
        <v>10091</v>
      </c>
    </row>
    <row r="29175" spans="1:8" x14ac:dyDescent="0.2">
      <c r="A29175">
        <v>7.3841345611884096E+17</v>
      </c>
      <c r="B29175" t="s">
        <v>58870</v>
      </c>
      <c r="C29175" t="s">
        <v>58871</v>
      </c>
      <c r="D29175" s="1">
        <v>42523.787743055553</v>
      </c>
      <c r="E29175">
        <v>2574</v>
      </c>
      <c r="F29175">
        <v>9359</v>
      </c>
    </row>
    <row r="29176" spans="1:8" x14ac:dyDescent="0.2">
      <c r="A29176">
        <v>7.3841554120383206E+17</v>
      </c>
      <c r="B29176" t="s">
        <v>58872</v>
      </c>
      <c r="C29176" t="s">
        <v>58873</v>
      </c>
      <c r="D29176" s="1">
        <v>42523.793495370373</v>
      </c>
      <c r="E29176">
        <v>2513</v>
      </c>
      <c r="F29176">
        <v>8606</v>
      </c>
    </row>
    <row r="29177" spans="1:8" x14ac:dyDescent="0.2">
      <c r="A29177">
        <v>7.3841651009235699E+17</v>
      </c>
      <c r="B29177" t="s">
        <v>58874</v>
      </c>
      <c r="C29177" t="s">
        <v>58875</v>
      </c>
      <c r="D29177" s="1">
        <v>42523.796168981484</v>
      </c>
      <c r="E29177">
        <v>4417</v>
      </c>
      <c r="F29177">
        <v>13260</v>
      </c>
    </row>
    <row r="29178" spans="1:8" x14ac:dyDescent="0.2">
      <c r="A29178">
        <v>7.3844898851745306E+17</v>
      </c>
      <c r="B29178" t="s">
        <v>58876</v>
      </c>
      <c r="C29178" t="s">
        <v>58877</v>
      </c>
      <c r="D29178" s="1">
        <v>42523.885798611111</v>
      </c>
      <c r="E29178">
        <v>5744</v>
      </c>
      <c r="F29178">
        <v>17838</v>
      </c>
    </row>
    <row r="29179" spans="1:8" x14ac:dyDescent="0.2">
      <c r="A29179">
        <v>7.3844966475255296E+17</v>
      </c>
      <c r="B29179" t="s">
        <v>58878</v>
      </c>
      <c r="C29179" t="s">
        <v>58879</v>
      </c>
      <c r="D29179" s="1">
        <v>42523.887662037036</v>
      </c>
      <c r="E29179">
        <v>6587</v>
      </c>
      <c r="F29179">
        <v>20507</v>
      </c>
    </row>
    <row r="29180" spans="1:8" x14ac:dyDescent="0.2">
      <c r="A29180">
        <v>7.3847852281397197E+17</v>
      </c>
      <c r="B29180" t="s">
        <v>58880</v>
      </c>
      <c r="C29180" t="s">
        <v>58881</v>
      </c>
      <c r="D29180" s="1">
        <v>42523.967291666668</v>
      </c>
      <c r="E29180">
        <v>5810</v>
      </c>
      <c r="F29180">
        <v>19538</v>
      </c>
    </row>
    <row r="29181" spans="1:8" x14ac:dyDescent="0.2">
      <c r="A29181">
        <v>7.3849460959715699E+17</v>
      </c>
      <c r="B29181" t="s">
        <v>58882</v>
      </c>
      <c r="C29181" t="s">
        <v>58883</v>
      </c>
      <c r="D29181" s="1">
        <v>42524.011689814812</v>
      </c>
      <c r="E29181">
        <v>4634</v>
      </c>
      <c r="F29181">
        <v>11626</v>
      </c>
    </row>
    <row r="29182" spans="1:8" x14ac:dyDescent="0.2">
      <c r="A29182">
        <v>7.3849511453263795E+17</v>
      </c>
      <c r="B29182" t="s">
        <v>58884</v>
      </c>
      <c r="C29182" t="s">
        <v>58885</v>
      </c>
      <c r="D29182" s="1">
        <v>42524.013078703705</v>
      </c>
      <c r="E29182">
        <v>2381</v>
      </c>
      <c r="F29182">
        <v>7651</v>
      </c>
      <c r="G29182" t="s">
        <v>58886</v>
      </c>
    </row>
    <row r="29183" spans="1:8" x14ac:dyDescent="0.2">
      <c r="A29183">
        <v>7.3849552900542003E+17</v>
      </c>
      <c r="B29183" t="s">
        <v>58887</v>
      </c>
      <c r="C29183" t="s">
        <v>58888</v>
      </c>
      <c r="D29183" s="1">
        <v>42524.014224537037</v>
      </c>
      <c r="E29183">
        <v>5768</v>
      </c>
      <c r="F29183">
        <v>11474</v>
      </c>
      <c r="G29183" t="s">
        <v>576</v>
      </c>
      <c r="H29183" t="s">
        <v>616</v>
      </c>
    </row>
    <row r="29184" spans="1:8" x14ac:dyDescent="0.2">
      <c r="A29184">
        <v>7.3849599558398694E+17</v>
      </c>
      <c r="B29184" t="s">
        <v>58889</v>
      </c>
      <c r="C29184" t="s">
        <v>58890</v>
      </c>
      <c r="D29184" s="1">
        <v>42524.015509259261</v>
      </c>
      <c r="E29184">
        <v>2144</v>
      </c>
      <c r="F29184">
        <v>7238</v>
      </c>
      <c r="G29184" t="s">
        <v>215</v>
      </c>
    </row>
    <row r="29185" spans="1:8" x14ac:dyDescent="0.2">
      <c r="A29185">
        <v>7.3849646444842995E+17</v>
      </c>
      <c r="B29185" t="s">
        <v>58891</v>
      </c>
      <c r="C29185" t="s">
        <v>58892</v>
      </c>
      <c r="D29185" s="1">
        <v>42524.016805555555</v>
      </c>
      <c r="E29185">
        <v>2261</v>
      </c>
      <c r="F29185">
        <v>7836</v>
      </c>
      <c r="G29185" t="s">
        <v>215</v>
      </c>
    </row>
    <row r="29186" spans="1:8" x14ac:dyDescent="0.2">
      <c r="A29186">
        <v>7.3853902366946496E+17</v>
      </c>
      <c r="B29186" t="s">
        <v>58893</v>
      </c>
      <c r="C29186" t="s">
        <v>58894</v>
      </c>
      <c r="D29186" s="1">
        <v>42524.134247685186</v>
      </c>
      <c r="E29186">
        <v>1572</v>
      </c>
      <c r="F29186">
        <v>5480</v>
      </c>
      <c r="G29186" t="s">
        <v>576</v>
      </c>
    </row>
    <row r="29187" spans="1:8" x14ac:dyDescent="0.2">
      <c r="A29187">
        <v>7.3857567077148595E+17</v>
      </c>
      <c r="B29187" t="s">
        <v>58895</v>
      </c>
      <c r="C29187" t="s">
        <v>58896</v>
      </c>
      <c r="D29187" s="1">
        <v>42524.23537037037</v>
      </c>
      <c r="E29187">
        <v>1604</v>
      </c>
      <c r="F29187">
        <v>4992</v>
      </c>
      <c r="H29187" t="s">
        <v>390</v>
      </c>
    </row>
    <row r="29188" spans="1:8" x14ac:dyDescent="0.2">
      <c r="A29188">
        <v>7.3857585326157402E+17</v>
      </c>
      <c r="B29188" t="s">
        <v>58897</v>
      </c>
      <c r="C29188" t="s">
        <v>58898</v>
      </c>
      <c r="D29188" s="1">
        <v>42524.235879629632</v>
      </c>
      <c r="E29188">
        <v>1917</v>
      </c>
      <c r="F29188">
        <v>7463</v>
      </c>
      <c r="G29188" t="s">
        <v>89</v>
      </c>
    </row>
    <row r="29189" spans="1:8" x14ac:dyDescent="0.2">
      <c r="A29189">
        <v>7.3857620972695501E+17</v>
      </c>
      <c r="B29189" t="s">
        <v>58899</v>
      </c>
      <c r="C29189" t="s">
        <v>58900</v>
      </c>
      <c r="D29189" s="1">
        <v>42524.236863425926</v>
      </c>
      <c r="E29189">
        <v>1538</v>
      </c>
      <c r="F29189">
        <v>5972</v>
      </c>
      <c r="G29189" t="s">
        <v>215</v>
      </c>
    </row>
    <row r="29190" spans="1:8" x14ac:dyDescent="0.2">
      <c r="A29190">
        <v>7.3857655350892902E+17</v>
      </c>
      <c r="B29190" t="s">
        <v>58901</v>
      </c>
      <c r="C29190" t="s">
        <v>58902</v>
      </c>
      <c r="D29190" s="1">
        <v>42524.237812500003</v>
      </c>
      <c r="E29190">
        <v>1721</v>
      </c>
      <c r="F29190">
        <v>6508</v>
      </c>
      <c r="G29190" t="s">
        <v>215</v>
      </c>
    </row>
    <row r="29191" spans="1:8" x14ac:dyDescent="0.2">
      <c r="A29191">
        <v>7.3857665417638694E+17</v>
      </c>
      <c r="B29191" t="s">
        <v>58903</v>
      </c>
      <c r="C29191" t="s">
        <v>58904</v>
      </c>
      <c r="D29191" s="1">
        <v>42524.23809027778</v>
      </c>
      <c r="E29191">
        <v>2075</v>
      </c>
      <c r="F29191">
        <v>7895</v>
      </c>
    </row>
    <row r="29192" spans="1:8" x14ac:dyDescent="0.2">
      <c r="A29192">
        <v>7.3859895446865894E+17</v>
      </c>
      <c r="B29192" t="s">
        <v>58905</v>
      </c>
      <c r="C29192" t="s">
        <v>58906</v>
      </c>
      <c r="D29192" s="1">
        <v>42524.299618055556</v>
      </c>
      <c r="E29192">
        <v>2110</v>
      </c>
      <c r="F29192">
        <v>6940</v>
      </c>
      <c r="G29192" t="s">
        <v>58907</v>
      </c>
    </row>
    <row r="29193" spans="1:8" x14ac:dyDescent="0.2">
      <c r="A29193">
        <v>7.3859974475943104E+17</v>
      </c>
      <c r="B29193" t="s">
        <v>58908</v>
      </c>
      <c r="C29193" t="s">
        <v>58909</v>
      </c>
      <c r="D29193" s="1">
        <v>42524.301805555559</v>
      </c>
      <c r="E29193">
        <v>4829</v>
      </c>
      <c r="F29193">
        <v>10282</v>
      </c>
      <c r="G29193" t="s">
        <v>89</v>
      </c>
    </row>
    <row r="29194" spans="1:8" x14ac:dyDescent="0.2">
      <c r="A29194">
        <v>7.3860193577157005E+17</v>
      </c>
      <c r="B29194" t="s">
        <v>58910</v>
      </c>
      <c r="C29194" t="s">
        <v>58911</v>
      </c>
      <c r="D29194" s="1">
        <v>42524.307847222219</v>
      </c>
      <c r="E29194">
        <v>2619</v>
      </c>
      <c r="F29194">
        <v>9451</v>
      </c>
      <c r="G29194" t="s">
        <v>215</v>
      </c>
    </row>
    <row r="29195" spans="1:8" x14ac:dyDescent="0.2">
      <c r="A29195">
        <v>7.38602229100224E+17</v>
      </c>
      <c r="B29195" t="s">
        <v>58912</v>
      </c>
      <c r="C29195" t="s">
        <v>58913</v>
      </c>
      <c r="D29195" s="1">
        <v>42524.308657407404</v>
      </c>
      <c r="E29195">
        <v>1561</v>
      </c>
      <c r="F29195">
        <v>5009</v>
      </c>
      <c r="G29195" t="s">
        <v>215</v>
      </c>
    </row>
    <row r="29196" spans="1:8" x14ac:dyDescent="0.2">
      <c r="A29196">
        <v>7.3871109225215501E+17</v>
      </c>
      <c r="B29196" t="s">
        <v>58914</v>
      </c>
      <c r="C29196" t="s">
        <v>58915</v>
      </c>
      <c r="D29196" s="1">
        <v>42524.6090625</v>
      </c>
      <c r="E29196">
        <v>3943</v>
      </c>
      <c r="F29196">
        <v>10065</v>
      </c>
    </row>
    <row r="29197" spans="1:8" x14ac:dyDescent="0.2">
      <c r="A29197">
        <v>7.3871280377563098E+17</v>
      </c>
      <c r="B29197" t="s">
        <v>58916</v>
      </c>
      <c r="C29197" t="s">
        <v>58917</v>
      </c>
      <c r="D29197" s="1">
        <v>42524.61378472222</v>
      </c>
      <c r="E29197">
        <v>4422</v>
      </c>
      <c r="F29197">
        <v>13379</v>
      </c>
    </row>
    <row r="29198" spans="1:8" x14ac:dyDescent="0.2">
      <c r="A29198">
        <v>7.3871834604506304E+17</v>
      </c>
      <c r="B29198" t="s">
        <v>58918</v>
      </c>
      <c r="C29198" t="s">
        <v>58919</v>
      </c>
      <c r="D29198" s="1">
        <v>42524.62908564815</v>
      </c>
      <c r="E29198">
        <v>3479</v>
      </c>
      <c r="F29198">
        <v>10149</v>
      </c>
      <c r="G29198" t="s">
        <v>89</v>
      </c>
    </row>
    <row r="29199" spans="1:8" x14ac:dyDescent="0.2">
      <c r="A29199">
        <v>7.3872034723980902E+17</v>
      </c>
      <c r="B29199" t="s">
        <v>58920</v>
      </c>
      <c r="C29199" t="s">
        <v>58921</v>
      </c>
      <c r="D29199" s="1">
        <v>42524.634606481479</v>
      </c>
      <c r="E29199">
        <v>4581</v>
      </c>
      <c r="F29199">
        <v>14650</v>
      </c>
    </row>
    <row r="29200" spans="1:8" x14ac:dyDescent="0.2">
      <c r="A29200">
        <v>7.3876261533417395E+17</v>
      </c>
      <c r="B29200" t="s">
        <v>58922</v>
      </c>
      <c r="C29200" t="s">
        <v>58923</v>
      </c>
      <c r="D29200" s="1">
        <v>42524.751238425924</v>
      </c>
      <c r="E29200">
        <v>6731</v>
      </c>
      <c r="F29200">
        <v>14487</v>
      </c>
    </row>
    <row r="29201" spans="1:8" x14ac:dyDescent="0.2">
      <c r="A29201">
        <v>7.3880829255039706E+17</v>
      </c>
      <c r="B29201" t="s">
        <v>58924</v>
      </c>
      <c r="C29201" t="s">
        <v>58925</v>
      </c>
      <c r="D29201" s="1">
        <v>42524.877280092594</v>
      </c>
      <c r="E29201">
        <v>2288</v>
      </c>
      <c r="F29201">
        <v>8698</v>
      </c>
      <c r="G29201" t="s">
        <v>89</v>
      </c>
    </row>
    <row r="29202" spans="1:8" x14ac:dyDescent="0.2">
      <c r="A29202">
        <v>7.3880933584159501E+17</v>
      </c>
      <c r="B29202" t="s">
        <v>58926</v>
      </c>
      <c r="C29202" t="s">
        <v>58927</v>
      </c>
      <c r="D29202" s="1">
        <v>42524.880162037036</v>
      </c>
      <c r="E29202">
        <v>6319</v>
      </c>
      <c r="F29202">
        <v>19473</v>
      </c>
    </row>
    <row r="29203" spans="1:8" x14ac:dyDescent="0.2">
      <c r="A29203">
        <v>7.3885801341983501E+17</v>
      </c>
      <c r="B29203" t="s">
        <v>58928</v>
      </c>
      <c r="C29203" t="s">
        <v>58929</v>
      </c>
      <c r="D29203" s="1">
        <v>42525.014490740738</v>
      </c>
      <c r="E29203">
        <v>4238</v>
      </c>
      <c r="F29203">
        <v>14199</v>
      </c>
      <c r="H29203" t="s">
        <v>616</v>
      </c>
    </row>
    <row r="29204" spans="1:8" x14ac:dyDescent="0.2">
      <c r="A29204">
        <v>7.3895066992788595E+17</v>
      </c>
      <c r="B29204" t="s">
        <v>58930</v>
      </c>
      <c r="C29204" t="s">
        <v>58931</v>
      </c>
      <c r="D29204" s="1">
        <v>42525.270173611112</v>
      </c>
      <c r="E29204">
        <v>16909</v>
      </c>
      <c r="F29204">
        <v>40378</v>
      </c>
    </row>
    <row r="29205" spans="1:8" x14ac:dyDescent="0.2">
      <c r="A29205">
        <v>7.39076181484576E+17</v>
      </c>
      <c r="B29205" t="s">
        <v>58932</v>
      </c>
      <c r="C29205" t="s">
        <v>58933</v>
      </c>
      <c r="D29205" s="1">
        <v>42525.616516203707</v>
      </c>
      <c r="E29205">
        <v>5328</v>
      </c>
      <c r="F29205">
        <v>8775</v>
      </c>
      <c r="G29205" t="s">
        <v>215</v>
      </c>
    </row>
    <row r="29206" spans="1:8" x14ac:dyDescent="0.2">
      <c r="A29206">
        <v>7.3907656287682906E+17</v>
      </c>
      <c r="B29206" t="s">
        <v>58934</v>
      </c>
      <c r="C29206" t="s">
        <v>58935</v>
      </c>
      <c r="D29206" s="1">
        <v>42525.617569444446</v>
      </c>
      <c r="E29206">
        <v>3852</v>
      </c>
      <c r="F29206">
        <v>12337</v>
      </c>
      <c r="G29206" t="s">
        <v>89</v>
      </c>
      <c r="H29206" t="s">
        <v>616</v>
      </c>
    </row>
    <row r="29207" spans="1:8" x14ac:dyDescent="0.2">
      <c r="A29207">
        <v>7.3908040174712E+17</v>
      </c>
      <c r="B29207" t="s">
        <v>58936</v>
      </c>
      <c r="C29207" t="s">
        <v>58937</v>
      </c>
      <c r="D29207" s="1">
        <v>42525.628159722219</v>
      </c>
      <c r="E29207">
        <v>10538</v>
      </c>
      <c r="F29207">
        <v>24037</v>
      </c>
    </row>
    <row r="29208" spans="1:8" x14ac:dyDescent="0.2">
      <c r="A29208">
        <v>7.3908205934861901E+17</v>
      </c>
      <c r="B29208" t="s">
        <v>58938</v>
      </c>
      <c r="C29208" t="s">
        <v>58939</v>
      </c>
      <c r="D29208" s="1">
        <v>42525.632743055554</v>
      </c>
      <c r="E29208">
        <v>6356</v>
      </c>
      <c r="F29208">
        <v>18312</v>
      </c>
    </row>
    <row r="29209" spans="1:8" x14ac:dyDescent="0.2">
      <c r="A29209">
        <v>7.3908288585717299E+17</v>
      </c>
      <c r="B29209" t="s">
        <v>58940</v>
      </c>
      <c r="C29209" t="s">
        <v>58941</v>
      </c>
      <c r="D29209" s="1">
        <v>42525.635023148148</v>
      </c>
      <c r="E29209">
        <v>4671</v>
      </c>
      <c r="F29209">
        <v>12392</v>
      </c>
    </row>
    <row r="29210" spans="1:8" x14ac:dyDescent="0.2">
      <c r="A29210">
        <v>7.3920614507259405E+17</v>
      </c>
      <c r="B29210" t="s">
        <v>58942</v>
      </c>
      <c r="C29210" t="s">
        <v>58943</v>
      </c>
      <c r="D29210" s="1">
        <v>42525.97515046296</v>
      </c>
      <c r="E29210">
        <v>5141</v>
      </c>
      <c r="F29210">
        <v>11439</v>
      </c>
    </row>
    <row r="29211" spans="1:8" x14ac:dyDescent="0.2">
      <c r="A29211">
        <v>7.3924272618146202E+17</v>
      </c>
      <c r="B29211" t="s">
        <v>58944</v>
      </c>
      <c r="C29211" t="s">
        <v>58945</v>
      </c>
      <c r="D29211" s="1">
        <v>42526.076099537036</v>
      </c>
      <c r="E29211">
        <v>2622</v>
      </c>
      <c r="F29211">
        <v>8523</v>
      </c>
      <c r="G29211" t="s">
        <v>89</v>
      </c>
      <c r="H29211" t="s">
        <v>13093</v>
      </c>
    </row>
    <row r="29212" spans="1:8" x14ac:dyDescent="0.2">
      <c r="A29212">
        <v>7.3957170039272205E+17</v>
      </c>
      <c r="B29212" t="s">
        <v>58946</v>
      </c>
      <c r="C29212" t="s">
        <v>58947</v>
      </c>
      <c r="D29212" s="1">
        <v>42526.983888888892</v>
      </c>
      <c r="E29212">
        <v>6957</v>
      </c>
      <c r="F29212">
        <v>18502</v>
      </c>
      <c r="G29212" t="s">
        <v>89</v>
      </c>
    </row>
    <row r="29213" spans="1:8" x14ac:dyDescent="0.2">
      <c r="A29213">
        <v>7.3957653556116198E+17</v>
      </c>
      <c r="B29213" t="s">
        <v>58948</v>
      </c>
      <c r="C29213" t="s">
        <v>58949</v>
      </c>
      <c r="D29213" s="1">
        <v>42526.997233796297</v>
      </c>
      <c r="E29213">
        <v>5511</v>
      </c>
      <c r="F29213">
        <v>17669</v>
      </c>
      <c r="G29213" t="s">
        <v>89</v>
      </c>
    </row>
    <row r="29214" spans="1:8" x14ac:dyDescent="0.2">
      <c r="A29214">
        <v>7.3958131869935206E+17</v>
      </c>
      <c r="B29214" t="s">
        <v>58950</v>
      </c>
      <c r="C29214" t="s">
        <v>58951</v>
      </c>
      <c r="D29214" s="1">
        <v>42527.010428240741</v>
      </c>
      <c r="E29214">
        <v>9197</v>
      </c>
      <c r="F29214">
        <v>25053</v>
      </c>
    </row>
    <row r="29215" spans="1:8" x14ac:dyDescent="0.2">
      <c r="A29215">
        <v>7.39779845572448E+17</v>
      </c>
      <c r="B29215" t="s">
        <v>58952</v>
      </c>
      <c r="C29215" t="s">
        <v>58953</v>
      </c>
      <c r="D29215" s="1">
        <v>42527.558263888888</v>
      </c>
      <c r="E29215">
        <v>3249</v>
      </c>
      <c r="F29215">
        <v>10082</v>
      </c>
      <c r="G29215" t="s">
        <v>89</v>
      </c>
    </row>
    <row r="29216" spans="1:8" x14ac:dyDescent="0.2">
      <c r="A29216">
        <v>7.3980305447677504E+17</v>
      </c>
      <c r="B29216" t="s">
        <v>58954</v>
      </c>
      <c r="C29216" t="s">
        <v>58955</v>
      </c>
      <c r="D29216" s="1">
        <v>42527.622303240743</v>
      </c>
      <c r="E29216">
        <v>4557</v>
      </c>
      <c r="F29216">
        <v>14715</v>
      </c>
      <c r="H29216" t="s">
        <v>505</v>
      </c>
    </row>
    <row r="29217" spans="1:8" x14ac:dyDescent="0.2">
      <c r="A29217">
        <v>7.3980788352162995E+17</v>
      </c>
      <c r="B29217" t="s">
        <v>58956</v>
      </c>
      <c r="C29217" t="s">
        <v>58957</v>
      </c>
      <c r="D29217" s="1">
        <v>42527.635636574072</v>
      </c>
      <c r="E29217">
        <v>6631</v>
      </c>
      <c r="F29217">
        <v>18547</v>
      </c>
    </row>
    <row r="29218" spans="1:8" x14ac:dyDescent="0.2">
      <c r="A29218">
        <v>7.3981004415018995E+17</v>
      </c>
      <c r="B29218" t="s">
        <v>58958</v>
      </c>
      <c r="C29218" t="s">
        <v>58959</v>
      </c>
      <c r="D29218" s="1">
        <v>42527.641597222224</v>
      </c>
      <c r="E29218">
        <v>4017</v>
      </c>
      <c r="F29218">
        <v>12129</v>
      </c>
    </row>
    <row r="29219" spans="1:8" x14ac:dyDescent="0.2">
      <c r="A29219">
        <v>7.3981482368960499E+17</v>
      </c>
      <c r="B29219" t="s">
        <v>58960</v>
      </c>
      <c r="C29219" t="s">
        <v>58961</v>
      </c>
      <c r="D29219" s="1">
        <v>42527.654780092591</v>
      </c>
      <c r="E29219">
        <v>3977</v>
      </c>
      <c r="F29219">
        <v>10922</v>
      </c>
    </row>
    <row r="29220" spans="1:8" x14ac:dyDescent="0.2">
      <c r="A29220">
        <v>7.3981699734575501E+17</v>
      </c>
      <c r="B29220" t="s">
        <v>58962</v>
      </c>
      <c r="C29220" t="s">
        <v>58963</v>
      </c>
      <c r="D29220" s="1">
        <v>42527.660775462966</v>
      </c>
      <c r="E29220">
        <v>4400</v>
      </c>
      <c r="F29220">
        <v>17343</v>
      </c>
    </row>
    <row r="29221" spans="1:8" x14ac:dyDescent="0.2">
      <c r="A29221">
        <v>7.39826625546752E+17</v>
      </c>
      <c r="B29221" t="s">
        <v>58964</v>
      </c>
      <c r="C29221" t="s">
        <v>58965</v>
      </c>
      <c r="D29221" s="1">
        <v>42527.687349537038</v>
      </c>
      <c r="E29221">
        <v>12427</v>
      </c>
      <c r="F29221">
        <v>31608</v>
      </c>
      <c r="H29221" t="s">
        <v>390</v>
      </c>
    </row>
    <row r="29222" spans="1:8" x14ac:dyDescent="0.2">
      <c r="A29222">
        <v>7.3985712332933504E+17</v>
      </c>
      <c r="B29222" t="s">
        <v>58966</v>
      </c>
      <c r="C29222" t="s">
        <v>58967</v>
      </c>
      <c r="D29222" s="1">
        <v>42527.771504629629</v>
      </c>
      <c r="E29222">
        <v>3940</v>
      </c>
      <c r="F29222">
        <v>9953</v>
      </c>
    </row>
    <row r="29223" spans="1:8" x14ac:dyDescent="0.2">
      <c r="A29223">
        <v>7.3993409069099802E+17</v>
      </c>
      <c r="B29223" t="s">
        <v>58968</v>
      </c>
      <c r="C29223" t="s">
        <v>58969</v>
      </c>
      <c r="D29223" s="1">
        <v>42527.983900462961</v>
      </c>
      <c r="E29223">
        <v>4984</v>
      </c>
      <c r="F29223">
        <v>11184</v>
      </c>
    </row>
    <row r="29224" spans="1:8" x14ac:dyDescent="0.2">
      <c r="A29224">
        <v>7.3999811091567795E+17</v>
      </c>
      <c r="B29224" t="s">
        <v>58970</v>
      </c>
      <c r="C29224" t="s">
        <v>58971</v>
      </c>
      <c r="D29224" s="1">
        <v>42528.160555555558</v>
      </c>
      <c r="E29224">
        <v>7387</v>
      </c>
      <c r="F29224">
        <v>18954</v>
      </c>
    </row>
    <row r="29225" spans="1:8" x14ac:dyDescent="0.2">
      <c r="A29225">
        <v>7.4000564222886195E+17</v>
      </c>
      <c r="B29225" t="s">
        <v>58972</v>
      </c>
      <c r="C29225" t="s">
        <v>58973</v>
      </c>
      <c r="D29225" s="1">
        <v>42528.181342592594</v>
      </c>
      <c r="E29225">
        <v>6761</v>
      </c>
      <c r="F29225">
        <v>18525</v>
      </c>
    </row>
    <row r="29226" spans="1:8" x14ac:dyDescent="0.2">
      <c r="A29226">
        <v>7.4031374882550502E+17</v>
      </c>
      <c r="B29226" t="s">
        <v>58974</v>
      </c>
      <c r="C29226" t="s">
        <v>58975</v>
      </c>
      <c r="D29226" s="1">
        <v>42529.031550925924</v>
      </c>
      <c r="E29226">
        <v>4292</v>
      </c>
      <c r="F29226">
        <v>11774</v>
      </c>
      <c r="H29226" t="s">
        <v>390</v>
      </c>
    </row>
    <row r="29227" spans="1:8" x14ac:dyDescent="0.2">
      <c r="A29227">
        <v>7.4033066037261901E+17</v>
      </c>
      <c r="B29227" t="s">
        <v>58976</v>
      </c>
      <c r="C29227" t="s">
        <v>58977</v>
      </c>
      <c r="D29227" s="1">
        <v>42529.078217592592</v>
      </c>
      <c r="E29227">
        <v>2198</v>
      </c>
      <c r="F29227">
        <v>7809</v>
      </c>
      <c r="G29227" t="s">
        <v>89</v>
      </c>
    </row>
    <row r="29228" spans="1:8" x14ac:dyDescent="0.2">
      <c r="A29228">
        <v>7.4034300907463398E+17</v>
      </c>
      <c r="B29228" t="s">
        <v>58978</v>
      </c>
      <c r="C29228" t="s">
        <v>58979</v>
      </c>
      <c r="D29228" s="1">
        <v>42529.112291666665</v>
      </c>
      <c r="E29228">
        <v>3809</v>
      </c>
      <c r="F29228">
        <v>14459</v>
      </c>
    </row>
    <row r="29229" spans="1:8" x14ac:dyDescent="0.2">
      <c r="A29229">
        <v>7.4038095372242099E+17</v>
      </c>
      <c r="B29229" t="s">
        <v>58980</v>
      </c>
      <c r="C29229" t="s">
        <v>58981</v>
      </c>
      <c r="D29229" s="1">
        <v>42529.217002314814</v>
      </c>
      <c r="E29229">
        <v>2620</v>
      </c>
      <c r="F29229">
        <v>8917</v>
      </c>
      <c r="H29229" t="s">
        <v>390</v>
      </c>
    </row>
    <row r="29230" spans="1:8" x14ac:dyDescent="0.2">
      <c r="A29230">
        <v>7.4038328160303898E+17</v>
      </c>
      <c r="B29230" t="s">
        <v>58982</v>
      </c>
      <c r="C29230" t="s">
        <v>58983</v>
      </c>
      <c r="D29230" s="1">
        <v>42529.223425925928</v>
      </c>
      <c r="E29230">
        <v>3050</v>
      </c>
      <c r="F29230">
        <v>9974</v>
      </c>
      <c r="H29230" t="s">
        <v>390</v>
      </c>
    </row>
    <row r="29231" spans="1:8" x14ac:dyDescent="0.2">
      <c r="A29231">
        <v>7.4038587208912E+17</v>
      </c>
      <c r="B29231" t="s">
        <v>58984</v>
      </c>
      <c r="C29231" t="s">
        <v>58985</v>
      </c>
      <c r="D29231" s="1">
        <v>42529.230578703704</v>
      </c>
      <c r="E29231">
        <v>2599</v>
      </c>
      <c r="F29231">
        <v>8819</v>
      </c>
      <c r="H29231" t="s">
        <v>390</v>
      </c>
    </row>
    <row r="29232" spans="1:8" x14ac:dyDescent="0.2">
      <c r="A29232">
        <v>7.4038778071974694E+17</v>
      </c>
      <c r="B29232" t="s">
        <v>58986</v>
      </c>
      <c r="C29232" t="s">
        <v>58987</v>
      </c>
      <c r="D29232" s="1">
        <v>42529.235844907409</v>
      </c>
      <c r="E29232">
        <v>2540</v>
      </c>
      <c r="F29232">
        <v>8437</v>
      </c>
      <c r="H29232" t="s">
        <v>390</v>
      </c>
    </row>
    <row r="29233" spans="1:8" x14ac:dyDescent="0.2">
      <c r="A29233">
        <v>7.4039276566262899E+17</v>
      </c>
      <c r="B29233" t="s">
        <v>58988</v>
      </c>
      <c r="C29233" t="s">
        <v>58989</v>
      </c>
      <c r="D29233" s="1">
        <v>42529.249594907407</v>
      </c>
      <c r="E29233">
        <v>3270</v>
      </c>
      <c r="F29233">
        <v>10394</v>
      </c>
      <c r="H29233" t="s">
        <v>390</v>
      </c>
    </row>
    <row r="29234" spans="1:8" x14ac:dyDescent="0.2">
      <c r="A29234">
        <v>7.4050950781459994E+17</v>
      </c>
      <c r="B29234" t="s">
        <v>58990</v>
      </c>
      <c r="C29234" t="s">
        <v>58991</v>
      </c>
      <c r="D29234" s="1">
        <v>42529.571747685186</v>
      </c>
      <c r="E29234">
        <v>3835</v>
      </c>
      <c r="F29234">
        <v>12059</v>
      </c>
      <c r="G29234" t="s">
        <v>215</v>
      </c>
    </row>
    <row r="29235" spans="1:8" x14ac:dyDescent="0.2">
      <c r="A29235">
        <v>7.4051007267832602E+17</v>
      </c>
      <c r="B29235" t="s">
        <v>58992</v>
      </c>
      <c r="C29235" t="s">
        <v>58993</v>
      </c>
      <c r="D29235" s="1">
        <v>42529.573298611111</v>
      </c>
      <c r="E29235">
        <v>2520</v>
      </c>
      <c r="F29235">
        <v>6179</v>
      </c>
      <c r="G29235" t="s">
        <v>215</v>
      </c>
    </row>
    <row r="29236" spans="1:8" x14ac:dyDescent="0.2">
      <c r="A29236">
        <v>7.4051174650336397E+17</v>
      </c>
      <c r="B29236" t="s">
        <v>58994</v>
      </c>
      <c r="C29236" t="s">
        <v>58995</v>
      </c>
      <c r="D29236" s="1">
        <v>42529.577928240738</v>
      </c>
      <c r="E29236">
        <v>4208</v>
      </c>
      <c r="F29236">
        <v>16237</v>
      </c>
    </row>
    <row r="29237" spans="1:8" x14ac:dyDescent="0.2">
      <c r="A29237">
        <v>7.4051393957495104E+17</v>
      </c>
      <c r="B29237" t="s">
        <v>58996</v>
      </c>
      <c r="C29237" t="s">
        <v>58997</v>
      </c>
      <c r="D29237" s="1">
        <v>42529.583969907406</v>
      </c>
      <c r="E29237">
        <v>2831</v>
      </c>
      <c r="F29237">
        <v>8605</v>
      </c>
      <c r="G29237" t="s">
        <v>576</v>
      </c>
    </row>
    <row r="29238" spans="1:8" x14ac:dyDescent="0.2">
      <c r="A29238">
        <v>7.4051595245495898E+17</v>
      </c>
      <c r="B29238" t="s">
        <v>58998</v>
      </c>
      <c r="C29238" t="s">
        <v>58999</v>
      </c>
      <c r="D29238" s="1">
        <v>42529.589525462965</v>
      </c>
      <c r="E29238">
        <v>2688</v>
      </c>
      <c r="F29238">
        <v>8740</v>
      </c>
      <c r="G29238" t="s">
        <v>89</v>
      </c>
    </row>
    <row r="29239" spans="1:8" x14ac:dyDescent="0.2">
      <c r="A29239">
        <v>7.4051629629145894E+17</v>
      </c>
      <c r="B29239" t="s">
        <v>59000</v>
      </c>
      <c r="C29239" t="s">
        <v>59001</v>
      </c>
      <c r="D29239" s="1">
        <v>42529.590474537035</v>
      </c>
      <c r="E29239">
        <v>2326</v>
      </c>
      <c r="F29239">
        <v>7764</v>
      </c>
      <c r="G29239" t="s">
        <v>89</v>
      </c>
    </row>
    <row r="29240" spans="1:8" x14ac:dyDescent="0.2">
      <c r="A29240">
        <v>7.4051669303063706E+17</v>
      </c>
      <c r="B29240" t="s">
        <v>59002</v>
      </c>
      <c r="C29240" t="s">
        <v>59003</v>
      </c>
      <c r="D29240" s="1">
        <v>42529.591574074075</v>
      </c>
      <c r="E29240">
        <v>1418</v>
      </c>
      <c r="F29240">
        <v>5906</v>
      </c>
      <c r="G29240" t="s">
        <v>487</v>
      </c>
    </row>
    <row r="29241" spans="1:8" x14ac:dyDescent="0.2">
      <c r="A29241">
        <v>7.4051714411547802E+17</v>
      </c>
      <c r="B29241" t="s">
        <v>59004</v>
      </c>
      <c r="C29241" t="s">
        <v>59005</v>
      </c>
      <c r="D29241" s="1">
        <v>42529.592812499999</v>
      </c>
      <c r="E29241">
        <v>1326</v>
      </c>
      <c r="F29241">
        <v>6016</v>
      </c>
      <c r="G29241" t="s">
        <v>215</v>
      </c>
    </row>
    <row r="29242" spans="1:8" x14ac:dyDescent="0.2">
      <c r="A29242">
        <v>7.4051736655196902E+17</v>
      </c>
      <c r="B29242" t="s">
        <v>59006</v>
      </c>
      <c r="C29242" t="s">
        <v>59007</v>
      </c>
      <c r="D29242" s="1">
        <v>42529.593425925923</v>
      </c>
      <c r="E29242">
        <v>3884</v>
      </c>
      <c r="F29242">
        <v>11068</v>
      </c>
      <c r="G29242" t="s">
        <v>89</v>
      </c>
    </row>
    <row r="29243" spans="1:8" x14ac:dyDescent="0.2">
      <c r="A29243">
        <v>7.4052489110819994E+17</v>
      </c>
      <c r="B29243" t="s">
        <v>59008</v>
      </c>
      <c r="C29243" t="s">
        <v>59009</v>
      </c>
      <c r="D29243" s="1">
        <v>42529.614189814813</v>
      </c>
      <c r="E29243">
        <v>3251</v>
      </c>
      <c r="F29243">
        <v>9102</v>
      </c>
      <c r="G29243" t="s">
        <v>59010</v>
      </c>
    </row>
    <row r="29244" spans="1:8" x14ac:dyDescent="0.2">
      <c r="A29244">
        <v>7.4064141333590797E+17</v>
      </c>
      <c r="B29244" t="s">
        <v>59011</v>
      </c>
      <c r="C29244" t="s">
        <v>59012</v>
      </c>
      <c r="D29244" s="1">
        <v>42529.935740740744</v>
      </c>
      <c r="E29244">
        <v>6267</v>
      </c>
      <c r="F29244">
        <v>15761</v>
      </c>
      <c r="H29244" t="s">
        <v>616</v>
      </c>
    </row>
    <row r="29245" spans="1:8" x14ac:dyDescent="0.2">
      <c r="A29245">
        <v>7.4070723496811302E+17</v>
      </c>
      <c r="B29245" t="s">
        <v>59013</v>
      </c>
      <c r="C29245" t="s">
        <v>59014</v>
      </c>
      <c r="D29245" s="1">
        <v>42530.117372685185</v>
      </c>
      <c r="E29245">
        <v>1680</v>
      </c>
      <c r="F29245">
        <v>6256</v>
      </c>
      <c r="G29245" t="s">
        <v>215</v>
      </c>
    </row>
    <row r="29246" spans="1:8" x14ac:dyDescent="0.2">
      <c r="A29246">
        <v>7.4070732559027405E+17</v>
      </c>
      <c r="B29246" t="s">
        <v>59015</v>
      </c>
      <c r="C29246" t="s">
        <v>59016</v>
      </c>
      <c r="D29246" s="1">
        <v>42530.117615740739</v>
      </c>
      <c r="E29246">
        <v>1477</v>
      </c>
      <c r="F29246">
        <v>6836</v>
      </c>
      <c r="G29246" t="s">
        <v>215</v>
      </c>
    </row>
    <row r="29247" spans="1:8" x14ac:dyDescent="0.2">
      <c r="A29247">
        <v>7.4070867369407603E+17</v>
      </c>
      <c r="B29247" t="s">
        <v>59017</v>
      </c>
      <c r="C29247" t="s">
        <v>59018</v>
      </c>
      <c r="D29247" s="1">
        <v>42530.121342592596</v>
      </c>
      <c r="E29247">
        <v>4906</v>
      </c>
      <c r="F29247">
        <v>18251</v>
      </c>
    </row>
    <row r="29248" spans="1:8" x14ac:dyDescent="0.2">
      <c r="A29248">
        <v>7.4070923592797696E+17</v>
      </c>
      <c r="B29248" t="s">
        <v>59019</v>
      </c>
      <c r="C29248" t="s">
        <v>59020</v>
      </c>
      <c r="D29248" s="1">
        <v>42530.122893518521</v>
      </c>
      <c r="E29248">
        <v>2479</v>
      </c>
      <c r="F29248">
        <v>9375</v>
      </c>
      <c r="G29248" t="s">
        <v>59021</v>
      </c>
    </row>
    <row r="29249" spans="1:8" x14ac:dyDescent="0.2">
      <c r="A29249">
        <v>7.4071001113602803E+17</v>
      </c>
      <c r="B29249" t="s">
        <v>59022</v>
      </c>
      <c r="C29249" t="s">
        <v>59023</v>
      </c>
      <c r="D29249" s="1">
        <v>42530.125034722223</v>
      </c>
      <c r="E29249">
        <v>3461</v>
      </c>
      <c r="F29249">
        <v>10895</v>
      </c>
      <c r="G29249" t="s">
        <v>576</v>
      </c>
    </row>
    <row r="29250" spans="1:8" x14ac:dyDescent="0.2">
      <c r="A29250">
        <v>7.40721589709328E+17</v>
      </c>
      <c r="B29250" t="s">
        <v>59024</v>
      </c>
      <c r="C29250" t="s">
        <v>59025</v>
      </c>
      <c r="D29250" s="1">
        <v>42530.15697916667</v>
      </c>
      <c r="E29250">
        <v>6006</v>
      </c>
      <c r="F29250">
        <v>20406</v>
      </c>
    </row>
    <row r="29251" spans="1:8" x14ac:dyDescent="0.2">
      <c r="A29251">
        <v>7.4072243606535296E+17</v>
      </c>
      <c r="B29251" t="s">
        <v>59026</v>
      </c>
      <c r="C29251" t="s">
        <v>59027</v>
      </c>
      <c r="D29251" s="1">
        <v>42530.159317129626</v>
      </c>
      <c r="E29251">
        <v>2543</v>
      </c>
      <c r="F29251">
        <v>8515</v>
      </c>
      <c r="G29251" t="e">
        <f>_xlfn.SINGLE( _xlfn.SINGLE( _xlfn.SINGLE(SenatorJeffSessions)))</f>
        <v>#NAME?</v>
      </c>
    </row>
    <row r="29252" spans="1:8" x14ac:dyDescent="0.2">
      <c r="A29252">
        <v>7.4087909214118195E+17</v>
      </c>
      <c r="B29252" t="s">
        <v>59028</v>
      </c>
      <c r="C29252" t="s">
        <v>59029</v>
      </c>
      <c r="D29252" s="1">
        <v>42530.591608796298</v>
      </c>
      <c r="E29252">
        <v>8054</v>
      </c>
      <c r="F29252">
        <v>28344</v>
      </c>
    </row>
    <row r="29253" spans="1:8" x14ac:dyDescent="0.2">
      <c r="A29253">
        <v>7.40883494117728E+17</v>
      </c>
      <c r="B29253" t="s">
        <v>59030</v>
      </c>
      <c r="C29253" t="s">
        <v>59031</v>
      </c>
      <c r="D29253" s="1">
        <v>42530.603750000002</v>
      </c>
      <c r="E29253">
        <v>10087</v>
      </c>
      <c r="F29253">
        <v>28907</v>
      </c>
    </row>
    <row r="29254" spans="1:8" x14ac:dyDescent="0.2">
      <c r="A29254">
        <v>7.4097231719135206E+17</v>
      </c>
      <c r="B29254" t="s">
        <v>59032</v>
      </c>
      <c r="C29254" t="s">
        <v>59033</v>
      </c>
      <c r="D29254" s="1">
        <v>42530.848854166667</v>
      </c>
      <c r="E29254">
        <v>30002</v>
      </c>
      <c r="F29254">
        <v>72429</v>
      </c>
    </row>
    <row r="29255" spans="1:8" x14ac:dyDescent="0.2">
      <c r="A29255">
        <v>7.4098853846494797E+17</v>
      </c>
      <c r="B29255" t="s">
        <v>59034</v>
      </c>
      <c r="C29255" t="s">
        <v>59035</v>
      </c>
      <c r="D29255" s="1">
        <v>42530.893622685187</v>
      </c>
      <c r="E29255">
        <v>4155</v>
      </c>
      <c r="F29255">
        <v>12908</v>
      </c>
    </row>
    <row r="29256" spans="1:8" x14ac:dyDescent="0.2">
      <c r="A29256">
        <v>7.4100709194755597E+17</v>
      </c>
      <c r="B29256" t="s">
        <v>59036</v>
      </c>
      <c r="C29256" t="s">
        <v>59037</v>
      </c>
      <c r="D29256" s="1">
        <v>42530.944814814815</v>
      </c>
      <c r="E29256">
        <v>138492</v>
      </c>
      <c r="F29256">
        <v>258956</v>
      </c>
    </row>
    <row r="29257" spans="1:8" x14ac:dyDescent="0.2">
      <c r="A29257">
        <v>7.4101581196022899E+17</v>
      </c>
      <c r="B29257" t="s">
        <v>59038</v>
      </c>
      <c r="C29257" t="s">
        <v>59039</v>
      </c>
      <c r="D29257" s="1">
        <v>42530.968877314815</v>
      </c>
      <c r="E29257">
        <v>6443</v>
      </c>
      <c r="F29257">
        <v>18837</v>
      </c>
    </row>
    <row r="29258" spans="1:8" x14ac:dyDescent="0.2">
      <c r="A29258">
        <v>7.4109489966409306E+17</v>
      </c>
      <c r="B29258" t="s">
        <v>59040</v>
      </c>
      <c r="C29258" t="s">
        <v>59041</v>
      </c>
      <c r="D29258" s="1">
        <v>42531.187118055554</v>
      </c>
      <c r="E29258">
        <v>2802</v>
      </c>
      <c r="F29258">
        <v>7411</v>
      </c>
      <c r="H29258" t="s">
        <v>390</v>
      </c>
    </row>
    <row r="29259" spans="1:8" x14ac:dyDescent="0.2">
      <c r="A29259">
        <v>7.4109531260181197E+17</v>
      </c>
      <c r="B29259" t="s">
        <v>59042</v>
      </c>
      <c r="C29259" t="s">
        <v>59043</v>
      </c>
      <c r="D29259" s="1">
        <v>42531.188263888886</v>
      </c>
      <c r="E29259">
        <v>6034</v>
      </c>
      <c r="F29259">
        <v>16736</v>
      </c>
      <c r="G29259" t="s">
        <v>215</v>
      </c>
    </row>
    <row r="29260" spans="1:8" x14ac:dyDescent="0.2">
      <c r="A29260">
        <v>7.4124044990666304E+17</v>
      </c>
      <c r="B29260" t="s">
        <v>59044</v>
      </c>
      <c r="C29260" t="s">
        <v>59045</v>
      </c>
      <c r="D29260" s="1">
        <v>42531.588761574072</v>
      </c>
      <c r="E29260">
        <v>7991</v>
      </c>
      <c r="F29260">
        <v>24999</v>
      </c>
    </row>
    <row r="29261" spans="1:8" x14ac:dyDescent="0.2">
      <c r="A29261">
        <v>7.4124351982262605E+17</v>
      </c>
      <c r="B29261" t="s">
        <v>59046</v>
      </c>
      <c r="C29261" t="s">
        <v>59047</v>
      </c>
      <c r="D29261" s="1">
        <v>42531.597233796296</v>
      </c>
      <c r="E29261">
        <v>11812</v>
      </c>
      <c r="F29261">
        <v>24390</v>
      </c>
      <c r="G29261" t="s">
        <v>576</v>
      </c>
    </row>
    <row r="29262" spans="1:8" x14ac:dyDescent="0.2">
      <c r="A29262">
        <v>7.4124449312761805E+17</v>
      </c>
      <c r="B29262" t="s">
        <v>59048</v>
      </c>
      <c r="C29262" t="s">
        <v>59049</v>
      </c>
      <c r="D29262" s="1">
        <v>42531.599918981483</v>
      </c>
      <c r="E29262">
        <v>2900</v>
      </c>
      <c r="F29262">
        <v>9493</v>
      </c>
      <c r="G29262" t="s">
        <v>89</v>
      </c>
      <c r="H29262" t="s">
        <v>390</v>
      </c>
    </row>
    <row r="29263" spans="1:8" x14ac:dyDescent="0.2">
      <c r="A29263">
        <v>7.4125703172262195E+17</v>
      </c>
      <c r="B29263" t="s">
        <v>59050</v>
      </c>
      <c r="C29263" t="s">
        <v>59051</v>
      </c>
      <c r="D29263" s="1">
        <v>42531.634513888886</v>
      </c>
      <c r="E29263">
        <v>2699</v>
      </c>
      <c r="F29263">
        <v>7396</v>
      </c>
    </row>
    <row r="29264" spans="1:8" x14ac:dyDescent="0.2">
      <c r="A29264">
        <v>7.4128639120050496E+17</v>
      </c>
      <c r="B29264" t="s">
        <v>59052</v>
      </c>
      <c r="C29264" t="s">
        <v>59053</v>
      </c>
      <c r="D29264" s="1">
        <v>42531.715532407405</v>
      </c>
      <c r="E29264">
        <v>4381</v>
      </c>
      <c r="F29264">
        <v>15988</v>
      </c>
    </row>
    <row r="29265" spans="1:8" x14ac:dyDescent="0.2">
      <c r="A29265">
        <v>7.4129291289443098E+17</v>
      </c>
      <c r="B29265" t="s">
        <v>59054</v>
      </c>
      <c r="C29265" t="s">
        <v>59055</v>
      </c>
      <c r="D29265" s="1">
        <v>42531.733530092592</v>
      </c>
      <c r="E29265">
        <v>3394</v>
      </c>
      <c r="F29265">
        <v>8715</v>
      </c>
    </row>
    <row r="29266" spans="1:8" x14ac:dyDescent="0.2">
      <c r="A29266">
        <v>7.4129785516871603E+17</v>
      </c>
      <c r="B29266" t="s">
        <v>59056</v>
      </c>
      <c r="C29266" t="s">
        <v>59057</v>
      </c>
      <c r="D29266" s="1">
        <v>42531.747164351851</v>
      </c>
      <c r="E29266">
        <v>2175</v>
      </c>
      <c r="F29266">
        <v>9257</v>
      </c>
    </row>
    <row r="29267" spans="1:8" x14ac:dyDescent="0.2">
      <c r="A29267">
        <v>7.4130195432490995E+17</v>
      </c>
      <c r="B29267" t="s">
        <v>59058</v>
      </c>
      <c r="C29267" t="s">
        <v>59059</v>
      </c>
      <c r="D29267" s="1">
        <v>42531.758483796293</v>
      </c>
      <c r="E29267">
        <v>8004</v>
      </c>
      <c r="F29267">
        <v>15494</v>
      </c>
      <c r="H29267" t="s">
        <v>390</v>
      </c>
    </row>
    <row r="29268" spans="1:8" x14ac:dyDescent="0.2">
      <c r="A29268">
        <v>7.4131127281847501E+17</v>
      </c>
      <c r="B29268" t="s">
        <v>59060</v>
      </c>
      <c r="C29268" t="s">
        <v>59061</v>
      </c>
      <c r="D29268" s="1">
        <v>42531.784189814818</v>
      </c>
      <c r="E29268">
        <v>21353</v>
      </c>
      <c r="F29268">
        <v>38096</v>
      </c>
    </row>
    <row r="29269" spans="1:8" x14ac:dyDescent="0.2">
      <c r="A29269">
        <v>7.4135102827308595E+17</v>
      </c>
      <c r="B29269" t="s">
        <v>59062</v>
      </c>
      <c r="C29269" t="s">
        <v>59063</v>
      </c>
      <c r="D29269" s="1">
        <v>42531.893900462965</v>
      </c>
      <c r="E29269">
        <v>9135</v>
      </c>
      <c r="F29269">
        <v>18250</v>
      </c>
      <c r="H29269" t="s">
        <v>616</v>
      </c>
    </row>
    <row r="29270" spans="1:8" x14ac:dyDescent="0.2">
      <c r="A29270">
        <v>7.4136926352566195E+17</v>
      </c>
      <c r="B29270" t="s">
        <v>59064</v>
      </c>
      <c r="C29270" t="s">
        <v>59065</v>
      </c>
      <c r="D29270" s="1">
        <v>42531.944224537037</v>
      </c>
      <c r="E29270">
        <v>2020</v>
      </c>
      <c r="F29270">
        <v>7581</v>
      </c>
      <c r="H29270" t="s">
        <v>390</v>
      </c>
    </row>
    <row r="29271" spans="1:8" x14ac:dyDescent="0.2">
      <c r="A29271">
        <v>7.4138057931309798E+17</v>
      </c>
      <c r="B29271" t="s">
        <v>59066</v>
      </c>
      <c r="C29271" t="s">
        <v>59067</v>
      </c>
      <c r="D29271" s="1">
        <v>42531.975439814814</v>
      </c>
      <c r="E29271">
        <v>3654</v>
      </c>
      <c r="F29271">
        <v>12611</v>
      </c>
      <c r="G29271" t="s">
        <v>89</v>
      </c>
      <c r="H29271" t="s">
        <v>616</v>
      </c>
    </row>
    <row r="29272" spans="1:8" x14ac:dyDescent="0.2">
      <c r="A29272">
        <v>7.4148780957643904E+17</v>
      </c>
      <c r="B29272" t="s">
        <v>59068</v>
      </c>
      <c r="C29272" t="s">
        <v>59069</v>
      </c>
      <c r="D29272" s="1">
        <v>42532.27134259259</v>
      </c>
      <c r="E29272">
        <v>3577</v>
      </c>
      <c r="F29272">
        <v>12131</v>
      </c>
      <c r="H29272" t="s">
        <v>390</v>
      </c>
    </row>
    <row r="29273" spans="1:8" x14ac:dyDescent="0.2">
      <c r="A29273">
        <v>7.4159038150308595E+17</v>
      </c>
      <c r="B29273" t="s">
        <v>59070</v>
      </c>
      <c r="C29273" t="s">
        <v>59071</v>
      </c>
      <c r="D29273" s="1">
        <v>42532.554386574076</v>
      </c>
      <c r="E29273">
        <v>9330</v>
      </c>
      <c r="F29273">
        <v>29119</v>
      </c>
    </row>
    <row r="29274" spans="1:8" x14ac:dyDescent="0.2">
      <c r="A29274">
        <v>7.4160098125165696E+17</v>
      </c>
      <c r="B29274" t="s">
        <v>59072</v>
      </c>
      <c r="C29274" t="s">
        <v>59073</v>
      </c>
      <c r="D29274" s="1">
        <v>42532.583634259259</v>
      </c>
      <c r="E29274">
        <v>8083</v>
      </c>
      <c r="F29274">
        <v>24251</v>
      </c>
    </row>
    <row r="29275" spans="1:8" x14ac:dyDescent="0.2">
      <c r="A29275">
        <v>7.4164574088430298E+17</v>
      </c>
      <c r="B29275" t="s">
        <v>59074</v>
      </c>
      <c r="C29275" t="s">
        <v>59075</v>
      </c>
      <c r="D29275" s="1">
        <v>42532.707152777781</v>
      </c>
      <c r="E29275">
        <v>4447</v>
      </c>
      <c r="F29275">
        <v>17422</v>
      </c>
      <c r="H29275" t="s">
        <v>390</v>
      </c>
    </row>
    <row r="29276" spans="1:8" x14ac:dyDescent="0.2">
      <c r="A29276">
        <v>7.4169681419427405E+17</v>
      </c>
      <c r="B29276" t="s">
        <v>59076</v>
      </c>
      <c r="C29276" t="s">
        <v>59077</v>
      </c>
      <c r="D29276" s="1">
        <v>42532.848090277781</v>
      </c>
      <c r="E29276">
        <v>4391</v>
      </c>
      <c r="F29276">
        <v>14599</v>
      </c>
      <c r="G29276" t="s">
        <v>89</v>
      </c>
    </row>
    <row r="29277" spans="1:8" x14ac:dyDescent="0.2">
      <c r="A29277">
        <v>7.4174425865538701E+17</v>
      </c>
      <c r="B29277" t="s">
        <v>59078</v>
      </c>
      <c r="C29277" t="s">
        <v>59079</v>
      </c>
      <c r="D29277" s="1">
        <v>42532.979004629633</v>
      </c>
      <c r="E29277">
        <v>2936</v>
      </c>
      <c r="F29277">
        <v>9669</v>
      </c>
      <c r="H29277" t="s">
        <v>616</v>
      </c>
    </row>
    <row r="29278" spans="1:8" x14ac:dyDescent="0.2">
      <c r="A29278">
        <v>7.4174491820550106E+17</v>
      </c>
      <c r="B29278" t="s">
        <v>59080</v>
      </c>
      <c r="C29278" t="s">
        <v>59081</v>
      </c>
      <c r="D29278" s="1">
        <v>42532.980833333335</v>
      </c>
      <c r="E29278">
        <v>5358</v>
      </c>
      <c r="F29278">
        <v>15721</v>
      </c>
      <c r="H29278" t="s">
        <v>390</v>
      </c>
    </row>
    <row r="29279" spans="1:8" x14ac:dyDescent="0.2">
      <c r="A29279">
        <v>7.4175454800445798E+17</v>
      </c>
      <c r="B29279" t="s">
        <v>59082</v>
      </c>
      <c r="C29279" t="s">
        <v>59083</v>
      </c>
      <c r="D29279" s="1">
        <v>42533.007407407407</v>
      </c>
      <c r="E29279">
        <v>3433</v>
      </c>
      <c r="F29279">
        <v>12388</v>
      </c>
      <c r="H29279" t="s">
        <v>390</v>
      </c>
    </row>
    <row r="29280" spans="1:8" x14ac:dyDescent="0.2">
      <c r="A29280">
        <v>7.4176089677566298E+17</v>
      </c>
      <c r="B29280" t="s">
        <v>59084</v>
      </c>
      <c r="C29280" t="s">
        <v>59085</v>
      </c>
      <c r="D29280" s="1">
        <v>42533.024918981479</v>
      </c>
      <c r="E29280">
        <v>2170</v>
      </c>
      <c r="F29280">
        <v>6882</v>
      </c>
      <c r="H29280" t="s">
        <v>616</v>
      </c>
    </row>
    <row r="29281" spans="1:8" x14ac:dyDescent="0.2">
      <c r="A29281">
        <v>7.4176091104468506E+17</v>
      </c>
      <c r="B29281" t="s">
        <v>59086</v>
      </c>
      <c r="C29281" t="s">
        <v>59087</v>
      </c>
      <c r="D29281" s="1">
        <v>42533.024965277778</v>
      </c>
      <c r="E29281">
        <v>7733</v>
      </c>
      <c r="F29281">
        <v>20423</v>
      </c>
    </row>
    <row r="29282" spans="1:8" x14ac:dyDescent="0.2">
      <c r="A29282">
        <v>7.4177406736840205E+17</v>
      </c>
      <c r="B29282" t="s">
        <v>59088</v>
      </c>
      <c r="C29282" t="s">
        <v>59089</v>
      </c>
      <c r="D29282" s="1">
        <v>42533.061261574076</v>
      </c>
      <c r="E29282">
        <v>10251</v>
      </c>
      <c r="F29282">
        <v>31401</v>
      </c>
    </row>
    <row r="29283" spans="1:8" x14ac:dyDescent="0.2">
      <c r="A29283">
        <v>7.4196511196807501E+17</v>
      </c>
      <c r="B29283" t="s">
        <v>59090</v>
      </c>
      <c r="C29283" t="s">
        <v>59091</v>
      </c>
      <c r="D29283" s="1">
        <v>42533.588449074072</v>
      </c>
      <c r="E29283">
        <v>7543</v>
      </c>
      <c r="F29283">
        <v>22383</v>
      </c>
    </row>
    <row r="29284" spans="1:8" x14ac:dyDescent="0.2">
      <c r="A29284">
        <v>7.4198837117469901E+17</v>
      </c>
      <c r="B29284" t="s">
        <v>59092</v>
      </c>
      <c r="C29284" t="s">
        <v>59093</v>
      </c>
      <c r="D29284" s="1">
        <v>42533.652627314812</v>
      </c>
      <c r="E29284">
        <v>6300</v>
      </c>
      <c r="F29284">
        <v>23520</v>
      </c>
    </row>
    <row r="29285" spans="1:8" x14ac:dyDescent="0.2">
      <c r="A29285">
        <v>7.4201996194679104E+17</v>
      </c>
      <c r="B29285" t="s">
        <v>59094</v>
      </c>
      <c r="C29285" t="s">
        <v>59095</v>
      </c>
      <c r="D29285" s="1">
        <v>42533.739803240744</v>
      </c>
      <c r="E29285">
        <v>24609</v>
      </c>
      <c r="F29285">
        <v>68059</v>
      </c>
    </row>
    <row r="29286" spans="1:8" x14ac:dyDescent="0.2">
      <c r="A29286">
        <v>7.4203454923276595E+17</v>
      </c>
      <c r="B29286" t="s">
        <v>59096</v>
      </c>
      <c r="C29286" t="s">
        <v>59097</v>
      </c>
      <c r="D29286" s="1">
        <v>42533.780057870368</v>
      </c>
      <c r="E29286">
        <v>22460</v>
      </c>
      <c r="F29286">
        <v>62735</v>
      </c>
    </row>
    <row r="29287" spans="1:8" x14ac:dyDescent="0.2">
      <c r="A29287">
        <v>7.4205335418929894E+17</v>
      </c>
      <c r="B29287" t="s">
        <v>59098</v>
      </c>
      <c r="C29287" t="s">
        <v>59099</v>
      </c>
      <c r="D29287" s="1">
        <v>42533.831944444442</v>
      </c>
      <c r="E29287">
        <v>32422</v>
      </c>
      <c r="F29287">
        <v>78713</v>
      </c>
    </row>
    <row r="29288" spans="1:8" x14ac:dyDescent="0.2">
      <c r="A29288">
        <v>7.4206699676703104E+17</v>
      </c>
      <c r="B29288" t="s">
        <v>59100</v>
      </c>
      <c r="C29288" t="s">
        <v>59101</v>
      </c>
      <c r="D29288" s="1">
        <v>42533.86959490741</v>
      </c>
      <c r="E29288">
        <v>13518</v>
      </c>
      <c r="F29288">
        <v>29044</v>
      </c>
    </row>
    <row r="29289" spans="1:8" x14ac:dyDescent="0.2">
      <c r="A29289">
        <v>7.4206963465283494E+17</v>
      </c>
      <c r="B29289" t="s">
        <v>59102</v>
      </c>
      <c r="C29289" t="s">
        <v>59103</v>
      </c>
      <c r="D29289" s="1">
        <v>42533.876875000002</v>
      </c>
      <c r="E29289">
        <v>7808</v>
      </c>
      <c r="F29289">
        <v>26244</v>
      </c>
      <c r="G29289" t="s">
        <v>215</v>
      </c>
    </row>
    <row r="29290" spans="1:8" x14ac:dyDescent="0.2">
      <c r="A29290">
        <v>7.4209603320784397E+17</v>
      </c>
      <c r="B29290" t="s">
        <v>59104</v>
      </c>
      <c r="C29290" t="s">
        <v>59105</v>
      </c>
      <c r="D29290" s="1">
        <v>42533.94972222222</v>
      </c>
      <c r="E29290">
        <v>22967</v>
      </c>
      <c r="F29290">
        <v>61804</v>
      </c>
    </row>
    <row r="29291" spans="1:8" x14ac:dyDescent="0.2">
      <c r="A29291">
        <v>7.4237079885019904E+17</v>
      </c>
      <c r="B29291" t="s">
        <v>59106</v>
      </c>
      <c r="C29291" t="s">
        <v>59107</v>
      </c>
      <c r="D29291" s="1">
        <v>42534.707928240743</v>
      </c>
      <c r="E29291">
        <v>8017</v>
      </c>
      <c r="F29291">
        <v>27290</v>
      </c>
    </row>
    <row r="29292" spans="1:8" x14ac:dyDescent="0.2">
      <c r="A29292">
        <v>7.4237182086787802E+17</v>
      </c>
      <c r="B29292" t="s">
        <v>59108</v>
      </c>
      <c r="C29292" t="s">
        <v>59109</v>
      </c>
      <c r="D29292" s="1">
        <v>42534.710752314815</v>
      </c>
      <c r="E29292">
        <v>3781</v>
      </c>
      <c r="F29292">
        <v>14569</v>
      </c>
    </row>
    <row r="29293" spans="1:8" x14ac:dyDescent="0.2">
      <c r="A29293">
        <v>7.4237304214012301E+17</v>
      </c>
      <c r="B29293" t="s">
        <v>59110</v>
      </c>
      <c r="C29293" t="s">
        <v>59111</v>
      </c>
      <c r="D29293" s="1">
        <v>42534.714120370372</v>
      </c>
      <c r="E29293">
        <v>6651</v>
      </c>
      <c r="F29293">
        <v>22684</v>
      </c>
      <c r="G29293" t="s">
        <v>215</v>
      </c>
    </row>
    <row r="29294" spans="1:8" x14ac:dyDescent="0.2">
      <c r="A29294">
        <v>7.4241841504709005E+17</v>
      </c>
      <c r="B29294" t="s">
        <v>59112</v>
      </c>
      <c r="C29294" t="s">
        <v>59113</v>
      </c>
      <c r="D29294" s="1">
        <v>42534.839328703703</v>
      </c>
      <c r="E29294">
        <v>6252</v>
      </c>
      <c r="F29294">
        <v>19087</v>
      </c>
      <c r="G29294" t="s">
        <v>89</v>
      </c>
      <c r="H29294" t="s">
        <v>390</v>
      </c>
    </row>
    <row r="29295" spans="1:8" x14ac:dyDescent="0.2">
      <c r="A29295">
        <v>7.4243791473128602E+17</v>
      </c>
      <c r="B29295" t="s">
        <v>59114</v>
      </c>
      <c r="C29295" t="s">
        <v>59115</v>
      </c>
      <c r="D29295" s="1">
        <v>42534.893136574072</v>
      </c>
      <c r="E29295">
        <v>6426</v>
      </c>
      <c r="F29295">
        <v>14371</v>
      </c>
    </row>
    <row r="29296" spans="1:8" x14ac:dyDescent="0.2">
      <c r="A29296">
        <v>7.4245529705947494E+17</v>
      </c>
      <c r="B29296" t="s">
        <v>59116</v>
      </c>
      <c r="C29296" t="s">
        <v>59117</v>
      </c>
      <c r="D29296" s="1">
        <v>42534.941099537034</v>
      </c>
      <c r="E29296">
        <v>3323</v>
      </c>
      <c r="F29296">
        <v>9708</v>
      </c>
    </row>
    <row r="29297" spans="1:8" x14ac:dyDescent="0.2">
      <c r="A29297">
        <v>7.4245625483721498E+17</v>
      </c>
      <c r="B29297" t="s">
        <v>59118</v>
      </c>
      <c r="C29297" t="s">
        <v>59119</v>
      </c>
      <c r="D29297" s="1">
        <v>42534.943738425929</v>
      </c>
      <c r="E29297">
        <v>3749</v>
      </c>
      <c r="F29297">
        <v>10919</v>
      </c>
    </row>
    <row r="29298" spans="1:8" x14ac:dyDescent="0.2">
      <c r="A29298">
        <v>7.4246416848220096E+17</v>
      </c>
      <c r="B29298" t="s">
        <v>59120</v>
      </c>
      <c r="C29298" t="s">
        <v>59121</v>
      </c>
      <c r="D29298" s="1">
        <v>42534.965578703705</v>
      </c>
      <c r="E29298">
        <v>10799</v>
      </c>
      <c r="F29298">
        <v>32440</v>
      </c>
    </row>
    <row r="29299" spans="1:8" x14ac:dyDescent="0.2">
      <c r="A29299">
        <v>7.4246464787856102E+17</v>
      </c>
      <c r="B29299" t="s">
        <v>59122</v>
      </c>
      <c r="C29299" t="s">
        <v>59123</v>
      </c>
      <c r="D29299" s="1">
        <v>42534.966909722221</v>
      </c>
      <c r="E29299">
        <v>7890</v>
      </c>
      <c r="F29299">
        <v>16469</v>
      </c>
    </row>
    <row r="29300" spans="1:8" x14ac:dyDescent="0.2">
      <c r="A29300">
        <v>7.4246977856092902E+17</v>
      </c>
      <c r="B29300" t="s">
        <v>59124</v>
      </c>
      <c r="C29300" t="s">
        <v>59125</v>
      </c>
      <c r="D29300" s="1">
        <v>42534.981064814812</v>
      </c>
      <c r="E29300">
        <v>5909</v>
      </c>
      <c r="F29300">
        <v>12359</v>
      </c>
    </row>
    <row r="29301" spans="1:8" x14ac:dyDescent="0.2">
      <c r="A29301">
        <v>7.4247047682447706E+17</v>
      </c>
      <c r="B29301" t="s">
        <v>59126</v>
      </c>
      <c r="C29301" t="s">
        <v>59127</v>
      </c>
      <c r="D29301" s="1">
        <v>42534.982986111114</v>
      </c>
      <c r="E29301">
        <v>5106</v>
      </c>
      <c r="F29301">
        <v>12901</v>
      </c>
    </row>
    <row r="29302" spans="1:8" x14ac:dyDescent="0.2">
      <c r="A29302">
        <v>7.42512112614944E+17</v>
      </c>
      <c r="B29302" t="s">
        <v>59128</v>
      </c>
      <c r="C29302" t="s">
        <v>59129</v>
      </c>
      <c r="D29302" s="1">
        <v>42535.097881944443</v>
      </c>
      <c r="E29302">
        <v>3507</v>
      </c>
      <c r="F29302">
        <v>10415</v>
      </c>
      <c r="H29302" t="s">
        <v>390</v>
      </c>
    </row>
    <row r="29303" spans="1:8" x14ac:dyDescent="0.2">
      <c r="A29303">
        <v>7.4269478093365606E+17</v>
      </c>
      <c r="B29303" t="s">
        <v>59130</v>
      </c>
      <c r="C29303" t="s">
        <v>59131</v>
      </c>
      <c r="D29303" s="1">
        <v>42535.601956018516</v>
      </c>
      <c r="E29303">
        <v>12417</v>
      </c>
      <c r="F29303">
        <v>36704</v>
      </c>
    </row>
    <row r="29304" spans="1:8" x14ac:dyDescent="0.2">
      <c r="A29304">
        <v>7.4269514824131302E+17</v>
      </c>
      <c r="B29304" t="s">
        <v>59132</v>
      </c>
      <c r="C29304" t="s">
        <v>59133</v>
      </c>
      <c r="D29304" s="1">
        <v>42535.602962962963</v>
      </c>
      <c r="E29304">
        <v>16852</v>
      </c>
      <c r="F29304">
        <v>40290</v>
      </c>
    </row>
    <row r="29305" spans="1:8" x14ac:dyDescent="0.2">
      <c r="A29305">
        <v>7.4277157603945997E+17</v>
      </c>
      <c r="B29305" t="s">
        <v>59134</v>
      </c>
      <c r="C29305" t="s">
        <v>59135</v>
      </c>
      <c r="D29305" s="1">
        <v>42535.81386574074</v>
      </c>
      <c r="E29305">
        <v>30659</v>
      </c>
      <c r="F29305">
        <v>55655</v>
      </c>
    </row>
    <row r="29306" spans="1:8" x14ac:dyDescent="0.2">
      <c r="A29306">
        <v>7.4278113319729894E+17</v>
      </c>
      <c r="B29306" t="s">
        <v>59136</v>
      </c>
      <c r="C29306" t="s">
        <v>59137</v>
      </c>
      <c r="D29306" s="1">
        <v>42535.840243055558</v>
      </c>
      <c r="E29306">
        <v>8597</v>
      </c>
      <c r="F29306">
        <v>30709</v>
      </c>
      <c r="G29306" t="s">
        <v>89</v>
      </c>
    </row>
    <row r="29307" spans="1:8" x14ac:dyDescent="0.2">
      <c r="A29307">
        <v>7.4278587867900698E+17</v>
      </c>
      <c r="B29307" t="s">
        <v>59138</v>
      </c>
      <c r="C29307" t="s">
        <v>59139</v>
      </c>
      <c r="D29307" s="1">
        <v>42535.853333333333</v>
      </c>
      <c r="E29307">
        <v>2790</v>
      </c>
      <c r="F29307">
        <v>8013</v>
      </c>
    </row>
    <row r="29308" spans="1:8" x14ac:dyDescent="0.2">
      <c r="A29308">
        <v>7.4290962833860096E+17</v>
      </c>
      <c r="B29308" t="s">
        <v>59140</v>
      </c>
      <c r="C29308" t="s">
        <v>59141</v>
      </c>
      <c r="D29308" s="1">
        <v>42536.194814814815</v>
      </c>
      <c r="E29308">
        <v>4198</v>
      </c>
      <c r="F29308">
        <v>15390</v>
      </c>
      <c r="H29308" t="s">
        <v>390</v>
      </c>
    </row>
    <row r="29309" spans="1:8" x14ac:dyDescent="0.2">
      <c r="A29309">
        <v>7.4307515450748902E+17</v>
      </c>
      <c r="B29309" t="s">
        <v>59142</v>
      </c>
      <c r="C29309" t="s">
        <v>59143</v>
      </c>
      <c r="D29309" s="1">
        <v>42536.651585648149</v>
      </c>
      <c r="E29309">
        <v>6669</v>
      </c>
      <c r="F29309">
        <v>11974</v>
      </c>
      <c r="G29309" t="s">
        <v>89</v>
      </c>
    </row>
    <row r="29310" spans="1:8" x14ac:dyDescent="0.2">
      <c r="A29310">
        <v>7.4307665266243098E+17</v>
      </c>
      <c r="B29310" t="s">
        <v>59144</v>
      </c>
      <c r="C29310" t="s">
        <v>59145</v>
      </c>
      <c r="D29310" s="1">
        <v>42536.655717592592</v>
      </c>
      <c r="E29310">
        <v>7416</v>
      </c>
      <c r="F29310">
        <v>22988</v>
      </c>
    </row>
    <row r="29311" spans="1:8" x14ac:dyDescent="0.2">
      <c r="A29311">
        <v>7.4307823540819494E+17</v>
      </c>
      <c r="B29311" t="s">
        <v>59146</v>
      </c>
      <c r="C29311" t="s">
        <v>59147</v>
      </c>
      <c r="D29311" s="1">
        <v>42536.660081018519</v>
      </c>
      <c r="E29311">
        <v>11631</v>
      </c>
      <c r="F29311">
        <v>40867</v>
      </c>
    </row>
    <row r="29312" spans="1:8" x14ac:dyDescent="0.2">
      <c r="A29312">
        <v>7.4317242165456794E+17</v>
      </c>
      <c r="B29312" t="s">
        <v>59148</v>
      </c>
      <c r="C29312" t="s">
        <v>59149</v>
      </c>
      <c r="D29312" s="1">
        <v>42536.919988425929</v>
      </c>
      <c r="E29312">
        <v>3118</v>
      </c>
      <c r="F29312">
        <v>12138</v>
      </c>
      <c r="H29312" t="s">
        <v>390</v>
      </c>
    </row>
    <row r="29313" spans="1:8" x14ac:dyDescent="0.2">
      <c r="A29313">
        <v>7.4318449290760998E+17</v>
      </c>
      <c r="B29313" t="s">
        <v>59150</v>
      </c>
      <c r="C29313" t="s">
        <v>59151</v>
      </c>
      <c r="D29313" s="1">
        <v>42536.953298611108</v>
      </c>
      <c r="E29313">
        <v>3735</v>
      </c>
      <c r="F29313">
        <v>10525</v>
      </c>
      <c r="H29313" t="s">
        <v>616</v>
      </c>
    </row>
    <row r="29314" spans="1:8" x14ac:dyDescent="0.2">
      <c r="A29314">
        <v>7.4319266801720499E+17</v>
      </c>
      <c r="B29314" t="s">
        <v>59152</v>
      </c>
      <c r="C29314" t="s">
        <v>59153</v>
      </c>
      <c r="D29314" s="1">
        <v>42536.975856481484</v>
      </c>
      <c r="E29314">
        <v>3012</v>
      </c>
      <c r="F29314">
        <v>8942</v>
      </c>
    </row>
    <row r="29315" spans="1:8" x14ac:dyDescent="0.2">
      <c r="A29315">
        <v>7.4321397112204403E+17</v>
      </c>
      <c r="B29315" t="s">
        <v>59154</v>
      </c>
      <c r="C29315" t="s">
        <v>59155</v>
      </c>
      <c r="D29315" s="1">
        <v>42537.034641203703</v>
      </c>
      <c r="E29315">
        <v>1705</v>
      </c>
      <c r="F29315">
        <v>7679</v>
      </c>
      <c r="G29315" t="s">
        <v>215</v>
      </c>
    </row>
    <row r="29316" spans="1:8" x14ac:dyDescent="0.2">
      <c r="A29316">
        <v>7.4327106723867405E+17</v>
      </c>
      <c r="B29316" t="s">
        <v>59156</v>
      </c>
      <c r="C29316" t="s">
        <v>59157</v>
      </c>
      <c r="D29316" s="1">
        <v>42537.192199074074</v>
      </c>
      <c r="E29316">
        <v>4026</v>
      </c>
      <c r="F29316">
        <v>12766</v>
      </c>
      <c r="G29316" t="s">
        <v>215</v>
      </c>
    </row>
    <row r="29317" spans="1:8" x14ac:dyDescent="0.2">
      <c r="A29317">
        <v>7.4348579258514598E+17</v>
      </c>
      <c r="B29317" t="s">
        <v>59158</v>
      </c>
      <c r="C29317" t="s">
        <v>59159</v>
      </c>
      <c r="D29317" s="1">
        <v>42537.784722222219</v>
      </c>
      <c r="E29317">
        <v>3109</v>
      </c>
      <c r="F29317">
        <v>7911</v>
      </c>
      <c r="H29317" t="s">
        <v>390</v>
      </c>
    </row>
    <row r="29318" spans="1:8" x14ac:dyDescent="0.2">
      <c r="A29318">
        <v>7.4348696267014106E+17</v>
      </c>
      <c r="B29318" t="s">
        <v>59160</v>
      </c>
      <c r="C29318" t="s">
        <v>59161</v>
      </c>
      <c r="D29318" s="1">
        <v>42537.787951388891</v>
      </c>
      <c r="E29318">
        <v>4272</v>
      </c>
      <c r="F29318">
        <v>10940</v>
      </c>
    </row>
    <row r="29319" spans="1:8" x14ac:dyDescent="0.2">
      <c r="A29319">
        <v>7.4348805524019597E+17</v>
      </c>
      <c r="B29319" t="s">
        <v>59162</v>
      </c>
      <c r="C29319" t="s">
        <v>59163</v>
      </c>
      <c r="D29319" s="1">
        <v>42537.790972222225</v>
      </c>
      <c r="E29319">
        <v>4002</v>
      </c>
      <c r="F29319">
        <v>11595</v>
      </c>
    </row>
    <row r="29320" spans="1:8" x14ac:dyDescent="0.2">
      <c r="A29320">
        <v>7.4352263023022797E+17</v>
      </c>
      <c r="B29320" t="s">
        <v>59164</v>
      </c>
      <c r="C29320" t="s">
        <v>59165</v>
      </c>
      <c r="D29320" s="1">
        <v>42537.886377314811</v>
      </c>
      <c r="E29320">
        <v>2911</v>
      </c>
      <c r="F29320">
        <v>8474</v>
      </c>
    </row>
    <row r="29321" spans="1:8" x14ac:dyDescent="0.2">
      <c r="A29321">
        <v>7.4354332746781005E+17</v>
      </c>
      <c r="B29321" t="s">
        <v>59166</v>
      </c>
      <c r="C29321" t="s">
        <v>59167</v>
      </c>
      <c r="D29321" s="1">
        <v>42537.943495370368</v>
      </c>
      <c r="E29321">
        <v>2960</v>
      </c>
      <c r="F29321">
        <v>8119</v>
      </c>
    </row>
    <row r="29322" spans="1:8" x14ac:dyDescent="0.2">
      <c r="A29322">
        <v>7.4362831840296102E+17</v>
      </c>
      <c r="B29322" t="s">
        <v>59168</v>
      </c>
      <c r="C29322" t="s">
        <v>59169</v>
      </c>
      <c r="D29322" s="1">
        <v>42538.178020833337</v>
      </c>
      <c r="E29322">
        <v>3550</v>
      </c>
      <c r="F29322">
        <v>12597</v>
      </c>
    </row>
    <row r="29323" spans="1:8" x14ac:dyDescent="0.2">
      <c r="A29323">
        <v>7.4374743995426406E+17</v>
      </c>
      <c r="B29323" t="s">
        <v>59170</v>
      </c>
      <c r="C29323" t="s">
        <v>59171</v>
      </c>
      <c r="D29323" s="1">
        <v>42538.506736111114</v>
      </c>
      <c r="E29323">
        <v>3683</v>
      </c>
      <c r="F29323">
        <v>12168</v>
      </c>
      <c r="G29323" t="s">
        <v>215</v>
      </c>
      <c r="H29323" t="s">
        <v>390</v>
      </c>
    </row>
    <row r="29324" spans="1:8" x14ac:dyDescent="0.2">
      <c r="A29324">
        <v>7.4376134991048704E+17</v>
      </c>
      <c r="B29324" t="s">
        <v>59172</v>
      </c>
      <c r="C29324" t="s">
        <v>59173</v>
      </c>
      <c r="D29324" s="1">
        <v>42538.545115740744</v>
      </c>
      <c r="E29324">
        <v>4017</v>
      </c>
      <c r="F29324">
        <v>16479</v>
      </c>
    </row>
    <row r="29325" spans="1:8" x14ac:dyDescent="0.2">
      <c r="A29325">
        <v>7.4376528189853594E+17</v>
      </c>
      <c r="B29325" t="s">
        <v>59174</v>
      </c>
      <c r="C29325" t="s">
        <v>59175</v>
      </c>
      <c r="D29325" s="1">
        <v>42538.555972222224</v>
      </c>
      <c r="E29325">
        <v>6106</v>
      </c>
      <c r="F29325">
        <v>19275</v>
      </c>
    </row>
    <row r="29326" spans="1:8" x14ac:dyDescent="0.2">
      <c r="A29326">
        <v>7.4376615509393395E+17</v>
      </c>
      <c r="B29326" t="s">
        <v>59176</v>
      </c>
      <c r="C29326" t="s">
        <v>59177</v>
      </c>
      <c r="D29326" s="1">
        <v>42538.558379629627</v>
      </c>
      <c r="E29326">
        <v>13113</v>
      </c>
      <c r="F29326">
        <v>32565</v>
      </c>
    </row>
    <row r="29327" spans="1:8" x14ac:dyDescent="0.2">
      <c r="A29327">
        <v>7.4385255225762598E+17</v>
      </c>
      <c r="B29327" t="s">
        <v>59178</v>
      </c>
      <c r="C29327" t="s">
        <v>59179</v>
      </c>
      <c r="D29327" s="1">
        <v>42538.796793981484</v>
      </c>
      <c r="E29327">
        <v>3743</v>
      </c>
      <c r="F29327">
        <v>11665</v>
      </c>
      <c r="H29327" t="s">
        <v>390</v>
      </c>
    </row>
    <row r="29328" spans="1:8" x14ac:dyDescent="0.2">
      <c r="A29328">
        <v>7.4391486606321203E+17</v>
      </c>
      <c r="B29328" t="s">
        <v>59180</v>
      </c>
      <c r="C29328" t="s">
        <v>59181</v>
      </c>
      <c r="D29328" s="1">
        <v>42538.968738425923</v>
      </c>
      <c r="E29328">
        <v>3146</v>
      </c>
      <c r="F29328">
        <v>10153</v>
      </c>
      <c r="H29328" t="s">
        <v>616</v>
      </c>
    </row>
    <row r="29329" spans="1:8" x14ac:dyDescent="0.2">
      <c r="A29329">
        <v>7.4394738672092301E+17</v>
      </c>
      <c r="B29329" t="s">
        <v>59182</v>
      </c>
      <c r="C29329" t="s">
        <v>59183</v>
      </c>
      <c r="D29329" s="1">
        <v>42539.058483796296</v>
      </c>
      <c r="E29329">
        <v>2244</v>
      </c>
      <c r="F29329">
        <v>7825</v>
      </c>
      <c r="G29329" t="s">
        <v>89</v>
      </c>
    </row>
    <row r="29330" spans="1:8" x14ac:dyDescent="0.2">
      <c r="A29330">
        <v>7.4395430735190797E+17</v>
      </c>
      <c r="B29330" t="s">
        <v>59184</v>
      </c>
      <c r="C29330" t="s">
        <v>59185</v>
      </c>
      <c r="D29330" s="1">
        <v>42539.077581018515</v>
      </c>
      <c r="E29330">
        <v>2246</v>
      </c>
      <c r="F29330">
        <v>7781</v>
      </c>
    </row>
    <row r="29331" spans="1:8" x14ac:dyDescent="0.2">
      <c r="A29331">
        <v>7.4395525322613504E+17</v>
      </c>
      <c r="B29331" t="s">
        <v>59186</v>
      </c>
      <c r="C29331" t="s">
        <v>59187</v>
      </c>
      <c r="D29331" s="1">
        <v>42539.080196759256</v>
      </c>
      <c r="E29331">
        <v>2836</v>
      </c>
      <c r="F29331">
        <v>8581</v>
      </c>
    </row>
    <row r="29332" spans="1:8" x14ac:dyDescent="0.2">
      <c r="A29332">
        <v>7.4395560985106803E+17</v>
      </c>
      <c r="B29332" t="s">
        <v>59188</v>
      </c>
      <c r="C29332" t="s">
        <v>59189</v>
      </c>
      <c r="D29332" s="1">
        <v>42539.081180555557</v>
      </c>
      <c r="E29332">
        <v>2672</v>
      </c>
      <c r="F29332">
        <v>8782</v>
      </c>
      <c r="H29332" t="s">
        <v>390</v>
      </c>
    </row>
    <row r="29333" spans="1:8" x14ac:dyDescent="0.2">
      <c r="A29333">
        <v>7.4399775173465702E+17</v>
      </c>
      <c r="B29333" t="s">
        <v>59190</v>
      </c>
      <c r="C29333" t="s">
        <v>59191</v>
      </c>
      <c r="D29333" s="1">
        <v>42539.197465277779</v>
      </c>
      <c r="E29333">
        <v>2870</v>
      </c>
      <c r="F29333">
        <v>10599</v>
      </c>
      <c r="H29333" t="s">
        <v>616</v>
      </c>
    </row>
    <row r="29334" spans="1:8" x14ac:dyDescent="0.2">
      <c r="A29334">
        <v>7.4421874982208294E+17</v>
      </c>
      <c r="B29334" t="s">
        <v>59192</v>
      </c>
      <c r="C29334" t="s">
        <v>59193</v>
      </c>
      <c r="D29334" s="1">
        <v>42539.807303240741</v>
      </c>
      <c r="E29334">
        <v>2325</v>
      </c>
      <c r="F29334">
        <v>8157</v>
      </c>
      <c r="H29334" t="s">
        <v>616</v>
      </c>
    </row>
    <row r="29335" spans="1:8" x14ac:dyDescent="0.2">
      <c r="A29335">
        <v>7.4422595246548902E+17</v>
      </c>
      <c r="B29335" t="s">
        <v>59194</v>
      </c>
      <c r="C29335" t="s">
        <v>59195</v>
      </c>
      <c r="D29335" s="1">
        <v>42539.827175925922</v>
      </c>
      <c r="E29335">
        <v>2163</v>
      </c>
      <c r="F29335">
        <v>10689</v>
      </c>
    </row>
    <row r="29336" spans="1:8" x14ac:dyDescent="0.2">
      <c r="A29336">
        <v>7.4425317021852403E+17</v>
      </c>
      <c r="B29336" t="s">
        <v>59196</v>
      </c>
      <c r="C29336" t="s">
        <v>59197</v>
      </c>
      <c r="D29336" s="1">
        <v>42539.902280092596</v>
      </c>
      <c r="E29336">
        <v>3009</v>
      </c>
      <c r="F29336">
        <v>9912</v>
      </c>
      <c r="H29336" t="s">
        <v>616</v>
      </c>
    </row>
    <row r="29337" spans="1:8" x14ac:dyDescent="0.2">
      <c r="A29337">
        <v>7.4426046943151296E+17</v>
      </c>
      <c r="B29337" t="s">
        <v>59198</v>
      </c>
      <c r="C29337" t="s">
        <v>59199</v>
      </c>
      <c r="D29337" s="1">
        <v>42539.922430555554</v>
      </c>
      <c r="E29337">
        <v>5952</v>
      </c>
      <c r="F29337">
        <v>16292</v>
      </c>
      <c r="H29337" t="s">
        <v>616</v>
      </c>
    </row>
    <row r="29338" spans="1:8" x14ac:dyDescent="0.2">
      <c r="A29338">
        <v>7.4433662641169997E+17</v>
      </c>
      <c r="B29338" t="s">
        <v>59200</v>
      </c>
      <c r="C29338" t="s">
        <v>59201</v>
      </c>
      <c r="D29338" s="1">
        <v>42540.132581018515</v>
      </c>
      <c r="E29338">
        <v>4238</v>
      </c>
      <c r="F29338">
        <v>13571</v>
      </c>
      <c r="H29338" t="s">
        <v>616</v>
      </c>
    </row>
    <row r="29339" spans="1:8" x14ac:dyDescent="0.2">
      <c r="A29339">
        <v>7.4434105810924698E+17</v>
      </c>
      <c r="B29339" t="s">
        <v>59202</v>
      </c>
      <c r="C29339" t="s">
        <v>59203</v>
      </c>
      <c r="D29339" s="1">
        <v>42540.144814814812</v>
      </c>
      <c r="E29339">
        <v>3060</v>
      </c>
      <c r="F29339">
        <v>10787</v>
      </c>
      <c r="H29339" t="s">
        <v>390</v>
      </c>
    </row>
    <row r="29340" spans="1:8" x14ac:dyDescent="0.2">
      <c r="A29340">
        <v>7.4435525136551104E+17</v>
      </c>
      <c r="B29340" t="s">
        <v>59204</v>
      </c>
      <c r="C29340" t="s">
        <v>59205</v>
      </c>
      <c r="D29340" s="1">
        <v>42540.183981481481</v>
      </c>
      <c r="E29340">
        <v>4089</v>
      </c>
      <c r="F29340">
        <v>11779</v>
      </c>
      <c r="H29340" t="s">
        <v>390</v>
      </c>
    </row>
    <row r="29341" spans="1:8" x14ac:dyDescent="0.2">
      <c r="A29341">
        <v>7.4436353563599603E+17</v>
      </c>
      <c r="B29341" t="s">
        <v>59206</v>
      </c>
      <c r="C29341" t="s">
        <v>59207</v>
      </c>
      <c r="D29341" s="1">
        <v>42540.20684027778</v>
      </c>
      <c r="E29341">
        <v>6417</v>
      </c>
      <c r="F29341">
        <v>21622</v>
      </c>
    </row>
    <row r="29342" spans="1:8" x14ac:dyDescent="0.2">
      <c r="A29342">
        <v>7.4436439396256896E+17</v>
      </c>
      <c r="B29342" t="s">
        <v>59208</v>
      </c>
      <c r="C29342" t="s">
        <v>59209</v>
      </c>
      <c r="D29342" s="1">
        <v>42540.209201388891</v>
      </c>
      <c r="E29342">
        <v>8744</v>
      </c>
      <c r="F29342">
        <v>22723</v>
      </c>
      <c r="G29342" t="s">
        <v>89</v>
      </c>
    </row>
    <row r="29343" spans="1:8" x14ac:dyDescent="0.2">
      <c r="A29343">
        <v>7.4451949776418406E+17</v>
      </c>
      <c r="B29343" t="s">
        <v>59210</v>
      </c>
      <c r="C29343" t="s">
        <v>59211</v>
      </c>
      <c r="D29343" s="1">
        <v>42540.63721064815</v>
      </c>
      <c r="E29343">
        <v>8982</v>
      </c>
      <c r="F29343">
        <v>24743</v>
      </c>
      <c r="G29343" t="s">
        <v>215</v>
      </c>
      <c r="H29343" t="s">
        <v>390</v>
      </c>
    </row>
    <row r="29344" spans="1:8" x14ac:dyDescent="0.2">
      <c r="A29344">
        <v>7.4470187245653606E+17</v>
      </c>
      <c r="B29344" t="s">
        <v>59212</v>
      </c>
      <c r="C29344" t="s">
        <v>59213</v>
      </c>
      <c r="D29344" s="1">
        <v>42541.140462962961</v>
      </c>
      <c r="E29344">
        <v>4774</v>
      </c>
      <c r="F29344">
        <v>18215</v>
      </c>
      <c r="G29344" t="s">
        <v>89</v>
      </c>
    </row>
    <row r="29345" spans="1:8" x14ac:dyDescent="0.2">
      <c r="A29345">
        <v>7.4483825236904294E+17</v>
      </c>
      <c r="B29345" t="s">
        <v>59214</v>
      </c>
      <c r="C29345" t="s">
        <v>59215</v>
      </c>
      <c r="D29345" s="1">
        <v>42541.516805555555</v>
      </c>
      <c r="E29345">
        <v>6543</v>
      </c>
      <c r="F29345">
        <v>25514</v>
      </c>
    </row>
    <row r="29346" spans="1:8" x14ac:dyDescent="0.2">
      <c r="A29346">
        <v>7.4520432059393997E+17</v>
      </c>
      <c r="B29346" t="s">
        <v>59216</v>
      </c>
      <c r="C29346" t="s">
        <v>59217</v>
      </c>
      <c r="D29346" s="1">
        <v>42542.526956018519</v>
      </c>
      <c r="E29346">
        <v>6970</v>
      </c>
      <c r="F29346">
        <v>21198</v>
      </c>
    </row>
    <row r="29347" spans="1:8" x14ac:dyDescent="0.2">
      <c r="A29347">
        <v>7.4526052028295104E+17</v>
      </c>
      <c r="B29347" t="s">
        <v>59218</v>
      </c>
      <c r="C29347" t="s">
        <v>59219</v>
      </c>
      <c r="D29347" s="1">
        <v>42542.682037037041</v>
      </c>
      <c r="E29347">
        <v>7558</v>
      </c>
      <c r="F29347">
        <v>23136</v>
      </c>
    </row>
    <row r="29348" spans="1:8" x14ac:dyDescent="0.2">
      <c r="A29348">
        <v>7.4529437558495603E+17</v>
      </c>
      <c r="B29348" t="s">
        <v>59220</v>
      </c>
      <c r="C29348" t="s">
        <v>59221</v>
      </c>
      <c r="D29348" s="1">
        <v>42542.775462962964</v>
      </c>
      <c r="E29348">
        <v>14131</v>
      </c>
      <c r="F29348">
        <v>33703</v>
      </c>
    </row>
    <row r="29349" spans="1:8" x14ac:dyDescent="0.2">
      <c r="A29349">
        <v>7.4529473909268403E+17</v>
      </c>
      <c r="B29349" t="s">
        <v>59222</v>
      </c>
      <c r="C29349" t="s">
        <v>59223</v>
      </c>
      <c r="D29349" s="1">
        <v>42542.776469907411</v>
      </c>
      <c r="E29349">
        <v>5886</v>
      </c>
      <c r="F29349">
        <v>15066</v>
      </c>
    </row>
    <row r="29350" spans="1:8" x14ac:dyDescent="0.2">
      <c r="A29350">
        <v>7.45295914076672E+17</v>
      </c>
      <c r="B29350" t="s">
        <v>59224</v>
      </c>
      <c r="C29350" t="s">
        <v>59225</v>
      </c>
      <c r="D29350" s="1">
        <v>42542.779710648145</v>
      </c>
      <c r="E29350">
        <v>15716</v>
      </c>
      <c r="F29350">
        <v>33865</v>
      </c>
    </row>
    <row r="29351" spans="1:8" x14ac:dyDescent="0.2">
      <c r="A29351">
        <v>7.4529633875826995E+17</v>
      </c>
      <c r="B29351" t="s">
        <v>59226</v>
      </c>
      <c r="C29351" t="s">
        <v>59227</v>
      </c>
      <c r="D29351" s="1">
        <v>42542.78087962963</v>
      </c>
      <c r="E29351">
        <v>7455</v>
      </c>
      <c r="F29351">
        <v>19203</v>
      </c>
    </row>
    <row r="29352" spans="1:8" x14ac:dyDescent="0.2">
      <c r="A29352">
        <v>7.4529851409630797E+17</v>
      </c>
      <c r="B29352" t="s">
        <v>59228</v>
      </c>
      <c r="C29352" t="s">
        <v>59229</v>
      </c>
      <c r="D29352" s="1">
        <v>42542.786886574075</v>
      </c>
      <c r="E29352">
        <v>5437</v>
      </c>
      <c r="F29352">
        <v>12601</v>
      </c>
    </row>
    <row r="29353" spans="1:8" x14ac:dyDescent="0.2">
      <c r="A29353">
        <v>7.4529916113063501E+17</v>
      </c>
      <c r="B29353" t="s">
        <v>59230</v>
      </c>
      <c r="C29353" t="s">
        <v>59231</v>
      </c>
      <c r="D29353" s="1">
        <v>42542.788668981484</v>
      </c>
      <c r="E29353">
        <v>5342</v>
      </c>
      <c r="F29353">
        <v>16915</v>
      </c>
    </row>
    <row r="29354" spans="1:8" x14ac:dyDescent="0.2">
      <c r="A29354">
        <v>7.4530433348339302E+17</v>
      </c>
      <c r="B29354" t="s">
        <v>59232</v>
      </c>
      <c r="C29354" t="s">
        <v>59233</v>
      </c>
      <c r="D29354" s="1">
        <v>42542.802939814814</v>
      </c>
      <c r="E29354">
        <v>11469</v>
      </c>
      <c r="F29354">
        <v>23972</v>
      </c>
    </row>
    <row r="29355" spans="1:8" x14ac:dyDescent="0.2">
      <c r="A29355">
        <v>7.4530473134670195E+17</v>
      </c>
      <c r="B29355" t="s">
        <v>59234</v>
      </c>
      <c r="C29355" t="s">
        <v>59235</v>
      </c>
      <c r="D29355" s="1">
        <v>42542.804039351853</v>
      </c>
      <c r="E29355">
        <v>9885</v>
      </c>
      <c r="F29355">
        <v>21481</v>
      </c>
    </row>
    <row r="29356" spans="1:8" x14ac:dyDescent="0.2">
      <c r="A29356">
        <v>7.4530511925687501E+17</v>
      </c>
      <c r="B29356" t="s">
        <v>59236</v>
      </c>
      <c r="C29356" t="s">
        <v>59237</v>
      </c>
      <c r="D29356" s="1">
        <v>42542.805115740739</v>
      </c>
      <c r="E29356">
        <v>11375</v>
      </c>
      <c r="F29356">
        <v>27832</v>
      </c>
    </row>
    <row r="29357" spans="1:8" x14ac:dyDescent="0.2">
      <c r="A29357">
        <v>7.45356618125152E+17</v>
      </c>
      <c r="B29357" t="s">
        <v>59238</v>
      </c>
      <c r="C29357" t="s">
        <v>59239</v>
      </c>
      <c r="D29357" s="1">
        <v>42542.947222222225</v>
      </c>
      <c r="E29357">
        <v>2636</v>
      </c>
      <c r="F29357">
        <v>9270</v>
      </c>
      <c r="G29357" t="s">
        <v>215</v>
      </c>
    </row>
    <row r="29358" spans="1:8" x14ac:dyDescent="0.2">
      <c r="A29358">
        <v>7.4545538288203302E+17</v>
      </c>
      <c r="B29358" t="s">
        <v>59240</v>
      </c>
      <c r="C29358" t="s">
        <v>59241</v>
      </c>
      <c r="D29358" s="1">
        <v>42543.219756944447</v>
      </c>
      <c r="E29358">
        <v>8182</v>
      </c>
      <c r="F29358">
        <v>23996</v>
      </c>
    </row>
    <row r="29359" spans="1:8" x14ac:dyDescent="0.2">
      <c r="A29359">
        <v>7.4546343618893402E+17</v>
      </c>
      <c r="B29359" t="s">
        <v>59242</v>
      </c>
      <c r="C29359" t="s">
        <v>59243</v>
      </c>
      <c r="D29359" s="1">
        <v>42543.241979166669</v>
      </c>
      <c r="E29359">
        <v>2967</v>
      </c>
      <c r="F29359">
        <v>10508</v>
      </c>
      <c r="G29359" t="s">
        <v>487</v>
      </c>
    </row>
    <row r="29360" spans="1:8" x14ac:dyDescent="0.2">
      <c r="A29360">
        <v>7.4569302908903398E+17</v>
      </c>
      <c r="B29360" t="s">
        <v>59244</v>
      </c>
      <c r="C29360" t="s">
        <v>59245</v>
      </c>
      <c r="D29360" s="1">
        <v>42543.875543981485</v>
      </c>
      <c r="E29360">
        <v>12366</v>
      </c>
      <c r="F29360">
        <v>30147</v>
      </c>
      <c r="H29360" t="s">
        <v>390</v>
      </c>
    </row>
    <row r="29361" spans="1:8" x14ac:dyDescent="0.2">
      <c r="A29361">
        <v>7.4569312109530304E+17</v>
      </c>
      <c r="B29361" t="s">
        <v>59246</v>
      </c>
      <c r="C29361" t="s">
        <v>59247</v>
      </c>
      <c r="D29361" s="1">
        <v>42543.875798611109</v>
      </c>
      <c r="E29361">
        <v>10397</v>
      </c>
      <c r="F29361">
        <v>23084</v>
      </c>
      <c r="H29361" t="s">
        <v>390</v>
      </c>
    </row>
    <row r="29362" spans="1:8" x14ac:dyDescent="0.2">
      <c r="A29362">
        <v>7.4573302928961498E+17</v>
      </c>
      <c r="B29362" t="s">
        <v>59248</v>
      </c>
      <c r="C29362" t="s">
        <v>59249</v>
      </c>
      <c r="D29362" s="1">
        <v>42543.985914351855</v>
      </c>
      <c r="E29362">
        <v>5334</v>
      </c>
      <c r="F29362">
        <v>12507</v>
      </c>
      <c r="H29362" t="s">
        <v>390</v>
      </c>
    </row>
    <row r="29363" spans="1:8" x14ac:dyDescent="0.2">
      <c r="A29363">
        <v>7.4580457469969203E+17</v>
      </c>
      <c r="B29363" t="s">
        <v>59250</v>
      </c>
      <c r="C29363" t="s">
        <v>59251</v>
      </c>
      <c r="D29363" s="1">
        <v>42544.183344907404</v>
      </c>
      <c r="E29363">
        <v>2882</v>
      </c>
      <c r="F29363">
        <v>10466</v>
      </c>
      <c r="G29363" t="s">
        <v>215</v>
      </c>
    </row>
    <row r="29364" spans="1:8" x14ac:dyDescent="0.2">
      <c r="A29364">
        <v>7.4580511273242995E+17</v>
      </c>
      <c r="B29364" t="s">
        <v>59252</v>
      </c>
      <c r="C29364" t="s">
        <v>59253</v>
      </c>
      <c r="D29364" s="1">
        <v>42544.18482638889</v>
      </c>
      <c r="E29364">
        <v>2660</v>
      </c>
      <c r="F29364">
        <v>7754</v>
      </c>
      <c r="G29364" t="s">
        <v>215</v>
      </c>
    </row>
    <row r="29365" spans="1:8" x14ac:dyDescent="0.2">
      <c r="A29365">
        <v>7.4582113877377395E+17</v>
      </c>
      <c r="B29365" t="s">
        <v>59254</v>
      </c>
      <c r="C29365" t="s">
        <v>59255</v>
      </c>
      <c r="D29365" s="1">
        <v>42544.229050925926</v>
      </c>
      <c r="E29365">
        <v>2489</v>
      </c>
      <c r="F29365">
        <v>9980</v>
      </c>
      <c r="G29365" t="e">
        <f>AllegrettiVicki</f>
        <v>#NAME?</v>
      </c>
    </row>
    <row r="29366" spans="1:8" x14ac:dyDescent="0.2">
      <c r="A29366">
        <v>7.4596799023614298E+17</v>
      </c>
      <c r="B29366" t="s">
        <v>59256</v>
      </c>
      <c r="C29366" t="s">
        <v>59257</v>
      </c>
      <c r="D29366" s="1">
        <v>42544.634282407409</v>
      </c>
      <c r="E29366">
        <v>5031</v>
      </c>
      <c r="F29366">
        <v>17009</v>
      </c>
    </row>
    <row r="29367" spans="1:8" x14ac:dyDescent="0.2">
      <c r="A29367">
        <v>7.4596904994387494E+17</v>
      </c>
      <c r="B29367" t="s">
        <v>59258</v>
      </c>
      <c r="C29367" t="s">
        <v>59259</v>
      </c>
      <c r="D29367" s="1">
        <v>42544.63721064815</v>
      </c>
      <c r="E29367">
        <v>8158</v>
      </c>
      <c r="F29367">
        <v>21731</v>
      </c>
    </row>
    <row r="29368" spans="1:8" x14ac:dyDescent="0.2">
      <c r="A29368">
        <v>7.4596977826792602E+17</v>
      </c>
      <c r="B29368" t="s">
        <v>59260</v>
      </c>
      <c r="C29368" t="s">
        <v>59261</v>
      </c>
      <c r="D29368" s="1">
        <v>42544.639224537037</v>
      </c>
      <c r="E29368">
        <v>7758</v>
      </c>
      <c r="F29368">
        <v>21133</v>
      </c>
    </row>
    <row r="29369" spans="1:8" x14ac:dyDescent="0.2">
      <c r="A29369">
        <v>7.4602690050248704E+17</v>
      </c>
      <c r="B29369" t="s">
        <v>59262</v>
      </c>
      <c r="C29369" t="s">
        <v>59263</v>
      </c>
      <c r="D29369" s="1">
        <v>42544.796851851854</v>
      </c>
      <c r="E29369">
        <v>4381</v>
      </c>
      <c r="F29369">
        <v>10226</v>
      </c>
      <c r="H29369" t="s">
        <v>390</v>
      </c>
    </row>
    <row r="29370" spans="1:8" x14ac:dyDescent="0.2">
      <c r="A29370">
        <v>7.4604207621159296E+17</v>
      </c>
      <c r="B29370" t="s">
        <v>59264</v>
      </c>
      <c r="C29370" t="s">
        <v>59265</v>
      </c>
      <c r="D29370" s="1">
        <v>42544.838726851849</v>
      </c>
      <c r="E29370">
        <v>4193</v>
      </c>
      <c r="F29370">
        <v>10739</v>
      </c>
    </row>
    <row r="29371" spans="1:8" x14ac:dyDescent="0.2">
      <c r="A29371">
        <v>7.4604472934374106E+17</v>
      </c>
      <c r="B29371" t="s">
        <v>59266</v>
      </c>
      <c r="C29371" t="s">
        <v>59267</v>
      </c>
      <c r="D29371" s="1">
        <v>42544.846041666664</v>
      </c>
      <c r="E29371">
        <v>5501</v>
      </c>
      <c r="F29371">
        <v>16997</v>
      </c>
      <c r="H29371" t="s">
        <v>390</v>
      </c>
    </row>
    <row r="29372" spans="1:8" x14ac:dyDescent="0.2">
      <c r="A29372">
        <v>7.4604770570996096E+17</v>
      </c>
      <c r="B29372" t="s">
        <v>59268</v>
      </c>
      <c r="C29372" t="s">
        <v>59269</v>
      </c>
      <c r="D29372" s="1">
        <v>42544.854259259257</v>
      </c>
      <c r="E29372">
        <v>6038</v>
      </c>
      <c r="F29372">
        <v>15762</v>
      </c>
    </row>
    <row r="29373" spans="1:8" x14ac:dyDescent="0.2">
      <c r="A29373">
        <v>7.4605228664068902E+17</v>
      </c>
      <c r="B29373" t="s">
        <v>59270</v>
      </c>
      <c r="C29373" t="s">
        <v>59271</v>
      </c>
      <c r="D29373" s="1">
        <v>42544.866898148146</v>
      </c>
      <c r="E29373">
        <v>5545</v>
      </c>
      <c r="F29373">
        <v>15475</v>
      </c>
    </row>
    <row r="29374" spans="1:8" x14ac:dyDescent="0.2">
      <c r="A29374">
        <v>7.4605792680097702E+17</v>
      </c>
      <c r="B29374" t="s">
        <v>59272</v>
      </c>
      <c r="C29374" t="s">
        <v>59273</v>
      </c>
      <c r="D29374" s="1">
        <v>42544.882465277777</v>
      </c>
      <c r="E29374">
        <v>4868</v>
      </c>
      <c r="F29374">
        <v>13340</v>
      </c>
    </row>
    <row r="29375" spans="1:8" x14ac:dyDescent="0.2">
      <c r="A29375">
        <v>7.4606392659767194E+17</v>
      </c>
      <c r="B29375" t="s">
        <v>59274</v>
      </c>
      <c r="C29375" t="s">
        <v>59275</v>
      </c>
      <c r="D29375" s="1">
        <v>42544.899016203701</v>
      </c>
      <c r="E29375">
        <v>5114</v>
      </c>
      <c r="F29375">
        <v>10739</v>
      </c>
    </row>
    <row r="29376" spans="1:8" x14ac:dyDescent="0.2">
      <c r="A29376">
        <v>7.4606421637373094E+17</v>
      </c>
      <c r="B29376" t="s">
        <v>59276</v>
      </c>
      <c r="C29376" t="s">
        <v>59277</v>
      </c>
      <c r="D29376" s="1">
        <v>42544.899826388886</v>
      </c>
      <c r="E29376">
        <v>5695</v>
      </c>
      <c r="F29376">
        <v>12049</v>
      </c>
    </row>
    <row r="29377" spans="1:8" x14ac:dyDescent="0.2">
      <c r="A29377">
        <v>7.4607249395010701E+17</v>
      </c>
      <c r="B29377" t="s">
        <v>59278</v>
      </c>
      <c r="C29377" t="s">
        <v>59279</v>
      </c>
      <c r="D29377" s="1">
        <v>42544.922662037039</v>
      </c>
      <c r="E29377">
        <v>3907</v>
      </c>
      <c r="F29377">
        <v>9007</v>
      </c>
      <c r="H29377" t="s">
        <v>390</v>
      </c>
    </row>
    <row r="29378" spans="1:8" x14ac:dyDescent="0.2">
      <c r="A29378">
        <v>7.4609450720107699E+17</v>
      </c>
      <c r="B29378" t="s">
        <v>59280</v>
      </c>
      <c r="C29378" t="s">
        <v>59281</v>
      </c>
      <c r="D29378" s="1">
        <v>42544.983402777776</v>
      </c>
      <c r="E29378">
        <v>5815</v>
      </c>
      <c r="F29378">
        <v>12202</v>
      </c>
    </row>
    <row r="29379" spans="1:8" x14ac:dyDescent="0.2">
      <c r="A29379">
        <v>7.4614402761612006E+17</v>
      </c>
      <c r="B29379" t="s">
        <v>59282</v>
      </c>
      <c r="C29379" t="s">
        <v>59283</v>
      </c>
      <c r="D29379" s="1">
        <v>42545.120057870372</v>
      </c>
      <c r="E29379">
        <v>3396</v>
      </c>
      <c r="F29379">
        <v>15505</v>
      </c>
    </row>
    <row r="29380" spans="1:8" x14ac:dyDescent="0.2">
      <c r="A29380">
        <v>7.4614533860871296E+17</v>
      </c>
      <c r="B29380" t="s">
        <v>59284</v>
      </c>
      <c r="C29380" t="s">
        <v>59285</v>
      </c>
      <c r="D29380" s="1">
        <v>42545.123680555553</v>
      </c>
      <c r="E29380">
        <v>4421</v>
      </c>
      <c r="F29380">
        <v>20483</v>
      </c>
    </row>
    <row r="29381" spans="1:8" x14ac:dyDescent="0.2">
      <c r="A29381">
        <v>7.4627213099264397E+17</v>
      </c>
      <c r="B29381" t="s">
        <v>59286</v>
      </c>
      <c r="C29381" t="s">
        <v>59287</v>
      </c>
      <c r="D29381" s="1">
        <v>42545.473553240743</v>
      </c>
      <c r="E29381">
        <v>14697</v>
      </c>
      <c r="F29381">
        <v>40832</v>
      </c>
    </row>
    <row r="29382" spans="1:8" x14ac:dyDescent="0.2">
      <c r="A29382">
        <v>7.4627386632282906E+17</v>
      </c>
      <c r="B29382" t="s">
        <v>59288</v>
      </c>
      <c r="C29382" t="s">
        <v>59289</v>
      </c>
      <c r="D29382" s="1">
        <v>42545.478344907409</v>
      </c>
      <c r="E29382">
        <v>3451</v>
      </c>
      <c r="F29382">
        <v>8556</v>
      </c>
    </row>
    <row r="29383" spans="1:8" x14ac:dyDescent="0.2">
      <c r="A29383">
        <v>7.4627388916095706E+17</v>
      </c>
      <c r="B29383" t="s">
        <v>59290</v>
      </c>
      <c r="C29383" t="s">
        <v>59291</v>
      </c>
      <c r="D29383" s="1">
        <v>42545.478402777779</v>
      </c>
      <c r="E29383">
        <v>3781</v>
      </c>
      <c r="F29383">
        <v>14360</v>
      </c>
    </row>
    <row r="29384" spans="1:8" x14ac:dyDescent="0.2">
      <c r="A29384">
        <v>7.4628939423182797E+17</v>
      </c>
      <c r="B29384" t="s">
        <v>59292</v>
      </c>
      <c r="C29384" t="s">
        <v>59293</v>
      </c>
      <c r="D29384" s="1">
        <v>42545.521192129629</v>
      </c>
      <c r="E29384">
        <v>13914</v>
      </c>
      <c r="F29384">
        <v>28556</v>
      </c>
    </row>
    <row r="29385" spans="1:8" x14ac:dyDescent="0.2">
      <c r="A29385">
        <v>7.4628976870769805E+17</v>
      </c>
      <c r="B29385" t="s">
        <v>59294</v>
      </c>
      <c r="C29385" t="s">
        <v>59295</v>
      </c>
      <c r="D29385" s="1">
        <v>42545.522222222222</v>
      </c>
      <c r="E29385">
        <v>12689</v>
      </c>
      <c r="F29385">
        <v>32855</v>
      </c>
    </row>
    <row r="29386" spans="1:8" x14ac:dyDescent="0.2">
      <c r="A29386">
        <v>7.4641479741624294E+17</v>
      </c>
      <c r="B29386" t="s">
        <v>59296</v>
      </c>
      <c r="C29386" t="s">
        <v>59297</v>
      </c>
      <c r="D29386" s="1">
        <v>42545.867245370369</v>
      </c>
      <c r="E29386">
        <v>3419</v>
      </c>
      <c r="F29386">
        <v>8111</v>
      </c>
    </row>
    <row r="29387" spans="1:8" x14ac:dyDescent="0.2">
      <c r="A29387">
        <v>7.4641533374175603E+17</v>
      </c>
      <c r="B29387" t="s">
        <v>59298</v>
      </c>
      <c r="C29387" t="s">
        <v>59299</v>
      </c>
      <c r="D29387" s="1">
        <v>42545.868715277778</v>
      </c>
      <c r="E29387">
        <v>4559</v>
      </c>
      <c r="F29387">
        <v>12301</v>
      </c>
    </row>
    <row r="29388" spans="1:8" x14ac:dyDescent="0.2">
      <c r="A29388">
        <v>7.4645376593536602E+17</v>
      </c>
      <c r="B29388" t="s">
        <v>59300</v>
      </c>
      <c r="C29388" t="s">
        <v>59301</v>
      </c>
      <c r="D29388" s="1">
        <v>42545.974768518521</v>
      </c>
      <c r="E29388">
        <v>8630</v>
      </c>
      <c r="F29388">
        <v>24910</v>
      </c>
    </row>
    <row r="29389" spans="1:8" x14ac:dyDescent="0.2">
      <c r="A29389">
        <v>7.46456564337344E+17</v>
      </c>
      <c r="B29389" t="s">
        <v>59302</v>
      </c>
      <c r="C29389" t="s">
        <v>59303</v>
      </c>
      <c r="D29389" s="1">
        <v>42545.982499999998</v>
      </c>
      <c r="E29389">
        <v>3444</v>
      </c>
      <c r="F29389">
        <v>13777</v>
      </c>
    </row>
    <row r="29390" spans="1:8" x14ac:dyDescent="0.2">
      <c r="A29390">
        <v>7.4645870156598797E+17</v>
      </c>
      <c r="B29390" t="s">
        <v>59304</v>
      </c>
      <c r="C29390" t="s">
        <v>59305</v>
      </c>
      <c r="D29390" s="1">
        <v>42545.988391203704</v>
      </c>
      <c r="E29390">
        <v>8894</v>
      </c>
      <c r="F29390">
        <v>25099</v>
      </c>
    </row>
    <row r="29391" spans="1:8" x14ac:dyDescent="0.2">
      <c r="A29391">
        <v>7.4646598202628902E+17</v>
      </c>
      <c r="B29391" t="s">
        <v>59306</v>
      </c>
      <c r="C29391" t="s">
        <v>59307</v>
      </c>
      <c r="D29391" s="1">
        <v>42546.008483796293</v>
      </c>
      <c r="E29391">
        <v>5061</v>
      </c>
      <c r="F29391">
        <v>15117</v>
      </c>
      <c r="G29391" t="s">
        <v>215</v>
      </c>
    </row>
    <row r="29392" spans="1:8" x14ac:dyDescent="0.2">
      <c r="A29392">
        <v>7.4647076986201702E+17</v>
      </c>
      <c r="B29392" t="s">
        <v>59308</v>
      </c>
      <c r="C29392" t="s">
        <v>59309</v>
      </c>
      <c r="D29392" s="1">
        <v>42546.021689814814</v>
      </c>
      <c r="E29392">
        <v>2356</v>
      </c>
      <c r="F29392">
        <v>9307</v>
      </c>
      <c r="G29392" t="s">
        <v>215</v>
      </c>
    </row>
    <row r="29393" spans="1:8" x14ac:dyDescent="0.2">
      <c r="A29393">
        <v>7.4656097692170598E+17</v>
      </c>
      <c r="B29393" t="s">
        <v>59310</v>
      </c>
      <c r="C29393" t="s">
        <v>59311</v>
      </c>
      <c r="D29393" s="1">
        <v>42546.270613425928</v>
      </c>
      <c r="E29393">
        <v>7708</v>
      </c>
      <c r="F29393">
        <v>23305</v>
      </c>
      <c r="H29393" t="s">
        <v>390</v>
      </c>
    </row>
    <row r="29394" spans="1:8" x14ac:dyDescent="0.2">
      <c r="A29394">
        <v>7.4667442060598003E+17</v>
      </c>
      <c r="B29394" t="s">
        <v>59312</v>
      </c>
      <c r="C29394" t="s">
        <v>59313</v>
      </c>
      <c r="D29394" s="1">
        <v>42546.583668981482</v>
      </c>
      <c r="E29394">
        <v>7071</v>
      </c>
      <c r="F29394">
        <v>22079</v>
      </c>
    </row>
    <row r="29395" spans="1:8" x14ac:dyDescent="0.2">
      <c r="A29395">
        <v>7.4671838582885901E+17</v>
      </c>
      <c r="B29395" t="s">
        <v>59314</v>
      </c>
      <c r="C29395" t="s">
        <v>59315</v>
      </c>
      <c r="D29395" s="1">
        <v>42546.704988425925</v>
      </c>
      <c r="E29395">
        <v>1682</v>
      </c>
      <c r="F29395">
        <v>7039</v>
      </c>
      <c r="G29395" t="s">
        <v>576</v>
      </c>
    </row>
    <row r="29396" spans="1:8" x14ac:dyDescent="0.2">
      <c r="A29396">
        <v>7.46721493061632E+17</v>
      </c>
      <c r="B29396" t="s">
        <v>59316</v>
      </c>
      <c r="C29396" t="s">
        <v>59317</v>
      </c>
      <c r="D29396" s="1">
        <v>42546.713564814818</v>
      </c>
      <c r="E29396">
        <v>1870</v>
      </c>
      <c r="F29396">
        <v>8290</v>
      </c>
      <c r="G29396" t="s">
        <v>215</v>
      </c>
    </row>
    <row r="29397" spans="1:8" x14ac:dyDescent="0.2">
      <c r="A29397">
        <v>7.46734772928528E+17</v>
      </c>
      <c r="B29397" t="s">
        <v>59318</v>
      </c>
      <c r="C29397" t="s">
        <v>59319</v>
      </c>
      <c r="D29397" s="1">
        <v>42546.750208333331</v>
      </c>
      <c r="E29397">
        <v>3386</v>
      </c>
      <c r="F29397">
        <v>12443</v>
      </c>
      <c r="G29397" t="s">
        <v>487</v>
      </c>
    </row>
    <row r="29398" spans="1:8" x14ac:dyDescent="0.2">
      <c r="A29398">
        <v>7.4689506559178304E+17</v>
      </c>
      <c r="B29398" t="s">
        <v>59320</v>
      </c>
      <c r="C29398" t="s">
        <v>59321</v>
      </c>
      <c r="D29398" s="1">
        <v>42547.192523148151</v>
      </c>
      <c r="E29398">
        <v>9715</v>
      </c>
      <c r="F29398">
        <v>29020</v>
      </c>
    </row>
    <row r="29399" spans="1:8" x14ac:dyDescent="0.2">
      <c r="A29399">
        <v>7.4689525288416397E+17</v>
      </c>
      <c r="B29399" t="s">
        <v>59322</v>
      </c>
      <c r="C29399" t="s">
        <v>59323</v>
      </c>
      <c r="D29399" s="1">
        <v>42547.193043981482</v>
      </c>
      <c r="E29399">
        <v>6875</v>
      </c>
      <c r="F29399">
        <v>19778</v>
      </c>
      <c r="H29399" t="s">
        <v>390</v>
      </c>
    </row>
    <row r="29400" spans="1:8" x14ac:dyDescent="0.2">
      <c r="A29400">
        <v>7.4689560279817805E+17</v>
      </c>
      <c r="B29400" t="s">
        <v>59324</v>
      </c>
      <c r="C29400" t="s">
        <v>59325</v>
      </c>
      <c r="D29400" s="1">
        <v>42547.194016203706</v>
      </c>
      <c r="E29400">
        <v>5597</v>
      </c>
      <c r="F29400">
        <v>18549</v>
      </c>
    </row>
    <row r="29401" spans="1:8" x14ac:dyDescent="0.2">
      <c r="A29401">
        <v>7.46895785338544E+17</v>
      </c>
      <c r="B29401" t="s">
        <v>59326</v>
      </c>
      <c r="C29401" t="s">
        <v>59327</v>
      </c>
      <c r="D29401" s="1">
        <v>42547.194513888891</v>
      </c>
      <c r="E29401">
        <v>6842</v>
      </c>
      <c r="F29401">
        <v>19763</v>
      </c>
    </row>
    <row r="29402" spans="1:8" x14ac:dyDescent="0.2">
      <c r="A29402">
        <v>7.4690886913426202E+17</v>
      </c>
      <c r="B29402" t="s">
        <v>59328</v>
      </c>
      <c r="C29402" t="s">
        <v>59329</v>
      </c>
      <c r="D29402" s="1">
        <v>42547.230613425927</v>
      </c>
      <c r="E29402">
        <v>3971</v>
      </c>
      <c r="F29402">
        <v>18284</v>
      </c>
    </row>
    <row r="29403" spans="1:8" x14ac:dyDescent="0.2">
      <c r="A29403">
        <v>7.4702762965244301E+17</v>
      </c>
      <c r="B29403" t="s">
        <v>59330</v>
      </c>
      <c r="C29403" t="s">
        <v>59331</v>
      </c>
      <c r="D29403" s="1">
        <v>42547.558333333334</v>
      </c>
      <c r="E29403">
        <v>4691</v>
      </c>
      <c r="F29403">
        <v>15976</v>
      </c>
    </row>
    <row r="29404" spans="1:8" x14ac:dyDescent="0.2">
      <c r="A29404">
        <v>7.4702996370299597E+17</v>
      </c>
      <c r="B29404" t="s">
        <v>59332</v>
      </c>
      <c r="C29404" t="s">
        <v>59333</v>
      </c>
      <c r="D29404" s="1">
        <v>42547.564780092594</v>
      </c>
      <c r="E29404">
        <v>6229</v>
      </c>
      <c r="F29404">
        <v>18049</v>
      </c>
    </row>
    <row r="29405" spans="1:8" x14ac:dyDescent="0.2">
      <c r="A29405">
        <v>7.4703070867842995E+17</v>
      </c>
      <c r="B29405" t="s">
        <v>59334</v>
      </c>
      <c r="C29405" t="s">
        <v>59335</v>
      </c>
      <c r="D29405" s="1">
        <v>42547.566828703704</v>
      </c>
      <c r="E29405">
        <v>5296</v>
      </c>
      <c r="F29405">
        <v>15267</v>
      </c>
    </row>
    <row r="29406" spans="1:8" x14ac:dyDescent="0.2">
      <c r="A29406">
        <v>7.4709869149278605E+17</v>
      </c>
      <c r="B29406" t="s">
        <v>59336</v>
      </c>
      <c r="C29406" t="s">
        <v>59337</v>
      </c>
      <c r="D29406" s="1">
        <v>42547.754432870373</v>
      </c>
      <c r="E29406">
        <v>6120</v>
      </c>
      <c r="F29406">
        <v>17675</v>
      </c>
    </row>
    <row r="29407" spans="1:8" x14ac:dyDescent="0.2">
      <c r="A29407">
        <v>7.4710243286227302E+17</v>
      </c>
      <c r="B29407" t="s">
        <v>59338</v>
      </c>
      <c r="C29407" t="s">
        <v>59339</v>
      </c>
      <c r="D29407" s="1">
        <v>42547.764756944445</v>
      </c>
      <c r="E29407">
        <v>3865</v>
      </c>
      <c r="F29407">
        <v>11733</v>
      </c>
      <c r="G29407" t="s">
        <v>89</v>
      </c>
    </row>
    <row r="29408" spans="1:8" x14ac:dyDescent="0.2">
      <c r="A29408">
        <v>7.4710504935288806E+17</v>
      </c>
      <c r="B29408" t="s">
        <v>59340</v>
      </c>
      <c r="C29408" t="s">
        <v>59341</v>
      </c>
      <c r="D29408" s="1">
        <v>42547.771967592591</v>
      </c>
      <c r="E29408">
        <v>5224</v>
      </c>
      <c r="F29408">
        <v>10450</v>
      </c>
    </row>
    <row r="29409" spans="1:8" x14ac:dyDescent="0.2">
      <c r="A29409">
        <v>7.4717807868264397E+17</v>
      </c>
      <c r="B29409" t="s">
        <v>59342</v>
      </c>
      <c r="C29409" t="s">
        <v>59343</v>
      </c>
      <c r="D29409" s="1">
        <v>42547.973495370374</v>
      </c>
      <c r="E29409">
        <v>5588</v>
      </c>
      <c r="F29409">
        <v>17552</v>
      </c>
    </row>
    <row r="29410" spans="1:8" x14ac:dyDescent="0.2">
      <c r="A29410">
        <v>7.4719007534416205E+17</v>
      </c>
      <c r="B29410" t="s">
        <v>59344</v>
      </c>
      <c r="C29410" t="s">
        <v>59345</v>
      </c>
      <c r="D29410" s="1">
        <v>42548.006597222222</v>
      </c>
      <c r="E29410">
        <v>4918</v>
      </c>
      <c r="F29410">
        <v>15750</v>
      </c>
    </row>
    <row r="29411" spans="1:8" x14ac:dyDescent="0.2">
      <c r="A29411">
        <v>7.4719162453551104E+17</v>
      </c>
      <c r="B29411" t="s">
        <v>59346</v>
      </c>
      <c r="C29411" t="s">
        <v>59347</v>
      </c>
      <c r="D29411" s="1">
        <v>42548.010879629626</v>
      </c>
      <c r="E29411">
        <v>4587</v>
      </c>
      <c r="F29411">
        <v>14567</v>
      </c>
    </row>
    <row r="29412" spans="1:8" x14ac:dyDescent="0.2">
      <c r="A29412">
        <v>7.4719486563359501E+17</v>
      </c>
      <c r="B29412" t="s">
        <v>59348</v>
      </c>
      <c r="C29412" t="s">
        <v>59349</v>
      </c>
      <c r="D29412" s="1">
        <v>42548.019814814812</v>
      </c>
      <c r="E29412">
        <v>3652</v>
      </c>
      <c r="F29412">
        <v>9252</v>
      </c>
    </row>
    <row r="29413" spans="1:8" x14ac:dyDescent="0.2">
      <c r="A29413">
        <v>7.4720616080621901E+17</v>
      </c>
      <c r="B29413" t="s">
        <v>59350</v>
      </c>
      <c r="C29413" t="s">
        <v>59351</v>
      </c>
      <c r="D29413" s="1">
        <v>42548.050983796296</v>
      </c>
      <c r="E29413">
        <v>4304</v>
      </c>
      <c r="F29413">
        <v>12687</v>
      </c>
      <c r="G29413" t="s">
        <v>215</v>
      </c>
    </row>
    <row r="29414" spans="1:8" x14ac:dyDescent="0.2">
      <c r="A29414">
        <v>7.4720897020133299E+17</v>
      </c>
      <c r="B29414" t="s">
        <v>59352</v>
      </c>
      <c r="C29414" t="s">
        <v>59353</v>
      </c>
      <c r="D29414" s="1">
        <v>42548.058738425927</v>
      </c>
      <c r="E29414">
        <v>2802</v>
      </c>
      <c r="F29414">
        <v>9721</v>
      </c>
      <c r="G29414" t="s">
        <v>576</v>
      </c>
      <c r="H29414" t="s">
        <v>390</v>
      </c>
    </row>
    <row r="29415" spans="1:8" x14ac:dyDescent="0.2">
      <c r="A29415">
        <v>7.4722750332917299E+17</v>
      </c>
      <c r="B29415" t="s">
        <v>59354</v>
      </c>
      <c r="C29415" t="s">
        <v>59355</v>
      </c>
      <c r="D29415" s="1">
        <v>42548.109884259262</v>
      </c>
      <c r="E29415">
        <v>7636</v>
      </c>
      <c r="F29415">
        <v>17875</v>
      </c>
      <c r="G29415" t="s">
        <v>59356</v>
      </c>
    </row>
    <row r="29416" spans="1:8" x14ac:dyDescent="0.2">
      <c r="A29416">
        <v>7.4724094937026099E+17</v>
      </c>
      <c r="B29416" t="s">
        <v>59357</v>
      </c>
      <c r="C29416" t="s">
        <v>59358</v>
      </c>
      <c r="D29416" s="1">
        <v>42548.146990740737</v>
      </c>
      <c r="E29416">
        <v>5111</v>
      </c>
      <c r="F29416">
        <v>17157</v>
      </c>
      <c r="G29416" t="s">
        <v>89</v>
      </c>
      <c r="H29416" t="s">
        <v>390</v>
      </c>
    </row>
    <row r="29417" spans="1:8" x14ac:dyDescent="0.2">
      <c r="A29417">
        <v>7.4724133055273702E+17</v>
      </c>
      <c r="B29417" t="s">
        <v>59359</v>
      </c>
      <c r="C29417" t="s">
        <v>59360</v>
      </c>
      <c r="D29417" s="1">
        <v>42548.148032407407</v>
      </c>
      <c r="E29417">
        <v>7437</v>
      </c>
      <c r="F29417">
        <v>20213</v>
      </c>
      <c r="G29417" t="s">
        <v>89</v>
      </c>
      <c r="H29417" t="s">
        <v>616</v>
      </c>
    </row>
    <row r="29418" spans="1:8" x14ac:dyDescent="0.2">
      <c r="A29418">
        <v>7.4741595540019597E+17</v>
      </c>
      <c r="B29418" t="s">
        <v>59361</v>
      </c>
      <c r="C29418" t="s">
        <v>59362</v>
      </c>
      <c r="D29418" s="1">
        <v>42548.629907407405</v>
      </c>
      <c r="E29418">
        <v>6752</v>
      </c>
      <c r="F29418">
        <v>21692</v>
      </c>
    </row>
    <row r="29419" spans="1:8" x14ac:dyDescent="0.2">
      <c r="A29419">
        <v>7.4741875425505203E+17</v>
      </c>
      <c r="B29419" t="s">
        <v>59363</v>
      </c>
      <c r="C29419" t="s">
        <v>59364</v>
      </c>
      <c r="D29419" s="1">
        <v>42548.637638888889</v>
      </c>
      <c r="E29419">
        <v>5673</v>
      </c>
      <c r="F29419">
        <v>18363</v>
      </c>
    </row>
    <row r="29420" spans="1:8" x14ac:dyDescent="0.2">
      <c r="A29420">
        <v>7.4742404218179098E+17</v>
      </c>
      <c r="B29420" t="s">
        <v>59365</v>
      </c>
      <c r="C29420" t="s">
        <v>59366</v>
      </c>
      <c r="D29420" s="1">
        <v>42548.652222222219</v>
      </c>
      <c r="E29420">
        <v>5882</v>
      </c>
      <c r="F29420">
        <v>19685</v>
      </c>
      <c r="G29420" t="s">
        <v>89</v>
      </c>
    </row>
    <row r="29421" spans="1:8" x14ac:dyDescent="0.2">
      <c r="A29421">
        <v>7.4787225787212506E+17</v>
      </c>
      <c r="B29421" t="s">
        <v>59367</v>
      </c>
      <c r="C29421" t="s">
        <v>59368</v>
      </c>
      <c r="D29421" s="1">
        <v>42549.889062499999</v>
      </c>
      <c r="E29421">
        <v>1643</v>
      </c>
      <c r="F29421">
        <v>6039</v>
      </c>
      <c r="G29421" t="s">
        <v>59369</v>
      </c>
    </row>
    <row r="29422" spans="1:8" x14ac:dyDescent="0.2">
      <c r="A29422">
        <v>7.4787302451540698E+17</v>
      </c>
      <c r="B29422" t="s">
        <v>59370</v>
      </c>
      <c r="C29422" t="s">
        <v>59371</v>
      </c>
      <c r="D29422" s="1">
        <v>42549.891180555554</v>
      </c>
      <c r="E29422">
        <v>2148</v>
      </c>
      <c r="F29422">
        <v>7435</v>
      </c>
      <c r="G29422" t="s">
        <v>215</v>
      </c>
      <c r="H29422" t="s">
        <v>390</v>
      </c>
    </row>
    <row r="29423" spans="1:8" x14ac:dyDescent="0.2">
      <c r="A29423">
        <v>7.4787331153161395E+17</v>
      </c>
      <c r="B29423" t="s">
        <v>59372</v>
      </c>
      <c r="C29423" t="s">
        <v>59373</v>
      </c>
      <c r="D29423" s="1">
        <v>42549.891967592594</v>
      </c>
      <c r="E29423">
        <v>2570</v>
      </c>
      <c r="F29423">
        <v>8396</v>
      </c>
      <c r="G29423" t="s">
        <v>576</v>
      </c>
    </row>
    <row r="29424" spans="1:8" x14ac:dyDescent="0.2">
      <c r="A29424">
        <v>7.4787338107735603E+17</v>
      </c>
      <c r="B29424" t="s">
        <v>59374</v>
      </c>
      <c r="C29424" t="s">
        <v>59375</v>
      </c>
      <c r="D29424" s="1">
        <v>42549.892164351855</v>
      </c>
      <c r="E29424">
        <v>2362</v>
      </c>
      <c r="F29424">
        <v>7425</v>
      </c>
      <c r="G29424" t="s">
        <v>576</v>
      </c>
      <c r="H29424" t="s">
        <v>390</v>
      </c>
    </row>
    <row r="29425" spans="1:8" x14ac:dyDescent="0.2">
      <c r="A29425">
        <v>7.4787388010305894E+17</v>
      </c>
      <c r="B29425" t="s">
        <v>59376</v>
      </c>
      <c r="C29425" t="s">
        <v>59377</v>
      </c>
      <c r="D29425" s="1">
        <v>42549.893541666665</v>
      </c>
      <c r="E29425">
        <v>1770</v>
      </c>
      <c r="F29425">
        <v>6124</v>
      </c>
      <c r="G29425" t="s">
        <v>9029</v>
      </c>
      <c r="H29425" t="s">
        <v>390</v>
      </c>
    </row>
    <row r="29426" spans="1:8" x14ac:dyDescent="0.2">
      <c r="A29426">
        <v>7.4787426158346995E+17</v>
      </c>
      <c r="B29426" t="s">
        <v>59378</v>
      </c>
      <c r="C29426" t="s">
        <v>59379</v>
      </c>
      <c r="D29426" s="1">
        <v>42549.894594907404</v>
      </c>
      <c r="E29426">
        <v>2687</v>
      </c>
      <c r="F29426">
        <v>10407</v>
      </c>
      <c r="G29426" t="s">
        <v>89</v>
      </c>
    </row>
    <row r="29427" spans="1:8" x14ac:dyDescent="0.2">
      <c r="A29427">
        <v>7.4787485613018304E+17</v>
      </c>
      <c r="B29427" t="s">
        <v>59380</v>
      </c>
      <c r="C29427" t="s">
        <v>59381</v>
      </c>
      <c r="D29427" s="1">
        <v>42549.896238425928</v>
      </c>
      <c r="E29427">
        <v>4248</v>
      </c>
      <c r="F29427">
        <v>9088</v>
      </c>
      <c r="H29427" t="s">
        <v>616</v>
      </c>
    </row>
    <row r="29428" spans="1:8" x14ac:dyDescent="0.2">
      <c r="A29428">
        <v>7.4788835412606899E+17</v>
      </c>
      <c r="B29428" t="s">
        <v>59382</v>
      </c>
      <c r="C29428" t="s">
        <v>59383</v>
      </c>
      <c r="D29428" s="1">
        <v>42549.933483796296</v>
      </c>
      <c r="E29428">
        <v>6679</v>
      </c>
      <c r="F29428">
        <v>20062</v>
      </c>
    </row>
    <row r="29429" spans="1:8" x14ac:dyDescent="0.2">
      <c r="A29429">
        <v>7.4788889558137203E+17</v>
      </c>
      <c r="B29429" t="s">
        <v>59384</v>
      </c>
      <c r="C29429" t="s">
        <v>59385</v>
      </c>
      <c r="D29429" s="1">
        <v>42549.934976851851</v>
      </c>
      <c r="E29429">
        <v>7715</v>
      </c>
      <c r="F29429">
        <v>21968</v>
      </c>
    </row>
    <row r="29430" spans="1:8" x14ac:dyDescent="0.2">
      <c r="A29430">
        <v>7.4789958659389005E+17</v>
      </c>
      <c r="B29430" t="s">
        <v>59386</v>
      </c>
      <c r="C29430" t="s">
        <v>59387</v>
      </c>
      <c r="D29430" s="1">
        <v>42549.964479166665</v>
      </c>
      <c r="E29430">
        <v>10074</v>
      </c>
      <c r="F29430">
        <v>27009</v>
      </c>
    </row>
    <row r="29431" spans="1:8" x14ac:dyDescent="0.2">
      <c r="A29431">
        <v>7.4790011436309197E+17</v>
      </c>
      <c r="B29431" t="s">
        <v>59388</v>
      </c>
      <c r="C29431" t="s">
        <v>59389</v>
      </c>
      <c r="D29431" s="1">
        <v>42549.965937499997</v>
      </c>
      <c r="E29431">
        <v>11664</v>
      </c>
      <c r="F29431">
        <v>32315</v>
      </c>
    </row>
    <row r="29432" spans="1:8" x14ac:dyDescent="0.2">
      <c r="A29432">
        <v>7.4795065911100595E+17</v>
      </c>
      <c r="B29432" t="s">
        <v>59390</v>
      </c>
      <c r="C29432" t="s">
        <v>59391</v>
      </c>
      <c r="D29432" s="1">
        <v>42550.105416666665</v>
      </c>
      <c r="E29432">
        <v>3219</v>
      </c>
      <c r="F29432">
        <v>10075</v>
      </c>
      <c r="G29432" t="s">
        <v>576</v>
      </c>
    </row>
    <row r="29433" spans="1:8" x14ac:dyDescent="0.2">
      <c r="A29433">
        <v>7.4798690716287706E+17</v>
      </c>
      <c r="B29433" t="s">
        <v>59392</v>
      </c>
      <c r="C29433" t="s">
        <v>59393</v>
      </c>
      <c r="D29433" s="1">
        <v>42550.205439814818</v>
      </c>
      <c r="E29433">
        <v>4598</v>
      </c>
      <c r="F29433">
        <v>16268</v>
      </c>
    </row>
    <row r="29434" spans="1:8" x14ac:dyDescent="0.2">
      <c r="A29434">
        <v>7.4814142052814003E+17</v>
      </c>
      <c r="B29434" t="s">
        <v>59394</v>
      </c>
      <c r="C29434" t="s">
        <v>59395</v>
      </c>
      <c r="D29434" s="1">
        <v>42550.63181712963</v>
      </c>
      <c r="E29434">
        <v>3646</v>
      </c>
      <c r="F29434">
        <v>11325</v>
      </c>
      <c r="G29434" t="s">
        <v>89</v>
      </c>
    </row>
    <row r="29435" spans="1:8" x14ac:dyDescent="0.2">
      <c r="A29435">
        <v>7.4814270993275597E+17</v>
      </c>
      <c r="B29435" t="s">
        <v>59396</v>
      </c>
      <c r="C29435" t="s">
        <v>59397</v>
      </c>
      <c r="D29435" s="1">
        <v>42550.635370370372</v>
      </c>
      <c r="E29435">
        <v>5426</v>
      </c>
      <c r="F29435">
        <v>16073</v>
      </c>
    </row>
    <row r="29436" spans="1:8" x14ac:dyDescent="0.2">
      <c r="A29436">
        <v>7.4816351745541299E+17</v>
      </c>
      <c r="B29436" t="s">
        <v>59398</v>
      </c>
      <c r="C29436" t="s">
        <v>59399</v>
      </c>
      <c r="D29436" s="1">
        <v>42550.692789351851</v>
      </c>
      <c r="E29436">
        <v>2248</v>
      </c>
      <c r="F29436">
        <v>8338</v>
      </c>
      <c r="G29436" t="s">
        <v>89</v>
      </c>
    </row>
    <row r="29437" spans="1:8" x14ac:dyDescent="0.2">
      <c r="A29437">
        <v>7.4816392138372301E+17</v>
      </c>
      <c r="B29437" t="s">
        <v>59400</v>
      </c>
      <c r="C29437" t="s">
        <v>59401</v>
      </c>
      <c r="D29437" s="1">
        <v>42550.69390046296</v>
      </c>
      <c r="E29437">
        <v>5664</v>
      </c>
      <c r="F29437">
        <v>18117</v>
      </c>
      <c r="H29437" t="s">
        <v>390</v>
      </c>
    </row>
    <row r="29438" spans="1:8" x14ac:dyDescent="0.2">
      <c r="A29438">
        <v>7.4816623229838106E+17</v>
      </c>
      <c r="B29438" t="s">
        <v>59402</v>
      </c>
      <c r="C29438" t="s">
        <v>59403</v>
      </c>
      <c r="D29438" s="1">
        <v>42550.700277777774</v>
      </c>
      <c r="E29438">
        <v>2292</v>
      </c>
      <c r="F29438">
        <v>8057</v>
      </c>
    </row>
    <row r="29439" spans="1:8" x14ac:dyDescent="0.2">
      <c r="A29439">
        <v>7.4821989157713101E+17</v>
      </c>
      <c r="B29439" t="s">
        <v>59404</v>
      </c>
      <c r="C29439" t="s">
        <v>59405</v>
      </c>
      <c r="D29439" s="1">
        <v>42550.848356481481</v>
      </c>
      <c r="E29439">
        <v>8341</v>
      </c>
      <c r="F29439">
        <v>22361</v>
      </c>
    </row>
    <row r="29440" spans="1:8" x14ac:dyDescent="0.2">
      <c r="A29440">
        <v>7.4828937580132301E+17</v>
      </c>
      <c r="B29440" t="s">
        <v>59406</v>
      </c>
      <c r="C29440" t="s">
        <v>59407</v>
      </c>
      <c r="D29440" s="1">
        <v>42551.040092592593</v>
      </c>
      <c r="E29440">
        <v>1997</v>
      </c>
      <c r="F29440">
        <v>8626</v>
      </c>
      <c r="G29440" t="s">
        <v>89</v>
      </c>
    </row>
    <row r="29441" spans="1:8" x14ac:dyDescent="0.2">
      <c r="A29441">
        <v>7.4833193161657894E+17</v>
      </c>
      <c r="B29441" t="s">
        <v>59408</v>
      </c>
      <c r="C29441" t="s">
        <v>59409</v>
      </c>
      <c r="D29441" s="1">
        <v>42551.157523148147</v>
      </c>
      <c r="E29441">
        <v>5000</v>
      </c>
      <c r="F29441">
        <v>13853</v>
      </c>
      <c r="G29441" t="s">
        <v>576</v>
      </c>
    </row>
    <row r="29442" spans="1:8" x14ac:dyDescent="0.2">
      <c r="A29442">
        <v>7.4834304299473306E+17</v>
      </c>
      <c r="B29442" t="s">
        <v>59410</v>
      </c>
      <c r="C29442" t="s">
        <v>59411</v>
      </c>
      <c r="D29442" s="1">
        <v>42551.18818287037</v>
      </c>
      <c r="E29442">
        <v>2812</v>
      </c>
      <c r="F29442">
        <v>11787</v>
      </c>
    </row>
    <row r="29443" spans="1:8" x14ac:dyDescent="0.2">
      <c r="A29443">
        <v>7.4834521037203802E+17</v>
      </c>
      <c r="B29443" t="s">
        <v>59412</v>
      </c>
      <c r="C29443" t="s">
        <v>59413</v>
      </c>
      <c r="D29443" s="1">
        <v>42551.194166666668</v>
      </c>
      <c r="E29443">
        <v>4540</v>
      </c>
      <c r="F29443">
        <v>12764</v>
      </c>
      <c r="G29443" t="s">
        <v>89</v>
      </c>
    </row>
    <row r="29444" spans="1:8" x14ac:dyDescent="0.2">
      <c r="A29444">
        <v>7.48528593634992E+17</v>
      </c>
      <c r="B29444" t="s">
        <v>59414</v>
      </c>
      <c r="C29444" t="s">
        <v>59415</v>
      </c>
      <c r="D29444" s="1">
        <v>42551.700208333335</v>
      </c>
      <c r="E29444">
        <v>4954</v>
      </c>
      <c r="F29444">
        <v>10744</v>
      </c>
    </row>
    <row r="29445" spans="1:8" x14ac:dyDescent="0.2">
      <c r="A29445">
        <v>7.48569874042064E+17</v>
      </c>
      <c r="B29445" t="s">
        <v>59416</v>
      </c>
      <c r="C29445" t="s">
        <v>59417</v>
      </c>
      <c r="D29445" s="1">
        <v>42551.814120370371</v>
      </c>
      <c r="E29445">
        <v>3731</v>
      </c>
      <c r="F29445">
        <v>9975</v>
      </c>
      <c r="G29445" t="s">
        <v>89</v>
      </c>
      <c r="H29445" t="s">
        <v>390</v>
      </c>
    </row>
    <row r="29446" spans="1:8" x14ac:dyDescent="0.2">
      <c r="A29446">
        <v>7.4859022298894694E+17</v>
      </c>
      <c r="B29446" t="s">
        <v>59418</v>
      </c>
      <c r="C29446" t="s">
        <v>59419</v>
      </c>
      <c r="D29446" s="1">
        <v>42551.870266203703</v>
      </c>
      <c r="E29446">
        <v>4148</v>
      </c>
      <c r="F29446">
        <v>10036</v>
      </c>
    </row>
    <row r="29447" spans="1:8" x14ac:dyDescent="0.2">
      <c r="A29447">
        <v>7.4859909425227302E+17</v>
      </c>
      <c r="B29447" t="s">
        <v>59420</v>
      </c>
      <c r="C29447" t="s">
        <v>59421</v>
      </c>
      <c r="D29447" s="1">
        <v>42551.894756944443</v>
      </c>
      <c r="E29447">
        <v>6699</v>
      </c>
      <c r="F29447">
        <v>14538</v>
      </c>
    </row>
    <row r="29448" spans="1:8" x14ac:dyDescent="0.2">
      <c r="A29448">
        <v>7.4859943803420595E+17</v>
      </c>
      <c r="B29448" t="s">
        <v>59422</v>
      </c>
      <c r="C29448" t="s">
        <v>59423</v>
      </c>
      <c r="D29448" s="1">
        <v>42551.895694444444</v>
      </c>
      <c r="E29448">
        <v>4461</v>
      </c>
      <c r="F29448">
        <v>13784</v>
      </c>
      <c r="G29448" t="s">
        <v>89</v>
      </c>
    </row>
    <row r="29449" spans="1:8" x14ac:dyDescent="0.2">
      <c r="A29449">
        <v>7.4859957223097498E+17</v>
      </c>
      <c r="B29449" t="s">
        <v>59424</v>
      </c>
      <c r="C29449" t="s">
        <v>59425</v>
      </c>
      <c r="D29449" s="1">
        <v>42551.896064814813</v>
      </c>
      <c r="E29449">
        <v>4229</v>
      </c>
      <c r="F29449">
        <v>15624</v>
      </c>
    </row>
    <row r="29450" spans="1:8" x14ac:dyDescent="0.2">
      <c r="A29450">
        <v>7.4859971179223398E+17</v>
      </c>
      <c r="B29450" t="s">
        <v>59426</v>
      </c>
      <c r="C29450" t="s">
        <v>59427</v>
      </c>
      <c r="D29450" s="1">
        <v>42551.896458333336</v>
      </c>
      <c r="E29450">
        <v>7144</v>
      </c>
      <c r="F29450">
        <v>23006</v>
      </c>
    </row>
    <row r="29451" spans="1:8" x14ac:dyDescent="0.2">
      <c r="A29451">
        <v>7.4864766970735002E+17</v>
      </c>
      <c r="B29451" t="s">
        <v>59428</v>
      </c>
      <c r="C29451" t="s">
        <v>59429</v>
      </c>
      <c r="D29451" s="1">
        <v>42552.028796296298</v>
      </c>
      <c r="E29451">
        <v>2531</v>
      </c>
      <c r="F29451">
        <v>9377</v>
      </c>
      <c r="G29451" t="s">
        <v>89</v>
      </c>
    </row>
    <row r="29452" spans="1:8" x14ac:dyDescent="0.2">
      <c r="A29452">
        <v>7.4871266176480397E+17</v>
      </c>
      <c r="B29452" t="s">
        <v>59430</v>
      </c>
      <c r="C29452" t="s">
        <v>59431</v>
      </c>
      <c r="D29452" s="1">
        <v>42552.208136574074</v>
      </c>
      <c r="E29452">
        <v>4242</v>
      </c>
      <c r="F29452">
        <v>11382</v>
      </c>
      <c r="H29452" t="s">
        <v>616</v>
      </c>
    </row>
    <row r="29453" spans="1:8" x14ac:dyDescent="0.2">
      <c r="A29453">
        <v>7.4885156919031795E+17</v>
      </c>
      <c r="B29453" t="s">
        <v>59432</v>
      </c>
      <c r="C29453" t="s">
        <v>59433</v>
      </c>
      <c r="D29453" s="1">
        <v>42552.591446759259</v>
      </c>
      <c r="E29453">
        <v>4954</v>
      </c>
      <c r="F29453">
        <v>15277</v>
      </c>
    </row>
    <row r="29454" spans="1:8" x14ac:dyDescent="0.2">
      <c r="A29454">
        <v>7.4885167331387302E+17</v>
      </c>
      <c r="B29454" t="s">
        <v>59434</v>
      </c>
      <c r="C29454" t="s">
        <v>59435</v>
      </c>
      <c r="D29454" s="1">
        <v>42552.591736111113</v>
      </c>
      <c r="E29454">
        <v>6590</v>
      </c>
      <c r="F29454">
        <v>16964</v>
      </c>
    </row>
    <row r="29455" spans="1:8" x14ac:dyDescent="0.2">
      <c r="A29455">
        <v>7.4885184918524301E+17</v>
      </c>
      <c r="B29455" t="s">
        <v>59436</v>
      </c>
      <c r="C29455" t="s">
        <v>59437</v>
      </c>
      <c r="D29455" s="1">
        <v>42552.592222222222</v>
      </c>
      <c r="E29455">
        <v>8984</v>
      </c>
      <c r="F29455">
        <v>23126</v>
      </c>
    </row>
    <row r="29456" spans="1:8" x14ac:dyDescent="0.2">
      <c r="A29456">
        <v>7.4886982520891302E+17</v>
      </c>
      <c r="B29456" t="s">
        <v>59438</v>
      </c>
      <c r="C29456" t="s">
        <v>59439</v>
      </c>
      <c r="D29456" s="1">
        <v>42552.641828703701</v>
      </c>
      <c r="E29456">
        <v>2135</v>
      </c>
      <c r="F29456">
        <v>8732</v>
      </c>
      <c r="G29456" t="s">
        <v>89</v>
      </c>
    </row>
    <row r="29457" spans="1:8" x14ac:dyDescent="0.2">
      <c r="A29457">
        <v>7.48871858553024E+17</v>
      </c>
      <c r="B29457" t="s">
        <v>59440</v>
      </c>
      <c r="C29457" t="s">
        <v>59441</v>
      </c>
      <c r="D29457" s="1">
        <v>42552.64744212963</v>
      </c>
      <c r="E29457">
        <v>4630</v>
      </c>
      <c r="F29457">
        <v>11467</v>
      </c>
    </row>
    <row r="29458" spans="1:8" x14ac:dyDescent="0.2">
      <c r="A29458">
        <v>7.4890695271387494E+17</v>
      </c>
      <c r="B29458" t="s">
        <v>59442</v>
      </c>
      <c r="C29458" t="s">
        <v>59443</v>
      </c>
      <c r="D29458" s="1">
        <v>42552.74428240741</v>
      </c>
      <c r="E29458">
        <v>3465</v>
      </c>
      <c r="F29458">
        <v>7864</v>
      </c>
    </row>
    <row r="29459" spans="1:8" x14ac:dyDescent="0.2">
      <c r="A29459">
        <v>7.4892008194232704E+17</v>
      </c>
      <c r="B29459" t="s">
        <v>59444</v>
      </c>
      <c r="C29459" t="s">
        <v>59445</v>
      </c>
      <c r="D29459" s="1">
        <v>42552.780509259261</v>
      </c>
      <c r="E29459">
        <v>5739</v>
      </c>
      <c r="F29459">
        <v>12088</v>
      </c>
      <c r="H29459" t="s">
        <v>59446</v>
      </c>
    </row>
    <row r="29460" spans="1:8" x14ac:dyDescent="0.2">
      <c r="A29460">
        <v>7.4892610393114995E+17</v>
      </c>
      <c r="B29460" t="s">
        <v>59447</v>
      </c>
      <c r="C29460" t="s">
        <v>59448</v>
      </c>
      <c r="D29460" s="1">
        <v>42552.797129629631</v>
      </c>
      <c r="E29460">
        <v>6769</v>
      </c>
      <c r="F29460">
        <v>22254</v>
      </c>
      <c r="H29460" t="s">
        <v>616</v>
      </c>
    </row>
    <row r="29461" spans="1:8" x14ac:dyDescent="0.2">
      <c r="A29461">
        <v>7.4896616754960294E+17</v>
      </c>
      <c r="B29461" t="s">
        <v>59449</v>
      </c>
      <c r="C29461" t="s">
        <v>59450</v>
      </c>
      <c r="D29461" s="1">
        <v>42552.907685185186</v>
      </c>
      <c r="E29461">
        <v>3431</v>
      </c>
      <c r="F29461">
        <v>11389</v>
      </c>
      <c r="H29461" t="s">
        <v>616</v>
      </c>
    </row>
    <row r="29462" spans="1:8" x14ac:dyDescent="0.2">
      <c r="A29462">
        <v>7.4904989643141504E+17</v>
      </c>
      <c r="B29462" t="s">
        <v>59451</v>
      </c>
      <c r="C29462" t="s">
        <v>59452</v>
      </c>
      <c r="D29462" s="1">
        <v>42553.138726851852</v>
      </c>
      <c r="E29462">
        <v>2654</v>
      </c>
      <c r="F29462">
        <v>12707</v>
      </c>
    </row>
    <row r="29463" spans="1:8" x14ac:dyDescent="0.2">
      <c r="A29463">
        <v>7.4905232513053402E+17</v>
      </c>
      <c r="B29463" t="s">
        <v>59453</v>
      </c>
      <c r="C29463" t="s">
        <v>59454</v>
      </c>
      <c r="D29463" s="1">
        <v>42553.145428240743</v>
      </c>
      <c r="E29463">
        <v>4247</v>
      </c>
      <c r="F29463">
        <v>11851</v>
      </c>
      <c r="H29463" t="s">
        <v>616</v>
      </c>
    </row>
    <row r="29464" spans="1:8" x14ac:dyDescent="0.2">
      <c r="A29464">
        <v>7.4920807050558605E+17</v>
      </c>
      <c r="B29464" t="s">
        <v>59455</v>
      </c>
      <c r="C29464" t="s">
        <v>59456</v>
      </c>
      <c r="D29464" s="1">
        <v>42553.575208333335</v>
      </c>
      <c r="E29464">
        <v>3411</v>
      </c>
      <c r="F29464">
        <v>10817</v>
      </c>
      <c r="G29464" t="s">
        <v>89</v>
      </c>
    </row>
    <row r="29465" spans="1:8" x14ac:dyDescent="0.2">
      <c r="A29465">
        <v>7.49209816732672E+17</v>
      </c>
      <c r="B29465" t="s">
        <v>59457</v>
      </c>
      <c r="C29465" t="s">
        <v>59458</v>
      </c>
      <c r="D29465" s="1">
        <v>42553.580023148148</v>
      </c>
      <c r="E29465">
        <v>3913</v>
      </c>
      <c r="F29465">
        <v>12377</v>
      </c>
    </row>
    <row r="29466" spans="1:8" x14ac:dyDescent="0.2">
      <c r="A29466">
        <v>7.4923750891605606E+17</v>
      </c>
      <c r="B29466" t="s">
        <v>59459</v>
      </c>
      <c r="C29466" t="s">
        <v>59460</v>
      </c>
      <c r="D29466" s="1">
        <v>42553.656435185185</v>
      </c>
      <c r="E29466">
        <v>4912</v>
      </c>
      <c r="F29466">
        <v>13812</v>
      </c>
      <c r="H29466" t="s">
        <v>616</v>
      </c>
    </row>
    <row r="29467" spans="1:8" x14ac:dyDescent="0.2">
      <c r="A29467">
        <v>7.4924014544292198E+17</v>
      </c>
      <c r="B29467" t="s">
        <v>59461</v>
      </c>
      <c r="C29467" t="s">
        <v>59462</v>
      </c>
      <c r="D29467" s="1">
        <v>42553.663715277777</v>
      </c>
      <c r="E29467">
        <v>8634</v>
      </c>
      <c r="F29467">
        <v>21974</v>
      </c>
      <c r="H29467" t="s">
        <v>390</v>
      </c>
    </row>
    <row r="29468" spans="1:8" x14ac:dyDescent="0.2">
      <c r="A29468">
        <v>7.4926117596843597E+17</v>
      </c>
      <c r="B29468" t="s">
        <v>59463</v>
      </c>
      <c r="C29468" t="s">
        <v>59464</v>
      </c>
      <c r="D29468" s="1">
        <v>42553.721747685187</v>
      </c>
      <c r="E29468">
        <v>9221</v>
      </c>
      <c r="F29468">
        <v>21661</v>
      </c>
      <c r="H29468" t="s">
        <v>616</v>
      </c>
    </row>
    <row r="29469" spans="1:8" x14ac:dyDescent="0.2">
      <c r="A29469">
        <v>7.4926124213770995E+17</v>
      </c>
      <c r="B29469" t="s">
        <v>59465</v>
      </c>
      <c r="C29469" t="s">
        <v>59466</v>
      </c>
      <c r="D29469" s="1">
        <v>42553.721932870372</v>
      </c>
      <c r="E29469">
        <v>3371</v>
      </c>
      <c r="F29469">
        <v>8292</v>
      </c>
      <c r="H29469" t="s">
        <v>390</v>
      </c>
    </row>
    <row r="29470" spans="1:8" x14ac:dyDescent="0.2">
      <c r="A29470">
        <v>7.4926220667244506E+17</v>
      </c>
      <c r="B29470" t="s">
        <v>59467</v>
      </c>
      <c r="C29470" t="s">
        <v>59468</v>
      </c>
      <c r="D29470" s="1">
        <v>42553.724594907406</v>
      </c>
      <c r="E29470">
        <v>7050</v>
      </c>
      <c r="F29470">
        <v>20249</v>
      </c>
      <c r="H29470" t="s">
        <v>390</v>
      </c>
    </row>
    <row r="29471" spans="1:8" x14ac:dyDescent="0.2">
      <c r="A29471">
        <v>7.4926438399019405E+17</v>
      </c>
      <c r="B29471" t="s">
        <v>59469</v>
      </c>
      <c r="C29471" t="s">
        <v>59470</v>
      </c>
      <c r="D29471" s="1">
        <v>42553.73060185185</v>
      </c>
      <c r="E29471">
        <v>2486</v>
      </c>
      <c r="F29471">
        <v>7617</v>
      </c>
      <c r="H29471" t="s">
        <v>616</v>
      </c>
    </row>
    <row r="29472" spans="1:8" x14ac:dyDescent="0.2">
      <c r="A29472">
        <v>7.4926469723338304E+17</v>
      </c>
      <c r="B29472" t="s">
        <v>59471</v>
      </c>
      <c r="C29472" t="s">
        <v>59472</v>
      </c>
      <c r="D29472" s="1">
        <v>42553.731469907405</v>
      </c>
      <c r="E29472">
        <v>5061</v>
      </c>
      <c r="F29472">
        <v>12228</v>
      </c>
      <c r="G29472" t="s">
        <v>89</v>
      </c>
      <c r="H29472" t="s">
        <v>390</v>
      </c>
    </row>
    <row r="29473" spans="1:8" x14ac:dyDescent="0.2">
      <c r="A29473">
        <v>7.4934178910296E+17</v>
      </c>
      <c r="B29473" t="s">
        <v>59473</v>
      </c>
      <c r="C29473" t="s">
        <v>59474</v>
      </c>
      <c r="D29473" s="1">
        <v>42553.944201388891</v>
      </c>
      <c r="E29473">
        <v>10757</v>
      </c>
      <c r="F29473">
        <v>30639</v>
      </c>
    </row>
    <row r="29474" spans="1:8" x14ac:dyDescent="0.2">
      <c r="A29474">
        <v>7.4935019309566694E+17</v>
      </c>
      <c r="B29474" t="s">
        <v>59475</v>
      </c>
      <c r="C29474" t="s">
        <v>59476</v>
      </c>
      <c r="D29474" s="1">
        <v>42553.96738425926</v>
      </c>
      <c r="E29474">
        <v>17372</v>
      </c>
      <c r="F29474">
        <v>41969</v>
      </c>
    </row>
    <row r="29475" spans="1:8" x14ac:dyDescent="0.2">
      <c r="A29475">
        <v>7.4965917335329894E+17</v>
      </c>
      <c r="B29475" t="s">
        <v>59477</v>
      </c>
      <c r="C29475" t="s">
        <v>59478</v>
      </c>
      <c r="D29475" s="1">
        <v>42554.820011574076</v>
      </c>
      <c r="E29475">
        <v>4914</v>
      </c>
      <c r="F29475">
        <v>16930</v>
      </c>
      <c r="G29475" t="s">
        <v>89</v>
      </c>
    </row>
    <row r="29476" spans="1:8" x14ac:dyDescent="0.2">
      <c r="A29476">
        <v>7.4969832107417997E+17</v>
      </c>
      <c r="B29476" t="s">
        <v>59479</v>
      </c>
      <c r="C29476" t="s">
        <v>59480</v>
      </c>
      <c r="D29476" s="1">
        <v>42554.928043981483</v>
      </c>
      <c r="E29476">
        <v>8408</v>
      </c>
      <c r="F29476">
        <v>23865</v>
      </c>
    </row>
    <row r="29477" spans="1:8" x14ac:dyDescent="0.2">
      <c r="A29477">
        <v>7.4969931536761203E+17</v>
      </c>
      <c r="B29477" t="s">
        <v>59481</v>
      </c>
      <c r="C29477" t="s">
        <v>59482</v>
      </c>
      <c r="D29477" s="1">
        <v>42554.930787037039</v>
      </c>
      <c r="E29477">
        <v>7295</v>
      </c>
      <c r="F29477">
        <v>20588</v>
      </c>
    </row>
    <row r="29478" spans="1:8" x14ac:dyDescent="0.2">
      <c r="A29478">
        <v>7.4970624257924698E+17</v>
      </c>
      <c r="B29478" t="s">
        <v>59483</v>
      </c>
      <c r="C29478" t="s">
        <v>59484</v>
      </c>
      <c r="D29478" s="1">
        <v>42554.949895833335</v>
      </c>
      <c r="E29478">
        <v>4708</v>
      </c>
      <c r="F29478">
        <v>18108</v>
      </c>
    </row>
    <row r="29479" spans="1:8" x14ac:dyDescent="0.2">
      <c r="A29479">
        <v>7.4970946297443494E+17</v>
      </c>
      <c r="B29479" t="s">
        <v>59485</v>
      </c>
      <c r="C29479" t="s">
        <v>59486</v>
      </c>
      <c r="D29479" s="1">
        <v>42554.958784722221</v>
      </c>
      <c r="E29479">
        <v>8423</v>
      </c>
      <c r="F29479">
        <v>20623</v>
      </c>
    </row>
    <row r="29480" spans="1:8" x14ac:dyDescent="0.2">
      <c r="A29480">
        <v>7.4971894797352896E+17</v>
      </c>
      <c r="B29480" t="s">
        <v>59487</v>
      </c>
      <c r="C29480" t="s">
        <v>59488</v>
      </c>
      <c r="D29480" s="1">
        <v>42554.984953703701</v>
      </c>
      <c r="E29480">
        <v>6747</v>
      </c>
      <c r="F29480">
        <v>19054</v>
      </c>
    </row>
    <row r="29481" spans="1:8" x14ac:dyDescent="0.2">
      <c r="A29481">
        <v>7.4972022422047501E+17</v>
      </c>
      <c r="B29481" t="s">
        <v>59489</v>
      </c>
      <c r="C29481" t="s">
        <v>59490</v>
      </c>
      <c r="D29481" s="1">
        <v>42554.988483796296</v>
      </c>
      <c r="E29481">
        <v>7008</v>
      </c>
      <c r="F29481">
        <v>18997</v>
      </c>
    </row>
    <row r="29482" spans="1:8" x14ac:dyDescent="0.2">
      <c r="A29482">
        <v>7.4972111691103398E+17</v>
      </c>
      <c r="B29482" t="s">
        <v>59491</v>
      </c>
      <c r="C29482" t="s">
        <v>59492</v>
      </c>
      <c r="D29482" s="1">
        <v>42554.990949074076</v>
      </c>
      <c r="E29482">
        <v>5371</v>
      </c>
      <c r="F29482">
        <v>17174</v>
      </c>
    </row>
    <row r="29483" spans="1:8" x14ac:dyDescent="0.2">
      <c r="A29483">
        <v>7.4992956566188403E+17</v>
      </c>
      <c r="B29483" t="s">
        <v>59493</v>
      </c>
      <c r="C29483" t="s">
        <v>59494</v>
      </c>
      <c r="D29483" s="1">
        <v>42555.566157407404</v>
      </c>
      <c r="E29483">
        <v>4735</v>
      </c>
      <c r="F29483">
        <v>11876</v>
      </c>
    </row>
    <row r="29484" spans="1:8" x14ac:dyDescent="0.2">
      <c r="A29484">
        <v>7.4993445086838694E+17</v>
      </c>
      <c r="B29484" t="s">
        <v>59495</v>
      </c>
      <c r="C29484" t="s">
        <v>59496</v>
      </c>
      <c r="D29484" s="1">
        <v>42555.579629629632</v>
      </c>
      <c r="E29484">
        <v>5780</v>
      </c>
      <c r="F29484">
        <v>16807</v>
      </c>
    </row>
    <row r="29485" spans="1:8" x14ac:dyDescent="0.2">
      <c r="A29485">
        <v>7.4993583774859597E+17</v>
      </c>
      <c r="B29485" t="s">
        <v>59497</v>
      </c>
      <c r="C29485" t="s">
        <v>59498</v>
      </c>
      <c r="D29485" s="1">
        <v>42555.583460648151</v>
      </c>
      <c r="E29485">
        <v>5608</v>
      </c>
      <c r="F29485">
        <v>16878</v>
      </c>
    </row>
    <row r="29486" spans="1:8" x14ac:dyDescent="0.2">
      <c r="A29486">
        <v>7.49959090210832E+17</v>
      </c>
      <c r="B29486" t="s">
        <v>59499</v>
      </c>
      <c r="C29486" t="s">
        <v>59500</v>
      </c>
      <c r="D29486" s="1">
        <v>42555.647627314815</v>
      </c>
      <c r="E29486">
        <v>6417</v>
      </c>
      <c r="F29486">
        <v>17473</v>
      </c>
      <c r="H29486" t="s">
        <v>616</v>
      </c>
    </row>
    <row r="29487" spans="1:8" x14ac:dyDescent="0.2">
      <c r="A29487">
        <v>7.4996152842262502E+17</v>
      </c>
      <c r="B29487" t="s">
        <v>59501</v>
      </c>
      <c r="C29487" t="s">
        <v>59502</v>
      </c>
      <c r="D29487" s="1">
        <v>42555.654351851852</v>
      </c>
      <c r="E29487">
        <v>6149</v>
      </c>
      <c r="F29487">
        <v>20378</v>
      </c>
    </row>
    <row r="29488" spans="1:8" x14ac:dyDescent="0.2">
      <c r="A29488">
        <v>7.4996512727803405E+17</v>
      </c>
      <c r="B29488" t="s">
        <v>59503</v>
      </c>
      <c r="C29488" t="s">
        <v>59504</v>
      </c>
      <c r="D29488" s="1">
        <v>42555.664282407408</v>
      </c>
      <c r="E29488">
        <v>2912</v>
      </c>
      <c r="F29488">
        <v>11597</v>
      </c>
    </row>
    <row r="29489" spans="1:8" x14ac:dyDescent="0.2">
      <c r="A29489">
        <v>7.4996879661881702E+17</v>
      </c>
      <c r="B29489" t="s">
        <v>59505</v>
      </c>
      <c r="C29489" t="s">
        <v>59506</v>
      </c>
      <c r="D29489" s="1">
        <v>42555.674409722225</v>
      </c>
      <c r="E29489">
        <v>2896</v>
      </c>
      <c r="F29489">
        <v>11814</v>
      </c>
    </row>
    <row r="29490" spans="1:8" x14ac:dyDescent="0.2">
      <c r="A29490">
        <v>7.4997082476609101E+17</v>
      </c>
      <c r="B29490" t="s">
        <v>59507</v>
      </c>
      <c r="C29490" t="s">
        <v>59508</v>
      </c>
      <c r="D29490" s="1">
        <v>42555.680011574077</v>
      </c>
      <c r="E29490">
        <v>2704</v>
      </c>
      <c r="F29490">
        <v>10592</v>
      </c>
      <c r="G29490" t="s">
        <v>89</v>
      </c>
    </row>
    <row r="29491" spans="1:8" x14ac:dyDescent="0.2">
      <c r="A29491">
        <v>7.4997229808664499E+17</v>
      </c>
      <c r="B29491" t="s">
        <v>59509</v>
      </c>
      <c r="C29491" t="s">
        <v>59510</v>
      </c>
      <c r="D29491" s="1">
        <v>42555.684074074074</v>
      </c>
      <c r="E29491">
        <v>3961</v>
      </c>
      <c r="F29491">
        <v>14496</v>
      </c>
    </row>
    <row r="29492" spans="1:8" x14ac:dyDescent="0.2">
      <c r="A29492">
        <v>7.4998786945282803E+17</v>
      </c>
      <c r="B29492" t="s">
        <v>59511</v>
      </c>
      <c r="C29492" t="s">
        <v>59512</v>
      </c>
      <c r="D29492" s="1">
        <v>42555.727037037039</v>
      </c>
      <c r="E29492">
        <v>8893</v>
      </c>
      <c r="F29492">
        <v>24194</v>
      </c>
    </row>
    <row r="29493" spans="1:8" x14ac:dyDescent="0.2">
      <c r="A29493">
        <v>7.4998970927588506E+17</v>
      </c>
      <c r="B29493" t="s">
        <v>59513</v>
      </c>
      <c r="C29493" t="s">
        <v>59514</v>
      </c>
      <c r="D29493" s="1">
        <v>42555.732118055559</v>
      </c>
      <c r="E29493">
        <v>10063</v>
      </c>
      <c r="F29493">
        <v>27423</v>
      </c>
    </row>
    <row r="29494" spans="1:8" x14ac:dyDescent="0.2">
      <c r="A29494">
        <v>7.5009439945602598E+17</v>
      </c>
      <c r="B29494" t="s">
        <v>59515</v>
      </c>
      <c r="C29494" t="s">
        <v>59516</v>
      </c>
      <c r="D29494" s="1">
        <v>42556.021006944444</v>
      </c>
      <c r="E29494">
        <v>18672</v>
      </c>
      <c r="F29494">
        <v>48192</v>
      </c>
    </row>
    <row r="29495" spans="1:8" x14ac:dyDescent="0.2">
      <c r="A29495">
        <v>7.5010182682187699E+17</v>
      </c>
      <c r="B29495" t="s">
        <v>59517</v>
      </c>
      <c r="C29495" t="s">
        <v>59518</v>
      </c>
      <c r="D29495" s="1">
        <v>42556.041504629633</v>
      </c>
      <c r="E29495">
        <v>2471</v>
      </c>
      <c r="F29495">
        <v>10836</v>
      </c>
      <c r="G29495" t="s">
        <v>89</v>
      </c>
    </row>
    <row r="29496" spans="1:8" x14ac:dyDescent="0.2">
      <c r="A29496">
        <v>7.5028684653458202E+17</v>
      </c>
      <c r="B29496" t="s">
        <v>59519</v>
      </c>
      <c r="C29496" t="s">
        <v>59520</v>
      </c>
      <c r="D29496" s="1">
        <v>42556.552060185182</v>
      </c>
      <c r="E29496">
        <v>14061</v>
      </c>
      <c r="F29496">
        <v>34495</v>
      </c>
    </row>
    <row r="29497" spans="1:8" x14ac:dyDescent="0.2">
      <c r="A29497">
        <v>7.5029963179229094E+17</v>
      </c>
      <c r="B29497" t="s">
        <v>59521</v>
      </c>
      <c r="C29497" t="s">
        <v>59522</v>
      </c>
      <c r="D29497" s="1">
        <v>42556.587337962963</v>
      </c>
      <c r="E29497">
        <v>3217</v>
      </c>
      <c r="F29497">
        <v>12763</v>
      </c>
      <c r="G29497" t="s">
        <v>89</v>
      </c>
    </row>
    <row r="29498" spans="1:8" x14ac:dyDescent="0.2">
      <c r="A29498">
        <v>7.5035288410622298E+17</v>
      </c>
      <c r="B29498" t="s">
        <v>59523</v>
      </c>
      <c r="C29498" t="s">
        <v>59524</v>
      </c>
      <c r="D29498" s="1">
        <v>42556.734293981484</v>
      </c>
      <c r="E29498">
        <v>18578</v>
      </c>
      <c r="F29498">
        <v>47696</v>
      </c>
    </row>
    <row r="29499" spans="1:8" x14ac:dyDescent="0.2">
      <c r="A29499">
        <v>7.5035331908484301E+17</v>
      </c>
      <c r="B29499" t="s">
        <v>59525</v>
      </c>
      <c r="C29499" t="s">
        <v>59526</v>
      </c>
      <c r="D29499" s="1">
        <v>42556.735486111109</v>
      </c>
      <c r="E29499">
        <v>33179</v>
      </c>
      <c r="F29499">
        <v>66481</v>
      </c>
      <c r="H29499" t="s">
        <v>390</v>
      </c>
    </row>
    <row r="29500" spans="1:8" x14ac:dyDescent="0.2">
      <c r="A29500">
        <v>7.5039789886144499E+17</v>
      </c>
      <c r="B29500" t="s">
        <v>59527</v>
      </c>
      <c r="C29500" t="s">
        <v>59528</v>
      </c>
      <c r="D29500" s="1">
        <v>42556.858506944445</v>
      </c>
      <c r="E29500">
        <v>3284</v>
      </c>
      <c r="F29500">
        <v>13433</v>
      </c>
      <c r="G29500" t="s">
        <v>89</v>
      </c>
    </row>
    <row r="29501" spans="1:8" x14ac:dyDescent="0.2">
      <c r="A29501">
        <v>7.5049262836233395E+17</v>
      </c>
      <c r="B29501" t="s">
        <v>59529</v>
      </c>
      <c r="C29501" t="s">
        <v>59530</v>
      </c>
      <c r="D29501" s="1">
        <v>42557.11990740741</v>
      </c>
      <c r="E29501">
        <v>2319</v>
      </c>
      <c r="F29501">
        <v>10383</v>
      </c>
      <c r="G29501" t="s">
        <v>576</v>
      </c>
    </row>
    <row r="29502" spans="1:8" x14ac:dyDescent="0.2">
      <c r="A29502">
        <v>7.5051494175343398E+17</v>
      </c>
      <c r="B29502" t="s">
        <v>59531</v>
      </c>
      <c r="C29502" t="s">
        <v>59532</v>
      </c>
      <c r="D29502" s="1">
        <v>42557.181481481479</v>
      </c>
      <c r="E29502">
        <v>1943</v>
      </c>
      <c r="F29502">
        <v>8999</v>
      </c>
      <c r="G29502" t="s">
        <v>215</v>
      </c>
    </row>
    <row r="29503" spans="1:8" x14ac:dyDescent="0.2">
      <c r="A29503">
        <v>7.5054557029350605E+17</v>
      </c>
      <c r="B29503" t="s">
        <v>59533</v>
      </c>
      <c r="C29503" t="s">
        <v>59534</v>
      </c>
      <c r="D29503" s="1">
        <v>42557.266006944446</v>
      </c>
      <c r="E29503">
        <v>5063</v>
      </c>
      <c r="F29503">
        <v>21461</v>
      </c>
    </row>
    <row r="29504" spans="1:8" x14ac:dyDescent="0.2">
      <c r="A29504">
        <v>7.5054733881763802E+17</v>
      </c>
      <c r="B29504" t="s">
        <v>59535</v>
      </c>
      <c r="C29504" t="s">
        <v>59536</v>
      </c>
      <c r="D29504" s="1">
        <v>42557.270879629628</v>
      </c>
      <c r="E29504">
        <v>10854</v>
      </c>
      <c r="F29504">
        <v>31708</v>
      </c>
    </row>
    <row r="29505" spans="1:8" x14ac:dyDescent="0.2">
      <c r="A29505">
        <v>7.5054895924084301E+17</v>
      </c>
      <c r="B29505" t="s">
        <v>59537</v>
      </c>
      <c r="C29505" t="s">
        <v>59538</v>
      </c>
      <c r="D29505" s="1">
        <v>42557.275358796294</v>
      </c>
      <c r="E29505">
        <v>7018</v>
      </c>
      <c r="F29505">
        <v>22360</v>
      </c>
    </row>
    <row r="29506" spans="1:8" x14ac:dyDescent="0.2">
      <c r="A29506">
        <v>7.5064867518614694E+17</v>
      </c>
      <c r="B29506" t="s">
        <v>59539</v>
      </c>
      <c r="C29506" t="s">
        <v>59540</v>
      </c>
      <c r="D29506" s="1">
        <v>42557.550520833334</v>
      </c>
      <c r="E29506">
        <v>11748</v>
      </c>
      <c r="F29506">
        <v>22795</v>
      </c>
    </row>
    <row r="29507" spans="1:8" x14ac:dyDescent="0.2">
      <c r="A29507">
        <v>7.50650894040064E+17</v>
      </c>
      <c r="B29507" t="s">
        <v>59541</v>
      </c>
      <c r="C29507" t="s">
        <v>59542</v>
      </c>
      <c r="D29507" s="1">
        <v>42557.556643518517</v>
      </c>
      <c r="E29507">
        <v>7057</v>
      </c>
      <c r="F29507">
        <v>20729</v>
      </c>
    </row>
    <row r="29508" spans="1:8" x14ac:dyDescent="0.2">
      <c r="A29508">
        <v>7.5066334902576704E+17</v>
      </c>
      <c r="B29508" t="s">
        <v>59543</v>
      </c>
      <c r="C29508" t="s">
        <v>59544</v>
      </c>
      <c r="D29508" s="1">
        <v>42557.591006944444</v>
      </c>
      <c r="E29508">
        <v>5911</v>
      </c>
      <c r="F29508">
        <v>13565</v>
      </c>
    </row>
    <row r="29509" spans="1:8" x14ac:dyDescent="0.2">
      <c r="A29509">
        <v>7.5066848055960704E+17</v>
      </c>
      <c r="B29509" t="s">
        <v>59545</v>
      </c>
      <c r="C29509" t="s">
        <v>59546</v>
      </c>
      <c r="D29509" s="1">
        <v>42557.605173611111</v>
      </c>
      <c r="E29509">
        <v>9618</v>
      </c>
      <c r="F29509">
        <v>25622</v>
      </c>
    </row>
    <row r="29510" spans="1:8" x14ac:dyDescent="0.2">
      <c r="A29510">
        <v>7.5067786437945306E+17</v>
      </c>
      <c r="B29510" t="s">
        <v>59547</v>
      </c>
      <c r="C29510" t="s">
        <v>59548</v>
      </c>
      <c r="D29510" s="1">
        <v>42557.631064814814</v>
      </c>
      <c r="E29510">
        <v>2960</v>
      </c>
      <c r="F29510">
        <v>10759</v>
      </c>
    </row>
    <row r="29511" spans="1:8" x14ac:dyDescent="0.2">
      <c r="A29511">
        <v>7.5067886653298995E+17</v>
      </c>
      <c r="B29511" t="s">
        <v>59549</v>
      </c>
      <c r="C29511" t="s">
        <v>59550</v>
      </c>
      <c r="D29511" s="1">
        <v>42557.633831018517</v>
      </c>
      <c r="E29511">
        <v>3615</v>
      </c>
      <c r="F29511">
        <v>11411</v>
      </c>
    </row>
    <row r="29512" spans="1:8" x14ac:dyDescent="0.2">
      <c r="A29512">
        <v>7.5068191556547699E+17</v>
      </c>
      <c r="B29512" t="s">
        <v>59551</v>
      </c>
      <c r="C29512" t="s">
        <v>59552</v>
      </c>
      <c r="D29512" s="1">
        <v>42557.642245370371</v>
      </c>
      <c r="E29512">
        <v>4141</v>
      </c>
      <c r="F29512">
        <v>12270</v>
      </c>
    </row>
    <row r="29513" spans="1:8" x14ac:dyDescent="0.2">
      <c r="A29513">
        <v>7.5069105655187802E+17</v>
      </c>
      <c r="B29513" t="s">
        <v>59553</v>
      </c>
      <c r="C29513" t="s">
        <v>59554</v>
      </c>
      <c r="D29513" s="1">
        <v>42557.66746527778</v>
      </c>
      <c r="E29513">
        <v>3598</v>
      </c>
      <c r="F29513">
        <v>12749</v>
      </c>
    </row>
    <row r="29514" spans="1:8" x14ac:dyDescent="0.2">
      <c r="A29514">
        <v>7.5069243668758502E+17</v>
      </c>
      <c r="B29514" t="s">
        <v>59555</v>
      </c>
      <c r="C29514" t="s">
        <v>59556</v>
      </c>
      <c r="D29514" s="1">
        <v>42557.671273148146</v>
      </c>
      <c r="E29514">
        <v>4231</v>
      </c>
      <c r="F29514">
        <v>14045</v>
      </c>
      <c r="G29514" t="s">
        <v>215</v>
      </c>
    </row>
    <row r="29515" spans="1:8" x14ac:dyDescent="0.2">
      <c r="A29515">
        <v>7.5071406457421798E+17</v>
      </c>
      <c r="B29515" t="s">
        <v>59557</v>
      </c>
      <c r="C29515" t="s">
        <v>59558</v>
      </c>
      <c r="D29515" s="1">
        <v>42557.73096064815</v>
      </c>
      <c r="E29515">
        <v>6877</v>
      </c>
      <c r="F29515">
        <v>20693</v>
      </c>
    </row>
    <row r="29516" spans="1:8" x14ac:dyDescent="0.2">
      <c r="A29516">
        <v>7.5081126821954304E+17</v>
      </c>
      <c r="B29516" t="s">
        <v>59559</v>
      </c>
      <c r="C29516" t="s">
        <v>59560</v>
      </c>
      <c r="D29516" s="1">
        <v>42557.999189814815</v>
      </c>
      <c r="E29516">
        <v>8055</v>
      </c>
      <c r="F29516">
        <v>20613</v>
      </c>
    </row>
    <row r="29517" spans="1:8" x14ac:dyDescent="0.2">
      <c r="A29517">
        <v>7.5086549966009101E+17</v>
      </c>
      <c r="B29517" t="s">
        <v>59561</v>
      </c>
      <c r="C29517" t="s">
        <v>59562</v>
      </c>
      <c r="D29517" s="1">
        <v>42558.148842592593</v>
      </c>
      <c r="E29517">
        <v>21630</v>
      </c>
      <c r="F29517">
        <v>52955</v>
      </c>
      <c r="H29517" t="s">
        <v>390</v>
      </c>
    </row>
    <row r="29518" spans="1:8" x14ac:dyDescent="0.2">
      <c r="A29518">
        <v>7.51016366925344E+17</v>
      </c>
      <c r="B29518" t="s">
        <v>59563</v>
      </c>
      <c r="C29518" t="s">
        <v>59564</v>
      </c>
      <c r="D29518" s="1">
        <v>42558.565150462964</v>
      </c>
      <c r="E29518">
        <v>4206</v>
      </c>
      <c r="F29518">
        <v>16875</v>
      </c>
      <c r="H29518" t="s">
        <v>616</v>
      </c>
    </row>
    <row r="29519" spans="1:8" x14ac:dyDescent="0.2">
      <c r="A29519">
        <v>7.5111543327368806E+17</v>
      </c>
      <c r="B29519" t="s">
        <v>59565</v>
      </c>
      <c r="C29519" t="s">
        <v>59566</v>
      </c>
      <c r="D29519" s="1">
        <v>42558.838518518518</v>
      </c>
      <c r="E29519">
        <v>5813</v>
      </c>
      <c r="F29519">
        <v>23447</v>
      </c>
    </row>
    <row r="29520" spans="1:8" x14ac:dyDescent="0.2">
      <c r="A29520">
        <v>7.5114500214796595E+17</v>
      </c>
      <c r="B29520" t="s">
        <v>59567</v>
      </c>
      <c r="C29520" t="s">
        <v>59568</v>
      </c>
      <c r="D29520" s="1">
        <v>42558.920115740744</v>
      </c>
      <c r="E29520">
        <v>2855</v>
      </c>
      <c r="F29520">
        <v>8918</v>
      </c>
      <c r="H29520" t="s">
        <v>390</v>
      </c>
    </row>
    <row r="29521" spans="1:8" x14ac:dyDescent="0.2">
      <c r="A29521">
        <v>7.5114533310787904E+17</v>
      </c>
      <c r="B29521" t="s">
        <v>59569</v>
      </c>
      <c r="C29521" t="s">
        <v>59570</v>
      </c>
      <c r="D29521" s="1">
        <v>42558.921030092592</v>
      </c>
      <c r="E29521">
        <v>5429</v>
      </c>
      <c r="F29521">
        <v>15332</v>
      </c>
      <c r="H29521" t="s">
        <v>390</v>
      </c>
    </row>
    <row r="29522" spans="1:8" x14ac:dyDescent="0.2">
      <c r="A29522">
        <v>7.5114626495639501E+17</v>
      </c>
      <c r="B29522" t="s">
        <v>59571</v>
      </c>
      <c r="C29522" t="s">
        <v>59572</v>
      </c>
      <c r="D29522" s="1">
        <v>42558.92359953704</v>
      </c>
      <c r="E29522">
        <v>3851</v>
      </c>
      <c r="F29522">
        <v>12436</v>
      </c>
      <c r="G29522" t="s">
        <v>89</v>
      </c>
      <c r="H29522" t="s">
        <v>616</v>
      </c>
    </row>
    <row r="29523" spans="1:8" x14ac:dyDescent="0.2">
      <c r="A29523">
        <v>7.5123235312995494E+17</v>
      </c>
      <c r="B29523" t="s">
        <v>59573</v>
      </c>
      <c r="C29523" t="s">
        <v>59574</v>
      </c>
      <c r="D29523" s="1">
        <v>42559.161157407405</v>
      </c>
      <c r="E29523">
        <v>16017</v>
      </c>
      <c r="F29523">
        <v>45802</v>
      </c>
    </row>
    <row r="29524" spans="1:8" x14ac:dyDescent="0.2">
      <c r="A29524">
        <v>7.5137091802748902E+17</v>
      </c>
      <c r="B29524" t="s">
        <v>59575</v>
      </c>
      <c r="C29524" t="s">
        <v>59576</v>
      </c>
      <c r="D29524" s="1">
        <v>42559.543530092589</v>
      </c>
      <c r="E29524">
        <v>23618</v>
      </c>
      <c r="F29524">
        <v>72555</v>
      </c>
    </row>
    <row r="29525" spans="1:8" x14ac:dyDescent="0.2">
      <c r="A29525">
        <v>7.51405672877744E+17</v>
      </c>
      <c r="B29525" t="s">
        <v>59577</v>
      </c>
      <c r="C29525" t="s">
        <v>59578</v>
      </c>
      <c r="D29525" s="1">
        <v>42559.639432870368</v>
      </c>
      <c r="E29525">
        <v>6031</v>
      </c>
      <c r="F29525">
        <v>16354</v>
      </c>
    </row>
    <row r="29526" spans="1:8" x14ac:dyDescent="0.2">
      <c r="A29526">
        <v>7.5142365862782899E+17</v>
      </c>
      <c r="B29526" t="s">
        <v>59579</v>
      </c>
      <c r="C29526" t="s">
        <v>59580</v>
      </c>
      <c r="D29526" s="1">
        <v>42559.689062500001</v>
      </c>
      <c r="E29526">
        <v>7371</v>
      </c>
      <c r="F29526">
        <v>34255</v>
      </c>
    </row>
    <row r="29527" spans="1:8" x14ac:dyDescent="0.2">
      <c r="A29527">
        <v>7.5152904198811597E+17</v>
      </c>
      <c r="B29527" t="s">
        <v>59581</v>
      </c>
      <c r="C29527" t="s">
        <v>59582</v>
      </c>
      <c r="D29527" s="1">
        <v>42559.979872685188</v>
      </c>
      <c r="E29527">
        <v>11335</v>
      </c>
      <c r="F29527">
        <v>35460</v>
      </c>
      <c r="G29527" t="s">
        <v>89</v>
      </c>
    </row>
    <row r="29528" spans="1:8" x14ac:dyDescent="0.2">
      <c r="A29528">
        <v>7.5155821707594496E+17</v>
      </c>
      <c r="B29528" t="s">
        <v>59583</v>
      </c>
      <c r="C29528" t="s">
        <v>59584</v>
      </c>
      <c r="D29528" s="1">
        <v>42560.060370370367</v>
      </c>
      <c r="E29528">
        <v>11924</v>
      </c>
      <c r="F29528">
        <v>32981</v>
      </c>
    </row>
    <row r="29529" spans="1:8" x14ac:dyDescent="0.2">
      <c r="A29529">
        <v>7.5179780069070797E+17</v>
      </c>
      <c r="B29529" t="s">
        <v>59585</v>
      </c>
      <c r="C29529" t="s">
        <v>59586</v>
      </c>
      <c r="D29529" s="1">
        <v>42560.721504629626</v>
      </c>
      <c r="E29529">
        <v>4693</v>
      </c>
      <c r="F29529">
        <v>21045</v>
      </c>
      <c r="G29529" t="s">
        <v>89</v>
      </c>
    </row>
    <row r="29530" spans="1:8" x14ac:dyDescent="0.2">
      <c r="A29530">
        <v>7.5188926693496397E+17</v>
      </c>
      <c r="B29530" t="s">
        <v>59587</v>
      </c>
      <c r="C29530" t="s">
        <v>59588</v>
      </c>
      <c r="D29530" s="1">
        <v>42560.973900462966</v>
      </c>
      <c r="E29530">
        <v>7586</v>
      </c>
      <c r="F29530">
        <v>20262</v>
      </c>
      <c r="H29530" t="s">
        <v>390</v>
      </c>
    </row>
    <row r="29531" spans="1:8" x14ac:dyDescent="0.2">
      <c r="A29531">
        <v>7.5211063003174899E+17</v>
      </c>
      <c r="B29531" t="s">
        <v>59589</v>
      </c>
      <c r="C29531" t="s">
        <v>59590</v>
      </c>
      <c r="D29531" s="1">
        <v>42561.584745370368</v>
      </c>
      <c r="E29531">
        <v>15521</v>
      </c>
      <c r="F29531">
        <v>47080</v>
      </c>
    </row>
    <row r="29532" spans="1:8" x14ac:dyDescent="0.2">
      <c r="A29532">
        <v>7.52207752852832E+17</v>
      </c>
      <c r="B29532" t="s">
        <v>59591</v>
      </c>
      <c r="C29532" t="s">
        <v>59592</v>
      </c>
      <c r="D29532" s="1">
        <v>42561.852754629632</v>
      </c>
      <c r="E29532">
        <v>9771</v>
      </c>
      <c r="F29532">
        <v>29355</v>
      </c>
    </row>
    <row r="29533" spans="1:8" x14ac:dyDescent="0.2">
      <c r="A29533">
        <v>7.5221141963493299E+17</v>
      </c>
      <c r="B29533" t="s">
        <v>59593</v>
      </c>
      <c r="C29533" t="s">
        <v>59594</v>
      </c>
      <c r="D29533" s="1">
        <v>42561.862870370373</v>
      </c>
      <c r="E29533">
        <v>11870</v>
      </c>
      <c r="F29533">
        <v>37503</v>
      </c>
    </row>
    <row r="29534" spans="1:8" x14ac:dyDescent="0.2">
      <c r="A29534">
        <v>7.52215352122208E+17</v>
      </c>
      <c r="B29534" t="s">
        <v>59595</v>
      </c>
      <c r="C29534" t="s">
        <v>59596</v>
      </c>
      <c r="D29534" s="1">
        <v>42561.873726851853</v>
      </c>
      <c r="E29534">
        <v>5381</v>
      </c>
      <c r="F29534">
        <v>18877</v>
      </c>
      <c r="G29534" t="s">
        <v>89</v>
      </c>
    </row>
    <row r="29535" spans="1:8" x14ac:dyDescent="0.2">
      <c r="A29535">
        <v>7.5247194141662003E+17</v>
      </c>
      <c r="B29535" t="s">
        <v>59597</v>
      </c>
      <c r="C29535" t="s">
        <v>59598</v>
      </c>
      <c r="D29535" s="1">
        <v>42562.581770833334</v>
      </c>
      <c r="E29535">
        <v>3467</v>
      </c>
      <c r="F29535">
        <v>10489</v>
      </c>
      <c r="H29535" t="s">
        <v>390</v>
      </c>
    </row>
    <row r="29536" spans="1:8" x14ac:dyDescent="0.2">
      <c r="A29536">
        <v>7.52591157641744E+17</v>
      </c>
      <c r="B29536" t="s">
        <v>59599</v>
      </c>
      <c r="C29536" t="s">
        <v>59600</v>
      </c>
      <c r="D29536" s="1">
        <v>42562.910752314812</v>
      </c>
      <c r="E29536">
        <v>7534</v>
      </c>
      <c r="F29536">
        <v>24486</v>
      </c>
    </row>
    <row r="29537" spans="1:8" x14ac:dyDescent="0.2">
      <c r="A29537">
        <v>7.5261859319659699E+17</v>
      </c>
      <c r="B29537" t="s">
        <v>59601</v>
      </c>
      <c r="C29537" t="s">
        <v>59602</v>
      </c>
      <c r="D29537" s="1">
        <v>42562.986458333333</v>
      </c>
      <c r="E29537">
        <v>7285</v>
      </c>
      <c r="F29537">
        <v>21431</v>
      </c>
    </row>
    <row r="29538" spans="1:8" x14ac:dyDescent="0.2">
      <c r="A29538">
        <v>7.5262812538995494E+17</v>
      </c>
      <c r="B29538" t="s">
        <v>59603</v>
      </c>
      <c r="C29538" t="s">
        <v>59604</v>
      </c>
      <c r="D29538" s="1">
        <v>42563.012754629628</v>
      </c>
      <c r="E29538">
        <v>2866</v>
      </c>
      <c r="F29538">
        <v>7992</v>
      </c>
    </row>
    <row r="29539" spans="1:8" x14ac:dyDescent="0.2">
      <c r="A29539">
        <v>7.5266791382020902E+17</v>
      </c>
      <c r="B29539" t="s">
        <v>59605</v>
      </c>
      <c r="C29539" t="s">
        <v>59606</v>
      </c>
      <c r="D29539" s="1">
        <v>42563.122557870367</v>
      </c>
      <c r="E29539">
        <v>4402</v>
      </c>
      <c r="F29539">
        <v>11896</v>
      </c>
    </row>
    <row r="29540" spans="1:8" x14ac:dyDescent="0.2">
      <c r="A29540">
        <v>7.5268699882613094E+17</v>
      </c>
      <c r="B29540" t="s">
        <v>59607</v>
      </c>
      <c r="C29540" t="s">
        <v>59608</v>
      </c>
      <c r="D29540" s="1">
        <v>42563.175219907411</v>
      </c>
      <c r="E29540">
        <v>4427</v>
      </c>
      <c r="F29540">
        <v>12665</v>
      </c>
      <c r="H29540" t="s">
        <v>616</v>
      </c>
    </row>
    <row r="29541" spans="1:8" x14ac:dyDescent="0.2">
      <c r="A29541">
        <v>7.5283463290794304E+17</v>
      </c>
      <c r="B29541" t="s">
        <v>59609</v>
      </c>
      <c r="C29541" t="s">
        <v>59610</v>
      </c>
      <c r="D29541" s="1">
        <v>42563.582615740743</v>
      </c>
      <c r="E29541">
        <v>5276</v>
      </c>
      <c r="F29541">
        <v>17512</v>
      </c>
    </row>
    <row r="29542" spans="1:8" x14ac:dyDescent="0.2">
      <c r="A29542">
        <v>7.5284885631705894E+17</v>
      </c>
      <c r="B29542" t="s">
        <v>59611</v>
      </c>
      <c r="C29542" t="s">
        <v>59612</v>
      </c>
      <c r="D29542" s="1">
        <v>42563.621863425928</v>
      </c>
      <c r="E29542">
        <v>5551</v>
      </c>
      <c r="F29542">
        <v>17411</v>
      </c>
    </row>
    <row r="29543" spans="1:8" x14ac:dyDescent="0.2">
      <c r="A29543">
        <v>7.5284931509429798E+17</v>
      </c>
      <c r="B29543" t="s">
        <v>59613</v>
      </c>
      <c r="C29543" t="s">
        <v>59614</v>
      </c>
      <c r="D29543" s="1">
        <v>42563.623124999998</v>
      </c>
      <c r="E29543">
        <v>9107</v>
      </c>
      <c r="F29543">
        <v>25261</v>
      </c>
      <c r="H29543" t="s">
        <v>390</v>
      </c>
    </row>
    <row r="29544" spans="1:8" x14ac:dyDescent="0.2">
      <c r="A29544">
        <v>7.5285925062864794E+17</v>
      </c>
      <c r="B29544" t="s">
        <v>59615</v>
      </c>
      <c r="C29544" t="s">
        <v>59616</v>
      </c>
      <c r="D29544" s="1">
        <v>42563.650543981479</v>
      </c>
      <c r="E29544">
        <v>8609</v>
      </c>
      <c r="F29544">
        <v>25400</v>
      </c>
    </row>
    <row r="29545" spans="1:8" x14ac:dyDescent="0.2">
      <c r="A29545">
        <v>7.5286004508424102E+17</v>
      </c>
      <c r="B29545" t="s">
        <v>59617</v>
      </c>
      <c r="C29545" t="s">
        <v>59618</v>
      </c>
      <c r="D29545" s="1">
        <v>42563.652731481481</v>
      </c>
      <c r="E29545">
        <v>10853</v>
      </c>
      <c r="F29545">
        <v>31340</v>
      </c>
    </row>
    <row r="29546" spans="1:8" x14ac:dyDescent="0.2">
      <c r="A29546">
        <v>7.5290680381027904E+17</v>
      </c>
      <c r="B29546" t="s">
        <v>59619</v>
      </c>
      <c r="C29546" t="s">
        <v>59620</v>
      </c>
      <c r="D29546" s="1">
        <v>42563.781770833331</v>
      </c>
      <c r="E29546">
        <v>10340</v>
      </c>
      <c r="F29546">
        <v>19754</v>
      </c>
      <c r="H29546" t="s">
        <v>390</v>
      </c>
    </row>
    <row r="29547" spans="1:8" x14ac:dyDescent="0.2">
      <c r="A29547">
        <v>7.52910855939952E+17</v>
      </c>
      <c r="B29547" t="s">
        <v>59621</v>
      </c>
      <c r="C29547" t="s">
        <v>59622</v>
      </c>
      <c r="D29547" s="1">
        <v>42563.792951388888</v>
      </c>
      <c r="E29547">
        <v>29829</v>
      </c>
      <c r="F29547">
        <v>42112</v>
      </c>
    </row>
    <row r="29548" spans="1:8" x14ac:dyDescent="0.2">
      <c r="A29548">
        <v>7.5291133275683994E+17</v>
      </c>
      <c r="B29548" t="s">
        <v>59623</v>
      </c>
      <c r="C29548" t="s">
        <v>59624</v>
      </c>
      <c r="D29548" s="1">
        <v>42563.794259259259</v>
      </c>
      <c r="E29548">
        <v>10331</v>
      </c>
      <c r="F29548">
        <v>25375</v>
      </c>
    </row>
    <row r="29549" spans="1:8" x14ac:dyDescent="0.2">
      <c r="A29549">
        <v>7.52911479251296E+17</v>
      </c>
      <c r="B29549" t="s">
        <v>59625</v>
      </c>
      <c r="C29549" t="s">
        <v>59626</v>
      </c>
      <c r="D29549" s="1">
        <v>42563.794664351852</v>
      </c>
      <c r="E29549">
        <v>11275</v>
      </c>
      <c r="F29549">
        <v>30109</v>
      </c>
    </row>
    <row r="29550" spans="1:8" x14ac:dyDescent="0.2">
      <c r="A29550">
        <v>7.5297331967527296E+17</v>
      </c>
      <c r="B29550" t="s">
        <v>59627</v>
      </c>
      <c r="C29550" t="s">
        <v>59628</v>
      </c>
      <c r="D29550" s="1">
        <v>42563.965312499997</v>
      </c>
      <c r="E29550">
        <v>8965</v>
      </c>
      <c r="F29550">
        <v>20261</v>
      </c>
      <c r="H29550" t="s">
        <v>390</v>
      </c>
    </row>
    <row r="29551" spans="1:8" x14ac:dyDescent="0.2">
      <c r="A29551">
        <v>7.5298582699333197E+17</v>
      </c>
      <c r="B29551" t="s">
        <v>59629</v>
      </c>
      <c r="C29551" t="s">
        <v>59630</v>
      </c>
      <c r="D29551" s="1">
        <v>42563.999826388892</v>
      </c>
      <c r="E29551">
        <v>2388</v>
      </c>
      <c r="F29551">
        <v>9499</v>
      </c>
      <c r="G29551" t="s">
        <v>215</v>
      </c>
    </row>
    <row r="29552" spans="1:8" x14ac:dyDescent="0.2">
      <c r="A29552">
        <v>7.5299088817183104E+17</v>
      </c>
      <c r="B29552" t="s">
        <v>59631</v>
      </c>
      <c r="C29552" t="s">
        <v>59632</v>
      </c>
      <c r="D29552" s="1">
        <v>42564.013796296298</v>
      </c>
      <c r="E29552">
        <v>4716</v>
      </c>
      <c r="F29552">
        <v>13841</v>
      </c>
      <c r="H29552" t="s">
        <v>616</v>
      </c>
    </row>
    <row r="29553" spans="1:8" x14ac:dyDescent="0.2">
      <c r="A29553">
        <v>7.53063644578144E+17</v>
      </c>
      <c r="B29553" t="s">
        <v>59633</v>
      </c>
      <c r="C29553" t="s">
        <v>59634</v>
      </c>
      <c r="D29553" s="1">
        <v>42564.214560185188</v>
      </c>
      <c r="E29553">
        <v>4752</v>
      </c>
      <c r="F29553">
        <v>16347</v>
      </c>
      <c r="H29553" t="s">
        <v>390</v>
      </c>
    </row>
    <row r="29554" spans="1:8" x14ac:dyDescent="0.2">
      <c r="A29554">
        <v>7.5309024220328294E+17</v>
      </c>
      <c r="B29554" t="s">
        <v>59635</v>
      </c>
      <c r="C29554" t="s">
        <v>59636</v>
      </c>
      <c r="D29554" s="1">
        <v>42564.287962962961</v>
      </c>
      <c r="E29554">
        <v>10273</v>
      </c>
      <c r="F29554">
        <v>31685</v>
      </c>
    </row>
    <row r="29555" spans="1:8" x14ac:dyDescent="0.2">
      <c r="A29555">
        <v>7.5320564815476698E+17</v>
      </c>
      <c r="B29555" t="s">
        <v>59637</v>
      </c>
      <c r="C29555" t="s">
        <v>59638</v>
      </c>
      <c r="D29555" s="1">
        <v>42564.606423611112</v>
      </c>
      <c r="E29555">
        <v>5303</v>
      </c>
      <c r="F29555">
        <v>15997</v>
      </c>
      <c r="H29555" t="s">
        <v>390</v>
      </c>
    </row>
    <row r="29556" spans="1:8" x14ac:dyDescent="0.2">
      <c r="A29556">
        <v>7.5320988320235098E+17</v>
      </c>
      <c r="B29556" t="s">
        <v>59639</v>
      </c>
      <c r="C29556" t="s">
        <v>59640</v>
      </c>
      <c r="D29556" s="1">
        <v>42564.618101851855</v>
      </c>
      <c r="E29556">
        <v>9487</v>
      </c>
      <c r="F29556">
        <v>25155</v>
      </c>
      <c r="H29556" t="s">
        <v>616</v>
      </c>
    </row>
    <row r="29557" spans="1:8" x14ac:dyDescent="0.2">
      <c r="A29557">
        <v>7.5333890064766502E+17</v>
      </c>
      <c r="B29557" t="s">
        <v>59641</v>
      </c>
      <c r="C29557" t="s">
        <v>59642</v>
      </c>
      <c r="D29557" s="1">
        <v>42564.974120370367</v>
      </c>
      <c r="E29557">
        <v>6559</v>
      </c>
      <c r="F29557">
        <v>18365</v>
      </c>
      <c r="H29557" t="s">
        <v>390</v>
      </c>
    </row>
    <row r="29558" spans="1:8" x14ac:dyDescent="0.2">
      <c r="A29558">
        <v>7.5334744874396403E+17</v>
      </c>
      <c r="B29558" t="s">
        <v>59643</v>
      </c>
      <c r="C29558" t="s">
        <v>59644</v>
      </c>
      <c r="D29558" s="1">
        <v>42564.997708333336</v>
      </c>
      <c r="E29558">
        <v>4942</v>
      </c>
      <c r="F29558">
        <v>15194</v>
      </c>
    </row>
    <row r="29559" spans="1:8" x14ac:dyDescent="0.2">
      <c r="A29559">
        <v>7.5334962987008397E+17</v>
      </c>
      <c r="B29559" t="s">
        <v>59645</v>
      </c>
      <c r="C29559" t="s">
        <v>59646</v>
      </c>
      <c r="D29559" s="1">
        <v>42565.00372685185</v>
      </c>
      <c r="E29559">
        <v>3747</v>
      </c>
      <c r="F29559">
        <v>12620</v>
      </c>
    </row>
    <row r="29560" spans="1:8" x14ac:dyDescent="0.2">
      <c r="A29560">
        <v>7.5334991198323494E+17</v>
      </c>
      <c r="B29560" t="s">
        <v>59647</v>
      </c>
      <c r="C29560" t="s">
        <v>59648</v>
      </c>
      <c r="D29560" s="1">
        <v>42565.004513888889</v>
      </c>
      <c r="E29560">
        <v>3687</v>
      </c>
      <c r="F29560">
        <v>12538</v>
      </c>
    </row>
    <row r="29561" spans="1:8" x14ac:dyDescent="0.2">
      <c r="A29561">
        <v>7.5335106340776704E+17</v>
      </c>
      <c r="B29561" t="s">
        <v>59649</v>
      </c>
      <c r="C29561" t="s">
        <v>59650</v>
      </c>
      <c r="D29561" s="1">
        <v>42565.007685185185</v>
      </c>
      <c r="E29561">
        <v>6425</v>
      </c>
      <c r="F29561">
        <v>15635</v>
      </c>
    </row>
    <row r="29562" spans="1:8" x14ac:dyDescent="0.2">
      <c r="A29562">
        <v>7.5335325941105395E+17</v>
      </c>
      <c r="B29562" t="s">
        <v>59651</v>
      </c>
      <c r="C29562" t="s">
        <v>59652</v>
      </c>
      <c r="D29562" s="1">
        <v>42565.013749999998</v>
      </c>
      <c r="E29562">
        <v>4094</v>
      </c>
      <c r="F29562">
        <v>13176</v>
      </c>
      <c r="G29562" t="s">
        <v>89</v>
      </c>
      <c r="H29562" t="s">
        <v>390</v>
      </c>
    </row>
    <row r="29563" spans="1:8" x14ac:dyDescent="0.2">
      <c r="A29563">
        <v>7.5335389847201702E+17</v>
      </c>
      <c r="B29563" t="s">
        <v>59653</v>
      </c>
      <c r="C29563" t="s">
        <v>59654</v>
      </c>
      <c r="D29563" s="1">
        <v>42565.015509259261</v>
      </c>
      <c r="E29563">
        <v>6715</v>
      </c>
      <c r="F29563">
        <v>20777</v>
      </c>
    </row>
    <row r="29564" spans="1:8" x14ac:dyDescent="0.2">
      <c r="A29564">
        <v>7.5335423331173094E+17</v>
      </c>
      <c r="B29564" t="s">
        <v>59655</v>
      </c>
      <c r="C29564" t="s">
        <v>59656</v>
      </c>
      <c r="D29564" s="1">
        <v>42565.016435185185</v>
      </c>
      <c r="E29564">
        <v>3381</v>
      </c>
      <c r="F29564">
        <v>14219</v>
      </c>
    </row>
    <row r="29565" spans="1:8" x14ac:dyDescent="0.2">
      <c r="A29565">
        <v>7.5335490589766797E+17</v>
      </c>
      <c r="B29565" t="s">
        <v>59657</v>
      </c>
      <c r="C29565" t="s">
        <v>59658</v>
      </c>
      <c r="D29565" s="1">
        <v>42565.018287037034</v>
      </c>
      <c r="E29565">
        <v>4737</v>
      </c>
      <c r="F29565">
        <v>17740</v>
      </c>
    </row>
    <row r="29566" spans="1:8" x14ac:dyDescent="0.2">
      <c r="A29566">
        <v>7.5335526236318106E+17</v>
      </c>
      <c r="B29566" t="s">
        <v>59659</v>
      </c>
      <c r="C29566" t="s">
        <v>59660</v>
      </c>
      <c r="D29566" s="1">
        <v>42565.019270833334</v>
      </c>
      <c r="E29566">
        <v>4482</v>
      </c>
      <c r="F29566">
        <v>15063</v>
      </c>
      <c r="G29566" t="s">
        <v>215</v>
      </c>
    </row>
    <row r="29567" spans="1:8" x14ac:dyDescent="0.2">
      <c r="A29567">
        <v>7.5335550772164595E+17</v>
      </c>
      <c r="B29567" t="s">
        <v>59661</v>
      </c>
      <c r="C29567" t="s">
        <v>59662</v>
      </c>
      <c r="D29567" s="1">
        <v>42565.019953703704</v>
      </c>
      <c r="E29567">
        <v>7482</v>
      </c>
      <c r="F29567">
        <v>23743</v>
      </c>
    </row>
    <row r="29568" spans="1:8" x14ac:dyDescent="0.2">
      <c r="A29568">
        <v>7.5339857251572506E+17</v>
      </c>
      <c r="B29568" t="s">
        <v>59663</v>
      </c>
      <c r="C29568" t="s">
        <v>59664</v>
      </c>
      <c r="D29568" s="1">
        <v>42565.138784722221</v>
      </c>
      <c r="E29568">
        <v>13107</v>
      </c>
      <c r="F29568">
        <v>38161</v>
      </c>
    </row>
    <row r="29569" spans="1:8" x14ac:dyDescent="0.2">
      <c r="A29569">
        <v>7.5358025789521101E+17</v>
      </c>
      <c r="B29569" t="s">
        <v>59665</v>
      </c>
      <c r="C29569" t="s">
        <v>59666</v>
      </c>
      <c r="D29569" s="1">
        <v>42565.640138888892</v>
      </c>
      <c r="E29569">
        <v>6242</v>
      </c>
      <c r="F29569">
        <v>19861</v>
      </c>
      <c r="H29569" t="s">
        <v>616</v>
      </c>
    </row>
    <row r="29570" spans="1:8" x14ac:dyDescent="0.2">
      <c r="A29570">
        <v>7.5360340185488102E+17</v>
      </c>
      <c r="B29570" t="s">
        <v>59667</v>
      </c>
      <c r="C29570" t="s">
        <v>59668</v>
      </c>
      <c r="D29570" s="1">
        <v>42565.704004629632</v>
      </c>
      <c r="E29570">
        <v>7497</v>
      </c>
      <c r="F29570">
        <v>19923</v>
      </c>
      <c r="H29570" t="s">
        <v>390</v>
      </c>
    </row>
    <row r="29571" spans="1:8" x14ac:dyDescent="0.2">
      <c r="A29571">
        <v>7.5364119758815206E+17</v>
      </c>
      <c r="B29571" t="s">
        <v>59669</v>
      </c>
      <c r="C29571" t="s">
        <v>59670</v>
      </c>
      <c r="D29571" s="1">
        <v>42565.808310185188</v>
      </c>
      <c r="E29571">
        <v>6169</v>
      </c>
      <c r="F29571">
        <v>20111</v>
      </c>
    </row>
    <row r="29572" spans="1:8" x14ac:dyDescent="0.2">
      <c r="A29572">
        <v>7.5372086360677504E+17</v>
      </c>
      <c r="B29572" t="s">
        <v>59671</v>
      </c>
      <c r="C29572" t="s">
        <v>59672</v>
      </c>
      <c r="D29572" s="1">
        <v>42566.028136574074</v>
      </c>
      <c r="E29572">
        <v>20082</v>
      </c>
      <c r="F29572">
        <v>47593</v>
      </c>
    </row>
    <row r="29573" spans="1:8" x14ac:dyDescent="0.2">
      <c r="A29573">
        <v>7.5372826901954906E+17</v>
      </c>
      <c r="B29573" t="s">
        <v>59673</v>
      </c>
      <c r="C29573" t="s">
        <v>59674</v>
      </c>
      <c r="D29573" s="1">
        <v>42566.048576388886</v>
      </c>
      <c r="E29573">
        <v>12578</v>
      </c>
      <c r="F29573">
        <v>39996</v>
      </c>
    </row>
    <row r="29574" spans="1:8" x14ac:dyDescent="0.2">
      <c r="A29574">
        <v>7.5375079059082803E+17</v>
      </c>
      <c r="B29574" t="s">
        <v>59675</v>
      </c>
      <c r="C29574" t="s">
        <v>59676</v>
      </c>
      <c r="D29574" s="1">
        <v>42566.110729166663</v>
      </c>
      <c r="E29574">
        <v>13159</v>
      </c>
      <c r="F29574">
        <v>43744</v>
      </c>
    </row>
    <row r="29575" spans="1:8" x14ac:dyDescent="0.2">
      <c r="A29575">
        <v>7.5396013442289997E+17</v>
      </c>
      <c r="B29575" t="s">
        <v>59677</v>
      </c>
      <c r="C29575" t="s">
        <v>59678</v>
      </c>
      <c r="D29575" s="1">
        <v>42566.688402777778</v>
      </c>
      <c r="E29575">
        <v>9017</v>
      </c>
      <c r="F29575">
        <v>30087</v>
      </c>
      <c r="H29575" t="s">
        <v>390</v>
      </c>
    </row>
    <row r="29576" spans="1:8" x14ac:dyDescent="0.2">
      <c r="A29576">
        <v>7.5396265929339597E+17</v>
      </c>
      <c r="B29576" t="s">
        <v>59679</v>
      </c>
      <c r="C29576" t="s">
        <v>59680</v>
      </c>
      <c r="D29576" s="1">
        <v>42566.695370370369</v>
      </c>
      <c r="E29576">
        <v>9124</v>
      </c>
      <c r="F29576">
        <v>26951</v>
      </c>
    </row>
    <row r="29577" spans="1:8" x14ac:dyDescent="0.2">
      <c r="A29577">
        <v>7.5396507000310899E+17</v>
      </c>
      <c r="B29577" t="s">
        <v>59681</v>
      </c>
      <c r="C29577" t="s">
        <v>59682</v>
      </c>
      <c r="D29577" s="1">
        <v>42566.702025462961</v>
      </c>
      <c r="E29577">
        <v>32463</v>
      </c>
      <c r="F29577">
        <v>80422</v>
      </c>
    </row>
    <row r="29578" spans="1:8" x14ac:dyDescent="0.2">
      <c r="A29578">
        <v>7.5413652608748698E+17</v>
      </c>
      <c r="B29578" t="s">
        <v>59683</v>
      </c>
      <c r="C29578" t="s">
        <v>59684</v>
      </c>
      <c r="D29578" s="1">
        <v>42567.175150462965</v>
      </c>
      <c r="E29578">
        <v>4780</v>
      </c>
      <c r="F29578">
        <v>21449</v>
      </c>
    </row>
    <row r="29579" spans="1:8" x14ac:dyDescent="0.2">
      <c r="A29579">
        <v>7.5429192561685197E+17</v>
      </c>
      <c r="B29579" t="s">
        <v>59685</v>
      </c>
      <c r="C29579" t="s">
        <v>59686</v>
      </c>
      <c r="D29579" s="1">
        <v>42567.60396990741</v>
      </c>
      <c r="E29579">
        <v>4097</v>
      </c>
      <c r="F29579">
        <v>18617</v>
      </c>
    </row>
    <row r="29580" spans="1:8" x14ac:dyDescent="0.2">
      <c r="A29580">
        <v>7.5430173743192806E+17</v>
      </c>
      <c r="B29580" t="s">
        <v>59687</v>
      </c>
      <c r="C29580" t="s">
        <v>59688</v>
      </c>
      <c r="D29580" s="1">
        <v>42567.631053240744</v>
      </c>
      <c r="E29580">
        <v>7535</v>
      </c>
      <c r="F29580">
        <v>22277</v>
      </c>
    </row>
    <row r="29581" spans="1:8" x14ac:dyDescent="0.2">
      <c r="A29581">
        <v>7.5430305138986099E+17</v>
      </c>
      <c r="B29581" t="s">
        <v>59689</v>
      </c>
      <c r="C29581" t="s">
        <v>59690</v>
      </c>
      <c r="D29581" s="1">
        <v>42567.634675925925</v>
      </c>
      <c r="E29581">
        <v>6797</v>
      </c>
      <c r="F29581">
        <v>21573</v>
      </c>
    </row>
    <row r="29582" spans="1:8" x14ac:dyDescent="0.2">
      <c r="A29582">
        <v>7.5430437118640499E+17</v>
      </c>
      <c r="B29582" t="s">
        <v>59691</v>
      </c>
      <c r="C29582" t="s">
        <v>59692</v>
      </c>
      <c r="D29582" s="1">
        <v>42567.638321759259</v>
      </c>
      <c r="E29582">
        <v>5943</v>
      </c>
      <c r="F29582">
        <v>19514</v>
      </c>
    </row>
    <row r="29583" spans="1:8" x14ac:dyDescent="0.2">
      <c r="A29583">
        <v>7.5430540430213901E+17</v>
      </c>
      <c r="B29583" t="s">
        <v>59693</v>
      </c>
      <c r="C29583" t="s">
        <v>59694</v>
      </c>
      <c r="D29583" s="1">
        <v>42567.641168981485</v>
      </c>
      <c r="E29583">
        <v>7684</v>
      </c>
      <c r="F29583">
        <v>23072</v>
      </c>
    </row>
    <row r="29584" spans="1:8" x14ac:dyDescent="0.2">
      <c r="A29584">
        <v>7.5434823595166106E+17</v>
      </c>
      <c r="B29584" t="s">
        <v>59695</v>
      </c>
      <c r="C29584" t="s">
        <v>59696</v>
      </c>
      <c r="D29584" s="1">
        <v>42567.759363425925</v>
      </c>
      <c r="E29584">
        <v>8752</v>
      </c>
      <c r="F29584">
        <v>31371</v>
      </c>
      <c r="H29584" t="s">
        <v>390</v>
      </c>
    </row>
    <row r="29585" spans="1:8" x14ac:dyDescent="0.2">
      <c r="A29585">
        <v>7.5451480526497306E+17</v>
      </c>
      <c r="B29585" t="s">
        <v>59697</v>
      </c>
      <c r="C29585" t="s">
        <v>59698</v>
      </c>
      <c r="D29585" s="1">
        <v>42568.219004629631</v>
      </c>
      <c r="E29585">
        <v>5903</v>
      </c>
      <c r="F29585">
        <v>19196</v>
      </c>
    </row>
    <row r="29586" spans="1:8" x14ac:dyDescent="0.2">
      <c r="A29586">
        <v>7.5451628061550106E+17</v>
      </c>
      <c r="B29586" t="s">
        <v>59699</v>
      </c>
      <c r="C29586" t="s">
        <v>59700</v>
      </c>
      <c r="D29586" s="1">
        <v>42568.223078703704</v>
      </c>
      <c r="E29586">
        <v>2292</v>
      </c>
      <c r="F29586">
        <v>9820</v>
      </c>
      <c r="G29586" t="s">
        <v>89</v>
      </c>
    </row>
    <row r="29587" spans="1:8" x14ac:dyDescent="0.2">
      <c r="A29587">
        <v>7.5452078891777997E+17</v>
      </c>
      <c r="B29587" t="s">
        <v>59701</v>
      </c>
      <c r="C29587" t="s">
        <v>59702</v>
      </c>
      <c r="D29587" s="1">
        <v>42568.235520833332</v>
      </c>
      <c r="E29587">
        <v>2383</v>
      </c>
      <c r="F29587">
        <v>10814</v>
      </c>
    </row>
    <row r="29588" spans="1:8" x14ac:dyDescent="0.2">
      <c r="A29588">
        <v>7.5453001920088397E+17</v>
      </c>
      <c r="B29588" t="s">
        <v>59703</v>
      </c>
      <c r="C29588" t="s">
        <v>59704</v>
      </c>
      <c r="D29588" s="1">
        <v>42568.260983796295</v>
      </c>
      <c r="E29588">
        <v>4708</v>
      </c>
      <c r="F29588">
        <v>17036</v>
      </c>
    </row>
    <row r="29589" spans="1:8" x14ac:dyDescent="0.2">
      <c r="A29589">
        <v>7.54530838386208E+17</v>
      </c>
      <c r="B29589" t="s">
        <v>59705</v>
      </c>
      <c r="C29589" t="s">
        <v>59706</v>
      </c>
      <c r="D29589" s="1">
        <v>42568.263252314813</v>
      </c>
      <c r="E29589">
        <v>5123</v>
      </c>
      <c r="F29589">
        <v>19299</v>
      </c>
    </row>
    <row r="29590" spans="1:8" x14ac:dyDescent="0.2">
      <c r="A29590">
        <v>7.5464566235715904E+17</v>
      </c>
      <c r="B29590" t="s">
        <v>59707</v>
      </c>
      <c r="C29590" t="s">
        <v>59708</v>
      </c>
      <c r="D29590" s="1">
        <v>42568.580104166664</v>
      </c>
      <c r="E29590">
        <v>4937</v>
      </c>
      <c r="F29590">
        <v>16574</v>
      </c>
    </row>
    <row r="29591" spans="1:8" x14ac:dyDescent="0.2">
      <c r="A29591">
        <v>7.5464841915151104E+17</v>
      </c>
      <c r="B29591" t="s">
        <v>59709</v>
      </c>
      <c r="C29591" t="s">
        <v>59710</v>
      </c>
      <c r="D29591" s="1">
        <v>42568.587708333333</v>
      </c>
      <c r="E29591">
        <v>5256</v>
      </c>
      <c r="F29591">
        <v>18206</v>
      </c>
    </row>
    <row r="29592" spans="1:8" x14ac:dyDescent="0.2">
      <c r="A29592">
        <v>7.5465054793275802E+17</v>
      </c>
      <c r="B29592" t="s">
        <v>59711</v>
      </c>
      <c r="C29592" t="s">
        <v>59712</v>
      </c>
      <c r="D29592" s="1">
        <v>42568.593587962961</v>
      </c>
      <c r="E29592">
        <v>5862</v>
      </c>
      <c r="F29592">
        <v>19694</v>
      </c>
    </row>
    <row r="29593" spans="1:8" x14ac:dyDescent="0.2">
      <c r="A29593">
        <v>7.5465288875290995E+17</v>
      </c>
      <c r="B29593" t="s">
        <v>59713</v>
      </c>
      <c r="C29593" t="s">
        <v>59714</v>
      </c>
      <c r="D29593" s="1">
        <v>42568.600046296298</v>
      </c>
      <c r="E29593">
        <v>4921</v>
      </c>
      <c r="F29593">
        <v>18035</v>
      </c>
    </row>
    <row r="29594" spans="1:8" x14ac:dyDescent="0.2">
      <c r="A29594">
        <v>7.5466298016438605E+17</v>
      </c>
      <c r="B29594" t="s">
        <v>59715</v>
      </c>
      <c r="C29594" t="s">
        <v>59716</v>
      </c>
      <c r="D29594" s="1">
        <v>42568.627893518518</v>
      </c>
      <c r="E29594">
        <v>4633</v>
      </c>
      <c r="F29594">
        <v>17035</v>
      </c>
      <c r="G29594" t="s">
        <v>215</v>
      </c>
    </row>
    <row r="29595" spans="1:8" x14ac:dyDescent="0.2">
      <c r="A29595">
        <v>7.5466420779945101E+17</v>
      </c>
      <c r="B29595" t="s">
        <v>59717</v>
      </c>
      <c r="C29595" t="s">
        <v>59718</v>
      </c>
      <c r="D29595" s="1">
        <v>42568.631273148145</v>
      </c>
      <c r="E29595">
        <v>7355</v>
      </c>
      <c r="F29595">
        <v>24629</v>
      </c>
      <c r="G29595" t="s">
        <v>215</v>
      </c>
    </row>
    <row r="29596" spans="1:8" x14ac:dyDescent="0.2">
      <c r="A29596">
        <v>7.5473005891330803E+17</v>
      </c>
      <c r="B29596" t="s">
        <v>59719</v>
      </c>
      <c r="C29596" t="s">
        <v>59720</v>
      </c>
      <c r="D29596" s="1">
        <v>42568.812986111108</v>
      </c>
      <c r="E29596">
        <v>8007</v>
      </c>
      <c r="F29596">
        <v>21724</v>
      </c>
    </row>
    <row r="29597" spans="1:8" x14ac:dyDescent="0.2">
      <c r="A29597">
        <v>7.5474418885656499E+17</v>
      </c>
      <c r="B29597" t="s">
        <v>59721</v>
      </c>
      <c r="C29597" t="s">
        <v>59722</v>
      </c>
      <c r="D29597" s="1">
        <v>42568.851979166669</v>
      </c>
      <c r="E29597">
        <v>30012</v>
      </c>
      <c r="F29597">
        <v>75442</v>
      </c>
    </row>
    <row r="29598" spans="1:8" x14ac:dyDescent="0.2">
      <c r="A29598">
        <v>7.5474739770048499E+17</v>
      </c>
      <c r="B29598" t="s">
        <v>59723</v>
      </c>
      <c r="C29598" t="s">
        <v>59724</v>
      </c>
      <c r="D29598" s="1">
        <v>42568.860833333332</v>
      </c>
      <c r="E29598">
        <v>4443</v>
      </c>
      <c r="F29598">
        <v>16095</v>
      </c>
      <c r="G29598" t="s">
        <v>89</v>
      </c>
    </row>
    <row r="29599" spans="1:8" x14ac:dyDescent="0.2">
      <c r="A29599">
        <v>7.5474784973746099E+17</v>
      </c>
      <c r="B29599" t="s">
        <v>59725</v>
      </c>
      <c r="C29599" t="s">
        <v>59726</v>
      </c>
      <c r="D29599" s="1">
        <v>42568.862083333333</v>
      </c>
      <c r="E29599">
        <v>3486</v>
      </c>
      <c r="F29599">
        <v>10686</v>
      </c>
      <c r="G29599" t="s">
        <v>215</v>
      </c>
      <c r="H29599" t="s">
        <v>390</v>
      </c>
    </row>
    <row r="29600" spans="1:8" x14ac:dyDescent="0.2">
      <c r="A29600">
        <v>7.5478836236874099E+17</v>
      </c>
      <c r="B29600" t="s">
        <v>59727</v>
      </c>
      <c r="C29600" t="s">
        <v>59728</v>
      </c>
      <c r="D29600" s="1">
        <v>42568.973877314813</v>
      </c>
      <c r="E29600">
        <v>12612</v>
      </c>
      <c r="F29600">
        <v>36679</v>
      </c>
    </row>
    <row r="29601" spans="1:8" x14ac:dyDescent="0.2">
      <c r="A29601">
        <v>7.5478948262124301E+17</v>
      </c>
      <c r="B29601" t="s">
        <v>59729</v>
      </c>
      <c r="C29601" t="s">
        <v>59730</v>
      </c>
      <c r="D29601" s="1">
        <v>42568.976967592593</v>
      </c>
      <c r="E29601">
        <v>10444</v>
      </c>
      <c r="F29601">
        <v>33976</v>
      </c>
    </row>
    <row r="29602" spans="1:8" x14ac:dyDescent="0.2">
      <c r="A29602">
        <v>7.5508739928641101E+17</v>
      </c>
      <c r="B29602" t="s">
        <v>59731</v>
      </c>
      <c r="C29602" t="s">
        <v>59732</v>
      </c>
      <c r="D29602" s="1">
        <v>42569.799062500002</v>
      </c>
      <c r="E29602">
        <v>4197</v>
      </c>
      <c r="F29602">
        <v>13017</v>
      </c>
      <c r="H29602" t="s">
        <v>390</v>
      </c>
    </row>
    <row r="29603" spans="1:8" x14ac:dyDescent="0.2">
      <c r="A29603">
        <v>7.5509178301350694E+17</v>
      </c>
      <c r="B29603" t="s">
        <v>59733</v>
      </c>
      <c r="C29603" t="s">
        <v>59734</v>
      </c>
      <c r="D29603" s="1">
        <v>42569.811157407406</v>
      </c>
      <c r="E29603">
        <v>5657</v>
      </c>
      <c r="F29603">
        <v>24907</v>
      </c>
    </row>
    <row r="29604" spans="1:8" x14ac:dyDescent="0.2">
      <c r="A29604">
        <v>7.5514209819047501E+17</v>
      </c>
      <c r="B29604" t="s">
        <v>59735</v>
      </c>
      <c r="C29604" t="s">
        <v>59736</v>
      </c>
      <c r="D29604" s="1">
        <v>42569.95</v>
      </c>
      <c r="E29604">
        <v>6870</v>
      </c>
      <c r="F29604">
        <v>25381</v>
      </c>
      <c r="G29604" t="s">
        <v>89</v>
      </c>
    </row>
    <row r="29605" spans="1:8" x14ac:dyDescent="0.2">
      <c r="A29605">
        <v>7.5514308166674406E+17</v>
      </c>
      <c r="B29605" t="s">
        <v>59737</v>
      </c>
      <c r="C29605" t="s">
        <v>59738</v>
      </c>
      <c r="D29605" s="1">
        <v>42569.952719907407</v>
      </c>
      <c r="E29605">
        <v>3485</v>
      </c>
      <c r="F29605">
        <v>13777</v>
      </c>
      <c r="G29605" t="s">
        <v>89</v>
      </c>
    </row>
    <row r="29606" spans="1:8" x14ac:dyDescent="0.2">
      <c r="A29606">
        <v>7.5517636878318694E+17</v>
      </c>
      <c r="B29606" t="s">
        <v>59739</v>
      </c>
      <c r="C29606" t="s">
        <v>59740</v>
      </c>
      <c r="D29606" s="1">
        <v>42570.044571759259</v>
      </c>
      <c r="E29606">
        <v>6651</v>
      </c>
      <c r="F29606">
        <v>17373</v>
      </c>
      <c r="H29606" t="s">
        <v>13093</v>
      </c>
    </row>
    <row r="29607" spans="1:8" x14ac:dyDescent="0.2">
      <c r="A29607">
        <v>7.5519590765888294E+17</v>
      </c>
      <c r="B29607" t="s">
        <v>59741</v>
      </c>
      <c r="C29607" t="s">
        <v>59742</v>
      </c>
      <c r="D29607" s="1">
        <v>42570.098483796297</v>
      </c>
      <c r="E29607">
        <v>2475</v>
      </c>
      <c r="F29607">
        <v>12349</v>
      </c>
      <c r="G29607" t="s">
        <v>215</v>
      </c>
      <c r="H29607" t="s">
        <v>616</v>
      </c>
    </row>
    <row r="29608" spans="1:8" x14ac:dyDescent="0.2">
      <c r="A29608">
        <v>7.5525438406226304E+17</v>
      </c>
      <c r="B29608" t="s">
        <v>59743</v>
      </c>
      <c r="C29608" t="s">
        <v>59744</v>
      </c>
      <c r="D29608" s="1">
        <v>42570.25984953704</v>
      </c>
      <c r="E29608">
        <v>10637</v>
      </c>
      <c r="F29608">
        <v>49134</v>
      </c>
      <c r="H29608" t="s">
        <v>390</v>
      </c>
    </row>
    <row r="29609" spans="1:8" x14ac:dyDescent="0.2">
      <c r="A29609">
        <v>7.5539595008921101E+17</v>
      </c>
      <c r="B29609" t="s">
        <v>59745</v>
      </c>
      <c r="C29609" t="s">
        <v>59746</v>
      </c>
      <c r="D29609" s="1">
        <v>42570.650497685187</v>
      </c>
      <c r="E29609">
        <v>6161</v>
      </c>
      <c r="F29609">
        <v>20861</v>
      </c>
      <c r="G29609" t="e">
        <f>RoxaneTancredi</f>
        <v>#NAME?</v>
      </c>
    </row>
    <row r="29610" spans="1:8" x14ac:dyDescent="0.2">
      <c r="A29610">
        <v>7.5548602974264102E+17</v>
      </c>
      <c r="B29610" t="s">
        <v>59747</v>
      </c>
      <c r="C29610" t="s">
        <v>59748</v>
      </c>
      <c r="D29610" s="1">
        <v>42570.899074074077</v>
      </c>
      <c r="E29610">
        <v>6873</v>
      </c>
      <c r="F29610">
        <v>18296</v>
      </c>
      <c r="H29610" t="s">
        <v>13093</v>
      </c>
    </row>
    <row r="29611" spans="1:8" x14ac:dyDescent="0.2">
      <c r="A29611">
        <v>7.5550205300319002E+17</v>
      </c>
      <c r="B29611" t="s">
        <v>59749</v>
      </c>
      <c r="C29611" t="s">
        <v>59750</v>
      </c>
      <c r="D29611" s="1">
        <v>42570.943287037036</v>
      </c>
      <c r="E29611">
        <v>6771</v>
      </c>
      <c r="F29611">
        <v>18103</v>
      </c>
      <c r="H29611" t="s">
        <v>13093</v>
      </c>
    </row>
    <row r="29612" spans="1:8" x14ac:dyDescent="0.2">
      <c r="A29612">
        <v>7.5552585745684403E+17</v>
      </c>
      <c r="B29612" t="s">
        <v>59751</v>
      </c>
      <c r="C29612" t="s">
        <v>59752</v>
      </c>
      <c r="D29612" s="1">
        <v>42571.008981481478</v>
      </c>
      <c r="E29612">
        <v>3502</v>
      </c>
      <c r="F29612">
        <v>18496</v>
      </c>
    </row>
    <row r="29613" spans="1:8" x14ac:dyDescent="0.2">
      <c r="A29613">
        <v>7.5555103924434099E+17</v>
      </c>
      <c r="B29613" t="s">
        <v>59753</v>
      </c>
      <c r="C29613" t="s">
        <v>59754</v>
      </c>
      <c r="D29613" s="1">
        <v>42571.078460648147</v>
      </c>
      <c r="E29613">
        <v>34627</v>
      </c>
      <c r="F29613">
        <v>113179</v>
      </c>
    </row>
    <row r="29614" spans="1:8" x14ac:dyDescent="0.2">
      <c r="A29614">
        <v>7.5570839853715405E+17</v>
      </c>
      <c r="B29614" t="s">
        <v>59755</v>
      </c>
      <c r="C29614" t="s">
        <v>59756</v>
      </c>
      <c r="D29614" s="1">
        <v>42571.512696759259</v>
      </c>
      <c r="E29614">
        <v>5474</v>
      </c>
      <c r="F29614">
        <v>32650</v>
      </c>
    </row>
    <row r="29615" spans="1:8" x14ac:dyDescent="0.2">
      <c r="A29615">
        <v>7.5574606220428006E+17</v>
      </c>
      <c r="B29615" t="s">
        <v>59757</v>
      </c>
      <c r="C29615" t="s">
        <v>59758</v>
      </c>
      <c r="D29615" s="1">
        <v>42571.616620370369</v>
      </c>
      <c r="E29615">
        <v>2926</v>
      </c>
      <c r="F29615">
        <v>12973</v>
      </c>
      <c r="G29615" t="s">
        <v>89</v>
      </c>
    </row>
    <row r="29616" spans="1:8" x14ac:dyDescent="0.2">
      <c r="A29616">
        <v>7.5574707493994906E+17</v>
      </c>
      <c r="B29616" t="s">
        <v>59759</v>
      </c>
      <c r="C29616" t="s">
        <v>59760</v>
      </c>
      <c r="D29616" s="1">
        <v>42571.619421296295</v>
      </c>
      <c r="E29616">
        <v>4894</v>
      </c>
      <c r="F29616">
        <v>21489</v>
      </c>
    </row>
    <row r="29617" spans="1:8" x14ac:dyDescent="0.2">
      <c r="A29617">
        <v>7.5578715973557005E+17</v>
      </c>
      <c r="B29617" t="s">
        <v>59761</v>
      </c>
      <c r="C29617" t="s">
        <v>59762</v>
      </c>
      <c r="D29617" s="1">
        <v>42571.730034722219</v>
      </c>
      <c r="E29617">
        <v>10967</v>
      </c>
      <c r="F29617">
        <v>43877</v>
      </c>
    </row>
    <row r="29618" spans="1:8" x14ac:dyDescent="0.2">
      <c r="A29618">
        <v>7.5578838261839002E+17</v>
      </c>
      <c r="B29618" t="s">
        <v>59763</v>
      </c>
      <c r="C29618" t="s">
        <v>59764</v>
      </c>
      <c r="D29618" s="1">
        <v>42571.733402777776</v>
      </c>
      <c r="E29618">
        <v>100190</v>
      </c>
      <c r="F29618">
        <v>218054</v>
      </c>
    </row>
    <row r="29619" spans="1:8" x14ac:dyDescent="0.2">
      <c r="A29619">
        <v>7.5581007730772698E+17</v>
      </c>
      <c r="B29619" t="s">
        <v>59765</v>
      </c>
      <c r="C29619" t="s">
        <v>59766</v>
      </c>
      <c r="D29619" s="1">
        <v>42571.793275462966</v>
      </c>
      <c r="E29619">
        <v>5371</v>
      </c>
      <c r="F29619">
        <v>16467</v>
      </c>
    </row>
    <row r="29620" spans="1:8" x14ac:dyDescent="0.2">
      <c r="A29620">
        <v>7.5583672019779494E+17</v>
      </c>
      <c r="B29620" t="s">
        <v>59767</v>
      </c>
      <c r="C29620" t="s">
        <v>59768</v>
      </c>
      <c r="D29620" s="1">
        <v>42571.866793981484</v>
      </c>
      <c r="E29620">
        <v>4148</v>
      </c>
      <c r="F29620">
        <v>16871</v>
      </c>
    </row>
    <row r="29621" spans="1:8" x14ac:dyDescent="0.2">
      <c r="A29621">
        <v>7.5591249764380595E+17</v>
      </c>
      <c r="B29621" t="s">
        <v>59769</v>
      </c>
      <c r="C29621" t="s">
        <v>59770</v>
      </c>
      <c r="D29621" s="1">
        <v>42572.075902777775</v>
      </c>
      <c r="E29621">
        <v>2334</v>
      </c>
      <c r="F29621">
        <v>10657</v>
      </c>
      <c r="H29621" t="s">
        <v>13093</v>
      </c>
    </row>
    <row r="29622" spans="1:8" x14ac:dyDescent="0.2">
      <c r="A29622">
        <v>7.5592786187846003E+17</v>
      </c>
      <c r="B29622" t="s">
        <v>59771</v>
      </c>
      <c r="C29622" t="s">
        <v>59772</v>
      </c>
      <c r="D29622" s="1">
        <v>42572.118298611109</v>
      </c>
      <c r="E29622">
        <v>4045</v>
      </c>
      <c r="F29622">
        <v>11041</v>
      </c>
      <c r="H29622" t="s">
        <v>616</v>
      </c>
    </row>
    <row r="29623" spans="1:8" x14ac:dyDescent="0.2">
      <c r="A29623">
        <v>7.5593244431072397E+17</v>
      </c>
      <c r="B29623" t="s">
        <v>59773</v>
      </c>
      <c r="C29623" t="s">
        <v>59774</v>
      </c>
      <c r="D29623" s="1">
        <v>42572.130937499998</v>
      </c>
      <c r="E29623">
        <v>8399</v>
      </c>
      <c r="F29623">
        <v>24034</v>
      </c>
      <c r="G29623" t="s">
        <v>89</v>
      </c>
      <c r="H29623" t="s">
        <v>390</v>
      </c>
    </row>
    <row r="29624" spans="1:8" x14ac:dyDescent="0.2">
      <c r="A29624">
        <v>7.5593643999358899E+17</v>
      </c>
      <c r="B29624" t="s">
        <v>59775</v>
      </c>
      <c r="C29624" t="s">
        <v>59776</v>
      </c>
      <c r="D29624" s="1">
        <v>42572.141967592594</v>
      </c>
      <c r="E29624">
        <v>3669</v>
      </c>
      <c r="F29624">
        <v>16854</v>
      </c>
      <c r="G29624" t="s">
        <v>89</v>
      </c>
    </row>
    <row r="29625" spans="1:8" x14ac:dyDescent="0.2">
      <c r="A29625">
        <v>7.5594461880228595E+17</v>
      </c>
      <c r="B29625" t="s">
        <v>59777</v>
      </c>
      <c r="C29625" t="s">
        <v>59778</v>
      </c>
      <c r="D29625" s="1">
        <v>42572.164537037039</v>
      </c>
      <c r="E29625">
        <v>5280</v>
      </c>
      <c r="F29625">
        <v>16778</v>
      </c>
      <c r="G29625" t="s">
        <v>89</v>
      </c>
      <c r="H29625" t="s">
        <v>616</v>
      </c>
    </row>
    <row r="29626" spans="1:8" x14ac:dyDescent="0.2">
      <c r="A29626">
        <v>7.5595429572854106E+17</v>
      </c>
      <c r="B29626" t="s">
        <v>59779</v>
      </c>
      <c r="C29626" t="s">
        <v>59780</v>
      </c>
      <c r="D29626" s="1">
        <v>42572.191238425927</v>
      </c>
      <c r="E29626">
        <v>10314</v>
      </c>
      <c r="F29626">
        <v>34641</v>
      </c>
      <c r="G29626" t="s">
        <v>89</v>
      </c>
      <c r="H29626" t="s">
        <v>616</v>
      </c>
    </row>
    <row r="29627" spans="1:8" x14ac:dyDescent="0.2">
      <c r="A29627">
        <v>7.5597201524964506E+17</v>
      </c>
      <c r="B29627" t="s">
        <v>59781</v>
      </c>
      <c r="C29627" t="s">
        <v>59782</v>
      </c>
      <c r="D29627" s="1">
        <v>42572.24013888889</v>
      </c>
      <c r="E29627">
        <v>17487</v>
      </c>
      <c r="F29627">
        <v>60675</v>
      </c>
    </row>
    <row r="29628" spans="1:8" x14ac:dyDescent="0.2">
      <c r="A29628">
        <v>7.55972980069376E+17</v>
      </c>
      <c r="B29628" t="s">
        <v>59783</v>
      </c>
      <c r="C29628" t="s">
        <v>59784</v>
      </c>
      <c r="D29628" s="1">
        <v>42572.242800925924</v>
      </c>
      <c r="E29628">
        <v>6045</v>
      </c>
      <c r="F29628">
        <v>22397</v>
      </c>
      <c r="G29628" t="s">
        <v>89</v>
      </c>
      <c r="H29628" t="s">
        <v>13093</v>
      </c>
    </row>
    <row r="29629" spans="1:8" x14ac:dyDescent="0.2">
      <c r="A29629">
        <v>7.5597394405468096E+17</v>
      </c>
      <c r="B29629" t="s">
        <v>59785</v>
      </c>
      <c r="C29629" t="s">
        <v>59786</v>
      </c>
      <c r="D29629" s="1">
        <v>42572.245462962965</v>
      </c>
      <c r="E29629">
        <v>5070</v>
      </c>
      <c r="F29629">
        <v>24195</v>
      </c>
      <c r="G29629" t="s">
        <v>89</v>
      </c>
    </row>
    <row r="29630" spans="1:8" x14ac:dyDescent="0.2">
      <c r="A29630">
        <v>7.5597470117281702E+17</v>
      </c>
      <c r="B29630" t="s">
        <v>59787</v>
      </c>
      <c r="C29630" t="s">
        <v>59788</v>
      </c>
      <c r="D29630" s="1">
        <v>42572.247546296298</v>
      </c>
      <c r="E29630">
        <v>3477</v>
      </c>
      <c r="F29630">
        <v>18678</v>
      </c>
    </row>
    <row r="29631" spans="1:8" x14ac:dyDescent="0.2">
      <c r="A29631">
        <v>7.5597569594000102E+17</v>
      </c>
      <c r="B29631" t="s">
        <v>59789</v>
      </c>
      <c r="C29631" t="s">
        <v>59790</v>
      </c>
      <c r="D29631" s="1">
        <v>42572.250289351854</v>
      </c>
      <c r="E29631">
        <v>7221</v>
      </c>
      <c r="F29631">
        <v>21812</v>
      </c>
    </row>
    <row r="29632" spans="1:8" x14ac:dyDescent="0.2">
      <c r="A29632">
        <v>7.5598365472824499E+17</v>
      </c>
      <c r="B29632" t="s">
        <v>59791</v>
      </c>
      <c r="C29632" t="s">
        <v>59792</v>
      </c>
      <c r="D29632" s="1">
        <v>42572.272256944445</v>
      </c>
      <c r="E29632">
        <v>5981</v>
      </c>
      <c r="F29632">
        <v>22378</v>
      </c>
      <c r="G29632" t="s">
        <v>89</v>
      </c>
      <c r="H29632" t="s">
        <v>616</v>
      </c>
    </row>
    <row r="29633" spans="1:8" x14ac:dyDescent="0.2">
      <c r="A29633">
        <v>7.5610591947011597E+17</v>
      </c>
      <c r="B29633" t="s">
        <v>59793</v>
      </c>
      <c r="C29633" t="s">
        <v>59794</v>
      </c>
      <c r="D29633" s="1">
        <v>42572.6096412037</v>
      </c>
      <c r="E29633">
        <v>6825</v>
      </c>
      <c r="F29633">
        <v>37502</v>
      </c>
    </row>
    <row r="29634" spans="1:8" x14ac:dyDescent="0.2">
      <c r="A29634">
        <v>7.5612979305422003E+17</v>
      </c>
      <c r="B29634" t="s">
        <v>59795</v>
      </c>
      <c r="C29634" t="s">
        <v>59796</v>
      </c>
      <c r="D29634" s="1">
        <v>42572.675520833334</v>
      </c>
      <c r="E29634">
        <v>8926</v>
      </c>
      <c r="F29634">
        <v>27603</v>
      </c>
    </row>
    <row r="29635" spans="1:8" x14ac:dyDescent="0.2">
      <c r="A29635">
        <v>7.5613899472807104E+17</v>
      </c>
      <c r="B29635" t="s">
        <v>59797</v>
      </c>
      <c r="C29635" t="s">
        <v>59798</v>
      </c>
      <c r="D29635" s="1">
        <v>42572.700914351852</v>
      </c>
      <c r="E29635">
        <v>7865</v>
      </c>
      <c r="F29635">
        <v>32667</v>
      </c>
    </row>
    <row r="29636" spans="1:8" x14ac:dyDescent="0.2">
      <c r="A29636">
        <v>7.5614088186276595E+17</v>
      </c>
      <c r="B29636" t="s">
        <v>59799</v>
      </c>
      <c r="C29636" t="s">
        <v>59800</v>
      </c>
      <c r="D29636" s="1">
        <v>42572.706122685187</v>
      </c>
      <c r="E29636">
        <v>5477</v>
      </c>
      <c r="F29636">
        <v>20235</v>
      </c>
      <c r="G29636" t="s">
        <v>89</v>
      </c>
      <c r="H29636" t="s">
        <v>390</v>
      </c>
    </row>
    <row r="29637" spans="1:8" x14ac:dyDescent="0.2">
      <c r="A29637">
        <v>7.5617198340724301E+17</v>
      </c>
      <c r="B29637" t="s">
        <v>59801</v>
      </c>
      <c r="C29637" t="s">
        <v>59802</v>
      </c>
      <c r="D29637" s="1">
        <v>42572.791944444441</v>
      </c>
      <c r="E29637">
        <v>5285</v>
      </c>
      <c r="F29637">
        <v>19276</v>
      </c>
      <c r="G29637" t="s">
        <v>89</v>
      </c>
      <c r="H29637" t="s">
        <v>616</v>
      </c>
    </row>
    <row r="29638" spans="1:8" x14ac:dyDescent="0.2">
      <c r="A29638">
        <v>7.5621636278416102E+17</v>
      </c>
      <c r="B29638" t="s">
        <v>59803</v>
      </c>
      <c r="C29638" t="s">
        <v>59804</v>
      </c>
      <c r="D29638" s="1">
        <v>42572.914409722223</v>
      </c>
      <c r="E29638">
        <v>6778</v>
      </c>
      <c r="F29638">
        <v>21657</v>
      </c>
      <c r="H29638" t="s">
        <v>390</v>
      </c>
    </row>
    <row r="29639" spans="1:8" x14ac:dyDescent="0.2">
      <c r="A29639">
        <v>7.5630835780433498E+17</v>
      </c>
      <c r="B29639" t="s">
        <v>59805</v>
      </c>
      <c r="C29639" t="s">
        <v>59806</v>
      </c>
      <c r="D29639" s="1">
        <v>42573.168263888889</v>
      </c>
      <c r="E29639">
        <v>3158</v>
      </c>
      <c r="F29639">
        <v>10980</v>
      </c>
      <c r="H29639" t="s">
        <v>13093</v>
      </c>
    </row>
    <row r="29640" spans="1:8" x14ac:dyDescent="0.2">
      <c r="A29640">
        <v>7.5633826023062298E+17</v>
      </c>
      <c r="B29640" t="s">
        <v>59807</v>
      </c>
      <c r="C29640" t="s">
        <v>59808</v>
      </c>
      <c r="D29640" s="1">
        <v>42573.250775462962</v>
      </c>
      <c r="E29640">
        <v>12627</v>
      </c>
      <c r="F29640">
        <v>44343</v>
      </c>
      <c r="H29640" t="s">
        <v>390</v>
      </c>
    </row>
    <row r="29641" spans="1:8" x14ac:dyDescent="0.2">
      <c r="A29641">
        <v>7.5635588495612698E+17</v>
      </c>
      <c r="B29641" t="s">
        <v>59809</v>
      </c>
      <c r="C29641" t="s">
        <v>59810</v>
      </c>
      <c r="D29641" s="1">
        <v>42573.299421296295</v>
      </c>
      <c r="E29641">
        <v>8511</v>
      </c>
      <c r="F29641">
        <v>26543</v>
      </c>
      <c r="H29641" t="s">
        <v>390</v>
      </c>
    </row>
    <row r="29642" spans="1:8" x14ac:dyDescent="0.2">
      <c r="A29642">
        <v>7.5647584700405696E+17</v>
      </c>
      <c r="B29642" t="s">
        <v>59811</v>
      </c>
      <c r="C29642" t="s">
        <v>59812</v>
      </c>
      <c r="D29642" s="1">
        <v>42573.63045138889</v>
      </c>
      <c r="E29642">
        <v>7256</v>
      </c>
      <c r="F29642">
        <v>34797</v>
      </c>
    </row>
    <row r="29643" spans="1:8" x14ac:dyDescent="0.2">
      <c r="A29643">
        <v>7.5647715398689498E+17</v>
      </c>
      <c r="B29643" t="s">
        <v>59813</v>
      </c>
      <c r="C29643" t="s">
        <v>59814</v>
      </c>
      <c r="D29643" s="1">
        <v>42573.634050925924</v>
      </c>
      <c r="E29643">
        <v>5024</v>
      </c>
      <c r="F29643">
        <v>23981</v>
      </c>
    </row>
    <row r="29644" spans="1:8" x14ac:dyDescent="0.2">
      <c r="A29644">
        <v>7.5649048511657498E+17</v>
      </c>
      <c r="B29644" t="s">
        <v>59815</v>
      </c>
      <c r="C29644" t="s">
        <v>59816</v>
      </c>
      <c r="D29644" s="1">
        <v>42573.670844907407</v>
      </c>
      <c r="E29644">
        <v>4820</v>
      </c>
      <c r="F29644">
        <v>22080</v>
      </c>
      <c r="G29644" t="s">
        <v>89</v>
      </c>
    </row>
    <row r="29645" spans="1:8" x14ac:dyDescent="0.2">
      <c r="A29645">
        <v>7.5662570053946496E+17</v>
      </c>
      <c r="B29645" t="s">
        <v>59817</v>
      </c>
      <c r="C29645" t="s">
        <v>59818</v>
      </c>
      <c r="D29645" s="1">
        <v>42574.043969907405</v>
      </c>
      <c r="E29645">
        <v>9145</v>
      </c>
      <c r="F29645">
        <v>33694</v>
      </c>
    </row>
    <row r="29646" spans="1:8" x14ac:dyDescent="0.2">
      <c r="A29646">
        <v>7.5669111646495898E+17</v>
      </c>
      <c r="B29646" t="s">
        <v>59819</v>
      </c>
      <c r="C29646" t="s">
        <v>59820</v>
      </c>
      <c r="D29646" s="1">
        <v>42574.224479166667</v>
      </c>
      <c r="E29646">
        <v>10854</v>
      </c>
      <c r="F29646">
        <v>25735</v>
      </c>
    </row>
    <row r="29647" spans="1:8" x14ac:dyDescent="0.2">
      <c r="A29647">
        <v>7.5669761550968806E+17</v>
      </c>
      <c r="B29647" t="s">
        <v>59821</v>
      </c>
      <c r="C29647" t="s">
        <v>59822</v>
      </c>
      <c r="D29647" s="1">
        <v>42574.242407407408</v>
      </c>
      <c r="E29647">
        <v>12310</v>
      </c>
      <c r="F29647">
        <v>26130</v>
      </c>
    </row>
    <row r="29648" spans="1:8" x14ac:dyDescent="0.2">
      <c r="A29648">
        <v>7.5669951753421197E+17</v>
      </c>
      <c r="B29648" t="s">
        <v>59823</v>
      </c>
      <c r="C29648" t="s">
        <v>59824</v>
      </c>
      <c r="D29648" s="1">
        <v>42574.247662037036</v>
      </c>
      <c r="E29648">
        <v>3775</v>
      </c>
      <c r="F29648">
        <v>12902</v>
      </c>
      <c r="G29648" t="s">
        <v>215</v>
      </c>
      <c r="H29648" t="s">
        <v>390</v>
      </c>
    </row>
    <row r="29649" spans="1:8" x14ac:dyDescent="0.2">
      <c r="A29649">
        <v>7.5679883890039603E+17</v>
      </c>
      <c r="B29649" t="s">
        <v>59825</v>
      </c>
      <c r="C29649" t="s">
        <v>59826</v>
      </c>
      <c r="D29649" s="1">
        <v>42574.521736111114</v>
      </c>
      <c r="E29649">
        <v>6206</v>
      </c>
      <c r="F29649">
        <v>20202</v>
      </c>
    </row>
    <row r="29650" spans="1:8" x14ac:dyDescent="0.2">
      <c r="A29650">
        <v>7.5679992364810202E+17</v>
      </c>
      <c r="B29650" t="s">
        <v>59827</v>
      </c>
      <c r="C29650" t="s">
        <v>59828</v>
      </c>
      <c r="D29650" s="1">
        <v>42574.524733796294</v>
      </c>
      <c r="E29650">
        <v>8345</v>
      </c>
      <c r="F29650">
        <v>22683</v>
      </c>
    </row>
    <row r="29651" spans="1:8" x14ac:dyDescent="0.2">
      <c r="A29651">
        <v>7.5680157519304205E+17</v>
      </c>
      <c r="B29651" t="s">
        <v>59829</v>
      </c>
      <c r="C29651" t="s">
        <v>59830</v>
      </c>
      <c r="D29651" s="1">
        <v>42574.529282407406</v>
      </c>
      <c r="E29651">
        <v>6851</v>
      </c>
      <c r="F29651">
        <v>23147</v>
      </c>
    </row>
    <row r="29652" spans="1:8" x14ac:dyDescent="0.2">
      <c r="A29652">
        <v>7.56804886038192E+17</v>
      </c>
      <c r="B29652" t="s">
        <v>59831</v>
      </c>
      <c r="C29652" t="s">
        <v>59832</v>
      </c>
      <c r="D29652" s="1">
        <v>42574.538425925923</v>
      </c>
      <c r="E29652">
        <v>19544</v>
      </c>
      <c r="F29652">
        <v>44767</v>
      </c>
    </row>
    <row r="29653" spans="1:8" x14ac:dyDescent="0.2">
      <c r="A29653">
        <v>7.5686433005489306E+17</v>
      </c>
      <c r="B29653" t="s">
        <v>59833</v>
      </c>
      <c r="C29653" t="s">
        <v>59834</v>
      </c>
      <c r="D29653" s="1">
        <v>42574.702453703707</v>
      </c>
      <c r="E29653">
        <v>7592</v>
      </c>
      <c r="F29653">
        <v>22570</v>
      </c>
    </row>
    <row r="29654" spans="1:8" x14ac:dyDescent="0.2">
      <c r="A29654">
        <v>7.5686691284858394E+17</v>
      </c>
      <c r="B29654" t="s">
        <v>59835</v>
      </c>
      <c r="C29654" t="s">
        <v>59836</v>
      </c>
      <c r="D29654" s="1">
        <v>42574.709583333337</v>
      </c>
      <c r="E29654">
        <v>7880</v>
      </c>
      <c r="F29654">
        <v>26082</v>
      </c>
    </row>
    <row r="29655" spans="1:8" x14ac:dyDescent="0.2">
      <c r="A29655">
        <v>7.5687568992469402E+17</v>
      </c>
      <c r="B29655" t="s">
        <v>59837</v>
      </c>
      <c r="C29655" t="s">
        <v>59838</v>
      </c>
      <c r="D29655" s="1">
        <v>42574.733807870369</v>
      </c>
      <c r="E29655">
        <v>6730</v>
      </c>
      <c r="F29655">
        <v>18492</v>
      </c>
    </row>
    <row r="29656" spans="1:8" x14ac:dyDescent="0.2">
      <c r="A29656">
        <v>7.5688313168527296E+17</v>
      </c>
      <c r="B29656" t="s">
        <v>59839</v>
      </c>
      <c r="C29656" t="s">
        <v>59840</v>
      </c>
      <c r="D29656" s="1">
        <v>42574.754340277781</v>
      </c>
      <c r="E29656">
        <v>8655</v>
      </c>
      <c r="F29656">
        <v>29616</v>
      </c>
    </row>
    <row r="29657" spans="1:8" x14ac:dyDescent="0.2">
      <c r="A29657">
        <v>7.56952917152784E+17</v>
      </c>
      <c r="B29657" t="s">
        <v>59841</v>
      </c>
      <c r="C29657" t="s">
        <v>59842</v>
      </c>
      <c r="D29657" s="1">
        <v>42574.946909722225</v>
      </c>
      <c r="E29657">
        <v>7916</v>
      </c>
      <c r="F29657">
        <v>26981</v>
      </c>
    </row>
    <row r="29658" spans="1:8" x14ac:dyDescent="0.2">
      <c r="A29658">
        <v>7.5696233222861197E+17</v>
      </c>
      <c r="B29658" t="s">
        <v>59843</v>
      </c>
      <c r="C29658" t="s">
        <v>59844</v>
      </c>
      <c r="D29658" s="1">
        <v>42574.972893518519</v>
      </c>
      <c r="E29658">
        <v>12071</v>
      </c>
      <c r="F29658">
        <v>30673</v>
      </c>
    </row>
    <row r="29659" spans="1:8" x14ac:dyDescent="0.2">
      <c r="A29659">
        <v>7.5697364621688397E+17</v>
      </c>
      <c r="B29659" t="s">
        <v>59845</v>
      </c>
      <c r="C29659" t="s">
        <v>59846</v>
      </c>
      <c r="D29659" s="1">
        <v>42575.004108796296</v>
      </c>
      <c r="E29659">
        <v>5778</v>
      </c>
      <c r="F29659">
        <v>28092</v>
      </c>
    </row>
    <row r="29660" spans="1:8" x14ac:dyDescent="0.2">
      <c r="A29660">
        <v>7.5697497031246195E+17</v>
      </c>
      <c r="B29660" t="s">
        <v>59847</v>
      </c>
      <c r="C29660" t="s">
        <v>59848</v>
      </c>
      <c r="D29660" s="1">
        <v>42575.0077662037</v>
      </c>
      <c r="E29660">
        <v>4988</v>
      </c>
      <c r="F29660">
        <v>10578</v>
      </c>
      <c r="G29660" t="s">
        <v>215</v>
      </c>
      <c r="H29660" t="s">
        <v>390</v>
      </c>
    </row>
    <row r="29661" spans="1:8" x14ac:dyDescent="0.2">
      <c r="A29661">
        <v>7.5697558911077901E+17</v>
      </c>
      <c r="B29661" t="s">
        <v>59849</v>
      </c>
      <c r="C29661" t="s">
        <v>59850</v>
      </c>
      <c r="D29661" s="1">
        <v>42575.009479166663</v>
      </c>
      <c r="E29661">
        <v>5255</v>
      </c>
      <c r="F29661">
        <v>13161</v>
      </c>
      <c r="G29661" t="s">
        <v>59851</v>
      </c>
    </row>
    <row r="29662" spans="1:8" x14ac:dyDescent="0.2">
      <c r="A29662">
        <v>7.5701211446056896E+17</v>
      </c>
      <c r="B29662" t="s">
        <v>59852</v>
      </c>
      <c r="C29662" t="s">
        <v>59853</v>
      </c>
      <c r="D29662" s="1">
        <v>42575.110266203701</v>
      </c>
      <c r="E29662">
        <v>6778</v>
      </c>
      <c r="F29662">
        <v>20133</v>
      </c>
      <c r="H29662" t="s">
        <v>616</v>
      </c>
    </row>
    <row r="29663" spans="1:8" x14ac:dyDescent="0.2">
      <c r="A29663">
        <v>7.5717253688291302E+17</v>
      </c>
      <c r="B29663" t="s">
        <v>59854</v>
      </c>
      <c r="C29663" t="s">
        <v>59855</v>
      </c>
      <c r="D29663" s="1">
        <v>42575.552951388891</v>
      </c>
      <c r="E29663">
        <v>5593</v>
      </c>
      <c r="F29663">
        <v>20240</v>
      </c>
    </row>
    <row r="29664" spans="1:8" x14ac:dyDescent="0.2">
      <c r="A29664">
        <v>7.5717476754797696E+17</v>
      </c>
      <c r="B29664" t="s">
        <v>59856</v>
      </c>
      <c r="C29664" t="s">
        <v>59857</v>
      </c>
      <c r="D29664" s="1">
        <v>42575.55909722222</v>
      </c>
      <c r="E29664">
        <v>4716</v>
      </c>
      <c r="F29664">
        <v>16495</v>
      </c>
    </row>
    <row r="29665" spans="1:7" x14ac:dyDescent="0.2">
      <c r="A29665">
        <v>7.5718272308989504E+17</v>
      </c>
      <c r="B29665" t="s">
        <v>59858</v>
      </c>
      <c r="C29665" t="s">
        <v>59859</v>
      </c>
      <c r="D29665" s="1">
        <v>42575.581053240741</v>
      </c>
      <c r="E29665">
        <v>28057</v>
      </c>
      <c r="F29665">
        <v>76080</v>
      </c>
    </row>
    <row r="29666" spans="1:7" x14ac:dyDescent="0.2">
      <c r="A29666">
        <v>7.5718753768115405E+17</v>
      </c>
      <c r="B29666" t="s">
        <v>59860</v>
      </c>
      <c r="C29666" t="s">
        <v>59861</v>
      </c>
      <c r="D29666" s="1">
        <v>42575.594340277778</v>
      </c>
      <c r="E29666">
        <v>5483</v>
      </c>
      <c r="F29666">
        <v>17915</v>
      </c>
    </row>
    <row r="29667" spans="1:7" x14ac:dyDescent="0.2">
      <c r="A29667">
        <v>7.5719116048187302E+17</v>
      </c>
      <c r="B29667" t="s">
        <v>59862</v>
      </c>
      <c r="C29667" t="s">
        <v>59863</v>
      </c>
      <c r="D29667" s="1">
        <v>42575.60434027778</v>
      </c>
      <c r="E29667">
        <v>9013</v>
      </c>
      <c r="F29667">
        <v>24388</v>
      </c>
    </row>
    <row r="29668" spans="1:7" x14ac:dyDescent="0.2">
      <c r="A29668">
        <v>7.5720567882192794E+17</v>
      </c>
      <c r="B29668" t="s">
        <v>59864</v>
      </c>
      <c r="C29668" t="s">
        <v>59865</v>
      </c>
      <c r="D29668" s="1">
        <v>42575.64439814815</v>
      </c>
      <c r="E29668">
        <v>7299</v>
      </c>
      <c r="F29668">
        <v>22622</v>
      </c>
    </row>
    <row r="29669" spans="1:7" x14ac:dyDescent="0.2">
      <c r="A29669">
        <v>7.5720644414815795E+17</v>
      </c>
      <c r="B29669" t="s">
        <v>59866</v>
      </c>
      <c r="C29669" t="s">
        <v>59867</v>
      </c>
      <c r="D29669" s="1">
        <v>42575.646516203706</v>
      </c>
      <c r="E29669">
        <v>7754</v>
      </c>
      <c r="F29669">
        <v>24186</v>
      </c>
    </row>
    <row r="29670" spans="1:7" x14ac:dyDescent="0.2">
      <c r="A29670">
        <v>7.5730961625454502E+17</v>
      </c>
      <c r="B29670" t="s">
        <v>59868</v>
      </c>
      <c r="C29670" t="s">
        <v>59869</v>
      </c>
      <c r="D29670" s="1">
        <v>42575.931215277778</v>
      </c>
      <c r="E29670">
        <v>5870</v>
      </c>
      <c r="F29670">
        <v>20620</v>
      </c>
      <c r="G29670" t="s">
        <v>215</v>
      </c>
    </row>
    <row r="29671" spans="1:7" x14ac:dyDescent="0.2">
      <c r="A29671">
        <v>7.5731192109592499E+17</v>
      </c>
      <c r="B29671" t="s">
        <v>59870</v>
      </c>
      <c r="C29671" t="s">
        <v>59871</v>
      </c>
      <c r="D29671" s="1">
        <v>42575.937569444446</v>
      </c>
      <c r="E29671">
        <v>6144</v>
      </c>
      <c r="F29671">
        <v>20988</v>
      </c>
    </row>
    <row r="29672" spans="1:7" x14ac:dyDescent="0.2">
      <c r="A29672">
        <v>7.57315800466272E+17</v>
      </c>
      <c r="B29672" t="s">
        <v>59872</v>
      </c>
      <c r="C29672" t="s">
        <v>59873</v>
      </c>
      <c r="D29672" s="1">
        <v>42575.948275462964</v>
      </c>
      <c r="E29672">
        <v>7837</v>
      </c>
      <c r="F29672">
        <v>26129</v>
      </c>
      <c r="G29672" t="s">
        <v>215</v>
      </c>
    </row>
    <row r="29673" spans="1:7" x14ac:dyDescent="0.2">
      <c r="A29673">
        <v>7.5733290504775194E+17</v>
      </c>
      <c r="B29673" t="s">
        <v>59874</v>
      </c>
      <c r="C29673" t="s">
        <v>59875</v>
      </c>
      <c r="D29673" s="1">
        <v>42575.995474537034</v>
      </c>
      <c r="E29673">
        <v>9300</v>
      </c>
      <c r="F29673">
        <v>27454</v>
      </c>
    </row>
    <row r="29674" spans="1:7" x14ac:dyDescent="0.2">
      <c r="A29674">
        <v>7.5733522439722496E+17</v>
      </c>
      <c r="B29674" t="s">
        <v>59876</v>
      </c>
      <c r="C29674" t="s">
        <v>59877</v>
      </c>
      <c r="D29674" s="1">
        <v>42576.001875000002</v>
      </c>
      <c r="E29674">
        <v>4554</v>
      </c>
      <c r="F29674">
        <v>16659</v>
      </c>
    </row>
    <row r="29675" spans="1:7" x14ac:dyDescent="0.2">
      <c r="A29675">
        <v>7.5733651143607501E+17</v>
      </c>
      <c r="B29675" t="s">
        <v>59878</v>
      </c>
      <c r="C29675" t="s">
        <v>59879</v>
      </c>
      <c r="D29675" s="1">
        <v>42576.005428240744</v>
      </c>
      <c r="E29675">
        <v>6709</v>
      </c>
      <c r="F29675">
        <v>23851</v>
      </c>
    </row>
    <row r="29676" spans="1:7" x14ac:dyDescent="0.2">
      <c r="A29676">
        <v>7.5733881648723494E+17</v>
      </c>
      <c r="B29676" t="s">
        <v>59880</v>
      </c>
      <c r="C29676" t="s">
        <v>59881</v>
      </c>
      <c r="D29676" s="1">
        <v>42576.011793981481</v>
      </c>
      <c r="E29676">
        <v>10870</v>
      </c>
      <c r="F29676">
        <v>29574</v>
      </c>
    </row>
    <row r="29677" spans="1:7" x14ac:dyDescent="0.2">
      <c r="A29677">
        <v>7.5734302598305702E+17</v>
      </c>
      <c r="B29677" t="s">
        <v>59882</v>
      </c>
      <c r="C29677" t="s">
        <v>59883</v>
      </c>
      <c r="D29677" s="1">
        <v>42576.023402777777</v>
      </c>
      <c r="E29677">
        <v>7850</v>
      </c>
      <c r="F29677">
        <v>25528</v>
      </c>
    </row>
    <row r="29678" spans="1:7" x14ac:dyDescent="0.2">
      <c r="A29678">
        <v>7.5736150489524595E+17</v>
      </c>
      <c r="B29678" t="s">
        <v>59884</v>
      </c>
      <c r="C29678" t="s">
        <v>59885</v>
      </c>
      <c r="D29678" s="1">
        <v>42576.07439814815</v>
      </c>
      <c r="E29678">
        <v>5044</v>
      </c>
      <c r="F29678">
        <v>25169</v>
      </c>
    </row>
    <row r="29679" spans="1:7" x14ac:dyDescent="0.2">
      <c r="A29679">
        <v>7.5736453487312794E+17</v>
      </c>
      <c r="B29679" t="s">
        <v>59886</v>
      </c>
      <c r="C29679" t="s">
        <v>59887</v>
      </c>
      <c r="D29679" s="1">
        <v>42576.082754629628</v>
      </c>
      <c r="E29679">
        <v>8347</v>
      </c>
      <c r="F29679">
        <v>28019</v>
      </c>
    </row>
    <row r="29680" spans="1:7" x14ac:dyDescent="0.2">
      <c r="A29680">
        <v>7.5753872917096397E+17</v>
      </c>
      <c r="B29680" t="s">
        <v>59888</v>
      </c>
      <c r="C29680" t="s">
        <v>59889</v>
      </c>
      <c r="D29680" s="1">
        <v>42576.563449074078</v>
      </c>
      <c r="E29680">
        <v>12784</v>
      </c>
      <c r="F29680">
        <v>31094</v>
      </c>
    </row>
    <row r="29681" spans="1:8" x14ac:dyDescent="0.2">
      <c r="A29681">
        <v>7.5754525202671206E+17</v>
      </c>
      <c r="B29681" t="s">
        <v>59890</v>
      </c>
      <c r="C29681" t="s">
        <v>59891</v>
      </c>
      <c r="D29681" s="1">
        <v>42576.581446759257</v>
      </c>
      <c r="E29681">
        <v>5897</v>
      </c>
      <c r="F29681">
        <v>20423</v>
      </c>
    </row>
    <row r="29682" spans="1:8" x14ac:dyDescent="0.2">
      <c r="A29682">
        <v>7.5754644224016704E+17</v>
      </c>
      <c r="B29682" t="s">
        <v>59892</v>
      </c>
      <c r="C29682" t="s">
        <v>59893</v>
      </c>
      <c r="D29682" s="1">
        <v>42576.584733796299</v>
      </c>
      <c r="E29682">
        <v>6381</v>
      </c>
      <c r="F29682">
        <v>22454</v>
      </c>
    </row>
    <row r="29683" spans="1:8" x14ac:dyDescent="0.2">
      <c r="A29683">
        <v>7.5755271387389094E+17</v>
      </c>
      <c r="B29683" t="s">
        <v>59894</v>
      </c>
      <c r="C29683" t="s">
        <v>59895</v>
      </c>
      <c r="D29683" s="1">
        <v>42576.602037037039</v>
      </c>
      <c r="E29683">
        <v>14339</v>
      </c>
      <c r="F29683">
        <v>42991</v>
      </c>
      <c r="H29683" t="s">
        <v>390</v>
      </c>
    </row>
    <row r="29684" spans="1:8" x14ac:dyDescent="0.2">
      <c r="A29684">
        <v>7.5755287634864499E+17</v>
      </c>
      <c r="B29684" t="s">
        <v>59896</v>
      </c>
      <c r="C29684" t="s">
        <v>59897</v>
      </c>
      <c r="D29684" s="1">
        <v>42576.602488425924</v>
      </c>
      <c r="E29684">
        <v>4434</v>
      </c>
      <c r="F29684">
        <v>16886</v>
      </c>
    </row>
    <row r="29685" spans="1:8" x14ac:dyDescent="0.2">
      <c r="A29685">
        <v>7.5756589214645402E+17</v>
      </c>
      <c r="B29685" t="s">
        <v>59898</v>
      </c>
      <c r="C29685" t="s">
        <v>59899</v>
      </c>
      <c r="D29685" s="1">
        <v>42576.638402777775</v>
      </c>
      <c r="E29685">
        <v>7622</v>
      </c>
      <c r="F29685">
        <v>23368</v>
      </c>
    </row>
    <row r="29686" spans="1:8" x14ac:dyDescent="0.2">
      <c r="A29686">
        <v>7.5757183746323994E+17</v>
      </c>
      <c r="B29686" t="s">
        <v>59900</v>
      </c>
      <c r="C29686" t="s">
        <v>59901</v>
      </c>
      <c r="D29686" s="1">
        <v>42576.654803240737</v>
      </c>
      <c r="E29686">
        <v>7878</v>
      </c>
      <c r="F29686">
        <v>25642</v>
      </c>
    </row>
    <row r="29687" spans="1:8" x14ac:dyDescent="0.2">
      <c r="A29687">
        <v>7.5757305121514701E+17</v>
      </c>
      <c r="B29687" t="s">
        <v>59902</v>
      </c>
      <c r="C29687" t="s">
        <v>59903</v>
      </c>
      <c r="D29687" s="1">
        <v>42576.658159722225</v>
      </c>
      <c r="E29687">
        <v>9803</v>
      </c>
      <c r="F29687">
        <v>35251</v>
      </c>
    </row>
    <row r="29688" spans="1:8" x14ac:dyDescent="0.2">
      <c r="A29688">
        <v>7.5757649021314598E+17</v>
      </c>
      <c r="B29688" t="s">
        <v>59904</v>
      </c>
      <c r="C29688" t="s">
        <v>59905</v>
      </c>
      <c r="D29688" s="1">
        <v>42576.667650462965</v>
      </c>
      <c r="E29688">
        <v>6760</v>
      </c>
      <c r="F29688">
        <v>25019</v>
      </c>
    </row>
    <row r="29689" spans="1:8" x14ac:dyDescent="0.2">
      <c r="A29689">
        <v>7.5757750834688794E+17</v>
      </c>
      <c r="B29689" t="s">
        <v>59906</v>
      </c>
      <c r="C29689" t="s">
        <v>59907</v>
      </c>
      <c r="D29689" s="1">
        <v>42576.670451388891</v>
      </c>
      <c r="E29689">
        <v>8648</v>
      </c>
      <c r="F29689">
        <v>30424</v>
      </c>
      <c r="H29689" t="s">
        <v>390</v>
      </c>
    </row>
    <row r="29690" spans="1:8" x14ac:dyDescent="0.2">
      <c r="A29690">
        <v>7.5761804866482906E+17</v>
      </c>
      <c r="B29690" t="s">
        <v>59908</v>
      </c>
      <c r="C29690" t="s">
        <v>59909</v>
      </c>
      <c r="D29690" s="1">
        <v>42576.782326388886</v>
      </c>
      <c r="E29690">
        <v>10916</v>
      </c>
      <c r="F29690">
        <v>28232</v>
      </c>
      <c r="H29690" t="s">
        <v>390</v>
      </c>
    </row>
    <row r="29691" spans="1:8" x14ac:dyDescent="0.2">
      <c r="A29691">
        <v>7.5765090489613901E+17</v>
      </c>
      <c r="B29691" t="s">
        <v>59910</v>
      </c>
      <c r="C29691" t="s">
        <v>59911</v>
      </c>
      <c r="D29691" s="1">
        <v>42576.872986111113</v>
      </c>
      <c r="E29691">
        <v>8896</v>
      </c>
      <c r="F29691">
        <v>26269</v>
      </c>
      <c r="H29691" t="s">
        <v>390</v>
      </c>
    </row>
    <row r="29692" spans="1:8" x14ac:dyDescent="0.2">
      <c r="A29692">
        <v>7.5768798818906496E+17</v>
      </c>
      <c r="B29692" t="s">
        <v>59912</v>
      </c>
      <c r="C29692" t="s">
        <v>59913</v>
      </c>
      <c r="D29692" s="1">
        <v>42576.975324074076</v>
      </c>
      <c r="E29692">
        <v>3673</v>
      </c>
      <c r="F29692">
        <v>13641</v>
      </c>
      <c r="H29692" t="s">
        <v>390</v>
      </c>
    </row>
    <row r="29693" spans="1:8" x14ac:dyDescent="0.2">
      <c r="A29693">
        <v>7.5768833159766797E+17</v>
      </c>
      <c r="B29693" t="s">
        <v>59914</v>
      </c>
      <c r="C29693" t="s">
        <v>59915</v>
      </c>
      <c r="D29693" s="1">
        <v>42576.976273148146</v>
      </c>
      <c r="E29693">
        <v>6809</v>
      </c>
      <c r="F29693">
        <v>22985</v>
      </c>
      <c r="H29693" t="s">
        <v>390</v>
      </c>
    </row>
    <row r="29694" spans="1:8" x14ac:dyDescent="0.2">
      <c r="A29694">
        <v>7.5769013211177702E+17</v>
      </c>
      <c r="B29694" t="s">
        <v>59916</v>
      </c>
      <c r="C29694" t="s">
        <v>59917</v>
      </c>
      <c r="D29694" s="1">
        <v>42576.981238425928</v>
      </c>
      <c r="E29694">
        <v>7175</v>
      </c>
      <c r="F29694">
        <v>20545</v>
      </c>
    </row>
    <row r="29695" spans="1:8" x14ac:dyDescent="0.2">
      <c r="A29695">
        <v>7.5769034318173696E+17</v>
      </c>
      <c r="B29695" t="s">
        <v>59918</v>
      </c>
      <c r="C29695" t="s">
        <v>59919</v>
      </c>
      <c r="D29695" s="1">
        <v>42576.981817129628</v>
      </c>
      <c r="E29695">
        <v>12090</v>
      </c>
      <c r="F29695">
        <v>37893</v>
      </c>
    </row>
    <row r="29696" spans="1:8" x14ac:dyDescent="0.2">
      <c r="A29696">
        <v>7.5769338348162598E+17</v>
      </c>
      <c r="B29696" t="s">
        <v>59920</v>
      </c>
      <c r="C29696" t="s">
        <v>59921</v>
      </c>
      <c r="D29696" s="1">
        <v>42576.990208333336</v>
      </c>
      <c r="E29696">
        <v>7351</v>
      </c>
      <c r="F29696">
        <v>25549</v>
      </c>
    </row>
    <row r="29697" spans="1:8" x14ac:dyDescent="0.2">
      <c r="A29697">
        <v>7.57696233427312E+17</v>
      </c>
      <c r="B29697" t="s">
        <v>59922</v>
      </c>
      <c r="C29697" t="s">
        <v>59923</v>
      </c>
      <c r="D29697" s="1">
        <v>42576.998078703706</v>
      </c>
      <c r="E29697">
        <v>6962</v>
      </c>
      <c r="F29697">
        <v>22423</v>
      </c>
      <c r="G29697" t="s">
        <v>89</v>
      </c>
    </row>
    <row r="29698" spans="1:8" x14ac:dyDescent="0.2">
      <c r="A29698">
        <v>7.57760973419712E+17</v>
      </c>
      <c r="B29698" t="s">
        <v>59924</v>
      </c>
      <c r="C29698" t="s">
        <v>59925</v>
      </c>
      <c r="D29698" s="1">
        <v>42577.176724537036</v>
      </c>
      <c r="E29698">
        <v>15364</v>
      </c>
      <c r="F29698">
        <v>41679</v>
      </c>
    </row>
    <row r="29699" spans="1:8" x14ac:dyDescent="0.2">
      <c r="A29699">
        <v>7.5777367154504397E+17</v>
      </c>
      <c r="B29699" t="s">
        <v>59926</v>
      </c>
      <c r="C29699" t="s">
        <v>59927</v>
      </c>
      <c r="D29699" s="1">
        <v>42577.211759259262</v>
      </c>
      <c r="E29699">
        <v>19292</v>
      </c>
      <c r="F29699">
        <v>57631</v>
      </c>
    </row>
    <row r="29700" spans="1:8" x14ac:dyDescent="0.2">
      <c r="A29700">
        <v>7.5777568952530906E+17</v>
      </c>
      <c r="B29700" t="s">
        <v>59928</v>
      </c>
      <c r="C29700" t="s">
        <v>59929</v>
      </c>
      <c r="D29700" s="1">
        <v>42577.217326388891</v>
      </c>
      <c r="E29700">
        <v>9737</v>
      </c>
      <c r="F29700">
        <v>36135</v>
      </c>
    </row>
    <row r="29701" spans="1:8" x14ac:dyDescent="0.2">
      <c r="A29701">
        <v>7.5777736927281498E+17</v>
      </c>
      <c r="B29701" t="s">
        <v>59930</v>
      </c>
      <c r="C29701" t="s">
        <v>59931</v>
      </c>
      <c r="D29701" s="1">
        <v>42577.221967592595</v>
      </c>
      <c r="E29701">
        <v>18617</v>
      </c>
      <c r="F29701">
        <v>56294</v>
      </c>
    </row>
    <row r="29702" spans="1:8" x14ac:dyDescent="0.2">
      <c r="A29702">
        <v>7.5791696226970394E+17</v>
      </c>
      <c r="B29702" t="s">
        <v>59932</v>
      </c>
      <c r="C29702" t="s">
        <v>59933</v>
      </c>
      <c r="D29702" s="1">
        <v>42577.607164351852</v>
      </c>
      <c r="E29702">
        <v>6621</v>
      </c>
      <c r="F29702">
        <v>25164</v>
      </c>
      <c r="G29702" t="s">
        <v>89</v>
      </c>
    </row>
    <row r="29703" spans="1:8" x14ac:dyDescent="0.2">
      <c r="A29703">
        <v>7.5791800233977805E+17</v>
      </c>
      <c r="B29703" t="s">
        <v>59934</v>
      </c>
      <c r="C29703" t="s">
        <v>59935</v>
      </c>
      <c r="D29703" s="1">
        <v>42577.610034722224</v>
      </c>
      <c r="E29703">
        <v>16780</v>
      </c>
      <c r="F29703">
        <v>55880</v>
      </c>
    </row>
    <row r="29704" spans="1:8" x14ac:dyDescent="0.2">
      <c r="A29704">
        <v>7.5791903475507597E+17</v>
      </c>
      <c r="B29704" t="s">
        <v>59936</v>
      </c>
      <c r="C29704" t="s">
        <v>59937</v>
      </c>
      <c r="D29704" s="1">
        <v>42577.612881944442</v>
      </c>
      <c r="E29704">
        <v>6853</v>
      </c>
      <c r="F29704">
        <v>26592</v>
      </c>
    </row>
    <row r="29705" spans="1:8" x14ac:dyDescent="0.2">
      <c r="A29705">
        <v>7.5799483011065805E+17</v>
      </c>
      <c r="B29705" t="s">
        <v>59938</v>
      </c>
      <c r="C29705" t="s">
        <v>59939</v>
      </c>
      <c r="D29705" s="1">
        <v>42577.822048611109</v>
      </c>
      <c r="E29705">
        <v>3776</v>
      </c>
      <c r="F29705">
        <v>12474</v>
      </c>
      <c r="H29705" t="s">
        <v>616</v>
      </c>
    </row>
    <row r="29706" spans="1:8" x14ac:dyDescent="0.2">
      <c r="A29706">
        <v>7.5799732726930598E+17</v>
      </c>
      <c r="B29706" t="s">
        <v>59940</v>
      </c>
      <c r="C29706" t="s">
        <v>59941</v>
      </c>
      <c r="D29706" s="1">
        <v>42577.828935185185</v>
      </c>
      <c r="E29706">
        <v>3713</v>
      </c>
      <c r="F29706">
        <v>12226</v>
      </c>
      <c r="H29706" t="s">
        <v>616</v>
      </c>
    </row>
    <row r="29707" spans="1:8" x14ac:dyDescent="0.2">
      <c r="A29707">
        <v>7.5800415441755302E+17</v>
      </c>
      <c r="B29707" t="s">
        <v>59942</v>
      </c>
      <c r="C29707" t="s">
        <v>59943</v>
      </c>
      <c r="D29707" s="1">
        <v>42577.847777777781</v>
      </c>
      <c r="E29707">
        <v>5300</v>
      </c>
      <c r="F29707">
        <v>17657</v>
      </c>
      <c r="H29707" t="s">
        <v>390</v>
      </c>
    </row>
    <row r="29708" spans="1:8" x14ac:dyDescent="0.2">
      <c r="A29708">
        <v>7.5802099738368397E+17</v>
      </c>
      <c r="B29708" t="s">
        <v>59944</v>
      </c>
      <c r="C29708" t="s">
        <v>59945</v>
      </c>
      <c r="D29708" s="1">
        <v>42577.894247685188</v>
      </c>
      <c r="E29708">
        <v>10362</v>
      </c>
      <c r="F29708">
        <v>32081</v>
      </c>
    </row>
    <row r="29709" spans="1:8" x14ac:dyDescent="0.2">
      <c r="A29709">
        <v>7.5802106050375603E+17</v>
      </c>
      <c r="B29709" t="s">
        <v>59946</v>
      </c>
      <c r="C29709" t="s">
        <v>59947</v>
      </c>
      <c r="D29709" s="1">
        <v>42577.894421296296</v>
      </c>
      <c r="E29709">
        <v>5786</v>
      </c>
      <c r="F29709">
        <v>21520</v>
      </c>
    </row>
    <row r="29710" spans="1:8" x14ac:dyDescent="0.2">
      <c r="A29710">
        <v>7.5802613629939699E+17</v>
      </c>
      <c r="B29710" t="s">
        <v>59948</v>
      </c>
      <c r="C29710" t="s">
        <v>59949</v>
      </c>
      <c r="D29710" s="1">
        <v>42577.908425925925</v>
      </c>
      <c r="E29710">
        <v>11437</v>
      </c>
      <c r="F29710">
        <v>30833</v>
      </c>
    </row>
    <row r="29711" spans="1:8" x14ac:dyDescent="0.2">
      <c r="A29711">
        <v>7.5807126412880602E+17</v>
      </c>
      <c r="B29711" t="s">
        <v>59950</v>
      </c>
      <c r="C29711" t="s">
        <v>59951</v>
      </c>
      <c r="D29711" s="1">
        <v>42578.032962962963</v>
      </c>
      <c r="E29711">
        <v>8594</v>
      </c>
      <c r="F29711">
        <v>28653</v>
      </c>
    </row>
    <row r="29712" spans="1:8" x14ac:dyDescent="0.2">
      <c r="A29712">
        <v>7.5807195249815898E+17</v>
      </c>
      <c r="B29712" t="s">
        <v>59952</v>
      </c>
      <c r="C29712" t="s">
        <v>59953</v>
      </c>
      <c r="D29712" s="1">
        <v>42578.034861111111</v>
      </c>
      <c r="E29712">
        <v>10213</v>
      </c>
      <c r="F29712">
        <v>31864</v>
      </c>
    </row>
    <row r="29713" spans="1:8" x14ac:dyDescent="0.2">
      <c r="A29713">
        <v>7.5811764020018701E+17</v>
      </c>
      <c r="B29713" t="s">
        <v>59954</v>
      </c>
      <c r="C29713" t="s">
        <v>59955</v>
      </c>
      <c r="D29713" s="1">
        <v>42578.160937499997</v>
      </c>
      <c r="E29713">
        <v>11103</v>
      </c>
      <c r="F29713">
        <v>36740</v>
      </c>
      <c r="G29713" t="s">
        <v>89</v>
      </c>
    </row>
    <row r="29714" spans="1:8" x14ac:dyDescent="0.2">
      <c r="A29714">
        <v>7.5812032184523494E+17</v>
      </c>
      <c r="B29714" t="s">
        <v>59956</v>
      </c>
      <c r="C29714" t="s">
        <v>59957</v>
      </c>
      <c r="D29714" s="1">
        <v>42578.168333333335</v>
      </c>
      <c r="E29714">
        <v>9028</v>
      </c>
      <c r="F29714">
        <v>34543</v>
      </c>
    </row>
    <row r="29715" spans="1:8" x14ac:dyDescent="0.2">
      <c r="A29715">
        <v>7.5812193936598195E+17</v>
      </c>
      <c r="B29715" t="s">
        <v>59958</v>
      </c>
      <c r="C29715" t="s">
        <v>59959</v>
      </c>
      <c r="D29715" s="1">
        <v>42578.172800925924</v>
      </c>
      <c r="E29715">
        <v>8514</v>
      </c>
      <c r="F29715">
        <v>39948</v>
      </c>
    </row>
    <row r="29716" spans="1:8" x14ac:dyDescent="0.2">
      <c r="A29716">
        <v>7.5812268479860698E+17</v>
      </c>
      <c r="B29716" t="s">
        <v>59960</v>
      </c>
      <c r="C29716" t="s">
        <v>59961</v>
      </c>
      <c r="D29716" s="1">
        <v>42578.174849537034</v>
      </c>
      <c r="E29716">
        <v>6839</v>
      </c>
      <c r="F29716">
        <v>26314</v>
      </c>
    </row>
    <row r="29717" spans="1:8" x14ac:dyDescent="0.2">
      <c r="A29717">
        <v>7.58135085820416E+17</v>
      </c>
      <c r="B29717" t="s">
        <v>59962</v>
      </c>
      <c r="C29717" t="s">
        <v>59963</v>
      </c>
      <c r="D29717" s="1">
        <v>42578.209074074075</v>
      </c>
      <c r="E29717">
        <v>8155</v>
      </c>
      <c r="F29717">
        <v>18514</v>
      </c>
    </row>
    <row r="29718" spans="1:8" x14ac:dyDescent="0.2">
      <c r="A29718">
        <v>7.5823393523095898E+17</v>
      </c>
      <c r="B29718" t="s">
        <v>59964</v>
      </c>
      <c r="C29718" t="s">
        <v>59965</v>
      </c>
      <c r="D29718" s="1">
        <v>42578.481851851851</v>
      </c>
      <c r="E29718">
        <v>5700</v>
      </c>
      <c r="F29718">
        <v>18753</v>
      </c>
    </row>
    <row r="29719" spans="1:8" x14ac:dyDescent="0.2">
      <c r="A29719">
        <v>7.5823630055417395E+17</v>
      </c>
      <c r="B29719" t="s">
        <v>59966</v>
      </c>
      <c r="C29719" t="s">
        <v>59967</v>
      </c>
      <c r="D29719" s="1">
        <v>42578.488379629627</v>
      </c>
      <c r="E29719">
        <v>6115</v>
      </c>
      <c r="F29719">
        <v>21766</v>
      </c>
      <c r="G29719" t="s">
        <v>89</v>
      </c>
    </row>
    <row r="29720" spans="1:8" x14ac:dyDescent="0.2">
      <c r="A29720">
        <v>7.5823822618008294E+17</v>
      </c>
      <c r="B29720" t="s">
        <v>59968</v>
      </c>
      <c r="C29720" t="s">
        <v>59969</v>
      </c>
      <c r="D29720" s="1">
        <v>42578.493692129632</v>
      </c>
      <c r="E29720">
        <v>12653</v>
      </c>
      <c r="F29720">
        <v>39199</v>
      </c>
    </row>
    <row r="29721" spans="1:8" x14ac:dyDescent="0.2">
      <c r="A29721">
        <v>7.5824092956425805E+17</v>
      </c>
      <c r="B29721" t="s">
        <v>59970</v>
      </c>
      <c r="C29721" t="s">
        <v>59971</v>
      </c>
      <c r="D29721" s="1">
        <v>42578.501145833332</v>
      </c>
      <c r="E29721">
        <v>10715</v>
      </c>
      <c r="F29721">
        <v>34148</v>
      </c>
    </row>
    <row r="29722" spans="1:8" x14ac:dyDescent="0.2">
      <c r="A29722">
        <v>7.5824267464632294E+17</v>
      </c>
      <c r="B29722" t="s">
        <v>59972</v>
      </c>
      <c r="C29722" t="s">
        <v>59973</v>
      </c>
      <c r="D29722" s="1">
        <v>42578.505960648145</v>
      </c>
      <c r="E29722">
        <v>13545</v>
      </c>
      <c r="F29722">
        <v>46142</v>
      </c>
    </row>
    <row r="29723" spans="1:8" x14ac:dyDescent="0.2">
      <c r="A29723">
        <v>7.5828514198271104E+17</v>
      </c>
      <c r="B29723" t="s">
        <v>59974</v>
      </c>
      <c r="C29723" t="s">
        <v>59975</v>
      </c>
      <c r="D29723" s="1">
        <v>42578.623148148145</v>
      </c>
      <c r="E29723">
        <v>9568</v>
      </c>
      <c r="F29723">
        <v>31835</v>
      </c>
    </row>
    <row r="29724" spans="1:8" x14ac:dyDescent="0.2">
      <c r="A29724">
        <v>7.5828607740057997E+17</v>
      </c>
      <c r="B29724" t="s">
        <v>59976</v>
      </c>
      <c r="C29724" t="s">
        <v>59977</v>
      </c>
      <c r="D29724" s="1">
        <v>42578.62572916667</v>
      </c>
      <c r="E29724">
        <v>24922</v>
      </c>
      <c r="F29724">
        <v>72707</v>
      </c>
    </row>
    <row r="29725" spans="1:8" x14ac:dyDescent="0.2">
      <c r="A29725">
        <v>7.5833189380909005E+17</v>
      </c>
      <c r="B29725" t="s">
        <v>59978</v>
      </c>
      <c r="C29725" t="s">
        <v>59979</v>
      </c>
      <c r="D29725" s="1">
        <v>42578.752164351848</v>
      </c>
      <c r="E29725">
        <v>3459</v>
      </c>
      <c r="F29725">
        <v>11348</v>
      </c>
      <c r="G29725" t="s">
        <v>89</v>
      </c>
    </row>
    <row r="29726" spans="1:8" x14ac:dyDescent="0.2">
      <c r="A29726">
        <v>7.5833514718378803E+17</v>
      </c>
      <c r="B29726" t="s">
        <v>59980</v>
      </c>
      <c r="C29726" t="s">
        <v>59981</v>
      </c>
      <c r="D29726" s="1">
        <v>42578.761134259257</v>
      </c>
      <c r="E29726">
        <v>20784</v>
      </c>
      <c r="F29726">
        <v>54394</v>
      </c>
    </row>
    <row r="29727" spans="1:8" x14ac:dyDescent="0.2">
      <c r="A29727">
        <v>7.5835047040240794E+17</v>
      </c>
      <c r="B29727" t="s">
        <v>59982</v>
      </c>
      <c r="C29727" t="s">
        <v>59983</v>
      </c>
      <c r="D29727" s="1">
        <v>42578.803425925929</v>
      </c>
      <c r="E29727">
        <v>11667</v>
      </c>
      <c r="F29727">
        <v>32351</v>
      </c>
      <c r="H29727" t="s">
        <v>390</v>
      </c>
    </row>
    <row r="29728" spans="1:8" x14ac:dyDescent="0.2">
      <c r="A29728">
        <v>7.5836715423232E+17</v>
      </c>
      <c r="B29728" t="s">
        <v>59984</v>
      </c>
      <c r="C29728" t="s">
        <v>59985</v>
      </c>
      <c r="D29728" s="1">
        <v>42578.84946759259</v>
      </c>
      <c r="E29728">
        <v>5690</v>
      </c>
      <c r="F29728">
        <v>11969</v>
      </c>
    </row>
    <row r="29729" spans="1:8" x14ac:dyDescent="0.2">
      <c r="A29729">
        <v>7.5838035887424704E+17</v>
      </c>
      <c r="B29729" t="s">
        <v>59986</v>
      </c>
      <c r="C29729" t="s">
        <v>59987</v>
      </c>
      <c r="D29729" s="1">
        <v>42578.88590277778</v>
      </c>
      <c r="E29729">
        <v>13869</v>
      </c>
      <c r="F29729">
        <v>39896</v>
      </c>
      <c r="H29729" t="s">
        <v>390</v>
      </c>
    </row>
    <row r="29730" spans="1:8" x14ac:dyDescent="0.2">
      <c r="A29730">
        <v>7.5842138306396096E+17</v>
      </c>
      <c r="B29730" t="s">
        <v>59988</v>
      </c>
      <c r="C29730" t="s">
        <v>59989</v>
      </c>
      <c r="D29730" s="1">
        <v>42578.999108796299</v>
      </c>
      <c r="E29730">
        <v>4665</v>
      </c>
      <c r="F29730">
        <v>16088</v>
      </c>
      <c r="H29730" t="s">
        <v>390</v>
      </c>
    </row>
    <row r="29731" spans="1:8" x14ac:dyDescent="0.2">
      <c r="A29731">
        <v>7.5842212525447104E+17</v>
      </c>
      <c r="B29731" t="s">
        <v>59990</v>
      </c>
      <c r="C29731" t="s">
        <v>59991</v>
      </c>
      <c r="D29731" s="1">
        <v>42579.001157407409</v>
      </c>
      <c r="E29731">
        <v>16142</v>
      </c>
      <c r="F29731">
        <v>30796</v>
      </c>
      <c r="H29731" t="s">
        <v>390</v>
      </c>
    </row>
    <row r="29732" spans="1:8" x14ac:dyDescent="0.2">
      <c r="A29732">
        <v>7.5845228937602202E+17</v>
      </c>
      <c r="B29732" t="s">
        <v>59992</v>
      </c>
      <c r="C29732" t="s">
        <v>59993</v>
      </c>
      <c r="D29732" s="1">
        <v>42579.084386574075</v>
      </c>
      <c r="E29732">
        <v>3293</v>
      </c>
      <c r="F29732">
        <v>12184</v>
      </c>
      <c r="H29732" t="s">
        <v>390</v>
      </c>
    </row>
    <row r="29733" spans="1:8" x14ac:dyDescent="0.2">
      <c r="A29733">
        <v>7.5849194740948096E+17</v>
      </c>
      <c r="B29733" t="s">
        <v>59994</v>
      </c>
      <c r="C29733" t="s">
        <v>59995</v>
      </c>
      <c r="D29733" s="1">
        <v>42579.193831018521</v>
      </c>
      <c r="E29733">
        <v>17093</v>
      </c>
      <c r="F29733">
        <v>54726</v>
      </c>
    </row>
    <row r="29734" spans="1:8" x14ac:dyDescent="0.2">
      <c r="A29734">
        <v>7.5849272758357606E+17</v>
      </c>
      <c r="B29734" t="s">
        <v>59996</v>
      </c>
      <c r="C29734" t="s">
        <v>59997</v>
      </c>
      <c r="D29734" s="1">
        <v>42579.195983796293</v>
      </c>
      <c r="E29734">
        <v>13987</v>
      </c>
      <c r="F29734">
        <v>42643</v>
      </c>
    </row>
    <row r="29735" spans="1:8" x14ac:dyDescent="0.2">
      <c r="A29735">
        <v>7.58511494669664E+17</v>
      </c>
      <c r="B29735" t="s">
        <v>59998</v>
      </c>
      <c r="C29735" t="s">
        <v>59999</v>
      </c>
      <c r="D29735" s="1">
        <v>42579.247766203705</v>
      </c>
      <c r="E29735">
        <v>6818</v>
      </c>
      <c r="F29735">
        <v>21326</v>
      </c>
      <c r="G29735" t="s">
        <v>215</v>
      </c>
      <c r="H29735" t="s">
        <v>616</v>
      </c>
    </row>
    <row r="29736" spans="1:8" x14ac:dyDescent="0.2">
      <c r="A29736">
        <v>7.5851240162919194E+17</v>
      </c>
      <c r="B29736" t="s">
        <v>60000</v>
      </c>
      <c r="C29736" t="s">
        <v>60001</v>
      </c>
      <c r="D29736" s="1">
        <v>42579.2502662037</v>
      </c>
      <c r="E29736">
        <v>5664</v>
      </c>
      <c r="F29736">
        <v>20950</v>
      </c>
      <c r="G29736" t="s">
        <v>576</v>
      </c>
    </row>
    <row r="29737" spans="1:8" x14ac:dyDescent="0.2">
      <c r="A29737">
        <v>7.5868070797994304E+17</v>
      </c>
      <c r="B29737" t="s">
        <v>60002</v>
      </c>
      <c r="C29737" t="s">
        <v>60003</v>
      </c>
      <c r="D29737" s="1">
        <v>42579.71471064815</v>
      </c>
      <c r="E29737">
        <v>13646</v>
      </c>
      <c r="F29737">
        <v>41997</v>
      </c>
      <c r="H29737" t="s">
        <v>390</v>
      </c>
    </row>
    <row r="29738" spans="1:8" x14ac:dyDescent="0.2">
      <c r="A29738">
        <v>7.5873188018319296E+17</v>
      </c>
      <c r="B29738" t="s">
        <v>60004</v>
      </c>
      <c r="C29738" t="s">
        <v>60005</v>
      </c>
      <c r="D29738" s="1">
        <v>42579.855914351851</v>
      </c>
      <c r="E29738">
        <v>5387</v>
      </c>
      <c r="F29738">
        <v>14666</v>
      </c>
      <c r="G29738" t="s">
        <v>215</v>
      </c>
    </row>
    <row r="29739" spans="1:8" x14ac:dyDescent="0.2">
      <c r="A29739">
        <v>7.5873278234862298E+17</v>
      </c>
      <c r="B29739" t="s">
        <v>60006</v>
      </c>
      <c r="C29739" t="s">
        <v>60007</v>
      </c>
      <c r="D29739" s="1">
        <v>42579.858402777776</v>
      </c>
      <c r="E29739">
        <v>3848</v>
      </c>
      <c r="F29739">
        <v>12277</v>
      </c>
    </row>
    <row r="29740" spans="1:8" x14ac:dyDescent="0.2">
      <c r="A29740">
        <v>7.5876152131702298E+17</v>
      </c>
      <c r="B29740" t="s">
        <v>60008</v>
      </c>
      <c r="C29740" t="s">
        <v>60009</v>
      </c>
      <c r="D29740" s="1">
        <v>42579.937708333331</v>
      </c>
      <c r="E29740">
        <v>3084</v>
      </c>
      <c r="F29740">
        <v>9390</v>
      </c>
    </row>
    <row r="29741" spans="1:8" x14ac:dyDescent="0.2">
      <c r="A29741">
        <v>7.5876194591066906E+17</v>
      </c>
      <c r="B29741" t="s">
        <v>60010</v>
      </c>
      <c r="C29741" t="s">
        <v>60011</v>
      </c>
      <c r="D29741" s="1">
        <v>42579.938877314817</v>
      </c>
      <c r="E29741">
        <v>14026</v>
      </c>
      <c r="F29741">
        <v>33163</v>
      </c>
    </row>
    <row r="29742" spans="1:8" x14ac:dyDescent="0.2">
      <c r="A29742">
        <v>7.5876802859503206E+17</v>
      </c>
      <c r="B29742" t="s">
        <v>60012</v>
      </c>
      <c r="C29742" t="s">
        <v>60013</v>
      </c>
      <c r="D29742" s="1">
        <v>42579.955659722225</v>
      </c>
      <c r="E29742">
        <v>8910</v>
      </c>
      <c r="F29742">
        <v>25899</v>
      </c>
    </row>
    <row r="29743" spans="1:8" x14ac:dyDescent="0.2">
      <c r="A29743">
        <v>7.5877114414081997E+17</v>
      </c>
      <c r="B29743" t="s">
        <v>60014</v>
      </c>
      <c r="C29743" t="s">
        <v>60015</v>
      </c>
      <c r="D29743" s="1">
        <v>42579.964259259257</v>
      </c>
      <c r="E29743">
        <v>3680</v>
      </c>
      <c r="F29743">
        <v>14672</v>
      </c>
      <c r="G29743" t="s">
        <v>89</v>
      </c>
      <c r="H29743" t="s">
        <v>616</v>
      </c>
    </row>
    <row r="29744" spans="1:8" x14ac:dyDescent="0.2">
      <c r="A29744">
        <v>7.5877860748970803E+17</v>
      </c>
      <c r="B29744" t="s">
        <v>60016</v>
      </c>
      <c r="C29744" t="s">
        <v>60017</v>
      </c>
      <c r="D29744" s="1">
        <v>42579.984861111108</v>
      </c>
      <c r="E29744">
        <v>5407</v>
      </c>
      <c r="F29744">
        <v>16467</v>
      </c>
    </row>
    <row r="29745" spans="1:8" x14ac:dyDescent="0.2">
      <c r="A29745">
        <v>7.5880269776395802E+17</v>
      </c>
      <c r="B29745" t="s">
        <v>60018</v>
      </c>
      <c r="C29745" t="s">
        <v>60019</v>
      </c>
      <c r="D29745" s="1">
        <v>42580.05133101852</v>
      </c>
      <c r="E29745">
        <v>25576</v>
      </c>
      <c r="F29745">
        <v>47715</v>
      </c>
      <c r="H29745" t="s">
        <v>390</v>
      </c>
    </row>
    <row r="29746" spans="1:8" x14ac:dyDescent="0.2">
      <c r="A29746">
        <v>7.5885115017505498E+17</v>
      </c>
      <c r="B29746" t="s">
        <v>60020</v>
      </c>
      <c r="C29746" t="s">
        <v>60021</v>
      </c>
      <c r="D29746" s="1">
        <v>42580.185034722221</v>
      </c>
      <c r="E29746">
        <v>6835</v>
      </c>
      <c r="F29746">
        <v>24254</v>
      </c>
    </row>
    <row r="29747" spans="1:8" x14ac:dyDescent="0.2">
      <c r="A29747">
        <v>7.5887165354780595E+17</v>
      </c>
      <c r="B29747" t="s">
        <v>60022</v>
      </c>
      <c r="C29747" t="s">
        <v>60023</v>
      </c>
      <c r="D29747" s="1">
        <v>42580.241620370369</v>
      </c>
      <c r="E29747">
        <v>16751</v>
      </c>
      <c r="F29747">
        <v>44499</v>
      </c>
    </row>
    <row r="29748" spans="1:8" x14ac:dyDescent="0.2">
      <c r="A29748">
        <v>7.5887242202814797E+17</v>
      </c>
      <c r="B29748" t="s">
        <v>60024</v>
      </c>
      <c r="C29748" t="s">
        <v>60025</v>
      </c>
      <c r="D29748" s="1">
        <v>42580.243738425925</v>
      </c>
      <c r="E29748">
        <v>12512</v>
      </c>
      <c r="F29748">
        <v>36903</v>
      </c>
    </row>
    <row r="29749" spans="1:8" x14ac:dyDescent="0.2">
      <c r="A29749">
        <v>7.5887287323468096E+17</v>
      </c>
      <c r="B29749" t="s">
        <v>60026</v>
      </c>
      <c r="C29749" t="s">
        <v>60027</v>
      </c>
      <c r="D29749" s="1">
        <v>42580.244976851849</v>
      </c>
      <c r="E29749">
        <v>13769</v>
      </c>
      <c r="F29749">
        <v>37198</v>
      </c>
    </row>
    <row r="29750" spans="1:8" x14ac:dyDescent="0.2">
      <c r="A29750">
        <v>7.5887327504479795E+17</v>
      </c>
      <c r="B29750" t="s">
        <v>60028</v>
      </c>
      <c r="C29750" t="s">
        <v>60029</v>
      </c>
      <c r="D29750" s="1">
        <v>42580.246087962965</v>
      </c>
      <c r="E29750">
        <v>14060</v>
      </c>
      <c r="F29750">
        <v>37226</v>
      </c>
    </row>
    <row r="29751" spans="1:8" x14ac:dyDescent="0.2">
      <c r="A29751">
        <v>7.5887396142580506E+17</v>
      </c>
      <c r="B29751" t="s">
        <v>60030</v>
      </c>
      <c r="C29751" t="s">
        <v>60031</v>
      </c>
      <c r="D29751" s="1">
        <v>42580.247986111113</v>
      </c>
      <c r="E29751">
        <v>11091</v>
      </c>
      <c r="F29751">
        <v>31398</v>
      </c>
    </row>
    <row r="29752" spans="1:8" x14ac:dyDescent="0.2">
      <c r="A29752">
        <v>7.5887445714228403E+17</v>
      </c>
      <c r="B29752" t="s">
        <v>60032</v>
      </c>
      <c r="C29752" t="s">
        <v>60033</v>
      </c>
      <c r="D29752" s="1">
        <v>42580.249351851853</v>
      </c>
      <c r="E29752">
        <v>14835</v>
      </c>
      <c r="F29752">
        <v>42532</v>
      </c>
    </row>
    <row r="29753" spans="1:8" x14ac:dyDescent="0.2">
      <c r="A29753">
        <v>7.5900559789943603E+17</v>
      </c>
      <c r="B29753" t="s">
        <v>60034</v>
      </c>
      <c r="C29753" t="s">
        <v>60035</v>
      </c>
      <c r="D29753" s="1">
        <v>42580.611226851855</v>
      </c>
      <c r="E29753">
        <v>5012</v>
      </c>
      <c r="F29753">
        <v>17662</v>
      </c>
      <c r="G29753" t="s">
        <v>215</v>
      </c>
    </row>
    <row r="29754" spans="1:8" x14ac:dyDescent="0.2">
      <c r="A29754">
        <v>7.5900837757796698E+17</v>
      </c>
      <c r="B29754" t="s">
        <v>60036</v>
      </c>
      <c r="C29754" t="s">
        <v>60037</v>
      </c>
      <c r="D29754" s="1">
        <v>42580.618900462963</v>
      </c>
      <c r="E29754">
        <v>7508</v>
      </c>
      <c r="F29754">
        <v>27172</v>
      </c>
    </row>
    <row r="29755" spans="1:8" x14ac:dyDescent="0.2">
      <c r="A29755">
        <v>7.5901388976169702E+17</v>
      </c>
      <c r="B29755" t="s">
        <v>60038</v>
      </c>
      <c r="C29755" t="s">
        <v>60039</v>
      </c>
      <c r="D29755" s="1">
        <v>42580.634108796294</v>
      </c>
      <c r="E29755">
        <v>7957</v>
      </c>
      <c r="F29755">
        <v>23906</v>
      </c>
    </row>
    <row r="29756" spans="1:8" x14ac:dyDescent="0.2">
      <c r="A29756">
        <v>7.5901392831568602E+17</v>
      </c>
      <c r="B29756" t="s">
        <v>60040</v>
      </c>
      <c r="C29756" t="s">
        <v>60041</v>
      </c>
      <c r="D29756" s="1">
        <v>42580.634212962963</v>
      </c>
      <c r="E29756">
        <v>3210</v>
      </c>
      <c r="F29756">
        <v>8968</v>
      </c>
    </row>
    <row r="29757" spans="1:8" x14ac:dyDescent="0.2">
      <c r="A29757">
        <v>7.5901470727759795E+17</v>
      </c>
      <c r="B29757" t="s">
        <v>60042</v>
      </c>
      <c r="C29757" t="s">
        <v>60043</v>
      </c>
      <c r="D29757" s="1">
        <v>42580.636365740742</v>
      </c>
      <c r="E29757">
        <v>7028</v>
      </c>
      <c r="F29757">
        <v>19803</v>
      </c>
      <c r="G29757" t="s">
        <v>89</v>
      </c>
    </row>
    <row r="29758" spans="1:8" x14ac:dyDescent="0.2">
      <c r="A29758">
        <v>7.5901748163354202E+17</v>
      </c>
      <c r="B29758" t="s">
        <v>60044</v>
      </c>
      <c r="C29758" t="s">
        <v>60045</v>
      </c>
      <c r="D29758" s="1">
        <v>42580.64402777778</v>
      </c>
      <c r="E29758">
        <v>2654</v>
      </c>
      <c r="F29758">
        <v>9084</v>
      </c>
      <c r="G29758" t="s">
        <v>89</v>
      </c>
    </row>
    <row r="29759" spans="1:8" x14ac:dyDescent="0.2">
      <c r="A29759">
        <v>7.5902188605538701E+17</v>
      </c>
      <c r="B29759" t="s">
        <v>60046</v>
      </c>
      <c r="C29759" t="s">
        <v>60047</v>
      </c>
      <c r="D29759" s="1">
        <v>42580.656180555554</v>
      </c>
      <c r="E29759">
        <v>8093</v>
      </c>
      <c r="F29759">
        <v>29343</v>
      </c>
    </row>
    <row r="29760" spans="1:8" x14ac:dyDescent="0.2">
      <c r="A29760">
        <v>7.5902405512300902E+17</v>
      </c>
      <c r="B29760" t="s">
        <v>60048</v>
      </c>
      <c r="C29760" t="s">
        <v>60049</v>
      </c>
      <c r="D29760" s="1">
        <v>42580.662164351852</v>
      </c>
      <c r="E29760">
        <v>5633</v>
      </c>
      <c r="F29760">
        <v>18400</v>
      </c>
      <c r="H29760" t="s">
        <v>390</v>
      </c>
    </row>
    <row r="29761" spans="1:8" x14ac:dyDescent="0.2">
      <c r="A29761">
        <v>7.59025610249216E+17</v>
      </c>
      <c r="B29761" t="s">
        <v>60050</v>
      </c>
      <c r="C29761" t="s">
        <v>60051</v>
      </c>
      <c r="D29761" s="1">
        <v>42580.666458333333</v>
      </c>
      <c r="E29761">
        <v>7461</v>
      </c>
      <c r="F29761">
        <v>24680</v>
      </c>
    </row>
    <row r="29762" spans="1:8" x14ac:dyDescent="0.2">
      <c r="A29762">
        <v>7.5902735643451802E+17</v>
      </c>
      <c r="B29762" t="s">
        <v>60052</v>
      </c>
      <c r="C29762" t="s">
        <v>60053</v>
      </c>
      <c r="D29762" s="1">
        <v>42580.671273148146</v>
      </c>
      <c r="E29762">
        <v>5140</v>
      </c>
      <c r="F29762">
        <v>18603</v>
      </c>
      <c r="H29762" t="s">
        <v>390</v>
      </c>
    </row>
    <row r="29763" spans="1:8" x14ac:dyDescent="0.2">
      <c r="A29763">
        <v>7.5902931500670502E+17</v>
      </c>
      <c r="B29763" t="s">
        <v>60054</v>
      </c>
      <c r="C29763" t="s">
        <v>60055</v>
      </c>
      <c r="D29763" s="1">
        <v>42580.676678240743</v>
      </c>
      <c r="E29763">
        <v>14171</v>
      </c>
      <c r="F29763">
        <v>46454</v>
      </c>
    </row>
    <row r="29764" spans="1:8" x14ac:dyDescent="0.2">
      <c r="A29764">
        <v>7.5906453381403802E+17</v>
      </c>
      <c r="B29764" t="s">
        <v>60056</v>
      </c>
      <c r="C29764" t="s">
        <v>60057</v>
      </c>
      <c r="D29764" s="1">
        <v>42580.773865740739</v>
      </c>
      <c r="E29764">
        <v>5467</v>
      </c>
      <c r="F29764">
        <v>19219</v>
      </c>
    </row>
    <row r="29765" spans="1:8" x14ac:dyDescent="0.2">
      <c r="A29765">
        <v>7.5907010654663795E+17</v>
      </c>
      <c r="B29765" t="s">
        <v>60058</v>
      </c>
      <c r="C29765" t="s">
        <v>60059</v>
      </c>
      <c r="D29765" s="1">
        <v>42580.789236111108</v>
      </c>
      <c r="E29765">
        <v>6875</v>
      </c>
      <c r="F29765">
        <v>25310</v>
      </c>
    </row>
    <row r="29766" spans="1:8" x14ac:dyDescent="0.2">
      <c r="A29766">
        <v>7.5907097618108403E+17</v>
      </c>
      <c r="B29766" t="s">
        <v>60060</v>
      </c>
      <c r="C29766" t="s">
        <v>60061</v>
      </c>
      <c r="D29766" s="1">
        <v>42580.791643518518</v>
      </c>
      <c r="E29766">
        <v>10639</v>
      </c>
      <c r="F29766">
        <v>22420</v>
      </c>
      <c r="H29766" t="s">
        <v>390</v>
      </c>
    </row>
    <row r="29767" spans="1:8" x14ac:dyDescent="0.2">
      <c r="A29767">
        <v>7.5907197618286106E+17</v>
      </c>
      <c r="B29767" t="s">
        <v>60062</v>
      </c>
      <c r="C29767" t="s">
        <v>60063</v>
      </c>
      <c r="D29767" s="1">
        <v>42580.794398148151</v>
      </c>
      <c r="E29767">
        <v>8645</v>
      </c>
      <c r="F29767">
        <v>30490</v>
      </c>
    </row>
    <row r="29768" spans="1:8" x14ac:dyDescent="0.2">
      <c r="A29768">
        <v>7.5908202668735206E+17</v>
      </c>
      <c r="B29768" t="s">
        <v>60064</v>
      </c>
      <c r="C29768" t="s">
        <v>60065</v>
      </c>
      <c r="D29768" s="1">
        <v>42580.822129629632</v>
      </c>
      <c r="E29768">
        <v>5673</v>
      </c>
      <c r="F29768">
        <v>21312</v>
      </c>
    </row>
    <row r="29769" spans="1:8" x14ac:dyDescent="0.2">
      <c r="A29769">
        <v>7.5908452270506803E+17</v>
      </c>
      <c r="B29769" t="s">
        <v>60066</v>
      </c>
      <c r="C29769" t="s">
        <v>60067</v>
      </c>
      <c r="D29769" s="1">
        <v>42580.829016203701</v>
      </c>
      <c r="E29769">
        <v>17904</v>
      </c>
      <c r="F29769">
        <v>35675</v>
      </c>
    </row>
    <row r="29770" spans="1:8" x14ac:dyDescent="0.2">
      <c r="A29770">
        <v>7.5908884468360806E+17</v>
      </c>
      <c r="B29770" t="s">
        <v>60068</v>
      </c>
      <c r="C29770" t="s">
        <v>60069</v>
      </c>
      <c r="D29770" s="1">
        <v>42580.840949074074</v>
      </c>
      <c r="E29770">
        <v>2581</v>
      </c>
      <c r="F29770">
        <v>8878</v>
      </c>
    </row>
    <row r="29771" spans="1:8" x14ac:dyDescent="0.2">
      <c r="A29771">
        <v>7.5909374049776397E+17</v>
      </c>
      <c r="B29771" t="s">
        <v>60070</v>
      </c>
      <c r="C29771" t="s">
        <v>60071</v>
      </c>
      <c r="D29771" s="1">
        <v>42580.854456018518</v>
      </c>
      <c r="E29771">
        <v>6515</v>
      </c>
      <c r="F29771">
        <v>19291</v>
      </c>
    </row>
    <row r="29772" spans="1:8" x14ac:dyDescent="0.2">
      <c r="A29772">
        <v>7.5911730151799603E+17</v>
      </c>
      <c r="B29772" t="s">
        <v>60072</v>
      </c>
      <c r="C29772" t="s">
        <v>60073</v>
      </c>
      <c r="D29772" s="1">
        <v>42580.919479166667</v>
      </c>
      <c r="E29772">
        <v>7449</v>
      </c>
      <c r="F29772">
        <v>18795</v>
      </c>
    </row>
    <row r="29773" spans="1:8" x14ac:dyDescent="0.2">
      <c r="A29773">
        <v>7.5915289760291597E+17</v>
      </c>
      <c r="B29773" t="s">
        <v>60074</v>
      </c>
      <c r="C29773" t="s">
        <v>60075</v>
      </c>
      <c r="D29773" s="1">
        <v>42581.017696759256</v>
      </c>
      <c r="E29773">
        <v>6507</v>
      </c>
      <c r="F29773">
        <v>20274</v>
      </c>
      <c r="H29773" t="s">
        <v>390</v>
      </c>
    </row>
    <row r="29774" spans="1:8" x14ac:dyDescent="0.2">
      <c r="A29774">
        <v>7.5918545681886003E+17</v>
      </c>
      <c r="B29774" t="s">
        <v>60076</v>
      </c>
      <c r="C29774" t="s">
        <v>60077</v>
      </c>
      <c r="D29774" s="1">
        <v>42581.107546296298</v>
      </c>
      <c r="E29774">
        <v>8403</v>
      </c>
      <c r="F29774">
        <v>26535</v>
      </c>
      <c r="H29774" t="s">
        <v>616</v>
      </c>
    </row>
    <row r="29775" spans="1:8" x14ac:dyDescent="0.2">
      <c r="A29775">
        <v>7.5919126598865306E+17</v>
      </c>
      <c r="B29775" t="s">
        <v>60078</v>
      </c>
      <c r="C29775" t="s">
        <v>60079</v>
      </c>
      <c r="D29775" s="1">
        <v>42581.123576388891</v>
      </c>
      <c r="E29775">
        <v>10383</v>
      </c>
      <c r="F29775">
        <v>33437</v>
      </c>
    </row>
    <row r="29776" spans="1:8" x14ac:dyDescent="0.2">
      <c r="A29776">
        <v>7.5919221323439296E+17</v>
      </c>
      <c r="B29776" t="s">
        <v>60080</v>
      </c>
      <c r="C29776" t="s">
        <v>60081</v>
      </c>
      <c r="D29776" s="1">
        <v>42581.126192129632</v>
      </c>
      <c r="E29776">
        <v>14410</v>
      </c>
      <c r="F29776">
        <v>30352</v>
      </c>
      <c r="H29776" t="s">
        <v>390</v>
      </c>
    </row>
    <row r="29777" spans="1:8" x14ac:dyDescent="0.2">
      <c r="A29777">
        <v>7.5922291638706906E+17</v>
      </c>
      <c r="B29777" t="s">
        <v>60082</v>
      </c>
      <c r="C29777" t="s">
        <v>60083</v>
      </c>
      <c r="D29777" s="1">
        <v>42581.210914351854</v>
      </c>
      <c r="E29777">
        <v>13280</v>
      </c>
      <c r="F29777">
        <v>34290</v>
      </c>
    </row>
    <row r="29778" spans="1:8" x14ac:dyDescent="0.2">
      <c r="A29778">
        <v>7.5922775549407206E+17</v>
      </c>
      <c r="B29778" t="s">
        <v>60084</v>
      </c>
      <c r="C29778" t="s">
        <v>60085</v>
      </c>
      <c r="D29778" s="1">
        <v>42581.224270833336</v>
      </c>
      <c r="E29778">
        <v>4483</v>
      </c>
      <c r="F29778">
        <v>15513</v>
      </c>
      <c r="H29778" t="s">
        <v>390</v>
      </c>
    </row>
    <row r="29779" spans="1:8" x14ac:dyDescent="0.2">
      <c r="A29779">
        <v>7.5928230013580902E+17</v>
      </c>
      <c r="B29779" t="s">
        <v>60086</v>
      </c>
      <c r="C29779" t="s">
        <v>60087</v>
      </c>
      <c r="D29779" s="1">
        <v>42581.374780092592</v>
      </c>
      <c r="E29779">
        <v>10802</v>
      </c>
      <c r="F29779">
        <v>30226</v>
      </c>
      <c r="G29779" t="s">
        <v>215</v>
      </c>
      <c r="H29779" t="s">
        <v>390</v>
      </c>
    </row>
    <row r="29780" spans="1:8" x14ac:dyDescent="0.2">
      <c r="A29780">
        <v>7.5937137700255296E+17</v>
      </c>
      <c r="B29780" t="s">
        <v>60088</v>
      </c>
      <c r="C29780" t="s">
        <v>60089</v>
      </c>
      <c r="D29780" s="1">
        <v>42581.62059027778</v>
      </c>
      <c r="E29780">
        <v>4210</v>
      </c>
      <c r="F29780">
        <v>16928</v>
      </c>
    </row>
    <row r="29781" spans="1:8" x14ac:dyDescent="0.2">
      <c r="A29781">
        <v>7.5937164876410803E+17</v>
      </c>
      <c r="B29781" t="s">
        <v>60090</v>
      </c>
      <c r="C29781" t="s">
        <v>60091</v>
      </c>
      <c r="D29781" s="1">
        <v>42581.621342592596</v>
      </c>
      <c r="E29781">
        <v>6863</v>
      </c>
      <c r="F29781">
        <v>21295</v>
      </c>
    </row>
    <row r="29782" spans="1:8" x14ac:dyDescent="0.2">
      <c r="A29782">
        <v>7.5937242269295398E+17</v>
      </c>
      <c r="B29782" t="s">
        <v>60092</v>
      </c>
      <c r="C29782" t="s">
        <v>60093</v>
      </c>
      <c r="D29782" s="1">
        <v>42581.623472222222</v>
      </c>
      <c r="E29782">
        <v>7858</v>
      </c>
      <c r="F29782">
        <v>24005</v>
      </c>
    </row>
    <row r="29783" spans="1:8" x14ac:dyDescent="0.2">
      <c r="A29783">
        <v>7.5938186926798003E+17</v>
      </c>
      <c r="B29783" t="s">
        <v>60094</v>
      </c>
      <c r="C29783" t="s">
        <v>60095</v>
      </c>
      <c r="D29783" s="1">
        <v>42581.649537037039</v>
      </c>
      <c r="E29783">
        <v>9346</v>
      </c>
      <c r="F29783">
        <v>24874</v>
      </c>
    </row>
    <row r="29784" spans="1:8" x14ac:dyDescent="0.2">
      <c r="A29784">
        <v>7.59389559385952E+17</v>
      </c>
      <c r="B29784" t="s">
        <v>60096</v>
      </c>
      <c r="C29784" t="s">
        <v>60097</v>
      </c>
      <c r="D29784" s="1">
        <v>42581.670763888891</v>
      </c>
      <c r="E29784">
        <v>3250</v>
      </c>
      <c r="F29784">
        <v>9744</v>
      </c>
      <c r="H29784" t="s">
        <v>390</v>
      </c>
    </row>
    <row r="29785" spans="1:8" x14ac:dyDescent="0.2">
      <c r="A29785">
        <v>7.5939309255442406E+17</v>
      </c>
      <c r="B29785" t="s">
        <v>60098</v>
      </c>
      <c r="C29785" t="s">
        <v>60099</v>
      </c>
      <c r="D29785" s="1">
        <v>42581.680509259262</v>
      </c>
      <c r="E29785">
        <v>3412</v>
      </c>
      <c r="F29785">
        <v>10901</v>
      </c>
      <c r="G29785" t="s">
        <v>89</v>
      </c>
    </row>
    <row r="29786" spans="1:8" x14ac:dyDescent="0.2">
      <c r="A29786">
        <v>7.5942564272324595E+17</v>
      </c>
      <c r="B29786" t="s">
        <v>60100</v>
      </c>
      <c r="C29786" t="s">
        <v>60101</v>
      </c>
      <c r="D29786" s="1">
        <v>42581.770335648151</v>
      </c>
      <c r="E29786">
        <v>4512</v>
      </c>
      <c r="F29786">
        <v>19898</v>
      </c>
    </row>
    <row r="29787" spans="1:8" x14ac:dyDescent="0.2">
      <c r="A29787">
        <v>7.5945005337957901E+17</v>
      </c>
      <c r="B29787" t="s">
        <v>60102</v>
      </c>
      <c r="C29787" t="s">
        <v>60103</v>
      </c>
      <c r="D29787" s="1">
        <v>42581.837696759256</v>
      </c>
      <c r="E29787">
        <v>7758</v>
      </c>
      <c r="F29787">
        <v>25248</v>
      </c>
    </row>
    <row r="29788" spans="1:8" x14ac:dyDescent="0.2">
      <c r="A29788">
        <v>7.5945026520865101E+17</v>
      </c>
      <c r="B29788" t="s">
        <v>60104</v>
      </c>
      <c r="C29788" t="s">
        <v>60105</v>
      </c>
      <c r="D29788" s="1">
        <v>42581.838275462964</v>
      </c>
      <c r="E29788">
        <v>8062</v>
      </c>
      <c r="F29788">
        <v>24290</v>
      </c>
    </row>
    <row r="29789" spans="1:8" x14ac:dyDescent="0.2">
      <c r="A29789">
        <v>7.5945725392578496E+17</v>
      </c>
      <c r="B29789" t="s">
        <v>60106</v>
      </c>
      <c r="C29789" t="s">
        <v>60107</v>
      </c>
      <c r="D29789" s="1">
        <v>42581.857569444444</v>
      </c>
      <c r="E29789">
        <v>9433</v>
      </c>
      <c r="F29789">
        <v>19312</v>
      </c>
      <c r="H29789" t="s">
        <v>390</v>
      </c>
    </row>
    <row r="29790" spans="1:8" x14ac:dyDescent="0.2">
      <c r="A29790">
        <v>7.5947752223290099E+17</v>
      </c>
      <c r="B29790" t="s">
        <v>60108</v>
      </c>
      <c r="C29790" t="s">
        <v>60109</v>
      </c>
      <c r="D29790" s="1">
        <v>42581.913495370369</v>
      </c>
      <c r="E29790">
        <v>6994</v>
      </c>
      <c r="F29790">
        <v>23831</v>
      </c>
    </row>
    <row r="29791" spans="1:8" x14ac:dyDescent="0.2">
      <c r="A29791">
        <v>7.5947905904688294E+17</v>
      </c>
      <c r="B29791" t="s">
        <v>60110</v>
      </c>
      <c r="C29791" t="s">
        <v>60111</v>
      </c>
      <c r="D29791" s="1">
        <v>42581.917731481481</v>
      </c>
      <c r="E29791">
        <v>10090</v>
      </c>
      <c r="F29791">
        <v>29406</v>
      </c>
    </row>
    <row r="29792" spans="1:8" x14ac:dyDescent="0.2">
      <c r="A29792">
        <v>7.59506712516784E+17</v>
      </c>
      <c r="B29792" t="s">
        <v>60112</v>
      </c>
      <c r="C29792" t="s">
        <v>60113</v>
      </c>
      <c r="D29792" s="1">
        <v>42581.994039351855</v>
      </c>
      <c r="E29792">
        <v>7144</v>
      </c>
      <c r="F29792">
        <v>23486</v>
      </c>
    </row>
    <row r="29793" spans="1:8" x14ac:dyDescent="0.2">
      <c r="A29793">
        <v>7.5950781296373696E+17</v>
      </c>
      <c r="B29793" t="s">
        <v>60114</v>
      </c>
      <c r="C29793" t="s">
        <v>60115</v>
      </c>
      <c r="D29793" s="1">
        <v>42581.997083333335</v>
      </c>
      <c r="E29793">
        <v>8813</v>
      </c>
      <c r="F29793">
        <v>21990</v>
      </c>
      <c r="H29793" t="s">
        <v>390</v>
      </c>
    </row>
    <row r="29794" spans="1:8" x14ac:dyDescent="0.2">
      <c r="A29794">
        <v>7.5950993600295706E+17</v>
      </c>
      <c r="B29794" t="s">
        <v>60116</v>
      </c>
      <c r="C29794" t="s">
        <v>60117</v>
      </c>
      <c r="D29794" s="1">
        <v>42582.002939814818</v>
      </c>
      <c r="E29794">
        <v>8635</v>
      </c>
      <c r="F29794">
        <v>25765</v>
      </c>
    </row>
    <row r="29795" spans="1:8" x14ac:dyDescent="0.2">
      <c r="A29795">
        <v>7.5951204290658701E+17</v>
      </c>
      <c r="B29795" t="s">
        <v>60118</v>
      </c>
      <c r="C29795" t="s">
        <v>60119</v>
      </c>
      <c r="D29795" s="1">
        <v>42582.008750000001</v>
      </c>
      <c r="E29795">
        <v>7504</v>
      </c>
      <c r="F29795">
        <v>23163</v>
      </c>
    </row>
    <row r="29796" spans="1:8" x14ac:dyDescent="0.2">
      <c r="A29796">
        <v>7.5951364425852506E+17</v>
      </c>
      <c r="B29796" t="s">
        <v>60120</v>
      </c>
      <c r="C29796" t="s">
        <v>60121</v>
      </c>
      <c r="D29796" s="1">
        <v>42582.013171296298</v>
      </c>
      <c r="E29796">
        <v>9872</v>
      </c>
      <c r="F29796">
        <v>31478</v>
      </c>
    </row>
    <row r="29797" spans="1:8" x14ac:dyDescent="0.2">
      <c r="A29797">
        <v>7.5951508001071898E+17</v>
      </c>
      <c r="B29797" t="s">
        <v>60122</v>
      </c>
      <c r="C29797" t="s">
        <v>60123</v>
      </c>
      <c r="D29797" s="1">
        <v>42582.017129629632</v>
      </c>
      <c r="E29797">
        <v>6410</v>
      </c>
      <c r="F29797">
        <v>15789</v>
      </c>
      <c r="G29797" t="s">
        <v>89</v>
      </c>
    </row>
    <row r="29798" spans="1:8" x14ac:dyDescent="0.2">
      <c r="A29798">
        <v>7.5951600827293197E+17</v>
      </c>
      <c r="B29798" t="s">
        <v>60124</v>
      </c>
      <c r="C29798" t="s">
        <v>60125</v>
      </c>
      <c r="D29798" s="1">
        <v>42582.019699074073</v>
      </c>
      <c r="E29798">
        <v>8632</v>
      </c>
      <c r="F29798">
        <v>27579</v>
      </c>
      <c r="G29798" t="s">
        <v>215</v>
      </c>
    </row>
    <row r="29799" spans="1:8" x14ac:dyDescent="0.2">
      <c r="A29799">
        <v>7.5952400161391795E+17</v>
      </c>
      <c r="B29799" t="s">
        <v>60126</v>
      </c>
      <c r="C29799" t="s">
        <v>60127</v>
      </c>
      <c r="D29799" s="1">
        <v>42582.041747685187</v>
      </c>
      <c r="E29799">
        <v>9294</v>
      </c>
      <c r="F29799">
        <v>38760</v>
      </c>
      <c r="H29799" t="s">
        <v>505</v>
      </c>
    </row>
    <row r="29800" spans="1:8" x14ac:dyDescent="0.2">
      <c r="A29800">
        <v>7.5959259010684902E+17</v>
      </c>
      <c r="B29800" t="s">
        <v>60128</v>
      </c>
      <c r="C29800" t="s">
        <v>60129</v>
      </c>
      <c r="D29800" s="1">
        <v>42582.23101851852</v>
      </c>
      <c r="E29800">
        <v>10430</v>
      </c>
      <c r="F29800">
        <v>35805</v>
      </c>
    </row>
    <row r="29801" spans="1:8" x14ac:dyDescent="0.2">
      <c r="A29801">
        <v>7.59734698415312E+17</v>
      </c>
      <c r="B29801" t="s">
        <v>60130</v>
      </c>
      <c r="C29801" t="s">
        <v>60131</v>
      </c>
      <c r="D29801" s="1">
        <v>42582.623159722221</v>
      </c>
      <c r="E29801">
        <v>12975</v>
      </c>
      <c r="F29801">
        <v>38078</v>
      </c>
    </row>
    <row r="29802" spans="1:8" x14ac:dyDescent="0.2">
      <c r="A29802">
        <v>7.5974364857343501E+17</v>
      </c>
      <c r="B29802" t="s">
        <v>60132</v>
      </c>
      <c r="C29802" t="s">
        <v>60133</v>
      </c>
      <c r="D29802" s="1">
        <v>42582.647858796299</v>
      </c>
      <c r="E29802">
        <v>15850</v>
      </c>
      <c r="F29802">
        <v>48586</v>
      </c>
    </row>
    <row r="29803" spans="1:8" x14ac:dyDescent="0.2">
      <c r="A29803">
        <v>7.5984332390966797E+17</v>
      </c>
      <c r="B29803" t="s">
        <v>60134</v>
      </c>
      <c r="C29803" t="s">
        <v>60135</v>
      </c>
      <c r="D29803" s="1">
        <v>42582.92291666667</v>
      </c>
      <c r="E29803">
        <v>8480</v>
      </c>
      <c r="F29803">
        <v>32459</v>
      </c>
    </row>
    <row r="29804" spans="1:8" x14ac:dyDescent="0.2">
      <c r="A29804">
        <v>7.5984888590076301E+17</v>
      </c>
      <c r="B29804" t="s">
        <v>60136</v>
      </c>
      <c r="C29804" t="s">
        <v>60137</v>
      </c>
      <c r="D29804" s="1">
        <v>42582.938263888886</v>
      </c>
      <c r="E29804">
        <v>11734</v>
      </c>
      <c r="F29804">
        <v>30237</v>
      </c>
      <c r="G29804" t="s">
        <v>89</v>
      </c>
      <c r="H29804" t="s">
        <v>616</v>
      </c>
    </row>
    <row r="29805" spans="1:8" x14ac:dyDescent="0.2">
      <c r="A29805">
        <v>7.59915863600304E+17</v>
      </c>
      <c r="B29805" t="s">
        <v>60138</v>
      </c>
      <c r="C29805" t="s">
        <v>60139</v>
      </c>
      <c r="D29805" s="1">
        <v>42583.123090277775</v>
      </c>
      <c r="E29805">
        <v>12183</v>
      </c>
      <c r="F29805">
        <v>38810</v>
      </c>
      <c r="G29805" t="s">
        <v>215</v>
      </c>
    </row>
    <row r="29806" spans="1:8" x14ac:dyDescent="0.2">
      <c r="A29806">
        <v>7.6007028093298202E+17</v>
      </c>
      <c r="B29806" t="s">
        <v>60140</v>
      </c>
      <c r="C29806" t="s">
        <v>60141</v>
      </c>
      <c r="D29806" s="1">
        <v>42583.549201388887</v>
      </c>
      <c r="E29806">
        <v>7475</v>
      </c>
      <c r="F29806">
        <v>23928</v>
      </c>
    </row>
    <row r="29807" spans="1:8" x14ac:dyDescent="0.2">
      <c r="A29807">
        <v>7.6007452605927002E+17</v>
      </c>
      <c r="B29807" t="s">
        <v>60142</v>
      </c>
      <c r="C29807" t="s">
        <v>60143</v>
      </c>
      <c r="D29807" s="1">
        <v>42583.560914351852</v>
      </c>
      <c r="E29807">
        <v>10421</v>
      </c>
      <c r="F29807">
        <v>29824</v>
      </c>
    </row>
    <row r="29808" spans="1:8" x14ac:dyDescent="0.2">
      <c r="A29808">
        <v>7.6009537018567398E+17</v>
      </c>
      <c r="B29808" t="s">
        <v>60144</v>
      </c>
      <c r="C29808" t="s">
        <v>60145</v>
      </c>
      <c r="D29808" s="1">
        <v>42583.618425925924</v>
      </c>
      <c r="E29808">
        <v>5115</v>
      </c>
      <c r="F29808">
        <v>16254</v>
      </c>
    </row>
    <row r="29809" spans="1:8" x14ac:dyDescent="0.2">
      <c r="A29809">
        <v>7.6009851431983501E+17</v>
      </c>
      <c r="B29809" t="s">
        <v>60146</v>
      </c>
      <c r="C29809" t="s">
        <v>60147</v>
      </c>
      <c r="D29809" s="1">
        <v>42583.627106481479</v>
      </c>
      <c r="E29809">
        <v>5637</v>
      </c>
      <c r="F29809">
        <v>18050</v>
      </c>
    </row>
    <row r="29810" spans="1:8" x14ac:dyDescent="0.2">
      <c r="A29810">
        <v>7.6012502128096E+17</v>
      </c>
      <c r="B29810" t="s">
        <v>60148</v>
      </c>
      <c r="C29810" t="s">
        <v>60149</v>
      </c>
      <c r="D29810" s="1">
        <v>42583.700254629628</v>
      </c>
      <c r="E29810">
        <v>7324</v>
      </c>
      <c r="F29810">
        <v>16546</v>
      </c>
      <c r="H29810" t="s">
        <v>390</v>
      </c>
    </row>
    <row r="29811" spans="1:8" x14ac:dyDescent="0.2">
      <c r="A29811">
        <v>7.6012614683079398E+17</v>
      </c>
      <c r="B29811" t="s">
        <v>60150</v>
      </c>
      <c r="C29811" t="s">
        <v>60151</v>
      </c>
      <c r="D29811" s="1">
        <v>42583.703356481485</v>
      </c>
      <c r="E29811">
        <v>3173</v>
      </c>
      <c r="F29811">
        <v>10354</v>
      </c>
    </row>
    <row r="29812" spans="1:8" x14ac:dyDescent="0.2">
      <c r="A29812">
        <v>7.6018402829317299E+17</v>
      </c>
      <c r="B29812" t="s">
        <v>60152</v>
      </c>
      <c r="C29812" t="s">
        <v>60153</v>
      </c>
      <c r="D29812" s="1">
        <v>42583.863078703704</v>
      </c>
      <c r="E29812">
        <v>8130</v>
      </c>
      <c r="F29812">
        <v>24105</v>
      </c>
    </row>
    <row r="29813" spans="1:8" x14ac:dyDescent="0.2">
      <c r="A29813">
        <v>7.6018417659120794E+17</v>
      </c>
      <c r="B29813" t="s">
        <v>60154</v>
      </c>
      <c r="C29813" t="s">
        <v>60155</v>
      </c>
      <c r="D29813" s="1">
        <v>42583.863483796296</v>
      </c>
      <c r="E29813">
        <v>6695</v>
      </c>
      <c r="F29813">
        <v>21855</v>
      </c>
    </row>
    <row r="29814" spans="1:8" x14ac:dyDescent="0.2">
      <c r="A29814">
        <v>7.6018433660381094E+17</v>
      </c>
      <c r="B29814" t="s">
        <v>60156</v>
      </c>
      <c r="C29814" t="s">
        <v>60157</v>
      </c>
      <c r="D29814" s="1">
        <v>42583.863935185182</v>
      </c>
      <c r="E29814">
        <v>10860</v>
      </c>
      <c r="F29814">
        <v>26772</v>
      </c>
    </row>
    <row r="29815" spans="1:8" x14ac:dyDescent="0.2">
      <c r="A29815">
        <v>7.6018466446841805E+17</v>
      </c>
      <c r="B29815" t="s">
        <v>60158</v>
      </c>
      <c r="C29815" t="s">
        <v>60159</v>
      </c>
      <c r="D29815" s="1">
        <v>42583.864837962959</v>
      </c>
      <c r="E29815">
        <v>9583</v>
      </c>
      <c r="F29815">
        <v>27998</v>
      </c>
    </row>
    <row r="29816" spans="1:8" x14ac:dyDescent="0.2">
      <c r="A29816">
        <v>7.6018506705446502E+17</v>
      </c>
      <c r="B29816" t="s">
        <v>60160</v>
      </c>
      <c r="C29816" t="s">
        <v>60161</v>
      </c>
      <c r="D29816" s="1">
        <v>42583.865949074076</v>
      </c>
      <c r="E29816">
        <v>6567</v>
      </c>
      <c r="F29816">
        <v>19585</v>
      </c>
    </row>
    <row r="29817" spans="1:8" x14ac:dyDescent="0.2">
      <c r="A29817">
        <v>7.6018530348318694E+17</v>
      </c>
      <c r="B29817" t="s">
        <v>60162</v>
      </c>
      <c r="C29817" t="s">
        <v>60163</v>
      </c>
      <c r="D29817" s="1">
        <v>42583.866597222222</v>
      </c>
      <c r="E29817">
        <v>7814</v>
      </c>
      <c r="F29817">
        <v>25193</v>
      </c>
    </row>
    <row r="29818" spans="1:8" x14ac:dyDescent="0.2">
      <c r="A29818">
        <v>7.6021362892677901E+17</v>
      </c>
      <c r="B29818" t="s">
        <v>60164</v>
      </c>
      <c r="C29818" t="s">
        <v>60165</v>
      </c>
      <c r="D29818" s="1">
        <v>42583.944756944446</v>
      </c>
      <c r="E29818">
        <v>7729</v>
      </c>
      <c r="F29818">
        <v>22360</v>
      </c>
      <c r="H29818" t="s">
        <v>616</v>
      </c>
    </row>
    <row r="29819" spans="1:8" x14ac:dyDescent="0.2">
      <c r="A29819">
        <v>7.6021422583077197E+17</v>
      </c>
      <c r="B29819" t="s">
        <v>60166</v>
      </c>
      <c r="C29819" t="s">
        <v>60167</v>
      </c>
      <c r="D29819" s="1">
        <v>42583.946412037039</v>
      </c>
      <c r="E29819">
        <v>4118</v>
      </c>
      <c r="F29819">
        <v>15131</v>
      </c>
      <c r="H29819" t="s">
        <v>616</v>
      </c>
    </row>
    <row r="29820" spans="1:8" x14ac:dyDescent="0.2">
      <c r="A29820">
        <v>7.6022935578413798E+17</v>
      </c>
      <c r="B29820" t="s">
        <v>60168</v>
      </c>
      <c r="C29820" t="s">
        <v>60169</v>
      </c>
      <c r="D29820" s="1">
        <v>42583.988159722219</v>
      </c>
      <c r="E29820">
        <v>13964</v>
      </c>
      <c r="F29820">
        <v>31167</v>
      </c>
      <c r="H29820" t="s">
        <v>616</v>
      </c>
    </row>
    <row r="29821" spans="1:8" x14ac:dyDescent="0.2">
      <c r="A29821">
        <v>7.6024534223115802E+17</v>
      </c>
      <c r="B29821" t="s">
        <v>60170</v>
      </c>
      <c r="C29821" t="s">
        <v>60171</v>
      </c>
      <c r="D29821" s="1">
        <v>42584.032268518517</v>
      </c>
      <c r="E29821">
        <v>11064</v>
      </c>
      <c r="F29821">
        <v>20457</v>
      </c>
    </row>
    <row r="29822" spans="1:8" x14ac:dyDescent="0.2">
      <c r="A29822">
        <v>7.6024673215231104E+17</v>
      </c>
      <c r="B29822" t="s">
        <v>60172</v>
      </c>
      <c r="C29822" t="s">
        <v>60173</v>
      </c>
      <c r="D29822" s="1">
        <v>42584.036111111112</v>
      </c>
      <c r="E29822">
        <v>9296</v>
      </c>
      <c r="F29822">
        <v>23020</v>
      </c>
    </row>
    <row r="29823" spans="1:8" x14ac:dyDescent="0.2">
      <c r="A29823">
        <v>7.6024689809577498E+17</v>
      </c>
      <c r="B29823" t="s">
        <v>60174</v>
      </c>
      <c r="C29823" t="s">
        <v>60175</v>
      </c>
      <c r="D29823" s="1">
        <v>42584.036562499998</v>
      </c>
      <c r="E29823">
        <v>10170</v>
      </c>
      <c r="F29823">
        <v>24407</v>
      </c>
    </row>
    <row r="29824" spans="1:8" x14ac:dyDescent="0.2">
      <c r="A29824">
        <v>7.6024734867307699E+17</v>
      </c>
      <c r="B29824" t="s">
        <v>60176</v>
      </c>
      <c r="C29824" t="s">
        <v>60177</v>
      </c>
      <c r="D29824" s="1">
        <v>42584.037812499999</v>
      </c>
      <c r="E29824">
        <v>9163</v>
      </c>
      <c r="F29824">
        <v>17728</v>
      </c>
    </row>
    <row r="29825" spans="1:8" x14ac:dyDescent="0.2">
      <c r="A29825">
        <v>7.6024949575400602E+17</v>
      </c>
      <c r="B29825" t="s">
        <v>60178</v>
      </c>
      <c r="C29825" t="s">
        <v>60179</v>
      </c>
      <c r="D29825" s="1">
        <v>42584.043738425928</v>
      </c>
      <c r="E29825">
        <v>3329</v>
      </c>
      <c r="F29825">
        <v>9949</v>
      </c>
    </row>
    <row r="29826" spans="1:8" x14ac:dyDescent="0.2">
      <c r="A29826">
        <v>7.6025508556159706E+17</v>
      </c>
      <c r="B29826" t="s">
        <v>60180</v>
      </c>
      <c r="C29826" t="s">
        <v>60181</v>
      </c>
      <c r="D29826" s="1">
        <v>42584.059155092589</v>
      </c>
      <c r="E29826">
        <v>5135</v>
      </c>
      <c r="F29826">
        <v>15420</v>
      </c>
      <c r="G29826" t="s">
        <v>89</v>
      </c>
    </row>
    <row r="29827" spans="1:8" x14ac:dyDescent="0.2">
      <c r="A29827">
        <v>7.6028744043518694E+17</v>
      </c>
      <c r="B29827" t="s">
        <v>60182</v>
      </c>
      <c r="C29827" t="s">
        <v>60183</v>
      </c>
      <c r="D29827" s="1">
        <v>42584.1484375</v>
      </c>
      <c r="E29827">
        <v>7171</v>
      </c>
      <c r="F29827">
        <v>23324</v>
      </c>
    </row>
    <row r="29828" spans="1:8" x14ac:dyDescent="0.2">
      <c r="A29828">
        <v>7.6029374238124403E+17</v>
      </c>
      <c r="B29828" t="s">
        <v>60184</v>
      </c>
      <c r="C29828" t="s">
        <v>60185</v>
      </c>
      <c r="D29828" s="1">
        <v>42584.165833333333</v>
      </c>
      <c r="E29828">
        <v>6099</v>
      </c>
      <c r="F29828">
        <v>21555</v>
      </c>
      <c r="H29828" t="s">
        <v>390</v>
      </c>
    </row>
    <row r="29829" spans="1:8" x14ac:dyDescent="0.2">
      <c r="A29829">
        <v>7.60299757206208E+17</v>
      </c>
      <c r="B29829" t="s">
        <v>60186</v>
      </c>
      <c r="C29829" t="s">
        <v>60187</v>
      </c>
      <c r="D29829" s="1">
        <v>42584.182430555556</v>
      </c>
      <c r="E29829">
        <v>13328</v>
      </c>
      <c r="F29829">
        <v>54472</v>
      </c>
    </row>
    <row r="29830" spans="1:8" x14ac:dyDescent="0.2">
      <c r="A29830">
        <v>7.6042089427147098E+17</v>
      </c>
      <c r="B29830" t="s">
        <v>60188</v>
      </c>
      <c r="C29830" t="s">
        <v>60189</v>
      </c>
      <c r="D29830" s="1">
        <v>42584.516701388886</v>
      </c>
      <c r="E29830">
        <v>22630</v>
      </c>
      <c r="F29830">
        <v>43410</v>
      </c>
      <c r="H29830" t="s">
        <v>390</v>
      </c>
    </row>
    <row r="29831" spans="1:8" x14ac:dyDescent="0.2">
      <c r="A29831">
        <v>7.6051984746165798E+17</v>
      </c>
      <c r="B29831" t="s">
        <v>60190</v>
      </c>
      <c r="C29831" t="s">
        <v>60191</v>
      </c>
      <c r="D29831" s="1">
        <v>42584.789768518516</v>
      </c>
      <c r="E29831">
        <v>4282</v>
      </c>
      <c r="F29831">
        <v>15127</v>
      </c>
      <c r="H29831" t="s">
        <v>390</v>
      </c>
    </row>
    <row r="29832" spans="1:8" x14ac:dyDescent="0.2">
      <c r="A29832">
        <v>7.6053244306142003E+17</v>
      </c>
      <c r="B29832" t="s">
        <v>60192</v>
      </c>
      <c r="C29832" t="s">
        <v>60193</v>
      </c>
      <c r="D29832" s="1">
        <v>42584.824525462966</v>
      </c>
      <c r="E29832">
        <v>6360</v>
      </c>
      <c r="F29832">
        <v>14146</v>
      </c>
    </row>
    <row r="29833" spans="1:8" x14ac:dyDescent="0.2">
      <c r="A29833">
        <v>7.6053566169903501E+17</v>
      </c>
      <c r="B29833" t="s">
        <v>60194</v>
      </c>
      <c r="C29833" t="s">
        <v>60195</v>
      </c>
      <c r="D29833" s="1">
        <v>42584.833402777775</v>
      </c>
      <c r="E29833">
        <v>2978</v>
      </c>
      <c r="F29833">
        <v>8736</v>
      </c>
      <c r="H29833" t="s">
        <v>390</v>
      </c>
    </row>
    <row r="29834" spans="1:8" x14ac:dyDescent="0.2">
      <c r="A29834">
        <v>7.6053895158112998E+17</v>
      </c>
      <c r="B29834" t="s">
        <v>60196</v>
      </c>
      <c r="C29834" t="s">
        <v>60197</v>
      </c>
      <c r="D29834" s="1">
        <v>42584.842476851853</v>
      </c>
      <c r="E29834">
        <v>11374</v>
      </c>
      <c r="F29834">
        <v>23269</v>
      </c>
      <c r="H29834" t="s">
        <v>390</v>
      </c>
    </row>
    <row r="29835" spans="1:8" x14ac:dyDescent="0.2">
      <c r="A29835">
        <v>7.6054264688865203E+17</v>
      </c>
      <c r="B29835" t="s">
        <v>60198</v>
      </c>
      <c r="C29835" t="s">
        <v>60199</v>
      </c>
      <c r="D29835" s="1">
        <v>42584.852673611109</v>
      </c>
      <c r="E29835">
        <v>7359</v>
      </c>
      <c r="F29835">
        <v>12701</v>
      </c>
      <c r="H29835" t="s">
        <v>390</v>
      </c>
    </row>
    <row r="29836" spans="1:8" x14ac:dyDescent="0.2">
      <c r="A29836">
        <v>7.6055260135626701E+17</v>
      </c>
      <c r="B29836" t="s">
        <v>60200</v>
      </c>
      <c r="C29836" t="s">
        <v>60201</v>
      </c>
      <c r="D29836" s="1">
        <v>42584.880150462966</v>
      </c>
      <c r="E29836">
        <v>29204</v>
      </c>
      <c r="F29836">
        <v>76731</v>
      </c>
    </row>
    <row r="29837" spans="1:8" x14ac:dyDescent="0.2">
      <c r="A29837">
        <v>7.6056036644736998E+17</v>
      </c>
      <c r="B29837" t="s">
        <v>60202</v>
      </c>
      <c r="C29837" t="s">
        <v>60203</v>
      </c>
      <c r="D29837" s="1">
        <v>42584.901574074072</v>
      </c>
      <c r="E29837">
        <v>9369</v>
      </c>
      <c r="F29837">
        <v>17872</v>
      </c>
    </row>
    <row r="29838" spans="1:8" x14ac:dyDescent="0.2">
      <c r="A29838">
        <v>7.6059415583588698E+17</v>
      </c>
      <c r="B29838" t="s">
        <v>60204</v>
      </c>
      <c r="C29838" t="s">
        <v>60205</v>
      </c>
      <c r="D29838" s="1">
        <v>42584.994814814818</v>
      </c>
      <c r="E29838">
        <v>5205</v>
      </c>
      <c r="F29838">
        <v>23709</v>
      </c>
      <c r="G29838" t="s">
        <v>215</v>
      </c>
    </row>
    <row r="29839" spans="1:8" x14ac:dyDescent="0.2">
      <c r="A29839">
        <v>7.6066926853930099E+17</v>
      </c>
      <c r="B29839" t="s">
        <v>60206</v>
      </c>
      <c r="C29839" t="s">
        <v>60207</v>
      </c>
      <c r="D29839" s="1">
        <v>42585.20208333333</v>
      </c>
      <c r="E29839">
        <v>4660</v>
      </c>
      <c r="F29839">
        <v>21449</v>
      </c>
    </row>
    <row r="29840" spans="1:8" x14ac:dyDescent="0.2">
      <c r="A29840">
        <v>7.6076581891751501E+17</v>
      </c>
      <c r="B29840" t="s">
        <v>60208</v>
      </c>
      <c r="C29840" t="s">
        <v>60209</v>
      </c>
      <c r="D29840" s="1">
        <v>42585.468518518515</v>
      </c>
      <c r="E29840">
        <v>11446</v>
      </c>
      <c r="F29840">
        <v>42060</v>
      </c>
    </row>
    <row r="29841" spans="1:8" x14ac:dyDescent="0.2">
      <c r="A29841">
        <v>7.6078313097864806E+17</v>
      </c>
      <c r="B29841" t="s">
        <v>60210</v>
      </c>
      <c r="C29841" t="s">
        <v>60211</v>
      </c>
      <c r="D29841" s="1">
        <v>42585.516284722224</v>
      </c>
      <c r="E29841">
        <v>17062</v>
      </c>
      <c r="F29841">
        <v>41367</v>
      </c>
    </row>
    <row r="29842" spans="1:8" x14ac:dyDescent="0.2">
      <c r="A29842">
        <v>7.6095769757970803E+17</v>
      </c>
      <c r="B29842" t="s">
        <v>60212</v>
      </c>
      <c r="C29842" t="s">
        <v>60213</v>
      </c>
      <c r="D29842" s="1">
        <v>42585.997997685183</v>
      </c>
      <c r="E29842">
        <v>6395</v>
      </c>
      <c r="F29842">
        <v>20347</v>
      </c>
      <c r="H29842" t="s">
        <v>390</v>
      </c>
    </row>
    <row r="29843" spans="1:8" x14ac:dyDescent="0.2">
      <c r="A29843">
        <v>7.6096098552404301E+17</v>
      </c>
      <c r="B29843" t="s">
        <v>60214</v>
      </c>
      <c r="C29843" t="s">
        <v>60215</v>
      </c>
      <c r="D29843" s="1">
        <v>42586.007071759261</v>
      </c>
      <c r="E29843">
        <v>8811</v>
      </c>
      <c r="F29843">
        <v>30444</v>
      </c>
      <c r="H29843" t="s">
        <v>616</v>
      </c>
    </row>
    <row r="29844" spans="1:8" x14ac:dyDescent="0.2">
      <c r="A29844">
        <v>7.6097621206810598E+17</v>
      </c>
      <c r="B29844" t="s">
        <v>60216</v>
      </c>
      <c r="C29844" t="s">
        <v>60217</v>
      </c>
      <c r="D29844" s="1">
        <v>42586.049085648148</v>
      </c>
      <c r="E29844">
        <v>4848</v>
      </c>
      <c r="F29844">
        <v>17528</v>
      </c>
      <c r="H29844" t="s">
        <v>616</v>
      </c>
    </row>
    <row r="29845" spans="1:8" x14ac:dyDescent="0.2">
      <c r="A29845">
        <v>7.6102583435001805E+17</v>
      </c>
      <c r="B29845" t="s">
        <v>60218</v>
      </c>
      <c r="C29845" t="s">
        <v>60219</v>
      </c>
      <c r="D29845" s="1">
        <v>42586.186018518521</v>
      </c>
      <c r="E29845">
        <v>6380</v>
      </c>
      <c r="F29845">
        <v>20329</v>
      </c>
      <c r="H29845" t="s">
        <v>390</v>
      </c>
    </row>
    <row r="29846" spans="1:8" x14ac:dyDescent="0.2">
      <c r="A29846">
        <v>7.6121939663536102E+17</v>
      </c>
      <c r="B29846" t="s">
        <v>60220</v>
      </c>
      <c r="C29846" t="s">
        <v>60221</v>
      </c>
      <c r="D29846" s="1">
        <v>42586.720150462963</v>
      </c>
      <c r="E29846">
        <v>4931</v>
      </c>
      <c r="F29846">
        <v>16005</v>
      </c>
      <c r="H29846" t="s">
        <v>390</v>
      </c>
    </row>
    <row r="29847" spans="1:8" x14ac:dyDescent="0.2">
      <c r="A29847">
        <v>7.6127953810609702E+17</v>
      </c>
      <c r="B29847" t="s">
        <v>60222</v>
      </c>
      <c r="C29847" t="s">
        <v>60223</v>
      </c>
      <c r="D29847" s="1">
        <v>42586.886111111111</v>
      </c>
      <c r="E29847">
        <v>5034</v>
      </c>
      <c r="F29847">
        <v>16781</v>
      </c>
      <c r="G29847" t="s">
        <v>89</v>
      </c>
    </row>
    <row r="29848" spans="1:8" x14ac:dyDescent="0.2">
      <c r="A29848">
        <v>7.6128147349218906E+17</v>
      </c>
      <c r="B29848" t="s">
        <v>60224</v>
      </c>
      <c r="C29848" t="s">
        <v>60225</v>
      </c>
      <c r="D29848" s="1">
        <v>42586.891446759262</v>
      </c>
      <c r="E29848">
        <v>9021</v>
      </c>
      <c r="F29848">
        <v>30183</v>
      </c>
      <c r="G29848" t="s">
        <v>89</v>
      </c>
      <c r="H29848" t="s">
        <v>390</v>
      </c>
    </row>
    <row r="29849" spans="1:8" x14ac:dyDescent="0.2">
      <c r="A29849">
        <v>7.6133143381013197E+17</v>
      </c>
      <c r="B29849" t="s">
        <v>60226</v>
      </c>
      <c r="C29849" t="s">
        <v>60227</v>
      </c>
      <c r="D29849" s="1">
        <v>42587.029317129629</v>
      </c>
      <c r="E29849">
        <v>4648</v>
      </c>
      <c r="F29849">
        <v>15662</v>
      </c>
      <c r="H29849" t="s">
        <v>390</v>
      </c>
    </row>
    <row r="29850" spans="1:8" x14ac:dyDescent="0.2">
      <c r="A29850">
        <v>7.6138531716949606E+17</v>
      </c>
      <c r="B29850" t="s">
        <v>60228</v>
      </c>
      <c r="C29850" t="s">
        <v>60229</v>
      </c>
      <c r="D29850" s="1">
        <v>42587.17800925926</v>
      </c>
      <c r="E29850">
        <v>3637</v>
      </c>
      <c r="F29850">
        <v>11852</v>
      </c>
      <c r="G29850" t="s">
        <v>89</v>
      </c>
    </row>
    <row r="29851" spans="1:8" x14ac:dyDescent="0.2">
      <c r="A29851">
        <v>7.6138581239097702E+17</v>
      </c>
      <c r="B29851" t="s">
        <v>60230</v>
      </c>
      <c r="C29851" t="s">
        <v>60231</v>
      </c>
      <c r="D29851" s="1">
        <v>42587.179375</v>
      </c>
      <c r="E29851">
        <v>10646</v>
      </c>
      <c r="F29851">
        <v>30663</v>
      </c>
    </row>
    <row r="29852" spans="1:8" x14ac:dyDescent="0.2">
      <c r="A29852">
        <v>7.6138602532322496E+17</v>
      </c>
      <c r="B29852" t="s">
        <v>60232</v>
      </c>
      <c r="C29852" t="s">
        <v>60233</v>
      </c>
      <c r="D29852" s="1">
        <v>42587.1799537037</v>
      </c>
      <c r="E29852">
        <v>11184</v>
      </c>
      <c r="F29852">
        <v>32012</v>
      </c>
    </row>
    <row r="29853" spans="1:8" x14ac:dyDescent="0.2">
      <c r="A29853">
        <v>7.6138608027287501E+17</v>
      </c>
      <c r="B29853" t="s">
        <v>60234</v>
      </c>
      <c r="C29853" t="s">
        <v>60235</v>
      </c>
      <c r="D29853" s="1">
        <v>42587.180115740739</v>
      </c>
      <c r="E29853">
        <v>11047</v>
      </c>
      <c r="F29853">
        <v>28605</v>
      </c>
    </row>
    <row r="29854" spans="1:8" x14ac:dyDescent="0.2">
      <c r="A29854">
        <v>7.61511930238496E+17</v>
      </c>
      <c r="B29854" t="s">
        <v>60236</v>
      </c>
      <c r="C29854" t="s">
        <v>60237</v>
      </c>
      <c r="D29854" s="1">
        <v>42587.527395833335</v>
      </c>
      <c r="E29854">
        <v>7429</v>
      </c>
      <c r="F29854">
        <v>23491</v>
      </c>
    </row>
    <row r="29855" spans="1:8" x14ac:dyDescent="0.2">
      <c r="A29855">
        <v>7.61549461893984E+17</v>
      </c>
      <c r="B29855" t="s">
        <v>60238</v>
      </c>
      <c r="C29855" t="s">
        <v>60239</v>
      </c>
      <c r="D29855" s="1">
        <v>42587.630960648145</v>
      </c>
      <c r="E29855">
        <v>7709</v>
      </c>
      <c r="F29855">
        <v>22532</v>
      </c>
    </row>
    <row r="29856" spans="1:8" x14ac:dyDescent="0.2">
      <c r="A29856">
        <v>7.6165387541361805E+17</v>
      </c>
      <c r="B29856" t="s">
        <v>60240</v>
      </c>
      <c r="C29856" t="s">
        <v>60241</v>
      </c>
      <c r="D29856" s="1">
        <v>42587.919085648151</v>
      </c>
      <c r="E29856">
        <v>12492</v>
      </c>
      <c r="F29856">
        <v>24815</v>
      </c>
      <c r="H29856" t="s">
        <v>390</v>
      </c>
    </row>
    <row r="29857" spans="1:8" x14ac:dyDescent="0.2">
      <c r="A29857">
        <v>7.6169380312004096E+17</v>
      </c>
      <c r="B29857" t="s">
        <v>60242</v>
      </c>
      <c r="C29857" t="s">
        <v>60243</v>
      </c>
      <c r="D29857" s="1">
        <v>42588.02925925926</v>
      </c>
      <c r="E29857">
        <v>5039</v>
      </c>
      <c r="F29857">
        <v>17222</v>
      </c>
      <c r="G29857" t="s">
        <v>89</v>
      </c>
      <c r="H29857" t="s">
        <v>616</v>
      </c>
    </row>
    <row r="29858" spans="1:8" x14ac:dyDescent="0.2">
      <c r="A29858">
        <v>7.6171185645712499E+17</v>
      </c>
      <c r="B29858" t="s">
        <v>60244</v>
      </c>
      <c r="C29858" t="s">
        <v>60245</v>
      </c>
      <c r="D29858" s="1">
        <v>42588.079085648147</v>
      </c>
      <c r="E29858">
        <v>15401</v>
      </c>
      <c r="F29858">
        <v>27893</v>
      </c>
      <c r="H29858" t="s">
        <v>390</v>
      </c>
    </row>
    <row r="29859" spans="1:8" x14ac:dyDescent="0.2">
      <c r="A29859">
        <v>7.6175489860206106E+17</v>
      </c>
      <c r="B29859" t="s">
        <v>60246</v>
      </c>
      <c r="C29859" t="s">
        <v>60247</v>
      </c>
      <c r="D29859" s="1">
        <v>42588.197858796295</v>
      </c>
      <c r="E29859">
        <v>4805</v>
      </c>
      <c r="F29859">
        <v>17204</v>
      </c>
      <c r="G29859" t="s">
        <v>89</v>
      </c>
      <c r="H29859" t="s">
        <v>616</v>
      </c>
    </row>
    <row r="29860" spans="1:8" x14ac:dyDescent="0.2">
      <c r="A29860">
        <v>7.6175798851640102E+17</v>
      </c>
      <c r="B29860" t="s">
        <v>60248</v>
      </c>
      <c r="C29860" t="s">
        <v>60249</v>
      </c>
      <c r="D29860" s="1">
        <v>42588.206377314818</v>
      </c>
      <c r="E29860">
        <v>7109</v>
      </c>
      <c r="F29860">
        <v>17097</v>
      </c>
    </row>
    <row r="29861" spans="1:8" x14ac:dyDescent="0.2">
      <c r="A29861">
        <v>7.6177357610195302E+17</v>
      </c>
      <c r="B29861" t="s">
        <v>60250</v>
      </c>
      <c r="C29861" t="s">
        <v>60251</v>
      </c>
      <c r="D29861" s="1">
        <v>42588.249398148146</v>
      </c>
      <c r="E29861">
        <v>8888</v>
      </c>
      <c r="F29861">
        <v>30309</v>
      </c>
      <c r="H29861" t="s">
        <v>13093</v>
      </c>
    </row>
    <row r="29862" spans="1:8" x14ac:dyDescent="0.2">
      <c r="A29862">
        <v>7.6189282943418304E+17</v>
      </c>
      <c r="B29862" t="s">
        <v>60252</v>
      </c>
      <c r="C29862" t="s">
        <v>60253</v>
      </c>
      <c r="D29862" s="1">
        <v>42588.578472222223</v>
      </c>
      <c r="E29862">
        <v>8041</v>
      </c>
      <c r="F29862">
        <v>28976</v>
      </c>
    </row>
    <row r="29863" spans="1:8" x14ac:dyDescent="0.2">
      <c r="A29863">
        <v>7.6193101054830502E+17</v>
      </c>
      <c r="B29863" t="s">
        <v>60254</v>
      </c>
      <c r="C29863" t="s">
        <v>60255</v>
      </c>
      <c r="D29863" s="1">
        <v>42588.683831018519</v>
      </c>
      <c r="E29863">
        <v>11666</v>
      </c>
      <c r="F29863">
        <v>33603</v>
      </c>
    </row>
    <row r="29864" spans="1:8" x14ac:dyDescent="0.2">
      <c r="A29864">
        <v>7.6193692990245197E+17</v>
      </c>
      <c r="B29864" t="s">
        <v>60256</v>
      </c>
      <c r="C29864" t="s">
        <v>60257</v>
      </c>
      <c r="D29864" s="1">
        <v>42588.700162037036</v>
      </c>
      <c r="E29864">
        <v>11501</v>
      </c>
      <c r="F29864">
        <v>31234</v>
      </c>
    </row>
    <row r="29865" spans="1:8" x14ac:dyDescent="0.2">
      <c r="A29865">
        <v>7.6198816438275597E+17</v>
      </c>
      <c r="B29865" t="s">
        <v>60258</v>
      </c>
      <c r="C29865" t="s">
        <v>60259</v>
      </c>
      <c r="D29865" s="1">
        <v>42588.841550925928</v>
      </c>
      <c r="E29865">
        <v>7482</v>
      </c>
      <c r="F29865">
        <v>24928</v>
      </c>
    </row>
    <row r="29866" spans="1:8" x14ac:dyDescent="0.2">
      <c r="A29866">
        <v>7.6201642610229606E+17</v>
      </c>
      <c r="B29866" t="s">
        <v>60260</v>
      </c>
      <c r="C29866" t="s">
        <v>60261</v>
      </c>
      <c r="D29866" s="1">
        <v>42588.919537037036</v>
      </c>
      <c r="E29866">
        <v>6967</v>
      </c>
      <c r="F29866">
        <v>21275</v>
      </c>
      <c r="H29866" t="s">
        <v>616</v>
      </c>
    </row>
    <row r="29867" spans="1:8" x14ac:dyDescent="0.2">
      <c r="A29867">
        <v>7.62104411707568E+17</v>
      </c>
      <c r="B29867" t="s">
        <v>60262</v>
      </c>
      <c r="C29867" t="s">
        <v>60263</v>
      </c>
      <c r="D29867" s="1">
        <v>42589.162326388891</v>
      </c>
      <c r="E29867">
        <v>23786</v>
      </c>
      <c r="F29867">
        <v>75266</v>
      </c>
    </row>
    <row r="29868" spans="1:8" x14ac:dyDescent="0.2">
      <c r="A29868">
        <v>7.6210690443696102E+17</v>
      </c>
      <c r="B29868" t="s">
        <v>60264</v>
      </c>
      <c r="C29868" t="s">
        <v>60265</v>
      </c>
      <c r="D29868" s="1">
        <v>42589.16920138889</v>
      </c>
      <c r="E29868">
        <v>7376</v>
      </c>
      <c r="F29868">
        <v>17835</v>
      </c>
      <c r="G29868" t="s">
        <v>89</v>
      </c>
    </row>
    <row r="29869" spans="1:8" x14ac:dyDescent="0.2">
      <c r="A29869">
        <v>7.6211091872130995E+17</v>
      </c>
      <c r="B29869" t="s">
        <v>60266</v>
      </c>
      <c r="C29869" t="s">
        <v>60267</v>
      </c>
      <c r="D29869" s="1">
        <v>42589.180289351854</v>
      </c>
      <c r="E29869">
        <v>5264</v>
      </c>
      <c r="F29869">
        <v>17560</v>
      </c>
      <c r="H29869" t="s">
        <v>616</v>
      </c>
    </row>
    <row r="29870" spans="1:8" x14ac:dyDescent="0.2">
      <c r="A29870">
        <v>7.6228453334141696E+17</v>
      </c>
      <c r="B29870" t="s">
        <v>60268</v>
      </c>
      <c r="C29870" t="s">
        <v>60269</v>
      </c>
      <c r="D29870" s="1">
        <v>42589.659363425926</v>
      </c>
      <c r="E29870">
        <v>9152</v>
      </c>
      <c r="F29870">
        <v>28421</v>
      </c>
    </row>
    <row r="29871" spans="1:8" x14ac:dyDescent="0.2">
      <c r="A29871">
        <v>7.6240086985811494E+17</v>
      </c>
      <c r="B29871" t="s">
        <v>60270</v>
      </c>
      <c r="C29871" t="s">
        <v>60271</v>
      </c>
      <c r="D29871" s="1">
        <v>42589.980393518519</v>
      </c>
      <c r="E29871">
        <v>11405</v>
      </c>
      <c r="F29871">
        <v>34726</v>
      </c>
    </row>
    <row r="29872" spans="1:8" x14ac:dyDescent="0.2">
      <c r="A29872">
        <v>7.6242537187455706E+17</v>
      </c>
      <c r="B29872" t="s">
        <v>60272</v>
      </c>
      <c r="C29872" t="s">
        <v>60273</v>
      </c>
      <c r="D29872" s="1">
        <v>42590.048009259262</v>
      </c>
      <c r="E29872">
        <v>6521</v>
      </c>
      <c r="F29872">
        <v>20712</v>
      </c>
    </row>
    <row r="29873" spans="1:8" x14ac:dyDescent="0.2">
      <c r="A29873">
        <v>7.6243965891133798E+17</v>
      </c>
      <c r="B29873" t="s">
        <v>60274</v>
      </c>
      <c r="C29873" t="s">
        <v>60275</v>
      </c>
      <c r="D29873" s="1">
        <v>42590.087430555555</v>
      </c>
      <c r="E29873">
        <v>6817</v>
      </c>
      <c r="F29873">
        <v>16189</v>
      </c>
      <c r="H29873" t="s">
        <v>390</v>
      </c>
    </row>
    <row r="29874" spans="1:8" x14ac:dyDescent="0.2">
      <c r="A29874">
        <v>7.6264159543919002E+17</v>
      </c>
      <c r="B29874" t="s">
        <v>60276</v>
      </c>
      <c r="C29874" t="s">
        <v>60277</v>
      </c>
      <c r="D29874" s="1">
        <v>42590.644675925927</v>
      </c>
      <c r="E29874">
        <v>3488</v>
      </c>
      <c r="F29874">
        <v>11102</v>
      </c>
    </row>
    <row r="29875" spans="1:8" x14ac:dyDescent="0.2">
      <c r="A29875">
        <v>7.6266988257198003E+17</v>
      </c>
      <c r="B29875" t="s">
        <v>60278</v>
      </c>
      <c r="C29875" t="s">
        <v>60279</v>
      </c>
      <c r="D29875" s="1">
        <v>42590.722731481481</v>
      </c>
      <c r="E29875">
        <v>4593</v>
      </c>
      <c r="F29875">
        <v>18082</v>
      </c>
    </row>
    <row r="29876" spans="1:8" x14ac:dyDescent="0.2">
      <c r="A29876">
        <v>7.6277197465749504E+17</v>
      </c>
      <c r="B29876" t="s">
        <v>60280</v>
      </c>
      <c r="C29876" t="s">
        <v>60281</v>
      </c>
      <c r="D29876" s="1">
        <v>42591.00445601852</v>
      </c>
      <c r="E29876">
        <v>3630</v>
      </c>
      <c r="F29876">
        <v>11209</v>
      </c>
    </row>
    <row r="29877" spans="1:8" x14ac:dyDescent="0.2">
      <c r="A29877">
        <v>7.6277346847988902E+17</v>
      </c>
      <c r="B29877" t="s">
        <v>60282</v>
      </c>
      <c r="C29877" t="s">
        <v>60283</v>
      </c>
      <c r="D29877" s="1">
        <v>42591.008576388886</v>
      </c>
      <c r="E29877">
        <v>3056</v>
      </c>
      <c r="F29877">
        <v>10266</v>
      </c>
    </row>
    <row r="29878" spans="1:8" x14ac:dyDescent="0.2">
      <c r="A29878">
        <v>7.6277432158036698E+17</v>
      </c>
      <c r="B29878" t="s">
        <v>60284</v>
      </c>
      <c r="C29878" t="s">
        <v>60285</v>
      </c>
      <c r="D29878" s="1">
        <v>42591.010925925926</v>
      </c>
      <c r="E29878">
        <v>3825</v>
      </c>
      <c r="F29878">
        <v>11381</v>
      </c>
      <c r="G29878" t="s">
        <v>89</v>
      </c>
      <c r="H29878" t="s">
        <v>390</v>
      </c>
    </row>
    <row r="29879" spans="1:8" x14ac:dyDescent="0.2">
      <c r="A29879">
        <v>7.6277552575651405E+17</v>
      </c>
      <c r="B29879" t="s">
        <v>60286</v>
      </c>
      <c r="C29879" t="s">
        <v>60287</v>
      </c>
      <c r="D29879" s="1">
        <v>42591.014247685183</v>
      </c>
      <c r="E29879">
        <v>3940</v>
      </c>
      <c r="F29879">
        <v>11545</v>
      </c>
      <c r="G29879" t="s">
        <v>89</v>
      </c>
    </row>
    <row r="29880" spans="1:8" x14ac:dyDescent="0.2">
      <c r="A29880">
        <v>7.6277644068109504E+17</v>
      </c>
      <c r="B29880" t="s">
        <v>60288</v>
      </c>
      <c r="C29880" t="s">
        <v>60289</v>
      </c>
      <c r="D29880" s="1">
        <v>42591.016770833332</v>
      </c>
      <c r="E29880">
        <v>5242</v>
      </c>
      <c r="F29880">
        <v>13286</v>
      </c>
    </row>
    <row r="29881" spans="1:8" x14ac:dyDescent="0.2">
      <c r="A29881">
        <v>7.6277716647602496E+17</v>
      </c>
      <c r="B29881" t="s">
        <v>60290</v>
      </c>
      <c r="C29881" t="s">
        <v>60291</v>
      </c>
      <c r="D29881" s="1">
        <v>42591.018773148149</v>
      </c>
      <c r="E29881">
        <v>5219</v>
      </c>
      <c r="F29881">
        <v>14077</v>
      </c>
    </row>
    <row r="29882" spans="1:8" x14ac:dyDescent="0.2">
      <c r="A29882">
        <v>7.6278141877879104E+17</v>
      </c>
      <c r="B29882" t="s">
        <v>60292</v>
      </c>
      <c r="C29882" t="s">
        <v>60293</v>
      </c>
      <c r="D29882" s="1">
        <v>42591.030509259261</v>
      </c>
      <c r="E29882">
        <v>7622</v>
      </c>
      <c r="F29882">
        <v>21603</v>
      </c>
    </row>
    <row r="29883" spans="1:8" x14ac:dyDescent="0.2">
      <c r="A29883">
        <v>7.6278182654903002E+17</v>
      </c>
      <c r="B29883" t="s">
        <v>60294</v>
      </c>
      <c r="C29883" t="s">
        <v>60295</v>
      </c>
      <c r="D29883" s="1">
        <v>42591.031631944446</v>
      </c>
      <c r="E29883">
        <v>11158</v>
      </c>
      <c r="F29883">
        <v>28517</v>
      </c>
    </row>
    <row r="29884" spans="1:8" x14ac:dyDescent="0.2">
      <c r="A29884">
        <v>7.6279016773203494E+17</v>
      </c>
      <c r="B29884" t="s">
        <v>60296</v>
      </c>
      <c r="C29884" t="s">
        <v>60297</v>
      </c>
      <c r="D29884" s="1">
        <v>42591.054652777777</v>
      </c>
      <c r="E29884">
        <v>6635</v>
      </c>
      <c r="F29884">
        <v>14719</v>
      </c>
    </row>
    <row r="29885" spans="1:8" x14ac:dyDescent="0.2">
      <c r="A29885">
        <v>7.6284212690001498E+17</v>
      </c>
      <c r="B29885" t="s">
        <v>60298</v>
      </c>
      <c r="C29885" t="s">
        <v>60299</v>
      </c>
      <c r="D29885" s="1">
        <v>42591.19803240741</v>
      </c>
      <c r="E29885">
        <v>4846</v>
      </c>
      <c r="F29885">
        <v>22067</v>
      </c>
    </row>
    <row r="29886" spans="1:8" x14ac:dyDescent="0.2">
      <c r="A29886">
        <v>7.6297488927595302E+17</v>
      </c>
      <c r="B29886" t="s">
        <v>60300</v>
      </c>
      <c r="C29886" t="s">
        <v>60301</v>
      </c>
      <c r="D29886" s="1">
        <v>42591.564386574071</v>
      </c>
      <c r="E29886">
        <v>1862</v>
      </c>
      <c r="F29886">
        <v>9802</v>
      </c>
      <c r="G29886" t="s">
        <v>89</v>
      </c>
    </row>
    <row r="29887" spans="1:8" x14ac:dyDescent="0.2">
      <c r="A29887">
        <v>7.62981606755856E+17</v>
      </c>
      <c r="B29887" t="s">
        <v>60302</v>
      </c>
      <c r="C29887" t="s">
        <v>60303</v>
      </c>
      <c r="D29887" s="1">
        <v>42591.582928240743</v>
      </c>
      <c r="E29887">
        <v>13944</v>
      </c>
      <c r="F29887">
        <v>39983</v>
      </c>
    </row>
    <row r="29888" spans="1:8" x14ac:dyDescent="0.2">
      <c r="A29888">
        <v>7.6298214278367603E+17</v>
      </c>
      <c r="B29888" t="s">
        <v>60304</v>
      </c>
      <c r="C29888" t="s">
        <v>60305</v>
      </c>
      <c r="D29888" s="1">
        <v>42591.584409722222</v>
      </c>
      <c r="E29888">
        <v>3265</v>
      </c>
      <c r="F29888">
        <v>11892</v>
      </c>
      <c r="G29888" t="s">
        <v>576</v>
      </c>
    </row>
    <row r="29889" spans="1:8" x14ac:dyDescent="0.2">
      <c r="A29889">
        <v>7.6298236085390502E+17</v>
      </c>
      <c r="B29889" t="s">
        <v>60306</v>
      </c>
      <c r="C29889" t="s">
        <v>60307</v>
      </c>
      <c r="D29889" s="1">
        <v>42591.585011574076</v>
      </c>
      <c r="E29889">
        <v>4699</v>
      </c>
      <c r="F29889">
        <v>15328</v>
      </c>
      <c r="G29889" t="s">
        <v>215</v>
      </c>
      <c r="H29889" t="s">
        <v>616</v>
      </c>
    </row>
    <row r="29890" spans="1:8" x14ac:dyDescent="0.2">
      <c r="A29890">
        <v>7.6311957130999795E+17</v>
      </c>
      <c r="B29890" t="s">
        <v>60308</v>
      </c>
      <c r="C29890" t="s">
        <v>60309</v>
      </c>
      <c r="D29890" s="1">
        <v>42591.963634259257</v>
      </c>
      <c r="E29890">
        <v>6735</v>
      </c>
      <c r="F29890">
        <v>22206</v>
      </c>
      <c r="H29890" t="s">
        <v>390</v>
      </c>
    </row>
    <row r="29891" spans="1:8" x14ac:dyDescent="0.2">
      <c r="A29891">
        <v>7.6316734540578406E+17</v>
      </c>
      <c r="B29891" t="s">
        <v>60310</v>
      </c>
      <c r="C29891" t="s">
        <v>60311</v>
      </c>
      <c r="D29891" s="1">
        <v>42592.095462962963</v>
      </c>
      <c r="E29891">
        <v>2975</v>
      </c>
      <c r="F29891">
        <v>10537</v>
      </c>
      <c r="G29891" t="s">
        <v>89</v>
      </c>
      <c r="H29891" t="s">
        <v>390</v>
      </c>
    </row>
    <row r="29892" spans="1:8" x14ac:dyDescent="0.2">
      <c r="A29892">
        <v>7.6316767197423206E+17</v>
      </c>
      <c r="B29892" t="s">
        <v>60312</v>
      </c>
      <c r="C29892" t="s">
        <v>60313</v>
      </c>
      <c r="D29892" s="1">
        <v>42592.096365740741</v>
      </c>
      <c r="E29892">
        <v>5845</v>
      </c>
      <c r="F29892">
        <v>16227</v>
      </c>
      <c r="G29892" t="s">
        <v>89</v>
      </c>
      <c r="H29892" t="s">
        <v>390</v>
      </c>
    </row>
    <row r="29893" spans="1:8" x14ac:dyDescent="0.2">
      <c r="A29893">
        <v>7.6318097858822106E+17</v>
      </c>
      <c r="B29893" t="s">
        <v>60314</v>
      </c>
      <c r="C29893" t="s">
        <v>60315</v>
      </c>
      <c r="D29893" s="1">
        <v>42592.133090277777</v>
      </c>
      <c r="E29893">
        <v>17885</v>
      </c>
      <c r="F29893">
        <v>44745</v>
      </c>
    </row>
    <row r="29894" spans="1:8" x14ac:dyDescent="0.2">
      <c r="A29894">
        <v>7.6319848392701094E+17</v>
      </c>
      <c r="B29894" t="s">
        <v>60316</v>
      </c>
      <c r="C29894" t="s">
        <v>60317</v>
      </c>
      <c r="D29894" s="1">
        <v>42592.181388888886</v>
      </c>
      <c r="E29894">
        <v>12560</v>
      </c>
      <c r="F29894">
        <v>32220</v>
      </c>
    </row>
    <row r="29895" spans="1:8" x14ac:dyDescent="0.2">
      <c r="A29895">
        <v>7.6338528829505498E+17</v>
      </c>
      <c r="B29895" t="s">
        <v>60318</v>
      </c>
      <c r="C29895" t="s">
        <v>60319</v>
      </c>
      <c r="D29895" s="1">
        <v>42592.696875000001</v>
      </c>
      <c r="E29895">
        <v>6619</v>
      </c>
      <c r="F29895">
        <v>15523</v>
      </c>
      <c r="G29895" t="s">
        <v>89</v>
      </c>
    </row>
    <row r="29896" spans="1:8" x14ac:dyDescent="0.2">
      <c r="A29896">
        <v>7.6339145911031296E+17</v>
      </c>
      <c r="B29896" t="s">
        <v>60320</v>
      </c>
      <c r="C29896" t="s">
        <v>60321</v>
      </c>
      <c r="D29896" s="1">
        <v>42592.713900462964</v>
      </c>
      <c r="E29896">
        <v>8355</v>
      </c>
      <c r="F29896">
        <v>25776</v>
      </c>
      <c r="G29896" t="s">
        <v>215</v>
      </c>
    </row>
    <row r="29897" spans="1:8" x14ac:dyDescent="0.2">
      <c r="A29897">
        <v>7.6339863081231104E+17</v>
      </c>
      <c r="B29897" t="s">
        <v>60322</v>
      </c>
      <c r="C29897" t="s">
        <v>60323</v>
      </c>
      <c r="D29897" s="1">
        <v>42592.73369212963</v>
      </c>
      <c r="E29897">
        <v>5650</v>
      </c>
      <c r="F29897">
        <v>18324</v>
      </c>
      <c r="H29897" t="s">
        <v>390</v>
      </c>
    </row>
    <row r="29898" spans="1:8" x14ac:dyDescent="0.2">
      <c r="A29898">
        <v>7.6343056872178406E+17</v>
      </c>
      <c r="B29898" t="s">
        <v>60324</v>
      </c>
      <c r="C29898" t="s">
        <v>60325</v>
      </c>
      <c r="D29898" s="1">
        <v>42592.821828703702</v>
      </c>
      <c r="E29898">
        <v>9163</v>
      </c>
      <c r="F29898">
        <v>27436</v>
      </c>
      <c r="H29898" t="s">
        <v>390</v>
      </c>
    </row>
    <row r="29899" spans="1:8" x14ac:dyDescent="0.2">
      <c r="A29899">
        <v>7.6343345289301094E+17</v>
      </c>
      <c r="B29899" t="s">
        <v>60326</v>
      </c>
      <c r="C29899" t="s">
        <v>60327</v>
      </c>
      <c r="D29899" s="1">
        <v>42592.829780092594</v>
      </c>
      <c r="E29899">
        <v>4533</v>
      </c>
      <c r="F29899">
        <v>15247</v>
      </c>
      <c r="G29899" t="s">
        <v>89</v>
      </c>
    </row>
    <row r="29900" spans="1:8" x14ac:dyDescent="0.2">
      <c r="A29900">
        <v>7.6347449118381594E+17</v>
      </c>
      <c r="B29900" t="s">
        <v>60328</v>
      </c>
      <c r="C29900" t="s">
        <v>60329</v>
      </c>
      <c r="D29900" s="1">
        <v>42592.943032407406</v>
      </c>
      <c r="E29900">
        <v>6422</v>
      </c>
      <c r="F29900">
        <v>18479</v>
      </c>
      <c r="H29900" t="s">
        <v>390</v>
      </c>
    </row>
    <row r="29901" spans="1:8" x14ac:dyDescent="0.2">
      <c r="A29901">
        <v>7.6347740890950003E+17</v>
      </c>
      <c r="B29901" t="s">
        <v>60330</v>
      </c>
      <c r="C29901" t="s">
        <v>60331</v>
      </c>
      <c r="D29901" s="1">
        <v>42592.95107638889</v>
      </c>
      <c r="E29901">
        <v>6033</v>
      </c>
      <c r="F29901">
        <v>17515</v>
      </c>
      <c r="G29901" t="s">
        <v>89</v>
      </c>
    </row>
    <row r="29902" spans="1:8" x14ac:dyDescent="0.2">
      <c r="A29902">
        <v>7.6348180225424896E+17</v>
      </c>
      <c r="B29902" t="s">
        <v>60332</v>
      </c>
      <c r="C29902" t="s">
        <v>60333</v>
      </c>
      <c r="D29902" s="1">
        <v>42592.963206018518</v>
      </c>
      <c r="E29902">
        <v>4299</v>
      </c>
      <c r="F29902">
        <v>13233</v>
      </c>
      <c r="H29902" t="s">
        <v>390</v>
      </c>
    </row>
    <row r="29903" spans="1:8" x14ac:dyDescent="0.2">
      <c r="A29903">
        <v>7.6351648986552294E+17</v>
      </c>
      <c r="B29903" t="s">
        <v>60334</v>
      </c>
      <c r="C29903" t="s">
        <v>60335</v>
      </c>
      <c r="D29903" s="1">
        <v>42593.058923611112</v>
      </c>
      <c r="E29903">
        <v>7552</v>
      </c>
      <c r="F29903">
        <v>18974</v>
      </c>
      <c r="H29903" t="s">
        <v>390</v>
      </c>
    </row>
    <row r="29904" spans="1:8" x14ac:dyDescent="0.2">
      <c r="A29904">
        <v>7.6351944457637005E+17</v>
      </c>
      <c r="B29904" t="s">
        <v>60336</v>
      </c>
      <c r="C29904" t="s">
        <v>60337</v>
      </c>
      <c r="D29904" s="1">
        <v>42593.067071759258</v>
      </c>
      <c r="E29904">
        <v>5006</v>
      </c>
      <c r="F29904">
        <v>17626</v>
      </c>
      <c r="G29904" t="s">
        <v>89</v>
      </c>
    </row>
    <row r="29905" spans="1:8" x14ac:dyDescent="0.2">
      <c r="A29905">
        <v>7.6351986140653094E+17</v>
      </c>
      <c r="B29905" t="s">
        <v>60338</v>
      </c>
      <c r="C29905" t="s">
        <v>60339</v>
      </c>
      <c r="D29905" s="1">
        <v>42593.068229166667</v>
      </c>
      <c r="E29905">
        <v>17591</v>
      </c>
      <c r="F29905">
        <v>38782</v>
      </c>
      <c r="G29905" t="s">
        <v>89</v>
      </c>
    </row>
    <row r="29906" spans="1:8" x14ac:dyDescent="0.2">
      <c r="A29906">
        <v>7.6355732729543795E+17</v>
      </c>
      <c r="B29906" t="s">
        <v>60340</v>
      </c>
      <c r="C29906" t="s">
        <v>60341</v>
      </c>
      <c r="D29906" s="1">
        <v>42593.1716087963</v>
      </c>
      <c r="E29906">
        <v>6948</v>
      </c>
      <c r="F29906">
        <v>28801</v>
      </c>
    </row>
    <row r="29907" spans="1:8" x14ac:dyDescent="0.2">
      <c r="A29907">
        <v>7.6355855983359104E+17</v>
      </c>
      <c r="B29907" t="s">
        <v>60342</v>
      </c>
      <c r="C29907" t="s">
        <v>60343</v>
      </c>
      <c r="D29907" s="1">
        <v>42593.175011574072</v>
      </c>
      <c r="E29907">
        <v>5941</v>
      </c>
      <c r="F29907">
        <v>19332</v>
      </c>
      <c r="H29907" t="s">
        <v>390</v>
      </c>
    </row>
    <row r="29908" spans="1:8" x14ac:dyDescent="0.2">
      <c r="A29908">
        <v>7.6374067201273805E+17</v>
      </c>
      <c r="B29908" t="s">
        <v>60344</v>
      </c>
      <c r="C29908" t="s">
        <v>60345</v>
      </c>
      <c r="D29908" s="1">
        <v>42593.677546296298</v>
      </c>
      <c r="E29908">
        <v>9207</v>
      </c>
      <c r="F29908">
        <v>25738</v>
      </c>
      <c r="G29908" t="s">
        <v>89</v>
      </c>
    </row>
    <row r="29909" spans="1:8" x14ac:dyDescent="0.2">
      <c r="A29909">
        <v>7.6385790249083597E+17</v>
      </c>
      <c r="B29909" t="s">
        <v>60346</v>
      </c>
      <c r="C29909" t="s">
        <v>60347</v>
      </c>
      <c r="D29909" s="1">
        <v>42594.00104166667</v>
      </c>
      <c r="E29909">
        <v>3457</v>
      </c>
      <c r="F29909">
        <v>13724</v>
      </c>
      <c r="G29909" t="s">
        <v>89</v>
      </c>
    </row>
    <row r="29910" spans="1:8" x14ac:dyDescent="0.2">
      <c r="A29910">
        <v>7.6394791618452198E+17</v>
      </c>
      <c r="B29910" t="s">
        <v>60348</v>
      </c>
      <c r="C29910" t="s">
        <v>60349</v>
      </c>
      <c r="D29910" s="1">
        <v>42594.249432870369</v>
      </c>
      <c r="E29910">
        <v>5479</v>
      </c>
      <c r="F29910">
        <v>13336</v>
      </c>
      <c r="G29910" t="s">
        <v>215</v>
      </c>
    </row>
    <row r="29911" spans="1:8" x14ac:dyDescent="0.2">
      <c r="A29911">
        <v>7.6394972383311795E+17</v>
      </c>
      <c r="B29911" t="s">
        <v>60350</v>
      </c>
      <c r="C29911" t="s">
        <v>60351</v>
      </c>
      <c r="D29911" s="1">
        <v>42594.254421296297</v>
      </c>
      <c r="E29911">
        <v>9991</v>
      </c>
      <c r="F29911">
        <v>23269</v>
      </c>
      <c r="G29911" t="s">
        <v>215</v>
      </c>
    </row>
    <row r="29912" spans="1:8" x14ac:dyDescent="0.2">
      <c r="A29912">
        <v>7.6395074275543398E+17</v>
      </c>
      <c r="B29912" t="s">
        <v>60352</v>
      </c>
      <c r="C29912" t="s">
        <v>60353</v>
      </c>
      <c r="D29912" s="1">
        <v>42594.257233796299</v>
      </c>
      <c r="E29912">
        <v>5799</v>
      </c>
      <c r="F29912">
        <v>18065</v>
      </c>
      <c r="G29912" t="s">
        <v>487</v>
      </c>
    </row>
    <row r="29913" spans="1:8" x14ac:dyDescent="0.2">
      <c r="A29913">
        <v>7.6404534533239603E+17</v>
      </c>
      <c r="B29913" t="s">
        <v>60354</v>
      </c>
      <c r="C29913" t="s">
        <v>60355</v>
      </c>
      <c r="D29913" s="1">
        <v>42594.518287037034</v>
      </c>
      <c r="E29913">
        <v>6768</v>
      </c>
      <c r="F29913">
        <v>21068</v>
      </c>
      <c r="G29913" t="s">
        <v>89</v>
      </c>
    </row>
    <row r="29914" spans="1:8" x14ac:dyDescent="0.2">
      <c r="A29914">
        <v>7.6405320839418202E+17</v>
      </c>
      <c r="B29914" t="s">
        <v>60356</v>
      </c>
      <c r="C29914" t="s">
        <v>60357</v>
      </c>
      <c r="D29914" s="1">
        <v>42594.539976851855</v>
      </c>
      <c r="E29914">
        <v>2584</v>
      </c>
      <c r="F29914">
        <v>10449</v>
      </c>
      <c r="G29914" t="s">
        <v>215</v>
      </c>
    </row>
    <row r="29915" spans="1:8" x14ac:dyDescent="0.2">
      <c r="A29915">
        <v>7.6405579395183398E+17</v>
      </c>
      <c r="B29915" t="s">
        <v>60358</v>
      </c>
      <c r="C29915" t="s">
        <v>60359</v>
      </c>
      <c r="D29915" s="1">
        <v>42594.547118055554</v>
      </c>
      <c r="E29915">
        <v>8640</v>
      </c>
      <c r="F29915">
        <v>28225</v>
      </c>
    </row>
    <row r="29916" spans="1:8" x14ac:dyDescent="0.2">
      <c r="A29916">
        <v>7.6406482100005606E+17</v>
      </c>
      <c r="B29916" t="s">
        <v>60360</v>
      </c>
      <c r="C29916" t="s">
        <v>60361</v>
      </c>
      <c r="D29916" s="1">
        <v>42594.572025462963</v>
      </c>
      <c r="E29916">
        <v>11507</v>
      </c>
      <c r="F29916">
        <v>35277</v>
      </c>
    </row>
    <row r="29917" spans="1:8" x14ac:dyDescent="0.2">
      <c r="A29917">
        <v>7.6408429470469696E+17</v>
      </c>
      <c r="B29917" t="s">
        <v>60362</v>
      </c>
      <c r="C29917" t="s">
        <v>60363</v>
      </c>
      <c r="D29917" s="1">
        <v>42594.625763888886</v>
      </c>
      <c r="E29917">
        <v>12847</v>
      </c>
      <c r="F29917">
        <v>33676</v>
      </c>
    </row>
    <row r="29918" spans="1:8" x14ac:dyDescent="0.2">
      <c r="A29918">
        <v>7.6415360676541197E+17</v>
      </c>
      <c r="B29918" t="s">
        <v>60364</v>
      </c>
      <c r="C29918" t="s">
        <v>60365</v>
      </c>
      <c r="D29918" s="1">
        <v>42594.817025462966</v>
      </c>
      <c r="E29918">
        <v>6493</v>
      </c>
      <c r="F29918">
        <v>20634</v>
      </c>
      <c r="H29918" t="s">
        <v>390</v>
      </c>
    </row>
    <row r="29919" spans="1:8" x14ac:dyDescent="0.2">
      <c r="A29919">
        <v>7.6418676852241997E+17</v>
      </c>
      <c r="B29919" t="s">
        <v>60366</v>
      </c>
      <c r="C29919" t="s">
        <v>60367</v>
      </c>
      <c r="D29919" s="1">
        <v>42594.908541666664</v>
      </c>
      <c r="E29919">
        <v>6582</v>
      </c>
      <c r="F29919">
        <v>20155</v>
      </c>
      <c r="H29919" t="s">
        <v>390</v>
      </c>
    </row>
    <row r="29920" spans="1:8" x14ac:dyDescent="0.2">
      <c r="A29920">
        <v>7.6425455182219597E+17</v>
      </c>
      <c r="B29920" t="s">
        <v>60368</v>
      </c>
      <c r="C29920" t="s">
        <v>60369</v>
      </c>
      <c r="D29920" s="1">
        <v>42595.095578703702</v>
      </c>
      <c r="E29920">
        <v>3541</v>
      </c>
      <c r="F29920">
        <v>14049</v>
      </c>
      <c r="G29920" t="s">
        <v>215</v>
      </c>
    </row>
    <row r="29921" spans="1:8" x14ac:dyDescent="0.2">
      <c r="A29921">
        <v>7.6452929590152806E+17</v>
      </c>
      <c r="B29921" t="s">
        <v>60370</v>
      </c>
      <c r="C29921" t="s">
        <v>60371</v>
      </c>
      <c r="D29921" s="1">
        <v>42595.853738425925</v>
      </c>
      <c r="E29921">
        <v>7826</v>
      </c>
      <c r="F29921">
        <v>24808</v>
      </c>
      <c r="G29921" t="s">
        <v>89</v>
      </c>
    </row>
    <row r="29922" spans="1:8" x14ac:dyDescent="0.2">
      <c r="A29922">
        <v>7.6453182716818598E+17</v>
      </c>
      <c r="B29922" t="s">
        <v>60372</v>
      </c>
      <c r="C29922" t="s">
        <v>60373</v>
      </c>
      <c r="D29922" s="1">
        <v>42595.860717592594</v>
      </c>
      <c r="E29922">
        <v>10066</v>
      </c>
      <c r="F29922">
        <v>38263</v>
      </c>
    </row>
    <row r="29923" spans="1:8" x14ac:dyDescent="0.2">
      <c r="A29923">
        <v>7.6454691468368205E+17</v>
      </c>
      <c r="B29923" t="s">
        <v>60374</v>
      </c>
      <c r="C29923" t="s">
        <v>60375</v>
      </c>
      <c r="D29923" s="1">
        <v>42595.902349537035</v>
      </c>
      <c r="E29923">
        <v>4556</v>
      </c>
      <c r="F29923">
        <v>16307</v>
      </c>
      <c r="G29923" t="s">
        <v>89</v>
      </c>
      <c r="H29923" t="s">
        <v>390</v>
      </c>
    </row>
    <row r="29924" spans="1:8" x14ac:dyDescent="0.2">
      <c r="A29924">
        <v>7.6455276417748096E+17</v>
      </c>
      <c r="B29924" t="s">
        <v>60376</v>
      </c>
      <c r="C29924" t="s">
        <v>60377</v>
      </c>
      <c r="D29924" s="1">
        <v>42595.918495370373</v>
      </c>
      <c r="E29924">
        <v>10582</v>
      </c>
      <c r="F29924">
        <v>27973</v>
      </c>
    </row>
    <row r="29925" spans="1:8" x14ac:dyDescent="0.2">
      <c r="A29925">
        <v>7.6455308820421402E+17</v>
      </c>
      <c r="B29925" t="s">
        <v>60378</v>
      </c>
      <c r="C29925" t="s">
        <v>60379</v>
      </c>
      <c r="D29925" s="1">
        <v>42595.919386574074</v>
      </c>
      <c r="E29925">
        <v>4296</v>
      </c>
      <c r="F29925">
        <v>15352</v>
      </c>
      <c r="G29925" t="s">
        <v>215</v>
      </c>
    </row>
    <row r="29926" spans="1:8" x14ac:dyDescent="0.2">
      <c r="A29926">
        <v>7.6455377187989901E+17</v>
      </c>
      <c r="B29926" t="s">
        <v>60380</v>
      </c>
      <c r="C29926" t="s">
        <v>60381</v>
      </c>
      <c r="D29926" s="1">
        <v>42595.921273148146</v>
      </c>
      <c r="E29926">
        <v>3962</v>
      </c>
      <c r="F29926">
        <v>15118</v>
      </c>
      <c r="G29926" t="s">
        <v>89</v>
      </c>
    </row>
    <row r="29927" spans="1:8" x14ac:dyDescent="0.2">
      <c r="A29927">
        <v>7.6455412132420403E+17</v>
      </c>
      <c r="B29927" t="s">
        <v>60382</v>
      </c>
      <c r="C29927" t="s">
        <v>60383</v>
      </c>
      <c r="D29927" s="1">
        <v>42595.922233796293</v>
      </c>
      <c r="E29927">
        <v>4248</v>
      </c>
      <c r="F29927">
        <v>15637</v>
      </c>
      <c r="G29927" t="e">
        <f>zulu_out</f>
        <v>#NAME?</v>
      </c>
      <c r="H29927" t="s">
        <v>616</v>
      </c>
    </row>
    <row r="29928" spans="1:8" x14ac:dyDescent="0.2">
      <c r="A29928">
        <v>7.6479993332514406E+17</v>
      </c>
      <c r="B29928" t="s">
        <v>60384</v>
      </c>
      <c r="C29928" t="s">
        <v>60385</v>
      </c>
      <c r="D29928" s="1">
        <v>42596.600555555553</v>
      </c>
      <c r="E29928">
        <v>7918</v>
      </c>
      <c r="F29928">
        <v>24218</v>
      </c>
      <c r="G29928" t="s">
        <v>89</v>
      </c>
    </row>
    <row r="29929" spans="1:8" x14ac:dyDescent="0.2">
      <c r="A29929">
        <v>7.64801590415024E+17</v>
      </c>
      <c r="B29929" t="s">
        <v>60386</v>
      </c>
      <c r="C29929" t="s">
        <v>60387</v>
      </c>
      <c r="D29929" s="1">
        <v>42596.605127314811</v>
      </c>
      <c r="E29929">
        <v>6563</v>
      </c>
      <c r="F29929">
        <v>21181</v>
      </c>
      <c r="G29929" t="s">
        <v>89</v>
      </c>
    </row>
    <row r="29930" spans="1:8" x14ac:dyDescent="0.2">
      <c r="A29930">
        <v>7.6480315969283597E+17</v>
      </c>
      <c r="B29930" t="s">
        <v>60388</v>
      </c>
      <c r="C29930" t="s">
        <v>60389</v>
      </c>
      <c r="D29930" s="1">
        <v>42596.609456018516</v>
      </c>
      <c r="E29930">
        <v>13999</v>
      </c>
      <c r="F29930">
        <v>42758</v>
      </c>
    </row>
    <row r="29931" spans="1:8" x14ac:dyDescent="0.2">
      <c r="A29931">
        <v>7.64805340823248E+17</v>
      </c>
      <c r="B29931" t="s">
        <v>60390</v>
      </c>
      <c r="C29931" t="s">
        <v>60391</v>
      </c>
      <c r="D29931" s="1">
        <v>42596.615474537037</v>
      </c>
      <c r="E29931">
        <v>10657</v>
      </c>
      <c r="F29931">
        <v>34293</v>
      </c>
    </row>
    <row r="29932" spans="1:8" x14ac:dyDescent="0.2">
      <c r="A29932">
        <v>7.6486688751157197E+17</v>
      </c>
      <c r="B29932" t="s">
        <v>60392</v>
      </c>
      <c r="C29932" t="s">
        <v>60393</v>
      </c>
      <c r="D29932" s="1">
        <v>42596.785312499997</v>
      </c>
      <c r="E29932">
        <v>11489</v>
      </c>
      <c r="F29932">
        <v>33426</v>
      </c>
    </row>
    <row r="29933" spans="1:8" x14ac:dyDescent="0.2">
      <c r="A29933">
        <v>7.6486796384548403E+17</v>
      </c>
      <c r="B29933" t="s">
        <v>60394</v>
      </c>
      <c r="C29933" t="s">
        <v>60395</v>
      </c>
      <c r="D29933" s="1">
        <v>42596.788275462961</v>
      </c>
      <c r="E29933">
        <v>15279</v>
      </c>
      <c r="F29933">
        <v>45149</v>
      </c>
    </row>
    <row r="29934" spans="1:8" x14ac:dyDescent="0.2">
      <c r="A29934">
        <v>7.6487078563479898E+17</v>
      </c>
      <c r="B29934" t="s">
        <v>60396</v>
      </c>
      <c r="C29934" t="s">
        <v>60397</v>
      </c>
      <c r="D29934" s="1">
        <v>42596.796064814815</v>
      </c>
      <c r="E29934">
        <v>14740</v>
      </c>
      <c r="F29934">
        <v>42294</v>
      </c>
    </row>
    <row r="29935" spans="1:8" x14ac:dyDescent="0.2">
      <c r="A29935">
        <v>7.6497428693116902E+17</v>
      </c>
      <c r="B29935" t="s">
        <v>60398</v>
      </c>
      <c r="C29935" t="s">
        <v>60399</v>
      </c>
      <c r="D29935" s="1">
        <v>42597.081678240742</v>
      </c>
      <c r="E29935">
        <v>10752</v>
      </c>
      <c r="F29935">
        <v>35374</v>
      </c>
    </row>
    <row r="29936" spans="1:8" x14ac:dyDescent="0.2">
      <c r="A29936">
        <v>7.6497682891423706E+17</v>
      </c>
      <c r="B29936" t="s">
        <v>60400</v>
      </c>
      <c r="C29936" t="s">
        <v>60401</v>
      </c>
      <c r="D29936" s="1">
        <v>42597.088692129626</v>
      </c>
      <c r="E29936">
        <v>10633</v>
      </c>
      <c r="F29936">
        <v>31649</v>
      </c>
    </row>
    <row r="29937" spans="1:8" x14ac:dyDescent="0.2">
      <c r="A29937">
        <v>7.6499865059868595E+17</v>
      </c>
      <c r="B29937" t="s">
        <v>60402</v>
      </c>
      <c r="C29937" t="s">
        <v>60403</v>
      </c>
      <c r="D29937" s="1">
        <v>42597.148900462962</v>
      </c>
      <c r="E29937">
        <v>12903</v>
      </c>
      <c r="F29937">
        <v>40633</v>
      </c>
    </row>
    <row r="29938" spans="1:8" x14ac:dyDescent="0.2">
      <c r="A29938">
        <v>7.6526911497372006E+17</v>
      </c>
      <c r="B29938" t="s">
        <v>60404</v>
      </c>
      <c r="C29938" t="s">
        <v>60405</v>
      </c>
      <c r="D29938" s="1">
        <v>42597.895243055558</v>
      </c>
      <c r="E29938">
        <v>4643</v>
      </c>
      <c r="F29938">
        <v>12552</v>
      </c>
      <c r="H29938" t="s">
        <v>390</v>
      </c>
    </row>
    <row r="29939" spans="1:8" x14ac:dyDescent="0.2">
      <c r="A29939">
        <v>7.6528349088778995E+17</v>
      </c>
      <c r="B29939" t="s">
        <v>60406</v>
      </c>
      <c r="C29939" t="s">
        <v>60407</v>
      </c>
      <c r="D29939" s="1">
        <v>42597.934918981482</v>
      </c>
      <c r="E29939">
        <v>11373</v>
      </c>
      <c r="F29939">
        <v>19292</v>
      </c>
    </row>
    <row r="29940" spans="1:8" x14ac:dyDescent="0.2">
      <c r="A29940">
        <v>7.6528405193892595E+17</v>
      </c>
      <c r="B29940" t="s">
        <v>60408</v>
      </c>
      <c r="C29940" t="s">
        <v>60409</v>
      </c>
      <c r="D29940" s="1">
        <v>42597.93645833333</v>
      </c>
      <c r="E29940">
        <v>9173</v>
      </c>
      <c r="F29940">
        <v>18341</v>
      </c>
      <c r="H29940" t="s">
        <v>390</v>
      </c>
    </row>
    <row r="29941" spans="1:8" x14ac:dyDescent="0.2">
      <c r="A29941">
        <v>7.6562397223494797E+17</v>
      </c>
      <c r="B29941" t="s">
        <v>60410</v>
      </c>
      <c r="C29941" t="s">
        <v>60411</v>
      </c>
      <c r="D29941" s="1">
        <v>42598.874467592592</v>
      </c>
      <c r="E29941">
        <v>8468</v>
      </c>
      <c r="F29941">
        <v>18396</v>
      </c>
      <c r="H29941" t="s">
        <v>390</v>
      </c>
    </row>
    <row r="29942" spans="1:8" x14ac:dyDescent="0.2">
      <c r="A29942">
        <v>7.6562993981102003E+17</v>
      </c>
      <c r="B29942" t="s">
        <v>60412</v>
      </c>
      <c r="C29942" t="s">
        <v>60413</v>
      </c>
      <c r="D29942" s="1">
        <v>42598.8909375</v>
      </c>
      <c r="E29942">
        <v>5941</v>
      </c>
      <c r="F29942">
        <v>14751</v>
      </c>
    </row>
    <row r="29943" spans="1:8" x14ac:dyDescent="0.2">
      <c r="A29943">
        <v>7.6567926708668403E+17</v>
      </c>
      <c r="B29943" t="s">
        <v>60414</v>
      </c>
      <c r="C29943" t="s">
        <v>60415</v>
      </c>
      <c r="D29943" s="1">
        <v>42599.027048611111</v>
      </c>
      <c r="E29943">
        <v>6485</v>
      </c>
      <c r="F29943">
        <v>15789</v>
      </c>
    </row>
    <row r="29944" spans="1:8" x14ac:dyDescent="0.2">
      <c r="A29944">
        <v>7.6568891593204506E+17</v>
      </c>
      <c r="B29944" t="s">
        <v>60416</v>
      </c>
      <c r="C29944" t="s">
        <v>60417</v>
      </c>
      <c r="D29944" s="1">
        <v>42599.053680555553</v>
      </c>
      <c r="E29944">
        <v>4978</v>
      </c>
      <c r="F29944">
        <v>14685</v>
      </c>
    </row>
    <row r="29945" spans="1:8" x14ac:dyDescent="0.2">
      <c r="A29945">
        <v>7.6572690992585101E+17</v>
      </c>
      <c r="B29945" t="s">
        <v>60418</v>
      </c>
      <c r="C29945" t="s">
        <v>60419</v>
      </c>
      <c r="D29945" s="1">
        <v>42599.158518518518</v>
      </c>
      <c r="E29945">
        <v>3514</v>
      </c>
      <c r="F29945">
        <v>13968</v>
      </c>
      <c r="G29945" t="s">
        <v>89</v>
      </c>
      <c r="H29945" t="s">
        <v>390</v>
      </c>
    </row>
    <row r="29946" spans="1:8" x14ac:dyDescent="0.2">
      <c r="A29946">
        <v>7.6576560374339098E+17</v>
      </c>
      <c r="B29946" t="s">
        <v>60420</v>
      </c>
      <c r="C29946" t="s">
        <v>60421</v>
      </c>
      <c r="D29946" s="1">
        <v>42599.265289351853</v>
      </c>
      <c r="E29946">
        <v>3768</v>
      </c>
      <c r="F29946">
        <v>10681</v>
      </c>
      <c r="H29946" t="s">
        <v>616</v>
      </c>
    </row>
    <row r="29947" spans="1:8" x14ac:dyDescent="0.2">
      <c r="A29947">
        <v>7.6576989127838106E+17</v>
      </c>
      <c r="B29947" t="s">
        <v>60422</v>
      </c>
      <c r="C29947" t="s">
        <v>60423</v>
      </c>
      <c r="D29947" s="1">
        <v>42599.277129629627</v>
      </c>
      <c r="E29947">
        <v>4626</v>
      </c>
      <c r="F29947">
        <v>13001</v>
      </c>
      <c r="H29947" t="s">
        <v>616</v>
      </c>
    </row>
    <row r="29948" spans="1:8" x14ac:dyDescent="0.2">
      <c r="A29948">
        <v>7.6590217008448294E+17</v>
      </c>
      <c r="B29948" t="s">
        <v>60424</v>
      </c>
      <c r="C29948" t="s">
        <v>60425</v>
      </c>
      <c r="D29948" s="1">
        <v>42599.642141203702</v>
      </c>
      <c r="E29948">
        <v>3074</v>
      </c>
      <c r="F29948">
        <v>9500</v>
      </c>
      <c r="H29948" t="s">
        <v>390</v>
      </c>
    </row>
    <row r="29949" spans="1:8" x14ac:dyDescent="0.2">
      <c r="A29949">
        <v>7.6595047116095398E+17</v>
      </c>
      <c r="B29949" t="s">
        <v>60426</v>
      </c>
      <c r="C29949" t="s">
        <v>60427</v>
      </c>
      <c r="D29949" s="1">
        <v>42599.77542824074</v>
      </c>
      <c r="E29949">
        <v>4700</v>
      </c>
      <c r="F29949">
        <v>13499</v>
      </c>
      <c r="G29949" t="s">
        <v>576</v>
      </c>
      <c r="H29949" t="s">
        <v>616</v>
      </c>
    </row>
    <row r="29950" spans="1:8" x14ac:dyDescent="0.2">
      <c r="A29950">
        <v>7.6595307307205798E+17</v>
      </c>
      <c r="B29950" t="s">
        <v>60428</v>
      </c>
      <c r="C29950" t="s">
        <v>60429</v>
      </c>
      <c r="D29950" s="1">
        <v>42599.782604166663</v>
      </c>
      <c r="E29950">
        <v>5137</v>
      </c>
      <c r="F29950">
        <v>14186</v>
      </c>
      <c r="H29950" t="s">
        <v>616</v>
      </c>
    </row>
    <row r="29951" spans="1:8" x14ac:dyDescent="0.2">
      <c r="A29951">
        <v>7.6595584405576E+17</v>
      </c>
      <c r="B29951" t="s">
        <v>60430</v>
      </c>
      <c r="C29951" t="s">
        <v>60431</v>
      </c>
      <c r="D29951" s="1">
        <v>42599.790254629632</v>
      </c>
      <c r="E29951">
        <v>13635</v>
      </c>
      <c r="F29951">
        <v>32294</v>
      </c>
      <c r="H29951" t="s">
        <v>390</v>
      </c>
    </row>
    <row r="29952" spans="1:8" x14ac:dyDescent="0.2">
      <c r="A29952">
        <v>7.6600294548586394E+17</v>
      </c>
      <c r="B29952" t="s">
        <v>60432</v>
      </c>
      <c r="C29952" t="s">
        <v>60433</v>
      </c>
      <c r="D29952" s="1">
        <v>42599.920231481483</v>
      </c>
      <c r="E29952">
        <v>8507</v>
      </c>
      <c r="F29952">
        <v>23704</v>
      </c>
      <c r="H29952" t="s">
        <v>390</v>
      </c>
    </row>
    <row r="29953" spans="1:8" x14ac:dyDescent="0.2">
      <c r="A29953">
        <v>7.6602802698749094E+17</v>
      </c>
      <c r="B29953" t="s">
        <v>60434</v>
      </c>
      <c r="C29953" t="s">
        <v>60435</v>
      </c>
      <c r="D29953" s="1">
        <v>42599.989444444444</v>
      </c>
      <c r="E29953">
        <v>8417</v>
      </c>
      <c r="F29953">
        <v>21539</v>
      </c>
      <c r="H29953" t="s">
        <v>616</v>
      </c>
    </row>
    <row r="29954" spans="1:8" x14ac:dyDescent="0.2">
      <c r="A29954">
        <v>7.6603815120693606E+17</v>
      </c>
      <c r="B29954" t="s">
        <v>60436</v>
      </c>
      <c r="C29954" t="s">
        <v>60437</v>
      </c>
      <c r="D29954" s="1">
        <v>42600.017384259256</v>
      </c>
      <c r="E29954">
        <v>4998</v>
      </c>
      <c r="F29954">
        <v>17869</v>
      </c>
      <c r="G29954" t="s">
        <v>215</v>
      </c>
    </row>
    <row r="29955" spans="1:8" x14ac:dyDescent="0.2">
      <c r="A29955">
        <v>7.6608256306462298E+17</v>
      </c>
      <c r="B29955" t="s">
        <v>60438</v>
      </c>
      <c r="C29955" t="s">
        <v>60439</v>
      </c>
      <c r="D29955" s="1">
        <v>42600.139930555553</v>
      </c>
      <c r="E29955">
        <v>2979</v>
      </c>
      <c r="F29955">
        <v>12496</v>
      </c>
      <c r="G29955" t="s">
        <v>215</v>
      </c>
    </row>
    <row r="29956" spans="1:8" x14ac:dyDescent="0.2">
      <c r="A29956">
        <v>7.6624621307949798E+17</v>
      </c>
      <c r="B29956" t="s">
        <v>60440</v>
      </c>
      <c r="C29956" t="s">
        <v>60441</v>
      </c>
      <c r="D29956" s="1">
        <v>42600.591527777775</v>
      </c>
      <c r="E29956">
        <v>15668</v>
      </c>
      <c r="F29956">
        <v>34165</v>
      </c>
    </row>
    <row r="29957" spans="1:8" x14ac:dyDescent="0.2">
      <c r="A29957">
        <v>7.6637802135592102E+17</v>
      </c>
      <c r="B29957" t="s">
        <v>60442</v>
      </c>
      <c r="C29957" t="s">
        <v>60443</v>
      </c>
      <c r="D29957" s="1">
        <v>42600.955243055556</v>
      </c>
      <c r="E29957">
        <v>23058</v>
      </c>
      <c r="F29957">
        <v>39762</v>
      </c>
      <c r="H29957" t="s">
        <v>616</v>
      </c>
    </row>
    <row r="29958" spans="1:8" x14ac:dyDescent="0.2">
      <c r="A29958">
        <v>7.6643297044194496E+17</v>
      </c>
      <c r="B29958" t="s">
        <v>60444</v>
      </c>
      <c r="C29958" t="s">
        <v>60445</v>
      </c>
      <c r="D29958" s="1">
        <v>42601.106874999998</v>
      </c>
      <c r="E29958">
        <v>5695</v>
      </c>
      <c r="F29958">
        <v>16015</v>
      </c>
    </row>
    <row r="29959" spans="1:8" x14ac:dyDescent="0.2">
      <c r="A29959">
        <v>7.6643767165255603E+17</v>
      </c>
      <c r="B29959" t="s">
        <v>60446</v>
      </c>
      <c r="C29959" t="s">
        <v>60447</v>
      </c>
      <c r="D29959" s="1">
        <v>42601.119849537034</v>
      </c>
      <c r="E29959">
        <v>4071</v>
      </c>
      <c r="F29959">
        <v>15096</v>
      </c>
      <c r="H29959" t="s">
        <v>390</v>
      </c>
    </row>
    <row r="29960" spans="1:8" x14ac:dyDescent="0.2">
      <c r="A29960">
        <v>7.6658556380580198E+17</v>
      </c>
      <c r="B29960" t="s">
        <v>60448</v>
      </c>
      <c r="C29960" t="s">
        <v>60449</v>
      </c>
      <c r="D29960" s="1">
        <v>42601.527951388889</v>
      </c>
      <c r="E29960">
        <v>14296</v>
      </c>
      <c r="F29960">
        <v>39584</v>
      </c>
    </row>
    <row r="29961" spans="1:8" x14ac:dyDescent="0.2">
      <c r="A29961">
        <v>7.6661636172024602E+17</v>
      </c>
      <c r="B29961" t="s">
        <v>60450</v>
      </c>
      <c r="C29961" t="s">
        <v>60451</v>
      </c>
      <c r="D29961" s="1">
        <v>42601.612939814811</v>
      </c>
      <c r="E29961">
        <v>4970</v>
      </c>
      <c r="F29961">
        <v>21226</v>
      </c>
    </row>
    <row r="29962" spans="1:8" x14ac:dyDescent="0.2">
      <c r="A29962">
        <v>7.6661661097518195E+17</v>
      </c>
      <c r="B29962" t="s">
        <v>60452</v>
      </c>
      <c r="C29962" t="s">
        <v>60453</v>
      </c>
      <c r="D29962" s="1">
        <v>42601.613622685189</v>
      </c>
      <c r="E29962">
        <v>4826</v>
      </c>
      <c r="F29962">
        <v>17548</v>
      </c>
      <c r="G29962" t="s">
        <v>89</v>
      </c>
    </row>
    <row r="29963" spans="1:8" x14ac:dyDescent="0.2">
      <c r="A29963">
        <v>7.6662756911024896E+17</v>
      </c>
      <c r="B29963" t="s">
        <v>60454</v>
      </c>
      <c r="C29963" t="s">
        <v>60455</v>
      </c>
      <c r="D29963" s="1">
        <v>42601.643865740742</v>
      </c>
      <c r="E29963">
        <v>6518</v>
      </c>
      <c r="F29963">
        <v>28941</v>
      </c>
    </row>
    <row r="29964" spans="1:8" x14ac:dyDescent="0.2">
      <c r="A29964">
        <v>7.6662951708341402E+17</v>
      </c>
      <c r="B29964" t="s">
        <v>60456</v>
      </c>
      <c r="C29964" t="s">
        <v>60457</v>
      </c>
      <c r="D29964" s="1">
        <v>42601.649236111109</v>
      </c>
      <c r="E29964">
        <v>3518</v>
      </c>
      <c r="F29964">
        <v>14187</v>
      </c>
      <c r="G29964" t="s">
        <v>576</v>
      </c>
      <c r="H29964" t="s">
        <v>616</v>
      </c>
    </row>
    <row r="29965" spans="1:8" x14ac:dyDescent="0.2">
      <c r="A29965">
        <v>7.6676072111593805E+17</v>
      </c>
      <c r="B29965" t="s">
        <v>60458</v>
      </c>
      <c r="C29965" t="s">
        <v>60459</v>
      </c>
      <c r="D29965" s="1">
        <v>42602.011296296296</v>
      </c>
      <c r="E29965">
        <v>7983</v>
      </c>
      <c r="F29965">
        <v>26286</v>
      </c>
      <c r="H29965" t="s">
        <v>390</v>
      </c>
    </row>
    <row r="29966" spans="1:8" x14ac:dyDescent="0.2">
      <c r="A29966">
        <v>7.6679114329191603E+17</v>
      </c>
      <c r="B29966" t="s">
        <v>60460</v>
      </c>
      <c r="C29966" t="s">
        <v>60461</v>
      </c>
      <c r="D29966" s="1">
        <v>42602.095243055555</v>
      </c>
      <c r="E29966">
        <v>22407</v>
      </c>
      <c r="F29966">
        <v>51571</v>
      </c>
      <c r="H29966" t="s">
        <v>390</v>
      </c>
    </row>
    <row r="29967" spans="1:8" x14ac:dyDescent="0.2">
      <c r="A29967">
        <v>7.6680197808511706E+17</v>
      </c>
      <c r="B29967" t="s">
        <v>60462</v>
      </c>
      <c r="C29967" t="s">
        <v>60463</v>
      </c>
      <c r="D29967" s="1">
        <v>42602.125138888892</v>
      </c>
      <c r="E29967">
        <v>14939</v>
      </c>
      <c r="F29967">
        <v>38735</v>
      </c>
      <c r="H29967" t="s">
        <v>390</v>
      </c>
    </row>
    <row r="29968" spans="1:8" x14ac:dyDescent="0.2">
      <c r="A29968">
        <v>7.6680548546698803E+17</v>
      </c>
      <c r="B29968" t="s">
        <v>60464</v>
      </c>
      <c r="C29968" t="s">
        <v>60465</v>
      </c>
      <c r="D29968" s="1">
        <v>42602.134814814817</v>
      </c>
      <c r="E29968">
        <v>7525</v>
      </c>
      <c r="F29968">
        <v>18905</v>
      </c>
      <c r="G29968" t="s">
        <v>576</v>
      </c>
    </row>
    <row r="29969" spans="1:8" x14ac:dyDescent="0.2">
      <c r="A29969">
        <v>7.6686306785875904E+17</v>
      </c>
      <c r="B29969" t="s">
        <v>60466</v>
      </c>
      <c r="C29969" t="s">
        <v>60467</v>
      </c>
      <c r="D29969" s="1">
        <v>42602.293715277781</v>
      </c>
      <c r="E29969">
        <v>6922</v>
      </c>
      <c r="F29969">
        <v>23527</v>
      </c>
      <c r="G29969" t="s">
        <v>215</v>
      </c>
      <c r="H29969" t="s">
        <v>616</v>
      </c>
    </row>
    <row r="29970" spans="1:8" x14ac:dyDescent="0.2">
      <c r="A29970">
        <v>7.6705237493442099E+17</v>
      </c>
      <c r="B29970" t="s">
        <v>60468</v>
      </c>
      <c r="C29970" t="s">
        <v>60469</v>
      </c>
      <c r="D29970" s="1">
        <v>42602.816099537034</v>
      </c>
      <c r="E29970">
        <v>6168</v>
      </c>
      <c r="F29970">
        <v>16265</v>
      </c>
      <c r="G29970" t="s">
        <v>89</v>
      </c>
      <c r="H29970" t="s">
        <v>616</v>
      </c>
    </row>
    <row r="29971" spans="1:8" x14ac:dyDescent="0.2">
      <c r="A29971">
        <v>7.6713345914805402E+17</v>
      </c>
      <c r="B29971" t="s">
        <v>60470</v>
      </c>
      <c r="C29971" t="s">
        <v>60471</v>
      </c>
      <c r="D29971" s="1">
        <v>42603.039849537039</v>
      </c>
      <c r="E29971">
        <v>3270</v>
      </c>
      <c r="F29971">
        <v>14983</v>
      </c>
    </row>
    <row r="29972" spans="1:8" x14ac:dyDescent="0.2">
      <c r="A29972">
        <v>7.6713477468733005E+17</v>
      </c>
      <c r="B29972" t="s">
        <v>60472</v>
      </c>
      <c r="C29972" t="s">
        <v>60473</v>
      </c>
      <c r="D29972" s="1">
        <v>42603.043483796297</v>
      </c>
      <c r="E29972">
        <v>3007</v>
      </c>
      <c r="F29972">
        <v>11956</v>
      </c>
      <c r="G29972" t="s">
        <v>89</v>
      </c>
    </row>
    <row r="29973" spans="1:8" x14ac:dyDescent="0.2">
      <c r="A29973">
        <v>7.6713512895089805E+17</v>
      </c>
      <c r="B29973" t="s">
        <v>60474</v>
      </c>
      <c r="C29973" t="s">
        <v>60475</v>
      </c>
      <c r="D29973" s="1">
        <v>42603.04446759259</v>
      </c>
      <c r="E29973">
        <v>4830</v>
      </c>
      <c r="F29973">
        <v>15901</v>
      </c>
      <c r="H29973" t="s">
        <v>390</v>
      </c>
    </row>
    <row r="29974" spans="1:8" x14ac:dyDescent="0.2">
      <c r="A29974">
        <v>7.6713709867985306E+17</v>
      </c>
      <c r="B29974" t="s">
        <v>60476</v>
      </c>
      <c r="C29974" t="s">
        <v>60477</v>
      </c>
      <c r="D29974" s="1">
        <v>42603.049895833334</v>
      </c>
      <c r="E29974">
        <v>8426</v>
      </c>
      <c r="F29974">
        <v>26497</v>
      </c>
      <c r="H29974" t="s">
        <v>390</v>
      </c>
    </row>
    <row r="29975" spans="1:8" x14ac:dyDescent="0.2">
      <c r="A29975">
        <v>7.6714973941880397E+17</v>
      </c>
      <c r="B29975" t="s">
        <v>60478</v>
      </c>
      <c r="C29975" t="s">
        <v>60479</v>
      </c>
      <c r="D29975" s="1">
        <v>42603.084780092591</v>
      </c>
      <c r="E29975">
        <v>3682</v>
      </c>
      <c r="F29975">
        <v>14185</v>
      </c>
      <c r="G29975" t="s">
        <v>215</v>
      </c>
    </row>
    <row r="29976" spans="1:8" x14ac:dyDescent="0.2">
      <c r="A29976">
        <v>7.6714989046401805E+17</v>
      </c>
      <c r="B29976" t="s">
        <v>60480</v>
      </c>
      <c r="C29976" t="s">
        <v>60481</v>
      </c>
      <c r="D29976" s="1">
        <v>42603.085196759261</v>
      </c>
      <c r="E29976">
        <v>4657</v>
      </c>
      <c r="F29976">
        <v>16187</v>
      </c>
      <c r="G29976" t="s">
        <v>215</v>
      </c>
    </row>
    <row r="29977" spans="1:8" x14ac:dyDescent="0.2">
      <c r="A29977">
        <v>7.6715034072677901E+17</v>
      </c>
      <c r="B29977" t="s">
        <v>60482</v>
      </c>
      <c r="C29977" t="s">
        <v>60483</v>
      </c>
      <c r="D29977" s="1">
        <v>42603.086435185185</v>
      </c>
      <c r="E29977">
        <v>6588</v>
      </c>
      <c r="F29977">
        <v>18726</v>
      </c>
    </row>
    <row r="29978" spans="1:8" x14ac:dyDescent="0.2">
      <c r="A29978">
        <v>7.6750538343078195E+17</v>
      </c>
      <c r="B29978" t="s">
        <v>60484</v>
      </c>
      <c r="C29978" t="s">
        <v>60485</v>
      </c>
      <c r="D29978" s="1">
        <v>42604.066168981481</v>
      </c>
      <c r="E29978">
        <v>10661</v>
      </c>
      <c r="F29978">
        <v>34457</v>
      </c>
    </row>
    <row r="29979" spans="1:8" x14ac:dyDescent="0.2">
      <c r="A29979">
        <v>7.6752006560861299E+17</v>
      </c>
      <c r="B29979" t="s">
        <v>60486</v>
      </c>
      <c r="C29979" t="s">
        <v>60487</v>
      </c>
      <c r="D29979" s="1">
        <v>42604.106689814813</v>
      </c>
      <c r="E29979">
        <v>11667</v>
      </c>
      <c r="F29979">
        <v>34265</v>
      </c>
    </row>
    <row r="29980" spans="1:8" x14ac:dyDescent="0.2">
      <c r="A29980">
        <v>7.6752875074981005E+17</v>
      </c>
      <c r="B29980" t="s">
        <v>60488</v>
      </c>
      <c r="C29980" t="s">
        <v>60489</v>
      </c>
      <c r="D29980" s="1">
        <v>42604.130648148152</v>
      </c>
      <c r="E29980">
        <v>3097</v>
      </c>
      <c r="F29980">
        <v>11830</v>
      </c>
      <c r="G29980" t="s">
        <v>89</v>
      </c>
    </row>
    <row r="29981" spans="1:8" x14ac:dyDescent="0.2">
      <c r="A29981">
        <v>7.6753150766575603E+17</v>
      </c>
      <c r="B29981" t="s">
        <v>60490</v>
      </c>
      <c r="C29981" t="s">
        <v>60491</v>
      </c>
      <c r="D29981" s="1">
        <v>42604.13826388889</v>
      </c>
      <c r="E29981">
        <v>7044</v>
      </c>
      <c r="F29981">
        <v>13252</v>
      </c>
      <c r="G29981" t="s">
        <v>215</v>
      </c>
    </row>
    <row r="29982" spans="1:8" x14ac:dyDescent="0.2">
      <c r="A29982">
        <v>7.6753255723580595E+17</v>
      </c>
      <c r="B29982" t="s">
        <v>60492</v>
      </c>
      <c r="C29982" t="s">
        <v>60493</v>
      </c>
      <c r="D29982" s="1">
        <v>42604.141157407408</v>
      </c>
      <c r="E29982">
        <v>3367</v>
      </c>
      <c r="F29982">
        <v>11910</v>
      </c>
      <c r="G29982" t="s">
        <v>215</v>
      </c>
      <c r="H29982" t="s">
        <v>616</v>
      </c>
    </row>
    <row r="29983" spans="1:8" x14ac:dyDescent="0.2">
      <c r="A29983">
        <v>7.6753299368676506E+17</v>
      </c>
      <c r="B29983" t="s">
        <v>60494</v>
      </c>
      <c r="C29983" t="s">
        <v>60495</v>
      </c>
      <c r="D29983" s="1">
        <v>42604.142361111109</v>
      </c>
      <c r="E29983">
        <v>3538</v>
      </c>
      <c r="F29983">
        <v>11489</v>
      </c>
      <c r="G29983" t="s">
        <v>215</v>
      </c>
      <c r="H29983" t="s">
        <v>390</v>
      </c>
    </row>
    <row r="29984" spans="1:8" x14ac:dyDescent="0.2">
      <c r="A29984">
        <v>7.67536943353696E+17</v>
      </c>
      <c r="B29984" t="s">
        <v>60496</v>
      </c>
      <c r="C29984" t="s">
        <v>60497</v>
      </c>
      <c r="D29984" s="1">
        <v>42604.153263888889</v>
      </c>
      <c r="E29984">
        <v>1989</v>
      </c>
      <c r="F29984">
        <v>8371</v>
      </c>
      <c r="G29984" t="s">
        <v>576</v>
      </c>
    </row>
    <row r="29985" spans="1:7" x14ac:dyDescent="0.2">
      <c r="A29985">
        <v>7.6767935646652006E+17</v>
      </c>
      <c r="B29985" t="s">
        <v>60498</v>
      </c>
      <c r="C29985" t="s">
        <v>60499</v>
      </c>
      <c r="D29985" s="1">
        <v>42604.546249999999</v>
      </c>
      <c r="E29985">
        <v>5364</v>
      </c>
      <c r="F29985">
        <v>14060</v>
      </c>
      <c r="G29985" t="s">
        <v>487</v>
      </c>
    </row>
    <row r="29986" spans="1:7" x14ac:dyDescent="0.2">
      <c r="A29986">
        <v>7.6768320403997402E+17</v>
      </c>
      <c r="B29986" t="s">
        <v>60500</v>
      </c>
      <c r="C29986" t="s">
        <v>60501</v>
      </c>
      <c r="D29986" s="1">
        <v>42604.556863425925</v>
      </c>
      <c r="E29986">
        <v>4235</v>
      </c>
      <c r="F29986">
        <v>14420</v>
      </c>
      <c r="G29986" t="s">
        <v>215</v>
      </c>
    </row>
    <row r="29987" spans="1:7" x14ac:dyDescent="0.2">
      <c r="A29987">
        <v>7.6768504870327898E+17</v>
      </c>
      <c r="B29987" t="s">
        <v>60502</v>
      </c>
      <c r="C29987" t="s">
        <v>60503</v>
      </c>
      <c r="D29987" s="1">
        <v>42604.561956018515</v>
      </c>
      <c r="E29987">
        <v>7975</v>
      </c>
      <c r="F29987">
        <v>21179</v>
      </c>
      <c r="G29987" t="s">
        <v>215</v>
      </c>
    </row>
    <row r="29988" spans="1:7" x14ac:dyDescent="0.2">
      <c r="A29988">
        <v>7.6770076011308595E+17</v>
      </c>
      <c r="B29988" t="s">
        <v>60504</v>
      </c>
      <c r="C29988" t="s">
        <v>60505</v>
      </c>
      <c r="D29988" s="1">
        <v>42604.605312500003</v>
      </c>
      <c r="E29988">
        <v>1935</v>
      </c>
      <c r="F29988">
        <v>9306</v>
      </c>
      <c r="G29988" t="s">
        <v>89</v>
      </c>
    </row>
    <row r="29989" spans="1:7" x14ac:dyDescent="0.2">
      <c r="A29989">
        <v>7.6770680761996902E+17</v>
      </c>
      <c r="B29989" t="s">
        <v>60506</v>
      </c>
      <c r="C29989" t="s">
        <v>60507</v>
      </c>
      <c r="D29989" s="1">
        <v>42604.621990740743</v>
      </c>
      <c r="E29989">
        <v>4986</v>
      </c>
      <c r="F29989">
        <v>11354</v>
      </c>
    </row>
    <row r="29990" spans="1:7" x14ac:dyDescent="0.2">
      <c r="A29990">
        <v>7.6783037673573504E+17</v>
      </c>
      <c r="B29990" t="s">
        <v>60508</v>
      </c>
      <c r="C29990" t="s">
        <v>60509</v>
      </c>
      <c r="D29990" s="1">
        <v>42604.96298611111</v>
      </c>
      <c r="E29990">
        <v>6871</v>
      </c>
      <c r="F29990">
        <v>21952</v>
      </c>
    </row>
    <row r="29991" spans="1:7" x14ac:dyDescent="0.2">
      <c r="A29991">
        <v>7.6787064271683098E+17</v>
      </c>
      <c r="B29991" t="s">
        <v>60510</v>
      </c>
      <c r="C29991" t="s">
        <v>60511</v>
      </c>
      <c r="D29991" s="1">
        <v>42605.074097222219</v>
      </c>
      <c r="E29991">
        <v>4961</v>
      </c>
      <c r="F29991">
        <v>20808</v>
      </c>
    </row>
    <row r="29992" spans="1:7" x14ac:dyDescent="0.2">
      <c r="A29992">
        <v>7.6788829712535501E+17</v>
      </c>
      <c r="B29992" t="s">
        <v>60512</v>
      </c>
      <c r="C29992" t="s">
        <v>60513</v>
      </c>
      <c r="D29992" s="1">
        <v>42605.122812499998</v>
      </c>
      <c r="E29992">
        <v>7081</v>
      </c>
      <c r="F29992">
        <v>21655</v>
      </c>
      <c r="G29992" t="s">
        <v>89</v>
      </c>
    </row>
    <row r="29993" spans="1:7" x14ac:dyDescent="0.2">
      <c r="A29993">
        <v>7.6788967453059405E+17</v>
      </c>
      <c r="B29993" t="s">
        <v>60514</v>
      </c>
      <c r="C29993" t="s">
        <v>60515</v>
      </c>
      <c r="D29993" s="1">
        <v>42605.126608796294</v>
      </c>
      <c r="E29993">
        <v>4816</v>
      </c>
      <c r="F29993">
        <v>15750</v>
      </c>
      <c r="G29993" t="s">
        <v>89</v>
      </c>
    </row>
    <row r="29994" spans="1:7" x14ac:dyDescent="0.2">
      <c r="A29994">
        <v>7.6806947246466598E+17</v>
      </c>
      <c r="B29994" t="s">
        <v>60516</v>
      </c>
      <c r="C29994" t="s">
        <v>60517</v>
      </c>
      <c r="D29994" s="1">
        <v>42605.622754629629</v>
      </c>
      <c r="E29994">
        <v>5754</v>
      </c>
      <c r="F29994">
        <v>20193</v>
      </c>
      <c r="G29994" t="s">
        <v>89</v>
      </c>
    </row>
    <row r="29995" spans="1:7" x14ac:dyDescent="0.2">
      <c r="A29995">
        <v>7.6808366955036595E+17</v>
      </c>
      <c r="B29995" t="s">
        <v>60518</v>
      </c>
      <c r="C29995" t="s">
        <v>60519</v>
      </c>
      <c r="D29995" s="1">
        <v>42605.661932870367</v>
      </c>
      <c r="E29995">
        <v>10231</v>
      </c>
      <c r="F29995">
        <v>34069</v>
      </c>
    </row>
    <row r="29996" spans="1:7" x14ac:dyDescent="0.2">
      <c r="A29996">
        <v>7.6809720437650995E+17</v>
      </c>
      <c r="B29996" t="s">
        <v>60520</v>
      </c>
      <c r="C29996" t="s">
        <v>60521</v>
      </c>
      <c r="D29996" s="1">
        <v>42605.699282407404</v>
      </c>
      <c r="E29996">
        <v>8254</v>
      </c>
      <c r="F29996">
        <v>22227</v>
      </c>
    </row>
    <row r="29997" spans="1:7" x14ac:dyDescent="0.2">
      <c r="A29997">
        <v>7.6811946342194304E+17</v>
      </c>
      <c r="B29997" t="s">
        <v>60522</v>
      </c>
      <c r="C29997" t="s">
        <v>60523</v>
      </c>
      <c r="D29997" s="1">
        <v>42605.760706018518</v>
      </c>
      <c r="E29997">
        <v>19389</v>
      </c>
      <c r="F29997">
        <v>43633</v>
      </c>
    </row>
    <row r="29998" spans="1:7" x14ac:dyDescent="0.2">
      <c r="A29998">
        <v>7.6812505458439296E+17</v>
      </c>
      <c r="B29998" t="s">
        <v>60524</v>
      </c>
      <c r="C29998" t="s">
        <v>60525</v>
      </c>
      <c r="D29998" s="1">
        <v>42605.776134259257</v>
      </c>
      <c r="E29998">
        <v>3704</v>
      </c>
      <c r="F29998">
        <v>11603</v>
      </c>
    </row>
    <row r="29999" spans="1:7" x14ac:dyDescent="0.2">
      <c r="A29999">
        <v>7.6819661368039795E+17</v>
      </c>
      <c r="B29999" t="s">
        <v>60526</v>
      </c>
      <c r="C29999" t="s">
        <v>60527</v>
      </c>
      <c r="D29999" s="1">
        <v>42605.973599537036</v>
      </c>
      <c r="E29999">
        <v>7347</v>
      </c>
      <c r="F29999">
        <v>22751</v>
      </c>
    </row>
    <row r="30000" spans="1:7" x14ac:dyDescent="0.2">
      <c r="A30000">
        <v>7.6823985531047104E+17</v>
      </c>
      <c r="B30000" t="s">
        <v>60528</v>
      </c>
      <c r="C30000" t="s">
        <v>60529</v>
      </c>
      <c r="D30000" s="1">
        <v>42606.092928240738</v>
      </c>
      <c r="E30000">
        <v>4626</v>
      </c>
      <c r="F30000">
        <v>17058</v>
      </c>
      <c r="G30000" t="s">
        <v>89</v>
      </c>
    </row>
    <row r="30001" spans="1:8" x14ac:dyDescent="0.2">
      <c r="A30001">
        <v>7.6828075668269005E+17</v>
      </c>
      <c r="B30001" t="s">
        <v>60530</v>
      </c>
      <c r="C30001" t="s">
        <v>60531</v>
      </c>
      <c r="D30001" s="1">
        <v>42606.20579861111</v>
      </c>
      <c r="E30001">
        <v>6346</v>
      </c>
      <c r="F30001">
        <v>19341</v>
      </c>
      <c r="H30001" t="s">
        <v>390</v>
      </c>
    </row>
    <row r="30002" spans="1:8" x14ac:dyDescent="0.2">
      <c r="A30002">
        <v>7.6844821674448794E+17</v>
      </c>
      <c r="B30002" t="s">
        <v>60532</v>
      </c>
      <c r="C30002" t="s">
        <v>60533</v>
      </c>
      <c r="D30002" s="1">
        <v>42606.667893518519</v>
      </c>
      <c r="E30002">
        <v>7439</v>
      </c>
      <c r="F30002">
        <v>29966</v>
      </c>
    </row>
    <row r="30003" spans="1:8" x14ac:dyDescent="0.2">
      <c r="A30003">
        <v>7.6846775533922304E+17</v>
      </c>
      <c r="B30003" t="s">
        <v>60534</v>
      </c>
      <c r="C30003" t="s">
        <v>60535</v>
      </c>
      <c r="D30003" s="1">
        <v>42606.721805555557</v>
      </c>
      <c r="E30003">
        <v>5935</v>
      </c>
      <c r="F30003">
        <v>14242</v>
      </c>
      <c r="H30003" t="s">
        <v>390</v>
      </c>
    </row>
    <row r="30004" spans="1:8" x14ac:dyDescent="0.2">
      <c r="A30004">
        <v>7.6848855582818304E+17</v>
      </c>
      <c r="B30004" t="s">
        <v>60536</v>
      </c>
      <c r="C30004" t="s">
        <v>60537</v>
      </c>
      <c r="D30004" s="1">
        <v>42606.77921296296</v>
      </c>
      <c r="E30004">
        <v>6377</v>
      </c>
      <c r="F30004">
        <v>17907</v>
      </c>
      <c r="H30004" t="s">
        <v>390</v>
      </c>
    </row>
    <row r="30005" spans="1:8" x14ac:dyDescent="0.2">
      <c r="A30005">
        <v>7.6849916496773901E+17</v>
      </c>
      <c r="B30005" t="s">
        <v>60538</v>
      </c>
      <c r="C30005" t="s">
        <v>60539</v>
      </c>
      <c r="D30005" s="1">
        <v>42606.808483796296</v>
      </c>
      <c r="E30005">
        <v>5226</v>
      </c>
      <c r="F30005">
        <v>14808</v>
      </c>
      <c r="H30005" t="s">
        <v>390</v>
      </c>
    </row>
    <row r="30006" spans="1:8" x14ac:dyDescent="0.2">
      <c r="A30006">
        <v>7.6856171614991501E+17</v>
      </c>
      <c r="B30006" t="s">
        <v>60540</v>
      </c>
      <c r="C30006" t="s">
        <v>60541</v>
      </c>
      <c r="D30006" s="1">
        <v>42606.981087962966</v>
      </c>
      <c r="E30006">
        <v>4212</v>
      </c>
      <c r="F30006">
        <v>15085</v>
      </c>
      <c r="H30006" t="s">
        <v>390</v>
      </c>
    </row>
    <row r="30007" spans="1:8" x14ac:dyDescent="0.2">
      <c r="A30007">
        <v>7.6857847826645798E+17</v>
      </c>
      <c r="B30007" t="s">
        <v>60542</v>
      </c>
      <c r="C30007" t="s">
        <v>60543</v>
      </c>
      <c r="D30007" s="1">
        <v>42607.027349537035</v>
      </c>
      <c r="E30007">
        <v>5595</v>
      </c>
      <c r="F30007">
        <v>16338</v>
      </c>
      <c r="H30007" t="s">
        <v>616</v>
      </c>
    </row>
    <row r="30008" spans="1:8" x14ac:dyDescent="0.2">
      <c r="A30008">
        <v>7.6860012541327296E+17</v>
      </c>
      <c r="B30008" t="s">
        <v>60544</v>
      </c>
      <c r="C30008" t="s">
        <v>60545</v>
      </c>
      <c r="D30008" s="1">
        <v>42607.087083333332</v>
      </c>
      <c r="E30008">
        <v>3796</v>
      </c>
      <c r="F30008">
        <v>14888</v>
      </c>
      <c r="G30008" t="s">
        <v>60546</v>
      </c>
      <c r="H30008" t="s">
        <v>616</v>
      </c>
    </row>
    <row r="30009" spans="1:8" x14ac:dyDescent="0.2">
      <c r="A30009">
        <v>7.6862396671399898E+17</v>
      </c>
      <c r="B30009" t="s">
        <v>60547</v>
      </c>
      <c r="C30009" t="s">
        <v>60548</v>
      </c>
      <c r="D30009" s="1">
        <v>42607.152870370373</v>
      </c>
      <c r="E30009">
        <v>6560</v>
      </c>
      <c r="F30009">
        <v>23444</v>
      </c>
      <c r="G30009" t="s">
        <v>89</v>
      </c>
    </row>
    <row r="30010" spans="1:8" x14ac:dyDescent="0.2">
      <c r="A30010">
        <v>7.6862440577794406E+17</v>
      </c>
      <c r="B30010" t="s">
        <v>60549</v>
      </c>
      <c r="C30010" t="s">
        <v>60550</v>
      </c>
      <c r="D30010" s="1">
        <v>42607.154085648152</v>
      </c>
      <c r="E30010">
        <v>6698</v>
      </c>
      <c r="F30010">
        <v>23120</v>
      </c>
    </row>
    <row r="30011" spans="1:8" x14ac:dyDescent="0.2">
      <c r="A30011">
        <v>7.6866772014976205E+17</v>
      </c>
      <c r="B30011" t="s">
        <v>60551</v>
      </c>
      <c r="C30011" t="s">
        <v>60552</v>
      </c>
      <c r="D30011" s="1">
        <v>42607.273611111108</v>
      </c>
      <c r="E30011">
        <v>4364</v>
      </c>
      <c r="F30011">
        <v>11199</v>
      </c>
      <c r="G30011" t="s">
        <v>576</v>
      </c>
      <c r="H30011" t="s">
        <v>616</v>
      </c>
    </row>
    <row r="30012" spans="1:8" x14ac:dyDescent="0.2">
      <c r="A30012">
        <v>7.6878876163535603E+17</v>
      </c>
      <c r="B30012" t="s">
        <v>60553</v>
      </c>
      <c r="C30012" t="s">
        <v>60554</v>
      </c>
      <c r="D30012" s="1">
        <v>42607.607615740744</v>
      </c>
      <c r="E30012">
        <v>8712</v>
      </c>
      <c r="F30012">
        <v>29151</v>
      </c>
      <c r="G30012" t="s">
        <v>89</v>
      </c>
    </row>
    <row r="30013" spans="1:8" x14ac:dyDescent="0.2">
      <c r="A30013">
        <v>7.6879126581106202E+17</v>
      </c>
      <c r="B30013" t="s">
        <v>60555</v>
      </c>
      <c r="C30013" t="s">
        <v>60556</v>
      </c>
      <c r="D30013" s="1">
        <v>42607.614525462966</v>
      </c>
      <c r="E30013">
        <v>9344</v>
      </c>
      <c r="F30013">
        <v>28982</v>
      </c>
    </row>
    <row r="30014" spans="1:8" x14ac:dyDescent="0.2">
      <c r="A30014">
        <v>7.68903697166368E+17</v>
      </c>
      <c r="B30014" t="s">
        <v>60557</v>
      </c>
      <c r="C30014" t="s">
        <v>60558</v>
      </c>
      <c r="D30014" s="1">
        <v>42607.924780092595</v>
      </c>
      <c r="E30014">
        <v>6623</v>
      </c>
      <c r="F30014">
        <v>18403</v>
      </c>
      <c r="H30014" t="s">
        <v>390</v>
      </c>
    </row>
    <row r="30015" spans="1:8" x14ac:dyDescent="0.2">
      <c r="A30015">
        <v>7.6890436221108595E+17</v>
      </c>
      <c r="B30015" t="s">
        <v>60559</v>
      </c>
      <c r="C30015" t="s">
        <v>60560</v>
      </c>
      <c r="D30015" s="1">
        <v>42607.926620370374</v>
      </c>
      <c r="E30015">
        <v>7895</v>
      </c>
      <c r="F30015">
        <v>23558</v>
      </c>
    </row>
    <row r="30016" spans="1:8" x14ac:dyDescent="0.2">
      <c r="A30016">
        <v>7.6891224134951706E+17</v>
      </c>
      <c r="B30016" t="s">
        <v>60561</v>
      </c>
      <c r="C30016" t="s">
        <v>60562</v>
      </c>
      <c r="D30016" s="1">
        <v>42607.94835648148</v>
      </c>
      <c r="E30016">
        <v>8421</v>
      </c>
      <c r="F30016">
        <v>24288</v>
      </c>
    </row>
    <row r="30017" spans="1:8" x14ac:dyDescent="0.2">
      <c r="A30017">
        <v>7.6892220898712704E+17</v>
      </c>
      <c r="B30017" t="s">
        <v>60563</v>
      </c>
      <c r="C30017" t="s">
        <v>60564</v>
      </c>
      <c r="D30017" s="1">
        <v>42607.975868055553</v>
      </c>
      <c r="E30017">
        <v>8839</v>
      </c>
      <c r="F30017">
        <v>19539</v>
      </c>
    </row>
    <row r="30018" spans="1:8" x14ac:dyDescent="0.2">
      <c r="A30018">
        <v>7.69001435484688E+17</v>
      </c>
      <c r="B30018" t="s">
        <v>60565</v>
      </c>
      <c r="C30018" t="s">
        <v>60566</v>
      </c>
      <c r="D30018" s="1">
        <v>42608.194490740738</v>
      </c>
      <c r="E30018">
        <v>7844</v>
      </c>
      <c r="F30018">
        <v>23136</v>
      </c>
    </row>
    <row r="30019" spans="1:8" x14ac:dyDescent="0.2">
      <c r="A30019">
        <v>7.6900272421811802E+17</v>
      </c>
      <c r="B30019" t="s">
        <v>60567</v>
      </c>
      <c r="C30019" t="s">
        <v>60568</v>
      </c>
      <c r="D30019" s="1">
        <v>42608.19804398148</v>
      </c>
      <c r="E30019">
        <v>4481</v>
      </c>
      <c r="F30019">
        <v>11046</v>
      </c>
    </row>
    <row r="30020" spans="1:8" x14ac:dyDescent="0.2">
      <c r="A30020">
        <v>7.6900307394345702E+17</v>
      </c>
      <c r="B30020" t="s">
        <v>60569</v>
      </c>
      <c r="C30020" t="s">
        <v>60570</v>
      </c>
      <c r="D30020" s="1">
        <v>42608.199004629627</v>
      </c>
      <c r="E30020">
        <v>7085</v>
      </c>
      <c r="F30020">
        <v>13878</v>
      </c>
      <c r="G30020" t="s">
        <v>89</v>
      </c>
    </row>
    <row r="30021" spans="1:8" x14ac:dyDescent="0.2">
      <c r="A30021">
        <v>7.6900332385686694E+17</v>
      </c>
      <c r="B30021" t="s">
        <v>60571</v>
      </c>
      <c r="C30021" t="s">
        <v>60572</v>
      </c>
      <c r="D30021" s="1">
        <v>42608.199699074074</v>
      </c>
      <c r="E30021">
        <v>7666</v>
      </c>
      <c r="F30021">
        <v>13775</v>
      </c>
      <c r="G30021" t="s">
        <v>89</v>
      </c>
    </row>
    <row r="30022" spans="1:8" x14ac:dyDescent="0.2">
      <c r="A30022">
        <v>7.6900616292666906E+17</v>
      </c>
      <c r="B30022" t="s">
        <v>60573</v>
      </c>
      <c r="C30022" t="s">
        <v>60574</v>
      </c>
      <c r="D30022" s="1">
        <v>42608.20753472222</v>
      </c>
      <c r="E30022">
        <v>13927</v>
      </c>
      <c r="F30022">
        <v>26674</v>
      </c>
      <c r="H30022" t="s">
        <v>390</v>
      </c>
    </row>
    <row r="30023" spans="1:8" x14ac:dyDescent="0.2">
      <c r="A30023">
        <v>7.6902152563893005E+17</v>
      </c>
      <c r="B30023" t="s">
        <v>60575</v>
      </c>
      <c r="C30023" t="s">
        <v>60576</v>
      </c>
      <c r="D30023" s="1">
        <v>42608.249930555554</v>
      </c>
      <c r="E30023">
        <v>4630</v>
      </c>
      <c r="F30023">
        <v>14875</v>
      </c>
      <c r="G30023" t="s">
        <v>89</v>
      </c>
    </row>
    <row r="30024" spans="1:8" x14ac:dyDescent="0.2">
      <c r="A30024">
        <v>7.6914384589213594E+17</v>
      </c>
      <c r="B30024" t="s">
        <v>60577</v>
      </c>
      <c r="C30024" t="s">
        <v>60578</v>
      </c>
      <c r="D30024" s="1">
        <v>42608.587465277778</v>
      </c>
      <c r="E30024">
        <v>5914</v>
      </c>
      <c r="F30024">
        <v>14540</v>
      </c>
    </row>
    <row r="30025" spans="1:8" x14ac:dyDescent="0.2">
      <c r="A30025">
        <v>7.6917020494116403E+17</v>
      </c>
      <c r="B30025" t="s">
        <v>60579</v>
      </c>
      <c r="C30025" t="s">
        <v>60580</v>
      </c>
      <c r="D30025" s="1">
        <v>42608.660208333335</v>
      </c>
      <c r="E30025">
        <v>7576</v>
      </c>
      <c r="F30025">
        <v>24424</v>
      </c>
    </row>
    <row r="30026" spans="1:8" x14ac:dyDescent="0.2">
      <c r="A30026">
        <v>7.6917781067806694E+17</v>
      </c>
      <c r="B30026" t="s">
        <v>60581</v>
      </c>
      <c r="C30026" t="s">
        <v>60582</v>
      </c>
      <c r="D30026" s="1">
        <v>42608.681192129632</v>
      </c>
      <c r="E30026">
        <v>8954</v>
      </c>
      <c r="F30026">
        <v>26365</v>
      </c>
    </row>
    <row r="30027" spans="1:8" x14ac:dyDescent="0.2">
      <c r="A30027">
        <v>7.6918515519812403E+17</v>
      </c>
      <c r="B30027" t="s">
        <v>60583</v>
      </c>
      <c r="C30027" t="s">
        <v>60584</v>
      </c>
      <c r="D30027" s="1">
        <v>42608.701458333337</v>
      </c>
      <c r="E30027">
        <v>4829</v>
      </c>
      <c r="F30027">
        <v>12508</v>
      </c>
      <c r="G30027" t="s">
        <v>487</v>
      </c>
    </row>
    <row r="30028" spans="1:8" x14ac:dyDescent="0.2">
      <c r="A30028">
        <v>7.69203012250112E+17</v>
      </c>
      <c r="B30028" t="s">
        <v>60585</v>
      </c>
      <c r="C30028" t="s">
        <v>60586</v>
      </c>
      <c r="D30028" s="1">
        <v>42608.75072916667</v>
      </c>
      <c r="E30028">
        <v>7648</v>
      </c>
      <c r="F30028">
        <v>27284</v>
      </c>
    </row>
    <row r="30029" spans="1:8" x14ac:dyDescent="0.2">
      <c r="A30029">
        <v>7.6922140582092301E+17</v>
      </c>
      <c r="B30029" t="s">
        <v>60587</v>
      </c>
      <c r="C30029" t="s">
        <v>60588</v>
      </c>
      <c r="D30029" s="1">
        <v>42608.801493055558</v>
      </c>
      <c r="E30029">
        <v>13263</v>
      </c>
      <c r="F30029">
        <v>27337</v>
      </c>
    </row>
    <row r="30030" spans="1:8" x14ac:dyDescent="0.2">
      <c r="A30030">
        <v>7.6925263735086605E+17</v>
      </c>
      <c r="B30030" t="s">
        <v>60589</v>
      </c>
      <c r="C30030" t="s">
        <v>60590</v>
      </c>
      <c r="D30030" s="1">
        <v>42608.887673611112</v>
      </c>
      <c r="E30030">
        <v>7017</v>
      </c>
      <c r="F30030">
        <v>13470</v>
      </c>
      <c r="H30030" t="s">
        <v>390</v>
      </c>
    </row>
    <row r="30031" spans="1:8" x14ac:dyDescent="0.2">
      <c r="A30031">
        <v>7.6925342254978598E+17</v>
      </c>
      <c r="B30031" t="s">
        <v>60591</v>
      </c>
      <c r="C30031" t="s">
        <v>60592</v>
      </c>
      <c r="D30031" s="1">
        <v>42608.889837962961</v>
      </c>
      <c r="E30031">
        <v>6726</v>
      </c>
      <c r="F30031">
        <v>15987</v>
      </c>
    </row>
    <row r="30032" spans="1:8" x14ac:dyDescent="0.2">
      <c r="A30032">
        <v>7.6925465593932096E+17</v>
      </c>
      <c r="B30032" t="s">
        <v>60593</v>
      </c>
      <c r="C30032" t="s">
        <v>60594</v>
      </c>
      <c r="D30032" s="1">
        <v>42608.893240740741</v>
      </c>
      <c r="E30032">
        <v>7034</v>
      </c>
      <c r="F30032">
        <v>13997</v>
      </c>
    </row>
    <row r="30033" spans="1:8" x14ac:dyDescent="0.2">
      <c r="A30033">
        <v>7.6930831635062298E+17</v>
      </c>
      <c r="B30033" t="s">
        <v>60595</v>
      </c>
      <c r="C30033" t="s">
        <v>60596</v>
      </c>
      <c r="D30033" s="1">
        <v>42609.041319444441</v>
      </c>
      <c r="E30033">
        <v>2076</v>
      </c>
      <c r="F30033">
        <v>8929</v>
      </c>
      <c r="G30033" t="s">
        <v>215</v>
      </c>
      <c r="H30033" t="s">
        <v>390</v>
      </c>
    </row>
    <row r="30034" spans="1:8" x14ac:dyDescent="0.2">
      <c r="A30034">
        <v>7.6931130548002406E+17</v>
      </c>
      <c r="B30034" t="s">
        <v>60597</v>
      </c>
      <c r="C30034" t="s">
        <v>60598</v>
      </c>
      <c r="D30034" s="1">
        <v>42609.049560185187</v>
      </c>
      <c r="E30034">
        <v>4327</v>
      </c>
      <c r="F30034">
        <v>12285</v>
      </c>
      <c r="G30034" t="s">
        <v>89</v>
      </c>
      <c r="H30034" t="s">
        <v>390</v>
      </c>
    </row>
    <row r="30035" spans="1:8" x14ac:dyDescent="0.2">
      <c r="A30035">
        <v>7.69322071297888E+17</v>
      </c>
      <c r="B30035" t="s">
        <v>60599</v>
      </c>
      <c r="C30035" t="s">
        <v>60600</v>
      </c>
      <c r="D30035" s="1">
        <v>42609.079270833332</v>
      </c>
      <c r="E30035">
        <v>6293</v>
      </c>
      <c r="F30035">
        <v>19849</v>
      </c>
      <c r="H30035" t="s">
        <v>390</v>
      </c>
    </row>
    <row r="30036" spans="1:8" x14ac:dyDescent="0.2">
      <c r="A30036">
        <v>7.6932347204862298E+17</v>
      </c>
      <c r="B30036" t="s">
        <v>60601</v>
      </c>
      <c r="C30036" t="s">
        <v>60602</v>
      </c>
      <c r="D30036" s="1">
        <v>42609.083136574074</v>
      </c>
      <c r="E30036">
        <v>4065</v>
      </c>
      <c r="F30036">
        <v>10616</v>
      </c>
      <c r="H30036" t="s">
        <v>616</v>
      </c>
    </row>
    <row r="30037" spans="1:8" x14ac:dyDescent="0.2">
      <c r="A30037">
        <v>7.6933184131668698E+17</v>
      </c>
      <c r="B30037" t="s">
        <v>60603</v>
      </c>
      <c r="C30037" t="s">
        <v>60604</v>
      </c>
      <c r="D30037" s="1">
        <v>42609.106238425928</v>
      </c>
      <c r="E30037">
        <v>9889</v>
      </c>
      <c r="F30037">
        <v>22521</v>
      </c>
      <c r="H30037" t="s">
        <v>390</v>
      </c>
    </row>
    <row r="30038" spans="1:8" x14ac:dyDescent="0.2">
      <c r="A30038">
        <v>7.6953927167801306E+17</v>
      </c>
      <c r="B30038" t="s">
        <v>60605</v>
      </c>
      <c r="C30038" t="s">
        <v>60606</v>
      </c>
      <c r="D30038" s="1">
        <v>42609.67863425926</v>
      </c>
      <c r="E30038">
        <v>9789</v>
      </c>
      <c r="F30038">
        <v>29671</v>
      </c>
    </row>
    <row r="30039" spans="1:8" x14ac:dyDescent="0.2">
      <c r="A30039">
        <v>7.6955259215841203E+17</v>
      </c>
      <c r="B30039" t="s">
        <v>60607</v>
      </c>
      <c r="C30039" t="s">
        <v>60608</v>
      </c>
      <c r="D30039" s="1">
        <v>42609.71539351852</v>
      </c>
      <c r="E30039">
        <v>7723</v>
      </c>
      <c r="F30039">
        <v>18848</v>
      </c>
      <c r="G30039" t="s">
        <v>215</v>
      </c>
    </row>
    <row r="30040" spans="1:8" x14ac:dyDescent="0.2">
      <c r="A30040">
        <v>7.6955478215133094E+17</v>
      </c>
      <c r="B30040" t="s">
        <v>60609</v>
      </c>
      <c r="C30040" t="s">
        <v>60610</v>
      </c>
      <c r="D30040" s="1">
        <v>42609.721435185187</v>
      </c>
      <c r="E30040">
        <v>3818</v>
      </c>
      <c r="F30040">
        <v>8753</v>
      </c>
      <c r="G30040" t="s">
        <v>60611</v>
      </c>
      <c r="H30040" t="s">
        <v>13093</v>
      </c>
    </row>
    <row r="30041" spans="1:8" x14ac:dyDescent="0.2">
      <c r="A30041">
        <v>7.6957171092426304E+17</v>
      </c>
      <c r="B30041" t="s">
        <v>60612</v>
      </c>
      <c r="C30041" t="s">
        <v>60613</v>
      </c>
      <c r="D30041" s="1">
        <v>42609.768148148149</v>
      </c>
      <c r="E30041">
        <v>7778</v>
      </c>
      <c r="F30041">
        <v>23436</v>
      </c>
    </row>
    <row r="30042" spans="1:8" x14ac:dyDescent="0.2">
      <c r="A30042">
        <v>7.6959250887989197E+17</v>
      </c>
      <c r="B30042" t="s">
        <v>60614</v>
      </c>
      <c r="C30042" t="s">
        <v>60615</v>
      </c>
      <c r="D30042" s="1">
        <v>42609.825543981482</v>
      </c>
      <c r="E30042">
        <v>7584</v>
      </c>
      <c r="F30042">
        <v>26521</v>
      </c>
    </row>
    <row r="30043" spans="1:8" x14ac:dyDescent="0.2">
      <c r="A30043">
        <v>7.6960736986926605E+17</v>
      </c>
      <c r="B30043" t="s">
        <v>60616</v>
      </c>
      <c r="C30043" t="s">
        <v>60617</v>
      </c>
      <c r="D30043" s="1">
        <v>42609.866550925923</v>
      </c>
      <c r="E30043">
        <v>3725</v>
      </c>
      <c r="F30043">
        <v>15051</v>
      </c>
      <c r="G30043" t="s">
        <v>89</v>
      </c>
    </row>
    <row r="30044" spans="1:8" x14ac:dyDescent="0.2">
      <c r="A30044">
        <v>7.69647461459632E+17</v>
      </c>
      <c r="B30044" t="s">
        <v>60618</v>
      </c>
      <c r="C30044" t="s">
        <v>60619</v>
      </c>
      <c r="D30044" s="1">
        <v>42609.977175925924</v>
      </c>
      <c r="E30044">
        <v>4991</v>
      </c>
      <c r="F30044">
        <v>16359</v>
      </c>
      <c r="H30044" t="s">
        <v>390</v>
      </c>
    </row>
    <row r="30045" spans="1:8" x14ac:dyDescent="0.2">
      <c r="A30045">
        <v>7.6971818483647206E+17</v>
      </c>
      <c r="B30045" t="s">
        <v>60620</v>
      </c>
      <c r="C30045" t="s">
        <v>60621</v>
      </c>
      <c r="D30045" s="1">
        <v>42610.172337962962</v>
      </c>
      <c r="E30045">
        <v>6220</v>
      </c>
      <c r="F30045">
        <v>18508</v>
      </c>
    </row>
    <row r="30046" spans="1:8" x14ac:dyDescent="0.2">
      <c r="A30046">
        <v>7.6972455694902003E+17</v>
      </c>
      <c r="B30046" t="s">
        <v>60622</v>
      </c>
      <c r="C30046" t="s">
        <v>60623</v>
      </c>
      <c r="D30046" s="1">
        <v>42610.189918981479</v>
      </c>
      <c r="E30046">
        <v>10384</v>
      </c>
      <c r="F30046">
        <v>18828</v>
      </c>
    </row>
    <row r="30047" spans="1:8" x14ac:dyDescent="0.2">
      <c r="A30047">
        <v>7.6974062649767898E+17</v>
      </c>
      <c r="B30047" t="s">
        <v>60624</v>
      </c>
      <c r="C30047" t="s">
        <v>60625</v>
      </c>
      <c r="D30047" s="1">
        <v>42610.234270833331</v>
      </c>
      <c r="E30047">
        <v>4085</v>
      </c>
      <c r="F30047">
        <v>13684</v>
      </c>
      <c r="G30047" t="s">
        <v>576</v>
      </c>
      <c r="H30047" t="s">
        <v>616</v>
      </c>
    </row>
    <row r="30048" spans="1:8" x14ac:dyDescent="0.2">
      <c r="A30048">
        <v>7.6989779731953203E+17</v>
      </c>
      <c r="B30048" t="s">
        <v>60626</v>
      </c>
      <c r="C30048" t="s">
        <v>60627</v>
      </c>
      <c r="D30048" s="1">
        <v>42610.667974537035</v>
      </c>
      <c r="E30048">
        <v>3720</v>
      </c>
      <c r="F30048">
        <v>10457</v>
      </c>
    </row>
    <row r="30049" spans="1:8" x14ac:dyDescent="0.2">
      <c r="A30049">
        <v>7.6989852443989606E+17</v>
      </c>
      <c r="B30049" t="s">
        <v>60628</v>
      </c>
      <c r="C30049" t="s">
        <v>60629</v>
      </c>
      <c r="D30049" s="1">
        <v>42610.669976851852</v>
      </c>
      <c r="E30049">
        <v>5270</v>
      </c>
      <c r="F30049">
        <v>17791</v>
      </c>
      <c r="H30049" t="s">
        <v>390</v>
      </c>
    </row>
    <row r="30050" spans="1:8" x14ac:dyDescent="0.2">
      <c r="A30050">
        <v>7.7002125200211904E+17</v>
      </c>
      <c r="B30050" t="s">
        <v>60630</v>
      </c>
      <c r="C30050" t="s">
        <v>60631</v>
      </c>
      <c r="D30050" s="1">
        <v>42611.008645833332</v>
      </c>
      <c r="E30050">
        <v>7267</v>
      </c>
      <c r="F30050">
        <v>24622</v>
      </c>
    </row>
    <row r="30051" spans="1:8" x14ac:dyDescent="0.2">
      <c r="A30051">
        <v>7.7003931714206899E+17</v>
      </c>
      <c r="B30051" t="s">
        <v>60632</v>
      </c>
      <c r="C30051" t="s">
        <v>60633</v>
      </c>
      <c r="D30051" s="1">
        <v>42611.058495370373</v>
      </c>
      <c r="E30051">
        <v>16249</v>
      </c>
      <c r="F30051">
        <v>44079</v>
      </c>
    </row>
    <row r="30052" spans="1:8" x14ac:dyDescent="0.2">
      <c r="A30052">
        <v>7.7004025879685504E+17</v>
      </c>
      <c r="B30052" t="s">
        <v>60634</v>
      </c>
      <c r="C30052" t="s">
        <v>60635</v>
      </c>
      <c r="D30052" s="1">
        <v>42611.061099537037</v>
      </c>
      <c r="E30052">
        <v>8936</v>
      </c>
      <c r="F30052">
        <v>28346</v>
      </c>
    </row>
    <row r="30053" spans="1:8" x14ac:dyDescent="0.2">
      <c r="A30053">
        <v>7.7024531334505203E+17</v>
      </c>
      <c r="B30053" t="s">
        <v>60636</v>
      </c>
      <c r="C30053" t="s">
        <v>60637</v>
      </c>
      <c r="D30053" s="1">
        <v>42611.626932870371</v>
      </c>
      <c r="E30053">
        <v>5971</v>
      </c>
      <c r="F30053">
        <v>19008</v>
      </c>
    </row>
    <row r="30054" spans="1:8" x14ac:dyDescent="0.2">
      <c r="A30054">
        <v>7.7024709443946906E+17</v>
      </c>
      <c r="B30054" t="s">
        <v>60638</v>
      </c>
      <c r="C30054" t="s">
        <v>60639</v>
      </c>
      <c r="D30054" s="1">
        <v>42611.631851851853</v>
      </c>
      <c r="E30054">
        <v>5723</v>
      </c>
      <c r="F30054">
        <v>17787</v>
      </c>
    </row>
    <row r="30055" spans="1:8" x14ac:dyDescent="0.2">
      <c r="A30055">
        <v>7.7024818624190003E+17</v>
      </c>
      <c r="B30055" t="s">
        <v>60640</v>
      </c>
      <c r="C30055" t="s">
        <v>60641</v>
      </c>
      <c r="D30055" s="1">
        <v>42611.63486111111</v>
      </c>
      <c r="E30055">
        <v>5638</v>
      </c>
      <c r="F30055">
        <v>13438</v>
      </c>
      <c r="G30055" t="s">
        <v>215</v>
      </c>
    </row>
    <row r="30056" spans="1:8" x14ac:dyDescent="0.2">
      <c r="A30056">
        <v>7.7024854857102106E+17</v>
      </c>
      <c r="B30056" t="s">
        <v>60642</v>
      </c>
      <c r="C30056" t="s">
        <v>60643</v>
      </c>
      <c r="D30056" s="1">
        <v>42611.635868055557</v>
      </c>
      <c r="E30056">
        <v>5837</v>
      </c>
      <c r="F30056">
        <v>13737</v>
      </c>
      <c r="G30056" t="s">
        <v>576</v>
      </c>
    </row>
    <row r="30057" spans="1:8" x14ac:dyDescent="0.2">
      <c r="A30057">
        <v>7.7024908625566106E+17</v>
      </c>
      <c r="B30057" t="s">
        <v>60644</v>
      </c>
      <c r="C30057" t="s">
        <v>60645</v>
      </c>
      <c r="D30057" s="1">
        <v>42611.637349537035</v>
      </c>
      <c r="E30057">
        <v>3564</v>
      </c>
      <c r="F30057">
        <v>11569</v>
      </c>
      <c r="G30057" t="s">
        <v>215</v>
      </c>
    </row>
    <row r="30058" spans="1:8" x14ac:dyDescent="0.2">
      <c r="A30058">
        <v>7.7025040984377702E+17</v>
      </c>
      <c r="B30058" t="s">
        <v>60646</v>
      </c>
      <c r="C30058" t="s">
        <v>60647</v>
      </c>
      <c r="D30058" s="1">
        <v>42611.64099537037</v>
      </c>
      <c r="E30058">
        <v>9086</v>
      </c>
      <c r="F30058">
        <v>25737</v>
      </c>
    </row>
    <row r="30059" spans="1:8" x14ac:dyDescent="0.2">
      <c r="A30059">
        <v>7.7025217751223002E+17</v>
      </c>
      <c r="B30059" t="s">
        <v>60648</v>
      </c>
      <c r="C30059" t="s">
        <v>60649</v>
      </c>
      <c r="D30059" s="1">
        <v>42611.645879629628</v>
      </c>
      <c r="E30059">
        <v>5954</v>
      </c>
      <c r="F30059">
        <v>19039</v>
      </c>
    </row>
    <row r="30060" spans="1:8" x14ac:dyDescent="0.2">
      <c r="A30060">
        <v>7.7025355063925094E+17</v>
      </c>
      <c r="B30060" t="s">
        <v>60650</v>
      </c>
      <c r="C30060" t="s">
        <v>60651</v>
      </c>
      <c r="D30060" s="1">
        <v>42611.649664351855</v>
      </c>
      <c r="E30060">
        <v>7476</v>
      </c>
      <c r="F30060">
        <v>23632</v>
      </c>
    </row>
    <row r="30061" spans="1:8" x14ac:dyDescent="0.2">
      <c r="A30061">
        <v>7.7033063178397197E+17</v>
      </c>
      <c r="B30061" t="s">
        <v>60652</v>
      </c>
      <c r="C30061" t="s">
        <v>60653</v>
      </c>
      <c r="D30061" s="1">
        <v>42611.862372685187</v>
      </c>
      <c r="E30061">
        <v>13827</v>
      </c>
      <c r="F30061">
        <v>26046</v>
      </c>
      <c r="H30061" t="s">
        <v>390</v>
      </c>
    </row>
    <row r="30062" spans="1:8" x14ac:dyDescent="0.2">
      <c r="A30062">
        <v>7.7038148222965696E+17</v>
      </c>
      <c r="B30062" t="s">
        <v>60654</v>
      </c>
      <c r="C30062" t="s">
        <v>60655</v>
      </c>
      <c r="D30062" s="1">
        <v>42612.002696759257</v>
      </c>
      <c r="E30062">
        <v>8867</v>
      </c>
      <c r="F30062">
        <v>21199</v>
      </c>
      <c r="H30062" t="s">
        <v>390</v>
      </c>
    </row>
    <row r="30063" spans="1:8" x14ac:dyDescent="0.2">
      <c r="A30063">
        <v>7.7040182212100506E+17</v>
      </c>
      <c r="B30063" t="s">
        <v>60656</v>
      </c>
      <c r="C30063" t="s">
        <v>60657</v>
      </c>
      <c r="D30063" s="1">
        <v>42612.058819444443</v>
      </c>
      <c r="E30063">
        <v>6542</v>
      </c>
      <c r="F30063">
        <v>17322</v>
      </c>
      <c r="H30063" t="s">
        <v>616</v>
      </c>
    </row>
    <row r="30064" spans="1:8" x14ac:dyDescent="0.2">
      <c r="A30064">
        <v>7.7041469386964902E+17</v>
      </c>
      <c r="B30064" t="s">
        <v>60658</v>
      </c>
      <c r="C30064" t="s">
        <v>60659</v>
      </c>
      <c r="D30064" s="1">
        <v>42612.094340277778</v>
      </c>
      <c r="E30064">
        <v>3965</v>
      </c>
      <c r="F30064">
        <v>10793</v>
      </c>
      <c r="H30064" t="s">
        <v>390</v>
      </c>
    </row>
    <row r="30065" spans="1:8" x14ac:dyDescent="0.2">
      <c r="A30065">
        <v>7.7041759035104E+17</v>
      </c>
      <c r="B30065" t="s">
        <v>60660</v>
      </c>
      <c r="C30065" t="s">
        <v>60661</v>
      </c>
      <c r="D30065" s="1">
        <v>42612.102326388886</v>
      </c>
      <c r="E30065">
        <v>4317</v>
      </c>
      <c r="F30065">
        <v>12022</v>
      </c>
      <c r="H30065" t="s">
        <v>390</v>
      </c>
    </row>
    <row r="30066" spans="1:8" x14ac:dyDescent="0.2">
      <c r="A30066">
        <v>7.7056858444353894E+17</v>
      </c>
      <c r="B30066" t="s">
        <v>60662</v>
      </c>
      <c r="C30066" t="s">
        <v>60663</v>
      </c>
      <c r="D30066" s="1">
        <v>42612.518993055557</v>
      </c>
      <c r="E30066">
        <v>9424</v>
      </c>
      <c r="F30066">
        <v>28899</v>
      </c>
    </row>
    <row r="30067" spans="1:8" x14ac:dyDescent="0.2">
      <c r="A30067">
        <v>7.7057335519163098E+17</v>
      </c>
      <c r="B30067" t="s">
        <v>60664</v>
      </c>
      <c r="C30067" t="s">
        <v>60665</v>
      </c>
      <c r="D30067" s="1">
        <v>42612.532164351855</v>
      </c>
      <c r="E30067">
        <v>2812</v>
      </c>
      <c r="F30067">
        <v>10269</v>
      </c>
      <c r="G30067" t="s">
        <v>576</v>
      </c>
    </row>
    <row r="30068" spans="1:8" x14ac:dyDescent="0.2">
      <c r="A30068">
        <v>7.7072454645441702E+17</v>
      </c>
      <c r="B30068" t="s">
        <v>60666</v>
      </c>
      <c r="C30068" t="s">
        <v>60667</v>
      </c>
      <c r="D30068" s="1">
        <v>42612.949363425927</v>
      </c>
      <c r="E30068">
        <v>6698</v>
      </c>
      <c r="F30068">
        <v>18673</v>
      </c>
      <c r="H30068" t="s">
        <v>390</v>
      </c>
    </row>
    <row r="30069" spans="1:8" x14ac:dyDescent="0.2">
      <c r="A30069">
        <v>7.7077173509214195E+17</v>
      </c>
      <c r="B30069" t="s">
        <v>60668</v>
      </c>
      <c r="C30069" t="s">
        <v>60669</v>
      </c>
      <c r="D30069" s="1">
        <v>42613.079583333332</v>
      </c>
      <c r="E30069">
        <v>6508</v>
      </c>
      <c r="F30069">
        <v>19909</v>
      </c>
      <c r="H30069" t="s">
        <v>390</v>
      </c>
    </row>
    <row r="30070" spans="1:8" x14ac:dyDescent="0.2">
      <c r="A30070">
        <v>7.7081168896677005E+17</v>
      </c>
      <c r="B30070" t="s">
        <v>60670</v>
      </c>
      <c r="C30070" t="s">
        <v>60671</v>
      </c>
      <c r="D30070" s="1">
        <v>42613.189837962964</v>
      </c>
      <c r="E30070">
        <v>17109</v>
      </c>
      <c r="F30070">
        <v>47478</v>
      </c>
    </row>
    <row r="30071" spans="1:8" x14ac:dyDescent="0.2">
      <c r="A30071">
        <v>7.7083266430358694E+17</v>
      </c>
      <c r="B30071" t="s">
        <v>60672</v>
      </c>
      <c r="C30071" t="s">
        <v>60673</v>
      </c>
      <c r="D30071" s="1">
        <v>42613.247719907406</v>
      </c>
      <c r="E30071">
        <v>8129</v>
      </c>
      <c r="F30071">
        <v>23869</v>
      </c>
      <c r="H30071" t="s">
        <v>616</v>
      </c>
    </row>
    <row r="30072" spans="1:8" x14ac:dyDescent="0.2">
      <c r="A30072">
        <v>7.7097130676638106E+17</v>
      </c>
      <c r="B30072" t="s">
        <v>60674</v>
      </c>
      <c r="C30072" t="s">
        <v>60675</v>
      </c>
      <c r="D30072" s="1">
        <v>42613.630300925928</v>
      </c>
      <c r="E30072">
        <v>9092</v>
      </c>
      <c r="F30072">
        <v>25709</v>
      </c>
    </row>
    <row r="30073" spans="1:8" x14ac:dyDescent="0.2">
      <c r="A30073">
        <v>7.7114557638142694E+17</v>
      </c>
      <c r="B30073" t="s">
        <v>60676</v>
      </c>
      <c r="C30073" t="s">
        <v>60677</v>
      </c>
      <c r="D30073" s="1">
        <v>42614.111192129632</v>
      </c>
      <c r="E30073">
        <v>17296</v>
      </c>
      <c r="F30073">
        <v>49101</v>
      </c>
    </row>
    <row r="30074" spans="1:8" x14ac:dyDescent="0.2">
      <c r="A30074">
        <v>7.7114630213442304E+17</v>
      </c>
      <c r="B30074" t="s">
        <v>60678</v>
      </c>
      <c r="C30074" t="s">
        <v>60679</v>
      </c>
      <c r="D30074" s="1">
        <v>42614.113194444442</v>
      </c>
      <c r="E30074">
        <v>8451</v>
      </c>
      <c r="F30074">
        <v>30266</v>
      </c>
    </row>
    <row r="30075" spans="1:8" x14ac:dyDescent="0.2">
      <c r="A30075">
        <v>7.7115005094049702E+17</v>
      </c>
      <c r="B30075" t="s">
        <v>60680</v>
      </c>
      <c r="C30075" t="s">
        <v>60681</v>
      </c>
      <c r="D30075" s="1">
        <v>42614.123541666668</v>
      </c>
      <c r="E30075">
        <v>2788</v>
      </c>
      <c r="F30075">
        <v>12661</v>
      </c>
      <c r="H30075" t="s">
        <v>390</v>
      </c>
    </row>
    <row r="30076" spans="1:8" x14ac:dyDescent="0.2">
      <c r="A30076">
        <v>7.7121055582247706E+17</v>
      </c>
      <c r="B30076" t="s">
        <v>60682</v>
      </c>
      <c r="C30076" t="s">
        <v>60683</v>
      </c>
      <c r="D30076" s="1">
        <v>42614.290497685186</v>
      </c>
      <c r="E30076">
        <v>9551</v>
      </c>
      <c r="F30076">
        <v>17810</v>
      </c>
      <c r="H30076" t="s">
        <v>616</v>
      </c>
    </row>
    <row r="30077" spans="1:8" x14ac:dyDescent="0.2">
      <c r="A30077">
        <v>7.7121069755216602E+17</v>
      </c>
      <c r="B30077" t="s">
        <v>60684</v>
      </c>
      <c r="C30077" t="s">
        <v>60685</v>
      </c>
      <c r="D30077" s="1">
        <v>42614.290891203702</v>
      </c>
      <c r="E30077">
        <v>6622</v>
      </c>
      <c r="F30077">
        <v>16636</v>
      </c>
      <c r="H30077" t="s">
        <v>616</v>
      </c>
    </row>
    <row r="30078" spans="1:8" x14ac:dyDescent="0.2">
      <c r="A30078">
        <v>7.7121270627574106E+17</v>
      </c>
      <c r="B30078" t="s">
        <v>60686</v>
      </c>
      <c r="C30078" t="s">
        <v>60687</v>
      </c>
      <c r="D30078" s="1">
        <v>42614.296435185184</v>
      </c>
      <c r="E30078">
        <v>5920</v>
      </c>
      <c r="F30078">
        <v>17356</v>
      </c>
      <c r="H30078" t="s">
        <v>390</v>
      </c>
    </row>
    <row r="30079" spans="1:8" x14ac:dyDescent="0.2">
      <c r="A30079">
        <v>7.7121275751755699E+17</v>
      </c>
      <c r="B30079" t="s">
        <v>60688</v>
      </c>
      <c r="C30079" t="s">
        <v>60689</v>
      </c>
      <c r="D30079" s="1">
        <v>42614.296574074076</v>
      </c>
      <c r="E30079">
        <v>7250</v>
      </c>
      <c r="F30079">
        <v>19663</v>
      </c>
      <c r="H30079" t="s">
        <v>616</v>
      </c>
    </row>
    <row r="30080" spans="1:8" x14ac:dyDescent="0.2">
      <c r="A30080">
        <v>7.7129434750146099E+17</v>
      </c>
      <c r="B30080" t="s">
        <v>60690</v>
      </c>
      <c r="C30080" t="s">
        <v>60691</v>
      </c>
      <c r="D30080" s="1">
        <v>42614.521724537037</v>
      </c>
      <c r="E30080">
        <v>37585</v>
      </c>
      <c r="F30080">
        <v>58357</v>
      </c>
    </row>
    <row r="30081" spans="1:8" x14ac:dyDescent="0.2">
      <c r="A30081">
        <v>7.7129659796366106E+17</v>
      </c>
      <c r="B30081" t="s">
        <v>60692</v>
      </c>
      <c r="C30081" t="s">
        <v>60693</v>
      </c>
      <c r="D30081" s="1">
        <v>42614.527928240743</v>
      </c>
      <c r="E30081">
        <v>6006</v>
      </c>
      <c r="F30081">
        <v>24855</v>
      </c>
      <c r="G30081" t="s">
        <v>89</v>
      </c>
    </row>
    <row r="30082" spans="1:8" x14ac:dyDescent="0.2">
      <c r="A30082">
        <v>7.7129823637617805E+17</v>
      </c>
      <c r="B30082" t="s">
        <v>60694</v>
      </c>
      <c r="C30082" t="s">
        <v>60695</v>
      </c>
      <c r="D30082" s="1">
        <v>42614.532453703701</v>
      </c>
      <c r="E30082">
        <v>8371</v>
      </c>
      <c r="F30082">
        <v>31969</v>
      </c>
    </row>
    <row r="30083" spans="1:8" x14ac:dyDescent="0.2">
      <c r="A30083">
        <v>7.7135251945700506E+17</v>
      </c>
      <c r="B30083" t="s">
        <v>60696</v>
      </c>
      <c r="C30083" t="s">
        <v>60697</v>
      </c>
      <c r="D30083" s="1">
        <v>42614.682245370372</v>
      </c>
      <c r="E30083">
        <v>5412</v>
      </c>
      <c r="F30083">
        <v>17406</v>
      </c>
      <c r="G30083" t="s">
        <v>89</v>
      </c>
      <c r="H30083" t="s">
        <v>390</v>
      </c>
    </row>
    <row r="30084" spans="1:8" x14ac:dyDescent="0.2">
      <c r="A30084">
        <v>7.7139353790050304E+17</v>
      </c>
      <c r="B30084" t="s">
        <v>60698</v>
      </c>
      <c r="C30084" t="s">
        <v>60699</v>
      </c>
      <c r="D30084" s="1">
        <v>42614.795428240737</v>
      </c>
      <c r="E30084">
        <v>8277</v>
      </c>
      <c r="F30084">
        <v>25192</v>
      </c>
      <c r="H30084" t="s">
        <v>390</v>
      </c>
    </row>
    <row r="30085" spans="1:8" x14ac:dyDescent="0.2">
      <c r="A30085">
        <v>7.7148122657846003E+17</v>
      </c>
      <c r="B30085" t="s">
        <v>60700</v>
      </c>
      <c r="C30085" t="s">
        <v>60701</v>
      </c>
      <c r="D30085" s="1">
        <v>42615.037407407406</v>
      </c>
      <c r="E30085">
        <v>3326</v>
      </c>
      <c r="F30085">
        <v>13377</v>
      </c>
      <c r="G30085" t="s">
        <v>215</v>
      </c>
    </row>
    <row r="30086" spans="1:8" x14ac:dyDescent="0.2">
      <c r="A30086">
        <v>7.7168635243804198E+17</v>
      </c>
      <c r="B30086" t="s">
        <v>60702</v>
      </c>
      <c r="C30086" t="s">
        <v>60703</v>
      </c>
      <c r="D30086" s="1">
        <v>42615.603449074071</v>
      </c>
      <c r="E30086">
        <v>4968</v>
      </c>
      <c r="F30086">
        <v>17754</v>
      </c>
      <c r="G30086" t="s">
        <v>215</v>
      </c>
    </row>
    <row r="30087" spans="1:8" x14ac:dyDescent="0.2">
      <c r="A30087">
        <v>7.7168724795129805E+17</v>
      </c>
      <c r="B30087" t="s">
        <v>60704</v>
      </c>
      <c r="C30087" t="s">
        <v>60705</v>
      </c>
      <c r="D30087" s="1">
        <v>42615.605914351851</v>
      </c>
      <c r="E30087">
        <v>7932</v>
      </c>
      <c r="F30087">
        <v>24260</v>
      </c>
      <c r="H30087" t="s">
        <v>390</v>
      </c>
    </row>
    <row r="30088" spans="1:8" x14ac:dyDescent="0.2">
      <c r="A30088">
        <v>7.7168805434408896E+17</v>
      </c>
      <c r="B30088" t="s">
        <v>60706</v>
      </c>
      <c r="C30088" t="s">
        <v>60707</v>
      </c>
      <c r="D30088" s="1">
        <v>42615.608148148145</v>
      </c>
      <c r="E30088">
        <v>6117</v>
      </c>
      <c r="F30088">
        <v>25163</v>
      </c>
    </row>
    <row r="30089" spans="1:8" x14ac:dyDescent="0.2">
      <c r="A30089">
        <v>7.7175354169852301E+17</v>
      </c>
      <c r="B30089" t="s">
        <v>60708</v>
      </c>
      <c r="C30089" t="s">
        <v>60709</v>
      </c>
      <c r="D30089" s="1">
        <v>42615.788854166669</v>
      </c>
      <c r="E30089">
        <v>8722</v>
      </c>
      <c r="F30089">
        <v>21669</v>
      </c>
      <c r="H30089" t="s">
        <v>616</v>
      </c>
    </row>
    <row r="30090" spans="1:8" x14ac:dyDescent="0.2">
      <c r="A30090">
        <v>7.7185402354454899E+17</v>
      </c>
      <c r="B30090" t="s">
        <v>60710</v>
      </c>
      <c r="C30090" t="s">
        <v>60711</v>
      </c>
      <c r="D30090" s="1">
        <v>42616.066134259258</v>
      </c>
      <c r="E30090">
        <v>7953</v>
      </c>
      <c r="F30090">
        <v>22035</v>
      </c>
      <c r="H30090" t="s">
        <v>616</v>
      </c>
    </row>
    <row r="30091" spans="1:8" x14ac:dyDescent="0.2">
      <c r="A30091">
        <v>7.7203617942012698E+17</v>
      </c>
      <c r="B30091" t="s">
        <v>60712</v>
      </c>
      <c r="C30091" t="s">
        <v>60713</v>
      </c>
      <c r="D30091" s="1">
        <v>42616.568784722222</v>
      </c>
      <c r="E30091">
        <v>10767</v>
      </c>
      <c r="F30091">
        <v>25323</v>
      </c>
      <c r="H30091" t="s">
        <v>390</v>
      </c>
    </row>
    <row r="30092" spans="1:8" x14ac:dyDescent="0.2">
      <c r="A30092">
        <v>7.7212396593859699E+17</v>
      </c>
      <c r="B30092" t="s">
        <v>60714</v>
      </c>
      <c r="C30092" t="s">
        <v>60715</v>
      </c>
      <c r="D30092" s="1">
        <v>42616.811030092591</v>
      </c>
      <c r="E30092">
        <v>9382</v>
      </c>
      <c r="F30092">
        <v>24360</v>
      </c>
    </row>
    <row r="30093" spans="1:8" x14ac:dyDescent="0.2">
      <c r="A30093">
        <v>7.7216608597413005E+17</v>
      </c>
      <c r="B30093" t="s">
        <v>60716</v>
      </c>
      <c r="C30093" t="s">
        <v>60717</v>
      </c>
      <c r="D30093" s="1">
        <v>42616.927256944444</v>
      </c>
      <c r="E30093">
        <v>5384</v>
      </c>
      <c r="F30093">
        <v>15985</v>
      </c>
    </row>
    <row r="30094" spans="1:8" x14ac:dyDescent="0.2">
      <c r="A30094">
        <v>7.7217070468709901E+17</v>
      </c>
      <c r="B30094" t="s">
        <v>60718</v>
      </c>
      <c r="C30094" t="s">
        <v>60719</v>
      </c>
      <c r="D30094" s="1">
        <v>42616.94</v>
      </c>
      <c r="E30094">
        <v>10115</v>
      </c>
      <c r="F30094">
        <v>32324</v>
      </c>
      <c r="G30094" t="s">
        <v>89</v>
      </c>
    </row>
    <row r="30095" spans="1:8" x14ac:dyDescent="0.2">
      <c r="A30095">
        <v>7.7217146947655194E+17</v>
      </c>
      <c r="B30095" t="s">
        <v>60720</v>
      </c>
      <c r="C30095" t="s">
        <v>60721</v>
      </c>
      <c r="D30095" s="1">
        <v>42616.942118055558</v>
      </c>
      <c r="E30095">
        <v>11756</v>
      </c>
      <c r="F30095">
        <v>34274</v>
      </c>
      <c r="G30095" t="s">
        <v>89</v>
      </c>
    </row>
    <row r="30096" spans="1:8" x14ac:dyDescent="0.2">
      <c r="A30096">
        <v>7.7241792227904294E+17</v>
      </c>
      <c r="B30096" t="s">
        <v>60722</v>
      </c>
      <c r="C30096" t="s">
        <v>60723</v>
      </c>
      <c r="D30096" s="1">
        <v>42617.622199074074</v>
      </c>
      <c r="E30096">
        <v>7995</v>
      </c>
      <c r="F30096">
        <v>24849</v>
      </c>
      <c r="G30096" t="s">
        <v>89</v>
      </c>
    </row>
    <row r="30097" spans="1:8" x14ac:dyDescent="0.2">
      <c r="A30097">
        <v>7.7246533074040397E+17</v>
      </c>
      <c r="B30097" t="s">
        <v>60724</v>
      </c>
      <c r="C30097" t="s">
        <v>60725</v>
      </c>
      <c r="D30097" s="1">
        <v>42617.753020833334</v>
      </c>
      <c r="E30097">
        <v>5797</v>
      </c>
      <c r="F30097">
        <v>18576</v>
      </c>
    </row>
    <row r="30098" spans="1:8" x14ac:dyDescent="0.2">
      <c r="A30098">
        <v>7.7246712011439706E+17</v>
      </c>
      <c r="B30098" t="s">
        <v>60726</v>
      </c>
      <c r="C30098" t="s">
        <v>60727</v>
      </c>
      <c r="D30098" s="1">
        <v>42617.757951388892</v>
      </c>
      <c r="E30098">
        <v>4875</v>
      </c>
      <c r="F30098">
        <v>15879</v>
      </c>
      <c r="G30098" t="s">
        <v>576</v>
      </c>
    </row>
    <row r="30099" spans="1:8" x14ac:dyDescent="0.2">
      <c r="A30099">
        <v>7.7255621331376499E+17</v>
      </c>
      <c r="B30099" t="s">
        <v>60728</v>
      </c>
      <c r="C30099" t="s">
        <v>60729</v>
      </c>
      <c r="D30099" s="1">
        <v>42618.003807870373</v>
      </c>
      <c r="E30099">
        <v>6038</v>
      </c>
      <c r="F30099">
        <v>18471</v>
      </c>
      <c r="G30099" t="s">
        <v>89</v>
      </c>
    </row>
    <row r="30100" spans="1:8" x14ac:dyDescent="0.2">
      <c r="A30100">
        <v>7.7257129343884006E+17</v>
      </c>
      <c r="B30100" t="s">
        <v>60730</v>
      </c>
      <c r="C30100" t="s">
        <v>60731</v>
      </c>
      <c r="D30100" s="1">
        <v>42618.045416666668</v>
      </c>
      <c r="E30100">
        <v>5201</v>
      </c>
      <c r="F30100">
        <v>17917</v>
      </c>
    </row>
    <row r="30101" spans="1:8" x14ac:dyDescent="0.2">
      <c r="A30101">
        <v>7.7257436963376294E+17</v>
      </c>
      <c r="B30101" t="s">
        <v>60732</v>
      </c>
      <c r="C30101" t="s">
        <v>60733</v>
      </c>
      <c r="D30101" s="1">
        <v>42618.053912037038</v>
      </c>
      <c r="E30101">
        <v>11691</v>
      </c>
      <c r="F30101">
        <v>30227</v>
      </c>
    </row>
    <row r="30102" spans="1:8" x14ac:dyDescent="0.2">
      <c r="A30102">
        <v>7.7257665071848205E+17</v>
      </c>
      <c r="B30102" t="s">
        <v>60734</v>
      </c>
      <c r="C30102" t="s">
        <v>60735</v>
      </c>
      <c r="D30102" s="1">
        <v>42618.060196759259</v>
      </c>
      <c r="E30102">
        <v>10599</v>
      </c>
      <c r="F30102">
        <v>31542</v>
      </c>
    </row>
    <row r="30103" spans="1:8" x14ac:dyDescent="0.2">
      <c r="A30103">
        <v>7.7258246760158797E+17</v>
      </c>
      <c r="B30103" t="s">
        <v>60736</v>
      </c>
      <c r="C30103" t="s">
        <v>60737</v>
      </c>
      <c r="D30103" s="1">
        <v>42618.076249999998</v>
      </c>
      <c r="E30103">
        <v>16234</v>
      </c>
      <c r="F30103">
        <v>41770</v>
      </c>
    </row>
    <row r="30104" spans="1:8" x14ac:dyDescent="0.2">
      <c r="A30104">
        <v>7.7260628157628006E+17</v>
      </c>
      <c r="B30104" t="s">
        <v>60738</v>
      </c>
      <c r="C30104" t="s">
        <v>60739</v>
      </c>
      <c r="D30104" s="1">
        <v>42618.141967592594</v>
      </c>
      <c r="E30104">
        <v>4152</v>
      </c>
      <c r="F30104">
        <v>13663</v>
      </c>
      <c r="G30104" t="s">
        <v>215</v>
      </c>
    </row>
    <row r="30105" spans="1:8" x14ac:dyDescent="0.2">
      <c r="A30105">
        <v>7.72607185851408E+17</v>
      </c>
      <c r="B30105" t="s">
        <v>60740</v>
      </c>
      <c r="C30105" t="s">
        <v>60741</v>
      </c>
      <c r="D30105" s="1">
        <v>42618.144467592596</v>
      </c>
      <c r="E30105">
        <v>4837</v>
      </c>
      <c r="F30105">
        <v>15791</v>
      </c>
      <c r="G30105" t="s">
        <v>215</v>
      </c>
    </row>
    <row r="30106" spans="1:8" x14ac:dyDescent="0.2">
      <c r="A30106">
        <v>7.7260783327583002E+17</v>
      </c>
      <c r="B30106" t="s">
        <v>60742</v>
      </c>
      <c r="C30106" t="s">
        <v>60743</v>
      </c>
      <c r="D30106" s="1">
        <v>42618.146249999998</v>
      </c>
      <c r="E30106">
        <v>3762</v>
      </c>
      <c r="F30106">
        <v>13215</v>
      </c>
      <c r="G30106" t="s">
        <v>487</v>
      </c>
    </row>
    <row r="30107" spans="1:8" x14ac:dyDescent="0.2">
      <c r="A30107">
        <v>7.7264509180248E+17</v>
      </c>
      <c r="B30107" t="s">
        <v>60744</v>
      </c>
      <c r="C30107" t="s">
        <v>60745</v>
      </c>
      <c r="D30107" s="1">
        <v>42618.249062499999</v>
      </c>
      <c r="E30107">
        <v>4058</v>
      </c>
      <c r="F30107">
        <v>14810</v>
      </c>
      <c r="G30107" t="s">
        <v>215</v>
      </c>
    </row>
    <row r="30108" spans="1:8" x14ac:dyDescent="0.2">
      <c r="A30108">
        <v>7.7264542309799501E+17</v>
      </c>
      <c r="B30108" t="s">
        <v>60746</v>
      </c>
      <c r="C30108" t="s">
        <v>60747</v>
      </c>
      <c r="D30108" s="1">
        <v>42618.249976851854</v>
      </c>
      <c r="E30108">
        <v>3160</v>
      </c>
      <c r="F30108">
        <v>11837</v>
      </c>
      <c r="G30108" t="s">
        <v>576</v>
      </c>
      <c r="H30108" t="s">
        <v>390</v>
      </c>
    </row>
    <row r="30109" spans="1:8" x14ac:dyDescent="0.2">
      <c r="A30109">
        <v>7.7279365807255898E+17</v>
      </c>
      <c r="B30109" t="s">
        <v>60748</v>
      </c>
      <c r="C30109" t="s">
        <v>60749</v>
      </c>
      <c r="D30109" s="1">
        <v>42618.65902777778</v>
      </c>
      <c r="E30109">
        <v>8160</v>
      </c>
      <c r="F30109">
        <v>24342</v>
      </c>
    </row>
    <row r="30110" spans="1:8" x14ac:dyDescent="0.2">
      <c r="A30110">
        <v>7.7279720292208205E+17</v>
      </c>
      <c r="B30110" t="s">
        <v>60750</v>
      </c>
      <c r="C30110" t="s">
        <v>60751</v>
      </c>
      <c r="D30110" s="1">
        <v>42618.668807870374</v>
      </c>
      <c r="E30110">
        <v>6620</v>
      </c>
      <c r="F30110">
        <v>16087</v>
      </c>
    </row>
    <row r="30111" spans="1:8" x14ac:dyDescent="0.2">
      <c r="A30111">
        <v>7.7279880950837197E+17</v>
      </c>
      <c r="B30111" t="s">
        <v>60752</v>
      </c>
      <c r="C30111" t="s">
        <v>60753</v>
      </c>
      <c r="D30111" s="1">
        <v>42618.67324074074</v>
      </c>
      <c r="E30111">
        <v>4984</v>
      </c>
      <c r="F30111">
        <v>13459</v>
      </c>
      <c r="H30111" t="s">
        <v>616</v>
      </c>
    </row>
    <row r="30112" spans="1:8" x14ac:dyDescent="0.2">
      <c r="A30112">
        <v>7.7284054566849306E+17</v>
      </c>
      <c r="B30112" t="s">
        <v>60754</v>
      </c>
      <c r="C30112" t="s">
        <v>60755</v>
      </c>
      <c r="D30112" s="1">
        <v>42618.788414351853</v>
      </c>
      <c r="E30112">
        <v>5098</v>
      </c>
      <c r="F30112">
        <v>16399</v>
      </c>
      <c r="G30112" t="s">
        <v>89</v>
      </c>
      <c r="H30112" t="s">
        <v>616</v>
      </c>
    </row>
    <row r="30113" spans="1:8" x14ac:dyDescent="0.2">
      <c r="A30113">
        <v>7.7286340762003405E+17</v>
      </c>
      <c r="B30113" t="s">
        <v>60756</v>
      </c>
      <c r="C30113" t="s">
        <v>60757</v>
      </c>
      <c r="D30113" s="1">
        <v>42618.851504629631</v>
      </c>
      <c r="E30113">
        <v>8777</v>
      </c>
      <c r="F30113">
        <v>22294</v>
      </c>
      <c r="H30113" t="s">
        <v>390</v>
      </c>
    </row>
    <row r="30114" spans="1:8" x14ac:dyDescent="0.2">
      <c r="A30114">
        <v>7.7292879741914304E+17</v>
      </c>
      <c r="B30114" t="s">
        <v>60758</v>
      </c>
      <c r="C30114" t="s">
        <v>60759</v>
      </c>
      <c r="D30114" s="1">
        <v>42619.031944444447</v>
      </c>
      <c r="E30114">
        <v>8039</v>
      </c>
      <c r="F30114">
        <v>22399</v>
      </c>
      <c r="H30114" t="s">
        <v>390</v>
      </c>
    </row>
    <row r="30115" spans="1:8" x14ac:dyDescent="0.2">
      <c r="A30115">
        <v>7.7311375227105997E+17</v>
      </c>
      <c r="B30115" t="s">
        <v>60760</v>
      </c>
      <c r="C30115" t="s">
        <v>60761</v>
      </c>
      <c r="D30115" s="1">
        <v>42619.542314814818</v>
      </c>
      <c r="E30115">
        <v>6016</v>
      </c>
      <c r="F30115">
        <v>22712</v>
      </c>
    </row>
    <row r="30116" spans="1:8" x14ac:dyDescent="0.2">
      <c r="A30116">
        <v>7.7311658073358694E+17</v>
      </c>
      <c r="B30116" t="s">
        <v>60762</v>
      </c>
      <c r="C30116" t="s">
        <v>60763</v>
      </c>
      <c r="D30116" s="1">
        <v>42619.550127314818</v>
      </c>
      <c r="E30116">
        <v>9269</v>
      </c>
      <c r="F30116">
        <v>26439</v>
      </c>
    </row>
    <row r="30117" spans="1:8" x14ac:dyDescent="0.2">
      <c r="A30117">
        <v>7.7314070297280102E+17</v>
      </c>
      <c r="B30117" t="s">
        <v>60764</v>
      </c>
      <c r="C30117" t="s">
        <v>60765</v>
      </c>
      <c r="D30117" s="1">
        <v>42619.616689814815</v>
      </c>
      <c r="E30117">
        <v>4825</v>
      </c>
      <c r="F30117">
        <v>15808</v>
      </c>
    </row>
    <row r="30118" spans="1:8" x14ac:dyDescent="0.2">
      <c r="A30118">
        <v>7.7314095313364096E+17</v>
      </c>
      <c r="B30118" t="s">
        <v>60766</v>
      </c>
      <c r="C30118" t="s">
        <v>60767</v>
      </c>
      <c r="D30118" s="1">
        <v>42619.617384259262</v>
      </c>
      <c r="E30118">
        <v>8947</v>
      </c>
      <c r="F30118">
        <v>24003</v>
      </c>
      <c r="H30118" t="s">
        <v>390</v>
      </c>
    </row>
    <row r="30119" spans="1:8" x14ac:dyDescent="0.2">
      <c r="A30119">
        <v>7.7314502331986701E+17</v>
      </c>
      <c r="B30119" t="s">
        <v>60768</v>
      </c>
      <c r="C30119" t="s">
        <v>60769</v>
      </c>
      <c r="D30119" s="1">
        <v>42619.628611111111</v>
      </c>
      <c r="E30119">
        <v>5711</v>
      </c>
      <c r="F30119">
        <v>17239</v>
      </c>
      <c r="G30119" t="s">
        <v>89</v>
      </c>
    </row>
    <row r="30120" spans="1:8" x14ac:dyDescent="0.2">
      <c r="A30120">
        <v>7.7318175174940198E+17</v>
      </c>
      <c r="B30120" t="s">
        <v>60770</v>
      </c>
      <c r="C30120" t="s">
        <v>60771</v>
      </c>
      <c r="D30120" s="1">
        <v>42619.72996527778</v>
      </c>
      <c r="E30120">
        <v>11666</v>
      </c>
      <c r="F30120">
        <v>30320</v>
      </c>
      <c r="H30120" t="s">
        <v>505</v>
      </c>
    </row>
    <row r="30121" spans="1:8" x14ac:dyDescent="0.2">
      <c r="A30121">
        <v>7.7320634129697894E+17</v>
      </c>
      <c r="B30121" t="s">
        <v>60772</v>
      </c>
      <c r="C30121" t="s">
        <v>60773</v>
      </c>
      <c r="D30121" s="1">
        <v>42619.797812500001</v>
      </c>
      <c r="E30121">
        <v>10602</v>
      </c>
      <c r="F30121">
        <v>28510</v>
      </c>
      <c r="H30121" t="s">
        <v>616</v>
      </c>
    </row>
    <row r="30122" spans="1:8" x14ac:dyDescent="0.2">
      <c r="A30122">
        <v>7.7321870608429005E+17</v>
      </c>
      <c r="B30122" t="s">
        <v>60774</v>
      </c>
      <c r="C30122" t="s">
        <v>60775</v>
      </c>
      <c r="D30122" s="1">
        <v>42619.831932870373</v>
      </c>
      <c r="E30122">
        <v>4077</v>
      </c>
      <c r="F30122">
        <v>11935</v>
      </c>
      <c r="H30122" t="s">
        <v>390</v>
      </c>
    </row>
    <row r="30123" spans="1:8" x14ac:dyDescent="0.2">
      <c r="A30123">
        <v>7.7325002204554803E+17</v>
      </c>
      <c r="B30123" t="s">
        <v>60776</v>
      </c>
      <c r="C30123" t="s">
        <v>60777</v>
      </c>
      <c r="D30123" s="1">
        <v>42619.918356481481</v>
      </c>
      <c r="E30123">
        <v>7258</v>
      </c>
      <c r="F30123">
        <v>22561</v>
      </c>
      <c r="H30123" t="s">
        <v>390</v>
      </c>
    </row>
    <row r="30124" spans="1:8" x14ac:dyDescent="0.2">
      <c r="A30124">
        <v>7.7328187984806195E+17</v>
      </c>
      <c r="B30124" t="s">
        <v>60778</v>
      </c>
      <c r="C30124" t="s">
        <v>60779</v>
      </c>
      <c r="D30124" s="1">
        <v>42620.006261574075</v>
      </c>
      <c r="E30124">
        <v>5708</v>
      </c>
      <c r="F30124">
        <v>16475</v>
      </c>
      <c r="G30124" t="s">
        <v>487</v>
      </c>
    </row>
    <row r="30125" spans="1:8" x14ac:dyDescent="0.2">
      <c r="A30125">
        <v>7.7331810663046298E+17</v>
      </c>
      <c r="B30125" t="s">
        <v>60780</v>
      </c>
      <c r="C30125" t="s">
        <v>60781</v>
      </c>
      <c r="D30125" s="1">
        <v>42620.106226851851</v>
      </c>
      <c r="E30125">
        <v>5582</v>
      </c>
      <c r="F30125">
        <v>16533</v>
      </c>
      <c r="H30125" t="s">
        <v>616</v>
      </c>
    </row>
    <row r="30126" spans="1:8" x14ac:dyDescent="0.2">
      <c r="A30126">
        <v>7.7333014278562995E+17</v>
      </c>
      <c r="B30126" t="s">
        <v>60782</v>
      </c>
      <c r="C30126" t="s">
        <v>60783</v>
      </c>
      <c r="D30126" s="1">
        <v>42620.139444444445</v>
      </c>
      <c r="E30126">
        <v>2574</v>
      </c>
      <c r="F30126">
        <v>11165</v>
      </c>
      <c r="G30126" t="s">
        <v>215</v>
      </c>
    </row>
    <row r="30127" spans="1:8" x14ac:dyDescent="0.2">
      <c r="A30127">
        <v>7.7337589755452595E+17</v>
      </c>
      <c r="B30127" t="s">
        <v>60784</v>
      </c>
      <c r="C30127" t="s">
        <v>60785</v>
      </c>
      <c r="D30127" s="1">
        <v>42620.265706018516</v>
      </c>
      <c r="E30127">
        <v>4456</v>
      </c>
      <c r="F30127">
        <v>14407</v>
      </c>
      <c r="G30127" t="s">
        <v>576</v>
      </c>
      <c r="H30127" t="s">
        <v>390</v>
      </c>
    </row>
    <row r="30128" spans="1:8" x14ac:dyDescent="0.2">
      <c r="A30128">
        <v>7.7353931737747802E+17</v>
      </c>
      <c r="B30128" t="s">
        <v>60786</v>
      </c>
      <c r="C30128" t="s">
        <v>60787</v>
      </c>
      <c r="D30128" s="1">
        <v>42620.71665509259</v>
      </c>
      <c r="E30128">
        <v>7226</v>
      </c>
      <c r="F30128">
        <v>19276</v>
      </c>
      <c r="H30128" t="s">
        <v>616</v>
      </c>
    </row>
    <row r="30129" spans="1:8" x14ac:dyDescent="0.2">
      <c r="A30129">
        <v>7.7358472827647501E+17</v>
      </c>
      <c r="B30129" t="s">
        <v>60788</v>
      </c>
      <c r="C30129" t="s">
        <v>60789</v>
      </c>
      <c r="D30129" s="1">
        <v>42620.841967592591</v>
      </c>
      <c r="E30129">
        <v>7606</v>
      </c>
      <c r="F30129">
        <v>23008</v>
      </c>
      <c r="H30129" t="s">
        <v>390</v>
      </c>
    </row>
    <row r="30130" spans="1:8" x14ac:dyDescent="0.2">
      <c r="A30130">
        <v>7.7361782094496102E+17</v>
      </c>
      <c r="B30130" t="s">
        <v>60790</v>
      </c>
      <c r="C30130" t="s">
        <v>60791</v>
      </c>
      <c r="D30130" s="1">
        <v>42620.933287037034</v>
      </c>
      <c r="E30130">
        <v>5968</v>
      </c>
      <c r="F30130">
        <v>18959</v>
      </c>
    </row>
    <row r="30131" spans="1:8" x14ac:dyDescent="0.2">
      <c r="A30131">
        <v>7.7364384347661094E+17</v>
      </c>
      <c r="B30131" t="s">
        <v>60792</v>
      </c>
      <c r="C30131" t="s">
        <v>60793</v>
      </c>
      <c r="D30131" s="1">
        <v>42621.00509259259</v>
      </c>
      <c r="E30131">
        <v>6996</v>
      </c>
      <c r="F30131">
        <v>18379</v>
      </c>
      <c r="H30131" t="s">
        <v>390</v>
      </c>
    </row>
    <row r="30132" spans="1:8" x14ac:dyDescent="0.2">
      <c r="A30132">
        <v>7.7373316224558195E+17</v>
      </c>
      <c r="B30132" t="s">
        <v>60794</v>
      </c>
      <c r="C30132" t="s">
        <v>60795</v>
      </c>
      <c r="D30132" s="1">
        <v>42621.251562500001</v>
      </c>
      <c r="E30132">
        <v>8011</v>
      </c>
      <c r="F30132">
        <v>31658</v>
      </c>
    </row>
    <row r="30133" spans="1:8" x14ac:dyDescent="0.2">
      <c r="A30133">
        <v>7.7382308933127706E+17</v>
      </c>
      <c r="B30133" t="s">
        <v>60796</v>
      </c>
      <c r="C30133" t="s">
        <v>60797</v>
      </c>
      <c r="D30133" s="1">
        <v>42621.499722222223</v>
      </c>
      <c r="E30133">
        <v>8036</v>
      </c>
      <c r="F30133">
        <v>19504</v>
      </c>
      <c r="H30133" t="s">
        <v>390</v>
      </c>
    </row>
    <row r="30134" spans="1:8" x14ac:dyDescent="0.2">
      <c r="A30134">
        <v>7.7383302183743795E+17</v>
      </c>
      <c r="B30134" t="s">
        <v>60798</v>
      </c>
      <c r="C30134" t="s">
        <v>60799</v>
      </c>
      <c r="D30134" s="1">
        <v>42621.527129629627</v>
      </c>
      <c r="E30134">
        <v>3352</v>
      </c>
      <c r="F30134">
        <v>14177</v>
      </c>
      <c r="G30134" t="s">
        <v>89</v>
      </c>
    </row>
    <row r="30135" spans="1:8" x14ac:dyDescent="0.2">
      <c r="A30135">
        <v>7.7383406446592E+17</v>
      </c>
      <c r="B30135" t="s">
        <v>60800</v>
      </c>
      <c r="C30135" t="s">
        <v>60801</v>
      </c>
      <c r="D30135" s="1">
        <v>42621.53</v>
      </c>
      <c r="E30135">
        <v>1971</v>
      </c>
      <c r="F30135">
        <v>9061</v>
      </c>
      <c r="G30135" t="s">
        <v>576</v>
      </c>
    </row>
    <row r="30136" spans="1:8" x14ac:dyDescent="0.2">
      <c r="A30136">
        <v>7.7383638994324595E+17</v>
      </c>
      <c r="B30136" t="s">
        <v>60802</v>
      </c>
      <c r="C30136" t="s">
        <v>60803</v>
      </c>
      <c r="D30136" s="1">
        <v>42621.536423611113</v>
      </c>
      <c r="E30136">
        <v>4342</v>
      </c>
      <c r="F30136">
        <v>18526</v>
      </c>
    </row>
    <row r="30137" spans="1:8" x14ac:dyDescent="0.2">
      <c r="A30137">
        <v>7.7385596252862003E+17</v>
      </c>
      <c r="B30137" t="s">
        <v>60804</v>
      </c>
      <c r="C30137" t="s">
        <v>60805</v>
      </c>
      <c r="D30137" s="1">
        <v>42621.590428240743</v>
      </c>
      <c r="E30137">
        <v>7320</v>
      </c>
      <c r="F30137">
        <v>24787</v>
      </c>
    </row>
    <row r="30138" spans="1:8" x14ac:dyDescent="0.2">
      <c r="A30138">
        <v>7.7390316329647296E+17</v>
      </c>
      <c r="B30138" t="s">
        <v>60806</v>
      </c>
      <c r="C30138" t="s">
        <v>60807</v>
      </c>
      <c r="D30138" s="1">
        <v>42621.720682870371</v>
      </c>
      <c r="E30138">
        <v>9327</v>
      </c>
      <c r="F30138">
        <v>30098</v>
      </c>
    </row>
    <row r="30139" spans="1:8" x14ac:dyDescent="0.2">
      <c r="A30139">
        <v>7.7392023019205402E+17</v>
      </c>
      <c r="B30139" t="s">
        <v>60808</v>
      </c>
      <c r="C30139" t="s">
        <v>60809</v>
      </c>
      <c r="D30139" s="1">
        <v>42621.767777777779</v>
      </c>
      <c r="E30139">
        <v>8839</v>
      </c>
      <c r="F30139">
        <v>26068</v>
      </c>
      <c r="H30139" t="s">
        <v>390</v>
      </c>
    </row>
    <row r="30140" spans="1:8" x14ac:dyDescent="0.2">
      <c r="A30140">
        <v>7.7394812006961498E+17</v>
      </c>
      <c r="B30140" t="s">
        <v>60810</v>
      </c>
      <c r="C30140" t="s">
        <v>60811</v>
      </c>
      <c r="D30140" s="1">
        <v>42621.844733796293</v>
      </c>
      <c r="E30140">
        <v>4124</v>
      </c>
      <c r="F30140">
        <v>14596</v>
      </c>
    </row>
    <row r="30141" spans="1:8" x14ac:dyDescent="0.2">
      <c r="A30141">
        <v>7.73948271140016E+17</v>
      </c>
      <c r="B30141" t="s">
        <v>60812</v>
      </c>
      <c r="C30141" t="s">
        <v>60813</v>
      </c>
      <c r="D30141" s="1">
        <v>42621.845150462963</v>
      </c>
      <c r="E30141">
        <v>4262</v>
      </c>
      <c r="F30141">
        <v>14421</v>
      </c>
    </row>
    <row r="30142" spans="1:8" x14ac:dyDescent="0.2">
      <c r="A30142">
        <v>7.7397230564291302E+17</v>
      </c>
      <c r="B30142" t="s">
        <v>60814</v>
      </c>
      <c r="C30142" t="s">
        <v>60815</v>
      </c>
      <c r="D30142" s="1">
        <v>42621.911481481482</v>
      </c>
      <c r="E30142">
        <v>13101</v>
      </c>
      <c r="F30142">
        <v>31785</v>
      </c>
      <c r="H30142" t="s">
        <v>616</v>
      </c>
    </row>
    <row r="30143" spans="1:8" x14ac:dyDescent="0.2">
      <c r="A30143">
        <v>7.7403367023976E+17</v>
      </c>
      <c r="B30143" t="s">
        <v>60816</v>
      </c>
      <c r="C30143" t="s">
        <v>60817</v>
      </c>
      <c r="D30143" s="1">
        <v>42622.080810185187</v>
      </c>
      <c r="E30143">
        <v>8754</v>
      </c>
      <c r="F30143">
        <v>21852</v>
      </c>
      <c r="H30143" t="s">
        <v>616</v>
      </c>
    </row>
    <row r="30144" spans="1:8" x14ac:dyDescent="0.2">
      <c r="A30144">
        <v>7.7404454829307405E+17</v>
      </c>
      <c r="B30144" t="s">
        <v>60818</v>
      </c>
      <c r="C30144" t="s">
        <v>60819</v>
      </c>
      <c r="D30144" s="1">
        <v>42622.110833333332</v>
      </c>
      <c r="E30144">
        <v>12642</v>
      </c>
      <c r="F30144">
        <v>37367</v>
      </c>
    </row>
    <row r="30145" spans="1:8" x14ac:dyDescent="0.2">
      <c r="A30145">
        <v>7.7406491963342797E+17</v>
      </c>
      <c r="B30145" t="s">
        <v>60820</v>
      </c>
      <c r="C30145" t="s">
        <v>60821</v>
      </c>
      <c r="D30145" s="1">
        <v>42622.167037037034</v>
      </c>
      <c r="E30145">
        <v>8991</v>
      </c>
      <c r="F30145">
        <v>23526</v>
      </c>
      <c r="H30145" t="s">
        <v>616</v>
      </c>
    </row>
    <row r="30146" spans="1:8" x14ac:dyDescent="0.2">
      <c r="A30146">
        <v>7.7409770551351706E+17</v>
      </c>
      <c r="B30146" t="s">
        <v>60822</v>
      </c>
      <c r="C30146" t="s">
        <v>60823</v>
      </c>
      <c r="D30146" s="1">
        <v>42622.257511574076</v>
      </c>
      <c r="E30146">
        <v>6829</v>
      </c>
      <c r="F30146">
        <v>22264</v>
      </c>
      <c r="G30146" t="s">
        <v>89</v>
      </c>
    </row>
    <row r="30147" spans="1:8" x14ac:dyDescent="0.2">
      <c r="A30147">
        <v>7.7425551019123904E+17</v>
      </c>
      <c r="B30147" t="s">
        <v>60824</v>
      </c>
      <c r="C30147" t="s">
        <v>60825</v>
      </c>
      <c r="D30147" s="1">
        <v>42622.692974537036</v>
      </c>
      <c r="E30147">
        <v>13025</v>
      </c>
      <c r="F30147">
        <v>36439</v>
      </c>
      <c r="G30147" t="s">
        <v>89</v>
      </c>
    </row>
    <row r="30148" spans="1:8" x14ac:dyDescent="0.2">
      <c r="A30148">
        <v>7.74256782290128E+17</v>
      </c>
      <c r="B30148" t="s">
        <v>60826</v>
      </c>
      <c r="C30148" t="s">
        <v>60827</v>
      </c>
      <c r="D30148" s="1">
        <v>42622.696481481478</v>
      </c>
      <c r="E30148">
        <v>3780</v>
      </c>
      <c r="F30148">
        <v>12079</v>
      </c>
      <c r="G30148" t="s">
        <v>215</v>
      </c>
    </row>
    <row r="30149" spans="1:8" x14ac:dyDescent="0.2">
      <c r="A30149">
        <v>7.7429947915554406E+17</v>
      </c>
      <c r="B30149" t="s">
        <v>60828</v>
      </c>
      <c r="C30149" t="s">
        <v>60829</v>
      </c>
      <c r="D30149" s="1">
        <v>42622.814305555556</v>
      </c>
      <c r="E30149">
        <v>4323</v>
      </c>
      <c r="F30149">
        <v>14508</v>
      </c>
      <c r="G30149" t="s">
        <v>89</v>
      </c>
    </row>
    <row r="30150" spans="1:8" x14ac:dyDescent="0.2">
      <c r="A30150">
        <v>7.7435440416203904E+17</v>
      </c>
      <c r="B30150" t="s">
        <v>60830</v>
      </c>
      <c r="C30150" t="s">
        <v>60831</v>
      </c>
      <c r="D30150" s="1">
        <v>42622.965868055559</v>
      </c>
      <c r="E30150">
        <v>8250</v>
      </c>
      <c r="F30150">
        <v>18178</v>
      </c>
      <c r="H30150" t="s">
        <v>616</v>
      </c>
    </row>
    <row r="30151" spans="1:8" x14ac:dyDescent="0.2">
      <c r="A30151">
        <v>7.7438528894881702E+17</v>
      </c>
      <c r="B30151" t="s">
        <v>60832</v>
      </c>
      <c r="C30151" t="s">
        <v>60833</v>
      </c>
      <c r="D30151" s="1">
        <v>42623.051087962966</v>
      </c>
      <c r="E30151">
        <v>6731</v>
      </c>
      <c r="F30151">
        <v>18753</v>
      </c>
      <c r="G30151" t="s">
        <v>89</v>
      </c>
    </row>
    <row r="30152" spans="1:8" x14ac:dyDescent="0.2">
      <c r="A30152">
        <v>7.7438679303877798E+17</v>
      </c>
      <c r="B30152" t="s">
        <v>60834</v>
      </c>
      <c r="C30152" t="s">
        <v>60835</v>
      </c>
      <c r="D30152" s="1">
        <v>42623.055243055554</v>
      </c>
      <c r="E30152">
        <v>7184</v>
      </c>
      <c r="F30152">
        <v>19294</v>
      </c>
    </row>
    <row r="30153" spans="1:8" x14ac:dyDescent="0.2">
      <c r="A30153">
        <v>7.7439983373394701E+17</v>
      </c>
      <c r="B30153" t="s">
        <v>60836</v>
      </c>
      <c r="C30153" t="s">
        <v>60837</v>
      </c>
      <c r="D30153" s="1">
        <v>42623.091226851851</v>
      </c>
      <c r="E30153">
        <v>2978</v>
      </c>
      <c r="F30153">
        <v>12284</v>
      </c>
      <c r="G30153" t="s">
        <v>89</v>
      </c>
    </row>
    <row r="30154" spans="1:8" x14ac:dyDescent="0.2">
      <c r="A30154">
        <v>7.7443515197574694E+17</v>
      </c>
      <c r="B30154" t="s">
        <v>60838</v>
      </c>
      <c r="C30154" t="s">
        <v>60839</v>
      </c>
      <c r="D30154" s="1">
        <v>42623.188692129632</v>
      </c>
      <c r="E30154">
        <v>5958</v>
      </c>
      <c r="F30154">
        <v>17194</v>
      </c>
      <c r="H30154" t="s">
        <v>390</v>
      </c>
    </row>
    <row r="30155" spans="1:8" x14ac:dyDescent="0.2">
      <c r="A30155">
        <v>7.7448434203060198E+17</v>
      </c>
      <c r="B30155" t="s">
        <v>60840</v>
      </c>
      <c r="C30155" t="s">
        <v>60841</v>
      </c>
      <c r="D30155" s="1">
        <v>42623.324432870373</v>
      </c>
      <c r="E30155">
        <v>3638</v>
      </c>
      <c r="F30155">
        <v>13790</v>
      </c>
      <c r="G30155" t="s">
        <v>89</v>
      </c>
    </row>
    <row r="30156" spans="1:8" x14ac:dyDescent="0.2">
      <c r="A30156">
        <v>7.7448706038427597E+17</v>
      </c>
      <c r="B30156" t="s">
        <v>60842</v>
      </c>
      <c r="C30156" t="s">
        <v>60843</v>
      </c>
      <c r="D30156" s="1">
        <v>42623.331932870373</v>
      </c>
      <c r="E30156">
        <v>3548</v>
      </c>
      <c r="F30156">
        <v>14265</v>
      </c>
      <c r="G30156" t="s">
        <v>89</v>
      </c>
    </row>
    <row r="30157" spans="1:8" x14ac:dyDescent="0.2">
      <c r="A30157">
        <v>7.7449137690609997E+17</v>
      </c>
      <c r="B30157" t="s">
        <v>60844</v>
      </c>
      <c r="C30157" t="s">
        <v>60845</v>
      </c>
      <c r="D30157" s="1">
        <v>42623.343842592592</v>
      </c>
      <c r="E30157">
        <v>4034</v>
      </c>
      <c r="F30157">
        <v>17779</v>
      </c>
    </row>
    <row r="30158" spans="1:8" x14ac:dyDescent="0.2">
      <c r="A30158">
        <v>7.7458588316509299E+17</v>
      </c>
      <c r="B30158" t="s">
        <v>60846</v>
      </c>
      <c r="C30158" t="s">
        <v>60847</v>
      </c>
      <c r="D30158" s="1">
        <v>42623.604629629626</v>
      </c>
      <c r="E30158">
        <v>2007</v>
      </c>
      <c r="F30158">
        <v>8599</v>
      </c>
      <c r="G30158" t="s">
        <v>576</v>
      </c>
    </row>
    <row r="30159" spans="1:8" x14ac:dyDescent="0.2">
      <c r="A30159">
        <v>7.7458901992986598E+17</v>
      </c>
      <c r="B30159" t="s">
        <v>60848</v>
      </c>
      <c r="C30159" t="s">
        <v>60849</v>
      </c>
      <c r="D30159" s="1">
        <v>42623.613287037035</v>
      </c>
      <c r="E30159">
        <v>5038</v>
      </c>
      <c r="F30159">
        <v>20598</v>
      </c>
    </row>
    <row r="30160" spans="1:8" x14ac:dyDescent="0.2">
      <c r="A30160">
        <v>7.7459007035552896E+17</v>
      </c>
      <c r="B30160" t="s">
        <v>60850</v>
      </c>
      <c r="C30160" t="s">
        <v>60851</v>
      </c>
      <c r="D30160" s="1">
        <v>42623.616180555553</v>
      </c>
      <c r="E30160">
        <v>17952</v>
      </c>
      <c r="F30160">
        <v>51805</v>
      </c>
    </row>
    <row r="30161" spans="1:8" x14ac:dyDescent="0.2">
      <c r="A30161">
        <v>7.7463716876983002E+17</v>
      </c>
      <c r="B30161" t="s">
        <v>60852</v>
      </c>
      <c r="C30161" t="s">
        <v>60853</v>
      </c>
      <c r="D30161" s="1">
        <v>42623.746145833335</v>
      </c>
      <c r="E30161">
        <v>10213</v>
      </c>
      <c r="F30161">
        <v>30467</v>
      </c>
    </row>
    <row r="30162" spans="1:8" x14ac:dyDescent="0.2">
      <c r="A30162">
        <v>7.7467344988519194E+17</v>
      </c>
      <c r="B30162" t="s">
        <v>60854</v>
      </c>
      <c r="C30162" t="s">
        <v>60855</v>
      </c>
      <c r="D30162" s="1">
        <v>42623.846261574072</v>
      </c>
      <c r="E30162">
        <v>21348</v>
      </c>
      <c r="F30162">
        <v>60167</v>
      </c>
    </row>
    <row r="30163" spans="1:8" x14ac:dyDescent="0.2">
      <c r="A30163">
        <v>7.7475359897046605E+17</v>
      </c>
      <c r="B30163" t="s">
        <v>60856</v>
      </c>
      <c r="C30163" t="s">
        <v>60857</v>
      </c>
      <c r="D30163" s="1">
        <v>42624.067430555559</v>
      </c>
      <c r="E30163">
        <v>12812</v>
      </c>
      <c r="F30163">
        <v>37863</v>
      </c>
    </row>
    <row r="30164" spans="1:8" x14ac:dyDescent="0.2">
      <c r="A30164">
        <v>7.7477802647951296E+17</v>
      </c>
      <c r="B30164" t="s">
        <v>60858</v>
      </c>
      <c r="C30164" t="s">
        <v>60859</v>
      </c>
      <c r="D30164" s="1">
        <v>42624.134837962964</v>
      </c>
      <c r="E30164">
        <v>6634</v>
      </c>
      <c r="F30164">
        <v>23572</v>
      </c>
      <c r="G30164" t="s">
        <v>89</v>
      </c>
    </row>
    <row r="30165" spans="1:8" x14ac:dyDescent="0.2">
      <c r="A30165">
        <v>7.7502473188399104E+17</v>
      </c>
      <c r="B30165" t="s">
        <v>60860</v>
      </c>
      <c r="C30165" t="s">
        <v>60861</v>
      </c>
      <c r="D30165" s="1">
        <v>42624.815625000003</v>
      </c>
      <c r="E30165">
        <v>9839</v>
      </c>
      <c r="F30165">
        <v>22496</v>
      </c>
      <c r="H30165" t="s">
        <v>390</v>
      </c>
    </row>
    <row r="30166" spans="1:8" x14ac:dyDescent="0.2">
      <c r="A30166">
        <v>7.7527515834085299E+17</v>
      </c>
      <c r="B30166" t="s">
        <v>60862</v>
      </c>
      <c r="C30166" t="s">
        <v>45946</v>
      </c>
      <c r="D30166" s="1">
        <v>42625.506666666668</v>
      </c>
      <c r="E30166">
        <v>2644</v>
      </c>
      <c r="F30166">
        <v>12508</v>
      </c>
      <c r="G30166" t="s">
        <v>89</v>
      </c>
    </row>
    <row r="30167" spans="1:8" x14ac:dyDescent="0.2">
      <c r="A30167">
        <v>7.7529316083881894E+17</v>
      </c>
      <c r="B30167" t="s">
        <v>60863</v>
      </c>
      <c r="C30167" t="s">
        <v>60864</v>
      </c>
      <c r="D30167" s="1">
        <v>42625.556342592594</v>
      </c>
      <c r="E30167">
        <v>1985</v>
      </c>
      <c r="F30167">
        <v>9683</v>
      </c>
      <c r="G30167" t="s">
        <v>215</v>
      </c>
    </row>
    <row r="30168" spans="1:8" x14ac:dyDescent="0.2">
      <c r="A30168">
        <v>7.7536126600108403E+17</v>
      </c>
      <c r="B30168" t="s">
        <v>60865</v>
      </c>
      <c r="C30168" t="s">
        <v>60866</v>
      </c>
      <c r="D30168" s="1">
        <v>42625.744270833333</v>
      </c>
      <c r="E30168">
        <v>7949</v>
      </c>
      <c r="F30168">
        <v>27159</v>
      </c>
      <c r="G30168" t="s">
        <v>89</v>
      </c>
    </row>
    <row r="30169" spans="1:8" x14ac:dyDescent="0.2">
      <c r="A30169">
        <v>7.7549298917516006E+17</v>
      </c>
      <c r="B30169" t="s">
        <v>60867</v>
      </c>
      <c r="C30169" t="s">
        <v>60868</v>
      </c>
      <c r="D30169" s="1">
        <v>42626.107766203706</v>
      </c>
      <c r="E30169">
        <v>6845</v>
      </c>
      <c r="F30169">
        <v>27199</v>
      </c>
      <c r="H30169" t="s">
        <v>390</v>
      </c>
    </row>
    <row r="30170" spans="1:8" x14ac:dyDescent="0.2">
      <c r="A30170">
        <v>7.7549647081651405E+17</v>
      </c>
      <c r="B30170" t="s">
        <v>60869</v>
      </c>
      <c r="C30170" t="s">
        <v>60870</v>
      </c>
      <c r="D30170" s="1">
        <v>42626.117372685185</v>
      </c>
      <c r="E30170">
        <v>4457</v>
      </c>
      <c r="F30170">
        <v>16606</v>
      </c>
      <c r="G30170" t="s">
        <v>89</v>
      </c>
    </row>
    <row r="30171" spans="1:8" x14ac:dyDescent="0.2">
      <c r="A30171">
        <v>7.7553444024001306E+17</v>
      </c>
      <c r="B30171" t="s">
        <v>60871</v>
      </c>
      <c r="C30171" t="s">
        <v>60872</v>
      </c>
      <c r="D30171" s="1">
        <v>42626.222141203703</v>
      </c>
      <c r="E30171">
        <v>3527</v>
      </c>
      <c r="F30171">
        <v>11559</v>
      </c>
      <c r="H30171" t="s">
        <v>616</v>
      </c>
    </row>
    <row r="30172" spans="1:8" x14ac:dyDescent="0.2">
      <c r="A30172">
        <v>7.7568395906170803E+17</v>
      </c>
      <c r="B30172" t="s">
        <v>60873</v>
      </c>
      <c r="C30172" t="s">
        <v>60874</v>
      </c>
      <c r="D30172" s="1">
        <v>42626.634745370371</v>
      </c>
      <c r="E30172">
        <v>3511</v>
      </c>
      <c r="F30172">
        <v>12354</v>
      </c>
      <c r="H30172" t="s">
        <v>390</v>
      </c>
    </row>
    <row r="30173" spans="1:8" x14ac:dyDescent="0.2">
      <c r="A30173">
        <v>7.7571072592695194E+17</v>
      </c>
      <c r="B30173" t="s">
        <v>60875</v>
      </c>
      <c r="C30173" t="s">
        <v>60876</v>
      </c>
      <c r="D30173" s="1">
        <v>42626.708599537036</v>
      </c>
      <c r="E30173">
        <v>4405</v>
      </c>
      <c r="F30173">
        <v>13343</v>
      </c>
      <c r="H30173" t="s">
        <v>390</v>
      </c>
    </row>
    <row r="30174" spans="1:8" x14ac:dyDescent="0.2">
      <c r="A30174">
        <v>7.7578131508174003E+17</v>
      </c>
      <c r="B30174" t="s">
        <v>60877</v>
      </c>
      <c r="C30174" t="s">
        <v>60878</v>
      </c>
      <c r="D30174" s="1">
        <v>42626.903391203705</v>
      </c>
      <c r="E30174">
        <v>2422</v>
      </c>
      <c r="F30174">
        <v>9674</v>
      </c>
    </row>
    <row r="30175" spans="1:8" x14ac:dyDescent="0.2">
      <c r="A30175">
        <v>7.7581871659647706E+17</v>
      </c>
      <c r="B30175" t="s">
        <v>60879</v>
      </c>
      <c r="C30175" t="s">
        <v>60880</v>
      </c>
      <c r="D30175" s="1">
        <v>42627.006597222222</v>
      </c>
      <c r="E30175">
        <v>9124</v>
      </c>
      <c r="F30175">
        <v>19186</v>
      </c>
      <c r="H30175" t="s">
        <v>616</v>
      </c>
    </row>
    <row r="30176" spans="1:8" x14ac:dyDescent="0.2">
      <c r="A30176">
        <v>7.7588301050802906E+17</v>
      </c>
      <c r="B30176" t="s">
        <v>60881</v>
      </c>
      <c r="C30176" t="s">
        <v>60882</v>
      </c>
      <c r="D30176" s="1">
        <v>42627.184016203704</v>
      </c>
      <c r="E30176">
        <v>6311</v>
      </c>
      <c r="F30176">
        <v>15922</v>
      </c>
    </row>
    <row r="30177" spans="1:8" x14ac:dyDescent="0.2">
      <c r="A30177">
        <v>7.7588755050653594E+17</v>
      </c>
      <c r="B30177" t="s">
        <v>60883</v>
      </c>
      <c r="C30177" t="s">
        <v>60884</v>
      </c>
      <c r="D30177" s="1">
        <v>42627.196539351855</v>
      </c>
      <c r="E30177">
        <v>3178</v>
      </c>
      <c r="F30177">
        <v>9314</v>
      </c>
      <c r="G30177" t="s">
        <v>89</v>
      </c>
    </row>
    <row r="30178" spans="1:8" x14ac:dyDescent="0.2">
      <c r="A30178">
        <v>7.7588802521359898E+17</v>
      </c>
      <c r="B30178" t="s">
        <v>60885</v>
      </c>
      <c r="C30178" t="s">
        <v>60886</v>
      </c>
      <c r="D30178" s="1">
        <v>42627.197858796295</v>
      </c>
      <c r="E30178">
        <v>3438</v>
      </c>
      <c r="F30178">
        <v>10004</v>
      </c>
      <c r="G30178" t="s">
        <v>89</v>
      </c>
    </row>
    <row r="30179" spans="1:8" x14ac:dyDescent="0.2">
      <c r="A30179">
        <v>7.7588861161507994E+17</v>
      </c>
      <c r="B30179" t="s">
        <v>60887</v>
      </c>
      <c r="C30179" t="s">
        <v>60888</v>
      </c>
      <c r="D30179" s="1">
        <v>42627.199467592596</v>
      </c>
      <c r="E30179">
        <v>3531</v>
      </c>
      <c r="F30179">
        <v>10244</v>
      </c>
      <c r="G30179" t="s">
        <v>89</v>
      </c>
    </row>
    <row r="30180" spans="1:8" x14ac:dyDescent="0.2">
      <c r="A30180">
        <v>7.7589424314348301E+17</v>
      </c>
      <c r="B30180" t="s">
        <v>60889</v>
      </c>
      <c r="C30180" t="s">
        <v>60890</v>
      </c>
      <c r="D30180" s="1">
        <v>42627.215011574073</v>
      </c>
      <c r="E30180">
        <v>20429</v>
      </c>
      <c r="F30180">
        <v>52544</v>
      </c>
    </row>
    <row r="30181" spans="1:8" x14ac:dyDescent="0.2">
      <c r="A30181">
        <v>7.7589725153315994E+17</v>
      </c>
      <c r="B30181" t="s">
        <v>60891</v>
      </c>
      <c r="C30181" t="s">
        <v>60892</v>
      </c>
      <c r="D30181" s="1">
        <v>42627.223310185182</v>
      </c>
      <c r="E30181">
        <v>6810</v>
      </c>
      <c r="F30181">
        <v>19107</v>
      </c>
    </row>
    <row r="30182" spans="1:8" x14ac:dyDescent="0.2">
      <c r="A30182">
        <v>7.7605390078069504E+17</v>
      </c>
      <c r="B30182" t="s">
        <v>60893</v>
      </c>
      <c r="C30182" t="s">
        <v>60894</v>
      </c>
      <c r="D30182" s="1">
        <v>42627.655578703707</v>
      </c>
      <c r="E30182">
        <v>6432</v>
      </c>
      <c r="F30182">
        <v>19475</v>
      </c>
    </row>
    <row r="30183" spans="1:8" x14ac:dyDescent="0.2">
      <c r="A30183">
        <v>7.7605853813745203E+17</v>
      </c>
      <c r="B30183" t="s">
        <v>60895</v>
      </c>
      <c r="C30183" t="s">
        <v>60896</v>
      </c>
      <c r="D30183" s="1">
        <v>42627.668379629627</v>
      </c>
      <c r="E30183">
        <v>9741</v>
      </c>
      <c r="F30183">
        <v>28782</v>
      </c>
      <c r="H30183" t="s">
        <v>616</v>
      </c>
    </row>
    <row r="30184" spans="1:8" x14ac:dyDescent="0.2">
      <c r="A30184">
        <v>7.7610187780515802E+17</v>
      </c>
      <c r="B30184" t="s">
        <v>60897</v>
      </c>
      <c r="C30184" t="s">
        <v>60898</v>
      </c>
      <c r="D30184" s="1">
        <v>42627.787974537037</v>
      </c>
      <c r="E30184">
        <v>2280</v>
      </c>
      <c r="F30184">
        <v>7858</v>
      </c>
      <c r="G30184" t="s">
        <v>89</v>
      </c>
      <c r="H30184" t="s">
        <v>390</v>
      </c>
    </row>
    <row r="30185" spans="1:8" x14ac:dyDescent="0.2">
      <c r="A30185">
        <v>7.7616018533741299E+17</v>
      </c>
      <c r="B30185" t="s">
        <v>60899</v>
      </c>
      <c r="C30185" t="s">
        <v>60900</v>
      </c>
      <c r="D30185" s="1">
        <v>42627.948877314811</v>
      </c>
      <c r="E30185">
        <v>6063</v>
      </c>
      <c r="F30185">
        <v>17011</v>
      </c>
    </row>
    <row r="30186" spans="1:8" x14ac:dyDescent="0.2">
      <c r="A30186">
        <v>7.7616965608003904E+17</v>
      </c>
      <c r="B30186" t="s">
        <v>60901</v>
      </c>
      <c r="C30186" t="s">
        <v>60902</v>
      </c>
      <c r="D30186" s="1">
        <v>42627.975011574075</v>
      </c>
      <c r="E30186">
        <v>6814</v>
      </c>
      <c r="F30186">
        <v>20648</v>
      </c>
    </row>
    <row r="30187" spans="1:8" x14ac:dyDescent="0.2">
      <c r="A30187">
        <v>7.7621302798942605E+17</v>
      </c>
      <c r="B30187" t="s">
        <v>60903</v>
      </c>
      <c r="C30187" t="s">
        <v>60904</v>
      </c>
      <c r="D30187" s="1">
        <v>42628.094687500001</v>
      </c>
      <c r="E30187">
        <v>3298</v>
      </c>
      <c r="F30187">
        <v>11051</v>
      </c>
      <c r="G30187" t="s">
        <v>89</v>
      </c>
    </row>
    <row r="30188" spans="1:8" x14ac:dyDescent="0.2">
      <c r="A30188">
        <v>7.7622334059593702E+17</v>
      </c>
      <c r="B30188" t="s">
        <v>60905</v>
      </c>
      <c r="C30188" t="s">
        <v>60906</v>
      </c>
      <c r="D30188" s="1">
        <v>42628.123148148145</v>
      </c>
      <c r="E30188">
        <v>5220</v>
      </c>
      <c r="F30188">
        <v>16314</v>
      </c>
    </row>
    <row r="30189" spans="1:8" x14ac:dyDescent="0.2">
      <c r="A30189">
        <v>7.7624757960045299E+17</v>
      </c>
      <c r="B30189" t="s">
        <v>60907</v>
      </c>
      <c r="C30189" t="s">
        <v>60908</v>
      </c>
      <c r="D30189" s="1">
        <v>42628.190034722225</v>
      </c>
      <c r="E30189">
        <v>5586</v>
      </c>
      <c r="F30189">
        <v>16840</v>
      </c>
      <c r="H30189" t="s">
        <v>616</v>
      </c>
    </row>
    <row r="30190" spans="1:8" x14ac:dyDescent="0.2">
      <c r="A30190">
        <v>7.7625436562771904E+17</v>
      </c>
      <c r="B30190" t="s">
        <v>60909</v>
      </c>
      <c r="C30190" t="s">
        <v>60910</v>
      </c>
      <c r="D30190" s="1">
        <v>42628.208761574075</v>
      </c>
      <c r="E30190">
        <v>2547</v>
      </c>
      <c r="F30190">
        <v>10558</v>
      </c>
      <c r="G30190" t="s">
        <v>89</v>
      </c>
    </row>
    <row r="30191" spans="1:8" x14ac:dyDescent="0.2">
      <c r="A30191">
        <v>7.7626906182307405E+17</v>
      </c>
      <c r="B30191" t="s">
        <v>60911</v>
      </c>
      <c r="C30191" t="s">
        <v>60912</v>
      </c>
      <c r="D30191" s="1">
        <v>42628.24931712963</v>
      </c>
      <c r="E30191">
        <v>6679</v>
      </c>
      <c r="F30191">
        <v>22934</v>
      </c>
    </row>
    <row r="30192" spans="1:8" x14ac:dyDescent="0.2">
      <c r="A30192">
        <v>7.7627037684642202E+17</v>
      </c>
      <c r="B30192" t="s">
        <v>60913</v>
      </c>
      <c r="C30192" t="s">
        <v>60914</v>
      </c>
      <c r="D30192" s="1">
        <v>42628.252939814818</v>
      </c>
      <c r="E30192">
        <v>2952</v>
      </c>
      <c r="F30192">
        <v>11848</v>
      </c>
      <c r="G30192" t="s">
        <v>60915</v>
      </c>
    </row>
    <row r="30193" spans="1:8" x14ac:dyDescent="0.2">
      <c r="A30193">
        <v>7.7637209006895501E+17</v>
      </c>
      <c r="B30193" t="s">
        <v>60916</v>
      </c>
      <c r="C30193" t="s">
        <v>60917</v>
      </c>
      <c r="D30193" s="1">
        <v>42628.533622685187</v>
      </c>
      <c r="E30193">
        <v>1783</v>
      </c>
      <c r="F30193">
        <v>9136</v>
      </c>
      <c r="G30193" t="s">
        <v>89</v>
      </c>
    </row>
    <row r="30194" spans="1:8" x14ac:dyDescent="0.2">
      <c r="A30194">
        <v>7.7642891630313805E+17</v>
      </c>
      <c r="B30194" t="s">
        <v>60918</v>
      </c>
      <c r="C30194" t="s">
        <v>60919</v>
      </c>
      <c r="D30194" s="1">
        <v>42628.690428240741</v>
      </c>
      <c r="E30194">
        <v>3133</v>
      </c>
      <c r="F30194">
        <v>11039</v>
      </c>
      <c r="H30194" t="s">
        <v>390</v>
      </c>
    </row>
    <row r="30195" spans="1:8" x14ac:dyDescent="0.2">
      <c r="A30195">
        <v>7.7643292245061606E+17</v>
      </c>
      <c r="B30195" t="s">
        <v>60920</v>
      </c>
      <c r="C30195" t="s">
        <v>60921</v>
      </c>
      <c r="D30195" s="1">
        <v>42628.701481481483</v>
      </c>
      <c r="E30195">
        <v>7432</v>
      </c>
      <c r="F30195">
        <v>20327</v>
      </c>
      <c r="H30195" t="s">
        <v>616</v>
      </c>
    </row>
    <row r="30196" spans="1:8" x14ac:dyDescent="0.2">
      <c r="A30196">
        <v>7.7644526242012301E+17</v>
      </c>
      <c r="B30196" t="s">
        <v>60922</v>
      </c>
      <c r="C30196" t="s">
        <v>60923</v>
      </c>
      <c r="D30196" s="1">
        <v>42628.735532407409</v>
      </c>
      <c r="E30196">
        <v>2881</v>
      </c>
      <c r="F30196">
        <v>9234</v>
      </c>
      <c r="G30196" t="s">
        <v>89</v>
      </c>
    </row>
    <row r="30197" spans="1:8" x14ac:dyDescent="0.2">
      <c r="A30197">
        <v>7.7646863595512998E+17</v>
      </c>
      <c r="B30197" t="s">
        <v>60924</v>
      </c>
      <c r="C30197" t="s">
        <v>60925</v>
      </c>
      <c r="D30197" s="1">
        <v>42628.800034722219</v>
      </c>
      <c r="E30197">
        <v>5104</v>
      </c>
      <c r="F30197">
        <v>13475</v>
      </c>
      <c r="H30197" t="s">
        <v>390</v>
      </c>
    </row>
    <row r="30198" spans="1:8" x14ac:dyDescent="0.2">
      <c r="A30198">
        <v>7.7652896666865203E+17</v>
      </c>
      <c r="B30198" t="s">
        <v>60926</v>
      </c>
      <c r="C30198" t="s">
        <v>60927</v>
      </c>
      <c r="D30198" s="1">
        <v>42628.966516203705</v>
      </c>
      <c r="E30198">
        <v>3110</v>
      </c>
      <c r="F30198">
        <v>11554</v>
      </c>
      <c r="G30198" t="s">
        <v>215</v>
      </c>
    </row>
    <row r="30199" spans="1:8" x14ac:dyDescent="0.2">
      <c r="A30199">
        <v>7.7655147347588698E+17</v>
      </c>
      <c r="B30199" t="s">
        <v>60928</v>
      </c>
      <c r="C30199" t="s">
        <v>60929</v>
      </c>
      <c r="D30199" s="1">
        <v>42629.028622685182</v>
      </c>
      <c r="E30199">
        <v>3336</v>
      </c>
      <c r="F30199">
        <v>12044</v>
      </c>
      <c r="G30199" t="s">
        <v>215</v>
      </c>
    </row>
    <row r="30200" spans="1:8" x14ac:dyDescent="0.2">
      <c r="A30200">
        <v>7.7655272219570496E+17</v>
      </c>
      <c r="B30200" t="s">
        <v>60930</v>
      </c>
      <c r="C30200" t="s">
        <v>60931</v>
      </c>
      <c r="D30200" s="1">
        <v>42629.032071759262</v>
      </c>
      <c r="E30200">
        <v>9050</v>
      </c>
      <c r="F30200">
        <v>24457</v>
      </c>
    </row>
    <row r="30201" spans="1:8" x14ac:dyDescent="0.2">
      <c r="A30201">
        <v>7.7661102499682304E+17</v>
      </c>
      <c r="B30201" t="s">
        <v>60932</v>
      </c>
      <c r="C30201" t="s">
        <v>60933</v>
      </c>
      <c r="D30201" s="1">
        <v>42629.19295138889</v>
      </c>
      <c r="E30201">
        <v>2100</v>
      </c>
      <c r="F30201">
        <v>8699</v>
      </c>
      <c r="G30201" t="s">
        <v>576</v>
      </c>
      <c r="H30201" t="s">
        <v>616</v>
      </c>
    </row>
    <row r="30202" spans="1:8" x14ac:dyDescent="0.2">
      <c r="A30202">
        <v>7.7661234907985498E+17</v>
      </c>
      <c r="B30202" t="s">
        <v>60934</v>
      </c>
      <c r="C30202" t="s">
        <v>60935</v>
      </c>
      <c r="D30202" s="1">
        <v>42629.196608796294</v>
      </c>
      <c r="E30202">
        <v>3695</v>
      </c>
      <c r="F30202">
        <v>12891</v>
      </c>
      <c r="G30202" t="s">
        <v>89</v>
      </c>
      <c r="H30202" t="s">
        <v>23328</v>
      </c>
    </row>
    <row r="30203" spans="1:8" x14ac:dyDescent="0.2">
      <c r="A30203">
        <v>7.7662451708713306E+17</v>
      </c>
      <c r="B30203" t="s">
        <v>60936</v>
      </c>
      <c r="C30203" t="s">
        <v>60937</v>
      </c>
      <c r="D30203" s="1">
        <v>42629.230185185188</v>
      </c>
      <c r="E30203">
        <v>4944</v>
      </c>
      <c r="F30203">
        <v>15472</v>
      </c>
      <c r="H30203" t="s">
        <v>390</v>
      </c>
    </row>
    <row r="30204" spans="1:8" x14ac:dyDescent="0.2">
      <c r="A30204">
        <v>7.7677338041453696E+17</v>
      </c>
      <c r="B30204" t="s">
        <v>60938</v>
      </c>
      <c r="C30204" t="s">
        <v>60939</v>
      </c>
      <c r="D30204" s="1">
        <v>42629.640972222223</v>
      </c>
      <c r="E30204">
        <v>5437</v>
      </c>
      <c r="F30204">
        <v>22181</v>
      </c>
    </row>
    <row r="30205" spans="1:8" x14ac:dyDescent="0.2">
      <c r="A30205">
        <v>7.7684264729400896E+17</v>
      </c>
      <c r="B30205" t="s">
        <v>60940</v>
      </c>
      <c r="C30205" t="s">
        <v>60941</v>
      </c>
      <c r="D30205" s="1">
        <v>42629.832106481481</v>
      </c>
      <c r="E30205">
        <v>8727</v>
      </c>
      <c r="F30205">
        <v>22681</v>
      </c>
    </row>
    <row r="30206" spans="1:8" x14ac:dyDescent="0.2">
      <c r="A30206">
        <v>7.7688875349956096E+17</v>
      </c>
      <c r="B30206" t="s">
        <v>60942</v>
      </c>
      <c r="C30206" t="s">
        <v>60943</v>
      </c>
      <c r="D30206" s="1">
        <v>42629.959340277775</v>
      </c>
      <c r="E30206">
        <v>8647</v>
      </c>
      <c r="F30206">
        <v>25364</v>
      </c>
      <c r="H30206" t="s">
        <v>390</v>
      </c>
    </row>
    <row r="30207" spans="1:8" x14ac:dyDescent="0.2">
      <c r="A30207">
        <v>7.7695213335875098E+17</v>
      </c>
      <c r="B30207" t="s">
        <v>60944</v>
      </c>
      <c r="C30207" t="s">
        <v>60945</v>
      </c>
      <c r="D30207" s="1">
        <v>42630.134236111109</v>
      </c>
      <c r="E30207">
        <v>4819</v>
      </c>
      <c r="F30207">
        <v>19253</v>
      </c>
    </row>
    <row r="30208" spans="1:8" x14ac:dyDescent="0.2">
      <c r="A30208">
        <v>7.7699808293631501E+17</v>
      </c>
      <c r="B30208" t="s">
        <v>60946</v>
      </c>
      <c r="C30208" t="s">
        <v>60947</v>
      </c>
      <c r="D30208" s="1">
        <v>42630.261030092595</v>
      </c>
      <c r="E30208">
        <v>7155</v>
      </c>
      <c r="F30208">
        <v>22709</v>
      </c>
      <c r="G30208" t="s">
        <v>89</v>
      </c>
    </row>
    <row r="30209" spans="1:7" x14ac:dyDescent="0.2">
      <c r="A30209">
        <v>7.7700496440933504E+17</v>
      </c>
      <c r="B30209" t="s">
        <v>60948</v>
      </c>
      <c r="C30209" t="s">
        <v>60949</v>
      </c>
      <c r="D30209" s="1">
        <v>42630.280023148145</v>
      </c>
      <c r="E30209">
        <v>4357</v>
      </c>
      <c r="F30209">
        <v>11969</v>
      </c>
      <c r="G30209" t="s">
        <v>89</v>
      </c>
    </row>
    <row r="30210" spans="1:7" x14ac:dyDescent="0.2">
      <c r="A30210">
        <v>7.7701314252618496E+17</v>
      </c>
      <c r="B30210" t="s">
        <v>60950</v>
      </c>
      <c r="C30210" t="s">
        <v>60951</v>
      </c>
      <c r="D30210" s="1">
        <v>42630.30259259259</v>
      </c>
      <c r="E30210">
        <v>5737</v>
      </c>
      <c r="F30210">
        <v>16098</v>
      </c>
    </row>
    <row r="30211" spans="1:7" x14ac:dyDescent="0.2">
      <c r="A30211">
        <v>7.7701567658617203E+17</v>
      </c>
      <c r="B30211" t="s">
        <v>60952</v>
      </c>
      <c r="C30211" t="s">
        <v>60953</v>
      </c>
      <c r="D30211" s="1">
        <v>42630.309583333335</v>
      </c>
      <c r="E30211">
        <v>6982</v>
      </c>
      <c r="F30211">
        <v>17664</v>
      </c>
      <c r="G30211" t="s">
        <v>215</v>
      </c>
    </row>
    <row r="30212" spans="1:7" x14ac:dyDescent="0.2">
      <c r="A30212">
        <v>7.7702255936776998E+17</v>
      </c>
      <c r="B30212" t="s">
        <v>60954</v>
      </c>
      <c r="C30212" t="s">
        <v>60955</v>
      </c>
      <c r="D30212" s="1">
        <v>42630.328576388885</v>
      </c>
      <c r="E30212">
        <v>11864</v>
      </c>
      <c r="F30212">
        <v>33666</v>
      </c>
    </row>
    <row r="30213" spans="1:7" x14ac:dyDescent="0.2">
      <c r="A30213">
        <v>7.7711278967234099E+17</v>
      </c>
      <c r="B30213" t="s">
        <v>60956</v>
      </c>
      <c r="C30213" t="s">
        <v>60957</v>
      </c>
      <c r="D30213" s="1">
        <v>42630.577557870369</v>
      </c>
      <c r="E30213">
        <v>6131</v>
      </c>
      <c r="F30213">
        <v>20100</v>
      </c>
    </row>
    <row r="30214" spans="1:7" x14ac:dyDescent="0.2">
      <c r="A30214">
        <v>7.7713343391500198E+17</v>
      </c>
      <c r="B30214" t="s">
        <v>60958</v>
      </c>
      <c r="C30214" t="s">
        <v>60959</v>
      </c>
      <c r="D30214" s="1">
        <v>42630.634525462963</v>
      </c>
      <c r="E30214">
        <v>10479</v>
      </c>
      <c r="F30214">
        <v>33058</v>
      </c>
      <c r="G30214" t="s">
        <v>89</v>
      </c>
    </row>
    <row r="30215" spans="1:7" x14ac:dyDescent="0.2">
      <c r="A30215">
        <v>7.7719760488711296E+17</v>
      </c>
      <c r="B30215" t="s">
        <v>60960</v>
      </c>
      <c r="C30215" t="s">
        <v>60961</v>
      </c>
      <c r="D30215" s="1">
        <v>42630.811608796299</v>
      </c>
      <c r="E30215">
        <v>5080</v>
      </c>
      <c r="F30215">
        <v>17077</v>
      </c>
      <c r="G30215" t="s">
        <v>89</v>
      </c>
    </row>
    <row r="30216" spans="1:7" x14ac:dyDescent="0.2">
      <c r="A30216">
        <v>7.7719778603910298E+17</v>
      </c>
      <c r="B30216" t="s">
        <v>60962</v>
      </c>
      <c r="C30216" t="s">
        <v>60963</v>
      </c>
      <c r="D30216" s="1">
        <v>42630.812106481484</v>
      </c>
      <c r="E30216">
        <v>4551</v>
      </c>
      <c r="F30216">
        <v>15308</v>
      </c>
      <c r="G30216" t="s">
        <v>89</v>
      </c>
    </row>
    <row r="30217" spans="1:7" x14ac:dyDescent="0.2">
      <c r="A30217">
        <v>7.7726054899181901E+17</v>
      </c>
      <c r="B30217" t="s">
        <v>60964</v>
      </c>
      <c r="C30217" t="s">
        <v>60965</v>
      </c>
      <c r="D30217" s="1">
        <v>42630.985300925924</v>
      </c>
      <c r="E30217">
        <v>8323</v>
      </c>
      <c r="F30217">
        <v>26208</v>
      </c>
      <c r="G30217" t="s">
        <v>89</v>
      </c>
    </row>
    <row r="30218" spans="1:7" x14ac:dyDescent="0.2">
      <c r="A30218">
        <v>7.7728025987597504E+17</v>
      </c>
      <c r="B30218" t="s">
        <v>60966</v>
      </c>
      <c r="C30218" t="s">
        <v>60967</v>
      </c>
      <c r="D30218" s="1">
        <v>42631.039687500001</v>
      </c>
      <c r="E30218">
        <v>6629</v>
      </c>
      <c r="F30218">
        <v>22892</v>
      </c>
      <c r="G30218" t="s">
        <v>89</v>
      </c>
    </row>
    <row r="30219" spans="1:7" x14ac:dyDescent="0.2">
      <c r="A30219">
        <v>7.7728192784158694E+17</v>
      </c>
      <c r="B30219" t="s">
        <v>60968</v>
      </c>
      <c r="C30219" t="s">
        <v>60969</v>
      </c>
      <c r="D30219" s="1">
        <v>42631.044293981482</v>
      </c>
      <c r="E30219">
        <v>4765</v>
      </c>
      <c r="F30219">
        <v>19387</v>
      </c>
    </row>
    <row r="30220" spans="1:7" x14ac:dyDescent="0.2">
      <c r="A30220">
        <v>7.7728474425381197E+17</v>
      </c>
      <c r="B30220" t="s">
        <v>60970</v>
      </c>
      <c r="C30220" t="s">
        <v>60971</v>
      </c>
      <c r="D30220" s="1">
        <v>42631.052060185182</v>
      </c>
      <c r="E30220">
        <v>4785</v>
      </c>
      <c r="F30220">
        <v>16910</v>
      </c>
    </row>
    <row r="30221" spans="1:7" x14ac:dyDescent="0.2">
      <c r="A30221">
        <v>7.7749411383491699E+17</v>
      </c>
      <c r="B30221" t="s">
        <v>60972</v>
      </c>
      <c r="C30221" t="s">
        <v>60973</v>
      </c>
      <c r="D30221" s="1">
        <v>42631.629814814813</v>
      </c>
      <c r="E30221">
        <v>13279</v>
      </c>
      <c r="F30221">
        <v>44830</v>
      </c>
    </row>
    <row r="30222" spans="1:7" x14ac:dyDescent="0.2">
      <c r="A30222">
        <v>7.7761613585654502E+17</v>
      </c>
      <c r="B30222" t="s">
        <v>60974</v>
      </c>
      <c r="C30222" t="s">
        <v>60975</v>
      </c>
      <c r="D30222" s="1">
        <v>42631.966527777775</v>
      </c>
      <c r="E30222">
        <v>9967</v>
      </c>
      <c r="F30222">
        <v>28911</v>
      </c>
    </row>
    <row r="30223" spans="1:7" x14ac:dyDescent="0.2">
      <c r="A30223">
        <v>7.7769635621132595E+17</v>
      </c>
      <c r="B30223" t="s">
        <v>60976</v>
      </c>
      <c r="C30223" t="s">
        <v>60977</v>
      </c>
      <c r="D30223" s="1">
        <v>42632.187893518516</v>
      </c>
      <c r="E30223">
        <v>16284</v>
      </c>
      <c r="F30223">
        <v>41313</v>
      </c>
    </row>
    <row r="30224" spans="1:7" x14ac:dyDescent="0.2">
      <c r="A30224">
        <v>7.7769672693318003E+17</v>
      </c>
      <c r="B30224" t="s">
        <v>60978</v>
      </c>
      <c r="C30224" t="s">
        <v>60979</v>
      </c>
      <c r="D30224" s="1">
        <v>42632.188923611109</v>
      </c>
      <c r="E30224">
        <v>10440</v>
      </c>
      <c r="F30224">
        <v>34101</v>
      </c>
    </row>
    <row r="30225" spans="1:8" x14ac:dyDescent="0.2">
      <c r="A30225">
        <v>7.7782518675841805E+17</v>
      </c>
      <c r="B30225" t="s">
        <v>60980</v>
      </c>
      <c r="C30225" t="s">
        <v>60981</v>
      </c>
      <c r="D30225" s="1">
        <v>42632.543402777781</v>
      </c>
      <c r="E30225">
        <v>1792</v>
      </c>
      <c r="F30225">
        <v>9544</v>
      </c>
      <c r="G30225" t="s">
        <v>89</v>
      </c>
    </row>
    <row r="30226" spans="1:8" x14ac:dyDescent="0.2">
      <c r="A30226">
        <v>7.7784342844925094E+17</v>
      </c>
      <c r="B30226" t="s">
        <v>60982</v>
      </c>
      <c r="C30226" t="s">
        <v>60983</v>
      </c>
      <c r="D30226" s="1">
        <v>42632.593738425923</v>
      </c>
      <c r="E30226">
        <v>3883</v>
      </c>
      <c r="F30226">
        <v>12669</v>
      </c>
      <c r="G30226" t="s">
        <v>576</v>
      </c>
    </row>
    <row r="30227" spans="1:8" x14ac:dyDescent="0.2">
      <c r="A30227">
        <v>7.7784656874144102E+17</v>
      </c>
      <c r="B30227" t="s">
        <v>60984</v>
      </c>
      <c r="C30227" t="s">
        <v>60985</v>
      </c>
      <c r="D30227" s="1">
        <v>42632.602407407408</v>
      </c>
      <c r="E30227">
        <v>6483</v>
      </c>
      <c r="F30227">
        <v>15212</v>
      </c>
      <c r="G30227" t="s">
        <v>546</v>
      </c>
    </row>
    <row r="30228" spans="1:8" x14ac:dyDescent="0.2">
      <c r="A30228">
        <v>7.7790824253819597E+17</v>
      </c>
      <c r="B30228" t="s">
        <v>60986</v>
      </c>
      <c r="C30228" t="s">
        <v>60987</v>
      </c>
      <c r="D30228" s="1">
        <v>42632.772592592592</v>
      </c>
      <c r="E30228">
        <v>13645</v>
      </c>
      <c r="F30228">
        <v>41715</v>
      </c>
    </row>
    <row r="30229" spans="1:8" x14ac:dyDescent="0.2">
      <c r="A30229">
        <v>7.7791043542522598E+17</v>
      </c>
      <c r="B30229" t="s">
        <v>60988</v>
      </c>
      <c r="C30229" t="s">
        <v>60989</v>
      </c>
      <c r="D30229" s="1">
        <v>42632.778645833336</v>
      </c>
      <c r="E30229">
        <v>13219</v>
      </c>
      <c r="F30229">
        <v>35177</v>
      </c>
    </row>
    <row r="30230" spans="1:8" x14ac:dyDescent="0.2">
      <c r="A30230">
        <v>7.7791356767686605E+17</v>
      </c>
      <c r="B30230" t="s">
        <v>60990</v>
      </c>
      <c r="C30230" t="s">
        <v>60991</v>
      </c>
      <c r="D30230" s="1">
        <v>42632.787291666667</v>
      </c>
      <c r="E30230">
        <v>8764</v>
      </c>
      <c r="F30230">
        <v>21289</v>
      </c>
    </row>
    <row r="30231" spans="1:8" x14ac:dyDescent="0.2">
      <c r="A30231">
        <v>7.7795844021177101E+17</v>
      </c>
      <c r="B30231" t="s">
        <v>60992</v>
      </c>
      <c r="C30231" t="s">
        <v>60993</v>
      </c>
      <c r="D30231" s="1">
        <v>42632.911111111112</v>
      </c>
      <c r="E30231">
        <v>6769</v>
      </c>
      <c r="F30231">
        <v>14652</v>
      </c>
    </row>
    <row r="30232" spans="1:8" x14ac:dyDescent="0.2">
      <c r="A30232">
        <v>7.7802460873374899E+17</v>
      </c>
      <c r="B30232" t="s">
        <v>60994</v>
      </c>
      <c r="C30232" t="s">
        <v>60995</v>
      </c>
      <c r="D30232" s="1">
        <v>42633.0937037037</v>
      </c>
      <c r="E30232">
        <v>2382</v>
      </c>
      <c r="F30232">
        <v>11370</v>
      </c>
      <c r="G30232" t="s">
        <v>89</v>
      </c>
    </row>
    <row r="30233" spans="1:8" x14ac:dyDescent="0.2">
      <c r="A30233">
        <v>7.78025630956912E+17</v>
      </c>
      <c r="B30233" t="s">
        <v>60996</v>
      </c>
      <c r="C30233" t="s">
        <v>60997</v>
      </c>
      <c r="D30233" s="1">
        <v>42633.09652777778</v>
      </c>
      <c r="E30233">
        <v>8950</v>
      </c>
      <c r="F30233">
        <v>23751</v>
      </c>
      <c r="H30233" t="s">
        <v>616</v>
      </c>
    </row>
    <row r="30234" spans="1:8" x14ac:dyDescent="0.2">
      <c r="A30234">
        <v>7.7802760557232896E+17</v>
      </c>
      <c r="B30234" t="s">
        <v>60998</v>
      </c>
      <c r="C30234" t="s">
        <v>60999</v>
      </c>
      <c r="D30234" s="1">
        <v>42633.101967592593</v>
      </c>
      <c r="E30234">
        <v>7007</v>
      </c>
      <c r="F30234">
        <v>19339</v>
      </c>
    </row>
    <row r="30235" spans="1:8" x14ac:dyDescent="0.2">
      <c r="A30235">
        <v>7.7820269321506803E+17</v>
      </c>
      <c r="B30235" t="s">
        <v>61000</v>
      </c>
      <c r="C30235" t="s">
        <v>61001</v>
      </c>
      <c r="D30235" s="1">
        <v>42633.585127314815</v>
      </c>
      <c r="E30235">
        <v>7797</v>
      </c>
      <c r="F30235">
        <v>23492</v>
      </c>
    </row>
    <row r="30236" spans="1:8" x14ac:dyDescent="0.2">
      <c r="A30236">
        <v>7.7822968676996698E+17</v>
      </c>
      <c r="B30236" t="s">
        <v>61002</v>
      </c>
      <c r="C30236" t="s">
        <v>61003</v>
      </c>
      <c r="D30236" s="1">
        <v>42633.65960648148</v>
      </c>
      <c r="E30236">
        <v>4936</v>
      </c>
      <c r="F30236">
        <v>14584</v>
      </c>
      <c r="H30236" t="s">
        <v>616</v>
      </c>
    </row>
    <row r="30237" spans="1:8" x14ac:dyDescent="0.2">
      <c r="A30237">
        <v>7.7822996321651904E+17</v>
      </c>
      <c r="B30237" t="s">
        <v>61004</v>
      </c>
      <c r="C30237" t="s">
        <v>61005</v>
      </c>
      <c r="D30237" s="1">
        <v>42633.660370370373</v>
      </c>
      <c r="E30237">
        <v>5016</v>
      </c>
      <c r="F30237">
        <v>14816</v>
      </c>
      <c r="H30237" t="s">
        <v>616</v>
      </c>
    </row>
    <row r="30238" spans="1:8" x14ac:dyDescent="0.2">
      <c r="A30238">
        <v>7.7823748540297997E+17</v>
      </c>
      <c r="B30238" t="s">
        <v>61006</v>
      </c>
      <c r="C30238" t="s">
        <v>61007</v>
      </c>
      <c r="D30238" s="1">
        <v>42633.681134259263</v>
      </c>
      <c r="E30238">
        <v>10162</v>
      </c>
      <c r="F30238">
        <v>33553</v>
      </c>
    </row>
    <row r="30239" spans="1:8" x14ac:dyDescent="0.2">
      <c r="A30239">
        <v>7.7823778735511104E+17</v>
      </c>
      <c r="B30239" t="s">
        <v>61008</v>
      </c>
      <c r="C30239" t="s">
        <v>61009</v>
      </c>
      <c r="D30239" s="1">
        <v>42633.681967592594</v>
      </c>
      <c r="E30239">
        <v>5496</v>
      </c>
      <c r="F30239">
        <v>20435</v>
      </c>
    </row>
    <row r="30240" spans="1:8" x14ac:dyDescent="0.2">
      <c r="A30240">
        <v>7.7823828119666202E+17</v>
      </c>
      <c r="B30240" t="s">
        <v>61010</v>
      </c>
      <c r="C30240" t="s">
        <v>61011</v>
      </c>
      <c r="D30240" s="1">
        <v>42633.683321759258</v>
      </c>
      <c r="E30240">
        <v>24487</v>
      </c>
      <c r="F30240">
        <v>63065</v>
      </c>
    </row>
    <row r="30241" spans="1:8" x14ac:dyDescent="0.2">
      <c r="A30241">
        <v>7.7833118108341798E+17</v>
      </c>
      <c r="B30241" t="s">
        <v>61012</v>
      </c>
      <c r="C30241" t="s">
        <v>61013</v>
      </c>
      <c r="D30241" s="1">
        <v>42633.939675925925</v>
      </c>
      <c r="E30241">
        <v>8172</v>
      </c>
      <c r="F30241">
        <v>24448</v>
      </c>
    </row>
    <row r="30242" spans="1:8" x14ac:dyDescent="0.2">
      <c r="A30242">
        <v>7.7838521250598899E+17</v>
      </c>
      <c r="B30242" t="s">
        <v>61014</v>
      </c>
      <c r="C30242" t="s">
        <v>61015</v>
      </c>
      <c r="D30242" s="1">
        <v>42634.088784722226</v>
      </c>
      <c r="E30242">
        <v>6921</v>
      </c>
      <c r="F30242">
        <v>21206</v>
      </c>
      <c r="H30242" t="s">
        <v>390</v>
      </c>
    </row>
    <row r="30243" spans="1:8" x14ac:dyDescent="0.2">
      <c r="A30243">
        <v>7.7855379056800102E+17</v>
      </c>
      <c r="B30243" t="s">
        <v>61016</v>
      </c>
      <c r="C30243" t="s">
        <v>61017</v>
      </c>
      <c r="D30243" s="1">
        <v>42634.553969907407</v>
      </c>
      <c r="E30243">
        <v>14287</v>
      </c>
      <c r="F30243">
        <v>36342</v>
      </c>
    </row>
    <row r="30244" spans="1:8" x14ac:dyDescent="0.2">
      <c r="A30244">
        <v>7.7858463039612902E+17</v>
      </c>
      <c r="B30244" t="s">
        <v>61018</v>
      </c>
      <c r="C30244" t="s">
        <v>61019</v>
      </c>
      <c r="D30244" s="1">
        <v>42634.639062499999</v>
      </c>
      <c r="E30244">
        <v>8039</v>
      </c>
      <c r="F30244">
        <v>23831</v>
      </c>
    </row>
    <row r="30245" spans="1:8" x14ac:dyDescent="0.2">
      <c r="A30245">
        <v>7.7858537517445094E+17</v>
      </c>
      <c r="B30245" t="s">
        <v>61020</v>
      </c>
      <c r="C30245" t="s">
        <v>61021</v>
      </c>
      <c r="D30245" s="1">
        <v>42634.641122685185</v>
      </c>
      <c r="E30245">
        <v>11161</v>
      </c>
      <c r="F30245">
        <v>33090</v>
      </c>
    </row>
    <row r="30246" spans="1:8" x14ac:dyDescent="0.2">
      <c r="A30246">
        <v>7.7870106758847206E+17</v>
      </c>
      <c r="B30246" t="s">
        <v>61022</v>
      </c>
      <c r="C30246" t="s">
        <v>61023</v>
      </c>
      <c r="D30246" s="1">
        <v>42634.960370370369</v>
      </c>
      <c r="E30246">
        <v>7665</v>
      </c>
      <c r="F30246">
        <v>24704</v>
      </c>
    </row>
    <row r="30247" spans="1:8" x14ac:dyDescent="0.2">
      <c r="A30247">
        <v>7.7872431524403994E+17</v>
      </c>
      <c r="B30247" t="s">
        <v>61024</v>
      </c>
      <c r="C30247" t="s">
        <v>61025</v>
      </c>
      <c r="D30247" s="1">
        <v>42635.024525462963</v>
      </c>
      <c r="E30247">
        <v>8727</v>
      </c>
      <c r="F30247">
        <v>23110</v>
      </c>
      <c r="H30247" t="s">
        <v>390</v>
      </c>
    </row>
    <row r="30248" spans="1:8" x14ac:dyDescent="0.2">
      <c r="A30248">
        <v>7.7875805839473805E+17</v>
      </c>
      <c r="B30248" t="s">
        <v>61026</v>
      </c>
      <c r="C30248" t="s">
        <v>61027</v>
      </c>
      <c r="D30248" s="1">
        <v>42635.117638888885</v>
      </c>
      <c r="E30248">
        <v>4833</v>
      </c>
      <c r="F30248">
        <v>17280</v>
      </c>
      <c r="G30248" t="s">
        <v>89</v>
      </c>
    </row>
    <row r="30249" spans="1:8" x14ac:dyDescent="0.2">
      <c r="A30249">
        <v>7.7875932449153805E+17</v>
      </c>
      <c r="B30249" t="s">
        <v>61028</v>
      </c>
      <c r="C30249" t="s">
        <v>61029</v>
      </c>
      <c r="D30249" s="1">
        <v>42635.121134259258</v>
      </c>
      <c r="E30249">
        <v>3877</v>
      </c>
      <c r="F30249">
        <v>13408</v>
      </c>
      <c r="G30249" t="s">
        <v>61030</v>
      </c>
    </row>
    <row r="30250" spans="1:8" x14ac:dyDescent="0.2">
      <c r="A30250">
        <v>7.7876023762920998E+17</v>
      </c>
      <c r="B30250" t="s">
        <v>61031</v>
      </c>
      <c r="C30250" t="s">
        <v>61032</v>
      </c>
      <c r="D30250" s="1">
        <v>42635.123645833337</v>
      </c>
      <c r="E30250">
        <v>3334</v>
      </c>
      <c r="F30250">
        <v>12411</v>
      </c>
      <c r="G30250" t="s">
        <v>89</v>
      </c>
    </row>
    <row r="30251" spans="1:8" x14ac:dyDescent="0.2">
      <c r="A30251">
        <v>7.7891223063300506E+17</v>
      </c>
      <c r="B30251" t="s">
        <v>61033</v>
      </c>
      <c r="C30251" t="s">
        <v>61034</v>
      </c>
      <c r="D30251" s="1">
        <v>42635.543067129627</v>
      </c>
      <c r="E30251">
        <v>1926</v>
      </c>
      <c r="F30251">
        <v>10666</v>
      </c>
      <c r="G30251" t="s">
        <v>89</v>
      </c>
    </row>
    <row r="30252" spans="1:8" x14ac:dyDescent="0.2">
      <c r="A30252">
        <v>7.7896853374933798E+17</v>
      </c>
      <c r="B30252" t="s">
        <v>61035</v>
      </c>
      <c r="C30252" t="s">
        <v>61036</v>
      </c>
      <c r="D30252" s="1">
        <v>42635.698437500003</v>
      </c>
      <c r="E30252">
        <v>3783</v>
      </c>
      <c r="F30252">
        <v>11575</v>
      </c>
      <c r="H30252" t="s">
        <v>390</v>
      </c>
    </row>
    <row r="30253" spans="1:8" x14ac:dyDescent="0.2">
      <c r="A30253">
        <v>7.7912760298864998E+17</v>
      </c>
      <c r="B30253" t="s">
        <v>61037</v>
      </c>
      <c r="C30253" t="s">
        <v>61038</v>
      </c>
      <c r="D30253" s="1">
        <v>42636.137384259258</v>
      </c>
      <c r="E30253">
        <v>5201</v>
      </c>
      <c r="F30253">
        <v>15853</v>
      </c>
      <c r="H30253" t="s">
        <v>390</v>
      </c>
    </row>
    <row r="30254" spans="1:8" x14ac:dyDescent="0.2">
      <c r="A30254">
        <v>7.7914053475343501E+17</v>
      </c>
      <c r="B30254" t="s">
        <v>61039</v>
      </c>
      <c r="C30254" t="s">
        <v>61040</v>
      </c>
      <c r="D30254" s="1">
        <v>42636.173067129632</v>
      </c>
      <c r="E30254">
        <v>6959</v>
      </c>
      <c r="F30254">
        <v>23541</v>
      </c>
      <c r="G30254" t="s">
        <v>89</v>
      </c>
    </row>
    <row r="30255" spans="1:8" x14ac:dyDescent="0.2">
      <c r="A30255">
        <v>7.7934904977860096E+17</v>
      </c>
      <c r="B30255" t="s">
        <v>61041</v>
      </c>
      <c r="C30255" t="s">
        <v>61042</v>
      </c>
      <c r="D30255" s="1">
        <v>42636.748460648145</v>
      </c>
      <c r="E30255">
        <v>5283</v>
      </c>
      <c r="F30255">
        <v>13984</v>
      </c>
      <c r="H30255" t="s">
        <v>616</v>
      </c>
    </row>
    <row r="30256" spans="1:8" x14ac:dyDescent="0.2">
      <c r="A30256">
        <v>7.7937148232983706E+17</v>
      </c>
      <c r="B30256" t="s">
        <v>61043</v>
      </c>
      <c r="C30256" t="s">
        <v>61044</v>
      </c>
      <c r="D30256" s="1">
        <v>42636.810370370367</v>
      </c>
      <c r="E30256">
        <v>16605</v>
      </c>
      <c r="F30256">
        <v>33544</v>
      </c>
    </row>
    <row r="30257" spans="1:8" x14ac:dyDescent="0.2">
      <c r="A30257">
        <v>7.7937284451394701E+17</v>
      </c>
      <c r="B30257" t="s">
        <v>61045</v>
      </c>
      <c r="C30257" t="s">
        <v>61046</v>
      </c>
      <c r="D30257" s="1">
        <v>42636.814120370371</v>
      </c>
      <c r="E30257">
        <v>5925</v>
      </c>
      <c r="F30257">
        <v>13535</v>
      </c>
    </row>
    <row r="30258" spans="1:8" x14ac:dyDescent="0.2">
      <c r="A30258">
        <v>7.7941348288216205E+17</v>
      </c>
      <c r="B30258" t="s">
        <v>61047</v>
      </c>
      <c r="C30258" t="s">
        <v>61048</v>
      </c>
      <c r="D30258" s="1">
        <v>42636.926261574074</v>
      </c>
      <c r="E30258">
        <v>3842</v>
      </c>
      <c r="F30258">
        <v>11425</v>
      </c>
    </row>
    <row r="30259" spans="1:8" x14ac:dyDescent="0.2">
      <c r="A30259">
        <v>7.7950309949283098E+17</v>
      </c>
      <c r="B30259" t="s">
        <v>61049</v>
      </c>
      <c r="C30259" t="s">
        <v>61050</v>
      </c>
      <c r="D30259" s="1">
        <v>42637.173564814817</v>
      </c>
      <c r="E30259">
        <v>7665</v>
      </c>
      <c r="F30259">
        <v>23770</v>
      </c>
    </row>
    <row r="30260" spans="1:8" x14ac:dyDescent="0.2">
      <c r="A30260">
        <v>7.7963814081019405E+17</v>
      </c>
      <c r="B30260" t="s">
        <v>61051</v>
      </c>
      <c r="C30260" t="s">
        <v>61052</v>
      </c>
      <c r="D30260" s="1">
        <v>42637.546203703707</v>
      </c>
      <c r="E30260">
        <v>5879</v>
      </c>
      <c r="F30260">
        <v>16326</v>
      </c>
      <c r="H30260" t="s">
        <v>616</v>
      </c>
    </row>
    <row r="30261" spans="1:8" x14ac:dyDescent="0.2">
      <c r="A30261">
        <v>7.7966041300061696E+17</v>
      </c>
      <c r="B30261" t="s">
        <v>61053</v>
      </c>
      <c r="C30261" t="s">
        <v>61054</v>
      </c>
      <c r="D30261" s="1">
        <v>42637.607662037037</v>
      </c>
      <c r="E30261">
        <v>10453</v>
      </c>
      <c r="F30261">
        <v>36493</v>
      </c>
      <c r="G30261" t="s">
        <v>89</v>
      </c>
    </row>
    <row r="30262" spans="1:8" x14ac:dyDescent="0.2">
      <c r="A30262">
        <v>7.7966263677035302E+17</v>
      </c>
      <c r="B30262" t="s">
        <v>61055</v>
      </c>
      <c r="C30262" t="s">
        <v>61056</v>
      </c>
      <c r="D30262" s="1">
        <v>42637.613796296297</v>
      </c>
      <c r="E30262">
        <v>8460</v>
      </c>
      <c r="F30262">
        <v>21152</v>
      </c>
      <c r="G30262" t="s">
        <v>89</v>
      </c>
    </row>
    <row r="30263" spans="1:8" x14ac:dyDescent="0.2">
      <c r="A30263">
        <v>7.7968446881466701E+17</v>
      </c>
      <c r="B30263" t="s">
        <v>61057</v>
      </c>
      <c r="C30263" t="s">
        <v>61058</v>
      </c>
      <c r="D30263" s="1">
        <v>42637.674039351848</v>
      </c>
      <c r="E30263">
        <v>4041</v>
      </c>
      <c r="F30263">
        <v>13819</v>
      </c>
    </row>
    <row r="30264" spans="1:8" x14ac:dyDescent="0.2">
      <c r="A30264">
        <v>7.7972918033438694E+17</v>
      </c>
      <c r="B30264" t="s">
        <v>61059</v>
      </c>
      <c r="C30264" t="s">
        <v>61060</v>
      </c>
      <c r="D30264" s="1">
        <v>42637.797418981485</v>
      </c>
      <c r="E30264">
        <v>26402</v>
      </c>
      <c r="F30264">
        <v>50975</v>
      </c>
    </row>
    <row r="30265" spans="1:8" x14ac:dyDescent="0.2">
      <c r="A30265">
        <v>7.7982751337577997E+17</v>
      </c>
      <c r="B30265" t="s">
        <v>61061</v>
      </c>
      <c r="C30265" t="s">
        <v>61062</v>
      </c>
      <c r="D30265" s="1">
        <v>42638.068773148145</v>
      </c>
      <c r="E30265">
        <v>5418</v>
      </c>
      <c r="F30265">
        <v>17639</v>
      </c>
      <c r="H30265" t="s">
        <v>616</v>
      </c>
    </row>
    <row r="30266" spans="1:8" x14ac:dyDescent="0.2">
      <c r="A30266">
        <v>7.8002165196246195E+17</v>
      </c>
      <c r="B30266" t="s">
        <v>61063</v>
      </c>
      <c r="C30266" t="s">
        <v>61064</v>
      </c>
      <c r="D30266" s="1">
        <v>42638.604490740741</v>
      </c>
      <c r="E30266">
        <v>7205</v>
      </c>
      <c r="F30266">
        <v>24287</v>
      </c>
    </row>
    <row r="30267" spans="1:8" x14ac:dyDescent="0.2">
      <c r="A30267">
        <v>7.80030282854432E+17</v>
      </c>
      <c r="B30267" t="s">
        <v>61065</v>
      </c>
      <c r="C30267" t="s">
        <v>61066</v>
      </c>
      <c r="D30267" s="1">
        <v>42638.628310185188</v>
      </c>
      <c r="E30267">
        <v>7048</v>
      </c>
      <c r="F30267">
        <v>22294</v>
      </c>
    </row>
    <row r="30268" spans="1:8" x14ac:dyDescent="0.2">
      <c r="A30268">
        <v>7.8003435260440499E+17</v>
      </c>
      <c r="B30268" t="s">
        <v>61067</v>
      </c>
      <c r="C30268" t="s">
        <v>61068</v>
      </c>
      <c r="D30268" s="1">
        <v>42638.639537037037</v>
      </c>
      <c r="E30268">
        <v>7176</v>
      </c>
      <c r="F30268">
        <v>26447</v>
      </c>
    </row>
    <row r="30269" spans="1:8" x14ac:dyDescent="0.2">
      <c r="A30269">
        <v>7.8010840332677504E+17</v>
      </c>
      <c r="B30269" t="s">
        <v>61069</v>
      </c>
      <c r="C30269" t="s">
        <v>61070</v>
      </c>
      <c r="D30269" s="1">
        <v>42638.843877314815</v>
      </c>
      <c r="E30269">
        <v>9848</v>
      </c>
      <c r="F30269">
        <v>26245</v>
      </c>
    </row>
    <row r="30270" spans="1:8" x14ac:dyDescent="0.2">
      <c r="A30270">
        <v>7.8019987397921894E+17</v>
      </c>
      <c r="B30270" t="s">
        <v>61071</v>
      </c>
      <c r="C30270" t="s">
        <v>61072</v>
      </c>
      <c r="D30270" s="1">
        <v>42639.096296296295</v>
      </c>
      <c r="E30270">
        <v>9280</v>
      </c>
      <c r="F30270">
        <v>25183</v>
      </c>
    </row>
    <row r="30271" spans="1:8" x14ac:dyDescent="0.2">
      <c r="A30271">
        <v>7.8021371708252902E+17</v>
      </c>
      <c r="B30271" t="s">
        <v>61073</v>
      </c>
      <c r="C30271" t="s">
        <v>61074</v>
      </c>
      <c r="D30271" s="1">
        <v>42639.13449074074</v>
      </c>
      <c r="E30271">
        <v>14328</v>
      </c>
      <c r="F30271">
        <v>53360</v>
      </c>
    </row>
    <row r="30272" spans="1:8" x14ac:dyDescent="0.2">
      <c r="A30272">
        <v>7.8037707751836403E+17</v>
      </c>
      <c r="B30272" t="s">
        <v>61075</v>
      </c>
      <c r="C30272" t="s">
        <v>61076</v>
      </c>
      <c r="D30272" s="1">
        <v>42639.585277777776</v>
      </c>
      <c r="E30272">
        <v>9709</v>
      </c>
      <c r="F30272">
        <v>24530</v>
      </c>
      <c r="H30272" t="s">
        <v>616</v>
      </c>
    </row>
    <row r="30273" spans="1:8" x14ac:dyDescent="0.2">
      <c r="A30273">
        <v>7.8053538985345805E+17</v>
      </c>
      <c r="B30273" t="s">
        <v>61077</v>
      </c>
      <c r="C30273" t="s">
        <v>61078</v>
      </c>
      <c r="D30273" s="1">
        <v>42640.022141203706</v>
      </c>
      <c r="E30273">
        <v>16082</v>
      </c>
      <c r="F30273">
        <v>49623</v>
      </c>
      <c r="H30273" t="s">
        <v>616</v>
      </c>
    </row>
    <row r="30274" spans="1:8" x14ac:dyDescent="0.2">
      <c r="A30274">
        <v>7.8056941332178906E+17</v>
      </c>
      <c r="B30274" t="s">
        <v>61079</v>
      </c>
      <c r="C30274" t="s">
        <v>61080</v>
      </c>
      <c r="D30274" s="1">
        <v>42640.116030092591</v>
      </c>
      <c r="E30274">
        <v>15571</v>
      </c>
      <c r="F30274">
        <v>29199</v>
      </c>
      <c r="H30274" t="s">
        <v>390</v>
      </c>
    </row>
    <row r="30275" spans="1:8" x14ac:dyDescent="0.2">
      <c r="A30275">
        <v>7.8057742665712E+17</v>
      </c>
      <c r="B30275" t="s">
        <v>61081</v>
      </c>
      <c r="C30275" t="s">
        <v>61082</v>
      </c>
      <c r="D30275" s="1">
        <v>42640.138136574074</v>
      </c>
      <c r="E30275">
        <v>6627</v>
      </c>
      <c r="F30275">
        <v>15399</v>
      </c>
      <c r="G30275" t="s">
        <v>89</v>
      </c>
    </row>
    <row r="30276" spans="1:8" x14ac:dyDescent="0.2">
      <c r="A30276">
        <v>7.8057863629445901E+17</v>
      </c>
      <c r="B30276" t="s">
        <v>61083</v>
      </c>
      <c r="C30276" t="s">
        <v>61084</v>
      </c>
      <c r="D30276" s="1">
        <v>42640.141469907408</v>
      </c>
      <c r="E30276">
        <v>4394</v>
      </c>
      <c r="F30276">
        <v>11610</v>
      </c>
      <c r="G30276" t="s">
        <v>89</v>
      </c>
      <c r="H30276" t="s">
        <v>616</v>
      </c>
    </row>
    <row r="30277" spans="1:8" x14ac:dyDescent="0.2">
      <c r="A30277">
        <v>7.8057972896497997E+17</v>
      </c>
      <c r="B30277" t="s">
        <v>61085</v>
      </c>
      <c r="C30277" t="s">
        <v>61086</v>
      </c>
      <c r="D30277" s="1">
        <v>42640.144490740742</v>
      </c>
      <c r="E30277">
        <v>6569</v>
      </c>
      <c r="F30277">
        <v>18224</v>
      </c>
      <c r="H30277" t="s">
        <v>390</v>
      </c>
    </row>
    <row r="30278" spans="1:8" x14ac:dyDescent="0.2">
      <c r="A30278">
        <v>7.805799232956E+17</v>
      </c>
      <c r="B30278" t="s">
        <v>61087</v>
      </c>
      <c r="C30278" t="s">
        <v>61088</v>
      </c>
      <c r="D30278" s="1">
        <v>42640.14502314815</v>
      </c>
      <c r="E30278">
        <v>8393</v>
      </c>
      <c r="F30278">
        <v>20289</v>
      </c>
      <c r="G30278" t="s">
        <v>89</v>
      </c>
      <c r="H30278" t="s">
        <v>390</v>
      </c>
    </row>
    <row r="30279" spans="1:8" x14ac:dyDescent="0.2">
      <c r="A30279">
        <v>7.8058082523441498E+17</v>
      </c>
      <c r="B30279" t="s">
        <v>61089</v>
      </c>
      <c r="C30279" t="s">
        <v>61090</v>
      </c>
      <c r="D30279" s="1">
        <v>42640.147511574076</v>
      </c>
      <c r="E30279">
        <v>6870</v>
      </c>
      <c r="F30279">
        <v>14683</v>
      </c>
      <c r="H30279" t="s">
        <v>390</v>
      </c>
    </row>
    <row r="30280" spans="1:8" x14ac:dyDescent="0.2">
      <c r="A30280">
        <v>7.8058121582059098E+17</v>
      </c>
      <c r="B30280" t="s">
        <v>61091</v>
      </c>
      <c r="C30280" t="s">
        <v>61092</v>
      </c>
      <c r="D30280" s="1">
        <v>42640.148599537039</v>
      </c>
      <c r="E30280">
        <v>10553</v>
      </c>
      <c r="F30280">
        <v>19410</v>
      </c>
    </row>
    <row r="30281" spans="1:8" x14ac:dyDescent="0.2">
      <c r="A30281">
        <v>7.8058193317677798E+17</v>
      </c>
      <c r="B30281" t="s">
        <v>61093</v>
      </c>
      <c r="C30281" t="s">
        <v>61094</v>
      </c>
      <c r="D30281" s="1">
        <v>42640.150578703702</v>
      </c>
      <c r="E30281">
        <v>11295</v>
      </c>
      <c r="F30281">
        <v>28800</v>
      </c>
      <c r="G30281" t="s">
        <v>89</v>
      </c>
      <c r="H30281" t="s">
        <v>390</v>
      </c>
    </row>
    <row r="30282" spans="1:8" x14ac:dyDescent="0.2">
      <c r="A30282">
        <v>7.8058574285055501E+17</v>
      </c>
      <c r="B30282" t="s">
        <v>61095</v>
      </c>
      <c r="C30282" t="s">
        <v>61096</v>
      </c>
      <c r="D30282" s="1">
        <v>42640.161087962966</v>
      </c>
      <c r="E30282">
        <v>10702</v>
      </c>
      <c r="F30282">
        <v>30445</v>
      </c>
      <c r="H30282" t="s">
        <v>616</v>
      </c>
    </row>
    <row r="30283" spans="1:8" x14ac:dyDescent="0.2">
      <c r="A30283">
        <v>7.8059274435589299E+17</v>
      </c>
      <c r="B30283" t="s">
        <v>61097</v>
      </c>
      <c r="C30283" t="s">
        <v>61098</v>
      </c>
      <c r="D30283" s="1">
        <v>42640.180405092593</v>
      </c>
      <c r="E30283">
        <v>4841</v>
      </c>
      <c r="F30283">
        <v>10282</v>
      </c>
      <c r="G30283" t="s">
        <v>89</v>
      </c>
      <c r="H30283" t="s">
        <v>390</v>
      </c>
    </row>
    <row r="30284" spans="1:8" x14ac:dyDescent="0.2">
      <c r="A30284">
        <v>7.8059329824748301E+17</v>
      </c>
      <c r="B30284" t="s">
        <v>61099</v>
      </c>
      <c r="C30284" t="s">
        <v>61100</v>
      </c>
      <c r="D30284" s="1">
        <v>42640.181932870371</v>
      </c>
      <c r="E30284">
        <v>7668</v>
      </c>
      <c r="F30284">
        <v>17569</v>
      </c>
      <c r="H30284" t="s">
        <v>616</v>
      </c>
    </row>
    <row r="30285" spans="1:8" x14ac:dyDescent="0.2">
      <c r="A30285">
        <v>7.8059436286236198E+17</v>
      </c>
      <c r="B30285" t="s">
        <v>61101</v>
      </c>
      <c r="C30285" t="s">
        <v>61102</v>
      </c>
      <c r="D30285" s="1">
        <v>42640.184872685182</v>
      </c>
      <c r="E30285">
        <v>19288</v>
      </c>
      <c r="F30285">
        <v>36312</v>
      </c>
      <c r="H30285" t="s">
        <v>390</v>
      </c>
    </row>
    <row r="30286" spans="1:8" x14ac:dyDescent="0.2">
      <c r="A30286">
        <v>7.8059491861616205E+17</v>
      </c>
      <c r="B30286" t="s">
        <v>61103</v>
      </c>
      <c r="C30286" t="s">
        <v>61104</v>
      </c>
      <c r="D30286" s="1">
        <v>42640.186412037037</v>
      </c>
      <c r="E30286">
        <v>10318</v>
      </c>
      <c r="F30286">
        <v>23574</v>
      </c>
      <c r="G30286" t="s">
        <v>89</v>
      </c>
    </row>
    <row r="30287" spans="1:8" x14ac:dyDescent="0.2">
      <c r="A30287">
        <v>7.8059687110220096E+17</v>
      </c>
      <c r="B30287" t="s">
        <v>61105</v>
      </c>
      <c r="C30287" t="s">
        <v>61106</v>
      </c>
      <c r="D30287" s="1">
        <v>42640.191793981481</v>
      </c>
      <c r="E30287">
        <v>5743</v>
      </c>
      <c r="F30287">
        <v>12881</v>
      </c>
      <c r="G30287" t="s">
        <v>89</v>
      </c>
      <c r="H30287" t="s">
        <v>616</v>
      </c>
    </row>
    <row r="30288" spans="1:8" x14ac:dyDescent="0.2">
      <c r="A30288">
        <v>7.8059794197948006E+17</v>
      </c>
      <c r="B30288" t="s">
        <v>61107</v>
      </c>
      <c r="C30288" t="s">
        <v>61108</v>
      </c>
      <c r="D30288" s="1">
        <v>42640.194745370369</v>
      </c>
      <c r="E30288">
        <v>25895</v>
      </c>
      <c r="F30288">
        <v>49896</v>
      </c>
      <c r="H30288" t="s">
        <v>13093</v>
      </c>
    </row>
    <row r="30289" spans="1:8" x14ac:dyDescent="0.2">
      <c r="A30289">
        <v>7.8059854144191206E+17</v>
      </c>
      <c r="B30289" t="s">
        <v>61109</v>
      </c>
      <c r="C30289" t="s">
        <v>61110</v>
      </c>
      <c r="D30289" s="1">
        <v>42640.196400462963</v>
      </c>
      <c r="E30289">
        <v>7426</v>
      </c>
      <c r="F30289">
        <v>16392</v>
      </c>
      <c r="G30289" t="s">
        <v>89</v>
      </c>
      <c r="H30289" t="s">
        <v>390</v>
      </c>
    </row>
    <row r="30290" spans="1:8" x14ac:dyDescent="0.2">
      <c r="A30290">
        <v>7.8061756247644096E+17</v>
      </c>
      <c r="B30290" t="s">
        <v>61111</v>
      </c>
      <c r="C30290" t="s">
        <v>61112</v>
      </c>
      <c r="D30290" s="1">
        <v>42640.248888888891</v>
      </c>
      <c r="E30290">
        <v>16561</v>
      </c>
      <c r="F30290">
        <v>35655</v>
      </c>
      <c r="G30290" t="s">
        <v>89</v>
      </c>
      <c r="H30290" t="s">
        <v>616</v>
      </c>
    </row>
    <row r="30291" spans="1:8" x14ac:dyDescent="0.2">
      <c r="A30291">
        <v>7.8061835160119194E+17</v>
      </c>
      <c r="B30291" t="s">
        <v>61113</v>
      </c>
      <c r="C30291" t="s">
        <v>61114</v>
      </c>
      <c r="D30291" s="1">
        <v>42640.251064814816</v>
      </c>
      <c r="E30291">
        <v>6573</v>
      </c>
      <c r="F30291">
        <v>19660</v>
      </c>
      <c r="G30291" t="s">
        <v>89</v>
      </c>
      <c r="H30291" t="s">
        <v>616</v>
      </c>
    </row>
    <row r="30292" spans="1:8" x14ac:dyDescent="0.2">
      <c r="A30292">
        <v>7.8061868033817805E+17</v>
      </c>
      <c r="B30292" t="s">
        <v>61115</v>
      </c>
      <c r="C30292" t="s">
        <v>61116</v>
      </c>
      <c r="D30292" s="1">
        <v>42640.251979166664</v>
      </c>
      <c r="E30292">
        <v>4879</v>
      </c>
      <c r="F30292">
        <v>12642</v>
      </c>
      <c r="G30292" t="s">
        <v>89</v>
      </c>
      <c r="H30292" t="s">
        <v>616</v>
      </c>
    </row>
    <row r="30293" spans="1:8" x14ac:dyDescent="0.2">
      <c r="A30293">
        <v>7.8062655817633306E+17</v>
      </c>
      <c r="B30293" t="s">
        <v>61117</v>
      </c>
      <c r="C30293" t="s">
        <v>61118</v>
      </c>
      <c r="D30293" s="1">
        <v>42640.273715277777</v>
      </c>
      <c r="E30293">
        <v>10742</v>
      </c>
      <c r="F30293">
        <v>34689</v>
      </c>
      <c r="G30293" t="s">
        <v>89</v>
      </c>
    </row>
    <row r="30294" spans="1:8" x14ac:dyDescent="0.2">
      <c r="A30294">
        <v>7.8063763389045094E+17</v>
      </c>
      <c r="B30294" t="s">
        <v>61119</v>
      </c>
      <c r="C30294" t="s">
        <v>61120</v>
      </c>
      <c r="D30294" s="1">
        <v>42640.304282407407</v>
      </c>
      <c r="E30294">
        <v>6697</v>
      </c>
      <c r="F30294">
        <v>21098</v>
      </c>
      <c r="G30294" t="s">
        <v>89</v>
      </c>
    </row>
    <row r="30295" spans="1:8" x14ac:dyDescent="0.2">
      <c r="A30295">
        <v>7.8064226292144102E+17</v>
      </c>
      <c r="B30295" t="s">
        <v>61121</v>
      </c>
      <c r="C30295" t="s">
        <v>61122</v>
      </c>
      <c r="D30295" s="1">
        <v>42640.317048611112</v>
      </c>
      <c r="E30295">
        <v>10574</v>
      </c>
      <c r="F30295">
        <v>23576</v>
      </c>
      <c r="H30295" t="s">
        <v>13093</v>
      </c>
    </row>
    <row r="30296" spans="1:8" x14ac:dyDescent="0.2">
      <c r="A30296">
        <v>7.8064414549287706E+17</v>
      </c>
      <c r="B30296" t="s">
        <v>61123</v>
      </c>
      <c r="C30296" t="s">
        <v>61124</v>
      </c>
      <c r="D30296" s="1">
        <v>42640.322245370371</v>
      </c>
      <c r="E30296">
        <v>14339</v>
      </c>
      <c r="F30296">
        <v>31015</v>
      </c>
      <c r="H30296" t="s">
        <v>13093</v>
      </c>
    </row>
    <row r="30297" spans="1:8" x14ac:dyDescent="0.2">
      <c r="A30297">
        <v>7.8064683009064102E+17</v>
      </c>
      <c r="B30297" t="s">
        <v>61125</v>
      </c>
      <c r="C30297" t="s">
        <v>61126</v>
      </c>
      <c r="D30297" s="1">
        <v>42640.329652777778</v>
      </c>
      <c r="E30297">
        <v>9508</v>
      </c>
      <c r="F30297">
        <v>22026</v>
      </c>
      <c r="G30297" t="s">
        <v>89</v>
      </c>
      <c r="H30297" t="s">
        <v>390</v>
      </c>
    </row>
    <row r="30298" spans="1:8" x14ac:dyDescent="0.2">
      <c r="A30298">
        <v>7.8065633862814502E+17</v>
      </c>
      <c r="B30298" t="s">
        <v>61127</v>
      </c>
      <c r="C30298" t="s">
        <v>61128</v>
      </c>
      <c r="D30298" s="1">
        <v>42640.355891203704</v>
      </c>
      <c r="E30298">
        <v>9516</v>
      </c>
      <c r="F30298">
        <v>21310</v>
      </c>
      <c r="H30298" t="s">
        <v>390</v>
      </c>
    </row>
    <row r="30299" spans="1:8" x14ac:dyDescent="0.2">
      <c r="A30299">
        <v>7.8071987633589402E+17</v>
      </c>
      <c r="B30299" t="s">
        <v>61129</v>
      </c>
      <c r="C30299" t="s">
        <v>61130</v>
      </c>
      <c r="D30299" s="1">
        <v>42640.531226851854</v>
      </c>
      <c r="E30299">
        <v>4058</v>
      </c>
      <c r="F30299">
        <v>14647</v>
      </c>
      <c r="G30299" t="s">
        <v>89</v>
      </c>
    </row>
    <row r="30300" spans="1:8" x14ac:dyDescent="0.2">
      <c r="A30300">
        <v>7.8075227402076096E+17</v>
      </c>
      <c r="B30300" t="s">
        <v>61131</v>
      </c>
      <c r="C30300" t="s">
        <v>61132</v>
      </c>
      <c r="D30300" s="1">
        <v>42640.620625000003</v>
      </c>
      <c r="E30300">
        <v>21729</v>
      </c>
      <c r="F30300">
        <v>62534</v>
      </c>
    </row>
    <row r="30301" spans="1:8" x14ac:dyDescent="0.2">
      <c r="A30301">
        <v>7.8075273141800896E+17</v>
      </c>
      <c r="B30301" t="s">
        <v>61133</v>
      </c>
      <c r="C30301" t="s">
        <v>61134</v>
      </c>
      <c r="D30301" s="1">
        <v>42640.621886574074</v>
      </c>
      <c r="E30301">
        <v>7152</v>
      </c>
      <c r="F30301">
        <v>15420</v>
      </c>
    </row>
    <row r="30302" spans="1:8" x14ac:dyDescent="0.2">
      <c r="A30302">
        <v>7.8075761191439104E+17</v>
      </c>
      <c r="B30302" t="s">
        <v>61135</v>
      </c>
      <c r="C30302" t="s">
        <v>61136</v>
      </c>
      <c r="D30302" s="1">
        <v>42640.635358796295</v>
      </c>
      <c r="E30302">
        <v>9501</v>
      </c>
      <c r="F30302">
        <v>28265</v>
      </c>
      <c r="G30302" t="s">
        <v>89</v>
      </c>
    </row>
    <row r="30303" spans="1:8" x14ac:dyDescent="0.2">
      <c r="A30303">
        <v>7.8075830623951206E+17</v>
      </c>
      <c r="B30303" t="s">
        <v>61137</v>
      </c>
      <c r="C30303" t="s">
        <v>61138</v>
      </c>
      <c r="D30303" s="1">
        <v>42640.63726851852</v>
      </c>
      <c r="E30303">
        <v>18385</v>
      </c>
      <c r="F30303">
        <v>50759</v>
      </c>
      <c r="H30303" t="s">
        <v>1725</v>
      </c>
    </row>
    <row r="30304" spans="1:8" x14ac:dyDescent="0.2">
      <c r="A30304">
        <v>7.8076622061843597E+17</v>
      </c>
      <c r="B30304" t="s">
        <v>61139</v>
      </c>
      <c r="C30304" t="s">
        <v>61140</v>
      </c>
      <c r="D30304" s="1">
        <v>42640.659108796295</v>
      </c>
      <c r="E30304">
        <v>6485</v>
      </c>
      <c r="F30304">
        <v>14212</v>
      </c>
    </row>
    <row r="30305" spans="1:8" x14ac:dyDescent="0.2">
      <c r="A30305">
        <v>7.8078132705023501E+17</v>
      </c>
      <c r="B30305" t="s">
        <v>61141</v>
      </c>
      <c r="C30305" t="s">
        <v>61142</v>
      </c>
      <c r="D30305" s="1">
        <v>42640.700798611113</v>
      </c>
      <c r="E30305">
        <v>13329</v>
      </c>
      <c r="F30305">
        <v>33865</v>
      </c>
    </row>
    <row r="30306" spans="1:8" x14ac:dyDescent="0.2">
      <c r="A30306">
        <v>7.8078189807120704E+17</v>
      </c>
      <c r="B30306" t="s">
        <v>61143</v>
      </c>
      <c r="C30306" t="s">
        <v>61144</v>
      </c>
      <c r="D30306" s="1">
        <v>42640.702372685184</v>
      </c>
      <c r="E30306">
        <v>7655</v>
      </c>
      <c r="F30306">
        <v>17115</v>
      </c>
      <c r="H30306" t="s">
        <v>616</v>
      </c>
    </row>
    <row r="30307" spans="1:8" x14ac:dyDescent="0.2">
      <c r="A30307">
        <v>7.8078303774326694E+17</v>
      </c>
      <c r="B30307" t="s">
        <v>61145</v>
      </c>
      <c r="C30307" t="s">
        <v>61146</v>
      </c>
      <c r="D30307" s="1">
        <v>42640.705520833333</v>
      </c>
      <c r="E30307">
        <v>6253</v>
      </c>
      <c r="F30307">
        <v>10861</v>
      </c>
      <c r="G30307" t="s">
        <v>89</v>
      </c>
    </row>
    <row r="30308" spans="1:8" x14ac:dyDescent="0.2">
      <c r="A30308">
        <v>7.8079600885487603E+17</v>
      </c>
      <c r="B30308" t="s">
        <v>61147</v>
      </c>
      <c r="C30308" t="s">
        <v>61148</v>
      </c>
      <c r="D30308" s="1">
        <v>42640.741307870368</v>
      </c>
      <c r="E30308">
        <v>14849</v>
      </c>
      <c r="F30308">
        <v>29144</v>
      </c>
      <c r="H30308" t="s">
        <v>13093</v>
      </c>
    </row>
    <row r="30309" spans="1:8" x14ac:dyDescent="0.2">
      <c r="A30309">
        <v>7.8081399673998106E+17</v>
      </c>
      <c r="B30309" t="s">
        <v>61149</v>
      </c>
      <c r="C30309" t="s">
        <v>61150</v>
      </c>
      <c r="D30309" s="1">
        <v>42640.790949074071</v>
      </c>
      <c r="E30309">
        <v>5197</v>
      </c>
      <c r="F30309">
        <v>14051</v>
      </c>
      <c r="G30309" t="s">
        <v>89</v>
      </c>
      <c r="H30309" t="s">
        <v>390</v>
      </c>
    </row>
    <row r="30310" spans="1:8" x14ac:dyDescent="0.2">
      <c r="A30310">
        <v>7.8082623621392704E+17</v>
      </c>
      <c r="B30310" t="s">
        <v>61151</v>
      </c>
      <c r="C30310" t="s">
        <v>61152</v>
      </c>
      <c r="D30310" s="1">
        <v>42640.82472222222</v>
      </c>
      <c r="E30310">
        <v>9631</v>
      </c>
      <c r="F30310">
        <v>30951</v>
      </c>
    </row>
    <row r="30311" spans="1:8" x14ac:dyDescent="0.2">
      <c r="A30311">
        <v>7.8085386013500595E+17</v>
      </c>
      <c r="B30311" t="s">
        <v>61153</v>
      </c>
      <c r="C30311" t="s">
        <v>61154</v>
      </c>
      <c r="D30311" s="1">
        <v>42640.900949074072</v>
      </c>
      <c r="E30311">
        <v>9253</v>
      </c>
      <c r="F30311">
        <v>31148</v>
      </c>
      <c r="H30311" t="s">
        <v>390</v>
      </c>
    </row>
    <row r="30312" spans="1:8" x14ac:dyDescent="0.2">
      <c r="A30312">
        <v>7.8085931931939994E+17</v>
      </c>
      <c r="B30312" t="s">
        <v>61155</v>
      </c>
      <c r="C30312" t="s">
        <v>61156</v>
      </c>
      <c r="D30312" s="1">
        <v>42640.916018518517</v>
      </c>
      <c r="E30312">
        <v>7629</v>
      </c>
      <c r="F30312">
        <v>20505</v>
      </c>
      <c r="H30312" t="s">
        <v>390</v>
      </c>
    </row>
    <row r="30313" spans="1:8" x14ac:dyDescent="0.2">
      <c r="A30313">
        <v>7.8086117123883405E+17</v>
      </c>
      <c r="B30313" t="s">
        <v>61157</v>
      </c>
      <c r="C30313" t="s">
        <v>61158</v>
      </c>
      <c r="D30313" s="1">
        <v>42640.921122685184</v>
      </c>
      <c r="E30313">
        <v>6465</v>
      </c>
      <c r="F30313">
        <v>15222</v>
      </c>
      <c r="G30313" t="s">
        <v>89</v>
      </c>
      <c r="H30313" t="s">
        <v>390</v>
      </c>
    </row>
    <row r="30314" spans="1:8" x14ac:dyDescent="0.2">
      <c r="A30314">
        <v>7.8086321864647398E+17</v>
      </c>
      <c r="B30314" t="s">
        <v>61159</v>
      </c>
      <c r="C30314" t="s">
        <v>61160</v>
      </c>
      <c r="D30314" s="1">
        <v>42640.926770833335</v>
      </c>
      <c r="E30314">
        <v>6157</v>
      </c>
      <c r="F30314">
        <v>13546</v>
      </c>
    </row>
    <row r="30315" spans="1:8" x14ac:dyDescent="0.2">
      <c r="A30315">
        <v>7.8087676008688E+17</v>
      </c>
      <c r="B30315" t="s">
        <v>61161</v>
      </c>
      <c r="C30315" t="s">
        <v>61162</v>
      </c>
      <c r="D30315" s="1">
        <v>42640.964143518519</v>
      </c>
      <c r="E30315">
        <v>8228</v>
      </c>
      <c r="F30315">
        <v>19374</v>
      </c>
    </row>
    <row r="30316" spans="1:8" x14ac:dyDescent="0.2">
      <c r="A30316">
        <v>7.8089312660503706E+17</v>
      </c>
      <c r="B30316" t="s">
        <v>61163</v>
      </c>
      <c r="C30316" t="s">
        <v>61164</v>
      </c>
      <c r="D30316" s="1">
        <v>42641.009305555555</v>
      </c>
      <c r="E30316">
        <v>4756</v>
      </c>
      <c r="F30316">
        <v>12287</v>
      </c>
    </row>
    <row r="30317" spans="1:8" x14ac:dyDescent="0.2">
      <c r="A30317">
        <v>7.8093582029959898E+17</v>
      </c>
      <c r="B30317" t="s">
        <v>61165</v>
      </c>
      <c r="C30317" t="s">
        <v>61166</v>
      </c>
      <c r="D30317" s="1">
        <v>42641.127118055556</v>
      </c>
      <c r="E30317">
        <v>14112</v>
      </c>
      <c r="F30317">
        <v>38552</v>
      </c>
      <c r="H30317" t="s">
        <v>616</v>
      </c>
    </row>
    <row r="30318" spans="1:8" x14ac:dyDescent="0.2">
      <c r="A30318">
        <v>7.8095445550419904E+17</v>
      </c>
      <c r="B30318" t="s">
        <v>61167</v>
      </c>
      <c r="C30318" t="s">
        <v>61168</v>
      </c>
      <c r="D30318" s="1">
        <v>42641.178541666668</v>
      </c>
      <c r="E30318">
        <v>8576</v>
      </c>
      <c r="F30318">
        <v>24729</v>
      </c>
    </row>
    <row r="30319" spans="1:8" x14ac:dyDescent="0.2">
      <c r="A30319">
        <v>7.8111147997419904E+17</v>
      </c>
      <c r="B30319" t="s">
        <v>61169</v>
      </c>
      <c r="C30319" t="s">
        <v>61170</v>
      </c>
      <c r="D30319" s="1">
        <v>42641.611840277779</v>
      </c>
      <c r="E30319">
        <v>9402</v>
      </c>
      <c r="F30319">
        <v>32190</v>
      </c>
    </row>
    <row r="30320" spans="1:8" x14ac:dyDescent="0.2">
      <c r="A30320">
        <v>7.81166581963296E+17</v>
      </c>
      <c r="B30320" t="s">
        <v>61171</v>
      </c>
      <c r="C30320" t="s">
        <v>61172</v>
      </c>
      <c r="D30320" s="1">
        <v>42641.76390046296</v>
      </c>
      <c r="E30320">
        <v>3805</v>
      </c>
      <c r="F30320">
        <v>9779</v>
      </c>
      <c r="H30320" t="s">
        <v>390</v>
      </c>
    </row>
    <row r="30321" spans="1:8" x14ac:dyDescent="0.2">
      <c r="A30321">
        <v>7.8118329811023002E+17</v>
      </c>
      <c r="B30321" t="s">
        <v>61173</v>
      </c>
      <c r="C30321" t="s">
        <v>61174</v>
      </c>
      <c r="D30321" s="1">
        <v>42641.810023148151</v>
      </c>
      <c r="E30321">
        <v>5537</v>
      </c>
      <c r="F30321">
        <v>14753</v>
      </c>
    </row>
    <row r="30322" spans="1:8" x14ac:dyDescent="0.2">
      <c r="A30322">
        <v>7.8118675517730803E+17</v>
      </c>
      <c r="B30322" t="s">
        <v>61175</v>
      </c>
      <c r="C30322" t="s">
        <v>61176</v>
      </c>
      <c r="D30322" s="1">
        <v>42641.819560185184</v>
      </c>
      <c r="E30322">
        <v>6213</v>
      </c>
      <c r="F30322">
        <v>14900</v>
      </c>
      <c r="H30322" t="s">
        <v>390</v>
      </c>
    </row>
    <row r="30323" spans="1:8" x14ac:dyDescent="0.2">
      <c r="A30323">
        <v>7.8126598167503603E+17</v>
      </c>
      <c r="B30323" t="s">
        <v>61177</v>
      </c>
      <c r="C30323" t="s">
        <v>61178</v>
      </c>
      <c r="D30323" s="1">
        <v>42642.038182870368</v>
      </c>
      <c r="E30323">
        <v>7444</v>
      </c>
      <c r="F30323">
        <v>17232</v>
      </c>
      <c r="H30323" t="s">
        <v>390</v>
      </c>
    </row>
    <row r="30324" spans="1:8" x14ac:dyDescent="0.2">
      <c r="A30324">
        <v>7.8128086663496397E+17</v>
      </c>
      <c r="B30324" t="s">
        <v>61179</v>
      </c>
      <c r="C30324" t="s">
        <v>61180</v>
      </c>
      <c r="D30324" s="1">
        <v>42642.079259259262</v>
      </c>
      <c r="E30324">
        <v>3277</v>
      </c>
      <c r="F30324">
        <v>8960</v>
      </c>
      <c r="H30324" t="s">
        <v>616</v>
      </c>
    </row>
    <row r="30325" spans="1:8" x14ac:dyDescent="0.2">
      <c r="A30325">
        <v>7.8128273902673498E+17</v>
      </c>
      <c r="B30325" t="s">
        <v>61181</v>
      </c>
      <c r="C30325" t="s">
        <v>61182</v>
      </c>
      <c r="D30325" s="1">
        <v>42642.084432870368</v>
      </c>
      <c r="E30325">
        <v>3677</v>
      </c>
      <c r="F30325">
        <v>11893</v>
      </c>
      <c r="G30325" t="s">
        <v>89</v>
      </c>
    </row>
    <row r="30326" spans="1:8" x14ac:dyDescent="0.2">
      <c r="A30326">
        <v>7.8132561318975398E+17</v>
      </c>
      <c r="B30326" t="s">
        <v>61183</v>
      </c>
      <c r="C30326" t="s">
        <v>61184</v>
      </c>
      <c r="D30326" s="1">
        <v>42642.202743055554</v>
      </c>
      <c r="E30326">
        <v>5765</v>
      </c>
      <c r="F30326">
        <v>13561</v>
      </c>
      <c r="H30326" t="s">
        <v>390</v>
      </c>
    </row>
    <row r="30327" spans="1:8" x14ac:dyDescent="0.2">
      <c r="A30327">
        <v>7.8133345747775795E+17</v>
      </c>
      <c r="B30327" t="s">
        <v>61185</v>
      </c>
      <c r="C30327" t="s">
        <v>61186</v>
      </c>
      <c r="D30327" s="1">
        <v>42642.224386574075</v>
      </c>
      <c r="E30327">
        <v>5625</v>
      </c>
      <c r="F30327">
        <v>13264</v>
      </c>
      <c r="H30327" t="s">
        <v>616</v>
      </c>
    </row>
    <row r="30328" spans="1:8" x14ac:dyDescent="0.2">
      <c r="A30328">
        <v>7.8133822060907302E+17</v>
      </c>
      <c r="B30328" t="s">
        <v>61187</v>
      </c>
      <c r="C30328" t="s">
        <v>61188</v>
      </c>
      <c r="D30328" s="1">
        <v>42642.237534722219</v>
      </c>
      <c r="E30328">
        <v>6146</v>
      </c>
      <c r="F30328">
        <v>13577</v>
      </c>
      <c r="H30328" t="s">
        <v>616</v>
      </c>
    </row>
    <row r="30329" spans="1:8" x14ac:dyDescent="0.2">
      <c r="A30329">
        <v>7.8155562444641805E+17</v>
      </c>
      <c r="B30329" t="s">
        <v>61189</v>
      </c>
      <c r="C30329" t="s">
        <v>61190</v>
      </c>
      <c r="D30329" s="1">
        <v>42642.837453703702</v>
      </c>
      <c r="E30329">
        <v>9526</v>
      </c>
      <c r="F30329">
        <v>33307</v>
      </c>
    </row>
    <row r="30330" spans="1:8" x14ac:dyDescent="0.2">
      <c r="A30330">
        <v>7.8157342741712794E+17</v>
      </c>
      <c r="B30330" t="s">
        <v>61191</v>
      </c>
      <c r="C30330" t="s">
        <v>61192</v>
      </c>
      <c r="D30330" s="1">
        <v>42642.886574074073</v>
      </c>
      <c r="E30330">
        <v>6024</v>
      </c>
      <c r="F30330">
        <v>13607</v>
      </c>
      <c r="H30330" t="s">
        <v>390</v>
      </c>
    </row>
    <row r="30331" spans="1:8" x14ac:dyDescent="0.2">
      <c r="A30331">
        <v>7.8160822871078502E+17</v>
      </c>
      <c r="B30331" t="s">
        <v>61193</v>
      </c>
      <c r="C30331" t="s">
        <v>61194</v>
      </c>
      <c r="D30331" s="1">
        <v>42642.982604166667</v>
      </c>
      <c r="E30331">
        <v>5526</v>
      </c>
      <c r="F30331">
        <v>14147</v>
      </c>
      <c r="H30331" t="s">
        <v>390</v>
      </c>
    </row>
    <row r="30332" spans="1:8" x14ac:dyDescent="0.2">
      <c r="A30332">
        <v>7.8161903869909402E+17</v>
      </c>
      <c r="B30332" t="s">
        <v>61195</v>
      </c>
      <c r="C30332" t="s">
        <v>61196</v>
      </c>
      <c r="D30332" s="1">
        <v>42643.012442129628</v>
      </c>
      <c r="E30332">
        <v>14563</v>
      </c>
      <c r="F30332">
        <v>25977</v>
      </c>
      <c r="H30332" t="s">
        <v>390</v>
      </c>
    </row>
    <row r="30333" spans="1:8" x14ac:dyDescent="0.2">
      <c r="A30333">
        <v>7.8167895457073498E+17</v>
      </c>
      <c r="B30333" t="s">
        <v>61197</v>
      </c>
      <c r="C30333" t="s">
        <v>61198</v>
      </c>
      <c r="D30333" s="1">
        <v>42643.177777777775</v>
      </c>
      <c r="E30333">
        <v>11569</v>
      </c>
      <c r="F30333">
        <v>31788</v>
      </c>
      <c r="G30333" t="s">
        <v>215</v>
      </c>
    </row>
    <row r="30334" spans="1:8" x14ac:dyDescent="0.2">
      <c r="A30334">
        <v>7.8175546948861504E+17</v>
      </c>
      <c r="B30334" t="s">
        <v>61199</v>
      </c>
      <c r="C30334" t="s">
        <v>61200</v>
      </c>
      <c r="D30334" s="1">
        <v>42643.388912037037</v>
      </c>
      <c r="E30334">
        <v>15875</v>
      </c>
      <c r="F30334">
        <v>38557</v>
      </c>
    </row>
    <row r="30335" spans="1:8" x14ac:dyDescent="0.2">
      <c r="A30335">
        <v>7.8178416104455296E+17</v>
      </c>
      <c r="B30335" t="s">
        <v>61201</v>
      </c>
      <c r="C30335" t="s">
        <v>61202</v>
      </c>
      <c r="D30335" s="1">
        <v>42643.468090277776</v>
      </c>
      <c r="E30335">
        <v>9385</v>
      </c>
      <c r="F30335">
        <v>24147</v>
      </c>
    </row>
    <row r="30336" spans="1:8" x14ac:dyDescent="0.2">
      <c r="A30336">
        <v>7.8178550963911795E+17</v>
      </c>
      <c r="B30336" t="s">
        <v>61203</v>
      </c>
      <c r="C30336" t="s">
        <v>61204</v>
      </c>
      <c r="D30336" s="1">
        <v>42643.471817129626</v>
      </c>
      <c r="E30336">
        <v>9764</v>
      </c>
      <c r="F30336">
        <v>24245</v>
      </c>
    </row>
    <row r="30337" spans="1:8" x14ac:dyDescent="0.2">
      <c r="A30337">
        <v>7.8178822305599398E+17</v>
      </c>
      <c r="B30337" t="s">
        <v>61205</v>
      </c>
      <c r="C30337" t="s">
        <v>61206</v>
      </c>
      <c r="D30337" s="1">
        <v>42643.47929398148</v>
      </c>
      <c r="E30337">
        <v>15065</v>
      </c>
      <c r="F30337">
        <v>29263</v>
      </c>
    </row>
    <row r="30338" spans="1:8" x14ac:dyDescent="0.2">
      <c r="A30338">
        <v>7.8183870603031296E+17</v>
      </c>
      <c r="B30338" t="s">
        <v>61207</v>
      </c>
      <c r="C30338" t="s">
        <v>61208</v>
      </c>
      <c r="D30338" s="1">
        <v>42643.618611111109</v>
      </c>
      <c r="E30338">
        <v>14479</v>
      </c>
      <c r="F30338">
        <v>32755</v>
      </c>
    </row>
    <row r="30339" spans="1:8" x14ac:dyDescent="0.2">
      <c r="A30339">
        <v>7.8186163216725606E+17</v>
      </c>
      <c r="B30339" t="s">
        <v>61209</v>
      </c>
      <c r="C30339" t="s">
        <v>61210</v>
      </c>
      <c r="D30339" s="1">
        <v>42643.681875000002</v>
      </c>
      <c r="E30339">
        <v>11764</v>
      </c>
      <c r="F30339">
        <v>32202</v>
      </c>
    </row>
    <row r="30340" spans="1:8" x14ac:dyDescent="0.2">
      <c r="A30340">
        <v>7.8192264864518502E+17</v>
      </c>
      <c r="B30340" t="s">
        <v>61211</v>
      </c>
      <c r="C30340" t="s">
        <v>61212</v>
      </c>
      <c r="D30340" s="1">
        <v>42643.850243055553</v>
      </c>
      <c r="E30340">
        <v>22310</v>
      </c>
      <c r="F30340">
        <v>46374</v>
      </c>
    </row>
    <row r="30341" spans="1:8" x14ac:dyDescent="0.2">
      <c r="A30341">
        <v>7.8192603315924902E+17</v>
      </c>
      <c r="B30341" t="s">
        <v>61213</v>
      </c>
      <c r="C30341" t="s">
        <v>61214</v>
      </c>
      <c r="D30341" s="1">
        <v>42643.859583333331</v>
      </c>
      <c r="E30341">
        <v>41166</v>
      </c>
      <c r="F30341">
        <v>108164</v>
      </c>
    </row>
    <row r="30342" spans="1:8" x14ac:dyDescent="0.2">
      <c r="A30342">
        <v>7.8194764631966502E+17</v>
      </c>
      <c r="B30342" t="s">
        <v>61215</v>
      </c>
      <c r="C30342" t="s">
        <v>61216</v>
      </c>
      <c r="D30342" s="1">
        <v>42643.919224537036</v>
      </c>
      <c r="E30342">
        <v>4962</v>
      </c>
      <c r="F30342">
        <v>11220</v>
      </c>
      <c r="H30342" t="s">
        <v>390</v>
      </c>
    </row>
    <row r="30343" spans="1:8" x14ac:dyDescent="0.2">
      <c r="A30343">
        <v>7.8194946415200602E+17</v>
      </c>
      <c r="B30343" t="s">
        <v>61217</v>
      </c>
      <c r="C30343" t="s">
        <v>61218</v>
      </c>
      <c r="D30343" s="1">
        <v>42643.92423611111</v>
      </c>
      <c r="E30343">
        <v>7196</v>
      </c>
      <c r="F30343">
        <v>17504</v>
      </c>
      <c r="H30343" t="s">
        <v>390</v>
      </c>
    </row>
    <row r="30344" spans="1:8" x14ac:dyDescent="0.2">
      <c r="A30344">
        <v>7.8199248116032294E+17</v>
      </c>
      <c r="B30344" t="s">
        <v>61219</v>
      </c>
      <c r="C30344" t="s">
        <v>61220</v>
      </c>
      <c r="D30344" s="1">
        <v>42644.042939814812</v>
      </c>
      <c r="E30344">
        <v>8918</v>
      </c>
      <c r="F30344">
        <v>20845</v>
      </c>
      <c r="H30344" t="s">
        <v>616</v>
      </c>
    </row>
    <row r="30345" spans="1:8" x14ac:dyDescent="0.2">
      <c r="A30345">
        <v>7.8202026677181197E+17</v>
      </c>
      <c r="B30345" t="s">
        <v>61221</v>
      </c>
      <c r="C30345" t="s">
        <v>61222</v>
      </c>
      <c r="D30345" s="1">
        <v>42644.119618055556</v>
      </c>
      <c r="E30345">
        <v>14955</v>
      </c>
      <c r="F30345">
        <v>33860</v>
      </c>
      <c r="H30345" t="s">
        <v>616</v>
      </c>
    </row>
    <row r="30346" spans="1:8" x14ac:dyDescent="0.2">
      <c r="A30346">
        <v>7.8226418957437696E+17</v>
      </c>
      <c r="B30346" t="s">
        <v>61223</v>
      </c>
      <c r="C30346" t="s">
        <v>61224</v>
      </c>
      <c r="D30346" s="1">
        <v>42644.792719907404</v>
      </c>
      <c r="E30346">
        <v>13778</v>
      </c>
      <c r="F30346">
        <v>25098</v>
      </c>
    </row>
    <row r="30347" spans="1:8" x14ac:dyDescent="0.2">
      <c r="A30347">
        <v>7.8231315330888397E+17</v>
      </c>
      <c r="B30347" t="s">
        <v>61225</v>
      </c>
      <c r="C30347" t="s">
        <v>61226</v>
      </c>
      <c r="D30347" s="1">
        <v>42644.927835648145</v>
      </c>
      <c r="E30347">
        <v>9020</v>
      </c>
      <c r="F30347">
        <v>30136</v>
      </c>
    </row>
    <row r="30348" spans="1:8" x14ac:dyDescent="0.2">
      <c r="A30348">
        <v>7.8232112598443597E+17</v>
      </c>
      <c r="B30348" t="s">
        <v>61227</v>
      </c>
      <c r="C30348" t="s">
        <v>61228</v>
      </c>
      <c r="D30348" s="1">
        <v>42644.949826388889</v>
      </c>
      <c r="E30348">
        <v>8941</v>
      </c>
      <c r="F30348">
        <v>23331</v>
      </c>
    </row>
    <row r="30349" spans="1:8" x14ac:dyDescent="0.2">
      <c r="A30349">
        <v>7.8233071753980301E+17</v>
      </c>
      <c r="B30349" t="s">
        <v>61229</v>
      </c>
      <c r="C30349" t="s">
        <v>61230</v>
      </c>
      <c r="D30349" s="1">
        <v>42644.9762962963</v>
      </c>
      <c r="E30349">
        <v>9229</v>
      </c>
      <c r="F30349">
        <v>25575</v>
      </c>
      <c r="G30349" t="s">
        <v>89</v>
      </c>
    </row>
    <row r="30350" spans="1:8" x14ac:dyDescent="0.2">
      <c r="A30350">
        <v>7.8233174136946202E+17</v>
      </c>
      <c r="B30350" t="s">
        <v>61231</v>
      </c>
      <c r="C30350" t="s">
        <v>61232</v>
      </c>
      <c r="D30350" s="1">
        <v>42644.979120370372</v>
      </c>
      <c r="E30350">
        <v>7612</v>
      </c>
      <c r="F30350">
        <v>25174</v>
      </c>
    </row>
    <row r="30351" spans="1:8" x14ac:dyDescent="0.2">
      <c r="A30351">
        <v>7.8254130716839104E+17</v>
      </c>
      <c r="B30351" t="s">
        <v>61233</v>
      </c>
      <c r="C30351" t="s">
        <v>61234</v>
      </c>
      <c r="D30351" s="1">
        <v>42645.55741898148</v>
      </c>
      <c r="E30351">
        <v>13232</v>
      </c>
      <c r="F30351">
        <v>34481</v>
      </c>
      <c r="G30351" t="e">
        <f>nytimes</f>
        <v>#NAME?</v>
      </c>
      <c r="H30351" t="s">
        <v>390</v>
      </c>
    </row>
    <row r="30352" spans="1:8" x14ac:dyDescent="0.2">
      <c r="A30352">
        <v>7.8254440759361894E+17</v>
      </c>
      <c r="B30352" t="s">
        <v>61235</v>
      </c>
      <c r="C30352" t="s">
        <v>61236</v>
      </c>
      <c r="D30352" s="1">
        <v>42645.565972222219</v>
      </c>
      <c r="E30352">
        <v>16247</v>
      </c>
      <c r="F30352">
        <v>42889</v>
      </c>
    </row>
    <row r="30353" spans="1:8" x14ac:dyDescent="0.2">
      <c r="A30353">
        <v>7.8255335324284096E+17</v>
      </c>
      <c r="B30353" t="s">
        <v>61237</v>
      </c>
      <c r="C30353" t="s">
        <v>61238</v>
      </c>
      <c r="D30353" s="1">
        <v>42645.59065972222</v>
      </c>
      <c r="E30353">
        <v>8880</v>
      </c>
      <c r="F30353">
        <v>22949</v>
      </c>
      <c r="G30353" t="s">
        <v>215</v>
      </c>
    </row>
    <row r="30354" spans="1:8" x14ac:dyDescent="0.2">
      <c r="A30354">
        <v>7.8269876051420698E+17</v>
      </c>
      <c r="B30354" t="s">
        <v>61239</v>
      </c>
      <c r="C30354" t="s">
        <v>61240</v>
      </c>
      <c r="D30354" s="1">
        <v>42645.991909722223</v>
      </c>
      <c r="E30354">
        <v>13804</v>
      </c>
      <c r="F30354">
        <v>36519</v>
      </c>
    </row>
    <row r="30355" spans="1:8" x14ac:dyDescent="0.2">
      <c r="A30355">
        <v>7.8270147268542003E+17</v>
      </c>
      <c r="B30355" t="s">
        <v>61241</v>
      </c>
      <c r="C30355" t="s">
        <v>61242</v>
      </c>
      <c r="D30355" s="1">
        <v>42645.999386574076</v>
      </c>
      <c r="E30355">
        <v>10308</v>
      </c>
      <c r="F30355">
        <v>32166</v>
      </c>
    </row>
    <row r="30356" spans="1:8" x14ac:dyDescent="0.2">
      <c r="A30356">
        <v>7.8272828771815002E+17</v>
      </c>
      <c r="B30356" t="s">
        <v>61243</v>
      </c>
      <c r="C30356" t="s">
        <v>61244</v>
      </c>
      <c r="D30356" s="1">
        <v>42646.073379629626</v>
      </c>
      <c r="E30356">
        <v>11675</v>
      </c>
      <c r="F30356">
        <v>31251</v>
      </c>
    </row>
    <row r="30357" spans="1:8" x14ac:dyDescent="0.2">
      <c r="A30357">
        <v>7.8294602195759898E+17</v>
      </c>
      <c r="B30357" t="s">
        <v>61245</v>
      </c>
      <c r="C30357" t="s">
        <v>61246</v>
      </c>
      <c r="D30357" s="1">
        <v>42646.674212962964</v>
      </c>
      <c r="E30357">
        <v>5138</v>
      </c>
      <c r="F30357">
        <v>11551</v>
      </c>
      <c r="H30357" t="s">
        <v>390</v>
      </c>
    </row>
    <row r="30358" spans="1:8" x14ac:dyDescent="0.2">
      <c r="A30358">
        <v>7.8305944912875904E+17</v>
      </c>
      <c r="B30358" t="s">
        <v>61247</v>
      </c>
      <c r="C30358" t="s">
        <v>61248</v>
      </c>
      <c r="D30358" s="1">
        <v>42646.987210648149</v>
      </c>
      <c r="E30358">
        <v>5516</v>
      </c>
      <c r="F30358">
        <v>12603</v>
      </c>
      <c r="H30358" t="s">
        <v>616</v>
      </c>
    </row>
    <row r="30359" spans="1:8" x14ac:dyDescent="0.2">
      <c r="A30359">
        <v>7.8306502917208806E+17</v>
      </c>
      <c r="B30359" t="s">
        <v>61249</v>
      </c>
      <c r="C30359" t="s">
        <v>61250</v>
      </c>
      <c r="D30359" s="1">
        <v>42647.002615740741</v>
      </c>
      <c r="E30359">
        <v>9878</v>
      </c>
      <c r="F30359">
        <v>20545</v>
      </c>
      <c r="H30359" t="s">
        <v>390</v>
      </c>
    </row>
    <row r="30360" spans="1:8" x14ac:dyDescent="0.2">
      <c r="A30360">
        <v>7.8312960336365901E+17</v>
      </c>
      <c r="B30360" t="s">
        <v>61251</v>
      </c>
      <c r="C30360" t="s">
        <v>61252</v>
      </c>
      <c r="D30360" s="1">
        <v>42647.180798611109</v>
      </c>
      <c r="E30360">
        <v>7721</v>
      </c>
      <c r="F30360">
        <v>18005</v>
      </c>
      <c r="H30360" t="s">
        <v>390</v>
      </c>
    </row>
    <row r="30361" spans="1:8" x14ac:dyDescent="0.2">
      <c r="A30361">
        <v>7.8314957072114406E+17</v>
      </c>
      <c r="B30361" t="s">
        <v>61253</v>
      </c>
      <c r="C30361" t="s">
        <v>61254</v>
      </c>
      <c r="D30361" s="1">
        <v>42647.235902777778</v>
      </c>
      <c r="E30361">
        <v>5719</v>
      </c>
      <c r="F30361">
        <v>12272</v>
      </c>
      <c r="H30361" t="s">
        <v>390</v>
      </c>
    </row>
    <row r="30362" spans="1:8" x14ac:dyDescent="0.2">
      <c r="A30362">
        <v>7.8339031096965094E+17</v>
      </c>
      <c r="B30362" t="s">
        <v>61255</v>
      </c>
      <c r="C30362" t="s">
        <v>61256</v>
      </c>
      <c r="D30362" s="1">
        <v>42647.900219907409</v>
      </c>
      <c r="E30362">
        <v>2743</v>
      </c>
      <c r="F30362">
        <v>7670</v>
      </c>
      <c r="H30362" t="s">
        <v>616</v>
      </c>
    </row>
    <row r="30363" spans="1:8" x14ac:dyDescent="0.2">
      <c r="A30363">
        <v>7.8339142366396403E+17</v>
      </c>
      <c r="B30363" t="s">
        <v>61257</v>
      </c>
      <c r="C30363" t="s">
        <v>61258</v>
      </c>
      <c r="D30363" s="1">
        <v>42647.903287037036</v>
      </c>
      <c r="E30363">
        <v>6150</v>
      </c>
      <c r="F30363">
        <v>21331</v>
      </c>
      <c r="G30363" t="s">
        <v>89</v>
      </c>
    </row>
    <row r="30364" spans="1:8" x14ac:dyDescent="0.2">
      <c r="A30364">
        <v>7.8339331430948403E+17</v>
      </c>
      <c r="B30364" t="s">
        <v>61259</v>
      </c>
      <c r="C30364" t="s">
        <v>61260</v>
      </c>
      <c r="D30364" s="1">
        <v>42647.908506944441</v>
      </c>
      <c r="E30364">
        <v>7987</v>
      </c>
      <c r="F30364">
        <v>19598</v>
      </c>
      <c r="H30364" t="s">
        <v>616</v>
      </c>
    </row>
    <row r="30365" spans="1:8" x14ac:dyDescent="0.2">
      <c r="A30365">
        <v>7.8343610817662899E+17</v>
      </c>
      <c r="B30365" t="s">
        <v>61261</v>
      </c>
      <c r="C30365" t="s">
        <v>61262</v>
      </c>
      <c r="D30365" s="1">
        <v>42648.026597222219</v>
      </c>
      <c r="E30365">
        <v>5754</v>
      </c>
      <c r="F30365">
        <v>16151</v>
      </c>
    </row>
    <row r="30366" spans="1:8" x14ac:dyDescent="0.2">
      <c r="A30366">
        <v>7.8345275946285005E+17</v>
      </c>
      <c r="B30366" t="s">
        <v>61263</v>
      </c>
      <c r="C30366" t="s">
        <v>61264</v>
      </c>
      <c r="D30366" s="1">
        <v>42648.072546296295</v>
      </c>
      <c r="E30366">
        <v>4640</v>
      </c>
      <c r="F30366">
        <v>11573</v>
      </c>
    </row>
    <row r="30367" spans="1:8" x14ac:dyDescent="0.2">
      <c r="A30367">
        <v>7.8345564064351398E+17</v>
      </c>
      <c r="B30367" t="s">
        <v>61265</v>
      </c>
      <c r="C30367" t="s">
        <v>61266</v>
      </c>
      <c r="D30367" s="1">
        <v>42648.080497685187</v>
      </c>
      <c r="E30367">
        <v>9830</v>
      </c>
      <c r="F30367">
        <v>28563</v>
      </c>
    </row>
    <row r="30368" spans="1:8" x14ac:dyDescent="0.2">
      <c r="A30368">
        <v>7.8345993636151194E+17</v>
      </c>
      <c r="B30368" t="s">
        <v>61267</v>
      </c>
      <c r="C30368" t="s">
        <v>61268</v>
      </c>
      <c r="D30368" s="1">
        <v>42648.092349537037</v>
      </c>
      <c r="E30368">
        <v>6946</v>
      </c>
      <c r="F30368">
        <v>29326</v>
      </c>
      <c r="G30368" t="s">
        <v>215</v>
      </c>
    </row>
    <row r="30369" spans="1:8" x14ac:dyDescent="0.2">
      <c r="A30369">
        <v>7.8346135843608896E+17</v>
      </c>
      <c r="B30369" t="s">
        <v>61269</v>
      </c>
      <c r="C30369" t="s">
        <v>61270</v>
      </c>
      <c r="D30369" s="1">
        <v>42648.096273148149</v>
      </c>
      <c r="E30369">
        <v>4481</v>
      </c>
      <c r="F30369">
        <v>17473</v>
      </c>
    </row>
    <row r="30370" spans="1:8" x14ac:dyDescent="0.2">
      <c r="A30370">
        <v>7.8347206879691098E+17</v>
      </c>
      <c r="B30370" t="s">
        <v>61271</v>
      </c>
      <c r="C30370" t="s">
        <v>61272</v>
      </c>
      <c r="D30370" s="1">
        <v>42648.125833333332</v>
      </c>
      <c r="E30370">
        <v>3378</v>
      </c>
      <c r="F30370">
        <v>14933</v>
      </c>
    </row>
    <row r="30371" spans="1:8" x14ac:dyDescent="0.2">
      <c r="A30371">
        <v>7.8347324769410202E+17</v>
      </c>
      <c r="B30371" t="s">
        <v>61273</v>
      </c>
      <c r="C30371" t="s">
        <v>61274</v>
      </c>
      <c r="D30371" s="1">
        <v>42648.12908564815</v>
      </c>
      <c r="E30371">
        <v>1832</v>
      </c>
      <c r="F30371">
        <v>9584</v>
      </c>
    </row>
    <row r="30372" spans="1:8" x14ac:dyDescent="0.2">
      <c r="A30372">
        <v>7.8347328553514995E+17</v>
      </c>
      <c r="B30372" t="s">
        <v>61275</v>
      </c>
      <c r="C30372" t="s">
        <v>61276</v>
      </c>
      <c r="D30372" s="1">
        <v>42648.129189814812</v>
      </c>
      <c r="E30372">
        <v>3085</v>
      </c>
      <c r="F30372">
        <v>12121</v>
      </c>
      <c r="G30372" t="s">
        <v>89</v>
      </c>
    </row>
    <row r="30373" spans="1:8" x14ac:dyDescent="0.2">
      <c r="A30373">
        <v>7.8347497684205901E+17</v>
      </c>
      <c r="B30373" t="s">
        <v>61277</v>
      </c>
      <c r="C30373" t="s">
        <v>61278</v>
      </c>
      <c r="D30373" s="1">
        <v>42648.13385416667</v>
      </c>
      <c r="E30373">
        <v>5603</v>
      </c>
      <c r="F30373">
        <v>18056</v>
      </c>
      <c r="G30373" t="s">
        <v>215</v>
      </c>
      <c r="H30373" t="s">
        <v>390</v>
      </c>
    </row>
    <row r="30374" spans="1:8" x14ac:dyDescent="0.2">
      <c r="A30374">
        <v>7.8347563571276506E+17</v>
      </c>
      <c r="B30374" t="s">
        <v>61279</v>
      </c>
      <c r="C30374" t="s">
        <v>61280</v>
      </c>
      <c r="D30374" s="1">
        <v>42648.135671296295</v>
      </c>
      <c r="E30374">
        <v>3116</v>
      </c>
      <c r="F30374">
        <v>15165</v>
      </c>
      <c r="G30374" t="s">
        <v>215</v>
      </c>
    </row>
    <row r="30375" spans="1:8" x14ac:dyDescent="0.2">
      <c r="A30375">
        <v>7.8347579523885798E+17</v>
      </c>
      <c r="B30375" t="s">
        <v>61281</v>
      </c>
      <c r="C30375" t="s">
        <v>61282</v>
      </c>
      <c r="D30375" s="1">
        <v>42648.136111111111</v>
      </c>
      <c r="E30375">
        <v>4631</v>
      </c>
      <c r="F30375">
        <v>19689</v>
      </c>
      <c r="G30375" t="s">
        <v>215</v>
      </c>
      <c r="H30375" t="s">
        <v>616</v>
      </c>
    </row>
    <row r="30376" spans="1:8" x14ac:dyDescent="0.2">
      <c r="A30376">
        <v>7.8347733664556595E+17</v>
      </c>
      <c r="B30376" t="s">
        <v>61283</v>
      </c>
      <c r="C30376" t="s">
        <v>61284</v>
      </c>
      <c r="D30376" s="1">
        <v>42648.140370370369</v>
      </c>
      <c r="E30376">
        <v>5004</v>
      </c>
      <c r="F30376">
        <v>17806</v>
      </c>
      <c r="G30376" t="s">
        <v>487</v>
      </c>
      <c r="H30376" t="s">
        <v>390</v>
      </c>
    </row>
    <row r="30377" spans="1:8" x14ac:dyDescent="0.2">
      <c r="A30377">
        <v>7.8347834884857395E+17</v>
      </c>
      <c r="B30377" t="s">
        <v>61285</v>
      </c>
      <c r="C30377" t="s">
        <v>61286</v>
      </c>
      <c r="D30377" s="1">
        <v>42648.143159722225</v>
      </c>
      <c r="E30377">
        <v>4214</v>
      </c>
      <c r="F30377">
        <v>17070</v>
      </c>
      <c r="G30377" t="s">
        <v>576</v>
      </c>
    </row>
    <row r="30378" spans="1:8" x14ac:dyDescent="0.2">
      <c r="A30378">
        <v>7.8347891808700403E+17</v>
      </c>
      <c r="B30378" t="s">
        <v>61287</v>
      </c>
      <c r="C30378" t="s">
        <v>61288</v>
      </c>
      <c r="D30378" s="1">
        <v>42648.144733796296</v>
      </c>
      <c r="E30378">
        <v>7656</v>
      </c>
      <c r="F30378">
        <v>24574</v>
      </c>
      <c r="G30378" t="s">
        <v>576</v>
      </c>
    </row>
    <row r="30379" spans="1:8" x14ac:dyDescent="0.2">
      <c r="A30379">
        <v>7.8347912255507994E+17</v>
      </c>
      <c r="B30379" t="s">
        <v>61289</v>
      </c>
      <c r="C30379" t="s">
        <v>61290</v>
      </c>
      <c r="D30379" s="1">
        <v>42648.145289351851</v>
      </c>
      <c r="E30379">
        <v>4085</v>
      </c>
      <c r="F30379">
        <v>14711</v>
      </c>
      <c r="G30379" t="s">
        <v>576</v>
      </c>
    </row>
    <row r="30380" spans="1:8" x14ac:dyDescent="0.2">
      <c r="A30380">
        <v>7.8347948387358298E+17</v>
      </c>
      <c r="B30380" t="s">
        <v>61291</v>
      </c>
      <c r="C30380" t="s">
        <v>61292</v>
      </c>
      <c r="D30380" s="1">
        <v>42648.146284722221</v>
      </c>
      <c r="E30380">
        <v>9209</v>
      </c>
      <c r="F30380">
        <v>37623</v>
      </c>
      <c r="G30380" t="s">
        <v>89</v>
      </c>
    </row>
    <row r="30381" spans="1:8" x14ac:dyDescent="0.2">
      <c r="A30381">
        <v>7.8348014461465805E+17</v>
      </c>
      <c r="B30381" t="s">
        <v>61293</v>
      </c>
      <c r="C30381" t="s">
        <v>61294</v>
      </c>
      <c r="D30381" s="1">
        <v>42648.148113425923</v>
      </c>
      <c r="E30381">
        <v>4431</v>
      </c>
      <c r="F30381">
        <v>15527</v>
      </c>
      <c r="G30381" t="s">
        <v>215</v>
      </c>
    </row>
    <row r="30382" spans="1:8" x14ac:dyDescent="0.2">
      <c r="A30382">
        <v>7.8348028375239002E+17</v>
      </c>
      <c r="B30382" t="s">
        <v>61295</v>
      </c>
      <c r="C30382" t="s">
        <v>61296</v>
      </c>
      <c r="D30382" s="1">
        <v>42648.148495370369</v>
      </c>
      <c r="E30382">
        <v>3751</v>
      </c>
      <c r="F30382">
        <v>14833</v>
      </c>
      <c r="G30382" t="s">
        <v>215</v>
      </c>
    </row>
    <row r="30383" spans="1:8" x14ac:dyDescent="0.2">
      <c r="A30383">
        <v>7.8348051708982797E+17</v>
      </c>
      <c r="B30383" t="s">
        <v>61297</v>
      </c>
      <c r="C30383" t="s">
        <v>61298</v>
      </c>
      <c r="D30383" s="1">
        <v>42648.149143518516</v>
      </c>
      <c r="E30383">
        <v>4101</v>
      </c>
      <c r="F30383">
        <v>17040</v>
      </c>
      <c r="G30383" t="s">
        <v>61299</v>
      </c>
    </row>
    <row r="30384" spans="1:8" x14ac:dyDescent="0.2">
      <c r="A30384">
        <v>7.8348060072432794E+17</v>
      </c>
      <c r="B30384" t="s">
        <v>61300</v>
      </c>
      <c r="C30384" t="s">
        <v>61301</v>
      </c>
      <c r="D30384" s="1">
        <v>42648.149375000001</v>
      </c>
      <c r="E30384">
        <v>3084</v>
      </c>
      <c r="F30384">
        <v>11600</v>
      </c>
      <c r="G30384" t="s">
        <v>61302</v>
      </c>
      <c r="H30384" t="s">
        <v>13093</v>
      </c>
    </row>
    <row r="30385" spans="1:8" x14ac:dyDescent="0.2">
      <c r="A30385">
        <v>7.8348068122979904E+17</v>
      </c>
      <c r="B30385" t="s">
        <v>61303</v>
      </c>
      <c r="C30385" t="s">
        <v>61304</v>
      </c>
      <c r="D30385" s="1">
        <v>42648.149594907409</v>
      </c>
      <c r="E30385">
        <v>1537</v>
      </c>
      <c r="F30385">
        <v>7246</v>
      </c>
      <c r="G30385" t="s">
        <v>487</v>
      </c>
    </row>
    <row r="30386" spans="1:8" x14ac:dyDescent="0.2">
      <c r="A30386">
        <v>7.83480766231552E+17</v>
      </c>
      <c r="B30386" t="s">
        <v>61305</v>
      </c>
      <c r="C30386" t="s">
        <v>61306</v>
      </c>
      <c r="D30386" s="1">
        <v>42648.149826388886</v>
      </c>
      <c r="E30386">
        <v>8550</v>
      </c>
      <c r="F30386">
        <v>18433</v>
      </c>
      <c r="G30386" t="s">
        <v>215</v>
      </c>
      <c r="H30386" t="s">
        <v>390</v>
      </c>
    </row>
    <row r="30387" spans="1:8" x14ac:dyDescent="0.2">
      <c r="A30387">
        <v>7.8348124010814605E+17</v>
      </c>
      <c r="B30387" t="s">
        <v>61307</v>
      </c>
      <c r="C30387" t="s">
        <v>61308</v>
      </c>
      <c r="D30387" s="1">
        <v>42648.151134259257</v>
      </c>
      <c r="E30387">
        <v>5829</v>
      </c>
      <c r="F30387">
        <v>24178</v>
      </c>
      <c r="G30387" t="s">
        <v>576</v>
      </c>
    </row>
    <row r="30388" spans="1:8" x14ac:dyDescent="0.2">
      <c r="A30388">
        <v>7.8348337996655398E+17</v>
      </c>
      <c r="B30388" t="s">
        <v>61309</v>
      </c>
      <c r="C30388" t="s">
        <v>61310</v>
      </c>
      <c r="D30388" s="1">
        <v>42648.157037037039</v>
      </c>
      <c r="E30388">
        <v>5397</v>
      </c>
      <c r="F30388">
        <v>14871</v>
      </c>
      <c r="G30388" t="s">
        <v>89</v>
      </c>
      <c r="H30388" t="s">
        <v>616</v>
      </c>
    </row>
    <row r="30389" spans="1:8" x14ac:dyDescent="0.2">
      <c r="A30389">
        <v>7.8348455086103706E+17</v>
      </c>
      <c r="B30389" t="s">
        <v>61311</v>
      </c>
      <c r="C30389" t="s">
        <v>61312</v>
      </c>
      <c r="D30389" s="1">
        <v>42648.160277777781</v>
      </c>
      <c r="E30389">
        <v>9562</v>
      </c>
      <c r="F30389">
        <v>32550</v>
      </c>
      <c r="G30389" t="s">
        <v>89</v>
      </c>
      <c r="H30389" t="s">
        <v>390</v>
      </c>
    </row>
    <row r="30390" spans="1:8" x14ac:dyDescent="0.2">
      <c r="A30390">
        <v>7.8348500379552896E+17</v>
      </c>
      <c r="B30390" t="s">
        <v>61313</v>
      </c>
      <c r="C30390" t="s">
        <v>61314</v>
      </c>
      <c r="D30390" s="1">
        <v>42648.161527777775</v>
      </c>
      <c r="E30390">
        <v>5915</v>
      </c>
      <c r="F30390">
        <v>19286</v>
      </c>
      <c r="H30390" t="s">
        <v>390</v>
      </c>
    </row>
    <row r="30391" spans="1:8" x14ac:dyDescent="0.2">
      <c r="A30391">
        <v>7.8348539108497805E+17</v>
      </c>
      <c r="B30391" t="s">
        <v>61315</v>
      </c>
      <c r="C30391" t="s">
        <v>61316</v>
      </c>
      <c r="D30391" s="1">
        <v>42648.162592592591</v>
      </c>
      <c r="E30391">
        <v>5226</v>
      </c>
      <c r="F30391">
        <v>18535</v>
      </c>
      <c r="G30391" t="s">
        <v>89</v>
      </c>
      <c r="H30391" t="s">
        <v>616</v>
      </c>
    </row>
    <row r="30392" spans="1:8" x14ac:dyDescent="0.2">
      <c r="A30392">
        <v>7.8348837011045094E+17</v>
      </c>
      <c r="B30392" t="s">
        <v>61317</v>
      </c>
      <c r="C30392" t="s">
        <v>61318</v>
      </c>
      <c r="D30392" s="1">
        <v>42648.170810185184</v>
      </c>
      <c r="E30392">
        <v>5367</v>
      </c>
      <c r="F30392">
        <v>14214</v>
      </c>
      <c r="H30392" t="s">
        <v>390</v>
      </c>
    </row>
    <row r="30393" spans="1:8" x14ac:dyDescent="0.2">
      <c r="A30393">
        <v>7.8348937665113702E+17</v>
      </c>
      <c r="B30393" t="s">
        <v>61319</v>
      </c>
      <c r="C30393" t="s">
        <v>61320</v>
      </c>
      <c r="D30393" s="1">
        <v>42648.173587962963</v>
      </c>
      <c r="E30393">
        <v>6133</v>
      </c>
      <c r="F30393">
        <v>12415</v>
      </c>
      <c r="G30393" t="s">
        <v>89</v>
      </c>
      <c r="H30393" t="s">
        <v>616</v>
      </c>
    </row>
    <row r="30394" spans="1:8" x14ac:dyDescent="0.2">
      <c r="A30394">
        <v>7.8348998571851699E+17</v>
      </c>
      <c r="B30394" t="s">
        <v>61321</v>
      </c>
      <c r="C30394" t="s">
        <v>61322</v>
      </c>
      <c r="D30394" s="1">
        <v>42648.175266203703</v>
      </c>
      <c r="E30394">
        <v>7625</v>
      </c>
      <c r="F30394">
        <v>19142</v>
      </c>
    </row>
    <row r="30395" spans="1:8" x14ac:dyDescent="0.2">
      <c r="A30395">
        <v>7.8349030881833702E+17</v>
      </c>
      <c r="B30395" t="s">
        <v>61323</v>
      </c>
      <c r="C30395" t="s">
        <v>61324</v>
      </c>
      <c r="D30395" s="1">
        <v>42648.176157407404</v>
      </c>
      <c r="E30395">
        <v>4567</v>
      </c>
      <c r="F30395">
        <v>12305</v>
      </c>
      <c r="G30395" t="s">
        <v>89</v>
      </c>
      <c r="H30395" t="s">
        <v>616</v>
      </c>
    </row>
    <row r="30396" spans="1:8" x14ac:dyDescent="0.2">
      <c r="A30396">
        <v>7.8349073196498099E+17</v>
      </c>
      <c r="B30396" t="s">
        <v>61325</v>
      </c>
      <c r="C30396" t="s">
        <v>61326</v>
      </c>
      <c r="D30396" s="1">
        <v>42648.17732638889</v>
      </c>
      <c r="E30396">
        <v>5407</v>
      </c>
      <c r="F30396">
        <v>12388</v>
      </c>
      <c r="H30396" t="s">
        <v>616</v>
      </c>
    </row>
    <row r="30397" spans="1:8" x14ac:dyDescent="0.2">
      <c r="A30397">
        <v>7.8349095902773197E+17</v>
      </c>
      <c r="B30397" t="s">
        <v>61327</v>
      </c>
      <c r="C30397" t="s">
        <v>61328</v>
      </c>
      <c r="D30397" s="1">
        <v>42648.177951388891</v>
      </c>
      <c r="E30397">
        <v>9278</v>
      </c>
      <c r="F30397">
        <v>16500</v>
      </c>
      <c r="H30397" t="s">
        <v>390</v>
      </c>
    </row>
    <row r="30398" spans="1:8" x14ac:dyDescent="0.2">
      <c r="A30398">
        <v>7.8349187588581299E+17</v>
      </c>
      <c r="B30398" t="s">
        <v>61329</v>
      </c>
      <c r="C30398" t="s">
        <v>61330</v>
      </c>
      <c r="D30398" s="1">
        <v>42648.180486111109</v>
      </c>
      <c r="E30398">
        <v>5441</v>
      </c>
      <c r="F30398">
        <v>15254</v>
      </c>
      <c r="H30398" t="s">
        <v>390</v>
      </c>
    </row>
    <row r="30399" spans="1:8" x14ac:dyDescent="0.2">
      <c r="A30399">
        <v>7.8349250631906906E+17</v>
      </c>
      <c r="B30399" t="s">
        <v>61331</v>
      </c>
      <c r="C30399" t="s">
        <v>61332</v>
      </c>
      <c r="D30399" s="1">
        <v>42648.182222222225</v>
      </c>
      <c r="E30399">
        <v>7708</v>
      </c>
      <c r="F30399">
        <v>18974</v>
      </c>
      <c r="G30399" t="s">
        <v>89</v>
      </c>
      <c r="H30399" t="s">
        <v>616</v>
      </c>
    </row>
    <row r="30400" spans="1:8" x14ac:dyDescent="0.2">
      <c r="A30400">
        <v>7.8349266012841894E+17</v>
      </c>
      <c r="B30400" t="s">
        <v>61333</v>
      </c>
      <c r="C30400" t="s">
        <v>61334</v>
      </c>
      <c r="D30400" s="1">
        <v>42648.182650462964</v>
      </c>
      <c r="E30400">
        <v>5211</v>
      </c>
      <c r="F30400">
        <v>15797</v>
      </c>
      <c r="G30400" t="s">
        <v>61335</v>
      </c>
    </row>
    <row r="30401" spans="1:8" x14ac:dyDescent="0.2">
      <c r="A30401">
        <v>7.8349358280397197E+17</v>
      </c>
      <c r="B30401" t="s">
        <v>61336</v>
      </c>
      <c r="C30401" t="s">
        <v>61337</v>
      </c>
      <c r="D30401" s="1">
        <v>42648.185196759259</v>
      </c>
      <c r="E30401">
        <v>5663</v>
      </c>
      <c r="F30401">
        <v>13768</v>
      </c>
      <c r="H30401" t="s">
        <v>616</v>
      </c>
    </row>
    <row r="30402" spans="1:8" x14ac:dyDescent="0.2">
      <c r="A30402">
        <v>7.83493739486416E+17</v>
      </c>
      <c r="B30402" t="s">
        <v>61338</v>
      </c>
      <c r="C30402" t="s">
        <v>61339</v>
      </c>
      <c r="D30402" s="1">
        <v>42648.185624999998</v>
      </c>
      <c r="E30402">
        <v>8079</v>
      </c>
      <c r="F30402">
        <v>26341</v>
      </c>
      <c r="G30402" t="s">
        <v>215</v>
      </c>
    </row>
    <row r="30403" spans="1:8" x14ac:dyDescent="0.2">
      <c r="A30403">
        <v>7.8349401427621798E+17</v>
      </c>
      <c r="B30403" t="s">
        <v>61340</v>
      </c>
      <c r="C30403" t="s">
        <v>61341</v>
      </c>
      <c r="D30403" s="1">
        <v>42648.186388888891</v>
      </c>
      <c r="E30403">
        <v>8769</v>
      </c>
      <c r="F30403">
        <v>27914</v>
      </c>
      <c r="G30403" t="s">
        <v>576</v>
      </c>
      <c r="H30403" t="s">
        <v>390</v>
      </c>
    </row>
    <row r="30404" spans="1:8" x14ac:dyDescent="0.2">
      <c r="A30404">
        <v>7.8349593770852698E+17</v>
      </c>
      <c r="B30404" t="s">
        <v>61342</v>
      </c>
      <c r="C30404" t="s">
        <v>61343</v>
      </c>
      <c r="D30404" s="1">
        <v>42648.191689814812</v>
      </c>
      <c r="E30404">
        <v>30147</v>
      </c>
      <c r="F30404">
        <v>104667</v>
      </c>
    </row>
    <row r="30405" spans="1:8" x14ac:dyDescent="0.2">
      <c r="A30405">
        <v>7.8366022753086195E+17</v>
      </c>
      <c r="B30405" t="s">
        <v>61344</v>
      </c>
      <c r="C30405" t="s">
        <v>61345</v>
      </c>
      <c r="D30405" s="1">
        <v>42648.645046296297</v>
      </c>
      <c r="E30405">
        <v>11229</v>
      </c>
      <c r="F30405">
        <v>41917</v>
      </c>
    </row>
    <row r="30406" spans="1:8" x14ac:dyDescent="0.2">
      <c r="A30406">
        <v>7.8373859598716902E+17</v>
      </c>
      <c r="B30406" t="s">
        <v>61346</v>
      </c>
      <c r="C30406" t="s">
        <v>61347</v>
      </c>
      <c r="D30406" s="1">
        <v>42648.861307870371</v>
      </c>
      <c r="E30406">
        <v>6585</v>
      </c>
      <c r="F30406">
        <v>16331</v>
      </c>
      <c r="G30406" t="s">
        <v>89</v>
      </c>
    </row>
    <row r="30407" spans="1:8" x14ac:dyDescent="0.2">
      <c r="A30407">
        <v>7.8374183542010995E+17</v>
      </c>
      <c r="B30407" t="s">
        <v>61348</v>
      </c>
      <c r="C30407" t="s">
        <v>61349</v>
      </c>
      <c r="D30407" s="1">
        <v>42648.870243055557</v>
      </c>
      <c r="E30407">
        <v>5268</v>
      </c>
      <c r="F30407">
        <v>12845</v>
      </c>
    </row>
    <row r="30408" spans="1:8" x14ac:dyDescent="0.2">
      <c r="A30408">
        <v>7.8377667033964096E+17</v>
      </c>
      <c r="B30408" t="s">
        <v>61350</v>
      </c>
      <c r="C30408" t="s">
        <v>61351</v>
      </c>
      <c r="D30408" s="1">
        <v>42648.966365740744</v>
      </c>
      <c r="E30408">
        <v>5127</v>
      </c>
      <c r="F30408">
        <v>12608</v>
      </c>
    </row>
    <row r="30409" spans="1:8" x14ac:dyDescent="0.2">
      <c r="A30409">
        <v>7.8377874164626995E+17</v>
      </c>
      <c r="B30409" t="s">
        <v>61352</v>
      </c>
      <c r="C30409" t="s">
        <v>61353</v>
      </c>
      <c r="D30409" s="1">
        <v>42648.972083333334</v>
      </c>
      <c r="E30409">
        <v>13988</v>
      </c>
      <c r="F30409">
        <v>34794</v>
      </c>
    </row>
    <row r="30410" spans="1:8" x14ac:dyDescent="0.2">
      <c r="A30410">
        <v>7.8377951242511898E+17</v>
      </c>
      <c r="B30410" t="s">
        <v>61354</v>
      </c>
      <c r="C30410" t="s">
        <v>61355</v>
      </c>
      <c r="D30410" s="1">
        <v>42648.974212962959</v>
      </c>
      <c r="E30410">
        <v>9186</v>
      </c>
      <c r="F30410">
        <v>25675</v>
      </c>
      <c r="G30410" t="s">
        <v>89</v>
      </c>
    </row>
    <row r="30411" spans="1:8" x14ac:dyDescent="0.2">
      <c r="A30411">
        <v>7.8378960666377805E+17</v>
      </c>
      <c r="B30411" t="s">
        <v>61356</v>
      </c>
      <c r="C30411" t="s">
        <v>61357</v>
      </c>
      <c r="D30411" s="1">
        <v>42649.002060185187</v>
      </c>
      <c r="E30411">
        <v>8391</v>
      </c>
      <c r="F30411">
        <v>18984</v>
      </c>
    </row>
    <row r="30412" spans="1:8" x14ac:dyDescent="0.2">
      <c r="A30412">
        <v>7.8380337797713498E+17</v>
      </c>
      <c r="B30412" t="s">
        <v>61358</v>
      </c>
      <c r="C30412" t="s">
        <v>61359</v>
      </c>
      <c r="D30412" s="1">
        <v>42649.040069444447</v>
      </c>
      <c r="E30412">
        <v>6943</v>
      </c>
      <c r="F30412">
        <v>15998</v>
      </c>
    </row>
    <row r="30413" spans="1:8" x14ac:dyDescent="0.2">
      <c r="A30413">
        <v>7.8380392405034995E+17</v>
      </c>
      <c r="B30413" t="s">
        <v>61360</v>
      </c>
      <c r="C30413" t="s">
        <v>61361</v>
      </c>
      <c r="D30413" s="1">
        <v>42649.041574074072</v>
      </c>
      <c r="E30413">
        <v>6026</v>
      </c>
      <c r="F30413">
        <v>14344</v>
      </c>
      <c r="H30413" t="s">
        <v>390</v>
      </c>
    </row>
    <row r="30414" spans="1:8" x14ac:dyDescent="0.2">
      <c r="A30414">
        <v>7.8380891882468096E+17</v>
      </c>
      <c r="B30414" t="s">
        <v>61362</v>
      </c>
      <c r="C30414" t="s">
        <v>61363</v>
      </c>
      <c r="D30414" s="1">
        <v>42649.055358796293</v>
      </c>
      <c r="E30414">
        <v>11561</v>
      </c>
      <c r="F30414">
        <v>24707</v>
      </c>
      <c r="H30414" t="s">
        <v>390</v>
      </c>
    </row>
    <row r="30415" spans="1:8" x14ac:dyDescent="0.2">
      <c r="A30415">
        <v>7.8383801436362304E+17</v>
      </c>
      <c r="B30415" t="s">
        <v>61364</v>
      </c>
      <c r="C30415" t="s">
        <v>61365</v>
      </c>
      <c r="D30415" s="1">
        <v>42649.135648148149</v>
      </c>
      <c r="E30415">
        <v>6080</v>
      </c>
      <c r="F30415">
        <v>15636</v>
      </c>
      <c r="H30415" t="s">
        <v>13093</v>
      </c>
    </row>
    <row r="30416" spans="1:8" x14ac:dyDescent="0.2">
      <c r="A30416">
        <v>7.8384240894984102E+17</v>
      </c>
      <c r="B30416" t="s">
        <v>61366</v>
      </c>
      <c r="C30416" t="s">
        <v>61367</v>
      </c>
      <c r="D30416" s="1">
        <v>42649.147777777776</v>
      </c>
      <c r="E30416">
        <v>7576</v>
      </c>
      <c r="F30416">
        <v>16608</v>
      </c>
    </row>
    <row r="30417" spans="1:8" x14ac:dyDescent="0.2">
      <c r="A30417">
        <v>7.8384751408882406E+17</v>
      </c>
      <c r="B30417" t="s">
        <v>61368</v>
      </c>
      <c r="C30417" t="s">
        <v>61369</v>
      </c>
      <c r="D30417" s="1">
        <v>42649.161863425928</v>
      </c>
      <c r="E30417">
        <v>7798</v>
      </c>
      <c r="F30417">
        <v>17158</v>
      </c>
    </row>
    <row r="30418" spans="1:8" x14ac:dyDescent="0.2">
      <c r="A30418">
        <v>7.8388003617262298E+17</v>
      </c>
      <c r="B30418" t="s">
        <v>61370</v>
      </c>
      <c r="C30418" t="s">
        <v>61371</v>
      </c>
      <c r="D30418" s="1">
        <v>42649.251608796294</v>
      </c>
      <c r="E30418">
        <v>7456</v>
      </c>
      <c r="F30418">
        <v>15916</v>
      </c>
    </row>
    <row r="30419" spans="1:8" x14ac:dyDescent="0.2">
      <c r="A30419">
        <v>7.8388156651054605E+17</v>
      </c>
      <c r="B30419" t="s">
        <v>61372</v>
      </c>
      <c r="C30419" t="s">
        <v>61373</v>
      </c>
      <c r="D30419" s="1">
        <v>42649.25582175926</v>
      </c>
      <c r="E30419">
        <v>10508</v>
      </c>
      <c r="F30419">
        <v>26534</v>
      </c>
    </row>
    <row r="30420" spans="1:8" x14ac:dyDescent="0.2">
      <c r="A30420">
        <v>7.8388567457549094E+17</v>
      </c>
      <c r="B30420" t="s">
        <v>61374</v>
      </c>
      <c r="C30420" t="s">
        <v>61375</v>
      </c>
      <c r="D30420" s="1">
        <v>42649.267164351855</v>
      </c>
      <c r="E30420">
        <v>14843</v>
      </c>
      <c r="F30420">
        <v>45612</v>
      </c>
    </row>
    <row r="30421" spans="1:8" x14ac:dyDescent="0.2">
      <c r="A30421">
        <v>7.8413253207388096E+17</v>
      </c>
      <c r="B30421" t="s">
        <v>61376</v>
      </c>
      <c r="C30421" t="s">
        <v>61377</v>
      </c>
      <c r="D30421" s="1">
        <v>42649.94835648148</v>
      </c>
      <c r="E30421">
        <v>6763</v>
      </c>
      <c r="F30421">
        <v>10990</v>
      </c>
      <c r="H30421" t="s">
        <v>390</v>
      </c>
    </row>
    <row r="30422" spans="1:8" x14ac:dyDescent="0.2">
      <c r="A30422">
        <v>7.8413307896909005E+17</v>
      </c>
      <c r="B30422" t="s">
        <v>61378</v>
      </c>
      <c r="C30422" t="s">
        <v>61379</v>
      </c>
      <c r="D30422" s="1">
        <v>42649.949872685182</v>
      </c>
      <c r="E30422">
        <v>9453</v>
      </c>
      <c r="F30422">
        <v>19628</v>
      </c>
    </row>
    <row r="30423" spans="1:8" x14ac:dyDescent="0.2">
      <c r="A30423">
        <v>7.8414922287035098E+17</v>
      </c>
      <c r="B30423" t="s">
        <v>61380</v>
      </c>
      <c r="C30423" t="s">
        <v>61381</v>
      </c>
      <c r="D30423" s="1">
        <v>42649.994421296295</v>
      </c>
      <c r="E30423">
        <v>7739</v>
      </c>
      <c r="F30423">
        <v>16374</v>
      </c>
      <c r="H30423" t="s">
        <v>390</v>
      </c>
    </row>
    <row r="30424" spans="1:8" x14ac:dyDescent="0.2">
      <c r="A30424">
        <v>7.8415063968949005E+17</v>
      </c>
      <c r="B30424" t="s">
        <v>61382</v>
      </c>
      <c r="C30424" t="s">
        <v>61383</v>
      </c>
      <c r="D30424" s="1">
        <v>42649.99832175926</v>
      </c>
      <c r="E30424">
        <v>9432</v>
      </c>
      <c r="F30424">
        <v>23676</v>
      </c>
      <c r="H30424" t="s">
        <v>390</v>
      </c>
    </row>
    <row r="30425" spans="1:8" x14ac:dyDescent="0.2">
      <c r="A30425">
        <v>7.8416490278088205E+17</v>
      </c>
      <c r="B30425" t="s">
        <v>61384</v>
      </c>
      <c r="C30425" t="s">
        <v>61385</v>
      </c>
      <c r="D30425" s="1">
        <v>42650.037685185183</v>
      </c>
      <c r="E30425">
        <v>11082</v>
      </c>
      <c r="F30425">
        <v>24225</v>
      </c>
    </row>
    <row r="30426" spans="1:8" x14ac:dyDescent="0.2">
      <c r="A30426">
        <v>7.8421619825908506E+17</v>
      </c>
      <c r="B30426" t="s">
        <v>61386</v>
      </c>
      <c r="C30426" t="s">
        <v>61387</v>
      </c>
      <c r="D30426" s="1">
        <v>42650.179236111115</v>
      </c>
      <c r="E30426">
        <v>5892</v>
      </c>
      <c r="F30426">
        <v>16536</v>
      </c>
      <c r="G30426" t="s">
        <v>89</v>
      </c>
    </row>
    <row r="30427" spans="1:8" x14ac:dyDescent="0.2">
      <c r="A30427">
        <v>7.8422769932163405E+17</v>
      </c>
      <c r="B30427" t="s">
        <v>61388</v>
      </c>
      <c r="C30427" t="s">
        <v>61389</v>
      </c>
      <c r="D30427" s="1">
        <v>42650.210972222223</v>
      </c>
      <c r="E30427">
        <v>15045</v>
      </c>
      <c r="F30427">
        <v>45454</v>
      </c>
    </row>
    <row r="30428" spans="1:8" x14ac:dyDescent="0.2">
      <c r="A30428">
        <v>7.8460919423430605E+17</v>
      </c>
      <c r="B30428" t="s">
        <v>61390</v>
      </c>
      <c r="C30428" t="s">
        <v>61391</v>
      </c>
      <c r="D30428" s="1">
        <v>42651.263692129629</v>
      </c>
      <c r="E30428">
        <v>43867</v>
      </c>
      <c r="F30428">
        <v>103421</v>
      </c>
    </row>
    <row r="30429" spans="1:8" x14ac:dyDescent="0.2">
      <c r="A30429">
        <v>7.8476739944265306E+17</v>
      </c>
      <c r="B30429" t="s">
        <v>61392</v>
      </c>
      <c r="C30429" t="s">
        <v>61393</v>
      </c>
      <c r="D30429" s="1">
        <v>42651.700254629628</v>
      </c>
      <c r="E30429">
        <v>18410</v>
      </c>
      <c r="F30429">
        <v>51809</v>
      </c>
    </row>
    <row r="30430" spans="1:8" x14ac:dyDescent="0.2">
      <c r="A30430">
        <v>7.84840992734064E+17</v>
      </c>
      <c r="B30430" t="s">
        <v>61394</v>
      </c>
      <c r="C30430" t="s">
        <v>61395</v>
      </c>
      <c r="D30430" s="1">
        <v>42651.903333333335</v>
      </c>
      <c r="E30430">
        <v>34419</v>
      </c>
      <c r="F30430">
        <v>90497</v>
      </c>
      <c r="H30430" t="s">
        <v>390</v>
      </c>
    </row>
    <row r="30431" spans="1:8" x14ac:dyDescent="0.2">
      <c r="A30431">
        <v>7.8491600178370906E+17</v>
      </c>
      <c r="B30431" t="s">
        <v>61396</v>
      </c>
      <c r="C30431" t="s">
        <v>61397</v>
      </c>
      <c r="D30431" s="1">
        <v>42652.110324074078</v>
      </c>
      <c r="E30431">
        <v>13152</v>
      </c>
      <c r="F30431">
        <v>44199</v>
      </c>
    </row>
    <row r="30432" spans="1:8" x14ac:dyDescent="0.2">
      <c r="A30432">
        <v>7.8510272833489306E+17</v>
      </c>
      <c r="B30432" t="s">
        <v>61398</v>
      </c>
      <c r="C30432" t="s">
        <v>61399</v>
      </c>
      <c r="D30432" s="1">
        <v>42652.625590277778</v>
      </c>
      <c r="E30432">
        <v>15484</v>
      </c>
      <c r="F30432">
        <v>48124</v>
      </c>
    </row>
    <row r="30433" spans="1:8" x14ac:dyDescent="0.2">
      <c r="A30433">
        <v>7.8510680057206298E+17</v>
      </c>
      <c r="B30433" t="s">
        <v>61400</v>
      </c>
      <c r="C30433" t="s">
        <v>61401</v>
      </c>
      <c r="D30433" s="1">
        <v>42652.636828703704</v>
      </c>
      <c r="E30433">
        <v>14804</v>
      </c>
      <c r="F30433">
        <v>21198</v>
      </c>
    </row>
    <row r="30434" spans="1:8" x14ac:dyDescent="0.2">
      <c r="A30434">
        <v>7.8511800369637299E+17</v>
      </c>
      <c r="B30434" t="s">
        <v>61402</v>
      </c>
      <c r="C30434" t="s">
        <v>61403</v>
      </c>
      <c r="D30434" s="1">
        <v>42652.667743055557</v>
      </c>
      <c r="E30434">
        <v>8975</v>
      </c>
      <c r="F30434">
        <v>21333</v>
      </c>
      <c r="G30434" t="s">
        <v>215</v>
      </c>
      <c r="H30434" t="s">
        <v>616</v>
      </c>
    </row>
    <row r="30435" spans="1:8" x14ac:dyDescent="0.2">
      <c r="A30435">
        <v>7.8511823545266496E+17</v>
      </c>
      <c r="B30435" t="s">
        <v>61404</v>
      </c>
      <c r="C30435" t="s">
        <v>61405</v>
      </c>
      <c r="D30435" s="1">
        <v>42652.668379629627</v>
      </c>
      <c r="E30435">
        <v>9664</v>
      </c>
      <c r="F30435">
        <v>25263</v>
      </c>
      <c r="G30435" t="s">
        <v>215</v>
      </c>
    </row>
    <row r="30436" spans="1:8" x14ac:dyDescent="0.2">
      <c r="A30436">
        <v>7.8511847075309504E+17</v>
      </c>
      <c r="B30436" t="s">
        <v>61406</v>
      </c>
      <c r="C30436" t="s">
        <v>61407</v>
      </c>
      <c r="D30436" s="1">
        <v>42652.669027777774</v>
      </c>
      <c r="E30436">
        <v>8947</v>
      </c>
      <c r="F30436">
        <v>23278</v>
      </c>
      <c r="G30436" t="s">
        <v>215</v>
      </c>
    </row>
    <row r="30437" spans="1:8" x14ac:dyDescent="0.2">
      <c r="A30437">
        <v>7.8511873554376704E+17</v>
      </c>
      <c r="B30437" t="s">
        <v>61408</v>
      </c>
      <c r="C30437" t="s">
        <v>61409</v>
      </c>
      <c r="D30437" s="1">
        <v>42652.669768518521</v>
      </c>
      <c r="E30437">
        <v>8763</v>
      </c>
      <c r="F30437">
        <v>22686</v>
      </c>
      <c r="G30437" t="s">
        <v>215</v>
      </c>
    </row>
    <row r="30438" spans="1:8" x14ac:dyDescent="0.2">
      <c r="A30438">
        <v>7.8511894197475699E+17</v>
      </c>
      <c r="B30438" t="s">
        <v>61410</v>
      </c>
      <c r="C30438" t="s">
        <v>61411</v>
      </c>
      <c r="D30438" s="1">
        <v>42652.670335648145</v>
      </c>
      <c r="E30438">
        <v>7028</v>
      </c>
      <c r="F30438">
        <v>18846</v>
      </c>
      <c r="G30438" t="s">
        <v>215</v>
      </c>
    </row>
    <row r="30439" spans="1:8" x14ac:dyDescent="0.2">
      <c r="A30439">
        <v>7.8512072936492198E+17</v>
      </c>
      <c r="B30439" t="s">
        <v>61412</v>
      </c>
      <c r="C30439" t="s">
        <v>61413</v>
      </c>
      <c r="D30439" s="1">
        <v>42652.675266203703</v>
      </c>
      <c r="E30439">
        <v>15416</v>
      </c>
      <c r="F30439">
        <v>41936</v>
      </c>
    </row>
    <row r="30440" spans="1:8" x14ac:dyDescent="0.2">
      <c r="A30440">
        <v>7.8514846386873498E+17</v>
      </c>
      <c r="B30440" t="s">
        <v>61414</v>
      </c>
      <c r="C30440" t="s">
        <v>61415</v>
      </c>
      <c r="D30440" s="1">
        <v>42652.751793981479</v>
      </c>
      <c r="E30440">
        <v>8487</v>
      </c>
      <c r="F30440">
        <v>18494</v>
      </c>
    </row>
    <row r="30441" spans="1:8" x14ac:dyDescent="0.2">
      <c r="A30441">
        <v>7.8516714815081997E+17</v>
      </c>
      <c r="B30441" t="s">
        <v>61416</v>
      </c>
      <c r="C30441" t="s">
        <v>61417</v>
      </c>
      <c r="D30441" s="1">
        <v>42652.803356481483</v>
      </c>
      <c r="E30441">
        <v>11719</v>
      </c>
      <c r="F30441">
        <v>19435</v>
      </c>
    </row>
    <row r="30442" spans="1:8" x14ac:dyDescent="0.2">
      <c r="A30442">
        <v>7.85245066881216E+17</v>
      </c>
      <c r="B30442" t="s">
        <v>61418</v>
      </c>
      <c r="C30442" t="s">
        <v>61419</v>
      </c>
      <c r="D30442" s="1">
        <v>42653.018368055556</v>
      </c>
      <c r="E30442">
        <v>6085</v>
      </c>
      <c r="F30442">
        <v>14400</v>
      </c>
    </row>
    <row r="30443" spans="1:8" x14ac:dyDescent="0.2">
      <c r="A30443">
        <v>7.8526015109996096E+17</v>
      </c>
      <c r="B30443" t="s">
        <v>61420</v>
      </c>
      <c r="C30443" t="s">
        <v>61421</v>
      </c>
      <c r="D30443" s="1">
        <v>42653.06</v>
      </c>
      <c r="E30443">
        <v>3802</v>
      </c>
      <c r="F30443">
        <v>11052</v>
      </c>
      <c r="H30443" t="s">
        <v>616</v>
      </c>
    </row>
    <row r="30444" spans="1:8" x14ac:dyDescent="0.2">
      <c r="A30444">
        <v>7.8527484304223002E+17</v>
      </c>
      <c r="B30444" t="s">
        <v>61422</v>
      </c>
      <c r="C30444" t="s">
        <v>61423</v>
      </c>
      <c r="D30444" s="1">
        <v>42653.100532407407</v>
      </c>
      <c r="E30444">
        <v>10641</v>
      </c>
      <c r="F30444">
        <v>35525</v>
      </c>
      <c r="H30444" t="s">
        <v>616</v>
      </c>
    </row>
    <row r="30445" spans="1:8" x14ac:dyDescent="0.2">
      <c r="A30445">
        <v>7.8528658495019802E+17</v>
      </c>
      <c r="B30445" t="s">
        <v>61424</v>
      </c>
      <c r="C30445" t="s">
        <v>61425</v>
      </c>
      <c r="D30445" s="1">
        <v>42653.132939814815</v>
      </c>
      <c r="E30445">
        <v>4880</v>
      </c>
      <c r="F30445">
        <v>12485</v>
      </c>
      <c r="H30445" t="s">
        <v>616</v>
      </c>
    </row>
    <row r="30446" spans="1:8" x14ac:dyDescent="0.2">
      <c r="A30446">
        <v>7.8528699015354304E+17</v>
      </c>
      <c r="B30446" t="s">
        <v>61426</v>
      </c>
      <c r="C30446" t="s">
        <v>61427</v>
      </c>
      <c r="D30446" s="1">
        <v>42653.134062500001</v>
      </c>
      <c r="E30446">
        <v>7025</v>
      </c>
      <c r="F30446">
        <v>20926</v>
      </c>
      <c r="H30446" t="s">
        <v>616</v>
      </c>
    </row>
    <row r="30447" spans="1:8" x14ac:dyDescent="0.2">
      <c r="A30447">
        <v>7.85289587157504E+17</v>
      </c>
      <c r="B30447" t="s">
        <v>61428</v>
      </c>
      <c r="C30447" t="s">
        <v>61429</v>
      </c>
      <c r="D30447" s="1">
        <v>42653.141226851854</v>
      </c>
      <c r="E30447">
        <v>11964</v>
      </c>
      <c r="F30447">
        <v>32875</v>
      </c>
    </row>
    <row r="30448" spans="1:8" x14ac:dyDescent="0.2">
      <c r="A30448">
        <v>7.8528994583762906E+17</v>
      </c>
      <c r="B30448" t="s">
        <v>61430</v>
      </c>
      <c r="C30448" t="s">
        <v>61431</v>
      </c>
      <c r="D30448" s="1">
        <v>42653.142210648148</v>
      </c>
      <c r="E30448">
        <v>3158</v>
      </c>
      <c r="F30448">
        <v>7884</v>
      </c>
      <c r="H30448" t="s">
        <v>390</v>
      </c>
    </row>
    <row r="30449" spans="1:8" x14ac:dyDescent="0.2">
      <c r="A30449">
        <v>7.8529051783584102E+17</v>
      </c>
      <c r="B30449" t="s">
        <v>61432</v>
      </c>
      <c r="C30449" t="s">
        <v>61433</v>
      </c>
      <c r="D30449" s="1">
        <v>42653.143796296295</v>
      </c>
      <c r="E30449">
        <v>16672</v>
      </c>
      <c r="F30449">
        <v>38526</v>
      </c>
    </row>
    <row r="30450" spans="1:8" x14ac:dyDescent="0.2">
      <c r="A30450">
        <v>7.8529090409349094E+17</v>
      </c>
      <c r="B30450" t="s">
        <v>61434</v>
      </c>
      <c r="C30450" t="s">
        <v>61435</v>
      </c>
      <c r="D30450" s="1">
        <v>42653.144861111112</v>
      </c>
      <c r="E30450">
        <v>7023</v>
      </c>
      <c r="F30450">
        <v>20298</v>
      </c>
      <c r="H30450" t="s">
        <v>390</v>
      </c>
    </row>
    <row r="30451" spans="1:8" x14ac:dyDescent="0.2">
      <c r="A30451">
        <v>7.8529107764958797E+17</v>
      </c>
      <c r="B30451" t="s">
        <v>61436</v>
      </c>
      <c r="C30451" t="s">
        <v>61437</v>
      </c>
      <c r="D30451" s="1">
        <v>42653.145335648151</v>
      </c>
      <c r="E30451">
        <v>11006</v>
      </c>
      <c r="F30451">
        <v>28703</v>
      </c>
      <c r="H30451" t="s">
        <v>390</v>
      </c>
    </row>
    <row r="30452" spans="1:8" x14ac:dyDescent="0.2">
      <c r="A30452">
        <v>7.8529119319425395E+17</v>
      </c>
      <c r="B30452" t="s">
        <v>61438</v>
      </c>
      <c r="C30452" t="s">
        <v>61439</v>
      </c>
      <c r="D30452" s="1">
        <v>42653.14565972222</v>
      </c>
      <c r="E30452">
        <v>15014</v>
      </c>
      <c r="F30452">
        <v>33240</v>
      </c>
      <c r="G30452" t="s">
        <v>89</v>
      </c>
      <c r="H30452" t="s">
        <v>616</v>
      </c>
    </row>
    <row r="30453" spans="1:8" x14ac:dyDescent="0.2">
      <c r="A30453">
        <v>7.8529180481605197E+17</v>
      </c>
      <c r="B30453" t="s">
        <v>61440</v>
      </c>
      <c r="C30453" t="s">
        <v>61441</v>
      </c>
      <c r="D30453" s="1">
        <v>42653.147337962961</v>
      </c>
      <c r="E30453">
        <v>7788</v>
      </c>
      <c r="F30453">
        <v>14206</v>
      </c>
      <c r="H30453" t="s">
        <v>616</v>
      </c>
    </row>
    <row r="30454" spans="1:8" x14ac:dyDescent="0.2">
      <c r="A30454">
        <v>7.8529262362390502E+17</v>
      </c>
      <c r="B30454" t="s">
        <v>61442</v>
      </c>
      <c r="C30454" t="s">
        <v>61443</v>
      </c>
      <c r="D30454" s="1">
        <v>42653.149606481478</v>
      </c>
      <c r="E30454">
        <v>5994</v>
      </c>
      <c r="F30454">
        <v>18110</v>
      </c>
      <c r="H30454" t="s">
        <v>616</v>
      </c>
    </row>
    <row r="30455" spans="1:8" x14ac:dyDescent="0.2">
      <c r="A30455">
        <v>7.8529286891523597E+17</v>
      </c>
      <c r="B30455" t="s">
        <v>61444</v>
      </c>
      <c r="C30455" t="s">
        <v>61445</v>
      </c>
      <c r="D30455" s="1">
        <v>42653.150277777779</v>
      </c>
      <c r="E30455">
        <v>5917</v>
      </c>
      <c r="F30455">
        <v>16430</v>
      </c>
      <c r="G30455" t="s">
        <v>89</v>
      </c>
      <c r="H30455" t="s">
        <v>390</v>
      </c>
    </row>
    <row r="30456" spans="1:8" x14ac:dyDescent="0.2">
      <c r="A30456">
        <v>7.8529322939045402E+17</v>
      </c>
      <c r="B30456" t="s">
        <v>61446</v>
      </c>
      <c r="C30456" t="s">
        <v>61447</v>
      </c>
      <c r="D30456" s="1">
        <v>42653.151273148149</v>
      </c>
      <c r="E30456">
        <v>23252</v>
      </c>
      <c r="F30456">
        <v>43455</v>
      </c>
      <c r="G30456" t="s">
        <v>89</v>
      </c>
      <c r="H30456" t="s">
        <v>390</v>
      </c>
    </row>
    <row r="30457" spans="1:8" x14ac:dyDescent="0.2">
      <c r="A30457">
        <v>7.8529454632641702E+17</v>
      </c>
      <c r="B30457" t="s">
        <v>61448</v>
      </c>
      <c r="C30457" t="s">
        <v>61449</v>
      </c>
      <c r="D30457" s="1">
        <v>42653.154907407406</v>
      </c>
      <c r="E30457">
        <v>6105</v>
      </c>
      <c r="F30457">
        <v>13412</v>
      </c>
      <c r="H30457" t="s">
        <v>13093</v>
      </c>
    </row>
    <row r="30458" spans="1:8" x14ac:dyDescent="0.2">
      <c r="A30458">
        <v>7.8529510067499802E+17</v>
      </c>
      <c r="B30458" t="s">
        <v>61450</v>
      </c>
      <c r="C30458" t="s">
        <v>61451</v>
      </c>
      <c r="D30458" s="1">
        <v>42653.156435185185</v>
      </c>
      <c r="E30458">
        <v>6364</v>
      </c>
      <c r="F30458">
        <v>15607</v>
      </c>
      <c r="G30458" t="s">
        <v>215</v>
      </c>
      <c r="H30458" t="s">
        <v>616</v>
      </c>
    </row>
    <row r="30459" spans="1:8" x14ac:dyDescent="0.2">
      <c r="A30459">
        <v>7.85295867863568E+17</v>
      </c>
      <c r="B30459" t="s">
        <v>61452</v>
      </c>
      <c r="C30459" t="s">
        <v>61453</v>
      </c>
      <c r="D30459" s="1">
        <v>42653.158553240741</v>
      </c>
      <c r="E30459">
        <v>6100</v>
      </c>
      <c r="F30459">
        <v>12159</v>
      </c>
      <c r="G30459" t="s">
        <v>89</v>
      </c>
      <c r="H30459" t="s">
        <v>390</v>
      </c>
    </row>
    <row r="30460" spans="1:8" x14ac:dyDescent="0.2">
      <c r="A30460">
        <v>7.8529627289066202E+17</v>
      </c>
      <c r="B30460" t="s">
        <v>61454</v>
      </c>
      <c r="C30460" t="s">
        <v>61455</v>
      </c>
      <c r="D30460" s="1">
        <v>42653.159675925926</v>
      </c>
      <c r="E30460">
        <v>9618</v>
      </c>
      <c r="F30460">
        <v>29009</v>
      </c>
      <c r="H30460" t="s">
        <v>61456</v>
      </c>
    </row>
    <row r="30461" spans="1:8" x14ac:dyDescent="0.2">
      <c r="A30461">
        <v>7.8529648067238195E+17</v>
      </c>
      <c r="B30461" t="s">
        <v>61457</v>
      </c>
      <c r="C30461" t="s">
        <v>61458</v>
      </c>
      <c r="D30461" s="1">
        <v>42653.160243055558</v>
      </c>
      <c r="E30461">
        <v>6431</v>
      </c>
      <c r="F30461">
        <v>16446</v>
      </c>
      <c r="G30461" t="s">
        <v>89</v>
      </c>
      <c r="H30461" t="s">
        <v>390</v>
      </c>
    </row>
    <row r="30462" spans="1:8" x14ac:dyDescent="0.2">
      <c r="A30462">
        <v>7.8529668184790605E+17</v>
      </c>
      <c r="B30462" t="s">
        <v>61459</v>
      </c>
      <c r="C30462" t="s">
        <v>61460</v>
      </c>
      <c r="D30462" s="1">
        <v>42653.160798611112</v>
      </c>
      <c r="E30462">
        <v>5925</v>
      </c>
      <c r="F30462">
        <v>11624</v>
      </c>
      <c r="G30462" t="s">
        <v>89</v>
      </c>
      <c r="H30462" t="s">
        <v>390</v>
      </c>
    </row>
    <row r="30463" spans="1:8" x14ac:dyDescent="0.2">
      <c r="A30463">
        <v>7.8529821251302106E+17</v>
      </c>
      <c r="B30463" t="s">
        <v>61461</v>
      </c>
      <c r="C30463" t="s">
        <v>61462</v>
      </c>
      <c r="D30463" s="1">
        <v>42653.165023148147</v>
      </c>
      <c r="E30463">
        <v>5176</v>
      </c>
      <c r="F30463">
        <v>14444</v>
      </c>
    </row>
    <row r="30464" spans="1:8" x14ac:dyDescent="0.2">
      <c r="A30464">
        <v>7.8529893675188198E+17</v>
      </c>
      <c r="B30464" t="s">
        <v>61463</v>
      </c>
      <c r="C30464" t="s">
        <v>61464</v>
      </c>
      <c r="D30464" s="1">
        <v>42653.167025462964</v>
      </c>
      <c r="E30464">
        <v>26117</v>
      </c>
      <c r="F30464">
        <v>59578</v>
      </c>
      <c r="H30464" t="s">
        <v>390</v>
      </c>
    </row>
    <row r="30465" spans="1:8" x14ac:dyDescent="0.2">
      <c r="A30465">
        <v>7.8530049071634803E+17</v>
      </c>
      <c r="B30465" t="s">
        <v>61465</v>
      </c>
      <c r="C30465" t="s">
        <v>61466</v>
      </c>
      <c r="D30465" s="1">
        <v>42653.171307870369</v>
      </c>
      <c r="E30465">
        <v>9763</v>
      </c>
      <c r="F30465">
        <v>19348</v>
      </c>
      <c r="H30465" t="s">
        <v>616</v>
      </c>
    </row>
    <row r="30466" spans="1:8" x14ac:dyDescent="0.2">
      <c r="A30466">
        <v>7.8530081405104102E+17</v>
      </c>
      <c r="B30466" t="s">
        <v>61467</v>
      </c>
      <c r="C30466" t="s">
        <v>61468</v>
      </c>
      <c r="D30466" s="1">
        <v>42653.172199074077</v>
      </c>
      <c r="E30466">
        <v>6757</v>
      </c>
      <c r="F30466">
        <v>18199</v>
      </c>
    </row>
    <row r="30467" spans="1:8" x14ac:dyDescent="0.2">
      <c r="A30467">
        <v>7.8530128681621005E+17</v>
      </c>
      <c r="B30467" t="s">
        <v>61469</v>
      </c>
      <c r="C30467" t="s">
        <v>61470</v>
      </c>
      <c r="D30467" s="1">
        <v>42653.173506944448</v>
      </c>
      <c r="E30467">
        <v>7581</v>
      </c>
      <c r="F30467">
        <v>15233</v>
      </c>
    </row>
    <row r="30468" spans="1:8" x14ac:dyDescent="0.2">
      <c r="A30468">
        <v>7.8530168515769498E+17</v>
      </c>
      <c r="B30468" t="s">
        <v>61471</v>
      </c>
      <c r="C30468" t="s">
        <v>61472</v>
      </c>
      <c r="D30468" s="1">
        <v>42653.17460648148</v>
      </c>
      <c r="E30468">
        <v>6275</v>
      </c>
      <c r="F30468">
        <v>14972</v>
      </c>
      <c r="H30468" t="s">
        <v>390</v>
      </c>
    </row>
    <row r="30469" spans="1:8" x14ac:dyDescent="0.2">
      <c r="A30469">
        <v>7.8530268156074803E+17</v>
      </c>
      <c r="B30469" t="s">
        <v>61473</v>
      </c>
      <c r="C30469" t="s">
        <v>61474</v>
      </c>
      <c r="D30469" s="1">
        <v>42653.177361111113</v>
      </c>
      <c r="E30469">
        <v>9617</v>
      </c>
      <c r="F30469">
        <v>23852</v>
      </c>
      <c r="H30469" t="s">
        <v>616</v>
      </c>
    </row>
    <row r="30470" spans="1:8" x14ac:dyDescent="0.2">
      <c r="A30470">
        <v>7.8530349455104397E+17</v>
      </c>
      <c r="B30470" t="s">
        <v>61475</v>
      </c>
      <c r="C30470" t="s">
        <v>61476</v>
      </c>
      <c r="D30470" s="1">
        <v>42653.179594907408</v>
      </c>
      <c r="E30470">
        <v>10031</v>
      </c>
      <c r="F30470">
        <v>17649</v>
      </c>
    </row>
    <row r="30471" spans="1:8" x14ac:dyDescent="0.2">
      <c r="A30471">
        <v>7.8530373686856E+17</v>
      </c>
      <c r="B30471" t="s">
        <v>61477</v>
      </c>
      <c r="C30471" t="s">
        <v>61478</v>
      </c>
      <c r="D30471" s="1">
        <v>42653.180266203701</v>
      </c>
      <c r="E30471">
        <v>8465</v>
      </c>
      <c r="F30471">
        <v>22213</v>
      </c>
      <c r="G30471" t="s">
        <v>89</v>
      </c>
      <c r="H30471" t="s">
        <v>616</v>
      </c>
    </row>
    <row r="30472" spans="1:8" x14ac:dyDescent="0.2">
      <c r="A30472">
        <v>7.8530398770052698E+17</v>
      </c>
      <c r="B30472" t="s">
        <v>61479</v>
      </c>
      <c r="C30472" t="s">
        <v>61480</v>
      </c>
      <c r="D30472" s="1">
        <v>42653.180960648147</v>
      </c>
      <c r="E30472">
        <v>12288</v>
      </c>
      <c r="F30472">
        <v>29533</v>
      </c>
      <c r="G30472" t="s">
        <v>89</v>
      </c>
    </row>
    <row r="30473" spans="1:8" x14ac:dyDescent="0.2">
      <c r="A30473">
        <v>7.8530430036492198E+17</v>
      </c>
      <c r="B30473" t="s">
        <v>61481</v>
      </c>
      <c r="C30473" t="s">
        <v>61482</v>
      </c>
      <c r="D30473" s="1">
        <v>42653.181828703702</v>
      </c>
      <c r="E30473">
        <v>12593</v>
      </c>
      <c r="F30473">
        <v>34122</v>
      </c>
      <c r="H30473" t="s">
        <v>390</v>
      </c>
    </row>
    <row r="30474" spans="1:8" x14ac:dyDescent="0.2">
      <c r="A30474">
        <v>7.8530468296091597E+17</v>
      </c>
      <c r="B30474" t="s">
        <v>61483</v>
      </c>
      <c r="C30474" t="s">
        <v>61484</v>
      </c>
      <c r="D30474" s="1">
        <v>42653.182881944442</v>
      </c>
      <c r="E30474">
        <v>4155</v>
      </c>
      <c r="F30474">
        <v>8859</v>
      </c>
      <c r="G30474" t="s">
        <v>89</v>
      </c>
      <c r="H30474" t="s">
        <v>13093</v>
      </c>
    </row>
    <row r="30475" spans="1:8" x14ac:dyDescent="0.2">
      <c r="A30475">
        <v>7.8530505875797094E+17</v>
      </c>
      <c r="B30475" t="s">
        <v>61485</v>
      </c>
      <c r="C30475" t="s">
        <v>61486</v>
      </c>
      <c r="D30475" s="1">
        <v>42653.183912037035</v>
      </c>
      <c r="E30475">
        <v>8150</v>
      </c>
      <c r="F30475">
        <v>20360</v>
      </c>
      <c r="H30475" t="s">
        <v>616</v>
      </c>
    </row>
    <row r="30476" spans="1:8" x14ac:dyDescent="0.2">
      <c r="A30476">
        <v>7.8530642925099802E+17</v>
      </c>
      <c r="B30476" t="s">
        <v>61487</v>
      </c>
      <c r="C30476" t="s">
        <v>61488</v>
      </c>
      <c r="D30476" s="1">
        <v>42653.187696759262</v>
      </c>
      <c r="E30476">
        <v>10341</v>
      </c>
      <c r="F30476">
        <v>24690</v>
      </c>
      <c r="G30476" t="s">
        <v>89</v>
      </c>
      <c r="H30476" t="s">
        <v>616</v>
      </c>
    </row>
    <row r="30477" spans="1:8" x14ac:dyDescent="0.2">
      <c r="A30477">
        <v>7.8530678203390694E+17</v>
      </c>
      <c r="B30477" t="s">
        <v>61489</v>
      </c>
      <c r="C30477" t="s">
        <v>61490</v>
      </c>
      <c r="D30477" s="1">
        <v>42653.188668981478</v>
      </c>
      <c r="E30477">
        <v>10177</v>
      </c>
      <c r="F30477">
        <v>22386</v>
      </c>
      <c r="H30477" t="s">
        <v>616</v>
      </c>
    </row>
    <row r="30478" spans="1:8" x14ac:dyDescent="0.2">
      <c r="A30478">
        <v>7.8532380906265306E+17</v>
      </c>
      <c r="B30478" t="s">
        <v>61491</v>
      </c>
      <c r="C30478" t="s">
        <v>61492</v>
      </c>
      <c r="D30478" s="1">
        <v>42653.235659722224</v>
      </c>
      <c r="E30478">
        <v>13940</v>
      </c>
      <c r="F30478">
        <v>47821</v>
      </c>
      <c r="H30478" t="s">
        <v>390</v>
      </c>
    </row>
    <row r="30479" spans="1:8" x14ac:dyDescent="0.2">
      <c r="A30479">
        <v>7.8552740052856806E+17</v>
      </c>
      <c r="B30479" t="s">
        <v>61493</v>
      </c>
      <c r="C30479" t="s">
        <v>61494</v>
      </c>
      <c r="D30479" s="1">
        <v>42653.797465277778</v>
      </c>
      <c r="E30479">
        <v>10174</v>
      </c>
      <c r="F30479">
        <v>43043</v>
      </c>
    </row>
    <row r="30480" spans="1:8" x14ac:dyDescent="0.2">
      <c r="A30480">
        <v>7.8553092825693299E+17</v>
      </c>
      <c r="B30480" t="s">
        <v>61495</v>
      </c>
      <c r="C30480" t="s">
        <v>61496</v>
      </c>
      <c r="D30480" s="1">
        <v>42653.807199074072</v>
      </c>
      <c r="E30480">
        <v>25703</v>
      </c>
      <c r="F30480">
        <v>69380</v>
      </c>
    </row>
    <row r="30481" spans="1:8" x14ac:dyDescent="0.2">
      <c r="A30481">
        <v>7.8555902208265805E+17</v>
      </c>
      <c r="B30481" t="s">
        <v>61497</v>
      </c>
      <c r="C30481" t="s">
        <v>61498</v>
      </c>
      <c r="D30481" s="1">
        <v>42653.884722222225</v>
      </c>
      <c r="E30481">
        <v>12190</v>
      </c>
      <c r="F30481">
        <v>28260</v>
      </c>
    </row>
    <row r="30482" spans="1:8" x14ac:dyDescent="0.2">
      <c r="A30482">
        <v>7.8556126957102605E+17</v>
      </c>
      <c r="B30482" t="s">
        <v>61499</v>
      </c>
      <c r="C30482" t="s">
        <v>61500</v>
      </c>
      <c r="D30482" s="1">
        <v>42653.890925925924</v>
      </c>
      <c r="E30482">
        <v>13596</v>
      </c>
      <c r="F30482">
        <v>30153</v>
      </c>
      <c r="H30482" t="s">
        <v>616</v>
      </c>
    </row>
    <row r="30483" spans="1:8" x14ac:dyDescent="0.2">
      <c r="A30483">
        <v>7.8556331865217805E+17</v>
      </c>
      <c r="B30483" t="s">
        <v>61501</v>
      </c>
      <c r="C30483" t="s">
        <v>61502</v>
      </c>
      <c r="D30483" s="1">
        <v>42653.896574074075</v>
      </c>
      <c r="E30483">
        <v>24339</v>
      </c>
      <c r="F30483">
        <v>59102</v>
      </c>
      <c r="G30483" t="s">
        <v>89</v>
      </c>
    </row>
    <row r="30484" spans="1:8" x14ac:dyDescent="0.2">
      <c r="A30484">
        <v>7.8560881596209894E+17</v>
      </c>
      <c r="B30484" t="s">
        <v>61503</v>
      </c>
      <c r="C30484" t="s">
        <v>61504</v>
      </c>
      <c r="D30484" s="1">
        <v>42654.022129629629</v>
      </c>
      <c r="E30484">
        <v>17066</v>
      </c>
      <c r="F30484">
        <v>32476</v>
      </c>
    </row>
    <row r="30485" spans="1:8" x14ac:dyDescent="0.2">
      <c r="A30485">
        <v>7.8565453523453094E+17</v>
      </c>
      <c r="B30485" t="s">
        <v>61505</v>
      </c>
      <c r="C30485" t="s">
        <v>61506</v>
      </c>
      <c r="D30485" s="1">
        <v>42654.148287037038</v>
      </c>
      <c r="E30485">
        <v>13158</v>
      </c>
      <c r="F30485">
        <v>33250</v>
      </c>
      <c r="H30485" t="s">
        <v>616</v>
      </c>
    </row>
    <row r="30486" spans="1:8" x14ac:dyDescent="0.2">
      <c r="A30486">
        <v>7.8581645404212403E+17</v>
      </c>
      <c r="B30486" t="s">
        <v>61507</v>
      </c>
      <c r="C30486" t="s">
        <v>61508</v>
      </c>
      <c r="D30486" s="1">
        <v>42654.595104166663</v>
      </c>
      <c r="E30486">
        <v>15620</v>
      </c>
      <c r="F30486">
        <v>49729</v>
      </c>
    </row>
    <row r="30487" spans="1:8" x14ac:dyDescent="0.2">
      <c r="A30487">
        <v>7.8582877242356096E+17</v>
      </c>
      <c r="B30487" t="s">
        <v>61509</v>
      </c>
      <c r="C30487" t="s">
        <v>61510</v>
      </c>
      <c r="D30487" s="1">
        <v>42654.62908564815</v>
      </c>
      <c r="E30487">
        <v>15297</v>
      </c>
      <c r="F30487">
        <v>36637</v>
      </c>
    </row>
    <row r="30488" spans="1:8" x14ac:dyDescent="0.2">
      <c r="A30488">
        <v>7.8584254687857805E+17</v>
      </c>
      <c r="B30488" t="s">
        <v>61511</v>
      </c>
      <c r="C30488" t="s">
        <v>61512</v>
      </c>
      <c r="D30488" s="1">
        <v>42654.66710648148</v>
      </c>
      <c r="E30488">
        <v>20239</v>
      </c>
      <c r="F30488">
        <v>54507</v>
      </c>
    </row>
    <row r="30489" spans="1:8" x14ac:dyDescent="0.2">
      <c r="A30489">
        <v>7.8584620575033702E+17</v>
      </c>
      <c r="B30489" t="s">
        <v>61513</v>
      </c>
      <c r="C30489" t="s">
        <v>61514</v>
      </c>
      <c r="D30489" s="1">
        <v>42654.677199074074</v>
      </c>
      <c r="E30489">
        <v>12840</v>
      </c>
      <c r="F30489">
        <v>35120</v>
      </c>
    </row>
    <row r="30490" spans="1:8" x14ac:dyDescent="0.2">
      <c r="A30490">
        <v>7.8585458865409203E+17</v>
      </c>
      <c r="B30490" t="s">
        <v>61515</v>
      </c>
      <c r="C30490" t="s">
        <v>61516</v>
      </c>
      <c r="D30490" s="1">
        <v>42654.700335648151</v>
      </c>
      <c r="E30490">
        <v>19896</v>
      </c>
      <c r="F30490">
        <v>49864</v>
      </c>
    </row>
    <row r="30491" spans="1:8" x14ac:dyDescent="0.2">
      <c r="A30491">
        <v>7.85863826361184E+17</v>
      </c>
      <c r="B30491" t="s">
        <v>61517</v>
      </c>
      <c r="C30491" t="s">
        <v>61518</v>
      </c>
      <c r="D30491" s="1">
        <v>42654.725821759261</v>
      </c>
      <c r="E30491">
        <v>16318</v>
      </c>
      <c r="F30491">
        <v>26060</v>
      </c>
    </row>
    <row r="30492" spans="1:8" x14ac:dyDescent="0.2">
      <c r="A30492">
        <v>7.85885793340448E+17</v>
      </c>
      <c r="B30492" t="s">
        <v>61519</v>
      </c>
      <c r="C30492" t="s">
        <v>61520</v>
      </c>
      <c r="D30492" s="1">
        <v>42654.786435185182</v>
      </c>
      <c r="E30492">
        <v>19103</v>
      </c>
      <c r="F30492">
        <v>41238</v>
      </c>
    </row>
    <row r="30493" spans="1:8" x14ac:dyDescent="0.2">
      <c r="A30493">
        <v>7.8589085576046502E+17</v>
      </c>
      <c r="B30493" t="s">
        <v>61521</v>
      </c>
      <c r="C30493" t="s">
        <v>61522</v>
      </c>
      <c r="D30493" s="1">
        <v>42654.800405092596</v>
      </c>
      <c r="E30493">
        <v>7018</v>
      </c>
      <c r="F30493">
        <v>24172</v>
      </c>
    </row>
    <row r="30494" spans="1:8" x14ac:dyDescent="0.2">
      <c r="A30494">
        <v>7.8589853264550195E+17</v>
      </c>
      <c r="B30494" t="s">
        <v>61523</v>
      </c>
      <c r="C30494" t="s">
        <v>61524</v>
      </c>
      <c r="D30494" s="1">
        <v>42654.821597222224</v>
      </c>
      <c r="E30494">
        <v>20238</v>
      </c>
      <c r="F30494">
        <v>48558</v>
      </c>
    </row>
    <row r="30495" spans="1:8" x14ac:dyDescent="0.2">
      <c r="A30495">
        <v>7.8591033442705805E+17</v>
      </c>
      <c r="B30495" t="s">
        <v>61525</v>
      </c>
      <c r="C30495" t="s">
        <v>61526</v>
      </c>
      <c r="D30495" s="1">
        <v>42654.854155092595</v>
      </c>
      <c r="E30495">
        <v>11519</v>
      </c>
      <c r="F30495">
        <v>18245</v>
      </c>
    </row>
    <row r="30496" spans="1:8" x14ac:dyDescent="0.2">
      <c r="A30496">
        <v>7.8591375419410406E+17</v>
      </c>
      <c r="B30496" t="s">
        <v>61527</v>
      </c>
      <c r="C30496" t="s">
        <v>61528</v>
      </c>
      <c r="D30496" s="1">
        <v>42654.863599537035</v>
      </c>
      <c r="E30496">
        <v>24835</v>
      </c>
      <c r="F30496">
        <v>44213</v>
      </c>
    </row>
    <row r="30497" spans="1:8" x14ac:dyDescent="0.2">
      <c r="A30497">
        <v>7.8594721921612506E+17</v>
      </c>
      <c r="B30497" t="s">
        <v>61529</v>
      </c>
      <c r="C30497" t="s">
        <v>61530</v>
      </c>
      <c r="D30497" s="1">
        <v>42654.955937500003</v>
      </c>
      <c r="E30497">
        <v>6987</v>
      </c>
      <c r="F30497">
        <v>13828</v>
      </c>
      <c r="H30497" t="s">
        <v>616</v>
      </c>
    </row>
    <row r="30498" spans="1:8" x14ac:dyDescent="0.2">
      <c r="A30498">
        <v>7.8595706448065306E+17</v>
      </c>
      <c r="B30498" t="s">
        <v>61531</v>
      </c>
      <c r="C30498" t="s">
        <v>61532</v>
      </c>
      <c r="D30498" s="1">
        <v>42654.983113425929</v>
      </c>
      <c r="E30498">
        <v>11036</v>
      </c>
      <c r="F30498">
        <v>26278</v>
      </c>
      <c r="H30498" t="s">
        <v>390</v>
      </c>
    </row>
    <row r="30499" spans="1:8" x14ac:dyDescent="0.2">
      <c r="A30499">
        <v>7.8597939662032397E+17</v>
      </c>
      <c r="B30499" t="s">
        <v>61533</v>
      </c>
      <c r="C30499" t="s">
        <v>61534</v>
      </c>
      <c r="D30499" s="1">
        <v>42655.044733796298</v>
      </c>
      <c r="E30499">
        <v>24650</v>
      </c>
      <c r="F30499">
        <v>50669</v>
      </c>
      <c r="G30499" t="s">
        <v>89</v>
      </c>
    </row>
    <row r="30500" spans="1:8" x14ac:dyDescent="0.2">
      <c r="A30500">
        <v>7.8600750263903795E+17</v>
      </c>
      <c r="B30500" t="s">
        <v>61535</v>
      </c>
      <c r="C30500" t="s">
        <v>61536</v>
      </c>
      <c r="D30500" s="1">
        <v>42655.122291666667</v>
      </c>
      <c r="E30500">
        <v>6747</v>
      </c>
      <c r="F30500">
        <v>15787</v>
      </c>
      <c r="H30500" t="s">
        <v>390</v>
      </c>
    </row>
    <row r="30501" spans="1:8" x14ac:dyDescent="0.2">
      <c r="A30501">
        <v>7.8605498653496896E+17</v>
      </c>
      <c r="B30501" t="s">
        <v>61537</v>
      </c>
      <c r="C30501" t="s">
        <v>61538</v>
      </c>
      <c r="D30501" s="1">
        <v>42655.253321759257</v>
      </c>
      <c r="E30501">
        <v>16474</v>
      </c>
      <c r="F30501">
        <v>42467</v>
      </c>
      <c r="H30501" t="s">
        <v>616</v>
      </c>
    </row>
    <row r="30502" spans="1:8" x14ac:dyDescent="0.2">
      <c r="A30502">
        <v>7.8618944627424794E+17</v>
      </c>
      <c r="B30502" t="s">
        <v>61539</v>
      </c>
      <c r="C30502" t="s">
        <v>61540</v>
      </c>
      <c r="D30502" s="1">
        <v>42655.624363425923</v>
      </c>
      <c r="E30502">
        <v>15859</v>
      </c>
      <c r="F30502">
        <v>42953</v>
      </c>
    </row>
    <row r="30503" spans="1:8" x14ac:dyDescent="0.2">
      <c r="A30503">
        <v>7.8620143548678106E+17</v>
      </c>
      <c r="B30503" t="s">
        <v>61541</v>
      </c>
      <c r="C30503" t="s">
        <v>61542</v>
      </c>
      <c r="D30503" s="1">
        <v>42655.657442129632</v>
      </c>
      <c r="E30503">
        <v>20347</v>
      </c>
      <c r="F30503">
        <v>47206</v>
      </c>
    </row>
    <row r="30504" spans="1:8" x14ac:dyDescent="0.2">
      <c r="A30504">
        <v>7.8620497862918502E+17</v>
      </c>
      <c r="B30504" t="s">
        <v>61543</v>
      </c>
      <c r="C30504" t="s">
        <v>61544</v>
      </c>
      <c r="D30504" s="1">
        <v>42655.667222222219</v>
      </c>
      <c r="E30504">
        <v>21613</v>
      </c>
      <c r="F30504">
        <v>35883</v>
      </c>
      <c r="H30504" t="s">
        <v>390</v>
      </c>
    </row>
    <row r="30505" spans="1:8" x14ac:dyDescent="0.2">
      <c r="A30505">
        <v>7.8628550966869606E+17</v>
      </c>
      <c r="B30505" t="s">
        <v>61545</v>
      </c>
      <c r="C30505" t="s">
        <v>61546</v>
      </c>
      <c r="D30505" s="1">
        <v>42655.889444444445</v>
      </c>
      <c r="E30505">
        <v>12607</v>
      </c>
      <c r="F30505">
        <v>33149</v>
      </c>
    </row>
    <row r="30506" spans="1:8" x14ac:dyDescent="0.2">
      <c r="A30506">
        <v>7.8631085584351206E+17</v>
      </c>
      <c r="B30506" t="s">
        <v>61547</v>
      </c>
      <c r="C30506" t="s">
        <v>61548</v>
      </c>
      <c r="D30506" s="1">
        <v>42655.959386574075</v>
      </c>
      <c r="E30506">
        <v>10112</v>
      </c>
      <c r="F30506">
        <v>22404</v>
      </c>
      <c r="G30506" t="e">
        <f>http</f>
        <v>#NAME?</v>
      </c>
    </row>
    <row r="30507" spans="1:8" x14ac:dyDescent="0.2">
      <c r="A30507">
        <v>7.8634062380475098E+17</v>
      </c>
      <c r="B30507" t="s">
        <v>61549</v>
      </c>
      <c r="C30507" t="s">
        <v>61550</v>
      </c>
      <c r="D30507" s="1">
        <v>42656.041527777779</v>
      </c>
      <c r="E30507">
        <v>7659</v>
      </c>
      <c r="F30507">
        <v>18803</v>
      </c>
      <c r="H30507" t="s">
        <v>616</v>
      </c>
    </row>
    <row r="30508" spans="1:8" x14ac:dyDescent="0.2">
      <c r="A30508">
        <v>7.8655451768069299E+17</v>
      </c>
      <c r="B30508" t="s">
        <v>61551</v>
      </c>
      <c r="C30508" t="s">
        <v>61552</v>
      </c>
      <c r="D30508" s="1">
        <v>42656.63177083333</v>
      </c>
      <c r="E30508">
        <v>13352</v>
      </c>
      <c r="F30508">
        <v>35008</v>
      </c>
    </row>
    <row r="30509" spans="1:8" x14ac:dyDescent="0.2">
      <c r="A30509">
        <v>7.8656092511326605E+17</v>
      </c>
      <c r="B30509" t="s">
        <v>61553</v>
      </c>
      <c r="C30509" t="s">
        <v>61554</v>
      </c>
      <c r="D30509" s="1">
        <v>42656.649444444447</v>
      </c>
      <c r="E30509">
        <v>12490</v>
      </c>
      <c r="F30509">
        <v>29829</v>
      </c>
      <c r="G30509" t="s">
        <v>89</v>
      </c>
    </row>
    <row r="30510" spans="1:8" x14ac:dyDescent="0.2">
      <c r="A30510">
        <v>7.8656520866378496E+17</v>
      </c>
      <c r="B30510" t="s">
        <v>61555</v>
      </c>
      <c r="C30510" t="s">
        <v>61556</v>
      </c>
      <c r="D30510" s="1">
        <v>42656.661273148151</v>
      </c>
      <c r="E30510">
        <v>6305</v>
      </c>
      <c r="F30510">
        <v>15198</v>
      </c>
      <c r="G30510" t="s">
        <v>61557</v>
      </c>
    </row>
    <row r="30511" spans="1:8" x14ac:dyDescent="0.2">
      <c r="A30511">
        <v>7.8658917291196403E+17</v>
      </c>
      <c r="B30511" t="s">
        <v>61558</v>
      </c>
      <c r="C30511" t="s">
        <v>61559</v>
      </c>
      <c r="D30511" s="1">
        <v>42656.727395833332</v>
      </c>
      <c r="E30511">
        <v>12095</v>
      </c>
      <c r="F30511">
        <v>26994</v>
      </c>
      <c r="H30511" t="s">
        <v>616</v>
      </c>
    </row>
    <row r="30512" spans="1:8" x14ac:dyDescent="0.2">
      <c r="A30512">
        <v>7.8658945499149901E+17</v>
      </c>
      <c r="B30512" t="s">
        <v>61560</v>
      </c>
      <c r="C30512" t="s">
        <v>61561</v>
      </c>
      <c r="D30512" s="1">
        <v>42656.728171296294</v>
      </c>
      <c r="E30512">
        <v>8232</v>
      </c>
      <c r="F30512">
        <v>25998</v>
      </c>
    </row>
    <row r="30513" spans="1:8" x14ac:dyDescent="0.2">
      <c r="A30513">
        <v>7.8665882742915405E+17</v>
      </c>
      <c r="B30513" t="s">
        <v>61562</v>
      </c>
      <c r="C30513" t="s">
        <v>61563</v>
      </c>
      <c r="D30513" s="1">
        <v>42656.919606481482</v>
      </c>
      <c r="E30513">
        <v>7596</v>
      </c>
      <c r="F30513">
        <v>26578</v>
      </c>
    </row>
    <row r="30514" spans="1:8" x14ac:dyDescent="0.2">
      <c r="A30514">
        <v>7.8669171806223501E+17</v>
      </c>
      <c r="B30514" t="s">
        <v>61564</v>
      </c>
      <c r="C30514" t="s">
        <v>61565</v>
      </c>
      <c r="D30514" s="1">
        <v>42657.010370370372</v>
      </c>
      <c r="E30514">
        <v>9117</v>
      </c>
      <c r="F30514">
        <v>26143</v>
      </c>
    </row>
    <row r="30515" spans="1:8" x14ac:dyDescent="0.2">
      <c r="A30515">
        <v>7.8670086475291405E+17</v>
      </c>
      <c r="B30515" t="s">
        <v>61566</v>
      </c>
      <c r="C30515" t="s">
        <v>61567</v>
      </c>
      <c r="D30515" s="1">
        <v>42657.035613425927</v>
      </c>
      <c r="E30515">
        <v>14245</v>
      </c>
      <c r="F30515">
        <v>36653</v>
      </c>
    </row>
    <row r="30516" spans="1:8" x14ac:dyDescent="0.2">
      <c r="A30516">
        <v>7.8671011316381197E+17</v>
      </c>
      <c r="B30516" t="s">
        <v>61568</v>
      </c>
      <c r="C30516" t="s">
        <v>61569</v>
      </c>
      <c r="D30516" s="1">
        <v>42657.06113425926</v>
      </c>
      <c r="E30516">
        <v>6707</v>
      </c>
      <c r="F30516">
        <v>16427</v>
      </c>
      <c r="H30516" t="s">
        <v>390</v>
      </c>
    </row>
    <row r="30517" spans="1:8" x14ac:dyDescent="0.2">
      <c r="A30517">
        <v>7.8671663164489702E+17</v>
      </c>
      <c r="B30517" t="s">
        <v>61570</v>
      </c>
      <c r="C30517" t="s">
        <v>61571</v>
      </c>
      <c r="D30517" s="1">
        <v>42657.07912037037</v>
      </c>
      <c r="E30517">
        <v>4895</v>
      </c>
      <c r="F30517">
        <v>14137</v>
      </c>
      <c r="H30517" t="s">
        <v>616</v>
      </c>
    </row>
    <row r="30518" spans="1:8" x14ac:dyDescent="0.2">
      <c r="A30518">
        <v>7.8673782066900902E+17</v>
      </c>
      <c r="B30518" t="s">
        <v>61572</v>
      </c>
      <c r="C30518" t="s">
        <v>61573</v>
      </c>
      <c r="D30518" s="1">
        <v>42657.13758101852</v>
      </c>
      <c r="E30518">
        <v>15146</v>
      </c>
      <c r="F30518">
        <v>40971</v>
      </c>
    </row>
    <row r="30519" spans="1:8" x14ac:dyDescent="0.2">
      <c r="A30519">
        <v>7.8695059882653197E+17</v>
      </c>
      <c r="B30519" t="s">
        <v>61574</v>
      </c>
      <c r="C30519" t="s">
        <v>61575</v>
      </c>
      <c r="D30519" s="1">
        <v>42657.724745370368</v>
      </c>
      <c r="E30519">
        <v>12453</v>
      </c>
      <c r="F30519">
        <v>22934</v>
      </c>
    </row>
    <row r="30520" spans="1:8" x14ac:dyDescent="0.2">
      <c r="A30520">
        <v>7.8701217063045504E+17</v>
      </c>
      <c r="B30520" t="s">
        <v>61576</v>
      </c>
      <c r="C30520" t="s">
        <v>61577</v>
      </c>
      <c r="D30520" s="1">
        <v>42657.894652777781</v>
      </c>
      <c r="E30520">
        <v>8547</v>
      </c>
      <c r="F30520">
        <v>21750</v>
      </c>
      <c r="H30520" t="s">
        <v>390</v>
      </c>
    </row>
    <row r="30521" spans="1:8" x14ac:dyDescent="0.2">
      <c r="A30521">
        <v>7.8702553748304602E+17</v>
      </c>
      <c r="B30521" t="s">
        <v>61578</v>
      </c>
      <c r="C30521" t="s">
        <v>61579</v>
      </c>
      <c r="D30521" s="1">
        <v>42657.931539351855</v>
      </c>
      <c r="E30521">
        <v>10866</v>
      </c>
      <c r="F30521">
        <v>23165</v>
      </c>
      <c r="H30521" t="s">
        <v>390</v>
      </c>
    </row>
    <row r="30522" spans="1:8" x14ac:dyDescent="0.2">
      <c r="A30522">
        <v>7.8709920229163405E+17</v>
      </c>
      <c r="B30522" t="s">
        <v>61580</v>
      </c>
      <c r="C30522" t="s">
        <v>61581</v>
      </c>
      <c r="D30522" s="1">
        <v>42658.134814814817</v>
      </c>
      <c r="E30522">
        <v>10593</v>
      </c>
      <c r="F30522">
        <v>28312</v>
      </c>
      <c r="H30522" t="s">
        <v>390</v>
      </c>
    </row>
    <row r="30523" spans="1:8" x14ac:dyDescent="0.2">
      <c r="A30523">
        <v>7.8712722558170701E+17</v>
      </c>
      <c r="B30523" t="s">
        <v>61582</v>
      </c>
      <c r="C30523" t="s">
        <v>61583</v>
      </c>
      <c r="D30523" s="1">
        <v>42658.212141203701</v>
      </c>
      <c r="E30523">
        <v>13358</v>
      </c>
      <c r="F30523">
        <v>27301</v>
      </c>
      <c r="G30523" t="s">
        <v>89</v>
      </c>
      <c r="H30523" t="s">
        <v>390</v>
      </c>
    </row>
    <row r="30524" spans="1:8" x14ac:dyDescent="0.2">
      <c r="A30524">
        <v>7.8724454300346701E+17</v>
      </c>
      <c r="B30524" t="s">
        <v>61584</v>
      </c>
      <c r="C30524" t="s">
        <v>61585</v>
      </c>
      <c r="D30524" s="1">
        <v>42658.535879629628</v>
      </c>
      <c r="E30524">
        <v>13650</v>
      </c>
      <c r="F30524">
        <v>35293</v>
      </c>
    </row>
    <row r="30525" spans="1:8" x14ac:dyDescent="0.2">
      <c r="A30525">
        <v>7.8725821128391795E+17</v>
      </c>
      <c r="B30525" t="s">
        <v>61586</v>
      </c>
      <c r="C30525" t="s">
        <v>61587</v>
      </c>
      <c r="D30525" s="1">
        <v>42658.573587962965</v>
      </c>
      <c r="E30525">
        <v>25927</v>
      </c>
      <c r="F30525">
        <v>68283</v>
      </c>
    </row>
    <row r="30526" spans="1:8" x14ac:dyDescent="0.2">
      <c r="A30526">
        <v>7.8726604421372301E+17</v>
      </c>
      <c r="B30526" t="s">
        <v>61588</v>
      </c>
      <c r="C30526" t="s">
        <v>61589</v>
      </c>
      <c r="D30526" s="1">
        <v>42658.595208333332</v>
      </c>
      <c r="E30526">
        <v>5544</v>
      </c>
      <c r="F30526">
        <v>13233</v>
      </c>
      <c r="H30526" t="s">
        <v>390</v>
      </c>
    </row>
    <row r="30527" spans="1:8" x14ac:dyDescent="0.2">
      <c r="A30527">
        <v>7.8726756440565299E+17</v>
      </c>
      <c r="B30527" t="s">
        <v>61590</v>
      </c>
      <c r="C30527" t="s">
        <v>61591</v>
      </c>
      <c r="D30527" s="1">
        <v>42658.599398148152</v>
      </c>
      <c r="E30527">
        <v>30370</v>
      </c>
      <c r="F30527">
        <v>73020</v>
      </c>
    </row>
    <row r="30528" spans="1:8" x14ac:dyDescent="0.2">
      <c r="A30528">
        <v>7.8732032657322803E+17</v>
      </c>
      <c r="B30528" t="s">
        <v>61592</v>
      </c>
      <c r="C30528" t="s">
        <v>61593</v>
      </c>
      <c r="D30528" s="1">
        <v>42658.745000000003</v>
      </c>
      <c r="E30528">
        <v>11691</v>
      </c>
      <c r="F30528">
        <v>22285</v>
      </c>
    </row>
    <row r="30529" spans="1:8" x14ac:dyDescent="0.2">
      <c r="A30529">
        <v>7.87320961934688E+17</v>
      </c>
      <c r="B30529" t="s">
        <v>61594</v>
      </c>
      <c r="C30529" t="s">
        <v>61595</v>
      </c>
      <c r="D30529" s="1">
        <v>42658.746747685182</v>
      </c>
      <c r="E30529">
        <v>6425</v>
      </c>
      <c r="F30529">
        <v>19695</v>
      </c>
    </row>
    <row r="30530" spans="1:8" x14ac:dyDescent="0.2">
      <c r="A30530">
        <v>7.8735513106294298E+17</v>
      </c>
      <c r="B30530" t="s">
        <v>61596</v>
      </c>
      <c r="C30530" t="s">
        <v>61597</v>
      </c>
      <c r="D30530" s="1">
        <v>42658.841041666667</v>
      </c>
      <c r="E30530">
        <v>11173</v>
      </c>
      <c r="F30530">
        <v>27592</v>
      </c>
    </row>
    <row r="30531" spans="1:8" x14ac:dyDescent="0.2">
      <c r="A30531">
        <v>7.8735973046532902E+17</v>
      </c>
      <c r="B30531" t="s">
        <v>61598</v>
      </c>
      <c r="C30531" t="s">
        <v>61599</v>
      </c>
      <c r="D30531" s="1">
        <v>42658.853726851848</v>
      </c>
      <c r="E30531">
        <v>17736</v>
      </c>
      <c r="F30531">
        <v>51056</v>
      </c>
    </row>
    <row r="30532" spans="1:8" x14ac:dyDescent="0.2">
      <c r="A30532">
        <v>7.87425145489072E+17</v>
      </c>
      <c r="B30532" t="s">
        <v>61600</v>
      </c>
      <c r="C30532" t="s">
        <v>61601</v>
      </c>
      <c r="D30532" s="1">
        <v>42659.034236111111</v>
      </c>
      <c r="E30532">
        <v>13572</v>
      </c>
      <c r="F30532">
        <v>32598</v>
      </c>
      <c r="G30532" t="s">
        <v>89</v>
      </c>
    </row>
    <row r="30533" spans="1:8" x14ac:dyDescent="0.2">
      <c r="A30533">
        <v>7.8743071738705498E+17</v>
      </c>
      <c r="B30533" t="s">
        <v>61602</v>
      </c>
      <c r="C30533" t="s">
        <v>61603</v>
      </c>
      <c r="D30533" s="1">
        <v>42659.049618055556</v>
      </c>
      <c r="E30533">
        <v>9668</v>
      </c>
      <c r="F30533">
        <v>22474</v>
      </c>
      <c r="H30533" t="s">
        <v>390</v>
      </c>
    </row>
    <row r="30534" spans="1:8" x14ac:dyDescent="0.2">
      <c r="A30534">
        <v>7.8744371423916403E+17</v>
      </c>
      <c r="B30534" t="s">
        <v>61604</v>
      </c>
      <c r="C30534" t="s">
        <v>61605</v>
      </c>
      <c r="D30534" s="1">
        <v>42659.085486111115</v>
      </c>
      <c r="E30534">
        <v>7289</v>
      </c>
      <c r="F30534">
        <v>19030</v>
      </c>
      <c r="H30534" t="s">
        <v>390</v>
      </c>
    </row>
    <row r="30535" spans="1:8" x14ac:dyDescent="0.2">
      <c r="A30535">
        <v>7.8744382914635302E+17</v>
      </c>
      <c r="B30535" t="s">
        <v>61606</v>
      </c>
      <c r="C30535" t="s">
        <v>61607</v>
      </c>
      <c r="D30535" s="1">
        <v>42659.085798611108</v>
      </c>
      <c r="E30535">
        <v>8226</v>
      </c>
      <c r="F30535">
        <v>17913</v>
      </c>
    </row>
    <row r="30536" spans="1:8" x14ac:dyDescent="0.2">
      <c r="A30536">
        <v>7.8744447851260301E+17</v>
      </c>
      <c r="B30536" t="s">
        <v>61608</v>
      </c>
      <c r="C30536" t="s">
        <v>61609</v>
      </c>
      <c r="D30536" s="1">
        <v>42659.087592592594</v>
      </c>
      <c r="E30536">
        <v>8540</v>
      </c>
      <c r="F30536">
        <v>21828</v>
      </c>
      <c r="G30536" t="s">
        <v>215</v>
      </c>
    </row>
    <row r="30537" spans="1:8" x14ac:dyDescent="0.2">
      <c r="A30537">
        <v>7.8761255265415501E+17</v>
      </c>
      <c r="B30537" t="s">
        <v>61610</v>
      </c>
      <c r="C30537" t="s">
        <v>61611</v>
      </c>
      <c r="D30537" s="1">
        <v>42659.551388888889</v>
      </c>
      <c r="E30537">
        <v>15668</v>
      </c>
      <c r="F30537">
        <v>45055</v>
      </c>
    </row>
    <row r="30538" spans="1:8" x14ac:dyDescent="0.2">
      <c r="A30538">
        <v>7.8761820744413094E+17</v>
      </c>
      <c r="B30538" t="s">
        <v>61612</v>
      </c>
      <c r="C30538" t="s">
        <v>61613</v>
      </c>
      <c r="D30538" s="1">
        <v>42659.566990740743</v>
      </c>
      <c r="E30538">
        <v>15255</v>
      </c>
      <c r="F30538">
        <v>41520</v>
      </c>
    </row>
    <row r="30539" spans="1:8" x14ac:dyDescent="0.2">
      <c r="A30539">
        <v>7.8763209879446694E+17</v>
      </c>
      <c r="B30539" t="s">
        <v>61614</v>
      </c>
      <c r="C30539" t="s">
        <v>61615</v>
      </c>
      <c r="D30539" s="1">
        <v>42659.605324074073</v>
      </c>
      <c r="E30539">
        <v>16172</v>
      </c>
      <c r="F30539">
        <v>39390</v>
      </c>
    </row>
    <row r="30540" spans="1:8" x14ac:dyDescent="0.2">
      <c r="A30540">
        <v>7.8764232107251302E+17</v>
      </c>
      <c r="B30540" t="s">
        <v>61616</v>
      </c>
      <c r="C30540" t="s">
        <v>61617</v>
      </c>
      <c r="D30540" s="1">
        <v>42659.633530092593</v>
      </c>
      <c r="E30540">
        <v>11087</v>
      </c>
      <c r="F30540">
        <v>20782</v>
      </c>
    </row>
    <row r="30541" spans="1:8" x14ac:dyDescent="0.2">
      <c r="A30541">
        <v>7.8764301723463603E+17</v>
      </c>
      <c r="B30541" t="s">
        <v>61618</v>
      </c>
      <c r="C30541" t="s">
        <v>61619</v>
      </c>
      <c r="D30541" s="1">
        <v>42659.635451388887</v>
      </c>
      <c r="E30541">
        <v>13977</v>
      </c>
      <c r="F30541">
        <v>24666</v>
      </c>
    </row>
    <row r="30542" spans="1:8" x14ac:dyDescent="0.2">
      <c r="A30542">
        <v>7.8768632200161203E+17</v>
      </c>
      <c r="B30542" t="s">
        <v>61620</v>
      </c>
      <c r="C30542" t="s">
        <v>61621</v>
      </c>
      <c r="D30542" s="1">
        <v>42659.754953703705</v>
      </c>
      <c r="E30542">
        <v>11343</v>
      </c>
      <c r="F30542">
        <v>20238</v>
      </c>
    </row>
    <row r="30543" spans="1:8" x14ac:dyDescent="0.2">
      <c r="A30543">
        <v>7.8768653320993894E+17</v>
      </c>
      <c r="B30543" t="s">
        <v>61622</v>
      </c>
      <c r="C30543" t="s">
        <v>61623</v>
      </c>
      <c r="D30543" s="1">
        <v>42659.755532407406</v>
      </c>
      <c r="E30543">
        <v>20372</v>
      </c>
      <c r="F30543">
        <v>31100</v>
      </c>
    </row>
    <row r="30544" spans="1:8" x14ac:dyDescent="0.2">
      <c r="A30544">
        <v>7.8769993071869504E+17</v>
      </c>
      <c r="B30544" t="s">
        <v>61624</v>
      </c>
      <c r="C30544" t="s">
        <v>61625</v>
      </c>
      <c r="D30544" s="1">
        <v>42659.792500000003</v>
      </c>
      <c r="E30544">
        <v>18305</v>
      </c>
      <c r="F30544">
        <v>48644</v>
      </c>
    </row>
    <row r="30545" spans="1:8" x14ac:dyDescent="0.2">
      <c r="A30545">
        <v>7.8773641667136704E+17</v>
      </c>
      <c r="B30545" t="s">
        <v>61626</v>
      </c>
      <c r="C30545" t="s">
        <v>61627</v>
      </c>
      <c r="D30545" s="1">
        <v>42659.893182870372</v>
      </c>
      <c r="E30545">
        <v>12084</v>
      </c>
      <c r="F30545">
        <v>22659</v>
      </c>
    </row>
    <row r="30546" spans="1:8" x14ac:dyDescent="0.2">
      <c r="A30546">
        <v>7.8774834989826406E+17</v>
      </c>
      <c r="B30546" t="s">
        <v>61628</v>
      </c>
      <c r="C30546" t="s">
        <v>61629</v>
      </c>
      <c r="D30546" s="1">
        <v>42659.926111111112</v>
      </c>
      <c r="E30546">
        <v>5940</v>
      </c>
      <c r="F30546">
        <v>13718</v>
      </c>
    </row>
    <row r="30547" spans="1:8" x14ac:dyDescent="0.2">
      <c r="A30547">
        <v>7.8775684945398899E+17</v>
      </c>
      <c r="B30547" t="s">
        <v>61630</v>
      </c>
      <c r="C30547" t="s">
        <v>61631</v>
      </c>
      <c r="D30547" s="1">
        <v>42659.949571759258</v>
      </c>
      <c r="E30547">
        <v>10618</v>
      </c>
      <c r="F30547">
        <v>27530</v>
      </c>
    </row>
    <row r="30548" spans="1:8" x14ac:dyDescent="0.2">
      <c r="A30548">
        <v>7.8775866856558106E+17</v>
      </c>
      <c r="B30548" t="s">
        <v>61632</v>
      </c>
      <c r="C30548" t="s">
        <v>61633</v>
      </c>
      <c r="D30548" s="1">
        <v>42659.954594907409</v>
      </c>
      <c r="E30548">
        <v>9520</v>
      </c>
      <c r="F30548">
        <v>25515</v>
      </c>
    </row>
    <row r="30549" spans="1:8" x14ac:dyDescent="0.2">
      <c r="A30549">
        <v>7.8776067059079104E+17</v>
      </c>
      <c r="B30549" t="s">
        <v>61634</v>
      </c>
      <c r="C30549" t="s">
        <v>61635</v>
      </c>
      <c r="D30549" s="1">
        <v>42659.960115740738</v>
      </c>
      <c r="E30549">
        <v>12518</v>
      </c>
      <c r="F30549">
        <v>32585</v>
      </c>
    </row>
    <row r="30550" spans="1:8" x14ac:dyDescent="0.2">
      <c r="A30550">
        <v>7.8777903907962394E+17</v>
      </c>
      <c r="B30550" t="s">
        <v>61636</v>
      </c>
      <c r="C30550" t="s">
        <v>61637</v>
      </c>
      <c r="D30550" s="1">
        <v>42660.010798611111</v>
      </c>
      <c r="E30550">
        <v>12499</v>
      </c>
      <c r="F30550">
        <v>27623</v>
      </c>
    </row>
    <row r="30551" spans="1:8" x14ac:dyDescent="0.2">
      <c r="A30551">
        <v>7.8778261363320806E+17</v>
      </c>
      <c r="B30551" t="s">
        <v>61638</v>
      </c>
      <c r="C30551" t="s">
        <v>61639</v>
      </c>
      <c r="D30551" s="1">
        <v>42660.020671296297</v>
      </c>
      <c r="E30551">
        <v>19284</v>
      </c>
      <c r="F30551">
        <v>38058</v>
      </c>
      <c r="G30551" t="s">
        <v>89</v>
      </c>
    </row>
    <row r="30552" spans="1:8" x14ac:dyDescent="0.2">
      <c r="A30552">
        <v>7.8778382835825805E+17</v>
      </c>
      <c r="B30552" t="s">
        <v>61640</v>
      </c>
      <c r="C30552" t="s">
        <v>61641</v>
      </c>
      <c r="D30552" s="1">
        <v>42660.024016203701</v>
      </c>
      <c r="E30552">
        <v>12564</v>
      </c>
      <c r="F30552">
        <v>32880</v>
      </c>
      <c r="G30552" t="s">
        <v>89</v>
      </c>
    </row>
    <row r="30553" spans="1:8" x14ac:dyDescent="0.2">
      <c r="A30553">
        <v>7.8799050241516698E+17</v>
      </c>
      <c r="B30553" t="s">
        <v>61642</v>
      </c>
      <c r="C30553" t="s">
        <v>61643</v>
      </c>
      <c r="D30553" s="1">
        <v>42660.594328703701</v>
      </c>
      <c r="E30553">
        <v>8657</v>
      </c>
      <c r="F30553">
        <v>23609</v>
      </c>
    </row>
    <row r="30554" spans="1:8" x14ac:dyDescent="0.2">
      <c r="A30554">
        <v>7.8799143919622899E+17</v>
      </c>
      <c r="B30554" t="s">
        <v>61644</v>
      </c>
      <c r="C30554" t="s">
        <v>61645</v>
      </c>
      <c r="D30554" s="1">
        <v>42660.596909722219</v>
      </c>
      <c r="E30554">
        <v>10120</v>
      </c>
      <c r="F30554">
        <v>15612</v>
      </c>
      <c r="G30554" t="s">
        <v>89</v>
      </c>
      <c r="H30554" t="s">
        <v>61646</v>
      </c>
    </row>
    <row r="30555" spans="1:8" x14ac:dyDescent="0.2">
      <c r="A30555">
        <v>7.8799275382947802E+17</v>
      </c>
      <c r="B30555" t="s">
        <v>61647</v>
      </c>
      <c r="C30555" t="s">
        <v>61648</v>
      </c>
      <c r="D30555" s="1">
        <v>42660.600543981483</v>
      </c>
      <c r="E30555">
        <v>8813</v>
      </c>
      <c r="F30555">
        <v>15582</v>
      </c>
      <c r="G30555" t="s">
        <v>89</v>
      </c>
    </row>
    <row r="30556" spans="1:8" x14ac:dyDescent="0.2">
      <c r="A30556">
        <v>7.8799380350441395E+17</v>
      </c>
      <c r="B30556" t="s">
        <v>61649</v>
      </c>
      <c r="C30556" t="s">
        <v>61650</v>
      </c>
      <c r="D30556" s="1">
        <v>42660.603437500002</v>
      </c>
      <c r="E30556">
        <v>7092</v>
      </c>
      <c r="F30556">
        <v>15672</v>
      </c>
      <c r="G30556" t="s">
        <v>89</v>
      </c>
    </row>
    <row r="30557" spans="1:8" x14ac:dyDescent="0.2">
      <c r="A30557">
        <v>7.8799502552741005E+17</v>
      </c>
      <c r="B30557" t="s">
        <v>61651</v>
      </c>
      <c r="C30557" t="s">
        <v>61652</v>
      </c>
      <c r="D30557" s="1">
        <v>42660.606805555559</v>
      </c>
      <c r="E30557">
        <v>12065</v>
      </c>
      <c r="F30557">
        <v>30114</v>
      </c>
    </row>
    <row r="30558" spans="1:8" x14ac:dyDescent="0.2">
      <c r="A30558">
        <v>7.8799551244838003E+17</v>
      </c>
      <c r="B30558" t="s">
        <v>61653</v>
      </c>
      <c r="C30558" t="s">
        <v>61654</v>
      </c>
      <c r="D30558" s="1">
        <v>42660.608159722222</v>
      </c>
      <c r="E30558">
        <v>16186</v>
      </c>
      <c r="F30558">
        <v>40951</v>
      </c>
    </row>
    <row r="30559" spans="1:8" x14ac:dyDescent="0.2">
      <c r="A30559">
        <v>7.8803144793221504E+17</v>
      </c>
      <c r="B30559" t="s">
        <v>61655</v>
      </c>
      <c r="C30559" t="s">
        <v>61656</v>
      </c>
      <c r="D30559" s="1">
        <v>42660.707314814812</v>
      </c>
      <c r="E30559">
        <v>12864</v>
      </c>
      <c r="F30559">
        <v>22699</v>
      </c>
    </row>
    <row r="30560" spans="1:8" x14ac:dyDescent="0.2">
      <c r="A30560">
        <v>7.8803691876426906E+17</v>
      </c>
      <c r="B30560" t="s">
        <v>61657</v>
      </c>
      <c r="C30560" t="s">
        <v>61658</v>
      </c>
      <c r="D30560" s="1">
        <v>42660.722418981481</v>
      </c>
      <c r="E30560">
        <v>12366</v>
      </c>
      <c r="F30560">
        <v>21979</v>
      </c>
    </row>
    <row r="30561" spans="1:8" x14ac:dyDescent="0.2">
      <c r="A30561">
        <v>7.8803798755679398E+17</v>
      </c>
      <c r="B30561" t="s">
        <v>61659</v>
      </c>
      <c r="C30561" t="s">
        <v>61660</v>
      </c>
      <c r="D30561" s="1">
        <v>42660.725358796299</v>
      </c>
      <c r="E30561">
        <v>16882</v>
      </c>
      <c r="F30561">
        <v>39966</v>
      </c>
    </row>
    <row r="30562" spans="1:8" x14ac:dyDescent="0.2">
      <c r="A30562">
        <v>7.8805003553986496E+17</v>
      </c>
      <c r="B30562" t="s">
        <v>61661</v>
      </c>
      <c r="C30562" t="s">
        <v>61662</v>
      </c>
      <c r="D30562" s="1">
        <v>42660.758611111109</v>
      </c>
      <c r="E30562">
        <v>12013</v>
      </c>
      <c r="F30562">
        <v>31361</v>
      </c>
      <c r="G30562" t="s">
        <v>89</v>
      </c>
    </row>
    <row r="30563" spans="1:8" x14ac:dyDescent="0.2">
      <c r="A30563">
        <v>7.8809509890296205E+17</v>
      </c>
      <c r="B30563" t="s">
        <v>61663</v>
      </c>
      <c r="C30563" t="s">
        <v>61664</v>
      </c>
      <c r="D30563" s="1">
        <v>42660.882962962962</v>
      </c>
      <c r="E30563">
        <v>9494</v>
      </c>
      <c r="F30563">
        <v>15081</v>
      </c>
    </row>
    <row r="30564" spans="1:8" x14ac:dyDescent="0.2">
      <c r="A30564">
        <v>7.8809806607522995E+17</v>
      </c>
      <c r="B30564" t="s">
        <v>61665</v>
      </c>
      <c r="C30564" t="s">
        <v>61666</v>
      </c>
      <c r="D30564" s="1">
        <v>42660.891145833331</v>
      </c>
      <c r="E30564">
        <v>12484</v>
      </c>
      <c r="F30564">
        <v>18129</v>
      </c>
    </row>
    <row r="30565" spans="1:8" x14ac:dyDescent="0.2">
      <c r="A30565">
        <v>7.8810010722070899E+17</v>
      </c>
      <c r="B30565" t="s">
        <v>61667</v>
      </c>
      <c r="C30565" t="s">
        <v>61668</v>
      </c>
      <c r="D30565" s="1">
        <v>42660.896782407406</v>
      </c>
      <c r="E30565">
        <v>11661</v>
      </c>
      <c r="F30565">
        <v>31117</v>
      </c>
    </row>
    <row r="30566" spans="1:8" x14ac:dyDescent="0.2">
      <c r="A30566">
        <v>7.8812323344282394E+17</v>
      </c>
      <c r="B30566" t="s">
        <v>61669</v>
      </c>
      <c r="C30566" t="s">
        <v>61670</v>
      </c>
      <c r="D30566" s="1">
        <v>42660.960601851853</v>
      </c>
      <c r="E30566">
        <v>24252</v>
      </c>
      <c r="F30566">
        <v>47114</v>
      </c>
      <c r="H30566" t="s">
        <v>390</v>
      </c>
    </row>
    <row r="30567" spans="1:8" x14ac:dyDescent="0.2">
      <c r="A30567">
        <v>7.8813203042923302E+17</v>
      </c>
      <c r="B30567" t="s">
        <v>61671</v>
      </c>
      <c r="C30567" t="s">
        <v>61672</v>
      </c>
      <c r="D30567" s="1">
        <v>42660.984872685185</v>
      </c>
      <c r="E30567">
        <v>4684</v>
      </c>
      <c r="F30567">
        <v>10963</v>
      </c>
      <c r="H30567" t="s">
        <v>390</v>
      </c>
    </row>
    <row r="30568" spans="1:8" x14ac:dyDescent="0.2">
      <c r="A30568">
        <v>7.8813361659327603E+17</v>
      </c>
      <c r="B30568" t="s">
        <v>61673</v>
      </c>
      <c r="C30568" t="s">
        <v>61674</v>
      </c>
      <c r="D30568" s="1">
        <v>42660.989247685182</v>
      </c>
      <c r="E30568">
        <v>6586</v>
      </c>
      <c r="F30568">
        <v>13390</v>
      </c>
    </row>
    <row r="30569" spans="1:8" x14ac:dyDescent="0.2">
      <c r="A30569">
        <v>7.8813806285333197E+17</v>
      </c>
      <c r="B30569" t="s">
        <v>61675</v>
      </c>
      <c r="C30569" t="s">
        <v>61676</v>
      </c>
      <c r="D30569" s="1">
        <v>42661.001516203702</v>
      </c>
      <c r="E30569">
        <v>12591</v>
      </c>
      <c r="F30569">
        <v>32712</v>
      </c>
      <c r="H30569" t="s">
        <v>390</v>
      </c>
    </row>
    <row r="30570" spans="1:8" x14ac:dyDescent="0.2">
      <c r="A30570">
        <v>7.8814430570154803E+17</v>
      </c>
      <c r="B30570" t="s">
        <v>61677</v>
      </c>
      <c r="C30570" t="s">
        <v>61678</v>
      </c>
      <c r="D30570" s="1">
        <v>42661.018750000003</v>
      </c>
      <c r="E30570">
        <v>6874</v>
      </c>
      <c r="F30570">
        <v>25306</v>
      </c>
      <c r="G30570" t="s">
        <v>89</v>
      </c>
    </row>
    <row r="30571" spans="1:8" x14ac:dyDescent="0.2">
      <c r="A30571">
        <v>7.8814913782061402E+17</v>
      </c>
      <c r="B30571" t="s">
        <v>61679</v>
      </c>
      <c r="C30571" t="s">
        <v>61680</v>
      </c>
      <c r="D30571" s="1">
        <v>42661.032083333332</v>
      </c>
      <c r="E30571">
        <v>10188</v>
      </c>
      <c r="F30571">
        <v>15972</v>
      </c>
    </row>
    <row r="30572" spans="1:8" x14ac:dyDescent="0.2">
      <c r="A30572">
        <v>7.8815047525834304E+17</v>
      </c>
      <c r="B30572" t="s">
        <v>61681</v>
      </c>
      <c r="C30572" t="s">
        <v>61682</v>
      </c>
      <c r="D30572" s="1">
        <v>42661.035775462966</v>
      </c>
      <c r="E30572">
        <v>39361</v>
      </c>
      <c r="F30572">
        <v>58098</v>
      </c>
    </row>
    <row r="30573" spans="1:8" x14ac:dyDescent="0.2">
      <c r="A30573">
        <v>7.88193441733808E+17</v>
      </c>
      <c r="B30573" t="s">
        <v>61683</v>
      </c>
      <c r="C30573" t="s">
        <v>61684</v>
      </c>
      <c r="D30573" s="1">
        <v>42661.154340277775</v>
      </c>
      <c r="E30573">
        <v>14077</v>
      </c>
      <c r="F30573">
        <v>21576</v>
      </c>
      <c r="H30573" t="s">
        <v>61685</v>
      </c>
    </row>
    <row r="30574" spans="1:8" x14ac:dyDescent="0.2">
      <c r="A30574">
        <v>7.8819377657767501E+17</v>
      </c>
      <c r="B30574" t="s">
        <v>61686</v>
      </c>
      <c r="C30574" t="s">
        <v>61687</v>
      </c>
      <c r="D30574" s="1">
        <v>42661.15525462963</v>
      </c>
      <c r="E30574">
        <v>9659</v>
      </c>
      <c r="F30574">
        <v>18140</v>
      </c>
    </row>
    <row r="30575" spans="1:8" x14ac:dyDescent="0.2">
      <c r="A30575">
        <v>7.8819990120945203E+17</v>
      </c>
      <c r="B30575" t="s">
        <v>61688</v>
      </c>
      <c r="C30575" t="s">
        <v>61689</v>
      </c>
      <c r="D30575" s="1">
        <v>42661.172164351854</v>
      </c>
      <c r="E30575">
        <v>14115</v>
      </c>
      <c r="F30575">
        <v>35590</v>
      </c>
    </row>
    <row r="30576" spans="1:8" x14ac:dyDescent="0.2">
      <c r="A30576">
        <v>7.8834207558232806E+17</v>
      </c>
      <c r="B30576" t="s">
        <v>61690</v>
      </c>
      <c r="C30576" t="s">
        <v>61691</v>
      </c>
      <c r="D30576" s="1">
        <v>42661.56449074074</v>
      </c>
      <c r="E30576">
        <v>11832</v>
      </c>
      <c r="F30576">
        <v>27314</v>
      </c>
      <c r="G30576" t="s">
        <v>89</v>
      </c>
    </row>
    <row r="30577" spans="1:8" x14ac:dyDescent="0.2">
      <c r="A30577">
        <v>7.8840258581627597E+17</v>
      </c>
      <c r="B30577" t="s">
        <v>61692</v>
      </c>
      <c r="C30577" t="s">
        <v>61693</v>
      </c>
      <c r="D30577" s="1">
        <v>42661.731458333335</v>
      </c>
      <c r="E30577">
        <v>11610</v>
      </c>
      <c r="F30577">
        <v>23222</v>
      </c>
      <c r="H30577" t="s">
        <v>390</v>
      </c>
    </row>
    <row r="30578" spans="1:8" x14ac:dyDescent="0.2">
      <c r="A30578">
        <v>7.8840278697093901E+17</v>
      </c>
      <c r="B30578" t="s">
        <v>61694</v>
      </c>
      <c r="C30578" t="s">
        <v>61695</v>
      </c>
      <c r="D30578" s="1">
        <v>42661.73201388889</v>
      </c>
      <c r="E30578">
        <v>13318</v>
      </c>
      <c r="F30578">
        <v>22084</v>
      </c>
      <c r="H30578" t="s">
        <v>390</v>
      </c>
    </row>
    <row r="30579" spans="1:8" x14ac:dyDescent="0.2">
      <c r="A30579">
        <v>7.8840344859300198E+17</v>
      </c>
      <c r="B30579" t="s">
        <v>61696</v>
      </c>
      <c r="C30579" t="s">
        <v>61697</v>
      </c>
      <c r="D30579" s="1">
        <v>42661.733842592592</v>
      </c>
      <c r="E30579">
        <v>17142</v>
      </c>
      <c r="F30579">
        <v>32046</v>
      </c>
      <c r="H30579" t="s">
        <v>390</v>
      </c>
    </row>
    <row r="30580" spans="1:8" x14ac:dyDescent="0.2">
      <c r="A30580">
        <v>7.8844094827542106E+17</v>
      </c>
      <c r="B30580" t="s">
        <v>61698</v>
      </c>
      <c r="C30580" t="s">
        <v>61699</v>
      </c>
      <c r="D30580" s="1">
        <v>42661.837326388886</v>
      </c>
      <c r="E30580">
        <v>9733</v>
      </c>
      <c r="F30580">
        <v>14544</v>
      </c>
    </row>
    <row r="30581" spans="1:8" x14ac:dyDescent="0.2">
      <c r="A30581">
        <v>7.8845038480934003E+17</v>
      </c>
      <c r="B30581" t="s">
        <v>61700</v>
      </c>
      <c r="C30581" t="s">
        <v>61701</v>
      </c>
      <c r="D30581" s="1">
        <v>42661.863368055558</v>
      </c>
      <c r="E30581">
        <v>7104</v>
      </c>
      <c r="F30581">
        <v>12842</v>
      </c>
      <c r="H30581" t="s">
        <v>390</v>
      </c>
    </row>
    <row r="30582" spans="1:8" x14ac:dyDescent="0.2">
      <c r="A30582">
        <v>7.8846803654187405E+17</v>
      </c>
      <c r="B30582" t="s">
        <v>61702</v>
      </c>
      <c r="C30582" t="s">
        <v>61703</v>
      </c>
      <c r="D30582" s="1">
        <v>42661.91207175926</v>
      </c>
      <c r="E30582">
        <v>11087</v>
      </c>
      <c r="F30582">
        <v>27909</v>
      </c>
      <c r="H30582" t="s">
        <v>390</v>
      </c>
    </row>
    <row r="30583" spans="1:8" x14ac:dyDescent="0.2">
      <c r="A30583">
        <v>7.8849551502129894E+17</v>
      </c>
      <c r="B30583" t="s">
        <v>61704</v>
      </c>
      <c r="C30583" t="s">
        <v>61705</v>
      </c>
      <c r="D30583" s="1">
        <v>42661.987893518519</v>
      </c>
      <c r="E30583">
        <v>14465</v>
      </c>
      <c r="F30583">
        <v>21857</v>
      </c>
    </row>
    <row r="30584" spans="1:8" x14ac:dyDescent="0.2">
      <c r="A30584">
        <v>7.8853800383667802E+17</v>
      </c>
      <c r="B30584" t="s">
        <v>61706</v>
      </c>
      <c r="C30584" t="s">
        <v>61707</v>
      </c>
      <c r="D30584" s="1">
        <v>42662.105150462965</v>
      </c>
      <c r="E30584">
        <v>8799</v>
      </c>
      <c r="F30584">
        <v>13831</v>
      </c>
      <c r="H30584" t="s">
        <v>390</v>
      </c>
    </row>
    <row r="30585" spans="1:8" x14ac:dyDescent="0.2">
      <c r="A30585">
        <v>7.8853874395093798E+17</v>
      </c>
      <c r="B30585" t="s">
        <v>61708</v>
      </c>
      <c r="C30585" t="s">
        <v>61709</v>
      </c>
      <c r="D30585" s="1">
        <v>42662.107187499998</v>
      </c>
      <c r="E30585">
        <v>22168</v>
      </c>
      <c r="F30585">
        <v>44518</v>
      </c>
      <c r="H30585" t="s">
        <v>390</v>
      </c>
    </row>
    <row r="30586" spans="1:8" x14ac:dyDescent="0.2">
      <c r="A30586">
        <v>7.88543616926912E+17</v>
      </c>
      <c r="B30586" t="s">
        <v>61710</v>
      </c>
      <c r="C30586" t="s">
        <v>61711</v>
      </c>
      <c r="D30586" s="1">
        <v>42662.120636574073</v>
      </c>
      <c r="E30586">
        <v>19932</v>
      </c>
      <c r="F30586">
        <v>35522</v>
      </c>
      <c r="H30586" t="s">
        <v>616</v>
      </c>
    </row>
    <row r="30587" spans="1:8" x14ac:dyDescent="0.2">
      <c r="A30587">
        <v>7.8854536466407002E+17</v>
      </c>
      <c r="B30587" t="s">
        <v>61712</v>
      </c>
      <c r="C30587" t="s">
        <v>61713</v>
      </c>
      <c r="D30587" s="1">
        <v>42662.125462962962</v>
      </c>
      <c r="E30587">
        <v>8218</v>
      </c>
      <c r="F30587">
        <v>13549</v>
      </c>
      <c r="H30587" t="s">
        <v>390</v>
      </c>
    </row>
    <row r="30588" spans="1:8" x14ac:dyDescent="0.2">
      <c r="A30588">
        <v>7.8855236032689306E+17</v>
      </c>
      <c r="B30588" t="s">
        <v>61714</v>
      </c>
      <c r="C30588" t="s">
        <v>61715</v>
      </c>
      <c r="D30588" s="1">
        <v>42662.144756944443</v>
      </c>
      <c r="E30588">
        <v>9550</v>
      </c>
      <c r="F30588">
        <v>14930</v>
      </c>
      <c r="H30588" t="s">
        <v>61716</v>
      </c>
    </row>
    <row r="30589" spans="1:8" x14ac:dyDescent="0.2">
      <c r="A30589">
        <v>7.8876519658403802E+17</v>
      </c>
      <c r="B30589" t="s">
        <v>61717</v>
      </c>
      <c r="C30589" t="s">
        <v>61718</v>
      </c>
      <c r="D30589" s="1">
        <v>42662.732083333336</v>
      </c>
      <c r="E30589">
        <v>8066</v>
      </c>
      <c r="F30589">
        <v>15404</v>
      </c>
      <c r="H30589" t="s">
        <v>390</v>
      </c>
    </row>
    <row r="30590" spans="1:8" x14ac:dyDescent="0.2">
      <c r="A30590">
        <v>7.8878622067117594E+17</v>
      </c>
      <c r="B30590" t="s">
        <v>61719</v>
      </c>
      <c r="C30590" t="s">
        <v>61720</v>
      </c>
      <c r="D30590" s="1">
        <v>42662.790092592593</v>
      </c>
      <c r="E30590">
        <v>8317</v>
      </c>
      <c r="F30590">
        <v>12745</v>
      </c>
    </row>
    <row r="30591" spans="1:8" x14ac:dyDescent="0.2">
      <c r="A30591">
        <v>7.8878688501545702E+17</v>
      </c>
      <c r="B30591" t="s">
        <v>61721</v>
      </c>
      <c r="C30591" t="s">
        <v>61722</v>
      </c>
      <c r="D30591" s="1">
        <v>42662.791921296295</v>
      </c>
      <c r="E30591">
        <v>6975</v>
      </c>
      <c r="F30591">
        <v>11874</v>
      </c>
      <c r="H30591" t="s">
        <v>390</v>
      </c>
    </row>
    <row r="30592" spans="1:8" x14ac:dyDescent="0.2">
      <c r="A30592">
        <v>7.8880322249634598E+17</v>
      </c>
      <c r="B30592" t="s">
        <v>61723</v>
      </c>
      <c r="C30592" t="s">
        <v>61724</v>
      </c>
      <c r="D30592" s="1">
        <v>42662.837013888886</v>
      </c>
      <c r="E30592">
        <v>6000</v>
      </c>
      <c r="F30592">
        <v>10867</v>
      </c>
      <c r="H30592" t="s">
        <v>390</v>
      </c>
    </row>
    <row r="30593" spans="1:8" x14ac:dyDescent="0.2">
      <c r="A30593">
        <v>7.8880349550783206E+17</v>
      </c>
      <c r="B30593" t="s">
        <v>61725</v>
      </c>
      <c r="C30593" t="s">
        <v>61726</v>
      </c>
      <c r="D30593" s="1">
        <v>42662.837766203702</v>
      </c>
      <c r="E30593">
        <v>6718</v>
      </c>
      <c r="F30593">
        <v>12029</v>
      </c>
      <c r="H30593" t="s">
        <v>390</v>
      </c>
    </row>
    <row r="30594" spans="1:8" x14ac:dyDescent="0.2">
      <c r="A30594">
        <v>7.8880457910622605E+17</v>
      </c>
      <c r="B30594" t="s">
        <v>61727</v>
      </c>
      <c r="C30594" t="s">
        <v>61728</v>
      </c>
      <c r="D30594" s="1">
        <v>42662.840752314813</v>
      </c>
      <c r="E30594">
        <v>10178</v>
      </c>
      <c r="F30594">
        <v>15480</v>
      </c>
      <c r="H30594" t="s">
        <v>61729</v>
      </c>
    </row>
    <row r="30595" spans="1:8" x14ac:dyDescent="0.2">
      <c r="A30595">
        <v>7.8881937091915699E+17</v>
      </c>
      <c r="B30595" t="s">
        <v>61730</v>
      </c>
      <c r="C30595" t="s">
        <v>61731</v>
      </c>
      <c r="D30595" s="1">
        <v>42662.881574074076</v>
      </c>
      <c r="E30595">
        <v>5486</v>
      </c>
      <c r="F30595">
        <v>9783</v>
      </c>
      <c r="H30595" t="s">
        <v>390</v>
      </c>
    </row>
    <row r="30596" spans="1:8" x14ac:dyDescent="0.2">
      <c r="A30596">
        <v>7.8882483501925504E+17</v>
      </c>
      <c r="B30596" t="s">
        <v>61732</v>
      </c>
      <c r="C30596" t="s">
        <v>61733</v>
      </c>
      <c r="D30596" s="1">
        <v>42662.896643518521</v>
      </c>
      <c r="E30596">
        <v>3959</v>
      </c>
      <c r="F30596">
        <v>9875</v>
      </c>
      <c r="H30596" t="s">
        <v>390</v>
      </c>
    </row>
    <row r="30597" spans="1:8" x14ac:dyDescent="0.2">
      <c r="A30597">
        <v>7.8883134703691699E+17</v>
      </c>
      <c r="B30597" t="s">
        <v>61734</v>
      </c>
      <c r="C30597" t="s">
        <v>61735</v>
      </c>
      <c r="D30597" s="1">
        <v>42662.914618055554</v>
      </c>
      <c r="E30597">
        <v>6675</v>
      </c>
      <c r="F30597">
        <v>11987</v>
      </c>
    </row>
    <row r="30598" spans="1:8" x14ac:dyDescent="0.2">
      <c r="A30598">
        <v>7.8885283381042701E+17</v>
      </c>
      <c r="B30598" t="s">
        <v>61736</v>
      </c>
      <c r="C30598" t="s">
        <v>61737</v>
      </c>
      <c r="D30598" s="1">
        <v>42662.973912037036</v>
      </c>
      <c r="E30598">
        <v>8924</v>
      </c>
      <c r="F30598">
        <v>17287</v>
      </c>
      <c r="H30598" t="s">
        <v>390</v>
      </c>
    </row>
    <row r="30599" spans="1:8" x14ac:dyDescent="0.2">
      <c r="A30599">
        <v>7.8885383819107494E+17</v>
      </c>
      <c r="B30599" t="s">
        <v>61738</v>
      </c>
      <c r="C30599" t="s">
        <v>61739</v>
      </c>
      <c r="D30599" s="1">
        <v>42662.976678240739</v>
      </c>
      <c r="E30599">
        <v>7487</v>
      </c>
      <c r="F30599">
        <v>17504</v>
      </c>
      <c r="H30599" t="s">
        <v>390</v>
      </c>
    </row>
    <row r="30600" spans="1:8" x14ac:dyDescent="0.2">
      <c r="A30600">
        <v>7.8885442210523494E+17</v>
      </c>
      <c r="B30600" t="s">
        <v>61740</v>
      </c>
      <c r="C30600" t="s">
        <v>61741</v>
      </c>
      <c r="D30600" s="1">
        <v>42662.978298611109</v>
      </c>
      <c r="E30600">
        <v>12385</v>
      </c>
      <c r="F30600">
        <v>29208</v>
      </c>
      <c r="H30600" t="s">
        <v>390</v>
      </c>
    </row>
    <row r="30601" spans="1:8" x14ac:dyDescent="0.2">
      <c r="A30601">
        <v>7.8886591382291597E+17</v>
      </c>
      <c r="B30601" t="s">
        <v>61742</v>
      </c>
      <c r="C30601" t="s">
        <v>61743</v>
      </c>
      <c r="D30601" s="1">
        <v>42663.01</v>
      </c>
      <c r="E30601">
        <v>4050</v>
      </c>
      <c r="F30601">
        <v>9519</v>
      </c>
    </row>
    <row r="30602" spans="1:8" x14ac:dyDescent="0.2">
      <c r="A30602">
        <v>7.8886634473311398E+17</v>
      </c>
      <c r="B30602" t="s">
        <v>61744</v>
      </c>
      <c r="C30602" t="s">
        <v>61745</v>
      </c>
      <c r="D30602" s="1">
        <v>42663.011192129627</v>
      </c>
      <c r="E30602">
        <v>6505</v>
      </c>
      <c r="F30602">
        <v>10491</v>
      </c>
      <c r="H30602" t="s">
        <v>390</v>
      </c>
    </row>
    <row r="30603" spans="1:8" x14ac:dyDescent="0.2">
      <c r="A30603">
        <v>7.8887673333206195E+17</v>
      </c>
      <c r="B30603" t="s">
        <v>61746</v>
      </c>
      <c r="C30603" t="s">
        <v>61747</v>
      </c>
      <c r="D30603" s="1">
        <v>42663.039861111109</v>
      </c>
      <c r="E30603">
        <v>15902</v>
      </c>
      <c r="F30603">
        <v>21894</v>
      </c>
    </row>
    <row r="30604" spans="1:8" x14ac:dyDescent="0.2">
      <c r="A30604">
        <v>7.8890470252822899E+17</v>
      </c>
      <c r="B30604" t="s">
        <v>61748</v>
      </c>
      <c r="C30604" t="s">
        <v>61749</v>
      </c>
      <c r="D30604" s="1">
        <v>42663.117037037038</v>
      </c>
      <c r="E30604">
        <v>6346</v>
      </c>
      <c r="F30604">
        <v>21747</v>
      </c>
      <c r="H30604" t="s">
        <v>616</v>
      </c>
    </row>
    <row r="30605" spans="1:8" x14ac:dyDescent="0.2">
      <c r="A30605">
        <v>7.88906847906304E+17</v>
      </c>
      <c r="B30605" t="s">
        <v>61750</v>
      </c>
      <c r="C30605" t="s">
        <v>61751</v>
      </c>
      <c r="D30605" s="1">
        <v>42663.12296296296</v>
      </c>
      <c r="E30605">
        <v>4231</v>
      </c>
      <c r="F30605">
        <v>7053</v>
      </c>
      <c r="H30605" t="s">
        <v>616</v>
      </c>
    </row>
    <row r="30606" spans="1:8" x14ac:dyDescent="0.2">
      <c r="A30606">
        <v>7.8890731943415795E+17</v>
      </c>
      <c r="B30606" t="s">
        <v>61752</v>
      </c>
      <c r="C30606" t="s">
        <v>61753</v>
      </c>
      <c r="D30606" s="1">
        <v>42663.124259259261</v>
      </c>
      <c r="E30606">
        <v>4102</v>
      </c>
      <c r="F30606">
        <v>9315</v>
      </c>
      <c r="H30606" t="s">
        <v>13093</v>
      </c>
    </row>
    <row r="30607" spans="1:8" x14ac:dyDescent="0.2">
      <c r="A30607">
        <v>7.8890883130465395E+17</v>
      </c>
      <c r="B30607" t="s">
        <v>61754</v>
      </c>
      <c r="C30607" t="s">
        <v>61755</v>
      </c>
      <c r="D30607" s="1">
        <v>42663.128437500003</v>
      </c>
      <c r="E30607">
        <v>5973</v>
      </c>
      <c r="F30607">
        <v>15416</v>
      </c>
      <c r="H30607" t="s">
        <v>616</v>
      </c>
    </row>
    <row r="30608" spans="1:8" x14ac:dyDescent="0.2">
      <c r="A30608">
        <v>7.8890951677556698E+17</v>
      </c>
      <c r="B30608" t="s">
        <v>61756</v>
      </c>
      <c r="C30608" t="s">
        <v>61757</v>
      </c>
      <c r="D30608" s="1">
        <v>42663.130324074074</v>
      </c>
      <c r="E30608">
        <v>6187</v>
      </c>
      <c r="F30608">
        <v>10421</v>
      </c>
      <c r="H30608" t="s">
        <v>616</v>
      </c>
    </row>
    <row r="30609" spans="1:8" x14ac:dyDescent="0.2">
      <c r="A30609">
        <v>7.8891020175574195E+17</v>
      </c>
      <c r="B30609" t="s">
        <v>61758</v>
      </c>
      <c r="C30609" t="s">
        <v>61759</v>
      </c>
      <c r="D30609" s="1">
        <v>42663.132210648146</v>
      </c>
      <c r="E30609">
        <v>5159</v>
      </c>
      <c r="F30609">
        <v>11551</v>
      </c>
      <c r="H30609" t="s">
        <v>616</v>
      </c>
    </row>
    <row r="30610" spans="1:8" x14ac:dyDescent="0.2">
      <c r="A30610">
        <v>7.8891089602635699E+17</v>
      </c>
      <c r="B30610" t="s">
        <v>61760</v>
      </c>
      <c r="C30610" t="s">
        <v>61761</v>
      </c>
      <c r="D30610" s="1">
        <v>42663.134131944447</v>
      </c>
      <c r="E30610">
        <v>4192</v>
      </c>
      <c r="F30610">
        <v>9219</v>
      </c>
      <c r="G30610" t="s">
        <v>89</v>
      </c>
      <c r="H30610" t="s">
        <v>616</v>
      </c>
    </row>
    <row r="30611" spans="1:8" x14ac:dyDescent="0.2">
      <c r="A30611">
        <v>7.8891116160544294E+17</v>
      </c>
      <c r="B30611" t="s">
        <v>61762</v>
      </c>
      <c r="C30611" t="s">
        <v>61763</v>
      </c>
      <c r="D30611" s="1">
        <v>42663.13486111111</v>
      </c>
      <c r="E30611">
        <v>4142</v>
      </c>
      <c r="F30611">
        <v>8404</v>
      </c>
      <c r="H30611" t="s">
        <v>13093</v>
      </c>
    </row>
    <row r="30612" spans="1:8" x14ac:dyDescent="0.2">
      <c r="A30612">
        <v>7.8891215623422694E+17</v>
      </c>
      <c r="B30612" t="s">
        <v>61764</v>
      </c>
      <c r="C30612" t="s">
        <v>61765</v>
      </c>
      <c r="D30612" s="1">
        <v>42663.137604166666</v>
      </c>
      <c r="E30612">
        <v>4267</v>
      </c>
      <c r="F30612">
        <v>8951</v>
      </c>
      <c r="H30612" t="s">
        <v>13093</v>
      </c>
    </row>
    <row r="30613" spans="1:8" x14ac:dyDescent="0.2">
      <c r="A30613">
        <v>7.88913202474E+17</v>
      </c>
      <c r="B30613" t="s">
        <v>61766</v>
      </c>
      <c r="C30613" t="s">
        <v>61767</v>
      </c>
      <c r="D30613" s="1">
        <v>42663.140497685185</v>
      </c>
      <c r="E30613">
        <v>6600</v>
      </c>
      <c r="F30613">
        <v>14367</v>
      </c>
      <c r="H30613" t="s">
        <v>616</v>
      </c>
    </row>
    <row r="30614" spans="1:8" x14ac:dyDescent="0.2">
      <c r="A30614">
        <v>7.8891335665665203E+17</v>
      </c>
      <c r="B30614" t="s">
        <v>61768</v>
      </c>
      <c r="C30614" t="s">
        <v>61769</v>
      </c>
      <c r="D30614" s="1">
        <v>42663.140925925924</v>
      </c>
      <c r="E30614">
        <v>5902</v>
      </c>
      <c r="F30614">
        <v>10928</v>
      </c>
      <c r="H30614" t="s">
        <v>616</v>
      </c>
    </row>
    <row r="30615" spans="1:8" x14ac:dyDescent="0.2">
      <c r="A30615">
        <v>7.8891356476547802E+17</v>
      </c>
      <c r="B30615" t="s">
        <v>61770</v>
      </c>
      <c r="C30615" t="s">
        <v>61771</v>
      </c>
      <c r="D30615" s="1">
        <v>42663.141493055555</v>
      </c>
      <c r="E30615">
        <v>5578</v>
      </c>
      <c r="F30615">
        <v>13949</v>
      </c>
      <c r="H30615" t="s">
        <v>616</v>
      </c>
    </row>
    <row r="30616" spans="1:8" x14ac:dyDescent="0.2">
      <c r="A30616">
        <v>7.8891370931369894E+17</v>
      </c>
      <c r="B30616" t="s">
        <v>61772</v>
      </c>
      <c r="C30616" t="s">
        <v>61773</v>
      </c>
      <c r="D30616" s="1">
        <v>42663.141898148147</v>
      </c>
      <c r="E30616">
        <v>5150</v>
      </c>
      <c r="F30616">
        <v>11375</v>
      </c>
    </row>
    <row r="30617" spans="1:8" x14ac:dyDescent="0.2">
      <c r="A30617">
        <v>7.8891466513692198E+17</v>
      </c>
      <c r="B30617" t="s">
        <v>61774</v>
      </c>
      <c r="C30617" t="s">
        <v>61775</v>
      </c>
      <c r="D30617" s="1">
        <v>42663.144537037035</v>
      </c>
      <c r="E30617">
        <v>4947</v>
      </c>
      <c r="F30617">
        <v>12965</v>
      </c>
      <c r="H30617" t="s">
        <v>390</v>
      </c>
    </row>
    <row r="30618" spans="1:8" x14ac:dyDescent="0.2">
      <c r="A30618">
        <v>7.8891480558320794E+17</v>
      </c>
      <c r="B30618" t="s">
        <v>61776</v>
      </c>
      <c r="C30618" t="s">
        <v>61777</v>
      </c>
      <c r="D30618" s="1">
        <v>42663.144918981481</v>
      </c>
      <c r="E30618">
        <v>4104</v>
      </c>
      <c r="F30618">
        <v>8071</v>
      </c>
      <c r="H30618" t="s">
        <v>616</v>
      </c>
    </row>
    <row r="30619" spans="1:8" x14ac:dyDescent="0.2">
      <c r="A30619">
        <v>7.8891497577966298E+17</v>
      </c>
      <c r="B30619" t="s">
        <v>61778</v>
      </c>
      <c r="C30619" t="s">
        <v>61779</v>
      </c>
      <c r="D30619" s="1">
        <v>42663.14539351852</v>
      </c>
      <c r="E30619">
        <v>9443</v>
      </c>
      <c r="F30619">
        <v>17779</v>
      </c>
      <c r="H30619" t="s">
        <v>616</v>
      </c>
    </row>
    <row r="30620" spans="1:8" x14ac:dyDescent="0.2">
      <c r="A30620">
        <v>7.8891583109467699E+17</v>
      </c>
      <c r="B30620" t="s">
        <v>61780</v>
      </c>
      <c r="C30620" t="s">
        <v>61781</v>
      </c>
      <c r="D30620" s="1">
        <v>42663.14775462963</v>
      </c>
      <c r="E30620">
        <v>5354</v>
      </c>
      <c r="F30620">
        <v>10209</v>
      </c>
      <c r="G30620" t="s">
        <v>89</v>
      </c>
      <c r="H30620" t="s">
        <v>616</v>
      </c>
    </row>
    <row r="30621" spans="1:8" x14ac:dyDescent="0.2">
      <c r="A30621">
        <v>7.88916346432E+17</v>
      </c>
      <c r="B30621" t="s">
        <v>61782</v>
      </c>
      <c r="C30621" t="s">
        <v>61783</v>
      </c>
      <c r="D30621" s="1">
        <v>42663.149178240739</v>
      </c>
      <c r="E30621">
        <v>7398</v>
      </c>
      <c r="F30621">
        <v>13457</v>
      </c>
      <c r="H30621" t="s">
        <v>616</v>
      </c>
    </row>
    <row r="30622" spans="1:8" x14ac:dyDescent="0.2">
      <c r="A30622">
        <v>7.8891705233755699E+17</v>
      </c>
      <c r="B30622" t="s">
        <v>61784</v>
      </c>
      <c r="C30622" t="s">
        <v>61785</v>
      </c>
      <c r="D30622" s="1">
        <v>42663.151122685187</v>
      </c>
      <c r="E30622">
        <v>5819</v>
      </c>
      <c r="F30622">
        <v>10736</v>
      </c>
      <c r="G30622" t="s">
        <v>89</v>
      </c>
      <c r="H30622" t="s">
        <v>616</v>
      </c>
    </row>
    <row r="30623" spans="1:8" x14ac:dyDescent="0.2">
      <c r="A30623">
        <v>7.8891734782627802E+17</v>
      </c>
      <c r="B30623" t="s">
        <v>61786</v>
      </c>
      <c r="C30623" t="s">
        <v>61787</v>
      </c>
      <c r="D30623" s="1">
        <v>42663.151932870373</v>
      </c>
      <c r="E30623">
        <v>3740</v>
      </c>
      <c r="F30623">
        <v>8624</v>
      </c>
      <c r="H30623" t="s">
        <v>616</v>
      </c>
    </row>
    <row r="30624" spans="1:8" x14ac:dyDescent="0.2">
      <c r="A30624">
        <v>7.8891752432262694E+17</v>
      </c>
      <c r="B30624" t="s">
        <v>61788</v>
      </c>
      <c r="C30624" t="s">
        <v>61789</v>
      </c>
      <c r="D30624" s="1">
        <v>42663.152418981481</v>
      </c>
      <c r="E30624">
        <v>4613</v>
      </c>
      <c r="F30624">
        <v>8332</v>
      </c>
      <c r="G30624" t="s">
        <v>89</v>
      </c>
      <c r="H30624" t="s">
        <v>13093</v>
      </c>
    </row>
    <row r="30625" spans="1:8" x14ac:dyDescent="0.2">
      <c r="A30625">
        <v>7.8891757031731994E+17</v>
      </c>
      <c r="B30625" t="s">
        <v>61790</v>
      </c>
      <c r="C30625" t="s">
        <v>61791</v>
      </c>
      <c r="D30625" s="1">
        <v>42663.152546296296</v>
      </c>
      <c r="E30625">
        <v>6018</v>
      </c>
      <c r="F30625">
        <v>10743</v>
      </c>
      <c r="G30625" t="s">
        <v>89</v>
      </c>
      <c r="H30625" t="s">
        <v>616</v>
      </c>
    </row>
    <row r="30626" spans="1:8" x14ac:dyDescent="0.2">
      <c r="A30626">
        <v>7.8891838008231898E+17</v>
      </c>
      <c r="B30626" t="s">
        <v>61792</v>
      </c>
      <c r="C30626" t="s">
        <v>61793</v>
      </c>
      <c r="D30626" s="1">
        <v>42663.154780092591</v>
      </c>
      <c r="E30626">
        <v>3165</v>
      </c>
      <c r="F30626">
        <v>7140</v>
      </c>
      <c r="G30626" t="s">
        <v>89</v>
      </c>
    </row>
    <row r="30627" spans="1:8" x14ac:dyDescent="0.2">
      <c r="A30627">
        <v>7.8891879062494797E+17</v>
      </c>
      <c r="B30627" t="s">
        <v>61794</v>
      </c>
      <c r="C30627" t="s">
        <v>61795</v>
      </c>
      <c r="D30627" s="1">
        <v>42663.155914351853</v>
      </c>
      <c r="E30627">
        <v>3427</v>
      </c>
      <c r="F30627">
        <v>7927</v>
      </c>
      <c r="H30627" t="s">
        <v>390</v>
      </c>
    </row>
    <row r="30628" spans="1:8" x14ac:dyDescent="0.2">
      <c r="A30628">
        <v>7.8891881004034406E+17</v>
      </c>
      <c r="B30628" t="s">
        <v>61796</v>
      </c>
      <c r="C30628" t="s">
        <v>61797</v>
      </c>
      <c r="D30628" s="1">
        <v>42663.155972222223</v>
      </c>
      <c r="E30628">
        <v>5344</v>
      </c>
      <c r="F30628">
        <v>9368</v>
      </c>
      <c r="H30628" t="s">
        <v>23328</v>
      </c>
    </row>
    <row r="30629" spans="1:8" x14ac:dyDescent="0.2">
      <c r="A30629">
        <v>7.8891909927538995E+17</v>
      </c>
      <c r="B30629" t="s">
        <v>61798</v>
      </c>
      <c r="C30629" t="s">
        <v>61799</v>
      </c>
      <c r="D30629" s="1">
        <v>42663.156770833331</v>
      </c>
      <c r="E30629">
        <v>5203</v>
      </c>
      <c r="F30629">
        <v>14184</v>
      </c>
      <c r="H30629" t="s">
        <v>390</v>
      </c>
    </row>
    <row r="30630" spans="1:8" x14ac:dyDescent="0.2">
      <c r="A30630">
        <v>7.8891938885009395E+17</v>
      </c>
      <c r="B30630" t="s">
        <v>61800</v>
      </c>
      <c r="C30630" t="s">
        <v>61801</v>
      </c>
      <c r="D30630" s="1">
        <v>42663.157569444447</v>
      </c>
      <c r="E30630">
        <v>5377</v>
      </c>
      <c r="F30630">
        <v>10875</v>
      </c>
      <c r="H30630" t="s">
        <v>616</v>
      </c>
    </row>
    <row r="30631" spans="1:8" x14ac:dyDescent="0.2">
      <c r="A30631">
        <v>7.8891991800775795E+17</v>
      </c>
      <c r="B30631" t="s">
        <v>61802</v>
      </c>
      <c r="C30631" t="s">
        <v>61803</v>
      </c>
      <c r="D30631" s="1">
        <v>42663.15902777778</v>
      </c>
      <c r="E30631">
        <v>3920</v>
      </c>
      <c r="F30631">
        <v>7998</v>
      </c>
      <c r="H30631" t="s">
        <v>13093</v>
      </c>
    </row>
    <row r="30632" spans="1:8" x14ac:dyDescent="0.2">
      <c r="A30632">
        <v>7.8892025293128E+17</v>
      </c>
      <c r="B30632" t="s">
        <v>61804</v>
      </c>
      <c r="C30632" t="s">
        <v>61805</v>
      </c>
      <c r="D30632" s="1">
        <v>42663.159953703704</v>
      </c>
      <c r="E30632">
        <v>4305</v>
      </c>
      <c r="F30632">
        <v>10524</v>
      </c>
      <c r="G30632" t="s">
        <v>89</v>
      </c>
      <c r="H30632" t="s">
        <v>390</v>
      </c>
    </row>
    <row r="30633" spans="1:8" x14ac:dyDescent="0.2">
      <c r="A30633">
        <v>7.8892048223803802E+17</v>
      </c>
      <c r="B30633" t="s">
        <v>61806</v>
      </c>
      <c r="C30633" t="s">
        <v>61807</v>
      </c>
      <c r="D30633" s="1">
        <v>42663.160590277781</v>
      </c>
      <c r="E30633">
        <v>6841</v>
      </c>
      <c r="F30633">
        <v>13018</v>
      </c>
      <c r="H30633" t="s">
        <v>390</v>
      </c>
    </row>
    <row r="30634" spans="1:8" x14ac:dyDescent="0.2">
      <c r="A30634">
        <v>7.8892062853543501E+17</v>
      </c>
      <c r="B30634" t="s">
        <v>61808</v>
      </c>
      <c r="C30634" t="s">
        <v>61809</v>
      </c>
      <c r="D30634" s="1">
        <v>42663.160983796297</v>
      </c>
      <c r="E30634">
        <v>5572</v>
      </c>
      <c r="F30634">
        <v>14844</v>
      </c>
    </row>
    <row r="30635" spans="1:8" x14ac:dyDescent="0.2">
      <c r="A30635">
        <v>7.8892160413056205E+17</v>
      </c>
      <c r="B30635" t="s">
        <v>61810</v>
      </c>
      <c r="C30635" t="s">
        <v>61811</v>
      </c>
      <c r="D30635" s="1">
        <v>42663.163680555554</v>
      </c>
      <c r="E30635">
        <v>9244</v>
      </c>
      <c r="F30635">
        <v>14125</v>
      </c>
      <c r="G30635" t="s">
        <v>89</v>
      </c>
      <c r="H30635" t="s">
        <v>616</v>
      </c>
    </row>
    <row r="30636" spans="1:8" x14ac:dyDescent="0.2">
      <c r="A30636">
        <v>7.8892168362940006E+17</v>
      </c>
      <c r="B30636" t="s">
        <v>61812</v>
      </c>
      <c r="C30636" t="s">
        <v>61813</v>
      </c>
      <c r="D30636" s="1">
        <v>42663.163900462961</v>
      </c>
      <c r="E30636">
        <v>11391</v>
      </c>
      <c r="F30636">
        <v>20842</v>
      </c>
      <c r="H30636" t="s">
        <v>13093</v>
      </c>
    </row>
    <row r="30637" spans="1:8" x14ac:dyDescent="0.2">
      <c r="A30637">
        <v>7.8892190783583002E+17</v>
      </c>
      <c r="B30637" t="s">
        <v>61814</v>
      </c>
      <c r="C30637" t="s">
        <v>61815</v>
      </c>
      <c r="D30637" s="1">
        <v>42663.164513888885</v>
      </c>
      <c r="E30637">
        <v>8027</v>
      </c>
      <c r="F30637">
        <v>12860</v>
      </c>
    </row>
    <row r="30638" spans="1:8" x14ac:dyDescent="0.2">
      <c r="A30638">
        <v>7.8892193252359296E+17</v>
      </c>
      <c r="B30638" t="s">
        <v>61816</v>
      </c>
      <c r="C30638" t="s">
        <v>61817</v>
      </c>
      <c r="D30638" s="1">
        <v>42663.164583333331</v>
      </c>
      <c r="E30638">
        <v>6181</v>
      </c>
      <c r="F30638">
        <v>13627</v>
      </c>
      <c r="H30638" t="s">
        <v>616</v>
      </c>
    </row>
    <row r="30639" spans="1:8" x14ac:dyDescent="0.2">
      <c r="A30639">
        <v>7.8892232672936704E+17</v>
      </c>
      <c r="B30639" t="s">
        <v>61818</v>
      </c>
      <c r="C30639" t="s">
        <v>61819</v>
      </c>
      <c r="D30639" s="1">
        <v>42663.165671296294</v>
      </c>
      <c r="E30639">
        <v>5551</v>
      </c>
      <c r="F30639">
        <v>11897</v>
      </c>
      <c r="H30639" t="s">
        <v>616</v>
      </c>
    </row>
    <row r="30640" spans="1:8" x14ac:dyDescent="0.2">
      <c r="A30640">
        <v>7.8892246273386906E+17</v>
      </c>
      <c r="B30640" t="s">
        <v>61820</v>
      </c>
      <c r="C30640" t="s">
        <v>61821</v>
      </c>
      <c r="D30640" s="1">
        <v>42663.16605324074</v>
      </c>
      <c r="E30640">
        <v>7244</v>
      </c>
      <c r="F30640">
        <v>13607</v>
      </c>
      <c r="G30640" t="s">
        <v>89</v>
      </c>
      <c r="H30640" t="s">
        <v>390</v>
      </c>
    </row>
    <row r="30641" spans="1:8" x14ac:dyDescent="0.2">
      <c r="A30641">
        <v>7.8892325347341901E+17</v>
      </c>
      <c r="B30641" t="s">
        <v>61822</v>
      </c>
      <c r="C30641" t="s">
        <v>61823</v>
      </c>
      <c r="D30641" s="1">
        <v>42663.168229166666</v>
      </c>
      <c r="E30641">
        <v>6102</v>
      </c>
      <c r="F30641">
        <v>13373</v>
      </c>
      <c r="H30641" t="s">
        <v>616</v>
      </c>
    </row>
    <row r="30642" spans="1:8" x14ac:dyDescent="0.2">
      <c r="A30642">
        <v>7.88923410353008E+17</v>
      </c>
      <c r="B30642" t="s">
        <v>61824</v>
      </c>
      <c r="C30642" t="s">
        <v>61825</v>
      </c>
      <c r="D30642" s="1">
        <v>42663.168668981481</v>
      </c>
      <c r="E30642">
        <v>5630</v>
      </c>
      <c r="F30642">
        <v>10858</v>
      </c>
      <c r="G30642" t="s">
        <v>89</v>
      </c>
      <c r="H30642" t="s">
        <v>13093</v>
      </c>
    </row>
    <row r="30643" spans="1:8" x14ac:dyDescent="0.2">
      <c r="A30643">
        <v>7.8892473154195802E+17</v>
      </c>
      <c r="B30643" t="s">
        <v>61826</v>
      </c>
      <c r="C30643" t="s">
        <v>61827</v>
      </c>
      <c r="D30643" s="1">
        <v>42663.172314814816</v>
      </c>
      <c r="E30643">
        <v>4968</v>
      </c>
      <c r="F30643">
        <v>9623</v>
      </c>
      <c r="H30643" t="s">
        <v>616</v>
      </c>
    </row>
    <row r="30644" spans="1:8" x14ac:dyDescent="0.2">
      <c r="A30644">
        <v>7.8892559305199206E+17</v>
      </c>
      <c r="B30644" t="s">
        <v>61828</v>
      </c>
      <c r="C30644" t="s">
        <v>61829</v>
      </c>
      <c r="D30644" s="1">
        <v>42663.174687500003</v>
      </c>
      <c r="E30644">
        <v>6493</v>
      </c>
      <c r="F30644">
        <v>13816</v>
      </c>
      <c r="G30644" t="s">
        <v>89</v>
      </c>
      <c r="H30644" t="s">
        <v>390</v>
      </c>
    </row>
    <row r="30645" spans="1:8" x14ac:dyDescent="0.2">
      <c r="A30645">
        <v>7.8892632897618701E+17</v>
      </c>
      <c r="B30645" t="s">
        <v>61830</v>
      </c>
      <c r="C30645" t="s">
        <v>61831</v>
      </c>
      <c r="D30645" s="1">
        <v>42663.176724537036</v>
      </c>
      <c r="E30645">
        <v>6536</v>
      </c>
      <c r="F30645">
        <v>14154</v>
      </c>
      <c r="H30645" t="s">
        <v>616</v>
      </c>
    </row>
    <row r="30646" spans="1:8" x14ac:dyDescent="0.2">
      <c r="A30646">
        <v>7.8892681816213901E+17</v>
      </c>
      <c r="B30646" t="s">
        <v>61832</v>
      </c>
      <c r="C30646" t="s">
        <v>61833</v>
      </c>
      <c r="D30646" s="1">
        <v>42663.178067129629</v>
      </c>
      <c r="E30646">
        <v>10010</v>
      </c>
      <c r="F30646">
        <v>18284</v>
      </c>
      <c r="H30646" t="s">
        <v>616</v>
      </c>
    </row>
    <row r="30647" spans="1:8" x14ac:dyDescent="0.2">
      <c r="A30647">
        <v>7.8892755828896896E+17</v>
      </c>
      <c r="B30647" t="s">
        <v>61834</v>
      </c>
      <c r="C30647" t="s">
        <v>61835</v>
      </c>
      <c r="D30647" s="1">
        <v>42663.180115740739</v>
      </c>
      <c r="E30647">
        <v>5389</v>
      </c>
      <c r="F30647">
        <v>12793</v>
      </c>
      <c r="H30647" t="s">
        <v>616</v>
      </c>
    </row>
    <row r="30648" spans="1:8" x14ac:dyDescent="0.2">
      <c r="A30648">
        <v>7.8892805000820698E+17</v>
      </c>
      <c r="B30648" t="s">
        <v>61836</v>
      </c>
      <c r="C30648" t="s">
        <v>61837</v>
      </c>
      <c r="D30648" s="1">
        <v>42663.181469907409</v>
      </c>
      <c r="E30648">
        <v>3620</v>
      </c>
      <c r="F30648">
        <v>7902</v>
      </c>
      <c r="H30648" t="s">
        <v>616</v>
      </c>
    </row>
    <row r="30649" spans="1:8" x14ac:dyDescent="0.2">
      <c r="A30649">
        <v>7.8892810695007002E+17</v>
      </c>
      <c r="B30649" t="s">
        <v>61838</v>
      </c>
      <c r="C30649" t="s">
        <v>61839</v>
      </c>
      <c r="D30649" s="1">
        <v>42663.181620370371</v>
      </c>
      <c r="E30649">
        <v>5603</v>
      </c>
      <c r="F30649">
        <v>12063</v>
      </c>
    </row>
    <row r="30650" spans="1:8" x14ac:dyDescent="0.2">
      <c r="A30650">
        <v>7.8892932869634803E+17</v>
      </c>
      <c r="B30650" t="s">
        <v>61840</v>
      </c>
      <c r="C30650" t="s">
        <v>61841</v>
      </c>
      <c r="D30650" s="1">
        <v>42663.184999999998</v>
      </c>
      <c r="E30650">
        <v>6122</v>
      </c>
      <c r="F30650">
        <v>12502</v>
      </c>
      <c r="G30650" t="s">
        <v>89</v>
      </c>
    </row>
    <row r="30651" spans="1:8" x14ac:dyDescent="0.2">
      <c r="A30651">
        <v>7.8892960945882304E+17</v>
      </c>
      <c r="B30651" t="s">
        <v>61842</v>
      </c>
      <c r="C30651" t="s">
        <v>61843</v>
      </c>
      <c r="D30651" s="1">
        <v>42663.18577546296</v>
      </c>
      <c r="E30651">
        <v>5591</v>
      </c>
      <c r="F30651">
        <v>11608</v>
      </c>
      <c r="H30651" t="s">
        <v>390</v>
      </c>
    </row>
    <row r="30652" spans="1:8" x14ac:dyDescent="0.2">
      <c r="A30652">
        <v>7.8892980435138496E+17</v>
      </c>
      <c r="B30652" t="s">
        <v>61844</v>
      </c>
      <c r="C30652" t="s">
        <v>61845</v>
      </c>
      <c r="D30652" s="1">
        <v>42663.186307870368</v>
      </c>
      <c r="E30652">
        <v>7203</v>
      </c>
      <c r="F30652">
        <v>17777</v>
      </c>
      <c r="H30652" t="s">
        <v>616</v>
      </c>
    </row>
    <row r="30653" spans="1:8" x14ac:dyDescent="0.2">
      <c r="A30653">
        <v>7.8893010597629901E+17</v>
      </c>
      <c r="B30653" t="s">
        <v>61846</v>
      </c>
      <c r="C30653" t="s">
        <v>61847</v>
      </c>
      <c r="D30653" s="1">
        <v>42663.187141203707</v>
      </c>
      <c r="E30653">
        <v>5881</v>
      </c>
      <c r="F30653">
        <v>12780</v>
      </c>
      <c r="H30653" t="s">
        <v>390</v>
      </c>
    </row>
    <row r="30654" spans="1:8" x14ac:dyDescent="0.2">
      <c r="A30654">
        <v>7.8893051552072397E+17</v>
      </c>
      <c r="B30654" t="s">
        <v>61848</v>
      </c>
      <c r="C30654" t="s">
        <v>61849</v>
      </c>
      <c r="D30654" s="1">
        <v>42663.188275462962</v>
      </c>
      <c r="E30654">
        <v>6705</v>
      </c>
      <c r="F30654">
        <v>13375</v>
      </c>
      <c r="H30654" t="s">
        <v>616</v>
      </c>
    </row>
    <row r="30655" spans="1:8" x14ac:dyDescent="0.2">
      <c r="A30655">
        <v>7.8893067825551706E+17</v>
      </c>
      <c r="B30655" t="s">
        <v>61850</v>
      </c>
      <c r="C30655" t="s">
        <v>61851</v>
      </c>
      <c r="D30655" s="1">
        <v>42663.188715277778</v>
      </c>
      <c r="E30655">
        <v>13929</v>
      </c>
      <c r="F30655">
        <v>28928</v>
      </c>
      <c r="G30655" t="s">
        <v>89</v>
      </c>
      <c r="H30655" t="s">
        <v>390</v>
      </c>
    </row>
    <row r="30656" spans="1:8" x14ac:dyDescent="0.2">
      <c r="A30656">
        <v>7.8893097730109005E+17</v>
      </c>
      <c r="B30656" t="s">
        <v>61852</v>
      </c>
      <c r="C30656" t="s">
        <v>61853</v>
      </c>
      <c r="D30656" s="1">
        <v>42663.18954861111</v>
      </c>
      <c r="E30656">
        <v>13090</v>
      </c>
      <c r="F30656">
        <v>20923</v>
      </c>
      <c r="H30656" t="s">
        <v>616</v>
      </c>
    </row>
    <row r="30657" spans="1:8" x14ac:dyDescent="0.2">
      <c r="A30657">
        <v>7.8893124867256294E+17</v>
      </c>
      <c r="B30657" t="s">
        <v>61854</v>
      </c>
      <c r="C30657" t="s">
        <v>61855</v>
      </c>
      <c r="D30657" s="1">
        <v>42663.190289351849</v>
      </c>
      <c r="E30657">
        <v>6229</v>
      </c>
      <c r="F30657">
        <v>13005</v>
      </c>
      <c r="H30657" t="s">
        <v>616</v>
      </c>
    </row>
    <row r="30658" spans="1:8" x14ac:dyDescent="0.2">
      <c r="A30658">
        <v>7.8893260446034701E+17</v>
      </c>
      <c r="B30658" t="s">
        <v>61856</v>
      </c>
      <c r="C30658" t="s">
        <v>61857</v>
      </c>
      <c r="D30658" s="1">
        <v>42663.194039351853</v>
      </c>
      <c r="E30658">
        <v>12330</v>
      </c>
      <c r="F30658">
        <v>31303</v>
      </c>
      <c r="H30658" t="s">
        <v>616</v>
      </c>
    </row>
    <row r="30659" spans="1:8" x14ac:dyDescent="0.2">
      <c r="A30659">
        <v>7.8893284831711603E+17</v>
      </c>
      <c r="B30659" t="s">
        <v>61858</v>
      </c>
      <c r="C30659" t="s">
        <v>61859</v>
      </c>
      <c r="D30659" s="1">
        <v>42663.194710648146</v>
      </c>
      <c r="E30659">
        <v>16071</v>
      </c>
      <c r="F30659">
        <v>39679</v>
      </c>
      <c r="H30659" t="s">
        <v>390</v>
      </c>
    </row>
    <row r="30660" spans="1:8" x14ac:dyDescent="0.2">
      <c r="A30660">
        <v>7.8893460150688896E+17</v>
      </c>
      <c r="B30660" t="s">
        <v>61860</v>
      </c>
      <c r="C30660" t="s">
        <v>61861</v>
      </c>
      <c r="D30660" s="1">
        <v>42663.199548611112</v>
      </c>
      <c r="E30660">
        <v>8633</v>
      </c>
      <c r="F30660">
        <v>20389</v>
      </c>
      <c r="H30660" t="s">
        <v>13093</v>
      </c>
    </row>
    <row r="30661" spans="1:8" x14ac:dyDescent="0.2">
      <c r="A30661">
        <v>7.8893568508847706E+17</v>
      </c>
      <c r="B30661" t="s">
        <v>61862</v>
      </c>
      <c r="C30661" t="s">
        <v>61863</v>
      </c>
      <c r="D30661" s="1">
        <v>42663.202534722222</v>
      </c>
      <c r="E30661">
        <v>3977</v>
      </c>
      <c r="F30661">
        <v>10302</v>
      </c>
      <c r="H30661" t="s">
        <v>390</v>
      </c>
    </row>
    <row r="30662" spans="1:8" x14ac:dyDescent="0.2">
      <c r="A30662">
        <v>7.8893764464221299E+17</v>
      </c>
      <c r="B30662" t="s">
        <v>61864</v>
      </c>
      <c r="C30662" t="s">
        <v>61865</v>
      </c>
      <c r="D30662" s="1">
        <v>42663.207939814813</v>
      </c>
      <c r="E30662">
        <v>18994</v>
      </c>
      <c r="F30662">
        <v>61951</v>
      </c>
    </row>
    <row r="30663" spans="1:8" x14ac:dyDescent="0.2">
      <c r="A30663">
        <v>7.8895458134677901E+17</v>
      </c>
      <c r="B30663" t="s">
        <v>61866</v>
      </c>
      <c r="C30663" t="s">
        <v>61867</v>
      </c>
      <c r="D30663" s="1">
        <v>42663.254675925928</v>
      </c>
      <c r="E30663">
        <v>12956</v>
      </c>
      <c r="F30663">
        <v>30972</v>
      </c>
      <c r="H30663" t="s">
        <v>13093</v>
      </c>
    </row>
    <row r="30664" spans="1:8" x14ac:dyDescent="0.2">
      <c r="A30664">
        <v>7.8895542797539302E+17</v>
      </c>
      <c r="B30664" t="s">
        <v>61868</v>
      </c>
      <c r="C30664" t="s">
        <v>61869</v>
      </c>
      <c r="D30664" s="1">
        <v>42663.257013888891</v>
      </c>
      <c r="E30664">
        <v>7784</v>
      </c>
      <c r="F30664">
        <v>16537</v>
      </c>
      <c r="H30664" t="s">
        <v>390</v>
      </c>
    </row>
    <row r="30665" spans="1:8" x14ac:dyDescent="0.2">
      <c r="A30665">
        <v>7.8895743954258701E+17</v>
      </c>
      <c r="B30665" t="s">
        <v>61870</v>
      </c>
      <c r="C30665" t="s">
        <v>61871</v>
      </c>
      <c r="D30665" s="1">
        <v>42663.262569444443</v>
      </c>
      <c r="E30665">
        <v>18042</v>
      </c>
      <c r="F30665">
        <v>38050</v>
      </c>
      <c r="H30665" t="s">
        <v>616</v>
      </c>
    </row>
    <row r="30666" spans="1:8" x14ac:dyDescent="0.2">
      <c r="A30666">
        <v>7.8895979117976704E+17</v>
      </c>
      <c r="B30666" t="s">
        <v>61872</v>
      </c>
      <c r="C30666" t="s">
        <v>61873</v>
      </c>
      <c r="D30666" s="1">
        <v>42663.269062500003</v>
      </c>
      <c r="E30666">
        <v>15019</v>
      </c>
      <c r="F30666">
        <v>29516</v>
      </c>
    </row>
    <row r="30667" spans="1:8" x14ac:dyDescent="0.2">
      <c r="A30667">
        <v>7.8900172863294605E+17</v>
      </c>
      <c r="B30667" t="s">
        <v>61874</v>
      </c>
      <c r="C30667" t="s">
        <v>61875</v>
      </c>
      <c r="D30667" s="1">
        <v>42663.384780092594</v>
      </c>
      <c r="E30667">
        <v>16477</v>
      </c>
      <c r="F30667">
        <v>38422</v>
      </c>
      <c r="H30667" t="s">
        <v>616</v>
      </c>
    </row>
    <row r="30668" spans="1:8" x14ac:dyDescent="0.2">
      <c r="A30668">
        <v>7.8909574763557197E+17</v>
      </c>
      <c r="B30668" t="s">
        <v>61876</v>
      </c>
      <c r="C30668" t="s">
        <v>61877</v>
      </c>
      <c r="D30668" s="1">
        <v>42663.644224537034</v>
      </c>
      <c r="E30668">
        <v>17163</v>
      </c>
      <c r="F30668">
        <v>37526</v>
      </c>
      <c r="H30668" t="s">
        <v>390</v>
      </c>
    </row>
    <row r="30669" spans="1:8" x14ac:dyDescent="0.2">
      <c r="A30669">
        <v>7.8911793080192602E+17</v>
      </c>
      <c r="B30669" t="s">
        <v>61878</v>
      </c>
      <c r="C30669" t="s">
        <v>61879</v>
      </c>
      <c r="D30669" s="1">
        <v>42663.705439814818</v>
      </c>
      <c r="E30669">
        <v>16475</v>
      </c>
      <c r="F30669">
        <v>42912</v>
      </c>
    </row>
    <row r="30670" spans="1:8" x14ac:dyDescent="0.2">
      <c r="A30670">
        <v>7.8913222347994701E+17</v>
      </c>
      <c r="B30670" t="s">
        <v>61880</v>
      </c>
      <c r="C30670" t="s">
        <v>61881</v>
      </c>
      <c r="D30670" s="1">
        <v>42663.744884259257</v>
      </c>
      <c r="E30670">
        <v>14007</v>
      </c>
      <c r="F30670">
        <v>32792</v>
      </c>
      <c r="H30670" t="s">
        <v>390</v>
      </c>
    </row>
    <row r="30671" spans="1:8" x14ac:dyDescent="0.2">
      <c r="A30671">
        <v>7.8915752637801203E+17</v>
      </c>
      <c r="B30671" t="s">
        <v>61882</v>
      </c>
      <c r="C30671" t="s">
        <v>61883</v>
      </c>
      <c r="D30671" s="1">
        <v>42663.814699074072</v>
      </c>
      <c r="E30671">
        <v>9563</v>
      </c>
      <c r="F30671">
        <v>23025</v>
      </c>
      <c r="H30671" t="s">
        <v>616</v>
      </c>
    </row>
    <row r="30672" spans="1:8" x14ac:dyDescent="0.2">
      <c r="A30672">
        <v>7.8917071027074202E+17</v>
      </c>
      <c r="B30672" t="s">
        <v>61884</v>
      </c>
      <c r="C30672" t="s">
        <v>61885</v>
      </c>
      <c r="D30672" s="1">
        <v>42663.851087962961</v>
      </c>
      <c r="E30672">
        <v>13272</v>
      </c>
      <c r="F30672">
        <v>24890</v>
      </c>
      <c r="H30672" t="s">
        <v>616</v>
      </c>
    </row>
    <row r="30673" spans="1:8" x14ac:dyDescent="0.2">
      <c r="A30673">
        <v>7.8919237600255104E+17</v>
      </c>
      <c r="B30673" t="s">
        <v>61886</v>
      </c>
      <c r="C30673" t="s">
        <v>61887</v>
      </c>
      <c r="D30673" s="1">
        <v>42663.910868055558</v>
      </c>
      <c r="E30673">
        <v>4417</v>
      </c>
      <c r="F30673">
        <v>10808</v>
      </c>
      <c r="H30673" t="s">
        <v>390</v>
      </c>
    </row>
    <row r="30674" spans="1:8" x14ac:dyDescent="0.2">
      <c r="A30674">
        <v>7.8919245917978995E+17</v>
      </c>
      <c r="B30674" t="s">
        <v>61888</v>
      </c>
      <c r="C30674" t="s">
        <v>61889</v>
      </c>
      <c r="D30674" s="1">
        <v>42663.911099537036</v>
      </c>
      <c r="E30674">
        <v>4920</v>
      </c>
      <c r="F30674">
        <v>10462</v>
      </c>
      <c r="G30674" t="s">
        <v>61890</v>
      </c>
    </row>
    <row r="30675" spans="1:8" x14ac:dyDescent="0.2">
      <c r="A30675">
        <v>7.8919606381938995E+17</v>
      </c>
      <c r="B30675" t="s">
        <v>61891</v>
      </c>
      <c r="C30675" t="s">
        <v>61892</v>
      </c>
      <c r="D30675" s="1">
        <v>42663.921041666668</v>
      </c>
      <c r="E30675">
        <v>9075</v>
      </c>
      <c r="F30675">
        <v>21982</v>
      </c>
    </row>
    <row r="30676" spans="1:8" x14ac:dyDescent="0.2">
      <c r="A30676">
        <v>7.8920102244296205E+17</v>
      </c>
      <c r="B30676" t="s">
        <v>61893</v>
      </c>
      <c r="C30676" t="s">
        <v>61894</v>
      </c>
      <c r="D30676" s="1">
        <v>42663.934733796297</v>
      </c>
      <c r="E30676">
        <v>10781</v>
      </c>
      <c r="F30676">
        <v>19772</v>
      </c>
    </row>
    <row r="30677" spans="1:8" x14ac:dyDescent="0.2">
      <c r="A30677">
        <v>7.8920203049363405E+17</v>
      </c>
      <c r="B30677" t="s">
        <v>61895</v>
      </c>
      <c r="C30677" t="s">
        <v>61896</v>
      </c>
      <c r="D30677" s="1">
        <v>42663.937511574077</v>
      </c>
      <c r="E30677">
        <v>10413</v>
      </c>
      <c r="F30677">
        <v>20526</v>
      </c>
    </row>
    <row r="30678" spans="1:8" x14ac:dyDescent="0.2">
      <c r="A30678">
        <v>7.8922462432002803E+17</v>
      </c>
      <c r="B30678" t="s">
        <v>61897</v>
      </c>
      <c r="C30678" t="s">
        <v>61898</v>
      </c>
      <c r="D30678" s="1">
        <v>42663.999861111108</v>
      </c>
      <c r="E30678">
        <v>9765</v>
      </c>
      <c r="F30678">
        <v>20101</v>
      </c>
      <c r="H30678" t="s">
        <v>390</v>
      </c>
    </row>
    <row r="30679" spans="1:8" x14ac:dyDescent="0.2">
      <c r="A30679">
        <v>7.8922675383107494E+17</v>
      </c>
      <c r="B30679" t="s">
        <v>61899</v>
      </c>
      <c r="C30679" t="s">
        <v>61900</v>
      </c>
      <c r="D30679" s="1">
        <v>42664.005729166667</v>
      </c>
      <c r="E30679">
        <v>11506</v>
      </c>
      <c r="F30679">
        <v>20485</v>
      </c>
      <c r="H30679" t="s">
        <v>390</v>
      </c>
    </row>
    <row r="30680" spans="1:8" x14ac:dyDescent="0.2">
      <c r="A30680">
        <v>7.8948732029042995E+17</v>
      </c>
      <c r="B30680" t="s">
        <v>61901</v>
      </c>
      <c r="C30680" t="s">
        <v>61902</v>
      </c>
      <c r="D30680" s="1">
        <v>42664.724756944444</v>
      </c>
      <c r="E30680">
        <v>13409</v>
      </c>
      <c r="F30680">
        <v>21395</v>
      </c>
      <c r="H30680" t="s">
        <v>390</v>
      </c>
    </row>
    <row r="30681" spans="1:8" x14ac:dyDescent="0.2">
      <c r="A30681">
        <v>7.8952026897260096E+17</v>
      </c>
      <c r="B30681" t="s">
        <v>61903</v>
      </c>
      <c r="C30681" t="s">
        <v>61904</v>
      </c>
      <c r="D30681" s="1">
        <v>42664.815682870372</v>
      </c>
      <c r="E30681">
        <v>14306</v>
      </c>
      <c r="F30681">
        <v>48393</v>
      </c>
    </row>
    <row r="30682" spans="1:8" x14ac:dyDescent="0.2">
      <c r="A30682">
        <v>7.8952255146242803E+17</v>
      </c>
      <c r="B30682" t="s">
        <v>61905</v>
      </c>
      <c r="C30682" t="s">
        <v>61906</v>
      </c>
      <c r="D30682" s="1">
        <v>42664.821979166663</v>
      </c>
      <c r="E30682">
        <v>8727</v>
      </c>
      <c r="F30682">
        <v>21976</v>
      </c>
      <c r="H30682" t="s">
        <v>390</v>
      </c>
    </row>
    <row r="30683" spans="1:8" x14ac:dyDescent="0.2">
      <c r="A30683">
        <v>7.8954025379105894E+17</v>
      </c>
      <c r="B30683" t="s">
        <v>61907</v>
      </c>
      <c r="C30683" t="s">
        <v>61908</v>
      </c>
      <c r="D30683" s="1">
        <v>42664.870833333334</v>
      </c>
      <c r="E30683">
        <v>10405</v>
      </c>
      <c r="F30683">
        <v>15912</v>
      </c>
      <c r="H30683" t="s">
        <v>390</v>
      </c>
    </row>
    <row r="30684" spans="1:8" x14ac:dyDescent="0.2">
      <c r="A30684">
        <v>7.8954134521603597E+17</v>
      </c>
      <c r="B30684" t="s">
        <v>61909</v>
      </c>
      <c r="C30684" t="s">
        <v>61910</v>
      </c>
      <c r="D30684" s="1">
        <v>42664.873842592591</v>
      </c>
      <c r="E30684">
        <v>10394</v>
      </c>
      <c r="F30684">
        <v>16903</v>
      </c>
    </row>
    <row r="30685" spans="1:8" x14ac:dyDescent="0.2">
      <c r="A30685">
        <v>7.8957395314467994E+17</v>
      </c>
      <c r="B30685" t="s">
        <v>61911</v>
      </c>
      <c r="C30685" t="s">
        <v>61912</v>
      </c>
      <c r="D30685" s="1">
        <v>42664.963819444441</v>
      </c>
      <c r="E30685">
        <v>9066</v>
      </c>
      <c r="F30685">
        <v>20363</v>
      </c>
    </row>
    <row r="30686" spans="1:8" x14ac:dyDescent="0.2">
      <c r="A30686">
        <v>7.8958981858184806E+17</v>
      </c>
      <c r="B30686" t="s">
        <v>61913</v>
      </c>
      <c r="C30686" t="s">
        <v>61914</v>
      </c>
      <c r="D30686" s="1">
        <v>42665.007604166669</v>
      </c>
      <c r="E30686">
        <v>9813</v>
      </c>
      <c r="F30686">
        <v>17022</v>
      </c>
    </row>
    <row r="30687" spans="1:8" x14ac:dyDescent="0.2">
      <c r="A30687">
        <v>7.8959078573391795E+17</v>
      </c>
      <c r="B30687" t="s">
        <v>61915</v>
      </c>
      <c r="C30687" t="s">
        <v>61916</v>
      </c>
      <c r="D30687" s="1">
        <v>42665.010266203702</v>
      </c>
      <c r="E30687">
        <v>8316</v>
      </c>
      <c r="F30687">
        <v>13647</v>
      </c>
      <c r="H30687" t="s">
        <v>390</v>
      </c>
    </row>
    <row r="30688" spans="1:8" x14ac:dyDescent="0.2">
      <c r="A30688">
        <v>7.8959467138744704E+17</v>
      </c>
      <c r="B30688" t="s">
        <v>61917</v>
      </c>
      <c r="C30688" t="s">
        <v>61918</v>
      </c>
      <c r="D30688" s="1">
        <v>42665.020995370367</v>
      </c>
      <c r="E30688">
        <v>9751</v>
      </c>
      <c r="F30688">
        <v>16010</v>
      </c>
      <c r="H30688" t="s">
        <v>390</v>
      </c>
    </row>
    <row r="30689" spans="1:8" x14ac:dyDescent="0.2">
      <c r="A30689">
        <v>7.8959613846264998E+17</v>
      </c>
      <c r="B30689" t="s">
        <v>61919</v>
      </c>
      <c r="C30689" t="s">
        <v>61920</v>
      </c>
      <c r="D30689" s="1">
        <v>42665.025046296294</v>
      </c>
      <c r="E30689">
        <v>9819</v>
      </c>
      <c r="F30689">
        <v>17027</v>
      </c>
    </row>
    <row r="30690" spans="1:8" x14ac:dyDescent="0.2">
      <c r="A30690">
        <v>7.8959879531514995E+17</v>
      </c>
      <c r="B30690" t="s">
        <v>61921</v>
      </c>
      <c r="C30690" t="s">
        <v>61922</v>
      </c>
      <c r="D30690" s="1">
        <v>42665.032372685186</v>
      </c>
      <c r="E30690">
        <v>8093</v>
      </c>
      <c r="F30690">
        <v>13952</v>
      </c>
      <c r="H30690" t="s">
        <v>616</v>
      </c>
    </row>
    <row r="30691" spans="1:8" x14ac:dyDescent="0.2">
      <c r="A30691">
        <v>7.8959964682180595E+17</v>
      </c>
      <c r="B30691" t="s">
        <v>61923</v>
      </c>
      <c r="C30691" t="s">
        <v>61924</v>
      </c>
      <c r="D30691" s="1">
        <v>42665.034722222219</v>
      </c>
      <c r="E30691">
        <v>10325</v>
      </c>
      <c r="F30691">
        <v>17156</v>
      </c>
      <c r="H30691" t="s">
        <v>390</v>
      </c>
    </row>
    <row r="30692" spans="1:8" x14ac:dyDescent="0.2">
      <c r="A30692">
        <v>7.8963186671438605E+17</v>
      </c>
      <c r="B30692" t="s">
        <v>61925</v>
      </c>
      <c r="C30692" t="s">
        <v>61926</v>
      </c>
      <c r="D30692" s="1">
        <v>42665.12363425926</v>
      </c>
      <c r="E30692">
        <v>8254</v>
      </c>
      <c r="F30692">
        <v>18688</v>
      </c>
      <c r="H30692" t="s">
        <v>390</v>
      </c>
    </row>
    <row r="30693" spans="1:8" x14ac:dyDescent="0.2">
      <c r="A30693">
        <v>7.8965780805262106E+17</v>
      </c>
      <c r="B30693" t="s">
        <v>61927</v>
      </c>
      <c r="C30693" t="s">
        <v>61928</v>
      </c>
      <c r="D30693" s="1">
        <v>42665.195219907408</v>
      </c>
      <c r="E30693">
        <v>7321</v>
      </c>
      <c r="F30693">
        <v>17891</v>
      </c>
      <c r="G30693" t="s">
        <v>89</v>
      </c>
      <c r="H30693" t="s">
        <v>390</v>
      </c>
    </row>
    <row r="30694" spans="1:8" x14ac:dyDescent="0.2">
      <c r="A30694">
        <v>7.89668492480016E+17</v>
      </c>
      <c r="B30694" t="s">
        <v>61929</v>
      </c>
      <c r="C30694" t="s">
        <v>61930</v>
      </c>
      <c r="D30694" s="1">
        <v>42665.224699074075</v>
      </c>
      <c r="E30694">
        <v>9588</v>
      </c>
      <c r="F30694">
        <v>31055</v>
      </c>
    </row>
    <row r="30695" spans="1:8" x14ac:dyDescent="0.2">
      <c r="A30695">
        <v>7.8967109118263194E+17</v>
      </c>
      <c r="B30695" t="s">
        <v>61931</v>
      </c>
      <c r="C30695" t="s">
        <v>61932</v>
      </c>
      <c r="D30695" s="1">
        <v>42665.231874999998</v>
      </c>
      <c r="E30695">
        <v>20242</v>
      </c>
      <c r="F30695">
        <v>54093</v>
      </c>
    </row>
    <row r="30696" spans="1:8" x14ac:dyDescent="0.2">
      <c r="A30696">
        <v>7.8979224039053299E+17</v>
      </c>
      <c r="B30696" t="s">
        <v>61933</v>
      </c>
      <c r="C30696" t="s">
        <v>61934</v>
      </c>
      <c r="D30696" s="1">
        <v>42665.566180555557</v>
      </c>
      <c r="E30696">
        <v>12134</v>
      </c>
      <c r="F30696">
        <v>21038</v>
      </c>
      <c r="G30696" t="s">
        <v>215</v>
      </c>
      <c r="H30696" t="s">
        <v>390</v>
      </c>
    </row>
    <row r="30697" spans="1:8" x14ac:dyDescent="0.2">
      <c r="A30697">
        <v>7.8979290996919501E+17</v>
      </c>
      <c r="B30697" t="s">
        <v>61935</v>
      </c>
      <c r="C30697" t="s">
        <v>61936</v>
      </c>
      <c r="D30697" s="1">
        <v>42665.568032407406</v>
      </c>
      <c r="E30697">
        <v>5287</v>
      </c>
      <c r="F30697">
        <v>12648</v>
      </c>
      <c r="G30697" t="s">
        <v>89</v>
      </c>
      <c r="H30697" t="s">
        <v>45224</v>
      </c>
    </row>
    <row r="30698" spans="1:8" x14ac:dyDescent="0.2">
      <c r="A30698">
        <v>7.8982898119760205E+17</v>
      </c>
      <c r="B30698" t="s">
        <v>61937</v>
      </c>
      <c r="C30698" t="s">
        <v>61938</v>
      </c>
      <c r="D30698" s="1">
        <v>42665.667569444442</v>
      </c>
      <c r="E30698">
        <v>5099</v>
      </c>
      <c r="F30698">
        <v>12169</v>
      </c>
      <c r="G30698" t="s">
        <v>61939</v>
      </c>
    </row>
    <row r="30699" spans="1:8" x14ac:dyDescent="0.2">
      <c r="A30699">
        <v>7.8983392259095706E+17</v>
      </c>
      <c r="B30699" t="s">
        <v>61940</v>
      </c>
      <c r="C30699" t="s">
        <v>61941</v>
      </c>
      <c r="D30699" s="1">
        <v>42665.681203703702</v>
      </c>
      <c r="E30699">
        <v>12873</v>
      </c>
      <c r="F30699">
        <v>29843</v>
      </c>
      <c r="H30699" t="s">
        <v>616</v>
      </c>
    </row>
    <row r="30700" spans="1:8" x14ac:dyDescent="0.2">
      <c r="A30700">
        <v>7.8988651830333005E+17</v>
      </c>
      <c r="B30700" t="s">
        <v>61942</v>
      </c>
      <c r="C30700" t="s">
        <v>61943</v>
      </c>
      <c r="D30700" s="1">
        <v>42665.826342592591</v>
      </c>
      <c r="E30700">
        <v>8463</v>
      </c>
      <c r="F30700">
        <v>19143</v>
      </c>
      <c r="H30700" t="s">
        <v>390</v>
      </c>
    </row>
    <row r="30701" spans="1:8" x14ac:dyDescent="0.2">
      <c r="A30701">
        <v>7.8988758817800602E+17</v>
      </c>
      <c r="B30701" t="s">
        <v>61944</v>
      </c>
      <c r="C30701" t="s">
        <v>61945</v>
      </c>
      <c r="D30701" s="1">
        <v>42665.829293981478</v>
      </c>
      <c r="E30701">
        <v>8328</v>
      </c>
      <c r="F30701">
        <v>13617</v>
      </c>
    </row>
    <row r="30702" spans="1:8" x14ac:dyDescent="0.2">
      <c r="A30702">
        <v>7.8989376539789696E+17</v>
      </c>
      <c r="B30702" t="s">
        <v>61946</v>
      </c>
      <c r="C30702" t="s">
        <v>61947</v>
      </c>
      <c r="D30702" s="1">
        <v>42665.846331018518</v>
      </c>
      <c r="E30702">
        <v>12031</v>
      </c>
      <c r="F30702">
        <v>27165</v>
      </c>
      <c r="H30702" t="s">
        <v>390</v>
      </c>
    </row>
    <row r="30703" spans="1:8" x14ac:dyDescent="0.2">
      <c r="A30703">
        <v>7.8989925083453402E+17</v>
      </c>
      <c r="B30703" t="s">
        <v>61948</v>
      </c>
      <c r="C30703" t="s">
        <v>61949</v>
      </c>
      <c r="D30703" s="1">
        <v>42665.86146990741</v>
      </c>
      <c r="E30703">
        <v>12823</v>
      </c>
      <c r="F30703">
        <v>27358</v>
      </c>
    </row>
    <row r="30704" spans="1:8" x14ac:dyDescent="0.2">
      <c r="A30704">
        <v>7.8991791182152E+17</v>
      </c>
      <c r="B30704" t="s">
        <v>61950</v>
      </c>
      <c r="C30704" t="s">
        <v>61951</v>
      </c>
      <c r="D30704" s="1">
        <v>42665.912962962961</v>
      </c>
      <c r="E30704">
        <v>10620</v>
      </c>
      <c r="F30704">
        <v>22122</v>
      </c>
      <c r="H30704" t="s">
        <v>616</v>
      </c>
    </row>
    <row r="30705" spans="1:8" x14ac:dyDescent="0.2">
      <c r="A30705">
        <v>7.8993685005193203E+17</v>
      </c>
      <c r="B30705" t="s">
        <v>61952</v>
      </c>
      <c r="C30705" t="s">
        <v>61953</v>
      </c>
      <c r="D30705" s="1">
        <v>42665.965231481481</v>
      </c>
      <c r="E30705">
        <v>8197</v>
      </c>
      <c r="F30705">
        <v>21273</v>
      </c>
      <c r="H30705" t="s">
        <v>390</v>
      </c>
    </row>
    <row r="30706" spans="1:8" x14ac:dyDescent="0.2">
      <c r="A30706">
        <v>7.8994309256465203E+17</v>
      </c>
      <c r="B30706" t="s">
        <v>61954</v>
      </c>
      <c r="C30706" t="s">
        <v>61955</v>
      </c>
      <c r="D30706" s="1">
        <v>42665.982453703706</v>
      </c>
      <c r="E30706">
        <v>8680</v>
      </c>
      <c r="F30706">
        <v>16011</v>
      </c>
      <c r="H30706" t="s">
        <v>13093</v>
      </c>
    </row>
    <row r="30707" spans="1:8" x14ac:dyDescent="0.2">
      <c r="A30707">
        <v>7.8996667063071501E+17</v>
      </c>
      <c r="B30707" t="s">
        <v>61956</v>
      </c>
      <c r="C30707" t="s">
        <v>61957</v>
      </c>
      <c r="D30707" s="1">
        <v>42666.047511574077</v>
      </c>
      <c r="E30707">
        <v>5580</v>
      </c>
      <c r="F30707">
        <v>13845</v>
      </c>
      <c r="G30707" t="s">
        <v>89</v>
      </c>
    </row>
    <row r="30708" spans="1:8" x14ac:dyDescent="0.2">
      <c r="A30708">
        <v>7.9001111098444506E+17</v>
      </c>
      <c r="B30708" t="s">
        <v>61958</v>
      </c>
      <c r="C30708" t="s">
        <v>61959</v>
      </c>
      <c r="D30708" s="1">
        <v>42666.17015046296</v>
      </c>
      <c r="E30708">
        <v>10168</v>
      </c>
      <c r="F30708">
        <v>16290</v>
      </c>
    </row>
    <row r="30709" spans="1:8" x14ac:dyDescent="0.2">
      <c r="A30709">
        <v>7.9001526907479194E+17</v>
      </c>
      <c r="B30709" t="s">
        <v>61960</v>
      </c>
      <c r="C30709" t="s">
        <v>61961</v>
      </c>
      <c r="D30709" s="1">
        <v>42666.181620370371</v>
      </c>
      <c r="E30709">
        <v>10352</v>
      </c>
      <c r="F30709">
        <v>20902</v>
      </c>
    </row>
    <row r="30710" spans="1:8" x14ac:dyDescent="0.2">
      <c r="A30710">
        <v>7.9001652801189005E+17</v>
      </c>
      <c r="B30710" t="s">
        <v>61962</v>
      </c>
      <c r="C30710" t="s">
        <v>61963</v>
      </c>
      <c r="D30710" s="1">
        <v>42666.18509259259</v>
      </c>
      <c r="E30710">
        <v>10554</v>
      </c>
      <c r="F30710">
        <v>17351</v>
      </c>
    </row>
    <row r="30711" spans="1:8" x14ac:dyDescent="0.2">
      <c r="A30711">
        <v>7.9002508487028698E+17</v>
      </c>
      <c r="B30711" t="s">
        <v>61964</v>
      </c>
      <c r="C30711" t="s">
        <v>61965</v>
      </c>
      <c r="D30711" s="1">
        <v>42666.208703703705</v>
      </c>
      <c r="E30711">
        <v>12585</v>
      </c>
      <c r="F30711">
        <v>30644</v>
      </c>
      <c r="H30711" t="s">
        <v>390</v>
      </c>
    </row>
    <row r="30712" spans="1:8" x14ac:dyDescent="0.2">
      <c r="A30712">
        <v>7.9017439598578803E+17</v>
      </c>
      <c r="B30712" t="s">
        <v>61966</v>
      </c>
      <c r="C30712" t="s">
        <v>61967</v>
      </c>
      <c r="D30712" s="1">
        <v>42666.620729166665</v>
      </c>
      <c r="E30712">
        <v>21927</v>
      </c>
      <c r="F30712">
        <v>50308</v>
      </c>
    </row>
    <row r="30713" spans="1:8" x14ac:dyDescent="0.2">
      <c r="A30713">
        <v>7.9019205348972902E+17</v>
      </c>
      <c r="B30713" t="s">
        <v>61968</v>
      </c>
      <c r="C30713" t="s">
        <v>61969</v>
      </c>
      <c r="D30713" s="1">
        <v>42666.669456018521</v>
      </c>
      <c r="E30713">
        <v>21854</v>
      </c>
      <c r="F30713">
        <v>50302</v>
      </c>
    </row>
    <row r="30714" spans="1:8" x14ac:dyDescent="0.2">
      <c r="A30714">
        <v>7.9022724250064397E+17</v>
      </c>
      <c r="B30714" t="s">
        <v>61970</v>
      </c>
      <c r="C30714" t="s">
        <v>61971</v>
      </c>
      <c r="D30714" s="1">
        <v>42666.766550925924</v>
      </c>
      <c r="E30714">
        <v>7924</v>
      </c>
      <c r="F30714">
        <v>16441</v>
      </c>
      <c r="G30714" t="s">
        <v>89</v>
      </c>
    </row>
    <row r="30715" spans="1:8" x14ac:dyDescent="0.2">
      <c r="A30715">
        <v>7.9022880598621696E+17</v>
      </c>
      <c r="B30715" t="s">
        <v>61972</v>
      </c>
      <c r="C30715" t="s">
        <v>61973</v>
      </c>
      <c r="D30715" s="1">
        <v>42666.770868055559</v>
      </c>
      <c r="E30715">
        <v>10176</v>
      </c>
      <c r="F30715">
        <v>18570</v>
      </c>
      <c r="H30715" t="s">
        <v>61974</v>
      </c>
    </row>
    <row r="30716" spans="1:8" x14ac:dyDescent="0.2">
      <c r="A30716">
        <v>7.9022993234135398E+17</v>
      </c>
      <c r="B30716" t="s">
        <v>61975</v>
      </c>
      <c r="C30716" t="s">
        <v>61976</v>
      </c>
      <c r="D30716" s="1">
        <v>42666.773981481485</v>
      </c>
      <c r="E30716">
        <v>9868</v>
      </c>
      <c r="F30716">
        <v>20029</v>
      </c>
      <c r="H30716" t="s">
        <v>616</v>
      </c>
    </row>
    <row r="30717" spans="1:8" x14ac:dyDescent="0.2">
      <c r="A30717">
        <v>7.9025061539813299E+17</v>
      </c>
      <c r="B30717" t="s">
        <v>61977</v>
      </c>
      <c r="C30717" t="s">
        <v>61978</v>
      </c>
      <c r="D30717" s="1">
        <v>42666.831053240741</v>
      </c>
      <c r="E30717">
        <v>5472</v>
      </c>
      <c r="F30717">
        <v>13984</v>
      </c>
    </row>
    <row r="30718" spans="1:8" x14ac:dyDescent="0.2">
      <c r="A30718">
        <v>7.9026873235446106E+17</v>
      </c>
      <c r="B30718" t="s">
        <v>61979</v>
      </c>
      <c r="C30718" t="s">
        <v>61980</v>
      </c>
      <c r="D30718" s="1">
        <v>42666.881041666667</v>
      </c>
      <c r="E30718">
        <v>13989</v>
      </c>
      <c r="F30718">
        <v>22382</v>
      </c>
      <c r="H30718" t="s">
        <v>616</v>
      </c>
    </row>
    <row r="30719" spans="1:8" x14ac:dyDescent="0.2">
      <c r="A30719">
        <v>7.9033706348904E+17</v>
      </c>
      <c r="B30719" t="s">
        <v>61981</v>
      </c>
      <c r="C30719" t="s">
        <v>61982</v>
      </c>
      <c r="D30719" s="1">
        <v>42667.069606481484</v>
      </c>
      <c r="E30719">
        <v>13921</v>
      </c>
      <c r="F30719">
        <v>34581</v>
      </c>
    </row>
    <row r="30720" spans="1:8" x14ac:dyDescent="0.2">
      <c r="A30720">
        <v>7.9034344798731405E+17</v>
      </c>
      <c r="B30720" t="s">
        <v>61983</v>
      </c>
      <c r="C30720" t="s">
        <v>61984</v>
      </c>
      <c r="D30720" s="1">
        <v>42667.087222222224</v>
      </c>
      <c r="E30720">
        <v>9647</v>
      </c>
      <c r="F30720">
        <v>22191</v>
      </c>
      <c r="H30720" t="s">
        <v>616</v>
      </c>
    </row>
    <row r="30721" spans="1:8" x14ac:dyDescent="0.2">
      <c r="A30721">
        <v>7.9034399781440294E+17</v>
      </c>
      <c r="B30721" t="s">
        <v>61985</v>
      </c>
      <c r="C30721" t="s">
        <v>61986</v>
      </c>
      <c r="D30721" s="1">
        <v>42667.088738425926</v>
      </c>
      <c r="E30721">
        <v>14588</v>
      </c>
      <c r="F30721">
        <v>20531</v>
      </c>
      <c r="H30721" t="s">
        <v>61987</v>
      </c>
    </row>
    <row r="30722" spans="1:8" x14ac:dyDescent="0.2">
      <c r="A30722">
        <v>7.9037854939598797E+17</v>
      </c>
      <c r="B30722" t="s">
        <v>61988</v>
      </c>
      <c r="C30722" t="s">
        <v>61989</v>
      </c>
      <c r="D30722" s="1">
        <v>42667.18408564815</v>
      </c>
      <c r="E30722">
        <v>11148</v>
      </c>
      <c r="F30722">
        <v>16424</v>
      </c>
    </row>
    <row r="30723" spans="1:8" x14ac:dyDescent="0.2">
      <c r="A30723">
        <v>7.9052324035149798E+17</v>
      </c>
      <c r="B30723" t="s">
        <v>61990</v>
      </c>
      <c r="C30723" t="s">
        <v>61991</v>
      </c>
      <c r="D30723" s="1">
        <v>42667.583356481482</v>
      </c>
      <c r="E30723">
        <v>21954</v>
      </c>
      <c r="F30723">
        <v>46002</v>
      </c>
    </row>
    <row r="30724" spans="1:8" x14ac:dyDescent="0.2">
      <c r="A30724">
        <v>7.9053442894262195E+17</v>
      </c>
      <c r="B30724" t="s">
        <v>61992</v>
      </c>
      <c r="C30724" t="s">
        <v>61993</v>
      </c>
      <c r="D30724" s="1">
        <v>42667.614224537036</v>
      </c>
      <c r="E30724">
        <v>16274</v>
      </c>
      <c r="F30724">
        <v>38028</v>
      </c>
    </row>
    <row r="30725" spans="1:8" x14ac:dyDescent="0.2">
      <c r="A30725">
        <v>7.9053974011844595E+17</v>
      </c>
      <c r="B30725" t="s">
        <v>61994</v>
      </c>
      <c r="C30725" t="s">
        <v>61995</v>
      </c>
      <c r="D30725" s="1">
        <v>42667.628888888888</v>
      </c>
      <c r="E30725">
        <v>12560</v>
      </c>
      <c r="F30725">
        <v>31390</v>
      </c>
    </row>
    <row r="30726" spans="1:8" x14ac:dyDescent="0.2">
      <c r="A30726">
        <v>7.9055785680637094E+17</v>
      </c>
      <c r="B30726" t="s">
        <v>61996</v>
      </c>
      <c r="C30726" t="s">
        <v>61997</v>
      </c>
      <c r="D30726" s="1">
        <v>42667.678877314815</v>
      </c>
      <c r="E30726">
        <v>19327</v>
      </c>
      <c r="F30726">
        <v>41954</v>
      </c>
      <c r="H30726" t="s">
        <v>390</v>
      </c>
    </row>
    <row r="30727" spans="1:8" x14ac:dyDescent="0.2">
      <c r="A30727">
        <v>7.9056507615992205E+17</v>
      </c>
      <c r="B30727" t="s">
        <v>61998</v>
      </c>
      <c r="C30727" t="s">
        <v>61999</v>
      </c>
      <c r="D30727" s="1">
        <v>42667.698796296296</v>
      </c>
      <c r="E30727">
        <v>12808</v>
      </c>
      <c r="F30727">
        <v>26742</v>
      </c>
      <c r="H30727" t="s">
        <v>390</v>
      </c>
    </row>
    <row r="30728" spans="1:8" x14ac:dyDescent="0.2">
      <c r="A30728">
        <v>7.9058255587132595E+17</v>
      </c>
      <c r="B30728" t="s">
        <v>62000</v>
      </c>
      <c r="C30728" t="s">
        <v>62001</v>
      </c>
      <c r="D30728" s="1">
        <v>42667.747037037036</v>
      </c>
      <c r="E30728">
        <v>5764</v>
      </c>
      <c r="F30728">
        <v>13271</v>
      </c>
      <c r="H30728" t="s">
        <v>390</v>
      </c>
    </row>
    <row r="30729" spans="1:8" x14ac:dyDescent="0.2">
      <c r="A30729">
        <v>7.9058485515099699E+17</v>
      </c>
      <c r="B30729" t="s">
        <v>62002</v>
      </c>
      <c r="C30729" t="s">
        <v>62003</v>
      </c>
      <c r="D30729" s="1">
        <v>42667.753379629627</v>
      </c>
      <c r="E30729">
        <v>8824</v>
      </c>
      <c r="F30729">
        <v>13744</v>
      </c>
      <c r="H30729" t="s">
        <v>62004</v>
      </c>
    </row>
    <row r="30730" spans="1:8" x14ac:dyDescent="0.2">
      <c r="A30730">
        <v>7.9059268514484595E+17</v>
      </c>
      <c r="B30730" t="s">
        <v>62005</v>
      </c>
      <c r="C30730" t="s">
        <v>62006</v>
      </c>
      <c r="D30730" s="1">
        <v>42667.774988425925</v>
      </c>
      <c r="E30730">
        <v>6620</v>
      </c>
      <c r="F30730">
        <v>16684</v>
      </c>
    </row>
    <row r="30731" spans="1:8" x14ac:dyDescent="0.2">
      <c r="A30731">
        <v>7.9059318678784E+17</v>
      </c>
      <c r="B30731" t="s">
        <v>62007</v>
      </c>
      <c r="C30731" t="s">
        <v>62008</v>
      </c>
      <c r="D30731" s="1">
        <v>42667.776365740741</v>
      </c>
      <c r="E30731">
        <v>9864</v>
      </c>
      <c r="F30731">
        <v>15224</v>
      </c>
    </row>
    <row r="30732" spans="1:8" x14ac:dyDescent="0.2">
      <c r="A30732">
        <v>7.9062155992061504E+17</v>
      </c>
      <c r="B30732" t="s">
        <v>62009</v>
      </c>
      <c r="C30732" t="s">
        <v>62010</v>
      </c>
      <c r="D30732" s="1">
        <v>42667.854664351849</v>
      </c>
      <c r="E30732">
        <v>8665</v>
      </c>
      <c r="F30732">
        <v>19382</v>
      </c>
      <c r="G30732" t="s">
        <v>89</v>
      </c>
      <c r="H30732" t="s">
        <v>616</v>
      </c>
    </row>
    <row r="30733" spans="1:8" x14ac:dyDescent="0.2">
      <c r="A30733">
        <v>7.9062925754637901E+17</v>
      </c>
      <c r="B30733" t="s">
        <v>62011</v>
      </c>
      <c r="C30733" t="s">
        <v>62012</v>
      </c>
      <c r="D30733" s="1">
        <v>42667.875902777778</v>
      </c>
      <c r="E30733">
        <v>4644</v>
      </c>
      <c r="F30733">
        <v>11041</v>
      </c>
      <c r="H30733" t="s">
        <v>390</v>
      </c>
    </row>
    <row r="30734" spans="1:8" x14ac:dyDescent="0.2">
      <c r="A30734">
        <v>7.9065400398191795E+17</v>
      </c>
      <c r="B30734" t="s">
        <v>62013</v>
      </c>
      <c r="C30734" t="s">
        <v>62014</v>
      </c>
      <c r="D30734" s="1">
        <v>42667.944189814814</v>
      </c>
      <c r="E30734">
        <v>10417</v>
      </c>
      <c r="F30734">
        <v>25492</v>
      </c>
      <c r="H30734" t="s">
        <v>616</v>
      </c>
    </row>
    <row r="30735" spans="1:8" x14ac:dyDescent="0.2">
      <c r="A30735">
        <v>7.9066299984133299E+17</v>
      </c>
      <c r="B30735" t="s">
        <v>62015</v>
      </c>
      <c r="C30735" t="s">
        <v>62016</v>
      </c>
      <c r="D30735" s="1">
        <v>42667.9690162037</v>
      </c>
      <c r="E30735">
        <v>5127</v>
      </c>
      <c r="F30735">
        <v>11009</v>
      </c>
    </row>
    <row r="30736" spans="1:8" x14ac:dyDescent="0.2">
      <c r="A30736">
        <v>7.9067181427608294E+17</v>
      </c>
      <c r="B30736" t="s">
        <v>62017</v>
      </c>
      <c r="C30736" t="s">
        <v>62018</v>
      </c>
      <c r="D30736" s="1">
        <v>42667.993344907409</v>
      </c>
      <c r="E30736">
        <v>16579</v>
      </c>
      <c r="F30736">
        <v>24493</v>
      </c>
    </row>
    <row r="30737" spans="1:8" x14ac:dyDescent="0.2">
      <c r="A30737">
        <v>7.9067236546631603E+17</v>
      </c>
      <c r="B30737" t="s">
        <v>62019</v>
      </c>
      <c r="C30737" t="s">
        <v>62020</v>
      </c>
      <c r="D30737" s="1">
        <v>42667.99486111111</v>
      </c>
      <c r="E30737">
        <v>5275</v>
      </c>
      <c r="F30737">
        <v>10775</v>
      </c>
      <c r="H30737" t="s">
        <v>390</v>
      </c>
    </row>
    <row r="30738" spans="1:8" x14ac:dyDescent="0.2">
      <c r="A30738">
        <v>7.9071276140792602E+17</v>
      </c>
      <c r="B30738" t="s">
        <v>62021</v>
      </c>
      <c r="C30738" t="s">
        <v>62022</v>
      </c>
      <c r="D30738" s="1">
        <v>42668.10633101852</v>
      </c>
      <c r="E30738">
        <v>18760</v>
      </c>
      <c r="F30738">
        <v>34516</v>
      </c>
      <c r="H30738" t="s">
        <v>390</v>
      </c>
    </row>
    <row r="30739" spans="1:8" x14ac:dyDescent="0.2">
      <c r="A30739">
        <v>7.9072638897851494E+17</v>
      </c>
      <c r="B30739" t="s">
        <v>62023</v>
      </c>
      <c r="C30739" t="s">
        <v>62024</v>
      </c>
      <c r="D30739" s="1">
        <v>42668.143935185188</v>
      </c>
      <c r="E30739">
        <v>13783</v>
      </c>
      <c r="F30739">
        <v>32522</v>
      </c>
    </row>
    <row r="30740" spans="1:8" x14ac:dyDescent="0.2">
      <c r="A30740">
        <v>7.9073045512971405E+17</v>
      </c>
      <c r="B30740" t="s">
        <v>62025</v>
      </c>
      <c r="C30740" t="s">
        <v>62026</v>
      </c>
      <c r="D30740" s="1">
        <v>42668.155162037037</v>
      </c>
      <c r="E30740">
        <v>13331</v>
      </c>
      <c r="F30740">
        <v>29405</v>
      </c>
      <c r="H30740" t="s">
        <v>390</v>
      </c>
    </row>
    <row r="30741" spans="1:8" x14ac:dyDescent="0.2">
      <c r="A30741">
        <v>7.9092370119376794E+17</v>
      </c>
      <c r="B30741" t="s">
        <v>62027</v>
      </c>
      <c r="C30741" t="s">
        <v>62028</v>
      </c>
      <c r="D30741" s="1">
        <v>42668.688414351855</v>
      </c>
      <c r="E30741">
        <v>7156</v>
      </c>
      <c r="F30741">
        <v>12570</v>
      </c>
    </row>
    <row r="30742" spans="1:8" x14ac:dyDescent="0.2">
      <c r="A30742">
        <v>7.9092436334854106E+17</v>
      </c>
      <c r="B30742" t="s">
        <v>62029</v>
      </c>
      <c r="C30742" t="s">
        <v>62030</v>
      </c>
      <c r="D30742" s="1">
        <v>42668.690243055556</v>
      </c>
      <c r="E30742">
        <v>8009</v>
      </c>
      <c r="F30742">
        <v>14364</v>
      </c>
      <c r="H30742" t="s">
        <v>390</v>
      </c>
    </row>
    <row r="30743" spans="1:8" x14ac:dyDescent="0.2">
      <c r="A30743">
        <v>7.9092566993712294E+17</v>
      </c>
      <c r="B30743" t="s">
        <v>62031</v>
      </c>
      <c r="C30743" t="s">
        <v>62032</v>
      </c>
      <c r="D30743" s="1">
        <v>42668.693854166668</v>
      </c>
      <c r="E30743">
        <v>6977</v>
      </c>
      <c r="F30743">
        <v>11394</v>
      </c>
      <c r="H30743" t="s">
        <v>62033</v>
      </c>
    </row>
    <row r="30744" spans="1:8" x14ac:dyDescent="0.2">
      <c r="A30744">
        <v>7.9092710492176704E+17</v>
      </c>
      <c r="B30744" t="s">
        <v>62034</v>
      </c>
      <c r="C30744" t="s">
        <v>62035</v>
      </c>
      <c r="D30744" s="1">
        <v>42668.697812500002</v>
      </c>
      <c r="E30744">
        <v>11206</v>
      </c>
      <c r="F30744">
        <v>23393</v>
      </c>
    </row>
    <row r="30745" spans="1:8" x14ac:dyDescent="0.2">
      <c r="A30745">
        <v>7.9093602787147699E+17</v>
      </c>
      <c r="B30745" t="s">
        <v>62036</v>
      </c>
      <c r="C30745" t="s">
        <v>62037</v>
      </c>
      <c r="D30745" s="1">
        <v>42668.722430555557</v>
      </c>
      <c r="E30745">
        <v>10652</v>
      </c>
      <c r="F30745">
        <v>19013</v>
      </c>
      <c r="H30745" t="s">
        <v>390</v>
      </c>
    </row>
    <row r="30746" spans="1:8" x14ac:dyDescent="0.2">
      <c r="A30746">
        <v>7.9093636095371597E+17</v>
      </c>
      <c r="B30746" t="s">
        <v>62038</v>
      </c>
      <c r="C30746" t="s">
        <v>62039</v>
      </c>
      <c r="D30746" s="1">
        <v>42668.723344907405</v>
      </c>
      <c r="E30746">
        <v>6005</v>
      </c>
      <c r="F30746">
        <v>11617</v>
      </c>
      <c r="H30746" t="s">
        <v>390</v>
      </c>
    </row>
    <row r="30747" spans="1:8" x14ac:dyDescent="0.2">
      <c r="A30747">
        <v>7.9093660359003302E+17</v>
      </c>
      <c r="B30747" t="s">
        <v>62040</v>
      </c>
      <c r="C30747" t="s">
        <v>62041</v>
      </c>
      <c r="D30747" s="1">
        <v>42668.724016203705</v>
      </c>
      <c r="E30747">
        <v>6777</v>
      </c>
      <c r="F30747">
        <v>13996</v>
      </c>
      <c r="H30747" t="s">
        <v>616</v>
      </c>
    </row>
    <row r="30748" spans="1:8" x14ac:dyDescent="0.2">
      <c r="A30748">
        <v>7.9094878228859597E+17</v>
      </c>
      <c r="B30748" t="s">
        <v>62042</v>
      </c>
      <c r="C30748" t="s">
        <v>62043</v>
      </c>
      <c r="D30748" s="1">
        <v>42668.757627314815</v>
      </c>
      <c r="E30748">
        <v>10161</v>
      </c>
      <c r="F30748">
        <v>17147</v>
      </c>
      <c r="H30748" t="s">
        <v>390</v>
      </c>
    </row>
    <row r="30749" spans="1:8" x14ac:dyDescent="0.2">
      <c r="A30749">
        <v>7.9095123090645798E+17</v>
      </c>
      <c r="B30749" t="s">
        <v>62044</v>
      </c>
      <c r="C30749" t="s">
        <v>62045</v>
      </c>
      <c r="D30749" s="1">
        <v>42668.764386574076</v>
      </c>
      <c r="E30749">
        <v>14637</v>
      </c>
      <c r="F30749">
        <v>26397</v>
      </c>
      <c r="H30749" t="s">
        <v>390</v>
      </c>
    </row>
    <row r="30750" spans="1:8" x14ac:dyDescent="0.2">
      <c r="A30750">
        <v>7.9098303905676902E+17</v>
      </c>
      <c r="B30750" t="s">
        <v>62046</v>
      </c>
      <c r="C30750" t="s">
        <v>62047</v>
      </c>
      <c r="D30750" s="1">
        <v>42668.852152777778</v>
      </c>
      <c r="E30750">
        <v>17110</v>
      </c>
      <c r="F30750">
        <v>42261</v>
      </c>
      <c r="H30750" t="s">
        <v>616</v>
      </c>
    </row>
    <row r="30751" spans="1:8" x14ac:dyDescent="0.2">
      <c r="A30751">
        <v>7.9101742442650394E+17</v>
      </c>
      <c r="B30751" t="s">
        <v>62048</v>
      </c>
      <c r="C30751" t="s">
        <v>62049</v>
      </c>
      <c r="D30751" s="1">
        <v>42668.947048611109</v>
      </c>
      <c r="E30751">
        <v>11164</v>
      </c>
      <c r="F30751">
        <v>27537</v>
      </c>
      <c r="H30751" t="s">
        <v>390</v>
      </c>
    </row>
    <row r="30752" spans="1:8" x14ac:dyDescent="0.2">
      <c r="A30752">
        <v>7.9102243848634304E+17</v>
      </c>
      <c r="B30752" t="s">
        <v>62050</v>
      </c>
      <c r="C30752" t="s">
        <v>62051</v>
      </c>
      <c r="D30752" s="1">
        <v>42668.960879629631</v>
      </c>
      <c r="E30752">
        <v>13338</v>
      </c>
      <c r="F30752">
        <v>21152</v>
      </c>
      <c r="H30752" t="s">
        <v>390</v>
      </c>
    </row>
    <row r="30753" spans="1:8" x14ac:dyDescent="0.2">
      <c r="A30753">
        <v>7.9103078900160499E+17</v>
      </c>
      <c r="B30753" t="s">
        <v>62052</v>
      </c>
      <c r="C30753" t="s">
        <v>62053</v>
      </c>
      <c r="D30753" s="1">
        <v>42668.983923611115</v>
      </c>
      <c r="E30753">
        <v>7614</v>
      </c>
      <c r="F30753">
        <v>18553</v>
      </c>
      <c r="H30753" t="s">
        <v>390</v>
      </c>
    </row>
    <row r="30754" spans="1:8" x14ac:dyDescent="0.2">
      <c r="A30754">
        <v>7.9103512817684403E+17</v>
      </c>
      <c r="B30754" t="s">
        <v>62054</v>
      </c>
      <c r="C30754" t="s">
        <v>62055</v>
      </c>
      <c r="D30754" s="1">
        <v>42668.995891203704</v>
      </c>
      <c r="E30754">
        <v>10809</v>
      </c>
      <c r="F30754">
        <v>23115</v>
      </c>
      <c r="G30754" t="e">
        <f>the</f>
        <v>#NAME?</v>
      </c>
      <c r="H30754" t="s">
        <v>390</v>
      </c>
    </row>
    <row r="30755" spans="1:8" x14ac:dyDescent="0.2">
      <c r="A30755">
        <v>7.9103707503017894E+17</v>
      </c>
      <c r="B30755" t="s">
        <v>62056</v>
      </c>
      <c r="C30755" t="s">
        <v>62057</v>
      </c>
      <c r="D30755" s="1">
        <v>42669.001273148147</v>
      </c>
      <c r="E30755">
        <v>14099</v>
      </c>
      <c r="F30755">
        <v>32212</v>
      </c>
      <c r="H30755" t="s">
        <v>390</v>
      </c>
    </row>
    <row r="30756" spans="1:8" x14ac:dyDescent="0.2">
      <c r="A30756">
        <v>7.9104384212443904E+17</v>
      </c>
      <c r="B30756" t="s">
        <v>62058</v>
      </c>
      <c r="C30756" t="s">
        <v>62059</v>
      </c>
      <c r="D30756" s="1">
        <v>42669.019942129627</v>
      </c>
      <c r="E30756">
        <v>8704</v>
      </c>
      <c r="F30756">
        <v>20604</v>
      </c>
      <c r="H30756" t="s">
        <v>616</v>
      </c>
    </row>
    <row r="30757" spans="1:8" x14ac:dyDescent="0.2">
      <c r="A30757">
        <v>7.9105975966328806E+17</v>
      </c>
      <c r="B30757" t="s">
        <v>62060</v>
      </c>
      <c r="C30757" t="s">
        <v>62061</v>
      </c>
      <c r="D30757" s="1">
        <v>42669.06386574074</v>
      </c>
      <c r="E30757">
        <v>8576</v>
      </c>
      <c r="F30757">
        <v>21231</v>
      </c>
      <c r="H30757" t="s">
        <v>390</v>
      </c>
    </row>
    <row r="30758" spans="1:8" x14ac:dyDescent="0.2">
      <c r="A30758">
        <v>7.9123363259373901E+17</v>
      </c>
      <c r="B30758" t="s">
        <v>62062</v>
      </c>
      <c r="C30758" t="s">
        <v>62063</v>
      </c>
      <c r="D30758" s="1">
        <v>42669.543668981481</v>
      </c>
      <c r="E30758">
        <v>16930</v>
      </c>
      <c r="F30758">
        <v>45896</v>
      </c>
    </row>
    <row r="30759" spans="1:8" x14ac:dyDescent="0.2">
      <c r="A30759">
        <v>7.9135114276032102E+17</v>
      </c>
      <c r="B30759" t="s">
        <v>62064</v>
      </c>
      <c r="C30759" t="s">
        <v>62065</v>
      </c>
      <c r="D30759" s="1">
        <v>42669.867928240739</v>
      </c>
      <c r="E30759">
        <v>7146</v>
      </c>
      <c r="F30759">
        <v>14620</v>
      </c>
    </row>
    <row r="30760" spans="1:8" x14ac:dyDescent="0.2">
      <c r="A30760">
        <v>7.91398814049456E+17</v>
      </c>
      <c r="B30760" t="s">
        <v>62066</v>
      </c>
      <c r="C30760" t="s">
        <v>62067</v>
      </c>
      <c r="D30760" s="1">
        <v>42669.999479166669</v>
      </c>
      <c r="E30760">
        <v>32002</v>
      </c>
      <c r="F30760">
        <v>60449</v>
      </c>
    </row>
    <row r="30761" spans="1:8" x14ac:dyDescent="0.2">
      <c r="A30761">
        <v>7.9145757603053504E+17</v>
      </c>
      <c r="B30761" t="s">
        <v>62068</v>
      </c>
      <c r="C30761" t="s">
        <v>62069</v>
      </c>
      <c r="D30761" s="1">
        <v>42670.161631944444</v>
      </c>
      <c r="E30761">
        <v>9239</v>
      </c>
      <c r="F30761">
        <v>22080</v>
      </c>
      <c r="H30761" t="s">
        <v>390</v>
      </c>
    </row>
    <row r="30762" spans="1:8" x14ac:dyDescent="0.2">
      <c r="A30762">
        <v>7.9145886093039206E+17</v>
      </c>
      <c r="B30762" t="s">
        <v>62070</v>
      </c>
      <c r="C30762" t="s">
        <v>62071</v>
      </c>
      <c r="D30762" s="1">
        <v>42670.165173611109</v>
      </c>
      <c r="E30762">
        <v>8555</v>
      </c>
      <c r="F30762">
        <v>21369</v>
      </c>
    </row>
    <row r="30763" spans="1:8" x14ac:dyDescent="0.2">
      <c r="A30763">
        <v>7.9161491283344896E+17</v>
      </c>
      <c r="B30763" t="s">
        <v>62072</v>
      </c>
      <c r="C30763" t="s">
        <v>62073</v>
      </c>
      <c r="D30763" s="1">
        <v>42670.59579861111</v>
      </c>
      <c r="E30763">
        <v>12789</v>
      </c>
      <c r="F30763">
        <v>25960</v>
      </c>
      <c r="H30763" t="s">
        <v>13093</v>
      </c>
    </row>
    <row r="30764" spans="1:8" x14ac:dyDescent="0.2">
      <c r="A30764">
        <v>7.9162579879297395E+17</v>
      </c>
      <c r="B30764" t="s">
        <v>62074</v>
      </c>
      <c r="C30764" t="s">
        <v>62075</v>
      </c>
      <c r="D30764" s="1">
        <v>42670.625833333332</v>
      </c>
      <c r="E30764">
        <v>16758</v>
      </c>
      <c r="F30764">
        <v>33484</v>
      </c>
    </row>
    <row r="30765" spans="1:8" x14ac:dyDescent="0.2">
      <c r="A30765">
        <v>7.9164266925676902E+17</v>
      </c>
      <c r="B30765" t="s">
        <v>62076</v>
      </c>
      <c r="C30765" t="s">
        <v>62077</v>
      </c>
      <c r="D30765" s="1">
        <v>42670.672395833331</v>
      </c>
      <c r="E30765">
        <v>10836</v>
      </c>
      <c r="F30765">
        <v>19437</v>
      </c>
    </row>
    <row r="30766" spans="1:8" x14ac:dyDescent="0.2">
      <c r="A30766">
        <v>7.9164326910935002E+17</v>
      </c>
      <c r="B30766" t="s">
        <v>62078</v>
      </c>
      <c r="C30766" t="s">
        <v>62079</v>
      </c>
      <c r="D30766" s="1">
        <v>42670.674050925925</v>
      </c>
      <c r="E30766">
        <v>7366</v>
      </c>
      <c r="F30766">
        <v>12071</v>
      </c>
      <c r="H30766" t="s">
        <v>390</v>
      </c>
    </row>
    <row r="30767" spans="1:8" x14ac:dyDescent="0.2">
      <c r="A30767">
        <v>7.9164378960986496E+17</v>
      </c>
      <c r="B30767" t="s">
        <v>62080</v>
      </c>
      <c r="C30767" t="s">
        <v>62081</v>
      </c>
      <c r="D30767" s="1">
        <v>42670.675486111111</v>
      </c>
      <c r="E30767">
        <v>7928</v>
      </c>
      <c r="F30767">
        <v>12450</v>
      </c>
    </row>
    <row r="30768" spans="1:8" x14ac:dyDescent="0.2">
      <c r="A30768">
        <v>7.9164889372544998E+17</v>
      </c>
      <c r="B30768" t="s">
        <v>62082</v>
      </c>
      <c r="C30768" t="s">
        <v>62083</v>
      </c>
      <c r="D30768" s="1">
        <v>42670.689571759256</v>
      </c>
      <c r="E30768">
        <v>10036</v>
      </c>
      <c r="F30768">
        <v>20306</v>
      </c>
      <c r="G30768" t="s">
        <v>89</v>
      </c>
      <c r="H30768" t="s">
        <v>390</v>
      </c>
    </row>
    <row r="30769" spans="1:8" x14ac:dyDescent="0.2">
      <c r="A30769">
        <v>7.9165186088942694E+17</v>
      </c>
      <c r="B30769" t="s">
        <v>62084</v>
      </c>
      <c r="C30769" t="s">
        <v>62085</v>
      </c>
      <c r="D30769" s="1">
        <v>42670.697754629633</v>
      </c>
      <c r="E30769">
        <v>6159</v>
      </c>
      <c r="F30769">
        <v>14366</v>
      </c>
      <c r="H30769" t="s">
        <v>390</v>
      </c>
    </row>
    <row r="30770" spans="1:8" x14ac:dyDescent="0.2">
      <c r="A30770">
        <v>7.9165317499420198E+17</v>
      </c>
      <c r="B30770" t="s">
        <v>62086</v>
      </c>
      <c r="C30770" t="s">
        <v>62087</v>
      </c>
      <c r="D30770" s="1">
        <v>42670.701377314814</v>
      </c>
      <c r="E30770">
        <v>11291</v>
      </c>
      <c r="F30770">
        <v>17788</v>
      </c>
      <c r="H30770" t="s">
        <v>390</v>
      </c>
    </row>
    <row r="30771" spans="1:8" x14ac:dyDescent="0.2">
      <c r="A30771">
        <v>7.9169730251994701E+17</v>
      </c>
      <c r="B30771" t="s">
        <v>62088</v>
      </c>
      <c r="C30771" t="s">
        <v>62089</v>
      </c>
      <c r="D30771" s="1">
        <v>42670.823148148149</v>
      </c>
      <c r="E30771">
        <v>3778</v>
      </c>
      <c r="F30771">
        <v>10188</v>
      </c>
    </row>
    <row r="30772" spans="1:8" x14ac:dyDescent="0.2">
      <c r="A30772">
        <v>7.9172265835843904E+17</v>
      </c>
      <c r="B30772" t="s">
        <v>62090</v>
      </c>
      <c r="C30772" t="s">
        <v>62091</v>
      </c>
      <c r="D30772" s="1">
        <v>42670.893113425926</v>
      </c>
      <c r="E30772">
        <v>6261</v>
      </c>
      <c r="F30772">
        <v>14277</v>
      </c>
      <c r="H30772" t="s">
        <v>13093</v>
      </c>
    </row>
    <row r="30773" spans="1:8" x14ac:dyDescent="0.2">
      <c r="A30773">
        <v>7.9173817346231002E+17</v>
      </c>
      <c r="B30773" t="s">
        <v>62092</v>
      </c>
      <c r="C30773" t="s">
        <v>62093</v>
      </c>
      <c r="D30773" s="1">
        <v>42670.935925925929</v>
      </c>
      <c r="E30773">
        <v>12944</v>
      </c>
      <c r="F30773">
        <v>26456</v>
      </c>
      <c r="H30773" t="s">
        <v>616</v>
      </c>
    </row>
    <row r="30774" spans="1:8" x14ac:dyDescent="0.2">
      <c r="A30774">
        <v>7.9174683268668198E+17</v>
      </c>
      <c r="B30774" t="s">
        <v>62094</v>
      </c>
      <c r="C30774" t="s">
        <v>62095</v>
      </c>
      <c r="D30774" s="1">
        <v>42670.959826388891</v>
      </c>
      <c r="E30774">
        <v>4307</v>
      </c>
      <c r="F30774">
        <v>10325</v>
      </c>
      <c r="H30774" t="s">
        <v>390</v>
      </c>
    </row>
    <row r="30775" spans="1:8" x14ac:dyDescent="0.2">
      <c r="A30775">
        <v>7.9174825499191194E+17</v>
      </c>
      <c r="B30775" t="s">
        <v>62096</v>
      </c>
      <c r="C30775" t="s">
        <v>62097</v>
      </c>
      <c r="D30775" s="1">
        <v>42670.963750000003</v>
      </c>
      <c r="E30775">
        <v>3796</v>
      </c>
      <c r="F30775">
        <v>10318</v>
      </c>
      <c r="H30775" t="s">
        <v>616</v>
      </c>
    </row>
    <row r="30776" spans="1:8" x14ac:dyDescent="0.2">
      <c r="A30776">
        <v>7.91762650195632E+17</v>
      </c>
      <c r="B30776" t="s">
        <v>62098</v>
      </c>
      <c r="C30776" t="s">
        <v>62099</v>
      </c>
      <c r="D30776" s="1">
        <v>42671.003472222219</v>
      </c>
      <c r="E30776">
        <v>11775</v>
      </c>
      <c r="F30776">
        <v>24859</v>
      </c>
      <c r="H30776" t="s">
        <v>390</v>
      </c>
    </row>
    <row r="30777" spans="1:8" x14ac:dyDescent="0.2">
      <c r="A30777">
        <v>7.9176741346541901E+17</v>
      </c>
      <c r="B30777" t="s">
        <v>62100</v>
      </c>
      <c r="C30777" t="s">
        <v>62101</v>
      </c>
      <c r="D30777" s="1">
        <v>42671.01662037037</v>
      </c>
      <c r="E30777">
        <v>5038</v>
      </c>
      <c r="F30777">
        <v>15266</v>
      </c>
      <c r="G30777" t="s">
        <v>89</v>
      </c>
    </row>
    <row r="30778" spans="1:8" x14ac:dyDescent="0.2">
      <c r="A30778">
        <v>7.9176826961516902E+17</v>
      </c>
      <c r="B30778" t="s">
        <v>62102</v>
      </c>
      <c r="C30778" t="s">
        <v>62103</v>
      </c>
      <c r="D30778" s="1">
        <v>42671.01898148148</v>
      </c>
      <c r="E30778">
        <v>12702</v>
      </c>
      <c r="F30778">
        <v>24350</v>
      </c>
      <c r="G30778" t="s">
        <v>215</v>
      </c>
    </row>
    <row r="30779" spans="1:8" x14ac:dyDescent="0.2">
      <c r="A30779">
        <v>7.9177079516505702E+17</v>
      </c>
      <c r="B30779" t="s">
        <v>62104</v>
      </c>
      <c r="C30779" t="s">
        <v>62105</v>
      </c>
      <c r="D30779" s="1">
        <v>42671.025949074072</v>
      </c>
      <c r="E30779">
        <v>14307</v>
      </c>
      <c r="F30779">
        <v>22986</v>
      </c>
      <c r="H30779" t="s">
        <v>390</v>
      </c>
    </row>
    <row r="30780" spans="1:8" x14ac:dyDescent="0.2">
      <c r="A30780">
        <v>7.9179530816240794E+17</v>
      </c>
      <c r="B30780" t="s">
        <v>62106</v>
      </c>
      <c r="C30780" t="s">
        <v>62107</v>
      </c>
      <c r="D30780" s="1">
        <v>42671.093587962961</v>
      </c>
      <c r="E30780">
        <v>5501</v>
      </c>
      <c r="F30780">
        <v>13008</v>
      </c>
      <c r="G30780" t="s">
        <v>89</v>
      </c>
      <c r="H30780" t="s">
        <v>616</v>
      </c>
    </row>
    <row r="30781" spans="1:8" x14ac:dyDescent="0.2">
      <c r="A30781">
        <v>7.9181855260082099E+17</v>
      </c>
      <c r="B30781" t="s">
        <v>62108</v>
      </c>
      <c r="C30781" t="s">
        <v>62109</v>
      </c>
      <c r="D30781" s="1">
        <v>42671.157731481479</v>
      </c>
      <c r="E30781">
        <v>14485</v>
      </c>
      <c r="F30781">
        <v>36385</v>
      </c>
      <c r="H30781" t="s">
        <v>390</v>
      </c>
    </row>
    <row r="30782" spans="1:8" x14ac:dyDescent="0.2">
      <c r="A30782">
        <v>7.9202489661640704E+17</v>
      </c>
      <c r="B30782" t="s">
        <v>62110</v>
      </c>
      <c r="C30782" t="s">
        <v>62111</v>
      </c>
      <c r="D30782" s="1">
        <v>42671.727141203701</v>
      </c>
      <c r="E30782">
        <v>6995</v>
      </c>
      <c r="F30782">
        <v>16351</v>
      </c>
      <c r="G30782" t="s">
        <v>215</v>
      </c>
    </row>
    <row r="30783" spans="1:8" x14ac:dyDescent="0.2">
      <c r="A30783">
        <v>7.9202790112640602E+17</v>
      </c>
      <c r="B30783" t="s">
        <v>62112</v>
      </c>
      <c r="C30783" t="s">
        <v>62113</v>
      </c>
      <c r="D30783" s="1">
        <v>42671.73542824074</v>
      </c>
      <c r="E30783">
        <v>4871</v>
      </c>
      <c r="F30783">
        <v>11353</v>
      </c>
    </row>
    <row r="30784" spans="1:8" x14ac:dyDescent="0.2">
      <c r="A30784">
        <v>7.9203149907594394E+17</v>
      </c>
      <c r="B30784" t="s">
        <v>62114</v>
      </c>
      <c r="C30784" t="s">
        <v>62115</v>
      </c>
      <c r="D30784" s="1">
        <v>42671.745358796295</v>
      </c>
      <c r="E30784">
        <v>14992</v>
      </c>
      <c r="F30784">
        <v>41141</v>
      </c>
    </row>
    <row r="30785" spans="1:8" x14ac:dyDescent="0.2">
      <c r="A30785">
        <v>7.9204953519543898E+17</v>
      </c>
      <c r="B30785" t="s">
        <v>62116</v>
      </c>
      <c r="C30785" t="s">
        <v>62117</v>
      </c>
      <c r="D30785" s="1">
        <v>42671.795127314814</v>
      </c>
      <c r="E30785">
        <v>6536</v>
      </c>
      <c r="F30785">
        <v>21133</v>
      </c>
    </row>
    <row r="30786" spans="1:8" x14ac:dyDescent="0.2">
      <c r="A30786">
        <v>7.9205435499180006E+17</v>
      </c>
      <c r="B30786" t="s">
        <v>62118</v>
      </c>
      <c r="C30786" t="s">
        <v>62119</v>
      </c>
      <c r="D30786" s="1">
        <v>42671.808425925927</v>
      </c>
      <c r="E30786">
        <v>13106</v>
      </c>
      <c r="F30786">
        <v>31790</v>
      </c>
    </row>
    <row r="30787" spans="1:8" x14ac:dyDescent="0.2">
      <c r="A30787">
        <v>7.9208360540517094E+17</v>
      </c>
      <c r="B30787" t="s">
        <v>62120</v>
      </c>
      <c r="C30787" t="s">
        <v>62121</v>
      </c>
      <c r="D30787" s="1">
        <v>42671.889143518521</v>
      </c>
      <c r="E30787">
        <v>22275</v>
      </c>
      <c r="F30787">
        <v>46428</v>
      </c>
      <c r="H30787" t="s">
        <v>616</v>
      </c>
    </row>
    <row r="30788" spans="1:8" x14ac:dyDescent="0.2">
      <c r="A30788">
        <v>7.9217631547860902E+17</v>
      </c>
      <c r="B30788" t="s">
        <v>62122</v>
      </c>
      <c r="C30788" t="s">
        <v>62123</v>
      </c>
      <c r="D30788" s="1">
        <v>42672.144976851851</v>
      </c>
      <c r="E30788">
        <v>5441</v>
      </c>
      <c r="F30788">
        <v>20774</v>
      </c>
    </row>
    <row r="30789" spans="1:8" x14ac:dyDescent="0.2">
      <c r="A30789">
        <v>7.9217685608662195E+17</v>
      </c>
      <c r="B30789" t="s">
        <v>62124</v>
      </c>
      <c r="C30789" t="s">
        <v>62125</v>
      </c>
      <c r="D30789" s="1">
        <v>42672.146469907406</v>
      </c>
      <c r="E30789">
        <v>13034</v>
      </c>
      <c r="F30789">
        <v>35686</v>
      </c>
      <c r="G30789" t="s">
        <v>89</v>
      </c>
    </row>
    <row r="30790" spans="1:8" x14ac:dyDescent="0.2">
      <c r="A30790">
        <v>7.9221548594118605E+17</v>
      </c>
      <c r="B30790" t="s">
        <v>62126</v>
      </c>
      <c r="C30790" t="s">
        <v>62127</v>
      </c>
      <c r="D30790" s="1">
        <v>42672.253067129626</v>
      </c>
      <c r="E30790">
        <v>11249</v>
      </c>
      <c r="F30790">
        <v>28752</v>
      </c>
      <c r="H30790" t="s">
        <v>13093</v>
      </c>
    </row>
    <row r="30791" spans="1:8" x14ac:dyDescent="0.2">
      <c r="A30791">
        <v>7.9221721511434202E+17</v>
      </c>
      <c r="B30791" t="s">
        <v>62128</v>
      </c>
      <c r="C30791" t="s">
        <v>62129</v>
      </c>
      <c r="D30791" s="1">
        <v>42672.257835648146</v>
      </c>
      <c r="E30791">
        <v>7268</v>
      </c>
      <c r="F30791">
        <v>16618</v>
      </c>
    </row>
    <row r="30792" spans="1:8" x14ac:dyDescent="0.2">
      <c r="A30792">
        <v>7.9235237682899302E+17</v>
      </c>
      <c r="B30792" t="s">
        <v>62130</v>
      </c>
      <c r="C30792" t="s">
        <v>62131</v>
      </c>
      <c r="D30792" s="1">
        <v>42672.630810185183</v>
      </c>
      <c r="E30792">
        <v>10692</v>
      </c>
      <c r="F30792">
        <v>36395</v>
      </c>
    </row>
    <row r="30793" spans="1:8" x14ac:dyDescent="0.2">
      <c r="A30793">
        <v>7.9238989229878003E+17</v>
      </c>
      <c r="B30793" t="s">
        <v>62132</v>
      </c>
      <c r="C30793" t="s">
        <v>62133</v>
      </c>
      <c r="D30793" s="1">
        <v>42672.7343287037</v>
      </c>
      <c r="E30793">
        <v>10119</v>
      </c>
      <c r="F30793">
        <v>26175</v>
      </c>
      <c r="G30793" t="e">
        <f>DeplorableCBTP</f>
        <v>#NAME?</v>
      </c>
      <c r="H30793" t="s">
        <v>13093</v>
      </c>
    </row>
    <row r="30794" spans="1:8" x14ac:dyDescent="0.2">
      <c r="A30794">
        <v>7.9240938607320205E+17</v>
      </c>
      <c r="B30794" t="s">
        <v>62134</v>
      </c>
      <c r="C30794" t="s">
        <v>62135</v>
      </c>
      <c r="D30794" s="1">
        <v>42672.788124999999</v>
      </c>
      <c r="E30794">
        <v>5119</v>
      </c>
      <c r="F30794">
        <v>11053</v>
      </c>
    </row>
    <row r="30795" spans="1:8" x14ac:dyDescent="0.2">
      <c r="A30795">
        <v>7.9241118754773402E+17</v>
      </c>
      <c r="B30795" t="s">
        <v>62136</v>
      </c>
      <c r="C30795" t="s">
        <v>62137</v>
      </c>
      <c r="D30795" s="1">
        <v>42672.79310185185</v>
      </c>
      <c r="E30795">
        <v>9533</v>
      </c>
      <c r="F30795">
        <v>16669</v>
      </c>
      <c r="H30795" t="s">
        <v>390</v>
      </c>
    </row>
    <row r="30796" spans="1:8" x14ac:dyDescent="0.2">
      <c r="A30796">
        <v>7.9245516461554406E+17</v>
      </c>
      <c r="B30796" t="s">
        <v>62138</v>
      </c>
      <c r="C30796" t="s">
        <v>62139</v>
      </c>
      <c r="D30796" s="1">
        <v>42672.914456018516</v>
      </c>
      <c r="E30796">
        <v>8350</v>
      </c>
      <c r="F30796">
        <v>22162</v>
      </c>
    </row>
    <row r="30797" spans="1:8" x14ac:dyDescent="0.2">
      <c r="A30797">
        <v>7.9245653915180595E+17</v>
      </c>
      <c r="B30797" t="s">
        <v>62140</v>
      </c>
      <c r="C30797" t="s">
        <v>62141</v>
      </c>
      <c r="D30797" s="1">
        <v>42672.918240740742</v>
      </c>
      <c r="E30797">
        <v>19849</v>
      </c>
      <c r="F30797">
        <v>52135</v>
      </c>
    </row>
    <row r="30798" spans="1:8" x14ac:dyDescent="0.2">
      <c r="A30798">
        <v>7.9253737129198694E+17</v>
      </c>
      <c r="B30798" t="s">
        <v>62142</v>
      </c>
      <c r="C30798" t="s">
        <v>62143</v>
      </c>
      <c r="D30798" s="1">
        <v>42673.099629629629</v>
      </c>
      <c r="E30798">
        <v>13261</v>
      </c>
      <c r="F30798">
        <v>33238</v>
      </c>
      <c r="H30798" t="s">
        <v>390</v>
      </c>
    </row>
    <row r="30799" spans="1:8" x14ac:dyDescent="0.2">
      <c r="A30799">
        <v>7.9254062954893299E+17</v>
      </c>
      <c r="B30799" t="s">
        <v>62144</v>
      </c>
      <c r="C30799" t="s">
        <v>62145</v>
      </c>
      <c r="D30799" s="1">
        <v>42673.108622685184</v>
      </c>
      <c r="E30799">
        <v>9384</v>
      </c>
      <c r="F30799">
        <v>22444</v>
      </c>
    </row>
    <row r="30800" spans="1:8" x14ac:dyDescent="0.2">
      <c r="A30800">
        <v>7.9272652612706701E+17</v>
      </c>
      <c r="B30800" t="s">
        <v>62146</v>
      </c>
      <c r="C30800" t="s">
        <v>62147</v>
      </c>
      <c r="D30800" s="1">
        <v>42673.62159722222</v>
      </c>
      <c r="E30800">
        <v>17864</v>
      </c>
      <c r="F30800">
        <v>55151</v>
      </c>
    </row>
    <row r="30801" spans="1:8" x14ac:dyDescent="0.2">
      <c r="A30801">
        <v>7.9272879174329101E+17</v>
      </c>
      <c r="B30801" t="s">
        <v>62148</v>
      </c>
      <c r="C30801" t="s">
        <v>62149</v>
      </c>
      <c r="D30801" s="1">
        <v>42673.627847222226</v>
      </c>
      <c r="E30801">
        <v>16380</v>
      </c>
      <c r="F30801">
        <v>40991</v>
      </c>
    </row>
    <row r="30802" spans="1:8" x14ac:dyDescent="0.2">
      <c r="A30802">
        <v>7.9273442691233702E+17</v>
      </c>
      <c r="B30802" t="s">
        <v>62150</v>
      </c>
      <c r="C30802" t="s">
        <v>62151</v>
      </c>
      <c r="D30802" s="1">
        <v>42673.64340277778</v>
      </c>
      <c r="E30802">
        <v>31597</v>
      </c>
      <c r="F30802">
        <v>63148</v>
      </c>
    </row>
    <row r="30803" spans="1:8" x14ac:dyDescent="0.2">
      <c r="A30803">
        <v>7.9278787278904499E+17</v>
      </c>
      <c r="B30803" t="s">
        <v>62152</v>
      </c>
      <c r="C30803" t="s">
        <v>62153</v>
      </c>
      <c r="D30803" s="1">
        <v>42673.790879629632</v>
      </c>
      <c r="E30803">
        <v>6717</v>
      </c>
      <c r="F30803">
        <v>16863</v>
      </c>
    </row>
    <row r="30804" spans="1:8" x14ac:dyDescent="0.2">
      <c r="A30804">
        <v>7.9280464554230502E+17</v>
      </c>
      <c r="B30804" t="s">
        <v>62154</v>
      </c>
      <c r="C30804" t="s">
        <v>62155</v>
      </c>
      <c r="D30804" s="1">
        <v>42673.837164351855</v>
      </c>
      <c r="E30804">
        <v>7134</v>
      </c>
      <c r="F30804">
        <v>19080</v>
      </c>
      <c r="H30804" t="s">
        <v>390</v>
      </c>
    </row>
    <row r="30805" spans="1:8" x14ac:dyDescent="0.2">
      <c r="A30805">
        <v>7.9286847173434496E+17</v>
      </c>
      <c r="B30805" t="s">
        <v>62156</v>
      </c>
      <c r="C30805" t="s">
        <v>62157</v>
      </c>
      <c r="D30805" s="1">
        <v>42674.013298611113</v>
      </c>
      <c r="E30805">
        <v>10132</v>
      </c>
      <c r="F30805">
        <v>22917</v>
      </c>
    </row>
    <row r="30806" spans="1:8" x14ac:dyDescent="0.2">
      <c r="A30806">
        <v>7.9286955059314598E+17</v>
      </c>
      <c r="B30806" t="s">
        <v>62158</v>
      </c>
      <c r="C30806" t="s">
        <v>62159</v>
      </c>
      <c r="D30806" s="1">
        <v>42674.016273148147</v>
      </c>
      <c r="E30806">
        <v>9707</v>
      </c>
      <c r="F30806">
        <v>23415</v>
      </c>
      <c r="G30806" t="s">
        <v>89</v>
      </c>
    </row>
    <row r="30807" spans="1:8" x14ac:dyDescent="0.2">
      <c r="A30807">
        <v>7.9292207143728704E+17</v>
      </c>
      <c r="B30807" t="s">
        <v>62160</v>
      </c>
      <c r="C30807" t="s">
        <v>62161</v>
      </c>
      <c r="D30807" s="1">
        <v>42674.161203703705</v>
      </c>
      <c r="E30807">
        <v>11067</v>
      </c>
      <c r="F30807">
        <v>24426</v>
      </c>
      <c r="H30807" t="s">
        <v>390</v>
      </c>
    </row>
    <row r="30808" spans="1:8" x14ac:dyDescent="0.2">
      <c r="A30808">
        <v>7.9293910149433702E+17</v>
      </c>
      <c r="B30808" t="s">
        <v>62162</v>
      </c>
      <c r="C30808" t="s">
        <v>62163</v>
      </c>
      <c r="D30808" s="1">
        <v>42674.208194444444</v>
      </c>
      <c r="E30808">
        <v>6859</v>
      </c>
      <c r="F30808">
        <v>16257</v>
      </c>
    </row>
    <row r="30809" spans="1:8" x14ac:dyDescent="0.2">
      <c r="A30809">
        <v>7.93120426541056E+17</v>
      </c>
      <c r="B30809" t="s">
        <v>62164</v>
      </c>
      <c r="C30809" t="s">
        <v>62165</v>
      </c>
      <c r="D30809" s="1">
        <v>42674.708553240744</v>
      </c>
      <c r="E30809">
        <v>12344</v>
      </c>
      <c r="F30809">
        <v>18930</v>
      </c>
      <c r="H30809" t="s">
        <v>390</v>
      </c>
    </row>
    <row r="30810" spans="1:8" x14ac:dyDescent="0.2">
      <c r="A30810">
        <v>7.9312996447643597E+17</v>
      </c>
      <c r="B30810" t="s">
        <v>62166</v>
      </c>
      <c r="C30810" t="s">
        <v>62167</v>
      </c>
      <c r="D30810" s="1">
        <v>42674.734872685185</v>
      </c>
      <c r="E30810">
        <v>11305</v>
      </c>
      <c r="F30810">
        <v>36926</v>
      </c>
    </row>
    <row r="30811" spans="1:8" x14ac:dyDescent="0.2">
      <c r="A30811">
        <v>7.9315557901968102E+17</v>
      </c>
      <c r="B30811" t="s">
        <v>62168</v>
      </c>
      <c r="C30811" t="s">
        <v>62169</v>
      </c>
      <c r="D30811" s="1">
        <v>42674.805555555555</v>
      </c>
      <c r="E30811">
        <v>7822</v>
      </c>
      <c r="F30811">
        <v>18341</v>
      </c>
      <c r="H30811" t="s">
        <v>390</v>
      </c>
    </row>
    <row r="30812" spans="1:8" x14ac:dyDescent="0.2">
      <c r="A30812">
        <v>7.9316582088935795E+17</v>
      </c>
      <c r="B30812" t="s">
        <v>62170</v>
      </c>
      <c r="C30812" t="s">
        <v>62171</v>
      </c>
      <c r="D30812" s="1">
        <v>42674.833819444444</v>
      </c>
      <c r="E30812">
        <v>8131</v>
      </c>
      <c r="F30812">
        <v>19191</v>
      </c>
      <c r="H30812" t="s">
        <v>390</v>
      </c>
    </row>
    <row r="30813" spans="1:8" x14ac:dyDescent="0.2">
      <c r="A30813">
        <v>7.9316776150985101E+17</v>
      </c>
      <c r="B30813" t="s">
        <v>62172</v>
      </c>
      <c r="C30813" t="s">
        <v>62173</v>
      </c>
      <c r="D30813" s="1">
        <v>42674.839178240742</v>
      </c>
      <c r="E30813">
        <v>13739</v>
      </c>
      <c r="F30813">
        <v>23084</v>
      </c>
      <c r="H30813" t="s">
        <v>616</v>
      </c>
    </row>
    <row r="30814" spans="1:8" x14ac:dyDescent="0.2">
      <c r="A30814">
        <v>7.9319331021927194E+17</v>
      </c>
      <c r="B30814" t="s">
        <v>62174</v>
      </c>
      <c r="C30814" t="s">
        <v>62175</v>
      </c>
      <c r="D30814" s="1">
        <v>42674.909675925926</v>
      </c>
      <c r="E30814">
        <v>7301</v>
      </c>
      <c r="F30814">
        <v>20206</v>
      </c>
    </row>
    <row r="30815" spans="1:8" x14ac:dyDescent="0.2">
      <c r="A30815">
        <v>7.9340013152567706E+17</v>
      </c>
      <c r="B30815" t="s">
        <v>62176</v>
      </c>
      <c r="C30815" t="s">
        <v>62177</v>
      </c>
      <c r="D30815" s="1">
        <v>42675.480393518519</v>
      </c>
      <c r="E30815">
        <v>18098</v>
      </c>
      <c r="F30815">
        <v>46881</v>
      </c>
    </row>
    <row r="30816" spans="1:8" x14ac:dyDescent="0.2">
      <c r="A30816">
        <v>7.9342127404328499E+17</v>
      </c>
      <c r="B30816" t="s">
        <v>62178</v>
      </c>
      <c r="C30816" t="s">
        <v>62179</v>
      </c>
      <c r="D30816" s="1">
        <v>42675.538738425923</v>
      </c>
      <c r="E30816">
        <v>13966</v>
      </c>
      <c r="F30816">
        <v>32971</v>
      </c>
      <c r="G30816" t="s">
        <v>215</v>
      </c>
    </row>
    <row r="30817" spans="1:8" x14ac:dyDescent="0.2">
      <c r="A30817">
        <v>7.9342263311102298E+17</v>
      </c>
      <c r="B30817" t="s">
        <v>62180</v>
      </c>
      <c r="C30817" t="s">
        <v>62181</v>
      </c>
      <c r="D30817" s="1">
        <v>42675.542488425926</v>
      </c>
      <c r="E30817">
        <v>20079</v>
      </c>
      <c r="F30817">
        <v>50620</v>
      </c>
    </row>
    <row r="30818" spans="1:8" x14ac:dyDescent="0.2">
      <c r="A30818">
        <v>7.9344644203157504E+17</v>
      </c>
      <c r="B30818" t="s">
        <v>62182</v>
      </c>
      <c r="C30818" t="s">
        <v>62183</v>
      </c>
      <c r="D30818" s="1">
        <v>42675.608182870368</v>
      </c>
      <c r="E30818">
        <v>7515</v>
      </c>
      <c r="F30818">
        <v>14010</v>
      </c>
    </row>
    <row r="30819" spans="1:8" x14ac:dyDescent="0.2">
      <c r="A30819">
        <v>7.9345609419875904E+17</v>
      </c>
      <c r="B30819" t="s">
        <v>62184</v>
      </c>
      <c r="C30819" t="s">
        <v>62185</v>
      </c>
      <c r="D30819" s="1">
        <v>42675.634826388887</v>
      </c>
      <c r="E30819">
        <v>27805</v>
      </c>
      <c r="F30819">
        <v>69393</v>
      </c>
    </row>
    <row r="30820" spans="1:8" x14ac:dyDescent="0.2">
      <c r="A30820">
        <v>7.9350394831341901E+17</v>
      </c>
      <c r="B30820" t="s">
        <v>62186</v>
      </c>
      <c r="C30820" t="s">
        <v>62187</v>
      </c>
      <c r="D30820" s="1">
        <v>42675.766875000001</v>
      </c>
      <c r="E30820">
        <v>6580</v>
      </c>
      <c r="F30820">
        <v>17399</v>
      </c>
      <c r="G30820" t="s">
        <v>89</v>
      </c>
      <c r="H30820" t="s">
        <v>390</v>
      </c>
    </row>
    <row r="30821" spans="1:8" x14ac:dyDescent="0.2">
      <c r="A30821">
        <v>7.9352418924018803E+17</v>
      </c>
      <c r="B30821" t="s">
        <v>62188</v>
      </c>
      <c r="C30821" t="s">
        <v>62189</v>
      </c>
      <c r="D30821" s="1">
        <v>42675.822731481479</v>
      </c>
      <c r="E30821">
        <v>9091</v>
      </c>
      <c r="F30821">
        <v>20003</v>
      </c>
      <c r="G30821" t="s">
        <v>89</v>
      </c>
    </row>
    <row r="30822" spans="1:8" x14ac:dyDescent="0.2">
      <c r="A30822">
        <v>7.9356218357344205E+17</v>
      </c>
      <c r="B30822" t="s">
        <v>62190</v>
      </c>
      <c r="C30822" t="s">
        <v>62191</v>
      </c>
      <c r="D30822" s="1">
        <v>42675.927569444444</v>
      </c>
      <c r="E30822">
        <v>9342</v>
      </c>
      <c r="F30822">
        <v>15282</v>
      </c>
    </row>
    <row r="30823" spans="1:8" x14ac:dyDescent="0.2">
      <c r="A30823">
        <v>7.9356249810017805E+17</v>
      </c>
      <c r="B30823" t="s">
        <v>62192</v>
      </c>
      <c r="C30823" t="s">
        <v>62193</v>
      </c>
      <c r="D30823" s="1">
        <v>42675.928437499999</v>
      </c>
      <c r="E30823">
        <v>7278</v>
      </c>
      <c r="F30823">
        <v>15222</v>
      </c>
    </row>
    <row r="30824" spans="1:8" x14ac:dyDescent="0.2">
      <c r="A30824">
        <v>7.9356328285438298E+17</v>
      </c>
      <c r="B30824" t="s">
        <v>62194</v>
      </c>
      <c r="C30824" t="s">
        <v>62195</v>
      </c>
      <c r="D30824" s="1">
        <v>42675.930601851855</v>
      </c>
      <c r="E30824">
        <v>7759</v>
      </c>
      <c r="F30824">
        <v>12700</v>
      </c>
      <c r="H30824" t="s">
        <v>62196</v>
      </c>
    </row>
    <row r="30825" spans="1:8" x14ac:dyDescent="0.2">
      <c r="A30825">
        <v>7.93565506431168E+17</v>
      </c>
      <c r="B30825" t="s">
        <v>62197</v>
      </c>
      <c r="C30825" t="s">
        <v>62198</v>
      </c>
      <c r="D30825" s="1">
        <v>42675.936747685184</v>
      </c>
      <c r="E30825">
        <v>9080</v>
      </c>
      <c r="F30825">
        <v>17786</v>
      </c>
    </row>
    <row r="30826" spans="1:8" x14ac:dyDescent="0.2">
      <c r="A30826">
        <v>7.9356988340965696E+17</v>
      </c>
      <c r="B30826" t="s">
        <v>62199</v>
      </c>
      <c r="C30826" t="s">
        <v>62200</v>
      </c>
      <c r="D30826" s="1">
        <v>42675.948819444442</v>
      </c>
      <c r="E30826">
        <v>7146</v>
      </c>
      <c r="F30826">
        <v>13731</v>
      </c>
    </row>
    <row r="30827" spans="1:8" x14ac:dyDescent="0.2">
      <c r="A30827">
        <v>7.9357280272908595E+17</v>
      </c>
      <c r="B30827" t="s">
        <v>62201</v>
      </c>
      <c r="C30827" t="s">
        <v>62202</v>
      </c>
      <c r="D30827" s="1">
        <v>42675.956875000003</v>
      </c>
      <c r="E30827">
        <v>12347</v>
      </c>
      <c r="F30827">
        <v>21481</v>
      </c>
      <c r="H30827" t="s">
        <v>390</v>
      </c>
    </row>
    <row r="30828" spans="1:8" x14ac:dyDescent="0.2">
      <c r="A30828">
        <v>7.9361179515611098E+17</v>
      </c>
      <c r="B30828" t="s">
        <v>62203</v>
      </c>
      <c r="C30828" t="s">
        <v>62204</v>
      </c>
      <c r="D30828" s="1">
        <v>42676.064479166664</v>
      </c>
      <c r="E30828">
        <v>10981</v>
      </c>
      <c r="F30828">
        <v>27259</v>
      </c>
      <c r="G30828" t="s">
        <v>89</v>
      </c>
      <c r="H30828" t="s">
        <v>616</v>
      </c>
    </row>
    <row r="30829" spans="1:8" x14ac:dyDescent="0.2">
      <c r="A30829">
        <v>7.9365971005449805E+17</v>
      </c>
      <c r="B30829" t="s">
        <v>62205</v>
      </c>
      <c r="C30829" t="s">
        <v>62206</v>
      </c>
      <c r="D30829" s="1">
        <v>42676.196701388886</v>
      </c>
      <c r="E30829">
        <v>7140</v>
      </c>
      <c r="F30829">
        <v>15659</v>
      </c>
    </row>
    <row r="30830" spans="1:8" x14ac:dyDescent="0.2">
      <c r="A30830">
        <v>7.9376356783725299E+17</v>
      </c>
      <c r="B30830" t="s">
        <v>62207</v>
      </c>
      <c r="C30830" t="s">
        <v>62208</v>
      </c>
      <c r="D30830" s="1">
        <v>42676.483287037037</v>
      </c>
      <c r="E30830">
        <v>21453</v>
      </c>
      <c r="F30830">
        <v>50496</v>
      </c>
    </row>
    <row r="30831" spans="1:8" x14ac:dyDescent="0.2">
      <c r="A30831">
        <v>7.9376975005667699E+17</v>
      </c>
      <c r="B30831" t="s">
        <v>62209</v>
      </c>
      <c r="C30831" t="s">
        <v>62210</v>
      </c>
      <c r="D30831" s="1">
        <v>42676.500347222223</v>
      </c>
      <c r="E30831">
        <v>15032</v>
      </c>
      <c r="F30831">
        <v>44477</v>
      </c>
    </row>
    <row r="30832" spans="1:8" x14ac:dyDescent="0.2">
      <c r="A30832">
        <v>7.93796754193936E+17</v>
      </c>
      <c r="B30832" t="s">
        <v>62211</v>
      </c>
      <c r="C30832" t="s">
        <v>62212</v>
      </c>
      <c r="D30832" s="1">
        <v>42676.574861111112</v>
      </c>
      <c r="E30832">
        <v>15673</v>
      </c>
      <c r="F30832">
        <v>41948</v>
      </c>
    </row>
    <row r="30833" spans="1:8" x14ac:dyDescent="0.2">
      <c r="A30833">
        <v>7.9380261742816E+17</v>
      </c>
      <c r="B30833" t="s">
        <v>62213</v>
      </c>
      <c r="C30833" t="s">
        <v>62214</v>
      </c>
      <c r="D30833" s="1">
        <v>42676.591041666667</v>
      </c>
      <c r="E30833">
        <v>6898</v>
      </c>
      <c r="F30833">
        <v>16678</v>
      </c>
      <c r="G30833" t="s">
        <v>89</v>
      </c>
      <c r="H30833" t="s">
        <v>616</v>
      </c>
    </row>
    <row r="30834" spans="1:8" x14ac:dyDescent="0.2">
      <c r="A30834">
        <v>7.9380451458325197E+17</v>
      </c>
      <c r="B30834" t="s">
        <v>62215</v>
      </c>
      <c r="C30834" t="s">
        <v>62216</v>
      </c>
      <c r="D30834" s="1">
        <v>42676.596284722225</v>
      </c>
      <c r="E30834">
        <v>6397</v>
      </c>
      <c r="F30834">
        <v>17145</v>
      </c>
      <c r="G30834" t="s">
        <v>487</v>
      </c>
      <c r="H30834" t="s">
        <v>390</v>
      </c>
    </row>
    <row r="30835" spans="1:8" x14ac:dyDescent="0.2">
      <c r="A30835">
        <v>7.9382424716876506E+17</v>
      </c>
      <c r="B30835" t="s">
        <v>62217</v>
      </c>
      <c r="C30835" t="s">
        <v>62218</v>
      </c>
      <c r="D30835" s="1">
        <v>42676.650729166664</v>
      </c>
      <c r="E30835">
        <v>25972</v>
      </c>
      <c r="F30835">
        <v>77010</v>
      </c>
    </row>
    <row r="30836" spans="1:8" x14ac:dyDescent="0.2">
      <c r="A30836">
        <v>7.9386412298732301E+17</v>
      </c>
      <c r="B30836" t="s">
        <v>62219</v>
      </c>
      <c r="C30836" t="s">
        <v>62220</v>
      </c>
      <c r="D30836" s="1">
        <v>42676.760763888888</v>
      </c>
      <c r="E30836">
        <v>10639</v>
      </c>
      <c r="F30836">
        <v>28894</v>
      </c>
      <c r="H30836" t="s">
        <v>390</v>
      </c>
    </row>
    <row r="30837" spans="1:8" x14ac:dyDescent="0.2">
      <c r="A30837">
        <v>7.9388969406496704E+17</v>
      </c>
      <c r="B30837" t="s">
        <v>62221</v>
      </c>
      <c r="C30837" t="s">
        <v>62222</v>
      </c>
      <c r="D30837" s="1">
        <v>42676.831331018519</v>
      </c>
      <c r="E30837">
        <v>9503</v>
      </c>
      <c r="F30837">
        <v>18704</v>
      </c>
      <c r="H30837" t="s">
        <v>390</v>
      </c>
    </row>
    <row r="30838" spans="1:8" x14ac:dyDescent="0.2">
      <c r="A30838">
        <v>7.9389005951050496E+17</v>
      </c>
      <c r="B30838" t="s">
        <v>62223</v>
      </c>
      <c r="C30838" t="s">
        <v>62224</v>
      </c>
      <c r="D30838" s="1">
        <v>42676.832337962966</v>
      </c>
      <c r="E30838">
        <v>8515</v>
      </c>
      <c r="F30838">
        <v>16390</v>
      </c>
    </row>
    <row r="30839" spans="1:8" x14ac:dyDescent="0.2">
      <c r="A30839">
        <v>7.9389280204004096E+17</v>
      </c>
      <c r="B30839" t="s">
        <v>62225</v>
      </c>
      <c r="C30839" t="s">
        <v>62226</v>
      </c>
      <c r="D30839" s="1">
        <v>42676.839907407404</v>
      </c>
      <c r="E30839">
        <v>22631</v>
      </c>
      <c r="F30839">
        <v>41837</v>
      </c>
      <c r="H30839" t="s">
        <v>390</v>
      </c>
    </row>
    <row r="30840" spans="1:8" x14ac:dyDescent="0.2">
      <c r="A30840">
        <v>7.9392826725017101E+17</v>
      </c>
      <c r="B30840" t="s">
        <v>62227</v>
      </c>
      <c r="C30840" t="s">
        <v>62228</v>
      </c>
      <c r="D30840" s="1">
        <v>42676.937777777777</v>
      </c>
      <c r="E30840">
        <v>14214</v>
      </c>
      <c r="F30840">
        <v>39904</v>
      </c>
    </row>
    <row r="30841" spans="1:8" x14ac:dyDescent="0.2">
      <c r="A30841">
        <v>7.9395947058591296E+17</v>
      </c>
      <c r="B30841" t="s">
        <v>62229</v>
      </c>
      <c r="C30841" t="s">
        <v>62230</v>
      </c>
      <c r="D30841" s="1">
        <v>42677.023877314816</v>
      </c>
      <c r="E30841">
        <v>15171</v>
      </c>
      <c r="F30841">
        <v>32242</v>
      </c>
      <c r="H30841" t="s">
        <v>616</v>
      </c>
    </row>
    <row r="30842" spans="1:8" x14ac:dyDescent="0.2">
      <c r="A30842">
        <v>7.9402526360462502E+17</v>
      </c>
      <c r="B30842" t="s">
        <v>62231</v>
      </c>
      <c r="C30842" t="s">
        <v>62232</v>
      </c>
      <c r="D30842" s="1">
        <v>42677.205428240741</v>
      </c>
      <c r="E30842">
        <v>9487</v>
      </c>
      <c r="F30842">
        <v>25030</v>
      </c>
      <c r="H30842" t="s">
        <v>616</v>
      </c>
    </row>
    <row r="30843" spans="1:8" x14ac:dyDescent="0.2">
      <c r="A30843">
        <v>7.9415401798323802E+17</v>
      </c>
      <c r="B30843" t="s">
        <v>62233</v>
      </c>
      <c r="C30843" t="s">
        <v>62234</v>
      </c>
      <c r="D30843" s="1">
        <v>42677.560729166667</v>
      </c>
      <c r="E30843">
        <v>10378</v>
      </c>
      <c r="F30843">
        <v>40323</v>
      </c>
    </row>
    <row r="30844" spans="1:8" x14ac:dyDescent="0.2">
      <c r="A30844">
        <v>7.9415572515297997E+17</v>
      </c>
      <c r="B30844" t="s">
        <v>62235</v>
      </c>
      <c r="C30844" t="s">
        <v>62236</v>
      </c>
      <c r="D30844" s="1">
        <v>42677.565439814818</v>
      </c>
      <c r="E30844">
        <v>13320</v>
      </c>
      <c r="F30844">
        <v>40075</v>
      </c>
    </row>
    <row r="30845" spans="1:8" x14ac:dyDescent="0.2">
      <c r="A30845">
        <v>7.9419724247112397E+17</v>
      </c>
      <c r="B30845" t="s">
        <v>62237</v>
      </c>
      <c r="C30845" t="s">
        <v>62238</v>
      </c>
      <c r="D30845" s="1">
        <v>42677.68</v>
      </c>
      <c r="E30845">
        <v>25702</v>
      </c>
      <c r="F30845">
        <v>64764</v>
      </c>
      <c r="G30845" t="e">
        <f>MIA</f>
        <v>#NAME?</v>
      </c>
    </row>
    <row r="30846" spans="1:8" x14ac:dyDescent="0.2">
      <c r="A30846">
        <v>7.9425925261341402E+17</v>
      </c>
      <c r="B30846" t="s">
        <v>62239</v>
      </c>
      <c r="C30846" t="s">
        <v>62240</v>
      </c>
      <c r="D30846" s="1">
        <v>42677.851122685184</v>
      </c>
      <c r="E30846">
        <v>14521</v>
      </c>
      <c r="F30846">
        <v>48843</v>
      </c>
    </row>
    <row r="30847" spans="1:8" x14ac:dyDescent="0.2">
      <c r="A30847">
        <v>7.9428121196333798E+17</v>
      </c>
      <c r="B30847" t="s">
        <v>62241</v>
      </c>
      <c r="C30847" t="s">
        <v>62242</v>
      </c>
      <c r="D30847" s="1">
        <v>42677.911712962959</v>
      </c>
      <c r="E30847">
        <v>10628</v>
      </c>
      <c r="F30847">
        <v>29176</v>
      </c>
      <c r="H30847" t="s">
        <v>390</v>
      </c>
    </row>
    <row r="30848" spans="1:8" x14ac:dyDescent="0.2">
      <c r="A30848">
        <v>7.9428189857082496E+17</v>
      </c>
      <c r="B30848" t="s">
        <v>62243</v>
      </c>
      <c r="C30848" t="s">
        <v>62244</v>
      </c>
      <c r="D30848" s="1">
        <v>42677.913611111115</v>
      </c>
      <c r="E30848">
        <v>16790</v>
      </c>
      <c r="F30848">
        <v>31281</v>
      </c>
      <c r="H30848" t="s">
        <v>390</v>
      </c>
    </row>
    <row r="30849" spans="1:8" x14ac:dyDescent="0.2">
      <c r="A30849">
        <v>7.9429005868566106E+17</v>
      </c>
      <c r="B30849" t="s">
        <v>62245</v>
      </c>
      <c r="C30849" t="s">
        <v>62246</v>
      </c>
      <c r="D30849" s="1">
        <v>42677.936122685183</v>
      </c>
      <c r="E30849">
        <v>5529</v>
      </c>
      <c r="F30849">
        <v>16179</v>
      </c>
      <c r="H30849" t="s">
        <v>390</v>
      </c>
    </row>
    <row r="30850" spans="1:8" x14ac:dyDescent="0.2">
      <c r="A30850">
        <v>7.9436734535973197E+17</v>
      </c>
      <c r="B30850" t="s">
        <v>62247</v>
      </c>
      <c r="C30850" t="s">
        <v>62248</v>
      </c>
      <c r="D30850" s="1">
        <v>42678.149398148147</v>
      </c>
      <c r="E30850">
        <v>10306</v>
      </c>
      <c r="F30850">
        <v>27884</v>
      </c>
      <c r="H30850" t="s">
        <v>390</v>
      </c>
    </row>
    <row r="30851" spans="1:8" x14ac:dyDescent="0.2">
      <c r="A30851">
        <v>7.94562979652128E+17</v>
      </c>
      <c r="B30851" t="s">
        <v>62249</v>
      </c>
      <c r="C30851" t="s">
        <v>62250</v>
      </c>
      <c r="D30851" s="1">
        <v>42678.689247685186</v>
      </c>
      <c r="E30851">
        <v>3582</v>
      </c>
      <c r="F30851">
        <v>11211</v>
      </c>
    </row>
    <row r="30852" spans="1:8" x14ac:dyDescent="0.2">
      <c r="A30852">
        <v>7.94574267878928E+17</v>
      </c>
      <c r="B30852" t="s">
        <v>62251</v>
      </c>
      <c r="C30852" t="s">
        <v>62252</v>
      </c>
      <c r="D30852" s="1">
        <v>42678.720393518517</v>
      </c>
      <c r="E30852">
        <v>6365</v>
      </c>
      <c r="F30852">
        <v>12846</v>
      </c>
      <c r="H30852" t="s">
        <v>390</v>
      </c>
    </row>
    <row r="30853" spans="1:8" x14ac:dyDescent="0.2">
      <c r="A30853">
        <v>7.9457709245321203E+17</v>
      </c>
      <c r="B30853" t="s">
        <v>62253</v>
      </c>
      <c r="C30853" t="s">
        <v>62254</v>
      </c>
      <c r="D30853" s="1">
        <v>42678.728194444448</v>
      </c>
      <c r="E30853">
        <v>6785</v>
      </c>
      <c r="F30853">
        <v>13611</v>
      </c>
      <c r="H30853" t="s">
        <v>62255</v>
      </c>
    </row>
    <row r="30854" spans="1:8" x14ac:dyDescent="0.2">
      <c r="A30854">
        <v>7.9461185049948902E+17</v>
      </c>
      <c r="B30854" t="s">
        <v>62256</v>
      </c>
      <c r="C30854" t="s">
        <v>62257</v>
      </c>
      <c r="D30854" s="1">
        <v>42678.824097222219</v>
      </c>
      <c r="E30854">
        <v>6385</v>
      </c>
      <c r="F30854">
        <v>17993</v>
      </c>
    </row>
    <row r="30855" spans="1:8" x14ac:dyDescent="0.2">
      <c r="A30855">
        <v>7.9461425170916902E+17</v>
      </c>
      <c r="B30855" t="s">
        <v>62258</v>
      </c>
      <c r="C30855" t="s">
        <v>62259</v>
      </c>
      <c r="D30855" s="1">
        <v>42678.830729166664</v>
      </c>
      <c r="E30855">
        <v>14712</v>
      </c>
      <c r="F30855">
        <v>22543</v>
      </c>
    </row>
    <row r="30856" spans="1:8" x14ac:dyDescent="0.2">
      <c r="A30856">
        <v>7.9461704288849101E+17</v>
      </c>
      <c r="B30856" t="s">
        <v>62260</v>
      </c>
      <c r="C30856" t="s">
        <v>62261</v>
      </c>
      <c r="D30856" s="1">
        <v>42678.838425925926</v>
      </c>
      <c r="E30856">
        <v>35324</v>
      </c>
      <c r="F30856">
        <v>89681</v>
      </c>
    </row>
    <row r="30857" spans="1:8" x14ac:dyDescent="0.2">
      <c r="A30857">
        <v>7.94638650382368E+17</v>
      </c>
      <c r="B30857" t="s">
        <v>62262</v>
      </c>
      <c r="C30857" t="s">
        <v>62263</v>
      </c>
      <c r="D30857" s="1">
        <v>42678.898055555554</v>
      </c>
      <c r="E30857">
        <v>3175</v>
      </c>
      <c r="F30857">
        <v>11726</v>
      </c>
    </row>
    <row r="30858" spans="1:8" x14ac:dyDescent="0.2">
      <c r="A30858">
        <v>7.9467936428998605E+17</v>
      </c>
      <c r="B30858" t="s">
        <v>62264</v>
      </c>
      <c r="C30858" t="s">
        <v>62265</v>
      </c>
      <c r="D30858" s="1">
        <v>42679.010405092595</v>
      </c>
      <c r="E30858">
        <v>8272</v>
      </c>
      <c r="F30858">
        <v>22257</v>
      </c>
    </row>
    <row r="30859" spans="1:8" x14ac:dyDescent="0.2">
      <c r="A30859">
        <v>7.9468351385338202E+17</v>
      </c>
      <c r="B30859" t="s">
        <v>62266</v>
      </c>
      <c r="C30859" t="s">
        <v>62267</v>
      </c>
      <c r="D30859" s="1">
        <v>42679.021851851852</v>
      </c>
      <c r="E30859">
        <v>29142</v>
      </c>
      <c r="F30859">
        <v>57243</v>
      </c>
      <c r="H30859" t="s">
        <v>390</v>
      </c>
    </row>
    <row r="30860" spans="1:8" x14ac:dyDescent="0.2">
      <c r="A30860">
        <v>7.9468841666343706E+17</v>
      </c>
      <c r="B30860" t="s">
        <v>62268</v>
      </c>
      <c r="C30860" t="s">
        <v>62269</v>
      </c>
      <c r="D30860" s="1">
        <v>42679.035381944443</v>
      </c>
      <c r="E30860">
        <v>5736</v>
      </c>
      <c r="F30860">
        <v>17163</v>
      </c>
      <c r="H30860" t="s">
        <v>390</v>
      </c>
    </row>
    <row r="30861" spans="1:8" x14ac:dyDescent="0.2">
      <c r="A30861">
        <v>7.9469009459473997E+17</v>
      </c>
      <c r="B30861" t="s">
        <v>62270</v>
      </c>
      <c r="C30861" t="s">
        <v>62271</v>
      </c>
      <c r="D30861" s="1">
        <v>42679.040011574078</v>
      </c>
      <c r="E30861">
        <v>4637</v>
      </c>
      <c r="F30861">
        <v>14508</v>
      </c>
    </row>
    <row r="30862" spans="1:8" x14ac:dyDescent="0.2">
      <c r="A30862">
        <v>7.9473421155929203E+17</v>
      </c>
      <c r="B30862" t="s">
        <v>62272</v>
      </c>
      <c r="C30862" t="s">
        <v>62273</v>
      </c>
      <c r="D30862" s="1">
        <v>42679.161759259259</v>
      </c>
      <c r="E30862">
        <v>8859</v>
      </c>
      <c r="F30862">
        <v>24724</v>
      </c>
      <c r="H30862" t="s">
        <v>13093</v>
      </c>
    </row>
    <row r="30863" spans="1:8" x14ac:dyDescent="0.2">
      <c r="A30863">
        <v>7.9489533294138099E+17</v>
      </c>
      <c r="B30863" t="s">
        <v>62274</v>
      </c>
      <c r="C30863" t="s">
        <v>43464</v>
      </c>
      <c r="D30863" s="1">
        <v>42679.606365740743</v>
      </c>
      <c r="E30863">
        <v>49294</v>
      </c>
      <c r="F30863">
        <v>100972</v>
      </c>
    </row>
    <row r="30864" spans="1:8" x14ac:dyDescent="0.2">
      <c r="A30864">
        <v>7.9494363217645094E+17</v>
      </c>
      <c r="B30864" t="s">
        <v>62275</v>
      </c>
      <c r="C30864" t="s">
        <v>62276</v>
      </c>
      <c r="D30864" s="1">
        <v>42679.739641203705</v>
      </c>
      <c r="E30864">
        <v>4956</v>
      </c>
      <c r="F30864">
        <v>14317</v>
      </c>
      <c r="G30864">
        <f>_xlfn.SINGLE(5)</f>
        <v>5</v>
      </c>
    </row>
    <row r="30865" spans="1:8" x14ac:dyDescent="0.2">
      <c r="A30865">
        <v>7.94994280829952E+17</v>
      </c>
      <c r="B30865" t="s">
        <v>62277</v>
      </c>
      <c r="C30865" t="s">
        <v>62278</v>
      </c>
      <c r="D30865" s="1">
        <v>42679.87940972222</v>
      </c>
      <c r="E30865">
        <v>7135</v>
      </c>
      <c r="F30865">
        <v>20659</v>
      </c>
      <c r="H30865" t="s">
        <v>390</v>
      </c>
    </row>
    <row r="30866" spans="1:8" x14ac:dyDescent="0.2">
      <c r="A30866">
        <v>7.9499609737042701E+17</v>
      </c>
      <c r="B30866" t="s">
        <v>62279</v>
      </c>
      <c r="C30866" t="s">
        <v>62280</v>
      </c>
      <c r="D30866" s="1">
        <v>42679.884421296294</v>
      </c>
      <c r="E30866">
        <v>9593</v>
      </c>
      <c r="F30866">
        <v>28547</v>
      </c>
      <c r="H30866" t="s">
        <v>616</v>
      </c>
    </row>
    <row r="30867" spans="1:8" x14ac:dyDescent="0.2">
      <c r="A30867">
        <v>7.9501471171675699E+17</v>
      </c>
      <c r="B30867" t="s">
        <v>62281</v>
      </c>
      <c r="C30867" t="s">
        <v>62282</v>
      </c>
      <c r="D30867" s="1">
        <v>42679.935787037037</v>
      </c>
      <c r="E30867">
        <v>5796</v>
      </c>
      <c r="F30867">
        <v>18259</v>
      </c>
      <c r="G30867" t="s">
        <v>215</v>
      </c>
      <c r="H30867" t="s">
        <v>390</v>
      </c>
    </row>
    <row r="30868" spans="1:8" x14ac:dyDescent="0.2">
      <c r="A30868">
        <v>7.9501735068893504E+17</v>
      </c>
      <c r="B30868" t="s">
        <v>62283</v>
      </c>
      <c r="C30868" t="s">
        <v>62284</v>
      </c>
      <c r="D30868" s="1">
        <v>42679.943067129629</v>
      </c>
      <c r="E30868">
        <v>10773</v>
      </c>
      <c r="F30868">
        <v>18368</v>
      </c>
    </row>
    <row r="30869" spans="1:8" x14ac:dyDescent="0.2">
      <c r="A30869">
        <v>7.9501778142306701E+17</v>
      </c>
      <c r="B30869" t="s">
        <v>62285</v>
      </c>
      <c r="C30869" t="s">
        <v>62286</v>
      </c>
      <c r="D30869" s="1">
        <v>42679.94425925926</v>
      </c>
      <c r="E30869">
        <v>6869</v>
      </c>
      <c r="F30869">
        <v>14098</v>
      </c>
    </row>
    <row r="30870" spans="1:8" x14ac:dyDescent="0.2">
      <c r="A30870">
        <v>7.9501950034523302E+17</v>
      </c>
      <c r="B30870" t="s">
        <v>62287</v>
      </c>
      <c r="C30870" t="s">
        <v>62288</v>
      </c>
      <c r="D30870" s="1">
        <v>42679.949004629627</v>
      </c>
      <c r="E30870">
        <v>9210</v>
      </c>
      <c r="F30870">
        <v>18922</v>
      </c>
      <c r="H30870" t="s">
        <v>390</v>
      </c>
    </row>
    <row r="30871" spans="1:8" x14ac:dyDescent="0.2">
      <c r="A30871">
        <v>7.9505793656531302E+17</v>
      </c>
      <c r="B30871" t="s">
        <v>62289</v>
      </c>
      <c r="C30871" t="s">
        <v>62290</v>
      </c>
      <c r="D30871" s="1">
        <v>42680.055069444446</v>
      </c>
      <c r="E30871">
        <v>5959</v>
      </c>
      <c r="F30871">
        <v>15917</v>
      </c>
    </row>
    <row r="30872" spans="1:8" x14ac:dyDescent="0.2">
      <c r="A30872">
        <v>7.9505817916805504E+17</v>
      </c>
      <c r="B30872" t="s">
        <v>62291</v>
      </c>
      <c r="C30872" t="s">
        <v>62292</v>
      </c>
      <c r="D30872" s="1">
        <v>42680.05574074074</v>
      </c>
      <c r="E30872">
        <v>4022</v>
      </c>
      <c r="F30872">
        <v>15402</v>
      </c>
    </row>
    <row r="30873" spans="1:8" x14ac:dyDescent="0.2">
      <c r="A30873">
        <v>7.9508411719280998E+17</v>
      </c>
      <c r="B30873" t="s">
        <v>62293</v>
      </c>
      <c r="C30873" t="s">
        <v>62294</v>
      </c>
      <c r="D30873" s="1">
        <v>42680.127314814818</v>
      </c>
      <c r="E30873">
        <v>15855</v>
      </c>
      <c r="F30873">
        <v>40953</v>
      </c>
      <c r="H30873" t="s">
        <v>390</v>
      </c>
    </row>
    <row r="30874" spans="1:8" x14ac:dyDescent="0.2">
      <c r="A30874">
        <v>7.9514582458613696E+17</v>
      </c>
      <c r="B30874" t="s">
        <v>62295</v>
      </c>
      <c r="C30874" t="s">
        <v>62296</v>
      </c>
      <c r="D30874" s="1">
        <v>42680.297592592593</v>
      </c>
      <c r="E30874">
        <v>9447</v>
      </c>
      <c r="F30874">
        <v>27784</v>
      </c>
      <c r="H30874" t="s">
        <v>390</v>
      </c>
    </row>
    <row r="30875" spans="1:8" x14ac:dyDescent="0.2">
      <c r="A30875">
        <v>7.9531131530471398E+17</v>
      </c>
      <c r="B30875" t="s">
        <v>62297</v>
      </c>
      <c r="C30875" t="s">
        <v>62298</v>
      </c>
      <c r="D30875" s="1">
        <v>42680.754259259258</v>
      </c>
      <c r="E30875">
        <v>7276</v>
      </c>
      <c r="F30875">
        <v>16657</v>
      </c>
    </row>
    <row r="30876" spans="1:8" x14ac:dyDescent="0.2">
      <c r="A30876">
        <v>7.9534675911973606E+17</v>
      </c>
      <c r="B30876" t="s">
        <v>62299</v>
      </c>
      <c r="C30876" t="s">
        <v>62300</v>
      </c>
      <c r="D30876" s="1">
        <v>42680.852060185185</v>
      </c>
      <c r="E30876">
        <v>7937</v>
      </c>
      <c r="F30876">
        <v>23334</v>
      </c>
      <c r="H30876" t="s">
        <v>390</v>
      </c>
    </row>
    <row r="30877" spans="1:8" x14ac:dyDescent="0.2">
      <c r="A30877">
        <v>7.9540262770196403E+17</v>
      </c>
      <c r="B30877" t="s">
        <v>62301</v>
      </c>
      <c r="C30877" t="s">
        <v>62302</v>
      </c>
      <c r="D30877" s="1">
        <v>42681.006226851852</v>
      </c>
      <c r="E30877">
        <v>8747</v>
      </c>
      <c r="F30877">
        <v>23820</v>
      </c>
    </row>
    <row r="30878" spans="1:8" x14ac:dyDescent="0.2">
      <c r="A30878">
        <v>7.9541105835783706E+17</v>
      </c>
      <c r="B30878" t="s">
        <v>62303</v>
      </c>
      <c r="C30878" t="s">
        <v>62304</v>
      </c>
      <c r="D30878" s="1">
        <v>42681.029490740744</v>
      </c>
      <c r="E30878">
        <v>8227</v>
      </c>
      <c r="F30878">
        <v>22158</v>
      </c>
      <c r="H30878" t="s">
        <v>13093</v>
      </c>
    </row>
    <row r="30879" spans="1:8" x14ac:dyDescent="0.2">
      <c r="A30879">
        <v>7.95417907476E+17</v>
      </c>
      <c r="B30879" t="s">
        <v>62305</v>
      </c>
      <c r="C30879" t="s">
        <v>62306</v>
      </c>
      <c r="D30879" s="1">
        <v>42681.048391203702</v>
      </c>
      <c r="E30879">
        <v>13070</v>
      </c>
      <c r="F30879">
        <v>32603</v>
      </c>
    </row>
    <row r="30880" spans="1:8" x14ac:dyDescent="0.2">
      <c r="A30880">
        <v>7.9544372828250496E+17</v>
      </c>
      <c r="B30880" t="s">
        <v>62307</v>
      </c>
      <c r="C30880" t="s">
        <v>62308</v>
      </c>
      <c r="D30880" s="1">
        <v>42681.119652777779</v>
      </c>
      <c r="E30880">
        <v>13455</v>
      </c>
      <c r="F30880">
        <v>34320</v>
      </c>
      <c r="H30880" t="s">
        <v>390</v>
      </c>
    </row>
    <row r="30881" spans="1:8" x14ac:dyDescent="0.2">
      <c r="A30881">
        <v>7.9547952152071706E+17</v>
      </c>
      <c r="B30881" t="s">
        <v>62309</v>
      </c>
      <c r="C30881" t="s">
        <v>62310</v>
      </c>
      <c r="D30881" s="1">
        <v>42681.218414351853</v>
      </c>
      <c r="E30881">
        <v>15930</v>
      </c>
      <c r="F30881">
        <v>42506</v>
      </c>
      <c r="H30881" t="s">
        <v>390</v>
      </c>
    </row>
    <row r="30882" spans="1:8" x14ac:dyDescent="0.2">
      <c r="A30882">
        <v>7.9551503763292096E+17</v>
      </c>
      <c r="B30882" t="s">
        <v>62311</v>
      </c>
      <c r="C30882" t="s">
        <v>62312</v>
      </c>
      <c r="D30882" s="1">
        <v>42681.316423611112</v>
      </c>
      <c r="E30882">
        <v>10815</v>
      </c>
      <c r="F30882">
        <v>29445</v>
      </c>
      <c r="H30882" t="s">
        <v>616</v>
      </c>
    </row>
    <row r="30883" spans="1:8" x14ac:dyDescent="0.2">
      <c r="A30883">
        <v>7.9567476130941696E+17</v>
      </c>
      <c r="B30883" t="s">
        <v>62313</v>
      </c>
      <c r="C30883" t="s">
        <v>62314</v>
      </c>
      <c r="D30883" s="1">
        <v>42681.757175925923</v>
      </c>
      <c r="E30883">
        <v>12012</v>
      </c>
      <c r="F30883">
        <v>31566</v>
      </c>
      <c r="H30883" t="s">
        <v>390</v>
      </c>
    </row>
    <row r="30884" spans="1:8" x14ac:dyDescent="0.2">
      <c r="A30884">
        <v>7.95709959245856E+17</v>
      </c>
      <c r="B30884" t="s">
        <v>62315</v>
      </c>
      <c r="C30884" t="s">
        <v>62316</v>
      </c>
      <c r="D30884" s="1">
        <v>42681.854305555556</v>
      </c>
      <c r="E30884">
        <v>12426</v>
      </c>
      <c r="F30884">
        <v>35762</v>
      </c>
      <c r="H30884" t="s">
        <v>390</v>
      </c>
    </row>
    <row r="30885" spans="1:8" x14ac:dyDescent="0.2">
      <c r="A30885">
        <v>7.95710386855088E+17</v>
      </c>
      <c r="B30885" t="s">
        <v>62317</v>
      </c>
      <c r="C30885" t="s">
        <v>62318</v>
      </c>
      <c r="D30885" s="1">
        <v>42681.855486111112</v>
      </c>
      <c r="E30885">
        <v>7230</v>
      </c>
      <c r="F30885">
        <v>22933</v>
      </c>
    </row>
    <row r="30886" spans="1:8" x14ac:dyDescent="0.2">
      <c r="A30886">
        <v>7.9573336684280602E+17</v>
      </c>
      <c r="B30886" t="s">
        <v>62319</v>
      </c>
      <c r="C30886" t="s">
        <v>62320</v>
      </c>
      <c r="D30886" s="1">
        <v>42681.918900462966</v>
      </c>
      <c r="E30886">
        <v>9248</v>
      </c>
      <c r="F30886">
        <v>27147</v>
      </c>
    </row>
    <row r="30887" spans="1:8" x14ac:dyDescent="0.2">
      <c r="A30887">
        <v>7.9574072038886605E+17</v>
      </c>
      <c r="B30887" t="s">
        <v>62321</v>
      </c>
      <c r="C30887" t="s">
        <v>62322</v>
      </c>
      <c r="D30887" s="1">
        <v>42681.939189814817</v>
      </c>
      <c r="E30887">
        <v>6036</v>
      </c>
      <c r="F30887">
        <v>15509</v>
      </c>
    </row>
    <row r="30888" spans="1:8" x14ac:dyDescent="0.2">
      <c r="A30888">
        <v>7.9574142375683994E+17</v>
      </c>
      <c r="B30888" t="s">
        <v>62323</v>
      </c>
      <c r="C30888" t="s">
        <v>62324</v>
      </c>
      <c r="D30888" s="1">
        <v>42681.941134259258</v>
      </c>
      <c r="E30888">
        <v>8124</v>
      </c>
      <c r="F30888">
        <v>20786</v>
      </c>
    </row>
    <row r="30889" spans="1:8" x14ac:dyDescent="0.2">
      <c r="A30889">
        <v>7.9574197502260403E+17</v>
      </c>
      <c r="B30889" t="s">
        <v>62325</v>
      </c>
      <c r="C30889" t="s">
        <v>62326</v>
      </c>
      <c r="D30889" s="1">
        <v>42681.942650462966</v>
      </c>
      <c r="E30889">
        <v>13655</v>
      </c>
      <c r="F30889">
        <v>32442</v>
      </c>
    </row>
    <row r="30890" spans="1:8" x14ac:dyDescent="0.2">
      <c r="A30890">
        <v>7.9575316262381504E+17</v>
      </c>
      <c r="B30890" t="s">
        <v>62327</v>
      </c>
      <c r="C30890" t="s">
        <v>62328</v>
      </c>
      <c r="D30890" s="1">
        <v>42681.973530092589</v>
      </c>
      <c r="E30890">
        <v>10680</v>
      </c>
      <c r="F30890">
        <v>32058</v>
      </c>
      <c r="G30890" t="s">
        <v>215</v>
      </c>
    </row>
    <row r="30891" spans="1:8" x14ac:dyDescent="0.2">
      <c r="A30891">
        <v>7.9577000630686106E+17</v>
      </c>
      <c r="B30891" t="s">
        <v>62329</v>
      </c>
      <c r="C30891" t="s">
        <v>62330</v>
      </c>
      <c r="D30891" s="1">
        <v>42682.02</v>
      </c>
      <c r="E30891">
        <v>8765</v>
      </c>
      <c r="F30891">
        <v>27429</v>
      </c>
      <c r="H30891" t="s">
        <v>616</v>
      </c>
    </row>
    <row r="30892" spans="1:8" x14ac:dyDescent="0.2">
      <c r="A30892">
        <v>7.9577998715252301E+17</v>
      </c>
      <c r="B30892" t="s">
        <v>62331</v>
      </c>
      <c r="C30892" t="s">
        <v>62332</v>
      </c>
      <c r="D30892" s="1">
        <v>42682.047546296293</v>
      </c>
      <c r="E30892">
        <v>7743</v>
      </c>
      <c r="F30892">
        <v>25771</v>
      </c>
    </row>
    <row r="30893" spans="1:8" x14ac:dyDescent="0.2">
      <c r="A30893">
        <v>7.9578194560727795E+17</v>
      </c>
      <c r="B30893" t="s">
        <v>62333</v>
      </c>
      <c r="C30893" t="s">
        <v>62334</v>
      </c>
      <c r="D30893" s="1">
        <v>42682.052951388891</v>
      </c>
      <c r="E30893">
        <v>12110</v>
      </c>
      <c r="F30893">
        <v>32433</v>
      </c>
    </row>
    <row r="30894" spans="1:8" x14ac:dyDescent="0.2">
      <c r="A30894">
        <v>7.9578237189534899E+17</v>
      </c>
      <c r="B30894" t="s">
        <v>62335</v>
      </c>
      <c r="C30894" t="s">
        <v>62336</v>
      </c>
      <c r="D30894" s="1">
        <v>42682.054131944446</v>
      </c>
      <c r="E30894">
        <v>11281</v>
      </c>
      <c r="F30894">
        <v>38360</v>
      </c>
    </row>
    <row r="30895" spans="1:8" x14ac:dyDescent="0.2">
      <c r="A30895">
        <v>7.9583420343064499E+17</v>
      </c>
      <c r="B30895" t="s">
        <v>62337</v>
      </c>
      <c r="C30895" t="s">
        <v>62338</v>
      </c>
      <c r="D30895" s="1">
        <v>42682.197152777779</v>
      </c>
      <c r="E30895">
        <v>7796</v>
      </c>
      <c r="F30895">
        <v>28222</v>
      </c>
    </row>
    <row r="30896" spans="1:8" x14ac:dyDescent="0.2">
      <c r="A30896">
        <v>7.9587917279520294E+17</v>
      </c>
      <c r="B30896" t="s">
        <v>62339</v>
      </c>
      <c r="C30896" t="s">
        <v>62340</v>
      </c>
      <c r="D30896" s="1">
        <v>42682.321250000001</v>
      </c>
      <c r="E30896">
        <v>14825</v>
      </c>
      <c r="F30896">
        <v>47589</v>
      </c>
    </row>
    <row r="30897" spans="1:8" x14ac:dyDescent="0.2">
      <c r="A30897">
        <v>7.9595483171849805E+17</v>
      </c>
      <c r="B30897" t="s">
        <v>62341</v>
      </c>
      <c r="C30897" t="s">
        <v>62342</v>
      </c>
      <c r="D30897" s="1">
        <v>42682.530023148145</v>
      </c>
      <c r="E30897">
        <v>295817</v>
      </c>
      <c r="F30897">
        <v>518347</v>
      </c>
    </row>
    <row r="30898" spans="1:8" x14ac:dyDescent="0.2">
      <c r="A30898">
        <v>7.9602941331808205E+17</v>
      </c>
      <c r="B30898" t="s">
        <v>62343</v>
      </c>
      <c r="C30898" t="s">
        <v>62344</v>
      </c>
      <c r="D30898" s="1">
        <v>42682.735833333332</v>
      </c>
      <c r="E30898">
        <v>25253</v>
      </c>
      <c r="F30898">
        <v>58547</v>
      </c>
      <c r="H30898" t="s">
        <v>616</v>
      </c>
    </row>
    <row r="30899" spans="1:8" x14ac:dyDescent="0.2">
      <c r="A30899">
        <v>7.9605060925439501E+17</v>
      </c>
      <c r="B30899" t="s">
        <v>62345</v>
      </c>
      <c r="C30899" t="s">
        <v>62346</v>
      </c>
      <c r="D30899" s="1">
        <v>42682.794317129628</v>
      </c>
      <c r="E30899">
        <v>20214</v>
      </c>
      <c r="F30899">
        <v>54335</v>
      </c>
      <c r="H30899" t="s">
        <v>616</v>
      </c>
    </row>
    <row r="30900" spans="1:8" x14ac:dyDescent="0.2">
      <c r="A30900">
        <v>7.9605559759457805E+17</v>
      </c>
      <c r="B30900" t="s">
        <v>62347</v>
      </c>
      <c r="C30900" t="s">
        <v>62348</v>
      </c>
      <c r="D30900" s="1">
        <v>42682.80809027778</v>
      </c>
      <c r="E30900">
        <v>21319</v>
      </c>
      <c r="F30900">
        <v>53872</v>
      </c>
      <c r="H30900" t="s">
        <v>390</v>
      </c>
    </row>
    <row r="30901" spans="1:8" x14ac:dyDescent="0.2">
      <c r="A30901">
        <v>7.9609949444205696E+17</v>
      </c>
      <c r="B30901" t="s">
        <v>62349</v>
      </c>
      <c r="C30901" t="s">
        <v>62350</v>
      </c>
      <c r="D30901" s="1">
        <v>42682.929212962961</v>
      </c>
      <c r="E30901">
        <v>20740</v>
      </c>
      <c r="F30901">
        <v>110358</v>
      </c>
    </row>
    <row r="30902" spans="1:8" x14ac:dyDescent="0.2">
      <c r="A30902">
        <v>7.9610209372779302E+17</v>
      </c>
      <c r="B30902" t="s">
        <v>62351</v>
      </c>
      <c r="C30902" t="s">
        <v>62352</v>
      </c>
      <c r="D30902" s="1">
        <v>42682.936388888891</v>
      </c>
      <c r="E30902">
        <v>17966</v>
      </c>
      <c r="F30902">
        <v>40635</v>
      </c>
      <c r="G30902" t="s">
        <v>89</v>
      </c>
    </row>
    <row r="30903" spans="1:8" x14ac:dyDescent="0.2">
      <c r="A30903">
        <v>7.9610283035246502E+17</v>
      </c>
      <c r="B30903" t="s">
        <v>62353</v>
      </c>
      <c r="C30903" t="s">
        <v>62354</v>
      </c>
      <c r="D30903" s="1">
        <v>42682.938425925924</v>
      </c>
      <c r="E30903">
        <v>30178</v>
      </c>
      <c r="F30903">
        <v>102850</v>
      </c>
    </row>
    <row r="30904" spans="1:8" x14ac:dyDescent="0.2">
      <c r="A30904">
        <v>7.9612607764719603E+17</v>
      </c>
      <c r="B30904" t="s">
        <v>62355</v>
      </c>
      <c r="C30904" t="s">
        <v>62356</v>
      </c>
      <c r="D30904" s="1">
        <v>42683.002569444441</v>
      </c>
      <c r="E30904">
        <v>21773</v>
      </c>
      <c r="F30904">
        <v>56796</v>
      </c>
      <c r="H30904" t="s">
        <v>13093</v>
      </c>
    </row>
    <row r="30905" spans="1:8" x14ac:dyDescent="0.2">
      <c r="A30905">
        <v>7.96182637622816E+17</v>
      </c>
      <c r="B30905" t="s">
        <v>62357</v>
      </c>
      <c r="C30905" t="s">
        <v>62358</v>
      </c>
      <c r="D30905" s="1">
        <v>42683.158645833333</v>
      </c>
      <c r="E30905">
        <v>38474</v>
      </c>
      <c r="F30905">
        <v>168959</v>
      </c>
      <c r="H30905" t="s">
        <v>616</v>
      </c>
    </row>
    <row r="30906" spans="1:8" x14ac:dyDescent="0.2">
      <c r="A30906">
        <v>7.9631564030705997E+17</v>
      </c>
      <c r="B30906" t="s">
        <v>62359</v>
      </c>
      <c r="C30906" t="s">
        <v>62360</v>
      </c>
      <c r="D30906" s="1">
        <v>42683.525671296295</v>
      </c>
      <c r="E30906">
        <v>187379</v>
      </c>
      <c r="F30906">
        <v>564352</v>
      </c>
    </row>
    <row r="30907" spans="1:8" x14ac:dyDescent="0.2">
      <c r="A30907">
        <v>7.9679743675270694E+17</v>
      </c>
      <c r="B30907" t="s">
        <v>62361</v>
      </c>
      <c r="C30907" t="s">
        <v>62362</v>
      </c>
      <c r="D30907" s="1">
        <v>42684.855173611111</v>
      </c>
      <c r="E30907">
        <v>38747</v>
      </c>
      <c r="F30907">
        <v>149631</v>
      </c>
    </row>
    <row r="30908" spans="1:8" x14ac:dyDescent="0.2">
      <c r="A30908">
        <v>7.9689792804876595E+17</v>
      </c>
      <c r="B30908" t="s">
        <v>62363</v>
      </c>
      <c r="C30908" t="s">
        <v>62364</v>
      </c>
      <c r="D30908" s="1">
        <v>42685.132476851853</v>
      </c>
      <c r="E30908">
        <v>32012</v>
      </c>
      <c r="F30908">
        <v>170375</v>
      </c>
    </row>
    <row r="30909" spans="1:8" x14ac:dyDescent="0.2">
      <c r="A30909">
        <v>7.9690018395509504E+17</v>
      </c>
      <c r="B30909" t="s">
        <v>62365</v>
      </c>
      <c r="C30909" t="s">
        <v>62366</v>
      </c>
      <c r="D30909" s="1">
        <v>42685.138703703706</v>
      </c>
      <c r="E30909">
        <v>58027</v>
      </c>
      <c r="F30909">
        <v>201909</v>
      </c>
    </row>
    <row r="30910" spans="1:8" x14ac:dyDescent="0.2">
      <c r="A30910">
        <v>7.9703472107522803E+17</v>
      </c>
      <c r="B30910" t="s">
        <v>62367</v>
      </c>
      <c r="C30910" t="s">
        <v>62368</v>
      </c>
      <c r="D30910" s="1">
        <v>42685.509953703702</v>
      </c>
      <c r="E30910">
        <v>46678</v>
      </c>
      <c r="F30910">
        <v>195230</v>
      </c>
    </row>
    <row r="30911" spans="1:8" x14ac:dyDescent="0.2">
      <c r="A30911">
        <v>7.9706976380138701E+17</v>
      </c>
      <c r="B30911" t="s">
        <v>62369</v>
      </c>
      <c r="C30911" t="s">
        <v>62370</v>
      </c>
      <c r="D30911" s="1">
        <v>42685.60665509259</v>
      </c>
      <c r="E30911">
        <v>28146</v>
      </c>
      <c r="F30911">
        <v>156824</v>
      </c>
    </row>
    <row r="30912" spans="1:8" x14ac:dyDescent="0.2">
      <c r="A30912">
        <v>7.9709821259949594E+17</v>
      </c>
      <c r="B30912" t="s">
        <v>62371</v>
      </c>
      <c r="C30912" t="s">
        <v>62372</v>
      </c>
      <c r="D30912" s="1">
        <v>42685.685150462959</v>
      </c>
      <c r="E30912">
        <v>39962</v>
      </c>
      <c r="F30912">
        <v>148889</v>
      </c>
      <c r="H30912" t="s">
        <v>390</v>
      </c>
    </row>
    <row r="30913" spans="1:7" x14ac:dyDescent="0.2">
      <c r="A30913">
        <v>7.9745529592879104E+17</v>
      </c>
      <c r="B30913" t="s">
        <v>62373</v>
      </c>
      <c r="C30913" t="s">
        <v>62374</v>
      </c>
      <c r="D30913" s="1">
        <v>42686.670520833337</v>
      </c>
      <c r="E30913">
        <v>44926</v>
      </c>
      <c r="F30913">
        <v>176617</v>
      </c>
    </row>
    <row r="30914" spans="1:7" x14ac:dyDescent="0.2">
      <c r="A30914">
        <v>7.9780540717986598E+17</v>
      </c>
      <c r="B30914" t="s">
        <v>62375</v>
      </c>
      <c r="C30914" t="s">
        <v>62376</v>
      </c>
      <c r="D30914" s="1">
        <v>42687.636643518519</v>
      </c>
      <c r="E30914">
        <v>29152</v>
      </c>
      <c r="F30914">
        <v>109757</v>
      </c>
      <c r="G30914" t="s">
        <v>89</v>
      </c>
    </row>
    <row r="30915" spans="1:7" x14ac:dyDescent="0.2">
      <c r="A30915">
        <v>7.9781204880569498E+17</v>
      </c>
      <c r="B30915" t="s">
        <v>62377</v>
      </c>
      <c r="C30915" t="s">
        <v>62378</v>
      </c>
      <c r="D30915" s="1">
        <v>42687.654965277776</v>
      </c>
      <c r="E30915">
        <v>18351</v>
      </c>
      <c r="F30915">
        <v>74969</v>
      </c>
      <c r="G30915" t="s">
        <v>89</v>
      </c>
    </row>
    <row r="30916" spans="1:7" x14ac:dyDescent="0.2">
      <c r="A30916">
        <v>7.9781263031238195E+17</v>
      </c>
      <c r="B30916" t="s">
        <v>62379</v>
      </c>
      <c r="C30916" t="s">
        <v>62380</v>
      </c>
      <c r="D30916" s="1">
        <v>42687.656574074077</v>
      </c>
      <c r="E30916">
        <v>12880</v>
      </c>
      <c r="F30916">
        <v>96896</v>
      </c>
    </row>
    <row r="30917" spans="1:7" x14ac:dyDescent="0.2">
      <c r="A30917">
        <v>7.9782219293126195E+17</v>
      </c>
      <c r="B30917" t="s">
        <v>62381</v>
      </c>
      <c r="C30917" t="s">
        <v>62382</v>
      </c>
      <c r="D30917" s="1">
        <v>42687.682962962965</v>
      </c>
      <c r="E30917">
        <v>15231</v>
      </c>
      <c r="F30917">
        <v>94245</v>
      </c>
    </row>
    <row r="30918" spans="1:7" x14ac:dyDescent="0.2">
      <c r="A30918">
        <v>7.9782355324471194E+17</v>
      </c>
      <c r="B30918" t="s">
        <v>62383</v>
      </c>
      <c r="C30918" t="s">
        <v>62384</v>
      </c>
      <c r="D30918" s="1">
        <v>42687.686712962961</v>
      </c>
      <c r="E30918">
        <v>19282</v>
      </c>
      <c r="F30918">
        <v>110059</v>
      </c>
    </row>
    <row r="30919" spans="1:7" x14ac:dyDescent="0.2">
      <c r="A30919">
        <v>7.9783222980005005E+17</v>
      </c>
      <c r="B30919" t="s">
        <v>62385</v>
      </c>
      <c r="C30919" t="s">
        <v>62386</v>
      </c>
      <c r="D30919" s="1">
        <v>42687.710659722223</v>
      </c>
      <c r="E30919">
        <v>24610</v>
      </c>
      <c r="F30919">
        <v>80661</v>
      </c>
      <c r="G30919" t="s">
        <v>89</v>
      </c>
    </row>
    <row r="30920" spans="1:7" x14ac:dyDescent="0.2">
      <c r="A30920">
        <v>7.9783980173511398E+17</v>
      </c>
      <c r="B30920" t="s">
        <v>62387</v>
      </c>
      <c r="C30920" t="s">
        <v>62388</v>
      </c>
      <c r="D30920" s="1">
        <v>42687.731550925928</v>
      </c>
      <c r="E30920">
        <v>13862</v>
      </c>
      <c r="F30920">
        <v>68309</v>
      </c>
      <c r="G30920" t="s">
        <v>89</v>
      </c>
    </row>
    <row r="30921" spans="1:7" x14ac:dyDescent="0.2">
      <c r="A30921">
        <v>7.9787331356119795E+17</v>
      </c>
      <c r="B30921" t="s">
        <v>62389</v>
      </c>
      <c r="C30921" t="s">
        <v>62390</v>
      </c>
      <c r="D30921" s="1">
        <v>42687.82402777778</v>
      </c>
      <c r="E30921">
        <v>19661</v>
      </c>
      <c r="F30921">
        <v>98475</v>
      </c>
    </row>
    <row r="30922" spans="1:7" x14ac:dyDescent="0.2">
      <c r="A30922">
        <v>7.9851960041360102E+17</v>
      </c>
      <c r="B30922" t="s">
        <v>62391</v>
      </c>
      <c r="C30922" t="s">
        <v>62392</v>
      </c>
      <c r="D30922" s="1">
        <v>42689.607442129629</v>
      </c>
      <c r="E30922">
        <v>41269</v>
      </c>
      <c r="F30922">
        <v>156372</v>
      </c>
    </row>
    <row r="30923" spans="1:7" x14ac:dyDescent="0.2">
      <c r="A30923">
        <v>7.9852105355113997E+17</v>
      </c>
      <c r="B30923" t="s">
        <v>62393</v>
      </c>
      <c r="C30923" t="s">
        <v>62394</v>
      </c>
      <c r="D30923" s="1">
        <v>42689.611446759256</v>
      </c>
      <c r="E30923">
        <v>32693</v>
      </c>
      <c r="F30923">
        <v>111276</v>
      </c>
    </row>
    <row r="30924" spans="1:7" x14ac:dyDescent="0.2">
      <c r="A30924">
        <v>7.9872114252566502E+17</v>
      </c>
      <c r="B30924" t="s">
        <v>62395</v>
      </c>
      <c r="C30924" t="s">
        <v>62396</v>
      </c>
      <c r="D30924" s="1">
        <v>42690.163587962961</v>
      </c>
      <c r="E30924">
        <v>23461</v>
      </c>
      <c r="F30924">
        <v>104688</v>
      </c>
    </row>
    <row r="30925" spans="1:7" x14ac:dyDescent="0.2">
      <c r="A30925">
        <v>7.9885033838402304E+17</v>
      </c>
      <c r="B30925" t="s">
        <v>62397</v>
      </c>
      <c r="C30925" t="s">
        <v>62398</v>
      </c>
      <c r="D30925" s="1">
        <v>42690.520104166666</v>
      </c>
      <c r="E30925">
        <v>28727</v>
      </c>
      <c r="F30925">
        <v>88162</v>
      </c>
    </row>
    <row r="30926" spans="1:7" x14ac:dyDescent="0.2">
      <c r="A30926">
        <v>7.9886130045353894E+17</v>
      </c>
      <c r="B30926" t="s">
        <v>62399</v>
      </c>
      <c r="C30926" t="s">
        <v>62400</v>
      </c>
      <c r="D30926" s="1">
        <v>42690.550347222219</v>
      </c>
      <c r="E30926">
        <v>17479</v>
      </c>
      <c r="F30926">
        <v>66933</v>
      </c>
      <c r="G30926" t="s">
        <v>89</v>
      </c>
    </row>
    <row r="30927" spans="1:7" x14ac:dyDescent="0.2">
      <c r="A30927">
        <v>7.9886248325565197E+17</v>
      </c>
      <c r="B30927" t="s">
        <v>62401</v>
      </c>
      <c r="C30927" t="s">
        <v>62402</v>
      </c>
      <c r="D30927" s="1">
        <v>42690.553611111114</v>
      </c>
      <c r="E30927">
        <v>21504</v>
      </c>
      <c r="F30927">
        <v>76655</v>
      </c>
      <c r="G30927" t="s">
        <v>89</v>
      </c>
    </row>
    <row r="30928" spans="1:7" x14ac:dyDescent="0.2">
      <c r="A30928">
        <v>7.9886453243321101E+17</v>
      </c>
      <c r="B30928" t="s">
        <v>62403</v>
      </c>
      <c r="C30928" t="s">
        <v>62404</v>
      </c>
      <c r="D30928" s="1">
        <v>42690.559270833335</v>
      </c>
      <c r="E30928">
        <v>20024</v>
      </c>
      <c r="F30928">
        <v>77750</v>
      </c>
      <c r="G30928" t="s">
        <v>89</v>
      </c>
    </row>
    <row r="30929" spans="1:8" x14ac:dyDescent="0.2">
      <c r="A30929">
        <v>7.9923221479376E+17</v>
      </c>
      <c r="B30929" t="s">
        <v>62405</v>
      </c>
      <c r="C30929" t="s">
        <v>62406</v>
      </c>
      <c r="D30929" s="1">
        <v>42691.573877314811</v>
      </c>
      <c r="E30929">
        <v>17977</v>
      </c>
      <c r="F30929">
        <v>84351</v>
      </c>
      <c r="H30929" t="s">
        <v>390</v>
      </c>
    </row>
    <row r="30930" spans="1:8" x14ac:dyDescent="0.2">
      <c r="A30930">
        <v>7.9943240372702797E+17</v>
      </c>
      <c r="B30930" t="s">
        <v>62407</v>
      </c>
      <c r="C30930" t="s">
        <v>62408</v>
      </c>
      <c r="D30930" s="1">
        <v>42692.126296296294</v>
      </c>
      <c r="E30930">
        <v>41769</v>
      </c>
      <c r="F30930">
        <v>146577</v>
      </c>
    </row>
    <row r="30931" spans="1:8" x14ac:dyDescent="0.2">
      <c r="A30931">
        <v>7.9943582462225203E+17</v>
      </c>
      <c r="B30931" t="s">
        <v>62409</v>
      </c>
      <c r="C30931" t="s">
        <v>62410</v>
      </c>
      <c r="D30931" s="1">
        <v>42692.135740740741</v>
      </c>
      <c r="E30931">
        <v>24887</v>
      </c>
      <c r="F30931">
        <v>103856</v>
      </c>
    </row>
    <row r="30932" spans="1:8" x14ac:dyDescent="0.2">
      <c r="A30932">
        <v>7.9974284731031898E+17</v>
      </c>
      <c r="B30932" t="s">
        <v>62411</v>
      </c>
      <c r="C30932" t="s">
        <v>62412</v>
      </c>
      <c r="D30932" s="1">
        <v>42692.982951388891</v>
      </c>
      <c r="E30932">
        <v>22443</v>
      </c>
      <c r="F30932">
        <v>106763</v>
      </c>
    </row>
    <row r="30933" spans="1:8" x14ac:dyDescent="0.2">
      <c r="A30933">
        <v>7.9996913023754202E+17</v>
      </c>
      <c r="B30933" t="s">
        <v>62413</v>
      </c>
      <c r="C30933" t="s">
        <v>62414</v>
      </c>
      <c r="D30933" s="1">
        <v>42693.60738425926</v>
      </c>
      <c r="E30933">
        <v>13713</v>
      </c>
      <c r="F30933">
        <v>79200</v>
      </c>
    </row>
    <row r="30934" spans="1:8" x14ac:dyDescent="0.2">
      <c r="A30934">
        <v>7.9997037170537997E+17</v>
      </c>
      <c r="B30934" t="s">
        <v>62415</v>
      </c>
      <c r="C30934" t="s">
        <v>62416</v>
      </c>
      <c r="D30934" s="1">
        <v>42693.610810185186</v>
      </c>
      <c r="E30934">
        <v>10875</v>
      </c>
      <c r="F30934">
        <v>54066</v>
      </c>
    </row>
    <row r="30935" spans="1:8" x14ac:dyDescent="0.2">
      <c r="A30935">
        <v>7.9997262471342003E+17</v>
      </c>
      <c r="B30935" t="s">
        <v>62417</v>
      </c>
      <c r="C30935" t="s">
        <v>62418</v>
      </c>
      <c r="D30935" s="1">
        <v>42693.617025462961</v>
      </c>
      <c r="E30935">
        <v>28585</v>
      </c>
      <c r="F30935">
        <v>107323</v>
      </c>
    </row>
    <row r="30936" spans="1:8" x14ac:dyDescent="0.2">
      <c r="A30936">
        <v>7.9997463527419405E+17</v>
      </c>
      <c r="B30936" t="s">
        <v>62419</v>
      </c>
      <c r="C30936" t="s">
        <v>62420</v>
      </c>
      <c r="D30936" s="1">
        <v>42693.622569444444</v>
      </c>
      <c r="E30936">
        <v>36857</v>
      </c>
      <c r="F30936">
        <v>131369</v>
      </c>
    </row>
    <row r="30937" spans="1:8" x14ac:dyDescent="0.2">
      <c r="A30937">
        <v>8.0029828620472294E+17</v>
      </c>
      <c r="B30937" t="s">
        <v>62421</v>
      </c>
      <c r="C30937" t="s">
        <v>62422</v>
      </c>
      <c r="D30937" s="1">
        <v>42694.5156712963</v>
      </c>
      <c r="E30937">
        <v>21301</v>
      </c>
      <c r="F30937">
        <v>90949</v>
      </c>
    </row>
    <row r="30938" spans="1:8" x14ac:dyDescent="0.2">
      <c r="A30938">
        <v>8.0030377661585395E+17</v>
      </c>
      <c r="B30938" t="s">
        <v>62423</v>
      </c>
      <c r="C30938" t="s">
        <v>62424</v>
      </c>
      <c r="D30938" s="1">
        <v>42694.530821759261</v>
      </c>
      <c r="E30938">
        <v>11813</v>
      </c>
      <c r="F30938">
        <v>59586</v>
      </c>
    </row>
    <row r="30939" spans="1:8" x14ac:dyDescent="0.2">
      <c r="A30939">
        <v>8.0032936498662605E+17</v>
      </c>
      <c r="B30939" t="s">
        <v>62425</v>
      </c>
      <c r="C30939" t="s">
        <v>62426</v>
      </c>
      <c r="D30939" s="1">
        <v>42694.601435185185</v>
      </c>
      <c r="E30939">
        <v>13504</v>
      </c>
      <c r="F30939">
        <v>59990</v>
      </c>
      <c r="G30939" t="s">
        <v>89</v>
      </c>
    </row>
    <row r="30940" spans="1:8" x14ac:dyDescent="0.2">
      <c r="A30940">
        <v>8.0033263984465894E+17</v>
      </c>
      <c r="B30940" t="s">
        <v>62427</v>
      </c>
      <c r="C30940" t="s">
        <v>62428</v>
      </c>
      <c r="D30940" s="1">
        <v>42694.610474537039</v>
      </c>
      <c r="E30940">
        <v>18205</v>
      </c>
      <c r="F30940">
        <v>71592</v>
      </c>
    </row>
    <row r="30941" spans="1:8" x14ac:dyDescent="0.2">
      <c r="A30941">
        <v>8.0033916582928294E+17</v>
      </c>
      <c r="B30941" t="s">
        <v>62429</v>
      </c>
      <c r="C30941" t="s">
        <v>62430</v>
      </c>
      <c r="D30941" s="1">
        <v>42694.628483796296</v>
      </c>
      <c r="E30941">
        <v>9875</v>
      </c>
      <c r="F30941">
        <v>48656</v>
      </c>
    </row>
    <row r="30942" spans="1:8" x14ac:dyDescent="0.2">
      <c r="A30942">
        <v>8.0085081049002304E+17</v>
      </c>
      <c r="B30942" t="s">
        <v>62431</v>
      </c>
      <c r="C30942" t="s">
        <v>62432</v>
      </c>
      <c r="D30942" s="1">
        <v>42696.040347222224</v>
      </c>
      <c r="E30942">
        <v>35374</v>
      </c>
      <c r="F30942">
        <v>89012</v>
      </c>
      <c r="G30942" t="s">
        <v>89</v>
      </c>
    </row>
    <row r="30943" spans="1:8" x14ac:dyDescent="0.2">
      <c r="A30943">
        <v>8.0088509777595494E+17</v>
      </c>
      <c r="B30943" t="s">
        <v>62433</v>
      </c>
      <c r="C30943" t="s">
        <v>62434</v>
      </c>
      <c r="D30943" s="1">
        <v>42696.134965277779</v>
      </c>
      <c r="E30943">
        <v>16068</v>
      </c>
      <c r="F30943">
        <v>69235</v>
      </c>
    </row>
    <row r="30944" spans="1:8" x14ac:dyDescent="0.2">
      <c r="A30944">
        <v>8.0088708778029402E+17</v>
      </c>
      <c r="B30944" t="s">
        <v>62435</v>
      </c>
      <c r="C30944" t="s">
        <v>62436</v>
      </c>
      <c r="D30944" s="1">
        <v>42696.140462962961</v>
      </c>
      <c r="E30944">
        <v>18307</v>
      </c>
      <c r="F30944">
        <v>56084</v>
      </c>
      <c r="G30944" t="s">
        <v>89</v>
      </c>
    </row>
    <row r="30945" spans="1:7" x14ac:dyDescent="0.2">
      <c r="A30945">
        <v>8.0102159622809101E+17</v>
      </c>
      <c r="B30945" t="s">
        <v>62437</v>
      </c>
      <c r="C30945" t="s">
        <v>62438</v>
      </c>
      <c r="D30945" s="1">
        <v>42696.511631944442</v>
      </c>
      <c r="E30945">
        <v>14532</v>
      </c>
      <c r="F30945">
        <v>59160</v>
      </c>
      <c r="G30945" t="s">
        <v>89</v>
      </c>
    </row>
    <row r="30946" spans="1:7" x14ac:dyDescent="0.2">
      <c r="A30946">
        <v>8.0102525648793997E+17</v>
      </c>
      <c r="B30946" t="s">
        <v>62439</v>
      </c>
      <c r="C30946" t="s">
        <v>62440</v>
      </c>
      <c r="D30946" s="1">
        <v>42696.521736111114</v>
      </c>
      <c r="E30946">
        <v>7889</v>
      </c>
      <c r="F30946">
        <v>33421</v>
      </c>
      <c r="G30946" t="s">
        <v>89</v>
      </c>
    </row>
    <row r="30947" spans="1:7" x14ac:dyDescent="0.2">
      <c r="A30947">
        <v>8.01026635579424E+17</v>
      </c>
      <c r="B30947" t="s">
        <v>62441</v>
      </c>
      <c r="C30947" t="s">
        <v>62442</v>
      </c>
      <c r="D30947" s="1">
        <v>42696.52553240741</v>
      </c>
      <c r="E30947">
        <v>9919</v>
      </c>
      <c r="F30947">
        <v>42596</v>
      </c>
      <c r="G30947" t="s">
        <v>89</v>
      </c>
    </row>
    <row r="30948" spans="1:7" x14ac:dyDescent="0.2">
      <c r="A30948">
        <v>8.0102919490603802E+17</v>
      </c>
      <c r="B30948" t="s">
        <v>62443</v>
      </c>
      <c r="C30948" t="s">
        <v>62444</v>
      </c>
      <c r="D30948" s="1">
        <v>42696.532604166663</v>
      </c>
      <c r="E30948">
        <v>14486</v>
      </c>
      <c r="F30948">
        <v>70896</v>
      </c>
    </row>
    <row r="30949" spans="1:7" x14ac:dyDescent="0.2">
      <c r="A30949">
        <v>8.01057215226544E+17</v>
      </c>
      <c r="B30949" t="s">
        <v>62445</v>
      </c>
      <c r="C30949" t="s">
        <v>62446</v>
      </c>
      <c r="D30949" s="1">
        <v>42696.609918981485</v>
      </c>
      <c r="E30949">
        <v>7328</v>
      </c>
      <c r="F30949">
        <v>27017</v>
      </c>
    </row>
    <row r="30950" spans="1:7" x14ac:dyDescent="0.2">
      <c r="A30950">
        <v>8.0105758616231898E+17</v>
      </c>
      <c r="B30950" t="s">
        <v>62447</v>
      </c>
      <c r="C30950" t="s">
        <v>62448</v>
      </c>
      <c r="D30950" s="1">
        <v>42696.610949074071</v>
      </c>
      <c r="E30950">
        <v>8933</v>
      </c>
      <c r="F30950">
        <v>32838</v>
      </c>
    </row>
    <row r="30951" spans="1:7" x14ac:dyDescent="0.2">
      <c r="A30951">
        <v>8.0108797688952E+17</v>
      </c>
      <c r="B30951" t="s">
        <v>62449</v>
      </c>
      <c r="C30951" t="s">
        <v>62450</v>
      </c>
      <c r="D30951" s="1">
        <v>42696.694803240738</v>
      </c>
      <c r="E30951">
        <v>6057</v>
      </c>
      <c r="F30951">
        <v>29284</v>
      </c>
      <c r="G30951" t="s">
        <v>89</v>
      </c>
    </row>
    <row r="30952" spans="1:7" x14ac:dyDescent="0.2">
      <c r="A30952">
        <v>8.0111069038785702E+17</v>
      </c>
      <c r="B30952" t="s">
        <v>62451</v>
      </c>
      <c r="C30952" t="s">
        <v>62452</v>
      </c>
      <c r="D30952" s="1">
        <v>42696.757488425923</v>
      </c>
      <c r="E30952">
        <v>23054</v>
      </c>
      <c r="F30952">
        <v>124006</v>
      </c>
    </row>
    <row r="30953" spans="1:7" x14ac:dyDescent="0.2">
      <c r="A30953">
        <v>8.0121990891046899E+17</v>
      </c>
      <c r="B30953" t="s">
        <v>62453</v>
      </c>
      <c r="C30953" t="s">
        <v>62454</v>
      </c>
      <c r="D30953" s="1">
        <v>42697.058865740742</v>
      </c>
      <c r="E30953">
        <v>23655</v>
      </c>
      <c r="F30953">
        <v>117405</v>
      </c>
    </row>
    <row r="30954" spans="1:7" x14ac:dyDescent="0.2">
      <c r="A30954">
        <v>8.0161064801057498E+17</v>
      </c>
      <c r="B30954" t="s">
        <v>62455</v>
      </c>
      <c r="C30954" t="s">
        <v>62456</v>
      </c>
      <c r="D30954" s="1">
        <v>42698.137106481481</v>
      </c>
      <c r="E30954">
        <v>41823</v>
      </c>
      <c r="F30954">
        <v>149212</v>
      </c>
    </row>
    <row r="30955" spans="1:7" x14ac:dyDescent="0.2">
      <c r="A30955">
        <v>8.0162906183133094E+17</v>
      </c>
      <c r="B30955" t="s">
        <v>62457</v>
      </c>
      <c r="C30955" t="s">
        <v>62458</v>
      </c>
      <c r="D30955" s="1">
        <v>42698.187916666669</v>
      </c>
      <c r="E30955">
        <v>41130</v>
      </c>
      <c r="F30955">
        <v>164309</v>
      </c>
    </row>
    <row r="30956" spans="1:7" x14ac:dyDescent="0.2">
      <c r="A30956">
        <v>8.01805564577808E+17</v>
      </c>
      <c r="B30956" t="s">
        <v>62459</v>
      </c>
      <c r="C30956" t="s">
        <v>62460</v>
      </c>
      <c r="D30956" s="1">
        <v>42698.674976851849</v>
      </c>
      <c r="E30956">
        <v>26157</v>
      </c>
      <c r="F30956">
        <v>122141</v>
      </c>
    </row>
    <row r="30957" spans="1:7" x14ac:dyDescent="0.2">
      <c r="A30957">
        <v>8.0249919223708006E+17</v>
      </c>
      <c r="B30957" t="s">
        <v>62461</v>
      </c>
      <c r="C30957" t="s">
        <v>62462</v>
      </c>
      <c r="D30957" s="1">
        <v>42700.589016203703</v>
      </c>
      <c r="E30957">
        <v>82268</v>
      </c>
      <c r="F30957">
        <v>181203</v>
      </c>
    </row>
    <row r="30958" spans="1:7" x14ac:dyDescent="0.2">
      <c r="A30958">
        <v>8.0267116238380198E+17</v>
      </c>
      <c r="B30958" t="s">
        <v>62463</v>
      </c>
      <c r="C30958" t="s">
        <v>62464</v>
      </c>
      <c r="D30958" s="1">
        <v>42701.063564814816</v>
      </c>
      <c r="E30958">
        <v>26276</v>
      </c>
      <c r="F30958">
        <v>83699</v>
      </c>
    </row>
    <row r="30959" spans="1:7" x14ac:dyDescent="0.2">
      <c r="A30959">
        <v>8.0272358875937498E+17</v>
      </c>
      <c r="B30959" t="s">
        <v>62465</v>
      </c>
      <c r="C30959" t="s">
        <v>62466</v>
      </c>
      <c r="D30959" s="1">
        <v>42701.208240740743</v>
      </c>
      <c r="E30959">
        <v>26043</v>
      </c>
      <c r="F30959">
        <v>86556</v>
      </c>
    </row>
    <row r="30960" spans="1:7" x14ac:dyDescent="0.2">
      <c r="A30960">
        <v>8.0284933017665894E+17</v>
      </c>
      <c r="B30960" t="s">
        <v>62467</v>
      </c>
      <c r="C30960" t="s">
        <v>62468</v>
      </c>
      <c r="D30960" s="1">
        <v>42701.555219907408</v>
      </c>
      <c r="E30960">
        <v>22268</v>
      </c>
      <c r="F30960">
        <v>83988</v>
      </c>
    </row>
    <row r="30961" spans="1:8" x14ac:dyDescent="0.2">
      <c r="A30961">
        <v>8.0285827328425498E+17</v>
      </c>
      <c r="B30961" t="s">
        <v>62469</v>
      </c>
      <c r="C30961" t="s">
        <v>62470</v>
      </c>
      <c r="D30961" s="1">
        <v>42701.579895833333</v>
      </c>
      <c r="E30961">
        <v>9421</v>
      </c>
      <c r="F30961">
        <v>37943</v>
      </c>
    </row>
    <row r="30962" spans="1:8" x14ac:dyDescent="0.2">
      <c r="A30962">
        <v>8.0285980274978406E+17</v>
      </c>
      <c r="B30962" t="s">
        <v>62471</v>
      </c>
      <c r="C30962" t="s">
        <v>62472</v>
      </c>
      <c r="D30962" s="1">
        <v>42701.584120370368</v>
      </c>
      <c r="E30962">
        <v>8328</v>
      </c>
      <c r="F30962">
        <v>35298</v>
      </c>
    </row>
    <row r="30963" spans="1:8" x14ac:dyDescent="0.2">
      <c r="A30963">
        <v>8.0286155390523802E+17</v>
      </c>
      <c r="B30963" t="s">
        <v>62473</v>
      </c>
      <c r="C30963" t="s">
        <v>62474</v>
      </c>
      <c r="D30963" s="1">
        <v>42701.588946759257</v>
      </c>
      <c r="E30963">
        <v>7558</v>
      </c>
      <c r="F30963">
        <v>32550</v>
      </c>
    </row>
    <row r="30964" spans="1:8" x14ac:dyDescent="0.2">
      <c r="A30964">
        <v>8.0286407582278797E+17</v>
      </c>
      <c r="B30964" t="s">
        <v>62475</v>
      </c>
      <c r="C30964" t="s">
        <v>62476</v>
      </c>
      <c r="D30964" s="1">
        <v>42701.595902777779</v>
      </c>
      <c r="E30964">
        <v>7986</v>
      </c>
      <c r="F30964">
        <v>33559</v>
      </c>
    </row>
    <row r="30965" spans="1:8" x14ac:dyDescent="0.2">
      <c r="A30965">
        <v>8.0286538249096806E+17</v>
      </c>
      <c r="B30965" t="s">
        <v>62477</v>
      </c>
      <c r="C30965" t="s">
        <v>62478</v>
      </c>
      <c r="D30965" s="1">
        <v>42701.59951388889</v>
      </c>
      <c r="E30965">
        <v>10608</v>
      </c>
      <c r="F30965">
        <v>43127</v>
      </c>
    </row>
    <row r="30966" spans="1:8" x14ac:dyDescent="0.2">
      <c r="A30966">
        <v>8.0286694182007104E+17</v>
      </c>
      <c r="B30966" t="s">
        <v>62479</v>
      </c>
      <c r="C30966" t="s">
        <v>62480</v>
      </c>
      <c r="D30966" s="1">
        <v>42701.603819444441</v>
      </c>
      <c r="E30966">
        <v>14425</v>
      </c>
      <c r="F30966">
        <v>64739</v>
      </c>
    </row>
    <row r="30967" spans="1:8" x14ac:dyDescent="0.2">
      <c r="A30967">
        <v>8.0297294453220902E+17</v>
      </c>
      <c r="B30967" t="s">
        <v>62481</v>
      </c>
      <c r="C30967" t="s">
        <v>62482</v>
      </c>
      <c r="D30967" s="1">
        <v>42701.896331018521</v>
      </c>
      <c r="E30967">
        <v>44942</v>
      </c>
      <c r="F30967">
        <v>142251</v>
      </c>
    </row>
    <row r="30968" spans="1:8" x14ac:dyDescent="0.2">
      <c r="A30968">
        <v>8.0297384802284698E+17</v>
      </c>
      <c r="B30968" t="s">
        <v>62483</v>
      </c>
      <c r="C30968" t="s">
        <v>62484</v>
      </c>
      <c r="D30968" s="1">
        <v>42701.898819444446</v>
      </c>
      <c r="E30968">
        <v>9640</v>
      </c>
      <c r="F30968">
        <v>41417</v>
      </c>
    </row>
    <row r="30969" spans="1:8" x14ac:dyDescent="0.2">
      <c r="A30969">
        <v>8.0297566719738598E+17</v>
      </c>
      <c r="B30969" t="s">
        <v>62485</v>
      </c>
      <c r="C30969" t="s">
        <v>62486</v>
      </c>
      <c r="D30969" s="1">
        <v>42701.90384259259</v>
      </c>
      <c r="E30969">
        <v>8999</v>
      </c>
      <c r="F30969">
        <v>41585</v>
      </c>
    </row>
    <row r="30970" spans="1:8" x14ac:dyDescent="0.2">
      <c r="A30970">
        <v>8.0303364254511501E+17</v>
      </c>
      <c r="B30970" t="s">
        <v>62487</v>
      </c>
      <c r="C30970" t="s">
        <v>62488</v>
      </c>
      <c r="D30970" s="1">
        <v>42702.063819444447</v>
      </c>
      <c r="E30970">
        <v>26160</v>
      </c>
      <c r="F30970">
        <v>87690</v>
      </c>
    </row>
    <row r="30971" spans="1:8" x14ac:dyDescent="0.2">
      <c r="A30971">
        <v>8.0323753517877197E+17</v>
      </c>
      <c r="B30971" t="s">
        <v>62489</v>
      </c>
      <c r="C30971" t="s">
        <v>62490</v>
      </c>
      <c r="D30971" s="1">
        <v>42702.626458333332</v>
      </c>
      <c r="E30971">
        <v>20749</v>
      </c>
      <c r="F30971">
        <v>72720</v>
      </c>
    </row>
    <row r="30972" spans="1:8" x14ac:dyDescent="0.2">
      <c r="A30972">
        <v>8.0334315090761702E+17</v>
      </c>
      <c r="B30972" t="s">
        <v>62491</v>
      </c>
      <c r="C30972" t="s">
        <v>62492</v>
      </c>
      <c r="D30972" s="1">
        <v>42702.917905092596</v>
      </c>
      <c r="E30972">
        <v>11676</v>
      </c>
      <c r="F30972">
        <v>59860</v>
      </c>
    </row>
    <row r="30973" spans="1:8" x14ac:dyDescent="0.2">
      <c r="A30973">
        <v>8.0342174281541197E+17</v>
      </c>
      <c r="B30973" t="s">
        <v>62493</v>
      </c>
      <c r="C30973" t="s">
        <v>62494</v>
      </c>
      <c r="D30973" s="1">
        <v>42703.134768518517</v>
      </c>
      <c r="E30973">
        <v>6615</v>
      </c>
      <c r="F30973">
        <v>25656</v>
      </c>
      <c r="G30973" t="s">
        <v>576</v>
      </c>
    </row>
    <row r="30974" spans="1:8" x14ac:dyDescent="0.2">
      <c r="A30974">
        <v>8.0342220059430899E+17</v>
      </c>
      <c r="B30974" t="s">
        <v>62495</v>
      </c>
      <c r="C30974" t="s">
        <v>62496</v>
      </c>
      <c r="D30974" s="1">
        <v>42703.136041666665</v>
      </c>
      <c r="E30974">
        <v>6364</v>
      </c>
      <c r="F30974">
        <v>26581</v>
      </c>
      <c r="G30974" t="s">
        <v>576</v>
      </c>
    </row>
    <row r="30975" spans="1:8" x14ac:dyDescent="0.2">
      <c r="A30975">
        <v>8.0342320362024499E+17</v>
      </c>
      <c r="B30975" t="s">
        <v>62497</v>
      </c>
      <c r="C30975" t="s">
        <v>62498</v>
      </c>
      <c r="D30975" s="1">
        <v>42703.138807870368</v>
      </c>
      <c r="E30975">
        <v>6487</v>
      </c>
      <c r="F30975">
        <v>27841</v>
      </c>
      <c r="G30975" t="s">
        <v>215</v>
      </c>
    </row>
    <row r="30976" spans="1:8" x14ac:dyDescent="0.2">
      <c r="A30976">
        <v>8.0342350397853197E+17</v>
      </c>
      <c r="B30976" t="s">
        <v>62499</v>
      </c>
      <c r="C30976" t="s">
        <v>62500</v>
      </c>
      <c r="D30976" s="1">
        <v>42703.13962962963</v>
      </c>
      <c r="E30976">
        <v>7657</v>
      </c>
      <c r="F30976">
        <v>28581</v>
      </c>
      <c r="G30976" t="s">
        <v>487</v>
      </c>
      <c r="H30976" t="s">
        <v>616</v>
      </c>
    </row>
    <row r="30977" spans="1:7" x14ac:dyDescent="0.2">
      <c r="A30977">
        <v>8.0343430084686195E+17</v>
      </c>
      <c r="B30977" t="s">
        <v>62501</v>
      </c>
      <c r="C30977" t="s">
        <v>62502</v>
      </c>
      <c r="D30977" s="1">
        <v>42703.169432870367</v>
      </c>
      <c r="E30977">
        <v>20878</v>
      </c>
      <c r="F30977">
        <v>78667</v>
      </c>
      <c r="G30977" t="s">
        <v>89</v>
      </c>
    </row>
    <row r="30978" spans="1:7" x14ac:dyDescent="0.2">
      <c r="A30978">
        <v>8.0355807714439898E+17</v>
      </c>
      <c r="B30978" t="s">
        <v>62503</v>
      </c>
      <c r="C30978" t="s">
        <v>62504</v>
      </c>
      <c r="D30978" s="1">
        <v>42703.510983796295</v>
      </c>
      <c r="E30978">
        <v>18085</v>
      </c>
      <c r="F30978">
        <v>85512</v>
      </c>
    </row>
    <row r="30979" spans="1:7" x14ac:dyDescent="0.2">
      <c r="A30979">
        <v>8.0356282777672E+17</v>
      </c>
      <c r="B30979" t="s">
        <v>62505</v>
      </c>
      <c r="C30979" t="s">
        <v>62506</v>
      </c>
      <c r="D30979" s="1">
        <v>42703.524097222224</v>
      </c>
      <c r="E30979">
        <v>15816</v>
      </c>
      <c r="F30979">
        <v>62915</v>
      </c>
      <c r="G30979" t="s">
        <v>89</v>
      </c>
    </row>
    <row r="30980" spans="1:7" x14ac:dyDescent="0.2">
      <c r="A30980">
        <v>8.0356799303675405E+17</v>
      </c>
      <c r="B30980" t="s">
        <v>62507</v>
      </c>
      <c r="C30980" t="s">
        <v>62508</v>
      </c>
      <c r="D30980" s="1">
        <v>42703.538344907407</v>
      </c>
      <c r="E30980">
        <v>63812</v>
      </c>
      <c r="F30980">
        <v>191168</v>
      </c>
    </row>
    <row r="30981" spans="1:7" x14ac:dyDescent="0.2">
      <c r="A30981">
        <v>8.0369205589778803E+17</v>
      </c>
      <c r="B30981" t="s">
        <v>62509</v>
      </c>
      <c r="C30981" t="s">
        <v>62510</v>
      </c>
      <c r="D30981" s="1">
        <v>42703.880694444444</v>
      </c>
      <c r="E30981">
        <v>24461</v>
      </c>
      <c r="F30981">
        <v>94595</v>
      </c>
    </row>
    <row r="30982" spans="1:7" x14ac:dyDescent="0.2">
      <c r="A30982">
        <v>8.0370488127823002E+17</v>
      </c>
      <c r="B30982" t="s">
        <v>62511</v>
      </c>
      <c r="C30982" t="s">
        <v>62512</v>
      </c>
      <c r="D30982" s="1">
        <v>42703.916087962964</v>
      </c>
      <c r="E30982">
        <v>5663</v>
      </c>
      <c r="F30982">
        <v>21179</v>
      </c>
    </row>
    <row r="30983" spans="1:7" x14ac:dyDescent="0.2">
      <c r="A30983">
        <v>8.0374476956633894E+17</v>
      </c>
      <c r="B30983" t="s">
        <v>62513</v>
      </c>
      <c r="C30983" t="s">
        <v>62514</v>
      </c>
      <c r="D30983" s="1">
        <v>42704.02615740741</v>
      </c>
      <c r="E30983">
        <v>5583</v>
      </c>
      <c r="F30983">
        <v>23994</v>
      </c>
    </row>
    <row r="30984" spans="1:7" x14ac:dyDescent="0.2">
      <c r="A30984">
        <v>8.0380582350392499E+17</v>
      </c>
      <c r="B30984" t="s">
        <v>62515</v>
      </c>
      <c r="C30984" t="s">
        <v>62516</v>
      </c>
      <c r="D30984" s="1">
        <v>42704.19462962963</v>
      </c>
      <c r="E30984">
        <v>13307</v>
      </c>
      <c r="F30984">
        <v>61878</v>
      </c>
    </row>
    <row r="30985" spans="1:7" x14ac:dyDescent="0.2">
      <c r="A30985">
        <v>8.0380845462009395E+17</v>
      </c>
      <c r="B30985" t="s">
        <v>62517</v>
      </c>
      <c r="C30985" t="s">
        <v>62518</v>
      </c>
      <c r="D30985" s="1">
        <v>42704.201898148145</v>
      </c>
      <c r="E30985">
        <v>15969</v>
      </c>
      <c r="F30985">
        <v>73960</v>
      </c>
    </row>
    <row r="30986" spans="1:7" x14ac:dyDescent="0.2">
      <c r="A30986">
        <v>8.0392152278409203E+17</v>
      </c>
      <c r="B30986" t="s">
        <v>62519</v>
      </c>
      <c r="C30986" t="s">
        <v>62520</v>
      </c>
      <c r="D30986" s="1">
        <v>42704.51390046296</v>
      </c>
      <c r="E30986">
        <v>28642</v>
      </c>
      <c r="F30986">
        <v>93134</v>
      </c>
    </row>
    <row r="30987" spans="1:7" x14ac:dyDescent="0.2">
      <c r="A30987">
        <v>8.0392648857997299E+17</v>
      </c>
      <c r="B30987" t="s">
        <v>62521</v>
      </c>
      <c r="C30987" t="s">
        <v>62522</v>
      </c>
      <c r="D30987" s="1">
        <v>42704.527604166666</v>
      </c>
      <c r="E30987">
        <v>9527</v>
      </c>
      <c r="F30987">
        <v>39171</v>
      </c>
    </row>
    <row r="30988" spans="1:7" x14ac:dyDescent="0.2">
      <c r="A30988">
        <v>8.0392777478434406E+17</v>
      </c>
      <c r="B30988" t="s">
        <v>62523</v>
      </c>
      <c r="C30988" t="s">
        <v>62524</v>
      </c>
      <c r="D30988" s="1">
        <v>42704.531157407408</v>
      </c>
      <c r="E30988">
        <v>8974</v>
      </c>
      <c r="F30988">
        <v>39250</v>
      </c>
    </row>
    <row r="30989" spans="1:7" x14ac:dyDescent="0.2">
      <c r="A30989">
        <v>8.0393024066181094E+17</v>
      </c>
      <c r="B30989" t="s">
        <v>62525</v>
      </c>
      <c r="C30989" t="s">
        <v>62526</v>
      </c>
      <c r="D30989" s="1">
        <v>42704.537962962961</v>
      </c>
      <c r="E30989">
        <v>9648</v>
      </c>
      <c r="F30989">
        <v>44463</v>
      </c>
    </row>
    <row r="30990" spans="1:7" x14ac:dyDescent="0.2">
      <c r="A30990">
        <v>8.0393149051407501E+17</v>
      </c>
      <c r="B30990" t="s">
        <v>62527</v>
      </c>
      <c r="C30990" t="s">
        <v>62528</v>
      </c>
      <c r="D30990" s="1">
        <v>42704.541412037041</v>
      </c>
      <c r="E30990">
        <v>14824</v>
      </c>
      <c r="F30990">
        <v>67565</v>
      </c>
    </row>
    <row r="30991" spans="1:7" x14ac:dyDescent="0.2">
      <c r="A30991">
        <v>8.0398285008109901E+17</v>
      </c>
      <c r="B30991" t="s">
        <v>62529</v>
      </c>
      <c r="C30991" t="s">
        <v>62530</v>
      </c>
      <c r="D30991" s="1">
        <v>42704.683136574073</v>
      </c>
      <c r="E30991">
        <v>6861</v>
      </c>
      <c r="F30991">
        <v>26589</v>
      </c>
    </row>
    <row r="30992" spans="1:7" x14ac:dyDescent="0.2">
      <c r="A30992">
        <v>8.0399737401616704E+17</v>
      </c>
      <c r="B30992" t="s">
        <v>62531</v>
      </c>
      <c r="C30992" t="s">
        <v>62532</v>
      </c>
      <c r="D30992" s="1">
        <v>42704.723217592589</v>
      </c>
      <c r="E30992">
        <v>6040</v>
      </c>
      <c r="F30992">
        <v>22680</v>
      </c>
    </row>
    <row r="30993" spans="1:8" x14ac:dyDescent="0.2">
      <c r="A30993">
        <v>8.0405243854631706E+17</v>
      </c>
      <c r="B30993" t="s">
        <v>62533</v>
      </c>
      <c r="C30993" t="s">
        <v>62534</v>
      </c>
      <c r="D30993" s="1">
        <v>42704.875162037039</v>
      </c>
      <c r="E30993">
        <v>12391</v>
      </c>
      <c r="F30993">
        <v>45292</v>
      </c>
    </row>
    <row r="30994" spans="1:8" x14ac:dyDescent="0.2">
      <c r="A30994">
        <v>8.0417030090878106E+17</v>
      </c>
      <c r="B30994" t="s">
        <v>62535</v>
      </c>
      <c r="C30994" t="s">
        <v>62536</v>
      </c>
      <c r="D30994" s="1">
        <v>42705.20040509259</v>
      </c>
      <c r="E30994">
        <v>10645</v>
      </c>
      <c r="F30994">
        <v>59103</v>
      </c>
    </row>
    <row r="30995" spans="1:8" x14ac:dyDescent="0.2">
      <c r="A30995">
        <v>8.0433371899953894E+17</v>
      </c>
      <c r="B30995" t="s">
        <v>62537</v>
      </c>
      <c r="C30995" t="s">
        <v>62538</v>
      </c>
      <c r="D30995" s="1">
        <v>42705.651354166665</v>
      </c>
      <c r="E30995">
        <v>10265</v>
      </c>
      <c r="F30995">
        <v>57537</v>
      </c>
    </row>
    <row r="30996" spans="1:8" x14ac:dyDescent="0.2">
      <c r="A30996">
        <v>8.0433377102157005E+17</v>
      </c>
      <c r="B30996" t="s">
        <v>62539</v>
      </c>
      <c r="C30996" t="s">
        <v>62540</v>
      </c>
      <c r="D30996" s="1">
        <v>42705.651493055557</v>
      </c>
      <c r="E30996">
        <v>8300</v>
      </c>
      <c r="F30996">
        <v>49866</v>
      </c>
    </row>
    <row r="30997" spans="1:8" x14ac:dyDescent="0.2">
      <c r="A30997">
        <v>8.0445809556915802E+17</v>
      </c>
      <c r="B30997" t="s">
        <v>62541</v>
      </c>
      <c r="C30997" t="s">
        <v>62542</v>
      </c>
      <c r="D30997" s="1">
        <v>42705.994560185187</v>
      </c>
      <c r="E30997">
        <v>4681</v>
      </c>
      <c r="F30997">
        <v>27035</v>
      </c>
    </row>
    <row r="30998" spans="1:8" x14ac:dyDescent="0.2">
      <c r="A30998">
        <v>8.0451676456237402E+17</v>
      </c>
      <c r="B30998" t="s">
        <v>62543</v>
      </c>
      <c r="C30998" t="s">
        <v>62544</v>
      </c>
      <c r="D30998" s="1">
        <v>42706.156458333331</v>
      </c>
      <c r="E30998">
        <v>14770</v>
      </c>
      <c r="F30998">
        <v>63494</v>
      </c>
      <c r="H30998" t="s">
        <v>390</v>
      </c>
    </row>
    <row r="30999" spans="1:8" x14ac:dyDescent="0.2">
      <c r="A30999">
        <v>8.0484871159988198E+17</v>
      </c>
      <c r="B30999" t="s">
        <v>62545</v>
      </c>
      <c r="C30999" t="s">
        <v>62546</v>
      </c>
      <c r="D30999" s="1">
        <v>42707.072453703702</v>
      </c>
      <c r="E30999">
        <v>20804</v>
      </c>
      <c r="F30999">
        <v>96611</v>
      </c>
    </row>
    <row r="31000" spans="1:8" x14ac:dyDescent="0.2">
      <c r="A31000">
        <v>8.0486309813800499E+17</v>
      </c>
      <c r="B31000" t="s">
        <v>62547</v>
      </c>
      <c r="C31000" t="s">
        <v>62548</v>
      </c>
      <c r="D31000" s="1">
        <v>42707.11215277778</v>
      </c>
      <c r="E31000">
        <v>32313</v>
      </c>
      <c r="F31000">
        <v>106007</v>
      </c>
    </row>
    <row r="31001" spans="1:8" x14ac:dyDescent="0.2">
      <c r="A31001">
        <v>8.0488453267143002E+17</v>
      </c>
      <c r="B31001" t="s">
        <v>62549</v>
      </c>
      <c r="C31001" t="s">
        <v>62550</v>
      </c>
      <c r="D31001" s="1">
        <v>42707.171307870369</v>
      </c>
      <c r="E31001">
        <v>14672</v>
      </c>
      <c r="F31001">
        <v>55715</v>
      </c>
    </row>
    <row r="31002" spans="1:8" x14ac:dyDescent="0.2">
      <c r="A31002">
        <v>8.0508856976535898E+17</v>
      </c>
      <c r="B31002" t="s">
        <v>62551</v>
      </c>
      <c r="C31002" t="s">
        <v>62552</v>
      </c>
      <c r="D31002" s="1">
        <v>42707.734340277777</v>
      </c>
      <c r="E31002">
        <v>7878</v>
      </c>
      <c r="F31002">
        <v>32970</v>
      </c>
      <c r="G31002" t="s">
        <v>89</v>
      </c>
      <c r="H31002" t="s">
        <v>390</v>
      </c>
    </row>
    <row r="31003" spans="1:8" x14ac:dyDescent="0.2">
      <c r="A31003">
        <v>8.0512687677991296E+17</v>
      </c>
      <c r="B31003" t="s">
        <v>62553</v>
      </c>
      <c r="C31003" t="s">
        <v>62554</v>
      </c>
      <c r="D31003" s="1">
        <v>42707.840046296296</v>
      </c>
      <c r="E31003">
        <v>8267</v>
      </c>
      <c r="F31003">
        <v>33635</v>
      </c>
    </row>
    <row r="31004" spans="1:8" x14ac:dyDescent="0.2">
      <c r="A31004">
        <v>8.0512772074938304E+17</v>
      </c>
      <c r="B31004" t="s">
        <v>62555</v>
      </c>
      <c r="C31004" t="s">
        <v>62556</v>
      </c>
      <c r="D31004" s="1">
        <v>42707.842372685183</v>
      </c>
      <c r="E31004">
        <v>7821</v>
      </c>
      <c r="F31004">
        <v>33968</v>
      </c>
      <c r="G31004" t="s">
        <v>89</v>
      </c>
    </row>
    <row r="31005" spans="1:8" x14ac:dyDescent="0.2">
      <c r="A31005">
        <v>8.0527895515047104E+17</v>
      </c>
      <c r="B31005" t="s">
        <v>62557</v>
      </c>
      <c r="C31005" t="s">
        <v>62558</v>
      </c>
      <c r="D31005" s="1">
        <v>42708.259699074071</v>
      </c>
      <c r="E31005">
        <v>23228</v>
      </c>
      <c r="F31005">
        <v>99878</v>
      </c>
    </row>
    <row r="31006" spans="1:8" x14ac:dyDescent="0.2">
      <c r="A31006">
        <v>8.0537654888277606E+17</v>
      </c>
      <c r="B31006" t="s">
        <v>62559</v>
      </c>
      <c r="C31006" t="s">
        <v>62560</v>
      </c>
      <c r="D31006" s="1">
        <v>42708.529016203705</v>
      </c>
      <c r="E31006">
        <v>11414</v>
      </c>
      <c r="F31006">
        <v>45923</v>
      </c>
    </row>
    <row r="31007" spans="1:8" x14ac:dyDescent="0.2">
      <c r="A31007">
        <v>8.0537839353765798E+17</v>
      </c>
      <c r="B31007" t="s">
        <v>62561</v>
      </c>
      <c r="C31007" t="s">
        <v>62562</v>
      </c>
      <c r="D31007" s="1">
        <v>42708.534097222226</v>
      </c>
      <c r="E31007">
        <v>9951</v>
      </c>
      <c r="F31007">
        <v>39642</v>
      </c>
    </row>
    <row r="31008" spans="1:8" x14ac:dyDescent="0.2">
      <c r="A31008">
        <v>8.0538055300867994E+17</v>
      </c>
      <c r="B31008" t="s">
        <v>62563</v>
      </c>
      <c r="C31008" t="s">
        <v>62564</v>
      </c>
      <c r="D31008" s="1">
        <v>42708.54005787037</v>
      </c>
      <c r="E31008">
        <v>10192</v>
      </c>
      <c r="F31008">
        <v>41432</v>
      </c>
    </row>
    <row r="31009" spans="1:8" x14ac:dyDescent="0.2">
      <c r="A31009">
        <v>8.0538254134365299E+17</v>
      </c>
      <c r="B31009" t="s">
        <v>62565</v>
      </c>
      <c r="C31009" t="s">
        <v>62566</v>
      </c>
      <c r="D31009" s="1">
        <v>42708.545543981483</v>
      </c>
      <c r="E31009">
        <v>8017</v>
      </c>
      <c r="F31009">
        <v>34643</v>
      </c>
    </row>
    <row r="31010" spans="1:8" x14ac:dyDescent="0.2">
      <c r="A31010">
        <v>8.0538642280710502E+17</v>
      </c>
      <c r="B31010" t="s">
        <v>62567</v>
      </c>
      <c r="C31010" t="s">
        <v>62568</v>
      </c>
      <c r="D31010" s="1">
        <v>42708.556261574071</v>
      </c>
      <c r="E31010">
        <v>8617</v>
      </c>
      <c r="F31010">
        <v>36170</v>
      </c>
    </row>
    <row r="31011" spans="1:8" x14ac:dyDescent="0.2">
      <c r="A31011">
        <v>8.0538703804861197E+17</v>
      </c>
      <c r="B31011" t="s">
        <v>62569</v>
      </c>
      <c r="C31011" t="s">
        <v>62570</v>
      </c>
      <c r="D31011" s="1">
        <v>42708.557951388888</v>
      </c>
      <c r="E31011">
        <v>12248</v>
      </c>
      <c r="F31011">
        <v>49765</v>
      </c>
    </row>
    <row r="31012" spans="1:8" x14ac:dyDescent="0.2">
      <c r="A31012">
        <v>8.0548650991477901E+17</v>
      </c>
      <c r="B31012" t="s">
        <v>62571</v>
      </c>
      <c r="C31012" t="s">
        <v>62572</v>
      </c>
      <c r="D31012" s="1">
        <v>42708.832442129627</v>
      </c>
      <c r="E31012">
        <v>20953</v>
      </c>
      <c r="F31012">
        <v>81729</v>
      </c>
    </row>
    <row r="31013" spans="1:8" x14ac:dyDescent="0.2">
      <c r="A31013">
        <v>8.0552894719061606E+17</v>
      </c>
      <c r="B31013" t="s">
        <v>62573</v>
      </c>
      <c r="C31013" t="s">
        <v>62574</v>
      </c>
      <c r="D31013" s="1">
        <v>42708.949548611112</v>
      </c>
      <c r="E31013">
        <v>5475</v>
      </c>
      <c r="F31013">
        <v>27130</v>
      </c>
      <c r="G31013" t="s">
        <v>89</v>
      </c>
    </row>
    <row r="31014" spans="1:8" x14ac:dyDescent="0.2">
      <c r="A31014">
        <v>8.0553814915796902E+17</v>
      </c>
      <c r="B31014" t="s">
        <v>62575</v>
      </c>
      <c r="C31014" t="s">
        <v>62576</v>
      </c>
      <c r="D31014" s="1">
        <v>42708.974942129629</v>
      </c>
      <c r="E31014">
        <v>17195</v>
      </c>
      <c r="F31014">
        <v>57980</v>
      </c>
    </row>
    <row r="31015" spans="1:8" x14ac:dyDescent="0.2">
      <c r="A31015">
        <v>8.0553977086469299E+17</v>
      </c>
      <c r="B31015" t="s">
        <v>62577</v>
      </c>
      <c r="C31015" t="s">
        <v>62578</v>
      </c>
      <c r="D31015" s="1">
        <v>42708.979421296295</v>
      </c>
      <c r="E31015">
        <v>12013</v>
      </c>
      <c r="F31015">
        <v>44532</v>
      </c>
    </row>
    <row r="31016" spans="1:8" x14ac:dyDescent="0.2">
      <c r="A31016">
        <v>8.0577200722064499E+17</v>
      </c>
      <c r="B31016" t="s">
        <v>62579</v>
      </c>
      <c r="C31016" t="s">
        <v>62580</v>
      </c>
      <c r="D31016" s="1">
        <v>42709.620266203703</v>
      </c>
      <c r="E31016">
        <v>23138</v>
      </c>
      <c r="F31016">
        <v>94580</v>
      </c>
      <c r="G31016" t="s">
        <v>89</v>
      </c>
    </row>
    <row r="31017" spans="1:8" x14ac:dyDescent="0.2">
      <c r="A31017">
        <v>8.0580403430942694E+17</v>
      </c>
      <c r="B31017" t="s">
        <v>62581</v>
      </c>
      <c r="C31017" t="s">
        <v>62582</v>
      </c>
      <c r="D31017" s="1">
        <v>42709.708645833336</v>
      </c>
      <c r="E31017">
        <v>32480</v>
      </c>
      <c r="F31017">
        <v>123232</v>
      </c>
    </row>
    <row r="31018" spans="1:8" x14ac:dyDescent="0.2">
      <c r="A31018">
        <v>8.0591130727071296E+17</v>
      </c>
      <c r="B31018" t="s">
        <v>62583</v>
      </c>
      <c r="C31018" t="s">
        <v>62584</v>
      </c>
      <c r="D31018" s="1">
        <v>42710.004664351851</v>
      </c>
      <c r="E31018">
        <v>6863</v>
      </c>
      <c r="F31018">
        <v>23188</v>
      </c>
      <c r="H31018" t="s">
        <v>390</v>
      </c>
    </row>
    <row r="31019" spans="1:8" x14ac:dyDescent="0.2">
      <c r="A31019">
        <v>8.0613424438489894E+17</v>
      </c>
      <c r="B31019" t="s">
        <v>62585</v>
      </c>
      <c r="C31019" t="s">
        <v>62586</v>
      </c>
      <c r="D31019" s="1">
        <v>42710.619849537034</v>
      </c>
      <c r="E31019">
        <v>36451</v>
      </c>
      <c r="F31019">
        <v>124366</v>
      </c>
    </row>
    <row r="31020" spans="1:8" x14ac:dyDescent="0.2">
      <c r="A31020">
        <v>8.0617774639730598E+17</v>
      </c>
      <c r="B31020" t="s">
        <v>62587</v>
      </c>
      <c r="C31020" t="s">
        <v>62588</v>
      </c>
      <c r="D31020" s="1">
        <v>42710.739895833336</v>
      </c>
      <c r="E31020">
        <v>5493</v>
      </c>
      <c r="F31020">
        <v>23171</v>
      </c>
      <c r="H31020" t="s">
        <v>390</v>
      </c>
    </row>
    <row r="31021" spans="1:8" x14ac:dyDescent="0.2">
      <c r="A31021">
        <v>8.0621407846524506E+17</v>
      </c>
      <c r="B31021" t="s">
        <v>62589</v>
      </c>
      <c r="C31021" t="s">
        <v>62590</v>
      </c>
      <c r="D31021" s="1">
        <v>42710.840150462966</v>
      </c>
      <c r="E31021">
        <v>23983</v>
      </c>
      <c r="F31021">
        <v>77199</v>
      </c>
    </row>
    <row r="31022" spans="1:8" x14ac:dyDescent="0.2">
      <c r="A31022">
        <v>8.0621423605366694E+17</v>
      </c>
      <c r="B31022" t="s">
        <v>62591</v>
      </c>
      <c r="C31022" t="s">
        <v>62592</v>
      </c>
      <c r="D31022" s="1">
        <v>42710.840590277781</v>
      </c>
      <c r="E31022">
        <v>10916</v>
      </c>
      <c r="F31022">
        <v>41602</v>
      </c>
    </row>
    <row r="31023" spans="1:8" x14ac:dyDescent="0.2">
      <c r="A31023">
        <v>8.0624627140516198E+17</v>
      </c>
      <c r="B31023" t="s">
        <v>62593</v>
      </c>
      <c r="C31023" t="s">
        <v>62594</v>
      </c>
      <c r="D31023" s="1">
        <v>42710.928993055553</v>
      </c>
      <c r="E31023">
        <v>11942</v>
      </c>
      <c r="F31023">
        <v>61406</v>
      </c>
      <c r="H31023" t="s">
        <v>390</v>
      </c>
    </row>
    <row r="31024" spans="1:8" x14ac:dyDescent="0.2">
      <c r="A31024">
        <v>8.0634079224779494E+17</v>
      </c>
      <c r="B31024" t="s">
        <v>62595</v>
      </c>
      <c r="C31024" t="s">
        <v>62596</v>
      </c>
      <c r="D31024" s="1">
        <v>42711.189814814818</v>
      </c>
      <c r="E31024">
        <v>6510</v>
      </c>
      <c r="F31024">
        <v>31616</v>
      </c>
      <c r="H31024" t="s">
        <v>390</v>
      </c>
    </row>
    <row r="31025" spans="1:8" x14ac:dyDescent="0.2">
      <c r="A31025">
        <v>8.0647306470372506E+17</v>
      </c>
      <c r="B31025" t="s">
        <v>62597</v>
      </c>
      <c r="C31025" t="s">
        <v>62598</v>
      </c>
      <c r="D31025" s="1">
        <v>42711.554814814815</v>
      </c>
      <c r="E31025">
        <v>4548</v>
      </c>
      <c r="F31025">
        <v>27816</v>
      </c>
      <c r="G31025" t="s">
        <v>89</v>
      </c>
    </row>
    <row r="31026" spans="1:8" x14ac:dyDescent="0.2">
      <c r="A31026">
        <v>8.0656846062085696E+17</v>
      </c>
      <c r="B31026" t="s">
        <v>62599</v>
      </c>
      <c r="C31026" t="s">
        <v>62600</v>
      </c>
      <c r="D31026" s="1">
        <v>42711.818055555559</v>
      </c>
      <c r="E31026">
        <v>15667</v>
      </c>
      <c r="F31026">
        <v>67762</v>
      </c>
    </row>
    <row r="31027" spans="1:8" x14ac:dyDescent="0.2">
      <c r="A31027">
        <v>8.0658343874881498E+17</v>
      </c>
      <c r="B31027" t="s">
        <v>62601</v>
      </c>
      <c r="C31027" t="s">
        <v>62602</v>
      </c>
      <c r="D31027" s="1">
        <v>42711.859398148146</v>
      </c>
      <c r="E31027">
        <v>5360</v>
      </c>
      <c r="F31027">
        <v>23833</v>
      </c>
      <c r="G31027" t="s">
        <v>89</v>
      </c>
      <c r="H31027" t="s">
        <v>616</v>
      </c>
    </row>
    <row r="31028" spans="1:8" x14ac:dyDescent="0.2">
      <c r="A31028">
        <v>8.0666001190461402E+17</v>
      </c>
      <c r="B31028" t="s">
        <v>62603</v>
      </c>
      <c r="C31028" t="s">
        <v>62604</v>
      </c>
      <c r="D31028" s="1">
        <v>42712.070694444446</v>
      </c>
      <c r="E31028">
        <v>10652</v>
      </c>
      <c r="F31028">
        <v>42722</v>
      </c>
    </row>
    <row r="31029" spans="1:8" x14ac:dyDescent="0.2">
      <c r="A31029">
        <v>8.0667885330538394E+17</v>
      </c>
      <c r="B31029" t="s">
        <v>62605</v>
      </c>
      <c r="C31029" t="s">
        <v>62606</v>
      </c>
      <c r="D31029" s="1">
        <v>42712.122685185182</v>
      </c>
      <c r="E31029">
        <v>11794</v>
      </c>
      <c r="F31029">
        <v>49492</v>
      </c>
    </row>
    <row r="31030" spans="1:8" x14ac:dyDescent="0.2">
      <c r="A31030">
        <v>8.0697057635932506E+17</v>
      </c>
      <c r="B31030" t="s">
        <v>62607</v>
      </c>
      <c r="C31030" t="s">
        <v>62608</v>
      </c>
      <c r="D31030" s="1">
        <v>42712.927685185183</v>
      </c>
      <c r="E31030">
        <v>17043</v>
      </c>
      <c r="F31030">
        <v>83703</v>
      </c>
    </row>
    <row r="31031" spans="1:8" x14ac:dyDescent="0.2">
      <c r="A31031">
        <v>8.0699562211712205E+17</v>
      </c>
      <c r="B31031" t="s">
        <v>62609</v>
      </c>
      <c r="C31031" t="s">
        <v>62610</v>
      </c>
      <c r="D31031" s="1">
        <v>42712.996805555558</v>
      </c>
      <c r="E31031">
        <v>3416</v>
      </c>
      <c r="F31031">
        <v>18839</v>
      </c>
      <c r="G31031" t="s">
        <v>89</v>
      </c>
      <c r="H31031" t="s">
        <v>390</v>
      </c>
    </row>
    <row r="31032" spans="1:8" x14ac:dyDescent="0.2">
      <c r="A31032">
        <v>8.0699984667469798E+17</v>
      </c>
      <c r="B31032" t="s">
        <v>62611</v>
      </c>
      <c r="C31032" t="s">
        <v>62612</v>
      </c>
      <c r="D31032" s="1">
        <v>42713.008460648147</v>
      </c>
      <c r="E31032">
        <v>5092</v>
      </c>
      <c r="F31032">
        <v>17657</v>
      </c>
      <c r="H31032" t="s">
        <v>390</v>
      </c>
    </row>
    <row r="31033" spans="1:8" x14ac:dyDescent="0.2">
      <c r="A31033">
        <v>8.0705770085718797E+17</v>
      </c>
      <c r="B31033" t="s">
        <v>62613</v>
      </c>
      <c r="C31033" t="s">
        <v>62614</v>
      </c>
      <c r="D31033" s="1">
        <v>42713.16810185185</v>
      </c>
      <c r="E31033">
        <v>7923</v>
      </c>
      <c r="F31033">
        <v>35336</v>
      </c>
      <c r="H31033" t="s">
        <v>390</v>
      </c>
    </row>
    <row r="31034" spans="1:8" x14ac:dyDescent="0.2">
      <c r="A31034">
        <v>8.0730946470562995E+17</v>
      </c>
      <c r="B31034" t="s">
        <v>62615</v>
      </c>
      <c r="C31034" t="s">
        <v>62616</v>
      </c>
      <c r="D31034" s="1">
        <v>42713.862847222219</v>
      </c>
      <c r="E31034">
        <v>4521</v>
      </c>
      <c r="F31034">
        <v>19919</v>
      </c>
    </row>
    <row r="31035" spans="1:8" x14ac:dyDescent="0.2">
      <c r="A31035">
        <v>8.0734742906244301E+17</v>
      </c>
      <c r="B31035" t="s">
        <v>62617</v>
      </c>
      <c r="C31035" t="s">
        <v>62618</v>
      </c>
      <c r="D31035" s="1">
        <v>42713.967604166668</v>
      </c>
      <c r="E31035">
        <v>7688</v>
      </c>
      <c r="F31035">
        <v>31851</v>
      </c>
    </row>
    <row r="31036" spans="1:8" x14ac:dyDescent="0.2">
      <c r="A31036">
        <v>8.0742732652288397E+17</v>
      </c>
      <c r="B31036" t="s">
        <v>62619</v>
      </c>
      <c r="C31036" t="s">
        <v>62620</v>
      </c>
      <c r="D31036" s="1">
        <v>42714.188078703701</v>
      </c>
      <c r="E31036">
        <v>7719</v>
      </c>
      <c r="F31036">
        <v>33358</v>
      </c>
    </row>
    <row r="31037" spans="1:8" x14ac:dyDescent="0.2">
      <c r="A31037">
        <v>8.0754524360841997E+17</v>
      </c>
      <c r="B31037" t="s">
        <v>62621</v>
      </c>
      <c r="C31037" t="s">
        <v>62622</v>
      </c>
      <c r="D31037" s="1">
        <v>42714.513472222221</v>
      </c>
      <c r="E31037">
        <v>6036</v>
      </c>
      <c r="F31037">
        <v>26031</v>
      </c>
      <c r="G31037" t="s">
        <v>89</v>
      </c>
    </row>
    <row r="31038" spans="1:8" x14ac:dyDescent="0.2">
      <c r="A31038">
        <v>8.0754724968116595E+17</v>
      </c>
      <c r="B31038" t="s">
        <v>62623</v>
      </c>
      <c r="C31038" t="s">
        <v>62624</v>
      </c>
      <c r="D31038" s="1">
        <v>42714.519004629627</v>
      </c>
      <c r="E31038">
        <v>9472</v>
      </c>
      <c r="F31038">
        <v>43001</v>
      </c>
    </row>
    <row r="31039" spans="1:8" x14ac:dyDescent="0.2">
      <c r="A31039">
        <v>8.0756512702110899E+17</v>
      </c>
      <c r="B31039" t="s">
        <v>62625</v>
      </c>
      <c r="C31039" t="s">
        <v>62626</v>
      </c>
      <c r="D31039" s="1">
        <v>42714.568333333336</v>
      </c>
      <c r="E31039">
        <v>15686</v>
      </c>
      <c r="F31039">
        <v>93842</v>
      </c>
    </row>
    <row r="31040" spans="1:8" x14ac:dyDescent="0.2">
      <c r="A31040">
        <v>8.0758863287799795E+17</v>
      </c>
      <c r="B31040" t="s">
        <v>62627</v>
      </c>
      <c r="C31040" t="s">
        <v>62628</v>
      </c>
      <c r="D31040" s="1">
        <v>42714.633206018516</v>
      </c>
      <c r="E31040">
        <v>20896</v>
      </c>
      <c r="F31040">
        <v>64315</v>
      </c>
      <c r="G31040" t="s">
        <v>89</v>
      </c>
    </row>
    <row r="31041" spans="1:8" x14ac:dyDescent="0.2">
      <c r="A31041">
        <v>8.0758928007168397E+17</v>
      </c>
      <c r="B31041" t="s">
        <v>62629</v>
      </c>
      <c r="C31041" t="s">
        <v>62630</v>
      </c>
      <c r="D31041" s="1">
        <v>42714.634988425925</v>
      </c>
      <c r="E31041">
        <v>10312</v>
      </c>
      <c r="F31041">
        <v>26666</v>
      </c>
    </row>
    <row r="31042" spans="1:8" x14ac:dyDescent="0.2">
      <c r="A31042">
        <v>8.0766347732202701E+17</v>
      </c>
      <c r="B31042" t="s">
        <v>62631</v>
      </c>
      <c r="C31042" t="s">
        <v>62632</v>
      </c>
      <c r="D31042" s="1">
        <v>42714.839733796296</v>
      </c>
      <c r="E31042">
        <v>6107</v>
      </c>
      <c r="F31042">
        <v>23937</v>
      </c>
      <c r="G31042" t="s">
        <v>89</v>
      </c>
    </row>
    <row r="31043" spans="1:8" x14ac:dyDescent="0.2">
      <c r="A31043">
        <v>8.0793202023612403E+17</v>
      </c>
      <c r="B31043" t="s">
        <v>62633</v>
      </c>
      <c r="C31043" t="s">
        <v>62634</v>
      </c>
      <c r="D31043" s="1">
        <v>42715.580763888887</v>
      </c>
      <c r="E31043">
        <v>4777</v>
      </c>
      <c r="F31043">
        <v>26141</v>
      </c>
    </row>
    <row r="31044" spans="1:8" x14ac:dyDescent="0.2">
      <c r="A31044">
        <v>8.0793599531640806E+17</v>
      </c>
      <c r="B31044" t="s">
        <v>62635</v>
      </c>
      <c r="C31044" t="s">
        <v>62636</v>
      </c>
      <c r="D31044" s="1">
        <v>42715.591736111113</v>
      </c>
      <c r="E31044">
        <v>10999</v>
      </c>
      <c r="F31044">
        <v>69586</v>
      </c>
    </row>
    <row r="31045" spans="1:8" x14ac:dyDescent="0.2">
      <c r="A31045">
        <v>8.0794598263370906E+17</v>
      </c>
      <c r="B31045" t="s">
        <v>62637</v>
      </c>
      <c r="C31045" t="s">
        <v>62638</v>
      </c>
      <c r="D31045" s="1">
        <v>42715.619293981479</v>
      </c>
      <c r="E31045">
        <v>8303</v>
      </c>
      <c r="F31045">
        <v>44371</v>
      </c>
    </row>
    <row r="31046" spans="1:8" x14ac:dyDescent="0.2">
      <c r="A31046">
        <v>8.0797049063574298E+17</v>
      </c>
      <c r="B31046" t="s">
        <v>62639</v>
      </c>
      <c r="C31046" t="s">
        <v>62640</v>
      </c>
      <c r="D31046" s="1">
        <v>42715.686921296299</v>
      </c>
      <c r="E31046">
        <v>10804</v>
      </c>
      <c r="F31046">
        <v>45806</v>
      </c>
    </row>
    <row r="31047" spans="1:8" x14ac:dyDescent="0.2">
      <c r="A31047">
        <v>8.0810721549209101E+17</v>
      </c>
      <c r="B31047" t="s">
        <v>62641</v>
      </c>
      <c r="C31047" t="s">
        <v>62642</v>
      </c>
      <c r="D31047" s="1">
        <v>42716.064212962963</v>
      </c>
      <c r="E31047">
        <v>4527</v>
      </c>
      <c r="F31047">
        <v>24007</v>
      </c>
      <c r="G31047" t="s">
        <v>89</v>
      </c>
    </row>
    <row r="31048" spans="1:8" x14ac:dyDescent="0.2">
      <c r="A31048">
        <v>8.0811470392284301E+17</v>
      </c>
      <c r="B31048" t="s">
        <v>62643</v>
      </c>
      <c r="C31048" t="s">
        <v>62644</v>
      </c>
      <c r="D31048" s="1">
        <v>42716.08488425926</v>
      </c>
      <c r="E31048">
        <v>16528</v>
      </c>
      <c r="F31048">
        <v>61667</v>
      </c>
      <c r="G31048" t="s">
        <v>215</v>
      </c>
    </row>
    <row r="31049" spans="1:8" x14ac:dyDescent="0.2">
      <c r="A31049">
        <v>8.08299841147248E+17</v>
      </c>
      <c r="B31049" t="s">
        <v>62645</v>
      </c>
      <c r="C31049" t="s">
        <v>62646</v>
      </c>
      <c r="D31049" s="1">
        <v>42716.595763888887</v>
      </c>
      <c r="E31049">
        <v>28140</v>
      </c>
      <c r="F31049">
        <v>92708</v>
      </c>
    </row>
    <row r="31050" spans="1:8" x14ac:dyDescent="0.2">
      <c r="A31050">
        <v>8.0830070691459405E+17</v>
      </c>
      <c r="B31050" t="s">
        <v>62647</v>
      </c>
      <c r="C31050" t="s">
        <v>62648</v>
      </c>
      <c r="D31050" s="1">
        <v>42716.59814814815</v>
      </c>
      <c r="E31050">
        <v>13219</v>
      </c>
      <c r="F31050">
        <v>51588</v>
      </c>
    </row>
    <row r="31051" spans="1:8" x14ac:dyDescent="0.2">
      <c r="A31051">
        <v>8.0830193572823002E+17</v>
      </c>
      <c r="B31051" t="s">
        <v>62649</v>
      </c>
      <c r="C31051" t="s">
        <v>62650</v>
      </c>
      <c r="D31051" s="1">
        <v>42716.601539351854</v>
      </c>
      <c r="E31051">
        <v>13669</v>
      </c>
      <c r="F31051">
        <v>51798</v>
      </c>
    </row>
    <row r="31052" spans="1:8" x14ac:dyDescent="0.2">
      <c r="A31052">
        <v>8.0843774290441805E+17</v>
      </c>
      <c r="B31052" t="s">
        <v>62651</v>
      </c>
      <c r="C31052" t="s">
        <v>62652</v>
      </c>
      <c r="D31052" s="1">
        <v>42716.9762962963</v>
      </c>
      <c r="E31052">
        <v>6616</v>
      </c>
      <c r="F31052">
        <v>23306</v>
      </c>
      <c r="H31052" t="s">
        <v>390</v>
      </c>
    </row>
    <row r="31053" spans="1:8" x14ac:dyDescent="0.2">
      <c r="A31053">
        <v>8.0845660207654502E+17</v>
      </c>
      <c r="B31053" t="s">
        <v>62653</v>
      </c>
      <c r="C31053" t="s">
        <v>62654</v>
      </c>
      <c r="D31053" s="1">
        <v>42717.028333333335</v>
      </c>
      <c r="E31053">
        <v>24550</v>
      </c>
      <c r="F31053">
        <v>90992</v>
      </c>
    </row>
    <row r="31054" spans="1:8" x14ac:dyDescent="0.2">
      <c r="A31054">
        <v>8.0846975574933901E+17</v>
      </c>
      <c r="B31054" t="s">
        <v>62655</v>
      </c>
      <c r="C31054" t="s">
        <v>62656</v>
      </c>
      <c r="D31054" s="1">
        <v>42717.064641203702</v>
      </c>
      <c r="E31054">
        <v>13890</v>
      </c>
      <c r="F31054">
        <v>54580</v>
      </c>
    </row>
    <row r="31055" spans="1:8" x14ac:dyDescent="0.2">
      <c r="A31055">
        <v>8.0852842812325402E+17</v>
      </c>
      <c r="B31055" t="s">
        <v>62657</v>
      </c>
      <c r="C31055" t="s">
        <v>62658</v>
      </c>
      <c r="D31055" s="1">
        <v>42717.226539351854</v>
      </c>
      <c r="E31055">
        <v>10183</v>
      </c>
      <c r="F31055">
        <v>48491</v>
      </c>
    </row>
    <row r="31056" spans="1:8" x14ac:dyDescent="0.2">
      <c r="A31056">
        <v>8.0852988863023898E+17</v>
      </c>
      <c r="B31056" t="s">
        <v>62659</v>
      </c>
      <c r="C31056" t="s">
        <v>62660</v>
      </c>
      <c r="D31056" s="1">
        <v>42717.230567129627</v>
      </c>
      <c r="E31056">
        <v>8170</v>
      </c>
      <c r="F31056">
        <v>37029</v>
      </c>
    </row>
    <row r="31057" spans="1:8" x14ac:dyDescent="0.2">
      <c r="A31057">
        <v>8.0853228666482202E+17</v>
      </c>
      <c r="B31057" t="s">
        <v>62661</v>
      </c>
      <c r="C31057" t="s">
        <v>62662</v>
      </c>
      <c r="D31057" s="1">
        <v>42717.237187500003</v>
      </c>
      <c r="E31057">
        <v>8878</v>
      </c>
      <c r="F31057">
        <v>40447</v>
      </c>
    </row>
    <row r="31058" spans="1:8" x14ac:dyDescent="0.2">
      <c r="A31058">
        <v>8.0863850716188198E+17</v>
      </c>
      <c r="B31058" t="s">
        <v>62663</v>
      </c>
      <c r="C31058" t="s">
        <v>62664</v>
      </c>
      <c r="D31058" s="1">
        <v>42717.530300925922</v>
      </c>
      <c r="E31058">
        <v>19889</v>
      </c>
      <c r="F31058">
        <v>67146</v>
      </c>
    </row>
    <row r="31059" spans="1:8" x14ac:dyDescent="0.2">
      <c r="A31059">
        <v>8.0864201861231002E+17</v>
      </c>
      <c r="B31059" t="s">
        <v>62665</v>
      </c>
      <c r="C31059" t="s">
        <v>62666</v>
      </c>
      <c r="D31059" s="1">
        <v>42717.539988425924</v>
      </c>
      <c r="E31059">
        <v>15200</v>
      </c>
      <c r="F31059">
        <v>67200</v>
      </c>
    </row>
    <row r="31060" spans="1:8" x14ac:dyDescent="0.2">
      <c r="A31060">
        <v>8.0865372363969702E+17</v>
      </c>
      <c r="B31060" t="s">
        <v>62667</v>
      </c>
      <c r="C31060" t="s">
        <v>62668</v>
      </c>
      <c r="D31060" s="1">
        <v>42717.572291666664</v>
      </c>
      <c r="E31060">
        <v>12545</v>
      </c>
      <c r="F31060">
        <v>51389</v>
      </c>
    </row>
    <row r="31061" spans="1:8" x14ac:dyDescent="0.2">
      <c r="A31061">
        <v>8.0878704814445299E+17</v>
      </c>
      <c r="B31061" t="s">
        <v>62669</v>
      </c>
      <c r="C31061" t="s">
        <v>62670</v>
      </c>
      <c r="D31061" s="1">
        <v>42717.940196759257</v>
      </c>
      <c r="E31061">
        <v>5329</v>
      </c>
      <c r="F31061">
        <v>20191</v>
      </c>
      <c r="H31061" t="s">
        <v>390</v>
      </c>
    </row>
    <row r="31062" spans="1:8" x14ac:dyDescent="0.2">
      <c r="A31062">
        <v>8.0888142971531597E+17</v>
      </c>
      <c r="B31062" t="s">
        <v>62671</v>
      </c>
      <c r="C31062" t="s">
        <v>62672</v>
      </c>
      <c r="D31062" s="1">
        <v>42718.200636574074</v>
      </c>
      <c r="E31062">
        <v>8161</v>
      </c>
      <c r="F31062">
        <v>37105</v>
      </c>
    </row>
    <row r="31063" spans="1:8" x14ac:dyDescent="0.2">
      <c r="A31063">
        <v>8.0909760301098099E+17</v>
      </c>
      <c r="B31063" t="s">
        <v>62673</v>
      </c>
      <c r="C31063" t="s">
        <v>62674</v>
      </c>
      <c r="D31063" s="1">
        <v>42718.797164351854</v>
      </c>
      <c r="E31063">
        <v>11875</v>
      </c>
      <c r="F31063">
        <v>50186</v>
      </c>
      <c r="G31063" t="s">
        <v>215</v>
      </c>
    </row>
    <row r="31064" spans="1:8" x14ac:dyDescent="0.2">
      <c r="A31064">
        <v>8.0938398901849702E+17</v>
      </c>
      <c r="B31064" t="s">
        <v>62675</v>
      </c>
      <c r="C31064" t="s">
        <v>62676</v>
      </c>
      <c r="D31064" s="1">
        <v>42719.587442129632</v>
      </c>
      <c r="E31064">
        <v>7392</v>
      </c>
      <c r="F31064">
        <v>31664</v>
      </c>
      <c r="G31064" t="s">
        <v>89</v>
      </c>
    </row>
    <row r="31065" spans="1:8" x14ac:dyDescent="0.2">
      <c r="A31065">
        <v>8.0938482619327603E+17</v>
      </c>
      <c r="B31065" t="s">
        <v>62677</v>
      </c>
      <c r="C31065" t="s">
        <v>62678</v>
      </c>
      <c r="D31065" s="1">
        <v>42719.589745370373</v>
      </c>
      <c r="E31065">
        <v>8989</v>
      </c>
      <c r="F31065">
        <v>49268</v>
      </c>
    </row>
    <row r="31066" spans="1:8" x14ac:dyDescent="0.2">
      <c r="A31066">
        <v>8.0938977406681395E+17</v>
      </c>
      <c r="B31066" t="s">
        <v>62679</v>
      </c>
      <c r="C31066" t="s">
        <v>62680</v>
      </c>
      <c r="D31066" s="1">
        <v>42719.603402777779</v>
      </c>
      <c r="E31066">
        <v>11509</v>
      </c>
      <c r="F31066">
        <v>52282</v>
      </c>
    </row>
    <row r="31067" spans="1:8" x14ac:dyDescent="0.2">
      <c r="A31067">
        <v>8.0940376009942195E+17</v>
      </c>
      <c r="B31067" t="s">
        <v>62681</v>
      </c>
      <c r="C31067" t="s">
        <v>62682</v>
      </c>
      <c r="D31067" s="1">
        <v>42719.642002314817</v>
      </c>
      <c r="E31067">
        <v>33801</v>
      </c>
      <c r="F31067">
        <v>107073</v>
      </c>
    </row>
    <row r="31068" spans="1:8" x14ac:dyDescent="0.2">
      <c r="A31068">
        <v>8.0952525737157798E+17</v>
      </c>
      <c r="B31068" t="s">
        <v>62683</v>
      </c>
      <c r="C31068" t="s">
        <v>62684</v>
      </c>
      <c r="D31068" s="1">
        <v>42719.977268518516</v>
      </c>
      <c r="E31068">
        <v>4754</v>
      </c>
      <c r="F31068">
        <v>19243</v>
      </c>
      <c r="H31068" t="s">
        <v>390</v>
      </c>
    </row>
    <row r="31069" spans="1:8" x14ac:dyDescent="0.2">
      <c r="A31069">
        <v>8.0957198342812006E+17</v>
      </c>
      <c r="B31069" t="s">
        <v>62685</v>
      </c>
      <c r="C31069" t="s">
        <v>62686</v>
      </c>
      <c r="D31069" s="1">
        <v>42720.106203703705</v>
      </c>
      <c r="E31069">
        <v>7535</v>
      </c>
      <c r="F31069">
        <v>33246</v>
      </c>
      <c r="H31069" t="s">
        <v>390</v>
      </c>
    </row>
    <row r="31070" spans="1:8" x14ac:dyDescent="0.2">
      <c r="A31070">
        <v>8.0971703535372198E+17</v>
      </c>
      <c r="B31070" t="s">
        <v>62687</v>
      </c>
      <c r="C31070" t="s">
        <v>62688</v>
      </c>
      <c r="D31070" s="1">
        <v>42720.506469907406</v>
      </c>
      <c r="E31070">
        <v>27604</v>
      </c>
      <c r="F31070">
        <v>93830</v>
      </c>
    </row>
    <row r="31071" spans="1:8" x14ac:dyDescent="0.2">
      <c r="A31071">
        <v>8.0979097833278605E+17</v>
      </c>
      <c r="B31071" t="s">
        <v>62689</v>
      </c>
      <c r="C31071" t="s">
        <v>62690</v>
      </c>
      <c r="D31071" s="1">
        <v>42720.710520833331</v>
      </c>
      <c r="E31071">
        <v>15251</v>
      </c>
      <c r="F31071">
        <v>61321</v>
      </c>
    </row>
    <row r="31072" spans="1:8" x14ac:dyDescent="0.2">
      <c r="A31072">
        <v>8.0980389392016499E+17</v>
      </c>
      <c r="B31072" t="s">
        <v>62691</v>
      </c>
      <c r="C31072" t="s">
        <v>62692</v>
      </c>
      <c r="D31072" s="1">
        <v>42720.746157407404</v>
      </c>
      <c r="E31072">
        <v>5996</v>
      </c>
      <c r="F31072">
        <v>24076</v>
      </c>
      <c r="H31072" t="s">
        <v>390</v>
      </c>
    </row>
    <row r="31073" spans="1:8" x14ac:dyDescent="0.2">
      <c r="A31073">
        <v>8.0996937375465395E+17</v>
      </c>
      <c r="B31073" t="s">
        <v>62693</v>
      </c>
      <c r="C31073" t="s">
        <v>62694</v>
      </c>
      <c r="D31073" s="1">
        <v>42721.202789351853</v>
      </c>
      <c r="E31073">
        <v>9412</v>
      </c>
      <c r="F31073">
        <v>37883</v>
      </c>
      <c r="H31073" t="s">
        <v>390</v>
      </c>
    </row>
    <row r="31074" spans="1:8" x14ac:dyDescent="0.2">
      <c r="A31074">
        <v>8.10108542921408E+17</v>
      </c>
      <c r="B31074" t="s">
        <v>62695</v>
      </c>
      <c r="C31074" t="s">
        <v>62696</v>
      </c>
      <c r="D31074" s="1">
        <v>42721.586828703701</v>
      </c>
      <c r="E31074">
        <v>5446</v>
      </c>
      <c r="F31074">
        <v>31396</v>
      </c>
    </row>
    <row r="31075" spans="1:8" x14ac:dyDescent="0.2">
      <c r="A31075">
        <v>8.1010913153748096E+17</v>
      </c>
      <c r="B31075" t="s">
        <v>62697</v>
      </c>
      <c r="C31075" t="s">
        <v>62698</v>
      </c>
      <c r="D31075" s="1">
        <v>42721.588449074072</v>
      </c>
      <c r="E31075">
        <v>6012</v>
      </c>
      <c r="F31075">
        <v>30485</v>
      </c>
      <c r="G31075" t="s">
        <v>215</v>
      </c>
      <c r="H31075" t="s">
        <v>390</v>
      </c>
    </row>
    <row r="31076" spans="1:8" x14ac:dyDescent="0.2">
      <c r="A31076">
        <v>8.1011240730984397E+17</v>
      </c>
      <c r="B31076" t="s">
        <v>62699</v>
      </c>
      <c r="C31076" t="s">
        <v>62700</v>
      </c>
      <c r="D31076" s="1">
        <v>42721.597488425927</v>
      </c>
      <c r="E31076">
        <v>6965</v>
      </c>
      <c r="F31076">
        <v>35051</v>
      </c>
    </row>
    <row r="31077" spans="1:8" x14ac:dyDescent="0.2">
      <c r="A31077">
        <v>8.1012170328840998E+17</v>
      </c>
      <c r="B31077" t="s">
        <v>62701</v>
      </c>
      <c r="C31077" t="s">
        <v>62702</v>
      </c>
      <c r="D31077" s="1">
        <v>42721.623148148145</v>
      </c>
      <c r="E31077">
        <v>16249</v>
      </c>
      <c r="F31077">
        <v>52292</v>
      </c>
    </row>
    <row r="31078" spans="1:8" x14ac:dyDescent="0.2">
      <c r="A31078">
        <v>8.1027641117710694E+17</v>
      </c>
      <c r="B31078" t="s">
        <v>62703</v>
      </c>
      <c r="C31078" t="s">
        <v>62704</v>
      </c>
      <c r="D31078" s="1">
        <v>42722.050057870372</v>
      </c>
      <c r="E31078">
        <v>11032</v>
      </c>
      <c r="F31078">
        <v>48147</v>
      </c>
      <c r="H31078" t="s">
        <v>616</v>
      </c>
    </row>
    <row r="31079" spans="1:8" x14ac:dyDescent="0.2">
      <c r="A31079">
        <v>8.1028832188055501E+17</v>
      </c>
      <c r="B31079" t="s">
        <v>62705</v>
      </c>
      <c r="C31079" t="s">
        <v>62706</v>
      </c>
      <c r="D31079" s="1">
        <v>42722.082928240743</v>
      </c>
      <c r="E31079">
        <v>15097</v>
      </c>
      <c r="F31079">
        <v>56394</v>
      </c>
    </row>
    <row r="31080" spans="1:8" x14ac:dyDescent="0.2">
      <c r="A31080">
        <v>8.1060421677128397E+17</v>
      </c>
      <c r="B31080" t="s">
        <v>62707</v>
      </c>
      <c r="C31080" t="s">
        <v>62708</v>
      </c>
      <c r="D31080" s="1">
        <v>42722.954629629632</v>
      </c>
      <c r="E31080">
        <v>30336</v>
      </c>
      <c r="F31080">
        <v>117098</v>
      </c>
    </row>
    <row r="31081" spans="1:8" x14ac:dyDescent="0.2">
      <c r="A31081">
        <v>8.1098837905160998E+17</v>
      </c>
      <c r="B31081" t="s">
        <v>62709</v>
      </c>
      <c r="C31081" t="s">
        <v>62710</v>
      </c>
      <c r="D31081" s="1">
        <v>42724.014710648145</v>
      </c>
      <c r="E31081">
        <v>32178</v>
      </c>
      <c r="F31081">
        <v>97340</v>
      </c>
    </row>
    <row r="31082" spans="1:8" x14ac:dyDescent="0.2">
      <c r="A31082">
        <v>8.1099605224129306E+17</v>
      </c>
      <c r="B31082" t="s">
        <v>62711</v>
      </c>
      <c r="C31082" t="s">
        <v>62712</v>
      </c>
      <c r="D31082" s="1">
        <v>42724.035891203705</v>
      </c>
      <c r="E31082">
        <v>49573</v>
      </c>
      <c r="F31082">
        <v>195879</v>
      </c>
    </row>
    <row r="31083" spans="1:8" x14ac:dyDescent="0.2">
      <c r="A31083">
        <v>8.1103992557135398E+17</v>
      </c>
      <c r="B31083" t="s">
        <v>62713</v>
      </c>
      <c r="C31083" t="s">
        <v>62714</v>
      </c>
      <c r="D31083" s="1">
        <v>42724.156956018516</v>
      </c>
      <c r="E31083">
        <v>8935</v>
      </c>
      <c r="F31083">
        <v>43396</v>
      </c>
      <c r="G31083" t="s">
        <v>215</v>
      </c>
    </row>
    <row r="31084" spans="1:8" x14ac:dyDescent="0.2">
      <c r="A31084">
        <v>8.1104103432305395E+17</v>
      </c>
      <c r="B31084" t="s">
        <v>62715</v>
      </c>
      <c r="C31084" t="s">
        <v>62716</v>
      </c>
      <c r="D31084" s="1">
        <v>42724.160011574073</v>
      </c>
      <c r="E31084">
        <v>12939</v>
      </c>
      <c r="F31084">
        <v>64383</v>
      </c>
      <c r="G31084" t="s">
        <v>215</v>
      </c>
    </row>
    <row r="31085" spans="1:8" x14ac:dyDescent="0.2">
      <c r="A31085">
        <v>8.1119544171076403E+17</v>
      </c>
      <c r="B31085" t="s">
        <v>62717</v>
      </c>
      <c r="C31085" t="s">
        <v>62718</v>
      </c>
      <c r="D31085" s="1">
        <v>42724.586099537039</v>
      </c>
      <c r="E31085">
        <v>15571</v>
      </c>
      <c r="F31085">
        <v>68027</v>
      </c>
    </row>
    <row r="31086" spans="1:8" x14ac:dyDescent="0.2">
      <c r="A31086">
        <v>8.1119677877946304E+17</v>
      </c>
      <c r="B31086" t="s">
        <v>62719</v>
      </c>
      <c r="C31086" t="s">
        <v>62720</v>
      </c>
      <c r="D31086" s="1">
        <v>42724.589791666665</v>
      </c>
      <c r="E31086">
        <v>7405</v>
      </c>
      <c r="F31086">
        <v>36250</v>
      </c>
    </row>
    <row r="31087" spans="1:8" x14ac:dyDescent="0.2">
      <c r="A31087">
        <v>8.1130716904384896E+17</v>
      </c>
      <c r="B31087" t="s">
        <v>62721</v>
      </c>
      <c r="C31087" t="s">
        <v>62722</v>
      </c>
      <c r="D31087" s="1">
        <v>42724.894409722219</v>
      </c>
      <c r="E31087">
        <v>13260</v>
      </c>
      <c r="F31087">
        <v>59271</v>
      </c>
    </row>
    <row r="31088" spans="1:8" x14ac:dyDescent="0.2">
      <c r="A31088">
        <v>8.1156066285393894E+17</v>
      </c>
      <c r="B31088" t="s">
        <v>62723</v>
      </c>
      <c r="C31088" t="s">
        <v>62724</v>
      </c>
      <c r="D31088" s="1">
        <v>42725.593912037039</v>
      </c>
      <c r="E31088">
        <v>13595</v>
      </c>
      <c r="F31088">
        <v>59180</v>
      </c>
    </row>
    <row r="31089" spans="1:7" x14ac:dyDescent="0.2">
      <c r="A31089">
        <v>8.1156299028584806E+17</v>
      </c>
      <c r="B31089" t="s">
        <v>62725</v>
      </c>
      <c r="C31089" t="s">
        <v>62726</v>
      </c>
      <c r="D31089" s="1">
        <v>42725.600335648145</v>
      </c>
      <c r="E31089">
        <v>10286</v>
      </c>
      <c r="F31089">
        <v>46854</v>
      </c>
    </row>
    <row r="31090" spans="1:7" x14ac:dyDescent="0.2">
      <c r="A31090">
        <v>8.1156428470668902E+17</v>
      </c>
      <c r="B31090" t="s">
        <v>62727</v>
      </c>
      <c r="C31090" t="s">
        <v>62728</v>
      </c>
      <c r="D31090" s="1">
        <v>42725.603912037041</v>
      </c>
      <c r="E31090">
        <v>17034</v>
      </c>
      <c r="F31090">
        <v>71039</v>
      </c>
    </row>
    <row r="31091" spans="1:7" x14ac:dyDescent="0.2">
      <c r="A31091">
        <v>8.1177817612066803E+17</v>
      </c>
      <c r="B31091" t="s">
        <v>62729</v>
      </c>
      <c r="C31091" t="s">
        <v>62730</v>
      </c>
      <c r="D31091" s="1">
        <v>42726.194131944445</v>
      </c>
      <c r="E31091">
        <v>10940</v>
      </c>
      <c r="F31091">
        <v>56933</v>
      </c>
    </row>
    <row r="31092" spans="1:7" x14ac:dyDescent="0.2">
      <c r="A31092">
        <v>8.1192854336614797E+17</v>
      </c>
      <c r="B31092" t="s">
        <v>62731</v>
      </c>
      <c r="C31092" t="s">
        <v>62732</v>
      </c>
      <c r="D31092" s="1">
        <v>42726.609074074076</v>
      </c>
      <c r="E31092">
        <v>8696</v>
      </c>
      <c r="F31092">
        <v>30769</v>
      </c>
    </row>
    <row r="31093" spans="1:7" x14ac:dyDescent="0.2">
      <c r="A31093">
        <v>8.1197504943141606E+17</v>
      </c>
      <c r="B31093" t="s">
        <v>62733</v>
      </c>
      <c r="C31093" t="s">
        <v>62734</v>
      </c>
      <c r="D31093" s="1">
        <v>42726.737407407411</v>
      </c>
      <c r="E31093">
        <v>16031</v>
      </c>
      <c r="F31093">
        <v>63642</v>
      </c>
    </row>
    <row r="31094" spans="1:7" x14ac:dyDescent="0.2">
      <c r="A31094">
        <v>8.1197722332662502E+17</v>
      </c>
      <c r="B31094" t="s">
        <v>62735</v>
      </c>
      <c r="C31094" t="s">
        <v>62736</v>
      </c>
      <c r="D31094" s="1">
        <v>42726.743402777778</v>
      </c>
      <c r="E31094">
        <v>17785</v>
      </c>
      <c r="F31094">
        <v>62887</v>
      </c>
    </row>
    <row r="31095" spans="1:7" x14ac:dyDescent="0.2">
      <c r="A31095">
        <v>8.1206167716020198E+17</v>
      </c>
      <c r="B31095" t="s">
        <v>62737</v>
      </c>
      <c r="C31095" t="s">
        <v>62738</v>
      </c>
      <c r="D31095" s="1">
        <v>42726.976446759261</v>
      </c>
      <c r="E31095">
        <v>12470</v>
      </c>
      <c r="F31095">
        <v>53960</v>
      </c>
    </row>
    <row r="31096" spans="1:7" x14ac:dyDescent="0.2">
      <c r="A31096">
        <v>8.1211550179100595E+17</v>
      </c>
      <c r="B31096" t="s">
        <v>62739</v>
      </c>
      <c r="C31096" t="s">
        <v>62740</v>
      </c>
      <c r="D31096" s="1">
        <v>42727.124976851854</v>
      </c>
      <c r="E31096">
        <v>26021</v>
      </c>
      <c r="F31096">
        <v>103709</v>
      </c>
    </row>
    <row r="31097" spans="1:7" x14ac:dyDescent="0.2">
      <c r="A31097">
        <v>8.1226476298167501E+17</v>
      </c>
      <c r="B31097" t="s">
        <v>62741</v>
      </c>
      <c r="C31097" t="s">
        <v>62742</v>
      </c>
      <c r="D31097" s="1">
        <v>42727.536863425928</v>
      </c>
      <c r="E31097">
        <v>12978</v>
      </c>
      <c r="F31097">
        <v>46393</v>
      </c>
    </row>
    <row r="31098" spans="1:7" x14ac:dyDescent="0.2">
      <c r="A31098">
        <v>8.1226615268464998E+17</v>
      </c>
      <c r="B31098" t="s">
        <v>62743</v>
      </c>
      <c r="C31098" t="s">
        <v>62744</v>
      </c>
      <c r="D31098" s="1">
        <v>42727.540694444448</v>
      </c>
      <c r="E31098">
        <v>12154</v>
      </c>
      <c r="F31098">
        <v>55657</v>
      </c>
    </row>
    <row r="31099" spans="1:7" x14ac:dyDescent="0.2">
      <c r="A31099">
        <v>8.1239096474042701E+17</v>
      </c>
      <c r="B31099" t="s">
        <v>62745</v>
      </c>
      <c r="C31099" t="s">
        <v>62746</v>
      </c>
      <c r="D31099" s="1">
        <v>42727.885115740741</v>
      </c>
      <c r="E31099">
        <v>28214</v>
      </c>
      <c r="F31099">
        <v>84581</v>
      </c>
    </row>
    <row r="31100" spans="1:7" x14ac:dyDescent="0.2">
      <c r="A31100">
        <v>8.1240685546925197E+17</v>
      </c>
      <c r="B31100" t="s">
        <v>62747</v>
      </c>
      <c r="C31100" t="s">
        <v>62748</v>
      </c>
      <c r="D31100" s="1">
        <v>42727.92895833333</v>
      </c>
      <c r="E31100">
        <v>15398</v>
      </c>
      <c r="F31100">
        <v>43342</v>
      </c>
    </row>
    <row r="31101" spans="1:7" x14ac:dyDescent="0.2">
      <c r="A31101">
        <v>8.1240818949279706E+17</v>
      </c>
      <c r="B31101" t="s">
        <v>62749</v>
      </c>
      <c r="C31101" t="s">
        <v>62750</v>
      </c>
      <c r="D31101" s="1">
        <v>42727.932638888888</v>
      </c>
      <c r="E31101">
        <v>14633</v>
      </c>
      <c r="F31101">
        <v>55777</v>
      </c>
    </row>
    <row r="31102" spans="1:7" x14ac:dyDescent="0.2">
      <c r="A31102">
        <v>8.1245097667012096E+17</v>
      </c>
      <c r="B31102" t="s">
        <v>62751</v>
      </c>
      <c r="C31102" t="s">
        <v>62752</v>
      </c>
      <c r="D31102" s="1">
        <v>42728.050717592596</v>
      </c>
      <c r="E31102">
        <v>26025</v>
      </c>
      <c r="F31102">
        <v>96368</v>
      </c>
    </row>
    <row r="31103" spans="1:7" x14ac:dyDescent="0.2">
      <c r="A31103">
        <v>8.1276466250062195E+17</v>
      </c>
      <c r="B31103" t="s">
        <v>62753</v>
      </c>
      <c r="C31103" t="s">
        <v>62754</v>
      </c>
      <c r="D31103" s="1">
        <v>42728.916319444441</v>
      </c>
      <c r="E31103">
        <v>13837</v>
      </c>
      <c r="F31103">
        <v>53878</v>
      </c>
      <c r="G31103" t="s">
        <v>89</v>
      </c>
    </row>
    <row r="31104" spans="1:7" x14ac:dyDescent="0.2">
      <c r="A31104">
        <v>8.1277320456137894E+17</v>
      </c>
      <c r="B31104" t="s">
        <v>62755</v>
      </c>
      <c r="C31104" t="s">
        <v>62756</v>
      </c>
      <c r="D31104" s="1">
        <v>42728.939895833333</v>
      </c>
      <c r="E31104">
        <v>16556</v>
      </c>
      <c r="F31104">
        <v>72546</v>
      </c>
    </row>
    <row r="31105" spans="1:8" x14ac:dyDescent="0.2">
      <c r="A31105">
        <v>8.1277599583721805E+17</v>
      </c>
      <c r="B31105" t="s">
        <v>62757</v>
      </c>
      <c r="C31105" t="s">
        <v>62758</v>
      </c>
      <c r="D31105" s="1">
        <v>42728.947592592594</v>
      </c>
      <c r="E31105">
        <v>18181</v>
      </c>
      <c r="F31105">
        <v>73123</v>
      </c>
      <c r="H31105" t="s">
        <v>390</v>
      </c>
    </row>
    <row r="31106" spans="1:8" x14ac:dyDescent="0.2">
      <c r="A31106">
        <v>8.1300303018662195E+17</v>
      </c>
      <c r="B31106" t="s">
        <v>62759</v>
      </c>
      <c r="C31106" t="s">
        <v>62760</v>
      </c>
      <c r="D31106" s="1">
        <v>42729.57408564815</v>
      </c>
      <c r="E31106">
        <v>35191</v>
      </c>
      <c r="F31106">
        <v>132698</v>
      </c>
      <c r="H31106" t="s">
        <v>390</v>
      </c>
    </row>
    <row r="31107" spans="1:8" x14ac:dyDescent="0.2">
      <c r="A31107">
        <v>8.1307905889653504E+17</v>
      </c>
      <c r="B31107" t="s">
        <v>62761</v>
      </c>
      <c r="C31107" t="s">
        <v>62762</v>
      </c>
      <c r="D31107" s="1">
        <v>42729.783888888887</v>
      </c>
      <c r="E31107">
        <v>41770</v>
      </c>
      <c r="F31107">
        <v>186258</v>
      </c>
    </row>
    <row r="31108" spans="1:8" x14ac:dyDescent="0.2">
      <c r="A31108">
        <v>8.1349873992305395E+17</v>
      </c>
      <c r="B31108" t="s">
        <v>62763</v>
      </c>
      <c r="C31108" t="s">
        <v>62764</v>
      </c>
      <c r="D31108" s="1">
        <v>42730.941990740743</v>
      </c>
      <c r="E31108">
        <v>18514</v>
      </c>
      <c r="F31108">
        <v>79023</v>
      </c>
    </row>
    <row r="31109" spans="1:8" x14ac:dyDescent="0.2">
      <c r="A31109">
        <v>8.1350012305349005E+17</v>
      </c>
      <c r="B31109" t="s">
        <v>62765</v>
      </c>
      <c r="C31109" t="s">
        <v>62766</v>
      </c>
      <c r="D31109" s="1">
        <v>42730.945810185185</v>
      </c>
      <c r="E31109">
        <v>18667</v>
      </c>
      <c r="F31109">
        <v>67316</v>
      </c>
    </row>
    <row r="31110" spans="1:8" x14ac:dyDescent="0.2">
      <c r="A31110">
        <v>8.1352793216555802E+17</v>
      </c>
      <c r="B31110" t="s">
        <v>62767</v>
      </c>
      <c r="C31110" t="s">
        <v>62768</v>
      </c>
      <c r="D31110" s="1">
        <v>42731.022546296299</v>
      </c>
      <c r="E31110">
        <v>25084</v>
      </c>
      <c r="F31110">
        <v>111830</v>
      </c>
    </row>
    <row r="31111" spans="1:8" x14ac:dyDescent="0.2">
      <c r="A31111">
        <v>8.1357848457245005E+17</v>
      </c>
      <c r="B31111" t="s">
        <v>62769</v>
      </c>
      <c r="C31111" t="s">
        <v>62770</v>
      </c>
      <c r="D31111" s="1">
        <v>42731.162037037036</v>
      </c>
      <c r="E31111">
        <v>14701</v>
      </c>
      <c r="F31111">
        <v>62249</v>
      </c>
    </row>
    <row r="31112" spans="1:8" x14ac:dyDescent="0.2">
      <c r="A31112">
        <v>8.1358191721597696E+17</v>
      </c>
      <c r="B31112" t="s">
        <v>62771</v>
      </c>
      <c r="C31112" t="s">
        <v>62772</v>
      </c>
      <c r="D31112" s="1">
        <v>42731.171516203707</v>
      </c>
      <c r="E31112">
        <v>13148</v>
      </c>
      <c r="F31112">
        <v>58876</v>
      </c>
    </row>
    <row r="31113" spans="1:8" x14ac:dyDescent="0.2">
      <c r="A31113">
        <v>8.1386516016309798E+17</v>
      </c>
      <c r="B31113" t="s">
        <v>62773</v>
      </c>
      <c r="C31113" t="s">
        <v>62774</v>
      </c>
      <c r="D31113" s="1">
        <v>42731.953113425923</v>
      </c>
      <c r="E31113">
        <v>19356</v>
      </c>
      <c r="F31113">
        <v>86769</v>
      </c>
    </row>
    <row r="31114" spans="1:8" x14ac:dyDescent="0.2">
      <c r="A31114">
        <v>8.1394509626985997E+17</v>
      </c>
      <c r="B31114" t="s">
        <v>62775</v>
      </c>
      <c r="C31114" t="s">
        <v>62776</v>
      </c>
      <c r="D31114" s="1">
        <v>42732.173692129632</v>
      </c>
      <c r="E31114">
        <v>15885</v>
      </c>
      <c r="F31114">
        <v>67964</v>
      </c>
    </row>
    <row r="31115" spans="1:8" x14ac:dyDescent="0.2">
      <c r="A31115">
        <v>8.1411046076101798E+17</v>
      </c>
      <c r="B31115" t="s">
        <v>62777</v>
      </c>
      <c r="C31115" t="s">
        <v>62778</v>
      </c>
      <c r="D31115" s="1">
        <v>42732.630011574074</v>
      </c>
      <c r="E31115">
        <v>26563</v>
      </c>
      <c r="F31115">
        <v>102340</v>
      </c>
    </row>
    <row r="31116" spans="1:8" x14ac:dyDescent="0.2">
      <c r="A31116">
        <v>8.1411361611075098E+17</v>
      </c>
      <c r="B31116" t="s">
        <v>62779</v>
      </c>
      <c r="C31116" t="s">
        <v>62780</v>
      </c>
      <c r="D31116" s="1">
        <v>42732.638726851852</v>
      </c>
      <c r="E31116">
        <v>25433</v>
      </c>
      <c r="F31116">
        <v>93467</v>
      </c>
    </row>
    <row r="31117" spans="1:8" x14ac:dyDescent="0.2">
      <c r="A31117">
        <v>8.1411498098342694E+17</v>
      </c>
      <c r="B31117" t="s">
        <v>62781</v>
      </c>
      <c r="C31117" t="s">
        <v>62782</v>
      </c>
      <c r="D31117" s="1">
        <v>42732.642488425925</v>
      </c>
      <c r="E31117">
        <v>29033</v>
      </c>
      <c r="F31117">
        <v>102879</v>
      </c>
    </row>
    <row r="31118" spans="1:8" x14ac:dyDescent="0.2">
      <c r="A31118">
        <v>8.14231064847728E+17</v>
      </c>
      <c r="B31118" t="s">
        <v>62783</v>
      </c>
      <c r="C31118" t="s">
        <v>62784</v>
      </c>
      <c r="D31118" s="1">
        <v>42732.962824074071</v>
      </c>
      <c r="E31118">
        <v>11674</v>
      </c>
      <c r="F31118">
        <v>44791</v>
      </c>
    </row>
    <row r="31119" spans="1:8" x14ac:dyDescent="0.2">
      <c r="A31119">
        <v>8.1448471002599398E+17</v>
      </c>
      <c r="B31119" t="s">
        <v>62785</v>
      </c>
      <c r="C31119" t="s">
        <v>62786</v>
      </c>
      <c r="D31119" s="1">
        <v>42733.662743055553</v>
      </c>
      <c r="E31119">
        <v>9469</v>
      </c>
      <c r="F31119">
        <v>39306</v>
      </c>
    </row>
    <row r="31120" spans="1:8" x14ac:dyDescent="0.2">
      <c r="A31120">
        <v>8.1491937071146099E+17</v>
      </c>
      <c r="B31120" t="s">
        <v>62787</v>
      </c>
      <c r="C31120" t="s">
        <v>62788</v>
      </c>
      <c r="D31120" s="1">
        <v>42734.862187500003</v>
      </c>
      <c r="E31120">
        <v>29104</v>
      </c>
      <c r="F31120">
        <v>83039</v>
      </c>
    </row>
    <row r="31121" spans="1:8" x14ac:dyDescent="0.2">
      <c r="A31121">
        <v>8.1492072220829594E+17</v>
      </c>
      <c r="B31121" t="s">
        <v>62789</v>
      </c>
      <c r="C31121" t="s">
        <v>62790</v>
      </c>
      <c r="D31121" s="1">
        <v>42734.865914351853</v>
      </c>
      <c r="E31121">
        <v>6201</v>
      </c>
      <c r="F31121">
        <v>21635</v>
      </c>
      <c r="G31121" t="s">
        <v>215</v>
      </c>
    </row>
    <row r="31122" spans="1:8" x14ac:dyDescent="0.2">
      <c r="A31122">
        <v>8.1495882098003904E+17</v>
      </c>
      <c r="B31122" t="s">
        <v>62791</v>
      </c>
      <c r="C31122" t="s">
        <v>62792</v>
      </c>
      <c r="D31122" s="1">
        <v>42734.971041666664</v>
      </c>
      <c r="E31122">
        <v>19319</v>
      </c>
      <c r="F31122">
        <v>72360</v>
      </c>
      <c r="G31122" t="s">
        <v>576</v>
      </c>
    </row>
    <row r="31123" spans="1:8" x14ac:dyDescent="0.2">
      <c r="A31123">
        <v>8.1518507131767603E+17</v>
      </c>
      <c r="B31123" t="s">
        <v>62793</v>
      </c>
      <c r="C31123" t="s">
        <v>62794</v>
      </c>
      <c r="D31123" s="1">
        <v>42735.595381944448</v>
      </c>
      <c r="E31123">
        <v>121041</v>
      </c>
      <c r="F31123">
        <v>314786</v>
      </c>
    </row>
    <row r="31124" spans="1:8" x14ac:dyDescent="0.2">
      <c r="A31124">
        <v>8.15270850916208E+17</v>
      </c>
      <c r="B31124" t="s">
        <v>62795</v>
      </c>
      <c r="C31124" t="s">
        <v>62796</v>
      </c>
      <c r="D31124" s="1">
        <v>42735.832083333335</v>
      </c>
      <c r="E31124">
        <v>8082</v>
      </c>
      <c r="F31124">
        <v>48667</v>
      </c>
      <c r="G31124" t="s">
        <v>89</v>
      </c>
    </row>
    <row r="31125" spans="1:8" x14ac:dyDescent="0.2">
      <c r="A31125">
        <v>8.1542234054054694E+17</v>
      </c>
      <c r="B31125" t="s">
        <v>62797</v>
      </c>
      <c r="C31125" t="s">
        <v>62798</v>
      </c>
      <c r="D31125" s="1">
        <v>42736.250115740739</v>
      </c>
      <c r="E31125">
        <v>28278</v>
      </c>
      <c r="F31125">
        <v>113734</v>
      </c>
      <c r="H31125" t="s">
        <v>616</v>
      </c>
    </row>
    <row r="31126" spans="1:8" x14ac:dyDescent="0.2">
      <c r="A31126">
        <v>8.1593068888935194E+17</v>
      </c>
      <c r="B31126" t="s">
        <v>62799</v>
      </c>
      <c r="C31126" t="s">
        <v>62800</v>
      </c>
      <c r="D31126" s="1">
        <v>42737.65289351852</v>
      </c>
      <c r="E31126">
        <v>25093</v>
      </c>
      <c r="F31126">
        <v>110594</v>
      </c>
    </row>
    <row r="31127" spans="1:8" x14ac:dyDescent="0.2">
      <c r="A31127">
        <v>8.1597375278579302E+17</v>
      </c>
      <c r="B31127" t="s">
        <v>62801</v>
      </c>
      <c r="C31127" t="s">
        <v>62802</v>
      </c>
      <c r="D31127" s="1">
        <v>42737.771724537037</v>
      </c>
      <c r="E31127">
        <v>14785</v>
      </c>
      <c r="F31127">
        <v>55607</v>
      </c>
    </row>
    <row r="31128" spans="1:8" x14ac:dyDescent="0.2">
      <c r="A31128">
        <v>8.1598915455529702E+17</v>
      </c>
      <c r="B31128" t="s">
        <v>62803</v>
      </c>
      <c r="C31128" t="s">
        <v>62804</v>
      </c>
      <c r="D31128" s="1">
        <v>42737.81422453704</v>
      </c>
      <c r="E31128">
        <v>3359</v>
      </c>
      <c r="F31128">
        <v>12002</v>
      </c>
      <c r="G31128" t="s">
        <v>89</v>
      </c>
    </row>
    <row r="31129" spans="1:8" x14ac:dyDescent="0.2">
      <c r="A31129">
        <v>8.1599033531898202E+17</v>
      </c>
      <c r="B31129" t="s">
        <v>62805</v>
      </c>
      <c r="C31129" t="s">
        <v>62806</v>
      </c>
      <c r="D31129" s="1">
        <v>42737.817476851851</v>
      </c>
      <c r="E31129">
        <v>7707</v>
      </c>
      <c r="F31129">
        <v>41498</v>
      </c>
    </row>
    <row r="31130" spans="1:8" x14ac:dyDescent="0.2">
      <c r="A31130">
        <v>8.1599206941205696E+17</v>
      </c>
      <c r="B31130" t="s">
        <v>62807</v>
      </c>
      <c r="C31130" t="s">
        <v>62808</v>
      </c>
      <c r="D31130" s="1">
        <v>42737.822268518517</v>
      </c>
      <c r="E31130">
        <v>11350</v>
      </c>
      <c r="F31130">
        <v>54857</v>
      </c>
    </row>
    <row r="31131" spans="1:8" x14ac:dyDescent="0.2">
      <c r="A31131">
        <v>8.1605792022384602E+17</v>
      </c>
      <c r="B31131" t="s">
        <v>62809</v>
      </c>
      <c r="C31131" t="s">
        <v>62810</v>
      </c>
      <c r="D31131" s="1">
        <v>42738.003981481481</v>
      </c>
      <c r="E31131">
        <v>23003</v>
      </c>
      <c r="F31131">
        <v>81651</v>
      </c>
    </row>
    <row r="31132" spans="1:8" x14ac:dyDescent="0.2">
      <c r="A31132">
        <v>8.1606835555581504E+17</v>
      </c>
      <c r="B31132" t="s">
        <v>62811</v>
      </c>
      <c r="C31132" t="s">
        <v>62812</v>
      </c>
      <c r="D31132" s="1">
        <v>42738.032777777778</v>
      </c>
      <c r="E31132">
        <v>14980</v>
      </c>
      <c r="F31132">
        <v>56474</v>
      </c>
    </row>
    <row r="31133" spans="1:8" x14ac:dyDescent="0.2">
      <c r="A31133">
        <v>8.1626034339151398E+17</v>
      </c>
      <c r="B31133" t="s">
        <v>62813</v>
      </c>
      <c r="C31133" t="s">
        <v>62814</v>
      </c>
      <c r="D31133" s="1">
        <v>42738.562557870369</v>
      </c>
      <c r="E31133">
        <v>16221</v>
      </c>
      <c r="F31133">
        <v>64496</v>
      </c>
    </row>
    <row r="31134" spans="1:8" x14ac:dyDescent="0.2">
      <c r="A31134">
        <v>8.16264484629184E+17</v>
      </c>
      <c r="B31134" t="s">
        <v>62815</v>
      </c>
      <c r="C31134" t="s">
        <v>62816</v>
      </c>
      <c r="D31134" s="1">
        <v>42738.573993055557</v>
      </c>
      <c r="E31134">
        <v>12373</v>
      </c>
      <c r="F31134">
        <v>51808</v>
      </c>
    </row>
    <row r="31135" spans="1:8" x14ac:dyDescent="0.2">
      <c r="A31135">
        <v>8.1626566895803098E+17</v>
      </c>
      <c r="B31135" t="s">
        <v>62817</v>
      </c>
      <c r="C31135" t="s">
        <v>62818</v>
      </c>
      <c r="D31135" s="1">
        <v>42738.577256944445</v>
      </c>
      <c r="E31135">
        <v>10769</v>
      </c>
      <c r="F31135">
        <v>46996</v>
      </c>
    </row>
    <row r="31136" spans="1:8" x14ac:dyDescent="0.2">
      <c r="A31136">
        <v>8.1629894445623194E+17</v>
      </c>
      <c r="B31136" t="s">
        <v>62819</v>
      </c>
      <c r="C31136" t="s">
        <v>62820</v>
      </c>
      <c r="D31136" s="1">
        <v>42738.669085648151</v>
      </c>
      <c r="E31136">
        <v>9265</v>
      </c>
      <c r="F31136">
        <v>37821</v>
      </c>
    </row>
    <row r="31137" spans="1:8" x14ac:dyDescent="0.2">
      <c r="A31137">
        <v>8.1630000344249498E+17</v>
      </c>
      <c r="B31137" t="s">
        <v>62821</v>
      </c>
      <c r="C31137" t="s">
        <v>62822</v>
      </c>
      <c r="D31137" s="1">
        <v>42738.672002314815</v>
      </c>
      <c r="E31137">
        <v>8142</v>
      </c>
      <c r="F31137">
        <v>37639</v>
      </c>
      <c r="H31137" t="s">
        <v>390</v>
      </c>
    </row>
    <row r="31138" spans="1:8" x14ac:dyDescent="0.2">
      <c r="A31138">
        <v>8.1632429578174003E+17</v>
      </c>
      <c r="B31138" t="s">
        <v>62823</v>
      </c>
      <c r="C31138" t="s">
        <v>62824</v>
      </c>
      <c r="D31138" s="1">
        <v>42738.739039351851</v>
      </c>
      <c r="E31138">
        <v>13343</v>
      </c>
      <c r="F31138">
        <v>46601</v>
      </c>
      <c r="G31138" t="s">
        <v>89</v>
      </c>
    </row>
    <row r="31139" spans="1:8" x14ac:dyDescent="0.2">
      <c r="A31139">
        <v>8.1632831475960602E+17</v>
      </c>
      <c r="B31139" t="s">
        <v>62825</v>
      </c>
      <c r="C31139" t="s">
        <v>62826</v>
      </c>
      <c r="D31139" s="1">
        <v>42738.750127314815</v>
      </c>
      <c r="E31139">
        <v>10967</v>
      </c>
      <c r="F31139">
        <v>48717</v>
      </c>
    </row>
    <row r="31140" spans="1:8" x14ac:dyDescent="0.2">
      <c r="A31140">
        <v>8.1633348040983296E+17</v>
      </c>
      <c r="B31140" t="s">
        <v>62827</v>
      </c>
      <c r="C31140" t="s">
        <v>62828</v>
      </c>
      <c r="D31140" s="1">
        <v>42738.764386574076</v>
      </c>
      <c r="E31140">
        <v>17727</v>
      </c>
      <c r="F31140">
        <v>73300</v>
      </c>
    </row>
    <row r="31141" spans="1:8" x14ac:dyDescent="0.2">
      <c r="A31141">
        <v>8.1635463985987098E+17</v>
      </c>
      <c r="B31141" t="s">
        <v>62829</v>
      </c>
      <c r="C31141" t="s">
        <v>62830</v>
      </c>
      <c r="D31141" s="1">
        <v>42738.822766203702</v>
      </c>
      <c r="E31141">
        <v>12021</v>
      </c>
      <c r="F31141">
        <v>46835</v>
      </c>
    </row>
    <row r="31142" spans="1:8" x14ac:dyDescent="0.2">
      <c r="A31142">
        <v>8.1643359089242906E+17</v>
      </c>
      <c r="B31142" t="s">
        <v>62831</v>
      </c>
      <c r="C31142" t="s">
        <v>62832</v>
      </c>
      <c r="D31142" s="1">
        <v>42739.040636574071</v>
      </c>
      <c r="E31142">
        <v>12662</v>
      </c>
      <c r="F31142">
        <v>50745</v>
      </c>
    </row>
    <row r="31143" spans="1:8" x14ac:dyDescent="0.2">
      <c r="A31143">
        <v>8.1645280702483994E+17</v>
      </c>
      <c r="B31143" t="s">
        <v>62833</v>
      </c>
      <c r="C31143" t="s">
        <v>62834</v>
      </c>
      <c r="D31143" s="1">
        <v>42739.093657407408</v>
      </c>
      <c r="E31143">
        <v>19906</v>
      </c>
      <c r="F31143">
        <v>69913</v>
      </c>
    </row>
    <row r="31144" spans="1:8" x14ac:dyDescent="0.2">
      <c r="A31144">
        <v>8.1662085595860096E+17</v>
      </c>
      <c r="B31144" t="s">
        <v>62835</v>
      </c>
      <c r="C31144" t="s">
        <v>62836</v>
      </c>
      <c r="D31144" s="1">
        <v>42739.557384259257</v>
      </c>
      <c r="E31144">
        <v>18107</v>
      </c>
      <c r="F31144">
        <v>57679</v>
      </c>
    </row>
    <row r="31145" spans="1:8" x14ac:dyDescent="0.2">
      <c r="A31145">
        <v>8.16632793862176E+17</v>
      </c>
      <c r="B31145" t="s">
        <v>62837</v>
      </c>
      <c r="C31145" t="s">
        <v>62838</v>
      </c>
      <c r="D31145" s="1">
        <v>42739.59033564815</v>
      </c>
      <c r="E31145">
        <v>13473</v>
      </c>
      <c r="F31145">
        <v>37780</v>
      </c>
      <c r="G31145" t="s">
        <v>89</v>
      </c>
      <c r="H31145" t="s">
        <v>390</v>
      </c>
    </row>
    <row r="31146" spans="1:8" x14ac:dyDescent="0.2">
      <c r="A31146">
        <v>8.1663507806749005E+17</v>
      </c>
      <c r="B31146" t="s">
        <v>62839</v>
      </c>
      <c r="C31146" t="s">
        <v>62840</v>
      </c>
      <c r="D31146" s="1">
        <v>42739.596631944441</v>
      </c>
      <c r="E31146">
        <v>16662</v>
      </c>
      <c r="F31146">
        <v>76666</v>
      </c>
    </row>
    <row r="31147" spans="1:8" x14ac:dyDescent="0.2">
      <c r="A31147">
        <v>8.1663706470802995E+17</v>
      </c>
      <c r="B31147" t="s">
        <v>62841</v>
      </c>
      <c r="C31147" t="s">
        <v>62842</v>
      </c>
      <c r="D31147" s="1">
        <v>42739.602118055554</v>
      </c>
      <c r="E31147">
        <v>8715</v>
      </c>
      <c r="F31147">
        <v>37216</v>
      </c>
    </row>
    <row r="31148" spans="1:8" x14ac:dyDescent="0.2">
      <c r="A31148">
        <v>8.1663819446899904E+17</v>
      </c>
      <c r="B31148" t="s">
        <v>62843</v>
      </c>
      <c r="C31148" t="s">
        <v>62844</v>
      </c>
      <c r="D31148" s="1">
        <v>42739.605231481481</v>
      </c>
      <c r="E31148">
        <v>9101</v>
      </c>
      <c r="F31148">
        <v>40596</v>
      </c>
    </row>
    <row r="31149" spans="1:8" x14ac:dyDescent="0.2">
      <c r="A31149">
        <v>8.1664432176831206E+17</v>
      </c>
      <c r="B31149" t="s">
        <v>62845</v>
      </c>
      <c r="C31149" t="s">
        <v>62846</v>
      </c>
      <c r="D31149" s="1">
        <v>42739.622141203705</v>
      </c>
      <c r="E31149">
        <v>9484</v>
      </c>
      <c r="F31149">
        <v>40587</v>
      </c>
    </row>
    <row r="31150" spans="1:8" x14ac:dyDescent="0.2">
      <c r="A31150">
        <v>8.1664583165906099E+17</v>
      </c>
      <c r="B31150" t="s">
        <v>62847</v>
      </c>
      <c r="C31150" t="s">
        <v>62848</v>
      </c>
      <c r="D31150" s="1">
        <v>42739.626307870371</v>
      </c>
      <c r="E31150">
        <v>9625</v>
      </c>
      <c r="F31150">
        <v>40802</v>
      </c>
    </row>
    <row r="31151" spans="1:8" x14ac:dyDescent="0.2">
      <c r="A31151">
        <v>8.1665208866295795E+17</v>
      </c>
      <c r="B31151" t="s">
        <v>62849</v>
      </c>
      <c r="C31151" t="s">
        <v>62850</v>
      </c>
      <c r="D31151" s="1">
        <v>42739.643576388888</v>
      </c>
      <c r="E31151">
        <v>11663</v>
      </c>
      <c r="F31151">
        <v>47637</v>
      </c>
    </row>
    <row r="31152" spans="1:8" x14ac:dyDescent="0.2">
      <c r="A31152">
        <v>8.1671888073123405E+17</v>
      </c>
      <c r="B31152" t="s">
        <v>62851</v>
      </c>
      <c r="C31152" t="s">
        <v>62852</v>
      </c>
      <c r="D31152" s="1">
        <v>42739.827881944446</v>
      </c>
      <c r="E31152">
        <v>14608</v>
      </c>
      <c r="F31152">
        <v>70094</v>
      </c>
    </row>
    <row r="31153" spans="1:6" x14ac:dyDescent="0.2">
      <c r="A31153">
        <v>8.1697703243327002E+17</v>
      </c>
      <c r="B31153" t="s">
        <v>62853</v>
      </c>
      <c r="C31153" t="s">
        <v>62854</v>
      </c>
      <c r="D31153" s="1">
        <v>42740.540243055555</v>
      </c>
      <c r="E31153">
        <v>11052</v>
      </c>
      <c r="F31153">
        <v>46624</v>
      </c>
    </row>
    <row r="31154" spans="1:6" x14ac:dyDescent="0.2">
      <c r="A31154">
        <v>8.1697793773187802E+17</v>
      </c>
      <c r="B31154" t="s">
        <v>62855</v>
      </c>
      <c r="C31154" t="s">
        <v>62856</v>
      </c>
      <c r="D31154" s="1">
        <v>42740.542743055557</v>
      </c>
      <c r="E31154">
        <v>10433</v>
      </c>
      <c r="F31154">
        <v>45397</v>
      </c>
    </row>
    <row r="31155" spans="1:6" x14ac:dyDescent="0.2">
      <c r="A31155">
        <v>8.1697923121748301E+17</v>
      </c>
      <c r="B31155" t="s">
        <v>62857</v>
      </c>
      <c r="C31155" t="s">
        <v>62858</v>
      </c>
      <c r="D31155" s="1">
        <v>42740.546319444446</v>
      </c>
      <c r="E31155">
        <v>14227</v>
      </c>
      <c r="F31155">
        <v>69728</v>
      </c>
    </row>
    <row r="31156" spans="1:6" x14ac:dyDescent="0.2">
      <c r="A31156">
        <v>8.1699906256210701E+17</v>
      </c>
      <c r="B31156" t="s">
        <v>62859</v>
      </c>
      <c r="C31156" t="s">
        <v>62860</v>
      </c>
      <c r="D31156" s="1">
        <v>42740.601041666669</v>
      </c>
      <c r="E31156">
        <v>14028</v>
      </c>
      <c r="F31156">
        <v>54266</v>
      </c>
    </row>
    <row r="31157" spans="1:6" x14ac:dyDescent="0.2">
      <c r="A31157">
        <v>8.1700421052911603E+17</v>
      </c>
      <c r="B31157" t="s">
        <v>62861</v>
      </c>
      <c r="C31157" t="s">
        <v>62862</v>
      </c>
      <c r="D31157" s="1">
        <v>42740.615243055552</v>
      </c>
      <c r="E31157">
        <v>13105</v>
      </c>
      <c r="F31157">
        <v>59844</v>
      </c>
    </row>
    <row r="31158" spans="1:6" x14ac:dyDescent="0.2">
      <c r="A31158">
        <v>8.1707179271194202E+17</v>
      </c>
      <c r="B31158" t="s">
        <v>62863</v>
      </c>
      <c r="C31158" t="s">
        <v>62864</v>
      </c>
      <c r="D31158" s="1">
        <v>42740.801736111112</v>
      </c>
      <c r="E31158">
        <v>27468</v>
      </c>
      <c r="F31158">
        <v>95044</v>
      </c>
    </row>
    <row r="31159" spans="1:6" x14ac:dyDescent="0.2">
      <c r="A31159">
        <v>8.1716492384328E+17</v>
      </c>
      <c r="B31159" t="s">
        <v>62865</v>
      </c>
      <c r="C31159" t="s">
        <v>62866</v>
      </c>
      <c r="D31159" s="1">
        <v>42741.05872685185</v>
      </c>
      <c r="E31159">
        <v>17592</v>
      </c>
      <c r="F31159">
        <v>59616</v>
      </c>
    </row>
    <row r="31160" spans="1:6" x14ac:dyDescent="0.2">
      <c r="A31160">
        <v>8.1716635326626202E+17</v>
      </c>
      <c r="B31160" t="s">
        <v>62867</v>
      </c>
      <c r="C31160" t="s">
        <v>62868</v>
      </c>
      <c r="D31160" s="1">
        <v>42741.062673611108</v>
      </c>
      <c r="E31160">
        <v>15972</v>
      </c>
      <c r="F31160">
        <v>49804</v>
      </c>
    </row>
    <row r="31161" spans="1:6" x14ac:dyDescent="0.2">
      <c r="A31161">
        <v>8.1716881853975706E+17</v>
      </c>
      <c r="B31161" t="s">
        <v>62869</v>
      </c>
      <c r="C31161" t="s">
        <v>62870</v>
      </c>
      <c r="D31161" s="1">
        <v>42741.069479166668</v>
      </c>
      <c r="E31161">
        <v>18311</v>
      </c>
      <c r="F31161">
        <v>62873</v>
      </c>
    </row>
    <row r="31162" spans="1:6" x14ac:dyDescent="0.2">
      <c r="A31162">
        <v>8.1732982337483098E+17</v>
      </c>
      <c r="B31162" t="s">
        <v>62871</v>
      </c>
      <c r="C31162" t="s">
        <v>62872</v>
      </c>
      <c r="D31162" s="1">
        <v>42741.513761574075</v>
      </c>
      <c r="E31162">
        <v>16297</v>
      </c>
      <c r="F31162">
        <v>57602</v>
      </c>
    </row>
    <row r="31163" spans="1:6" x14ac:dyDescent="0.2">
      <c r="A31163">
        <v>8.1733479495880704E+17</v>
      </c>
      <c r="B31163" t="s">
        <v>62873</v>
      </c>
      <c r="C31163" t="s">
        <v>62874</v>
      </c>
      <c r="D31163" s="1">
        <v>42741.527488425927</v>
      </c>
      <c r="E31163">
        <v>8936</v>
      </c>
      <c r="F31163">
        <v>45132</v>
      </c>
    </row>
    <row r="31164" spans="1:6" x14ac:dyDescent="0.2">
      <c r="A31164">
        <v>8.1733635519375296E+17</v>
      </c>
      <c r="B31164" t="s">
        <v>62875</v>
      </c>
      <c r="C31164" t="s">
        <v>62876</v>
      </c>
      <c r="D31164" s="1">
        <v>42741.531793981485</v>
      </c>
      <c r="E31164">
        <v>7008</v>
      </c>
      <c r="F31164">
        <v>36408</v>
      </c>
    </row>
    <row r="31165" spans="1:6" x14ac:dyDescent="0.2">
      <c r="A31165">
        <v>8.1734119625106995E+17</v>
      </c>
      <c r="B31165" t="s">
        <v>62877</v>
      </c>
      <c r="C31165" t="s">
        <v>62878</v>
      </c>
      <c r="D31165" s="1">
        <v>42741.54515046296</v>
      </c>
      <c r="E31165">
        <v>12307</v>
      </c>
      <c r="F31165">
        <v>58427</v>
      </c>
    </row>
    <row r="31166" spans="1:6" x14ac:dyDescent="0.2">
      <c r="A31166">
        <v>8.1734864464710797E+17</v>
      </c>
      <c r="B31166" t="s">
        <v>62879</v>
      </c>
      <c r="C31166" t="s">
        <v>62880</v>
      </c>
      <c r="D31166" s="1">
        <v>42741.565706018519</v>
      </c>
      <c r="E31166">
        <v>7837</v>
      </c>
      <c r="F31166">
        <v>33895</v>
      </c>
    </row>
    <row r="31167" spans="1:6" x14ac:dyDescent="0.2">
      <c r="A31167">
        <v>8.1735072680030605E+17</v>
      </c>
      <c r="B31167" t="s">
        <v>62881</v>
      </c>
      <c r="C31167" t="s">
        <v>62882</v>
      </c>
      <c r="D31167" s="1">
        <v>42741.571446759262</v>
      </c>
      <c r="E31167">
        <v>7434</v>
      </c>
      <c r="F31167">
        <v>35651</v>
      </c>
    </row>
    <row r="31168" spans="1:6" x14ac:dyDescent="0.2">
      <c r="A31168">
        <v>8.1737487596276902E+17</v>
      </c>
      <c r="B31168" t="s">
        <v>62883</v>
      </c>
      <c r="C31168" t="s">
        <v>62884</v>
      </c>
      <c r="D31168" s="1">
        <v>42741.638090277775</v>
      </c>
      <c r="E31168">
        <v>5477</v>
      </c>
      <c r="F31168">
        <v>30664</v>
      </c>
    </row>
    <row r="31169" spans="1:8" x14ac:dyDescent="0.2">
      <c r="A31169">
        <v>8.1741332105802906E+17</v>
      </c>
      <c r="B31169" t="s">
        <v>62885</v>
      </c>
      <c r="C31169" t="s">
        <v>62886</v>
      </c>
      <c r="D31169" s="1">
        <v>42741.74417824074</v>
      </c>
      <c r="E31169">
        <v>22165</v>
      </c>
      <c r="F31169">
        <v>81422</v>
      </c>
    </row>
    <row r="31170" spans="1:8" x14ac:dyDescent="0.2">
      <c r="A31170">
        <v>8.1745321961391706E+17</v>
      </c>
      <c r="B31170" t="s">
        <v>62887</v>
      </c>
      <c r="C31170" t="s">
        <v>62888</v>
      </c>
      <c r="D31170" s="1">
        <v>42741.854270833333</v>
      </c>
      <c r="E31170">
        <v>19069</v>
      </c>
      <c r="F31170">
        <v>85362</v>
      </c>
    </row>
    <row r="31171" spans="1:8" x14ac:dyDescent="0.2">
      <c r="A31171">
        <v>8.1752292886250202E+17</v>
      </c>
      <c r="B31171" t="s">
        <v>62889</v>
      </c>
      <c r="C31171" t="s">
        <v>62890</v>
      </c>
      <c r="D31171" s="1">
        <v>42742.046631944446</v>
      </c>
      <c r="E31171">
        <v>6679</v>
      </c>
      <c r="F31171">
        <v>42591</v>
      </c>
      <c r="G31171" t="s">
        <v>89</v>
      </c>
    </row>
    <row r="31172" spans="1:8" x14ac:dyDescent="0.2">
      <c r="A31172">
        <v>8.1757992577134106E+17</v>
      </c>
      <c r="B31172" t="s">
        <v>62891</v>
      </c>
      <c r="C31172" t="s">
        <v>62892</v>
      </c>
      <c r="D31172" s="1">
        <v>42742.203912037039</v>
      </c>
      <c r="E31172">
        <v>14015</v>
      </c>
      <c r="F31172">
        <v>59384</v>
      </c>
    </row>
    <row r="31173" spans="1:8" x14ac:dyDescent="0.2">
      <c r="A31173">
        <v>8.1770143609612595E+17</v>
      </c>
      <c r="B31173" t="s">
        <v>62893</v>
      </c>
      <c r="C31173" t="s">
        <v>62894</v>
      </c>
      <c r="D31173" s="1">
        <v>42742.539224537039</v>
      </c>
      <c r="E31173">
        <v>15451</v>
      </c>
      <c r="F31173">
        <v>60443</v>
      </c>
    </row>
    <row r="31174" spans="1:8" x14ac:dyDescent="0.2">
      <c r="A31174">
        <v>8.1770320856707802E+17</v>
      </c>
      <c r="B31174" t="s">
        <v>62895</v>
      </c>
      <c r="C31174" t="s">
        <v>62896</v>
      </c>
      <c r="D31174" s="1">
        <v>42742.544108796297</v>
      </c>
      <c r="E31174">
        <v>16653</v>
      </c>
      <c r="F31174">
        <v>73854</v>
      </c>
    </row>
    <row r="31175" spans="1:8" x14ac:dyDescent="0.2">
      <c r="A31175">
        <v>8.1774820769446694E+17</v>
      </c>
      <c r="B31175" t="s">
        <v>62897</v>
      </c>
      <c r="C31175" t="s">
        <v>62898</v>
      </c>
      <c r="D31175" s="1">
        <v>42742.668287037035</v>
      </c>
      <c r="E31175">
        <v>24764</v>
      </c>
      <c r="F31175">
        <v>87974</v>
      </c>
    </row>
    <row r="31176" spans="1:8" x14ac:dyDescent="0.2">
      <c r="A31176">
        <v>8.1775033019681894E+17</v>
      </c>
      <c r="B31176" t="s">
        <v>62899</v>
      </c>
      <c r="C31176" t="s">
        <v>62900</v>
      </c>
      <c r="D31176" s="1">
        <v>42742.674143518518</v>
      </c>
      <c r="E31176">
        <v>15734</v>
      </c>
      <c r="F31176">
        <v>68543</v>
      </c>
    </row>
    <row r="31177" spans="1:8" x14ac:dyDescent="0.2">
      <c r="A31177">
        <v>8.1775308370701504E+17</v>
      </c>
      <c r="B31177" t="s">
        <v>62901</v>
      </c>
      <c r="C31177" t="s">
        <v>62902</v>
      </c>
      <c r="D31177" s="1">
        <v>42742.68173611111</v>
      </c>
      <c r="E31177">
        <v>13626</v>
      </c>
      <c r="F31177">
        <v>61036</v>
      </c>
    </row>
    <row r="31178" spans="1:8" x14ac:dyDescent="0.2">
      <c r="A31178">
        <v>8.17882028272128E+17</v>
      </c>
      <c r="B31178" t="s">
        <v>62903</v>
      </c>
      <c r="C31178" t="s">
        <v>62904</v>
      </c>
      <c r="D31178" s="1">
        <v>42743.037557870368</v>
      </c>
      <c r="E31178">
        <v>10446</v>
      </c>
      <c r="F31178">
        <v>57524</v>
      </c>
    </row>
    <row r="31179" spans="1:8" x14ac:dyDescent="0.2">
      <c r="A31179">
        <v>8.1791551601889203E+17</v>
      </c>
      <c r="B31179" t="s">
        <v>62905</v>
      </c>
      <c r="C31179" t="s">
        <v>62906</v>
      </c>
      <c r="D31179" s="1">
        <v>42743.129965277774</v>
      </c>
      <c r="E31179">
        <v>14589</v>
      </c>
      <c r="F31179">
        <v>75067</v>
      </c>
    </row>
    <row r="31180" spans="1:8" x14ac:dyDescent="0.2">
      <c r="A31180">
        <v>8.1813436071295296E+17</v>
      </c>
      <c r="B31180" t="s">
        <v>62907</v>
      </c>
      <c r="C31180" t="s">
        <v>62908</v>
      </c>
      <c r="D31180" s="1">
        <v>42743.733865740738</v>
      </c>
      <c r="E31180">
        <v>4686</v>
      </c>
      <c r="F31180">
        <v>25398</v>
      </c>
      <c r="G31180" t="s">
        <v>89</v>
      </c>
      <c r="H31180" t="s">
        <v>390</v>
      </c>
    </row>
    <row r="31181" spans="1:8" x14ac:dyDescent="0.2">
      <c r="A31181">
        <v>8.1813498134416499E+17</v>
      </c>
      <c r="B31181" t="s">
        <v>62909</v>
      </c>
      <c r="C31181" t="s">
        <v>62910</v>
      </c>
      <c r="D31181" s="1">
        <v>42743.735578703701</v>
      </c>
      <c r="E31181">
        <v>6932</v>
      </c>
      <c r="F31181">
        <v>30948</v>
      </c>
      <c r="G31181" t="s">
        <v>89</v>
      </c>
    </row>
    <row r="31182" spans="1:8" x14ac:dyDescent="0.2">
      <c r="A31182">
        <v>8.1813671439697498E+17</v>
      </c>
      <c r="B31182" t="s">
        <v>62911</v>
      </c>
      <c r="C31182" t="s">
        <v>62912</v>
      </c>
      <c r="D31182" s="1">
        <v>42743.740358796298</v>
      </c>
      <c r="E31182">
        <v>15469</v>
      </c>
      <c r="F31182">
        <v>51053</v>
      </c>
      <c r="G31182" t="s">
        <v>215</v>
      </c>
    </row>
    <row r="31183" spans="1:8" x14ac:dyDescent="0.2">
      <c r="A31183">
        <v>8.1816948516941005E+17</v>
      </c>
      <c r="B31183" t="s">
        <v>62913</v>
      </c>
      <c r="C31183" t="s">
        <v>62914</v>
      </c>
      <c r="D31183" s="1">
        <v>42743.830787037034</v>
      </c>
      <c r="E31183">
        <v>17659</v>
      </c>
      <c r="F31183">
        <v>65222</v>
      </c>
      <c r="G31183" t="s">
        <v>89</v>
      </c>
    </row>
    <row r="31184" spans="1:8" x14ac:dyDescent="0.2">
      <c r="A31184">
        <v>8.1830768932336794E+17</v>
      </c>
      <c r="B31184" t="s">
        <v>62915</v>
      </c>
      <c r="C31184" t="s">
        <v>62916</v>
      </c>
      <c r="D31184" s="1">
        <v>42744.212164351855</v>
      </c>
      <c r="E31184">
        <v>16244</v>
      </c>
      <c r="F31184">
        <v>67916</v>
      </c>
    </row>
    <row r="31185" spans="1:8" x14ac:dyDescent="0.2">
      <c r="A31185">
        <v>8.1841644652717197E+17</v>
      </c>
      <c r="B31185" t="s">
        <v>62917</v>
      </c>
      <c r="C31185" t="s">
        <v>62918</v>
      </c>
      <c r="D31185" s="1">
        <v>42744.51226851852</v>
      </c>
      <c r="E31185">
        <v>6172</v>
      </c>
      <c r="F31185">
        <v>33038</v>
      </c>
    </row>
    <row r="31186" spans="1:8" x14ac:dyDescent="0.2">
      <c r="A31186">
        <v>8.1841900254856806E+17</v>
      </c>
      <c r="B31186" t="s">
        <v>62919</v>
      </c>
      <c r="C31186" t="s">
        <v>62920</v>
      </c>
      <c r="D31186" s="1">
        <v>42744.519328703704</v>
      </c>
      <c r="E31186">
        <v>31841</v>
      </c>
      <c r="F31186">
        <v>108385</v>
      </c>
    </row>
    <row r="31187" spans="1:8" x14ac:dyDescent="0.2">
      <c r="A31187">
        <v>8.1842106685916698E+17</v>
      </c>
      <c r="B31187" t="s">
        <v>62921</v>
      </c>
      <c r="C31187" t="s">
        <v>62922</v>
      </c>
      <c r="D31187" s="1">
        <v>42744.525023148148</v>
      </c>
      <c r="E31187">
        <v>18060</v>
      </c>
      <c r="F31187">
        <v>73834</v>
      </c>
    </row>
    <row r="31188" spans="1:8" x14ac:dyDescent="0.2">
      <c r="A31188">
        <v>8.1842293015783002E+17</v>
      </c>
      <c r="B31188" t="s">
        <v>62923</v>
      </c>
      <c r="C31188" t="s">
        <v>62924</v>
      </c>
      <c r="D31188" s="1">
        <v>42744.530162037037</v>
      </c>
      <c r="E31188">
        <v>13542</v>
      </c>
      <c r="F31188">
        <v>60353</v>
      </c>
    </row>
    <row r="31189" spans="1:8" x14ac:dyDescent="0.2">
      <c r="A31189">
        <v>8.1846086267555802E+17</v>
      </c>
      <c r="B31189" t="s">
        <v>62925</v>
      </c>
      <c r="C31189" t="s">
        <v>62926</v>
      </c>
      <c r="D31189" s="1">
        <v>42744.634837962964</v>
      </c>
      <c r="E31189">
        <v>19888</v>
      </c>
      <c r="F31189">
        <v>89397</v>
      </c>
    </row>
    <row r="31190" spans="1:8" x14ac:dyDescent="0.2">
      <c r="A31190">
        <v>8.1846146776682394E+17</v>
      </c>
      <c r="B31190" t="s">
        <v>62927</v>
      </c>
      <c r="C31190" t="s">
        <v>62928</v>
      </c>
      <c r="D31190" s="1">
        <v>42744.636504629627</v>
      </c>
      <c r="E31190">
        <v>19955</v>
      </c>
      <c r="F31190">
        <v>97223</v>
      </c>
    </row>
    <row r="31191" spans="1:8" x14ac:dyDescent="0.2">
      <c r="A31191">
        <v>8.1858628603448499E+17</v>
      </c>
      <c r="B31191" t="s">
        <v>62929</v>
      </c>
      <c r="C31191" t="s">
        <v>62930</v>
      </c>
      <c r="D31191" s="1">
        <v>42744.980937499997</v>
      </c>
      <c r="E31191">
        <v>21430</v>
      </c>
      <c r="F31191">
        <v>110656</v>
      </c>
    </row>
    <row r="31192" spans="1:8" x14ac:dyDescent="0.2">
      <c r="A31192">
        <v>8.1864352890562099E+17</v>
      </c>
      <c r="B31192" t="s">
        <v>62931</v>
      </c>
      <c r="C31192" t="s">
        <v>62932</v>
      </c>
      <c r="D31192" s="1">
        <v>42745.13890046296</v>
      </c>
      <c r="E31192">
        <v>19970</v>
      </c>
      <c r="F31192">
        <v>82790</v>
      </c>
      <c r="H31192" t="s">
        <v>390</v>
      </c>
    </row>
    <row r="31193" spans="1:8" x14ac:dyDescent="0.2">
      <c r="A31193">
        <v>8.1884142136498906E+17</v>
      </c>
      <c r="B31193" t="s">
        <v>62933</v>
      </c>
      <c r="C31193" t="s">
        <v>62934</v>
      </c>
      <c r="D31193" s="1">
        <v>42745.684976851851</v>
      </c>
      <c r="E31193">
        <v>9487</v>
      </c>
      <c r="F31193">
        <v>36903</v>
      </c>
    </row>
    <row r="31194" spans="1:8" x14ac:dyDescent="0.2">
      <c r="A31194">
        <v>8.1892299598084506E+17</v>
      </c>
      <c r="B31194" t="s">
        <v>62935</v>
      </c>
      <c r="C31194" t="s">
        <v>62936</v>
      </c>
      <c r="D31194" s="1">
        <v>42745.910081018519</v>
      </c>
      <c r="E31194">
        <v>10023</v>
      </c>
      <c r="F31194">
        <v>43680</v>
      </c>
    </row>
    <row r="31195" spans="1:8" x14ac:dyDescent="0.2">
      <c r="A31195">
        <v>8.1894825494360397E+17</v>
      </c>
      <c r="B31195" t="s">
        <v>62937</v>
      </c>
      <c r="C31195" t="s">
        <v>62938</v>
      </c>
      <c r="D31195" s="1">
        <v>42745.979780092595</v>
      </c>
      <c r="E31195">
        <v>8966</v>
      </c>
      <c r="F31195">
        <v>38143</v>
      </c>
    </row>
    <row r="31196" spans="1:8" x14ac:dyDescent="0.2">
      <c r="A31196">
        <v>8.1899065541861696E+17</v>
      </c>
      <c r="B31196" t="s">
        <v>62939</v>
      </c>
      <c r="C31196" t="s">
        <v>62940</v>
      </c>
      <c r="D31196" s="1">
        <v>42746.09679398148</v>
      </c>
      <c r="E31196">
        <v>24444</v>
      </c>
      <c r="F31196">
        <v>81288</v>
      </c>
    </row>
    <row r="31197" spans="1:8" x14ac:dyDescent="0.2">
      <c r="A31197">
        <v>8.1900092420725094E+17</v>
      </c>
      <c r="B31197" t="s">
        <v>62941</v>
      </c>
      <c r="C31197" t="s">
        <v>62942</v>
      </c>
      <c r="D31197" s="1">
        <v>42746.125127314815</v>
      </c>
      <c r="E31197">
        <v>12508</v>
      </c>
      <c r="F31197">
        <v>38800</v>
      </c>
      <c r="H31197" t="s">
        <v>390</v>
      </c>
    </row>
    <row r="31198" spans="1:8" x14ac:dyDescent="0.2">
      <c r="A31198">
        <v>8.1915531179369997E+17</v>
      </c>
      <c r="B31198" t="s">
        <v>62943</v>
      </c>
      <c r="C31198" t="s">
        <v>62944</v>
      </c>
      <c r="D31198" s="1">
        <v>42746.551157407404</v>
      </c>
      <c r="E31198">
        <v>14909</v>
      </c>
      <c r="F31198">
        <v>57781</v>
      </c>
    </row>
    <row r="31199" spans="1:8" x14ac:dyDescent="0.2">
      <c r="A31199">
        <v>8.1915980648959104E+17</v>
      </c>
      <c r="B31199" t="s">
        <v>62945</v>
      </c>
      <c r="C31199" t="s">
        <v>62946</v>
      </c>
      <c r="D31199" s="1">
        <v>42746.56355324074</v>
      </c>
      <c r="E31199">
        <v>23042</v>
      </c>
      <c r="F31199">
        <v>78374</v>
      </c>
    </row>
    <row r="31200" spans="1:8" x14ac:dyDescent="0.2">
      <c r="A31200">
        <v>8.1916296859218304E+17</v>
      </c>
      <c r="B31200" t="s">
        <v>62947</v>
      </c>
      <c r="C31200" t="s">
        <v>62948</v>
      </c>
      <c r="D31200" s="1">
        <v>42746.572280092594</v>
      </c>
      <c r="E31200">
        <v>24231</v>
      </c>
      <c r="F31200">
        <v>100980</v>
      </c>
    </row>
    <row r="31201" spans="1:8" x14ac:dyDescent="0.2">
      <c r="A31201">
        <v>8.1916417278105997E+17</v>
      </c>
      <c r="B31201" t="s">
        <v>62949</v>
      </c>
      <c r="C31201" t="s">
        <v>62950</v>
      </c>
      <c r="D31201" s="1">
        <v>42746.575601851851</v>
      </c>
      <c r="E31201">
        <v>27197</v>
      </c>
      <c r="F31201">
        <v>94766</v>
      </c>
    </row>
    <row r="31202" spans="1:8" x14ac:dyDescent="0.2">
      <c r="A31202">
        <v>8.1939387717408704E+17</v>
      </c>
      <c r="B31202" t="s">
        <v>62951</v>
      </c>
      <c r="C31202" t="s">
        <v>62952</v>
      </c>
      <c r="D31202" s="1">
        <v>42747.209467592591</v>
      </c>
      <c r="E31202">
        <v>23450</v>
      </c>
      <c r="F31202">
        <v>102695</v>
      </c>
    </row>
    <row r="31203" spans="1:8" x14ac:dyDescent="0.2">
      <c r="A31203">
        <v>8.1939972392480294E+17</v>
      </c>
      <c r="B31203" t="s">
        <v>62953</v>
      </c>
      <c r="C31203" t="s">
        <v>62954</v>
      </c>
      <c r="D31203" s="1">
        <v>42747.225601851853</v>
      </c>
      <c r="E31203">
        <v>7949</v>
      </c>
      <c r="F31203">
        <v>45855</v>
      </c>
      <c r="G31203" t="s">
        <v>215</v>
      </c>
    </row>
    <row r="31204" spans="1:8" x14ac:dyDescent="0.2">
      <c r="A31204">
        <v>8.1952023844641101E+17</v>
      </c>
      <c r="B31204" t="s">
        <v>62955</v>
      </c>
      <c r="C31204" t="s">
        <v>62956</v>
      </c>
      <c r="D31204" s="1">
        <v>42747.558159722219</v>
      </c>
      <c r="E31204">
        <v>14597</v>
      </c>
      <c r="F31204">
        <v>62889</v>
      </c>
    </row>
    <row r="31205" spans="1:8" x14ac:dyDescent="0.2">
      <c r="A31205">
        <v>8.1954199732531597E+17</v>
      </c>
      <c r="B31205" t="s">
        <v>62957</v>
      </c>
      <c r="C31205" t="s">
        <v>62958</v>
      </c>
      <c r="D31205" s="1">
        <v>42747.618206018517</v>
      </c>
      <c r="E31205">
        <v>18337</v>
      </c>
      <c r="F31205">
        <v>82149</v>
      </c>
      <c r="G31205" t="s">
        <v>89</v>
      </c>
    </row>
    <row r="31206" spans="1:8" x14ac:dyDescent="0.2">
      <c r="A31206">
        <v>8.1955008374210906E+17</v>
      </c>
      <c r="B31206" t="s">
        <v>62959</v>
      </c>
      <c r="C31206" t="s">
        <v>62960</v>
      </c>
      <c r="D31206" s="1">
        <v>42747.640520833331</v>
      </c>
      <c r="E31206">
        <v>29571</v>
      </c>
      <c r="F31206">
        <v>111337</v>
      </c>
      <c r="G31206" t="s">
        <v>89</v>
      </c>
    </row>
    <row r="31207" spans="1:8" x14ac:dyDescent="0.2">
      <c r="A31207">
        <v>8.1960012413347405E+17</v>
      </c>
      <c r="B31207" t="s">
        <v>62961</v>
      </c>
      <c r="C31207" t="s">
        <v>62962</v>
      </c>
      <c r="D31207" s="1">
        <v>42747.778599537036</v>
      </c>
      <c r="E31207">
        <v>16312</v>
      </c>
      <c r="F31207">
        <v>75587</v>
      </c>
      <c r="H31207" t="s">
        <v>390</v>
      </c>
    </row>
    <row r="31208" spans="1:8" x14ac:dyDescent="0.2">
      <c r="A31208">
        <v>8.1985892645596698E+17</v>
      </c>
      <c r="B31208" t="s">
        <v>62963</v>
      </c>
      <c r="C31208" t="s">
        <v>62964</v>
      </c>
      <c r="D31208" s="1">
        <v>42748.492754629631</v>
      </c>
      <c r="E31208">
        <v>14256</v>
      </c>
      <c r="F31208">
        <v>71564</v>
      </c>
    </row>
    <row r="31209" spans="1:8" x14ac:dyDescent="0.2">
      <c r="A31209">
        <v>8.1986303990209702E+17</v>
      </c>
      <c r="B31209" t="s">
        <v>62965</v>
      </c>
      <c r="C31209" t="s">
        <v>62966</v>
      </c>
      <c r="D31209" s="1">
        <v>42748.504108796296</v>
      </c>
      <c r="E31209">
        <v>15203</v>
      </c>
      <c r="F31209">
        <v>64234</v>
      </c>
    </row>
    <row r="31210" spans="1:8" x14ac:dyDescent="0.2">
      <c r="A31210">
        <v>8.1986437398857306E+17</v>
      </c>
      <c r="B31210" t="s">
        <v>62967</v>
      </c>
      <c r="C31210" t="s">
        <v>62968</v>
      </c>
      <c r="D31210" s="1">
        <v>42748.507789351854</v>
      </c>
      <c r="E31210">
        <v>10551</v>
      </c>
      <c r="F31210">
        <v>47494</v>
      </c>
    </row>
    <row r="31211" spans="1:8" x14ac:dyDescent="0.2">
      <c r="A31211">
        <v>8.1986580284958694E+17</v>
      </c>
      <c r="B31211" t="s">
        <v>62969</v>
      </c>
      <c r="C31211" t="s">
        <v>62970</v>
      </c>
      <c r="D31211" s="1">
        <v>42748.511736111112</v>
      </c>
      <c r="E31211">
        <v>10393</v>
      </c>
      <c r="F31211">
        <v>47229</v>
      </c>
    </row>
    <row r="31212" spans="1:8" x14ac:dyDescent="0.2">
      <c r="A31212">
        <v>8.1986724635280102E+17</v>
      </c>
      <c r="B31212" t="s">
        <v>62971</v>
      </c>
      <c r="C31212" t="s">
        <v>62972</v>
      </c>
      <c r="D31212" s="1">
        <v>42748.515717592592</v>
      </c>
      <c r="E31212">
        <v>10729</v>
      </c>
      <c r="F31212">
        <v>50665</v>
      </c>
    </row>
    <row r="31213" spans="1:8" x14ac:dyDescent="0.2">
      <c r="A31213">
        <v>8.1986806636446106E+17</v>
      </c>
      <c r="B31213" t="s">
        <v>62973</v>
      </c>
      <c r="C31213" t="s">
        <v>62974</v>
      </c>
      <c r="D31213" s="1">
        <v>42748.51798611111</v>
      </c>
      <c r="E31213">
        <v>11291</v>
      </c>
      <c r="F31213">
        <v>58802</v>
      </c>
    </row>
    <row r="31214" spans="1:8" x14ac:dyDescent="0.2">
      <c r="A31214">
        <v>8.1986995369215501E+17</v>
      </c>
      <c r="B31214" t="s">
        <v>62975</v>
      </c>
      <c r="C31214" t="s">
        <v>62976</v>
      </c>
      <c r="D31214" s="1">
        <v>42748.523194444446</v>
      </c>
      <c r="E31214">
        <v>25276</v>
      </c>
      <c r="F31214">
        <v>114044</v>
      </c>
    </row>
    <row r="31215" spans="1:8" x14ac:dyDescent="0.2">
      <c r="A31215">
        <v>8.19962894616064E+17</v>
      </c>
      <c r="B31215" t="s">
        <v>62977</v>
      </c>
      <c r="C31215" t="s">
        <v>62978</v>
      </c>
      <c r="D31215" s="1">
        <v>42748.779652777775</v>
      </c>
      <c r="E31215">
        <v>18110</v>
      </c>
      <c r="F31215">
        <v>97262</v>
      </c>
    </row>
    <row r="31216" spans="1:8" x14ac:dyDescent="0.2">
      <c r="A31216">
        <v>8.2025173040747302E+17</v>
      </c>
      <c r="B31216" t="s">
        <v>62979</v>
      </c>
      <c r="C31216" t="s">
        <v>62980</v>
      </c>
      <c r="D31216" s="1">
        <v>42749.576689814814</v>
      </c>
      <c r="E31216">
        <v>17884</v>
      </c>
      <c r="F31216">
        <v>77341</v>
      </c>
    </row>
    <row r="31217" spans="1:7" x14ac:dyDescent="0.2">
      <c r="A31217">
        <v>8.2025594795638298E+17</v>
      </c>
      <c r="B31217" t="s">
        <v>62981</v>
      </c>
      <c r="C31217" t="s">
        <v>62982</v>
      </c>
      <c r="D31217" s="1">
        <v>42749.588333333333</v>
      </c>
      <c r="E31217">
        <v>13992</v>
      </c>
      <c r="F31217">
        <v>67390</v>
      </c>
    </row>
    <row r="31218" spans="1:7" x14ac:dyDescent="0.2">
      <c r="A31218">
        <v>8.2025771436231398E+17</v>
      </c>
      <c r="B31218" t="s">
        <v>62983</v>
      </c>
      <c r="C31218" t="s">
        <v>62984</v>
      </c>
      <c r="D31218" s="1">
        <v>42749.593206018515</v>
      </c>
      <c r="E31218">
        <v>16134</v>
      </c>
      <c r="F31218">
        <v>59755</v>
      </c>
      <c r="G31218" t="s">
        <v>89</v>
      </c>
    </row>
    <row r="31219" spans="1:7" x14ac:dyDescent="0.2">
      <c r="A31219">
        <v>8.2042577092533798E+17</v>
      </c>
      <c r="B31219" t="s">
        <v>62985</v>
      </c>
      <c r="C31219" t="s">
        <v>62986</v>
      </c>
      <c r="D31219" s="1">
        <v>42750.056956018518</v>
      </c>
      <c r="E31219">
        <v>18773</v>
      </c>
      <c r="F31219">
        <v>83963</v>
      </c>
    </row>
    <row r="31220" spans="1:7" x14ac:dyDescent="0.2">
      <c r="A31220">
        <v>8.2045016633134605E+17</v>
      </c>
      <c r="B31220" t="s">
        <v>62987</v>
      </c>
      <c r="C31220" t="s">
        <v>62988</v>
      </c>
      <c r="D31220" s="1">
        <v>42750.12427083333</v>
      </c>
      <c r="E31220">
        <v>21309</v>
      </c>
      <c r="F31220">
        <v>107301</v>
      </c>
    </row>
    <row r="31221" spans="1:7" x14ac:dyDescent="0.2">
      <c r="A31221">
        <v>8.2063149566040806E+17</v>
      </c>
      <c r="B31221" t="s">
        <v>62989</v>
      </c>
      <c r="C31221" t="s">
        <v>62990</v>
      </c>
      <c r="D31221" s="1">
        <v>42750.624641203707</v>
      </c>
      <c r="E31221">
        <v>13721</v>
      </c>
      <c r="F31221">
        <v>69697</v>
      </c>
    </row>
    <row r="31222" spans="1:7" x14ac:dyDescent="0.2">
      <c r="A31222">
        <v>8.2063229903740902E+17</v>
      </c>
      <c r="B31222" t="s">
        <v>62991</v>
      </c>
      <c r="C31222" t="s">
        <v>62992</v>
      </c>
      <c r="D31222" s="1">
        <v>42750.626863425925</v>
      </c>
      <c r="E31222">
        <v>12965</v>
      </c>
      <c r="F31222">
        <v>69172</v>
      </c>
    </row>
    <row r="31223" spans="1:7" x14ac:dyDescent="0.2">
      <c r="A31223">
        <v>8.2070721056513203E+17</v>
      </c>
      <c r="B31223" t="s">
        <v>62993</v>
      </c>
      <c r="C31223" t="s">
        <v>62994</v>
      </c>
      <c r="D31223" s="1">
        <v>42750.83357638889</v>
      </c>
      <c r="E31223">
        <v>25290</v>
      </c>
      <c r="F31223">
        <v>113626</v>
      </c>
    </row>
    <row r="31224" spans="1:7" x14ac:dyDescent="0.2">
      <c r="A31224">
        <v>8.2072338799571699E+17</v>
      </c>
      <c r="B31224" t="s">
        <v>62995</v>
      </c>
      <c r="C31224" t="s">
        <v>62996</v>
      </c>
      <c r="D31224" s="1">
        <v>42750.878217592595</v>
      </c>
      <c r="E31224">
        <v>13776</v>
      </c>
      <c r="F31224">
        <v>61305</v>
      </c>
    </row>
    <row r="31225" spans="1:7" x14ac:dyDescent="0.2">
      <c r="A31225">
        <v>8.2072549181248704E+17</v>
      </c>
      <c r="B31225" t="s">
        <v>62997</v>
      </c>
      <c r="C31225" t="s">
        <v>62998</v>
      </c>
      <c r="D31225" s="1">
        <v>42750.884027777778</v>
      </c>
      <c r="E31225">
        <v>13074</v>
      </c>
      <c r="F31225">
        <v>61953</v>
      </c>
    </row>
    <row r="31226" spans="1:7" x14ac:dyDescent="0.2">
      <c r="A31226">
        <v>8.2076413485796902E+17</v>
      </c>
      <c r="B31226" t="s">
        <v>62999</v>
      </c>
      <c r="C31226" t="s">
        <v>63000</v>
      </c>
      <c r="D31226" s="1">
        <v>42750.990659722222</v>
      </c>
      <c r="E31226">
        <v>15866</v>
      </c>
      <c r="F31226">
        <v>74185</v>
      </c>
      <c r="G31226" t="s">
        <v>89</v>
      </c>
    </row>
    <row r="31227" spans="1:7" x14ac:dyDescent="0.2">
      <c r="A31227">
        <v>8.2078673025728499E+17</v>
      </c>
      <c r="B31227" t="s">
        <v>63001</v>
      </c>
      <c r="C31227" t="s">
        <v>63002</v>
      </c>
      <c r="D31227" s="1">
        <v>42751.05300925926</v>
      </c>
      <c r="E31227">
        <v>9660</v>
      </c>
      <c r="F31227">
        <v>39286</v>
      </c>
      <c r="G31227" t="s">
        <v>89</v>
      </c>
    </row>
    <row r="31228" spans="1:7" x14ac:dyDescent="0.2">
      <c r="A31228">
        <v>8.2078993888729395E+17</v>
      </c>
      <c r="B31228" t="s">
        <v>63003</v>
      </c>
      <c r="C31228" t="s">
        <v>63004</v>
      </c>
      <c r="D31228" s="1">
        <v>42751.061863425923</v>
      </c>
      <c r="E31228">
        <v>11811</v>
      </c>
      <c r="F31228">
        <v>51194</v>
      </c>
    </row>
    <row r="31229" spans="1:7" x14ac:dyDescent="0.2">
      <c r="A31229">
        <v>8.2099272112085402E+17</v>
      </c>
      <c r="B31229" t="s">
        <v>63005</v>
      </c>
      <c r="C31229" t="s">
        <v>63006</v>
      </c>
      <c r="D31229" s="1">
        <v>42751.621435185189</v>
      </c>
      <c r="E31229">
        <v>32397</v>
      </c>
      <c r="F31229">
        <v>144144</v>
      </c>
    </row>
    <row r="31230" spans="1:7" x14ac:dyDescent="0.2">
      <c r="A31230">
        <v>8.2117075098399501E+17</v>
      </c>
      <c r="B31230" t="s">
        <v>63007</v>
      </c>
      <c r="C31230" t="s">
        <v>63008</v>
      </c>
      <c r="D31230" s="1">
        <v>42752.112708333334</v>
      </c>
      <c r="E31230">
        <v>10748</v>
      </c>
      <c r="F31230">
        <v>53949</v>
      </c>
      <c r="G31230" t="s">
        <v>215</v>
      </c>
    </row>
    <row r="31231" spans="1:7" x14ac:dyDescent="0.2">
      <c r="A31231">
        <v>8.2117259586957696E+17</v>
      </c>
      <c r="B31231" t="s">
        <v>63009</v>
      </c>
      <c r="C31231" t="s">
        <v>63010</v>
      </c>
      <c r="D31231" s="1">
        <v>42752.117800925924</v>
      </c>
      <c r="E31231">
        <v>9715</v>
      </c>
      <c r="F31231">
        <v>50799</v>
      </c>
      <c r="G31231" t="s">
        <v>89</v>
      </c>
    </row>
    <row r="31232" spans="1:7" x14ac:dyDescent="0.2">
      <c r="A31232">
        <v>8.2117730770866099E+17</v>
      </c>
      <c r="B31232" t="s">
        <v>63011</v>
      </c>
      <c r="C31232" t="s">
        <v>63012</v>
      </c>
      <c r="D31232" s="1">
        <v>42752.130798611113</v>
      </c>
      <c r="E31232">
        <v>6959</v>
      </c>
      <c r="F31232">
        <v>41223</v>
      </c>
      <c r="G31232" t="s">
        <v>576</v>
      </c>
    </row>
    <row r="31233" spans="1:8" x14ac:dyDescent="0.2">
      <c r="A31233">
        <v>8.2134260032204301E+17</v>
      </c>
      <c r="B31233" t="s">
        <v>63013</v>
      </c>
      <c r="C31233" t="s">
        <v>63014</v>
      </c>
      <c r="D31233" s="1">
        <v>42752.586921296293</v>
      </c>
      <c r="E31233">
        <v>21406</v>
      </c>
      <c r="F31233">
        <v>107486</v>
      </c>
    </row>
    <row r="31234" spans="1:8" x14ac:dyDescent="0.2">
      <c r="A31234">
        <v>8.2134430265155494E+17</v>
      </c>
      <c r="B31234" t="s">
        <v>63015</v>
      </c>
      <c r="C31234" t="s">
        <v>63016</v>
      </c>
      <c r="D31234" s="1">
        <v>42752.591620370367</v>
      </c>
      <c r="E31234">
        <v>20783</v>
      </c>
      <c r="F31234">
        <v>94236</v>
      </c>
    </row>
    <row r="31235" spans="1:8" x14ac:dyDescent="0.2">
      <c r="A31235">
        <v>8.2136402750696602E+17</v>
      </c>
      <c r="B31235" t="s">
        <v>63017</v>
      </c>
      <c r="C31235" t="s">
        <v>63018</v>
      </c>
      <c r="D31235" s="1">
        <v>42752.646053240744</v>
      </c>
      <c r="E31235">
        <v>9354</v>
      </c>
      <c r="F31235">
        <v>52148</v>
      </c>
    </row>
    <row r="31236" spans="1:8" x14ac:dyDescent="0.2">
      <c r="A31236">
        <v>8.2136556936667098E+17</v>
      </c>
      <c r="B31236" t="s">
        <v>63019</v>
      </c>
      <c r="C31236" t="s">
        <v>63020</v>
      </c>
      <c r="D31236" s="1">
        <v>42752.650300925925</v>
      </c>
      <c r="E31236">
        <v>8840</v>
      </c>
      <c r="F31236">
        <v>49604</v>
      </c>
    </row>
    <row r="31237" spans="1:8" x14ac:dyDescent="0.2">
      <c r="A31237">
        <v>8.2136808893543194E+17</v>
      </c>
      <c r="B31237" t="s">
        <v>63021</v>
      </c>
      <c r="C31237" t="s">
        <v>63022</v>
      </c>
      <c r="D31237" s="1">
        <v>42752.657256944447</v>
      </c>
      <c r="E31237">
        <v>13801</v>
      </c>
      <c r="F31237">
        <v>58702</v>
      </c>
    </row>
    <row r="31238" spans="1:8" x14ac:dyDescent="0.2">
      <c r="A31238">
        <v>8.2136965196801203E+17</v>
      </c>
      <c r="B31238" t="s">
        <v>63023</v>
      </c>
      <c r="C31238" t="s">
        <v>63024</v>
      </c>
      <c r="D31238" s="1">
        <v>42752.661562499998</v>
      </c>
      <c r="E31238">
        <v>11829</v>
      </c>
      <c r="F31238">
        <v>56265</v>
      </c>
    </row>
    <row r="31239" spans="1:8" x14ac:dyDescent="0.2">
      <c r="A31239">
        <v>8.2141094786465306E+17</v>
      </c>
      <c r="B31239" t="s">
        <v>63025</v>
      </c>
      <c r="C31239" t="s">
        <v>63026</v>
      </c>
      <c r="D31239" s="1">
        <v>42752.775520833333</v>
      </c>
      <c r="E31239">
        <v>9715</v>
      </c>
      <c r="F31239">
        <v>37427</v>
      </c>
    </row>
    <row r="31240" spans="1:8" x14ac:dyDescent="0.2">
      <c r="A31240">
        <v>8.2141569827887501E+17</v>
      </c>
      <c r="B31240" t="s">
        <v>63027</v>
      </c>
      <c r="C31240" t="s">
        <v>63028</v>
      </c>
      <c r="D31240" s="1">
        <v>42752.788634259261</v>
      </c>
      <c r="E31240">
        <v>18575</v>
      </c>
      <c r="F31240">
        <v>92448</v>
      </c>
    </row>
    <row r="31241" spans="1:8" x14ac:dyDescent="0.2">
      <c r="A31241">
        <v>8.2168692868058304E+17</v>
      </c>
      <c r="B31241" t="s">
        <v>63029</v>
      </c>
      <c r="C31241" t="s">
        <v>63030</v>
      </c>
      <c r="D31241" s="1">
        <v>42753.537083333336</v>
      </c>
      <c r="E31241">
        <v>4833</v>
      </c>
      <c r="F31241">
        <v>33183</v>
      </c>
      <c r="G31241" t="s">
        <v>215</v>
      </c>
    </row>
    <row r="31242" spans="1:8" x14ac:dyDescent="0.2">
      <c r="A31242">
        <v>8.2169718223549594E+17</v>
      </c>
      <c r="B31242" t="s">
        <v>63031</v>
      </c>
      <c r="C31242" t="s">
        <v>63032</v>
      </c>
      <c r="D31242" s="1">
        <v>42753.565381944441</v>
      </c>
      <c r="E31242">
        <v>8672</v>
      </c>
      <c r="F31242">
        <v>42345</v>
      </c>
      <c r="G31242" t="s">
        <v>89</v>
      </c>
    </row>
    <row r="31243" spans="1:8" x14ac:dyDescent="0.2">
      <c r="A31243">
        <v>8.2169967268744806E+17</v>
      </c>
      <c r="B31243" t="s">
        <v>63033</v>
      </c>
      <c r="C31243" t="s">
        <v>63034</v>
      </c>
      <c r="D31243" s="1">
        <v>42753.572256944448</v>
      </c>
      <c r="E31243">
        <v>9814</v>
      </c>
      <c r="F31243">
        <v>50975</v>
      </c>
    </row>
    <row r="31244" spans="1:8" x14ac:dyDescent="0.2">
      <c r="A31244">
        <v>8.2170390294082701E+17</v>
      </c>
      <c r="B31244" t="s">
        <v>63035</v>
      </c>
      <c r="C31244" t="s">
        <v>63036</v>
      </c>
      <c r="D31244" s="1">
        <v>42753.583923611113</v>
      </c>
      <c r="E31244">
        <v>10266</v>
      </c>
      <c r="F31244">
        <v>51634</v>
      </c>
      <c r="G31244" t="s">
        <v>89</v>
      </c>
    </row>
    <row r="31245" spans="1:8" x14ac:dyDescent="0.2">
      <c r="A31245">
        <v>8.2170544017834803E+17</v>
      </c>
      <c r="B31245" t="s">
        <v>63037</v>
      </c>
      <c r="C31245" t="s">
        <v>63038</v>
      </c>
      <c r="D31245" s="1">
        <v>42753.588171296295</v>
      </c>
      <c r="E31245">
        <v>9006</v>
      </c>
      <c r="F31245">
        <v>50472</v>
      </c>
      <c r="G31245" t="s">
        <v>89</v>
      </c>
    </row>
    <row r="31246" spans="1:8" x14ac:dyDescent="0.2">
      <c r="A31246">
        <v>8.2171976321488E+17</v>
      </c>
      <c r="B31246" t="s">
        <v>63039</v>
      </c>
      <c r="C31246" t="s">
        <v>63040</v>
      </c>
      <c r="D31246" s="1">
        <v>42753.627696759257</v>
      </c>
      <c r="E31246">
        <v>9729</v>
      </c>
      <c r="F31246">
        <v>58788</v>
      </c>
      <c r="G31246" t="s">
        <v>89</v>
      </c>
    </row>
    <row r="31247" spans="1:8" x14ac:dyDescent="0.2">
      <c r="A31247">
        <v>8.2177249486457997E+17</v>
      </c>
      <c r="B31247" t="s">
        <v>63041</v>
      </c>
      <c r="C31247" t="s">
        <v>63042</v>
      </c>
      <c r="D31247" s="1">
        <v>42753.773206018515</v>
      </c>
      <c r="E31247">
        <v>17882</v>
      </c>
      <c r="F31247">
        <v>95727</v>
      </c>
      <c r="H31247" t="s">
        <v>390</v>
      </c>
    </row>
    <row r="31248" spans="1:8" x14ac:dyDescent="0.2">
      <c r="A31248">
        <v>8.2184487526825498E+17</v>
      </c>
      <c r="B31248" t="s">
        <v>63043</v>
      </c>
      <c r="C31248" t="s">
        <v>63044</v>
      </c>
      <c r="D31248" s="1">
        <v>42753.972939814812</v>
      </c>
      <c r="E31248">
        <v>18332</v>
      </c>
      <c r="F31248">
        <v>122596</v>
      </c>
    </row>
    <row r="31249" spans="1:8" x14ac:dyDescent="0.2">
      <c r="A31249">
        <v>8.2189852543281101E+17</v>
      </c>
      <c r="B31249" t="s">
        <v>63045</v>
      </c>
      <c r="C31249" t="s">
        <v>63046</v>
      </c>
      <c r="D31249" s="1">
        <v>42754.120983796296</v>
      </c>
      <c r="E31249">
        <v>8654</v>
      </c>
      <c r="F31249">
        <v>58206</v>
      </c>
      <c r="G31249" t="s">
        <v>89</v>
      </c>
      <c r="H31249" t="s">
        <v>390</v>
      </c>
    </row>
    <row r="31250" spans="1:8" x14ac:dyDescent="0.2">
      <c r="A31250">
        <v>8.2193060029052096E+17</v>
      </c>
      <c r="B31250" t="s">
        <v>63047</v>
      </c>
      <c r="C31250" t="s">
        <v>63048</v>
      </c>
      <c r="D31250" s="1">
        <v>42754.209490740737</v>
      </c>
      <c r="E31250">
        <v>14070</v>
      </c>
      <c r="F31250">
        <v>73566</v>
      </c>
      <c r="H31250" t="s">
        <v>390</v>
      </c>
    </row>
    <row r="31251" spans="1:8" x14ac:dyDescent="0.2">
      <c r="A31251">
        <v>8.2206415342685696E+17</v>
      </c>
      <c r="B31251" t="s">
        <v>63049</v>
      </c>
      <c r="C31251" t="s">
        <v>63050</v>
      </c>
      <c r="D31251" s="1">
        <v>42754.578032407408</v>
      </c>
      <c r="E31251">
        <v>24128</v>
      </c>
      <c r="F31251">
        <v>112505</v>
      </c>
    </row>
    <row r="31252" spans="1:8" x14ac:dyDescent="0.2">
      <c r="A31252">
        <v>8.22066132307808E+17</v>
      </c>
      <c r="B31252" t="s">
        <v>63051</v>
      </c>
      <c r="C31252" t="s">
        <v>63052</v>
      </c>
      <c r="D31252" s="1">
        <v>42754.583483796298</v>
      </c>
      <c r="E31252">
        <v>22153</v>
      </c>
      <c r="F31252">
        <v>135251</v>
      </c>
    </row>
    <row r="31253" spans="1:8" x14ac:dyDescent="0.2">
      <c r="A31253">
        <v>8.2206665395345805E+17</v>
      </c>
      <c r="B31253" t="s">
        <v>63053</v>
      </c>
      <c r="C31253" t="s">
        <v>63054</v>
      </c>
      <c r="D31253" s="1">
        <v>42754.584930555553</v>
      </c>
      <c r="E31253">
        <v>33429</v>
      </c>
      <c r="F31253">
        <v>143702</v>
      </c>
    </row>
    <row r="31254" spans="1:8" x14ac:dyDescent="0.2">
      <c r="A31254">
        <v>8.2217528515192806E+17</v>
      </c>
      <c r="B31254" t="s">
        <v>63055</v>
      </c>
      <c r="C31254" t="s">
        <v>63056</v>
      </c>
      <c r="D31254" s="1">
        <v>42754.884687500002</v>
      </c>
      <c r="E31254">
        <v>7601</v>
      </c>
      <c r="F31254">
        <v>50460</v>
      </c>
      <c r="H31254" t="s">
        <v>390</v>
      </c>
    </row>
    <row r="31255" spans="1:8" x14ac:dyDescent="0.2">
      <c r="A31255">
        <v>8.22176438627536E+17</v>
      </c>
      <c r="B31255" t="s">
        <v>63057</v>
      </c>
      <c r="C31255" t="s">
        <v>63058</v>
      </c>
      <c r="D31255" s="1">
        <v>42754.887870370374</v>
      </c>
      <c r="E31255">
        <v>7182</v>
      </c>
      <c r="F31255">
        <v>58506</v>
      </c>
    </row>
    <row r="31256" spans="1:8" x14ac:dyDescent="0.2">
      <c r="A31256">
        <v>8.2217720663395494E+17</v>
      </c>
      <c r="B31256" t="s">
        <v>63059</v>
      </c>
      <c r="C31256" t="s">
        <v>63060</v>
      </c>
      <c r="D31256" s="1">
        <v>42754.89</v>
      </c>
      <c r="E31256">
        <v>10636</v>
      </c>
      <c r="F31256">
        <v>59327</v>
      </c>
      <c r="H31256" t="s">
        <v>390</v>
      </c>
    </row>
    <row r="31257" spans="1:8" x14ac:dyDescent="0.2">
      <c r="A31257">
        <v>8.2224244905361395E+17</v>
      </c>
      <c r="B31257" t="s">
        <v>63061</v>
      </c>
      <c r="C31257" t="s">
        <v>63062</v>
      </c>
      <c r="D31257" s="1">
        <v>42755.070034722223</v>
      </c>
      <c r="E31257">
        <v>30063</v>
      </c>
      <c r="F31257">
        <v>150955</v>
      </c>
    </row>
    <row r="31258" spans="1:8" x14ac:dyDescent="0.2">
      <c r="A31258">
        <v>8.2229874742198605E+17</v>
      </c>
      <c r="B31258" t="s">
        <v>63063</v>
      </c>
      <c r="C31258" t="s">
        <v>63064</v>
      </c>
      <c r="D31258" s="1">
        <v>42755.225381944445</v>
      </c>
      <c r="E31258">
        <v>17927</v>
      </c>
      <c r="F31258">
        <v>101426</v>
      </c>
      <c r="H31258" t="s">
        <v>390</v>
      </c>
    </row>
    <row r="31259" spans="1:8" x14ac:dyDescent="0.2">
      <c r="A31259">
        <v>8.2242139012504294E+17</v>
      </c>
      <c r="B31259" t="s">
        <v>63065</v>
      </c>
      <c r="C31259" t="s">
        <v>63066</v>
      </c>
      <c r="D31259" s="1">
        <v>42755.563807870371</v>
      </c>
      <c r="E31259">
        <v>61002</v>
      </c>
      <c r="F31259">
        <v>243150</v>
      </c>
    </row>
    <row r="31260" spans="1:8" x14ac:dyDescent="0.2">
      <c r="A31260">
        <v>8.2250180361501402E+17</v>
      </c>
      <c r="B31260" t="s">
        <v>63067</v>
      </c>
      <c r="C31260" t="s">
        <v>63068</v>
      </c>
      <c r="D31260" s="1">
        <v>42755.78570601852</v>
      </c>
      <c r="E31260">
        <v>17385</v>
      </c>
      <c r="F31260">
        <v>98985</v>
      </c>
    </row>
    <row r="31261" spans="1:8" x14ac:dyDescent="0.2">
      <c r="A31261">
        <v>8.2250193926714099E+17</v>
      </c>
      <c r="B31261" t="s">
        <v>63069</v>
      </c>
      <c r="C31261" t="s">
        <v>63070</v>
      </c>
      <c r="D31261" s="1">
        <v>42755.786087962966</v>
      </c>
      <c r="E31261">
        <v>15770</v>
      </c>
      <c r="F31261">
        <v>81797</v>
      </c>
      <c r="H31261" t="s">
        <v>390</v>
      </c>
    </row>
    <row r="31262" spans="1:8" x14ac:dyDescent="0.2">
      <c r="A31262">
        <v>8.2250213523338394E+17</v>
      </c>
      <c r="B31262" t="s">
        <v>63071</v>
      </c>
      <c r="C31262" t="s">
        <v>63072</v>
      </c>
      <c r="D31262" s="1">
        <v>42755.786631944444</v>
      </c>
      <c r="E31262">
        <v>37791</v>
      </c>
      <c r="F31262">
        <v>164221</v>
      </c>
    </row>
    <row r="31263" spans="1:8" x14ac:dyDescent="0.2">
      <c r="A31263">
        <v>8.2250227050397197E+17</v>
      </c>
      <c r="B31263" t="s">
        <v>63073</v>
      </c>
      <c r="C31263" t="s">
        <v>63074</v>
      </c>
      <c r="D31263" s="1">
        <v>42755.787002314813</v>
      </c>
      <c r="E31263">
        <v>56313</v>
      </c>
      <c r="F31263">
        <v>203452</v>
      </c>
    </row>
    <row r="31264" spans="1:8" x14ac:dyDescent="0.2">
      <c r="A31264">
        <v>8.2250245000751501E+17</v>
      </c>
      <c r="B31264" t="s">
        <v>63075</v>
      </c>
      <c r="C31264" t="s">
        <v>63076</v>
      </c>
      <c r="D31264" s="1">
        <v>42755.787499999999</v>
      </c>
      <c r="E31264">
        <v>30037</v>
      </c>
      <c r="F31264">
        <v>133293</v>
      </c>
      <c r="H31264" t="s">
        <v>390</v>
      </c>
    </row>
    <row r="31265" spans="1:8" x14ac:dyDescent="0.2">
      <c r="A31265">
        <v>8.2250260130452595E+17</v>
      </c>
      <c r="B31265" t="s">
        <v>63077</v>
      </c>
      <c r="C31265" t="s">
        <v>63078</v>
      </c>
      <c r="D31265" s="1">
        <v>42755.787916666668</v>
      </c>
      <c r="E31265">
        <v>32115</v>
      </c>
      <c r="F31265">
        <v>156580</v>
      </c>
    </row>
    <row r="31266" spans="1:8" x14ac:dyDescent="0.2">
      <c r="A31266">
        <v>8.2250288747767296E+17</v>
      </c>
      <c r="B31266" t="s">
        <v>63079</v>
      </c>
      <c r="C31266" t="s">
        <v>63080</v>
      </c>
      <c r="D31266" s="1">
        <v>42755.788703703707</v>
      </c>
      <c r="E31266">
        <v>32717</v>
      </c>
      <c r="F31266">
        <v>145119</v>
      </c>
      <c r="H31266" t="s">
        <v>616</v>
      </c>
    </row>
    <row r="31267" spans="1:8" x14ac:dyDescent="0.2">
      <c r="A31267">
        <v>8.2250355836918106E+17</v>
      </c>
      <c r="B31267" t="s">
        <v>63081</v>
      </c>
      <c r="C31267" t="s">
        <v>63082</v>
      </c>
      <c r="D31267" s="1">
        <v>42755.790555555555</v>
      </c>
      <c r="E31267">
        <v>7730</v>
      </c>
      <c r="F31267">
        <v>52535</v>
      </c>
    </row>
    <row r="31268" spans="1:8" x14ac:dyDescent="0.2">
      <c r="A31268">
        <v>8.2250414217849997E+17</v>
      </c>
      <c r="B31268" t="s">
        <v>63083</v>
      </c>
      <c r="C31268" t="s">
        <v>63084</v>
      </c>
      <c r="D31268" s="1">
        <v>42755.792164351849</v>
      </c>
      <c r="E31268">
        <v>12088</v>
      </c>
      <c r="F31268">
        <v>77664</v>
      </c>
    </row>
    <row r="31269" spans="1:8" x14ac:dyDescent="0.2">
      <c r="A31269">
        <v>8.2250743439675302E+17</v>
      </c>
      <c r="B31269" t="s">
        <v>63085</v>
      </c>
      <c r="C31269" t="s">
        <v>63086</v>
      </c>
      <c r="D31269" s="1">
        <v>42755.801249999997</v>
      </c>
      <c r="E31269">
        <v>14136</v>
      </c>
      <c r="F31269">
        <v>82329</v>
      </c>
    </row>
    <row r="31270" spans="1:8" x14ac:dyDescent="0.2">
      <c r="A31270">
        <v>8.2266911423794304E+17</v>
      </c>
      <c r="B31270" t="s">
        <v>63087</v>
      </c>
      <c r="C31270" t="s">
        <v>63088</v>
      </c>
      <c r="D31270" s="1">
        <v>42756.247395833336</v>
      </c>
      <c r="E31270">
        <v>45486</v>
      </c>
      <c r="F31270">
        <v>263289</v>
      </c>
    </row>
    <row r="31271" spans="1:8" x14ac:dyDescent="0.2">
      <c r="A31271">
        <v>8.2277416201191002E+17</v>
      </c>
      <c r="B31271" t="s">
        <v>63089</v>
      </c>
      <c r="C31271" t="s">
        <v>63090</v>
      </c>
      <c r="D31271" s="1">
        <v>42756.537280092591</v>
      </c>
      <c r="E31271">
        <v>20224</v>
      </c>
      <c r="F31271">
        <v>161247</v>
      </c>
      <c r="G31271" t="s">
        <v>89</v>
      </c>
    </row>
    <row r="31272" spans="1:8" x14ac:dyDescent="0.2">
      <c r="A31272">
        <v>8.2314698711777203E+17</v>
      </c>
      <c r="B31272" t="s">
        <v>63091</v>
      </c>
      <c r="C31272" t="s">
        <v>63092</v>
      </c>
      <c r="D31272" s="1">
        <v>42757.566076388888</v>
      </c>
      <c r="E31272">
        <v>14464</v>
      </c>
      <c r="F31272">
        <v>115058</v>
      </c>
    </row>
    <row r="31273" spans="1:8" x14ac:dyDescent="0.2">
      <c r="A31273">
        <v>8.2315005541891994E+17</v>
      </c>
      <c r="B31273" t="s">
        <v>63093</v>
      </c>
      <c r="C31273" t="s">
        <v>63094</v>
      </c>
      <c r="D31273" s="1">
        <v>42757.574548611112</v>
      </c>
      <c r="E31273">
        <v>38924</v>
      </c>
      <c r="F31273">
        <v>190705</v>
      </c>
    </row>
    <row r="31274" spans="1:8" x14ac:dyDescent="0.2">
      <c r="A31274">
        <v>8.2315112481550694E+17</v>
      </c>
      <c r="B31274" t="s">
        <v>63095</v>
      </c>
      <c r="C31274" t="s">
        <v>63096</v>
      </c>
      <c r="D31274" s="1">
        <v>42757.577499999999</v>
      </c>
      <c r="E31274">
        <v>34402</v>
      </c>
      <c r="F31274">
        <v>196053</v>
      </c>
    </row>
    <row r="31275" spans="1:8" x14ac:dyDescent="0.2">
      <c r="A31275">
        <v>8.2317419903654195E+17</v>
      </c>
      <c r="B31275" t="s">
        <v>63097</v>
      </c>
      <c r="C31275" t="s">
        <v>63098</v>
      </c>
      <c r="D31275" s="1">
        <v>42757.641168981485</v>
      </c>
      <c r="E31275">
        <v>77807</v>
      </c>
      <c r="F31275">
        <v>361039</v>
      </c>
    </row>
    <row r="31276" spans="1:8" x14ac:dyDescent="0.2">
      <c r="A31276">
        <v>8.2349505901010906E+17</v>
      </c>
      <c r="B31276" t="s">
        <v>63099</v>
      </c>
      <c r="C31276" t="s">
        <v>63100</v>
      </c>
      <c r="D31276" s="1">
        <v>42758.526574074072</v>
      </c>
      <c r="E31276">
        <v>23078</v>
      </c>
      <c r="F31276">
        <v>160287</v>
      </c>
    </row>
    <row r="31277" spans="1:8" x14ac:dyDescent="0.2">
      <c r="A31277">
        <v>8.2385078194634304E+17</v>
      </c>
      <c r="B31277" t="s">
        <v>63101</v>
      </c>
      <c r="C31277" t="s">
        <v>63102</v>
      </c>
      <c r="D31277" s="1">
        <v>42759.50818287037</v>
      </c>
      <c r="E31277">
        <v>20467</v>
      </c>
      <c r="F31277">
        <v>139724</v>
      </c>
    </row>
    <row r="31278" spans="1:8" x14ac:dyDescent="0.2">
      <c r="A31278">
        <v>8.2393793605600794E+17</v>
      </c>
      <c r="B31278" t="s">
        <v>63103</v>
      </c>
      <c r="C31278" t="s">
        <v>63104</v>
      </c>
      <c r="D31278" s="1">
        <v>42759.748680555553</v>
      </c>
      <c r="E31278">
        <v>18130</v>
      </c>
      <c r="F31278">
        <v>98401</v>
      </c>
    </row>
    <row r="31279" spans="1:8" x14ac:dyDescent="0.2">
      <c r="A31279">
        <v>8.2393942274383002E+17</v>
      </c>
      <c r="B31279" t="s">
        <v>63105</v>
      </c>
      <c r="C31279" t="s">
        <v>63106</v>
      </c>
      <c r="D31279" s="1">
        <v>42759.752789351849</v>
      </c>
      <c r="E31279">
        <v>14017</v>
      </c>
      <c r="F31279">
        <v>89566</v>
      </c>
      <c r="G31279" t="s">
        <v>89</v>
      </c>
      <c r="H31279" t="s">
        <v>390</v>
      </c>
    </row>
    <row r="31280" spans="1:8" x14ac:dyDescent="0.2">
      <c r="A31280">
        <v>8.2395081416313997E+17</v>
      </c>
      <c r="B31280" t="s">
        <v>63107</v>
      </c>
      <c r="C31280" t="s">
        <v>63108</v>
      </c>
      <c r="D31280" s="1">
        <v>42759.784224537034</v>
      </c>
      <c r="E31280">
        <v>22069</v>
      </c>
      <c r="F31280">
        <v>118329</v>
      </c>
    </row>
    <row r="31281" spans="1:7" x14ac:dyDescent="0.2">
      <c r="A31281">
        <v>8.2405592720042304E+17</v>
      </c>
      <c r="B31281" t="s">
        <v>63109</v>
      </c>
      <c r="C31281" t="s">
        <v>63110</v>
      </c>
      <c r="D31281" s="1">
        <v>42760.074270833335</v>
      </c>
      <c r="E31281">
        <v>16176</v>
      </c>
      <c r="F31281">
        <v>90875</v>
      </c>
      <c r="G31281" t="s">
        <v>89</v>
      </c>
    </row>
    <row r="31282" spans="1:7" x14ac:dyDescent="0.2">
      <c r="A31282">
        <v>8.2407841721374694E+17</v>
      </c>
      <c r="B31282" t="s">
        <v>63111</v>
      </c>
      <c r="C31282" t="s">
        <v>63112</v>
      </c>
      <c r="D31282" s="1">
        <v>42760.136331018519</v>
      </c>
      <c r="E31282">
        <v>27125</v>
      </c>
      <c r="F31282">
        <v>145154</v>
      </c>
      <c r="G31282" t="s">
        <v>215</v>
      </c>
    </row>
    <row r="31283" spans="1:7" x14ac:dyDescent="0.2">
      <c r="A31283">
        <v>8.2408076628822797E+17</v>
      </c>
      <c r="B31283" t="s">
        <v>63113</v>
      </c>
      <c r="C31283" t="s">
        <v>63114</v>
      </c>
      <c r="D31283" s="1">
        <v>42760.142824074072</v>
      </c>
      <c r="E31283">
        <v>47916</v>
      </c>
      <c r="F31283">
        <v>186348</v>
      </c>
    </row>
    <row r="31284" spans="1:7" x14ac:dyDescent="0.2">
      <c r="A31284">
        <v>8.2408382188901504E+17</v>
      </c>
      <c r="B31284" t="s">
        <v>63115</v>
      </c>
      <c r="C31284" t="s">
        <v>63116</v>
      </c>
      <c r="D31284" s="1">
        <v>42760.151250000003</v>
      </c>
      <c r="E31284">
        <v>45547</v>
      </c>
      <c r="F31284">
        <v>172020</v>
      </c>
    </row>
    <row r="31285" spans="1:7" x14ac:dyDescent="0.2">
      <c r="A31285">
        <v>8.2422782490309005E+17</v>
      </c>
      <c r="B31285" t="s">
        <v>63117</v>
      </c>
      <c r="C31285" t="s">
        <v>63118</v>
      </c>
      <c r="D31285" s="1">
        <v>42760.548622685186</v>
      </c>
      <c r="E31285">
        <v>22461</v>
      </c>
      <c r="F31285">
        <v>115505</v>
      </c>
    </row>
    <row r="31286" spans="1:7" x14ac:dyDescent="0.2">
      <c r="A31286">
        <v>8.2422876822721702E+17</v>
      </c>
      <c r="B31286" t="s">
        <v>63119</v>
      </c>
      <c r="C31286" t="s">
        <v>63120</v>
      </c>
      <c r="D31286" s="1">
        <v>42760.551226851851</v>
      </c>
      <c r="E31286">
        <v>16128</v>
      </c>
      <c r="F31286">
        <v>95317</v>
      </c>
    </row>
    <row r="31287" spans="1:7" x14ac:dyDescent="0.2">
      <c r="A31287">
        <v>8.2422958609130701E+17</v>
      </c>
      <c r="B31287" t="s">
        <v>63121</v>
      </c>
      <c r="C31287" t="s">
        <v>63122</v>
      </c>
      <c r="D31287" s="1">
        <v>42760.553483796299</v>
      </c>
      <c r="E31287">
        <v>18520</v>
      </c>
      <c r="F31287">
        <v>117846</v>
      </c>
    </row>
    <row r="31288" spans="1:7" x14ac:dyDescent="0.2">
      <c r="A31288">
        <v>8.2437780459056294E+17</v>
      </c>
      <c r="B31288" t="s">
        <v>63123</v>
      </c>
      <c r="C31288" t="s">
        <v>63124</v>
      </c>
      <c r="D31288" s="1">
        <v>42760.962488425925</v>
      </c>
      <c r="E31288">
        <v>10754</v>
      </c>
      <c r="F31288">
        <v>68200</v>
      </c>
      <c r="G31288" t="s">
        <v>215</v>
      </c>
    </row>
    <row r="31289" spans="1:7" x14ac:dyDescent="0.2">
      <c r="A31289">
        <v>8.2440739067415706E+17</v>
      </c>
      <c r="B31289" t="s">
        <v>63125</v>
      </c>
      <c r="C31289" t="s">
        <v>63126</v>
      </c>
      <c r="D31289" s="1">
        <v>42761.044131944444</v>
      </c>
      <c r="E31289">
        <v>19779</v>
      </c>
      <c r="F31289">
        <v>98027</v>
      </c>
      <c r="G31289" t="s">
        <v>89</v>
      </c>
    </row>
    <row r="31290" spans="1:7" x14ac:dyDescent="0.2">
      <c r="A31290">
        <v>8.2444045681370701E+17</v>
      </c>
      <c r="B31290" t="s">
        <v>63127</v>
      </c>
      <c r="C31290" t="s">
        <v>63128</v>
      </c>
      <c r="D31290" s="1">
        <v>42761.135370370372</v>
      </c>
      <c r="E31290">
        <v>25132</v>
      </c>
      <c r="F31290">
        <v>136466</v>
      </c>
    </row>
    <row r="31291" spans="1:7" x14ac:dyDescent="0.2">
      <c r="A31291">
        <v>8.2444815693508096E+17</v>
      </c>
      <c r="B31291" t="s">
        <v>63129</v>
      </c>
      <c r="C31291" t="s">
        <v>63130</v>
      </c>
      <c r="D31291" s="1">
        <v>42761.15662037037</v>
      </c>
      <c r="E31291">
        <v>5542</v>
      </c>
      <c r="F31291">
        <v>39961</v>
      </c>
      <c r="G31291" t="s">
        <v>546</v>
      </c>
    </row>
    <row r="31292" spans="1:7" x14ac:dyDescent="0.2">
      <c r="A31292">
        <v>8.2444888099350899E+17</v>
      </c>
      <c r="B31292" t="s">
        <v>63131</v>
      </c>
      <c r="C31292" t="s">
        <v>63132</v>
      </c>
      <c r="D31292" s="1">
        <v>42761.158622685187</v>
      </c>
      <c r="E31292">
        <v>5601</v>
      </c>
      <c r="F31292">
        <v>47925</v>
      </c>
      <c r="G31292" t="s">
        <v>89</v>
      </c>
    </row>
    <row r="31293" spans="1:7" x14ac:dyDescent="0.2">
      <c r="A31293">
        <v>8.2457369877460096E+17</v>
      </c>
      <c r="B31293" t="s">
        <v>63133</v>
      </c>
      <c r="C31293" t="s">
        <v>63134</v>
      </c>
      <c r="D31293" s="1">
        <v>42761.503055555557</v>
      </c>
      <c r="E31293">
        <v>24090</v>
      </c>
      <c r="F31293">
        <v>114504</v>
      </c>
    </row>
    <row r="31294" spans="1:7" x14ac:dyDescent="0.2">
      <c r="A31294">
        <v>8.2461582039130496E+17</v>
      </c>
      <c r="B31294" t="s">
        <v>63135</v>
      </c>
      <c r="C31294" t="s">
        <v>63136</v>
      </c>
      <c r="D31294" s="1">
        <v>42761.61928240741</v>
      </c>
      <c r="E31294">
        <v>22243</v>
      </c>
      <c r="F31294">
        <v>94717</v>
      </c>
    </row>
    <row r="31295" spans="1:7" x14ac:dyDescent="0.2">
      <c r="A31295">
        <v>8.2461664437071398E+17</v>
      </c>
      <c r="B31295" t="s">
        <v>63137</v>
      </c>
      <c r="C31295" t="s">
        <v>63138</v>
      </c>
      <c r="D31295" s="1">
        <v>42761.621562499997</v>
      </c>
      <c r="E31295">
        <v>24311</v>
      </c>
      <c r="F31295">
        <v>102634</v>
      </c>
    </row>
    <row r="31296" spans="1:7" x14ac:dyDescent="0.2">
      <c r="A31296">
        <v>8.2469874363099494E+17</v>
      </c>
      <c r="B31296" t="s">
        <v>63139</v>
      </c>
      <c r="C31296" t="s">
        <v>63140</v>
      </c>
      <c r="D31296" s="1">
        <v>42761.848113425927</v>
      </c>
      <c r="E31296">
        <v>9730</v>
      </c>
      <c r="F31296">
        <v>65019</v>
      </c>
      <c r="G31296" t="s">
        <v>487</v>
      </c>
    </row>
    <row r="31297" spans="1:8" x14ac:dyDescent="0.2">
      <c r="A31297">
        <v>8.2476522952760499E+17</v>
      </c>
      <c r="B31297" t="s">
        <v>63141</v>
      </c>
      <c r="C31297" t="s">
        <v>63142</v>
      </c>
      <c r="D31297" s="1">
        <v>42762.031574074077</v>
      </c>
      <c r="E31297">
        <v>9116</v>
      </c>
      <c r="F31297">
        <v>65664</v>
      </c>
      <c r="G31297" t="s">
        <v>215</v>
      </c>
    </row>
    <row r="31298" spans="1:8" x14ac:dyDescent="0.2">
      <c r="A31298">
        <v>8.2476728114624499E+17</v>
      </c>
      <c r="B31298" t="s">
        <v>63143</v>
      </c>
      <c r="C31298" t="s">
        <v>63144</v>
      </c>
      <c r="D31298" s="1">
        <v>42762.037233796298</v>
      </c>
      <c r="E31298">
        <v>21207</v>
      </c>
      <c r="F31298">
        <v>99985</v>
      </c>
    </row>
    <row r="31299" spans="1:8" x14ac:dyDescent="0.2">
      <c r="A31299">
        <v>8.2496841648638694E+17</v>
      </c>
      <c r="B31299" t="s">
        <v>63145</v>
      </c>
      <c r="C31299" t="s">
        <v>63146</v>
      </c>
      <c r="D31299" s="1">
        <v>42762.592268518521</v>
      </c>
      <c r="E31299">
        <v>14773</v>
      </c>
      <c r="F31299">
        <v>78524</v>
      </c>
    </row>
    <row r="31300" spans="1:8" x14ac:dyDescent="0.2">
      <c r="A31300">
        <v>8.2497000315384205E+17</v>
      </c>
      <c r="B31300" t="s">
        <v>63147</v>
      </c>
      <c r="C31300" t="s">
        <v>63148</v>
      </c>
      <c r="D31300" s="1">
        <v>42762.596643518518</v>
      </c>
      <c r="E31300">
        <v>25999</v>
      </c>
      <c r="F31300">
        <v>143445</v>
      </c>
    </row>
    <row r="31301" spans="1:8" x14ac:dyDescent="0.2">
      <c r="A31301">
        <v>8.2501727920941005E+17</v>
      </c>
      <c r="B31301" t="s">
        <v>63149</v>
      </c>
      <c r="C31301" t="s">
        <v>63150</v>
      </c>
      <c r="D31301" s="1">
        <v>42762.727106481485</v>
      </c>
      <c r="E31301">
        <v>38775</v>
      </c>
      <c r="F31301">
        <v>165655</v>
      </c>
      <c r="H31301" t="s">
        <v>390</v>
      </c>
    </row>
    <row r="31302" spans="1:8" x14ac:dyDescent="0.2">
      <c r="A31302">
        <v>8.2501814939746304E+17</v>
      </c>
      <c r="B31302" t="s">
        <v>63151</v>
      </c>
      <c r="C31302" t="s">
        <v>63152</v>
      </c>
      <c r="D31302" s="1">
        <v>42762.729502314818</v>
      </c>
      <c r="E31302">
        <v>13819</v>
      </c>
      <c r="F31302">
        <v>79504</v>
      </c>
      <c r="G31302" t="s">
        <v>89</v>
      </c>
      <c r="H31302" t="s">
        <v>390</v>
      </c>
    </row>
    <row r="31303" spans="1:8" x14ac:dyDescent="0.2">
      <c r="A31303">
        <v>8.2507597265961306E+17</v>
      </c>
      <c r="B31303" t="s">
        <v>63153</v>
      </c>
      <c r="C31303" t="s">
        <v>63154</v>
      </c>
      <c r="D31303" s="1">
        <v>42762.889062499999</v>
      </c>
      <c r="E31303">
        <v>9169</v>
      </c>
      <c r="F31303">
        <v>51415</v>
      </c>
    </row>
    <row r="31304" spans="1:8" x14ac:dyDescent="0.2">
      <c r="A31304">
        <v>8.2510127298235494E+17</v>
      </c>
      <c r="B31304" t="s">
        <v>63155</v>
      </c>
      <c r="C31304" t="s">
        <v>63156</v>
      </c>
      <c r="D31304" s="1">
        <v>42762.958877314813</v>
      </c>
      <c r="E31304">
        <v>16255</v>
      </c>
      <c r="F31304">
        <v>99991</v>
      </c>
    </row>
    <row r="31305" spans="1:8" x14ac:dyDescent="0.2">
      <c r="A31305">
        <v>8.2512784406605402E+17</v>
      </c>
      <c r="B31305" t="s">
        <v>63157</v>
      </c>
      <c r="C31305" t="s">
        <v>63158</v>
      </c>
      <c r="D31305" s="1">
        <v>42763.032199074078</v>
      </c>
      <c r="E31305">
        <v>24983</v>
      </c>
      <c r="F31305">
        <v>134056</v>
      </c>
    </row>
    <row r="31306" spans="1:8" x14ac:dyDescent="0.2">
      <c r="A31306">
        <v>8.2532881783312294E+17</v>
      </c>
      <c r="B31306" t="s">
        <v>63159</v>
      </c>
      <c r="C31306" t="s">
        <v>63160</v>
      </c>
      <c r="D31306" s="1">
        <v>42763.586782407408</v>
      </c>
      <c r="E31306">
        <v>17525</v>
      </c>
      <c r="F31306">
        <v>96513</v>
      </c>
      <c r="G31306" t="s">
        <v>89</v>
      </c>
    </row>
    <row r="31307" spans="1:8" x14ac:dyDescent="0.2">
      <c r="A31307">
        <v>8.2532975764661798E+17</v>
      </c>
      <c r="B31307" t="s">
        <v>63161</v>
      </c>
      <c r="C31307" t="s">
        <v>63162</v>
      </c>
      <c r="D31307" s="1">
        <v>42763.589375000003</v>
      </c>
      <c r="E31307">
        <v>11686</v>
      </c>
      <c r="F31307">
        <v>70265</v>
      </c>
      <c r="G31307" t="s">
        <v>215</v>
      </c>
    </row>
    <row r="31308" spans="1:8" x14ac:dyDescent="0.2">
      <c r="A31308">
        <v>8.2533166550969101E+17</v>
      </c>
      <c r="B31308" t="s">
        <v>63163</v>
      </c>
      <c r="C31308" t="s">
        <v>63164</v>
      </c>
      <c r="D31308" s="1">
        <v>42763.594641203701</v>
      </c>
      <c r="E31308">
        <v>13677</v>
      </c>
      <c r="F31308">
        <v>93705</v>
      </c>
    </row>
    <row r="31309" spans="1:8" x14ac:dyDescent="0.2">
      <c r="A31309">
        <v>8.2536858032577306E+17</v>
      </c>
      <c r="B31309" t="s">
        <v>63165</v>
      </c>
      <c r="C31309" t="s">
        <v>63166</v>
      </c>
      <c r="D31309" s="1">
        <v>42763.696504629632</v>
      </c>
      <c r="E31309">
        <v>28405</v>
      </c>
      <c r="F31309">
        <v>153178</v>
      </c>
      <c r="H31309" t="s">
        <v>390</v>
      </c>
    </row>
    <row r="31310" spans="1:8" x14ac:dyDescent="0.2">
      <c r="A31310">
        <v>8.2569008785799501E+17</v>
      </c>
      <c r="B31310" t="s">
        <v>63167</v>
      </c>
      <c r="C31310" t="s">
        <v>63168</v>
      </c>
      <c r="D31310" s="1">
        <v>42764.583703703705</v>
      </c>
      <c r="E31310">
        <v>18845</v>
      </c>
      <c r="F31310">
        <v>99009</v>
      </c>
      <c r="G31310" t="s">
        <v>89</v>
      </c>
    </row>
    <row r="31311" spans="1:8" x14ac:dyDescent="0.2">
      <c r="A31311">
        <v>8.2569204553261798E+17</v>
      </c>
      <c r="B31311" t="s">
        <v>63169</v>
      </c>
      <c r="C31311" t="s">
        <v>63170</v>
      </c>
      <c r="D31311" s="1">
        <v>42764.589097222219</v>
      </c>
      <c r="E31311">
        <v>42825</v>
      </c>
      <c r="F31311">
        <v>194376</v>
      </c>
    </row>
    <row r="31312" spans="1:8" x14ac:dyDescent="0.2">
      <c r="A31312">
        <v>8.2572115314252096E+17</v>
      </c>
      <c r="B31312" t="s">
        <v>63171</v>
      </c>
      <c r="C31312" t="s">
        <v>63172</v>
      </c>
      <c r="D31312" s="1">
        <v>42764.669421296298</v>
      </c>
      <c r="E31312">
        <v>50711</v>
      </c>
      <c r="F31312">
        <v>198972</v>
      </c>
    </row>
    <row r="31313" spans="1:7" x14ac:dyDescent="0.2">
      <c r="A31313">
        <v>8.2582232012830298E+17</v>
      </c>
      <c r="B31313" t="s">
        <v>63173</v>
      </c>
      <c r="C31313" t="s">
        <v>63174</v>
      </c>
      <c r="D31313" s="1">
        <v>42764.948587962965</v>
      </c>
      <c r="E31313">
        <v>20107</v>
      </c>
      <c r="F31313">
        <v>94671</v>
      </c>
    </row>
    <row r="31314" spans="1:7" x14ac:dyDescent="0.2">
      <c r="A31314">
        <v>8.2582321702569101E+17</v>
      </c>
      <c r="B31314" t="s">
        <v>63175</v>
      </c>
      <c r="C31314" t="s">
        <v>63176</v>
      </c>
      <c r="D31314" s="1">
        <v>42764.951064814813</v>
      </c>
      <c r="E31314">
        <v>35734</v>
      </c>
      <c r="F31314">
        <v>150267</v>
      </c>
    </row>
    <row r="31315" spans="1:7" x14ac:dyDescent="0.2">
      <c r="A31315">
        <v>8.2584820463373094E+17</v>
      </c>
      <c r="B31315" t="s">
        <v>63177</v>
      </c>
      <c r="C31315" t="s">
        <v>63178</v>
      </c>
      <c r="D31315" s="1">
        <v>42765.02002314815</v>
      </c>
      <c r="E31315">
        <v>14441</v>
      </c>
      <c r="F31315">
        <v>61149</v>
      </c>
    </row>
    <row r="31316" spans="1:7" x14ac:dyDescent="0.2">
      <c r="A31316">
        <v>8.2585098734891405E+17</v>
      </c>
      <c r="B31316" t="s">
        <v>63179</v>
      </c>
      <c r="C31316" t="s">
        <v>63180</v>
      </c>
      <c r="D31316" s="1">
        <v>42765.027696759258</v>
      </c>
      <c r="E31316">
        <v>9536</v>
      </c>
      <c r="F31316">
        <v>60084</v>
      </c>
      <c r="G31316" t="s">
        <v>215</v>
      </c>
    </row>
    <row r="31317" spans="1:7" x14ac:dyDescent="0.2">
      <c r="A31317">
        <v>8.2604139723294298E+17</v>
      </c>
      <c r="B31317" t="s">
        <v>63181</v>
      </c>
      <c r="C31317" t="s">
        <v>63182</v>
      </c>
      <c r="D31317" s="1">
        <v>42765.553124999999</v>
      </c>
      <c r="E31317">
        <v>26962</v>
      </c>
      <c r="F31317">
        <v>117408</v>
      </c>
    </row>
    <row r="31318" spans="1:7" x14ac:dyDescent="0.2">
      <c r="A31318">
        <v>8.2604248315501299E+17</v>
      </c>
      <c r="B31318" t="s">
        <v>63183</v>
      </c>
      <c r="C31318" t="s">
        <v>63184</v>
      </c>
      <c r="D31318" s="1">
        <v>42765.556122685186</v>
      </c>
      <c r="E31318">
        <v>20514</v>
      </c>
      <c r="F31318">
        <v>119249</v>
      </c>
    </row>
    <row r="31319" spans="1:7" x14ac:dyDescent="0.2">
      <c r="A31319">
        <v>8.2604405964710694E+17</v>
      </c>
      <c r="B31319" t="s">
        <v>63185</v>
      </c>
      <c r="C31319" t="s">
        <v>63186</v>
      </c>
      <c r="D31319" s="1">
        <v>42765.560474537036</v>
      </c>
      <c r="E31319">
        <v>29926</v>
      </c>
      <c r="F31319">
        <v>154429</v>
      </c>
    </row>
    <row r="31320" spans="1:7" x14ac:dyDescent="0.2">
      <c r="A31320">
        <v>8.2606014382566605E+17</v>
      </c>
      <c r="B31320" t="s">
        <v>63187</v>
      </c>
      <c r="C31320" t="s">
        <v>63188</v>
      </c>
      <c r="D31320" s="1">
        <v>42765.604861111111</v>
      </c>
      <c r="E31320">
        <v>30251</v>
      </c>
      <c r="F31320">
        <v>152899</v>
      </c>
    </row>
    <row r="31321" spans="1:7" x14ac:dyDescent="0.2">
      <c r="A31321">
        <v>8.2606326776004595E+17</v>
      </c>
      <c r="B31321" t="s">
        <v>63189</v>
      </c>
      <c r="C31321" t="s">
        <v>63190</v>
      </c>
      <c r="D31321" s="1">
        <v>42765.613483796296</v>
      </c>
      <c r="E31321">
        <v>21415</v>
      </c>
      <c r="F31321">
        <v>113214</v>
      </c>
    </row>
    <row r="31322" spans="1:7" x14ac:dyDescent="0.2">
      <c r="A31322">
        <v>8.2607343773510003E+17</v>
      </c>
      <c r="B31322" t="s">
        <v>63191</v>
      </c>
      <c r="C31322" t="s">
        <v>63192</v>
      </c>
      <c r="D31322" s="1">
        <v>42765.641539351855</v>
      </c>
      <c r="E31322">
        <v>27796</v>
      </c>
      <c r="F31322">
        <v>145557</v>
      </c>
    </row>
    <row r="31323" spans="1:7" x14ac:dyDescent="0.2">
      <c r="A31323">
        <v>8.2617512023860403E+17</v>
      </c>
      <c r="B31323" t="s">
        <v>63193</v>
      </c>
      <c r="C31323" t="s">
        <v>63194</v>
      </c>
      <c r="D31323" s="1">
        <v>42765.922129629631</v>
      </c>
      <c r="E31323">
        <v>29599</v>
      </c>
      <c r="F31323">
        <v>158575</v>
      </c>
    </row>
    <row r="31324" spans="1:7" x14ac:dyDescent="0.2">
      <c r="A31324">
        <v>8.2622997158470797E+17</v>
      </c>
      <c r="B31324" t="s">
        <v>63195</v>
      </c>
      <c r="C31324" t="s">
        <v>63196</v>
      </c>
      <c r="D31324" s="1">
        <v>42766.073495370372</v>
      </c>
      <c r="E31324">
        <v>23800</v>
      </c>
      <c r="F31324">
        <v>113002</v>
      </c>
    </row>
    <row r="31325" spans="1:7" x14ac:dyDescent="0.2">
      <c r="A31325">
        <v>8.2639003469362304E+17</v>
      </c>
      <c r="B31325" t="s">
        <v>63197</v>
      </c>
      <c r="C31325" t="s">
        <v>63198</v>
      </c>
      <c r="D31325" s="1">
        <v>42766.515185185184</v>
      </c>
      <c r="E31325">
        <v>26151</v>
      </c>
      <c r="F31325">
        <v>134769</v>
      </c>
    </row>
    <row r="31326" spans="1:7" x14ac:dyDescent="0.2">
      <c r="A31326">
        <v>8.2639133424840704E+17</v>
      </c>
      <c r="B31326" t="s">
        <v>63199</v>
      </c>
      <c r="C31326" t="s">
        <v>63200</v>
      </c>
      <c r="D31326" s="1">
        <v>42766.518773148149</v>
      </c>
      <c r="E31326">
        <v>33448</v>
      </c>
      <c r="F31326">
        <v>160215</v>
      </c>
    </row>
    <row r="31327" spans="1:7" x14ac:dyDescent="0.2">
      <c r="A31327">
        <v>8.2658865830421696E+17</v>
      </c>
      <c r="B31327" t="s">
        <v>63201</v>
      </c>
      <c r="C31327" t="s">
        <v>63202</v>
      </c>
      <c r="D31327" s="1">
        <v>42767.063287037039</v>
      </c>
      <c r="E31327">
        <v>14039</v>
      </c>
      <c r="F31327">
        <v>91937</v>
      </c>
    </row>
    <row r="31328" spans="1:7" x14ac:dyDescent="0.2">
      <c r="A31328">
        <v>8.2659618745315302E+17</v>
      </c>
      <c r="B31328" t="s">
        <v>63203</v>
      </c>
      <c r="C31328" t="s">
        <v>63204</v>
      </c>
      <c r="D31328" s="1">
        <v>42767.084062499998</v>
      </c>
      <c r="E31328">
        <v>5644</v>
      </c>
      <c r="F31328">
        <v>47450</v>
      </c>
      <c r="G31328" t="s">
        <v>89</v>
      </c>
    </row>
    <row r="31329" spans="1:7" x14ac:dyDescent="0.2">
      <c r="A31329">
        <v>8.2663755678783795E+17</v>
      </c>
      <c r="B31329" t="s">
        <v>63205</v>
      </c>
      <c r="C31329" t="s">
        <v>63206</v>
      </c>
      <c r="D31329" s="1">
        <v>42767.198217592595</v>
      </c>
      <c r="E31329">
        <v>29321</v>
      </c>
      <c r="F31329">
        <v>226238</v>
      </c>
    </row>
    <row r="31330" spans="1:7" x14ac:dyDescent="0.2">
      <c r="A31330">
        <v>8.2677466824594598E+17</v>
      </c>
      <c r="B31330" t="s">
        <v>63207</v>
      </c>
      <c r="C31330" t="s">
        <v>63208</v>
      </c>
      <c r="D31330" s="1">
        <v>42767.576574074075</v>
      </c>
      <c r="E31330">
        <v>52045</v>
      </c>
      <c r="F31330">
        <v>225907</v>
      </c>
    </row>
    <row r="31331" spans="1:7" x14ac:dyDescent="0.2">
      <c r="A31331">
        <v>8.2699007973854003E+17</v>
      </c>
      <c r="B31331" t="s">
        <v>63209</v>
      </c>
      <c r="C31331" t="s">
        <v>63210</v>
      </c>
      <c r="D31331" s="1">
        <v>42768.170995370368</v>
      </c>
      <c r="E31331">
        <v>17761</v>
      </c>
      <c r="F31331">
        <v>82768</v>
      </c>
    </row>
    <row r="31332" spans="1:7" x14ac:dyDescent="0.2">
      <c r="A31332">
        <v>8.2700255912256704E+17</v>
      </c>
      <c r="B31332" t="s">
        <v>63211</v>
      </c>
      <c r="C31332" t="s">
        <v>63212</v>
      </c>
      <c r="D31332" s="1">
        <v>42768.205428240741</v>
      </c>
      <c r="E31332">
        <v>31769</v>
      </c>
      <c r="F31332">
        <v>134202</v>
      </c>
    </row>
    <row r="31333" spans="1:7" x14ac:dyDescent="0.2">
      <c r="A31333">
        <v>8.27112633224544E+17</v>
      </c>
      <c r="B31333" t="s">
        <v>63213</v>
      </c>
      <c r="C31333" t="s">
        <v>63214</v>
      </c>
      <c r="D31333" s="1">
        <v>42768.50917824074</v>
      </c>
      <c r="E31333">
        <v>52916</v>
      </c>
      <c r="F31333">
        <v>190760</v>
      </c>
    </row>
    <row r="31334" spans="1:7" x14ac:dyDescent="0.2">
      <c r="A31334">
        <v>8.2711392651719398E+17</v>
      </c>
      <c r="B31334" t="s">
        <v>63215</v>
      </c>
      <c r="C31334" t="s">
        <v>63216</v>
      </c>
      <c r="D31334" s="1">
        <v>42768.512743055559</v>
      </c>
      <c r="E31334">
        <v>14188</v>
      </c>
      <c r="F31334">
        <v>103332</v>
      </c>
    </row>
    <row r="31335" spans="1:7" x14ac:dyDescent="0.2">
      <c r="A31335">
        <v>8.2711576820253402E+17</v>
      </c>
      <c r="B31335" t="s">
        <v>63217</v>
      </c>
      <c r="C31335" t="s">
        <v>63218</v>
      </c>
      <c r="D31335" s="1">
        <v>42768.517824074072</v>
      </c>
      <c r="E31335">
        <v>14351</v>
      </c>
      <c r="F31335">
        <v>111520</v>
      </c>
    </row>
    <row r="31336" spans="1:7" x14ac:dyDescent="0.2">
      <c r="A31336">
        <v>8.2711801278437299E+17</v>
      </c>
      <c r="B31336" t="s">
        <v>63219</v>
      </c>
      <c r="C31336" t="s">
        <v>63220</v>
      </c>
      <c r="D31336" s="1">
        <v>42768.524027777778</v>
      </c>
      <c r="E31336">
        <v>21907</v>
      </c>
      <c r="F31336">
        <v>91829</v>
      </c>
    </row>
    <row r="31337" spans="1:7" x14ac:dyDescent="0.2">
      <c r="A31337">
        <v>8.2711932688081306E+17</v>
      </c>
      <c r="B31337" t="s">
        <v>63221</v>
      </c>
      <c r="C31337" t="s">
        <v>63222</v>
      </c>
      <c r="D31337" s="1">
        <v>42768.527650462966</v>
      </c>
      <c r="E31337">
        <v>20561</v>
      </c>
      <c r="F31337">
        <v>86208</v>
      </c>
    </row>
    <row r="31338" spans="1:7" x14ac:dyDescent="0.2">
      <c r="A31338">
        <v>8.2720726763216397E+17</v>
      </c>
      <c r="B31338" t="s">
        <v>63223</v>
      </c>
      <c r="C31338" t="s">
        <v>63224</v>
      </c>
      <c r="D31338" s="1">
        <v>42768.770324074074</v>
      </c>
      <c r="E31338">
        <v>22315</v>
      </c>
      <c r="F31338">
        <v>111858</v>
      </c>
      <c r="G31338" t="s">
        <v>89</v>
      </c>
    </row>
    <row r="31339" spans="1:7" x14ac:dyDescent="0.2">
      <c r="A31339">
        <v>8.2747794715406298E+17</v>
      </c>
      <c r="B31339" t="s">
        <v>63225</v>
      </c>
      <c r="C31339" t="s">
        <v>63226</v>
      </c>
      <c r="D31339" s="1">
        <v>42769.517256944448</v>
      </c>
      <c r="E31339">
        <v>19758</v>
      </c>
      <c r="F31339">
        <v>103262</v>
      </c>
    </row>
    <row r="31340" spans="1:7" x14ac:dyDescent="0.2">
      <c r="A31340">
        <v>8.2747875193192397E+17</v>
      </c>
      <c r="B31340" t="s">
        <v>63227</v>
      </c>
      <c r="C31340" t="s">
        <v>63228</v>
      </c>
      <c r="D31340" s="1">
        <v>42769.519467592596</v>
      </c>
      <c r="E31340">
        <v>43053</v>
      </c>
      <c r="F31340">
        <v>137915</v>
      </c>
    </row>
    <row r="31341" spans="1:7" x14ac:dyDescent="0.2">
      <c r="A31341">
        <v>8.2748038612092902E+17</v>
      </c>
      <c r="B31341" t="s">
        <v>63229</v>
      </c>
      <c r="C31341" t="s">
        <v>63230</v>
      </c>
      <c r="D31341" s="1">
        <v>42769.523981481485</v>
      </c>
      <c r="E31341">
        <v>27925</v>
      </c>
      <c r="F31341">
        <v>132766</v>
      </c>
    </row>
    <row r="31342" spans="1:7" x14ac:dyDescent="0.2">
      <c r="A31342">
        <v>8.27482059438432E+17</v>
      </c>
      <c r="B31342" t="s">
        <v>63231</v>
      </c>
      <c r="C31342" t="s">
        <v>63232</v>
      </c>
      <c r="D31342" s="1">
        <v>42769.528599537036</v>
      </c>
      <c r="E31342">
        <v>16484</v>
      </c>
      <c r="F31342">
        <v>112861</v>
      </c>
    </row>
    <row r="31343" spans="1:7" x14ac:dyDescent="0.2">
      <c r="A31343">
        <v>8.2748384158989094E+17</v>
      </c>
      <c r="B31343" t="s">
        <v>63233</v>
      </c>
      <c r="C31343" t="s">
        <v>63234</v>
      </c>
      <c r="D31343" s="1">
        <v>42769.533518518518</v>
      </c>
      <c r="E31343">
        <v>35760</v>
      </c>
      <c r="F31343">
        <v>151834</v>
      </c>
    </row>
    <row r="31344" spans="1:7" x14ac:dyDescent="0.2">
      <c r="A31344">
        <v>8.2749987101181901E+17</v>
      </c>
      <c r="B31344" t="s">
        <v>63235</v>
      </c>
      <c r="C31344" t="s">
        <v>63236</v>
      </c>
      <c r="D31344" s="1">
        <v>42769.57775462963</v>
      </c>
      <c r="E31344">
        <v>35094</v>
      </c>
      <c r="F31344">
        <v>145238</v>
      </c>
    </row>
    <row r="31345" spans="1:8" x14ac:dyDescent="0.2">
      <c r="A31345">
        <v>8.2765506283505203E+17</v>
      </c>
      <c r="B31345" t="s">
        <v>63237</v>
      </c>
      <c r="C31345" t="s">
        <v>63238</v>
      </c>
      <c r="D31345" s="1">
        <v>42770.005995370368</v>
      </c>
      <c r="E31345">
        <v>38356</v>
      </c>
      <c r="F31345">
        <v>183358</v>
      </c>
    </row>
    <row r="31346" spans="1:8" x14ac:dyDescent="0.2">
      <c r="A31346">
        <v>8.2771524613557402E+17</v>
      </c>
      <c r="B31346" t="s">
        <v>63239</v>
      </c>
      <c r="C31346" t="s">
        <v>63240</v>
      </c>
      <c r="D31346" s="1">
        <v>42770.172071759262</v>
      </c>
      <c r="E31346">
        <v>23162</v>
      </c>
      <c r="F31346">
        <v>138703</v>
      </c>
    </row>
    <row r="31347" spans="1:8" x14ac:dyDescent="0.2">
      <c r="A31347">
        <v>8.27864176043376E+17</v>
      </c>
      <c r="B31347" t="s">
        <v>63241</v>
      </c>
      <c r="C31347" t="s">
        <v>63242</v>
      </c>
      <c r="D31347" s="1">
        <v>42770.583043981482</v>
      </c>
      <c r="E31347">
        <v>32696</v>
      </c>
      <c r="F31347">
        <v>156697</v>
      </c>
    </row>
    <row r="31348" spans="1:8" x14ac:dyDescent="0.2">
      <c r="A31348">
        <v>8.2786595775016102E+17</v>
      </c>
      <c r="B31348" t="s">
        <v>63243</v>
      </c>
      <c r="C31348" t="s">
        <v>63244</v>
      </c>
      <c r="D31348" s="1">
        <v>42770.587951388887</v>
      </c>
      <c r="E31348">
        <v>24100</v>
      </c>
      <c r="F31348">
        <v>124317</v>
      </c>
    </row>
    <row r="31349" spans="1:8" x14ac:dyDescent="0.2">
      <c r="A31349">
        <v>8.2786731105497395E+17</v>
      </c>
      <c r="B31349" t="s">
        <v>63245</v>
      </c>
      <c r="C31349" t="s">
        <v>63246</v>
      </c>
      <c r="D31349" s="1">
        <v>42770.591689814813</v>
      </c>
      <c r="E31349">
        <v>28462</v>
      </c>
      <c r="F31349">
        <v>141565</v>
      </c>
    </row>
    <row r="31350" spans="1:8" x14ac:dyDescent="0.2">
      <c r="A31350">
        <v>8.2787420802163904E+17</v>
      </c>
      <c r="B31350" t="s">
        <v>63247</v>
      </c>
      <c r="C31350" t="s">
        <v>63248</v>
      </c>
      <c r="D31350" s="1">
        <v>42770.610729166663</v>
      </c>
      <c r="E31350">
        <v>14746</v>
      </c>
      <c r="F31350">
        <v>90924</v>
      </c>
      <c r="G31350" t="s">
        <v>89</v>
      </c>
    </row>
    <row r="31351" spans="1:8" x14ac:dyDescent="0.2">
      <c r="A31351">
        <v>8.2788596650960397E+17</v>
      </c>
      <c r="B31351" t="s">
        <v>63249</v>
      </c>
      <c r="C31351" t="s">
        <v>43464</v>
      </c>
      <c r="D31351" s="1">
        <v>42770.643171296295</v>
      </c>
      <c r="E31351">
        <v>55789</v>
      </c>
      <c r="F31351">
        <v>228040</v>
      </c>
    </row>
    <row r="31352" spans="1:8" x14ac:dyDescent="0.2">
      <c r="A31352">
        <v>8.2798107904280499E+17</v>
      </c>
      <c r="B31352" t="s">
        <v>63250</v>
      </c>
      <c r="C31352" t="s">
        <v>63251</v>
      </c>
      <c r="D31352" s="1">
        <v>42770.905636574076</v>
      </c>
      <c r="E31352">
        <v>28386</v>
      </c>
      <c r="F31352">
        <v>132493</v>
      </c>
    </row>
    <row r="31353" spans="1:8" x14ac:dyDescent="0.2">
      <c r="A31353">
        <v>8.2799635725224294E+17</v>
      </c>
      <c r="B31353" t="s">
        <v>63252</v>
      </c>
      <c r="C31353" t="s">
        <v>63253</v>
      </c>
      <c r="D31353" s="1">
        <v>42770.947789351849</v>
      </c>
      <c r="E31353">
        <v>25059</v>
      </c>
      <c r="F31353">
        <v>121541</v>
      </c>
    </row>
    <row r="31354" spans="1:8" x14ac:dyDescent="0.2">
      <c r="A31354">
        <v>8.2802483567041306E+17</v>
      </c>
      <c r="B31354" t="s">
        <v>63254</v>
      </c>
      <c r="C31354" t="s">
        <v>63255</v>
      </c>
      <c r="D31354" s="1">
        <v>42771.026377314818</v>
      </c>
      <c r="E31354">
        <v>15195</v>
      </c>
      <c r="F31354">
        <v>86604</v>
      </c>
    </row>
    <row r="31355" spans="1:8" x14ac:dyDescent="0.2">
      <c r="A31355">
        <v>8.2803914331802394E+17</v>
      </c>
      <c r="B31355" t="s">
        <v>63256</v>
      </c>
      <c r="C31355" t="s">
        <v>63257</v>
      </c>
      <c r="D31355" s="1">
        <v>42771.06585648148</v>
      </c>
      <c r="E31355">
        <v>9758</v>
      </c>
      <c r="F31355">
        <v>63142</v>
      </c>
      <c r="G31355" t="s">
        <v>89</v>
      </c>
    </row>
    <row r="31356" spans="1:8" x14ac:dyDescent="0.2">
      <c r="A31356">
        <v>8.2804250685193395E+17</v>
      </c>
      <c r="B31356" t="s">
        <v>63258</v>
      </c>
      <c r="C31356" t="s">
        <v>63259</v>
      </c>
      <c r="D31356" s="1">
        <v>42771.075138888889</v>
      </c>
      <c r="E31356">
        <v>23832</v>
      </c>
      <c r="F31356">
        <v>114834</v>
      </c>
    </row>
    <row r="31357" spans="1:8" x14ac:dyDescent="0.2">
      <c r="A31357">
        <v>8.2834220217466803E+17</v>
      </c>
      <c r="B31357" t="s">
        <v>63260</v>
      </c>
      <c r="C31357" t="s">
        <v>63261</v>
      </c>
      <c r="D31357" s="1">
        <v>42771.902141203704</v>
      </c>
      <c r="E31357">
        <v>24803</v>
      </c>
      <c r="F31357">
        <v>122940</v>
      </c>
    </row>
    <row r="31358" spans="1:8" x14ac:dyDescent="0.2">
      <c r="A31358">
        <v>8.2834307284089997E+17</v>
      </c>
      <c r="B31358" t="s">
        <v>63262</v>
      </c>
      <c r="C31358" t="s">
        <v>63263</v>
      </c>
      <c r="D31358" s="1">
        <v>42771.904548611114</v>
      </c>
      <c r="E31358">
        <v>24446</v>
      </c>
      <c r="F31358">
        <v>131156</v>
      </c>
    </row>
    <row r="31359" spans="1:8" x14ac:dyDescent="0.2">
      <c r="A31359">
        <v>8.2837507300644403E+17</v>
      </c>
      <c r="B31359" t="s">
        <v>63264</v>
      </c>
      <c r="C31359" t="s">
        <v>63265</v>
      </c>
      <c r="D31359" s="1">
        <v>42771.992847222224</v>
      </c>
      <c r="E31359">
        <v>31184</v>
      </c>
      <c r="F31359">
        <v>165831</v>
      </c>
      <c r="H31359" t="s">
        <v>390</v>
      </c>
    </row>
    <row r="31360" spans="1:8" x14ac:dyDescent="0.2">
      <c r="A31360">
        <v>8.2844735020092595E+17</v>
      </c>
      <c r="B31360" t="s">
        <v>63266</v>
      </c>
      <c r="C31360" t="s">
        <v>63267</v>
      </c>
      <c r="D31360" s="1">
        <v>42772.192291666666</v>
      </c>
      <c r="E31360">
        <v>62405</v>
      </c>
      <c r="F31360">
        <v>239744</v>
      </c>
    </row>
    <row r="31361" spans="1:8" x14ac:dyDescent="0.2">
      <c r="A31361">
        <v>8.2857443080053901E+17</v>
      </c>
      <c r="B31361" t="s">
        <v>63268</v>
      </c>
      <c r="C31361" t="s">
        <v>63269</v>
      </c>
      <c r="D31361" s="1">
        <v>42772.542974537035</v>
      </c>
      <c r="E31361">
        <v>30692</v>
      </c>
      <c r="F31361">
        <v>143413</v>
      </c>
    </row>
    <row r="31362" spans="1:8" x14ac:dyDescent="0.2">
      <c r="A31362">
        <v>8.2857594926860595E+17</v>
      </c>
      <c r="B31362" t="s">
        <v>63270</v>
      </c>
      <c r="C31362" t="s">
        <v>63271</v>
      </c>
      <c r="D31362" s="1">
        <v>42772.547164351854</v>
      </c>
      <c r="E31362">
        <v>20230</v>
      </c>
      <c r="F31362">
        <v>110697</v>
      </c>
    </row>
    <row r="31363" spans="1:8" x14ac:dyDescent="0.2">
      <c r="A31363">
        <v>8.2864251169866906E+17</v>
      </c>
      <c r="B31363" t="s">
        <v>63272</v>
      </c>
      <c r="C31363" t="s">
        <v>63273</v>
      </c>
      <c r="D31363" s="1">
        <v>42772.730833333335</v>
      </c>
      <c r="E31363">
        <v>16340</v>
      </c>
      <c r="F31363">
        <v>85113</v>
      </c>
      <c r="G31363" t="s">
        <v>89</v>
      </c>
    </row>
    <row r="31364" spans="1:8" x14ac:dyDescent="0.2">
      <c r="A31364">
        <v>8.2874857425509094E+17</v>
      </c>
      <c r="B31364" t="s">
        <v>63274</v>
      </c>
      <c r="C31364" t="s">
        <v>63275</v>
      </c>
      <c r="D31364" s="1">
        <v>42773.023518518516</v>
      </c>
      <c r="E31364">
        <v>6838</v>
      </c>
      <c r="F31364">
        <v>47479</v>
      </c>
      <c r="G31364" t="s">
        <v>89</v>
      </c>
    </row>
    <row r="31365" spans="1:8" x14ac:dyDescent="0.2">
      <c r="A31365">
        <v>8.2879388727576102E+17</v>
      </c>
      <c r="B31365" t="s">
        <v>63276</v>
      </c>
      <c r="C31365" t="s">
        <v>63277</v>
      </c>
      <c r="D31365" s="1">
        <v>42773.148553240739</v>
      </c>
      <c r="E31365">
        <v>13804</v>
      </c>
      <c r="F31365">
        <v>81012</v>
      </c>
      <c r="G31365" t="s">
        <v>89</v>
      </c>
    </row>
    <row r="31366" spans="1:8" x14ac:dyDescent="0.2">
      <c r="A31366">
        <v>8.2879780163093696E+17</v>
      </c>
      <c r="B31366" t="s">
        <v>63278</v>
      </c>
      <c r="C31366" t="s">
        <v>63279</v>
      </c>
      <c r="D31366" s="1">
        <v>42773.159351851849</v>
      </c>
      <c r="E31366">
        <v>27429</v>
      </c>
      <c r="F31366">
        <v>128945</v>
      </c>
    </row>
    <row r="31367" spans="1:8" x14ac:dyDescent="0.2">
      <c r="A31367">
        <v>8.2893923549963802E+17</v>
      </c>
      <c r="B31367" t="s">
        <v>63280</v>
      </c>
      <c r="C31367" t="s">
        <v>63281</v>
      </c>
      <c r="D31367" s="1">
        <v>42773.549641203703</v>
      </c>
      <c r="E31367">
        <v>43556</v>
      </c>
      <c r="F31367">
        <v>167634</v>
      </c>
      <c r="H31367" t="s">
        <v>505</v>
      </c>
    </row>
    <row r="31368" spans="1:8" x14ac:dyDescent="0.2">
      <c r="A31368">
        <v>8.2900309173535898E+17</v>
      </c>
      <c r="B31368" t="s">
        <v>63282</v>
      </c>
      <c r="C31368" t="s">
        <v>63283</v>
      </c>
      <c r="D31368" s="1">
        <v>42773.725844907407</v>
      </c>
      <c r="E31368">
        <v>15816</v>
      </c>
      <c r="F31368">
        <v>97300</v>
      </c>
      <c r="G31368" t="s">
        <v>89</v>
      </c>
    </row>
    <row r="31369" spans="1:8" x14ac:dyDescent="0.2">
      <c r="A31369">
        <v>8.2913364505513498E+17</v>
      </c>
      <c r="B31369" t="s">
        <v>63284</v>
      </c>
      <c r="C31369" t="s">
        <v>63285</v>
      </c>
      <c r="D31369" s="1">
        <v>42774.086111111108</v>
      </c>
      <c r="E31369">
        <v>31133</v>
      </c>
      <c r="F31369">
        <v>139776</v>
      </c>
    </row>
    <row r="31370" spans="1:8" x14ac:dyDescent="0.2">
      <c r="A31370">
        <v>8.2929956634435904E+17</v>
      </c>
      <c r="B31370" t="s">
        <v>63286</v>
      </c>
      <c r="C31370" t="s">
        <v>63287</v>
      </c>
      <c r="D31370" s="1">
        <v>42774.543958333335</v>
      </c>
      <c r="E31370">
        <v>19058</v>
      </c>
      <c r="F31370">
        <v>102614</v>
      </c>
    </row>
    <row r="31371" spans="1:8" x14ac:dyDescent="0.2">
      <c r="A31371">
        <v>8.2931503632996301E+17</v>
      </c>
      <c r="B31371" t="s">
        <v>63288</v>
      </c>
      <c r="C31371" t="s">
        <v>63289</v>
      </c>
      <c r="D31371" s="1">
        <v>42774.586655092593</v>
      </c>
      <c r="E31371">
        <v>9177</v>
      </c>
      <c r="F31371">
        <v>66681</v>
      </c>
    </row>
    <row r="31372" spans="1:8" x14ac:dyDescent="0.2">
      <c r="A31372">
        <v>8.2934994361373402E+17</v>
      </c>
      <c r="B31372" t="s">
        <v>63290</v>
      </c>
      <c r="C31372" t="s">
        <v>63291</v>
      </c>
      <c r="D31372" s="1">
        <v>42774.682974537034</v>
      </c>
      <c r="E31372">
        <v>13899</v>
      </c>
      <c r="F31372">
        <v>80925</v>
      </c>
      <c r="G31372" t="s">
        <v>89</v>
      </c>
    </row>
    <row r="31373" spans="1:8" x14ac:dyDescent="0.2">
      <c r="A31373">
        <v>8.2935687184895104E+17</v>
      </c>
      <c r="B31373" t="s">
        <v>63292</v>
      </c>
      <c r="C31373" t="s">
        <v>63293</v>
      </c>
      <c r="D31373" s="1">
        <v>42774.702094907407</v>
      </c>
      <c r="E31373">
        <v>23316</v>
      </c>
      <c r="F31373">
        <v>127594</v>
      </c>
      <c r="G31373" t="s">
        <v>89</v>
      </c>
    </row>
    <row r="31374" spans="1:8" x14ac:dyDescent="0.2">
      <c r="A31374">
        <v>8.2935762679853005E+17</v>
      </c>
      <c r="B31374" t="s">
        <v>63294</v>
      </c>
      <c r="C31374" t="s">
        <v>63295</v>
      </c>
      <c r="D31374" s="1">
        <v>42774.70417824074</v>
      </c>
      <c r="E31374">
        <v>16126</v>
      </c>
      <c r="F31374">
        <v>56318</v>
      </c>
    </row>
    <row r="31375" spans="1:8" x14ac:dyDescent="0.2">
      <c r="A31375">
        <v>8.29384587482656E+17</v>
      </c>
      <c r="B31375" t="s">
        <v>63296</v>
      </c>
      <c r="C31375" t="s">
        <v>63297</v>
      </c>
      <c r="D31375" s="1">
        <v>42774.77857638889</v>
      </c>
      <c r="E31375">
        <v>14885</v>
      </c>
      <c r="F31375">
        <v>78824</v>
      </c>
    </row>
    <row r="31376" spans="1:8" x14ac:dyDescent="0.2">
      <c r="A31376">
        <v>8.2941010740661402E+17</v>
      </c>
      <c r="B31376" t="s">
        <v>63298</v>
      </c>
      <c r="C31376" t="s">
        <v>63299</v>
      </c>
      <c r="D31376" s="1">
        <v>42774.848993055559</v>
      </c>
      <c r="E31376">
        <v>18780</v>
      </c>
      <c r="F31376">
        <v>87252</v>
      </c>
      <c r="G31376" t="s">
        <v>89</v>
      </c>
      <c r="H31376" t="s">
        <v>390</v>
      </c>
    </row>
    <row r="31377" spans="1:8" x14ac:dyDescent="0.2">
      <c r="A31377">
        <v>8.2941445712631296E+17</v>
      </c>
      <c r="B31377" t="s">
        <v>63300</v>
      </c>
      <c r="C31377" t="s">
        <v>63301</v>
      </c>
      <c r="D31377" s="1">
        <v>42774.861006944448</v>
      </c>
      <c r="E31377">
        <v>25775</v>
      </c>
      <c r="F31377">
        <v>108993</v>
      </c>
    </row>
    <row r="31378" spans="1:8" x14ac:dyDescent="0.2">
      <c r="A31378">
        <v>8.2944626611128704E+17</v>
      </c>
      <c r="B31378" t="s">
        <v>63302</v>
      </c>
      <c r="C31378" t="s">
        <v>63303</v>
      </c>
      <c r="D31378" s="1">
        <v>42774.948773148149</v>
      </c>
      <c r="E31378">
        <v>18393</v>
      </c>
      <c r="F31378">
        <v>73131</v>
      </c>
    </row>
    <row r="31379" spans="1:8" x14ac:dyDescent="0.2">
      <c r="A31379">
        <v>8.2945156600024205E+17</v>
      </c>
      <c r="B31379" t="s">
        <v>63304</v>
      </c>
      <c r="C31379" t="s">
        <v>63305</v>
      </c>
      <c r="D31379" s="1">
        <v>42774.963402777779</v>
      </c>
      <c r="E31379">
        <v>14946</v>
      </c>
      <c r="F31379">
        <v>78050</v>
      </c>
    </row>
    <row r="31380" spans="1:8" x14ac:dyDescent="0.2">
      <c r="A31380">
        <v>8.2949650784178906E+17</v>
      </c>
      <c r="B31380" t="s">
        <v>63306</v>
      </c>
      <c r="C31380" t="s">
        <v>63307</v>
      </c>
      <c r="D31380" s="1">
        <v>42775.087418981479</v>
      </c>
      <c r="E31380">
        <v>27798</v>
      </c>
      <c r="F31380">
        <v>145940</v>
      </c>
      <c r="G31380" t="s">
        <v>89</v>
      </c>
    </row>
    <row r="31381" spans="1:8" x14ac:dyDescent="0.2">
      <c r="A31381">
        <v>8.2966061245203597E+17</v>
      </c>
      <c r="B31381" t="s">
        <v>63308</v>
      </c>
      <c r="C31381" t="s">
        <v>63309</v>
      </c>
      <c r="D31381" s="1">
        <v>42775.540266203701</v>
      </c>
      <c r="E31381">
        <v>16399</v>
      </c>
      <c r="F31381">
        <v>74544</v>
      </c>
    </row>
    <row r="31382" spans="1:8" x14ac:dyDescent="0.2">
      <c r="A31382">
        <v>8.2968103456434099E+17</v>
      </c>
      <c r="B31382" t="s">
        <v>63310</v>
      </c>
      <c r="C31382" t="s">
        <v>63311</v>
      </c>
      <c r="D31382" s="1">
        <v>42775.596620370372</v>
      </c>
      <c r="E31382">
        <v>12598</v>
      </c>
      <c r="F31382">
        <v>64881</v>
      </c>
    </row>
    <row r="31383" spans="1:8" x14ac:dyDescent="0.2">
      <c r="A31383">
        <v>8.2968279495147494E+17</v>
      </c>
      <c r="B31383" t="s">
        <v>63312</v>
      </c>
      <c r="C31383" t="s">
        <v>63313</v>
      </c>
      <c r="D31383" s="1">
        <v>42775.601469907408</v>
      </c>
      <c r="E31383">
        <v>13352</v>
      </c>
      <c r="F31383">
        <v>75865</v>
      </c>
    </row>
    <row r="31384" spans="1:8" x14ac:dyDescent="0.2">
      <c r="A31384">
        <v>8.2968427181206694E+17</v>
      </c>
      <c r="B31384" t="s">
        <v>63314</v>
      </c>
      <c r="C31384" t="s">
        <v>63315</v>
      </c>
      <c r="D31384" s="1">
        <v>42775.605543981481</v>
      </c>
      <c r="E31384">
        <v>9895</v>
      </c>
      <c r="F31384">
        <v>59934</v>
      </c>
    </row>
    <row r="31385" spans="1:8" x14ac:dyDescent="0.2">
      <c r="A31385">
        <v>8.2968943627960294E+17</v>
      </c>
      <c r="B31385" t="s">
        <v>63316</v>
      </c>
      <c r="C31385" t="s">
        <v>63317</v>
      </c>
      <c r="D31385" s="1">
        <v>42775.619803240741</v>
      </c>
      <c r="E31385">
        <v>12617</v>
      </c>
      <c r="F31385">
        <v>81034</v>
      </c>
    </row>
    <row r="31386" spans="1:8" x14ac:dyDescent="0.2">
      <c r="A31386">
        <v>8.2972101972001498E+17</v>
      </c>
      <c r="B31386" t="s">
        <v>63318</v>
      </c>
      <c r="C31386" t="s">
        <v>63319</v>
      </c>
      <c r="D31386" s="1">
        <v>42775.706956018519</v>
      </c>
      <c r="E31386">
        <v>9119</v>
      </c>
      <c r="F31386">
        <v>63182</v>
      </c>
      <c r="G31386" t="s">
        <v>89</v>
      </c>
    </row>
    <row r="31387" spans="1:8" x14ac:dyDescent="0.2">
      <c r="A31387">
        <v>8.2983623180251494E+17</v>
      </c>
      <c r="B31387" t="s">
        <v>63320</v>
      </c>
      <c r="C31387" t="s">
        <v>63321</v>
      </c>
      <c r="D31387" s="1">
        <v>42776.024872685186</v>
      </c>
      <c r="E31387">
        <v>57049</v>
      </c>
      <c r="F31387">
        <v>210563</v>
      </c>
    </row>
    <row r="31388" spans="1:8" x14ac:dyDescent="0.2">
      <c r="A31388">
        <v>8.3004249880646003E+17</v>
      </c>
      <c r="B31388" t="s">
        <v>63322</v>
      </c>
      <c r="C31388" t="s">
        <v>63323</v>
      </c>
      <c r="D31388" s="1">
        <v>42776.5940625</v>
      </c>
      <c r="E31388">
        <v>14798</v>
      </c>
      <c r="F31388">
        <v>78900</v>
      </c>
    </row>
    <row r="31389" spans="1:8" x14ac:dyDescent="0.2">
      <c r="A31389">
        <v>8.3004762641447706E+17</v>
      </c>
      <c r="B31389" t="s">
        <v>63324</v>
      </c>
      <c r="C31389" t="s">
        <v>63325</v>
      </c>
      <c r="D31389" s="1">
        <v>42776.608217592591</v>
      </c>
      <c r="E31389">
        <v>20073</v>
      </c>
      <c r="F31389">
        <v>94273</v>
      </c>
      <c r="G31389" t="s">
        <v>89</v>
      </c>
    </row>
    <row r="31390" spans="1:8" x14ac:dyDescent="0.2">
      <c r="A31390">
        <v>8.3019585753018304E+17</v>
      </c>
      <c r="B31390" t="s">
        <v>63326</v>
      </c>
      <c r="C31390" t="s">
        <v>63327</v>
      </c>
      <c r="D31390" s="1">
        <v>42777.017256944448</v>
      </c>
      <c r="E31390">
        <v>33899</v>
      </c>
      <c r="F31390">
        <v>141563</v>
      </c>
      <c r="H31390" t="s">
        <v>390</v>
      </c>
    </row>
    <row r="31391" spans="1:8" x14ac:dyDescent="0.2">
      <c r="A31391">
        <v>8.3038913031192102E+17</v>
      </c>
      <c r="B31391" t="s">
        <v>63328</v>
      </c>
      <c r="C31391" t="s">
        <v>63329</v>
      </c>
      <c r="D31391" s="1">
        <v>42777.55059027778</v>
      </c>
      <c r="E31391">
        <v>19618</v>
      </c>
      <c r="F31391">
        <v>89388</v>
      </c>
    </row>
    <row r="31392" spans="1:8" x14ac:dyDescent="0.2">
      <c r="A31392">
        <v>8.3040570625591194E+17</v>
      </c>
      <c r="B31392" t="s">
        <v>63330</v>
      </c>
      <c r="C31392" t="s">
        <v>63331</v>
      </c>
      <c r="D31392" s="1">
        <v>42777.596331018518</v>
      </c>
      <c r="E31392">
        <v>11928</v>
      </c>
      <c r="F31392">
        <v>68199</v>
      </c>
    </row>
    <row r="31393" spans="1:8" x14ac:dyDescent="0.2">
      <c r="A31393">
        <v>8.3040717274798797E+17</v>
      </c>
      <c r="B31393" t="s">
        <v>63332</v>
      </c>
      <c r="C31393" t="s">
        <v>63333</v>
      </c>
      <c r="D31393" s="1">
        <v>42777.600370370368</v>
      </c>
      <c r="E31393">
        <v>10952</v>
      </c>
      <c r="F31393">
        <v>74289</v>
      </c>
    </row>
    <row r="31394" spans="1:8" x14ac:dyDescent="0.2">
      <c r="A31394">
        <v>8.30409522397184E+17</v>
      </c>
      <c r="B31394" t="s">
        <v>63334</v>
      </c>
      <c r="C31394" t="s">
        <v>63335</v>
      </c>
      <c r="D31394" s="1">
        <v>42777.606863425928</v>
      </c>
      <c r="E31394">
        <v>14452</v>
      </c>
      <c r="F31394">
        <v>107338</v>
      </c>
    </row>
    <row r="31395" spans="1:8" x14ac:dyDescent="0.2">
      <c r="A31395">
        <v>8.30483672096768E+17</v>
      </c>
      <c r="B31395" t="s">
        <v>63336</v>
      </c>
      <c r="C31395" t="s">
        <v>63337</v>
      </c>
      <c r="D31395" s="1">
        <v>42777.811469907407</v>
      </c>
      <c r="E31395">
        <v>14401</v>
      </c>
      <c r="F31395">
        <v>82230</v>
      </c>
    </row>
    <row r="31396" spans="1:8" x14ac:dyDescent="0.2">
      <c r="A31396">
        <v>8.3055207924040896E+17</v>
      </c>
      <c r="B31396" t="s">
        <v>63338</v>
      </c>
      <c r="C31396" t="s">
        <v>63339</v>
      </c>
      <c r="D31396" s="1">
        <v>42778.000243055554</v>
      </c>
      <c r="E31396">
        <v>24055</v>
      </c>
      <c r="F31396">
        <v>186390</v>
      </c>
    </row>
    <row r="31397" spans="1:8" x14ac:dyDescent="0.2">
      <c r="A31397">
        <v>8.3055591155924902E+17</v>
      </c>
      <c r="B31397" t="s">
        <v>63340</v>
      </c>
      <c r="C31397" t="s">
        <v>63341</v>
      </c>
      <c r="D31397" s="1">
        <v>42778.010810185187</v>
      </c>
      <c r="E31397">
        <v>11388</v>
      </c>
      <c r="F31397">
        <v>74777</v>
      </c>
      <c r="G31397" t="s">
        <v>89</v>
      </c>
    </row>
    <row r="31398" spans="1:8" x14ac:dyDescent="0.2">
      <c r="A31398">
        <v>8.3055806571599795E+17</v>
      </c>
      <c r="B31398" t="s">
        <v>63342</v>
      </c>
      <c r="C31398" t="s">
        <v>63343</v>
      </c>
      <c r="D31398" s="1">
        <v>42778.016759259262</v>
      </c>
      <c r="E31398">
        <v>11788</v>
      </c>
      <c r="F31398">
        <v>87152</v>
      </c>
    </row>
    <row r="31399" spans="1:8" x14ac:dyDescent="0.2">
      <c r="A31399">
        <v>8.3064309515065702E+17</v>
      </c>
      <c r="B31399" t="s">
        <v>63344</v>
      </c>
      <c r="C31399" t="s">
        <v>63345</v>
      </c>
      <c r="D31399" s="1">
        <v>42778.251400462963</v>
      </c>
      <c r="E31399">
        <v>12374</v>
      </c>
      <c r="F31399">
        <v>54719</v>
      </c>
      <c r="H31399" t="s">
        <v>390</v>
      </c>
    </row>
    <row r="31400" spans="1:8" x14ac:dyDescent="0.2">
      <c r="A31400">
        <v>8.3074193209996006E+17</v>
      </c>
      <c r="B31400" t="s">
        <v>63346</v>
      </c>
      <c r="C31400" t="s">
        <v>63347</v>
      </c>
      <c r="D31400" s="1">
        <v>42778.524131944447</v>
      </c>
      <c r="E31400">
        <v>24859</v>
      </c>
      <c r="F31400">
        <v>131793</v>
      </c>
    </row>
    <row r="31401" spans="1:8" x14ac:dyDescent="0.2">
      <c r="A31401">
        <v>8.30747067379232E+17</v>
      </c>
      <c r="B31401" t="s">
        <v>63348</v>
      </c>
      <c r="C31401" t="s">
        <v>63349</v>
      </c>
      <c r="D31401" s="1">
        <v>42778.538310185184</v>
      </c>
      <c r="E31401">
        <v>19162</v>
      </c>
      <c r="F31401">
        <v>70912</v>
      </c>
    </row>
    <row r="31402" spans="1:8" x14ac:dyDescent="0.2">
      <c r="A31402">
        <v>8.3075187557835494E+17</v>
      </c>
      <c r="B31402" t="s">
        <v>63350</v>
      </c>
      <c r="C31402" t="s">
        <v>63351</v>
      </c>
      <c r="D31402" s="1">
        <v>42778.551574074074</v>
      </c>
      <c r="E31402">
        <v>20876</v>
      </c>
      <c r="F31402">
        <v>99226</v>
      </c>
      <c r="G31402" t="s">
        <v>89</v>
      </c>
    </row>
    <row r="31403" spans="1:8" x14ac:dyDescent="0.2">
      <c r="A31403">
        <v>8.3076459623548506E+17</v>
      </c>
      <c r="B31403" t="s">
        <v>63352</v>
      </c>
      <c r="C31403" t="s">
        <v>63353</v>
      </c>
      <c r="D31403" s="1">
        <v>42778.586678240739</v>
      </c>
      <c r="E31403">
        <v>11054</v>
      </c>
      <c r="F31403">
        <v>73092</v>
      </c>
    </row>
    <row r="31404" spans="1:8" x14ac:dyDescent="0.2">
      <c r="A31404">
        <v>8.30769247185952E+17</v>
      </c>
      <c r="B31404" t="s">
        <v>63354</v>
      </c>
      <c r="C31404" t="s">
        <v>63355</v>
      </c>
      <c r="D31404" s="1">
        <v>42778.59951388889</v>
      </c>
      <c r="E31404">
        <v>12843</v>
      </c>
      <c r="F31404">
        <v>72045</v>
      </c>
    </row>
    <row r="31405" spans="1:8" x14ac:dyDescent="0.2">
      <c r="A31405">
        <v>8.3080413069226803E+17</v>
      </c>
      <c r="B31405" t="s">
        <v>63356</v>
      </c>
      <c r="C31405" t="s">
        <v>63357</v>
      </c>
      <c r="D31405" s="1">
        <v>42778.695775462962</v>
      </c>
      <c r="E31405">
        <v>13729</v>
      </c>
      <c r="F31405">
        <v>91578</v>
      </c>
    </row>
    <row r="31406" spans="1:8" x14ac:dyDescent="0.2">
      <c r="A31406">
        <v>8.3090408351924198E+17</v>
      </c>
      <c r="B31406" t="s">
        <v>63358</v>
      </c>
      <c r="C31406" t="s">
        <v>63359</v>
      </c>
      <c r="D31406" s="1">
        <v>42778.971585648149</v>
      </c>
      <c r="E31406">
        <v>21616</v>
      </c>
      <c r="F31406">
        <v>125421</v>
      </c>
    </row>
    <row r="31407" spans="1:8" x14ac:dyDescent="0.2">
      <c r="A31407">
        <v>8.3116934135801395E+17</v>
      </c>
      <c r="B31407" t="s">
        <v>63360</v>
      </c>
      <c r="C31407" t="s">
        <v>63361</v>
      </c>
      <c r="D31407" s="1">
        <v>42779.703564814816</v>
      </c>
      <c r="E31407">
        <v>10079</v>
      </c>
      <c r="F31407">
        <v>66582</v>
      </c>
    </row>
    <row r="31408" spans="1:8" x14ac:dyDescent="0.2">
      <c r="A31408">
        <v>8.3118594348279296E+17</v>
      </c>
      <c r="B31408" t="s">
        <v>63362</v>
      </c>
      <c r="C31408" t="s">
        <v>63363</v>
      </c>
      <c r="D31408" s="1">
        <v>42779.749374999999</v>
      </c>
      <c r="E31408">
        <v>11561</v>
      </c>
      <c r="F31408">
        <v>75969</v>
      </c>
      <c r="G31408" t="s">
        <v>215</v>
      </c>
    </row>
    <row r="31409" spans="1:8" x14ac:dyDescent="0.2">
      <c r="A31409">
        <v>8.3121409199375104E+17</v>
      </c>
      <c r="B31409" t="s">
        <v>63364</v>
      </c>
      <c r="C31409" t="s">
        <v>63365</v>
      </c>
      <c r="D31409" s="1">
        <v>42779.827048611114</v>
      </c>
      <c r="E31409">
        <v>13317</v>
      </c>
      <c r="F31409">
        <v>76605</v>
      </c>
      <c r="G31409" t="s">
        <v>89</v>
      </c>
    </row>
    <row r="31410" spans="1:8" x14ac:dyDescent="0.2">
      <c r="A31410">
        <v>8.3133643207365798E+17</v>
      </c>
      <c r="B31410" t="s">
        <v>63366</v>
      </c>
      <c r="C31410" t="s">
        <v>63367</v>
      </c>
      <c r="D31410" s="1">
        <v>42780.164641203701</v>
      </c>
      <c r="E31410">
        <v>9285</v>
      </c>
      <c r="F31410">
        <v>57031</v>
      </c>
      <c r="H31410" t="s">
        <v>390</v>
      </c>
    </row>
    <row r="31411" spans="1:8" x14ac:dyDescent="0.2">
      <c r="A31411">
        <v>8.3134490299065498E+17</v>
      </c>
      <c r="B31411" t="s">
        <v>63368</v>
      </c>
      <c r="C31411" t="s">
        <v>63369</v>
      </c>
      <c r="D31411" s="1">
        <v>42780.188020833331</v>
      </c>
      <c r="E31411">
        <v>13909</v>
      </c>
      <c r="F31411">
        <v>81162</v>
      </c>
      <c r="H31411" t="s">
        <v>390</v>
      </c>
    </row>
    <row r="31412" spans="1:8" x14ac:dyDescent="0.2">
      <c r="A31412">
        <v>8.3151053231842906E+17</v>
      </c>
      <c r="B31412" t="s">
        <v>63370</v>
      </c>
      <c r="C31412" t="s">
        <v>63371</v>
      </c>
      <c r="D31412" s="1">
        <v>42780.645069444443</v>
      </c>
      <c r="E31412">
        <v>22726</v>
      </c>
      <c r="F31412">
        <v>98556</v>
      </c>
    </row>
    <row r="31413" spans="1:8" x14ac:dyDescent="0.2">
      <c r="A31413">
        <v>8.3159938790630106E+17</v>
      </c>
      <c r="B31413" t="s">
        <v>63372</v>
      </c>
      <c r="C31413" t="s">
        <v>63373</v>
      </c>
      <c r="D31413" s="1">
        <v>42780.890266203707</v>
      </c>
      <c r="E31413">
        <v>9716</v>
      </c>
      <c r="F31413">
        <v>52457</v>
      </c>
      <c r="G31413" t="s">
        <v>576</v>
      </c>
    </row>
    <row r="31414" spans="1:8" x14ac:dyDescent="0.2">
      <c r="A31414">
        <v>8.3162107974772301E+17</v>
      </c>
      <c r="B31414" t="s">
        <v>63374</v>
      </c>
      <c r="C31414" t="s">
        <v>63375</v>
      </c>
      <c r="D31414" s="1">
        <v>42780.950115740743</v>
      </c>
      <c r="E31414">
        <v>7171</v>
      </c>
      <c r="F31414">
        <v>40718</v>
      </c>
    </row>
    <row r="31415" spans="1:8" x14ac:dyDescent="0.2">
      <c r="A31415">
        <v>8.3163677711075699E+17</v>
      </c>
      <c r="B31415" t="s">
        <v>63376</v>
      </c>
      <c r="C31415" t="s">
        <v>63377</v>
      </c>
      <c r="D31415" s="1">
        <v>42780.993437500001</v>
      </c>
      <c r="E31415">
        <v>15205</v>
      </c>
      <c r="F31415">
        <v>77968</v>
      </c>
    </row>
    <row r="31416" spans="1:8" x14ac:dyDescent="0.2">
      <c r="A31416">
        <v>8.3183054856585203E+17</v>
      </c>
      <c r="B31416" t="s">
        <v>63378</v>
      </c>
      <c r="C31416" t="s">
        <v>63379</v>
      </c>
      <c r="D31416" s="1">
        <v>42781.528148148151</v>
      </c>
      <c r="E31416">
        <v>22055</v>
      </c>
      <c r="F31416">
        <v>92246</v>
      </c>
      <c r="G31416" t="s">
        <v>576</v>
      </c>
    </row>
    <row r="31417" spans="1:8" x14ac:dyDescent="0.2">
      <c r="A31417">
        <v>8.3183751422692096E+17</v>
      </c>
      <c r="B31417" t="s">
        <v>63380</v>
      </c>
      <c r="C31417" t="s">
        <v>63381</v>
      </c>
      <c r="D31417" s="1">
        <v>42781.547361111108</v>
      </c>
      <c r="E31417">
        <v>23378</v>
      </c>
      <c r="F31417">
        <v>103834</v>
      </c>
    </row>
    <row r="31418" spans="1:8" x14ac:dyDescent="0.2">
      <c r="A31418">
        <v>8.3184030616112294E+17</v>
      </c>
      <c r="B31418" t="s">
        <v>63382</v>
      </c>
      <c r="C31418" t="s">
        <v>63383</v>
      </c>
      <c r="D31418" s="1">
        <v>42781.555069444446</v>
      </c>
      <c r="E31418">
        <v>18036</v>
      </c>
      <c r="F31418">
        <v>70608</v>
      </c>
      <c r="G31418" t="s">
        <v>215</v>
      </c>
    </row>
    <row r="31419" spans="1:8" x14ac:dyDescent="0.2">
      <c r="A31419">
        <v>8.3184265208568602E+17</v>
      </c>
      <c r="B31419" t="s">
        <v>63384</v>
      </c>
      <c r="C31419" t="s">
        <v>63385</v>
      </c>
      <c r="D31419" s="1">
        <v>42781.561539351853</v>
      </c>
      <c r="E31419">
        <v>13904</v>
      </c>
      <c r="F31419">
        <v>68646</v>
      </c>
    </row>
    <row r="31420" spans="1:8" x14ac:dyDescent="0.2">
      <c r="A31420">
        <v>8.3184610117931405E+17</v>
      </c>
      <c r="B31420" t="s">
        <v>63386</v>
      </c>
      <c r="C31420" t="s">
        <v>63387</v>
      </c>
      <c r="D31420" s="1">
        <v>42781.571064814816</v>
      </c>
      <c r="E31420">
        <v>21723</v>
      </c>
      <c r="F31420">
        <v>88820</v>
      </c>
    </row>
    <row r="31421" spans="1:8" x14ac:dyDescent="0.2">
      <c r="A31421">
        <v>8.3185386228169894E+17</v>
      </c>
      <c r="B31421" t="s">
        <v>63388</v>
      </c>
      <c r="C31421" t="s">
        <v>63389</v>
      </c>
      <c r="D31421" s="1">
        <v>42781.592476851853</v>
      </c>
      <c r="E31421">
        <v>27348</v>
      </c>
      <c r="F31421">
        <v>114032</v>
      </c>
    </row>
    <row r="31422" spans="1:8" x14ac:dyDescent="0.2">
      <c r="A31422">
        <v>8.3190451631647898E+17</v>
      </c>
      <c r="B31422" t="s">
        <v>63390</v>
      </c>
      <c r="C31422" t="s">
        <v>63391</v>
      </c>
      <c r="D31422" s="1">
        <v>42781.732256944444</v>
      </c>
      <c r="E31422">
        <v>9192</v>
      </c>
      <c r="F31422">
        <v>58843</v>
      </c>
    </row>
    <row r="31423" spans="1:8" x14ac:dyDescent="0.2">
      <c r="A31423">
        <v>8.3194567032406003E+17</v>
      </c>
      <c r="B31423" t="s">
        <v>63392</v>
      </c>
      <c r="C31423" t="s">
        <v>63393</v>
      </c>
      <c r="D31423" s="1">
        <v>42781.845821759256</v>
      </c>
      <c r="E31423">
        <v>12249</v>
      </c>
      <c r="F31423">
        <v>66450</v>
      </c>
      <c r="G31423" t="s">
        <v>89</v>
      </c>
      <c r="H31423" t="s">
        <v>390</v>
      </c>
    </row>
    <row r="31424" spans="1:8" x14ac:dyDescent="0.2">
      <c r="A31424">
        <v>8.3195253554407002E+17</v>
      </c>
      <c r="B31424" t="s">
        <v>63394</v>
      </c>
      <c r="C31424" t="s">
        <v>63395</v>
      </c>
      <c r="D31424" s="1">
        <v>42781.864768518521</v>
      </c>
      <c r="E31424">
        <v>15293</v>
      </c>
      <c r="F31424">
        <v>63873</v>
      </c>
    </row>
    <row r="31425" spans="1:8" x14ac:dyDescent="0.2">
      <c r="A31425">
        <v>8.3197992155574195E+17</v>
      </c>
      <c r="B31425" t="s">
        <v>63396</v>
      </c>
      <c r="C31425" t="s">
        <v>63397</v>
      </c>
      <c r="D31425" s="1">
        <v>42781.940335648149</v>
      </c>
      <c r="E31425">
        <v>12511</v>
      </c>
      <c r="F31425">
        <v>51886</v>
      </c>
      <c r="H31425" t="s">
        <v>390</v>
      </c>
    </row>
    <row r="31426" spans="1:8" x14ac:dyDescent="0.2">
      <c r="A31426">
        <v>8.32016501657968E+17</v>
      </c>
      <c r="B31426" t="s">
        <v>63398</v>
      </c>
      <c r="C31426" t="s">
        <v>63399</v>
      </c>
      <c r="D31426" s="1">
        <v>42782.041273148148</v>
      </c>
      <c r="E31426">
        <v>49072</v>
      </c>
      <c r="F31426">
        <v>99364</v>
      </c>
      <c r="G31426" t="s">
        <v>215</v>
      </c>
    </row>
    <row r="31427" spans="1:8" x14ac:dyDescent="0.2">
      <c r="A31427">
        <v>8.3219148570145101E+17</v>
      </c>
      <c r="B31427" t="s">
        <v>63400</v>
      </c>
      <c r="C31427" t="s">
        <v>63401</v>
      </c>
      <c r="D31427" s="1">
        <v>42782.524143518516</v>
      </c>
      <c r="E31427">
        <v>20229</v>
      </c>
      <c r="F31427">
        <v>114208</v>
      </c>
    </row>
    <row r="31428" spans="1:8" x14ac:dyDescent="0.2">
      <c r="A31428">
        <v>8.3219751524827494E+17</v>
      </c>
      <c r="B31428" t="s">
        <v>63402</v>
      </c>
      <c r="C31428" t="s">
        <v>63403</v>
      </c>
      <c r="D31428" s="1">
        <v>42782.540775462963</v>
      </c>
      <c r="E31428">
        <v>14714</v>
      </c>
      <c r="F31428">
        <v>79595</v>
      </c>
      <c r="G31428" t="s">
        <v>89</v>
      </c>
    </row>
    <row r="31429" spans="1:8" x14ac:dyDescent="0.2">
      <c r="A31429">
        <v>8.3219858820159398E+17</v>
      </c>
      <c r="B31429" t="s">
        <v>63404</v>
      </c>
      <c r="C31429" t="s">
        <v>63405</v>
      </c>
      <c r="D31429" s="1">
        <v>42782.543738425928</v>
      </c>
      <c r="E31429">
        <v>21423</v>
      </c>
      <c r="F31429">
        <v>111753</v>
      </c>
    </row>
    <row r="31430" spans="1:8" x14ac:dyDescent="0.2">
      <c r="A31430">
        <v>8.3223075829934003E+17</v>
      </c>
      <c r="B31430" t="s">
        <v>63406</v>
      </c>
      <c r="C31430" t="s">
        <v>63407</v>
      </c>
      <c r="D31430" s="1">
        <v>42782.632511574076</v>
      </c>
      <c r="E31430">
        <v>16730</v>
      </c>
      <c r="F31430">
        <v>87423</v>
      </c>
    </row>
    <row r="31431" spans="1:8" x14ac:dyDescent="0.2">
      <c r="A31431">
        <v>8.3223807046018598E+17</v>
      </c>
      <c r="B31431" t="s">
        <v>63408</v>
      </c>
      <c r="C31431" t="s">
        <v>63409</v>
      </c>
      <c r="D31431" s="1">
        <v>42782.652685185189</v>
      </c>
      <c r="E31431">
        <v>22913</v>
      </c>
      <c r="F31431">
        <v>106835</v>
      </c>
    </row>
    <row r="31432" spans="1:8" x14ac:dyDescent="0.2">
      <c r="A31432">
        <v>8.323752302744E+17</v>
      </c>
      <c r="B31432" t="s">
        <v>63410</v>
      </c>
      <c r="C31432" t="s">
        <v>63411</v>
      </c>
      <c r="D31432" s="1">
        <v>42783.031180555554</v>
      </c>
      <c r="E31432">
        <v>16033</v>
      </c>
      <c r="F31432">
        <v>83131</v>
      </c>
    </row>
    <row r="31433" spans="1:8" x14ac:dyDescent="0.2">
      <c r="A31433">
        <v>8.32533430168608E+17</v>
      </c>
      <c r="B31433" t="s">
        <v>63412</v>
      </c>
      <c r="C31433" t="s">
        <v>63413</v>
      </c>
      <c r="D31433" s="1">
        <v>42783.467731481483</v>
      </c>
      <c r="E31433">
        <v>14735</v>
      </c>
      <c r="F31433">
        <v>91969</v>
      </c>
    </row>
    <row r="31434" spans="1:8" x14ac:dyDescent="0.2">
      <c r="A31434">
        <v>8.3255477231832205E+17</v>
      </c>
      <c r="B31434" t="s">
        <v>63414</v>
      </c>
      <c r="C31434" t="s">
        <v>63415</v>
      </c>
      <c r="D31434" s="1">
        <v>42783.526620370372</v>
      </c>
      <c r="E31434">
        <v>12267</v>
      </c>
      <c r="F31434">
        <v>88485</v>
      </c>
    </row>
    <row r="31435" spans="1:8" x14ac:dyDescent="0.2">
      <c r="A31435">
        <v>8.3255598729908198E+17</v>
      </c>
      <c r="B31435" t="s">
        <v>63416</v>
      </c>
      <c r="C31435" t="s">
        <v>63417</v>
      </c>
      <c r="D31435" s="1">
        <v>42783.529976851853</v>
      </c>
      <c r="E31435">
        <v>22530</v>
      </c>
      <c r="F31435">
        <v>134503</v>
      </c>
    </row>
    <row r="31436" spans="1:8" x14ac:dyDescent="0.2">
      <c r="A31436">
        <v>8.3257944279077197E+17</v>
      </c>
      <c r="B31436" t="s">
        <v>63418</v>
      </c>
      <c r="C31436" t="s">
        <v>63419</v>
      </c>
      <c r="D31436" s="1">
        <v>42783.594699074078</v>
      </c>
      <c r="E31436">
        <v>9246</v>
      </c>
      <c r="F31436">
        <v>61554</v>
      </c>
    </row>
    <row r="31437" spans="1:8" x14ac:dyDescent="0.2">
      <c r="A31437">
        <v>8.3261413758693299E+17</v>
      </c>
      <c r="B31437" t="s">
        <v>63420</v>
      </c>
      <c r="C31437" t="s">
        <v>63421</v>
      </c>
      <c r="D31437" s="1">
        <v>42783.690439814818</v>
      </c>
      <c r="E31437">
        <v>8438</v>
      </c>
      <c r="F31437">
        <v>50065</v>
      </c>
    </row>
    <row r="31438" spans="1:8" x14ac:dyDescent="0.2">
      <c r="A31438">
        <v>8.3270829351663206E+17</v>
      </c>
      <c r="B31438" t="s">
        <v>63422</v>
      </c>
      <c r="C31438" t="s">
        <v>63423</v>
      </c>
      <c r="D31438" s="1">
        <v>42783.950254629628</v>
      </c>
      <c r="E31438">
        <v>46373</v>
      </c>
      <c r="F31438">
        <v>144821</v>
      </c>
      <c r="G31438" t="s">
        <v>546</v>
      </c>
    </row>
    <row r="31439" spans="1:8" x14ac:dyDescent="0.2">
      <c r="A31439">
        <v>8.3273032810813402E+17</v>
      </c>
      <c r="B31439" t="s">
        <v>63424</v>
      </c>
      <c r="C31439" t="s">
        <v>63425</v>
      </c>
      <c r="D31439" s="1">
        <v>42784.011064814818</v>
      </c>
      <c r="E31439">
        <v>18550</v>
      </c>
      <c r="F31439">
        <v>106975</v>
      </c>
    </row>
    <row r="31440" spans="1:8" x14ac:dyDescent="0.2">
      <c r="A31440">
        <v>8.3274216543657894E+17</v>
      </c>
      <c r="B31440" t="s">
        <v>63426</v>
      </c>
      <c r="C31440" t="s">
        <v>63427</v>
      </c>
      <c r="D31440" s="1">
        <v>42784.043726851851</v>
      </c>
      <c r="E31440">
        <v>12016</v>
      </c>
      <c r="F31440">
        <v>87757</v>
      </c>
    </row>
    <row r="31441" spans="1:7" x14ac:dyDescent="0.2">
      <c r="A31441">
        <v>8.3294573762538701E+17</v>
      </c>
      <c r="B31441" t="s">
        <v>63428</v>
      </c>
      <c r="C31441" t="s">
        <v>63429</v>
      </c>
      <c r="D31441" s="1">
        <v>42784.605474537035</v>
      </c>
      <c r="E31441">
        <v>33365</v>
      </c>
      <c r="F31441">
        <v>165250</v>
      </c>
    </row>
    <row r="31442" spans="1:7" x14ac:dyDescent="0.2">
      <c r="A31442">
        <v>8.3295062875012698E+17</v>
      </c>
      <c r="B31442" t="s">
        <v>63430</v>
      </c>
      <c r="C31442" t="s">
        <v>63431</v>
      </c>
      <c r="D31442" s="1">
        <v>42784.618981481479</v>
      </c>
      <c r="E31442">
        <v>12953</v>
      </c>
      <c r="F31442">
        <v>88376</v>
      </c>
    </row>
    <row r="31443" spans="1:7" x14ac:dyDescent="0.2">
      <c r="A31443">
        <v>8.3343524445175296E+17</v>
      </c>
      <c r="B31443" t="s">
        <v>63432</v>
      </c>
      <c r="C31443" t="s">
        <v>63433</v>
      </c>
      <c r="D31443" s="1">
        <v>42785.956261574072</v>
      </c>
      <c r="E31443">
        <v>22283</v>
      </c>
      <c r="F31443">
        <v>98758</v>
      </c>
      <c r="G31443" t="s">
        <v>89</v>
      </c>
    </row>
    <row r="31444" spans="1:7" x14ac:dyDescent="0.2">
      <c r="A31444">
        <v>8.3368153999725299E+17</v>
      </c>
      <c r="B31444" t="s">
        <v>63434</v>
      </c>
      <c r="C31444" t="s">
        <v>63435</v>
      </c>
      <c r="D31444" s="1">
        <v>42786.63590277778</v>
      </c>
      <c r="E31444">
        <v>30052</v>
      </c>
      <c r="F31444">
        <v>124950</v>
      </c>
    </row>
    <row r="31445" spans="1:7" x14ac:dyDescent="0.2">
      <c r="A31445">
        <v>8.3368603067920704E+17</v>
      </c>
      <c r="B31445" t="s">
        <v>63436</v>
      </c>
      <c r="C31445" t="s">
        <v>63437</v>
      </c>
      <c r="D31445" s="1">
        <v>42786.648298611108</v>
      </c>
      <c r="E31445">
        <v>41513</v>
      </c>
      <c r="F31445">
        <v>217229</v>
      </c>
    </row>
    <row r="31446" spans="1:7" x14ac:dyDescent="0.2">
      <c r="A31446">
        <v>8.3378343892262899E+17</v>
      </c>
      <c r="B31446" t="s">
        <v>63438</v>
      </c>
      <c r="C31446" t="s">
        <v>63439</v>
      </c>
      <c r="D31446" s="1">
        <v>42786.917094907411</v>
      </c>
      <c r="E31446">
        <v>13418</v>
      </c>
      <c r="F31446">
        <v>94468</v>
      </c>
    </row>
    <row r="31447" spans="1:7" x14ac:dyDescent="0.2">
      <c r="A31447">
        <v>8.3383831131576294E+17</v>
      </c>
      <c r="B31447" t="s">
        <v>63440</v>
      </c>
      <c r="C31447" t="s">
        <v>63441</v>
      </c>
      <c r="D31447" s="1">
        <v>42787.068518518521</v>
      </c>
      <c r="E31447">
        <v>13775</v>
      </c>
      <c r="F31447">
        <v>84032</v>
      </c>
    </row>
    <row r="31448" spans="1:7" x14ac:dyDescent="0.2">
      <c r="A31448">
        <v>8.3414232388168397E+17</v>
      </c>
      <c r="B31448" t="s">
        <v>63442</v>
      </c>
      <c r="C31448" t="s">
        <v>63443</v>
      </c>
      <c r="D31448" s="1">
        <v>42787.907430555555</v>
      </c>
      <c r="E31448">
        <v>20045</v>
      </c>
      <c r="F31448">
        <v>94569</v>
      </c>
    </row>
    <row r="31449" spans="1:7" x14ac:dyDescent="0.2">
      <c r="A31449">
        <v>8.3418171278355994E+17</v>
      </c>
      <c r="B31449" t="s">
        <v>63444</v>
      </c>
      <c r="C31449" t="s">
        <v>63445</v>
      </c>
      <c r="D31449" s="1">
        <v>42788.016122685185</v>
      </c>
      <c r="E31449">
        <v>21978</v>
      </c>
      <c r="F31449">
        <v>103966</v>
      </c>
    </row>
    <row r="31450" spans="1:7" x14ac:dyDescent="0.2">
      <c r="A31450">
        <v>8.3437736494781594E+17</v>
      </c>
      <c r="B31450" t="s">
        <v>63446</v>
      </c>
      <c r="C31450" t="s">
        <v>63447</v>
      </c>
      <c r="D31450" s="1">
        <v>42788.556018518517</v>
      </c>
      <c r="E31450">
        <v>10231</v>
      </c>
      <c r="F31450">
        <v>70082</v>
      </c>
    </row>
    <row r="31451" spans="1:7" x14ac:dyDescent="0.2">
      <c r="A31451">
        <v>8.3438498249593997E+17</v>
      </c>
      <c r="B31451" t="s">
        <v>63448</v>
      </c>
      <c r="C31451" t="s">
        <v>63449</v>
      </c>
      <c r="D31451" s="1">
        <v>42788.577037037037</v>
      </c>
      <c r="E31451">
        <v>13905</v>
      </c>
      <c r="F31451">
        <v>104219</v>
      </c>
    </row>
    <row r="31452" spans="1:7" x14ac:dyDescent="0.2">
      <c r="A31452">
        <v>8.3489907198284096E+17</v>
      </c>
      <c r="B31452" t="s">
        <v>63450</v>
      </c>
      <c r="C31452" t="s">
        <v>63451</v>
      </c>
      <c r="D31452" s="1">
        <v>42789.995659722219</v>
      </c>
      <c r="E31452">
        <v>9018</v>
      </c>
      <c r="F31452">
        <v>49868</v>
      </c>
    </row>
    <row r="31453" spans="1:7" x14ac:dyDescent="0.2">
      <c r="A31453">
        <v>8.3491616717737101E+17</v>
      </c>
      <c r="B31453" t="s">
        <v>63452</v>
      </c>
      <c r="C31453" t="s">
        <v>63453</v>
      </c>
      <c r="D31453" s="1">
        <v>42790.042824074073</v>
      </c>
      <c r="E31453">
        <v>19567</v>
      </c>
      <c r="F31453">
        <v>95432</v>
      </c>
    </row>
    <row r="31454" spans="1:7" x14ac:dyDescent="0.2">
      <c r="A31454">
        <v>8.3491744045060902E+17</v>
      </c>
      <c r="B31454" t="s">
        <v>63454</v>
      </c>
      <c r="C31454" t="s">
        <v>63455</v>
      </c>
      <c r="D31454" s="1">
        <v>42790.046342592592</v>
      </c>
      <c r="E31454">
        <v>6971</v>
      </c>
      <c r="F31454">
        <v>51302</v>
      </c>
    </row>
    <row r="31455" spans="1:7" x14ac:dyDescent="0.2">
      <c r="A31455">
        <v>8.3510494603499098E+17</v>
      </c>
      <c r="B31455" t="s">
        <v>63456</v>
      </c>
      <c r="C31455" t="s">
        <v>63457</v>
      </c>
      <c r="D31455" s="1">
        <v>42790.563761574071</v>
      </c>
      <c r="E31455">
        <v>15775</v>
      </c>
      <c r="F31455">
        <v>71582</v>
      </c>
    </row>
    <row r="31456" spans="1:7" x14ac:dyDescent="0.2">
      <c r="A31456">
        <v>8.3510614346270298E+17</v>
      </c>
      <c r="B31456" t="s">
        <v>63458</v>
      </c>
      <c r="C31456" t="s">
        <v>63459</v>
      </c>
      <c r="D31456" s="1">
        <v>42790.567060185182</v>
      </c>
      <c r="E31456">
        <v>18935</v>
      </c>
      <c r="F31456">
        <v>89594</v>
      </c>
    </row>
    <row r="31457" spans="1:7" x14ac:dyDescent="0.2">
      <c r="A31457">
        <v>8.3512448563217997E+17</v>
      </c>
      <c r="B31457" t="s">
        <v>63460</v>
      </c>
      <c r="C31457" t="s">
        <v>63461</v>
      </c>
      <c r="D31457" s="1">
        <v>42790.617673611108</v>
      </c>
      <c r="E31457">
        <v>7501</v>
      </c>
      <c r="F31457">
        <v>63097</v>
      </c>
    </row>
    <row r="31458" spans="1:7" x14ac:dyDescent="0.2">
      <c r="A31458">
        <v>8.35173525522624E+17</v>
      </c>
      <c r="B31458" t="s">
        <v>63462</v>
      </c>
      <c r="C31458" t="s">
        <v>63463</v>
      </c>
      <c r="D31458" s="1">
        <v>42790.752997685187</v>
      </c>
      <c r="E31458">
        <v>17524</v>
      </c>
      <c r="F31458">
        <v>81430</v>
      </c>
    </row>
    <row r="31459" spans="1:7" x14ac:dyDescent="0.2">
      <c r="A31459">
        <v>8.3532577185825101E+17</v>
      </c>
      <c r="B31459" t="s">
        <v>63464</v>
      </c>
      <c r="C31459" t="s">
        <v>63465</v>
      </c>
      <c r="D31459" s="1">
        <v>42791.173125000001</v>
      </c>
      <c r="E31459">
        <v>22196</v>
      </c>
      <c r="F31459">
        <v>95615</v>
      </c>
      <c r="G31459" t="s">
        <v>215</v>
      </c>
    </row>
    <row r="31460" spans="1:7" x14ac:dyDescent="0.2">
      <c r="A31460">
        <v>8.3546571997021696E+17</v>
      </c>
      <c r="B31460" t="s">
        <v>63466</v>
      </c>
      <c r="C31460" t="s">
        <v>63467</v>
      </c>
      <c r="D31460" s="1">
        <v>42791.559305555558</v>
      </c>
      <c r="E31460">
        <v>29614</v>
      </c>
      <c r="F31460">
        <v>141286</v>
      </c>
    </row>
    <row r="31461" spans="1:7" x14ac:dyDescent="0.2">
      <c r="A31461">
        <v>8.3547928369922406E+17</v>
      </c>
      <c r="B31461" t="s">
        <v>63468</v>
      </c>
      <c r="C31461" t="s">
        <v>63469</v>
      </c>
      <c r="D31461" s="1">
        <v>42791.596736111111</v>
      </c>
      <c r="E31461">
        <v>53884</v>
      </c>
      <c r="F31461">
        <v>179839</v>
      </c>
    </row>
    <row r="31462" spans="1:7" x14ac:dyDescent="0.2">
      <c r="A31462">
        <v>8.3548123787992602E+17</v>
      </c>
      <c r="B31462" t="s">
        <v>63470</v>
      </c>
      <c r="C31462" t="s">
        <v>63471</v>
      </c>
      <c r="D31462" s="1">
        <v>42791.602129629631</v>
      </c>
      <c r="E31462">
        <v>16960</v>
      </c>
      <c r="F31462">
        <v>92400</v>
      </c>
    </row>
    <row r="31463" spans="1:7" x14ac:dyDescent="0.2">
      <c r="A31463">
        <v>8.3555305053009894E+17</v>
      </c>
      <c r="B31463" t="s">
        <v>63472</v>
      </c>
      <c r="C31463" t="s">
        <v>63473</v>
      </c>
      <c r="D31463" s="1">
        <v>42791.80028935185</v>
      </c>
      <c r="E31463">
        <v>8570</v>
      </c>
      <c r="F31463">
        <v>40140</v>
      </c>
      <c r="G31463" t="s">
        <v>89</v>
      </c>
    </row>
    <row r="31464" spans="1:7" x14ac:dyDescent="0.2">
      <c r="A31464">
        <v>8.3560864862583603E+17</v>
      </c>
      <c r="B31464" t="s">
        <v>63474</v>
      </c>
      <c r="C31464" t="s">
        <v>63475</v>
      </c>
      <c r="D31464" s="1">
        <v>42791.953715277778</v>
      </c>
      <c r="E31464">
        <v>20615</v>
      </c>
      <c r="F31464">
        <v>110046</v>
      </c>
    </row>
    <row r="31465" spans="1:7" x14ac:dyDescent="0.2">
      <c r="A31465">
        <v>8.3561091756819994E+17</v>
      </c>
      <c r="B31465" t="s">
        <v>63476</v>
      </c>
      <c r="C31465" t="s">
        <v>63477</v>
      </c>
      <c r="D31465" s="1">
        <v>42791.959976851853</v>
      </c>
      <c r="E31465">
        <v>23998</v>
      </c>
      <c r="F31465">
        <v>114246</v>
      </c>
    </row>
    <row r="31466" spans="1:7" x14ac:dyDescent="0.2">
      <c r="A31466">
        <v>8.3581498868623296E+17</v>
      </c>
      <c r="B31466" t="s">
        <v>63478</v>
      </c>
      <c r="C31466" t="s">
        <v>63479</v>
      </c>
      <c r="D31466" s="1">
        <v>42792.523101851853</v>
      </c>
      <c r="E31466">
        <v>15984</v>
      </c>
      <c r="F31466">
        <v>75937</v>
      </c>
    </row>
    <row r="31467" spans="1:7" x14ac:dyDescent="0.2">
      <c r="A31467">
        <v>8.3581735117830106E+17</v>
      </c>
      <c r="B31467" t="s">
        <v>63480</v>
      </c>
      <c r="C31467" t="s">
        <v>63481</v>
      </c>
      <c r="D31467" s="1">
        <v>42792.529618055552</v>
      </c>
      <c r="E31467">
        <v>18311</v>
      </c>
      <c r="F31467">
        <v>95974</v>
      </c>
      <c r="G31467" t="s">
        <v>89</v>
      </c>
    </row>
    <row r="31468" spans="1:7" x14ac:dyDescent="0.2">
      <c r="A31468">
        <v>8.3591651194452301E+17</v>
      </c>
      <c r="B31468" t="s">
        <v>63482</v>
      </c>
      <c r="C31468" t="s">
        <v>63483</v>
      </c>
      <c r="D31468" s="1">
        <v>42792.803252314814</v>
      </c>
      <c r="E31468">
        <v>21005</v>
      </c>
      <c r="F31468">
        <v>99592</v>
      </c>
    </row>
    <row r="31469" spans="1:7" x14ac:dyDescent="0.2">
      <c r="A31469">
        <v>8.3594600187365696E+17</v>
      </c>
      <c r="B31469" t="s">
        <v>63484</v>
      </c>
      <c r="C31469" t="s">
        <v>63485</v>
      </c>
      <c r="D31469" s="1">
        <v>42792.884629629632</v>
      </c>
      <c r="E31469">
        <v>13434</v>
      </c>
      <c r="F31469">
        <v>94263</v>
      </c>
    </row>
    <row r="31470" spans="1:7" x14ac:dyDescent="0.2">
      <c r="A31470">
        <v>8.36261209540288E+17</v>
      </c>
      <c r="B31470" t="s">
        <v>63486</v>
      </c>
      <c r="C31470" t="s">
        <v>63487</v>
      </c>
      <c r="D31470" s="1">
        <v>42793.754432870373</v>
      </c>
      <c r="E31470">
        <v>13237</v>
      </c>
      <c r="F31470">
        <v>80052</v>
      </c>
    </row>
    <row r="31471" spans="1:7" x14ac:dyDescent="0.2">
      <c r="A31471">
        <v>8.3633216672852698E+17</v>
      </c>
      <c r="B31471" t="s">
        <v>63488</v>
      </c>
      <c r="C31471" t="s">
        <v>63489</v>
      </c>
      <c r="D31471" s="1">
        <v>42793.950243055559</v>
      </c>
      <c r="E31471">
        <v>12443</v>
      </c>
      <c r="F31471">
        <v>62159</v>
      </c>
      <c r="G31471" t="s">
        <v>89</v>
      </c>
    </row>
    <row r="31472" spans="1:7" x14ac:dyDescent="0.2">
      <c r="A31472">
        <v>8.3640632836924198E+17</v>
      </c>
      <c r="B31472" t="s">
        <v>63490</v>
      </c>
      <c r="C31472" t="s">
        <v>63491</v>
      </c>
      <c r="D31472" s="1">
        <v>42794.154895833337</v>
      </c>
      <c r="E31472">
        <v>9478</v>
      </c>
      <c r="F31472">
        <v>73730</v>
      </c>
      <c r="G31472" t="s">
        <v>89</v>
      </c>
    </row>
    <row r="31473" spans="1:8" x14ac:dyDescent="0.2">
      <c r="A31473">
        <v>8.3675053894337702E+17</v>
      </c>
      <c r="B31473" t="s">
        <v>63492</v>
      </c>
      <c r="C31473" t="s">
        <v>63493</v>
      </c>
      <c r="D31473" s="1">
        <v>42795.104733796295</v>
      </c>
      <c r="E31473">
        <v>6262</v>
      </c>
      <c r="F31473">
        <v>48915</v>
      </c>
      <c r="H31473" t="s">
        <v>390</v>
      </c>
    </row>
    <row r="31474" spans="1:8" x14ac:dyDescent="0.2">
      <c r="A31474">
        <v>8.3675342227158195E+17</v>
      </c>
      <c r="B31474" t="s">
        <v>63494</v>
      </c>
      <c r="C31474" t="s">
        <v>63495</v>
      </c>
      <c r="D31474" s="1">
        <v>42795.112685185188</v>
      </c>
      <c r="E31474">
        <v>8597</v>
      </c>
      <c r="F31474">
        <v>56623</v>
      </c>
      <c r="H31474" t="s">
        <v>616</v>
      </c>
    </row>
    <row r="31475" spans="1:8" x14ac:dyDescent="0.2">
      <c r="A31475">
        <v>8.36933725602656E+17</v>
      </c>
      <c r="B31475" t="s">
        <v>63496</v>
      </c>
      <c r="C31475" t="s">
        <v>63497</v>
      </c>
      <c r="D31475" s="1">
        <v>42795.610231481478</v>
      </c>
      <c r="E31475">
        <v>22994</v>
      </c>
      <c r="F31475">
        <v>163682</v>
      </c>
    </row>
    <row r="31476" spans="1:8" x14ac:dyDescent="0.2">
      <c r="A31476">
        <v>8.3725633820388096E+17</v>
      </c>
      <c r="B31476" t="s">
        <v>63498</v>
      </c>
      <c r="C31476" t="s">
        <v>63499</v>
      </c>
      <c r="D31476" s="1">
        <v>42796.500474537039</v>
      </c>
      <c r="E31476">
        <v>32093</v>
      </c>
      <c r="F31476">
        <v>157137</v>
      </c>
    </row>
    <row r="31477" spans="1:8" x14ac:dyDescent="0.2">
      <c r="A31477">
        <v>8.37488402438176E+17</v>
      </c>
      <c r="B31477" t="s">
        <v>63500</v>
      </c>
      <c r="C31477" t="s">
        <v>63501</v>
      </c>
      <c r="D31477" s="1">
        <v>42797.140844907408</v>
      </c>
      <c r="E31477">
        <v>16706</v>
      </c>
      <c r="F31477">
        <v>89885</v>
      </c>
    </row>
    <row r="31478" spans="1:8" x14ac:dyDescent="0.2">
      <c r="A31478">
        <v>8.3748957819384602E+17</v>
      </c>
      <c r="B31478" t="s">
        <v>63502</v>
      </c>
      <c r="C31478" t="s">
        <v>63503</v>
      </c>
      <c r="D31478" s="1">
        <v>42797.144085648149</v>
      </c>
      <c r="E31478">
        <v>14666</v>
      </c>
      <c r="F31478">
        <v>79066</v>
      </c>
    </row>
    <row r="31479" spans="1:8" x14ac:dyDescent="0.2">
      <c r="A31479">
        <v>8.3749160717162906E+17</v>
      </c>
      <c r="B31479" t="s">
        <v>63504</v>
      </c>
      <c r="C31479" t="s">
        <v>63505</v>
      </c>
      <c r="D31479" s="1">
        <v>42797.149687500001</v>
      </c>
      <c r="E31479">
        <v>19518</v>
      </c>
      <c r="F31479">
        <v>96405</v>
      </c>
    </row>
    <row r="31480" spans="1:8" x14ac:dyDescent="0.2">
      <c r="A31480">
        <v>8.3749242528321894E+17</v>
      </c>
      <c r="B31480" t="s">
        <v>63506</v>
      </c>
      <c r="C31480" t="s">
        <v>63507</v>
      </c>
      <c r="D31480" s="1">
        <v>42797.151944444442</v>
      </c>
      <c r="E31480">
        <v>15192</v>
      </c>
      <c r="F31480">
        <v>81654</v>
      </c>
    </row>
    <row r="31481" spans="1:8" x14ac:dyDescent="0.2">
      <c r="A31481">
        <v>8.3763382041748198E+17</v>
      </c>
      <c r="B31481" t="s">
        <v>63508</v>
      </c>
      <c r="C31481" t="s">
        <v>63509</v>
      </c>
      <c r="D31481" s="1">
        <v>42797.542118055557</v>
      </c>
      <c r="E31481">
        <v>11789</v>
      </c>
      <c r="F31481">
        <v>58535</v>
      </c>
      <c r="G31481" t="s">
        <v>89</v>
      </c>
    </row>
    <row r="31482" spans="1:8" x14ac:dyDescent="0.2">
      <c r="A31482">
        <v>8.3763848865692006E+17</v>
      </c>
      <c r="B31482" t="s">
        <v>63510</v>
      </c>
      <c r="C31482" t="s">
        <v>63511</v>
      </c>
      <c r="D31482" s="1">
        <v>42797.555</v>
      </c>
      <c r="E31482">
        <v>23660</v>
      </c>
      <c r="F31482">
        <v>120827</v>
      </c>
    </row>
    <row r="31483" spans="1:8" x14ac:dyDescent="0.2">
      <c r="A31483">
        <v>8.3770459970437504E+17</v>
      </c>
      <c r="B31483" t="s">
        <v>63512</v>
      </c>
      <c r="C31483" t="s">
        <v>63513</v>
      </c>
      <c r="D31483" s="1">
        <v>42797.737442129626</v>
      </c>
      <c r="E31483">
        <v>8537</v>
      </c>
      <c r="F31483">
        <v>47373</v>
      </c>
    </row>
    <row r="31484" spans="1:8" x14ac:dyDescent="0.2">
      <c r="A31484">
        <v>8.3772286910688E+17</v>
      </c>
      <c r="B31484" t="s">
        <v>63514</v>
      </c>
      <c r="C31484" t="s">
        <v>63515</v>
      </c>
      <c r="D31484" s="1">
        <v>42797.787847222222</v>
      </c>
      <c r="E31484">
        <v>47423</v>
      </c>
      <c r="F31484">
        <v>132518</v>
      </c>
      <c r="G31484" t="s">
        <v>89</v>
      </c>
    </row>
    <row r="31485" spans="1:8" x14ac:dyDescent="0.2">
      <c r="A31485">
        <v>8.3776661660358605E+17</v>
      </c>
      <c r="B31485" t="s">
        <v>63516</v>
      </c>
      <c r="C31485" t="s">
        <v>63517</v>
      </c>
      <c r="D31485" s="1">
        <v>42797.908576388887</v>
      </c>
      <c r="E31485">
        <v>14077</v>
      </c>
      <c r="F31485">
        <v>73521</v>
      </c>
    </row>
    <row r="31486" spans="1:8" x14ac:dyDescent="0.2">
      <c r="A31486">
        <v>8.3777014976782694E+17</v>
      </c>
      <c r="B31486" t="s">
        <v>63518</v>
      </c>
      <c r="C31486" t="s">
        <v>63519</v>
      </c>
      <c r="D31486" s="1">
        <v>42797.918321759258</v>
      </c>
      <c r="E31486">
        <v>35166</v>
      </c>
      <c r="F31486">
        <v>108351</v>
      </c>
    </row>
    <row r="31487" spans="1:8" x14ac:dyDescent="0.2">
      <c r="A31487">
        <v>8.3778796302714394E+17</v>
      </c>
      <c r="B31487" t="s">
        <v>63520</v>
      </c>
      <c r="C31487" t="s">
        <v>63521</v>
      </c>
      <c r="D31487" s="1">
        <v>42797.967476851853</v>
      </c>
      <c r="E31487">
        <v>32276</v>
      </c>
      <c r="F31487">
        <v>109511</v>
      </c>
    </row>
    <row r="31488" spans="1:8" x14ac:dyDescent="0.2">
      <c r="A31488">
        <v>8.3798768466041203E+17</v>
      </c>
      <c r="B31488" t="s">
        <v>63522</v>
      </c>
      <c r="C31488" t="s">
        <v>63523</v>
      </c>
      <c r="D31488" s="1">
        <v>42798.518599537034</v>
      </c>
      <c r="E31488">
        <v>20781</v>
      </c>
      <c r="F31488">
        <v>77288</v>
      </c>
    </row>
    <row r="31489" spans="1:7" x14ac:dyDescent="0.2">
      <c r="A31489">
        <v>8.3798983581828698E+17</v>
      </c>
      <c r="B31489" t="s">
        <v>63524</v>
      </c>
      <c r="C31489" t="s">
        <v>63525</v>
      </c>
      <c r="D31489" s="1">
        <v>42798.524537037039</v>
      </c>
      <c r="E31489">
        <v>56281</v>
      </c>
      <c r="F31489">
        <v>141625</v>
      </c>
    </row>
    <row r="31490" spans="1:7" x14ac:dyDescent="0.2">
      <c r="A31490">
        <v>8.3799175904507904E+17</v>
      </c>
      <c r="B31490" t="s">
        <v>63526</v>
      </c>
      <c r="C31490" t="s">
        <v>63527</v>
      </c>
      <c r="D31490" s="1">
        <v>42798.529849537037</v>
      </c>
      <c r="E31490">
        <v>31994</v>
      </c>
      <c r="F31490">
        <v>106517</v>
      </c>
    </row>
    <row r="31491" spans="1:7" x14ac:dyDescent="0.2">
      <c r="A31491">
        <v>8.3799327367955994E+17</v>
      </c>
      <c r="B31491" t="s">
        <v>63528</v>
      </c>
      <c r="C31491" t="s">
        <v>63529</v>
      </c>
      <c r="D31491" s="1">
        <v>42798.53402777778</v>
      </c>
      <c r="E31491">
        <v>40375</v>
      </c>
      <c r="F31491">
        <v>119937</v>
      </c>
    </row>
    <row r="31492" spans="1:7" x14ac:dyDescent="0.2">
      <c r="A31492">
        <v>8.3799425756686298E+17</v>
      </c>
      <c r="B31492" t="s">
        <v>63530</v>
      </c>
      <c r="C31492" t="s">
        <v>63531</v>
      </c>
      <c r="D31492" s="1">
        <v>42798.536736111113</v>
      </c>
      <c r="E31492">
        <v>36957</v>
      </c>
      <c r="F31492">
        <v>122768</v>
      </c>
    </row>
    <row r="31493" spans="1:7" x14ac:dyDescent="0.2">
      <c r="A31493">
        <v>8.3799674623618202E+17</v>
      </c>
      <c r="B31493" t="s">
        <v>63532</v>
      </c>
      <c r="C31493" t="s">
        <v>63533</v>
      </c>
      <c r="D31493" s="1">
        <v>42798.543611111112</v>
      </c>
      <c r="E31493">
        <v>53412</v>
      </c>
      <c r="F31493">
        <v>153126</v>
      </c>
    </row>
    <row r="31494" spans="1:7" x14ac:dyDescent="0.2">
      <c r="A31494">
        <v>8.3801604522285402E+17</v>
      </c>
      <c r="B31494" t="s">
        <v>63534</v>
      </c>
      <c r="C31494" t="s">
        <v>63535</v>
      </c>
      <c r="D31494" s="1">
        <v>42798.596863425926</v>
      </c>
      <c r="E31494">
        <v>19505</v>
      </c>
      <c r="F31494">
        <v>93254</v>
      </c>
    </row>
    <row r="31495" spans="1:7" x14ac:dyDescent="0.2">
      <c r="A31495">
        <v>8.3835147640152E+17</v>
      </c>
      <c r="B31495" t="s">
        <v>63536</v>
      </c>
      <c r="C31495" t="s">
        <v>63537</v>
      </c>
      <c r="D31495" s="1">
        <v>42799.522476851853</v>
      </c>
      <c r="E31495">
        <v>20943</v>
      </c>
      <c r="F31495">
        <v>84808</v>
      </c>
    </row>
    <row r="31496" spans="1:7" x14ac:dyDescent="0.2">
      <c r="A31496">
        <v>8.3835348152631194E+17</v>
      </c>
      <c r="B31496" t="s">
        <v>63538</v>
      </c>
      <c r="C31496" t="s">
        <v>63539</v>
      </c>
      <c r="D31496" s="1">
        <v>42799.528009259258</v>
      </c>
      <c r="E31496">
        <v>31706</v>
      </c>
      <c r="F31496">
        <v>111308</v>
      </c>
      <c r="G31496" t="s">
        <v>89</v>
      </c>
    </row>
    <row r="31497" spans="1:7" x14ac:dyDescent="0.2">
      <c r="A31497">
        <v>8.3844152254676902E+17</v>
      </c>
      <c r="B31497" t="s">
        <v>63540</v>
      </c>
      <c r="C31497" t="s">
        <v>63541</v>
      </c>
      <c r="D31497" s="1">
        <v>42799.770960648151</v>
      </c>
      <c r="E31497">
        <v>26197</v>
      </c>
      <c r="F31497">
        <v>153155</v>
      </c>
    </row>
    <row r="31498" spans="1:7" x14ac:dyDescent="0.2">
      <c r="A31498">
        <v>8.3886151299964902E+17</v>
      </c>
      <c r="B31498" t="s">
        <v>63542</v>
      </c>
      <c r="C31498" t="s">
        <v>63543</v>
      </c>
      <c r="D31498" s="1">
        <v>42800.929907407408</v>
      </c>
      <c r="E31498">
        <v>10980</v>
      </c>
      <c r="F31498">
        <v>62841</v>
      </c>
    </row>
    <row r="31499" spans="1:7" x14ac:dyDescent="0.2">
      <c r="A31499">
        <v>8.3886231268563699E+17</v>
      </c>
      <c r="B31499" t="s">
        <v>63544</v>
      </c>
      <c r="C31499" t="s">
        <v>63545</v>
      </c>
      <c r="D31499" s="1">
        <v>42800.932118055556</v>
      </c>
      <c r="E31499">
        <v>21062</v>
      </c>
      <c r="F31499">
        <v>103606</v>
      </c>
    </row>
    <row r="31500" spans="1:7" x14ac:dyDescent="0.2">
      <c r="A31500">
        <v>8.3889946539001805E+17</v>
      </c>
      <c r="B31500" t="s">
        <v>63546</v>
      </c>
      <c r="C31500" t="s">
        <v>63547</v>
      </c>
      <c r="D31500" s="1">
        <v>42801.034641203703</v>
      </c>
      <c r="E31500">
        <v>21490</v>
      </c>
      <c r="F31500">
        <v>96373</v>
      </c>
    </row>
    <row r="31501" spans="1:7" x14ac:dyDescent="0.2">
      <c r="A31501">
        <v>8.3895986977232794E+17</v>
      </c>
      <c r="B31501" t="s">
        <v>63548</v>
      </c>
      <c r="C31501" t="s">
        <v>63549</v>
      </c>
      <c r="D31501" s="1">
        <v>42801.201319444444</v>
      </c>
      <c r="E31501">
        <v>13828</v>
      </c>
      <c r="F31501">
        <v>77407</v>
      </c>
      <c r="G31501" t="s">
        <v>89</v>
      </c>
    </row>
    <row r="31502" spans="1:7" x14ac:dyDescent="0.2">
      <c r="A31502">
        <v>8.3896009767400205E+17</v>
      </c>
      <c r="B31502" t="s">
        <v>63550</v>
      </c>
      <c r="C31502" t="s">
        <v>63551</v>
      </c>
      <c r="D31502" s="1">
        <v>42801.201956018522</v>
      </c>
      <c r="E31502">
        <v>16489</v>
      </c>
      <c r="F31502">
        <v>88259</v>
      </c>
      <c r="G31502" t="s">
        <v>89</v>
      </c>
    </row>
    <row r="31503" spans="1:7" x14ac:dyDescent="0.2">
      <c r="A31503">
        <v>8.3908426899122906E+17</v>
      </c>
      <c r="B31503" t="s">
        <v>63552</v>
      </c>
      <c r="C31503" t="s">
        <v>63553</v>
      </c>
      <c r="D31503" s="1">
        <v>42801.544594907406</v>
      </c>
      <c r="E31503">
        <v>19398</v>
      </c>
      <c r="F31503">
        <v>81843</v>
      </c>
    </row>
    <row r="31504" spans="1:7" x14ac:dyDescent="0.2">
      <c r="A31504">
        <v>8.3908672355241101E+17</v>
      </c>
      <c r="B31504" t="s">
        <v>63554</v>
      </c>
      <c r="C31504" t="s">
        <v>63555</v>
      </c>
      <c r="D31504" s="1">
        <v>42801.551377314812</v>
      </c>
      <c r="E31504">
        <v>12781</v>
      </c>
      <c r="F31504">
        <v>72165</v>
      </c>
    </row>
    <row r="31505" spans="1:8" x14ac:dyDescent="0.2">
      <c r="A31505">
        <v>8.3910166088661402E+17</v>
      </c>
      <c r="B31505" t="s">
        <v>63556</v>
      </c>
      <c r="C31505" t="s">
        <v>63557</v>
      </c>
      <c r="D31505" s="1">
        <v>42801.592592592591</v>
      </c>
      <c r="E31505">
        <v>14888</v>
      </c>
      <c r="F31505">
        <v>69593</v>
      </c>
      <c r="G31505" t="s">
        <v>89</v>
      </c>
    </row>
    <row r="31506" spans="1:8" x14ac:dyDescent="0.2">
      <c r="A31506">
        <v>8.3910886858412403E+17</v>
      </c>
      <c r="B31506" t="s">
        <v>63558</v>
      </c>
      <c r="C31506" t="s">
        <v>63559</v>
      </c>
      <c r="D31506" s="1">
        <v>42801.612476851849</v>
      </c>
      <c r="E31506">
        <v>14012</v>
      </c>
      <c r="F31506">
        <v>72774</v>
      </c>
      <c r="G31506" t="s">
        <v>89</v>
      </c>
    </row>
    <row r="31507" spans="1:8" x14ac:dyDescent="0.2">
      <c r="A31507">
        <v>8.3911000087010906E+17</v>
      </c>
      <c r="B31507" t="s">
        <v>63560</v>
      </c>
      <c r="C31507" t="s">
        <v>63561</v>
      </c>
      <c r="D31507" s="1">
        <v>42801.615601851852</v>
      </c>
      <c r="E31507">
        <v>20416</v>
      </c>
      <c r="F31507">
        <v>110802</v>
      </c>
    </row>
    <row r="31508" spans="1:8" x14ac:dyDescent="0.2">
      <c r="A31508">
        <v>8.3911694195664E+17</v>
      </c>
      <c r="B31508" t="s">
        <v>63562</v>
      </c>
      <c r="C31508" t="s">
        <v>63563</v>
      </c>
      <c r="D31508" s="1">
        <v>42801.634756944448</v>
      </c>
      <c r="E31508">
        <v>21991</v>
      </c>
      <c r="F31508">
        <v>107621</v>
      </c>
    </row>
    <row r="31509" spans="1:8" x14ac:dyDescent="0.2">
      <c r="A31509">
        <v>8.3926804831392896E+17</v>
      </c>
      <c r="B31509" t="s">
        <v>63564</v>
      </c>
      <c r="C31509" t="s">
        <v>63565</v>
      </c>
      <c r="D31509" s="1">
        <v>42802.051736111112</v>
      </c>
      <c r="E31509">
        <v>13095</v>
      </c>
      <c r="F31509">
        <v>71848</v>
      </c>
      <c r="G31509" t="s">
        <v>89</v>
      </c>
    </row>
    <row r="31510" spans="1:8" x14ac:dyDescent="0.2">
      <c r="A31510">
        <v>8.3943367827515302E+17</v>
      </c>
      <c r="B31510" t="s">
        <v>63566</v>
      </c>
      <c r="C31510" t="s">
        <v>63567</v>
      </c>
      <c r="D31510" s="1">
        <v>42802.508784722224</v>
      </c>
      <c r="E31510">
        <v>19672</v>
      </c>
      <c r="F31510">
        <v>107896</v>
      </c>
    </row>
    <row r="31511" spans="1:8" x14ac:dyDescent="0.2">
      <c r="A31511">
        <v>8.39433951957696E+17</v>
      </c>
      <c r="B31511" t="s">
        <v>63568</v>
      </c>
      <c r="C31511" t="s">
        <v>63569</v>
      </c>
      <c r="D31511" s="1">
        <v>42802.50953703704</v>
      </c>
      <c r="E31511">
        <v>18459</v>
      </c>
      <c r="F31511">
        <v>102435</v>
      </c>
    </row>
    <row r="31512" spans="1:8" x14ac:dyDescent="0.2">
      <c r="A31512">
        <v>8.3944846937489395E+17</v>
      </c>
      <c r="B31512" t="s">
        <v>63570</v>
      </c>
      <c r="C31512" t="s">
        <v>63571</v>
      </c>
      <c r="D31512" s="1">
        <v>42802.54959490741</v>
      </c>
      <c r="E31512">
        <v>13449</v>
      </c>
      <c r="F31512">
        <v>75332</v>
      </c>
    </row>
    <row r="31513" spans="1:8" x14ac:dyDescent="0.2">
      <c r="A31513">
        <v>8.3962437782623002E+17</v>
      </c>
      <c r="B31513" t="s">
        <v>63572</v>
      </c>
      <c r="C31513" t="s">
        <v>63573</v>
      </c>
      <c r="D31513" s="1">
        <v>42803.035011574073</v>
      </c>
      <c r="E31513">
        <v>6647</v>
      </c>
      <c r="F31513">
        <v>48125</v>
      </c>
      <c r="G31513" t="s">
        <v>215</v>
      </c>
    </row>
    <row r="31514" spans="1:8" x14ac:dyDescent="0.2">
      <c r="A31514">
        <v>8.39625347524096E+17</v>
      </c>
      <c r="B31514" t="s">
        <v>63574</v>
      </c>
      <c r="C31514" t="s">
        <v>63575</v>
      </c>
      <c r="D31514" s="1">
        <v>42803.037685185183</v>
      </c>
      <c r="E31514">
        <v>18492</v>
      </c>
      <c r="F31514">
        <v>79250</v>
      </c>
      <c r="H31514" t="s">
        <v>390</v>
      </c>
    </row>
    <row r="31515" spans="1:8" x14ac:dyDescent="0.2">
      <c r="A31515">
        <v>8.3988380431568397E+17</v>
      </c>
      <c r="B31515" t="s">
        <v>63576</v>
      </c>
      <c r="C31515" t="s">
        <v>63577</v>
      </c>
      <c r="D31515" s="1">
        <v>42803.750891203701</v>
      </c>
      <c r="E31515">
        <v>18067</v>
      </c>
      <c r="F31515">
        <v>99506</v>
      </c>
    </row>
    <row r="31516" spans="1:8" x14ac:dyDescent="0.2">
      <c r="A31516">
        <v>8.3996814989007603E+17</v>
      </c>
      <c r="B31516" t="s">
        <v>63578</v>
      </c>
      <c r="C31516" t="s">
        <v>63579</v>
      </c>
      <c r="D31516" s="1">
        <v>42803.98364583333</v>
      </c>
      <c r="E31516">
        <v>13664</v>
      </c>
      <c r="F31516">
        <v>59579</v>
      </c>
    </row>
    <row r="31517" spans="1:8" x14ac:dyDescent="0.2">
      <c r="A31517">
        <v>8.3997695670374797E+17</v>
      </c>
      <c r="B31517" t="s">
        <v>63580</v>
      </c>
      <c r="C31517" t="s">
        <v>63581</v>
      </c>
      <c r="D31517" s="1">
        <v>42804.007951388892</v>
      </c>
      <c r="E31517">
        <v>8996</v>
      </c>
      <c r="F31517">
        <v>50218</v>
      </c>
      <c r="G31517" t="s">
        <v>576</v>
      </c>
    </row>
    <row r="31518" spans="1:8" x14ac:dyDescent="0.2">
      <c r="A31518">
        <v>8.4022595885456102E+17</v>
      </c>
      <c r="B31518" t="s">
        <v>63582</v>
      </c>
      <c r="C31518" t="s">
        <v>63583</v>
      </c>
      <c r="D31518" s="1">
        <v>42804.695057870369</v>
      </c>
      <c r="E31518">
        <v>7374</v>
      </c>
      <c r="F31518">
        <v>37892</v>
      </c>
      <c r="G31518" t="s">
        <v>89</v>
      </c>
      <c r="H31518" t="s">
        <v>390</v>
      </c>
    </row>
    <row r="31519" spans="1:8" x14ac:dyDescent="0.2">
      <c r="A31519">
        <v>8.4057279920278298E+17</v>
      </c>
      <c r="B31519" t="s">
        <v>63584</v>
      </c>
      <c r="C31519" t="s">
        <v>63585</v>
      </c>
      <c r="D31519" s="1">
        <v>42805.65216435185</v>
      </c>
      <c r="E31519">
        <v>14108</v>
      </c>
      <c r="F31519">
        <v>92558</v>
      </c>
    </row>
    <row r="31520" spans="1:8" x14ac:dyDescent="0.2">
      <c r="A31520">
        <v>8.41270741060464E+17</v>
      </c>
      <c r="B31520" t="s">
        <v>63586</v>
      </c>
      <c r="C31520" t="s">
        <v>63587</v>
      </c>
      <c r="D31520" s="1">
        <v>42807.578113425923</v>
      </c>
      <c r="E31520">
        <v>16419</v>
      </c>
      <c r="F31520">
        <v>88417</v>
      </c>
    </row>
    <row r="31521" spans="1:8" x14ac:dyDescent="0.2">
      <c r="A31521">
        <v>8.4127547079673805E+17</v>
      </c>
      <c r="B31521" t="s">
        <v>63588</v>
      </c>
      <c r="C31521" t="s">
        <v>63589</v>
      </c>
      <c r="D31521" s="1">
        <v>42807.591168981482</v>
      </c>
      <c r="E31521">
        <v>8853</v>
      </c>
      <c r="F31521">
        <v>51350</v>
      </c>
    </row>
    <row r="31522" spans="1:8" x14ac:dyDescent="0.2">
      <c r="A31522">
        <v>8.4133812631651098E+17</v>
      </c>
      <c r="B31522" t="s">
        <v>63590</v>
      </c>
      <c r="C31522" t="s">
        <v>63591</v>
      </c>
      <c r="D31522" s="1">
        <v>42807.764062499999</v>
      </c>
      <c r="E31522">
        <v>5807</v>
      </c>
      <c r="F31522">
        <v>34593</v>
      </c>
      <c r="G31522" t="s">
        <v>215</v>
      </c>
      <c r="H31522" t="s">
        <v>616</v>
      </c>
    </row>
    <row r="31523" spans="1:8" x14ac:dyDescent="0.2">
      <c r="A31523">
        <v>8.4139268362517197E+17</v>
      </c>
      <c r="B31523" t="s">
        <v>63592</v>
      </c>
      <c r="C31523" t="s">
        <v>63593</v>
      </c>
      <c r="D31523" s="1">
        <v>42807.914606481485</v>
      </c>
      <c r="E31523">
        <v>13415</v>
      </c>
      <c r="F31523">
        <v>63645</v>
      </c>
    </row>
    <row r="31524" spans="1:8" x14ac:dyDescent="0.2">
      <c r="A31524">
        <v>8.4142218657336896E+17</v>
      </c>
      <c r="B31524" t="s">
        <v>63594</v>
      </c>
      <c r="C31524" t="s">
        <v>63595</v>
      </c>
      <c r="D31524" s="1">
        <v>42807.996018518519</v>
      </c>
      <c r="E31524">
        <v>6840</v>
      </c>
      <c r="F31524">
        <v>42976</v>
      </c>
      <c r="G31524" t="s">
        <v>89</v>
      </c>
    </row>
    <row r="31525" spans="1:8" x14ac:dyDescent="0.2">
      <c r="A31525">
        <v>8.4166532568282701E+17</v>
      </c>
      <c r="B31525" t="s">
        <v>63596</v>
      </c>
      <c r="C31525" t="s">
        <v>63597</v>
      </c>
      <c r="D31525" s="1">
        <v>42808.666956018518</v>
      </c>
      <c r="E31525">
        <v>20799</v>
      </c>
      <c r="F31525">
        <v>87674</v>
      </c>
    </row>
    <row r="31526" spans="1:8" x14ac:dyDescent="0.2">
      <c r="A31526">
        <v>8.4168343139846899E+17</v>
      </c>
      <c r="B31526" t="s">
        <v>63598</v>
      </c>
      <c r="C31526" t="s">
        <v>63599</v>
      </c>
      <c r="D31526" s="1">
        <v>42808.716921296298</v>
      </c>
      <c r="E31526">
        <v>10527</v>
      </c>
      <c r="F31526">
        <v>55630</v>
      </c>
    </row>
    <row r="31527" spans="1:8" x14ac:dyDescent="0.2">
      <c r="A31527">
        <v>8.4196607700546304E+17</v>
      </c>
      <c r="B31527" t="s">
        <v>63600</v>
      </c>
      <c r="C31527" t="s">
        <v>63601</v>
      </c>
      <c r="D31527" s="1">
        <v>42809.496874999997</v>
      </c>
      <c r="E31527">
        <v>21703</v>
      </c>
      <c r="F31527">
        <v>90146</v>
      </c>
      <c r="G31527" t="s">
        <v>89</v>
      </c>
    </row>
    <row r="31528" spans="1:8" x14ac:dyDescent="0.2">
      <c r="A31528">
        <v>8.4196788151667904E+17</v>
      </c>
      <c r="B31528" t="s">
        <v>63602</v>
      </c>
      <c r="C31528" t="s">
        <v>63603</v>
      </c>
      <c r="D31528" s="1">
        <v>42809.501851851855</v>
      </c>
      <c r="E31528">
        <v>34430</v>
      </c>
      <c r="F31528">
        <v>112186</v>
      </c>
      <c r="G31528" t="s">
        <v>89</v>
      </c>
    </row>
    <row r="31529" spans="1:8" x14ac:dyDescent="0.2">
      <c r="A31529">
        <v>8.4197072634107405E+17</v>
      </c>
      <c r="B31529" t="s">
        <v>63604</v>
      </c>
      <c r="C31529" t="s">
        <v>63605</v>
      </c>
      <c r="D31529" s="1">
        <v>42809.509699074071</v>
      </c>
      <c r="E31529">
        <v>12769</v>
      </c>
      <c r="F31529">
        <v>79562</v>
      </c>
    </row>
    <row r="31530" spans="1:8" x14ac:dyDescent="0.2">
      <c r="A31530">
        <v>8.4197452868319206E+17</v>
      </c>
      <c r="B31530" t="s">
        <v>63606</v>
      </c>
      <c r="C31530" t="s">
        <v>63607</v>
      </c>
      <c r="D31530" s="1">
        <v>42809.520196759258</v>
      </c>
      <c r="E31530">
        <v>12274</v>
      </c>
      <c r="F31530">
        <v>75489</v>
      </c>
    </row>
    <row r="31531" spans="1:8" x14ac:dyDescent="0.2">
      <c r="A31531">
        <v>8.4198591577814195E+17</v>
      </c>
      <c r="B31531" t="s">
        <v>63608</v>
      </c>
      <c r="C31531" t="s">
        <v>63609</v>
      </c>
      <c r="D31531" s="1">
        <v>42809.551620370374</v>
      </c>
      <c r="E31531">
        <v>12173</v>
      </c>
      <c r="F31531">
        <v>71323</v>
      </c>
    </row>
    <row r="31532" spans="1:8" x14ac:dyDescent="0.2">
      <c r="A31532">
        <v>8.4211716414443098E+17</v>
      </c>
      <c r="B31532" t="s">
        <v>63610</v>
      </c>
      <c r="C31532" t="s">
        <v>63611</v>
      </c>
      <c r="D31532" s="1">
        <v>42809.9137962963</v>
      </c>
      <c r="E31532">
        <v>7992</v>
      </c>
      <c r="F31532">
        <v>52937</v>
      </c>
      <c r="G31532" t="s">
        <v>215</v>
      </c>
    </row>
    <row r="31533" spans="1:8" x14ac:dyDescent="0.2">
      <c r="A31533">
        <v>8.4215480205854298E+17</v>
      </c>
      <c r="B31533" t="s">
        <v>63612</v>
      </c>
      <c r="C31533" t="s">
        <v>63613</v>
      </c>
      <c r="D31533" s="1">
        <v>42810.017650462964</v>
      </c>
      <c r="E31533">
        <v>11235</v>
      </c>
      <c r="F31533">
        <v>59251</v>
      </c>
      <c r="H31533" t="s">
        <v>616</v>
      </c>
    </row>
    <row r="31534" spans="1:8" x14ac:dyDescent="0.2">
      <c r="A31534">
        <v>8.4216435629717504E+17</v>
      </c>
      <c r="B31534" t="s">
        <v>63614</v>
      </c>
      <c r="C31534" t="s">
        <v>63615</v>
      </c>
      <c r="D31534" s="1">
        <v>42810.044016203705</v>
      </c>
      <c r="E31534">
        <v>14276</v>
      </c>
      <c r="F31534">
        <v>77107</v>
      </c>
    </row>
    <row r="31535" spans="1:8" x14ac:dyDescent="0.2">
      <c r="A31535">
        <v>8.4222910443491302E+17</v>
      </c>
      <c r="B31535" t="s">
        <v>63616</v>
      </c>
      <c r="C31535" t="s">
        <v>63617</v>
      </c>
      <c r="D31535" s="1">
        <v>42810.222696759258</v>
      </c>
      <c r="E31535">
        <v>13046</v>
      </c>
      <c r="F31535">
        <v>71625</v>
      </c>
    </row>
    <row r="31536" spans="1:8" x14ac:dyDescent="0.2">
      <c r="A31536">
        <v>8.4240317374257894E+17</v>
      </c>
      <c r="B31536" t="s">
        <v>63618</v>
      </c>
      <c r="C31536" t="s">
        <v>63619</v>
      </c>
      <c r="D31536" s="1">
        <v>42810.703032407408</v>
      </c>
      <c r="E31536">
        <v>12350</v>
      </c>
      <c r="F31536">
        <v>60897</v>
      </c>
      <c r="H31536" t="s">
        <v>390</v>
      </c>
    </row>
    <row r="31537" spans="1:8" x14ac:dyDescent="0.2">
      <c r="A31537">
        <v>8.4246791763991296E+17</v>
      </c>
      <c r="B31537" t="s">
        <v>63620</v>
      </c>
      <c r="C31537" t="s">
        <v>63621</v>
      </c>
      <c r="D31537" s="1">
        <v>42810.881689814814</v>
      </c>
      <c r="E31537">
        <v>9204</v>
      </c>
      <c r="F31537">
        <v>46965</v>
      </c>
      <c r="G31537" t="s">
        <v>576</v>
      </c>
    </row>
    <row r="31538" spans="1:8" x14ac:dyDescent="0.2">
      <c r="A31538">
        <v>8.4249419099090099E+17</v>
      </c>
      <c r="B31538" t="s">
        <v>63622</v>
      </c>
      <c r="C31538" t="s">
        <v>63623</v>
      </c>
      <c r="D31538" s="1">
        <v>42810.954189814816</v>
      </c>
      <c r="E31538">
        <v>9601</v>
      </c>
      <c r="F31538">
        <v>62326</v>
      </c>
    </row>
    <row r="31539" spans="1:8" x14ac:dyDescent="0.2">
      <c r="A31539">
        <v>8.4250664912227904E+17</v>
      </c>
      <c r="B31539" t="s">
        <v>63624</v>
      </c>
      <c r="C31539" t="s">
        <v>63625</v>
      </c>
      <c r="D31539" s="1">
        <v>42810.988564814812</v>
      </c>
      <c r="E31539">
        <v>9049</v>
      </c>
      <c r="F31539">
        <v>57263</v>
      </c>
    </row>
    <row r="31540" spans="1:8" x14ac:dyDescent="0.2">
      <c r="A31540">
        <v>8.4271012385232E+17</v>
      </c>
      <c r="B31540" t="s">
        <v>63626</v>
      </c>
      <c r="C31540" t="s">
        <v>63627</v>
      </c>
      <c r="D31540" s="1">
        <v>42811.550046296295</v>
      </c>
      <c r="E31540">
        <v>10168</v>
      </c>
      <c r="F31540">
        <v>60309</v>
      </c>
    </row>
    <row r="31541" spans="1:8" x14ac:dyDescent="0.2">
      <c r="A31541">
        <v>8.4272401123479104E+17</v>
      </c>
      <c r="B31541" t="s">
        <v>63628</v>
      </c>
      <c r="C31541" t="s">
        <v>63629</v>
      </c>
      <c r="D31541" s="1">
        <v>42811.588368055556</v>
      </c>
      <c r="E31541">
        <v>17787</v>
      </c>
      <c r="F31541">
        <v>78400</v>
      </c>
    </row>
    <row r="31542" spans="1:8" x14ac:dyDescent="0.2">
      <c r="A31542">
        <v>8.4273915523073997E+17</v>
      </c>
      <c r="B31542" t="s">
        <v>63630</v>
      </c>
      <c r="C31542" t="s">
        <v>63631</v>
      </c>
      <c r="D31542" s="1">
        <v>42811.630162037036</v>
      </c>
      <c r="E31542">
        <v>9623</v>
      </c>
      <c r="F31542">
        <v>45005</v>
      </c>
    </row>
    <row r="31543" spans="1:8" x14ac:dyDescent="0.2">
      <c r="A31543">
        <v>8.4276224018499904E+17</v>
      </c>
      <c r="B31543" t="s">
        <v>63632</v>
      </c>
      <c r="C31543" t="s">
        <v>63633</v>
      </c>
      <c r="D31543" s="1">
        <v>42811.693865740737</v>
      </c>
      <c r="E31543">
        <v>6882</v>
      </c>
      <c r="F31543">
        <v>40958</v>
      </c>
      <c r="G31543" t="s">
        <v>215</v>
      </c>
    </row>
    <row r="31544" spans="1:8" x14ac:dyDescent="0.2">
      <c r="A31544">
        <v>8.4308851833961203E+17</v>
      </c>
      <c r="B31544" t="s">
        <v>63634</v>
      </c>
      <c r="C31544" t="s">
        <v>63635</v>
      </c>
      <c r="D31544" s="1">
        <v>42812.594224537039</v>
      </c>
      <c r="E31544">
        <v>17750</v>
      </c>
      <c r="F31544">
        <v>83668</v>
      </c>
    </row>
    <row r="31545" spans="1:8" x14ac:dyDescent="0.2">
      <c r="A31545">
        <v>8.4309051628372301E+17</v>
      </c>
      <c r="B31545" t="s">
        <v>63636</v>
      </c>
      <c r="C31545" t="s">
        <v>63637</v>
      </c>
      <c r="D31545" s="1">
        <v>42812.599733796298</v>
      </c>
      <c r="E31545">
        <v>16267</v>
      </c>
      <c r="F31545">
        <v>75605</v>
      </c>
    </row>
    <row r="31546" spans="1:8" x14ac:dyDescent="0.2">
      <c r="A31546">
        <v>8.4355778266631706E+17</v>
      </c>
      <c r="B31546" t="s">
        <v>63638</v>
      </c>
      <c r="C31546" t="s">
        <v>63639</v>
      </c>
      <c r="D31546" s="1">
        <v>42813.889143518521</v>
      </c>
      <c r="E31546">
        <v>6303</v>
      </c>
      <c r="F31546">
        <v>32158</v>
      </c>
      <c r="H31546" t="s">
        <v>390</v>
      </c>
    </row>
    <row r="31547" spans="1:8" x14ac:dyDescent="0.2">
      <c r="A31547">
        <v>8.4377297615164198E+17</v>
      </c>
      <c r="B31547" t="s">
        <v>63640</v>
      </c>
      <c r="C31547" t="s">
        <v>63641</v>
      </c>
      <c r="D31547" s="1">
        <v>42814.48296296296</v>
      </c>
      <c r="E31547">
        <v>14475</v>
      </c>
      <c r="F31547">
        <v>61937</v>
      </c>
    </row>
    <row r="31548" spans="1:8" x14ac:dyDescent="0.2">
      <c r="A31548">
        <v>8.4377658282526694E+17</v>
      </c>
      <c r="B31548" t="s">
        <v>63642</v>
      </c>
      <c r="C31548" t="s">
        <v>63643</v>
      </c>
      <c r="D31548" s="1">
        <v>42814.49291666667</v>
      </c>
      <c r="E31548">
        <v>16778</v>
      </c>
      <c r="F31548">
        <v>76618</v>
      </c>
    </row>
    <row r="31549" spans="1:8" x14ac:dyDescent="0.2">
      <c r="A31549">
        <v>8.4377989277696397E+17</v>
      </c>
      <c r="B31549" t="s">
        <v>63644</v>
      </c>
      <c r="C31549" t="s">
        <v>63645</v>
      </c>
      <c r="D31549" s="1">
        <v>42814.50204861111</v>
      </c>
      <c r="E31549">
        <v>13881</v>
      </c>
      <c r="F31549">
        <v>56518</v>
      </c>
    </row>
    <row r="31550" spans="1:8" x14ac:dyDescent="0.2">
      <c r="A31550">
        <v>8.4380311504445402E+17</v>
      </c>
      <c r="B31550" t="s">
        <v>63646</v>
      </c>
      <c r="C31550" t="s">
        <v>63647</v>
      </c>
      <c r="D31550" s="1">
        <v>42814.566134259258</v>
      </c>
      <c r="E31550">
        <v>15435</v>
      </c>
      <c r="F31550">
        <v>79011</v>
      </c>
    </row>
    <row r="31551" spans="1:8" x14ac:dyDescent="0.2">
      <c r="A31551">
        <v>8.4381307807671898E+17</v>
      </c>
      <c r="B31551" t="s">
        <v>63648</v>
      </c>
      <c r="C31551" t="s">
        <v>63649</v>
      </c>
      <c r="D31551" s="1">
        <v>42814.593622685185</v>
      </c>
      <c r="E31551">
        <v>18217</v>
      </c>
      <c r="F31551">
        <v>71665</v>
      </c>
    </row>
    <row r="31552" spans="1:8" x14ac:dyDescent="0.2">
      <c r="A31552">
        <v>8.4387359696345894E+17</v>
      </c>
      <c r="B31552" t="s">
        <v>63650</v>
      </c>
      <c r="C31552" t="s">
        <v>63651</v>
      </c>
      <c r="D31552" s="1">
        <v>42814.760625000003</v>
      </c>
      <c r="E31552">
        <v>11648</v>
      </c>
      <c r="F31552">
        <v>90303</v>
      </c>
    </row>
    <row r="31553" spans="1:8" x14ac:dyDescent="0.2">
      <c r="A31553">
        <v>8.4396124881122496E+17</v>
      </c>
      <c r="B31553" t="s">
        <v>63652</v>
      </c>
      <c r="C31553" t="s">
        <v>63653</v>
      </c>
      <c r="D31553" s="1">
        <v>42815.002500000002</v>
      </c>
      <c r="E31553">
        <v>9547</v>
      </c>
      <c r="F31553">
        <v>54309</v>
      </c>
      <c r="H31553" t="s">
        <v>390</v>
      </c>
    </row>
    <row r="31554" spans="1:8" x14ac:dyDescent="0.2">
      <c r="A31554">
        <v>8.4401025745415296E+17</v>
      </c>
      <c r="B31554" t="s">
        <v>63654</v>
      </c>
      <c r="C31554" t="s">
        <v>63655</v>
      </c>
      <c r="D31554" s="1">
        <v>42815.137731481482</v>
      </c>
      <c r="E31554">
        <v>12615</v>
      </c>
      <c r="F31554">
        <v>67877</v>
      </c>
    </row>
    <row r="31555" spans="1:8" x14ac:dyDescent="0.2">
      <c r="A31555">
        <v>8.44232766711648E+17</v>
      </c>
      <c r="B31555" t="s">
        <v>63656</v>
      </c>
      <c r="C31555" t="s">
        <v>63657</v>
      </c>
      <c r="D31555" s="1">
        <v>42815.751747685186</v>
      </c>
      <c r="E31555">
        <v>5148</v>
      </c>
      <c r="F31555">
        <v>31936</v>
      </c>
      <c r="G31555" t="s">
        <v>89</v>
      </c>
      <c r="H31555" t="s">
        <v>616</v>
      </c>
    </row>
    <row r="31556" spans="1:8" x14ac:dyDescent="0.2">
      <c r="A31556">
        <v>8.4424053456259405E+17</v>
      </c>
      <c r="B31556" t="s">
        <v>63658</v>
      </c>
      <c r="C31556" t="s">
        <v>63659</v>
      </c>
      <c r="D31556" s="1">
        <v>42815.773182870369</v>
      </c>
      <c r="E31556">
        <v>12526</v>
      </c>
      <c r="F31556">
        <v>58946</v>
      </c>
      <c r="G31556" t="s">
        <v>89</v>
      </c>
    </row>
    <row r="31557" spans="1:8" x14ac:dyDescent="0.2">
      <c r="A31557">
        <v>8.4425027374073805E+17</v>
      </c>
      <c r="B31557" t="s">
        <v>63660</v>
      </c>
      <c r="C31557" t="s">
        <v>63661</v>
      </c>
      <c r="D31557" s="1">
        <v>42815.800057870372</v>
      </c>
      <c r="E31557">
        <v>12852</v>
      </c>
      <c r="F31557">
        <v>59888</v>
      </c>
      <c r="H31557" t="s">
        <v>390</v>
      </c>
    </row>
    <row r="31558" spans="1:8" x14ac:dyDescent="0.2">
      <c r="A31558">
        <v>8.4453653693061901E+17</v>
      </c>
      <c r="B31558" t="s">
        <v>63662</v>
      </c>
      <c r="C31558" t="s">
        <v>63663</v>
      </c>
      <c r="D31558" s="1">
        <v>42816.589988425927</v>
      </c>
      <c r="E31558">
        <v>11153</v>
      </c>
      <c r="F31558">
        <v>79897</v>
      </c>
    </row>
    <row r="31559" spans="1:8" x14ac:dyDescent="0.2">
      <c r="A31559">
        <v>8.4472384709402598E+17</v>
      </c>
      <c r="B31559" t="s">
        <v>63664</v>
      </c>
      <c r="C31559" t="s">
        <v>63665</v>
      </c>
      <c r="D31559" s="1">
        <v>42817.106874999998</v>
      </c>
      <c r="E31559">
        <v>16774</v>
      </c>
      <c r="F31559">
        <v>104234</v>
      </c>
    </row>
    <row r="31560" spans="1:8" x14ac:dyDescent="0.2">
      <c r="A31560">
        <v>8.4488608266369805E+17</v>
      </c>
      <c r="B31560" t="s">
        <v>63666</v>
      </c>
      <c r="C31560" t="s">
        <v>63667</v>
      </c>
      <c r="D31560" s="1">
        <v>42817.554548611108</v>
      </c>
      <c r="E31560">
        <v>17960</v>
      </c>
      <c r="F31560">
        <v>82616</v>
      </c>
    </row>
    <row r="31561" spans="1:8" x14ac:dyDescent="0.2">
      <c r="A31561">
        <v>8.4493083666335706E+17</v>
      </c>
      <c r="B31561" t="s">
        <v>63668</v>
      </c>
      <c r="C31561" t="s">
        <v>63669</v>
      </c>
      <c r="D31561" s="1">
        <v>42817.678055555552</v>
      </c>
      <c r="E31561">
        <v>19639</v>
      </c>
      <c r="F31561">
        <v>103471</v>
      </c>
    </row>
    <row r="31562" spans="1:8" x14ac:dyDescent="0.2">
      <c r="A31562">
        <v>8.4494380184841395E+17</v>
      </c>
      <c r="B31562" t="s">
        <v>63670</v>
      </c>
      <c r="C31562" t="s">
        <v>63671</v>
      </c>
      <c r="D31562" s="1">
        <v>42817.713831018518</v>
      </c>
      <c r="E31562">
        <v>7941</v>
      </c>
      <c r="F31562">
        <v>36513</v>
      </c>
      <c r="H31562" t="s">
        <v>23328</v>
      </c>
    </row>
    <row r="31563" spans="1:8" x14ac:dyDescent="0.2">
      <c r="A31563">
        <v>8.4503736838620698E+17</v>
      </c>
      <c r="B31563" t="s">
        <v>63672</v>
      </c>
      <c r="C31563" t="s">
        <v>63673</v>
      </c>
      <c r="D31563" s="1">
        <v>42817.972025462965</v>
      </c>
      <c r="E31563">
        <v>14201</v>
      </c>
      <c r="F31563">
        <v>69237</v>
      </c>
      <c r="G31563" t="s">
        <v>89</v>
      </c>
    </row>
    <row r="31564" spans="1:8" x14ac:dyDescent="0.2">
      <c r="A31564">
        <v>8.4524745586839104E+17</v>
      </c>
      <c r="B31564" t="s">
        <v>63674</v>
      </c>
      <c r="C31564" t="s">
        <v>63675</v>
      </c>
      <c r="D31564" s="1">
        <v>42818.551759259259</v>
      </c>
      <c r="E31564">
        <v>10765</v>
      </c>
      <c r="F31564">
        <v>60609</v>
      </c>
    </row>
    <row r="31565" spans="1:8" x14ac:dyDescent="0.2">
      <c r="A31565">
        <v>8.4524958717881894E+17</v>
      </c>
      <c r="B31565" t="s">
        <v>63676</v>
      </c>
      <c r="C31565" t="s">
        <v>63677</v>
      </c>
      <c r="D31565" s="1">
        <v>42818.557638888888</v>
      </c>
      <c r="E31565">
        <v>11377</v>
      </c>
      <c r="F31565">
        <v>54740</v>
      </c>
    </row>
    <row r="31566" spans="1:8" x14ac:dyDescent="0.2">
      <c r="A31566">
        <v>8.4532024361454694E+17</v>
      </c>
      <c r="B31566" t="s">
        <v>63678</v>
      </c>
      <c r="C31566" t="s">
        <v>63679</v>
      </c>
      <c r="D31566" s="1">
        <v>42818.752615740741</v>
      </c>
      <c r="E31566">
        <v>11042</v>
      </c>
      <c r="F31566">
        <v>59280</v>
      </c>
      <c r="H31566" t="s">
        <v>390</v>
      </c>
    </row>
    <row r="31567" spans="1:8" x14ac:dyDescent="0.2">
      <c r="A31567">
        <v>8.4533432304576499E+17</v>
      </c>
      <c r="B31567" t="s">
        <v>63680</v>
      </c>
      <c r="C31567" t="s">
        <v>63681</v>
      </c>
      <c r="D31567" s="1">
        <v>42818.791458333333</v>
      </c>
      <c r="E31567">
        <v>17303</v>
      </c>
      <c r="F31567">
        <v>79489</v>
      </c>
    </row>
    <row r="31568" spans="1:8" x14ac:dyDescent="0.2">
      <c r="A31568">
        <v>8.4562865549367706E+17</v>
      </c>
      <c r="B31568" t="s">
        <v>63682</v>
      </c>
      <c r="C31568" t="s">
        <v>63683</v>
      </c>
      <c r="D31568" s="1">
        <v>42819.603668981479</v>
      </c>
      <c r="E31568">
        <v>12130</v>
      </c>
      <c r="F31568">
        <v>60943</v>
      </c>
      <c r="H31568" t="s">
        <v>390</v>
      </c>
    </row>
    <row r="31569" spans="1:8" x14ac:dyDescent="0.2">
      <c r="A31569">
        <v>8.4564591673235802E+17</v>
      </c>
      <c r="B31569" t="s">
        <v>63684</v>
      </c>
      <c r="C31569" t="s">
        <v>63685</v>
      </c>
      <c r="D31569" s="1">
        <v>42819.651296296295</v>
      </c>
      <c r="E31569">
        <v>19211</v>
      </c>
      <c r="F31569">
        <v>92439</v>
      </c>
    </row>
    <row r="31570" spans="1:8" x14ac:dyDescent="0.2">
      <c r="A31570">
        <v>8.4564676170424294E+17</v>
      </c>
      <c r="B31570" t="s">
        <v>63686</v>
      </c>
      <c r="C31570" t="s">
        <v>63687</v>
      </c>
      <c r="D31570" s="1">
        <v>42819.653634259259</v>
      </c>
      <c r="E31570">
        <v>8662</v>
      </c>
      <c r="F31570">
        <v>45085</v>
      </c>
      <c r="G31570" t="s">
        <v>215</v>
      </c>
    </row>
    <row r="31571" spans="1:8" x14ac:dyDescent="0.2">
      <c r="A31571">
        <v>8.4576650460812006E+17</v>
      </c>
      <c r="B31571" t="s">
        <v>63688</v>
      </c>
      <c r="C31571" t="s">
        <v>63689</v>
      </c>
      <c r="D31571" s="1">
        <v>42819.984050925923</v>
      </c>
      <c r="E31571">
        <v>18043</v>
      </c>
      <c r="F31571">
        <v>104062</v>
      </c>
    </row>
    <row r="31572" spans="1:8" x14ac:dyDescent="0.2">
      <c r="A31572">
        <v>8.4597410261990605E+17</v>
      </c>
      <c r="B31572" t="s">
        <v>63690</v>
      </c>
      <c r="C31572" t="s">
        <v>63691</v>
      </c>
      <c r="D31572" s="1">
        <v>42820.598587962966</v>
      </c>
      <c r="E31572">
        <v>13148</v>
      </c>
      <c r="F31572">
        <v>56489</v>
      </c>
    </row>
    <row r="31573" spans="1:8" x14ac:dyDescent="0.2">
      <c r="A31573">
        <v>8.4616605366319104E+17</v>
      </c>
      <c r="B31573" t="s">
        <v>63692</v>
      </c>
      <c r="C31573" t="s">
        <v>63693</v>
      </c>
      <c r="D31573" s="1">
        <v>42821.128263888888</v>
      </c>
      <c r="E31573">
        <v>18095</v>
      </c>
      <c r="F31573">
        <v>95774</v>
      </c>
    </row>
    <row r="31574" spans="1:8" x14ac:dyDescent="0.2">
      <c r="A31574">
        <v>8.4653381881107994E+17</v>
      </c>
      <c r="B31574" t="s">
        <v>63694</v>
      </c>
      <c r="C31574" t="s">
        <v>63695</v>
      </c>
      <c r="D31574" s="1">
        <v>42822.143101851849</v>
      </c>
      <c r="E31574">
        <v>23359</v>
      </c>
      <c r="F31574">
        <v>79001</v>
      </c>
    </row>
    <row r="31575" spans="1:8" x14ac:dyDescent="0.2">
      <c r="A31575">
        <v>8.4653621236201805E+17</v>
      </c>
      <c r="B31575" t="s">
        <v>63696</v>
      </c>
      <c r="C31575" t="s">
        <v>63697</v>
      </c>
      <c r="D31575" s="1">
        <v>42822.149710648147</v>
      </c>
      <c r="E31575">
        <v>16043</v>
      </c>
      <c r="F31575">
        <v>60528</v>
      </c>
      <c r="H31575" t="s">
        <v>390</v>
      </c>
    </row>
    <row r="31576" spans="1:8" x14ac:dyDescent="0.2">
      <c r="A31576">
        <v>8.4653763916771302E+17</v>
      </c>
      <c r="B31576" t="s">
        <v>63698</v>
      </c>
      <c r="C31576" t="s">
        <v>63699</v>
      </c>
      <c r="D31576" s="1">
        <v>42822.153645833336</v>
      </c>
      <c r="E31576">
        <v>8097</v>
      </c>
      <c r="F31576">
        <v>45902</v>
      </c>
    </row>
    <row r="31577" spans="1:8" x14ac:dyDescent="0.2">
      <c r="A31577">
        <v>8.4654318322396301E+17</v>
      </c>
      <c r="B31577" t="s">
        <v>63700</v>
      </c>
      <c r="C31577" t="s">
        <v>63701</v>
      </c>
      <c r="D31577" s="1">
        <v>42822.168946759259</v>
      </c>
      <c r="E31577">
        <v>13588</v>
      </c>
      <c r="F31577">
        <v>71278</v>
      </c>
    </row>
    <row r="31578" spans="1:8" x14ac:dyDescent="0.2">
      <c r="A31578">
        <v>8.4667221907386304E+17</v>
      </c>
      <c r="B31578" t="s">
        <v>63702</v>
      </c>
      <c r="C31578" t="s">
        <v>63703</v>
      </c>
      <c r="D31578" s="1">
        <v>42822.525023148148</v>
      </c>
      <c r="E31578">
        <v>19906</v>
      </c>
      <c r="F31578">
        <v>97163</v>
      </c>
    </row>
    <row r="31579" spans="1:8" x14ac:dyDescent="0.2">
      <c r="A31579">
        <v>8.4668246421507597E+17</v>
      </c>
      <c r="B31579" t="s">
        <v>63704</v>
      </c>
      <c r="C31579" t="s">
        <v>63705</v>
      </c>
      <c r="D31579" s="1">
        <v>42822.553287037037</v>
      </c>
      <c r="E31579">
        <v>7735</v>
      </c>
      <c r="F31579">
        <v>40956</v>
      </c>
      <c r="G31579" t="s">
        <v>89</v>
      </c>
    </row>
    <row r="31580" spans="1:8" x14ac:dyDescent="0.2">
      <c r="A31580">
        <v>8.4674528873588698E+17</v>
      </c>
      <c r="B31580" t="s">
        <v>63706</v>
      </c>
      <c r="C31580" t="s">
        <v>63707</v>
      </c>
      <c r="D31580" s="1">
        <v>42822.726655092592</v>
      </c>
      <c r="E31580">
        <v>10860</v>
      </c>
      <c r="F31580">
        <v>49137</v>
      </c>
      <c r="G31580" t="s">
        <v>89</v>
      </c>
    </row>
    <row r="31581" spans="1:8" x14ac:dyDescent="0.2">
      <c r="A31581">
        <v>8.4682856149120205E+17</v>
      </c>
      <c r="B31581" t="s">
        <v>63708</v>
      </c>
      <c r="C31581" t="s">
        <v>63709</v>
      </c>
      <c r="D31581" s="1">
        <v>42822.956446759257</v>
      </c>
      <c r="E31581">
        <v>6050</v>
      </c>
      <c r="F31581">
        <v>34686</v>
      </c>
      <c r="G31581" t="s">
        <v>576</v>
      </c>
    </row>
    <row r="31582" spans="1:8" x14ac:dyDescent="0.2">
      <c r="A31582">
        <v>8.4684149395231898E+17</v>
      </c>
      <c r="B31582" t="s">
        <v>63710</v>
      </c>
      <c r="C31582" t="s">
        <v>63711</v>
      </c>
      <c r="D31582" s="1">
        <v>42822.992129629631</v>
      </c>
      <c r="E31582">
        <v>8182</v>
      </c>
      <c r="F31582">
        <v>40368</v>
      </c>
      <c r="H31582" t="s">
        <v>390</v>
      </c>
    </row>
    <row r="31583" spans="1:8" x14ac:dyDescent="0.2">
      <c r="A31583">
        <v>8.4685470318302003E+17</v>
      </c>
      <c r="B31583" t="s">
        <v>63712</v>
      </c>
      <c r="C31583" t="s">
        <v>63713</v>
      </c>
      <c r="D31583" s="1">
        <v>42823.02857638889</v>
      </c>
      <c r="E31583">
        <v>22456</v>
      </c>
      <c r="F31583">
        <v>76707</v>
      </c>
      <c r="G31583" t="s">
        <v>89</v>
      </c>
    </row>
    <row r="31584" spans="1:8" x14ac:dyDescent="0.2">
      <c r="A31584">
        <v>8.4705621100663104E+17</v>
      </c>
      <c r="B31584" t="s">
        <v>63714</v>
      </c>
      <c r="C31584" t="s">
        <v>63715</v>
      </c>
      <c r="D31584" s="1">
        <v>42823.584629629629</v>
      </c>
      <c r="E31584">
        <v>13077</v>
      </c>
      <c r="F31584">
        <v>65541</v>
      </c>
      <c r="G31584" t="s">
        <v>89</v>
      </c>
    </row>
    <row r="31585" spans="1:8" x14ac:dyDescent="0.2">
      <c r="A31585">
        <v>8.4706103129377894E+17</v>
      </c>
      <c r="B31585" t="s">
        <v>63716</v>
      </c>
      <c r="C31585" t="s">
        <v>63717</v>
      </c>
      <c r="D31585" s="1">
        <v>42823.597939814812</v>
      </c>
      <c r="E31585">
        <v>17156</v>
      </c>
      <c r="F31585">
        <v>86631</v>
      </c>
    </row>
    <row r="31586" spans="1:8" x14ac:dyDescent="0.2">
      <c r="A31586">
        <v>8.4720145516562406E+17</v>
      </c>
      <c r="B31586" t="s">
        <v>63718</v>
      </c>
      <c r="C31586" t="s">
        <v>63719</v>
      </c>
      <c r="D31586" s="1">
        <v>42823.98542824074</v>
      </c>
      <c r="E31586">
        <v>7383</v>
      </c>
      <c r="F31586">
        <v>35792</v>
      </c>
    </row>
    <row r="31587" spans="1:8" x14ac:dyDescent="0.2">
      <c r="A31587">
        <v>8.4723647681551104E+17</v>
      </c>
      <c r="B31587" t="s">
        <v>63720</v>
      </c>
      <c r="C31587" t="s">
        <v>63721</v>
      </c>
      <c r="D31587" s="1">
        <v>42824.082071759258</v>
      </c>
      <c r="E31587">
        <v>8888</v>
      </c>
      <c r="F31587">
        <v>48251</v>
      </c>
      <c r="G31587" t="s">
        <v>215</v>
      </c>
    </row>
    <row r="31588" spans="1:8" x14ac:dyDescent="0.2">
      <c r="A31588">
        <v>8.4727018917122803E+17</v>
      </c>
      <c r="B31588" t="s">
        <v>63722</v>
      </c>
      <c r="C31588" t="s">
        <v>63723</v>
      </c>
      <c r="D31588" s="1">
        <v>42824.175104166665</v>
      </c>
      <c r="E31588">
        <v>14429</v>
      </c>
      <c r="F31588">
        <v>65769</v>
      </c>
      <c r="H31588" t="s">
        <v>390</v>
      </c>
    </row>
    <row r="31589" spans="1:8" x14ac:dyDescent="0.2">
      <c r="A31589">
        <v>8.4743516314345395E+17</v>
      </c>
      <c r="B31589" t="s">
        <v>63724</v>
      </c>
      <c r="C31589" t="s">
        <v>63725</v>
      </c>
      <c r="D31589" s="1">
        <v>42824.630347222221</v>
      </c>
      <c r="E31589">
        <v>11594</v>
      </c>
      <c r="F31589">
        <v>52693</v>
      </c>
    </row>
    <row r="31590" spans="1:8" x14ac:dyDescent="0.2">
      <c r="A31590">
        <v>8.4745518091218099E+17</v>
      </c>
      <c r="B31590" t="s">
        <v>63726</v>
      </c>
      <c r="C31590" t="s">
        <v>63727</v>
      </c>
      <c r="D31590" s="1">
        <v>42824.685578703706</v>
      </c>
      <c r="E31590">
        <v>11001</v>
      </c>
      <c r="F31590">
        <v>46976</v>
      </c>
      <c r="G31590" t="s">
        <v>89</v>
      </c>
    </row>
    <row r="31591" spans="1:8" x14ac:dyDescent="0.2">
      <c r="A31591">
        <v>8.4755842655733696E+17</v>
      </c>
      <c r="B31591" t="s">
        <v>63728</v>
      </c>
      <c r="C31591" t="s">
        <v>63729</v>
      </c>
      <c r="D31591" s="1">
        <v>42824.970486111109</v>
      </c>
      <c r="E31591">
        <v>5665</v>
      </c>
      <c r="F31591">
        <v>28006</v>
      </c>
      <c r="G31591" t="s">
        <v>89</v>
      </c>
      <c r="H31591" t="s">
        <v>390</v>
      </c>
    </row>
    <row r="31592" spans="1:8" x14ac:dyDescent="0.2">
      <c r="A31592">
        <v>8.4755923914915802E+17</v>
      </c>
      <c r="B31592" t="s">
        <v>63730</v>
      </c>
      <c r="C31592" t="s">
        <v>63731</v>
      </c>
      <c r="D31592" s="1">
        <v>42824.972731481481</v>
      </c>
      <c r="E31592">
        <v>6547</v>
      </c>
      <c r="F31592">
        <v>33734</v>
      </c>
      <c r="G31592" t="s">
        <v>576</v>
      </c>
    </row>
    <row r="31593" spans="1:8" x14ac:dyDescent="0.2">
      <c r="A31593">
        <v>8.4755951908537894E+17</v>
      </c>
      <c r="B31593" t="s">
        <v>63732</v>
      </c>
      <c r="C31593" t="s">
        <v>63733</v>
      </c>
      <c r="D31593" s="1">
        <v>42824.973495370374</v>
      </c>
      <c r="E31593">
        <v>4957</v>
      </c>
      <c r="F31593">
        <v>26635</v>
      </c>
      <c r="G31593" t="s">
        <v>576</v>
      </c>
      <c r="H31593" t="s">
        <v>616</v>
      </c>
    </row>
    <row r="31594" spans="1:8" x14ac:dyDescent="0.2">
      <c r="A31594">
        <v>8.4757322041704397E+17</v>
      </c>
      <c r="B31594" t="s">
        <v>63734</v>
      </c>
      <c r="C31594" t="s">
        <v>63735</v>
      </c>
      <c r="D31594" s="1">
        <v>42825.011307870373</v>
      </c>
      <c r="E31594">
        <v>10254</v>
      </c>
      <c r="F31594">
        <v>50865</v>
      </c>
    </row>
    <row r="31595" spans="1:8" x14ac:dyDescent="0.2">
      <c r="A31595">
        <v>8.4757335891297395E+17</v>
      </c>
      <c r="B31595" t="s">
        <v>63736</v>
      </c>
      <c r="C31595" t="s">
        <v>63737</v>
      </c>
      <c r="D31595" s="1">
        <v>42825.011689814812</v>
      </c>
      <c r="E31595">
        <v>6349</v>
      </c>
      <c r="F31595">
        <v>36987</v>
      </c>
    </row>
    <row r="31596" spans="1:8" x14ac:dyDescent="0.2">
      <c r="A31596">
        <v>8.4762538990821696E+17</v>
      </c>
      <c r="B31596" t="s">
        <v>63738</v>
      </c>
      <c r="C31596" t="s">
        <v>63739</v>
      </c>
      <c r="D31596" s="1">
        <v>42825.155266203707</v>
      </c>
      <c r="E31596">
        <v>11553</v>
      </c>
      <c r="F31596">
        <v>52780</v>
      </c>
      <c r="H31596" t="s">
        <v>390</v>
      </c>
    </row>
    <row r="31597" spans="1:8" x14ac:dyDescent="0.2">
      <c r="A31597">
        <v>8.4776655852085606E+17</v>
      </c>
      <c r="B31597" t="s">
        <v>63740</v>
      </c>
      <c r="C31597" t="s">
        <v>63741</v>
      </c>
      <c r="D31597" s="1">
        <v>42825.544814814813</v>
      </c>
      <c r="E31597">
        <v>16128</v>
      </c>
      <c r="F31597">
        <v>66105</v>
      </c>
    </row>
    <row r="31598" spans="1:8" x14ac:dyDescent="0.2">
      <c r="A31598">
        <v>8.4781972041811098E+17</v>
      </c>
      <c r="B31598" t="s">
        <v>63742</v>
      </c>
      <c r="C31598" t="s">
        <v>63743</v>
      </c>
      <c r="D31598" s="1">
        <v>42825.691516203704</v>
      </c>
      <c r="E31598">
        <v>5845</v>
      </c>
      <c r="F31598">
        <v>35947</v>
      </c>
      <c r="G31598" t="s">
        <v>215</v>
      </c>
    </row>
    <row r="31599" spans="1:8" x14ac:dyDescent="0.2">
      <c r="A31599">
        <v>8.4786324320075302E+17</v>
      </c>
      <c r="B31599" t="s">
        <v>63744</v>
      </c>
      <c r="C31599" t="s">
        <v>63745</v>
      </c>
      <c r="D31599" s="1">
        <v>42825.811620370368</v>
      </c>
      <c r="E31599">
        <v>8942</v>
      </c>
      <c r="F31599">
        <v>50944</v>
      </c>
      <c r="H31599" t="s">
        <v>390</v>
      </c>
    </row>
    <row r="31600" spans="1:8" x14ac:dyDescent="0.2">
      <c r="A31600">
        <v>8.4786738056289395E+17</v>
      </c>
      <c r="B31600" t="s">
        <v>63746</v>
      </c>
      <c r="C31600" t="s">
        <v>63747</v>
      </c>
      <c r="D31600" s="1">
        <v>42825.82303240741</v>
      </c>
      <c r="E31600">
        <v>9281</v>
      </c>
      <c r="F31600">
        <v>42473</v>
      </c>
      <c r="H31600" t="s">
        <v>616</v>
      </c>
    </row>
    <row r="31601" spans="1:8" x14ac:dyDescent="0.2">
      <c r="A31601">
        <v>8.4787882022085798E+17</v>
      </c>
      <c r="B31601" t="s">
        <v>63748</v>
      </c>
      <c r="C31601" t="s">
        <v>63749</v>
      </c>
      <c r="D31601" s="1">
        <v>42825.85460648148</v>
      </c>
      <c r="E31601">
        <v>11589</v>
      </c>
      <c r="F31601">
        <v>51434</v>
      </c>
      <c r="H31601" t="s">
        <v>616</v>
      </c>
    </row>
    <row r="31602" spans="1:8" x14ac:dyDescent="0.2">
      <c r="A31602">
        <v>8.4789552463212902E+17</v>
      </c>
      <c r="B31602" t="s">
        <v>63750</v>
      </c>
      <c r="C31602" t="s">
        <v>63751</v>
      </c>
      <c r="D31602" s="1">
        <v>42825.900694444441</v>
      </c>
      <c r="E31602">
        <v>8141</v>
      </c>
      <c r="F31602">
        <v>38993</v>
      </c>
    </row>
    <row r="31603" spans="1:8" x14ac:dyDescent="0.2">
      <c r="A31603">
        <v>8.4792439718058304E+17</v>
      </c>
      <c r="B31603" t="s">
        <v>63752</v>
      </c>
      <c r="C31603" t="s">
        <v>63753</v>
      </c>
      <c r="D31603" s="1">
        <v>42825.980370370373</v>
      </c>
      <c r="E31603">
        <v>12391</v>
      </c>
      <c r="F31603">
        <v>58186</v>
      </c>
      <c r="H31603" t="s">
        <v>616</v>
      </c>
    </row>
    <row r="31604" spans="1:8" x14ac:dyDescent="0.2">
      <c r="A31604">
        <v>8.4815386060250701E+17</v>
      </c>
      <c r="B31604" t="s">
        <v>63754</v>
      </c>
      <c r="C31604" t="s">
        <v>63755</v>
      </c>
      <c r="D31604" s="1">
        <v>42826.613564814812</v>
      </c>
      <c r="E31604">
        <v>18197</v>
      </c>
      <c r="F31604">
        <v>68018</v>
      </c>
      <c r="G31604" t="s">
        <v>89</v>
      </c>
    </row>
    <row r="31605" spans="1:8" x14ac:dyDescent="0.2">
      <c r="A31605">
        <v>8.4815864105636198E+17</v>
      </c>
      <c r="B31605" t="s">
        <v>63756</v>
      </c>
      <c r="C31605" t="s">
        <v>63757</v>
      </c>
      <c r="D31605" s="1">
        <v>42826.626759259256</v>
      </c>
      <c r="E31605">
        <v>18613</v>
      </c>
      <c r="F31605">
        <v>74749</v>
      </c>
    </row>
    <row r="31606" spans="1:8" x14ac:dyDescent="0.2">
      <c r="A31606">
        <v>8.4820320109448294E+17</v>
      </c>
      <c r="B31606" t="s">
        <v>63758</v>
      </c>
      <c r="C31606" t="s">
        <v>63759</v>
      </c>
      <c r="D31606" s="1">
        <v>42826.749722222223</v>
      </c>
      <c r="E31606">
        <v>9438</v>
      </c>
      <c r="F31606">
        <v>42305</v>
      </c>
      <c r="G31606" t="s">
        <v>89</v>
      </c>
    </row>
    <row r="31607" spans="1:8" x14ac:dyDescent="0.2">
      <c r="A31607">
        <v>8.4820487087635597E+17</v>
      </c>
      <c r="B31607" t="s">
        <v>63760</v>
      </c>
      <c r="C31607" t="s">
        <v>63761</v>
      </c>
      <c r="D31607" s="1">
        <v>42826.754328703704</v>
      </c>
      <c r="E31607">
        <v>8427</v>
      </c>
      <c r="F31607">
        <v>44891</v>
      </c>
    </row>
    <row r="31608" spans="1:8" x14ac:dyDescent="0.2">
      <c r="A31608">
        <v>8.4821603515312102E+17</v>
      </c>
      <c r="B31608" t="s">
        <v>63762</v>
      </c>
      <c r="C31608" t="s">
        <v>63763</v>
      </c>
      <c r="D31608" s="1">
        <v>42826.785138888888</v>
      </c>
      <c r="E31608">
        <v>13541</v>
      </c>
      <c r="F31608">
        <v>53436</v>
      </c>
      <c r="G31608" t="s">
        <v>89</v>
      </c>
    </row>
    <row r="31609" spans="1:8" x14ac:dyDescent="0.2">
      <c r="A31609">
        <v>8.4821902765901005E+17</v>
      </c>
      <c r="B31609" t="s">
        <v>63764</v>
      </c>
      <c r="C31609" t="s">
        <v>63765</v>
      </c>
      <c r="D31609" s="1">
        <v>42826.793391203704</v>
      </c>
      <c r="E31609">
        <v>13149</v>
      </c>
      <c r="F31609">
        <v>56624</v>
      </c>
    </row>
    <row r="31610" spans="1:8" x14ac:dyDescent="0.2">
      <c r="A31610">
        <v>8.4829919164651494E+17</v>
      </c>
      <c r="B31610" t="s">
        <v>63766</v>
      </c>
      <c r="C31610" t="s">
        <v>63767</v>
      </c>
      <c r="D31610" s="1">
        <v>42827.014606481483</v>
      </c>
      <c r="E31610">
        <v>11615</v>
      </c>
      <c r="F31610">
        <v>47060</v>
      </c>
      <c r="G31610" t="s">
        <v>89</v>
      </c>
      <c r="H31610" t="s">
        <v>390</v>
      </c>
    </row>
    <row r="31611" spans="1:8" x14ac:dyDescent="0.2">
      <c r="A31611">
        <v>8.4851958767520102E+17</v>
      </c>
      <c r="B31611" t="s">
        <v>63768</v>
      </c>
      <c r="C31611" t="s">
        <v>63769</v>
      </c>
      <c r="D31611" s="1">
        <v>42827.622789351852</v>
      </c>
      <c r="E31611">
        <v>13857</v>
      </c>
      <c r="F31611">
        <v>70980</v>
      </c>
    </row>
    <row r="31612" spans="1:8" x14ac:dyDescent="0.2">
      <c r="A31612">
        <v>8.4852132548020198E+17</v>
      </c>
      <c r="B31612" t="s">
        <v>63770</v>
      </c>
      <c r="C31612" t="s">
        <v>63771</v>
      </c>
      <c r="D31612" s="1">
        <v>42827.627581018518</v>
      </c>
      <c r="E31612">
        <v>11610</v>
      </c>
      <c r="F31612">
        <v>65041</v>
      </c>
    </row>
    <row r="31613" spans="1:8" x14ac:dyDescent="0.2">
      <c r="A31613">
        <v>8.4852901466705498E+17</v>
      </c>
      <c r="B31613" t="s">
        <v>63772</v>
      </c>
      <c r="C31613" t="s">
        <v>63773</v>
      </c>
      <c r="D31613" s="1">
        <v>42827.648796296293</v>
      </c>
      <c r="E31613">
        <v>18185</v>
      </c>
      <c r="F31613">
        <v>72702</v>
      </c>
    </row>
    <row r="31614" spans="1:8" x14ac:dyDescent="0.2">
      <c r="A31614">
        <v>8.4870120131518797E+17</v>
      </c>
      <c r="B31614" t="s">
        <v>63774</v>
      </c>
      <c r="C31614" t="s">
        <v>63775</v>
      </c>
      <c r="D31614" s="1">
        <v>42828.12394675926</v>
      </c>
      <c r="E31614">
        <v>21756</v>
      </c>
      <c r="F31614">
        <v>101745</v>
      </c>
      <c r="G31614" t="s">
        <v>89</v>
      </c>
      <c r="H31614" t="s">
        <v>616</v>
      </c>
    </row>
    <row r="31615" spans="1:8" x14ac:dyDescent="0.2">
      <c r="A31615">
        <v>8.4884132618353395E+17</v>
      </c>
      <c r="B31615" t="s">
        <v>63776</v>
      </c>
      <c r="C31615" t="s">
        <v>63777</v>
      </c>
      <c r="D31615" s="1">
        <v>42828.510613425926</v>
      </c>
      <c r="E31615">
        <v>16650</v>
      </c>
      <c r="F31615">
        <v>63792</v>
      </c>
      <c r="G31615" t="s">
        <v>89</v>
      </c>
    </row>
    <row r="31616" spans="1:8" x14ac:dyDescent="0.2">
      <c r="A31616">
        <v>8.4885682231229197E+17</v>
      </c>
      <c r="B31616" t="s">
        <v>63778</v>
      </c>
      <c r="C31616" t="s">
        <v>63779</v>
      </c>
      <c r="D31616" s="1">
        <v>42828.553379629629</v>
      </c>
      <c r="E31616">
        <v>19648</v>
      </c>
      <c r="F31616">
        <v>64473</v>
      </c>
    </row>
    <row r="31617" spans="1:8" x14ac:dyDescent="0.2">
      <c r="A31617">
        <v>8.4885791029798003E+17</v>
      </c>
      <c r="B31617" t="s">
        <v>63780</v>
      </c>
      <c r="C31617" t="s">
        <v>63781</v>
      </c>
      <c r="D31617" s="1">
        <v>42828.556377314817</v>
      </c>
      <c r="E31617">
        <v>22818</v>
      </c>
      <c r="F31617">
        <v>94130</v>
      </c>
    </row>
    <row r="31618" spans="1:8" x14ac:dyDescent="0.2">
      <c r="A31618">
        <v>8.4888051945871706E+17</v>
      </c>
      <c r="B31618" t="s">
        <v>63782</v>
      </c>
      <c r="C31618" t="s">
        <v>63783</v>
      </c>
      <c r="D31618" s="1">
        <v>42828.618761574071</v>
      </c>
      <c r="E31618">
        <v>18422</v>
      </c>
      <c r="F31618">
        <v>60293</v>
      </c>
      <c r="G31618" t="s">
        <v>215</v>
      </c>
    </row>
    <row r="31619" spans="1:8" x14ac:dyDescent="0.2">
      <c r="A31619">
        <v>8.48928217138384E+17</v>
      </c>
      <c r="B31619" t="s">
        <v>63784</v>
      </c>
      <c r="C31619" t="s">
        <v>63785</v>
      </c>
      <c r="D31619" s="1">
        <v>42828.750381944446</v>
      </c>
      <c r="E31619">
        <v>11014</v>
      </c>
      <c r="F31619">
        <v>67527</v>
      </c>
    </row>
    <row r="31620" spans="1:8" x14ac:dyDescent="0.2">
      <c r="A31620">
        <v>8.4895749804021696E+17</v>
      </c>
      <c r="B31620" t="s">
        <v>63786</v>
      </c>
      <c r="C31620" t="s">
        <v>63787</v>
      </c>
      <c r="D31620" s="1">
        <v>42828.831192129626</v>
      </c>
      <c r="E31620">
        <v>9363</v>
      </c>
      <c r="F31620">
        <v>49583</v>
      </c>
      <c r="G31620" t="s">
        <v>215</v>
      </c>
    </row>
    <row r="31621" spans="1:8" x14ac:dyDescent="0.2">
      <c r="A31621">
        <v>8.4898320958082202E+17</v>
      </c>
      <c r="B31621" t="s">
        <v>63788</v>
      </c>
      <c r="C31621" t="s">
        <v>63789</v>
      </c>
      <c r="D31621" s="1">
        <v>42828.902141203704</v>
      </c>
      <c r="E31621">
        <v>11378</v>
      </c>
      <c r="F31621">
        <v>51528</v>
      </c>
      <c r="G31621" t="s">
        <v>89</v>
      </c>
    </row>
    <row r="31622" spans="1:8" x14ac:dyDescent="0.2">
      <c r="A31622">
        <v>8.4933028141279206E+17</v>
      </c>
      <c r="B31622" t="s">
        <v>63790</v>
      </c>
      <c r="C31622" t="s">
        <v>63791</v>
      </c>
      <c r="D31622" s="1">
        <v>42829.859872685185</v>
      </c>
      <c r="E31622">
        <v>7134</v>
      </c>
      <c r="F31622">
        <v>33517</v>
      </c>
      <c r="G31622" t="s">
        <v>89</v>
      </c>
      <c r="H31622" t="s">
        <v>390</v>
      </c>
    </row>
    <row r="31623" spans="1:8" x14ac:dyDescent="0.2">
      <c r="A31623">
        <v>8.4934557350957402E+17</v>
      </c>
      <c r="B31623" t="s">
        <v>63792</v>
      </c>
      <c r="C31623" t="s">
        <v>63793</v>
      </c>
      <c r="D31623" s="1">
        <v>42829.902071759258</v>
      </c>
      <c r="E31623">
        <v>8068</v>
      </c>
      <c r="F31623">
        <v>43285</v>
      </c>
      <c r="H31623" t="s">
        <v>390</v>
      </c>
    </row>
    <row r="31624" spans="1:8" x14ac:dyDescent="0.2">
      <c r="A31624">
        <v>8.4936693013383898E+17</v>
      </c>
      <c r="B31624" t="s">
        <v>63794</v>
      </c>
      <c r="C31624" t="s">
        <v>63795</v>
      </c>
      <c r="D31624" s="1">
        <v>42829.961006944446</v>
      </c>
      <c r="E31624">
        <v>7817</v>
      </c>
      <c r="F31624">
        <v>43773</v>
      </c>
      <c r="H31624" t="s">
        <v>390</v>
      </c>
    </row>
    <row r="31625" spans="1:8" x14ac:dyDescent="0.2">
      <c r="A31625">
        <v>8.4973291137711706E+17</v>
      </c>
      <c r="B31625" t="s">
        <v>63796</v>
      </c>
      <c r="C31625" t="s">
        <v>63797</v>
      </c>
      <c r="D31625" s="1">
        <v>42830.970925925925</v>
      </c>
      <c r="E31625">
        <v>11266</v>
      </c>
      <c r="F31625">
        <v>60109</v>
      </c>
      <c r="G31625" t="s">
        <v>89</v>
      </c>
    </row>
    <row r="31626" spans="1:8" x14ac:dyDescent="0.2">
      <c r="A31626">
        <v>8.4980704911862502E+17</v>
      </c>
      <c r="B31626" t="s">
        <v>63798</v>
      </c>
      <c r="C31626" t="s">
        <v>63799</v>
      </c>
      <c r="D31626" s="1">
        <v>42831.175497685188</v>
      </c>
      <c r="E31626">
        <v>19668</v>
      </c>
      <c r="F31626">
        <v>74251</v>
      </c>
    </row>
    <row r="31627" spans="1:8" x14ac:dyDescent="0.2">
      <c r="A31627">
        <v>8.5005319492329805E+17</v>
      </c>
      <c r="B31627" t="s">
        <v>63800</v>
      </c>
      <c r="C31627" t="s">
        <v>63801</v>
      </c>
      <c r="D31627" s="1">
        <v>42831.854733796295</v>
      </c>
      <c r="E31627">
        <v>9257</v>
      </c>
      <c r="F31627">
        <v>54222</v>
      </c>
      <c r="G31627" t="s">
        <v>546</v>
      </c>
      <c r="H31627" t="s">
        <v>616</v>
      </c>
    </row>
    <row r="31628" spans="1:8" x14ac:dyDescent="0.2">
      <c r="A31628">
        <v>8.5072264888363802E+17</v>
      </c>
      <c r="B31628" t="s">
        <v>63802</v>
      </c>
      <c r="C31628" t="s">
        <v>63803</v>
      </c>
      <c r="D31628" s="1">
        <v>42833.70207175926</v>
      </c>
      <c r="E31628">
        <v>8975</v>
      </c>
      <c r="F31628">
        <v>59711</v>
      </c>
    </row>
    <row r="31629" spans="1:8" x14ac:dyDescent="0.2">
      <c r="A31629">
        <v>8.5072269495807501E+17</v>
      </c>
      <c r="B31629" t="s">
        <v>63804</v>
      </c>
      <c r="C31629" t="s">
        <v>63805</v>
      </c>
      <c r="D31629" s="1">
        <v>42833.702199074076</v>
      </c>
      <c r="E31629">
        <v>6135</v>
      </c>
      <c r="F31629">
        <v>43155</v>
      </c>
    </row>
    <row r="31630" spans="1:8" x14ac:dyDescent="0.2">
      <c r="A31630">
        <v>8.5072350937032704E+17</v>
      </c>
      <c r="B31630" t="s">
        <v>63806</v>
      </c>
      <c r="C31630" t="s">
        <v>63807</v>
      </c>
      <c r="D31630" s="1">
        <v>42833.704444444447</v>
      </c>
      <c r="E31630">
        <v>23182</v>
      </c>
      <c r="F31630">
        <v>120872</v>
      </c>
    </row>
    <row r="31631" spans="1:8" x14ac:dyDescent="0.2">
      <c r="A31631">
        <v>8.50785347038576E+17</v>
      </c>
      <c r="B31631" t="s">
        <v>63808</v>
      </c>
      <c r="C31631" t="s">
        <v>63809</v>
      </c>
      <c r="D31631" s="1">
        <v>42833.875092592592</v>
      </c>
      <c r="E31631">
        <v>9818</v>
      </c>
      <c r="F31631">
        <v>54272</v>
      </c>
    </row>
    <row r="31632" spans="1:8" x14ac:dyDescent="0.2">
      <c r="A31632">
        <v>8.5080004501220096E+17</v>
      </c>
      <c r="B31632" t="s">
        <v>63810</v>
      </c>
      <c r="C31632" t="s">
        <v>63811</v>
      </c>
      <c r="D31632" s="1">
        <v>42833.915648148148</v>
      </c>
      <c r="E31632">
        <v>15754</v>
      </c>
      <c r="F31632">
        <v>90250</v>
      </c>
    </row>
    <row r="31633" spans="1:8" x14ac:dyDescent="0.2">
      <c r="A31633">
        <v>8.5109250005607194E+17</v>
      </c>
      <c r="B31633" t="s">
        <v>63812</v>
      </c>
      <c r="C31633" t="s">
        <v>63813</v>
      </c>
      <c r="D31633" s="1">
        <v>42834.722673611112</v>
      </c>
      <c r="E31633">
        <v>13263</v>
      </c>
      <c r="F31633">
        <v>68723</v>
      </c>
    </row>
    <row r="31634" spans="1:8" x14ac:dyDescent="0.2">
      <c r="A31634">
        <v>8.5109261875489101E+17</v>
      </c>
      <c r="B31634" t="s">
        <v>63814</v>
      </c>
      <c r="C31634" t="s">
        <v>63815</v>
      </c>
      <c r="D31634" s="1">
        <v>42834.722997685189</v>
      </c>
      <c r="E31634">
        <v>8748</v>
      </c>
      <c r="F31634">
        <v>50062</v>
      </c>
    </row>
    <row r="31635" spans="1:8" x14ac:dyDescent="0.2">
      <c r="A31635">
        <v>8.5124729485485594E+17</v>
      </c>
      <c r="B31635" t="s">
        <v>63816</v>
      </c>
      <c r="C31635" t="s">
        <v>63817</v>
      </c>
      <c r="D31635" s="1">
        <v>42835.149826388886</v>
      </c>
      <c r="E31635">
        <v>12383</v>
      </c>
      <c r="F31635">
        <v>64031</v>
      </c>
      <c r="G31635" t="s">
        <v>89</v>
      </c>
      <c r="H31635" t="s">
        <v>390</v>
      </c>
    </row>
    <row r="31636" spans="1:8" x14ac:dyDescent="0.2">
      <c r="A31636">
        <v>8.51555178910064E+17</v>
      </c>
      <c r="B31636" t="s">
        <v>63818</v>
      </c>
      <c r="C31636" t="s">
        <v>63819</v>
      </c>
      <c r="D31636" s="1">
        <v>42835.999421296299</v>
      </c>
      <c r="E31636">
        <v>13415</v>
      </c>
      <c r="F31636">
        <v>71148</v>
      </c>
      <c r="H31636" t="s">
        <v>390</v>
      </c>
    </row>
    <row r="31637" spans="1:8" x14ac:dyDescent="0.2">
      <c r="A31637">
        <v>8.5158472940097894E+17</v>
      </c>
      <c r="B31637" t="s">
        <v>63820</v>
      </c>
      <c r="C31637" t="s">
        <v>63821</v>
      </c>
      <c r="D31637" s="1">
        <v>42836.080960648149</v>
      </c>
      <c r="E31637">
        <v>14276</v>
      </c>
      <c r="F31637">
        <v>79760</v>
      </c>
      <c r="H31637" t="s">
        <v>390</v>
      </c>
    </row>
    <row r="31638" spans="1:8" x14ac:dyDescent="0.2">
      <c r="A31638">
        <v>8.5176654682534694E+17</v>
      </c>
      <c r="B31638" t="s">
        <v>63822</v>
      </c>
      <c r="C31638" t="s">
        <v>63823</v>
      </c>
      <c r="D31638" s="1">
        <v>42836.582685185182</v>
      </c>
      <c r="E31638">
        <v>16200</v>
      </c>
      <c r="F31638">
        <v>71854</v>
      </c>
    </row>
    <row r="31639" spans="1:8" x14ac:dyDescent="0.2">
      <c r="A31639">
        <v>8.5176771824836096E+17</v>
      </c>
      <c r="B31639" t="s">
        <v>63824</v>
      </c>
      <c r="C31639" t="s">
        <v>63825</v>
      </c>
      <c r="D31639" s="1">
        <v>42836.585914351854</v>
      </c>
      <c r="E31639">
        <v>45192</v>
      </c>
      <c r="F31639">
        <v>119975</v>
      </c>
    </row>
    <row r="31640" spans="1:8" x14ac:dyDescent="0.2">
      <c r="A31640">
        <v>8.5178171402849395E+17</v>
      </c>
      <c r="B31640" t="s">
        <v>63826</v>
      </c>
      <c r="C31640" t="s">
        <v>63827</v>
      </c>
      <c r="D31640" s="1">
        <v>42836.624537037038</v>
      </c>
      <c r="E31640">
        <v>10430</v>
      </c>
      <c r="F31640">
        <v>51969</v>
      </c>
    </row>
    <row r="31641" spans="1:8" x14ac:dyDescent="0.2">
      <c r="A31641">
        <v>8.5189451801423795E+17</v>
      </c>
      <c r="B31641" t="s">
        <v>63828</v>
      </c>
      <c r="C31641" t="s">
        <v>63829</v>
      </c>
      <c r="D31641" s="1">
        <v>42836.93582175926</v>
      </c>
      <c r="E31641">
        <v>7379</v>
      </c>
      <c r="F31641">
        <v>38917</v>
      </c>
      <c r="H31641" t="s">
        <v>390</v>
      </c>
    </row>
    <row r="31642" spans="1:8" x14ac:dyDescent="0.2">
      <c r="A31642">
        <v>8.5199729945474202E+17</v>
      </c>
      <c r="B31642" t="s">
        <v>63830</v>
      </c>
      <c r="C31642" t="s">
        <v>63831</v>
      </c>
      <c r="D31642" s="1">
        <v>42837.219444444447</v>
      </c>
      <c r="E31642">
        <v>5253</v>
      </c>
      <c r="F31642">
        <v>36082</v>
      </c>
      <c r="G31642" t="s">
        <v>215</v>
      </c>
    </row>
    <row r="31643" spans="1:8" x14ac:dyDescent="0.2">
      <c r="A31643">
        <v>8.5213479643639795E+17</v>
      </c>
      <c r="B31643" t="s">
        <v>63832</v>
      </c>
      <c r="C31643" t="s">
        <v>63833</v>
      </c>
      <c r="D31643" s="1">
        <v>42837.598865740743</v>
      </c>
      <c r="E31643">
        <v>16431</v>
      </c>
      <c r="F31643">
        <v>81886</v>
      </c>
    </row>
    <row r="31644" spans="1:8" x14ac:dyDescent="0.2">
      <c r="A31644">
        <v>8.5213850935593306E+17</v>
      </c>
      <c r="B31644" t="s">
        <v>63834</v>
      </c>
      <c r="C31644" t="s">
        <v>63835</v>
      </c>
      <c r="D31644" s="1">
        <v>42837.6091087963</v>
      </c>
      <c r="E31644">
        <v>11104</v>
      </c>
      <c r="F31644">
        <v>63821</v>
      </c>
    </row>
    <row r="31645" spans="1:8" x14ac:dyDescent="0.2">
      <c r="A31645">
        <v>8.52277347587952E+17</v>
      </c>
      <c r="B31645" t="s">
        <v>63836</v>
      </c>
      <c r="C31645" t="s">
        <v>63837</v>
      </c>
      <c r="D31645" s="1">
        <v>42837.992222222223</v>
      </c>
      <c r="E31645">
        <v>9160</v>
      </c>
      <c r="F31645">
        <v>46960</v>
      </c>
    </row>
    <row r="31646" spans="1:8" x14ac:dyDescent="0.2">
      <c r="A31646">
        <v>8.5229776259931302E+17</v>
      </c>
      <c r="B31646" t="s">
        <v>63838</v>
      </c>
      <c r="C31646" t="s">
        <v>63839</v>
      </c>
      <c r="D31646" s="1">
        <v>42838.048564814817</v>
      </c>
      <c r="E31646">
        <v>10239</v>
      </c>
      <c r="F31646">
        <v>57726</v>
      </c>
      <c r="H31646" t="s">
        <v>390</v>
      </c>
    </row>
    <row r="31647" spans="1:8" x14ac:dyDescent="0.2">
      <c r="A31647">
        <v>8.5229793521998195E+17</v>
      </c>
      <c r="B31647" t="s">
        <v>63840</v>
      </c>
      <c r="C31647" t="s">
        <v>63841</v>
      </c>
      <c r="D31647" s="1">
        <v>42838.049039351848</v>
      </c>
      <c r="E31647">
        <v>15110</v>
      </c>
      <c r="F31647">
        <v>84710</v>
      </c>
    </row>
    <row r="31648" spans="1:8" x14ac:dyDescent="0.2">
      <c r="A31648">
        <v>8.52318522139168E+17</v>
      </c>
      <c r="B31648" t="s">
        <v>63842</v>
      </c>
      <c r="C31648" t="s">
        <v>63843</v>
      </c>
      <c r="D31648" s="1">
        <v>42838.105844907404</v>
      </c>
      <c r="E31648">
        <v>26304</v>
      </c>
      <c r="F31648">
        <v>124285</v>
      </c>
    </row>
    <row r="31649" spans="1:7" x14ac:dyDescent="0.2">
      <c r="A31649">
        <v>8.5250875214211405E+17</v>
      </c>
      <c r="B31649" t="s">
        <v>63844</v>
      </c>
      <c r="C31649" t="s">
        <v>63845</v>
      </c>
      <c r="D31649" s="1">
        <v>42838.630787037036</v>
      </c>
      <c r="E31649">
        <v>23890</v>
      </c>
      <c r="F31649">
        <v>100333</v>
      </c>
    </row>
    <row r="31650" spans="1:7" x14ac:dyDescent="0.2">
      <c r="A31650">
        <v>8.5251081028707494E+17</v>
      </c>
      <c r="B31650" t="s">
        <v>63846</v>
      </c>
      <c r="C31650" t="s">
        <v>63847</v>
      </c>
      <c r="D31650" s="1">
        <v>42838.636458333334</v>
      </c>
      <c r="E31650">
        <v>20477</v>
      </c>
      <c r="F31650">
        <v>98411</v>
      </c>
    </row>
    <row r="31651" spans="1:7" x14ac:dyDescent="0.2">
      <c r="A31651">
        <v>8.5260256843394995E+17</v>
      </c>
      <c r="B31651" t="s">
        <v>63848</v>
      </c>
      <c r="C31651" t="s">
        <v>63849</v>
      </c>
      <c r="D31651" s="1">
        <v>42838.889664351853</v>
      </c>
      <c r="E31651">
        <v>11116</v>
      </c>
      <c r="F31651">
        <v>66842</v>
      </c>
    </row>
    <row r="31652" spans="1:7" x14ac:dyDescent="0.2">
      <c r="A31652">
        <v>8.5298516287073805E+17</v>
      </c>
      <c r="B31652" t="s">
        <v>63850</v>
      </c>
      <c r="C31652" t="s">
        <v>63851</v>
      </c>
      <c r="D31652" s="1">
        <v>42839.945428240739</v>
      </c>
      <c r="E31652">
        <v>5964</v>
      </c>
      <c r="F31652">
        <v>29570</v>
      </c>
    </row>
    <row r="31653" spans="1:7" x14ac:dyDescent="0.2">
      <c r="A31653">
        <v>8.5358341791675494E+17</v>
      </c>
      <c r="B31653" t="s">
        <v>63852</v>
      </c>
      <c r="C31653" t="s">
        <v>63853</v>
      </c>
      <c r="D31653" s="1">
        <v>42841.596296296295</v>
      </c>
      <c r="E31653">
        <v>12659</v>
      </c>
      <c r="F31653">
        <v>64048</v>
      </c>
    </row>
    <row r="31654" spans="1:7" x14ac:dyDescent="0.2">
      <c r="A31654">
        <v>8.5358496804763597E+17</v>
      </c>
      <c r="B31654" t="s">
        <v>63854</v>
      </c>
      <c r="C31654" t="s">
        <v>63855</v>
      </c>
      <c r="D31654" s="1">
        <v>42841.60056712963</v>
      </c>
      <c r="E31654">
        <v>34111</v>
      </c>
      <c r="F31654">
        <v>166094</v>
      </c>
    </row>
    <row r="31655" spans="1:7" x14ac:dyDescent="0.2">
      <c r="A31655">
        <v>8.5359562865558694E+17</v>
      </c>
      <c r="B31655" t="s">
        <v>63856</v>
      </c>
      <c r="C31655" t="s">
        <v>63857</v>
      </c>
      <c r="D31655" s="1">
        <v>42841.629988425928</v>
      </c>
      <c r="E31655">
        <v>10371</v>
      </c>
      <c r="F31655">
        <v>62213</v>
      </c>
    </row>
    <row r="31656" spans="1:7" x14ac:dyDescent="0.2">
      <c r="A31656">
        <v>8.5359719961954304E+17</v>
      </c>
      <c r="B31656" t="s">
        <v>63858</v>
      </c>
      <c r="C31656" t="s">
        <v>63859</v>
      </c>
      <c r="D31656" s="1">
        <v>42841.634328703702</v>
      </c>
      <c r="E31656">
        <v>17353</v>
      </c>
      <c r="F31656">
        <v>83718</v>
      </c>
    </row>
    <row r="31657" spans="1:7" x14ac:dyDescent="0.2">
      <c r="A31657">
        <v>8.5360433494435405E+17</v>
      </c>
      <c r="B31657" t="s">
        <v>63860</v>
      </c>
      <c r="C31657" t="s">
        <v>63861</v>
      </c>
      <c r="D31657" s="1">
        <v>42841.654016203705</v>
      </c>
      <c r="E31657">
        <v>17416</v>
      </c>
      <c r="F31657">
        <v>92362</v>
      </c>
    </row>
    <row r="31658" spans="1:7" x14ac:dyDescent="0.2">
      <c r="A31658">
        <v>8.5377124457928205E+17</v>
      </c>
      <c r="B31658" t="s">
        <v>63862</v>
      </c>
      <c r="C31658" t="s">
        <v>63863</v>
      </c>
      <c r="D31658" s="1">
        <v>42842.114594907405</v>
      </c>
      <c r="E31658">
        <v>10868</v>
      </c>
      <c r="F31658">
        <v>56461</v>
      </c>
    </row>
    <row r="31659" spans="1:7" x14ac:dyDescent="0.2">
      <c r="A31659">
        <v>8.5394293633735002E+17</v>
      </c>
      <c r="B31659" t="s">
        <v>63864</v>
      </c>
      <c r="C31659" t="s">
        <v>63865</v>
      </c>
      <c r="D31659" s="1">
        <v>42842.588379629633</v>
      </c>
      <c r="E31659">
        <v>13681</v>
      </c>
      <c r="F31659">
        <v>67008</v>
      </c>
      <c r="G31659" t="s">
        <v>89</v>
      </c>
    </row>
    <row r="31660" spans="1:7" x14ac:dyDescent="0.2">
      <c r="A31660">
        <v>8.5394445353874995E+17</v>
      </c>
      <c r="B31660" t="s">
        <v>63866</v>
      </c>
      <c r="C31660" t="s">
        <v>63867</v>
      </c>
      <c r="D31660" s="1">
        <v>42842.592557870368</v>
      </c>
      <c r="E31660">
        <v>10397</v>
      </c>
      <c r="F31660">
        <v>46623</v>
      </c>
    </row>
    <row r="31661" spans="1:7" x14ac:dyDescent="0.2">
      <c r="A31661">
        <v>8.5394563390392294E+17</v>
      </c>
      <c r="B31661" t="s">
        <v>63868</v>
      </c>
      <c r="C31661" t="s">
        <v>63869</v>
      </c>
      <c r="D31661" s="1">
        <v>42842.595821759256</v>
      </c>
      <c r="E31661">
        <v>15613</v>
      </c>
      <c r="F31661">
        <v>73384</v>
      </c>
    </row>
    <row r="31662" spans="1:7" x14ac:dyDescent="0.2">
      <c r="A31662">
        <v>8.5396402384658803E+17</v>
      </c>
      <c r="B31662" t="s">
        <v>63870</v>
      </c>
      <c r="C31662" t="s">
        <v>63871</v>
      </c>
      <c r="D31662" s="1">
        <v>42842.646562499998</v>
      </c>
      <c r="E31662">
        <v>16323</v>
      </c>
      <c r="F31662">
        <v>53187</v>
      </c>
    </row>
    <row r="31663" spans="1:7" x14ac:dyDescent="0.2">
      <c r="A31663">
        <v>8.5410179088694797E+17</v>
      </c>
      <c r="B31663" t="s">
        <v>63872</v>
      </c>
      <c r="C31663" t="s">
        <v>63873</v>
      </c>
      <c r="D31663" s="1">
        <v>42843.026736111111</v>
      </c>
      <c r="E31663">
        <v>9132</v>
      </c>
      <c r="F31663">
        <v>49611</v>
      </c>
    </row>
    <row r="31664" spans="1:7" x14ac:dyDescent="0.2">
      <c r="A31664">
        <v>8.5410264439425395E+17</v>
      </c>
      <c r="B31664" t="s">
        <v>63874</v>
      </c>
      <c r="C31664" t="s">
        <v>63875</v>
      </c>
      <c r="D31664" s="1">
        <v>42843.029085648152</v>
      </c>
      <c r="E31664">
        <v>7009</v>
      </c>
      <c r="F31664">
        <v>37250</v>
      </c>
    </row>
    <row r="31665" spans="1:8" x14ac:dyDescent="0.2">
      <c r="A31665">
        <v>8.5415719105355302E+17</v>
      </c>
      <c r="B31665" t="s">
        <v>63876</v>
      </c>
      <c r="C31665" t="s">
        <v>63877</v>
      </c>
      <c r="D31665" s="1">
        <v>42843.179606481484</v>
      </c>
      <c r="E31665">
        <v>11482</v>
      </c>
      <c r="F31665">
        <v>53809</v>
      </c>
    </row>
    <row r="31666" spans="1:8" x14ac:dyDescent="0.2">
      <c r="A31666">
        <v>8.5426811977436698E+17</v>
      </c>
      <c r="B31666" t="s">
        <v>63878</v>
      </c>
      <c r="C31666" t="s">
        <v>63879</v>
      </c>
      <c r="D31666" s="1">
        <v>42843.485706018517</v>
      </c>
      <c r="E31666">
        <v>14766</v>
      </c>
      <c r="F31666">
        <v>63600</v>
      </c>
    </row>
    <row r="31667" spans="1:8" x14ac:dyDescent="0.2">
      <c r="A31667">
        <v>8.5427032162028698E+17</v>
      </c>
      <c r="B31667" t="s">
        <v>63880</v>
      </c>
      <c r="C31667" t="s">
        <v>63881</v>
      </c>
      <c r="D31667" s="1">
        <v>42843.491782407407</v>
      </c>
      <c r="E31667">
        <v>3914</v>
      </c>
      <c r="F31667">
        <v>29628</v>
      </c>
      <c r="G31667" t="s">
        <v>215</v>
      </c>
    </row>
    <row r="31668" spans="1:8" x14ac:dyDescent="0.2">
      <c r="A31668">
        <v>8.5428311019168499E+17</v>
      </c>
      <c r="B31668" t="s">
        <v>63882</v>
      </c>
      <c r="C31668" t="s">
        <v>63883</v>
      </c>
      <c r="D31668" s="1">
        <v>42843.527071759258</v>
      </c>
      <c r="E31668">
        <v>11992</v>
      </c>
      <c r="F31668">
        <v>49756</v>
      </c>
    </row>
    <row r="31669" spans="1:8" x14ac:dyDescent="0.2">
      <c r="A31669">
        <v>8.5428495253972506E+17</v>
      </c>
      <c r="B31669" t="s">
        <v>63884</v>
      </c>
      <c r="C31669" t="s">
        <v>63885</v>
      </c>
      <c r="D31669" s="1">
        <v>42843.532164351855</v>
      </c>
      <c r="E31669">
        <v>13459</v>
      </c>
      <c r="F31669">
        <v>54940</v>
      </c>
    </row>
    <row r="31670" spans="1:8" x14ac:dyDescent="0.2">
      <c r="A31670">
        <v>8.5443396056643098E+17</v>
      </c>
      <c r="B31670" t="s">
        <v>63886</v>
      </c>
      <c r="C31670" t="s">
        <v>63887</v>
      </c>
      <c r="D31670" s="1">
        <v>42843.943344907406</v>
      </c>
      <c r="E31670">
        <v>13863</v>
      </c>
      <c r="F31670">
        <v>55292</v>
      </c>
      <c r="G31670" t="s">
        <v>89</v>
      </c>
    </row>
    <row r="31671" spans="1:8" x14ac:dyDescent="0.2">
      <c r="A31671">
        <v>8.5443845266180902E+17</v>
      </c>
      <c r="B31671" t="s">
        <v>63888</v>
      </c>
      <c r="C31671" t="s">
        <v>63889</v>
      </c>
      <c r="D31671" s="1">
        <v>42843.955740740741</v>
      </c>
      <c r="E31671">
        <v>5706</v>
      </c>
      <c r="F31671">
        <v>30033</v>
      </c>
      <c r="H31671" t="s">
        <v>390</v>
      </c>
    </row>
    <row r="31672" spans="1:8" x14ac:dyDescent="0.2">
      <c r="A31672">
        <v>8.5454742346475904E+17</v>
      </c>
      <c r="B31672" t="s">
        <v>63890</v>
      </c>
      <c r="C31672" t="s">
        <v>63891</v>
      </c>
      <c r="D31672" s="1">
        <v>42844.25644675926</v>
      </c>
      <c r="E31672">
        <v>12828</v>
      </c>
      <c r="F31672">
        <v>67631</v>
      </c>
    </row>
    <row r="31673" spans="1:8" x14ac:dyDescent="0.2">
      <c r="A31673">
        <v>8.5467678052707904E+17</v>
      </c>
      <c r="B31673" t="s">
        <v>63892</v>
      </c>
      <c r="C31673" t="s">
        <v>63893</v>
      </c>
      <c r="D31673" s="1">
        <v>42844.613402777781</v>
      </c>
      <c r="E31673">
        <v>12954</v>
      </c>
      <c r="F31673">
        <v>63615</v>
      </c>
    </row>
    <row r="31674" spans="1:8" x14ac:dyDescent="0.2">
      <c r="A31674">
        <v>8.5474930011454605E+17</v>
      </c>
      <c r="B31674" t="s">
        <v>63894</v>
      </c>
      <c r="C31674" t="s">
        <v>63895</v>
      </c>
      <c r="D31674" s="1">
        <v>42844.813518518517</v>
      </c>
      <c r="E31674">
        <v>10909</v>
      </c>
      <c r="F31674">
        <v>47845</v>
      </c>
      <c r="H31674" t="s">
        <v>390</v>
      </c>
    </row>
    <row r="31675" spans="1:8" x14ac:dyDescent="0.2">
      <c r="A31675">
        <v>8.5479341111058803E+17</v>
      </c>
      <c r="B31675" t="s">
        <v>63896</v>
      </c>
      <c r="C31675" t="s">
        <v>63897</v>
      </c>
      <c r="D31675" s="1">
        <v>42844.935243055559</v>
      </c>
      <c r="E31675">
        <v>9051</v>
      </c>
      <c r="F31675">
        <v>42763</v>
      </c>
      <c r="G31675" t="s">
        <v>63898</v>
      </c>
      <c r="H31675" t="s">
        <v>390</v>
      </c>
    </row>
    <row r="31676" spans="1:8" x14ac:dyDescent="0.2">
      <c r="A31676">
        <v>8.5487077728763405E+17</v>
      </c>
      <c r="B31676" t="s">
        <v>63899</v>
      </c>
      <c r="C31676" t="s">
        <v>63900</v>
      </c>
      <c r="D31676" s="1">
        <v>42845.148726851854</v>
      </c>
      <c r="E31676">
        <v>8292</v>
      </c>
      <c r="F31676">
        <v>43516</v>
      </c>
      <c r="G31676" t="s">
        <v>215</v>
      </c>
    </row>
    <row r="31677" spans="1:8" x14ac:dyDescent="0.2">
      <c r="A31677">
        <v>8.5505550945559296E+17</v>
      </c>
      <c r="B31677" t="s">
        <v>63901</v>
      </c>
      <c r="C31677" t="s">
        <v>63902</v>
      </c>
      <c r="D31677" s="1">
        <v>42845.658495370371</v>
      </c>
      <c r="E31677">
        <v>15957</v>
      </c>
      <c r="F31677">
        <v>71193</v>
      </c>
      <c r="G31677" t="s">
        <v>89</v>
      </c>
    </row>
    <row r="31678" spans="1:8" x14ac:dyDescent="0.2">
      <c r="A31678">
        <v>8.5514246603455603E+17</v>
      </c>
      <c r="B31678" t="s">
        <v>63903</v>
      </c>
      <c r="C31678" t="s">
        <v>63904</v>
      </c>
      <c r="D31678" s="1">
        <v>42845.898449074077</v>
      </c>
      <c r="E31678">
        <v>9955</v>
      </c>
      <c r="F31678">
        <v>46531</v>
      </c>
    </row>
    <row r="31679" spans="1:8" x14ac:dyDescent="0.2">
      <c r="A31679">
        <v>8.5517299874734797E+17</v>
      </c>
      <c r="B31679" t="s">
        <v>63905</v>
      </c>
      <c r="C31679" t="s">
        <v>63906</v>
      </c>
      <c r="D31679" s="1">
        <v>42845.98269675926</v>
      </c>
      <c r="E31679">
        <v>5959</v>
      </c>
      <c r="F31679">
        <v>32966</v>
      </c>
      <c r="H31679" t="s">
        <v>390</v>
      </c>
    </row>
    <row r="31680" spans="1:8" x14ac:dyDescent="0.2">
      <c r="A31680">
        <v>8.5536851692033203E+17</v>
      </c>
      <c r="B31680" t="s">
        <v>63907</v>
      </c>
      <c r="C31680" t="s">
        <v>63908</v>
      </c>
      <c r="D31680" s="1">
        <v>42846.522233796299</v>
      </c>
      <c r="E31680">
        <v>15433</v>
      </c>
      <c r="F31680">
        <v>64905</v>
      </c>
    </row>
    <row r="31681" spans="1:8" x14ac:dyDescent="0.2">
      <c r="A31681">
        <v>8.5537318486196198E+17</v>
      </c>
      <c r="B31681" t="s">
        <v>63909</v>
      </c>
      <c r="C31681" t="s">
        <v>63910</v>
      </c>
      <c r="D31681" s="1">
        <v>42846.535104166665</v>
      </c>
      <c r="E31681">
        <v>12441</v>
      </c>
      <c r="F31681">
        <v>64551</v>
      </c>
    </row>
    <row r="31682" spans="1:8" x14ac:dyDescent="0.2">
      <c r="A31682">
        <v>8.55406847200768E+17</v>
      </c>
      <c r="B31682" t="s">
        <v>63911</v>
      </c>
      <c r="C31682" t="s">
        <v>63912</v>
      </c>
      <c r="D31682" s="1">
        <v>42846.627997685187</v>
      </c>
      <c r="E31682">
        <v>12205</v>
      </c>
      <c r="F31682">
        <v>58230</v>
      </c>
    </row>
    <row r="31683" spans="1:8" x14ac:dyDescent="0.2">
      <c r="A31683">
        <v>8.5551705323887002E+17</v>
      </c>
      <c r="B31683" t="s">
        <v>63913</v>
      </c>
      <c r="C31683" t="s">
        <v>63914</v>
      </c>
      <c r="D31683" s="1">
        <v>42846.932106481479</v>
      </c>
      <c r="E31683">
        <v>16694</v>
      </c>
      <c r="F31683">
        <v>67286</v>
      </c>
      <c r="H31683" t="s">
        <v>390</v>
      </c>
    </row>
    <row r="31684" spans="1:8" x14ac:dyDescent="0.2">
      <c r="A31684">
        <v>8.5558276441816205E+17</v>
      </c>
      <c r="B31684" t="s">
        <v>63915</v>
      </c>
      <c r="C31684" t="s">
        <v>63916</v>
      </c>
      <c r="D31684" s="1">
        <v>42847.113437499997</v>
      </c>
      <c r="E31684">
        <v>8319</v>
      </c>
      <c r="F31684">
        <v>37706</v>
      </c>
    </row>
    <row r="31685" spans="1:8" x14ac:dyDescent="0.2">
      <c r="A31685">
        <v>8.5562671570765005E+17</v>
      </c>
      <c r="B31685" t="s">
        <v>63917</v>
      </c>
      <c r="C31685" t="s">
        <v>63918</v>
      </c>
      <c r="D31685" s="1">
        <v>42847.234722222223</v>
      </c>
      <c r="E31685">
        <v>8857</v>
      </c>
      <c r="F31685">
        <v>48455</v>
      </c>
    </row>
    <row r="31686" spans="1:8" x14ac:dyDescent="0.2">
      <c r="A31686">
        <v>8.5581485906955802E+17</v>
      </c>
      <c r="B31686" t="s">
        <v>63919</v>
      </c>
      <c r="C31686" t="s">
        <v>63920</v>
      </c>
      <c r="D31686" s="1">
        <v>42847.753900462965</v>
      </c>
      <c r="E31686">
        <v>8836</v>
      </c>
      <c r="F31686">
        <v>54957</v>
      </c>
    </row>
    <row r="31687" spans="1:8" x14ac:dyDescent="0.2">
      <c r="A31687">
        <v>8.5581607166381197E+17</v>
      </c>
      <c r="B31687" t="s">
        <v>63921</v>
      </c>
      <c r="C31687" t="s">
        <v>63922</v>
      </c>
      <c r="D31687" s="1">
        <v>42847.757245370369</v>
      </c>
      <c r="E31687">
        <v>9910</v>
      </c>
      <c r="F31687">
        <v>51667</v>
      </c>
    </row>
    <row r="31688" spans="1:8" x14ac:dyDescent="0.2">
      <c r="A31688">
        <v>8.5581722607887898E+17</v>
      </c>
      <c r="B31688" t="s">
        <v>63923</v>
      </c>
      <c r="C31688" t="s">
        <v>63924</v>
      </c>
      <c r="D31688" s="1">
        <v>42847.760428240741</v>
      </c>
      <c r="E31688">
        <v>14196</v>
      </c>
      <c r="F31688">
        <v>65787</v>
      </c>
    </row>
    <row r="31689" spans="1:8" x14ac:dyDescent="0.2">
      <c r="A31689">
        <v>8.5585924502321101E+17</v>
      </c>
      <c r="B31689" t="s">
        <v>63925</v>
      </c>
      <c r="C31689" t="s">
        <v>63926</v>
      </c>
      <c r="D31689" s="1">
        <v>42847.876377314817</v>
      </c>
      <c r="E31689">
        <v>12323</v>
      </c>
      <c r="F31689">
        <v>70894</v>
      </c>
    </row>
    <row r="31690" spans="1:8" x14ac:dyDescent="0.2">
      <c r="A31690">
        <v>8.5590131530579494E+17</v>
      </c>
      <c r="B31690" t="s">
        <v>63927</v>
      </c>
      <c r="C31690" t="s">
        <v>63928</v>
      </c>
      <c r="D31690" s="1">
        <v>42847.992476851854</v>
      </c>
      <c r="E31690">
        <v>15301</v>
      </c>
      <c r="F31690">
        <v>78537</v>
      </c>
    </row>
    <row r="31691" spans="1:8" x14ac:dyDescent="0.2">
      <c r="A31691">
        <v>8.5614692470512E+17</v>
      </c>
      <c r="B31691" t="s">
        <v>63929</v>
      </c>
      <c r="C31691" t="s">
        <v>63930</v>
      </c>
      <c r="D31691" s="1">
        <v>42848.670219907406</v>
      </c>
      <c r="E31691">
        <v>14095</v>
      </c>
      <c r="F31691">
        <v>54557</v>
      </c>
    </row>
    <row r="31692" spans="1:8" x14ac:dyDescent="0.2">
      <c r="A31692">
        <v>8.5614761295261197E+17</v>
      </c>
      <c r="B31692" t="s">
        <v>63931</v>
      </c>
      <c r="C31692" t="s">
        <v>63932</v>
      </c>
      <c r="D31692" s="1">
        <v>42848.672129629631</v>
      </c>
      <c r="E31692">
        <v>4079</v>
      </c>
      <c r="F31692">
        <v>30636</v>
      </c>
      <c r="G31692" t="s">
        <v>89</v>
      </c>
    </row>
    <row r="31693" spans="1:8" x14ac:dyDescent="0.2">
      <c r="A31693">
        <v>8.5615071965675494E+17</v>
      </c>
      <c r="B31693" t="s">
        <v>63933</v>
      </c>
      <c r="C31693" t="s">
        <v>63934</v>
      </c>
      <c r="D31693" s="1">
        <v>42848.680694444447</v>
      </c>
      <c r="E31693">
        <v>10339</v>
      </c>
      <c r="F31693">
        <v>51496</v>
      </c>
    </row>
    <row r="31694" spans="1:8" x14ac:dyDescent="0.2">
      <c r="A31694">
        <v>8.5617133252182003E+17</v>
      </c>
      <c r="B31694" t="s">
        <v>63935</v>
      </c>
      <c r="C31694" t="s">
        <v>63936</v>
      </c>
      <c r="D31694" s="1">
        <v>42848.737581018519</v>
      </c>
      <c r="E31694">
        <v>13675</v>
      </c>
      <c r="F31694">
        <v>56581</v>
      </c>
    </row>
    <row r="31695" spans="1:8" x14ac:dyDescent="0.2">
      <c r="A31695">
        <v>8.5617205693270003E+17</v>
      </c>
      <c r="B31695" t="s">
        <v>63937</v>
      </c>
      <c r="C31695" t="s">
        <v>63938</v>
      </c>
      <c r="D31695" s="1">
        <v>42848.739571759259</v>
      </c>
      <c r="E31695">
        <v>12646</v>
      </c>
      <c r="F31695">
        <v>56149</v>
      </c>
    </row>
    <row r="31696" spans="1:8" x14ac:dyDescent="0.2">
      <c r="A31696">
        <v>8.5623327984184896E+17</v>
      </c>
      <c r="B31696" t="s">
        <v>63939</v>
      </c>
      <c r="C31696" t="s">
        <v>63940</v>
      </c>
      <c r="D31696" s="1">
        <v>42848.908518518518</v>
      </c>
      <c r="E31696">
        <v>9842</v>
      </c>
      <c r="F31696">
        <v>55926</v>
      </c>
    </row>
    <row r="31697" spans="1:8" x14ac:dyDescent="0.2">
      <c r="A31697">
        <v>8.5623498959112102E+17</v>
      </c>
      <c r="B31697" t="s">
        <v>63941</v>
      </c>
      <c r="C31697" t="s">
        <v>63942</v>
      </c>
      <c r="D31697" s="1">
        <v>42848.913240740738</v>
      </c>
      <c r="E31697">
        <v>10104</v>
      </c>
      <c r="F31697">
        <v>53456</v>
      </c>
    </row>
    <row r="31698" spans="1:8" x14ac:dyDescent="0.2">
      <c r="A31698">
        <v>8.5648178693891597E+17</v>
      </c>
      <c r="B31698" t="s">
        <v>63943</v>
      </c>
      <c r="C31698" t="s">
        <v>63944</v>
      </c>
      <c r="D31698" s="1">
        <v>42849.594270833331</v>
      </c>
      <c r="E31698">
        <v>7527</v>
      </c>
      <c r="F31698">
        <v>40731</v>
      </c>
    </row>
    <row r="31699" spans="1:8" x14ac:dyDescent="0.2">
      <c r="A31699">
        <v>8.5648487313305997E+17</v>
      </c>
      <c r="B31699" t="s">
        <v>63945</v>
      </c>
      <c r="C31699" t="s">
        <v>63946</v>
      </c>
      <c r="D31699" s="1">
        <v>42849.602789351855</v>
      </c>
      <c r="E31699">
        <v>9519</v>
      </c>
      <c r="F31699">
        <v>45238</v>
      </c>
    </row>
    <row r="31700" spans="1:8" x14ac:dyDescent="0.2">
      <c r="A31700">
        <v>8.5653116379985894E+17</v>
      </c>
      <c r="B31700" t="s">
        <v>63947</v>
      </c>
      <c r="C31700" t="s">
        <v>63948</v>
      </c>
      <c r="D31700" s="1">
        <v>42849.730520833335</v>
      </c>
      <c r="E31700">
        <v>6707</v>
      </c>
      <c r="F31700">
        <v>33276</v>
      </c>
      <c r="H31700" t="s">
        <v>390</v>
      </c>
    </row>
    <row r="31701" spans="1:8" x14ac:dyDescent="0.2">
      <c r="A31701">
        <v>8.5655622091168102E+17</v>
      </c>
      <c r="B31701" t="s">
        <v>63949</v>
      </c>
      <c r="C31701" t="s">
        <v>63950</v>
      </c>
      <c r="D31701" s="1">
        <v>42849.799664351849</v>
      </c>
      <c r="E31701">
        <v>6377</v>
      </c>
      <c r="F31701">
        <v>33347</v>
      </c>
      <c r="G31701" t="s">
        <v>215</v>
      </c>
      <c r="H31701" t="s">
        <v>390</v>
      </c>
    </row>
    <row r="31702" spans="1:8" x14ac:dyDescent="0.2">
      <c r="A31702">
        <v>8.5655798647449101E+17</v>
      </c>
      <c r="B31702" t="s">
        <v>63951</v>
      </c>
      <c r="C31702" t="s">
        <v>63952</v>
      </c>
      <c r="D31702" s="1">
        <v>42849.804537037038</v>
      </c>
      <c r="E31702">
        <v>11493</v>
      </c>
      <c r="F31702">
        <v>63579</v>
      </c>
    </row>
    <row r="31703" spans="1:8" x14ac:dyDescent="0.2">
      <c r="A31703">
        <v>8.5660670746372506E+17</v>
      </c>
      <c r="B31703" t="s">
        <v>63953</v>
      </c>
      <c r="C31703" t="s">
        <v>63954</v>
      </c>
      <c r="D31703" s="1">
        <v>42849.938981481479</v>
      </c>
      <c r="E31703">
        <v>8868</v>
      </c>
      <c r="F31703">
        <v>39039</v>
      </c>
      <c r="G31703" t="s">
        <v>89</v>
      </c>
      <c r="H31703" t="s">
        <v>390</v>
      </c>
    </row>
    <row r="31704" spans="1:8" x14ac:dyDescent="0.2">
      <c r="A31704">
        <v>8.5683093370975002E+17</v>
      </c>
      <c r="B31704" t="s">
        <v>63955</v>
      </c>
      <c r="C31704" t="s">
        <v>63956</v>
      </c>
      <c r="D31704" s="1">
        <v>42850.55773148148</v>
      </c>
      <c r="E31704">
        <v>5651</v>
      </c>
      <c r="F31704">
        <v>34005</v>
      </c>
      <c r="G31704" t="s">
        <v>89</v>
      </c>
    </row>
    <row r="31705" spans="1:8" x14ac:dyDescent="0.2">
      <c r="A31705">
        <v>8.5684782666345997E+17</v>
      </c>
      <c r="B31705" t="s">
        <v>63957</v>
      </c>
      <c r="C31705" t="s">
        <v>63958</v>
      </c>
      <c r="D31705" s="1">
        <v>42850.60434027778</v>
      </c>
      <c r="E31705">
        <v>12124</v>
      </c>
      <c r="F31705">
        <v>54431</v>
      </c>
    </row>
    <row r="31706" spans="1:8" x14ac:dyDescent="0.2">
      <c r="A31706">
        <v>8.5684938802668698E+17</v>
      </c>
      <c r="B31706" t="s">
        <v>63959</v>
      </c>
      <c r="C31706" t="s">
        <v>63960</v>
      </c>
      <c r="D31706" s="1">
        <v>42850.608657407407</v>
      </c>
      <c r="E31706">
        <v>22059</v>
      </c>
      <c r="F31706">
        <v>87732</v>
      </c>
    </row>
    <row r="31707" spans="1:8" x14ac:dyDescent="0.2">
      <c r="A31707">
        <v>8.5692855517914304E+17</v>
      </c>
      <c r="B31707" t="s">
        <v>63961</v>
      </c>
      <c r="C31707" t="s">
        <v>63962</v>
      </c>
      <c r="D31707" s="1">
        <v>42850.827118055553</v>
      </c>
      <c r="E31707">
        <v>6367</v>
      </c>
      <c r="F31707">
        <v>32574</v>
      </c>
    </row>
    <row r="31708" spans="1:8" x14ac:dyDescent="0.2">
      <c r="A31708">
        <v>8.5701441308113702E+17</v>
      </c>
      <c r="B31708" t="s">
        <v>63963</v>
      </c>
      <c r="C31708" t="s">
        <v>63964</v>
      </c>
      <c r="D31708" s="1">
        <v>42851.064039351855</v>
      </c>
      <c r="E31708">
        <v>7513</v>
      </c>
      <c r="F31708">
        <v>35107</v>
      </c>
    </row>
    <row r="31709" spans="1:8" x14ac:dyDescent="0.2">
      <c r="A31709">
        <v>8.57177434210304E+17</v>
      </c>
      <c r="B31709" t="s">
        <v>63965</v>
      </c>
      <c r="C31709" t="s">
        <v>63966</v>
      </c>
      <c r="D31709" s="1">
        <v>42851.513888888891</v>
      </c>
      <c r="E31709">
        <v>15012</v>
      </c>
      <c r="F31709">
        <v>60090</v>
      </c>
    </row>
    <row r="31710" spans="1:8" x14ac:dyDescent="0.2">
      <c r="A31710">
        <v>8.5718017873645901E+17</v>
      </c>
      <c r="B31710" t="s">
        <v>63967</v>
      </c>
      <c r="C31710" t="s">
        <v>63968</v>
      </c>
      <c r="D31710" s="1">
        <v>42851.521458333336</v>
      </c>
      <c r="E31710">
        <v>8713</v>
      </c>
      <c r="F31710">
        <v>42954</v>
      </c>
    </row>
    <row r="31711" spans="1:8" x14ac:dyDescent="0.2">
      <c r="A31711">
        <v>8.5718217946977395E+17</v>
      </c>
      <c r="B31711" t="s">
        <v>63969</v>
      </c>
      <c r="C31711" t="s">
        <v>63970</v>
      </c>
      <c r="D31711" s="1">
        <v>42851.526979166665</v>
      </c>
      <c r="E31711">
        <v>10598</v>
      </c>
      <c r="F31711">
        <v>49166</v>
      </c>
    </row>
    <row r="31712" spans="1:8" x14ac:dyDescent="0.2">
      <c r="A31712">
        <v>8.5718526102912602E+17</v>
      </c>
      <c r="B31712" t="s">
        <v>63971</v>
      </c>
      <c r="C31712" t="s">
        <v>63972</v>
      </c>
      <c r="D31712" s="1">
        <v>42851.535486111112</v>
      </c>
      <c r="E31712">
        <v>7935</v>
      </c>
      <c r="F31712">
        <v>41614</v>
      </c>
    </row>
    <row r="31713" spans="1:8" x14ac:dyDescent="0.2">
      <c r="A31713">
        <v>8.5724624567236595E+17</v>
      </c>
      <c r="B31713" t="s">
        <v>63973</v>
      </c>
      <c r="C31713" t="s">
        <v>63974</v>
      </c>
      <c r="D31713" s="1">
        <v>42851.703773148147</v>
      </c>
      <c r="E31713">
        <v>16281</v>
      </c>
      <c r="F31713">
        <v>77722</v>
      </c>
      <c r="G31713" t="s">
        <v>89</v>
      </c>
    </row>
    <row r="31714" spans="1:8" x14ac:dyDescent="0.2">
      <c r="A31714">
        <v>8.5729573192903398E+17</v>
      </c>
      <c r="B31714" t="s">
        <v>63975</v>
      </c>
      <c r="C31714" t="s">
        <v>63976</v>
      </c>
      <c r="D31714" s="1">
        <v>42851.840324074074</v>
      </c>
      <c r="E31714">
        <v>6058</v>
      </c>
      <c r="F31714">
        <v>29714</v>
      </c>
      <c r="G31714" t="s">
        <v>63898</v>
      </c>
    </row>
    <row r="31715" spans="1:8" x14ac:dyDescent="0.2">
      <c r="A31715">
        <v>8.57335793261568E+17</v>
      </c>
      <c r="B31715" t="s">
        <v>63977</v>
      </c>
      <c r="C31715" t="s">
        <v>63978</v>
      </c>
      <c r="D31715" s="1">
        <v>42851.950879629629</v>
      </c>
      <c r="E31715">
        <v>7653</v>
      </c>
      <c r="F31715">
        <v>35425</v>
      </c>
    </row>
    <row r="31716" spans="1:8" x14ac:dyDescent="0.2">
      <c r="A31716">
        <v>8.5736051053420902E+17</v>
      </c>
      <c r="B31716" t="s">
        <v>63979</v>
      </c>
      <c r="C31716" t="s">
        <v>63980</v>
      </c>
      <c r="D31716" s="1">
        <v>42852.019085648149</v>
      </c>
      <c r="E31716">
        <v>8246</v>
      </c>
      <c r="F31716">
        <v>43807</v>
      </c>
    </row>
    <row r="31717" spans="1:8" x14ac:dyDescent="0.2">
      <c r="A31717">
        <v>8.5737027077608602E+17</v>
      </c>
      <c r="B31717" t="s">
        <v>63981</v>
      </c>
      <c r="C31717" t="s">
        <v>63982</v>
      </c>
      <c r="D31717" s="1">
        <v>42852.046018518522</v>
      </c>
      <c r="E31717">
        <v>13014</v>
      </c>
      <c r="F31717">
        <v>46426</v>
      </c>
      <c r="H31717" t="s">
        <v>390</v>
      </c>
    </row>
    <row r="31718" spans="1:8" x14ac:dyDescent="0.2">
      <c r="A31718">
        <v>8.5755295683678605E+17</v>
      </c>
      <c r="B31718" t="s">
        <v>63983</v>
      </c>
      <c r="C31718" t="s">
        <v>63984</v>
      </c>
      <c r="D31718" s="1">
        <v>42852.550138888888</v>
      </c>
      <c r="E31718">
        <v>13619</v>
      </c>
      <c r="F31718">
        <v>62097</v>
      </c>
    </row>
    <row r="31719" spans="1:8" x14ac:dyDescent="0.2">
      <c r="A31719">
        <v>8.5755525600322701E+17</v>
      </c>
      <c r="B31719" t="s">
        <v>63985</v>
      </c>
      <c r="C31719" t="s">
        <v>63986</v>
      </c>
      <c r="D31719" s="1">
        <v>42852.556481481479</v>
      </c>
      <c r="E31719">
        <v>8505</v>
      </c>
      <c r="F31719">
        <v>43255</v>
      </c>
    </row>
    <row r="31720" spans="1:8" x14ac:dyDescent="0.2">
      <c r="A31720">
        <v>8.5755752258408806E+17</v>
      </c>
      <c r="B31720" t="s">
        <v>63987</v>
      </c>
      <c r="C31720" t="s">
        <v>63988</v>
      </c>
      <c r="D31720" s="1">
        <v>42852.562731481485</v>
      </c>
      <c r="E31720">
        <v>14917</v>
      </c>
      <c r="F31720">
        <v>61769</v>
      </c>
    </row>
    <row r="31721" spans="1:8" x14ac:dyDescent="0.2">
      <c r="A31721">
        <v>8.576045370032E+17</v>
      </c>
      <c r="B31721" t="s">
        <v>63989</v>
      </c>
      <c r="C31721" t="s">
        <v>63990</v>
      </c>
      <c r="D31721" s="1">
        <v>42852.692465277774</v>
      </c>
      <c r="E31721">
        <v>8119</v>
      </c>
      <c r="F31721">
        <v>39721</v>
      </c>
    </row>
    <row r="31722" spans="1:8" x14ac:dyDescent="0.2">
      <c r="A31722">
        <v>8.5760462353174899E+17</v>
      </c>
      <c r="B31722" t="s">
        <v>63991</v>
      </c>
      <c r="C31722" t="s">
        <v>63992</v>
      </c>
      <c r="D31722" s="1">
        <v>42852.692708333336</v>
      </c>
      <c r="E31722">
        <v>11011</v>
      </c>
      <c r="F31722">
        <v>53033</v>
      </c>
    </row>
    <row r="31723" spans="1:8" x14ac:dyDescent="0.2">
      <c r="A31723">
        <v>8.5760470982952896E+17</v>
      </c>
      <c r="B31723" t="s">
        <v>63993</v>
      </c>
      <c r="C31723" t="s">
        <v>63994</v>
      </c>
      <c r="D31723" s="1">
        <v>42852.69295138889</v>
      </c>
      <c r="E31723">
        <v>11563</v>
      </c>
      <c r="F31723">
        <v>52477</v>
      </c>
    </row>
    <row r="31724" spans="1:8" x14ac:dyDescent="0.2">
      <c r="A31724">
        <v>8.5760480867670797E+17</v>
      </c>
      <c r="B31724" t="s">
        <v>63995</v>
      </c>
      <c r="C31724" t="s">
        <v>63996</v>
      </c>
      <c r="D31724" s="1">
        <v>42852.69321759259</v>
      </c>
      <c r="E31724">
        <v>9992</v>
      </c>
      <c r="F31724">
        <v>42911</v>
      </c>
      <c r="H31724" t="s">
        <v>390</v>
      </c>
    </row>
    <row r="31725" spans="1:8" x14ac:dyDescent="0.2">
      <c r="A31725">
        <v>8.5760501826606195E+17</v>
      </c>
      <c r="B31725" t="s">
        <v>63997</v>
      </c>
      <c r="C31725" t="s">
        <v>63998</v>
      </c>
      <c r="D31725" s="1">
        <v>42852.693796296298</v>
      </c>
      <c r="E31725">
        <v>11869</v>
      </c>
      <c r="F31725">
        <v>51118</v>
      </c>
    </row>
    <row r="31726" spans="1:8" x14ac:dyDescent="0.2">
      <c r="A31726">
        <v>8.5760510441702605E+17</v>
      </c>
      <c r="B31726" t="s">
        <v>63999</v>
      </c>
      <c r="C31726" t="s">
        <v>64000</v>
      </c>
      <c r="D31726" s="1">
        <v>42852.694039351853</v>
      </c>
      <c r="E31726">
        <v>12605</v>
      </c>
      <c r="F31726">
        <v>52378</v>
      </c>
    </row>
    <row r="31727" spans="1:8" x14ac:dyDescent="0.2">
      <c r="A31727">
        <v>8.5767056247851802E+17</v>
      </c>
      <c r="B31727" t="s">
        <v>64001</v>
      </c>
      <c r="C31727" t="s">
        <v>64002</v>
      </c>
      <c r="D31727" s="1">
        <v>42852.874664351853</v>
      </c>
      <c r="E31727">
        <v>10326</v>
      </c>
      <c r="F31727">
        <v>47792</v>
      </c>
      <c r="G31727" t="s">
        <v>576</v>
      </c>
    </row>
    <row r="31728" spans="1:8" x14ac:dyDescent="0.2">
      <c r="A31728">
        <v>8.5771165195249997E+17</v>
      </c>
      <c r="B31728" t="s">
        <v>64003</v>
      </c>
      <c r="C31728" t="s">
        <v>64004</v>
      </c>
      <c r="D31728" s="1">
        <v>42852.988043981481</v>
      </c>
      <c r="E31728">
        <v>5082</v>
      </c>
      <c r="F31728">
        <v>24856</v>
      </c>
      <c r="G31728" t="s">
        <v>215</v>
      </c>
    </row>
    <row r="31729" spans="1:8" x14ac:dyDescent="0.2">
      <c r="A31729">
        <v>8.5772688404549606E+17</v>
      </c>
      <c r="B31729" t="s">
        <v>64005</v>
      </c>
      <c r="C31729" t="s">
        <v>64006</v>
      </c>
      <c r="D31729" s="1">
        <v>42853.030081018522</v>
      </c>
      <c r="E31729">
        <v>9323</v>
      </c>
      <c r="F31729">
        <v>41649</v>
      </c>
      <c r="G31729" t="s">
        <v>89</v>
      </c>
    </row>
    <row r="31730" spans="1:8" x14ac:dyDescent="0.2">
      <c r="A31730">
        <v>8.5793139756208499E+17</v>
      </c>
      <c r="B31730" t="s">
        <v>64007</v>
      </c>
      <c r="C31730" t="s">
        <v>64008</v>
      </c>
      <c r="D31730" s="1">
        <v>42853.59443287037</v>
      </c>
      <c r="E31730">
        <v>13282</v>
      </c>
      <c r="F31730">
        <v>71526</v>
      </c>
    </row>
    <row r="31731" spans="1:8" x14ac:dyDescent="0.2">
      <c r="A31731">
        <v>8.5808627803794995E+17</v>
      </c>
      <c r="B31731" t="s">
        <v>64009</v>
      </c>
      <c r="C31731" t="s">
        <v>64010</v>
      </c>
      <c r="D31731" s="1">
        <v>42854.021817129629</v>
      </c>
      <c r="E31731">
        <v>4420</v>
      </c>
      <c r="F31731">
        <v>31185</v>
      </c>
      <c r="G31731" t="s">
        <v>215</v>
      </c>
    </row>
    <row r="31732" spans="1:8" x14ac:dyDescent="0.2">
      <c r="A31732">
        <v>8.5810008825366899E+17</v>
      </c>
      <c r="B31732" t="s">
        <v>64011</v>
      </c>
      <c r="C31732" t="s">
        <v>64012</v>
      </c>
      <c r="D31732" s="1">
        <v>42854.059930555559</v>
      </c>
      <c r="E31732">
        <v>19513</v>
      </c>
      <c r="F31732">
        <v>74806</v>
      </c>
    </row>
    <row r="31733" spans="1:8" x14ac:dyDescent="0.2">
      <c r="A31733">
        <v>8.5814888275632499E+17</v>
      </c>
      <c r="B31733" t="s">
        <v>64013</v>
      </c>
      <c r="C31733" t="s">
        <v>64014</v>
      </c>
      <c r="D31733" s="1">
        <v>42854.194571759261</v>
      </c>
      <c r="E31733">
        <v>12860</v>
      </c>
      <c r="F31733">
        <v>64478</v>
      </c>
      <c r="G31733" t="s">
        <v>89</v>
      </c>
    </row>
    <row r="31734" spans="1:8" x14ac:dyDescent="0.2">
      <c r="A31734">
        <v>8.5834398082370304E+17</v>
      </c>
      <c r="B31734" t="s">
        <v>64015</v>
      </c>
      <c r="C31734" t="s">
        <v>64016</v>
      </c>
      <c r="D31734" s="1">
        <v>42854.732939814814</v>
      </c>
      <c r="E31734">
        <v>8660</v>
      </c>
      <c r="F31734">
        <v>52319</v>
      </c>
    </row>
    <row r="31735" spans="1:8" x14ac:dyDescent="0.2">
      <c r="A31735">
        <v>8.5837527868661299E+17</v>
      </c>
      <c r="B31735" t="s">
        <v>64017</v>
      </c>
      <c r="C31735" t="s">
        <v>64018</v>
      </c>
      <c r="D31735" s="1">
        <v>42854.819305555553</v>
      </c>
      <c r="E31735">
        <v>16636</v>
      </c>
      <c r="F31735">
        <v>69748</v>
      </c>
    </row>
    <row r="31736" spans="1:8" x14ac:dyDescent="0.2">
      <c r="A31736">
        <v>8.5864540525237402E+17</v>
      </c>
      <c r="B31736" t="s">
        <v>64019</v>
      </c>
      <c r="C31736" t="s">
        <v>64020</v>
      </c>
      <c r="D31736" s="1">
        <v>42855.564722222225</v>
      </c>
      <c r="E31736">
        <v>4915</v>
      </c>
      <c r="F31736">
        <v>34741</v>
      </c>
      <c r="G31736" t="s">
        <v>89</v>
      </c>
    </row>
    <row r="31737" spans="1:8" x14ac:dyDescent="0.2">
      <c r="A31737">
        <v>8.5865354109487898E+17</v>
      </c>
      <c r="B31737" t="s">
        <v>64021</v>
      </c>
      <c r="C31737" t="s">
        <v>64022</v>
      </c>
      <c r="D31737" s="1">
        <v>42855.587164351855</v>
      </c>
      <c r="E31737">
        <v>9776</v>
      </c>
      <c r="F31737">
        <v>59369</v>
      </c>
    </row>
    <row r="31738" spans="1:8" x14ac:dyDescent="0.2">
      <c r="A31738">
        <v>8.58654431956672E+17</v>
      </c>
      <c r="B31738" t="s">
        <v>64023</v>
      </c>
      <c r="C31738" t="s">
        <v>64024</v>
      </c>
      <c r="D31738" s="1">
        <v>42855.589629629627</v>
      </c>
      <c r="E31738">
        <v>20583</v>
      </c>
      <c r="F31738">
        <v>83546</v>
      </c>
    </row>
    <row r="31739" spans="1:8" x14ac:dyDescent="0.2">
      <c r="A31739">
        <v>8.5865921545127104E+17</v>
      </c>
      <c r="B31739" t="s">
        <v>64025</v>
      </c>
      <c r="C31739" t="s">
        <v>64026</v>
      </c>
      <c r="D31739" s="1">
        <v>42855.602824074071</v>
      </c>
      <c r="E31739">
        <v>11314</v>
      </c>
      <c r="F31739">
        <v>53589</v>
      </c>
    </row>
    <row r="31740" spans="1:8" x14ac:dyDescent="0.2">
      <c r="A31740">
        <v>8.5866041387302502E+17</v>
      </c>
      <c r="B31740" t="s">
        <v>64027</v>
      </c>
      <c r="C31740" t="s">
        <v>64028</v>
      </c>
      <c r="D31740" s="1">
        <v>42855.606134259258</v>
      </c>
      <c r="E31740">
        <v>12194</v>
      </c>
      <c r="F31740">
        <v>67536</v>
      </c>
    </row>
    <row r="31741" spans="1:8" x14ac:dyDescent="0.2">
      <c r="A31741">
        <v>8.5912770536692096E+17</v>
      </c>
      <c r="B31741" t="s">
        <v>64029</v>
      </c>
      <c r="C31741" t="s">
        <v>64030</v>
      </c>
      <c r="D31741" s="1">
        <v>42856.895613425928</v>
      </c>
      <c r="E31741">
        <v>6022</v>
      </c>
      <c r="F31741">
        <v>31991</v>
      </c>
    </row>
    <row r="31742" spans="1:8" x14ac:dyDescent="0.2">
      <c r="A31742">
        <v>8.5914306167850099E+17</v>
      </c>
      <c r="B31742" t="s">
        <v>64031</v>
      </c>
      <c r="C31742" t="s">
        <v>64032</v>
      </c>
      <c r="D31742" s="1">
        <v>42856.937986111108</v>
      </c>
      <c r="E31742">
        <v>6900</v>
      </c>
      <c r="F31742">
        <v>33108</v>
      </c>
      <c r="H31742" t="s">
        <v>390</v>
      </c>
    </row>
    <row r="31743" spans="1:8" x14ac:dyDescent="0.2">
      <c r="A31743">
        <v>8.5920980117526899E+17</v>
      </c>
      <c r="B31743" t="s">
        <v>64033</v>
      </c>
      <c r="C31743" t="s">
        <v>64034</v>
      </c>
      <c r="D31743" s="1">
        <v>42857.122152777774</v>
      </c>
      <c r="E31743">
        <v>9987</v>
      </c>
      <c r="F31743">
        <v>50294</v>
      </c>
    </row>
    <row r="31744" spans="1:8" x14ac:dyDescent="0.2">
      <c r="A31744">
        <v>8.5939244918109299E+17</v>
      </c>
      <c r="B31744" t="s">
        <v>64035</v>
      </c>
      <c r="C31744" t="s">
        <v>64036</v>
      </c>
      <c r="D31744" s="1">
        <v>42857.626168981478</v>
      </c>
      <c r="E31744">
        <v>8519</v>
      </c>
      <c r="F31744">
        <v>38473</v>
      </c>
    </row>
    <row r="31745" spans="1:8" x14ac:dyDescent="0.2">
      <c r="A31745">
        <v>8.59393829505552E+17</v>
      </c>
      <c r="B31745" t="s">
        <v>64037</v>
      </c>
      <c r="C31745" t="s">
        <v>64038</v>
      </c>
      <c r="D31745" s="1">
        <v>42857.629976851851</v>
      </c>
      <c r="E31745">
        <v>15960</v>
      </c>
      <c r="F31745">
        <v>59550</v>
      </c>
    </row>
    <row r="31746" spans="1:8" x14ac:dyDescent="0.2">
      <c r="A31746">
        <v>8.5951489341808205E+17</v>
      </c>
      <c r="B31746" t="s">
        <v>64039</v>
      </c>
      <c r="C31746" t="s">
        <v>64040</v>
      </c>
      <c r="D31746" s="1">
        <v>42857.964050925926</v>
      </c>
      <c r="E31746">
        <v>7064</v>
      </c>
      <c r="F31746">
        <v>37355</v>
      </c>
    </row>
    <row r="31747" spans="1:8" x14ac:dyDescent="0.2">
      <c r="A31747">
        <v>8.5960118428549094E+17</v>
      </c>
      <c r="B31747" t="s">
        <v>64041</v>
      </c>
      <c r="C31747" t="s">
        <v>64042</v>
      </c>
      <c r="D31747" s="1">
        <v>42858.202164351853</v>
      </c>
      <c r="E31747">
        <v>17065</v>
      </c>
      <c r="F31747">
        <v>70299</v>
      </c>
    </row>
    <row r="31748" spans="1:8" x14ac:dyDescent="0.2">
      <c r="A31748">
        <v>8.5960499623674202E+17</v>
      </c>
      <c r="B31748" t="s">
        <v>64043</v>
      </c>
      <c r="C31748" t="s">
        <v>64044</v>
      </c>
      <c r="D31748" s="1">
        <v>42858.212685185186</v>
      </c>
      <c r="E31748">
        <v>15493</v>
      </c>
      <c r="F31748">
        <v>72608</v>
      </c>
    </row>
    <row r="31749" spans="1:8" x14ac:dyDescent="0.2">
      <c r="A31749">
        <v>8.5987468944277504E+17</v>
      </c>
      <c r="B31749" t="s">
        <v>64045</v>
      </c>
      <c r="C31749" t="s">
        <v>64046</v>
      </c>
      <c r="D31749" s="1">
        <v>42858.95689814815</v>
      </c>
      <c r="E31749">
        <v>7488</v>
      </c>
      <c r="F31749">
        <v>37255</v>
      </c>
      <c r="G31749" t="s">
        <v>487</v>
      </c>
      <c r="H31749" t="s">
        <v>390</v>
      </c>
    </row>
    <row r="31750" spans="1:8" x14ac:dyDescent="0.2">
      <c r="A31750">
        <v>8.60081707315232E+17</v>
      </c>
      <c r="B31750" t="s">
        <v>64047</v>
      </c>
      <c r="C31750" t="s">
        <v>64048</v>
      </c>
      <c r="D31750" s="1">
        <v>42859.52815972222</v>
      </c>
      <c r="E31750">
        <v>11764</v>
      </c>
      <c r="F31750">
        <v>41159</v>
      </c>
    </row>
    <row r="31751" spans="1:8" x14ac:dyDescent="0.2">
      <c r="A31751">
        <v>8.6008387489389696E+17</v>
      </c>
      <c r="B31751" t="s">
        <v>64049</v>
      </c>
      <c r="C31751" t="s">
        <v>64050</v>
      </c>
      <c r="D31751" s="1">
        <v>42859.534143518518</v>
      </c>
      <c r="E31751">
        <v>7818</v>
      </c>
      <c r="F31751">
        <v>35795</v>
      </c>
    </row>
    <row r="31752" spans="1:8" x14ac:dyDescent="0.2">
      <c r="A31752">
        <v>8.6008733451941402E+17</v>
      </c>
      <c r="B31752" t="s">
        <v>64051</v>
      </c>
      <c r="C31752" t="s">
        <v>64052</v>
      </c>
      <c r="D31752" s="1">
        <v>42859.543680555558</v>
      </c>
      <c r="E31752">
        <v>15621</v>
      </c>
      <c r="F31752">
        <v>63958</v>
      </c>
    </row>
    <row r="31753" spans="1:8" x14ac:dyDescent="0.2">
      <c r="A31753">
        <v>8.6008851120202906E+17</v>
      </c>
      <c r="B31753" t="s">
        <v>64053</v>
      </c>
      <c r="C31753" t="s">
        <v>64054</v>
      </c>
      <c r="D31753" s="1">
        <v>42859.546932870369</v>
      </c>
      <c r="E31753">
        <v>5539</v>
      </c>
      <c r="F31753">
        <v>33263</v>
      </c>
      <c r="G31753" t="s">
        <v>89</v>
      </c>
    </row>
    <row r="31754" spans="1:8" x14ac:dyDescent="0.2">
      <c r="A31754">
        <v>8.6010891462453197E+17</v>
      </c>
      <c r="B31754" t="s">
        <v>64055</v>
      </c>
      <c r="C31754" t="s">
        <v>64056</v>
      </c>
      <c r="D31754" s="1">
        <v>42859.603229166663</v>
      </c>
      <c r="E31754">
        <v>6968</v>
      </c>
      <c r="F31754">
        <v>26217</v>
      </c>
    </row>
    <row r="31755" spans="1:8" x14ac:dyDescent="0.2">
      <c r="A31755">
        <v>8.6015354315154202E+17</v>
      </c>
      <c r="B31755" t="s">
        <v>64057</v>
      </c>
      <c r="C31755" t="s">
        <v>64058</v>
      </c>
      <c r="D31755" s="1">
        <v>42859.726388888892</v>
      </c>
      <c r="E31755">
        <v>6908</v>
      </c>
      <c r="F31755">
        <v>33011</v>
      </c>
      <c r="H31755" t="s">
        <v>390</v>
      </c>
    </row>
    <row r="31756" spans="1:8" x14ac:dyDescent="0.2">
      <c r="A31756">
        <v>8.6018806575883802E+17</v>
      </c>
      <c r="B31756" t="s">
        <v>64059</v>
      </c>
      <c r="C31756" t="s">
        <v>64060</v>
      </c>
      <c r="D31756" s="1">
        <v>42859.821655092594</v>
      </c>
      <c r="E31756">
        <v>12168</v>
      </c>
      <c r="F31756">
        <v>53755</v>
      </c>
    </row>
    <row r="31757" spans="1:8" x14ac:dyDescent="0.2">
      <c r="A31757">
        <v>8.6019150861972198E+17</v>
      </c>
      <c r="B31757" t="s">
        <v>64061</v>
      </c>
      <c r="C31757" t="s">
        <v>64062</v>
      </c>
      <c r="D31757" s="1">
        <v>42859.831145833334</v>
      </c>
      <c r="E31757">
        <v>10343</v>
      </c>
      <c r="F31757">
        <v>51107</v>
      </c>
    </row>
    <row r="31758" spans="1:8" x14ac:dyDescent="0.2">
      <c r="A31758">
        <v>8.6019418379724301E+17</v>
      </c>
      <c r="B31758" t="s">
        <v>64063</v>
      </c>
      <c r="C31758" t="s">
        <v>64064</v>
      </c>
      <c r="D31758" s="1">
        <v>42859.838530092595</v>
      </c>
      <c r="E31758">
        <v>7110</v>
      </c>
      <c r="F31758">
        <v>43513</v>
      </c>
    </row>
    <row r="31759" spans="1:8" x14ac:dyDescent="0.2">
      <c r="A31759">
        <v>8.6032694614784E+17</v>
      </c>
      <c r="B31759" t="s">
        <v>64065</v>
      </c>
      <c r="C31759" t="s">
        <v>64066</v>
      </c>
      <c r="D31759" s="1">
        <v>42860.204884259256</v>
      </c>
      <c r="E31759">
        <v>10901</v>
      </c>
      <c r="F31759">
        <v>52418</v>
      </c>
    </row>
    <row r="31760" spans="1:8" x14ac:dyDescent="0.2">
      <c r="A31760">
        <v>8.6037754387834803E+17</v>
      </c>
      <c r="B31760" t="s">
        <v>64067</v>
      </c>
      <c r="C31760" t="s">
        <v>64068</v>
      </c>
      <c r="D31760" s="1">
        <v>42860.344513888886</v>
      </c>
      <c r="E31760">
        <v>6047</v>
      </c>
      <c r="F31760">
        <v>34200</v>
      </c>
      <c r="G31760" t="s">
        <v>89</v>
      </c>
    </row>
    <row r="31761" spans="1:8" x14ac:dyDescent="0.2">
      <c r="A31761">
        <v>8.6047732888290496E+17</v>
      </c>
      <c r="B31761" t="s">
        <v>64069</v>
      </c>
      <c r="C31761" t="s">
        <v>64070</v>
      </c>
      <c r="D31761" s="1">
        <v>42860.61986111111</v>
      </c>
      <c r="E31761">
        <v>8640</v>
      </c>
      <c r="F31761">
        <v>48443</v>
      </c>
    </row>
    <row r="31762" spans="1:8" x14ac:dyDescent="0.2">
      <c r="A31762">
        <v>8.6047988556697997E+17</v>
      </c>
      <c r="B31762" t="s">
        <v>64071</v>
      </c>
      <c r="C31762" t="s">
        <v>64072</v>
      </c>
      <c r="D31762" s="1">
        <v>42860.626921296294</v>
      </c>
      <c r="E31762">
        <v>10100</v>
      </c>
      <c r="F31762">
        <v>59060</v>
      </c>
    </row>
    <row r="31763" spans="1:8" x14ac:dyDescent="0.2">
      <c r="A31763">
        <v>8.6057328446266906E+17</v>
      </c>
      <c r="B31763" t="s">
        <v>64073</v>
      </c>
      <c r="C31763" t="s">
        <v>64074</v>
      </c>
      <c r="D31763" s="1">
        <v>42860.884652777779</v>
      </c>
      <c r="E31763">
        <v>10814</v>
      </c>
      <c r="F31763">
        <v>56023</v>
      </c>
    </row>
    <row r="31764" spans="1:8" x14ac:dyDescent="0.2">
      <c r="A31764">
        <v>8.6057787306065101E+17</v>
      </c>
      <c r="B31764" t="s">
        <v>64075</v>
      </c>
      <c r="C31764" t="s">
        <v>64076</v>
      </c>
      <c r="D31764" s="1">
        <v>42860.897314814814</v>
      </c>
      <c r="E31764">
        <v>10731</v>
      </c>
      <c r="F31764">
        <v>41465</v>
      </c>
    </row>
    <row r="31765" spans="1:8" x14ac:dyDescent="0.2">
      <c r="A31765">
        <v>8.6058076494496896E+17</v>
      </c>
      <c r="B31765" t="s">
        <v>64077</v>
      </c>
      <c r="C31765" t="s">
        <v>64078</v>
      </c>
      <c r="D31765" s="1">
        <v>42860.905289351853</v>
      </c>
      <c r="E31765">
        <v>8427</v>
      </c>
      <c r="F31765">
        <v>34463</v>
      </c>
      <c r="H31765" t="s">
        <v>390</v>
      </c>
    </row>
    <row r="31766" spans="1:8" x14ac:dyDescent="0.2">
      <c r="A31766">
        <v>8.6063581527745306E+17</v>
      </c>
      <c r="B31766" t="s">
        <v>64079</v>
      </c>
      <c r="C31766" t="s">
        <v>64080</v>
      </c>
      <c r="D31766" s="1">
        <v>42861.057199074072</v>
      </c>
      <c r="E31766">
        <v>11714</v>
      </c>
      <c r="F31766">
        <v>58488</v>
      </c>
    </row>
    <row r="31767" spans="1:8" x14ac:dyDescent="0.2">
      <c r="A31767">
        <v>8.6063767374419494E+17</v>
      </c>
      <c r="B31767" t="s">
        <v>64081</v>
      </c>
      <c r="C31767" t="s">
        <v>64082</v>
      </c>
      <c r="D31767" s="1">
        <v>42861.062326388892</v>
      </c>
      <c r="E31767">
        <v>12204</v>
      </c>
      <c r="F31767">
        <v>56433</v>
      </c>
    </row>
    <row r="31768" spans="1:8" x14ac:dyDescent="0.2">
      <c r="A31768">
        <v>8.60638890570416E+17</v>
      </c>
      <c r="B31768" t="s">
        <v>64083</v>
      </c>
      <c r="C31768" t="s">
        <v>64084</v>
      </c>
      <c r="D31768" s="1">
        <v>42861.065694444442</v>
      </c>
      <c r="E31768">
        <v>10597</v>
      </c>
      <c r="F31768">
        <v>61939</v>
      </c>
    </row>
    <row r="31769" spans="1:8" x14ac:dyDescent="0.2">
      <c r="A31769">
        <v>8.6098746411410995E+17</v>
      </c>
      <c r="B31769" t="s">
        <v>64085</v>
      </c>
      <c r="C31769" t="s">
        <v>64086</v>
      </c>
      <c r="D31769" s="1">
        <v>42862.027569444443</v>
      </c>
      <c r="E31769">
        <v>9364</v>
      </c>
      <c r="F31769">
        <v>56261</v>
      </c>
    </row>
    <row r="31770" spans="1:8" x14ac:dyDescent="0.2">
      <c r="A31770">
        <v>8.6117764917937306E+17</v>
      </c>
      <c r="B31770" t="s">
        <v>64087</v>
      </c>
      <c r="C31770" t="s">
        <v>64088</v>
      </c>
      <c r="D31770" s="1">
        <v>42862.552384259259</v>
      </c>
      <c r="E31770">
        <v>15664</v>
      </c>
      <c r="F31770">
        <v>59804</v>
      </c>
    </row>
    <row r="31771" spans="1:8" x14ac:dyDescent="0.2">
      <c r="A31771">
        <v>8.6120136283466496E+17</v>
      </c>
      <c r="B31771" t="s">
        <v>64089</v>
      </c>
      <c r="C31771" t="s">
        <v>64090</v>
      </c>
      <c r="D31771" s="1">
        <v>42862.617812500001</v>
      </c>
      <c r="E31771">
        <v>10828</v>
      </c>
      <c r="F31771">
        <v>52840</v>
      </c>
    </row>
    <row r="31772" spans="1:8" x14ac:dyDescent="0.2">
      <c r="A31772">
        <v>8.6130016943811302E+17</v>
      </c>
      <c r="B31772" t="s">
        <v>64091</v>
      </c>
      <c r="C31772" t="s">
        <v>64092</v>
      </c>
      <c r="D31772" s="1">
        <v>42862.890474537038</v>
      </c>
      <c r="E31772">
        <v>19277</v>
      </c>
      <c r="F31772">
        <v>72231</v>
      </c>
    </row>
    <row r="31773" spans="1:8" x14ac:dyDescent="0.2">
      <c r="A31773">
        <v>8.6135465485624896E+17</v>
      </c>
      <c r="B31773" t="s">
        <v>64093</v>
      </c>
      <c r="C31773" t="s">
        <v>64094</v>
      </c>
      <c r="D31773" s="1">
        <v>42863.040821759256</v>
      </c>
      <c r="E31773">
        <v>8570</v>
      </c>
      <c r="F31773">
        <v>39142</v>
      </c>
    </row>
    <row r="31774" spans="1:8" x14ac:dyDescent="0.2">
      <c r="A31774">
        <v>8.6154430704346701E+17</v>
      </c>
      <c r="B31774" t="s">
        <v>64095</v>
      </c>
      <c r="C31774" t="s">
        <v>64096</v>
      </c>
      <c r="D31774" s="1">
        <v>42863.564166666663</v>
      </c>
      <c r="E31774">
        <v>8744</v>
      </c>
      <c r="F31774">
        <v>45494</v>
      </c>
      <c r="G31774" t="s">
        <v>89</v>
      </c>
    </row>
    <row r="31775" spans="1:8" x14ac:dyDescent="0.2">
      <c r="A31775">
        <v>8.6155067650521894E+17</v>
      </c>
      <c r="B31775" t="s">
        <v>64097</v>
      </c>
      <c r="C31775" t="s">
        <v>64098</v>
      </c>
      <c r="D31775" s="1">
        <v>42863.581736111111</v>
      </c>
      <c r="E31775">
        <v>13978</v>
      </c>
      <c r="F31775">
        <v>52650</v>
      </c>
    </row>
    <row r="31776" spans="1:8" x14ac:dyDescent="0.2">
      <c r="A31776">
        <v>8.6159242004315699E+17</v>
      </c>
      <c r="B31776" t="s">
        <v>64099</v>
      </c>
      <c r="C31776" t="s">
        <v>64100</v>
      </c>
      <c r="D31776" s="1">
        <v>42863.696932870371</v>
      </c>
      <c r="E31776">
        <v>16848</v>
      </c>
      <c r="F31776">
        <v>56810</v>
      </c>
    </row>
    <row r="31777" spans="1:8" x14ac:dyDescent="0.2">
      <c r="A31777">
        <v>8.6163745628168998E+17</v>
      </c>
      <c r="B31777" t="s">
        <v>64101</v>
      </c>
      <c r="C31777" t="s">
        <v>64102</v>
      </c>
      <c r="D31777" s="1">
        <v>42863.821203703701</v>
      </c>
      <c r="E31777">
        <v>5799</v>
      </c>
      <c r="F31777">
        <v>31632</v>
      </c>
      <c r="G31777" t="s">
        <v>215</v>
      </c>
    </row>
    <row r="31778" spans="1:8" x14ac:dyDescent="0.2">
      <c r="A31778">
        <v>8.6171261729920998E+17</v>
      </c>
      <c r="B31778" t="s">
        <v>64103</v>
      </c>
      <c r="C31778" t="s">
        <v>64104</v>
      </c>
      <c r="D31778" s="1">
        <v>42864.028611111113</v>
      </c>
      <c r="E31778">
        <v>14722</v>
      </c>
      <c r="F31778">
        <v>59048</v>
      </c>
    </row>
    <row r="31779" spans="1:8" x14ac:dyDescent="0.2">
      <c r="A31779">
        <v>8.6171323378640397E+17</v>
      </c>
      <c r="B31779" t="s">
        <v>64105</v>
      </c>
      <c r="C31779" t="s">
        <v>64106</v>
      </c>
      <c r="D31779" s="1">
        <v>42864.030312499999</v>
      </c>
      <c r="E31779">
        <v>9331</v>
      </c>
      <c r="F31779">
        <v>46389</v>
      </c>
    </row>
    <row r="31780" spans="1:8" x14ac:dyDescent="0.2">
      <c r="A31780">
        <v>8.6171382350549402E+17</v>
      </c>
      <c r="B31780" t="s">
        <v>64107</v>
      </c>
      <c r="C31780" t="s">
        <v>64108</v>
      </c>
      <c r="D31780" s="1">
        <v>42864.031944444447</v>
      </c>
      <c r="E31780">
        <v>13987</v>
      </c>
      <c r="F31780">
        <v>56651</v>
      </c>
    </row>
    <row r="31781" spans="1:8" x14ac:dyDescent="0.2">
      <c r="A31781">
        <v>8.6171501967490995E+17</v>
      </c>
      <c r="B31781" t="s">
        <v>64109</v>
      </c>
      <c r="C31781" t="s">
        <v>64110</v>
      </c>
      <c r="D31781" s="1">
        <v>42864.035243055558</v>
      </c>
      <c r="E31781">
        <v>11964</v>
      </c>
      <c r="F31781">
        <v>47505</v>
      </c>
      <c r="H31781" t="s">
        <v>390</v>
      </c>
    </row>
    <row r="31782" spans="1:8" x14ac:dyDescent="0.2">
      <c r="A31782">
        <v>8.6199398643686605E+17</v>
      </c>
      <c r="B31782" t="s">
        <v>64111</v>
      </c>
      <c r="C31782" t="s">
        <v>64112</v>
      </c>
      <c r="D31782" s="1">
        <v>42864.805046296293</v>
      </c>
      <c r="E31782">
        <v>8440</v>
      </c>
      <c r="F31782">
        <v>47164</v>
      </c>
      <c r="H31782" t="s">
        <v>390</v>
      </c>
    </row>
    <row r="31783" spans="1:8" x14ac:dyDescent="0.2">
      <c r="A31783">
        <v>8.6205931427774797E+17</v>
      </c>
      <c r="B31783" t="s">
        <v>64113</v>
      </c>
      <c r="C31783" t="s">
        <v>64114</v>
      </c>
      <c r="D31783" s="1">
        <v>42864.985312500001</v>
      </c>
      <c r="E31783">
        <v>8302</v>
      </c>
      <c r="F31783">
        <v>38976</v>
      </c>
    </row>
    <row r="31784" spans="1:8" x14ac:dyDescent="0.2">
      <c r="A31784">
        <v>8.6213582474546701E+17</v>
      </c>
      <c r="B31784" t="s">
        <v>64115</v>
      </c>
      <c r="C31784" t="s">
        <v>64116</v>
      </c>
      <c r="D31784" s="1">
        <v>42865.196435185186</v>
      </c>
      <c r="E31784">
        <v>24512</v>
      </c>
      <c r="F31784">
        <v>83092</v>
      </c>
      <c r="H31784" t="s">
        <v>390</v>
      </c>
    </row>
    <row r="31785" spans="1:8" x14ac:dyDescent="0.2">
      <c r="A31785">
        <v>8.6226364982150298E+17</v>
      </c>
      <c r="B31785" t="s">
        <v>64117</v>
      </c>
      <c r="C31785" t="s">
        <v>64118</v>
      </c>
      <c r="D31785" s="1">
        <v>42865.549166666664</v>
      </c>
      <c r="E31785">
        <v>16009</v>
      </c>
      <c r="F31785">
        <v>66691</v>
      </c>
    </row>
    <row r="31786" spans="1:8" x14ac:dyDescent="0.2">
      <c r="A31786">
        <v>8.62265729718128E+17</v>
      </c>
      <c r="B31786" t="s">
        <v>64119</v>
      </c>
      <c r="C31786" t="s">
        <v>64120</v>
      </c>
      <c r="D31786" s="1">
        <v>42865.554907407408</v>
      </c>
      <c r="E31786">
        <v>15196</v>
      </c>
      <c r="F31786">
        <v>69953</v>
      </c>
    </row>
    <row r="31787" spans="1:8" x14ac:dyDescent="0.2">
      <c r="A31787">
        <v>8.62267781336752E+17</v>
      </c>
      <c r="B31787" t="s">
        <v>64121</v>
      </c>
      <c r="C31787" t="s">
        <v>64122</v>
      </c>
      <c r="D31787" s="1">
        <v>42865.560567129629</v>
      </c>
      <c r="E31787">
        <v>14805</v>
      </c>
      <c r="F31787">
        <v>65160</v>
      </c>
    </row>
    <row r="31788" spans="1:8" x14ac:dyDescent="0.2">
      <c r="A31788">
        <v>8.6228220218856602E+17</v>
      </c>
      <c r="B31788" t="s">
        <v>64123</v>
      </c>
      <c r="C31788" t="s">
        <v>64124</v>
      </c>
      <c r="D31788" s="1">
        <v>42865.600370370368</v>
      </c>
      <c r="E31788">
        <v>12379</v>
      </c>
      <c r="F31788">
        <v>49829</v>
      </c>
    </row>
    <row r="31789" spans="1:8" x14ac:dyDescent="0.2">
      <c r="A31789">
        <v>8.62283792559616E+17</v>
      </c>
      <c r="B31789" t="s">
        <v>64125</v>
      </c>
      <c r="C31789" t="s">
        <v>64126</v>
      </c>
      <c r="D31789" s="1">
        <v>42865.604756944442</v>
      </c>
      <c r="E31789">
        <v>11991</v>
      </c>
      <c r="F31789">
        <v>49199</v>
      </c>
    </row>
    <row r="31790" spans="1:8" x14ac:dyDescent="0.2">
      <c r="A31790">
        <v>8.6228609175961101E+17</v>
      </c>
      <c r="B31790" t="s">
        <v>64127</v>
      </c>
      <c r="C31790" t="s">
        <v>64128</v>
      </c>
      <c r="D31790" s="1">
        <v>42865.61109953704</v>
      </c>
      <c r="E31790">
        <v>11291</v>
      </c>
      <c r="F31790">
        <v>53659</v>
      </c>
    </row>
    <row r="31791" spans="1:8" x14ac:dyDescent="0.2">
      <c r="A31791">
        <v>8.6229044212946099E+17</v>
      </c>
      <c r="B31791" t="s">
        <v>64129</v>
      </c>
      <c r="C31791" t="s">
        <v>64130</v>
      </c>
      <c r="D31791" s="1">
        <v>42865.623101851852</v>
      </c>
      <c r="E31791">
        <v>13060</v>
      </c>
      <c r="F31791">
        <v>50613</v>
      </c>
      <c r="G31791" t="s">
        <v>89</v>
      </c>
    </row>
    <row r="31792" spans="1:8" x14ac:dyDescent="0.2">
      <c r="A31792">
        <v>8.6238773449266304E+17</v>
      </c>
      <c r="B31792" t="s">
        <v>64131</v>
      </c>
      <c r="C31792" t="s">
        <v>64132</v>
      </c>
      <c r="D31792" s="1">
        <v>42865.891574074078</v>
      </c>
      <c r="E31792">
        <v>21237</v>
      </c>
      <c r="F31792">
        <v>83081</v>
      </c>
    </row>
    <row r="31793" spans="1:8" x14ac:dyDescent="0.2">
      <c r="A31793">
        <v>8.62460991451344E+17</v>
      </c>
      <c r="B31793" t="s">
        <v>64133</v>
      </c>
      <c r="C31793" t="s">
        <v>64134</v>
      </c>
      <c r="D31793" s="1">
        <v>42866.093726851854</v>
      </c>
      <c r="E31793">
        <v>35010</v>
      </c>
      <c r="F31793">
        <v>88142</v>
      </c>
      <c r="H31793" t="s">
        <v>390</v>
      </c>
    </row>
    <row r="31794" spans="1:8" x14ac:dyDescent="0.2">
      <c r="A31794">
        <v>8.6275267268383898E+17</v>
      </c>
      <c r="B31794" t="s">
        <v>64135</v>
      </c>
      <c r="C31794" t="s">
        <v>64136</v>
      </c>
      <c r="D31794" s="1">
        <v>42866.898611111108</v>
      </c>
      <c r="E31794">
        <v>7110</v>
      </c>
      <c r="F31794">
        <v>33516</v>
      </c>
    </row>
    <row r="31795" spans="1:8" x14ac:dyDescent="0.2">
      <c r="A31795">
        <v>8.6275301619308902E+17</v>
      </c>
      <c r="B31795" t="s">
        <v>64137</v>
      </c>
      <c r="C31795" t="s">
        <v>64138</v>
      </c>
      <c r="D31795" s="1">
        <v>42866.899560185186</v>
      </c>
      <c r="E31795">
        <v>8352</v>
      </c>
      <c r="F31795">
        <v>36415</v>
      </c>
    </row>
    <row r="31796" spans="1:8" x14ac:dyDescent="0.2">
      <c r="A31796">
        <v>8.6275809889261901E+17</v>
      </c>
      <c r="B31796" t="s">
        <v>64139</v>
      </c>
      <c r="C31796" t="s">
        <v>64140</v>
      </c>
      <c r="D31796" s="1">
        <v>42866.913587962961</v>
      </c>
      <c r="E31796">
        <v>33501</v>
      </c>
      <c r="F31796">
        <v>105580</v>
      </c>
    </row>
    <row r="31797" spans="1:8" x14ac:dyDescent="0.2">
      <c r="A31797">
        <v>8.6276787287932506E+17</v>
      </c>
      <c r="B31797" t="s">
        <v>64141</v>
      </c>
      <c r="C31797" t="s">
        <v>64142</v>
      </c>
      <c r="D31797" s="1">
        <v>42866.940567129626</v>
      </c>
      <c r="E31797">
        <v>21257</v>
      </c>
      <c r="F31797">
        <v>82644</v>
      </c>
    </row>
    <row r="31798" spans="1:8" x14ac:dyDescent="0.2">
      <c r="A31798">
        <v>8.6278800259412698E+17</v>
      </c>
      <c r="B31798" t="s">
        <v>64143</v>
      </c>
      <c r="C31798" t="s">
        <v>64144</v>
      </c>
      <c r="D31798" s="1">
        <v>42866.996111111112</v>
      </c>
      <c r="E31798">
        <v>10899</v>
      </c>
      <c r="F31798">
        <v>46154</v>
      </c>
      <c r="H31798" t="s">
        <v>390</v>
      </c>
    </row>
    <row r="31799" spans="1:8" x14ac:dyDescent="0.2">
      <c r="A31799">
        <v>8.6299877573181798E+17</v>
      </c>
      <c r="B31799" t="s">
        <v>64145</v>
      </c>
      <c r="C31799" t="s">
        <v>64146</v>
      </c>
      <c r="D31799" s="1">
        <v>42867.577731481484</v>
      </c>
      <c r="E31799">
        <v>16290</v>
      </c>
      <c r="F31799">
        <v>68973</v>
      </c>
    </row>
    <row r="31800" spans="1:8" x14ac:dyDescent="0.2">
      <c r="A31800">
        <v>8.62999243560288E+17</v>
      </c>
      <c r="B31800" t="s">
        <v>64147</v>
      </c>
      <c r="C31800" t="s">
        <v>64148</v>
      </c>
      <c r="D31800" s="1">
        <v>42867.579027777778</v>
      </c>
      <c r="E31800">
        <v>16827</v>
      </c>
      <c r="F31800">
        <v>69351</v>
      </c>
    </row>
    <row r="31801" spans="1:8" x14ac:dyDescent="0.2">
      <c r="A31801">
        <v>8.6300055326527002E+17</v>
      </c>
      <c r="B31801" t="s">
        <v>64149</v>
      </c>
      <c r="C31801" t="s">
        <v>64150</v>
      </c>
      <c r="D31801" s="1">
        <v>42867.582638888889</v>
      </c>
      <c r="E31801">
        <v>11273</v>
      </c>
      <c r="F31801">
        <v>55097</v>
      </c>
    </row>
    <row r="31802" spans="1:8" x14ac:dyDescent="0.2">
      <c r="A31802">
        <v>8.63002719400976E+17</v>
      </c>
      <c r="B31802" t="s">
        <v>64151</v>
      </c>
      <c r="C31802" t="s">
        <v>64152</v>
      </c>
      <c r="D31802" s="1">
        <v>42867.58861111111</v>
      </c>
      <c r="E31802">
        <v>15801</v>
      </c>
      <c r="F31802">
        <v>71369</v>
      </c>
    </row>
    <row r="31803" spans="1:8" x14ac:dyDescent="0.2">
      <c r="A31803">
        <v>8.6300741113264896E+17</v>
      </c>
      <c r="B31803" t="s">
        <v>64153</v>
      </c>
      <c r="C31803" t="s">
        <v>64154</v>
      </c>
      <c r="D31803" s="1">
        <v>42867.6015625</v>
      </c>
      <c r="E31803">
        <v>22427</v>
      </c>
      <c r="F31803">
        <v>68389</v>
      </c>
    </row>
    <row r="31804" spans="1:8" x14ac:dyDescent="0.2">
      <c r="A31804">
        <v>8.6301462051623296E+17</v>
      </c>
      <c r="B31804" t="s">
        <v>64155</v>
      </c>
      <c r="C31804" t="s">
        <v>64156</v>
      </c>
      <c r="D31804" s="1">
        <v>42867.621458333335</v>
      </c>
      <c r="E31804">
        <v>15269</v>
      </c>
      <c r="F31804">
        <v>63760</v>
      </c>
    </row>
    <row r="31805" spans="1:8" x14ac:dyDescent="0.2">
      <c r="A31805">
        <v>8.6302095442704294E+17</v>
      </c>
      <c r="B31805" t="s">
        <v>64157</v>
      </c>
      <c r="C31805" t="s">
        <v>64158</v>
      </c>
      <c r="D31805" s="1">
        <v>42867.638935185183</v>
      </c>
      <c r="E31805">
        <v>26020</v>
      </c>
      <c r="F31805">
        <v>109950</v>
      </c>
    </row>
    <row r="31806" spans="1:8" x14ac:dyDescent="0.2">
      <c r="A31806">
        <v>8.6313909982536397E+17</v>
      </c>
      <c r="B31806" t="s">
        <v>64159</v>
      </c>
      <c r="C31806" t="s">
        <v>64160</v>
      </c>
      <c r="D31806" s="1">
        <v>42867.964953703704</v>
      </c>
      <c r="E31806">
        <v>10324</v>
      </c>
      <c r="F31806">
        <v>50545</v>
      </c>
      <c r="G31806" t="s">
        <v>89</v>
      </c>
    </row>
    <row r="31807" spans="1:8" x14ac:dyDescent="0.2">
      <c r="A31807">
        <v>8.6314096111488602E+17</v>
      </c>
      <c r="B31807" t="s">
        <v>64161</v>
      </c>
      <c r="C31807" t="s">
        <v>64162</v>
      </c>
      <c r="D31807" s="1">
        <v>42867.970092592594</v>
      </c>
      <c r="E31807">
        <v>9296</v>
      </c>
      <c r="F31807">
        <v>46650</v>
      </c>
      <c r="G31807" t="e">
        <f>the</f>
        <v>#NAME?</v>
      </c>
      <c r="H31807" t="s">
        <v>390</v>
      </c>
    </row>
    <row r="31808" spans="1:8" x14ac:dyDescent="0.2">
      <c r="A31808">
        <v>8.6319406989103104E+17</v>
      </c>
      <c r="B31808" t="s">
        <v>64163</v>
      </c>
      <c r="C31808" t="s">
        <v>64164</v>
      </c>
      <c r="D31808" s="1">
        <v>42868.116643518515</v>
      </c>
      <c r="E31808">
        <v>9318</v>
      </c>
      <c r="F31808">
        <v>40965</v>
      </c>
      <c r="H31808" t="s">
        <v>390</v>
      </c>
    </row>
    <row r="31809" spans="1:8" x14ac:dyDescent="0.2">
      <c r="A31809">
        <v>8.6345241245930701E+17</v>
      </c>
      <c r="B31809" t="s">
        <v>64165</v>
      </c>
      <c r="C31809" t="s">
        <v>64166</v>
      </c>
      <c r="D31809" s="1">
        <v>42868.829525462963</v>
      </c>
      <c r="E31809">
        <v>6420</v>
      </c>
      <c r="F31809">
        <v>40632</v>
      </c>
      <c r="G31809" t="s">
        <v>215</v>
      </c>
    </row>
    <row r="31810" spans="1:8" x14ac:dyDescent="0.2">
      <c r="A31810">
        <v>8.6346827166800205E+17</v>
      </c>
      <c r="B31810" t="s">
        <v>64167</v>
      </c>
      <c r="C31810" t="s">
        <v>64168</v>
      </c>
      <c r="D31810" s="1">
        <v>42868.873298611114</v>
      </c>
      <c r="E31810">
        <v>13313</v>
      </c>
      <c r="F31810">
        <v>63944</v>
      </c>
      <c r="G31810" t="s">
        <v>89</v>
      </c>
    </row>
    <row r="31811" spans="1:8" x14ac:dyDescent="0.2">
      <c r="A31811">
        <v>8.6377434192174195E+17</v>
      </c>
      <c r="B31811" t="s">
        <v>64169</v>
      </c>
      <c r="C31811" t="s">
        <v>64170</v>
      </c>
      <c r="D31811" s="1">
        <v>42869.717881944445</v>
      </c>
      <c r="E31811">
        <v>18504</v>
      </c>
      <c r="F31811">
        <v>120495</v>
      </c>
      <c r="G31811" t="s">
        <v>89</v>
      </c>
      <c r="H31811" t="s">
        <v>390</v>
      </c>
    </row>
    <row r="31812" spans="1:8" x14ac:dyDescent="0.2">
      <c r="A31812">
        <v>8.6420729328977101E+17</v>
      </c>
      <c r="B31812" t="s">
        <v>64171</v>
      </c>
      <c r="C31812" t="s">
        <v>64172</v>
      </c>
      <c r="D31812" s="1">
        <v>42870.912604166668</v>
      </c>
      <c r="E31812">
        <v>9554</v>
      </c>
      <c r="F31812">
        <v>48875</v>
      </c>
      <c r="H31812" t="s">
        <v>390</v>
      </c>
    </row>
    <row r="31813" spans="1:8" x14ac:dyDescent="0.2">
      <c r="A31813">
        <v>8.6429627284452902E+17</v>
      </c>
      <c r="B31813" t="s">
        <v>64173</v>
      </c>
      <c r="C31813" t="s">
        <v>64174</v>
      </c>
      <c r="D31813" s="1">
        <v>42871.158136574071</v>
      </c>
      <c r="E31813">
        <v>15587</v>
      </c>
      <c r="F31813">
        <v>64320</v>
      </c>
      <c r="H31813" t="s">
        <v>616</v>
      </c>
    </row>
    <row r="31814" spans="1:8" x14ac:dyDescent="0.2">
      <c r="A31814">
        <v>8.6443616256747098E+17</v>
      </c>
      <c r="B31814" t="s">
        <v>64175</v>
      </c>
      <c r="C31814" t="s">
        <v>64176</v>
      </c>
      <c r="D31814" s="1">
        <v>42871.544166666667</v>
      </c>
      <c r="E31814">
        <v>16705</v>
      </c>
      <c r="F31814">
        <v>67527</v>
      </c>
    </row>
    <row r="31815" spans="1:8" x14ac:dyDescent="0.2">
      <c r="A31815">
        <v>8.6443852947204902E+17</v>
      </c>
      <c r="B31815" t="s">
        <v>64177</v>
      </c>
      <c r="C31815" t="s">
        <v>64178</v>
      </c>
      <c r="D31815" s="1">
        <v>42871.550694444442</v>
      </c>
      <c r="E31815">
        <v>15264</v>
      </c>
      <c r="F31815">
        <v>67826</v>
      </c>
    </row>
    <row r="31816" spans="1:8" x14ac:dyDescent="0.2">
      <c r="A31816">
        <v>8.6445299612985306E+17</v>
      </c>
      <c r="B31816" t="s">
        <v>64179</v>
      </c>
      <c r="C31816" t="s">
        <v>64180</v>
      </c>
      <c r="D31816" s="1">
        <v>42871.590613425928</v>
      </c>
      <c r="E31816">
        <v>16951</v>
      </c>
      <c r="F31816">
        <v>71056</v>
      </c>
    </row>
    <row r="31817" spans="1:8" x14ac:dyDescent="0.2">
      <c r="A31817">
        <v>8.6451133102992102E+17</v>
      </c>
      <c r="B31817" t="s">
        <v>64181</v>
      </c>
      <c r="C31817" t="s">
        <v>64182</v>
      </c>
      <c r="D31817" s="1">
        <v>42871.751585648148</v>
      </c>
      <c r="E31817">
        <v>10456</v>
      </c>
      <c r="F31817">
        <v>46208</v>
      </c>
    </row>
    <row r="31818" spans="1:8" x14ac:dyDescent="0.2">
      <c r="A31818">
        <v>8.6456579107687194E+17</v>
      </c>
      <c r="B31818" t="s">
        <v>64183</v>
      </c>
      <c r="C31818" t="s">
        <v>64184</v>
      </c>
      <c r="D31818" s="1">
        <v>42871.901875000003</v>
      </c>
      <c r="E31818">
        <v>16209</v>
      </c>
      <c r="F31818">
        <v>65600</v>
      </c>
      <c r="G31818" t="s">
        <v>89</v>
      </c>
    </row>
    <row r="31819" spans="1:8" x14ac:dyDescent="0.2">
      <c r="A31819">
        <v>8.6494261019197798E+17</v>
      </c>
      <c r="B31819" t="s">
        <v>64185</v>
      </c>
      <c r="C31819" t="s">
        <v>64186</v>
      </c>
      <c r="D31819" s="1">
        <v>42872.941689814812</v>
      </c>
      <c r="E31819">
        <v>11517</v>
      </c>
      <c r="F31819">
        <v>61535</v>
      </c>
      <c r="G31819" t="s">
        <v>89</v>
      </c>
      <c r="H31819" t="s">
        <v>390</v>
      </c>
    </row>
    <row r="31820" spans="1:8" x14ac:dyDescent="0.2">
      <c r="A31820">
        <v>8.6517317685420403E+17</v>
      </c>
      <c r="B31820" t="s">
        <v>64187</v>
      </c>
      <c r="C31820" t="s">
        <v>64188</v>
      </c>
      <c r="D31820" s="1">
        <v>42873.577939814815</v>
      </c>
      <c r="E31820">
        <v>30847</v>
      </c>
      <c r="F31820">
        <v>107280</v>
      </c>
    </row>
    <row r="31821" spans="1:8" x14ac:dyDescent="0.2">
      <c r="A31821">
        <v>8.6520711878537203E+17</v>
      </c>
      <c r="B31821" t="s">
        <v>64189</v>
      </c>
      <c r="C31821" t="s">
        <v>64190</v>
      </c>
      <c r="D31821" s="1">
        <v>42873.671597222223</v>
      </c>
      <c r="E31821">
        <v>25938</v>
      </c>
      <c r="F31821">
        <v>93842</v>
      </c>
    </row>
    <row r="31822" spans="1:8" x14ac:dyDescent="0.2">
      <c r="A31822">
        <v>8.6533751324591296E+17</v>
      </c>
      <c r="B31822" t="s">
        <v>64191</v>
      </c>
      <c r="C31822" t="s">
        <v>64192</v>
      </c>
      <c r="D31822" s="1">
        <v>42874.031423611108</v>
      </c>
      <c r="E31822">
        <v>8590</v>
      </c>
      <c r="F31822">
        <v>46182</v>
      </c>
    </row>
    <row r="31823" spans="1:8" x14ac:dyDescent="0.2">
      <c r="A31823">
        <v>8.6538752337114304E+17</v>
      </c>
      <c r="B31823" t="s">
        <v>64193</v>
      </c>
      <c r="C31823" t="s">
        <v>64194</v>
      </c>
      <c r="D31823" s="1">
        <v>42874.169421296298</v>
      </c>
      <c r="E31823">
        <v>10781</v>
      </c>
      <c r="F31823">
        <v>49893</v>
      </c>
      <c r="H31823" t="s">
        <v>13093</v>
      </c>
    </row>
    <row r="31824" spans="1:8" x14ac:dyDescent="0.2">
      <c r="A31824">
        <v>8.6557379353147802E+17</v>
      </c>
      <c r="B31824" t="s">
        <v>64195</v>
      </c>
      <c r="C31824" t="s">
        <v>64196</v>
      </c>
      <c r="D31824" s="1">
        <v>42874.683425925927</v>
      </c>
      <c r="E31824">
        <v>17248</v>
      </c>
      <c r="F31824">
        <v>95657</v>
      </c>
    </row>
    <row r="31825" spans="1:8" x14ac:dyDescent="0.2">
      <c r="A31825">
        <v>8.6569256545410598E+17</v>
      </c>
      <c r="B31825" t="s">
        <v>64197</v>
      </c>
      <c r="C31825" t="s">
        <v>64198</v>
      </c>
      <c r="D31825" s="1">
        <v>42875.011180555557</v>
      </c>
      <c r="E31825">
        <v>5956</v>
      </c>
      <c r="F31825">
        <v>31982</v>
      </c>
      <c r="H31825" t="s">
        <v>390</v>
      </c>
    </row>
    <row r="31826" spans="1:8" x14ac:dyDescent="0.2">
      <c r="A31826">
        <v>8.6586581409993894E+17</v>
      </c>
      <c r="B31826" t="s">
        <v>64199</v>
      </c>
      <c r="C31826" t="s">
        <v>64200</v>
      </c>
      <c r="D31826" s="1">
        <v>42875.489247685182</v>
      </c>
      <c r="E31826">
        <v>49438</v>
      </c>
      <c r="F31826">
        <v>76740</v>
      </c>
      <c r="H31826" t="s">
        <v>390</v>
      </c>
    </row>
    <row r="31827" spans="1:8" x14ac:dyDescent="0.2">
      <c r="A31827">
        <v>8.6595790956536602E+17</v>
      </c>
      <c r="B31827" t="s">
        <v>64201</v>
      </c>
      <c r="C31827" t="s">
        <v>64202</v>
      </c>
      <c r="D31827" s="1">
        <v>42875.743391203701</v>
      </c>
      <c r="E31827">
        <v>16573</v>
      </c>
      <c r="F31827">
        <v>70181</v>
      </c>
      <c r="H31827" t="s">
        <v>390</v>
      </c>
    </row>
    <row r="31828" spans="1:8" x14ac:dyDescent="0.2">
      <c r="A31828">
        <v>8.66334629036384E+17</v>
      </c>
      <c r="B31828" t="s">
        <v>64203</v>
      </c>
      <c r="C31828" t="s">
        <v>64204</v>
      </c>
      <c r="D31828" s="1">
        <v>42876.78292824074</v>
      </c>
      <c r="E31828">
        <v>9758</v>
      </c>
      <c r="F31828">
        <v>38305</v>
      </c>
      <c r="H31828" t="s">
        <v>616</v>
      </c>
    </row>
    <row r="31829" spans="1:8" x14ac:dyDescent="0.2">
      <c r="A31829">
        <v>8.6641124909290202E+17</v>
      </c>
      <c r="B31829" t="s">
        <v>64205</v>
      </c>
      <c r="C31829" t="s">
        <v>64206</v>
      </c>
      <c r="D31829" s="1">
        <v>42876.994363425925</v>
      </c>
      <c r="E31829">
        <v>15417</v>
      </c>
      <c r="F31829">
        <v>55435</v>
      </c>
      <c r="H31829" t="s">
        <v>616</v>
      </c>
    </row>
    <row r="31830" spans="1:8" x14ac:dyDescent="0.2">
      <c r="A31830">
        <v>8.6674919529797606E+17</v>
      </c>
      <c r="B31830" t="s">
        <v>64207</v>
      </c>
      <c r="C31830" t="s">
        <v>64208</v>
      </c>
      <c r="D31830" s="1">
        <v>42877.926921296297</v>
      </c>
      <c r="E31830">
        <v>11616</v>
      </c>
      <c r="F31830">
        <v>59912</v>
      </c>
      <c r="G31830" t="s">
        <v>576</v>
      </c>
    </row>
    <row r="31831" spans="1:8" x14ac:dyDescent="0.2">
      <c r="A31831">
        <v>8.6698827818411597E+17</v>
      </c>
      <c r="B31831" t="s">
        <v>64209</v>
      </c>
      <c r="C31831" t="s">
        <v>64210</v>
      </c>
      <c r="D31831" s="1">
        <v>42878.58666666667</v>
      </c>
      <c r="E31831">
        <v>28993</v>
      </c>
      <c r="F31831">
        <v>126297</v>
      </c>
    </row>
    <row r="31832" spans="1:8" x14ac:dyDescent="0.2">
      <c r="A31832">
        <v>8.6704325893287501E+17</v>
      </c>
      <c r="B31832" t="s">
        <v>64211</v>
      </c>
      <c r="C31832" t="s">
        <v>64212</v>
      </c>
      <c r="D31832" s="1">
        <v>42878.738379629627</v>
      </c>
      <c r="E31832">
        <v>8319</v>
      </c>
      <c r="F31832">
        <v>54351</v>
      </c>
      <c r="G31832" t="s">
        <v>215</v>
      </c>
    </row>
    <row r="31833" spans="1:8" x14ac:dyDescent="0.2">
      <c r="A31833">
        <v>8.6704428635280896E+17</v>
      </c>
      <c r="B31833" t="s">
        <v>64213</v>
      </c>
      <c r="C31833" t="s">
        <v>64214</v>
      </c>
      <c r="D31833" s="1">
        <v>42878.741215277776</v>
      </c>
      <c r="E31833">
        <v>10671</v>
      </c>
      <c r="F31833">
        <v>60207</v>
      </c>
      <c r="H31833" t="s">
        <v>616</v>
      </c>
    </row>
    <row r="31834" spans="1:8" x14ac:dyDescent="0.2">
      <c r="A31834">
        <v>8.6704711997416998E+17</v>
      </c>
      <c r="B31834" t="s">
        <v>64215</v>
      </c>
      <c r="C31834" t="s">
        <v>64216</v>
      </c>
      <c r="D31834" s="1">
        <v>42878.749039351853</v>
      </c>
      <c r="E31834">
        <v>25487</v>
      </c>
      <c r="F31834">
        <v>106944</v>
      </c>
    </row>
    <row r="31835" spans="1:8" x14ac:dyDescent="0.2">
      <c r="A31835">
        <v>8.6735452052687206E+17</v>
      </c>
      <c r="B31835" t="s">
        <v>64217</v>
      </c>
      <c r="C31835" t="s">
        <v>64218</v>
      </c>
      <c r="D31835" s="1">
        <v>42879.597303240742</v>
      </c>
      <c r="E31835">
        <v>21835</v>
      </c>
      <c r="F31835">
        <v>99720</v>
      </c>
    </row>
    <row r="31836" spans="1:8" x14ac:dyDescent="0.2">
      <c r="A31836">
        <v>8.6747310043416102E+17</v>
      </c>
      <c r="B31836" t="s">
        <v>64219</v>
      </c>
      <c r="C31836" t="s">
        <v>64220</v>
      </c>
      <c r="D31836" s="1">
        <v>42879.924513888887</v>
      </c>
      <c r="E31836">
        <v>9401</v>
      </c>
      <c r="F31836">
        <v>51455</v>
      </c>
    </row>
    <row r="31837" spans="1:8" x14ac:dyDescent="0.2">
      <c r="A31837">
        <v>8.6780100501823002E+17</v>
      </c>
      <c r="B31837" t="s">
        <v>64221</v>
      </c>
      <c r="C31837" t="s">
        <v>64222</v>
      </c>
      <c r="D31837" s="1">
        <v>42880.829363425924</v>
      </c>
      <c r="E31837">
        <v>9671</v>
      </c>
      <c r="F31837">
        <v>44950</v>
      </c>
      <c r="H31837" t="s">
        <v>616</v>
      </c>
    </row>
    <row r="31838" spans="1:8" x14ac:dyDescent="0.2">
      <c r="A31838">
        <v>8.6783419007890598E+17</v>
      </c>
      <c r="B31838" t="s">
        <v>64223</v>
      </c>
      <c r="C31838" t="s">
        <v>64224</v>
      </c>
      <c r="D31838" s="1">
        <v>42880.920937499999</v>
      </c>
      <c r="E31838">
        <v>14178</v>
      </c>
      <c r="F31838">
        <v>64823</v>
      </c>
      <c r="H31838" t="s">
        <v>616</v>
      </c>
    </row>
    <row r="31839" spans="1:8" x14ac:dyDescent="0.2">
      <c r="A31839">
        <v>8.6787415449793702E+17</v>
      </c>
      <c r="B31839" t="s">
        <v>64225</v>
      </c>
      <c r="C31839" t="s">
        <v>64226</v>
      </c>
      <c r="D31839" s="1">
        <v>42881.031215277777</v>
      </c>
      <c r="E31839">
        <v>8393</v>
      </c>
      <c r="F31839">
        <v>48545</v>
      </c>
      <c r="G31839" t="s">
        <v>89</v>
      </c>
      <c r="H31839" t="s">
        <v>616</v>
      </c>
    </row>
    <row r="31840" spans="1:8" x14ac:dyDescent="0.2">
      <c r="A31840">
        <v>8.68047480847568E+17</v>
      </c>
      <c r="B31840" t="s">
        <v>64227</v>
      </c>
      <c r="C31840" t="s">
        <v>64228</v>
      </c>
      <c r="D31840" s="1">
        <v>42881.509502314817</v>
      </c>
      <c r="E31840">
        <v>11699</v>
      </c>
      <c r="F31840">
        <v>64138</v>
      </c>
    </row>
    <row r="31841" spans="1:8" x14ac:dyDescent="0.2">
      <c r="A31841">
        <v>8.6804761230114803E+17</v>
      </c>
      <c r="B31841" t="s">
        <v>64229</v>
      </c>
      <c r="C31841" t="s">
        <v>64230</v>
      </c>
      <c r="D31841" s="1">
        <v>42881.50986111111</v>
      </c>
      <c r="E31841">
        <v>9536</v>
      </c>
      <c r="F31841">
        <v>55694</v>
      </c>
    </row>
    <row r="31842" spans="1:8" x14ac:dyDescent="0.2">
      <c r="A31842">
        <v>8.6820180593467802E+17</v>
      </c>
      <c r="B31842" t="s">
        <v>64231</v>
      </c>
      <c r="C31842" t="s">
        <v>64232</v>
      </c>
      <c r="D31842" s="1">
        <v>42881.935358796298</v>
      </c>
      <c r="E31842">
        <v>17273</v>
      </c>
      <c r="F31842">
        <v>65865</v>
      </c>
    </row>
    <row r="31843" spans="1:8" x14ac:dyDescent="0.2">
      <c r="A31843">
        <v>8.6820505874325005E+17</v>
      </c>
      <c r="B31843" t="s">
        <v>64233</v>
      </c>
      <c r="C31843" t="s">
        <v>64234</v>
      </c>
      <c r="D31843" s="1">
        <v>42881.944340277776</v>
      </c>
      <c r="E31843">
        <v>10271</v>
      </c>
      <c r="F31843">
        <v>55733</v>
      </c>
      <c r="G31843" t="s">
        <v>89</v>
      </c>
      <c r="H31843" t="s">
        <v>390</v>
      </c>
    </row>
    <row r="31844" spans="1:8" x14ac:dyDescent="0.2">
      <c r="A31844">
        <v>8.6840607699523494E+17</v>
      </c>
      <c r="B31844" t="s">
        <v>64235</v>
      </c>
      <c r="C31844" t="s">
        <v>64236</v>
      </c>
      <c r="D31844" s="1">
        <v>42882.499039351853</v>
      </c>
      <c r="E31844">
        <v>8022</v>
      </c>
      <c r="F31844">
        <v>45053</v>
      </c>
      <c r="H31844" t="s">
        <v>390</v>
      </c>
    </row>
    <row r="31845" spans="1:8" x14ac:dyDescent="0.2">
      <c r="A31845">
        <v>8.6840722938026803E+17</v>
      </c>
      <c r="B31845" t="s">
        <v>64237</v>
      </c>
      <c r="C31845" t="s">
        <v>64238</v>
      </c>
      <c r="D31845" s="1">
        <v>42882.502222222225</v>
      </c>
      <c r="E31845">
        <v>14005</v>
      </c>
      <c r="F31845">
        <v>67112</v>
      </c>
    </row>
    <row r="31846" spans="1:8" x14ac:dyDescent="0.2">
      <c r="A31846">
        <v>8.6844111672671002E+17</v>
      </c>
      <c r="B31846" t="s">
        <v>64239</v>
      </c>
      <c r="C31846" t="s">
        <v>64240</v>
      </c>
      <c r="D31846" s="1">
        <v>42882.595729166664</v>
      </c>
      <c r="E31846">
        <v>8852</v>
      </c>
      <c r="F31846">
        <v>47311</v>
      </c>
    </row>
    <row r="31847" spans="1:8" x14ac:dyDescent="0.2">
      <c r="A31847">
        <v>8.6850124382357504E+17</v>
      </c>
      <c r="B31847" t="s">
        <v>64241</v>
      </c>
      <c r="C31847" t="s">
        <v>64242</v>
      </c>
      <c r="D31847" s="1">
        <v>42882.761655092596</v>
      </c>
      <c r="E31847">
        <v>6764</v>
      </c>
      <c r="F31847">
        <v>41195</v>
      </c>
      <c r="H31847" t="s">
        <v>390</v>
      </c>
    </row>
    <row r="31848" spans="1:8" x14ac:dyDescent="0.2">
      <c r="A31848">
        <v>8.6850142356631501E+17</v>
      </c>
      <c r="B31848" t="s">
        <v>64243</v>
      </c>
      <c r="C31848" t="s">
        <v>64244</v>
      </c>
      <c r="D31848" s="1">
        <v>42882.762152777781</v>
      </c>
      <c r="E31848">
        <v>6311</v>
      </c>
      <c r="F31848">
        <v>36525</v>
      </c>
    </row>
    <row r="31849" spans="1:8" x14ac:dyDescent="0.2">
      <c r="A31849">
        <v>8.6850256334745101E+17</v>
      </c>
      <c r="B31849" t="s">
        <v>64245</v>
      </c>
      <c r="C31849" t="s">
        <v>64246</v>
      </c>
      <c r="D31849" s="1">
        <v>42882.765289351853</v>
      </c>
      <c r="E31849">
        <v>6598</v>
      </c>
      <c r="F31849">
        <v>37677</v>
      </c>
      <c r="G31849" t="s">
        <v>89</v>
      </c>
    </row>
    <row r="31850" spans="1:8" x14ac:dyDescent="0.2">
      <c r="A31850">
        <v>8.6851705940733504E+17</v>
      </c>
      <c r="B31850" t="s">
        <v>64247</v>
      </c>
      <c r="C31850" t="s">
        <v>64248</v>
      </c>
      <c r="D31850" s="1">
        <v>42882.805289351854</v>
      </c>
      <c r="E31850">
        <v>20705</v>
      </c>
      <c r="F31850">
        <v>81454</v>
      </c>
    </row>
    <row r="31851" spans="1:8" x14ac:dyDescent="0.2">
      <c r="A31851">
        <v>8.6879953642006502E+17</v>
      </c>
      <c r="B31851" t="s">
        <v>64249</v>
      </c>
      <c r="C31851" t="s">
        <v>64250</v>
      </c>
      <c r="D31851" s="1">
        <v>42883.584780092591</v>
      </c>
      <c r="E31851">
        <v>8015</v>
      </c>
      <c r="F31851">
        <v>55923</v>
      </c>
    </row>
    <row r="31852" spans="1:8" x14ac:dyDescent="0.2">
      <c r="A31852">
        <v>8.6880171003837197E+17</v>
      </c>
      <c r="B31852" t="s">
        <v>64251</v>
      </c>
      <c r="C31852" t="s">
        <v>64252</v>
      </c>
      <c r="D31852" s="1">
        <v>42883.590775462966</v>
      </c>
      <c r="E31852">
        <v>12042</v>
      </c>
      <c r="F31852">
        <v>72773</v>
      </c>
    </row>
    <row r="31853" spans="1:8" x14ac:dyDescent="0.2">
      <c r="A31853">
        <v>8.6880732713002496E+17</v>
      </c>
      <c r="B31853" t="s">
        <v>64253</v>
      </c>
      <c r="C31853" t="s">
        <v>64254</v>
      </c>
      <c r="D31853" s="1">
        <v>42883.60628472222</v>
      </c>
      <c r="E31853">
        <v>14741</v>
      </c>
      <c r="F31853">
        <v>62978</v>
      </c>
      <c r="H31853" t="s">
        <v>390</v>
      </c>
    </row>
    <row r="31854" spans="1:8" x14ac:dyDescent="0.2">
      <c r="A31854">
        <v>8.6880775423182003E+17</v>
      </c>
      <c r="B31854" t="s">
        <v>64255</v>
      </c>
      <c r="C31854" t="s">
        <v>64256</v>
      </c>
      <c r="D31854" s="1">
        <v>42883.607453703706</v>
      </c>
      <c r="E31854">
        <v>15923</v>
      </c>
      <c r="F31854">
        <v>68183</v>
      </c>
    </row>
    <row r="31855" spans="1:8" x14ac:dyDescent="0.2">
      <c r="A31855">
        <v>8.6881040433567296E+17</v>
      </c>
      <c r="B31855" t="s">
        <v>64257</v>
      </c>
      <c r="C31855" t="s">
        <v>64258</v>
      </c>
      <c r="D31855" s="1">
        <v>42883.614768518521</v>
      </c>
      <c r="E31855">
        <v>11057</v>
      </c>
      <c r="F31855">
        <v>52318</v>
      </c>
      <c r="H31855" t="s">
        <v>390</v>
      </c>
    </row>
    <row r="31856" spans="1:8" x14ac:dyDescent="0.2">
      <c r="A31856">
        <v>8.6881052294216397E+17</v>
      </c>
      <c r="B31856" t="s">
        <v>64259</v>
      </c>
      <c r="C31856" t="s">
        <v>64260</v>
      </c>
      <c r="D31856" s="1">
        <v>42883.615104166667</v>
      </c>
      <c r="E31856">
        <v>12412</v>
      </c>
      <c r="F31856">
        <v>61669</v>
      </c>
    </row>
    <row r="31857" spans="1:8" x14ac:dyDescent="0.2">
      <c r="A31857">
        <v>8.6884025222767398E+17</v>
      </c>
      <c r="B31857" t="s">
        <v>64261</v>
      </c>
      <c r="C31857" t="s">
        <v>64262</v>
      </c>
      <c r="D31857" s="1">
        <v>42883.697141203702</v>
      </c>
      <c r="E31857">
        <v>14084</v>
      </c>
      <c r="F31857">
        <v>61483</v>
      </c>
    </row>
    <row r="31858" spans="1:8" x14ac:dyDescent="0.2">
      <c r="A31858">
        <v>8.6897953164174106E+17</v>
      </c>
      <c r="B31858" t="s">
        <v>64263</v>
      </c>
      <c r="C31858" t="s">
        <v>64264</v>
      </c>
      <c r="D31858" s="1">
        <v>42884.081469907411</v>
      </c>
      <c r="E31858">
        <v>11475</v>
      </c>
      <c r="F31858">
        <v>62251</v>
      </c>
    </row>
    <row r="31859" spans="1:8" x14ac:dyDescent="0.2">
      <c r="A31859">
        <v>8.6898196966484301E+17</v>
      </c>
      <c r="B31859" t="s">
        <v>64265</v>
      </c>
      <c r="C31859" t="s">
        <v>64266</v>
      </c>
      <c r="D31859" s="1">
        <v>42884.088206018518</v>
      </c>
      <c r="E31859">
        <v>13340</v>
      </c>
      <c r="F31859">
        <v>66675</v>
      </c>
    </row>
    <row r="31860" spans="1:8" x14ac:dyDescent="0.2">
      <c r="A31860">
        <v>8.6898528520762906E+17</v>
      </c>
      <c r="B31860" t="s">
        <v>64267</v>
      </c>
      <c r="C31860" t="s">
        <v>64268</v>
      </c>
      <c r="D31860" s="1">
        <v>42884.097349537034</v>
      </c>
      <c r="E31860">
        <v>24954</v>
      </c>
      <c r="F31860">
        <v>101893</v>
      </c>
    </row>
    <row r="31861" spans="1:8" x14ac:dyDescent="0.2">
      <c r="A31861">
        <v>8.6916441466204902E+17</v>
      </c>
      <c r="B31861" t="s">
        <v>64269</v>
      </c>
      <c r="C31861" t="s">
        <v>64270</v>
      </c>
      <c r="D31861" s="1">
        <v>42884.59165509259</v>
      </c>
      <c r="E31861">
        <v>22948</v>
      </c>
      <c r="F31861">
        <v>94844</v>
      </c>
      <c r="H31861" t="s">
        <v>390</v>
      </c>
    </row>
    <row r="31862" spans="1:8" x14ac:dyDescent="0.2">
      <c r="A31862">
        <v>8.6916614589453504E+17</v>
      </c>
      <c r="B31862" t="s">
        <v>64271</v>
      </c>
      <c r="C31862" t="s">
        <v>64272</v>
      </c>
      <c r="D31862" s="1">
        <v>42884.596435185187</v>
      </c>
      <c r="E31862">
        <v>10593</v>
      </c>
      <c r="F31862">
        <v>57763</v>
      </c>
    </row>
    <row r="31863" spans="1:8" x14ac:dyDescent="0.2">
      <c r="A31863">
        <v>8.6917035104924006E+17</v>
      </c>
      <c r="B31863" t="s">
        <v>64273</v>
      </c>
      <c r="C31863" t="s">
        <v>64274</v>
      </c>
      <c r="D31863" s="1">
        <v>42884.608032407406</v>
      </c>
      <c r="E31863">
        <v>31387</v>
      </c>
      <c r="F31863">
        <v>135543</v>
      </c>
    </row>
    <row r="31864" spans="1:8" x14ac:dyDescent="0.2">
      <c r="A31864">
        <v>8.6917061588179302E+17</v>
      </c>
      <c r="B31864" t="s">
        <v>64275</v>
      </c>
      <c r="C31864" t="s">
        <v>64276</v>
      </c>
      <c r="D31864" s="1">
        <v>42884.608761574076</v>
      </c>
      <c r="E31864">
        <v>12674</v>
      </c>
      <c r="F31864">
        <v>81766</v>
      </c>
    </row>
    <row r="31865" spans="1:8" x14ac:dyDescent="0.2">
      <c r="A31865">
        <v>8.6950380430727501E+17</v>
      </c>
      <c r="B31865" t="s">
        <v>64277</v>
      </c>
      <c r="C31865" t="s">
        <v>64278</v>
      </c>
      <c r="D31865" s="1">
        <v>42885.528194444443</v>
      </c>
      <c r="E31865">
        <v>19290</v>
      </c>
      <c r="F31865">
        <v>78366</v>
      </c>
    </row>
    <row r="31866" spans="1:8" x14ac:dyDescent="0.2">
      <c r="A31866">
        <v>8.6950989468838694E+17</v>
      </c>
      <c r="B31866" t="s">
        <v>64279</v>
      </c>
      <c r="C31866" t="s">
        <v>64280</v>
      </c>
      <c r="D31866" s="1">
        <v>42885.544999999998</v>
      </c>
      <c r="E31866">
        <v>18374</v>
      </c>
      <c r="F31866">
        <v>75527</v>
      </c>
    </row>
    <row r="31867" spans="1:8" x14ac:dyDescent="0.2">
      <c r="A31867">
        <v>8.6955385375001306E+17</v>
      </c>
      <c r="B31867" t="s">
        <v>64281</v>
      </c>
      <c r="C31867" t="s">
        <v>64282</v>
      </c>
      <c r="D31867" s="1">
        <v>42885.666296296295</v>
      </c>
      <c r="E31867">
        <v>16823</v>
      </c>
      <c r="F31867">
        <v>68360</v>
      </c>
    </row>
    <row r="31868" spans="1:8" x14ac:dyDescent="0.2">
      <c r="A31868">
        <v>8.6985833347752294E+17</v>
      </c>
      <c r="B31868" t="s">
        <v>64283</v>
      </c>
      <c r="C31868" t="s">
        <v>64284</v>
      </c>
      <c r="D31868" s="1">
        <v>42886.506504629629</v>
      </c>
      <c r="E31868">
        <v>71272</v>
      </c>
      <c r="F31868">
        <v>184659</v>
      </c>
    </row>
    <row r="31869" spans="1:8" x14ac:dyDescent="0.2">
      <c r="A31869">
        <v>8.6986546358462003E+17</v>
      </c>
      <c r="B31869" t="s">
        <v>64285</v>
      </c>
      <c r="C31869" t="s">
        <v>64286</v>
      </c>
      <c r="D31869" s="1">
        <v>42886.526180555556</v>
      </c>
      <c r="E31869">
        <v>11708</v>
      </c>
      <c r="F31869">
        <v>49279</v>
      </c>
    </row>
    <row r="31870" spans="1:8" x14ac:dyDescent="0.2">
      <c r="A31870">
        <v>8.6986741377660096E+17</v>
      </c>
      <c r="B31870" t="s">
        <v>64287</v>
      </c>
      <c r="C31870" t="s">
        <v>64288</v>
      </c>
      <c r="D31870" s="1">
        <v>42886.5315625</v>
      </c>
      <c r="E31870">
        <v>11008</v>
      </c>
      <c r="F31870">
        <v>52172</v>
      </c>
    </row>
    <row r="31871" spans="1:8" x14ac:dyDescent="0.2">
      <c r="A31871">
        <v>8.6987479808781901E+17</v>
      </c>
      <c r="B31871" t="s">
        <v>64289</v>
      </c>
      <c r="C31871" t="s">
        <v>64290</v>
      </c>
      <c r="D31871" s="1">
        <v>42886.551944444444</v>
      </c>
      <c r="E31871">
        <v>44765</v>
      </c>
      <c r="F31871">
        <v>171319</v>
      </c>
    </row>
    <row r="31872" spans="1:8" x14ac:dyDescent="0.2">
      <c r="A31872">
        <v>8.6990259100574106E+17</v>
      </c>
      <c r="B31872" t="s">
        <v>64291</v>
      </c>
      <c r="C31872" t="s">
        <v>64292</v>
      </c>
      <c r="D31872" s="1">
        <v>42886.628634259258</v>
      </c>
      <c r="E31872">
        <v>10532</v>
      </c>
      <c r="F31872">
        <v>58360</v>
      </c>
    </row>
    <row r="31873" spans="1:8" x14ac:dyDescent="0.2">
      <c r="A31873">
        <v>8.6990345951191795E+17</v>
      </c>
      <c r="B31873" t="s">
        <v>64293</v>
      </c>
      <c r="C31873" t="s">
        <v>64294</v>
      </c>
      <c r="D31873" s="1">
        <v>42886.631030092591</v>
      </c>
      <c r="E31873">
        <v>11782</v>
      </c>
      <c r="F31873">
        <v>63877</v>
      </c>
    </row>
    <row r="31874" spans="1:8" x14ac:dyDescent="0.2">
      <c r="A31874">
        <v>8.7000816582757504E+17</v>
      </c>
      <c r="B31874" t="s">
        <v>64295</v>
      </c>
      <c r="C31874" t="s">
        <v>64296</v>
      </c>
      <c r="D31874" s="1">
        <v>42886.919965277775</v>
      </c>
      <c r="E31874">
        <v>11234</v>
      </c>
      <c r="F31874">
        <v>53428</v>
      </c>
    </row>
    <row r="31875" spans="1:8" x14ac:dyDescent="0.2">
      <c r="A31875">
        <v>8.7003538345896294E+17</v>
      </c>
      <c r="B31875" t="s">
        <v>64297</v>
      </c>
      <c r="C31875" t="s">
        <v>64298</v>
      </c>
      <c r="D31875" s="1">
        <v>42886.995069444441</v>
      </c>
      <c r="E31875">
        <v>6317</v>
      </c>
      <c r="F31875">
        <v>38652</v>
      </c>
      <c r="G31875" t="s">
        <v>89</v>
      </c>
    </row>
    <row r="31876" spans="1:8" x14ac:dyDescent="0.2">
      <c r="A31876">
        <v>8.7007744140190502E+17</v>
      </c>
      <c r="B31876" t="s">
        <v>64299</v>
      </c>
      <c r="C31876" t="s">
        <v>64300</v>
      </c>
      <c r="D31876" s="1">
        <v>42887.111122685186</v>
      </c>
      <c r="E31876">
        <v>24372</v>
      </c>
      <c r="F31876">
        <v>100368</v>
      </c>
    </row>
    <row r="31877" spans="1:8" x14ac:dyDescent="0.2">
      <c r="A31877">
        <v>8.7008379898111104E+17</v>
      </c>
      <c r="B31877" t="s">
        <v>64301</v>
      </c>
      <c r="C31877" t="s">
        <v>64302</v>
      </c>
      <c r="D31877" s="1">
        <v>42887.128668981481</v>
      </c>
      <c r="E31877">
        <v>14769</v>
      </c>
      <c r="F31877">
        <v>69958</v>
      </c>
    </row>
    <row r="31878" spans="1:8" x14ac:dyDescent="0.2">
      <c r="A31878">
        <v>8.7023481161667699E+17</v>
      </c>
      <c r="B31878" t="s">
        <v>64303</v>
      </c>
      <c r="C31878" t="s">
        <v>64304</v>
      </c>
      <c r="D31878" s="1">
        <v>42887.545381944445</v>
      </c>
      <c r="E31878">
        <v>21593</v>
      </c>
      <c r="F31878">
        <v>81152</v>
      </c>
    </row>
    <row r="31879" spans="1:8" x14ac:dyDescent="0.2">
      <c r="A31879">
        <v>8.7035505632700006E+17</v>
      </c>
      <c r="B31879" t="s">
        <v>64305</v>
      </c>
      <c r="C31879" t="s">
        <v>64306</v>
      </c>
      <c r="D31879" s="1">
        <v>42887.877199074072</v>
      </c>
      <c r="E31879">
        <v>6063</v>
      </c>
      <c r="F31879">
        <v>34107</v>
      </c>
      <c r="G31879" t="s">
        <v>89</v>
      </c>
    </row>
    <row r="31880" spans="1:8" x14ac:dyDescent="0.2">
      <c r="A31880">
        <v>8.7041226290073997E+17</v>
      </c>
      <c r="B31880" t="s">
        <v>64307</v>
      </c>
      <c r="C31880" t="s">
        <v>64308</v>
      </c>
      <c r="D31880" s="1">
        <v>42888.035057870373</v>
      </c>
      <c r="E31880">
        <v>19144</v>
      </c>
      <c r="F31880">
        <v>82870</v>
      </c>
      <c r="H31880" t="s">
        <v>390</v>
      </c>
    </row>
    <row r="31881" spans="1:8" x14ac:dyDescent="0.2">
      <c r="A31881">
        <v>8.7044500112535501E+17</v>
      </c>
      <c r="B31881" t="s">
        <v>64309</v>
      </c>
      <c r="C31881" t="s">
        <v>43464</v>
      </c>
      <c r="D31881" s="1">
        <v>42888.125405092593</v>
      </c>
      <c r="E31881">
        <v>40570</v>
      </c>
      <c r="F31881">
        <v>144585</v>
      </c>
    </row>
    <row r="31882" spans="1:8" x14ac:dyDescent="0.2">
      <c r="A31882">
        <v>8.7070927147793203E+17</v>
      </c>
      <c r="B31882" t="s">
        <v>64310</v>
      </c>
      <c r="C31882" t="s">
        <v>64311</v>
      </c>
      <c r="D31882" s="1">
        <v>42888.854641203703</v>
      </c>
      <c r="E31882">
        <v>13937</v>
      </c>
      <c r="F31882">
        <v>69840</v>
      </c>
      <c r="H31882" t="s">
        <v>390</v>
      </c>
    </row>
    <row r="31883" spans="1:8" x14ac:dyDescent="0.2">
      <c r="A31883">
        <v>8.7108798122592602E+17</v>
      </c>
      <c r="B31883" t="s">
        <v>64312</v>
      </c>
      <c r="C31883" t="s">
        <v>64313</v>
      </c>
      <c r="D31883" s="1">
        <v>42889.899687500001</v>
      </c>
      <c r="E31883">
        <v>10431</v>
      </c>
      <c r="F31883">
        <v>46127</v>
      </c>
      <c r="H31883" t="s">
        <v>390</v>
      </c>
    </row>
    <row r="31884" spans="1:8" x14ac:dyDescent="0.2">
      <c r="A31884">
        <v>8.7114376547340595E+17</v>
      </c>
      <c r="B31884" t="s">
        <v>64314</v>
      </c>
      <c r="C31884" t="s">
        <v>64315</v>
      </c>
      <c r="D31884" s="1">
        <v>42890.053622685184</v>
      </c>
      <c r="E31884">
        <v>44814</v>
      </c>
      <c r="F31884">
        <v>156549</v>
      </c>
    </row>
    <row r="31885" spans="1:8" x14ac:dyDescent="0.2">
      <c r="A31885">
        <v>8.7114566003637798E+17</v>
      </c>
      <c r="B31885" t="s">
        <v>64316</v>
      </c>
      <c r="C31885" t="s">
        <v>64317</v>
      </c>
      <c r="D31885" s="1">
        <v>42890.058854166666</v>
      </c>
      <c r="E31885">
        <v>55354</v>
      </c>
      <c r="F31885">
        <v>236406</v>
      </c>
    </row>
    <row r="31886" spans="1:8" x14ac:dyDescent="0.2">
      <c r="A31886">
        <v>8.7132560690189504E+17</v>
      </c>
      <c r="B31886" t="s">
        <v>64318</v>
      </c>
      <c r="C31886" t="s">
        <v>64319</v>
      </c>
      <c r="D31886" s="1">
        <v>42890.555405092593</v>
      </c>
      <c r="E31886">
        <v>63725</v>
      </c>
      <c r="F31886">
        <v>216609</v>
      </c>
    </row>
    <row r="31887" spans="1:8" x14ac:dyDescent="0.2">
      <c r="A31887">
        <v>8.7132842896390106E+17</v>
      </c>
      <c r="B31887" t="s">
        <v>64320</v>
      </c>
      <c r="C31887" t="s">
        <v>64321</v>
      </c>
      <c r="D31887" s="1">
        <v>42890.563194444447</v>
      </c>
      <c r="E31887">
        <v>52888</v>
      </c>
      <c r="F31887">
        <v>141414</v>
      </c>
    </row>
    <row r="31888" spans="1:8" x14ac:dyDescent="0.2">
      <c r="A31888">
        <v>8.7133157464990106E+17</v>
      </c>
      <c r="B31888" t="s">
        <v>64322</v>
      </c>
      <c r="C31888" t="s">
        <v>64323</v>
      </c>
      <c r="D31888" s="1">
        <v>42890.571875000001</v>
      </c>
      <c r="E31888">
        <v>41572</v>
      </c>
      <c r="F31888">
        <v>145821</v>
      </c>
    </row>
    <row r="31889" spans="1:8" x14ac:dyDescent="0.2">
      <c r="A31889">
        <v>8.7167421435648397E+17</v>
      </c>
      <c r="B31889" t="s">
        <v>64324</v>
      </c>
      <c r="C31889" t="s">
        <v>64325</v>
      </c>
      <c r="D31889" s="1">
        <v>42891.517384259256</v>
      </c>
      <c r="E31889">
        <v>18192</v>
      </c>
      <c r="F31889">
        <v>78361</v>
      </c>
    </row>
    <row r="31890" spans="1:8" x14ac:dyDescent="0.2">
      <c r="A31890">
        <v>8.71675245043888E+17</v>
      </c>
      <c r="B31890" t="s">
        <v>64326</v>
      </c>
      <c r="C31890" t="s">
        <v>64327</v>
      </c>
      <c r="D31890" s="1">
        <v>42891.520231481481</v>
      </c>
      <c r="E31890">
        <v>12916</v>
      </c>
      <c r="F31890">
        <v>62648</v>
      </c>
    </row>
    <row r="31891" spans="1:8" x14ac:dyDescent="0.2">
      <c r="A31891">
        <v>8.7167747220247706E+17</v>
      </c>
      <c r="B31891" t="s">
        <v>64328</v>
      </c>
      <c r="C31891" t="s">
        <v>64329</v>
      </c>
      <c r="D31891" s="1">
        <v>42891.526377314818</v>
      </c>
      <c r="E31891">
        <v>12469</v>
      </c>
      <c r="F31891">
        <v>57865</v>
      </c>
    </row>
    <row r="31892" spans="1:8" x14ac:dyDescent="0.2">
      <c r="A31892">
        <v>8.7167906184787904E+17</v>
      </c>
      <c r="B31892" t="s">
        <v>64330</v>
      </c>
      <c r="C31892" t="s">
        <v>64331</v>
      </c>
      <c r="D31892" s="1">
        <v>42891.530763888892</v>
      </c>
      <c r="E31892">
        <v>16823</v>
      </c>
      <c r="F31892">
        <v>78651</v>
      </c>
    </row>
    <row r="31893" spans="1:8" x14ac:dyDescent="0.2">
      <c r="A31893">
        <v>8.7172202027858701E+17</v>
      </c>
      <c r="B31893" t="s">
        <v>64332</v>
      </c>
      <c r="C31893" t="s">
        <v>64333</v>
      </c>
      <c r="D31893" s="1">
        <v>42891.649305555555</v>
      </c>
      <c r="E31893">
        <v>17861</v>
      </c>
      <c r="F31893">
        <v>70354</v>
      </c>
      <c r="G31893" t="s">
        <v>89</v>
      </c>
    </row>
    <row r="31894" spans="1:8" x14ac:dyDescent="0.2">
      <c r="A31894">
        <v>8.7172578053506202E+17</v>
      </c>
      <c r="B31894" t="s">
        <v>64334</v>
      </c>
      <c r="C31894" t="s">
        <v>64335</v>
      </c>
      <c r="D31894" s="1">
        <v>42891.659675925926</v>
      </c>
      <c r="E31894">
        <v>23807</v>
      </c>
      <c r="F31894">
        <v>82038</v>
      </c>
    </row>
    <row r="31895" spans="1:8" x14ac:dyDescent="0.2">
      <c r="A31895">
        <v>8.71830255396192E+17</v>
      </c>
      <c r="B31895" t="s">
        <v>64336</v>
      </c>
      <c r="C31895" t="s">
        <v>64337</v>
      </c>
      <c r="D31895" s="1">
        <v>42891.947974537034</v>
      </c>
      <c r="E31895">
        <v>8210</v>
      </c>
      <c r="F31895">
        <v>38365</v>
      </c>
      <c r="G31895" t="s">
        <v>89</v>
      </c>
    </row>
    <row r="31896" spans="1:8" x14ac:dyDescent="0.2">
      <c r="A31896">
        <v>8.7184036707041203E+17</v>
      </c>
      <c r="B31896" t="s">
        <v>64338</v>
      </c>
      <c r="C31896" t="s">
        <v>64339</v>
      </c>
      <c r="D31896" s="1">
        <v>42891.97587962963</v>
      </c>
      <c r="E31896">
        <v>10874</v>
      </c>
      <c r="F31896">
        <v>52782</v>
      </c>
    </row>
    <row r="31897" spans="1:8" x14ac:dyDescent="0.2">
      <c r="A31897">
        <v>8.7189951152596096E+17</v>
      </c>
      <c r="B31897" t="s">
        <v>64340</v>
      </c>
      <c r="C31897" t="s">
        <v>64341</v>
      </c>
      <c r="D31897" s="1">
        <v>42892.139085648145</v>
      </c>
      <c r="E31897">
        <v>26410</v>
      </c>
      <c r="F31897">
        <v>106176</v>
      </c>
    </row>
    <row r="31898" spans="1:8" x14ac:dyDescent="0.2">
      <c r="A31898">
        <v>8.7204330094929498E+17</v>
      </c>
      <c r="B31898" t="s">
        <v>64342</v>
      </c>
      <c r="C31898" t="s">
        <v>64343</v>
      </c>
      <c r="D31898" s="1">
        <v>42892.535868055558</v>
      </c>
      <c r="E31898">
        <v>10939</v>
      </c>
      <c r="F31898">
        <v>63723</v>
      </c>
    </row>
    <row r="31899" spans="1:8" x14ac:dyDescent="0.2">
      <c r="A31899">
        <v>8.7205999742902195E+17</v>
      </c>
      <c r="B31899" t="s">
        <v>64344</v>
      </c>
      <c r="C31899" t="s">
        <v>64345</v>
      </c>
      <c r="D31899" s="1">
        <v>42892.581944444442</v>
      </c>
      <c r="E31899">
        <v>23224</v>
      </c>
      <c r="F31899">
        <v>98524</v>
      </c>
    </row>
    <row r="31900" spans="1:8" x14ac:dyDescent="0.2">
      <c r="A31900">
        <v>8.7206215978998502E+17</v>
      </c>
      <c r="B31900" t="s">
        <v>64346</v>
      </c>
      <c r="C31900" t="s">
        <v>64347</v>
      </c>
      <c r="D31900" s="1">
        <v>42892.587905092594</v>
      </c>
      <c r="E31900">
        <v>34571</v>
      </c>
      <c r="F31900">
        <v>68231</v>
      </c>
    </row>
    <row r="31901" spans="1:8" x14ac:dyDescent="0.2">
      <c r="A31901">
        <v>8.7206442656803597E+17</v>
      </c>
      <c r="B31901" t="s">
        <v>64348</v>
      </c>
      <c r="C31901" t="s">
        <v>64349</v>
      </c>
      <c r="D31901" s="1">
        <v>42892.594166666669</v>
      </c>
      <c r="E31901">
        <v>21893</v>
      </c>
      <c r="F31901">
        <v>93717</v>
      </c>
    </row>
    <row r="31902" spans="1:8" x14ac:dyDescent="0.2">
      <c r="A31902">
        <v>8.7208487062051994E+17</v>
      </c>
      <c r="B31902" t="s">
        <v>64350</v>
      </c>
      <c r="C31902" t="s">
        <v>64351</v>
      </c>
      <c r="D31902" s="1">
        <v>42892.650578703702</v>
      </c>
      <c r="E31902">
        <v>21224</v>
      </c>
      <c r="F31902">
        <v>59533</v>
      </c>
    </row>
    <row r="31903" spans="1:8" x14ac:dyDescent="0.2">
      <c r="A31903">
        <v>8.7208690680424E+17</v>
      </c>
      <c r="B31903" t="s">
        <v>64352</v>
      </c>
      <c r="C31903" t="s">
        <v>64353</v>
      </c>
      <c r="D31903" s="1">
        <v>42892.656192129631</v>
      </c>
      <c r="E31903">
        <v>24421</v>
      </c>
      <c r="F31903">
        <v>60885</v>
      </c>
    </row>
    <row r="31904" spans="1:8" x14ac:dyDescent="0.2">
      <c r="A31904">
        <v>8.7214796545188198E+17</v>
      </c>
      <c r="B31904" t="s">
        <v>64354</v>
      </c>
      <c r="C31904" t="s">
        <v>64355</v>
      </c>
      <c r="D31904" s="1">
        <v>42892.824687499997</v>
      </c>
      <c r="E31904">
        <v>22687</v>
      </c>
      <c r="F31904">
        <v>88690</v>
      </c>
      <c r="H31904" t="s">
        <v>616</v>
      </c>
    </row>
    <row r="31905" spans="1:8" x14ac:dyDescent="0.2">
      <c r="A31905">
        <v>8.7224341493026406E+17</v>
      </c>
      <c r="B31905" t="s">
        <v>64356</v>
      </c>
      <c r="C31905" t="s">
        <v>64357</v>
      </c>
      <c r="D31905" s="1">
        <v>42893.088078703702</v>
      </c>
      <c r="E31905">
        <v>7760</v>
      </c>
      <c r="F31905">
        <v>39741</v>
      </c>
      <c r="G31905" t="s">
        <v>25737</v>
      </c>
      <c r="H31905" t="s">
        <v>390</v>
      </c>
    </row>
    <row r="31906" spans="1:8" x14ac:dyDescent="0.2">
      <c r="A31906">
        <v>8.7225300226616102E+17</v>
      </c>
      <c r="B31906" t="s">
        <v>64358</v>
      </c>
      <c r="C31906" t="s">
        <v>64359</v>
      </c>
      <c r="D31906" s="1">
        <v>42893.114537037036</v>
      </c>
      <c r="E31906">
        <v>6471</v>
      </c>
      <c r="F31906">
        <v>36768</v>
      </c>
      <c r="H31906" t="s">
        <v>390</v>
      </c>
    </row>
    <row r="31907" spans="1:8" x14ac:dyDescent="0.2">
      <c r="A31907">
        <v>8.7225871940448205E+17</v>
      </c>
      <c r="B31907" t="s">
        <v>64360</v>
      </c>
      <c r="C31907" t="s">
        <v>64361</v>
      </c>
      <c r="D31907" s="1">
        <v>42893.130312499998</v>
      </c>
      <c r="E31907">
        <v>20934</v>
      </c>
      <c r="F31907">
        <v>91410</v>
      </c>
    </row>
    <row r="31908" spans="1:8" x14ac:dyDescent="0.2">
      <c r="A31908">
        <v>8.7241901879954995E+17</v>
      </c>
      <c r="B31908" t="s">
        <v>64362</v>
      </c>
      <c r="C31908" t="s">
        <v>64363</v>
      </c>
      <c r="D31908" s="1">
        <v>42893.572650462964</v>
      </c>
      <c r="E31908">
        <v>21068</v>
      </c>
      <c r="F31908">
        <v>85884</v>
      </c>
    </row>
    <row r="31909" spans="1:8" x14ac:dyDescent="0.2">
      <c r="A31909">
        <v>8.7242722239250406E+17</v>
      </c>
      <c r="B31909" t="s">
        <v>64364</v>
      </c>
      <c r="C31909" t="s">
        <v>64365</v>
      </c>
      <c r="D31909" s="1">
        <v>42893.595289351855</v>
      </c>
      <c r="E31909">
        <v>14343</v>
      </c>
      <c r="F31909">
        <v>79560</v>
      </c>
    </row>
    <row r="31910" spans="1:8" x14ac:dyDescent="0.2">
      <c r="A31910">
        <v>8.7312013922230605E+17</v>
      </c>
      <c r="B31910" t="s">
        <v>64366</v>
      </c>
      <c r="C31910" t="s">
        <v>64367</v>
      </c>
      <c r="D31910" s="1">
        <v>42895.507372685184</v>
      </c>
      <c r="E31910">
        <v>30880</v>
      </c>
      <c r="F31910">
        <v>110097</v>
      </c>
    </row>
    <row r="31911" spans="1:8" x14ac:dyDescent="0.2">
      <c r="A31911">
        <v>8.7313123561434701E+17</v>
      </c>
      <c r="B31911" t="s">
        <v>64368</v>
      </c>
      <c r="C31911" t="s">
        <v>64369</v>
      </c>
      <c r="D31911" s="1">
        <v>42895.537997685184</v>
      </c>
      <c r="E31911">
        <v>12385</v>
      </c>
      <c r="F31911">
        <v>75652</v>
      </c>
      <c r="G31911" t="s">
        <v>89</v>
      </c>
    </row>
    <row r="31912" spans="1:8" x14ac:dyDescent="0.2">
      <c r="A31912">
        <v>8.7318340162023002E+17</v>
      </c>
      <c r="B31912" t="s">
        <v>64370</v>
      </c>
      <c r="C31912" t="s">
        <v>64371</v>
      </c>
      <c r="D31912" s="1">
        <v>42895.681944444441</v>
      </c>
      <c r="E31912">
        <v>14379</v>
      </c>
      <c r="F31912">
        <v>70531</v>
      </c>
    </row>
    <row r="31913" spans="1:8" x14ac:dyDescent="0.2">
      <c r="A31913">
        <v>8.7324548148853504E+17</v>
      </c>
      <c r="B31913" t="s">
        <v>64372</v>
      </c>
      <c r="C31913" t="s">
        <v>64373</v>
      </c>
      <c r="D31913" s="1">
        <v>42895.853252314817</v>
      </c>
      <c r="E31913">
        <v>12958</v>
      </c>
      <c r="F31913">
        <v>53804</v>
      </c>
      <c r="G31913" t="s">
        <v>89</v>
      </c>
      <c r="H31913" t="s">
        <v>390</v>
      </c>
    </row>
    <row r="31914" spans="1:8" x14ac:dyDescent="0.2">
      <c r="A31914">
        <v>8.7325057050892198E+17</v>
      </c>
      <c r="B31914" t="s">
        <v>64374</v>
      </c>
      <c r="C31914" t="s">
        <v>64375</v>
      </c>
      <c r="D31914" s="1">
        <v>42895.867291666669</v>
      </c>
      <c r="E31914">
        <v>10457</v>
      </c>
      <c r="F31914">
        <v>53302</v>
      </c>
      <c r="G31914" t="s">
        <v>89</v>
      </c>
      <c r="H31914" t="s">
        <v>390</v>
      </c>
    </row>
    <row r="31915" spans="1:8" x14ac:dyDescent="0.2">
      <c r="A31915">
        <v>8.7331184295691405E+17</v>
      </c>
      <c r="B31915" t="s">
        <v>64376</v>
      </c>
      <c r="C31915" t="s">
        <v>64377</v>
      </c>
      <c r="D31915" s="1">
        <v>42896.036377314813</v>
      </c>
      <c r="E31915">
        <v>18490</v>
      </c>
      <c r="F31915">
        <v>81398</v>
      </c>
      <c r="H31915" t="s">
        <v>616</v>
      </c>
    </row>
    <row r="31916" spans="1:8" x14ac:dyDescent="0.2">
      <c r="A31916">
        <v>8.7335358602513203E+17</v>
      </c>
      <c r="B31916" t="s">
        <v>64378</v>
      </c>
      <c r="C31916" t="s">
        <v>64379</v>
      </c>
      <c r="D31916" s="1">
        <v>42896.151562500003</v>
      </c>
      <c r="E31916">
        <v>18472</v>
      </c>
      <c r="F31916">
        <v>83413</v>
      </c>
      <c r="H31916" t="s">
        <v>390</v>
      </c>
    </row>
    <row r="31917" spans="1:8" x14ac:dyDescent="0.2">
      <c r="A31917">
        <v>8.7364393599370803E+17</v>
      </c>
      <c r="B31917" t="s">
        <v>64380</v>
      </c>
      <c r="C31917" t="s">
        <v>64381</v>
      </c>
      <c r="D31917" s="1">
        <v>42896.952777777777</v>
      </c>
      <c r="E31917">
        <v>16724</v>
      </c>
      <c r="F31917">
        <v>70568</v>
      </c>
      <c r="H31917" t="s">
        <v>616</v>
      </c>
    </row>
    <row r="31918" spans="1:8" x14ac:dyDescent="0.2">
      <c r="A31918">
        <v>8.7387806177890701E+17</v>
      </c>
      <c r="B31918" t="s">
        <v>64382</v>
      </c>
      <c r="C31918" t="s">
        <v>64383</v>
      </c>
      <c r="D31918" s="1">
        <v>42897.59884259259</v>
      </c>
      <c r="E31918">
        <v>20607</v>
      </c>
      <c r="F31918">
        <v>87444</v>
      </c>
      <c r="H31918" t="s">
        <v>13093</v>
      </c>
    </row>
    <row r="31919" spans="1:8" x14ac:dyDescent="0.2">
      <c r="A31919">
        <v>8.7387823226482202E+17</v>
      </c>
      <c r="B31919" t="s">
        <v>64384</v>
      </c>
      <c r="C31919" t="s">
        <v>64385</v>
      </c>
      <c r="D31919" s="1">
        <v>42897.599317129629</v>
      </c>
      <c r="E31919">
        <v>16040</v>
      </c>
      <c r="F31919">
        <v>78281</v>
      </c>
    </row>
    <row r="31920" spans="1:8" x14ac:dyDescent="0.2">
      <c r="A31920">
        <v>8.7387993404078003E+17</v>
      </c>
      <c r="B31920" t="s">
        <v>64386</v>
      </c>
      <c r="C31920" t="s">
        <v>64387</v>
      </c>
      <c r="D31920" s="1">
        <v>42897.604004629633</v>
      </c>
      <c r="E31920">
        <v>20661</v>
      </c>
      <c r="F31920">
        <v>83967</v>
      </c>
    </row>
    <row r="31921" spans="1:8" x14ac:dyDescent="0.2">
      <c r="A31921">
        <v>8.7388477404107904E+17</v>
      </c>
      <c r="B31921" t="s">
        <v>64388</v>
      </c>
      <c r="C31921" t="s">
        <v>64389</v>
      </c>
      <c r="D31921" s="1">
        <v>42897.617361111108</v>
      </c>
      <c r="E31921">
        <v>25660</v>
      </c>
      <c r="F31921">
        <v>97243</v>
      </c>
      <c r="H31921" t="s">
        <v>390</v>
      </c>
    </row>
    <row r="31922" spans="1:8" x14ac:dyDescent="0.2">
      <c r="A31922">
        <v>8.7408443346015398E+17</v>
      </c>
      <c r="B31922" t="s">
        <v>64390</v>
      </c>
      <c r="C31922" t="s">
        <v>64391</v>
      </c>
      <c r="D31922" s="1">
        <v>42898.168321759258</v>
      </c>
      <c r="E31922">
        <v>7283</v>
      </c>
      <c r="F31922">
        <v>52706</v>
      </c>
      <c r="G31922" t="s">
        <v>89</v>
      </c>
    </row>
    <row r="31923" spans="1:8" x14ac:dyDescent="0.2">
      <c r="A31923">
        <v>8.7408747780759898E+17</v>
      </c>
      <c r="B31923" t="s">
        <v>64392</v>
      </c>
      <c r="C31923" t="s">
        <v>64393</v>
      </c>
      <c r="D31923" s="1">
        <v>42898.176724537036</v>
      </c>
      <c r="E31923">
        <v>16120</v>
      </c>
      <c r="F31923">
        <v>78219</v>
      </c>
    </row>
    <row r="31924" spans="1:8" x14ac:dyDescent="0.2">
      <c r="A31924">
        <v>8.7421858615547904E+17</v>
      </c>
      <c r="B31924" t="s">
        <v>64394</v>
      </c>
      <c r="C31924" t="s">
        <v>64395</v>
      </c>
      <c r="D31924" s="1">
        <v>42898.538506944446</v>
      </c>
      <c r="E31924">
        <v>4219</v>
      </c>
      <c r="F31924">
        <v>39827</v>
      </c>
      <c r="G31924" t="s">
        <v>89</v>
      </c>
    </row>
    <row r="31925" spans="1:8" x14ac:dyDescent="0.2">
      <c r="A31925">
        <v>8.7430993023218406E+17</v>
      </c>
      <c r="B31925" t="s">
        <v>64396</v>
      </c>
      <c r="C31925" t="s">
        <v>64397</v>
      </c>
      <c r="D31925" s="1">
        <v>42898.790567129632</v>
      </c>
      <c r="E31925">
        <v>18858</v>
      </c>
      <c r="F31925">
        <v>78960</v>
      </c>
      <c r="H31925" t="s">
        <v>616</v>
      </c>
    </row>
    <row r="31926" spans="1:8" x14ac:dyDescent="0.2">
      <c r="A31926">
        <v>8.7432528714360397E+17</v>
      </c>
      <c r="B31926" t="s">
        <v>64398</v>
      </c>
      <c r="C31926" t="s">
        <v>64399</v>
      </c>
      <c r="D31926" s="1">
        <v>42898.832951388889</v>
      </c>
      <c r="E31926">
        <v>14395</v>
      </c>
      <c r="F31926">
        <v>61519</v>
      </c>
    </row>
    <row r="31927" spans="1:8" x14ac:dyDescent="0.2">
      <c r="A31927">
        <v>8.7437328391908902E+17</v>
      </c>
      <c r="B31927" t="s">
        <v>64400</v>
      </c>
      <c r="C31927" t="s">
        <v>64401</v>
      </c>
      <c r="D31927" s="1">
        <v>42898.96539351852</v>
      </c>
      <c r="E31927">
        <v>14058</v>
      </c>
      <c r="F31927">
        <v>65972</v>
      </c>
      <c r="G31927" t="s">
        <v>89</v>
      </c>
    </row>
    <row r="31928" spans="1:8" x14ac:dyDescent="0.2">
      <c r="A31928">
        <v>8.74418514240688E+17</v>
      </c>
      <c r="B31928" t="s">
        <v>64402</v>
      </c>
      <c r="C31928" t="s">
        <v>64403</v>
      </c>
      <c r="D31928" s="1">
        <v>42899.090208333335</v>
      </c>
      <c r="E31928">
        <v>8370</v>
      </c>
      <c r="F31928">
        <v>41293</v>
      </c>
      <c r="G31928" t="s">
        <v>89</v>
      </c>
      <c r="H31928" t="s">
        <v>390</v>
      </c>
    </row>
    <row r="31929" spans="1:8" x14ac:dyDescent="0.2">
      <c r="A31929">
        <v>8.7457605757956506E+17</v>
      </c>
      <c r="B31929" t="s">
        <v>64404</v>
      </c>
      <c r="C31929" t="s">
        <v>64405</v>
      </c>
      <c r="D31929" s="1">
        <v>42899.524942129632</v>
      </c>
      <c r="E31929">
        <v>20763</v>
      </c>
      <c r="F31929">
        <v>84287</v>
      </c>
    </row>
    <row r="31930" spans="1:8" x14ac:dyDescent="0.2">
      <c r="A31930">
        <v>8.7457815967666496E+17</v>
      </c>
      <c r="B31930" t="s">
        <v>64406</v>
      </c>
      <c r="C31930" t="s">
        <v>64407</v>
      </c>
      <c r="D31930" s="1">
        <v>42899.530740740738</v>
      </c>
      <c r="E31930">
        <v>14205</v>
      </c>
      <c r="F31930">
        <v>58129</v>
      </c>
    </row>
    <row r="31931" spans="1:8" x14ac:dyDescent="0.2">
      <c r="A31931">
        <v>8.7460858747308006E+17</v>
      </c>
      <c r="B31931" t="s">
        <v>64408</v>
      </c>
      <c r="C31931" t="s">
        <v>64409</v>
      </c>
      <c r="D31931" s="1">
        <v>42899.614710648151</v>
      </c>
      <c r="E31931">
        <v>23970</v>
      </c>
      <c r="F31931">
        <v>82604</v>
      </c>
    </row>
    <row r="31932" spans="1:8" x14ac:dyDescent="0.2">
      <c r="A31932">
        <v>8.74609480301936E+17</v>
      </c>
      <c r="B31932" t="s">
        <v>64410</v>
      </c>
      <c r="C31932" t="s">
        <v>64411</v>
      </c>
      <c r="D31932" s="1">
        <v>42899.617175925923</v>
      </c>
      <c r="E31932">
        <v>19141</v>
      </c>
      <c r="F31932">
        <v>82895</v>
      </c>
    </row>
    <row r="31933" spans="1:8" x14ac:dyDescent="0.2">
      <c r="A31933">
        <v>8.7461986101984E+17</v>
      </c>
      <c r="B31933" t="s">
        <v>64412</v>
      </c>
      <c r="C31933" t="s">
        <v>64413</v>
      </c>
      <c r="D31933" s="1">
        <v>42899.645821759259</v>
      </c>
      <c r="E31933">
        <v>10972</v>
      </c>
      <c r="F31933">
        <v>59899</v>
      </c>
    </row>
    <row r="31934" spans="1:8" x14ac:dyDescent="0.2">
      <c r="A31934">
        <v>8.7462649231097805E+17</v>
      </c>
      <c r="B31934" t="s">
        <v>64414</v>
      </c>
      <c r="C31934" t="s">
        <v>64415</v>
      </c>
      <c r="D31934" s="1">
        <v>42899.664120370369</v>
      </c>
      <c r="E31934">
        <v>17864</v>
      </c>
      <c r="F31934">
        <v>72414</v>
      </c>
    </row>
    <row r="31935" spans="1:8" x14ac:dyDescent="0.2">
      <c r="A31935">
        <v>8.74728484475744E+17</v>
      </c>
      <c r="B31935" t="s">
        <v>64416</v>
      </c>
      <c r="C31935" t="s">
        <v>64417</v>
      </c>
      <c r="D31935" s="1">
        <v>42899.945567129631</v>
      </c>
      <c r="E31935">
        <v>10678</v>
      </c>
      <c r="F31935">
        <v>59168</v>
      </c>
      <c r="H31935" t="s">
        <v>390</v>
      </c>
    </row>
    <row r="31936" spans="1:8" x14ac:dyDescent="0.2">
      <c r="A31936">
        <v>8.7476792229570496E+17</v>
      </c>
      <c r="B31936" t="s">
        <v>64418</v>
      </c>
      <c r="C31936" t="s">
        <v>64419</v>
      </c>
      <c r="D31936" s="1">
        <v>42900.054386574076</v>
      </c>
      <c r="E31936">
        <v>11643</v>
      </c>
      <c r="F31936">
        <v>50732</v>
      </c>
      <c r="G31936" t="s">
        <v>89</v>
      </c>
    </row>
    <row r="31937" spans="1:8" x14ac:dyDescent="0.2">
      <c r="A31937">
        <v>8.7482213678288E+17</v>
      </c>
      <c r="B31937" t="s">
        <v>64420</v>
      </c>
      <c r="C31937" t="s">
        <v>64421</v>
      </c>
      <c r="D31937" s="1">
        <v>42900.203993055555</v>
      </c>
      <c r="E31937">
        <v>9959</v>
      </c>
      <c r="F31937">
        <v>75227</v>
      </c>
    </row>
    <row r="31938" spans="1:8" x14ac:dyDescent="0.2">
      <c r="A31938">
        <v>8.7497179536289702E+17</v>
      </c>
      <c r="B31938" t="s">
        <v>64422</v>
      </c>
      <c r="C31938" t="s">
        <v>64423</v>
      </c>
      <c r="D31938" s="1">
        <v>42900.616967592592</v>
      </c>
      <c r="E31938">
        <v>27694</v>
      </c>
      <c r="F31938">
        <v>125000</v>
      </c>
    </row>
    <row r="31939" spans="1:8" x14ac:dyDescent="0.2">
      <c r="A31939">
        <v>8.7499169618614195E+17</v>
      </c>
      <c r="B31939" t="s">
        <v>64424</v>
      </c>
      <c r="C31939" t="s">
        <v>64425</v>
      </c>
      <c r="D31939" s="1">
        <v>42900.671886574077</v>
      </c>
      <c r="E31939">
        <v>25233</v>
      </c>
      <c r="F31939">
        <v>127285</v>
      </c>
    </row>
    <row r="31940" spans="1:8" x14ac:dyDescent="0.2">
      <c r="A31940">
        <v>8.7516640641701005E+17</v>
      </c>
      <c r="B31940" t="s">
        <v>64426</v>
      </c>
      <c r="C31940" t="s">
        <v>64427</v>
      </c>
      <c r="D31940" s="1">
        <v>42901.153993055559</v>
      </c>
      <c r="E31940">
        <v>34692</v>
      </c>
      <c r="F31940">
        <v>172680</v>
      </c>
    </row>
    <row r="31941" spans="1:8" x14ac:dyDescent="0.2">
      <c r="A31941">
        <v>8.7530578870897395E+17</v>
      </c>
      <c r="B31941" t="s">
        <v>64428</v>
      </c>
      <c r="C31941" t="s">
        <v>64429</v>
      </c>
      <c r="D31941" s="1">
        <v>42901.538622685184</v>
      </c>
      <c r="E31941">
        <v>34725</v>
      </c>
      <c r="F31941">
        <v>124602</v>
      </c>
    </row>
    <row r="31942" spans="1:8" x14ac:dyDescent="0.2">
      <c r="A31942">
        <v>8.7532147884936294E+17</v>
      </c>
      <c r="B31942" t="s">
        <v>64430</v>
      </c>
      <c r="C31942" t="s">
        <v>64431</v>
      </c>
      <c r="D31942" s="1">
        <v>42901.581909722219</v>
      </c>
      <c r="E31942">
        <v>29821</v>
      </c>
      <c r="F31942">
        <v>105990</v>
      </c>
      <c r="H31942" t="s">
        <v>390</v>
      </c>
    </row>
    <row r="31943" spans="1:8" x14ac:dyDescent="0.2">
      <c r="A31943">
        <v>8.7543863982367501E+17</v>
      </c>
      <c r="B31943" t="s">
        <v>64432</v>
      </c>
      <c r="C31943" t="s">
        <v>64433</v>
      </c>
      <c r="D31943" s="1">
        <v>42901.905219907407</v>
      </c>
      <c r="E31943">
        <v>30720</v>
      </c>
      <c r="F31943">
        <v>108425</v>
      </c>
    </row>
    <row r="31944" spans="1:8" x14ac:dyDescent="0.2">
      <c r="A31944">
        <v>8.7544178811010995E+17</v>
      </c>
      <c r="B31944" t="s">
        <v>64434</v>
      </c>
      <c r="C31944" t="s">
        <v>64435</v>
      </c>
      <c r="D31944" s="1">
        <v>42901.913900462961</v>
      </c>
      <c r="E31944">
        <v>45704</v>
      </c>
      <c r="F31944">
        <v>134437</v>
      </c>
    </row>
    <row r="31945" spans="1:8" x14ac:dyDescent="0.2">
      <c r="A31945">
        <v>8.7546876921214899E+17</v>
      </c>
      <c r="B31945" t="s">
        <v>64436</v>
      </c>
      <c r="C31945" t="s">
        <v>64437</v>
      </c>
      <c r="D31945" s="1">
        <v>42901.988356481481</v>
      </c>
      <c r="E31945">
        <v>7937</v>
      </c>
      <c r="F31945">
        <v>43469</v>
      </c>
      <c r="G31945" t="s">
        <v>576</v>
      </c>
      <c r="H31945" t="s">
        <v>390</v>
      </c>
    </row>
    <row r="31946" spans="1:8" x14ac:dyDescent="0.2">
      <c r="A31946">
        <v>8.7550052084006003E+17</v>
      </c>
      <c r="B31946" t="s">
        <v>64438</v>
      </c>
      <c r="C31946" t="s">
        <v>64439</v>
      </c>
      <c r="D31946" s="1">
        <v>42902.075972222221</v>
      </c>
      <c r="E31946">
        <v>14382</v>
      </c>
      <c r="F31946">
        <v>66585</v>
      </c>
      <c r="H31946" t="s">
        <v>390</v>
      </c>
    </row>
    <row r="31947" spans="1:8" x14ac:dyDescent="0.2">
      <c r="A31947">
        <v>8.7568285358512896E+17</v>
      </c>
      <c r="B31947" t="s">
        <v>64440</v>
      </c>
      <c r="C31947" t="s">
        <v>64441</v>
      </c>
      <c r="D31947" s="1">
        <v>42902.57912037037</v>
      </c>
      <c r="E31947">
        <v>21324</v>
      </c>
      <c r="F31947">
        <v>96355</v>
      </c>
    </row>
    <row r="31948" spans="1:8" x14ac:dyDescent="0.2">
      <c r="A31948">
        <v>8.7569020456425805E+17</v>
      </c>
      <c r="B31948" t="s">
        <v>64442</v>
      </c>
      <c r="C31948" t="s">
        <v>64443</v>
      </c>
      <c r="D31948" s="1">
        <v>42902.599398148152</v>
      </c>
      <c r="E31948">
        <v>24351</v>
      </c>
      <c r="F31948">
        <v>118782</v>
      </c>
    </row>
    <row r="31949" spans="1:8" x14ac:dyDescent="0.2">
      <c r="A31949">
        <v>8.7569806203077798E+17</v>
      </c>
      <c r="B31949" t="s">
        <v>64444</v>
      </c>
      <c r="C31949" t="s">
        <v>64445</v>
      </c>
      <c r="D31949" s="1">
        <v>42902.621087962965</v>
      </c>
      <c r="E31949">
        <v>20826</v>
      </c>
      <c r="F31949">
        <v>98897</v>
      </c>
    </row>
    <row r="31950" spans="1:8" x14ac:dyDescent="0.2">
      <c r="A31950">
        <v>8.7570147199986406E+17</v>
      </c>
      <c r="B31950" t="s">
        <v>64446</v>
      </c>
      <c r="C31950" t="s">
        <v>64447</v>
      </c>
      <c r="D31950" s="1">
        <v>42902.630497685182</v>
      </c>
      <c r="E31950">
        <v>41339</v>
      </c>
      <c r="F31950">
        <v>135214</v>
      </c>
    </row>
    <row r="31951" spans="1:8" x14ac:dyDescent="0.2">
      <c r="A31951">
        <v>8.75732813278048E+17</v>
      </c>
      <c r="B31951" t="s">
        <v>64448</v>
      </c>
      <c r="C31951" t="s">
        <v>64449</v>
      </c>
      <c r="D31951" s="1">
        <v>42902.716979166667</v>
      </c>
      <c r="E31951">
        <v>15095</v>
      </c>
      <c r="F31951">
        <v>63413</v>
      </c>
      <c r="H31951" t="s">
        <v>390</v>
      </c>
    </row>
    <row r="31952" spans="1:8" x14ac:dyDescent="0.2">
      <c r="A31952">
        <v>8.75840132238032E+17</v>
      </c>
      <c r="B31952" t="s">
        <v>64450</v>
      </c>
      <c r="C31952" t="s">
        <v>64451</v>
      </c>
      <c r="D31952" s="1">
        <v>42903.013124999998</v>
      </c>
      <c r="E31952">
        <v>8912</v>
      </c>
      <c r="F31952">
        <v>40716</v>
      </c>
    </row>
    <row r="31953" spans="1:8" x14ac:dyDescent="0.2">
      <c r="A31953">
        <v>8.7584351376158298E+17</v>
      </c>
      <c r="B31953" t="s">
        <v>64452</v>
      </c>
      <c r="C31953" t="s">
        <v>64453</v>
      </c>
      <c r="D31953" s="1">
        <v>42903.022453703707</v>
      </c>
      <c r="E31953">
        <v>7929</v>
      </c>
      <c r="F31953">
        <v>38615</v>
      </c>
    </row>
    <row r="31954" spans="1:8" x14ac:dyDescent="0.2">
      <c r="A31954">
        <v>8.7588825840785805E+17</v>
      </c>
      <c r="B31954" t="s">
        <v>64454</v>
      </c>
      <c r="C31954" t="s">
        <v>64455</v>
      </c>
      <c r="D31954" s="1">
        <v>42903.145925925928</v>
      </c>
      <c r="E31954">
        <v>17751</v>
      </c>
      <c r="F31954">
        <v>92285</v>
      </c>
    </row>
    <row r="31955" spans="1:8" x14ac:dyDescent="0.2">
      <c r="A31955">
        <v>8.7607918441788198E+17</v>
      </c>
      <c r="B31955" t="s">
        <v>64456</v>
      </c>
      <c r="C31955" t="s">
        <v>64457</v>
      </c>
      <c r="D31955" s="1">
        <v>42903.672777777778</v>
      </c>
      <c r="E31955">
        <v>17109</v>
      </c>
      <c r="F31955">
        <v>75250</v>
      </c>
    </row>
    <row r="31956" spans="1:8" x14ac:dyDescent="0.2">
      <c r="A31956">
        <v>8.7638873360769395E+17</v>
      </c>
      <c r="B31956" t="s">
        <v>64458</v>
      </c>
      <c r="C31956" t="s">
        <v>64459</v>
      </c>
      <c r="D31956" s="1">
        <v>42904.526979166665</v>
      </c>
      <c r="E31956">
        <v>17855</v>
      </c>
      <c r="F31956">
        <v>89502</v>
      </c>
    </row>
    <row r="31957" spans="1:8" x14ac:dyDescent="0.2">
      <c r="A31957">
        <v>8.7639068105660006E+17</v>
      </c>
      <c r="B31957" t="s">
        <v>64460</v>
      </c>
      <c r="C31957" t="s">
        <v>64461</v>
      </c>
      <c r="D31957" s="1">
        <v>42904.532349537039</v>
      </c>
      <c r="E31957">
        <v>15210</v>
      </c>
      <c r="F31957">
        <v>78311</v>
      </c>
    </row>
    <row r="31958" spans="1:8" x14ac:dyDescent="0.2">
      <c r="A31958">
        <v>8.7639457877717402E+17</v>
      </c>
      <c r="B31958" t="s">
        <v>64462</v>
      </c>
      <c r="C31958" t="s">
        <v>64463</v>
      </c>
      <c r="D31958" s="1">
        <v>42904.54310185185</v>
      </c>
      <c r="E31958">
        <v>19508</v>
      </c>
      <c r="F31958">
        <v>91760</v>
      </c>
      <c r="H31958" t="s">
        <v>390</v>
      </c>
    </row>
    <row r="31959" spans="1:8" x14ac:dyDescent="0.2">
      <c r="A31959">
        <v>8.7655804956518797E+17</v>
      </c>
      <c r="B31959" t="s">
        <v>64464</v>
      </c>
      <c r="C31959" t="s">
        <v>64465</v>
      </c>
      <c r="D31959" s="1">
        <v>42904.994201388887</v>
      </c>
      <c r="E31959">
        <v>15413</v>
      </c>
      <c r="F31959">
        <v>96460</v>
      </c>
    </row>
    <row r="31960" spans="1:8" x14ac:dyDescent="0.2">
      <c r="A31960">
        <v>8.76778344636928E+17</v>
      </c>
      <c r="B31960" t="s">
        <v>64466</v>
      </c>
      <c r="C31960" t="s">
        <v>64467</v>
      </c>
      <c r="D31960" s="1">
        <v>42905.602094907408</v>
      </c>
      <c r="E31960">
        <v>19224</v>
      </c>
      <c r="F31960">
        <v>73905</v>
      </c>
    </row>
    <row r="31961" spans="1:8" x14ac:dyDescent="0.2">
      <c r="A31961">
        <v>8.7689614494476198E+17</v>
      </c>
      <c r="B31961" t="s">
        <v>64468</v>
      </c>
      <c r="C31961" t="s">
        <v>64469</v>
      </c>
      <c r="D31961" s="1">
        <v>42905.927164351851</v>
      </c>
      <c r="E31961">
        <v>10593</v>
      </c>
      <c r="F31961">
        <v>49342</v>
      </c>
      <c r="G31961" t="s">
        <v>89</v>
      </c>
      <c r="H31961" t="s">
        <v>390</v>
      </c>
    </row>
    <row r="31962" spans="1:8" x14ac:dyDescent="0.2">
      <c r="A31962">
        <v>8.7689917656252403E+17</v>
      </c>
      <c r="B31962" t="s">
        <v>64470</v>
      </c>
      <c r="C31962" t="s">
        <v>64471</v>
      </c>
      <c r="D31962" s="1">
        <v>42905.935532407406</v>
      </c>
      <c r="E31962">
        <v>10961</v>
      </c>
      <c r="F31962">
        <v>46557</v>
      </c>
    </row>
    <row r="31963" spans="1:8" x14ac:dyDescent="0.2">
      <c r="A31963">
        <v>8.76899250071904E+17</v>
      </c>
      <c r="B31963" t="s">
        <v>64472</v>
      </c>
      <c r="C31963" t="s">
        <v>64473</v>
      </c>
      <c r="D31963" s="1">
        <v>42905.935729166667</v>
      </c>
      <c r="E31963">
        <v>6923</v>
      </c>
      <c r="F31963">
        <v>35146</v>
      </c>
      <c r="H31963" t="s">
        <v>390</v>
      </c>
    </row>
    <row r="31964" spans="1:8" x14ac:dyDescent="0.2">
      <c r="A31964">
        <v>8.7690094444483699E+17</v>
      </c>
      <c r="B31964" t="s">
        <v>64474</v>
      </c>
      <c r="C31964" t="s">
        <v>64475</v>
      </c>
      <c r="D31964" s="1">
        <v>42905.940405092595</v>
      </c>
      <c r="E31964">
        <v>13984</v>
      </c>
      <c r="F31964">
        <v>48579</v>
      </c>
      <c r="H31964" t="s">
        <v>390</v>
      </c>
    </row>
    <row r="31965" spans="1:8" x14ac:dyDescent="0.2">
      <c r="A31965">
        <v>8.7690130420706906E+17</v>
      </c>
      <c r="B31965" t="s">
        <v>64476</v>
      </c>
      <c r="C31965" t="s">
        <v>64477</v>
      </c>
      <c r="D31965" s="1">
        <v>42905.941400462965</v>
      </c>
      <c r="E31965">
        <v>8986</v>
      </c>
      <c r="F31965">
        <v>37931</v>
      </c>
      <c r="H31965" t="s">
        <v>390</v>
      </c>
    </row>
    <row r="31966" spans="1:8" x14ac:dyDescent="0.2">
      <c r="A31966">
        <v>8.7692101166873805E+17</v>
      </c>
      <c r="B31966" t="s">
        <v>64478</v>
      </c>
      <c r="C31966" t="s">
        <v>64479</v>
      </c>
      <c r="D31966" s="1">
        <v>42905.995787037034</v>
      </c>
      <c r="E31966">
        <v>6048</v>
      </c>
      <c r="F31966">
        <v>34214</v>
      </c>
      <c r="G31966" t="s">
        <v>89</v>
      </c>
    </row>
    <row r="31967" spans="1:8" x14ac:dyDescent="0.2">
      <c r="A31967">
        <v>8.7694872146814106E+17</v>
      </c>
      <c r="B31967" t="s">
        <v>64480</v>
      </c>
      <c r="C31967" t="s">
        <v>64481</v>
      </c>
      <c r="D31967" s="1">
        <v>42906.072245370371</v>
      </c>
      <c r="E31967">
        <v>14962</v>
      </c>
      <c r="F31967">
        <v>63455</v>
      </c>
    </row>
    <row r="31968" spans="1:8" x14ac:dyDescent="0.2">
      <c r="A31968">
        <v>8.7696406102768397E+17</v>
      </c>
      <c r="B31968" t="s">
        <v>64482</v>
      </c>
      <c r="C31968" t="s">
        <v>64483</v>
      </c>
      <c r="D31968" s="1">
        <v>42906.114583333336</v>
      </c>
      <c r="E31968">
        <v>17313</v>
      </c>
      <c r="F31968">
        <v>71477</v>
      </c>
    </row>
    <row r="31969" spans="1:8" x14ac:dyDescent="0.2">
      <c r="A31969">
        <v>8.7710117341263795E+17</v>
      </c>
      <c r="B31969" t="s">
        <v>64484</v>
      </c>
      <c r="C31969" t="s">
        <v>64485</v>
      </c>
      <c r="D31969" s="1">
        <v>42906.492939814816</v>
      </c>
      <c r="E31969">
        <v>16094</v>
      </c>
      <c r="F31969">
        <v>60984</v>
      </c>
    </row>
    <row r="31970" spans="1:8" x14ac:dyDescent="0.2">
      <c r="A31970">
        <v>8.77104262463008E+17</v>
      </c>
      <c r="B31970" t="s">
        <v>64486</v>
      </c>
      <c r="C31970" t="s">
        <v>64487</v>
      </c>
      <c r="D31970" s="1">
        <v>42906.501458333332</v>
      </c>
      <c r="E31970">
        <v>17944</v>
      </c>
      <c r="F31970">
        <v>71580</v>
      </c>
    </row>
    <row r="31971" spans="1:8" x14ac:dyDescent="0.2">
      <c r="A31971">
        <v>8.7720469185110797E+17</v>
      </c>
      <c r="B31971" t="s">
        <v>64488</v>
      </c>
      <c r="C31971" t="s">
        <v>64489</v>
      </c>
      <c r="D31971" s="1">
        <v>42906.778587962966</v>
      </c>
      <c r="E31971">
        <v>12197</v>
      </c>
      <c r="F31971">
        <v>55784</v>
      </c>
    </row>
    <row r="31972" spans="1:8" x14ac:dyDescent="0.2">
      <c r="A31972">
        <v>8.7723414048312102E+17</v>
      </c>
      <c r="B31972" t="s">
        <v>64490</v>
      </c>
      <c r="C31972" t="s">
        <v>64491</v>
      </c>
      <c r="D31972" s="1">
        <v>42906.859849537039</v>
      </c>
      <c r="E31972">
        <v>15195</v>
      </c>
      <c r="F31972">
        <v>72096</v>
      </c>
    </row>
    <row r="31973" spans="1:8" x14ac:dyDescent="0.2">
      <c r="A31973">
        <v>8.7734104317124096E+17</v>
      </c>
      <c r="B31973" t="s">
        <v>64492</v>
      </c>
      <c r="C31973" t="s">
        <v>64493</v>
      </c>
      <c r="D31973" s="1">
        <v>42907.154849537037</v>
      </c>
      <c r="E31973">
        <v>7791</v>
      </c>
      <c r="F31973">
        <v>41668</v>
      </c>
      <c r="G31973" t="s">
        <v>215</v>
      </c>
    </row>
    <row r="31974" spans="1:8" x14ac:dyDescent="0.2">
      <c r="A31974">
        <v>8.77350761742688E+17</v>
      </c>
      <c r="B31974" t="s">
        <v>64494</v>
      </c>
      <c r="C31974" t="s">
        <v>64495</v>
      </c>
      <c r="D31974" s="1">
        <v>42907.181666666664</v>
      </c>
      <c r="E31974">
        <v>8457</v>
      </c>
      <c r="F31974">
        <v>60883</v>
      </c>
    </row>
    <row r="31975" spans="1:8" x14ac:dyDescent="0.2">
      <c r="A31975">
        <v>8.7735379776028595E+17</v>
      </c>
      <c r="B31975" t="s">
        <v>64496</v>
      </c>
      <c r="C31975" t="s">
        <v>64497</v>
      </c>
      <c r="D31975" s="1">
        <v>42907.190046296295</v>
      </c>
      <c r="E31975">
        <v>15557</v>
      </c>
      <c r="F31975">
        <v>80398</v>
      </c>
      <c r="G31975" t="s">
        <v>89</v>
      </c>
    </row>
    <row r="31976" spans="1:8" x14ac:dyDescent="0.2">
      <c r="A31976">
        <v>8.7735573938328704E+17</v>
      </c>
      <c r="B31976" t="s">
        <v>64498</v>
      </c>
      <c r="C31976" t="s">
        <v>64499</v>
      </c>
      <c r="D31976" s="1">
        <v>42907.195405092592</v>
      </c>
      <c r="E31976">
        <v>21139</v>
      </c>
      <c r="F31976">
        <v>104582</v>
      </c>
    </row>
    <row r="31977" spans="1:8" x14ac:dyDescent="0.2">
      <c r="A31977">
        <v>8.7736344653000704E+17</v>
      </c>
      <c r="B31977" t="s">
        <v>64500</v>
      </c>
      <c r="C31977" t="s">
        <v>64501</v>
      </c>
      <c r="D31977" s="1">
        <v>42907.216666666667</v>
      </c>
      <c r="E31977">
        <v>13129</v>
      </c>
      <c r="F31977">
        <v>71969</v>
      </c>
    </row>
    <row r="31978" spans="1:8" x14ac:dyDescent="0.2">
      <c r="A31978">
        <v>8.7737266045554598E+17</v>
      </c>
      <c r="B31978" t="s">
        <v>64502</v>
      </c>
      <c r="C31978" t="s">
        <v>64503</v>
      </c>
      <c r="D31978" s="1">
        <v>42907.242094907408</v>
      </c>
      <c r="E31978">
        <v>29354</v>
      </c>
      <c r="F31978">
        <v>114249</v>
      </c>
    </row>
    <row r="31979" spans="1:8" x14ac:dyDescent="0.2">
      <c r="A31979">
        <v>8.7747436866161805E+17</v>
      </c>
      <c r="B31979" t="s">
        <v>64504</v>
      </c>
      <c r="C31979" t="s">
        <v>64505</v>
      </c>
      <c r="D31979" s="1">
        <v>42907.52275462963</v>
      </c>
      <c r="E31979">
        <v>23868</v>
      </c>
      <c r="F31979">
        <v>102755</v>
      </c>
    </row>
    <row r="31980" spans="1:8" x14ac:dyDescent="0.2">
      <c r="A31980">
        <v>8.7766364871333005E+17</v>
      </c>
      <c r="B31980" t="s">
        <v>64506</v>
      </c>
      <c r="C31980" t="s">
        <v>64507</v>
      </c>
      <c r="D31980" s="1">
        <v>42908.045069444444</v>
      </c>
      <c r="E31980">
        <v>6826</v>
      </c>
      <c r="F31980">
        <v>53958</v>
      </c>
      <c r="H31980" t="s">
        <v>390</v>
      </c>
    </row>
    <row r="31981" spans="1:8" x14ac:dyDescent="0.2">
      <c r="A31981">
        <v>8.7767473836498906E+17</v>
      </c>
      <c r="B31981" t="s">
        <v>64508</v>
      </c>
      <c r="C31981" t="s">
        <v>64509</v>
      </c>
      <c r="D31981" s="1">
        <v>42908.075671296298</v>
      </c>
      <c r="E31981">
        <v>7372</v>
      </c>
      <c r="F31981">
        <v>45140</v>
      </c>
    </row>
    <row r="31982" spans="1:8" x14ac:dyDescent="0.2">
      <c r="A31982">
        <v>8.7784648302160205E+17</v>
      </c>
      <c r="B31982" t="s">
        <v>64510</v>
      </c>
      <c r="C31982" t="s">
        <v>64511</v>
      </c>
      <c r="D31982" s="1">
        <v>42908.54959490741</v>
      </c>
      <c r="E31982">
        <v>8544</v>
      </c>
      <c r="F31982">
        <v>59314</v>
      </c>
    </row>
    <row r="31983" spans="1:8" x14ac:dyDescent="0.2">
      <c r="A31983">
        <v>8.7787837504544704E+17</v>
      </c>
      <c r="B31983" t="s">
        <v>64512</v>
      </c>
      <c r="C31983" t="s">
        <v>64513</v>
      </c>
      <c r="D31983" s="1">
        <v>42908.637604166666</v>
      </c>
      <c r="E31983">
        <v>16082</v>
      </c>
      <c r="F31983">
        <v>64611</v>
      </c>
    </row>
    <row r="31984" spans="1:8" x14ac:dyDescent="0.2">
      <c r="A31984">
        <v>8.77879361130688E+17</v>
      </c>
      <c r="B31984" t="s">
        <v>64514</v>
      </c>
      <c r="C31984" t="s">
        <v>64515</v>
      </c>
      <c r="D31984" s="1">
        <v>42908.640324074076</v>
      </c>
      <c r="E31984">
        <v>22053</v>
      </c>
      <c r="F31984">
        <v>83123</v>
      </c>
    </row>
    <row r="31985" spans="1:8" x14ac:dyDescent="0.2">
      <c r="A31985">
        <v>8.7788919935307699E+17</v>
      </c>
      <c r="B31985" t="s">
        <v>64516</v>
      </c>
      <c r="C31985" t="s">
        <v>64517</v>
      </c>
      <c r="D31985" s="1">
        <v>42908.66747685185</v>
      </c>
      <c r="E31985">
        <v>16435</v>
      </c>
      <c r="F31985">
        <v>65079</v>
      </c>
    </row>
    <row r="31986" spans="1:8" x14ac:dyDescent="0.2">
      <c r="A31986">
        <v>8.7789112919410202E+17</v>
      </c>
      <c r="B31986" t="s">
        <v>64518</v>
      </c>
      <c r="C31986" t="s">
        <v>64519</v>
      </c>
      <c r="D31986" s="1">
        <v>42908.672800925924</v>
      </c>
      <c r="E31986">
        <v>21707</v>
      </c>
      <c r="F31986">
        <v>81753</v>
      </c>
    </row>
    <row r="31987" spans="1:8" x14ac:dyDescent="0.2">
      <c r="A31987">
        <v>8.7789288335270195E+17</v>
      </c>
      <c r="B31987" t="s">
        <v>64520</v>
      </c>
      <c r="C31987" t="s">
        <v>64521</v>
      </c>
      <c r="D31987" s="1">
        <v>42908.67763888889</v>
      </c>
      <c r="E31987">
        <v>21990</v>
      </c>
      <c r="F31987">
        <v>87269</v>
      </c>
    </row>
    <row r="31988" spans="1:8" x14ac:dyDescent="0.2">
      <c r="A31988">
        <v>8.7793290713796595E+17</v>
      </c>
      <c r="B31988" t="s">
        <v>64522</v>
      </c>
      <c r="C31988" t="s">
        <v>64523</v>
      </c>
      <c r="D31988" s="1">
        <v>42908.788078703707</v>
      </c>
      <c r="E31988">
        <v>12227</v>
      </c>
      <c r="F31988">
        <v>55337</v>
      </c>
    </row>
    <row r="31989" spans="1:8" x14ac:dyDescent="0.2">
      <c r="A31989">
        <v>8.7793295645879501E+17</v>
      </c>
      <c r="B31989" t="s">
        <v>64524</v>
      </c>
      <c r="C31989" t="s">
        <v>64525</v>
      </c>
      <c r="D31989" s="1">
        <v>42908.788217592592</v>
      </c>
      <c r="E31989">
        <v>11136</v>
      </c>
      <c r="F31989">
        <v>48484</v>
      </c>
    </row>
    <row r="31990" spans="1:8" x14ac:dyDescent="0.2">
      <c r="A31990">
        <v>8.7800696407218906E+17</v>
      </c>
      <c r="B31990" t="s">
        <v>64526</v>
      </c>
      <c r="C31990" t="s">
        <v>64527</v>
      </c>
      <c r="D31990" s="1">
        <v>42908.992442129631</v>
      </c>
      <c r="E31990">
        <v>10786</v>
      </c>
      <c r="F31990">
        <v>44963</v>
      </c>
      <c r="G31990" t="s">
        <v>89</v>
      </c>
    </row>
    <row r="31991" spans="1:8" x14ac:dyDescent="0.2">
      <c r="A31991">
        <v>8.7801363961318605E+17</v>
      </c>
      <c r="B31991" t="s">
        <v>64528</v>
      </c>
      <c r="C31991" t="s">
        <v>64529</v>
      </c>
      <c r="D31991" s="1">
        <v>42909.010868055557</v>
      </c>
      <c r="E31991">
        <v>36764</v>
      </c>
      <c r="F31991">
        <v>123930</v>
      </c>
    </row>
    <row r="31992" spans="1:8" x14ac:dyDescent="0.2">
      <c r="A31992">
        <v>8.7801988135387098E+17</v>
      </c>
      <c r="B31992" t="s">
        <v>64530</v>
      </c>
      <c r="C31992" t="s">
        <v>64531</v>
      </c>
      <c r="D31992" s="1">
        <v>42909.028090277781</v>
      </c>
      <c r="E31992">
        <v>9300</v>
      </c>
      <c r="F31992">
        <v>48486</v>
      </c>
      <c r="H31992" t="s">
        <v>390</v>
      </c>
    </row>
    <row r="31993" spans="1:8" x14ac:dyDescent="0.2">
      <c r="A31993">
        <v>8.7802787365047501E+17</v>
      </c>
      <c r="B31993" t="s">
        <v>64532</v>
      </c>
      <c r="C31993" t="s">
        <v>64533</v>
      </c>
      <c r="D31993" s="1">
        <v>42909.050138888888</v>
      </c>
      <c r="E31993">
        <v>11102</v>
      </c>
      <c r="F31993">
        <v>54271</v>
      </c>
      <c r="H31993" t="s">
        <v>390</v>
      </c>
    </row>
    <row r="31994" spans="1:8" x14ac:dyDescent="0.2">
      <c r="A31994">
        <v>8.78031806506848E+17</v>
      </c>
      <c r="B31994" t="s">
        <v>64534</v>
      </c>
      <c r="C31994" t="s">
        <v>64535</v>
      </c>
      <c r="D31994" s="1">
        <v>42909.060995370368</v>
      </c>
      <c r="E31994">
        <v>10030</v>
      </c>
      <c r="F31994">
        <v>49511</v>
      </c>
      <c r="G31994" t="s">
        <v>89</v>
      </c>
      <c r="H31994" t="s">
        <v>390</v>
      </c>
    </row>
    <row r="31995" spans="1:8" x14ac:dyDescent="0.2">
      <c r="A31995">
        <v>8.7807856071553805E+17</v>
      </c>
      <c r="B31995" t="s">
        <v>64536</v>
      </c>
      <c r="C31995" t="s">
        <v>64537</v>
      </c>
      <c r="D31995" s="1">
        <v>42909.190011574072</v>
      </c>
      <c r="E31995">
        <v>8645</v>
      </c>
      <c r="F31995">
        <v>48187</v>
      </c>
      <c r="G31995" t="s">
        <v>215</v>
      </c>
    </row>
    <row r="31996" spans="1:8" x14ac:dyDescent="0.2">
      <c r="A31996">
        <v>8.7819286784767501E+17</v>
      </c>
      <c r="B31996" t="s">
        <v>64538</v>
      </c>
      <c r="C31996" t="s">
        <v>64539</v>
      </c>
      <c r="D31996" s="1">
        <v>42909.505439814813</v>
      </c>
      <c r="E31996">
        <v>5505</v>
      </c>
      <c r="F31996">
        <v>43174</v>
      </c>
      <c r="G31996" t="s">
        <v>89</v>
      </c>
    </row>
    <row r="31997" spans="1:8" x14ac:dyDescent="0.2">
      <c r="A31997">
        <v>8.7820092198089101E+17</v>
      </c>
      <c r="B31997" t="s">
        <v>64540</v>
      </c>
      <c r="C31997" t="s">
        <v>64541</v>
      </c>
      <c r="D31997" s="1">
        <v>42909.527662037035</v>
      </c>
      <c r="E31997">
        <v>21463</v>
      </c>
      <c r="F31997">
        <v>106264</v>
      </c>
    </row>
    <row r="31998" spans="1:8" x14ac:dyDescent="0.2">
      <c r="A31998">
        <v>8.7834100710398694E+17</v>
      </c>
      <c r="B31998" t="s">
        <v>64542</v>
      </c>
      <c r="C31998" t="s">
        <v>64543</v>
      </c>
      <c r="D31998" s="1">
        <v>42909.914224537039</v>
      </c>
      <c r="E31998">
        <v>14271</v>
      </c>
      <c r="F31998">
        <v>64989</v>
      </c>
      <c r="H31998" t="s">
        <v>616</v>
      </c>
    </row>
    <row r="31999" spans="1:8" x14ac:dyDescent="0.2">
      <c r="A31999">
        <v>8.7836516653828506E+17</v>
      </c>
      <c r="B31999" t="s">
        <v>64544</v>
      </c>
      <c r="C31999" t="s">
        <v>64545</v>
      </c>
      <c r="D31999" s="1">
        <v>42909.980891203704</v>
      </c>
      <c r="E31999">
        <v>10372</v>
      </c>
      <c r="F31999">
        <v>43433</v>
      </c>
    </row>
    <row r="32000" spans="1:8" x14ac:dyDescent="0.2">
      <c r="A32000">
        <v>8.7841331318880205E+17</v>
      </c>
      <c r="B32000" t="s">
        <v>64546</v>
      </c>
      <c r="C32000" t="s">
        <v>64547</v>
      </c>
      <c r="D32000" s="1">
        <v>42910.113749999997</v>
      </c>
      <c r="E32000">
        <v>26108</v>
      </c>
      <c r="F32000">
        <v>90557</v>
      </c>
    </row>
    <row r="32001" spans="1:7" x14ac:dyDescent="0.2">
      <c r="A32001">
        <v>8.7859645774128704E+17</v>
      </c>
      <c r="B32001" t="s">
        <v>64548</v>
      </c>
      <c r="C32001" t="s">
        <v>64549</v>
      </c>
      <c r="D32001" s="1">
        <v>42910.619131944448</v>
      </c>
      <c r="E32001">
        <v>17623</v>
      </c>
      <c r="F32001">
        <v>71026</v>
      </c>
    </row>
    <row r="32002" spans="1:7" x14ac:dyDescent="0.2">
      <c r="A32002">
        <v>8.7871151753708301E+17</v>
      </c>
      <c r="B32002" t="s">
        <v>64550</v>
      </c>
      <c r="C32002" t="s">
        <v>64551</v>
      </c>
      <c r="D32002" s="1">
        <v>42910.936643518522</v>
      </c>
      <c r="E32002">
        <v>18207</v>
      </c>
      <c r="F32002">
        <v>77792</v>
      </c>
    </row>
    <row r="32003" spans="1:7" x14ac:dyDescent="0.2">
      <c r="A32003">
        <v>8.7871550406364301E+17</v>
      </c>
      <c r="B32003" t="s">
        <v>64552</v>
      </c>
      <c r="C32003" t="s">
        <v>64553</v>
      </c>
      <c r="D32003" s="1">
        <v>42910.947638888887</v>
      </c>
      <c r="E32003">
        <v>19483</v>
      </c>
      <c r="F32003">
        <v>77007</v>
      </c>
    </row>
    <row r="32004" spans="1:7" x14ac:dyDescent="0.2">
      <c r="A32004">
        <v>8.7871709570133606E+17</v>
      </c>
      <c r="B32004" t="s">
        <v>64554</v>
      </c>
      <c r="C32004" t="s">
        <v>64555</v>
      </c>
      <c r="D32004" s="1">
        <v>42910.952037037037</v>
      </c>
      <c r="E32004">
        <v>16563</v>
      </c>
      <c r="F32004">
        <v>76093</v>
      </c>
    </row>
    <row r="32005" spans="1:7" x14ac:dyDescent="0.2">
      <c r="A32005">
        <v>8.7872538523570099E+17</v>
      </c>
      <c r="B32005" t="s">
        <v>64556</v>
      </c>
      <c r="C32005" t="s">
        <v>43464</v>
      </c>
      <c r="D32005" s="1">
        <v>42910.974907407406</v>
      </c>
      <c r="E32005">
        <v>38667</v>
      </c>
      <c r="F32005">
        <v>141384</v>
      </c>
    </row>
    <row r="32006" spans="1:7" x14ac:dyDescent="0.2">
      <c r="A32006">
        <v>8.7894602566229606E+17</v>
      </c>
      <c r="B32006" t="s">
        <v>64557</v>
      </c>
      <c r="C32006" t="s">
        <v>64558</v>
      </c>
      <c r="D32006" s="1">
        <v>42911.583761574075</v>
      </c>
      <c r="E32006">
        <v>22363</v>
      </c>
      <c r="F32006">
        <v>92853</v>
      </c>
    </row>
    <row r="32007" spans="1:7" x14ac:dyDescent="0.2">
      <c r="A32007">
        <v>8.7931586017899302E+17</v>
      </c>
      <c r="B32007" t="s">
        <v>64559</v>
      </c>
      <c r="C32007" t="s">
        <v>64560</v>
      </c>
      <c r="D32007" s="1">
        <v>42912.604305555556</v>
      </c>
      <c r="E32007">
        <v>17271</v>
      </c>
      <c r="F32007">
        <v>72566</v>
      </c>
    </row>
    <row r="32008" spans="1:7" x14ac:dyDescent="0.2">
      <c r="A32008">
        <v>8.7931763616484096E+17</v>
      </c>
      <c r="B32008" t="s">
        <v>64561</v>
      </c>
      <c r="C32008" t="s">
        <v>64562</v>
      </c>
      <c r="D32008" s="1">
        <v>42912.609212962961</v>
      </c>
      <c r="E32008">
        <v>21166</v>
      </c>
      <c r="F32008">
        <v>80427</v>
      </c>
    </row>
    <row r="32009" spans="1:7" x14ac:dyDescent="0.2">
      <c r="A32009">
        <v>8.7932090560804403E+17</v>
      </c>
      <c r="B32009" t="s">
        <v>64563</v>
      </c>
      <c r="C32009" t="s">
        <v>64564</v>
      </c>
      <c r="D32009" s="1">
        <v>42912.61822916667</v>
      </c>
      <c r="E32009">
        <v>13542</v>
      </c>
      <c r="F32009">
        <v>62301</v>
      </c>
    </row>
    <row r="32010" spans="1:7" x14ac:dyDescent="0.2">
      <c r="A32010">
        <v>8.7932323842539494E+17</v>
      </c>
      <c r="B32010" t="s">
        <v>64565</v>
      </c>
      <c r="C32010" t="s">
        <v>64566</v>
      </c>
      <c r="D32010" s="1">
        <v>42912.624664351853</v>
      </c>
      <c r="E32010">
        <v>16176</v>
      </c>
      <c r="F32010">
        <v>66445</v>
      </c>
    </row>
    <row r="32011" spans="1:7" x14ac:dyDescent="0.2">
      <c r="A32011">
        <v>8.7932462015916006E+17</v>
      </c>
      <c r="B32011" t="s">
        <v>64567</v>
      </c>
      <c r="C32011" t="s">
        <v>64568</v>
      </c>
      <c r="D32011" s="1">
        <v>42912.628483796296</v>
      </c>
      <c r="E32011">
        <v>16383</v>
      </c>
      <c r="F32011">
        <v>76200</v>
      </c>
    </row>
    <row r="32012" spans="1:7" x14ac:dyDescent="0.2">
      <c r="A32012">
        <v>8.7932698479451699E+17</v>
      </c>
      <c r="B32012" t="s">
        <v>64569</v>
      </c>
      <c r="C32012" t="s">
        <v>64570</v>
      </c>
      <c r="D32012" s="1">
        <v>42912.635000000002</v>
      </c>
      <c r="E32012">
        <v>13040</v>
      </c>
      <c r="F32012">
        <v>62530</v>
      </c>
    </row>
    <row r="32013" spans="1:7" x14ac:dyDescent="0.2">
      <c r="A32013">
        <v>8.7940522339935002E+17</v>
      </c>
      <c r="B32013" t="s">
        <v>64571</v>
      </c>
      <c r="C32013" t="s">
        <v>64572</v>
      </c>
      <c r="D32013" s="1">
        <v>42912.850902777776</v>
      </c>
      <c r="E32013">
        <v>29626</v>
      </c>
      <c r="F32013">
        <v>121767</v>
      </c>
    </row>
    <row r="32014" spans="1:7" x14ac:dyDescent="0.2">
      <c r="A32014">
        <v>8.7952581736106803E+17</v>
      </c>
      <c r="B32014" t="s">
        <v>64573</v>
      </c>
      <c r="C32014" t="s">
        <v>64574</v>
      </c>
      <c r="D32014" s="1">
        <v>42913.183680555558</v>
      </c>
      <c r="E32014">
        <v>15428</v>
      </c>
      <c r="F32014">
        <v>64066</v>
      </c>
      <c r="G32014" t="s">
        <v>89</v>
      </c>
    </row>
    <row r="32015" spans="1:7" x14ac:dyDescent="0.2">
      <c r="A32015">
        <v>8.7952752095732506E+17</v>
      </c>
      <c r="B32015" t="s">
        <v>64575</v>
      </c>
      <c r="C32015" t="s">
        <v>64576</v>
      </c>
      <c r="D32015" s="1">
        <v>42913.188379629632</v>
      </c>
      <c r="E32015">
        <v>20250</v>
      </c>
      <c r="F32015">
        <v>96567</v>
      </c>
    </row>
    <row r="32016" spans="1:7" x14ac:dyDescent="0.2">
      <c r="A32016">
        <v>8.7964893117255603E+17</v>
      </c>
      <c r="B32016" t="s">
        <v>64577</v>
      </c>
      <c r="C32016" t="s">
        <v>64578</v>
      </c>
      <c r="D32016" s="1">
        <v>42913.523402777777</v>
      </c>
      <c r="E32016">
        <v>28112</v>
      </c>
      <c r="F32016">
        <v>107683</v>
      </c>
    </row>
    <row r="32017" spans="1:8" x14ac:dyDescent="0.2">
      <c r="A32017">
        <v>8.7967835645067597E+17</v>
      </c>
      <c r="B32017" t="s">
        <v>64579</v>
      </c>
      <c r="C32017" t="s">
        <v>64580</v>
      </c>
      <c r="D32017" s="1">
        <v>42913.60460648148</v>
      </c>
      <c r="E32017">
        <v>27234</v>
      </c>
      <c r="F32017">
        <v>104697</v>
      </c>
    </row>
    <row r="32018" spans="1:8" x14ac:dyDescent="0.2">
      <c r="A32018">
        <v>8.7968254723565094E+17</v>
      </c>
      <c r="B32018" t="s">
        <v>64581</v>
      </c>
      <c r="C32018" t="s">
        <v>64582</v>
      </c>
      <c r="D32018" s="1">
        <v>42913.616168981483</v>
      </c>
      <c r="E32018">
        <v>27453</v>
      </c>
      <c r="F32018">
        <v>96565</v>
      </c>
      <c r="G32018" t="s">
        <v>215</v>
      </c>
    </row>
    <row r="32019" spans="1:8" x14ac:dyDescent="0.2">
      <c r="A32019">
        <v>8.7982741100897395E+17</v>
      </c>
      <c r="B32019" t="s">
        <v>64583</v>
      </c>
      <c r="C32019" t="s">
        <v>64584</v>
      </c>
      <c r="D32019" s="1">
        <v>42914.015914351854</v>
      </c>
      <c r="E32019">
        <v>12974</v>
      </c>
      <c r="F32019">
        <v>69089</v>
      </c>
    </row>
    <row r="32020" spans="1:8" x14ac:dyDescent="0.2">
      <c r="A32020">
        <v>8.7982863773379302E+17</v>
      </c>
      <c r="B32020" t="s">
        <v>64585</v>
      </c>
      <c r="C32020" t="s">
        <v>64586</v>
      </c>
      <c r="D32020" s="1">
        <v>42914.019305555557</v>
      </c>
      <c r="E32020">
        <v>15048</v>
      </c>
      <c r="F32020">
        <v>80977</v>
      </c>
    </row>
    <row r="32021" spans="1:8" x14ac:dyDescent="0.2">
      <c r="A32021">
        <v>8.8001526100443494E+17</v>
      </c>
      <c r="B32021" t="s">
        <v>64587</v>
      </c>
      <c r="C32021" t="s">
        <v>64588</v>
      </c>
      <c r="D32021" s="1">
        <v>42914.534282407411</v>
      </c>
      <c r="E32021">
        <v>17072</v>
      </c>
      <c r="F32021">
        <v>73656</v>
      </c>
      <c r="G32021" t="s">
        <v>89</v>
      </c>
    </row>
    <row r="32022" spans="1:8" x14ac:dyDescent="0.2">
      <c r="A32022">
        <v>8.80017678978736E+17</v>
      </c>
      <c r="B32022" t="s">
        <v>64589</v>
      </c>
      <c r="C32022" t="s">
        <v>64590</v>
      </c>
      <c r="D32022" s="1">
        <v>42914.540960648148</v>
      </c>
      <c r="E32022">
        <v>16198</v>
      </c>
      <c r="F32022">
        <v>79772</v>
      </c>
    </row>
    <row r="32023" spans="1:8" x14ac:dyDescent="0.2">
      <c r="A32023">
        <v>8.8004970462049395E+17</v>
      </c>
      <c r="B32023" t="s">
        <v>64591</v>
      </c>
      <c r="C32023" t="s">
        <v>64592</v>
      </c>
      <c r="D32023" s="1">
        <v>42914.629328703704</v>
      </c>
      <c r="E32023">
        <v>10955</v>
      </c>
      <c r="F32023">
        <v>47037</v>
      </c>
      <c r="H32023" t="s">
        <v>390</v>
      </c>
    </row>
    <row r="32024" spans="1:8" x14ac:dyDescent="0.2">
      <c r="A32024">
        <v>8.8015877176228595E+17</v>
      </c>
      <c r="B32024" t="s">
        <v>64593</v>
      </c>
      <c r="C32024" t="s">
        <v>64594</v>
      </c>
      <c r="D32024" s="1">
        <v>42914.930300925924</v>
      </c>
      <c r="E32024">
        <v>9405</v>
      </c>
      <c r="F32024">
        <v>40190</v>
      </c>
      <c r="G32024" t="s">
        <v>89</v>
      </c>
      <c r="H32024" t="s">
        <v>390</v>
      </c>
    </row>
    <row r="32025" spans="1:8" x14ac:dyDescent="0.2">
      <c r="A32025">
        <v>8.8017060269021504E+17</v>
      </c>
      <c r="B32025" t="s">
        <v>64595</v>
      </c>
      <c r="C32025" t="s">
        <v>64596</v>
      </c>
      <c r="D32025" s="1">
        <v>42914.962951388887</v>
      </c>
      <c r="E32025">
        <v>11907</v>
      </c>
      <c r="F32025">
        <v>66388</v>
      </c>
      <c r="G32025" t="s">
        <v>215</v>
      </c>
    </row>
    <row r="32026" spans="1:8" x14ac:dyDescent="0.2">
      <c r="A32026">
        <v>8.8017285910833101E+17</v>
      </c>
      <c r="B32026" t="s">
        <v>64597</v>
      </c>
      <c r="C32026" t="s">
        <v>64598</v>
      </c>
      <c r="D32026" s="1">
        <v>42914.969178240739</v>
      </c>
      <c r="E32026">
        <v>7180</v>
      </c>
      <c r="F32026">
        <v>34620</v>
      </c>
    </row>
    <row r="32027" spans="1:8" x14ac:dyDescent="0.2">
      <c r="A32027">
        <v>8.8017558541846502E+17</v>
      </c>
      <c r="B32027" t="s">
        <v>64599</v>
      </c>
      <c r="C32027" t="s">
        <v>64600</v>
      </c>
      <c r="D32027" s="1">
        <v>42914.976701388892</v>
      </c>
      <c r="E32027">
        <v>13837</v>
      </c>
      <c r="F32027">
        <v>44258</v>
      </c>
    </row>
    <row r="32028" spans="1:8" x14ac:dyDescent="0.2">
      <c r="A32028">
        <v>8.8019228225487206E+17</v>
      </c>
      <c r="B32028" t="s">
        <v>64601</v>
      </c>
      <c r="C32028" t="s">
        <v>64602</v>
      </c>
      <c r="D32028" s="1">
        <v>42915.022766203707</v>
      </c>
      <c r="E32028">
        <v>9935</v>
      </c>
      <c r="F32028">
        <v>48639</v>
      </c>
    </row>
    <row r="32029" spans="1:8" x14ac:dyDescent="0.2">
      <c r="A32029">
        <v>8.8024223800095501E+17</v>
      </c>
      <c r="B32029" t="s">
        <v>64603</v>
      </c>
      <c r="C32029" t="s">
        <v>64604</v>
      </c>
      <c r="D32029" s="1">
        <v>42915.160624999997</v>
      </c>
      <c r="E32029">
        <v>17949</v>
      </c>
      <c r="F32029">
        <v>72606</v>
      </c>
      <c r="H32029" t="s">
        <v>616</v>
      </c>
    </row>
    <row r="32030" spans="1:8" x14ac:dyDescent="0.2">
      <c r="A32030">
        <v>8.8040236637326899E+17</v>
      </c>
      <c r="B32030" t="s">
        <v>64605</v>
      </c>
      <c r="C32030" t="s">
        <v>64606</v>
      </c>
      <c r="D32030" s="1">
        <v>42915.602488425924</v>
      </c>
      <c r="E32030">
        <v>15090</v>
      </c>
      <c r="F32030">
        <v>73035</v>
      </c>
    </row>
    <row r="32031" spans="1:8" x14ac:dyDescent="0.2">
      <c r="A32031">
        <v>8.8040858231077606E+17</v>
      </c>
      <c r="B32031" t="s">
        <v>64607</v>
      </c>
      <c r="C32031" t="s">
        <v>64608</v>
      </c>
      <c r="D32031" s="1">
        <v>42915.619641203702</v>
      </c>
      <c r="E32031">
        <v>17618</v>
      </c>
      <c r="F32031">
        <v>71292</v>
      </c>
      <c r="G32031" t="s">
        <v>89</v>
      </c>
    </row>
    <row r="32032" spans="1:8" x14ac:dyDescent="0.2">
      <c r="A32032">
        <v>8.8041011445646502E+17</v>
      </c>
      <c r="B32032" t="s">
        <v>64609</v>
      </c>
      <c r="C32032" t="s">
        <v>64610</v>
      </c>
      <c r="D32032" s="1">
        <v>42915.623877314814</v>
      </c>
      <c r="E32032">
        <v>16735</v>
      </c>
      <c r="F32032">
        <v>68029</v>
      </c>
    </row>
    <row r="32033" spans="1:8" x14ac:dyDescent="0.2">
      <c r="A32033">
        <v>8.8046934283566605E+17</v>
      </c>
      <c r="B32033" t="s">
        <v>64611</v>
      </c>
      <c r="C32033" t="s">
        <v>64612</v>
      </c>
      <c r="D32033" s="1">
        <v>42915.787314814814</v>
      </c>
      <c r="E32033">
        <v>16684</v>
      </c>
      <c r="F32033">
        <v>65844</v>
      </c>
      <c r="H32033" t="s">
        <v>616</v>
      </c>
    </row>
    <row r="32034" spans="1:8" x14ac:dyDescent="0.2">
      <c r="A32034">
        <v>8.8048935843184998E+17</v>
      </c>
      <c r="B32034" t="s">
        <v>64613</v>
      </c>
      <c r="C32034" t="s">
        <v>64614</v>
      </c>
      <c r="D32034" s="1">
        <v>42915.842546296299</v>
      </c>
      <c r="E32034">
        <v>12791</v>
      </c>
      <c r="F32034">
        <v>56981</v>
      </c>
      <c r="H32034" t="s">
        <v>13093</v>
      </c>
    </row>
    <row r="32035" spans="1:8" x14ac:dyDescent="0.2">
      <c r="A32035">
        <v>8.8050897759069696E+17</v>
      </c>
      <c r="B32035" t="s">
        <v>64615</v>
      </c>
      <c r="C32035" t="s">
        <v>64616</v>
      </c>
      <c r="D32035" s="1">
        <v>42915.896678240744</v>
      </c>
      <c r="E32035">
        <v>4179</v>
      </c>
      <c r="F32035">
        <v>26137</v>
      </c>
      <c r="G32035" t="e">
        <f>_xlfn.SINGLE( _xlfn.SINGLE( _xlfn.SINGLE( _xlfn.SINGLE(EPAScottPruitt))))</f>
        <v>#NAME?</v>
      </c>
      <c r="H32035" t="s">
        <v>390</v>
      </c>
    </row>
    <row r="32036" spans="1:8" x14ac:dyDescent="0.2">
      <c r="A32036">
        <v>8.8053468447989696E+17</v>
      </c>
      <c r="B32036" t="s">
        <v>64617</v>
      </c>
      <c r="C32036" t="s">
        <v>64618</v>
      </c>
      <c r="D32036" s="1">
        <v>42915.967615740738</v>
      </c>
      <c r="E32036">
        <v>12459</v>
      </c>
      <c r="F32036">
        <v>52259</v>
      </c>
    </row>
    <row r="32037" spans="1:8" x14ac:dyDescent="0.2">
      <c r="A32037">
        <v>8.8054063735898099E+17</v>
      </c>
      <c r="B32037" t="s">
        <v>64619</v>
      </c>
      <c r="C32037" t="s">
        <v>64620</v>
      </c>
      <c r="D32037" s="1">
        <v>42915.984050925923</v>
      </c>
      <c r="E32037">
        <v>19209</v>
      </c>
      <c r="F32037">
        <v>88171</v>
      </c>
      <c r="H32037" t="s">
        <v>390</v>
      </c>
    </row>
    <row r="32038" spans="1:8" x14ac:dyDescent="0.2">
      <c r="A32038">
        <v>8.8055356100807795E+17</v>
      </c>
      <c r="B32038" t="s">
        <v>64621</v>
      </c>
      <c r="C32038" t="s">
        <v>64622</v>
      </c>
      <c r="D32038" s="1">
        <v>42916.01971064815</v>
      </c>
      <c r="E32038">
        <v>17211</v>
      </c>
      <c r="F32038">
        <v>82115</v>
      </c>
    </row>
    <row r="32039" spans="1:8" x14ac:dyDescent="0.2">
      <c r="A32039">
        <v>8.8055996185572902E+17</v>
      </c>
      <c r="B32039" t="s">
        <v>64623</v>
      </c>
      <c r="C32039" t="s">
        <v>64624</v>
      </c>
      <c r="D32039" s="1">
        <v>42916.037372685183</v>
      </c>
      <c r="E32039">
        <v>10564</v>
      </c>
      <c r="F32039">
        <v>50103</v>
      </c>
    </row>
    <row r="32040" spans="1:8" x14ac:dyDescent="0.2">
      <c r="A32040">
        <v>8.8056378870514803E+17</v>
      </c>
      <c r="B32040" t="s">
        <v>64625</v>
      </c>
      <c r="C32040" t="s">
        <v>64626</v>
      </c>
      <c r="D32040" s="1">
        <v>42916.04792824074</v>
      </c>
      <c r="E32040">
        <v>10141</v>
      </c>
      <c r="F32040">
        <v>48674</v>
      </c>
      <c r="H32040" t="s">
        <v>390</v>
      </c>
    </row>
    <row r="32041" spans="1:8" x14ac:dyDescent="0.2">
      <c r="A32041">
        <v>8.8056423258810701E+17</v>
      </c>
      <c r="B32041" t="s">
        <v>64627</v>
      </c>
      <c r="C32041" t="s">
        <v>64628</v>
      </c>
      <c r="D32041" s="1">
        <v>42916.049155092594</v>
      </c>
      <c r="E32041">
        <v>15813</v>
      </c>
      <c r="F32041">
        <v>68180</v>
      </c>
    </row>
    <row r="32042" spans="1:8" x14ac:dyDescent="0.2">
      <c r="A32042">
        <v>8.8060279334159104E+17</v>
      </c>
      <c r="B32042" t="s">
        <v>64629</v>
      </c>
      <c r="C32042" t="s">
        <v>64630</v>
      </c>
      <c r="D32042" s="1">
        <v>42916.15556712963</v>
      </c>
      <c r="E32042">
        <v>16591</v>
      </c>
      <c r="F32042">
        <v>80807</v>
      </c>
    </row>
    <row r="32043" spans="1:8" x14ac:dyDescent="0.2">
      <c r="A32043">
        <v>8.8073716324726694E+17</v>
      </c>
      <c r="B32043" t="s">
        <v>64631</v>
      </c>
      <c r="C32043" t="s">
        <v>64632</v>
      </c>
      <c r="D32043" s="1">
        <v>42916.526354166665</v>
      </c>
      <c r="E32043">
        <v>20750</v>
      </c>
      <c r="F32043">
        <v>81304</v>
      </c>
    </row>
    <row r="32044" spans="1:8" x14ac:dyDescent="0.2">
      <c r="A32044">
        <v>8.8073985228691802E+17</v>
      </c>
      <c r="B32044" t="s">
        <v>64633</v>
      </c>
      <c r="C32044" t="s">
        <v>64634</v>
      </c>
      <c r="D32044" s="1">
        <v>42916.533773148149</v>
      </c>
      <c r="E32044">
        <v>27017</v>
      </c>
      <c r="F32044">
        <v>103968</v>
      </c>
    </row>
    <row r="32045" spans="1:8" x14ac:dyDescent="0.2">
      <c r="A32045">
        <v>8.8077168546034406E+17</v>
      </c>
      <c r="B32045" t="s">
        <v>64635</v>
      </c>
      <c r="C32045" t="s">
        <v>64636</v>
      </c>
      <c r="D32045" s="1">
        <v>42916.621620370373</v>
      </c>
      <c r="E32045">
        <v>15933</v>
      </c>
      <c r="F32045">
        <v>71847</v>
      </c>
      <c r="G32045" t="s">
        <v>89</v>
      </c>
    </row>
    <row r="32046" spans="1:8" x14ac:dyDescent="0.2">
      <c r="A32046">
        <v>8.8085324612602202E+17</v>
      </c>
      <c r="B32046" t="s">
        <v>64637</v>
      </c>
      <c r="C32046" t="s">
        <v>64638</v>
      </c>
      <c r="D32046" s="1">
        <v>42916.846678240741</v>
      </c>
      <c r="E32046">
        <v>10423</v>
      </c>
      <c r="F32046">
        <v>50351</v>
      </c>
    </row>
    <row r="32047" spans="1:8" x14ac:dyDescent="0.2">
      <c r="A32047">
        <v>8.8089263214214298E+17</v>
      </c>
      <c r="B32047" t="s">
        <v>64639</v>
      </c>
      <c r="C32047" t="s">
        <v>64640</v>
      </c>
      <c r="D32047" s="1">
        <v>42916.955370370371</v>
      </c>
      <c r="E32047">
        <v>14943</v>
      </c>
      <c r="F32047">
        <v>63442</v>
      </c>
    </row>
    <row r="32048" spans="1:8" x14ac:dyDescent="0.2">
      <c r="A32048">
        <v>8.8091987135321702E+17</v>
      </c>
      <c r="B32048" t="s">
        <v>64641</v>
      </c>
      <c r="C32048" t="s">
        <v>64642</v>
      </c>
      <c r="D32048" s="1">
        <v>42917.030532407407</v>
      </c>
      <c r="E32048">
        <v>16393</v>
      </c>
      <c r="F32048">
        <v>75037</v>
      </c>
    </row>
    <row r="32049" spans="1:8" x14ac:dyDescent="0.2">
      <c r="A32049">
        <v>8.8113136852005606E+17</v>
      </c>
      <c r="B32049" t="s">
        <v>64643</v>
      </c>
      <c r="C32049" t="s">
        <v>64644</v>
      </c>
      <c r="D32049" s="1">
        <v>42917.614155092589</v>
      </c>
      <c r="E32049">
        <v>13721</v>
      </c>
      <c r="F32049">
        <v>69235</v>
      </c>
      <c r="G32049" t="s">
        <v>89</v>
      </c>
      <c r="H32049" t="s">
        <v>390</v>
      </c>
    </row>
    <row r="32050" spans="1:8" x14ac:dyDescent="0.2">
      <c r="A32050">
        <v>8.8113526444125696E+17</v>
      </c>
      <c r="B32050" t="s">
        <v>64645</v>
      </c>
      <c r="C32050" t="s">
        <v>64646</v>
      </c>
      <c r="D32050" s="1">
        <v>42917.624907407408</v>
      </c>
      <c r="E32050">
        <v>16953</v>
      </c>
      <c r="F32050">
        <v>69114</v>
      </c>
      <c r="G32050" t="s">
        <v>576</v>
      </c>
    </row>
    <row r="32051" spans="1:8" x14ac:dyDescent="0.2">
      <c r="A32051">
        <v>8.8113707995824102E+17</v>
      </c>
      <c r="B32051" t="s">
        <v>64647</v>
      </c>
      <c r="C32051" t="s">
        <v>64648</v>
      </c>
      <c r="D32051" s="1">
        <v>42917.629918981482</v>
      </c>
      <c r="E32051">
        <v>26864</v>
      </c>
      <c r="F32051">
        <v>95567</v>
      </c>
    </row>
    <row r="32052" spans="1:8" x14ac:dyDescent="0.2">
      <c r="A32052">
        <v>8.8113848590577203E+17</v>
      </c>
      <c r="B32052" t="s">
        <v>64649</v>
      </c>
      <c r="C32052" t="s">
        <v>64650</v>
      </c>
      <c r="D32052" s="1">
        <v>42917.633796296293</v>
      </c>
      <c r="E32052">
        <v>33804</v>
      </c>
      <c r="F32052">
        <v>129942</v>
      </c>
      <c r="G32052" t="s">
        <v>89</v>
      </c>
      <c r="H32052" t="s">
        <v>390</v>
      </c>
    </row>
    <row r="32053" spans="1:8" x14ac:dyDescent="0.2">
      <c r="A32053">
        <v>8.8114047945431002E+17</v>
      </c>
      <c r="B32053" t="s">
        <v>64651</v>
      </c>
      <c r="C32053" t="s">
        <v>64652</v>
      </c>
      <c r="D32053" s="1">
        <v>42917.639293981483</v>
      </c>
      <c r="E32053">
        <v>19729</v>
      </c>
      <c r="F32053">
        <v>86983</v>
      </c>
    </row>
    <row r="32054" spans="1:8" x14ac:dyDescent="0.2">
      <c r="A32054">
        <v>8.8125642862695603E+17</v>
      </c>
      <c r="B32054" t="s">
        <v>64653</v>
      </c>
      <c r="C32054" t="s">
        <v>64654</v>
      </c>
      <c r="D32054" s="1">
        <v>42917.95925925926</v>
      </c>
      <c r="E32054">
        <v>9586</v>
      </c>
      <c r="F32054">
        <v>43993</v>
      </c>
      <c r="H32054" t="s">
        <v>616</v>
      </c>
    </row>
    <row r="32055" spans="1:8" x14ac:dyDescent="0.2">
      <c r="A32055">
        <v>8.8126579270003494E+17</v>
      </c>
      <c r="B32055" t="s">
        <v>64655</v>
      </c>
      <c r="C32055" t="s">
        <v>64656</v>
      </c>
      <c r="D32055" s="1">
        <v>42917.985092592593</v>
      </c>
      <c r="E32055">
        <v>9515</v>
      </c>
      <c r="F32055">
        <v>54873</v>
      </c>
    </row>
    <row r="32056" spans="1:8" x14ac:dyDescent="0.2">
      <c r="A32056">
        <v>8.8127174828036506E+17</v>
      </c>
      <c r="B32056" t="s">
        <v>64657</v>
      </c>
      <c r="C32056" t="s">
        <v>64658</v>
      </c>
      <c r="D32056" s="1">
        <v>42918.001527777778</v>
      </c>
      <c r="E32056">
        <v>24626</v>
      </c>
      <c r="F32056">
        <v>112510</v>
      </c>
    </row>
    <row r="32057" spans="1:8" x14ac:dyDescent="0.2">
      <c r="A32057">
        <v>8.8127180943337395E+17</v>
      </c>
      <c r="B32057" t="s">
        <v>64659</v>
      </c>
      <c r="C32057" t="s">
        <v>64660</v>
      </c>
      <c r="D32057" s="1">
        <v>42918.001701388886</v>
      </c>
      <c r="E32057">
        <v>15050</v>
      </c>
      <c r="F32057">
        <v>77060</v>
      </c>
      <c r="H32057" t="s">
        <v>390</v>
      </c>
    </row>
    <row r="32058" spans="1:8" x14ac:dyDescent="0.2">
      <c r="A32058">
        <v>8.8127336245411802E+17</v>
      </c>
      <c r="B32058" t="s">
        <v>64661</v>
      </c>
      <c r="C32058" t="s">
        <v>64662</v>
      </c>
      <c r="D32058" s="1">
        <v>42918.005983796298</v>
      </c>
      <c r="E32058">
        <v>25332</v>
      </c>
      <c r="F32058">
        <v>104414</v>
      </c>
      <c r="H32058" t="s">
        <v>616</v>
      </c>
    </row>
    <row r="32059" spans="1:8" x14ac:dyDescent="0.2">
      <c r="A32059">
        <v>8.8128175501735501E+17</v>
      </c>
      <c r="B32059" t="s">
        <v>64663</v>
      </c>
      <c r="C32059" t="s">
        <v>64664</v>
      </c>
      <c r="D32059" s="1">
        <v>42918.029143518521</v>
      </c>
      <c r="E32059">
        <v>46924</v>
      </c>
      <c r="F32059">
        <v>172619</v>
      </c>
    </row>
    <row r="32060" spans="1:8" x14ac:dyDescent="0.2">
      <c r="A32060">
        <v>8.8137363458507904E+17</v>
      </c>
      <c r="B32060" t="s">
        <v>64665</v>
      </c>
      <c r="C32060" t="s">
        <v>64666</v>
      </c>
      <c r="D32060" s="1">
        <v>42918.282685185186</v>
      </c>
      <c r="E32060">
        <v>25414</v>
      </c>
      <c r="F32060">
        <v>113908</v>
      </c>
    </row>
    <row r="32061" spans="1:8" x14ac:dyDescent="0.2">
      <c r="A32061">
        <v>8.8150314716807104E+17</v>
      </c>
      <c r="B32061" t="s">
        <v>64667</v>
      </c>
      <c r="C32061" t="s">
        <v>64668</v>
      </c>
      <c r="D32061" s="1">
        <v>42918.640069444446</v>
      </c>
      <c r="E32061">
        <v>309892</v>
      </c>
      <c r="F32061">
        <v>528265</v>
      </c>
      <c r="H32061" t="s">
        <v>616</v>
      </c>
    </row>
    <row r="32062" spans="1:8" x14ac:dyDescent="0.2">
      <c r="A32062">
        <v>8.8160449004199501E+17</v>
      </c>
      <c r="B32062" t="s">
        <v>64669</v>
      </c>
      <c r="C32062" t="s">
        <v>64670</v>
      </c>
      <c r="D32062" s="1">
        <v>42918.919722222221</v>
      </c>
      <c r="E32062">
        <v>23514</v>
      </c>
      <c r="F32062">
        <v>96471</v>
      </c>
      <c r="H32062" t="s">
        <v>390</v>
      </c>
    </row>
    <row r="32063" spans="1:8" x14ac:dyDescent="0.2">
      <c r="A32063">
        <v>8.8166261928270195E+17</v>
      </c>
      <c r="B32063" t="s">
        <v>64671</v>
      </c>
      <c r="C32063" t="s">
        <v>64672</v>
      </c>
      <c r="D32063" s="1">
        <v>42919.080127314817</v>
      </c>
      <c r="E32063">
        <v>26600</v>
      </c>
      <c r="F32063">
        <v>118757</v>
      </c>
    </row>
    <row r="32064" spans="1:8" x14ac:dyDescent="0.2">
      <c r="A32064">
        <v>8.8169728123335398E+17</v>
      </c>
      <c r="B32064" t="s">
        <v>64673</v>
      </c>
      <c r="C32064" t="s">
        <v>64674</v>
      </c>
      <c r="D32064" s="1">
        <v>42919.175775462965</v>
      </c>
      <c r="E32064">
        <v>22011</v>
      </c>
      <c r="F32064">
        <v>92074</v>
      </c>
    </row>
    <row r="32065" spans="1:8" x14ac:dyDescent="0.2">
      <c r="A32065">
        <v>8.8183011011400896E+17</v>
      </c>
      <c r="B32065" t="s">
        <v>64675</v>
      </c>
      <c r="C32065" t="s">
        <v>64676</v>
      </c>
      <c r="D32065" s="1">
        <v>42919.542314814818</v>
      </c>
      <c r="E32065">
        <v>9427</v>
      </c>
      <c r="F32065">
        <v>60624</v>
      </c>
    </row>
    <row r="32066" spans="1:8" x14ac:dyDescent="0.2">
      <c r="A32066">
        <v>8.8183469228210906E+17</v>
      </c>
      <c r="B32066" t="s">
        <v>64677</v>
      </c>
      <c r="C32066" t="s">
        <v>64678</v>
      </c>
      <c r="D32066" s="1">
        <v>42919.5549537037</v>
      </c>
      <c r="E32066">
        <v>18791</v>
      </c>
      <c r="F32066">
        <v>74920</v>
      </c>
    </row>
    <row r="32067" spans="1:8" x14ac:dyDescent="0.2">
      <c r="A32067">
        <v>8.81839523126272E+17</v>
      </c>
      <c r="B32067" t="s">
        <v>64679</v>
      </c>
      <c r="C32067" t="s">
        <v>64680</v>
      </c>
      <c r="D32067" s="1">
        <v>42919.568287037036</v>
      </c>
      <c r="E32067">
        <v>9895</v>
      </c>
      <c r="F32067">
        <v>64282</v>
      </c>
    </row>
    <row r="32068" spans="1:8" x14ac:dyDescent="0.2">
      <c r="A32068">
        <v>8.8184767623250304E+17</v>
      </c>
      <c r="B32068" t="s">
        <v>64681</v>
      </c>
      <c r="C32068" t="s">
        <v>64682</v>
      </c>
      <c r="D32068" s="1">
        <v>42919.590787037036</v>
      </c>
      <c r="E32068">
        <v>26166</v>
      </c>
      <c r="F32068">
        <v>114504</v>
      </c>
    </row>
    <row r="32069" spans="1:8" x14ac:dyDescent="0.2">
      <c r="A32069">
        <v>8.8187526370078298E+17</v>
      </c>
      <c r="B32069" t="s">
        <v>64683</v>
      </c>
      <c r="C32069" t="s">
        <v>64684</v>
      </c>
      <c r="D32069" s="1">
        <v>42919.666909722226</v>
      </c>
      <c r="E32069">
        <v>30477</v>
      </c>
      <c r="F32069">
        <v>106348</v>
      </c>
      <c r="H32069" t="s">
        <v>390</v>
      </c>
    </row>
    <row r="32070" spans="1:8" x14ac:dyDescent="0.2">
      <c r="A32070">
        <v>8.8197695855654899E+17</v>
      </c>
      <c r="B32070" t="s">
        <v>64685</v>
      </c>
      <c r="C32070" t="s">
        <v>64686</v>
      </c>
      <c r="D32070" s="1">
        <v>42919.947534722225</v>
      </c>
      <c r="E32070">
        <v>7957</v>
      </c>
      <c r="F32070">
        <v>53596</v>
      </c>
      <c r="G32070" t="s">
        <v>89</v>
      </c>
    </row>
    <row r="32071" spans="1:8" x14ac:dyDescent="0.2">
      <c r="A32071">
        <v>8.8197939437340595E+17</v>
      </c>
      <c r="B32071" t="s">
        <v>64687</v>
      </c>
      <c r="C32071" t="s">
        <v>64688</v>
      </c>
      <c r="D32071" s="1">
        <v>42919.954259259262</v>
      </c>
      <c r="E32071">
        <v>16841</v>
      </c>
      <c r="F32071">
        <v>83881</v>
      </c>
    </row>
    <row r="32072" spans="1:8" x14ac:dyDescent="0.2">
      <c r="A32072">
        <v>8.8198349353382195E+17</v>
      </c>
      <c r="B32072" t="s">
        <v>64689</v>
      </c>
      <c r="C32072" t="s">
        <v>64690</v>
      </c>
      <c r="D32072" s="1">
        <v>42919.965567129628</v>
      </c>
      <c r="E32072">
        <v>20957</v>
      </c>
      <c r="F32072">
        <v>99332</v>
      </c>
    </row>
    <row r="32073" spans="1:8" x14ac:dyDescent="0.2">
      <c r="A32073">
        <v>8.8206115790071795E+17</v>
      </c>
      <c r="B32073" t="s">
        <v>64691</v>
      </c>
      <c r="C32073" t="s">
        <v>64692</v>
      </c>
      <c r="D32073" s="1">
        <v>42920.179884259262</v>
      </c>
      <c r="E32073">
        <v>42169</v>
      </c>
      <c r="F32073">
        <v>128839</v>
      </c>
    </row>
    <row r="32074" spans="1:8" x14ac:dyDescent="0.2">
      <c r="A32074">
        <v>8.8206257208151194E+17</v>
      </c>
      <c r="B32074" t="s">
        <v>64693</v>
      </c>
      <c r="C32074" t="s">
        <v>64694</v>
      </c>
      <c r="D32074" s="1">
        <v>42920.18378472222</v>
      </c>
      <c r="E32074">
        <v>25075</v>
      </c>
      <c r="F32074">
        <v>100850</v>
      </c>
    </row>
    <row r="32075" spans="1:8" x14ac:dyDescent="0.2">
      <c r="A32075">
        <v>8.8218689628528205E+17</v>
      </c>
      <c r="B32075" t="s">
        <v>64695</v>
      </c>
      <c r="C32075" t="s">
        <v>64696</v>
      </c>
      <c r="D32075" s="1">
        <v>42920.52685185185</v>
      </c>
      <c r="E32075">
        <v>25928</v>
      </c>
      <c r="F32075">
        <v>102431</v>
      </c>
      <c r="H32075" t="s">
        <v>13093</v>
      </c>
    </row>
    <row r="32076" spans="1:8" x14ac:dyDescent="0.2">
      <c r="A32076">
        <v>8.8232545616236096E+17</v>
      </c>
      <c r="B32076" t="s">
        <v>64697</v>
      </c>
      <c r="C32076" t="s">
        <v>64698</v>
      </c>
      <c r="D32076" s="1">
        <v>42920.909212962964</v>
      </c>
      <c r="E32076">
        <v>21470</v>
      </c>
      <c r="F32076">
        <v>122131</v>
      </c>
    </row>
    <row r="32077" spans="1:8" x14ac:dyDescent="0.2">
      <c r="A32077">
        <v>8.8232701807079002E+17</v>
      </c>
      <c r="B32077" t="s">
        <v>64699</v>
      </c>
      <c r="C32077" t="s">
        <v>64700</v>
      </c>
      <c r="D32077" s="1">
        <v>42920.913518518515</v>
      </c>
      <c r="E32077">
        <v>26478</v>
      </c>
      <c r="F32077">
        <v>143152</v>
      </c>
    </row>
    <row r="32078" spans="1:8" x14ac:dyDescent="0.2">
      <c r="A32078">
        <v>8.8242363463942502E+17</v>
      </c>
      <c r="B32078" t="s">
        <v>64701</v>
      </c>
      <c r="C32078" t="s">
        <v>64702</v>
      </c>
      <c r="D32078" s="1">
        <v>42921.180127314816</v>
      </c>
      <c r="E32078">
        <v>40059</v>
      </c>
      <c r="F32078">
        <v>182147</v>
      </c>
      <c r="H32078" t="s">
        <v>616</v>
      </c>
    </row>
    <row r="32079" spans="1:8" x14ac:dyDescent="0.2">
      <c r="A32079">
        <v>8.8255263190598797E+17</v>
      </c>
      <c r="B32079" t="s">
        <v>64703</v>
      </c>
      <c r="C32079" t="s">
        <v>64704</v>
      </c>
      <c r="D32079" s="1">
        <v>42921.536099537036</v>
      </c>
      <c r="E32079">
        <v>13458</v>
      </c>
      <c r="F32079">
        <v>83668</v>
      </c>
    </row>
    <row r="32080" spans="1:8" x14ac:dyDescent="0.2">
      <c r="A32080">
        <v>8.8255821928513101E+17</v>
      </c>
      <c r="B32080" t="s">
        <v>64705</v>
      </c>
      <c r="C32080" t="s">
        <v>64706</v>
      </c>
      <c r="D32080" s="1">
        <v>42921.551516203705</v>
      </c>
      <c r="E32080">
        <v>22475</v>
      </c>
      <c r="F32080">
        <v>113138</v>
      </c>
    </row>
    <row r="32081" spans="1:8" x14ac:dyDescent="0.2">
      <c r="A32081">
        <v>8.8256003088471603E+17</v>
      </c>
      <c r="B32081" t="s">
        <v>64707</v>
      </c>
      <c r="C32081" t="s">
        <v>64708</v>
      </c>
      <c r="D32081" s="1">
        <v>42921.556516203702</v>
      </c>
      <c r="E32081">
        <v>20384</v>
      </c>
      <c r="F32081">
        <v>88717</v>
      </c>
    </row>
    <row r="32082" spans="1:8" x14ac:dyDescent="0.2">
      <c r="A32082">
        <v>8.8274180993130906E+17</v>
      </c>
      <c r="B32082" t="s">
        <v>64709</v>
      </c>
      <c r="C32082" t="s">
        <v>64710</v>
      </c>
      <c r="D32082" s="1">
        <v>42922.058125000003</v>
      </c>
      <c r="E32082">
        <v>12291</v>
      </c>
      <c r="F32082">
        <v>66861</v>
      </c>
    </row>
    <row r="32083" spans="1:8" x14ac:dyDescent="0.2">
      <c r="A32083">
        <v>8.8296289328888205E+17</v>
      </c>
      <c r="B32083" t="s">
        <v>64711</v>
      </c>
      <c r="C32083" t="s">
        <v>64712</v>
      </c>
      <c r="D32083" s="1">
        <v>42922.668206018519</v>
      </c>
      <c r="E32083">
        <v>17103</v>
      </c>
      <c r="F32083">
        <v>75757</v>
      </c>
      <c r="G32083" t="s">
        <v>89</v>
      </c>
      <c r="H32083" t="s">
        <v>616</v>
      </c>
    </row>
    <row r="32084" spans="1:8" x14ac:dyDescent="0.2">
      <c r="A32084">
        <v>8.8299314419483802E+17</v>
      </c>
      <c r="B32084" t="s">
        <v>64713</v>
      </c>
      <c r="C32084" t="s">
        <v>64714</v>
      </c>
      <c r="D32084" s="1">
        <v>42922.75167824074</v>
      </c>
      <c r="E32084">
        <v>19142</v>
      </c>
      <c r="F32084">
        <v>80055</v>
      </c>
      <c r="H32084" t="s">
        <v>390</v>
      </c>
    </row>
    <row r="32085" spans="1:8" x14ac:dyDescent="0.2">
      <c r="A32085">
        <v>8.8301299414528E+17</v>
      </c>
      <c r="B32085" t="s">
        <v>64715</v>
      </c>
      <c r="C32085" t="s">
        <v>64716</v>
      </c>
      <c r="D32085" s="1">
        <v>42922.806458333333</v>
      </c>
      <c r="E32085">
        <v>31041</v>
      </c>
      <c r="F32085">
        <v>116431</v>
      </c>
    </row>
    <row r="32086" spans="1:8" x14ac:dyDescent="0.2">
      <c r="A32086">
        <v>8.8306434651918694E+17</v>
      </c>
      <c r="B32086" t="s">
        <v>64717</v>
      </c>
      <c r="C32086" t="s">
        <v>64718</v>
      </c>
      <c r="D32086" s="1">
        <v>42922.948159722226</v>
      </c>
      <c r="E32086">
        <v>27002</v>
      </c>
      <c r="F32086">
        <v>102691</v>
      </c>
    </row>
    <row r="32087" spans="1:8" x14ac:dyDescent="0.2">
      <c r="A32087">
        <v>8.8321878466381798E+17</v>
      </c>
      <c r="B32087" t="s">
        <v>64719</v>
      </c>
      <c r="C32087" t="s">
        <v>64720</v>
      </c>
      <c r="D32087" s="1">
        <v>42923.374328703707</v>
      </c>
      <c r="E32087">
        <v>21532</v>
      </c>
      <c r="F32087">
        <v>112458</v>
      </c>
    </row>
    <row r="32088" spans="1:8" x14ac:dyDescent="0.2">
      <c r="A32088">
        <v>8.8322087544471501E+17</v>
      </c>
      <c r="B32088" t="s">
        <v>64721</v>
      </c>
      <c r="C32088" t="s">
        <v>64722</v>
      </c>
      <c r="D32088" s="1">
        <v>42923.38009259259</v>
      </c>
      <c r="E32088">
        <v>11163</v>
      </c>
      <c r="F32088">
        <v>66695</v>
      </c>
    </row>
    <row r="32089" spans="1:8" x14ac:dyDescent="0.2">
      <c r="A32089">
        <v>8.8322927094391104E+17</v>
      </c>
      <c r="B32089" t="s">
        <v>64723</v>
      </c>
      <c r="C32089" t="s">
        <v>64724</v>
      </c>
      <c r="D32089" s="1">
        <v>42923.403263888889</v>
      </c>
      <c r="E32089">
        <v>28958</v>
      </c>
      <c r="F32089">
        <v>104303</v>
      </c>
    </row>
    <row r="32090" spans="1:8" x14ac:dyDescent="0.2">
      <c r="A32090">
        <v>8.83229754077392E+17</v>
      </c>
      <c r="B32090" t="s">
        <v>64725</v>
      </c>
      <c r="C32090" t="s">
        <v>64726</v>
      </c>
      <c r="D32090" s="1">
        <v>42923.404594907406</v>
      </c>
      <c r="E32090">
        <v>16029</v>
      </c>
      <c r="F32090">
        <v>84144</v>
      </c>
      <c r="H32090" t="s">
        <v>616</v>
      </c>
    </row>
    <row r="32091" spans="1:8" x14ac:dyDescent="0.2">
      <c r="A32091">
        <v>8.8323013088532403E+17</v>
      </c>
      <c r="B32091" t="s">
        <v>64727</v>
      </c>
      <c r="C32091" t="s">
        <v>64728</v>
      </c>
      <c r="D32091" s="1">
        <v>42923.405636574076</v>
      </c>
      <c r="E32091">
        <v>28270</v>
      </c>
      <c r="F32091">
        <v>118607</v>
      </c>
      <c r="H32091" t="s">
        <v>390</v>
      </c>
    </row>
    <row r="32092" spans="1:8" x14ac:dyDescent="0.2">
      <c r="A32092">
        <v>8.8344473684930496E+17</v>
      </c>
      <c r="B32092" t="s">
        <v>64729</v>
      </c>
      <c r="C32092" t="s">
        <v>64730</v>
      </c>
      <c r="D32092" s="1">
        <v>42923.997835648152</v>
      </c>
      <c r="E32092">
        <v>13609</v>
      </c>
      <c r="F32092">
        <v>59530</v>
      </c>
    </row>
    <row r="32093" spans="1:8" x14ac:dyDescent="0.2">
      <c r="A32093">
        <v>8.8346903305986406E+17</v>
      </c>
      <c r="B32093" t="s">
        <v>64731</v>
      </c>
      <c r="C32093" t="s">
        <v>64732</v>
      </c>
      <c r="D32093" s="1">
        <v>42924.064884259256</v>
      </c>
      <c r="E32093">
        <v>15723</v>
      </c>
      <c r="F32093">
        <v>74560</v>
      </c>
      <c r="H32093" t="s">
        <v>616</v>
      </c>
    </row>
    <row r="32094" spans="1:8" x14ac:dyDescent="0.2">
      <c r="A32094">
        <v>8.8375188849109798E+17</v>
      </c>
      <c r="B32094" t="s">
        <v>64733</v>
      </c>
      <c r="C32094" t="s">
        <v>64734</v>
      </c>
      <c r="D32094" s="1">
        <v>42924.845416666663</v>
      </c>
      <c r="E32094">
        <v>22357</v>
      </c>
      <c r="F32094">
        <v>86179</v>
      </c>
      <c r="H32094" t="s">
        <v>390</v>
      </c>
    </row>
    <row r="32095" spans="1:8" x14ac:dyDescent="0.2">
      <c r="A32095">
        <v>8.83752778379792E+17</v>
      </c>
      <c r="B32095" t="s">
        <v>64735</v>
      </c>
      <c r="C32095" t="s">
        <v>64736</v>
      </c>
      <c r="D32095" s="1">
        <v>42924.847870370373</v>
      </c>
      <c r="E32095">
        <v>12990</v>
      </c>
      <c r="F32095">
        <v>76161</v>
      </c>
      <c r="H32095" t="s">
        <v>390</v>
      </c>
    </row>
    <row r="32096" spans="1:8" x14ac:dyDescent="0.2">
      <c r="A32096">
        <v>8.8376013433337805E+17</v>
      </c>
      <c r="B32096" t="s">
        <v>64737</v>
      </c>
      <c r="C32096" t="s">
        <v>64738</v>
      </c>
      <c r="D32096" s="1">
        <v>42924.868171296293</v>
      </c>
      <c r="E32096">
        <v>16098</v>
      </c>
      <c r="F32096">
        <v>81081</v>
      </c>
      <c r="G32096" t="s">
        <v>89</v>
      </c>
      <c r="H32096" t="s">
        <v>390</v>
      </c>
    </row>
    <row r="32097" spans="1:7" x14ac:dyDescent="0.2">
      <c r="A32097">
        <v>8.83761448064864E+17</v>
      </c>
      <c r="B32097" t="s">
        <v>64739</v>
      </c>
      <c r="C32097" t="s">
        <v>64740</v>
      </c>
      <c r="D32097" s="1">
        <v>42924.871793981481</v>
      </c>
      <c r="E32097">
        <v>15307</v>
      </c>
      <c r="F32097">
        <v>86476</v>
      </c>
    </row>
    <row r="32098" spans="1:7" x14ac:dyDescent="0.2">
      <c r="A32098">
        <v>8.8384549279023501E+17</v>
      </c>
      <c r="B32098" t="s">
        <v>64741</v>
      </c>
      <c r="C32098" t="s">
        <v>64742</v>
      </c>
      <c r="D32098" s="1">
        <v>42925.103715277779</v>
      </c>
      <c r="E32098">
        <v>20732</v>
      </c>
      <c r="F32098">
        <v>77322</v>
      </c>
      <c r="G32098" t="s">
        <v>89</v>
      </c>
    </row>
    <row r="32099" spans="1:7" x14ac:dyDescent="0.2">
      <c r="A32099">
        <v>8.8400822197076301E+17</v>
      </c>
      <c r="B32099" t="s">
        <v>64743</v>
      </c>
      <c r="C32099" t="s">
        <v>64744</v>
      </c>
      <c r="D32099" s="1">
        <v>42925.552754629629</v>
      </c>
      <c r="E32099">
        <v>14211</v>
      </c>
      <c r="F32099">
        <v>71347</v>
      </c>
    </row>
    <row r="32100" spans="1:7" x14ac:dyDescent="0.2">
      <c r="A32100">
        <v>8.8401209780540595E+17</v>
      </c>
      <c r="B32100" t="s">
        <v>64745</v>
      </c>
      <c r="C32100" t="s">
        <v>64746</v>
      </c>
      <c r="D32100" s="1">
        <v>42925.563449074078</v>
      </c>
      <c r="E32100">
        <v>16116</v>
      </c>
      <c r="F32100">
        <v>73172</v>
      </c>
    </row>
    <row r="32101" spans="1:7" x14ac:dyDescent="0.2">
      <c r="A32101">
        <v>8.8401368973676902E+17</v>
      </c>
      <c r="B32101" t="s">
        <v>64747</v>
      </c>
      <c r="C32101" t="s">
        <v>64748</v>
      </c>
      <c r="D32101" s="1">
        <v>42925.567847222221</v>
      </c>
      <c r="E32101">
        <v>18928</v>
      </c>
      <c r="F32101">
        <v>84972</v>
      </c>
    </row>
    <row r="32102" spans="1:7" x14ac:dyDescent="0.2">
      <c r="A32102">
        <v>8.8401688769223398E+17</v>
      </c>
      <c r="B32102" t="s">
        <v>64749</v>
      </c>
      <c r="C32102" t="s">
        <v>64750</v>
      </c>
      <c r="D32102" s="1">
        <v>42925.576666666668</v>
      </c>
      <c r="E32102">
        <v>20429</v>
      </c>
      <c r="F32102">
        <v>75096</v>
      </c>
    </row>
    <row r="32103" spans="1:7" x14ac:dyDescent="0.2">
      <c r="A32103">
        <v>8.8401877639150298E+17</v>
      </c>
      <c r="B32103" t="s">
        <v>64751</v>
      </c>
      <c r="C32103" t="s">
        <v>64752</v>
      </c>
      <c r="D32103" s="1">
        <v>42925.581886574073</v>
      </c>
      <c r="E32103">
        <v>15815</v>
      </c>
      <c r="F32103">
        <v>68817</v>
      </c>
    </row>
    <row r="32104" spans="1:7" x14ac:dyDescent="0.2">
      <c r="A32104">
        <v>8.8402093926407296E+17</v>
      </c>
      <c r="B32104" t="s">
        <v>64753</v>
      </c>
      <c r="C32104" t="s">
        <v>64754</v>
      </c>
      <c r="D32104" s="1">
        <v>42925.587847222225</v>
      </c>
      <c r="E32104">
        <v>16871</v>
      </c>
      <c r="F32104">
        <v>77775</v>
      </c>
    </row>
    <row r="32105" spans="1:7" x14ac:dyDescent="0.2">
      <c r="A32105">
        <v>8.8402720180448794E+17</v>
      </c>
      <c r="B32105" t="s">
        <v>64755</v>
      </c>
      <c r="C32105" t="s">
        <v>64756</v>
      </c>
      <c r="D32105" s="1">
        <v>42925.605127314811</v>
      </c>
      <c r="E32105">
        <v>16565</v>
      </c>
      <c r="F32105">
        <v>72537</v>
      </c>
    </row>
    <row r="32106" spans="1:7" x14ac:dyDescent="0.2">
      <c r="A32106">
        <v>8.8403388961382797E+17</v>
      </c>
      <c r="B32106" t="s">
        <v>64757</v>
      </c>
      <c r="C32106" t="s">
        <v>64758</v>
      </c>
      <c r="D32106" s="1">
        <v>42925.62358796296</v>
      </c>
      <c r="E32106">
        <v>20872</v>
      </c>
      <c r="F32106">
        <v>86484</v>
      </c>
    </row>
    <row r="32107" spans="1:7" x14ac:dyDescent="0.2">
      <c r="A32107">
        <v>8.8414190543669606E+17</v>
      </c>
      <c r="B32107" t="s">
        <v>64759</v>
      </c>
      <c r="C32107" t="s">
        <v>64760</v>
      </c>
      <c r="D32107" s="1">
        <v>42925.921655092592</v>
      </c>
      <c r="E32107">
        <v>22383</v>
      </c>
      <c r="F32107">
        <v>96738</v>
      </c>
    </row>
    <row r="32108" spans="1:7" x14ac:dyDescent="0.2">
      <c r="A32108">
        <v>8.8414258219184896E+17</v>
      </c>
      <c r="B32108" t="s">
        <v>64761</v>
      </c>
      <c r="C32108" t="s">
        <v>64762</v>
      </c>
      <c r="D32108" s="1">
        <v>42925.923518518517</v>
      </c>
      <c r="E32108">
        <v>16767</v>
      </c>
      <c r="F32108">
        <v>87289</v>
      </c>
    </row>
    <row r="32109" spans="1:7" x14ac:dyDescent="0.2">
      <c r="A32109">
        <v>8.84211874518192E+17</v>
      </c>
      <c r="B32109" t="s">
        <v>64763</v>
      </c>
      <c r="C32109" t="s">
        <v>64764</v>
      </c>
      <c r="D32109" s="1">
        <v>42926.114733796298</v>
      </c>
      <c r="E32109">
        <v>16551</v>
      </c>
      <c r="F32109">
        <v>79654</v>
      </c>
    </row>
    <row r="32110" spans="1:7" x14ac:dyDescent="0.2">
      <c r="A32110">
        <v>8.84361623514656E+17</v>
      </c>
      <c r="B32110" t="s">
        <v>64765</v>
      </c>
      <c r="C32110" t="s">
        <v>64766</v>
      </c>
      <c r="D32110" s="1">
        <v>42926.527962962966</v>
      </c>
      <c r="E32110">
        <v>25502</v>
      </c>
      <c r="F32110">
        <v>97823</v>
      </c>
    </row>
    <row r="32111" spans="1:7" x14ac:dyDescent="0.2">
      <c r="A32111">
        <v>8.8436345684934195E+17</v>
      </c>
      <c r="B32111" t="s">
        <v>64767</v>
      </c>
      <c r="C32111" t="s">
        <v>64768</v>
      </c>
      <c r="D32111" s="1">
        <v>42926.533020833333</v>
      </c>
      <c r="E32111">
        <v>19549</v>
      </c>
      <c r="F32111">
        <v>89985</v>
      </c>
    </row>
    <row r="32112" spans="1:7" x14ac:dyDescent="0.2">
      <c r="A32112">
        <v>8.8437452966090304E+17</v>
      </c>
      <c r="B32112" t="s">
        <v>64769</v>
      </c>
      <c r="C32112" t="s">
        <v>64770</v>
      </c>
      <c r="D32112" s="1">
        <v>42926.563576388886</v>
      </c>
      <c r="E32112">
        <v>15265</v>
      </c>
      <c r="F32112">
        <v>77492</v>
      </c>
    </row>
    <row r="32113" spans="1:8" x14ac:dyDescent="0.2">
      <c r="A32113">
        <v>8.8437862466058202E+17</v>
      </c>
      <c r="B32113" t="s">
        <v>64771</v>
      </c>
      <c r="C32113" t="s">
        <v>64772</v>
      </c>
      <c r="D32113" s="1">
        <v>42926.574872685182</v>
      </c>
      <c r="E32113">
        <v>21819</v>
      </c>
      <c r="F32113">
        <v>93909</v>
      </c>
    </row>
    <row r="32114" spans="1:8" x14ac:dyDescent="0.2">
      <c r="A32114">
        <v>8.8472897153082906E+17</v>
      </c>
      <c r="B32114" t="s">
        <v>64773</v>
      </c>
      <c r="C32114" t="s">
        <v>64774</v>
      </c>
      <c r="D32114" s="1">
        <v>42927.541643518518</v>
      </c>
      <c r="E32114">
        <v>23811</v>
      </c>
      <c r="F32114">
        <v>85133</v>
      </c>
    </row>
    <row r="32115" spans="1:8" x14ac:dyDescent="0.2">
      <c r="A32115">
        <v>8.8474055304017498E+17</v>
      </c>
      <c r="B32115" t="s">
        <v>64775</v>
      </c>
      <c r="C32115" t="s">
        <v>64776</v>
      </c>
      <c r="D32115" s="1">
        <v>42927.573611111111</v>
      </c>
      <c r="E32115">
        <v>16767</v>
      </c>
      <c r="F32115">
        <v>95915</v>
      </c>
    </row>
    <row r="32116" spans="1:8" x14ac:dyDescent="0.2">
      <c r="A32116">
        <v>8.8474643503976806E+17</v>
      </c>
      <c r="B32116" t="s">
        <v>64777</v>
      </c>
      <c r="C32116" t="s">
        <v>64778</v>
      </c>
      <c r="D32116" s="1">
        <v>42927.589837962965</v>
      </c>
      <c r="E32116">
        <v>19244</v>
      </c>
      <c r="F32116">
        <v>106820</v>
      </c>
    </row>
    <row r="32117" spans="1:8" x14ac:dyDescent="0.2">
      <c r="A32117">
        <v>8.8475005577694797E+17</v>
      </c>
      <c r="B32117" t="s">
        <v>64779</v>
      </c>
      <c r="C32117" t="s">
        <v>64780</v>
      </c>
      <c r="D32117" s="1">
        <v>42927.599826388891</v>
      </c>
      <c r="E32117">
        <v>23840</v>
      </c>
      <c r="F32117">
        <v>112304</v>
      </c>
    </row>
    <row r="32118" spans="1:8" x14ac:dyDescent="0.2">
      <c r="A32118">
        <v>8.8493135220175603E+17</v>
      </c>
      <c r="B32118" t="s">
        <v>64781</v>
      </c>
      <c r="C32118" t="s">
        <v>64782</v>
      </c>
      <c r="D32118" s="1">
        <v>42928.100115740737</v>
      </c>
      <c r="E32118">
        <v>14585</v>
      </c>
      <c r="F32118">
        <v>84008</v>
      </c>
      <c r="G32118" t="s">
        <v>89</v>
      </c>
    </row>
    <row r="32119" spans="1:8" x14ac:dyDescent="0.2">
      <c r="A32119">
        <v>8.8508118198058995E+17</v>
      </c>
      <c r="B32119" t="s">
        <v>64783</v>
      </c>
      <c r="C32119" t="s">
        <v>64784</v>
      </c>
      <c r="D32119" s="1">
        <v>42928.513564814813</v>
      </c>
      <c r="E32119">
        <v>21449</v>
      </c>
      <c r="F32119">
        <v>105260</v>
      </c>
    </row>
    <row r="32120" spans="1:8" x14ac:dyDescent="0.2">
      <c r="A32120">
        <v>8.8508455542163405E+17</v>
      </c>
      <c r="B32120" t="s">
        <v>64785</v>
      </c>
      <c r="C32120" t="s">
        <v>64786</v>
      </c>
      <c r="D32120" s="1">
        <v>42928.522870370369</v>
      </c>
      <c r="E32120">
        <v>25965</v>
      </c>
      <c r="F32120">
        <v>102223</v>
      </c>
    </row>
    <row r="32121" spans="1:8" x14ac:dyDescent="0.2">
      <c r="A32121">
        <v>8.8509284451138701E+17</v>
      </c>
      <c r="B32121" t="s">
        <v>64787</v>
      </c>
      <c r="C32121" t="s">
        <v>64788</v>
      </c>
      <c r="D32121" s="1">
        <v>42928.545752314814</v>
      </c>
      <c r="E32121">
        <v>24758</v>
      </c>
      <c r="F32121">
        <v>111602</v>
      </c>
    </row>
    <row r="32122" spans="1:8" x14ac:dyDescent="0.2">
      <c r="A32122">
        <v>8.8510966321735194E+17</v>
      </c>
      <c r="B32122" t="s">
        <v>64789</v>
      </c>
      <c r="C32122" t="s">
        <v>64790</v>
      </c>
      <c r="D32122" s="1">
        <v>42928.592152777775</v>
      </c>
      <c r="E32122">
        <v>13246</v>
      </c>
      <c r="F32122">
        <v>54955</v>
      </c>
      <c r="G32122" t="s">
        <v>89</v>
      </c>
    </row>
    <row r="32123" spans="1:8" x14ac:dyDescent="0.2">
      <c r="A32123">
        <v>8.8512837344135501E+17</v>
      </c>
      <c r="B32123" t="s">
        <v>64791</v>
      </c>
      <c r="C32123" t="s">
        <v>64792</v>
      </c>
      <c r="D32123" s="1">
        <v>42928.643784722219</v>
      </c>
      <c r="E32123">
        <v>21819</v>
      </c>
      <c r="F32123">
        <v>91080</v>
      </c>
    </row>
    <row r="32124" spans="1:8" x14ac:dyDescent="0.2">
      <c r="A32124">
        <v>8.8513148239790797E+17</v>
      </c>
      <c r="B32124" t="s">
        <v>64793</v>
      </c>
      <c r="C32124" t="s">
        <v>64794</v>
      </c>
      <c r="D32124" s="1">
        <v>42928.652372685188</v>
      </c>
      <c r="E32124">
        <v>17446</v>
      </c>
      <c r="F32124">
        <v>87420</v>
      </c>
    </row>
    <row r="32125" spans="1:8" x14ac:dyDescent="0.2">
      <c r="A32125">
        <v>8.8523252765653798E+17</v>
      </c>
      <c r="B32125" t="s">
        <v>64795</v>
      </c>
      <c r="C32125" t="s">
        <v>64796</v>
      </c>
      <c r="D32125" s="1">
        <v>42928.931203703702</v>
      </c>
      <c r="E32125">
        <v>14960</v>
      </c>
      <c r="F32125">
        <v>61359</v>
      </c>
    </row>
    <row r="32126" spans="1:8" x14ac:dyDescent="0.2">
      <c r="A32126">
        <v>8.8526649276546598E+17</v>
      </c>
      <c r="B32126" t="s">
        <v>64797</v>
      </c>
      <c r="C32126" t="s">
        <v>64798</v>
      </c>
      <c r="D32126" s="1">
        <v>42929.024918981479</v>
      </c>
      <c r="E32126">
        <v>12392</v>
      </c>
      <c r="F32126">
        <v>72716</v>
      </c>
      <c r="G32126" t="e">
        <f>the</f>
        <v>#NAME?</v>
      </c>
    </row>
    <row r="32127" spans="1:8" x14ac:dyDescent="0.2">
      <c r="A32127">
        <v>8.8527414801201101E+17</v>
      </c>
      <c r="B32127" t="s">
        <v>64799</v>
      </c>
      <c r="C32127" t="s">
        <v>64800</v>
      </c>
      <c r="D32127" s="1">
        <v>42929.046053240738</v>
      </c>
      <c r="E32127">
        <v>13357</v>
      </c>
      <c r="F32127">
        <v>57447</v>
      </c>
      <c r="H32127" t="s">
        <v>390</v>
      </c>
    </row>
    <row r="32128" spans="1:8" x14ac:dyDescent="0.2">
      <c r="A32128">
        <v>8.8527559268129498E+17</v>
      </c>
      <c r="B32128" t="s">
        <v>64801</v>
      </c>
      <c r="C32128" t="s">
        <v>64802</v>
      </c>
      <c r="D32128" s="1">
        <v>42929.050034722219</v>
      </c>
      <c r="E32128">
        <v>19531</v>
      </c>
      <c r="F32128">
        <v>70752</v>
      </c>
      <c r="H32128" t="s">
        <v>390</v>
      </c>
    </row>
    <row r="32129" spans="1:8" x14ac:dyDescent="0.2">
      <c r="A32129">
        <v>8.8527863301481203E+17</v>
      </c>
      <c r="B32129" t="s">
        <v>64803</v>
      </c>
      <c r="C32129" t="s">
        <v>64804</v>
      </c>
      <c r="D32129" s="1">
        <v>42929.058425925927</v>
      </c>
      <c r="E32129">
        <v>17798</v>
      </c>
      <c r="F32129">
        <v>61262</v>
      </c>
    </row>
    <row r="32130" spans="1:8" x14ac:dyDescent="0.2">
      <c r="A32130">
        <v>8.8541001016722598E+17</v>
      </c>
      <c r="B32130" t="s">
        <v>64805</v>
      </c>
      <c r="C32130" t="s">
        <v>64806</v>
      </c>
      <c r="D32130" s="1">
        <v>42929.420960648145</v>
      </c>
      <c r="E32130">
        <v>11588</v>
      </c>
      <c r="F32130">
        <v>68195</v>
      </c>
      <c r="G32130" t="s">
        <v>89</v>
      </c>
    </row>
    <row r="32131" spans="1:8" x14ac:dyDescent="0.2">
      <c r="A32131">
        <v>8.8548150478001306E+17</v>
      </c>
      <c r="B32131" t="s">
        <v>64807</v>
      </c>
      <c r="C32131" t="s">
        <v>64808</v>
      </c>
      <c r="D32131" s="1">
        <v>42929.61824074074</v>
      </c>
      <c r="E32131">
        <v>12313</v>
      </c>
      <c r="F32131">
        <v>62469</v>
      </c>
      <c r="G32131" t="s">
        <v>89</v>
      </c>
    </row>
    <row r="32132" spans="1:8" x14ac:dyDescent="0.2">
      <c r="A32132">
        <v>8.8557097997563904E+17</v>
      </c>
      <c r="B32132" t="s">
        <v>64809</v>
      </c>
      <c r="C32132" t="s">
        <v>64810</v>
      </c>
      <c r="D32132" s="1">
        <v>42929.86515046296</v>
      </c>
      <c r="E32132">
        <v>9687</v>
      </c>
      <c r="F32132">
        <v>51243</v>
      </c>
      <c r="G32132" t="s">
        <v>89</v>
      </c>
    </row>
    <row r="32133" spans="1:8" x14ac:dyDescent="0.2">
      <c r="A32133">
        <v>8.8557981887567002E+17</v>
      </c>
      <c r="B32133" t="s">
        <v>64811</v>
      </c>
      <c r="C32133" t="s">
        <v>64812</v>
      </c>
      <c r="D32133" s="1">
        <v>42929.889537037037</v>
      </c>
      <c r="E32133">
        <v>10738</v>
      </c>
      <c r="F32133">
        <v>51974</v>
      </c>
      <c r="G32133" t="s">
        <v>89</v>
      </c>
    </row>
    <row r="32134" spans="1:8" x14ac:dyDescent="0.2">
      <c r="A32134">
        <v>8.8576994448241395E+17</v>
      </c>
      <c r="B32134" t="s">
        <v>64813</v>
      </c>
      <c r="C32134" t="s">
        <v>64814</v>
      </c>
      <c r="D32134" s="1">
        <v>42930.414189814815</v>
      </c>
      <c r="E32134">
        <v>7460</v>
      </c>
      <c r="F32134">
        <v>40079</v>
      </c>
      <c r="G32134" t="s">
        <v>89</v>
      </c>
    </row>
    <row r="32135" spans="1:8" x14ac:dyDescent="0.2">
      <c r="A32135">
        <v>8.8577022751405197E+17</v>
      </c>
      <c r="B32135" t="s">
        <v>64815</v>
      </c>
      <c r="C32135" t="s">
        <v>64816</v>
      </c>
      <c r="D32135" s="1">
        <v>42930.414965277778</v>
      </c>
      <c r="E32135">
        <v>11635</v>
      </c>
      <c r="F32135">
        <v>61764</v>
      </c>
    </row>
    <row r="32136" spans="1:8" x14ac:dyDescent="0.2">
      <c r="A32136">
        <v>8.8577225401718694E+17</v>
      </c>
      <c r="B32136" t="s">
        <v>64817</v>
      </c>
      <c r="C32136" t="s">
        <v>64818</v>
      </c>
      <c r="D32136" s="1">
        <v>42930.420555555553</v>
      </c>
      <c r="E32136">
        <v>8274</v>
      </c>
      <c r="F32136">
        <v>44196</v>
      </c>
      <c r="G32136" t="s">
        <v>89</v>
      </c>
    </row>
    <row r="32137" spans="1:8" x14ac:dyDescent="0.2">
      <c r="A32137">
        <v>8.8577272731503002E+17</v>
      </c>
      <c r="B32137" t="s">
        <v>64819</v>
      </c>
      <c r="C32137" t="s">
        <v>64820</v>
      </c>
      <c r="D32137" s="1">
        <v>42930.421863425923</v>
      </c>
      <c r="E32137">
        <v>13495</v>
      </c>
      <c r="F32137">
        <v>65485</v>
      </c>
    </row>
    <row r="32138" spans="1:8" x14ac:dyDescent="0.2">
      <c r="A32138">
        <v>8.8577313072320499E+17</v>
      </c>
      <c r="B32138" t="s">
        <v>64821</v>
      </c>
      <c r="C32138" t="s">
        <v>64822</v>
      </c>
      <c r="D32138" s="1">
        <v>42930.422974537039</v>
      </c>
      <c r="E32138">
        <v>9544</v>
      </c>
      <c r="F32138">
        <v>53347</v>
      </c>
      <c r="G32138" t="s">
        <v>89</v>
      </c>
    </row>
    <row r="32139" spans="1:8" x14ac:dyDescent="0.2">
      <c r="A32139">
        <v>8.8581721745513997E+17</v>
      </c>
      <c r="B32139" t="s">
        <v>64823</v>
      </c>
      <c r="C32139" t="s">
        <v>64824</v>
      </c>
      <c r="D32139" s="1">
        <v>42930.544629629629</v>
      </c>
      <c r="E32139">
        <v>12422</v>
      </c>
      <c r="F32139">
        <v>59740</v>
      </c>
      <c r="G32139" t="s">
        <v>89</v>
      </c>
      <c r="H32139" t="s">
        <v>390</v>
      </c>
    </row>
    <row r="32140" spans="1:8" x14ac:dyDescent="0.2">
      <c r="A32140">
        <v>8.8585635155720998E+17</v>
      </c>
      <c r="B32140" t="s">
        <v>64825</v>
      </c>
      <c r="C32140" t="s">
        <v>64826</v>
      </c>
      <c r="D32140" s="1">
        <v>42930.652627314812</v>
      </c>
      <c r="E32140">
        <v>9287</v>
      </c>
      <c r="F32140">
        <v>46642</v>
      </c>
    </row>
    <row r="32141" spans="1:8" x14ac:dyDescent="0.2">
      <c r="A32141">
        <v>8.8585824727772698E+17</v>
      </c>
      <c r="B32141" t="s">
        <v>64827</v>
      </c>
      <c r="C32141" t="s">
        <v>64828</v>
      </c>
      <c r="D32141" s="1">
        <v>42930.657858796294</v>
      </c>
      <c r="E32141">
        <v>7703</v>
      </c>
      <c r="F32141">
        <v>44814</v>
      </c>
      <c r="G32141" t="s">
        <v>89</v>
      </c>
    </row>
    <row r="32142" spans="1:8" x14ac:dyDescent="0.2">
      <c r="A32142">
        <v>8.8586560997160499E+17</v>
      </c>
      <c r="B32142" t="s">
        <v>64829</v>
      </c>
      <c r="C32142" t="s">
        <v>64830</v>
      </c>
      <c r="D32142" s="1">
        <v>42930.678171296298</v>
      </c>
      <c r="E32142">
        <v>7832</v>
      </c>
      <c r="F32142">
        <v>51341</v>
      </c>
      <c r="H32142" t="s">
        <v>390</v>
      </c>
    </row>
    <row r="32143" spans="1:8" x14ac:dyDescent="0.2">
      <c r="A32143">
        <v>8.8598801691283802E+17</v>
      </c>
      <c r="B32143" t="s">
        <v>64831</v>
      </c>
      <c r="C32143" t="s">
        <v>64832</v>
      </c>
      <c r="D32143" s="1">
        <v>42931.015949074077</v>
      </c>
      <c r="E32143">
        <v>8801</v>
      </c>
      <c r="F32143">
        <v>54114</v>
      </c>
      <c r="G32143" t="s">
        <v>89</v>
      </c>
    </row>
    <row r="32144" spans="1:8" x14ac:dyDescent="0.2">
      <c r="A32144">
        <v>8.8599210856529101E+17</v>
      </c>
      <c r="B32144" t="s">
        <v>64833</v>
      </c>
      <c r="C32144" t="s">
        <v>64834</v>
      </c>
      <c r="D32144" s="1">
        <v>42931.027245370373</v>
      </c>
      <c r="E32144">
        <v>16084</v>
      </c>
      <c r="F32144">
        <v>70609</v>
      </c>
      <c r="G32144" t="s">
        <v>89</v>
      </c>
      <c r="H32144" t="s">
        <v>616</v>
      </c>
    </row>
    <row r="32145" spans="1:8" x14ac:dyDescent="0.2">
      <c r="A32145">
        <v>8.8603622230875699E+17</v>
      </c>
      <c r="B32145" t="s">
        <v>64835</v>
      </c>
      <c r="C32145" t="s">
        <v>64836</v>
      </c>
      <c r="D32145" s="1">
        <v>42931.148969907408</v>
      </c>
      <c r="E32145">
        <v>19682</v>
      </c>
      <c r="F32145">
        <v>99830</v>
      </c>
    </row>
    <row r="32146" spans="1:8" x14ac:dyDescent="0.2">
      <c r="A32146">
        <v>8.8605848339262195E+17</v>
      </c>
      <c r="B32146" t="s">
        <v>64837</v>
      </c>
      <c r="C32146" t="s">
        <v>64838</v>
      </c>
      <c r="D32146" s="1">
        <v>42931.210405092592</v>
      </c>
      <c r="E32146">
        <v>6429</v>
      </c>
      <c r="F32146">
        <v>44702</v>
      </c>
      <c r="G32146" t="s">
        <v>89</v>
      </c>
      <c r="H32146" t="s">
        <v>390</v>
      </c>
    </row>
    <row r="32147" spans="1:8" x14ac:dyDescent="0.2">
      <c r="A32147">
        <v>8.8625936341292595E+17</v>
      </c>
      <c r="B32147" t="s">
        <v>64839</v>
      </c>
      <c r="C32147" t="s">
        <v>64840</v>
      </c>
      <c r="D32147" s="1">
        <v>42931.764722222222</v>
      </c>
      <c r="E32147">
        <v>13803</v>
      </c>
      <c r="F32147">
        <v>75622</v>
      </c>
    </row>
    <row r="32148" spans="1:8" x14ac:dyDescent="0.2">
      <c r="A32148">
        <v>8.8626167402985395E+17</v>
      </c>
      <c r="B32148" t="s">
        <v>64841</v>
      </c>
      <c r="C32148" t="s">
        <v>64842</v>
      </c>
      <c r="D32148" s="1">
        <v>42931.771099537036</v>
      </c>
      <c r="E32148">
        <v>15625</v>
      </c>
      <c r="F32148">
        <v>76422</v>
      </c>
    </row>
    <row r="32149" spans="1:8" x14ac:dyDescent="0.2">
      <c r="A32149">
        <v>8.86262474277888E+17</v>
      </c>
      <c r="B32149" t="s">
        <v>64843</v>
      </c>
      <c r="C32149" t="s">
        <v>64844</v>
      </c>
      <c r="D32149" s="1">
        <v>42931.773310185185</v>
      </c>
      <c r="E32149">
        <v>5649</v>
      </c>
      <c r="F32149">
        <v>48463</v>
      </c>
    </row>
    <row r="32150" spans="1:8" x14ac:dyDescent="0.2">
      <c r="A32150">
        <v>8.8628345664425101E+17</v>
      </c>
      <c r="B32150" t="s">
        <v>64845</v>
      </c>
      <c r="C32150" t="s">
        <v>64846</v>
      </c>
      <c r="D32150" s="1">
        <v>42931.83121527778</v>
      </c>
      <c r="E32150">
        <v>11405</v>
      </c>
      <c r="F32150">
        <v>53504</v>
      </c>
      <c r="H32150" t="s">
        <v>390</v>
      </c>
    </row>
    <row r="32151" spans="1:8" x14ac:dyDescent="0.2">
      <c r="A32151">
        <v>8.8631932215458598E+17</v>
      </c>
      <c r="B32151" t="s">
        <v>64847</v>
      </c>
      <c r="C32151" t="s">
        <v>64848</v>
      </c>
      <c r="D32151" s="1">
        <v>42931.930185185185</v>
      </c>
      <c r="E32151">
        <v>12996</v>
      </c>
      <c r="F32151">
        <v>57320</v>
      </c>
    </row>
    <row r="32152" spans="1:8" x14ac:dyDescent="0.2">
      <c r="A32152">
        <v>8.8632194827542899E+17</v>
      </c>
      <c r="B32152" t="s">
        <v>64849</v>
      </c>
      <c r="C32152" t="s">
        <v>64850</v>
      </c>
      <c r="D32152" s="1">
        <v>42931.937430555554</v>
      </c>
      <c r="E32152">
        <v>9610</v>
      </c>
      <c r="F32152">
        <v>58406</v>
      </c>
      <c r="H32152" t="s">
        <v>390</v>
      </c>
    </row>
    <row r="32153" spans="1:8" x14ac:dyDescent="0.2">
      <c r="A32153">
        <v>8.8642132463737997E+17</v>
      </c>
      <c r="B32153" t="s">
        <v>64851</v>
      </c>
      <c r="C32153" t="s">
        <v>64852</v>
      </c>
      <c r="D32153" s="1">
        <v>42932.211655092593</v>
      </c>
      <c r="E32153">
        <v>6222</v>
      </c>
      <c r="F32153">
        <v>40505</v>
      </c>
      <c r="G32153" t="s">
        <v>89</v>
      </c>
      <c r="H32153" t="s">
        <v>390</v>
      </c>
    </row>
    <row r="32154" spans="1:8" x14ac:dyDescent="0.2">
      <c r="A32154">
        <v>8.8653481057502003E+17</v>
      </c>
      <c r="B32154" t="s">
        <v>64853</v>
      </c>
      <c r="C32154" t="s">
        <v>64854</v>
      </c>
      <c r="D32154" s="1">
        <v>42932.524814814817</v>
      </c>
      <c r="E32154">
        <v>31951</v>
      </c>
      <c r="F32154">
        <v>125461</v>
      </c>
    </row>
    <row r="32155" spans="1:8" x14ac:dyDescent="0.2">
      <c r="A32155">
        <v>8.8653870354762099E+17</v>
      </c>
      <c r="B32155" t="s">
        <v>64855</v>
      </c>
      <c r="C32155" t="s">
        <v>64856</v>
      </c>
      <c r="D32155" s="1">
        <v>42932.535555555558</v>
      </c>
      <c r="E32155">
        <v>16266</v>
      </c>
      <c r="F32155">
        <v>98900</v>
      </c>
    </row>
    <row r="32156" spans="1:8" x14ac:dyDescent="0.2">
      <c r="A32156">
        <v>8.8654195531181594E+17</v>
      </c>
      <c r="B32156" t="s">
        <v>64857</v>
      </c>
      <c r="C32156" t="s">
        <v>64858</v>
      </c>
      <c r="D32156" s="1">
        <v>42932.544525462959</v>
      </c>
      <c r="E32156">
        <v>16504</v>
      </c>
      <c r="F32156">
        <v>80615</v>
      </c>
    </row>
    <row r="32157" spans="1:8" x14ac:dyDescent="0.2">
      <c r="A32157">
        <v>8.8654473478899699E+17</v>
      </c>
      <c r="B32157" t="s">
        <v>64859</v>
      </c>
      <c r="C32157" t="s">
        <v>64860</v>
      </c>
      <c r="D32157" s="1">
        <v>42932.552199074074</v>
      </c>
      <c r="E32157">
        <v>19872</v>
      </c>
      <c r="F32157">
        <v>84047</v>
      </c>
      <c r="H32157" t="s">
        <v>390</v>
      </c>
    </row>
    <row r="32158" spans="1:8" x14ac:dyDescent="0.2">
      <c r="A32158">
        <v>8.8658883890220595E+17</v>
      </c>
      <c r="B32158" t="s">
        <v>64861</v>
      </c>
      <c r="C32158" t="s">
        <v>64862</v>
      </c>
      <c r="D32158" s="1">
        <v>42932.673900462964</v>
      </c>
      <c r="E32158">
        <v>11753</v>
      </c>
      <c r="F32158">
        <v>63522</v>
      </c>
    </row>
    <row r="32159" spans="1:8" x14ac:dyDescent="0.2">
      <c r="A32159">
        <v>8.86635676787232E+17</v>
      </c>
      <c r="B32159" t="s">
        <v>64863</v>
      </c>
      <c r="C32159" t="s">
        <v>64864</v>
      </c>
      <c r="D32159" s="1">
        <v>42932.803148148145</v>
      </c>
      <c r="E32159">
        <v>12769</v>
      </c>
      <c r="F32159">
        <v>61789</v>
      </c>
      <c r="H32159" t="s">
        <v>390</v>
      </c>
    </row>
    <row r="32160" spans="1:8" x14ac:dyDescent="0.2">
      <c r="A32160">
        <v>8.8669192623323904E+17</v>
      </c>
      <c r="B32160" t="s">
        <v>64865</v>
      </c>
      <c r="C32160" t="s">
        <v>64866</v>
      </c>
      <c r="D32160" s="1">
        <v>42932.958368055559</v>
      </c>
      <c r="E32160">
        <v>6073</v>
      </c>
      <c r="F32160">
        <v>45553</v>
      </c>
      <c r="G32160" t="s">
        <v>89</v>
      </c>
      <c r="H32160" t="s">
        <v>390</v>
      </c>
    </row>
    <row r="32161" spans="1:8" x14ac:dyDescent="0.2">
      <c r="A32161">
        <v>8.8674295525133504E+17</v>
      </c>
      <c r="B32161" t="s">
        <v>64867</v>
      </c>
      <c r="C32161" t="s">
        <v>64868</v>
      </c>
      <c r="D32161" s="1">
        <v>42933.099189814813</v>
      </c>
      <c r="E32161">
        <v>5929</v>
      </c>
      <c r="F32161">
        <v>42095</v>
      </c>
      <c r="G32161" t="s">
        <v>89</v>
      </c>
      <c r="H32161" t="s">
        <v>390</v>
      </c>
    </row>
    <row r="32162" spans="1:8" x14ac:dyDescent="0.2">
      <c r="A32162">
        <v>8.8674336781576602E+17</v>
      </c>
      <c r="B32162" t="s">
        <v>64869</v>
      </c>
      <c r="C32162" t="s">
        <v>64870</v>
      </c>
      <c r="D32162" s="1">
        <v>42933.100324074076</v>
      </c>
      <c r="E32162">
        <v>13236</v>
      </c>
      <c r="F32162">
        <v>78902</v>
      </c>
    </row>
    <row r="32163" spans="1:8" x14ac:dyDescent="0.2">
      <c r="A32163">
        <v>8.8695059422056806E+17</v>
      </c>
      <c r="B32163" t="s">
        <v>64871</v>
      </c>
      <c r="C32163" t="s">
        <v>64872</v>
      </c>
      <c r="D32163" s="1">
        <v>42933.672164351854</v>
      </c>
      <c r="E32163">
        <v>17422</v>
      </c>
      <c r="F32163">
        <v>89972</v>
      </c>
    </row>
    <row r="32164" spans="1:8" x14ac:dyDescent="0.2">
      <c r="A32164">
        <v>8.8713428735043904E+17</v>
      </c>
      <c r="B32164" t="s">
        <v>64873</v>
      </c>
      <c r="C32164" t="s">
        <v>64874</v>
      </c>
      <c r="D32164" s="1">
        <v>42934.179050925923</v>
      </c>
      <c r="E32164">
        <v>23937</v>
      </c>
      <c r="F32164">
        <v>100322</v>
      </c>
    </row>
    <row r="32165" spans="1:8" x14ac:dyDescent="0.2">
      <c r="A32165">
        <v>8.8727905026328499E+17</v>
      </c>
      <c r="B32165" t="s">
        <v>64875</v>
      </c>
      <c r="C32165" t="s">
        <v>64876</v>
      </c>
      <c r="D32165" s="1">
        <v>42934.578530092593</v>
      </c>
      <c r="E32165">
        <v>14015</v>
      </c>
      <c r="F32165">
        <v>69171</v>
      </c>
    </row>
    <row r="32166" spans="1:8" x14ac:dyDescent="0.2">
      <c r="A32166">
        <v>8.8728038042393805E+17</v>
      </c>
      <c r="B32166" t="s">
        <v>64877</v>
      </c>
      <c r="C32166" t="s">
        <v>64878</v>
      </c>
      <c r="D32166" s="1">
        <v>42934.582199074073</v>
      </c>
      <c r="E32166">
        <v>15429</v>
      </c>
      <c r="F32166">
        <v>73817</v>
      </c>
    </row>
    <row r="32167" spans="1:8" x14ac:dyDescent="0.2">
      <c r="A32167">
        <v>8.8729989580320294E+17</v>
      </c>
      <c r="B32167" t="s">
        <v>64879</v>
      </c>
      <c r="C32167" t="s">
        <v>64880</v>
      </c>
      <c r="D32167" s="1">
        <v>42934.636053240742</v>
      </c>
      <c r="E32167">
        <v>13129</v>
      </c>
      <c r="F32167">
        <v>58522</v>
      </c>
    </row>
    <row r="32168" spans="1:8" x14ac:dyDescent="0.2">
      <c r="A32168">
        <v>8.8730263268725094E+17</v>
      </c>
      <c r="B32168" t="s">
        <v>64881</v>
      </c>
      <c r="C32168" t="s">
        <v>64882</v>
      </c>
      <c r="D32168" s="1">
        <v>42934.643599537034</v>
      </c>
      <c r="E32168">
        <v>16257</v>
      </c>
      <c r="F32168">
        <v>64854</v>
      </c>
    </row>
    <row r="32169" spans="1:8" x14ac:dyDescent="0.2">
      <c r="A32169">
        <v>8.87475373981696E+17</v>
      </c>
      <c r="B32169" t="s">
        <v>64883</v>
      </c>
      <c r="C32169" t="s">
        <v>64884</v>
      </c>
      <c r="D32169" s="1">
        <v>42935.12027777778</v>
      </c>
      <c r="E32169">
        <v>22302</v>
      </c>
      <c r="F32169">
        <v>85421</v>
      </c>
    </row>
    <row r="32170" spans="1:8" x14ac:dyDescent="0.2">
      <c r="A32170">
        <v>8.8747707116076198E+17</v>
      </c>
      <c r="B32170" t="s">
        <v>64885</v>
      </c>
      <c r="C32170" t="s">
        <v>64886</v>
      </c>
      <c r="D32170" s="1">
        <v>42935.1249537037</v>
      </c>
      <c r="E32170">
        <v>22945</v>
      </c>
      <c r="F32170">
        <v>95088</v>
      </c>
    </row>
    <row r="32171" spans="1:8" x14ac:dyDescent="0.2">
      <c r="A32171">
        <v>8.8765082451566106E+17</v>
      </c>
      <c r="B32171" t="s">
        <v>64887</v>
      </c>
      <c r="C32171" t="s">
        <v>64888</v>
      </c>
      <c r="D32171" s="1">
        <v>42935.604421296295</v>
      </c>
      <c r="E32171">
        <v>15773</v>
      </c>
      <c r="F32171">
        <v>82321</v>
      </c>
    </row>
    <row r="32172" spans="1:8" x14ac:dyDescent="0.2">
      <c r="A32172">
        <v>8.87654816507408E+17</v>
      </c>
      <c r="B32172" t="s">
        <v>64889</v>
      </c>
      <c r="C32172" t="s">
        <v>64890</v>
      </c>
      <c r="D32172" s="1">
        <v>42935.615439814814</v>
      </c>
      <c r="E32172">
        <v>13604</v>
      </c>
      <c r="F32172">
        <v>66289</v>
      </c>
    </row>
    <row r="32173" spans="1:8" x14ac:dyDescent="0.2">
      <c r="A32173">
        <v>8.8786294110993997E+17</v>
      </c>
      <c r="B32173" t="s">
        <v>64891</v>
      </c>
      <c r="C32173" t="s">
        <v>64892</v>
      </c>
      <c r="D32173" s="1">
        <v>42936.189756944441</v>
      </c>
      <c r="E32173">
        <v>13437</v>
      </c>
      <c r="F32173">
        <v>75127</v>
      </c>
    </row>
    <row r="32174" spans="1:8" x14ac:dyDescent="0.2">
      <c r="A32174">
        <v>8.8808802942815002E+17</v>
      </c>
      <c r="B32174" t="s">
        <v>64893</v>
      </c>
      <c r="C32174" t="s">
        <v>64894</v>
      </c>
      <c r="D32174" s="1">
        <v>42936.810879629629</v>
      </c>
      <c r="E32174">
        <v>11067</v>
      </c>
      <c r="F32174">
        <v>53660</v>
      </c>
      <c r="G32174" t="s">
        <v>89</v>
      </c>
      <c r="H32174" t="s">
        <v>390</v>
      </c>
    </row>
    <row r="32175" spans="1:8" x14ac:dyDescent="0.2">
      <c r="A32175">
        <v>8.8812862178483802E+17</v>
      </c>
      <c r="B32175" t="s">
        <v>64895</v>
      </c>
      <c r="C32175" t="s">
        <v>64896</v>
      </c>
      <c r="D32175" s="1">
        <v>42936.922893518517</v>
      </c>
      <c r="E32175">
        <v>30453</v>
      </c>
      <c r="F32175">
        <v>108764</v>
      </c>
      <c r="H32175" t="s">
        <v>390</v>
      </c>
    </row>
    <row r="32176" spans="1:8" x14ac:dyDescent="0.2">
      <c r="A32176">
        <v>8.8824005159913395E+17</v>
      </c>
      <c r="B32176" t="s">
        <v>64897</v>
      </c>
      <c r="C32176" t="s">
        <v>64898</v>
      </c>
      <c r="D32176" s="1">
        <v>42937.230381944442</v>
      </c>
      <c r="E32176">
        <v>11721</v>
      </c>
      <c r="F32176">
        <v>52468</v>
      </c>
    </row>
    <row r="32177" spans="1:8" x14ac:dyDescent="0.2">
      <c r="A32177">
        <v>8.8839337897043904E+17</v>
      </c>
      <c r="B32177" t="s">
        <v>64899</v>
      </c>
      <c r="C32177" t="s">
        <v>64900</v>
      </c>
      <c r="D32177" s="1">
        <v>42937.653483796297</v>
      </c>
      <c r="E32177">
        <v>7578</v>
      </c>
      <c r="F32177">
        <v>37436</v>
      </c>
      <c r="H32177" t="s">
        <v>390</v>
      </c>
    </row>
    <row r="32178" spans="1:8" x14ac:dyDescent="0.2">
      <c r="A32178">
        <v>8.8842046107547597E+17</v>
      </c>
      <c r="B32178" t="s">
        <v>64901</v>
      </c>
      <c r="C32178" t="s">
        <v>64902</v>
      </c>
      <c r="D32178" s="1">
        <v>42937.728217592594</v>
      </c>
      <c r="E32178">
        <v>13182</v>
      </c>
      <c r="F32178">
        <v>50248</v>
      </c>
      <c r="G32178" t="s">
        <v>89</v>
      </c>
    </row>
    <row r="32179" spans="1:8" x14ac:dyDescent="0.2">
      <c r="A32179">
        <v>8.8842987960319104E+17</v>
      </c>
      <c r="B32179" t="s">
        <v>64903</v>
      </c>
      <c r="C32179" t="s">
        <v>64904</v>
      </c>
      <c r="D32179" s="1">
        <v>42937.754212962966</v>
      </c>
      <c r="E32179">
        <v>11076</v>
      </c>
      <c r="F32179">
        <v>52253</v>
      </c>
      <c r="G32179" t="s">
        <v>89</v>
      </c>
      <c r="H32179" t="s">
        <v>390</v>
      </c>
    </row>
    <row r="32180" spans="1:8" x14ac:dyDescent="0.2">
      <c r="A32180">
        <v>8.8847867050293197E+17</v>
      </c>
      <c r="B32180" t="s">
        <v>64905</v>
      </c>
      <c r="C32180" t="s">
        <v>64906</v>
      </c>
      <c r="D32180" s="1">
        <v>42937.888842592591</v>
      </c>
      <c r="E32180">
        <v>8617</v>
      </c>
      <c r="F32180">
        <v>36415</v>
      </c>
      <c r="G32180" t="s">
        <v>89</v>
      </c>
    </row>
    <row r="32181" spans="1:8" x14ac:dyDescent="0.2">
      <c r="A32181">
        <v>8.8853094881136602E+17</v>
      </c>
      <c r="B32181" t="s">
        <v>64907</v>
      </c>
      <c r="C32181" t="s">
        <v>64908</v>
      </c>
      <c r="D32181" s="1">
        <v>42938.033101851855</v>
      </c>
      <c r="E32181">
        <v>12811</v>
      </c>
      <c r="F32181">
        <v>62102</v>
      </c>
      <c r="G32181" t="s">
        <v>89</v>
      </c>
      <c r="H32181" t="s">
        <v>616</v>
      </c>
    </row>
    <row r="32182" spans="1:8" x14ac:dyDescent="0.2">
      <c r="A32182">
        <v>8.8857596625931405E+17</v>
      </c>
      <c r="B32182" t="s">
        <v>64909</v>
      </c>
      <c r="C32182" t="s">
        <v>64910</v>
      </c>
      <c r="D32182" s="1">
        <v>42938.157326388886</v>
      </c>
      <c r="E32182">
        <v>19224</v>
      </c>
      <c r="F32182">
        <v>105678</v>
      </c>
    </row>
    <row r="32183" spans="1:8" x14ac:dyDescent="0.2">
      <c r="A32183">
        <v>8.8870845356018406E+17</v>
      </c>
      <c r="B32183" t="s">
        <v>64911</v>
      </c>
      <c r="C32183" t="s">
        <v>64912</v>
      </c>
      <c r="D32183" s="1">
        <v>42938.522928240738</v>
      </c>
      <c r="E32183">
        <v>16114</v>
      </c>
      <c r="F32183">
        <v>64160</v>
      </c>
    </row>
    <row r="32184" spans="1:8" x14ac:dyDescent="0.2">
      <c r="A32184">
        <v>8.8871148871793395E+17</v>
      </c>
      <c r="B32184" t="s">
        <v>64913</v>
      </c>
      <c r="C32184" t="s">
        <v>64914</v>
      </c>
      <c r="D32184" s="1">
        <v>42938.531307870369</v>
      </c>
      <c r="E32184">
        <v>17462</v>
      </c>
      <c r="F32184">
        <v>60515</v>
      </c>
    </row>
    <row r="32185" spans="1:8" x14ac:dyDescent="0.2">
      <c r="A32185">
        <v>8.8871323106539098E+17</v>
      </c>
      <c r="B32185" t="s">
        <v>64915</v>
      </c>
      <c r="C32185" t="s">
        <v>64916</v>
      </c>
      <c r="D32185" s="1">
        <v>42938.536111111112</v>
      </c>
      <c r="E32185">
        <v>10171</v>
      </c>
      <c r="F32185">
        <v>65383</v>
      </c>
    </row>
    <row r="32186" spans="1:8" x14ac:dyDescent="0.2">
      <c r="A32186">
        <v>8.8872419482085696E+17</v>
      </c>
      <c r="B32186" t="s">
        <v>64917</v>
      </c>
      <c r="C32186" t="s">
        <v>64918</v>
      </c>
      <c r="D32186" s="1">
        <v>42938.566365740742</v>
      </c>
      <c r="E32186">
        <v>14706</v>
      </c>
      <c r="F32186">
        <v>63144</v>
      </c>
    </row>
    <row r="32187" spans="1:8" x14ac:dyDescent="0.2">
      <c r="A32187">
        <v>8.8872643826596595E+17</v>
      </c>
      <c r="B32187" t="s">
        <v>64919</v>
      </c>
      <c r="C32187" t="s">
        <v>64920</v>
      </c>
      <c r="D32187" s="1">
        <v>42938.572557870371</v>
      </c>
      <c r="E32187">
        <v>24723</v>
      </c>
      <c r="F32187">
        <v>91879</v>
      </c>
    </row>
    <row r="32188" spans="1:8" x14ac:dyDescent="0.2">
      <c r="A32188">
        <v>8.8872729334615603E+17</v>
      </c>
      <c r="B32188" t="s">
        <v>64921</v>
      </c>
      <c r="C32188" t="s">
        <v>64922</v>
      </c>
      <c r="D32188" s="1">
        <v>42938.574918981481</v>
      </c>
      <c r="E32188">
        <v>21027</v>
      </c>
      <c r="F32188">
        <v>76327</v>
      </c>
    </row>
    <row r="32189" spans="1:8" x14ac:dyDescent="0.2">
      <c r="A32189">
        <v>8.8873046873206694E+17</v>
      </c>
      <c r="B32189" t="s">
        <v>64923</v>
      </c>
      <c r="C32189" t="s">
        <v>64924</v>
      </c>
      <c r="D32189" s="1">
        <v>42938.583680555559</v>
      </c>
      <c r="E32189">
        <v>22820</v>
      </c>
      <c r="F32189">
        <v>96077</v>
      </c>
    </row>
    <row r="32190" spans="1:8" x14ac:dyDescent="0.2">
      <c r="A32190">
        <v>8.8873303187534605E+17</v>
      </c>
      <c r="B32190" t="s">
        <v>64925</v>
      </c>
      <c r="C32190" t="s">
        <v>64926</v>
      </c>
      <c r="D32190" s="1">
        <v>42938.590752314813</v>
      </c>
      <c r="E32190">
        <v>9345</v>
      </c>
      <c r="F32190">
        <v>51011</v>
      </c>
    </row>
    <row r="32191" spans="1:8" x14ac:dyDescent="0.2">
      <c r="A32191">
        <v>8.8873484855004301E+17</v>
      </c>
      <c r="B32191" t="s">
        <v>64927</v>
      </c>
      <c r="C32191" t="s">
        <v>64928</v>
      </c>
      <c r="D32191" s="1">
        <v>42938.595763888887</v>
      </c>
      <c r="E32191">
        <v>16574</v>
      </c>
      <c r="F32191">
        <v>75726</v>
      </c>
    </row>
    <row r="32192" spans="1:8" x14ac:dyDescent="0.2">
      <c r="A32192">
        <v>8.8873625614598502E+17</v>
      </c>
      <c r="B32192" t="s">
        <v>64929</v>
      </c>
      <c r="C32192" t="s">
        <v>64930</v>
      </c>
      <c r="D32192" s="1">
        <v>42938.599652777775</v>
      </c>
      <c r="E32192">
        <v>17068</v>
      </c>
      <c r="F32192">
        <v>73421</v>
      </c>
    </row>
    <row r="32193" spans="1:8" x14ac:dyDescent="0.2">
      <c r="A32193">
        <v>8.8877144001474906E+17</v>
      </c>
      <c r="B32193" t="s">
        <v>64931</v>
      </c>
      <c r="C32193" t="s">
        <v>64932</v>
      </c>
      <c r="D32193" s="1">
        <v>42938.696736111109</v>
      </c>
      <c r="E32193">
        <v>7149</v>
      </c>
      <c r="F32193">
        <v>40855</v>
      </c>
      <c r="H32193" t="s">
        <v>390</v>
      </c>
    </row>
    <row r="32194" spans="1:8" x14ac:dyDescent="0.2">
      <c r="A32194">
        <v>8.8884172475959706E+17</v>
      </c>
      <c r="B32194" t="s">
        <v>64933</v>
      </c>
      <c r="C32194" t="s">
        <v>64934</v>
      </c>
      <c r="D32194" s="1">
        <v>42938.890682870369</v>
      </c>
      <c r="E32194">
        <v>14188</v>
      </c>
      <c r="F32194">
        <v>64819</v>
      </c>
      <c r="G32194" t="s">
        <v>89</v>
      </c>
      <c r="H32194" t="s">
        <v>390</v>
      </c>
    </row>
    <row r="32195" spans="1:8" x14ac:dyDescent="0.2">
      <c r="A32195">
        <v>8.8889568786537997E+17</v>
      </c>
      <c r="B32195" t="s">
        <v>64935</v>
      </c>
      <c r="C32195" t="s">
        <v>64936</v>
      </c>
      <c r="D32195" s="1">
        <v>42939.039594907408</v>
      </c>
      <c r="E32195">
        <v>11212</v>
      </c>
      <c r="F32195">
        <v>49999</v>
      </c>
      <c r="H32195" t="s">
        <v>616</v>
      </c>
    </row>
    <row r="32196" spans="1:8" x14ac:dyDescent="0.2">
      <c r="A32196">
        <v>8.8892419257323494E+17</v>
      </c>
      <c r="B32196" t="s">
        <v>64937</v>
      </c>
      <c r="C32196" t="s">
        <v>64938</v>
      </c>
      <c r="D32196" s="1">
        <v>42939.118252314816</v>
      </c>
      <c r="E32196">
        <v>23190</v>
      </c>
      <c r="F32196">
        <v>98485</v>
      </c>
      <c r="H32196" t="s">
        <v>390</v>
      </c>
    </row>
    <row r="32197" spans="1:8" x14ac:dyDescent="0.2">
      <c r="A32197">
        <v>8.8921581502272704E+17</v>
      </c>
      <c r="B32197" t="s">
        <v>64939</v>
      </c>
      <c r="C32197" t="s">
        <v>64940</v>
      </c>
      <c r="D32197" s="1">
        <v>42939.922974537039</v>
      </c>
      <c r="E32197">
        <v>16729</v>
      </c>
      <c r="F32197">
        <v>76797</v>
      </c>
    </row>
    <row r="32198" spans="1:8" x14ac:dyDescent="0.2">
      <c r="A32198">
        <v>8.8921718393035098E+17</v>
      </c>
      <c r="B32198" t="s">
        <v>64941</v>
      </c>
      <c r="C32198" t="s">
        <v>64942</v>
      </c>
      <c r="D32198" s="1">
        <v>42939.926759259259</v>
      </c>
      <c r="E32198">
        <v>29559</v>
      </c>
      <c r="F32198">
        <v>116983</v>
      </c>
    </row>
    <row r="32199" spans="1:8" x14ac:dyDescent="0.2">
      <c r="A32199">
        <v>8.8927332057478298E+17</v>
      </c>
      <c r="B32199" t="s">
        <v>64943</v>
      </c>
      <c r="C32199" t="s">
        <v>64944</v>
      </c>
      <c r="D32199" s="1">
        <v>42940.081666666665</v>
      </c>
      <c r="E32199">
        <v>12989</v>
      </c>
      <c r="F32199">
        <v>61887</v>
      </c>
    </row>
    <row r="32200" spans="1:8" x14ac:dyDescent="0.2">
      <c r="A32200">
        <v>8.8927437368902797E+17</v>
      </c>
      <c r="B32200" t="s">
        <v>64945</v>
      </c>
      <c r="C32200" t="s">
        <v>64946</v>
      </c>
      <c r="D32200" s="1">
        <v>42940.08457175926</v>
      </c>
      <c r="E32200">
        <v>18675</v>
      </c>
      <c r="F32200">
        <v>78728</v>
      </c>
    </row>
    <row r="32201" spans="1:8" x14ac:dyDescent="0.2">
      <c r="A32201">
        <v>8.8927988033616602E+17</v>
      </c>
      <c r="B32201" t="s">
        <v>64947</v>
      </c>
      <c r="C32201" t="s">
        <v>64948</v>
      </c>
      <c r="D32201" s="1">
        <v>42940.099768518521</v>
      </c>
      <c r="E32201">
        <v>17207</v>
      </c>
      <c r="F32201">
        <v>73735</v>
      </c>
      <c r="G32201" t="s">
        <v>89</v>
      </c>
    </row>
    <row r="32202" spans="1:8" x14ac:dyDescent="0.2">
      <c r="A32202">
        <v>8.8943510484152294E+17</v>
      </c>
      <c r="B32202" t="s">
        <v>64949</v>
      </c>
      <c r="C32202" t="s">
        <v>64950</v>
      </c>
      <c r="D32202" s="1">
        <v>42940.528101851851</v>
      </c>
      <c r="E32202">
        <v>27872</v>
      </c>
      <c r="F32202">
        <v>102254</v>
      </c>
    </row>
    <row r="32203" spans="1:8" x14ac:dyDescent="0.2">
      <c r="A32203">
        <v>8.8943816872187405E+17</v>
      </c>
      <c r="B32203" t="s">
        <v>64951</v>
      </c>
      <c r="C32203" t="s">
        <v>64952</v>
      </c>
      <c r="D32203" s="1">
        <v>42940.536562499998</v>
      </c>
      <c r="E32203">
        <v>23965</v>
      </c>
      <c r="F32203">
        <v>87779</v>
      </c>
    </row>
    <row r="32204" spans="1:8" x14ac:dyDescent="0.2">
      <c r="A32204">
        <v>8.89467610332528E+17</v>
      </c>
      <c r="B32204" t="s">
        <v>64953</v>
      </c>
      <c r="C32204" t="s">
        <v>64954</v>
      </c>
      <c r="D32204" s="1">
        <v>42940.617800925924</v>
      </c>
      <c r="E32204">
        <v>21200</v>
      </c>
      <c r="F32204">
        <v>77483</v>
      </c>
    </row>
    <row r="32205" spans="1:8" x14ac:dyDescent="0.2">
      <c r="A32205">
        <v>8.8947348650638502E+17</v>
      </c>
      <c r="B32205" t="s">
        <v>64955</v>
      </c>
      <c r="C32205" t="s">
        <v>64956</v>
      </c>
      <c r="D32205" s="1">
        <v>42940.634016203701</v>
      </c>
      <c r="E32205">
        <v>17682</v>
      </c>
      <c r="F32205">
        <v>70349</v>
      </c>
    </row>
    <row r="32206" spans="1:8" x14ac:dyDescent="0.2">
      <c r="A32206">
        <v>8.8947478035691494E+17</v>
      </c>
      <c r="B32206" t="s">
        <v>64957</v>
      </c>
      <c r="C32206" t="s">
        <v>64958</v>
      </c>
      <c r="D32206" s="1">
        <v>42940.63758101852</v>
      </c>
      <c r="E32206">
        <v>16714</v>
      </c>
      <c r="F32206">
        <v>73186</v>
      </c>
    </row>
    <row r="32207" spans="1:8" x14ac:dyDescent="0.2">
      <c r="A32207">
        <v>8.8957979517618099E+17</v>
      </c>
      <c r="B32207" t="s">
        <v>64959</v>
      </c>
      <c r="C32207" t="s">
        <v>64960</v>
      </c>
      <c r="D32207" s="1">
        <v>42940.927372685182</v>
      </c>
      <c r="E32207">
        <v>9077</v>
      </c>
      <c r="F32207">
        <v>40470</v>
      </c>
      <c r="G32207" t="s">
        <v>576</v>
      </c>
    </row>
    <row r="32208" spans="1:8" x14ac:dyDescent="0.2">
      <c r="A32208">
        <v>8.8959942545832704E+17</v>
      </c>
      <c r="B32208" t="s">
        <v>64961</v>
      </c>
      <c r="C32208" t="s">
        <v>64962</v>
      </c>
      <c r="D32208" s="1">
        <v>42940.981539351851</v>
      </c>
      <c r="E32208">
        <v>9890</v>
      </c>
      <c r="F32208">
        <v>37623</v>
      </c>
      <c r="H32208" t="s">
        <v>390</v>
      </c>
    </row>
    <row r="32209" spans="1:8" x14ac:dyDescent="0.2">
      <c r="A32209">
        <v>8.8965486237958899E+17</v>
      </c>
      <c r="B32209" t="s">
        <v>64963</v>
      </c>
      <c r="C32209" t="s">
        <v>64964</v>
      </c>
      <c r="D32209" s="1">
        <v>42941.134513888886</v>
      </c>
      <c r="E32209">
        <v>16720</v>
      </c>
      <c r="F32209">
        <v>63667</v>
      </c>
      <c r="H32209" t="s">
        <v>390</v>
      </c>
    </row>
    <row r="32210" spans="1:8" x14ac:dyDescent="0.2">
      <c r="A32210">
        <v>8.8967237445864602E+17</v>
      </c>
      <c r="B32210" t="s">
        <v>64965</v>
      </c>
      <c r="C32210" t="s">
        <v>64966</v>
      </c>
      <c r="D32210" s="1">
        <v>42941.182847222219</v>
      </c>
      <c r="E32210">
        <v>12684</v>
      </c>
      <c r="F32210">
        <v>51634</v>
      </c>
    </row>
    <row r="32211" spans="1:8" x14ac:dyDescent="0.2">
      <c r="A32211">
        <v>8.8967374387384294E+17</v>
      </c>
      <c r="B32211" t="s">
        <v>64967</v>
      </c>
      <c r="C32211" t="s">
        <v>64968</v>
      </c>
      <c r="D32211" s="1">
        <v>42941.186620370368</v>
      </c>
      <c r="E32211">
        <v>10992</v>
      </c>
      <c r="F32211">
        <v>48190</v>
      </c>
      <c r="G32211" t="s">
        <v>215</v>
      </c>
    </row>
    <row r="32212" spans="1:8" x14ac:dyDescent="0.2">
      <c r="A32212">
        <v>8.8967564439686694E+17</v>
      </c>
      <c r="B32212" t="s">
        <v>64969</v>
      </c>
      <c r="C32212" t="s">
        <v>64970</v>
      </c>
      <c r="D32212" s="1">
        <v>42941.191863425927</v>
      </c>
      <c r="E32212">
        <v>14232</v>
      </c>
      <c r="F32212">
        <v>54268</v>
      </c>
    </row>
    <row r="32213" spans="1:8" x14ac:dyDescent="0.2">
      <c r="A32213">
        <v>8.8978820217278003E+17</v>
      </c>
      <c r="B32213" t="s">
        <v>64971</v>
      </c>
      <c r="C32213" t="s">
        <v>64972</v>
      </c>
      <c r="D32213" s="1">
        <v>42941.502465277779</v>
      </c>
      <c r="E32213">
        <v>14845</v>
      </c>
      <c r="F32213">
        <v>51253</v>
      </c>
      <c r="G32213" t="s">
        <v>89</v>
      </c>
    </row>
    <row r="32214" spans="1:8" x14ac:dyDescent="0.2">
      <c r="A32214">
        <v>8.89790429398528E+17</v>
      </c>
      <c r="B32214" t="s">
        <v>64973</v>
      </c>
      <c r="C32214" t="s">
        <v>64974</v>
      </c>
      <c r="D32214" s="1">
        <v>42941.508611111109</v>
      </c>
      <c r="E32214">
        <v>16727</v>
      </c>
      <c r="F32214">
        <v>62361</v>
      </c>
    </row>
    <row r="32215" spans="1:8" x14ac:dyDescent="0.2">
      <c r="A32215">
        <v>8.8979276436327603E+17</v>
      </c>
      <c r="B32215" t="s">
        <v>64975</v>
      </c>
      <c r="C32215" t="s">
        <v>64976</v>
      </c>
      <c r="D32215" s="1">
        <v>42941.515057870369</v>
      </c>
      <c r="E32215">
        <v>19576</v>
      </c>
      <c r="F32215">
        <v>63464</v>
      </c>
    </row>
    <row r="32216" spans="1:8" x14ac:dyDescent="0.2">
      <c r="A32216">
        <v>8.8979430091304499E+17</v>
      </c>
      <c r="B32216" t="s">
        <v>64977</v>
      </c>
      <c r="C32216" t="s">
        <v>64978</v>
      </c>
      <c r="D32216" s="1">
        <v>42941.519293981481</v>
      </c>
      <c r="E32216">
        <v>11633</v>
      </c>
      <c r="F32216">
        <v>57125</v>
      </c>
    </row>
    <row r="32217" spans="1:8" x14ac:dyDescent="0.2">
      <c r="A32217">
        <v>8.8979691861592E+17</v>
      </c>
      <c r="B32217" t="s">
        <v>64979</v>
      </c>
      <c r="C32217" t="s">
        <v>64980</v>
      </c>
      <c r="D32217" s="1">
        <v>42941.526516203703</v>
      </c>
      <c r="E32217">
        <v>13740</v>
      </c>
      <c r="F32217">
        <v>61435</v>
      </c>
    </row>
    <row r="32218" spans="1:8" x14ac:dyDescent="0.2">
      <c r="A32218">
        <v>8.8979840722898906E+17</v>
      </c>
      <c r="B32218" t="s">
        <v>64981</v>
      </c>
      <c r="C32218" t="s">
        <v>64982</v>
      </c>
      <c r="D32218" s="1">
        <v>42941.530624999999</v>
      </c>
      <c r="E32218">
        <v>19482</v>
      </c>
      <c r="F32218">
        <v>74128</v>
      </c>
    </row>
    <row r="32219" spans="1:8" x14ac:dyDescent="0.2">
      <c r="A32219">
        <v>8.8980051010610701E+17</v>
      </c>
      <c r="B32219" t="s">
        <v>64983</v>
      </c>
      <c r="C32219" t="s">
        <v>64984</v>
      </c>
      <c r="D32219" s="1">
        <v>42941.536423611113</v>
      </c>
      <c r="E32219">
        <v>18572</v>
      </c>
      <c r="F32219">
        <v>79501</v>
      </c>
    </row>
    <row r="32220" spans="1:8" x14ac:dyDescent="0.2">
      <c r="A32220">
        <v>8.8982167498776102E+17</v>
      </c>
      <c r="B32220" t="s">
        <v>64985</v>
      </c>
      <c r="C32220" t="s">
        <v>64986</v>
      </c>
      <c r="D32220" s="1">
        <v>42941.594837962963</v>
      </c>
      <c r="E32220">
        <v>13674</v>
      </c>
      <c r="F32220">
        <v>61468</v>
      </c>
    </row>
    <row r="32221" spans="1:8" x14ac:dyDescent="0.2">
      <c r="A32221">
        <v>8.8982241135660198E+17</v>
      </c>
      <c r="B32221" t="s">
        <v>64987</v>
      </c>
      <c r="C32221" t="s">
        <v>64988</v>
      </c>
      <c r="D32221" s="1">
        <v>42941.596863425926</v>
      </c>
      <c r="E32221">
        <v>10065</v>
      </c>
      <c r="F32221">
        <v>51230</v>
      </c>
    </row>
    <row r="32222" spans="1:8" x14ac:dyDescent="0.2">
      <c r="A32222">
        <v>8.8982481747360499E+17</v>
      </c>
      <c r="B32222" t="s">
        <v>64989</v>
      </c>
      <c r="C32222" t="s">
        <v>64990</v>
      </c>
      <c r="D32222" s="1">
        <v>42941.603506944448</v>
      </c>
      <c r="E32222">
        <v>10174</v>
      </c>
      <c r="F32222">
        <v>60703</v>
      </c>
    </row>
    <row r="32223" spans="1:8" x14ac:dyDescent="0.2">
      <c r="A32223">
        <v>8.8986784218664896E+17</v>
      </c>
      <c r="B32223" t="s">
        <v>64991</v>
      </c>
      <c r="C32223" t="s">
        <v>64992</v>
      </c>
      <c r="D32223" s="1">
        <v>42941.722233796296</v>
      </c>
      <c r="E32223">
        <v>11777</v>
      </c>
      <c r="F32223">
        <v>52880</v>
      </c>
    </row>
    <row r="32224" spans="1:8" x14ac:dyDescent="0.2">
      <c r="A32224">
        <v>8.8987178919880205E+17</v>
      </c>
      <c r="B32224" t="s">
        <v>64993</v>
      </c>
      <c r="C32224" t="s">
        <v>64994</v>
      </c>
      <c r="D32224" s="1">
        <v>42941.733124999999</v>
      </c>
      <c r="E32224">
        <v>10474</v>
      </c>
      <c r="F32224">
        <v>45045</v>
      </c>
    </row>
    <row r="32225" spans="1:8" x14ac:dyDescent="0.2">
      <c r="A32225">
        <v>8.8992514267506202E+17</v>
      </c>
      <c r="B32225" t="s">
        <v>64995</v>
      </c>
      <c r="C32225" t="s">
        <v>64996</v>
      </c>
      <c r="D32225" s="1">
        <v>42941.880347222221</v>
      </c>
      <c r="E32225">
        <v>3838</v>
      </c>
      <c r="F32225">
        <v>23505</v>
      </c>
    </row>
    <row r="32226" spans="1:8" x14ac:dyDescent="0.2">
      <c r="A32226">
        <v>8.8992941253954304E+17</v>
      </c>
      <c r="B32226" t="s">
        <v>64997</v>
      </c>
      <c r="C32226" t="s">
        <v>64998</v>
      </c>
      <c r="D32226" s="1">
        <v>42941.892129629632</v>
      </c>
      <c r="E32226">
        <v>12276</v>
      </c>
      <c r="F32226">
        <v>59687</v>
      </c>
      <c r="G32226" t="s">
        <v>89</v>
      </c>
    </row>
    <row r="32227" spans="1:8" x14ac:dyDescent="0.2">
      <c r="A32227">
        <v>8.8997248784449101E+17</v>
      </c>
      <c r="B32227" t="s">
        <v>64999</v>
      </c>
      <c r="C32227" t="s">
        <v>65000</v>
      </c>
      <c r="D32227" s="1">
        <v>42942.010995370372</v>
      </c>
      <c r="E32227">
        <v>7806</v>
      </c>
      <c r="F32227">
        <v>46139</v>
      </c>
      <c r="G32227" t="s">
        <v>89</v>
      </c>
      <c r="H32227" t="s">
        <v>390</v>
      </c>
    </row>
    <row r="32228" spans="1:8" x14ac:dyDescent="0.2">
      <c r="A32228">
        <v>8.9006037086133402E+17</v>
      </c>
      <c r="B32228" t="s">
        <v>65001</v>
      </c>
      <c r="C32228" t="s">
        <v>65002</v>
      </c>
      <c r="D32228" s="1">
        <v>42942.253506944442</v>
      </c>
      <c r="E32228">
        <v>10185</v>
      </c>
      <c r="F32228">
        <v>53921</v>
      </c>
    </row>
    <row r="32229" spans="1:8" x14ac:dyDescent="0.2">
      <c r="A32229">
        <v>8.9006920408215104E+17</v>
      </c>
      <c r="B32229" t="s">
        <v>65003</v>
      </c>
      <c r="C32229" t="s">
        <v>65004</v>
      </c>
      <c r="D32229" s="1">
        <v>42942.277881944443</v>
      </c>
      <c r="E32229">
        <v>8726</v>
      </c>
      <c r="F32229">
        <v>48649</v>
      </c>
    </row>
    <row r="32230" spans="1:8" x14ac:dyDescent="0.2">
      <c r="A32230">
        <v>8.9016214488451405E+17</v>
      </c>
      <c r="B32230" t="s">
        <v>65005</v>
      </c>
      <c r="C32230" t="s">
        <v>65006</v>
      </c>
      <c r="D32230" s="1">
        <v>42942.534351851849</v>
      </c>
      <c r="E32230">
        <v>10617</v>
      </c>
      <c r="F32230">
        <v>67238</v>
      </c>
    </row>
    <row r="32231" spans="1:8" x14ac:dyDescent="0.2">
      <c r="A32231">
        <v>8.9016818307996006E+17</v>
      </c>
      <c r="B32231" t="s">
        <v>65007</v>
      </c>
      <c r="C32231" t="s">
        <v>65008</v>
      </c>
      <c r="D32231" s="1">
        <v>42942.551018518519</v>
      </c>
      <c r="E32231">
        <v>12169</v>
      </c>
      <c r="F32231">
        <v>51779</v>
      </c>
      <c r="G32231" t="s">
        <v>89</v>
      </c>
    </row>
    <row r="32232" spans="1:8" x14ac:dyDescent="0.2">
      <c r="A32232">
        <v>8.9019398158544397E+17</v>
      </c>
      <c r="B32232" t="s">
        <v>65009</v>
      </c>
      <c r="C32232" t="s">
        <v>65010</v>
      </c>
      <c r="D32232" s="1">
        <v>42942.622199074074</v>
      </c>
      <c r="E32232">
        <v>34920</v>
      </c>
      <c r="F32232">
        <v>108984</v>
      </c>
    </row>
    <row r="32233" spans="1:8" x14ac:dyDescent="0.2">
      <c r="A32233">
        <v>8.9019616431383296E+17</v>
      </c>
      <c r="B32233" t="s">
        <v>65011</v>
      </c>
      <c r="C32233" t="s">
        <v>65012</v>
      </c>
      <c r="D32233" s="1">
        <v>42942.628229166665</v>
      </c>
      <c r="E32233">
        <v>36718</v>
      </c>
      <c r="F32233">
        <v>118511</v>
      </c>
    </row>
    <row r="32234" spans="1:8" x14ac:dyDescent="0.2">
      <c r="A32234">
        <v>8.9019709515154598E+17</v>
      </c>
      <c r="B32234" t="s">
        <v>65013</v>
      </c>
      <c r="C32234" t="s">
        <v>65014</v>
      </c>
      <c r="D32234" s="1">
        <v>42942.630798611113</v>
      </c>
      <c r="E32234">
        <v>34925</v>
      </c>
      <c r="F32234">
        <v>122579</v>
      </c>
    </row>
    <row r="32235" spans="1:8" x14ac:dyDescent="0.2">
      <c r="A32235">
        <v>8.9020708292602202E+17</v>
      </c>
      <c r="B32235" t="s">
        <v>65015</v>
      </c>
      <c r="C32235" t="s">
        <v>65016</v>
      </c>
      <c r="D32235" s="1">
        <v>42942.658356481479</v>
      </c>
      <c r="E32235">
        <v>14028</v>
      </c>
      <c r="F32235">
        <v>56218</v>
      </c>
    </row>
    <row r="32236" spans="1:8" x14ac:dyDescent="0.2">
      <c r="A32236">
        <v>8.9020831956622899E+17</v>
      </c>
      <c r="B32236" t="s">
        <v>65017</v>
      </c>
      <c r="C32236" t="s">
        <v>65018</v>
      </c>
      <c r="D32236" s="1">
        <v>42942.661770833336</v>
      </c>
      <c r="E32236">
        <v>14966</v>
      </c>
      <c r="F32236">
        <v>66407</v>
      </c>
    </row>
    <row r="32237" spans="1:8" x14ac:dyDescent="0.2">
      <c r="A32237">
        <v>8.9026075805085594E+17</v>
      </c>
      <c r="B32237" t="s">
        <v>65019</v>
      </c>
      <c r="C32237" t="s">
        <v>65020</v>
      </c>
      <c r="D32237" s="1">
        <v>42942.806469907409</v>
      </c>
      <c r="E32237">
        <v>32513</v>
      </c>
      <c r="F32237">
        <v>115946</v>
      </c>
    </row>
    <row r="32238" spans="1:8" x14ac:dyDescent="0.2">
      <c r="A32238">
        <v>8.9031433769657894E+17</v>
      </c>
      <c r="B32238" t="s">
        <v>65021</v>
      </c>
      <c r="C32238" t="s">
        <v>65022</v>
      </c>
      <c r="D32238" s="1">
        <v>42942.954328703701</v>
      </c>
      <c r="E32238">
        <v>8405</v>
      </c>
      <c r="F32238">
        <v>43955</v>
      </c>
    </row>
    <row r="32239" spans="1:8" x14ac:dyDescent="0.2">
      <c r="A32239">
        <v>8.9036148912680499E+17</v>
      </c>
      <c r="B32239" t="s">
        <v>65023</v>
      </c>
      <c r="C32239" t="s">
        <v>65024</v>
      </c>
      <c r="D32239" s="1">
        <v>42943.084432870368</v>
      </c>
      <c r="E32239">
        <v>17990</v>
      </c>
      <c r="F32239">
        <v>80848</v>
      </c>
    </row>
    <row r="32240" spans="1:8" x14ac:dyDescent="0.2">
      <c r="A32240">
        <v>8.9052438777399706E+17</v>
      </c>
      <c r="B32240" t="s">
        <v>65025</v>
      </c>
      <c r="C32240" t="s">
        <v>65026</v>
      </c>
      <c r="D32240" s="1">
        <v>42943.533946759257</v>
      </c>
      <c r="E32240">
        <v>9833</v>
      </c>
      <c r="F32240">
        <v>48154</v>
      </c>
      <c r="G32240" t="s">
        <v>215</v>
      </c>
    </row>
    <row r="32241" spans="1:8" x14ac:dyDescent="0.2">
      <c r="A32241">
        <v>8.9053344213550195E+17</v>
      </c>
      <c r="B32241" t="s">
        <v>65027</v>
      </c>
      <c r="C32241" t="s">
        <v>65028</v>
      </c>
      <c r="D32241" s="1">
        <v>42943.558935185189</v>
      </c>
      <c r="E32241">
        <v>18052</v>
      </c>
      <c r="F32241">
        <v>82068</v>
      </c>
    </row>
    <row r="32242" spans="1:8" x14ac:dyDescent="0.2">
      <c r="A32242">
        <v>8.90566339462672E+17</v>
      </c>
      <c r="B32242" t="s">
        <v>65029</v>
      </c>
      <c r="C32242" t="s">
        <v>65030</v>
      </c>
      <c r="D32242" s="1">
        <v>42943.649710648147</v>
      </c>
      <c r="E32242">
        <v>11010</v>
      </c>
      <c r="F32242">
        <v>50464</v>
      </c>
    </row>
    <row r="32243" spans="1:8" x14ac:dyDescent="0.2">
      <c r="A32243">
        <v>8.9056879794136205E+17</v>
      </c>
      <c r="B32243" t="s">
        <v>65031</v>
      </c>
      <c r="C32243" t="s">
        <v>65032</v>
      </c>
      <c r="D32243" s="1">
        <v>42943.656504629631</v>
      </c>
      <c r="E32243">
        <v>10363</v>
      </c>
      <c r="F32243">
        <v>47689</v>
      </c>
      <c r="G32243" t="s">
        <v>89</v>
      </c>
    </row>
    <row r="32244" spans="1:8" x14ac:dyDescent="0.2">
      <c r="A32244">
        <v>8.9064237713151501E+17</v>
      </c>
      <c r="B32244" t="s">
        <v>65033</v>
      </c>
      <c r="C32244" t="s">
        <v>65034</v>
      </c>
      <c r="D32244" s="1">
        <v>42943.859537037039</v>
      </c>
      <c r="E32244">
        <v>16214</v>
      </c>
      <c r="F32244">
        <v>82892</v>
      </c>
    </row>
    <row r="32245" spans="1:8" x14ac:dyDescent="0.2">
      <c r="A32245">
        <v>8.9065023706012006E+17</v>
      </c>
      <c r="B32245" t="s">
        <v>65035</v>
      </c>
      <c r="C32245" t="s">
        <v>65036</v>
      </c>
      <c r="D32245" s="1">
        <v>42943.881226851852</v>
      </c>
      <c r="E32245">
        <v>6591</v>
      </c>
      <c r="F32245">
        <v>37944</v>
      </c>
      <c r="G32245" t="s">
        <v>89</v>
      </c>
      <c r="H32245" t="s">
        <v>390</v>
      </c>
    </row>
    <row r="32246" spans="1:8" x14ac:dyDescent="0.2">
      <c r="A32246">
        <v>8.9068745115663104E+17</v>
      </c>
      <c r="B32246" t="s">
        <v>65037</v>
      </c>
      <c r="C32246" t="s">
        <v>65038</v>
      </c>
      <c r="D32246" s="1">
        <v>42943.983923611115</v>
      </c>
      <c r="E32246">
        <v>10768</v>
      </c>
      <c r="F32246">
        <v>59869</v>
      </c>
    </row>
    <row r="32247" spans="1:8" x14ac:dyDescent="0.2">
      <c r="A32247">
        <v>8.9070562871646605E+17</v>
      </c>
      <c r="B32247" t="s">
        <v>65039</v>
      </c>
      <c r="C32247" t="s">
        <v>65040</v>
      </c>
      <c r="D32247" s="1">
        <v>42944.034085648149</v>
      </c>
      <c r="E32247">
        <v>11189</v>
      </c>
      <c r="F32247">
        <v>56311</v>
      </c>
    </row>
    <row r="32248" spans="1:8" x14ac:dyDescent="0.2">
      <c r="A32248">
        <v>8.9076462285217306E+17</v>
      </c>
      <c r="B32248" t="s">
        <v>65041</v>
      </c>
      <c r="C32248" t="s">
        <v>65042</v>
      </c>
      <c r="D32248" s="1">
        <v>42944.196875000001</v>
      </c>
      <c r="E32248">
        <v>11421</v>
      </c>
      <c r="F32248">
        <v>64407</v>
      </c>
    </row>
    <row r="32249" spans="1:8" x14ac:dyDescent="0.2">
      <c r="A32249">
        <v>8.9082050533021197E+17</v>
      </c>
      <c r="B32249" t="s">
        <v>65043</v>
      </c>
      <c r="C32249" t="s">
        <v>65044</v>
      </c>
      <c r="D32249" s="1">
        <v>42944.351076388892</v>
      </c>
      <c r="E32249">
        <v>22777</v>
      </c>
      <c r="F32249">
        <v>81515</v>
      </c>
    </row>
    <row r="32250" spans="1:8" x14ac:dyDescent="0.2">
      <c r="A32250">
        <v>8.9093146588579802E+17</v>
      </c>
      <c r="B32250" t="s">
        <v>65045</v>
      </c>
      <c r="C32250" t="s">
        <v>65046</v>
      </c>
      <c r="D32250" s="1">
        <v>42944.657268518517</v>
      </c>
      <c r="E32250">
        <v>12129</v>
      </c>
      <c r="F32250">
        <v>55573</v>
      </c>
    </row>
    <row r="32251" spans="1:8" x14ac:dyDescent="0.2">
      <c r="A32251">
        <v>8.9093504447438003E+17</v>
      </c>
      <c r="B32251" t="s">
        <v>65047</v>
      </c>
      <c r="C32251" t="s">
        <v>65048</v>
      </c>
      <c r="D32251" s="1">
        <v>42944.66715277778</v>
      </c>
      <c r="E32251">
        <v>9272</v>
      </c>
      <c r="F32251">
        <v>48729</v>
      </c>
    </row>
    <row r="32252" spans="1:8" x14ac:dyDescent="0.2">
      <c r="A32252">
        <v>8.9096842837015296E+17</v>
      </c>
      <c r="B32252" t="s">
        <v>65049</v>
      </c>
      <c r="C32252" t="s">
        <v>65050</v>
      </c>
      <c r="D32252" s="1">
        <v>42944.759270833332</v>
      </c>
      <c r="E32252">
        <v>11657</v>
      </c>
      <c r="F32252">
        <v>54768</v>
      </c>
      <c r="H32252" t="s">
        <v>13093</v>
      </c>
    </row>
    <row r="32253" spans="1:8" x14ac:dyDescent="0.2">
      <c r="A32253">
        <v>8.9097123315996198E+17</v>
      </c>
      <c r="B32253" t="s">
        <v>65051</v>
      </c>
      <c r="C32253" t="s">
        <v>65052</v>
      </c>
      <c r="D32253" s="1">
        <v>42944.767013888886</v>
      </c>
      <c r="E32253">
        <v>11398</v>
      </c>
      <c r="F32253">
        <v>51666</v>
      </c>
      <c r="H32253" t="s">
        <v>13093</v>
      </c>
    </row>
    <row r="32254" spans="1:8" x14ac:dyDescent="0.2">
      <c r="A32254">
        <v>8.9103801431459802E+17</v>
      </c>
      <c r="B32254" t="s">
        <v>65053</v>
      </c>
      <c r="C32254" t="s">
        <v>65054</v>
      </c>
      <c r="D32254" s="1">
        <v>42944.951284722221</v>
      </c>
      <c r="E32254">
        <v>20472</v>
      </c>
      <c r="F32254">
        <v>81242</v>
      </c>
    </row>
    <row r="32255" spans="1:8" x14ac:dyDescent="0.2">
      <c r="A32255">
        <v>8.9103923731914304E+17</v>
      </c>
      <c r="B32255" t="s">
        <v>65055</v>
      </c>
      <c r="C32255" t="s">
        <v>65056</v>
      </c>
      <c r="D32255" s="1">
        <v>42944.954664351855</v>
      </c>
      <c r="E32255">
        <v>12154</v>
      </c>
      <c r="F32255">
        <v>60208</v>
      </c>
    </row>
    <row r="32256" spans="1:8" x14ac:dyDescent="0.2">
      <c r="A32256">
        <v>8.9104064558187302E+17</v>
      </c>
      <c r="B32256" t="s">
        <v>65057</v>
      </c>
      <c r="C32256" t="s">
        <v>65058</v>
      </c>
      <c r="D32256" s="1">
        <v>42944.958553240744</v>
      </c>
      <c r="E32256">
        <v>13349</v>
      </c>
      <c r="F32256">
        <v>71435</v>
      </c>
    </row>
    <row r="32257" spans="1:8" x14ac:dyDescent="0.2">
      <c r="A32257">
        <v>8.9108748511108698E+17</v>
      </c>
      <c r="B32257" t="s">
        <v>65059</v>
      </c>
      <c r="C32257" t="s">
        <v>65060</v>
      </c>
      <c r="D32257" s="1">
        <v>42945.087800925925</v>
      </c>
      <c r="E32257">
        <v>12609</v>
      </c>
      <c r="F32257">
        <v>55104</v>
      </c>
    </row>
    <row r="32258" spans="1:8" x14ac:dyDescent="0.2">
      <c r="A32258">
        <v>8.9125379850048704E+17</v>
      </c>
      <c r="B32258" t="s">
        <v>65061</v>
      </c>
      <c r="C32258" t="s">
        <v>65062</v>
      </c>
      <c r="D32258" s="1">
        <v>42945.546736111108</v>
      </c>
      <c r="E32258">
        <v>15892</v>
      </c>
      <c r="F32258">
        <v>56127</v>
      </c>
    </row>
    <row r="32259" spans="1:8" x14ac:dyDescent="0.2">
      <c r="A32259">
        <v>8.9125711356516301E+17</v>
      </c>
      <c r="B32259" t="s">
        <v>65063</v>
      </c>
      <c r="C32259" t="s">
        <v>65064</v>
      </c>
      <c r="D32259" s="1">
        <v>42945.555891203701</v>
      </c>
      <c r="E32259">
        <v>15498</v>
      </c>
      <c r="F32259">
        <v>60707</v>
      </c>
    </row>
    <row r="32260" spans="1:8" x14ac:dyDescent="0.2">
      <c r="A32260">
        <v>8.9125924510627802E+17</v>
      </c>
      <c r="B32260" t="s">
        <v>65065</v>
      </c>
      <c r="C32260" t="s">
        <v>65066</v>
      </c>
      <c r="D32260" s="1">
        <v>42945.56177083333</v>
      </c>
      <c r="E32260">
        <v>14969</v>
      </c>
      <c r="F32260">
        <v>62979</v>
      </c>
    </row>
    <row r="32261" spans="1:8" x14ac:dyDescent="0.2">
      <c r="A32261">
        <v>8.9126023087665894E+17</v>
      </c>
      <c r="B32261" t="s">
        <v>65067</v>
      </c>
      <c r="C32261" t="s">
        <v>65068</v>
      </c>
      <c r="D32261" s="1">
        <v>42945.56449074074</v>
      </c>
      <c r="E32261">
        <v>15151</v>
      </c>
      <c r="F32261">
        <v>63888</v>
      </c>
    </row>
    <row r="32262" spans="1:8" x14ac:dyDescent="0.2">
      <c r="A32262">
        <v>8.9126187800509197E+17</v>
      </c>
      <c r="B32262" t="s">
        <v>65069</v>
      </c>
      <c r="C32262" t="s">
        <v>65070</v>
      </c>
      <c r="D32262" s="1">
        <v>42945.569039351853</v>
      </c>
      <c r="E32262">
        <v>15120</v>
      </c>
      <c r="F32262">
        <v>61410</v>
      </c>
    </row>
    <row r="32263" spans="1:8" x14ac:dyDescent="0.2">
      <c r="A32263">
        <v>8.9126384390894694E+17</v>
      </c>
      <c r="B32263" t="s">
        <v>65071</v>
      </c>
      <c r="C32263" t="s">
        <v>65072</v>
      </c>
      <c r="D32263" s="1">
        <v>42945.574456018519</v>
      </c>
      <c r="E32263">
        <v>15749</v>
      </c>
      <c r="F32263">
        <v>65628</v>
      </c>
    </row>
    <row r="32264" spans="1:8" x14ac:dyDescent="0.2">
      <c r="A32264">
        <v>8.91332290474848E+17</v>
      </c>
      <c r="B32264" t="s">
        <v>65073</v>
      </c>
      <c r="C32264" t="s">
        <v>65074</v>
      </c>
      <c r="D32264" s="1">
        <v>42945.763333333336</v>
      </c>
      <c r="E32264">
        <v>16205</v>
      </c>
      <c r="F32264">
        <v>70256</v>
      </c>
    </row>
    <row r="32265" spans="1:8" x14ac:dyDescent="0.2">
      <c r="A32265">
        <v>8.9133441534705997E+17</v>
      </c>
      <c r="B32265" t="s">
        <v>65075</v>
      </c>
      <c r="C32265" t="s">
        <v>65076</v>
      </c>
      <c r="D32265" s="1">
        <v>42945.769201388888</v>
      </c>
      <c r="E32265">
        <v>24812</v>
      </c>
      <c r="F32265">
        <v>93727</v>
      </c>
    </row>
    <row r="32266" spans="1:8" x14ac:dyDescent="0.2">
      <c r="A32266">
        <v>8.9134364552956698E+17</v>
      </c>
      <c r="B32266" t="s">
        <v>65077</v>
      </c>
      <c r="C32266" t="s">
        <v>65078</v>
      </c>
      <c r="D32266" s="1">
        <v>42945.794675925928</v>
      </c>
      <c r="E32266">
        <v>18716</v>
      </c>
      <c r="F32266">
        <v>93579</v>
      </c>
    </row>
    <row r="32267" spans="1:8" x14ac:dyDescent="0.2">
      <c r="A32267">
        <v>8.9139713466219302E+17</v>
      </c>
      <c r="B32267" t="s">
        <v>65079</v>
      </c>
      <c r="C32267" t="s">
        <v>65080</v>
      </c>
      <c r="D32267" s="1">
        <v>42945.94226851852</v>
      </c>
      <c r="E32267">
        <v>18501</v>
      </c>
      <c r="F32267">
        <v>80778</v>
      </c>
    </row>
    <row r="32268" spans="1:8" x14ac:dyDescent="0.2">
      <c r="A32268">
        <v>8.9143716879896499E+17</v>
      </c>
      <c r="B32268" t="s">
        <v>65081</v>
      </c>
      <c r="C32268" t="s">
        <v>65082</v>
      </c>
      <c r="D32268" s="1">
        <v>42946.052743055552</v>
      </c>
      <c r="E32268">
        <v>15208</v>
      </c>
      <c r="F32268">
        <v>73738</v>
      </c>
      <c r="H32268" t="s">
        <v>390</v>
      </c>
    </row>
    <row r="32269" spans="1:8" x14ac:dyDescent="0.2">
      <c r="A32269">
        <v>8.9144047413279501E+17</v>
      </c>
      <c r="B32269" t="s">
        <v>65083</v>
      </c>
      <c r="C32269" t="s">
        <v>65084</v>
      </c>
      <c r="D32269" s="1">
        <v>42946.061863425923</v>
      </c>
      <c r="E32269">
        <v>22252</v>
      </c>
      <c r="F32269">
        <v>88291</v>
      </c>
    </row>
    <row r="32270" spans="1:8" x14ac:dyDescent="0.2">
      <c r="A32270">
        <v>8.9144201629449395E+17</v>
      </c>
      <c r="B32270" t="s">
        <v>65085</v>
      </c>
      <c r="C32270" t="s">
        <v>65086</v>
      </c>
      <c r="D32270" s="1">
        <v>42946.066122685188</v>
      </c>
      <c r="E32270">
        <v>20121</v>
      </c>
      <c r="F32270">
        <v>86209</v>
      </c>
    </row>
    <row r="32271" spans="1:8" x14ac:dyDescent="0.2">
      <c r="A32271">
        <v>8.9162382170229504E+17</v>
      </c>
      <c r="B32271" t="s">
        <v>65087</v>
      </c>
      <c r="C32271" t="s">
        <v>65088</v>
      </c>
      <c r="D32271" s="1">
        <v>42946.567812499998</v>
      </c>
      <c r="E32271">
        <v>21099</v>
      </c>
      <c r="F32271">
        <v>93529</v>
      </c>
    </row>
    <row r="32272" spans="1:8" x14ac:dyDescent="0.2">
      <c r="A32272">
        <v>8.9199605361191706E+17</v>
      </c>
      <c r="B32272" t="s">
        <v>65089</v>
      </c>
      <c r="C32272" t="s">
        <v>65090</v>
      </c>
      <c r="D32272" s="1">
        <v>42947.594976851855</v>
      </c>
      <c r="E32272">
        <v>30125</v>
      </c>
      <c r="F32272">
        <v>115976</v>
      </c>
    </row>
    <row r="32273" spans="1:8" x14ac:dyDescent="0.2">
      <c r="A32273">
        <v>8.9199888100906099E+17</v>
      </c>
      <c r="B32273" t="s">
        <v>65091</v>
      </c>
      <c r="C32273" t="s">
        <v>65092</v>
      </c>
      <c r="D32273" s="1">
        <v>42947.602777777778</v>
      </c>
      <c r="E32273">
        <v>25809</v>
      </c>
      <c r="F32273">
        <v>111786</v>
      </c>
    </row>
    <row r="32274" spans="1:8" x14ac:dyDescent="0.2">
      <c r="A32274">
        <v>8.9214765631900403E+17</v>
      </c>
      <c r="B32274" t="s">
        <v>65093</v>
      </c>
      <c r="C32274" t="s">
        <v>65094</v>
      </c>
      <c r="D32274" s="1">
        <v>42948.013321759259</v>
      </c>
      <c r="E32274">
        <v>20960</v>
      </c>
      <c r="F32274">
        <v>107030</v>
      </c>
    </row>
    <row r="32275" spans="1:8" x14ac:dyDescent="0.2">
      <c r="A32275">
        <v>8.9236664654278195E+17</v>
      </c>
      <c r="B32275" t="s">
        <v>65095</v>
      </c>
      <c r="C32275" t="s">
        <v>65096</v>
      </c>
      <c r="D32275" s="1">
        <v>42948.617615740739</v>
      </c>
      <c r="E32275">
        <v>19731</v>
      </c>
      <c r="F32275">
        <v>95025</v>
      </c>
    </row>
    <row r="32276" spans="1:8" x14ac:dyDescent="0.2">
      <c r="A32276">
        <v>8.9237032461608896E+17</v>
      </c>
      <c r="B32276" t="s">
        <v>65097</v>
      </c>
      <c r="C32276" t="s">
        <v>65098</v>
      </c>
      <c r="D32276" s="1">
        <v>42948.627766203703</v>
      </c>
      <c r="E32276">
        <v>14313</v>
      </c>
      <c r="F32276">
        <v>70319</v>
      </c>
      <c r="G32276" t="s">
        <v>89</v>
      </c>
    </row>
    <row r="32277" spans="1:8" x14ac:dyDescent="0.2">
      <c r="A32277">
        <v>8.9238324253548096E+17</v>
      </c>
      <c r="B32277" t="s">
        <v>65099</v>
      </c>
      <c r="C32277" t="s">
        <v>65100</v>
      </c>
      <c r="D32277" s="1">
        <v>42948.663414351853</v>
      </c>
      <c r="E32277">
        <v>28275</v>
      </c>
      <c r="F32277">
        <v>123285</v>
      </c>
    </row>
    <row r="32278" spans="1:8" x14ac:dyDescent="0.2">
      <c r="A32278">
        <v>8.9274127225913306E+17</v>
      </c>
      <c r="B32278" t="s">
        <v>65101</v>
      </c>
      <c r="C32278" t="s">
        <v>65102</v>
      </c>
      <c r="D32278" s="1">
        <v>42949.651388888888</v>
      </c>
      <c r="E32278">
        <v>9753</v>
      </c>
      <c r="F32278">
        <v>45852</v>
      </c>
    </row>
    <row r="32279" spans="1:8" x14ac:dyDescent="0.2">
      <c r="A32279">
        <v>8.9274922829187405E+17</v>
      </c>
      <c r="B32279" t="s">
        <v>65103</v>
      </c>
      <c r="C32279" t="s">
        <v>65104</v>
      </c>
      <c r="D32279" s="1">
        <v>42949.673344907409</v>
      </c>
      <c r="E32279">
        <v>14307</v>
      </c>
      <c r="F32279">
        <v>73187</v>
      </c>
    </row>
    <row r="32280" spans="1:8" x14ac:dyDescent="0.2">
      <c r="A32280">
        <v>8.9278271232243699E+17</v>
      </c>
      <c r="B32280" t="s">
        <v>65105</v>
      </c>
      <c r="C32280" t="s">
        <v>65106</v>
      </c>
      <c r="D32280" s="1">
        <v>42949.765740740739</v>
      </c>
      <c r="E32280">
        <v>10345</v>
      </c>
      <c r="F32280">
        <v>49205</v>
      </c>
    </row>
    <row r="32281" spans="1:8" x14ac:dyDescent="0.2">
      <c r="A32281">
        <v>8.9281452094246003E+17</v>
      </c>
      <c r="B32281" t="s">
        <v>65107</v>
      </c>
      <c r="C32281" t="s">
        <v>65108</v>
      </c>
      <c r="D32281" s="1">
        <v>42949.853518518517</v>
      </c>
      <c r="E32281">
        <v>16978</v>
      </c>
      <c r="F32281">
        <v>68775</v>
      </c>
      <c r="H32281" t="s">
        <v>390</v>
      </c>
    </row>
    <row r="32282" spans="1:8" x14ac:dyDescent="0.2">
      <c r="A32282">
        <v>8.92920397162848E+17</v>
      </c>
      <c r="B32282" t="s">
        <v>65109</v>
      </c>
      <c r="C32282" t="s">
        <v>65110</v>
      </c>
      <c r="D32282" s="1">
        <v>42950.145671296297</v>
      </c>
      <c r="E32282">
        <v>27569</v>
      </c>
      <c r="F32282">
        <v>121270</v>
      </c>
    </row>
    <row r="32283" spans="1:8" x14ac:dyDescent="0.2">
      <c r="A32283">
        <v>8.9308123708200102E+17</v>
      </c>
      <c r="B32283" t="s">
        <v>65111</v>
      </c>
      <c r="C32283" t="s">
        <v>65112</v>
      </c>
      <c r="D32283" s="1">
        <v>42950.589513888888</v>
      </c>
      <c r="E32283">
        <v>13880</v>
      </c>
      <c r="F32283">
        <v>73007</v>
      </c>
    </row>
    <row r="32284" spans="1:8" x14ac:dyDescent="0.2">
      <c r="A32284">
        <v>8.9308210708124403E+17</v>
      </c>
      <c r="B32284" t="s">
        <v>65113</v>
      </c>
      <c r="C32284" t="s">
        <v>65114</v>
      </c>
      <c r="D32284" s="1">
        <v>42950.591909722221</v>
      </c>
      <c r="E32284">
        <v>16668</v>
      </c>
      <c r="F32284">
        <v>89345</v>
      </c>
    </row>
    <row r="32285" spans="1:8" x14ac:dyDescent="0.2">
      <c r="A32285">
        <v>8.9308373563312896E+17</v>
      </c>
      <c r="B32285" t="s">
        <v>65115</v>
      </c>
      <c r="C32285" t="s">
        <v>65116</v>
      </c>
      <c r="D32285" s="1">
        <v>42950.596400462964</v>
      </c>
      <c r="E32285">
        <v>24739</v>
      </c>
      <c r="F32285">
        <v>80216</v>
      </c>
    </row>
    <row r="32286" spans="1:8" x14ac:dyDescent="0.2">
      <c r="A32286">
        <v>8.9314044529494003E+17</v>
      </c>
      <c r="B32286" t="s">
        <v>65117</v>
      </c>
      <c r="C32286" t="s">
        <v>65118</v>
      </c>
      <c r="D32286" s="1">
        <v>42950.752893518518</v>
      </c>
      <c r="E32286">
        <v>8012</v>
      </c>
      <c r="F32286">
        <v>39021</v>
      </c>
      <c r="H32286" t="s">
        <v>390</v>
      </c>
    </row>
    <row r="32287" spans="1:8" x14ac:dyDescent="0.2">
      <c r="A32287">
        <v>8.9317048982015104E+17</v>
      </c>
      <c r="B32287" t="s">
        <v>65119</v>
      </c>
      <c r="C32287" t="s">
        <v>65120</v>
      </c>
      <c r="D32287" s="1">
        <v>42950.835798611108</v>
      </c>
      <c r="E32287">
        <v>13845</v>
      </c>
      <c r="F32287">
        <v>62320</v>
      </c>
      <c r="H32287" t="s">
        <v>390</v>
      </c>
    </row>
    <row r="32288" spans="1:8" x14ac:dyDescent="0.2">
      <c r="A32288">
        <v>8.9318662319371802E+17</v>
      </c>
      <c r="B32288" t="s">
        <v>65121</v>
      </c>
      <c r="C32288" t="s">
        <v>65122</v>
      </c>
      <c r="D32288" s="1">
        <v>42950.880324074074</v>
      </c>
      <c r="E32288">
        <v>9948</v>
      </c>
      <c r="F32288">
        <v>42965</v>
      </c>
      <c r="H32288" t="s">
        <v>390</v>
      </c>
    </row>
    <row r="32289" spans="1:8" x14ac:dyDescent="0.2">
      <c r="A32289">
        <v>8.9324314758047296E+17</v>
      </c>
      <c r="B32289" t="s">
        <v>65123</v>
      </c>
      <c r="C32289" t="s">
        <v>65124</v>
      </c>
      <c r="D32289" s="1">
        <v>42951.036296296297</v>
      </c>
      <c r="E32289">
        <v>8970</v>
      </c>
      <c r="F32289">
        <v>56892</v>
      </c>
      <c r="H32289" t="s">
        <v>390</v>
      </c>
    </row>
    <row r="32290" spans="1:8" x14ac:dyDescent="0.2">
      <c r="A32290">
        <v>8.9332550302064205E+17</v>
      </c>
      <c r="B32290" t="s">
        <v>65125</v>
      </c>
      <c r="C32290" t="s">
        <v>65126</v>
      </c>
      <c r="D32290" s="1">
        <v>42951.263553240744</v>
      </c>
      <c r="E32290">
        <v>13362</v>
      </c>
      <c r="F32290">
        <v>60584</v>
      </c>
    </row>
    <row r="32291" spans="1:8" x14ac:dyDescent="0.2">
      <c r="A32291">
        <v>8.9341179086816E+17</v>
      </c>
      <c r="B32291" t="s">
        <v>65127</v>
      </c>
      <c r="C32291" t="s">
        <v>65128</v>
      </c>
      <c r="D32291" s="1">
        <v>42951.501666666663</v>
      </c>
      <c r="E32291">
        <v>22236</v>
      </c>
      <c r="F32291">
        <v>104808</v>
      </c>
    </row>
    <row r="32292" spans="1:8" x14ac:dyDescent="0.2">
      <c r="A32292">
        <v>8.9341661550474803E+17</v>
      </c>
      <c r="B32292" t="s">
        <v>65129</v>
      </c>
      <c r="C32292" t="s">
        <v>65130</v>
      </c>
      <c r="D32292" s="1">
        <v>42951.514976851853</v>
      </c>
      <c r="E32292">
        <v>9473</v>
      </c>
      <c r="F32292">
        <v>53358</v>
      </c>
    </row>
    <row r="32293" spans="1:8" x14ac:dyDescent="0.2">
      <c r="A32293">
        <v>8.9341779561412096E+17</v>
      </c>
      <c r="B32293" t="s">
        <v>65131</v>
      </c>
      <c r="C32293" t="s">
        <v>65132</v>
      </c>
      <c r="D32293" s="1">
        <v>42951.518240740741</v>
      </c>
      <c r="E32293">
        <v>12589</v>
      </c>
      <c r="F32293">
        <v>66949</v>
      </c>
    </row>
    <row r="32294" spans="1:8" x14ac:dyDescent="0.2">
      <c r="A32294">
        <v>8.9342012364147904E+17</v>
      </c>
      <c r="B32294" t="s">
        <v>65133</v>
      </c>
      <c r="C32294" t="s">
        <v>65134</v>
      </c>
      <c r="D32294" s="1">
        <v>42951.524664351855</v>
      </c>
      <c r="E32294">
        <v>14481</v>
      </c>
      <c r="F32294">
        <v>74529</v>
      </c>
    </row>
    <row r="32295" spans="1:8" x14ac:dyDescent="0.2">
      <c r="A32295">
        <v>8.9345292242771494E+17</v>
      </c>
      <c r="B32295" t="s">
        <v>65135</v>
      </c>
      <c r="C32295" t="s">
        <v>65136</v>
      </c>
      <c r="D32295" s="1">
        <v>42951.615162037036</v>
      </c>
      <c r="E32295">
        <v>16225</v>
      </c>
      <c r="F32295">
        <v>79824</v>
      </c>
    </row>
    <row r="32296" spans="1:8" x14ac:dyDescent="0.2">
      <c r="A32296">
        <v>8.9349888309090701E+17</v>
      </c>
      <c r="B32296" t="s">
        <v>65137</v>
      </c>
      <c r="C32296" t="s">
        <v>65138</v>
      </c>
      <c r="D32296" s="1">
        <v>42951.741990740738</v>
      </c>
      <c r="E32296">
        <v>12181</v>
      </c>
      <c r="F32296">
        <v>56865</v>
      </c>
      <c r="G32296" t="s">
        <v>89</v>
      </c>
      <c r="H32296" t="s">
        <v>390</v>
      </c>
    </row>
    <row r="32297" spans="1:8" x14ac:dyDescent="0.2">
      <c r="A32297">
        <v>8.93587008312016E+17</v>
      </c>
      <c r="B32297" t="s">
        <v>65139</v>
      </c>
      <c r="C32297" t="s">
        <v>65140</v>
      </c>
      <c r="D32297" s="1">
        <v>42951.985173611109</v>
      </c>
      <c r="E32297">
        <v>8605</v>
      </c>
      <c r="F32297">
        <v>44230</v>
      </c>
      <c r="G32297" t="s">
        <v>215</v>
      </c>
    </row>
    <row r="32298" spans="1:8" x14ac:dyDescent="0.2">
      <c r="A32298">
        <v>8.9386442053906803E+17</v>
      </c>
      <c r="B32298" t="s">
        <v>65141</v>
      </c>
      <c r="C32298" t="s">
        <v>65142</v>
      </c>
      <c r="D32298" s="1">
        <v>42952.75068287037</v>
      </c>
      <c r="E32298">
        <v>20205</v>
      </c>
      <c r="F32298">
        <v>81361</v>
      </c>
      <c r="H32298" t="s">
        <v>390</v>
      </c>
    </row>
    <row r="32299" spans="1:8" x14ac:dyDescent="0.2">
      <c r="A32299">
        <v>8.9395789619053299E+17</v>
      </c>
      <c r="B32299" t="s">
        <v>65143</v>
      </c>
      <c r="C32299" t="s">
        <v>65144</v>
      </c>
      <c r="D32299" s="1">
        <v>42953.008634259262</v>
      </c>
      <c r="E32299">
        <v>12309</v>
      </c>
      <c r="F32299">
        <v>56091</v>
      </c>
      <c r="H32299" t="s">
        <v>390</v>
      </c>
    </row>
    <row r="32300" spans="1:8" x14ac:dyDescent="0.2">
      <c r="A32300">
        <v>8.9396404163021197E+17</v>
      </c>
      <c r="B32300" t="s">
        <v>65145</v>
      </c>
      <c r="C32300" t="s">
        <v>65146</v>
      </c>
      <c r="D32300" s="1">
        <v>42953.025590277779</v>
      </c>
      <c r="E32300">
        <v>16807</v>
      </c>
      <c r="F32300">
        <v>77836</v>
      </c>
    </row>
    <row r="32301" spans="1:8" x14ac:dyDescent="0.2">
      <c r="A32301">
        <v>8.9396598656673306E+17</v>
      </c>
      <c r="B32301" t="s">
        <v>65147</v>
      </c>
      <c r="C32301" t="s">
        <v>65148</v>
      </c>
      <c r="D32301" s="1">
        <v>42953.030949074076</v>
      </c>
      <c r="E32301">
        <v>21681</v>
      </c>
      <c r="F32301">
        <v>97318</v>
      </c>
    </row>
    <row r="32302" spans="1:8" x14ac:dyDescent="0.2">
      <c r="A32302">
        <v>8.9396943813919104E+17</v>
      </c>
      <c r="B32302" t="s">
        <v>65149</v>
      </c>
      <c r="C32302" t="s">
        <v>65150</v>
      </c>
      <c r="D32302" s="1">
        <v>42953.04047453704</v>
      </c>
      <c r="E32302">
        <v>18801</v>
      </c>
      <c r="F32302">
        <v>91797</v>
      </c>
    </row>
    <row r="32303" spans="1:8" x14ac:dyDescent="0.2">
      <c r="A32303">
        <v>8.9397346650807898E+17</v>
      </c>
      <c r="B32303" t="s">
        <v>65151</v>
      </c>
      <c r="C32303" t="s">
        <v>65152</v>
      </c>
      <c r="D32303" s="1">
        <v>42953.05159722222</v>
      </c>
      <c r="E32303">
        <v>15416</v>
      </c>
      <c r="F32303">
        <v>74110</v>
      </c>
    </row>
    <row r="32304" spans="1:8" x14ac:dyDescent="0.2">
      <c r="A32304">
        <v>8.9418520892426202E+17</v>
      </c>
      <c r="B32304" t="s">
        <v>65153</v>
      </c>
      <c r="C32304" t="s">
        <v>65154</v>
      </c>
      <c r="D32304" s="1">
        <v>42953.635891203703</v>
      </c>
      <c r="E32304">
        <v>29109</v>
      </c>
      <c r="F32304">
        <v>101066</v>
      </c>
    </row>
    <row r="32305" spans="1:8" x14ac:dyDescent="0.2">
      <c r="A32305">
        <v>8.94367017054208E+17</v>
      </c>
      <c r="B32305" t="s">
        <v>65155</v>
      </c>
      <c r="C32305" t="s">
        <v>65156</v>
      </c>
      <c r="D32305" s="1">
        <v>42954.137592592589</v>
      </c>
      <c r="E32305">
        <v>19330</v>
      </c>
      <c r="F32305">
        <v>83909</v>
      </c>
    </row>
    <row r="32306" spans="1:8" x14ac:dyDescent="0.2">
      <c r="A32306">
        <v>8.9436802476505894E+17</v>
      </c>
      <c r="B32306" t="s">
        <v>65157</v>
      </c>
      <c r="C32306" t="s">
        <v>65158</v>
      </c>
      <c r="D32306" s="1">
        <v>42954.140370370369</v>
      </c>
      <c r="E32306">
        <v>17234</v>
      </c>
      <c r="F32306">
        <v>88864</v>
      </c>
    </row>
    <row r="32307" spans="1:8" x14ac:dyDescent="0.2">
      <c r="A32307">
        <v>8.9450804884427904E+17</v>
      </c>
      <c r="B32307" t="s">
        <v>65159</v>
      </c>
      <c r="C32307" t="s">
        <v>65160</v>
      </c>
      <c r="D32307" s="1">
        <v>42954.526759259257</v>
      </c>
      <c r="E32307">
        <v>11205</v>
      </c>
      <c r="F32307">
        <v>56922</v>
      </c>
      <c r="G32307" t="s">
        <v>89</v>
      </c>
    </row>
    <row r="32308" spans="1:8" x14ac:dyDescent="0.2">
      <c r="A32308">
        <v>8.9451298338412902E+17</v>
      </c>
      <c r="B32308" t="s">
        <v>65161</v>
      </c>
      <c r="C32308" t="s">
        <v>65162</v>
      </c>
      <c r="D32308" s="1">
        <v>42954.540381944447</v>
      </c>
      <c r="E32308">
        <v>16308</v>
      </c>
      <c r="F32308">
        <v>79646</v>
      </c>
    </row>
    <row r="32309" spans="1:8" x14ac:dyDescent="0.2">
      <c r="A32309">
        <v>8.9451453506279002E+17</v>
      </c>
      <c r="B32309" t="s">
        <v>65163</v>
      </c>
      <c r="C32309" t="s">
        <v>65164</v>
      </c>
      <c r="D32309" s="1">
        <v>42954.544664351852</v>
      </c>
      <c r="E32309">
        <v>10014</v>
      </c>
      <c r="F32309">
        <v>52490</v>
      </c>
    </row>
    <row r="32310" spans="1:8" x14ac:dyDescent="0.2">
      <c r="A32310">
        <v>8.9451586580222298E+17</v>
      </c>
      <c r="B32310" t="s">
        <v>65165</v>
      </c>
      <c r="C32310" t="s">
        <v>65166</v>
      </c>
      <c r="D32310" s="1">
        <v>42954.548333333332</v>
      </c>
      <c r="E32310">
        <v>12111</v>
      </c>
      <c r="F32310">
        <v>61205</v>
      </c>
    </row>
    <row r="32311" spans="1:8" x14ac:dyDescent="0.2">
      <c r="A32311">
        <v>8.9451800279590003E+17</v>
      </c>
      <c r="B32311" t="s">
        <v>65167</v>
      </c>
      <c r="C32311" t="s">
        <v>65168</v>
      </c>
      <c r="D32311" s="1">
        <v>42954.554224537038</v>
      </c>
      <c r="E32311">
        <v>14605</v>
      </c>
      <c r="F32311">
        <v>64953</v>
      </c>
      <c r="H32311" t="s">
        <v>390</v>
      </c>
    </row>
    <row r="32312" spans="1:8" x14ac:dyDescent="0.2">
      <c r="A32312">
        <v>8.9452173753419699E+17</v>
      </c>
      <c r="B32312" t="s">
        <v>65169</v>
      </c>
      <c r="C32312" t="s">
        <v>65170</v>
      </c>
      <c r="D32312" s="1">
        <v>42954.56453703704</v>
      </c>
      <c r="E32312">
        <v>10996</v>
      </c>
      <c r="F32312">
        <v>58488</v>
      </c>
    </row>
    <row r="32313" spans="1:8" x14ac:dyDescent="0.2">
      <c r="A32313">
        <v>8.94525428236464E+17</v>
      </c>
      <c r="B32313" t="s">
        <v>65171</v>
      </c>
      <c r="C32313" t="s">
        <v>65172</v>
      </c>
      <c r="D32313" s="1">
        <v>42954.57472222222</v>
      </c>
      <c r="E32313">
        <v>17352</v>
      </c>
      <c r="F32313">
        <v>69855</v>
      </c>
    </row>
    <row r="32314" spans="1:8" x14ac:dyDescent="0.2">
      <c r="A32314">
        <v>8.9452667083678106E+17</v>
      </c>
      <c r="B32314" t="s">
        <v>65173</v>
      </c>
      <c r="C32314" t="s">
        <v>65174</v>
      </c>
      <c r="D32314" s="1">
        <v>42954.578148148146</v>
      </c>
      <c r="E32314">
        <v>16364</v>
      </c>
      <c r="F32314">
        <v>68327</v>
      </c>
    </row>
    <row r="32315" spans="1:8" x14ac:dyDescent="0.2">
      <c r="A32315">
        <v>8.9452888570197094E+17</v>
      </c>
      <c r="B32315" t="s">
        <v>65175</v>
      </c>
      <c r="C32315" t="s">
        <v>65176</v>
      </c>
      <c r="D32315" s="1">
        <v>42954.58425925926</v>
      </c>
      <c r="E32315">
        <v>14389</v>
      </c>
      <c r="F32315">
        <v>64866</v>
      </c>
    </row>
    <row r="32316" spans="1:8" x14ac:dyDescent="0.2">
      <c r="A32316">
        <v>8.94620077634592E+17</v>
      </c>
      <c r="B32316" t="s">
        <v>65177</v>
      </c>
      <c r="C32316" t="s">
        <v>65178</v>
      </c>
      <c r="D32316" s="1">
        <v>42954.835902777777</v>
      </c>
      <c r="E32316">
        <v>13259</v>
      </c>
      <c r="F32316">
        <v>67625</v>
      </c>
      <c r="H32316" t="s">
        <v>616</v>
      </c>
    </row>
    <row r="32317" spans="1:8" x14ac:dyDescent="0.2">
      <c r="A32317">
        <v>8.9465319511237798E+17</v>
      </c>
      <c r="B32317" t="s">
        <v>65179</v>
      </c>
      <c r="C32317" t="s">
        <v>65180</v>
      </c>
      <c r="D32317" s="1">
        <v>42954.927291666667</v>
      </c>
      <c r="E32317">
        <v>17111</v>
      </c>
      <c r="F32317">
        <v>74954</v>
      </c>
    </row>
    <row r="32318" spans="1:8" x14ac:dyDescent="0.2">
      <c r="A32318">
        <v>8.9465935532442394E+17</v>
      </c>
      <c r="B32318" t="s">
        <v>65181</v>
      </c>
      <c r="C32318" t="s">
        <v>65182</v>
      </c>
      <c r="D32318" s="1">
        <v>42954.944282407407</v>
      </c>
      <c r="E32318">
        <v>14591</v>
      </c>
      <c r="F32318">
        <v>71722</v>
      </c>
    </row>
    <row r="32319" spans="1:8" x14ac:dyDescent="0.2">
      <c r="A32319">
        <v>8.9466165176037696E+17</v>
      </c>
      <c r="B32319" t="s">
        <v>65183</v>
      </c>
      <c r="C32319" t="s">
        <v>65184</v>
      </c>
      <c r="D32319" s="1">
        <v>42954.950624999998</v>
      </c>
      <c r="E32319">
        <v>25087</v>
      </c>
      <c r="F32319">
        <v>101085</v>
      </c>
    </row>
    <row r="32320" spans="1:8" x14ac:dyDescent="0.2">
      <c r="A32320">
        <v>8.9487881206384602E+17</v>
      </c>
      <c r="B32320" t="s">
        <v>65185</v>
      </c>
      <c r="C32320" t="s">
        <v>65186</v>
      </c>
      <c r="D32320" s="1">
        <v>42955.549872685187</v>
      </c>
      <c r="E32320">
        <v>12284</v>
      </c>
      <c r="F32320">
        <v>63904</v>
      </c>
    </row>
    <row r="32321" spans="1:8" x14ac:dyDescent="0.2">
      <c r="A32321">
        <v>8.9488019383949696E+17</v>
      </c>
      <c r="B32321" t="s">
        <v>65187</v>
      </c>
      <c r="C32321" t="s">
        <v>65188</v>
      </c>
      <c r="D32321" s="1">
        <v>42955.553680555553</v>
      </c>
      <c r="E32321">
        <v>20339</v>
      </c>
      <c r="F32321">
        <v>97135</v>
      </c>
    </row>
    <row r="32322" spans="1:8" x14ac:dyDescent="0.2">
      <c r="A32322">
        <v>8.9498166192606797E+17</v>
      </c>
      <c r="B32322" t="s">
        <v>65189</v>
      </c>
      <c r="C32322" t="s">
        <v>65190</v>
      </c>
      <c r="D32322" s="1">
        <v>42955.833680555559</v>
      </c>
      <c r="E32322">
        <v>20028</v>
      </c>
      <c r="F32322">
        <v>74723</v>
      </c>
    </row>
    <row r="32323" spans="1:8" x14ac:dyDescent="0.2">
      <c r="A32323">
        <v>8.9498412658297203E+17</v>
      </c>
      <c r="B32323" t="s">
        <v>65191</v>
      </c>
      <c r="C32323" t="s">
        <v>65192</v>
      </c>
      <c r="D32323" s="1">
        <v>42955.840486111112</v>
      </c>
      <c r="E32323">
        <v>21435</v>
      </c>
      <c r="F32323">
        <v>97757</v>
      </c>
    </row>
    <row r="32324" spans="1:8" x14ac:dyDescent="0.2">
      <c r="A32324">
        <v>8.9509139537924506E+17</v>
      </c>
      <c r="B32324" t="s">
        <v>65193</v>
      </c>
      <c r="C32324" t="s">
        <v>65194</v>
      </c>
      <c r="D32324" s="1">
        <v>42956.136493055557</v>
      </c>
      <c r="E32324">
        <v>10904</v>
      </c>
      <c r="F32324">
        <v>59254</v>
      </c>
    </row>
    <row r="32325" spans="1:8" x14ac:dyDescent="0.2">
      <c r="A32325">
        <v>8.9525245915271104E+17</v>
      </c>
      <c r="B32325" t="s">
        <v>65195</v>
      </c>
      <c r="C32325" t="s">
        <v>65196</v>
      </c>
      <c r="D32325" s="1">
        <v>42956.580937500003</v>
      </c>
      <c r="E32325">
        <v>21543</v>
      </c>
      <c r="F32325">
        <v>94471</v>
      </c>
    </row>
    <row r="32326" spans="1:8" x14ac:dyDescent="0.2">
      <c r="A32326">
        <v>8.9525416857060506E+17</v>
      </c>
      <c r="B32326" t="s">
        <v>65197</v>
      </c>
      <c r="C32326" t="s">
        <v>65198</v>
      </c>
      <c r="D32326" s="1">
        <v>42956.585659722223</v>
      </c>
      <c r="E32326">
        <v>25533</v>
      </c>
      <c r="F32326">
        <v>116023</v>
      </c>
    </row>
    <row r="32327" spans="1:8" x14ac:dyDescent="0.2">
      <c r="A32327">
        <v>8.9534765443103501E+17</v>
      </c>
      <c r="B32327" t="s">
        <v>65199</v>
      </c>
      <c r="C32327" t="s">
        <v>65200</v>
      </c>
      <c r="D32327" s="1">
        <v>42956.843634259261</v>
      </c>
      <c r="E32327">
        <v>26652</v>
      </c>
      <c r="F32327">
        <v>107569</v>
      </c>
    </row>
    <row r="32328" spans="1:8" x14ac:dyDescent="0.2">
      <c r="A32328">
        <v>8.9539846529072294E+17</v>
      </c>
      <c r="B32328" t="s">
        <v>65201</v>
      </c>
      <c r="C32328" t="s">
        <v>65202</v>
      </c>
      <c r="D32328" s="1">
        <v>42956.983842592592</v>
      </c>
      <c r="E32328">
        <v>20644</v>
      </c>
      <c r="F32328">
        <v>76421</v>
      </c>
      <c r="H32328" t="s">
        <v>390</v>
      </c>
    </row>
    <row r="32329" spans="1:8" x14ac:dyDescent="0.2">
      <c r="A32329">
        <v>8.9559917952264998E+17</v>
      </c>
      <c r="B32329" t="s">
        <v>65203</v>
      </c>
      <c r="C32329" t="s">
        <v>65204</v>
      </c>
      <c r="D32329" s="1">
        <v>42957.537708333337</v>
      </c>
      <c r="E32329">
        <v>20822</v>
      </c>
      <c r="F32329">
        <v>92929</v>
      </c>
    </row>
    <row r="32330" spans="1:8" x14ac:dyDescent="0.2">
      <c r="A32330">
        <v>8.9568635152967194E+17</v>
      </c>
      <c r="B32330" t="s">
        <v>65205</v>
      </c>
      <c r="C32330" t="s">
        <v>65206</v>
      </c>
      <c r="D32330" s="1">
        <v>42957.778252314813</v>
      </c>
      <c r="E32330">
        <v>26290</v>
      </c>
      <c r="F32330">
        <v>108374</v>
      </c>
    </row>
    <row r="32331" spans="1:8" x14ac:dyDescent="0.2">
      <c r="A32331">
        <v>8.9574116410363904E+17</v>
      </c>
      <c r="B32331" t="s">
        <v>65207</v>
      </c>
      <c r="C32331" t="s">
        <v>65208</v>
      </c>
      <c r="D32331" s="1">
        <v>42957.929513888892</v>
      </c>
      <c r="E32331">
        <v>15732</v>
      </c>
      <c r="F32331">
        <v>78201</v>
      </c>
      <c r="G32331" t="s">
        <v>215</v>
      </c>
      <c r="H32331" t="s">
        <v>390</v>
      </c>
    </row>
    <row r="32332" spans="1:8" x14ac:dyDescent="0.2">
      <c r="A32332">
        <v>8.95794792747216E+17</v>
      </c>
      <c r="B32332" t="s">
        <v>65209</v>
      </c>
      <c r="C32332" t="s">
        <v>65210</v>
      </c>
      <c r="D32332" s="1">
        <v>42958.077499999999</v>
      </c>
      <c r="E32332">
        <v>16834</v>
      </c>
      <c r="F32332">
        <v>69665</v>
      </c>
    </row>
    <row r="32333" spans="1:8" x14ac:dyDescent="0.2">
      <c r="A32333">
        <v>8.9597042973471104E+17</v>
      </c>
      <c r="B32333" t="s">
        <v>65211</v>
      </c>
      <c r="C32333" t="s">
        <v>65212</v>
      </c>
      <c r="D32333" s="1">
        <v>42958.562164351853</v>
      </c>
      <c r="E32333">
        <v>50162</v>
      </c>
      <c r="F32333">
        <v>154477</v>
      </c>
    </row>
    <row r="32334" spans="1:8" x14ac:dyDescent="0.2">
      <c r="A32334">
        <v>8.9607610709447398E+17</v>
      </c>
      <c r="B32334" t="s">
        <v>65213</v>
      </c>
      <c r="C32334" t="s">
        <v>65214</v>
      </c>
      <c r="D32334" s="1">
        <v>42958.853773148148</v>
      </c>
      <c r="E32334">
        <v>9310</v>
      </c>
      <c r="F32334">
        <v>45715</v>
      </c>
    </row>
    <row r="32335" spans="1:8" x14ac:dyDescent="0.2">
      <c r="A32335">
        <v>8.9610965557470797E+17</v>
      </c>
      <c r="B32335" t="s">
        <v>65215</v>
      </c>
      <c r="C32335" t="s">
        <v>65216</v>
      </c>
      <c r="D32335" s="1">
        <v>42958.94635416667</v>
      </c>
      <c r="E32335">
        <v>10049</v>
      </c>
      <c r="F32335">
        <v>46360</v>
      </c>
    </row>
    <row r="32336" spans="1:8" x14ac:dyDescent="0.2">
      <c r="A32336">
        <v>8.9612486157111194E+17</v>
      </c>
      <c r="B32336" t="s">
        <v>65217</v>
      </c>
      <c r="C32336" t="s">
        <v>65218</v>
      </c>
      <c r="D32336" s="1">
        <v>42958.988310185188</v>
      </c>
      <c r="E32336">
        <v>13328</v>
      </c>
      <c r="F32336">
        <v>62633</v>
      </c>
    </row>
    <row r="32337" spans="1:8" x14ac:dyDescent="0.2">
      <c r="A32337">
        <v>8.9619106973326502E+17</v>
      </c>
      <c r="B32337" t="s">
        <v>65219</v>
      </c>
      <c r="C32337" t="s">
        <v>65220</v>
      </c>
      <c r="D32337" s="1">
        <v>42959.171018518522</v>
      </c>
      <c r="E32337">
        <v>9395</v>
      </c>
      <c r="F32337">
        <v>43474</v>
      </c>
    </row>
    <row r="32338" spans="1:8" x14ac:dyDescent="0.2">
      <c r="A32338">
        <v>8.9642082278044403E+17</v>
      </c>
      <c r="B32338" t="s">
        <v>65221</v>
      </c>
      <c r="C32338" t="s">
        <v>65222</v>
      </c>
      <c r="D32338" s="1">
        <v>42959.805011574077</v>
      </c>
      <c r="E32338">
        <v>50024</v>
      </c>
      <c r="F32338">
        <v>173068</v>
      </c>
    </row>
    <row r="32339" spans="1:8" x14ac:dyDescent="0.2">
      <c r="A32339">
        <v>8.9643120554931802E+17</v>
      </c>
      <c r="B32339" t="s">
        <v>65223</v>
      </c>
      <c r="C32339" t="s">
        <v>65224</v>
      </c>
      <c r="D32339" s="1">
        <v>42959.833657407406</v>
      </c>
      <c r="E32339">
        <v>9538</v>
      </c>
      <c r="F32339">
        <v>53524</v>
      </c>
    </row>
    <row r="32340" spans="1:8" x14ac:dyDescent="0.2">
      <c r="A32340">
        <v>8.9645296774174694E+17</v>
      </c>
      <c r="B32340" t="s">
        <v>65225</v>
      </c>
      <c r="C32340" t="s">
        <v>65226</v>
      </c>
      <c r="D32340" s="1">
        <v>42959.89371527778</v>
      </c>
      <c r="E32340">
        <v>4382</v>
      </c>
      <c r="F32340">
        <v>28601</v>
      </c>
    </row>
    <row r="32341" spans="1:8" x14ac:dyDescent="0.2">
      <c r="A32341">
        <v>8.9646713539159603E+17</v>
      </c>
      <c r="B32341" t="s">
        <v>65227</v>
      </c>
      <c r="C32341" t="s">
        <v>65228</v>
      </c>
      <c r="D32341" s="1">
        <v>42959.932812500003</v>
      </c>
      <c r="E32341">
        <v>14786</v>
      </c>
      <c r="F32341">
        <v>61404</v>
      </c>
      <c r="H32341" t="s">
        <v>390</v>
      </c>
    </row>
    <row r="32342" spans="1:8" x14ac:dyDescent="0.2">
      <c r="A32342">
        <v>8.9648126277635994E+17</v>
      </c>
      <c r="B32342" t="s">
        <v>65229</v>
      </c>
      <c r="C32342" t="s">
        <v>65230</v>
      </c>
      <c r="D32342" s="1">
        <v>42959.97179398148</v>
      </c>
      <c r="E32342">
        <v>28494</v>
      </c>
      <c r="F32342">
        <v>100471</v>
      </c>
    </row>
    <row r="32343" spans="1:8" x14ac:dyDescent="0.2">
      <c r="A32343">
        <v>8.9648891487716506E+17</v>
      </c>
      <c r="B32343" t="s">
        <v>65231</v>
      </c>
      <c r="C32343" t="s">
        <v>65232</v>
      </c>
      <c r="D32343" s="1">
        <v>42959.992905092593</v>
      </c>
      <c r="E32343">
        <v>12946</v>
      </c>
      <c r="F32343">
        <v>60310</v>
      </c>
    </row>
    <row r="32344" spans="1:8" x14ac:dyDescent="0.2">
      <c r="A32344">
        <v>8.9650410967056704E+17</v>
      </c>
      <c r="B32344" t="s">
        <v>65233</v>
      </c>
      <c r="C32344" t="s">
        <v>65234</v>
      </c>
      <c r="D32344" s="1">
        <v>42960.034837962965</v>
      </c>
      <c r="E32344">
        <v>22379</v>
      </c>
      <c r="F32344">
        <v>112818</v>
      </c>
    </row>
    <row r="32345" spans="1:8" x14ac:dyDescent="0.2">
      <c r="A32345">
        <v>8.9651298131978995E+17</v>
      </c>
      <c r="B32345" t="s">
        <v>65235</v>
      </c>
      <c r="C32345" t="s">
        <v>65236</v>
      </c>
      <c r="D32345" s="1">
        <v>42960.059317129628</v>
      </c>
      <c r="E32345">
        <v>19639</v>
      </c>
      <c r="F32345">
        <v>98675</v>
      </c>
    </row>
    <row r="32346" spans="1:8" x14ac:dyDescent="0.2">
      <c r="A32346">
        <v>8.9704164665901402E+17</v>
      </c>
      <c r="B32346" t="s">
        <v>65237</v>
      </c>
      <c r="C32346" t="s">
        <v>65238</v>
      </c>
      <c r="D32346" s="1">
        <v>42961.518159722225</v>
      </c>
      <c r="E32346">
        <v>10286</v>
      </c>
      <c r="F32346">
        <v>61005</v>
      </c>
      <c r="H32346" t="s">
        <v>390</v>
      </c>
    </row>
    <row r="32347" spans="1:8" x14ac:dyDescent="0.2">
      <c r="A32347">
        <v>8.9704470012490906E+17</v>
      </c>
      <c r="B32347" t="s">
        <v>65239</v>
      </c>
      <c r="C32347" t="s">
        <v>65240</v>
      </c>
      <c r="D32347" s="1">
        <v>42961.526585648149</v>
      </c>
      <c r="E32347">
        <v>9669</v>
      </c>
      <c r="F32347">
        <v>53070</v>
      </c>
    </row>
    <row r="32348" spans="1:8" x14ac:dyDescent="0.2">
      <c r="A32348">
        <v>8.9704868863957402E+17</v>
      </c>
      <c r="B32348" t="s">
        <v>65241</v>
      </c>
      <c r="C32348" t="s">
        <v>65242</v>
      </c>
      <c r="D32348" s="1">
        <v>42961.537592592591</v>
      </c>
      <c r="E32348">
        <v>17158</v>
      </c>
      <c r="F32348">
        <v>85683</v>
      </c>
    </row>
    <row r="32349" spans="1:8" x14ac:dyDescent="0.2">
      <c r="A32349">
        <v>8.9707905127753702E+17</v>
      </c>
      <c r="B32349" t="s">
        <v>65243</v>
      </c>
      <c r="C32349" t="s">
        <v>65244</v>
      </c>
      <c r="D32349" s="1">
        <v>42961.621377314812</v>
      </c>
      <c r="E32349">
        <v>18895</v>
      </c>
      <c r="F32349">
        <v>82817</v>
      </c>
    </row>
    <row r="32350" spans="1:8" x14ac:dyDescent="0.2">
      <c r="A32350">
        <v>8.9721856093792205E+17</v>
      </c>
      <c r="B32350" t="s">
        <v>65245</v>
      </c>
      <c r="C32350" t="s">
        <v>65246</v>
      </c>
      <c r="D32350" s="1">
        <v>42962.006354166668</v>
      </c>
      <c r="E32350">
        <v>12116</v>
      </c>
      <c r="F32350">
        <v>57874</v>
      </c>
      <c r="G32350" t="s">
        <v>89</v>
      </c>
    </row>
    <row r="32351" spans="1:8" x14ac:dyDescent="0.2">
      <c r="A32351">
        <v>8.9722058421143898E+17</v>
      </c>
      <c r="B32351" t="s">
        <v>65247</v>
      </c>
      <c r="C32351" t="s">
        <v>65248</v>
      </c>
      <c r="D32351" s="1">
        <v>42962.011932870373</v>
      </c>
      <c r="E32351">
        <v>10701</v>
      </c>
      <c r="F32351">
        <v>62290</v>
      </c>
    </row>
    <row r="32352" spans="1:8" x14ac:dyDescent="0.2">
      <c r="A32352">
        <v>8.9722186878416794E+17</v>
      </c>
      <c r="B32352" t="s">
        <v>65249</v>
      </c>
      <c r="C32352" t="s">
        <v>65250</v>
      </c>
      <c r="D32352" s="1">
        <v>42962.015474537038</v>
      </c>
      <c r="E32352">
        <v>7842</v>
      </c>
      <c r="F32352">
        <v>55737</v>
      </c>
    </row>
    <row r="32353" spans="1:8" x14ac:dyDescent="0.2">
      <c r="A32353">
        <v>8.9722355807360205E+17</v>
      </c>
      <c r="B32353" t="s">
        <v>65251</v>
      </c>
      <c r="C32353" t="s">
        <v>65252</v>
      </c>
      <c r="D32353" s="1">
        <v>42962.020138888889</v>
      </c>
      <c r="E32353">
        <v>27846</v>
      </c>
      <c r="F32353">
        <v>111872</v>
      </c>
      <c r="H32353" t="s">
        <v>390</v>
      </c>
    </row>
    <row r="32354" spans="1:8" x14ac:dyDescent="0.2">
      <c r="A32354">
        <v>8.9729348488497894E+17</v>
      </c>
      <c r="B32354" t="s">
        <v>65253</v>
      </c>
      <c r="C32354" t="s">
        <v>65254</v>
      </c>
      <c r="D32354" s="1">
        <v>42962.213101851848</v>
      </c>
      <c r="E32354">
        <v>17263</v>
      </c>
      <c r="F32354">
        <v>107719</v>
      </c>
    </row>
    <row r="32355" spans="1:8" x14ac:dyDescent="0.2">
      <c r="A32355">
        <v>8.9740523592427494E+17</v>
      </c>
      <c r="B32355" t="s">
        <v>65255</v>
      </c>
      <c r="C32355" t="s">
        <v>65256</v>
      </c>
      <c r="D32355" s="1">
        <v>42962.521469907406</v>
      </c>
      <c r="E32355">
        <v>6690</v>
      </c>
      <c r="F32355">
        <v>42163</v>
      </c>
      <c r="G32355" t="s">
        <v>89</v>
      </c>
    </row>
    <row r="32356" spans="1:8" x14ac:dyDescent="0.2">
      <c r="A32356">
        <v>8.9741117758370202E+17</v>
      </c>
      <c r="B32356" t="s">
        <v>65257</v>
      </c>
      <c r="C32356" t="s">
        <v>65258</v>
      </c>
      <c r="D32356" s="1">
        <v>42962.537870370368</v>
      </c>
      <c r="E32356">
        <v>6256</v>
      </c>
      <c r="F32356">
        <v>14993</v>
      </c>
    </row>
    <row r="32357" spans="1:8" x14ac:dyDescent="0.2">
      <c r="A32357">
        <v>8.9742967027838502E+17</v>
      </c>
      <c r="B32357" t="s">
        <v>65259</v>
      </c>
      <c r="C32357" t="s">
        <v>65260</v>
      </c>
      <c r="D32357" s="1">
        <v>42962.588900462964</v>
      </c>
      <c r="E32357">
        <v>9504</v>
      </c>
      <c r="F32357">
        <v>53426</v>
      </c>
    </row>
    <row r="32358" spans="1:8" x14ac:dyDescent="0.2">
      <c r="A32358">
        <v>8.9747827044214298E+17</v>
      </c>
      <c r="B32358" t="s">
        <v>65261</v>
      </c>
      <c r="C32358" t="s">
        <v>65262</v>
      </c>
      <c r="D32358" s="1">
        <v>42962.723009259258</v>
      </c>
      <c r="E32358">
        <v>21000</v>
      </c>
      <c r="F32358">
        <v>97164</v>
      </c>
    </row>
    <row r="32359" spans="1:8" x14ac:dyDescent="0.2">
      <c r="A32359">
        <v>8.9776304922608397E+17</v>
      </c>
      <c r="B32359" t="s">
        <v>65263</v>
      </c>
      <c r="C32359" t="s">
        <v>65264</v>
      </c>
      <c r="D32359" s="1">
        <v>42963.50885416667</v>
      </c>
      <c r="E32359">
        <v>15194</v>
      </c>
      <c r="F32359">
        <v>61396</v>
      </c>
    </row>
    <row r="32360" spans="1:8" x14ac:dyDescent="0.2">
      <c r="A32360">
        <v>8.9776443236906995E+17</v>
      </c>
      <c r="B32360" t="s">
        <v>65265</v>
      </c>
      <c r="C32360" t="s">
        <v>65266</v>
      </c>
      <c r="D32360" s="1">
        <v>42963.512662037036</v>
      </c>
      <c r="E32360">
        <v>7504</v>
      </c>
      <c r="F32360">
        <v>45843</v>
      </c>
    </row>
    <row r="32361" spans="1:8" x14ac:dyDescent="0.2">
      <c r="A32361">
        <v>8.97782776468E+17</v>
      </c>
      <c r="B32361" t="s">
        <v>65267</v>
      </c>
      <c r="C32361" t="s">
        <v>65268</v>
      </c>
      <c r="D32361" s="1">
        <v>42963.563287037039</v>
      </c>
      <c r="E32361">
        <v>6106</v>
      </c>
      <c r="F32361">
        <v>33129</v>
      </c>
    </row>
    <row r="32362" spans="1:8" x14ac:dyDescent="0.2">
      <c r="A32362">
        <v>8.9778489886555302E+17</v>
      </c>
      <c r="B32362" t="s">
        <v>65269</v>
      </c>
      <c r="C32362" t="s">
        <v>65270</v>
      </c>
      <c r="D32362" s="1">
        <v>42963.569143518522</v>
      </c>
      <c r="E32362">
        <v>22724</v>
      </c>
      <c r="F32362">
        <v>104305</v>
      </c>
    </row>
    <row r="32363" spans="1:8" x14ac:dyDescent="0.2">
      <c r="A32363">
        <v>8.97799882802704E+17</v>
      </c>
      <c r="B32363" t="s">
        <v>65271</v>
      </c>
      <c r="C32363" t="s">
        <v>43464</v>
      </c>
      <c r="D32363" s="1">
        <v>42963.610497685186</v>
      </c>
      <c r="E32363">
        <v>44013</v>
      </c>
      <c r="F32363">
        <v>151327</v>
      </c>
    </row>
    <row r="32364" spans="1:8" x14ac:dyDescent="0.2">
      <c r="A32364">
        <v>8.97833223501344E+17</v>
      </c>
      <c r="B32364" t="s">
        <v>65272</v>
      </c>
      <c r="C32364" t="s">
        <v>65273</v>
      </c>
      <c r="D32364" s="1">
        <v>42963.702499999999</v>
      </c>
      <c r="E32364">
        <v>8302</v>
      </c>
      <c r="F32364">
        <v>50881</v>
      </c>
    </row>
    <row r="32365" spans="1:8" x14ac:dyDescent="0.2">
      <c r="A32365">
        <v>8.9783489482234202E+17</v>
      </c>
      <c r="B32365" t="s">
        <v>65274</v>
      </c>
      <c r="C32365" t="s">
        <v>65275</v>
      </c>
      <c r="D32365" s="1">
        <v>42963.707106481481</v>
      </c>
      <c r="E32365">
        <v>14839</v>
      </c>
      <c r="F32365">
        <v>85336</v>
      </c>
    </row>
    <row r="32366" spans="1:8" x14ac:dyDescent="0.2">
      <c r="A32366">
        <v>8.97869174323728E+17</v>
      </c>
      <c r="B32366" t="s">
        <v>65276</v>
      </c>
      <c r="C32366" t="s">
        <v>65277</v>
      </c>
      <c r="D32366" s="1">
        <v>42963.801701388889</v>
      </c>
      <c r="E32366">
        <v>16886</v>
      </c>
      <c r="F32366">
        <v>76358</v>
      </c>
    </row>
    <row r="32367" spans="1:8" x14ac:dyDescent="0.2">
      <c r="A32367">
        <v>8.9790819809870605E+17</v>
      </c>
      <c r="B32367" t="s">
        <v>65278</v>
      </c>
      <c r="C32367" t="s">
        <v>65279</v>
      </c>
      <c r="D32367" s="1">
        <v>42963.909386574072</v>
      </c>
      <c r="E32367">
        <v>5253</v>
      </c>
      <c r="F32367">
        <v>38892</v>
      </c>
      <c r="H32367" t="s">
        <v>390</v>
      </c>
    </row>
    <row r="32368" spans="1:8" x14ac:dyDescent="0.2">
      <c r="A32368">
        <v>8.9793481190963597E+17</v>
      </c>
      <c r="B32368" t="s">
        <v>65280</v>
      </c>
      <c r="C32368" t="s">
        <v>65281</v>
      </c>
      <c r="D32368" s="1">
        <v>42963.982824074075</v>
      </c>
      <c r="E32368">
        <v>11517</v>
      </c>
      <c r="F32368">
        <v>51112</v>
      </c>
      <c r="G32368" t="s">
        <v>215</v>
      </c>
    </row>
    <row r="32369" spans="1:7" x14ac:dyDescent="0.2">
      <c r="A32369">
        <v>8.9797411895978304E+17</v>
      </c>
      <c r="B32369" t="s">
        <v>65282</v>
      </c>
      <c r="C32369" t="s">
        <v>65283</v>
      </c>
      <c r="D32369" s="1">
        <v>42964.091296296298</v>
      </c>
      <c r="E32369">
        <v>11596</v>
      </c>
      <c r="F32369">
        <v>44262</v>
      </c>
    </row>
    <row r="32370" spans="1:7" x14ac:dyDescent="0.2">
      <c r="A32370">
        <v>8.9801535091413798E+17</v>
      </c>
      <c r="B32370" t="s">
        <v>65284</v>
      </c>
      <c r="C32370" t="s">
        <v>65285</v>
      </c>
      <c r="D32370" s="1">
        <v>42964.205069444448</v>
      </c>
      <c r="E32370">
        <v>13015</v>
      </c>
      <c r="F32370">
        <v>56251</v>
      </c>
      <c r="G32370" t="s">
        <v>89</v>
      </c>
    </row>
    <row r="32371" spans="1:7" x14ac:dyDescent="0.2">
      <c r="A32371">
        <v>8.98127175525728E+17</v>
      </c>
      <c r="B32371" t="s">
        <v>65286</v>
      </c>
      <c r="C32371" t="s">
        <v>65287</v>
      </c>
      <c r="D32371" s="1">
        <v>42964.513645833336</v>
      </c>
      <c r="E32371">
        <v>16690</v>
      </c>
      <c r="F32371">
        <v>70310</v>
      </c>
    </row>
    <row r="32372" spans="1:7" x14ac:dyDescent="0.2">
      <c r="A32372">
        <v>8.9812829069898906E+17</v>
      </c>
      <c r="B32372" t="s">
        <v>65288</v>
      </c>
      <c r="C32372" t="s">
        <v>65289</v>
      </c>
      <c r="D32372" s="1">
        <v>42964.516724537039</v>
      </c>
      <c r="E32372">
        <v>12609</v>
      </c>
      <c r="F32372">
        <v>62118</v>
      </c>
    </row>
    <row r="32373" spans="1:7" x14ac:dyDescent="0.2">
      <c r="A32373">
        <v>8.9813032891682406E+17</v>
      </c>
      <c r="B32373" t="s">
        <v>65290</v>
      </c>
      <c r="C32373" t="s">
        <v>65291</v>
      </c>
      <c r="D32373" s="1">
        <v>42964.522349537037</v>
      </c>
      <c r="E32373">
        <v>27343</v>
      </c>
      <c r="F32373">
        <v>112382</v>
      </c>
    </row>
    <row r="32374" spans="1:7" x14ac:dyDescent="0.2">
      <c r="A32374">
        <v>8.9813646238597901E+17</v>
      </c>
      <c r="B32374" t="s">
        <v>65292</v>
      </c>
      <c r="C32374" t="s">
        <v>65293</v>
      </c>
      <c r="D32374" s="1">
        <v>42964.539270833331</v>
      </c>
      <c r="E32374">
        <v>21391</v>
      </c>
      <c r="F32374">
        <v>76657</v>
      </c>
    </row>
    <row r="32375" spans="1:7" x14ac:dyDescent="0.2">
      <c r="A32375">
        <v>8.9816728272736602E+17</v>
      </c>
      <c r="B32375" t="s">
        <v>65294</v>
      </c>
      <c r="C32375" t="s">
        <v>65295</v>
      </c>
      <c r="D32375" s="1">
        <v>42964.624328703707</v>
      </c>
      <c r="E32375">
        <v>9925</v>
      </c>
      <c r="F32375">
        <v>58631</v>
      </c>
    </row>
    <row r="32376" spans="1:7" x14ac:dyDescent="0.2">
      <c r="A32376">
        <v>8.9816940721364506E+17</v>
      </c>
      <c r="B32376" t="s">
        <v>65296</v>
      </c>
      <c r="C32376" t="s">
        <v>65297</v>
      </c>
      <c r="D32376" s="1">
        <v>42964.630185185182</v>
      </c>
      <c r="E32376">
        <v>28333</v>
      </c>
      <c r="F32376">
        <v>117838</v>
      </c>
    </row>
    <row r="32377" spans="1:7" x14ac:dyDescent="0.2">
      <c r="A32377">
        <v>8.9817154423668698E+17</v>
      </c>
      <c r="B32377" t="s">
        <v>65298</v>
      </c>
      <c r="C32377" t="s">
        <v>65299</v>
      </c>
      <c r="D32377" s="1">
        <v>42964.636087962965</v>
      </c>
      <c r="E32377">
        <v>28279</v>
      </c>
      <c r="F32377">
        <v>119392</v>
      </c>
    </row>
    <row r="32378" spans="1:7" x14ac:dyDescent="0.2">
      <c r="A32378">
        <v>8.98172999945392E+17</v>
      </c>
      <c r="B32378" t="s">
        <v>65300</v>
      </c>
      <c r="C32378" t="s">
        <v>65301</v>
      </c>
      <c r="D32378" s="1">
        <v>42964.640104166669</v>
      </c>
      <c r="E32378">
        <v>22346</v>
      </c>
      <c r="F32378">
        <v>98859</v>
      </c>
    </row>
    <row r="32379" spans="1:7" x14ac:dyDescent="0.2">
      <c r="A32379">
        <v>8.9824327016956301E+17</v>
      </c>
      <c r="B32379" t="s">
        <v>65302</v>
      </c>
      <c r="C32379" t="s">
        <v>65303</v>
      </c>
      <c r="D32379" s="1">
        <v>42964.834004629629</v>
      </c>
      <c r="E32379">
        <v>56026</v>
      </c>
      <c r="F32379">
        <v>196966</v>
      </c>
    </row>
    <row r="32380" spans="1:7" x14ac:dyDescent="0.2">
      <c r="A32380">
        <v>8.9825440951112896E+17</v>
      </c>
      <c r="B32380" t="s">
        <v>65304</v>
      </c>
      <c r="C32380" t="s">
        <v>65305</v>
      </c>
      <c r="D32380" s="1">
        <v>42964.864745370367</v>
      </c>
      <c r="E32380">
        <v>24796</v>
      </c>
      <c r="F32380">
        <v>94999</v>
      </c>
    </row>
    <row r="32381" spans="1:7" x14ac:dyDescent="0.2">
      <c r="A32381">
        <v>8.9852273267293299E+17</v>
      </c>
      <c r="B32381" t="s">
        <v>65306</v>
      </c>
      <c r="C32381" t="s">
        <v>65307</v>
      </c>
      <c r="D32381" s="1">
        <v>42965.605173611111</v>
      </c>
      <c r="E32381">
        <v>18926</v>
      </c>
      <c r="F32381">
        <v>99309</v>
      </c>
    </row>
    <row r="32382" spans="1:7" x14ac:dyDescent="0.2">
      <c r="A32382">
        <v>8.9852879530864205E+17</v>
      </c>
      <c r="B32382" t="s">
        <v>65308</v>
      </c>
      <c r="C32382" t="s">
        <v>65309</v>
      </c>
      <c r="D32382" s="1">
        <v>42965.62190972222</v>
      </c>
      <c r="E32382">
        <v>19513</v>
      </c>
      <c r="F32382">
        <v>86440</v>
      </c>
    </row>
    <row r="32383" spans="1:7" x14ac:dyDescent="0.2">
      <c r="A32383">
        <v>8.9853148118568896E+17</v>
      </c>
      <c r="B32383" t="s">
        <v>65310</v>
      </c>
      <c r="C32383" t="s">
        <v>65311</v>
      </c>
      <c r="D32383" s="1">
        <v>42965.629317129627</v>
      </c>
      <c r="E32383">
        <v>31244</v>
      </c>
      <c r="F32383">
        <v>126439</v>
      </c>
    </row>
    <row r="32384" spans="1:7" x14ac:dyDescent="0.2">
      <c r="A32384">
        <v>8.9854737945174003E+17</v>
      </c>
      <c r="B32384" t="s">
        <v>65312</v>
      </c>
      <c r="C32384" t="s">
        <v>65313</v>
      </c>
      <c r="D32384" s="1">
        <v>42965.673194444447</v>
      </c>
      <c r="E32384">
        <v>13505</v>
      </c>
      <c r="F32384">
        <v>77600</v>
      </c>
    </row>
    <row r="32385" spans="1:8" x14ac:dyDescent="0.2">
      <c r="A32385">
        <v>8.9856737898801498E+17</v>
      </c>
      <c r="B32385" t="s">
        <v>65314</v>
      </c>
      <c r="C32385" t="s">
        <v>65315</v>
      </c>
      <c r="D32385" s="1">
        <v>42965.728379629632</v>
      </c>
      <c r="E32385">
        <v>11864</v>
      </c>
      <c r="F32385">
        <v>50656</v>
      </c>
    </row>
    <row r="32386" spans="1:8" x14ac:dyDescent="0.2">
      <c r="A32386">
        <v>8.9868524972657805E+17</v>
      </c>
      <c r="B32386" t="s">
        <v>65316</v>
      </c>
      <c r="C32386" t="s">
        <v>65317</v>
      </c>
      <c r="D32386" s="1">
        <v>42966.05363425926</v>
      </c>
      <c r="E32386">
        <v>11710</v>
      </c>
      <c r="F32386">
        <v>61865</v>
      </c>
      <c r="H32386" t="s">
        <v>390</v>
      </c>
    </row>
    <row r="32387" spans="1:8" x14ac:dyDescent="0.2">
      <c r="A32387">
        <v>8.9871890220041805E+17</v>
      </c>
      <c r="B32387" t="s">
        <v>65318</v>
      </c>
      <c r="C32387" t="s">
        <v>65319</v>
      </c>
      <c r="D32387" s="1">
        <v>42966.146504629629</v>
      </c>
      <c r="E32387">
        <v>12498</v>
      </c>
      <c r="F32387">
        <v>55493</v>
      </c>
      <c r="H32387" t="s">
        <v>390</v>
      </c>
    </row>
    <row r="32388" spans="1:8" x14ac:dyDescent="0.2">
      <c r="A32388">
        <v>8.9877126245302605E+17</v>
      </c>
      <c r="B32388" t="s">
        <v>65320</v>
      </c>
      <c r="C32388" t="s">
        <v>65321</v>
      </c>
      <c r="D32388" s="1">
        <v>42966.290983796294</v>
      </c>
      <c r="E32388">
        <v>18147</v>
      </c>
      <c r="F32388">
        <v>83586</v>
      </c>
      <c r="G32388" t="s">
        <v>89</v>
      </c>
      <c r="H32388" t="s">
        <v>390</v>
      </c>
    </row>
    <row r="32389" spans="1:8" x14ac:dyDescent="0.2">
      <c r="A32389">
        <v>8.9887062158459597E+17</v>
      </c>
      <c r="B32389" t="s">
        <v>65322</v>
      </c>
      <c r="C32389" t="s">
        <v>65323</v>
      </c>
      <c r="D32389" s="1">
        <v>42966.56517361111</v>
      </c>
      <c r="E32389">
        <v>22275</v>
      </c>
      <c r="F32389">
        <v>104829</v>
      </c>
    </row>
    <row r="32390" spans="1:8" x14ac:dyDescent="0.2">
      <c r="A32390">
        <v>8.9887406472242701E+17</v>
      </c>
      <c r="B32390" t="s">
        <v>65324</v>
      </c>
      <c r="C32390" t="s">
        <v>65325</v>
      </c>
      <c r="D32390" s="1">
        <v>42966.574664351851</v>
      </c>
      <c r="E32390">
        <v>13556</v>
      </c>
      <c r="F32390">
        <v>75873</v>
      </c>
    </row>
    <row r="32391" spans="1:8" x14ac:dyDescent="0.2">
      <c r="A32391">
        <v>8.9896464081798298E+17</v>
      </c>
      <c r="B32391" t="s">
        <v>65326</v>
      </c>
      <c r="C32391" t="s">
        <v>65327</v>
      </c>
      <c r="D32391" s="1">
        <v>42966.824606481481</v>
      </c>
      <c r="E32391">
        <v>23511</v>
      </c>
      <c r="F32391">
        <v>92486</v>
      </c>
      <c r="G32391" t="s">
        <v>89</v>
      </c>
    </row>
    <row r="32392" spans="1:8" x14ac:dyDescent="0.2">
      <c r="A32392">
        <v>8.9898863255136998E+17</v>
      </c>
      <c r="B32392" t="s">
        <v>65328</v>
      </c>
      <c r="C32392" t="s">
        <v>65329</v>
      </c>
      <c r="D32392" s="1">
        <v>42966.890821759262</v>
      </c>
      <c r="E32392">
        <v>20852</v>
      </c>
      <c r="F32392">
        <v>108535</v>
      </c>
    </row>
    <row r="32393" spans="1:8" x14ac:dyDescent="0.2">
      <c r="A32393">
        <v>8.9899032138792499E+17</v>
      </c>
      <c r="B32393" t="s">
        <v>65330</v>
      </c>
      <c r="C32393" t="s">
        <v>65331</v>
      </c>
      <c r="D32393" s="1">
        <v>42966.895474537036</v>
      </c>
      <c r="E32393">
        <v>12636</v>
      </c>
      <c r="F32393">
        <v>73370</v>
      </c>
      <c r="G32393" t="s">
        <v>89</v>
      </c>
    </row>
    <row r="32394" spans="1:8" x14ac:dyDescent="0.2">
      <c r="A32394">
        <v>8.9900838122629901E+17</v>
      </c>
      <c r="B32394" t="s">
        <v>65332</v>
      </c>
      <c r="C32394" t="s">
        <v>65333</v>
      </c>
      <c r="D32394" s="1">
        <v>42966.9453125</v>
      </c>
      <c r="E32394">
        <v>24420</v>
      </c>
      <c r="F32394">
        <v>126663</v>
      </c>
    </row>
    <row r="32395" spans="1:8" x14ac:dyDescent="0.2">
      <c r="A32395">
        <v>8.9900852172686106E+17</v>
      </c>
      <c r="B32395" t="s">
        <v>65334</v>
      </c>
      <c r="C32395" t="s">
        <v>65335</v>
      </c>
      <c r="D32395" s="1">
        <v>42966.945706018516</v>
      </c>
      <c r="E32395">
        <v>27605</v>
      </c>
      <c r="F32395">
        <v>140405</v>
      </c>
    </row>
    <row r="32396" spans="1:8" x14ac:dyDescent="0.2">
      <c r="A32396">
        <v>8.9941125406169395E+17</v>
      </c>
      <c r="B32396" t="s">
        <v>65336</v>
      </c>
      <c r="C32396" t="s">
        <v>65337</v>
      </c>
      <c r="D32396" s="1">
        <v>42968.057025462964</v>
      </c>
      <c r="E32396">
        <v>23790</v>
      </c>
      <c r="F32396">
        <v>113421</v>
      </c>
    </row>
    <row r="32397" spans="1:8" x14ac:dyDescent="0.2">
      <c r="A32397">
        <v>8.9946634023849101E+17</v>
      </c>
      <c r="B32397" t="s">
        <v>65338</v>
      </c>
      <c r="C32397" t="s">
        <v>65339</v>
      </c>
      <c r="D32397" s="1">
        <v>42968.209039351852</v>
      </c>
      <c r="E32397">
        <v>17872</v>
      </c>
      <c r="F32397">
        <v>77018</v>
      </c>
      <c r="G32397" t="s">
        <v>89</v>
      </c>
      <c r="H32397" t="s">
        <v>390</v>
      </c>
    </row>
    <row r="32398" spans="1:8" x14ac:dyDescent="0.2">
      <c r="A32398">
        <v>8.9962392608253504E+17</v>
      </c>
      <c r="B32398" t="s">
        <v>65340</v>
      </c>
      <c r="C32398" t="s">
        <v>65341</v>
      </c>
      <c r="D32398" s="1">
        <v>42968.643888888888</v>
      </c>
      <c r="E32398">
        <v>13493</v>
      </c>
      <c r="F32398">
        <v>67391</v>
      </c>
      <c r="G32398" t="s">
        <v>89</v>
      </c>
    </row>
    <row r="32399" spans="1:8" x14ac:dyDescent="0.2">
      <c r="A32399">
        <v>8.9962515742103898E+17</v>
      </c>
      <c r="B32399" t="s">
        <v>65342</v>
      </c>
      <c r="C32399" t="s">
        <v>65343</v>
      </c>
      <c r="D32399" s="1">
        <v>42968.647291666668</v>
      </c>
      <c r="E32399">
        <v>17137</v>
      </c>
      <c r="F32399">
        <v>75714</v>
      </c>
    </row>
    <row r="32400" spans="1:8" x14ac:dyDescent="0.2">
      <c r="A32400">
        <v>8.9979831399792602E+17</v>
      </c>
      <c r="B32400" t="s">
        <v>65344</v>
      </c>
      <c r="C32400" t="s">
        <v>65345</v>
      </c>
      <c r="D32400" s="1">
        <v>42969.125115740739</v>
      </c>
      <c r="E32400">
        <v>5204</v>
      </c>
      <c r="F32400">
        <v>37823</v>
      </c>
    </row>
    <row r="32401" spans="1:8" x14ac:dyDescent="0.2">
      <c r="A32401">
        <v>8.9983371436394906E+17</v>
      </c>
      <c r="B32401" t="s">
        <v>65346</v>
      </c>
      <c r="C32401" t="s">
        <v>65347</v>
      </c>
      <c r="D32401" s="1">
        <v>42969.222800925927</v>
      </c>
      <c r="E32401">
        <v>12893</v>
      </c>
      <c r="F32401">
        <v>66891</v>
      </c>
      <c r="H32401" t="s">
        <v>390</v>
      </c>
    </row>
    <row r="32402" spans="1:8" x14ac:dyDescent="0.2">
      <c r="A32402">
        <v>8.9984109476184806E+17</v>
      </c>
      <c r="B32402" t="s">
        <v>65348</v>
      </c>
      <c r="C32402" t="s">
        <v>65349</v>
      </c>
      <c r="D32402" s="1">
        <v>42969.243159722224</v>
      </c>
      <c r="E32402">
        <v>11586</v>
      </c>
      <c r="F32402">
        <v>48114</v>
      </c>
    </row>
    <row r="32403" spans="1:8" x14ac:dyDescent="0.2">
      <c r="A32403">
        <v>8.9994586699120602E+17</v>
      </c>
      <c r="B32403" t="s">
        <v>65350</v>
      </c>
      <c r="C32403" t="s">
        <v>65351</v>
      </c>
      <c r="D32403" s="1">
        <v>42969.532280092593</v>
      </c>
      <c r="E32403">
        <v>12979</v>
      </c>
      <c r="F32403">
        <v>80659</v>
      </c>
    </row>
    <row r="32404" spans="1:8" x14ac:dyDescent="0.2">
      <c r="A32404">
        <v>9.0007400520552806E+17</v>
      </c>
      <c r="B32404" t="s">
        <v>65352</v>
      </c>
      <c r="C32404" t="s">
        <v>65353</v>
      </c>
      <c r="D32404" s="1">
        <v>42969.885879629626</v>
      </c>
      <c r="E32404">
        <v>13860</v>
      </c>
      <c r="F32404">
        <v>63691</v>
      </c>
      <c r="G32404" t="s">
        <v>89</v>
      </c>
      <c r="H32404" t="s">
        <v>390</v>
      </c>
    </row>
    <row r="32405" spans="1:8" x14ac:dyDescent="0.2">
      <c r="A32405">
        <v>9.0008609210757094E+17</v>
      </c>
      <c r="B32405" t="s">
        <v>65354</v>
      </c>
      <c r="C32405" t="s">
        <v>65355</v>
      </c>
      <c r="D32405" s="1">
        <v>42969.919224537036</v>
      </c>
      <c r="E32405">
        <v>7293</v>
      </c>
      <c r="F32405">
        <v>37181</v>
      </c>
      <c r="H32405" t="s">
        <v>390</v>
      </c>
    </row>
    <row r="32406" spans="1:8" x14ac:dyDescent="0.2">
      <c r="A32406">
        <v>9.0013349872323699E+17</v>
      </c>
      <c r="B32406" t="s">
        <v>65356</v>
      </c>
      <c r="C32406" t="s">
        <v>65357</v>
      </c>
      <c r="D32406" s="1">
        <v>42970.050046296295</v>
      </c>
      <c r="E32406">
        <v>14073</v>
      </c>
      <c r="F32406">
        <v>62654</v>
      </c>
    </row>
    <row r="32407" spans="1:8" x14ac:dyDescent="0.2">
      <c r="A32407">
        <v>9.0015081408103603E+17</v>
      </c>
      <c r="B32407" t="s">
        <v>65358</v>
      </c>
      <c r="C32407" t="s">
        <v>65359</v>
      </c>
      <c r="D32407" s="1">
        <v>42970.097824074073</v>
      </c>
      <c r="E32407">
        <v>17271</v>
      </c>
      <c r="F32407">
        <v>80775</v>
      </c>
    </row>
    <row r="32408" spans="1:8" x14ac:dyDescent="0.2">
      <c r="A32408">
        <v>9.0022571252265702E+17</v>
      </c>
      <c r="B32408" t="s">
        <v>65360</v>
      </c>
      <c r="C32408" t="s">
        <v>65361</v>
      </c>
      <c r="D32408" s="1">
        <v>42970.304502314815</v>
      </c>
      <c r="E32408">
        <v>10980</v>
      </c>
      <c r="F32408">
        <v>50860</v>
      </c>
    </row>
    <row r="32409" spans="1:8" x14ac:dyDescent="0.2">
      <c r="A32409">
        <v>9.0022932380173504E+17</v>
      </c>
      <c r="B32409" t="s">
        <v>65362</v>
      </c>
      <c r="C32409" t="s">
        <v>65363</v>
      </c>
      <c r="D32409" s="1">
        <v>42970.314467592594</v>
      </c>
      <c r="E32409">
        <v>23150</v>
      </c>
      <c r="F32409">
        <v>85744</v>
      </c>
    </row>
    <row r="32410" spans="1:8" x14ac:dyDescent="0.2">
      <c r="A32410">
        <v>9.0023632389367296E+17</v>
      </c>
      <c r="B32410" t="s">
        <v>65364</v>
      </c>
      <c r="C32410" t="s">
        <v>65365</v>
      </c>
      <c r="D32410" s="1">
        <v>42970.333784722221</v>
      </c>
      <c r="E32410">
        <v>9376</v>
      </c>
      <c r="F32410">
        <v>45290</v>
      </c>
      <c r="H32410" t="s">
        <v>616</v>
      </c>
    </row>
    <row r="32411" spans="1:8" x14ac:dyDescent="0.2">
      <c r="A32411">
        <v>9.0025151432464704E+17</v>
      </c>
      <c r="B32411" t="s">
        <v>65366</v>
      </c>
      <c r="C32411" t="s">
        <v>65367</v>
      </c>
      <c r="D32411" s="1">
        <v>42970.375706018516</v>
      </c>
      <c r="E32411">
        <v>13400</v>
      </c>
      <c r="F32411">
        <v>59872</v>
      </c>
    </row>
    <row r="32412" spans="1:8" x14ac:dyDescent="0.2">
      <c r="A32412">
        <v>9.0034695312014106E+17</v>
      </c>
      <c r="B32412" t="s">
        <v>65368</v>
      </c>
      <c r="C32412" t="s">
        <v>65369</v>
      </c>
      <c r="D32412" s="1">
        <v>42970.639062499999</v>
      </c>
      <c r="E32412">
        <v>16709</v>
      </c>
      <c r="F32412">
        <v>84004</v>
      </c>
    </row>
    <row r="32413" spans="1:8" x14ac:dyDescent="0.2">
      <c r="A32413">
        <v>9.0035205206840102E+17</v>
      </c>
      <c r="B32413" t="s">
        <v>65370</v>
      </c>
      <c r="C32413" t="s">
        <v>65371</v>
      </c>
      <c r="D32413" s="1">
        <v>42970.653136574074</v>
      </c>
      <c r="E32413">
        <v>16299</v>
      </c>
      <c r="F32413">
        <v>79318</v>
      </c>
    </row>
    <row r="32414" spans="1:8" x14ac:dyDescent="0.2">
      <c r="A32414">
        <v>9.0035465713380096E+17</v>
      </c>
      <c r="B32414" t="s">
        <v>65372</v>
      </c>
      <c r="C32414" t="s">
        <v>65373</v>
      </c>
      <c r="D32414" s="1">
        <v>42970.660324074073</v>
      </c>
      <c r="E32414">
        <v>16763</v>
      </c>
      <c r="F32414">
        <v>70678</v>
      </c>
    </row>
    <row r="32415" spans="1:8" x14ac:dyDescent="0.2">
      <c r="A32415">
        <v>9.0043502351749901E+17</v>
      </c>
      <c r="B32415" t="s">
        <v>65374</v>
      </c>
      <c r="C32415" t="s">
        <v>65375</v>
      </c>
      <c r="D32415" s="1">
        <v>42970.882094907407</v>
      </c>
      <c r="E32415">
        <v>14647</v>
      </c>
      <c r="F32415">
        <v>64592</v>
      </c>
      <c r="H32415" t="s">
        <v>390</v>
      </c>
    </row>
    <row r="32416" spans="1:8" x14ac:dyDescent="0.2">
      <c r="A32416">
        <v>9.0048814819451597E+17</v>
      </c>
      <c r="B32416" t="s">
        <v>65376</v>
      </c>
      <c r="C32416" t="s">
        <v>65377</v>
      </c>
      <c r="D32416" s="1">
        <v>42971.028692129628</v>
      </c>
      <c r="E32416">
        <v>9376</v>
      </c>
      <c r="F32416">
        <v>43548</v>
      </c>
      <c r="G32416" t="s">
        <v>215</v>
      </c>
    </row>
    <row r="32417" spans="1:8" x14ac:dyDescent="0.2">
      <c r="A32417">
        <v>9.0052125176821299E+17</v>
      </c>
      <c r="B32417" t="s">
        <v>65378</v>
      </c>
      <c r="C32417" t="s">
        <v>65379</v>
      </c>
      <c r="D32417" s="1">
        <v>42971.120034722226</v>
      </c>
      <c r="E32417">
        <v>10665</v>
      </c>
      <c r="F32417">
        <v>52468</v>
      </c>
      <c r="H32417" t="s">
        <v>390</v>
      </c>
    </row>
    <row r="32418" spans="1:8" x14ac:dyDescent="0.2">
      <c r="A32418">
        <v>9.0069411294029005E+17</v>
      </c>
      <c r="B32418" t="s">
        <v>65380</v>
      </c>
      <c r="C32418" t="s">
        <v>65381</v>
      </c>
      <c r="D32418" s="1">
        <v>42971.597048611111</v>
      </c>
      <c r="E32418">
        <v>14892</v>
      </c>
      <c r="F32418">
        <v>56452</v>
      </c>
    </row>
    <row r="32419" spans="1:8" x14ac:dyDescent="0.2">
      <c r="A32419">
        <v>9.0069544846539904E+17</v>
      </c>
      <c r="B32419" t="s">
        <v>65382</v>
      </c>
      <c r="C32419" t="s">
        <v>65383</v>
      </c>
      <c r="D32419" s="1">
        <v>42971.600729166668</v>
      </c>
      <c r="E32419">
        <v>11377</v>
      </c>
      <c r="F32419">
        <v>54767</v>
      </c>
    </row>
    <row r="32420" spans="1:8" x14ac:dyDescent="0.2">
      <c r="A32420">
        <v>9.0070614694371699E+17</v>
      </c>
      <c r="B32420" t="s">
        <v>65384</v>
      </c>
      <c r="C32420" t="s">
        <v>65385</v>
      </c>
      <c r="D32420" s="1">
        <v>42971.630254629628</v>
      </c>
      <c r="E32420">
        <v>12259</v>
      </c>
      <c r="F32420">
        <v>60854</v>
      </c>
    </row>
    <row r="32421" spans="1:8" x14ac:dyDescent="0.2">
      <c r="A32421">
        <v>9.0070801790950605E+17</v>
      </c>
      <c r="B32421" t="s">
        <v>65386</v>
      </c>
      <c r="C32421" t="s">
        <v>65387</v>
      </c>
      <c r="D32421" s="1">
        <v>42971.635416666664</v>
      </c>
      <c r="E32421">
        <v>9073</v>
      </c>
      <c r="F32421">
        <v>48155</v>
      </c>
    </row>
    <row r="32422" spans="1:8" x14ac:dyDescent="0.2">
      <c r="A32422">
        <v>9.0070811033097805E+17</v>
      </c>
      <c r="B32422" t="s">
        <v>65388</v>
      </c>
      <c r="C32422" t="s">
        <v>65389</v>
      </c>
      <c r="D32422" s="1">
        <v>42971.635671296295</v>
      </c>
      <c r="E32422">
        <v>18460</v>
      </c>
      <c r="F32422">
        <v>66581</v>
      </c>
    </row>
    <row r="32423" spans="1:8" x14ac:dyDescent="0.2">
      <c r="A32423">
        <v>9.0071498282382106E+17</v>
      </c>
      <c r="B32423" t="s">
        <v>65390</v>
      </c>
      <c r="C32423" t="s">
        <v>65391</v>
      </c>
      <c r="D32423" s="1">
        <v>42971.654641203706</v>
      </c>
      <c r="E32423">
        <v>21242</v>
      </c>
      <c r="F32423">
        <v>93989</v>
      </c>
    </row>
    <row r="32424" spans="1:8" x14ac:dyDescent="0.2">
      <c r="A32424">
        <v>9.0076807250362304E+17</v>
      </c>
      <c r="B32424" t="s">
        <v>65392</v>
      </c>
      <c r="C32424" t="s">
        <v>65393</v>
      </c>
      <c r="D32424" s="1">
        <v>42971.801134259258</v>
      </c>
      <c r="E32424">
        <v>10546</v>
      </c>
      <c r="F32424">
        <v>50474</v>
      </c>
      <c r="G32424" t="s">
        <v>215</v>
      </c>
    </row>
    <row r="32425" spans="1:8" x14ac:dyDescent="0.2">
      <c r="A32425">
        <v>9.0080264277926694E+17</v>
      </c>
      <c r="B32425" t="s">
        <v>65394</v>
      </c>
      <c r="C32425" t="s">
        <v>65395</v>
      </c>
      <c r="D32425" s="1">
        <v>42971.896527777775</v>
      </c>
      <c r="E32425">
        <v>13004</v>
      </c>
      <c r="F32425">
        <v>48881</v>
      </c>
      <c r="H32425" t="s">
        <v>616</v>
      </c>
    </row>
    <row r="32426" spans="1:8" x14ac:dyDescent="0.2">
      <c r="A32426">
        <v>9.0087579929277594E+17</v>
      </c>
      <c r="B32426" t="s">
        <v>65396</v>
      </c>
      <c r="C32426" t="s">
        <v>65397</v>
      </c>
      <c r="D32426" s="1">
        <v>42972.098402777781</v>
      </c>
      <c r="E32426">
        <v>10476</v>
      </c>
      <c r="F32426">
        <v>54300</v>
      </c>
      <c r="G32426" t="s">
        <v>89</v>
      </c>
    </row>
    <row r="32427" spans="1:8" x14ac:dyDescent="0.2">
      <c r="A32427">
        <v>9.0102977040154598E+17</v>
      </c>
      <c r="B32427" t="s">
        <v>65398</v>
      </c>
      <c r="C32427" t="s">
        <v>65399</v>
      </c>
      <c r="D32427" s="1">
        <v>42972.523287037038</v>
      </c>
      <c r="E32427">
        <v>14943</v>
      </c>
      <c r="F32427">
        <v>59946</v>
      </c>
    </row>
    <row r="32428" spans="1:8" x14ac:dyDescent="0.2">
      <c r="A32428">
        <v>9.0103153216446797E+17</v>
      </c>
      <c r="B32428" t="s">
        <v>65400</v>
      </c>
      <c r="C32428" t="s">
        <v>65401</v>
      </c>
      <c r="D32428" s="1">
        <v>42972.528148148151</v>
      </c>
      <c r="E32428">
        <v>15601</v>
      </c>
      <c r="F32428">
        <v>76612</v>
      </c>
    </row>
    <row r="32429" spans="1:8" x14ac:dyDescent="0.2">
      <c r="A32429">
        <v>9.0103247511111603E+17</v>
      </c>
      <c r="B32429" t="s">
        <v>65402</v>
      </c>
      <c r="C32429" t="s">
        <v>65403</v>
      </c>
      <c r="D32429" s="1">
        <v>42972.530752314815</v>
      </c>
      <c r="E32429">
        <v>13322</v>
      </c>
      <c r="F32429">
        <v>64198</v>
      </c>
    </row>
    <row r="32430" spans="1:8" x14ac:dyDescent="0.2">
      <c r="A32430">
        <v>9.0104457975082496E+17</v>
      </c>
      <c r="B32430" t="s">
        <v>65404</v>
      </c>
      <c r="C32430" t="s">
        <v>65405</v>
      </c>
      <c r="D32430" s="1">
        <v>42972.564155092594</v>
      </c>
      <c r="E32430">
        <v>13227</v>
      </c>
      <c r="F32430">
        <v>61910</v>
      </c>
    </row>
    <row r="32431" spans="1:8" x14ac:dyDescent="0.2">
      <c r="A32431">
        <v>9.0105786451673395E+17</v>
      </c>
      <c r="B32431" t="s">
        <v>65406</v>
      </c>
      <c r="C32431" t="s">
        <v>65407</v>
      </c>
      <c r="D32431" s="1">
        <v>42972.600810185184</v>
      </c>
      <c r="E32431">
        <v>11982</v>
      </c>
      <c r="F32431">
        <v>54955</v>
      </c>
    </row>
    <row r="32432" spans="1:8" x14ac:dyDescent="0.2">
      <c r="A32432">
        <v>9.0110857204143296E+17</v>
      </c>
      <c r="B32432" t="s">
        <v>65408</v>
      </c>
      <c r="C32432" t="s">
        <v>65409</v>
      </c>
      <c r="D32432" s="1">
        <v>42972.740740740737</v>
      </c>
      <c r="E32432">
        <v>10757</v>
      </c>
      <c r="F32432">
        <v>52647</v>
      </c>
      <c r="G32432" t="s">
        <v>215</v>
      </c>
      <c r="H32432" t="s">
        <v>390</v>
      </c>
    </row>
    <row r="32433" spans="1:8" x14ac:dyDescent="0.2">
      <c r="A32433">
        <v>9.0111256932223706E+17</v>
      </c>
      <c r="B32433" t="s">
        <v>65410</v>
      </c>
      <c r="C32433" t="s">
        <v>65411</v>
      </c>
      <c r="D32433" s="1">
        <v>42972.751770833333</v>
      </c>
      <c r="E32433">
        <v>7104</v>
      </c>
      <c r="F32433">
        <v>34874</v>
      </c>
      <c r="G32433" t="s">
        <v>65412</v>
      </c>
      <c r="H32433" t="s">
        <v>390</v>
      </c>
    </row>
    <row r="32434" spans="1:8" x14ac:dyDescent="0.2">
      <c r="A32434">
        <v>9.0116196499453901E+17</v>
      </c>
      <c r="B32434" t="s">
        <v>65413</v>
      </c>
      <c r="C32434" t="s">
        <v>65414</v>
      </c>
      <c r="D32434" s="1">
        <v>42972.888067129628</v>
      </c>
      <c r="E32434">
        <v>10870</v>
      </c>
      <c r="F32434">
        <v>46628</v>
      </c>
      <c r="H32434" t="s">
        <v>390</v>
      </c>
    </row>
    <row r="32435" spans="1:8" x14ac:dyDescent="0.2">
      <c r="A32435">
        <v>9.0118822817418394E+17</v>
      </c>
      <c r="B32435" t="s">
        <v>65415</v>
      </c>
      <c r="C32435" t="s">
        <v>65416</v>
      </c>
      <c r="D32435" s="1">
        <v>42972.960543981484</v>
      </c>
      <c r="E32435">
        <v>8983</v>
      </c>
      <c r="F32435">
        <v>54550</v>
      </c>
    </row>
    <row r="32436" spans="1:8" x14ac:dyDescent="0.2">
      <c r="A32436">
        <v>9.0119047979831194E+17</v>
      </c>
      <c r="B32436" t="s">
        <v>65417</v>
      </c>
      <c r="C32436" t="s">
        <v>65418</v>
      </c>
      <c r="D32436" s="1">
        <v>42972.96675925926</v>
      </c>
      <c r="E32436">
        <v>9728</v>
      </c>
      <c r="F32436">
        <v>58852</v>
      </c>
    </row>
    <row r="32437" spans="1:8" x14ac:dyDescent="0.2">
      <c r="A32437">
        <v>9.0120559305416205E+17</v>
      </c>
      <c r="B32437" t="s">
        <v>65419</v>
      </c>
      <c r="C32437" t="s">
        <v>65420</v>
      </c>
      <c r="D32437" s="1">
        <v>42973.008460648147</v>
      </c>
      <c r="E32437">
        <v>17697</v>
      </c>
      <c r="F32437">
        <v>92268</v>
      </c>
    </row>
    <row r="32438" spans="1:8" x14ac:dyDescent="0.2">
      <c r="A32438">
        <v>9.0125950963257306E+17</v>
      </c>
      <c r="B32438" t="s">
        <v>65421</v>
      </c>
      <c r="C32438" t="s">
        <v>65422</v>
      </c>
      <c r="D32438" s="1">
        <v>42973.15724537037</v>
      </c>
      <c r="E32438">
        <v>24897</v>
      </c>
      <c r="F32438">
        <v>124897</v>
      </c>
    </row>
    <row r="32439" spans="1:8" x14ac:dyDescent="0.2">
      <c r="A32439">
        <v>9.0126306151179405E+17</v>
      </c>
      <c r="B32439" t="s">
        <v>65423</v>
      </c>
      <c r="C32439" t="s">
        <v>65424</v>
      </c>
      <c r="D32439" s="1">
        <v>42973.167048611111</v>
      </c>
      <c r="E32439">
        <v>29210</v>
      </c>
      <c r="F32439">
        <v>129634</v>
      </c>
    </row>
    <row r="32440" spans="1:8" x14ac:dyDescent="0.2">
      <c r="A32440">
        <v>9.0130506588511398E+17</v>
      </c>
      <c r="B32440" t="s">
        <v>65425</v>
      </c>
      <c r="C32440" t="s">
        <v>65426</v>
      </c>
      <c r="D32440" s="1">
        <v>42973.282951388886</v>
      </c>
      <c r="E32440">
        <v>10175</v>
      </c>
      <c r="F32440">
        <v>45805</v>
      </c>
      <c r="G32440" t="s">
        <v>576</v>
      </c>
      <c r="H32440" t="s">
        <v>390</v>
      </c>
    </row>
    <row r="32441" spans="1:8" x14ac:dyDescent="0.2">
      <c r="A32441">
        <v>9.0140433002421798E+17</v>
      </c>
      <c r="B32441" t="s">
        <v>65427</v>
      </c>
      <c r="C32441" t="s">
        <v>65428</v>
      </c>
      <c r="D32441" s="1">
        <v>42973.556875000002</v>
      </c>
      <c r="E32441">
        <v>7412</v>
      </c>
      <c r="F32441">
        <v>42142</v>
      </c>
    </row>
    <row r="32442" spans="1:8" x14ac:dyDescent="0.2">
      <c r="A32442">
        <v>9.0140705954722598E+17</v>
      </c>
      <c r="B32442" t="s">
        <v>65429</v>
      </c>
      <c r="C32442" t="s">
        <v>65430</v>
      </c>
      <c r="D32442" s="1">
        <v>42973.564398148148</v>
      </c>
      <c r="E32442">
        <v>9306</v>
      </c>
      <c r="F32442">
        <v>49736</v>
      </c>
      <c r="G32442" t="s">
        <v>89</v>
      </c>
      <c r="H32442" t="s">
        <v>390</v>
      </c>
    </row>
    <row r="32443" spans="1:8" x14ac:dyDescent="0.2">
      <c r="A32443">
        <v>9.0141198630248806E+17</v>
      </c>
      <c r="B32443" t="s">
        <v>65431</v>
      </c>
      <c r="C32443" t="s">
        <v>65432</v>
      </c>
      <c r="D32443" s="1">
        <v>42973.577997685185</v>
      </c>
      <c r="E32443">
        <v>12290</v>
      </c>
      <c r="F32443">
        <v>69228</v>
      </c>
      <c r="H32443" t="s">
        <v>390</v>
      </c>
    </row>
    <row r="32444" spans="1:8" x14ac:dyDescent="0.2">
      <c r="A32444">
        <v>9.0153132005205094E+17</v>
      </c>
      <c r="B32444" t="s">
        <v>65433</v>
      </c>
      <c r="C32444" t="s">
        <v>65434</v>
      </c>
      <c r="D32444" s="1">
        <v>42973.90729166667</v>
      </c>
      <c r="E32444">
        <v>14383</v>
      </c>
      <c r="F32444">
        <v>65516</v>
      </c>
      <c r="H32444" t="s">
        <v>390</v>
      </c>
    </row>
    <row r="32445" spans="1:8" x14ac:dyDescent="0.2">
      <c r="A32445">
        <v>9.0157935066293798E+17</v>
      </c>
      <c r="B32445" t="s">
        <v>65435</v>
      </c>
      <c r="C32445" t="s">
        <v>65436</v>
      </c>
      <c r="D32445" s="1">
        <v>42974.039837962962</v>
      </c>
      <c r="E32445">
        <v>15592</v>
      </c>
      <c r="F32445">
        <v>82766</v>
      </c>
    </row>
    <row r="32446" spans="1:8" x14ac:dyDescent="0.2">
      <c r="A32446">
        <v>9.0177255040506995E+17</v>
      </c>
      <c r="B32446" t="s">
        <v>65437</v>
      </c>
      <c r="C32446" t="s">
        <v>65438</v>
      </c>
      <c r="D32446" s="1">
        <v>42974.572962962964</v>
      </c>
      <c r="E32446">
        <v>12031</v>
      </c>
      <c r="F32446">
        <v>49532</v>
      </c>
    </row>
    <row r="32447" spans="1:8" x14ac:dyDescent="0.2">
      <c r="A32447">
        <v>9.0177733351385395E+17</v>
      </c>
      <c r="B32447" t="s">
        <v>65439</v>
      </c>
      <c r="C32447" t="s">
        <v>65440</v>
      </c>
      <c r="D32447" s="1">
        <v>42974.586168981485</v>
      </c>
      <c r="E32447">
        <v>11957</v>
      </c>
      <c r="F32447">
        <v>70534</v>
      </c>
    </row>
    <row r="32448" spans="1:8" x14ac:dyDescent="0.2">
      <c r="A32448">
        <v>9.0178282352218496E+17</v>
      </c>
      <c r="B32448" t="s">
        <v>65441</v>
      </c>
      <c r="C32448" t="s">
        <v>65442</v>
      </c>
      <c r="D32448" s="1">
        <v>42974.601319444446</v>
      </c>
      <c r="E32448">
        <v>8931</v>
      </c>
      <c r="F32448">
        <v>54949</v>
      </c>
    </row>
    <row r="32449" spans="1:8" x14ac:dyDescent="0.2">
      <c r="A32449">
        <v>9.0179139113055398E+17</v>
      </c>
      <c r="B32449" t="s">
        <v>65443</v>
      </c>
      <c r="C32449" t="s">
        <v>65444</v>
      </c>
      <c r="D32449" s="1">
        <v>42974.6249537037</v>
      </c>
      <c r="E32449">
        <v>19412</v>
      </c>
      <c r="F32449">
        <v>100600</v>
      </c>
    </row>
    <row r="32450" spans="1:8" x14ac:dyDescent="0.2">
      <c r="A32450">
        <v>9.0179525508696806E+17</v>
      </c>
      <c r="B32450" t="s">
        <v>65445</v>
      </c>
      <c r="C32450" t="s">
        <v>65446</v>
      </c>
      <c r="D32450" s="1">
        <v>42974.635625000003</v>
      </c>
      <c r="E32450">
        <v>10450</v>
      </c>
      <c r="F32450">
        <v>60732</v>
      </c>
    </row>
    <row r="32451" spans="1:8" x14ac:dyDescent="0.2">
      <c r="A32451">
        <v>9.0179790604643904E+17</v>
      </c>
      <c r="B32451" t="s">
        <v>65447</v>
      </c>
      <c r="C32451" t="s">
        <v>65448</v>
      </c>
      <c r="D32451" s="1">
        <v>42974.642939814818</v>
      </c>
      <c r="E32451">
        <v>11153</v>
      </c>
      <c r="F32451">
        <v>55640</v>
      </c>
      <c r="H32451" t="s">
        <v>390</v>
      </c>
    </row>
    <row r="32452" spans="1:8" x14ac:dyDescent="0.2">
      <c r="A32452">
        <v>9.0180252498181696E+17</v>
      </c>
      <c r="B32452" t="s">
        <v>65449</v>
      </c>
      <c r="C32452" t="s">
        <v>65450</v>
      </c>
      <c r="D32452" s="1">
        <v>42974.655682870369</v>
      </c>
      <c r="E32452">
        <v>22326</v>
      </c>
      <c r="F32452">
        <v>90303</v>
      </c>
    </row>
    <row r="32453" spans="1:8" x14ac:dyDescent="0.2">
      <c r="A32453">
        <v>9.0180438864950003E+17</v>
      </c>
      <c r="B32453" t="s">
        <v>65451</v>
      </c>
      <c r="C32453" t="s">
        <v>65452</v>
      </c>
      <c r="D32453" s="1">
        <v>42974.660821759258</v>
      </c>
      <c r="E32453">
        <v>15988</v>
      </c>
      <c r="F32453">
        <v>72277</v>
      </c>
    </row>
    <row r="32454" spans="1:8" x14ac:dyDescent="0.2">
      <c r="A32454">
        <v>9.0181445650583104E+17</v>
      </c>
      <c r="B32454" t="s">
        <v>65453</v>
      </c>
      <c r="C32454" t="s">
        <v>65454</v>
      </c>
      <c r="D32454" s="1">
        <v>42974.688599537039</v>
      </c>
      <c r="E32454">
        <v>9263</v>
      </c>
      <c r="F32454">
        <v>48641</v>
      </c>
      <c r="H32454" t="s">
        <v>390</v>
      </c>
    </row>
    <row r="32455" spans="1:8" x14ac:dyDescent="0.2">
      <c r="A32455">
        <v>9.0181645373691904E+17</v>
      </c>
      <c r="B32455" t="s">
        <v>65455</v>
      </c>
      <c r="C32455" t="s">
        <v>65456</v>
      </c>
      <c r="D32455" s="1">
        <v>42974.694120370368</v>
      </c>
      <c r="E32455">
        <v>12986</v>
      </c>
      <c r="F32455">
        <v>75188</v>
      </c>
    </row>
    <row r="32456" spans="1:8" x14ac:dyDescent="0.2">
      <c r="A32456">
        <v>9.0194267746122906E+17</v>
      </c>
      <c r="B32456" t="s">
        <v>65457</v>
      </c>
      <c r="C32456" t="s">
        <v>65458</v>
      </c>
      <c r="D32456" s="1">
        <v>42975.042430555557</v>
      </c>
      <c r="E32456">
        <v>19023</v>
      </c>
      <c r="F32456">
        <v>97600</v>
      </c>
    </row>
    <row r="32457" spans="1:8" x14ac:dyDescent="0.2">
      <c r="A32457">
        <v>9.0250372427433101E+17</v>
      </c>
      <c r="B32457" t="s">
        <v>65459</v>
      </c>
      <c r="C32457" t="s">
        <v>65460</v>
      </c>
      <c r="D32457" s="1">
        <v>42976.590624999997</v>
      </c>
      <c r="E32457">
        <v>18409</v>
      </c>
      <c r="F32457">
        <v>127010</v>
      </c>
    </row>
    <row r="32458" spans="1:8" x14ac:dyDescent="0.2">
      <c r="A32458">
        <v>9.0250785558409203E+17</v>
      </c>
      <c r="B32458" t="s">
        <v>65461</v>
      </c>
      <c r="C32458" t="s">
        <v>65462</v>
      </c>
      <c r="D32458" s="1">
        <v>42976.602025462962</v>
      </c>
      <c r="E32458">
        <v>14348</v>
      </c>
      <c r="F32458">
        <v>70682</v>
      </c>
      <c r="G32458" t="s">
        <v>215</v>
      </c>
    </row>
    <row r="32459" spans="1:8" x14ac:dyDescent="0.2">
      <c r="A32459">
        <v>9.0287551553462605E+17</v>
      </c>
      <c r="B32459" t="s">
        <v>65463</v>
      </c>
      <c r="C32459" t="s">
        <v>65464</v>
      </c>
      <c r="D32459" s="1">
        <v>42977.616574074076</v>
      </c>
      <c r="E32459">
        <v>24155</v>
      </c>
      <c r="F32459">
        <v>97750</v>
      </c>
    </row>
    <row r="32460" spans="1:8" x14ac:dyDescent="0.2">
      <c r="A32460">
        <v>9.0288171201065306E+17</v>
      </c>
      <c r="B32460" t="s">
        <v>65465</v>
      </c>
      <c r="C32460" t="s">
        <v>65466</v>
      </c>
      <c r="D32460" s="1">
        <v>42977.633668981478</v>
      </c>
      <c r="E32460">
        <v>20923</v>
      </c>
      <c r="F32460">
        <v>105373</v>
      </c>
    </row>
    <row r="32461" spans="1:8" x14ac:dyDescent="0.2">
      <c r="A32461">
        <v>9.0288556055296E+17</v>
      </c>
      <c r="B32461" t="s">
        <v>65467</v>
      </c>
      <c r="C32461" t="s">
        <v>65468</v>
      </c>
      <c r="D32461" s="1">
        <v>42977.644293981481</v>
      </c>
      <c r="E32461">
        <v>23651</v>
      </c>
      <c r="F32461">
        <v>95620</v>
      </c>
      <c r="H32461" t="s">
        <v>390</v>
      </c>
    </row>
    <row r="32462" spans="1:8" x14ac:dyDescent="0.2">
      <c r="A32462">
        <v>9.0288922506189594E+17</v>
      </c>
      <c r="B32462" t="s">
        <v>65469</v>
      </c>
      <c r="C32462" t="s">
        <v>65470</v>
      </c>
      <c r="D32462" s="1">
        <v>42977.654398148145</v>
      </c>
      <c r="E32462">
        <v>11828</v>
      </c>
      <c r="F32462">
        <v>73881</v>
      </c>
    </row>
    <row r="32463" spans="1:8" x14ac:dyDescent="0.2">
      <c r="A32463">
        <v>9.0297890122336602E+17</v>
      </c>
      <c r="B32463" t="s">
        <v>65471</v>
      </c>
      <c r="C32463" t="s">
        <v>65472</v>
      </c>
      <c r="D32463" s="1">
        <v>42977.901863425926</v>
      </c>
      <c r="E32463">
        <v>23168</v>
      </c>
      <c r="F32463">
        <v>88496</v>
      </c>
    </row>
    <row r="32464" spans="1:8" x14ac:dyDescent="0.2">
      <c r="A32464">
        <v>9.0305997543773299E+17</v>
      </c>
      <c r="B32464" t="s">
        <v>65473</v>
      </c>
      <c r="C32464" t="s">
        <v>65474</v>
      </c>
      <c r="D32464" s="1">
        <v>42978.125578703701</v>
      </c>
      <c r="E32464">
        <v>19557</v>
      </c>
      <c r="F32464">
        <v>90453</v>
      </c>
    </row>
    <row r="32465" spans="1:8" x14ac:dyDescent="0.2">
      <c r="A32465">
        <v>9.0334831242167002E+17</v>
      </c>
      <c r="B32465" t="s">
        <v>65475</v>
      </c>
      <c r="C32465" t="s">
        <v>65476</v>
      </c>
      <c r="D32465" s="1">
        <v>42978.921238425923</v>
      </c>
      <c r="E32465">
        <v>26989</v>
      </c>
      <c r="F32465">
        <v>109559</v>
      </c>
      <c r="H32465" t="s">
        <v>390</v>
      </c>
    </row>
    <row r="32466" spans="1:8" x14ac:dyDescent="0.2">
      <c r="A32466">
        <v>9.0358742848883904E+17</v>
      </c>
      <c r="B32466" t="s">
        <v>65477</v>
      </c>
      <c r="C32466" t="s">
        <v>65478</v>
      </c>
      <c r="D32466" s="1">
        <v>42979.581076388888</v>
      </c>
      <c r="E32466">
        <v>35550</v>
      </c>
      <c r="F32466">
        <v>119121</v>
      </c>
    </row>
    <row r="32467" spans="1:8" x14ac:dyDescent="0.2">
      <c r="A32467">
        <v>9.0359716624924595E+17</v>
      </c>
      <c r="B32467" t="s">
        <v>65479</v>
      </c>
      <c r="C32467" t="s">
        <v>65480</v>
      </c>
      <c r="D32467" s="1">
        <v>42979.607951388891</v>
      </c>
      <c r="E32467">
        <v>11731</v>
      </c>
      <c r="F32467">
        <v>67518</v>
      </c>
    </row>
    <row r="32468" spans="1:8" x14ac:dyDescent="0.2">
      <c r="A32468">
        <v>9.0360026542057805E+17</v>
      </c>
      <c r="B32468" t="s">
        <v>65481</v>
      </c>
      <c r="C32468" t="s">
        <v>65482</v>
      </c>
      <c r="D32468" s="1">
        <v>42979.61650462963</v>
      </c>
      <c r="E32468">
        <v>11550</v>
      </c>
      <c r="F32468">
        <v>61445</v>
      </c>
    </row>
    <row r="32469" spans="1:8" x14ac:dyDescent="0.2">
      <c r="A32469">
        <v>9.0360304371495706E+17</v>
      </c>
      <c r="B32469" t="s">
        <v>65483</v>
      </c>
      <c r="C32469" t="s">
        <v>65484</v>
      </c>
      <c r="D32469" s="1">
        <v>42979.624166666668</v>
      </c>
      <c r="E32469">
        <v>15447</v>
      </c>
      <c r="F32469">
        <v>87208</v>
      </c>
    </row>
    <row r="32470" spans="1:8" x14ac:dyDescent="0.2">
      <c r="A32470">
        <v>9.0370586789120397E+17</v>
      </c>
      <c r="B32470" t="s">
        <v>65485</v>
      </c>
      <c r="C32470" t="s">
        <v>65486</v>
      </c>
      <c r="D32470" s="1">
        <v>42979.907905092594</v>
      </c>
      <c r="E32470">
        <v>21029</v>
      </c>
      <c r="F32470">
        <v>69993</v>
      </c>
      <c r="H32470" t="s">
        <v>616</v>
      </c>
    </row>
    <row r="32471" spans="1:8" x14ac:dyDescent="0.2">
      <c r="A32471">
        <v>9.0376632663169805E+17</v>
      </c>
      <c r="B32471" t="s">
        <v>65487</v>
      </c>
      <c r="C32471" t="s">
        <v>65488</v>
      </c>
      <c r="D32471" s="1">
        <v>42980.074745370373</v>
      </c>
      <c r="E32471">
        <v>14861</v>
      </c>
      <c r="F32471">
        <v>84295</v>
      </c>
    </row>
    <row r="32472" spans="1:8" x14ac:dyDescent="0.2">
      <c r="A32472">
        <v>9.0377019638883098E+17</v>
      </c>
      <c r="B32472" t="s">
        <v>65489</v>
      </c>
      <c r="C32472" t="s">
        <v>65490</v>
      </c>
      <c r="D32472" s="1">
        <v>42980.085416666669</v>
      </c>
      <c r="E32472">
        <v>14379</v>
      </c>
      <c r="F32472">
        <v>88942</v>
      </c>
    </row>
    <row r="32473" spans="1:8" x14ac:dyDescent="0.2">
      <c r="A32473">
        <v>9.0377813085013094E+17</v>
      </c>
      <c r="B32473" t="s">
        <v>65491</v>
      </c>
      <c r="C32473" t="s">
        <v>65492</v>
      </c>
      <c r="D32473" s="1">
        <v>42980.107314814813</v>
      </c>
      <c r="E32473">
        <v>11195</v>
      </c>
      <c r="F32473">
        <v>55846</v>
      </c>
      <c r="G32473" t="s">
        <v>487</v>
      </c>
      <c r="H32473" t="s">
        <v>390</v>
      </c>
    </row>
    <row r="32474" spans="1:8" x14ac:dyDescent="0.2">
      <c r="A32474">
        <v>9.03980484966752E+17</v>
      </c>
      <c r="B32474" t="s">
        <v>65493</v>
      </c>
      <c r="C32474" t="s">
        <v>65494</v>
      </c>
      <c r="D32474" s="1">
        <v>42980.665706018517</v>
      </c>
      <c r="E32474">
        <v>12613</v>
      </c>
      <c r="F32474">
        <v>70712</v>
      </c>
      <c r="G32474" t="e">
        <f>_xlfn.SINGLE( _xlfn.SINGLE(JBA_NAFW))</f>
        <v>#NAME?</v>
      </c>
    </row>
    <row r="32475" spans="1:8" x14ac:dyDescent="0.2">
      <c r="A32475">
        <v>9.0402534004928499E+17</v>
      </c>
      <c r="B32475" t="s">
        <v>65495</v>
      </c>
      <c r="C32475" t="s">
        <v>65496</v>
      </c>
      <c r="D32475" s="1">
        <v>42980.789479166669</v>
      </c>
      <c r="E32475">
        <v>22131</v>
      </c>
      <c r="F32475">
        <v>98654</v>
      </c>
    </row>
    <row r="32476" spans="1:8" x14ac:dyDescent="0.2">
      <c r="A32476">
        <v>9.04160894661296E+17</v>
      </c>
      <c r="B32476" t="s">
        <v>65497</v>
      </c>
      <c r="C32476" t="s">
        <v>65498</v>
      </c>
      <c r="D32476" s="1">
        <v>42981.163541666669</v>
      </c>
      <c r="E32476">
        <v>36296</v>
      </c>
      <c r="F32476">
        <v>125534</v>
      </c>
    </row>
    <row r="32477" spans="1:8" x14ac:dyDescent="0.2">
      <c r="A32477">
        <v>9.0417485162728602E+17</v>
      </c>
      <c r="B32477" t="s">
        <v>65499</v>
      </c>
      <c r="C32477" t="s">
        <v>65500</v>
      </c>
      <c r="D32477" s="1">
        <v>42981.202060185184</v>
      </c>
      <c r="E32477">
        <v>11624</v>
      </c>
      <c r="F32477">
        <v>61469</v>
      </c>
    </row>
    <row r="32478" spans="1:8" x14ac:dyDescent="0.2">
      <c r="A32478">
        <v>9.0417655362130701E+17</v>
      </c>
      <c r="B32478" t="s">
        <v>65501</v>
      </c>
      <c r="C32478" t="s">
        <v>65502</v>
      </c>
      <c r="D32478" s="1">
        <v>42981.206747685188</v>
      </c>
      <c r="E32478">
        <v>12953</v>
      </c>
      <c r="F32478">
        <v>81020</v>
      </c>
    </row>
    <row r="32479" spans="1:8" x14ac:dyDescent="0.2">
      <c r="A32479">
        <v>9.04177758489776E+17</v>
      </c>
      <c r="B32479" t="s">
        <v>65503</v>
      </c>
      <c r="C32479" t="s">
        <v>65504</v>
      </c>
      <c r="D32479" s="1">
        <v>42981.210081018522</v>
      </c>
      <c r="E32479">
        <v>28158</v>
      </c>
      <c r="F32479">
        <v>117328</v>
      </c>
    </row>
    <row r="32480" spans="1:8" x14ac:dyDescent="0.2">
      <c r="A32480">
        <v>9.0421162089688602E+17</v>
      </c>
      <c r="B32480" t="s">
        <v>65505</v>
      </c>
      <c r="C32480" t="s">
        <v>65506</v>
      </c>
      <c r="D32480" s="1">
        <v>42981.303518518522</v>
      </c>
      <c r="E32480">
        <v>16381</v>
      </c>
      <c r="F32480">
        <v>70309</v>
      </c>
      <c r="G32480" t="s">
        <v>89</v>
      </c>
      <c r="H32480" t="s">
        <v>616</v>
      </c>
    </row>
    <row r="32481" spans="1:8" x14ac:dyDescent="0.2">
      <c r="A32481">
        <v>9.0430564465163405E+17</v>
      </c>
      <c r="B32481" t="s">
        <v>65507</v>
      </c>
      <c r="C32481" t="s">
        <v>65508</v>
      </c>
      <c r="D32481" s="1">
        <v>42981.562974537039</v>
      </c>
      <c r="E32481">
        <v>23781</v>
      </c>
      <c r="F32481">
        <v>82866</v>
      </c>
    </row>
    <row r="32482" spans="1:8" x14ac:dyDescent="0.2">
      <c r="A32482">
        <v>9.0430789821343296E+17</v>
      </c>
      <c r="B32482" t="s">
        <v>65509</v>
      </c>
      <c r="C32482" t="s">
        <v>65510</v>
      </c>
      <c r="D32482" s="1">
        <v>42981.569189814814</v>
      </c>
      <c r="E32482">
        <v>20126</v>
      </c>
      <c r="F32482">
        <v>81866</v>
      </c>
    </row>
    <row r="32483" spans="1:8" x14ac:dyDescent="0.2">
      <c r="A32483">
        <v>9.0430952738171597E+17</v>
      </c>
      <c r="B32483" t="s">
        <v>65511</v>
      </c>
      <c r="C32483" t="s">
        <v>65512</v>
      </c>
      <c r="D32483" s="1">
        <v>42981.573692129627</v>
      </c>
      <c r="E32483">
        <v>21231</v>
      </c>
      <c r="F32483">
        <v>81986</v>
      </c>
    </row>
    <row r="32484" spans="1:8" x14ac:dyDescent="0.2">
      <c r="A32484">
        <v>9.0437531483024896E+17</v>
      </c>
      <c r="B32484" t="s">
        <v>65513</v>
      </c>
      <c r="C32484" t="s">
        <v>65514</v>
      </c>
      <c r="D32484" s="1">
        <v>42981.755231481482</v>
      </c>
      <c r="E32484">
        <v>23181</v>
      </c>
      <c r="F32484">
        <v>114238</v>
      </c>
    </row>
    <row r="32485" spans="1:8" x14ac:dyDescent="0.2">
      <c r="A32485">
        <v>9.0437707504965606E+17</v>
      </c>
      <c r="B32485" t="s">
        <v>65515</v>
      </c>
      <c r="C32485" t="s">
        <v>65516</v>
      </c>
      <c r="D32485" s="1">
        <v>42981.760081018518</v>
      </c>
      <c r="E32485">
        <v>38988</v>
      </c>
      <c r="F32485">
        <v>150098</v>
      </c>
    </row>
    <row r="32486" spans="1:8" x14ac:dyDescent="0.2">
      <c r="A32486">
        <v>9.0474556277125901E+17</v>
      </c>
      <c r="B32486" t="s">
        <v>65517</v>
      </c>
      <c r="C32486" t="s">
        <v>65518</v>
      </c>
      <c r="D32486" s="1">
        <v>42982.776921296296</v>
      </c>
      <c r="E32486">
        <v>23014</v>
      </c>
      <c r="F32486">
        <v>107980</v>
      </c>
      <c r="H32486" t="s">
        <v>390</v>
      </c>
    </row>
    <row r="32487" spans="1:8" x14ac:dyDescent="0.2">
      <c r="A32487">
        <v>9.0489924390687898E+17</v>
      </c>
      <c r="B32487" t="s">
        <v>65519</v>
      </c>
      <c r="C32487" t="s">
        <v>65520</v>
      </c>
      <c r="D32487" s="1">
        <v>42983.200995370367</v>
      </c>
      <c r="E32487">
        <v>21649</v>
      </c>
      <c r="F32487">
        <v>86889</v>
      </c>
    </row>
    <row r="32488" spans="1:8" x14ac:dyDescent="0.2">
      <c r="A32488">
        <v>9.0503898688384998E+17</v>
      </c>
      <c r="B32488" t="s">
        <v>65521</v>
      </c>
      <c r="C32488" t="s">
        <v>65522</v>
      </c>
      <c r="D32488" s="1">
        <v>42983.586608796293</v>
      </c>
      <c r="E32488">
        <v>21298</v>
      </c>
      <c r="F32488">
        <v>90870</v>
      </c>
    </row>
    <row r="32489" spans="1:8" x14ac:dyDescent="0.2">
      <c r="A32489">
        <v>9.0504709548851597E+17</v>
      </c>
      <c r="B32489" t="s">
        <v>65523</v>
      </c>
      <c r="C32489" t="s">
        <v>65524</v>
      </c>
      <c r="D32489" s="1">
        <v>42983.608993055554</v>
      </c>
      <c r="E32489">
        <v>27855</v>
      </c>
      <c r="F32489">
        <v>109636</v>
      </c>
    </row>
    <row r="32490" spans="1:8" x14ac:dyDescent="0.2">
      <c r="A32490">
        <v>9.05170032229056E+17</v>
      </c>
      <c r="B32490" t="s">
        <v>65525</v>
      </c>
      <c r="C32490" t="s">
        <v>65526</v>
      </c>
      <c r="D32490" s="1">
        <v>42983.948229166665</v>
      </c>
      <c r="E32490">
        <v>20372</v>
      </c>
      <c r="F32490">
        <v>91683</v>
      </c>
    </row>
    <row r="32491" spans="1:8" x14ac:dyDescent="0.2">
      <c r="A32491">
        <v>9.0522866733649894E+17</v>
      </c>
      <c r="B32491" t="s">
        <v>65527</v>
      </c>
      <c r="C32491" t="s">
        <v>65528</v>
      </c>
      <c r="D32491" s="1">
        <v>42984.110034722224</v>
      </c>
      <c r="E32491">
        <v>20447</v>
      </c>
      <c r="F32491">
        <v>81711</v>
      </c>
    </row>
    <row r="32492" spans="1:8" x14ac:dyDescent="0.2">
      <c r="A32492">
        <v>9.0538181769552602E+17</v>
      </c>
      <c r="B32492" t="s">
        <v>65529</v>
      </c>
      <c r="C32492" t="s">
        <v>65530</v>
      </c>
      <c r="D32492" s="1">
        <v>42984.532650462963</v>
      </c>
      <c r="E32492">
        <v>14836</v>
      </c>
      <c r="F32492">
        <v>79882</v>
      </c>
    </row>
    <row r="32493" spans="1:8" x14ac:dyDescent="0.2">
      <c r="A32493">
        <v>9.0538303951728205E+17</v>
      </c>
      <c r="B32493" t="s">
        <v>65531</v>
      </c>
      <c r="C32493" t="s">
        <v>65532</v>
      </c>
      <c r="D32493" s="1">
        <v>42984.53601851852</v>
      </c>
      <c r="E32493">
        <v>18258</v>
      </c>
      <c r="F32493">
        <v>97836</v>
      </c>
    </row>
    <row r="32494" spans="1:8" x14ac:dyDescent="0.2">
      <c r="A32494">
        <v>9.0538351530226406E+17</v>
      </c>
      <c r="B32494" t="s">
        <v>65533</v>
      </c>
      <c r="C32494" t="s">
        <v>65534</v>
      </c>
      <c r="D32494" s="1">
        <v>42984.537326388891</v>
      </c>
      <c r="E32494">
        <v>11070</v>
      </c>
      <c r="F32494">
        <v>52770</v>
      </c>
    </row>
    <row r="32495" spans="1:8" x14ac:dyDescent="0.2">
      <c r="A32495">
        <v>9.0548889718617203E+17</v>
      </c>
      <c r="B32495" t="s">
        <v>65535</v>
      </c>
      <c r="C32495" t="s">
        <v>65536</v>
      </c>
      <c r="D32495" s="1">
        <v>42984.828125</v>
      </c>
      <c r="E32495">
        <v>12428</v>
      </c>
      <c r="F32495">
        <v>44749</v>
      </c>
    </row>
    <row r="32496" spans="1:8" x14ac:dyDescent="0.2">
      <c r="A32496">
        <v>9.05512462971232E+17</v>
      </c>
      <c r="B32496" t="s">
        <v>65537</v>
      </c>
      <c r="C32496" t="s">
        <v>65538</v>
      </c>
      <c r="D32496" s="1">
        <v>42984.893159722225</v>
      </c>
      <c r="E32496">
        <v>15404</v>
      </c>
      <c r="F32496">
        <v>64419</v>
      </c>
    </row>
    <row r="32497" spans="1:8" x14ac:dyDescent="0.2">
      <c r="A32497">
        <v>9.0557151339869299E+17</v>
      </c>
      <c r="B32497" t="s">
        <v>65539</v>
      </c>
      <c r="C32497" t="s">
        <v>65540</v>
      </c>
      <c r="D32497" s="1">
        <v>42985.056111111109</v>
      </c>
      <c r="E32497">
        <v>7523</v>
      </c>
      <c r="F32497">
        <v>38010</v>
      </c>
      <c r="G32497" t="e">
        <f>the</f>
        <v>#NAME?</v>
      </c>
    </row>
    <row r="32498" spans="1:8" x14ac:dyDescent="0.2">
      <c r="A32498">
        <v>9.0558243553821901E+17</v>
      </c>
      <c r="B32498" t="s">
        <v>65541</v>
      </c>
      <c r="C32498" t="s">
        <v>65542</v>
      </c>
      <c r="D32498" s="1">
        <v>42985.08625</v>
      </c>
      <c r="E32498">
        <v>5487</v>
      </c>
      <c r="F32498">
        <v>29668</v>
      </c>
      <c r="G32498" t="s">
        <v>65543</v>
      </c>
    </row>
    <row r="32499" spans="1:8" x14ac:dyDescent="0.2">
      <c r="A32499">
        <v>9.0558611544024205E+17</v>
      </c>
      <c r="B32499" t="s">
        <v>65544</v>
      </c>
      <c r="C32499" t="s">
        <v>65545</v>
      </c>
      <c r="D32499" s="1">
        <v>42985.096400462964</v>
      </c>
      <c r="E32499">
        <v>14611</v>
      </c>
      <c r="F32499">
        <v>62008</v>
      </c>
    </row>
    <row r="32500" spans="1:8" x14ac:dyDescent="0.2">
      <c r="A32500">
        <v>9.0560322437955904E+17</v>
      </c>
      <c r="B32500" t="s">
        <v>65546</v>
      </c>
      <c r="C32500" t="s">
        <v>65547</v>
      </c>
      <c r="D32500" s="1">
        <v>42985.143611111111</v>
      </c>
      <c r="E32500">
        <v>12729</v>
      </c>
      <c r="F32500">
        <v>53542</v>
      </c>
      <c r="H32500" t="s">
        <v>390</v>
      </c>
    </row>
    <row r="32501" spans="1:8" x14ac:dyDescent="0.2">
      <c r="A32501">
        <v>9.05770927526432E+17</v>
      </c>
      <c r="B32501" t="s">
        <v>65548</v>
      </c>
      <c r="C32501" t="s">
        <v>65549</v>
      </c>
      <c r="D32501" s="1">
        <v>42985.606388888889</v>
      </c>
      <c r="E32501">
        <v>13977</v>
      </c>
      <c r="F32501">
        <v>72913</v>
      </c>
      <c r="H32501" t="s">
        <v>390</v>
      </c>
    </row>
    <row r="32502" spans="1:8" x14ac:dyDescent="0.2">
      <c r="A32502">
        <v>9.0577545855753805E+17</v>
      </c>
      <c r="B32502" t="s">
        <v>65550</v>
      </c>
      <c r="C32502" t="s">
        <v>65551</v>
      </c>
      <c r="D32502" s="1">
        <v>42985.618888888886</v>
      </c>
      <c r="E32502">
        <v>10555</v>
      </c>
      <c r="F32502">
        <v>41552</v>
      </c>
    </row>
    <row r="32503" spans="1:8" x14ac:dyDescent="0.2">
      <c r="A32503">
        <v>9.0578845930190797E+17</v>
      </c>
      <c r="B32503" t="s">
        <v>65552</v>
      </c>
      <c r="C32503" t="s">
        <v>65553</v>
      </c>
      <c r="D32503" s="1">
        <v>42985.654768518521</v>
      </c>
      <c r="E32503">
        <v>17147</v>
      </c>
      <c r="F32503">
        <v>70010</v>
      </c>
    </row>
    <row r="32504" spans="1:8" x14ac:dyDescent="0.2">
      <c r="A32504">
        <v>9.05856569329504E+17</v>
      </c>
      <c r="B32504" t="s">
        <v>65554</v>
      </c>
      <c r="C32504" t="s">
        <v>65555</v>
      </c>
      <c r="D32504" s="1">
        <v>42985.84270833333</v>
      </c>
      <c r="E32504">
        <v>6458</v>
      </c>
      <c r="F32504">
        <v>27850</v>
      </c>
      <c r="G32504" t="s">
        <v>89</v>
      </c>
    </row>
    <row r="32505" spans="1:8" x14ac:dyDescent="0.2">
      <c r="A32505">
        <v>9.0588054618581402E+17</v>
      </c>
      <c r="B32505" t="s">
        <v>65556</v>
      </c>
      <c r="C32505" t="s">
        <v>65557</v>
      </c>
      <c r="D32505" s="1">
        <v>42985.908877314818</v>
      </c>
      <c r="E32505">
        <v>11650</v>
      </c>
      <c r="F32505">
        <v>49597</v>
      </c>
    </row>
    <row r="32506" spans="1:8" x14ac:dyDescent="0.2">
      <c r="A32506">
        <v>9.0588807574997402E+17</v>
      </c>
      <c r="B32506" t="s">
        <v>65558</v>
      </c>
      <c r="C32506" t="s">
        <v>65559</v>
      </c>
      <c r="D32506" s="1">
        <v>42985.929652777777</v>
      </c>
      <c r="E32506">
        <v>8444</v>
      </c>
      <c r="F32506">
        <v>37317</v>
      </c>
    </row>
    <row r="32507" spans="1:8" x14ac:dyDescent="0.2">
      <c r="A32507">
        <v>9.0595833081592602E+17</v>
      </c>
      <c r="B32507" t="s">
        <v>65560</v>
      </c>
      <c r="C32507" t="s">
        <v>65561</v>
      </c>
      <c r="D32507" s="1">
        <v>42986.123518518521</v>
      </c>
      <c r="E32507">
        <v>16404</v>
      </c>
      <c r="F32507">
        <v>60269</v>
      </c>
      <c r="H32507" t="s">
        <v>390</v>
      </c>
    </row>
    <row r="32508" spans="1:8" x14ac:dyDescent="0.2">
      <c r="A32508">
        <v>9.0596733166231898E+17</v>
      </c>
      <c r="B32508" t="s">
        <v>65562</v>
      </c>
      <c r="C32508" t="s">
        <v>65563</v>
      </c>
      <c r="D32508" s="1">
        <v>42986.148356481484</v>
      </c>
      <c r="E32508">
        <v>13219</v>
      </c>
      <c r="F32508">
        <v>71120</v>
      </c>
      <c r="H32508" t="s">
        <v>390</v>
      </c>
    </row>
    <row r="32509" spans="1:8" x14ac:dyDescent="0.2">
      <c r="A32509">
        <v>9.0613357340048102E+17</v>
      </c>
      <c r="B32509" t="s">
        <v>65564</v>
      </c>
      <c r="C32509" t="s">
        <v>65565</v>
      </c>
      <c r="D32509" s="1">
        <v>42986.607094907406</v>
      </c>
      <c r="E32509">
        <v>11944</v>
      </c>
      <c r="F32509">
        <v>56550</v>
      </c>
    </row>
    <row r="32510" spans="1:8" x14ac:dyDescent="0.2">
      <c r="A32510">
        <v>9.0613433346704499E+17</v>
      </c>
      <c r="B32510" t="s">
        <v>65566</v>
      </c>
      <c r="C32510" t="s">
        <v>65567</v>
      </c>
      <c r="D32510" s="1">
        <v>42986.609189814815</v>
      </c>
      <c r="E32510">
        <v>17396</v>
      </c>
      <c r="F32510">
        <v>90128</v>
      </c>
    </row>
    <row r="32511" spans="1:8" x14ac:dyDescent="0.2">
      <c r="A32511">
        <v>9.0613541449863104E+17</v>
      </c>
      <c r="B32511" t="s">
        <v>65568</v>
      </c>
      <c r="C32511" t="s">
        <v>65569</v>
      </c>
      <c r="D32511" s="1">
        <v>42986.612175925926</v>
      </c>
      <c r="E32511">
        <v>14579</v>
      </c>
      <c r="F32511">
        <v>62130</v>
      </c>
    </row>
    <row r="32512" spans="1:8" x14ac:dyDescent="0.2">
      <c r="A32512">
        <v>9.0613668295256806E+17</v>
      </c>
      <c r="B32512" t="s">
        <v>65570</v>
      </c>
      <c r="C32512" t="s">
        <v>65571</v>
      </c>
      <c r="D32512" s="1">
        <v>42986.615682870368</v>
      </c>
      <c r="E32512">
        <v>12336</v>
      </c>
      <c r="F32512">
        <v>55902</v>
      </c>
    </row>
    <row r="32513" spans="1:8" x14ac:dyDescent="0.2">
      <c r="A32513">
        <v>9.0613935258097203E+17</v>
      </c>
      <c r="B32513" t="s">
        <v>65572</v>
      </c>
      <c r="C32513" t="s">
        <v>65573</v>
      </c>
      <c r="D32513" s="1">
        <v>42986.623043981483</v>
      </c>
      <c r="E32513">
        <v>17327</v>
      </c>
      <c r="F32513">
        <v>70155</v>
      </c>
    </row>
    <row r="32514" spans="1:8" x14ac:dyDescent="0.2">
      <c r="A32514">
        <v>9.0617085436244698E+17</v>
      </c>
      <c r="B32514" t="s">
        <v>65574</v>
      </c>
      <c r="C32514" t="s">
        <v>65575</v>
      </c>
      <c r="D32514" s="1">
        <v>42986.709976851853</v>
      </c>
      <c r="E32514">
        <v>17755</v>
      </c>
      <c r="F32514">
        <v>60423</v>
      </c>
      <c r="H32514" t="s">
        <v>390</v>
      </c>
    </row>
    <row r="32515" spans="1:8" x14ac:dyDescent="0.2">
      <c r="A32515">
        <v>9.0632044688227098E+17</v>
      </c>
      <c r="B32515" t="s">
        <v>65576</v>
      </c>
      <c r="C32515" t="s">
        <v>65577</v>
      </c>
      <c r="D32515" s="1">
        <v>42987.122766203705</v>
      </c>
      <c r="E32515">
        <v>24322</v>
      </c>
      <c r="F32515">
        <v>113366</v>
      </c>
    </row>
    <row r="32516" spans="1:8" x14ac:dyDescent="0.2">
      <c r="A32516">
        <v>9.0654319859987597E+17</v>
      </c>
      <c r="B32516" t="s">
        <v>65578</v>
      </c>
      <c r="C32516" t="s">
        <v>65579</v>
      </c>
      <c r="D32516" s="1">
        <v>42987.737442129626</v>
      </c>
      <c r="E32516">
        <v>13914</v>
      </c>
      <c r="F32516">
        <v>43903</v>
      </c>
    </row>
    <row r="32517" spans="1:8" x14ac:dyDescent="0.2">
      <c r="A32517">
        <v>9.0663438470229094E+17</v>
      </c>
      <c r="B32517" t="s">
        <v>65580</v>
      </c>
      <c r="C32517" t="s">
        <v>65581</v>
      </c>
      <c r="D32517" s="1">
        <v>42987.989074074074</v>
      </c>
      <c r="E32517">
        <v>12767</v>
      </c>
      <c r="F32517">
        <v>57756</v>
      </c>
    </row>
    <row r="32518" spans="1:8" x14ac:dyDescent="0.2">
      <c r="A32518">
        <v>9.0666950098404096E+17</v>
      </c>
      <c r="B32518" t="s">
        <v>65582</v>
      </c>
      <c r="C32518" t="s">
        <v>65583</v>
      </c>
      <c r="D32518" s="1">
        <v>42988.085972222223</v>
      </c>
      <c r="E32518">
        <v>9524</v>
      </c>
      <c r="F32518">
        <v>39839</v>
      </c>
      <c r="G32518" t="e">
        <f>FLGovScott</f>
        <v>#NAME?</v>
      </c>
    </row>
    <row r="32519" spans="1:8" x14ac:dyDescent="0.2">
      <c r="A32519">
        <v>9.0671299194039898E+17</v>
      </c>
      <c r="B32519" t="s">
        <v>65584</v>
      </c>
      <c r="C32519" t="s">
        <v>65585</v>
      </c>
      <c r="D32519" s="1">
        <v>42988.205983796295</v>
      </c>
      <c r="E32519">
        <v>21218</v>
      </c>
      <c r="F32519">
        <v>113264</v>
      </c>
    </row>
    <row r="32520" spans="1:8" x14ac:dyDescent="0.2">
      <c r="A32520">
        <v>9.0730326445836198E+17</v>
      </c>
      <c r="B32520" t="s">
        <v>65586</v>
      </c>
      <c r="C32520" t="s">
        <v>65587</v>
      </c>
      <c r="D32520" s="1">
        <v>42989.834826388891</v>
      </c>
      <c r="E32520">
        <v>16221</v>
      </c>
      <c r="F32520">
        <v>73340</v>
      </c>
      <c r="H32520" t="s">
        <v>390</v>
      </c>
    </row>
    <row r="32521" spans="1:8" x14ac:dyDescent="0.2">
      <c r="A32521">
        <v>9.0731177933168998E+17</v>
      </c>
      <c r="B32521" t="s">
        <v>65588</v>
      </c>
      <c r="C32521" t="s">
        <v>65589</v>
      </c>
      <c r="D32521" s="1">
        <v>42989.85832175926</v>
      </c>
      <c r="E32521">
        <v>31125</v>
      </c>
      <c r="F32521">
        <v>120130</v>
      </c>
      <c r="H32521" t="s">
        <v>390</v>
      </c>
    </row>
    <row r="32522" spans="1:8" x14ac:dyDescent="0.2">
      <c r="A32522">
        <v>9.0758880316193894E+17</v>
      </c>
      <c r="B32522" t="s">
        <v>65590</v>
      </c>
      <c r="C32522" t="s">
        <v>65591</v>
      </c>
      <c r="D32522" s="1">
        <v>42990.622766203705</v>
      </c>
      <c r="E32522">
        <v>20023</v>
      </c>
      <c r="F32522">
        <v>94378</v>
      </c>
      <c r="H32522" t="s">
        <v>390</v>
      </c>
    </row>
    <row r="32523" spans="1:8" x14ac:dyDescent="0.2">
      <c r="A32523">
        <v>9.07592460070768E+17</v>
      </c>
      <c r="B32523" t="s">
        <v>65592</v>
      </c>
      <c r="C32523" t="s">
        <v>65593</v>
      </c>
      <c r="D32523" s="1">
        <v>42990.6328587963</v>
      </c>
      <c r="E32523">
        <v>12402</v>
      </c>
      <c r="F32523">
        <v>75986</v>
      </c>
    </row>
    <row r="32524" spans="1:8" x14ac:dyDescent="0.2">
      <c r="A32524">
        <v>9.0767563805574298E+17</v>
      </c>
      <c r="B32524" t="s">
        <v>65594</v>
      </c>
      <c r="C32524" t="s">
        <v>65595</v>
      </c>
      <c r="D32524" s="1">
        <v>42990.862384259257</v>
      </c>
      <c r="E32524">
        <v>14187</v>
      </c>
      <c r="F32524">
        <v>99564</v>
      </c>
    </row>
    <row r="32525" spans="1:8" x14ac:dyDescent="0.2">
      <c r="A32525">
        <v>9.0769852960654106E+17</v>
      </c>
      <c r="B32525" t="s">
        <v>65596</v>
      </c>
      <c r="C32525" t="s">
        <v>65597</v>
      </c>
      <c r="D32525" s="1">
        <v>42990.925555555557</v>
      </c>
      <c r="E32525">
        <v>11967</v>
      </c>
      <c r="F32525">
        <v>46626</v>
      </c>
      <c r="G32525" t="s">
        <v>89</v>
      </c>
    </row>
    <row r="32526" spans="1:8" x14ac:dyDescent="0.2">
      <c r="A32526">
        <v>9.07928888587808E+17</v>
      </c>
      <c r="B32526" t="s">
        <v>65598</v>
      </c>
      <c r="C32526" t="s">
        <v>65599</v>
      </c>
      <c r="D32526" s="1">
        <v>42991.561226851853</v>
      </c>
      <c r="E32526">
        <v>15050</v>
      </c>
      <c r="F32526">
        <v>71931</v>
      </c>
    </row>
    <row r="32527" spans="1:8" x14ac:dyDescent="0.2">
      <c r="A32527">
        <v>9.0793042565762598E+17</v>
      </c>
      <c r="B32527" t="s">
        <v>65600</v>
      </c>
      <c r="C32527" t="s">
        <v>65601</v>
      </c>
      <c r="D32527" s="1">
        <v>42991.565462962964</v>
      </c>
      <c r="E32527">
        <v>12416</v>
      </c>
      <c r="F32527">
        <v>78127</v>
      </c>
    </row>
    <row r="32528" spans="1:8" x14ac:dyDescent="0.2">
      <c r="A32528">
        <v>9.0794617702236902E+17</v>
      </c>
      <c r="B32528" t="s">
        <v>65602</v>
      </c>
      <c r="C32528" t="s">
        <v>65603</v>
      </c>
      <c r="D32528" s="1">
        <v>42991.608935185184</v>
      </c>
      <c r="E32528">
        <v>16990</v>
      </c>
      <c r="F32528">
        <v>83504</v>
      </c>
    </row>
    <row r="32529" spans="1:6" x14ac:dyDescent="0.2">
      <c r="A32529">
        <v>9.0815406765817395E+17</v>
      </c>
      <c r="B32529" t="s">
        <v>65604</v>
      </c>
      <c r="C32529" t="s">
        <v>65605</v>
      </c>
      <c r="D32529" s="1">
        <v>42992.182604166665</v>
      </c>
      <c r="E32529">
        <v>14940</v>
      </c>
      <c r="F32529">
        <v>67760</v>
      </c>
    </row>
    <row r="32530" spans="1:6" x14ac:dyDescent="0.2">
      <c r="A32530">
        <v>9.0816021899506803E+17</v>
      </c>
      <c r="B32530" t="s">
        <v>65606</v>
      </c>
      <c r="C32530" t="s">
        <v>65607</v>
      </c>
      <c r="D32530" s="1">
        <v>42992.199571759258</v>
      </c>
      <c r="E32530">
        <v>21389</v>
      </c>
      <c r="F32530">
        <v>100308</v>
      </c>
    </row>
    <row r="32531" spans="1:6" x14ac:dyDescent="0.2">
      <c r="A32531">
        <v>9.0816152318028506E+17</v>
      </c>
      <c r="B32531" t="s">
        <v>65608</v>
      </c>
      <c r="C32531" t="s">
        <v>65609</v>
      </c>
      <c r="D32531" s="1">
        <v>42992.2031712963</v>
      </c>
      <c r="E32531">
        <v>17835</v>
      </c>
      <c r="F32531">
        <v>83452</v>
      </c>
    </row>
    <row r="32532" spans="1:6" x14ac:dyDescent="0.2">
      <c r="A32532">
        <v>9.0827200701128205E+17</v>
      </c>
      <c r="B32532" t="s">
        <v>65610</v>
      </c>
      <c r="C32532" t="s">
        <v>65611</v>
      </c>
      <c r="D32532" s="1">
        <v>42992.508055555554</v>
      </c>
      <c r="E32532">
        <v>14422</v>
      </c>
      <c r="F32532">
        <v>56747</v>
      </c>
    </row>
    <row r="32533" spans="1:6" x14ac:dyDescent="0.2">
      <c r="A32533">
        <v>9.0827436673934502E+17</v>
      </c>
      <c r="B32533" t="s">
        <v>65612</v>
      </c>
      <c r="C32533" t="s">
        <v>65613</v>
      </c>
      <c r="D32533" s="1">
        <v>42992.514560185184</v>
      </c>
      <c r="E32533">
        <v>19990</v>
      </c>
      <c r="F32533">
        <v>93443</v>
      </c>
    </row>
    <row r="32534" spans="1:6" x14ac:dyDescent="0.2">
      <c r="A32534">
        <v>9.0827630826579494E+17</v>
      </c>
      <c r="B32534" t="s">
        <v>65614</v>
      </c>
      <c r="C32534" t="s">
        <v>65615</v>
      </c>
      <c r="D32534" s="1">
        <v>42992.519918981481</v>
      </c>
      <c r="E32534">
        <v>15632</v>
      </c>
      <c r="F32534">
        <v>74389</v>
      </c>
    </row>
    <row r="32535" spans="1:6" x14ac:dyDescent="0.2">
      <c r="A32535">
        <v>9.0827807061177894E+17</v>
      </c>
      <c r="B32535" t="s">
        <v>65616</v>
      </c>
      <c r="C32535" t="s">
        <v>65617</v>
      </c>
      <c r="D32535" s="1">
        <v>42992.524780092594</v>
      </c>
      <c r="E32535">
        <v>9186</v>
      </c>
      <c r="F32535">
        <v>47788</v>
      </c>
    </row>
    <row r="32536" spans="1:6" x14ac:dyDescent="0.2">
      <c r="A32536">
        <v>9.0828567933503398E+17</v>
      </c>
      <c r="B32536" t="s">
        <v>65618</v>
      </c>
      <c r="C32536" t="s">
        <v>65619</v>
      </c>
      <c r="D32536" s="1">
        <v>42992.545775462961</v>
      </c>
      <c r="E32536">
        <v>9030</v>
      </c>
      <c r="F32536">
        <v>59992</v>
      </c>
    </row>
    <row r="32537" spans="1:6" x14ac:dyDescent="0.2">
      <c r="A32537">
        <v>9.08406085308096E+17</v>
      </c>
      <c r="B32537" t="s">
        <v>65620</v>
      </c>
      <c r="C32537" t="s">
        <v>65621</v>
      </c>
      <c r="D32537" s="1">
        <v>42992.878032407411</v>
      </c>
      <c r="E32537">
        <v>8537</v>
      </c>
      <c r="F32537">
        <v>54106</v>
      </c>
    </row>
    <row r="32538" spans="1:6" x14ac:dyDescent="0.2">
      <c r="A32538">
        <v>9.0840957294312602E+17</v>
      </c>
      <c r="B32538" t="s">
        <v>65622</v>
      </c>
      <c r="C32538" t="s">
        <v>65623</v>
      </c>
      <c r="D32538" s="1">
        <v>42992.887662037036</v>
      </c>
      <c r="E32538">
        <v>9650</v>
      </c>
      <c r="F32538">
        <v>52623</v>
      </c>
    </row>
    <row r="32539" spans="1:6" x14ac:dyDescent="0.2">
      <c r="A32539">
        <v>9.0841301905046298E+17</v>
      </c>
      <c r="B32539" t="s">
        <v>65624</v>
      </c>
      <c r="C32539" t="s">
        <v>65625</v>
      </c>
      <c r="D32539" s="1">
        <v>42992.897164351853</v>
      </c>
      <c r="E32539">
        <v>14503</v>
      </c>
      <c r="F32539">
        <v>64468</v>
      </c>
    </row>
    <row r="32540" spans="1:6" x14ac:dyDescent="0.2">
      <c r="A32540">
        <v>9.0841313419657203E+17</v>
      </c>
      <c r="B32540" t="s">
        <v>65626</v>
      </c>
      <c r="C32540" t="s">
        <v>65627</v>
      </c>
      <c r="D32540" s="1">
        <v>42992.897488425922</v>
      </c>
      <c r="E32540">
        <v>11041</v>
      </c>
      <c r="F32540">
        <v>57321</v>
      </c>
    </row>
    <row r="32541" spans="1:6" x14ac:dyDescent="0.2">
      <c r="A32541">
        <v>9.0843802898048998E+17</v>
      </c>
      <c r="B32541" t="s">
        <v>65628</v>
      </c>
      <c r="C32541" t="s">
        <v>65629</v>
      </c>
      <c r="D32541" s="1">
        <v>42992.966180555559</v>
      </c>
      <c r="E32541">
        <v>11675</v>
      </c>
      <c r="F32541">
        <v>47907</v>
      </c>
    </row>
    <row r="32542" spans="1:6" x14ac:dyDescent="0.2">
      <c r="A32542">
        <v>9.0849434400874906E+17</v>
      </c>
      <c r="B32542" t="s">
        <v>65630</v>
      </c>
      <c r="C32542" t="s">
        <v>65631</v>
      </c>
      <c r="D32542" s="1">
        <v>42993.12158564815</v>
      </c>
      <c r="E32542">
        <v>10437</v>
      </c>
      <c r="F32542">
        <v>52164</v>
      </c>
    </row>
    <row r="32543" spans="1:6" x14ac:dyDescent="0.2">
      <c r="A32543">
        <v>9.0864094960516301E+17</v>
      </c>
      <c r="B32543" t="s">
        <v>65632</v>
      </c>
      <c r="C32543" t="s">
        <v>65633</v>
      </c>
      <c r="D32543" s="1">
        <v>42993.526134259257</v>
      </c>
      <c r="E32543">
        <v>10545</v>
      </c>
      <c r="F32543">
        <v>47362</v>
      </c>
    </row>
    <row r="32544" spans="1:6" x14ac:dyDescent="0.2">
      <c r="A32544">
        <v>9.0864227798735603E+17</v>
      </c>
      <c r="B32544" t="s">
        <v>65634</v>
      </c>
      <c r="C32544" t="s">
        <v>65635</v>
      </c>
      <c r="D32544" s="1">
        <v>42993.529803240737</v>
      </c>
      <c r="E32544">
        <v>23818</v>
      </c>
      <c r="F32544">
        <v>95900</v>
      </c>
    </row>
    <row r="32545" spans="1:7" x14ac:dyDescent="0.2">
      <c r="A32545">
        <v>9.0864363390103898E+17</v>
      </c>
      <c r="B32545" t="s">
        <v>65636</v>
      </c>
      <c r="C32545" t="s">
        <v>65637</v>
      </c>
      <c r="D32545" s="1">
        <v>42993.533541666664</v>
      </c>
      <c r="E32545">
        <v>17502</v>
      </c>
      <c r="F32545">
        <v>85948</v>
      </c>
    </row>
    <row r="32546" spans="1:7" x14ac:dyDescent="0.2">
      <c r="A32546">
        <v>9.0864512614626496E+17</v>
      </c>
      <c r="B32546" t="s">
        <v>65638</v>
      </c>
      <c r="C32546" t="s">
        <v>65639</v>
      </c>
      <c r="D32546" s="1">
        <v>42993.537662037037</v>
      </c>
      <c r="E32546">
        <v>20029</v>
      </c>
      <c r="F32546">
        <v>93086</v>
      </c>
    </row>
    <row r="32547" spans="1:7" x14ac:dyDescent="0.2">
      <c r="A32547">
        <v>9.0864658280708902E+17</v>
      </c>
      <c r="B32547" t="s">
        <v>65640</v>
      </c>
      <c r="C32547" t="s">
        <v>65641</v>
      </c>
      <c r="D32547" s="1">
        <v>42993.541678240741</v>
      </c>
      <c r="E32547">
        <v>17965</v>
      </c>
      <c r="F32547">
        <v>89402</v>
      </c>
    </row>
    <row r="32548" spans="1:7" x14ac:dyDescent="0.2">
      <c r="A32548">
        <v>9.0865164194300301E+17</v>
      </c>
      <c r="B32548" t="s">
        <v>65642</v>
      </c>
      <c r="C32548" t="s">
        <v>65643</v>
      </c>
      <c r="D32548" s="1">
        <v>42993.555648148147</v>
      </c>
      <c r="E32548">
        <v>23214</v>
      </c>
      <c r="F32548">
        <v>97835</v>
      </c>
    </row>
    <row r="32549" spans="1:7" x14ac:dyDescent="0.2">
      <c r="A32549">
        <v>9.0867697956157005E+17</v>
      </c>
      <c r="B32549" t="s">
        <v>65644</v>
      </c>
      <c r="C32549" t="s">
        <v>65645</v>
      </c>
      <c r="D32549" s="1">
        <v>42993.625555555554</v>
      </c>
      <c r="E32549">
        <v>15993</v>
      </c>
      <c r="F32549">
        <v>67088</v>
      </c>
    </row>
    <row r="32550" spans="1:7" x14ac:dyDescent="0.2">
      <c r="A32550">
        <v>9.0872438244028403E+17</v>
      </c>
      <c r="B32550" t="s">
        <v>65646</v>
      </c>
      <c r="C32550" t="s">
        <v>65647</v>
      </c>
      <c r="D32550" s="1">
        <v>42993.756365740737</v>
      </c>
      <c r="E32550">
        <v>9021</v>
      </c>
      <c r="F32550">
        <v>37439</v>
      </c>
    </row>
    <row r="32551" spans="1:7" x14ac:dyDescent="0.2">
      <c r="A32551">
        <v>9.0873453731167795E+17</v>
      </c>
      <c r="B32551" t="s">
        <v>65648</v>
      </c>
      <c r="C32551" t="s">
        <v>65649</v>
      </c>
      <c r="D32551" s="1">
        <v>42993.784386574072</v>
      </c>
      <c r="E32551">
        <v>28304</v>
      </c>
      <c r="F32551">
        <v>104553</v>
      </c>
      <c r="G32551" t="s">
        <v>215</v>
      </c>
    </row>
    <row r="32552" spans="1:7" x14ac:dyDescent="0.2">
      <c r="A32552">
        <v>9.0876805714062899E+17</v>
      </c>
      <c r="B32552" t="s">
        <v>65650</v>
      </c>
      <c r="C32552" t="s">
        <v>65651</v>
      </c>
      <c r="D32552" s="1">
        <v>42993.876886574071</v>
      </c>
      <c r="E32552">
        <v>11074</v>
      </c>
      <c r="F32552">
        <v>46436</v>
      </c>
    </row>
    <row r="32553" spans="1:7" x14ac:dyDescent="0.2">
      <c r="A32553">
        <v>9.0879628100230694E+17</v>
      </c>
      <c r="B32553" t="s">
        <v>65652</v>
      </c>
      <c r="C32553" t="s">
        <v>65653</v>
      </c>
      <c r="D32553" s="1">
        <v>42993.954768518517</v>
      </c>
      <c r="E32553">
        <v>12359</v>
      </c>
      <c r="F32553">
        <v>58886</v>
      </c>
    </row>
    <row r="32554" spans="1:7" x14ac:dyDescent="0.2">
      <c r="A32554">
        <v>9.0882739485694694E+17</v>
      </c>
      <c r="B32554" t="s">
        <v>65654</v>
      </c>
      <c r="C32554" t="s">
        <v>65655</v>
      </c>
      <c r="D32554" s="1">
        <v>42994.040625000001</v>
      </c>
      <c r="E32554">
        <v>12603</v>
      </c>
      <c r="F32554">
        <v>50802</v>
      </c>
    </row>
    <row r="32555" spans="1:7" x14ac:dyDescent="0.2">
      <c r="A32555">
        <v>9.0884136013174298E+17</v>
      </c>
      <c r="B32555" t="s">
        <v>65656</v>
      </c>
      <c r="C32555" t="s">
        <v>65657</v>
      </c>
      <c r="D32555" s="1">
        <v>42994.07916666667</v>
      </c>
      <c r="E32555">
        <v>18510</v>
      </c>
      <c r="F32555">
        <v>81216</v>
      </c>
      <c r="G32555" t="s">
        <v>89</v>
      </c>
    </row>
    <row r="32556" spans="1:7" x14ac:dyDescent="0.2">
      <c r="A32556">
        <v>9.0918522388734694E+17</v>
      </c>
      <c r="B32556" t="s">
        <v>65658</v>
      </c>
      <c r="C32556" t="s">
        <v>65659</v>
      </c>
      <c r="D32556" s="1">
        <v>42995.028043981481</v>
      </c>
      <c r="E32556">
        <v>13694</v>
      </c>
      <c r="F32556">
        <v>74185</v>
      </c>
    </row>
    <row r="32557" spans="1:7" x14ac:dyDescent="0.2">
      <c r="A32557">
        <v>9.0919117781091494E+17</v>
      </c>
      <c r="B32557" t="s">
        <v>65660</v>
      </c>
      <c r="C32557" t="s">
        <v>65661</v>
      </c>
      <c r="D32557" s="1">
        <v>42995.044479166667</v>
      </c>
      <c r="E32557">
        <v>8316</v>
      </c>
      <c r="F32557">
        <v>49634</v>
      </c>
    </row>
    <row r="32558" spans="1:7" x14ac:dyDescent="0.2">
      <c r="A32558">
        <v>9.0938148844519002E+17</v>
      </c>
      <c r="B32558" t="s">
        <v>65662</v>
      </c>
      <c r="C32558" t="s">
        <v>65663</v>
      </c>
      <c r="D32558" s="1">
        <v>42995.56962962963</v>
      </c>
      <c r="E32558">
        <v>8056</v>
      </c>
      <c r="F32558">
        <v>46297</v>
      </c>
    </row>
    <row r="32559" spans="1:7" x14ac:dyDescent="0.2">
      <c r="A32559">
        <v>9.09384837018112E+17</v>
      </c>
      <c r="B32559" t="s">
        <v>65664</v>
      </c>
      <c r="C32559" t="s">
        <v>65665</v>
      </c>
      <c r="D32559" s="1">
        <v>42995.578877314816</v>
      </c>
      <c r="E32559">
        <v>35985</v>
      </c>
      <c r="F32559">
        <v>129692</v>
      </c>
    </row>
    <row r="32560" spans="1:7" x14ac:dyDescent="0.2">
      <c r="A32560">
        <v>9.0938578227578803E+17</v>
      </c>
      <c r="B32560" t="s">
        <v>65666</v>
      </c>
      <c r="C32560" t="s">
        <v>65667</v>
      </c>
      <c r="D32560" s="1">
        <v>42995.58148148148</v>
      </c>
      <c r="E32560">
        <v>5145</v>
      </c>
      <c r="F32560">
        <v>32446</v>
      </c>
    </row>
    <row r="32561" spans="1:8" x14ac:dyDescent="0.2">
      <c r="A32561">
        <v>9.0939353114337997E+17</v>
      </c>
      <c r="B32561" t="s">
        <v>65668</v>
      </c>
      <c r="C32561" t="s">
        <v>65669</v>
      </c>
      <c r="D32561" s="1">
        <v>42995.602870370371</v>
      </c>
      <c r="E32561">
        <v>12356</v>
      </c>
      <c r="F32561">
        <v>61468</v>
      </c>
    </row>
    <row r="32562" spans="1:8" x14ac:dyDescent="0.2">
      <c r="A32562">
        <v>9.0940157234136998E+17</v>
      </c>
      <c r="B32562" t="s">
        <v>65670</v>
      </c>
      <c r="C32562" t="s">
        <v>65671</v>
      </c>
      <c r="D32562" s="1">
        <v>42995.625057870369</v>
      </c>
      <c r="E32562">
        <v>11573</v>
      </c>
      <c r="F32562">
        <v>60159</v>
      </c>
      <c r="H32562" t="s">
        <v>390</v>
      </c>
    </row>
    <row r="32563" spans="1:8" x14ac:dyDescent="0.2">
      <c r="A32563">
        <v>9.0976765443252595E+17</v>
      </c>
      <c r="B32563" t="s">
        <v>65672</v>
      </c>
      <c r="C32563" t="s">
        <v>65673</v>
      </c>
      <c r="D32563" s="1">
        <v>42996.635254629633</v>
      </c>
      <c r="E32563">
        <v>10612</v>
      </c>
      <c r="F32563">
        <v>56102</v>
      </c>
      <c r="G32563" t="s">
        <v>89</v>
      </c>
    </row>
    <row r="32564" spans="1:8" x14ac:dyDescent="0.2">
      <c r="A32564">
        <v>9.0976803778771699E+17</v>
      </c>
      <c r="B32564" t="s">
        <v>65674</v>
      </c>
      <c r="C32564" t="s">
        <v>65675</v>
      </c>
      <c r="D32564" s="1">
        <v>42996.636307870373</v>
      </c>
      <c r="E32564">
        <v>8105</v>
      </c>
      <c r="F32564">
        <v>45606</v>
      </c>
      <c r="G32564" t="s">
        <v>89</v>
      </c>
    </row>
    <row r="32565" spans="1:8" x14ac:dyDescent="0.2">
      <c r="A32565">
        <v>9.0981833513052506E+17</v>
      </c>
      <c r="B32565" t="s">
        <v>65676</v>
      </c>
      <c r="C32565" t="s">
        <v>65677</v>
      </c>
      <c r="D32565" s="1">
        <v>42996.775104166663</v>
      </c>
      <c r="E32565">
        <v>7486</v>
      </c>
      <c r="F32565">
        <v>33506</v>
      </c>
      <c r="G32565" t="s">
        <v>89</v>
      </c>
      <c r="H32565" t="s">
        <v>616</v>
      </c>
    </row>
    <row r="32566" spans="1:8" x14ac:dyDescent="0.2">
      <c r="A32566">
        <v>9.0982369529998106E+17</v>
      </c>
      <c r="B32566" t="s">
        <v>65678</v>
      </c>
      <c r="C32566" t="s">
        <v>65679</v>
      </c>
      <c r="D32566" s="1">
        <v>42996.789895833332</v>
      </c>
      <c r="E32566">
        <v>11434</v>
      </c>
      <c r="F32566">
        <v>65873</v>
      </c>
      <c r="G32566" t="s">
        <v>89</v>
      </c>
    </row>
    <row r="32567" spans="1:8" x14ac:dyDescent="0.2">
      <c r="A32567">
        <v>9.0992276377486106E+17</v>
      </c>
      <c r="B32567" t="s">
        <v>65680</v>
      </c>
      <c r="C32567" t="s">
        <v>65681</v>
      </c>
      <c r="D32567" s="1">
        <v>42997.063275462962</v>
      </c>
      <c r="E32567">
        <v>10045</v>
      </c>
      <c r="F32567">
        <v>45546</v>
      </c>
      <c r="G32567" t="s">
        <v>89</v>
      </c>
      <c r="H32567" t="s">
        <v>390</v>
      </c>
    </row>
    <row r="32568" spans="1:8" x14ac:dyDescent="0.2">
      <c r="A32568">
        <v>9.0997568983873101E+17</v>
      </c>
      <c r="B32568" t="s">
        <v>65682</v>
      </c>
      <c r="C32568" t="s">
        <v>65683</v>
      </c>
      <c r="D32568" s="1">
        <v>42997.209317129629</v>
      </c>
      <c r="E32568">
        <v>6447</v>
      </c>
      <c r="F32568">
        <v>34653</v>
      </c>
      <c r="G32568" t="s">
        <v>89</v>
      </c>
      <c r="H32568" t="s">
        <v>390</v>
      </c>
    </row>
    <row r="32569" spans="1:8" x14ac:dyDescent="0.2">
      <c r="A32569">
        <v>9.0999513500980403E+17</v>
      </c>
      <c r="B32569" t="s">
        <v>65684</v>
      </c>
      <c r="C32569" t="s">
        <v>65685</v>
      </c>
      <c r="D32569" s="1">
        <v>42997.262974537036</v>
      </c>
      <c r="E32569">
        <v>16817</v>
      </c>
      <c r="F32569">
        <v>54186</v>
      </c>
    </row>
    <row r="32570" spans="1:8" x14ac:dyDescent="0.2">
      <c r="A32570">
        <v>9.1000227282583104E+17</v>
      </c>
      <c r="B32570" t="s">
        <v>65686</v>
      </c>
      <c r="C32570" t="s">
        <v>65687</v>
      </c>
      <c r="D32570" s="1">
        <v>42997.282673611109</v>
      </c>
      <c r="E32570">
        <v>6861</v>
      </c>
      <c r="F32570">
        <v>33304</v>
      </c>
      <c r="H32570" t="s">
        <v>616</v>
      </c>
    </row>
    <row r="32571" spans="1:8" x14ac:dyDescent="0.2">
      <c r="A32571">
        <v>9.1010153833658304E+17</v>
      </c>
      <c r="B32571" t="s">
        <v>65688</v>
      </c>
      <c r="C32571" t="s">
        <v>65689</v>
      </c>
      <c r="D32571" s="1">
        <v>42997.556597222225</v>
      </c>
      <c r="E32571">
        <v>11852</v>
      </c>
      <c r="F32571">
        <v>71740</v>
      </c>
    </row>
    <row r="32572" spans="1:8" x14ac:dyDescent="0.2">
      <c r="A32572">
        <v>9.1019237526756096E+17</v>
      </c>
      <c r="B32572" t="s">
        <v>65690</v>
      </c>
      <c r="C32572" t="s">
        <v>65691</v>
      </c>
      <c r="D32572" s="1">
        <v>42997.807256944441</v>
      </c>
      <c r="E32572">
        <v>19943</v>
      </c>
      <c r="F32572">
        <v>73681</v>
      </c>
      <c r="H32572" t="s">
        <v>390</v>
      </c>
    </row>
    <row r="32573" spans="1:8" x14ac:dyDescent="0.2">
      <c r="A32573">
        <v>9.1021933804465702E+17</v>
      </c>
      <c r="B32573" t="s">
        <v>65692</v>
      </c>
      <c r="C32573" t="s">
        <v>65693</v>
      </c>
      <c r="D32573" s="1">
        <v>42997.881655092591</v>
      </c>
      <c r="E32573">
        <v>14535</v>
      </c>
      <c r="F32573">
        <v>60539</v>
      </c>
      <c r="H32573" t="s">
        <v>616</v>
      </c>
    </row>
    <row r="32574" spans="1:8" x14ac:dyDescent="0.2">
      <c r="A32574">
        <v>9.1023341847409805E+17</v>
      </c>
      <c r="B32574" t="s">
        <v>65694</v>
      </c>
      <c r="C32574" t="s">
        <v>65695</v>
      </c>
      <c r="D32574" s="1">
        <v>42997.92050925926</v>
      </c>
      <c r="E32574">
        <v>46082</v>
      </c>
      <c r="F32574">
        <v>171709</v>
      </c>
    </row>
    <row r="32575" spans="1:8" x14ac:dyDescent="0.2">
      <c r="A32575">
        <v>9.1026327491836698E+17</v>
      </c>
      <c r="B32575" t="s">
        <v>65696</v>
      </c>
      <c r="C32575" t="s">
        <v>65697</v>
      </c>
      <c r="D32575" s="1">
        <v>42998.002905092595</v>
      </c>
      <c r="E32575">
        <v>9789</v>
      </c>
      <c r="F32575">
        <v>52651</v>
      </c>
      <c r="H32575" t="s">
        <v>616</v>
      </c>
    </row>
    <row r="32576" spans="1:8" x14ac:dyDescent="0.2">
      <c r="A32576">
        <v>9.1031230363511603E+17</v>
      </c>
      <c r="B32576" t="s">
        <v>65698</v>
      </c>
      <c r="C32576" t="s">
        <v>65699</v>
      </c>
      <c r="D32576" s="1">
        <v>42998.138194444444</v>
      </c>
      <c r="E32576">
        <v>5625</v>
      </c>
      <c r="F32576">
        <v>26930</v>
      </c>
      <c r="G32576" t="s">
        <v>89</v>
      </c>
    </row>
    <row r="32577" spans="1:7" x14ac:dyDescent="0.2">
      <c r="A32577">
        <v>9.1032862607538906E+17</v>
      </c>
      <c r="B32577" t="s">
        <v>65700</v>
      </c>
      <c r="C32577" t="s">
        <v>65701</v>
      </c>
      <c r="D32577" s="1">
        <v>42998.183240740742</v>
      </c>
      <c r="E32577">
        <v>16105</v>
      </c>
      <c r="F32577">
        <v>77666</v>
      </c>
    </row>
    <row r="32578" spans="1:7" x14ac:dyDescent="0.2">
      <c r="A32578">
        <v>9.1033050141159002E+17</v>
      </c>
      <c r="B32578" t="s">
        <v>65702</v>
      </c>
      <c r="C32578" t="s">
        <v>65703</v>
      </c>
      <c r="D32578" s="1">
        <v>42998.188414351855</v>
      </c>
      <c r="E32578">
        <v>11463</v>
      </c>
      <c r="F32578">
        <v>62664</v>
      </c>
    </row>
    <row r="32579" spans="1:7" x14ac:dyDescent="0.2">
      <c r="A32579">
        <v>9.1033299275683405E+17</v>
      </c>
      <c r="B32579" t="s">
        <v>65704</v>
      </c>
      <c r="C32579" t="s">
        <v>65705</v>
      </c>
      <c r="D32579" s="1">
        <v>42998.195289351854</v>
      </c>
      <c r="E32579">
        <v>21598</v>
      </c>
      <c r="F32579">
        <v>102184</v>
      </c>
    </row>
    <row r="32580" spans="1:7" x14ac:dyDescent="0.2">
      <c r="A32580">
        <v>9.1044706494495501E+17</v>
      </c>
      <c r="B32580" t="s">
        <v>65706</v>
      </c>
      <c r="C32580" t="s">
        <v>65707</v>
      </c>
      <c r="D32580" s="1">
        <v>42998.510069444441</v>
      </c>
      <c r="E32580">
        <v>8832</v>
      </c>
      <c r="F32580">
        <v>50329</v>
      </c>
    </row>
    <row r="32581" spans="1:7" x14ac:dyDescent="0.2">
      <c r="A32581">
        <v>9.1045361263089997E+17</v>
      </c>
      <c r="B32581" t="s">
        <v>65708</v>
      </c>
      <c r="C32581" t="s">
        <v>65709</v>
      </c>
      <c r="D32581" s="1">
        <v>42998.528136574074</v>
      </c>
      <c r="E32581">
        <v>18184</v>
      </c>
      <c r="F32581">
        <v>73064</v>
      </c>
    </row>
    <row r="32582" spans="1:7" x14ac:dyDescent="0.2">
      <c r="A32582">
        <v>9.1045451655798298E+17</v>
      </c>
      <c r="B32582" t="s">
        <v>65710</v>
      </c>
      <c r="C32582" t="s">
        <v>65711</v>
      </c>
      <c r="D32582" s="1">
        <v>42998.530624999999</v>
      </c>
      <c r="E32582">
        <v>10372</v>
      </c>
      <c r="F32582">
        <v>51827</v>
      </c>
    </row>
    <row r="32583" spans="1:7" x14ac:dyDescent="0.2">
      <c r="A32583">
        <v>9.1045865717908595E+17</v>
      </c>
      <c r="B32583" t="s">
        <v>65712</v>
      </c>
      <c r="C32583" t="s">
        <v>65713</v>
      </c>
      <c r="D32583" s="1">
        <v>42998.542060185187</v>
      </c>
      <c r="E32583">
        <v>4867</v>
      </c>
      <c r="F32583">
        <v>34774</v>
      </c>
      <c r="G32583" t="s">
        <v>89</v>
      </c>
    </row>
    <row r="32584" spans="1:7" x14ac:dyDescent="0.2">
      <c r="A32584">
        <v>9.1047610728726899E+17</v>
      </c>
      <c r="B32584" t="s">
        <v>65714</v>
      </c>
      <c r="C32584" t="s">
        <v>65715</v>
      </c>
      <c r="D32584" s="1">
        <v>42998.590208333335</v>
      </c>
      <c r="E32584">
        <v>8456</v>
      </c>
      <c r="F32584">
        <v>43706</v>
      </c>
    </row>
    <row r="32585" spans="1:7" x14ac:dyDescent="0.2">
      <c r="A32585">
        <v>9.1047773463528602E+17</v>
      </c>
      <c r="B32585" t="s">
        <v>65716</v>
      </c>
      <c r="C32585" t="s">
        <v>65717</v>
      </c>
      <c r="D32585" s="1">
        <v>42998.594699074078</v>
      </c>
      <c r="E32585">
        <v>10859</v>
      </c>
      <c r="F32585">
        <v>53062</v>
      </c>
    </row>
    <row r="32586" spans="1:7" x14ac:dyDescent="0.2">
      <c r="A32586">
        <v>9.1048091881673894E+17</v>
      </c>
      <c r="B32586" t="s">
        <v>65718</v>
      </c>
      <c r="C32586" t="s">
        <v>65719</v>
      </c>
      <c r="D32586" s="1">
        <v>42998.603483796294</v>
      </c>
      <c r="E32586">
        <v>6729</v>
      </c>
      <c r="F32586">
        <v>42537</v>
      </c>
    </row>
    <row r="32587" spans="1:7" x14ac:dyDescent="0.2">
      <c r="A32587">
        <v>9.1052489751590502E+17</v>
      </c>
      <c r="B32587" t="s">
        <v>65720</v>
      </c>
      <c r="C32587" t="s">
        <v>65721</v>
      </c>
      <c r="D32587" s="1">
        <v>42998.72483796296</v>
      </c>
      <c r="E32587">
        <v>7227</v>
      </c>
      <c r="F32587">
        <v>38623</v>
      </c>
    </row>
    <row r="32588" spans="1:7" x14ac:dyDescent="0.2">
      <c r="A32588">
        <v>9.1055135040824102E+17</v>
      </c>
      <c r="B32588" t="s">
        <v>65722</v>
      </c>
      <c r="C32588" t="s">
        <v>65723</v>
      </c>
      <c r="D32588" s="1">
        <v>42998.797835648147</v>
      </c>
      <c r="E32588">
        <v>5842</v>
      </c>
      <c r="F32588">
        <v>30890</v>
      </c>
    </row>
    <row r="32589" spans="1:7" x14ac:dyDescent="0.2">
      <c r="A32589">
        <v>9.1058064459764902E+17</v>
      </c>
      <c r="B32589" t="s">
        <v>65724</v>
      </c>
      <c r="C32589" t="s">
        <v>65725</v>
      </c>
      <c r="D32589" s="1">
        <v>42998.878680555557</v>
      </c>
      <c r="E32589">
        <v>8092</v>
      </c>
      <c r="F32589">
        <v>38960</v>
      </c>
    </row>
    <row r="32590" spans="1:7" x14ac:dyDescent="0.2">
      <c r="A32590">
        <v>9.1063209508888896E+17</v>
      </c>
      <c r="B32590" t="s">
        <v>65726</v>
      </c>
      <c r="C32590" t="s">
        <v>65727</v>
      </c>
      <c r="D32590" s="1">
        <v>42999.020648148151</v>
      </c>
      <c r="E32590">
        <v>10052</v>
      </c>
      <c r="F32590">
        <v>45998</v>
      </c>
    </row>
    <row r="32591" spans="1:7" x14ac:dyDescent="0.2">
      <c r="A32591">
        <v>9.10635327672512E+17</v>
      </c>
      <c r="B32591" t="s">
        <v>65728</v>
      </c>
      <c r="C32591" t="s">
        <v>65729</v>
      </c>
      <c r="D32591" s="1">
        <v>42999.02957175926</v>
      </c>
      <c r="E32591">
        <v>6237</v>
      </c>
      <c r="F32591">
        <v>39053</v>
      </c>
    </row>
    <row r="32592" spans="1:7" x14ac:dyDescent="0.2">
      <c r="A32592">
        <v>9.1064170106420403E+17</v>
      </c>
      <c r="B32592" t="s">
        <v>65730</v>
      </c>
      <c r="C32592" t="s">
        <v>65731</v>
      </c>
      <c r="D32592" s="1">
        <v>42999.047164351854</v>
      </c>
      <c r="E32592">
        <v>15178</v>
      </c>
      <c r="F32592">
        <v>66853</v>
      </c>
    </row>
    <row r="32593" spans="1:8" x14ac:dyDescent="0.2">
      <c r="A32593">
        <v>9.1066545204883802E+17</v>
      </c>
      <c r="B32593" t="s">
        <v>65732</v>
      </c>
      <c r="C32593" t="s">
        <v>65733</v>
      </c>
      <c r="D32593" s="1">
        <v>42999.112696759257</v>
      </c>
      <c r="E32593">
        <v>8501</v>
      </c>
      <c r="F32593">
        <v>47999</v>
      </c>
    </row>
    <row r="32594" spans="1:8" x14ac:dyDescent="0.2">
      <c r="A32594">
        <v>9.1067152554364506E+17</v>
      </c>
      <c r="B32594" t="s">
        <v>65734</v>
      </c>
      <c r="C32594" t="s">
        <v>65735</v>
      </c>
      <c r="D32594" s="1">
        <v>42999.12945601852</v>
      </c>
      <c r="E32594">
        <v>9561</v>
      </c>
      <c r="F32594">
        <v>50633</v>
      </c>
    </row>
    <row r="32595" spans="1:8" x14ac:dyDescent="0.2">
      <c r="A32595">
        <v>9.107034075556E+17</v>
      </c>
      <c r="B32595" t="s">
        <v>65736</v>
      </c>
      <c r="C32595" t="s">
        <v>65737</v>
      </c>
      <c r="D32595" s="1">
        <v>42999.217442129629</v>
      </c>
      <c r="E32595">
        <v>9997</v>
      </c>
      <c r="F32595">
        <v>51824</v>
      </c>
      <c r="G32595" t="s">
        <v>89</v>
      </c>
      <c r="H32595" t="s">
        <v>390</v>
      </c>
    </row>
    <row r="32596" spans="1:8" x14ac:dyDescent="0.2">
      <c r="A32596">
        <v>9.1088515637372096E+17</v>
      </c>
      <c r="B32596" t="s">
        <v>65738</v>
      </c>
      <c r="C32596" t="s">
        <v>65739</v>
      </c>
      <c r="D32596" s="1">
        <v>42999.718969907408</v>
      </c>
      <c r="E32596">
        <v>5634</v>
      </c>
      <c r="F32596">
        <v>31454</v>
      </c>
      <c r="H32596" t="s">
        <v>616</v>
      </c>
    </row>
    <row r="32597" spans="1:8" x14ac:dyDescent="0.2">
      <c r="A32597">
        <v>9.1088575532045901E+17</v>
      </c>
      <c r="B32597" t="s">
        <v>65740</v>
      </c>
      <c r="C32597" t="s">
        <v>65741</v>
      </c>
      <c r="D32597" s="1">
        <v>42999.720625000002</v>
      </c>
      <c r="E32597">
        <v>5372</v>
      </c>
      <c r="F32597">
        <v>27625</v>
      </c>
      <c r="H32597" t="s">
        <v>390</v>
      </c>
    </row>
    <row r="32598" spans="1:8" x14ac:dyDescent="0.2">
      <c r="A32598">
        <v>9.1089804793191194E+17</v>
      </c>
      <c r="B32598" t="s">
        <v>65742</v>
      </c>
      <c r="C32598" t="s">
        <v>65743</v>
      </c>
      <c r="D32598" s="1">
        <v>42999.754537037035</v>
      </c>
      <c r="E32598">
        <v>7539</v>
      </c>
      <c r="F32598">
        <v>39739</v>
      </c>
      <c r="H32598" t="s">
        <v>390</v>
      </c>
    </row>
    <row r="32599" spans="1:8" x14ac:dyDescent="0.2">
      <c r="A32599">
        <v>9.1092622368493094E+17</v>
      </c>
      <c r="B32599" t="s">
        <v>65744</v>
      </c>
      <c r="C32599" t="s">
        <v>65745</v>
      </c>
      <c r="D32599" s="1">
        <v>42999.832291666666</v>
      </c>
      <c r="E32599">
        <v>15146</v>
      </c>
      <c r="F32599">
        <v>60752</v>
      </c>
      <c r="H32599" t="s">
        <v>390</v>
      </c>
    </row>
    <row r="32600" spans="1:8" x14ac:dyDescent="0.2">
      <c r="A32600">
        <v>9.10992971620864E+17</v>
      </c>
      <c r="B32600" t="s">
        <v>65746</v>
      </c>
      <c r="C32600" t="s">
        <v>65747</v>
      </c>
      <c r="D32600" s="1">
        <v>43000.016481481478</v>
      </c>
      <c r="E32600">
        <v>5799</v>
      </c>
      <c r="F32600">
        <v>38808</v>
      </c>
    </row>
    <row r="32601" spans="1:8" x14ac:dyDescent="0.2">
      <c r="A32601">
        <v>9.1099366556852595E+17</v>
      </c>
      <c r="B32601" t="s">
        <v>65748</v>
      </c>
      <c r="C32601" t="s">
        <v>65749</v>
      </c>
      <c r="D32601" s="1">
        <v>43000.018391203703</v>
      </c>
      <c r="E32601">
        <v>10096</v>
      </c>
      <c r="F32601">
        <v>65759</v>
      </c>
    </row>
    <row r="32602" spans="1:8" x14ac:dyDescent="0.2">
      <c r="A32602">
        <v>9.1117312497619302E+17</v>
      </c>
      <c r="B32602" t="s">
        <v>65750</v>
      </c>
      <c r="C32602" t="s">
        <v>65751</v>
      </c>
      <c r="D32602" s="1">
        <v>43000.513611111113</v>
      </c>
      <c r="E32602">
        <v>12124</v>
      </c>
      <c r="F32602">
        <v>54047</v>
      </c>
    </row>
    <row r="32603" spans="1:8" x14ac:dyDescent="0.2">
      <c r="A32603">
        <v>9.11175246853664E+17</v>
      </c>
      <c r="B32603" t="s">
        <v>65752</v>
      </c>
      <c r="C32603" t="s">
        <v>65753</v>
      </c>
      <c r="D32603" s="1">
        <v>43000.519467592596</v>
      </c>
      <c r="E32603">
        <v>34906</v>
      </c>
      <c r="F32603">
        <v>114985</v>
      </c>
    </row>
    <row r="32604" spans="1:8" x14ac:dyDescent="0.2">
      <c r="A32604">
        <v>9.1117576571842099E+17</v>
      </c>
      <c r="B32604" t="s">
        <v>65754</v>
      </c>
      <c r="C32604" t="s">
        <v>65755</v>
      </c>
      <c r="D32604" s="1">
        <v>43000.520902777775</v>
      </c>
      <c r="E32604">
        <v>9061</v>
      </c>
      <c r="F32604">
        <v>49544</v>
      </c>
    </row>
    <row r="32605" spans="1:8" x14ac:dyDescent="0.2">
      <c r="A32605">
        <v>9.1117946274570995E+17</v>
      </c>
      <c r="B32605" t="s">
        <v>65756</v>
      </c>
      <c r="C32605" t="s">
        <v>65757</v>
      </c>
      <c r="D32605" s="1">
        <v>43000.531099537038</v>
      </c>
      <c r="E32605">
        <v>22206</v>
      </c>
      <c r="F32605">
        <v>91673</v>
      </c>
    </row>
    <row r="32606" spans="1:8" x14ac:dyDescent="0.2">
      <c r="A32606">
        <v>9.1118986076925504E+17</v>
      </c>
      <c r="B32606" t="s">
        <v>65758</v>
      </c>
      <c r="C32606" t="s">
        <v>65759</v>
      </c>
      <c r="D32606" s="1">
        <v>43000.559791666667</v>
      </c>
      <c r="E32606">
        <v>16093</v>
      </c>
      <c r="F32606">
        <v>78879</v>
      </c>
    </row>
    <row r="32607" spans="1:8" x14ac:dyDescent="0.2">
      <c r="A32607">
        <v>9.1119322392163494E+17</v>
      </c>
      <c r="B32607" t="s">
        <v>65760</v>
      </c>
      <c r="C32607" t="s">
        <v>65761</v>
      </c>
      <c r="D32607" s="1">
        <v>43000.569074074076</v>
      </c>
      <c r="E32607">
        <v>6174</v>
      </c>
      <c r="F32607">
        <v>40837</v>
      </c>
    </row>
    <row r="32608" spans="1:8" x14ac:dyDescent="0.2">
      <c r="A32608">
        <v>9.1126513327980902E+17</v>
      </c>
      <c r="B32608" t="s">
        <v>65762</v>
      </c>
      <c r="C32608" t="s">
        <v>65763</v>
      </c>
      <c r="D32608" s="1">
        <v>43000.767500000002</v>
      </c>
      <c r="E32608">
        <v>7646</v>
      </c>
      <c r="F32608">
        <v>35419</v>
      </c>
      <c r="H32608" t="s">
        <v>616</v>
      </c>
    </row>
    <row r="32609" spans="1:7" x14ac:dyDescent="0.2">
      <c r="A32609">
        <v>9.1128772584790797E+17</v>
      </c>
      <c r="B32609" t="s">
        <v>65764</v>
      </c>
      <c r="C32609" t="s">
        <v>65765</v>
      </c>
      <c r="D32609" s="1">
        <v>43000.82984953704</v>
      </c>
      <c r="E32609">
        <v>11392</v>
      </c>
      <c r="F32609">
        <v>70217</v>
      </c>
    </row>
    <row r="32610" spans="1:7" x14ac:dyDescent="0.2">
      <c r="A32610">
        <v>9.1133897125021594E+17</v>
      </c>
      <c r="B32610" t="s">
        <v>65766</v>
      </c>
      <c r="C32610" t="s">
        <v>65767</v>
      </c>
      <c r="D32610" s="1">
        <v>43000.971261574072</v>
      </c>
      <c r="E32610">
        <v>6745</v>
      </c>
      <c r="F32610">
        <v>53634</v>
      </c>
    </row>
    <row r="32611" spans="1:7" x14ac:dyDescent="0.2">
      <c r="A32611">
        <v>9.1154132801367603E+17</v>
      </c>
      <c r="B32611" t="s">
        <v>65768</v>
      </c>
      <c r="C32611" t="s">
        <v>65769</v>
      </c>
      <c r="D32611" s="1">
        <v>43001.529652777775</v>
      </c>
      <c r="E32611">
        <v>18511</v>
      </c>
      <c r="F32611">
        <v>76651</v>
      </c>
    </row>
    <row r="32612" spans="1:7" x14ac:dyDescent="0.2">
      <c r="A32612">
        <v>9.1154322273170598E+17</v>
      </c>
      <c r="B32612" t="s">
        <v>65770</v>
      </c>
      <c r="C32612" t="s">
        <v>65771</v>
      </c>
      <c r="D32612" s="1">
        <v>43001.534884259258</v>
      </c>
      <c r="E32612">
        <v>13744</v>
      </c>
      <c r="F32612">
        <v>58537</v>
      </c>
    </row>
    <row r="32613" spans="1:7" x14ac:dyDescent="0.2">
      <c r="A32613">
        <v>9.1154548065137805E+17</v>
      </c>
      <c r="B32613" t="s">
        <v>65772</v>
      </c>
      <c r="C32613" t="s">
        <v>65773</v>
      </c>
      <c r="D32613" s="1">
        <v>43001.54111111111</v>
      </c>
      <c r="E32613">
        <v>9085</v>
      </c>
      <c r="F32613">
        <v>48613</v>
      </c>
    </row>
    <row r="32614" spans="1:7" x14ac:dyDescent="0.2">
      <c r="A32614">
        <v>9.1154677426700595E+17</v>
      </c>
      <c r="B32614" t="s">
        <v>65774</v>
      </c>
      <c r="C32614" t="s">
        <v>65775</v>
      </c>
      <c r="D32614" s="1">
        <v>43001.544687499998</v>
      </c>
      <c r="E32614">
        <v>8732</v>
      </c>
      <c r="F32614">
        <v>51683</v>
      </c>
    </row>
    <row r="32615" spans="1:7" x14ac:dyDescent="0.2">
      <c r="A32615">
        <v>9.1154909975280397E+17</v>
      </c>
      <c r="B32615" t="s">
        <v>65776</v>
      </c>
      <c r="C32615" t="s">
        <v>65777</v>
      </c>
      <c r="D32615" s="1">
        <v>43001.551099537035</v>
      </c>
      <c r="E32615">
        <v>12528</v>
      </c>
      <c r="F32615">
        <v>57184</v>
      </c>
    </row>
    <row r="32616" spans="1:7" x14ac:dyDescent="0.2">
      <c r="A32616">
        <v>9.1154998094671398E+17</v>
      </c>
      <c r="B32616" t="s">
        <v>65778</v>
      </c>
      <c r="C32616" t="s">
        <v>65779</v>
      </c>
      <c r="D32616" s="1">
        <v>43001.553530092591</v>
      </c>
      <c r="E32616">
        <v>5883</v>
      </c>
      <c r="F32616">
        <v>40157</v>
      </c>
    </row>
    <row r="32617" spans="1:7" x14ac:dyDescent="0.2">
      <c r="A32617">
        <v>9.1157218206045299E+17</v>
      </c>
      <c r="B32617" t="s">
        <v>65780</v>
      </c>
      <c r="C32617" t="s">
        <v>65781</v>
      </c>
      <c r="D32617" s="1">
        <v>43001.614803240744</v>
      </c>
      <c r="E32617">
        <v>54359</v>
      </c>
      <c r="F32617">
        <v>189719</v>
      </c>
    </row>
    <row r="32618" spans="1:7" x14ac:dyDescent="0.2">
      <c r="A32618">
        <v>9.1165418491888E+17</v>
      </c>
      <c r="B32618" t="s">
        <v>65782</v>
      </c>
      <c r="C32618" t="s">
        <v>65783</v>
      </c>
      <c r="D32618" s="1">
        <v>43001.841087962966</v>
      </c>
      <c r="E32618">
        <v>39845</v>
      </c>
      <c r="F32618">
        <v>163840</v>
      </c>
    </row>
    <row r="32619" spans="1:7" x14ac:dyDescent="0.2">
      <c r="A32619">
        <v>9.1165598785728102E+17</v>
      </c>
      <c r="B32619" t="s">
        <v>65784</v>
      </c>
      <c r="C32619" t="s">
        <v>65785</v>
      </c>
      <c r="D32619" s="1">
        <v>43001.846053240741</v>
      </c>
      <c r="E32619">
        <v>35189</v>
      </c>
      <c r="F32619">
        <v>143227</v>
      </c>
    </row>
    <row r="32620" spans="1:7" x14ac:dyDescent="0.2">
      <c r="A32620">
        <v>9.11700914997792E+17</v>
      </c>
      <c r="B32620" t="s">
        <v>65786</v>
      </c>
      <c r="C32620" t="s">
        <v>65787</v>
      </c>
      <c r="D32620" s="1">
        <v>43001.970034722224</v>
      </c>
      <c r="E32620">
        <v>15734</v>
      </c>
      <c r="F32620">
        <v>91862</v>
      </c>
      <c r="G32620" t="s">
        <v>89</v>
      </c>
    </row>
    <row r="32621" spans="1:7" x14ac:dyDescent="0.2">
      <c r="A32621">
        <v>9.1171153981570202E+17</v>
      </c>
      <c r="B32621" t="s">
        <v>65788</v>
      </c>
      <c r="C32621" t="s">
        <v>65789</v>
      </c>
      <c r="D32621" s="1">
        <v>43001.999351851853</v>
      </c>
      <c r="E32621">
        <v>24102</v>
      </c>
      <c r="F32621">
        <v>86192</v>
      </c>
    </row>
    <row r="32622" spans="1:7" x14ac:dyDescent="0.2">
      <c r="A32622">
        <v>9.1171700422209101E+17</v>
      </c>
      <c r="B32622" t="s">
        <v>65790</v>
      </c>
      <c r="C32622" t="s">
        <v>65791</v>
      </c>
      <c r="D32622" s="1">
        <v>43002.014432870368</v>
      </c>
      <c r="E32622">
        <v>22444</v>
      </c>
      <c r="F32622">
        <v>92622</v>
      </c>
    </row>
    <row r="32623" spans="1:7" x14ac:dyDescent="0.2">
      <c r="A32623">
        <v>9.1171813874772698E+17</v>
      </c>
      <c r="B32623" t="s">
        <v>65792</v>
      </c>
      <c r="C32623" t="s">
        <v>65793</v>
      </c>
      <c r="D32623" s="1">
        <v>43002.017557870371</v>
      </c>
      <c r="E32623">
        <v>34198</v>
      </c>
      <c r="F32623">
        <v>137862</v>
      </c>
    </row>
    <row r="32624" spans="1:7" x14ac:dyDescent="0.2">
      <c r="A32624">
        <v>9.1178931416982298E+17</v>
      </c>
      <c r="B32624" t="s">
        <v>65794</v>
      </c>
      <c r="C32624" t="s">
        <v>65795</v>
      </c>
      <c r="D32624" s="1">
        <v>43002.213969907411</v>
      </c>
      <c r="E32624">
        <v>30686</v>
      </c>
      <c r="F32624">
        <v>118107</v>
      </c>
    </row>
    <row r="32625" spans="1:8" x14ac:dyDescent="0.2">
      <c r="A32625">
        <v>9.1190426155394995E+17</v>
      </c>
      <c r="B32625" t="s">
        <v>65796</v>
      </c>
      <c r="C32625" t="s">
        <v>65797</v>
      </c>
      <c r="D32625" s="1">
        <v>43002.531157407408</v>
      </c>
      <c r="E32625">
        <v>37803</v>
      </c>
      <c r="F32625">
        <v>159480</v>
      </c>
    </row>
    <row r="32626" spans="1:8" x14ac:dyDescent="0.2">
      <c r="A32626">
        <v>9.1191138517672294E+17</v>
      </c>
      <c r="B32626" t="s">
        <v>65798</v>
      </c>
      <c r="C32626" t="s">
        <v>65799</v>
      </c>
      <c r="D32626" s="1">
        <v>43002.550821759258</v>
      </c>
      <c r="E32626">
        <v>28047</v>
      </c>
      <c r="F32626">
        <v>139492</v>
      </c>
    </row>
    <row r="32627" spans="1:8" x14ac:dyDescent="0.2">
      <c r="A32627">
        <v>9.1201894515840205E+17</v>
      </c>
      <c r="B32627" t="s">
        <v>65800</v>
      </c>
      <c r="C32627" t="s">
        <v>65801</v>
      </c>
      <c r="D32627" s="1">
        <v>43002.847627314812</v>
      </c>
      <c r="E32627">
        <v>23050</v>
      </c>
      <c r="F32627">
        <v>120742</v>
      </c>
    </row>
    <row r="32628" spans="1:8" x14ac:dyDescent="0.2">
      <c r="A32628">
        <v>9.1201995724388301E+17</v>
      </c>
      <c r="B32628" t="s">
        <v>65802</v>
      </c>
      <c r="C32628" t="s">
        <v>65803</v>
      </c>
      <c r="D32628" s="1">
        <v>43002.850416666668</v>
      </c>
      <c r="E32628">
        <v>28255</v>
      </c>
      <c r="F32628">
        <v>144639</v>
      </c>
    </row>
    <row r="32629" spans="1:8" x14ac:dyDescent="0.2">
      <c r="A32629">
        <v>9.1203700392300506E+17</v>
      </c>
      <c r="B32629" t="s">
        <v>65804</v>
      </c>
      <c r="C32629" t="s">
        <v>65805</v>
      </c>
      <c r="D32629" s="1">
        <v>43002.897465277776</v>
      </c>
      <c r="E32629">
        <v>44641</v>
      </c>
      <c r="F32629">
        <v>177846</v>
      </c>
    </row>
    <row r="32630" spans="1:8" x14ac:dyDescent="0.2">
      <c r="A32630">
        <v>9.1207962964888294E+17</v>
      </c>
      <c r="B32630" t="s">
        <v>65806</v>
      </c>
      <c r="C32630" t="s">
        <v>65807</v>
      </c>
      <c r="D32630" s="1">
        <v>43003.015081018515</v>
      </c>
      <c r="E32630">
        <v>10524</v>
      </c>
      <c r="F32630">
        <v>56106</v>
      </c>
    </row>
    <row r="32631" spans="1:8" x14ac:dyDescent="0.2">
      <c r="A32631">
        <v>9.1208053875584602E+17</v>
      </c>
      <c r="B32631" t="s">
        <v>65808</v>
      </c>
      <c r="C32631" t="s">
        <v>65809</v>
      </c>
      <c r="D32631" s="1">
        <v>43003.017592592594</v>
      </c>
      <c r="E32631">
        <v>33731</v>
      </c>
      <c r="F32631">
        <v>155059</v>
      </c>
    </row>
    <row r="32632" spans="1:8" x14ac:dyDescent="0.2">
      <c r="A32632">
        <v>9.1210177522170598E+17</v>
      </c>
      <c r="B32632" t="s">
        <v>65810</v>
      </c>
      <c r="C32632" t="s">
        <v>65811</v>
      </c>
      <c r="D32632" s="1">
        <v>43003.076192129629</v>
      </c>
      <c r="E32632">
        <v>19329</v>
      </c>
      <c r="F32632">
        <v>87311</v>
      </c>
    </row>
    <row r="32633" spans="1:8" x14ac:dyDescent="0.2">
      <c r="A32633">
        <v>9.1227685079321306E+17</v>
      </c>
      <c r="B32633" t="s">
        <v>65812</v>
      </c>
      <c r="C32633" t="s">
        <v>65813</v>
      </c>
      <c r="D32633" s="1">
        <v>43003.559317129628</v>
      </c>
      <c r="E32633">
        <v>30603</v>
      </c>
      <c r="F32633">
        <v>155039</v>
      </c>
    </row>
    <row r="32634" spans="1:8" x14ac:dyDescent="0.2">
      <c r="A32634">
        <v>9.1227843812752499E+17</v>
      </c>
      <c r="B32634" t="s">
        <v>65814</v>
      </c>
      <c r="C32634" t="s">
        <v>65815</v>
      </c>
      <c r="D32634" s="1">
        <v>43003.563692129632</v>
      </c>
      <c r="E32634">
        <v>20552</v>
      </c>
      <c r="F32634">
        <v>122564</v>
      </c>
    </row>
    <row r="32635" spans="1:8" x14ac:dyDescent="0.2">
      <c r="A32635">
        <v>9.1228028222452506E+17</v>
      </c>
      <c r="B32635" t="s">
        <v>65816</v>
      </c>
      <c r="C32635" t="s">
        <v>65817</v>
      </c>
      <c r="D32635" s="1">
        <v>43003.568784722222</v>
      </c>
      <c r="E32635">
        <v>47495</v>
      </c>
      <c r="F32635">
        <v>185092</v>
      </c>
    </row>
    <row r="32636" spans="1:8" x14ac:dyDescent="0.2">
      <c r="A32636">
        <v>9.1228155071213504E+17</v>
      </c>
      <c r="B32636" t="s">
        <v>65818</v>
      </c>
      <c r="C32636" t="s">
        <v>65819</v>
      </c>
      <c r="D32636" s="1">
        <v>43003.572280092594</v>
      </c>
      <c r="E32636">
        <v>11788</v>
      </c>
      <c r="F32636">
        <v>74431</v>
      </c>
    </row>
    <row r="32637" spans="1:8" x14ac:dyDescent="0.2">
      <c r="A32637">
        <v>9.1230127181783795E+17</v>
      </c>
      <c r="B32637" t="s">
        <v>65820</v>
      </c>
      <c r="C32637" t="s">
        <v>65821</v>
      </c>
      <c r="D32637" s="1">
        <v>43003.626701388886</v>
      </c>
      <c r="E32637">
        <v>63245</v>
      </c>
      <c r="F32637">
        <v>186074</v>
      </c>
      <c r="H32637" t="s">
        <v>390</v>
      </c>
    </row>
    <row r="32638" spans="1:8" x14ac:dyDescent="0.2">
      <c r="A32638">
        <v>9.1244321722797594E+17</v>
      </c>
      <c r="B32638" t="s">
        <v>65822</v>
      </c>
      <c r="C32638" t="s">
        <v>65823</v>
      </c>
      <c r="D32638" s="1">
        <v>43004.01840277778</v>
      </c>
      <c r="E32638">
        <v>14338</v>
      </c>
      <c r="F32638">
        <v>57232</v>
      </c>
      <c r="G32638" t="s">
        <v>89</v>
      </c>
      <c r="H32638" t="s">
        <v>390</v>
      </c>
    </row>
    <row r="32639" spans="1:8" x14ac:dyDescent="0.2">
      <c r="A32639">
        <v>9.1244360708440397E+17</v>
      </c>
      <c r="B32639" t="s">
        <v>65824</v>
      </c>
      <c r="C32639" t="s">
        <v>65825</v>
      </c>
      <c r="D32639" s="1">
        <v>43004.019467592596</v>
      </c>
      <c r="E32639">
        <v>18501</v>
      </c>
      <c r="F32639">
        <v>95141</v>
      </c>
    </row>
    <row r="32640" spans="1:8" x14ac:dyDescent="0.2">
      <c r="A32640">
        <v>9.1244392497907699E+17</v>
      </c>
      <c r="B32640" t="s">
        <v>65826</v>
      </c>
      <c r="C32640" t="s">
        <v>65827</v>
      </c>
      <c r="D32640" s="1">
        <v>43004.02034722222</v>
      </c>
      <c r="E32640">
        <v>22230</v>
      </c>
      <c r="F32640">
        <v>98521</v>
      </c>
      <c r="H32640" t="s">
        <v>390</v>
      </c>
    </row>
    <row r="32641" spans="1:8" x14ac:dyDescent="0.2">
      <c r="A32641">
        <v>9.1247827450842304E+17</v>
      </c>
      <c r="B32641" t="s">
        <v>65828</v>
      </c>
      <c r="C32641" t="s">
        <v>65829</v>
      </c>
      <c r="D32641" s="1">
        <v>43004.11513888889</v>
      </c>
      <c r="E32641">
        <v>11359</v>
      </c>
      <c r="F32641">
        <v>51248</v>
      </c>
    </row>
    <row r="32642" spans="1:8" x14ac:dyDescent="0.2">
      <c r="A32642">
        <v>9.1247950051196506E+17</v>
      </c>
      <c r="B32642" t="s">
        <v>65830</v>
      </c>
      <c r="C32642" t="s">
        <v>65831</v>
      </c>
      <c r="D32642" s="1">
        <v>43004.118518518517</v>
      </c>
      <c r="E32642">
        <v>7606</v>
      </c>
      <c r="F32642">
        <v>38270</v>
      </c>
    </row>
    <row r="32643" spans="1:8" x14ac:dyDescent="0.2">
      <c r="A32643">
        <v>9.1248155612777997E+17</v>
      </c>
      <c r="B32643" t="s">
        <v>65832</v>
      </c>
      <c r="C32643" t="s">
        <v>65833</v>
      </c>
      <c r="D32643" s="1">
        <v>43004.124189814815</v>
      </c>
      <c r="E32643">
        <v>6913</v>
      </c>
      <c r="F32643">
        <v>35642</v>
      </c>
      <c r="H32643" t="s">
        <v>390</v>
      </c>
    </row>
    <row r="32644" spans="1:8" x14ac:dyDescent="0.2">
      <c r="A32644">
        <v>9.1248792978375398E+17</v>
      </c>
      <c r="B32644" t="s">
        <v>65834</v>
      </c>
      <c r="C32644" t="s">
        <v>65835</v>
      </c>
      <c r="D32644" s="1">
        <v>43004.141782407409</v>
      </c>
      <c r="E32644">
        <v>25285</v>
      </c>
      <c r="F32644">
        <v>68474</v>
      </c>
    </row>
    <row r="32645" spans="1:8" x14ac:dyDescent="0.2">
      <c r="A32645">
        <v>9.1262489223907699E+17</v>
      </c>
      <c r="B32645" t="s">
        <v>65836</v>
      </c>
      <c r="C32645" t="s">
        <v>65837</v>
      </c>
      <c r="D32645" s="1">
        <v>43004.51972222222</v>
      </c>
      <c r="E32645">
        <v>15365</v>
      </c>
      <c r="F32645">
        <v>79795</v>
      </c>
    </row>
    <row r="32646" spans="1:8" x14ac:dyDescent="0.2">
      <c r="A32646">
        <v>9.1262673135753997E+17</v>
      </c>
      <c r="B32646" t="s">
        <v>65838</v>
      </c>
      <c r="C32646" t="s">
        <v>65839</v>
      </c>
      <c r="D32646" s="1">
        <v>43004.52480324074</v>
      </c>
      <c r="E32646">
        <v>18517</v>
      </c>
      <c r="F32646">
        <v>99948</v>
      </c>
    </row>
    <row r="32647" spans="1:8" x14ac:dyDescent="0.2">
      <c r="A32647">
        <v>9.1262977562941798E+17</v>
      </c>
      <c r="B32647" t="s">
        <v>65840</v>
      </c>
      <c r="C32647" t="s">
        <v>65841</v>
      </c>
      <c r="D32647" s="1">
        <v>43004.533206018517</v>
      </c>
      <c r="E32647">
        <v>12889</v>
      </c>
      <c r="F32647">
        <v>76846</v>
      </c>
    </row>
    <row r="32648" spans="1:8" x14ac:dyDescent="0.2">
      <c r="A32648">
        <v>9.1263653815614605E+17</v>
      </c>
      <c r="B32648" t="s">
        <v>65842</v>
      </c>
      <c r="C32648" t="s">
        <v>65843</v>
      </c>
      <c r="D32648" s="1">
        <v>43004.551863425928</v>
      </c>
      <c r="E32648">
        <v>11049</v>
      </c>
      <c r="F32648">
        <v>45111</v>
      </c>
      <c r="G32648" t="s">
        <v>89</v>
      </c>
    </row>
    <row r="32649" spans="1:8" x14ac:dyDescent="0.2">
      <c r="A32649">
        <v>9.1265121599720205E+17</v>
      </c>
      <c r="B32649" t="s">
        <v>65844</v>
      </c>
      <c r="C32649" t="s">
        <v>65845</v>
      </c>
      <c r="D32649" s="1">
        <v>43004.592361111114</v>
      </c>
      <c r="E32649">
        <v>11918</v>
      </c>
      <c r="F32649">
        <v>60027</v>
      </c>
    </row>
    <row r="32650" spans="1:8" x14ac:dyDescent="0.2">
      <c r="A32650">
        <v>9.1266457446112E+17</v>
      </c>
      <c r="B32650" t="s">
        <v>65846</v>
      </c>
      <c r="C32650" t="s">
        <v>65847</v>
      </c>
      <c r="D32650" s="1">
        <v>43004.629224537035</v>
      </c>
      <c r="E32650">
        <v>16418</v>
      </c>
      <c r="F32650">
        <v>78553</v>
      </c>
    </row>
    <row r="32651" spans="1:8" x14ac:dyDescent="0.2">
      <c r="A32651">
        <v>9.1271180770966694E+17</v>
      </c>
      <c r="B32651" t="s">
        <v>65848</v>
      </c>
      <c r="C32651" t="s">
        <v>65849</v>
      </c>
      <c r="D32651" s="1">
        <v>43004.759560185186</v>
      </c>
      <c r="E32651">
        <v>5846</v>
      </c>
      <c r="F32651">
        <v>33637</v>
      </c>
      <c r="H32651" t="s">
        <v>390</v>
      </c>
    </row>
    <row r="32652" spans="1:8" x14ac:dyDescent="0.2">
      <c r="A32652">
        <v>9.1277967225726106E+17</v>
      </c>
      <c r="B32652" t="s">
        <v>65850</v>
      </c>
      <c r="C32652" t="s">
        <v>65851</v>
      </c>
      <c r="D32652" s="1">
        <v>43004.946840277778</v>
      </c>
      <c r="E32652">
        <v>5830</v>
      </c>
      <c r="F32652">
        <v>38678</v>
      </c>
      <c r="G32652" t="s">
        <v>215</v>
      </c>
      <c r="H32652" t="s">
        <v>390</v>
      </c>
    </row>
    <row r="32653" spans="1:8" x14ac:dyDescent="0.2">
      <c r="A32653">
        <v>9.1279247809630195E+17</v>
      </c>
      <c r="B32653" t="s">
        <v>65852</v>
      </c>
      <c r="C32653" t="s">
        <v>65853</v>
      </c>
      <c r="D32653" s="1">
        <v>43004.982175925928</v>
      </c>
      <c r="E32653">
        <v>8943</v>
      </c>
      <c r="F32653">
        <v>41571</v>
      </c>
      <c r="H32653" t="s">
        <v>616</v>
      </c>
    </row>
    <row r="32654" spans="1:8" x14ac:dyDescent="0.2">
      <c r="A32654">
        <v>9.1280709688572301E+17</v>
      </c>
      <c r="B32654" t="s">
        <v>65854</v>
      </c>
      <c r="C32654" t="s">
        <v>65855</v>
      </c>
      <c r="D32654" s="1">
        <v>43005.022511574076</v>
      </c>
      <c r="E32654">
        <v>7228</v>
      </c>
      <c r="F32654">
        <v>41626</v>
      </c>
    </row>
    <row r="32655" spans="1:8" x14ac:dyDescent="0.2">
      <c r="A32655">
        <v>9.1280986096561306E+17</v>
      </c>
      <c r="B32655" t="s">
        <v>65856</v>
      </c>
      <c r="C32655" t="s">
        <v>65857</v>
      </c>
      <c r="D32655" s="1">
        <v>43005.030138888891</v>
      </c>
      <c r="E32655">
        <v>7227</v>
      </c>
      <c r="F32655">
        <v>35137</v>
      </c>
      <c r="G32655" t="s">
        <v>89</v>
      </c>
      <c r="H32655" t="s">
        <v>390</v>
      </c>
    </row>
    <row r="32656" spans="1:8" x14ac:dyDescent="0.2">
      <c r="A32656">
        <v>9.12825663694016E+17</v>
      </c>
      <c r="B32656" t="s">
        <v>65858</v>
      </c>
      <c r="C32656" t="s">
        <v>65859</v>
      </c>
      <c r="D32656" s="1">
        <v>43005.073750000003</v>
      </c>
      <c r="E32656">
        <v>5315</v>
      </c>
      <c r="F32656">
        <v>30365</v>
      </c>
      <c r="G32656" t="s">
        <v>89</v>
      </c>
      <c r="H32656" t="s">
        <v>390</v>
      </c>
    </row>
    <row r="32657" spans="1:8" x14ac:dyDescent="0.2">
      <c r="A32657">
        <v>9.1283691729687706E+17</v>
      </c>
      <c r="B32657" t="s">
        <v>65860</v>
      </c>
      <c r="C32657" t="s">
        <v>65861</v>
      </c>
      <c r="D32657" s="1">
        <v>43005.104803240742</v>
      </c>
      <c r="E32657">
        <v>7343</v>
      </c>
      <c r="F32657">
        <v>48773</v>
      </c>
    </row>
    <row r="32658" spans="1:8" x14ac:dyDescent="0.2">
      <c r="A32658">
        <v>9.1284824153597094E+17</v>
      </c>
      <c r="B32658" t="s">
        <v>65862</v>
      </c>
      <c r="C32658" t="s">
        <v>65863</v>
      </c>
      <c r="D32658" s="1">
        <v>43005.136053240742</v>
      </c>
      <c r="E32658">
        <v>37071</v>
      </c>
      <c r="F32658">
        <v>130072</v>
      </c>
    </row>
    <row r="32659" spans="1:8" x14ac:dyDescent="0.2">
      <c r="A32659">
        <v>9.1286367679278605E+17</v>
      </c>
      <c r="B32659" t="s">
        <v>65864</v>
      </c>
      <c r="C32659" t="s">
        <v>65865</v>
      </c>
      <c r="D32659" s="1">
        <v>43005.17864583333</v>
      </c>
      <c r="E32659">
        <v>14731</v>
      </c>
      <c r="F32659">
        <v>77537</v>
      </c>
    </row>
    <row r="32660" spans="1:8" x14ac:dyDescent="0.2">
      <c r="A32660">
        <v>9.1299444621989798E+17</v>
      </c>
      <c r="B32660" t="s">
        <v>65866</v>
      </c>
      <c r="C32660" t="s">
        <v>65867</v>
      </c>
      <c r="D32660" s="1">
        <v>43005.539502314816</v>
      </c>
      <c r="E32660">
        <v>12881</v>
      </c>
      <c r="F32660">
        <v>55921</v>
      </c>
      <c r="H32660" t="s">
        <v>390</v>
      </c>
    </row>
    <row r="32661" spans="1:8" x14ac:dyDescent="0.2">
      <c r="A32661">
        <v>9.1299750690002099E+17</v>
      </c>
      <c r="B32661" t="s">
        <v>65868</v>
      </c>
      <c r="C32661" t="s">
        <v>65869</v>
      </c>
      <c r="D32661" s="1">
        <v>43005.547939814816</v>
      </c>
      <c r="E32661">
        <v>14790</v>
      </c>
      <c r="F32661">
        <v>82974</v>
      </c>
    </row>
    <row r="32662" spans="1:8" x14ac:dyDescent="0.2">
      <c r="A32662">
        <v>9.1300334045118797E+17</v>
      </c>
      <c r="B32662" t="s">
        <v>65870</v>
      </c>
      <c r="C32662" t="s">
        <v>65871</v>
      </c>
      <c r="D32662" s="1">
        <v>43005.564039351855</v>
      </c>
      <c r="E32662">
        <v>8455</v>
      </c>
      <c r="F32662">
        <v>48249</v>
      </c>
    </row>
    <row r="32663" spans="1:8" x14ac:dyDescent="0.2">
      <c r="A32663">
        <v>9.1300437848698394E+17</v>
      </c>
      <c r="B32663" t="s">
        <v>65872</v>
      </c>
      <c r="C32663" t="s">
        <v>65873</v>
      </c>
      <c r="D32663" s="1">
        <v>43005.56690972222</v>
      </c>
      <c r="E32663">
        <v>11194</v>
      </c>
      <c r="F32663">
        <v>57128</v>
      </c>
    </row>
    <row r="32664" spans="1:8" x14ac:dyDescent="0.2">
      <c r="A32664">
        <v>9.13034591879024E+17</v>
      </c>
      <c r="B32664" t="s">
        <v>65874</v>
      </c>
      <c r="C32664" t="s">
        <v>65875</v>
      </c>
      <c r="D32664" s="1">
        <v>43005.650277777779</v>
      </c>
      <c r="E32664">
        <v>13564</v>
      </c>
      <c r="F32664">
        <v>58174</v>
      </c>
      <c r="G32664" t="s">
        <v>215</v>
      </c>
    </row>
    <row r="32665" spans="1:8" x14ac:dyDescent="0.2">
      <c r="A32665">
        <v>9.1303585550949094E+17</v>
      </c>
      <c r="B32665" t="s">
        <v>65876</v>
      </c>
      <c r="C32665" t="s">
        <v>65877</v>
      </c>
      <c r="D32665" s="1">
        <v>43005.653761574074</v>
      </c>
      <c r="E32665">
        <v>15684</v>
      </c>
      <c r="F32665">
        <v>85104</v>
      </c>
    </row>
    <row r="32666" spans="1:8" x14ac:dyDescent="0.2">
      <c r="A32666">
        <v>9.1311779723185702E+17</v>
      </c>
      <c r="B32666" t="s">
        <v>65878</v>
      </c>
      <c r="C32666" t="s">
        <v>65879</v>
      </c>
      <c r="D32666" s="1">
        <v>43005.879884259259</v>
      </c>
      <c r="E32666">
        <v>9203</v>
      </c>
      <c r="F32666">
        <v>53038</v>
      </c>
      <c r="H32666" t="s">
        <v>390</v>
      </c>
    </row>
    <row r="32667" spans="1:8" x14ac:dyDescent="0.2">
      <c r="A32667">
        <v>9.1318723545269005E+17</v>
      </c>
      <c r="B32667" t="s">
        <v>65880</v>
      </c>
      <c r="C32667" t="s">
        <v>65881</v>
      </c>
      <c r="D32667" s="1">
        <v>43006.071493055555</v>
      </c>
      <c r="E32667">
        <v>12569</v>
      </c>
      <c r="F32667">
        <v>54708</v>
      </c>
      <c r="G32667" t="e">
        <f>the</f>
        <v>#NAME?</v>
      </c>
      <c r="H32667" t="s">
        <v>390</v>
      </c>
    </row>
    <row r="32668" spans="1:8" x14ac:dyDescent="0.2">
      <c r="A32668">
        <v>9.1322048464018202E+17</v>
      </c>
      <c r="B32668" t="s">
        <v>65882</v>
      </c>
      <c r="C32668" t="s">
        <v>65883</v>
      </c>
      <c r="D32668" s="1">
        <v>43006.163252314815</v>
      </c>
      <c r="E32668">
        <v>14967</v>
      </c>
      <c r="F32668">
        <v>67577</v>
      </c>
      <c r="H32668" t="s">
        <v>616</v>
      </c>
    </row>
    <row r="32669" spans="1:8" x14ac:dyDescent="0.2">
      <c r="A32669">
        <v>9.1337166378962496E+17</v>
      </c>
      <c r="B32669" t="s">
        <v>65884</v>
      </c>
      <c r="C32669" t="s">
        <v>65885</v>
      </c>
      <c r="D32669" s="1">
        <v>43006.580416666664</v>
      </c>
      <c r="E32669">
        <v>14816</v>
      </c>
      <c r="F32669">
        <v>69695</v>
      </c>
    </row>
    <row r="32670" spans="1:8" x14ac:dyDescent="0.2">
      <c r="A32670">
        <v>9.1340323703374195E+17</v>
      </c>
      <c r="B32670" t="s">
        <v>65886</v>
      </c>
      <c r="C32670" t="s">
        <v>65887</v>
      </c>
      <c r="D32670" s="1">
        <v>43006.667546296296</v>
      </c>
      <c r="E32670">
        <v>15124</v>
      </c>
      <c r="F32670">
        <v>76764</v>
      </c>
    </row>
    <row r="32671" spans="1:8" x14ac:dyDescent="0.2">
      <c r="A32671">
        <v>9.1348828332115904E+17</v>
      </c>
      <c r="B32671" t="s">
        <v>65888</v>
      </c>
      <c r="C32671" t="s">
        <v>65889</v>
      </c>
      <c r="D32671" s="1">
        <v>43006.902233796296</v>
      </c>
      <c r="E32671">
        <v>12131</v>
      </c>
      <c r="F32671">
        <v>59088</v>
      </c>
      <c r="G32671" t="s">
        <v>89</v>
      </c>
      <c r="H32671" t="s">
        <v>390</v>
      </c>
    </row>
    <row r="32672" spans="1:8" x14ac:dyDescent="0.2">
      <c r="A32672">
        <v>9.1354937422718106E+17</v>
      </c>
      <c r="B32672" t="s">
        <v>65890</v>
      </c>
      <c r="C32672" t="s">
        <v>65891</v>
      </c>
      <c r="D32672" s="1">
        <v>43007.070810185185</v>
      </c>
      <c r="E32672">
        <v>9278</v>
      </c>
      <c r="F32672">
        <v>48522</v>
      </c>
    </row>
    <row r="32673" spans="1:8" x14ac:dyDescent="0.2">
      <c r="A32673">
        <v>9.1355023737713805E+17</v>
      </c>
      <c r="B32673" t="s">
        <v>65892</v>
      </c>
      <c r="C32673" t="s">
        <v>65893</v>
      </c>
      <c r="D32673" s="1">
        <v>43007.073194444441</v>
      </c>
      <c r="E32673">
        <v>12096</v>
      </c>
      <c r="F32673">
        <v>65810</v>
      </c>
    </row>
    <row r="32674" spans="1:8" x14ac:dyDescent="0.2">
      <c r="A32674">
        <v>9.1355470581671104E+17</v>
      </c>
      <c r="B32674" t="s">
        <v>65894</v>
      </c>
      <c r="C32674" t="s">
        <v>65895</v>
      </c>
      <c r="D32674" s="1">
        <v>43007.085520833331</v>
      </c>
      <c r="E32674">
        <v>11429</v>
      </c>
      <c r="F32674">
        <v>57940</v>
      </c>
    </row>
    <row r="32675" spans="1:8" x14ac:dyDescent="0.2">
      <c r="A32675">
        <v>9.1358979941149005E+17</v>
      </c>
      <c r="B32675" t="s">
        <v>65896</v>
      </c>
      <c r="C32675" t="s">
        <v>65897</v>
      </c>
      <c r="D32675" s="1">
        <v>43007.18236111111</v>
      </c>
      <c r="E32675">
        <v>18552</v>
      </c>
      <c r="F32675">
        <v>80833</v>
      </c>
    </row>
    <row r="32676" spans="1:8" x14ac:dyDescent="0.2">
      <c r="A32676">
        <v>9.1372377133639194E+17</v>
      </c>
      <c r="B32676" t="s">
        <v>65898</v>
      </c>
      <c r="C32676" t="s">
        <v>65899</v>
      </c>
      <c r="D32676" s="1">
        <v>43007.552048611113</v>
      </c>
      <c r="E32676">
        <v>13347</v>
      </c>
      <c r="F32676">
        <v>59720</v>
      </c>
    </row>
    <row r="32677" spans="1:8" x14ac:dyDescent="0.2">
      <c r="A32677">
        <v>9.1372476620861005E+17</v>
      </c>
      <c r="B32677" t="s">
        <v>65900</v>
      </c>
      <c r="C32677" t="s">
        <v>65901</v>
      </c>
      <c r="D32677" s="1">
        <v>43007.554803240739</v>
      </c>
      <c r="E32677">
        <v>9509</v>
      </c>
      <c r="F32677">
        <v>51136</v>
      </c>
    </row>
    <row r="32678" spans="1:8" x14ac:dyDescent="0.2">
      <c r="A32678">
        <v>9.1375786962713306E+17</v>
      </c>
      <c r="B32678" t="s">
        <v>65902</v>
      </c>
      <c r="C32678" t="s">
        <v>65903</v>
      </c>
      <c r="D32678" s="1">
        <v>43007.646145833336</v>
      </c>
      <c r="E32678">
        <v>11921</v>
      </c>
      <c r="F32678">
        <v>64634</v>
      </c>
    </row>
    <row r="32679" spans="1:8" x14ac:dyDescent="0.2">
      <c r="A32679">
        <v>9.13760243770896E+17</v>
      </c>
      <c r="B32679" t="s">
        <v>65904</v>
      </c>
      <c r="C32679" t="s">
        <v>65905</v>
      </c>
      <c r="D32679" s="1">
        <v>43007.652696759258</v>
      </c>
      <c r="E32679">
        <v>9479</v>
      </c>
      <c r="F32679">
        <v>52762</v>
      </c>
    </row>
    <row r="32680" spans="1:8" x14ac:dyDescent="0.2">
      <c r="A32680">
        <v>9.1382195662505894E+17</v>
      </c>
      <c r="B32680" t="s">
        <v>65906</v>
      </c>
      <c r="C32680" t="s">
        <v>65907</v>
      </c>
      <c r="D32680" s="1">
        <v>43007.822997685187</v>
      </c>
      <c r="E32680">
        <v>8783</v>
      </c>
      <c r="F32680">
        <v>44670</v>
      </c>
    </row>
    <row r="32681" spans="1:8" x14ac:dyDescent="0.2">
      <c r="A32681">
        <v>9.1385641354113805E+17</v>
      </c>
      <c r="B32681" t="s">
        <v>65908</v>
      </c>
      <c r="C32681" t="s">
        <v>65909</v>
      </c>
      <c r="D32681" s="1">
        <v>43007.918078703704</v>
      </c>
      <c r="E32681">
        <v>5399</v>
      </c>
      <c r="F32681">
        <v>27724</v>
      </c>
      <c r="G32681" t="s">
        <v>89</v>
      </c>
      <c r="H32681" t="s">
        <v>390</v>
      </c>
    </row>
    <row r="32682" spans="1:8" x14ac:dyDescent="0.2">
      <c r="A32682">
        <v>9.1388864763157696E+17</v>
      </c>
      <c r="B32682" t="s">
        <v>65910</v>
      </c>
      <c r="C32682" t="s">
        <v>65911</v>
      </c>
      <c r="D32682" s="1">
        <v>43008.007025462961</v>
      </c>
      <c r="E32682">
        <v>9989</v>
      </c>
      <c r="F32682">
        <v>46863</v>
      </c>
    </row>
    <row r="32683" spans="1:8" x14ac:dyDescent="0.2">
      <c r="A32683">
        <v>9.1389201984777805E+17</v>
      </c>
      <c r="B32683" t="s">
        <v>65912</v>
      </c>
      <c r="C32683" t="s">
        <v>65913</v>
      </c>
      <c r="D32683" s="1">
        <v>43008.016331018516</v>
      </c>
      <c r="E32683">
        <v>5338</v>
      </c>
      <c r="F32683">
        <v>25653</v>
      </c>
      <c r="H32683" t="s">
        <v>390</v>
      </c>
    </row>
    <row r="32684" spans="1:8" x14ac:dyDescent="0.2">
      <c r="A32684">
        <v>9.1390208446191603E+17</v>
      </c>
      <c r="B32684" t="s">
        <v>65914</v>
      </c>
      <c r="C32684" t="s">
        <v>65915</v>
      </c>
      <c r="D32684" s="1">
        <v>43008.044108796297</v>
      </c>
      <c r="E32684">
        <v>1261</v>
      </c>
      <c r="F32684">
        <v>3827</v>
      </c>
      <c r="H32684" t="s">
        <v>390</v>
      </c>
    </row>
    <row r="32685" spans="1:8" x14ac:dyDescent="0.2">
      <c r="A32685">
        <v>9.1408723486904704E+17</v>
      </c>
      <c r="B32685" t="s">
        <v>65916</v>
      </c>
      <c r="C32685" t="s">
        <v>65917</v>
      </c>
      <c r="D32685" s="1">
        <v>43008.555023148147</v>
      </c>
      <c r="E32685">
        <v>18045</v>
      </c>
      <c r="F32685">
        <v>60917</v>
      </c>
    </row>
    <row r="32686" spans="1:8" x14ac:dyDescent="0.2">
      <c r="A32686">
        <v>9.1408900374546803E+17</v>
      </c>
      <c r="B32686" t="s">
        <v>65918</v>
      </c>
      <c r="C32686" t="s">
        <v>65919</v>
      </c>
      <c r="D32686" s="1">
        <v>43008.559907407405</v>
      </c>
      <c r="E32686">
        <v>12733</v>
      </c>
      <c r="F32686">
        <v>49118</v>
      </c>
    </row>
    <row r="32687" spans="1:8" x14ac:dyDescent="0.2">
      <c r="A32687">
        <v>9.1408988859675405E+17</v>
      </c>
      <c r="B32687" t="s">
        <v>65920</v>
      </c>
      <c r="C32687" t="s">
        <v>65921</v>
      </c>
      <c r="D32687" s="1">
        <v>43008.562349537038</v>
      </c>
      <c r="E32687">
        <v>13090</v>
      </c>
      <c r="F32687">
        <v>61072</v>
      </c>
    </row>
    <row r="32688" spans="1:8" x14ac:dyDescent="0.2">
      <c r="A32688">
        <v>9.1409094718047002E+17</v>
      </c>
      <c r="B32688" t="s">
        <v>65922</v>
      </c>
      <c r="C32688" t="s">
        <v>65923</v>
      </c>
      <c r="D32688" s="1">
        <v>43008.565266203703</v>
      </c>
      <c r="E32688">
        <v>11396</v>
      </c>
      <c r="F32688">
        <v>54846</v>
      </c>
    </row>
    <row r="32689" spans="1:8" x14ac:dyDescent="0.2">
      <c r="A32689">
        <v>9.1409462548850202E+17</v>
      </c>
      <c r="B32689" t="s">
        <v>65924</v>
      </c>
      <c r="C32689" t="s">
        <v>65925</v>
      </c>
      <c r="D32689" s="1">
        <v>43008.575416666667</v>
      </c>
      <c r="E32689">
        <v>17299</v>
      </c>
      <c r="F32689">
        <v>70665</v>
      </c>
    </row>
    <row r="32690" spans="1:8" x14ac:dyDescent="0.2">
      <c r="A32690">
        <v>9.1409642887993306E+17</v>
      </c>
      <c r="B32690" t="s">
        <v>65926</v>
      </c>
      <c r="C32690" t="s">
        <v>65927</v>
      </c>
      <c r="D32690" s="1">
        <v>43008.580393518518</v>
      </c>
      <c r="E32690">
        <v>11545</v>
      </c>
      <c r="F32690">
        <v>61200</v>
      </c>
    </row>
    <row r="32691" spans="1:8" x14ac:dyDescent="0.2">
      <c r="A32691">
        <v>9.1409929596355302E+17</v>
      </c>
      <c r="B32691" t="s">
        <v>65928</v>
      </c>
      <c r="C32691" t="s">
        <v>65929</v>
      </c>
      <c r="D32691" s="1">
        <v>43008.58829861111</v>
      </c>
      <c r="E32691">
        <v>20490</v>
      </c>
      <c r="F32691">
        <v>80033</v>
      </c>
    </row>
    <row r="32692" spans="1:8" x14ac:dyDescent="0.2">
      <c r="A32692">
        <v>9.14189344533024E+17</v>
      </c>
      <c r="B32692" t="s">
        <v>65930</v>
      </c>
      <c r="C32692" t="s">
        <v>65931</v>
      </c>
      <c r="D32692" s="1">
        <v>43008.836793981478</v>
      </c>
      <c r="E32692">
        <v>13999</v>
      </c>
      <c r="F32692">
        <v>67965</v>
      </c>
    </row>
    <row r="32693" spans="1:8" x14ac:dyDescent="0.2">
      <c r="A32693">
        <v>9.1420812356449395E+17</v>
      </c>
      <c r="B32693" t="s">
        <v>65932</v>
      </c>
      <c r="C32693" t="s">
        <v>65933</v>
      </c>
      <c r="D32693" s="1">
        <v>43008.888611111113</v>
      </c>
      <c r="E32693">
        <v>11773</v>
      </c>
      <c r="F32693">
        <v>58865</v>
      </c>
    </row>
    <row r="32694" spans="1:8" x14ac:dyDescent="0.2">
      <c r="A32694">
        <v>9.1421081323748902E+17</v>
      </c>
      <c r="B32694" t="s">
        <v>65934</v>
      </c>
      <c r="C32694" t="s">
        <v>65935</v>
      </c>
      <c r="D32694" s="1">
        <v>43008.89603009259</v>
      </c>
      <c r="E32694">
        <v>11272</v>
      </c>
      <c r="F32694">
        <v>53828</v>
      </c>
      <c r="H32694" t="s">
        <v>390</v>
      </c>
    </row>
    <row r="32695" spans="1:8" x14ac:dyDescent="0.2">
      <c r="A32695">
        <v>9.1421423758467405E+17</v>
      </c>
      <c r="B32695" t="s">
        <v>65936</v>
      </c>
      <c r="C32695" t="s">
        <v>65937</v>
      </c>
      <c r="D32695" s="1">
        <v>43008.905486111114</v>
      </c>
      <c r="E32695">
        <v>10839</v>
      </c>
      <c r="F32695">
        <v>55281</v>
      </c>
    </row>
    <row r="32696" spans="1:8" x14ac:dyDescent="0.2">
      <c r="A32696">
        <v>9.14216744385904E+17</v>
      </c>
      <c r="B32696" t="s">
        <v>65938</v>
      </c>
      <c r="C32696" t="s">
        <v>65939</v>
      </c>
      <c r="D32696" s="1">
        <v>43008.912395833337</v>
      </c>
      <c r="E32696">
        <v>13189</v>
      </c>
      <c r="F32696">
        <v>55760</v>
      </c>
      <c r="H32696" t="s">
        <v>616</v>
      </c>
    </row>
    <row r="32697" spans="1:8" x14ac:dyDescent="0.2">
      <c r="A32697">
        <v>9.1421711769579494E+17</v>
      </c>
      <c r="B32697" t="s">
        <v>65940</v>
      </c>
      <c r="C32697" t="s">
        <v>65941</v>
      </c>
      <c r="D32697" s="1">
        <v>43008.913425925923</v>
      </c>
      <c r="E32697">
        <v>8198</v>
      </c>
      <c r="F32697">
        <v>40942</v>
      </c>
      <c r="G32697" t="s">
        <v>89</v>
      </c>
    </row>
    <row r="32698" spans="1:8" x14ac:dyDescent="0.2">
      <c r="A32698">
        <v>9.1421747749571699E+17</v>
      </c>
      <c r="B32698" t="s">
        <v>65942</v>
      </c>
      <c r="C32698" t="s">
        <v>65943</v>
      </c>
      <c r="D32698" s="1">
        <v>43008.914421296293</v>
      </c>
      <c r="E32698">
        <v>6409</v>
      </c>
      <c r="F32698">
        <v>31553</v>
      </c>
      <c r="H32698" t="s">
        <v>616</v>
      </c>
    </row>
    <row r="32699" spans="1:8" x14ac:dyDescent="0.2">
      <c r="A32699">
        <v>9.1421765851773696E+17</v>
      </c>
      <c r="B32699" t="s">
        <v>65944</v>
      </c>
      <c r="C32699" t="s">
        <v>65945</v>
      </c>
      <c r="D32699" s="1">
        <v>43008.914918981478</v>
      </c>
      <c r="E32699">
        <v>11687</v>
      </c>
      <c r="F32699">
        <v>60017</v>
      </c>
    </row>
    <row r="32700" spans="1:8" x14ac:dyDescent="0.2">
      <c r="A32700">
        <v>9.1422764213150899E+17</v>
      </c>
      <c r="B32700" t="s">
        <v>65946</v>
      </c>
      <c r="C32700" t="s">
        <v>65947</v>
      </c>
      <c r="D32700" s="1">
        <v>43008.942476851851</v>
      </c>
      <c r="E32700">
        <v>14710</v>
      </c>
      <c r="F32700">
        <v>68224</v>
      </c>
    </row>
    <row r="32701" spans="1:8" x14ac:dyDescent="0.2">
      <c r="A32701">
        <v>9.1425227198217805E+17</v>
      </c>
      <c r="B32701" t="s">
        <v>65948</v>
      </c>
      <c r="C32701" t="s">
        <v>65949</v>
      </c>
      <c r="D32701" s="1">
        <v>43009.010439814818</v>
      </c>
      <c r="E32701">
        <v>11021</v>
      </c>
      <c r="F32701">
        <v>59617</v>
      </c>
    </row>
    <row r="32702" spans="1:8" x14ac:dyDescent="0.2">
      <c r="A32702">
        <v>9.1425526428248E+17</v>
      </c>
      <c r="B32702" t="s">
        <v>65950</v>
      </c>
      <c r="C32702" t="s">
        <v>65951</v>
      </c>
      <c r="D32702" s="1">
        <v>43009.018692129626</v>
      </c>
      <c r="E32702">
        <v>22868</v>
      </c>
      <c r="F32702">
        <v>111283</v>
      </c>
    </row>
    <row r="32703" spans="1:8" x14ac:dyDescent="0.2">
      <c r="A32703">
        <v>9.1426026130486003E+17</v>
      </c>
      <c r="B32703" t="s">
        <v>65952</v>
      </c>
      <c r="C32703" t="s">
        <v>65953</v>
      </c>
      <c r="D32703" s="1">
        <v>43009.032488425924</v>
      </c>
      <c r="E32703">
        <v>26861</v>
      </c>
      <c r="F32703">
        <v>82225</v>
      </c>
      <c r="H32703" t="s">
        <v>390</v>
      </c>
    </row>
    <row r="32704" spans="1:8" x14ac:dyDescent="0.2">
      <c r="A32704">
        <v>9.1426970444073702E+17</v>
      </c>
      <c r="B32704" t="s">
        <v>65954</v>
      </c>
      <c r="C32704" t="s">
        <v>65955</v>
      </c>
      <c r="D32704" s="1">
        <v>43009.058541666665</v>
      </c>
      <c r="E32704">
        <v>6050</v>
      </c>
      <c r="F32704">
        <v>41718</v>
      </c>
    </row>
    <row r="32705" spans="1:8" x14ac:dyDescent="0.2">
      <c r="A32705">
        <v>9.1431090185512896E+17</v>
      </c>
      <c r="B32705" t="s">
        <v>65956</v>
      </c>
      <c r="C32705" t="s">
        <v>65957</v>
      </c>
      <c r="D32705" s="1">
        <v>43009.172222222223</v>
      </c>
      <c r="E32705">
        <v>26849</v>
      </c>
      <c r="F32705">
        <v>103652</v>
      </c>
      <c r="H32705" t="s">
        <v>390</v>
      </c>
    </row>
    <row r="32706" spans="1:8" x14ac:dyDescent="0.2">
      <c r="A32706">
        <v>9.1446547577769498E+17</v>
      </c>
      <c r="B32706" t="s">
        <v>65958</v>
      </c>
      <c r="C32706" t="s">
        <v>65959</v>
      </c>
      <c r="D32706" s="1">
        <v>43009.598773148151</v>
      </c>
      <c r="E32706">
        <v>15225</v>
      </c>
      <c r="F32706">
        <v>72377</v>
      </c>
    </row>
    <row r="32707" spans="1:8" x14ac:dyDescent="0.2">
      <c r="A32707">
        <v>9.1446653436556902E+17</v>
      </c>
      <c r="B32707" t="s">
        <v>65960</v>
      </c>
      <c r="C32707" t="s">
        <v>65961</v>
      </c>
      <c r="D32707" s="1">
        <v>43009.601689814815</v>
      </c>
      <c r="E32707">
        <v>13426</v>
      </c>
      <c r="F32707">
        <v>71630</v>
      </c>
    </row>
    <row r="32708" spans="1:8" x14ac:dyDescent="0.2">
      <c r="A32708">
        <v>9.1446750225152794E+17</v>
      </c>
      <c r="B32708" t="s">
        <v>65962</v>
      </c>
      <c r="C32708" t="s">
        <v>65963</v>
      </c>
      <c r="D32708" s="1">
        <v>43009.604363425926</v>
      </c>
      <c r="E32708">
        <v>11890</v>
      </c>
      <c r="F32708">
        <v>67607</v>
      </c>
    </row>
    <row r="32709" spans="1:8" x14ac:dyDescent="0.2">
      <c r="A32709">
        <v>9.1449787754373504E+17</v>
      </c>
      <c r="B32709" t="s">
        <v>65964</v>
      </c>
      <c r="C32709" t="s">
        <v>65965</v>
      </c>
      <c r="D32709" s="1">
        <v>43009.68818287037</v>
      </c>
      <c r="E32709">
        <v>21646</v>
      </c>
      <c r="F32709">
        <v>90679</v>
      </c>
    </row>
    <row r="32710" spans="1:8" x14ac:dyDescent="0.2">
      <c r="A32710">
        <v>9.1449794751722701E+17</v>
      </c>
      <c r="B32710" t="s">
        <v>65966</v>
      </c>
      <c r="C32710" t="s">
        <v>65967</v>
      </c>
      <c r="D32710" s="1">
        <v>43009.688368055555</v>
      </c>
      <c r="E32710">
        <v>11602</v>
      </c>
      <c r="F32710">
        <v>55129</v>
      </c>
    </row>
    <row r="32711" spans="1:8" x14ac:dyDescent="0.2">
      <c r="A32711">
        <v>9.1456591079878195E+17</v>
      </c>
      <c r="B32711" t="s">
        <v>65968</v>
      </c>
      <c r="C32711" t="s">
        <v>65969</v>
      </c>
      <c r="D32711" s="1">
        <v>43009.875914351855</v>
      </c>
      <c r="E32711">
        <v>40389</v>
      </c>
      <c r="F32711">
        <v>167904</v>
      </c>
    </row>
    <row r="32712" spans="1:8" x14ac:dyDescent="0.2">
      <c r="A32712">
        <v>9.1466185594736602E+17</v>
      </c>
      <c r="B32712" t="s">
        <v>65970</v>
      </c>
      <c r="C32712" t="s">
        <v>65971</v>
      </c>
      <c r="D32712" s="1">
        <v>43010.1406712963</v>
      </c>
      <c r="E32712">
        <v>10224</v>
      </c>
      <c r="F32712">
        <v>62226</v>
      </c>
      <c r="G32712" t="s">
        <v>89</v>
      </c>
      <c r="H32712" t="s">
        <v>390</v>
      </c>
    </row>
    <row r="32713" spans="1:8" x14ac:dyDescent="0.2">
      <c r="A32713">
        <v>9.1481009387467098E+17</v>
      </c>
      <c r="B32713" t="s">
        <v>65972</v>
      </c>
      <c r="C32713" t="s">
        <v>65973</v>
      </c>
      <c r="D32713" s="1">
        <v>43010.549733796295</v>
      </c>
      <c r="E32713">
        <v>63325</v>
      </c>
      <c r="F32713">
        <v>284812</v>
      </c>
    </row>
    <row r="32714" spans="1:8" x14ac:dyDescent="0.2">
      <c r="A32714">
        <v>9.1517982401204198E+17</v>
      </c>
      <c r="B32714" t="s">
        <v>65974</v>
      </c>
      <c r="C32714" t="s">
        <v>65975</v>
      </c>
      <c r="D32714" s="1">
        <v>43011.569988425923</v>
      </c>
      <c r="E32714">
        <v>36328</v>
      </c>
      <c r="F32714">
        <v>189776</v>
      </c>
    </row>
    <row r="32715" spans="1:8" x14ac:dyDescent="0.2">
      <c r="A32715">
        <v>9.1532617106324198E+17</v>
      </c>
      <c r="B32715" t="s">
        <v>65976</v>
      </c>
      <c r="C32715" t="s">
        <v>65977</v>
      </c>
      <c r="D32715" s="1">
        <v>43011.97383101852</v>
      </c>
      <c r="E32715">
        <v>11673</v>
      </c>
      <c r="F32715">
        <v>66429</v>
      </c>
    </row>
    <row r="32716" spans="1:8" x14ac:dyDescent="0.2">
      <c r="A32716">
        <v>9.1533564571912102E+17</v>
      </c>
      <c r="B32716" t="s">
        <v>65978</v>
      </c>
      <c r="C32716" t="s">
        <v>65979</v>
      </c>
      <c r="D32716" s="1">
        <v>43011.999976851854</v>
      </c>
      <c r="E32716">
        <v>6237</v>
      </c>
      <c r="F32716">
        <v>34782</v>
      </c>
      <c r="G32716" t="s">
        <v>89</v>
      </c>
      <c r="H32716" t="s">
        <v>390</v>
      </c>
    </row>
    <row r="32717" spans="1:8" x14ac:dyDescent="0.2">
      <c r="A32717">
        <v>9.1535147035410803E+17</v>
      </c>
      <c r="B32717" t="s">
        <v>65980</v>
      </c>
      <c r="C32717" t="s">
        <v>65981</v>
      </c>
      <c r="D32717" s="1">
        <v>43012.043645833335</v>
      </c>
      <c r="E32717">
        <v>10377</v>
      </c>
      <c r="F32717">
        <v>53303</v>
      </c>
      <c r="G32717" t="s">
        <v>89</v>
      </c>
    </row>
    <row r="32718" spans="1:8" x14ac:dyDescent="0.2">
      <c r="A32718">
        <v>9.1537108624997094E+17</v>
      </c>
      <c r="B32718" t="s">
        <v>65982</v>
      </c>
      <c r="C32718" t="s">
        <v>65983</v>
      </c>
      <c r="D32718" s="1">
        <v>43012.097777777781</v>
      </c>
      <c r="E32718">
        <v>13886</v>
      </c>
      <c r="F32718">
        <v>93261</v>
      </c>
    </row>
    <row r="32719" spans="1:8" x14ac:dyDescent="0.2">
      <c r="A32719">
        <v>9.1537923145400294E+17</v>
      </c>
      <c r="B32719" t="s">
        <v>65984</v>
      </c>
      <c r="C32719" t="s">
        <v>65985</v>
      </c>
      <c r="D32719" s="1">
        <v>43012.120254629626</v>
      </c>
      <c r="E32719">
        <v>12371</v>
      </c>
      <c r="F32719">
        <v>60778</v>
      </c>
      <c r="G32719" t="s">
        <v>89</v>
      </c>
      <c r="H32719" t="s">
        <v>390</v>
      </c>
    </row>
    <row r="32720" spans="1:8" x14ac:dyDescent="0.2">
      <c r="A32720">
        <v>9.1552338268647795E+17</v>
      </c>
      <c r="B32720" t="s">
        <v>65986</v>
      </c>
      <c r="C32720" t="s">
        <v>65987</v>
      </c>
      <c r="D32720" s="1">
        <v>43012.51803240741</v>
      </c>
      <c r="E32720">
        <v>12517</v>
      </c>
      <c r="F32720">
        <v>78572</v>
      </c>
    </row>
    <row r="32721" spans="1:8" x14ac:dyDescent="0.2">
      <c r="A32721">
        <v>9.1553942440611405E+17</v>
      </c>
      <c r="B32721" t="s">
        <v>65988</v>
      </c>
      <c r="C32721" t="s">
        <v>65989</v>
      </c>
      <c r="D32721" s="1">
        <v>43012.562303240738</v>
      </c>
      <c r="E32721">
        <v>31643</v>
      </c>
      <c r="F32721">
        <v>138266</v>
      </c>
    </row>
    <row r="32722" spans="1:8" x14ac:dyDescent="0.2">
      <c r="A32722">
        <v>9.1558929709653606E+17</v>
      </c>
      <c r="B32722" t="s">
        <v>65990</v>
      </c>
      <c r="C32722" t="s">
        <v>65991</v>
      </c>
      <c r="D32722" s="1">
        <v>43012.699918981481</v>
      </c>
      <c r="E32722">
        <v>18108</v>
      </c>
      <c r="F32722">
        <v>84116</v>
      </c>
      <c r="H32722" t="s">
        <v>390</v>
      </c>
    </row>
    <row r="32723" spans="1:8" x14ac:dyDescent="0.2">
      <c r="A32723">
        <v>9.1559699067484902E+17</v>
      </c>
      <c r="B32723" t="s">
        <v>65992</v>
      </c>
      <c r="C32723" t="s">
        <v>65993</v>
      </c>
      <c r="D32723" s="1">
        <v>43012.72115740741</v>
      </c>
      <c r="E32723">
        <v>15171</v>
      </c>
      <c r="F32723">
        <v>61439</v>
      </c>
      <c r="G32723" t="s">
        <v>215</v>
      </c>
      <c r="H32723" t="s">
        <v>390</v>
      </c>
    </row>
    <row r="32724" spans="1:8" x14ac:dyDescent="0.2">
      <c r="A32724">
        <v>9.1560474693696704E+17</v>
      </c>
      <c r="B32724" t="s">
        <v>65994</v>
      </c>
      <c r="C32724" t="s">
        <v>65995</v>
      </c>
      <c r="D32724" s="1">
        <v>43012.74255787037</v>
      </c>
      <c r="E32724">
        <v>11270</v>
      </c>
      <c r="F32724">
        <v>81129</v>
      </c>
      <c r="G32724" t="s">
        <v>89</v>
      </c>
    </row>
    <row r="32725" spans="1:8" x14ac:dyDescent="0.2">
      <c r="A32725">
        <v>9.1572235575798502E+17</v>
      </c>
      <c r="B32725" t="s">
        <v>65996</v>
      </c>
      <c r="C32725" t="s">
        <v>65997</v>
      </c>
      <c r="D32725" s="1">
        <v>43013.067094907405</v>
      </c>
      <c r="E32725">
        <v>20131</v>
      </c>
      <c r="F32725">
        <v>87025</v>
      </c>
    </row>
    <row r="32726" spans="1:8" x14ac:dyDescent="0.2">
      <c r="A32726">
        <v>9.1574547068900506E+17</v>
      </c>
      <c r="B32726" t="s">
        <v>65998</v>
      </c>
      <c r="C32726" t="s">
        <v>65999</v>
      </c>
      <c r="D32726" s="1">
        <v>43013.130879629629</v>
      </c>
      <c r="E32726">
        <v>20051</v>
      </c>
      <c r="F32726">
        <v>99655</v>
      </c>
    </row>
    <row r="32727" spans="1:8" x14ac:dyDescent="0.2">
      <c r="A32727">
        <v>9.1589038926925402E+17</v>
      </c>
      <c r="B32727" t="s">
        <v>66000</v>
      </c>
      <c r="C32727" t="s">
        <v>66001</v>
      </c>
      <c r="D32727" s="1">
        <v>43013.530775462961</v>
      </c>
      <c r="E32727">
        <v>12884</v>
      </c>
      <c r="F32727">
        <v>89559</v>
      </c>
    </row>
    <row r="32728" spans="1:8" x14ac:dyDescent="0.2">
      <c r="A32728">
        <v>9.15890821228048E+17</v>
      </c>
      <c r="B32728" t="s">
        <v>66002</v>
      </c>
      <c r="C32728" t="s">
        <v>66003</v>
      </c>
      <c r="D32728" s="1">
        <v>43013.531967592593</v>
      </c>
      <c r="E32728">
        <v>9086</v>
      </c>
      <c r="F32728">
        <v>52720</v>
      </c>
    </row>
    <row r="32729" spans="1:8" x14ac:dyDescent="0.2">
      <c r="A32729">
        <v>9.1589425196738496E+17</v>
      </c>
      <c r="B32729" t="s">
        <v>66004</v>
      </c>
      <c r="C32729" t="s">
        <v>66005</v>
      </c>
      <c r="D32729" s="1">
        <v>43013.541435185187</v>
      </c>
      <c r="E32729">
        <v>19381</v>
      </c>
      <c r="F32729">
        <v>82177</v>
      </c>
    </row>
    <row r="32730" spans="1:8" x14ac:dyDescent="0.2">
      <c r="A32730">
        <v>9.1589680953658906E+17</v>
      </c>
      <c r="B32730" t="s">
        <v>66006</v>
      </c>
      <c r="C32730" t="s">
        <v>66007</v>
      </c>
      <c r="D32730" s="1">
        <v>43013.548495370371</v>
      </c>
      <c r="E32730">
        <v>30977</v>
      </c>
      <c r="F32730">
        <v>141038</v>
      </c>
    </row>
    <row r="32731" spans="1:8" x14ac:dyDescent="0.2">
      <c r="A32731">
        <v>9.1590715033300902E+17</v>
      </c>
      <c r="B32731" t="s">
        <v>66008</v>
      </c>
      <c r="C32731" t="s">
        <v>66009</v>
      </c>
      <c r="D32731" s="1">
        <v>43013.577037037037</v>
      </c>
      <c r="E32731">
        <v>15684</v>
      </c>
      <c r="F32731">
        <v>70114</v>
      </c>
      <c r="G32731" t="s">
        <v>89</v>
      </c>
    </row>
    <row r="32732" spans="1:8" x14ac:dyDescent="0.2">
      <c r="A32732">
        <v>9.1612043576226598E+17</v>
      </c>
      <c r="B32732" t="s">
        <v>66010</v>
      </c>
      <c r="C32732" t="s">
        <v>66011</v>
      </c>
      <c r="D32732" s="1">
        <v>43014.165590277778</v>
      </c>
      <c r="E32732">
        <v>21745</v>
      </c>
      <c r="F32732">
        <v>81378</v>
      </c>
    </row>
    <row r="32733" spans="1:8" x14ac:dyDescent="0.2">
      <c r="A32733">
        <v>9.1662060374186803E+17</v>
      </c>
      <c r="B32733" t="s">
        <v>66012</v>
      </c>
      <c r="C32733" t="s">
        <v>66013</v>
      </c>
      <c r="D32733" s="1">
        <v>43015.545787037037</v>
      </c>
      <c r="E32733">
        <v>11404</v>
      </c>
      <c r="F32733">
        <v>59295</v>
      </c>
      <c r="G32733" t="s">
        <v>89</v>
      </c>
    </row>
    <row r="32734" spans="1:8" x14ac:dyDescent="0.2">
      <c r="A32734">
        <v>9.1662208760697997E+17</v>
      </c>
      <c r="B32734" t="s">
        <v>66014</v>
      </c>
      <c r="C32734" t="s">
        <v>66015</v>
      </c>
      <c r="D32734" s="1">
        <v>43015.549884259257</v>
      </c>
      <c r="E32734">
        <v>10422</v>
      </c>
      <c r="F32734">
        <v>59374</v>
      </c>
    </row>
    <row r="32735" spans="1:8" x14ac:dyDescent="0.2">
      <c r="A32735">
        <v>9.1663428681143501E+17</v>
      </c>
      <c r="B32735" t="s">
        <v>66016</v>
      </c>
      <c r="C32735" t="s">
        <v>66017</v>
      </c>
      <c r="D32735" s="1">
        <v>43015.583541666667</v>
      </c>
      <c r="E32735">
        <v>12135</v>
      </c>
      <c r="F32735">
        <v>66331</v>
      </c>
    </row>
    <row r="32736" spans="1:8" x14ac:dyDescent="0.2">
      <c r="A32736">
        <v>9.1663523623827405E+17</v>
      </c>
      <c r="B32736" t="s">
        <v>66018</v>
      </c>
      <c r="C32736" t="s">
        <v>66019</v>
      </c>
      <c r="D32736" s="1">
        <v>43015.586168981485</v>
      </c>
      <c r="E32736">
        <v>15232</v>
      </c>
      <c r="F32736">
        <v>83116</v>
      </c>
    </row>
    <row r="32737" spans="1:8" x14ac:dyDescent="0.2">
      <c r="A32737">
        <v>9.1663868591495104E+17</v>
      </c>
      <c r="B32737" t="s">
        <v>66020</v>
      </c>
      <c r="C32737" t="s">
        <v>66021</v>
      </c>
      <c r="D32737" s="1">
        <v>43015.595682870371</v>
      </c>
      <c r="E32737">
        <v>10812</v>
      </c>
      <c r="F32737">
        <v>61539</v>
      </c>
    </row>
    <row r="32738" spans="1:8" x14ac:dyDescent="0.2">
      <c r="A32738">
        <v>9.1665554862341299E+17</v>
      </c>
      <c r="B32738" t="s">
        <v>66022</v>
      </c>
      <c r="C32738" t="s">
        <v>66023</v>
      </c>
      <c r="D32738" s="1">
        <v>43015.642222222225</v>
      </c>
      <c r="E32738">
        <v>13120</v>
      </c>
      <c r="F32738">
        <v>64749</v>
      </c>
      <c r="G32738" t="s">
        <v>89</v>
      </c>
      <c r="H32738" t="s">
        <v>505</v>
      </c>
    </row>
    <row r="32739" spans="1:8" x14ac:dyDescent="0.2">
      <c r="A32739">
        <v>9.1666557694009702E+17</v>
      </c>
      <c r="B32739" t="s">
        <v>66024</v>
      </c>
      <c r="C32739" t="s">
        <v>66025</v>
      </c>
      <c r="D32739" s="1">
        <v>43015.669895833336</v>
      </c>
      <c r="E32739">
        <v>11934</v>
      </c>
      <c r="F32739">
        <v>59072</v>
      </c>
      <c r="G32739" t="s">
        <v>89</v>
      </c>
      <c r="H32739" t="s">
        <v>390</v>
      </c>
    </row>
    <row r="32740" spans="1:8" x14ac:dyDescent="0.2">
      <c r="A32740">
        <v>9.1674788471601101E+17</v>
      </c>
      <c r="B32740" t="s">
        <v>66026</v>
      </c>
      <c r="C32740" t="s">
        <v>66027</v>
      </c>
      <c r="D32740" s="1">
        <v>43015.897013888891</v>
      </c>
      <c r="E32740">
        <v>6363</v>
      </c>
      <c r="F32740">
        <v>31619</v>
      </c>
      <c r="G32740" t="s">
        <v>215</v>
      </c>
    </row>
    <row r="32741" spans="1:8" x14ac:dyDescent="0.2">
      <c r="A32741">
        <v>9.1675004201440397E+17</v>
      </c>
      <c r="B32741" t="s">
        <v>66028</v>
      </c>
      <c r="C32741" t="s">
        <v>66029</v>
      </c>
      <c r="D32741" s="1">
        <v>43015.902974537035</v>
      </c>
      <c r="E32741">
        <v>14928</v>
      </c>
      <c r="F32741">
        <v>64067</v>
      </c>
    </row>
    <row r="32742" spans="1:8" x14ac:dyDescent="0.2">
      <c r="A32742">
        <v>9.1675127196043597E+17</v>
      </c>
      <c r="B32742" t="s">
        <v>66030</v>
      </c>
      <c r="C32742" t="s">
        <v>66031</v>
      </c>
      <c r="D32742" s="1">
        <v>43015.906365740739</v>
      </c>
      <c r="E32742">
        <v>14723</v>
      </c>
      <c r="F32742">
        <v>66909</v>
      </c>
    </row>
    <row r="32743" spans="1:8" x14ac:dyDescent="0.2">
      <c r="A32743">
        <v>9.1676343880584806E+17</v>
      </c>
      <c r="B32743" t="s">
        <v>66032</v>
      </c>
      <c r="C32743" t="s">
        <v>66033</v>
      </c>
      <c r="D32743" s="1">
        <v>43015.939942129633</v>
      </c>
      <c r="E32743">
        <v>11419</v>
      </c>
      <c r="F32743">
        <v>54524</v>
      </c>
    </row>
    <row r="32744" spans="1:8" x14ac:dyDescent="0.2">
      <c r="A32744">
        <v>9.1678042825368704E+17</v>
      </c>
      <c r="B32744" t="s">
        <v>66034</v>
      </c>
      <c r="C32744" t="s">
        <v>66035</v>
      </c>
      <c r="D32744" s="1">
        <v>43015.986817129633</v>
      </c>
      <c r="E32744">
        <v>10126</v>
      </c>
      <c r="F32744">
        <v>67330</v>
      </c>
    </row>
    <row r="32745" spans="1:8" x14ac:dyDescent="0.2">
      <c r="A32745">
        <v>9.1702407616573402E+17</v>
      </c>
      <c r="B32745" t="s">
        <v>66036</v>
      </c>
      <c r="C32745" t="s">
        <v>66037</v>
      </c>
      <c r="D32745" s="1">
        <v>43016.659155092595</v>
      </c>
      <c r="E32745">
        <v>5514</v>
      </c>
      <c r="F32745">
        <v>32631</v>
      </c>
      <c r="H32745" t="s">
        <v>616</v>
      </c>
    </row>
    <row r="32746" spans="1:8" x14ac:dyDescent="0.2">
      <c r="A32746">
        <v>9.1702678918839898E+17</v>
      </c>
      <c r="B32746" t="s">
        <v>66038</v>
      </c>
      <c r="C32746" t="s">
        <v>66039</v>
      </c>
      <c r="D32746" s="1">
        <v>43016.666643518518</v>
      </c>
      <c r="E32746">
        <v>12969</v>
      </c>
      <c r="F32746">
        <v>62960</v>
      </c>
    </row>
    <row r="32747" spans="1:8" x14ac:dyDescent="0.2">
      <c r="A32747">
        <v>9.17029060471152E+17</v>
      </c>
      <c r="B32747" t="s">
        <v>66040</v>
      </c>
      <c r="C32747" t="s">
        <v>66041</v>
      </c>
      <c r="D32747" s="1">
        <v>43016.67291666667</v>
      </c>
      <c r="E32747">
        <v>10974</v>
      </c>
      <c r="F32747">
        <v>55493</v>
      </c>
    </row>
    <row r="32748" spans="1:8" x14ac:dyDescent="0.2">
      <c r="A32748">
        <v>9.1703014886768205E+17</v>
      </c>
      <c r="B32748" t="s">
        <v>66042</v>
      </c>
      <c r="C32748" t="s">
        <v>66043</v>
      </c>
      <c r="D32748" s="1">
        <v>43016.67591435185</v>
      </c>
      <c r="E32748">
        <v>11401</v>
      </c>
      <c r="F32748">
        <v>58230</v>
      </c>
    </row>
    <row r="32749" spans="1:8" x14ac:dyDescent="0.2">
      <c r="A32749">
        <v>9.1709128660743296E+17</v>
      </c>
      <c r="B32749" t="s">
        <v>66044</v>
      </c>
      <c r="C32749" t="s">
        <v>66045</v>
      </c>
      <c r="D32749" s="1">
        <v>43016.844629629632</v>
      </c>
      <c r="E32749">
        <v>23379</v>
      </c>
      <c r="F32749">
        <v>119648</v>
      </c>
      <c r="G32749" t="s">
        <v>215</v>
      </c>
    </row>
    <row r="32750" spans="1:8" x14ac:dyDescent="0.2">
      <c r="A32750">
        <v>9.1711476105735706E+17</v>
      </c>
      <c r="B32750" t="s">
        <v>66046</v>
      </c>
      <c r="C32750" t="s">
        <v>66047</v>
      </c>
      <c r="D32750" s="1">
        <v>43016.909398148149</v>
      </c>
      <c r="E32750">
        <v>9773</v>
      </c>
      <c r="F32750">
        <v>58779</v>
      </c>
    </row>
    <row r="32751" spans="1:8" x14ac:dyDescent="0.2">
      <c r="A32751">
        <v>9.1713046802534797E+17</v>
      </c>
      <c r="B32751" t="s">
        <v>66048</v>
      </c>
      <c r="C32751" t="s">
        <v>66049</v>
      </c>
      <c r="D32751" s="1">
        <v>43016.952743055554</v>
      </c>
      <c r="E32751">
        <v>15430</v>
      </c>
      <c r="F32751">
        <v>71300</v>
      </c>
    </row>
    <row r="32752" spans="1:8" x14ac:dyDescent="0.2">
      <c r="A32752">
        <v>9.1717214471010304E+17</v>
      </c>
      <c r="B32752" t="s">
        <v>66050</v>
      </c>
      <c r="C32752" t="s">
        <v>66051</v>
      </c>
      <c r="D32752" s="1">
        <v>43017.067754629628</v>
      </c>
      <c r="E32752">
        <v>16591</v>
      </c>
      <c r="F32752">
        <v>68583</v>
      </c>
      <c r="H32752" t="s">
        <v>390</v>
      </c>
    </row>
    <row r="32753" spans="1:8" x14ac:dyDescent="0.2">
      <c r="A32753">
        <v>9.1717747053263603E+17</v>
      </c>
      <c r="B32753" t="s">
        <v>66052</v>
      </c>
      <c r="C32753" t="s">
        <v>66053</v>
      </c>
      <c r="D32753" s="1">
        <v>43017.082442129627</v>
      </c>
      <c r="E32753">
        <v>12228</v>
      </c>
      <c r="F32753">
        <v>66652</v>
      </c>
      <c r="G32753" t="s">
        <v>89</v>
      </c>
    </row>
    <row r="32754" spans="1:8" x14ac:dyDescent="0.2">
      <c r="A32754">
        <v>9.1734151175443597E+17</v>
      </c>
      <c r="B32754" t="s">
        <v>66054</v>
      </c>
      <c r="C32754" t="s">
        <v>66055</v>
      </c>
      <c r="D32754" s="1">
        <v>43017.535115740742</v>
      </c>
      <c r="E32754">
        <v>18027</v>
      </c>
      <c r="F32754">
        <v>95457</v>
      </c>
    </row>
    <row r="32755" spans="1:8" x14ac:dyDescent="0.2">
      <c r="A32755">
        <v>9.1734520041403494E+17</v>
      </c>
      <c r="B32755" t="s">
        <v>66056</v>
      </c>
      <c r="C32755" t="s">
        <v>66057</v>
      </c>
      <c r="D32755" s="1">
        <v>43017.545289351852</v>
      </c>
      <c r="E32755">
        <v>17500</v>
      </c>
      <c r="F32755">
        <v>96962</v>
      </c>
      <c r="G32755" t="s">
        <v>89</v>
      </c>
    </row>
    <row r="32756" spans="1:8" x14ac:dyDescent="0.2">
      <c r="A32756">
        <v>9.1745840892784205E+17</v>
      </c>
      <c r="B32756" t="s">
        <v>66058</v>
      </c>
      <c r="C32756" t="s">
        <v>66059</v>
      </c>
      <c r="D32756" s="1">
        <v>43017.857685185183</v>
      </c>
      <c r="E32756">
        <v>13571</v>
      </c>
      <c r="F32756">
        <v>60562</v>
      </c>
      <c r="H32756" t="s">
        <v>390</v>
      </c>
    </row>
    <row r="32757" spans="1:8" x14ac:dyDescent="0.2">
      <c r="A32757">
        <v>9.1756824585460506E+17</v>
      </c>
      <c r="B32757" t="s">
        <v>66060</v>
      </c>
      <c r="C32757" t="s">
        <v>66061</v>
      </c>
      <c r="D32757" s="1">
        <v>43018.160787037035</v>
      </c>
      <c r="E32757">
        <v>29236</v>
      </c>
      <c r="F32757">
        <v>149031</v>
      </c>
    </row>
    <row r="32758" spans="1:8" x14ac:dyDescent="0.2">
      <c r="A32758">
        <v>9.1769464448141299E+17</v>
      </c>
      <c r="B32758" t="s">
        <v>66062</v>
      </c>
      <c r="C32758" t="s">
        <v>66063</v>
      </c>
      <c r="D32758" s="1">
        <v>43018.509571759256</v>
      </c>
      <c r="E32758">
        <v>27625</v>
      </c>
      <c r="F32758">
        <v>123245</v>
      </c>
    </row>
    <row r="32759" spans="1:8" x14ac:dyDescent="0.2">
      <c r="A32759">
        <v>9.1769584706380506E+17</v>
      </c>
      <c r="B32759" t="s">
        <v>66064</v>
      </c>
      <c r="C32759" t="s">
        <v>66065</v>
      </c>
      <c r="D32759" s="1">
        <v>43018.51289351852</v>
      </c>
      <c r="E32759">
        <v>18428</v>
      </c>
      <c r="F32759">
        <v>75920</v>
      </c>
    </row>
    <row r="32760" spans="1:8" x14ac:dyDescent="0.2">
      <c r="A32760">
        <v>9.17698839846576E+17</v>
      </c>
      <c r="B32760" t="s">
        <v>66066</v>
      </c>
      <c r="C32760" t="s">
        <v>66067</v>
      </c>
      <c r="D32760" s="1">
        <v>43018.521157407406</v>
      </c>
      <c r="E32760">
        <v>18839</v>
      </c>
      <c r="F32760">
        <v>87937</v>
      </c>
    </row>
    <row r="32761" spans="1:8" x14ac:dyDescent="0.2">
      <c r="A32761">
        <v>9.1770184146659302E+17</v>
      </c>
      <c r="B32761" t="s">
        <v>66068</v>
      </c>
      <c r="C32761" t="s">
        <v>66069</v>
      </c>
      <c r="D32761" s="1">
        <v>43018.529432870368</v>
      </c>
      <c r="E32761">
        <v>16687</v>
      </c>
      <c r="F32761">
        <v>84165</v>
      </c>
    </row>
    <row r="32762" spans="1:8" x14ac:dyDescent="0.2">
      <c r="A32762">
        <v>9.1772487290577702E+17</v>
      </c>
      <c r="B32762" t="s">
        <v>66070</v>
      </c>
      <c r="C32762" t="s">
        <v>66071</v>
      </c>
      <c r="D32762" s="1">
        <v>43018.592986111114</v>
      </c>
      <c r="E32762">
        <v>9579</v>
      </c>
      <c r="F32762">
        <v>51458</v>
      </c>
    </row>
    <row r="32763" spans="1:8" x14ac:dyDescent="0.2">
      <c r="A32763">
        <v>9.1773418684857894E+17</v>
      </c>
      <c r="B32763" t="s">
        <v>66072</v>
      </c>
      <c r="C32763" t="s">
        <v>66073</v>
      </c>
      <c r="D32763" s="1">
        <v>43018.618692129632</v>
      </c>
      <c r="E32763">
        <v>12089</v>
      </c>
      <c r="F32763">
        <v>54346</v>
      </c>
      <c r="G32763" t="s">
        <v>89</v>
      </c>
    </row>
    <row r="32764" spans="1:8" x14ac:dyDescent="0.2">
      <c r="A32764">
        <v>9.1789496383224602E+17</v>
      </c>
      <c r="B32764" t="s">
        <v>66074</v>
      </c>
      <c r="C32764" t="s">
        <v>66075</v>
      </c>
      <c r="D32764" s="1">
        <v>43019.062349537038</v>
      </c>
      <c r="E32764">
        <v>11819</v>
      </c>
      <c r="F32764">
        <v>58501</v>
      </c>
      <c r="G32764" t="s">
        <v>89</v>
      </c>
      <c r="H32764" t="s">
        <v>390</v>
      </c>
    </row>
    <row r="32765" spans="1:8" x14ac:dyDescent="0.2">
      <c r="A32765">
        <v>9.17921548677328E+17</v>
      </c>
      <c r="B32765" t="s">
        <v>66076</v>
      </c>
      <c r="C32765" t="s">
        <v>66077</v>
      </c>
      <c r="D32765" s="1">
        <v>43019.135717592595</v>
      </c>
      <c r="E32765">
        <v>13235</v>
      </c>
      <c r="F32765">
        <v>60796</v>
      </c>
    </row>
    <row r="32766" spans="1:8" x14ac:dyDescent="0.2">
      <c r="A32766">
        <v>9.1792313100371904E+17</v>
      </c>
      <c r="B32766" t="s">
        <v>66078</v>
      </c>
      <c r="C32766" t="s">
        <v>66079</v>
      </c>
      <c r="D32766" s="1">
        <v>43019.140081018515</v>
      </c>
      <c r="E32766">
        <v>13049</v>
      </c>
      <c r="F32766">
        <v>67933</v>
      </c>
    </row>
    <row r="32767" spans="1:8" x14ac:dyDescent="0.2">
      <c r="A32767">
        <v>9.1805891067376E+17</v>
      </c>
      <c r="B32767" t="s">
        <v>66080</v>
      </c>
      <c r="C32767" t="s">
        <v>66081</v>
      </c>
      <c r="D32767" s="1">
        <v>43019.514756944445</v>
      </c>
      <c r="E32767">
        <v>15297</v>
      </c>
      <c r="F32767">
        <v>70692</v>
      </c>
    </row>
    <row r="32768" spans="1:8" x14ac:dyDescent="0.2">
      <c r="A32768">
        <v>9.1806031374816397E+17</v>
      </c>
      <c r="B32768" t="s">
        <v>66082</v>
      </c>
      <c r="C32768" t="s">
        <v>66083</v>
      </c>
      <c r="D32768" s="1">
        <v>43019.518634259257</v>
      </c>
      <c r="E32768">
        <v>9383</v>
      </c>
      <c r="F32768">
        <v>48613</v>
      </c>
      <c r="H32768" t="s">
        <v>390</v>
      </c>
    </row>
    <row r="32769" spans="1:8" x14ac:dyDescent="0.2">
      <c r="A32769">
        <v>9.1806143775026701E+17</v>
      </c>
      <c r="B32769" t="s">
        <v>66084</v>
      </c>
      <c r="C32769" t="s">
        <v>66085</v>
      </c>
      <c r="D32769" s="1">
        <v>43019.521736111114</v>
      </c>
      <c r="E32769">
        <v>12858</v>
      </c>
      <c r="F32769">
        <v>65599</v>
      </c>
    </row>
    <row r="32770" spans="1:8" x14ac:dyDescent="0.2">
      <c r="A32770">
        <v>9.1806277852250496E+17</v>
      </c>
      <c r="B32770" t="s">
        <v>66086</v>
      </c>
      <c r="C32770" t="s">
        <v>66087</v>
      </c>
      <c r="D32770" s="1">
        <v>43019.52542824074</v>
      </c>
      <c r="E32770">
        <v>16215</v>
      </c>
      <c r="F32770">
        <v>74598</v>
      </c>
    </row>
    <row r="32771" spans="1:8" x14ac:dyDescent="0.2">
      <c r="A32771">
        <v>9.1806543193982899E+17</v>
      </c>
      <c r="B32771" t="s">
        <v>66088</v>
      </c>
      <c r="C32771" t="s">
        <v>66089</v>
      </c>
      <c r="D32771" s="1">
        <v>43019.532754629632</v>
      </c>
      <c r="E32771">
        <v>17137</v>
      </c>
      <c r="F32771">
        <v>93907</v>
      </c>
    </row>
    <row r="32772" spans="1:8" x14ac:dyDescent="0.2">
      <c r="A32772">
        <v>9.1811027936764301E+17</v>
      </c>
      <c r="B32772" t="s">
        <v>66090</v>
      </c>
      <c r="C32772" t="s">
        <v>66091</v>
      </c>
      <c r="D32772" s="1">
        <v>43019.656504629631</v>
      </c>
      <c r="E32772">
        <v>15648</v>
      </c>
      <c r="F32772">
        <v>64312</v>
      </c>
      <c r="G32772" t="s">
        <v>89</v>
      </c>
    </row>
    <row r="32773" spans="1:8" x14ac:dyDescent="0.2">
      <c r="A32773">
        <v>9.1811288463009306E+17</v>
      </c>
      <c r="B32773" t="s">
        <v>66092</v>
      </c>
      <c r="C32773" t="s">
        <v>66093</v>
      </c>
      <c r="D32773" s="1">
        <v>43019.663703703707</v>
      </c>
      <c r="E32773">
        <v>19105</v>
      </c>
      <c r="F32773">
        <v>86821</v>
      </c>
    </row>
    <row r="32774" spans="1:8" x14ac:dyDescent="0.2">
      <c r="A32774">
        <v>9.1820187847907302E+17</v>
      </c>
      <c r="B32774" t="s">
        <v>66094</v>
      </c>
      <c r="C32774" t="s">
        <v>66095</v>
      </c>
      <c r="D32774" s="1">
        <v>43019.909270833334</v>
      </c>
      <c r="E32774">
        <v>16031</v>
      </c>
      <c r="F32774">
        <v>101984</v>
      </c>
    </row>
    <row r="32775" spans="1:8" x14ac:dyDescent="0.2">
      <c r="A32775">
        <v>9.1822439306255104E+17</v>
      </c>
      <c r="B32775" t="s">
        <v>66096</v>
      </c>
      <c r="C32775" t="s">
        <v>66097</v>
      </c>
      <c r="D32775" s="1">
        <v>43019.971400462964</v>
      </c>
      <c r="E32775">
        <v>4271</v>
      </c>
      <c r="F32775">
        <v>24823</v>
      </c>
      <c r="H32775" t="s">
        <v>616</v>
      </c>
    </row>
    <row r="32776" spans="1:8" x14ac:dyDescent="0.2">
      <c r="A32776">
        <v>9.1822774070010202E+17</v>
      </c>
      <c r="B32776" t="s">
        <v>66098</v>
      </c>
      <c r="C32776" t="s">
        <v>66099</v>
      </c>
      <c r="D32776" s="1">
        <v>43019.980636574073</v>
      </c>
      <c r="E32776">
        <v>8617</v>
      </c>
      <c r="F32776">
        <v>50975</v>
      </c>
      <c r="G32776" t="s">
        <v>215</v>
      </c>
    </row>
    <row r="32777" spans="1:8" x14ac:dyDescent="0.2">
      <c r="A32777">
        <v>9.1825710718247296E+17</v>
      </c>
      <c r="B32777" t="s">
        <v>66100</v>
      </c>
      <c r="C32777" t="s">
        <v>66101</v>
      </c>
      <c r="D32777" s="1">
        <v>43020.061678240738</v>
      </c>
      <c r="E32777">
        <v>10383</v>
      </c>
      <c r="F32777">
        <v>50401</v>
      </c>
    </row>
    <row r="32778" spans="1:8" x14ac:dyDescent="0.2">
      <c r="A32778">
        <v>9.1826398402908506E+17</v>
      </c>
      <c r="B32778" t="s">
        <v>66102</v>
      </c>
      <c r="C32778" t="s">
        <v>66103</v>
      </c>
      <c r="D32778" s="1">
        <v>43020.080648148149</v>
      </c>
      <c r="E32778">
        <v>4631</v>
      </c>
      <c r="F32778">
        <v>28130</v>
      </c>
      <c r="G32778" t="s">
        <v>215</v>
      </c>
    </row>
    <row r="32779" spans="1:8" x14ac:dyDescent="0.2">
      <c r="A32779">
        <v>9.1826739649392205E+17</v>
      </c>
      <c r="B32779" t="s">
        <v>66104</v>
      </c>
      <c r="C32779" t="s">
        <v>66105</v>
      </c>
      <c r="D32779" s="1">
        <v>43020.090069444443</v>
      </c>
      <c r="E32779">
        <v>16666</v>
      </c>
      <c r="F32779">
        <v>76644</v>
      </c>
    </row>
    <row r="32780" spans="1:8" x14ac:dyDescent="0.2">
      <c r="A32780">
        <v>9.1827526101103795E+17</v>
      </c>
      <c r="B32780" t="s">
        <v>66106</v>
      </c>
      <c r="C32780" t="s">
        <v>66107</v>
      </c>
      <c r="D32780" s="1">
        <v>43020.111770833333</v>
      </c>
      <c r="E32780">
        <v>11322</v>
      </c>
      <c r="F32780">
        <v>53949</v>
      </c>
      <c r="H32780" t="s">
        <v>390</v>
      </c>
    </row>
    <row r="32781" spans="1:8" x14ac:dyDescent="0.2">
      <c r="A32781">
        <v>9.1841700273315405E+17</v>
      </c>
      <c r="B32781" t="s">
        <v>66108</v>
      </c>
      <c r="C32781" t="s">
        <v>66109</v>
      </c>
      <c r="D32781" s="1">
        <v>43020.502905092595</v>
      </c>
      <c r="E32781">
        <v>5581</v>
      </c>
      <c r="F32781">
        <v>33233</v>
      </c>
      <c r="G32781" t="s">
        <v>215</v>
      </c>
    </row>
    <row r="32782" spans="1:8" x14ac:dyDescent="0.2">
      <c r="A32782">
        <v>9.1842845686991603E+17</v>
      </c>
      <c r="B32782" t="s">
        <v>66110</v>
      </c>
      <c r="C32782" t="s">
        <v>66111</v>
      </c>
      <c r="D32782" s="1">
        <v>43020.534513888888</v>
      </c>
      <c r="E32782">
        <v>8463</v>
      </c>
      <c r="F32782">
        <v>41642</v>
      </c>
    </row>
    <row r="32783" spans="1:8" x14ac:dyDescent="0.2">
      <c r="A32783">
        <v>9.1843076977691405E+17</v>
      </c>
      <c r="B32783" t="s">
        <v>66112</v>
      </c>
      <c r="C32783" t="s">
        <v>66113</v>
      </c>
      <c r="D32783" s="1">
        <v>43020.540891203702</v>
      </c>
      <c r="E32783">
        <v>8486</v>
      </c>
      <c r="F32783">
        <v>44995</v>
      </c>
    </row>
    <row r="32784" spans="1:8" x14ac:dyDescent="0.2">
      <c r="A32784">
        <v>9.1843280928234202E+17</v>
      </c>
      <c r="B32784" t="s">
        <v>66114</v>
      </c>
      <c r="C32784" t="s">
        <v>66115</v>
      </c>
      <c r="D32784" s="1">
        <v>43020.546527777777</v>
      </c>
      <c r="E32784">
        <v>11161</v>
      </c>
      <c r="F32784">
        <v>57190</v>
      </c>
    </row>
    <row r="32785" spans="1:8" x14ac:dyDescent="0.2">
      <c r="A32785">
        <v>9.1845759561836506E+17</v>
      </c>
      <c r="B32785" t="s">
        <v>66116</v>
      </c>
      <c r="C32785" t="s">
        <v>66117</v>
      </c>
      <c r="D32785" s="1">
        <v>43020.614918981482</v>
      </c>
      <c r="E32785">
        <v>13953</v>
      </c>
      <c r="F32785">
        <v>70606</v>
      </c>
    </row>
    <row r="32786" spans="1:8" x14ac:dyDescent="0.2">
      <c r="A32786">
        <v>9.1852326355441203E+17</v>
      </c>
      <c r="B32786" t="s">
        <v>66118</v>
      </c>
      <c r="C32786" t="s">
        <v>66119</v>
      </c>
      <c r="D32786" s="1">
        <v>43020.796134259261</v>
      </c>
      <c r="E32786">
        <v>10845</v>
      </c>
      <c r="F32786">
        <v>46199</v>
      </c>
    </row>
    <row r="32787" spans="1:8" x14ac:dyDescent="0.2">
      <c r="A32787">
        <v>9.1854119303796698E+17</v>
      </c>
      <c r="B32787" t="s">
        <v>66120</v>
      </c>
      <c r="C32787" t="s">
        <v>66121</v>
      </c>
      <c r="D32787" s="1">
        <v>43020.845601851855</v>
      </c>
      <c r="E32787">
        <v>13170</v>
      </c>
      <c r="F32787">
        <v>60903</v>
      </c>
    </row>
    <row r="32788" spans="1:8" x14ac:dyDescent="0.2">
      <c r="A32788">
        <v>9.1857186030825395E+17</v>
      </c>
      <c r="B32788" t="s">
        <v>66122</v>
      </c>
      <c r="C32788" t="s">
        <v>66123</v>
      </c>
      <c r="D32788" s="1">
        <v>43020.930231481485</v>
      </c>
      <c r="E32788">
        <v>9209</v>
      </c>
      <c r="F32788">
        <v>44253</v>
      </c>
      <c r="H32788" t="s">
        <v>390</v>
      </c>
    </row>
    <row r="32789" spans="1:8" x14ac:dyDescent="0.2">
      <c r="A32789">
        <v>9.1863061016752896E+17</v>
      </c>
      <c r="B32789" t="s">
        <v>66124</v>
      </c>
      <c r="C32789" t="s">
        <v>66125</v>
      </c>
      <c r="D32789" s="1">
        <v>43021.092349537037</v>
      </c>
      <c r="E32789">
        <v>18176</v>
      </c>
      <c r="F32789">
        <v>76121</v>
      </c>
      <c r="G32789" t="s">
        <v>215</v>
      </c>
    </row>
    <row r="32790" spans="1:8" x14ac:dyDescent="0.2">
      <c r="A32790">
        <v>9.1864706722403494E+17</v>
      </c>
      <c r="B32790" t="s">
        <v>66126</v>
      </c>
      <c r="C32790" t="s">
        <v>66127</v>
      </c>
      <c r="D32790" s="1">
        <v>43021.137766203705</v>
      </c>
      <c r="E32790">
        <v>13787</v>
      </c>
      <c r="F32790">
        <v>60862</v>
      </c>
      <c r="H32790" t="s">
        <v>390</v>
      </c>
    </row>
    <row r="32791" spans="1:8" x14ac:dyDescent="0.2">
      <c r="A32791">
        <v>9.1877252298387405E+17</v>
      </c>
      <c r="B32791" t="s">
        <v>66128</v>
      </c>
      <c r="C32791" t="s">
        <v>66129</v>
      </c>
      <c r="D32791" s="1">
        <v>43021.483958333331</v>
      </c>
      <c r="E32791">
        <v>11753</v>
      </c>
      <c r="F32791">
        <v>56285</v>
      </c>
    </row>
    <row r="32792" spans="1:8" x14ac:dyDescent="0.2">
      <c r="A32792">
        <v>9.1879607924367706E+17</v>
      </c>
      <c r="B32792" t="s">
        <v>66130</v>
      </c>
      <c r="C32792" t="s">
        <v>66131</v>
      </c>
      <c r="D32792" s="1">
        <v>43021.548958333333</v>
      </c>
      <c r="E32792">
        <v>9741</v>
      </c>
      <c r="F32792">
        <v>44979</v>
      </c>
    </row>
    <row r="32793" spans="1:8" x14ac:dyDescent="0.2">
      <c r="A32793">
        <v>9.1879700913346496E+17</v>
      </c>
      <c r="B32793" t="s">
        <v>66132</v>
      </c>
      <c r="C32793" t="s">
        <v>66133</v>
      </c>
      <c r="D32793" s="1">
        <v>43021.551527777781</v>
      </c>
      <c r="E32793">
        <v>12937</v>
      </c>
      <c r="F32793">
        <v>67183</v>
      </c>
    </row>
    <row r="32794" spans="1:8" x14ac:dyDescent="0.2">
      <c r="A32794">
        <v>9.1880639687501005E+17</v>
      </c>
      <c r="B32794" t="s">
        <v>66134</v>
      </c>
      <c r="C32794" t="s">
        <v>66135</v>
      </c>
      <c r="D32794" s="1">
        <v>43021.577430555553</v>
      </c>
      <c r="E32794">
        <v>18870</v>
      </c>
      <c r="F32794">
        <v>81327</v>
      </c>
    </row>
    <row r="32795" spans="1:8" x14ac:dyDescent="0.2">
      <c r="A32795">
        <v>9.1880879805948301E+17</v>
      </c>
      <c r="B32795" t="s">
        <v>66136</v>
      </c>
      <c r="C32795" t="s">
        <v>66137</v>
      </c>
      <c r="D32795" s="1">
        <v>43021.584050925929</v>
      </c>
      <c r="E32795">
        <v>10060</v>
      </c>
      <c r="F32795">
        <v>55884</v>
      </c>
    </row>
    <row r="32796" spans="1:8" x14ac:dyDescent="0.2">
      <c r="A32796">
        <v>9.1887660314865203E+17</v>
      </c>
      <c r="B32796" t="s">
        <v>66138</v>
      </c>
      <c r="C32796" t="s">
        <v>66139</v>
      </c>
      <c r="D32796" s="1">
        <v>43021.771157407406</v>
      </c>
      <c r="E32796">
        <v>13996</v>
      </c>
      <c r="F32796">
        <v>64807</v>
      </c>
      <c r="G32796" t="s">
        <v>89</v>
      </c>
      <c r="H32796" t="s">
        <v>390</v>
      </c>
    </row>
    <row r="32797" spans="1:8" x14ac:dyDescent="0.2">
      <c r="A32797">
        <v>9.1888585923087501E+17</v>
      </c>
      <c r="B32797" t="s">
        <v>66140</v>
      </c>
      <c r="C32797" t="s">
        <v>66141</v>
      </c>
      <c r="D32797" s="1">
        <v>43021.796701388892</v>
      </c>
      <c r="E32797">
        <v>17870</v>
      </c>
      <c r="F32797">
        <v>71055</v>
      </c>
      <c r="H32797" t="s">
        <v>390</v>
      </c>
    </row>
    <row r="32798" spans="1:8" x14ac:dyDescent="0.2">
      <c r="A32798">
        <v>9.1889450218578701E+17</v>
      </c>
      <c r="B32798" t="s">
        <v>66142</v>
      </c>
      <c r="C32798" t="s">
        <v>66143</v>
      </c>
      <c r="D32798" s="1">
        <v>43021.820555555554</v>
      </c>
      <c r="E32798">
        <v>9494</v>
      </c>
      <c r="F32798">
        <v>42733</v>
      </c>
    </row>
    <row r="32799" spans="1:8" x14ac:dyDescent="0.2">
      <c r="A32799">
        <v>9.1890139908093504E+17</v>
      </c>
      <c r="B32799" t="s">
        <v>66144</v>
      </c>
      <c r="C32799" t="s">
        <v>66145</v>
      </c>
      <c r="D32799" s="1">
        <v>43021.839583333334</v>
      </c>
      <c r="E32799">
        <v>14653</v>
      </c>
      <c r="F32799">
        <v>58481</v>
      </c>
    </row>
    <row r="32800" spans="1:8" x14ac:dyDescent="0.2">
      <c r="A32800">
        <v>9.1896002425643405E+17</v>
      </c>
      <c r="B32800" t="s">
        <v>66146</v>
      </c>
      <c r="C32800" t="s">
        <v>66147</v>
      </c>
      <c r="D32800" s="1">
        <v>43022.001354166663</v>
      </c>
      <c r="E32800">
        <v>8788</v>
      </c>
      <c r="F32800">
        <v>36314</v>
      </c>
      <c r="H32800" t="s">
        <v>390</v>
      </c>
    </row>
    <row r="32801" spans="1:7" x14ac:dyDescent="0.2">
      <c r="A32801">
        <v>9.1900331467463398E+17</v>
      </c>
      <c r="B32801" t="s">
        <v>66148</v>
      </c>
      <c r="C32801" t="s">
        <v>66149</v>
      </c>
      <c r="D32801" s="1">
        <v>43022.120821759258</v>
      </c>
      <c r="E32801">
        <v>12015</v>
      </c>
      <c r="F32801">
        <v>62069</v>
      </c>
    </row>
    <row r="32802" spans="1:7" x14ac:dyDescent="0.2">
      <c r="A32802">
        <v>9.19005534883328E+17</v>
      </c>
      <c r="B32802" t="s">
        <v>66150</v>
      </c>
      <c r="C32802" t="s">
        <v>66151</v>
      </c>
      <c r="D32802" s="1">
        <v>43022.126944444448</v>
      </c>
      <c r="E32802">
        <v>9347</v>
      </c>
      <c r="F32802">
        <v>47652</v>
      </c>
    </row>
    <row r="32803" spans="1:7" x14ac:dyDescent="0.2">
      <c r="A32803">
        <v>9.1900757768135398E+17</v>
      </c>
      <c r="B32803" t="s">
        <v>66152</v>
      </c>
      <c r="C32803" t="s">
        <v>66153</v>
      </c>
      <c r="D32803" s="1">
        <v>43022.132581018515</v>
      </c>
      <c r="E32803">
        <v>13176</v>
      </c>
      <c r="F32803">
        <v>60699</v>
      </c>
    </row>
    <row r="32804" spans="1:7" x14ac:dyDescent="0.2">
      <c r="A32804">
        <v>9.1900933401685606E+17</v>
      </c>
      <c r="B32804" t="s">
        <v>66154</v>
      </c>
      <c r="C32804" t="s">
        <v>66155</v>
      </c>
      <c r="D32804" s="1">
        <v>43022.137430555558</v>
      </c>
      <c r="E32804">
        <v>10373</v>
      </c>
      <c r="F32804">
        <v>53923</v>
      </c>
    </row>
    <row r="32805" spans="1:7" x14ac:dyDescent="0.2">
      <c r="A32805">
        <v>9.1901271482714496E+17</v>
      </c>
      <c r="B32805" t="s">
        <v>66156</v>
      </c>
      <c r="C32805" t="s">
        <v>66157</v>
      </c>
      <c r="D32805" s="1">
        <v>43022.14675925926</v>
      </c>
      <c r="E32805">
        <v>13418</v>
      </c>
      <c r="F32805">
        <v>60261</v>
      </c>
      <c r="G32805" t="s">
        <v>89</v>
      </c>
    </row>
    <row r="32806" spans="1:7" x14ac:dyDescent="0.2">
      <c r="A32806">
        <v>9.1916055871217203E+17</v>
      </c>
      <c r="B32806" t="s">
        <v>66158</v>
      </c>
      <c r="C32806" t="s">
        <v>66159</v>
      </c>
      <c r="D32806" s="1">
        <v>43022.5547337963</v>
      </c>
      <c r="E32806">
        <v>15239</v>
      </c>
      <c r="F32806">
        <v>74015</v>
      </c>
    </row>
    <row r="32807" spans="1:7" x14ac:dyDescent="0.2">
      <c r="A32807">
        <v>9.1916261988970394E+17</v>
      </c>
      <c r="B32807" t="s">
        <v>66160</v>
      </c>
      <c r="C32807" t="s">
        <v>66161</v>
      </c>
      <c r="D32807" s="1">
        <v>43022.560416666667</v>
      </c>
      <c r="E32807">
        <v>18993</v>
      </c>
      <c r="F32807">
        <v>104669</v>
      </c>
    </row>
    <row r="32808" spans="1:7" x14ac:dyDescent="0.2">
      <c r="A32808">
        <v>9.1931370735578701E+17</v>
      </c>
      <c r="B32808" t="s">
        <v>66162</v>
      </c>
      <c r="C32808" t="s">
        <v>66163</v>
      </c>
      <c r="D32808" s="1">
        <v>43022.977337962962</v>
      </c>
      <c r="E32808">
        <v>13264</v>
      </c>
      <c r="F32808">
        <v>62503</v>
      </c>
    </row>
    <row r="32809" spans="1:7" x14ac:dyDescent="0.2">
      <c r="A32809">
        <v>9.1955472451238694E+17</v>
      </c>
      <c r="B32809" t="s">
        <v>66164</v>
      </c>
      <c r="C32809" t="s">
        <v>66165</v>
      </c>
      <c r="D32809" s="1">
        <v>43023.642418981479</v>
      </c>
      <c r="E32809">
        <v>10586</v>
      </c>
      <c r="F32809">
        <v>53197</v>
      </c>
      <c r="G32809" t="s">
        <v>89</v>
      </c>
    </row>
    <row r="32810" spans="1:7" x14ac:dyDescent="0.2">
      <c r="A32810">
        <v>9.1956010272573798E+17</v>
      </c>
      <c r="B32810" t="s">
        <v>66166</v>
      </c>
      <c r="C32810" t="s">
        <v>66167</v>
      </c>
      <c r="D32810" s="1">
        <v>43023.657256944447</v>
      </c>
      <c r="E32810">
        <v>12416</v>
      </c>
      <c r="F32810">
        <v>68619</v>
      </c>
    </row>
    <row r="32811" spans="1:7" x14ac:dyDescent="0.2">
      <c r="A32811">
        <v>9.1990002240944896E+17</v>
      </c>
      <c r="B32811" t="s">
        <v>66168</v>
      </c>
      <c r="C32811" t="s">
        <v>66169</v>
      </c>
      <c r="D32811" s="1">
        <v>43024.595254629632</v>
      </c>
      <c r="E32811">
        <v>10846</v>
      </c>
      <c r="F32811">
        <v>51286</v>
      </c>
      <c r="G32811" t="s">
        <v>89</v>
      </c>
    </row>
    <row r="32812" spans="1:7" x14ac:dyDescent="0.2">
      <c r="A32812">
        <v>9.1990119037625894E+17</v>
      </c>
      <c r="B32812" t="s">
        <v>66170</v>
      </c>
      <c r="C32812" t="s">
        <v>66171</v>
      </c>
      <c r="D32812" s="1">
        <v>43024.598483796297</v>
      </c>
      <c r="E32812">
        <v>10666</v>
      </c>
      <c r="F32812">
        <v>50497</v>
      </c>
    </row>
    <row r="32813" spans="1:7" x14ac:dyDescent="0.2">
      <c r="A32813">
        <v>9.1990814347541197E+17</v>
      </c>
      <c r="B32813" t="s">
        <v>66172</v>
      </c>
      <c r="C32813" t="s">
        <v>66173</v>
      </c>
      <c r="D32813" s="1">
        <v>43024.617673611108</v>
      </c>
      <c r="E32813">
        <v>17498</v>
      </c>
      <c r="F32813">
        <v>67526</v>
      </c>
    </row>
    <row r="32814" spans="1:7" x14ac:dyDescent="0.2">
      <c r="A32814">
        <v>9.19909494200528E+17</v>
      </c>
      <c r="B32814" t="s">
        <v>66174</v>
      </c>
      <c r="C32814" t="s">
        <v>66175</v>
      </c>
      <c r="D32814" s="1">
        <v>43024.621400462966</v>
      </c>
      <c r="E32814">
        <v>16944</v>
      </c>
      <c r="F32814">
        <v>82674</v>
      </c>
    </row>
    <row r="32815" spans="1:7" x14ac:dyDescent="0.2">
      <c r="A32815">
        <v>9.1991025662444698E+17</v>
      </c>
      <c r="B32815" t="s">
        <v>66176</v>
      </c>
      <c r="C32815" t="s">
        <v>66177</v>
      </c>
      <c r="D32815" s="1">
        <v>43024.623495370368</v>
      </c>
      <c r="E32815">
        <v>16373</v>
      </c>
      <c r="F32815">
        <v>85911</v>
      </c>
    </row>
    <row r="32816" spans="1:7" x14ac:dyDescent="0.2">
      <c r="A32816">
        <v>9.1991400095939699E+17</v>
      </c>
      <c r="B32816" t="s">
        <v>66178</v>
      </c>
      <c r="C32816" t="s">
        <v>66179</v>
      </c>
      <c r="D32816" s="1">
        <v>43024.633831018517</v>
      </c>
      <c r="E32816">
        <v>28254</v>
      </c>
      <c r="F32816">
        <v>132440</v>
      </c>
    </row>
    <row r="32817" spans="1:8" x14ac:dyDescent="0.2">
      <c r="A32817">
        <v>9.2006986936587802E+17</v>
      </c>
      <c r="B32817" t="s">
        <v>66180</v>
      </c>
      <c r="C32817" t="s">
        <v>66181</v>
      </c>
      <c r="D32817" s="1">
        <v>43025.063946759263</v>
      </c>
      <c r="E32817">
        <v>10319</v>
      </c>
      <c r="F32817">
        <v>58480</v>
      </c>
    </row>
    <row r="32818" spans="1:8" x14ac:dyDescent="0.2">
      <c r="A32818">
        <v>9.2026809132985894E+17</v>
      </c>
      <c r="B32818" t="s">
        <v>66182</v>
      </c>
      <c r="C32818" t="s">
        <v>66183</v>
      </c>
      <c r="D32818" s="1">
        <v>43025.610937500001</v>
      </c>
      <c r="E32818">
        <v>7288</v>
      </c>
      <c r="F32818">
        <v>44411</v>
      </c>
    </row>
    <row r="32819" spans="1:8" x14ac:dyDescent="0.2">
      <c r="A32819">
        <v>9.2032263141247296E+17</v>
      </c>
      <c r="B32819" t="s">
        <v>66184</v>
      </c>
      <c r="C32819" t="s">
        <v>66185</v>
      </c>
      <c r="D32819" s="1">
        <v>43025.761435185188</v>
      </c>
      <c r="E32819">
        <v>9574</v>
      </c>
      <c r="F32819">
        <v>40665</v>
      </c>
      <c r="H32819" t="s">
        <v>390</v>
      </c>
    </row>
    <row r="32820" spans="1:8" x14ac:dyDescent="0.2">
      <c r="A32820">
        <v>9.2034006094757402E+17</v>
      </c>
      <c r="B32820" t="s">
        <v>66186</v>
      </c>
      <c r="C32820" t="s">
        <v>66187</v>
      </c>
      <c r="D32820" s="1">
        <v>43025.809537037036</v>
      </c>
      <c r="E32820">
        <v>3605</v>
      </c>
      <c r="F32820">
        <v>22353</v>
      </c>
    </row>
    <row r="32821" spans="1:8" x14ac:dyDescent="0.2">
      <c r="A32821">
        <v>9.2036371406227405E+17</v>
      </c>
      <c r="B32821" t="s">
        <v>66188</v>
      </c>
      <c r="C32821" t="s">
        <v>66189</v>
      </c>
      <c r="D32821" s="1">
        <v>43025.874803240738</v>
      </c>
      <c r="E32821">
        <v>5618</v>
      </c>
      <c r="F32821">
        <v>33394</v>
      </c>
    </row>
    <row r="32822" spans="1:8" x14ac:dyDescent="0.2">
      <c r="A32822">
        <v>9.2040695932037094E+17</v>
      </c>
      <c r="B32822" t="s">
        <v>66190</v>
      </c>
      <c r="C32822" t="s">
        <v>66191</v>
      </c>
      <c r="D32822" s="1">
        <v>43025.994143518517</v>
      </c>
      <c r="E32822">
        <v>13220</v>
      </c>
      <c r="F32822">
        <v>55862</v>
      </c>
      <c r="G32822" t="s">
        <v>487</v>
      </c>
    </row>
    <row r="32823" spans="1:8" x14ac:dyDescent="0.2">
      <c r="A32823">
        <v>9.2040810819478298E+17</v>
      </c>
      <c r="B32823" t="s">
        <v>66192</v>
      </c>
      <c r="C32823" t="s">
        <v>66193</v>
      </c>
      <c r="D32823" s="1">
        <v>43025.997314814813</v>
      </c>
      <c r="E32823">
        <v>13952</v>
      </c>
      <c r="F32823">
        <v>64228</v>
      </c>
    </row>
    <row r="32824" spans="1:8" x14ac:dyDescent="0.2">
      <c r="A32824">
        <v>9.2042506996434906E+17</v>
      </c>
      <c r="B32824" t="s">
        <v>66194</v>
      </c>
      <c r="C32824" t="s">
        <v>66195</v>
      </c>
      <c r="D32824" s="1">
        <v>43026.044120370374</v>
      </c>
      <c r="E32824">
        <v>25203</v>
      </c>
      <c r="F32824">
        <v>90918</v>
      </c>
    </row>
    <row r="32825" spans="1:8" x14ac:dyDescent="0.2">
      <c r="A32825">
        <v>9.2042569550704205E+17</v>
      </c>
      <c r="B32825" t="s">
        <v>66196</v>
      </c>
      <c r="C32825" t="s">
        <v>66197</v>
      </c>
      <c r="D32825" s="1">
        <v>43026.045844907407</v>
      </c>
      <c r="E32825">
        <v>14274</v>
      </c>
      <c r="F32825">
        <v>56230</v>
      </c>
    </row>
    <row r="32826" spans="1:8" x14ac:dyDescent="0.2">
      <c r="A32826">
        <v>9.2045053500585101E+17</v>
      </c>
      <c r="B32826" t="s">
        <v>66198</v>
      </c>
      <c r="C32826" t="s">
        <v>66199</v>
      </c>
      <c r="D32826" s="1">
        <v>43026.114386574074</v>
      </c>
      <c r="E32826">
        <v>8150</v>
      </c>
      <c r="F32826">
        <v>37797</v>
      </c>
      <c r="G32826" t="s">
        <v>89</v>
      </c>
    </row>
    <row r="32827" spans="1:8" x14ac:dyDescent="0.2">
      <c r="A32827">
        <v>9.2047483174902502E+17</v>
      </c>
      <c r="B32827" t="s">
        <v>66200</v>
      </c>
      <c r="C32827" t="s">
        <v>66201</v>
      </c>
      <c r="D32827" s="1">
        <v>43026.181435185186</v>
      </c>
      <c r="E32827">
        <v>15419</v>
      </c>
      <c r="F32827">
        <v>56998</v>
      </c>
    </row>
    <row r="32828" spans="1:8" x14ac:dyDescent="0.2">
      <c r="A32828">
        <v>9.2059556406409997E+17</v>
      </c>
      <c r="B32828" t="s">
        <v>66202</v>
      </c>
      <c r="C32828" t="s">
        <v>66203</v>
      </c>
      <c r="D32828" s="1">
        <v>43026.51458333333</v>
      </c>
      <c r="E32828">
        <v>20195</v>
      </c>
      <c r="F32828">
        <v>75673</v>
      </c>
    </row>
    <row r="32829" spans="1:8" x14ac:dyDescent="0.2">
      <c r="A32829">
        <v>9.2059719266615706E+17</v>
      </c>
      <c r="B32829" t="s">
        <v>66204</v>
      </c>
      <c r="C32829" t="s">
        <v>66205</v>
      </c>
      <c r="D32829" s="1">
        <v>43026.519085648149</v>
      </c>
      <c r="E32829">
        <v>16384</v>
      </c>
      <c r="F32829">
        <v>64571</v>
      </c>
    </row>
    <row r="32830" spans="1:8" x14ac:dyDescent="0.2">
      <c r="A32830">
        <v>9.2059991637169306E+17</v>
      </c>
      <c r="B32830" t="s">
        <v>66206</v>
      </c>
      <c r="C32830" t="s">
        <v>66207</v>
      </c>
      <c r="D32830" s="1">
        <v>43026.526597222219</v>
      </c>
      <c r="E32830">
        <v>11745</v>
      </c>
      <c r="F32830">
        <v>53475</v>
      </c>
    </row>
    <row r="32831" spans="1:8" x14ac:dyDescent="0.2">
      <c r="A32831">
        <v>9.2060452057242394E+17</v>
      </c>
      <c r="B32831" t="s">
        <v>66208</v>
      </c>
      <c r="C32831" t="s">
        <v>66209</v>
      </c>
      <c r="D32831" s="1">
        <v>43026.539305555554</v>
      </c>
      <c r="E32831">
        <v>20952</v>
      </c>
      <c r="F32831">
        <v>82960</v>
      </c>
    </row>
    <row r="32832" spans="1:8" x14ac:dyDescent="0.2">
      <c r="A32832">
        <v>9.2060691010935603E+17</v>
      </c>
      <c r="B32832" t="s">
        <v>66210</v>
      </c>
      <c r="C32832" t="s">
        <v>66211</v>
      </c>
      <c r="D32832" s="1">
        <v>43026.545902777776</v>
      </c>
      <c r="E32832">
        <v>20338</v>
      </c>
      <c r="F32832">
        <v>89622</v>
      </c>
    </row>
    <row r="32833" spans="1:8" x14ac:dyDescent="0.2">
      <c r="A32833">
        <v>9.2061177077506406E+17</v>
      </c>
      <c r="B32833" t="s">
        <v>66212</v>
      </c>
      <c r="C32833" t="s">
        <v>66213</v>
      </c>
      <c r="D32833" s="1">
        <v>43026.559305555558</v>
      </c>
      <c r="E32833">
        <v>20902</v>
      </c>
      <c r="F32833">
        <v>87005</v>
      </c>
    </row>
    <row r="32834" spans="1:8" x14ac:dyDescent="0.2">
      <c r="A32834">
        <v>9.2064593598161306E+17</v>
      </c>
      <c r="B32834" t="s">
        <v>66214</v>
      </c>
      <c r="C32834" t="s">
        <v>66215</v>
      </c>
      <c r="D32834" s="1">
        <v>43026.653587962966</v>
      </c>
      <c r="E32834">
        <v>10775</v>
      </c>
      <c r="F32834">
        <v>53650</v>
      </c>
    </row>
    <row r="32835" spans="1:8" x14ac:dyDescent="0.2">
      <c r="A32835">
        <v>9.2066756703071002E+17</v>
      </c>
      <c r="B32835" t="s">
        <v>66216</v>
      </c>
      <c r="C32835" t="s">
        <v>66217</v>
      </c>
      <c r="D32835" s="1">
        <v>43026.713275462964</v>
      </c>
      <c r="E32835">
        <v>8769</v>
      </c>
      <c r="F32835">
        <v>38603</v>
      </c>
      <c r="H32835" t="s">
        <v>390</v>
      </c>
    </row>
    <row r="32836" spans="1:8" x14ac:dyDescent="0.2">
      <c r="A32836">
        <v>9.20695565578592E+17</v>
      </c>
      <c r="B32836" t="s">
        <v>66218</v>
      </c>
      <c r="C32836" t="s">
        <v>66219</v>
      </c>
      <c r="D32836" s="1">
        <v>43026.790543981479</v>
      </c>
      <c r="E32836">
        <v>7538</v>
      </c>
      <c r="F32836">
        <v>39011</v>
      </c>
      <c r="G32836" t="s">
        <v>89</v>
      </c>
    </row>
    <row r="32837" spans="1:8" x14ac:dyDescent="0.2">
      <c r="A32837">
        <v>9.2071627039537101E+17</v>
      </c>
      <c r="B32837" t="s">
        <v>66220</v>
      </c>
      <c r="C32837" t="s">
        <v>66221</v>
      </c>
      <c r="D32837" s="1">
        <v>43026.847673611112</v>
      </c>
      <c r="E32837">
        <v>6265</v>
      </c>
      <c r="F32837">
        <v>32538</v>
      </c>
      <c r="G32837" t="s">
        <v>89</v>
      </c>
      <c r="H32837" t="s">
        <v>390</v>
      </c>
    </row>
    <row r="32838" spans="1:8" x14ac:dyDescent="0.2">
      <c r="A32838">
        <v>9.2073307734906394E+17</v>
      </c>
      <c r="B32838" t="s">
        <v>66222</v>
      </c>
      <c r="C32838" t="s">
        <v>66223</v>
      </c>
      <c r="D32838" s="1">
        <v>43026.894050925926</v>
      </c>
      <c r="E32838">
        <v>9886</v>
      </c>
      <c r="F32838">
        <v>37196</v>
      </c>
      <c r="G32838" t="s">
        <v>89</v>
      </c>
    </row>
    <row r="32839" spans="1:8" x14ac:dyDescent="0.2">
      <c r="A32839">
        <v>9.2075186342684198E+17</v>
      </c>
      <c r="B32839" t="s">
        <v>66224</v>
      </c>
      <c r="C32839" t="s">
        <v>66225</v>
      </c>
      <c r="D32839" s="1">
        <v>43026.945891203701</v>
      </c>
      <c r="E32839">
        <v>19096</v>
      </c>
      <c r="F32839">
        <v>86941</v>
      </c>
      <c r="G32839" t="s">
        <v>89</v>
      </c>
    </row>
    <row r="32840" spans="1:8" x14ac:dyDescent="0.2">
      <c r="A32840">
        <v>9.2077630223124403E+17</v>
      </c>
      <c r="B32840" t="s">
        <v>66226</v>
      </c>
      <c r="C32840" t="s">
        <v>66227</v>
      </c>
      <c r="D32840" s="1">
        <v>43027.013333333336</v>
      </c>
      <c r="E32840">
        <v>15386</v>
      </c>
      <c r="F32840">
        <v>62291</v>
      </c>
      <c r="H32840" t="s">
        <v>390</v>
      </c>
    </row>
    <row r="32841" spans="1:8" x14ac:dyDescent="0.2">
      <c r="A32841">
        <v>9.2078397678417101E+17</v>
      </c>
      <c r="B32841" t="s">
        <v>66228</v>
      </c>
      <c r="C32841" t="s">
        <v>66229</v>
      </c>
      <c r="D32841" s="1">
        <v>43027.034513888888</v>
      </c>
      <c r="E32841">
        <v>12073</v>
      </c>
      <c r="F32841">
        <v>51277</v>
      </c>
      <c r="H32841" t="s">
        <v>616</v>
      </c>
    </row>
    <row r="32842" spans="1:8" x14ac:dyDescent="0.2">
      <c r="A32842">
        <v>9.20794597265088E+17</v>
      </c>
      <c r="B32842" t="s">
        <v>66230</v>
      </c>
      <c r="C32842" t="s">
        <v>66231</v>
      </c>
      <c r="D32842" s="1">
        <v>43027.063819444447</v>
      </c>
      <c r="E32842">
        <v>8780</v>
      </c>
      <c r="F32842">
        <v>39173</v>
      </c>
      <c r="G32842" t="s">
        <v>215</v>
      </c>
      <c r="H32842" t="s">
        <v>390</v>
      </c>
    </row>
    <row r="32843" spans="1:8" x14ac:dyDescent="0.2">
      <c r="A32843">
        <v>9.2084784475969894E+17</v>
      </c>
      <c r="B32843" t="s">
        <v>66232</v>
      </c>
      <c r="C32843" t="s">
        <v>66233</v>
      </c>
      <c r="D32843" s="1">
        <v>43027.210752314815</v>
      </c>
      <c r="E32843">
        <v>16005</v>
      </c>
      <c r="F32843">
        <v>73684</v>
      </c>
      <c r="G32843" t="s">
        <v>89</v>
      </c>
    </row>
    <row r="32844" spans="1:8" x14ac:dyDescent="0.2">
      <c r="A32844">
        <v>9.2096629403545101E+17</v>
      </c>
      <c r="B32844" t="s">
        <v>66234</v>
      </c>
      <c r="C32844" t="s">
        <v>66235</v>
      </c>
      <c r="D32844" s="1">
        <v>43027.537604166668</v>
      </c>
      <c r="E32844">
        <v>11219</v>
      </c>
      <c r="F32844">
        <v>64148</v>
      </c>
    </row>
    <row r="32845" spans="1:8" x14ac:dyDescent="0.2">
      <c r="A32845">
        <v>9.2097226103264794E+17</v>
      </c>
      <c r="B32845" t="s">
        <v>66236</v>
      </c>
      <c r="C32845" t="s">
        <v>66237</v>
      </c>
      <c r="D32845" s="1">
        <v>43027.554074074076</v>
      </c>
      <c r="E32845">
        <v>34552</v>
      </c>
      <c r="F32845">
        <v>105814</v>
      </c>
    </row>
    <row r="32846" spans="1:8" x14ac:dyDescent="0.2">
      <c r="A32846">
        <v>9.2098192078738598E+17</v>
      </c>
      <c r="B32846" t="s">
        <v>66238</v>
      </c>
      <c r="C32846" t="s">
        <v>66239</v>
      </c>
      <c r="D32846" s="1">
        <v>43027.580729166664</v>
      </c>
      <c r="E32846">
        <v>22270</v>
      </c>
      <c r="F32846">
        <v>77484</v>
      </c>
    </row>
    <row r="32847" spans="1:8" x14ac:dyDescent="0.2">
      <c r="A32847">
        <v>9.2098822336246899E+17</v>
      </c>
      <c r="B32847" t="s">
        <v>66240</v>
      </c>
      <c r="C32847" t="s">
        <v>66241</v>
      </c>
      <c r="D32847" s="1">
        <v>43027.598124999997</v>
      </c>
      <c r="E32847">
        <v>20855</v>
      </c>
      <c r="F32847">
        <v>64723</v>
      </c>
      <c r="G32847" t="s">
        <v>89</v>
      </c>
    </row>
    <row r="32848" spans="1:8" x14ac:dyDescent="0.2">
      <c r="A32848">
        <v>9.2111381605375501E+17</v>
      </c>
      <c r="B32848" t="s">
        <v>66242</v>
      </c>
      <c r="C32848" t="s">
        <v>66243</v>
      </c>
      <c r="D32848" s="1">
        <v>43027.944687499999</v>
      </c>
      <c r="E32848">
        <v>9220</v>
      </c>
      <c r="F32848">
        <v>44501</v>
      </c>
      <c r="G32848" t="s">
        <v>215</v>
      </c>
      <c r="H32848" t="s">
        <v>616</v>
      </c>
    </row>
    <row r="32849" spans="1:8" x14ac:dyDescent="0.2">
      <c r="A32849">
        <v>9.2118998084366298E+17</v>
      </c>
      <c r="B32849" t="s">
        <v>66244</v>
      </c>
      <c r="C32849" t="s">
        <v>66245</v>
      </c>
      <c r="D32849" s="1">
        <v>43028.154861111114</v>
      </c>
      <c r="E32849">
        <v>10732</v>
      </c>
      <c r="F32849">
        <v>48750</v>
      </c>
    </row>
    <row r="32850" spans="1:8" x14ac:dyDescent="0.2">
      <c r="A32850">
        <v>9.2120777223399002E+17</v>
      </c>
      <c r="B32850" t="s">
        <v>66246</v>
      </c>
      <c r="C32850" t="s">
        <v>66247</v>
      </c>
      <c r="D32850" s="1">
        <v>43028.203958333332</v>
      </c>
      <c r="E32850">
        <v>17395</v>
      </c>
      <c r="F32850">
        <v>80195</v>
      </c>
    </row>
    <row r="32851" spans="1:8" x14ac:dyDescent="0.2">
      <c r="A32851">
        <v>9.2120953062895603E+17</v>
      </c>
      <c r="B32851" t="s">
        <v>66248</v>
      </c>
      <c r="C32851" t="s">
        <v>66249</v>
      </c>
      <c r="D32851" s="1">
        <v>43028.208819444444</v>
      </c>
      <c r="E32851">
        <v>8219</v>
      </c>
      <c r="F32851">
        <v>45936</v>
      </c>
      <c r="G32851" t="s">
        <v>89</v>
      </c>
      <c r="H32851" t="s">
        <v>390</v>
      </c>
    </row>
    <row r="32852" spans="1:8" x14ac:dyDescent="0.2">
      <c r="A32852">
        <v>9.2124276068599795E+17</v>
      </c>
      <c r="B32852" t="s">
        <v>66250</v>
      </c>
      <c r="C32852" t="s">
        <v>66251</v>
      </c>
      <c r="D32852" s="1">
        <v>43028.300509259258</v>
      </c>
      <c r="E32852">
        <v>10868</v>
      </c>
      <c r="F32852">
        <v>48635</v>
      </c>
      <c r="G32852" t="s">
        <v>89</v>
      </c>
      <c r="H32852" t="s">
        <v>390</v>
      </c>
    </row>
    <row r="32853" spans="1:8" x14ac:dyDescent="0.2">
      <c r="A32853">
        <v>9.2131788332143002E+17</v>
      </c>
      <c r="B32853" t="s">
        <v>66252</v>
      </c>
      <c r="C32853" t="s">
        <v>66253</v>
      </c>
      <c r="D32853" s="1">
        <v>43028.5078125</v>
      </c>
      <c r="E32853">
        <v>13373</v>
      </c>
      <c r="F32853">
        <v>63649</v>
      </c>
    </row>
    <row r="32854" spans="1:8" x14ac:dyDescent="0.2">
      <c r="A32854">
        <v>9.2131901782609101E+17</v>
      </c>
      <c r="B32854" t="s">
        <v>66254</v>
      </c>
      <c r="C32854" t="s">
        <v>66255</v>
      </c>
      <c r="D32854" s="1">
        <v>43028.510937500003</v>
      </c>
      <c r="E32854">
        <v>12771</v>
      </c>
      <c r="F32854">
        <v>66785</v>
      </c>
    </row>
    <row r="32855" spans="1:8" x14ac:dyDescent="0.2">
      <c r="A32855">
        <v>9.2132306394545306E+17</v>
      </c>
      <c r="B32855" t="s">
        <v>66256</v>
      </c>
      <c r="C32855" t="s">
        <v>66257</v>
      </c>
      <c r="D32855" s="1">
        <v>43028.522106481483</v>
      </c>
      <c r="E32855">
        <v>24402</v>
      </c>
      <c r="F32855">
        <v>94573</v>
      </c>
    </row>
    <row r="32856" spans="1:8" x14ac:dyDescent="0.2">
      <c r="A32856">
        <v>9.2144372999039706E+17</v>
      </c>
      <c r="B32856" t="s">
        <v>66258</v>
      </c>
      <c r="C32856" t="s">
        <v>66259</v>
      </c>
      <c r="D32856" s="1">
        <v>43028.855081018519</v>
      </c>
      <c r="E32856">
        <v>11040</v>
      </c>
      <c r="F32856">
        <v>43661</v>
      </c>
      <c r="G32856" t="s">
        <v>215</v>
      </c>
    </row>
    <row r="32857" spans="1:8" x14ac:dyDescent="0.2">
      <c r="A32857">
        <v>9.2144852161782106E+17</v>
      </c>
      <c r="B32857" t="s">
        <v>66260</v>
      </c>
      <c r="C32857" t="s">
        <v>66261</v>
      </c>
      <c r="D32857" s="1">
        <v>43028.868298611109</v>
      </c>
      <c r="E32857">
        <v>6009</v>
      </c>
      <c r="F32857">
        <v>32754</v>
      </c>
      <c r="G32857" t="s">
        <v>576</v>
      </c>
    </row>
    <row r="32858" spans="1:8" x14ac:dyDescent="0.2">
      <c r="A32858">
        <v>9.2148382028892096E+17</v>
      </c>
      <c r="B32858" t="s">
        <v>66262</v>
      </c>
      <c r="C32858" t="s">
        <v>66263</v>
      </c>
      <c r="D32858" s="1">
        <v>43028.96570601852</v>
      </c>
      <c r="E32858">
        <v>13349</v>
      </c>
      <c r="F32858">
        <v>57175</v>
      </c>
    </row>
    <row r="32859" spans="1:8" x14ac:dyDescent="0.2">
      <c r="A32859">
        <v>9.2152450483639501E+17</v>
      </c>
      <c r="B32859" t="s">
        <v>66264</v>
      </c>
      <c r="C32859" t="s">
        <v>66265</v>
      </c>
      <c r="D32859" s="1">
        <v>43029.077974537038</v>
      </c>
      <c r="E32859">
        <v>12278</v>
      </c>
      <c r="F32859">
        <v>67004</v>
      </c>
    </row>
    <row r="32860" spans="1:8" x14ac:dyDescent="0.2">
      <c r="A32860">
        <v>9.2170586299288704E+17</v>
      </c>
      <c r="B32860" t="s">
        <v>66266</v>
      </c>
      <c r="C32860" t="s">
        <v>66267</v>
      </c>
      <c r="D32860" s="1">
        <v>43029.578425925924</v>
      </c>
      <c r="E32860">
        <v>13011</v>
      </c>
      <c r="F32860">
        <v>62645</v>
      </c>
    </row>
    <row r="32861" spans="1:8" x14ac:dyDescent="0.2">
      <c r="A32861">
        <v>9.2170946805589606E+17</v>
      </c>
      <c r="B32861" t="s">
        <v>66268</v>
      </c>
      <c r="C32861" t="s">
        <v>66269</v>
      </c>
      <c r="D32861" s="1">
        <v>43029.588379629633</v>
      </c>
      <c r="E32861">
        <v>16653</v>
      </c>
      <c r="F32861">
        <v>81275</v>
      </c>
    </row>
    <row r="32862" spans="1:8" x14ac:dyDescent="0.2">
      <c r="A32862">
        <v>9.2171647014032499E+17</v>
      </c>
      <c r="B32862" t="s">
        <v>66270</v>
      </c>
      <c r="C32862" t="s">
        <v>66271</v>
      </c>
      <c r="D32862" s="1">
        <v>43029.60769675926</v>
      </c>
      <c r="E32862">
        <v>57724</v>
      </c>
      <c r="F32862">
        <v>186583</v>
      </c>
    </row>
    <row r="32863" spans="1:8" x14ac:dyDescent="0.2">
      <c r="A32863">
        <v>9.2172482193912998E+17</v>
      </c>
      <c r="B32863" t="s">
        <v>66272</v>
      </c>
      <c r="C32863" t="s">
        <v>66273</v>
      </c>
      <c r="D32863" s="1">
        <v>43029.630752314813</v>
      </c>
      <c r="E32863">
        <v>12975</v>
      </c>
      <c r="F32863">
        <v>47719</v>
      </c>
    </row>
    <row r="32864" spans="1:8" x14ac:dyDescent="0.2">
      <c r="A32864">
        <v>9.2172640092261901E+17</v>
      </c>
      <c r="B32864" t="s">
        <v>66274</v>
      </c>
      <c r="C32864" t="s">
        <v>66275</v>
      </c>
      <c r="D32864" s="1">
        <v>43029.635104166664</v>
      </c>
      <c r="E32864">
        <v>17776</v>
      </c>
      <c r="F32864">
        <v>84795</v>
      </c>
    </row>
    <row r="32865" spans="1:7" x14ac:dyDescent="0.2">
      <c r="A32865">
        <v>9.2178075837264205E+17</v>
      </c>
      <c r="B32865" t="s">
        <v>66276</v>
      </c>
      <c r="C32865" t="s">
        <v>66277</v>
      </c>
      <c r="D32865" s="1">
        <v>43029.785104166665</v>
      </c>
      <c r="E32865">
        <v>9215</v>
      </c>
      <c r="F32865">
        <v>42380</v>
      </c>
    </row>
    <row r="32866" spans="1:7" x14ac:dyDescent="0.2">
      <c r="A32866">
        <v>9.2182828099874406E+17</v>
      </c>
      <c r="B32866" t="s">
        <v>66278</v>
      </c>
      <c r="C32866" t="s">
        <v>66279</v>
      </c>
      <c r="D32866" s="1">
        <v>43029.916238425925</v>
      </c>
      <c r="E32866">
        <v>21138</v>
      </c>
      <c r="F32866">
        <v>74216</v>
      </c>
    </row>
    <row r="32867" spans="1:7" x14ac:dyDescent="0.2">
      <c r="A32867">
        <v>9.2182994709373299E+17</v>
      </c>
      <c r="B32867" t="s">
        <v>66280</v>
      </c>
      <c r="C32867" t="s">
        <v>66281</v>
      </c>
      <c r="D32867" s="1">
        <v>43029.92083333333</v>
      </c>
      <c r="E32867">
        <v>19941</v>
      </c>
      <c r="F32867">
        <v>88181</v>
      </c>
    </row>
    <row r="32868" spans="1:7" x14ac:dyDescent="0.2">
      <c r="A32868">
        <v>9.2184885309098304E+17</v>
      </c>
      <c r="B32868" t="s">
        <v>66282</v>
      </c>
      <c r="C32868" t="s">
        <v>66283</v>
      </c>
      <c r="D32868" s="1">
        <v>43029.973009259258</v>
      </c>
      <c r="E32868">
        <v>19072</v>
      </c>
      <c r="F32868">
        <v>89538</v>
      </c>
    </row>
    <row r="32869" spans="1:7" x14ac:dyDescent="0.2">
      <c r="A32869">
        <v>9.2187170756410099E+17</v>
      </c>
      <c r="B32869" t="s">
        <v>66284</v>
      </c>
      <c r="C32869" t="s">
        <v>66285</v>
      </c>
      <c r="D32869" s="1">
        <v>43030.036076388889</v>
      </c>
      <c r="E32869">
        <v>14449</v>
      </c>
      <c r="F32869">
        <v>59421</v>
      </c>
      <c r="G32869" t="s">
        <v>89</v>
      </c>
    </row>
    <row r="32870" spans="1:7" x14ac:dyDescent="0.2">
      <c r="A32870">
        <v>9.2188824870784602E+17</v>
      </c>
      <c r="B32870" t="s">
        <v>66286</v>
      </c>
      <c r="C32870" t="s">
        <v>66287</v>
      </c>
      <c r="D32870" s="1">
        <v>43030.081724537034</v>
      </c>
      <c r="E32870">
        <v>11694</v>
      </c>
      <c r="F32870">
        <v>65456</v>
      </c>
    </row>
    <row r="32871" spans="1:7" x14ac:dyDescent="0.2">
      <c r="A32871">
        <v>9.2188952588181901E+17</v>
      </c>
      <c r="B32871" t="s">
        <v>66288</v>
      </c>
      <c r="C32871" t="s">
        <v>66289</v>
      </c>
      <c r="D32871" s="1">
        <v>43030.085243055553</v>
      </c>
      <c r="E32871">
        <v>13482</v>
      </c>
      <c r="F32871">
        <v>69348</v>
      </c>
    </row>
    <row r="32872" spans="1:7" x14ac:dyDescent="0.2">
      <c r="A32872">
        <v>9.2189118635228698E+17</v>
      </c>
      <c r="B32872" t="s">
        <v>66290</v>
      </c>
      <c r="C32872" t="s">
        <v>66291</v>
      </c>
      <c r="D32872" s="1">
        <v>43030.089826388888</v>
      </c>
      <c r="E32872">
        <v>14407</v>
      </c>
      <c r="F32872">
        <v>69630</v>
      </c>
    </row>
    <row r="32873" spans="1:7" x14ac:dyDescent="0.2">
      <c r="A32873">
        <v>9.2206767670863795E+17</v>
      </c>
      <c r="B32873" t="s">
        <v>66292</v>
      </c>
      <c r="C32873" t="s">
        <v>66293</v>
      </c>
      <c r="D32873" s="1">
        <v>43030.576840277776</v>
      </c>
      <c r="E32873">
        <v>6582</v>
      </c>
      <c r="F32873">
        <v>42569</v>
      </c>
      <c r="G32873" t="s">
        <v>89</v>
      </c>
    </row>
    <row r="32874" spans="1:7" x14ac:dyDescent="0.2">
      <c r="A32874">
        <v>9.2207065909367104E+17</v>
      </c>
      <c r="B32874" t="s">
        <v>66294</v>
      </c>
      <c r="C32874" t="s">
        <v>66295</v>
      </c>
      <c r="D32874" s="1">
        <v>43030.585081018522</v>
      </c>
      <c r="E32874">
        <v>19722</v>
      </c>
      <c r="F32874">
        <v>96916</v>
      </c>
    </row>
    <row r="32875" spans="1:7" x14ac:dyDescent="0.2">
      <c r="A32875">
        <v>9.2207223659243494E+17</v>
      </c>
      <c r="B32875" t="s">
        <v>66296</v>
      </c>
      <c r="C32875" t="s">
        <v>66297</v>
      </c>
      <c r="D32875" s="1">
        <v>43030.589432870373</v>
      </c>
      <c r="E32875">
        <v>23073</v>
      </c>
      <c r="F32875">
        <v>110734</v>
      </c>
    </row>
    <row r="32876" spans="1:7" x14ac:dyDescent="0.2">
      <c r="A32876">
        <v>9.2242811868558106E+17</v>
      </c>
      <c r="B32876" t="s">
        <v>66298</v>
      </c>
      <c r="C32876" t="s">
        <v>66299</v>
      </c>
      <c r="D32876" s="1">
        <v>43031.571481481478</v>
      </c>
      <c r="E32876">
        <v>21167</v>
      </c>
      <c r="F32876">
        <v>104800</v>
      </c>
    </row>
    <row r="32877" spans="1:7" x14ac:dyDescent="0.2">
      <c r="A32877">
        <v>9.2243068870345101E+17</v>
      </c>
      <c r="B32877" t="s">
        <v>66300</v>
      </c>
      <c r="C32877" t="s">
        <v>66301</v>
      </c>
      <c r="D32877" s="1">
        <v>43031.578564814816</v>
      </c>
      <c r="E32877">
        <v>20986</v>
      </c>
      <c r="F32877">
        <v>104942</v>
      </c>
    </row>
    <row r="32878" spans="1:7" x14ac:dyDescent="0.2">
      <c r="A32878">
        <v>9.2244000897129203E+17</v>
      </c>
      <c r="B32878" t="s">
        <v>66302</v>
      </c>
      <c r="C32878" t="s">
        <v>66303</v>
      </c>
      <c r="D32878" s="1">
        <v>43031.60428240741</v>
      </c>
      <c r="E32878">
        <v>14239</v>
      </c>
      <c r="F32878">
        <v>79387</v>
      </c>
    </row>
    <row r="32879" spans="1:7" x14ac:dyDescent="0.2">
      <c r="A32879">
        <v>9.2260304279665395E+17</v>
      </c>
      <c r="B32879" t="s">
        <v>66304</v>
      </c>
      <c r="C32879" t="s">
        <v>66305</v>
      </c>
      <c r="D32879" s="1">
        <v>43032.054178240738</v>
      </c>
      <c r="E32879">
        <v>14588</v>
      </c>
      <c r="F32879">
        <v>64454</v>
      </c>
    </row>
    <row r="32880" spans="1:7" x14ac:dyDescent="0.2">
      <c r="A32880">
        <v>9.2279832173916096E+17</v>
      </c>
      <c r="B32880" t="s">
        <v>66306</v>
      </c>
      <c r="C32880" t="s">
        <v>66307</v>
      </c>
      <c r="D32880" s="1">
        <v>43032.593043981484</v>
      </c>
      <c r="E32880">
        <v>17217</v>
      </c>
      <c r="F32880">
        <v>73499</v>
      </c>
    </row>
    <row r="32881" spans="1:8" x14ac:dyDescent="0.2">
      <c r="A32881">
        <v>9.2279998187408896E+17</v>
      </c>
      <c r="B32881" t="s">
        <v>66308</v>
      </c>
      <c r="C32881" t="s">
        <v>66309</v>
      </c>
      <c r="D32881" s="1">
        <v>43032.597627314812</v>
      </c>
      <c r="E32881">
        <v>11246</v>
      </c>
      <c r="F32881">
        <v>53447</v>
      </c>
    </row>
    <row r="32882" spans="1:8" x14ac:dyDescent="0.2">
      <c r="A32882">
        <v>9.2281753925155597E+17</v>
      </c>
      <c r="B32882" t="s">
        <v>66310</v>
      </c>
      <c r="C32882" t="s">
        <v>66311</v>
      </c>
      <c r="D32882" s="1">
        <v>43032.64607638889</v>
      </c>
      <c r="E32882">
        <v>11748</v>
      </c>
      <c r="F32882">
        <v>52380</v>
      </c>
    </row>
    <row r="32883" spans="1:8" x14ac:dyDescent="0.2">
      <c r="A32883">
        <v>9.2282847687231795E+17</v>
      </c>
      <c r="B32883" t="s">
        <v>66312</v>
      </c>
      <c r="C32883" t="s">
        <v>66313</v>
      </c>
      <c r="D32883" s="1">
        <v>43032.676249999997</v>
      </c>
      <c r="E32883">
        <v>11813</v>
      </c>
      <c r="F32883">
        <v>56267</v>
      </c>
    </row>
    <row r="32884" spans="1:8" x14ac:dyDescent="0.2">
      <c r="A32884">
        <v>9.2283022952522496E+17</v>
      </c>
      <c r="B32884" t="s">
        <v>66314</v>
      </c>
      <c r="C32884" t="s">
        <v>66315</v>
      </c>
      <c r="D32884" s="1">
        <v>43032.681087962963</v>
      </c>
      <c r="E32884">
        <v>12657</v>
      </c>
      <c r="F32884">
        <v>59829</v>
      </c>
    </row>
    <row r="32885" spans="1:8" x14ac:dyDescent="0.2">
      <c r="A32885">
        <v>9.2283394374910298E+17</v>
      </c>
      <c r="B32885" t="s">
        <v>66316</v>
      </c>
      <c r="C32885" t="s">
        <v>66317</v>
      </c>
      <c r="D32885" s="1">
        <v>43032.691342592596</v>
      </c>
      <c r="E32885">
        <v>16143</v>
      </c>
      <c r="F32885">
        <v>88674</v>
      </c>
    </row>
    <row r="32886" spans="1:8" x14ac:dyDescent="0.2">
      <c r="A32886">
        <v>9.22903426434064E+17</v>
      </c>
      <c r="B32886" t="s">
        <v>66318</v>
      </c>
      <c r="C32886" t="s">
        <v>66319</v>
      </c>
      <c r="D32886" s="1">
        <v>43032.8830787037</v>
      </c>
      <c r="E32886">
        <v>5612</v>
      </c>
      <c r="F32886">
        <v>28325</v>
      </c>
    </row>
    <row r="32887" spans="1:8" x14ac:dyDescent="0.2">
      <c r="A32887">
        <v>9.2295100927782502E+17</v>
      </c>
      <c r="B32887" t="s">
        <v>66320</v>
      </c>
      <c r="C32887" t="s">
        <v>66321</v>
      </c>
      <c r="D32887" s="1">
        <v>43033.014374999999</v>
      </c>
      <c r="E32887">
        <v>14298</v>
      </c>
      <c r="F32887">
        <v>79340</v>
      </c>
    </row>
    <row r="32888" spans="1:8" x14ac:dyDescent="0.2">
      <c r="A32888">
        <v>9.2314750141844595E+17</v>
      </c>
      <c r="B32888" t="s">
        <v>66322</v>
      </c>
      <c r="C32888" t="s">
        <v>66323</v>
      </c>
      <c r="D32888" s="1">
        <v>43033.556597222225</v>
      </c>
      <c r="E32888">
        <v>19118</v>
      </c>
      <c r="F32888">
        <v>70235</v>
      </c>
      <c r="G32888" t="s">
        <v>89</v>
      </c>
    </row>
    <row r="32889" spans="1:8" x14ac:dyDescent="0.2">
      <c r="A32889">
        <v>9.2314903752356595E+17</v>
      </c>
      <c r="B32889" t="s">
        <v>66324</v>
      </c>
      <c r="C32889" t="s">
        <v>66325</v>
      </c>
      <c r="D32889" s="1">
        <v>43033.560833333337</v>
      </c>
      <c r="E32889">
        <v>12836</v>
      </c>
      <c r="F32889">
        <v>60047</v>
      </c>
    </row>
    <row r="32890" spans="1:8" x14ac:dyDescent="0.2">
      <c r="A32890">
        <v>9.2314979397477504E+17</v>
      </c>
      <c r="B32890" t="s">
        <v>66326</v>
      </c>
      <c r="C32890" t="s">
        <v>66327</v>
      </c>
      <c r="D32890" s="1">
        <v>43033.562916666669</v>
      </c>
      <c r="E32890">
        <v>10135</v>
      </c>
      <c r="F32890">
        <v>53582</v>
      </c>
    </row>
    <row r="32891" spans="1:8" x14ac:dyDescent="0.2">
      <c r="A32891">
        <v>9.2315096655117094E+17</v>
      </c>
      <c r="B32891" t="s">
        <v>66328</v>
      </c>
      <c r="C32891" t="s">
        <v>66329</v>
      </c>
      <c r="D32891" s="1">
        <v>43033.566157407404</v>
      </c>
      <c r="E32891">
        <v>15880</v>
      </c>
      <c r="F32891">
        <v>85199</v>
      </c>
    </row>
    <row r="32892" spans="1:8" x14ac:dyDescent="0.2">
      <c r="A32892">
        <v>9.2316561986813094E+17</v>
      </c>
      <c r="B32892" t="s">
        <v>66330</v>
      </c>
      <c r="C32892" t="s">
        <v>66331</v>
      </c>
      <c r="D32892" s="1">
        <v>43033.60659722222</v>
      </c>
      <c r="E32892">
        <v>12783</v>
      </c>
      <c r="F32892">
        <v>64665</v>
      </c>
    </row>
    <row r="32893" spans="1:8" x14ac:dyDescent="0.2">
      <c r="A32893">
        <v>9.2321256723277402E+17</v>
      </c>
      <c r="B32893" t="s">
        <v>66332</v>
      </c>
      <c r="C32893" t="s">
        <v>66333</v>
      </c>
      <c r="D32893" s="1">
        <v>43033.736145833333</v>
      </c>
      <c r="E32893">
        <v>11582</v>
      </c>
      <c r="F32893">
        <v>45334</v>
      </c>
    </row>
    <row r="32894" spans="1:8" x14ac:dyDescent="0.2">
      <c r="A32894">
        <v>9.2323760000934195E+17</v>
      </c>
      <c r="B32894" t="s">
        <v>66334</v>
      </c>
      <c r="C32894" t="s">
        <v>66335</v>
      </c>
      <c r="D32894" s="1">
        <v>43033.805219907408</v>
      </c>
      <c r="E32894">
        <v>5023</v>
      </c>
      <c r="F32894">
        <v>29511</v>
      </c>
      <c r="G32894" t="s">
        <v>89</v>
      </c>
    </row>
    <row r="32895" spans="1:8" x14ac:dyDescent="0.2">
      <c r="A32895">
        <v>9.2324430884888102E+17</v>
      </c>
      <c r="B32895" t="s">
        <v>66336</v>
      </c>
      <c r="C32895" t="s">
        <v>66337</v>
      </c>
      <c r="D32895" s="1">
        <v>43033.82372685185</v>
      </c>
      <c r="E32895">
        <v>6492</v>
      </c>
      <c r="F32895">
        <v>33028</v>
      </c>
      <c r="G32895" t="s">
        <v>215</v>
      </c>
      <c r="H32895" t="s">
        <v>390</v>
      </c>
    </row>
    <row r="32896" spans="1:8" x14ac:dyDescent="0.2">
      <c r="A32896">
        <v>9.2326896772838605E+17</v>
      </c>
      <c r="B32896" t="s">
        <v>66338</v>
      </c>
      <c r="C32896" t="s">
        <v>66339</v>
      </c>
      <c r="D32896" s="1">
        <v>43033.891782407409</v>
      </c>
      <c r="E32896">
        <v>8245</v>
      </c>
      <c r="F32896">
        <v>49609</v>
      </c>
    </row>
    <row r="32897" spans="1:8" x14ac:dyDescent="0.2">
      <c r="A32897">
        <v>9.2327279345791296E+17</v>
      </c>
      <c r="B32897" t="s">
        <v>66340</v>
      </c>
      <c r="C32897" t="s">
        <v>66341</v>
      </c>
      <c r="D32897" s="1">
        <v>43033.902337962965</v>
      </c>
      <c r="E32897">
        <v>7555</v>
      </c>
      <c r="F32897">
        <v>41326</v>
      </c>
    </row>
    <row r="32898" spans="1:8" x14ac:dyDescent="0.2">
      <c r="A32898">
        <v>9.2327714227168397E+17</v>
      </c>
      <c r="B32898" t="s">
        <v>66342</v>
      </c>
      <c r="C32898" t="s">
        <v>66343</v>
      </c>
      <c r="D32898" s="1">
        <v>43033.914340277777</v>
      </c>
      <c r="E32898">
        <v>28381</v>
      </c>
      <c r="F32898">
        <v>110024</v>
      </c>
      <c r="H32898" t="s">
        <v>390</v>
      </c>
    </row>
    <row r="32899" spans="1:8" x14ac:dyDescent="0.2">
      <c r="A32899">
        <v>9.2331261358428902E+17</v>
      </c>
      <c r="B32899" t="s">
        <v>66344</v>
      </c>
      <c r="C32899" t="s">
        <v>66345</v>
      </c>
      <c r="D32899" s="1">
        <v>43034.01222222222</v>
      </c>
      <c r="E32899">
        <v>6025</v>
      </c>
      <c r="F32899">
        <v>31325</v>
      </c>
      <c r="G32899" t="s">
        <v>215</v>
      </c>
    </row>
    <row r="32900" spans="1:8" x14ac:dyDescent="0.2">
      <c r="A32900">
        <v>9.2332000018584704E+17</v>
      </c>
      <c r="B32900" t="s">
        <v>66346</v>
      </c>
      <c r="C32900" t="s">
        <v>66347</v>
      </c>
      <c r="D32900" s="1">
        <v>43034.032604166663</v>
      </c>
      <c r="E32900">
        <v>4933</v>
      </c>
      <c r="F32900">
        <v>28159</v>
      </c>
      <c r="G32900" t="s">
        <v>215</v>
      </c>
    </row>
    <row r="32901" spans="1:8" x14ac:dyDescent="0.2">
      <c r="A32901">
        <v>9.2336552184793395E+17</v>
      </c>
      <c r="B32901" t="s">
        <v>66348</v>
      </c>
      <c r="C32901" t="s">
        <v>66349</v>
      </c>
      <c r="D32901" s="1">
        <v>43034.158217592594</v>
      </c>
      <c r="E32901">
        <v>10077</v>
      </c>
      <c r="F32901">
        <v>45840</v>
      </c>
      <c r="H32901" t="s">
        <v>390</v>
      </c>
    </row>
    <row r="32902" spans="1:8" x14ac:dyDescent="0.2">
      <c r="A32902">
        <v>9.2339216163427494E+17</v>
      </c>
      <c r="B32902" t="s">
        <v>66350</v>
      </c>
      <c r="C32902" t="s">
        <v>66351</v>
      </c>
      <c r="D32902" s="1">
        <v>43034.231724537036</v>
      </c>
      <c r="E32902">
        <v>11013</v>
      </c>
      <c r="F32902">
        <v>47406</v>
      </c>
      <c r="H32902" t="s">
        <v>390</v>
      </c>
    </row>
    <row r="32903" spans="1:8" x14ac:dyDescent="0.2">
      <c r="A32903">
        <v>9.2354619251194598E+17</v>
      </c>
      <c r="B32903" t="s">
        <v>66352</v>
      </c>
      <c r="C32903" t="s">
        <v>66353</v>
      </c>
      <c r="D32903" s="1">
        <v>43034.656770833331</v>
      </c>
      <c r="E32903">
        <v>7788</v>
      </c>
      <c r="F32903">
        <v>35780</v>
      </c>
    </row>
    <row r="32904" spans="1:8" x14ac:dyDescent="0.2">
      <c r="A32904">
        <v>9.2355157221857203E+17</v>
      </c>
      <c r="B32904" t="s">
        <v>66354</v>
      </c>
      <c r="C32904" t="s">
        <v>66355</v>
      </c>
      <c r="D32904" s="1">
        <v>43034.671620370369</v>
      </c>
      <c r="E32904">
        <v>11243</v>
      </c>
      <c r="F32904">
        <v>55177</v>
      </c>
      <c r="H32904" t="s">
        <v>390</v>
      </c>
    </row>
    <row r="32905" spans="1:8" x14ac:dyDescent="0.2">
      <c r="A32905">
        <v>9.2355263363333696E+17</v>
      </c>
      <c r="B32905" t="s">
        <v>66356</v>
      </c>
      <c r="C32905" t="s">
        <v>66357</v>
      </c>
      <c r="D32905" s="1">
        <v>43034.67454861111</v>
      </c>
      <c r="E32905">
        <v>10002</v>
      </c>
      <c r="F32905">
        <v>47717</v>
      </c>
    </row>
    <row r="32906" spans="1:8" x14ac:dyDescent="0.2">
      <c r="A32906">
        <v>9.2355751582831002E+17</v>
      </c>
      <c r="B32906" t="s">
        <v>66358</v>
      </c>
      <c r="C32906" t="s">
        <v>66359</v>
      </c>
      <c r="D32906" s="1">
        <v>43034.688020833331</v>
      </c>
      <c r="E32906">
        <v>11133</v>
      </c>
      <c r="F32906">
        <v>61781</v>
      </c>
    </row>
    <row r="32907" spans="1:8" x14ac:dyDescent="0.2">
      <c r="A32907">
        <v>9.2356628726306803E+17</v>
      </c>
      <c r="B32907" t="s">
        <v>66360</v>
      </c>
      <c r="C32907" t="s">
        <v>66361</v>
      </c>
      <c r="D32907" s="1">
        <v>43034.712222222224</v>
      </c>
      <c r="E32907">
        <v>21242</v>
      </c>
      <c r="F32907">
        <v>121397</v>
      </c>
    </row>
    <row r="32908" spans="1:8" x14ac:dyDescent="0.2">
      <c r="A32908">
        <v>9.2366298883342694E+17</v>
      </c>
      <c r="B32908" t="s">
        <v>66362</v>
      </c>
      <c r="C32908" t="s">
        <v>66363</v>
      </c>
      <c r="D32908" s="1">
        <v>43034.979074074072</v>
      </c>
      <c r="E32908">
        <v>11161</v>
      </c>
      <c r="F32908">
        <v>50744</v>
      </c>
      <c r="H32908" t="s">
        <v>390</v>
      </c>
    </row>
    <row r="32909" spans="1:8" x14ac:dyDescent="0.2">
      <c r="A32909">
        <v>9.2372063212220006E+17</v>
      </c>
      <c r="B32909" t="s">
        <v>66364</v>
      </c>
      <c r="C32909" t="s">
        <v>66365</v>
      </c>
      <c r="D32909" s="1">
        <v>43035.138136574074</v>
      </c>
      <c r="E32909">
        <v>8499</v>
      </c>
      <c r="F32909">
        <v>41132</v>
      </c>
      <c r="H32909" t="s">
        <v>390</v>
      </c>
    </row>
    <row r="32910" spans="1:8" x14ac:dyDescent="0.2">
      <c r="A32910">
        <v>9.2386651535878899E+17</v>
      </c>
      <c r="B32910" t="s">
        <v>66366</v>
      </c>
      <c r="C32910" t="s">
        <v>66367</v>
      </c>
      <c r="D32910" s="1">
        <v>43035.540694444448</v>
      </c>
      <c r="E32910">
        <v>9768</v>
      </c>
      <c r="F32910">
        <v>48784</v>
      </c>
    </row>
    <row r="32911" spans="1:8" x14ac:dyDescent="0.2">
      <c r="A32911">
        <v>9.23866849451888E+17</v>
      </c>
      <c r="B32911" t="s">
        <v>66368</v>
      </c>
      <c r="C32911" t="s">
        <v>66369</v>
      </c>
      <c r="D32911" s="1">
        <v>43035.541620370372</v>
      </c>
      <c r="E32911">
        <v>5909</v>
      </c>
      <c r="F32911">
        <v>39934</v>
      </c>
      <c r="G32911" t="s">
        <v>89</v>
      </c>
    </row>
    <row r="32912" spans="1:8" x14ac:dyDescent="0.2">
      <c r="A32912">
        <v>9.2386914709145101E+17</v>
      </c>
      <c r="B32912" t="s">
        <v>66370</v>
      </c>
      <c r="C32912" t="s">
        <v>66371</v>
      </c>
      <c r="D32912" s="1">
        <v>43035.547951388886</v>
      </c>
      <c r="E32912">
        <v>7530</v>
      </c>
      <c r="F32912">
        <v>41688</v>
      </c>
      <c r="G32912" t="s">
        <v>576</v>
      </c>
    </row>
    <row r="32913" spans="1:8" x14ac:dyDescent="0.2">
      <c r="A32913">
        <v>9.2387106207229504E+17</v>
      </c>
      <c r="B32913" t="s">
        <v>66372</v>
      </c>
      <c r="C32913" t="s">
        <v>66373</v>
      </c>
      <c r="D32913" s="1">
        <v>43035.553240740737</v>
      </c>
      <c r="E32913">
        <v>8617</v>
      </c>
      <c r="F32913">
        <v>45208</v>
      </c>
      <c r="G32913" t="s">
        <v>89</v>
      </c>
    </row>
    <row r="32914" spans="1:8" x14ac:dyDescent="0.2">
      <c r="A32914">
        <v>9.23876612013248E+17</v>
      </c>
      <c r="B32914" t="s">
        <v>66374</v>
      </c>
      <c r="C32914" t="s">
        <v>66375</v>
      </c>
      <c r="D32914" s="1">
        <v>43035.568553240744</v>
      </c>
      <c r="E32914">
        <v>16597</v>
      </c>
      <c r="F32914">
        <v>85876</v>
      </c>
    </row>
    <row r="32915" spans="1:8" x14ac:dyDescent="0.2">
      <c r="A32915">
        <v>9.2389474779358003E+17</v>
      </c>
      <c r="B32915" t="s">
        <v>66376</v>
      </c>
      <c r="C32915" t="s">
        <v>66377</v>
      </c>
      <c r="D32915" s="1">
        <v>43035.61859953704</v>
      </c>
      <c r="E32915">
        <v>8431</v>
      </c>
      <c r="F32915">
        <v>44628</v>
      </c>
      <c r="G32915" t="s">
        <v>89</v>
      </c>
    </row>
    <row r="32916" spans="1:8" x14ac:dyDescent="0.2">
      <c r="A32916">
        <v>9.2390554029152205E+17</v>
      </c>
      <c r="B32916" t="s">
        <v>66378</v>
      </c>
      <c r="C32916" t="s">
        <v>66379</v>
      </c>
      <c r="D32916" s="1">
        <v>43035.648379629631</v>
      </c>
      <c r="E32916">
        <v>23255</v>
      </c>
      <c r="F32916">
        <v>90154</v>
      </c>
    </row>
    <row r="32917" spans="1:8" x14ac:dyDescent="0.2">
      <c r="A32917">
        <v>9.2392053560782797E+17</v>
      </c>
      <c r="B32917" t="s">
        <v>66380</v>
      </c>
      <c r="C32917" t="s">
        <v>66381</v>
      </c>
      <c r="D32917" s="1">
        <v>43035.689756944441</v>
      </c>
      <c r="E32917">
        <v>6826</v>
      </c>
      <c r="F32917">
        <v>35232</v>
      </c>
      <c r="G32917" t="e">
        <f>FLGovScott</f>
        <v>#NAME?</v>
      </c>
    </row>
    <row r="32918" spans="1:8" x14ac:dyDescent="0.2">
      <c r="A32918">
        <v>9.2392542837249203E+17</v>
      </c>
      <c r="B32918" t="s">
        <v>66382</v>
      </c>
      <c r="C32918" t="s">
        <v>66383</v>
      </c>
      <c r="D32918" s="1">
        <v>43035.703263888892</v>
      </c>
      <c r="E32918">
        <v>10089</v>
      </c>
      <c r="F32918">
        <v>55373</v>
      </c>
    </row>
    <row r="32919" spans="1:8" x14ac:dyDescent="0.2">
      <c r="A32919">
        <v>9.2397673778822694E+17</v>
      </c>
      <c r="B32919" t="s">
        <v>66384</v>
      </c>
      <c r="C32919" t="s">
        <v>66385</v>
      </c>
      <c r="D32919" s="1">
        <v>43035.844849537039</v>
      </c>
      <c r="E32919">
        <v>8575</v>
      </c>
      <c r="F32919">
        <v>43349</v>
      </c>
    </row>
    <row r="32920" spans="1:8" x14ac:dyDescent="0.2">
      <c r="A32920">
        <v>9.2401127880435699E+17</v>
      </c>
      <c r="B32920" t="s">
        <v>66386</v>
      </c>
      <c r="C32920" t="s">
        <v>66387</v>
      </c>
      <c r="D32920" s="1">
        <v>43035.940162037034</v>
      </c>
      <c r="E32920">
        <v>11202</v>
      </c>
      <c r="F32920">
        <v>40477</v>
      </c>
      <c r="G32920" t="s">
        <v>89</v>
      </c>
    </row>
    <row r="32921" spans="1:8" x14ac:dyDescent="0.2">
      <c r="A32921">
        <v>9.2402226892943296E+17</v>
      </c>
      <c r="B32921" t="s">
        <v>66388</v>
      </c>
      <c r="C32921" t="s">
        <v>66389</v>
      </c>
      <c r="D32921" s="1">
        <v>43035.970497685186</v>
      </c>
      <c r="E32921">
        <v>7408</v>
      </c>
      <c r="F32921">
        <v>40132</v>
      </c>
    </row>
    <row r="32922" spans="1:8" x14ac:dyDescent="0.2">
      <c r="A32922">
        <v>9.2405642529857101E+17</v>
      </c>
      <c r="B32922" t="s">
        <v>66390</v>
      </c>
      <c r="C32922" t="s">
        <v>66391</v>
      </c>
      <c r="D32922" s="1">
        <v>43036.064745370371</v>
      </c>
      <c r="E32922">
        <v>8615</v>
      </c>
      <c r="F32922">
        <v>37887</v>
      </c>
      <c r="G32922" t="s">
        <v>89</v>
      </c>
      <c r="H32922" t="s">
        <v>390</v>
      </c>
    </row>
    <row r="32923" spans="1:8" x14ac:dyDescent="0.2">
      <c r="A32923">
        <v>9.24064610038272E+17</v>
      </c>
      <c r="B32923" t="s">
        <v>66392</v>
      </c>
      <c r="C32923" t="s">
        <v>66393</v>
      </c>
      <c r="D32923" s="1">
        <v>43036.087326388886</v>
      </c>
      <c r="E32923">
        <v>14803</v>
      </c>
      <c r="F32923">
        <v>58878</v>
      </c>
      <c r="H32923" t="s">
        <v>390</v>
      </c>
    </row>
    <row r="32924" spans="1:8" x14ac:dyDescent="0.2">
      <c r="A32924">
        <v>9.2409674712263398E+17</v>
      </c>
      <c r="B32924" t="s">
        <v>66394</v>
      </c>
      <c r="C32924" t="s">
        <v>66395</v>
      </c>
      <c r="D32924" s="1">
        <v>43036.176018518519</v>
      </c>
      <c r="E32924">
        <v>21565</v>
      </c>
      <c r="F32924">
        <v>61100</v>
      </c>
    </row>
    <row r="32925" spans="1:8" x14ac:dyDescent="0.2">
      <c r="A32925">
        <v>9.2424994371972698E+17</v>
      </c>
      <c r="B32925" t="s">
        <v>66396</v>
      </c>
      <c r="C32925" t="s">
        <v>66397</v>
      </c>
      <c r="D32925" s="1">
        <v>43036.598749999997</v>
      </c>
      <c r="E32925">
        <v>18172</v>
      </c>
      <c r="F32925">
        <v>80823</v>
      </c>
    </row>
    <row r="32926" spans="1:8" x14ac:dyDescent="0.2">
      <c r="A32926">
        <v>9.2425151912134605E+17</v>
      </c>
      <c r="B32926" t="s">
        <v>66398</v>
      </c>
      <c r="C32926" t="s">
        <v>66399</v>
      </c>
      <c r="D32926" s="1">
        <v>43036.603101851855</v>
      </c>
      <c r="E32926">
        <v>20230</v>
      </c>
      <c r="F32926">
        <v>118942</v>
      </c>
    </row>
    <row r="32927" spans="1:8" x14ac:dyDescent="0.2">
      <c r="A32927">
        <v>9.2428402639495898E+17</v>
      </c>
      <c r="B32927" t="s">
        <v>66400</v>
      </c>
      <c r="C32927" t="s">
        <v>66401</v>
      </c>
      <c r="D32927" s="1">
        <v>43036.692800925928</v>
      </c>
      <c r="E32927">
        <v>7605</v>
      </c>
      <c r="F32927">
        <v>37181</v>
      </c>
      <c r="H32927" t="s">
        <v>390</v>
      </c>
    </row>
    <row r="32928" spans="1:8" x14ac:dyDescent="0.2">
      <c r="A32928">
        <v>9.2438251461303002E+17</v>
      </c>
      <c r="B32928" t="s">
        <v>66402</v>
      </c>
      <c r="C32928" t="s">
        <v>66403</v>
      </c>
      <c r="D32928" s="1">
        <v>43036.964583333334</v>
      </c>
      <c r="E32928">
        <v>14308</v>
      </c>
      <c r="F32928">
        <v>64210</v>
      </c>
      <c r="H32928" t="s">
        <v>390</v>
      </c>
    </row>
    <row r="32929" spans="1:8" x14ac:dyDescent="0.2">
      <c r="A32929">
        <v>9.2438275294175603E+17</v>
      </c>
      <c r="B32929" t="s">
        <v>66404</v>
      </c>
      <c r="C32929" t="s">
        <v>66405</v>
      </c>
      <c r="D32929" s="1">
        <v>43036.965243055558</v>
      </c>
      <c r="E32929">
        <v>8783</v>
      </c>
      <c r="F32929">
        <v>45749</v>
      </c>
    </row>
    <row r="32930" spans="1:8" x14ac:dyDescent="0.2">
      <c r="A32930">
        <v>9.2438291984566605E+17</v>
      </c>
      <c r="B32930" t="s">
        <v>66406</v>
      </c>
      <c r="C32930" t="s">
        <v>66407</v>
      </c>
      <c r="D32930" s="1">
        <v>43036.965694444443</v>
      </c>
      <c r="E32930">
        <v>8956</v>
      </c>
      <c r="F32930">
        <v>48346</v>
      </c>
    </row>
    <row r="32931" spans="1:8" x14ac:dyDescent="0.2">
      <c r="A32931">
        <v>9.2439748903743002E+17</v>
      </c>
      <c r="B32931" t="s">
        <v>66408</v>
      </c>
      <c r="C32931" t="s">
        <v>66409</v>
      </c>
      <c r="D32931" s="1">
        <v>43037.005902777775</v>
      </c>
      <c r="E32931">
        <v>12668</v>
      </c>
      <c r="F32931">
        <v>57191</v>
      </c>
      <c r="H32931" t="s">
        <v>390</v>
      </c>
    </row>
    <row r="32932" spans="1:8" x14ac:dyDescent="0.2">
      <c r="A32932">
        <v>9.2440030883445504E+17</v>
      </c>
      <c r="B32932" t="s">
        <v>66410</v>
      </c>
      <c r="C32932" t="s">
        <v>66411</v>
      </c>
      <c r="D32932" s="1">
        <v>43037.013680555552</v>
      </c>
      <c r="E32932">
        <v>20789</v>
      </c>
      <c r="F32932">
        <v>101433</v>
      </c>
    </row>
    <row r="32933" spans="1:8" x14ac:dyDescent="0.2">
      <c r="A32933">
        <v>9.2441438734302797E+17</v>
      </c>
      <c r="B32933" t="s">
        <v>66412</v>
      </c>
      <c r="C32933" t="s">
        <v>66413</v>
      </c>
      <c r="D32933" s="1">
        <v>43037.052534722221</v>
      </c>
      <c r="E32933">
        <v>16403</v>
      </c>
      <c r="F32933">
        <v>82822</v>
      </c>
    </row>
    <row r="32934" spans="1:8" x14ac:dyDescent="0.2">
      <c r="A32934">
        <v>9.2462506110086694E+17</v>
      </c>
      <c r="B32934" t="s">
        <v>66414</v>
      </c>
      <c r="C32934" t="s">
        <v>66415</v>
      </c>
      <c r="D32934" s="1">
        <v>43037.592210648145</v>
      </c>
      <c r="E32934">
        <v>12082</v>
      </c>
      <c r="F32934">
        <v>60823</v>
      </c>
    </row>
    <row r="32935" spans="1:8" x14ac:dyDescent="0.2">
      <c r="A32935">
        <v>9.2463535948030298E+17</v>
      </c>
      <c r="B32935" t="s">
        <v>66416</v>
      </c>
      <c r="C32935" t="s">
        <v>66417</v>
      </c>
      <c r="D32935" s="1">
        <v>43037.620636574073</v>
      </c>
      <c r="E32935">
        <v>25633</v>
      </c>
      <c r="F32935">
        <v>100963</v>
      </c>
    </row>
    <row r="32936" spans="1:8" x14ac:dyDescent="0.2">
      <c r="A32936">
        <v>9.2463760009432602E+17</v>
      </c>
      <c r="B32936" t="s">
        <v>66418</v>
      </c>
      <c r="C32936" t="s">
        <v>66419</v>
      </c>
      <c r="D32936" s="1">
        <v>43037.626817129632</v>
      </c>
      <c r="E32936">
        <v>20139</v>
      </c>
      <c r="F32936">
        <v>78778</v>
      </c>
    </row>
    <row r="32937" spans="1:8" x14ac:dyDescent="0.2">
      <c r="A32937">
        <v>9.24639422066384E+17</v>
      </c>
      <c r="B32937" t="s">
        <v>66420</v>
      </c>
      <c r="C32937" t="s">
        <v>66421</v>
      </c>
      <c r="D32937" s="1">
        <v>43037.631840277776</v>
      </c>
      <c r="E32937">
        <v>15098</v>
      </c>
      <c r="F32937">
        <v>66521</v>
      </c>
    </row>
    <row r="32938" spans="1:8" x14ac:dyDescent="0.2">
      <c r="A32938">
        <v>9.2464127894762202E+17</v>
      </c>
      <c r="B32938" t="s">
        <v>66422</v>
      </c>
      <c r="C32938" t="s">
        <v>66423</v>
      </c>
      <c r="D32938" s="1">
        <v>43037.636967592596</v>
      </c>
      <c r="E32938">
        <v>21251</v>
      </c>
      <c r="F32938">
        <v>90416</v>
      </c>
    </row>
    <row r="32939" spans="1:8" x14ac:dyDescent="0.2">
      <c r="A32939">
        <v>9.2464905952007296E+17</v>
      </c>
      <c r="B32939" t="s">
        <v>66424</v>
      </c>
      <c r="C32939" t="s">
        <v>66425</v>
      </c>
      <c r="D32939" s="1">
        <v>43037.658437500002</v>
      </c>
      <c r="E32939">
        <v>19896</v>
      </c>
      <c r="F32939">
        <v>82619</v>
      </c>
    </row>
    <row r="32940" spans="1:8" x14ac:dyDescent="0.2">
      <c r="A32940">
        <v>9.2496349264543706E+17</v>
      </c>
      <c r="B32940" t="s">
        <v>66426</v>
      </c>
      <c r="C32940" t="s">
        <v>66427</v>
      </c>
      <c r="D32940" s="1">
        <v>43038.52611111111</v>
      </c>
      <c r="E32940">
        <v>31746</v>
      </c>
      <c r="F32940">
        <v>99060</v>
      </c>
    </row>
    <row r="32941" spans="1:8" x14ac:dyDescent="0.2">
      <c r="A32941">
        <v>9.24966722544848E+17</v>
      </c>
      <c r="B32941" t="s">
        <v>66428</v>
      </c>
      <c r="C32941" t="s">
        <v>66429</v>
      </c>
      <c r="D32941" s="1">
        <v>43038.53502314815</v>
      </c>
      <c r="E32941">
        <v>6391</v>
      </c>
      <c r="F32941">
        <v>38712</v>
      </c>
      <c r="G32941" t="s">
        <v>89</v>
      </c>
    </row>
    <row r="32942" spans="1:8" x14ac:dyDescent="0.2">
      <c r="A32942">
        <v>9.2500565956904102E+17</v>
      </c>
      <c r="B32942" t="s">
        <v>66430</v>
      </c>
      <c r="C32942" t="s">
        <v>66431</v>
      </c>
      <c r="D32942" s="1">
        <v>43038.642465277779</v>
      </c>
      <c r="E32942">
        <v>29503</v>
      </c>
      <c r="F32942">
        <v>107783</v>
      </c>
    </row>
    <row r="32943" spans="1:8" x14ac:dyDescent="0.2">
      <c r="A32943">
        <v>9.2500641898971494E+17</v>
      </c>
      <c r="B32943" t="s">
        <v>66432</v>
      </c>
      <c r="C32943" t="s">
        <v>66433</v>
      </c>
      <c r="D32943" s="1">
        <v>43038.644560185188</v>
      </c>
      <c r="E32943">
        <v>19044</v>
      </c>
      <c r="F32943">
        <v>81674</v>
      </c>
    </row>
    <row r="32944" spans="1:8" x14ac:dyDescent="0.2">
      <c r="A32944">
        <v>9.2533395611075699E+17</v>
      </c>
      <c r="B32944" t="s">
        <v>66434</v>
      </c>
      <c r="C32944" t="s">
        <v>66435</v>
      </c>
      <c r="D32944" s="1">
        <v>43039.548391203702</v>
      </c>
      <c r="E32944">
        <v>11956</v>
      </c>
      <c r="F32944">
        <v>52482</v>
      </c>
    </row>
    <row r="32945" spans="1:8" x14ac:dyDescent="0.2">
      <c r="A32945">
        <v>9.2533557721768294E+17</v>
      </c>
      <c r="B32945" t="s">
        <v>66436</v>
      </c>
      <c r="C32945" t="s">
        <v>66437</v>
      </c>
      <c r="D32945" s="1">
        <v>43039.552870370368</v>
      </c>
      <c r="E32945">
        <v>10777</v>
      </c>
      <c r="F32945">
        <v>50183</v>
      </c>
    </row>
    <row r="32946" spans="1:8" x14ac:dyDescent="0.2">
      <c r="A32946">
        <v>9.2533682671759296E+17</v>
      </c>
      <c r="B32946" t="s">
        <v>66438</v>
      </c>
      <c r="C32946" t="s">
        <v>66439</v>
      </c>
      <c r="D32946" s="1">
        <v>43039.556319444448</v>
      </c>
      <c r="E32946">
        <v>14398</v>
      </c>
      <c r="F32946">
        <v>67804</v>
      </c>
    </row>
    <row r="32947" spans="1:8" x14ac:dyDescent="0.2">
      <c r="A32947">
        <v>9.2536334055321101E+17</v>
      </c>
      <c r="B32947" t="s">
        <v>66440</v>
      </c>
      <c r="C32947" t="s">
        <v>66441</v>
      </c>
      <c r="D32947" s="1">
        <v>43039.629479166666</v>
      </c>
      <c r="E32947">
        <v>14452</v>
      </c>
      <c r="F32947">
        <v>59692</v>
      </c>
    </row>
    <row r="32948" spans="1:8" x14ac:dyDescent="0.2">
      <c r="A32948">
        <v>9.2536440836417101E+17</v>
      </c>
      <c r="B32948" t="s">
        <v>66442</v>
      </c>
      <c r="C32948" t="s">
        <v>66443</v>
      </c>
      <c r="D32948" s="1">
        <v>43039.632430555554</v>
      </c>
      <c r="E32948">
        <v>10368</v>
      </c>
      <c r="F32948">
        <v>47017</v>
      </c>
    </row>
    <row r="32949" spans="1:8" x14ac:dyDescent="0.2">
      <c r="A32949">
        <v>9.2537339282766605E+17</v>
      </c>
      <c r="B32949" t="s">
        <v>66444</v>
      </c>
      <c r="C32949" t="s">
        <v>66445</v>
      </c>
      <c r="D32949" s="1">
        <v>43039.657222222224</v>
      </c>
      <c r="E32949">
        <v>8233</v>
      </c>
      <c r="F32949">
        <v>32720</v>
      </c>
    </row>
    <row r="32950" spans="1:8" x14ac:dyDescent="0.2">
      <c r="A32950">
        <v>9.2539407998227994E+17</v>
      </c>
      <c r="B32950" t="s">
        <v>66446</v>
      </c>
      <c r="C32950" t="s">
        <v>66447</v>
      </c>
      <c r="D32950" s="1">
        <v>43039.714305555557</v>
      </c>
      <c r="E32950">
        <v>11587</v>
      </c>
      <c r="F32950">
        <v>55461</v>
      </c>
      <c r="H32950" t="s">
        <v>390</v>
      </c>
    </row>
    <row r="32951" spans="1:8" x14ac:dyDescent="0.2">
      <c r="A32951">
        <v>9.2542493139087296E+17</v>
      </c>
      <c r="B32951" t="s">
        <v>66448</v>
      </c>
      <c r="C32951" t="s">
        <v>66449</v>
      </c>
      <c r="D32951" s="1">
        <v>43039.799432870372</v>
      </c>
      <c r="E32951">
        <v>8660</v>
      </c>
      <c r="F32951">
        <v>36316</v>
      </c>
    </row>
    <row r="32952" spans="1:8" x14ac:dyDescent="0.2">
      <c r="A32952">
        <v>9.2544086857579699E+17</v>
      </c>
      <c r="B32952" t="s">
        <v>66450</v>
      </c>
      <c r="C32952" t="s">
        <v>66451</v>
      </c>
      <c r="D32952" s="1">
        <v>43039.843414351853</v>
      </c>
      <c r="E32952">
        <v>5384</v>
      </c>
      <c r="F32952">
        <v>25939</v>
      </c>
    </row>
    <row r="32953" spans="1:8" x14ac:dyDescent="0.2">
      <c r="A32953">
        <v>9.25447637708496E+17</v>
      </c>
      <c r="B32953" t="s">
        <v>66452</v>
      </c>
      <c r="C32953" t="s">
        <v>66453</v>
      </c>
      <c r="D32953" s="1">
        <v>43039.86209490741</v>
      </c>
      <c r="E32953">
        <v>9142</v>
      </c>
      <c r="F32953">
        <v>39035</v>
      </c>
      <c r="H32953" t="s">
        <v>390</v>
      </c>
    </row>
    <row r="32954" spans="1:8" x14ac:dyDescent="0.2">
      <c r="A32954">
        <v>9.2547497991488704E+17</v>
      </c>
      <c r="B32954" t="s">
        <v>66454</v>
      </c>
      <c r="C32954" t="s">
        <v>66455</v>
      </c>
      <c r="D32954" s="1">
        <v>43039.9375462963</v>
      </c>
      <c r="E32954">
        <v>21109</v>
      </c>
      <c r="F32954">
        <v>97657</v>
      </c>
    </row>
    <row r="32955" spans="1:8" x14ac:dyDescent="0.2">
      <c r="A32955">
        <v>9.2549050321858906E+17</v>
      </c>
      <c r="B32955" t="s">
        <v>66456</v>
      </c>
      <c r="C32955" t="s">
        <v>66457</v>
      </c>
      <c r="D32955" s="1">
        <v>43039.980381944442</v>
      </c>
      <c r="E32955">
        <v>29799</v>
      </c>
      <c r="F32955">
        <v>126120</v>
      </c>
    </row>
    <row r="32956" spans="1:8" x14ac:dyDescent="0.2">
      <c r="A32956">
        <v>9.2549702538649997E+17</v>
      </c>
      <c r="B32956" t="s">
        <v>66458</v>
      </c>
      <c r="C32956" t="s">
        <v>66459</v>
      </c>
      <c r="D32956" s="1">
        <v>43039.998379629629</v>
      </c>
      <c r="E32956">
        <v>21758</v>
      </c>
      <c r="F32956">
        <v>101182</v>
      </c>
    </row>
    <row r="32957" spans="1:8" x14ac:dyDescent="0.2">
      <c r="A32957">
        <v>9.2553343359777498E+17</v>
      </c>
      <c r="B32957" t="s">
        <v>66460</v>
      </c>
      <c r="C32957" t="s">
        <v>66461</v>
      </c>
      <c r="D32957" s="1">
        <v>43040.09884259259</v>
      </c>
      <c r="E32957">
        <v>11373</v>
      </c>
      <c r="F32957">
        <v>61797</v>
      </c>
    </row>
    <row r="32958" spans="1:8" x14ac:dyDescent="0.2">
      <c r="A32958">
        <v>9.2553444539392794E+17</v>
      </c>
      <c r="B32958" t="s">
        <v>66462</v>
      </c>
      <c r="C32958" t="s">
        <v>66463</v>
      </c>
      <c r="D32958" s="1">
        <v>43040.101643518516</v>
      </c>
      <c r="E32958">
        <v>30841</v>
      </c>
      <c r="F32958">
        <v>130872</v>
      </c>
    </row>
    <row r="32959" spans="1:8" x14ac:dyDescent="0.2">
      <c r="A32959">
        <v>9.2568498230734797E+17</v>
      </c>
      <c r="B32959" t="s">
        <v>66464</v>
      </c>
      <c r="C32959" t="s">
        <v>66465</v>
      </c>
      <c r="D32959" s="1">
        <v>43040.51703703704</v>
      </c>
      <c r="E32959">
        <v>30702</v>
      </c>
      <c r="F32959">
        <v>115151</v>
      </c>
    </row>
    <row r="32960" spans="1:8" x14ac:dyDescent="0.2">
      <c r="A32960">
        <v>9.25686558304464E+17</v>
      </c>
      <c r="B32960" t="s">
        <v>66466</v>
      </c>
      <c r="C32960" t="s">
        <v>66467</v>
      </c>
      <c r="D32960" s="1">
        <v>43040.52138888889</v>
      </c>
      <c r="E32960">
        <v>21735</v>
      </c>
      <c r="F32960">
        <v>90016</v>
      </c>
      <c r="G32960" t="s">
        <v>89</v>
      </c>
    </row>
    <row r="32961" spans="1:8" x14ac:dyDescent="0.2">
      <c r="A32961">
        <v>9.2568893182329997E+17</v>
      </c>
      <c r="B32961" t="s">
        <v>66468</v>
      </c>
      <c r="C32961" t="s">
        <v>66469</v>
      </c>
      <c r="D32961" s="1">
        <v>43040.527939814812</v>
      </c>
      <c r="E32961">
        <v>17467</v>
      </c>
      <c r="F32961">
        <v>67431</v>
      </c>
      <c r="G32961" t="s">
        <v>89</v>
      </c>
    </row>
    <row r="32962" spans="1:8" x14ac:dyDescent="0.2">
      <c r="A32962">
        <v>9.2571668906442701E+17</v>
      </c>
      <c r="B32962" t="s">
        <v>66470</v>
      </c>
      <c r="C32962" t="s">
        <v>66471</v>
      </c>
      <c r="D32962" s="1">
        <v>43040.604537037034</v>
      </c>
      <c r="E32962">
        <v>7329</v>
      </c>
      <c r="F32962">
        <v>35433</v>
      </c>
      <c r="H32962" t="s">
        <v>616</v>
      </c>
    </row>
    <row r="32963" spans="1:8" x14ac:dyDescent="0.2">
      <c r="A32963">
        <v>9.2573913257972902E+17</v>
      </c>
      <c r="B32963" t="s">
        <v>66472</v>
      </c>
      <c r="C32963" t="s">
        <v>66473</v>
      </c>
      <c r="D32963" s="1">
        <v>43040.66646990741</v>
      </c>
      <c r="E32963">
        <v>14651</v>
      </c>
      <c r="F32963">
        <v>73155</v>
      </c>
    </row>
    <row r="32964" spans="1:8" x14ac:dyDescent="0.2">
      <c r="A32964">
        <v>9.2574008180521702E+17</v>
      </c>
      <c r="B32964" t="s">
        <v>66474</v>
      </c>
      <c r="C32964" t="s">
        <v>66475</v>
      </c>
      <c r="D32964" s="1">
        <v>43040.669085648151</v>
      </c>
      <c r="E32964">
        <v>9774</v>
      </c>
      <c r="F32964">
        <v>49606</v>
      </c>
    </row>
    <row r="32965" spans="1:8" x14ac:dyDescent="0.2">
      <c r="A32965">
        <v>9.25806343855984E+17</v>
      </c>
      <c r="B32965" t="s">
        <v>66476</v>
      </c>
      <c r="C32965" t="s">
        <v>66477</v>
      </c>
      <c r="D32965" s="1">
        <v>43040.85193287037</v>
      </c>
      <c r="E32965">
        <v>10467</v>
      </c>
      <c r="F32965">
        <v>49728</v>
      </c>
    </row>
    <row r="32966" spans="1:8" x14ac:dyDescent="0.2">
      <c r="A32966">
        <v>9.2581829546232205E+17</v>
      </c>
      <c r="B32966" t="s">
        <v>66478</v>
      </c>
      <c r="C32966" t="s">
        <v>66479</v>
      </c>
      <c r="D32966" s="1">
        <v>43040.884918981479</v>
      </c>
      <c r="E32966">
        <v>5374</v>
      </c>
      <c r="F32966">
        <v>30907</v>
      </c>
      <c r="G32966" t="s">
        <v>215</v>
      </c>
    </row>
    <row r="32967" spans="1:8" x14ac:dyDescent="0.2">
      <c r="A32967">
        <v>9.2581833817291494E+17</v>
      </c>
      <c r="B32967" t="s">
        <v>66480</v>
      </c>
      <c r="C32967" t="s">
        <v>66481</v>
      </c>
      <c r="D32967" s="1">
        <v>43040.885034722225</v>
      </c>
      <c r="E32967">
        <v>4429</v>
      </c>
      <c r="F32967">
        <v>25897</v>
      </c>
      <c r="H32967" t="s">
        <v>390</v>
      </c>
    </row>
    <row r="32968" spans="1:8" x14ac:dyDescent="0.2">
      <c r="A32968">
        <v>9.2583346242629197E+17</v>
      </c>
      <c r="B32968" t="s">
        <v>66482</v>
      </c>
      <c r="C32968" t="s">
        <v>66483</v>
      </c>
      <c r="D32968" s="1">
        <v>43040.926770833335</v>
      </c>
      <c r="E32968">
        <v>10253</v>
      </c>
      <c r="F32968">
        <v>50843</v>
      </c>
    </row>
    <row r="32969" spans="1:8" x14ac:dyDescent="0.2">
      <c r="A32969">
        <v>9.2584573508988902E+17</v>
      </c>
      <c r="B32969" t="s">
        <v>66484</v>
      </c>
      <c r="C32969" t="s">
        <v>66485</v>
      </c>
      <c r="D32969" s="1">
        <v>43040.960636574076</v>
      </c>
      <c r="E32969">
        <v>7028</v>
      </c>
      <c r="F32969">
        <v>37546</v>
      </c>
      <c r="G32969" t="s">
        <v>215</v>
      </c>
    </row>
    <row r="32970" spans="1:8" x14ac:dyDescent="0.2">
      <c r="A32970">
        <v>9.2584577072461798E+17</v>
      </c>
      <c r="B32970" t="s">
        <v>66486</v>
      </c>
      <c r="C32970" t="s">
        <v>66487</v>
      </c>
      <c r="D32970" s="1">
        <v>43040.960729166669</v>
      </c>
      <c r="E32970">
        <v>5901</v>
      </c>
      <c r="F32970">
        <v>30767</v>
      </c>
    </row>
    <row r="32971" spans="1:8" x14ac:dyDescent="0.2">
      <c r="A32971">
        <v>9.2586086676716301E+17</v>
      </c>
      <c r="B32971" t="s">
        <v>66488</v>
      </c>
      <c r="C32971" t="s">
        <v>66489</v>
      </c>
      <c r="D32971" s="1">
        <v>43041.002384259256</v>
      </c>
      <c r="E32971">
        <v>19280</v>
      </c>
      <c r="F32971">
        <v>67434</v>
      </c>
    </row>
    <row r="32972" spans="1:8" x14ac:dyDescent="0.2">
      <c r="A32972">
        <v>9.2590765135094106E+17</v>
      </c>
      <c r="B32972" t="s">
        <v>66490</v>
      </c>
      <c r="C32972" t="s">
        <v>66491</v>
      </c>
      <c r="D32972" s="1">
        <v>43041.131493055553</v>
      </c>
      <c r="E32972">
        <v>11478</v>
      </c>
      <c r="F32972">
        <v>63151</v>
      </c>
    </row>
    <row r="32973" spans="1:8" x14ac:dyDescent="0.2">
      <c r="A32973">
        <v>9.2591026506083098E+17</v>
      </c>
      <c r="B32973" t="s">
        <v>66492</v>
      </c>
      <c r="C32973" t="s">
        <v>66493</v>
      </c>
      <c r="D32973" s="1">
        <v>43041.138703703706</v>
      </c>
      <c r="E32973">
        <v>19026</v>
      </c>
      <c r="F32973">
        <v>94833</v>
      </c>
    </row>
    <row r="32974" spans="1:8" x14ac:dyDescent="0.2">
      <c r="A32974">
        <v>9.2591303015993702E+17</v>
      </c>
      <c r="B32974" t="s">
        <v>66494</v>
      </c>
      <c r="C32974" t="s">
        <v>66495</v>
      </c>
      <c r="D32974" s="1">
        <v>43041.146331018521</v>
      </c>
      <c r="E32974">
        <v>8571</v>
      </c>
      <c r="F32974">
        <v>40529</v>
      </c>
    </row>
    <row r="32975" spans="1:8" x14ac:dyDescent="0.2">
      <c r="A32975">
        <v>9.2591686340147994E+17</v>
      </c>
      <c r="B32975" t="s">
        <v>66496</v>
      </c>
      <c r="C32975" t="s">
        <v>66497</v>
      </c>
      <c r="D32975" s="1">
        <v>43041.156909722224</v>
      </c>
      <c r="E32975">
        <v>4170</v>
      </c>
      <c r="F32975">
        <v>30537</v>
      </c>
      <c r="G32975" t="s">
        <v>89</v>
      </c>
    </row>
    <row r="32976" spans="1:8" x14ac:dyDescent="0.2">
      <c r="A32976">
        <v>9.2592592030477901E+17</v>
      </c>
      <c r="B32976" t="s">
        <v>66498</v>
      </c>
      <c r="C32976" t="s">
        <v>66499</v>
      </c>
      <c r="D32976" s="1">
        <v>43041.181898148148</v>
      </c>
      <c r="E32976">
        <v>6793</v>
      </c>
      <c r="F32976">
        <v>35592</v>
      </c>
      <c r="G32976" t="s">
        <v>89</v>
      </c>
    </row>
    <row r="32977" spans="1:8" x14ac:dyDescent="0.2">
      <c r="A32977">
        <v>9.2593129470554496E+17</v>
      </c>
      <c r="B32977" t="s">
        <v>66500</v>
      </c>
      <c r="C32977" t="s">
        <v>66501</v>
      </c>
      <c r="D32977" s="1">
        <v>43041.196736111109</v>
      </c>
      <c r="E32977">
        <v>35625</v>
      </c>
      <c r="F32977">
        <v>153739</v>
      </c>
    </row>
    <row r="32978" spans="1:8" x14ac:dyDescent="0.2">
      <c r="A32978">
        <v>9.2605397053524301E+17</v>
      </c>
      <c r="B32978" t="s">
        <v>66502</v>
      </c>
      <c r="C32978" t="s">
        <v>66503</v>
      </c>
      <c r="D32978" s="1">
        <v>43041.535254629627</v>
      </c>
      <c r="E32978">
        <v>11452</v>
      </c>
      <c r="F32978">
        <v>61906</v>
      </c>
    </row>
    <row r="32979" spans="1:8" x14ac:dyDescent="0.2">
      <c r="A32979">
        <v>9.2605493671830694E+17</v>
      </c>
      <c r="B32979" t="s">
        <v>66504</v>
      </c>
      <c r="C32979" t="s">
        <v>66505</v>
      </c>
      <c r="D32979" s="1">
        <v>43041.537916666668</v>
      </c>
      <c r="E32979">
        <v>14133</v>
      </c>
      <c r="F32979">
        <v>74480</v>
      </c>
    </row>
    <row r="32980" spans="1:8" x14ac:dyDescent="0.2">
      <c r="A32980">
        <v>9.2613972612970394E+17</v>
      </c>
      <c r="B32980" t="s">
        <v>66506</v>
      </c>
      <c r="C32980" t="s">
        <v>66507</v>
      </c>
      <c r="D32980" s="1">
        <v>43041.771898148145</v>
      </c>
      <c r="E32980">
        <v>9700</v>
      </c>
      <c r="F32980">
        <v>50004</v>
      </c>
      <c r="G32980" t="s">
        <v>89</v>
      </c>
      <c r="H32980" t="s">
        <v>13093</v>
      </c>
    </row>
    <row r="32981" spans="1:8" x14ac:dyDescent="0.2">
      <c r="A32981">
        <v>9.2615539349087795E+17</v>
      </c>
      <c r="B32981" t="s">
        <v>66508</v>
      </c>
      <c r="C32981" t="s">
        <v>66509</v>
      </c>
      <c r="D32981" s="1">
        <v>43041.815127314818</v>
      </c>
      <c r="E32981">
        <v>14961</v>
      </c>
      <c r="F32981">
        <v>65266</v>
      </c>
    </row>
    <row r="32982" spans="1:8" x14ac:dyDescent="0.2">
      <c r="A32982">
        <v>9.2615791115121395E+17</v>
      </c>
      <c r="B32982" t="s">
        <v>66510</v>
      </c>
      <c r="C32982" t="s">
        <v>66511</v>
      </c>
      <c r="D32982" s="1">
        <v>43041.822071759256</v>
      </c>
      <c r="E32982">
        <v>11316</v>
      </c>
      <c r="F32982">
        <v>48330</v>
      </c>
      <c r="H32982" t="s">
        <v>390</v>
      </c>
    </row>
    <row r="32983" spans="1:8" x14ac:dyDescent="0.2">
      <c r="A32983">
        <v>9.2617682311707405E+17</v>
      </c>
      <c r="B32983" t="s">
        <v>66512</v>
      </c>
      <c r="C32983" t="s">
        <v>66513</v>
      </c>
      <c r="D32983" s="1">
        <v>43041.874259259261</v>
      </c>
      <c r="E32983">
        <v>8840</v>
      </c>
      <c r="F32983">
        <v>41154</v>
      </c>
      <c r="G32983" t="s">
        <v>89</v>
      </c>
    </row>
    <row r="32984" spans="1:8" x14ac:dyDescent="0.2">
      <c r="A32984">
        <v>9.2618546891138202E+17</v>
      </c>
      <c r="B32984" t="s">
        <v>66514</v>
      </c>
      <c r="C32984" t="s">
        <v>66515</v>
      </c>
      <c r="D32984" s="1">
        <v>43041.898125</v>
      </c>
      <c r="E32984">
        <v>11664</v>
      </c>
      <c r="F32984">
        <v>49126</v>
      </c>
    </row>
    <row r="32985" spans="1:8" x14ac:dyDescent="0.2">
      <c r="A32985">
        <v>9.2621627928704205E+17</v>
      </c>
      <c r="B32985" t="s">
        <v>66516</v>
      </c>
      <c r="C32985" t="s">
        <v>66517</v>
      </c>
      <c r="D32985" s="1">
        <v>43041.983136574076</v>
      </c>
      <c r="E32985">
        <v>7904</v>
      </c>
      <c r="F32985">
        <v>38167</v>
      </c>
      <c r="G32985" t="s">
        <v>89</v>
      </c>
    </row>
    <row r="32986" spans="1:8" x14ac:dyDescent="0.2">
      <c r="A32986">
        <v>9.2623877477386202E+17</v>
      </c>
      <c r="B32986" t="s">
        <v>66518</v>
      </c>
      <c r="C32986" t="s">
        <v>66519</v>
      </c>
      <c r="D32986" s="1">
        <v>43042.045219907406</v>
      </c>
      <c r="E32986">
        <v>10997</v>
      </c>
      <c r="F32986">
        <v>56953</v>
      </c>
    </row>
    <row r="32987" spans="1:8" x14ac:dyDescent="0.2">
      <c r="A32987">
        <v>9.2624754380104397E+17</v>
      </c>
      <c r="B32987" t="s">
        <v>66520</v>
      </c>
      <c r="C32987" t="s">
        <v>66521</v>
      </c>
      <c r="D32987" s="1">
        <v>43042.069409722222</v>
      </c>
      <c r="E32987">
        <v>20030</v>
      </c>
      <c r="F32987">
        <v>72433</v>
      </c>
    </row>
    <row r="32988" spans="1:8" x14ac:dyDescent="0.2">
      <c r="A32988">
        <v>9.2624960493655603E+17</v>
      </c>
      <c r="B32988" t="s">
        <v>66522</v>
      </c>
      <c r="C32988" t="s">
        <v>66523</v>
      </c>
      <c r="D32988" s="1">
        <v>43042.075104166666</v>
      </c>
      <c r="E32988">
        <v>21099</v>
      </c>
      <c r="F32988">
        <v>80107</v>
      </c>
    </row>
    <row r="32989" spans="1:8" x14ac:dyDescent="0.2">
      <c r="A32989">
        <v>9.26259330474704E+17</v>
      </c>
      <c r="B32989" t="s">
        <v>66524</v>
      </c>
      <c r="C32989" t="s">
        <v>66525</v>
      </c>
      <c r="D32989" s="1">
        <v>43042.101944444446</v>
      </c>
      <c r="E32989">
        <v>14038</v>
      </c>
      <c r="F32989">
        <v>55988</v>
      </c>
      <c r="G32989" t="s">
        <v>89</v>
      </c>
    </row>
    <row r="32990" spans="1:8" x14ac:dyDescent="0.2">
      <c r="A32990">
        <v>9.2626011414688896E+17</v>
      </c>
      <c r="B32990" t="s">
        <v>66526</v>
      </c>
      <c r="C32990" t="s">
        <v>66527</v>
      </c>
      <c r="D32990" s="1">
        <v>43042.104097222225</v>
      </c>
      <c r="E32990">
        <v>6617</v>
      </c>
      <c r="F32990">
        <v>40516</v>
      </c>
      <c r="G32990" t="s">
        <v>215</v>
      </c>
    </row>
    <row r="32991" spans="1:8" x14ac:dyDescent="0.2">
      <c r="A32991">
        <v>9.2640153001364198E+17</v>
      </c>
      <c r="B32991" t="s">
        <v>66528</v>
      </c>
      <c r="C32991" t="s">
        <v>66529</v>
      </c>
      <c r="D32991" s="1">
        <v>43042.494340277779</v>
      </c>
      <c r="E32991">
        <v>22696</v>
      </c>
      <c r="F32991">
        <v>95196</v>
      </c>
    </row>
    <row r="32992" spans="1:8" x14ac:dyDescent="0.2">
      <c r="A32992">
        <v>9.2640302386114099E+17</v>
      </c>
      <c r="B32992" t="s">
        <v>66530</v>
      </c>
      <c r="C32992" t="s">
        <v>66531</v>
      </c>
      <c r="D32992" s="1">
        <v>43042.498460648145</v>
      </c>
      <c r="E32992">
        <v>20232</v>
      </c>
      <c r="F32992">
        <v>78699</v>
      </c>
    </row>
    <row r="32993" spans="1:8" x14ac:dyDescent="0.2">
      <c r="A32993">
        <v>9.2640458445677299E+17</v>
      </c>
      <c r="B32993" t="s">
        <v>66532</v>
      </c>
      <c r="C32993" t="s">
        <v>66533</v>
      </c>
      <c r="D32993" s="1">
        <v>43042.502766203703</v>
      </c>
      <c r="E32993">
        <v>15161</v>
      </c>
      <c r="F32993">
        <v>63724</v>
      </c>
    </row>
    <row r="32994" spans="1:8" x14ac:dyDescent="0.2">
      <c r="A32994">
        <v>9.2640649076378394E+17</v>
      </c>
      <c r="B32994" t="s">
        <v>66534</v>
      </c>
      <c r="C32994" t="s">
        <v>66535</v>
      </c>
      <c r="D32994" s="1">
        <v>43042.508020833331</v>
      </c>
      <c r="E32994">
        <v>25913</v>
      </c>
      <c r="F32994">
        <v>117097</v>
      </c>
    </row>
    <row r="32995" spans="1:8" x14ac:dyDescent="0.2">
      <c r="A32995">
        <v>9.26415703476928E+17</v>
      </c>
      <c r="B32995" t="s">
        <v>66536</v>
      </c>
      <c r="C32995" t="s">
        <v>66537</v>
      </c>
      <c r="D32995" s="1">
        <v>43042.533449074072</v>
      </c>
      <c r="E32995">
        <v>15573</v>
      </c>
      <c r="F32995">
        <v>67035</v>
      </c>
    </row>
    <row r="32996" spans="1:8" x14ac:dyDescent="0.2">
      <c r="A32996">
        <v>9.2641754603892301E+17</v>
      </c>
      <c r="B32996" t="s">
        <v>66538</v>
      </c>
      <c r="C32996" t="s">
        <v>66539</v>
      </c>
      <c r="D32996" s="1">
        <v>43042.538530092592</v>
      </c>
      <c r="E32996">
        <v>23884</v>
      </c>
      <c r="F32996">
        <v>90389</v>
      </c>
    </row>
    <row r="32997" spans="1:8" x14ac:dyDescent="0.2">
      <c r="A32997">
        <v>9.2641964770825805E+17</v>
      </c>
      <c r="B32997" t="s">
        <v>66540</v>
      </c>
      <c r="C32997" t="s">
        <v>66541</v>
      </c>
      <c r="D32997" s="1">
        <v>43042.544328703705</v>
      </c>
      <c r="E32997">
        <v>11929</v>
      </c>
      <c r="F32997">
        <v>50392</v>
      </c>
    </row>
    <row r="32998" spans="1:8" x14ac:dyDescent="0.2">
      <c r="A32998">
        <v>9.2642158915918195E+17</v>
      </c>
      <c r="B32998" t="s">
        <v>66542</v>
      </c>
      <c r="C32998" t="s">
        <v>66543</v>
      </c>
      <c r="D32998" s="1">
        <v>43042.549687500003</v>
      </c>
      <c r="E32998">
        <v>12538</v>
      </c>
      <c r="F32998">
        <v>62151</v>
      </c>
    </row>
    <row r="32999" spans="1:8" x14ac:dyDescent="0.2">
      <c r="A32999">
        <v>9.2645606904758195E+17</v>
      </c>
      <c r="B32999" t="s">
        <v>66544</v>
      </c>
      <c r="C32999" t="s">
        <v>66545</v>
      </c>
      <c r="D32999" s="1">
        <v>43042.644837962966</v>
      </c>
      <c r="E32999">
        <v>13357</v>
      </c>
      <c r="F32999">
        <v>68107</v>
      </c>
    </row>
    <row r="33000" spans="1:8" x14ac:dyDescent="0.2">
      <c r="A33000">
        <v>9.2645640926028506E+17</v>
      </c>
      <c r="B33000" t="s">
        <v>66546</v>
      </c>
      <c r="C33000" t="s">
        <v>66547</v>
      </c>
      <c r="D33000" s="1">
        <v>43042.645775462966</v>
      </c>
      <c r="E33000">
        <v>13760</v>
      </c>
      <c r="F33000">
        <v>72060</v>
      </c>
    </row>
    <row r="33001" spans="1:8" x14ac:dyDescent="0.2">
      <c r="A33001">
        <v>9.2646043900069798E+17</v>
      </c>
      <c r="B33001" t="s">
        <v>66548</v>
      </c>
      <c r="C33001" t="s">
        <v>66549</v>
      </c>
      <c r="D33001" s="1">
        <v>43042.656898148147</v>
      </c>
      <c r="E33001">
        <v>11532</v>
      </c>
      <c r="F33001">
        <v>65870</v>
      </c>
      <c r="G33001" t="e">
        <f>Pearl</f>
        <v>#NAME?</v>
      </c>
    </row>
    <row r="33002" spans="1:8" x14ac:dyDescent="0.2">
      <c r="A33002">
        <v>9.2648156321437594E+17</v>
      </c>
      <c r="B33002" t="s">
        <v>66550</v>
      </c>
      <c r="C33002" t="s">
        <v>66551</v>
      </c>
      <c r="D33002" s="1">
        <v>43042.715185185189</v>
      </c>
      <c r="E33002">
        <v>21471</v>
      </c>
      <c r="F33002">
        <v>82983</v>
      </c>
    </row>
    <row r="33003" spans="1:8" x14ac:dyDescent="0.2">
      <c r="A33003">
        <v>9.2648466094686195E+17</v>
      </c>
      <c r="B33003" t="s">
        <v>66552</v>
      </c>
      <c r="C33003" t="s">
        <v>66553</v>
      </c>
      <c r="D33003" s="1">
        <v>43042.723738425928</v>
      </c>
      <c r="E33003">
        <v>13394</v>
      </c>
      <c r="F33003">
        <v>59541</v>
      </c>
    </row>
    <row r="33004" spans="1:8" x14ac:dyDescent="0.2">
      <c r="A33004">
        <v>9.2649291562666304E+17</v>
      </c>
      <c r="B33004" t="s">
        <v>66554</v>
      </c>
      <c r="C33004" t="s">
        <v>66555</v>
      </c>
      <c r="D33004" s="1">
        <v>43042.746516203704</v>
      </c>
      <c r="E33004">
        <v>30844</v>
      </c>
      <c r="F33004">
        <v>121613</v>
      </c>
    </row>
    <row r="33005" spans="1:8" x14ac:dyDescent="0.2">
      <c r="A33005">
        <v>9.2658091203646605E+17</v>
      </c>
      <c r="B33005" t="s">
        <v>66556</v>
      </c>
      <c r="C33005" t="s">
        <v>66557</v>
      </c>
      <c r="D33005" s="1">
        <v>43042.989340277774</v>
      </c>
      <c r="E33005">
        <v>10818</v>
      </c>
      <c r="F33005">
        <v>79279</v>
      </c>
    </row>
    <row r="33006" spans="1:8" x14ac:dyDescent="0.2">
      <c r="A33006">
        <v>9.2664701945576602E+17</v>
      </c>
      <c r="B33006" t="s">
        <v>66558</v>
      </c>
      <c r="C33006" t="s">
        <v>66559</v>
      </c>
      <c r="D33006" s="1">
        <v>43043.171759259261</v>
      </c>
      <c r="E33006">
        <v>10926</v>
      </c>
      <c r="F33006">
        <v>60683</v>
      </c>
      <c r="G33006" t="s">
        <v>66560</v>
      </c>
    </row>
    <row r="33007" spans="1:8" x14ac:dyDescent="0.2">
      <c r="A33007">
        <v>9.2670769239510195E+17</v>
      </c>
      <c r="B33007" t="s">
        <v>66561</v>
      </c>
      <c r="C33007" t="s">
        <v>66562</v>
      </c>
      <c r="D33007" s="1">
        <v>43043.339178240742</v>
      </c>
      <c r="E33007">
        <v>16671</v>
      </c>
      <c r="F33007">
        <v>69990</v>
      </c>
      <c r="G33007" t="s">
        <v>66560</v>
      </c>
      <c r="H33007" t="s">
        <v>390</v>
      </c>
    </row>
    <row r="33008" spans="1:8" x14ac:dyDescent="0.2">
      <c r="A33008">
        <v>9.2678987655649997E+17</v>
      </c>
      <c r="B33008" t="s">
        <v>66563</v>
      </c>
      <c r="C33008" t="s">
        <v>66564</v>
      </c>
      <c r="D33008" s="1">
        <v>43043.565972222219</v>
      </c>
      <c r="E33008">
        <v>32547</v>
      </c>
      <c r="F33008">
        <v>143153</v>
      </c>
    </row>
    <row r="33009" spans="1:8" x14ac:dyDescent="0.2">
      <c r="A33009">
        <v>9.2679351072379597E+17</v>
      </c>
      <c r="B33009" t="s">
        <v>66565</v>
      </c>
      <c r="C33009" t="s">
        <v>66566</v>
      </c>
      <c r="D33009" s="1">
        <v>43043.575995370367</v>
      </c>
      <c r="E33009">
        <v>15532</v>
      </c>
      <c r="F33009">
        <v>62689</v>
      </c>
    </row>
    <row r="33010" spans="1:8" x14ac:dyDescent="0.2">
      <c r="A33010">
        <v>9.2697311770829594E+17</v>
      </c>
      <c r="B33010" t="s">
        <v>66567</v>
      </c>
      <c r="C33010" t="s">
        <v>66568</v>
      </c>
      <c r="D33010" s="1">
        <v>43044.071620370371</v>
      </c>
      <c r="E33010">
        <v>12334</v>
      </c>
      <c r="F33010">
        <v>67344</v>
      </c>
    </row>
    <row r="33011" spans="1:8" x14ac:dyDescent="0.2">
      <c r="A33011">
        <v>9.2700733274317197E+17</v>
      </c>
      <c r="B33011" t="s">
        <v>66569</v>
      </c>
      <c r="C33011" t="s">
        <v>66570</v>
      </c>
      <c r="D33011" s="1">
        <v>43044.166030092594</v>
      </c>
      <c r="E33011">
        <v>14199</v>
      </c>
      <c r="F33011">
        <v>76684</v>
      </c>
    </row>
    <row r="33012" spans="1:8" x14ac:dyDescent="0.2">
      <c r="A33012">
        <v>9.2705921937064294E+17</v>
      </c>
      <c r="B33012" t="s">
        <v>66571</v>
      </c>
      <c r="C33012" t="s">
        <v>66572</v>
      </c>
      <c r="D33012" s="1">
        <v>43044.309212962966</v>
      </c>
      <c r="E33012">
        <v>19739</v>
      </c>
      <c r="F33012">
        <v>95946</v>
      </c>
    </row>
    <row r="33013" spans="1:8" x14ac:dyDescent="0.2">
      <c r="A33013">
        <v>9.2707513713189606E+17</v>
      </c>
      <c r="B33013" t="s">
        <v>66573</v>
      </c>
      <c r="C33013" t="s">
        <v>66574</v>
      </c>
      <c r="D33013" s="1">
        <v>43044.353136574071</v>
      </c>
      <c r="E33013">
        <v>9939</v>
      </c>
      <c r="F33013">
        <v>49667</v>
      </c>
      <c r="G33013" t="s">
        <v>89</v>
      </c>
    </row>
    <row r="33014" spans="1:8" x14ac:dyDescent="0.2">
      <c r="A33014">
        <v>9.2707730587643405E+17</v>
      </c>
      <c r="B33014" t="s">
        <v>66575</v>
      </c>
      <c r="C33014" t="s">
        <v>66576</v>
      </c>
      <c r="D33014" s="1">
        <v>43044.359120370369</v>
      </c>
      <c r="E33014">
        <v>10188</v>
      </c>
      <c r="F33014">
        <v>51553</v>
      </c>
    </row>
    <row r="33015" spans="1:8" x14ac:dyDescent="0.2">
      <c r="A33015">
        <v>9.2726590608603098E+17</v>
      </c>
      <c r="B33015" t="s">
        <v>66577</v>
      </c>
      <c r="C33015" t="s">
        <v>66578</v>
      </c>
      <c r="D33015" s="1">
        <v>43044.879560185182</v>
      </c>
      <c r="E33015">
        <v>33754</v>
      </c>
      <c r="F33015">
        <v>167592</v>
      </c>
    </row>
    <row r="33016" spans="1:8" x14ac:dyDescent="0.2">
      <c r="A33016">
        <v>9.2739723374149197E+17</v>
      </c>
      <c r="B33016" t="s">
        <v>66579</v>
      </c>
      <c r="C33016" t="s">
        <v>66580</v>
      </c>
      <c r="D33016" s="1">
        <v>43045.241956018515</v>
      </c>
      <c r="E33016">
        <v>15189</v>
      </c>
      <c r="F33016">
        <v>76264</v>
      </c>
    </row>
    <row r="33017" spans="1:8" x14ac:dyDescent="0.2">
      <c r="A33017">
        <v>9.27523335956848E+17</v>
      </c>
      <c r="B33017" t="s">
        <v>66581</v>
      </c>
      <c r="C33017" t="s">
        <v>66582</v>
      </c>
      <c r="D33017" s="1">
        <v>43045.589930555558</v>
      </c>
      <c r="E33017">
        <v>15182</v>
      </c>
      <c r="F33017">
        <v>64164</v>
      </c>
      <c r="H33017" t="s">
        <v>616</v>
      </c>
    </row>
    <row r="33018" spans="1:8" x14ac:dyDescent="0.2">
      <c r="A33018">
        <v>9.2764482600642496E+17</v>
      </c>
      <c r="B33018" t="s">
        <v>66583</v>
      </c>
      <c r="C33018" t="s">
        <v>66584</v>
      </c>
      <c r="D33018" s="1">
        <v>43045.925173611111</v>
      </c>
      <c r="E33018">
        <v>16797</v>
      </c>
      <c r="F33018">
        <v>69358</v>
      </c>
    </row>
    <row r="33019" spans="1:8" x14ac:dyDescent="0.2">
      <c r="A33019">
        <v>9.2764564868555098E+17</v>
      </c>
      <c r="B33019" t="s">
        <v>66585</v>
      </c>
      <c r="C33019" t="s">
        <v>66586</v>
      </c>
      <c r="D33019" s="1">
        <v>43045.927453703705</v>
      </c>
      <c r="E33019">
        <v>13688</v>
      </c>
      <c r="F33019">
        <v>61326</v>
      </c>
    </row>
    <row r="33020" spans="1:8" x14ac:dyDescent="0.2">
      <c r="A33020">
        <v>9.2764887079607002E+17</v>
      </c>
      <c r="B33020" t="s">
        <v>66587</v>
      </c>
      <c r="C33020" t="s">
        <v>66588</v>
      </c>
      <c r="D33020" s="1">
        <v>43045.936342592591</v>
      </c>
      <c r="E33020">
        <v>11033</v>
      </c>
      <c r="F33020">
        <v>67482</v>
      </c>
    </row>
    <row r="33021" spans="1:8" x14ac:dyDescent="0.2">
      <c r="A33021">
        <v>9.2767284350417702E+17</v>
      </c>
      <c r="B33021" t="s">
        <v>66589</v>
      </c>
      <c r="C33021" t="s">
        <v>66590</v>
      </c>
      <c r="D33021" s="1">
        <v>43046.002488425926</v>
      </c>
      <c r="E33021">
        <v>70415</v>
      </c>
      <c r="F33021">
        <v>69649</v>
      </c>
    </row>
    <row r="33022" spans="1:8" x14ac:dyDescent="0.2">
      <c r="A33022">
        <v>9.2767325723032704E+17</v>
      </c>
      <c r="B33022" t="s">
        <v>66591</v>
      </c>
      <c r="C33022" t="s">
        <v>66592</v>
      </c>
      <c r="D33022" s="1">
        <v>43046.003634259258</v>
      </c>
      <c r="E33022">
        <v>79865</v>
      </c>
      <c r="F33022">
        <v>40102</v>
      </c>
    </row>
    <row r="33023" spans="1:8" x14ac:dyDescent="0.2">
      <c r="A33023">
        <v>9.27802776737984E+17</v>
      </c>
      <c r="B33023" t="s">
        <v>66593</v>
      </c>
      <c r="C33023" t="s">
        <v>66594</v>
      </c>
      <c r="D33023" s="1">
        <v>43046.361041666663</v>
      </c>
      <c r="E33023">
        <v>12405</v>
      </c>
      <c r="F33023">
        <v>49335</v>
      </c>
    </row>
    <row r="33024" spans="1:8" x14ac:dyDescent="0.2">
      <c r="A33024">
        <v>9.2784445495784998E+17</v>
      </c>
      <c r="B33024" t="s">
        <v>66595</v>
      </c>
      <c r="C33024" t="s">
        <v>66596</v>
      </c>
      <c r="D33024" s="1">
        <v>43046.476053240738</v>
      </c>
      <c r="E33024">
        <v>18727</v>
      </c>
      <c r="F33024">
        <v>63051</v>
      </c>
    </row>
    <row r="33025" spans="1:8" x14ac:dyDescent="0.2">
      <c r="A33025">
        <v>9.2784734964860902E+17</v>
      </c>
      <c r="B33025" t="s">
        <v>66597</v>
      </c>
      <c r="C33025" t="s">
        <v>66598</v>
      </c>
      <c r="D33025" s="1">
        <v>43046.484039351853</v>
      </c>
      <c r="E33025">
        <v>9698</v>
      </c>
      <c r="F33025">
        <v>55637</v>
      </c>
    </row>
    <row r="33026" spans="1:8" x14ac:dyDescent="0.2">
      <c r="A33026">
        <v>9.2784747132114099E+17</v>
      </c>
      <c r="B33026" t="s">
        <v>66599</v>
      </c>
      <c r="C33026" t="s">
        <v>66600</v>
      </c>
      <c r="D33026" s="1">
        <v>43046.484375</v>
      </c>
      <c r="E33026">
        <v>5835</v>
      </c>
      <c r="F33026">
        <v>38118</v>
      </c>
    </row>
    <row r="33027" spans="1:8" x14ac:dyDescent="0.2">
      <c r="A33027">
        <v>9.2785138785736704E+17</v>
      </c>
      <c r="B33027" t="s">
        <v>66601</v>
      </c>
      <c r="C33027" t="s">
        <v>66602</v>
      </c>
      <c r="D33027" s="1">
        <v>43046.495185185187</v>
      </c>
      <c r="E33027">
        <v>10752</v>
      </c>
      <c r="F33027">
        <v>45068</v>
      </c>
    </row>
    <row r="33028" spans="1:8" x14ac:dyDescent="0.2">
      <c r="A33028">
        <v>9.2785145218540698E+17</v>
      </c>
      <c r="B33028" t="s">
        <v>66603</v>
      </c>
      <c r="C33028" t="s">
        <v>66604</v>
      </c>
      <c r="D33028" s="1">
        <v>43046.495358796295</v>
      </c>
      <c r="E33028">
        <v>5854</v>
      </c>
      <c r="F33028">
        <v>30648</v>
      </c>
      <c r="G33028" t="s">
        <v>89</v>
      </c>
    </row>
    <row r="33029" spans="1:8" x14ac:dyDescent="0.2">
      <c r="A33029">
        <v>9.2785235820962202E+17</v>
      </c>
      <c r="B33029" t="s">
        <v>66605</v>
      </c>
      <c r="C33029" t="s">
        <v>66606</v>
      </c>
      <c r="D33029" s="1">
        <v>43046.497858796298</v>
      </c>
      <c r="E33029">
        <v>10600</v>
      </c>
      <c r="F33029">
        <v>46216</v>
      </c>
      <c r="G33029" t="s">
        <v>89</v>
      </c>
    </row>
    <row r="33030" spans="1:8" x14ac:dyDescent="0.2">
      <c r="A33030">
        <v>9.2790620820327603E+17</v>
      </c>
      <c r="B33030" t="s">
        <v>66607</v>
      </c>
      <c r="C33030" t="s">
        <v>66608</v>
      </c>
      <c r="D33030" s="1">
        <v>43046.646458333336</v>
      </c>
      <c r="E33030">
        <v>10652</v>
      </c>
      <c r="F33030">
        <v>53825</v>
      </c>
      <c r="G33030" t="s">
        <v>89</v>
      </c>
    </row>
    <row r="33031" spans="1:8" x14ac:dyDescent="0.2">
      <c r="A33031">
        <v>9.2801674257573798E+17</v>
      </c>
      <c r="B33031" t="s">
        <v>66609</v>
      </c>
      <c r="C33031" t="s">
        <v>66610</v>
      </c>
      <c r="D33031" s="1">
        <v>43046.951469907406</v>
      </c>
      <c r="E33031">
        <v>9031</v>
      </c>
      <c r="F33031">
        <v>56295</v>
      </c>
    </row>
    <row r="33032" spans="1:8" x14ac:dyDescent="0.2">
      <c r="A33032">
        <v>9.2806459166546701E+17</v>
      </c>
      <c r="B33032" t="s">
        <v>66611</v>
      </c>
      <c r="C33032" t="s">
        <v>66612</v>
      </c>
      <c r="D33032" s="1">
        <v>43047.083506944444</v>
      </c>
      <c r="E33032">
        <v>8994</v>
      </c>
      <c r="F33032">
        <v>55352</v>
      </c>
    </row>
    <row r="33033" spans="1:8" x14ac:dyDescent="0.2">
      <c r="A33033">
        <v>9.28074747316928E+17</v>
      </c>
      <c r="B33033" t="s">
        <v>66613</v>
      </c>
      <c r="C33033" t="s">
        <v>66614</v>
      </c>
      <c r="D33033" s="1">
        <v>43047.111539351848</v>
      </c>
      <c r="E33033">
        <v>15674</v>
      </c>
      <c r="F33033">
        <v>71770</v>
      </c>
    </row>
    <row r="33034" spans="1:8" x14ac:dyDescent="0.2">
      <c r="A33034">
        <v>9.2808323504057894E+17</v>
      </c>
      <c r="B33034" t="s">
        <v>66615</v>
      </c>
      <c r="C33034" t="s">
        <v>66616</v>
      </c>
      <c r="D33034" s="1">
        <v>43047.134953703702</v>
      </c>
      <c r="E33034">
        <v>4889</v>
      </c>
      <c r="F33034">
        <v>26471</v>
      </c>
      <c r="H33034" t="s">
        <v>616</v>
      </c>
    </row>
    <row r="33035" spans="1:8" x14ac:dyDescent="0.2">
      <c r="A33035">
        <v>9.2809714699336896E+17</v>
      </c>
      <c r="B33035" t="s">
        <v>66617</v>
      </c>
      <c r="C33035" t="s">
        <v>66618</v>
      </c>
      <c r="D33035" s="1">
        <v>43047.173344907409</v>
      </c>
      <c r="E33035">
        <v>12150</v>
      </c>
      <c r="F33035">
        <v>53476</v>
      </c>
    </row>
    <row r="33036" spans="1:8" x14ac:dyDescent="0.2">
      <c r="A33036">
        <v>9.2809781703762701E+17</v>
      </c>
      <c r="B33036" t="s">
        <v>66619</v>
      </c>
      <c r="C33036" t="s">
        <v>66620</v>
      </c>
      <c r="D33036" s="1">
        <v>43047.175196759257</v>
      </c>
      <c r="E33036">
        <v>8618</v>
      </c>
      <c r="F33036">
        <v>38230</v>
      </c>
    </row>
    <row r="33037" spans="1:8" x14ac:dyDescent="0.2">
      <c r="A33037">
        <v>9.2809838996694195E+17</v>
      </c>
      <c r="B33037" t="s">
        <v>66621</v>
      </c>
      <c r="C33037" t="s">
        <v>66622</v>
      </c>
      <c r="D33037" s="1">
        <v>43047.176782407405</v>
      </c>
      <c r="E33037">
        <v>10264</v>
      </c>
      <c r="F33037">
        <v>46607</v>
      </c>
    </row>
    <row r="33038" spans="1:8" x14ac:dyDescent="0.2">
      <c r="A33038">
        <v>9.2810579336639206E+17</v>
      </c>
      <c r="B33038" t="s">
        <v>66623</v>
      </c>
      <c r="C33038" t="s">
        <v>66624</v>
      </c>
      <c r="D33038" s="1">
        <v>43047.197210648148</v>
      </c>
      <c r="E33038">
        <v>10726</v>
      </c>
      <c r="F33038">
        <v>47436</v>
      </c>
    </row>
    <row r="33039" spans="1:8" x14ac:dyDescent="0.2">
      <c r="A33039">
        <v>9.2812433834320205E+17</v>
      </c>
      <c r="B33039" t="s">
        <v>66625</v>
      </c>
      <c r="C33039" t="s">
        <v>66626</v>
      </c>
      <c r="D33039" s="1">
        <v>43047.248379629629</v>
      </c>
      <c r="E33039">
        <v>9437</v>
      </c>
      <c r="F33039">
        <v>64350</v>
      </c>
    </row>
    <row r="33040" spans="1:8" x14ac:dyDescent="0.2">
      <c r="A33040">
        <v>9.2826769264503603E+17</v>
      </c>
      <c r="B33040" t="s">
        <v>66627</v>
      </c>
      <c r="C33040" t="s">
        <v>66628</v>
      </c>
      <c r="D33040" s="1">
        <v>43047.643958333334</v>
      </c>
      <c r="E33040">
        <v>10837</v>
      </c>
      <c r="F33040">
        <v>54128</v>
      </c>
      <c r="G33040" t="s">
        <v>89</v>
      </c>
    </row>
    <row r="33041" spans="1:8" x14ac:dyDescent="0.2">
      <c r="A33041">
        <v>9.2827972812510797E+17</v>
      </c>
      <c r="B33041" t="s">
        <v>66629</v>
      </c>
      <c r="C33041" t="s">
        <v>66630</v>
      </c>
      <c r="D33041" s="1">
        <v>43047.677175925928</v>
      </c>
      <c r="E33041">
        <v>19724</v>
      </c>
      <c r="F33041">
        <v>78375</v>
      </c>
    </row>
    <row r="33042" spans="1:8" x14ac:dyDescent="0.2">
      <c r="A33042">
        <v>9.2828615367296998E+17</v>
      </c>
      <c r="B33042" t="s">
        <v>66631</v>
      </c>
      <c r="C33042" t="s">
        <v>66632</v>
      </c>
      <c r="D33042" s="1">
        <v>43047.694907407407</v>
      </c>
      <c r="E33042">
        <v>11323</v>
      </c>
      <c r="F33042">
        <v>57359</v>
      </c>
      <c r="G33042" t="s">
        <v>89</v>
      </c>
    </row>
    <row r="33043" spans="1:8" x14ac:dyDescent="0.2">
      <c r="A33043">
        <v>9.2832566755654797E+17</v>
      </c>
      <c r="B33043" t="s">
        <v>66633</v>
      </c>
      <c r="C33043" t="s">
        <v>66634</v>
      </c>
      <c r="D33043" s="1">
        <v>43047.803946759261</v>
      </c>
      <c r="E33043">
        <v>31473</v>
      </c>
      <c r="F33043">
        <v>122133</v>
      </c>
    </row>
    <row r="33044" spans="1:8" x14ac:dyDescent="0.2">
      <c r="A33044">
        <v>9.28519663780208E+17</v>
      </c>
      <c r="B33044" t="s">
        <v>66635</v>
      </c>
      <c r="C33044" t="s">
        <v>66636</v>
      </c>
      <c r="D33044" s="1">
        <v>43048.339270833334</v>
      </c>
      <c r="E33044">
        <v>16234</v>
      </c>
      <c r="F33044">
        <v>82636</v>
      </c>
    </row>
    <row r="33045" spans="1:8" x14ac:dyDescent="0.2">
      <c r="A33045">
        <v>9.2862283848700698E+17</v>
      </c>
      <c r="B33045" t="s">
        <v>66637</v>
      </c>
      <c r="C33045" t="s">
        <v>66638</v>
      </c>
      <c r="D33045" s="1">
        <v>43048.623981481483</v>
      </c>
      <c r="E33045">
        <v>17131</v>
      </c>
      <c r="F33045">
        <v>84503</v>
      </c>
    </row>
    <row r="33046" spans="1:8" x14ac:dyDescent="0.2">
      <c r="A33046">
        <v>9.2876915434532403E+17</v>
      </c>
      <c r="B33046" t="s">
        <v>66639</v>
      </c>
      <c r="C33046" t="s">
        <v>66640</v>
      </c>
      <c r="D33046" s="1">
        <v>43049.027731481481</v>
      </c>
      <c r="E33046">
        <v>24200</v>
      </c>
      <c r="F33046">
        <v>120101</v>
      </c>
    </row>
    <row r="33047" spans="1:8" x14ac:dyDescent="0.2">
      <c r="A33047">
        <v>9.2877024837072794E+17</v>
      </c>
      <c r="B33047" t="s">
        <v>66641</v>
      </c>
      <c r="C33047" t="s">
        <v>66642</v>
      </c>
      <c r="D33047" s="1">
        <v>43049.030752314815</v>
      </c>
      <c r="E33047">
        <v>12486</v>
      </c>
      <c r="F33047">
        <v>73728</v>
      </c>
    </row>
    <row r="33048" spans="1:8" x14ac:dyDescent="0.2">
      <c r="A33048">
        <v>9.2879364336796006E+17</v>
      </c>
      <c r="B33048" t="s">
        <v>66643</v>
      </c>
      <c r="C33048" t="s">
        <v>66644</v>
      </c>
      <c r="D33048" s="1">
        <v>43049.095312500001</v>
      </c>
      <c r="E33048">
        <v>11250</v>
      </c>
      <c r="F33048">
        <v>64062</v>
      </c>
      <c r="G33048" t="s">
        <v>89</v>
      </c>
      <c r="H33048" t="s">
        <v>390</v>
      </c>
    </row>
    <row r="33049" spans="1:8" x14ac:dyDescent="0.2">
      <c r="A33049">
        <v>9.2886117811304E+17</v>
      </c>
      <c r="B33049" t="s">
        <v>66645</v>
      </c>
      <c r="C33049" t="s">
        <v>66646</v>
      </c>
      <c r="D33049" s="1">
        <v>43049.281666666669</v>
      </c>
      <c r="E33049">
        <v>6384</v>
      </c>
      <c r="F33049">
        <v>45708</v>
      </c>
      <c r="H33049" t="s">
        <v>390</v>
      </c>
    </row>
    <row r="33050" spans="1:8" x14ac:dyDescent="0.2">
      <c r="A33050">
        <v>9.2891818310422502E+17</v>
      </c>
      <c r="B33050" t="s">
        <v>66647</v>
      </c>
      <c r="C33050" t="s">
        <v>66648</v>
      </c>
      <c r="D33050" s="1">
        <v>43049.438969907409</v>
      </c>
      <c r="E33050">
        <v>9528</v>
      </c>
      <c r="F33050">
        <v>46524</v>
      </c>
    </row>
    <row r="33051" spans="1:8" x14ac:dyDescent="0.2">
      <c r="A33051">
        <v>9.2892278793838502E+17</v>
      </c>
      <c r="B33051" t="s">
        <v>66649</v>
      </c>
      <c r="C33051" t="s">
        <v>66650</v>
      </c>
      <c r="D33051" s="1">
        <v>43049.451678240737</v>
      </c>
      <c r="E33051">
        <v>7230</v>
      </c>
      <c r="F33051">
        <v>35524</v>
      </c>
      <c r="H33051" t="s">
        <v>390</v>
      </c>
    </row>
    <row r="33052" spans="1:8" x14ac:dyDescent="0.2">
      <c r="A33052">
        <v>9.2892686337579405E+17</v>
      </c>
      <c r="B33052" t="s">
        <v>66651</v>
      </c>
      <c r="C33052" t="s">
        <v>66652</v>
      </c>
      <c r="D33052" s="1">
        <v>43049.46292824074</v>
      </c>
      <c r="E33052">
        <v>7858</v>
      </c>
      <c r="F33052">
        <v>38781</v>
      </c>
      <c r="H33052" t="s">
        <v>390</v>
      </c>
    </row>
    <row r="33053" spans="1:8" x14ac:dyDescent="0.2">
      <c r="A33053">
        <v>9.2893183566446502E+17</v>
      </c>
      <c r="B33053" t="s">
        <v>66653</v>
      </c>
      <c r="C33053" t="s">
        <v>66654</v>
      </c>
      <c r="D33053" s="1">
        <v>43049.476643518516</v>
      </c>
      <c r="E33053">
        <v>9337</v>
      </c>
      <c r="F33053">
        <v>43919</v>
      </c>
      <c r="H33053" t="s">
        <v>390</v>
      </c>
    </row>
    <row r="33054" spans="1:8" x14ac:dyDescent="0.2">
      <c r="A33054">
        <v>9.2893622036050304E+17</v>
      </c>
      <c r="B33054" t="s">
        <v>66655</v>
      </c>
      <c r="C33054" t="s">
        <v>66656</v>
      </c>
      <c r="D33054" s="1">
        <v>43049.488749999997</v>
      </c>
      <c r="E33054">
        <v>11617</v>
      </c>
      <c r="F33054">
        <v>51663</v>
      </c>
      <c r="H33054" t="s">
        <v>390</v>
      </c>
    </row>
    <row r="33055" spans="1:8" x14ac:dyDescent="0.2">
      <c r="A33055">
        <v>9.2896983689758298E+17</v>
      </c>
      <c r="B33055" t="s">
        <v>66657</v>
      </c>
      <c r="C33055" t="s">
        <v>66658</v>
      </c>
      <c r="D33055" s="1">
        <v>43049.581516203703</v>
      </c>
      <c r="E33055">
        <v>20934</v>
      </c>
      <c r="F33055">
        <v>91155</v>
      </c>
      <c r="H33055" t="s">
        <v>616</v>
      </c>
    </row>
    <row r="33056" spans="1:8" x14ac:dyDescent="0.2">
      <c r="A33056">
        <v>9.2932077766862797E+17</v>
      </c>
      <c r="B33056" t="s">
        <v>66659</v>
      </c>
      <c r="C33056" t="s">
        <v>66660</v>
      </c>
      <c r="D33056" s="1">
        <v>43050.54991898148</v>
      </c>
      <c r="E33056">
        <v>26162</v>
      </c>
      <c r="F33056">
        <v>106045</v>
      </c>
    </row>
    <row r="33057" spans="1:8" x14ac:dyDescent="0.2">
      <c r="A33057">
        <v>9.2932678670980698E+17</v>
      </c>
      <c r="B33057" t="s">
        <v>66661</v>
      </c>
      <c r="C33057" t="s">
        <v>66662</v>
      </c>
      <c r="D33057" s="1">
        <v>43050.566504629627</v>
      </c>
      <c r="E33057">
        <v>10507</v>
      </c>
      <c r="F33057">
        <v>51130</v>
      </c>
    </row>
    <row r="33058" spans="1:8" x14ac:dyDescent="0.2">
      <c r="A33058">
        <v>9.2949203823142899E+17</v>
      </c>
      <c r="B33058" t="s">
        <v>66663</v>
      </c>
      <c r="C33058" t="s">
        <v>66664</v>
      </c>
      <c r="D33058" s="1">
        <v>43051.022511574076</v>
      </c>
      <c r="E33058">
        <v>13354</v>
      </c>
      <c r="F33058">
        <v>68647</v>
      </c>
      <c r="H33058" t="s">
        <v>390</v>
      </c>
    </row>
    <row r="33059" spans="1:8" x14ac:dyDescent="0.2">
      <c r="A33059">
        <v>9.2949285010193997E+17</v>
      </c>
      <c r="B33059" t="s">
        <v>66665</v>
      </c>
      <c r="C33059" t="s">
        <v>66666</v>
      </c>
      <c r="D33059" s="1">
        <v>43051.024756944447</v>
      </c>
      <c r="E33059">
        <v>7848</v>
      </c>
      <c r="F33059">
        <v>51618</v>
      </c>
    </row>
    <row r="33060" spans="1:8" x14ac:dyDescent="0.2">
      <c r="A33060">
        <v>9.2950302551269299E+17</v>
      </c>
      <c r="B33060" t="s">
        <v>66667</v>
      </c>
      <c r="C33060" t="s">
        <v>66668</v>
      </c>
      <c r="D33060" s="1">
        <v>43051.052835648145</v>
      </c>
      <c r="E33060">
        <v>12712</v>
      </c>
      <c r="F33060">
        <v>65950</v>
      </c>
      <c r="H33060" t="s">
        <v>390</v>
      </c>
    </row>
    <row r="33061" spans="1:8" x14ac:dyDescent="0.2">
      <c r="A33061">
        <v>9.29503641014112E+17</v>
      </c>
      <c r="B33061" t="s">
        <v>66669</v>
      </c>
      <c r="C33061" t="s">
        <v>66670</v>
      </c>
      <c r="D33061" s="1">
        <v>43051.054537037038</v>
      </c>
      <c r="E33061">
        <v>32723</v>
      </c>
      <c r="F33061">
        <v>138919</v>
      </c>
    </row>
    <row r="33062" spans="1:8" x14ac:dyDescent="0.2">
      <c r="A33062">
        <v>9.2950995081188096E+17</v>
      </c>
      <c r="B33062" t="s">
        <v>66671</v>
      </c>
      <c r="C33062" t="s">
        <v>66672</v>
      </c>
      <c r="D33062" s="1">
        <v>43051.071944444448</v>
      </c>
      <c r="E33062">
        <v>23571</v>
      </c>
      <c r="F33062">
        <v>104605</v>
      </c>
    </row>
    <row r="33063" spans="1:8" x14ac:dyDescent="0.2">
      <c r="A33063">
        <v>9.2951106195429696E+17</v>
      </c>
      <c r="B33063" t="s">
        <v>66673</v>
      </c>
      <c r="C33063" t="s">
        <v>66674</v>
      </c>
      <c r="D33063" s="1">
        <v>43051.075011574074</v>
      </c>
      <c r="E33063">
        <v>229531</v>
      </c>
      <c r="F33063">
        <v>559317</v>
      </c>
    </row>
    <row r="33064" spans="1:8" x14ac:dyDescent="0.2">
      <c r="A33064">
        <v>9.2965528318139098E+17</v>
      </c>
      <c r="B33064" t="s">
        <v>66675</v>
      </c>
      <c r="C33064" t="s">
        <v>66676</v>
      </c>
      <c r="D33064" s="1">
        <v>43051.472986111112</v>
      </c>
      <c r="E33064">
        <v>9014</v>
      </c>
      <c r="F33064">
        <v>64147</v>
      </c>
    </row>
    <row r="33065" spans="1:8" x14ac:dyDescent="0.2">
      <c r="A33065">
        <v>9.2967019243474496E+17</v>
      </c>
      <c r="B33065" t="s">
        <v>66677</v>
      </c>
      <c r="C33065" t="s">
        <v>66678</v>
      </c>
      <c r="D33065" s="1">
        <v>43051.514120370368</v>
      </c>
      <c r="E33065">
        <v>9074</v>
      </c>
      <c r="F33065">
        <v>51953</v>
      </c>
      <c r="H33065" t="s">
        <v>390</v>
      </c>
    </row>
    <row r="33066" spans="1:8" x14ac:dyDescent="0.2">
      <c r="A33066">
        <v>9.2971776242298803E+17</v>
      </c>
      <c r="B33066" t="s">
        <v>66679</v>
      </c>
      <c r="C33066" t="s">
        <v>66680</v>
      </c>
      <c r="D33066" s="1">
        <v>43051.64539351852</v>
      </c>
      <c r="E33066">
        <v>8977</v>
      </c>
      <c r="F33066">
        <v>54589</v>
      </c>
    </row>
    <row r="33067" spans="1:8" x14ac:dyDescent="0.2">
      <c r="A33067">
        <v>9.3004988294934502E+17</v>
      </c>
      <c r="B33067" t="s">
        <v>66681</v>
      </c>
      <c r="C33067" t="s">
        <v>66682</v>
      </c>
      <c r="D33067" s="1">
        <v>43052.561874999999</v>
      </c>
      <c r="E33067">
        <v>7207</v>
      </c>
      <c r="F33067">
        <v>38974</v>
      </c>
      <c r="H33067" t="s">
        <v>390</v>
      </c>
    </row>
    <row r="33068" spans="1:8" x14ac:dyDescent="0.2">
      <c r="A33068">
        <v>9.3005096706782003E+17</v>
      </c>
      <c r="B33068" t="s">
        <v>66683</v>
      </c>
      <c r="C33068" t="s">
        <v>66684</v>
      </c>
      <c r="D33068" s="1">
        <v>43052.56486111111</v>
      </c>
      <c r="E33068">
        <v>11552</v>
      </c>
      <c r="F33068">
        <v>64336</v>
      </c>
      <c r="H33068" t="s">
        <v>390</v>
      </c>
    </row>
    <row r="33069" spans="1:8" x14ac:dyDescent="0.2">
      <c r="A33069">
        <v>9.3008711376432704E+17</v>
      </c>
      <c r="B33069" t="s">
        <v>66685</v>
      </c>
      <c r="C33069" t="s">
        <v>66686</v>
      </c>
      <c r="D33069" s="1">
        <v>43052.664606481485</v>
      </c>
      <c r="E33069">
        <v>10672</v>
      </c>
      <c r="F33069">
        <v>62390</v>
      </c>
    </row>
    <row r="33070" spans="1:8" x14ac:dyDescent="0.2">
      <c r="A33070">
        <v>9.3008937418794995E+17</v>
      </c>
      <c r="B33070" t="s">
        <v>66687</v>
      </c>
      <c r="C33070" t="s">
        <v>66688</v>
      </c>
      <c r="D33070" s="1">
        <v>43052.670844907407</v>
      </c>
      <c r="E33070">
        <v>13846</v>
      </c>
      <c r="F33070">
        <v>69030</v>
      </c>
    </row>
    <row r="33071" spans="1:8" x14ac:dyDescent="0.2">
      <c r="A33071">
        <v>9.3025929840741901E+17</v>
      </c>
      <c r="B33071" t="s">
        <v>66689</v>
      </c>
      <c r="C33071" t="s">
        <v>66690</v>
      </c>
      <c r="D33071" s="1">
        <v>43053.139745370368</v>
      </c>
      <c r="E33071">
        <v>12155</v>
      </c>
      <c r="F33071">
        <v>68830</v>
      </c>
      <c r="H33071" t="s">
        <v>390</v>
      </c>
    </row>
    <row r="33072" spans="1:8" x14ac:dyDescent="0.2">
      <c r="A33072">
        <v>9.3030134434226496E+17</v>
      </c>
      <c r="B33072" t="s">
        <v>66691</v>
      </c>
      <c r="C33072" t="s">
        <v>66692</v>
      </c>
      <c r="D33072" s="1">
        <v>43053.25577546296</v>
      </c>
      <c r="E33072">
        <v>9073</v>
      </c>
      <c r="F33072">
        <v>50816</v>
      </c>
      <c r="G33072" t="s">
        <v>89</v>
      </c>
    </row>
    <row r="33073" spans="1:8" x14ac:dyDescent="0.2">
      <c r="A33073">
        <v>9.30304414564352E+17</v>
      </c>
      <c r="B33073" t="s">
        <v>66693</v>
      </c>
      <c r="C33073" t="s">
        <v>66694</v>
      </c>
      <c r="D33073" s="1">
        <v>43053.264247685183</v>
      </c>
      <c r="E33073">
        <v>14141</v>
      </c>
      <c r="F33073">
        <v>74419</v>
      </c>
    </row>
    <row r="33074" spans="1:8" x14ac:dyDescent="0.2">
      <c r="A33074">
        <v>9.3030598407715597E+17</v>
      </c>
      <c r="B33074" t="s">
        <v>66695</v>
      </c>
      <c r="C33074" t="s">
        <v>66696</v>
      </c>
      <c r="D33074" s="1">
        <v>43053.268576388888</v>
      </c>
      <c r="E33074">
        <v>7087</v>
      </c>
      <c r="F33074">
        <v>42557</v>
      </c>
      <c r="H33074" t="s">
        <v>390</v>
      </c>
    </row>
    <row r="33075" spans="1:8" x14ac:dyDescent="0.2">
      <c r="A33075">
        <v>9.3032019169901696E+17</v>
      </c>
      <c r="B33075" t="s">
        <v>66697</v>
      </c>
      <c r="C33075" t="s">
        <v>66698</v>
      </c>
      <c r="D33075" s="1">
        <v>43053.30777777778</v>
      </c>
      <c r="E33075">
        <v>16328</v>
      </c>
      <c r="F33075">
        <v>75357</v>
      </c>
      <c r="G33075" t="s">
        <v>89</v>
      </c>
    </row>
    <row r="33076" spans="1:8" x14ac:dyDescent="0.2">
      <c r="A33076">
        <v>9.3034643317737805E+17</v>
      </c>
      <c r="B33076" t="s">
        <v>66699</v>
      </c>
      <c r="C33076" t="s">
        <v>66700</v>
      </c>
      <c r="D33076" s="1">
        <v>43053.380196759259</v>
      </c>
      <c r="E33076">
        <v>12939</v>
      </c>
      <c r="F33076">
        <v>57371</v>
      </c>
      <c r="H33076" t="s">
        <v>390</v>
      </c>
    </row>
    <row r="33077" spans="1:8" x14ac:dyDescent="0.2">
      <c r="A33077">
        <v>9.3036263385273498E+17</v>
      </c>
      <c r="B33077" t="s">
        <v>66701</v>
      </c>
      <c r="C33077" t="s">
        <v>66702</v>
      </c>
      <c r="D33077" s="1">
        <v>43053.424895833334</v>
      </c>
      <c r="E33077">
        <v>8783</v>
      </c>
      <c r="F33077">
        <v>49435</v>
      </c>
    </row>
    <row r="33078" spans="1:8" x14ac:dyDescent="0.2">
      <c r="A33078">
        <v>9.3049048790308403E+17</v>
      </c>
      <c r="B33078" t="s">
        <v>66703</v>
      </c>
      <c r="C33078" t="s">
        <v>66704</v>
      </c>
      <c r="D33078" s="1">
        <v>43053.777708333335</v>
      </c>
      <c r="E33078">
        <v>17010</v>
      </c>
      <c r="F33078">
        <v>76825</v>
      </c>
      <c r="H33078" t="s">
        <v>390</v>
      </c>
    </row>
    <row r="33079" spans="1:8" x14ac:dyDescent="0.2">
      <c r="A33079">
        <v>9.3065717854498406E+17</v>
      </c>
      <c r="B33079" t="s">
        <v>66705</v>
      </c>
      <c r="C33079" t="s">
        <v>66706</v>
      </c>
      <c r="D33079" s="1">
        <v>43054.237685185188</v>
      </c>
      <c r="E33079">
        <v>9758</v>
      </c>
      <c r="F33079">
        <v>75238</v>
      </c>
    </row>
    <row r="33080" spans="1:8" x14ac:dyDescent="0.2">
      <c r="A33080">
        <v>9.3074493160969395E+17</v>
      </c>
      <c r="B33080" t="s">
        <v>66707</v>
      </c>
      <c r="C33080" t="s">
        <v>66708</v>
      </c>
      <c r="D33080" s="1">
        <v>43054.479837962965</v>
      </c>
      <c r="E33080">
        <v>13980</v>
      </c>
      <c r="F33080">
        <v>81504</v>
      </c>
    </row>
    <row r="33081" spans="1:8" x14ac:dyDescent="0.2">
      <c r="A33081">
        <v>9.3074721365919706E+17</v>
      </c>
      <c r="B33081" t="s">
        <v>66709</v>
      </c>
      <c r="C33081" t="s">
        <v>66710</v>
      </c>
      <c r="D33081" s="1">
        <v>43054.486134259256</v>
      </c>
      <c r="E33081">
        <v>7883</v>
      </c>
      <c r="F33081">
        <v>46222</v>
      </c>
      <c r="G33081" t="s">
        <v>89</v>
      </c>
    </row>
    <row r="33082" spans="1:8" x14ac:dyDescent="0.2">
      <c r="A33082">
        <v>9.3074862764299802E+17</v>
      </c>
      <c r="B33082" t="s">
        <v>66711</v>
      </c>
      <c r="C33082" t="s">
        <v>66712</v>
      </c>
      <c r="D33082" s="1">
        <v>43054.490034722221</v>
      </c>
      <c r="E33082">
        <v>26529</v>
      </c>
      <c r="F33082">
        <v>118264</v>
      </c>
      <c r="G33082" t="s">
        <v>89</v>
      </c>
    </row>
    <row r="33083" spans="1:8" x14ac:dyDescent="0.2">
      <c r="A33083">
        <v>9.3075065001048E+17</v>
      </c>
      <c r="B33083" t="s">
        <v>66713</v>
      </c>
      <c r="C33083" t="s">
        <v>66714</v>
      </c>
      <c r="D33083" s="1">
        <v>43054.495625000003</v>
      </c>
      <c r="E33083">
        <v>4207</v>
      </c>
      <c r="F33083">
        <v>28111</v>
      </c>
    </row>
    <row r="33084" spans="1:8" x14ac:dyDescent="0.2">
      <c r="A33084">
        <v>9.3075180710156198E+17</v>
      </c>
      <c r="B33084" t="s">
        <v>66715</v>
      </c>
      <c r="C33084" t="s">
        <v>66716</v>
      </c>
      <c r="D33084" s="1">
        <v>43054.498819444445</v>
      </c>
      <c r="E33084">
        <v>8928</v>
      </c>
      <c r="F33084">
        <v>42426</v>
      </c>
    </row>
    <row r="33085" spans="1:8" x14ac:dyDescent="0.2">
      <c r="A33085">
        <v>9.3081562646092096E+17</v>
      </c>
      <c r="B33085" t="s">
        <v>66717</v>
      </c>
      <c r="C33085" t="s">
        <v>66718</v>
      </c>
      <c r="D33085" s="1">
        <v>43054.67491898148</v>
      </c>
      <c r="E33085">
        <v>36066</v>
      </c>
      <c r="F33085">
        <v>146776</v>
      </c>
    </row>
    <row r="33086" spans="1:8" x14ac:dyDescent="0.2">
      <c r="A33086">
        <v>9.3083670709586304E+17</v>
      </c>
      <c r="B33086" t="s">
        <v>66719</v>
      </c>
      <c r="C33086" t="s">
        <v>66720</v>
      </c>
      <c r="D33086" s="1">
        <v>43054.733090277776</v>
      </c>
      <c r="E33086">
        <v>11644</v>
      </c>
      <c r="F33086">
        <v>58509</v>
      </c>
      <c r="G33086" t="s">
        <v>89</v>
      </c>
    </row>
    <row r="33087" spans="1:8" x14ac:dyDescent="0.2">
      <c r="A33087">
        <v>9.3083761671457101E+17</v>
      </c>
      <c r="B33087" t="s">
        <v>66721</v>
      </c>
      <c r="C33087" t="s">
        <v>66722</v>
      </c>
      <c r="D33087" s="1">
        <v>43054.735601851855</v>
      </c>
      <c r="E33087">
        <v>12860</v>
      </c>
      <c r="F33087">
        <v>74880</v>
      </c>
    </row>
    <row r="33088" spans="1:8" x14ac:dyDescent="0.2">
      <c r="A33088">
        <v>9.3084096034661094E+17</v>
      </c>
      <c r="B33088" t="s">
        <v>66723</v>
      </c>
      <c r="C33088" t="s">
        <v>66724</v>
      </c>
      <c r="D33088" s="1">
        <v>43054.744826388887</v>
      </c>
      <c r="E33088">
        <v>12569</v>
      </c>
      <c r="F33088">
        <v>63814</v>
      </c>
      <c r="G33088" t="s">
        <v>89</v>
      </c>
    </row>
    <row r="33089" spans="1:8" x14ac:dyDescent="0.2">
      <c r="A33089">
        <v>9.3098168565890202E+17</v>
      </c>
      <c r="B33089" t="s">
        <v>66725</v>
      </c>
      <c r="C33089" t="s">
        <v>66726</v>
      </c>
      <c r="D33089" s="1">
        <v>43055.133159722223</v>
      </c>
      <c r="E33089">
        <v>19695</v>
      </c>
      <c r="F33089">
        <v>89155</v>
      </c>
    </row>
    <row r="33090" spans="1:8" x14ac:dyDescent="0.2">
      <c r="A33090">
        <v>9.3098239920221696E+17</v>
      </c>
      <c r="B33090" t="s">
        <v>66727</v>
      </c>
      <c r="C33090" t="s">
        <v>66728</v>
      </c>
      <c r="D33090" s="1">
        <v>43055.135127314818</v>
      </c>
      <c r="E33090">
        <v>9959</v>
      </c>
      <c r="F33090">
        <v>62346</v>
      </c>
    </row>
    <row r="33091" spans="1:8" x14ac:dyDescent="0.2">
      <c r="A33091">
        <v>9.3112223443704602E+17</v>
      </c>
      <c r="B33091" t="s">
        <v>66729</v>
      </c>
      <c r="C33091" t="s">
        <v>66730</v>
      </c>
      <c r="D33091" s="1">
        <v>43055.520995370367</v>
      </c>
      <c r="E33091">
        <v>15005</v>
      </c>
      <c r="F33091">
        <v>78566</v>
      </c>
    </row>
    <row r="33092" spans="1:8" x14ac:dyDescent="0.2">
      <c r="A33092">
        <v>9.3112340081003699E+17</v>
      </c>
      <c r="B33092" t="s">
        <v>66731</v>
      </c>
      <c r="C33092" t="s">
        <v>66732</v>
      </c>
      <c r="D33092" s="1">
        <v>43055.524212962962</v>
      </c>
      <c r="E33092">
        <v>14134</v>
      </c>
      <c r="F33092">
        <v>82489</v>
      </c>
    </row>
    <row r="33093" spans="1:8" x14ac:dyDescent="0.2">
      <c r="A33093">
        <v>9.3114056708972096E+17</v>
      </c>
      <c r="B33093" t="s">
        <v>66733</v>
      </c>
      <c r="C33093" t="s">
        <v>66734</v>
      </c>
      <c r="D33093" s="1">
        <v>43055.571585648147</v>
      </c>
      <c r="E33093">
        <v>16229</v>
      </c>
      <c r="F33093">
        <v>80287</v>
      </c>
    </row>
    <row r="33094" spans="1:8" x14ac:dyDescent="0.2">
      <c r="A33094">
        <v>9.3122380703726298E+17</v>
      </c>
      <c r="B33094" t="s">
        <v>66735</v>
      </c>
      <c r="C33094" t="s">
        <v>66736</v>
      </c>
      <c r="D33094" s="1">
        <v>43055.80128472222</v>
      </c>
      <c r="E33094">
        <v>11490</v>
      </c>
      <c r="F33094">
        <v>58095</v>
      </c>
    </row>
    <row r="33095" spans="1:8" x14ac:dyDescent="0.2">
      <c r="A33095">
        <v>9.3125460904106803E+17</v>
      </c>
      <c r="B33095" t="s">
        <v>66737</v>
      </c>
      <c r="C33095" t="s">
        <v>66738</v>
      </c>
      <c r="D33095" s="1">
        <v>43055.886284722219</v>
      </c>
      <c r="E33095">
        <v>13413</v>
      </c>
      <c r="F33095">
        <v>60011</v>
      </c>
      <c r="H33095" t="s">
        <v>390</v>
      </c>
    </row>
    <row r="33096" spans="1:8" x14ac:dyDescent="0.2">
      <c r="A33096">
        <v>9.3135554309623296E+17</v>
      </c>
      <c r="B33096" t="s">
        <v>66739</v>
      </c>
      <c r="C33096" t="s">
        <v>66740</v>
      </c>
      <c r="D33096" s="1">
        <v>43056.164803240739</v>
      </c>
      <c r="E33096">
        <v>10648</v>
      </c>
      <c r="F33096">
        <v>56303</v>
      </c>
    </row>
    <row r="33097" spans="1:8" x14ac:dyDescent="0.2">
      <c r="A33097">
        <v>9.3135787002468698E+17</v>
      </c>
      <c r="B33097" t="s">
        <v>66741</v>
      </c>
      <c r="C33097" t="s">
        <v>66742</v>
      </c>
      <c r="D33097" s="1">
        <v>43056.171226851853</v>
      </c>
      <c r="E33097">
        <v>18911</v>
      </c>
      <c r="F33097">
        <v>74649</v>
      </c>
    </row>
    <row r="33098" spans="1:8" x14ac:dyDescent="0.2">
      <c r="A33098">
        <v>9.3136019655482099E+17</v>
      </c>
      <c r="B33098" t="s">
        <v>66743</v>
      </c>
      <c r="C33098" t="s">
        <v>66744</v>
      </c>
      <c r="D33098" s="1">
        <v>43056.17765046296</v>
      </c>
      <c r="E33098">
        <v>16257</v>
      </c>
      <c r="F33098">
        <v>74125</v>
      </c>
    </row>
    <row r="33099" spans="1:8" x14ac:dyDescent="0.2">
      <c r="A33099">
        <v>9.31469365538672E+17</v>
      </c>
      <c r="B33099" t="s">
        <v>66745</v>
      </c>
      <c r="C33099" t="s">
        <v>66746</v>
      </c>
      <c r="D33099" s="1">
        <v>43056.478900462964</v>
      </c>
      <c r="E33099">
        <v>12122</v>
      </c>
      <c r="F33099">
        <v>66237</v>
      </c>
    </row>
    <row r="33100" spans="1:8" x14ac:dyDescent="0.2">
      <c r="A33100">
        <v>9.3147719325501402E+17</v>
      </c>
      <c r="B33100" t="s">
        <v>66747</v>
      </c>
      <c r="C33100" t="s">
        <v>66748</v>
      </c>
      <c r="D33100" s="1">
        <v>43056.500497685185</v>
      </c>
      <c r="E33100">
        <v>17881</v>
      </c>
      <c r="F33100">
        <v>88058</v>
      </c>
    </row>
    <row r="33101" spans="1:8" x14ac:dyDescent="0.2">
      <c r="A33101">
        <v>9.3153823416906906E+17</v>
      </c>
      <c r="B33101" t="s">
        <v>66749</v>
      </c>
      <c r="C33101" t="s">
        <v>66750</v>
      </c>
      <c r="D33101" s="1">
        <v>43056.668935185182</v>
      </c>
      <c r="E33101">
        <v>16296</v>
      </c>
      <c r="F33101">
        <v>66590</v>
      </c>
      <c r="H33101" t="s">
        <v>390</v>
      </c>
    </row>
    <row r="33102" spans="1:8" x14ac:dyDescent="0.2">
      <c r="A33102">
        <v>9.31661592135168E+17</v>
      </c>
      <c r="B33102" t="s">
        <v>66751</v>
      </c>
      <c r="C33102" t="s">
        <v>66752</v>
      </c>
      <c r="D33102" s="1">
        <v>43057.009340277778</v>
      </c>
      <c r="E33102">
        <v>9110</v>
      </c>
      <c r="F33102">
        <v>48849</v>
      </c>
      <c r="G33102" t="s">
        <v>89</v>
      </c>
      <c r="H33102" t="s">
        <v>390</v>
      </c>
    </row>
    <row r="33103" spans="1:8" x14ac:dyDescent="0.2">
      <c r="A33103">
        <v>9.3168514641525504E+17</v>
      </c>
      <c r="B33103" t="s">
        <v>66753</v>
      </c>
      <c r="C33103" t="s">
        <v>66754</v>
      </c>
      <c r="D33103" s="1">
        <v>43057.074340277781</v>
      </c>
      <c r="E33103">
        <v>19479</v>
      </c>
      <c r="F33103">
        <v>114006</v>
      </c>
    </row>
    <row r="33104" spans="1:8" x14ac:dyDescent="0.2">
      <c r="A33104">
        <v>9.3187759903438797E+17</v>
      </c>
      <c r="B33104" t="s">
        <v>66755</v>
      </c>
      <c r="C33104" t="s">
        <v>66756</v>
      </c>
      <c r="D33104" s="1">
        <v>43057.605405092596</v>
      </c>
      <c r="E33104">
        <v>42579</v>
      </c>
      <c r="F33104">
        <v>169754</v>
      </c>
    </row>
    <row r="33105" spans="1:7" x14ac:dyDescent="0.2">
      <c r="A33105">
        <v>9.3230310814689203E+17</v>
      </c>
      <c r="B33105" t="s">
        <v>66757</v>
      </c>
      <c r="C33105" t="s">
        <v>66758</v>
      </c>
      <c r="D33105" s="1">
        <v>43058.779583333337</v>
      </c>
      <c r="E33105">
        <v>63610</v>
      </c>
      <c r="F33105">
        <v>245088</v>
      </c>
    </row>
    <row r="33106" spans="1:7" x14ac:dyDescent="0.2">
      <c r="A33106">
        <v>9.3238859034419597E+17</v>
      </c>
      <c r="B33106" t="s">
        <v>66759</v>
      </c>
      <c r="C33106" t="s">
        <v>66760</v>
      </c>
      <c r="D33106" s="1">
        <v>43059.015474537038</v>
      </c>
      <c r="E33106">
        <v>13302</v>
      </c>
      <c r="F33106">
        <v>61388</v>
      </c>
    </row>
    <row r="33107" spans="1:7" x14ac:dyDescent="0.2">
      <c r="A33107">
        <v>9.3239220944545702E+17</v>
      </c>
      <c r="B33107" t="s">
        <v>66761</v>
      </c>
      <c r="C33107" t="s">
        <v>66762</v>
      </c>
      <c r="D33107" s="1">
        <v>43059.025462962964</v>
      </c>
      <c r="E33107">
        <v>24741</v>
      </c>
      <c r="F33107">
        <v>119624</v>
      </c>
    </row>
    <row r="33108" spans="1:7" x14ac:dyDescent="0.2">
      <c r="A33108">
        <v>9.32397369655808E+17</v>
      </c>
      <c r="B33108" t="s">
        <v>66763</v>
      </c>
      <c r="C33108" t="s">
        <v>66764</v>
      </c>
      <c r="D33108" s="1">
        <v>43059.039699074077</v>
      </c>
      <c r="E33108">
        <v>11068</v>
      </c>
      <c r="F33108">
        <v>58183</v>
      </c>
    </row>
    <row r="33109" spans="1:7" x14ac:dyDescent="0.2">
      <c r="A33109">
        <v>9.3242048864261696E+17</v>
      </c>
      <c r="B33109" t="s">
        <v>66765</v>
      </c>
      <c r="C33109" t="s">
        <v>66766</v>
      </c>
      <c r="D33109" s="1">
        <v>43059.103495370371</v>
      </c>
      <c r="E33109">
        <v>30116</v>
      </c>
      <c r="F33109">
        <v>133042</v>
      </c>
    </row>
    <row r="33110" spans="1:7" x14ac:dyDescent="0.2">
      <c r="A33110">
        <v>9.32433668068528E+17</v>
      </c>
      <c r="B33110" t="s">
        <v>66767</v>
      </c>
      <c r="C33110" t="s">
        <v>66768</v>
      </c>
      <c r="D33110" s="1">
        <v>43059.139861111114</v>
      </c>
      <c r="E33110">
        <v>12275</v>
      </c>
      <c r="F33110">
        <v>65684</v>
      </c>
    </row>
    <row r="33111" spans="1:7" x14ac:dyDescent="0.2">
      <c r="A33111">
        <v>9.3257062845195405E+17</v>
      </c>
      <c r="B33111" t="s">
        <v>66769</v>
      </c>
      <c r="C33111" t="s">
        <v>66770</v>
      </c>
      <c r="D33111" s="1">
        <v>43059.517800925925</v>
      </c>
      <c r="E33111">
        <v>30866</v>
      </c>
      <c r="F33111">
        <v>138719</v>
      </c>
    </row>
    <row r="33112" spans="1:7" x14ac:dyDescent="0.2">
      <c r="A33112">
        <v>9.3257825581049805E+17</v>
      </c>
      <c r="B33112" t="s">
        <v>66771</v>
      </c>
      <c r="C33112" t="s">
        <v>66772</v>
      </c>
      <c r="D33112" s="1">
        <v>43059.538854166669</v>
      </c>
      <c r="E33112">
        <v>14873</v>
      </c>
      <c r="F33112">
        <v>69831</v>
      </c>
      <c r="G33112" t="s">
        <v>215</v>
      </c>
    </row>
    <row r="33113" spans="1:7" x14ac:dyDescent="0.2">
      <c r="A33113">
        <v>9.33038654171344E+17</v>
      </c>
      <c r="B33113" t="s">
        <v>66773</v>
      </c>
      <c r="C33113" t="s">
        <v>66774</v>
      </c>
      <c r="D33113" s="1">
        <v>43060.809305555558</v>
      </c>
      <c r="E33113">
        <v>12316</v>
      </c>
      <c r="F33113">
        <v>57006</v>
      </c>
      <c r="G33113" t="s">
        <v>89</v>
      </c>
    </row>
    <row r="33114" spans="1:7" x14ac:dyDescent="0.2">
      <c r="A33114">
        <v>9.3310515827532506E+17</v>
      </c>
      <c r="B33114" t="s">
        <v>66775</v>
      </c>
      <c r="C33114" t="s">
        <v>66776</v>
      </c>
      <c r="D33114" s="1">
        <v>43060.992824074077</v>
      </c>
      <c r="E33114">
        <v>12236</v>
      </c>
      <c r="F33114">
        <v>66765</v>
      </c>
    </row>
    <row r="33115" spans="1:7" x14ac:dyDescent="0.2">
      <c r="A33115">
        <v>9.3328023422013402E+17</v>
      </c>
      <c r="B33115" t="s">
        <v>66777</v>
      </c>
      <c r="C33115" t="s">
        <v>66778</v>
      </c>
      <c r="D33115" s="1">
        <v>43061.475949074076</v>
      </c>
      <c r="E33115">
        <v>26912</v>
      </c>
      <c r="F33115">
        <v>110682</v>
      </c>
    </row>
    <row r="33116" spans="1:7" x14ac:dyDescent="0.2">
      <c r="A33116">
        <v>9.3328227493773299E+17</v>
      </c>
      <c r="B33116" t="s">
        <v>66779</v>
      </c>
      <c r="C33116" t="s">
        <v>66780</v>
      </c>
      <c r="D33116" s="1">
        <v>43061.481574074074</v>
      </c>
      <c r="E33116">
        <v>32063</v>
      </c>
      <c r="F33116">
        <v>142475</v>
      </c>
    </row>
    <row r="33117" spans="1:7" x14ac:dyDescent="0.2">
      <c r="A33117">
        <v>9.3328597327786803E+17</v>
      </c>
      <c r="B33117" t="s">
        <v>66781</v>
      </c>
      <c r="C33117" t="s">
        <v>66782</v>
      </c>
      <c r="D33117" s="1">
        <v>43061.491782407407</v>
      </c>
      <c r="E33117">
        <v>21067</v>
      </c>
      <c r="F33117">
        <v>107186</v>
      </c>
    </row>
    <row r="33118" spans="1:7" x14ac:dyDescent="0.2">
      <c r="A33118">
        <v>9.3330187697571802E+17</v>
      </c>
      <c r="B33118" t="s">
        <v>66783</v>
      </c>
      <c r="C33118" t="s">
        <v>66784</v>
      </c>
      <c r="D33118" s="1">
        <v>43061.535671296297</v>
      </c>
      <c r="E33118">
        <v>13040</v>
      </c>
      <c r="F33118">
        <v>69152</v>
      </c>
    </row>
    <row r="33119" spans="1:7" x14ac:dyDescent="0.2">
      <c r="A33119">
        <v>9.3331930955168499E+17</v>
      </c>
      <c r="B33119" t="s">
        <v>66785</v>
      </c>
      <c r="C33119" t="s">
        <v>66786</v>
      </c>
      <c r="D33119" s="1">
        <v>43061.583773148152</v>
      </c>
      <c r="E33119">
        <v>9242</v>
      </c>
      <c r="F33119">
        <v>45611</v>
      </c>
      <c r="G33119" t="s">
        <v>89</v>
      </c>
    </row>
    <row r="33120" spans="1:7" x14ac:dyDescent="0.2">
      <c r="A33120">
        <v>9.3344628363282406E+17</v>
      </c>
      <c r="B33120" t="s">
        <v>66787</v>
      </c>
      <c r="C33120" t="s">
        <v>66788</v>
      </c>
      <c r="D33120" s="1">
        <v>43061.934155092589</v>
      </c>
      <c r="E33120">
        <v>9133</v>
      </c>
      <c r="F33120">
        <v>56496</v>
      </c>
      <c r="G33120" t="s">
        <v>89</v>
      </c>
    </row>
    <row r="33121" spans="1:8" x14ac:dyDescent="0.2">
      <c r="A33121">
        <v>9.3344807434889997E+17</v>
      </c>
      <c r="B33121" t="s">
        <v>66789</v>
      </c>
      <c r="C33121" t="s">
        <v>66790</v>
      </c>
      <c r="D33121" s="1">
        <v>43061.939097222225</v>
      </c>
      <c r="E33121">
        <v>21749</v>
      </c>
      <c r="F33121">
        <v>111875</v>
      </c>
    </row>
    <row r="33122" spans="1:8" x14ac:dyDescent="0.2">
      <c r="A33122">
        <v>9.3351719414258406E+17</v>
      </c>
      <c r="B33122" t="s">
        <v>66791</v>
      </c>
      <c r="C33122" t="s">
        <v>66792</v>
      </c>
      <c r="D33122" s="1">
        <v>43062.129826388889</v>
      </c>
      <c r="E33122">
        <v>8454</v>
      </c>
      <c r="F33122">
        <v>45232</v>
      </c>
    </row>
    <row r="33123" spans="1:8" x14ac:dyDescent="0.2">
      <c r="A33123">
        <v>9.3365852182831501E+17</v>
      </c>
      <c r="B33123" t="s">
        <v>66793</v>
      </c>
      <c r="C33123" t="s">
        <v>66794</v>
      </c>
      <c r="D33123" s="1">
        <v>43062.519814814812</v>
      </c>
      <c r="E33123">
        <v>36761</v>
      </c>
      <c r="F33123">
        <v>185085</v>
      </c>
    </row>
    <row r="33124" spans="1:8" x14ac:dyDescent="0.2">
      <c r="A33124">
        <v>9.3365917934829901E+17</v>
      </c>
      <c r="B33124" t="s">
        <v>66795</v>
      </c>
      <c r="C33124" t="s">
        <v>43464</v>
      </c>
      <c r="D33124" s="1">
        <v>43062.521631944444</v>
      </c>
      <c r="E33124">
        <v>3149</v>
      </c>
      <c r="F33124">
        <v>8059</v>
      </c>
    </row>
    <row r="33125" spans="1:8" x14ac:dyDescent="0.2">
      <c r="A33125">
        <v>9.3366256458785498E+17</v>
      </c>
      <c r="B33125" t="s">
        <v>66796</v>
      </c>
      <c r="C33125" t="s">
        <v>43464</v>
      </c>
      <c r="D33125" s="1">
        <v>43062.530972222223</v>
      </c>
      <c r="E33125">
        <v>30342</v>
      </c>
      <c r="F33125">
        <v>130120</v>
      </c>
    </row>
    <row r="33126" spans="1:8" x14ac:dyDescent="0.2">
      <c r="A33126">
        <v>9.3369245935126502E+17</v>
      </c>
      <c r="B33126" t="s">
        <v>66797</v>
      </c>
      <c r="C33126" t="s">
        <v>66798</v>
      </c>
      <c r="D33126" s="1">
        <v>43062.61347222222</v>
      </c>
      <c r="E33126">
        <v>7064</v>
      </c>
      <c r="F33126">
        <v>46417</v>
      </c>
    </row>
    <row r="33127" spans="1:8" x14ac:dyDescent="0.2">
      <c r="A33127">
        <v>9.3372059838302605E+17</v>
      </c>
      <c r="B33127" t="s">
        <v>66799</v>
      </c>
      <c r="C33127" t="s">
        <v>66800</v>
      </c>
      <c r="D33127" s="1">
        <v>43062.691122685188</v>
      </c>
      <c r="E33127">
        <v>20263</v>
      </c>
      <c r="F33127">
        <v>89494</v>
      </c>
    </row>
    <row r="33128" spans="1:8" x14ac:dyDescent="0.2">
      <c r="A33128">
        <v>9.3383119455858202E+17</v>
      </c>
      <c r="B33128" t="s">
        <v>66801</v>
      </c>
      <c r="C33128" t="s">
        <v>66802</v>
      </c>
      <c r="D33128" s="1">
        <v>43062.996307870373</v>
      </c>
      <c r="E33128">
        <v>9376</v>
      </c>
      <c r="F33128">
        <v>51562</v>
      </c>
      <c r="G33128" t="s">
        <v>89</v>
      </c>
      <c r="H33128" t="s">
        <v>390</v>
      </c>
    </row>
    <row r="33129" spans="1:8" x14ac:dyDescent="0.2">
      <c r="A33129">
        <v>9.3383706229329101E+17</v>
      </c>
      <c r="B33129" t="s">
        <v>66803</v>
      </c>
      <c r="C33129" t="s">
        <v>66804</v>
      </c>
      <c r="D33129" s="1">
        <v>43063.012499999997</v>
      </c>
      <c r="E33129">
        <v>15633</v>
      </c>
      <c r="F33129">
        <v>79752</v>
      </c>
    </row>
    <row r="33130" spans="1:8" x14ac:dyDescent="0.2">
      <c r="A33130">
        <v>9.3391867150375296E+17</v>
      </c>
      <c r="B33130" t="s">
        <v>66805</v>
      </c>
      <c r="C33130" t="s">
        <v>66806</v>
      </c>
      <c r="D33130" s="1">
        <v>43063.237696759257</v>
      </c>
      <c r="E33130">
        <v>9971</v>
      </c>
      <c r="F33130">
        <v>57809</v>
      </c>
    </row>
    <row r="33131" spans="1:8" x14ac:dyDescent="0.2">
      <c r="A33131">
        <v>9.3392177598496704E+17</v>
      </c>
      <c r="B33131" t="s">
        <v>66807</v>
      </c>
      <c r="C33131" t="s">
        <v>66808</v>
      </c>
      <c r="D33131" s="1">
        <v>43063.246261574073</v>
      </c>
      <c r="E33131">
        <v>12513</v>
      </c>
      <c r="F33131">
        <v>60469</v>
      </c>
    </row>
    <row r="33132" spans="1:8" x14ac:dyDescent="0.2">
      <c r="A33132">
        <v>9.3402605038801306E+17</v>
      </c>
      <c r="B33132" t="s">
        <v>66809</v>
      </c>
      <c r="C33132" t="s">
        <v>66810</v>
      </c>
      <c r="D33132" s="1">
        <v>43063.534004629626</v>
      </c>
      <c r="E33132">
        <v>12555</v>
      </c>
      <c r="F33132">
        <v>53236</v>
      </c>
    </row>
    <row r="33133" spans="1:8" x14ac:dyDescent="0.2">
      <c r="A33133">
        <v>9.3402988684245798E+17</v>
      </c>
      <c r="B33133" t="s">
        <v>66811</v>
      </c>
      <c r="C33133" t="s">
        <v>66812</v>
      </c>
      <c r="D33133" s="1">
        <v>43063.544594907406</v>
      </c>
      <c r="E33133">
        <v>13050</v>
      </c>
      <c r="F33133">
        <v>60671</v>
      </c>
    </row>
    <row r="33134" spans="1:8" x14ac:dyDescent="0.2">
      <c r="A33134">
        <v>9.3403153575758195E+17</v>
      </c>
      <c r="B33134" t="s">
        <v>66813</v>
      </c>
      <c r="C33134" t="s">
        <v>66814</v>
      </c>
      <c r="D33134" s="1">
        <v>43063.549143518518</v>
      </c>
      <c r="E33134">
        <v>12825</v>
      </c>
      <c r="F33134">
        <v>82075</v>
      </c>
    </row>
    <row r="33135" spans="1:8" x14ac:dyDescent="0.2">
      <c r="A33135">
        <v>9.34080974773776E+17</v>
      </c>
      <c r="B33135" t="s">
        <v>66815</v>
      </c>
      <c r="C33135" t="s">
        <v>66816</v>
      </c>
      <c r="D33135" s="1">
        <v>43063.685567129629</v>
      </c>
      <c r="E33135">
        <v>28001</v>
      </c>
      <c r="F33135">
        <v>128390</v>
      </c>
    </row>
    <row r="33136" spans="1:8" x14ac:dyDescent="0.2">
      <c r="A33136">
        <v>9.3413180540969702E+17</v>
      </c>
      <c r="B33136" t="s">
        <v>66817</v>
      </c>
      <c r="C33136" t="s">
        <v>66818</v>
      </c>
      <c r="D33136" s="1">
        <v>43063.825833333336</v>
      </c>
      <c r="E33136">
        <v>17260</v>
      </c>
      <c r="F33136">
        <v>90331</v>
      </c>
    </row>
    <row r="33137" spans="1:8" x14ac:dyDescent="0.2">
      <c r="A33137">
        <v>9.3418999904569306E+17</v>
      </c>
      <c r="B33137" t="s">
        <v>66819</v>
      </c>
      <c r="C33137" t="s">
        <v>66820</v>
      </c>
      <c r="D33137" s="1">
        <v>43063.98641203704</v>
      </c>
      <c r="E33137">
        <v>35996</v>
      </c>
      <c r="F33137">
        <v>146350</v>
      </c>
    </row>
    <row r="33138" spans="1:8" x14ac:dyDescent="0.2">
      <c r="A33138">
        <v>9.3450721038582899E+17</v>
      </c>
      <c r="B33138" t="s">
        <v>66821</v>
      </c>
      <c r="C33138" t="s">
        <v>66822</v>
      </c>
      <c r="D33138" s="1">
        <v>43064.861747685187</v>
      </c>
      <c r="E33138">
        <v>9445</v>
      </c>
      <c r="F33138">
        <v>45856</v>
      </c>
      <c r="H33138" t="s">
        <v>13093</v>
      </c>
    </row>
    <row r="33139" spans="1:8" x14ac:dyDescent="0.2">
      <c r="A33139">
        <v>9.3453925694041702E+17</v>
      </c>
      <c r="B33139" t="s">
        <v>66823</v>
      </c>
      <c r="C33139" t="s">
        <v>66824</v>
      </c>
      <c r="D33139" s="1">
        <v>43064.950185185182</v>
      </c>
      <c r="E33139">
        <v>12590</v>
      </c>
      <c r="F33139">
        <v>63507</v>
      </c>
    </row>
    <row r="33140" spans="1:8" x14ac:dyDescent="0.2">
      <c r="A33140">
        <v>9.3454225722245094E+17</v>
      </c>
      <c r="B33140" t="s">
        <v>66825</v>
      </c>
      <c r="C33140" t="s">
        <v>66826</v>
      </c>
      <c r="D33140" s="1">
        <v>43064.958460648151</v>
      </c>
      <c r="E33140">
        <v>8463</v>
      </c>
      <c r="F33140">
        <v>39556</v>
      </c>
      <c r="G33140" t="s">
        <v>215</v>
      </c>
    </row>
    <row r="33141" spans="1:8" x14ac:dyDescent="0.2">
      <c r="A33141">
        <v>9.3455160759698598E+17</v>
      </c>
      <c r="B33141" t="s">
        <v>66827</v>
      </c>
      <c r="C33141" t="s">
        <v>66828</v>
      </c>
      <c r="D33141" s="1">
        <v>43064.984270833331</v>
      </c>
      <c r="E33141">
        <v>28146</v>
      </c>
      <c r="F33141">
        <v>100190</v>
      </c>
      <c r="G33141" t="s">
        <v>89</v>
      </c>
    </row>
    <row r="33142" spans="1:8" x14ac:dyDescent="0.2">
      <c r="A33142">
        <v>9.3456382883416397E+17</v>
      </c>
      <c r="B33142" t="s">
        <v>66829</v>
      </c>
      <c r="C33142" t="s">
        <v>66830</v>
      </c>
      <c r="D33142" s="1">
        <v>43065.01798611111</v>
      </c>
      <c r="E33142">
        <v>16720</v>
      </c>
      <c r="F33142">
        <v>59936</v>
      </c>
    </row>
    <row r="33143" spans="1:8" x14ac:dyDescent="0.2">
      <c r="A33143">
        <v>9.3478193908862899E+17</v>
      </c>
      <c r="B33143" t="s">
        <v>66831</v>
      </c>
      <c r="C33143" t="s">
        <v>66832</v>
      </c>
      <c r="D33143" s="1">
        <v>43065.61986111111</v>
      </c>
      <c r="E33143">
        <v>21902</v>
      </c>
      <c r="F33143">
        <v>90093</v>
      </c>
    </row>
    <row r="33144" spans="1:8" x14ac:dyDescent="0.2">
      <c r="A33144">
        <v>9.3479230234152102E+17</v>
      </c>
      <c r="B33144" t="s">
        <v>66833</v>
      </c>
      <c r="C33144" t="s">
        <v>66834</v>
      </c>
      <c r="D33144" s="1">
        <v>43065.648460648146</v>
      </c>
      <c r="E33144">
        <v>15666</v>
      </c>
      <c r="F33144">
        <v>68586</v>
      </c>
    </row>
    <row r="33145" spans="1:8" x14ac:dyDescent="0.2">
      <c r="A33145">
        <v>9.3489698953958605E+17</v>
      </c>
      <c r="B33145" t="s">
        <v>66835</v>
      </c>
      <c r="C33145" t="s">
        <v>66836</v>
      </c>
      <c r="D33145" s="1">
        <v>43065.937337962961</v>
      </c>
      <c r="E33145">
        <v>28572</v>
      </c>
      <c r="F33145">
        <v>137006</v>
      </c>
    </row>
    <row r="33146" spans="1:8" x14ac:dyDescent="0.2">
      <c r="A33146">
        <v>9.3496185838095501E+17</v>
      </c>
      <c r="B33146" t="s">
        <v>66837</v>
      </c>
      <c r="C33146" t="s">
        <v>66838</v>
      </c>
      <c r="D33146" s="1">
        <v>43066.116342592592</v>
      </c>
      <c r="E33146">
        <v>14168</v>
      </c>
      <c r="F33146">
        <v>77332</v>
      </c>
    </row>
    <row r="33147" spans="1:8" x14ac:dyDescent="0.2">
      <c r="A33147">
        <v>9.3514741047248E+17</v>
      </c>
      <c r="B33147" t="s">
        <v>66839</v>
      </c>
      <c r="C33147" t="s">
        <v>66840</v>
      </c>
      <c r="D33147" s="1">
        <v>43066.628368055557</v>
      </c>
      <c r="E33147">
        <v>34287</v>
      </c>
      <c r="F33147">
        <v>136148</v>
      </c>
    </row>
    <row r="33148" spans="1:8" x14ac:dyDescent="0.2">
      <c r="A33148">
        <v>9.3515036820765402E+17</v>
      </c>
      <c r="B33148" t="s">
        <v>66841</v>
      </c>
      <c r="C33148" t="s">
        <v>66842</v>
      </c>
      <c r="D33148" s="1">
        <v>43066.63652777778</v>
      </c>
      <c r="E33148">
        <v>10705</v>
      </c>
      <c r="F33148">
        <v>51632</v>
      </c>
    </row>
    <row r="33149" spans="1:8" x14ac:dyDescent="0.2">
      <c r="A33149">
        <v>9.3515237874719501E+17</v>
      </c>
      <c r="B33149" t="s">
        <v>66843</v>
      </c>
      <c r="C33149" t="s">
        <v>66844</v>
      </c>
      <c r="D33149" s="1">
        <v>43066.642083333332</v>
      </c>
      <c r="E33149">
        <v>13445</v>
      </c>
      <c r="F33149">
        <v>74733</v>
      </c>
    </row>
    <row r="33150" spans="1:8" x14ac:dyDescent="0.2">
      <c r="A33150">
        <v>9.3533968700642906E+17</v>
      </c>
      <c r="B33150" t="s">
        <v>66845</v>
      </c>
      <c r="C33150" t="s">
        <v>66846</v>
      </c>
      <c r="D33150" s="1">
        <v>43067.158946759257</v>
      </c>
      <c r="E33150">
        <v>13642</v>
      </c>
      <c r="F33150">
        <v>68941</v>
      </c>
    </row>
    <row r="33151" spans="1:8" x14ac:dyDescent="0.2">
      <c r="A33151">
        <v>9.3534009258300595E+17</v>
      </c>
      <c r="B33151" t="s">
        <v>66847</v>
      </c>
      <c r="C33151" t="s">
        <v>66848</v>
      </c>
      <c r="D33151" s="1">
        <v>43067.160069444442</v>
      </c>
      <c r="E33151">
        <v>9819</v>
      </c>
      <c r="F33151">
        <v>45188</v>
      </c>
    </row>
    <row r="33152" spans="1:8" x14ac:dyDescent="0.2">
      <c r="A33152">
        <v>9.3548983100581005E+17</v>
      </c>
      <c r="B33152" t="s">
        <v>66849</v>
      </c>
      <c r="C33152" t="s">
        <v>66850</v>
      </c>
      <c r="D33152" s="1">
        <v>43067.573263888888</v>
      </c>
      <c r="E33152">
        <v>17027</v>
      </c>
      <c r="F33152">
        <v>89570</v>
      </c>
    </row>
    <row r="33153" spans="1:8" x14ac:dyDescent="0.2">
      <c r="A33153">
        <v>9.3549361920462003E+17</v>
      </c>
      <c r="B33153" t="s">
        <v>66851</v>
      </c>
      <c r="C33153" t="s">
        <v>66852</v>
      </c>
      <c r="D33153" s="1">
        <v>43067.583726851852</v>
      </c>
      <c r="E33153">
        <v>15498</v>
      </c>
      <c r="F33153">
        <v>101009</v>
      </c>
    </row>
    <row r="33154" spans="1:8" x14ac:dyDescent="0.2">
      <c r="A33154">
        <v>9.3551304972902797E+17</v>
      </c>
      <c r="B33154" t="s">
        <v>66853</v>
      </c>
      <c r="C33154" t="s">
        <v>66854</v>
      </c>
      <c r="D33154" s="1">
        <v>43067.637337962966</v>
      </c>
      <c r="E33154">
        <v>17083</v>
      </c>
      <c r="F33154">
        <v>75360</v>
      </c>
    </row>
    <row r="33155" spans="1:8" x14ac:dyDescent="0.2">
      <c r="A33155">
        <v>9.3554569736089101E+17</v>
      </c>
      <c r="B33155" t="s">
        <v>66855</v>
      </c>
      <c r="C33155" t="s">
        <v>66856</v>
      </c>
      <c r="D33155" s="1">
        <v>43067.727430555555</v>
      </c>
      <c r="E33155">
        <v>6008</v>
      </c>
      <c r="F33155">
        <v>26858</v>
      </c>
      <c r="H33155" t="s">
        <v>390</v>
      </c>
    </row>
    <row r="33156" spans="1:8" x14ac:dyDescent="0.2">
      <c r="A33156">
        <v>9.3563239684156198E+17</v>
      </c>
      <c r="B33156" t="s">
        <v>66857</v>
      </c>
      <c r="C33156" t="s">
        <v>66858</v>
      </c>
      <c r="D33156" s="1">
        <v>43067.966678240744</v>
      </c>
      <c r="E33156">
        <v>6970</v>
      </c>
      <c r="F33156">
        <v>30544</v>
      </c>
      <c r="G33156" t="s">
        <v>215</v>
      </c>
    </row>
    <row r="33157" spans="1:8" x14ac:dyDescent="0.2">
      <c r="A33157">
        <v>9.3563697225261798E+17</v>
      </c>
      <c r="B33157" t="s">
        <v>66859</v>
      </c>
      <c r="C33157" t="s">
        <v>66860</v>
      </c>
      <c r="D33157" s="1">
        <v>43067.979305555556</v>
      </c>
      <c r="E33157">
        <v>8750</v>
      </c>
      <c r="F33157">
        <v>42334</v>
      </c>
    </row>
    <row r="33158" spans="1:8" x14ac:dyDescent="0.2">
      <c r="A33158">
        <v>9.3564057800768704E+17</v>
      </c>
      <c r="B33158" t="s">
        <v>66861</v>
      </c>
      <c r="C33158" t="s">
        <v>66862</v>
      </c>
      <c r="D33158" s="1">
        <v>43067.989247685182</v>
      </c>
      <c r="E33158">
        <v>7982</v>
      </c>
      <c r="F33158">
        <v>36267</v>
      </c>
    </row>
    <row r="33159" spans="1:8" x14ac:dyDescent="0.2">
      <c r="A33159">
        <v>9.3568620542915699E+17</v>
      </c>
      <c r="B33159" t="s">
        <v>66863</v>
      </c>
      <c r="C33159" t="s">
        <v>66864</v>
      </c>
      <c r="D33159" s="1">
        <v>43068.115162037036</v>
      </c>
      <c r="E33159">
        <v>19705</v>
      </c>
      <c r="F33159">
        <v>84650</v>
      </c>
    </row>
    <row r="33160" spans="1:8" x14ac:dyDescent="0.2">
      <c r="A33160">
        <v>9.3570113919818099E+17</v>
      </c>
      <c r="B33160" t="s">
        <v>66865</v>
      </c>
      <c r="C33160" t="s">
        <v>66866</v>
      </c>
      <c r="D33160" s="1">
        <v>43068.156365740739</v>
      </c>
      <c r="E33160">
        <v>17137</v>
      </c>
      <c r="F33160">
        <v>56613</v>
      </c>
      <c r="G33160" t="s">
        <v>215</v>
      </c>
    </row>
    <row r="33161" spans="1:8" x14ac:dyDescent="0.2">
      <c r="A33161">
        <v>9.3571205669057702E+17</v>
      </c>
      <c r="B33161" t="s">
        <v>66867</v>
      </c>
      <c r="C33161" t="s">
        <v>66868</v>
      </c>
      <c r="D33161" s="1">
        <v>43068.186493055553</v>
      </c>
      <c r="E33161">
        <v>13490</v>
      </c>
      <c r="F33161">
        <v>72064</v>
      </c>
    </row>
    <row r="33162" spans="1:8" x14ac:dyDescent="0.2">
      <c r="A33162">
        <v>9.3571263240903002E+17</v>
      </c>
      <c r="B33162" t="s">
        <v>66869</v>
      </c>
      <c r="C33162" t="s">
        <v>66870</v>
      </c>
      <c r="D33162" s="1">
        <v>43068.188078703701</v>
      </c>
      <c r="E33162">
        <v>6366</v>
      </c>
      <c r="F33162">
        <v>39285</v>
      </c>
    </row>
    <row r="33163" spans="1:8" x14ac:dyDescent="0.2">
      <c r="A33163">
        <v>9.3571379176511002E+17</v>
      </c>
      <c r="B33163" t="s">
        <v>66871</v>
      </c>
      <c r="C33163" t="s">
        <v>66872</v>
      </c>
      <c r="D33163" s="1">
        <v>43068.191284722219</v>
      </c>
      <c r="E33163">
        <v>10994</v>
      </c>
      <c r="F33163">
        <v>64267</v>
      </c>
    </row>
    <row r="33164" spans="1:8" x14ac:dyDescent="0.2">
      <c r="A33164">
        <v>9.3583391476100698E+17</v>
      </c>
      <c r="B33164" t="s">
        <v>66873</v>
      </c>
      <c r="C33164" t="s">
        <v>66874</v>
      </c>
      <c r="D33164" s="1">
        <v>43068.52275462963</v>
      </c>
      <c r="E33164">
        <v>6758</v>
      </c>
      <c r="F33164">
        <v>33176</v>
      </c>
      <c r="G33164" t="s">
        <v>89</v>
      </c>
    </row>
    <row r="33165" spans="1:8" x14ac:dyDescent="0.2">
      <c r="A33165">
        <v>9.3583807361887002E+17</v>
      </c>
      <c r="B33165" t="s">
        <v>66875</v>
      </c>
      <c r="C33165" t="s">
        <v>66876</v>
      </c>
      <c r="D33165" s="1">
        <v>43068.534236111111</v>
      </c>
      <c r="E33165">
        <v>13609</v>
      </c>
      <c r="F33165">
        <v>59075</v>
      </c>
    </row>
    <row r="33166" spans="1:8" x14ac:dyDescent="0.2">
      <c r="A33166">
        <v>9.3584167997791002E+17</v>
      </c>
      <c r="B33166" t="s">
        <v>66877</v>
      </c>
      <c r="C33166" t="s">
        <v>66878</v>
      </c>
      <c r="D33166" s="1">
        <v>43068.544189814813</v>
      </c>
      <c r="E33166">
        <v>12578</v>
      </c>
      <c r="F33166">
        <v>75725</v>
      </c>
    </row>
    <row r="33167" spans="1:8" x14ac:dyDescent="0.2">
      <c r="A33167">
        <v>9.3584488182576294E+17</v>
      </c>
      <c r="B33167" t="s">
        <v>66879</v>
      </c>
      <c r="C33167" t="s">
        <v>66880</v>
      </c>
      <c r="D33167" s="1">
        <v>43068.553020833337</v>
      </c>
      <c r="E33167">
        <v>21142</v>
      </c>
      <c r="F33167">
        <v>88286</v>
      </c>
    </row>
    <row r="33168" spans="1:8" x14ac:dyDescent="0.2">
      <c r="A33168">
        <v>9.3587456670184205E+17</v>
      </c>
      <c r="B33168" t="s">
        <v>66881</v>
      </c>
      <c r="C33168" t="s">
        <v>66882</v>
      </c>
      <c r="D33168" s="1">
        <v>43068.634942129633</v>
      </c>
      <c r="E33168">
        <v>19568</v>
      </c>
      <c r="F33168">
        <v>76133</v>
      </c>
    </row>
    <row r="33169" spans="1:7" x14ac:dyDescent="0.2">
      <c r="A33169">
        <v>9.3588103725472499E+17</v>
      </c>
      <c r="B33169" t="s">
        <v>66883</v>
      </c>
      <c r="C33169" t="s">
        <v>66884</v>
      </c>
      <c r="D33169" s="1">
        <v>43068.652789351851</v>
      </c>
      <c r="E33169">
        <v>17248</v>
      </c>
      <c r="F33169">
        <v>89540</v>
      </c>
    </row>
    <row r="33170" spans="1:7" x14ac:dyDescent="0.2">
      <c r="A33170">
        <v>9.3588335554716006E+17</v>
      </c>
      <c r="B33170" t="s">
        <v>66885</v>
      </c>
      <c r="C33170" t="s">
        <v>66886</v>
      </c>
      <c r="D33170" s="1">
        <v>43068.659189814818</v>
      </c>
      <c r="E33170">
        <v>9723</v>
      </c>
      <c r="F33170">
        <v>43384</v>
      </c>
    </row>
    <row r="33171" spans="1:7" x14ac:dyDescent="0.2">
      <c r="A33171">
        <v>9.3594013131119002E+17</v>
      </c>
      <c r="B33171" t="s">
        <v>66887</v>
      </c>
      <c r="C33171" t="s">
        <v>66888</v>
      </c>
      <c r="D33171" s="1">
        <v>43068.81585648148</v>
      </c>
      <c r="E33171">
        <v>6904</v>
      </c>
      <c r="F33171">
        <v>35840</v>
      </c>
      <c r="G33171" t="e">
        <f>JBA_NAFW</f>
        <v>#NAME?</v>
      </c>
    </row>
    <row r="33172" spans="1:7" x14ac:dyDescent="0.2">
      <c r="A33172">
        <v>9.3600558501900198E+17</v>
      </c>
      <c r="B33172" t="s">
        <v>66889</v>
      </c>
      <c r="C33172" t="s">
        <v>66890</v>
      </c>
      <c r="D33172" s="1">
        <v>43068.996481481481</v>
      </c>
      <c r="E33172">
        <v>10392</v>
      </c>
      <c r="F33172">
        <v>48441</v>
      </c>
    </row>
    <row r="33173" spans="1:7" x14ac:dyDescent="0.2">
      <c r="A33173">
        <v>9.3601427185883098E+17</v>
      </c>
      <c r="B33173" t="s">
        <v>66891</v>
      </c>
      <c r="C33173" t="s">
        <v>66892</v>
      </c>
      <c r="D33173" s="1">
        <v>43069.020451388889</v>
      </c>
      <c r="E33173">
        <v>9544</v>
      </c>
      <c r="F33173">
        <v>42996</v>
      </c>
    </row>
    <row r="33174" spans="1:7" x14ac:dyDescent="0.2">
      <c r="A33174">
        <v>9.3603227598007898E+17</v>
      </c>
      <c r="B33174" t="s">
        <v>66893</v>
      </c>
      <c r="C33174" t="s">
        <v>66894</v>
      </c>
      <c r="D33174" s="1">
        <v>43069.070127314815</v>
      </c>
      <c r="E33174">
        <v>10589</v>
      </c>
      <c r="F33174">
        <v>46136</v>
      </c>
    </row>
    <row r="33175" spans="1:7" x14ac:dyDescent="0.2">
      <c r="A33175">
        <v>9.3603758837228301E+17</v>
      </c>
      <c r="B33175" t="s">
        <v>66895</v>
      </c>
      <c r="C33175" t="s">
        <v>66896</v>
      </c>
      <c r="D33175" s="1">
        <v>43069.084791666668</v>
      </c>
      <c r="E33175">
        <v>31816</v>
      </c>
      <c r="F33175">
        <v>100628</v>
      </c>
      <c r="G33175" t="s">
        <v>89</v>
      </c>
    </row>
    <row r="33176" spans="1:7" x14ac:dyDescent="0.2">
      <c r="A33176">
        <v>9.3603793889863603E+17</v>
      </c>
      <c r="B33176" t="s">
        <v>66897</v>
      </c>
      <c r="C33176" t="s">
        <v>66898</v>
      </c>
      <c r="D33176" s="1">
        <v>43069.085763888892</v>
      </c>
      <c r="E33176">
        <v>19947</v>
      </c>
      <c r="F33176">
        <v>64473</v>
      </c>
      <c r="G33176" t="s">
        <v>89</v>
      </c>
    </row>
    <row r="33177" spans="1:7" x14ac:dyDescent="0.2">
      <c r="A33177">
        <v>9.3603950147402496E+17</v>
      </c>
      <c r="B33177" t="s">
        <v>66899</v>
      </c>
      <c r="C33177" t="s">
        <v>66900</v>
      </c>
      <c r="D33177" s="1">
        <v>43069.090069444443</v>
      </c>
      <c r="E33177">
        <v>15306</v>
      </c>
      <c r="F33177">
        <v>70720</v>
      </c>
    </row>
    <row r="33178" spans="1:7" x14ac:dyDescent="0.2">
      <c r="A33178">
        <v>9.3605225739267597E+17</v>
      </c>
      <c r="B33178" t="s">
        <v>66901</v>
      </c>
      <c r="C33178" t="s">
        <v>66902</v>
      </c>
      <c r="D33178" s="1">
        <v>43069.1252662037</v>
      </c>
      <c r="E33178">
        <v>17678</v>
      </c>
      <c r="F33178">
        <v>51837</v>
      </c>
    </row>
    <row r="33179" spans="1:7" x14ac:dyDescent="0.2">
      <c r="A33179">
        <v>9.3605800665932096E+17</v>
      </c>
      <c r="B33179" t="s">
        <v>66903</v>
      </c>
      <c r="C33179" t="s">
        <v>66904</v>
      </c>
      <c r="D33179" s="1">
        <v>43069.141134259262</v>
      </c>
      <c r="E33179">
        <v>30390</v>
      </c>
      <c r="F33179">
        <v>115110</v>
      </c>
    </row>
    <row r="33180" spans="1:7" x14ac:dyDescent="0.2">
      <c r="A33180">
        <v>9.36203511037136E+17</v>
      </c>
      <c r="B33180" t="s">
        <v>66905</v>
      </c>
      <c r="C33180" t="s">
        <v>66906</v>
      </c>
      <c r="D33180" s="1">
        <v>43069.542650462965</v>
      </c>
      <c r="E33180">
        <v>12062</v>
      </c>
      <c r="F33180">
        <v>54991</v>
      </c>
      <c r="G33180" t="s">
        <v>89</v>
      </c>
    </row>
    <row r="33181" spans="1:7" x14ac:dyDescent="0.2">
      <c r="A33181">
        <v>9.3620696172878605E+17</v>
      </c>
      <c r="B33181" t="s">
        <v>66907</v>
      </c>
      <c r="C33181" t="s">
        <v>66908</v>
      </c>
      <c r="D33181" s="1">
        <v>43069.552175925928</v>
      </c>
      <c r="E33181">
        <v>10029</v>
      </c>
      <c r="F33181">
        <v>47346</v>
      </c>
      <c r="G33181" t="s">
        <v>215</v>
      </c>
    </row>
    <row r="33182" spans="1:7" x14ac:dyDescent="0.2">
      <c r="A33182">
        <v>9.3620944774719002E+17</v>
      </c>
      <c r="B33182" t="s">
        <v>66909</v>
      </c>
      <c r="C33182" t="s">
        <v>66910</v>
      </c>
      <c r="D33182" s="1">
        <v>43069.559027777781</v>
      </c>
      <c r="E33182">
        <v>13904</v>
      </c>
      <c r="F33182">
        <v>67007</v>
      </c>
    </row>
    <row r="33183" spans="1:7" x14ac:dyDescent="0.2">
      <c r="A33183">
        <v>9.3621959942257395E+17</v>
      </c>
      <c r="B33183" t="s">
        <v>66911</v>
      </c>
      <c r="C33183" t="s">
        <v>66912</v>
      </c>
      <c r="D33183" s="1">
        <v>43069.587048611109</v>
      </c>
      <c r="E33183">
        <v>13262</v>
      </c>
      <c r="F33183">
        <v>78373</v>
      </c>
    </row>
    <row r="33184" spans="1:7" x14ac:dyDescent="0.2">
      <c r="A33184">
        <v>9.3626019353657306E+17</v>
      </c>
      <c r="B33184" t="s">
        <v>66913</v>
      </c>
      <c r="C33184" t="s">
        <v>66914</v>
      </c>
      <c r="D33184" s="1">
        <v>43069.699062500003</v>
      </c>
      <c r="E33184">
        <v>18223</v>
      </c>
      <c r="F33184">
        <v>88198</v>
      </c>
    </row>
    <row r="33185" spans="1:8" x14ac:dyDescent="0.2">
      <c r="A33185">
        <v>9.3631557170828902E+17</v>
      </c>
      <c r="B33185" t="s">
        <v>66915</v>
      </c>
      <c r="C33185" t="s">
        <v>66916</v>
      </c>
      <c r="D33185" s="1">
        <v>43069.851875</v>
      </c>
      <c r="E33185">
        <v>11998</v>
      </c>
      <c r="F33185">
        <v>46433</v>
      </c>
      <c r="G33185" t="s">
        <v>89</v>
      </c>
    </row>
    <row r="33186" spans="1:8" x14ac:dyDescent="0.2">
      <c r="A33186">
        <v>9.3633926021872397E+17</v>
      </c>
      <c r="B33186" t="s">
        <v>66917</v>
      </c>
      <c r="C33186" t="s">
        <v>66918</v>
      </c>
      <c r="D33186" s="1">
        <v>43069.917245370372</v>
      </c>
      <c r="E33186">
        <v>8695</v>
      </c>
      <c r="F33186">
        <v>41776</v>
      </c>
      <c r="G33186" t="s">
        <v>89</v>
      </c>
    </row>
    <row r="33187" spans="1:8" x14ac:dyDescent="0.2">
      <c r="A33187">
        <v>9.36351772603568E+17</v>
      </c>
      <c r="B33187" t="s">
        <v>66919</v>
      </c>
      <c r="C33187" t="s">
        <v>66920</v>
      </c>
      <c r="D33187" s="1">
        <v>43069.951770833337</v>
      </c>
      <c r="E33187">
        <v>10793</v>
      </c>
      <c r="F33187">
        <v>47989</v>
      </c>
      <c r="H33187" t="s">
        <v>616</v>
      </c>
    </row>
    <row r="33188" spans="1:8" x14ac:dyDescent="0.2">
      <c r="A33188">
        <v>9.3639357443393894E+17</v>
      </c>
      <c r="B33188" t="s">
        <v>66921</v>
      </c>
      <c r="C33188" t="s">
        <v>66922</v>
      </c>
      <c r="D33188" s="1">
        <v>43070.067129629628</v>
      </c>
      <c r="E33188">
        <v>24335</v>
      </c>
      <c r="F33188">
        <v>101369</v>
      </c>
    </row>
    <row r="33189" spans="1:8" x14ac:dyDescent="0.2">
      <c r="A33189">
        <v>9.3639500813919795E+17</v>
      </c>
      <c r="B33189" t="s">
        <v>66923</v>
      </c>
      <c r="C33189" t="s">
        <v>66924</v>
      </c>
      <c r="D33189" s="1">
        <v>43070.071076388886</v>
      </c>
      <c r="E33189">
        <v>41544</v>
      </c>
      <c r="F33189">
        <v>138282</v>
      </c>
    </row>
    <row r="33190" spans="1:8" x14ac:dyDescent="0.2">
      <c r="A33190">
        <v>9.3643737270683597E+17</v>
      </c>
      <c r="B33190" t="s">
        <v>66925</v>
      </c>
      <c r="C33190" t="s">
        <v>66926</v>
      </c>
      <c r="D33190" s="1">
        <v>43070.187986111108</v>
      </c>
      <c r="E33190">
        <v>36602</v>
      </c>
      <c r="F33190">
        <v>137905</v>
      </c>
    </row>
    <row r="33191" spans="1:8" x14ac:dyDescent="0.2">
      <c r="A33191">
        <v>9.3655134629933798E+17</v>
      </c>
      <c r="B33191" t="s">
        <v>66927</v>
      </c>
      <c r="C33191" t="s">
        <v>66928</v>
      </c>
      <c r="D33191" s="1">
        <v>43070.502488425926</v>
      </c>
      <c r="E33191">
        <v>29198</v>
      </c>
      <c r="F33191">
        <v>113846</v>
      </c>
    </row>
    <row r="33192" spans="1:8" x14ac:dyDescent="0.2">
      <c r="A33192">
        <v>9.3655386325503104E+17</v>
      </c>
      <c r="B33192" t="s">
        <v>66929</v>
      </c>
      <c r="C33192" t="s">
        <v>66930</v>
      </c>
      <c r="D33192" s="1">
        <v>43070.509432870371</v>
      </c>
      <c r="E33192">
        <v>25298</v>
      </c>
      <c r="F33192">
        <v>105214</v>
      </c>
    </row>
    <row r="33193" spans="1:8" x14ac:dyDescent="0.2">
      <c r="A33193">
        <v>9.3655575394670502E+17</v>
      </c>
      <c r="B33193" t="s">
        <v>66931</v>
      </c>
      <c r="C33193" t="s">
        <v>66932</v>
      </c>
      <c r="D33193" s="1">
        <v>43070.514652777776</v>
      </c>
      <c r="E33193">
        <v>14758</v>
      </c>
      <c r="F33193">
        <v>72341</v>
      </c>
    </row>
    <row r="33194" spans="1:8" x14ac:dyDescent="0.2">
      <c r="A33194">
        <v>9.3668844404626598E+17</v>
      </c>
      <c r="B33194" t="s">
        <v>66933</v>
      </c>
      <c r="C33194" t="s">
        <v>66934</v>
      </c>
      <c r="D33194" s="1">
        <v>43070.880810185183</v>
      </c>
      <c r="E33194">
        <v>21748</v>
      </c>
      <c r="F33194">
        <v>79336</v>
      </c>
    </row>
    <row r="33195" spans="1:8" x14ac:dyDescent="0.2">
      <c r="A33195">
        <v>9.3671388171152896E+17</v>
      </c>
      <c r="B33195" t="s">
        <v>66935</v>
      </c>
      <c r="C33195" t="s">
        <v>66936</v>
      </c>
      <c r="D33195" s="1">
        <v>43070.951006944444</v>
      </c>
      <c r="E33195">
        <v>13046</v>
      </c>
      <c r="F33195">
        <v>53166</v>
      </c>
    </row>
    <row r="33196" spans="1:8" x14ac:dyDescent="0.2">
      <c r="A33196">
        <v>9.3686484024039795E+17</v>
      </c>
      <c r="B33196" t="s">
        <v>66937</v>
      </c>
      <c r="C33196" t="s">
        <v>66938</v>
      </c>
      <c r="D33196" s="1">
        <v>43071.367569444446</v>
      </c>
      <c r="E33196">
        <v>14356</v>
      </c>
      <c r="F33196">
        <v>62994</v>
      </c>
      <c r="G33196" t="s">
        <v>215</v>
      </c>
    </row>
    <row r="33197" spans="1:8" x14ac:dyDescent="0.2">
      <c r="A33197">
        <v>9.3694167312442496E+17</v>
      </c>
      <c r="B33197" t="s">
        <v>66939</v>
      </c>
      <c r="C33197" t="s">
        <v>66940</v>
      </c>
      <c r="D33197" s="1">
        <v>43071.579594907409</v>
      </c>
      <c r="E33197">
        <v>23597</v>
      </c>
      <c r="F33197">
        <v>113613</v>
      </c>
    </row>
    <row r="33198" spans="1:8" x14ac:dyDescent="0.2">
      <c r="A33198">
        <v>9.3700700652695898E+17</v>
      </c>
      <c r="B33198" t="s">
        <v>66941</v>
      </c>
      <c r="C33198" t="s">
        <v>66942</v>
      </c>
      <c r="D33198" s="1">
        <v>43071.759872685187</v>
      </c>
      <c r="E33198">
        <v>26249</v>
      </c>
      <c r="F33198">
        <v>102149</v>
      </c>
    </row>
    <row r="33199" spans="1:8" x14ac:dyDescent="0.2">
      <c r="A33199">
        <v>9.3706583463529203E+17</v>
      </c>
      <c r="B33199" t="s">
        <v>66943</v>
      </c>
      <c r="C33199" t="s">
        <v>66944</v>
      </c>
      <c r="D33199" s="1">
        <v>43071.922210648147</v>
      </c>
      <c r="E33199">
        <v>22665</v>
      </c>
      <c r="F33199">
        <v>87196</v>
      </c>
    </row>
    <row r="33200" spans="1:8" x14ac:dyDescent="0.2">
      <c r="A33200">
        <v>9.3713686860862605E+17</v>
      </c>
      <c r="B33200" t="s">
        <v>66945</v>
      </c>
      <c r="C33200" t="s">
        <v>66946</v>
      </c>
      <c r="D33200" s="1">
        <v>43072.11822916667</v>
      </c>
      <c r="E33200">
        <v>12156</v>
      </c>
      <c r="F33200">
        <v>71224</v>
      </c>
    </row>
    <row r="33201" spans="1:7" x14ac:dyDescent="0.2">
      <c r="A33201">
        <v>9.3714106134395597E+17</v>
      </c>
      <c r="B33201" t="s">
        <v>66947</v>
      </c>
      <c r="C33201" t="s">
        <v>66948</v>
      </c>
      <c r="D33201" s="1">
        <v>43072.129791666666</v>
      </c>
      <c r="E33201">
        <v>36651</v>
      </c>
      <c r="F33201">
        <v>127485</v>
      </c>
    </row>
    <row r="33202" spans="1:7" x14ac:dyDescent="0.2">
      <c r="A33202">
        <v>9.3714271321181299E+17</v>
      </c>
      <c r="B33202" t="s">
        <v>66949</v>
      </c>
      <c r="C33202" t="s">
        <v>66950</v>
      </c>
      <c r="D33202" s="1">
        <v>43072.134351851855</v>
      </c>
      <c r="E33202">
        <v>27510</v>
      </c>
      <c r="F33202">
        <v>100729</v>
      </c>
    </row>
    <row r="33203" spans="1:7" x14ac:dyDescent="0.2">
      <c r="A33203">
        <v>9.3714502535976102E+17</v>
      </c>
      <c r="B33203" t="s">
        <v>66951</v>
      </c>
      <c r="C33203" t="s">
        <v>66952</v>
      </c>
      <c r="D33203" s="1">
        <v>43072.140740740739</v>
      </c>
      <c r="E33203">
        <v>22491</v>
      </c>
      <c r="F33203">
        <v>93825</v>
      </c>
      <c r="G33203" t="s">
        <v>89</v>
      </c>
    </row>
    <row r="33204" spans="1:7" x14ac:dyDescent="0.2">
      <c r="A33204">
        <v>9.3727900168459802E+17</v>
      </c>
      <c r="B33204" t="s">
        <v>66953</v>
      </c>
      <c r="C33204" t="s">
        <v>66954</v>
      </c>
      <c r="D33204" s="1">
        <v>43072.510439814818</v>
      </c>
      <c r="E33204">
        <v>18648</v>
      </c>
      <c r="F33204">
        <v>82096</v>
      </c>
    </row>
    <row r="33205" spans="1:7" x14ac:dyDescent="0.2">
      <c r="A33205">
        <v>9.3729734126618995E+17</v>
      </c>
      <c r="B33205" t="s">
        <v>66955</v>
      </c>
      <c r="C33205" t="s">
        <v>66956</v>
      </c>
      <c r="D33205" s="1">
        <v>43072.561041666668</v>
      </c>
      <c r="E33205">
        <v>15678</v>
      </c>
      <c r="F33205">
        <v>61352</v>
      </c>
    </row>
    <row r="33206" spans="1:7" x14ac:dyDescent="0.2">
      <c r="A33206">
        <v>9.3730108515650304E+17</v>
      </c>
      <c r="B33206" t="s">
        <v>66957</v>
      </c>
      <c r="C33206" t="s">
        <v>66958</v>
      </c>
      <c r="D33206" s="1">
        <v>43072.571377314816</v>
      </c>
      <c r="E33206">
        <v>21519</v>
      </c>
      <c r="F33206">
        <v>76649</v>
      </c>
      <c r="G33206" t="s">
        <v>89</v>
      </c>
    </row>
    <row r="33207" spans="1:7" x14ac:dyDescent="0.2">
      <c r="A33207">
        <v>9.3730561521869594E+17</v>
      </c>
      <c r="B33207" t="s">
        <v>66959</v>
      </c>
      <c r="C33207" t="s">
        <v>66960</v>
      </c>
      <c r="D33207" s="1">
        <v>43072.583877314813</v>
      </c>
      <c r="E33207">
        <v>24655</v>
      </c>
      <c r="F33207">
        <v>107812</v>
      </c>
    </row>
    <row r="33208" spans="1:7" x14ac:dyDescent="0.2">
      <c r="A33208">
        <v>9.37309279257792E+17</v>
      </c>
      <c r="B33208" t="s">
        <v>66961</v>
      </c>
      <c r="C33208" t="s">
        <v>66962</v>
      </c>
      <c r="D33208" s="1">
        <v>43072.593993055554</v>
      </c>
      <c r="E33208">
        <v>30484</v>
      </c>
      <c r="F33208">
        <v>108287</v>
      </c>
      <c r="G33208" t="s">
        <v>89</v>
      </c>
    </row>
    <row r="33209" spans="1:7" x14ac:dyDescent="0.2">
      <c r="A33209">
        <v>9.3731466517620698E+17</v>
      </c>
      <c r="B33209" t="s">
        <v>66963</v>
      </c>
      <c r="C33209" t="s">
        <v>66964</v>
      </c>
      <c r="D33209" s="1">
        <v>43072.608854166669</v>
      </c>
      <c r="E33209">
        <v>31451</v>
      </c>
      <c r="F33209">
        <v>110667</v>
      </c>
    </row>
    <row r="33210" spans="1:7" x14ac:dyDescent="0.2">
      <c r="A33210">
        <v>9.3764190433806298E+17</v>
      </c>
      <c r="B33210" t="s">
        <v>66965</v>
      </c>
      <c r="C33210" t="s">
        <v>66966</v>
      </c>
      <c r="D33210" s="1">
        <v>43073.511863425927</v>
      </c>
      <c r="E33210">
        <v>21668</v>
      </c>
      <c r="F33210">
        <v>85059</v>
      </c>
    </row>
    <row r="33211" spans="1:7" x14ac:dyDescent="0.2">
      <c r="A33211">
        <v>9.3765273900121203E+17</v>
      </c>
      <c r="B33211" t="s">
        <v>66967</v>
      </c>
      <c r="C33211" t="s">
        <v>66968</v>
      </c>
      <c r="D33211" s="1">
        <v>43073.541759259257</v>
      </c>
      <c r="E33211">
        <v>18282</v>
      </c>
      <c r="F33211">
        <v>84522</v>
      </c>
    </row>
    <row r="33212" spans="1:7" x14ac:dyDescent="0.2">
      <c r="A33212">
        <v>9.3765353548695898E+17</v>
      </c>
      <c r="B33212" t="s">
        <v>66969</v>
      </c>
      <c r="C33212" t="s">
        <v>66970</v>
      </c>
      <c r="D33212" s="1">
        <v>43073.543958333335</v>
      </c>
      <c r="E33212">
        <v>13809</v>
      </c>
      <c r="F33212">
        <v>80383</v>
      </c>
    </row>
    <row r="33213" spans="1:7" x14ac:dyDescent="0.2">
      <c r="A33213">
        <v>9.3766167770055002E+17</v>
      </c>
      <c r="B33213" t="s">
        <v>66971</v>
      </c>
      <c r="C33213" t="s">
        <v>66972</v>
      </c>
      <c r="D33213" s="1">
        <v>43073.566423611112</v>
      </c>
      <c r="E33213">
        <v>15298</v>
      </c>
      <c r="F33213">
        <v>66098</v>
      </c>
      <c r="G33213" t="s">
        <v>89</v>
      </c>
    </row>
    <row r="33214" spans="1:7" x14ac:dyDescent="0.2">
      <c r="A33214">
        <v>9.3810235587843994E+17</v>
      </c>
      <c r="B33214" t="s">
        <v>66973</v>
      </c>
      <c r="C33214" t="s">
        <v>66974</v>
      </c>
      <c r="D33214" s="1">
        <v>43074.782465277778</v>
      </c>
      <c r="E33214">
        <v>12206</v>
      </c>
      <c r="F33214">
        <v>59680</v>
      </c>
    </row>
    <row r="33215" spans="1:7" x14ac:dyDescent="0.2">
      <c r="A33215">
        <v>9.3818457725591898E+17</v>
      </c>
      <c r="B33215" t="s">
        <v>66975</v>
      </c>
      <c r="C33215" t="s">
        <v>66976</v>
      </c>
      <c r="D33215" s="1">
        <v>43075.009351851855</v>
      </c>
      <c r="E33215">
        <v>10506</v>
      </c>
      <c r="F33215">
        <v>45113</v>
      </c>
    </row>
    <row r="33216" spans="1:7" x14ac:dyDescent="0.2">
      <c r="A33216">
        <v>9.3842279208045696E+17</v>
      </c>
      <c r="B33216" t="s">
        <v>66977</v>
      </c>
      <c r="C33216" t="s">
        <v>43464</v>
      </c>
      <c r="D33216" s="1">
        <v>43075.666701388887</v>
      </c>
      <c r="E33216">
        <v>39773</v>
      </c>
      <c r="F33216">
        <v>166470</v>
      </c>
    </row>
    <row r="33217" spans="1:8" x14ac:dyDescent="0.2">
      <c r="A33217">
        <v>9.38440878577856E+17</v>
      </c>
      <c r="B33217" t="s">
        <v>66978</v>
      </c>
      <c r="C33217" t="s">
        <v>66979</v>
      </c>
      <c r="D33217" s="1">
        <v>43075.716608796298</v>
      </c>
      <c r="E33217">
        <v>11626</v>
      </c>
      <c r="F33217">
        <v>59370</v>
      </c>
    </row>
    <row r="33218" spans="1:8" x14ac:dyDescent="0.2">
      <c r="A33218">
        <v>9.3846935408938496E+17</v>
      </c>
      <c r="B33218" t="s">
        <v>66980</v>
      </c>
      <c r="C33218" t="s">
        <v>66981</v>
      </c>
      <c r="D33218" s="1">
        <v>43075.795185185183</v>
      </c>
      <c r="E33218">
        <v>10897</v>
      </c>
      <c r="F33218">
        <v>41834</v>
      </c>
      <c r="G33218" t="s">
        <v>89</v>
      </c>
      <c r="H33218" t="s">
        <v>390</v>
      </c>
    </row>
    <row r="33219" spans="1:8" x14ac:dyDescent="0.2">
      <c r="A33219">
        <v>9.3851707350816294E+17</v>
      </c>
      <c r="B33219" t="s">
        <v>66982</v>
      </c>
      <c r="C33219" t="s">
        <v>66983</v>
      </c>
      <c r="D33219" s="1">
        <v>43075.926863425928</v>
      </c>
      <c r="E33219">
        <v>33167</v>
      </c>
      <c r="F33219">
        <v>119918</v>
      </c>
    </row>
    <row r="33220" spans="1:8" x14ac:dyDescent="0.2">
      <c r="A33220">
        <v>9.3875698954245696E+17</v>
      </c>
      <c r="B33220" t="s">
        <v>66984</v>
      </c>
      <c r="C33220" t="s">
        <v>66985</v>
      </c>
      <c r="D33220" s="1">
        <v>43076.588912037034</v>
      </c>
      <c r="E33220">
        <v>8560</v>
      </c>
      <c r="F33220">
        <v>49279</v>
      </c>
      <c r="G33220" t="s">
        <v>89</v>
      </c>
    </row>
    <row r="33221" spans="1:8" x14ac:dyDescent="0.2">
      <c r="A33221">
        <v>9.3878640299257805E+17</v>
      </c>
      <c r="B33221" t="s">
        <v>66986</v>
      </c>
      <c r="C33221" t="s">
        <v>66987</v>
      </c>
      <c r="D33221" s="1">
        <v>43076.670069444444</v>
      </c>
      <c r="E33221">
        <v>19221</v>
      </c>
      <c r="F33221">
        <v>95168</v>
      </c>
    </row>
    <row r="33222" spans="1:8" x14ac:dyDescent="0.2">
      <c r="A33222">
        <v>9.3880437407945894E+17</v>
      </c>
      <c r="B33222" t="s">
        <v>66988</v>
      </c>
      <c r="C33222" t="s">
        <v>66989</v>
      </c>
      <c r="D33222" s="1">
        <v>43076.719664351855</v>
      </c>
      <c r="E33222">
        <v>18512</v>
      </c>
      <c r="F33222">
        <v>72442</v>
      </c>
      <c r="H33222" t="s">
        <v>390</v>
      </c>
    </row>
    <row r="33223" spans="1:8" x14ac:dyDescent="0.2">
      <c r="A33223">
        <v>9.3886175803857702E+17</v>
      </c>
      <c r="B33223" t="s">
        <v>66990</v>
      </c>
      <c r="C33223" t="s">
        <v>66991</v>
      </c>
      <c r="D33223" s="1">
        <v>43076.878009259257</v>
      </c>
      <c r="E33223">
        <v>8906</v>
      </c>
      <c r="F33223">
        <v>49229</v>
      </c>
      <c r="G33223" t="s">
        <v>89</v>
      </c>
    </row>
    <row r="33224" spans="1:8" x14ac:dyDescent="0.2">
      <c r="A33224">
        <v>9.3887395634549901E+17</v>
      </c>
      <c r="B33224" t="s">
        <v>66992</v>
      </c>
      <c r="C33224" t="s">
        <v>66993</v>
      </c>
      <c r="D33224" s="1">
        <v>43076.911678240744</v>
      </c>
      <c r="E33224">
        <v>10777</v>
      </c>
      <c r="F33224">
        <v>55380</v>
      </c>
    </row>
    <row r="33225" spans="1:8" x14ac:dyDescent="0.2">
      <c r="A33225">
        <v>9.3887839860843302E+17</v>
      </c>
      <c r="B33225" t="s">
        <v>66994</v>
      </c>
      <c r="C33225" t="s">
        <v>66995</v>
      </c>
      <c r="D33225" s="1">
        <v>43076.923935185187</v>
      </c>
      <c r="E33225">
        <v>11405</v>
      </c>
      <c r="F33225">
        <v>56428</v>
      </c>
    </row>
    <row r="33226" spans="1:8" x14ac:dyDescent="0.2">
      <c r="A33226">
        <v>9.3900565998234803E+17</v>
      </c>
      <c r="B33226" t="s">
        <v>66996</v>
      </c>
      <c r="C33226" t="s">
        <v>66997</v>
      </c>
      <c r="D33226" s="1">
        <v>43077.275104166663</v>
      </c>
      <c r="E33226">
        <v>8585</v>
      </c>
      <c r="F33226">
        <v>43914</v>
      </c>
      <c r="G33226" t="s">
        <v>215</v>
      </c>
      <c r="H33226" t="s">
        <v>390</v>
      </c>
    </row>
    <row r="33227" spans="1:8" x14ac:dyDescent="0.2">
      <c r="A33227">
        <v>9.3900691162986906E+17</v>
      </c>
      <c r="B33227" t="s">
        <v>66998</v>
      </c>
      <c r="C33227" t="s">
        <v>66999</v>
      </c>
      <c r="D33227" s="1">
        <v>43077.278564814813</v>
      </c>
      <c r="E33227">
        <v>47024</v>
      </c>
      <c r="F33227">
        <v>135846</v>
      </c>
    </row>
    <row r="33228" spans="1:8" x14ac:dyDescent="0.2">
      <c r="A33228">
        <v>9.3912030454210099E+17</v>
      </c>
      <c r="B33228" t="s">
        <v>67000</v>
      </c>
      <c r="C33228" t="s">
        <v>67001</v>
      </c>
      <c r="D33228" s="1">
        <v>43077.591469907406</v>
      </c>
      <c r="E33228">
        <v>12871</v>
      </c>
      <c r="F33228">
        <v>70644</v>
      </c>
    </row>
    <row r="33229" spans="1:8" x14ac:dyDescent="0.2">
      <c r="A33229">
        <v>9.3914929638925094E+17</v>
      </c>
      <c r="B33229" t="s">
        <v>67002</v>
      </c>
      <c r="C33229" t="s">
        <v>67003</v>
      </c>
      <c r="D33229" s="1">
        <v>43077.671469907407</v>
      </c>
      <c r="E33229">
        <v>16002</v>
      </c>
      <c r="F33229">
        <v>65919</v>
      </c>
    </row>
    <row r="33230" spans="1:8" x14ac:dyDescent="0.2">
      <c r="A33230">
        <v>9.3915219709014797E+17</v>
      </c>
      <c r="B33230" t="s">
        <v>67004</v>
      </c>
      <c r="C33230" t="s">
        <v>67005</v>
      </c>
      <c r="D33230" s="1">
        <v>43077.679479166669</v>
      </c>
      <c r="E33230">
        <v>18800</v>
      </c>
      <c r="F33230">
        <v>86906</v>
      </c>
    </row>
    <row r="33231" spans="1:8" x14ac:dyDescent="0.2">
      <c r="A33231">
        <v>9.3918941938647002E+17</v>
      </c>
      <c r="B33231" t="s">
        <v>67006</v>
      </c>
      <c r="C33231" t="s">
        <v>67007</v>
      </c>
      <c r="D33231" s="1">
        <v>43077.782187500001</v>
      </c>
      <c r="E33231">
        <v>12269</v>
      </c>
      <c r="F33231">
        <v>59672</v>
      </c>
    </row>
    <row r="33232" spans="1:8" x14ac:dyDescent="0.2">
      <c r="A33232">
        <v>9.3920857125386202E+17</v>
      </c>
      <c r="B33232" t="s">
        <v>67008</v>
      </c>
      <c r="C33232" t="s">
        <v>67009</v>
      </c>
      <c r="D33232" s="1">
        <v>43077.835034722222</v>
      </c>
      <c r="E33232">
        <v>14935</v>
      </c>
      <c r="F33232">
        <v>57859</v>
      </c>
      <c r="G33232" t="s">
        <v>215</v>
      </c>
    </row>
    <row r="33233" spans="1:8" x14ac:dyDescent="0.2">
      <c r="A33233">
        <v>9.3927466640490906E+17</v>
      </c>
      <c r="B33233" t="s">
        <v>67010</v>
      </c>
      <c r="C33233" t="s">
        <v>67011</v>
      </c>
      <c r="D33233" s="1">
        <v>43078.017430555556</v>
      </c>
      <c r="E33233">
        <v>6618</v>
      </c>
      <c r="F33233">
        <v>44010</v>
      </c>
      <c r="H33233" t="s">
        <v>390</v>
      </c>
    </row>
    <row r="33234" spans="1:8" x14ac:dyDescent="0.2">
      <c r="A33234">
        <v>9.3929962487511795E+17</v>
      </c>
      <c r="B33234" t="s">
        <v>67012</v>
      </c>
      <c r="C33234" t="s">
        <v>67013</v>
      </c>
      <c r="D33234" s="1">
        <v>43078.086296296293</v>
      </c>
      <c r="E33234">
        <v>5807</v>
      </c>
      <c r="F33234">
        <v>36108</v>
      </c>
      <c r="G33234" t="s">
        <v>89</v>
      </c>
      <c r="H33234" t="s">
        <v>390</v>
      </c>
    </row>
    <row r="33235" spans="1:8" x14ac:dyDescent="0.2">
      <c r="A33235">
        <v>9.3935544727390605E+17</v>
      </c>
      <c r="B33235" t="s">
        <v>67014</v>
      </c>
      <c r="C33235" t="s">
        <v>67015</v>
      </c>
      <c r="D33235" s="1">
        <v>43078.240335648145</v>
      </c>
      <c r="E33235">
        <v>17728</v>
      </c>
      <c r="F33235">
        <v>69041</v>
      </c>
    </row>
    <row r="33236" spans="1:8" x14ac:dyDescent="0.2">
      <c r="A33236">
        <v>9.3937557091961203E+17</v>
      </c>
      <c r="B33236" t="s">
        <v>67016</v>
      </c>
      <c r="C33236" t="s">
        <v>67017</v>
      </c>
      <c r="D33236" s="1">
        <v>43078.295868055553</v>
      </c>
      <c r="E33236">
        <v>14103</v>
      </c>
      <c r="F33236">
        <v>61938</v>
      </c>
    </row>
    <row r="33237" spans="1:8" x14ac:dyDescent="0.2">
      <c r="A33237">
        <v>9.3947512755261798E+17</v>
      </c>
      <c r="B33237" t="s">
        <v>67018</v>
      </c>
      <c r="C33237" t="s">
        <v>67019</v>
      </c>
      <c r="D33237" s="1">
        <v>43078.570590277777</v>
      </c>
      <c r="E33237">
        <v>11562</v>
      </c>
      <c r="F33237">
        <v>66109</v>
      </c>
    </row>
    <row r="33238" spans="1:8" x14ac:dyDescent="0.2">
      <c r="A33238">
        <v>9.3947780781359501E+17</v>
      </c>
      <c r="B33238" t="s">
        <v>67020</v>
      </c>
      <c r="C33238" t="s">
        <v>67021</v>
      </c>
      <c r="D33238" s="1">
        <v>43078.577986111108</v>
      </c>
      <c r="E33238">
        <v>11366</v>
      </c>
      <c r="F33238">
        <v>52923</v>
      </c>
    </row>
    <row r="33239" spans="1:8" x14ac:dyDescent="0.2">
      <c r="A33239">
        <v>9.3948034277958003E+17</v>
      </c>
      <c r="B33239" t="s">
        <v>67022</v>
      </c>
      <c r="C33239" t="s">
        <v>67023</v>
      </c>
      <c r="D33239" s="1">
        <v>43078.584988425922</v>
      </c>
      <c r="E33239">
        <v>19420</v>
      </c>
      <c r="F33239">
        <v>81186</v>
      </c>
      <c r="G33239" t="s">
        <v>89</v>
      </c>
    </row>
    <row r="33240" spans="1:8" x14ac:dyDescent="0.2">
      <c r="A33240">
        <v>9.3948513169332198E+17</v>
      </c>
      <c r="B33240" t="s">
        <v>67024</v>
      </c>
      <c r="C33240" t="s">
        <v>67025</v>
      </c>
      <c r="D33240" s="1">
        <v>43078.598194444443</v>
      </c>
      <c r="E33240">
        <v>30534</v>
      </c>
      <c r="F33240">
        <v>129744</v>
      </c>
    </row>
    <row r="33241" spans="1:8" x14ac:dyDescent="0.2">
      <c r="A33241">
        <v>9.3952146663432602E+17</v>
      </c>
      <c r="B33241" t="s">
        <v>67026</v>
      </c>
      <c r="C33241" t="s">
        <v>67027</v>
      </c>
      <c r="D33241" s="1">
        <v>43078.698460648149</v>
      </c>
      <c r="E33241">
        <v>8780</v>
      </c>
      <c r="F33241">
        <v>52754</v>
      </c>
      <c r="G33241" t="s">
        <v>89</v>
      </c>
    </row>
    <row r="33242" spans="1:8" x14ac:dyDescent="0.2">
      <c r="A33242">
        <v>9.3956015426940506E+17</v>
      </c>
      <c r="B33242" t="s">
        <v>67028</v>
      </c>
      <c r="C33242" t="s">
        <v>67029</v>
      </c>
      <c r="D33242" s="1">
        <v>43078.805219907408</v>
      </c>
      <c r="E33242">
        <v>12346</v>
      </c>
      <c r="F33242">
        <v>58390</v>
      </c>
    </row>
    <row r="33243" spans="1:8" x14ac:dyDescent="0.2">
      <c r="A33243">
        <v>9.3956468174381402E+17</v>
      </c>
      <c r="B33243" t="s">
        <v>67030</v>
      </c>
      <c r="C33243" t="s">
        <v>67031</v>
      </c>
      <c r="D33243" s="1">
        <v>43078.817719907405</v>
      </c>
      <c r="E33243">
        <v>9043</v>
      </c>
      <c r="F33243">
        <v>47419</v>
      </c>
      <c r="G33243" t="s">
        <v>215</v>
      </c>
      <c r="H33243" t="s">
        <v>616</v>
      </c>
    </row>
    <row r="33244" spans="1:8" x14ac:dyDescent="0.2">
      <c r="A33244">
        <v>9.3961607735664205E+17</v>
      </c>
      <c r="B33244" t="s">
        <v>67032</v>
      </c>
      <c r="C33244" t="s">
        <v>67033</v>
      </c>
      <c r="D33244" s="1">
        <v>43078.959537037037</v>
      </c>
      <c r="E33244">
        <v>20094</v>
      </c>
      <c r="F33244">
        <v>67798</v>
      </c>
      <c r="G33244" t="e">
        <f>_xlfn.SINGLE( _xlfn.SINGLE( _xlfn.SINGLE(the)))</f>
        <v>#NAME?</v>
      </c>
    </row>
    <row r="33245" spans="1:8" x14ac:dyDescent="0.2">
      <c r="A33245">
        <v>9.3963440426737997E+17</v>
      </c>
      <c r="B33245" t="s">
        <v>67034</v>
      </c>
      <c r="C33245" t="s">
        <v>67035</v>
      </c>
      <c r="D33245" s="1">
        <v>43079.010115740741</v>
      </c>
      <c r="E33245">
        <v>19686</v>
      </c>
      <c r="F33245">
        <v>78349</v>
      </c>
      <c r="G33245" t="s">
        <v>89</v>
      </c>
    </row>
    <row r="33246" spans="1:8" x14ac:dyDescent="0.2">
      <c r="A33246">
        <v>9.3964279628946995E+17</v>
      </c>
      <c r="B33246" t="s">
        <v>67036</v>
      </c>
      <c r="C33246" t="s">
        <v>67037</v>
      </c>
      <c r="D33246" s="1">
        <v>43079.033275462964</v>
      </c>
      <c r="E33246">
        <v>12658</v>
      </c>
      <c r="F33246">
        <v>83217</v>
      </c>
    </row>
    <row r="33247" spans="1:8" x14ac:dyDescent="0.2">
      <c r="A33247">
        <v>9.3968042249307302E+17</v>
      </c>
      <c r="B33247" t="s">
        <v>67038</v>
      </c>
      <c r="C33247" t="s">
        <v>67039</v>
      </c>
      <c r="D33247" s="1">
        <v>43079.137094907404</v>
      </c>
      <c r="E33247">
        <v>29244</v>
      </c>
      <c r="F33247">
        <v>110118</v>
      </c>
    </row>
    <row r="33248" spans="1:8" x14ac:dyDescent="0.2">
      <c r="A33248">
        <v>9.3984986743803405E+17</v>
      </c>
      <c r="B33248" t="s">
        <v>67040</v>
      </c>
      <c r="C33248" t="s">
        <v>67041</v>
      </c>
      <c r="D33248" s="1">
        <v>43079.604675925926</v>
      </c>
      <c r="E33248">
        <v>23900</v>
      </c>
      <c r="F33248">
        <v>113065</v>
      </c>
    </row>
    <row r="33249" spans="1:8" x14ac:dyDescent="0.2">
      <c r="A33249">
        <v>9.3985105878813402E+17</v>
      </c>
      <c r="B33249" t="s">
        <v>67042</v>
      </c>
      <c r="C33249" t="s">
        <v>67043</v>
      </c>
      <c r="D33249" s="1">
        <v>43079.60796296296</v>
      </c>
      <c r="E33249">
        <v>15161</v>
      </c>
      <c r="F33249">
        <v>84960</v>
      </c>
    </row>
    <row r="33250" spans="1:8" x14ac:dyDescent="0.2">
      <c r="A33250">
        <v>9.3996762536227597E+17</v>
      </c>
      <c r="B33250" t="s">
        <v>67044</v>
      </c>
      <c r="C33250" t="s">
        <v>67045</v>
      </c>
      <c r="D33250" s="1">
        <v>43079.929629629631</v>
      </c>
      <c r="E33250">
        <v>25086</v>
      </c>
      <c r="F33250">
        <v>104968</v>
      </c>
    </row>
    <row r="33251" spans="1:8" x14ac:dyDescent="0.2">
      <c r="A33251">
        <v>9.4022397498587098E+17</v>
      </c>
      <c r="B33251" t="s">
        <v>67046</v>
      </c>
      <c r="C33251" t="s">
        <v>67047</v>
      </c>
      <c r="D33251" s="1">
        <v>43080.637013888889</v>
      </c>
      <c r="E33251">
        <v>27505</v>
      </c>
      <c r="F33251">
        <v>120776</v>
      </c>
      <c r="G33251" t="s">
        <v>89</v>
      </c>
    </row>
    <row r="33252" spans="1:8" x14ac:dyDescent="0.2">
      <c r="A33252">
        <v>9.4055456741409101E+17</v>
      </c>
      <c r="B33252" t="s">
        <v>67048</v>
      </c>
      <c r="C33252" t="s">
        <v>67049</v>
      </c>
      <c r="D33252" s="1">
        <v>43081.54928240741</v>
      </c>
      <c r="E33252">
        <v>31303</v>
      </c>
      <c r="F33252">
        <v>129926</v>
      </c>
    </row>
    <row r="33253" spans="1:8" x14ac:dyDescent="0.2">
      <c r="A33253">
        <v>9.4056781205305306E+17</v>
      </c>
      <c r="B33253" t="s">
        <v>67050</v>
      </c>
      <c r="C33253" t="s">
        <v>67051</v>
      </c>
      <c r="D33253" s="1">
        <v>43081.585821759261</v>
      </c>
      <c r="E33253">
        <v>19133</v>
      </c>
      <c r="F33253">
        <v>77506</v>
      </c>
    </row>
    <row r="33254" spans="1:8" x14ac:dyDescent="0.2">
      <c r="A33254">
        <v>9.4058438360556301E+17</v>
      </c>
      <c r="B33254" t="s">
        <v>67052</v>
      </c>
      <c r="C33254" t="s">
        <v>67053</v>
      </c>
      <c r="D33254" s="1">
        <v>43081.631550925929</v>
      </c>
      <c r="E33254">
        <v>17457</v>
      </c>
      <c r="F33254">
        <v>70801</v>
      </c>
    </row>
    <row r="33255" spans="1:8" x14ac:dyDescent="0.2">
      <c r="A33255">
        <v>9.4058802596426496E+17</v>
      </c>
      <c r="B33255" t="s">
        <v>67054</v>
      </c>
      <c r="C33255" t="s">
        <v>67055</v>
      </c>
      <c r="D33255" s="1">
        <v>43081.641608796293</v>
      </c>
      <c r="E33255">
        <v>16688</v>
      </c>
      <c r="F33255">
        <v>81506</v>
      </c>
    </row>
    <row r="33256" spans="1:8" x14ac:dyDescent="0.2">
      <c r="A33256">
        <v>9.4070612730992602E+17</v>
      </c>
      <c r="B33256" t="s">
        <v>67056</v>
      </c>
      <c r="C33256" t="s">
        <v>67057</v>
      </c>
      <c r="D33256" s="1">
        <v>43081.967499999999</v>
      </c>
      <c r="E33256">
        <v>14568</v>
      </c>
      <c r="F33256">
        <v>69244</v>
      </c>
      <c r="H33256" t="s">
        <v>390</v>
      </c>
    </row>
    <row r="33257" spans="1:8" x14ac:dyDescent="0.2">
      <c r="A33257">
        <v>9.4079558773315098E+17</v>
      </c>
      <c r="B33257" t="s">
        <v>67058</v>
      </c>
      <c r="C33257" t="s">
        <v>67059</v>
      </c>
      <c r="D33257" s="1">
        <v>43082.214363425926</v>
      </c>
      <c r="E33257">
        <v>20527</v>
      </c>
      <c r="F33257">
        <v>108916</v>
      </c>
    </row>
    <row r="33258" spans="1:8" x14ac:dyDescent="0.2">
      <c r="A33258">
        <v>9.4090464972870797E+17</v>
      </c>
      <c r="B33258" t="s">
        <v>67060</v>
      </c>
      <c r="C33258" t="s">
        <v>67061</v>
      </c>
      <c r="D33258" s="1">
        <v>43082.515324074076</v>
      </c>
      <c r="E33258">
        <v>12531</v>
      </c>
      <c r="F33258">
        <v>66583</v>
      </c>
    </row>
    <row r="33259" spans="1:8" x14ac:dyDescent="0.2">
      <c r="A33259">
        <v>9.4093001736577805E+17</v>
      </c>
      <c r="B33259" t="s">
        <v>67062</v>
      </c>
      <c r="C33259" t="s">
        <v>67063</v>
      </c>
      <c r="D33259" s="1">
        <v>43082.585324074076</v>
      </c>
      <c r="E33259">
        <v>24190</v>
      </c>
      <c r="F33259">
        <v>105665</v>
      </c>
      <c r="G33259" t="s">
        <v>89</v>
      </c>
    </row>
    <row r="33260" spans="1:8" x14ac:dyDescent="0.2">
      <c r="A33260">
        <v>9.4095592096787994E+17</v>
      </c>
      <c r="B33260" t="s">
        <v>67064</v>
      </c>
      <c r="C33260" t="s">
        <v>67065</v>
      </c>
      <c r="D33260" s="1">
        <v>43082.656805555554</v>
      </c>
      <c r="E33260">
        <v>16564</v>
      </c>
      <c r="F33260">
        <v>90115</v>
      </c>
    </row>
    <row r="33261" spans="1:8" x14ac:dyDescent="0.2">
      <c r="A33261">
        <v>9.4109496148278003E+17</v>
      </c>
      <c r="B33261" t="s">
        <v>67066</v>
      </c>
      <c r="C33261" t="s">
        <v>67067</v>
      </c>
      <c r="D33261" s="1">
        <v>43083.040486111109</v>
      </c>
      <c r="E33261">
        <v>11668</v>
      </c>
      <c r="F33261">
        <v>76503</v>
      </c>
    </row>
    <row r="33262" spans="1:8" x14ac:dyDescent="0.2">
      <c r="A33262">
        <v>9.4129166656414106E+17</v>
      </c>
      <c r="B33262" t="s">
        <v>67068</v>
      </c>
      <c r="C33262" t="s">
        <v>67069</v>
      </c>
      <c r="D33262" s="1">
        <v>43083.583287037036</v>
      </c>
      <c r="E33262">
        <v>14394</v>
      </c>
      <c r="F33262">
        <v>82694</v>
      </c>
    </row>
    <row r="33263" spans="1:8" x14ac:dyDescent="0.2">
      <c r="A33263">
        <v>9.4135339512174106E+17</v>
      </c>
      <c r="B33263" t="s">
        <v>67070</v>
      </c>
      <c r="C33263" t="s">
        <v>67071</v>
      </c>
      <c r="D33263" s="1">
        <v>43083.753622685188</v>
      </c>
      <c r="E33263">
        <v>15337</v>
      </c>
      <c r="F33263">
        <v>68563</v>
      </c>
    </row>
    <row r="33264" spans="1:8" x14ac:dyDescent="0.2">
      <c r="A33264">
        <v>9.4140067076632102E+17</v>
      </c>
      <c r="B33264" t="s">
        <v>67072</v>
      </c>
      <c r="C33264" t="s">
        <v>67073</v>
      </c>
      <c r="D33264" s="1">
        <v>43083.884074074071</v>
      </c>
      <c r="E33264">
        <v>10628</v>
      </c>
      <c r="F33264">
        <v>50965</v>
      </c>
    </row>
    <row r="33265" spans="1:8" x14ac:dyDescent="0.2">
      <c r="A33265">
        <v>9.4140417343379405E+17</v>
      </c>
      <c r="B33265" t="s">
        <v>67074</v>
      </c>
      <c r="C33265" t="s">
        <v>67075</v>
      </c>
      <c r="D33265" s="1">
        <v>43083.893750000003</v>
      </c>
      <c r="E33265">
        <v>14110</v>
      </c>
      <c r="F33265">
        <v>61967</v>
      </c>
    </row>
    <row r="33266" spans="1:8" x14ac:dyDescent="0.2">
      <c r="A33266">
        <v>9.4140624278595494E+17</v>
      </c>
      <c r="B33266" t="s">
        <v>67076</v>
      </c>
      <c r="C33266" t="s">
        <v>67077</v>
      </c>
      <c r="D33266" s="1">
        <v>43083.899456018517</v>
      </c>
      <c r="E33266">
        <v>21656</v>
      </c>
      <c r="F33266">
        <v>78454</v>
      </c>
    </row>
    <row r="33267" spans="1:8" x14ac:dyDescent="0.2">
      <c r="A33267">
        <v>9.4141772583399795E+17</v>
      </c>
      <c r="B33267" t="s">
        <v>67078</v>
      </c>
      <c r="C33267" t="s">
        <v>67079</v>
      </c>
      <c r="D33267" s="1">
        <v>43083.931145833332</v>
      </c>
      <c r="E33267">
        <v>7395</v>
      </c>
      <c r="F33267">
        <v>34199</v>
      </c>
      <c r="G33267" t="s">
        <v>89</v>
      </c>
    </row>
    <row r="33268" spans="1:8" x14ac:dyDescent="0.2">
      <c r="A33268">
        <v>9.4166791821498701E+17</v>
      </c>
      <c r="B33268" t="s">
        <v>67080</v>
      </c>
      <c r="C33268" t="s">
        <v>67081</v>
      </c>
      <c r="D33268" s="1">
        <v>43084.621539351851</v>
      </c>
      <c r="E33268">
        <v>11759</v>
      </c>
      <c r="F33268">
        <v>61359</v>
      </c>
    </row>
    <row r="33269" spans="1:8" x14ac:dyDescent="0.2">
      <c r="A33269">
        <v>9.4172352492172403E+17</v>
      </c>
      <c r="B33269" t="s">
        <v>67082</v>
      </c>
      <c r="C33269" t="s">
        <v>67083</v>
      </c>
      <c r="D33269" s="1">
        <v>43084.774988425925</v>
      </c>
      <c r="E33269">
        <v>8333</v>
      </c>
      <c r="F33269">
        <v>47102</v>
      </c>
    </row>
    <row r="33270" spans="1:8" x14ac:dyDescent="0.2">
      <c r="A33270">
        <v>9.4175699207030694E+17</v>
      </c>
      <c r="B33270" t="s">
        <v>67084</v>
      </c>
      <c r="C33270" t="s">
        <v>67085</v>
      </c>
      <c r="D33270" s="1">
        <v>43084.867337962962</v>
      </c>
      <c r="E33270">
        <v>14365</v>
      </c>
      <c r="F33270">
        <v>64868</v>
      </c>
      <c r="H33270" t="s">
        <v>390</v>
      </c>
    </row>
    <row r="33271" spans="1:8" x14ac:dyDescent="0.2">
      <c r="A33271">
        <v>9.4178951524874995E+17</v>
      </c>
      <c r="B33271" t="s">
        <v>67086</v>
      </c>
      <c r="C33271" t="s">
        <v>67087</v>
      </c>
      <c r="D33271" s="1">
        <v>43084.957083333335</v>
      </c>
      <c r="E33271">
        <v>15436</v>
      </c>
      <c r="F33271">
        <v>69572</v>
      </c>
    </row>
    <row r="33272" spans="1:8" x14ac:dyDescent="0.2">
      <c r="A33272">
        <v>9.4182021351893798E+17</v>
      </c>
      <c r="B33272" t="s">
        <v>67088</v>
      </c>
      <c r="C33272" t="s">
        <v>67089</v>
      </c>
      <c r="D33272" s="1">
        <v>43085.04179398148</v>
      </c>
      <c r="E33272">
        <v>10819</v>
      </c>
      <c r="F33272">
        <v>51223</v>
      </c>
      <c r="H33272" t="s">
        <v>390</v>
      </c>
    </row>
    <row r="33273" spans="1:8" x14ac:dyDescent="0.2">
      <c r="A33273">
        <v>9.4186863919991603E+17</v>
      </c>
      <c r="B33273" t="s">
        <v>67090</v>
      </c>
      <c r="C33273" t="s">
        <v>67091</v>
      </c>
      <c r="D33273" s="1">
        <v>43085.175428240742</v>
      </c>
      <c r="E33273">
        <v>11666</v>
      </c>
      <c r="F33273">
        <v>57927</v>
      </c>
    </row>
    <row r="33274" spans="1:8" x14ac:dyDescent="0.2">
      <c r="A33274">
        <v>9.4204465761322995E+17</v>
      </c>
      <c r="B33274" t="s">
        <v>67092</v>
      </c>
      <c r="C33274" t="s">
        <v>67093</v>
      </c>
      <c r="D33274" s="1">
        <v>43085.661145833335</v>
      </c>
      <c r="E33274">
        <v>18750</v>
      </c>
      <c r="F33274">
        <v>97960</v>
      </c>
    </row>
    <row r="33275" spans="1:8" x14ac:dyDescent="0.2">
      <c r="A33275">
        <v>9.4212343387328102E+17</v>
      </c>
      <c r="B33275" t="s">
        <v>67094</v>
      </c>
      <c r="C33275" t="s">
        <v>67095</v>
      </c>
      <c r="D33275" s="1">
        <v>43085.878530092596</v>
      </c>
      <c r="E33275">
        <v>12873</v>
      </c>
      <c r="F33275">
        <v>62525</v>
      </c>
    </row>
    <row r="33276" spans="1:8" x14ac:dyDescent="0.2">
      <c r="A33276">
        <v>9.4213013773424205E+17</v>
      </c>
      <c r="B33276" t="s">
        <v>67096</v>
      </c>
      <c r="C33276" t="s">
        <v>67097</v>
      </c>
      <c r="D33276" s="1">
        <v>43085.89702546296</v>
      </c>
      <c r="E33276">
        <v>10870</v>
      </c>
      <c r="F33276">
        <v>46307</v>
      </c>
    </row>
    <row r="33277" spans="1:8" x14ac:dyDescent="0.2">
      <c r="A33277">
        <v>9.4243973926483098E+17</v>
      </c>
      <c r="B33277" t="s">
        <v>67098</v>
      </c>
      <c r="C33277" t="s">
        <v>67099</v>
      </c>
      <c r="D33277" s="1">
        <v>43086.75136574074</v>
      </c>
      <c r="E33277">
        <v>15469</v>
      </c>
      <c r="F33277">
        <v>76364</v>
      </c>
    </row>
    <row r="33278" spans="1:8" x14ac:dyDescent="0.2">
      <c r="A33278">
        <v>9.4250305910360397E+17</v>
      </c>
      <c r="B33278" t="s">
        <v>67100</v>
      </c>
      <c r="C33278" t="s">
        <v>67101</v>
      </c>
      <c r="D33278" s="1">
        <v>43086.926087962966</v>
      </c>
      <c r="E33278">
        <v>9172</v>
      </c>
      <c r="F33278">
        <v>56837</v>
      </c>
      <c r="G33278" t="s">
        <v>89</v>
      </c>
    </row>
    <row r="33279" spans="1:8" x14ac:dyDescent="0.2">
      <c r="A33279">
        <v>9.4255151656463898E+17</v>
      </c>
      <c r="B33279" t="s">
        <v>67102</v>
      </c>
      <c r="C33279" t="s">
        <v>67103</v>
      </c>
      <c r="D33279" s="1">
        <v>43087.059803240743</v>
      </c>
      <c r="E33279">
        <v>10958</v>
      </c>
      <c r="F33279">
        <v>53918</v>
      </c>
      <c r="H33279" t="s">
        <v>390</v>
      </c>
    </row>
    <row r="33280" spans="1:8" x14ac:dyDescent="0.2">
      <c r="A33280">
        <v>9.4271703009194304E+17</v>
      </c>
      <c r="B33280" t="s">
        <v>67104</v>
      </c>
      <c r="C33280" t="s">
        <v>67105</v>
      </c>
      <c r="D33280" s="1">
        <v>43087.516539351855</v>
      </c>
      <c r="E33280">
        <v>15857</v>
      </c>
      <c r="F33280">
        <v>77959</v>
      </c>
      <c r="G33280" t="s">
        <v>89</v>
      </c>
    </row>
    <row r="33281" spans="1:7" x14ac:dyDescent="0.2">
      <c r="A33281">
        <v>9.4272168113048294E+17</v>
      </c>
      <c r="B33281" t="s">
        <v>67106</v>
      </c>
      <c r="C33281" t="s">
        <v>67107</v>
      </c>
      <c r="D33281" s="1">
        <v>43087.529374999998</v>
      </c>
      <c r="E33281">
        <v>5196</v>
      </c>
      <c r="F33281">
        <v>39124</v>
      </c>
      <c r="G33281" t="s">
        <v>89</v>
      </c>
    </row>
    <row r="33282" spans="1:7" x14ac:dyDescent="0.2">
      <c r="A33282">
        <v>9.42827072824672E+17</v>
      </c>
      <c r="B33282" t="s">
        <v>67108</v>
      </c>
      <c r="C33282" t="s">
        <v>67109</v>
      </c>
      <c r="D33282" s="1">
        <v>43087.820196759261</v>
      </c>
      <c r="E33282">
        <v>19316</v>
      </c>
      <c r="F33282">
        <v>94851</v>
      </c>
    </row>
    <row r="33283" spans="1:7" x14ac:dyDescent="0.2">
      <c r="A33283">
        <v>9.4282967669902106E+17</v>
      </c>
      <c r="B33283" t="s">
        <v>67110</v>
      </c>
      <c r="C33283" t="s">
        <v>67111</v>
      </c>
      <c r="D33283" s="1">
        <v>43087.827384259261</v>
      </c>
      <c r="E33283">
        <v>13060</v>
      </c>
      <c r="F33283">
        <v>76392</v>
      </c>
    </row>
    <row r="33284" spans="1:7" x14ac:dyDescent="0.2">
      <c r="A33284">
        <v>9.42840800853024E+17</v>
      </c>
      <c r="B33284" t="s">
        <v>67112</v>
      </c>
      <c r="C33284" t="s">
        <v>67113</v>
      </c>
      <c r="D33284" s="1">
        <v>43087.858078703706</v>
      </c>
      <c r="E33284">
        <v>7340</v>
      </c>
      <c r="F33284">
        <v>38104</v>
      </c>
    </row>
    <row r="33285" spans="1:7" x14ac:dyDescent="0.2">
      <c r="A33285">
        <v>9.4288171691343795E+17</v>
      </c>
      <c r="B33285" t="s">
        <v>67114</v>
      </c>
      <c r="C33285" t="s">
        <v>67115</v>
      </c>
      <c r="D33285" s="1">
        <v>43087.970983796295</v>
      </c>
      <c r="E33285">
        <v>7261</v>
      </c>
      <c r="F33285">
        <v>38717</v>
      </c>
    </row>
    <row r="33286" spans="1:7" x14ac:dyDescent="0.2">
      <c r="A33286">
        <v>9.4288225008927104E+17</v>
      </c>
      <c r="B33286" t="s">
        <v>67116</v>
      </c>
      <c r="C33286" t="s">
        <v>67117</v>
      </c>
      <c r="D33286" s="1">
        <v>43087.972453703704</v>
      </c>
      <c r="E33286">
        <v>7267</v>
      </c>
      <c r="F33286">
        <v>35538</v>
      </c>
    </row>
    <row r="33287" spans="1:7" x14ac:dyDescent="0.2">
      <c r="A33287">
        <v>9.4288350786878195E+17</v>
      </c>
      <c r="B33287" t="s">
        <v>67118</v>
      </c>
      <c r="C33287" t="s">
        <v>67119</v>
      </c>
      <c r="D33287" s="1">
        <v>43087.975925925923</v>
      </c>
      <c r="E33287">
        <v>18257</v>
      </c>
      <c r="F33287">
        <v>87431</v>
      </c>
    </row>
    <row r="33288" spans="1:7" x14ac:dyDescent="0.2">
      <c r="A33288">
        <v>9.4290468612596506E+17</v>
      </c>
      <c r="B33288" t="s">
        <v>67120</v>
      </c>
      <c r="C33288" t="s">
        <v>67121</v>
      </c>
      <c r="D33288" s="1">
        <v>43088.034375000003</v>
      </c>
      <c r="E33288">
        <v>13195</v>
      </c>
      <c r="F33288">
        <v>54310</v>
      </c>
    </row>
    <row r="33289" spans="1:7" x14ac:dyDescent="0.2">
      <c r="A33289">
        <v>9.4292105172133798E+17</v>
      </c>
      <c r="B33289" t="s">
        <v>67122</v>
      </c>
      <c r="C33289" t="s">
        <v>67123</v>
      </c>
      <c r="D33289" s="1">
        <v>43088.07953703704</v>
      </c>
      <c r="E33289">
        <v>14025</v>
      </c>
      <c r="F33289">
        <v>59529</v>
      </c>
    </row>
    <row r="33290" spans="1:7" x14ac:dyDescent="0.2">
      <c r="A33290">
        <v>9.4307447520935501E+17</v>
      </c>
      <c r="B33290" t="s">
        <v>67124</v>
      </c>
      <c r="C33290" t="s">
        <v>67125</v>
      </c>
      <c r="D33290" s="1">
        <v>43088.502905092595</v>
      </c>
      <c r="E33290">
        <v>20397</v>
      </c>
      <c r="F33290">
        <v>101496</v>
      </c>
    </row>
    <row r="33291" spans="1:7" x14ac:dyDescent="0.2">
      <c r="A33291">
        <v>9.4307938216335296E+17</v>
      </c>
      <c r="B33291" t="s">
        <v>67126</v>
      </c>
      <c r="C33291" t="s">
        <v>67127</v>
      </c>
      <c r="D33291" s="1">
        <v>43088.516435185185</v>
      </c>
      <c r="E33291">
        <v>12050</v>
      </c>
      <c r="F33291">
        <v>62292</v>
      </c>
    </row>
    <row r="33292" spans="1:7" x14ac:dyDescent="0.2">
      <c r="A33292">
        <v>9.4313558849609306E+17</v>
      </c>
      <c r="B33292" t="s">
        <v>67128</v>
      </c>
      <c r="C33292" t="s">
        <v>67129</v>
      </c>
      <c r="D33292" s="1">
        <v>43088.671539351853</v>
      </c>
      <c r="E33292">
        <v>20980</v>
      </c>
      <c r="F33292">
        <v>85787</v>
      </c>
      <c r="G33292" t="s">
        <v>89</v>
      </c>
    </row>
    <row r="33293" spans="1:7" x14ac:dyDescent="0.2">
      <c r="A33293">
        <v>9.4321390162529395E+17</v>
      </c>
      <c r="B33293" t="s">
        <v>67130</v>
      </c>
      <c r="C33293" t="s">
        <v>67131</v>
      </c>
      <c r="D33293" s="1">
        <v>43088.887638888889</v>
      </c>
      <c r="E33293">
        <v>20802</v>
      </c>
      <c r="F33293">
        <v>114559</v>
      </c>
    </row>
    <row r="33294" spans="1:7" x14ac:dyDescent="0.2">
      <c r="A33294">
        <v>9.4336260525881306E+17</v>
      </c>
      <c r="B33294" t="s">
        <v>67132</v>
      </c>
      <c r="C33294" t="s">
        <v>67133</v>
      </c>
      <c r="D33294" s="1">
        <v>43089.297986111109</v>
      </c>
      <c r="E33294">
        <v>26581</v>
      </c>
      <c r="F33294">
        <v>125255</v>
      </c>
    </row>
    <row r="33295" spans="1:7" x14ac:dyDescent="0.2">
      <c r="A33295">
        <v>9.4348937846213005E+17</v>
      </c>
      <c r="B33295" t="s">
        <v>67134</v>
      </c>
      <c r="C33295" t="s">
        <v>67135</v>
      </c>
      <c r="D33295" s="1">
        <v>43089.647812499999</v>
      </c>
      <c r="E33295">
        <v>15143</v>
      </c>
      <c r="F33295">
        <v>70522</v>
      </c>
    </row>
    <row r="33296" spans="1:7" x14ac:dyDescent="0.2">
      <c r="A33296">
        <v>9.4352114106223795E+17</v>
      </c>
      <c r="B33296" t="s">
        <v>67136</v>
      </c>
      <c r="C33296" t="s">
        <v>67137</v>
      </c>
      <c r="D33296" s="1">
        <v>43089.735462962963</v>
      </c>
      <c r="E33296">
        <v>15074</v>
      </c>
      <c r="F33296">
        <v>78927</v>
      </c>
      <c r="G33296" t="s">
        <v>89</v>
      </c>
    </row>
    <row r="33297" spans="1:8" x14ac:dyDescent="0.2">
      <c r="A33297">
        <v>9.4353406928719398E+17</v>
      </c>
      <c r="B33297" t="s">
        <v>67138</v>
      </c>
      <c r="C33297" t="s">
        <v>67139</v>
      </c>
      <c r="D33297" s="1">
        <v>43089.771134259259</v>
      </c>
      <c r="E33297">
        <v>12879</v>
      </c>
      <c r="F33297">
        <v>60885</v>
      </c>
    </row>
    <row r="33298" spans="1:8" x14ac:dyDescent="0.2">
      <c r="A33298">
        <v>9.4354395873030899E+17</v>
      </c>
      <c r="B33298" t="s">
        <v>67140</v>
      </c>
      <c r="C33298" t="s">
        <v>67141</v>
      </c>
      <c r="D33298" s="1">
        <v>43089.798425925925</v>
      </c>
      <c r="E33298">
        <v>17402</v>
      </c>
      <c r="F33298">
        <v>74019</v>
      </c>
      <c r="H33298" t="s">
        <v>390</v>
      </c>
    </row>
    <row r="33299" spans="1:8" x14ac:dyDescent="0.2">
      <c r="A33299">
        <v>9.43598090069536E+17</v>
      </c>
      <c r="B33299" t="s">
        <v>67142</v>
      </c>
      <c r="C33299" t="s">
        <v>67143</v>
      </c>
      <c r="D33299" s="1">
        <v>43089.947800925926</v>
      </c>
      <c r="E33299">
        <v>20265</v>
      </c>
      <c r="F33299">
        <v>90077</v>
      </c>
    </row>
    <row r="33300" spans="1:8" x14ac:dyDescent="0.2">
      <c r="A33300">
        <v>9.4381943073537203E+17</v>
      </c>
      <c r="B33300" t="s">
        <v>67144</v>
      </c>
      <c r="C33300" t="s">
        <v>67145</v>
      </c>
      <c r="D33300" s="1">
        <v>43090.558587962965</v>
      </c>
      <c r="E33300">
        <v>21374</v>
      </c>
      <c r="F33300">
        <v>99451</v>
      </c>
    </row>
    <row r="33301" spans="1:8" x14ac:dyDescent="0.2">
      <c r="A33301">
        <v>9.4382469514469696E+17</v>
      </c>
      <c r="B33301" t="s">
        <v>67146</v>
      </c>
      <c r="C33301" t="s">
        <v>67147</v>
      </c>
      <c r="D33301" s="1">
        <v>43090.573113425926</v>
      </c>
      <c r="E33301">
        <v>16081</v>
      </c>
      <c r="F33301">
        <v>82179</v>
      </c>
      <c r="G33301" t="s">
        <v>89</v>
      </c>
    </row>
    <row r="33302" spans="1:8" x14ac:dyDescent="0.2">
      <c r="A33302">
        <v>9.4384260863123802E+17</v>
      </c>
      <c r="B33302" t="s">
        <v>67148</v>
      </c>
      <c r="C33302" t="s">
        <v>67149</v>
      </c>
      <c r="D33302" s="1">
        <v>43090.622546296298</v>
      </c>
      <c r="E33302">
        <v>15211</v>
      </c>
      <c r="F33302">
        <v>76489</v>
      </c>
    </row>
    <row r="33303" spans="1:8" x14ac:dyDescent="0.2">
      <c r="A33303">
        <v>9.4385667529498202E+17</v>
      </c>
      <c r="B33303" t="s">
        <v>67150</v>
      </c>
      <c r="C33303" t="s">
        <v>67151</v>
      </c>
      <c r="D33303" s="1">
        <v>43090.661365740743</v>
      </c>
      <c r="E33303">
        <v>17320</v>
      </c>
      <c r="F33303">
        <v>78964</v>
      </c>
    </row>
    <row r="33304" spans="1:8" x14ac:dyDescent="0.2">
      <c r="A33304">
        <v>9.4390804180365696E+17</v>
      </c>
      <c r="B33304" t="s">
        <v>67152</v>
      </c>
      <c r="C33304" t="s">
        <v>67153</v>
      </c>
      <c r="D33304" s="1">
        <v>43090.803101851852</v>
      </c>
      <c r="E33304">
        <v>11801</v>
      </c>
      <c r="F33304">
        <v>61198</v>
      </c>
      <c r="G33304" t="s">
        <v>89</v>
      </c>
    </row>
    <row r="33305" spans="1:8" x14ac:dyDescent="0.2">
      <c r="A33305">
        <v>9.4418773056471398E+17</v>
      </c>
      <c r="B33305" t="s">
        <v>67154</v>
      </c>
      <c r="C33305" t="s">
        <v>67155</v>
      </c>
      <c r="D33305" s="1">
        <v>43091.574895833335</v>
      </c>
      <c r="E33305">
        <v>18629</v>
      </c>
      <c r="F33305">
        <v>84923</v>
      </c>
    </row>
    <row r="33306" spans="1:8" x14ac:dyDescent="0.2">
      <c r="A33306">
        <v>9.4418844574801498E+17</v>
      </c>
      <c r="B33306" t="s">
        <v>67156</v>
      </c>
      <c r="C33306" t="s">
        <v>67157</v>
      </c>
      <c r="D33306" s="1">
        <v>43091.576874999999</v>
      </c>
      <c r="E33306">
        <v>8545</v>
      </c>
      <c r="F33306">
        <v>42390</v>
      </c>
    </row>
    <row r="33307" spans="1:8" x14ac:dyDescent="0.2">
      <c r="A33307">
        <v>9.4419207153515302E+17</v>
      </c>
      <c r="B33307" t="s">
        <v>67158</v>
      </c>
      <c r="C33307" t="s">
        <v>67159</v>
      </c>
      <c r="D33307" s="1">
        <v>43091.586875000001</v>
      </c>
      <c r="E33307">
        <v>23162</v>
      </c>
      <c r="F33307">
        <v>108950</v>
      </c>
    </row>
    <row r="33308" spans="1:8" x14ac:dyDescent="0.2">
      <c r="A33308">
        <v>9.4421018308925402E+17</v>
      </c>
      <c r="B33308" t="s">
        <v>67160</v>
      </c>
      <c r="C33308" t="s">
        <v>67161</v>
      </c>
      <c r="D33308" s="1">
        <v>43091.63685185185</v>
      </c>
      <c r="E33308">
        <v>15721</v>
      </c>
      <c r="F33308">
        <v>76533</v>
      </c>
    </row>
    <row r="33309" spans="1:8" x14ac:dyDescent="0.2">
      <c r="A33309">
        <v>9.4422215721894195E+17</v>
      </c>
      <c r="B33309" t="s">
        <v>67162</v>
      </c>
      <c r="C33309" t="s">
        <v>67163</v>
      </c>
      <c r="D33309" s="1">
        <v>43091.669895833336</v>
      </c>
      <c r="E33309">
        <v>16654</v>
      </c>
      <c r="F33309">
        <v>81999</v>
      </c>
    </row>
    <row r="33310" spans="1:8" x14ac:dyDescent="0.2">
      <c r="A33310">
        <v>9.4422297914733696E+17</v>
      </c>
      <c r="B33310" t="s">
        <v>67164</v>
      </c>
      <c r="C33310" t="s">
        <v>67165</v>
      </c>
      <c r="D33310" s="1">
        <v>43091.672164351854</v>
      </c>
      <c r="E33310">
        <v>16073</v>
      </c>
      <c r="F33310">
        <v>91998</v>
      </c>
    </row>
    <row r="33311" spans="1:8" x14ac:dyDescent="0.2">
      <c r="A33311">
        <v>9.4424786812631795E+17</v>
      </c>
      <c r="B33311" t="s">
        <v>67166</v>
      </c>
      <c r="C33311" t="s">
        <v>67167</v>
      </c>
      <c r="D33311" s="1">
        <v>43091.740844907406</v>
      </c>
      <c r="E33311">
        <v>17863</v>
      </c>
      <c r="F33311">
        <v>92215</v>
      </c>
    </row>
    <row r="33312" spans="1:8" x14ac:dyDescent="0.2">
      <c r="A33312">
        <v>9.4427647161450906E+17</v>
      </c>
      <c r="B33312" t="s">
        <v>67168</v>
      </c>
      <c r="C33312" t="s">
        <v>67169</v>
      </c>
      <c r="D33312" s="1">
        <v>43091.819780092592</v>
      </c>
      <c r="E33312">
        <v>13810</v>
      </c>
      <c r="F33312">
        <v>65137</v>
      </c>
    </row>
    <row r="33313" spans="1:7" x14ac:dyDescent="0.2">
      <c r="A33313">
        <v>9.4430837337330803E+17</v>
      </c>
      <c r="B33313" t="s">
        <v>67170</v>
      </c>
      <c r="C33313" t="s">
        <v>67171</v>
      </c>
      <c r="D33313" s="1">
        <v>43091.907812500001</v>
      </c>
      <c r="E33313">
        <v>15921</v>
      </c>
      <c r="F33313">
        <v>80847</v>
      </c>
    </row>
    <row r="33314" spans="1:7" x14ac:dyDescent="0.2">
      <c r="A33314">
        <v>9.4430849188731597E+17</v>
      </c>
      <c r="B33314" t="s">
        <v>67172</v>
      </c>
      <c r="C33314" t="s">
        <v>67173</v>
      </c>
      <c r="D33314" s="1">
        <v>43091.908136574071</v>
      </c>
      <c r="E33314">
        <v>13283</v>
      </c>
      <c r="F33314">
        <v>61448</v>
      </c>
    </row>
    <row r="33315" spans="1:7" x14ac:dyDescent="0.2">
      <c r="A33315">
        <v>9.4432968403208102E+17</v>
      </c>
      <c r="B33315" t="s">
        <v>67174</v>
      </c>
      <c r="C33315" t="s">
        <v>67175</v>
      </c>
      <c r="D33315" s="1">
        <v>43091.966620370367</v>
      </c>
      <c r="E33315">
        <v>21226</v>
      </c>
      <c r="F33315">
        <v>107322</v>
      </c>
    </row>
    <row r="33316" spans="1:7" x14ac:dyDescent="0.2">
      <c r="A33316">
        <v>9.4466568729281702E+17</v>
      </c>
      <c r="B33316" t="s">
        <v>67176</v>
      </c>
      <c r="C33316" t="s">
        <v>67177</v>
      </c>
      <c r="D33316" s="1">
        <v>43092.893807870372</v>
      </c>
      <c r="E33316">
        <v>30629</v>
      </c>
      <c r="F33316">
        <v>108312</v>
      </c>
    </row>
    <row r="33317" spans="1:7" x14ac:dyDescent="0.2">
      <c r="A33317">
        <v>9.4466644818569203E+17</v>
      </c>
      <c r="B33317" t="s">
        <v>67178</v>
      </c>
      <c r="C33317" t="s">
        <v>67179</v>
      </c>
      <c r="D33317" s="1">
        <v>43092.895902777775</v>
      </c>
      <c r="E33317">
        <v>18665</v>
      </c>
      <c r="F33317">
        <v>65620</v>
      </c>
    </row>
    <row r="33318" spans="1:7" x14ac:dyDescent="0.2">
      <c r="A33318">
        <v>9.4466710231256602E+17</v>
      </c>
      <c r="B33318" t="s">
        <v>67180</v>
      </c>
      <c r="C33318" t="s">
        <v>67181</v>
      </c>
      <c r="D33318" s="1">
        <v>43092.89770833333</v>
      </c>
      <c r="E33318">
        <v>14419</v>
      </c>
      <c r="F33318">
        <v>61916</v>
      </c>
      <c r="G33318" t="s">
        <v>89</v>
      </c>
    </row>
    <row r="33319" spans="1:7" x14ac:dyDescent="0.2">
      <c r="A33319">
        <v>9.4470033288144E+17</v>
      </c>
      <c r="B33319" t="s">
        <v>67182</v>
      </c>
      <c r="C33319" t="s">
        <v>67183</v>
      </c>
      <c r="D33319" s="1">
        <v>43092.98940972222</v>
      </c>
      <c r="E33319">
        <v>18962</v>
      </c>
      <c r="F33319">
        <v>90387</v>
      </c>
    </row>
    <row r="33320" spans="1:7" x14ac:dyDescent="0.2">
      <c r="A33320">
        <v>9.4470362645448704E+17</v>
      </c>
      <c r="B33320" t="s">
        <v>67184</v>
      </c>
      <c r="C33320" t="s">
        <v>67185</v>
      </c>
      <c r="D33320" s="1">
        <v>43092.998495370368</v>
      </c>
      <c r="E33320">
        <v>13916</v>
      </c>
      <c r="F33320">
        <v>75793</v>
      </c>
    </row>
    <row r="33321" spans="1:7" x14ac:dyDescent="0.2">
      <c r="A33321">
        <v>9.4490684797011904E+17</v>
      </c>
      <c r="B33321" t="s">
        <v>67186</v>
      </c>
      <c r="C33321" t="s">
        <v>67187</v>
      </c>
      <c r="D33321" s="1">
        <v>43093.559282407405</v>
      </c>
      <c r="E33321">
        <v>25028</v>
      </c>
      <c r="F33321">
        <v>88412</v>
      </c>
      <c r="G33321" t="s">
        <v>89</v>
      </c>
    </row>
    <row r="33322" spans="1:7" x14ac:dyDescent="0.2">
      <c r="A33322">
        <v>9.4492768963866202E+17</v>
      </c>
      <c r="B33322" t="s">
        <v>67188</v>
      </c>
      <c r="C33322" t="s">
        <v>67189</v>
      </c>
      <c r="D33322" s="1">
        <v>43093.616793981484</v>
      </c>
      <c r="E33322">
        <v>27401</v>
      </c>
      <c r="F33322">
        <v>124184</v>
      </c>
    </row>
    <row r="33323" spans="1:7" x14ac:dyDescent="0.2">
      <c r="A33323">
        <v>9.4503017429018598E+17</v>
      </c>
      <c r="B33323" t="s">
        <v>67190</v>
      </c>
      <c r="C33323" t="s">
        <v>67191</v>
      </c>
      <c r="D33323" s="1">
        <v>43093.899606481478</v>
      </c>
      <c r="E33323">
        <v>19294</v>
      </c>
      <c r="F33323">
        <v>99455</v>
      </c>
    </row>
    <row r="33324" spans="1:7" x14ac:dyDescent="0.2">
      <c r="A33324">
        <v>9.4512602682429798E+17</v>
      </c>
      <c r="B33324" t="s">
        <v>67192</v>
      </c>
      <c r="C33324" t="s">
        <v>67193</v>
      </c>
      <c r="D33324" s="1">
        <v>43094.1641087963</v>
      </c>
      <c r="E33324">
        <v>45767</v>
      </c>
      <c r="F33324">
        <v>207943</v>
      </c>
    </row>
    <row r="33325" spans="1:7" x14ac:dyDescent="0.2">
      <c r="A33325">
        <v>9.4514000757200397E+17</v>
      </c>
      <c r="B33325" t="s">
        <v>67194</v>
      </c>
      <c r="C33325" t="s">
        <v>67195</v>
      </c>
      <c r="D33325" s="1">
        <v>43094.202685185184</v>
      </c>
      <c r="E33325">
        <v>27973</v>
      </c>
      <c r="F33325">
        <v>135096</v>
      </c>
    </row>
    <row r="33326" spans="1:7" x14ac:dyDescent="0.2">
      <c r="A33326">
        <v>9.4528722221078106E+17</v>
      </c>
      <c r="B33326" t="s">
        <v>67196</v>
      </c>
      <c r="C33326" t="s">
        <v>67197</v>
      </c>
      <c r="D33326" s="1">
        <v>43094.608923611115</v>
      </c>
      <c r="E33326">
        <v>42595</v>
      </c>
      <c r="F33326">
        <v>189109</v>
      </c>
    </row>
    <row r="33327" spans="1:7" x14ac:dyDescent="0.2">
      <c r="A33327">
        <v>9.4543747986329101E+17</v>
      </c>
      <c r="B33327" t="s">
        <v>67198</v>
      </c>
      <c r="C33327" t="s">
        <v>67199</v>
      </c>
      <c r="D33327" s="1">
        <v>43095.023553240739</v>
      </c>
      <c r="E33327">
        <v>28720</v>
      </c>
      <c r="F33327">
        <v>178803</v>
      </c>
    </row>
    <row r="33328" spans="1:7" x14ac:dyDescent="0.2">
      <c r="A33328">
        <v>9.4562491089812198E+17</v>
      </c>
      <c r="B33328" t="s">
        <v>67200</v>
      </c>
      <c r="C33328" t="s">
        <v>67201</v>
      </c>
      <c r="D33328" s="1">
        <v>43095.540763888886</v>
      </c>
      <c r="E33328">
        <v>17204</v>
      </c>
      <c r="F33328">
        <v>98769</v>
      </c>
    </row>
    <row r="33329" spans="1:8" x14ac:dyDescent="0.2">
      <c r="A33329">
        <v>9.4564649195528998E+17</v>
      </c>
      <c r="B33329" t="s">
        <v>67202</v>
      </c>
      <c r="C33329" t="s">
        <v>67203</v>
      </c>
      <c r="D33329" s="1">
        <v>43095.600312499999</v>
      </c>
      <c r="E33329">
        <v>29343</v>
      </c>
      <c r="F33329">
        <v>105546</v>
      </c>
      <c r="G33329" t="s">
        <v>89</v>
      </c>
    </row>
    <row r="33330" spans="1:8" x14ac:dyDescent="0.2">
      <c r="A33330">
        <v>9.4578056938801498E+17</v>
      </c>
      <c r="B33330" t="s">
        <v>67204</v>
      </c>
      <c r="C33330" t="s">
        <v>67205</v>
      </c>
      <c r="D33330" s="1">
        <v>43095.970300925925</v>
      </c>
      <c r="E33330">
        <v>21359</v>
      </c>
      <c r="F33330">
        <v>117782</v>
      </c>
    </row>
    <row r="33331" spans="1:8" x14ac:dyDescent="0.2">
      <c r="A33331">
        <v>9.4615654492797696E+17</v>
      </c>
      <c r="B33331" t="s">
        <v>67206</v>
      </c>
      <c r="C33331" t="s">
        <v>67207</v>
      </c>
      <c r="D33331" s="1">
        <v>43097.007789351854</v>
      </c>
      <c r="E33331">
        <v>15507</v>
      </c>
      <c r="F33331">
        <v>98529</v>
      </c>
      <c r="H33331" t="s">
        <v>9927</v>
      </c>
    </row>
    <row r="33332" spans="1:8" x14ac:dyDescent="0.2">
      <c r="A33332">
        <v>9.4620137665216896E+17</v>
      </c>
      <c r="B33332" t="s">
        <v>67208</v>
      </c>
      <c r="C33332" t="s">
        <v>67209</v>
      </c>
      <c r="D33332" s="1">
        <v>43097.131504629629</v>
      </c>
      <c r="E33332">
        <v>16504</v>
      </c>
      <c r="F33332">
        <v>61854</v>
      </c>
      <c r="G33332" t="s">
        <v>215</v>
      </c>
    </row>
    <row r="33333" spans="1:8" x14ac:dyDescent="0.2">
      <c r="A33333">
        <v>9.4621072352857203E+17</v>
      </c>
      <c r="B33333" t="s">
        <v>67210</v>
      </c>
      <c r="C33333" t="s">
        <v>67211</v>
      </c>
      <c r="D33333" s="1">
        <v>43097.15729166667</v>
      </c>
      <c r="E33333">
        <v>17548</v>
      </c>
      <c r="F33333">
        <v>76086</v>
      </c>
    </row>
    <row r="33334" spans="1:8" x14ac:dyDescent="0.2">
      <c r="A33334">
        <v>9.4640157638150502E+17</v>
      </c>
      <c r="B33334" t="s">
        <v>67212</v>
      </c>
      <c r="C33334" t="s">
        <v>67213</v>
      </c>
      <c r="D33334" s="1">
        <v>43097.683946759258</v>
      </c>
      <c r="E33334">
        <v>11883</v>
      </c>
      <c r="F33334">
        <v>58799</v>
      </c>
    </row>
    <row r="33335" spans="1:8" x14ac:dyDescent="0.2">
      <c r="A33335">
        <v>9.4641502640298803E+17</v>
      </c>
      <c r="B33335" t="s">
        <v>67214</v>
      </c>
      <c r="C33335" t="s">
        <v>67215</v>
      </c>
      <c r="D33335" s="1">
        <v>43097.721064814818</v>
      </c>
      <c r="E33335">
        <v>18114</v>
      </c>
      <c r="F33335">
        <v>98665</v>
      </c>
    </row>
    <row r="33336" spans="1:8" x14ac:dyDescent="0.2">
      <c r="A33336">
        <v>9.4641648605428506E+17</v>
      </c>
      <c r="B33336" t="s">
        <v>67216</v>
      </c>
      <c r="C33336" t="s">
        <v>67217</v>
      </c>
      <c r="D33336" s="1">
        <v>43097.725092592591</v>
      </c>
      <c r="E33336">
        <v>26671</v>
      </c>
      <c r="F33336">
        <v>112696</v>
      </c>
    </row>
    <row r="33337" spans="1:8" x14ac:dyDescent="0.2">
      <c r="A33337">
        <v>9.4646093957816704E+17</v>
      </c>
      <c r="B33337" t="s">
        <v>67218</v>
      </c>
      <c r="C33337" t="s">
        <v>67219</v>
      </c>
      <c r="D33337" s="1">
        <v>43097.847766203704</v>
      </c>
      <c r="E33337">
        <v>22689</v>
      </c>
      <c r="F33337">
        <v>66796</v>
      </c>
      <c r="H33337" t="s">
        <v>390</v>
      </c>
    </row>
    <row r="33338" spans="1:8" x14ac:dyDescent="0.2">
      <c r="A33338">
        <v>9.4651972045025203E+17</v>
      </c>
      <c r="B33338" t="s">
        <v>67220</v>
      </c>
      <c r="C33338" t="s">
        <v>67221</v>
      </c>
      <c r="D33338" s="1">
        <v>43098.009965277779</v>
      </c>
      <c r="E33338">
        <v>13113</v>
      </c>
      <c r="F33338">
        <v>61581</v>
      </c>
    </row>
    <row r="33339" spans="1:8" x14ac:dyDescent="0.2">
      <c r="A33339">
        <v>9.4653165722970099E+17</v>
      </c>
      <c r="B33339" t="s">
        <v>67222</v>
      </c>
      <c r="C33339" t="s">
        <v>67223</v>
      </c>
      <c r="D33339" s="1">
        <v>43098.042905092596</v>
      </c>
      <c r="E33339">
        <v>54707</v>
      </c>
      <c r="F33339">
        <v>184345</v>
      </c>
    </row>
    <row r="33340" spans="1:8" x14ac:dyDescent="0.2">
      <c r="A33340">
        <v>9.4672407515765094E+17</v>
      </c>
      <c r="B33340" t="s">
        <v>67224</v>
      </c>
      <c r="C33340" t="s">
        <v>67225</v>
      </c>
      <c r="D33340" s="1">
        <v>43098.573877314811</v>
      </c>
      <c r="E33340">
        <v>19609</v>
      </c>
      <c r="F33340">
        <v>89835</v>
      </c>
      <c r="G33340" t="s">
        <v>89</v>
      </c>
    </row>
    <row r="33341" spans="1:8" x14ac:dyDescent="0.2">
      <c r="A33341">
        <v>9.4672854663395302E+17</v>
      </c>
      <c r="B33341" t="s">
        <v>67226</v>
      </c>
      <c r="C33341" t="s">
        <v>67227</v>
      </c>
      <c r="D33341" s="1">
        <v>43098.586215277777</v>
      </c>
      <c r="E33341">
        <v>23450</v>
      </c>
      <c r="F33341">
        <v>108487</v>
      </c>
    </row>
    <row r="33342" spans="1:8" x14ac:dyDescent="0.2">
      <c r="A33342">
        <v>9.4673157668723494E+17</v>
      </c>
      <c r="B33342" t="s">
        <v>67228</v>
      </c>
      <c r="C33342" t="s">
        <v>67229</v>
      </c>
      <c r="D33342" s="1">
        <v>43098.594571759262</v>
      </c>
      <c r="E33342">
        <v>29855</v>
      </c>
      <c r="F33342">
        <v>130272</v>
      </c>
    </row>
    <row r="33343" spans="1:8" x14ac:dyDescent="0.2">
      <c r="A33343">
        <v>9.4694970891592397E+17</v>
      </c>
      <c r="B33343" t="s">
        <v>67230</v>
      </c>
      <c r="C33343" t="s">
        <v>67231</v>
      </c>
      <c r="D33343" s="1">
        <v>43099.196504629632</v>
      </c>
      <c r="E33343">
        <v>35933</v>
      </c>
      <c r="F33343">
        <v>125945</v>
      </c>
      <c r="H33343" t="s">
        <v>390</v>
      </c>
    </row>
    <row r="33344" spans="1:8" x14ac:dyDescent="0.2">
      <c r="A33344">
        <v>9.4718071323693402E+17</v>
      </c>
      <c r="B33344" t="s">
        <v>67232</v>
      </c>
      <c r="C33344" t="s">
        <v>67233</v>
      </c>
      <c r="D33344" s="1">
        <v>43099.833958333336</v>
      </c>
      <c r="E33344">
        <v>20016</v>
      </c>
      <c r="F33344">
        <v>74156</v>
      </c>
    </row>
    <row r="33345" spans="1:8" x14ac:dyDescent="0.2">
      <c r="A33345">
        <v>9.4718121246820301E+17</v>
      </c>
      <c r="B33345" t="s">
        <v>67234</v>
      </c>
      <c r="C33345" t="s">
        <v>67235</v>
      </c>
      <c r="D33345" s="1">
        <v>43099.835335648146</v>
      </c>
      <c r="E33345">
        <v>20305</v>
      </c>
      <c r="F33345">
        <v>75923</v>
      </c>
    </row>
    <row r="33346" spans="1:8" x14ac:dyDescent="0.2">
      <c r="A33346">
        <v>9.4721389528605402E+17</v>
      </c>
      <c r="B33346" t="s">
        <v>67236</v>
      </c>
      <c r="C33346" t="s">
        <v>67237</v>
      </c>
      <c r="D33346" s="1">
        <v>43099.925520833334</v>
      </c>
      <c r="E33346">
        <v>14513</v>
      </c>
      <c r="F33346">
        <v>70373</v>
      </c>
      <c r="G33346" t="s">
        <v>89</v>
      </c>
    </row>
    <row r="33347" spans="1:8" x14ac:dyDescent="0.2">
      <c r="A33347">
        <v>9.4723501534320205E+17</v>
      </c>
      <c r="B33347" t="s">
        <v>67238</v>
      </c>
      <c r="C33347" t="s">
        <v>67239</v>
      </c>
      <c r="D33347" s="1">
        <v>43099.983807870369</v>
      </c>
      <c r="E33347">
        <v>45726</v>
      </c>
      <c r="F33347">
        <v>189342</v>
      </c>
    </row>
    <row r="33348" spans="1:8" x14ac:dyDescent="0.2">
      <c r="A33348">
        <v>9.4723639318462797E+17</v>
      </c>
      <c r="B33348" t="s">
        <v>67240</v>
      </c>
      <c r="C33348" t="s">
        <v>67241</v>
      </c>
      <c r="D33348" s="1">
        <v>43099.987604166665</v>
      </c>
      <c r="E33348">
        <v>21532</v>
      </c>
      <c r="F33348">
        <v>112634</v>
      </c>
    </row>
    <row r="33349" spans="1:8" x14ac:dyDescent="0.2">
      <c r="A33349">
        <v>9.4732804482133606E+17</v>
      </c>
      <c r="B33349" t="s">
        <v>67242</v>
      </c>
      <c r="C33349" t="s">
        <v>67243</v>
      </c>
      <c r="D33349" s="1">
        <v>43100.240520833337</v>
      </c>
      <c r="E33349">
        <v>11678</v>
      </c>
      <c r="F33349">
        <v>58285</v>
      </c>
    </row>
    <row r="33350" spans="1:8" x14ac:dyDescent="0.2">
      <c r="A33350">
        <v>9.4745315280629696E+17</v>
      </c>
      <c r="B33350" t="s">
        <v>67244</v>
      </c>
      <c r="C33350" t="s">
        <v>67245</v>
      </c>
      <c r="D33350" s="1">
        <v>43100.585752314815</v>
      </c>
      <c r="E33350">
        <v>26598</v>
      </c>
      <c r="F33350">
        <v>106055</v>
      </c>
    </row>
    <row r="33351" spans="1:8" x14ac:dyDescent="0.2">
      <c r="A33351">
        <v>9.4745894271997901E+17</v>
      </c>
      <c r="B33351" t="s">
        <v>67246</v>
      </c>
      <c r="C33351" t="s">
        <v>67247</v>
      </c>
      <c r="D33351" s="1">
        <v>43100.601724537039</v>
      </c>
      <c r="E33351">
        <v>13040</v>
      </c>
      <c r="F33351">
        <v>63753</v>
      </c>
    </row>
    <row r="33352" spans="1:8" x14ac:dyDescent="0.2">
      <c r="A33352">
        <v>9.4746147092481997E+17</v>
      </c>
      <c r="B33352" t="s">
        <v>67248</v>
      </c>
      <c r="C33352" t="s">
        <v>67249</v>
      </c>
      <c r="D33352" s="1">
        <v>43100.608703703707</v>
      </c>
      <c r="E33352">
        <v>24266</v>
      </c>
      <c r="F33352">
        <v>107540</v>
      </c>
    </row>
    <row r="33353" spans="1:8" x14ac:dyDescent="0.2">
      <c r="A33353">
        <v>9.4753695146433306E+17</v>
      </c>
      <c r="B33353" t="s">
        <v>67250</v>
      </c>
      <c r="C33353" t="s">
        <v>67251</v>
      </c>
      <c r="D33353" s="1">
        <v>43100.816990740743</v>
      </c>
      <c r="E33353">
        <v>15731</v>
      </c>
      <c r="F33353">
        <v>79430</v>
      </c>
      <c r="G33353" t="s">
        <v>89</v>
      </c>
      <c r="H33353" t="s">
        <v>390</v>
      </c>
    </row>
    <row r="33354" spans="1:8" x14ac:dyDescent="0.2">
      <c r="A33354">
        <v>9.4754460091837197E+17</v>
      </c>
      <c r="B33354" t="s">
        <v>67252</v>
      </c>
      <c r="C33354" t="s">
        <v>67253</v>
      </c>
      <c r="D33354" s="1">
        <v>43100.838101851848</v>
      </c>
      <c r="E33354">
        <v>28213</v>
      </c>
      <c r="F33354">
        <v>123391</v>
      </c>
    </row>
    <row r="33355" spans="1:8" x14ac:dyDescent="0.2">
      <c r="A33355">
        <v>9.4758826310313894E+17</v>
      </c>
      <c r="B33355" t="s">
        <v>67254</v>
      </c>
      <c r="C33355" t="s">
        <v>67255</v>
      </c>
      <c r="D33355" s="1">
        <v>43100.95857638889</v>
      </c>
      <c r="E33355">
        <v>27542</v>
      </c>
      <c r="F33355">
        <v>98270</v>
      </c>
    </row>
    <row r="33356" spans="1:8" x14ac:dyDescent="0.2">
      <c r="A33356">
        <v>9.4759278551917299E+17</v>
      </c>
      <c r="B33356" t="s">
        <v>67256</v>
      </c>
      <c r="C33356" t="s">
        <v>67257</v>
      </c>
      <c r="D33356" s="1">
        <v>43100.971064814818</v>
      </c>
      <c r="E33356">
        <v>38459</v>
      </c>
      <c r="F33356">
        <v>178791</v>
      </c>
    </row>
    <row r="33357" spans="1:8" x14ac:dyDescent="0.2">
      <c r="A33357">
        <v>9.4761411008204301E+17</v>
      </c>
      <c r="B33357" t="s">
        <v>67258</v>
      </c>
      <c r="C33357" t="s">
        <v>67259</v>
      </c>
      <c r="D33357" s="1">
        <v>43101.029907407406</v>
      </c>
      <c r="E33357">
        <v>34800</v>
      </c>
      <c r="F33357">
        <v>175376</v>
      </c>
    </row>
    <row r="33358" spans="1:8" x14ac:dyDescent="0.2">
      <c r="A33358">
        <v>9.4780258817457702E+17</v>
      </c>
      <c r="B33358" t="s">
        <v>67260</v>
      </c>
      <c r="C33358" t="s">
        <v>67261</v>
      </c>
      <c r="D33358" s="1">
        <v>43101.55</v>
      </c>
      <c r="E33358">
        <v>89199</v>
      </c>
      <c r="F33358">
        <v>276678</v>
      </c>
    </row>
    <row r="33359" spans="1:8" x14ac:dyDescent="0.2">
      <c r="A33359">
        <v>9.4781080643082598E+17</v>
      </c>
      <c r="B33359" t="s">
        <v>67262</v>
      </c>
      <c r="C33359" t="s">
        <v>67263</v>
      </c>
      <c r="D33359" s="1">
        <v>43101.572685185187</v>
      </c>
      <c r="E33359">
        <v>24177</v>
      </c>
      <c r="F33359">
        <v>98966</v>
      </c>
    </row>
    <row r="33360" spans="1:8" x14ac:dyDescent="0.2">
      <c r="A33360">
        <v>9.4782419690996096E+17</v>
      </c>
      <c r="B33360" t="s">
        <v>67264</v>
      </c>
      <c r="C33360" t="s">
        <v>67265</v>
      </c>
      <c r="D33360" s="1">
        <v>43101.609629629631</v>
      </c>
      <c r="E33360">
        <v>14174</v>
      </c>
      <c r="F33360">
        <v>102649</v>
      </c>
    </row>
    <row r="33361" spans="1:7" x14ac:dyDescent="0.2">
      <c r="A33361">
        <v>9.4816428959190195E+17</v>
      </c>
      <c r="B33361" t="s">
        <v>67266</v>
      </c>
      <c r="C33361" t="s">
        <v>67267</v>
      </c>
      <c r="D33361" s="1">
        <v>43102.548113425924</v>
      </c>
      <c r="E33361">
        <v>23461</v>
      </c>
      <c r="F33361">
        <v>93848</v>
      </c>
    </row>
    <row r="33362" spans="1:7" x14ac:dyDescent="0.2">
      <c r="A33362">
        <v>9.4817403388292698E+17</v>
      </c>
      <c r="B33362" t="s">
        <v>67268</v>
      </c>
      <c r="C33362" t="s">
        <v>67269</v>
      </c>
      <c r="D33362" s="1">
        <v>43102.574999999997</v>
      </c>
      <c r="E33362">
        <v>31769</v>
      </c>
      <c r="F33362">
        <v>116740</v>
      </c>
    </row>
    <row r="33363" spans="1:7" x14ac:dyDescent="0.2">
      <c r="A33363">
        <v>9.4818826485860301E+17</v>
      </c>
      <c r="B33363" t="s">
        <v>67270</v>
      </c>
      <c r="C33363" t="s">
        <v>67271</v>
      </c>
      <c r="D33363" s="1">
        <v>43102.614270833335</v>
      </c>
      <c r="E33363">
        <v>12054</v>
      </c>
      <c r="F33363">
        <v>61926</v>
      </c>
      <c r="G33363" t="s">
        <v>89</v>
      </c>
    </row>
    <row r="33364" spans="1:7" x14ac:dyDescent="0.2">
      <c r="A33364">
        <v>9.4818948228470694E+17</v>
      </c>
      <c r="B33364" t="s">
        <v>67272</v>
      </c>
      <c r="C33364" t="s">
        <v>67273</v>
      </c>
      <c r="D33364" s="1">
        <v>43102.617627314816</v>
      </c>
      <c r="E33364">
        <v>12992</v>
      </c>
      <c r="F33364">
        <v>77356</v>
      </c>
    </row>
    <row r="33365" spans="1:7" x14ac:dyDescent="0.2">
      <c r="A33365">
        <v>9.4819440011448704E+17</v>
      </c>
      <c r="B33365" t="s">
        <v>67274</v>
      </c>
      <c r="C33365" t="s">
        <v>67275</v>
      </c>
      <c r="D33365" s="1">
        <v>43102.631203703706</v>
      </c>
      <c r="E33365">
        <v>14447</v>
      </c>
      <c r="F33365">
        <v>68999</v>
      </c>
    </row>
    <row r="33366" spans="1:7" x14ac:dyDescent="0.2">
      <c r="A33366">
        <v>9.4819547842810202E+17</v>
      </c>
      <c r="B33366" t="s">
        <v>67276</v>
      </c>
      <c r="C33366" t="s">
        <v>67277</v>
      </c>
      <c r="D33366" s="1">
        <v>43102.63417824074</v>
      </c>
      <c r="E33366">
        <v>13696</v>
      </c>
      <c r="F33366">
        <v>79197</v>
      </c>
    </row>
    <row r="33367" spans="1:7" x14ac:dyDescent="0.2">
      <c r="A33367">
        <v>9.4820217304904896E+17</v>
      </c>
      <c r="B33367" t="s">
        <v>67278</v>
      </c>
      <c r="C33367" t="s">
        <v>67279</v>
      </c>
      <c r="D33367" s="1">
        <v>43102.652650462966</v>
      </c>
      <c r="E33367">
        <v>14915</v>
      </c>
      <c r="F33367">
        <v>70255</v>
      </c>
    </row>
    <row r="33368" spans="1:7" x14ac:dyDescent="0.2">
      <c r="A33368">
        <v>9.4820568968356198E+17</v>
      </c>
      <c r="B33368" t="s">
        <v>67280</v>
      </c>
      <c r="C33368" t="s">
        <v>67281</v>
      </c>
      <c r="D33368" s="1">
        <v>43102.662349537037</v>
      </c>
      <c r="E33368">
        <v>13675</v>
      </c>
      <c r="F33368">
        <v>68620</v>
      </c>
    </row>
    <row r="33369" spans="1:7" x14ac:dyDescent="0.2">
      <c r="A33369">
        <v>9.4821143847208896E+17</v>
      </c>
      <c r="B33369" t="s">
        <v>67282</v>
      </c>
      <c r="C33369" t="s">
        <v>67283</v>
      </c>
      <c r="D33369" s="1">
        <v>43102.678217592591</v>
      </c>
      <c r="E33369">
        <v>15425</v>
      </c>
      <c r="F33369">
        <v>77666</v>
      </c>
    </row>
    <row r="33370" spans="1:7" x14ac:dyDescent="0.2">
      <c r="A33370">
        <v>9.4825536739334899E+17</v>
      </c>
      <c r="B33370" t="s">
        <v>67284</v>
      </c>
      <c r="C33370" t="s">
        <v>67285</v>
      </c>
      <c r="D33370" s="1">
        <v>43102.799432870372</v>
      </c>
      <c r="E33370">
        <v>13597</v>
      </c>
      <c r="F33370">
        <v>62615</v>
      </c>
      <c r="G33370" t="s">
        <v>215</v>
      </c>
    </row>
    <row r="33371" spans="1:7" x14ac:dyDescent="0.2">
      <c r="A33371">
        <v>9.4831890784841306E+17</v>
      </c>
      <c r="B33371" t="s">
        <v>67286</v>
      </c>
      <c r="C33371" t="s">
        <v>67287</v>
      </c>
      <c r="D33371" s="1">
        <v>43102.974780092591</v>
      </c>
      <c r="E33371">
        <v>10385</v>
      </c>
      <c r="F33371">
        <v>56530</v>
      </c>
    </row>
    <row r="33372" spans="1:7" x14ac:dyDescent="0.2">
      <c r="A33372">
        <v>9.4832249659138406E+17</v>
      </c>
      <c r="B33372" t="s">
        <v>67288</v>
      </c>
      <c r="C33372" t="s">
        <v>67289</v>
      </c>
      <c r="D33372" s="1">
        <v>43102.984675925924</v>
      </c>
      <c r="E33372">
        <v>24533</v>
      </c>
      <c r="F33372">
        <v>105164</v>
      </c>
    </row>
    <row r="33373" spans="1:7" x14ac:dyDescent="0.2">
      <c r="A33373">
        <v>9.4832249760222003E+17</v>
      </c>
      <c r="B33373" t="s">
        <v>67290</v>
      </c>
      <c r="C33373" t="s">
        <v>67291</v>
      </c>
      <c r="D33373" s="1">
        <v>43102.9846875</v>
      </c>
      <c r="E33373">
        <v>16635</v>
      </c>
      <c r="F33373">
        <v>83381</v>
      </c>
    </row>
    <row r="33374" spans="1:7" x14ac:dyDescent="0.2">
      <c r="A33374">
        <v>9.4835555702241997E+17</v>
      </c>
      <c r="B33374" t="s">
        <v>67292</v>
      </c>
      <c r="C33374" t="s">
        <v>67293</v>
      </c>
      <c r="D33374" s="1">
        <v>43103.075914351852</v>
      </c>
      <c r="E33374">
        <v>162664</v>
      </c>
      <c r="F33374">
        <v>451235</v>
      </c>
    </row>
    <row r="33375" spans="1:7" x14ac:dyDescent="0.2">
      <c r="A33375">
        <v>9.4835954576784102E+17</v>
      </c>
      <c r="B33375" t="s">
        <v>67294</v>
      </c>
      <c r="C33375" t="s">
        <v>67295</v>
      </c>
      <c r="D33375" s="1">
        <v>43103.086921296293</v>
      </c>
      <c r="E33375">
        <v>42232</v>
      </c>
      <c r="F33375">
        <v>173924</v>
      </c>
    </row>
    <row r="33376" spans="1:7" x14ac:dyDescent="0.2">
      <c r="A33376">
        <v>9.4840430307246003E+17</v>
      </c>
      <c r="B33376" t="s">
        <v>67296</v>
      </c>
      <c r="C33376" t="s">
        <v>67297</v>
      </c>
      <c r="D33376" s="1">
        <v>43103.210428240738</v>
      </c>
      <c r="E33376">
        <v>17685</v>
      </c>
      <c r="F33376">
        <v>87129</v>
      </c>
      <c r="G33376" t="s">
        <v>89</v>
      </c>
    </row>
    <row r="33377" spans="1:6" x14ac:dyDescent="0.2">
      <c r="A33377">
        <v>9.4854880761208397E+17</v>
      </c>
      <c r="B33377" t="s">
        <v>67298</v>
      </c>
      <c r="C33377" t="s">
        <v>67299</v>
      </c>
      <c r="D33377" s="1">
        <v>43103.609178240738</v>
      </c>
      <c r="E33377">
        <v>26189</v>
      </c>
      <c r="F33377">
        <v>133109</v>
      </c>
    </row>
    <row r="33378" spans="1:6" x14ac:dyDescent="0.2">
      <c r="A33378">
        <v>9.4872217053189299E+17</v>
      </c>
      <c r="B33378" t="s">
        <v>67300</v>
      </c>
      <c r="C33378" t="s">
        <v>67301</v>
      </c>
      <c r="D33378" s="1">
        <v>43104.087569444448</v>
      </c>
      <c r="E33378">
        <v>10721</v>
      </c>
      <c r="F33378">
        <v>53372</v>
      </c>
    </row>
    <row r="33379" spans="1:6" x14ac:dyDescent="0.2">
      <c r="A33379">
        <v>9.4873765211903104E+17</v>
      </c>
      <c r="B33379" t="s">
        <v>67302</v>
      </c>
      <c r="C33379" t="s">
        <v>67303</v>
      </c>
      <c r="D33379" s="1">
        <v>43104.130289351851</v>
      </c>
      <c r="E33379">
        <v>14137</v>
      </c>
      <c r="F33379">
        <v>60888</v>
      </c>
    </row>
    <row r="33380" spans="1:6" x14ac:dyDescent="0.2">
      <c r="A33380">
        <v>9.4873863472274202E+17</v>
      </c>
      <c r="B33380" t="s">
        <v>67304</v>
      </c>
      <c r="C33380" t="s">
        <v>67305</v>
      </c>
      <c r="D33380" s="1">
        <v>43104.132997685185</v>
      </c>
      <c r="E33380">
        <v>16762</v>
      </c>
      <c r="F33380">
        <v>95425</v>
      </c>
    </row>
    <row r="33381" spans="1:6" x14ac:dyDescent="0.2">
      <c r="A33381">
        <v>9.4873907323731098E+17</v>
      </c>
      <c r="B33381" t="s">
        <v>67306</v>
      </c>
      <c r="C33381" t="s">
        <v>43464</v>
      </c>
      <c r="D33381" s="1">
        <v>43104.134212962963</v>
      </c>
      <c r="E33381">
        <v>31600</v>
      </c>
      <c r="F33381">
        <v>142828</v>
      </c>
    </row>
    <row r="33382" spans="1:6" x14ac:dyDescent="0.2">
      <c r="A33382">
        <v>9.4887219228415501E+17</v>
      </c>
      <c r="B33382" t="s">
        <v>67307</v>
      </c>
      <c r="C33382" t="s">
        <v>67308</v>
      </c>
      <c r="D33382" s="1">
        <v>43104.501550925925</v>
      </c>
      <c r="E33382">
        <v>26317</v>
      </c>
      <c r="F33382">
        <v>98761</v>
      </c>
    </row>
    <row r="33383" spans="1:6" x14ac:dyDescent="0.2">
      <c r="A33383">
        <v>9.4887458600692506E+17</v>
      </c>
      <c r="B33383" t="s">
        <v>67309</v>
      </c>
      <c r="C33383" t="s">
        <v>67310</v>
      </c>
      <c r="D33383" s="1">
        <v>43104.508159722223</v>
      </c>
      <c r="E33383">
        <v>34043</v>
      </c>
      <c r="F33383">
        <v>138338</v>
      </c>
    </row>
    <row r="33384" spans="1:6" x14ac:dyDescent="0.2">
      <c r="A33384">
        <v>9.4887977427712794E+17</v>
      </c>
      <c r="B33384" t="s">
        <v>67311</v>
      </c>
      <c r="C33384" t="s">
        <v>67312</v>
      </c>
      <c r="D33384" s="1">
        <v>43104.522476851853</v>
      </c>
      <c r="E33384">
        <v>16462</v>
      </c>
      <c r="F33384">
        <v>83539</v>
      </c>
    </row>
    <row r="33385" spans="1:6" x14ac:dyDescent="0.2">
      <c r="A33385">
        <v>9.4894412413216704E+17</v>
      </c>
      <c r="B33385" t="s">
        <v>67313</v>
      </c>
      <c r="C33385" t="s">
        <v>67314</v>
      </c>
      <c r="D33385" s="1">
        <v>43104.700046296297</v>
      </c>
      <c r="E33385">
        <v>19569</v>
      </c>
      <c r="F33385">
        <v>105173</v>
      </c>
    </row>
    <row r="33386" spans="1:6" x14ac:dyDescent="0.2">
      <c r="A33386">
        <v>9.49066181381632E+17</v>
      </c>
      <c r="B33386" t="s">
        <v>67315</v>
      </c>
      <c r="C33386" t="s">
        <v>67316</v>
      </c>
      <c r="D33386" s="1">
        <v>43105.036863425928</v>
      </c>
      <c r="E33386">
        <v>25279</v>
      </c>
      <c r="F33386">
        <v>122534</v>
      </c>
    </row>
    <row r="33387" spans="1:6" x14ac:dyDescent="0.2">
      <c r="A33387">
        <v>9.4907080041763994E+17</v>
      </c>
      <c r="B33387" t="s">
        <v>67317</v>
      </c>
      <c r="C33387" t="s">
        <v>67318</v>
      </c>
      <c r="D33387" s="1">
        <v>43105.04960648148</v>
      </c>
      <c r="E33387">
        <v>18695</v>
      </c>
      <c r="F33387">
        <v>83184</v>
      </c>
    </row>
    <row r="33388" spans="1:6" x14ac:dyDescent="0.2">
      <c r="A33388">
        <v>9.4912653083957197E+17</v>
      </c>
      <c r="B33388" t="s">
        <v>67319</v>
      </c>
      <c r="C33388" t="s">
        <v>67320</v>
      </c>
      <c r="D33388" s="1">
        <v>43105.2033912037</v>
      </c>
      <c r="E33388">
        <v>19699</v>
      </c>
      <c r="F33388">
        <v>89234</v>
      </c>
    </row>
    <row r="33389" spans="1:6" x14ac:dyDescent="0.2">
      <c r="A33389">
        <v>9.4912941020820198E+17</v>
      </c>
      <c r="B33389" t="s">
        <v>67321</v>
      </c>
      <c r="C33389" t="s">
        <v>67322</v>
      </c>
      <c r="D33389" s="1">
        <v>43105.211342592593</v>
      </c>
      <c r="E33389">
        <v>23455</v>
      </c>
      <c r="F33389">
        <v>115168</v>
      </c>
    </row>
    <row r="33390" spans="1:6" x14ac:dyDescent="0.2">
      <c r="A33390">
        <v>9.4924295065931302E+17</v>
      </c>
      <c r="B33390" t="s">
        <v>67323</v>
      </c>
      <c r="C33390" t="s">
        <v>67324</v>
      </c>
      <c r="D33390" s="1">
        <v>43105.524652777778</v>
      </c>
      <c r="E33390">
        <v>22928</v>
      </c>
      <c r="F33390">
        <v>110295</v>
      </c>
    </row>
    <row r="33391" spans="1:6" x14ac:dyDescent="0.2">
      <c r="A33391">
        <v>9.4928755566049997E+17</v>
      </c>
      <c r="B33391" t="s">
        <v>67325</v>
      </c>
      <c r="C33391" t="s">
        <v>67326</v>
      </c>
      <c r="D33391" s="1">
        <v>43105.647731481484</v>
      </c>
      <c r="E33391">
        <v>27176</v>
      </c>
      <c r="F33391">
        <v>129880</v>
      </c>
    </row>
    <row r="33392" spans="1:6" x14ac:dyDescent="0.2">
      <c r="A33392">
        <v>9.4930308941629402E+17</v>
      </c>
      <c r="B33392" t="s">
        <v>67327</v>
      </c>
      <c r="C33392" t="s">
        <v>67328</v>
      </c>
      <c r="D33392" s="1">
        <v>43105.690601851849</v>
      </c>
      <c r="E33392">
        <v>13019</v>
      </c>
      <c r="F33392">
        <v>69923</v>
      </c>
    </row>
    <row r="33393" spans="1:8" x14ac:dyDescent="0.2">
      <c r="A33393">
        <v>9.4949553400341197E+17</v>
      </c>
      <c r="B33393" t="s">
        <v>67329</v>
      </c>
      <c r="C33393" t="s">
        <v>67330</v>
      </c>
      <c r="D33393" s="1">
        <v>43106.221643518518</v>
      </c>
      <c r="E33393">
        <v>25199</v>
      </c>
      <c r="F33393">
        <v>106839</v>
      </c>
    </row>
    <row r="33394" spans="1:8" x14ac:dyDescent="0.2">
      <c r="A33394">
        <v>9.49498795074736E+17</v>
      </c>
      <c r="B33394" t="s">
        <v>67331</v>
      </c>
      <c r="C33394" t="s">
        <v>67332</v>
      </c>
      <c r="D33394" s="1">
        <v>43106.23064814815</v>
      </c>
      <c r="E33394">
        <v>19580</v>
      </c>
      <c r="F33394">
        <v>77551</v>
      </c>
    </row>
    <row r="33395" spans="1:8" x14ac:dyDescent="0.2">
      <c r="A33395">
        <v>9.4960874649757594E+17</v>
      </c>
      <c r="B33395" t="s">
        <v>67333</v>
      </c>
      <c r="C33395" t="s">
        <v>67334</v>
      </c>
      <c r="D33395" s="1">
        <v>43106.534050925926</v>
      </c>
      <c r="E33395">
        <v>27438</v>
      </c>
      <c r="F33395">
        <v>129192</v>
      </c>
    </row>
    <row r="33396" spans="1:8" x14ac:dyDescent="0.2">
      <c r="A33396">
        <v>9.4961089624194598E+17</v>
      </c>
      <c r="B33396" t="s">
        <v>67335</v>
      </c>
      <c r="C33396" t="s">
        <v>67336</v>
      </c>
      <c r="D33396" s="1">
        <v>43106.539988425924</v>
      </c>
      <c r="E33396">
        <v>19365</v>
      </c>
      <c r="F33396">
        <v>105859</v>
      </c>
    </row>
    <row r="33397" spans="1:8" x14ac:dyDescent="0.2">
      <c r="A33397">
        <v>9.4961632946361498E+17</v>
      </c>
      <c r="B33397" t="s">
        <v>67337</v>
      </c>
      <c r="C33397" t="s">
        <v>67338</v>
      </c>
      <c r="D33397" s="1">
        <v>43106.554976851854</v>
      </c>
      <c r="E33397">
        <v>29125</v>
      </c>
      <c r="F33397">
        <v>131530</v>
      </c>
    </row>
    <row r="33398" spans="1:8" x14ac:dyDescent="0.2">
      <c r="A33398">
        <v>9.4961847587776499E+17</v>
      </c>
      <c r="B33398" t="s">
        <v>67339</v>
      </c>
      <c r="C33398" t="s">
        <v>67340</v>
      </c>
      <c r="D33398" s="1">
        <v>43106.560902777775</v>
      </c>
      <c r="E33398">
        <v>30288</v>
      </c>
      <c r="F33398">
        <v>119681</v>
      </c>
    </row>
    <row r="33399" spans="1:8" x14ac:dyDescent="0.2">
      <c r="A33399">
        <v>9.4961927063125606E+17</v>
      </c>
      <c r="B33399" t="s">
        <v>67341</v>
      </c>
      <c r="C33399" t="s">
        <v>67342</v>
      </c>
      <c r="D33399" s="1">
        <v>43106.563090277778</v>
      </c>
      <c r="E33399">
        <v>28443</v>
      </c>
      <c r="F33399">
        <v>126083</v>
      </c>
    </row>
    <row r="33400" spans="1:8" x14ac:dyDescent="0.2">
      <c r="A33400">
        <v>9.5001243778858496E+17</v>
      </c>
      <c r="B33400" t="s">
        <v>67343</v>
      </c>
      <c r="C33400" t="s">
        <v>67344</v>
      </c>
      <c r="D33400" s="1">
        <v>43107.648032407407</v>
      </c>
      <c r="E33400">
        <v>13102</v>
      </c>
      <c r="F33400">
        <v>72585</v>
      </c>
    </row>
    <row r="33401" spans="1:8" x14ac:dyDescent="0.2">
      <c r="A33401">
        <v>9.5001418529920998E+17</v>
      </c>
      <c r="B33401" t="s">
        <v>67345</v>
      </c>
      <c r="C33401" t="s">
        <v>67346</v>
      </c>
      <c r="D33401" s="1">
        <v>43107.65284722222</v>
      </c>
      <c r="E33401">
        <v>26367</v>
      </c>
      <c r="F33401">
        <v>136876</v>
      </c>
    </row>
    <row r="33402" spans="1:8" x14ac:dyDescent="0.2">
      <c r="A33402">
        <v>9.5002317590726605E+17</v>
      </c>
      <c r="B33402" t="s">
        <v>67347</v>
      </c>
      <c r="C33402" t="s">
        <v>67348</v>
      </c>
      <c r="D33402" s="1">
        <v>43107.677662037036</v>
      </c>
      <c r="E33402">
        <v>24150</v>
      </c>
      <c r="F33402">
        <v>107944</v>
      </c>
    </row>
    <row r="33403" spans="1:8" x14ac:dyDescent="0.2">
      <c r="A33403">
        <v>9.5010365933713395E+17</v>
      </c>
      <c r="B33403" t="s">
        <v>67349</v>
      </c>
      <c r="C33403" t="s">
        <v>67350</v>
      </c>
      <c r="D33403" s="1">
        <v>43107.899756944447</v>
      </c>
      <c r="E33403">
        <v>31067</v>
      </c>
      <c r="F33403">
        <v>133404</v>
      </c>
    </row>
    <row r="33404" spans="1:8" x14ac:dyDescent="0.2">
      <c r="A33404">
        <v>9.5010531278211405E+17</v>
      </c>
      <c r="B33404" t="s">
        <v>67351</v>
      </c>
      <c r="C33404" t="s">
        <v>67352</v>
      </c>
      <c r="D33404" s="1">
        <v>43107.904317129629</v>
      </c>
      <c r="E33404">
        <v>17018</v>
      </c>
      <c r="F33404">
        <v>89392</v>
      </c>
    </row>
    <row r="33405" spans="1:8" x14ac:dyDescent="0.2">
      <c r="A33405">
        <v>9.5020633841149901E+17</v>
      </c>
      <c r="B33405" t="s">
        <v>67353</v>
      </c>
      <c r="C33405" t="s">
        <v>67354</v>
      </c>
      <c r="D33405" s="1">
        <v>43108.18309027778</v>
      </c>
      <c r="E33405">
        <v>14143</v>
      </c>
      <c r="F33405">
        <v>73661</v>
      </c>
    </row>
    <row r="33406" spans="1:8" x14ac:dyDescent="0.2">
      <c r="A33406">
        <v>9.5020652369063898E+17</v>
      </c>
      <c r="B33406" t="s">
        <v>67355</v>
      </c>
      <c r="C33406" t="s">
        <v>67356</v>
      </c>
      <c r="D33406" s="1">
        <v>43108.183599537035</v>
      </c>
      <c r="E33406">
        <v>15781</v>
      </c>
      <c r="F33406">
        <v>74008</v>
      </c>
    </row>
    <row r="33407" spans="1:8" x14ac:dyDescent="0.2">
      <c r="A33407">
        <v>9.5037161924715302E+17</v>
      </c>
      <c r="B33407" t="s">
        <v>67357</v>
      </c>
      <c r="C33407" t="s">
        <v>67358</v>
      </c>
      <c r="D33407" s="1">
        <v>43108.639178240737</v>
      </c>
      <c r="E33407">
        <v>28872</v>
      </c>
      <c r="F33407">
        <v>117173</v>
      </c>
      <c r="G33407" t="s">
        <v>89</v>
      </c>
      <c r="H33407" t="s">
        <v>390</v>
      </c>
    </row>
    <row r="33408" spans="1:8" x14ac:dyDescent="0.2">
      <c r="A33408">
        <v>9.5044365366671296E+17</v>
      </c>
      <c r="B33408" t="s">
        <v>67359</v>
      </c>
      <c r="C33408" t="s">
        <v>67360</v>
      </c>
      <c r="D33408" s="1">
        <v>43108.837962962964</v>
      </c>
      <c r="E33408">
        <v>8562</v>
      </c>
      <c r="F33408">
        <v>48353</v>
      </c>
      <c r="G33408" t="s">
        <v>89</v>
      </c>
      <c r="H33408" t="s">
        <v>390</v>
      </c>
    </row>
    <row r="33409" spans="1:8" x14ac:dyDescent="0.2">
      <c r="A33409">
        <v>9.50501926227136E+17</v>
      </c>
      <c r="B33409" t="s">
        <v>67361</v>
      </c>
      <c r="C33409" t="s">
        <v>67362</v>
      </c>
      <c r="D33409" s="1">
        <v>43108.998761574076</v>
      </c>
      <c r="E33409">
        <v>9717</v>
      </c>
      <c r="F33409">
        <v>51742</v>
      </c>
      <c r="H33409" t="s">
        <v>390</v>
      </c>
    </row>
    <row r="33410" spans="1:8" x14ac:dyDescent="0.2">
      <c r="A33410">
        <v>9.5050227978595904E+17</v>
      </c>
      <c r="B33410" t="s">
        <v>67363</v>
      </c>
      <c r="C33410" t="s">
        <v>67364</v>
      </c>
      <c r="D33410" s="1">
        <v>43108.9997337963</v>
      </c>
      <c r="E33410">
        <v>15023</v>
      </c>
      <c r="F33410">
        <v>72608</v>
      </c>
    </row>
    <row r="33411" spans="1:8" x14ac:dyDescent="0.2">
      <c r="A33411">
        <v>9.5050735309435597E+17</v>
      </c>
      <c r="B33411" t="s">
        <v>67365</v>
      </c>
      <c r="C33411" t="s">
        <v>67366</v>
      </c>
      <c r="D33411" s="1">
        <v>43109.013738425929</v>
      </c>
      <c r="E33411">
        <v>18624</v>
      </c>
      <c r="F33411">
        <v>94229</v>
      </c>
    </row>
    <row r="33412" spans="1:8" x14ac:dyDescent="0.2">
      <c r="A33412">
        <v>9.5077702981696294E+17</v>
      </c>
      <c r="B33412" t="s">
        <v>67367</v>
      </c>
      <c r="C33412" t="s">
        <v>67368</v>
      </c>
      <c r="D33412" s="1">
        <v>43109.757905092592</v>
      </c>
      <c r="E33412">
        <v>22985</v>
      </c>
      <c r="F33412">
        <v>101472</v>
      </c>
      <c r="H33412" t="s">
        <v>390</v>
      </c>
    </row>
    <row r="33413" spans="1:8" x14ac:dyDescent="0.2">
      <c r="A33413">
        <v>9.5082381386812198E+17</v>
      </c>
      <c r="B33413" t="s">
        <v>67369</v>
      </c>
      <c r="C33413" t="s">
        <v>67370</v>
      </c>
      <c r="D33413" s="1">
        <v>43109.887002314812</v>
      </c>
      <c r="E33413">
        <v>14462</v>
      </c>
      <c r="F33413">
        <v>65427</v>
      </c>
    </row>
    <row r="33414" spans="1:8" x14ac:dyDescent="0.2">
      <c r="A33414">
        <v>9.5086270959946496E+17</v>
      </c>
      <c r="B33414" t="s">
        <v>67371</v>
      </c>
      <c r="C33414" t="s">
        <v>67372</v>
      </c>
      <c r="D33414" s="1">
        <v>43109.994328703702</v>
      </c>
      <c r="E33414">
        <v>9841</v>
      </c>
      <c r="F33414">
        <v>51839</v>
      </c>
    </row>
    <row r="33415" spans="1:8" x14ac:dyDescent="0.2">
      <c r="A33415">
        <v>9.5086656115333094E+17</v>
      </c>
      <c r="B33415" t="s">
        <v>67373</v>
      </c>
      <c r="C33415" t="s">
        <v>67374</v>
      </c>
      <c r="D33415" s="1">
        <v>43110.004965277774</v>
      </c>
      <c r="E33415">
        <v>16228</v>
      </c>
      <c r="F33415">
        <v>73170</v>
      </c>
    </row>
    <row r="33416" spans="1:8" x14ac:dyDescent="0.2">
      <c r="A33416">
        <v>9.5088412837903501E+17</v>
      </c>
      <c r="B33416" t="s">
        <v>67375</v>
      </c>
      <c r="C33416" t="s">
        <v>67376</v>
      </c>
      <c r="D33416" s="1">
        <v>43110.053437499999</v>
      </c>
      <c r="E33416">
        <v>20377</v>
      </c>
      <c r="F33416">
        <v>109660</v>
      </c>
    </row>
    <row r="33417" spans="1:8" x14ac:dyDescent="0.2">
      <c r="A33417">
        <v>9.5093735000318298E+17</v>
      </c>
      <c r="B33417" t="s">
        <v>67377</v>
      </c>
      <c r="C33417" t="s">
        <v>67378</v>
      </c>
      <c r="D33417" s="1">
        <v>43110.200300925928</v>
      </c>
      <c r="E33417">
        <v>10089</v>
      </c>
      <c r="F33417">
        <v>47269</v>
      </c>
      <c r="G33417" t="s">
        <v>89</v>
      </c>
      <c r="H33417" t="s">
        <v>390</v>
      </c>
    </row>
    <row r="33418" spans="1:8" x14ac:dyDescent="0.2">
      <c r="A33418">
        <v>9.5094629307720896E+17</v>
      </c>
      <c r="B33418" t="s">
        <v>67379</v>
      </c>
      <c r="C33418" t="s">
        <v>67380</v>
      </c>
      <c r="D33418" s="1">
        <v>43110.224976851852</v>
      </c>
      <c r="E33418">
        <v>11502</v>
      </c>
      <c r="F33418">
        <v>53386</v>
      </c>
      <c r="G33418" t="s">
        <v>215</v>
      </c>
      <c r="H33418" t="s">
        <v>390</v>
      </c>
    </row>
    <row r="33419" spans="1:8" x14ac:dyDescent="0.2">
      <c r="A33419">
        <v>9.5109407866141402E+17</v>
      </c>
      <c r="B33419" t="s">
        <v>67381</v>
      </c>
      <c r="C33419" t="s">
        <v>67382</v>
      </c>
      <c r="D33419" s="1">
        <v>43110.632789351854</v>
      </c>
      <c r="E33419">
        <v>22057</v>
      </c>
      <c r="F33419">
        <v>95627</v>
      </c>
    </row>
    <row r="33420" spans="1:8" x14ac:dyDescent="0.2">
      <c r="A33420">
        <v>9.5110647525405901E+17</v>
      </c>
      <c r="B33420" t="s">
        <v>67383</v>
      </c>
      <c r="C33420" t="s">
        <v>67384</v>
      </c>
      <c r="D33420" s="1">
        <v>43110.667002314818</v>
      </c>
      <c r="E33420">
        <v>18940</v>
      </c>
      <c r="F33420">
        <v>81562</v>
      </c>
    </row>
    <row r="33421" spans="1:8" x14ac:dyDescent="0.2">
      <c r="A33421">
        <v>9.5110994268512602E+17</v>
      </c>
      <c r="B33421" t="s">
        <v>67385</v>
      </c>
      <c r="C33421" t="s">
        <v>67386</v>
      </c>
      <c r="D33421" s="1">
        <v>43110.676562499997</v>
      </c>
      <c r="E33421">
        <v>23863</v>
      </c>
      <c r="F33421">
        <v>105334</v>
      </c>
    </row>
    <row r="33422" spans="1:8" x14ac:dyDescent="0.2">
      <c r="A33422">
        <v>9.5118402015038195E+17</v>
      </c>
      <c r="B33422" t="s">
        <v>67387</v>
      </c>
      <c r="C33422" t="s">
        <v>67388</v>
      </c>
      <c r="D33422" s="1">
        <v>43110.880983796298</v>
      </c>
      <c r="E33422">
        <v>9966</v>
      </c>
      <c r="F33422">
        <v>50029</v>
      </c>
      <c r="G33422" t="s">
        <v>89</v>
      </c>
    </row>
    <row r="33423" spans="1:8" x14ac:dyDescent="0.2">
      <c r="A33423">
        <v>9.5120487856254899E+17</v>
      </c>
      <c r="B33423" t="s">
        <v>67389</v>
      </c>
      <c r="C33423" t="s">
        <v>67390</v>
      </c>
      <c r="D33423" s="1">
        <v>43110.93854166667</v>
      </c>
      <c r="E33423">
        <v>7933</v>
      </c>
      <c r="F33423">
        <v>45032</v>
      </c>
      <c r="G33423" t="s">
        <v>89</v>
      </c>
    </row>
    <row r="33424" spans="1:8" x14ac:dyDescent="0.2">
      <c r="A33424">
        <v>9.5122911389701299E+17</v>
      </c>
      <c r="B33424" t="s">
        <v>67391</v>
      </c>
      <c r="C33424" t="s">
        <v>67392</v>
      </c>
      <c r="D33424" s="1">
        <v>43111.005416666667</v>
      </c>
      <c r="E33424">
        <v>13096</v>
      </c>
      <c r="F33424">
        <v>61387</v>
      </c>
      <c r="H33424" t="s">
        <v>505</v>
      </c>
    </row>
    <row r="33425" spans="1:8" x14ac:dyDescent="0.2">
      <c r="A33425">
        <v>9.5123663409530803E+17</v>
      </c>
      <c r="B33425" t="s">
        <v>67393</v>
      </c>
      <c r="C33425" t="s">
        <v>67394</v>
      </c>
      <c r="D33425" s="1">
        <v>43111.02616898148</v>
      </c>
      <c r="E33425">
        <v>19337</v>
      </c>
      <c r="F33425">
        <v>80056</v>
      </c>
    </row>
    <row r="33426" spans="1:8" x14ac:dyDescent="0.2">
      <c r="A33426">
        <v>9.5130995672008704E+17</v>
      </c>
      <c r="B33426" t="s">
        <v>67395</v>
      </c>
      <c r="C33426" t="s">
        <v>67396</v>
      </c>
      <c r="D33426" s="1">
        <v>43111.228495370371</v>
      </c>
      <c r="E33426">
        <v>31152</v>
      </c>
      <c r="F33426">
        <v>158731</v>
      </c>
    </row>
    <row r="33427" spans="1:8" x14ac:dyDescent="0.2">
      <c r="A33427">
        <v>9.5141667480846694E+17</v>
      </c>
      <c r="B33427" t="s">
        <v>67397</v>
      </c>
      <c r="C33427" t="s">
        <v>67398</v>
      </c>
      <c r="D33427" s="1">
        <v>43111.522986111115</v>
      </c>
      <c r="E33427">
        <v>19579</v>
      </c>
      <c r="F33427">
        <v>73270</v>
      </c>
      <c r="G33427" t="s">
        <v>89</v>
      </c>
    </row>
    <row r="33428" spans="1:8" x14ac:dyDescent="0.2">
      <c r="A33428">
        <v>9.5141941579451098E+17</v>
      </c>
      <c r="B33428" t="s">
        <v>67399</v>
      </c>
      <c r="C33428" t="s">
        <v>67400</v>
      </c>
      <c r="D33428" s="1">
        <v>43111.530543981484</v>
      </c>
      <c r="E33428">
        <v>17778</v>
      </c>
      <c r="F33428">
        <v>85931</v>
      </c>
    </row>
    <row r="33429" spans="1:8" x14ac:dyDescent="0.2">
      <c r="A33429">
        <v>9.5143183603045901E+17</v>
      </c>
      <c r="B33429" t="s">
        <v>67401</v>
      </c>
      <c r="C33429" t="s">
        <v>67402</v>
      </c>
      <c r="D33429" s="1">
        <v>43111.564826388887</v>
      </c>
      <c r="E33429">
        <v>14296</v>
      </c>
      <c r="F33429">
        <v>63975</v>
      </c>
    </row>
    <row r="33430" spans="1:8" x14ac:dyDescent="0.2">
      <c r="A33430">
        <v>9.51441504203104E+17</v>
      </c>
      <c r="B33430" t="s">
        <v>67403</v>
      </c>
      <c r="C33430" t="s">
        <v>67404</v>
      </c>
      <c r="D33430" s="1">
        <v>43111.591504629629</v>
      </c>
      <c r="E33430">
        <v>13307</v>
      </c>
      <c r="F33430">
        <v>74609</v>
      </c>
      <c r="G33430" t="s">
        <v>89</v>
      </c>
    </row>
    <row r="33431" spans="1:8" x14ac:dyDescent="0.2">
      <c r="A33431">
        <v>9.51457382651056E+17</v>
      </c>
      <c r="B33431" t="s">
        <v>67405</v>
      </c>
      <c r="C33431" t="s">
        <v>67406</v>
      </c>
      <c r="D33431" s="1">
        <v>43111.635312500002</v>
      </c>
      <c r="E33431">
        <v>10301</v>
      </c>
      <c r="F33431">
        <v>53815</v>
      </c>
    </row>
    <row r="33432" spans="1:8" x14ac:dyDescent="0.2">
      <c r="A33432">
        <v>9.5147828130341606E+17</v>
      </c>
      <c r="B33432" t="s">
        <v>67407</v>
      </c>
      <c r="C33432" t="s">
        <v>67408</v>
      </c>
      <c r="D33432" s="1">
        <v>43111.692986111113</v>
      </c>
      <c r="E33432">
        <v>12577</v>
      </c>
      <c r="F33432">
        <v>55435</v>
      </c>
    </row>
    <row r="33433" spans="1:8" x14ac:dyDescent="0.2">
      <c r="A33433">
        <v>9.5159634601168E+17</v>
      </c>
      <c r="B33433" t="s">
        <v>67409</v>
      </c>
      <c r="C33433" t="s">
        <v>67410</v>
      </c>
      <c r="D33433" s="1">
        <v>43112.018784722219</v>
      </c>
      <c r="E33433">
        <v>11517</v>
      </c>
      <c r="F33433">
        <v>52716</v>
      </c>
      <c r="H33433" t="s">
        <v>390</v>
      </c>
    </row>
    <row r="33434" spans="1:8" x14ac:dyDescent="0.2">
      <c r="A33434">
        <v>9.5164589351361306E+17</v>
      </c>
      <c r="B33434" t="s">
        <v>67411</v>
      </c>
      <c r="C33434" t="s">
        <v>67412</v>
      </c>
      <c r="D33434" s="1">
        <v>43112.155509259261</v>
      </c>
      <c r="E33434">
        <v>12957</v>
      </c>
      <c r="F33434">
        <v>67530</v>
      </c>
      <c r="G33434" t="s">
        <v>89</v>
      </c>
    </row>
    <row r="33435" spans="1:8" x14ac:dyDescent="0.2">
      <c r="A33435">
        <v>9.5164673623318899E+17</v>
      </c>
      <c r="B33435" t="s">
        <v>67413</v>
      </c>
      <c r="C33435" t="s">
        <v>67414</v>
      </c>
      <c r="D33435" s="1">
        <v>43112.157835648148</v>
      </c>
      <c r="E33435">
        <v>11045</v>
      </c>
      <c r="F33435">
        <v>60621</v>
      </c>
    </row>
    <row r="33436" spans="1:8" x14ac:dyDescent="0.2">
      <c r="A33436">
        <v>9.5164740259902605E+17</v>
      </c>
      <c r="B33436" t="s">
        <v>67415</v>
      </c>
      <c r="C33436" t="s">
        <v>67416</v>
      </c>
      <c r="D33436" s="1">
        <v>43112.159675925926</v>
      </c>
      <c r="E33436">
        <v>16183</v>
      </c>
      <c r="F33436">
        <v>65498</v>
      </c>
    </row>
    <row r="33437" spans="1:8" x14ac:dyDescent="0.2">
      <c r="A33437">
        <v>9.5164819744056896E+17</v>
      </c>
      <c r="B33437" t="s">
        <v>67417</v>
      </c>
      <c r="C33437" t="s">
        <v>67418</v>
      </c>
      <c r="D33437" s="1">
        <v>43112.161863425928</v>
      </c>
      <c r="E33437">
        <v>21782</v>
      </c>
      <c r="F33437">
        <v>102640</v>
      </c>
    </row>
    <row r="33438" spans="1:8" x14ac:dyDescent="0.2">
      <c r="A33438">
        <v>9.5165027403220902E+17</v>
      </c>
      <c r="B33438" t="s">
        <v>67419</v>
      </c>
      <c r="C33438" t="s">
        <v>67420</v>
      </c>
      <c r="D33438" s="1">
        <v>43112.167592592596</v>
      </c>
      <c r="E33438">
        <v>19124</v>
      </c>
      <c r="F33438">
        <v>87635</v>
      </c>
    </row>
    <row r="33439" spans="1:8" x14ac:dyDescent="0.2">
      <c r="A33439">
        <v>9.51675713089888E+17</v>
      </c>
      <c r="B33439" t="s">
        <v>67421</v>
      </c>
      <c r="C33439" t="s">
        <v>67422</v>
      </c>
      <c r="D33439" s="1">
        <v>43112.23778935185</v>
      </c>
      <c r="E33439">
        <v>25643</v>
      </c>
      <c r="F33439">
        <v>111216</v>
      </c>
    </row>
    <row r="33440" spans="1:8" x14ac:dyDescent="0.2">
      <c r="A33440">
        <v>9.5167961934173696E+17</v>
      </c>
      <c r="B33440" t="s">
        <v>67423</v>
      </c>
      <c r="C33440" t="s">
        <v>67424</v>
      </c>
      <c r="D33440" s="1">
        <v>43112.248576388891</v>
      </c>
      <c r="E33440">
        <v>24702</v>
      </c>
      <c r="F33440">
        <v>109805</v>
      </c>
    </row>
    <row r="33441" spans="1:8" x14ac:dyDescent="0.2">
      <c r="A33441">
        <v>9.5178558776528E+17</v>
      </c>
      <c r="B33441" t="s">
        <v>67425</v>
      </c>
      <c r="C33441" t="s">
        <v>67426</v>
      </c>
      <c r="D33441" s="1">
        <v>43112.540995370371</v>
      </c>
      <c r="E33441">
        <v>17818</v>
      </c>
      <c r="F33441">
        <v>73636</v>
      </c>
    </row>
    <row r="33442" spans="1:8" x14ac:dyDescent="0.2">
      <c r="A33442">
        <v>9.5178834264710694E+17</v>
      </c>
      <c r="B33442" t="s">
        <v>67427</v>
      </c>
      <c r="C33442" t="s">
        <v>67428</v>
      </c>
      <c r="D33442" s="1">
        <v>43112.548587962963</v>
      </c>
      <c r="E33442">
        <v>20220</v>
      </c>
      <c r="F33442">
        <v>97514</v>
      </c>
    </row>
    <row r="33443" spans="1:8" x14ac:dyDescent="0.2">
      <c r="A33443">
        <v>9.5179099978478298E+17</v>
      </c>
      <c r="B33443" t="s">
        <v>67429</v>
      </c>
      <c r="C33443" t="s">
        <v>67430</v>
      </c>
      <c r="D33443" s="1">
        <v>43112.555925925924</v>
      </c>
      <c r="E33443">
        <v>19097</v>
      </c>
      <c r="F33443">
        <v>81301</v>
      </c>
    </row>
    <row r="33444" spans="1:8" x14ac:dyDescent="0.2">
      <c r="A33444">
        <v>9.5179312398597299E+17</v>
      </c>
      <c r="B33444" t="s">
        <v>67431</v>
      </c>
      <c r="C33444" t="s">
        <v>67432</v>
      </c>
      <c r="D33444" s="1">
        <v>43112.561782407407</v>
      </c>
      <c r="E33444">
        <v>20448</v>
      </c>
      <c r="F33444">
        <v>91128</v>
      </c>
    </row>
    <row r="33445" spans="1:8" x14ac:dyDescent="0.2">
      <c r="A33445">
        <v>9.5179841530171802E+17</v>
      </c>
      <c r="B33445" t="s">
        <v>67433</v>
      </c>
      <c r="C33445" t="s">
        <v>67434</v>
      </c>
      <c r="D33445" s="1">
        <v>43112.576388888891</v>
      </c>
      <c r="E33445">
        <v>26554</v>
      </c>
      <c r="F33445">
        <v>110218</v>
      </c>
    </row>
    <row r="33446" spans="1:8" x14ac:dyDescent="0.2">
      <c r="A33446">
        <v>9.5181321629170803E+17</v>
      </c>
      <c r="B33446" t="s">
        <v>67435</v>
      </c>
      <c r="C33446" t="s">
        <v>67436</v>
      </c>
      <c r="D33446" s="1">
        <v>43112.6172337963</v>
      </c>
      <c r="E33446">
        <v>30178</v>
      </c>
      <c r="F33446">
        <v>121805</v>
      </c>
    </row>
    <row r="33447" spans="1:8" x14ac:dyDescent="0.2">
      <c r="A33447">
        <v>9.5187549953764096E+17</v>
      </c>
      <c r="B33447" t="s">
        <v>67437</v>
      </c>
      <c r="C33447" t="s">
        <v>67438</v>
      </c>
      <c r="D33447" s="1">
        <v>43112.789097222223</v>
      </c>
      <c r="E33447">
        <v>22214</v>
      </c>
      <c r="F33447">
        <v>96872</v>
      </c>
    </row>
    <row r="33448" spans="1:8" x14ac:dyDescent="0.2">
      <c r="A33448">
        <v>9.5216664320291597E+17</v>
      </c>
      <c r="B33448" t="s">
        <v>67439</v>
      </c>
      <c r="C33448" t="s">
        <v>67440</v>
      </c>
      <c r="D33448" s="1">
        <v>43113.592499999999</v>
      </c>
      <c r="E33448">
        <v>20632</v>
      </c>
      <c r="F33448">
        <v>105091</v>
      </c>
    </row>
    <row r="33449" spans="1:8" x14ac:dyDescent="0.2">
      <c r="A33449">
        <v>9.5216685767032E+17</v>
      </c>
      <c r="B33449" t="s">
        <v>67441</v>
      </c>
      <c r="C33449" t="s">
        <v>67442</v>
      </c>
      <c r="D33449" s="1">
        <v>43113.593090277776</v>
      </c>
      <c r="E33449">
        <v>17998</v>
      </c>
      <c r="F33449">
        <v>91887</v>
      </c>
    </row>
    <row r="33450" spans="1:8" x14ac:dyDescent="0.2">
      <c r="A33450">
        <v>9.5216692747618304E+17</v>
      </c>
      <c r="B33450" t="s">
        <v>67443</v>
      </c>
      <c r="C33450" t="s">
        <v>59133</v>
      </c>
      <c r="D33450" s="1">
        <v>43113.593287037038</v>
      </c>
      <c r="E33450">
        <v>30708</v>
      </c>
      <c r="F33450">
        <v>134404</v>
      </c>
    </row>
    <row r="33451" spans="1:8" x14ac:dyDescent="0.2">
      <c r="A33451">
        <v>9.52183458922672E+17</v>
      </c>
      <c r="B33451" t="s">
        <v>67444</v>
      </c>
      <c r="C33451" t="s">
        <v>67445</v>
      </c>
      <c r="D33451" s="1">
        <v>43113.63890046296</v>
      </c>
      <c r="E33451">
        <v>22648</v>
      </c>
      <c r="F33451">
        <v>110134</v>
      </c>
    </row>
    <row r="33452" spans="1:8" x14ac:dyDescent="0.2">
      <c r="A33452">
        <v>9.52301373479104E+17</v>
      </c>
      <c r="B33452" t="s">
        <v>67446</v>
      </c>
      <c r="C33452" t="s">
        <v>67447</v>
      </c>
      <c r="D33452" s="1">
        <v>43113.964282407411</v>
      </c>
      <c r="E33452">
        <v>28373</v>
      </c>
      <c r="F33452">
        <v>129874</v>
      </c>
    </row>
    <row r="33453" spans="1:8" x14ac:dyDescent="0.2">
      <c r="A33453">
        <v>9.5252538424287603E+17</v>
      </c>
      <c r="B33453" t="s">
        <v>67448</v>
      </c>
      <c r="C33453" t="s">
        <v>67449</v>
      </c>
      <c r="D33453" s="1">
        <v>43114.582442129627</v>
      </c>
      <c r="E33453">
        <v>18762</v>
      </c>
      <c r="F33453">
        <v>85148</v>
      </c>
    </row>
    <row r="33454" spans="1:8" x14ac:dyDescent="0.2">
      <c r="A33454">
        <v>9.5252614506450496E+17</v>
      </c>
      <c r="B33454" t="s">
        <v>67450</v>
      </c>
      <c r="C33454" t="s">
        <v>67451</v>
      </c>
      <c r="D33454" s="1">
        <v>43114.584537037037</v>
      </c>
      <c r="E33454">
        <v>13712</v>
      </c>
      <c r="F33454">
        <v>73840</v>
      </c>
    </row>
    <row r="33455" spans="1:8" x14ac:dyDescent="0.2">
      <c r="A33455">
        <v>9.5252801186947802E+17</v>
      </c>
      <c r="B33455" t="s">
        <v>67452</v>
      </c>
      <c r="C33455" t="s">
        <v>67453</v>
      </c>
      <c r="D33455" s="1">
        <v>43114.589687500003</v>
      </c>
      <c r="E33455">
        <v>22926</v>
      </c>
      <c r="F33455">
        <v>107645</v>
      </c>
    </row>
    <row r="33456" spans="1:8" x14ac:dyDescent="0.2">
      <c r="A33456">
        <v>9.5253051589416896E+17</v>
      </c>
      <c r="B33456" t="s">
        <v>67454</v>
      </c>
      <c r="C33456" t="s">
        <v>67455</v>
      </c>
      <c r="D33456" s="1">
        <v>43114.596597222226</v>
      </c>
      <c r="E33456">
        <v>32900</v>
      </c>
      <c r="F33456">
        <v>142742</v>
      </c>
      <c r="H33456" t="s">
        <v>390</v>
      </c>
    </row>
    <row r="33457" spans="1:8" x14ac:dyDescent="0.2">
      <c r="A33457">
        <v>9.5253835033393894E+17</v>
      </c>
      <c r="B33457" t="s">
        <v>67456</v>
      </c>
      <c r="C33457" t="s">
        <v>67457</v>
      </c>
      <c r="D33457" s="1">
        <v>43114.618217592593</v>
      </c>
      <c r="E33457">
        <v>21152</v>
      </c>
      <c r="F33457">
        <v>100019</v>
      </c>
    </row>
    <row r="33458" spans="1:8" x14ac:dyDescent="0.2">
      <c r="A33458">
        <v>9.5254070068349696E+17</v>
      </c>
      <c r="B33458" t="s">
        <v>67458</v>
      </c>
      <c r="C33458" t="s">
        <v>67459</v>
      </c>
      <c r="D33458" s="1">
        <v>43114.624710648146</v>
      </c>
      <c r="E33458">
        <v>15993</v>
      </c>
      <c r="F33458">
        <v>78646</v>
      </c>
      <c r="G33458" t="s">
        <v>89</v>
      </c>
    </row>
    <row r="33459" spans="1:8" x14ac:dyDescent="0.2">
      <c r="A33459">
        <v>9.5288752079004006E+17</v>
      </c>
      <c r="B33459" t="s">
        <v>67460</v>
      </c>
      <c r="C33459" t="s">
        <v>67461</v>
      </c>
      <c r="D33459" s="1">
        <v>43115.581747685188</v>
      </c>
      <c r="E33459">
        <v>18662</v>
      </c>
      <c r="F33459">
        <v>84055</v>
      </c>
    </row>
    <row r="33460" spans="1:8" x14ac:dyDescent="0.2">
      <c r="A33460">
        <v>9.5288869194455002E+17</v>
      </c>
      <c r="B33460" t="s">
        <v>67462</v>
      </c>
      <c r="C33460" t="s">
        <v>67463</v>
      </c>
      <c r="D33460" s="1">
        <v>43115.584976851853</v>
      </c>
      <c r="E33460">
        <v>19799</v>
      </c>
      <c r="F33460">
        <v>100953</v>
      </c>
    </row>
    <row r="33461" spans="1:8" x14ac:dyDescent="0.2">
      <c r="A33461">
        <v>9.5300090233145306E+17</v>
      </c>
      <c r="B33461" t="s">
        <v>67464</v>
      </c>
      <c r="C33461" t="s">
        <v>67465</v>
      </c>
      <c r="D33461" s="1">
        <v>43115.894618055558</v>
      </c>
      <c r="E33461">
        <v>25154</v>
      </c>
      <c r="F33461">
        <v>103897</v>
      </c>
    </row>
    <row r="33462" spans="1:8" x14ac:dyDescent="0.2">
      <c r="A33462">
        <v>9.5326408187149504E+17</v>
      </c>
      <c r="B33462" t="s">
        <v>67466</v>
      </c>
      <c r="C33462" t="s">
        <v>67467</v>
      </c>
      <c r="D33462" s="1">
        <v>43116.620856481481</v>
      </c>
      <c r="E33462">
        <v>20926</v>
      </c>
      <c r="F33462">
        <v>104692</v>
      </c>
    </row>
    <row r="33463" spans="1:8" x14ac:dyDescent="0.2">
      <c r="A33463">
        <v>9.5326750600475405E+17</v>
      </c>
      <c r="B33463" t="s">
        <v>67468</v>
      </c>
      <c r="C33463" t="s">
        <v>67469</v>
      </c>
      <c r="D33463" s="1">
        <v>43116.630300925928</v>
      </c>
      <c r="E33463">
        <v>19910</v>
      </c>
      <c r="F33463">
        <v>89128</v>
      </c>
    </row>
    <row r="33464" spans="1:8" x14ac:dyDescent="0.2">
      <c r="A33464">
        <v>9.5327055857315405E+17</v>
      </c>
      <c r="B33464" t="s">
        <v>67470</v>
      </c>
      <c r="C33464" t="s">
        <v>67471</v>
      </c>
      <c r="D33464" s="1">
        <v>43116.638726851852</v>
      </c>
      <c r="E33464">
        <v>21991</v>
      </c>
      <c r="F33464">
        <v>99005</v>
      </c>
    </row>
    <row r="33465" spans="1:8" x14ac:dyDescent="0.2">
      <c r="A33465">
        <v>9.5327178979013798E+17</v>
      </c>
      <c r="B33465" t="s">
        <v>67472</v>
      </c>
      <c r="C33465" t="s">
        <v>67473</v>
      </c>
      <c r="D33465" s="1">
        <v>43116.642129629632</v>
      </c>
      <c r="E33465">
        <v>13557</v>
      </c>
      <c r="F33465">
        <v>64705</v>
      </c>
      <c r="G33465" t="e">
        <f>foxandfriends</f>
        <v>#NAME?</v>
      </c>
    </row>
    <row r="33466" spans="1:8" x14ac:dyDescent="0.2">
      <c r="A33466">
        <v>9.5327313465598694E+17</v>
      </c>
      <c r="B33466" t="s">
        <v>67474</v>
      </c>
      <c r="C33466" t="s">
        <v>67475</v>
      </c>
      <c r="D33466" s="1">
        <v>43116.645833333336</v>
      </c>
      <c r="E33466">
        <v>23510</v>
      </c>
      <c r="F33466">
        <v>100651</v>
      </c>
      <c r="G33466" t="s">
        <v>89</v>
      </c>
    </row>
    <row r="33467" spans="1:8" x14ac:dyDescent="0.2">
      <c r="A33467">
        <v>9.5335203630899994E+17</v>
      </c>
      <c r="B33467" t="s">
        <v>67476</v>
      </c>
      <c r="C33467" t="s">
        <v>67477</v>
      </c>
      <c r="D33467" s="1">
        <v>43116.863564814812</v>
      </c>
      <c r="E33467">
        <v>16588</v>
      </c>
      <c r="F33467">
        <v>65776</v>
      </c>
    </row>
    <row r="33468" spans="1:8" x14ac:dyDescent="0.2">
      <c r="A33468">
        <v>9.5336061983469094E+17</v>
      </c>
      <c r="B33468" t="s">
        <v>67478</v>
      </c>
      <c r="C33468" t="s">
        <v>67479</v>
      </c>
      <c r="D33468" s="1">
        <v>43116.887256944443</v>
      </c>
      <c r="E33468">
        <v>8293</v>
      </c>
      <c r="F33468">
        <v>49756</v>
      </c>
      <c r="G33468" t="s">
        <v>89</v>
      </c>
    </row>
    <row r="33469" spans="1:8" x14ac:dyDescent="0.2">
      <c r="A33469">
        <v>9.5340642317785894E+17</v>
      </c>
      <c r="B33469" t="s">
        <v>67480</v>
      </c>
      <c r="C33469" t="s">
        <v>67481</v>
      </c>
      <c r="D33469" s="1">
        <v>43117.013645833336</v>
      </c>
      <c r="E33469">
        <v>21508</v>
      </c>
      <c r="F33469">
        <v>88364</v>
      </c>
    </row>
    <row r="33470" spans="1:8" x14ac:dyDescent="0.2">
      <c r="A33470">
        <v>9.5340655308377702E+17</v>
      </c>
      <c r="B33470" t="s">
        <v>67482</v>
      </c>
      <c r="C33470" t="s">
        <v>67483</v>
      </c>
      <c r="D33470" s="1">
        <v>43117.014004629629</v>
      </c>
      <c r="E33470">
        <v>15929</v>
      </c>
      <c r="F33470">
        <v>72478</v>
      </c>
    </row>
    <row r="33471" spans="1:8" x14ac:dyDescent="0.2">
      <c r="A33471">
        <v>9.5361407133670106E+17</v>
      </c>
      <c r="B33471" t="s">
        <v>67484</v>
      </c>
      <c r="C33471" t="s">
        <v>67485</v>
      </c>
      <c r="D33471" s="1">
        <v>43117.586643518516</v>
      </c>
      <c r="E33471">
        <v>5567</v>
      </c>
      <c r="F33471">
        <v>48024</v>
      </c>
      <c r="G33471" t="s">
        <v>89</v>
      </c>
    </row>
    <row r="33472" spans="1:8" x14ac:dyDescent="0.2">
      <c r="A33472">
        <v>9.5376865722145101E+17</v>
      </c>
      <c r="B33472" t="s">
        <v>67486</v>
      </c>
      <c r="C33472" t="s">
        <v>67487</v>
      </c>
      <c r="D33472" s="1">
        <v>43118.01321759259</v>
      </c>
      <c r="E33472">
        <v>13218</v>
      </c>
      <c r="F33472">
        <v>67478</v>
      </c>
      <c r="H33472" t="s">
        <v>390</v>
      </c>
    </row>
    <row r="33473" spans="1:8" x14ac:dyDescent="0.2">
      <c r="A33473">
        <v>9.5377103811404506E+17</v>
      </c>
      <c r="B33473" t="s">
        <v>67488</v>
      </c>
      <c r="C33473" t="s">
        <v>67489</v>
      </c>
      <c r="D33473" s="1">
        <v>43118.019791666666</v>
      </c>
      <c r="E33473">
        <v>20518</v>
      </c>
      <c r="F33473">
        <v>82363</v>
      </c>
    </row>
    <row r="33474" spans="1:8" x14ac:dyDescent="0.2">
      <c r="A33474">
        <v>9.5377216266559002E+17</v>
      </c>
      <c r="B33474" t="s">
        <v>67490</v>
      </c>
      <c r="C33474" t="s">
        <v>67491</v>
      </c>
      <c r="D33474" s="1">
        <v>43118.022893518515</v>
      </c>
      <c r="E33474">
        <v>20845</v>
      </c>
      <c r="F33474">
        <v>88458</v>
      </c>
    </row>
    <row r="33475" spans="1:8" x14ac:dyDescent="0.2">
      <c r="A33475">
        <v>9.5377311055318605E+17</v>
      </c>
      <c r="B33475" t="s">
        <v>67492</v>
      </c>
      <c r="C33475" t="s">
        <v>67493</v>
      </c>
      <c r="D33475" s="1">
        <v>43118.025509259256</v>
      </c>
      <c r="E33475">
        <v>13105</v>
      </c>
      <c r="F33475">
        <v>60639</v>
      </c>
    </row>
    <row r="33476" spans="1:8" x14ac:dyDescent="0.2">
      <c r="A33476">
        <v>9.5379408575157402E+17</v>
      </c>
      <c r="B33476" t="s">
        <v>67494</v>
      </c>
      <c r="C33476" t="s">
        <v>67495</v>
      </c>
      <c r="D33476" s="1">
        <v>43118.083391203705</v>
      </c>
      <c r="E33476">
        <v>33894</v>
      </c>
      <c r="F33476">
        <v>98316</v>
      </c>
    </row>
    <row r="33477" spans="1:8" x14ac:dyDescent="0.2">
      <c r="A33477">
        <v>9.5379551859284301E+17</v>
      </c>
      <c r="B33477" t="s">
        <v>67496</v>
      </c>
      <c r="C33477" t="s">
        <v>67497</v>
      </c>
      <c r="D33477" s="1">
        <v>43118.087337962963</v>
      </c>
      <c r="E33477">
        <v>18708</v>
      </c>
      <c r="F33477">
        <v>99730</v>
      </c>
    </row>
    <row r="33478" spans="1:8" x14ac:dyDescent="0.2">
      <c r="A33478">
        <v>9.5379694456403098E+17</v>
      </c>
      <c r="B33478" t="s">
        <v>67498</v>
      </c>
      <c r="C33478" t="s">
        <v>67499</v>
      </c>
      <c r="D33478" s="1">
        <v>43118.091273148151</v>
      </c>
      <c r="E33478">
        <v>33651</v>
      </c>
      <c r="F33478">
        <v>160248</v>
      </c>
    </row>
    <row r="33479" spans="1:8" x14ac:dyDescent="0.2">
      <c r="A33479">
        <v>9.5394894167407795E+17</v>
      </c>
      <c r="B33479" t="s">
        <v>67500</v>
      </c>
      <c r="C33479" t="s">
        <v>67501</v>
      </c>
      <c r="D33479" s="1">
        <v>43118.510706018518</v>
      </c>
      <c r="E33479">
        <v>18026</v>
      </c>
      <c r="F33479">
        <v>84101</v>
      </c>
    </row>
    <row r="33480" spans="1:8" x14ac:dyDescent="0.2">
      <c r="A33480">
        <v>9.5395136553287603E+17</v>
      </c>
      <c r="B33480" t="s">
        <v>67502</v>
      </c>
      <c r="C33480" t="s">
        <v>67503</v>
      </c>
      <c r="D33480" s="1">
        <v>43118.517395833333</v>
      </c>
      <c r="E33480">
        <v>23500</v>
      </c>
      <c r="F33480">
        <v>99406</v>
      </c>
    </row>
    <row r="33481" spans="1:8" x14ac:dyDescent="0.2">
      <c r="A33481">
        <v>9.5397356803508595E+17</v>
      </c>
      <c r="B33481" t="s">
        <v>67504</v>
      </c>
      <c r="C33481" t="s">
        <v>67505</v>
      </c>
      <c r="D33481" s="1">
        <v>43118.578668981485</v>
      </c>
      <c r="E33481">
        <v>14421</v>
      </c>
      <c r="F33481">
        <v>76090</v>
      </c>
    </row>
    <row r="33482" spans="1:8" x14ac:dyDescent="0.2">
      <c r="A33482">
        <v>9.5397939318095002E+17</v>
      </c>
      <c r="B33482" t="s">
        <v>67506</v>
      </c>
      <c r="C33482" t="s">
        <v>67507</v>
      </c>
      <c r="D33482" s="1">
        <v>43118.59474537037</v>
      </c>
      <c r="E33482">
        <v>24444</v>
      </c>
      <c r="F33482">
        <v>110281</v>
      </c>
    </row>
    <row r="33483" spans="1:8" x14ac:dyDescent="0.2">
      <c r="A33483">
        <v>9.5398467167466202E+17</v>
      </c>
      <c r="B33483" t="s">
        <v>67508</v>
      </c>
      <c r="C33483" t="s">
        <v>67509</v>
      </c>
      <c r="D33483" s="1">
        <v>43118.609305555554</v>
      </c>
      <c r="E33483">
        <v>10096</v>
      </c>
      <c r="F33483">
        <v>55761</v>
      </c>
    </row>
    <row r="33484" spans="1:8" x14ac:dyDescent="0.2">
      <c r="A33484">
        <v>9.5398763605782106E+17</v>
      </c>
      <c r="B33484" t="s">
        <v>67510</v>
      </c>
      <c r="C33484" t="s">
        <v>67511</v>
      </c>
      <c r="D33484" s="1">
        <v>43118.617488425924</v>
      </c>
      <c r="E33484">
        <v>18254</v>
      </c>
      <c r="F33484">
        <v>80350</v>
      </c>
    </row>
    <row r="33485" spans="1:8" x14ac:dyDescent="0.2">
      <c r="A33485">
        <v>9.5409241725022195E+17</v>
      </c>
      <c r="B33485" t="s">
        <v>67512</v>
      </c>
      <c r="C33485" t="s">
        <v>67513</v>
      </c>
      <c r="D33485" s="1">
        <v>43118.906631944446</v>
      </c>
      <c r="E33485">
        <v>12856</v>
      </c>
      <c r="F33485">
        <v>67756</v>
      </c>
    </row>
    <row r="33486" spans="1:8" x14ac:dyDescent="0.2">
      <c r="A33486">
        <v>9.5409721360856998E+17</v>
      </c>
      <c r="B33486" t="s">
        <v>67514</v>
      </c>
      <c r="C33486" t="s">
        <v>67515</v>
      </c>
      <c r="D33486" s="1">
        <v>43118.919861111113</v>
      </c>
      <c r="E33486">
        <v>22123</v>
      </c>
      <c r="F33486">
        <v>92396</v>
      </c>
      <c r="H33486" t="s">
        <v>390</v>
      </c>
    </row>
    <row r="33487" spans="1:8" x14ac:dyDescent="0.2">
      <c r="A33487">
        <v>9.5413629076884595E+17</v>
      </c>
      <c r="B33487" t="s">
        <v>67516</v>
      </c>
      <c r="C33487" t="s">
        <v>67517</v>
      </c>
      <c r="D33487" s="1">
        <v>43119.027696759258</v>
      </c>
      <c r="E33487">
        <v>17067</v>
      </c>
      <c r="F33487">
        <v>90779</v>
      </c>
    </row>
    <row r="33488" spans="1:8" x14ac:dyDescent="0.2">
      <c r="A33488">
        <v>9.5432375094998195E+17</v>
      </c>
      <c r="B33488" t="s">
        <v>67518</v>
      </c>
      <c r="C33488" t="s">
        <v>67519</v>
      </c>
      <c r="D33488" s="1">
        <v>43119.544988425929</v>
      </c>
      <c r="E33488">
        <v>21877</v>
      </c>
      <c r="F33488">
        <v>98786</v>
      </c>
    </row>
    <row r="33489" spans="1:8" x14ac:dyDescent="0.2">
      <c r="A33489">
        <v>9.5438649084237798E+17</v>
      </c>
      <c r="B33489" t="s">
        <v>67520</v>
      </c>
      <c r="C33489" t="s">
        <v>67521</v>
      </c>
      <c r="D33489" s="1">
        <v>43119.718113425923</v>
      </c>
      <c r="E33489">
        <v>7095</v>
      </c>
      <c r="F33489">
        <v>39031</v>
      </c>
      <c r="G33489" t="s">
        <v>89</v>
      </c>
    </row>
    <row r="33490" spans="1:8" x14ac:dyDescent="0.2">
      <c r="A33490">
        <v>9.5439011496849805E+17</v>
      </c>
      <c r="B33490" t="s">
        <v>67522</v>
      </c>
      <c r="C33490" t="s">
        <v>67523</v>
      </c>
      <c r="D33490" s="1">
        <v>43119.728113425925</v>
      </c>
      <c r="E33490">
        <v>12893</v>
      </c>
      <c r="F33490">
        <v>43533</v>
      </c>
    </row>
    <row r="33491" spans="1:8" x14ac:dyDescent="0.2">
      <c r="A33491">
        <v>9.5442317029919898E+17</v>
      </c>
      <c r="B33491" t="s">
        <v>67524</v>
      </c>
      <c r="C33491" t="s">
        <v>67525</v>
      </c>
      <c r="D33491" s="1">
        <v>43119.819328703707</v>
      </c>
      <c r="E33491">
        <v>21108</v>
      </c>
      <c r="F33491">
        <v>86490</v>
      </c>
      <c r="G33491" t="s">
        <v>89</v>
      </c>
      <c r="H33491" t="s">
        <v>390</v>
      </c>
    </row>
    <row r="33492" spans="1:8" x14ac:dyDescent="0.2">
      <c r="A33492">
        <v>9.5445675413750106E+17</v>
      </c>
      <c r="B33492" t="s">
        <v>67526</v>
      </c>
      <c r="C33492" t="s">
        <v>67527</v>
      </c>
      <c r="D33492" s="1">
        <v>43119.912002314813</v>
      </c>
      <c r="E33492">
        <v>23359</v>
      </c>
      <c r="F33492">
        <v>115240</v>
      </c>
    </row>
    <row r="33493" spans="1:8" x14ac:dyDescent="0.2">
      <c r="A33493">
        <v>9.5447804448752E+17</v>
      </c>
      <c r="B33493" t="s">
        <v>67528</v>
      </c>
      <c r="C33493" t="s">
        <v>67529</v>
      </c>
      <c r="D33493" s="1">
        <v>43119.970752314817</v>
      </c>
      <c r="E33493">
        <v>10946</v>
      </c>
      <c r="F33493">
        <v>57945</v>
      </c>
      <c r="G33493" t="s">
        <v>576</v>
      </c>
    </row>
    <row r="33494" spans="1:8" x14ac:dyDescent="0.2">
      <c r="A33494">
        <v>9.5454121997097702E+17</v>
      </c>
      <c r="B33494" t="s">
        <v>67530</v>
      </c>
      <c r="C33494" t="s">
        <v>67531</v>
      </c>
      <c r="D33494" s="1">
        <v>43120.145092592589</v>
      </c>
      <c r="E33494">
        <v>26318</v>
      </c>
      <c r="F33494">
        <v>104315</v>
      </c>
    </row>
    <row r="33495" spans="1:8" x14ac:dyDescent="0.2">
      <c r="A33495">
        <v>9.5467415714447706E+17</v>
      </c>
      <c r="B33495" t="s">
        <v>67532</v>
      </c>
      <c r="C33495" t="s">
        <v>67533</v>
      </c>
      <c r="D33495" s="1">
        <v>43120.511921296296</v>
      </c>
      <c r="E33495">
        <v>35780</v>
      </c>
      <c r="F33495">
        <v>128907</v>
      </c>
      <c r="H33495" t="s">
        <v>390</v>
      </c>
    </row>
    <row r="33496" spans="1:8" x14ac:dyDescent="0.2">
      <c r="A33496">
        <v>9.5467828782090202E+17</v>
      </c>
      <c r="B33496" t="s">
        <v>67534</v>
      </c>
      <c r="C33496" t="s">
        <v>67535</v>
      </c>
      <c r="D33496" s="1">
        <v>43120.523321759261</v>
      </c>
      <c r="E33496">
        <v>25265</v>
      </c>
      <c r="F33496">
        <v>109741</v>
      </c>
      <c r="H33496" t="s">
        <v>390</v>
      </c>
    </row>
    <row r="33497" spans="1:8" x14ac:dyDescent="0.2">
      <c r="A33497">
        <v>9.5468091499864806E+17</v>
      </c>
      <c r="B33497" t="s">
        <v>67536</v>
      </c>
      <c r="C33497" t="s">
        <v>67537</v>
      </c>
      <c r="D33497" s="1">
        <v>43120.53056712963</v>
      </c>
      <c r="E33497">
        <v>34061</v>
      </c>
      <c r="F33497">
        <v>138728</v>
      </c>
    </row>
    <row r="33498" spans="1:8" x14ac:dyDescent="0.2">
      <c r="A33498">
        <v>9.5468183941910106E+17</v>
      </c>
      <c r="B33498" t="s">
        <v>67538</v>
      </c>
      <c r="C33498" t="s">
        <v>67539</v>
      </c>
      <c r="D33498" s="1">
        <v>43120.533125000002</v>
      </c>
      <c r="E33498">
        <v>26345</v>
      </c>
      <c r="F33498">
        <v>109108</v>
      </c>
      <c r="H33498" t="s">
        <v>390</v>
      </c>
    </row>
    <row r="33499" spans="1:8" x14ac:dyDescent="0.2">
      <c r="A33499">
        <v>9.5472215546343002E+17</v>
      </c>
      <c r="B33499" t="s">
        <v>67540</v>
      </c>
      <c r="C33499" t="s">
        <v>67541</v>
      </c>
      <c r="D33499" s="1">
        <v>43120.644375000003</v>
      </c>
      <c r="E33499">
        <v>37414</v>
      </c>
      <c r="F33499">
        <v>149743</v>
      </c>
    </row>
    <row r="33500" spans="1:8" x14ac:dyDescent="0.2">
      <c r="A33500">
        <v>9.5478846706986995E+17</v>
      </c>
      <c r="B33500" t="s">
        <v>67542</v>
      </c>
      <c r="C33500" t="s">
        <v>67543</v>
      </c>
      <c r="D33500" s="1">
        <v>43120.827361111114</v>
      </c>
      <c r="E33500">
        <v>44014</v>
      </c>
      <c r="F33500">
        <v>185674</v>
      </c>
    </row>
    <row r="33501" spans="1:8" x14ac:dyDescent="0.2">
      <c r="A33501">
        <v>9.5484384440264704E+17</v>
      </c>
      <c r="B33501" t="s">
        <v>67544</v>
      </c>
      <c r="C33501" t="s">
        <v>67545</v>
      </c>
      <c r="D33501" s="1">
        <v>43120.980173611111</v>
      </c>
      <c r="E33501">
        <v>24271</v>
      </c>
      <c r="F33501">
        <v>117051</v>
      </c>
    </row>
    <row r="33502" spans="1:8" x14ac:dyDescent="0.2">
      <c r="A33502">
        <v>9.5487812421441498E+17</v>
      </c>
      <c r="B33502" t="s">
        <v>67546</v>
      </c>
      <c r="C33502" t="s">
        <v>67547</v>
      </c>
      <c r="D33502" s="1">
        <v>43121.07476851852</v>
      </c>
      <c r="E33502">
        <v>26897</v>
      </c>
      <c r="F33502">
        <v>138519</v>
      </c>
    </row>
    <row r="33503" spans="1:8" x14ac:dyDescent="0.2">
      <c r="A33503">
        <v>9.5490107358783398E+17</v>
      </c>
      <c r="B33503" t="s">
        <v>67548</v>
      </c>
      <c r="C33503" t="s">
        <v>67549</v>
      </c>
      <c r="D33503" s="1">
        <v>43121.138090277775</v>
      </c>
      <c r="E33503">
        <v>5262</v>
      </c>
      <c r="F33503">
        <v>41230</v>
      </c>
      <c r="G33503" t="s">
        <v>215</v>
      </c>
    </row>
    <row r="33504" spans="1:8" x14ac:dyDescent="0.2">
      <c r="A33504">
        <v>9.5505624992575002E+17</v>
      </c>
      <c r="B33504" t="s">
        <v>67550</v>
      </c>
      <c r="C33504" t="s">
        <v>67551</v>
      </c>
      <c r="D33504" s="1">
        <v>43121.566296296296</v>
      </c>
      <c r="E33504">
        <v>39993</v>
      </c>
      <c r="F33504">
        <v>158664</v>
      </c>
    </row>
    <row r="33505" spans="1:8" x14ac:dyDescent="0.2">
      <c r="A33505">
        <v>9.5524907764564301E+17</v>
      </c>
      <c r="B33505" t="s">
        <v>67552</v>
      </c>
      <c r="C33505" t="s">
        <v>67553</v>
      </c>
      <c r="D33505" s="1">
        <v>43122.098402777781</v>
      </c>
      <c r="E33505">
        <v>20082</v>
      </c>
      <c r="F33505">
        <v>113809</v>
      </c>
      <c r="G33505" t="s">
        <v>89</v>
      </c>
    </row>
    <row r="33506" spans="1:8" x14ac:dyDescent="0.2">
      <c r="A33506">
        <v>9.5542660932609997E+17</v>
      </c>
      <c r="B33506" t="s">
        <v>67554</v>
      </c>
      <c r="C33506" t="s">
        <v>67555</v>
      </c>
      <c r="D33506" s="1">
        <v>43122.58829861111</v>
      </c>
      <c r="E33506">
        <v>27897</v>
      </c>
      <c r="F33506">
        <v>117329</v>
      </c>
    </row>
    <row r="33507" spans="1:8" x14ac:dyDescent="0.2">
      <c r="A33507">
        <v>9.5542881577753306E+17</v>
      </c>
      <c r="B33507" t="s">
        <v>67556</v>
      </c>
      <c r="C33507" t="s">
        <v>67557</v>
      </c>
      <c r="D33507" s="1">
        <v>43122.594386574077</v>
      </c>
      <c r="E33507">
        <v>18381</v>
      </c>
      <c r="F33507">
        <v>97288</v>
      </c>
    </row>
    <row r="33508" spans="1:8" x14ac:dyDescent="0.2">
      <c r="A33508">
        <v>9.5545835720013005E+17</v>
      </c>
      <c r="B33508" t="s">
        <v>67558</v>
      </c>
      <c r="C33508" t="s">
        <v>67559</v>
      </c>
      <c r="D33508" s="1">
        <v>43122.675902777781</v>
      </c>
      <c r="E33508">
        <v>18087</v>
      </c>
      <c r="F33508">
        <v>82388</v>
      </c>
    </row>
    <row r="33509" spans="1:8" x14ac:dyDescent="0.2">
      <c r="A33509">
        <v>9.5565899279314906E+17</v>
      </c>
      <c r="B33509" t="s">
        <v>67560</v>
      </c>
      <c r="C33509" t="s">
        <v>67561</v>
      </c>
      <c r="D33509" s="1">
        <v>43123.229548611111</v>
      </c>
      <c r="E33509">
        <v>23491</v>
      </c>
      <c r="F33509">
        <v>119059</v>
      </c>
    </row>
    <row r="33510" spans="1:8" x14ac:dyDescent="0.2">
      <c r="A33510">
        <v>9.5576497059096102E+17</v>
      </c>
      <c r="B33510" t="s">
        <v>67562</v>
      </c>
      <c r="C33510" t="s">
        <v>67563</v>
      </c>
      <c r="D33510" s="1">
        <v>43123.521990740737</v>
      </c>
      <c r="E33510">
        <v>22752</v>
      </c>
      <c r="F33510">
        <v>114790</v>
      </c>
    </row>
    <row r="33511" spans="1:8" x14ac:dyDescent="0.2">
      <c r="A33511">
        <v>9.5577101631959002E+17</v>
      </c>
      <c r="B33511" t="s">
        <v>67564</v>
      </c>
      <c r="C33511" t="s">
        <v>67565</v>
      </c>
      <c r="D33511" s="1">
        <v>43123.538680555554</v>
      </c>
      <c r="E33511">
        <v>30662</v>
      </c>
      <c r="F33511">
        <v>119075</v>
      </c>
    </row>
    <row r="33512" spans="1:8" x14ac:dyDescent="0.2">
      <c r="A33512">
        <v>9.5579591237426701E+17</v>
      </c>
      <c r="B33512" t="s">
        <v>67566</v>
      </c>
      <c r="C33512" t="s">
        <v>67567</v>
      </c>
      <c r="D33512" s="1">
        <v>43123.607372685183</v>
      </c>
      <c r="E33512">
        <v>20279</v>
      </c>
      <c r="F33512">
        <v>100373</v>
      </c>
    </row>
    <row r="33513" spans="1:8" x14ac:dyDescent="0.2">
      <c r="A33513">
        <v>9.5580633366780698E+17</v>
      </c>
      <c r="B33513" t="s">
        <v>67568</v>
      </c>
      <c r="C33513" t="s">
        <v>67569</v>
      </c>
      <c r="D33513" s="1">
        <v>43123.636134259257</v>
      </c>
      <c r="E33513">
        <v>18146</v>
      </c>
      <c r="F33513">
        <v>87002</v>
      </c>
    </row>
    <row r="33514" spans="1:8" x14ac:dyDescent="0.2">
      <c r="A33514">
        <v>9.56012274942128E+17</v>
      </c>
      <c r="B33514" t="s">
        <v>67570</v>
      </c>
      <c r="C33514" t="s">
        <v>67571</v>
      </c>
      <c r="D33514" s="1">
        <v>43124.204421296294</v>
      </c>
      <c r="E33514">
        <v>26479</v>
      </c>
      <c r="F33514">
        <v>112952</v>
      </c>
    </row>
    <row r="33515" spans="1:8" x14ac:dyDescent="0.2">
      <c r="A33515">
        <v>9.5601556577627699E+17</v>
      </c>
      <c r="B33515" t="s">
        <v>67572</v>
      </c>
      <c r="C33515" t="s">
        <v>67573</v>
      </c>
      <c r="D33515" s="1">
        <v>43124.213506944441</v>
      </c>
      <c r="E33515">
        <v>30771</v>
      </c>
      <c r="F33515">
        <v>137894</v>
      </c>
    </row>
    <row r="33516" spans="1:8" x14ac:dyDescent="0.2">
      <c r="A33516">
        <v>9.5613422872655795E+17</v>
      </c>
      <c r="B33516" t="s">
        <v>67574</v>
      </c>
      <c r="C33516" t="s">
        <v>67575</v>
      </c>
      <c r="D33516" s="1">
        <v>43124.540949074071</v>
      </c>
      <c r="E33516">
        <v>28069</v>
      </c>
      <c r="F33516">
        <v>131990</v>
      </c>
    </row>
    <row r="33517" spans="1:8" x14ac:dyDescent="0.2">
      <c r="A33517">
        <v>9.5626189264060403E+17</v>
      </c>
      <c r="B33517" t="s">
        <v>67576</v>
      </c>
      <c r="C33517" t="s">
        <v>67577</v>
      </c>
      <c r="D33517" s="1">
        <v>43124.893240740741</v>
      </c>
      <c r="E33517">
        <v>16373</v>
      </c>
      <c r="F33517">
        <v>88847</v>
      </c>
      <c r="G33517" t="s">
        <v>89</v>
      </c>
    </row>
    <row r="33518" spans="1:8" x14ac:dyDescent="0.2">
      <c r="A33518">
        <v>9.5629839994656294E+17</v>
      </c>
      <c r="B33518" t="s">
        <v>67578</v>
      </c>
      <c r="C33518" t="s">
        <v>67579</v>
      </c>
      <c r="D33518" s="1">
        <v>43124.993981481479</v>
      </c>
      <c r="E33518">
        <v>14278</v>
      </c>
      <c r="F33518">
        <v>70959</v>
      </c>
    </row>
    <row r="33519" spans="1:8" x14ac:dyDescent="0.2">
      <c r="A33519">
        <v>9.5632247395554496E+17</v>
      </c>
      <c r="B33519" t="s">
        <v>67580</v>
      </c>
      <c r="C33519" t="s">
        <v>67581</v>
      </c>
      <c r="D33519" s="1">
        <v>43125.060416666667</v>
      </c>
      <c r="E33519">
        <v>23795</v>
      </c>
      <c r="F33519">
        <v>136766</v>
      </c>
    </row>
    <row r="33520" spans="1:8" x14ac:dyDescent="0.2">
      <c r="A33520">
        <v>9.5657888716053197E+17</v>
      </c>
      <c r="B33520" t="s">
        <v>67582</v>
      </c>
      <c r="C33520" t="s">
        <v>67583</v>
      </c>
      <c r="D33520" s="1">
        <v>43125.767974537041</v>
      </c>
      <c r="E33520">
        <v>13453</v>
      </c>
      <c r="F33520">
        <v>68226</v>
      </c>
      <c r="H33520" t="s">
        <v>390</v>
      </c>
    </row>
    <row r="33521" spans="1:8" x14ac:dyDescent="0.2">
      <c r="A33521">
        <v>9.5658834886445402E+17</v>
      </c>
      <c r="B33521" t="s">
        <v>67584</v>
      </c>
      <c r="C33521" t="s">
        <v>67585</v>
      </c>
      <c r="D33521" s="1">
        <v>43125.794085648151</v>
      </c>
      <c r="E33521">
        <v>12806</v>
      </c>
      <c r="F33521">
        <v>65357</v>
      </c>
      <c r="G33521" t="s">
        <v>89</v>
      </c>
      <c r="H33521" t="s">
        <v>390</v>
      </c>
    </row>
    <row r="33522" spans="1:8" x14ac:dyDescent="0.2">
      <c r="A33522">
        <v>9.5665752056257306E+17</v>
      </c>
      <c r="B33522" t="s">
        <v>67586</v>
      </c>
      <c r="C33522" t="s">
        <v>67587</v>
      </c>
      <c r="D33522" s="1">
        <v>43125.984965277778</v>
      </c>
      <c r="E33522">
        <v>15011</v>
      </c>
      <c r="F33522">
        <v>75140</v>
      </c>
      <c r="G33522" t="s">
        <v>89</v>
      </c>
    </row>
    <row r="33523" spans="1:8" x14ac:dyDescent="0.2">
      <c r="A33523">
        <v>9.5683194235118298E+17</v>
      </c>
      <c r="B33523" t="s">
        <v>67588</v>
      </c>
      <c r="C33523" t="s">
        <v>67589</v>
      </c>
      <c r="D33523" s="1">
        <v>43126.466273148151</v>
      </c>
      <c r="E33523">
        <v>5450</v>
      </c>
      <c r="F33523">
        <v>32649</v>
      </c>
      <c r="G33523" t="s">
        <v>215</v>
      </c>
      <c r="H33523" t="s">
        <v>390</v>
      </c>
    </row>
    <row r="33524" spans="1:8" x14ac:dyDescent="0.2">
      <c r="A33524">
        <v>9.5684083962759501E+17</v>
      </c>
      <c r="B33524" t="s">
        <v>67590</v>
      </c>
      <c r="C33524" t="s">
        <v>67591</v>
      </c>
      <c r="D33524" s="1">
        <v>43126.490833333337</v>
      </c>
      <c r="E33524">
        <v>10711</v>
      </c>
      <c r="F33524">
        <v>57166</v>
      </c>
      <c r="H33524" t="s">
        <v>390</v>
      </c>
    </row>
    <row r="33525" spans="1:8" x14ac:dyDescent="0.2">
      <c r="A33525">
        <v>9.5684998152837901E+17</v>
      </c>
      <c r="B33525" t="s">
        <v>67592</v>
      </c>
      <c r="C33525" t="s">
        <v>67593</v>
      </c>
      <c r="D33525" s="1">
        <v>43126.516053240739</v>
      </c>
      <c r="E33525">
        <v>9070</v>
      </c>
      <c r="F33525">
        <v>50026</v>
      </c>
      <c r="G33525" t="s">
        <v>89</v>
      </c>
      <c r="H33525" t="s">
        <v>390</v>
      </c>
    </row>
    <row r="33526" spans="1:8" x14ac:dyDescent="0.2">
      <c r="A33526">
        <v>9.5687300477611597E+17</v>
      </c>
      <c r="B33526" t="s">
        <v>67594</v>
      </c>
      <c r="C33526" t="s">
        <v>67595</v>
      </c>
      <c r="D33526" s="1">
        <v>43126.579583333332</v>
      </c>
      <c r="E33526">
        <v>8446</v>
      </c>
      <c r="F33526">
        <v>46694</v>
      </c>
      <c r="H33526" t="s">
        <v>390</v>
      </c>
    </row>
    <row r="33527" spans="1:8" x14ac:dyDescent="0.2">
      <c r="A33527">
        <v>9.5693791637413798E+17</v>
      </c>
      <c r="B33527" t="s">
        <v>67596</v>
      </c>
      <c r="C33527" t="s">
        <v>67597</v>
      </c>
      <c r="D33527" s="1">
        <v>43126.758703703701</v>
      </c>
      <c r="E33527">
        <v>19067</v>
      </c>
      <c r="F33527">
        <v>100386</v>
      </c>
      <c r="H33527" t="s">
        <v>390</v>
      </c>
    </row>
    <row r="33528" spans="1:8" x14ac:dyDescent="0.2">
      <c r="A33528">
        <v>9.5693897332609805E+17</v>
      </c>
      <c r="B33528" t="s">
        <v>67598</v>
      </c>
      <c r="C33528" t="s">
        <v>67599</v>
      </c>
      <c r="D33528" s="1">
        <v>43126.761620370373</v>
      </c>
      <c r="E33528">
        <v>21792</v>
      </c>
      <c r="F33528">
        <v>105716</v>
      </c>
    </row>
    <row r="33529" spans="1:8" x14ac:dyDescent="0.2">
      <c r="A33529">
        <v>9.5703224950909696E+17</v>
      </c>
      <c r="B33529" t="s">
        <v>67600</v>
      </c>
      <c r="C33529" t="s">
        <v>67601</v>
      </c>
      <c r="D33529" s="1">
        <v>43127.019016203703</v>
      </c>
      <c r="E33529">
        <v>13727</v>
      </c>
      <c r="F33529">
        <v>64251</v>
      </c>
      <c r="G33529" t="s">
        <v>89</v>
      </c>
      <c r="H33529" t="s">
        <v>390</v>
      </c>
    </row>
    <row r="33530" spans="1:8" x14ac:dyDescent="0.2">
      <c r="A33530">
        <v>9.5722063770510899E+17</v>
      </c>
      <c r="B33530" t="s">
        <v>67602</v>
      </c>
      <c r="C33530" t="s">
        <v>67603</v>
      </c>
      <c r="D33530" s="1">
        <v>43127.538865740738</v>
      </c>
      <c r="E33530">
        <v>24715</v>
      </c>
      <c r="F33530">
        <v>111199</v>
      </c>
      <c r="G33530" t="s">
        <v>89</v>
      </c>
    </row>
    <row r="33531" spans="1:8" x14ac:dyDescent="0.2">
      <c r="A33531">
        <v>9.5733499952253299E+17</v>
      </c>
      <c r="B33531" t="s">
        <v>67604</v>
      </c>
      <c r="C33531" t="s">
        <v>67605</v>
      </c>
      <c r="D33531" s="1">
        <v>43127.854444444441</v>
      </c>
      <c r="E33531">
        <v>21755</v>
      </c>
      <c r="F33531">
        <v>96298</v>
      </c>
    </row>
    <row r="33532" spans="1:8" x14ac:dyDescent="0.2">
      <c r="A33532">
        <v>9.5738771169390502E+17</v>
      </c>
      <c r="B33532" t="s">
        <v>67606</v>
      </c>
      <c r="C33532" t="s">
        <v>67607</v>
      </c>
      <c r="D33532" s="1">
        <v>43127.999907407408</v>
      </c>
      <c r="E33532">
        <v>18437</v>
      </c>
      <c r="F33532">
        <v>101884</v>
      </c>
    </row>
    <row r="33533" spans="1:8" x14ac:dyDescent="0.2">
      <c r="A33533">
        <v>9.5746274606020595E+17</v>
      </c>
      <c r="B33533" t="s">
        <v>67608</v>
      </c>
      <c r="C33533" t="s">
        <v>67609</v>
      </c>
      <c r="D33533" s="1">
        <v>43128.206967592596</v>
      </c>
      <c r="E33533">
        <v>39636</v>
      </c>
      <c r="F33533">
        <v>157159</v>
      </c>
    </row>
    <row r="33534" spans="1:8" x14ac:dyDescent="0.2">
      <c r="A33534">
        <v>9.5746526312921894E+17</v>
      </c>
      <c r="B33534" t="s">
        <v>67610</v>
      </c>
      <c r="C33534" t="s">
        <v>67611</v>
      </c>
      <c r="D33534" s="1">
        <v>43128.213912037034</v>
      </c>
      <c r="E33534">
        <v>30099</v>
      </c>
      <c r="F33534">
        <v>140161</v>
      </c>
    </row>
    <row r="33535" spans="1:8" x14ac:dyDescent="0.2">
      <c r="A33535">
        <v>9.5760380057929702E+17</v>
      </c>
      <c r="B33535" t="s">
        <v>67612</v>
      </c>
      <c r="C33535" t="s">
        <v>67613</v>
      </c>
      <c r="D33535" s="1">
        <v>43128.596203703702</v>
      </c>
      <c r="E33535">
        <v>53406</v>
      </c>
      <c r="F33535">
        <v>213977</v>
      </c>
    </row>
    <row r="33536" spans="1:8" x14ac:dyDescent="0.2">
      <c r="A33536">
        <v>9.5760380438346496E+17</v>
      </c>
      <c r="B33536" t="s">
        <v>67614</v>
      </c>
      <c r="C33536" t="s">
        <v>67615</v>
      </c>
      <c r="D33536" s="1">
        <v>43128.596215277779</v>
      </c>
      <c r="E33536">
        <v>35613</v>
      </c>
      <c r="F33536">
        <v>179319</v>
      </c>
    </row>
    <row r="33537" spans="1:8" x14ac:dyDescent="0.2">
      <c r="A33537">
        <v>9.5807040390112397E+17</v>
      </c>
      <c r="B33537" t="s">
        <v>67616</v>
      </c>
      <c r="C33537" t="s">
        <v>67617</v>
      </c>
      <c r="D33537" s="1">
        <v>43129.883784722224</v>
      </c>
      <c r="E33537">
        <v>13389</v>
      </c>
      <c r="F33537">
        <v>75170</v>
      </c>
      <c r="G33537" t="s">
        <v>89</v>
      </c>
    </row>
    <row r="33538" spans="1:8" x14ac:dyDescent="0.2">
      <c r="A33538">
        <v>9.5852021642995699E+17</v>
      </c>
      <c r="B33538" t="s">
        <v>67618</v>
      </c>
      <c r="C33538" t="s">
        <v>67619</v>
      </c>
      <c r="D33538" s="1">
        <v>43131.125023148146</v>
      </c>
      <c r="E33538">
        <v>18309</v>
      </c>
      <c r="F33538">
        <v>97873</v>
      </c>
      <c r="H33538" t="s">
        <v>390</v>
      </c>
    </row>
    <row r="33539" spans="1:8" x14ac:dyDescent="0.2">
      <c r="A33539">
        <v>9.5902938405216602E+17</v>
      </c>
      <c r="B33539" t="s">
        <v>67620</v>
      </c>
      <c r="C33539" t="s">
        <v>67621</v>
      </c>
      <c r="D33539" s="1">
        <v>43132.530057870368</v>
      </c>
      <c r="E33539">
        <v>24126</v>
      </c>
      <c r="F33539">
        <v>123764</v>
      </c>
    </row>
    <row r="33540" spans="1:8" x14ac:dyDescent="0.2">
      <c r="A33540">
        <v>9.5903150514521203E+17</v>
      </c>
      <c r="B33540" t="s">
        <v>67622</v>
      </c>
      <c r="C33540" t="s">
        <v>67623</v>
      </c>
      <c r="D33540" s="1">
        <v>43132.535914351851</v>
      </c>
      <c r="E33540">
        <v>25197</v>
      </c>
      <c r="F33540">
        <v>110126</v>
      </c>
    </row>
    <row r="33541" spans="1:8" x14ac:dyDescent="0.2">
      <c r="A33541">
        <v>9.5903429922284301E+17</v>
      </c>
      <c r="B33541" t="s">
        <v>67624</v>
      </c>
      <c r="C33541" t="s">
        <v>67625</v>
      </c>
      <c r="D33541" s="1">
        <v>43132.543622685182</v>
      </c>
      <c r="E33541">
        <v>31414</v>
      </c>
      <c r="F33541">
        <v>165736</v>
      </c>
      <c r="G33541" t="s">
        <v>89</v>
      </c>
    </row>
    <row r="33542" spans="1:8" x14ac:dyDescent="0.2">
      <c r="A33542">
        <v>9.5926833493520294E+17</v>
      </c>
      <c r="B33542" t="s">
        <v>67626</v>
      </c>
      <c r="C33542" t="s">
        <v>67627</v>
      </c>
      <c r="D33542" s="1">
        <v>43133.189444444448</v>
      </c>
      <c r="E33542">
        <v>24231</v>
      </c>
      <c r="F33542">
        <v>110372</v>
      </c>
    </row>
    <row r="33543" spans="1:8" x14ac:dyDescent="0.2">
      <c r="A33543">
        <v>9.5938942480619098E+17</v>
      </c>
      <c r="B33543" t="s">
        <v>67628</v>
      </c>
      <c r="C33543" t="s">
        <v>67629</v>
      </c>
      <c r="D33543" s="1">
        <v>43133.523587962962</v>
      </c>
      <c r="E33543">
        <v>33650</v>
      </c>
      <c r="F33543">
        <v>123147</v>
      </c>
    </row>
    <row r="33544" spans="1:8" x14ac:dyDescent="0.2">
      <c r="A33544">
        <v>9.5939327014408602E+17</v>
      </c>
      <c r="B33544" t="s">
        <v>67630</v>
      </c>
      <c r="C33544" t="s">
        <v>67631</v>
      </c>
      <c r="D33544" s="1">
        <v>43133.534189814818</v>
      </c>
      <c r="E33544">
        <v>44613</v>
      </c>
      <c r="F33544">
        <v>144075</v>
      </c>
    </row>
    <row r="33545" spans="1:8" x14ac:dyDescent="0.2">
      <c r="A33545">
        <v>9.5948803776695501E+17</v>
      </c>
      <c r="B33545" t="s">
        <v>67632</v>
      </c>
      <c r="C33545" t="s">
        <v>67633</v>
      </c>
      <c r="D33545" s="1">
        <v>43133.795706018522</v>
      </c>
      <c r="E33545">
        <v>23251</v>
      </c>
      <c r="F33545">
        <v>96563</v>
      </c>
      <c r="H33545" t="s">
        <v>390</v>
      </c>
    </row>
    <row r="33546" spans="1:8" x14ac:dyDescent="0.2">
      <c r="A33546">
        <v>9.5948836929325402E+17</v>
      </c>
      <c r="B33546" t="s">
        <v>67634</v>
      </c>
      <c r="C33546" t="s">
        <v>67635</v>
      </c>
      <c r="D33546" s="1">
        <v>43133.796620370369</v>
      </c>
      <c r="E33546">
        <v>14658</v>
      </c>
      <c r="F33546">
        <v>68843</v>
      </c>
    </row>
    <row r="33547" spans="1:8" x14ac:dyDescent="0.2">
      <c r="A33547">
        <v>9.5955360613434496E+17</v>
      </c>
      <c r="B33547" t="s">
        <v>67636</v>
      </c>
      <c r="C33547" t="s">
        <v>67637</v>
      </c>
      <c r="D33547" s="1">
        <v>43133.976643518516</v>
      </c>
      <c r="E33547">
        <v>12229</v>
      </c>
      <c r="F33547">
        <v>63118</v>
      </c>
      <c r="G33547" t="s">
        <v>67638</v>
      </c>
    </row>
    <row r="33548" spans="1:8" x14ac:dyDescent="0.2">
      <c r="A33548">
        <v>9.5979872638145702E+17</v>
      </c>
      <c r="B33548" t="s">
        <v>67639</v>
      </c>
      <c r="C33548" t="s">
        <v>67640</v>
      </c>
      <c r="D33548" s="1">
        <v>43134.653043981481</v>
      </c>
      <c r="E33548">
        <v>29284</v>
      </c>
      <c r="F33548">
        <v>139387</v>
      </c>
    </row>
    <row r="33549" spans="1:8" x14ac:dyDescent="0.2">
      <c r="A33549">
        <v>9.5979874384234906E+17</v>
      </c>
      <c r="B33549" t="s">
        <v>67641</v>
      </c>
      <c r="C33549" t="s">
        <v>67642</v>
      </c>
      <c r="D33549" s="1">
        <v>43134.653090277781</v>
      </c>
      <c r="E33549">
        <v>32448</v>
      </c>
      <c r="F33549">
        <v>124918</v>
      </c>
    </row>
    <row r="33550" spans="1:8" x14ac:dyDescent="0.2">
      <c r="A33550">
        <v>9.5994620048827098E+17</v>
      </c>
      <c r="B33550" t="s">
        <v>67643</v>
      </c>
      <c r="C33550" t="s">
        <v>67644</v>
      </c>
      <c r="D33550" s="1">
        <v>43135.059988425928</v>
      </c>
      <c r="E33550">
        <v>25308</v>
      </c>
      <c r="F33550">
        <v>121026</v>
      </c>
    </row>
    <row r="33551" spans="1:8" x14ac:dyDescent="0.2">
      <c r="A33551">
        <v>9.5994972502897395E+17</v>
      </c>
      <c r="B33551" t="s">
        <v>67645</v>
      </c>
      <c r="C33551" t="s">
        <v>67646</v>
      </c>
      <c r="D33551" s="1">
        <v>43135.069722222222</v>
      </c>
      <c r="E33551">
        <v>30905</v>
      </c>
      <c r="F33551">
        <v>115655</v>
      </c>
    </row>
    <row r="33552" spans="1:8" x14ac:dyDescent="0.2">
      <c r="A33552">
        <v>9.5995297482609805E+17</v>
      </c>
      <c r="B33552" t="s">
        <v>67647</v>
      </c>
      <c r="C33552" t="s">
        <v>67648</v>
      </c>
      <c r="D33552" s="1">
        <v>43135.078680555554</v>
      </c>
      <c r="E33552">
        <v>29917</v>
      </c>
      <c r="F33552">
        <v>115744</v>
      </c>
    </row>
    <row r="33553" spans="1:8" x14ac:dyDescent="0.2">
      <c r="A33553">
        <v>9.6019580814141402E+17</v>
      </c>
      <c r="B33553" t="s">
        <v>67649</v>
      </c>
      <c r="C33553" t="s">
        <v>67650</v>
      </c>
      <c r="D33553" s="1">
        <v>43135.748773148145</v>
      </c>
      <c r="E33553">
        <v>19507</v>
      </c>
      <c r="F33553">
        <v>127232</v>
      </c>
    </row>
    <row r="33554" spans="1:8" x14ac:dyDescent="0.2">
      <c r="A33554">
        <v>9.6036101090433805E+17</v>
      </c>
      <c r="B33554" t="s">
        <v>67651</v>
      </c>
      <c r="C33554" t="s">
        <v>67652</v>
      </c>
      <c r="D33554" s="1">
        <v>43136.204652777778</v>
      </c>
      <c r="E33554">
        <v>31090</v>
      </c>
      <c r="F33554">
        <v>192627</v>
      </c>
    </row>
    <row r="33555" spans="1:8" x14ac:dyDescent="0.2">
      <c r="A33555">
        <v>9.6048614481845005E+17</v>
      </c>
      <c r="B33555" t="s">
        <v>67653</v>
      </c>
      <c r="C33555" t="s">
        <v>67654</v>
      </c>
      <c r="D33555" s="1">
        <v>43136.549953703703</v>
      </c>
      <c r="E33555">
        <v>25878</v>
      </c>
      <c r="F33555">
        <v>107541</v>
      </c>
    </row>
    <row r="33556" spans="1:8" x14ac:dyDescent="0.2">
      <c r="A33556">
        <v>9.6048765769138496E+17</v>
      </c>
      <c r="B33556" t="s">
        <v>67655</v>
      </c>
      <c r="C33556" t="s">
        <v>67656</v>
      </c>
      <c r="D33556" s="1">
        <v>43136.554131944446</v>
      </c>
      <c r="E33556">
        <v>19157</v>
      </c>
      <c r="F33556">
        <v>95673</v>
      </c>
      <c r="G33556" t="s">
        <v>89</v>
      </c>
    </row>
    <row r="33557" spans="1:8" x14ac:dyDescent="0.2">
      <c r="A33557">
        <v>9.6049299873486797E+17</v>
      </c>
      <c r="B33557" t="s">
        <v>67657</v>
      </c>
      <c r="C33557" t="s">
        <v>67658</v>
      </c>
      <c r="D33557" s="1">
        <v>43136.568865740737</v>
      </c>
      <c r="E33557">
        <v>36415</v>
      </c>
      <c r="F33557">
        <v>125676</v>
      </c>
    </row>
    <row r="33558" spans="1:8" x14ac:dyDescent="0.2">
      <c r="A33558">
        <v>9.6052256949242598E+17</v>
      </c>
      <c r="B33558" t="s">
        <v>67659</v>
      </c>
      <c r="C33558" t="s">
        <v>67660</v>
      </c>
      <c r="D33558" s="1">
        <v>43136.650462962964</v>
      </c>
      <c r="E33558">
        <v>25166</v>
      </c>
      <c r="F33558">
        <v>109530</v>
      </c>
    </row>
    <row r="33559" spans="1:8" x14ac:dyDescent="0.2">
      <c r="A33559">
        <v>9.60530665702912E+17</v>
      </c>
      <c r="B33559" t="s">
        <v>67661</v>
      </c>
      <c r="C33559" t="s">
        <v>67662</v>
      </c>
      <c r="D33559" s="1">
        <v>43136.672812500001</v>
      </c>
      <c r="E33559">
        <v>30088</v>
      </c>
      <c r="F33559">
        <v>118230</v>
      </c>
    </row>
    <row r="33560" spans="1:8" x14ac:dyDescent="0.2">
      <c r="A33560">
        <v>9.6061451322466701E+17</v>
      </c>
      <c r="B33560" t="s">
        <v>67663</v>
      </c>
      <c r="C33560" t="s">
        <v>67664</v>
      </c>
      <c r="D33560" s="1">
        <v>43136.904178240744</v>
      </c>
      <c r="E33560">
        <v>19282</v>
      </c>
      <c r="F33560">
        <v>94848</v>
      </c>
    </row>
    <row r="33561" spans="1:8" x14ac:dyDescent="0.2">
      <c r="A33561">
        <v>9.6086892042825306E+17</v>
      </c>
      <c r="B33561" t="s">
        <v>67665</v>
      </c>
      <c r="C33561" t="s">
        <v>67666</v>
      </c>
      <c r="D33561" s="1">
        <v>43137.606215277781</v>
      </c>
      <c r="E33561">
        <v>30283</v>
      </c>
      <c r="F33561">
        <v>127493</v>
      </c>
      <c r="G33561" t="s">
        <v>89</v>
      </c>
    </row>
    <row r="33562" spans="1:8" x14ac:dyDescent="0.2">
      <c r="A33562">
        <v>9.6086993969450496E+17</v>
      </c>
      <c r="B33562" t="s">
        <v>67667</v>
      </c>
      <c r="C33562" t="s">
        <v>67668</v>
      </c>
      <c r="D33562" s="1">
        <v>43137.609027777777</v>
      </c>
      <c r="E33562">
        <v>17492</v>
      </c>
      <c r="F33562">
        <v>93249</v>
      </c>
      <c r="G33562" t="s">
        <v>89</v>
      </c>
    </row>
    <row r="33563" spans="1:8" x14ac:dyDescent="0.2">
      <c r="A33563">
        <v>9.60906105982464E+17</v>
      </c>
      <c r="B33563" t="s">
        <v>67669</v>
      </c>
      <c r="C33563" t="s">
        <v>67670</v>
      </c>
      <c r="D33563" s="1">
        <v>43137.708831018521</v>
      </c>
      <c r="E33563">
        <v>19912</v>
      </c>
      <c r="F33563">
        <v>79741</v>
      </c>
    </row>
    <row r="33564" spans="1:8" x14ac:dyDescent="0.2">
      <c r="A33564">
        <v>9.6090736210945203E+17</v>
      </c>
      <c r="B33564" t="s">
        <v>67671</v>
      </c>
      <c r="C33564" t="s">
        <v>67672</v>
      </c>
      <c r="D33564" s="1">
        <v>43137.712291666663</v>
      </c>
      <c r="E33564">
        <v>21428</v>
      </c>
      <c r="F33564">
        <v>81813</v>
      </c>
    </row>
    <row r="33565" spans="1:8" x14ac:dyDescent="0.2">
      <c r="A33565">
        <v>9.6100805775612698E+17</v>
      </c>
      <c r="B33565" t="s">
        <v>67673</v>
      </c>
      <c r="C33565" t="s">
        <v>67674</v>
      </c>
      <c r="D33565" s="1">
        <v>43137.990162037036</v>
      </c>
      <c r="E33565">
        <v>15517</v>
      </c>
      <c r="F33565">
        <v>67822</v>
      </c>
    </row>
    <row r="33566" spans="1:8" x14ac:dyDescent="0.2">
      <c r="A33566">
        <v>9.61038807658352E+17</v>
      </c>
      <c r="B33566" t="s">
        <v>67675</v>
      </c>
      <c r="C33566" t="s">
        <v>67676</v>
      </c>
      <c r="D33566" s="1">
        <v>43138.075011574074</v>
      </c>
      <c r="E33566">
        <v>27751</v>
      </c>
      <c r="F33566">
        <v>163225</v>
      </c>
    </row>
    <row r="33567" spans="1:8" x14ac:dyDescent="0.2">
      <c r="A33567">
        <v>9.6107346778442099E+17</v>
      </c>
      <c r="B33567" t="s">
        <v>67677</v>
      </c>
      <c r="C33567" t="s">
        <v>67678</v>
      </c>
      <c r="D33567" s="1">
        <v>43138.170659722222</v>
      </c>
      <c r="E33567">
        <v>26669</v>
      </c>
      <c r="F33567">
        <v>150856</v>
      </c>
      <c r="G33567" t="s">
        <v>576</v>
      </c>
      <c r="H33567" t="s">
        <v>390</v>
      </c>
    </row>
    <row r="33568" spans="1:8" x14ac:dyDescent="0.2">
      <c r="A33568">
        <v>9.6125316896862195E+17</v>
      </c>
      <c r="B33568" t="s">
        <v>67679</v>
      </c>
      <c r="C33568" t="s">
        <v>67680</v>
      </c>
      <c r="D33568" s="1">
        <v>43138.666539351849</v>
      </c>
      <c r="E33568">
        <v>18556</v>
      </c>
      <c r="F33568">
        <v>100634</v>
      </c>
    </row>
    <row r="33569" spans="1:8" x14ac:dyDescent="0.2">
      <c r="A33569">
        <v>9.6127083356920205E+17</v>
      </c>
      <c r="B33569" t="s">
        <v>67681</v>
      </c>
      <c r="C33569" t="s">
        <v>67682</v>
      </c>
      <c r="D33569" s="1">
        <v>43138.715277777781</v>
      </c>
      <c r="E33569">
        <v>32339</v>
      </c>
      <c r="F33569">
        <v>120263</v>
      </c>
    </row>
    <row r="33570" spans="1:8" x14ac:dyDescent="0.2">
      <c r="A33570">
        <v>9.6129878821942003E+17</v>
      </c>
      <c r="B33570" t="s">
        <v>67683</v>
      </c>
      <c r="C33570" t="s">
        <v>67684</v>
      </c>
      <c r="D33570" s="1">
        <v>43138.79241898148</v>
      </c>
      <c r="E33570">
        <v>10805</v>
      </c>
      <c r="F33570">
        <v>58388</v>
      </c>
      <c r="G33570" t="s">
        <v>89</v>
      </c>
    </row>
    <row r="33571" spans="1:8" x14ac:dyDescent="0.2">
      <c r="A33571">
        <v>9.6136224988025203E+17</v>
      </c>
      <c r="B33571" t="s">
        <v>67685</v>
      </c>
      <c r="C33571" t="s">
        <v>67686</v>
      </c>
      <c r="D33571" s="1">
        <v>43138.967546296299</v>
      </c>
      <c r="E33571">
        <v>11245</v>
      </c>
      <c r="F33571">
        <v>63076</v>
      </c>
    </row>
    <row r="33572" spans="1:8" x14ac:dyDescent="0.2">
      <c r="A33572">
        <v>9.6136803678262797E+17</v>
      </c>
      <c r="B33572" t="s">
        <v>67687</v>
      </c>
      <c r="C33572" t="s">
        <v>67688</v>
      </c>
      <c r="D33572" s="1">
        <v>43138.983506944445</v>
      </c>
      <c r="E33572">
        <v>19635</v>
      </c>
      <c r="F33572">
        <v>97807</v>
      </c>
    </row>
    <row r="33573" spans="1:8" x14ac:dyDescent="0.2">
      <c r="A33573">
        <v>9.6155738238716698E+17</v>
      </c>
      <c r="B33573" t="s">
        <v>67689</v>
      </c>
      <c r="C33573" t="s">
        <v>67690</v>
      </c>
      <c r="D33573" s="1">
        <v>43139.506006944444</v>
      </c>
      <c r="E33573">
        <v>15087</v>
      </c>
      <c r="F33573">
        <v>95120</v>
      </c>
    </row>
    <row r="33574" spans="1:8" x14ac:dyDescent="0.2">
      <c r="A33574">
        <v>9.6164912983428301E+17</v>
      </c>
      <c r="B33574" t="s">
        <v>67691</v>
      </c>
      <c r="C33574" t="s">
        <v>67692</v>
      </c>
      <c r="D33574" s="1">
        <v>43139.75917824074</v>
      </c>
      <c r="E33574">
        <v>25443</v>
      </c>
      <c r="F33574">
        <v>96519</v>
      </c>
      <c r="H33574" t="s">
        <v>390</v>
      </c>
    </row>
    <row r="33575" spans="1:8" x14ac:dyDescent="0.2">
      <c r="A33575">
        <v>9.6167197415308006E+17</v>
      </c>
      <c r="B33575" t="s">
        <v>67693</v>
      </c>
      <c r="C33575" t="s">
        <v>67694</v>
      </c>
      <c r="D33575" s="1">
        <v>43139.822222222225</v>
      </c>
      <c r="E33575">
        <v>11538</v>
      </c>
      <c r="F33575">
        <v>71733</v>
      </c>
    </row>
    <row r="33576" spans="1:8" x14ac:dyDescent="0.2">
      <c r="A33576">
        <v>9.6169386091628902E+17</v>
      </c>
      <c r="B33576" t="s">
        <v>67695</v>
      </c>
      <c r="C33576" t="s">
        <v>67696</v>
      </c>
      <c r="D33576" s="1">
        <v>43139.882615740738</v>
      </c>
      <c r="E33576">
        <v>27157</v>
      </c>
      <c r="F33576">
        <v>99979</v>
      </c>
      <c r="H33576" t="s">
        <v>390</v>
      </c>
    </row>
    <row r="33577" spans="1:8" x14ac:dyDescent="0.2">
      <c r="A33577">
        <v>9.6174303295245901E+17</v>
      </c>
      <c r="B33577" t="s">
        <v>67697</v>
      </c>
      <c r="C33577" t="s">
        <v>67698</v>
      </c>
      <c r="D33577" s="1">
        <v>43140.018310185187</v>
      </c>
      <c r="E33577">
        <v>20130</v>
      </c>
      <c r="F33577">
        <v>86353</v>
      </c>
    </row>
    <row r="33578" spans="1:8" x14ac:dyDescent="0.2">
      <c r="A33578">
        <v>9.6180255764656896E+17</v>
      </c>
      <c r="B33578" t="s">
        <v>67699</v>
      </c>
      <c r="C33578" t="s">
        <v>67700</v>
      </c>
      <c r="D33578" s="1">
        <v>43140.182557870372</v>
      </c>
      <c r="E33578">
        <v>34111</v>
      </c>
      <c r="F33578">
        <v>113263</v>
      </c>
    </row>
    <row r="33579" spans="1:8" x14ac:dyDescent="0.2">
      <c r="A33579">
        <v>9.6195767124615898E+17</v>
      </c>
      <c r="B33579" t="s">
        <v>67701</v>
      </c>
      <c r="C33579" t="s">
        <v>67702</v>
      </c>
      <c r="D33579" s="1">
        <v>43140.610590277778</v>
      </c>
      <c r="E33579">
        <v>23093</v>
      </c>
      <c r="F33579">
        <v>117536</v>
      </c>
    </row>
    <row r="33580" spans="1:8" x14ac:dyDescent="0.2">
      <c r="A33580">
        <v>9.6195973885354803E+17</v>
      </c>
      <c r="B33580" t="s">
        <v>67703</v>
      </c>
      <c r="C33580" t="s">
        <v>67704</v>
      </c>
      <c r="D33580" s="1">
        <v>43140.616296296299</v>
      </c>
      <c r="E33580">
        <v>24025</v>
      </c>
      <c r="F33580">
        <v>98821</v>
      </c>
    </row>
    <row r="33581" spans="1:8" x14ac:dyDescent="0.2">
      <c r="A33581">
        <v>9.6196269465075699E+17</v>
      </c>
      <c r="B33581" t="s">
        <v>67705</v>
      </c>
      <c r="C33581" t="s">
        <v>67706</v>
      </c>
      <c r="D33581" s="1">
        <v>43140.624456018515</v>
      </c>
      <c r="E33581">
        <v>18166</v>
      </c>
      <c r="F33581">
        <v>79815</v>
      </c>
    </row>
    <row r="33582" spans="1:8" x14ac:dyDescent="0.2">
      <c r="A33582">
        <v>9.6232600812794598E+17</v>
      </c>
      <c r="B33582" t="s">
        <v>67707</v>
      </c>
      <c r="C33582" t="s">
        <v>67708</v>
      </c>
      <c r="D33582" s="1">
        <v>43141.627013888887</v>
      </c>
      <c r="E33582">
        <v>11572</v>
      </c>
      <c r="F33582">
        <v>57598</v>
      </c>
    </row>
    <row r="33583" spans="1:8" x14ac:dyDescent="0.2">
      <c r="A33583">
        <v>9.6233045788607603E+17</v>
      </c>
      <c r="B33583" t="s">
        <v>67709</v>
      </c>
      <c r="C33583" t="s">
        <v>67710</v>
      </c>
      <c r="D33583" s="1">
        <v>43141.639293981483</v>
      </c>
      <c r="E33583">
        <v>27185</v>
      </c>
      <c r="F33583">
        <v>104342</v>
      </c>
    </row>
    <row r="33584" spans="1:8" x14ac:dyDescent="0.2">
      <c r="A33584">
        <v>9.6234543317041498E+17</v>
      </c>
      <c r="B33584" t="s">
        <v>67711</v>
      </c>
      <c r="C33584" t="s">
        <v>67712</v>
      </c>
      <c r="D33584" s="1">
        <v>43141.680613425924</v>
      </c>
      <c r="E33584">
        <v>27498</v>
      </c>
      <c r="F33584">
        <v>93352</v>
      </c>
      <c r="G33584" t="s">
        <v>89</v>
      </c>
    </row>
    <row r="33585" spans="1:8" x14ac:dyDescent="0.2">
      <c r="A33585">
        <v>9.6234883178979699E+17</v>
      </c>
      <c r="B33585" t="s">
        <v>67713</v>
      </c>
      <c r="C33585" t="s">
        <v>67714</v>
      </c>
      <c r="D33585" s="1">
        <v>43141.689988425926</v>
      </c>
      <c r="E33585">
        <v>31465</v>
      </c>
      <c r="F33585">
        <v>121465</v>
      </c>
    </row>
    <row r="33586" spans="1:8" x14ac:dyDescent="0.2">
      <c r="A33586">
        <v>9.6238978632879706E+17</v>
      </c>
      <c r="B33586" t="s">
        <v>67715</v>
      </c>
      <c r="C33586" t="s">
        <v>67716</v>
      </c>
      <c r="D33586" s="1">
        <v>43141.80300925926</v>
      </c>
      <c r="E33586">
        <v>21898</v>
      </c>
      <c r="F33586">
        <v>90576</v>
      </c>
    </row>
    <row r="33587" spans="1:8" x14ac:dyDescent="0.2">
      <c r="A33587">
        <v>9.6239443984619098E+17</v>
      </c>
      <c r="B33587" t="s">
        <v>67717</v>
      </c>
      <c r="C33587" t="s">
        <v>67718</v>
      </c>
      <c r="D33587" s="1">
        <v>43141.815844907411</v>
      </c>
      <c r="E33587">
        <v>16782</v>
      </c>
      <c r="F33587">
        <v>67362</v>
      </c>
      <c r="G33587" t="s">
        <v>89</v>
      </c>
    </row>
    <row r="33588" spans="1:8" x14ac:dyDescent="0.2">
      <c r="A33588">
        <v>9.6239826959378406E+17</v>
      </c>
      <c r="B33588" t="s">
        <v>67719</v>
      </c>
      <c r="C33588" t="s">
        <v>67720</v>
      </c>
      <c r="D33588" s="1">
        <v>43141.826412037037</v>
      </c>
      <c r="E33588">
        <v>25826</v>
      </c>
      <c r="F33588">
        <v>105422</v>
      </c>
    </row>
    <row r="33589" spans="1:8" x14ac:dyDescent="0.2">
      <c r="A33589">
        <v>9.6243560229678605E+17</v>
      </c>
      <c r="B33589" t="s">
        <v>67721</v>
      </c>
      <c r="C33589" t="s">
        <v>67722</v>
      </c>
      <c r="D33589" s="1">
        <v>43141.929432870369</v>
      </c>
      <c r="E33589">
        <v>17389</v>
      </c>
      <c r="F33589">
        <v>75770</v>
      </c>
      <c r="G33589" t="s">
        <v>89</v>
      </c>
    </row>
    <row r="33590" spans="1:8" x14ac:dyDescent="0.2">
      <c r="A33590">
        <v>9.6246976710900902E+17</v>
      </c>
      <c r="B33590" t="s">
        <v>67723</v>
      </c>
      <c r="C33590" t="s">
        <v>67724</v>
      </c>
      <c r="D33590" s="1">
        <v>43142.0237037037</v>
      </c>
      <c r="E33590">
        <v>26869</v>
      </c>
      <c r="F33590">
        <v>105912</v>
      </c>
    </row>
    <row r="33591" spans="1:8" x14ac:dyDescent="0.2">
      <c r="A33591">
        <v>9.6275355282436506E+17</v>
      </c>
      <c r="B33591" t="s">
        <v>67725</v>
      </c>
      <c r="C33591" t="s">
        <v>67726</v>
      </c>
      <c r="D33591" s="1">
        <v>43142.806805555556</v>
      </c>
      <c r="E33591">
        <v>26021</v>
      </c>
      <c r="F33591">
        <v>110032</v>
      </c>
      <c r="H33591" t="s">
        <v>390</v>
      </c>
    </row>
    <row r="33592" spans="1:8" x14ac:dyDescent="0.2">
      <c r="A33592">
        <v>9.6276707545759296E+17</v>
      </c>
      <c r="B33592" t="s">
        <v>67727</v>
      </c>
      <c r="C33592" t="s">
        <v>67728</v>
      </c>
      <c r="D33592" s="1">
        <v>43142.84412037037</v>
      </c>
      <c r="E33592">
        <v>21199</v>
      </c>
      <c r="F33592">
        <v>112203</v>
      </c>
    </row>
    <row r="33593" spans="1:8" x14ac:dyDescent="0.2">
      <c r="A33593">
        <v>9.6278482138999603E+17</v>
      </c>
      <c r="B33593" t="s">
        <v>67729</v>
      </c>
      <c r="C33593" t="s">
        <v>67730</v>
      </c>
      <c r="D33593" s="1">
        <v>43142.893090277779</v>
      </c>
      <c r="E33593">
        <v>20442</v>
      </c>
      <c r="F33593">
        <v>86912</v>
      </c>
    </row>
    <row r="33594" spans="1:8" x14ac:dyDescent="0.2">
      <c r="A33594">
        <v>9.6278735593235994E+17</v>
      </c>
      <c r="B33594" t="s">
        <v>67731</v>
      </c>
      <c r="C33594" t="s">
        <v>67732</v>
      </c>
      <c r="D33594" s="1">
        <v>43142.900092592594</v>
      </c>
      <c r="E33594">
        <v>12592</v>
      </c>
      <c r="F33594">
        <v>69362</v>
      </c>
      <c r="G33594" t="s">
        <v>215</v>
      </c>
    </row>
    <row r="33595" spans="1:8" x14ac:dyDescent="0.2">
      <c r="A33595">
        <v>9.6303166615031296E+17</v>
      </c>
      <c r="B33595" t="s">
        <v>67733</v>
      </c>
      <c r="C33595" t="s">
        <v>67734</v>
      </c>
      <c r="D33595" s="1">
        <v>43143.574259259258</v>
      </c>
      <c r="E33595">
        <v>25417</v>
      </c>
      <c r="F33595">
        <v>124089</v>
      </c>
    </row>
    <row r="33596" spans="1:8" x14ac:dyDescent="0.2">
      <c r="A33596">
        <v>9.6303358010765299E+17</v>
      </c>
      <c r="B33596" t="s">
        <v>67735</v>
      </c>
      <c r="C33596" t="s">
        <v>67736</v>
      </c>
      <c r="D33596" s="1">
        <v>43143.57953703704</v>
      </c>
      <c r="E33596">
        <v>14189</v>
      </c>
      <c r="F33596">
        <v>77707</v>
      </c>
      <c r="G33596" t="s">
        <v>89</v>
      </c>
    </row>
    <row r="33597" spans="1:8" x14ac:dyDescent="0.2">
      <c r="A33597">
        <v>9.6315279948682803E+17</v>
      </c>
      <c r="B33597" t="s">
        <v>67737</v>
      </c>
      <c r="C33597" t="s">
        <v>67738</v>
      </c>
      <c r="D33597" s="1">
        <v>43143.908518518518</v>
      </c>
      <c r="E33597">
        <v>11948</v>
      </c>
      <c r="F33597">
        <v>60092</v>
      </c>
      <c r="G33597" t="s">
        <v>89</v>
      </c>
      <c r="H33597" t="s">
        <v>616</v>
      </c>
    </row>
    <row r="33598" spans="1:8" x14ac:dyDescent="0.2">
      <c r="A33598">
        <v>9.6336295946346906E+17</v>
      </c>
      <c r="B33598" t="s">
        <v>67739</v>
      </c>
      <c r="C33598" t="s">
        <v>67740</v>
      </c>
      <c r="D33598" s="1">
        <v>43144.488449074073</v>
      </c>
      <c r="E33598">
        <v>19425</v>
      </c>
      <c r="F33598">
        <v>94949</v>
      </c>
    </row>
    <row r="33599" spans="1:8" x14ac:dyDescent="0.2">
      <c r="A33599">
        <v>9.6336532871681203E+17</v>
      </c>
      <c r="B33599" t="s">
        <v>67741</v>
      </c>
      <c r="C33599" t="s">
        <v>67742</v>
      </c>
      <c r="D33599" s="1">
        <v>43144.494988425926</v>
      </c>
      <c r="E33599">
        <v>19076</v>
      </c>
      <c r="F33599">
        <v>95987</v>
      </c>
    </row>
    <row r="33600" spans="1:8" x14ac:dyDescent="0.2">
      <c r="A33600">
        <v>9.6383905653362598E+17</v>
      </c>
      <c r="B33600" t="s">
        <v>67743</v>
      </c>
      <c r="C33600" t="s">
        <v>67744</v>
      </c>
      <c r="D33600" s="1">
        <v>43145.802222222221</v>
      </c>
      <c r="E33600">
        <v>12661</v>
      </c>
      <c r="F33600">
        <v>58696</v>
      </c>
    </row>
    <row r="33601" spans="1:7" x14ac:dyDescent="0.2">
      <c r="A33601">
        <v>9.6385323300027494E+17</v>
      </c>
      <c r="B33601" t="s">
        <v>67745</v>
      </c>
      <c r="C33601" t="s">
        <v>67746</v>
      </c>
      <c r="D33601" s="1">
        <v>43145.84134259259</v>
      </c>
      <c r="E33601">
        <v>9610</v>
      </c>
      <c r="F33601">
        <v>50458</v>
      </c>
    </row>
    <row r="33602" spans="1:7" x14ac:dyDescent="0.2">
      <c r="A33602">
        <v>9.6387805596919795E+17</v>
      </c>
      <c r="B33602" t="s">
        <v>67747</v>
      </c>
      <c r="C33602" t="s">
        <v>67748</v>
      </c>
      <c r="D33602" s="1">
        <v>43145.909849537034</v>
      </c>
      <c r="E33602">
        <v>33737</v>
      </c>
      <c r="F33602">
        <v>157577</v>
      </c>
    </row>
    <row r="33603" spans="1:7" x14ac:dyDescent="0.2">
      <c r="A33603">
        <v>9.6387927532476006E+17</v>
      </c>
      <c r="B33603" t="s">
        <v>67749</v>
      </c>
      <c r="C33603" t="s">
        <v>67750</v>
      </c>
      <c r="D33603" s="1">
        <v>43145.913206018522</v>
      </c>
      <c r="E33603">
        <v>16428</v>
      </c>
      <c r="F33603">
        <v>100225</v>
      </c>
    </row>
    <row r="33604" spans="1:7" x14ac:dyDescent="0.2">
      <c r="A33604">
        <v>9.6411021288510605E+17</v>
      </c>
      <c r="B33604" t="s">
        <v>67751</v>
      </c>
      <c r="C33604" t="s">
        <v>67752</v>
      </c>
      <c r="D33604" s="1">
        <v>43146.550474537034</v>
      </c>
      <c r="E33604">
        <v>17600</v>
      </c>
      <c r="F33604">
        <v>79981</v>
      </c>
    </row>
    <row r="33605" spans="1:7" x14ac:dyDescent="0.2">
      <c r="A33605">
        <v>9.6415165366971098E+17</v>
      </c>
      <c r="B33605" t="s">
        <v>67753</v>
      </c>
      <c r="C33605" t="s">
        <v>67754</v>
      </c>
      <c r="D33605" s="1">
        <v>43146.664826388886</v>
      </c>
      <c r="E33605">
        <v>17652</v>
      </c>
      <c r="F33605">
        <v>91109</v>
      </c>
    </row>
    <row r="33606" spans="1:7" x14ac:dyDescent="0.2">
      <c r="A33606">
        <v>9.6419099568759104E+17</v>
      </c>
      <c r="B33606" t="s">
        <v>67755</v>
      </c>
      <c r="C33606" t="s">
        <v>67756</v>
      </c>
      <c r="D33606" s="1">
        <v>43146.7733912037</v>
      </c>
      <c r="E33606">
        <v>16911</v>
      </c>
      <c r="F33606">
        <v>74645</v>
      </c>
    </row>
    <row r="33607" spans="1:7" x14ac:dyDescent="0.2">
      <c r="A33607">
        <v>9.6421910268337702E+17</v>
      </c>
      <c r="B33607" t="s">
        <v>67757</v>
      </c>
      <c r="C33607" t="s">
        <v>67758</v>
      </c>
      <c r="D33607" s="1">
        <v>43146.850960648146</v>
      </c>
      <c r="E33607">
        <v>17006</v>
      </c>
      <c r="F33607">
        <v>64654</v>
      </c>
      <c r="G33607" t="s">
        <v>89</v>
      </c>
    </row>
    <row r="33608" spans="1:7" x14ac:dyDescent="0.2">
      <c r="A33608">
        <v>9.6421929921173504E+17</v>
      </c>
      <c r="B33608" t="s">
        <v>67759</v>
      </c>
      <c r="C33608" t="s">
        <v>67760</v>
      </c>
      <c r="D33608" s="1">
        <v>43146.851493055554</v>
      </c>
      <c r="E33608">
        <v>12937</v>
      </c>
      <c r="F33608">
        <v>53863</v>
      </c>
    </row>
    <row r="33609" spans="1:7" x14ac:dyDescent="0.2">
      <c r="A33609">
        <v>9.6423264549545894E+17</v>
      </c>
      <c r="B33609" t="s">
        <v>67761</v>
      </c>
      <c r="C33609" t="s">
        <v>67762</v>
      </c>
      <c r="D33609" s="1">
        <v>43146.888321759259</v>
      </c>
      <c r="E33609">
        <v>11494</v>
      </c>
      <c r="F33609">
        <v>55621</v>
      </c>
    </row>
    <row r="33610" spans="1:7" x14ac:dyDescent="0.2">
      <c r="A33610">
        <v>9.6450915435741094E+17</v>
      </c>
      <c r="B33610" t="s">
        <v>67763</v>
      </c>
      <c r="C33610" t="s">
        <v>67764</v>
      </c>
      <c r="D33610" s="1">
        <v>43147.651342592595</v>
      </c>
      <c r="E33610">
        <v>17031</v>
      </c>
      <c r="F33610">
        <v>108727</v>
      </c>
    </row>
    <row r="33611" spans="1:7" x14ac:dyDescent="0.2">
      <c r="A33611">
        <v>9.6451216486536294E+17</v>
      </c>
      <c r="B33611" t="s">
        <v>67765</v>
      </c>
      <c r="C33611" t="s">
        <v>67766</v>
      </c>
      <c r="D33611" s="1">
        <v>43147.65965277778</v>
      </c>
      <c r="E33611">
        <v>18607</v>
      </c>
      <c r="F33611">
        <v>87138</v>
      </c>
    </row>
    <row r="33612" spans="1:7" x14ac:dyDescent="0.2">
      <c r="A33612">
        <v>9.6459478008803302E+17</v>
      </c>
      <c r="B33612" t="s">
        <v>67767</v>
      </c>
      <c r="C33612" t="s">
        <v>67768</v>
      </c>
      <c r="D33612" s="1">
        <v>43147.887627314813</v>
      </c>
      <c r="E33612">
        <v>31382</v>
      </c>
      <c r="F33612">
        <v>126348</v>
      </c>
    </row>
    <row r="33613" spans="1:7" x14ac:dyDescent="0.2">
      <c r="A33613">
        <v>9.6472439063724403E+17</v>
      </c>
      <c r="B33613" t="s">
        <v>67769</v>
      </c>
      <c r="C33613" t="s">
        <v>67770</v>
      </c>
      <c r="D33613" s="1">
        <v>43148.245289351849</v>
      </c>
      <c r="E33613">
        <v>21014</v>
      </c>
      <c r="F33613">
        <v>106586</v>
      </c>
    </row>
    <row r="33614" spans="1:7" x14ac:dyDescent="0.2">
      <c r="A33614">
        <v>9.6493867836262797E+17</v>
      </c>
      <c r="B33614" t="s">
        <v>67771</v>
      </c>
      <c r="C33614" t="s">
        <v>67772</v>
      </c>
      <c r="D33614" s="1">
        <v>43148.836608796293</v>
      </c>
      <c r="E33614">
        <v>12451</v>
      </c>
      <c r="F33614">
        <v>87670</v>
      </c>
    </row>
    <row r="33615" spans="1:7" x14ac:dyDescent="0.2">
      <c r="A33615">
        <v>9.6494408869604902E+17</v>
      </c>
      <c r="B33615" t="s">
        <v>67773</v>
      </c>
      <c r="C33615" t="s">
        <v>67774</v>
      </c>
      <c r="D33615" s="1">
        <v>43148.851539351854</v>
      </c>
      <c r="E33615">
        <v>15945</v>
      </c>
      <c r="F33615">
        <v>63719</v>
      </c>
      <c r="G33615" t="s">
        <v>89</v>
      </c>
    </row>
    <row r="33616" spans="1:7" x14ac:dyDescent="0.2">
      <c r="A33616">
        <v>9.6494661150274701E+17</v>
      </c>
      <c r="B33616" t="s">
        <v>67775</v>
      </c>
      <c r="C33616" t="s">
        <v>67776</v>
      </c>
      <c r="D33616" s="1">
        <v>43148.858495370368</v>
      </c>
      <c r="E33616">
        <v>18627</v>
      </c>
      <c r="F33616">
        <v>81116</v>
      </c>
    </row>
    <row r="33617" spans="1:7" x14ac:dyDescent="0.2">
      <c r="A33617">
        <v>9.6494926937452902E+17</v>
      </c>
      <c r="B33617" t="s">
        <v>67777</v>
      </c>
      <c r="C33617" t="s">
        <v>67778</v>
      </c>
      <c r="D33617" s="1">
        <v>43148.865833333337</v>
      </c>
      <c r="E33617">
        <v>21591</v>
      </c>
      <c r="F33617">
        <v>94723</v>
      </c>
    </row>
    <row r="33618" spans="1:7" x14ac:dyDescent="0.2">
      <c r="A33618">
        <v>9.6495678167069402E+17</v>
      </c>
      <c r="B33618" t="s">
        <v>67779</v>
      </c>
      <c r="C33618" t="s">
        <v>67780</v>
      </c>
      <c r="D33618" s="1">
        <v>43148.886562500003</v>
      </c>
      <c r="E33618">
        <v>14274</v>
      </c>
      <c r="F33618">
        <v>51599</v>
      </c>
    </row>
    <row r="33619" spans="1:7" x14ac:dyDescent="0.2">
      <c r="A33619">
        <v>9.6500933204259597E+17</v>
      </c>
      <c r="B33619" t="s">
        <v>67781</v>
      </c>
      <c r="C33619" t="s">
        <v>67782</v>
      </c>
      <c r="D33619" s="1">
        <v>43149.031574074077</v>
      </c>
      <c r="E33619">
        <v>27205</v>
      </c>
      <c r="F33619">
        <v>110091</v>
      </c>
    </row>
    <row r="33620" spans="1:7" x14ac:dyDescent="0.2">
      <c r="A33620">
        <v>9.6507558927417702E+17</v>
      </c>
      <c r="B33620" t="s">
        <v>67783</v>
      </c>
      <c r="C33620" t="s">
        <v>67784</v>
      </c>
      <c r="D33620" s="1">
        <v>43149.214409722219</v>
      </c>
      <c r="E33620">
        <v>31156</v>
      </c>
      <c r="F33620">
        <v>133617</v>
      </c>
    </row>
    <row r="33621" spans="1:7" x14ac:dyDescent="0.2">
      <c r="A33621">
        <v>9.6507912682987098E+17</v>
      </c>
      <c r="B33621" t="s">
        <v>67785</v>
      </c>
      <c r="C33621" t="s">
        <v>67786</v>
      </c>
      <c r="D33621" s="1">
        <v>43149.224166666667</v>
      </c>
      <c r="E33621">
        <v>22825</v>
      </c>
      <c r="F33621">
        <v>86157</v>
      </c>
    </row>
    <row r="33622" spans="1:7" x14ac:dyDescent="0.2">
      <c r="A33622">
        <v>9.6519490314271898E+17</v>
      </c>
      <c r="B33622" t="s">
        <v>67787</v>
      </c>
      <c r="C33622" t="s">
        <v>67788</v>
      </c>
      <c r="D33622" s="1">
        <v>43149.543657407405</v>
      </c>
      <c r="E33622">
        <v>36113</v>
      </c>
      <c r="F33622">
        <v>115113</v>
      </c>
    </row>
    <row r="33623" spans="1:7" x14ac:dyDescent="0.2">
      <c r="A33623">
        <v>9.6519984047181005E+17</v>
      </c>
      <c r="B33623" t="s">
        <v>67789</v>
      </c>
      <c r="C33623" t="s">
        <v>67790</v>
      </c>
      <c r="D33623" s="1">
        <v>43149.557280092595</v>
      </c>
      <c r="E33623">
        <v>24110</v>
      </c>
      <c r="F33623">
        <v>97290</v>
      </c>
    </row>
    <row r="33624" spans="1:7" x14ac:dyDescent="0.2">
      <c r="A33624">
        <v>9.6520255620400294E+17</v>
      </c>
      <c r="B33624" t="s">
        <v>67791</v>
      </c>
      <c r="C33624" t="s">
        <v>67792</v>
      </c>
      <c r="D33624" s="1">
        <v>43149.564768518518</v>
      </c>
      <c r="E33624">
        <v>27176</v>
      </c>
      <c r="F33624">
        <v>113907</v>
      </c>
    </row>
    <row r="33625" spans="1:7" x14ac:dyDescent="0.2">
      <c r="A33625">
        <v>9.65205208191168E+17</v>
      </c>
      <c r="B33625" t="s">
        <v>67793</v>
      </c>
      <c r="C33625" t="s">
        <v>67794</v>
      </c>
      <c r="D33625" s="1">
        <v>43149.572083333333</v>
      </c>
      <c r="E33625">
        <v>16512</v>
      </c>
      <c r="F33625">
        <v>80398</v>
      </c>
    </row>
    <row r="33626" spans="1:7" x14ac:dyDescent="0.2">
      <c r="A33626">
        <v>9.6521216844994099E+17</v>
      </c>
      <c r="B33626" t="s">
        <v>67795</v>
      </c>
      <c r="C33626" t="s">
        <v>67796</v>
      </c>
      <c r="D33626" s="1">
        <v>43149.591296296298</v>
      </c>
      <c r="E33626">
        <v>27797</v>
      </c>
      <c r="F33626">
        <v>105389</v>
      </c>
    </row>
    <row r="33627" spans="1:7" x14ac:dyDescent="0.2">
      <c r="A33627">
        <v>9.6522335463345702E+17</v>
      </c>
      <c r="B33627" t="s">
        <v>67797</v>
      </c>
      <c r="C33627" t="s">
        <v>67798</v>
      </c>
      <c r="D33627" s="1">
        <v>43149.622164351851</v>
      </c>
      <c r="E33627">
        <v>18569</v>
      </c>
      <c r="F33627">
        <v>87316</v>
      </c>
    </row>
    <row r="33628" spans="1:7" x14ac:dyDescent="0.2">
      <c r="A33628">
        <v>9.6527233197840704E+17</v>
      </c>
      <c r="B33628" t="s">
        <v>67799</v>
      </c>
      <c r="C33628" t="s">
        <v>67800</v>
      </c>
      <c r="D33628" s="1">
        <v>43149.757314814815</v>
      </c>
      <c r="E33628">
        <v>15125</v>
      </c>
      <c r="F33628">
        <v>69107</v>
      </c>
      <c r="G33628" t="s">
        <v>89</v>
      </c>
    </row>
    <row r="33629" spans="1:7" x14ac:dyDescent="0.2">
      <c r="A33629">
        <v>9.6530315822962202E+17</v>
      </c>
      <c r="B33629" t="s">
        <v>67801</v>
      </c>
      <c r="C33629" t="s">
        <v>67802</v>
      </c>
      <c r="D33629" s="1">
        <v>43149.84238425926</v>
      </c>
      <c r="E33629">
        <v>13151</v>
      </c>
      <c r="F33629">
        <v>91872</v>
      </c>
    </row>
    <row r="33630" spans="1:7" x14ac:dyDescent="0.2">
      <c r="A33630">
        <v>9.6544299013425101E+17</v>
      </c>
      <c r="B33630" t="s">
        <v>67803</v>
      </c>
      <c r="C33630" t="s">
        <v>67804</v>
      </c>
      <c r="D33630" s="1">
        <v>43150.22824074074</v>
      </c>
      <c r="E33630">
        <v>28988</v>
      </c>
      <c r="F33630">
        <v>137122</v>
      </c>
    </row>
    <row r="33631" spans="1:7" x14ac:dyDescent="0.2">
      <c r="A33631">
        <v>9.6558228077227597E+17</v>
      </c>
      <c r="B33631" t="s">
        <v>67805</v>
      </c>
      <c r="C33631" t="s">
        <v>67806</v>
      </c>
      <c r="D33631" s="1">
        <v>43150.612615740742</v>
      </c>
      <c r="E33631">
        <v>19946</v>
      </c>
      <c r="F33631">
        <v>129100</v>
      </c>
    </row>
    <row r="33632" spans="1:7" x14ac:dyDescent="0.2">
      <c r="A33632">
        <v>9.6567631457654298E+17</v>
      </c>
      <c r="B33632" t="s">
        <v>67807</v>
      </c>
      <c r="C33632" t="s">
        <v>67808</v>
      </c>
      <c r="D33632" s="1">
        <v>43150.872094907405</v>
      </c>
      <c r="E33632">
        <v>18896</v>
      </c>
      <c r="F33632">
        <v>81570</v>
      </c>
    </row>
    <row r="33633" spans="1:7" x14ac:dyDescent="0.2">
      <c r="A33633">
        <v>9.6577328355466803E+17</v>
      </c>
      <c r="B33633" t="s">
        <v>67809</v>
      </c>
      <c r="C33633" t="s">
        <v>67810</v>
      </c>
      <c r="D33633" s="1">
        <v>43151.139675925922</v>
      </c>
      <c r="E33633">
        <v>7972</v>
      </c>
      <c r="F33633">
        <v>49797</v>
      </c>
      <c r="G33633" t="s">
        <v>215</v>
      </c>
    </row>
    <row r="33634" spans="1:7" x14ac:dyDescent="0.2">
      <c r="A33634">
        <v>9.6577538259831104E+17</v>
      </c>
      <c r="B33634" t="s">
        <v>67811</v>
      </c>
      <c r="C33634" t="s">
        <v>67812</v>
      </c>
      <c r="D33634" s="1">
        <v>43151.145474537036</v>
      </c>
      <c r="E33634">
        <v>21577</v>
      </c>
      <c r="F33634">
        <v>108724</v>
      </c>
    </row>
    <row r="33635" spans="1:7" x14ac:dyDescent="0.2">
      <c r="A33635">
        <v>9.6578005216728602E+17</v>
      </c>
      <c r="B33635" t="s">
        <v>67813</v>
      </c>
      <c r="C33635" t="s">
        <v>67814</v>
      </c>
      <c r="D33635" s="1">
        <v>43151.158356481479</v>
      </c>
      <c r="E33635">
        <v>11138</v>
      </c>
      <c r="F33635">
        <v>60924</v>
      </c>
    </row>
    <row r="33636" spans="1:7" x14ac:dyDescent="0.2">
      <c r="A33636">
        <v>9.6592522394935706E+17</v>
      </c>
      <c r="B33636" t="s">
        <v>67815</v>
      </c>
      <c r="C33636" t="s">
        <v>67816</v>
      </c>
      <c r="D33636" s="1">
        <v>43151.558958333335</v>
      </c>
      <c r="E33636">
        <v>12360</v>
      </c>
      <c r="F33636">
        <v>59430</v>
      </c>
      <c r="G33636" t="s">
        <v>89</v>
      </c>
    </row>
    <row r="33637" spans="1:7" x14ac:dyDescent="0.2">
      <c r="A33637">
        <v>9.6592835261496499E+17</v>
      </c>
      <c r="B33637" t="s">
        <v>67817</v>
      </c>
      <c r="C33637" t="s">
        <v>67818</v>
      </c>
      <c r="D33637" s="1">
        <v>43151.56759259259</v>
      </c>
      <c r="E33637">
        <v>14573</v>
      </c>
      <c r="F33637">
        <v>60265</v>
      </c>
    </row>
    <row r="33638" spans="1:7" x14ac:dyDescent="0.2">
      <c r="A33638">
        <v>9.6593061127271194E+17</v>
      </c>
      <c r="B33638" t="s">
        <v>67819</v>
      </c>
      <c r="C33638" t="s">
        <v>67820</v>
      </c>
      <c r="D33638" s="1">
        <v>43151.573819444442</v>
      </c>
      <c r="E33638">
        <v>17418</v>
      </c>
      <c r="F33638">
        <v>76103</v>
      </c>
    </row>
    <row r="33639" spans="1:7" x14ac:dyDescent="0.2">
      <c r="A33639">
        <v>9.6593271414165005E+17</v>
      </c>
      <c r="B33639" t="s">
        <v>67821</v>
      </c>
      <c r="C33639" t="s">
        <v>67822</v>
      </c>
      <c r="D33639" s="1">
        <v>43151.579618055555</v>
      </c>
      <c r="E33639">
        <v>14548</v>
      </c>
      <c r="F33639">
        <v>73754</v>
      </c>
    </row>
    <row r="33640" spans="1:7" x14ac:dyDescent="0.2">
      <c r="A33640">
        <v>9.6593503532815501E+17</v>
      </c>
      <c r="B33640" t="s">
        <v>67823</v>
      </c>
      <c r="C33640" t="s">
        <v>67824</v>
      </c>
      <c r="D33640" s="1">
        <v>43151.586030092592</v>
      </c>
      <c r="E33640">
        <v>8503</v>
      </c>
      <c r="F33640">
        <v>46178</v>
      </c>
    </row>
    <row r="33641" spans="1:7" x14ac:dyDescent="0.2">
      <c r="A33641">
        <v>9.6593706890707302E+17</v>
      </c>
      <c r="B33641" t="s">
        <v>67825</v>
      </c>
      <c r="C33641" t="s">
        <v>67826</v>
      </c>
      <c r="D33641" s="1">
        <v>43151.591643518521</v>
      </c>
      <c r="E33641">
        <v>17145</v>
      </c>
      <c r="F33641">
        <v>70933</v>
      </c>
    </row>
    <row r="33642" spans="1:7" x14ac:dyDescent="0.2">
      <c r="A33642">
        <v>9.6594382793154906E+17</v>
      </c>
      <c r="B33642" t="s">
        <v>67827</v>
      </c>
      <c r="C33642" t="s">
        <v>67828</v>
      </c>
      <c r="D33642" s="1">
        <v>43151.610289351855</v>
      </c>
      <c r="E33642">
        <v>13485</v>
      </c>
      <c r="F33642">
        <v>69363</v>
      </c>
    </row>
    <row r="33643" spans="1:7" x14ac:dyDescent="0.2">
      <c r="A33643">
        <v>9.6596830935833306E+17</v>
      </c>
      <c r="B33643" t="s">
        <v>67829</v>
      </c>
      <c r="C33643" t="s">
        <v>67830</v>
      </c>
      <c r="D33643" s="1">
        <v>43151.677847222221</v>
      </c>
      <c r="E33643">
        <v>18286</v>
      </c>
      <c r="F33643">
        <v>85975</v>
      </c>
    </row>
    <row r="33644" spans="1:7" x14ac:dyDescent="0.2">
      <c r="A33644">
        <v>9.6597158691337395E+17</v>
      </c>
      <c r="B33644" t="s">
        <v>67831</v>
      </c>
      <c r="C33644" t="s">
        <v>67832</v>
      </c>
      <c r="D33644" s="1">
        <v>43151.686886574076</v>
      </c>
      <c r="E33644">
        <v>16541</v>
      </c>
      <c r="F33644">
        <v>70434</v>
      </c>
      <c r="G33644" t="s">
        <v>215</v>
      </c>
    </row>
    <row r="33645" spans="1:7" x14ac:dyDescent="0.2">
      <c r="A33645">
        <v>9.6600681574504E+17</v>
      </c>
      <c r="B33645" t="s">
        <v>67833</v>
      </c>
      <c r="C33645" t="s">
        <v>67834</v>
      </c>
      <c r="D33645" s="1">
        <v>43151.784108796295</v>
      </c>
      <c r="E33645">
        <v>14817</v>
      </c>
      <c r="F33645">
        <v>66983</v>
      </c>
    </row>
    <row r="33646" spans="1:7" x14ac:dyDescent="0.2">
      <c r="A33646">
        <v>9.6611726542600102E+17</v>
      </c>
      <c r="B33646" t="s">
        <v>67835</v>
      </c>
      <c r="C33646" t="s">
        <v>67836</v>
      </c>
      <c r="D33646" s="1">
        <v>43152.088888888888</v>
      </c>
      <c r="E33646">
        <v>18740</v>
      </c>
      <c r="F33646">
        <v>84701</v>
      </c>
      <c r="G33646" t="s">
        <v>215</v>
      </c>
    </row>
    <row r="33647" spans="1:7" x14ac:dyDescent="0.2">
      <c r="A33647">
        <v>9.6611885687497101E+17</v>
      </c>
      <c r="B33647" t="s">
        <v>67837</v>
      </c>
      <c r="C33647" t="s">
        <v>67838</v>
      </c>
      <c r="D33647" s="1">
        <v>43152.093275462961</v>
      </c>
      <c r="E33647">
        <v>18296</v>
      </c>
      <c r="F33647">
        <v>87458</v>
      </c>
    </row>
    <row r="33648" spans="1:7" x14ac:dyDescent="0.2">
      <c r="A33648">
        <v>9.6611993279358502E+17</v>
      </c>
      <c r="B33648" t="s">
        <v>67839</v>
      </c>
      <c r="C33648" t="s">
        <v>67840</v>
      </c>
      <c r="D33648" s="1">
        <v>43152.096250000002</v>
      </c>
      <c r="E33648">
        <v>13668</v>
      </c>
      <c r="F33648">
        <v>73263</v>
      </c>
    </row>
    <row r="33649" spans="1:8" x14ac:dyDescent="0.2">
      <c r="A33649">
        <v>9.6631711256542003E+17</v>
      </c>
      <c r="B33649" t="s">
        <v>67841</v>
      </c>
      <c r="C33649" t="s">
        <v>67842</v>
      </c>
      <c r="D33649" s="1">
        <v>43152.6403587963</v>
      </c>
      <c r="E33649">
        <v>25687</v>
      </c>
      <c r="F33649">
        <v>136643</v>
      </c>
    </row>
    <row r="33650" spans="1:8" x14ac:dyDescent="0.2">
      <c r="A33650">
        <v>9.6632170058871104E+17</v>
      </c>
      <c r="B33650" t="s">
        <v>67843</v>
      </c>
      <c r="C33650" t="s">
        <v>67844</v>
      </c>
      <c r="D33650" s="1">
        <v>43152.653020833335</v>
      </c>
      <c r="E33650">
        <v>27625</v>
      </c>
      <c r="F33650">
        <v>103982</v>
      </c>
    </row>
    <row r="33651" spans="1:8" x14ac:dyDescent="0.2">
      <c r="A33651">
        <v>9.6637708146988198E+17</v>
      </c>
      <c r="B33651" t="s">
        <v>67845</v>
      </c>
      <c r="C33651" t="s">
        <v>67846</v>
      </c>
      <c r="D33651" s="1">
        <v>43152.805844907409</v>
      </c>
      <c r="E33651">
        <v>12898</v>
      </c>
      <c r="F33651">
        <v>67083</v>
      </c>
      <c r="H33651" t="s">
        <v>390</v>
      </c>
    </row>
    <row r="33652" spans="1:8" x14ac:dyDescent="0.2">
      <c r="A33652">
        <v>9.6642045207055898E+17</v>
      </c>
      <c r="B33652" t="s">
        <v>67847</v>
      </c>
      <c r="C33652" t="s">
        <v>67848</v>
      </c>
      <c r="D33652" s="1">
        <v>43152.925520833334</v>
      </c>
      <c r="E33652">
        <v>15778</v>
      </c>
      <c r="F33652">
        <v>75877</v>
      </c>
      <c r="G33652" t="s">
        <v>89</v>
      </c>
    </row>
    <row r="33653" spans="1:8" x14ac:dyDescent="0.2">
      <c r="A33653">
        <v>9.6648784466245606E+17</v>
      </c>
      <c r="B33653" t="s">
        <v>67849</v>
      </c>
      <c r="C33653" t="s">
        <v>67850</v>
      </c>
      <c r="D33653" s="1">
        <v>43153.111493055556</v>
      </c>
      <c r="E33653">
        <v>20321</v>
      </c>
      <c r="F33653">
        <v>95545</v>
      </c>
    </row>
    <row r="33654" spans="1:8" x14ac:dyDescent="0.2">
      <c r="A33654">
        <v>9.6665039700281306E+17</v>
      </c>
      <c r="B33654" t="s">
        <v>67851</v>
      </c>
      <c r="C33654" t="s">
        <v>67852</v>
      </c>
      <c r="D33654" s="1">
        <v>43153.560046296298</v>
      </c>
      <c r="E33654">
        <v>18907</v>
      </c>
      <c r="F33654">
        <v>79103</v>
      </c>
      <c r="G33654" t="s">
        <v>215</v>
      </c>
    </row>
    <row r="33655" spans="1:8" x14ac:dyDescent="0.2">
      <c r="A33655">
        <v>9.6665383304788698E+17</v>
      </c>
      <c r="B33655" t="s">
        <v>67853</v>
      </c>
      <c r="C33655" t="s">
        <v>67854</v>
      </c>
      <c r="D33655" s="1">
        <v>43153.569537037038</v>
      </c>
      <c r="E33655">
        <v>18904</v>
      </c>
      <c r="F33655">
        <v>91637</v>
      </c>
    </row>
    <row r="33656" spans="1:8" x14ac:dyDescent="0.2">
      <c r="A33656">
        <v>9.66657362789568E+17</v>
      </c>
      <c r="B33656" t="s">
        <v>67855</v>
      </c>
      <c r="C33656" t="s">
        <v>67856</v>
      </c>
      <c r="D33656" s="1">
        <v>43153.579270833332</v>
      </c>
      <c r="E33656">
        <v>25291</v>
      </c>
      <c r="F33656">
        <v>113189</v>
      </c>
    </row>
    <row r="33657" spans="1:8" x14ac:dyDescent="0.2">
      <c r="A33657">
        <v>9.6666016919422899E+17</v>
      </c>
      <c r="B33657" t="s">
        <v>67857</v>
      </c>
      <c r="C33657" t="s">
        <v>67858</v>
      </c>
      <c r="D33657" s="1">
        <v>43153.587013888886</v>
      </c>
      <c r="E33657">
        <v>21692</v>
      </c>
      <c r="F33657">
        <v>95727</v>
      </c>
    </row>
    <row r="33658" spans="1:8" x14ac:dyDescent="0.2">
      <c r="A33658">
        <v>9.6666224197736E+17</v>
      </c>
      <c r="B33658" t="s">
        <v>67859</v>
      </c>
      <c r="C33658" t="s">
        <v>67860</v>
      </c>
      <c r="D33658" s="1">
        <v>43153.592731481483</v>
      </c>
      <c r="E33658">
        <v>32727</v>
      </c>
      <c r="F33658">
        <v>172817</v>
      </c>
    </row>
    <row r="33659" spans="1:8" x14ac:dyDescent="0.2">
      <c r="A33659">
        <v>9.6668188320666803E+17</v>
      </c>
      <c r="B33659" t="s">
        <v>67861</v>
      </c>
      <c r="C33659" t="s">
        <v>67862</v>
      </c>
      <c r="D33659" s="1">
        <v>43153.646932870368</v>
      </c>
      <c r="E33659">
        <v>19011</v>
      </c>
      <c r="F33659">
        <v>82398</v>
      </c>
      <c r="G33659" t="s">
        <v>89</v>
      </c>
    </row>
    <row r="33660" spans="1:8" x14ac:dyDescent="0.2">
      <c r="A33660">
        <v>9.6668749161605901E+17</v>
      </c>
      <c r="B33660" t="s">
        <v>67863</v>
      </c>
      <c r="C33660" t="s">
        <v>67864</v>
      </c>
      <c r="D33660" s="1">
        <v>43153.662407407406</v>
      </c>
      <c r="E33660">
        <v>16763</v>
      </c>
      <c r="F33660">
        <v>95633</v>
      </c>
    </row>
    <row r="33661" spans="1:8" x14ac:dyDescent="0.2">
      <c r="A33661">
        <v>9.6671164137838106E+17</v>
      </c>
      <c r="B33661" t="s">
        <v>67865</v>
      </c>
      <c r="C33661" t="s">
        <v>67866</v>
      </c>
      <c r="D33661" s="1">
        <v>43153.729050925926</v>
      </c>
      <c r="E33661">
        <v>15551</v>
      </c>
      <c r="F33661">
        <v>93545</v>
      </c>
      <c r="H33661" t="s">
        <v>616</v>
      </c>
    </row>
    <row r="33662" spans="1:8" x14ac:dyDescent="0.2">
      <c r="A33662">
        <v>9.6676637529235802E+17</v>
      </c>
      <c r="B33662" t="s">
        <v>67867</v>
      </c>
      <c r="C33662" t="s">
        <v>67868</v>
      </c>
      <c r="D33662" s="1">
        <v>43153.88009259259</v>
      </c>
      <c r="E33662">
        <v>15809</v>
      </c>
      <c r="F33662">
        <v>74933</v>
      </c>
      <c r="G33662" t="s">
        <v>89</v>
      </c>
    </row>
    <row r="33663" spans="1:8" x14ac:dyDescent="0.2">
      <c r="A33663">
        <v>9.6684667978483699E+17</v>
      </c>
      <c r="B33663" t="s">
        <v>67869</v>
      </c>
      <c r="C33663" t="s">
        <v>67870</v>
      </c>
      <c r="D33663" s="1">
        <v>43154.101689814815</v>
      </c>
      <c r="E33663">
        <v>26297</v>
      </c>
      <c r="F33663">
        <v>99376</v>
      </c>
      <c r="G33663" t="s">
        <v>215</v>
      </c>
    </row>
    <row r="33664" spans="1:8" x14ac:dyDescent="0.2">
      <c r="A33664">
        <v>9.6699821559267699E+17</v>
      </c>
      <c r="B33664" t="s">
        <v>67871</v>
      </c>
      <c r="C33664" t="s">
        <v>67872</v>
      </c>
      <c r="D33664" s="1">
        <v>43154.519849537035</v>
      </c>
      <c r="E33664">
        <v>23906</v>
      </c>
      <c r="F33664">
        <v>112376</v>
      </c>
    </row>
    <row r="33665" spans="1:8" x14ac:dyDescent="0.2">
      <c r="A33665">
        <v>9.6702151245580198E+17</v>
      </c>
      <c r="B33665" t="s">
        <v>67873</v>
      </c>
      <c r="C33665" t="s">
        <v>67874</v>
      </c>
      <c r="D33665" s="1">
        <v>43154.584131944444</v>
      </c>
      <c r="E33665">
        <v>6449</v>
      </c>
      <c r="F33665">
        <v>41555</v>
      </c>
    </row>
    <row r="33666" spans="1:8" x14ac:dyDescent="0.2">
      <c r="A33666">
        <v>9.6702301503579699E+17</v>
      </c>
      <c r="B33666" t="s">
        <v>67875</v>
      </c>
      <c r="C33666" t="s">
        <v>67876</v>
      </c>
      <c r="D33666" s="1">
        <v>43154.588275462964</v>
      </c>
      <c r="E33666">
        <v>12203</v>
      </c>
      <c r="F33666">
        <v>88690</v>
      </c>
    </row>
    <row r="33667" spans="1:8" x14ac:dyDescent="0.2">
      <c r="A33667">
        <v>9.6702371426831898E+17</v>
      </c>
      <c r="B33667" t="s">
        <v>67877</v>
      </c>
      <c r="C33667" t="s">
        <v>67878</v>
      </c>
      <c r="D33667" s="1">
        <v>43154.590208333335</v>
      </c>
      <c r="E33667">
        <v>20805</v>
      </c>
      <c r="F33667">
        <v>86849</v>
      </c>
    </row>
    <row r="33668" spans="1:8" x14ac:dyDescent="0.2">
      <c r="A33668">
        <v>9.6708328197495104E+17</v>
      </c>
      <c r="B33668" t="s">
        <v>67879</v>
      </c>
      <c r="C33668" t="s">
        <v>67880</v>
      </c>
      <c r="D33668" s="1">
        <v>43154.754583333335</v>
      </c>
      <c r="E33668">
        <v>13500</v>
      </c>
      <c r="F33668">
        <v>62505</v>
      </c>
      <c r="H33668" t="s">
        <v>390</v>
      </c>
    </row>
    <row r="33669" spans="1:8" x14ac:dyDescent="0.2">
      <c r="A33669">
        <v>9.6708381098159706E+17</v>
      </c>
      <c r="B33669" t="s">
        <v>67881</v>
      </c>
      <c r="C33669" t="s">
        <v>67882</v>
      </c>
      <c r="D33669" s="1">
        <v>43154.756041666667</v>
      </c>
      <c r="E33669">
        <v>15429</v>
      </c>
      <c r="F33669">
        <v>69314</v>
      </c>
      <c r="H33669" t="s">
        <v>390</v>
      </c>
    </row>
    <row r="33670" spans="1:8" x14ac:dyDescent="0.2">
      <c r="A33670">
        <v>9.6708480672612698E+17</v>
      </c>
      <c r="B33670" t="s">
        <v>67883</v>
      </c>
      <c r="C33670" t="s">
        <v>67884</v>
      </c>
      <c r="D33670" s="1">
        <v>43154.758796296293</v>
      </c>
      <c r="E33670">
        <v>17909</v>
      </c>
      <c r="F33670">
        <v>77656</v>
      </c>
      <c r="H33670" t="s">
        <v>390</v>
      </c>
    </row>
    <row r="33671" spans="1:8" x14ac:dyDescent="0.2">
      <c r="A33671">
        <v>9.6714695609408294E+17</v>
      </c>
      <c r="B33671" t="s">
        <v>67885</v>
      </c>
      <c r="C33671" t="s">
        <v>67886</v>
      </c>
      <c r="D33671" s="1">
        <v>43154.930289351854</v>
      </c>
      <c r="E33671">
        <v>7551</v>
      </c>
      <c r="F33671">
        <v>42685</v>
      </c>
      <c r="G33671" t="s">
        <v>576</v>
      </c>
    </row>
    <row r="33672" spans="1:8" x14ac:dyDescent="0.2">
      <c r="A33672">
        <v>9.6716889023208205E+17</v>
      </c>
      <c r="B33672" t="s">
        <v>67887</v>
      </c>
      <c r="C33672" t="s">
        <v>67888</v>
      </c>
      <c r="D33672" s="1">
        <v>43154.99082175926</v>
      </c>
      <c r="E33672">
        <v>13022</v>
      </c>
      <c r="F33672">
        <v>77675</v>
      </c>
      <c r="G33672" t="s">
        <v>89</v>
      </c>
    </row>
    <row r="33673" spans="1:8" x14ac:dyDescent="0.2">
      <c r="A33673">
        <v>9.6738890495234406E+17</v>
      </c>
      <c r="B33673" t="s">
        <v>67889</v>
      </c>
      <c r="C33673" t="s">
        <v>67890</v>
      </c>
      <c r="D33673" s="1">
        <v>43155.597939814812</v>
      </c>
      <c r="E33673">
        <v>17164</v>
      </c>
      <c r="F33673">
        <v>72132</v>
      </c>
    </row>
    <row r="33674" spans="1:8" x14ac:dyDescent="0.2">
      <c r="A33674">
        <v>9.6747275702500096E+17</v>
      </c>
      <c r="B33674" t="s">
        <v>67891</v>
      </c>
      <c r="C33674" t="s">
        <v>67892</v>
      </c>
      <c r="D33674" s="1">
        <v>43155.829328703701</v>
      </c>
      <c r="E33674">
        <v>17570</v>
      </c>
      <c r="F33674">
        <v>77162</v>
      </c>
    </row>
    <row r="33675" spans="1:8" x14ac:dyDescent="0.2">
      <c r="A33675">
        <v>9.6749346704689894E+17</v>
      </c>
      <c r="B33675" t="s">
        <v>67893</v>
      </c>
      <c r="C33675" t="s">
        <v>67894</v>
      </c>
      <c r="D33675" s="1">
        <v>43155.886481481481</v>
      </c>
      <c r="E33675">
        <v>19178</v>
      </c>
      <c r="F33675">
        <v>71707</v>
      </c>
      <c r="G33675" t="s">
        <v>89</v>
      </c>
    </row>
    <row r="33676" spans="1:8" x14ac:dyDescent="0.2">
      <c r="A33676">
        <v>9.6750635028359898E+17</v>
      </c>
      <c r="B33676" t="s">
        <v>67895</v>
      </c>
      <c r="C33676" t="s">
        <v>67896</v>
      </c>
      <c r="D33676" s="1">
        <v>43155.922025462962</v>
      </c>
      <c r="E33676">
        <v>13528</v>
      </c>
      <c r="F33676">
        <v>66781</v>
      </c>
    </row>
    <row r="33677" spans="1:8" x14ac:dyDescent="0.2">
      <c r="A33677">
        <v>9.6750893842506906E+17</v>
      </c>
      <c r="B33677" t="s">
        <v>67897</v>
      </c>
      <c r="C33677" t="s">
        <v>67898</v>
      </c>
      <c r="D33677" s="1">
        <v>43155.929178240738</v>
      </c>
      <c r="E33677">
        <v>19111</v>
      </c>
      <c r="F33677">
        <v>84430</v>
      </c>
    </row>
    <row r="33678" spans="1:8" x14ac:dyDescent="0.2">
      <c r="A33678">
        <v>9.6752611024953702E+17</v>
      </c>
      <c r="B33678" t="s">
        <v>67899</v>
      </c>
      <c r="C33678" t="s">
        <v>67900</v>
      </c>
      <c r="D33678" s="1">
        <v>43155.9765625</v>
      </c>
      <c r="E33678">
        <v>21610</v>
      </c>
      <c r="F33678">
        <v>89255</v>
      </c>
    </row>
    <row r="33679" spans="1:8" x14ac:dyDescent="0.2">
      <c r="A33679">
        <v>9.6753868478973901E+17</v>
      </c>
      <c r="B33679" t="s">
        <v>67901</v>
      </c>
      <c r="C33679" t="s">
        <v>67902</v>
      </c>
      <c r="D33679" s="1">
        <v>43156.011261574073</v>
      </c>
      <c r="E33679">
        <v>17349</v>
      </c>
      <c r="F33679">
        <v>73731</v>
      </c>
    </row>
    <row r="33680" spans="1:8" x14ac:dyDescent="0.2">
      <c r="A33680">
        <v>9.6753966469234995E+17</v>
      </c>
      <c r="B33680" t="s">
        <v>67903</v>
      </c>
      <c r="C33680" t="s">
        <v>67904</v>
      </c>
      <c r="D33680" s="1">
        <v>43156.013958333337</v>
      </c>
      <c r="E33680">
        <v>18226</v>
      </c>
      <c r="F33680">
        <v>71173</v>
      </c>
    </row>
    <row r="33681" spans="1:7" x14ac:dyDescent="0.2">
      <c r="A33681">
        <v>9.6754572436273894E+17</v>
      </c>
      <c r="B33681" t="s">
        <v>67905</v>
      </c>
      <c r="C33681" t="s">
        <v>67906</v>
      </c>
      <c r="D33681" s="1">
        <v>43156.030682870369</v>
      </c>
      <c r="E33681">
        <v>16241</v>
      </c>
      <c r="F33681">
        <v>65689</v>
      </c>
      <c r="G33681" t="s">
        <v>89</v>
      </c>
    </row>
    <row r="33682" spans="1:7" x14ac:dyDescent="0.2">
      <c r="A33682">
        <v>9.6756394606352294E+17</v>
      </c>
      <c r="B33682" t="s">
        <v>67907</v>
      </c>
      <c r="C33682" t="s">
        <v>67908</v>
      </c>
      <c r="D33682" s="1">
        <v>43156.080960648149</v>
      </c>
      <c r="E33682">
        <v>16266</v>
      </c>
      <c r="F33682">
        <v>67976</v>
      </c>
      <c r="G33682" t="s">
        <v>89</v>
      </c>
    </row>
    <row r="33683" spans="1:7" x14ac:dyDescent="0.2">
      <c r="A33683">
        <v>9.6756499823814195E+17</v>
      </c>
      <c r="B33683" t="s">
        <v>67909</v>
      </c>
      <c r="C33683" t="s">
        <v>67910</v>
      </c>
      <c r="D33683" s="1">
        <v>43156.083865740744</v>
      </c>
      <c r="E33683">
        <v>7216</v>
      </c>
      <c r="F33683">
        <v>44600</v>
      </c>
      <c r="G33683" t="s">
        <v>215</v>
      </c>
    </row>
    <row r="33684" spans="1:7" x14ac:dyDescent="0.2">
      <c r="A33684">
        <v>9.6845554709475302E+17</v>
      </c>
      <c r="B33684" t="s">
        <v>67911</v>
      </c>
      <c r="C33684" t="s">
        <v>67912</v>
      </c>
      <c r="D33684" s="1">
        <v>43158.541319444441</v>
      </c>
      <c r="E33684">
        <v>16488</v>
      </c>
      <c r="F33684">
        <v>61601</v>
      </c>
      <c r="G33684" t="s">
        <v>215</v>
      </c>
    </row>
    <row r="33685" spans="1:7" x14ac:dyDescent="0.2">
      <c r="A33685">
        <v>9.6846296686460902E+17</v>
      </c>
      <c r="B33685" t="s">
        <v>67913</v>
      </c>
      <c r="C33685" t="s">
        <v>67914</v>
      </c>
      <c r="D33685" s="1">
        <v>43158.561793981484</v>
      </c>
      <c r="E33685">
        <v>12465</v>
      </c>
      <c r="F33685">
        <v>58415</v>
      </c>
      <c r="G33685" t="s">
        <v>89</v>
      </c>
    </row>
    <row r="33686" spans="1:7" x14ac:dyDescent="0.2">
      <c r="A33686">
        <v>9.6846724319253696E+17</v>
      </c>
      <c r="B33686" t="s">
        <v>67915</v>
      </c>
      <c r="C33686" t="s">
        <v>67916</v>
      </c>
      <c r="D33686" s="1">
        <v>43158.573587962965</v>
      </c>
      <c r="E33686">
        <v>19863</v>
      </c>
      <c r="F33686">
        <v>82752</v>
      </c>
    </row>
    <row r="33687" spans="1:7" x14ac:dyDescent="0.2">
      <c r="A33687">
        <v>9.6846817663900403E+17</v>
      </c>
      <c r="B33687" t="s">
        <v>67917</v>
      </c>
      <c r="C33687" t="s">
        <v>67918</v>
      </c>
      <c r="D33687" s="1">
        <v>43158.576168981483</v>
      </c>
      <c r="E33687">
        <v>19680</v>
      </c>
      <c r="F33687">
        <v>82943</v>
      </c>
    </row>
    <row r="33688" spans="1:7" x14ac:dyDescent="0.2">
      <c r="A33688">
        <v>9.6854911762560205E+17</v>
      </c>
      <c r="B33688" t="s">
        <v>67919</v>
      </c>
      <c r="C33688" t="s">
        <v>67920</v>
      </c>
      <c r="D33688" s="1">
        <v>43158.799525462964</v>
      </c>
      <c r="E33688">
        <v>24882</v>
      </c>
      <c r="F33688">
        <v>94922</v>
      </c>
    </row>
    <row r="33689" spans="1:7" x14ac:dyDescent="0.2">
      <c r="A33689">
        <v>9.6855089301570701E+17</v>
      </c>
      <c r="B33689" t="s">
        <v>67921</v>
      </c>
      <c r="C33689" t="s">
        <v>67922</v>
      </c>
      <c r="D33689" s="1">
        <v>43158.8044212963</v>
      </c>
      <c r="E33689">
        <v>11406</v>
      </c>
      <c r="F33689">
        <v>51800</v>
      </c>
    </row>
    <row r="33690" spans="1:7" x14ac:dyDescent="0.2">
      <c r="A33690">
        <v>9.6862066134946995E+17</v>
      </c>
      <c r="B33690" t="s">
        <v>67923</v>
      </c>
      <c r="C33690" t="s">
        <v>67924</v>
      </c>
      <c r="D33690" s="1">
        <v>43158.996944444443</v>
      </c>
      <c r="E33690">
        <v>13155</v>
      </c>
      <c r="F33690">
        <v>58257</v>
      </c>
    </row>
    <row r="33691" spans="1:7" x14ac:dyDescent="0.2">
      <c r="A33691">
        <v>9.6862134729431795E+17</v>
      </c>
      <c r="B33691" t="s">
        <v>67925</v>
      </c>
      <c r="C33691" t="s">
        <v>67926</v>
      </c>
      <c r="D33691" s="1">
        <v>43158.998831018522</v>
      </c>
      <c r="E33691">
        <v>10361</v>
      </c>
      <c r="F33691">
        <v>45093</v>
      </c>
      <c r="G33691" t="s">
        <v>89</v>
      </c>
    </row>
    <row r="33692" spans="1:7" x14ac:dyDescent="0.2">
      <c r="A33692">
        <v>9.6870248075331494E+17</v>
      </c>
      <c r="B33692" t="s">
        <v>67927</v>
      </c>
      <c r="C33692" t="s">
        <v>67928</v>
      </c>
      <c r="D33692" s="1">
        <v>43159.222719907404</v>
      </c>
      <c r="E33692">
        <v>14017</v>
      </c>
      <c r="F33692">
        <v>62749</v>
      </c>
    </row>
    <row r="33693" spans="1:7" x14ac:dyDescent="0.2">
      <c r="A33693">
        <v>9.6870444211054502E+17</v>
      </c>
      <c r="B33693" t="s">
        <v>67929</v>
      </c>
      <c r="C33693" t="s">
        <v>67930</v>
      </c>
      <c r="D33693" s="1">
        <v>43159.228136574071</v>
      </c>
      <c r="E33693">
        <v>19791</v>
      </c>
      <c r="F33693">
        <v>89509</v>
      </c>
    </row>
    <row r="33694" spans="1:7" x14ac:dyDescent="0.2">
      <c r="A33694">
        <v>9.6881881000544998E+17</v>
      </c>
      <c r="B33694" t="s">
        <v>67931</v>
      </c>
      <c r="C33694" t="s">
        <v>67932</v>
      </c>
      <c r="D33694" s="1">
        <v>43159.543726851851</v>
      </c>
      <c r="E33694">
        <v>20134</v>
      </c>
      <c r="F33694">
        <v>84922</v>
      </c>
    </row>
    <row r="33695" spans="1:7" x14ac:dyDescent="0.2">
      <c r="A33695">
        <v>9.6882559613347802E+17</v>
      </c>
      <c r="B33695" t="s">
        <v>67933</v>
      </c>
      <c r="C33695" t="s">
        <v>67934</v>
      </c>
      <c r="D33695" s="1">
        <v>43159.5624537037</v>
      </c>
      <c r="E33695">
        <v>18875</v>
      </c>
      <c r="F33695">
        <v>90695</v>
      </c>
    </row>
    <row r="33696" spans="1:7" x14ac:dyDescent="0.2">
      <c r="A33696">
        <v>9.6885036438359603E+17</v>
      </c>
      <c r="B33696" t="s">
        <v>67935</v>
      </c>
      <c r="C33696" t="s">
        <v>67936</v>
      </c>
      <c r="D33696" s="1">
        <v>43159.630798611113</v>
      </c>
      <c r="E33696">
        <v>18767</v>
      </c>
      <c r="F33696">
        <v>102131</v>
      </c>
    </row>
    <row r="33697" spans="1:8" x14ac:dyDescent="0.2">
      <c r="A33697">
        <v>9.6885697107505101E+17</v>
      </c>
      <c r="B33697" t="s">
        <v>67937</v>
      </c>
      <c r="C33697" t="s">
        <v>67938</v>
      </c>
      <c r="D33697" s="1">
        <v>43159.649039351854</v>
      </c>
      <c r="E33697">
        <v>21755</v>
      </c>
      <c r="F33697">
        <v>80648</v>
      </c>
    </row>
    <row r="33698" spans="1:8" x14ac:dyDescent="0.2">
      <c r="A33698">
        <v>9.6889616823005094E+17</v>
      </c>
      <c r="B33698" t="s">
        <v>67939</v>
      </c>
      <c r="C33698" t="s">
        <v>67940</v>
      </c>
      <c r="D33698" s="1">
        <v>43159.757199074076</v>
      </c>
      <c r="E33698">
        <v>15227</v>
      </c>
      <c r="F33698">
        <v>68145</v>
      </c>
    </row>
    <row r="33699" spans="1:8" x14ac:dyDescent="0.2">
      <c r="A33699">
        <v>9.6891794167161203E+17</v>
      </c>
      <c r="B33699" t="s">
        <v>67941</v>
      </c>
      <c r="C33699" t="s">
        <v>67942</v>
      </c>
      <c r="D33699" s="1">
        <v>43159.817280092589</v>
      </c>
      <c r="E33699">
        <v>12324</v>
      </c>
      <c r="F33699">
        <v>60288</v>
      </c>
    </row>
    <row r="33700" spans="1:8" x14ac:dyDescent="0.2">
      <c r="A33700">
        <v>9.6892415403149696E+17</v>
      </c>
      <c r="B33700" t="s">
        <v>67943</v>
      </c>
      <c r="C33700" t="s">
        <v>67944</v>
      </c>
      <c r="D33700" s="1">
        <v>43159.834421296298</v>
      </c>
      <c r="E33700">
        <v>14936</v>
      </c>
      <c r="F33700">
        <v>66050</v>
      </c>
    </row>
    <row r="33701" spans="1:8" x14ac:dyDescent="0.2">
      <c r="A33701">
        <v>9.6896258237462106E+17</v>
      </c>
      <c r="B33701" t="s">
        <v>67945</v>
      </c>
      <c r="C33701" t="s">
        <v>67946</v>
      </c>
      <c r="D33701" s="1">
        <v>43159.940462962964</v>
      </c>
      <c r="E33701">
        <v>9946</v>
      </c>
      <c r="F33701">
        <v>48205</v>
      </c>
    </row>
    <row r="33702" spans="1:8" x14ac:dyDescent="0.2">
      <c r="A33702">
        <v>9.6917893136978304E+17</v>
      </c>
      <c r="B33702" t="s">
        <v>67947</v>
      </c>
      <c r="C33702" t="s">
        <v>67948</v>
      </c>
      <c r="D33702" s="1">
        <v>43160.537476851852</v>
      </c>
      <c r="E33702">
        <v>14695</v>
      </c>
      <c r="F33702">
        <v>71316</v>
      </c>
    </row>
    <row r="33703" spans="1:8" x14ac:dyDescent="0.2">
      <c r="A33703">
        <v>9.6918364475665997E+17</v>
      </c>
      <c r="B33703" t="s">
        <v>67949</v>
      </c>
      <c r="C33703" t="s">
        <v>67950</v>
      </c>
      <c r="D33703" s="1">
        <v>43160.550486111111</v>
      </c>
      <c r="E33703">
        <v>19297</v>
      </c>
      <c r="F33703">
        <v>93209</v>
      </c>
    </row>
    <row r="33704" spans="1:8" x14ac:dyDescent="0.2">
      <c r="A33704">
        <v>9.6927268306102195E+17</v>
      </c>
      <c r="B33704" t="s">
        <v>67951</v>
      </c>
      <c r="C33704" t="s">
        <v>67952</v>
      </c>
      <c r="D33704" s="1">
        <v>43160.796180555553</v>
      </c>
      <c r="E33704">
        <v>12754</v>
      </c>
      <c r="F33704">
        <v>53195</v>
      </c>
      <c r="H33704" t="s">
        <v>390</v>
      </c>
    </row>
    <row r="33705" spans="1:8" x14ac:dyDescent="0.2">
      <c r="A33705">
        <v>9.6927782292047002E+17</v>
      </c>
      <c r="B33705" t="s">
        <v>67953</v>
      </c>
      <c r="C33705" t="s">
        <v>67954</v>
      </c>
      <c r="D33705" s="1">
        <v>43160.810358796298</v>
      </c>
      <c r="E33705">
        <v>9627</v>
      </c>
      <c r="F33705">
        <v>43729</v>
      </c>
    </row>
    <row r="33706" spans="1:8" x14ac:dyDescent="0.2">
      <c r="A33706">
        <v>9.6931153073398106E+17</v>
      </c>
      <c r="B33706" t="s">
        <v>67955</v>
      </c>
      <c r="C33706" t="s">
        <v>67956</v>
      </c>
      <c r="D33706" s="1">
        <v>43160.903379629628</v>
      </c>
      <c r="E33706">
        <v>8941</v>
      </c>
      <c r="F33706">
        <v>42199</v>
      </c>
    </row>
    <row r="33707" spans="1:8" x14ac:dyDescent="0.2">
      <c r="A33707">
        <v>9.6932428303697101E+17</v>
      </c>
      <c r="B33707" t="s">
        <v>67957</v>
      </c>
      <c r="C33707" t="s">
        <v>67958</v>
      </c>
      <c r="D33707" s="1">
        <v>43160.938564814816</v>
      </c>
      <c r="E33707">
        <v>9900</v>
      </c>
      <c r="F33707">
        <v>46491</v>
      </c>
      <c r="H33707" t="s">
        <v>390</v>
      </c>
    </row>
    <row r="33708" spans="1:8" x14ac:dyDescent="0.2">
      <c r="A33708">
        <v>9.6937459712777805E+17</v>
      </c>
      <c r="B33708" t="s">
        <v>67959</v>
      </c>
      <c r="C33708" t="s">
        <v>67960</v>
      </c>
      <c r="D33708" s="1">
        <v>43161.077407407407</v>
      </c>
      <c r="E33708">
        <v>12671</v>
      </c>
      <c r="F33708">
        <v>67774</v>
      </c>
    </row>
    <row r="33709" spans="1:8" x14ac:dyDescent="0.2">
      <c r="A33709">
        <v>9.6937490920923904E+17</v>
      </c>
      <c r="B33709" t="s">
        <v>67961</v>
      </c>
      <c r="C33709" t="s">
        <v>67962</v>
      </c>
      <c r="D33709" s="1">
        <v>43161.078275462962</v>
      </c>
      <c r="E33709">
        <v>12389</v>
      </c>
      <c r="F33709">
        <v>67701</v>
      </c>
    </row>
    <row r="33710" spans="1:8" x14ac:dyDescent="0.2">
      <c r="A33710">
        <v>9.6940816530874701E+17</v>
      </c>
      <c r="B33710" t="s">
        <v>67963</v>
      </c>
      <c r="C33710" t="s">
        <v>67964</v>
      </c>
      <c r="D33710" s="1">
        <v>43161.170034722221</v>
      </c>
      <c r="E33710">
        <v>14603</v>
      </c>
      <c r="F33710">
        <v>83782</v>
      </c>
    </row>
    <row r="33711" spans="1:8" x14ac:dyDescent="0.2">
      <c r="A33711">
        <v>9.6952536258048397E+17</v>
      </c>
      <c r="B33711" t="s">
        <v>67965</v>
      </c>
      <c r="C33711" t="s">
        <v>67966</v>
      </c>
      <c r="D33711" s="1">
        <v>43161.493449074071</v>
      </c>
      <c r="E33711">
        <v>19412</v>
      </c>
      <c r="F33711">
        <v>90478</v>
      </c>
    </row>
    <row r="33712" spans="1:8" x14ac:dyDescent="0.2">
      <c r="A33712">
        <v>9.6952966823482906E+17</v>
      </c>
      <c r="B33712" t="s">
        <v>67967</v>
      </c>
      <c r="C33712" t="s">
        <v>67968</v>
      </c>
      <c r="D33712" s="1">
        <v>43161.505324074074</v>
      </c>
      <c r="E33712">
        <v>23656</v>
      </c>
      <c r="F33712">
        <v>125390</v>
      </c>
    </row>
    <row r="33713" spans="1:8" x14ac:dyDescent="0.2">
      <c r="A33713">
        <v>9.6953238428568704E+17</v>
      </c>
      <c r="B33713" t="s">
        <v>67969</v>
      </c>
      <c r="C33713" t="s">
        <v>67970</v>
      </c>
      <c r="D33713" s="1">
        <v>43161.512824074074</v>
      </c>
      <c r="E33713">
        <v>10563</v>
      </c>
      <c r="F33713">
        <v>49482</v>
      </c>
    </row>
    <row r="33714" spans="1:8" x14ac:dyDescent="0.2">
      <c r="A33714">
        <v>9.6955843180280602E+17</v>
      </c>
      <c r="B33714" t="s">
        <v>67971</v>
      </c>
      <c r="C33714" t="s">
        <v>67972</v>
      </c>
      <c r="D33714" s="1">
        <v>43161.584699074076</v>
      </c>
      <c r="E33714">
        <v>18372</v>
      </c>
      <c r="F33714">
        <v>92701</v>
      </c>
    </row>
    <row r="33715" spans="1:8" x14ac:dyDescent="0.2">
      <c r="A33715">
        <v>9.6957237497783898E+17</v>
      </c>
      <c r="B33715" t="s">
        <v>67973</v>
      </c>
      <c r="C33715" t="s">
        <v>67974</v>
      </c>
      <c r="D33715" s="1">
        <v>43161.623171296298</v>
      </c>
      <c r="E33715">
        <v>26091</v>
      </c>
      <c r="F33715">
        <v>110585</v>
      </c>
    </row>
    <row r="33716" spans="1:8" x14ac:dyDescent="0.2">
      <c r="A33716">
        <v>9.6966069241965696E+17</v>
      </c>
      <c r="B33716" t="s">
        <v>67975</v>
      </c>
      <c r="C33716" t="s">
        <v>67976</v>
      </c>
      <c r="D33716" s="1">
        <v>43161.866886574076</v>
      </c>
      <c r="E33716">
        <v>19152</v>
      </c>
      <c r="F33716">
        <v>101374</v>
      </c>
    </row>
    <row r="33717" spans="1:8" x14ac:dyDescent="0.2">
      <c r="A33717">
        <v>9.69939200933056E+17</v>
      </c>
      <c r="B33717" t="s">
        <v>67977</v>
      </c>
      <c r="C33717" t="s">
        <v>67978</v>
      </c>
      <c r="D33717" s="1">
        <v>43162.635416666664</v>
      </c>
      <c r="E33717">
        <v>18441</v>
      </c>
      <c r="F33717">
        <v>84748</v>
      </c>
    </row>
    <row r="33718" spans="1:8" x14ac:dyDescent="0.2">
      <c r="A33718">
        <v>9.6998925153748096E+17</v>
      </c>
      <c r="B33718" t="s">
        <v>67979</v>
      </c>
      <c r="C33718" t="s">
        <v>67980</v>
      </c>
      <c r="D33718" s="1">
        <v>43162.773530092592</v>
      </c>
      <c r="E33718">
        <v>17030</v>
      </c>
      <c r="F33718">
        <v>65824</v>
      </c>
    </row>
    <row r="33719" spans="1:8" x14ac:dyDescent="0.2">
      <c r="A33719">
        <v>9.6999165339303898E+17</v>
      </c>
      <c r="B33719" t="s">
        <v>67981</v>
      </c>
      <c r="C33719" t="s">
        <v>67982</v>
      </c>
      <c r="D33719" s="1">
        <v>43162.780162037037</v>
      </c>
      <c r="E33719">
        <v>26198</v>
      </c>
      <c r="F33719">
        <v>116594</v>
      </c>
    </row>
    <row r="33720" spans="1:8" x14ac:dyDescent="0.2">
      <c r="A33720">
        <v>9.6999427312182003E+17</v>
      </c>
      <c r="B33720" t="s">
        <v>67983</v>
      </c>
      <c r="C33720" t="s">
        <v>67984</v>
      </c>
      <c r="D33720" s="1">
        <v>43162.78738425926</v>
      </c>
      <c r="E33720">
        <v>25858</v>
      </c>
      <c r="F33720">
        <v>110910</v>
      </c>
    </row>
    <row r="33721" spans="1:8" x14ac:dyDescent="0.2">
      <c r="A33721">
        <v>9.7035369293846899E+17</v>
      </c>
      <c r="B33721" t="s">
        <v>67985</v>
      </c>
      <c r="C33721" t="s">
        <v>67986</v>
      </c>
      <c r="D33721" s="1">
        <v>43163.77920138889</v>
      </c>
      <c r="E33721">
        <v>16745</v>
      </c>
      <c r="F33721">
        <v>91465</v>
      </c>
    </row>
    <row r="33722" spans="1:8" x14ac:dyDescent="0.2">
      <c r="A33722">
        <v>9.7045137368178995E+17</v>
      </c>
      <c r="B33722" t="s">
        <v>67987</v>
      </c>
      <c r="C33722" t="s">
        <v>67988</v>
      </c>
      <c r="D33722" s="1">
        <v>43164.048750000002</v>
      </c>
      <c r="E33722">
        <v>22200</v>
      </c>
      <c r="F33722">
        <v>104824</v>
      </c>
    </row>
    <row r="33723" spans="1:8" x14ac:dyDescent="0.2">
      <c r="A33723">
        <v>9.7062696600416205E+17</v>
      </c>
      <c r="B33723" t="s">
        <v>67989</v>
      </c>
      <c r="C33723" t="s">
        <v>67990</v>
      </c>
      <c r="D33723" s="1">
        <v>43164.53328703704</v>
      </c>
      <c r="E33723">
        <v>16146</v>
      </c>
      <c r="F33723">
        <v>73153</v>
      </c>
    </row>
    <row r="33724" spans="1:8" x14ac:dyDescent="0.2">
      <c r="A33724">
        <v>9.7062844111564301E+17</v>
      </c>
      <c r="B33724" t="s">
        <v>67991</v>
      </c>
      <c r="C33724" t="s">
        <v>67992</v>
      </c>
      <c r="D33724" s="1">
        <v>43164.537361111114</v>
      </c>
      <c r="E33724">
        <v>15185</v>
      </c>
      <c r="F33724">
        <v>76706</v>
      </c>
    </row>
    <row r="33725" spans="1:8" x14ac:dyDescent="0.2">
      <c r="A33725">
        <v>9.7064439459130906E+17</v>
      </c>
      <c r="B33725" t="s">
        <v>67993</v>
      </c>
      <c r="C33725" t="s">
        <v>67994</v>
      </c>
      <c r="D33725" s="1">
        <v>43164.581388888888</v>
      </c>
      <c r="E33725">
        <v>14422</v>
      </c>
      <c r="F33725">
        <v>74609</v>
      </c>
      <c r="H33725" t="s">
        <v>390</v>
      </c>
    </row>
    <row r="33726" spans="1:8" x14ac:dyDescent="0.2">
      <c r="A33726">
        <v>9.7065075909116301E+17</v>
      </c>
      <c r="B33726" t="s">
        <v>67995</v>
      </c>
      <c r="C33726" t="s">
        <v>67996</v>
      </c>
      <c r="D33726" s="1">
        <v>43164.598946759259</v>
      </c>
      <c r="E33726">
        <v>33080</v>
      </c>
      <c r="F33726">
        <v>116679</v>
      </c>
    </row>
    <row r="33727" spans="1:8" x14ac:dyDescent="0.2">
      <c r="A33727">
        <v>9.7076032412621197E+17</v>
      </c>
      <c r="B33727" t="s">
        <v>67997</v>
      </c>
      <c r="C33727" t="s">
        <v>67998</v>
      </c>
      <c r="D33727" s="1">
        <v>43164.901284722226</v>
      </c>
      <c r="E33727">
        <v>25050</v>
      </c>
      <c r="F33727">
        <v>101447</v>
      </c>
    </row>
    <row r="33728" spans="1:8" x14ac:dyDescent="0.2">
      <c r="A33728">
        <v>9.7100637937597197E+17</v>
      </c>
      <c r="B33728" t="s">
        <v>67999</v>
      </c>
      <c r="C33728" t="s">
        <v>68000</v>
      </c>
      <c r="D33728" s="1">
        <v>43165.580266203702</v>
      </c>
      <c r="E33728">
        <v>19148</v>
      </c>
      <c r="F33728">
        <v>87551</v>
      </c>
    </row>
    <row r="33729" spans="1:8" x14ac:dyDescent="0.2">
      <c r="A33729">
        <v>9.7100773331396096E+17</v>
      </c>
      <c r="B33729" t="s">
        <v>68001</v>
      </c>
      <c r="C33729" t="s">
        <v>68002</v>
      </c>
      <c r="D33729" s="1">
        <v>43165.584004629629</v>
      </c>
      <c r="E33729">
        <v>12888</v>
      </c>
      <c r="F33729">
        <v>64536</v>
      </c>
    </row>
    <row r="33730" spans="1:8" x14ac:dyDescent="0.2">
      <c r="A33730">
        <v>9.7100823867306803E+17</v>
      </c>
      <c r="B33730" t="s">
        <v>68003</v>
      </c>
      <c r="C33730" t="s">
        <v>68004</v>
      </c>
      <c r="D33730" s="1">
        <v>43165.585405092592</v>
      </c>
      <c r="E33730">
        <v>10815</v>
      </c>
      <c r="F33730">
        <v>46724</v>
      </c>
    </row>
    <row r="33731" spans="1:8" x14ac:dyDescent="0.2">
      <c r="A33731">
        <v>9.7101384139502694E+17</v>
      </c>
      <c r="B33731" t="s">
        <v>68005</v>
      </c>
      <c r="C33731" t="s">
        <v>68006</v>
      </c>
      <c r="D33731" s="1">
        <v>43165.600868055553</v>
      </c>
      <c r="E33731">
        <v>49123</v>
      </c>
      <c r="F33731">
        <v>190089</v>
      </c>
    </row>
    <row r="33732" spans="1:8" x14ac:dyDescent="0.2">
      <c r="A33732">
        <v>9.7101930638861094E+17</v>
      </c>
      <c r="B33732" t="s">
        <v>68007</v>
      </c>
      <c r="C33732" t="s">
        <v>68008</v>
      </c>
      <c r="D33732" s="1">
        <v>43165.615937499999</v>
      </c>
      <c r="E33732">
        <v>18844</v>
      </c>
      <c r="F33732">
        <v>75764</v>
      </c>
    </row>
    <row r="33733" spans="1:8" x14ac:dyDescent="0.2">
      <c r="A33733">
        <v>9.71025582061424E+17</v>
      </c>
      <c r="B33733" t="s">
        <v>68009</v>
      </c>
      <c r="C33733" t="s">
        <v>68010</v>
      </c>
      <c r="D33733" s="1">
        <v>43165.633263888885</v>
      </c>
      <c r="E33733">
        <v>23337</v>
      </c>
      <c r="F33733">
        <v>109339</v>
      </c>
    </row>
    <row r="33734" spans="1:8" x14ac:dyDescent="0.2">
      <c r="A33734">
        <v>9.7118604117143898E+17</v>
      </c>
      <c r="B33734" t="s">
        <v>68011</v>
      </c>
      <c r="C33734" t="s">
        <v>68012</v>
      </c>
      <c r="D33734" s="1">
        <v>43166.076041666667</v>
      </c>
      <c r="E33734">
        <v>13812</v>
      </c>
      <c r="F33734">
        <v>77821</v>
      </c>
    </row>
    <row r="33735" spans="1:8" x14ac:dyDescent="0.2">
      <c r="A33735">
        <v>9.7133575967970906E+17</v>
      </c>
      <c r="B33735" t="s">
        <v>68013</v>
      </c>
      <c r="C33735" t="s">
        <v>68014</v>
      </c>
      <c r="D33735" s="1">
        <v>43166.489189814813</v>
      </c>
      <c r="E33735">
        <v>6294</v>
      </c>
      <c r="F33735">
        <v>34000</v>
      </c>
    </row>
    <row r="33736" spans="1:8" x14ac:dyDescent="0.2">
      <c r="A33736">
        <v>9.7134589522367603E+17</v>
      </c>
      <c r="B33736" t="s">
        <v>68015</v>
      </c>
      <c r="C33736" t="s">
        <v>68016</v>
      </c>
      <c r="D33736" s="1">
        <v>43166.517152777778</v>
      </c>
      <c r="E33736">
        <v>973</v>
      </c>
      <c r="F33736">
        <v>2378</v>
      </c>
      <c r="H33736" t="s">
        <v>390</v>
      </c>
    </row>
    <row r="33737" spans="1:8" x14ac:dyDescent="0.2">
      <c r="A33737">
        <v>9.7134986412578803E+17</v>
      </c>
      <c r="B33737" t="s">
        <v>68017</v>
      </c>
      <c r="C33737" t="s">
        <v>68018</v>
      </c>
      <c r="D33737" s="1">
        <v>43166.528113425928</v>
      </c>
      <c r="E33737">
        <v>30090</v>
      </c>
      <c r="F33737">
        <v>114880</v>
      </c>
      <c r="H33737" t="s">
        <v>390</v>
      </c>
    </row>
    <row r="33738" spans="1:8" x14ac:dyDescent="0.2">
      <c r="A33738">
        <v>9.7140279193055206E+17</v>
      </c>
      <c r="B33738" t="s">
        <v>68019</v>
      </c>
      <c r="C33738" t="s">
        <v>68020</v>
      </c>
      <c r="D33738" s="1">
        <v>43166.674166666664</v>
      </c>
      <c r="E33738">
        <v>15943</v>
      </c>
      <c r="F33738">
        <v>77421</v>
      </c>
    </row>
    <row r="33739" spans="1:8" x14ac:dyDescent="0.2">
      <c r="A33739">
        <v>9.7140984545376205E+17</v>
      </c>
      <c r="B33739" t="s">
        <v>68021</v>
      </c>
      <c r="C33739" t="s">
        <v>68022</v>
      </c>
      <c r="D33739" s="1">
        <v>43166.693622685183</v>
      </c>
      <c r="E33739">
        <v>16395</v>
      </c>
      <c r="F33739">
        <v>85014</v>
      </c>
    </row>
    <row r="33740" spans="1:8" x14ac:dyDescent="0.2">
      <c r="A33740">
        <v>9.7172686252636096E+17</v>
      </c>
      <c r="B33740" t="s">
        <v>68023</v>
      </c>
      <c r="C33740" t="s">
        <v>68024</v>
      </c>
      <c r="D33740" s="1">
        <v>43167.568425925929</v>
      </c>
      <c r="E33740">
        <v>16193</v>
      </c>
      <c r="F33740">
        <v>83184</v>
      </c>
    </row>
    <row r="33741" spans="1:8" x14ac:dyDescent="0.2">
      <c r="A33741">
        <v>9.7181282195573504E+17</v>
      </c>
      <c r="B33741" t="s">
        <v>68025</v>
      </c>
      <c r="C33741" t="s">
        <v>68026</v>
      </c>
      <c r="D33741" s="1">
        <v>43167.805625000001</v>
      </c>
      <c r="E33741">
        <v>10116</v>
      </c>
      <c r="F33741">
        <v>52529</v>
      </c>
      <c r="H33741" t="s">
        <v>390</v>
      </c>
    </row>
    <row r="33742" spans="1:8" x14ac:dyDescent="0.2">
      <c r="A33742">
        <v>9.7182255075713805E+17</v>
      </c>
      <c r="B33742" t="s">
        <v>68027</v>
      </c>
      <c r="C33742" t="s">
        <v>68028</v>
      </c>
      <c r="D33742" s="1">
        <v>43167.832476851851</v>
      </c>
      <c r="E33742">
        <v>7779</v>
      </c>
      <c r="F33742">
        <v>43179</v>
      </c>
      <c r="G33742" t="s">
        <v>215</v>
      </c>
      <c r="H33742" t="s">
        <v>390</v>
      </c>
    </row>
    <row r="33743" spans="1:8" x14ac:dyDescent="0.2">
      <c r="A33743">
        <v>9.7187233933078106E+17</v>
      </c>
      <c r="B33743" t="s">
        <v>68029</v>
      </c>
      <c r="C33743" t="s">
        <v>68030</v>
      </c>
      <c r="D33743" s="1">
        <v>43167.969861111109</v>
      </c>
      <c r="E33743">
        <v>8026</v>
      </c>
      <c r="F33743">
        <v>39046</v>
      </c>
    </row>
    <row r="33744" spans="1:8" x14ac:dyDescent="0.2">
      <c r="A33744">
        <v>9.7187245718232602E+17</v>
      </c>
      <c r="B33744" t="s">
        <v>68031</v>
      </c>
      <c r="C33744" t="s">
        <v>68032</v>
      </c>
      <c r="D33744" s="1">
        <v>43167.970185185186</v>
      </c>
      <c r="E33744">
        <v>10349</v>
      </c>
      <c r="F33744">
        <v>47123</v>
      </c>
    </row>
    <row r="33745" spans="1:8" x14ac:dyDescent="0.2">
      <c r="A33745">
        <v>9.7191553134643597E+17</v>
      </c>
      <c r="B33745" t="s">
        <v>68033</v>
      </c>
      <c r="C33745" t="s">
        <v>68034</v>
      </c>
      <c r="D33745" s="1">
        <v>43168.089050925926</v>
      </c>
      <c r="E33745">
        <v>38213</v>
      </c>
      <c r="F33745">
        <v>155115</v>
      </c>
    </row>
    <row r="33746" spans="1:8" x14ac:dyDescent="0.2">
      <c r="A33746">
        <v>9.7215193378297395E+17</v>
      </c>
      <c r="B33746" t="s">
        <v>68035</v>
      </c>
      <c r="C33746" t="s">
        <v>68036</v>
      </c>
      <c r="D33746" s="1">
        <v>43168.741400462961</v>
      </c>
      <c r="E33746">
        <v>15429</v>
      </c>
      <c r="F33746">
        <v>63818</v>
      </c>
      <c r="H33746" t="s">
        <v>390</v>
      </c>
    </row>
    <row r="33747" spans="1:8" x14ac:dyDescent="0.2">
      <c r="A33747">
        <v>9.7220919793598003E+17</v>
      </c>
      <c r="B33747" t="s">
        <v>68037</v>
      </c>
      <c r="C33747" t="s">
        <v>68038</v>
      </c>
      <c r="D33747" s="1">
        <v>43168.899421296293</v>
      </c>
      <c r="E33747">
        <v>10474</v>
      </c>
      <c r="F33747">
        <v>48313</v>
      </c>
      <c r="G33747" t="s">
        <v>89</v>
      </c>
      <c r="H33747" t="s">
        <v>390</v>
      </c>
    </row>
    <row r="33748" spans="1:8" x14ac:dyDescent="0.2">
      <c r="A33748">
        <v>9.7221063701842304E+17</v>
      </c>
      <c r="B33748" t="s">
        <v>68039</v>
      </c>
      <c r="C33748" t="s">
        <v>68040</v>
      </c>
      <c r="D33748" s="1">
        <v>43168.903391203705</v>
      </c>
      <c r="E33748">
        <v>11111</v>
      </c>
      <c r="F33748">
        <v>48858</v>
      </c>
      <c r="G33748" t="s">
        <v>89</v>
      </c>
    </row>
    <row r="33749" spans="1:8" x14ac:dyDescent="0.2">
      <c r="A33749">
        <v>9.7224284563666906E+17</v>
      </c>
      <c r="B33749" t="s">
        <v>68041</v>
      </c>
      <c r="C33749" t="s">
        <v>68042</v>
      </c>
      <c r="D33749" s="1">
        <v>43168.992268518516</v>
      </c>
      <c r="E33749">
        <v>14669</v>
      </c>
      <c r="F33749">
        <v>70373</v>
      </c>
      <c r="G33749" t="s">
        <v>89</v>
      </c>
    </row>
    <row r="33750" spans="1:8" x14ac:dyDescent="0.2">
      <c r="A33750">
        <v>9.7227152084746598E+17</v>
      </c>
      <c r="B33750" t="s">
        <v>68043</v>
      </c>
      <c r="C33750" t="s">
        <v>68044</v>
      </c>
      <c r="D33750" s="1">
        <v>43169.071400462963</v>
      </c>
      <c r="E33750">
        <v>22762</v>
      </c>
      <c r="F33750">
        <v>112745</v>
      </c>
    </row>
    <row r="33751" spans="1:8" x14ac:dyDescent="0.2">
      <c r="A33751">
        <v>9.72466816114032E+17</v>
      </c>
      <c r="B33751" t="s">
        <v>68045</v>
      </c>
      <c r="C33751" t="s">
        <v>68046</v>
      </c>
      <c r="D33751" s="1">
        <v>43169.610312500001</v>
      </c>
      <c r="E33751">
        <v>11829</v>
      </c>
      <c r="F33751">
        <v>67382</v>
      </c>
    </row>
    <row r="33752" spans="1:8" x14ac:dyDescent="0.2">
      <c r="A33752">
        <v>9.7250034419756595E+17</v>
      </c>
      <c r="B33752" t="s">
        <v>68047</v>
      </c>
      <c r="C33752" t="s">
        <v>68048</v>
      </c>
      <c r="D33752" s="1">
        <v>43169.702824074076</v>
      </c>
      <c r="E33752">
        <v>15602</v>
      </c>
      <c r="F33752">
        <v>76743</v>
      </c>
    </row>
    <row r="33753" spans="1:8" x14ac:dyDescent="0.2">
      <c r="A33753">
        <v>9.7250619497898304E+17</v>
      </c>
      <c r="B33753" t="s">
        <v>68049</v>
      </c>
      <c r="C33753" t="s">
        <v>68050</v>
      </c>
      <c r="D33753" s="1">
        <v>43169.718969907408</v>
      </c>
      <c r="E33753">
        <v>16308</v>
      </c>
      <c r="F33753">
        <v>82237</v>
      </c>
    </row>
    <row r="33754" spans="1:8" x14ac:dyDescent="0.2">
      <c r="A33754">
        <v>9.7252329423370995E+17</v>
      </c>
      <c r="B33754" t="s">
        <v>68051</v>
      </c>
      <c r="C33754" t="s">
        <v>68052</v>
      </c>
      <c r="D33754" s="1">
        <v>43169.766157407408</v>
      </c>
      <c r="E33754">
        <v>14269</v>
      </c>
      <c r="F33754">
        <v>64680</v>
      </c>
    </row>
    <row r="33755" spans="1:8" x14ac:dyDescent="0.2">
      <c r="A33755">
        <v>9.7253811590160704E+17</v>
      </c>
      <c r="B33755" t="s">
        <v>68053</v>
      </c>
      <c r="C33755" t="s">
        <v>68054</v>
      </c>
      <c r="D33755" s="1">
        <v>43169.807060185187</v>
      </c>
      <c r="E33755">
        <v>11634</v>
      </c>
      <c r="F33755">
        <v>57133</v>
      </c>
    </row>
    <row r="33756" spans="1:8" x14ac:dyDescent="0.2">
      <c r="A33756">
        <v>9.7254217303087898E+17</v>
      </c>
      <c r="B33756" t="s">
        <v>68055</v>
      </c>
      <c r="C33756" t="s">
        <v>68056</v>
      </c>
      <c r="D33756" s="1">
        <v>43169.818252314813</v>
      </c>
      <c r="E33756">
        <v>15180</v>
      </c>
      <c r="F33756">
        <v>80999</v>
      </c>
    </row>
    <row r="33757" spans="1:8" x14ac:dyDescent="0.2">
      <c r="A33757">
        <v>9.7256324716027405E+17</v>
      </c>
      <c r="B33757" t="s">
        <v>68057</v>
      </c>
      <c r="C33757" t="s">
        <v>68058</v>
      </c>
      <c r="D33757" s="1">
        <v>43169.87641203704</v>
      </c>
      <c r="E33757">
        <v>18192</v>
      </c>
      <c r="F33757">
        <v>79747</v>
      </c>
    </row>
    <row r="33758" spans="1:8" x14ac:dyDescent="0.2">
      <c r="A33758">
        <v>9.7258529085767194E+17</v>
      </c>
      <c r="B33758" t="s">
        <v>68059</v>
      </c>
      <c r="C33758" t="s">
        <v>68060</v>
      </c>
      <c r="D33758" s="1">
        <v>43169.9372337963</v>
      </c>
      <c r="E33758">
        <v>20240</v>
      </c>
      <c r="F33758">
        <v>88809</v>
      </c>
    </row>
    <row r="33759" spans="1:8" x14ac:dyDescent="0.2">
      <c r="A33759">
        <v>9.7262232545465894E+17</v>
      </c>
      <c r="B33759" t="s">
        <v>68061</v>
      </c>
      <c r="C33759" t="s">
        <v>68062</v>
      </c>
      <c r="D33759" s="1">
        <v>43170.03943287037</v>
      </c>
      <c r="E33759">
        <v>6383</v>
      </c>
      <c r="F33759">
        <v>38194</v>
      </c>
      <c r="H33759" t="s">
        <v>390</v>
      </c>
    </row>
    <row r="33760" spans="1:8" x14ac:dyDescent="0.2">
      <c r="A33760">
        <v>9.7264767394478003E+17</v>
      </c>
      <c r="B33760" t="s">
        <v>68063</v>
      </c>
      <c r="C33760" t="s">
        <v>68064</v>
      </c>
      <c r="D33760" s="1">
        <v>43170.109386574077</v>
      </c>
      <c r="E33760">
        <v>16100</v>
      </c>
      <c r="F33760">
        <v>65040</v>
      </c>
      <c r="G33760" t="s">
        <v>89</v>
      </c>
    </row>
    <row r="33761" spans="1:8" x14ac:dyDescent="0.2">
      <c r="A33761">
        <v>9.7282976306788301E+17</v>
      </c>
      <c r="B33761" t="s">
        <v>68065</v>
      </c>
      <c r="C33761" t="s">
        <v>68066</v>
      </c>
      <c r="D33761" s="1">
        <v>43170.611851851849</v>
      </c>
      <c r="E33761">
        <v>17945</v>
      </c>
      <c r="F33761">
        <v>82451</v>
      </c>
    </row>
    <row r="33762" spans="1:8" x14ac:dyDescent="0.2">
      <c r="A33762">
        <v>9.7283221022204301E+17</v>
      </c>
      <c r="B33762" t="s">
        <v>68067</v>
      </c>
      <c r="C33762" t="s">
        <v>68068</v>
      </c>
      <c r="D33762" s="1">
        <v>43170.61859953704</v>
      </c>
      <c r="E33762">
        <v>16762</v>
      </c>
      <c r="F33762">
        <v>76427</v>
      </c>
    </row>
    <row r="33763" spans="1:8" x14ac:dyDescent="0.2">
      <c r="A33763">
        <v>9.7283512805666406E+17</v>
      </c>
      <c r="B33763" t="s">
        <v>68069</v>
      </c>
      <c r="C33763" t="s">
        <v>68070</v>
      </c>
      <c r="D33763" s="1">
        <v>43170.626655092594</v>
      </c>
      <c r="E33763">
        <v>15491</v>
      </c>
      <c r="F33763">
        <v>69772</v>
      </c>
    </row>
    <row r="33764" spans="1:8" x14ac:dyDescent="0.2">
      <c r="A33764">
        <v>9.7284697882360998E+17</v>
      </c>
      <c r="B33764" t="s">
        <v>68071</v>
      </c>
      <c r="C33764" t="s">
        <v>68072</v>
      </c>
      <c r="D33764" s="1">
        <v>43170.659363425926</v>
      </c>
      <c r="E33764">
        <v>21307</v>
      </c>
      <c r="F33764">
        <v>82507</v>
      </c>
    </row>
    <row r="33765" spans="1:8" x14ac:dyDescent="0.2">
      <c r="A33765">
        <v>9.7285374775071104E+17</v>
      </c>
      <c r="B33765" t="s">
        <v>68073</v>
      </c>
      <c r="C33765" t="s">
        <v>68074</v>
      </c>
      <c r="D33765" s="1">
        <v>43170.678032407406</v>
      </c>
      <c r="E33765">
        <v>21005</v>
      </c>
      <c r="F33765">
        <v>95031</v>
      </c>
    </row>
    <row r="33766" spans="1:8" x14ac:dyDescent="0.2">
      <c r="A33766">
        <v>9.7317176383522803E+17</v>
      </c>
      <c r="B33766" t="s">
        <v>68075</v>
      </c>
      <c r="C33766" t="s">
        <v>68076</v>
      </c>
      <c r="D33766" s="1">
        <v>43171.555590277778</v>
      </c>
      <c r="E33766">
        <v>13043</v>
      </c>
      <c r="F33766">
        <v>60424</v>
      </c>
    </row>
    <row r="33767" spans="1:8" x14ac:dyDescent="0.2">
      <c r="A33767">
        <v>9.7318583154767002E+17</v>
      </c>
      <c r="B33767" t="s">
        <v>68077</v>
      </c>
      <c r="C33767" t="s">
        <v>68078</v>
      </c>
      <c r="D33767" s="1">
        <v>43171.594409722224</v>
      </c>
      <c r="E33767">
        <v>14634</v>
      </c>
      <c r="F33767">
        <v>73453</v>
      </c>
    </row>
    <row r="33768" spans="1:8" x14ac:dyDescent="0.2">
      <c r="A33768">
        <v>9.7318751373194394E+17</v>
      </c>
      <c r="B33768" t="s">
        <v>68079</v>
      </c>
      <c r="C33768" t="s">
        <v>68080</v>
      </c>
      <c r="D33768" s="1">
        <v>43171.599050925928</v>
      </c>
      <c r="E33768">
        <v>9279</v>
      </c>
      <c r="F33768">
        <v>50085</v>
      </c>
    </row>
    <row r="33769" spans="1:8" x14ac:dyDescent="0.2">
      <c r="A33769">
        <v>9.7319998129221606E+17</v>
      </c>
      <c r="B33769" t="s">
        <v>68081</v>
      </c>
      <c r="C33769" t="s">
        <v>68082</v>
      </c>
      <c r="D33769" s="1">
        <v>43171.633460648147</v>
      </c>
      <c r="E33769">
        <v>15690</v>
      </c>
      <c r="F33769">
        <v>71161</v>
      </c>
    </row>
    <row r="33770" spans="1:8" x14ac:dyDescent="0.2">
      <c r="A33770">
        <v>9.7320789008440102E+17</v>
      </c>
      <c r="B33770" t="s">
        <v>68083</v>
      </c>
      <c r="C33770" t="s">
        <v>68084</v>
      </c>
      <c r="D33770" s="1">
        <v>43171.655277777776</v>
      </c>
      <c r="E33770">
        <v>10959</v>
      </c>
      <c r="F33770">
        <v>45444</v>
      </c>
    </row>
    <row r="33771" spans="1:8" x14ac:dyDescent="0.2">
      <c r="A33771">
        <v>9.7330593568596301E+17</v>
      </c>
      <c r="B33771" t="s">
        <v>68085</v>
      </c>
      <c r="C33771" t="s">
        <v>68086</v>
      </c>
      <c r="D33771" s="1">
        <v>43171.925833333335</v>
      </c>
      <c r="E33771">
        <v>12704</v>
      </c>
      <c r="F33771">
        <v>68720</v>
      </c>
      <c r="G33771" t="s">
        <v>215</v>
      </c>
      <c r="H33771" t="s">
        <v>390</v>
      </c>
    </row>
    <row r="33772" spans="1:8" x14ac:dyDescent="0.2">
      <c r="A33772">
        <v>9.7336035579047898E+17</v>
      </c>
      <c r="B33772" t="s">
        <v>68087</v>
      </c>
      <c r="C33772" t="s">
        <v>68088</v>
      </c>
      <c r="D33772" s="1">
        <v>43172.076006944444</v>
      </c>
      <c r="E33772">
        <v>37791</v>
      </c>
      <c r="F33772">
        <v>144133</v>
      </c>
    </row>
    <row r="33773" spans="1:8" x14ac:dyDescent="0.2">
      <c r="A33773">
        <v>9.7353616404403405E+17</v>
      </c>
      <c r="B33773" t="s">
        <v>68089</v>
      </c>
      <c r="C33773" t="s">
        <v>68090</v>
      </c>
      <c r="D33773" s="1">
        <v>43172.561145833337</v>
      </c>
      <c r="E33773">
        <v>14405</v>
      </c>
      <c r="F33773">
        <v>67765</v>
      </c>
    </row>
    <row r="33774" spans="1:8" x14ac:dyDescent="0.2">
      <c r="A33774">
        <v>9.7354031665662298E+17</v>
      </c>
      <c r="B33774" t="s">
        <v>68091</v>
      </c>
      <c r="C33774" t="s">
        <v>68092</v>
      </c>
      <c r="D33774" s="1">
        <v>43172.572604166664</v>
      </c>
      <c r="E33774">
        <v>35398</v>
      </c>
      <c r="F33774">
        <v>110611</v>
      </c>
    </row>
    <row r="33775" spans="1:8" x14ac:dyDescent="0.2">
      <c r="A33775">
        <v>9.7356867718959501E+17</v>
      </c>
      <c r="B33775" t="s">
        <v>68093</v>
      </c>
      <c r="C33775" t="s">
        <v>68094</v>
      </c>
      <c r="D33775" s="1">
        <v>43172.650868055556</v>
      </c>
      <c r="E33775">
        <v>13966</v>
      </c>
      <c r="F33775">
        <v>77469</v>
      </c>
    </row>
    <row r="33776" spans="1:8" x14ac:dyDescent="0.2">
      <c r="A33776">
        <v>9.7358053835837402E+17</v>
      </c>
      <c r="B33776" t="s">
        <v>68095</v>
      </c>
      <c r="C33776" t="s">
        <v>68096</v>
      </c>
      <c r="D33776" s="1">
        <v>43172.683599537035</v>
      </c>
      <c r="E33776">
        <v>16944</v>
      </c>
      <c r="F33776">
        <v>61731</v>
      </c>
    </row>
    <row r="33777" spans="1:8" x14ac:dyDescent="0.2">
      <c r="A33777">
        <v>9.7358127421547302E+17</v>
      </c>
      <c r="B33777" t="s">
        <v>68097</v>
      </c>
      <c r="C33777" t="s">
        <v>68098</v>
      </c>
      <c r="D33777" s="1">
        <v>43172.685624999998</v>
      </c>
      <c r="E33777">
        <v>27673</v>
      </c>
      <c r="F33777">
        <v>112309</v>
      </c>
    </row>
    <row r="33778" spans="1:8" x14ac:dyDescent="0.2">
      <c r="A33778">
        <v>9.7368599731249101E+17</v>
      </c>
      <c r="B33778" t="s">
        <v>68099</v>
      </c>
      <c r="C33778" t="s">
        <v>68100</v>
      </c>
      <c r="D33778" s="1">
        <v>43172.974606481483</v>
      </c>
      <c r="E33778">
        <v>22123</v>
      </c>
      <c r="F33778">
        <v>85316</v>
      </c>
      <c r="H33778" t="s">
        <v>390</v>
      </c>
    </row>
    <row r="33779" spans="1:8" x14ac:dyDescent="0.2">
      <c r="A33779">
        <v>9.7371683888966003E+17</v>
      </c>
      <c r="B33779" t="s">
        <v>68101</v>
      </c>
      <c r="C33779" t="s">
        <v>68102</v>
      </c>
      <c r="D33779" s="1">
        <v>43173.059710648151</v>
      </c>
      <c r="E33779">
        <v>13245</v>
      </c>
      <c r="F33779">
        <v>65451</v>
      </c>
    </row>
    <row r="33780" spans="1:8" x14ac:dyDescent="0.2">
      <c r="A33780">
        <v>9.7371903898247898E+17</v>
      </c>
      <c r="B33780" t="s">
        <v>68103</v>
      </c>
      <c r="C33780" t="s">
        <v>68104</v>
      </c>
      <c r="D33780" s="1">
        <v>43173.065787037034</v>
      </c>
      <c r="E33780">
        <v>16758</v>
      </c>
      <c r="F33780">
        <v>76583</v>
      </c>
    </row>
    <row r="33781" spans="1:8" x14ac:dyDescent="0.2">
      <c r="A33781">
        <v>9.7390714264939699E+17</v>
      </c>
      <c r="B33781" t="s">
        <v>68105</v>
      </c>
      <c r="C33781" t="s">
        <v>68106</v>
      </c>
      <c r="D33781" s="1">
        <v>43173.584849537037</v>
      </c>
      <c r="E33781">
        <v>22278</v>
      </c>
      <c r="F33781">
        <v>81346</v>
      </c>
    </row>
    <row r="33782" spans="1:8" x14ac:dyDescent="0.2">
      <c r="A33782">
        <v>9.7390965106552806E+17</v>
      </c>
      <c r="B33782" t="s">
        <v>68107</v>
      </c>
      <c r="C33782" t="s">
        <v>68108</v>
      </c>
      <c r="D33782" s="1">
        <v>43173.591770833336</v>
      </c>
      <c r="E33782">
        <v>11585</v>
      </c>
      <c r="F33782">
        <v>65961</v>
      </c>
    </row>
    <row r="33783" spans="1:8" x14ac:dyDescent="0.2">
      <c r="A33783">
        <v>9.7392039254379302E+17</v>
      </c>
      <c r="B33783" t="s">
        <v>68109</v>
      </c>
      <c r="C33783" t="s">
        <v>68110</v>
      </c>
      <c r="D33783" s="1">
        <v>43173.621412037035</v>
      </c>
      <c r="E33783">
        <v>10644</v>
      </c>
      <c r="F33783">
        <v>50343</v>
      </c>
      <c r="G33783" t="s">
        <v>215</v>
      </c>
      <c r="H33783" t="s">
        <v>390</v>
      </c>
    </row>
    <row r="33784" spans="1:8" x14ac:dyDescent="0.2">
      <c r="A33784">
        <v>9.7393115479645696E+17</v>
      </c>
      <c r="B33784" t="s">
        <v>68111</v>
      </c>
      <c r="C33784" t="s">
        <v>68112</v>
      </c>
      <c r="D33784" s="1">
        <v>43173.65111111111</v>
      </c>
      <c r="E33784">
        <v>13607</v>
      </c>
      <c r="F33784">
        <v>75329</v>
      </c>
    </row>
    <row r="33785" spans="1:8" x14ac:dyDescent="0.2">
      <c r="A33785">
        <v>9.7403259656383206E+17</v>
      </c>
      <c r="B33785" t="s">
        <v>68113</v>
      </c>
      <c r="C33785" t="s">
        <v>68114</v>
      </c>
      <c r="D33785" s="1">
        <v>43173.931041666663</v>
      </c>
      <c r="E33785">
        <v>6174</v>
      </c>
      <c r="F33785">
        <v>34429</v>
      </c>
      <c r="H33785" t="s">
        <v>390</v>
      </c>
    </row>
    <row r="33786" spans="1:8" x14ac:dyDescent="0.2">
      <c r="A33786">
        <v>9.7403392449311104E+17</v>
      </c>
      <c r="B33786" t="s">
        <v>68115</v>
      </c>
      <c r="C33786" t="s">
        <v>68116</v>
      </c>
      <c r="D33786" s="1">
        <v>43173.934699074074</v>
      </c>
      <c r="E33786">
        <v>17222</v>
      </c>
      <c r="F33786">
        <v>84273</v>
      </c>
    </row>
    <row r="33787" spans="1:8" x14ac:dyDescent="0.2">
      <c r="A33787">
        <v>9.7405159583400294E+17</v>
      </c>
      <c r="B33787" t="s">
        <v>68117</v>
      </c>
      <c r="C33787" t="s">
        <v>68118</v>
      </c>
      <c r="D33787" s="1">
        <v>43173.983472222222</v>
      </c>
      <c r="E33787">
        <v>11817</v>
      </c>
      <c r="F33787">
        <v>61600</v>
      </c>
    </row>
    <row r="33788" spans="1:8" x14ac:dyDescent="0.2">
      <c r="A33788">
        <v>9.7406995790542797E+17</v>
      </c>
      <c r="B33788" t="s">
        <v>68119</v>
      </c>
      <c r="C33788" t="s">
        <v>68120</v>
      </c>
      <c r="D33788" s="1">
        <v>43174.034131944441</v>
      </c>
      <c r="E33788">
        <v>12365</v>
      </c>
      <c r="F33788">
        <v>60053</v>
      </c>
    </row>
    <row r="33789" spans="1:8" x14ac:dyDescent="0.2">
      <c r="A33789">
        <v>9.7414108305469005E+17</v>
      </c>
      <c r="B33789" t="s">
        <v>68121</v>
      </c>
      <c r="C33789" t="s">
        <v>68122</v>
      </c>
      <c r="D33789" s="1">
        <v>43174.230405092596</v>
      </c>
      <c r="E33789">
        <v>12752</v>
      </c>
      <c r="F33789">
        <v>60207</v>
      </c>
      <c r="G33789" t="s">
        <v>89</v>
      </c>
    </row>
    <row r="33790" spans="1:8" x14ac:dyDescent="0.2">
      <c r="A33790">
        <v>9.7424171131570906E+17</v>
      </c>
      <c r="B33790" t="s">
        <v>68123</v>
      </c>
      <c r="C33790" t="s">
        <v>68124</v>
      </c>
      <c r="D33790" s="1">
        <v>43174.508090277777</v>
      </c>
      <c r="E33790">
        <v>14925</v>
      </c>
      <c r="F33790">
        <v>73125</v>
      </c>
      <c r="H33790" t="s">
        <v>390</v>
      </c>
    </row>
    <row r="33791" spans="1:8" x14ac:dyDescent="0.2">
      <c r="A33791">
        <v>9.7427638305158298E+17</v>
      </c>
      <c r="B33791" t="s">
        <v>68125</v>
      </c>
      <c r="C33791" t="s">
        <v>68126</v>
      </c>
      <c r="D33791" s="1">
        <v>43174.603761574072</v>
      </c>
      <c r="E33791">
        <v>14403</v>
      </c>
      <c r="F33791">
        <v>70957</v>
      </c>
    </row>
    <row r="33792" spans="1:8" x14ac:dyDescent="0.2">
      <c r="A33792">
        <v>9.7434141750924902E+17</v>
      </c>
      <c r="B33792" t="s">
        <v>68127</v>
      </c>
      <c r="C33792" t="s">
        <v>68128</v>
      </c>
      <c r="D33792" s="1">
        <v>43174.783217592594</v>
      </c>
      <c r="E33792">
        <v>8941</v>
      </c>
      <c r="F33792">
        <v>55188</v>
      </c>
      <c r="G33792" t="s">
        <v>89</v>
      </c>
    </row>
    <row r="33793" spans="1:8" x14ac:dyDescent="0.2">
      <c r="A33793">
        <v>9.7442272441944397E+17</v>
      </c>
      <c r="B33793" t="s">
        <v>68129</v>
      </c>
      <c r="C33793" t="s">
        <v>68130</v>
      </c>
      <c r="D33793" s="1">
        <v>43175.007592592592</v>
      </c>
      <c r="E33793">
        <v>16536</v>
      </c>
      <c r="F33793">
        <v>97818</v>
      </c>
    </row>
    <row r="33794" spans="1:8" x14ac:dyDescent="0.2">
      <c r="A33794">
        <v>9.7446270226447898E+17</v>
      </c>
      <c r="B33794" t="s">
        <v>68131</v>
      </c>
      <c r="C33794" t="s">
        <v>68132</v>
      </c>
      <c r="D33794" s="1">
        <v>43175.117905092593</v>
      </c>
      <c r="E33794">
        <v>10374</v>
      </c>
      <c r="F33794">
        <v>52552</v>
      </c>
    </row>
    <row r="33795" spans="1:8" x14ac:dyDescent="0.2">
      <c r="A33795">
        <v>9.7465675718744E+17</v>
      </c>
      <c r="B33795" t="s">
        <v>68133</v>
      </c>
      <c r="C33795" t="s">
        <v>68134</v>
      </c>
      <c r="D33795" s="1">
        <v>43175.653391203705</v>
      </c>
      <c r="E33795">
        <v>18543</v>
      </c>
      <c r="F33795">
        <v>102956</v>
      </c>
    </row>
    <row r="33796" spans="1:8" x14ac:dyDescent="0.2">
      <c r="A33796">
        <v>9.7468348532259597E+17</v>
      </c>
      <c r="B33796" t="s">
        <v>68135</v>
      </c>
      <c r="C33796" t="s">
        <v>68136</v>
      </c>
      <c r="D33796" s="1">
        <v>43175.727152777778</v>
      </c>
      <c r="E33796">
        <v>12930</v>
      </c>
      <c r="F33796">
        <v>64222</v>
      </c>
    </row>
    <row r="33797" spans="1:8" x14ac:dyDescent="0.2">
      <c r="A33797">
        <v>9.74702363763232E+17</v>
      </c>
      <c r="B33797" t="s">
        <v>68137</v>
      </c>
      <c r="C33797" t="s">
        <v>68138</v>
      </c>
      <c r="D33797" s="1">
        <v>43175.779247685183</v>
      </c>
      <c r="E33797">
        <v>13227</v>
      </c>
      <c r="F33797">
        <v>59188</v>
      </c>
    </row>
    <row r="33798" spans="1:8" x14ac:dyDescent="0.2">
      <c r="A33798">
        <v>9.7485988182725798E+17</v>
      </c>
      <c r="B33798" t="s">
        <v>68139</v>
      </c>
      <c r="C33798" t="s">
        <v>68140</v>
      </c>
      <c r="D33798" s="1">
        <v>43176.213912037034</v>
      </c>
      <c r="E33798">
        <v>40259</v>
      </c>
      <c r="F33798">
        <v>146408</v>
      </c>
    </row>
    <row r="33799" spans="1:8" x14ac:dyDescent="0.2">
      <c r="A33799">
        <v>9.7502418106154099E+17</v>
      </c>
      <c r="B33799" t="s">
        <v>68141</v>
      </c>
      <c r="C33799" t="s">
        <v>68142</v>
      </c>
      <c r="D33799" s="1">
        <v>43176.667291666665</v>
      </c>
      <c r="E33799">
        <v>14377</v>
      </c>
      <c r="F33799">
        <v>84516</v>
      </c>
      <c r="H33799" t="s">
        <v>390</v>
      </c>
    </row>
    <row r="33800" spans="1:8" x14ac:dyDescent="0.2">
      <c r="A33800">
        <v>9.7505713113627405E+17</v>
      </c>
      <c r="B33800" t="s">
        <v>68143</v>
      </c>
      <c r="C33800" t="s">
        <v>68144</v>
      </c>
      <c r="D33800" s="1">
        <v>43176.758217592593</v>
      </c>
      <c r="E33800">
        <v>26787</v>
      </c>
      <c r="F33800">
        <v>103394</v>
      </c>
      <c r="H33800" t="s">
        <v>390</v>
      </c>
    </row>
    <row r="33801" spans="1:8" x14ac:dyDescent="0.2">
      <c r="A33801">
        <v>9.7506279716281101E+17</v>
      </c>
      <c r="B33801" t="s">
        <v>68145</v>
      </c>
      <c r="C33801" t="s">
        <v>68146</v>
      </c>
      <c r="D33801" s="1">
        <v>43176.773854166669</v>
      </c>
      <c r="E33801">
        <v>32916</v>
      </c>
      <c r="F33801">
        <v>127274</v>
      </c>
    </row>
    <row r="33802" spans="1:8" x14ac:dyDescent="0.2">
      <c r="A33802">
        <v>9.7516307136168294E+17</v>
      </c>
      <c r="B33802" t="s">
        <v>68147</v>
      </c>
      <c r="C33802" t="s">
        <v>68148</v>
      </c>
      <c r="D33802" s="1">
        <v>43177.050555555557</v>
      </c>
      <c r="E33802">
        <v>24886</v>
      </c>
      <c r="F33802">
        <v>92678</v>
      </c>
    </row>
    <row r="33803" spans="1:8" x14ac:dyDescent="0.2">
      <c r="A33803">
        <v>9.7534167629744499E+17</v>
      </c>
      <c r="B33803" t="s">
        <v>68149</v>
      </c>
      <c r="C33803" t="s">
        <v>68150</v>
      </c>
      <c r="D33803" s="1">
        <v>43177.543414351851</v>
      </c>
      <c r="E33803">
        <v>23065</v>
      </c>
      <c r="F33803">
        <v>91060</v>
      </c>
      <c r="G33803" t="s">
        <v>89</v>
      </c>
    </row>
    <row r="33804" spans="1:8" x14ac:dyDescent="0.2">
      <c r="A33804">
        <v>9.7534662811359603E+17</v>
      </c>
      <c r="B33804" t="s">
        <v>68151</v>
      </c>
      <c r="C33804" t="s">
        <v>68152</v>
      </c>
      <c r="D33804" s="1">
        <v>43177.557071759256</v>
      </c>
      <c r="E33804">
        <v>26568</v>
      </c>
      <c r="F33804">
        <v>115771</v>
      </c>
    </row>
    <row r="33805" spans="1:8" x14ac:dyDescent="0.2">
      <c r="A33805">
        <v>9.7535002716920602E+17</v>
      </c>
      <c r="B33805" t="s">
        <v>68153</v>
      </c>
      <c r="C33805" t="s">
        <v>68154</v>
      </c>
      <c r="D33805" s="1">
        <v>43177.566458333335</v>
      </c>
      <c r="E33805">
        <v>27990</v>
      </c>
      <c r="F33805">
        <v>112150</v>
      </c>
    </row>
    <row r="33806" spans="1:8" x14ac:dyDescent="0.2">
      <c r="A33806">
        <v>9.7570762718221901E+17</v>
      </c>
      <c r="B33806" t="s">
        <v>68155</v>
      </c>
      <c r="C33806" t="s">
        <v>68156</v>
      </c>
      <c r="D33806" s="1">
        <v>43178.553240740737</v>
      </c>
      <c r="E33806">
        <v>6657</v>
      </c>
      <c r="F33806">
        <v>44539</v>
      </c>
      <c r="G33806" t="s">
        <v>215</v>
      </c>
    </row>
    <row r="33807" spans="1:8" x14ac:dyDescent="0.2">
      <c r="A33807">
        <v>9.7572050399761997E+17</v>
      </c>
      <c r="B33807" t="s">
        <v>68157</v>
      </c>
      <c r="C33807" t="s">
        <v>68158</v>
      </c>
      <c r="D33807" s="1">
        <v>43178.588773148149</v>
      </c>
      <c r="E33807">
        <v>20465</v>
      </c>
      <c r="F33807">
        <v>98135</v>
      </c>
    </row>
    <row r="33808" spans="1:8" x14ac:dyDescent="0.2">
      <c r="A33808">
        <v>9.7589186186382899E+17</v>
      </c>
      <c r="B33808" t="s">
        <v>68159</v>
      </c>
      <c r="C33808" t="s">
        <v>68160</v>
      </c>
      <c r="D33808" s="1">
        <v>43179.061631944445</v>
      </c>
      <c r="E33808">
        <v>18567</v>
      </c>
      <c r="F33808">
        <v>88463</v>
      </c>
    </row>
    <row r="33809" spans="1:8" x14ac:dyDescent="0.2">
      <c r="A33809">
        <v>9.7612027243579302E+17</v>
      </c>
      <c r="B33809" t="s">
        <v>68161</v>
      </c>
      <c r="C33809" t="s">
        <v>68162</v>
      </c>
      <c r="D33809" s="1">
        <v>43179.691932870373</v>
      </c>
      <c r="E33809">
        <v>29198</v>
      </c>
      <c r="F33809">
        <v>126705</v>
      </c>
      <c r="H33809" t="s">
        <v>390</v>
      </c>
    </row>
    <row r="33810" spans="1:8" x14ac:dyDescent="0.2">
      <c r="A33810">
        <v>9.7640512275755802E+17</v>
      </c>
      <c r="B33810" t="s">
        <v>68163</v>
      </c>
      <c r="C33810" t="s">
        <v>68164</v>
      </c>
      <c r="D33810" s="1">
        <v>43180.477962962963</v>
      </c>
      <c r="E33810">
        <v>22087</v>
      </c>
      <c r="F33810">
        <v>122039</v>
      </c>
    </row>
    <row r="33811" spans="1:8" x14ac:dyDescent="0.2">
      <c r="A33811">
        <v>9.7641120871794995E+17</v>
      </c>
      <c r="B33811" t="s">
        <v>68165</v>
      </c>
      <c r="C33811" t="s">
        <v>68166</v>
      </c>
      <c r="D33811" s="1">
        <v>43180.494756944441</v>
      </c>
      <c r="E33811">
        <v>12482</v>
      </c>
      <c r="F33811">
        <v>53411</v>
      </c>
      <c r="G33811" t="s">
        <v>89</v>
      </c>
    </row>
    <row r="33812" spans="1:8" x14ac:dyDescent="0.2">
      <c r="A33812">
        <v>9.7641594571455603E+17</v>
      </c>
      <c r="B33812" t="s">
        <v>68167</v>
      </c>
      <c r="C33812" t="s">
        <v>68168</v>
      </c>
      <c r="D33812" s="1">
        <v>43180.507835648146</v>
      </c>
      <c r="E33812">
        <v>16805</v>
      </c>
      <c r="F33812">
        <v>74452</v>
      </c>
    </row>
    <row r="33813" spans="1:8" x14ac:dyDescent="0.2">
      <c r="A33813">
        <v>9.7642041709001498E+17</v>
      </c>
      <c r="B33813" t="s">
        <v>68169</v>
      </c>
      <c r="C33813" t="s">
        <v>68170</v>
      </c>
      <c r="D33813" s="1">
        <v>43180.520173611112</v>
      </c>
      <c r="E33813">
        <v>15804</v>
      </c>
      <c r="F33813">
        <v>69988</v>
      </c>
    </row>
    <row r="33814" spans="1:8" x14ac:dyDescent="0.2">
      <c r="A33814">
        <v>9.7653295655773696E+17</v>
      </c>
      <c r="B33814" t="s">
        <v>68171</v>
      </c>
      <c r="C33814" t="s">
        <v>68172</v>
      </c>
      <c r="D33814" s="1">
        <v>43180.830717592595</v>
      </c>
      <c r="E33814">
        <v>24837</v>
      </c>
      <c r="F33814">
        <v>116383</v>
      </c>
    </row>
    <row r="33815" spans="1:8" x14ac:dyDescent="0.2">
      <c r="A33815">
        <v>9.7653533083583603E+17</v>
      </c>
      <c r="B33815" t="s">
        <v>68173</v>
      </c>
      <c r="C33815" t="s">
        <v>68174</v>
      </c>
      <c r="D33815" s="1">
        <v>43180.837268518517</v>
      </c>
      <c r="E33815">
        <v>16753</v>
      </c>
      <c r="F33815">
        <v>75837</v>
      </c>
    </row>
    <row r="33816" spans="1:8" x14ac:dyDescent="0.2">
      <c r="A33816">
        <v>9.7665485168494502E+17</v>
      </c>
      <c r="B33816" t="s">
        <v>68175</v>
      </c>
      <c r="C33816" t="s">
        <v>68176</v>
      </c>
      <c r="D33816" s="1">
        <v>43181.167083333334</v>
      </c>
      <c r="E33816">
        <v>20865</v>
      </c>
      <c r="F33816">
        <v>98087</v>
      </c>
    </row>
    <row r="33817" spans="1:8" x14ac:dyDescent="0.2">
      <c r="A33817">
        <v>9.7665590372960998E+17</v>
      </c>
      <c r="B33817" t="s">
        <v>68177</v>
      </c>
      <c r="C33817" t="s">
        <v>68178</v>
      </c>
      <c r="D33817" s="1">
        <v>43181.169988425929</v>
      </c>
      <c r="E33817">
        <v>15392</v>
      </c>
      <c r="F33817">
        <v>73689</v>
      </c>
    </row>
    <row r="33818" spans="1:8" x14ac:dyDescent="0.2">
      <c r="A33818">
        <v>9.7676541790877594E+17</v>
      </c>
      <c r="B33818" t="s">
        <v>68179</v>
      </c>
      <c r="C33818" t="s">
        <v>68180</v>
      </c>
      <c r="D33818" s="1">
        <v>43181.472187500003</v>
      </c>
      <c r="E33818">
        <v>63489</v>
      </c>
      <c r="F33818">
        <v>231146</v>
      </c>
    </row>
    <row r="33819" spans="1:8" x14ac:dyDescent="0.2">
      <c r="A33819">
        <v>9.7677061942456294E+17</v>
      </c>
      <c r="B33819" t="s">
        <v>68181</v>
      </c>
      <c r="C33819" t="s">
        <v>68182</v>
      </c>
      <c r="D33819" s="1">
        <v>43181.486539351848</v>
      </c>
      <c r="E33819">
        <v>16899</v>
      </c>
      <c r="F33819">
        <v>84138</v>
      </c>
    </row>
    <row r="33820" spans="1:8" x14ac:dyDescent="0.2">
      <c r="A33820">
        <v>9.7689148651090701E+17</v>
      </c>
      <c r="B33820" t="s">
        <v>68183</v>
      </c>
      <c r="C33820" t="s">
        <v>68184</v>
      </c>
      <c r="D33820" s="1">
        <v>43181.820069444446</v>
      </c>
      <c r="E33820">
        <v>13251</v>
      </c>
      <c r="F33820">
        <v>60597</v>
      </c>
    </row>
    <row r="33821" spans="1:8" x14ac:dyDescent="0.2">
      <c r="A33821">
        <v>9.7691428721725798E+17</v>
      </c>
      <c r="B33821" t="s">
        <v>68185</v>
      </c>
      <c r="C33821" t="s">
        <v>68186</v>
      </c>
      <c r="D33821" s="1">
        <v>43181.882986111108</v>
      </c>
      <c r="E33821">
        <v>9156</v>
      </c>
      <c r="F33821">
        <v>44464</v>
      </c>
      <c r="H33821" t="s">
        <v>390</v>
      </c>
    </row>
    <row r="33822" spans="1:8" x14ac:dyDescent="0.2">
      <c r="A33822">
        <v>9.7694830692760704E+17</v>
      </c>
      <c r="B33822" t="s">
        <v>68187</v>
      </c>
      <c r="C33822" t="s">
        <v>68188</v>
      </c>
      <c r="D33822" s="1">
        <v>43181.976863425924</v>
      </c>
      <c r="E33822">
        <v>20558</v>
      </c>
      <c r="F33822">
        <v>85924</v>
      </c>
      <c r="G33822" t="s">
        <v>89</v>
      </c>
    </row>
    <row r="33823" spans="1:8" x14ac:dyDescent="0.2">
      <c r="A33823">
        <v>9.7712462228506598E+17</v>
      </c>
      <c r="B33823" t="s">
        <v>68189</v>
      </c>
      <c r="C33823" t="s">
        <v>68190</v>
      </c>
      <c r="D33823" s="1">
        <v>43182.463402777779</v>
      </c>
      <c r="E33823">
        <v>17764</v>
      </c>
      <c r="F33823">
        <v>69065</v>
      </c>
    </row>
    <row r="33824" spans="1:8" x14ac:dyDescent="0.2">
      <c r="A33824">
        <v>9.77159683151712E+17</v>
      </c>
      <c r="B33824" t="s">
        <v>68191</v>
      </c>
      <c r="C33824" t="s">
        <v>68192</v>
      </c>
      <c r="D33824" s="1">
        <v>43182.560150462959</v>
      </c>
      <c r="E33824">
        <v>13876</v>
      </c>
      <c r="F33824">
        <v>65262</v>
      </c>
    </row>
    <row r="33825" spans="1:8" x14ac:dyDescent="0.2">
      <c r="A33825">
        <v>9.7716688749379904E+17</v>
      </c>
      <c r="B33825" t="s">
        <v>68193</v>
      </c>
      <c r="C33825" t="s">
        <v>68194</v>
      </c>
      <c r="D33825" s="1">
        <v>43182.580034722225</v>
      </c>
      <c r="E33825">
        <v>31531</v>
      </c>
      <c r="F33825">
        <v>138865</v>
      </c>
    </row>
    <row r="33826" spans="1:8" x14ac:dyDescent="0.2">
      <c r="A33826">
        <v>9.7722167669707904E+17</v>
      </c>
      <c r="B33826" t="s">
        <v>68195</v>
      </c>
      <c r="C33826" t="s">
        <v>68196</v>
      </c>
      <c r="D33826" s="1">
        <v>43182.731226851851</v>
      </c>
      <c r="E33826">
        <v>8056</v>
      </c>
      <c r="F33826">
        <v>42449</v>
      </c>
    </row>
    <row r="33827" spans="1:8" x14ac:dyDescent="0.2">
      <c r="A33827">
        <v>9.7728648941024E+17</v>
      </c>
      <c r="B33827" t="s">
        <v>68197</v>
      </c>
      <c r="C33827" t="s">
        <v>68198</v>
      </c>
      <c r="D33827" s="1">
        <v>43182.910069444442</v>
      </c>
      <c r="E33827">
        <v>14495</v>
      </c>
      <c r="F33827">
        <v>73872</v>
      </c>
    </row>
    <row r="33828" spans="1:8" x14ac:dyDescent="0.2">
      <c r="A33828">
        <v>9.7731937127715597E+17</v>
      </c>
      <c r="B33828" t="s">
        <v>68199</v>
      </c>
      <c r="C33828" t="s">
        <v>68200</v>
      </c>
      <c r="D33828" s="1">
        <v>43183.000810185185</v>
      </c>
      <c r="E33828">
        <v>16422</v>
      </c>
      <c r="F33828">
        <v>63710</v>
      </c>
    </row>
    <row r="33829" spans="1:8" x14ac:dyDescent="0.2">
      <c r="A33829">
        <v>9.7758587965196595E+17</v>
      </c>
      <c r="B33829" t="s">
        <v>68201</v>
      </c>
      <c r="C33829" t="s">
        <v>68202</v>
      </c>
      <c r="D33829" s="1">
        <v>43183.736238425925</v>
      </c>
      <c r="E33829">
        <v>13267</v>
      </c>
      <c r="F33829">
        <v>74295</v>
      </c>
      <c r="G33829" t="s">
        <v>89</v>
      </c>
    </row>
    <row r="33830" spans="1:8" x14ac:dyDescent="0.2">
      <c r="A33830">
        <v>9.7785013569791104E+17</v>
      </c>
      <c r="B33830" t="s">
        <v>68203</v>
      </c>
      <c r="C33830" t="s">
        <v>68204</v>
      </c>
      <c r="D33830" s="1">
        <v>43184.507106481484</v>
      </c>
      <c r="E33830">
        <v>16354</v>
      </c>
      <c r="F33830">
        <v>73921</v>
      </c>
    </row>
    <row r="33831" spans="1:8" x14ac:dyDescent="0.2">
      <c r="A33831">
        <v>9.7785596836417101E+17</v>
      </c>
      <c r="B33831" t="s">
        <v>68205</v>
      </c>
      <c r="C33831" t="s">
        <v>68206</v>
      </c>
      <c r="D33831" s="1">
        <v>43184.523206018515</v>
      </c>
      <c r="E33831">
        <v>26414</v>
      </c>
      <c r="F33831">
        <v>105192</v>
      </c>
    </row>
    <row r="33832" spans="1:8" x14ac:dyDescent="0.2">
      <c r="A33832">
        <v>9.7785821263559398E+17</v>
      </c>
      <c r="B33832" t="s">
        <v>68207</v>
      </c>
      <c r="C33832" t="s">
        <v>68208</v>
      </c>
      <c r="D33832" s="1">
        <v>43184.529398148145</v>
      </c>
      <c r="E33832">
        <v>16617</v>
      </c>
      <c r="F33832">
        <v>71811</v>
      </c>
    </row>
    <row r="33833" spans="1:8" x14ac:dyDescent="0.2">
      <c r="A33833">
        <v>9.7787289979208896E+17</v>
      </c>
      <c r="B33833" t="s">
        <v>68209</v>
      </c>
      <c r="C33833" t="s">
        <v>68210</v>
      </c>
      <c r="D33833" s="1">
        <v>43184.569918981484</v>
      </c>
      <c r="E33833">
        <v>12096</v>
      </c>
      <c r="F33833">
        <v>59732</v>
      </c>
    </row>
    <row r="33834" spans="1:8" x14ac:dyDescent="0.2">
      <c r="A33834">
        <v>9.7787505757274496E+17</v>
      </c>
      <c r="B33834" t="s">
        <v>68211</v>
      </c>
      <c r="C33834" t="s">
        <v>68212</v>
      </c>
      <c r="D33834" s="1">
        <v>43184.575879629629</v>
      </c>
      <c r="E33834">
        <v>15204</v>
      </c>
      <c r="F33834">
        <v>73841</v>
      </c>
    </row>
    <row r="33835" spans="1:8" x14ac:dyDescent="0.2">
      <c r="A33835">
        <v>9.7789498308370803E+17</v>
      </c>
      <c r="B33835" t="s">
        <v>68213</v>
      </c>
      <c r="C33835" t="s">
        <v>68214</v>
      </c>
      <c r="D33835" s="1">
        <v>43184.630868055552</v>
      </c>
      <c r="E33835">
        <v>12694</v>
      </c>
      <c r="F33835">
        <v>58195</v>
      </c>
      <c r="H33835" t="s">
        <v>390</v>
      </c>
    </row>
    <row r="33836" spans="1:8" x14ac:dyDescent="0.2">
      <c r="A33836">
        <v>9.7790436752437197E+17</v>
      </c>
      <c r="B33836" t="s">
        <v>68215</v>
      </c>
      <c r="C33836" t="s">
        <v>68216</v>
      </c>
      <c r="D33836" s="1">
        <v>43184.656759259262</v>
      </c>
      <c r="E33836">
        <v>9572</v>
      </c>
      <c r="F33836">
        <v>46148</v>
      </c>
    </row>
    <row r="33837" spans="1:8" x14ac:dyDescent="0.2">
      <c r="A33837">
        <v>9.7811097542865702E+17</v>
      </c>
      <c r="B33837" t="s">
        <v>68217</v>
      </c>
      <c r="C33837" t="s">
        <v>68218</v>
      </c>
      <c r="D33837" s="1">
        <v>43185.226886574077</v>
      </c>
      <c r="E33837">
        <v>17405</v>
      </c>
      <c r="F33837">
        <v>67048</v>
      </c>
      <c r="G33837" t="s">
        <v>89</v>
      </c>
      <c r="H33837" t="s">
        <v>390</v>
      </c>
    </row>
    <row r="33838" spans="1:8" x14ac:dyDescent="0.2">
      <c r="A33838">
        <v>9.7822647448553395E+17</v>
      </c>
      <c r="B33838" t="s">
        <v>68219</v>
      </c>
      <c r="C33838" t="s">
        <v>68220</v>
      </c>
      <c r="D33838" s="1">
        <v>43185.545601851853</v>
      </c>
      <c r="E33838">
        <v>16719</v>
      </c>
      <c r="F33838">
        <v>88354</v>
      </c>
    </row>
    <row r="33839" spans="1:8" x14ac:dyDescent="0.2">
      <c r="A33839">
        <v>9.7824993874323405E+17</v>
      </c>
      <c r="B33839" t="s">
        <v>68221</v>
      </c>
      <c r="C33839" t="s">
        <v>68222</v>
      </c>
      <c r="D33839" s="1">
        <v>43185.610358796293</v>
      </c>
      <c r="E33839">
        <v>22978</v>
      </c>
      <c r="F33839">
        <v>119605</v>
      </c>
    </row>
    <row r="33840" spans="1:8" x14ac:dyDescent="0.2">
      <c r="A33840">
        <v>9.7836831954270195E+17</v>
      </c>
      <c r="B33840" t="s">
        <v>68223</v>
      </c>
      <c r="C33840" t="s">
        <v>68224</v>
      </c>
      <c r="D33840" s="1">
        <v>43185.937025462961</v>
      </c>
      <c r="E33840">
        <v>13269</v>
      </c>
      <c r="F33840">
        <v>61767</v>
      </c>
      <c r="H33840" t="s">
        <v>390</v>
      </c>
    </row>
    <row r="33841" spans="1:7" x14ac:dyDescent="0.2">
      <c r="A33841">
        <v>9.7843263227394803E+17</v>
      </c>
      <c r="B33841" t="s">
        <v>68225</v>
      </c>
      <c r="C33841" t="s">
        <v>68226</v>
      </c>
      <c r="D33841" s="1">
        <v>43186.114490740743</v>
      </c>
      <c r="E33841">
        <v>17786</v>
      </c>
      <c r="F33841">
        <v>93861</v>
      </c>
    </row>
    <row r="33842" spans="1:7" x14ac:dyDescent="0.2">
      <c r="A33842">
        <v>9.7870196645608205E+17</v>
      </c>
      <c r="B33842" t="s">
        <v>68227</v>
      </c>
      <c r="C33842" t="s">
        <v>68228</v>
      </c>
      <c r="D33842" s="1">
        <v>43186.857708333337</v>
      </c>
      <c r="E33842">
        <v>13131</v>
      </c>
      <c r="F33842">
        <v>60896</v>
      </c>
    </row>
    <row r="33843" spans="1:7" x14ac:dyDescent="0.2">
      <c r="A33843">
        <v>9.7893286030750502E+17</v>
      </c>
      <c r="B33843" t="s">
        <v>68229</v>
      </c>
      <c r="C33843" t="s">
        <v>68230</v>
      </c>
      <c r="D33843" s="1">
        <v>43187.49486111111</v>
      </c>
      <c r="E33843">
        <v>49904</v>
      </c>
      <c r="F33843">
        <v>173369</v>
      </c>
    </row>
    <row r="33844" spans="1:7" x14ac:dyDescent="0.2">
      <c r="A33844">
        <v>9.7893605879575706E+17</v>
      </c>
      <c r="B33844" t="s">
        <v>68231</v>
      </c>
      <c r="C33844" t="s">
        <v>68232</v>
      </c>
      <c r="D33844" s="1">
        <v>43187.503680555557</v>
      </c>
      <c r="E33844">
        <v>22420</v>
      </c>
      <c r="F33844">
        <v>101883</v>
      </c>
    </row>
    <row r="33845" spans="1:7" x14ac:dyDescent="0.2">
      <c r="A33845">
        <v>9.7893886058243994E+17</v>
      </c>
      <c r="B33845" t="s">
        <v>68233</v>
      </c>
      <c r="C33845" t="s">
        <v>68234</v>
      </c>
      <c r="D33845" s="1">
        <v>43187.511412037034</v>
      </c>
      <c r="E33845">
        <v>20459</v>
      </c>
      <c r="F33845">
        <v>92485</v>
      </c>
    </row>
    <row r="33846" spans="1:7" x14ac:dyDescent="0.2">
      <c r="A33846">
        <v>9.79028987858112E+17</v>
      </c>
      <c r="B33846" t="s">
        <v>68235</v>
      </c>
      <c r="C33846" t="s">
        <v>68236</v>
      </c>
      <c r="D33846" s="1">
        <v>43187.760115740741</v>
      </c>
      <c r="E33846">
        <v>10252</v>
      </c>
      <c r="F33846">
        <v>49271</v>
      </c>
      <c r="G33846" t="s">
        <v>89</v>
      </c>
    </row>
    <row r="33847" spans="1:7" x14ac:dyDescent="0.2">
      <c r="A33847">
        <v>9.7903003314997197E+17</v>
      </c>
      <c r="B33847" t="s">
        <v>68237</v>
      </c>
      <c r="C33847" t="s">
        <v>68238</v>
      </c>
      <c r="D33847" s="1">
        <v>43187.763009259259</v>
      </c>
      <c r="E33847">
        <v>22341</v>
      </c>
      <c r="F33847">
        <v>99012</v>
      </c>
    </row>
    <row r="33848" spans="1:7" x14ac:dyDescent="0.2">
      <c r="A33848">
        <v>9.7903010910456205E+17</v>
      </c>
      <c r="B33848" t="s">
        <v>68239</v>
      </c>
      <c r="C33848" t="s">
        <v>68240</v>
      </c>
      <c r="D33848" s="1">
        <v>43187.76321759259</v>
      </c>
      <c r="E33848">
        <v>12538</v>
      </c>
      <c r="F33848">
        <v>59865</v>
      </c>
    </row>
    <row r="33849" spans="1:7" x14ac:dyDescent="0.2">
      <c r="A33849">
        <v>9.7908245734040704E+17</v>
      </c>
      <c r="B33849" t="s">
        <v>68241</v>
      </c>
      <c r="C33849" t="s">
        <v>68242</v>
      </c>
      <c r="D33849" s="1">
        <v>43187.90766203704</v>
      </c>
      <c r="E33849">
        <v>26782</v>
      </c>
      <c r="F33849">
        <v>106460</v>
      </c>
    </row>
    <row r="33850" spans="1:7" x14ac:dyDescent="0.2">
      <c r="A33850">
        <v>9.7910865337770304E+17</v>
      </c>
      <c r="B33850" t="s">
        <v>68243</v>
      </c>
      <c r="C33850" t="s">
        <v>68244</v>
      </c>
      <c r="D33850" s="1">
        <v>43187.979953703703</v>
      </c>
      <c r="E33850">
        <v>14397</v>
      </c>
      <c r="F33850">
        <v>70019</v>
      </c>
    </row>
    <row r="33851" spans="1:7" x14ac:dyDescent="0.2">
      <c r="A33851">
        <v>9.7910884640800294E+17</v>
      </c>
      <c r="B33851" t="s">
        <v>68245</v>
      </c>
      <c r="C33851" t="s">
        <v>68246</v>
      </c>
      <c r="D33851" s="1">
        <v>43187.980486111112</v>
      </c>
      <c r="E33851">
        <v>8262</v>
      </c>
      <c r="F33851">
        <v>43156</v>
      </c>
    </row>
    <row r="33852" spans="1:7" x14ac:dyDescent="0.2">
      <c r="A33852">
        <v>9.7932671527206502E+17</v>
      </c>
      <c r="B33852" t="s">
        <v>68247</v>
      </c>
      <c r="C33852" t="s">
        <v>68248</v>
      </c>
      <c r="D33852" s="1">
        <v>43188.581689814811</v>
      </c>
      <c r="E33852">
        <v>28228</v>
      </c>
      <c r="F33852">
        <v>116565</v>
      </c>
    </row>
    <row r="33853" spans="1:7" x14ac:dyDescent="0.2">
      <c r="A33853">
        <v>9.7944410492384E+17</v>
      </c>
      <c r="B33853" t="s">
        <v>68249</v>
      </c>
      <c r="C33853" t="s">
        <v>68250</v>
      </c>
      <c r="D33853" s="1">
        <v>43188.905624999999</v>
      </c>
      <c r="E33853">
        <v>14161</v>
      </c>
      <c r="F33853">
        <v>66979</v>
      </c>
    </row>
    <row r="33854" spans="1:7" x14ac:dyDescent="0.2">
      <c r="A33854">
        <v>9.7944775052911002E+17</v>
      </c>
      <c r="B33854" t="s">
        <v>68251</v>
      </c>
      <c r="C33854" t="s">
        <v>68252</v>
      </c>
      <c r="D33854" s="1">
        <v>43188.915682870371</v>
      </c>
      <c r="E33854">
        <v>15521</v>
      </c>
      <c r="F33854">
        <v>67010</v>
      </c>
    </row>
    <row r="33855" spans="1:7" x14ac:dyDescent="0.2">
      <c r="A33855">
        <v>9.7944977064001498E+17</v>
      </c>
      <c r="B33855" t="s">
        <v>68253</v>
      </c>
      <c r="C33855" t="s">
        <v>68254</v>
      </c>
      <c r="D33855" s="1">
        <v>43188.921261574076</v>
      </c>
      <c r="E33855">
        <v>22894</v>
      </c>
      <c r="F33855">
        <v>94573</v>
      </c>
    </row>
    <row r="33856" spans="1:7" x14ac:dyDescent="0.2">
      <c r="A33856">
        <v>9.7981676690495398E+17</v>
      </c>
      <c r="B33856" t="s">
        <v>68255</v>
      </c>
      <c r="C33856" t="s">
        <v>68256</v>
      </c>
      <c r="D33856" s="1">
        <v>43189.933981481481</v>
      </c>
      <c r="E33856">
        <v>21687</v>
      </c>
      <c r="F33856">
        <v>78958</v>
      </c>
    </row>
    <row r="33857" spans="1:7" x14ac:dyDescent="0.2">
      <c r="A33857">
        <v>9.8006358159204698E+17</v>
      </c>
      <c r="B33857" t="s">
        <v>68257</v>
      </c>
      <c r="C33857" t="s">
        <v>68258</v>
      </c>
      <c r="D33857" s="1">
        <v>43190.615057870367</v>
      </c>
      <c r="E33857">
        <v>18156</v>
      </c>
      <c r="F33857">
        <v>73183</v>
      </c>
    </row>
    <row r="33858" spans="1:7" x14ac:dyDescent="0.2">
      <c r="A33858">
        <v>9.8006541963256602E+17</v>
      </c>
      <c r="B33858" t="s">
        <v>68259</v>
      </c>
      <c r="C33858" t="s">
        <v>68260</v>
      </c>
      <c r="D33858" s="1">
        <v>43190.620127314818</v>
      </c>
      <c r="E33858">
        <v>18967</v>
      </c>
      <c r="F33858">
        <v>79928</v>
      </c>
    </row>
    <row r="33859" spans="1:7" x14ac:dyDescent="0.2">
      <c r="A33859">
        <v>9.8006542737512806E+17</v>
      </c>
      <c r="B33859" t="s">
        <v>68261</v>
      </c>
      <c r="C33859" t="s">
        <v>68262</v>
      </c>
      <c r="D33859" s="1">
        <v>43190.620150462964</v>
      </c>
      <c r="E33859">
        <v>27386</v>
      </c>
      <c r="F33859">
        <v>87027</v>
      </c>
      <c r="G33859" t="s">
        <v>89</v>
      </c>
    </row>
    <row r="33860" spans="1:7" x14ac:dyDescent="0.2">
      <c r="A33860">
        <v>9.8042127532686502E+17</v>
      </c>
      <c r="B33860" t="s">
        <v>68263</v>
      </c>
      <c r="C33860" t="s">
        <v>68264</v>
      </c>
      <c r="D33860" s="1">
        <v>43191.602106481485</v>
      </c>
      <c r="E33860">
        <v>34339</v>
      </c>
      <c r="F33860">
        <v>187611</v>
      </c>
    </row>
    <row r="33861" spans="1:7" x14ac:dyDescent="0.2">
      <c r="A33861">
        <v>9.8044381052953306E+17</v>
      </c>
      <c r="B33861" t="s">
        <v>68265</v>
      </c>
      <c r="C33861" t="s">
        <v>68266</v>
      </c>
      <c r="D33861" s="1">
        <v>43191.664282407408</v>
      </c>
      <c r="E33861">
        <v>31220</v>
      </c>
      <c r="F33861">
        <v>117265</v>
      </c>
    </row>
    <row r="33862" spans="1:7" x14ac:dyDescent="0.2">
      <c r="A33862">
        <v>9.8045115554849101E+17</v>
      </c>
      <c r="B33862" t="s">
        <v>68267</v>
      </c>
      <c r="C33862" t="s">
        <v>68268</v>
      </c>
      <c r="D33862" s="1">
        <v>43191.684560185182</v>
      </c>
      <c r="E33862">
        <v>27801</v>
      </c>
      <c r="F33862">
        <v>112446</v>
      </c>
    </row>
    <row r="33863" spans="1:7" x14ac:dyDescent="0.2">
      <c r="A33863">
        <v>9.8045179860660198E+17</v>
      </c>
      <c r="B33863" t="s">
        <v>68269</v>
      </c>
      <c r="C33863" t="s">
        <v>68270</v>
      </c>
      <c r="D33863" s="1">
        <v>43191.686331018522</v>
      </c>
      <c r="E33863">
        <v>16485</v>
      </c>
      <c r="F33863">
        <v>75040</v>
      </c>
    </row>
    <row r="33864" spans="1:7" x14ac:dyDescent="0.2">
      <c r="A33864">
        <v>9.8076239230398003E+17</v>
      </c>
      <c r="B33864" t="s">
        <v>68271</v>
      </c>
      <c r="C33864" t="s">
        <v>68272</v>
      </c>
      <c r="D33864" s="1">
        <v>43192.543402777781</v>
      </c>
      <c r="E33864">
        <v>16643</v>
      </c>
      <c r="F33864">
        <v>67951</v>
      </c>
    </row>
    <row r="33865" spans="1:7" x14ac:dyDescent="0.2">
      <c r="A33865">
        <v>9.8076435853078899E+17</v>
      </c>
      <c r="B33865" t="s">
        <v>68273</v>
      </c>
      <c r="C33865" t="s">
        <v>68274</v>
      </c>
      <c r="D33865" s="1">
        <v>43192.548831018517</v>
      </c>
      <c r="E33865">
        <v>19994</v>
      </c>
      <c r="F33865">
        <v>80217</v>
      </c>
    </row>
    <row r="33866" spans="1:7" x14ac:dyDescent="0.2">
      <c r="A33866">
        <v>9.8076612198398694E+17</v>
      </c>
      <c r="B33866" t="s">
        <v>68275</v>
      </c>
      <c r="C33866" t="s">
        <v>68276</v>
      </c>
      <c r="D33866" s="1">
        <v>43192.55369212963</v>
      </c>
      <c r="E33866">
        <v>19348</v>
      </c>
      <c r="F33866">
        <v>80638</v>
      </c>
    </row>
    <row r="33867" spans="1:7" x14ac:dyDescent="0.2">
      <c r="A33867">
        <v>9.8079417327934195E+17</v>
      </c>
      <c r="B33867" t="s">
        <v>68277</v>
      </c>
      <c r="C33867" t="s">
        <v>68278</v>
      </c>
      <c r="D33867" s="1">
        <v>43192.631099537037</v>
      </c>
      <c r="E33867">
        <v>16425</v>
      </c>
      <c r="F33867">
        <v>68721</v>
      </c>
    </row>
    <row r="33868" spans="1:7" x14ac:dyDescent="0.2">
      <c r="A33868">
        <v>9.8079918342580198E+17</v>
      </c>
      <c r="B33868" t="s">
        <v>68279</v>
      </c>
      <c r="C33868" t="s">
        <v>68280</v>
      </c>
      <c r="D33868" s="1">
        <v>43192.644930555558</v>
      </c>
      <c r="E33868">
        <v>15802</v>
      </c>
      <c r="F33868">
        <v>72810</v>
      </c>
    </row>
    <row r="33869" spans="1:7" x14ac:dyDescent="0.2">
      <c r="A33869">
        <v>9.8080078331370202E+17</v>
      </c>
      <c r="B33869" t="s">
        <v>68281</v>
      </c>
      <c r="C33869" t="s">
        <v>68282</v>
      </c>
      <c r="D33869" s="1">
        <v>43192.649340277778</v>
      </c>
      <c r="E33869">
        <v>15415</v>
      </c>
      <c r="F33869">
        <v>68773</v>
      </c>
    </row>
    <row r="33870" spans="1:7" x14ac:dyDescent="0.2">
      <c r="A33870">
        <v>9.8080655784686298E+17</v>
      </c>
      <c r="B33870" t="s">
        <v>68283</v>
      </c>
      <c r="C33870" t="s">
        <v>68284</v>
      </c>
      <c r="D33870" s="1">
        <v>43192.665277777778</v>
      </c>
      <c r="E33870">
        <v>17784</v>
      </c>
      <c r="F33870">
        <v>71170</v>
      </c>
    </row>
    <row r="33871" spans="1:7" x14ac:dyDescent="0.2">
      <c r="A33871">
        <v>9.8083249600584397E+17</v>
      </c>
      <c r="B33871" t="s">
        <v>68285</v>
      </c>
      <c r="C33871" t="s">
        <v>68286</v>
      </c>
      <c r="D33871" s="1">
        <v>43192.736851851849</v>
      </c>
      <c r="E33871">
        <v>8056</v>
      </c>
      <c r="F33871">
        <v>45849</v>
      </c>
      <c r="G33871" t="s">
        <v>89</v>
      </c>
    </row>
    <row r="33872" spans="1:7" x14ac:dyDescent="0.2">
      <c r="A33872">
        <v>9.8084694313074598E+17</v>
      </c>
      <c r="B33872" t="s">
        <v>68287</v>
      </c>
      <c r="C33872" t="s">
        <v>68288</v>
      </c>
      <c r="D33872" s="1">
        <v>43192.776724537034</v>
      </c>
      <c r="E33872">
        <v>11442</v>
      </c>
      <c r="F33872">
        <v>50260</v>
      </c>
    </row>
    <row r="33873" spans="1:8" x14ac:dyDescent="0.2">
      <c r="A33873">
        <v>9.8095829844588506E+17</v>
      </c>
      <c r="B33873" t="s">
        <v>68289</v>
      </c>
      <c r="C33873" t="s">
        <v>68290</v>
      </c>
      <c r="D33873" s="1">
        <v>43193.084004629629</v>
      </c>
      <c r="E33873">
        <v>20764</v>
      </c>
      <c r="F33873">
        <v>79999</v>
      </c>
    </row>
    <row r="33874" spans="1:8" x14ac:dyDescent="0.2">
      <c r="A33874">
        <v>9.8096108654663194E+17</v>
      </c>
      <c r="B33874" t="s">
        <v>68291</v>
      </c>
      <c r="C33874" t="s">
        <v>68292</v>
      </c>
      <c r="D33874" s="1">
        <v>43193.09170138889</v>
      </c>
      <c r="E33874">
        <v>17383</v>
      </c>
      <c r="F33874">
        <v>70849</v>
      </c>
    </row>
    <row r="33875" spans="1:8" x14ac:dyDescent="0.2">
      <c r="A33875">
        <v>9.8096410050211802E+17</v>
      </c>
      <c r="B33875" t="s">
        <v>68293</v>
      </c>
      <c r="C33875" t="s">
        <v>68294</v>
      </c>
      <c r="D33875" s="1">
        <v>43193.100011574075</v>
      </c>
      <c r="E33875">
        <v>26202</v>
      </c>
      <c r="F33875">
        <v>92405</v>
      </c>
    </row>
    <row r="33876" spans="1:8" x14ac:dyDescent="0.2">
      <c r="A33876">
        <v>9.8096681384350899E+17</v>
      </c>
      <c r="B33876" t="s">
        <v>68295</v>
      </c>
      <c r="C33876" t="s">
        <v>68296</v>
      </c>
      <c r="D33876" s="1">
        <v>43193.107499999998</v>
      </c>
      <c r="E33876">
        <v>16117</v>
      </c>
      <c r="F33876">
        <v>66534</v>
      </c>
      <c r="G33876" t="s">
        <v>215</v>
      </c>
    </row>
    <row r="33877" spans="1:8" x14ac:dyDescent="0.2">
      <c r="A33877">
        <v>9.8098908563122496E+17</v>
      </c>
      <c r="B33877" t="s">
        <v>68297</v>
      </c>
      <c r="C33877" t="s">
        <v>68298</v>
      </c>
      <c r="D33877" s="1">
        <v>43193.168958333335</v>
      </c>
      <c r="E33877">
        <v>15344</v>
      </c>
      <c r="F33877">
        <v>82293</v>
      </c>
      <c r="H33877" t="s">
        <v>616</v>
      </c>
    </row>
    <row r="33878" spans="1:8" x14ac:dyDescent="0.2">
      <c r="A33878">
        <v>9.8111768448937894E+17</v>
      </c>
      <c r="B33878" t="s">
        <v>68299</v>
      </c>
      <c r="C33878" t="s">
        <v>68300</v>
      </c>
      <c r="D33878" s="1">
        <v>43193.523819444446</v>
      </c>
      <c r="E33878">
        <v>17838</v>
      </c>
      <c r="F33878">
        <v>77121</v>
      </c>
    </row>
    <row r="33879" spans="1:8" x14ac:dyDescent="0.2">
      <c r="A33879">
        <v>9.8112140980715494E+17</v>
      </c>
      <c r="B33879" t="s">
        <v>68301</v>
      </c>
      <c r="C33879" t="s">
        <v>68302</v>
      </c>
      <c r="D33879" s="1">
        <v>43193.534108796295</v>
      </c>
      <c r="E33879">
        <v>21570</v>
      </c>
      <c r="F33879">
        <v>88537</v>
      </c>
    </row>
    <row r="33880" spans="1:8" x14ac:dyDescent="0.2">
      <c r="A33880">
        <v>9.8112377216919104E+17</v>
      </c>
      <c r="B33880" t="s">
        <v>68303</v>
      </c>
      <c r="C33880" t="s">
        <v>68304</v>
      </c>
      <c r="D33880" s="1">
        <v>43193.540625000001</v>
      </c>
      <c r="E33880">
        <v>13990</v>
      </c>
      <c r="F33880">
        <v>62699</v>
      </c>
      <c r="G33880" t="s">
        <v>89</v>
      </c>
    </row>
    <row r="33881" spans="1:8" x14ac:dyDescent="0.2">
      <c r="A33881">
        <v>9.8112637571640896E+17</v>
      </c>
      <c r="B33881" t="s">
        <v>68305</v>
      </c>
      <c r="C33881" t="s">
        <v>68306</v>
      </c>
      <c r="D33881" s="1">
        <v>43193.547812500001</v>
      </c>
      <c r="E33881">
        <v>18720</v>
      </c>
      <c r="F33881">
        <v>88324</v>
      </c>
    </row>
    <row r="33882" spans="1:8" x14ac:dyDescent="0.2">
      <c r="A33882">
        <v>9.8116834492453606E+17</v>
      </c>
      <c r="B33882" t="s">
        <v>68307</v>
      </c>
      <c r="C33882" t="s">
        <v>68308</v>
      </c>
      <c r="D33882" s="1">
        <v>43193.663622685184</v>
      </c>
      <c r="E33882">
        <v>17012</v>
      </c>
      <c r="F33882">
        <v>74807</v>
      </c>
    </row>
    <row r="33883" spans="1:8" x14ac:dyDescent="0.2">
      <c r="A33883">
        <v>9.8124889916693197E+17</v>
      </c>
      <c r="B33883" t="s">
        <v>68309</v>
      </c>
      <c r="C33883" t="s">
        <v>68310</v>
      </c>
      <c r="D33883" s="1">
        <v>43193.88590277778</v>
      </c>
      <c r="E33883">
        <v>7928</v>
      </c>
      <c r="F33883">
        <v>40671</v>
      </c>
      <c r="G33883" t="s">
        <v>487</v>
      </c>
      <c r="H33883" t="s">
        <v>390</v>
      </c>
    </row>
    <row r="33884" spans="1:8" x14ac:dyDescent="0.2">
      <c r="A33884">
        <v>9.8125996271738803E+17</v>
      </c>
      <c r="B33884" t="s">
        <v>68311</v>
      </c>
      <c r="C33884" t="s">
        <v>68312</v>
      </c>
      <c r="D33884" s="1">
        <v>43193.916435185187</v>
      </c>
      <c r="E33884">
        <v>17735</v>
      </c>
      <c r="F33884">
        <v>75225</v>
      </c>
    </row>
    <row r="33885" spans="1:8" x14ac:dyDescent="0.2">
      <c r="A33885">
        <v>9.8128753652084698E+17</v>
      </c>
      <c r="B33885" t="s">
        <v>68313</v>
      </c>
      <c r="C33885" t="s">
        <v>68314</v>
      </c>
      <c r="D33885" s="1">
        <v>43193.992523148147</v>
      </c>
      <c r="E33885">
        <v>16534</v>
      </c>
      <c r="F33885">
        <v>97787</v>
      </c>
    </row>
    <row r="33886" spans="1:8" x14ac:dyDescent="0.2">
      <c r="A33886">
        <v>9.8149143923335501E+17</v>
      </c>
      <c r="B33886" t="s">
        <v>68315</v>
      </c>
      <c r="C33886" t="s">
        <v>68316</v>
      </c>
      <c r="D33886" s="1">
        <v>43194.555185185185</v>
      </c>
      <c r="E33886">
        <v>20635</v>
      </c>
      <c r="F33886">
        <v>88831</v>
      </c>
    </row>
    <row r="33887" spans="1:8" x14ac:dyDescent="0.2">
      <c r="A33887">
        <v>9.8149208732879206E+17</v>
      </c>
      <c r="B33887" t="s">
        <v>68317</v>
      </c>
      <c r="C33887" t="s">
        <v>68318</v>
      </c>
      <c r="D33887" s="1">
        <v>43194.556979166664</v>
      </c>
      <c r="E33887">
        <v>31400</v>
      </c>
      <c r="F33887">
        <v>128502</v>
      </c>
    </row>
    <row r="33888" spans="1:8" x14ac:dyDescent="0.2">
      <c r="A33888">
        <v>9.8152190107914598E+17</v>
      </c>
      <c r="B33888" t="s">
        <v>68319</v>
      </c>
      <c r="C33888" t="s">
        <v>68320</v>
      </c>
      <c r="D33888" s="1">
        <v>43194.639247685183</v>
      </c>
      <c r="E33888">
        <v>15323</v>
      </c>
      <c r="F33888">
        <v>78054</v>
      </c>
    </row>
    <row r="33889" spans="1:8" x14ac:dyDescent="0.2">
      <c r="A33889">
        <v>9.8154443276280205E+17</v>
      </c>
      <c r="B33889" t="s">
        <v>68321</v>
      </c>
      <c r="C33889" t="s">
        <v>68322</v>
      </c>
      <c r="D33889" s="1">
        <v>43194.701423611114</v>
      </c>
      <c r="E33889">
        <v>15213</v>
      </c>
      <c r="F33889">
        <v>78194</v>
      </c>
      <c r="G33889" t="s">
        <v>89</v>
      </c>
    </row>
    <row r="33890" spans="1:8" x14ac:dyDescent="0.2">
      <c r="A33890">
        <v>9.8154835408889805E+17</v>
      </c>
      <c r="B33890" t="s">
        <v>68323</v>
      </c>
      <c r="C33890" t="s">
        <v>68324</v>
      </c>
      <c r="D33890" s="1">
        <v>43194.712245370371</v>
      </c>
      <c r="E33890">
        <v>15805</v>
      </c>
      <c r="F33890">
        <v>66388</v>
      </c>
      <c r="H33890" t="s">
        <v>390</v>
      </c>
    </row>
    <row r="33891" spans="1:8" x14ac:dyDescent="0.2">
      <c r="A33891">
        <v>9.8166982322155904E+17</v>
      </c>
      <c r="B33891" t="s">
        <v>68325</v>
      </c>
      <c r="C33891" t="s">
        <v>68326</v>
      </c>
      <c r="D33891" s="1">
        <v>43195.047442129631</v>
      </c>
      <c r="E33891">
        <v>20469</v>
      </c>
      <c r="F33891">
        <v>89502</v>
      </c>
    </row>
    <row r="33892" spans="1:8" x14ac:dyDescent="0.2">
      <c r="A33892">
        <v>9.8185921438046195E+17</v>
      </c>
      <c r="B33892" t="s">
        <v>68327</v>
      </c>
      <c r="C33892" t="s">
        <v>68328</v>
      </c>
      <c r="D33892" s="1">
        <v>43195.570057870369</v>
      </c>
      <c r="E33892">
        <v>17491</v>
      </c>
      <c r="F33892">
        <v>83248</v>
      </c>
    </row>
    <row r="33893" spans="1:8" x14ac:dyDescent="0.2">
      <c r="A33893">
        <v>9.8188166959355904E+17</v>
      </c>
      <c r="B33893" t="s">
        <v>68329</v>
      </c>
      <c r="C33893" t="s">
        <v>68330</v>
      </c>
      <c r="D33893" s="1">
        <v>43195.632025462961</v>
      </c>
      <c r="E33893">
        <v>20659</v>
      </c>
      <c r="F33893">
        <v>82721</v>
      </c>
    </row>
    <row r="33894" spans="1:8" x14ac:dyDescent="0.2">
      <c r="A33894">
        <v>9.8198788271288294E+17</v>
      </c>
      <c r="B33894" t="s">
        <v>68331</v>
      </c>
      <c r="C33894" t="s">
        <v>68332</v>
      </c>
      <c r="D33894" s="1">
        <v>43195.925115740742</v>
      </c>
      <c r="E33894">
        <v>13128</v>
      </c>
      <c r="F33894">
        <v>63087</v>
      </c>
    </row>
    <row r="33895" spans="1:8" x14ac:dyDescent="0.2">
      <c r="A33895">
        <v>9.8199205278642496E+17</v>
      </c>
      <c r="B33895" t="s">
        <v>68333</v>
      </c>
      <c r="C33895" t="s">
        <v>68334</v>
      </c>
      <c r="D33895" s="1">
        <v>43195.936620370368</v>
      </c>
      <c r="E33895">
        <v>8848</v>
      </c>
      <c r="F33895">
        <v>44874</v>
      </c>
      <c r="G33895" t="s">
        <v>89</v>
      </c>
      <c r="H33895" t="s">
        <v>390</v>
      </c>
    </row>
    <row r="33896" spans="1:8" x14ac:dyDescent="0.2">
      <c r="A33896">
        <v>9.8221429716083904E+17</v>
      </c>
      <c r="B33896" t="s">
        <v>68335</v>
      </c>
      <c r="C33896" t="s">
        <v>68336</v>
      </c>
      <c r="D33896" s="1">
        <v>43196.549895833334</v>
      </c>
      <c r="E33896">
        <v>16016</v>
      </c>
      <c r="F33896">
        <v>72136</v>
      </c>
    </row>
    <row r="33897" spans="1:8" x14ac:dyDescent="0.2">
      <c r="A33897">
        <v>9.8226484413601702E+17</v>
      </c>
      <c r="B33897" t="s">
        <v>68337</v>
      </c>
      <c r="C33897" t="s">
        <v>68338</v>
      </c>
      <c r="D33897" s="1">
        <v>43196.689386574071</v>
      </c>
      <c r="E33897">
        <v>20487</v>
      </c>
      <c r="F33897">
        <v>85767</v>
      </c>
    </row>
    <row r="33898" spans="1:8" x14ac:dyDescent="0.2">
      <c r="A33898">
        <v>9.8226823030670899E+17</v>
      </c>
      <c r="B33898" t="s">
        <v>68339</v>
      </c>
      <c r="C33898" t="s">
        <v>68340</v>
      </c>
      <c r="D33898" s="1">
        <v>43196.69872685185</v>
      </c>
      <c r="E33898">
        <v>19146</v>
      </c>
      <c r="F33898">
        <v>80714</v>
      </c>
    </row>
    <row r="33899" spans="1:8" x14ac:dyDescent="0.2">
      <c r="A33899">
        <v>9.8229296349241306E+17</v>
      </c>
      <c r="B33899" t="s">
        <v>68341</v>
      </c>
      <c r="C33899" t="s">
        <v>68342</v>
      </c>
      <c r="D33899" s="1">
        <v>43196.766979166663</v>
      </c>
      <c r="E33899">
        <v>13848</v>
      </c>
      <c r="F33899">
        <v>61458</v>
      </c>
    </row>
    <row r="33900" spans="1:8" x14ac:dyDescent="0.2">
      <c r="A33900">
        <v>9.8235324219676595E+17</v>
      </c>
      <c r="B33900" t="s">
        <v>68343</v>
      </c>
      <c r="C33900" t="s">
        <v>68344</v>
      </c>
      <c r="D33900" s="1">
        <v>43196.933310185188</v>
      </c>
      <c r="E33900">
        <v>25347</v>
      </c>
      <c r="F33900">
        <v>86899</v>
      </c>
    </row>
    <row r="33901" spans="1:8" x14ac:dyDescent="0.2">
      <c r="A33901">
        <v>9.8235397559592896E+17</v>
      </c>
      <c r="B33901" t="s">
        <v>68345</v>
      </c>
      <c r="C33901" t="s">
        <v>68346</v>
      </c>
      <c r="D33901" s="1">
        <v>43196.935335648152</v>
      </c>
      <c r="E33901">
        <v>7334</v>
      </c>
      <c r="F33901">
        <v>36437</v>
      </c>
      <c r="G33901" t="s">
        <v>215</v>
      </c>
    </row>
    <row r="33902" spans="1:8" x14ac:dyDescent="0.2">
      <c r="A33902">
        <v>9.8267322371948902E+17</v>
      </c>
      <c r="B33902" t="s">
        <v>68347</v>
      </c>
      <c r="C33902" t="s">
        <v>68348</v>
      </c>
      <c r="D33902" s="1">
        <v>43197.816296296296</v>
      </c>
      <c r="E33902">
        <v>15358</v>
      </c>
      <c r="F33902">
        <v>84424</v>
      </c>
      <c r="G33902" t="s">
        <v>89</v>
      </c>
    </row>
    <row r="33903" spans="1:8" x14ac:dyDescent="0.2">
      <c r="A33903">
        <v>9.8268038711678106E+17</v>
      </c>
      <c r="B33903" t="s">
        <v>68349</v>
      </c>
      <c r="C33903" t="s">
        <v>68350</v>
      </c>
      <c r="D33903" s="1">
        <v>43197.836064814815</v>
      </c>
      <c r="E33903">
        <v>18720</v>
      </c>
      <c r="F33903">
        <v>80805</v>
      </c>
    </row>
    <row r="33904" spans="1:8" x14ac:dyDescent="0.2">
      <c r="A33904">
        <v>9.8268222758163597E+17</v>
      </c>
      <c r="B33904" t="s">
        <v>68351</v>
      </c>
      <c r="C33904" t="s">
        <v>68352</v>
      </c>
      <c r="D33904" s="1">
        <v>43197.841145833336</v>
      </c>
      <c r="E33904">
        <v>20764</v>
      </c>
      <c r="F33904">
        <v>95650</v>
      </c>
    </row>
    <row r="33905" spans="1:7" x14ac:dyDescent="0.2">
      <c r="A33905">
        <v>9.8272292630583194E+17</v>
      </c>
      <c r="B33905" t="s">
        <v>68353</v>
      </c>
      <c r="C33905" t="s">
        <v>68354</v>
      </c>
      <c r="D33905" s="1">
        <v>43197.953449074077</v>
      </c>
      <c r="E33905">
        <v>18768</v>
      </c>
      <c r="F33905">
        <v>70837</v>
      </c>
    </row>
    <row r="33906" spans="1:7" x14ac:dyDescent="0.2">
      <c r="A33906">
        <v>9.82724858743328E+17</v>
      </c>
      <c r="B33906" t="s">
        <v>68355</v>
      </c>
      <c r="C33906" t="s">
        <v>68356</v>
      </c>
      <c r="D33906" s="1">
        <v>43197.958784722221</v>
      </c>
      <c r="E33906">
        <v>22465</v>
      </c>
      <c r="F33906">
        <v>83931</v>
      </c>
    </row>
    <row r="33907" spans="1:7" x14ac:dyDescent="0.2">
      <c r="A33907">
        <v>9.8275045987737997E+17</v>
      </c>
      <c r="B33907" t="s">
        <v>68357</v>
      </c>
      <c r="C33907" t="s">
        <v>68358</v>
      </c>
      <c r="D33907" s="1">
        <v>43198.029421296298</v>
      </c>
      <c r="E33907">
        <v>20294</v>
      </c>
      <c r="F33907">
        <v>121335</v>
      </c>
    </row>
    <row r="33908" spans="1:7" x14ac:dyDescent="0.2">
      <c r="A33908">
        <v>9.8277084704692198E+17</v>
      </c>
      <c r="B33908" t="s">
        <v>68359</v>
      </c>
      <c r="C33908" t="s">
        <v>68360</v>
      </c>
      <c r="D33908" s="1">
        <v>43198.085682870369</v>
      </c>
      <c r="E33908">
        <v>15426</v>
      </c>
      <c r="F33908">
        <v>67380</v>
      </c>
    </row>
    <row r="33909" spans="1:7" x14ac:dyDescent="0.2">
      <c r="A33909">
        <v>9.8294308833010803E+17</v>
      </c>
      <c r="B33909" t="s">
        <v>68361</v>
      </c>
      <c r="C33909" t="s">
        <v>68362</v>
      </c>
      <c r="D33909" s="1">
        <v>43198.560983796298</v>
      </c>
      <c r="E33909">
        <v>17685</v>
      </c>
      <c r="F33909">
        <v>69902</v>
      </c>
      <c r="G33909" t="s">
        <v>89</v>
      </c>
    </row>
    <row r="33910" spans="1:7" x14ac:dyDescent="0.2">
      <c r="A33910">
        <v>9.8295073944100403E+17</v>
      </c>
      <c r="B33910" t="s">
        <v>68363</v>
      </c>
      <c r="C33910" t="s">
        <v>68364</v>
      </c>
      <c r="D33910" s="1">
        <v>43198.582094907404</v>
      </c>
      <c r="E33910">
        <v>17185</v>
      </c>
      <c r="F33910">
        <v>72160</v>
      </c>
    </row>
    <row r="33911" spans="1:7" x14ac:dyDescent="0.2">
      <c r="A33911">
        <v>9.8295435550990694E+17</v>
      </c>
      <c r="B33911" t="s">
        <v>68365</v>
      </c>
      <c r="C33911" t="s">
        <v>68366</v>
      </c>
      <c r="D33911" s="1">
        <v>43198.59207175926</v>
      </c>
      <c r="E33911">
        <v>20311</v>
      </c>
      <c r="F33911">
        <v>96565</v>
      </c>
    </row>
    <row r="33912" spans="1:7" x14ac:dyDescent="0.2">
      <c r="A33912">
        <v>9.8296631546711603E+17</v>
      </c>
      <c r="B33912" t="s">
        <v>68367</v>
      </c>
      <c r="C33912" t="s">
        <v>68368</v>
      </c>
      <c r="D33912" s="1">
        <v>43198.625069444446</v>
      </c>
      <c r="E33912">
        <v>27730</v>
      </c>
      <c r="F33912">
        <v>90780</v>
      </c>
    </row>
    <row r="33913" spans="1:7" x14ac:dyDescent="0.2">
      <c r="A33913">
        <v>9.8296738902856896E+17</v>
      </c>
      <c r="B33913" t="s">
        <v>68369</v>
      </c>
      <c r="C33913" t="s">
        <v>68370</v>
      </c>
      <c r="D33913" s="1">
        <v>43198.628032407411</v>
      </c>
      <c r="E33913">
        <v>12988</v>
      </c>
      <c r="F33913">
        <v>60633</v>
      </c>
    </row>
    <row r="33914" spans="1:7" x14ac:dyDescent="0.2">
      <c r="A33914">
        <v>9.8296954728316096E+17</v>
      </c>
      <c r="B33914" t="s">
        <v>68371</v>
      </c>
      <c r="C33914" t="s">
        <v>68372</v>
      </c>
      <c r="D33914" s="1">
        <v>43198.633993055555</v>
      </c>
      <c r="E33914">
        <v>20651</v>
      </c>
      <c r="F33914">
        <v>81342</v>
      </c>
    </row>
    <row r="33915" spans="1:7" x14ac:dyDescent="0.2">
      <c r="A33915">
        <v>9.8314331788932301E+17</v>
      </c>
      <c r="B33915" t="s">
        <v>68373</v>
      </c>
      <c r="C33915" t="s">
        <v>68374</v>
      </c>
      <c r="D33915" s="1">
        <v>43199.113506944443</v>
      </c>
      <c r="E33915">
        <v>10903</v>
      </c>
      <c r="F33915">
        <v>83598</v>
      </c>
    </row>
    <row r="33916" spans="1:7" x14ac:dyDescent="0.2">
      <c r="A33916">
        <v>9.8328419804682598E+17</v>
      </c>
      <c r="B33916" t="s">
        <v>68375</v>
      </c>
      <c r="C33916" t="s">
        <v>68376</v>
      </c>
      <c r="D33916" s="1">
        <v>43199.502268518518</v>
      </c>
      <c r="E33916">
        <v>40012</v>
      </c>
      <c r="F33916">
        <v>158917</v>
      </c>
    </row>
    <row r="33917" spans="1:7" x14ac:dyDescent="0.2">
      <c r="A33917">
        <v>9.8342371533255795E+17</v>
      </c>
      <c r="B33917" t="s">
        <v>68377</v>
      </c>
      <c r="C33917" t="s">
        <v>68378</v>
      </c>
      <c r="D33917" s="1">
        <v>43199.887256944443</v>
      </c>
      <c r="E33917">
        <v>23275</v>
      </c>
      <c r="F33917">
        <v>94274</v>
      </c>
    </row>
    <row r="33918" spans="1:7" x14ac:dyDescent="0.2">
      <c r="A33918">
        <v>9.8342743869170803E+17</v>
      </c>
      <c r="B33918" t="s">
        <v>68379</v>
      </c>
      <c r="C33918" t="s">
        <v>68380</v>
      </c>
      <c r="D33918" s="1">
        <v>43199.897534722222</v>
      </c>
      <c r="E33918">
        <v>8822</v>
      </c>
      <c r="F33918">
        <v>47719</v>
      </c>
      <c r="G33918" t="s">
        <v>215</v>
      </c>
    </row>
    <row r="33919" spans="1:7" x14ac:dyDescent="0.2">
      <c r="A33919">
        <v>9.8366286854034598E+17</v>
      </c>
      <c r="B33919" t="s">
        <v>68381</v>
      </c>
      <c r="C33919" t="s">
        <v>68382</v>
      </c>
      <c r="D33919" s="1">
        <v>43200.547199074077</v>
      </c>
      <c r="E33919">
        <v>22657</v>
      </c>
      <c r="F33919">
        <v>93264</v>
      </c>
    </row>
    <row r="33920" spans="1:7" x14ac:dyDescent="0.2">
      <c r="A33920">
        <v>9.8366295389443597E+17</v>
      </c>
      <c r="B33920" t="s">
        <v>68383</v>
      </c>
      <c r="C33920" t="s">
        <v>68384</v>
      </c>
      <c r="D33920" s="1">
        <v>43200.547430555554</v>
      </c>
      <c r="E33920">
        <v>25944</v>
      </c>
      <c r="F33920">
        <v>109136</v>
      </c>
    </row>
    <row r="33921" spans="1:8" x14ac:dyDescent="0.2">
      <c r="A33921">
        <v>9.83698762760704E+17</v>
      </c>
      <c r="B33921" t="s">
        <v>68385</v>
      </c>
      <c r="C33921" t="s">
        <v>68386</v>
      </c>
      <c r="D33921" s="1">
        <v>43200.646238425928</v>
      </c>
      <c r="E33921">
        <v>16614</v>
      </c>
      <c r="F33921">
        <v>79131</v>
      </c>
    </row>
    <row r="33922" spans="1:8" x14ac:dyDescent="0.2">
      <c r="A33922">
        <v>9.8377427088623603E+17</v>
      </c>
      <c r="B33922" t="s">
        <v>68387</v>
      </c>
      <c r="C33922" t="s">
        <v>68388</v>
      </c>
      <c r="D33922" s="1">
        <v>43200.85460648148</v>
      </c>
      <c r="E33922">
        <v>19175</v>
      </c>
      <c r="F33922">
        <v>95615</v>
      </c>
    </row>
    <row r="33923" spans="1:8" x14ac:dyDescent="0.2">
      <c r="A33923">
        <v>9.83824424532144E+17</v>
      </c>
      <c r="B33923" t="s">
        <v>68389</v>
      </c>
      <c r="C33923" t="s">
        <v>68390</v>
      </c>
      <c r="D33923" s="1">
        <v>43200.993009259262</v>
      </c>
      <c r="E33923">
        <v>14260</v>
      </c>
      <c r="F33923">
        <v>72724</v>
      </c>
      <c r="H33923" t="s">
        <v>390</v>
      </c>
    </row>
    <row r="33924" spans="1:8" x14ac:dyDescent="0.2">
      <c r="A33924">
        <v>9.8401578252183501E+17</v>
      </c>
      <c r="B33924" t="s">
        <v>68391</v>
      </c>
      <c r="C33924" t="s">
        <v>68392</v>
      </c>
      <c r="D33924" s="1">
        <v>43201.521053240744</v>
      </c>
      <c r="E33924">
        <v>14328</v>
      </c>
      <c r="F33924">
        <v>60015</v>
      </c>
    </row>
    <row r="33925" spans="1:8" x14ac:dyDescent="0.2">
      <c r="A33925">
        <v>9.8401789424060403E+17</v>
      </c>
      <c r="B33925" t="s">
        <v>68393</v>
      </c>
      <c r="C33925" t="s">
        <v>68394</v>
      </c>
      <c r="D33925" s="1">
        <v>43201.526875000003</v>
      </c>
      <c r="E33925">
        <v>13556</v>
      </c>
      <c r="F33925">
        <v>62065</v>
      </c>
    </row>
    <row r="33926" spans="1:8" x14ac:dyDescent="0.2">
      <c r="A33926">
        <v>9.8402013625554099E+17</v>
      </c>
      <c r="B33926" t="s">
        <v>68395</v>
      </c>
      <c r="C33926" t="s">
        <v>68396</v>
      </c>
      <c r="D33926" s="1">
        <v>43201.533067129632</v>
      </c>
      <c r="E33926">
        <v>15079</v>
      </c>
      <c r="F33926">
        <v>68230</v>
      </c>
    </row>
    <row r="33927" spans="1:8" x14ac:dyDescent="0.2">
      <c r="A33927">
        <v>9.8402262544074701E+17</v>
      </c>
      <c r="B33927" t="s">
        <v>68397</v>
      </c>
      <c r="C33927" t="s">
        <v>68398</v>
      </c>
      <c r="D33927" s="1">
        <v>43201.539930555555</v>
      </c>
      <c r="E33927">
        <v>55703</v>
      </c>
      <c r="F33927">
        <v>154934</v>
      </c>
    </row>
    <row r="33928" spans="1:8" x14ac:dyDescent="0.2">
      <c r="A33928">
        <v>9.84032798821568E+17</v>
      </c>
      <c r="B33928" t="s">
        <v>68399</v>
      </c>
      <c r="C33928" t="s">
        <v>68400</v>
      </c>
      <c r="D33928" s="1">
        <v>43201.568009259259</v>
      </c>
      <c r="E33928">
        <v>27218</v>
      </c>
      <c r="F33928">
        <v>112246</v>
      </c>
    </row>
    <row r="33929" spans="1:8" x14ac:dyDescent="0.2">
      <c r="A33929">
        <v>9.8405354974206694E+17</v>
      </c>
      <c r="B33929" t="s">
        <v>68401</v>
      </c>
      <c r="C33929" t="s">
        <v>68402</v>
      </c>
      <c r="D33929" s="1">
        <v>43201.6252662037</v>
      </c>
      <c r="E33929">
        <v>22555</v>
      </c>
      <c r="F33929">
        <v>87225</v>
      </c>
    </row>
    <row r="33930" spans="1:8" x14ac:dyDescent="0.2">
      <c r="A33930">
        <v>9.8406613130358298E+17</v>
      </c>
      <c r="B33930" t="s">
        <v>68403</v>
      </c>
      <c r="C33930" t="s">
        <v>68404</v>
      </c>
      <c r="D33930" s="1">
        <v>43201.659988425927</v>
      </c>
      <c r="E33930">
        <v>8914</v>
      </c>
      <c r="F33930">
        <v>56939</v>
      </c>
    </row>
    <row r="33931" spans="1:8" x14ac:dyDescent="0.2">
      <c r="A33931">
        <v>9.8409567126236698E+17</v>
      </c>
      <c r="B33931" t="s">
        <v>68405</v>
      </c>
      <c r="C33931" t="s">
        <v>68406</v>
      </c>
      <c r="D33931" s="1">
        <v>43201.74150462963</v>
      </c>
      <c r="E33931">
        <v>7207</v>
      </c>
      <c r="F33931">
        <v>32010</v>
      </c>
      <c r="G33931" t="s">
        <v>487</v>
      </c>
    </row>
    <row r="33932" spans="1:8" x14ac:dyDescent="0.2">
      <c r="A33932">
        <v>9.8415590725168704E+17</v>
      </c>
      <c r="B33932" t="s">
        <v>68407</v>
      </c>
      <c r="C33932" t="s">
        <v>68408</v>
      </c>
      <c r="D33932" s="1">
        <v>43201.907719907409</v>
      </c>
      <c r="E33932">
        <v>13785</v>
      </c>
      <c r="F33932">
        <v>62294</v>
      </c>
    </row>
    <row r="33933" spans="1:8" x14ac:dyDescent="0.2">
      <c r="A33933">
        <v>9.8420437310544205E+17</v>
      </c>
      <c r="B33933" t="s">
        <v>68409</v>
      </c>
      <c r="C33933" t="s">
        <v>68410</v>
      </c>
      <c r="D33933" s="1">
        <v>43202.041458333333</v>
      </c>
      <c r="E33933">
        <v>9394</v>
      </c>
      <c r="F33933">
        <v>52255</v>
      </c>
      <c r="G33933" t="s">
        <v>89</v>
      </c>
    </row>
    <row r="33934" spans="1:8" x14ac:dyDescent="0.2">
      <c r="A33934">
        <v>9.8423179110301197E+17</v>
      </c>
      <c r="B33934" t="s">
        <v>68411</v>
      </c>
      <c r="C33934" t="s">
        <v>68412</v>
      </c>
      <c r="D33934" s="1">
        <v>43202.117118055554</v>
      </c>
      <c r="E33934">
        <v>9316</v>
      </c>
      <c r="F33934">
        <v>49695</v>
      </c>
      <c r="G33934" t="s">
        <v>215</v>
      </c>
    </row>
    <row r="33935" spans="1:8" x14ac:dyDescent="0.2">
      <c r="A33935">
        <v>9.8437149127709901E+17</v>
      </c>
      <c r="B33935" t="s">
        <v>68413</v>
      </c>
      <c r="C33935" t="s">
        <v>68414</v>
      </c>
      <c r="D33935" s="1">
        <v>43202.502615740741</v>
      </c>
      <c r="E33935">
        <v>16155</v>
      </c>
      <c r="F33935">
        <v>78066</v>
      </c>
    </row>
    <row r="33936" spans="1:8" x14ac:dyDescent="0.2">
      <c r="A33936">
        <v>9.8437276023015398E+17</v>
      </c>
      <c r="B33936" t="s">
        <v>68415</v>
      </c>
      <c r="C33936" t="s">
        <v>68416</v>
      </c>
      <c r="D33936" s="1">
        <v>43202.506122685183</v>
      </c>
      <c r="E33936">
        <v>12492</v>
      </c>
      <c r="F33936">
        <v>77573</v>
      </c>
    </row>
    <row r="33937" spans="1:8" x14ac:dyDescent="0.2">
      <c r="A33937">
        <v>9.8437442258796506E+17</v>
      </c>
      <c r="B33937" t="s">
        <v>68417</v>
      </c>
      <c r="C33937" t="s">
        <v>68418</v>
      </c>
      <c r="D33937" s="1">
        <v>43202.510706018518</v>
      </c>
      <c r="E33937">
        <v>21494</v>
      </c>
      <c r="F33937">
        <v>102012</v>
      </c>
    </row>
    <row r="33938" spans="1:8" x14ac:dyDescent="0.2">
      <c r="A33938">
        <v>9.8437991868239398E+17</v>
      </c>
      <c r="B33938" t="s">
        <v>68419</v>
      </c>
      <c r="C33938" t="s">
        <v>68420</v>
      </c>
      <c r="D33938" s="1">
        <v>43202.525879629633</v>
      </c>
      <c r="E33938">
        <v>10409</v>
      </c>
      <c r="F33938">
        <v>55785</v>
      </c>
    </row>
    <row r="33939" spans="1:8" x14ac:dyDescent="0.2">
      <c r="A33939">
        <v>9.8447193305093696E+17</v>
      </c>
      <c r="B33939" t="s">
        <v>68421</v>
      </c>
      <c r="C33939" t="s">
        <v>68422</v>
      </c>
      <c r="D33939" s="1">
        <v>43202.779791666668</v>
      </c>
      <c r="E33939">
        <v>14363</v>
      </c>
      <c r="F33939">
        <v>59424</v>
      </c>
      <c r="H33939" t="s">
        <v>616</v>
      </c>
    </row>
    <row r="33940" spans="1:8" x14ac:dyDescent="0.2">
      <c r="A33940">
        <v>9.8447277803541696E+17</v>
      </c>
      <c r="B33940" t="s">
        <v>68423</v>
      </c>
      <c r="C33940" t="s">
        <v>68424</v>
      </c>
      <c r="D33940" s="1">
        <v>43202.782118055555</v>
      </c>
      <c r="E33940">
        <v>14152</v>
      </c>
      <c r="F33940">
        <v>74595</v>
      </c>
    </row>
    <row r="33941" spans="1:8" x14ac:dyDescent="0.2">
      <c r="A33941">
        <v>9.8449951780548595E+17</v>
      </c>
      <c r="B33941" t="s">
        <v>68425</v>
      </c>
      <c r="C33941" t="s">
        <v>68426</v>
      </c>
      <c r="D33941" s="1">
        <v>43202.855902777781</v>
      </c>
      <c r="E33941">
        <v>12097</v>
      </c>
      <c r="F33941">
        <v>58959</v>
      </c>
      <c r="H33941" t="s">
        <v>390</v>
      </c>
    </row>
    <row r="33942" spans="1:8" x14ac:dyDescent="0.2">
      <c r="A33942">
        <v>9.8450743090930803E+17</v>
      </c>
      <c r="B33942" t="s">
        <v>68427</v>
      </c>
      <c r="C33942" t="s">
        <v>68428</v>
      </c>
      <c r="D33942" s="1">
        <v>43202.877743055556</v>
      </c>
      <c r="E33942">
        <v>17123</v>
      </c>
      <c r="F33942">
        <v>73144</v>
      </c>
      <c r="H33942" t="s">
        <v>390</v>
      </c>
    </row>
    <row r="33943" spans="1:8" x14ac:dyDescent="0.2">
      <c r="A33943">
        <v>9.8463107386595302E+17</v>
      </c>
      <c r="B33943" t="s">
        <v>68429</v>
      </c>
      <c r="C33943" t="s">
        <v>68430</v>
      </c>
      <c r="D33943" s="1">
        <v>43203.218935185185</v>
      </c>
      <c r="E33943">
        <v>14192</v>
      </c>
      <c r="F33943">
        <v>70635</v>
      </c>
    </row>
    <row r="33944" spans="1:8" x14ac:dyDescent="0.2">
      <c r="A33944">
        <v>9.8475931504632205E+17</v>
      </c>
      <c r="B33944" t="s">
        <v>68431</v>
      </c>
      <c r="C33944" t="s">
        <v>68432</v>
      </c>
      <c r="D33944" s="1">
        <v>43203.572812500002</v>
      </c>
      <c r="E33944">
        <v>19551</v>
      </c>
      <c r="F33944">
        <v>97585</v>
      </c>
    </row>
    <row r="33945" spans="1:8" x14ac:dyDescent="0.2">
      <c r="A33945">
        <v>9.8476357921063296E+17</v>
      </c>
      <c r="B33945" t="s">
        <v>68433</v>
      </c>
      <c r="C33945" t="s">
        <v>68434</v>
      </c>
      <c r="D33945" s="1">
        <v>43203.58457175926</v>
      </c>
      <c r="E33945">
        <v>28073</v>
      </c>
      <c r="F33945">
        <v>113476</v>
      </c>
    </row>
    <row r="33946" spans="1:8" x14ac:dyDescent="0.2">
      <c r="A33946">
        <v>9.8476756049431296E+17</v>
      </c>
      <c r="B33946" t="s">
        <v>68435</v>
      </c>
      <c r="C33946" t="s">
        <v>68436</v>
      </c>
      <c r="D33946" s="1">
        <v>43203.595567129632</v>
      </c>
      <c r="E33946">
        <v>29504</v>
      </c>
      <c r="F33946">
        <v>127196</v>
      </c>
    </row>
    <row r="33947" spans="1:8" x14ac:dyDescent="0.2">
      <c r="A33947">
        <v>9.8482887806033498E+17</v>
      </c>
      <c r="B33947" t="s">
        <v>68437</v>
      </c>
      <c r="C33947" t="s">
        <v>68438</v>
      </c>
      <c r="D33947" s="1">
        <v>43203.764768518522</v>
      </c>
      <c r="E33947">
        <v>21602</v>
      </c>
      <c r="F33947">
        <v>100260</v>
      </c>
    </row>
    <row r="33948" spans="1:8" x14ac:dyDescent="0.2">
      <c r="A33948">
        <v>9.8487799971889498E+17</v>
      </c>
      <c r="B33948" t="s">
        <v>68439</v>
      </c>
      <c r="C33948" t="s">
        <v>68440</v>
      </c>
      <c r="D33948" s="1">
        <v>43203.900312500002</v>
      </c>
      <c r="E33948">
        <v>30806</v>
      </c>
      <c r="F33948">
        <v>112727</v>
      </c>
    </row>
    <row r="33949" spans="1:8" x14ac:dyDescent="0.2">
      <c r="A33949">
        <v>9.8496745731513894E+17</v>
      </c>
      <c r="B33949" t="s">
        <v>68441</v>
      </c>
      <c r="C33949" t="s">
        <v>68442</v>
      </c>
      <c r="D33949" s="1">
        <v>43204.147175925929</v>
      </c>
      <c r="E33949">
        <v>31167</v>
      </c>
      <c r="F33949">
        <v>93343</v>
      </c>
    </row>
    <row r="33950" spans="1:8" x14ac:dyDescent="0.2">
      <c r="A33950">
        <v>9.8513080266829402E+17</v>
      </c>
      <c r="B33950" t="s">
        <v>68443</v>
      </c>
      <c r="C33950" t="s">
        <v>68444</v>
      </c>
      <c r="D33950" s="1">
        <v>43204.597916666666</v>
      </c>
      <c r="E33950">
        <v>36970</v>
      </c>
      <c r="F33950">
        <v>181001</v>
      </c>
    </row>
    <row r="33951" spans="1:8" x14ac:dyDescent="0.2">
      <c r="A33951">
        <v>9.8513301725665997E+17</v>
      </c>
      <c r="B33951" t="s">
        <v>68445</v>
      </c>
      <c r="C33951" t="s">
        <v>68446</v>
      </c>
      <c r="D33951" s="1">
        <v>43204.604027777779</v>
      </c>
      <c r="E33951">
        <v>25884</v>
      </c>
      <c r="F33951">
        <v>145350</v>
      </c>
    </row>
    <row r="33952" spans="1:8" x14ac:dyDescent="0.2">
      <c r="A33952">
        <v>9.8548351370412403E+17</v>
      </c>
      <c r="B33952" t="s">
        <v>68447</v>
      </c>
      <c r="C33952" t="s">
        <v>68448</v>
      </c>
      <c r="D33952" s="1">
        <v>43205.571215277778</v>
      </c>
      <c r="E33952">
        <v>23454</v>
      </c>
      <c r="F33952">
        <v>95509</v>
      </c>
    </row>
    <row r="33953" spans="1:6" x14ac:dyDescent="0.2">
      <c r="A33953">
        <v>9.8548720951094797E+17</v>
      </c>
      <c r="B33953" t="s">
        <v>68449</v>
      </c>
      <c r="C33953" t="s">
        <v>68450</v>
      </c>
      <c r="D33953" s="1">
        <v>43205.581412037034</v>
      </c>
      <c r="E33953">
        <v>23396</v>
      </c>
      <c r="F33953">
        <v>90530</v>
      </c>
    </row>
    <row r="33954" spans="1:6" x14ac:dyDescent="0.2">
      <c r="A33954">
        <v>9.8548993034332096E+17</v>
      </c>
      <c r="B33954" t="s">
        <v>68451</v>
      </c>
      <c r="C33954" t="s">
        <v>68452</v>
      </c>
      <c r="D33954" s="1">
        <v>43205.588923611111</v>
      </c>
      <c r="E33954">
        <v>22590</v>
      </c>
      <c r="F33954">
        <v>91582</v>
      </c>
    </row>
    <row r="33955" spans="1:6" x14ac:dyDescent="0.2">
      <c r="A33955">
        <v>9.8549286295869798E+17</v>
      </c>
      <c r="B33955" t="s">
        <v>68453</v>
      </c>
      <c r="C33955" t="s">
        <v>68454</v>
      </c>
      <c r="D33955" s="1">
        <v>43205.597013888888</v>
      </c>
      <c r="E33955">
        <v>20368</v>
      </c>
      <c r="F33955">
        <v>104273</v>
      </c>
    </row>
    <row r="33956" spans="1:6" x14ac:dyDescent="0.2">
      <c r="A33956">
        <v>9.8549602355560806E+17</v>
      </c>
      <c r="B33956" t="s">
        <v>68455</v>
      </c>
      <c r="C33956" t="s">
        <v>68456</v>
      </c>
      <c r="D33956" s="1">
        <v>43205.605740740742</v>
      </c>
      <c r="E33956">
        <v>18882</v>
      </c>
      <c r="F33956">
        <v>91661</v>
      </c>
    </row>
    <row r="33957" spans="1:6" x14ac:dyDescent="0.2">
      <c r="A33957">
        <v>9.8550205334575104E+17</v>
      </c>
      <c r="B33957" t="s">
        <v>68457</v>
      </c>
      <c r="C33957" t="s">
        <v>68458</v>
      </c>
      <c r="D33957" s="1">
        <v>43205.622372685182</v>
      </c>
      <c r="E33957">
        <v>20382</v>
      </c>
      <c r="F33957">
        <v>92579</v>
      </c>
    </row>
    <row r="33958" spans="1:6" x14ac:dyDescent="0.2">
      <c r="A33958">
        <v>9.8550480864697101E+17</v>
      </c>
      <c r="B33958" t="s">
        <v>68459</v>
      </c>
      <c r="C33958" t="s">
        <v>68460</v>
      </c>
      <c r="D33958" s="1">
        <v>43205.629976851851</v>
      </c>
      <c r="E33958">
        <v>18793</v>
      </c>
      <c r="F33958">
        <v>88430</v>
      </c>
    </row>
    <row r="33959" spans="1:6" x14ac:dyDescent="0.2">
      <c r="A33959">
        <v>9.8552929990518694E+17</v>
      </c>
      <c r="B33959" t="s">
        <v>68461</v>
      </c>
      <c r="C33959" t="s">
        <v>68462</v>
      </c>
      <c r="D33959" s="1">
        <v>43205.697569444441</v>
      </c>
      <c r="E33959">
        <v>25209</v>
      </c>
      <c r="F33959">
        <v>127142</v>
      </c>
    </row>
    <row r="33960" spans="1:6" x14ac:dyDescent="0.2">
      <c r="A33960">
        <v>9.8585666286620198E+17</v>
      </c>
      <c r="B33960" t="s">
        <v>68463</v>
      </c>
      <c r="C33960" t="s">
        <v>68464</v>
      </c>
      <c r="D33960" s="1">
        <v>43206.600914351853</v>
      </c>
      <c r="E33960">
        <v>24497</v>
      </c>
      <c r="F33960">
        <v>101014</v>
      </c>
    </row>
    <row r="33961" spans="1:6" x14ac:dyDescent="0.2">
      <c r="A33961">
        <v>9.8585810014930906E+17</v>
      </c>
      <c r="B33961" t="s">
        <v>68465</v>
      </c>
      <c r="C33961" t="s">
        <v>68466</v>
      </c>
      <c r="D33961" s="1">
        <v>43206.604884259257</v>
      </c>
      <c r="E33961">
        <v>18191</v>
      </c>
      <c r="F33961">
        <v>87657</v>
      </c>
    </row>
    <row r="33962" spans="1:6" x14ac:dyDescent="0.2">
      <c r="A33962">
        <v>9.86218862625648E+17</v>
      </c>
      <c r="B33962" t="s">
        <v>68467</v>
      </c>
      <c r="C33962" t="s">
        <v>68468</v>
      </c>
      <c r="D33962" s="1">
        <v>43207.600393518522</v>
      </c>
      <c r="E33962">
        <v>21061</v>
      </c>
      <c r="F33962">
        <v>112357</v>
      </c>
    </row>
    <row r="33963" spans="1:6" x14ac:dyDescent="0.2">
      <c r="A33963">
        <v>9.86218867780448E+17</v>
      </c>
      <c r="B33963" t="s">
        <v>68469</v>
      </c>
      <c r="C33963" t="s">
        <v>68470</v>
      </c>
      <c r="D33963" s="1">
        <v>43207.600405092591</v>
      </c>
      <c r="E33963">
        <v>10002</v>
      </c>
      <c r="F33963">
        <v>57348</v>
      </c>
    </row>
    <row r="33964" spans="1:6" x14ac:dyDescent="0.2">
      <c r="A33964">
        <v>9.8621887050675405E+17</v>
      </c>
      <c r="B33964" t="s">
        <v>68471</v>
      </c>
      <c r="C33964" t="s">
        <v>68472</v>
      </c>
      <c r="D33964" s="1">
        <v>43207.600416666668</v>
      </c>
      <c r="E33964">
        <v>13011</v>
      </c>
      <c r="F33964">
        <v>58292</v>
      </c>
    </row>
    <row r="33965" spans="1:6" x14ac:dyDescent="0.2">
      <c r="A33965">
        <v>9.8621887199149197E+17</v>
      </c>
      <c r="B33965" t="s">
        <v>68473</v>
      </c>
      <c r="C33965" t="s">
        <v>68474</v>
      </c>
      <c r="D33965" s="1">
        <v>43207.600416666668</v>
      </c>
      <c r="E33965">
        <v>13073</v>
      </c>
      <c r="F33965">
        <v>76763</v>
      </c>
    </row>
    <row r="33966" spans="1:6" x14ac:dyDescent="0.2">
      <c r="A33966">
        <v>9.8630122833750797E+17</v>
      </c>
      <c r="B33966" t="s">
        <v>68475</v>
      </c>
      <c r="C33966" t="s">
        <v>68476</v>
      </c>
      <c r="D33966" s="1">
        <v>43207.827685185184</v>
      </c>
      <c r="E33966">
        <v>8736</v>
      </c>
      <c r="F33966">
        <v>60666</v>
      </c>
    </row>
    <row r="33967" spans="1:6" x14ac:dyDescent="0.2">
      <c r="A33967">
        <v>9.8630318858742502E+17</v>
      </c>
      <c r="B33967" t="s">
        <v>68477</v>
      </c>
      <c r="C33967" t="s">
        <v>68478</v>
      </c>
      <c r="D33967" s="1">
        <v>43207.833090277774</v>
      </c>
      <c r="E33967">
        <v>15594</v>
      </c>
      <c r="F33967">
        <v>69733</v>
      </c>
    </row>
    <row r="33968" spans="1:6" x14ac:dyDescent="0.2">
      <c r="A33968">
        <v>9.8634495313467302E+17</v>
      </c>
      <c r="B33968" t="s">
        <v>68479</v>
      </c>
      <c r="C33968" t="s">
        <v>68480</v>
      </c>
      <c r="D33968" s="1">
        <v>43207.948333333334</v>
      </c>
      <c r="E33968">
        <v>12449</v>
      </c>
      <c r="F33968">
        <v>52424</v>
      </c>
    </row>
    <row r="33969" spans="1:8" x14ac:dyDescent="0.2">
      <c r="A33969">
        <v>9.8635722830635405E+17</v>
      </c>
      <c r="B33969" t="s">
        <v>68481</v>
      </c>
      <c r="C33969" t="s">
        <v>68482</v>
      </c>
      <c r="D33969" s="1">
        <v>43207.982210648152</v>
      </c>
      <c r="E33969">
        <v>13394</v>
      </c>
      <c r="F33969">
        <v>60013</v>
      </c>
    </row>
    <row r="33970" spans="1:8" x14ac:dyDescent="0.2">
      <c r="A33970">
        <v>9.8635723021902195E+17</v>
      </c>
      <c r="B33970" t="s">
        <v>68483</v>
      </c>
      <c r="C33970" t="s">
        <v>68484</v>
      </c>
      <c r="D33970" s="1">
        <v>43207.982210648152</v>
      </c>
      <c r="E33970">
        <v>11074</v>
      </c>
      <c r="F33970">
        <v>49949</v>
      </c>
    </row>
    <row r="33971" spans="1:8" x14ac:dyDescent="0.2">
      <c r="A33971">
        <v>9.8637860660673702E+17</v>
      </c>
      <c r="B33971" t="s">
        <v>68485</v>
      </c>
      <c r="C33971" t="s">
        <v>68486</v>
      </c>
      <c r="D33971" s="1">
        <v>43208.041203703702</v>
      </c>
      <c r="E33971">
        <v>11872</v>
      </c>
      <c r="F33971">
        <v>62568</v>
      </c>
    </row>
    <row r="33972" spans="1:8" x14ac:dyDescent="0.2">
      <c r="A33972">
        <v>9.8643010307586803E+17</v>
      </c>
      <c r="B33972" t="s">
        <v>68487</v>
      </c>
      <c r="C33972" t="s">
        <v>68488</v>
      </c>
      <c r="D33972" s="1">
        <v>43208.183310185188</v>
      </c>
      <c r="E33972">
        <v>7524</v>
      </c>
      <c r="F33972">
        <v>41028</v>
      </c>
      <c r="G33972" t="s">
        <v>89</v>
      </c>
    </row>
    <row r="33973" spans="1:8" x14ac:dyDescent="0.2">
      <c r="A33973">
        <v>9.8643085675039501E+17</v>
      </c>
      <c r="B33973" t="s">
        <v>68489</v>
      </c>
      <c r="C33973" t="s">
        <v>68490</v>
      </c>
      <c r="D33973" s="1">
        <v>43208.185381944444</v>
      </c>
      <c r="E33973">
        <v>8286</v>
      </c>
      <c r="F33973">
        <v>38066</v>
      </c>
      <c r="G33973" t="s">
        <v>215</v>
      </c>
    </row>
    <row r="33974" spans="1:8" x14ac:dyDescent="0.2">
      <c r="A33974">
        <v>9.8643214318951194E+17</v>
      </c>
      <c r="B33974" t="s">
        <v>68491</v>
      </c>
      <c r="C33974" t="s">
        <v>68492</v>
      </c>
      <c r="D33974" s="1">
        <v>43208.188935185186</v>
      </c>
      <c r="E33974">
        <v>17565</v>
      </c>
      <c r="F33974">
        <v>76142</v>
      </c>
    </row>
    <row r="33975" spans="1:8" x14ac:dyDescent="0.2">
      <c r="A33975">
        <v>9.8643652044486605E+17</v>
      </c>
      <c r="B33975" t="s">
        <v>68493</v>
      </c>
      <c r="C33975" t="s">
        <v>68494</v>
      </c>
      <c r="D33975" s="1">
        <v>43208.201018518521</v>
      </c>
      <c r="E33975">
        <v>15297</v>
      </c>
      <c r="F33975">
        <v>69725</v>
      </c>
    </row>
    <row r="33976" spans="1:8" x14ac:dyDescent="0.2">
      <c r="A33976">
        <v>9.8654464847786803E+17</v>
      </c>
      <c r="B33976" t="s">
        <v>68495</v>
      </c>
      <c r="C33976" t="s">
        <v>68496</v>
      </c>
      <c r="D33976" s="1">
        <v>43208.499386574076</v>
      </c>
      <c r="E33976">
        <v>24579</v>
      </c>
      <c r="F33976">
        <v>103113</v>
      </c>
    </row>
    <row r="33977" spans="1:8" x14ac:dyDescent="0.2">
      <c r="A33977">
        <v>9.8655553353573094E+17</v>
      </c>
      <c r="B33977" t="s">
        <v>68497</v>
      </c>
      <c r="C33977" t="s">
        <v>68498</v>
      </c>
      <c r="D33977" s="1">
        <v>43208.529432870368</v>
      </c>
      <c r="E33977">
        <v>21864</v>
      </c>
      <c r="F33977">
        <v>90298</v>
      </c>
    </row>
    <row r="33978" spans="1:8" x14ac:dyDescent="0.2">
      <c r="A33978">
        <v>9.8657650235867098E+17</v>
      </c>
      <c r="B33978" t="s">
        <v>68499</v>
      </c>
      <c r="C33978" t="s">
        <v>68500</v>
      </c>
      <c r="D33978" s="1">
        <v>43208.587291666663</v>
      </c>
      <c r="E33978">
        <v>19140</v>
      </c>
      <c r="F33978">
        <v>86109</v>
      </c>
    </row>
    <row r="33979" spans="1:8" x14ac:dyDescent="0.2">
      <c r="A33979">
        <v>9.8664317945274701E+17</v>
      </c>
      <c r="B33979" t="s">
        <v>68501</v>
      </c>
      <c r="C33979" t="s">
        <v>68502</v>
      </c>
      <c r="D33979" s="1">
        <v>43208.771284722221</v>
      </c>
      <c r="E33979">
        <v>20372</v>
      </c>
      <c r="F33979">
        <v>91879</v>
      </c>
      <c r="G33979" t="s">
        <v>89</v>
      </c>
    </row>
    <row r="33980" spans="1:8" x14ac:dyDescent="0.2">
      <c r="A33980">
        <v>9.8671101563003597E+17</v>
      </c>
      <c r="B33980" t="s">
        <v>68503</v>
      </c>
      <c r="C33980" t="s">
        <v>68504</v>
      </c>
      <c r="D33980" s="1">
        <v>43208.958472222221</v>
      </c>
      <c r="E33980">
        <v>12932</v>
      </c>
      <c r="F33980">
        <v>67912</v>
      </c>
      <c r="G33980" t="s">
        <v>89</v>
      </c>
    </row>
    <row r="33981" spans="1:8" x14ac:dyDescent="0.2">
      <c r="A33981">
        <v>9.8671924024074598E+17</v>
      </c>
      <c r="B33981" t="s">
        <v>68505</v>
      </c>
      <c r="C33981" t="s">
        <v>68506</v>
      </c>
      <c r="D33981" s="1">
        <v>43208.981168981481</v>
      </c>
      <c r="E33981">
        <v>10693</v>
      </c>
      <c r="F33981">
        <v>58362</v>
      </c>
    </row>
    <row r="33982" spans="1:8" x14ac:dyDescent="0.2">
      <c r="A33982">
        <v>9.8680114301462106E+17</v>
      </c>
      <c r="B33982" t="s">
        <v>68507</v>
      </c>
      <c r="C33982" t="s">
        <v>68508</v>
      </c>
      <c r="D33982" s="1">
        <v>43209.207187499997</v>
      </c>
      <c r="E33982">
        <v>12487</v>
      </c>
      <c r="F33982">
        <v>58508</v>
      </c>
      <c r="G33982" t="s">
        <v>215</v>
      </c>
      <c r="H33982" t="s">
        <v>390</v>
      </c>
    </row>
    <row r="33983" spans="1:8" x14ac:dyDescent="0.2">
      <c r="A33983">
        <v>9.8697903967093094E+17</v>
      </c>
      <c r="B33983" t="s">
        <v>68509</v>
      </c>
      <c r="C33983" t="s">
        <v>68510</v>
      </c>
      <c r="D33983" s="1">
        <v>43209.698078703703</v>
      </c>
      <c r="E33983">
        <v>11989</v>
      </c>
      <c r="F33983">
        <v>63915</v>
      </c>
    </row>
    <row r="33984" spans="1:8" x14ac:dyDescent="0.2">
      <c r="A33984">
        <v>9.8698863382241203E+17</v>
      </c>
      <c r="B33984" t="s">
        <v>68511</v>
      </c>
      <c r="C33984" t="s">
        <v>68512</v>
      </c>
      <c r="D33984" s="1">
        <v>43209.724560185183</v>
      </c>
      <c r="E33984">
        <v>16935</v>
      </c>
      <c r="F33984">
        <v>77245</v>
      </c>
    </row>
    <row r="33985" spans="1:8" x14ac:dyDescent="0.2">
      <c r="A33985">
        <v>9.8699499217756096E+17</v>
      </c>
      <c r="B33985" t="s">
        <v>68513</v>
      </c>
      <c r="C33985" t="s">
        <v>68514</v>
      </c>
      <c r="D33985" s="1">
        <v>43209.742106481484</v>
      </c>
      <c r="E33985">
        <v>17127</v>
      </c>
      <c r="F33985">
        <v>75567</v>
      </c>
    </row>
    <row r="33986" spans="1:8" x14ac:dyDescent="0.2">
      <c r="A33986">
        <v>9.8700386088252595E+17</v>
      </c>
      <c r="B33986" t="s">
        <v>68515</v>
      </c>
      <c r="C33986" t="s">
        <v>68516</v>
      </c>
      <c r="D33986" s="1">
        <v>43209.766574074078</v>
      </c>
      <c r="E33986">
        <v>7666</v>
      </c>
      <c r="F33986">
        <v>40002</v>
      </c>
      <c r="G33986" t="s">
        <v>89</v>
      </c>
    </row>
    <row r="33987" spans="1:8" x14ac:dyDescent="0.2">
      <c r="A33987">
        <v>9.8703645864819904E+17</v>
      </c>
      <c r="B33987" t="s">
        <v>68517</v>
      </c>
      <c r="C33987" t="s">
        <v>68518</v>
      </c>
      <c r="D33987" s="1">
        <v>43209.856527777774</v>
      </c>
      <c r="E33987">
        <v>5593</v>
      </c>
      <c r="F33987">
        <v>28424</v>
      </c>
      <c r="G33987" t="s">
        <v>68519</v>
      </c>
      <c r="H33987" t="s">
        <v>390</v>
      </c>
    </row>
    <row r="33988" spans="1:8" x14ac:dyDescent="0.2">
      <c r="A33988">
        <v>9.8703816773055206E+17</v>
      </c>
      <c r="B33988" t="s">
        <v>68520</v>
      </c>
      <c r="C33988" t="s">
        <v>68521</v>
      </c>
      <c r="D33988" s="1">
        <v>43209.861250000002</v>
      </c>
      <c r="E33988">
        <v>12761</v>
      </c>
      <c r="F33988">
        <v>54075</v>
      </c>
      <c r="G33988" t="s">
        <v>89</v>
      </c>
    </row>
    <row r="33989" spans="1:8" x14ac:dyDescent="0.2">
      <c r="A33989">
        <v>9.8706360469125901E+17</v>
      </c>
      <c r="B33989" t="s">
        <v>68522</v>
      </c>
      <c r="C33989" t="s">
        <v>68523</v>
      </c>
      <c r="D33989" s="1">
        <v>43209.931435185186</v>
      </c>
      <c r="E33989">
        <v>22692</v>
      </c>
      <c r="F33989">
        <v>87102</v>
      </c>
    </row>
    <row r="33990" spans="1:8" x14ac:dyDescent="0.2">
      <c r="A33990">
        <v>9.8706504956613798E+17</v>
      </c>
      <c r="B33990" t="s">
        <v>68524</v>
      </c>
      <c r="C33990" t="s">
        <v>68525</v>
      </c>
      <c r="D33990" s="1">
        <v>43209.935428240744</v>
      </c>
      <c r="E33990">
        <v>16259</v>
      </c>
      <c r="F33990">
        <v>66244</v>
      </c>
    </row>
    <row r="33991" spans="1:8" x14ac:dyDescent="0.2">
      <c r="A33991">
        <v>9.8706628985530304E+17</v>
      </c>
      <c r="B33991" t="s">
        <v>68526</v>
      </c>
      <c r="C33991" t="s">
        <v>68527</v>
      </c>
      <c r="D33991" s="1">
        <v>43209.938842592594</v>
      </c>
      <c r="E33991">
        <v>19281</v>
      </c>
      <c r="F33991">
        <v>81883</v>
      </c>
    </row>
    <row r="33992" spans="1:8" x14ac:dyDescent="0.2">
      <c r="A33992">
        <v>9.8709610584131494E+17</v>
      </c>
      <c r="B33992" t="s">
        <v>68528</v>
      </c>
      <c r="C33992" t="s">
        <v>68529</v>
      </c>
      <c r="D33992" s="1">
        <v>43210.021122685182</v>
      </c>
      <c r="E33992">
        <v>12250</v>
      </c>
      <c r="F33992">
        <v>59185</v>
      </c>
      <c r="G33992" t="s">
        <v>89</v>
      </c>
    </row>
    <row r="33993" spans="1:8" x14ac:dyDescent="0.2">
      <c r="A33993">
        <v>9.87096152892944E+17</v>
      </c>
      <c r="B33993" t="s">
        <v>68530</v>
      </c>
      <c r="C33993" t="s">
        <v>68531</v>
      </c>
      <c r="D33993" s="1">
        <v>43210.021249999998</v>
      </c>
      <c r="E33993">
        <v>17322</v>
      </c>
      <c r="F33993">
        <v>66356</v>
      </c>
    </row>
    <row r="33994" spans="1:8" x14ac:dyDescent="0.2">
      <c r="A33994">
        <v>9.8710005271067405E+17</v>
      </c>
      <c r="B33994" t="s">
        <v>68532</v>
      </c>
      <c r="C33994" t="s">
        <v>68533</v>
      </c>
      <c r="D33994" s="1">
        <v>43210.032013888886</v>
      </c>
      <c r="E33994">
        <v>18292</v>
      </c>
      <c r="F33994">
        <v>75805</v>
      </c>
    </row>
    <row r="33995" spans="1:8" x14ac:dyDescent="0.2">
      <c r="A33995">
        <v>9.8717336640158502E+17</v>
      </c>
      <c r="B33995" t="s">
        <v>68534</v>
      </c>
      <c r="C33995" t="s">
        <v>68535</v>
      </c>
      <c r="D33995" s="1">
        <v>43210.2343287037</v>
      </c>
      <c r="E33995">
        <v>21510</v>
      </c>
      <c r="F33995">
        <v>91102</v>
      </c>
    </row>
    <row r="33996" spans="1:8" x14ac:dyDescent="0.2">
      <c r="A33996">
        <v>9.8727826976551706E+17</v>
      </c>
      <c r="B33996" t="s">
        <v>68536</v>
      </c>
      <c r="C33996" t="s">
        <v>68537</v>
      </c>
      <c r="D33996" s="1">
        <v>43210.523796296293</v>
      </c>
      <c r="E33996">
        <v>27161</v>
      </c>
      <c r="F33996">
        <v>99188</v>
      </c>
    </row>
    <row r="33997" spans="1:8" x14ac:dyDescent="0.2">
      <c r="A33997">
        <v>9.8728053734886605E+17</v>
      </c>
      <c r="B33997" t="s">
        <v>68538</v>
      </c>
      <c r="C33997" t="s">
        <v>68539</v>
      </c>
      <c r="D33997" s="1">
        <v>43210.530057870368</v>
      </c>
      <c r="E33997">
        <v>16973</v>
      </c>
      <c r="F33997">
        <v>105152</v>
      </c>
    </row>
    <row r="33998" spans="1:8" x14ac:dyDescent="0.2">
      <c r="A33998">
        <v>9.8728238719643597E+17</v>
      </c>
      <c r="B33998" t="s">
        <v>68540</v>
      </c>
      <c r="C33998" t="s">
        <v>68541</v>
      </c>
      <c r="D33998" s="1">
        <v>43210.535162037035</v>
      </c>
      <c r="E33998">
        <v>24739</v>
      </c>
      <c r="F33998">
        <v>99156</v>
      </c>
    </row>
    <row r="33999" spans="1:8" x14ac:dyDescent="0.2">
      <c r="A33999">
        <v>9.8728404130409997E+17</v>
      </c>
      <c r="B33999" t="s">
        <v>68542</v>
      </c>
      <c r="C33999" t="s">
        <v>68543</v>
      </c>
      <c r="D33999" s="1">
        <v>43210.539722222224</v>
      </c>
      <c r="E33999">
        <v>20468</v>
      </c>
      <c r="F33999">
        <v>88615</v>
      </c>
    </row>
    <row r="34000" spans="1:8" x14ac:dyDescent="0.2">
      <c r="A34000">
        <v>9.8742698419517402E+17</v>
      </c>
      <c r="B34000" t="s">
        <v>68544</v>
      </c>
      <c r="C34000" t="s">
        <v>68545</v>
      </c>
      <c r="D34000" s="1">
        <v>43210.934178240743</v>
      </c>
      <c r="E34000">
        <v>27171</v>
      </c>
      <c r="F34000">
        <v>118250</v>
      </c>
    </row>
    <row r="34001" spans="1:8" x14ac:dyDescent="0.2">
      <c r="A34001">
        <v>9.8746356430579699E+17</v>
      </c>
      <c r="B34001" t="s">
        <v>68546</v>
      </c>
      <c r="C34001" t="s">
        <v>68547</v>
      </c>
      <c r="D34001" s="1">
        <v>43211.035115740742</v>
      </c>
      <c r="E34001">
        <v>39671</v>
      </c>
      <c r="F34001">
        <v>167395</v>
      </c>
    </row>
    <row r="34002" spans="1:8" x14ac:dyDescent="0.2">
      <c r="A34002">
        <v>9.8747093298904998E+17</v>
      </c>
      <c r="B34002" t="s">
        <v>68548</v>
      </c>
      <c r="C34002" t="s">
        <v>68549</v>
      </c>
      <c r="D34002" s="1">
        <v>43211.055451388886</v>
      </c>
      <c r="E34002">
        <v>26846</v>
      </c>
      <c r="F34002">
        <v>99373</v>
      </c>
    </row>
    <row r="34003" spans="1:8" x14ac:dyDescent="0.2">
      <c r="A34003">
        <v>9.8752963665669696E+17</v>
      </c>
      <c r="B34003" t="s">
        <v>68550</v>
      </c>
      <c r="C34003" t="s">
        <v>68551</v>
      </c>
      <c r="D34003" s="1">
        <v>43211.217442129629</v>
      </c>
      <c r="E34003">
        <v>24521</v>
      </c>
      <c r="F34003">
        <v>95093</v>
      </c>
    </row>
    <row r="34004" spans="1:8" x14ac:dyDescent="0.2">
      <c r="A34004">
        <v>9.8753208830288602E+17</v>
      </c>
      <c r="B34004" t="s">
        <v>68552</v>
      </c>
      <c r="C34004" t="s">
        <v>68553</v>
      </c>
      <c r="D34004" s="1">
        <v>43211.22420138889</v>
      </c>
      <c r="E34004">
        <v>27125</v>
      </c>
      <c r="F34004">
        <v>128053</v>
      </c>
    </row>
    <row r="34005" spans="1:8" x14ac:dyDescent="0.2">
      <c r="A34005">
        <v>9.8767984828499904E+17</v>
      </c>
      <c r="B34005" t="s">
        <v>68554</v>
      </c>
      <c r="C34005" t="s">
        <v>68555</v>
      </c>
      <c r="D34005" s="1">
        <v>43211.631944444445</v>
      </c>
      <c r="E34005">
        <v>12954</v>
      </c>
      <c r="F34005">
        <v>53946</v>
      </c>
    </row>
    <row r="34006" spans="1:8" x14ac:dyDescent="0.2">
      <c r="A34006">
        <v>9.8767985054577805E+17</v>
      </c>
      <c r="B34006" t="s">
        <v>68556</v>
      </c>
      <c r="C34006" t="s">
        <v>68557</v>
      </c>
      <c r="D34006" s="1">
        <v>43211.631956018522</v>
      </c>
      <c r="E34006">
        <v>9589</v>
      </c>
      <c r="F34006">
        <v>44557</v>
      </c>
    </row>
    <row r="34007" spans="1:8" x14ac:dyDescent="0.2">
      <c r="A34007">
        <v>9.8767985234513498E+17</v>
      </c>
      <c r="B34007" t="s">
        <v>68558</v>
      </c>
      <c r="C34007" t="s">
        <v>68559</v>
      </c>
      <c r="D34007" s="1">
        <v>43211.631956018522</v>
      </c>
      <c r="E34007">
        <v>9977</v>
      </c>
      <c r="F34007">
        <v>48000</v>
      </c>
    </row>
    <row r="34008" spans="1:8" x14ac:dyDescent="0.2">
      <c r="A34008">
        <v>9.8768210526939098E+17</v>
      </c>
      <c r="B34008" t="s">
        <v>68560</v>
      </c>
      <c r="C34008" t="s">
        <v>68561</v>
      </c>
      <c r="D34008" s="1">
        <v>43211.638171296298</v>
      </c>
      <c r="E34008">
        <v>9110</v>
      </c>
      <c r="F34008">
        <v>36713</v>
      </c>
      <c r="H34008" t="s">
        <v>390</v>
      </c>
    </row>
    <row r="34009" spans="1:8" x14ac:dyDescent="0.2">
      <c r="A34009">
        <v>9.87718832096768E+17</v>
      </c>
      <c r="B34009" t="s">
        <v>68562</v>
      </c>
      <c r="C34009" t="s">
        <v>68563</v>
      </c>
      <c r="D34009" s="1">
        <v>43211.739525462966</v>
      </c>
      <c r="E34009">
        <v>12021</v>
      </c>
      <c r="F34009">
        <v>61557</v>
      </c>
    </row>
    <row r="34010" spans="1:8" x14ac:dyDescent="0.2">
      <c r="A34010">
        <v>9.8771895388667904E+17</v>
      </c>
      <c r="B34010" t="s">
        <v>68564</v>
      </c>
      <c r="C34010" t="s">
        <v>68565</v>
      </c>
      <c r="D34010" s="1">
        <v>43211.739861111113</v>
      </c>
      <c r="E34010">
        <v>11175</v>
      </c>
      <c r="F34010">
        <v>71908</v>
      </c>
      <c r="G34010" t="s">
        <v>89</v>
      </c>
    </row>
    <row r="34011" spans="1:8" x14ac:dyDescent="0.2">
      <c r="A34011">
        <v>9.8771956028247603E+17</v>
      </c>
      <c r="B34011" t="s">
        <v>68566</v>
      </c>
      <c r="C34011" t="s">
        <v>68567</v>
      </c>
      <c r="D34011" s="1">
        <v>43211.741527777776</v>
      </c>
      <c r="E34011">
        <v>10182</v>
      </c>
      <c r="F34011">
        <v>70838</v>
      </c>
    </row>
    <row r="34012" spans="1:8" x14ac:dyDescent="0.2">
      <c r="A34012">
        <v>9.8776603386287296E+17</v>
      </c>
      <c r="B34012" t="s">
        <v>68568</v>
      </c>
      <c r="C34012" t="s">
        <v>68569</v>
      </c>
      <c r="D34012" s="1">
        <v>43211.869768518518</v>
      </c>
      <c r="E34012">
        <v>19876</v>
      </c>
      <c r="F34012">
        <v>85656</v>
      </c>
    </row>
    <row r="34013" spans="1:8" x14ac:dyDescent="0.2">
      <c r="A34013">
        <v>9.8776845333867302E+17</v>
      </c>
      <c r="B34013" t="s">
        <v>68570</v>
      </c>
      <c r="C34013" t="s">
        <v>68571</v>
      </c>
      <c r="D34013" s="1">
        <v>43211.876446759263</v>
      </c>
      <c r="E34013">
        <v>17675</v>
      </c>
      <c r="F34013">
        <v>89165</v>
      </c>
    </row>
    <row r="34014" spans="1:8" x14ac:dyDescent="0.2">
      <c r="A34014">
        <v>9.8777405465130099E+17</v>
      </c>
      <c r="B34014" t="s">
        <v>68572</v>
      </c>
      <c r="C34014" t="s">
        <v>68573</v>
      </c>
      <c r="D34014" s="1">
        <v>43211.891909722224</v>
      </c>
      <c r="E34014">
        <v>17620</v>
      </c>
      <c r="F34014">
        <v>68053</v>
      </c>
    </row>
    <row r="34015" spans="1:8" x14ac:dyDescent="0.2">
      <c r="A34015">
        <v>9.8778633199567206E+17</v>
      </c>
      <c r="B34015" t="s">
        <v>68574</v>
      </c>
      <c r="C34015" t="s">
        <v>68575</v>
      </c>
      <c r="D34015" s="1">
        <v>43211.925787037035</v>
      </c>
      <c r="E34015">
        <v>15002</v>
      </c>
      <c r="F34015">
        <v>61323</v>
      </c>
    </row>
    <row r="34016" spans="1:8" x14ac:dyDescent="0.2">
      <c r="A34016">
        <v>9.8782096303844902E+17</v>
      </c>
      <c r="B34016" t="s">
        <v>68576</v>
      </c>
      <c r="C34016" t="s">
        <v>68577</v>
      </c>
      <c r="D34016" s="1">
        <v>43212.021354166667</v>
      </c>
      <c r="E34016">
        <v>18665</v>
      </c>
      <c r="F34016">
        <v>79361</v>
      </c>
    </row>
    <row r="34017" spans="1:8" x14ac:dyDescent="0.2">
      <c r="A34017">
        <v>9.8803031208825997E+17</v>
      </c>
      <c r="B34017" t="s">
        <v>68578</v>
      </c>
      <c r="C34017" t="s">
        <v>68579</v>
      </c>
      <c r="D34017" s="1">
        <v>43212.599039351851</v>
      </c>
      <c r="E34017">
        <v>17521</v>
      </c>
      <c r="F34017">
        <v>79476</v>
      </c>
      <c r="G34017" t="s">
        <v>89</v>
      </c>
    </row>
    <row r="34018" spans="1:8" x14ac:dyDescent="0.2">
      <c r="A34018">
        <v>9.8803729293265306E+17</v>
      </c>
      <c r="B34018" t="s">
        <v>68580</v>
      </c>
      <c r="C34018" t="s">
        <v>68581</v>
      </c>
      <c r="D34018" s="1">
        <v>43212.618310185186</v>
      </c>
      <c r="E34018">
        <v>21988</v>
      </c>
      <c r="F34018">
        <v>91412</v>
      </c>
    </row>
    <row r="34019" spans="1:8" x14ac:dyDescent="0.2">
      <c r="A34019">
        <v>9.8804022716706406E+17</v>
      </c>
      <c r="B34019" t="s">
        <v>68582</v>
      </c>
      <c r="C34019" t="s">
        <v>68583</v>
      </c>
      <c r="D34019" s="1">
        <v>43212.626400462963</v>
      </c>
      <c r="E34019">
        <v>18756</v>
      </c>
      <c r="F34019">
        <v>94909</v>
      </c>
    </row>
    <row r="34020" spans="1:8" x14ac:dyDescent="0.2">
      <c r="A34020">
        <v>9.8805635456791706E+17</v>
      </c>
      <c r="B34020" t="s">
        <v>68584</v>
      </c>
      <c r="C34020" t="s">
        <v>68585</v>
      </c>
      <c r="D34020" s="1">
        <v>43212.670902777776</v>
      </c>
      <c r="E34020">
        <v>14301</v>
      </c>
      <c r="F34020">
        <v>81490</v>
      </c>
    </row>
    <row r="34021" spans="1:8" x14ac:dyDescent="0.2">
      <c r="A34021">
        <v>9.8810607602865306E+17</v>
      </c>
      <c r="B34021" t="s">
        <v>68586</v>
      </c>
      <c r="C34021" t="s">
        <v>68587</v>
      </c>
      <c r="D34021" s="1">
        <v>43212.808113425926</v>
      </c>
      <c r="E34021">
        <v>16734</v>
      </c>
      <c r="F34021">
        <v>85454</v>
      </c>
    </row>
    <row r="34022" spans="1:8" x14ac:dyDescent="0.2">
      <c r="A34022">
        <v>9.8812619761906803E+17</v>
      </c>
      <c r="B34022" t="s">
        <v>68588</v>
      </c>
      <c r="C34022" t="s">
        <v>68589</v>
      </c>
      <c r="D34022" s="1">
        <v>43212.863634259258</v>
      </c>
      <c r="E34022">
        <v>23949</v>
      </c>
      <c r="F34022">
        <v>107989</v>
      </c>
    </row>
    <row r="34023" spans="1:8" x14ac:dyDescent="0.2">
      <c r="A34023">
        <v>9.8814646262518106E+17</v>
      </c>
      <c r="B34023" t="s">
        <v>68590</v>
      </c>
      <c r="C34023" t="s">
        <v>68591</v>
      </c>
      <c r="D34023" s="1">
        <v>43212.919560185182</v>
      </c>
      <c r="E34023">
        <v>20758</v>
      </c>
      <c r="F34023">
        <v>85204</v>
      </c>
    </row>
    <row r="34024" spans="1:8" x14ac:dyDescent="0.2">
      <c r="A34024">
        <v>9.8814854554589504E+17</v>
      </c>
      <c r="B34024" t="s">
        <v>68592</v>
      </c>
      <c r="C34024" t="s">
        <v>68593</v>
      </c>
      <c r="D34024" s="1">
        <v>43212.925300925926</v>
      </c>
      <c r="E34024">
        <v>14715</v>
      </c>
      <c r="F34024">
        <v>85013</v>
      </c>
    </row>
    <row r="34025" spans="1:8" x14ac:dyDescent="0.2">
      <c r="A34025">
        <v>9.8840596262411802E+17</v>
      </c>
      <c r="B34025" t="s">
        <v>68594</v>
      </c>
      <c r="C34025" t="s">
        <v>68595</v>
      </c>
      <c r="D34025" s="1">
        <v>43213.635636574072</v>
      </c>
      <c r="E34025">
        <v>19543</v>
      </c>
      <c r="F34025">
        <v>80654</v>
      </c>
    </row>
    <row r="34026" spans="1:8" x14ac:dyDescent="0.2">
      <c r="A34026">
        <v>9.88413372298416E+17</v>
      </c>
      <c r="B34026" t="s">
        <v>68596</v>
      </c>
      <c r="C34026" t="s">
        <v>68597</v>
      </c>
      <c r="D34026" s="1">
        <v>43213.656087962961</v>
      </c>
      <c r="E34026">
        <v>21792</v>
      </c>
      <c r="F34026">
        <v>92997</v>
      </c>
    </row>
    <row r="34027" spans="1:8" x14ac:dyDescent="0.2">
      <c r="A34027">
        <v>9.8841501138209101E+17</v>
      </c>
      <c r="B34027" t="s">
        <v>68598</v>
      </c>
      <c r="C34027" t="s">
        <v>68599</v>
      </c>
      <c r="D34027" s="1">
        <v>43213.660613425927</v>
      </c>
      <c r="E34027">
        <v>21518</v>
      </c>
      <c r="F34027">
        <v>95055</v>
      </c>
    </row>
    <row r="34028" spans="1:8" x14ac:dyDescent="0.2">
      <c r="A34028">
        <v>9.8850995808916595E+17</v>
      </c>
      <c r="B34028" t="s">
        <v>68600</v>
      </c>
      <c r="C34028" t="s">
        <v>68601</v>
      </c>
      <c r="D34028" s="1">
        <v>43213.922615740739</v>
      </c>
      <c r="E34028">
        <v>27670</v>
      </c>
      <c r="F34028">
        <v>138521</v>
      </c>
    </row>
    <row r="34029" spans="1:8" x14ac:dyDescent="0.2">
      <c r="A34029">
        <v>9.8882075516413901E+17</v>
      </c>
      <c r="B34029" t="s">
        <v>68602</v>
      </c>
      <c r="C34029" t="s">
        <v>68603</v>
      </c>
      <c r="D34029" s="1">
        <v>43214.78025462963</v>
      </c>
      <c r="E34029">
        <v>8888</v>
      </c>
      <c r="F34029">
        <v>46582</v>
      </c>
      <c r="G34029" t="s">
        <v>215</v>
      </c>
    </row>
    <row r="34030" spans="1:8" x14ac:dyDescent="0.2">
      <c r="A34030">
        <v>9.8883902720909696E+17</v>
      </c>
      <c r="B34030" t="s">
        <v>68604</v>
      </c>
      <c r="C34030" t="s">
        <v>68605</v>
      </c>
      <c r="D34030" s="1">
        <v>43214.830671296295</v>
      </c>
      <c r="E34030">
        <v>6020</v>
      </c>
      <c r="F34030">
        <v>35839</v>
      </c>
      <c r="G34030" t="s">
        <v>89</v>
      </c>
      <c r="H34030" t="s">
        <v>390</v>
      </c>
    </row>
    <row r="34031" spans="1:8" x14ac:dyDescent="0.2">
      <c r="A34031">
        <v>9.8884051257144102E+17</v>
      </c>
      <c r="B34031" t="s">
        <v>68606</v>
      </c>
      <c r="C34031" t="s">
        <v>68607</v>
      </c>
      <c r="D34031" s="1">
        <v>43214.834768518522</v>
      </c>
      <c r="E34031">
        <v>14025</v>
      </c>
      <c r="F34031">
        <v>54248</v>
      </c>
      <c r="G34031" t="s">
        <v>89</v>
      </c>
      <c r="H34031" t="s">
        <v>390</v>
      </c>
    </row>
    <row r="34032" spans="1:8" x14ac:dyDescent="0.2">
      <c r="A34032">
        <v>9.88850347031584E+17</v>
      </c>
      <c r="B34032" t="s">
        <v>68608</v>
      </c>
      <c r="C34032" t="s">
        <v>68609</v>
      </c>
      <c r="D34032" s="1">
        <v>43214.861909722225</v>
      </c>
      <c r="E34032">
        <v>9193</v>
      </c>
      <c r="F34032">
        <v>49730</v>
      </c>
    </row>
    <row r="34033" spans="1:7" x14ac:dyDescent="0.2">
      <c r="A34033">
        <v>9.8885683989389696E+17</v>
      </c>
      <c r="B34033" t="s">
        <v>68610</v>
      </c>
      <c r="C34033" t="s">
        <v>68611</v>
      </c>
      <c r="D34033" s="1">
        <v>43214.879826388889</v>
      </c>
      <c r="E34033">
        <v>12635</v>
      </c>
      <c r="F34033">
        <v>53761</v>
      </c>
      <c r="G34033" t="s">
        <v>89</v>
      </c>
    </row>
    <row r="34034" spans="1:7" x14ac:dyDescent="0.2">
      <c r="A34034">
        <v>9.8885972721918694E+17</v>
      </c>
      <c r="B34034" t="s">
        <v>68612</v>
      </c>
      <c r="C34034" t="s">
        <v>68613</v>
      </c>
      <c r="D34034" s="1">
        <v>43214.887789351851</v>
      </c>
      <c r="E34034">
        <v>7892</v>
      </c>
      <c r="F34034">
        <v>44296</v>
      </c>
      <c r="G34034" t="s">
        <v>576</v>
      </c>
    </row>
    <row r="34035" spans="1:7" x14ac:dyDescent="0.2">
      <c r="A34035">
        <v>9.8887488399099904E+17</v>
      </c>
      <c r="B34035" t="s">
        <v>68614</v>
      </c>
      <c r="C34035" t="s">
        <v>68615</v>
      </c>
      <c r="D34035" s="1">
        <v>43214.929618055554</v>
      </c>
      <c r="E34035">
        <v>17391</v>
      </c>
      <c r="F34035">
        <v>85328</v>
      </c>
    </row>
    <row r="34036" spans="1:7" x14ac:dyDescent="0.2">
      <c r="A34036">
        <v>9.8911017249581005E+17</v>
      </c>
      <c r="B34036" t="s">
        <v>68616</v>
      </c>
      <c r="C34036" t="s">
        <v>68617</v>
      </c>
      <c r="D34036" s="1">
        <v>43215.578888888886</v>
      </c>
      <c r="E34036">
        <v>19780</v>
      </c>
      <c r="F34036">
        <v>101073</v>
      </c>
    </row>
    <row r="34037" spans="1:7" x14ac:dyDescent="0.2">
      <c r="A34037">
        <v>9.8913424801050202E+17</v>
      </c>
      <c r="B34037" t="s">
        <v>68618</v>
      </c>
      <c r="C34037" t="s">
        <v>68619</v>
      </c>
      <c r="D34037" s="1">
        <v>43215.645324074074</v>
      </c>
      <c r="E34037">
        <v>10949</v>
      </c>
      <c r="F34037">
        <v>66843</v>
      </c>
    </row>
    <row r="34038" spans="1:7" x14ac:dyDescent="0.2">
      <c r="A34038">
        <v>9.8914462268440896E+17</v>
      </c>
      <c r="B34038" t="s">
        <v>68620</v>
      </c>
      <c r="C34038" t="s">
        <v>68621</v>
      </c>
      <c r="D34038" s="1">
        <v>43215.673958333333</v>
      </c>
      <c r="E34038">
        <v>14779</v>
      </c>
      <c r="F34038">
        <v>82272</v>
      </c>
      <c r="G34038" t="s">
        <v>215</v>
      </c>
    </row>
    <row r="34039" spans="1:7" x14ac:dyDescent="0.2">
      <c r="A34039">
        <v>9.8914498969018701E+17</v>
      </c>
      <c r="B34039" t="s">
        <v>68622</v>
      </c>
      <c r="C34039" t="s">
        <v>68623</v>
      </c>
      <c r="D34039" s="1">
        <v>43215.67496527778</v>
      </c>
      <c r="E34039">
        <v>13486</v>
      </c>
      <c r="F34039">
        <v>77891</v>
      </c>
    </row>
    <row r="34040" spans="1:7" x14ac:dyDescent="0.2">
      <c r="A34040">
        <v>9.8922581216669594E+17</v>
      </c>
      <c r="B34040" t="s">
        <v>68624</v>
      </c>
      <c r="C34040" t="s">
        <v>68625</v>
      </c>
      <c r="D34040" s="1">
        <v>43215.897997685184</v>
      </c>
      <c r="E34040">
        <v>94193</v>
      </c>
      <c r="F34040">
        <v>335130</v>
      </c>
    </row>
    <row r="34041" spans="1:7" x14ac:dyDescent="0.2">
      <c r="A34041">
        <v>9.89252420294336E+17</v>
      </c>
      <c r="B34041" t="s">
        <v>68626</v>
      </c>
      <c r="C34041" t="s">
        <v>68627</v>
      </c>
      <c r="D34041" s="1">
        <v>43215.97142361111</v>
      </c>
      <c r="E34041">
        <v>49466</v>
      </c>
      <c r="F34041">
        <v>209647</v>
      </c>
    </row>
    <row r="34042" spans="1:7" x14ac:dyDescent="0.2">
      <c r="A34042">
        <v>9.8962963337619405E+17</v>
      </c>
      <c r="B34042" t="s">
        <v>68628</v>
      </c>
      <c r="C34042" t="s">
        <v>68629</v>
      </c>
      <c r="D34042" s="1">
        <v>43217.012326388889</v>
      </c>
      <c r="E34042">
        <v>9565</v>
      </c>
      <c r="F34042">
        <v>74152</v>
      </c>
      <c r="G34042" t="s">
        <v>89</v>
      </c>
    </row>
    <row r="34043" spans="1:7" x14ac:dyDescent="0.2">
      <c r="A34043">
        <v>9.8965021238069197E+17</v>
      </c>
      <c r="B34043" t="s">
        <v>68630</v>
      </c>
      <c r="C34043" t="s">
        <v>68631</v>
      </c>
      <c r="D34043" s="1">
        <v>43217.069120370368</v>
      </c>
      <c r="E34043">
        <v>19476</v>
      </c>
      <c r="F34043">
        <v>89144</v>
      </c>
    </row>
    <row r="34044" spans="1:7" x14ac:dyDescent="0.2">
      <c r="A34044">
        <v>9.8981304777361395E+17</v>
      </c>
      <c r="B34044" t="s">
        <v>68632</v>
      </c>
      <c r="C34044" t="s">
        <v>68633</v>
      </c>
      <c r="D34044" s="1">
        <v>43217.518460648149</v>
      </c>
      <c r="E34044">
        <v>21060</v>
      </c>
      <c r="F34044">
        <v>96426</v>
      </c>
    </row>
    <row r="34045" spans="1:7" x14ac:dyDescent="0.2">
      <c r="A34045">
        <v>9.8981677271390605E+17</v>
      </c>
      <c r="B34045" t="s">
        <v>68634</v>
      </c>
      <c r="C34045" t="s">
        <v>68635</v>
      </c>
      <c r="D34045" s="1">
        <v>43217.528738425928</v>
      </c>
      <c r="E34045">
        <v>21422</v>
      </c>
      <c r="F34045">
        <v>107921</v>
      </c>
    </row>
    <row r="34046" spans="1:7" x14ac:dyDescent="0.2">
      <c r="A34046">
        <v>9.8982040159636595E+17</v>
      </c>
      <c r="B34046" t="s">
        <v>68636</v>
      </c>
      <c r="C34046" t="s">
        <v>68637</v>
      </c>
      <c r="D34046" s="1">
        <v>43217.53875</v>
      </c>
      <c r="E34046">
        <v>32870</v>
      </c>
      <c r="F34046">
        <v>119856</v>
      </c>
    </row>
    <row r="34047" spans="1:7" x14ac:dyDescent="0.2">
      <c r="A34047">
        <v>9.8982735896108595E+17</v>
      </c>
      <c r="B34047" t="s">
        <v>68638</v>
      </c>
      <c r="C34047" t="s">
        <v>68639</v>
      </c>
      <c r="D34047" s="1">
        <v>43217.557951388888</v>
      </c>
      <c r="E34047">
        <v>10157</v>
      </c>
      <c r="F34047">
        <v>58272</v>
      </c>
      <c r="G34047" t="s">
        <v>89</v>
      </c>
    </row>
    <row r="34048" spans="1:7" x14ac:dyDescent="0.2">
      <c r="A34048">
        <v>9.8983404879626598E+17</v>
      </c>
      <c r="B34048" t="s">
        <v>68640</v>
      </c>
      <c r="C34048" t="s">
        <v>68641</v>
      </c>
      <c r="D34048" s="1">
        <v>43217.576412037037</v>
      </c>
      <c r="E34048">
        <v>21120</v>
      </c>
      <c r="F34048">
        <v>100378</v>
      </c>
    </row>
    <row r="34049" spans="1:8" x14ac:dyDescent="0.2">
      <c r="A34049">
        <v>9.8985448631011302E+17</v>
      </c>
      <c r="B34049" t="s">
        <v>68642</v>
      </c>
      <c r="C34049" t="s">
        <v>68643</v>
      </c>
      <c r="D34049" s="1">
        <v>43217.632800925923</v>
      </c>
      <c r="E34049">
        <v>28593</v>
      </c>
      <c r="F34049">
        <v>130357</v>
      </c>
    </row>
    <row r="34050" spans="1:8" x14ac:dyDescent="0.2">
      <c r="A34050">
        <v>9.8985879168767104E+17</v>
      </c>
      <c r="B34050" t="s">
        <v>68644</v>
      </c>
      <c r="C34050" t="s">
        <v>68645</v>
      </c>
      <c r="D34050" s="1">
        <v>43217.644687499997</v>
      </c>
      <c r="E34050">
        <v>9758</v>
      </c>
      <c r="F34050">
        <v>65727</v>
      </c>
    </row>
    <row r="34051" spans="1:8" x14ac:dyDescent="0.2">
      <c r="A34051">
        <v>9.8987052304268006E+17</v>
      </c>
      <c r="B34051" t="s">
        <v>68646</v>
      </c>
      <c r="C34051" t="s">
        <v>68647</v>
      </c>
      <c r="D34051" s="1">
        <v>43217.677060185182</v>
      </c>
      <c r="E34051">
        <v>28392</v>
      </c>
      <c r="F34051">
        <v>107636</v>
      </c>
    </row>
    <row r="34052" spans="1:8" x14ac:dyDescent="0.2">
      <c r="A34052">
        <v>9.8994814081499098E+17</v>
      </c>
      <c r="B34052" t="s">
        <v>68648</v>
      </c>
      <c r="C34052" t="s">
        <v>68649</v>
      </c>
      <c r="D34052" s="1">
        <v>43217.891238425924</v>
      </c>
      <c r="E34052">
        <v>9995</v>
      </c>
      <c r="F34052">
        <v>44441</v>
      </c>
      <c r="H34052" t="s">
        <v>390</v>
      </c>
    </row>
    <row r="34053" spans="1:8" x14ac:dyDescent="0.2">
      <c r="A34053">
        <v>9.9004908837583603E+17</v>
      </c>
      <c r="B34053" t="s">
        <v>68650</v>
      </c>
      <c r="C34053" t="s">
        <v>68651</v>
      </c>
      <c r="D34053" s="1">
        <v>43218.169803240744</v>
      </c>
      <c r="E34053">
        <v>23318</v>
      </c>
      <c r="F34053">
        <v>102141</v>
      </c>
    </row>
    <row r="34054" spans="1:8" x14ac:dyDescent="0.2">
      <c r="A34054">
        <v>9.9020077323252902E+17</v>
      </c>
      <c r="B34054" t="s">
        <v>68652</v>
      </c>
      <c r="C34054" t="s">
        <v>68653</v>
      </c>
      <c r="D34054" s="1">
        <v>43218.588379629633</v>
      </c>
      <c r="E34054">
        <v>22070</v>
      </c>
      <c r="F34054">
        <v>83889</v>
      </c>
    </row>
    <row r="34055" spans="1:8" x14ac:dyDescent="0.2">
      <c r="A34055">
        <v>9.9020292611418906E+17</v>
      </c>
      <c r="B34055" t="s">
        <v>68654</v>
      </c>
      <c r="C34055" t="s">
        <v>68655</v>
      </c>
      <c r="D34055" s="1">
        <v>43218.594317129631</v>
      </c>
      <c r="E34055">
        <v>18660</v>
      </c>
      <c r="F34055">
        <v>84953</v>
      </c>
    </row>
    <row r="34056" spans="1:8" x14ac:dyDescent="0.2">
      <c r="A34056">
        <v>9.9021361919020198E+17</v>
      </c>
      <c r="B34056" t="s">
        <v>68656</v>
      </c>
      <c r="C34056" t="s">
        <v>68657</v>
      </c>
      <c r="D34056" s="1">
        <v>43218.623819444445</v>
      </c>
      <c r="E34056">
        <v>17880</v>
      </c>
      <c r="F34056">
        <v>71232</v>
      </c>
      <c r="G34056" t="s">
        <v>89</v>
      </c>
    </row>
    <row r="34057" spans="1:8" x14ac:dyDescent="0.2">
      <c r="A34057">
        <v>9.9022545623331597E+17</v>
      </c>
      <c r="B34057" t="s">
        <v>68658</v>
      </c>
      <c r="C34057" t="s">
        <v>68659</v>
      </c>
      <c r="D34057" s="1">
        <v>43218.656481481485</v>
      </c>
      <c r="E34057">
        <v>20315</v>
      </c>
      <c r="F34057">
        <v>90646</v>
      </c>
    </row>
    <row r="34058" spans="1:8" x14ac:dyDescent="0.2">
      <c r="A34058">
        <v>9.90227703575056E+17</v>
      </c>
      <c r="B34058" t="s">
        <v>68660</v>
      </c>
      <c r="C34058" t="s">
        <v>68661</v>
      </c>
      <c r="D34058" s="1">
        <v>43218.662685185183</v>
      </c>
      <c r="E34058">
        <v>15957</v>
      </c>
      <c r="F34058">
        <v>87552</v>
      </c>
    </row>
    <row r="34059" spans="1:8" x14ac:dyDescent="0.2">
      <c r="A34059">
        <v>9.9030762678436198E+17</v>
      </c>
      <c r="B34059" t="s">
        <v>68662</v>
      </c>
      <c r="C34059" t="s">
        <v>68663</v>
      </c>
      <c r="D34059" s="1">
        <v>43218.883229166669</v>
      </c>
      <c r="E34059">
        <v>33332</v>
      </c>
      <c r="F34059">
        <v>121878</v>
      </c>
    </row>
    <row r="34060" spans="1:8" x14ac:dyDescent="0.2">
      <c r="A34060">
        <v>9.9036146980290496E+17</v>
      </c>
      <c r="B34060" t="s">
        <v>68664</v>
      </c>
      <c r="C34060" t="s">
        <v>68665</v>
      </c>
      <c r="D34060" s="1">
        <v>43219.031817129631</v>
      </c>
      <c r="E34060">
        <v>7154</v>
      </c>
      <c r="F34060">
        <v>46538</v>
      </c>
      <c r="G34060" t="s">
        <v>89</v>
      </c>
      <c r="H34060" t="s">
        <v>390</v>
      </c>
    </row>
    <row r="34061" spans="1:8" x14ac:dyDescent="0.2">
      <c r="A34061">
        <v>9.9055165495206694E+17</v>
      </c>
      <c r="B34061" t="s">
        <v>68666</v>
      </c>
      <c r="C34061" t="s">
        <v>68667</v>
      </c>
      <c r="D34061" s="1">
        <v>43219.556620370371</v>
      </c>
      <c r="E34061">
        <v>18063</v>
      </c>
      <c r="F34061">
        <v>98400</v>
      </c>
    </row>
    <row r="34062" spans="1:8" x14ac:dyDescent="0.2">
      <c r="A34062">
        <v>9.9055772875292595E+17</v>
      </c>
      <c r="B34062" t="s">
        <v>68668</v>
      </c>
      <c r="C34062" t="s">
        <v>68669</v>
      </c>
      <c r="D34062" s="1">
        <v>43219.573379629626</v>
      </c>
      <c r="E34062">
        <v>15978</v>
      </c>
      <c r="F34062">
        <v>76692</v>
      </c>
      <c r="G34062" t="s">
        <v>215</v>
      </c>
    </row>
    <row r="34063" spans="1:8" x14ac:dyDescent="0.2">
      <c r="A34063">
        <v>9.9055983402096205E+17</v>
      </c>
      <c r="B34063" t="s">
        <v>68670</v>
      </c>
      <c r="C34063" t="s">
        <v>68671</v>
      </c>
      <c r="D34063" s="1">
        <v>43219.579189814816</v>
      </c>
      <c r="E34063">
        <v>22725</v>
      </c>
      <c r="F34063">
        <v>130781</v>
      </c>
    </row>
    <row r="34064" spans="1:8" x14ac:dyDescent="0.2">
      <c r="A34064">
        <v>9.9076496528289306E+17</v>
      </c>
      <c r="B34064" t="s">
        <v>68672</v>
      </c>
      <c r="C34064" t="s">
        <v>68673</v>
      </c>
      <c r="D34064" s="1">
        <v>43220.145243055558</v>
      </c>
      <c r="E34064">
        <v>12707</v>
      </c>
      <c r="F34064">
        <v>67180</v>
      </c>
      <c r="G34064" t="s">
        <v>89</v>
      </c>
    </row>
    <row r="34065" spans="1:8" x14ac:dyDescent="0.2">
      <c r="A34065">
        <v>9.90782291667488E+17</v>
      </c>
      <c r="B34065" t="s">
        <v>68674</v>
      </c>
      <c r="C34065" t="s">
        <v>68675</v>
      </c>
      <c r="D34065" s="1">
        <v>43220.193055555559</v>
      </c>
      <c r="E34065">
        <v>19278</v>
      </c>
      <c r="F34065">
        <v>95805</v>
      </c>
    </row>
    <row r="34066" spans="1:8" x14ac:dyDescent="0.2">
      <c r="A34066">
        <v>9.9078767128181901E+17</v>
      </c>
      <c r="B34066" t="s">
        <v>68676</v>
      </c>
      <c r="C34066" t="s">
        <v>68677</v>
      </c>
      <c r="D34066" s="1">
        <v>43220.207905092589</v>
      </c>
      <c r="E34066">
        <v>16748</v>
      </c>
      <c r="F34066">
        <v>82498</v>
      </c>
    </row>
    <row r="34067" spans="1:8" x14ac:dyDescent="0.2">
      <c r="A34067">
        <v>9.9092648032985894E+17</v>
      </c>
      <c r="B34067" t="s">
        <v>68678</v>
      </c>
      <c r="C34067" t="s">
        <v>68679</v>
      </c>
      <c r="D34067" s="1">
        <v>43220.590949074074</v>
      </c>
      <c r="E34067">
        <v>19875</v>
      </c>
      <c r="F34067">
        <v>96923</v>
      </c>
    </row>
    <row r="34068" spans="1:8" x14ac:dyDescent="0.2">
      <c r="A34068">
        <v>9.9092864410003405E+17</v>
      </c>
      <c r="B34068" t="s">
        <v>68680</v>
      </c>
      <c r="C34068" t="s">
        <v>68681</v>
      </c>
      <c r="D34068" s="1">
        <v>43220.596909722219</v>
      </c>
      <c r="E34068">
        <v>17242</v>
      </c>
      <c r="F34068">
        <v>84108</v>
      </c>
    </row>
    <row r="34069" spans="1:8" x14ac:dyDescent="0.2">
      <c r="A34069">
        <v>9.9102802778513805E+17</v>
      </c>
      <c r="B34069" t="s">
        <v>68682</v>
      </c>
      <c r="C34069" t="s">
        <v>68683</v>
      </c>
      <c r="D34069" s="1">
        <v>43220.871157407404</v>
      </c>
      <c r="E34069">
        <v>23451</v>
      </c>
      <c r="F34069">
        <v>103989</v>
      </c>
      <c r="H34069" t="s">
        <v>390</v>
      </c>
    </row>
    <row r="34070" spans="1:8" x14ac:dyDescent="0.2">
      <c r="A34070">
        <v>9.9108442499229594E+17</v>
      </c>
      <c r="B34070" t="s">
        <v>68684</v>
      </c>
      <c r="C34070" t="s">
        <v>68685</v>
      </c>
      <c r="D34070" s="1">
        <v>43221.02679398148</v>
      </c>
      <c r="E34070">
        <v>20850</v>
      </c>
      <c r="F34070">
        <v>88136</v>
      </c>
    </row>
    <row r="34071" spans="1:8" x14ac:dyDescent="0.2">
      <c r="A34071">
        <v>9.9108467369781197E+17</v>
      </c>
      <c r="B34071" t="s">
        <v>68686</v>
      </c>
      <c r="C34071" t="s">
        <v>68687</v>
      </c>
      <c r="D34071" s="1">
        <v>43221.02747685185</v>
      </c>
      <c r="E34071">
        <v>14016</v>
      </c>
      <c r="F34071">
        <v>79769</v>
      </c>
    </row>
    <row r="34072" spans="1:8" x14ac:dyDescent="0.2">
      <c r="A34072">
        <v>9.9108727851576896E+17</v>
      </c>
      <c r="B34072" t="s">
        <v>68688</v>
      </c>
      <c r="C34072" t="s">
        <v>68689</v>
      </c>
      <c r="D34072" s="1">
        <v>43221.03466435185</v>
      </c>
      <c r="E34072">
        <v>22219</v>
      </c>
      <c r="F34072">
        <v>98886</v>
      </c>
    </row>
    <row r="34073" spans="1:8" x14ac:dyDescent="0.2">
      <c r="A34073">
        <v>9.91090373417152E+17</v>
      </c>
      <c r="B34073" t="s">
        <v>68690</v>
      </c>
      <c r="C34073" t="s">
        <v>68691</v>
      </c>
      <c r="D34073" s="1">
        <v>43221.043206018519</v>
      </c>
      <c r="E34073">
        <v>18518</v>
      </c>
      <c r="F34073">
        <v>86114</v>
      </c>
    </row>
    <row r="34074" spans="1:8" x14ac:dyDescent="0.2">
      <c r="A34074">
        <v>9.9126786367467494E+17</v>
      </c>
      <c r="B34074" t="s">
        <v>68692</v>
      </c>
      <c r="C34074" t="s">
        <v>68693</v>
      </c>
      <c r="D34074" s="1">
        <v>43221.532986111109</v>
      </c>
      <c r="E34074">
        <v>22338</v>
      </c>
      <c r="F34074">
        <v>98988</v>
      </c>
    </row>
    <row r="34075" spans="1:8" x14ac:dyDescent="0.2">
      <c r="A34075">
        <v>9.9127100957048397E+17</v>
      </c>
      <c r="B34075" t="s">
        <v>68694</v>
      </c>
      <c r="C34075" t="s">
        <v>68695</v>
      </c>
      <c r="D34075" s="1">
        <v>43221.541666666664</v>
      </c>
      <c r="E34075">
        <v>15633</v>
      </c>
      <c r="F34075">
        <v>75017</v>
      </c>
    </row>
    <row r="34076" spans="1:8" x14ac:dyDescent="0.2">
      <c r="A34076">
        <v>9.9127962004459098E+17</v>
      </c>
      <c r="B34076" t="s">
        <v>68696</v>
      </c>
      <c r="C34076" t="s">
        <v>68697</v>
      </c>
      <c r="D34076" s="1">
        <v>43221.565428240741</v>
      </c>
      <c r="E34076">
        <v>22923</v>
      </c>
      <c r="F34076">
        <v>112984</v>
      </c>
    </row>
    <row r="34077" spans="1:8" x14ac:dyDescent="0.2">
      <c r="A34077">
        <v>9.9133738165465395E+17</v>
      </c>
      <c r="B34077" t="s">
        <v>68698</v>
      </c>
      <c r="C34077" t="s">
        <v>68699</v>
      </c>
      <c r="D34077" s="1">
        <v>43221.724814814814</v>
      </c>
      <c r="E34077">
        <v>11277</v>
      </c>
      <c r="F34077">
        <v>51033</v>
      </c>
      <c r="G34077" t="s">
        <v>215</v>
      </c>
    </row>
    <row r="34078" spans="1:8" x14ac:dyDescent="0.2">
      <c r="A34078">
        <v>9.9136090886893094E+17</v>
      </c>
      <c r="B34078" t="s">
        <v>68700</v>
      </c>
      <c r="C34078" t="s">
        <v>68701</v>
      </c>
      <c r="D34078" s="1">
        <v>43221.789733796293</v>
      </c>
      <c r="E34078">
        <v>11349</v>
      </c>
      <c r="F34078">
        <v>57597</v>
      </c>
      <c r="G34078" t="s">
        <v>215</v>
      </c>
    </row>
    <row r="34079" spans="1:8" x14ac:dyDescent="0.2">
      <c r="A34079">
        <v>9.9138027445280294E+17</v>
      </c>
      <c r="B34079" t="s">
        <v>68702</v>
      </c>
      <c r="C34079" t="s">
        <v>68703</v>
      </c>
      <c r="D34079" s="1">
        <v>43221.843182870369</v>
      </c>
      <c r="E34079">
        <v>9302</v>
      </c>
      <c r="F34079">
        <v>49709</v>
      </c>
      <c r="G34079" t="s">
        <v>89</v>
      </c>
    </row>
    <row r="34080" spans="1:8" x14ac:dyDescent="0.2">
      <c r="A34080">
        <v>9.9140261955284506E+17</v>
      </c>
      <c r="B34080" t="s">
        <v>68704</v>
      </c>
      <c r="C34080" t="s">
        <v>68705</v>
      </c>
      <c r="D34080" s="1">
        <v>43221.90483796296</v>
      </c>
      <c r="E34080">
        <v>13251</v>
      </c>
      <c r="F34080">
        <v>77157</v>
      </c>
      <c r="G34080" t="s">
        <v>89</v>
      </c>
    </row>
    <row r="34081" spans="1:8" x14ac:dyDescent="0.2">
      <c r="A34081">
        <v>9.9164475699544397E+17</v>
      </c>
      <c r="B34081" t="s">
        <v>68706</v>
      </c>
      <c r="C34081" t="s">
        <v>68707</v>
      </c>
      <c r="D34081" s="1">
        <v>43222.573009259257</v>
      </c>
      <c r="E34081">
        <v>22936</v>
      </c>
      <c r="F34081">
        <v>97441</v>
      </c>
    </row>
    <row r="34082" spans="1:8" x14ac:dyDescent="0.2">
      <c r="A34082">
        <v>9.9166945482314099E+17</v>
      </c>
      <c r="B34082" t="s">
        <v>68708</v>
      </c>
      <c r="C34082" t="s">
        <v>68709</v>
      </c>
      <c r="D34082" s="1">
        <v>43222.641168981485</v>
      </c>
      <c r="E34082">
        <v>14814</v>
      </c>
      <c r="F34082">
        <v>60777</v>
      </c>
    </row>
    <row r="34083" spans="1:8" x14ac:dyDescent="0.2">
      <c r="A34083">
        <v>9.9167207549143795E+17</v>
      </c>
      <c r="B34083" t="s">
        <v>68710</v>
      </c>
      <c r="C34083" t="s">
        <v>68711</v>
      </c>
      <c r="D34083" s="1">
        <v>43222.6483912037</v>
      </c>
      <c r="E34083">
        <v>21221</v>
      </c>
      <c r="F34083">
        <v>79788</v>
      </c>
    </row>
    <row r="34084" spans="1:8" x14ac:dyDescent="0.2">
      <c r="A34084">
        <v>9.9169024839979405E+17</v>
      </c>
      <c r="B34084" t="s">
        <v>68712</v>
      </c>
      <c r="C34084" t="s">
        <v>68713</v>
      </c>
      <c r="D34084" s="1">
        <v>43222.698541666665</v>
      </c>
      <c r="E34084">
        <v>27143</v>
      </c>
      <c r="F34084">
        <v>103472</v>
      </c>
    </row>
    <row r="34085" spans="1:8" x14ac:dyDescent="0.2">
      <c r="A34085">
        <v>9.9174335831286106E+17</v>
      </c>
      <c r="B34085" t="s">
        <v>68714</v>
      </c>
      <c r="C34085" t="s">
        <v>68715</v>
      </c>
      <c r="D34085" s="1">
        <v>43222.845092592594</v>
      </c>
      <c r="E34085">
        <v>11717</v>
      </c>
      <c r="F34085">
        <v>57273</v>
      </c>
      <c r="G34085" t="s">
        <v>89</v>
      </c>
    </row>
    <row r="34086" spans="1:8" x14ac:dyDescent="0.2">
      <c r="A34086">
        <v>9.9177628648916902E+17</v>
      </c>
      <c r="B34086" t="s">
        <v>68716</v>
      </c>
      <c r="C34086" t="s">
        <v>68717</v>
      </c>
      <c r="D34086" s="1">
        <v>43222.935960648145</v>
      </c>
      <c r="E34086">
        <v>17058</v>
      </c>
      <c r="F34086">
        <v>85527</v>
      </c>
    </row>
    <row r="34087" spans="1:8" x14ac:dyDescent="0.2">
      <c r="A34087">
        <v>9.9180965398096602E+17</v>
      </c>
      <c r="B34087" t="s">
        <v>68718</v>
      </c>
      <c r="C34087" t="s">
        <v>68719</v>
      </c>
      <c r="D34087" s="1">
        <v>43223.028043981481</v>
      </c>
      <c r="E34087">
        <v>19672</v>
      </c>
      <c r="F34087">
        <v>82341</v>
      </c>
    </row>
    <row r="34088" spans="1:8" x14ac:dyDescent="0.2">
      <c r="A34088">
        <v>9.9184315395396403E+17</v>
      </c>
      <c r="B34088" t="s">
        <v>68720</v>
      </c>
      <c r="C34088" t="s">
        <v>68721</v>
      </c>
      <c r="D34088" s="1">
        <v>43223.120486111111</v>
      </c>
      <c r="E34088">
        <v>19567</v>
      </c>
      <c r="F34088">
        <v>95469</v>
      </c>
    </row>
    <row r="34089" spans="1:8" x14ac:dyDescent="0.2">
      <c r="A34089">
        <v>9.9188430940034202E+17</v>
      </c>
      <c r="B34089" t="s">
        <v>68722</v>
      </c>
      <c r="C34089" t="s">
        <v>68723</v>
      </c>
      <c r="D34089" s="1">
        <v>43223.234050925923</v>
      </c>
      <c r="E34089">
        <v>14544</v>
      </c>
      <c r="F34089">
        <v>77528</v>
      </c>
    </row>
    <row r="34090" spans="1:8" x14ac:dyDescent="0.2">
      <c r="A34090">
        <v>9.9188641368686106E+17</v>
      </c>
      <c r="B34090" t="s">
        <v>68724</v>
      </c>
      <c r="C34090" t="s">
        <v>68725</v>
      </c>
      <c r="D34090" s="1">
        <v>43223.239861111113</v>
      </c>
      <c r="E34090">
        <v>13440</v>
      </c>
      <c r="F34090">
        <v>70471</v>
      </c>
    </row>
    <row r="34091" spans="1:8" x14ac:dyDescent="0.2">
      <c r="A34091">
        <v>9.9199230226778496E+17</v>
      </c>
      <c r="B34091" t="s">
        <v>68726</v>
      </c>
      <c r="C34091" t="s">
        <v>68727</v>
      </c>
      <c r="D34091" s="1">
        <v>43223.532048611109</v>
      </c>
      <c r="E34091">
        <v>14151</v>
      </c>
      <c r="F34091">
        <v>66704</v>
      </c>
    </row>
    <row r="34092" spans="1:8" x14ac:dyDescent="0.2">
      <c r="A34092">
        <v>9.9199443375014195E+17</v>
      </c>
      <c r="B34092" t="s">
        <v>68728</v>
      </c>
      <c r="C34092" t="s">
        <v>68729</v>
      </c>
      <c r="D34092" s="1">
        <v>43223.537939814814</v>
      </c>
      <c r="E34092">
        <v>14146</v>
      </c>
      <c r="F34092">
        <v>68571</v>
      </c>
    </row>
    <row r="34093" spans="1:8" x14ac:dyDescent="0.2">
      <c r="A34093">
        <v>9.9199584512075302E+17</v>
      </c>
      <c r="B34093" t="s">
        <v>68730</v>
      </c>
      <c r="C34093" t="s">
        <v>68731</v>
      </c>
      <c r="D34093" s="1">
        <v>43223.541828703703</v>
      </c>
      <c r="E34093">
        <v>14876</v>
      </c>
      <c r="F34093">
        <v>75588</v>
      </c>
    </row>
    <row r="34094" spans="1:8" x14ac:dyDescent="0.2">
      <c r="A34094">
        <v>9.9207809897470298E+17</v>
      </c>
      <c r="B34094" t="s">
        <v>68732</v>
      </c>
      <c r="C34094" t="s">
        <v>68733</v>
      </c>
      <c r="D34094" s="1">
        <v>43223.768807870372</v>
      </c>
      <c r="E34094">
        <v>11532</v>
      </c>
      <c r="F34094">
        <v>55854</v>
      </c>
      <c r="G34094" t="s">
        <v>89</v>
      </c>
      <c r="H34094" t="s">
        <v>390</v>
      </c>
    </row>
    <row r="34095" spans="1:8" x14ac:dyDescent="0.2">
      <c r="A34095">
        <v>9.9208373853119206E+17</v>
      </c>
      <c r="B34095" t="s">
        <v>68734</v>
      </c>
      <c r="C34095" t="s">
        <v>68735</v>
      </c>
      <c r="D34095" s="1">
        <v>43223.784363425926</v>
      </c>
      <c r="E34095">
        <v>15073</v>
      </c>
      <c r="F34095">
        <v>68936</v>
      </c>
    </row>
    <row r="34096" spans="1:8" x14ac:dyDescent="0.2">
      <c r="A34096">
        <v>9.9210668933066304E+17</v>
      </c>
      <c r="B34096" t="s">
        <v>68736</v>
      </c>
      <c r="C34096" t="s">
        <v>68737</v>
      </c>
      <c r="D34096" s="1">
        <v>43223.847696759258</v>
      </c>
      <c r="E34096">
        <v>13503</v>
      </c>
      <c r="F34096">
        <v>62285</v>
      </c>
      <c r="H34096" t="s">
        <v>390</v>
      </c>
    </row>
    <row r="34097" spans="1:7" x14ac:dyDescent="0.2">
      <c r="A34097">
        <v>9.9234874052981504E+17</v>
      </c>
      <c r="B34097" t="s">
        <v>68738</v>
      </c>
      <c r="C34097" t="s">
        <v>68739</v>
      </c>
      <c r="D34097" s="1">
        <v>43224.515636574077</v>
      </c>
      <c r="E34097">
        <v>16612</v>
      </c>
      <c r="F34097">
        <v>72964</v>
      </c>
    </row>
    <row r="34098" spans="1:7" x14ac:dyDescent="0.2">
      <c r="A34098">
        <v>9.9235036245051802E+17</v>
      </c>
      <c r="B34098" t="s">
        <v>68740</v>
      </c>
      <c r="C34098" t="s">
        <v>68741</v>
      </c>
      <c r="D34098" s="1">
        <v>43224.520115740743</v>
      </c>
      <c r="E34098">
        <v>19334</v>
      </c>
      <c r="F34098">
        <v>100285</v>
      </c>
    </row>
    <row r="34099" spans="1:7" x14ac:dyDescent="0.2">
      <c r="A34099">
        <v>9.9235258586365094E+17</v>
      </c>
      <c r="B34099" t="s">
        <v>68742</v>
      </c>
      <c r="C34099" t="s">
        <v>68743</v>
      </c>
      <c r="D34099" s="1">
        <v>43224.526250000003</v>
      </c>
      <c r="E34099">
        <v>5137</v>
      </c>
      <c r="F34099">
        <v>29548</v>
      </c>
      <c r="G34099" t="s">
        <v>215</v>
      </c>
    </row>
    <row r="34100" spans="1:7" x14ac:dyDescent="0.2">
      <c r="A34100">
        <v>9.9235453051072102E+17</v>
      </c>
      <c r="B34100" t="s">
        <v>68744</v>
      </c>
      <c r="C34100" t="s">
        <v>68745</v>
      </c>
      <c r="D34100" s="1">
        <v>43224.531608796293</v>
      </c>
      <c r="E34100">
        <v>17762</v>
      </c>
      <c r="F34100">
        <v>78215</v>
      </c>
    </row>
    <row r="34101" spans="1:7" x14ac:dyDescent="0.2">
      <c r="A34101">
        <v>9.9235752936258304E+17</v>
      </c>
      <c r="B34101" t="s">
        <v>68746</v>
      </c>
      <c r="C34101" t="s">
        <v>68747</v>
      </c>
      <c r="D34101" s="1">
        <v>43224.539884259262</v>
      </c>
      <c r="E34101">
        <v>10519</v>
      </c>
      <c r="F34101">
        <v>75326</v>
      </c>
    </row>
    <row r="34102" spans="1:7" x14ac:dyDescent="0.2">
      <c r="A34102">
        <v>9.9239537603972698E+17</v>
      </c>
      <c r="B34102" t="s">
        <v>68748</v>
      </c>
      <c r="C34102" t="s">
        <v>68749</v>
      </c>
      <c r="D34102" s="1">
        <v>43224.644328703704</v>
      </c>
      <c r="E34102">
        <v>26101</v>
      </c>
      <c r="F34102">
        <v>123429</v>
      </c>
    </row>
    <row r="34103" spans="1:7" x14ac:dyDescent="0.2">
      <c r="A34103">
        <v>9.9250357685239296E+17</v>
      </c>
      <c r="B34103" t="s">
        <v>68750</v>
      </c>
      <c r="C34103" t="s">
        <v>68751</v>
      </c>
      <c r="D34103" s="1">
        <v>43224.94290509259</v>
      </c>
      <c r="E34103">
        <v>15712</v>
      </c>
      <c r="F34103">
        <v>65624</v>
      </c>
    </row>
    <row r="34104" spans="1:7" x14ac:dyDescent="0.2">
      <c r="A34104">
        <v>9.9252394969841203E+17</v>
      </c>
      <c r="B34104" t="s">
        <v>68752</v>
      </c>
      <c r="C34104" t="s">
        <v>68753</v>
      </c>
      <c r="D34104" s="1">
        <v>43224.999120370368</v>
      </c>
      <c r="E34104">
        <v>31136</v>
      </c>
      <c r="F34104">
        <v>118029</v>
      </c>
    </row>
    <row r="34105" spans="1:7" x14ac:dyDescent="0.2">
      <c r="A34105">
        <v>9.9252413288466406E+17</v>
      </c>
      <c r="B34105" t="s">
        <v>68754</v>
      </c>
      <c r="C34105" t="s">
        <v>68755</v>
      </c>
      <c r="D34105" s="1">
        <v>43224.99962962963</v>
      </c>
      <c r="E34105">
        <v>20966</v>
      </c>
      <c r="F34105">
        <v>103881</v>
      </c>
    </row>
    <row r="34106" spans="1:7" x14ac:dyDescent="0.2">
      <c r="A34106">
        <v>9.9253841619680397E+17</v>
      </c>
      <c r="B34106" t="s">
        <v>68756</v>
      </c>
      <c r="C34106" t="s">
        <v>68757</v>
      </c>
      <c r="D34106" s="1">
        <v>43225.039039351854</v>
      </c>
      <c r="E34106">
        <v>15447</v>
      </c>
      <c r="F34106">
        <v>67049</v>
      </c>
      <c r="G34106" t="s">
        <v>89</v>
      </c>
    </row>
    <row r="34107" spans="1:7" x14ac:dyDescent="0.2">
      <c r="A34107">
        <v>9.9255649518215501E+17</v>
      </c>
      <c r="B34107" t="s">
        <v>68758</v>
      </c>
      <c r="C34107" t="s">
        <v>68759</v>
      </c>
      <c r="D34107" s="1">
        <v>43225.088923611111</v>
      </c>
      <c r="E34107">
        <v>8225</v>
      </c>
      <c r="F34107">
        <v>45684</v>
      </c>
      <c r="G34107" t="s">
        <v>89</v>
      </c>
    </row>
    <row r="34108" spans="1:7" x14ac:dyDescent="0.2">
      <c r="A34108">
        <v>9.9255888821294605E+17</v>
      </c>
      <c r="B34108" t="s">
        <v>68760</v>
      </c>
      <c r="C34108" t="s">
        <v>68761</v>
      </c>
      <c r="D34108" s="1">
        <v>43225.095532407409</v>
      </c>
      <c r="E34108">
        <v>15476</v>
      </c>
      <c r="F34108">
        <v>87517</v>
      </c>
      <c r="G34108" t="s">
        <v>89</v>
      </c>
    </row>
    <row r="34109" spans="1:7" x14ac:dyDescent="0.2">
      <c r="A34109">
        <v>9.9256239405129306E+17</v>
      </c>
      <c r="B34109" t="s">
        <v>68762</v>
      </c>
      <c r="C34109" t="s">
        <v>68763</v>
      </c>
      <c r="D34109" s="1">
        <v>43225.105208333334</v>
      </c>
      <c r="E34109">
        <v>14816</v>
      </c>
      <c r="F34109">
        <v>72666</v>
      </c>
    </row>
    <row r="34110" spans="1:7" x14ac:dyDescent="0.2">
      <c r="A34110">
        <v>9.9288057302586496E+17</v>
      </c>
      <c r="B34110" t="s">
        <v>68764</v>
      </c>
      <c r="C34110" t="s">
        <v>68765</v>
      </c>
      <c r="D34110" s="1">
        <v>43225.983217592591</v>
      </c>
      <c r="E34110">
        <v>13740</v>
      </c>
      <c r="F34110">
        <v>69712</v>
      </c>
    </row>
    <row r="34111" spans="1:7" x14ac:dyDescent="0.2">
      <c r="A34111">
        <v>9.9344378128127104E+17</v>
      </c>
      <c r="B34111" t="s">
        <v>68766</v>
      </c>
      <c r="C34111" t="s">
        <v>68767</v>
      </c>
      <c r="D34111" s="1">
        <v>43227.537372685183</v>
      </c>
      <c r="E34111">
        <v>12628</v>
      </c>
      <c r="F34111">
        <v>53469</v>
      </c>
    </row>
    <row r="34112" spans="1:7" x14ac:dyDescent="0.2">
      <c r="A34112">
        <v>9.9344653998821696E+17</v>
      </c>
      <c r="B34112" t="s">
        <v>68768</v>
      </c>
      <c r="C34112" t="s">
        <v>68769</v>
      </c>
      <c r="D34112" s="1">
        <v>43227.544988425929</v>
      </c>
      <c r="E34112">
        <v>21209</v>
      </c>
      <c r="F34112">
        <v>83242</v>
      </c>
    </row>
    <row r="34113" spans="1:8" x14ac:dyDescent="0.2">
      <c r="A34113">
        <v>9.9345227564867904E+17</v>
      </c>
      <c r="B34113" t="s">
        <v>68770</v>
      </c>
      <c r="C34113" t="s">
        <v>68771</v>
      </c>
      <c r="D34113" s="1">
        <v>43227.560810185183</v>
      </c>
      <c r="E34113">
        <v>18271</v>
      </c>
      <c r="F34113">
        <v>81056</v>
      </c>
    </row>
    <row r="34114" spans="1:8" x14ac:dyDescent="0.2">
      <c r="A34114">
        <v>9.9345537575517299E+17</v>
      </c>
      <c r="B34114" t="s">
        <v>68772</v>
      </c>
      <c r="C34114" t="s">
        <v>68773</v>
      </c>
      <c r="D34114" s="1">
        <v>43227.569363425922</v>
      </c>
      <c r="E34114">
        <v>25613</v>
      </c>
      <c r="F34114">
        <v>98627</v>
      </c>
    </row>
    <row r="34115" spans="1:8" x14ac:dyDescent="0.2">
      <c r="A34115">
        <v>9.9347561037793203E+17</v>
      </c>
      <c r="B34115" t="s">
        <v>68774</v>
      </c>
      <c r="C34115" t="s">
        <v>68775</v>
      </c>
      <c r="D34115" s="1">
        <v>43227.625208333331</v>
      </c>
      <c r="E34115">
        <v>10516</v>
      </c>
      <c r="F34115">
        <v>52723</v>
      </c>
    </row>
    <row r="34116" spans="1:8" x14ac:dyDescent="0.2">
      <c r="A34116">
        <v>9.9347697989372301E+17</v>
      </c>
      <c r="B34116" t="s">
        <v>68776</v>
      </c>
      <c r="C34116" t="s">
        <v>68777</v>
      </c>
      <c r="D34116" s="1">
        <v>43227.628981481481</v>
      </c>
      <c r="E34116">
        <v>10080</v>
      </c>
      <c r="F34116">
        <v>58594</v>
      </c>
    </row>
    <row r="34117" spans="1:8" x14ac:dyDescent="0.2">
      <c r="A34117">
        <v>9.9348304217711795E+17</v>
      </c>
      <c r="B34117" t="s">
        <v>68778</v>
      </c>
      <c r="C34117" t="s">
        <v>68779</v>
      </c>
      <c r="D34117" s="1">
        <v>43227.64570601852</v>
      </c>
      <c r="E34117">
        <v>18360</v>
      </c>
      <c r="F34117">
        <v>78525</v>
      </c>
    </row>
    <row r="34118" spans="1:8" x14ac:dyDescent="0.2">
      <c r="A34118">
        <v>9.9348447863392205E+17</v>
      </c>
      <c r="B34118" t="s">
        <v>68780</v>
      </c>
      <c r="C34118" t="s">
        <v>68781</v>
      </c>
      <c r="D34118" s="1">
        <v>43227.649675925924</v>
      </c>
      <c r="E34118">
        <v>19931</v>
      </c>
      <c r="F34118">
        <v>85298</v>
      </c>
    </row>
    <row r="34119" spans="1:8" x14ac:dyDescent="0.2">
      <c r="A34119">
        <v>9.93492804985872E+17</v>
      </c>
      <c r="B34119" t="s">
        <v>68782</v>
      </c>
      <c r="C34119" t="s">
        <v>68783</v>
      </c>
      <c r="D34119" s="1">
        <v>43227.672650462962</v>
      </c>
      <c r="E34119">
        <v>29060</v>
      </c>
      <c r="F34119">
        <v>106777</v>
      </c>
    </row>
    <row r="34120" spans="1:8" x14ac:dyDescent="0.2">
      <c r="A34120">
        <v>9.9354117551152704E+17</v>
      </c>
      <c r="B34120" t="s">
        <v>68784</v>
      </c>
      <c r="C34120" t="s">
        <v>68785</v>
      </c>
      <c r="D34120" s="1">
        <v>43227.806134259263</v>
      </c>
      <c r="E34120">
        <v>11661</v>
      </c>
      <c r="F34120">
        <v>60071</v>
      </c>
      <c r="H34120" t="s">
        <v>390</v>
      </c>
    </row>
    <row r="34121" spans="1:8" x14ac:dyDescent="0.2">
      <c r="A34121">
        <v>9.9356224212486502E+17</v>
      </c>
      <c r="B34121" t="s">
        <v>68786</v>
      </c>
      <c r="C34121" t="s">
        <v>68787</v>
      </c>
      <c r="D34121" s="1">
        <v>43227.864259259259</v>
      </c>
      <c r="E34121">
        <v>22955</v>
      </c>
      <c r="F34121">
        <v>99510</v>
      </c>
    </row>
    <row r="34122" spans="1:8" x14ac:dyDescent="0.2">
      <c r="A34122">
        <v>9.9381008554049101E+17</v>
      </c>
      <c r="B34122" t="s">
        <v>68788</v>
      </c>
      <c r="C34122" t="s">
        <v>68789</v>
      </c>
      <c r="D34122" s="1">
        <v>43228.548182870371</v>
      </c>
      <c r="E34122">
        <v>17761</v>
      </c>
      <c r="F34122">
        <v>82577</v>
      </c>
    </row>
    <row r="34123" spans="1:8" x14ac:dyDescent="0.2">
      <c r="A34123">
        <v>9.9381348574529498E+17</v>
      </c>
      <c r="B34123" t="s">
        <v>68790</v>
      </c>
      <c r="C34123" t="s">
        <v>68791</v>
      </c>
      <c r="D34123" s="1">
        <v>43228.557557870372</v>
      </c>
      <c r="E34123">
        <v>14513</v>
      </c>
      <c r="F34123">
        <v>77853</v>
      </c>
    </row>
    <row r="34124" spans="1:8" x14ac:dyDescent="0.2">
      <c r="A34124">
        <v>9.9381537319049203E+17</v>
      </c>
      <c r="B34124" t="s">
        <v>68792</v>
      </c>
      <c r="C34124" t="s">
        <v>68793</v>
      </c>
      <c r="D34124" s="1">
        <v>43228.5627662037</v>
      </c>
      <c r="E34124">
        <v>28607</v>
      </c>
      <c r="F34124">
        <v>123286</v>
      </c>
    </row>
    <row r="34125" spans="1:8" x14ac:dyDescent="0.2">
      <c r="A34125">
        <v>9.9392651000327706E+17</v>
      </c>
      <c r="B34125" t="s">
        <v>68794</v>
      </c>
      <c r="C34125" t="s">
        <v>68795</v>
      </c>
      <c r="D34125" s="1">
        <v>43228.869444444441</v>
      </c>
      <c r="E34125">
        <v>23421</v>
      </c>
      <c r="F34125">
        <v>80740</v>
      </c>
    </row>
    <row r="34126" spans="1:8" x14ac:dyDescent="0.2">
      <c r="A34126">
        <v>9.9397664389828096E+17</v>
      </c>
      <c r="B34126" t="s">
        <v>68796</v>
      </c>
      <c r="C34126" t="s">
        <v>68797</v>
      </c>
      <c r="D34126" s="1">
        <v>43229.007789351854</v>
      </c>
      <c r="E34126">
        <v>20733</v>
      </c>
      <c r="F34126">
        <v>85796</v>
      </c>
    </row>
    <row r="34127" spans="1:8" x14ac:dyDescent="0.2">
      <c r="A34127">
        <v>9.9417623884666394E+17</v>
      </c>
      <c r="B34127" t="s">
        <v>68798</v>
      </c>
      <c r="C34127" t="s">
        <v>68799</v>
      </c>
      <c r="D34127" s="1">
        <v>43229.558564814812</v>
      </c>
      <c r="E34127">
        <v>16402</v>
      </c>
      <c r="F34127">
        <v>74793</v>
      </c>
    </row>
    <row r="34128" spans="1:8" x14ac:dyDescent="0.2">
      <c r="A34128">
        <v>9.9417986443659597E+17</v>
      </c>
      <c r="B34128" t="s">
        <v>68800</v>
      </c>
      <c r="C34128" t="s">
        <v>68801</v>
      </c>
      <c r="D34128" s="1">
        <v>43229.568576388891</v>
      </c>
      <c r="E34128">
        <v>23579</v>
      </c>
      <c r="F34128">
        <v>107693</v>
      </c>
    </row>
    <row r="34129" spans="1:8" x14ac:dyDescent="0.2">
      <c r="A34129">
        <v>9.9418226396016205E+17</v>
      </c>
      <c r="B34129" t="s">
        <v>68802</v>
      </c>
      <c r="C34129" t="s">
        <v>68803</v>
      </c>
      <c r="D34129" s="1">
        <v>43229.575196759259</v>
      </c>
      <c r="E34129">
        <v>28605</v>
      </c>
      <c r="F34129">
        <v>122917</v>
      </c>
    </row>
    <row r="34130" spans="1:8" x14ac:dyDescent="0.2">
      <c r="A34130">
        <v>9.9418533750413696E+17</v>
      </c>
      <c r="B34130" t="s">
        <v>68804</v>
      </c>
      <c r="C34130" t="s">
        <v>68805</v>
      </c>
      <c r="D34130" s="1">
        <v>43229.583680555559</v>
      </c>
      <c r="E34130">
        <v>11609</v>
      </c>
      <c r="F34130">
        <v>59714</v>
      </c>
    </row>
    <row r="34131" spans="1:8" x14ac:dyDescent="0.2">
      <c r="A34131">
        <v>9.9419299573709594E+17</v>
      </c>
      <c r="B34131" t="s">
        <v>68806</v>
      </c>
      <c r="C34131" t="s">
        <v>68807</v>
      </c>
      <c r="D34131" s="1">
        <v>43229.604814814818</v>
      </c>
      <c r="E34131">
        <v>38808</v>
      </c>
      <c r="F34131">
        <v>152201</v>
      </c>
    </row>
    <row r="34132" spans="1:8" x14ac:dyDescent="0.2">
      <c r="A34132">
        <v>9.9419423311127296E+17</v>
      </c>
      <c r="B34132" t="s">
        <v>68808</v>
      </c>
      <c r="C34132" t="s">
        <v>68809</v>
      </c>
      <c r="D34132" s="1">
        <v>43229.608229166668</v>
      </c>
      <c r="E34132">
        <v>23684</v>
      </c>
      <c r="F34132">
        <v>108946</v>
      </c>
    </row>
    <row r="34133" spans="1:8" x14ac:dyDescent="0.2">
      <c r="A34133">
        <v>9.94345813064192E+17</v>
      </c>
      <c r="B34133" t="s">
        <v>68810</v>
      </c>
      <c r="C34133" t="s">
        <v>68811</v>
      </c>
      <c r="D34133" s="1">
        <v>43230.026504629626</v>
      </c>
      <c r="E34133">
        <v>22405</v>
      </c>
      <c r="F34133">
        <v>94564</v>
      </c>
    </row>
    <row r="34134" spans="1:8" x14ac:dyDescent="0.2">
      <c r="A34134">
        <v>9.9434653802867494E+17</v>
      </c>
      <c r="B34134" t="s">
        <v>68812</v>
      </c>
      <c r="C34134" t="s">
        <v>68813</v>
      </c>
      <c r="D34134" s="1">
        <v>43230.028506944444</v>
      </c>
      <c r="E34134">
        <v>15474</v>
      </c>
      <c r="F34134">
        <v>98276</v>
      </c>
    </row>
    <row r="34135" spans="1:8" x14ac:dyDescent="0.2">
      <c r="A34135">
        <v>9.9440139444145306E+17</v>
      </c>
      <c r="B34135" t="s">
        <v>68814</v>
      </c>
      <c r="C34135" t="s">
        <v>68815</v>
      </c>
      <c r="D34135" s="1">
        <v>43230.179884259262</v>
      </c>
      <c r="E34135">
        <v>16224</v>
      </c>
      <c r="F34135">
        <v>86772</v>
      </c>
    </row>
    <row r="34136" spans="1:8" x14ac:dyDescent="0.2">
      <c r="A34136">
        <v>9.9451783335794598E+17</v>
      </c>
      <c r="B34136" t="s">
        <v>68816</v>
      </c>
      <c r="C34136" t="s">
        <v>68817</v>
      </c>
      <c r="D34136" s="1">
        <v>43230.501192129632</v>
      </c>
      <c r="E34136">
        <v>43001</v>
      </c>
      <c r="F34136">
        <v>173633</v>
      </c>
    </row>
    <row r="34137" spans="1:8" x14ac:dyDescent="0.2">
      <c r="A34137">
        <v>9.9458546338098701E+17</v>
      </c>
      <c r="B34137" t="s">
        <v>68818</v>
      </c>
      <c r="C34137" t="s">
        <v>68819</v>
      </c>
      <c r="D34137" s="1">
        <v>43230.6878125</v>
      </c>
      <c r="E34137">
        <v>22757</v>
      </c>
      <c r="F34137">
        <v>95605</v>
      </c>
    </row>
    <row r="34138" spans="1:8" x14ac:dyDescent="0.2">
      <c r="A34138">
        <v>9.9458610582256397E+17</v>
      </c>
      <c r="B34138" t="s">
        <v>68820</v>
      </c>
      <c r="C34138" t="s">
        <v>68821</v>
      </c>
      <c r="D34138" s="1">
        <v>43230.689583333333</v>
      </c>
      <c r="E34138">
        <v>58530</v>
      </c>
      <c r="F34138">
        <v>273576</v>
      </c>
    </row>
    <row r="34139" spans="1:8" x14ac:dyDescent="0.2">
      <c r="A34139">
        <v>9.9458734971884698E+17</v>
      </c>
      <c r="B34139" t="s">
        <v>68822</v>
      </c>
      <c r="C34139" t="s">
        <v>68823</v>
      </c>
      <c r="D34139" s="1">
        <v>43230.693020833336</v>
      </c>
      <c r="E34139">
        <v>53945</v>
      </c>
      <c r="F34139">
        <v>215122</v>
      </c>
    </row>
    <row r="34140" spans="1:8" x14ac:dyDescent="0.2">
      <c r="A34140">
        <v>9.9474130590864896E+17</v>
      </c>
      <c r="B34140" t="s">
        <v>68824</v>
      </c>
      <c r="C34140" t="s">
        <v>68825</v>
      </c>
      <c r="D34140" s="1">
        <v>43231.117858796293</v>
      </c>
      <c r="E34140">
        <v>15195</v>
      </c>
      <c r="F34140">
        <v>74372</v>
      </c>
      <c r="H34140" t="s">
        <v>390</v>
      </c>
    </row>
    <row r="34141" spans="1:8" x14ac:dyDescent="0.2">
      <c r="A34141">
        <v>9.9502330390665203E+17</v>
      </c>
      <c r="B34141" t="s">
        <v>68826</v>
      </c>
      <c r="C34141" t="s">
        <v>68827</v>
      </c>
      <c r="D34141" s="1">
        <v>43231.896018518521</v>
      </c>
      <c r="E34141">
        <v>19229</v>
      </c>
      <c r="F34141">
        <v>83535</v>
      </c>
    </row>
    <row r="34142" spans="1:8" x14ac:dyDescent="0.2">
      <c r="A34142">
        <v>9.9504498176842496E+17</v>
      </c>
      <c r="B34142" t="s">
        <v>68828</v>
      </c>
      <c r="C34142" t="s">
        <v>68829</v>
      </c>
      <c r="D34142" s="1">
        <v>43231.95584490741</v>
      </c>
      <c r="E34142">
        <v>17242</v>
      </c>
      <c r="F34142">
        <v>78740</v>
      </c>
    </row>
    <row r="34143" spans="1:8" x14ac:dyDescent="0.2">
      <c r="A34143">
        <v>9.9508590107943296E+17</v>
      </c>
      <c r="B34143" t="s">
        <v>68830</v>
      </c>
      <c r="C34143" t="s">
        <v>68831</v>
      </c>
      <c r="D34143" s="1">
        <v>43232.068761574075</v>
      </c>
      <c r="E34143">
        <v>26480</v>
      </c>
      <c r="F34143">
        <v>131169</v>
      </c>
    </row>
    <row r="34144" spans="1:8" x14ac:dyDescent="0.2">
      <c r="A34144">
        <v>9.9508858422183898E+17</v>
      </c>
      <c r="B34144" t="s">
        <v>68832</v>
      </c>
      <c r="C34144" t="s">
        <v>68833</v>
      </c>
      <c r="D34144" s="1">
        <v>43232.076157407406</v>
      </c>
      <c r="E34144">
        <v>19362</v>
      </c>
      <c r="F34144">
        <v>84435</v>
      </c>
    </row>
    <row r="34145" spans="1:8" x14ac:dyDescent="0.2">
      <c r="A34145">
        <v>9.9541051612953805E+17</v>
      </c>
      <c r="B34145" t="s">
        <v>68834</v>
      </c>
      <c r="C34145" t="s">
        <v>68835</v>
      </c>
      <c r="D34145" s="1">
        <v>43232.964525462965</v>
      </c>
      <c r="E34145">
        <v>29208</v>
      </c>
      <c r="F34145">
        <v>146734</v>
      </c>
    </row>
    <row r="34146" spans="1:8" x14ac:dyDescent="0.2">
      <c r="A34146">
        <v>9.9542410428617894E+17</v>
      </c>
      <c r="B34146" t="s">
        <v>68836</v>
      </c>
      <c r="C34146" t="s">
        <v>68837</v>
      </c>
      <c r="D34146" s="1">
        <v>43233.002025462964</v>
      </c>
      <c r="E34146">
        <v>23771</v>
      </c>
      <c r="F34146">
        <v>100148</v>
      </c>
    </row>
    <row r="34147" spans="1:8" x14ac:dyDescent="0.2">
      <c r="A34147">
        <v>9.9542847267475802E+17</v>
      </c>
      <c r="B34147" t="s">
        <v>68838</v>
      </c>
      <c r="C34147" t="s">
        <v>68839</v>
      </c>
      <c r="D34147" s="1">
        <v>43233.014074074075</v>
      </c>
      <c r="E34147">
        <v>27174</v>
      </c>
      <c r="F34147">
        <v>104372</v>
      </c>
    </row>
    <row r="34148" spans="1:8" x14ac:dyDescent="0.2">
      <c r="A34148">
        <v>9.9564209667667098E+17</v>
      </c>
      <c r="B34148" t="s">
        <v>68840</v>
      </c>
      <c r="C34148" t="s">
        <v>68841</v>
      </c>
      <c r="D34148" s="1">
        <v>43233.603564814817</v>
      </c>
      <c r="E34148">
        <v>25341</v>
      </c>
      <c r="F34148">
        <v>118946</v>
      </c>
    </row>
    <row r="34149" spans="1:8" x14ac:dyDescent="0.2">
      <c r="A34149">
        <v>9.9568031645826202E+17</v>
      </c>
      <c r="B34149" t="s">
        <v>68842</v>
      </c>
      <c r="C34149" t="s">
        <v>68843</v>
      </c>
      <c r="D34149" s="1">
        <v>43233.709027777775</v>
      </c>
      <c r="E34149">
        <v>14946</v>
      </c>
      <c r="F34149">
        <v>75995</v>
      </c>
    </row>
    <row r="34150" spans="1:8" x14ac:dyDescent="0.2">
      <c r="A34150">
        <v>9.9574601132159706E+17</v>
      </c>
      <c r="B34150" t="s">
        <v>68844</v>
      </c>
      <c r="C34150" t="s">
        <v>68845</v>
      </c>
      <c r="D34150" s="1">
        <v>43233.8903125</v>
      </c>
      <c r="E34150">
        <v>16923</v>
      </c>
      <c r="F34150">
        <v>91059</v>
      </c>
    </row>
    <row r="34151" spans="1:8" x14ac:dyDescent="0.2">
      <c r="A34151">
        <v>9.9575846764535296E+17</v>
      </c>
      <c r="B34151" t="s">
        <v>68846</v>
      </c>
      <c r="C34151" t="s">
        <v>68847</v>
      </c>
      <c r="D34151" s="1">
        <v>43233.924687500003</v>
      </c>
      <c r="E34151">
        <v>23583</v>
      </c>
      <c r="F34151">
        <v>111993</v>
      </c>
    </row>
    <row r="34152" spans="1:8" x14ac:dyDescent="0.2">
      <c r="A34152">
        <v>9.95816799341088E+17</v>
      </c>
      <c r="B34152" t="s">
        <v>68848</v>
      </c>
      <c r="C34152" t="s">
        <v>68849</v>
      </c>
      <c r="D34152" s="1">
        <v>43234.085659722223</v>
      </c>
      <c r="E34152">
        <v>26533</v>
      </c>
      <c r="F34152">
        <v>120283</v>
      </c>
    </row>
    <row r="34153" spans="1:8" x14ac:dyDescent="0.2">
      <c r="A34153">
        <v>9.9598060401661094E+17</v>
      </c>
      <c r="B34153" t="s">
        <v>68850</v>
      </c>
      <c r="C34153" t="s">
        <v>68851</v>
      </c>
      <c r="D34153" s="1">
        <v>43234.537673611114</v>
      </c>
      <c r="E34153">
        <v>15121</v>
      </c>
      <c r="F34153">
        <v>76816</v>
      </c>
      <c r="G34153" t="s">
        <v>215</v>
      </c>
    </row>
    <row r="34154" spans="1:8" x14ac:dyDescent="0.2">
      <c r="A34154">
        <v>9.9602141762285094E+17</v>
      </c>
      <c r="B34154" t="s">
        <v>68852</v>
      </c>
      <c r="C34154" t="s">
        <v>68853</v>
      </c>
      <c r="D34154" s="1">
        <v>43234.650289351855</v>
      </c>
      <c r="E34154">
        <v>26786</v>
      </c>
      <c r="F34154">
        <v>150409</v>
      </c>
    </row>
    <row r="34155" spans="1:8" x14ac:dyDescent="0.2">
      <c r="A34155">
        <v>9.9604663486479104E+17</v>
      </c>
      <c r="B34155" t="s">
        <v>68854</v>
      </c>
      <c r="C34155" t="s">
        <v>68855</v>
      </c>
      <c r="D34155" s="1">
        <v>43234.719884259262</v>
      </c>
      <c r="E34155">
        <v>13611</v>
      </c>
      <c r="F34155">
        <v>58005</v>
      </c>
      <c r="H34155" t="s">
        <v>390</v>
      </c>
    </row>
    <row r="34156" spans="1:8" x14ac:dyDescent="0.2">
      <c r="A34156">
        <v>9.96119678551552E+17</v>
      </c>
      <c r="B34156" t="s">
        <v>68856</v>
      </c>
      <c r="C34156" t="s">
        <v>68857</v>
      </c>
      <c r="D34156" s="1">
        <v>43234.921446759261</v>
      </c>
      <c r="E34156">
        <v>10729</v>
      </c>
      <c r="F34156">
        <v>56869</v>
      </c>
    </row>
    <row r="34157" spans="1:8" x14ac:dyDescent="0.2">
      <c r="A34157">
        <v>9.9612963091348198E+17</v>
      </c>
      <c r="B34157" t="s">
        <v>68858</v>
      </c>
      <c r="C34157" t="s">
        <v>68859</v>
      </c>
      <c r="D34157" s="1">
        <v>43234.948900462965</v>
      </c>
      <c r="E34157">
        <v>22947</v>
      </c>
      <c r="F34157">
        <v>107619</v>
      </c>
    </row>
    <row r="34158" spans="1:8" x14ac:dyDescent="0.2">
      <c r="A34158">
        <v>9.9613537980275494E+17</v>
      </c>
      <c r="B34158" t="s">
        <v>68860</v>
      </c>
      <c r="C34158" t="s">
        <v>68861</v>
      </c>
      <c r="D34158" s="1">
        <v>43234.964768518519</v>
      </c>
      <c r="E34158">
        <v>19457</v>
      </c>
      <c r="F34158">
        <v>135351</v>
      </c>
    </row>
    <row r="34159" spans="1:8" x14ac:dyDescent="0.2">
      <c r="A34159">
        <v>9.9636633043664794E+17</v>
      </c>
      <c r="B34159" t="s">
        <v>68862</v>
      </c>
      <c r="C34159" t="s">
        <v>68863</v>
      </c>
      <c r="D34159" s="1">
        <v>43235.602071759262</v>
      </c>
      <c r="E34159">
        <v>18073</v>
      </c>
      <c r="F34159">
        <v>144573</v>
      </c>
    </row>
    <row r="34160" spans="1:8" x14ac:dyDescent="0.2">
      <c r="A34160">
        <v>9.9636847455658304E+17</v>
      </c>
      <c r="B34160" t="s">
        <v>68864</v>
      </c>
      <c r="C34160" t="s">
        <v>68865</v>
      </c>
      <c r="D34160" s="1">
        <v>43235.607986111114</v>
      </c>
      <c r="E34160">
        <v>12641</v>
      </c>
      <c r="F34160">
        <v>70465</v>
      </c>
    </row>
    <row r="34161" spans="1:8" x14ac:dyDescent="0.2">
      <c r="A34161">
        <v>9.9639184086047104E+17</v>
      </c>
      <c r="B34161" t="s">
        <v>68866</v>
      </c>
      <c r="C34161" t="s">
        <v>68867</v>
      </c>
      <c r="D34161" s="1">
        <v>43235.672465277778</v>
      </c>
      <c r="E34161">
        <v>27296</v>
      </c>
      <c r="F34161">
        <v>126512</v>
      </c>
    </row>
    <row r="34162" spans="1:8" x14ac:dyDescent="0.2">
      <c r="A34162">
        <v>9.9644265456834099E+17</v>
      </c>
      <c r="B34162" t="s">
        <v>68868</v>
      </c>
      <c r="C34162" t="s">
        <v>68869</v>
      </c>
      <c r="D34162" s="1">
        <v>43235.812685185185</v>
      </c>
      <c r="E34162">
        <v>10151</v>
      </c>
      <c r="F34162">
        <v>41602</v>
      </c>
    </row>
    <row r="34163" spans="1:8" x14ac:dyDescent="0.2">
      <c r="A34163">
        <v>9.9646019700571699E+17</v>
      </c>
      <c r="B34163" t="s">
        <v>68870</v>
      </c>
      <c r="C34163" t="s">
        <v>68871</v>
      </c>
      <c r="D34163" s="1">
        <v>43235.861087962963</v>
      </c>
      <c r="E34163">
        <v>16107</v>
      </c>
      <c r="F34163">
        <v>75626</v>
      </c>
    </row>
    <row r="34164" spans="1:8" x14ac:dyDescent="0.2">
      <c r="A34164">
        <v>9.9646446670227405E+17</v>
      </c>
      <c r="B34164" t="s">
        <v>68872</v>
      </c>
      <c r="C34164" t="s">
        <v>68873</v>
      </c>
      <c r="D34164" s="1">
        <v>43235.872870370367</v>
      </c>
      <c r="E34164">
        <v>9438</v>
      </c>
      <c r="F34164">
        <v>44796</v>
      </c>
      <c r="H34164" t="s">
        <v>390</v>
      </c>
    </row>
    <row r="34165" spans="1:8" x14ac:dyDescent="0.2">
      <c r="A34165">
        <v>9.9648779875985395E+17</v>
      </c>
      <c r="B34165" t="s">
        <v>68874</v>
      </c>
      <c r="C34165" t="s">
        <v>68875</v>
      </c>
      <c r="D34165" s="1">
        <v>43235.937256944446</v>
      </c>
      <c r="E34165">
        <v>10023</v>
      </c>
      <c r="F34165">
        <v>43925</v>
      </c>
      <c r="G34165" t="s">
        <v>89</v>
      </c>
    </row>
    <row r="34166" spans="1:8" x14ac:dyDescent="0.2">
      <c r="A34166">
        <v>9.9672390786767603E+17</v>
      </c>
      <c r="B34166" t="s">
        <v>68876</v>
      </c>
      <c r="C34166" t="s">
        <v>68877</v>
      </c>
      <c r="D34166" s="1">
        <v>43236.588796296295</v>
      </c>
      <c r="E34166">
        <v>14878</v>
      </c>
      <c r="F34166">
        <v>78617</v>
      </c>
    </row>
    <row r="34167" spans="1:8" x14ac:dyDescent="0.2">
      <c r="A34167">
        <v>9.9672839736254003E+17</v>
      </c>
      <c r="B34167" t="s">
        <v>68878</v>
      </c>
      <c r="C34167" t="s">
        <v>68879</v>
      </c>
      <c r="D34167" s="1">
        <v>43236.601180555554</v>
      </c>
      <c r="E34167">
        <v>10378</v>
      </c>
      <c r="F34167">
        <v>58803</v>
      </c>
      <c r="H34167" t="s">
        <v>390</v>
      </c>
    </row>
    <row r="34168" spans="1:8" x14ac:dyDescent="0.2">
      <c r="A34168">
        <v>9.9673937272363802E+17</v>
      </c>
      <c r="B34168" t="s">
        <v>68880</v>
      </c>
      <c r="C34168" t="s">
        <v>68881</v>
      </c>
      <c r="D34168" s="1">
        <v>43236.631469907406</v>
      </c>
      <c r="E34168">
        <v>11403</v>
      </c>
      <c r="F34168">
        <v>52888</v>
      </c>
    </row>
    <row r="34169" spans="1:8" x14ac:dyDescent="0.2">
      <c r="A34169">
        <v>9.9673937461942605E+17</v>
      </c>
      <c r="B34169" t="s">
        <v>68882</v>
      </c>
      <c r="C34169" t="s">
        <v>68883</v>
      </c>
      <c r="D34169" s="1">
        <v>43236.631481481483</v>
      </c>
      <c r="E34169">
        <v>7580</v>
      </c>
      <c r="F34169">
        <v>39691</v>
      </c>
    </row>
    <row r="34170" spans="1:8" x14ac:dyDescent="0.2">
      <c r="A34170">
        <v>9.9673937602883494E+17</v>
      </c>
      <c r="B34170" t="s">
        <v>68884</v>
      </c>
      <c r="C34170" t="s">
        <v>68885</v>
      </c>
      <c r="D34170" s="1">
        <v>43236.631481481483</v>
      </c>
      <c r="E34170">
        <v>8061</v>
      </c>
      <c r="F34170">
        <v>42899</v>
      </c>
    </row>
    <row r="34171" spans="1:8" x14ac:dyDescent="0.2">
      <c r="A34171">
        <v>9.9680278409064E+17</v>
      </c>
      <c r="B34171" t="s">
        <v>68886</v>
      </c>
      <c r="C34171" t="s">
        <v>68887</v>
      </c>
      <c r="D34171" s="1">
        <v>43236.806458333333</v>
      </c>
      <c r="E34171">
        <v>12884</v>
      </c>
      <c r="F34171">
        <v>62349</v>
      </c>
    </row>
    <row r="34172" spans="1:8" x14ac:dyDescent="0.2">
      <c r="A34172">
        <v>9.9681025312678694E+17</v>
      </c>
      <c r="B34172" t="s">
        <v>68888</v>
      </c>
      <c r="C34172" t="s">
        <v>68889</v>
      </c>
      <c r="D34172" s="1">
        <v>43236.827060185184</v>
      </c>
      <c r="E34172">
        <v>7219</v>
      </c>
      <c r="F34172">
        <v>41625</v>
      </c>
      <c r="G34172" t="s">
        <v>89</v>
      </c>
    </row>
    <row r="34173" spans="1:8" x14ac:dyDescent="0.2">
      <c r="A34173">
        <v>9.9682273810182502E+17</v>
      </c>
      <c r="B34173" t="s">
        <v>68890</v>
      </c>
      <c r="C34173" t="s">
        <v>68891</v>
      </c>
      <c r="D34173" s="1">
        <v>43236.861516203702</v>
      </c>
      <c r="E34173">
        <v>12172</v>
      </c>
      <c r="F34173">
        <v>52016</v>
      </c>
    </row>
    <row r="34174" spans="1:8" x14ac:dyDescent="0.2">
      <c r="A34174">
        <v>9.9682274032057498E+17</v>
      </c>
      <c r="B34174" t="s">
        <v>68892</v>
      </c>
      <c r="C34174" t="s">
        <v>68893</v>
      </c>
      <c r="D34174" s="1">
        <v>43236.861527777779</v>
      </c>
      <c r="E34174">
        <v>8055</v>
      </c>
      <c r="F34174">
        <v>40092</v>
      </c>
      <c r="H34174" t="s">
        <v>390</v>
      </c>
    </row>
    <row r="34175" spans="1:8" x14ac:dyDescent="0.2">
      <c r="A34175">
        <v>9.9688737121078797E+17</v>
      </c>
      <c r="B34175" t="s">
        <v>68894</v>
      </c>
      <c r="C34175" t="s">
        <v>68895</v>
      </c>
      <c r="D34175" s="1">
        <v>43237.039872685185</v>
      </c>
      <c r="E34175">
        <v>14582</v>
      </c>
      <c r="F34175">
        <v>74090</v>
      </c>
      <c r="H34175" t="s">
        <v>390</v>
      </c>
    </row>
    <row r="34176" spans="1:8" x14ac:dyDescent="0.2">
      <c r="A34176">
        <v>9.9707630047605504E+17</v>
      </c>
      <c r="B34176" t="s">
        <v>68896</v>
      </c>
      <c r="C34176" t="s">
        <v>68897</v>
      </c>
      <c r="D34176" s="1">
        <v>43237.561215277776</v>
      </c>
      <c r="E34176">
        <v>25580</v>
      </c>
      <c r="F34176">
        <v>112927</v>
      </c>
    </row>
    <row r="34177" spans="1:8" x14ac:dyDescent="0.2">
      <c r="A34177">
        <v>9.9709565387561702E+17</v>
      </c>
      <c r="B34177" t="s">
        <v>68898</v>
      </c>
      <c r="C34177" t="s">
        <v>68899</v>
      </c>
      <c r="D34177" s="1">
        <v>43237.614618055559</v>
      </c>
      <c r="E34177">
        <v>29104</v>
      </c>
      <c r="F34177">
        <v>103573</v>
      </c>
    </row>
    <row r="34178" spans="1:8" x14ac:dyDescent="0.2">
      <c r="A34178">
        <v>9.9711268779969702E+17</v>
      </c>
      <c r="B34178" t="s">
        <v>68900</v>
      </c>
      <c r="C34178" t="s">
        <v>68901</v>
      </c>
      <c r="D34178" s="1">
        <v>43237.661620370367</v>
      </c>
      <c r="E34178">
        <v>27504</v>
      </c>
      <c r="F34178">
        <v>123530</v>
      </c>
    </row>
    <row r="34179" spans="1:8" x14ac:dyDescent="0.2">
      <c r="A34179">
        <v>9.9713614446584205E+17</v>
      </c>
      <c r="B34179" t="s">
        <v>68902</v>
      </c>
      <c r="C34179" t="s">
        <v>68903</v>
      </c>
      <c r="D34179" s="1">
        <v>43237.726354166669</v>
      </c>
      <c r="E34179">
        <v>16487</v>
      </c>
      <c r="F34179">
        <v>72752</v>
      </c>
    </row>
    <row r="34180" spans="1:8" x14ac:dyDescent="0.2">
      <c r="A34180">
        <v>9.9722026025948698E+17</v>
      </c>
      <c r="B34180" t="s">
        <v>68904</v>
      </c>
      <c r="C34180" t="s">
        <v>68905</v>
      </c>
      <c r="D34180" s="1">
        <v>43237.958472222221</v>
      </c>
      <c r="E34180">
        <v>16121</v>
      </c>
      <c r="F34180">
        <v>75618</v>
      </c>
    </row>
    <row r="34181" spans="1:8" x14ac:dyDescent="0.2">
      <c r="A34181">
        <v>9.9722722363879002E+17</v>
      </c>
      <c r="B34181" t="s">
        <v>68906</v>
      </c>
      <c r="C34181" t="s">
        <v>68907</v>
      </c>
      <c r="D34181" s="1">
        <v>43237.977685185186</v>
      </c>
      <c r="E34181">
        <v>6840</v>
      </c>
      <c r="F34181">
        <v>39016</v>
      </c>
    </row>
    <row r="34182" spans="1:8" x14ac:dyDescent="0.2">
      <c r="A34182">
        <v>9.9723376468949798E+17</v>
      </c>
      <c r="B34182" t="s">
        <v>68908</v>
      </c>
      <c r="C34182" t="s">
        <v>68909</v>
      </c>
      <c r="D34182" s="1">
        <v>43237.995729166665</v>
      </c>
      <c r="E34182">
        <v>14626</v>
      </c>
      <c r="F34182">
        <v>75223</v>
      </c>
    </row>
    <row r="34183" spans="1:8" x14ac:dyDescent="0.2">
      <c r="A34183">
        <v>9.9723893231106803E+17</v>
      </c>
      <c r="B34183" t="s">
        <v>68910</v>
      </c>
      <c r="C34183" t="s">
        <v>68911</v>
      </c>
      <c r="D34183" s="1">
        <v>43238.009988425925</v>
      </c>
      <c r="E34183">
        <v>12274</v>
      </c>
      <c r="F34183">
        <v>66295</v>
      </c>
    </row>
    <row r="34184" spans="1:8" x14ac:dyDescent="0.2">
      <c r="A34184">
        <v>9.9723962326808499E+17</v>
      </c>
      <c r="B34184" t="s">
        <v>68912</v>
      </c>
      <c r="C34184" t="s">
        <v>68913</v>
      </c>
      <c r="D34184" s="1">
        <v>43238.01189814815</v>
      </c>
      <c r="E34184">
        <v>11449</v>
      </c>
      <c r="F34184">
        <v>65209</v>
      </c>
    </row>
    <row r="34185" spans="1:8" x14ac:dyDescent="0.2">
      <c r="A34185">
        <v>9.9742276490991206E+17</v>
      </c>
      <c r="B34185" t="s">
        <v>68914</v>
      </c>
      <c r="C34185" t="s">
        <v>68915</v>
      </c>
      <c r="D34185" s="1">
        <v>43238.517280092594</v>
      </c>
      <c r="E34185">
        <v>18199</v>
      </c>
      <c r="F34185">
        <v>67965</v>
      </c>
      <c r="G34185" t="s">
        <v>215</v>
      </c>
    </row>
    <row r="34186" spans="1:8" x14ac:dyDescent="0.2">
      <c r="A34186">
        <v>9.9742951886759104E+17</v>
      </c>
      <c r="B34186" t="s">
        <v>68916</v>
      </c>
      <c r="C34186" t="s">
        <v>68917</v>
      </c>
      <c r="D34186" s="1">
        <v>43238.535914351851</v>
      </c>
      <c r="E34186">
        <v>36844</v>
      </c>
      <c r="F34186">
        <v>144405</v>
      </c>
    </row>
    <row r="34187" spans="1:8" x14ac:dyDescent="0.2">
      <c r="A34187">
        <v>9.9747141326624704E+17</v>
      </c>
      <c r="B34187" t="s">
        <v>68918</v>
      </c>
      <c r="C34187" t="s">
        <v>68919</v>
      </c>
      <c r="D34187" s="1">
        <v>43238.651516203703</v>
      </c>
      <c r="E34187">
        <v>20375</v>
      </c>
      <c r="F34187">
        <v>79802</v>
      </c>
    </row>
    <row r="34188" spans="1:8" x14ac:dyDescent="0.2">
      <c r="A34188">
        <v>9.9747443244370701E+17</v>
      </c>
      <c r="B34188" t="s">
        <v>68920</v>
      </c>
      <c r="C34188" t="s">
        <v>68921</v>
      </c>
      <c r="D34188" s="1">
        <v>43238.659849537034</v>
      </c>
      <c r="E34188">
        <v>23476</v>
      </c>
      <c r="F34188">
        <v>80778</v>
      </c>
    </row>
    <row r="34189" spans="1:8" x14ac:dyDescent="0.2">
      <c r="A34189">
        <v>9.9749340709752397E+17</v>
      </c>
      <c r="B34189" t="s">
        <v>68922</v>
      </c>
      <c r="C34189" t="s">
        <v>68923</v>
      </c>
      <c r="D34189" s="1">
        <v>43238.712210648147</v>
      </c>
      <c r="E34189">
        <v>14798</v>
      </c>
      <c r="F34189">
        <v>85136</v>
      </c>
    </row>
    <row r="34190" spans="1:8" x14ac:dyDescent="0.2">
      <c r="A34190">
        <v>9.9751575928168E+17</v>
      </c>
      <c r="B34190" t="s">
        <v>68924</v>
      </c>
      <c r="C34190" t="s">
        <v>68925</v>
      </c>
      <c r="D34190" s="1">
        <v>43238.773888888885</v>
      </c>
      <c r="E34190">
        <v>15082</v>
      </c>
      <c r="F34190">
        <v>73115</v>
      </c>
    </row>
    <row r="34191" spans="1:8" x14ac:dyDescent="0.2">
      <c r="A34191">
        <v>9.9757313966302797E+17</v>
      </c>
      <c r="B34191" t="s">
        <v>68926</v>
      </c>
      <c r="C34191" t="s">
        <v>68927</v>
      </c>
      <c r="D34191" s="1">
        <v>43238.932233796295</v>
      </c>
      <c r="E34191">
        <v>12357</v>
      </c>
      <c r="F34191">
        <v>55813</v>
      </c>
      <c r="H34191" t="s">
        <v>390</v>
      </c>
    </row>
    <row r="34192" spans="1:8" x14ac:dyDescent="0.2">
      <c r="A34192">
        <v>9.9757790600729805E+17</v>
      </c>
      <c r="B34192" t="s">
        <v>68928</v>
      </c>
      <c r="C34192" t="s">
        <v>68929</v>
      </c>
      <c r="D34192" s="1">
        <v>43238.945381944446</v>
      </c>
      <c r="E34192">
        <v>9316</v>
      </c>
      <c r="F34192">
        <v>47261</v>
      </c>
      <c r="G34192" t="s">
        <v>89</v>
      </c>
    </row>
    <row r="34193" spans="1:8" x14ac:dyDescent="0.2">
      <c r="A34193">
        <v>9.9759794044422106E+17</v>
      </c>
      <c r="B34193" t="s">
        <v>68930</v>
      </c>
      <c r="C34193" t="s">
        <v>68931</v>
      </c>
      <c r="D34193" s="1">
        <v>43239.000671296293</v>
      </c>
      <c r="E34193">
        <v>21403</v>
      </c>
      <c r="F34193">
        <v>92330</v>
      </c>
    </row>
    <row r="34194" spans="1:8" x14ac:dyDescent="0.2">
      <c r="A34194">
        <v>9.9761207937594496E+17</v>
      </c>
      <c r="B34194" t="s">
        <v>68932</v>
      </c>
      <c r="C34194" t="s">
        <v>68933</v>
      </c>
      <c r="D34194" s="1">
        <v>43239.039687500001</v>
      </c>
      <c r="E34194">
        <v>17193</v>
      </c>
      <c r="F34194">
        <v>89564</v>
      </c>
    </row>
    <row r="34195" spans="1:8" x14ac:dyDescent="0.2">
      <c r="A34195">
        <v>9.9789987090316902E+17</v>
      </c>
      <c r="B34195" t="s">
        <v>68934</v>
      </c>
      <c r="C34195" t="s">
        <v>68935</v>
      </c>
      <c r="D34195" s="1">
        <v>43239.833831018521</v>
      </c>
      <c r="E34195">
        <v>14909</v>
      </c>
      <c r="F34195">
        <v>68953</v>
      </c>
      <c r="H34195" t="s">
        <v>390</v>
      </c>
    </row>
    <row r="34196" spans="1:8" x14ac:dyDescent="0.2">
      <c r="A34196">
        <v>9.9790916337944896E+17</v>
      </c>
      <c r="B34196" t="s">
        <v>68936</v>
      </c>
      <c r="C34196" t="s">
        <v>68937</v>
      </c>
      <c r="D34196" s="1">
        <v>43239.859479166669</v>
      </c>
      <c r="E34196">
        <v>20267</v>
      </c>
      <c r="F34196">
        <v>144582</v>
      </c>
    </row>
    <row r="34197" spans="1:8" x14ac:dyDescent="0.2">
      <c r="A34197">
        <v>9.9795198246701402E+17</v>
      </c>
      <c r="B34197" t="s">
        <v>68938</v>
      </c>
      <c r="C34197" t="s">
        <v>68939</v>
      </c>
      <c r="D34197" s="1">
        <v>43239.977638888886</v>
      </c>
      <c r="E34197">
        <v>30940</v>
      </c>
      <c r="F34197">
        <v>114198</v>
      </c>
    </row>
    <row r="34198" spans="1:8" x14ac:dyDescent="0.2">
      <c r="A34198">
        <v>9.9818767297903795E+17</v>
      </c>
      <c r="B34198" t="s">
        <v>68940</v>
      </c>
      <c r="C34198" t="s">
        <v>68941</v>
      </c>
      <c r="D34198" s="1">
        <v>43240.628020833334</v>
      </c>
      <c r="E34198">
        <v>19356</v>
      </c>
      <c r="F34198">
        <v>78954</v>
      </c>
      <c r="G34198" t="s">
        <v>89</v>
      </c>
    </row>
    <row r="34199" spans="1:8" x14ac:dyDescent="0.2">
      <c r="A34199">
        <v>9.9818936684455898E+17</v>
      </c>
      <c r="B34199" t="s">
        <v>68942</v>
      </c>
      <c r="C34199" t="s">
        <v>68943</v>
      </c>
      <c r="D34199" s="1">
        <v>43240.632696759261</v>
      </c>
      <c r="E34199">
        <v>23020</v>
      </c>
      <c r="F34199">
        <v>90677</v>
      </c>
    </row>
    <row r="34200" spans="1:8" x14ac:dyDescent="0.2">
      <c r="A34200">
        <v>9.9819150145162803E+17</v>
      </c>
      <c r="B34200" t="s">
        <v>68944</v>
      </c>
      <c r="C34200" t="s">
        <v>68945</v>
      </c>
      <c r="D34200" s="1">
        <v>43240.63858796296</v>
      </c>
      <c r="E34200">
        <v>26952</v>
      </c>
      <c r="F34200">
        <v>104095</v>
      </c>
    </row>
    <row r="34201" spans="1:8" x14ac:dyDescent="0.2">
      <c r="A34201">
        <v>9.9819401319382195E+17</v>
      </c>
      <c r="B34201" t="s">
        <v>68946</v>
      </c>
      <c r="C34201" t="s">
        <v>68947</v>
      </c>
      <c r="D34201" s="1">
        <v>43240.645509259259</v>
      </c>
      <c r="E34201">
        <v>19838</v>
      </c>
      <c r="F34201">
        <v>81694</v>
      </c>
    </row>
    <row r="34202" spans="1:8" x14ac:dyDescent="0.2">
      <c r="A34202">
        <v>9.9819603315383898E+17</v>
      </c>
      <c r="B34202" t="s">
        <v>68948</v>
      </c>
      <c r="C34202" t="s">
        <v>68949</v>
      </c>
      <c r="D34202" s="1">
        <v>43240.651087962964</v>
      </c>
      <c r="E34202">
        <v>27483</v>
      </c>
      <c r="F34202">
        <v>97990</v>
      </c>
    </row>
    <row r="34203" spans="1:8" x14ac:dyDescent="0.2">
      <c r="A34203">
        <v>9.9820278468305306E+17</v>
      </c>
      <c r="B34203" t="s">
        <v>68950</v>
      </c>
      <c r="C34203" t="s">
        <v>68951</v>
      </c>
      <c r="D34203" s="1">
        <v>43240.669722222221</v>
      </c>
      <c r="E34203">
        <v>26218</v>
      </c>
      <c r="F34203">
        <v>102239</v>
      </c>
    </row>
    <row r="34204" spans="1:8" x14ac:dyDescent="0.2">
      <c r="A34204">
        <v>9.9825044739481997E+17</v>
      </c>
      <c r="B34204" t="s">
        <v>68952</v>
      </c>
      <c r="C34204" t="s">
        <v>68953</v>
      </c>
      <c r="D34204" s="1">
        <v>43240.801238425927</v>
      </c>
      <c r="E34204">
        <v>16553</v>
      </c>
      <c r="F34204">
        <v>80636</v>
      </c>
    </row>
    <row r="34205" spans="1:8" x14ac:dyDescent="0.2">
      <c r="A34205">
        <v>9.9825645459019302E+17</v>
      </c>
      <c r="B34205" t="s">
        <v>68954</v>
      </c>
      <c r="C34205" t="s">
        <v>68955</v>
      </c>
      <c r="D34205" s="1">
        <v>43240.817824074074</v>
      </c>
      <c r="E34205">
        <v>46902</v>
      </c>
      <c r="F34205">
        <v>165016</v>
      </c>
    </row>
    <row r="34206" spans="1:8" x14ac:dyDescent="0.2">
      <c r="A34206">
        <v>9.9852417285801894E+17</v>
      </c>
      <c r="B34206" t="s">
        <v>68956</v>
      </c>
      <c r="C34206" t="s">
        <v>68957</v>
      </c>
      <c r="D34206" s="1">
        <v>43241.556585648148</v>
      </c>
      <c r="E34206">
        <v>14895</v>
      </c>
      <c r="F34206">
        <v>70630</v>
      </c>
    </row>
    <row r="34207" spans="1:8" x14ac:dyDescent="0.2">
      <c r="A34207">
        <v>9.98525737593376E+17</v>
      </c>
      <c r="B34207" t="s">
        <v>68958</v>
      </c>
      <c r="C34207" t="s">
        <v>68959</v>
      </c>
      <c r="D34207" s="1">
        <v>43241.560902777775</v>
      </c>
      <c r="E34207">
        <v>14813</v>
      </c>
      <c r="F34207">
        <v>72345</v>
      </c>
    </row>
    <row r="34208" spans="1:8" x14ac:dyDescent="0.2">
      <c r="A34208">
        <v>9.9852663765754598E+17</v>
      </c>
      <c r="B34208" t="s">
        <v>68960</v>
      </c>
      <c r="C34208" t="s">
        <v>68961</v>
      </c>
      <c r="D34208" s="1">
        <v>43241.563379629632</v>
      </c>
      <c r="E34208">
        <v>9944</v>
      </c>
      <c r="F34208">
        <v>51670</v>
      </c>
    </row>
    <row r="34209" spans="1:7" x14ac:dyDescent="0.2">
      <c r="A34209">
        <v>9.9852892825917005E+17</v>
      </c>
      <c r="B34209" t="s">
        <v>68962</v>
      </c>
      <c r="C34209" t="s">
        <v>68963</v>
      </c>
      <c r="D34209" s="1">
        <v>43241.569699074076</v>
      </c>
      <c r="E34209">
        <v>11802</v>
      </c>
      <c r="F34209">
        <v>57992</v>
      </c>
    </row>
    <row r="34210" spans="1:7" x14ac:dyDescent="0.2">
      <c r="A34210">
        <v>9.9853213657874803E+17</v>
      </c>
      <c r="B34210" t="s">
        <v>68964</v>
      </c>
      <c r="C34210" t="s">
        <v>68965</v>
      </c>
      <c r="D34210" s="1">
        <v>43241.578553240739</v>
      </c>
      <c r="E34210">
        <v>28749</v>
      </c>
      <c r="F34210">
        <v>101846</v>
      </c>
    </row>
    <row r="34211" spans="1:7" x14ac:dyDescent="0.2">
      <c r="A34211">
        <v>9.9853412339966298E+17</v>
      </c>
      <c r="B34211" t="s">
        <v>68966</v>
      </c>
      <c r="C34211" t="s">
        <v>68967</v>
      </c>
      <c r="D34211" s="1">
        <v>43241.584039351852</v>
      </c>
      <c r="E34211">
        <v>17830</v>
      </c>
      <c r="F34211">
        <v>66818</v>
      </c>
    </row>
    <row r="34212" spans="1:7" x14ac:dyDescent="0.2">
      <c r="A34212">
        <v>9.9853711718058803E+17</v>
      </c>
      <c r="B34212" t="s">
        <v>68968</v>
      </c>
      <c r="C34212" t="s">
        <v>68969</v>
      </c>
      <c r="D34212" s="1">
        <v>43241.592303240737</v>
      </c>
      <c r="E34212">
        <v>19322</v>
      </c>
      <c r="F34212">
        <v>76153</v>
      </c>
    </row>
    <row r="34213" spans="1:7" x14ac:dyDescent="0.2">
      <c r="A34213">
        <v>9.9854678662839501E+17</v>
      </c>
      <c r="B34213" t="s">
        <v>68970</v>
      </c>
      <c r="C34213" t="s">
        <v>68971</v>
      </c>
      <c r="D34213" s="1">
        <v>43241.618981481479</v>
      </c>
      <c r="E34213">
        <v>22776</v>
      </c>
      <c r="F34213">
        <v>102258</v>
      </c>
    </row>
    <row r="34214" spans="1:7" x14ac:dyDescent="0.2">
      <c r="A34214">
        <v>9.9855312217908403E+17</v>
      </c>
      <c r="B34214" t="s">
        <v>68972</v>
      </c>
      <c r="C34214" t="s">
        <v>68973</v>
      </c>
      <c r="D34214" s="1">
        <v>43241.636469907404</v>
      </c>
      <c r="E34214">
        <v>17444</v>
      </c>
      <c r="F34214">
        <v>83818</v>
      </c>
    </row>
    <row r="34215" spans="1:7" x14ac:dyDescent="0.2">
      <c r="A34215">
        <v>9.9870449333533402E+17</v>
      </c>
      <c r="B34215" t="s">
        <v>68974</v>
      </c>
      <c r="C34215" t="s">
        <v>68975</v>
      </c>
      <c r="D34215" s="1">
        <v>43242.054166666669</v>
      </c>
      <c r="E34215">
        <v>15630</v>
      </c>
      <c r="F34215">
        <v>68348</v>
      </c>
      <c r="G34215" t="s">
        <v>89</v>
      </c>
    </row>
    <row r="34216" spans="1:7" x14ac:dyDescent="0.2">
      <c r="A34216">
        <v>9.9899227162957005E+17</v>
      </c>
      <c r="B34216" t="s">
        <v>68976</v>
      </c>
      <c r="C34216" t="s">
        <v>68977</v>
      </c>
      <c r="D34216" s="1">
        <v>43242.848287037035</v>
      </c>
      <c r="E34216">
        <v>11883</v>
      </c>
      <c r="F34216">
        <v>61656</v>
      </c>
      <c r="G34216" t="s">
        <v>89</v>
      </c>
    </row>
    <row r="34217" spans="1:7" x14ac:dyDescent="0.2">
      <c r="A34217">
        <v>9.9901090247212198E+17</v>
      </c>
      <c r="B34217" t="s">
        <v>68978</v>
      </c>
      <c r="C34217" t="s">
        <v>68979</v>
      </c>
      <c r="D34217" s="1">
        <v>43242.899699074071</v>
      </c>
      <c r="E34217">
        <v>9220</v>
      </c>
      <c r="F34217">
        <v>51296</v>
      </c>
      <c r="G34217" t="s">
        <v>576</v>
      </c>
    </row>
    <row r="34218" spans="1:7" x14ac:dyDescent="0.2">
      <c r="A34218">
        <v>9.9908768898376397E+17</v>
      </c>
      <c r="B34218" t="s">
        <v>68980</v>
      </c>
      <c r="C34218" t="s">
        <v>68981</v>
      </c>
      <c r="D34218" s="1">
        <v>43243.111585648148</v>
      </c>
      <c r="E34218">
        <v>17643</v>
      </c>
      <c r="F34218">
        <v>76062</v>
      </c>
    </row>
    <row r="34219" spans="1:7" x14ac:dyDescent="0.2">
      <c r="A34219">
        <v>9.9909601117492403E+17</v>
      </c>
      <c r="B34219" t="s">
        <v>68982</v>
      </c>
      <c r="C34219" t="s">
        <v>68983</v>
      </c>
      <c r="D34219" s="1">
        <v>43243.134560185186</v>
      </c>
      <c r="E34219">
        <v>21585</v>
      </c>
      <c r="F34219">
        <v>83268</v>
      </c>
    </row>
    <row r="34220" spans="1:7" x14ac:dyDescent="0.2">
      <c r="A34220">
        <v>9.9909601367468006E+17</v>
      </c>
      <c r="B34220" t="s">
        <v>68984</v>
      </c>
      <c r="C34220" t="s">
        <v>68985</v>
      </c>
      <c r="D34220" s="1">
        <v>43243.134560185186</v>
      </c>
      <c r="E34220">
        <v>20736</v>
      </c>
      <c r="F34220">
        <v>76546</v>
      </c>
    </row>
    <row r="34221" spans="1:7" x14ac:dyDescent="0.2">
      <c r="A34221">
        <v>9.9923992440143795E+17</v>
      </c>
      <c r="B34221" t="s">
        <v>68986</v>
      </c>
      <c r="C34221" t="s">
        <v>68987</v>
      </c>
      <c r="D34221" s="1">
        <v>43243.531678240739</v>
      </c>
      <c r="E34221">
        <v>3960</v>
      </c>
      <c r="F34221">
        <v>10078</v>
      </c>
      <c r="G34221" t="s">
        <v>89</v>
      </c>
    </row>
    <row r="34222" spans="1:7" x14ac:dyDescent="0.2">
      <c r="A34222">
        <v>9.9924203972316301E+17</v>
      </c>
      <c r="B34222" t="s">
        <v>68988</v>
      </c>
      <c r="C34222" t="s">
        <v>68989</v>
      </c>
      <c r="D34222" s="1">
        <v>43243.537511574075</v>
      </c>
      <c r="E34222">
        <v>29237</v>
      </c>
      <c r="F34222">
        <v>103322</v>
      </c>
    </row>
    <row r="34223" spans="1:7" x14ac:dyDescent="0.2">
      <c r="A34223">
        <v>9.9924373250656205E+17</v>
      </c>
      <c r="B34223" t="s">
        <v>68990</v>
      </c>
      <c r="C34223" t="s">
        <v>68991</v>
      </c>
      <c r="D34223" s="1">
        <v>43243.542187500003</v>
      </c>
      <c r="E34223">
        <v>13053</v>
      </c>
      <c r="F34223">
        <v>55780</v>
      </c>
    </row>
    <row r="34224" spans="1:7" x14ac:dyDescent="0.2">
      <c r="A34224">
        <v>9.9924667754976794E+17</v>
      </c>
      <c r="B34224" t="s">
        <v>68992</v>
      </c>
      <c r="C34224" t="s">
        <v>68993</v>
      </c>
      <c r="D34224" s="1">
        <v>43243.550312500003</v>
      </c>
      <c r="E34224">
        <v>21015</v>
      </c>
      <c r="F34224">
        <v>81497</v>
      </c>
    </row>
    <row r="34225" spans="1:8" x14ac:dyDescent="0.2">
      <c r="A34225">
        <v>9.9924918676277197E+17</v>
      </c>
      <c r="B34225" t="s">
        <v>68994</v>
      </c>
      <c r="C34225" t="s">
        <v>68995</v>
      </c>
      <c r="D34225" s="1">
        <v>43243.557233796295</v>
      </c>
      <c r="E34225">
        <v>13487</v>
      </c>
      <c r="F34225">
        <v>78957</v>
      </c>
      <c r="G34225" t="s">
        <v>89</v>
      </c>
    </row>
    <row r="34226" spans="1:8" x14ac:dyDescent="0.2">
      <c r="A34226">
        <v>9.9925209399837005E+17</v>
      </c>
      <c r="B34226" t="s">
        <v>68996</v>
      </c>
      <c r="C34226" t="s">
        <v>68997</v>
      </c>
      <c r="D34226" s="1">
        <v>43243.565266203703</v>
      </c>
      <c r="E34226">
        <v>22719</v>
      </c>
      <c r="F34226">
        <v>84472</v>
      </c>
    </row>
    <row r="34227" spans="1:8" x14ac:dyDescent="0.2">
      <c r="A34227">
        <v>9.9925753332707302E+17</v>
      </c>
      <c r="B34227" t="s">
        <v>68998</v>
      </c>
      <c r="C34227" t="s">
        <v>68999</v>
      </c>
      <c r="D34227" s="1">
        <v>43243.580266203702</v>
      </c>
      <c r="E34227">
        <v>9772</v>
      </c>
      <c r="F34227">
        <v>51902</v>
      </c>
    </row>
    <row r="34228" spans="1:8" x14ac:dyDescent="0.2">
      <c r="A34228">
        <v>9.9925823211057894E+17</v>
      </c>
      <c r="B34228" t="s">
        <v>69000</v>
      </c>
      <c r="C34228" t="s">
        <v>69001</v>
      </c>
      <c r="D34228" s="1">
        <v>43243.582199074073</v>
      </c>
      <c r="E34228">
        <v>11815</v>
      </c>
      <c r="F34228">
        <v>57020</v>
      </c>
    </row>
    <row r="34229" spans="1:8" x14ac:dyDescent="0.2">
      <c r="A34229">
        <v>9.9927849818225805E+17</v>
      </c>
      <c r="B34229" t="s">
        <v>69002</v>
      </c>
      <c r="C34229" t="s">
        <v>69003</v>
      </c>
      <c r="D34229" s="1">
        <v>43243.638124999998</v>
      </c>
      <c r="E34229">
        <v>16274</v>
      </c>
      <c r="F34229">
        <v>79211</v>
      </c>
    </row>
    <row r="34230" spans="1:8" x14ac:dyDescent="0.2">
      <c r="A34230">
        <v>9.9928232531686605E+17</v>
      </c>
      <c r="B34230" t="s">
        <v>69004</v>
      </c>
      <c r="C34230" t="s">
        <v>67918</v>
      </c>
      <c r="D34230" s="1">
        <v>43243.648680555554</v>
      </c>
      <c r="E34230">
        <v>19532</v>
      </c>
      <c r="F34230">
        <v>83559</v>
      </c>
    </row>
    <row r="34231" spans="1:8" x14ac:dyDescent="0.2">
      <c r="A34231">
        <v>9.9932384135161805E+17</v>
      </c>
      <c r="B34231" t="s">
        <v>69005</v>
      </c>
      <c r="C34231" t="s">
        <v>69006</v>
      </c>
      <c r="D34231" s="1">
        <v>43243.763240740744</v>
      </c>
      <c r="E34231">
        <v>6349</v>
      </c>
      <c r="F34231">
        <v>30890</v>
      </c>
      <c r="G34231" t="s">
        <v>89</v>
      </c>
      <c r="H34231" t="s">
        <v>390</v>
      </c>
    </row>
    <row r="34232" spans="1:8" x14ac:dyDescent="0.2">
      <c r="A34232">
        <v>9.9937173592858202E+17</v>
      </c>
      <c r="B34232" t="s">
        <v>69007</v>
      </c>
      <c r="C34232" t="s">
        <v>69008</v>
      </c>
      <c r="D34232" s="1">
        <v>43243.895405092589</v>
      </c>
      <c r="E34232">
        <v>11730</v>
      </c>
      <c r="F34232">
        <v>55171</v>
      </c>
    </row>
    <row r="34233" spans="1:8" x14ac:dyDescent="0.2">
      <c r="A34233">
        <v>9.9937322405926502E+17</v>
      </c>
      <c r="B34233" t="s">
        <v>69009</v>
      </c>
      <c r="C34233" t="s">
        <v>69010</v>
      </c>
      <c r="D34233" s="1">
        <v>43243.899513888886</v>
      </c>
      <c r="E34233">
        <v>14896</v>
      </c>
      <c r="F34233">
        <v>56913</v>
      </c>
    </row>
    <row r="34234" spans="1:8" x14ac:dyDescent="0.2">
      <c r="A34234">
        <v>9.9943525057172595E+17</v>
      </c>
      <c r="B34234" t="s">
        <v>69011</v>
      </c>
      <c r="C34234" t="s">
        <v>69012</v>
      </c>
      <c r="D34234" s="1">
        <v>43244.07068287037</v>
      </c>
      <c r="E34234">
        <v>10099</v>
      </c>
      <c r="F34234">
        <v>52732</v>
      </c>
    </row>
    <row r="34235" spans="1:8" x14ac:dyDescent="0.2">
      <c r="A34235">
        <v>9.9944205567060698E+17</v>
      </c>
      <c r="B34235" t="s">
        <v>69013</v>
      </c>
      <c r="C34235" t="s">
        <v>69014</v>
      </c>
      <c r="D34235" s="1">
        <v>43244.089456018519</v>
      </c>
      <c r="E34235">
        <v>11189</v>
      </c>
      <c r="F34235">
        <v>62650</v>
      </c>
      <c r="G34235" t="s">
        <v>89</v>
      </c>
    </row>
    <row r="34236" spans="1:8" x14ac:dyDescent="0.2">
      <c r="A34236">
        <v>9.9945445085403904E+17</v>
      </c>
      <c r="B34236" t="s">
        <v>69015</v>
      </c>
      <c r="C34236" t="s">
        <v>69016</v>
      </c>
      <c r="D34236" s="1">
        <v>43244.123657407406</v>
      </c>
      <c r="E34236">
        <v>10554</v>
      </c>
      <c r="F34236">
        <v>58273</v>
      </c>
      <c r="G34236" t="s">
        <v>89</v>
      </c>
    </row>
    <row r="34237" spans="1:8" x14ac:dyDescent="0.2">
      <c r="A34237">
        <v>9.9962634736120602E+17</v>
      </c>
      <c r="B34237" t="s">
        <v>69017</v>
      </c>
      <c r="C34237" t="s">
        <v>69018</v>
      </c>
      <c r="D34237" s="1">
        <v>43244.598009259258</v>
      </c>
      <c r="E34237">
        <v>26861</v>
      </c>
      <c r="F34237">
        <v>99068</v>
      </c>
    </row>
    <row r="34238" spans="1:8" x14ac:dyDescent="0.2">
      <c r="A34238">
        <v>9.9962971037098304E+17</v>
      </c>
      <c r="B34238" t="s">
        <v>69019</v>
      </c>
      <c r="C34238" t="s">
        <v>69020</v>
      </c>
      <c r="D34238" s="1">
        <v>43244.60728009259</v>
      </c>
      <c r="E34238">
        <v>29404</v>
      </c>
      <c r="F34238">
        <v>109925</v>
      </c>
      <c r="H34238" t="s">
        <v>390</v>
      </c>
    </row>
    <row r="34239" spans="1:8" x14ac:dyDescent="0.2">
      <c r="A34239">
        <v>9.9968606208253504E+17</v>
      </c>
      <c r="B34239" t="s">
        <v>69021</v>
      </c>
      <c r="C34239" t="s">
        <v>69022</v>
      </c>
      <c r="D34239" s="1">
        <v>43244.762789351851</v>
      </c>
      <c r="E34239">
        <v>14447</v>
      </c>
      <c r="F34239">
        <v>55897</v>
      </c>
    </row>
    <row r="34240" spans="1:8" x14ac:dyDescent="0.2">
      <c r="A34240">
        <v>9.9968763006011802E+17</v>
      </c>
      <c r="B34240" t="s">
        <v>69023</v>
      </c>
      <c r="C34240" t="s">
        <v>69024</v>
      </c>
      <c r="D34240" s="1">
        <v>43244.767106481479</v>
      </c>
      <c r="E34240">
        <v>11058</v>
      </c>
      <c r="F34240">
        <v>51765</v>
      </c>
    </row>
    <row r="34241" spans="1:8" x14ac:dyDescent="0.2">
      <c r="A34241">
        <v>9.9969598881318899E+17</v>
      </c>
      <c r="B34241" t="s">
        <v>69025</v>
      </c>
      <c r="C34241" t="s">
        <v>69026</v>
      </c>
      <c r="D34241" s="1">
        <v>43244.790173611109</v>
      </c>
      <c r="E34241">
        <v>13741</v>
      </c>
      <c r="F34241">
        <v>56509</v>
      </c>
    </row>
    <row r="34242" spans="1:8" x14ac:dyDescent="0.2">
      <c r="A34242">
        <v>9.9971026709635405E+17</v>
      </c>
      <c r="B34242" t="s">
        <v>69027</v>
      </c>
      <c r="C34242" t="s">
        <v>69028</v>
      </c>
      <c r="D34242" s="1">
        <v>43244.829583333332</v>
      </c>
      <c r="E34242">
        <v>7512</v>
      </c>
      <c r="F34242">
        <v>35459</v>
      </c>
      <c r="H34242" t="s">
        <v>390</v>
      </c>
    </row>
    <row r="34243" spans="1:8" x14ac:dyDescent="0.2">
      <c r="A34243">
        <v>9.9976158947665498E+17</v>
      </c>
      <c r="B34243" t="s">
        <v>69029</v>
      </c>
      <c r="C34243" t="s">
        <v>69030</v>
      </c>
      <c r="D34243" s="1">
        <v>43244.971203703702</v>
      </c>
      <c r="E34243">
        <v>12874</v>
      </c>
      <c r="F34243">
        <v>63769</v>
      </c>
      <c r="G34243" t="s">
        <v>215</v>
      </c>
      <c r="H34243" t="s">
        <v>390</v>
      </c>
    </row>
    <row r="34244" spans="1:8" x14ac:dyDescent="0.2">
      <c r="A34244">
        <v>9.9998449219761306E+17</v>
      </c>
      <c r="B34244" t="s">
        <v>69031</v>
      </c>
      <c r="C34244" t="s">
        <v>69032</v>
      </c>
      <c r="D34244" s="1">
        <v>43245.586296296293</v>
      </c>
      <c r="E34244">
        <v>15913</v>
      </c>
      <c r="F34244">
        <v>61742</v>
      </c>
    </row>
    <row r="34245" spans="1:8" x14ac:dyDescent="0.2">
      <c r="A34245">
        <v>9.9998449517972595E+17</v>
      </c>
      <c r="B34245" t="s">
        <v>69033</v>
      </c>
      <c r="C34245" t="s">
        <v>69034</v>
      </c>
      <c r="D34245" s="1">
        <v>43245.58630787037</v>
      </c>
      <c r="E34245">
        <v>19999</v>
      </c>
      <c r="F34245">
        <v>84762</v>
      </c>
    </row>
    <row r="34246" spans="1:8" x14ac:dyDescent="0.2">
      <c r="A34246">
        <v>9.9998450312385702E+17</v>
      </c>
      <c r="B34246" t="s">
        <v>69035</v>
      </c>
      <c r="C34246" t="s">
        <v>69036</v>
      </c>
      <c r="D34246" s="1">
        <v>43245.586331018516</v>
      </c>
      <c r="E34246">
        <v>18480</v>
      </c>
      <c r="F34246">
        <v>70601</v>
      </c>
    </row>
    <row r="34247" spans="1:8" x14ac:dyDescent="0.2">
      <c r="A34247">
        <v>9.9998450757401805E+17</v>
      </c>
      <c r="B34247" t="s">
        <v>69037</v>
      </c>
      <c r="C34247" t="s">
        <v>69038</v>
      </c>
      <c r="D34247" s="1">
        <v>43245.586342592593</v>
      </c>
      <c r="E34247">
        <v>22712</v>
      </c>
      <c r="F34247">
        <v>87061</v>
      </c>
    </row>
    <row r="34248" spans="1:8" x14ac:dyDescent="0.2">
      <c r="A34248">
        <v>9.9998697166042304E+17</v>
      </c>
      <c r="B34248" t="s">
        <v>69039</v>
      </c>
      <c r="C34248" t="s">
        <v>69040</v>
      </c>
      <c r="D34248" s="1">
        <v>43245.593136574076</v>
      </c>
      <c r="E34248">
        <v>20449</v>
      </c>
      <c r="F34248">
        <v>91331</v>
      </c>
    </row>
    <row r="34249" spans="1:8" x14ac:dyDescent="0.2">
      <c r="A34249">
        <v>1.00006199204297E+18</v>
      </c>
      <c r="B34249" t="s">
        <v>69041</v>
      </c>
      <c r="C34249" t="s">
        <v>69042</v>
      </c>
      <c r="D34249" s="1">
        <v>43245.800150462965</v>
      </c>
      <c r="E34249">
        <v>9383</v>
      </c>
      <c r="F34249">
        <v>49277</v>
      </c>
      <c r="G34249" t="s">
        <v>89</v>
      </c>
    </row>
    <row r="34250" spans="1:8" x14ac:dyDescent="0.2">
      <c r="A34250">
        <v>1.00006460590387E+18</v>
      </c>
      <c r="B34250" t="s">
        <v>69043</v>
      </c>
      <c r="C34250" t="s">
        <v>69044</v>
      </c>
      <c r="D34250" s="1">
        <v>43245.807372685187</v>
      </c>
      <c r="E34250">
        <v>15928</v>
      </c>
      <c r="F34250">
        <v>80707</v>
      </c>
    </row>
    <row r="34251" spans="1:8" x14ac:dyDescent="0.2">
      <c r="A34251">
        <v>1.0001141391366001E+18</v>
      </c>
      <c r="B34251" t="s">
        <v>69045</v>
      </c>
      <c r="C34251" t="s">
        <v>69046</v>
      </c>
      <c r="D34251" s="1">
        <v>43245.944050925929</v>
      </c>
      <c r="E34251">
        <v>15065</v>
      </c>
      <c r="F34251">
        <v>65363</v>
      </c>
      <c r="G34251" t="s">
        <v>89</v>
      </c>
    </row>
    <row r="34252" spans="1:8" x14ac:dyDescent="0.2">
      <c r="A34252">
        <v>1.00013816492378E+18</v>
      </c>
      <c r="B34252" t="s">
        <v>69047</v>
      </c>
      <c r="C34252" t="s">
        <v>69048</v>
      </c>
      <c r="D34252" s="1">
        <v>43246.010347222225</v>
      </c>
      <c r="E34252">
        <v>21812</v>
      </c>
      <c r="F34252">
        <v>94011</v>
      </c>
    </row>
    <row r="34253" spans="1:8" x14ac:dyDescent="0.2">
      <c r="A34253">
        <v>1.00014587327435E+18</v>
      </c>
      <c r="B34253" t="s">
        <v>69049</v>
      </c>
      <c r="C34253" t="s">
        <v>69050</v>
      </c>
      <c r="D34253" s="1">
        <v>43246.03162037037</v>
      </c>
      <c r="E34253">
        <v>27458</v>
      </c>
      <c r="F34253">
        <v>106435</v>
      </c>
    </row>
    <row r="34254" spans="1:8" x14ac:dyDescent="0.2">
      <c r="A34254">
        <v>1.00015135470121E+18</v>
      </c>
      <c r="B34254" t="s">
        <v>69051</v>
      </c>
      <c r="C34254" t="s">
        <v>69052</v>
      </c>
      <c r="D34254" s="1">
        <v>43246.046747685185</v>
      </c>
      <c r="E34254">
        <v>21073</v>
      </c>
      <c r="F34254">
        <v>84285</v>
      </c>
    </row>
    <row r="34255" spans="1:8" x14ac:dyDescent="0.2">
      <c r="A34255">
        <v>1.0001528630358001E+18</v>
      </c>
      <c r="B34255" t="s">
        <v>69053</v>
      </c>
      <c r="C34255" t="s">
        <v>69054</v>
      </c>
      <c r="D34255" s="1">
        <v>43246.05091435185</v>
      </c>
      <c r="E34255">
        <v>12279</v>
      </c>
      <c r="F34255">
        <v>58769</v>
      </c>
    </row>
    <row r="34256" spans="1:8" x14ac:dyDescent="0.2">
      <c r="A34256">
        <v>1.00017407006181E+18</v>
      </c>
      <c r="B34256" t="s">
        <v>69055</v>
      </c>
      <c r="C34256" t="s">
        <v>69056</v>
      </c>
      <c r="D34256" s="1">
        <v>43246.109432870369</v>
      </c>
      <c r="E34256">
        <v>18855</v>
      </c>
      <c r="F34256">
        <v>80587</v>
      </c>
    </row>
    <row r="34257" spans="1:8" x14ac:dyDescent="0.2">
      <c r="A34257">
        <v>1.0003664788463E+18</v>
      </c>
      <c r="B34257" t="s">
        <v>69057</v>
      </c>
      <c r="C34257" t="s">
        <v>69058</v>
      </c>
      <c r="D34257" s="1">
        <v>43246.640381944446</v>
      </c>
      <c r="E34257">
        <v>20630</v>
      </c>
      <c r="F34257">
        <v>86659</v>
      </c>
    </row>
    <row r="34258" spans="1:8" x14ac:dyDescent="0.2">
      <c r="A34258">
        <v>1.00037576160437E+18</v>
      </c>
      <c r="B34258" t="s">
        <v>69059</v>
      </c>
      <c r="C34258" t="s">
        <v>69060</v>
      </c>
      <c r="D34258" s="1">
        <v>43246.665995370371</v>
      </c>
      <c r="E34258">
        <v>19112</v>
      </c>
      <c r="F34258">
        <v>80771</v>
      </c>
    </row>
    <row r="34259" spans="1:8" x14ac:dyDescent="0.2">
      <c r="A34259">
        <v>1.0003857941153201E+18</v>
      </c>
      <c r="B34259" t="s">
        <v>69061</v>
      </c>
      <c r="C34259" t="s">
        <v>69062</v>
      </c>
      <c r="D34259" s="1">
        <v>43246.693680555552</v>
      </c>
      <c r="E34259">
        <v>10277</v>
      </c>
      <c r="F34259">
        <v>54010</v>
      </c>
    </row>
    <row r="34260" spans="1:8" x14ac:dyDescent="0.2">
      <c r="A34260">
        <v>1.00038789342735E+18</v>
      </c>
      <c r="B34260" t="s">
        <v>69063</v>
      </c>
      <c r="C34260" t="s">
        <v>69064</v>
      </c>
      <c r="D34260" s="1">
        <v>43246.699467592596</v>
      </c>
      <c r="E34260">
        <v>19157</v>
      </c>
      <c r="F34260">
        <v>92134</v>
      </c>
    </row>
    <row r="34261" spans="1:8" x14ac:dyDescent="0.2">
      <c r="A34261">
        <v>1.00039199796909E+18</v>
      </c>
      <c r="B34261" t="s">
        <v>69065</v>
      </c>
      <c r="C34261" t="s">
        <v>69066</v>
      </c>
      <c r="D34261" s="1">
        <v>43246.710798611108</v>
      </c>
      <c r="E34261">
        <v>12887</v>
      </c>
      <c r="F34261">
        <v>55784</v>
      </c>
      <c r="G34261" t="s">
        <v>89</v>
      </c>
    </row>
    <row r="34262" spans="1:8" x14ac:dyDescent="0.2">
      <c r="A34262">
        <v>1.0003964303711E+18</v>
      </c>
      <c r="B34262" t="s">
        <v>69067</v>
      </c>
      <c r="C34262" t="s">
        <v>69068</v>
      </c>
      <c r="D34262" s="1">
        <v>43246.723032407404</v>
      </c>
      <c r="E34262">
        <v>19080</v>
      </c>
      <c r="F34262">
        <v>75181</v>
      </c>
      <c r="G34262" t="s">
        <v>89</v>
      </c>
    </row>
    <row r="34263" spans="1:8" x14ac:dyDescent="0.2">
      <c r="A34263">
        <v>1.00045856714783E+18</v>
      </c>
      <c r="B34263" t="s">
        <v>69069</v>
      </c>
      <c r="C34263" t="s">
        <v>69070</v>
      </c>
      <c r="D34263" s="1">
        <v>43246.894490740742</v>
      </c>
      <c r="E34263">
        <v>18504</v>
      </c>
      <c r="F34263">
        <v>73835</v>
      </c>
    </row>
    <row r="34264" spans="1:8" x14ac:dyDescent="0.2">
      <c r="A34264">
        <v>1.00046203150009E+18</v>
      </c>
      <c r="B34264" t="s">
        <v>69071</v>
      </c>
      <c r="C34264" t="s">
        <v>69072</v>
      </c>
      <c r="D34264" s="1">
        <v>43246.904050925928</v>
      </c>
      <c r="E34264">
        <v>18371</v>
      </c>
      <c r="F34264">
        <v>75089</v>
      </c>
      <c r="H34264" t="s">
        <v>390</v>
      </c>
    </row>
    <row r="34265" spans="1:8" x14ac:dyDescent="0.2">
      <c r="A34265">
        <v>1.00046581419209E+18</v>
      </c>
      <c r="B34265" t="s">
        <v>69073</v>
      </c>
      <c r="C34265" t="s">
        <v>69074</v>
      </c>
      <c r="D34265" s="1">
        <v>43246.914490740739</v>
      </c>
      <c r="E34265">
        <v>20347</v>
      </c>
      <c r="F34265">
        <v>81640</v>
      </c>
    </row>
    <row r="34266" spans="1:8" x14ac:dyDescent="0.2">
      <c r="A34266">
        <v>1.00055465785967E+18</v>
      </c>
      <c r="B34266" t="s">
        <v>69075</v>
      </c>
      <c r="C34266" t="s">
        <v>69076</v>
      </c>
      <c r="D34266" s="1">
        <v>43247.15965277778</v>
      </c>
      <c r="E34266">
        <v>20001</v>
      </c>
      <c r="F34266">
        <v>80885</v>
      </c>
    </row>
    <row r="34267" spans="1:8" x14ac:dyDescent="0.2">
      <c r="A34267">
        <v>1.00071861168894E+18</v>
      </c>
      <c r="B34267" t="s">
        <v>69077</v>
      </c>
      <c r="C34267" t="s">
        <v>69078</v>
      </c>
      <c r="D34267" s="1">
        <v>43247.612083333333</v>
      </c>
      <c r="E34267">
        <v>18338</v>
      </c>
      <c r="F34267">
        <v>80502</v>
      </c>
    </row>
    <row r="34268" spans="1:8" x14ac:dyDescent="0.2">
      <c r="A34268">
        <v>1.0007268328435E+18</v>
      </c>
      <c r="B34268" t="s">
        <v>69079</v>
      </c>
      <c r="C34268" t="s">
        <v>69080</v>
      </c>
      <c r="D34268" s="1">
        <v>43247.634768518517</v>
      </c>
      <c r="E34268">
        <v>22825</v>
      </c>
      <c r="F34268">
        <v>108186</v>
      </c>
    </row>
    <row r="34269" spans="1:8" x14ac:dyDescent="0.2">
      <c r="A34269">
        <v>1.00074176456575E+18</v>
      </c>
      <c r="B34269" t="s">
        <v>69081</v>
      </c>
      <c r="C34269" t="s">
        <v>69082</v>
      </c>
      <c r="D34269" s="1">
        <v>43247.67597222222</v>
      </c>
      <c r="E34269">
        <v>23455</v>
      </c>
      <c r="F34269">
        <v>96291</v>
      </c>
    </row>
    <row r="34270" spans="1:8" x14ac:dyDescent="0.2">
      <c r="A34270">
        <v>1.00083130483601E+18</v>
      </c>
      <c r="B34270" t="s">
        <v>69083</v>
      </c>
      <c r="C34270" t="s">
        <v>69084</v>
      </c>
      <c r="D34270" s="1">
        <v>43247.923055555555</v>
      </c>
      <c r="E34270">
        <v>25047</v>
      </c>
      <c r="F34270">
        <v>107322</v>
      </c>
    </row>
    <row r="34271" spans="1:8" x14ac:dyDescent="0.2">
      <c r="A34271">
        <v>1.00083718229746E+18</v>
      </c>
      <c r="B34271" t="s">
        <v>69085</v>
      </c>
      <c r="C34271" t="s">
        <v>69086</v>
      </c>
      <c r="D34271" s="1">
        <v>43247.939270833333</v>
      </c>
      <c r="E34271">
        <v>29201</v>
      </c>
      <c r="F34271">
        <v>113950</v>
      </c>
    </row>
    <row r="34272" spans="1:8" x14ac:dyDescent="0.2">
      <c r="A34272">
        <v>1.00105593237638E+18</v>
      </c>
      <c r="B34272" t="s">
        <v>69087</v>
      </c>
      <c r="C34272" t="s">
        <v>69088</v>
      </c>
      <c r="D34272" s="1">
        <v>43248.542905092596</v>
      </c>
      <c r="E34272">
        <v>15518</v>
      </c>
      <c r="F34272">
        <v>64330</v>
      </c>
      <c r="H34272" t="s">
        <v>390</v>
      </c>
    </row>
    <row r="34273" spans="1:8" x14ac:dyDescent="0.2">
      <c r="A34273">
        <v>1.00108520782553E+18</v>
      </c>
      <c r="B34273" t="s">
        <v>69089</v>
      </c>
      <c r="C34273" t="s">
        <v>69090</v>
      </c>
      <c r="D34273" s="1">
        <v>43248.623692129629</v>
      </c>
      <c r="E34273">
        <v>23259</v>
      </c>
      <c r="F34273">
        <v>118116</v>
      </c>
    </row>
    <row r="34274" spans="1:8" x14ac:dyDescent="0.2">
      <c r="A34274">
        <v>1.00109977160245E+18</v>
      </c>
      <c r="B34274" t="s">
        <v>69091</v>
      </c>
      <c r="C34274" t="s">
        <v>69092</v>
      </c>
      <c r="D34274" s="1">
        <v>43248.663877314815</v>
      </c>
      <c r="E34274">
        <v>11702</v>
      </c>
      <c r="F34274">
        <v>56447</v>
      </c>
      <c r="G34274" t="s">
        <v>89</v>
      </c>
    </row>
    <row r="34275" spans="1:8" x14ac:dyDescent="0.2">
      <c r="A34275">
        <v>1.00110302862634E+18</v>
      </c>
      <c r="B34275" t="s">
        <v>69093</v>
      </c>
      <c r="C34275" t="s">
        <v>69094</v>
      </c>
      <c r="D34275" s="1">
        <v>43248.67287037037</v>
      </c>
      <c r="E34275">
        <v>13569</v>
      </c>
      <c r="F34275">
        <v>59650</v>
      </c>
    </row>
    <row r="34276" spans="1:8" x14ac:dyDescent="0.2">
      <c r="A34276">
        <v>1.00110896421653E+18</v>
      </c>
      <c r="B34276" t="s">
        <v>69095</v>
      </c>
      <c r="C34276" t="s">
        <v>69096</v>
      </c>
      <c r="D34276" s="1">
        <v>43248.689247685186</v>
      </c>
      <c r="E34276">
        <v>18930</v>
      </c>
      <c r="F34276">
        <v>72571</v>
      </c>
      <c r="G34276" t="s">
        <v>89</v>
      </c>
    </row>
    <row r="34277" spans="1:8" x14ac:dyDescent="0.2">
      <c r="A34277">
        <v>1.00114936727168E+18</v>
      </c>
      <c r="B34277" t="s">
        <v>69097</v>
      </c>
      <c r="C34277" t="s">
        <v>69098</v>
      </c>
      <c r="D34277" s="1">
        <v>43248.800740740742</v>
      </c>
      <c r="E34277">
        <v>9401</v>
      </c>
      <c r="F34277">
        <v>47501</v>
      </c>
      <c r="G34277" t="s">
        <v>89</v>
      </c>
      <c r="H34277" t="s">
        <v>390</v>
      </c>
    </row>
    <row r="34278" spans="1:8" x14ac:dyDescent="0.2">
      <c r="A34278">
        <v>1.00114979349697E+18</v>
      </c>
      <c r="B34278" t="s">
        <v>69099</v>
      </c>
      <c r="C34278" t="s">
        <v>69100</v>
      </c>
      <c r="D34278" s="1">
        <v>43248.80190972222</v>
      </c>
      <c r="E34278">
        <v>11913</v>
      </c>
      <c r="F34278">
        <v>59383</v>
      </c>
    </row>
    <row r="34279" spans="1:8" x14ac:dyDescent="0.2">
      <c r="A34279">
        <v>1.0011510016998001E+18</v>
      </c>
      <c r="B34279" t="s">
        <v>69101</v>
      </c>
      <c r="C34279" t="s">
        <v>69102</v>
      </c>
      <c r="D34279" s="1">
        <v>43248.805243055554</v>
      </c>
      <c r="E34279">
        <v>15056</v>
      </c>
      <c r="F34279">
        <v>72943</v>
      </c>
    </row>
    <row r="34280" spans="1:8" x14ac:dyDescent="0.2">
      <c r="A34280">
        <v>1.00121207769914E+18</v>
      </c>
      <c r="B34280" t="s">
        <v>69103</v>
      </c>
      <c r="C34280" t="s">
        <v>69104</v>
      </c>
      <c r="D34280" s="1">
        <v>43248.97378472222</v>
      </c>
      <c r="E34280">
        <v>22911</v>
      </c>
      <c r="F34280">
        <v>86173</v>
      </c>
    </row>
    <row r="34281" spans="1:8" x14ac:dyDescent="0.2">
      <c r="A34281">
        <v>1.00122005099551E+18</v>
      </c>
      <c r="B34281" t="s">
        <v>69105</v>
      </c>
      <c r="C34281" t="s">
        <v>69106</v>
      </c>
      <c r="D34281" s="1">
        <v>43248.995787037034</v>
      </c>
      <c r="E34281">
        <v>21087</v>
      </c>
      <c r="F34281">
        <v>90438</v>
      </c>
    </row>
    <row r="34282" spans="1:8" x14ac:dyDescent="0.2">
      <c r="A34282">
        <v>1.00140464079633E+18</v>
      </c>
      <c r="B34282" t="s">
        <v>69107</v>
      </c>
      <c r="C34282" t="s">
        <v>69108</v>
      </c>
      <c r="D34282" s="1">
        <v>43249.505162037036</v>
      </c>
      <c r="E34282">
        <v>25111</v>
      </c>
      <c r="F34282">
        <v>93741</v>
      </c>
    </row>
    <row r="34283" spans="1:8" x14ac:dyDescent="0.2">
      <c r="A34283">
        <v>1.00141045709221E+18</v>
      </c>
      <c r="B34283" t="s">
        <v>69109</v>
      </c>
      <c r="C34283" t="s">
        <v>69110</v>
      </c>
      <c r="D34283" s="1">
        <v>43249.521203703705</v>
      </c>
      <c r="E34283">
        <v>14438</v>
      </c>
      <c r="F34283">
        <v>67240</v>
      </c>
    </row>
    <row r="34284" spans="1:8" x14ac:dyDescent="0.2">
      <c r="A34284">
        <v>1.00141519951625E+18</v>
      </c>
      <c r="B34284" t="s">
        <v>69111</v>
      </c>
      <c r="C34284" t="s">
        <v>69112</v>
      </c>
      <c r="D34284" s="1">
        <v>43249.53429398148</v>
      </c>
      <c r="E34284">
        <v>17285</v>
      </c>
      <c r="F34284">
        <v>68322</v>
      </c>
    </row>
    <row r="34285" spans="1:8" x14ac:dyDescent="0.2">
      <c r="A34285">
        <v>1.00141788011689E+18</v>
      </c>
      <c r="B34285" t="s">
        <v>69113</v>
      </c>
      <c r="C34285" t="s">
        <v>69114</v>
      </c>
      <c r="D34285" s="1">
        <v>43249.541689814818</v>
      </c>
      <c r="E34285">
        <v>20293</v>
      </c>
      <c r="F34285">
        <v>88544</v>
      </c>
    </row>
    <row r="34286" spans="1:8" x14ac:dyDescent="0.2">
      <c r="A34286">
        <v>1.00142027009416E+18</v>
      </c>
      <c r="B34286" t="s">
        <v>69115</v>
      </c>
      <c r="C34286" t="s">
        <v>69116</v>
      </c>
      <c r="D34286" s="1">
        <v>43249.54828703704</v>
      </c>
      <c r="E34286">
        <v>15760</v>
      </c>
      <c r="F34286">
        <v>71407</v>
      </c>
    </row>
    <row r="34287" spans="1:8" x14ac:dyDescent="0.2">
      <c r="A34287">
        <v>1.00142469512688E+18</v>
      </c>
      <c r="B34287" t="s">
        <v>69117</v>
      </c>
      <c r="C34287" t="s">
        <v>69118</v>
      </c>
      <c r="D34287" s="1">
        <v>43249.560497685183</v>
      </c>
      <c r="E34287">
        <v>24569</v>
      </c>
      <c r="F34287">
        <v>108971</v>
      </c>
    </row>
    <row r="34288" spans="1:8" x14ac:dyDescent="0.2">
      <c r="A34288">
        <v>1.00145572158896E+18</v>
      </c>
      <c r="B34288" t="s">
        <v>69119</v>
      </c>
      <c r="C34288" t="s">
        <v>69120</v>
      </c>
      <c r="D34288" s="1">
        <v>43249.646111111113</v>
      </c>
      <c r="E34288">
        <v>30404</v>
      </c>
      <c r="F34288">
        <v>124885</v>
      </c>
    </row>
    <row r="34289" spans="1:8" x14ac:dyDescent="0.2">
      <c r="A34289">
        <v>1.00180717424971E+18</v>
      </c>
      <c r="B34289" t="s">
        <v>69121</v>
      </c>
      <c r="C34289" t="s">
        <v>69122</v>
      </c>
      <c r="D34289" s="1">
        <v>43250.615937499999</v>
      </c>
      <c r="E34289">
        <v>11645</v>
      </c>
      <c r="F34289">
        <v>52732</v>
      </c>
    </row>
    <row r="34290" spans="1:8" x14ac:dyDescent="0.2">
      <c r="A34290">
        <v>1.00180720451999E+18</v>
      </c>
      <c r="B34290" t="s">
        <v>69123</v>
      </c>
      <c r="C34290" t="s">
        <v>69124</v>
      </c>
      <c r="D34290" s="1">
        <v>43250.616018518522</v>
      </c>
      <c r="E34290">
        <v>13279</v>
      </c>
      <c r="F34290">
        <v>60874</v>
      </c>
    </row>
    <row r="34291" spans="1:8" x14ac:dyDescent="0.2">
      <c r="A34291">
        <v>1.00180721629762E+18</v>
      </c>
      <c r="B34291" t="s">
        <v>69125</v>
      </c>
      <c r="C34291" t="s">
        <v>69126</v>
      </c>
      <c r="D34291" s="1">
        <v>43250.616053240738</v>
      </c>
      <c r="E34291">
        <v>11882</v>
      </c>
      <c r="F34291">
        <v>64497</v>
      </c>
    </row>
    <row r="34292" spans="1:8" x14ac:dyDescent="0.2">
      <c r="A34292">
        <v>1.00183439435987E+18</v>
      </c>
      <c r="B34292" t="s">
        <v>69127</v>
      </c>
      <c r="C34292" t="s">
        <v>69128</v>
      </c>
      <c r="D34292" s="1">
        <v>43250.691053240742</v>
      </c>
      <c r="E34292">
        <v>16558</v>
      </c>
      <c r="F34292">
        <v>74531</v>
      </c>
      <c r="G34292" t="s">
        <v>89</v>
      </c>
    </row>
    <row r="34293" spans="1:8" x14ac:dyDescent="0.2">
      <c r="A34293">
        <v>1.00184846088103E+18</v>
      </c>
      <c r="B34293" t="s">
        <v>69129</v>
      </c>
      <c r="C34293" t="s">
        <v>69130</v>
      </c>
      <c r="D34293" s="1">
        <v>43250.729872685188</v>
      </c>
      <c r="E34293">
        <v>38491</v>
      </c>
      <c r="F34293">
        <v>147462</v>
      </c>
    </row>
    <row r="34294" spans="1:8" x14ac:dyDescent="0.2">
      <c r="A34294">
        <v>1.00187327959706E+18</v>
      </c>
      <c r="B34294" t="s">
        <v>69131</v>
      </c>
      <c r="C34294" t="s">
        <v>69132</v>
      </c>
      <c r="D34294" s="1">
        <v>43250.798356481479</v>
      </c>
      <c r="E34294">
        <v>9855</v>
      </c>
      <c r="F34294">
        <v>52885</v>
      </c>
      <c r="H34294" t="s">
        <v>390</v>
      </c>
    </row>
    <row r="34295" spans="1:8" x14ac:dyDescent="0.2">
      <c r="A34295">
        <v>1.00187386849832E+18</v>
      </c>
      <c r="B34295" t="s">
        <v>69133</v>
      </c>
      <c r="C34295" t="s">
        <v>69134</v>
      </c>
      <c r="D34295" s="1">
        <v>43250.799976851849</v>
      </c>
      <c r="E34295">
        <v>15906</v>
      </c>
      <c r="F34295">
        <v>70889</v>
      </c>
      <c r="H34295" t="s">
        <v>390</v>
      </c>
    </row>
    <row r="34296" spans="1:8" x14ac:dyDescent="0.2">
      <c r="A34296">
        <v>1.0018758841423601E+18</v>
      </c>
      <c r="B34296" t="s">
        <v>69135</v>
      </c>
      <c r="C34296" t="s">
        <v>69136</v>
      </c>
      <c r="D34296" s="1">
        <v>43250.805543981478</v>
      </c>
      <c r="E34296">
        <v>10951</v>
      </c>
      <c r="F34296">
        <v>52257</v>
      </c>
      <c r="H34296" t="s">
        <v>390</v>
      </c>
    </row>
    <row r="34297" spans="1:8" x14ac:dyDescent="0.2">
      <c r="A34297">
        <v>1.0019612358381E+18</v>
      </c>
      <c r="B34297" t="s">
        <v>69137</v>
      </c>
      <c r="C34297" t="s">
        <v>69138</v>
      </c>
      <c r="D34297" s="1">
        <v>43251.041064814817</v>
      </c>
      <c r="E34297">
        <v>35644</v>
      </c>
      <c r="F34297">
        <v>144020</v>
      </c>
      <c r="G34297" t="s">
        <v>89</v>
      </c>
    </row>
    <row r="34298" spans="1:8" x14ac:dyDescent="0.2">
      <c r="A34298">
        <v>1.0019730901072399E+18</v>
      </c>
      <c r="B34298" t="s">
        <v>69139</v>
      </c>
      <c r="C34298" t="s">
        <v>69140</v>
      </c>
      <c r="D34298" s="1">
        <v>43251.073784722219</v>
      </c>
      <c r="E34298">
        <v>10724</v>
      </c>
      <c r="F34298">
        <v>47658</v>
      </c>
      <c r="G34298" t="s">
        <v>89</v>
      </c>
    </row>
    <row r="34299" spans="1:8" x14ac:dyDescent="0.2">
      <c r="A34299">
        <v>1.0019787742196401E+18</v>
      </c>
      <c r="B34299" t="s">
        <v>69141</v>
      </c>
      <c r="C34299" t="s">
        <v>69142</v>
      </c>
      <c r="D34299" s="1">
        <v>43251.089467592596</v>
      </c>
      <c r="E34299">
        <v>11540</v>
      </c>
      <c r="F34299">
        <v>50413</v>
      </c>
      <c r="G34299" t="s">
        <v>89</v>
      </c>
    </row>
    <row r="34300" spans="1:8" x14ac:dyDescent="0.2">
      <c r="A34300">
        <v>1.00202347753107E+18</v>
      </c>
      <c r="B34300" t="s">
        <v>69143</v>
      </c>
      <c r="C34300" t="s">
        <v>69144</v>
      </c>
      <c r="D34300" s="1">
        <v>43251.212824074071</v>
      </c>
      <c r="E34300">
        <v>18557</v>
      </c>
      <c r="F34300">
        <v>74154</v>
      </c>
    </row>
    <row r="34301" spans="1:8" x14ac:dyDescent="0.2">
      <c r="A34301">
        <v>1.00202724513166E+18</v>
      </c>
      <c r="B34301" t="s">
        <v>69145</v>
      </c>
      <c r="C34301" t="s">
        <v>69146</v>
      </c>
      <c r="D34301" s="1">
        <v>43251.223217592589</v>
      </c>
      <c r="E34301">
        <v>13616</v>
      </c>
      <c r="F34301">
        <v>58071</v>
      </c>
    </row>
    <row r="34302" spans="1:8" x14ac:dyDescent="0.2">
      <c r="A34302">
        <v>1.00214144823249E+18</v>
      </c>
      <c r="B34302" t="s">
        <v>69147</v>
      </c>
      <c r="C34302" t="s">
        <v>69148</v>
      </c>
      <c r="D34302" s="1">
        <v>43251.538356481484</v>
      </c>
      <c r="E34302">
        <v>20842</v>
      </c>
      <c r="F34302">
        <v>80967</v>
      </c>
    </row>
    <row r="34303" spans="1:8" x14ac:dyDescent="0.2">
      <c r="A34303">
        <v>1.00215601606098E+18</v>
      </c>
      <c r="B34303" t="s">
        <v>69149</v>
      </c>
      <c r="C34303" t="s">
        <v>69150</v>
      </c>
      <c r="D34303" s="1">
        <v>43251.578564814816</v>
      </c>
      <c r="E34303">
        <v>20887</v>
      </c>
      <c r="F34303">
        <v>89244</v>
      </c>
    </row>
    <row r="34304" spans="1:8" x14ac:dyDescent="0.2">
      <c r="A34304">
        <v>1.00215908783082E+18</v>
      </c>
      <c r="B34304" t="s">
        <v>69151</v>
      </c>
      <c r="C34304" t="s">
        <v>69152</v>
      </c>
      <c r="D34304" s="1">
        <v>43251.587037037039</v>
      </c>
      <c r="E34304">
        <v>17122</v>
      </c>
      <c r="F34304">
        <v>78164</v>
      </c>
    </row>
    <row r="34305" spans="1:7" x14ac:dyDescent="0.2">
      <c r="A34305">
        <v>1.00216051673385E+18</v>
      </c>
      <c r="B34305" t="s">
        <v>69153</v>
      </c>
      <c r="C34305" t="s">
        <v>69154</v>
      </c>
      <c r="D34305" s="1">
        <v>43251.590983796297</v>
      </c>
      <c r="E34305">
        <v>14257</v>
      </c>
      <c r="F34305">
        <v>67523</v>
      </c>
    </row>
    <row r="34306" spans="1:7" x14ac:dyDescent="0.2">
      <c r="A34306">
        <v>1.00217673676165E+18</v>
      </c>
      <c r="B34306" t="s">
        <v>69155</v>
      </c>
      <c r="C34306" t="s">
        <v>69156</v>
      </c>
      <c r="D34306" s="1">
        <v>43251.635740740741</v>
      </c>
      <c r="E34306">
        <v>17172</v>
      </c>
      <c r="F34306">
        <v>98221</v>
      </c>
    </row>
    <row r="34307" spans="1:7" x14ac:dyDescent="0.2">
      <c r="A34307">
        <v>1.00217752159986E+18</v>
      </c>
      <c r="B34307" t="s">
        <v>69157</v>
      </c>
      <c r="C34307" t="s">
        <v>69158</v>
      </c>
      <c r="D34307" s="1">
        <v>43251.63790509259</v>
      </c>
      <c r="E34307">
        <v>31254</v>
      </c>
      <c r="F34307">
        <v>137086</v>
      </c>
    </row>
    <row r="34308" spans="1:7" x14ac:dyDescent="0.2">
      <c r="A34308">
        <v>1.0022985652999601E+18</v>
      </c>
      <c r="B34308" t="s">
        <v>69159</v>
      </c>
      <c r="C34308" t="s">
        <v>69160</v>
      </c>
      <c r="D34308" s="1">
        <v>43251.971921296295</v>
      </c>
      <c r="E34308">
        <v>16817</v>
      </c>
      <c r="F34308">
        <v>87377</v>
      </c>
    </row>
    <row r="34309" spans="1:7" x14ac:dyDescent="0.2">
      <c r="A34309">
        <v>1.00250636035184E+18</v>
      </c>
      <c r="B34309" t="s">
        <v>69161</v>
      </c>
      <c r="C34309" t="s">
        <v>69162</v>
      </c>
      <c r="D34309" s="1">
        <v>43252.545324074075</v>
      </c>
      <c r="E34309">
        <v>22202</v>
      </c>
      <c r="F34309">
        <v>88059</v>
      </c>
    </row>
    <row r="34310" spans="1:7" x14ac:dyDescent="0.2">
      <c r="A34310">
        <v>1.00250893744547E+18</v>
      </c>
      <c r="B34310" t="s">
        <v>69163</v>
      </c>
      <c r="C34310" t="s">
        <v>69164</v>
      </c>
      <c r="D34310" s="1">
        <v>43252.552442129629</v>
      </c>
      <c r="E34310">
        <v>27135</v>
      </c>
      <c r="F34310">
        <v>126662</v>
      </c>
    </row>
    <row r="34311" spans="1:7" x14ac:dyDescent="0.2">
      <c r="A34311">
        <v>1.00251052203254E+18</v>
      </c>
      <c r="B34311" t="s">
        <v>69165</v>
      </c>
      <c r="C34311" t="s">
        <v>69166</v>
      </c>
      <c r="D34311" s="1">
        <v>43252.556805555556</v>
      </c>
      <c r="E34311">
        <v>9734</v>
      </c>
      <c r="F34311">
        <v>68783</v>
      </c>
    </row>
    <row r="34312" spans="1:7" x14ac:dyDescent="0.2">
      <c r="A34312">
        <v>1.0025398521713E+18</v>
      </c>
      <c r="B34312" t="s">
        <v>69167</v>
      </c>
      <c r="C34312" t="s">
        <v>69168</v>
      </c>
      <c r="D34312" s="1">
        <v>43252.637743055559</v>
      </c>
      <c r="E34312">
        <v>16358</v>
      </c>
      <c r="F34312">
        <v>73637</v>
      </c>
    </row>
    <row r="34313" spans="1:7" x14ac:dyDescent="0.2">
      <c r="A34313">
        <v>1.0026663070436401E+18</v>
      </c>
      <c r="B34313" t="s">
        <v>69169</v>
      </c>
      <c r="C34313" t="s">
        <v>69170</v>
      </c>
      <c r="D34313" s="1">
        <v>43252.986689814818</v>
      </c>
      <c r="E34313">
        <v>13275</v>
      </c>
      <c r="F34313">
        <v>75961</v>
      </c>
    </row>
    <row r="34314" spans="1:7" x14ac:dyDescent="0.2">
      <c r="A34314">
        <v>1.00287749944815E+18</v>
      </c>
      <c r="B34314" t="s">
        <v>69171</v>
      </c>
      <c r="C34314" t="s">
        <v>69172</v>
      </c>
      <c r="D34314" s="1">
        <v>43253.569479166668</v>
      </c>
      <c r="E34314">
        <v>13919</v>
      </c>
      <c r="F34314">
        <v>67035</v>
      </c>
      <c r="G34314" t="s">
        <v>89</v>
      </c>
    </row>
    <row r="34315" spans="1:7" x14ac:dyDescent="0.2">
      <c r="A34315">
        <v>1.0028842277534799E+18</v>
      </c>
      <c r="B34315" t="s">
        <v>69173</v>
      </c>
      <c r="C34315" t="s">
        <v>69174</v>
      </c>
      <c r="D34315" s="1">
        <v>43253.588043981479</v>
      </c>
      <c r="E34315">
        <v>20273</v>
      </c>
      <c r="F34315">
        <v>78428</v>
      </c>
      <c r="G34315" t="s">
        <v>89</v>
      </c>
    </row>
    <row r="34316" spans="1:7" x14ac:dyDescent="0.2">
      <c r="A34316">
        <v>1.00289278780367E+18</v>
      </c>
      <c r="B34316" t="s">
        <v>69175</v>
      </c>
      <c r="C34316" t="s">
        <v>69176</v>
      </c>
      <c r="D34316" s="1">
        <v>43253.611666666664</v>
      </c>
      <c r="E34316">
        <v>16748</v>
      </c>
      <c r="F34316">
        <v>67479</v>
      </c>
    </row>
    <row r="34317" spans="1:7" x14ac:dyDescent="0.2">
      <c r="A34317">
        <v>1.0029462376525E+18</v>
      </c>
      <c r="B34317" t="s">
        <v>69177</v>
      </c>
      <c r="C34317" t="s">
        <v>69178</v>
      </c>
      <c r="D34317" s="1">
        <v>43253.759155092594</v>
      </c>
      <c r="E34317">
        <v>4988</v>
      </c>
      <c r="F34317">
        <v>31840</v>
      </c>
    </row>
    <row r="34318" spans="1:7" x14ac:dyDescent="0.2">
      <c r="A34318">
        <v>1.0029501896683599E+18</v>
      </c>
      <c r="B34318" t="s">
        <v>69179</v>
      </c>
      <c r="C34318" t="s">
        <v>69180</v>
      </c>
      <c r="D34318" s="1">
        <v>43253.770057870373</v>
      </c>
      <c r="E34318">
        <v>10397</v>
      </c>
      <c r="F34318">
        <v>38637</v>
      </c>
    </row>
    <row r="34319" spans="1:7" x14ac:dyDescent="0.2">
      <c r="A34319">
        <v>1.00295178630141E+18</v>
      </c>
      <c r="B34319" t="s">
        <v>69181</v>
      </c>
      <c r="C34319" t="s">
        <v>69182</v>
      </c>
      <c r="D34319" s="1">
        <v>43253.774467592593</v>
      </c>
      <c r="E34319">
        <v>6469</v>
      </c>
      <c r="F34319">
        <v>29810</v>
      </c>
    </row>
    <row r="34320" spans="1:7" x14ac:dyDescent="0.2">
      <c r="A34320">
        <v>1.00295451594194E+18</v>
      </c>
      <c r="B34320" t="s">
        <v>69183</v>
      </c>
      <c r="C34320" t="s">
        <v>69184</v>
      </c>
      <c r="D34320" s="1">
        <v>43253.782002314816</v>
      </c>
      <c r="E34320">
        <v>13975</v>
      </c>
      <c r="F34320">
        <v>62758</v>
      </c>
      <c r="G34320" t="s">
        <v>89</v>
      </c>
    </row>
    <row r="34321" spans="1:6" x14ac:dyDescent="0.2">
      <c r="A34321">
        <v>1.00296886904309E+18</v>
      </c>
      <c r="B34321" t="s">
        <v>69185</v>
      </c>
      <c r="C34321" t="s">
        <v>69186</v>
      </c>
      <c r="D34321" s="1">
        <v>43253.821608796294</v>
      </c>
      <c r="E34321">
        <v>16058</v>
      </c>
      <c r="F34321">
        <v>68835</v>
      </c>
    </row>
    <row r="34322" spans="1:6" x14ac:dyDescent="0.2">
      <c r="A34322">
        <v>1.0029710133139E+18</v>
      </c>
      <c r="B34322" t="s">
        <v>69187</v>
      </c>
      <c r="C34322" t="s">
        <v>69188</v>
      </c>
      <c r="D34322" s="1">
        <v>43253.827523148146</v>
      </c>
      <c r="E34322">
        <v>26920</v>
      </c>
      <c r="F34322">
        <v>115516</v>
      </c>
    </row>
    <row r="34323" spans="1:6" x14ac:dyDescent="0.2">
      <c r="A34323">
        <v>1.00301778635501E+18</v>
      </c>
      <c r="B34323" t="s">
        <v>69189</v>
      </c>
      <c r="C34323" t="s">
        <v>69190</v>
      </c>
      <c r="D34323" s="1">
        <v>43253.956597222219</v>
      </c>
      <c r="E34323">
        <v>16340</v>
      </c>
      <c r="F34323">
        <v>72378</v>
      </c>
    </row>
    <row r="34324" spans="1:6" x14ac:dyDescent="0.2">
      <c r="A34324">
        <v>1.00302426875673E+18</v>
      </c>
      <c r="B34324" t="s">
        <v>69191</v>
      </c>
      <c r="C34324" t="s">
        <v>69192</v>
      </c>
      <c r="D34324" s="1">
        <v>43253.974479166667</v>
      </c>
      <c r="E34324">
        <v>25766</v>
      </c>
      <c r="F34324">
        <v>116798</v>
      </c>
    </row>
    <row r="34325" spans="1:6" x14ac:dyDescent="0.2">
      <c r="A34325">
        <v>1.00325993441758E+18</v>
      </c>
      <c r="B34325" t="s">
        <v>69193</v>
      </c>
      <c r="C34325" t="s">
        <v>69194</v>
      </c>
      <c r="D34325" s="1">
        <v>43254.624791666669</v>
      </c>
      <c r="E34325">
        <v>25812</v>
      </c>
      <c r="F34325">
        <v>112397</v>
      </c>
    </row>
    <row r="34326" spans="1:6" x14ac:dyDescent="0.2">
      <c r="A34326">
        <v>1.00326637447351E+18</v>
      </c>
      <c r="B34326" t="s">
        <v>69195</v>
      </c>
      <c r="C34326" t="s">
        <v>69196</v>
      </c>
      <c r="D34326" s="1">
        <v>43254.642569444448</v>
      </c>
      <c r="E34326">
        <v>19438</v>
      </c>
      <c r="F34326">
        <v>86036</v>
      </c>
    </row>
    <row r="34327" spans="1:6" x14ac:dyDescent="0.2">
      <c r="A34327">
        <v>1.00326864607087E+18</v>
      </c>
      <c r="B34327" t="s">
        <v>69197</v>
      </c>
      <c r="C34327" t="s">
        <v>69198</v>
      </c>
      <c r="D34327" s="1">
        <v>43254.648831018516</v>
      </c>
      <c r="E34327">
        <v>17553</v>
      </c>
      <c r="F34327">
        <v>78283</v>
      </c>
    </row>
    <row r="34328" spans="1:6" x14ac:dyDescent="0.2">
      <c r="A34328">
        <v>1.00332897006933E+18</v>
      </c>
      <c r="B34328" t="s">
        <v>69199</v>
      </c>
      <c r="C34328" t="s">
        <v>69200</v>
      </c>
      <c r="D34328" s="1">
        <v>43254.815300925926</v>
      </c>
      <c r="E34328">
        <v>26716</v>
      </c>
      <c r="F34328">
        <v>100901</v>
      </c>
    </row>
    <row r="34329" spans="1:6" x14ac:dyDescent="0.2">
      <c r="A34329">
        <v>1.0036012171117E+18</v>
      </c>
      <c r="B34329" t="s">
        <v>69201</v>
      </c>
      <c r="C34329" t="s">
        <v>69202</v>
      </c>
      <c r="D34329" s="1">
        <v>43255.566550925927</v>
      </c>
      <c r="E34329">
        <v>24022</v>
      </c>
      <c r="F34329">
        <v>117784</v>
      </c>
    </row>
    <row r="34330" spans="1:6" x14ac:dyDescent="0.2">
      <c r="A34330">
        <v>1.0036118572723599E+18</v>
      </c>
      <c r="B34330" t="s">
        <v>69203</v>
      </c>
      <c r="C34330" t="s">
        <v>69204</v>
      </c>
      <c r="D34330" s="1">
        <v>43255.595914351848</v>
      </c>
      <c r="E34330">
        <v>13303</v>
      </c>
      <c r="F34330">
        <v>62285</v>
      </c>
    </row>
    <row r="34331" spans="1:6" x14ac:dyDescent="0.2">
      <c r="A34331">
        <v>1.00361245985546E+18</v>
      </c>
      <c r="B34331" t="s">
        <v>69205</v>
      </c>
      <c r="C34331" t="s">
        <v>69206</v>
      </c>
      <c r="D34331" s="1">
        <v>43255.597581018519</v>
      </c>
      <c r="E34331">
        <v>10424</v>
      </c>
      <c r="F34331">
        <v>54514</v>
      </c>
    </row>
    <row r="34332" spans="1:6" x14ac:dyDescent="0.2">
      <c r="A34332">
        <v>1.00361621092214E+18</v>
      </c>
      <c r="B34332" t="s">
        <v>69207</v>
      </c>
      <c r="C34332" t="s">
        <v>69208</v>
      </c>
      <c r="D34332" s="1">
        <v>43255.607928240737</v>
      </c>
      <c r="E34332">
        <v>18448</v>
      </c>
      <c r="F34332">
        <v>81822</v>
      </c>
    </row>
    <row r="34333" spans="1:6" x14ac:dyDescent="0.2">
      <c r="A34333">
        <v>1.00361781125471E+18</v>
      </c>
      <c r="B34333" t="s">
        <v>69209</v>
      </c>
      <c r="C34333" t="s">
        <v>69210</v>
      </c>
      <c r="D34333" s="1">
        <v>43255.612349537034</v>
      </c>
      <c r="E34333">
        <v>12302</v>
      </c>
      <c r="F34333">
        <v>58275</v>
      </c>
    </row>
    <row r="34334" spans="1:6" x14ac:dyDescent="0.2">
      <c r="A34334">
        <v>1.00361827629398E+18</v>
      </c>
      <c r="B34334" t="s">
        <v>69211</v>
      </c>
      <c r="C34334" t="s">
        <v>69212</v>
      </c>
      <c r="D34334" s="1">
        <v>43255.613634259258</v>
      </c>
      <c r="E34334">
        <v>10329</v>
      </c>
      <c r="F34334">
        <v>55438</v>
      </c>
    </row>
    <row r="34335" spans="1:6" x14ac:dyDescent="0.2">
      <c r="A34335">
        <v>1.00363440503696E+18</v>
      </c>
      <c r="B34335" t="s">
        <v>69213</v>
      </c>
      <c r="C34335" t="s">
        <v>69214</v>
      </c>
      <c r="D34335" s="1">
        <v>43255.658136574071</v>
      </c>
      <c r="E34335">
        <v>16873</v>
      </c>
      <c r="F34335">
        <v>73737</v>
      </c>
    </row>
    <row r="34336" spans="1:6" x14ac:dyDescent="0.2">
      <c r="A34336">
        <v>1.0036379169193201E+18</v>
      </c>
      <c r="B34336" t="s">
        <v>69215</v>
      </c>
      <c r="C34336" t="s">
        <v>69216</v>
      </c>
      <c r="D34336" s="1">
        <v>43255.667824074073</v>
      </c>
      <c r="E34336">
        <v>15938</v>
      </c>
      <c r="F34336">
        <v>71326</v>
      </c>
    </row>
    <row r="34337" spans="1:8" x14ac:dyDescent="0.2">
      <c r="A34337">
        <v>1.0037143329733199E+18</v>
      </c>
      <c r="B34337" t="s">
        <v>69217</v>
      </c>
      <c r="C34337" t="s">
        <v>69218</v>
      </c>
      <c r="D34337" s="1">
        <v>43255.878692129627</v>
      </c>
      <c r="E34337">
        <v>11274</v>
      </c>
      <c r="F34337">
        <v>47711</v>
      </c>
      <c r="H34337" t="s">
        <v>390</v>
      </c>
    </row>
    <row r="34338" spans="1:8" x14ac:dyDescent="0.2">
      <c r="A34338">
        <v>1.00373864290342E+18</v>
      </c>
      <c r="B34338" t="s">
        <v>69219</v>
      </c>
      <c r="C34338" t="s">
        <v>69220</v>
      </c>
      <c r="D34338" s="1">
        <v>43255.945775462962</v>
      </c>
      <c r="E34338">
        <v>17205</v>
      </c>
      <c r="F34338">
        <v>80434</v>
      </c>
    </row>
    <row r="34339" spans="1:8" x14ac:dyDescent="0.2">
      <c r="A34339">
        <v>1.0037387440616E+18</v>
      </c>
      <c r="B34339" t="s">
        <v>69221</v>
      </c>
      <c r="C34339" t="s">
        <v>69222</v>
      </c>
      <c r="D34339" s="1">
        <v>43255.946053240739</v>
      </c>
      <c r="E34339">
        <v>14973</v>
      </c>
      <c r="F34339">
        <v>76430</v>
      </c>
    </row>
    <row r="34340" spans="1:8" x14ac:dyDescent="0.2">
      <c r="A34340">
        <v>1.00380627236023E+18</v>
      </c>
      <c r="B34340" t="s">
        <v>69223</v>
      </c>
      <c r="C34340" t="s">
        <v>69224</v>
      </c>
      <c r="D34340" s="1">
        <v>43256.132395833331</v>
      </c>
      <c r="E34340">
        <v>10044</v>
      </c>
      <c r="F34340">
        <v>61821</v>
      </c>
    </row>
    <row r="34341" spans="1:8" x14ac:dyDescent="0.2">
      <c r="A34341">
        <v>1.00383276651189E+18</v>
      </c>
      <c r="B34341" t="s">
        <v>69225</v>
      </c>
      <c r="C34341" t="s">
        <v>69226</v>
      </c>
      <c r="D34341" s="1">
        <v>43256.205509259256</v>
      </c>
      <c r="E34341">
        <v>21968</v>
      </c>
      <c r="F34341">
        <v>106372</v>
      </c>
    </row>
    <row r="34342" spans="1:8" x14ac:dyDescent="0.2">
      <c r="A34342">
        <v>1.00394926348169E+18</v>
      </c>
      <c r="B34342" t="s">
        <v>69227</v>
      </c>
      <c r="C34342" t="s">
        <v>69228</v>
      </c>
      <c r="D34342" s="1">
        <v>43256.526979166665</v>
      </c>
      <c r="E34342">
        <v>20461</v>
      </c>
      <c r="F34342">
        <v>76328</v>
      </c>
    </row>
    <row r="34343" spans="1:8" x14ac:dyDescent="0.2">
      <c r="A34343">
        <v>1.00395234896261E+18</v>
      </c>
      <c r="B34343" t="s">
        <v>69229</v>
      </c>
      <c r="C34343" t="s">
        <v>69230</v>
      </c>
      <c r="D34343" s="1">
        <v>43256.535497685189</v>
      </c>
      <c r="E34343">
        <v>13886</v>
      </c>
      <c r="F34343">
        <v>65971</v>
      </c>
    </row>
    <row r="34344" spans="1:8" x14ac:dyDescent="0.2">
      <c r="A34344">
        <v>1.00395674313365E+18</v>
      </c>
      <c r="B34344" t="s">
        <v>69231</v>
      </c>
      <c r="C34344" t="s">
        <v>69232</v>
      </c>
      <c r="D34344" s="1">
        <v>43256.547615740739</v>
      </c>
      <c r="E34344">
        <v>15283</v>
      </c>
      <c r="F34344">
        <v>72982</v>
      </c>
    </row>
    <row r="34345" spans="1:8" x14ac:dyDescent="0.2">
      <c r="A34345">
        <v>1.0039601149892E+18</v>
      </c>
      <c r="B34345" t="s">
        <v>69233</v>
      </c>
      <c r="C34345" t="s">
        <v>69234</v>
      </c>
      <c r="D34345" s="1">
        <v>43256.556921296295</v>
      </c>
      <c r="E34345">
        <v>9413</v>
      </c>
      <c r="F34345">
        <v>50952</v>
      </c>
    </row>
    <row r="34346" spans="1:8" x14ac:dyDescent="0.2">
      <c r="A34346">
        <v>1.00396258435203E+18</v>
      </c>
      <c r="B34346" t="s">
        <v>69235</v>
      </c>
      <c r="C34346" t="s">
        <v>69236</v>
      </c>
      <c r="D34346" s="1">
        <v>43256.563738425924</v>
      </c>
      <c r="E34346">
        <v>14027</v>
      </c>
      <c r="F34346">
        <v>58879</v>
      </c>
    </row>
    <row r="34347" spans="1:8" x14ac:dyDescent="0.2">
      <c r="A34347">
        <v>1.00396315773445E+18</v>
      </c>
      <c r="B34347" t="s">
        <v>69237</v>
      </c>
      <c r="C34347" t="s">
        <v>69238</v>
      </c>
      <c r="D34347" s="1">
        <v>43256.565324074072</v>
      </c>
      <c r="E34347">
        <v>13362</v>
      </c>
      <c r="F34347">
        <v>71555</v>
      </c>
    </row>
    <row r="34348" spans="1:8" x14ac:dyDescent="0.2">
      <c r="A34348">
        <v>1.0039674001302799E+18</v>
      </c>
      <c r="B34348" t="s">
        <v>69239</v>
      </c>
      <c r="C34348" t="s">
        <v>69240</v>
      </c>
      <c r="D34348" s="1">
        <v>43256.577025462961</v>
      </c>
      <c r="E34348">
        <v>6483</v>
      </c>
      <c r="F34348">
        <v>38481</v>
      </c>
      <c r="G34348" t="s">
        <v>215</v>
      </c>
    </row>
    <row r="34349" spans="1:8" x14ac:dyDescent="0.2">
      <c r="A34349">
        <v>1.00396939914811E+18</v>
      </c>
      <c r="B34349" t="s">
        <v>69241</v>
      </c>
      <c r="C34349" t="s">
        <v>69242</v>
      </c>
      <c r="D34349" s="1">
        <v>43256.582546296297</v>
      </c>
      <c r="E34349">
        <v>16087</v>
      </c>
      <c r="F34349">
        <v>73927</v>
      </c>
    </row>
    <row r="34350" spans="1:8" x14ac:dyDescent="0.2">
      <c r="A34350">
        <v>1.00398542797031E+18</v>
      </c>
      <c r="B34350" t="s">
        <v>69243</v>
      </c>
      <c r="C34350" t="s">
        <v>69244</v>
      </c>
      <c r="D34350" s="1">
        <v>43256.626770833333</v>
      </c>
      <c r="E34350">
        <v>12146</v>
      </c>
      <c r="F34350">
        <v>53682</v>
      </c>
    </row>
    <row r="34351" spans="1:8" x14ac:dyDescent="0.2">
      <c r="A34351">
        <v>1.003987298072E+18</v>
      </c>
      <c r="B34351" t="s">
        <v>69245</v>
      </c>
      <c r="C34351" t="s">
        <v>69246</v>
      </c>
      <c r="D34351" s="1">
        <v>43256.631932870368</v>
      </c>
      <c r="E34351">
        <v>15660</v>
      </c>
      <c r="F34351">
        <v>64305</v>
      </c>
    </row>
    <row r="34352" spans="1:8" x14ac:dyDescent="0.2">
      <c r="A34352">
        <v>1.0039959335400399E+18</v>
      </c>
      <c r="B34352" t="s">
        <v>69247</v>
      </c>
      <c r="C34352" t="s">
        <v>69248</v>
      </c>
      <c r="D34352" s="1">
        <v>43256.655763888892</v>
      </c>
      <c r="E34352">
        <v>18395</v>
      </c>
      <c r="F34352">
        <v>72305</v>
      </c>
    </row>
    <row r="34353" spans="1:7" x14ac:dyDescent="0.2">
      <c r="A34353">
        <v>1.00399735079118E+18</v>
      </c>
      <c r="B34353" t="s">
        <v>69249</v>
      </c>
      <c r="C34353" t="s">
        <v>69250</v>
      </c>
      <c r="D34353" s="1">
        <v>43256.659675925926</v>
      </c>
      <c r="E34353">
        <v>8425</v>
      </c>
      <c r="F34353">
        <v>37744</v>
      </c>
      <c r="G34353" t="s">
        <v>89</v>
      </c>
    </row>
    <row r="34354" spans="1:7" x14ac:dyDescent="0.2">
      <c r="A34354">
        <v>1.00399887300477E+18</v>
      </c>
      <c r="B34354" t="s">
        <v>69251</v>
      </c>
      <c r="C34354" t="s">
        <v>69252</v>
      </c>
      <c r="D34354" s="1">
        <v>43256.663877314815</v>
      </c>
      <c r="E34354">
        <v>9183</v>
      </c>
      <c r="F34354">
        <v>47463</v>
      </c>
    </row>
    <row r="34355" spans="1:7" x14ac:dyDescent="0.2">
      <c r="A34355">
        <v>1.00409210448894E+18</v>
      </c>
      <c r="B34355" t="s">
        <v>69253</v>
      </c>
      <c r="C34355" t="s">
        <v>69254</v>
      </c>
      <c r="D34355" s="1">
        <v>43256.92114583333</v>
      </c>
      <c r="E34355">
        <v>16005</v>
      </c>
      <c r="F34355">
        <v>73074</v>
      </c>
    </row>
    <row r="34356" spans="1:7" x14ac:dyDescent="0.2">
      <c r="A34356">
        <v>1.0040922604751601E+18</v>
      </c>
      <c r="B34356" t="s">
        <v>69255</v>
      </c>
      <c r="C34356" t="s">
        <v>69256</v>
      </c>
      <c r="D34356" s="1">
        <v>43256.921574074076</v>
      </c>
      <c r="E34356">
        <v>18768</v>
      </c>
      <c r="F34356">
        <v>80762</v>
      </c>
    </row>
    <row r="34357" spans="1:7" x14ac:dyDescent="0.2">
      <c r="A34357">
        <v>1.00410000318542E+18</v>
      </c>
      <c r="B34357" t="s">
        <v>69257</v>
      </c>
      <c r="C34357" t="s">
        <v>69258</v>
      </c>
      <c r="D34357" s="1">
        <v>43256.942939814813</v>
      </c>
      <c r="E34357">
        <v>8646</v>
      </c>
      <c r="F34357">
        <v>39363</v>
      </c>
    </row>
    <row r="34358" spans="1:7" x14ac:dyDescent="0.2">
      <c r="A34358">
        <v>1.00416040165807E+18</v>
      </c>
      <c r="B34358" t="s">
        <v>69259</v>
      </c>
      <c r="C34358" t="s">
        <v>69260</v>
      </c>
      <c r="D34358" s="1">
        <v>43257.109606481485</v>
      </c>
      <c r="E34358">
        <v>24529</v>
      </c>
      <c r="F34358">
        <v>79059</v>
      </c>
    </row>
    <row r="34359" spans="1:7" x14ac:dyDescent="0.2">
      <c r="A34359">
        <v>1.00416663334936E+18</v>
      </c>
      <c r="B34359" t="s">
        <v>69261</v>
      </c>
      <c r="C34359" t="s">
        <v>69262</v>
      </c>
      <c r="D34359" s="1">
        <v>43257.126805555556</v>
      </c>
      <c r="E34359">
        <v>11070</v>
      </c>
      <c r="F34359">
        <v>47817</v>
      </c>
      <c r="G34359" t="s">
        <v>89</v>
      </c>
    </row>
    <row r="34360" spans="1:7" x14ac:dyDescent="0.2">
      <c r="A34360">
        <v>1.00417195340462E+18</v>
      </c>
      <c r="B34360" t="s">
        <v>69263</v>
      </c>
      <c r="C34360" t="s">
        <v>69264</v>
      </c>
      <c r="D34360" s="1">
        <v>43257.141481481478</v>
      </c>
      <c r="E34360">
        <v>17801</v>
      </c>
      <c r="F34360">
        <v>67578</v>
      </c>
    </row>
    <row r="34361" spans="1:7" x14ac:dyDescent="0.2">
      <c r="A34361">
        <v>1.00417278635984E+18</v>
      </c>
      <c r="B34361" t="s">
        <v>69265</v>
      </c>
      <c r="C34361" t="s">
        <v>69266</v>
      </c>
      <c r="D34361" s="1">
        <v>43257.143784722219</v>
      </c>
      <c r="E34361">
        <v>19280</v>
      </c>
      <c r="F34361">
        <v>77888</v>
      </c>
    </row>
    <row r="34362" spans="1:7" x14ac:dyDescent="0.2">
      <c r="A34362">
        <v>1.00417443675969E+18</v>
      </c>
      <c r="B34362" t="s">
        <v>69267</v>
      </c>
      <c r="C34362" t="s">
        <v>69268</v>
      </c>
      <c r="D34362" s="1">
        <v>43257.148344907408</v>
      </c>
      <c r="E34362">
        <v>14011</v>
      </c>
      <c r="F34362">
        <v>70226</v>
      </c>
    </row>
    <row r="34363" spans="1:7" x14ac:dyDescent="0.2">
      <c r="A34363">
        <v>1.00421177883701E+18</v>
      </c>
      <c r="B34363" t="s">
        <v>69269</v>
      </c>
      <c r="C34363" t="s">
        <v>69270</v>
      </c>
      <c r="D34363" s="1">
        <v>43257.251388888886</v>
      </c>
      <c r="E34363">
        <v>16839</v>
      </c>
      <c r="F34363">
        <v>79205</v>
      </c>
    </row>
    <row r="34364" spans="1:7" x14ac:dyDescent="0.2">
      <c r="A34364">
        <v>1.00435134004119E+18</v>
      </c>
      <c r="B34364" t="s">
        <v>69271</v>
      </c>
      <c r="C34364" t="s">
        <v>69272</v>
      </c>
      <c r="D34364" s="1">
        <v>43257.636504629627</v>
      </c>
      <c r="E34364">
        <v>16572</v>
      </c>
      <c r="F34364">
        <v>76982</v>
      </c>
    </row>
    <row r="34365" spans="1:7" x14ac:dyDescent="0.2">
      <c r="A34365">
        <v>1.00435657667166E+18</v>
      </c>
      <c r="B34365" t="s">
        <v>69273</v>
      </c>
      <c r="C34365" t="s">
        <v>69274</v>
      </c>
      <c r="D34365" s="1">
        <v>43257.650949074072</v>
      </c>
      <c r="E34365">
        <v>8084</v>
      </c>
      <c r="F34365">
        <v>48019</v>
      </c>
      <c r="G34365" t="s">
        <v>89</v>
      </c>
    </row>
    <row r="34366" spans="1:7" x14ac:dyDescent="0.2">
      <c r="A34366">
        <v>1.0043593353996401E+18</v>
      </c>
      <c r="B34366" t="s">
        <v>69275</v>
      </c>
      <c r="C34366" t="s">
        <v>69276</v>
      </c>
      <c r="D34366" s="1">
        <v>43257.658564814818</v>
      </c>
      <c r="E34366">
        <v>22451</v>
      </c>
      <c r="F34366">
        <v>111910</v>
      </c>
    </row>
    <row r="34367" spans="1:7" x14ac:dyDescent="0.2">
      <c r="A34367">
        <v>1.00436083340781E+18</v>
      </c>
      <c r="B34367" t="s">
        <v>69277</v>
      </c>
      <c r="C34367" t="s">
        <v>69278</v>
      </c>
      <c r="D34367" s="1">
        <v>43257.66269675926</v>
      </c>
      <c r="E34367">
        <v>18828</v>
      </c>
      <c r="F34367">
        <v>87205</v>
      </c>
    </row>
    <row r="34368" spans="1:7" x14ac:dyDescent="0.2">
      <c r="A34368">
        <v>1.00436340067423E+18</v>
      </c>
      <c r="B34368" t="s">
        <v>69279</v>
      </c>
      <c r="C34368" t="s">
        <v>69280</v>
      </c>
      <c r="D34368" s="1">
        <v>43257.66978009259</v>
      </c>
      <c r="E34368">
        <v>17042</v>
      </c>
      <c r="F34368">
        <v>72960</v>
      </c>
    </row>
    <row r="34369" spans="1:8" x14ac:dyDescent="0.2">
      <c r="A34369">
        <v>1.00437323919432E+18</v>
      </c>
      <c r="B34369" t="s">
        <v>69281</v>
      </c>
      <c r="C34369" t="s">
        <v>69282</v>
      </c>
      <c r="D34369" s="1">
        <v>43257.696932870371</v>
      </c>
      <c r="E34369">
        <v>11062</v>
      </c>
      <c r="F34369">
        <v>64267</v>
      </c>
    </row>
    <row r="34370" spans="1:8" x14ac:dyDescent="0.2">
      <c r="A34370">
        <v>1.00444723504686E+18</v>
      </c>
      <c r="B34370" t="s">
        <v>69283</v>
      </c>
      <c r="C34370" t="s">
        <v>69284</v>
      </c>
      <c r="D34370" s="1">
        <v>43257.901122685187</v>
      </c>
      <c r="E34370">
        <v>12258</v>
      </c>
      <c r="F34370">
        <v>57886</v>
      </c>
      <c r="H34370" t="s">
        <v>390</v>
      </c>
    </row>
    <row r="34371" spans="1:8" x14ac:dyDescent="0.2">
      <c r="A34371">
        <v>1.0044551468673E+18</v>
      </c>
      <c r="B34371" t="s">
        <v>69285</v>
      </c>
      <c r="C34371" t="s">
        <v>69286</v>
      </c>
      <c r="D34371" s="1">
        <v>43257.922951388886</v>
      </c>
      <c r="E34371">
        <v>13430</v>
      </c>
      <c r="F34371">
        <v>60804</v>
      </c>
      <c r="H34371" t="s">
        <v>390</v>
      </c>
    </row>
    <row r="34372" spans="1:8" x14ac:dyDescent="0.2">
      <c r="A34372">
        <v>1.0044783263360399E+18</v>
      </c>
      <c r="B34372" t="s">
        <v>69287</v>
      </c>
      <c r="C34372" t="s">
        <v>69288</v>
      </c>
      <c r="D34372" s="1">
        <v>43257.986909722225</v>
      </c>
      <c r="E34372">
        <v>9466</v>
      </c>
      <c r="F34372">
        <v>47042</v>
      </c>
      <c r="G34372" t="s">
        <v>89</v>
      </c>
    </row>
    <row r="34373" spans="1:8" x14ac:dyDescent="0.2">
      <c r="A34373">
        <v>1.00469371894598E+18</v>
      </c>
      <c r="B34373" t="s">
        <v>69289</v>
      </c>
      <c r="C34373" t="s">
        <v>69290</v>
      </c>
      <c r="D34373" s="1">
        <v>43258.581284722219</v>
      </c>
      <c r="E34373">
        <v>17651</v>
      </c>
      <c r="F34373">
        <v>75902</v>
      </c>
    </row>
    <row r="34374" spans="1:8" x14ac:dyDescent="0.2">
      <c r="A34374">
        <v>1.00469626629782E+18</v>
      </c>
      <c r="B34374" t="s">
        <v>69291</v>
      </c>
      <c r="C34374" t="s">
        <v>69292</v>
      </c>
      <c r="D34374" s="1">
        <v>43258.588310185187</v>
      </c>
      <c r="E34374">
        <v>14782</v>
      </c>
      <c r="F34374">
        <v>82270</v>
      </c>
    </row>
    <row r="34375" spans="1:8" x14ac:dyDescent="0.2">
      <c r="A34375">
        <v>1.00471091985376E+18</v>
      </c>
      <c r="B34375" t="s">
        <v>69293</v>
      </c>
      <c r="C34375" t="s">
        <v>69294</v>
      </c>
      <c r="D34375" s="1">
        <v>43258.628750000003</v>
      </c>
      <c r="E34375">
        <v>15535</v>
      </c>
      <c r="F34375">
        <v>63838</v>
      </c>
    </row>
    <row r="34376" spans="1:8" x14ac:dyDescent="0.2">
      <c r="A34376">
        <v>1.0047115572915599E+18</v>
      </c>
      <c r="B34376" t="s">
        <v>69295</v>
      </c>
      <c r="C34376" t="s">
        <v>69296</v>
      </c>
      <c r="D34376" s="1">
        <v>43258.630509259259</v>
      </c>
      <c r="E34376">
        <v>15230</v>
      </c>
      <c r="F34376">
        <v>65355</v>
      </c>
    </row>
    <row r="34377" spans="1:8" x14ac:dyDescent="0.2">
      <c r="A34377">
        <v>1.00472206180842E+18</v>
      </c>
      <c r="B34377" t="s">
        <v>69297</v>
      </c>
      <c r="C34377" t="s">
        <v>69298</v>
      </c>
      <c r="D34377" s="1">
        <v>43258.659502314818</v>
      </c>
      <c r="E34377">
        <v>14747</v>
      </c>
      <c r="F34377">
        <v>69943</v>
      </c>
    </row>
    <row r="34378" spans="1:8" x14ac:dyDescent="0.2">
      <c r="A34378">
        <v>1.00472491556259E+18</v>
      </c>
      <c r="B34378" t="s">
        <v>69299</v>
      </c>
      <c r="C34378" t="s">
        <v>69300</v>
      </c>
      <c r="D34378" s="1">
        <v>43258.667372685188</v>
      </c>
      <c r="E34378">
        <v>8486</v>
      </c>
      <c r="F34378">
        <v>44936</v>
      </c>
      <c r="G34378" t="s">
        <v>89</v>
      </c>
    </row>
    <row r="34379" spans="1:8" x14ac:dyDescent="0.2">
      <c r="A34379">
        <v>1.00472649005818E+18</v>
      </c>
      <c r="B34379" t="s">
        <v>69301</v>
      </c>
      <c r="C34379" t="s">
        <v>69302</v>
      </c>
      <c r="D34379" s="1">
        <v>43258.671712962961</v>
      </c>
      <c r="E34379">
        <v>29571</v>
      </c>
      <c r="F34379">
        <v>93186</v>
      </c>
    </row>
    <row r="34380" spans="1:8" x14ac:dyDescent="0.2">
      <c r="A34380">
        <v>1.00474247070032E+18</v>
      </c>
      <c r="B34380" t="s">
        <v>69303</v>
      </c>
      <c r="C34380" t="s">
        <v>69304</v>
      </c>
      <c r="D34380" s="1">
        <v>43258.715810185182</v>
      </c>
      <c r="E34380">
        <v>13647</v>
      </c>
      <c r="F34380">
        <v>78918</v>
      </c>
    </row>
    <row r="34381" spans="1:8" x14ac:dyDescent="0.2">
      <c r="A34381">
        <v>1.00474362158789E+18</v>
      </c>
      <c r="B34381" t="s">
        <v>69305</v>
      </c>
      <c r="C34381" t="s">
        <v>69306</v>
      </c>
      <c r="D34381" s="1">
        <v>43258.718993055554</v>
      </c>
      <c r="E34381">
        <v>27054</v>
      </c>
      <c r="F34381">
        <v>91770</v>
      </c>
    </row>
    <row r="34382" spans="1:8" x14ac:dyDescent="0.2">
      <c r="A34382">
        <v>1.00475040170971E+18</v>
      </c>
      <c r="B34382" t="s">
        <v>69307</v>
      </c>
      <c r="C34382" t="s">
        <v>69308</v>
      </c>
      <c r="D34382" s="1">
        <v>43258.737696759257</v>
      </c>
      <c r="E34382">
        <v>31562</v>
      </c>
      <c r="F34382">
        <v>91192</v>
      </c>
    </row>
    <row r="34383" spans="1:8" x14ac:dyDescent="0.2">
      <c r="A34383">
        <v>1.00475225895598E+18</v>
      </c>
      <c r="B34383" t="s">
        <v>69309</v>
      </c>
      <c r="C34383" t="s">
        <v>69310</v>
      </c>
      <c r="D34383" s="1">
        <v>43258.742824074077</v>
      </c>
      <c r="E34383">
        <v>9424</v>
      </c>
      <c r="F34383">
        <v>42027</v>
      </c>
    </row>
    <row r="34384" spans="1:8" x14ac:dyDescent="0.2">
      <c r="A34384">
        <v>1.00475255103465E+18</v>
      </c>
      <c r="B34384" t="s">
        <v>69311</v>
      </c>
      <c r="C34384" t="s">
        <v>69312</v>
      </c>
      <c r="D34384" s="1">
        <v>43258.743634259263</v>
      </c>
      <c r="E34384">
        <v>9130</v>
      </c>
      <c r="F34384">
        <v>37837</v>
      </c>
    </row>
    <row r="34385" spans="1:7" x14ac:dyDescent="0.2">
      <c r="A34385">
        <v>1.00477516483434E+18</v>
      </c>
      <c r="B34385" t="s">
        <v>69313</v>
      </c>
      <c r="C34385" t="s">
        <v>69314</v>
      </c>
      <c r="D34385" s="1">
        <v>43258.806030092594</v>
      </c>
      <c r="E34385">
        <v>8505</v>
      </c>
      <c r="F34385">
        <v>45460</v>
      </c>
      <c r="G34385" t="s">
        <v>215</v>
      </c>
    </row>
    <row r="34386" spans="1:7" x14ac:dyDescent="0.2">
      <c r="A34386">
        <v>1.0048131640667599E+18</v>
      </c>
      <c r="B34386" t="s">
        <v>69315</v>
      </c>
      <c r="C34386" t="s">
        <v>69316</v>
      </c>
      <c r="D34386" s="1">
        <v>43258.910891203705</v>
      </c>
      <c r="E34386">
        <v>8476</v>
      </c>
      <c r="F34386">
        <v>45063</v>
      </c>
      <c r="G34386" t="s">
        <v>89</v>
      </c>
    </row>
    <row r="34387" spans="1:7" x14ac:dyDescent="0.2">
      <c r="A34387">
        <v>1.00481419624731E+18</v>
      </c>
      <c r="B34387" t="s">
        <v>69317</v>
      </c>
      <c r="C34387" t="s">
        <v>69318</v>
      </c>
      <c r="D34387" s="1">
        <v>43258.913738425923</v>
      </c>
      <c r="E34387">
        <v>8726</v>
      </c>
      <c r="F34387">
        <v>43713</v>
      </c>
    </row>
    <row r="34388" spans="1:7" x14ac:dyDescent="0.2">
      <c r="A34388">
        <v>1.00481579436525E+18</v>
      </c>
      <c r="B34388" t="s">
        <v>69319</v>
      </c>
      <c r="C34388" t="s">
        <v>69320</v>
      </c>
      <c r="D34388" s="1">
        <v>43258.91814814815</v>
      </c>
      <c r="E34388">
        <v>10032</v>
      </c>
      <c r="F34388">
        <v>46524</v>
      </c>
      <c r="G34388" t="s">
        <v>89</v>
      </c>
    </row>
    <row r="34389" spans="1:7" x14ac:dyDescent="0.2">
      <c r="A34389">
        <v>1.00484647825327E+18</v>
      </c>
      <c r="B34389" t="s">
        <v>69321</v>
      </c>
      <c r="C34389" t="s">
        <v>69322</v>
      </c>
      <c r="D34389" s="1">
        <v>43259.002824074072</v>
      </c>
      <c r="E34389">
        <v>20184</v>
      </c>
      <c r="F34389">
        <v>82709</v>
      </c>
    </row>
    <row r="34390" spans="1:7" x14ac:dyDescent="0.2">
      <c r="A34390">
        <v>1.00487182740606E+18</v>
      </c>
      <c r="B34390" t="s">
        <v>69323</v>
      </c>
      <c r="C34390" t="s">
        <v>69324</v>
      </c>
      <c r="D34390" s="1">
        <v>43259.072766203702</v>
      </c>
      <c r="E34390">
        <v>25613</v>
      </c>
      <c r="F34390">
        <v>98512</v>
      </c>
    </row>
    <row r="34391" spans="1:7" x14ac:dyDescent="0.2">
      <c r="A34391">
        <v>1.0049097855470001E+18</v>
      </c>
      <c r="B34391" t="s">
        <v>69325</v>
      </c>
      <c r="C34391" t="s">
        <v>69326</v>
      </c>
      <c r="D34391" s="1">
        <v>43259.177511574075</v>
      </c>
      <c r="E34391">
        <v>22994</v>
      </c>
      <c r="F34391">
        <v>87899</v>
      </c>
    </row>
    <row r="34392" spans="1:7" x14ac:dyDescent="0.2">
      <c r="A34392">
        <v>1.00502824376061E+18</v>
      </c>
      <c r="B34392" t="s">
        <v>69327</v>
      </c>
      <c r="C34392" t="s">
        <v>69328</v>
      </c>
      <c r="D34392" s="1">
        <v>43259.50439814815</v>
      </c>
      <c r="E34392">
        <v>25248</v>
      </c>
      <c r="F34392">
        <v>103897</v>
      </c>
    </row>
    <row r="34393" spans="1:7" x14ac:dyDescent="0.2">
      <c r="A34393">
        <v>1.0050308390198001E+18</v>
      </c>
      <c r="B34393" t="s">
        <v>69329</v>
      </c>
      <c r="C34393" t="s">
        <v>69330</v>
      </c>
      <c r="D34393" s="1">
        <v>43259.511562500003</v>
      </c>
      <c r="E34393">
        <v>22434</v>
      </c>
      <c r="F34393">
        <v>85100</v>
      </c>
    </row>
    <row r="34394" spans="1:7" x14ac:dyDescent="0.2">
      <c r="A34394">
        <v>1.00503308820275E+18</v>
      </c>
      <c r="B34394" t="s">
        <v>69331</v>
      </c>
      <c r="C34394" t="s">
        <v>69332</v>
      </c>
      <c r="D34394" s="1">
        <v>43259.517766203702</v>
      </c>
      <c r="E34394">
        <v>13304</v>
      </c>
      <c r="F34394">
        <v>69496</v>
      </c>
    </row>
    <row r="34395" spans="1:7" x14ac:dyDescent="0.2">
      <c r="A34395">
        <v>1.00504500874605E+18</v>
      </c>
      <c r="B34395" t="s">
        <v>69333</v>
      </c>
      <c r="C34395" t="s">
        <v>69334</v>
      </c>
      <c r="D34395" s="1">
        <v>43259.550659722219</v>
      </c>
      <c r="E34395">
        <v>17766</v>
      </c>
      <c r="F34395">
        <v>109056</v>
      </c>
    </row>
    <row r="34396" spans="1:7" x14ac:dyDescent="0.2">
      <c r="A34396">
        <v>1.00504746870543E+18</v>
      </c>
      <c r="B34396" t="s">
        <v>69335</v>
      </c>
      <c r="C34396" t="s">
        <v>69336</v>
      </c>
      <c r="D34396" s="1">
        <v>43259.557453703703</v>
      </c>
      <c r="E34396">
        <v>15051</v>
      </c>
      <c r="F34396">
        <v>74511</v>
      </c>
    </row>
    <row r="34397" spans="1:7" x14ac:dyDescent="0.2">
      <c r="A34397">
        <v>1.00530401874103E+18</v>
      </c>
      <c r="B34397" t="s">
        <v>69337</v>
      </c>
      <c r="C34397" t="s">
        <v>69338</v>
      </c>
      <c r="D34397" s="1">
        <v>43260.265393518515</v>
      </c>
      <c r="E34397">
        <v>14652</v>
      </c>
      <c r="F34397">
        <v>87762</v>
      </c>
    </row>
    <row r="34398" spans="1:7" x14ac:dyDescent="0.2">
      <c r="A34398">
        <v>1.00547974000062E+18</v>
      </c>
      <c r="B34398" t="s">
        <v>69339</v>
      </c>
      <c r="C34398" t="s">
        <v>69340</v>
      </c>
      <c r="D34398" s="1">
        <v>43260.750289351854</v>
      </c>
      <c r="E34398">
        <v>9628</v>
      </c>
      <c r="F34398">
        <v>41168</v>
      </c>
      <c r="G34398" t="s">
        <v>89</v>
      </c>
    </row>
    <row r="34399" spans="1:7" x14ac:dyDescent="0.2">
      <c r="A34399">
        <v>1.00554857033263E+18</v>
      </c>
      <c r="B34399" t="s">
        <v>69341</v>
      </c>
      <c r="C34399" t="s">
        <v>69342</v>
      </c>
      <c r="D34399" s="1">
        <v>43260.94023148148</v>
      </c>
      <c r="E34399">
        <v>14757</v>
      </c>
      <c r="F34399">
        <v>67179</v>
      </c>
    </row>
    <row r="34400" spans="1:7" x14ac:dyDescent="0.2">
      <c r="A34400">
        <v>1.00555088942211E+18</v>
      </c>
      <c r="B34400" t="s">
        <v>69343</v>
      </c>
      <c r="C34400" t="s">
        <v>69344</v>
      </c>
      <c r="D34400" s="1">
        <v>43260.946620370371</v>
      </c>
      <c r="E34400">
        <v>17820</v>
      </c>
      <c r="F34400">
        <v>78259</v>
      </c>
      <c r="G34400" t="s">
        <v>215</v>
      </c>
    </row>
    <row r="34401" spans="1:7" x14ac:dyDescent="0.2">
      <c r="A34401">
        <v>1.00555426360125E+18</v>
      </c>
      <c r="B34401" t="s">
        <v>69345</v>
      </c>
      <c r="C34401" t="s">
        <v>69346</v>
      </c>
      <c r="D34401" s="1">
        <v>43260.955937500003</v>
      </c>
      <c r="E34401">
        <v>9928</v>
      </c>
      <c r="F34401">
        <v>54284</v>
      </c>
      <c r="G34401" t="s">
        <v>89</v>
      </c>
    </row>
    <row r="34402" spans="1:7" x14ac:dyDescent="0.2">
      <c r="A34402">
        <v>1.00555426800942E+18</v>
      </c>
      <c r="B34402" t="s">
        <v>69347</v>
      </c>
      <c r="C34402" t="s">
        <v>69348</v>
      </c>
      <c r="D34402" s="1">
        <v>43260.955949074072</v>
      </c>
      <c r="E34402">
        <v>9597</v>
      </c>
      <c r="F34402">
        <v>50807</v>
      </c>
    </row>
    <row r="34403" spans="1:7" x14ac:dyDescent="0.2">
      <c r="A34403">
        <v>1.00555442908751E+18</v>
      </c>
      <c r="B34403" t="s">
        <v>69349</v>
      </c>
      <c r="C34403" t="s">
        <v>69350</v>
      </c>
      <c r="D34403" s="1">
        <v>43260.956388888888</v>
      </c>
      <c r="E34403">
        <v>25683</v>
      </c>
      <c r="F34403">
        <v>112968</v>
      </c>
    </row>
    <row r="34404" spans="1:7" x14ac:dyDescent="0.2">
      <c r="A34404">
        <v>1.0055546876789199E+18</v>
      </c>
      <c r="B34404" t="s">
        <v>69351</v>
      </c>
      <c r="C34404" t="s">
        <v>69352</v>
      </c>
      <c r="D34404" s="1">
        <v>43260.957106481481</v>
      </c>
      <c r="E34404">
        <v>19841</v>
      </c>
      <c r="F34404">
        <v>93073</v>
      </c>
    </row>
    <row r="34405" spans="1:7" x14ac:dyDescent="0.2">
      <c r="A34405">
        <v>1.0055546921332401E+18</v>
      </c>
      <c r="B34405" t="s">
        <v>69353</v>
      </c>
      <c r="C34405" t="s">
        <v>69354</v>
      </c>
      <c r="D34405" s="1">
        <v>43260.957118055558</v>
      </c>
      <c r="E34405">
        <v>12561</v>
      </c>
      <c r="F34405">
        <v>63849</v>
      </c>
    </row>
    <row r="34406" spans="1:7" x14ac:dyDescent="0.2">
      <c r="A34406">
        <v>1.0055861520766799E+18</v>
      </c>
      <c r="B34406" t="s">
        <v>69355</v>
      </c>
      <c r="C34406" t="s">
        <v>69356</v>
      </c>
      <c r="D34406" s="1">
        <v>43261.043935185182</v>
      </c>
      <c r="E34406">
        <v>28098</v>
      </c>
      <c r="F34406">
        <v>117852</v>
      </c>
    </row>
    <row r="34407" spans="1:7" x14ac:dyDescent="0.2">
      <c r="A34407">
        <v>1.00558656295909E+18</v>
      </c>
      <c r="B34407" t="s">
        <v>69357</v>
      </c>
      <c r="C34407" t="s">
        <v>69358</v>
      </c>
      <c r="D34407" s="1">
        <v>43261.045069444444</v>
      </c>
      <c r="E34407">
        <v>29680</v>
      </c>
      <c r="F34407">
        <v>112382</v>
      </c>
      <c r="G34407" t="s">
        <v>89</v>
      </c>
    </row>
    <row r="34408" spans="1:7" x14ac:dyDescent="0.2">
      <c r="A34408">
        <v>1.005979207544E+18</v>
      </c>
      <c r="B34408" t="s">
        <v>69359</v>
      </c>
      <c r="C34408" t="s">
        <v>69360</v>
      </c>
      <c r="D34408" s="1">
        <v>43262.128553240742</v>
      </c>
      <c r="E34408">
        <v>22882</v>
      </c>
      <c r="F34408">
        <v>94399</v>
      </c>
    </row>
    <row r="34409" spans="1:7" x14ac:dyDescent="0.2">
      <c r="A34409">
        <v>1.00598226649609E+18</v>
      </c>
      <c r="B34409" t="s">
        <v>69361</v>
      </c>
      <c r="C34409" t="s">
        <v>69362</v>
      </c>
      <c r="D34409" s="1">
        <v>43262.137002314812</v>
      </c>
      <c r="E34409">
        <v>28785</v>
      </c>
      <c r="F34409">
        <v>128781</v>
      </c>
    </row>
    <row r="34410" spans="1:7" x14ac:dyDescent="0.2">
      <c r="A34410">
        <v>1.0059853391215E+18</v>
      </c>
      <c r="B34410" t="s">
        <v>69363</v>
      </c>
      <c r="C34410" t="s">
        <v>69364</v>
      </c>
      <c r="D34410" s="1">
        <v>43262.145474537036</v>
      </c>
      <c r="E34410">
        <v>21624</v>
      </c>
      <c r="F34410">
        <v>94618</v>
      </c>
    </row>
    <row r="34411" spans="1:7" x14ac:dyDescent="0.2">
      <c r="A34411">
        <v>1.00598863374731E+18</v>
      </c>
      <c r="B34411" t="s">
        <v>69365</v>
      </c>
      <c r="C34411" t="s">
        <v>69366</v>
      </c>
      <c r="D34411" s="1">
        <v>43262.15457175926</v>
      </c>
      <c r="E34411">
        <v>28420</v>
      </c>
      <c r="F34411">
        <v>125260</v>
      </c>
    </row>
    <row r="34412" spans="1:7" x14ac:dyDescent="0.2">
      <c r="A34412">
        <v>1.00598929052073E+18</v>
      </c>
      <c r="B34412" t="s">
        <v>69367</v>
      </c>
      <c r="C34412" t="s">
        <v>69368</v>
      </c>
      <c r="D34412" s="1">
        <v>43262.156377314815</v>
      </c>
      <c r="E34412">
        <v>18158</v>
      </c>
      <c r="F34412">
        <v>101415</v>
      </c>
    </row>
    <row r="34413" spans="1:7" x14ac:dyDescent="0.2">
      <c r="A34413">
        <v>1.0060033453609E+18</v>
      </c>
      <c r="B34413" t="s">
        <v>69369</v>
      </c>
      <c r="C34413" t="s">
        <v>69370</v>
      </c>
      <c r="D34413" s="1">
        <v>43262.195162037038</v>
      </c>
      <c r="E34413">
        <v>28429</v>
      </c>
      <c r="F34413">
        <v>138426</v>
      </c>
    </row>
    <row r="34414" spans="1:7" x14ac:dyDescent="0.2">
      <c r="A34414">
        <v>1.00608137291248E+18</v>
      </c>
      <c r="B34414" t="s">
        <v>69371</v>
      </c>
      <c r="C34414" t="s">
        <v>69372</v>
      </c>
      <c r="D34414" s="1">
        <v>43262.410486111112</v>
      </c>
      <c r="E34414">
        <v>16373</v>
      </c>
      <c r="F34414">
        <v>78555</v>
      </c>
    </row>
    <row r="34415" spans="1:7" x14ac:dyDescent="0.2">
      <c r="A34415">
        <v>1.00628679053632E+18</v>
      </c>
      <c r="B34415" t="s">
        <v>69373</v>
      </c>
      <c r="C34415" t="s">
        <v>69374</v>
      </c>
      <c r="D34415" s="1">
        <v>43262.977326388886</v>
      </c>
      <c r="E34415">
        <v>18198</v>
      </c>
      <c r="F34415">
        <v>94753</v>
      </c>
    </row>
    <row r="34416" spans="1:7" x14ac:dyDescent="0.2">
      <c r="A34416">
        <v>1.0062931449110799E+18</v>
      </c>
      <c r="B34416" t="s">
        <v>69375</v>
      </c>
      <c r="C34416" t="s">
        <v>69376</v>
      </c>
      <c r="D34416" s="1">
        <v>43262.99486111111</v>
      </c>
      <c r="E34416">
        <v>27385</v>
      </c>
      <c r="F34416">
        <v>125954</v>
      </c>
    </row>
    <row r="34417" spans="1:8" x14ac:dyDescent="0.2">
      <c r="A34417">
        <v>1.0062960182105999E+18</v>
      </c>
      <c r="B34417" t="s">
        <v>69377</v>
      </c>
      <c r="C34417" t="s">
        <v>69378</v>
      </c>
      <c r="D34417" s="1">
        <v>43263.002789351849</v>
      </c>
      <c r="E34417">
        <v>28722</v>
      </c>
      <c r="F34417">
        <v>134972</v>
      </c>
    </row>
    <row r="34418" spans="1:8" x14ac:dyDescent="0.2">
      <c r="A34418">
        <v>1.00632605737558E+18</v>
      </c>
      <c r="B34418" t="s">
        <v>69379</v>
      </c>
      <c r="C34418" t="s">
        <v>69380</v>
      </c>
      <c r="D34418" s="1">
        <v>43263.085682870369</v>
      </c>
      <c r="E34418">
        <v>19708</v>
      </c>
      <c r="F34418">
        <v>105232</v>
      </c>
    </row>
    <row r="34419" spans="1:8" x14ac:dyDescent="0.2">
      <c r="A34419">
        <v>1.00633421975957E+18</v>
      </c>
      <c r="B34419" t="s">
        <v>69381</v>
      </c>
      <c r="C34419" t="s">
        <v>69382</v>
      </c>
      <c r="D34419" s="1">
        <v>43263.108206018522</v>
      </c>
      <c r="E34419">
        <v>21263</v>
      </c>
      <c r="F34419">
        <v>90495</v>
      </c>
    </row>
    <row r="34420" spans="1:8" x14ac:dyDescent="0.2">
      <c r="A34420">
        <v>1.00644673801675E+18</v>
      </c>
      <c r="B34420" t="s">
        <v>69383</v>
      </c>
      <c r="C34420" t="s">
        <v>69384</v>
      </c>
      <c r="D34420" s="1">
        <v>43263.418692129628</v>
      </c>
      <c r="E34420">
        <v>43019</v>
      </c>
      <c r="F34420">
        <v>164415</v>
      </c>
    </row>
    <row r="34421" spans="1:8" x14ac:dyDescent="0.2">
      <c r="A34421">
        <v>1.0066198723678001E+18</v>
      </c>
      <c r="B34421" t="s">
        <v>69385</v>
      </c>
      <c r="C34421" t="s">
        <v>69386</v>
      </c>
      <c r="D34421" s="1">
        <v>43263.896458333336</v>
      </c>
      <c r="E34421">
        <v>12737</v>
      </c>
      <c r="F34421">
        <v>58045</v>
      </c>
    </row>
    <row r="34422" spans="1:8" x14ac:dyDescent="0.2">
      <c r="A34422">
        <v>1.00663039506703E+18</v>
      </c>
      <c r="B34422" t="s">
        <v>69387</v>
      </c>
      <c r="C34422" t="s">
        <v>69388</v>
      </c>
      <c r="D34422" s="1">
        <v>43263.925497685188</v>
      </c>
      <c r="E34422">
        <v>15870</v>
      </c>
      <c r="F34422">
        <v>70871</v>
      </c>
    </row>
    <row r="34423" spans="1:8" x14ac:dyDescent="0.2">
      <c r="A34423">
        <v>1.0066373736297201E+18</v>
      </c>
      <c r="B34423" t="s">
        <v>69389</v>
      </c>
      <c r="C34423" t="s">
        <v>69390</v>
      </c>
      <c r="D34423" s="1">
        <v>43263.944745370369</v>
      </c>
      <c r="E34423">
        <v>16524</v>
      </c>
      <c r="F34423">
        <v>80823</v>
      </c>
    </row>
    <row r="34424" spans="1:8" x14ac:dyDescent="0.2">
      <c r="A34424">
        <v>1.0066373780882801E+18</v>
      </c>
      <c r="B34424" t="s">
        <v>69391</v>
      </c>
      <c r="C34424" t="s">
        <v>69392</v>
      </c>
      <c r="D34424" s="1">
        <v>43263.944768518515</v>
      </c>
      <c r="E34424">
        <v>15534</v>
      </c>
      <c r="F34424">
        <v>74980</v>
      </c>
      <c r="H34424" t="s">
        <v>390</v>
      </c>
    </row>
    <row r="34425" spans="1:8" x14ac:dyDescent="0.2">
      <c r="A34425">
        <v>1.00664816153896E+18</v>
      </c>
      <c r="B34425" t="s">
        <v>69393</v>
      </c>
      <c r="C34425" t="s">
        <v>69394</v>
      </c>
      <c r="D34425" s="1">
        <v>43263.97451388889</v>
      </c>
      <c r="E34425">
        <v>13363</v>
      </c>
      <c r="F34425">
        <v>51706</v>
      </c>
      <c r="H34425" t="s">
        <v>390</v>
      </c>
    </row>
    <row r="34426" spans="1:8" x14ac:dyDescent="0.2">
      <c r="A34426">
        <v>1.00668186230193E+18</v>
      </c>
      <c r="B34426" t="s">
        <v>69395</v>
      </c>
      <c r="C34426" t="s">
        <v>69396</v>
      </c>
      <c r="D34426" s="1">
        <v>43264.067511574074</v>
      </c>
      <c r="E34426">
        <v>11154</v>
      </c>
      <c r="F34426">
        <v>47231</v>
      </c>
      <c r="H34426" t="s">
        <v>390</v>
      </c>
    </row>
    <row r="34427" spans="1:8" x14ac:dyDescent="0.2">
      <c r="A34427">
        <v>1.0066881570965E+18</v>
      </c>
      <c r="B34427" t="s">
        <v>69397</v>
      </c>
      <c r="C34427" t="s">
        <v>69398</v>
      </c>
      <c r="D34427" s="1">
        <v>43264.08488425926</v>
      </c>
      <c r="E34427">
        <v>15486</v>
      </c>
      <c r="F34427">
        <v>75310</v>
      </c>
    </row>
    <row r="34428" spans="1:8" x14ac:dyDescent="0.2">
      <c r="A34428">
        <v>1.00669054340385E+18</v>
      </c>
      <c r="B34428" t="s">
        <v>69399</v>
      </c>
      <c r="C34428" t="s">
        <v>69400</v>
      </c>
      <c r="D34428" s="1">
        <v>43264.091469907406</v>
      </c>
      <c r="E34428">
        <v>20684</v>
      </c>
      <c r="F34428">
        <v>101177</v>
      </c>
    </row>
    <row r="34429" spans="1:8" x14ac:dyDescent="0.2">
      <c r="A34429">
        <v>1.00669454108302E+18</v>
      </c>
      <c r="B34429" t="s">
        <v>69401</v>
      </c>
      <c r="C34429" t="s">
        <v>69402</v>
      </c>
      <c r="D34429" s="1">
        <v>43264.102500000001</v>
      </c>
      <c r="E34429">
        <v>28257</v>
      </c>
      <c r="F34429">
        <v>138773</v>
      </c>
    </row>
    <row r="34430" spans="1:8" x14ac:dyDescent="0.2">
      <c r="A34430">
        <v>1.00670627374673E+18</v>
      </c>
      <c r="B34430" t="s">
        <v>69403</v>
      </c>
      <c r="C34430" t="s">
        <v>69404</v>
      </c>
      <c r="D34430" s="1">
        <v>43264.134884259256</v>
      </c>
      <c r="E34430">
        <v>26242</v>
      </c>
      <c r="F34430">
        <v>114500</v>
      </c>
    </row>
    <row r="34431" spans="1:8" x14ac:dyDescent="0.2">
      <c r="A34431">
        <v>1.00683281349926E+18</v>
      </c>
      <c r="B34431" t="s">
        <v>69405</v>
      </c>
      <c r="C34431" t="s">
        <v>69406</v>
      </c>
      <c r="D34431" s="1">
        <v>43264.4840625</v>
      </c>
      <c r="E34431">
        <v>10355</v>
      </c>
      <c r="F34431">
        <v>56832</v>
      </c>
    </row>
    <row r="34432" spans="1:8" x14ac:dyDescent="0.2">
      <c r="A34432">
        <v>1.00683356502203E+18</v>
      </c>
      <c r="B34432" t="s">
        <v>69407</v>
      </c>
      <c r="C34432" t="s">
        <v>69408</v>
      </c>
      <c r="D34432" s="1">
        <v>43264.486134259256</v>
      </c>
      <c r="E34432">
        <v>16896</v>
      </c>
      <c r="F34432">
        <v>89031</v>
      </c>
    </row>
    <row r="34433" spans="1:7" x14ac:dyDescent="0.2">
      <c r="A34433">
        <v>1.00683356864177E+18</v>
      </c>
      <c r="B34433" t="s">
        <v>69409</v>
      </c>
      <c r="C34433" t="s">
        <v>69410</v>
      </c>
      <c r="D34433" s="1">
        <v>43264.486145833333</v>
      </c>
      <c r="E34433">
        <v>11501</v>
      </c>
      <c r="F34433">
        <v>67001</v>
      </c>
    </row>
    <row r="34434" spans="1:7" x14ac:dyDescent="0.2">
      <c r="A34434">
        <v>1.00683745979425E+18</v>
      </c>
      <c r="B34434" t="s">
        <v>69411</v>
      </c>
      <c r="C34434" t="s">
        <v>69412</v>
      </c>
      <c r="D34434" s="1">
        <v>43264.496886574074</v>
      </c>
      <c r="E34434">
        <v>13847</v>
      </c>
      <c r="F34434">
        <v>66651</v>
      </c>
    </row>
    <row r="34435" spans="1:7" x14ac:dyDescent="0.2">
      <c r="A34435">
        <v>1.00683782346973E+18</v>
      </c>
      <c r="B34435" t="s">
        <v>69413</v>
      </c>
      <c r="C34435" t="s">
        <v>69414</v>
      </c>
      <c r="D34435" s="1">
        <v>43264.497881944444</v>
      </c>
      <c r="E34435">
        <v>19056</v>
      </c>
      <c r="F34435">
        <v>95908</v>
      </c>
    </row>
    <row r="34436" spans="1:7" x14ac:dyDescent="0.2">
      <c r="A34436">
        <v>1.0068390074923E+18</v>
      </c>
      <c r="B34436" t="s">
        <v>69415</v>
      </c>
      <c r="C34436" t="s">
        <v>69416</v>
      </c>
      <c r="D34436" s="1">
        <v>43264.501157407409</v>
      </c>
      <c r="E34436">
        <v>27827</v>
      </c>
      <c r="F34436">
        <v>131699</v>
      </c>
    </row>
    <row r="34437" spans="1:7" x14ac:dyDescent="0.2">
      <c r="A34437">
        <v>1.00685621920054E+18</v>
      </c>
      <c r="B34437" t="s">
        <v>69417</v>
      </c>
      <c r="C34437" t="s">
        <v>69418</v>
      </c>
      <c r="D34437" s="1">
        <v>43264.548645833333</v>
      </c>
      <c r="E34437">
        <v>16204</v>
      </c>
      <c r="F34437">
        <v>92361</v>
      </c>
    </row>
    <row r="34438" spans="1:7" x14ac:dyDescent="0.2">
      <c r="A34438">
        <v>1.00686608911089E+18</v>
      </c>
      <c r="B34438" t="s">
        <v>69419</v>
      </c>
      <c r="C34438" t="s">
        <v>69420</v>
      </c>
      <c r="D34438" s="1">
        <v>43264.575879629629</v>
      </c>
      <c r="E34438">
        <v>17135</v>
      </c>
      <c r="F34438">
        <v>93770</v>
      </c>
    </row>
    <row r="34439" spans="1:7" x14ac:dyDescent="0.2">
      <c r="A34439">
        <v>1.00686698283313E+18</v>
      </c>
      <c r="B34439" t="s">
        <v>69421</v>
      </c>
      <c r="C34439" t="s">
        <v>69422</v>
      </c>
      <c r="D34439" s="1">
        <v>43264.578356481485</v>
      </c>
      <c r="E34439">
        <v>20544</v>
      </c>
      <c r="F34439">
        <v>101130</v>
      </c>
    </row>
    <row r="34440" spans="1:7" x14ac:dyDescent="0.2">
      <c r="A34440">
        <v>1.00689164398585E+18</v>
      </c>
      <c r="B34440" t="s">
        <v>69423</v>
      </c>
      <c r="C34440" t="s">
        <v>69424</v>
      </c>
      <c r="D34440" s="1">
        <v>43264.64640046296</v>
      </c>
      <c r="E34440">
        <v>36263</v>
      </c>
      <c r="F34440">
        <v>147844</v>
      </c>
    </row>
    <row r="34441" spans="1:7" x14ac:dyDescent="0.2">
      <c r="A34441">
        <v>1.0069925243665E+18</v>
      </c>
      <c r="B34441" t="s">
        <v>69425</v>
      </c>
      <c r="C34441" t="s">
        <v>69426</v>
      </c>
      <c r="D34441" s="1">
        <v>43264.924780092595</v>
      </c>
      <c r="E34441">
        <v>21588</v>
      </c>
      <c r="F34441">
        <v>86317</v>
      </c>
    </row>
    <row r="34442" spans="1:7" x14ac:dyDescent="0.2">
      <c r="A34442">
        <v>1.00699386215239E+18</v>
      </c>
      <c r="B34442" t="s">
        <v>69427</v>
      </c>
      <c r="C34442" t="s">
        <v>69428</v>
      </c>
      <c r="D34442" s="1">
        <v>43264.928472222222</v>
      </c>
      <c r="E34442">
        <v>13520</v>
      </c>
      <c r="F34442">
        <v>74360</v>
      </c>
    </row>
    <row r="34443" spans="1:7" x14ac:dyDescent="0.2">
      <c r="A34443">
        <v>1.00700225246745E+18</v>
      </c>
      <c r="B34443" t="s">
        <v>69429</v>
      </c>
      <c r="C34443" t="s">
        <v>69430</v>
      </c>
      <c r="D34443" s="1">
        <v>43264.951620370368</v>
      </c>
      <c r="E34443">
        <v>13098</v>
      </c>
      <c r="F34443">
        <v>64027</v>
      </c>
      <c r="G34443" t="s">
        <v>89</v>
      </c>
    </row>
    <row r="34444" spans="1:7" x14ac:dyDescent="0.2">
      <c r="A34444">
        <v>1.0072398375297999E+18</v>
      </c>
      <c r="B34444" t="s">
        <v>69431</v>
      </c>
      <c r="C34444" t="s">
        <v>69432</v>
      </c>
      <c r="D34444" s="1">
        <v>43265.607233796298</v>
      </c>
      <c r="E34444">
        <v>20429</v>
      </c>
      <c r="F34444">
        <v>103541</v>
      </c>
    </row>
    <row r="34445" spans="1:7" x14ac:dyDescent="0.2">
      <c r="A34445">
        <v>1.00727867109741E+18</v>
      </c>
      <c r="B34445" t="s">
        <v>69433</v>
      </c>
      <c r="C34445" t="s">
        <v>69434</v>
      </c>
      <c r="D34445" s="1">
        <v>43265.714398148149</v>
      </c>
      <c r="E34445">
        <v>14035</v>
      </c>
      <c r="F34445">
        <v>70397</v>
      </c>
    </row>
    <row r="34446" spans="1:7" x14ac:dyDescent="0.2">
      <c r="A34446">
        <v>1.0072787019968E+18</v>
      </c>
      <c r="B34446" t="s">
        <v>69435</v>
      </c>
      <c r="C34446" t="s">
        <v>69436</v>
      </c>
      <c r="D34446" s="1">
        <v>43265.714479166665</v>
      </c>
      <c r="E34446">
        <v>27108</v>
      </c>
      <c r="F34446">
        <v>105454</v>
      </c>
    </row>
    <row r="34447" spans="1:7" x14ac:dyDescent="0.2">
      <c r="A34447">
        <v>1.0072787880094799E+18</v>
      </c>
      <c r="B34447" t="s">
        <v>69437</v>
      </c>
      <c r="C34447" t="s">
        <v>69438</v>
      </c>
      <c r="D34447" s="1">
        <v>43265.714722222219</v>
      </c>
      <c r="E34447">
        <v>23408</v>
      </c>
      <c r="F34447">
        <v>100864</v>
      </c>
    </row>
    <row r="34448" spans="1:7" x14ac:dyDescent="0.2">
      <c r="A34448">
        <v>1.00727882566178E+18</v>
      </c>
      <c r="B34448" t="s">
        <v>69439</v>
      </c>
      <c r="C34448" t="s">
        <v>69440</v>
      </c>
      <c r="D34448" s="1">
        <v>43265.714826388888</v>
      </c>
      <c r="E34448">
        <v>14905</v>
      </c>
      <c r="F34448">
        <v>68321</v>
      </c>
    </row>
    <row r="34449" spans="1:8" x14ac:dyDescent="0.2">
      <c r="A34449">
        <v>1.0073001114818801E+18</v>
      </c>
      <c r="B34449" t="s">
        <v>69441</v>
      </c>
      <c r="C34449" t="s">
        <v>69442</v>
      </c>
      <c r="D34449" s="1">
        <v>43265.773553240739</v>
      </c>
      <c r="E34449">
        <v>13944</v>
      </c>
      <c r="F34449">
        <v>71544</v>
      </c>
      <c r="G34449" t="s">
        <v>89</v>
      </c>
    </row>
    <row r="34450" spans="1:8" x14ac:dyDescent="0.2">
      <c r="A34450">
        <v>1.00731542454609E+18</v>
      </c>
      <c r="B34450" t="s">
        <v>69443</v>
      </c>
      <c r="C34450" t="s">
        <v>69444</v>
      </c>
      <c r="D34450" s="1">
        <v>43265.815810185188</v>
      </c>
      <c r="E34450">
        <v>14576</v>
      </c>
      <c r="F34450">
        <v>76290</v>
      </c>
      <c r="H34450" t="s">
        <v>390</v>
      </c>
    </row>
    <row r="34451" spans="1:8" x14ac:dyDescent="0.2">
      <c r="A34451">
        <v>1.0075722299352E+18</v>
      </c>
      <c r="B34451" t="s">
        <v>69445</v>
      </c>
      <c r="C34451" t="s">
        <v>69446</v>
      </c>
      <c r="D34451" s="1">
        <v>43266.524467592593</v>
      </c>
      <c r="E34451">
        <v>20133</v>
      </c>
      <c r="F34451">
        <v>82635</v>
      </c>
    </row>
    <row r="34452" spans="1:8" x14ac:dyDescent="0.2">
      <c r="A34452">
        <v>1.00757737590586E+18</v>
      </c>
      <c r="B34452" t="s">
        <v>69447</v>
      </c>
      <c r="C34452" t="s">
        <v>69448</v>
      </c>
      <c r="D34452" s="1">
        <v>43266.538657407407</v>
      </c>
      <c r="E34452">
        <v>16602</v>
      </c>
      <c r="F34452">
        <v>77550</v>
      </c>
    </row>
    <row r="34453" spans="1:8" x14ac:dyDescent="0.2">
      <c r="A34453">
        <v>1.00758009169256E+18</v>
      </c>
      <c r="B34453" t="s">
        <v>69449</v>
      </c>
      <c r="C34453" t="s">
        <v>69450</v>
      </c>
      <c r="D34453" s="1">
        <v>43266.546157407407</v>
      </c>
      <c r="E34453">
        <v>11429</v>
      </c>
      <c r="F34453">
        <v>64999</v>
      </c>
    </row>
    <row r="34454" spans="1:8" x14ac:dyDescent="0.2">
      <c r="A34454">
        <v>1.00758980066743E+18</v>
      </c>
      <c r="B34454" t="s">
        <v>69451</v>
      </c>
      <c r="C34454" t="s">
        <v>69452</v>
      </c>
      <c r="D34454" s="1">
        <v>43266.572951388887</v>
      </c>
      <c r="E34454">
        <v>18514</v>
      </c>
      <c r="F34454">
        <v>89586</v>
      </c>
    </row>
    <row r="34455" spans="1:8" x14ac:dyDescent="0.2">
      <c r="A34455">
        <v>1.00759107560163E+18</v>
      </c>
      <c r="B34455" t="s">
        <v>69453</v>
      </c>
      <c r="C34455" t="s">
        <v>69454</v>
      </c>
      <c r="D34455" s="1">
        <v>43266.576469907406</v>
      </c>
      <c r="E34455">
        <v>12661</v>
      </c>
      <c r="F34455">
        <v>79701</v>
      </c>
      <c r="G34455" t="s">
        <v>89</v>
      </c>
    </row>
    <row r="34456" spans="1:8" x14ac:dyDescent="0.2">
      <c r="A34456">
        <v>1.00759204212451E+18</v>
      </c>
      <c r="B34456" t="s">
        <v>69455</v>
      </c>
      <c r="C34456" t="s">
        <v>69456</v>
      </c>
      <c r="D34456" s="1">
        <v>43266.579131944447</v>
      </c>
      <c r="E34456">
        <v>11575</v>
      </c>
      <c r="F34456">
        <v>59843</v>
      </c>
    </row>
    <row r="34457" spans="1:8" x14ac:dyDescent="0.2">
      <c r="A34457">
        <v>1.00759444510418E+18</v>
      </c>
      <c r="B34457" t="s">
        <v>69457</v>
      </c>
      <c r="C34457" t="s">
        <v>69458</v>
      </c>
      <c r="D34457" s="1">
        <v>43266.585763888892</v>
      </c>
      <c r="E34457">
        <v>13383</v>
      </c>
      <c r="F34457">
        <v>69618</v>
      </c>
    </row>
    <row r="34458" spans="1:8" x14ac:dyDescent="0.2">
      <c r="A34458">
        <v>1.00767113184167E+18</v>
      </c>
      <c r="B34458" t="s">
        <v>69459</v>
      </c>
      <c r="C34458" t="s">
        <v>69460</v>
      </c>
      <c r="D34458" s="1">
        <v>43266.797384259262</v>
      </c>
      <c r="E34458">
        <v>24456</v>
      </c>
      <c r="F34458">
        <v>99635</v>
      </c>
    </row>
    <row r="34459" spans="1:8" x14ac:dyDescent="0.2">
      <c r="A34459">
        <v>1.0076794228649999E+18</v>
      </c>
      <c r="B34459" t="s">
        <v>69461</v>
      </c>
      <c r="C34459" t="s">
        <v>69462</v>
      </c>
      <c r="D34459" s="1">
        <v>43266.820254629631</v>
      </c>
      <c r="E34459">
        <v>21565</v>
      </c>
      <c r="F34459">
        <v>87789</v>
      </c>
    </row>
    <row r="34460" spans="1:8" x14ac:dyDescent="0.2">
      <c r="A34460">
        <v>1.0076815536762801E+18</v>
      </c>
      <c r="B34460" t="s">
        <v>69463</v>
      </c>
      <c r="C34460" t="s">
        <v>69464</v>
      </c>
      <c r="D34460" s="1">
        <v>43266.82613425926</v>
      </c>
      <c r="E34460">
        <v>32789</v>
      </c>
      <c r="F34460">
        <v>139780</v>
      </c>
    </row>
    <row r="34461" spans="1:8" x14ac:dyDescent="0.2">
      <c r="A34461">
        <v>1.00774534330658E+18</v>
      </c>
      <c r="B34461" t="s">
        <v>69465</v>
      </c>
      <c r="C34461" t="s">
        <v>69466</v>
      </c>
      <c r="D34461" s="1">
        <v>43267.002164351848</v>
      </c>
      <c r="E34461">
        <v>18561</v>
      </c>
      <c r="F34461">
        <v>73354</v>
      </c>
    </row>
    <row r="34462" spans="1:8" x14ac:dyDescent="0.2">
      <c r="A34462">
        <v>1.0077505309769201E+18</v>
      </c>
      <c r="B34462" t="s">
        <v>69467</v>
      </c>
      <c r="C34462" t="s">
        <v>69468</v>
      </c>
      <c r="D34462" s="1">
        <v>43267.016481481478</v>
      </c>
      <c r="E34462">
        <v>15145</v>
      </c>
      <c r="F34462">
        <v>65895</v>
      </c>
      <c r="H34462" t="s">
        <v>390</v>
      </c>
    </row>
    <row r="34463" spans="1:8" x14ac:dyDescent="0.2">
      <c r="A34463">
        <v>1.00775268779291E+18</v>
      </c>
      <c r="B34463" t="s">
        <v>69469</v>
      </c>
      <c r="C34463" t="s">
        <v>69470</v>
      </c>
      <c r="D34463" s="1">
        <v>43267.022430555553</v>
      </c>
      <c r="E34463">
        <v>7783</v>
      </c>
      <c r="F34463">
        <v>43185</v>
      </c>
      <c r="H34463" t="s">
        <v>390</v>
      </c>
    </row>
    <row r="34464" spans="1:8" x14ac:dyDescent="0.2">
      <c r="A34464">
        <v>1.00797204666669E+18</v>
      </c>
      <c r="B34464" t="s">
        <v>69471</v>
      </c>
      <c r="C34464" t="s">
        <v>69472</v>
      </c>
      <c r="D34464" s="1">
        <v>43267.627743055556</v>
      </c>
      <c r="E34464">
        <v>25952</v>
      </c>
      <c r="F34464">
        <v>107731</v>
      </c>
    </row>
    <row r="34465" spans="1:7" x14ac:dyDescent="0.2">
      <c r="A34465">
        <v>1.0079741294741199E+18</v>
      </c>
      <c r="B34465" t="s">
        <v>69473</v>
      </c>
      <c r="C34465" t="s">
        <v>69474</v>
      </c>
      <c r="D34465" s="1">
        <v>43267.63349537037</v>
      </c>
      <c r="E34465">
        <v>37301</v>
      </c>
      <c r="F34465">
        <v>166632</v>
      </c>
    </row>
    <row r="34466" spans="1:7" x14ac:dyDescent="0.2">
      <c r="A34466">
        <v>1.00798653898519E+18</v>
      </c>
      <c r="B34466" t="s">
        <v>69475</v>
      </c>
      <c r="C34466" t="s">
        <v>69476</v>
      </c>
      <c r="D34466" s="1">
        <v>43267.667743055557</v>
      </c>
      <c r="E34466">
        <v>25683</v>
      </c>
      <c r="F34466">
        <v>107581</v>
      </c>
    </row>
    <row r="34467" spans="1:7" x14ac:dyDescent="0.2">
      <c r="A34467">
        <v>1.00831649573318E+18</v>
      </c>
      <c r="B34467" t="s">
        <v>69477</v>
      </c>
      <c r="C34467" t="s">
        <v>69478</v>
      </c>
      <c r="D34467" s="1">
        <v>43268.578240740739</v>
      </c>
      <c r="E34467">
        <v>16888</v>
      </c>
      <c r="F34467">
        <v>76979</v>
      </c>
    </row>
    <row r="34468" spans="1:7" x14ac:dyDescent="0.2">
      <c r="A34468">
        <v>1.00831784226408E+18</v>
      </c>
      <c r="B34468" t="s">
        <v>69479</v>
      </c>
      <c r="C34468" t="s">
        <v>69480</v>
      </c>
      <c r="D34468" s="1">
        <v>43268.581956018519</v>
      </c>
      <c r="E34468">
        <v>10503</v>
      </c>
      <c r="F34468">
        <v>46777</v>
      </c>
    </row>
    <row r="34469" spans="1:7" x14ac:dyDescent="0.2">
      <c r="A34469">
        <v>1.00832633508376E+18</v>
      </c>
      <c r="B34469" t="s">
        <v>69481</v>
      </c>
      <c r="C34469" t="s">
        <v>69482</v>
      </c>
      <c r="D34469" s="1">
        <v>43268.605393518519</v>
      </c>
      <c r="E34469">
        <v>14903</v>
      </c>
      <c r="F34469">
        <v>64351</v>
      </c>
    </row>
    <row r="34470" spans="1:7" x14ac:dyDescent="0.2">
      <c r="A34470">
        <v>1.00832841321039E+18</v>
      </c>
      <c r="B34470" t="s">
        <v>69483</v>
      </c>
      <c r="C34470" t="s">
        <v>69484</v>
      </c>
      <c r="D34470" s="1">
        <v>43268.611134259256</v>
      </c>
      <c r="E34470">
        <v>14652</v>
      </c>
      <c r="F34470">
        <v>70943</v>
      </c>
    </row>
    <row r="34471" spans="1:7" x14ac:dyDescent="0.2">
      <c r="A34471">
        <v>1.00833059836309E+18</v>
      </c>
      <c r="B34471" t="s">
        <v>69485</v>
      </c>
      <c r="C34471" t="s">
        <v>69486</v>
      </c>
      <c r="D34471" s="1">
        <v>43268.617164351854</v>
      </c>
      <c r="E34471">
        <v>12899</v>
      </c>
      <c r="F34471">
        <v>68425</v>
      </c>
    </row>
    <row r="34472" spans="1:7" x14ac:dyDescent="0.2">
      <c r="A34472">
        <v>1.00833371754541E+18</v>
      </c>
      <c r="B34472" t="s">
        <v>69487</v>
      </c>
      <c r="C34472" t="s">
        <v>69488</v>
      </c>
      <c r="D34472" s="1">
        <v>43268.625763888886</v>
      </c>
      <c r="E34472">
        <v>15911</v>
      </c>
      <c r="F34472">
        <v>71726</v>
      </c>
    </row>
    <row r="34473" spans="1:7" x14ac:dyDescent="0.2">
      <c r="A34473">
        <v>1.00833556098807E+18</v>
      </c>
      <c r="B34473" t="s">
        <v>69489</v>
      </c>
      <c r="C34473" t="s">
        <v>69490</v>
      </c>
      <c r="D34473" s="1">
        <v>43268.630856481483</v>
      </c>
      <c r="E34473">
        <v>13475</v>
      </c>
      <c r="F34473">
        <v>74888</v>
      </c>
    </row>
    <row r="34474" spans="1:7" x14ac:dyDescent="0.2">
      <c r="A34474">
        <v>1.00834010087757E+18</v>
      </c>
      <c r="B34474" t="s">
        <v>69491</v>
      </c>
      <c r="C34474" t="s">
        <v>69492</v>
      </c>
      <c r="D34474" s="1">
        <v>43268.643379629626</v>
      </c>
      <c r="E34474">
        <v>14087</v>
      </c>
      <c r="F34474">
        <v>63467</v>
      </c>
      <c r="G34474" t="s">
        <v>89</v>
      </c>
    </row>
    <row r="34475" spans="1:7" x14ac:dyDescent="0.2">
      <c r="A34475">
        <v>1.00836235180703E+18</v>
      </c>
      <c r="B34475" t="s">
        <v>69493</v>
      </c>
      <c r="C34475" t="s">
        <v>69494</v>
      </c>
      <c r="D34475" s="1">
        <v>43268.704780092594</v>
      </c>
      <c r="E34475">
        <v>26006</v>
      </c>
      <c r="F34475">
        <v>113052</v>
      </c>
    </row>
    <row r="34476" spans="1:7" x14ac:dyDescent="0.2">
      <c r="A34476">
        <v>1.00850604537384E+18</v>
      </c>
      <c r="B34476" t="s">
        <v>69495</v>
      </c>
      <c r="C34476" t="s">
        <v>69496</v>
      </c>
      <c r="D34476" s="1">
        <v>43269.101307870369</v>
      </c>
      <c r="E34476">
        <v>20833</v>
      </c>
      <c r="F34476">
        <v>91480</v>
      </c>
    </row>
    <row r="34477" spans="1:7" x14ac:dyDescent="0.2">
      <c r="A34477">
        <v>1.00851011839529E+18</v>
      </c>
      <c r="B34477" t="s">
        <v>69497</v>
      </c>
      <c r="C34477" t="s">
        <v>69498</v>
      </c>
      <c r="D34477" s="1">
        <v>43269.112546296295</v>
      </c>
      <c r="E34477">
        <v>18071</v>
      </c>
      <c r="F34477">
        <v>75586</v>
      </c>
    </row>
    <row r="34478" spans="1:7" x14ac:dyDescent="0.2">
      <c r="A34478">
        <v>1.00851186997025E+18</v>
      </c>
      <c r="B34478" t="s">
        <v>69499</v>
      </c>
      <c r="C34478" t="s">
        <v>69500</v>
      </c>
      <c r="D34478" s="1">
        <v>43269.117372685185</v>
      </c>
      <c r="E34478">
        <v>16916</v>
      </c>
      <c r="F34478">
        <v>80658</v>
      </c>
    </row>
    <row r="34479" spans="1:7" x14ac:dyDescent="0.2">
      <c r="A34479">
        <v>1.0085156067510799E+18</v>
      </c>
      <c r="B34479" t="s">
        <v>69501</v>
      </c>
      <c r="C34479" t="s">
        <v>69502</v>
      </c>
      <c r="D34479" s="1">
        <v>43269.127685185187</v>
      </c>
      <c r="E34479">
        <v>23710</v>
      </c>
      <c r="F34479">
        <v>95178</v>
      </c>
    </row>
    <row r="34480" spans="1:7" x14ac:dyDescent="0.2">
      <c r="A34480">
        <v>1.00869233377113E+18</v>
      </c>
      <c r="B34480" t="s">
        <v>69503</v>
      </c>
      <c r="C34480" t="s">
        <v>69504</v>
      </c>
      <c r="D34480" s="1">
        <v>43269.615358796298</v>
      </c>
      <c r="E34480">
        <v>22871</v>
      </c>
      <c r="F34480">
        <v>98557</v>
      </c>
    </row>
    <row r="34481" spans="1:8" x14ac:dyDescent="0.2">
      <c r="A34481">
        <v>1.00869650869751E+18</v>
      </c>
      <c r="B34481" t="s">
        <v>69505</v>
      </c>
      <c r="C34481" t="s">
        <v>69506</v>
      </c>
      <c r="D34481" s="1">
        <v>43269.626886574071</v>
      </c>
      <c r="E34481">
        <v>29068</v>
      </c>
      <c r="F34481">
        <v>104350</v>
      </c>
    </row>
    <row r="34482" spans="1:8" x14ac:dyDescent="0.2">
      <c r="A34482">
        <v>1.00869695255973E+18</v>
      </c>
      <c r="B34482" t="s">
        <v>69507</v>
      </c>
      <c r="C34482" t="s">
        <v>69508</v>
      </c>
      <c r="D34482" s="1">
        <v>43269.628101851849</v>
      </c>
      <c r="E34482">
        <v>26658</v>
      </c>
      <c r="F34482">
        <v>112996</v>
      </c>
    </row>
    <row r="34483" spans="1:8" x14ac:dyDescent="0.2">
      <c r="A34483">
        <v>1.00870857662862E+18</v>
      </c>
      <c r="B34483" t="s">
        <v>69509</v>
      </c>
      <c r="C34483" t="s">
        <v>69510</v>
      </c>
      <c r="D34483" s="1">
        <v>43269.660185185188</v>
      </c>
      <c r="E34483">
        <v>25584</v>
      </c>
      <c r="F34483">
        <v>105110</v>
      </c>
    </row>
    <row r="34484" spans="1:8" x14ac:dyDescent="0.2">
      <c r="A34484">
        <v>1.00870863439672E+18</v>
      </c>
      <c r="B34484" t="s">
        <v>69511</v>
      </c>
      <c r="C34484" t="s">
        <v>69512</v>
      </c>
      <c r="D34484" s="1">
        <v>43269.66033564815</v>
      </c>
      <c r="E34484">
        <v>15849</v>
      </c>
      <c r="F34484">
        <v>75945</v>
      </c>
    </row>
    <row r="34485" spans="1:8" x14ac:dyDescent="0.2">
      <c r="A34485">
        <v>1.00870936493967E+18</v>
      </c>
      <c r="B34485" t="s">
        <v>69513</v>
      </c>
      <c r="C34485" t="s">
        <v>69514</v>
      </c>
      <c r="D34485" s="1">
        <v>43269.662361111114</v>
      </c>
      <c r="E34485">
        <v>19836</v>
      </c>
      <c r="F34485">
        <v>90250</v>
      </c>
    </row>
    <row r="34486" spans="1:8" x14ac:dyDescent="0.2">
      <c r="A34486">
        <v>1.00872543897221E+18</v>
      </c>
      <c r="B34486" t="s">
        <v>69515</v>
      </c>
      <c r="C34486" t="s">
        <v>69516</v>
      </c>
      <c r="D34486" s="1">
        <v>43269.706712962965</v>
      </c>
      <c r="E34486">
        <v>22781</v>
      </c>
      <c r="F34486">
        <v>108304</v>
      </c>
    </row>
    <row r="34487" spans="1:8" x14ac:dyDescent="0.2">
      <c r="A34487">
        <v>1.00873299248171E+18</v>
      </c>
      <c r="B34487" t="s">
        <v>69517</v>
      </c>
      <c r="C34487" t="s">
        <v>69518</v>
      </c>
      <c r="D34487" s="1">
        <v>43269.72755787037</v>
      </c>
      <c r="E34487">
        <v>18067</v>
      </c>
      <c r="F34487">
        <v>79176</v>
      </c>
    </row>
    <row r="34488" spans="1:8" x14ac:dyDescent="0.2">
      <c r="A34488">
        <v>1.00907132621939E+18</v>
      </c>
      <c r="B34488" t="s">
        <v>69519</v>
      </c>
      <c r="C34488" t="s">
        <v>69520</v>
      </c>
      <c r="D34488" s="1">
        <v>43270.661180555559</v>
      </c>
      <c r="E34488">
        <v>17731</v>
      </c>
      <c r="F34488">
        <v>76823</v>
      </c>
    </row>
    <row r="34489" spans="1:8" x14ac:dyDescent="0.2">
      <c r="A34489">
        <v>1.00907133066114E+18</v>
      </c>
      <c r="B34489" t="s">
        <v>69521</v>
      </c>
      <c r="C34489" t="s">
        <v>69522</v>
      </c>
      <c r="D34489" s="1">
        <v>43270.661192129628</v>
      </c>
      <c r="E34489">
        <v>16373</v>
      </c>
      <c r="F34489">
        <v>71720</v>
      </c>
    </row>
    <row r="34490" spans="1:8" x14ac:dyDescent="0.2">
      <c r="A34490">
        <v>1.00907137837131E+18</v>
      </c>
      <c r="B34490" t="s">
        <v>69523</v>
      </c>
      <c r="C34490" t="s">
        <v>69524</v>
      </c>
      <c r="D34490" s="1">
        <v>43270.661319444444</v>
      </c>
      <c r="E34490">
        <v>35312</v>
      </c>
      <c r="F34490">
        <v>155964</v>
      </c>
    </row>
    <row r="34491" spans="1:8" x14ac:dyDescent="0.2">
      <c r="A34491">
        <v>1.00907140391886E+18</v>
      </c>
      <c r="B34491" t="s">
        <v>69525</v>
      </c>
      <c r="C34491" t="s">
        <v>69526</v>
      </c>
      <c r="D34491" s="1">
        <v>43270.66138888889</v>
      </c>
      <c r="E34491">
        <v>23766</v>
      </c>
      <c r="F34491">
        <v>98051</v>
      </c>
    </row>
    <row r="34492" spans="1:8" x14ac:dyDescent="0.2">
      <c r="A34492">
        <v>1.00907508311205E+18</v>
      </c>
      <c r="B34492" t="s">
        <v>69527</v>
      </c>
      <c r="C34492" t="s">
        <v>69528</v>
      </c>
      <c r="D34492" s="1">
        <v>43270.671550925923</v>
      </c>
      <c r="E34492">
        <v>27881</v>
      </c>
      <c r="F34492">
        <v>109942</v>
      </c>
    </row>
    <row r="34493" spans="1:8" x14ac:dyDescent="0.2">
      <c r="A34493">
        <v>1.00907629461581E+18</v>
      </c>
      <c r="B34493" t="s">
        <v>69529</v>
      </c>
      <c r="C34493" t="s">
        <v>69530</v>
      </c>
      <c r="D34493" s="1">
        <v>43270.674895833334</v>
      </c>
      <c r="E34493">
        <v>16996</v>
      </c>
      <c r="F34493">
        <v>72419</v>
      </c>
      <c r="H34493" t="s">
        <v>390</v>
      </c>
    </row>
    <row r="34494" spans="1:8" x14ac:dyDescent="0.2">
      <c r="A34494">
        <v>1.00909407063808E+18</v>
      </c>
      <c r="B34494" t="s">
        <v>69531</v>
      </c>
      <c r="C34494" t="s">
        <v>69532</v>
      </c>
      <c r="D34494" s="1">
        <v>43270.723946759259</v>
      </c>
      <c r="E34494">
        <v>8912</v>
      </c>
      <c r="F34494">
        <v>38235</v>
      </c>
      <c r="H34494" t="s">
        <v>390</v>
      </c>
    </row>
    <row r="34495" spans="1:8" x14ac:dyDescent="0.2">
      <c r="A34495">
        <v>1.00912758652866E+18</v>
      </c>
      <c r="B34495" t="s">
        <v>69533</v>
      </c>
      <c r="C34495" t="s">
        <v>69534</v>
      </c>
      <c r="D34495" s="1">
        <v>43270.816423611112</v>
      </c>
      <c r="E34495">
        <v>7281</v>
      </c>
      <c r="F34495">
        <v>34792</v>
      </c>
      <c r="G34495" t="s">
        <v>89</v>
      </c>
      <c r="H34495" t="s">
        <v>390</v>
      </c>
    </row>
    <row r="34496" spans="1:8" x14ac:dyDescent="0.2">
      <c r="A34496">
        <v>1.0091347898388401E+18</v>
      </c>
      <c r="B34496" t="s">
        <v>69535</v>
      </c>
      <c r="C34496" t="s">
        <v>69536</v>
      </c>
      <c r="D34496" s="1">
        <v>43270.83630787037</v>
      </c>
      <c r="E34496">
        <v>18611</v>
      </c>
      <c r="F34496">
        <v>74043</v>
      </c>
    </row>
    <row r="34497" spans="1:8" x14ac:dyDescent="0.2">
      <c r="A34497">
        <v>1.00924103210033E+18</v>
      </c>
      <c r="B34497" t="s">
        <v>69537</v>
      </c>
      <c r="C34497" t="s">
        <v>69538</v>
      </c>
      <c r="D34497" s="1">
        <v>43271.129479166666</v>
      </c>
      <c r="E34497">
        <v>19285</v>
      </c>
      <c r="F34497">
        <v>87401</v>
      </c>
      <c r="G34497" t="s">
        <v>89</v>
      </c>
    </row>
    <row r="34498" spans="1:8" x14ac:dyDescent="0.2">
      <c r="A34498">
        <v>1.0092589431751601E+18</v>
      </c>
      <c r="B34498" t="s">
        <v>69539</v>
      </c>
      <c r="C34498" t="s">
        <v>69540</v>
      </c>
      <c r="D34498" s="1">
        <v>43271.178900462961</v>
      </c>
      <c r="E34498">
        <v>11243</v>
      </c>
      <c r="F34498">
        <v>63427</v>
      </c>
      <c r="G34498" t="s">
        <v>215</v>
      </c>
    </row>
    <row r="34499" spans="1:8" x14ac:dyDescent="0.2">
      <c r="A34499">
        <v>1.00926379436169E+18</v>
      </c>
      <c r="B34499" t="s">
        <v>69541</v>
      </c>
      <c r="C34499" t="s">
        <v>69542</v>
      </c>
      <c r="D34499" s="1">
        <v>43271.192291666666</v>
      </c>
      <c r="E34499">
        <v>8051</v>
      </c>
      <c r="F34499">
        <v>43376</v>
      </c>
      <c r="G34499" t="s">
        <v>89</v>
      </c>
    </row>
    <row r="34500" spans="1:8" x14ac:dyDescent="0.2">
      <c r="A34500">
        <v>1.00941186647553E+18</v>
      </c>
      <c r="B34500" t="s">
        <v>69543</v>
      </c>
      <c r="C34500" t="s">
        <v>69544</v>
      </c>
      <c r="D34500" s="1">
        <v>43271.600891203707</v>
      </c>
      <c r="E34500">
        <v>27370</v>
      </c>
      <c r="F34500">
        <v>114312</v>
      </c>
    </row>
    <row r="34501" spans="1:8" x14ac:dyDescent="0.2">
      <c r="A34501">
        <v>1.00943102581709E+18</v>
      </c>
      <c r="B34501" t="s">
        <v>69545</v>
      </c>
      <c r="C34501" t="s">
        <v>69546</v>
      </c>
      <c r="D34501" s="1">
        <v>43271.653761574074</v>
      </c>
      <c r="E34501">
        <v>19969</v>
      </c>
      <c r="F34501">
        <v>86845</v>
      </c>
    </row>
    <row r="34502" spans="1:8" x14ac:dyDescent="0.2">
      <c r="A34502">
        <v>1.00943577799288E+18</v>
      </c>
      <c r="B34502" t="s">
        <v>69547</v>
      </c>
      <c r="C34502" t="s">
        <v>69548</v>
      </c>
      <c r="D34502" s="1">
        <v>43271.666875000003</v>
      </c>
      <c r="E34502">
        <v>19037</v>
      </c>
      <c r="F34502">
        <v>75389</v>
      </c>
      <c r="G34502" t="s">
        <v>89</v>
      </c>
    </row>
    <row r="34503" spans="1:8" x14ac:dyDescent="0.2">
      <c r="A34503">
        <v>1.00945086864149E+18</v>
      </c>
      <c r="B34503" t="s">
        <v>69549</v>
      </c>
      <c r="C34503" t="s">
        <v>69550</v>
      </c>
      <c r="D34503" s="1">
        <v>43271.708518518521</v>
      </c>
      <c r="E34503">
        <v>9091</v>
      </c>
      <c r="F34503">
        <v>37908</v>
      </c>
      <c r="H34503" t="s">
        <v>390</v>
      </c>
    </row>
    <row r="34504" spans="1:8" x14ac:dyDescent="0.2">
      <c r="A34504">
        <v>1.00949048705151E+18</v>
      </c>
      <c r="B34504" t="s">
        <v>69551</v>
      </c>
      <c r="C34504" t="s">
        <v>69552</v>
      </c>
      <c r="D34504" s="1">
        <v>43271.817847222221</v>
      </c>
      <c r="E34504">
        <v>10083</v>
      </c>
      <c r="F34504">
        <v>39299</v>
      </c>
    </row>
    <row r="34505" spans="1:8" x14ac:dyDescent="0.2">
      <c r="A34505">
        <v>1.00952749504392E+18</v>
      </c>
      <c r="B34505" t="s">
        <v>69553</v>
      </c>
      <c r="C34505" t="s">
        <v>69554</v>
      </c>
      <c r="D34505" s="1">
        <v>43271.919965277775</v>
      </c>
      <c r="E34505">
        <v>8504</v>
      </c>
      <c r="F34505">
        <v>48425</v>
      </c>
    </row>
    <row r="34506" spans="1:8" x14ac:dyDescent="0.2">
      <c r="A34506">
        <v>1.00953495744051E+18</v>
      </c>
      <c r="B34506" t="s">
        <v>69555</v>
      </c>
      <c r="C34506" t="s">
        <v>69556</v>
      </c>
      <c r="D34506" s="1">
        <v>43271.940555555557</v>
      </c>
      <c r="E34506">
        <v>12344</v>
      </c>
      <c r="F34506">
        <v>46188</v>
      </c>
      <c r="H34506" t="s">
        <v>390</v>
      </c>
    </row>
    <row r="34507" spans="1:8" x14ac:dyDescent="0.2">
      <c r="A34507">
        <v>1.00953623788184E+18</v>
      </c>
      <c r="B34507" t="s">
        <v>69557</v>
      </c>
      <c r="C34507" t="s">
        <v>69558</v>
      </c>
      <c r="D34507" s="1">
        <v>43271.944097222222</v>
      </c>
      <c r="E34507">
        <v>73236</v>
      </c>
      <c r="F34507">
        <v>184355</v>
      </c>
    </row>
    <row r="34508" spans="1:8" x14ac:dyDescent="0.2">
      <c r="A34508">
        <v>1.00955514710869E+18</v>
      </c>
      <c r="B34508" t="s">
        <v>69559</v>
      </c>
      <c r="C34508" t="s">
        <v>69560</v>
      </c>
      <c r="D34508" s="1">
        <v>43271.99627314815</v>
      </c>
      <c r="E34508">
        <v>8268</v>
      </c>
      <c r="F34508">
        <v>50221</v>
      </c>
      <c r="G34508" t="s">
        <v>89</v>
      </c>
    </row>
    <row r="34509" spans="1:8" x14ac:dyDescent="0.2">
      <c r="A34509">
        <v>1.00957930784755E+18</v>
      </c>
      <c r="B34509" t="s">
        <v>69561</v>
      </c>
      <c r="C34509" t="s">
        <v>69562</v>
      </c>
      <c r="D34509" s="1">
        <v>43272.062939814816</v>
      </c>
      <c r="E34509">
        <v>18348</v>
      </c>
      <c r="F34509">
        <v>84369</v>
      </c>
    </row>
    <row r="34510" spans="1:8" x14ac:dyDescent="0.2">
      <c r="A34510">
        <v>1.00960211113344E+18</v>
      </c>
      <c r="B34510" t="s">
        <v>69563</v>
      </c>
      <c r="C34510" t="s">
        <v>69564</v>
      </c>
      <c r="D34510" s="1">
        <v>43272.125868055555</v>
      </c>
      <c r="E34510">
        <v>14036</v>
      </c>
      <c r="F34510">
        <v>65669</v>
      </c>
    </row>
    <row r="34511" spans="1:8" x14ac:dyDescent="0.2">
      <c r="A34511">
        <v>1.00963818309135E+18</v>
      </c>
      <c r="B34511" t="s">
        <v>69565</v>
      </c>
      <c r="C34511" t="s">
        <v>69566</v>
      </c>
      <c r="D34511" s="1">
        <v>43272.225405092591</v>
      </c>
      <c r="E34511">
        <v>14465</v>
      </c>
      <c r="F34511">
        <v>79073</v>
      </c>
      <c r="G34511" t="s">
        <v>89</v>
      </c>
    </row>
    <row r="34512" spans="1:8" x14ac:dyDescent="0.2">
      <c r="A34512">
        <v>1.0096449875444E+18</v>
      </c>
      <c r="B34512" t="s">
        <v>69567</v>
      </c>
      <c r="C34512" t="s">
        <v>69568</v>
      </c>
      <c r="D34512" s="1">
        <v>43272.24417824074</v>
      </c>
      <c r="E34512">
        <v>15931</v>
      </c>
      <c r="F34512">
        <v>67566</v>
      </c>
    </row>
    <row r="34513" spans="1:8" x14ac:dyDescent="0.2">
      <c r="A34513">
        <v>1.00977094160429E+18</v>
      </c>
      <c r="B34513" t="s">
        <v>69569</v>
      </c>
      <c r="C34513" t="s">
        <v>69570</v>
      </c>
      <c r="D34513" s="1">
        <v>43272.591747685183</v>
      </c>
      <c r="E34513">
        <v>23748</v>
      </c>
      <c r="F34513">
        <v>94790</v>
      </c>
    </row>
    <row r="34514" spans="1:8" x14ac:dyDescent="0.2">
      <c r="A34514">
        <v>1.00977541645694E+18</v>
      </c>
      <c r="B34514" t="s">
        <v>69571</v>
      </c>
      <c r="C34514" t="s">
        <v>69572</v>
      </c>
      <c r="D34514" s="1">
        <v>43272.604097222225</v>
      </c>
      <c r="E34514">
        <v>15253</v>
      </c>
      <c r="F34514">
        <v>65213</v>
      </c>
    </row>
    <row r="34515" spans="1:8" x14ac:dyDescent="0.2">
      <c r="A34515">
        <v>1.00977752065965E+18</v>
      </c>
      <c r="B34515" t="s">
        <v>69573</v>
      </c>
      <c r="C34515" t="s">
        <v>69574</v>
      </c>
      <c r="D34515" s="1">
        <v>43272.609907407408</v>
      </c>
      <c r="E34515">
        <v>14679</v>
      </c>
      <c r="F34515">
        <v>73307</v>
      </c>
    </row>
    <row r="34516" spans="1:8" x14ac:dyDescent="0.2">
      <c r="A34516">
        <v>1.00978070838102E+18</v>
      </c>
      <c r="B34516" t="s">
        <v>69575</v>
      </c>
      <c r="C34516" t="s">
        <v>69576</v>
      </c>
      <c r="D34516" s="1">
        <v>43272.618703703702</v>
      </c>
      <c r="E34516">
        <v>10359</v>
      </c>
      <c r="F34516">
        <v>68348</v>
      </c>
    </row>
    <row r="34517" spans="1:8" x14ac:dyDescent="0.2">
      <c r="A34517">
        <v>1.0097851436352E+18</v>
      </c>
      <c r="B34517" t="s">
        <v>69577</v>
      </c>
      <c r="C34517" t="s">
        <v>69578</v>
      </c>
      <c r="D34517" s="1">
        <v>43272.630937499998</v>
      </c>
      <c r="E34517">
        <v>17598</v>
      </c>
      <c r="F34517">
        <v>69842</v>
      </c>
    </row>
    <row r="34518" spans="1:8" x14ac:dyDescent="0.2">
      <c r="A34518">
        <v>1.00979615422007E+18</v>
      </c>
      <c r="B34518" t="s">
        <v>69579</v>
      </c>
      <c r="C34518" t="s">
        <v>69580</v>
      </c>
      <c r="D34518" s="1">
        <v>43272.661319444444</v>
      </c>
      <c r="E34518">
        <v>8083</v>
      </c>
      <c r="F34518">
        <v>38887</v>
      </c>
      <c r="H34518" t="s">
        <v>390</v>
      </c>
    </row>
    <row r="34519" spans="1:8" x14ac:dyDescent="0.2">
      <c r="A34519">
        <v>1.0098077157980401E+18</v>
      </c>
      <c r="B34519" t="s">
        <v>69581</v>
      </c>
      <c r="C34519" t="s">
        <v>69582</v>
      </c>
      <c r="D34519" s="1">
        <v>43272.693229166667</v>
      </c>
      <c r="E34519">
        <v>21321</v>
      </c>
      <c r="F34519">
        <v>93539</v>
      </c>
    </row>
    <row r="34520" spans="1:8" x14ac:dyDescent="0.2">
      <c r="A34520">
        <v>1.00984405921136E+18</v>
      </c>
      <c r="B34520" t="s">
        <v>69583</v>
      </c>
      <c r="C34520" t="s">
        <v>69584</v>
      </c>
      <c r="D34520" s="1">
        <v>43272.79351851852</v>
      </c>
      <c r="E34520">
        <v>16417</v>
      </c>
      <c r="F34520">
        <v>63559</v>
      </c>
    </row>
    <row r="34521" spans="1:8" x14ac:dyDescent="0.2">
      <c r="A34521">
        <v>1.00989507963135E+18</v>
      </c>
      <c r="B34521" t="s">
        <v>69585</v>
      </c>
      <c r="C34521" t="s">
        <v>69586</v>
      </c>
      <c r="D34521" s="1">
        <v>43272.934305555558</v>
      </c>
      <c r="E34521">
        <v>9960</v>
      </c>
      <c r="F34521">
        <v>42758</v>
      </c>
      <c r="G34521" t="s">
        <v>215</v>
      </c>
    </row>
    <row r="34522" spans="1:8" x14ac:dyDescent="0.2">
      <c r="A34522">
        <v>1.00990014486163E+18</v>
      </c>
      <c r="B34522" t="s">
        <v>69587</v>
      </c>
      <c r="C34522" t="s">
        <v>69588</v>
      </c>
      <c r="D34522" s="1">
        <v>43272.948287037034</v>
      </c>
      <c r="E34522">
        <v>8627</v>
      </c>
      <c r="F34522">
        <v>46679</v>
      </c>
    </row>
    <row r="34523" spans="1:8" x14ac:dyDescent="0.2">
      <c r="A34523">
        <v>1.00990030669465E+18</v>
      </c>
      <c r="B34523" t="s">
        <v>69589</v>
      </c>
      <c r="C34523" t="s">
        <v>69590</v>
      </c>
      <c r="D34523" s="1">
        <v>43272.94872685185</v>
      </c>
      <c r="E34523">
        <v>13557</v>
      </c>
      <c r="F34523">
        <v>69485</v>
      </c>
    </row>
    <row r="34524" spans="1:8" x14ac:dyDescent="0.2">
      <c r="A34524">
        <v>1.00990044945611E+18</v>
      </c>
      <c r="B34524" t="s">
        <v>69591</v>
      </c>
      <c r="C34524" t="s">
        <v>69592</v>
      </c>
      <c r="D34524" s="1">
        <v>43272.949120370373</v>
      </c>
      <c r="E34524">
        <v>11812</v>
      </c>
      <c r="F34524">
        <v>60278</v>
      </c>
    </row>
    <row r="34525" spans="1:8" x14ac:dyDescent="0.2">
      <c r="A34525">
        <v>1.00991665062225E+18</v>
      </c>
      <c r="B34525" t="s">
        <v>69593</v>
      </c>
      <c r="C34525" t="s">
        <v>69594</v>
      </c>
      <c r="D34525" s="1">
        <v>43272.993831018517</v>
      </c>
      <c r="E34525">
        <v>34710</v>
      </c>
      <c r="F34525">
        <v>143015</v>
      </c>
    </row>
    <row r="34526" spans="1:8" x14ac:dyDescent="0.2">
      <c r="A34526">
        <v>1.00992898047513E+18</v>
      </c>
      <c r="B34526" t="s">
        <v>69595</v>
      </c>
      <c r="C34526" t="s">
        <v>69596</v>
      </c>
      <c r="D34526" s="1">
        <v>43273.027858796297</v>
      </c>
      <c r="E34526">
        <v>27883</v>
      </c>
      <c r="F34526">
        <v>130690</v>
      </c>
    </row>
    <row r="34527" spans="1:8" x14ac:dyDescent="0.2">
      <c r="A34527">
        <v>1.00993596816463E+18</v>
      </c>
      <c r="B34527" t="s">
        <v>69597</v>
      </c>
      <c r="C34527" t="s">
        <v>69598</v>
      </c>
      <c r="D34527" s="1">
        <v>43273.0471412037</v>
      </c>
      <c r="E34527">
        <v>20132</v>
      </c>
      <c r="F34527">
        <v>75739</v>
      </c>
    </row>
    <row r="34528" spans="1:8" x14ac:dyDescent="0.2">
      <c r="A34528">
        <v>1.01011054460558E+18</v>
      </c>
      <c r="B34528" t="s">
        <v>69599</v>
      </c>
      <c r="C34528" t="s">
        <v>69600</v>
      </c>
      <c r="D34528" s="1">
        <v>43273.528877314813</v>
      </c>
      <c r="E34528">
        <v>17349</v>
      </c>
      <c r="F34528">
        <v>80265</v>
      </c>
    </row>
    <row r="34529" spans="1:7" x14ac:dyDescent="0.2">
      <c r="A34529">
        <v>1.01011388234455E+18</v>
      </c>
      <c r="B34529" t="s">
        <v>69601</v>
      </c>
      <c r="C34529" t="s">
        <v>69602</v>
      </c>
      <c r="D34529" s="1">
        <v>43273.538090277776</v>
      </c>
      <c r="E34529">
        <v>17573</v>
      </c>
      <c r="F34529">
        <v>70410</v>
      </c>
    </row>
    <row r="34530" spans="1:7" x14ac:dyDescent="0.2">
      <c r="A34530">
        <v>1.0101153313801999E+18</v>
      </c>
      <c r="B34530" t="s">
        <v>69603</v>
      </c>
      <c r="C34530" t="s">
        <v>69604</v>
      </c>
      <c r="D34530" s="1">
        <v>43273.542083333334</v>
      </c>
      <c r="E34530">
        <v>26022</v>
      </c>
      <c r="F34530">
        <v>95916</v>
      </c>
    </row>
    <row r="34531" spans="1:7" x14ac:dyDescent="0.2">
      <c r="A34531">
        <v>1.01011681699849E+18</v>
      </c>
      <c r="B34531" t="s">
        <v>69605</v>
      </c>
      <c r="C34531" t="s">
        <v>69606</v>
      </c>
      <c r="D34531" s="1">
        <v>43273.546180555553</v>
      </c>
      <c r="E34531">
        <v>20634</v>
      </c>
      <c r="F34531">
        <v>81405</v>
      </c>
    </row>
    <row r="34532" spans="1:7" x14ac:dyDescent="0.2">
      <c r="A34532">
        <v>1.01012310168488E+18</v>
      </c>
      <c r="B34532" t="s">
        <v>69607</v>
      </c>
      <c r="C34532" t="s">
        <v>69608</v>
      </c>
      <c r="D34532" s="1">
        <v>43273.563530092593</v>
      </c>
      <c r="E34532">
        <v>11194</v>
      </c>
      <c r="F34532">
        <v>51323</v>
      </c>
    </row>
    <row r="34533" spans="1:7" x14ac:dyDescent="0.2">
      <c r="A34533">
        <v>1.0101268058509E+18</v>
      </c>
      <c r="B34533" t="s">
        <v>69609</v>
      </c>
      <c r="C34533" t="s">
        <v>69610</v>
      </c>
      <c r="D34533" s="1">
        <v>43273.573750000003</v>
      </c>
      <c r="E34533">
        <v>11703</v>
      </c>
      <c r="F34533">
        <v>49346</v>
      </c>
    </row>
    <row r="34534" spans="1:7" x14ac:dyDescent="0.2">
      <c r="A34534">
        <v>1.01015315308442E+18</v>
      </c>
      <c r="B34534" t="s">
        <v>69611</v>
      </c>
      <c r="C34534" t="s">
        <v>69612</v>
      </c>
      <c r="D34534" s="1">
        <v>43273.646458333336</v>
      </c>
      <c r="E34534">
        <v>19433</v>
      </c>
      <c r="F34534">
        <v>82915</v>
      </c>
    </row>
    <row r="34535" spans="1:7" x14ac:dyDescent="0.2">
      <c r="A34535">
        <v>1.0101562247494001E+18</v>
      </c>
      <c r="B34535" t="s">
        <v>69613</v>
      </c>
      <c r="C34535" t="s">
        <v>69614</v>
      </c>
      <c r="D34535" s="1">
        <v>43273.654930555553</v>
      </c>
      <c r="E34535">
        <v>24715</v>
      </c>
      <c r="F34535">
        <v>97862</v>
      </c>
    </row>
    <row r="34536" spans="1:7" x14ac:dyDescent="0.2">
      <c r="A34536">
        <v>1.01016302417345E+18</v>
      </c>
      <c r="B34536" t="s">
        <v>69615</v>
      </c>
      <c r="C34536" t="s">
        <v>69616</v>
      </c>
      <c r="D34536" s="1">
        <v>43273.673692129632</v>
      </c>
      <c r="E34536">
        <v>11266</v>
      </c>
      <c r="F34536">
        <v>57288</v>
      </c>
    </row>
    <row r="34537" spans="1:7" x14ac:dyDescent="0.2">
      <c r="A34537">
        <v>1.01024612682034E+18</v>
      </c>
      <c r="B34537" t="s">
        <v>69617</v>
      </c>
      <c r="C34537" t="s">
        <v>69618</v>
      </c>
      <c r="D34537" s="1">
        <v>43273.903009259258</v>
      </c>
      <c r="E34537">
        <v>25837</v>
      </c>
      <c r="F34537">
        <v>79808</v>
      </c>
    </row>
    <row r="34538" spans="1:7" x14ac:dyDescent="0.2">
      <c r="A34538">
        <v>1.01025700247862E+18</v>
      </c>
      <c r="B34538" t="s">
        <v>69619</v>
      </c>
      <c r="C34538" t="s">
        <v>69620</v>
      </c>
      <c r="D34538" s="1">
        <v>43273.933020833334</v>
      </c>
      <c r="E34538">
        <v>21344</v>
      </c>
      <c r="F34538">
        <v>85311</v>
      </c>
    </row>
    <row r="34539" spans="1:7" x14ac:dyDescent="0.2">
      <c r="A34539">
        <v>1.01032016648645E+18</v>
      </c>
      <c r="B34539" t="s">
        <v>69621</v>
      </c>
      <c r="C34539" t="s">
        <v>69622</v>
      </c>
      <c r="D34539" s="1">
        <v>43274.10732638889</v>
      </c>
      <c r="E34539">
        <v>16876</v>
      </c>
      <c r="F34539">
        <v>78695</v>
      </c>
    </row>
    <row r="34540" spans="1:7" x14ac:dyDescent="0.2">
      <c r="A34540">
        <v>1.01048147927992E+18</v>
      </c>
      <c r="B34540" t="s">
        <v>69623</v>
      </c>
      <c r="C34540" t="s">
        <v>69624</v>
      </c>
      <c r="D34540" s="1">
        <v>43274.552465277775</v>
      </c>
      <c r="E34540">
        <v>10278</v>
      </c>
      <c r="F34540">
        <v>46371</v>
      </c>
    </row>
    <row r="34541" spans="1:7" x14ac:dyDescent="0.2">
      <c r="A34541">
        <v>1.01048587680634E+18</v>
      </c>
      <c r="B34541" t="s">
        <v>69625</v>
      </c>
      <c r="C34541" t="s">
        <v>69626</v>
      </c>
      <c r="D34541" s="1">
        <v>43274.56459490741</v>
      </c>
      <c r="E34541">
        <v>18711</v>
      </c>
      <c r="F34541">
        <v>78603</v>
      </c>
      <c r="G34541" t="s">
        <v>89</v>
      </c>
    </row>
    <row r="34542" spans="1:7" x14ac:dyDescent="0.2">
      <c r="A34542">
        <v>1.01048677254181E+18</v>
      </c>
      <c r="B34542" t="s">
        <v>69627</v>
      </c>
      <c r="C34542" t="s">
        <v>69628</v>
      </c>
      <c r="D34542" s="1">
        <v>43274.567071759258</v>
      </c>
      <c r="E34542">
        <v>15197</v>
      </c>
      <c r="F34542">
        <v>77570</v>
      </c>
    </row>
    <row r="34543" spans="1:7" x14ac:dyDescent="0.2">
      <c r="A34543">
        <v>1.01050224926362E+18</v>
      </c>
      <c r="B34543" t="s">
        <v>69629</v>
      </c>
      <c r="C34543" t="s">
        <v>69630</v>
      </c>
      <c r="D34543" s="1">
        <v>43274.609780092593</v>
      </c>
      <c r="E34543">
        <v>16447</v>
      </c>
      <c r="F34543">
        <v>74091</v>
      </c>
    </row>
    <row r="34544" spans="1:7" x14ac:dyDescent="0.2">
      <c r="A34544">
        <v>1.0105034237735E+18</v>
      </c>
      <c r="B34544" t="s">
        <v>69631</v>
      </c>
      <c r="C34544" t="s">
        <v>69632</v>
      </c>
      <c r="D34544" s="1">
        <v>43274.613020833334</v>
      </c>
      <c r="E34544">
        <v>11504</v>
      </c>
      <c r="F34544">
        <v>57511</v>
      </c>
    </row>
    <row r="34545" spans="1:8" x14ac:dyDescent="0.2">
      <c r="A34545">
        <v>1.01050599025985E+18</v>
      </c>
      <c r="B34545" t="s">
        <v>69633</v>
      </c>
      <c r="C34545" t="s">
        <v>69634</v>
      </c>
      <c r="D34545" s="1">
        <v>43274.620104166665</v>
      </c>
      <c r="E34545">
        <v>27757</v>
      </c>
      <c r="F34545">
        <v>103504</v>
      </c>
    </row>
    <row r="34546" spans="1:8" x14ac:dyDescent="0.2">
      <c r="A34546">
        <v>1.0105229334988E+18</v>
      </c>
      <c r="B34546" t="s">
        <v>69635</v>
      </c>
      <c r="C34546" t="s">
        <v>69636</v>
      </c>
      <c r="D34546" s="1">
        <v>43274.666851851849</v>
      </c>
      <c r="E34546">
        <v>8746</v>
      </c>
      <c r="F34546">
        <v>40309</v>
      </c>
      <c r="G34546" t="s">
        <v>215</v>
      </c>
      <c r="H34546" t="s">
        <v>390</v>
      </c>
    </row>
    <row r="34547" spans="1:8" x14ac:dyDescent="0.2">
      <c r="A34547">
        <v>1.01052294540222E+18</v>
      </c>
      <c r="B34547" t="s">
        <v>69637</v>
      </c>
      <c r="C34547" t="s">
        <v>69638</v>
      </c>
      <c r="D34547" s="1">
        <v>43274.666886574072</v>
      </c>
      <c r="E34547">
        <v>6952</v>
      </c>
      <c r="F34547">
        <v>34368</v>
      </c>
      <c r="H34547" t="s">
        <v>390</v>
      </c>
    </row>
    <row r="34548" spans="1:8" x14ac:dyDescent="0.2">
      <c r="A34548">
        <v>1.010536329766E+18</v>
      </c>
      <c r="B34548" t="s">
        <v>69639</v>
      </c>
      <c r="C34548" t="s">
        <v>69640</v>
      </c>
      <c r="D34548" s="1">
        <v>43274.703819444447</v>
      </c>
      <c r="E34548">
        <v>11760</v>
      </c>
      <c r="F34548">
        <v>54034</v>
      </c>
    </row>
    <row r="34549" spans="1:8" x14ac:dyDescent="0.2">
      <c r="A34549">
        <v>1.01056761035261E+18</v>
      </c>
      <c r="B34549" t="s">
        <v>69641</v>
      </c>
      <c r="C34549" t="s">
        <v>69642</v>
      </c>
      <c r="D34549" s="1">
        <v>43274.790138888886</v>
      </c>
      <c r="E34549">
        <v>13373</v>
      </c>
      <c r="F34549">
        <v>72909</v>
      </c>
    </row>
    <row r="34550" spans="1:8" x14ac:dyDescent="0.2">
      <c r="A34550">
        <v>1.0105695621384E+18</v>
      </c>
      <c r="B34550" t="s">
        <v>69643</v>
      </c>
      <c r="C34550" t="s">
        <v>69644</v>
      </c>
      <c r="D34550" s="1">
        <v>43274.795520833337</v>
      </c>
      <c r="E34550">
        <v>32794</v>
      </c>
      <c r="F34550">
        <v>140192</v>
      </c>
    </row>
    <row r="34551" spans="1:8" x14ac:dyDescent="0.2">
      <c r="A34551">
        <v>1.01057119727101E+18</v>
      </c>
      <c r="B34551" t="s">
        <v>69645</v>
      </c>
      <c r="C34551" t="s">
        <v>69646</v>
      </c>
      <c r="D34551" s="1">
        <v>43274.800034722219</v>
      </c>
      <c r="E34551">
        <v>16528</v>
      </c>
      <c r="F34551">
        <v>84815</v>
      </c>
    </row>
    <row r="34552" spans="1:8" x14ac:dyDescent="0.2">
      <c r="A34552">
        <v>1.01061977960064E+18</v>
      </c>
      <c r="B34552" t="s">
        <v>69647</v>
      </c>
      <c r="C34552" t="s">
        <v>69648</v>
      </c>
      <c r="D34552" s="1">
        <v>43274.93409722222</v>
      </c>
      <c r="E34552">
        <v>8184</v>
      </c>
      <c r="F34552">
        <v>38512</v>
      </c>
      <c r="G34552" t="s">
        <v>89</v>
      </c>
      <c r="H34552" t="s">
        <v>390</v>
      </c>
    </row>
    <row r="34553" spans="1:8" x14ac:dyDescent="0.2">
      <c r="A34553">
        <v>1.0106454135761201E+18</v>
      </c>
      <c r="B34553" t="s">
        <v>69649</v>
      </c>
      <c r="C34553" t="s">
        <v>69650</v>
      </c>
      <c r="D34553" s="1">
        <v>43275.004837962966</v>
      </c>
      <c r="E34553">
        <v>14526</v>
      </c>
      <c r="F34553">
        <v>68728</v>
      </c>
    </row>
    <row r="34554" spans="1:8" x14ac:dyDescent="0.2">
      <c r="A34554">
        <v>1.01069995415783E+18</v>
      </c>
      <c r="B34554" t="s">
        <v>69651</v>
      </c>
      <c r="C34554" t="s">
        <v>69652</v>
      </c>
      <c r="D34554" s="1">
        <v>43275.155335648145</v>
      </c>
      <c r="E34554">
        <v>21841</v>
      </c>
      <c r="F34554">
        <v>76518</v>
      </c>
    </row>
    <row r="34555" spans="1:8" x14ac:dyDescent="0.2">
      <c r="A34555">
        <v>1.01087338308763E+18</v>
      </c>
      <c r="B34555" t="s">
        <v>69653</v>
      </c>
      <c r="C34555" t="s">
        <v>69654</v>
      </c>
      <c r="D34555" s="1">
        <v>43275.633912037039</v>
      </c>
      <c r="E34555">
        <v>27111</v>
      </c>
      <c r="F34555">
        <v>116075</v>
      </c>
    </row>
    <row r="34556" spans="1:8" x14ac:dyDescent="0.2">
      <c r="A34556">
        <v>1.01090086560201E+18</v>
      </c>
      <c r="B34556" t="s">
        <v>69655</v>
      </c>
      <c r="C34556" t="s">
        <v>69656</v>
      </c>
      <c r="D34556" s="1">
        <v>43275.709745370368</v>
      </c>
      <c r="E34556">
        <v>26584</v>
      </c>
      <c r="F34556">
        <v>109618</v>
      </c>
    </row>
    <row r="34557" spans="1:8" x14ac:dyDescent="0.2">
      <c r="A34557">
        <v>1.0109025064220401E+18</v>
      </c>
      <c r="B34557" t="s">
        <v>69657</v>
      </c>
      <c r="C34557" t="s">
        <v>69658</v>
      </c>
      <c r="D34557" s="1">
        <v>43275.714270833334</v>
      </c>
      <c r="E34557">
        <v>27257</v>
      </c>
      <c r="F34557">
        <v>115895</v>
      </c>
    </row>
    <row r="34558" spans="1:8" x14ac:dyDescent="0.2">
      <c r="A34558">
        <v>1.0109789753913201E+18</v>
      </c>
      <c r="B34558" t="s">
        <v>69659</v>
      </c>
      <c r="C34558" t="s">
        <v>69660</v>
      </c>
      <c r="D34558" s="1">
        <v>43275.92528935185</v>
      </c>
      <c r="E34558">
        <v>24013</v>
      </c>
      <c r="F34558">
        <v>102849</v>
      </c>
    </row>
    <row r="34559" spans="1:8" x14ac:dyDescent="0.2">
      <c r="A34559">
        <v>1.01103651981203E+18</v>
      </c>
      <c r="B34559" t="s">
        <v>69661</v>
      </c>
      <c r="C34559" t="s">
        <v>69662</v>
      </c>
      <c r="D34559" s="1">
        <v>43276.084085648145</v>
      </c>
      <c r="E34559">
        <v>16896</v>
      </c>
      <c r="F34559">
        <v>85975</v>
      </c>
      <c r="G34559" t="s">
        <v>89</v>
      </c>
    </row>
    <row r="34560" spans="1:8" x14ac:dyDescent="0.2">
      <c r="A34560">
        <v>1.01103847788917E+18</v>
      </c>
      <c r="B34560" t="s">
        <v>69663</v>
      </c>
      <c r="C34560" t="s">
        <v>69664</v>
      </c>
      <c r="D34560" s="1">
        <v>43276.089479166665</v>
      </c>
      <c r="E34560">
        <v>25586</v>
      </c>
      <c r="F34560">
        <v>102045</v>
      </c>
    </row>
    <row r="34561" spans="1:8" x14ac:dyDescent="0.2">
      <c r="A34561">
        <v>1.01105343957557E+18</v>
      </c>
      <c r="B34561" t="s">
        <v>69665</v>
      </c>
      <c r="C34561" t="s">
        <v>69666</v>
      </c>
      <c r="D34561" s="1">
        <v>43276.13077546296</v>
      </c>
      <c r="E34561">
        <v>12480</v>
      </c>
      <c r="F34561">
        <v>56527</v>
      </c>
      <c r="G34561" t="s">
        <v>89</v>
      </c>
    </row>
    <row r="34562" spans="1:8" x14ac:dyDescent="0.2">
      <c r="A34562">
        <v>1.01120959267042E+18</v>
      </c>
      <c r="B34562" t="s">
        <v>69667</v>
      </c>
      <c r="C34562" t="s">
        <v>69668</v>
      </c>
      <c r="D34562" s="1">
        <v>43276.561666666668</v>
      </c>
      <c r="E34562">
        <v>16104</v>
      </c>
      <c r="F34562">
        <v>67006</v>
      </c>
    </row>
    <row r="34563" spans="1:8" x14ac:dyDescent="0.2">
      <c r="A34563">
        <v>1.0112127664877199E+18</v>
      </c>
      <c r="B34563" t="s">
        <v>69669</v>
      </c>
      <c r="C34563" t="s">
        <v>69670</v>
      </c>
      <c r="D34563" s="1">
        <v>43276.570428240739</v>
      </c>
      <c r="E34563">
        <v>30612</v>
      </c>
      <c r="F34563">
        <v>126148</v>
      </c>
    </row>
    <row r="34564" spans="1:8" x14ac:dyDescent="0.2">
      <c r="A34564">
        <v>1.01121803321651E+18</v>
      </c>
      <c r="B34564" t="s">
        <v>69671</v>
      </c>
      <c r="C34564" t="s">
        <v>69672</v>
      </c>
      <c r="D34564" s="1">
        <v>43276.584965277776</v>
      </c>
      <c r="E34564">
        <v>26299</v>
      </c>
      <c r="F34564">
        <v>105861</v>
      </c>
    </row>
    <row r="34565" spans="1:8" x14ac:dyDescent="0.2">
      <c r="A34565">
        <v>1.01122662232488E+18</v>
      </c>
      <c r="B34565" t="s">
        <v>69673</v>
      </c>
      <c r="C34565" t="s">
        <v>69674</v>
      </c>
      <c r="D34565" s="1">
        <v>43276.608668981484</v>
      </c>
      <c r="E34565">
        <v>23107</v>
      </c>
      <c r="F34565">
        <v>96127</v>
      </c>
    </row>
    <row r="34566" spans="1:8" x14ac:dyDescent="0.2">
      <c r="A34566">
        <v>1.01122826500307E+18</v>
      </c>
      <c r="B34566" t="s">
        <v>69675</v>
      </c>
      <c r="C34566" t="s">
        <v>69676</v>
      </c>
      <c r="D34566" s="1">
        <v>43276.613194444442</v>
      </c>
      <c r="E34566">
        <v>19275</v>
      </c>
      <c r="F34566">
        <v>84524</v>
      </c>
    </row>
    <row r="34567" spans="1:8" x14ac:dyDescent="0.2">
      <c r="A34567">
        <v>1.0112311372330801E+18</v>
      </c>
      <c r="B34567" t="s">
        <v>69677</v>
      </c>
      <c r="C34567" t="s">
        <v>69678</v>
      </c>
      <c r="D34567" s="1">
        <v>43276.621122685188</v>
      </c>
      <c r="E34567">
        <v>19228</v>
      </c>
      <c r="F34567">
        <v>86591</v>
      </c>
    </row>
    <row r="34568" spans="1:8" x14ac:dyDescent="0.2">
      <c r="A34568">
        <v>1.01125686297567E+18</v>
      </c>
      <c r="B34568" t="s">
        <v>69679</v>
      </c>
      <c r="C34568" t="s">
        <v>69680</v>
      </c>
      <c r="D34568" s="1">
        <v>43276.692118055558</v>
      </c>
      <c r="E34568">
        <v>12930</v>
      </c>
      <c r="F34568">
        <v>65833</v>
      </c>
    </row>
    <row r="34569" spans="1:8" x14ac:dyDescent="0.2">
      <c r="A34569">
        <v>1.01129577942269E+18</v>
      </c>
      <c r="B34569" t="s">
        <v>69681</v>
      </c>
      <c r="C34569" t="s">
        <v>69682</v>
      </c>
      <c r="D34569" s="1">
        <v>43276.799502314818</v>
      </c>
      <c r="E34569">
        <v>35564</v>
      </c>
      <c r="F34569">
        <v>131296</v>
      </c>
    </row>
    <row r="34570" spans="1:8" x14ac:dyDescent="0.2">
      <c r="A34570">
        <v>1.01136041064841E+18</v>
      </c>
      <c r="B34570" t="s">
        <v>69683</v>
      </c>
      <c r="C34570" t="s">
        <v>69684</v>
      </c>
      <c r="D34570" s="1">
        <v>43276.977847222224</v>
      </c>
      <c r="E34570">
        <v>15149</v>
      </c>
      <c r="F34570">
        <v>68610</v>
      </c>
      <c r="H34570" t="s">
        <v>390</v>
      </c>
    </row>
    <row r="34571" spans="1:8" x14ac:dyDescent="0.2">
      <c r="A34571">
        <v>1.01138528356296E+18</v>
      </c>
      <c r="B34571" t="s">
        <v>69685</v>
      </c>
      <c r="C34571" t="s">
        <v>69686</v>
      </c>
      <c r="D34571" s="1">
        <v>43277.046481481484</v>
      </c>
      <c r="E34571">
        <v>12806</v>
      </c>
      <c r="F34571">
        <v>56124</v>
      </c>
    </row>
    <row r="34572" spans="1:8" x14ac:dyDescent="0.2">
      <c r="A34572">
        <v>1.0113891244759601E+18</v>
      </c>
      <c r="B34572" t="s">
        <v>69687</v>
      </c>
      <c r="C34572" t="s">
        <v>69688</v>
      </c>
      <c r="D34572" s="1">
        <v>43277.057083333333</v>
      </c>
      <c r="E34572">
        <v>22021</v>
      </c>
      <c r="F34572">
        <v>83621</v>
      </c>
    </row>
    <row r="34573" spans="1:8" x14ac:dyDescent="0.2">
      <c r="A34573">
        <v>1.01139123018845E+18</v>
      </c>
      <c r="B34573" t="s">
        <v>69689</v>
      </c>
      <c r="C34573" t="s">
        <v>69690</v>
      </c>
      <c r="D34573" s="1">
        <v>43277.062893518516</v>
      </c>
      <c r="E34573">
        <v>33813</v>
      </c>
      <c r="F34573">
        <v>122559</v>
      </c>
    </row>
    <row r="34574" spans="1:8" x14ac:dyDescent="0.2">
      <c r="A34574">
        <v>1.01139476297958E+18</v>
      </c>
      <c r="B34574" t="s">
        <v>69691</v>
      </c>
      <c r="C34574" t="s">
        <v>69692</v>
      </c>
      <c r="D34574" s="1">
        <v>43277.072638888887</v>
      </c>
      <c r="E34574">
        <v>6763</v>
      </c>
      <c r="F34574">
        <v>47988</v>
      </c>
      <c r="H34574" t="s">
        <v>390</v>
      </c>
    </row>
    <row r="34575" spans="1:8" x14ac:dyDescent="0.2">
      <c r="A34575">
        <v>1.01142255594771E+18</v>
      </c>
      <c r="B34575" t="s">
        <v>69693</v>
      </c>
      <c r="C34575" t="s">
        <v>69694</v>
      </c>
      <c r="D34575" s="1">
        <v>43277.149340277778</v>
      </c>
      <c r="E34575">
        <v>11565</v>
      </c>
      <c r="F34575">
        <v>51386</v>
      </c>
      <c r="G34575" t="s">
        <v>89</v>
      </c>
    </row>
    <row r="34576" spans="1:8" x14ac:dyDescent="0.2">
      <c r="A34576">
        <v>1.01156890699201E+18</v>
      </c>
      <c r="B34576" t="s">
        <v>69695</v>
      </c>
      <c r="C34576" t="s">
        <v>69696</v>
      </c>
      <c r="D34576" s="1">
        <v>43277.553194444445</v>
      </c>
      <c r="E34576">
        <v>12809</v>
      </c>
      <c r="F34576">
        <v>59956</v>
      </c>
    </row>
    <row r="34577" spans="1:7" x14ac:dyDescent="0.2">
      <c r="A34577">
        <v>1.01157102603408E+18</v>
      </c>
      <c r="B34577" t="s">
        <v>69697</v>
      </c>
      <c r="C34577" t="s">
        <v>69698</v>
      </c>
      <c r="D34577" s="1">
        <v>43277.559039351851</v>
      </c>
      <c r="E34577">
        <v>12482</v>
      </c>
      <c r="F34577">
        <v>60099</v>
      </c>
    </row>
    <row r="34578" spans="1:7" x14ac:dyDescent="0.2">
      <c r="A34578">
        <v>1.01157425611799E+18</v>
      </c>
      <c r="B34578" t="s">
        <v>69699</v>
      </c>
      <c r="C34578" t="s">
        <v>69700</v>
      </c>
      <c r="D34578" s="1">
        <v>43277.56795138889</v>
      </c>
      <c r="E34578">
        <v>10706</v>
      </c>
      <c r="F34578">
        <v>52829</v>
      </c>
    </row>
    <row r="34579" spans="1:7" x14ac:dyDescent="0.2">
      <c r="A34579">
        <v>1.01157730302398E+18</v>
      </c>
      <c r="B34579" t="s">
        <v>69701</v>
      </c>
      <c r="C34579" t="s">
        <v>69702</v>
      </c>
      <c r="D34579" s="1">
        <v>43277.576354166667</v>
      </c>
      <c r="E34579">
        <v>10758</v>
      </c>
      <c r="F34579">
        <v>53491</v>
      </c>
    </row>
    <row r="34580" spans="1:7" x14ac:dyDescent="0.2">
      <c r="A34580">
        <v>1.01157907649314E+18</v>
      </c>
      <c r="B34580" t="s">
        <v>69703</v>
      </c>
      <c r="C34580" t="s">
        <v>69704</v>
      </c>
      <c r="D34580" s="1">
        <v>43277.581250000003</v>
      </c>
      <c r="E34580">
        <v>13529</v>
      </c>
      <c r="F34580">
        <v>66637</v>
      </c>
    </row>
    <row r="34581" spans="1:7" x14ac:dyDescent="0.2">
      <c r="A34581">
        <v>1.01158431504041E+18</v>
      </c>
      <c r="B34581" t="s">
        <v>69705</v>
      </c>
      <c r="C34581" t="s">
        <v>69706</v>
      </c>
      <c r="D34581" s="1">
        <v>43277.595706018517</v>
      </c>
      <c r="E34581">
        <v>17172</v>
      </c>
      <c r="F34581">
        <v>81428</v>
      </c>
    </row>
    <row r="34582" spans="1:7" x14ac:dyDescent="0.2">
      <c r="A34582">
        <v>1.01158896744202E+18</v>
      </c>
      <c r="B34582" t="s">
        <v>69707</v>
      </c>
      <c r="C34582" t="s">
        <v>69708</v>
      </c>
      <c r="D34582" s="1">
        <v>43277.608541666668</v>
      </c>
      <c r="E34582">
        <v>21380</v>
      </c>
      <c r="F34582">
        <v>89855</v>
      </c>
    </row>
    <row r="34583" spans="1:7" x14ac:dyDescent="0.2">
      <c r="A34583">
        <v>1.0116026641431E+18</v>
      </c>
      <c r="B34583" t="s">
        <v>69709</v>
      </c>
      <c r="C34583" t="s">
        <v>69710</v>
      </c>
      <c r="D34583" s="1">
        <v>43277.64634259259</v>
      </c>
      <c r="E34583">
        <v>25164</v>
      </c>
      <c r="F34583">
        <v>98493</v>
      </c>
    </row>
    <row r="34584" spans="1:7" x14ac:dyDescent="0.2">
      <c r="A34584">
        <v>1.01162027132798E+18</v>
      </c>
      <c r="B34584" t="s">
        <v>69711</v>
      </c>
      <c r="C34584" t="s">
        <v>69712</v>
      </c>
      <c r="D34584" s="1">
        <v>43277.694930555554</v>
      </c>
      <c r="E34584">
        <v>31617</v>
      </c>
      <c r="F34584">
        <v>154684</v>
      </c>
    </row>
    <row r="34585" spans="1:7" x14ac:dyDescent="0.2">
      <c r="A34585">
        <v>1.0117036687212401E+18</v>
      </c>
      <c r="B34585" t="s">
        <v>69713</v>
      </c>
      <c r="C34585" t="s">
        <v>69714</v>
      </c>
      <c r="D34585" s="1">
        <v>43277.925057870372</v>
      </c>
      <c r="E34585">
        <v>13409</v>
      </c>
      <c r="F34585">
        <v>66162</v>
      </c>
    </row>
    <row r="34586" spans="1:7" x14ac:dyDescent="0.2">
      <c r="A34586">
        <v>1.01178941952167E+18</v>
      </c>
      <c r="B34586" t="s">
        <v>69715</v>
      </c>
      <c r="C34586" t="s">
        <v>69716</v>
      </c>
      <c r="D34586" s="1">
        <v>43278.161689814813</v>
      </c>
      <c r="E34586">
        <v>11547</v>
      </c>
      <c r="F34586">
        <v>60938</v>
      </c>
      <c r="G34586" t="s">
        <v>89</v>
      </c>
    </row>
    <row r="34587" spans="1:7" x14ac:dyDescent="0.2">
      <c r="A34587">
        <v>1.01179256342511E+18</v>
      </c>
      <c r="B34587" t="s">
        <v>69717</v>
      </c>
      <c r="C34587" t="s">
        <v>69718</v>
      </c>
      <c r="D34587" s="1">
        <v>43278.170358796298</v>
      </c>
      <c r="E34587">
        <v>12642</v>
      </c>
      <c r="F34587">
        <v>68867</v>
      </c>
    </row>
    <row r="34588" spans="1:7" x14ac:dyDescent="0.2">
      <c r="A34588">
        <v>1.01179588392566E+18</v>
      </c>
      <c r="B34588" t="s">
        <v>69719</v>
      </c>
      <c r="C34588" t="s">
        <v>69720</v>
      </c>
      <c r="D34588" s="1">
        <v>43278.179525462961</v>
      </c>
      <c r="E34588">
        <v>21243</v>
      </c>
      <c r="F34588">
        <v>111465</v>
      </c>
    </row>
    <row r="34589" spans="1:7" x14ac:dyDescent="0.2">
      <c r="A34589">
        <v>1.01180314991138E+18</v>
      </c>
      <c r="B34589" t="s">
        <v>69721</v>
      </c>
      <c r="C34589" t="s">
        <v>69722</v>
      </c>
      <c r="D34589" s="1">
        <v>43278.199571759258</v>
      </c>
      <c r="E34589">
        <v>15968</v>
      </c>
      <c r="F34589">
        <v>75684</v>
      </c>
    </row>
    <row r="34590" spans="1:7" x14ac:dyDescent="0.2">
      <c r="A34590">
        <v>1.01180500639007E+18</v>
      </c>
      <c r="B34590" t="s">
        <v>69723</v>
      </c>
      <c r="C34590" t="s">
        <v>69724</v>
      </c>
      <c r="D34590" s="1">
        <v>43278.204699074071</v>
      </c>
      <c r="E34590">
        <v>13594</v>
      </c>
      <c r="F34590">
        <v>82755</v>
      </c>
    </row>
    <row r="34591" spans="1:7" x14ac:dyDescent="0.2">
      <c r="A34591">
        <v>1.0118061954626801E+18</v>
      </c>
      <c r="B34591" t="s">
        <v>69725</v>
      </c>
      <c r="C34591" t="s">
        <v>69726</v>
      </c>
      <c r="D34591" s="1">
        <v>43278.207986111112</v>
      </c>
      <c r="E34591">
        <v>4286</v>
      </c>
      <c r="F34591">
        <v>30630</v>
      </c>
    </row>
    <row r="34592" spans="1:7" x14ac:dyDescent="0.2">
      <c r="A34592">
        <v>1.01181947457456E+18</v>
      </c>
      <c r="B34592" t="s">
        <v>69727</v>
      </c>
      <c r="C34592" t="s">
        <v>69728</v>
      </c>
      <c r="D34592" s="1">
        <v>43278.244629629633</v>
      </c>
      <c r="E34592">
        <v>8325</v>
      </c>
      <c r="F34592">
        <v>58034</v>
      </c>
    </row>
    <row r="34593" spans="1:8" x14ac:dyDescent="0.2">
      <c r="A34593">
        <v>1.0119316562305201E+18</v>
      </c>
      <c r="B34593" t="s">
        <v>69729</v>
      </c>
      <c r="C34593" t="s">
        <v>69730</v>
      </c>
      <c r="D34593" s="1">
        <v>43278.554189814815</v>
      </c>
      <c r="E34593">
        <v>33094</v>
      </c>
      <c r="F34593">
        <v>146237</v>
      </c>
    </row>
    <row r="34594" spans="1:8" x14ac:dyDescent="0.2">
      <c r="A34594">
        <v>1.01195226626854E+18</v>
      </c>
      <c r="B34594" t="s">
        <v>69731</v>
      </c>
      <c r="C34594" t="s">
        <v>69732</v>
      </c>
      <c r="D34594" s="1">
        <v>43278.611064814817</v>
      </c>
      <c r="E34594">
        <v>19710</v>
      </c>
      <c r="F34594">
        <v>91291</v>
      </c>
    </row>
    <row r="34595" spans="1:8" x14ac:dyDescent="0.2">
      <c r="A34595">
        <v>1.01197520477872E+18</v>
      </c>
      <c r="B34595" t="s">
        <v>69733</v>
      </c>
      <c r="C34595" t="s">
        <v>69734</v>
      </c>
      <c r="D34595" s="1">
        <v>43278.674363425926</v>
      </c>
      <c r="E34595">
        <v>20648</v>
      </c>
      <c r="F34595">
        <v>95539</v>
      </c>
    </row>
    <row r="34596" spans="1:8" x14ac:dyDescent="0.2">
      <c r="A34596">
        <v>1.01199416207657E+18</v>
      </c>
      <c r="B34596" t="s">
        <v>69735</v>
      </c>
      <c r="C34596" t="s">
        <v>69736</v>
      </c>
      <c r="D34596" s="1">
        <v>43278.726666666669</v>
      </c>
      <c r="E34596">
        <v>16063</v>
      </c>
      <c r="F34596">
        <v>77423</v>
      </c>
    </row>
    <row r="34597" spans="1:8" x14ac:dyDescent="0.2">
      <c r="A34597">
        <v>1.01202603341807E+18</v>
      </c>
      <c r="B34597" t="s">
        <v>69737</v>
      </c>
      <c r="C34597" t="s">
        <v>69738</v>
      </c>
      <c r="D34597" s="1">
        <v>43278.814618055556</v>
      </c>
      <c r="E34597">
        <v>9817</v>
      </c>
      <c r="F34597">
        <v>50682</v>
      </c>
    </row>
    <row r="34598" spans="1:8" x14ac:dyDescent="0.2">
      <c r="A34598">
        <v>1.01205133059102E+18</v>
      </c>
      <c r="B34598" t="s">
        <v>69739</v>
      </c>
      <c r="C34598" t="s">
        <v>69740</v>
      </c>
      <c r="D34598" s="1">
        <v>43278.884421296294</v>
      </c>
      <c r="E34598">
        <v>9565</v>
      </c>
      <c r="F34598">
        <v>43308</v>
      </c>
      <c r="H34598" t="s">
        <v>390</v>
      </c>
    </row>
    <row r="34599" spans="1:8" x14ac:dyDescent="0.2">
      <c r="A34599">
        <v>1.01207030409143E+18</v>
      </c>
      <c r="B34599" t="s">
        <v>69741</v>
      </c>
      <c r="C34599" t="s">
        <v>69742</v>
      </c>
      <c r="D34599" s="1">
        <v>43278.936782407407</v>
      </c>
      <c r="E34599">
        <v>11478</v>
      </c>
      <c r="F34599">
        <v>53950</v>
      </c>
      <c r="H34599" t="s">
        <v>390</v>
      </c>
    </row>
    <row r="34600" spans="1:8" x14ac:dyDescent="0.2">
      <c r="A34600">
        <v>1.01208265437033E+18</v>
      </c>
      <c r="B34600" t="s">
        <v>69743</v>
      </c>
      <c r="C34600" t="s">
        <v>69744</v>
      </c>
      <c r="D34600" s="1">
        <v>43278.970868055556</v>
      </c>
      <c r="E34600">
        <v>9212</v>
      </c>
      <c r="F34600">
        <v>53897</v>
      </c>
      <c r="G34600" t="s">
        <v>89</v>
      </c>
    </row>
    <row r="34601" spans="1:8" x14ac:dyDescent="0.2">
      <c r="A34601">
        <v>1.01211207778199E+18</v>
      </c>
      <c r="B34601" t="s">
        <v>69745</v>
      </c>
      <c r="C34601" t="s">
        <v>69746</v>
      </c>
      <c r="D34601" s="1">
        <v>43279.052060185182</v>
      </c>
      <c r="E34601">
        <v>6768</v>
      </c>
      <c r="F34601">
        <v>40882</v>
      </c>
      <c r="G34601" t="e">
        <f>_xlfn.SINGLE( _xlfn.SINGLE(RepKevinCramer))</f>
        <v>#NAME?</v>
      </c>
    </row>
    <row r="34602" spans="1:8" x14ac:dyDescent="0.2">
      <c r="A34602">
        <v>1.01216948227246E+18</v>
      </c>
      <c r="B34602" t="s">
        <v>69747</v>
      </c>
      <c r="C34602" t="s">
        <v>69748</v>
      </c>
      <c r="D34602" s="1">
        <v>43279.210462962961</v>
      </c>
      <c r="E34602">
        <v>13758</v>
      </c>
      <c r="F34602">
        <v>68444</v>
      </c>
      <c r="H34602" t="s">
        <v>390</v>
      </c>
    </row>
    <row r="34603" spans="1:8" x14ac:dyDescent="0.2">
      <c r="A34603">
        <v>1.0121749750616399E+18</v>
      </c>
      <c r="B34603" t="s">
        <v>69749</v>
      </c>
      <c r="C34603" t="s">
        <v>69750</v>
      </c>
      <c r="D34603" s="1">
        <v>43279.225624999999</v>
      </c>
      <c r="E34603">
        <v>18688</v>
      </c>
      <c r="F34603">
        <v>75578</v>
      </c>
    </row>
    <row r="34604" spans="1:8" x14ac:dyDescent="0.2">
      <c r="A34604">
        <v>1.01217497666806E+18</v>
      </c>
      <c r="B34604" t="s">
        <v>69751</v>
      </c>
      <c r="C34604" t="s">
        <v>69752</v>
      </c>
      <c r="D34604" s="1">
        <v>43279.225624999999</v>
      </c>
      <c r="E34604">
        <v>16384</v>
      </c>
      <c r="F34604">
        <v>73643</v>
      </c>
    </row>
    <row r="34605" spans="1:8" x14ac:dyDescent="0.2">
      <c r="A34605">
        <v>1.01229001227943E+18</v>
      </c>
      <c r="B34605" t="s">
        <v>69753</v>
      </c>
      <c r="C34605" t="s">
        <v>69754</v>
      </c>
      <c r="D34605" s="1">
        <v>43279.543067129627</v>
      </c>
      <c r="E34605">
        <v>16467</v>
      </c>
      <c r="F34605">
        <v>72014</v>
      </c>
    </row>
    <row r="34606" spans="1:8" x14ac:dyDescent="0.2">
      <c r="A34606">
        <v>1.0122958590721201E+18</v>
      </c>
      <c r="B34606" t="s">
        <v>69755</v>
      </c>
      <c r="C34606" t="s">
        <v>69756</v>
      </c>
      <c r="D34606" s="1">
        <v>43279.559201388889</v>
      </c>
      <c r="E34606">
        <v>20256</v>
      </c>
      <c r="F34606">
        <v>85916</v>
      </c>
    </row>
    <row r="34607" spans="1:8" x14ac:dyDescent="0.2">
      <c r="A34607">
        <v>1.0122975994313999E+18</v>
      </c>
      <c r="B34607" t="s">
        <v>69757</v>
      </c>
      <c r="C34607" t="s">
        <v>69758</v>
      </c>
      <c r="D34607" s="1">
        <v>43279.563993055555</v>
      </c>
      <c r="E34607">
        <v>8334</v>
      </c>
      <c r="F34607">
        <v>47106</v>
      </c>
      <c r="G34607" t="s">
        <v>215</v>
      </c>
    </row>
    <row r="34608" spans="1:8" x14ac:dyDescent="0.2">
      <c r="A34608">
        <v>1.01229923920719E+18</v>
      </c>
      <c r="B34608" t="s">
        <v>69759</v>
      </c>
      <c r="C34608" t="s">
        <v>69760</v>
      </c>
      <c r="D34608" s="1">
        <v>43279.568518518521</v>
      </c>
      <c r="E34608">
        <v>10411</v>
      </c>
      <c r="F34608">
        <v>57372</v>
      </c>
      <c r="G34608" t="s">
        <v>215</v>
      </c>
    </row>
    <row r="34609" spans="1:8" x14ac:dyDescent="0.2">
      <c r="A34609">
        <v>1.01231228728007E+18</v>
      </c>
      <c r="B34609" t="s">
        <v>69761</v>
      </c>
      <c r="C34609" t="s">
        <v>69762</v>
      </c>
      <c r="D34609" s="1">
        <v>43279.604525462964</v>
      </c>
      <c r="E34609">
        <v>18598</v>
      </c>
      <c r="F34609">
        <v>74438</v>
      </c>
    </row>
    <row r="34610" spans="1:8" x14ac:dyDescent="0.2">
      <c r="A34610">
        <v>1.0123155342208E+18</v>
      </c>
      <c r="B34610" t="s">
        <v>69763</v>
      </c>
      <c r="C34610" t="s">
        <v>69764</v>
      </c>
      <c r="D34610" s="1">
        <v>43279.613483796296</v>
      </c>
      <c r="E34610">
        <v>17965</v>
      </c>
      <c r="F34610">
        <v>73239</v>
      </c>
    </row>
    <row r="34611" spans="1:8" x14ac:dyDescent="0.2">
      <c r="A34611">
        <v>1.01231877125038E+18</v>
      </c>
      <c r="B34611" t="s">
        <v>69765</v>
      </c>
      <c r="C34611" t="s">
        <v>69766</v>
      </c>
      <c r="D34611" s="1">
        <v>43279.622418981482</v>
      </c>
      <c r="E34611">
        <v>14920</v>
      </c>
      <c r="F34611">
        <v>67425</v>
      </c>
    </row>
    <row r="34612" spans="1:8" x14ac:dyDescent="0.2">
      <c r="A34612">
        <v>1.01232121805638E+18</v>
      </c>
      <c r="B34612" t="s">
        <v>69767</v>
      </c>
      <c r="C34612" t="s">
        <v>69768</v>
      </c>
      <c r="D34612" s="1">
        <v>43279.629178240742</v>
      </c>
      <c r="E34612">
        <v>14197</v>
      </c>
      <c r="F34612">
        <v>82089</v>
      </c>
    </row>
    <row r="34613" spans="1:8" x14ac:dyDescent="0.2">
      <c r="A34613">
        <v>1.01240964191193E+18</v>
      </c>
      <c r="B34613" t="s">
        <v>69769</v>
      </c>
      <c r="C34613" t="s">
        <v>69770</v>
      </c>
      <c r="D34613" s="1">
        <v>43279.873171296298</v>
      </c>
      <c r="E34613">
        <v>19145</v>
      </c>
      <c r="F34613">
        <v>88440</v>
      </c>
    </row>
    <row r="34614" spans="1:8" x14ac:dyDescent="0.2">
      <c r="A34614">
        <v>1.0124127435200399E+18</v>
      </c>
      <c r="B34614" t="s">
        <v>69771</v>
      </c>
      <c r="C34614" t="s">
        <v>69772</v>
      </c>
      <c r="D34614" s="1">
        <v>43279.881736111114</v>
      </c>
      <c r="E34614">
        <v>10977</v>
      </c>
      <c r="F34614">
        <v>51188</v>
      </c>
    </row>
    <row r="34615" spans="1:8" x14ac:dyDescent="0.2">
      <c r="A34615">
        <v>1.01243796437312E+18</v>
      </c>
      <c r="B34615" t="s">
        <v>69773</v>
      </c>
      <c r="C34615" t="s">
        <v>69774</v>
      </c>
      <c r="D34615" s="1">
        <v>43279.951331018521</v>
      </c>
      <c r="E34615">
        <v>15715</v>
      </c>
      <c r="F34615">
        <v>89770</v>
      </c>
    </row>
    <row r="34616" spans="1:8" x14ac:dyDescent="0.2">
      <c r="A34616">
        <v>1.01275743112493E+18</v>
      </c>
      <c r="B34616" t="s">
        <v>69775</v>
      </c>
      <c r="C34616" t="s">
        <v>69776</v>
      </c>
      <c r="D34616" s="1">
        <v>43280.83289351852</v>
      </c>
      <c r="E34616">
        <v>10497</v>
      </c>
      <c r="F34616">
        <v>54519</v>
      </c>
    </row>
    <row r="34617" spans="1:8" x14ac:dyDescent="0.2">
      <c r="A34617">
        <v>1.01275915642667E+18</v>
      </c>
      <c r="B34617" t="s">
        <v>69777</v>
      </c>
      <c r="C34617" t="s">
        <v>69778</v>
      </c>
      <c r="D34617" s="1">
        <v>43280.837650462963</v>
      </c>
      <c r="E34617">
        <v>16994</v>
      </c>
      <c r="F34617">
        <v>78694</v>
      </c>
      <c r="H34617" t="s">
        <v>390</v>
      </c>
    </row>
    <row r="34618" spans="1:8" x14ac:dyDescent="0.2">
      <c r="A34618">
        <v>1.01284064774373E+18</v>
      </c>
      <c r="B34618" t="s">
        <v>69779</v>
      </c>
      <c r="C34618" t="s">
        <v>69780</v>
      </c>
      <c r="D34618" s="1">
        <v>43281.062523148146</v>
      </c>
      <c r="E34618">
        <v>13497</v>
      </c>
      <c r="F34618">
        <v>70440</v>
      </c>
      <c r="G34618" t="s">
        <v>89</v>
      </c>
    </row>
    <row r="34619" spans="1:8" x14ac:dyDescent="0.2">
      <c r="A34619">
        <v>1.0130161683770801E+18</v>
      </c>
      <c r="B34619" t="s">
        <v>69781</v>
      </c>
      <c r="C34619" t="s">
        <v>69782</v>
      </c>
      <c r="D34619" s="1">
        <v>43281.546875</v>
      </c>
      <c r="E34619">
        <v>23460</v>
      </c>
      <c r="F34619">
        <v>101868</v>
      </c>
    </row>
    <row r="34620" spans="1:8" x14ac:dyDescent="0.2">
      <c r="A34620">
        <v>1.0130199903400399E+18</v>
      </c>
      <c r="B34620" t="s">
        <v>69783</v>
      </c>
      <c r="C34620" t="s">
        <v>69784</v>
      </c>
      <c r="D34620" s="1">
        <v>43281.55741898148</v>
      </c>
      <c r="E34620">
        <v>33100</v>
      </c>
      <c r="F34620">
        <v>136211</v>
      </c>
    </row>
    <row r="34621" spans="1:8" x14ac:dyDescent="0.2">
      <c r="A34621">
        <v>1.01302360804051E+18</v>
      </c>
      <c r="B34621" t="s">
        <v>69785</v>
      </c>
      <c r="C34621" t="s">
        <v>69786</v>
      </c>
      <c r="D34621" s="1">
        <v>43281.567395833335</v>
      </c>
      <c r="E34621">
        <v>35849</v>
      </c>
      <c r="F34621">
        <v>140437</v>
      </c>
    </row>
    <row r="34622" spans="1:8" x14ac:dyDescent="0.2">
      <c r="A34622">
        <v>1.01303791621661E+18</v>
      </c>
      <c r="B34622" t="s">
        <v>69787</v>
      </c>
      <c r="C34622" t="s">
        <v>69788</v>
      </c>
      <c r="D34622" s="1">
        <v>43281.606886574074</v>
      </c>
      <c r="E34622">
        <v>18036</v>
      </c>
      <c r="F34622">
        <v>96116</v>
      </c>
    </row>
    <row r="34623" spans="1:8" x14ac:dyDescent="0.2">
      <c r="A34623">
        <v>1.01313653657618E+18</v>
      </c>
      <c r="B34623" t="s">
        <v>69789</v>
      </c>
      <c r="C34623" t="s">
        <v>69790</v>
      </c>
      <c r="D34623" s="1">
        <v>43281.879027777781</v>
      </c>
      <c r="E34623">
        <v>13292</v>
      </c>
      <c r="F34623">
        <v>70702</v>
      </c>
    </row>
    <row r="34624" spans="1:8" x14ac:dyDescent="0.2">
      <c r="A34624">
        <v>1.01313953229062E+18</v>
      </c>
      <c r="B34624" t="s">
        <v>69791</v>
      </c>
      <c r="C34624" t="s">
        <v>69792</v>
      </c>
      <c r="D34624" s="1">
        <v>43281.887291666666</v>
      </c>
      <c r="E34624">
        <v>13115</v>
      </c>
      <c r="F34624">
        <v>62146</v>
      </c>
    </row>
    <row r="34625" spans="1:7" x14ac:dyDescent="0.2">
      <c r="A34625">
        <v>1.0131416737765E+18</v>
      </c>
      <c r="B34625" t="s">
        <v>69793</v>
      </c>
      <c r="C34625" t="s">
        <v>69794</v>
      </c>
      <c r="D34625" s="1">
        <v>43281.893194444441</v>
      </c>
      <c r="E34625">
        <v>20147</v>
      </c>
      <c r="F34625">
        <v>86140</v>
      </c>
    </row>
    <row r="34626" spans="1:7" x14ac:dyDescent="0.2">
      <c r="A34626">
        <v>1.0131430554179E+18</v>
      </c>
      <c r="B34626" t="s">
        <v>69795</v>
      </c>
      <c r="C34626" t="s">
        <v>69796</v>
      </c>
      <c r="D34626" s="1">
        <v>43281.897013888891</v>
      </c>
      <c r="E34626">
        <v>8393</v>
      </c>
      <c r="F34626">
        <v>45612</v>
      </c>
      <c r="G34626" t="s">
        <v>215</v>
      </c>
    </row>
    <row r="34627" spans="1:7" x14ac:dyDescent="0.2">
      <c r="A34627">
        <v>1.01314618751024E+18</v>
      </c>
      <c r="B34627" t="s">
        <v>69797</v>
      </c>
      <c r="C34627" t="s">
        <v>69798</v>
      </c>
      <c r="D34627" s="1">
        <v>43281.905659722222</v>
      </c>
      <c r="E34627">
        <v>33089</v>
      </c>
      <c r="F34627">
        <v>139449</v>
      </c>
    </row>
    <row r="34628" spans="1:7" x14ac:dyDescent="0.2">
      <c r="A34628">
        <v>1.01339178353398E+18</v>
      </c>
      <c r="B34628" t="s">
        <v>69799</v>
      </c>
      <c r="C34628" t="s">
        <v>69800</v>
      </c>
      <c r="D34628" s="1">
        <v>43282.583368055559</v>
      </c>
      <c r="E34628">
        <v>7020</v>
      </c>
      <c r="F34628">
        <v>45698</v>
      </c>
      <c r="G34628" t="s">
        <v>215</v>
      </c>
    </row>
    <row r="34629" spans="1:7" x14ac:dyDescent="0.2">
      <c r="A34629">
        <v>1.0133945594291599E+18</v>
      </c>
      <c r="B34629" t="s">
        <v>69801</v>
      </c>
      <c r="C34629" t="s">
        <v>69802</v>
      </c>
      <c r="D34629" s="1">
        <v>43282.59103009259</v>
      </c>
      <c r="E34629">
        <v>25940</v>
      </c>
      <c r="F34629">
        <v>119866</v>
      </c>
    </row>
    <row r="34630" spans="1:7" x14ac:dyDescent="0.2">
      <c r="A34630">
        <v>1.0135073965583E+18</v>
      </c>
      <c r="B34630" t="s">
        <v>69803</v>
      </c>
      <c r="C34630" t="s">
        <v>69804</v>
      </c>
      <c r="D34630" s="1">
        <v>43282.902407407404</v>
      </c>
      <c r="E34630">
        <v>22657</v>
      </c>
      <c r="F34630">
        <v>113893</v>
      </c>
    </row>
    <row r="34631" spans="1:7" x14ac:dyDescent="0.2">
      <c r="A34631">
        <v>1.01361864006159E+18</v>
      </c>
      <c r="B34631" t="s">
        <v>69805</v>
      </c>
      <c r="C34631" t="s">
        <v>69806</v>
      </c>
      <c r="D34631" s="1">
        <v>43283.209374999999</v>
      </c>
      <c r="E34631">
        <v>61098</v>
      </c>
      <c r="F34631">
        <v>195177</v>
      </c>
    </row>
    <row r="34632" spans="1:7" x14ac:dyDescent="0.2">
      <c r="A34632">
        <v>1.01390214040904E+18</v>
      </c>
      <c r="B34632" t="s">
        <v>69807</v>
      </c>
      <c r="C34632" t="s">
        <v>69808</v>
      </c>
      <c r="D34632" s="1">
        <v>43283.991689814815</v>
      </c>
      <c r="E34632">
        <v>10568</v>
      </c>
      <c r="F34632">
        <v>62007</v>
      </c>
      <c r="G34632" t="s">
        <v>89</v>
      </c>
    </row>
    <row r="34633" spans="1:7" x14ac:dyDescent="0.2">
      <c r="A34633">
        <v>1.01397660929096E+18</v>
      </c>
      <c r="B34633" t="s">
        <v>69809</v>
      </c>
      <c r="C34633" t="s">
        <v>69810</v>
      </c>
      <c r="D34633" s="1">
        <v>43284.197187500002</v>
      </c>
      <c r="E34633">
        <v>22665</v>
      </c>
      <c r="F34633">
        <v>101046</v>
      </c>
    </row>
    <row r="34634" spans="1:7" x14ac:dyDescent="0.2">
      <c r="A34634">
        <v>1.01409058496386E+18</v>
      </c>
      <c r="B34634" t="s">
        <v>69811</v>
      </c>
      <c r="C34634" t="s">
        <v>69812</v>
      </c>
      <c r="D34634" s="1">
        <v>43284.511701388888</v>
      </c>
      <c r="E34634">
        <v>16523</v>
      </c>
      <c r="F34634">
        <v>77156</v>
      </c>
    </row>
    <row r="34635" spans="1:7" x14ac:dyDescent="0.2">
      <c r="A34635">
        <v>1.01409279232953E+18</v>
      </c>
      <c r="B34635" t="s">
        <v>69813</v>
      </c>
      <c r="C34635" t="s">
        <v>69814</v>
      </c>
      <c r="D34635" s="1">
        <v>43284.517789351848</v>
      </c>
      <c r="E34635">
        <v>11984</v>
      </c>
      <c r="F34635">
        <v>67836</v>
      </c>
    </row>
    <row r="34636" spans="1:7" x14ac:dyDescent="0.2">
      <c r="A34636">
        <v>1.01409483486336E+18</v>
      </c>
      <c r="B34636" t="s">
        <v>69815</v>
      </c>
      <c r="C34636" t="s">
        <v>69816</v>
      </c>
      <c r="D34636" s="1">
        <v>43284.523425925923</v>
      </c>
      <c r="E34636">
        <v>12507</v>
      </c>
      <c r="F34636">
        <v>61025</v>
      </c>
    </row>
    <row r="34637" spans="1:7" x14ac:dyDescent="0.2">
      <c r="A34637">
        <v>1.0140987214606799E+18</v>
      </c>
      <c r="B34637" t="s">
        <v>69817</v>
      </c>
      <c r="C34637" t="s">
        <v>69818</v>
      </c>
      <c r="D34637" s="1">
        <v>43284.534143518518</v>
      </c>
      <c r="E34637">
        <v>19192</v>
      </c>
      <c r="F34637">
        <v>87222</v>
      </c>
    </row>
    <row r="34638" spans="1:7" x14ac:dyDescent="0.2">
      <c r="A34638">
        <v>1.01410090812754E+18</v>
      </c>
      <c r="B34638" t="s">
        <v>69819</v>
      </c>
      <c r="C34638" t="s">
        <v>69820</v>
      </c>
      <c r="D34638" s="1">
        <v>43284.540185185186</v>
      </c>
      <c r="E34638">
        <v>17740</v>
      </c>
      <c r="F34638">
        <v>79631</v>
      </c>
    </row>
    <row r="34639" spans="1:7" x14ac:dyDescent="0.2">
      <c r="A34639">
        <v>1.01410554962403E+18</v>
      </c>
      <c r="B34639" t="s">
        <v>69821</v>
      </c>
      <c r="C34639" t="s">
        <v>69822</v>
      </c>
      <c r="D34639" s="1">
        <v>43284.552986111114</v>
      </c>
      <c r="E34639">
        <v>16333</v>
      </c>
      <c r="F34639">
        <v>74806</v>
      </c>
    </row>
    <row r="34640" spans="1:7" x14ac:dyDescent="0.2">
      <c r="A34640">
        <v>1.01411746885865E+18</v>
      </c>
      <c r="B34640" t="s">
        <v>69823</v>
      </c>
      <c r="C34640" t="s">
        <v>69824</v>
      </c>
      <c r="D34640" s="1">
        <v>43284.585879629631</v>
      </c>
      <c r="E34640">
        <v>25385</v>
      </c>
      <c r="F34640">
        <v>84894</v>
      </c>
    </row>
    <row r="34641" spans="1:7" x14ac:dyDescent="0.2">
      <c r="A34641">
        <v>1.01414683513551E+18</v>
      </c>
      <c r="B34641" t="s">
        <v>69825</v>
      </c>
      <c r="C34641" t="s">
        <v>69826</v>
      </c>
      <c r="D34641" s="1">
        <v>43284.666921296295</v>
      </c>
      <c r="E34641">
        <v>15520</v>
      </c>
      <c r="F34641">
        <v>79201</v>
      </c>
    </row>
    <row r="34642" spans="1:7" x14ac:dyDescent="0.2">
      <c r="A34642">
        <v>1.01415145795481E+18</v>
      </c>
      <c r="B34642" t="s">
        <v>69827</v>
      </c>
      <c r="C34642" t="s">
        <v>69828</v>
      </c>
      <c r="D34642" s="1">
        <v>43284.679675925923</v>
      </c>
      <c r="E34642">
        <v>24179</v>
      </c>
      <c r="F34642">
        <v>97733</v>
      </c>
    </row>
    <row r="34643" spans="1:7" x14ac:dyDescent="0.2">
      <c r="A34643">
        <v>1.0142589874229199E+18</v>
      </c>
      <c r="B34643" t="s">
        <v>69829</v>
      </c>
      <c r="C34643" t="s">
        <v>69830</v>
      </c>
      <c r="D34643" s="1">
        <v>43284.976400462961</v>
      </c>
      <c r="E34643">
        <v>7920</v>
      </c>
      <c r="F34643">
        <v>47625</v>
      </c>
      <c r="G34643" t="s">
        <v>89</v>
      </c>
    </row>
    <row r="34644" spans="1:7" x14ac:dyDescent="0.2">
      <c r="A34644">
        <v>1.01426129624048E+18</v>
      </c>
      <c r="B34644" t="s">
        <v>69831</v>
      </c>
      <c r="C34644" t="s">
        <v>69832</v>
      </c>
      <c r="D34644" s="1">
        <v>43284.982766203706</v>
      </c>
      <c r="E34644">
        <v>19887</v>
      </c>
      <c r="F34644">
        <v>88936</v>
      </c>
    </row>
    <row r="34645" spans="1:7" x14ac:dyDescent="0.2">
      <c r="A34645">
        <v>1.01428605480598E+18</v>
      </c>
      <c r="B34645" t="s">
        <v>69833</v>
      </c>
      <c r="C34645" t="s">
        <v>69834</v>
      </c>
      <c r="D34645" s="1">
        <v>43285.051087962966</v>
      </c>
      <c r="E34645">
        <v>13534</v>
      </c>
      <c r="F34645">
        <v>80608</v>
      </c>
    </row>
    <row r="34646" spans="1:7" x14ac:dyDescent="0.2">
      <c r="A34646">
        <v>1.01428756638688E+18</v>
      </c>
      <c r="B34646" t="s">
        <v>69835</v>
      </c>
      <c r="C34646" t="s">
        <v>69836</v>
      </c>
      <c r="D34646" s="1">
        <v>43285.055266203701</v>
      </c>
      <c r="E34646">
        <v>8777</v>
      </c>
      <c r="F34646">
        <v>44713</v>
      </c>
      <c r="G34646" t="s">
        <v>89</v>
      </c>
    </row>
    <row r="34647" spans="1:7" x14ac:dyDescent="0.2">
      <c r="A34647">
        <v>1.01429575181453E+18</v>
      </c>
      <c r="B34647" t="s">
        <v>69837</v>
      </c>
      <c r="C34647" t="s">
        <v>69838</v>
      </c>
      <c r="D34647" s="1">
        <v>43285.077847222223</v>
      </c>
      <c r="E34647">
        <v>15954</v>
      </c>
      <c r="F34647">
        <v>83411</v>
      </c>
    </row>
    <row r="34648" spans="1:7" x14ac:dyDescent="0.2">
      <c r="A34648">
        <v>1.0142957593936399E+18</v>
      </c>
      <c r="B34648" t="s">
        <v>69839</v>
      </c>
      <c r="C34648" t="s">
        <v>69840</v>
      </c>
      <c r="D34648" s="1">
        <v>43285.077870370369</v>
      </c>
      <c r="E34648">
        <v>11049</v>
      </c>
      <c r="F34648">
        <v>60711</v>
      </c>
    </row>
    <row r="34649" spans="1:7" x14ac:dyDescent="0.2">
      <c r="A34649">
        <v>1.01430696324353E+18</v>
      </c>
      <c r="B34649" t="s">
        <v>69841</v>
      </c>
      <c r="C34649" t="s">
        <v>69842</v>
      </c>
      <c r="D34649" s="1">
        <v>43285.108784722222</v>
      </c>
      <c r="E34649">
        <v>17874</v>
      </c>
      <c r="F34649">
        <v>82183</v>
      </c>
    </row>
    <row r="34650" spans="1:7" x14ac:dyDescent="0.2">
      <c r="A34650">
        <v>1.0145198624824E+18</v>
      </c>
      <c r="B34650" t="s">
        <v>69843</v>
      </c>
      <c r="C34650" t="s">
        <v>69844</v>
      </c>
      <c r="D34650" s="1">
        <v>43285.696273148147</v>
      </c>
      <c r="E34650">
        <v>39379</v>
      </c>
      <c r="F34650">
        <v>206830</v>
      </c>
    </row>
    <row r="34651" spans="1:7" x14ac:dyDescent="0.2">
      <c r="A34651">
        <v>1.01452042684273E+18</v>
      </c>
      <c r="B34651" t="s">
        <v>69845</v>
      </c>
      <c r="C34651" t="s">
        <v>69846</v>
      </c>
      <c r="D34651" s="1">
        <v>43285.697835648149</v>
      </c>
      <c r="E34651">
        <v>18598</v>
      </c>
      <c r="F34651">
        <v>73125</v>
      </c>
    </row>
    <row r="34652" spans="1:7" x14ac:dyDescent="0.2">
      <c r="A34652">
        <v>1.0146113074279601E+18</v>
      </c>
      <c r="B34652" t="s">
        <v>69847</v>
      </c>
      <c r="C34652" t="s">
        <v>69848</v>
      </c>
      <c r="D34652" s="1">
        <v>43285.948611111111</v>
      </c>
      <c r="E34652">
        <v>23095</v>
      </c>
      <c r="F34652">
        <v>103869</v>
      </c>
    </row>
    <row r="34653" spans="1:7" x14ac:dyDescent="0.2">
      <c r="A34653">
        <v>1.01470230240864E+18</v>
      </c>
      <c r="B34653" t="s">
        <v>69849</v>
      </c>
      <c r="C34653" t="s">
        <v>69850</v>
      </c>
      <c r="D34653" s="1">
        <v>43286.19971064815</v>
      </c>
      <c r="E34653">
        <v>28730</v>
      </c>
      <c r="F34653">
        <v>169183</v>
      </c>
    </row>
    <row r="34654" spans="1:7" x14ac:dyDescent="0.2">
      <c r="A34654">
        <v>1.01487377400355E+18</v>
      </c>
      <c r="B34654" t="s">
        <v>69851</v>
      </c>
      <c r="C34654" t="s">
        <v>69852</v>
      </c>
      <c r="D34654" s="1">
        <v>43286.672881944447</v>
      </c>
      <c r="E34654">
        <v>16848</v>
      </c>
      <c r="F34654">
        <v>75796</v>
      </c>
    </row>
    <row r="34655" spans="1:7" x14ac:dyDescent="0.2">
      <c r="A34655">
        <v>1.0148755755577999E+18</v>
      </c>
      <c r="B34655" t="s">
        <v>69853</v>
      </c>
      <c r="C34655" t="s">
        <v>69854</v>
      </c>
      <c r="D34655" s="1">
        <v>43286.677858796298</v>
      </c>
      <c r="E34655">
        <v>17371</v>
      </c>
      <c r="F34655">
        <v>77820</v>
      </c>
    </row>
    <row r="34656" spans="1:7" x14ac:dyDescent="0.2">
      <c r="A34656">
        <v>1.01487589461431E+18</v>
      </c>
      <c r="B34656" t="s">
        <v>69855</v>
      </c>
      <c r="C34656" t="s">
        <v>69856</v>
      </c>
      <c r="D34656" s="1">
        <v>43286.678738425922</v>
      </c>
      <c r="E34656">
        <v>22390</v>
      </c>
      <c r="F34656">
        <v>103126</v>
      </c>
    </row>
    <row r="34657" spans="1:8" x14ac:dyDescent="0.2">
      <c r="A34657">
        <v>1.01495656812989E+18</v>
      </c>
      <c r="B34657" t="s">
        <v>69857</v>
      </c>
      <c r="C34657" t="s">
        <v>69858</v>
      </c>
      <c r="D34657" s="1">
        <v>43286.901354166665</v>
      </c>
      <c r="E34657">
        <v>13087</v>
      </c>
      <c r="F34657">
        <v>59514</v>
      </c>
    </row>
    <row r="34658" spans="1:8" x14ac:dyDescent="0.2">
      <c r="A34658">
        <v>1.01495657309591E+18</v>
      </c>
      <c r="B34658" t="s">
        <v>69859</v>
      </c>
      <c r="C34658" t="s">
        <v>69860</v>
      </c>
      <c r="D34658" s="1">
        <v>43286.901365740741</v>
      </c>
      <c r="E34658">
        <v>8156</v>
      </c>
      <c r="F34658">
        <v>42298</v>
      </c>
    </row>
    <row r="34659" spans="1:8" x14ac:dyDescent="0.2">
      <c r="A34659">
        <v>1.01502532065774E+18</v>
      </c>
      <c r="B34659" t="s">
        <v>69861</v>
      </c>
      <c r="C34659" t="s">
        <v>69862</v>
      </c>
      <c r="D34659" s="1">
        <v>43287.09107638889</v>
      </c>
      <c r="E34659">
        <v>11885</v>
      </c>
      <c r="F34659">
        <v>59556</v>
      </c>
      <c r="H34659" t="s">
        <v>390</v>
      </c>
    </row>
    <row r="34660" spans="1:8" x14ac:dyDescent="0.2">
      <c r="A34660">
        <v>1.0150336585481999E+18</v>
      </c>
      <c r="B34660" t="s">
        <v>69863</v>
      </c>
      <c r="C34660" t="s">
        <v>69864</v>
      </c>
      <c r="D34660" s="1">
        <v>43287.114085648151</v>
      </c>
      <c r="E34660">
        <v>28564</v>
      </c>
      <c r="F34660">
        <v>118747</v>
      </c>
    </row>
    <row r="34661" spans="1:8" x14ac:dyDescent="0.2">
      <c r="A34661">
        <v>1.01503732222664E+18</v>
      </c>
      <c r="B34661" t="s">
        <v>69865</v>
      </c>
      <c r="C34661" t="s">
        <v>69866</v>
      </c>
      <c r="D34661" s="1">
        <v>43287.124189814815</v>
      </c>
      <c r="E34661">
        <v>22460</v>
      </c>
      <c r="F34661">
        <v>106317</v>
      </c>
    </row>
    <row r="34662" spans="1:8" x14ac:dyDescent="0.2">
      <c r="A34662">
        <v>1.01503927398726E+18</v>
      </c>
      <c r="B34662" t="s">
        <v>69867</v>
      </c>
      <c r="C34662" t="s">
        <v>69868</v>
      </c>
      <c r="D34662" s="1">
        <v>43287.129583333335</v>
      </c>
      <c r="E34662">
        <v>20301</v>
      </c>
      <c r="F34662">
        <v>108449</v>
      </c>
    </row>
    <row r="34663" spans="1:8" x14ac:dyDescent="0.2">
      <c r="A34663">
        <v>1.01526719372085E+18</v>
      </c>
      <c r="B34663" t="s">
        <v>69869</v>
      </c>
      <c r="C34663" t="s">
        <v>69870</v>
      </c>
      <c r="D34663" s="1">
        <v>43287.758518518516</v>
      </c>
      <c r="E34663">
        <v>18712</v>
      </c>
      <c r="F34663">
        <v>82474</v>
      </c>
    </row>
    <row r="34664" spans="1:8" x14ac:dyDescent="0.2">
      <c r="A34664">
        <v>1.01527859479541E+18</v>
      </c>
      <c r="B34664" t="s">
        <v>69871</v>
      </c>
      <c r="C34664" t="s">
        <v>69872</v>
      </c>
      <c r="D34664" s="1">
        <v>43287.789976851855</v>
      </c>
      <c r="E34664">
        <v>29903</v>
      </c>
      <c r="F34664">
        <v>136093</v>
      </c>
    </row>
    <row r="34665" spans="1:8" x14ac:dyDescent="0.2">
      <c r="A34665">
        <v>1.0155865294844401E+18</v>
      </c>
      <c r="B34665" t="s">
        <v>69873</v>
      </c>
      <c r="C34665" t="s">
        <v>69874</v>
      </c>
      <c r="D34665" s="1">
        <v>43288.639710648145</v>
      </c>
      <c r="E34665">
        <v>25122</v>
      </c>
      <c r="F34665">
        <v>112778</v>
      </c>
    </row>
    <row r="34666" spans="1:8" x14ac:dyDescent="0.2">
      <c r="A34666">
        <v>1.01558740637493E+18</v>
      </c>
      <c r="B34666" t="s">
        <v>69875</v>
      </c>
      <c r="C34666" t="s">
        <v>69876</v>
      </c>
      <c r="D34666" s="1">
        <v>43288.642141203702</v>
      </c>
      <c r="E34666">
        <v>14940</v>
      </c>
      <c r="F34666">
        <v>93199</v>
      </c>
    </row>
    <row r="34667" spans="1:8" x14ac:dyDescent="0.2">
      <c r="A34667">
        <v>1.01569766451467E+18</v>
      </c>
      <c r="B34667" t="s">
        <v>69877</v>
      </c>
      <c r="C34667" t="s">
        <v>69878</v>
      </c>
      <c r="D34667" s="1">
        <v>43288.946388888886</v>
      </c>
      <c r="E34667">
        <v>23968</v>
      </c>
      <c r="F34667">
        <v>105179</v>
      </c>
    </row>
    <row r="34668" spans="1:8" x14ac:dyDescent="0.2">
      <c r="A34668">
        <v>1.01572314036486E+18</v>
      </c>
      <c r="B34668" t="s">
        <v>69879</v>
      </c>
      <c r="C34668" t="s">
        <v>69880</v>
      </c>
      <c r="D34668" s="1">
        <v>43289.016689814816</v>
      </c>
      <c r="E34668">
        <v>30636</v>
      </c>
      <c r="F34668">
        <v>117568</v>
      </c>
    </row>
    <row r="34669" spans="1:8" x14ac:dyDescent="0.2">
      <c r="A34669">
        <v>1.015947163292E+18</v>
      </c>
      <c r="B34669" t="s">
        <v>69881</v>
      </c>
      <c r="C34669" t="s">
        <v>69882</v>
      </c>
      <c r="D34669" s="1">
        <v>43289.634872685187</v>
      </c>
      <c r="E34669">
        <v>32222</v>
      </c>
      <c r="F34669">
        <v>128655</v>
      </c>
    </row>
    <row r="34670" spans="1:8" x14ac:dyDescent="0.2">
      <c r="A34670">
        <v>1.01605669379134E+18</v>
      </c>
      <c r="B34670" t="s">
        <v>69883</v>
      </c>
      <c r="C34670" t="s">
        <v>69884</v>
      </c>
      <c r="D34670" s="1">
        <v>43289.937118055554</v>
      </c>
      <c r="E34670">
        <v>32998</v>
      </c>
      <c r="F34670">
        <v>141679</v>
      </c>
      <c r="G34670" t="s">
        <v>89</v>
      </c>
    </row>
    <row r="34671" spans="1:8" x14ac:dyDescent="0.2">
      <c r="A34671">
        <v>1.01607124556838E+18</v>
      </c>
      <c r="B34671" t="s">
        <v>69885</v>
      </c>
      <c r="C34671" t="s">
        <v>69886</v>
      </c>
      <c r="D34671" s="1">
        <v>43289.977280092593</v>
      </c>
      <c r="E34671">
        <v>17776</v>
      </c>
      <c r="F34671">
        <v>97205</v>
      </c>
      <c r="G34671" t="s">
        <v>89</v>
      </c>
    </row>
    <row r="34672" spans="1:8" x14ac:dyDescent="0.2">
      <c r="A34672">
        <v>1.01607919260413E+18</v>
      </c>
      <c r="B34672" t="s">
        <v>69887</v>
      </c>
      <c r="C34672" t="s">
        <v>69888</v>
      </c>
      <c r="D34672" s="1">
        <v>43289.999212962961</v>
      </c>
      <c r="E34672">
        <v>117803</v>
      </c>
      <c r="F34672">
        <v>310118</v>
      </c>
    </row>
    <row r="34673" spans="1:8" x14ac:dyDescent="0.2">
      <c r="A34673">
        <v>1.01628962059678E+18</v>
      </c>
      <c r="B34673" t="s">
        <v>69889</v>
      </c>
      <c r="C34673" t="s">
        <v>69890</v>
      </c>
      <c r="D34673" s="1">
        <v>43290.579872685186</v>
      </c>
      <c r="E34673">
        <v>14927</v>
      </c>
      <c r="F34673">
        <v>65856</v>
      </c>
    </row>
    <row r="34674" spans="1:8" x14ac:dyDescent="0.2">
      <c r="A34674">
        <v>1.01629188795784E+18</v>
      </c>
      <c r="B34674" t="s">
        <v>69891</v>
      </c>
      <c r="C34674" t="s">
        <v>69892</v>
      </c>
      <c r="D34674" s="1">
        <v>43290.586134259262</v>
      </c>
      <c r="E34674">
        <v>13754</v>
      </c>
      <c r="F34674">
        <v>64508</v>
      </c>
    </row>
    <row r="34675" spans="1:8" x14ac:dyDescent="0.2">
      <c r="A34675">
        <v>1.01629457441795E+18</v>
      </c>
      <c r="B34675" t="s">
        <v>69893</v>
      </c>
      <c r="C34675" t="s">
        <v>69894</v>
      </c>
      <c r="D34675" s="1">
        <v>43290.593553240738</v>
      </c>
      <c r="E34675">
        <v>18217</v>
      </c>
      <c r="F34675">
        <v>104921</v>
      </c>
    </row>
    <row r="34676" spans="1:8" x14ac:dyDescent="0.2">
      <c r="A34676">
        <v>1.01632738715439E+18</v>
      </c>
      <c r="B34676" t="s">
        <v>69895</v>
      </c>
      <c r="C34676" t="s">
        <v>69896</v>
      </c>
      <c r="D34676" s="1">
        <v>43290.68409722222</v>
      </c>
      <c r="E34676">
        <v>17084</v>
      </c>
      <c r="F34676">
        <v>83500</v>
      </c>
    </row>
    <row r="34677" spans="1:8" x14ac:dyDescent="0.2">
      <c r="A34677">
        <v>1.0163673952949E+18</v>
      </c>
      <c r="B34677" t="s">
        <v>69897</v>
      </c>
      <c r="C34677" t="s">
        <v>69898</v>
      </c>
      <c r="D34677" s="1">
        <v>43290.794490740744</v>
      </c>
      <c r="E34677">
        <v>19529</v>
      </c>
      <c r="F34677">
        <v>89830</v>
      </c>
    </row>
    <row r="34678" spans="1:8" x14ac:dyDescent="0.2">
      <c r="A34678">
        <v>1.01636850372357E+18</v>
      </c>
      <c r="B34678" t="s">
        <v>69899</v>
      </c>
      <c r="C34678" t="s">
        <v>69900</v>
      </c>
      <c r="D34678" s="1">
        <v>43290.79755787037</v>
      </c>
      <c r="E34678">
        <v>24696</v>
      </c>
      <c r="F34678">
        <v>101593</v>
      </c>
    </row>
    <row r="34679" spans="1:8" x14ac:dyDescent="0.2">
      <c r="A34679">
        <v>1.0164475715632399E+18</v>
      </c>
      <c r="B34679" t="s">
        <v>69901</v>
      </c>
      <c r="C34679" t="s">
        <v>69902</v>
      </c>
      <c r="D34679" s="1">
        <v>43291.015740740739</v>
      </c>
      <c r="E34679">
        <v>12136</v>
      </c>
      <c r="F34679">
        <v>59283</v>
      </c>
      <c r="G34679" t="s">
        <v>89</v>
      </c>
      <c r="H34679" t="s">
        <v>390</v>
      </c>
    </row>
    <row r="34680" spans="1:8" x14ac:dyDescent="0.2">
      <c r="A34680">
        <v>1.01651589573526E+18</v>
      </c>
      <c r="B34680" t="s">
        <v>69903</v>
      </c>
      <c r="C34680" t="s">
        <v>69904</v>
      </c>
      <c r="D34680" s="1">
        <v>43291.204282407409</v>
      </c>
      <c r="E34680">
        <v>13728</v>
      </c>
      <c r="F34680">
        <v>73059</v>
      </c>
      <c r="H34680" t="s">
        <v>390</v>
      </c>
    </row>
    <row r="34681" spans="1:8" x14ac:dyDescent="0.2">
      <c r="A34681">
        <v>1.0166167929267E+18</v>
      </c>
      <c r="B34681" t="s">
        <v>69905</v>
      </c>
      <c r="C34681" t="s">
        <v>69906</v>
      </c>
      <c r="D34681" s="1">
        <v>43291.48269675926</v>
      </c>
      <c r="E34681">
        <v>13202</v>
      </c>
      <c r="F34681">
        <v>64353</v>
      </c>
    </row>
    <row r="34682" spans="1:8" x14ac:dyDescent="0.2">
      <c r="A34682">
        <v>1.01663381137807E+18</v>
      </c>
      <c r="B34682" t="s">
        <v>69907</v>
      </c>
      <c r="C34682" t="s">
        <v>69908</v>
      </c>
      <c r="D34682" s="1">
        <v>43291.529664351852</v>
      </c>
      <c r="E34682">
        <v>11770</v>
      </c>
      <c r="F34682">
        <v>61796</v>
      </c>
    </row>
    <row r="34683" spans="1:8" x14ac:dyDescent="0.2">
      <c r="A34683">
        <v>1.01663803528121E+18</v>
      </c>
      <c r="B34683" t="s">
        <v>69909</v>
      </c>
      <c r="C34683" t="s">
        <v>69910</v>
      </c>
      <c r="D34683" s="1">
        <v>43291.541319444441</v>
      </c>
      <c r="E34683">
        <v>22281</v>
      </c>
      <c r="F34683">
        <v>113166</v>
      </c>
    </row>
    <row r="34684" spans="1:8" x14ac:dyDescent="0.2">
      <c r="A34684">
        <v>1.01666315193529E+18</v>
      </c>
      <c r="B34684" t="s">
        <v>69911</v>
      </c>
      <c r="C34684" t="s">
        <v>69912</v>
      </c>
      <c r="D34684" s="1">
        <v>43291.610625000001</v>
      </c>
      <c r="E34684">
        <v>35830</v>
      </c>
      <c r="F34684">
        <v>170054</v>
      </c>
    </row>
    <row r="34685" spans="1:8" x14ac:dyDescent="0.2">
      <c r="A34685">
        <v>1.0166935753445E+18</v>
      </c>
      <c r="B34685" t="s">
        <v>69913</v>
      </c>
      <c r="C34685" t="s">
        <v>69914</v>
      </c>
      <c r="D34685" s="1">
        <v>43291.69458333333</v>
      </c>
      <c r="E34685">
        <v>21591</v>
      </c>
      <c r="F34685">
        <v>96893</v>
      </c>
    </row>
    <row r="34686" spans="1:8" x14ac:dyDescent="0.2">
      <c r="A34686">
        <v>1.01669586026713E+18</v>
      </c>
      <c r="B34686" t="s">
        <v>69915</v>
      </c>
      <c r="C34686" t="s">
        <v>69916</v>
      </c>
      <c r="D34686" s="1">
        <v>43291.700891203705</v>
      </c>
      <c r="E34686">
        <v>8045</v>
      </c>
      <c r="F34686">
        <v>45811</v>
      </c>
      <c r="H34686" t="s">
        <v>390</v>
      </c>
    </row>
    <row r="34687" spans="1:8" x14ac:dyDescent="0.2">
      <c r="A34687">
        <v>1.0167291374094799E+18</v>
      </c>
      <c r="B34687" t="s">
        <v>69917</v>
      </c>
      <c r="C34687" t="s">
        <v>69918</v>
      </c>
      <c r="D34687" s="1">
        <v>43291.792708333334</v>
      </c>
      <c r="E34687">
        <v>15684</v>
      </c>
      <c r="F34687">
        <v>69671</v>
      </c>
    </row>
    <row r="34688" spans="1:8" x14ac:dyDescent="0.2">
      <c r="A34688">
        <v>1.01675451741562E+18</v>
      </c>
      <c r="B34688" t="s">
        <v>69919</v>
      </c>
      <c r="C34688" t="s">
        <v>69920</v>
      </c>
      <c r="D34688" s="1">
        <v>43291.862743055557</v>
      </c>
      <c r="E34688">
        <v>18467</v>
      </c>
      <c r="F34688">
        <v>96070</v>
      </c>
    </row>
    <row r="34689" spans="1:8" x14ac:dyDescent="0.2">
      <c r="A34689">
        <v>1.01675703307107E+18</v>
      </c>
      <c r="B34689" t="s">
        <v>69921</v>
      </c>
      <c r="C34689" t="s">
        <v>69922</v>
      </c>
      <c r="D34689" s="1">
        <v>43291.869687500002</v>
      </c>
      <c r="E34689">
        <v>20814</v>
      </c>
      <c r="F34689">
        <v>89693</v>
      </c>
    </row>
    <row r="34690" spans="1:8" x14ac:dyDescent="0.2">
      <c r="A34690">
        <v>1.01681368605123E+18</v>
      </c>
      <c r="B34690" t="s">
        <v>69923</v>
      </c>
      <c r="C34690" t="s">
        <v>69924</v>
      </c>
      <c r="D34690" s="1">
        <v>43292.026018518518</v>
      </c>
      <c r="E34690">
        <v>22023</v>
      </c>
      <c r="F34690">
        <v>97867</v>
      </c>
      <c r="G34690" t="s">
        <v>89</v>
      </c>
    </row>
    <row r="34691" spans="1:8" x14ac:dyDescent="0.2">
      <c r="A34691">
        <v>1.0169564453073999E+18</v>
      </c>
      <c r="B34691" t="s">
        <v>69925</v>
      </c>
      <c r="C34691" t="s">
        <v>69926</v>
      </c>
      <c r="D34691" s="1">
        <v>43292.419965277775</v>
      </c>
      <c r="E34691">
        <v>16421</v>
      </c>
      <c r="F34691">
        <v>69324</v>
      </c>
    </row>
    <row r="34692" spans="1:8" x14ac:dyDescent="0.2">
      <c r="A34692">
        <v>1.01702584590549E+18</v>
      </c>
      <c r="B34692" t="s">
        <v>69927</v>
      </c>
      <c r="C34692" t="s">
        <v>69928</v>
      </c>
      <c r="D34692" s="1">
        <v>43292.61146990741</v>
      </c>
      <c r="E34692">
        <v>14811</v>
      </c>
      <c r="F34692">
        <v>73106</v>
      </c>
    </row>
    <row r="34693" spans="1:8" x14ac:dyDescent="0.2">
      <c r="A34693">
        <v>1.01702584840955E+18</v>
      </c>
      <c r="B34693" t="s">
        <v>69929</v>
      </c>
      <c r="C34693" t="s">
        <v>69930</v>
      </c>
      <c r="D34693" s="1">
        <v>43292.611481481479</v>
      </c>
      <c r="E34693">
        <v>11692</v>
      </c>
      <c r="F34693">
        <v>63931</v>
      </c>
    </row>
    <row r="34694" spans="1:8" x14ac:dyDescent="0.2">
      <c r="A34694">
        <v>1.01708641617673E+18</v>
      </c>
      <c r="B34694" t="s">
        <v>69931</v>
      </c>
      <c r="C34694" t="s">
        <v>69932</v>
      </c>
      <c r="D34694" s="1">
        <v>43292.778611111113</v>
      </c>
      <c r="E34694">
        <v>19043</v>
      </c>
      <c r="F34694">
        <v>82524</v>
      </c>
    </row>
    <row r="34695" spans="1:8" x14ac:dyDescent="0.2">
      <c r="A34695">
        <v>1.01709302078371E+18</v>
      </c>
      <c r="B34695" t="s">
        <v>69933</v>
      </c>
      <c r="C34695" t="s">
        <v>69934</v>
      </c>
      <c r="D34695" s="1">
        <v>43292.796840277777</v>
      </c>
      <c r="E34695">
        <v>25133</v>
      </c>
      <c r="F34695">
        <v>107844</v>
      </c>
    </row>
    <row r="34696" spans="1:8" x14ac:dyDescent="0.2">
      <c r="A34696">
        <v>1.01715381362562E+18</v>
      </c>
      <c r="B34696" t="s">
        <v>69935</v>
      </c>
      <c r="C34696" t="s">
        <v>69936</v>
      </c>
      <c r="D34696" s="1">
        <v>43292.964594907404</v>
      </c>
      <c r="E34696">
        <v>15649</v>
      </c>
      <c r="F34696">
        <v>76018</v>
      </c>
    </row>
    <row r="34697" spans="1:8" x14ac:dyDescent="0.2">
      <c r="A34697">
        <v>1.01716499009941E+18</v>
      </c>
      <c r="B34697" t="s">
        <v>69937</v>
      </c>
      <c r="C34697" t="s">
        <v>69938</v>
      </c>
      <c r="D34697" s="1">
        <v>43292.995439814818</v>
      </c>
      <c r="E34697">
        <v>20299</v>
      </c>
      <c r="F34697">
        <v>84962</v>
      </c>
    </row>
    <row r="34698" spans="1:8" x14ac:dyDescent="0.2">
      <c r="A34698">
        <v>1.01717853970621E+18</v>
      </c>
      <c r="B34698" t="s">
        <v>69939</v>
      </c>
      <c r="C34698" t="s">
        <v>69940</v>
      </c>
      <c r="D34698" s="1">
        <v>43293.032824074071</v>
      </c>
      <c r="E34698">
        <v>18317</v>
      </c>
      <c r="F34698">
        <v>78833</v>
      </c>
    </row>
    <row r="34699" spans="1:8" x14ac:dyDescent="0.2">
      <c r="A34699">
        <v>1.01719018626918E+18</v>
      </c>
      <c r="B34699" t="s">
        <v>69941</v>
      </c>
      <c r="C34699" t="s">
        <v>69942</v>
      </c>
      <c r="D34699" s="1">
        <v>43293.064965277779</v>
      </c>
      <c r="E34699">
        <v>16261</v>
      </c>
      <c r="F34699">
        <v>74159</v>
      </c>
    </row>
    <row r="34700" spans="1:8" x14ac:dyDescent="0.2">
      <c r="A34700">
        <v>1.0172862818674801E+18</v>
      </c>
      <c r="B34700" t="s">
        <v>69943</v>
      </c>
      <c r="C34700" t="s">
        <v>69944</v>
      </c>
      <c r="D34700" s="1">
        <v>43293.330138888887</v>
      </c>
      <c r="E34700">
        <v>15786</v>
      </c>
      <c r="F34700">
        <v>73709</v>
      </c>
      <c r="G34700" t="s">
        <v>89</v>
      </c>
    </row>
    <row r="34701" spans="1:8" x14ac:dyDescent="0.2">
      <c r="A34701">
        <v>1.01728831734222E+18</v>
      </c>
      <c r="B34701" t="s">
        <v>69945</v>
      </c>
      <c r="C34701" t="s">
        <v>69946</v>
      </c>
      <c r="D34701" s="1">
        <v>43293.335752314815</v>
      </c>
      <c r="E34701">
        <v>14872</v>
      </c>
      <c r="F34701">
        <v>69254</v>
      </c>
    </row>
    <row r="34702" spans="1:8" x14ac:dyDescent="0.2">
      <c r="A34702">
        <v>1.01729047883905E+18</v>
      </c>
      <c r="B34702" t="s">
        <v>69947</v>
      </c>
      <c r="C34702" t="s">
        <v>69948</v>
      </c>
      <c r="D34702" s="1">
        <v>43293.341724537036</v>
      </c>
      <c r="E34702">
        <v>17273</v>
      </c>
      <c r="F34702">
        <v>79071</v>
      </c>
    </row>
    <row r="34703" spans="1:8" x14ac:dyDescent="0.2">
      <c r="A34703">
        <v>1.0173622074269E+18</v>
      </c>
      <c r="B34703" t="s">
        <v>69949</v>
      </c>
      <c r="C34703" t="s">
        <v>69950</v>
      </c>
      <c r="D34703" s="1">
        <v>43293.539652777778</v>
      </c>
      <c r="E34703">
        <v>8885</v>
      </c>
      <c r="F34703">
        <v>38328</v>
      </c>
      <c r="H34703" t="s">
        <v>390</v>
      </c>
    </row>
    <row r="34704" spans="1:8" x14ac:dyDescent="0.2">
      <c r="A34704">
        <v>1.01741142623786E+18</v>
      </c>
      <c r="B34704" t="s">
        <v>69951</v>
      </c>
      <c r="C34704" t="s">
        <v>69952</v>
      </c>
      <c r="D34704" s="1">
        <v>43293.675474537034</v>
      </c>
      <c r="E34704">
        <v>10917</v>
      </c>
      <c r="F34704">
        <v>57685</v>
      </c>
      <c r="H34704" t="s">
        <v>390</v>
      </c>
    </row>
    <row r="34705" spans="1:6" x14ac:dyDescent="0.2">
      <c r="A34705">
        <v>1.01742606502991E+18</v>
      </c>
      <c r="B34705" t="s">
        <v>69953</v>
      </c>
      <c r="C34705" t="s">
        <v>69954</v>
      </c>
      <c r="D34705" s="1">
        <v>43293.715868055559</v>
      </c>
      <c r="E34705">
        <v>15746</v>
      </c>
      <c r="F34705">
        <v>61929</v>
      </c>
    </row>
    <row r="34706" spans="1:6" x14ac:dyDescent="0.2">
      <c r="A34706">
        <v>1.01744657547433E+18</v>
      </c>
      <c r="B34706" t="s">
        <v>69955</v>
      </c>
      <c r="C34706" t="s">
        <v>69956</v>
      </c>
      <c r="D34706" s="1">
        <v>43293.772465277776</v>
      </c>
      <c r="E34706">
        <v>21808</v>
      </c>
      <c r="F34706">
        <v>84070</v>
      </c>
    </row>
    <row r="34707" spans="1:6" x14ac:dyDescent="0.2">
      <c r="A34707">
        <v>1.01746675828067E+18</v>
      </c>
      <c r="B34707" t="s">
        <v>69957</v>
      </c>
      <c r="C34707" t="s">
        <v>69958</v>
      </c>
      <c r="D34707" s="1">
        <v>43293.828159722223</v>
      </c>
      <c r="E34707">
        <v>18119</v>
      </c>
      <c r="F34707">
        <v>98187</v>
      </c>
    </row>
    <row r="34708" spans="1:6" x14ac:dyDescent="0.2">
      <c r="A34708">
        <v>1.01765050504314E+18</v>
      </c>
      <c r="B34708" t="s">
        <v>69959</v>
      </c>
      <c r="C34708" t="s">
        <v>69960</v>
      </c>
      <c r="D34708" s="1">
        <v>43294.33520833333</v>
      </c>
      <c r="E34708">
        <v>19015</v>
      </c>
      <c r="F34708">
        <v>83192</v>
      </c>
    </row>
    <row r="34709" spans="1:6" x14ac:dyDescent="0.2">
      <c r="A34709">
        <v>1.01777250647064E+18</v>
      </c>
      <c r="B34709" t="s">
        <v>69961</v>
      </c>
      <c r="C34709" t="s">
        <v>69962</v>
      </c>
      <c r="D34709" s="1">
        <v>43294.671863425923</v>
      </c>
      <c r="E34709">
        <v>9520</v>
      </c>
      <c r="F34709">
        <v>46893</v>
      </c>
    </row>
    <row r="34710" spans="1:6" x14ac:dyDescent="0.2">
      <c r="A34710">
        <v>1.01783227661541E+18</v>
      </c>
      <c r="B34710" t="s">
        <v>69963</v>
      </c>
      <c r="C34710" t="s">
        <v>69964</v>
      </c>
      <c r="D34710" s="1">
        <v>43294.836793981478</v>
      </c>
      <c r="E34710">
        <v>18345</v>
      </c>
      <c r="F34710">
        <v>95621</v>
      </c>
    </row>
    <row r="34711" spans="1:6" x14ac:dyDescent="0.2">
      <c r="A34711">
        <v>1.0180622119090801E+18</v>
      </c>
      <c r="B34711" t="s">
        <v>69965</v>
      </c>
      <c r="C34711" t="s">
        <v>69966</v>
      </c>
      <c r="D34711" s="1">
        <v>43295.471296296295</v>
      </c>
      <c r="E34711">
        <v>10624</v>
      </c>
      <c r="F34711">
        <v>52388</v>
      </c>
    </row>
    <row r="34712" spans="1:6" x14ac:dyDescent="0.2">
      <c r="A34712">
        <v>1.01806835330541E+18</v>
      </c>
      <c r="B34712" t="s">
        <v>69967</v>
      </c>
      <c r="C34712" t="s">
        <v>69968</v>
      </c>
      <c r="D34712" s="1">
        <v>43295.488240740742</v>
      </c>
      <c r="E34712">
        <v>13104</v>
      </c>
      <c r="F34712">
        <v>77741</v>
      </c>
    </row>
    <row r="34713" spans="1:6" x14ac:dyDescent="0.2">
      <c r="A34713">
        <v>1.01806931970245E+18</v>
      </c>
      <c r="B34713" t="s">
        <v>69969</v>
      </c>
      <c r="C34713" t="s">
        <v>69970</v>
      </c>
      <c r="D34713" s="1">
        <v>43295.490914351853</v>
      </c>
      <c r="E34713">
        <v>20661</v>
      </c>
      <c r="F34713">
        <v>101624</v>
      </c>
    </row>
    <row r="34714" spans="1:6" x14ac:dyDescent="0.2">
      <c r="A34714">
        <v>1.01807208167686E+18</v>
      </c>
      <c r="B34714" t="s">
        <v>69971</v>
      </c>
      <c r="C34714" t="s">
        <v>69972</v>
      </c>
      <c r="D34714" s="1">
        <v>43295.498530092591</v>
      </c>
      <c r="E34714">
        <v>24994</v>
      </c>
      <c r="F34714">
        <v>93585</v>
      </c>
    </row>
    <row r="34715" spans="1:6" x14ac:dyDescent="0.2">
      <c r="A34715">
        <v>1.01807472314042E+18</v>
      </c>
      <c r="B34715" t="s">
        <v>69973</v>
      </c>
      <c r="C34715" t="s">
        <v>69974</v>
      </c>
      <c r="D34715" s="1">
        <v>43295.50582175926</v>
      </c>
      <c r="E34715">
        <v>33401</v>
      </c>
      <c r="F34715">
        <v>115730</v>
      </c>
    </row>
    <row r="34716" spans="1:6" x14ac:dyDescent="0.2">
      <c r="A34716">
        <v>1.0180938070600399E+18</v>
      </c>
      <c r="B34716" t="s">
        <v>69975</v>
      </c>
      <c r="C34716" t="s">
        <v>69976</v>
      </c>
      <c r="D34716" s="1">
        <v>43295.558483796296</v>
      </c>
      <c r="E34716">
        <v>18413</v>
      </c>
      <c r="F34716">
        <v>86111</v>
      </c>
    </row>
    <row r="34717" spans="1:6" x14ac:dyDescent="0.2">
      <c r="A34717">
        <v>1.01809640252051E+18</v>
      </c>
      <c r="B34717" t="s">
        <v>69977</v>
      </c>
      <c r="C34717" t="s">
        <v>69978</v>
      </c>
      <c r="D34717" s="1">
        <v>43295.565648148149</v>
      </c>
      <c r="E34717">
        <v>15214</v>
      </c>
      <c r="F34717">
        <v>79485</v>
      </c>
    </row>
    <row r="34718" spans="1:6" x14ac:dyDescent="0.2">
      <c r="A34718">
        <v>1.01811390571602E+18</v>
      </c>
      <c r="B34718" t="s">
        <v>69979</v>
      </c>
      <c r="C34718" t="s">
        <v>69980</v>
      </c>
      <c r="D34718" s="1">
        <v>43295.613946759258</v>
      </c>
      <c r="E34718">
        <v>15002</v>
      </c>
      <c r="F34718">
        <v>64877</v>
      </c>
    </row>
    <row r="34719" spans="1:6" x14ac:dyDescent="0.2">
      <c r="A34719">
        <v>1.0181978425597199E+18</v>
      </c>
      <c r="B34719" t="s">
        <v>69981</v>
      </c>
      <c r="C34719" t="s">
        <v>69982</v>
      </c>
      <c r="D34719" s="1">
        <v>43295.845567129632</v>
      </c>
      <c r="E34719">
        <v>35357</v>
      </c>
      <c r="F34719">
        <v>133883</v>
      </c>
    </row>
    <row r="34720" spans="1:6" x14ac:dyDescent="0.2">
      <c r="A34720">
        <v>1.01852842009387E+18</v>
      </c>
      <c r="B34720" t="s">
        <v>69983</v>
      </c>
      <c r="C34720" t="s">
        <v>69984</v>
      </c>
      <c r="D34720" s="1">
        <v>43296.757789351854</v>
      </c>
      <c r="E34720">
        <v>26276</v>
      </c>
      <c r="F34720">
        <v>115389</v>
      </c>
    </row>
    <row r="34721" spans="1:8" x14ac:dyDescent="0.2">
      <c r="A34721">
        <v>1.01853016790222E+18</v>
      </c>
      <c r="B34721" t="s">
        <v>69985</v>
      </c>
      <c r="C34721" t="s">
        <v>69986</v>
      </c>
      <c r="D34721" s="1">
        <v>43296.762615740743</v>
      </c>
      <c r="E34721">
        <v>13454</v>
      </c>
      <c r="F34721">
        <v>71226</v>
      </c>
    </row>
    <row r="34722" spans="1:8" x14ac:dyDescent="0.2">
      <c r="A34722">
        <v>1.01853017300669E+18</v>
      </c>
      <c r="B34722" t="s">
        <v>69987</v>
      </c>
      <c r="C34722" t="s">
        <v>69988</v>
      </c>
      <c r="D34722" s="1">
        <v>43296.762627314813</v>
      </c>
      <c r="E34722">
        <v>11127</v>
      </c>
      <c r="F34722">
        <v>61154</v>
      </c>
    </row>
    <row r="34723" spans="1:8" x14ac:dyDescent="0.2">
      <c r="A34723">
        <v>1.01853017954982E+18</v>
      </c>
      <c r="B34723" t="s">
        <v>69989</v>
      </c>
      <c r="C34723" t="s">
        <v>69990</v>
      </c>
      <c r="D34723" s="1">
        <v>43296.762638888889</v>
      </c>
      <c r="E34723">
        <v>12155</v>
      </c>
      <c r="F34723">
        <v>67872</v>
      </c>
    </row>
    <row r="34724" spans="1:8" x14ac:dyDescent="0.2">
      <c r="A34724">
        <v>1.01854146441699E+18</v>
      </c>
      <c r="B34724" t="s">
        <v>69991</v>
      </c>
      <c r="C34724" t="s">
        <v>69992</v>
      </c>
      <c r="D34724" s="1">
        <v>43296.79378472222</v>
      </c>
      <c r="E34724">
        <v>31121</v>
      </c>
      <c r="F34724">
        <v>139457</v>
      </c>
    </row>
    <row r="34725" spans="1:8" x14ac:dyDescent="0.2">
      <c r="A34725">
        <v>1.01872789034569E+18</v>
      </c>
      <c r="B34725" t="s">
        <v>69993</v>
      </c>
      <c r="C34725" t="s">
        <v>69994</v>
      </c>
      <c r="D34725" s="1">
        <v>43297.308217592596</v>
      </c>
      <c r="E34725">
        <v>18793</v>
      </c>
      <c r="F34725">
        <v>93041</v>
      </c>
    </row>
    <row r="34726" spans="1:8" x14ac:dyDescent="0.2">
      <c r="A34726">
        <v>1.01873122389048E+18</v>
      </c>
      <c r="B34726" t="s">
        <v>69995</v>
      </c>
      <c r="C34726" t="s">
        <v>69996</v>
      </c>
      <c r="D34726" s="1">
        <v>43297.317418981482</v>
      </c>
      <c r="E34726">
        <v>30202</v>
      </c>
      <c r="F34726">
        <v>121354</v>
      </c>
    </row>
    <row r="34727" spans="1:8" x14ac:dyDescent="0.2">
      <c r="A34727">
        <v>1.01873836875307E+18</v>
      </c>
      <c r="B34727" t="s">
        <v>69997</v>
      </c>
      <c r="C34727" t="s">
        <v>69998</v>
      </c>
      <c r="D34727" s="1">
        <v>43297.337141203701</v>
      </c>
      <c r="E34727">
        <v>19905</v>
      </c>
      <c r="F34727">
        <v>94041</v>
      </c>
    </row>
    <row r="34728" spans="1:8" x14ac:dyDescent="0.2">
      <c r="A34728">
        <v>1.01878152530994E+18</v>
      </c>
      <c r="B34728" t="s">
        <v>69999</v>
      </c>
      <c r="C34728" t="s">
        <v>70000</v>
      </c>
      <c r="D34728" s="1">
        <v>43297.456226851849</v>
      </c>
      <c r="E34728">
        <v>9201</v>
      </c>
      <c r="F34728">
        <v>52873</v>
      </c>
    </row>
    <row r="34729" spans="1:8" x14ac:dyDescent="0.2">
      <c r="A34729">
        <v>1.01889086265315E+18</v>
      </c>
      <c r="B34729" t="s">
        <v>70001</v>
      </c>
      <c r="C34729" t="s">
        <v>70002</v>
      </c>
      <c r="D34729" s="1">
        <v>43297.757939814815</v>
      </c>
      <c r="E34729">
        <v>11391</v>
      </c>
      <c r="F34729">
        <v>47709</v>
      </c>
    </row>
    <row r="34730" spans="1:8" x14ac:dyDescent="0.2">
      <c r="A34730">
        <v>1.01890090473553E+18</v>
      </c>
      <c r="B34730" t="s">
        <v>70003</v>
      </c>
      <c r="C34730" t="s">
        <v>70004</v>
      </c>
      <c r="D34730" s="1">
        <v>43297.78564814815</v>
      </c>
      <c r="E34730">
        <v>14833</v>
      </c>
      <c r="F34730">
        <v>82908</v>
      </c>
    </row>
    <row r="34731" spans="1:8" x14ac:dyDescent="0.2">
      <c r="A34731">
        <v>1.01894344658366E+18</v>
      </c>
      <c r="B34731" t="s">
        <v>70005</v>
      </c>
      <c r="C34731" t="s">
        <v>70006</v>
      </c>
      <c r="D34731" s="1">
        <v>43297.903043981481</v>
      </c>
      <c r="E34731">
        <v>25911</v>
      </c>
      <c r="F34731">
        <v>115648</v>
      </c>
      <c r="H34731" t="s">
        <v>390</v>
      </c>
    </row>
    <row r="34732" spans="1:8" x14ac:dyDescent="0.2">
      <c r="A34732">
        <v>1.01895590669058E+18</v>
      </c>
      <c r="B34732" t="s">
        <v>70007</v>
      </c>
      <c r="C34732" t="s">
        <v>70008</v>
      </c>
      <c r="D34732" s="1">
        <v>43297.937430555554</v>
      </c>
      <c r="E34732">
        <v>30404</v>
      </c>
      <c r="F34732">
        <v>113131</v>
      </c>
      <c r="H34732" t="s">
        <v>390</v>
      </c>
    </row>
    <row r="34733" spans="1:8" x14ac:dyDescent="0.2">
      <c r="A34733">
        <v>1.01895697014385E+18</v>
      </c>
      <c r="B34733" t="s">
        <v>70009</v>
      </c>
      <c r="C34733" t="s">
        <v>70010</v>
      </c>
      <c r="D34733" s="1">
        <v>43297.940358796295</v>
      </c>
      <c r="E34733">
        <v>18323</v>
      </c>
      <c r="F34733">
        <v>74292</v>
      </c>
      <c r="H34733" t="s">
        <v>390</v>
      </c>
    </row>
    <row r="34734" spans="1:8" x14ac:dyDescent="0.2">
      <c r="A34734">
        <v>1.01899211581091E+18</v>
      </c>
      <c r="B34734" t="s">
        <v>70011</v>
      </c>
      <c r="C34734" t="s">
        <v>70012</v>
      </c>
      <c r="D34734" s="1">
        <v>43298.037349537037</v>
      </c>
      <c r="E34734">
        <v>12708</v>
      </c>
      <c r="F34734">
        <v>65934</v>
      </c>
      <c r="G34734" t="s">
        <v>215</v>
      </c>
    </row>
    <row r="34735" spans="1:8" x14ac:dyDescent="0.2">
      <c r="A34735">
        <v>1.01921857569183E+18</v>
      </c>
      <c r="B34735" t="s">
        <v>70013</v>
      </c>
      <c r="C34735" t="s">
        <v>70014</v>
      </c>
      <c r="D34735" s="1">
        <v>43298.662256944444</v>
      </c>
      <c r="E34735">
        <v>19349</v>
      </c>
      <c r="F34735">
        <v>91488</v>
      </c>
    </row>
    <row r="34736" spans="1:8" x14ac:dyDescent="0.2">
      <c r="A34736">
        <v>1.01922583029845E+18</v>
      </c>
      <c r="B34736" t="s">
        <v>70015</v>
      </c>
      <c r="C34736" t="s">
        <v>70016</v>
      </c>
      <c r="D34736" s="1">
        <v>43298.682268518518</v>
      </c>
      <c r="E34736">
        <v>20294</v>
      </c>
      <c r="F34736">
        <v>88412</v>
      </c>
    </row>
    <row r="34737" spans="1:7" x14ac:dyDescent="0.2">
      <c r="A34737">
        <v>1.01922867646077E+18</v>
      </c>
      <c r="B34737" t="s">
        <v>70017</v>
      </c>
      <c r="C34737" t="s">
        <v>70018</v>
      </c>
      <c r="D34737" s="1">
        <v>43298.690127314818</v>
      </c>
      <c r="E34737">
        <v>18155</v>
      </c>
      <c r="F34737">
        <v>85294</v>
      </c>
      <c r="G34737" t="s">
        <v>89</v>
      </c>
    </row>
    <row r="34738" spans="1:7" x14ac:dyDescent="0.2">
      <c r="A34738">
        <v>1.01923002389783E+18</v>
      </c>
      <c r="B34738" t="s">
        <v>70019</v>
      </c>
      <c r="C34738" t="s">
        <v>70020</v>
      </c>
      <c r="D34738" s="1">
        <v>43298.693842592591</v>
      </c>
      <c r="E34738">
        <v>20591</v>
      </c>
      <c r="F34738">
        <v>112460</v>
      </c>
    </row>
    <row r="34739" spans="1:7" x14ac:dyDescent="0.2">
      <c r="A34739">
        <v>1.01937668057245E+18</v>
      </c>
      <c r="B34739" t="s">
        <v>70021</v>
      </c>
      <c r="C34739" t="s">
        <v>70022</v>
      </c>
      <c r="D34739" s="1">
        <v>43299.098541666666</v>
      </c>
      <c r="E34739">
        <v>19454</v>
      </c>
      <c r="F34739">
        <v>95791</v>
      </c>
    </row>
    <row r="34740" spans="1:7" x14ac:dyDescent="0.2">
      <c r="A34740">
        <v>1.01937811967173E+18</v>
      </c>
      <c r="B34740" t="s">
        <v>70023</v>
      </c>
      <c r="C34740" t="s">
        <v>70024</v>
      </c>
      <c r="D34740" s="1">
        <v>43299.102511574078</v>
      </c>
      <c r="E34740">
        <v>25956</v>
      </c>
      <c r="F34740">
        <v>113959</v>
      </c>
    </row>
    <row r="34741" spans="1:7" x14ac:dyDescent="0.2">
      <c r="A34741">
        <v>1.01943416188979E+18</v>
      </c>
      <c r="B34741" t="s">
        <v>70025</v>
      </c>
      <c r="C34741" t="s">
        <v>70026</v>
      </c>
      <c r="D34741" s="1">
        <v>43299.257164351853</v>
      </c>
      <c r="E34741">
        <v>19315</v>
      </c>
      <c r="F34741">
        <v>91947</v>
      </c>
    </row>
    <row r="34742" spans="1:7" x14ac:dyDescent="0.2">
      <c r="A34742">
        <v>1.01952057437112E+18</v>
      </c>
      <c r="B34742" t="s">
        <v>70027</v>
      </c>
      <c r="C34742" t="s">
        <v>70028</v>
      </c>
      <c r="D34742" s="1">
        <v>43299.495613425926</v>
      </c>
      <c r="E34742">
        <v>17758</v>
      </c>
      <c r="F34742">
        <v>81714</v>
      </c>
    </row>
    <row r="34743" spans="1:7" x14ac:dyDescent="0.2">
      <c r="A34743">
        <v>1.01952432892745E+18</v>
      </c>
      <c r="B34743" t="s">
        <v>70029</v>
      </c>
      <c r="C34743" t="s">
        <v>70030</v>
      </c>
      <c r="D34743" s="1">
        <v>43299.505972222221</v>
      </c>
      <c r="E34743">
        <v>14264</v>
      </c>
      <c r="F34743">
        <v>67680</v>
      </c>
    </row>
    <row r="34744" spans="1:7" x14ac:dyDescent="0.2">
      <c r="A34744">
        <v>1.01952639954209E+18</v>
      </c>
      <c r="B34744" t="s">
        <v>70031</v>
      </c>
      <c r="C34744" t="s">
        <v>70032</v>
      </c>
      <c r="D34744" s="1">
        <v>43299.511689814812</v>
      </c>
      <c r="E34744">
        <v>13918</v>
      </c>
      <c r="F34744">
        <v>62304</v>
      </c>
    </row>
    <row r="34745" spans="1:7" x14ac:dyDescent="0.2">
      <c r="A34745">
        <v>1.01953331205285E+18</v>
      </c>
      <c r="B34745" t="s">
        <v>70033</v>
      </c>
      <c r="C34745" t="s">
        <v>70034</v>
      </c>
      <c r="D34745" s="1">
        <v>43299.530763888892</v>
      </c>
      <c r="E34745">
        <v>10865</v>
      </c>
      <c r="F34745">
        <v>58329</v>
      </c>
    </row>
    <row r="34746" spans="1:7" x14ac:dyDescent="0.2">
      <c r="A34746">
        <v>1.01953803865187E+18</v>
      </c>
      <c r="B34746" t="s">
        <v>70035</v>
      </c>
      <c r="C34746" t="s">
        <v>70036</v>
      </c>
      <c r="D34746" s="1">
        <v>43299.543807870374</v>
      </c>
      <c r="E34746">
        <v>13841</v>
      </c>
      <c r="F34746">
        <v>64447</v>
      </c>
      <c r="G34746" t="s">
        <v>215</v>
      </c>
    </row>
    <row r="34747" spans="1:7" x14ac:dyDescent="0.2">
      <c r="A34747">
        <v>1.0195443048539599E+18</v>
      </c>
      <c r="B34747" t="s">
        <v>70037</v>
      </c>
      <c r="C34747" t="s">
        <v>70038</v>
      </c>
      <c r="D34747" s="1">
        <v>43299.561099537037</v>
      </c>
      <c r="E34747">
        <v>27931</v>
      </c>
      <c r="F34747">
        <v>116373</v>
      </c>
    </row>
    <row r="34748" spans="1:7" x14ac:dyDescent="0.2">
      <c r="A34748">
        <v>1.01954571343546E+18</v>
      </c>
      <c r="B34748" t="s">
        <v>70039</v>
      </c>
      <c r="C34748" t="s">
        <v>70040</v>
      </c>
      <c r="D34748" s="1">
        <v>43299.564976851849</v>
      </c>
      <c r="E34748">
        <v>19521</v>
      </c>
      <c r="F34748">
        <v>93234</v>
      </c>
    </row>
    <row r="34749" spans="1:7" x14ac:dyDescent="0.2">
      <c r="A34749">
        <v>1.01966447716227E+18</v>
      </c>
      <c r="B34749" t="s">
        <v>70041</v>
      </c>
      <c r="C34749" t="s">
        <v>70042</v>
      </c>
      <c r="D34749" s="1">
        <v>43299.892708333333</v>
      </c>
      <c r="E34749">
        <v>22045</v>
      </c>
      <c r="F34749">
        <v>91741</v>
      </c>
    </row>
    <row r="34750" spans="1:7" x14ac:dyDescent="0.2">
      <c r="A34750">
        <v>1.01969558385301E+18</v>
      </c>
      <c r="B34750" t="s">
        <v>70043</v>
      </c>
      <c r="C34750" t="s">
        <v>70044</v>
      </c>
      <c r="D34750" s="1">
        <v>43299.978541666664</v>
      </c>
      <c r="E34750">
        <v>14716</v>
      </c>
      <c r="F34750">
        <v>63539</v>
      </c>
      <c r="G34750" t="e">
        <f>RepKevinYoder</f>
        <v>#NAME?</v>
      </c>
    </row>
    <row r="34751" spans="1:7" x14ac:dyDescent="0.2">
      <c r="A34751">
        <v>1.01969588962608E+18</v>
      </c>
      <c r="B34751" t="s">
        <v>70045</v>
      </c>
      <c r="C34751" t="s">
        <v>70046</v>
      </c>
      <c r="D34751" s="1">
        <v>43299.979386574072</v>
      </c>
      <c r="E34751">
        <v>24592</v>
      </c>
      <c r="F34751">
        <v>94975</v>
      </c>
    </row>
    <row r="34752" spans="1:7" x14ac:dyDescent="0.2">
      <c r="A34752">
        <v>1.0197576035708E+18</v>
      </c>
      <c r="B34752" t="s">
        <v>70047</v>
      </c>
      <c r="C34752" t="s">
        <v>70048</v>
      </c>
      <c r="D34752" s="1">
        <v>43300.149687500001</v>
      </c>
      <c r="E34752">
        <v>27171</v>
      </c>
      <c r="F34752">
        <v>101544</v>
      </c>
      <c r="G34752" t="s">
        <v>89</v>
      </c>
    </row>
    <row r="34753" spans="1:7" x14ac:dyDescent="0.2">
      <c r="A34753">
        <v>1.01989040002949E+18</v>
      </c>
      <c r="B34753" t="s">
        <v>70049</v>
      </c>
      <c r="C34753" t="s">
        <v>70050</v>
      </c>
      <c r="D34753" s="1">
        <v>43300.516134259262</v>
      </c>
      <c r="E34753">
        <v>13596</v>
      </c>
      <c r="F34753">
        <v>69620</v>
      </c>
    </row>
    <row r="34754" spans="1:7" x14ac:dyDescent="0.2">
      <c r="A34754">
        <v>1.0198919154022001E+18</v>
      </c>
      <c r="B34754" t="s">
        <v>70051</v>
      </c>
      <c r="C34754" t="s">
        <v>70052</v>
      </c>
      <c r="D34754" s="1">
        <v>43300.520312499997</v>
      </c>
      <c r="E34754">
        <v>15950</v>
      </c>
      <c r="F34754">
        <v>70917</v>
      </c>
    </row>
    <row r="34755" spans="1:7" x14ac:dyDescent="0.2">
      <c r="A34755">
        <v>1.01989410111694E+18</v>
      </c>
      <c r="B34755" t="s">
        <v>70053</v>
      </c>
      <c r="C34755" t="s">
        <v>70054</v>
      </c>
      <c r="D34755" s="1">
        <v>43300.526354166665</v>
      </c>
      <c r="E34755">
        <v>22298</v>
      </c>
      <c r="F34755">
        <v>103326</v>
      </c>
    </row>
    <row r="34756" spans="1:7" x14ac:dyDescent="0.2">
      <c r="A34756">
        <v>1.0198995079102799E+18</v>
      </c>
      <c r="B34756" t="s">
        <v>70055</v>
      </c>
      <c r="C34756" t="s">
        <v>70056</v>
      </c>
      <c r="D34756" s="1">
        <v>43300.541273148148</v>
      </c>
      <c r="E34756">
        <v>19106</v>
      </c>
      <c r="F34756">
        <v>81697</v>
      </c>
    </row>
    <row r="34757" spans="1:7" x14ac:dyDescent="0.2">
      <c r="A34757">
        <v>1.0199031233123E+18</v>
      </c>
      <c r="B34757" t="s">
        <v>70057</v>
      </c>
      <c r="C34757" t="s">
        <v>70058</v>
      </c>
      <c r="D34757" s="1">
        <v>43300.551249999997</v>
      </c>
      <c r="E34757">
        <v>14610</v>
      </c>
      <c r="F34757">
        <v>62989</v>
      </c>
      <c r="G34757" t="s">
        <v>215</v>
      </c>
    </row>
    <row r="34758" spans="1:7" x14ac:dyDescent="0.2">
      <c r="A34758">
        <v>1.01990906645648E+18</v>
      </c>
      <c r="B34758" t="s">
        <v>70059</v>
      </c>
      <c r="C34758" t="s">
        <v>70060</v>
      </c>
      <c r="D34758" s="1">
        <v>43300.567650462966</v>
      </c>
      <c r="E34758">
        <v>9530</v>
      </c>
      <c r="F34758">
        <v>55904</v>
      </c>
    </row>
    <row r="34759" spans="1:7" x14ac:dyDescent="0.2">
      <c r="A34759">
        <v>1.01993269133939E+18</v>
      </c>
      <c r="B34759" t="s">
        <v>70061</v>
      </c>
      <c r="C34759" t="s">
        <v>70062</v>
      </c>
      <c r="D34759" s="1">
        <v>43300.632835648146</v>
      </c>
      <c r="E34759">
        <v>20999</v>
      </c>
      <c r="F34759">
        <v>88728</v>
      </c>
    </row>
    <row r="34760" spans="1:7" x14ac:dyDescent="0.2">
      <c r="A34760">
        <v>1.01993613314751E+18</v>
      </c>
      <c r="B34760" t="s">
        <v>70063</v>
      </c>
      <c r="C34760" t="s">
        <v>70064</v>
      </c>
      <c r="D34760" s="1">
        <v>43300.642337962963</v>
      </c>
      <c r="E34760">
        <v>20166</v>
      </c>
      <c r="F34760">
        <v>90756</v>
      </c>
    </row>
    <row r="34761" spans="1:7" x14ac:dyDescent="0.2">
      <c r="A34761">
        <v>1.01993744535647E+18</v>
      </c>
      <c r="B34761" t="s">
        <v>70065</v>
      </c>
      <c r="C34761" t="s">
        <v>70066</v>
      </c>
      <c r="D34761" s="1">
        <v>43300.645960648151</v>
      </c>
      <c r="E34761">
        <v>13826</v>
      </c>
      <c r="F34761">
        <v>64900</v>
      </c>
    </row>
    <row r="34762" spans="1:7" x14ac:dyDescent="0.2">
      <c r="A34762">
        <v>1.01993874841343E+18</v>
      </c>
      <c r="B34762" t="s">
        <v>70067</v>
      </c>
      <c r="C34762" t="s">
        <v>70068</v>
      </c>
      <c r="D34762" s="1">
        <v>43300.649548611109</v>
      </c>
      <c r="E34762">
        <v>12620</v>
      </c>
      <c r="F34762">
        <v>48379</v>
      </c>
    </row>
    <row r="34763" spans="1:7" x14ac:dyDescent="0.2">
      <c r="A34763">
        <v>1.02000897592281E+18</v>
      </c>
      <c r="B34763" t="s">
        <v>70069</v>
      </c>
      <c r="C34763" t="s">
        <v>70070</v>
      </c>
      <c r="D34763" s="1">
        <v>43300.843344907407</v>
      </c>
      <c r="E34763">
        <v>36953</v>
      </c>
      <c r="F34763">
        <v>102355</v>
      </c>
    </row>
    <row r="34764" spans="1:7" x14ac:dyDescent="0.2">
      <c r="A34764">
        <v>1.020285014616E+18</v>
      </c>
      <c r="B34764" t="s">
        <v>70071</v>
      </c>
      <c r="C34764" t="s">
        <v>70072</v>
      </c>
      <c r="D34764" s="1">
        <v>43301.605069444442</v>
      </c>
      <c r="E34764">
        <v>14716</v>
      </c>
      <c r="F34764">
        <v>79101</v>
      </c>
    </row>
    <row r="34765" spans="1:7" x14ac:dyDescent="0.2">
      <c r="A34765">
        <v>1.02028798102072E+18</v>
      </c>
      <c r="B34765" t="s">
        <v>70073</v>
      </c>
      <c r="C34765" t="s">
        <v>70074</v>
      </c>
      <c r="D34765" s="1">
        <v>43301.613252314812</v>
      </c>
      <c r="E34765">
        <v>14634</v>
      </c>
      <c r="F34765">
        <v>63761</v>
      </c>
    </row>
    <row r="34766" spans="1:7" x14ac:dyDescent="0.2">
      <c r="A34766">
        <v>1.02029016393363E+18</v>
      </c>
      <c r="B34766" t="s">
        <v>70075</v>
      </c>
      <c r="C34766" t="s">
        <v>70076</v>
      </c>
      <c r="D34766" s="1">
        <v>43301.619270833333</v>
      </c>
      <c r="E34766">
        <v>17277</v>
      </c>
      <c r="F34766">
        <v>79173</v>
      </c>
    </row>
    <row r="34767" spans="1:7" x14ac:dyDescent="0.2">
      <c r="A34767">
        <v>1.02029343039893E+18</v>
      </c>
      <c r="B34767" t="s">
        <v>70077</v>
      </c>
      <c r="C34767" t="s">
        <v>70078</v>
      </c>
      <c r="D34767" s="1">
        <v>43301.628287037034</v>
      </c>
      <c r="E34767">
        <v>16113</v>
      </c>
      <c r="F34767">
        <v>68780</v>
      </c>
    </row>
    <row r="34768" spans="1:7" x14ac:dyDescent="0.2">
      <c r="A34768">
        <v>1.02031635214018E+18</v>
      </c>
      <c r="B34768" t="s">
        <v>70079</v>
      </c>
      <c r="C34768" t="s">
        <v>70080</v>
      </c>
      <c r="D34768" s="1">
        <v>43301.69153935185</v>
      </c>
      <c r="E34768">
        <v>10994</v>
      </c>
      <c r="F34768">
        <v>51325</v>
      </c>
    </row>
    <row r="34769" spans="1:8" x14ac:dyDescent="0.2">
      <c r="A34769">
        <v>1.02042574166475E+18</v>
      </c>
      <c r="B34769" t="s">
        <v>70081</v>
      </c>
      <c r="C34769" t="s">
        <v>70082</v>
      </c>
      <c r="D34769" s="1">
        <v>43301.993402777778</v>
      </c>
      <c r="E34769">
        <v>31569</v>
      </c>
      <c r="F34769">
        <v>137302</v>
      </c>
    </row>
    <row r="34770" spans="1:8" x14ac:dyDescent="0.2">
      <c r="A34770">
        <v>1.0204324990827E+18</v>
      </c>
      <c r="B34770" t="s">
        <v>70083</v>
      </c>
      <c r="C34770" t="s">
        <v>70084</v>
      </c>
      <c r="D34770" s="1">
        <v>43302.012048611112</v>
      </c>
      <c r="E34770">
        <v>25849</v>
      </c>
      <c r="F34770">
        <v>115051</v>
      </c>
    </row>
    <row r="34771" spans="1:8" x14ac:dyDescent="0.2">
      <c r="A34771">
        <v>1.02064228772504E+18</v>
      </c>
      <c r="B34771" t="s">
        <v>70085</v>
      </c>
      <c r="C34771" t="s">
        <v>70086</v>
      </c>
      <c r="D34771" s="1">
        <v>43302.590949074074</v>
      </c>
      <c r="E34771">
        <v>34687</v>
      </c>
      <c r="F34771">
        <v>162190</v>
      </c>
    </row>
    <row r="34772" spans="1:8" x14ac:dyDescent="0.2">
      <c r="A34772">
        <v>1.02080061522679E+18</v>
      </c>
      <c r="B34772" t="s">
        <v>70087</v>
      </c>
      <c r="C34772" t="s">
        <v>70088</v>
      </c>
      <c r="D34772" s="1">
        <v>43303.02784722222</v>
      </c>
      <c r="E34772">
        <v>20011</v>
      </c>
      <c r="F34772">
        <v>82407</v>
      </c>
    </row>
    <row r="34773" spans="1:8" x14ac:dyDescent="0.2">
      <c r="A34773">
        <v>1.02080326461761E+18</v>
      </c>
      <c r="B34773" t="s">
        <v>70089</v>
      </c>
      <c r="C34773" t="s">
        <v>70090</v>
      </c>
      <c r="D34773" s="1">
        <v>43303.035162037035</v>
      </c>
      <c r="E34773">
        <v>24473</v>
      </c>
      <c r="F34773">
        <v>91446</v>
      </c>
    </row>
    <row r="34774" spans="1:8" x14ac:dyDescent="0.2">
      <c r="A34774">
        <v>1.02080837859405E+18</v>
      </c>
      <c r="B34774" t="s">
        <v>70091</v>
      </c>
      <c r="C34774" t="s">
        <v>70092</v>
      </c>
      <c r="D34774" s="1">
        <v>43303.049270833333</v>
      </c>
      <c r="E34774">
        <v>13971</v>
      </c>
      <c r="F34774">
        <v>60031</v>
      </c>
      <c r="G34774" t="s">
        <v>89</v>
      </c>
    </row>
    <row r="34775" spans="1:8" x14ac:dyDescent="0.2">
      <c r="A34775">
        <v>1.02081155077129E+18</v>
      </c>
      <c r="B34775" t="s">
        <v>70093</v>
      </c>
      <c r="C34775" t="s">
        <v>70094</v>
      </c>
      <c r="D34775" s="1">
        <v>43303.058032407411</v>
      </c>
      <c r="E34775">
        <v>22200</v>
      </c>
      <c r="F34775">
        <v>87638</v>
      </c>
    </row>
    <row r="34776" spans="1:8" x14ac:dyDescent="0.2">
      <c r="A34776">
        <v>1.02097892973626E+18</v>
      </c>
      <c r="B34776" t="s">
        <v>70095</v>
      </c>
      <c r="C34776" t="s">
        <v>70096</v>
      </c>
      <c r="D34776" s="1">
        <v>43303.519907407404</v>
      </c>
      <c r="E34776">
        <v>22936</v>
      </c>
      <c r="F34776">
        <v>81539</v>
      </c>
      <c r="G34776" t="s">
        <v>215</v>
      </c>
    </row>
    <row r="34777" spans="1:8" x14ac:dyDescent="0.2">
      <c r="A34777">
        <v>1.02098415235777E+18</v>
      </c>
      <c r="B34777" t="s">
        <v>70097</v>
      </c>
      <c r="C34777" t="s">
        <v>70098</v>
      </c>
      <c r="D34777" s="1">
        <v>43303.534317129626</v>
      </c>
      <c r="E34777">
        <v>28169</v>
      </c>
      <c r="F34777">
        <v>108146</v>
      </c>
    </row>
    <row r="34778" spans="1:8" x14ac:dyDescent="0.2">
      <c r="A34778">
        <v>1.02100765651185E+18</v>
      </c>
      <c r="B34778" t="s">
        <v>70099</v>
      </c>
      <c r="C34778" t="s">
        <v>70100</v>
      </c>
      <c r="D34778" s="1">
        <v>43303.599178240744</v>
      </c>
      <c r="E34778">
        <v>29740</v>
      </c>
      <c r="F34778">
        <v>108749</v>
      </c>
    </row>
    <row r="34779" spans="1:8" x14ac:dyDescent="0.2">
      <c r="A34779">
        <v>1.02101607013464E+18</v>
      </c>
      <c r="B34779" t="s">
        <v>70101</v>
      </c>
      <c r="C34779" t="s">
        <v>70102</v>
      </c>
      <c r="D34779" s="1">
        <v>43303.622395833336</v>
      </c>
      <c r="E34779">
        <v>17947</v>
      </c>
      <c r="F34779">
        <v>69185</v>
      </c>
      <c r="G34779" t="s">
        <v>215</v>
      </c>
      <c r="H34779" t="s">
        <v>41399</v>
      </c>
    </row>
    <row r="34780" spans="1:8" x14ac:dyDescent="0.2">
      <c r="A34780">
        <v>1.02102086373342E+18</v>
      </c>
      <c r="B34780" t="s">
        <v>70103</v>
      </c>
      <c r="C34780" t="s">
        <v>70104</v>
      </c>
      <c r="D34780" s="1">
        <v>43303.635625000003</v>
      </c>
      <c r="E34780">
        <v>18903</v>
      </c>
      <c r="F34780">
        <v>96468</v>
      </c>
    </row>
    <row r="34781" spans="1:8" x14ac:dyDescent="0.2">
      <c r="A34781">
        <v>1.02113749025264E+18</v>
      </c>
      <c r="B34781" t="s">
        <v>70105</v>
      </c>
      <c r="C34781" t="s">
        <v>70106</v>
      </c>
      <c r="D34781" s="1">
        <v>43303.957453703704</v>
      </c>
      <c r="E34781">
        <v>7588</v>
      </c>
      <c r="F34781">
        <v>49280</v>
      </c>
      <c r="G34781" t="s">
        <v>89</v>
      </c>
    </row>
    <row r="34782" spans="1:8" x14ac:dyDescent="0.2">
      <c r="A34782">
        <v>1.02115891520615E+18</v>
      </c>
      <c r="B34782" t="s">
        <v>70107</v>
      </c>
      <c r="C34782" t="s">
        <v>70108</v>
      </c>
      <c r="D34782" s="1">
        <v>43304.016574074078</v>
      </c>
      <c r="E34782">
        <v>35945</v>
      </c>
      <c r="F34782">
        <v>141176</v>
      </c>
    </row>
    <row r="34783" spans="1:8" x14ac:dyDescent="0.2">
      <c r="A34783">
        <v>1.0212345256265999E+18</v>
      </c>
      <c r="B34783" t="s">
        <v>70109</v>
      </c>
      <c r="C34783" t="s">
        <v>70110</v>
      </c>
      <c r="D34783" s="1">
        <v>43304.225219907406</v>
      </c>
      <c r="E34783">
        <v>105043</v>
      </c>
      <c r="F34783">
        <v>322612</v>
      </c>
    </row>
    <row r="34784" spans="1:8" x14ac:dyDescent="0.2">
      <c r="A34784">
        <v>1.02133759290473E+18</v>
      </c>
      <c r="B34784" t="s">
        <v>70111</v>
      </c>
      <c r="C34784" t="s">
        <v>70112</v>
      </c>
      <c r="D34784" s="1">
        <v>43304.509629629632</v>
      </c>
      <c r="E34784">
        <v>6205</v>
      </c>
      <c r="F34784">
        <v>39085</v>
      </c>
      <c r="G34784" t="s">
        <v>89</v>
      </c>
    </row>
    <row r="34785" spans="1:8" x14ac:dyDescent="0.2">
      <c r="A34785">
        <v>1.02134169873403E+18</v>
      </c>
      <c r="B34785" t="s">
        <v>70113</v>
      </c>
      <c r="C34785" t="s">
        <v>70114</v>
      </c>
      <c r="D34785" s="1">
        <v>43304.520960648151</v>
      </c>
      <c r="E34785">
        <v>24570</v>
      </c>
      <c r="F34785">
        <v>95651</v>
      </c>
    </row>
    <row r="34786" spans="1:8" x14ac:dyDescent="0.2">
      <c r="A34786">
        <v>1.0213472300228E+18</v>
      </c>
      <c r="B34786" t="s">
        <v>70115</v>
      </c>
      <c r="C34786" t="s">
        <v>70116</v>
      </c>
      <c r="D34786" s="1">
        <v>43304.536226851851</v>
      </c>
      <c r="E34786">
        <v>21356</v>
      </c>
      <c r="F34786">
        <v>84908</v>
      </c>
    </row>
    <row r="34787" spans="1:8" x14ac:dyDescent="0.2">
      <c r="A34787">
        <v>1.02134951687897E+18</v>
      </c>
      <c r="B34787" t="s">
        <v>70117</v>
      </c>
      <c r="C34787" t="s">
        <v>70118</v>
      </c>
      <c r="D34787" s="1">
        <v>43304.542534722219</v>
      </c>
      <c r="E34787">
        <v>18756</v>
      </c>
      <c r="F34787">
        <v>72557</v>
      </c>
      <c r="H34787" t="s">
        <v>505</v>
      </c>
    </row>
    <row r="34788" spans="1:8" x14ac:dyDescent="0.2">
      <c r="A34788">
        <v>1.02135163064881E+18</v>
      </c>
      <c r="B34788" t="s">
        <v>70119</v>
      </c>
      <c r="C34788" t="s">
        <v>70120</v>
      </c>
      <c r="D34788" s="1">
        <v>43304.548368055555</v>
      </c>
      <c r="E34788">
        <v>16851</v>
      </c>
      <c r="F34788">
        <v>67971</v>
      </c>
      <c r="G34788" t="s">
        <v>89</v>
      </c>
    </row>
    <row r="34789" spans="1:8" x14ac:dyDescent="0.2">
      <c r="A34789">
        <v>1.02137060186329E+18</v>
      </c>
      <c r="B34789" t="s">
        <v>70121</v>
      </c>
      <c r="C34789" t="s">
        <v>70122</v>
      </c>
      <c r="D34789" s="1">
        <v>43304.600717592592</v>
      </c>
      <c r="E34789">
        <v>20885</v>
      </c>
      <c r="F34789">
        <v>93463</v>
      </c>
    </row>
    <row r="34790" spans="1:8" x14ac:dyDescent="0.2">
      <c r="A34790">
        <v>1.02138098645254E+18</v>
      </c>
      <c r="B34790" t="s">
        <v>70123</v>
      </c>
      <c r="C34790" t="s">
        <v>70124</v>
      </c>
      <c r="D34790" s="1">
        <v>43304.629374999997</v>
      </c>
      <c r="E34790">
        <v>25908</v>
      </c>
      <c r="F34790">
        <v>113923</v>
      </c>
    </row>
    <row r="34791" spans="1:8" x14ac:dyDescent="0.2">
      <c r="A34791">
        <v>1.0213847521364E+18</v>
      </c>
      <c r="B34791" t="s">
        <v>70125</v>
      </c>
      <c r="C34791" t="s">
        <v>70126</v>
      </c>
      <c r="D34791" s="1">
        <v>43304.639756944445</v>
      </c>
      <c r="E34791">
        <v>17291</v>
      </c>
      <c r="F34791">
        <v>76638</v>
      </c>
    </row>
    <row r="34792" spans="1:8" x14ac:dyDescent="0.2">
      <c r="A34792">
        <v>1.0213882956186801E+18</v>
      </c>
      <c r="B34792" t="s">
        <v>70127</v>
      </c>
      <c r="C34792" t="s">
        <v>70128</v>
      </c>
      <c r="D34792" s="1">
        <v>43304.649537037039</v>
      </c>
      <c r="E34792">
        <v>15539</v>
      </c>
      <c r="F34792">
        <v>73759</v>
      </c>
    </row>
    <row r="34793" spans="1:8" x14ac:dyDescent="0.2">
      <c r="A34793">
        <v>1.02156955953761E+18</v>
      </c>
      <c r="B34793" t="s">
        <v>70129</v>
      </c>
      <c r="C34793" t="s">
        <v>70130</v>
      </c>
      <c r="D34793" s="1">
        <v>43305.149733796294</v>
      </c>
      <c r="E34793">
        <v>9338</v>
      </c>
      <c r="F34793">
        <v>49341</v>
      </c>
    </row>
    <row r="34794" spans="1:8" x14ac:dyDescent="0.2">
      <c r="A34794">
        <v>1.02157169278162E+18</v>
      </c>
      <c r="B34794" t="s">
        <v>70131</v>
      </c>
      <c r="C34794" t="s">
        <v>70132</v>
      </c>
      <c r="D34794" s="1">
        <v>43305.155624999999</v>
      </c>
      <c r="E34794">
        <v>13752</v>
      </c>
      <c r="F34794">
        <v>55037</v>
      </c>
    </row>
    <row r="34795" spans="1:8" x14ac:dyDescent="0.2">
      <c r="A34795">
        <v>1.02157762079696E+18</v>
      </c>
      <c r="B34795" t="s">
        <v>70133</v>
      </c>
      <c r="C34795" t="s">
        <v>70134</v>
      </c>
      <c r="D34795" s="1">
        <v>43305.171979166669</v>
      </c>
      <c r="E34795">
        <v>15672</v>
      </c>
      <c r="F34795">
        <v>65277</v>
      </c>
      <c r="H34795" t="s">
        <v>390</v>
      </c>
    </row>
    <row r="34796" spans="1:8" x14ac:dyDescent="0.2">
      <c r="A34796">
        <v>1.02171390502081E+18</v>
      </c>
      <c r="B34796" t="s">
        <v>70135</v>
      </c>
      <c r="C34796" t="s">
        <v>70136</v>
      </c>
      <c r="D34796" s="1">
        <v>43305.548055555555</v>
      </c>
      <c r="E34796">
        <v>18298</v>
      </c>
      <c r="F34796">
        <v>90921</v>
      </c>
    </row>
    <row r="34797" spans="1:8" x14ac:dyDescent="0.2">
      <c r="A34797">
        <v>1.02171909826536E+18</v>
      </c>
      <c r="B34797" t="s">
        <v>70137</v>
      </c>
      <c r="C34797" t="s">
        <v>70138</v>
      </c>
      <c r="D34797" s="1">
        <v>43305.562384259261</v>
      </c>
      <c r="E34797">
        <v>18401</v>
      </c>
      <c r="F34797">
        <v>85101</v>
      </c>
    </row>
    <row r="34798" spans="1:8" x14ac:dyDescent="0.2">
      <c r="A34798">
        <v>1.02175181160105E+18</v>
      </c>
      <c r="B34798" t="s">
        <v>70139</v>
      </c>
      <c r="C34798" t="s">
        <v>70140</v>
      </c>
      <c r="D34798" s="1">
        <v>43305.652650462966</v>
      </c>
      <c r="E34798">
        <v>10137</v>
      </c>
      <c r="F34798">
        <v>44346</v>
      </c>
    </row>
    <row r="34799" spans="1:8" x14ac:dyDescent="0.2">
      <c r="A34799">
        <v>1.02175345834771E+18</v>
      </c>
      <c r="B34799" t="s">
        <v>70141</v>
      </c>
      <c r="C34799" t="s">
        <v>70142</v>
      </c>
      <c r="D34799" s="1">
        <v>43305.657199074078</v>
      </c>
      <c r="E34799">
        <v>18181</v>
      </c>
      <c r="F34799">
        <v>92468</v>
      </c>
    </row>
    <row r="34800" spans="1:8" x14ac:dyDescent="0.2">
      <c r="A34800">
        <v>1.02175511212817E+18</v>
      </c>
      <c r="B34800" t="s">
        <v>70143</v>
      </c>
      <c r="C34800" t="s">
        <v>70144</v>
      </c>
      <c r="D34800" s="1">
        <v>43305.661759259259</v>
      </c>
      <c r="E34800">
        <v>9094</v>
      </c>
      <c r="F34800">
        <v>58750</v>
      </c>
    </row>
    <row r="34801" spans="1:8" x14ac:dyDescent="0.2">
      <c r="A34801">
        <v>1.02175545941654E+18</v>
      </c>
      <c r="B34801" t="s">
        <v>70145</v>
      </c>
      <c r="C34801" t="s">
        <v>43464</v>
      </c>
      <c r="D34801" s="1">
        <v>43305.662719907406</v>
      </c>
      <c r="E34801">
        <v>27646</v>
      </c>
      <c r="F34801">
        <v>120915</v>
      </c>
    </row>
    <row r="34802" spans="1:8" x14ac:dyDescent="0.2">
      <c r="A34802">
        <v>1.02178472621714E+18</v>
      </c>
      <c r="B34802" t="s">
        <v>70146</v>
      </c>
      <c r="C34802" t="s">
        <v>70147</v>
      </c>
      <c r="D34802" s="1">
        <v>43305.743483796294</v>
      </c>
      <c r="E34802">
        <v>20746</v>
      </c>
      <c r="F34802">
        <v>94551</v>
      </c>
    </row>
    <row r="34803" spans="1:8" x14ac:dyDescent="0.2">
      <c r="A34803">
        <v>1.02181513846945E+18</v>
      </c>
      <c r="B34803" t="s">
        <v>70148</v>
      </c>
      <c r="C34803" t="s">
        <v>70149</v>
      </c>
      <c r="D34803" s="1">
        <v>43305.827407407407</v>
      </c>
      <c r="E34803">
        <v>7069</v>
      </c>
      <c r="F34803">
        <v>34212</v>
      </c>
      <c r="G34803" t="s">
        <v>89</v>
      </c>
      <c r="H34803" t="s">
        <v>390</v>
      </c>
    </row>
    <row r="34804" spans="1:8" x14ac:dyDescent="0.2">
      <c r="A34804">
        <v>1.02183631130766E+18</v>
      </c>
      <c r="B34804" t="s">
        <v>70150</v>
      </c>
      <c r="C34804" t="s">
        <v>70151</v>
      </c>
      <c r="D34804" s="1">
        <v>43305.885833333334</v>
      </c>
      <c r="E34804">
        <v>9549</v>
      </c>
      <c r="F34804">
        <v>46659</v>
      </c>
      <c r="G34804" t="s">
        <v>89</v>
      </c>
      <c r="H34804" t="s">
        <v>390</v>
      </c>
    </row>
    <row r="34805" spans="1:8" x14ac:dyDescent="0.2">
      <c r="A34805">
        <v>1.0218840068692E+18</v>
      </c>
      <c r="B34805" t="s">
        <v>70152</v>
      </c>
      <c r="C34805" t="s">
        <v>70153</v>
      </c>
      <c r="D34805" s="1">
        <v>43306.017442129632</v>
      </c>
      <c r="E34805">
        <v>9443</v>
      </c>
      <c r="F34805">
        <v>47003</v>
      </c>
      <c r="G34805" t="s">
        <v>89</v>
      </c>
      <c r="H34805" t="s">
        <v>13093</v>
      </c>
    </row>
    <row r="34806" spans="1:8" x14ac:dyDescent="0.2">
      <c r="A34806">
        <v>1.02188611831539E+18</v>
      </c>
      <c r="B34806" t="s">
        <v>70154</v>
      </c>
      <c r="C34806" t="s">
        <v>70155</v>
      </c>
      <c r="D34806" s="1">
        <v>43306.023263888892</v>
      </c>
      <c r="E34806">
        <v>10378</v>
      </c>
      <c r="F34806">
        <v>51462</v>
      </c>
      <c r="G34806" t="s">
        <v>89</v>
      </c>
      <c r="H34806" t="s">
        <v>390</v>
      </c>
    </row>
    <row r="34807" spans="1:8" x14ac:dyDescent="0.2">
      <c r="A34807">
        <v>1.02190990094181E+18</v>
      </c>
      <c r="B34807" t="s">
        <v>70156</v>
      </c>
      <c r="C34807" t="s">
        <v>70157</v>
      </c>
      <c r="D34807" s="1">
        <v>43306.088900462964</v>
      </c>
      <c r="E34807">
        <v>26922</v>
      </c>
      <c r="F34807">
        <v>109760</v>
      </c>
    </row>
    <row r="34808" spans="1:8" x14ac:dyDescent="0.2">
      <c r="A34808">
        <v>1.02191776746798E+18</v>
      </c>
      <c r="B34808" t="s">
        <v>70158</v>
      </c>
      <c r="C34808" t="s">
        <v>70159</v>
      </c>
      <c r="D34808" s="1">
        <v>43306.110601851855</v>
      </c>
      <c r="E34808">
        <v>19208</v>
      </c>
      <c r="F34808">
        <v>78674</v>
      </c>
    </row>
    <row r="34809" spans="1:8" x14ac:dyDescent="0.2">
      <c r="A34809">
        <v>1.0219242620457999E+18</v>
      </c>
      <c r="B34809" t="s">
        <v>70160</v>
      </c>
      <c r="C34809" t="s">
        <v>70161</v>
      </c>
      <c r="D34809" s="1">
        <v>43306.128530092596</v>
      </c>
      <c r="E34809">
        <v>20340</v>
      </c>
      <c r="F34809">
        <v>78007</v>
      </c>
    </row>
    <row r="34810" spans="1:8" x14ac:dyDescent="0.2">
      <c r="A34810">
        <v>1.02207425299922E+18</v>
      </c>
      <c r="B34810" t="s">
        <v>70162</v>
      </c>
      <c r="C34810" t="s">
        <v>70163</v>
      </c>
      <c r="D34810" s="1">
        <v>43306.54241898148</v>
      </c>
      <c r="E34810">
        <v>18446</v>
      </c>
      <c r="F34810">
        <v>80291</v>
      </c>
    </row>
    <row r="34811" spans="1:8" x14ac:dyDescent="0.2">
      <c r="A34811">
        <v>1.02207615788434E+18</v>
      </c>
      <c r="B34811" t="s">
        <v>70164</v>
      </c>
      <c r="C34811" t="s">
        <v>70165</v>
      </c>
      <c r="D34811" s="1">
        <v>43306.547673611109</v>
      </c>
      <c r="E34811">
        <v>19134</v>
      </c>
      <c r="F34811">
        <v>92470</v>
      </c>
    </row>
    <row r="34812" spans="1:8" x14ac:dyDescent="0.2">
      <c r="A34812">
        <v>1.0220791277997E+18</v>
      </c>
      <c r="B34812" t="s">
        <v>70166</v>
      </c>
      <c r="C34812" t="s">
        <v>70167</v>
      </c>
      <c r="D34812" s="1">
        <v>43306.555879629632</v>
      </c>
      <c r="E34812">
        <v>18041</v>
      </c>
      <c r="F34812">
        <v>74630</v>
      </c>
    </row>
    <row r="34813" spans="1:8" x14ac:dyDescent="0.2">
      <c r="A34813">
        <v>1.02209787925363E+18</v>
      </c>
      <c r="B34813" t="s">
        <v>70168</v>
      </c>
      <c r="C34813" t="s">
        <v>70169</v>
      </c>
      <c r="D34813" s="1">
        <v>43306.607615740744</v>
      </c>
      <c r="E34813">
        <v>20332</v>
      </c>
      <c r="F34813">
        <v>98690</v>
      </c>
    </row>
    <row r="34814" spans="1:8" x14ac:dyDescent="0.2">
      <c r="A34814">
        <v>1.02209945400505E+18</v>
      </c>
      <c r="B34814" t="s">
        <v>70170</v>
      </c>
      <c r="C34814" t="s">
        <v>70171</v>
      </c>
      <c r="D34814" s="1">
        <v>43306.611967592595</v>
      </c>
      <c r="E34814">
        <v>15986</v>
      </c>
      <c r="F34814">
        <v>76401</v>
      </c>
    </row>
    <row r="34815" spans="1:8" x14ac:dyDescent="0.2">
      <c r="A34815">
        <v>1.02222431933672E+18</v>
      </c>
      <c r="B34815" t="s">
        <v>70172</v>
      </c>
      <c r="C34815" t="s">
        <v>70173</v>
      </c>
      <c r="D34815" s="1">
        <v>43306.95652777778</v>
      </c>
      <c r="E34815">
        <v>15846</v>
      </c>
      <c r="F34815">
        <v>64617</v>
      </c>
    </row>
    <row r="34816" spans="1:8" x14ac:dyDescent="0.2">
      <c r="A34816">
        <v>1.0222483835311601E+18</v>
      </c>
      <c r="B34816" t="s">
        <v>70174</v>
      </c>
      <c r="C34816" t="s">
        <v>70175</v>
      </c>
      <c r="D34816" s="1">
        <v>43307.022928240738</v>
      </c>
      <c r="E34816">
        <v>10765</v>
      </c>
      <c r="F34816">
        <v>47640</v>
      </c>
      <c r="G34816" t="s">
        <v>487</v>
      </c>
      <c r="H34816" t="s">
        <v>616</v>
      </c>
    </row>
    <row r="34817" spans="1:7" x14ac:dyDescent="0.2">
      <c r="A34817">
        <v>1.02225160244975E+18</v>
      </c>
      <c r="B34817" t="s">
        <v>70176</v>
      </c>
      <c r="C34817" t="s">
        <v>70177</v>
      </c>
      <c r="D34817" s="1">
        <v>43307.031817129631</v>
      </c>
      <c r="E34817">
        <v>10242</v>
      </c>
      <c r="F34817">
        <v>56297</v>
      </c>
    </row>
    <row r="34818" spans="1:7" x14ac:dyDescent="0.2">
      <c r="A34818">
        <v>1.0222550692307599E+18</v>
      </c>
      <c r="B34818" t="s">
        <v>70178</v>
      </c>
      <c r="C34818" t="s">
        <v>70179</v>
      </c>
      <c r="D34818" s="1">
        <v>43307.041377314818</v>
      </c>
      <c r="E34818">
        <v>19655</v>
      </c>
      <c r="F34818">
        <v>92203</v>
      </c>
    </row>
    <row r="34819" spans="1:7" x14ac:dyDescent="0.2">
      <c r="A34819">
        <v>1.02226583910448E+18</v>
      </c>
      <c r="B34819" t="s">
        <v>70180</v>
      </c>
      <c r="C34819" t="s">
        <v>70181</v>
      </c>
      <c r="D34819" s="1">
        <v>43307.071099537039</v>
      </c>
      <c r="E34819">
        <v>11140</v>
      </c>
      <c r="F34819">
        <v>54619</v>
      </c>
      <c r="G34819" t="s">
        <v>89</v>
      </c>
    </row>
    <row r="34820" spans="1:7" x14ac:dyDescent="0.2">
      <c r="A34820">
        <v>1.0222658426445199E+18</v>
      </c>
      <c r="B34820" t="s">
        <v>70182</v>
      </c>
      <c r="C34820" t="s">
        <v>70183</v>
      </c>
      <c r="D34820" s="1">
        <v>43307.071111111109</v>
      </c>
      <c r="E34820">
        <v>9210</v>
      </c>
      <c r="F34820">
        <v>45510</v>
      </c>
    </row>
    <row r="34821" spans="1:7" x14ac:dyDescent="0.2">
      <c r="A34821">
        <v>1.02226764611976E+18</v>
      </c>
      <c r="B34821" t="s">
        <v>70184</v>
      </c>
      <c r="C34821" t="s">
        <v>70185</v>
      </c>
      <c r="D34821" s="1">
        <v>43307.07608796296</v>
      </c>
      <c r="E34821">
        <v>10087</v>
      </c>
      <c r="F34821">
        <v>47273</v>
      </c>
      <c r="G34821" t="s">
        <v>89</v>
      </c>
    </row>
    <row r="34822" spans="1:7" x14ac:dyDescent="0.2">
      <c r="A34822">
        <v>1.02227443397995E+18</v>
      </c>
      <c r="B34822" t="s">
        <v>70186</v>
      </c>
      <c r="C34822" t="s">
        <v>70187</v>
      </c>
      <c r="D34822" s="1">
        <v>43307.094814814816</v>
      </c>
      <c r="E34822">
        <v>11559</v>
      </c>
      <c r="F34822">
        <v>62606</v>
      </c>
    </row>
    <row r="34823" spans="1:7" x14ac:dyDescent="0.2">
      <c r="A34823">
        <v>1.0222856566373E+18</v>
      </c>
      <c r="B34823" t="s">
        <v>70188</v>
      </c>
      <c r="C34823" t="s">
        <v>70189</v>
      </c>
      <c r="D34823" s="1">
        <v>43307.125787037039</v>
      </c>
      <c r="E34823">
        <v>18392</v>
      </c>
      <c r="F34823">
        <v>95085</v>
      </c>
    </row>
    <row r="34824" spans="1:7" x14ac:dyDescent="0.2">
      <c r="A34824">
        <v>1.02228724943256E+18</v>
      </c>
      <c r="B34824" t="s">
        <v>70190</v>
      </c>
      <c r="C34824" t="s">
        <v>70191</v>
      </c>
      <c r="D34824" s="1">
        <v>43307.130185185182</v>
      </c>
      <c r="E34824">
        <v>17260</v>
      </c>
      <c r="F34824">
        <v>82639</v>
      </c>
    </row>
    <row r="34825" spans="1:7" x14ac:dyDescent="0.2">
      <c r="A34825">
        <v>1.02244798040898E+18</v>
      </c>
      <c r="B34825" t="s">
        <v>70192</v>
      </c>
      <c r="C34825" t="s">
        <v>70193</v>
      </c>
      <c r="D34825" s="1">
        <v>43307.57371527778</v>
      </c>
      <c r="E34825">
        <v>43273</v>
      </c>
      <c r="F34825">
        <v>142822</v>
      </c>
    </row>
    <row r="34826" spans="1:7" x14ac:dyDescent="0.2">
      <c r="A34826">
        <v>1.02248455947097E+18</v>
      </c>
      <c r="B34826" t="s">
        <v>70194</v>
      </c>
      <c r="C34826" t="s">
        <v>70195</v>
      </c>
      <c r="D34826" s="1">
        <v>43307.67465277778</v>
      </c>
      <c r="E34826">
        <v>10058</v>
      </c>
      <c r="F34826">
        <v>61351</v>
      </c>
    </row>
    <row r="34827" spans="1:7" x14ac:dyDescent="0.2">
      <c r="A34827">
        <v>1.02249482750464E+18</v>
      </c>
      <c r="B34827" t="s">
        <v>70196</v>
      </c>
      <c r="C34827" t="s">
        <v>70197</v>
      </c>
      <c r="D34827" s="1">
        <v>43307.702986111108</v>
      </c>
      <c r="E34827">
        <v>7401</v>
      </c>
      <c r="F34827">
        <v>37277</v>
      </c>
      <c r="G34827" t="s">
        <v>89</v>
      </c>
    </row>
    <row r="34828" spans="1:7" x14ac:dyDescent="0.2">
      <c r="A34828">
        <v>1.02250246514768E+18</v>
      </c>
      <c r="B34828" t="s">
        <v>70198</v>
      </c>
      <c r="C34828" t="s">
        <v>70199</v>
      </c>
      <c r="D34828" s="1">
        <v>43307.724062499998</v>
      </c>
      <c r="E34828">
        <v>28066</v>
      </c>
      <c r="F34828">
        <v>109821</v>
      </c>
    </row>
    <row r="34829" spans="1:7" x14ac:dyDescent="0.2">
      <c r="A34829">
        <v>1.02259056861293E+18</v>
      </c>
      <c r="B34829" t="s">
        <v>70200</v>
      </c>
      <c r="C34829" t="s">
        <v>70201</v>
      </c>
      <c r="D34829" s="1">
        <v>43307.967187499999</v>
      </c>
      <c r="E34829">
        <v>9047</v>
      </c>
      <c r="F34829">
        <v>42558</v>
      </c>
      <c r="G34829" t="s">
        <v>89</v>
      </c>
    </row>
    <row r="34830" spans="1:7" x14ac:dyDescent="0.2">
      <c r="A34830">
        <v>1.02259823691637E+18</v>
      </c>
      <c r="B34830" t="s">
        <v>70202</v>
      </c>
      <c r="C34830" t="s">
        <v>70203</v>
      </c>
      <c r="D34830" s="1">
        <v>43307.988344907404</v>
      </c>
      <c r="E34830">
        <v>15165</v>
      </c>
      <c r="F34830">
        <v>68055</v>
      </c>
    </row>
    <row r="34831" spans="1:7" x14ac:dyDescent="0.2">
      <c r="A34831">
        <v>1.02261470166514E+18</v>
      </c>
      <c r="B34831" t="s">
        <v>70204</v>
      </c>
      <c r="C34831" t="s">
        <v>70205</v>
      </c>
      <c r="D34831" s="1">
        <v>43308.033773148149</v>
      </c>
      <c r="E34831">
        <v>14139</v>
      </c>
      <c r="F34831">
        <v>65612</v>
      </c>
      <c r="G34831" t="s">
        <v>89</v>
      </c>
    </row>
    <row r="34832" spans="1:7" x14ac:dyDescent="0.2">
      <c r="A34832">
        <v>1.02261470763777E+18</v>
      </c>
      <c r="B34832" t="s">
        <v>70206</v>
      </c>
      <c r="C34832" t="s">
        <v>70207</v>
      </c>
      <c r="D34832" s="1">
        <v>43308.033796296295</v>
      </c>
      <c r="E34832">
        <v>12286</v>
      </c>
      <c r="F34832">
        <v>60216</v>
      </c>
    </row>
    <row r="34833" spans="1:7" x14ac:dyDescent="0.2">
      <c r="A34833">
        <v>1.02267216901961E+18</v>
      </c>
      <c r="B34833" t="s">
        <v>70208</v>
      </c>
      <c r="C34833" t="s">
        <v>70209</v>
      </c>
      <c r="D34833" s="1">
        <v>43308.192361111112</v>
      </c>
      <c r="E34833">
        <v>18886</v>
      </c>
      <c r="F34833">
        <v>82179</v>
      </c>
    </row>
    <row r="34834" spans="1:7" x14ac:dyDescent="0.2">
      <c r="A34834">
        <v>1.02269076730592E+18</v>
      </c>
      <c r="B34834" t="s">
        <v>70210</v>
      </c>
      <c r="C34834" t="s">
        <v>70211</v>
      </c>
      <c r="D34834" s="1">
        <v>43308.243680555555</v>
      </c>
      <c r="E34834">
        <v>19392</v>
      </c>
      <c r="F34834">
        <v>94220</v>
      </c>
    </row>
    <row r="34835" spans="1:7" x14ac:dyDescent="0.2">
      <c r="A34835">
        <v>1.0227978199236401E+18</v>
      </c>
      <c r="B34835" t="s">
        <v>70212</v>
      </c>
      <c r="C34835" t="s">
        <v>70213</v>
      </c>
      <c r="D34835" s="1">
        <v>43308.539085648146</v>
      </c>
      <c r="E34835">
        <v>10611</v>
      </c>
      <c r="F34835">
        <v>53908</v>
      </c>
    </row>
    <row r="34836" spans="1:7" x14ac:dyDescent="0.2">
      <c r="A34836">
        <v>1.02280538144006E+18</v>
      </c>
      <c r="B34836" t="s">
        <v>70214</v>
      </c>
      <c r="C34836" t="s">
        <v>70215</v>
      </c>
      <c r="D34836" s="1">
        <v>43308.559953703705</v>
      </c>
      <c r="E34836">
        <v>16105</v>
      </c>
      <c r="F34836">
        <v>74403</v>
      </c>
    </row>
    <row r="34837" spans="1:7" x14ac:dyDescent="0.2">
      <c r="A34837">
        <v>1.0228084526771599E+18</v>
      </c>
      <c r="B34837" t="s">
        <v>70216</v>
      </c>
      <c r="C34837" t="s">
        <v>70217</v>
      </c>
      <c r="D34837" s="1">
        <v>43308.568425925929</v>
      </c>
      <c r="E34837">
        <v>19590</v>
      </c>
      <c r="F34837">
        <v>88967</v>
      </c>
    </row>
    <row r="34838" spans="1:7" x14ac:dyDescent="0.2">
      <c r="A34838">
        <v>1.02281291070221E+18</v>
      </c>
      <c r="B34838" t="s">
        <v>70218</v>
      </c>
      <c r="C34838" t="s">
        <v>70219</v>
      </c>
      <c r="D34838" s="1">
        <v>43308.580729166664</v>
      </c>
      <c r="E34838">
        <v>17280</v>
      </c>
      <c r="F34838">
        <v>77991</v>
      </c>
    </row>
    <row r="34839" spans="1:7" x14ac:dyDescent="0.2">
      <c r="A34839">
        <v>1.02283327104081E+18</v>
      </c>
      <c r="B34839" t="s">
        <v>70220</v>
      </c>
      <c r="C34839" t="s">
        <v>70221</v>
      </c>
      <c r="D34839" s="1">
        <v>43308.63690972222</v>
      </c>
      <c r="E34839">
        <v>12438</v>
      </c>
      <c r="F34839">
        <v>71342</v>
      </c>
    </row>
    <row r="34840" spans="1:7" x14ac:dyDescent="0.2">
      <c r="A34840">
        <v>1.02287257463472E+18</v>
      </c>
      <c r="B34840" t="s">
        <v>70222</v>
      </c>
      <c r="C34840" t="s">
        <v>70223</v>
      </c>
      <c r="D34840" s="1">
        <v>43308.745370370372</v>
      </c>
      <c r="E34840">
        <v>16716</v>
      </c>
      <c r="F34840">
        <v>64440</v>
      </c>
      <c r="G34840" t="s">
        <v>89</v>
      </c>
    </row>
    <row r="34841" spans="1:7" x14ac:dyDescent="0.2">
      <c r="A34841">
        <v>1.02287257621173E+18</v>
      </c>
      <c r="B34841" t="s">
        <v>70224</v>
      </c>
      <c r="C34841" t="s">
        <v>70225</v>
      </c>
      <c r="D34841" s="1">
        <v>43308.745370370372</v>
      </c>
      <c r="E34841">
        <v>10710</v>
      </c>
      <c r="F34841">
        <v>48633</v>
      </c>
    </row>
    <row r="34842" spans="1:7" x14ac:dyDescent="0.2">
      <c r="A34842">
        <v>1.0228739375612401E+18</v>
      </c>
      <c r="B34842" t="s">
        <v>70226</v>
      </c>
      <c r="C34842" t="s">
        <v>70227</v>
      </c>
      <c r="D34842" s="1">
        <v>43308.749131944445</v>
      </c>
      <c r="E34842">
        <v>10372</v>
      </c>
      <c r="F34842">
        <v>42691</v>
      </c>
      <c r="G34842" t="s">
        <v>89</v>
      </c>
    </row>
    <row r="34843" spans="1:7" x14ac:dyDescent="0.2">
      <c r="A34843">
        <v>1.02287733285865E+18</v>
      </c>
      <c r="B34843" t="s">
        <v>70228</v>
      </c>
      <c r="C34843" t="s">
        <v>70229</v>
      </c>
      <c r="D34843" s="1">
        <v>43308.75849537037</v>
      </c>
      <c r="E34843">
        <v>18989</v>
      </c>
      <c r="F34843">
        <v>82738</v>
      </c>
    </row>
    <row r="34844" spans="1:7" x14ac:dyDescent="0.2">
      <c r="A34844">
        <v>1.02287944176728E+18</v>
      </c>
      <c r="B34844" t="s">
        <v>70230</v>
      </c>
      <c r="C34844" t="s">
        <v>70231</v>
      </c>
      <c r="D34844" s="1">
        <v>43308.764317129629</v>
      </c>
      <c r="E34844">
        <v>14607</v>
      </c>
      <c r="F34844">
        <v>60697</v>
      </c>
    </row>
    <row r="34845" spans="1:7" x14ac:dyDescent="0.2">
      <c r="A34845">
        <v>1.0229086727568E+18</v>
      </c>
      <c r="B34845" t="s">
        <v>70232</v>
      </c>
      <c r="C34845" t="s">
        <v>70233</v>
      </c>
      <c r="D34845" s="1">
        <v>43308.844976851855</v>
      </c>
      <c r="E34845">
        <v>10730</v>
      </c>
      <c r="F34845">
        <v>49433</v>
      </c>
      <c r="G34845" t="s">
        <v>89</v>
      </c>
    </row>
    <row r="34846" spans="1:7" x14ac:dyDescent="0.2">
      <c r="A34846">
        <v>1.02292536666985E+18</v>
      </c>
      <c r="B34846" t="s">
        <v>70234</v>
      </c>
      <c r="C34846" t="s">
        <v>70235</v>
      </c>
      <c r="D34846" s="1">
        <v>43308.891053240739</v>
      </c>
      <c r="E34846">
        <v>13630</v>
      </c>
      <c r="F34846">
        <v>53924</v>
      </c>
    </row>
    <row r="34847" spans="1:7" x14ac:dyDescent="0.2">
      <c r="A34847">
        <v>1.02293669026717E+18</v>
      </c>
      <c r="B34847" t="s">
        <v>70236</v>
      </c>
      <c r="C34847" t="s">
        <v>70237</v>
      </c>
      <c r="D34847" s="1">
        <v>43308.922291666669</v>
      </c>
      <c r="E34847">
        <v>15087</v>
      </c>
      <c r="F34847">
        <v>65567</v>
      </c>
    </row>
    <row r="34848" spans="1:7" x14ac:dyDescent="0.2">
      <c r="A34848">
        <v>1.02297641074549E+18</v>
      </c>
      <c r="B34848" t="s">
        <v>70238</v>
      </c>
      <c r="C34848" t="s">
        <v>70239</v>
      </c>
      <c r="D34848" s="1">
        <v>43309.031898148147</v>
      </c>
      <c r="E34848">
        <v>24524</v>
      </c>
      <c r="F34848">
        <v>106570</v>
      </c>
    </row>
    <row r="34849" spans="1:8" x14ac:dyDescent="0.2">
      <c r="A34849">
        <v>1.0230071201307599E+18</v>
      </c>
      <c r="B34849" t="s">
        <v>70240</v>
      </c>
      <c r="C34849" t="s">
        <v>70241</v>
      </c>
      <c r="D34849" s="1">
        <v>43309.116643518515</v>
      </c>
      <c r="E34849">
        <v>26001</v>
      </c>
      <c r="F34849">
        <v>106953</v>
      </c>
    </row>
    <row r="34850" spans="1:8" x14ac:dyDescent="0.2">
      <c r="A34850">
        <v>1.02302368568125E+18</v>
      </c>
      <c r="B34850" t="s">
        <v>70242</v>
      </c>
      <c r="C34850" t="s">
        <v>70243</v>
      </c>
      <c r="D34850" s="1">
        <v>43309.162361111114</v>
      </c>
      <c r="E34850">
        <v>12849</v>
      </c>
      <c r="F34850">
        <v>49969</v>
      </c>
      <c r="H34850" t="s">
        <v>390</v>
      </c>
    </row>
    <row r="34851" spans="1:8" x14ac:dyDescent="0.2">
      <c r="A34851">
        <v>1.02324607306063E+18</v>
      </c>
      <c r="B34851" t="s">
        <v>70244</v>
      </c>
      <c r="C34851" t="s">
        <v>70245</v>
      </c>
      <c r="D34851" s="1">
        <v>43309.776030092595</v>
      </c>
      <c r="E34851">
        <v>19764</v>
      </c>
      <c r="F34851">
        <v>77428</v>
      </c>
    </row>
    <row r="34852" spans="1:8" x14ac:dyDescent="0.2">
      <c r="A34852">
        <v>1.02353155069095E+18</v>
      </c>
      <c r="B34852" t="s">
        <v>70246</v>
      </c>
      <c r="C34852" t="s">
        <v>70247</v>
      </c>
      <c r="D34852" s="1">
        <v>43310.563796296294</v>
      </c>
      <c r="E34852">
        <v>19711</v>
      </c>
      <c r="F34852">
        <v>79594</v>
      </c>
    </row>
    <row r="34853" spans="1:8" x14ac:dyDescent="0.2">
      <c r="A34853">
        <v>1.02353460414851E+18</v>
      </c>
      <c r="B34853" t="s">
        <v>70248</v>
      </c>
      <c r="C34853" t="s">
        <v>70249</v>
      </c>
      <c r="D34853" s="1">
        <v>43310.572222222225</v>
      </c>
      <c r="E34853">
        <v>18693</v>
      </c>
      <c r="F34853">
        <v>92728</v>
      </c>
    </row>
    <row r="34854" spans="1:8" x14ac:dyDescent="0.2">
      <c r="A34854">
        <v>1.02353682290177E+18</v>
      </c>
      <c r="B34854" t="s">
        <v>70250</v>
      </c>
      <c r="C34854" t="s">
        <v>70251</v>
      </c>
      <c r="D34854" s="1">
        <v>43310.578344907408</v>
      </c>
      <c r="E34854">
        <v>12230</v>
      </c>
      <c r="F34854">
        <v>45603</v>
      </c>
    </row>
    <row r="34855" spans="1:8" x14ac:dyDescent="0.2">
      <c r="A34855">
        <v>1.02353816429885E+18</v>
      </c>
      <c r="B34855" t="s">
        <v>70252</v>
      </c>
      <c r="C34855" t="s">
        <v>70253</v>
      </c>
      <c r="D34855" s="1">
        <v>43310.582048611112</v>
      </c>
      <c r="E34855">
        <v>28463</v>
      </c>
      <c r="F34855">
        <v>115416</v>
      </c>
    </row>
    <row r="34856" spans="1:8" x14ac:dyDescent="0.2">
      <c r="A34856">
        <v>1.02354619712922E+18</v>
      </c>
      <c r="B34856" t="s">
        <v>70254</v>
      </c>
      <c r="C34856" t="s">
        <v>70255</v>
      </c>
      <c r="D34856" s="1">
        <v>43310.604212962964</v>
      </c>
      <c r="E34856">
        <v>15712</v>
      </c>
      <c r="F34856">
        <v>68257</v>
      </c>
    </row>
    <row r="34857" spans="1:8" x14ac:dyDescent="0.2">
      <c r="A34857">
        <v>1.02354941644627E+18</v>
      </c>
      <c r="B34857" t="s">
        <v>70256</v>
      </c>
      <c r="C34857" t="s">
        <v>70257</v>
      </c>
      <c r="D34857" s="1">
        <v>43310.61310185185</v>
      </c>
      <c r="E34857">
        <v>18494</v>
      </c>
      <c r="F34857">
        <v>80600</v>
      </c>
    </row>
    <row r="34858" spans="1:8" x14ac:dyDescent="0.2">
      <c r="A34858">
        <v>1.0235572466289E+18</v>
      </c>
      <c r="B34858" t="s">
        <v>70258</v>
      </c>
      <c r="C34858" t="s">
        <v>70259</v>
      </c>
      <c r="D34858" s="1">
        <v>43310.634710648148</v>
      </c>
      <c r="E34858">
        <v>29825</v>
      </c>
      <c r="F34858">
        <v>122477</v>
      </c>
    </row>
    <row r="34859" spans="1:8" x14ac:dyDescent="0.2">
      <c r="A34859">
        <v>1.02364666359079E+18</v>
      </c>
      <c r="B34859" t="s">
        <v>70260</v>
      </c>
      <c r="C34859" t="s">
        <v>70261</v>
      </c>
      <c r="D34859" s="1">
        <v>43310.88144675926</v>
      </c>
      <c r="E34859">
        <v>19259</v>
      </c>
      <c r="F34859">
        <v>82927</v>
      </c>
    </row>
    <row r="34860" spans="1:8" x14ac:dyDescent="0.2">
      <c r="A34860">
        <v>1.02364666585144E+18</v>
      </c>
      <c r="B34860" t="s">
        <v>70262</v>
      </c>
      <c r="C34860" t="s">
        <v>70263</v>
      </c>
      <c r="D34860" s="1">
        <v>43310.881458333337</v>
      </c>
      <c r="E34860">
        <v>11330</v>
      </c>
      <c r="F34860">
        <v>39192</v>
      </c>
    </row>
    <row r="34861" spans="1:8" x14ac:dyDescent="0.2">
      <c r="A34861">
        <v>1.02364666817929E+18</v>
      </c>
      <c r="B34861" t="s">
        <v>70264</v>
      </c>
      <c r="C34861" t="s">
        <v>70265</v>
      </c>
      <c r="D34861" s="1">
        <v>43310.881458333337</v>
      </c>
      <c r="E34861">
        <v>12965</v>
      </c>
      <c r="F34861">
        <v>61949</v>
      </c>
    </row>
    <row r="34862" spans="1:8" x14ac:dyDescent="0.2">
      <c r="A34862">
        <v>1.0236466696851E+18</v>
      </c>
      <c r="B34862" t="s">
        <v>70266</v>
      </c>
      <c r="C34862" t="s">
        <v>70267</v>
      </c>
      <c r="D34862" s="1">
        <v>43310.881469907406</v>
      </c>
      <c r="E34862">
        <v>12459</v>
      </c>
      <c r="F34862">
        <v>59958</v>
      </c>
    </row>
    <row r="34863" spans="1:8" x14ac:dyDescent="0.2">
      <c r="A34863">
        <v>1.02365319197462E+18</v>
      </c>
      <c r="B34863" t="s">
        <v>70268</v>
      </c>
      <c r="C34863" t="s">
        <v>70269</v>
      </c>
      <c r="D34863" s="1">
        <v>43310.899467592593</v>
      </c>
      <c r="E34863">
        <v>26747</v>
      </c>
      <c r="F34863">
        <v>104343</v>
      </c>
    </row>
    <row r="34864" spans="1:8" x14ac:dyDescent="0.2">
      <c r="A34864">
        <v>1.02366251037174E+18</v>
      </c>
      <c r="B34864" t="s">
        <v>70270</v>
      </c>
      <c r="C34864" t="s">
        <v>70271</v>
      </c>
      <c r="D34864" s="1">
        <v>43310.925173611111</v>
      </c>
      <c r="E34864">
        <v>21470</v>
      </c>
      <c r="F34864">
        <v>79382</v>
      </c>
    </row>
    <row r="34865" spans="1:8" x14ac:dyDescent="0.2">
      <c r="A34865">
        <v>1.02366462425901E+18</v>
      </c>
      <c r="B34865" t="s">
        <v>70272</v>
      </c>
      <c r="C34865" t="s">
        <v>70273</v>
      </c>
      <c r="D34865" s="1">
        <v>43310.931006944447</v>
      </c>
      <c r="E34865">
        <v>22170</v>
      </c>
      <c r="F34865">
        <v>87165</v>
      </c>
    </row>
    <row r="34866" spans="1:8" x14ac:dyDescent="0.2">
      <c r="A34866">
        <v>1.02390040435299E+18</v>
      </c>
      <c r="B34866" t="s">
        <v>70274</v>
      </c>
      <c r="C34866" t="s">
        <v>70275</v>
      </c>
      <c r="D34866" s="1">
        <v>43311.581643518519</v>
      </c>
      <c r="E34866">
        <v>25409</v>
      </c>
      <c r="F34866">
        <v>105494</v>
      </c>
    </row>
    <row r="34867" spans="1:8" x14ac:dyDescent="0.2">
      <c r="A34867">
        <v>1.02398216678144E+18</v>
      </c>
      <c r="B34867" t="s">
        <v>70276</v>
      </c>
      <c r="C34867" t="s">
        <v>70277</v>
      </c>
      <c r="D34867" s="1">
        <v>43311.807256944441</v>
      </c>
      <c r="E34867">
        <v>9055</v>
      </c>
      <c r="F34867">
        <v>44445</v>
      </c>
      <c r="G34867" t="s">
        <v>215</v>
      </c>
    </row>
    <row r="34868" spans="1:8" x14ac:dyDescent="0.2">
      <c r="A34868">
        <v>1.02401464594063E+18</v>
      </c>
      <c r="B34868" t="s">
        <v>70278</v>
      </c>
      <c r="C34868" t="s">
        <v>70279</v>
      </c>
      <c r="D34868" s="1">
        <v>43311.896886574075</v>
      </c>
      <c r="E34868">
        <v>10211</v>
      </c>
      <c r="F34868">
        <v>48373</v>
      </c>
    </row>
    <row r="34869" spans="1:8" x14ac:dyDescent="0.2">
      <c r="A34869">
        <v>1.02404210288646E+18</v>
      </c>
      <c r="B34869" t="s">
        <v>70280</v>
      </c>
      <c r="C34869" t="s">
        <v>70281</v>
      </c>
      <c r="D34869" s="1">
        <v>43311.972650462965</v>
      </c>
      <c r="E34869">
        <v>11143</v>
      </c>
      <c r="F34869">
        <v>61768</v>
      </c>
      <c r="G34869" t="s">
        <v>89</v>
      </c>
    </row>
    <row r="34870" spans="1:8" x14ac:dyDescent="0.2">
      <c r="A34870">
        <v>1.02405914311045E+18</v>
      </c>
      <c r="B34870" t="s">
        <v>70282</v>
      </c>
      <c r="C34870" t="s">
        <v>70283</v>
      </c>
      <c r="D34870" s="1">
        <v>43312.019675925927</v>
      </c>
      <c r="E34870">
        <v>7557</v>
      </c>
      <c r="F34870">
        <v>34729</v>
      </c>
      <c r="G34870" t="s">
        <v>89</v>
      </c>
    </row>
    <row r="34871" spans="1:8" x14ac:dyDescent="0.2">
      <c r="A34871">
        <v>1.02405914556416E+18</v>
      </c>
      <c r="B34871" t="s">
        <v>70284</v>
      </c>
      <c r="C34871" t="s">
        <v>70285</v>
      </c>
      <c r="D34871" s="1">
        <v>43312.019687499997</v>
      </c>
      <c r="E34871">
        <v>5010</v>
      </c>
      <c r="F34871">
        <v>26717</v>
      </c>
    </row>
    <row r="34872" spans="1:8" x14ac:dyDescent="0.2">
      <c r="A34872">
        <v>1.0240598972212E+18</v>
      </c>
      <c r="B34872" t="s">
        <v>70286</v>
      </c>
      <c r="C34872" t="s">
        <v>70287</v>
      </c>
      <c r="D34872" s="1">
        <v>43312.02175925926</v>
      </c>
      <c r="E34872">
        <v>15948</v>
      </c>
      <c r="F34872">
        <v>82721</v>
      </c>
      <c r="H34872" t="s">
        <v>505</v>
      </c>
    </row>
    <row r="34873" spans="1:8" x14ac:dyDescent="0.2">
      <c r="A34873">
        <v>1.02406065807207E+18</v>
      </c>
      <c r="B34873" t="s">
        <v>70288</v>
      </c>
      <c r="C34873" t="s">
        <v>70289</v>
      </c>
      <c r="D34873" s="1">
        <v>43312.023854166669</v>
      </c>
      <c r="E34873">
        <v>16354</v>
      </c>
      <c r="F34873">
        <v>73204</v>
      </c>
    </row>
    <row r="34874" spans="1:8" x14ac:dyDescent="0.2">
      <c r="A34874">
        <v>1.02406065959467E+18</v>
      </c>
      <c r="B34874" t="s">
        <v>70290</v>
      </c>
      <c r="C34874" t="s">
        <v>70291</v>
      </c>
      <c r="D34874" s="1">
        <v>43312.023865740739</v>
      </c>
      <c r="E34874">
        <v>12011</v>
      </c>
      <c r="F34874">
        <v>56169</v>
      </c>
    </row>
    <row r="34875" spans="1:8" x14ac:dyDescent="0.2">
      <c r="A34875">
        <v>1.0240610826405E+18</v>
      </c>
      <c r="B34875" t="s">
        <v>70292</v>
      </c>
      <c r="C34875" t="s">
        <v>70293</v>
      </c>
      <c r="D34875" s="1">
        <v>43312.025023148148</v>
      </c>
      <c r="E34875">
        <v>14456</v>
      </c>
      <c r="F34875">
        <v>72333</v>
      </c>
      <c r="G34875" t="s">
        <v>89</v>
      </c>
    </row>
    <row r="34876" spans="1:8" x14ac:dyDescent="0.2">
      <c r="A34876">
        <v>1.02406313669602E+18</v>
      </c>
      <c r="B34876" t="s">
        <v>70294</v>
      </c>
      <c r="C34876" t="s">
        <v>70295</v>
      </c>
      <c r="D34876" s="1">
        <v>43312.030694444446</v>
      </c>
      <c r="E34876">
        <v>7702</v>
      </c>
      <c r="F34876">
        <v>38531</v>
      </c>
      <c r="G34876" t="s">
        <v>89</v>
      </c>
    </row>
    <row r="34877" spans="1:8" x14ac:dyDescent="0.2">
      <c r="A34877">
        <v>1.02409637391701E+18</v>
      </c>
      <c r="B34877" t="s">
        <v>70296</v>
      </c>
      <c r="C34877" t="s">
        <v>70297</v>
      </c>
      <c r="D34877" s="1">
        <v>43312.122407407405</v>
      </c>
      <c r="E34877">
        <v>18872</v>
      </c>
      <c r="F34877">
        <v>80270</v>
      </c>
    </row>
    <row r="34878" spans="1:8" x14ac:dyDescent="0.2">
      <c r="A34878">
        <v>1.0241126704278799E+18</v>
      </c>
      <c r="B34878" t="s">
        <v>70298</v>
      </c>
      <c r="C34878" t="s">
        <v>70299</v>
      </c>
      <c r="D34878" s="1">
        <v>43312.167384259257</v>
      </c>
      <c r="E34878">
        <v>32437</v>
      </c>
      <c r="F34878">
        <v>100445</v>
      </c>
    </row>
    <row r="34879" spans="1:8" x14ac:dyDescent="0.2">
      <c r="A34879">
        <v>1.02423680547709E+18</v>
      </c>
      <c r="B34879" t="s">
        <v>70300</v>
      </c>
      <c r="C34879" t="s">
        <v>70301</v>
      </c>
      <c r="D34879" s="1">
        <v>43312.509930555556</v>
      </c>
      <c r="E34879">
        <v>18864</v>
      </c>
      <c r="F34879">
        <v>79503</v>
      </c>
    </row>
    <row r="34880" spans="1:8" x14ac:dyDescent="0.2">
      <c r="A34880">
        <v>1.02423916642976E+18</v>
      </c>
      <c r="B34880" t="s">
        <v>70302</v>
      </c>
      <c r="C34880" t="s">
        <v>70303</v>
      </c>
      <c r="D34880" s="1">
        <v>43312.516446759262</v>
      </c>
      <c r="E34880">
        <v>14391</v>
      </c>
      <c r="F34880">
        <v>67703</v>
      </c>
    </row>
    <row r="34881" spans="1:7" x14ac:dyDescent="0.2">
      <c r="A34881">
        <v>1.02424590923902E+18</v>
      </c>
      <c r="B34881" t="s">
        <v>70304</v>
      </c>
      <c r="C34881" t="s">
        <v>70305</v>
      </c>
      <c r="D34881" s="1">
        <v>43312.535046296296</v>
      </c>
      <c r="E34881">
        <v>13218</v>
      </c>
      <c r="F34881">
        <v>67463</v>
      </c>
    </row>
    <row r="34882" spans="1:7" x14ac:dyDescent="0.2">
      <c r="A34882">
        <v>1.0242484793869199E+18</v>
      </c>
      <c r="B34882" t="s">
        <v>70306</v>
      </c>
      <c r="C34882" t="s">
        <v>70307</v>
      </c>
      <c r="D34882" s="1">
        <v>43312.542141203703</v>
      </c>
      <c r="E34882">
        <v>21451</v>
      </c>
      <c r="F34882">
        <v>83349</v>
      </c>
      <c r="G34882" t="s">
        <v>89</v>
      </c>
    </row>
    <row r="34883" spans="1:7" x14ac:dyDescent="0.2">
      <c r="A34883">
        <v>1.0242631460081999E+18</v>
      </c>
      <c r="B34883" t="s">
        <v>70308</v>
      </c>
      <c r="C34883" t="s">
        <v>70309</v>
      </c>
      <c r="D34883" s="1">
        <v>43312.582615740743</v>
      </c>
      <c r="E34883">
        <v>16681</v>
      </c>
      <c r="F34883">
        <v>77992</v>
      </c>
    </row>
    <row r="34884" spans="1:7" x14ac:dyDescent="0.2">
      <c r="A34884">
        <v>1.02426428641848E+18</v>
      </c>
      <c r="B34884" t="s">
        <v>70310</v>
      </c>
      <c r="C34884" t="s">
        <v>70311</v>
      </c>
      <c r="D34884" s="1">
        <v>43312.585763888892</v>
      </c>
      <c r="E34884">
        <v>8804</v>
      </c>
      <c r="F34884">
        <v>47330</v>
      </c>
    </row>
    <row r="34885" spans="1:7" x14ac:dyDescent="0.2">
      <c r="A34885">
        <v>1.02426889294285E+18</v>
      </c>
      <c r="B34885" t="s">
        <v>70312</v>
      </c>
      <c r="C34885" t="s">
        <v>70313</v>
      </c>
      <c r="D34885" s="1">
        <v>43312.59847222222</v>
      </c>
      <c r="E34885">
        <v>11551</v>
      </c>
      <c r="F34885">
        <v>50834</v>
      </c>
      <c r="G34885" t="s">
        <v>89</v>
      </c>
    </row>
    <row r="34886" spans="1:7" x14ac:dyDescent="0.2">
      <c r="A34886">
        <v>1.0242872579755599E+18</v>
      </c>
      <c r="B34886" t="s">
        <v>70314</v>
      </c>
      <c r="C34886" t="s">
        <v>70315</v>
      </c>
      <c r="D34886" s="1">
        <v>43312.649155092593</v>
      </c>
      <c r="E34886">
        <v>20948</v>
      </c>
      <c r="F34886">
        <v>91991</v>
      </c>
    </row>
    <row r="34887" spans="1:7" x14ac:dyDescent="0.2">
      <c r="A34887">
        <v>1.02434137650959E+18</v>
      </c>
      <c r="B34887" t="s">
        <v>70316</v>
      </c>
      <c r="C34887" t="s">
        <v>70317</v>
      </c>
      <c r="D34887" s="1">
        <v>43312.798495370371</v>
      </c>
      <c r="E34887">
        <v>11489</v>
      </c>
      <c r="F34887">
        <v>51226</v>
      </c>
    </row>
    <row r="34888" spans="1:7" x14ac:dyDescent="0.2">
      <c r="A34888">
        <v>1.0243423076241E+18</v>
      </c>
      <c r="B34888" t="s">
        <v>70318</v>
      </c>
      <c r="C34888" t="s">
        <v>70319</v>
      </c>
      <c r="D34888" s="1">
        <v>43312.801064814812</v>
      </c>
      <c r="E34888">
        <v>9687</v>
      </c>
      <c r="F34888">
        <v>42297</v>
      </c>
      <c r="G34888" t="s">
        <v>89</v>
      </c>
    </row>
    <row r="34889" spans="1:7" x14ac:dyDescent="0.2">
      <c r="A34889">
        <v>1.02434740688701E+18</v>
      </c>
      <c r="B34889" t="s">
        <v>70320</v>
      </c>
      <c r="C34889" t="s">
        <v>70321</v>
      </c>
      <c r="D34889" s="1">
        <v>43312.815127314818</v>
      </c>
      <c r="E34889">
        <v>22612</v>
      </c>
      <c r="F34889">
        <v>97548</v>
      </c>
    </row>
    <row r="34890" spans="1:7" x14ac:dyDescent="0.2">
      <c r="A34890">
        <v>1.02434740948329E+18</v>
      </c>
      <c r="B34890" t="s">
        <v>70322</v>
      </c>
      <c r="C34890" t="s">
        <v>70323</v>
      </c>
      <c r="D34890" s="1">
        <v>43312.815138888887</v>
      </c>
      <c r="E34890">
        <v>14500</v>
      </c>
      <c r="F34890">
        <v>66857</v>
      </c>
    </row>
    <row r="34891" spans="1:7" x14ac:dyDescent="0.2">
      <c r="A34891">
        <v>1.02439410740427E+18</v>
      </c>
      <c r="B34891" t="s">
        <v>70324</v>
      </c>
      <c r="C34891" t="s">
        <v>70325</v>
      </c>
      <c r="D34891" s="1">
        <v>43312.944004629629</v>
      </c>
      <c r="E34891">
        <v>16231</v>
      </c>
      <c r="F34891">
        <v>66816</v>
      </c>
    </row>
    <row r="34892" spans="1:7" x14ac:dyDescent="0.2">
      <c r="A34892">
        <v>1.02439663921614E+18</v>
      </c>
      <c r="B34892" t="s">
        <v>70326</v>
      </c>
      <c r="C34892" t="s">
        <v>70327</v>
      </c>
      <c r="D34892" s="1">
        <v>43312.950983796298</v>
      </c>
      <c r="E34892">
        <v>7184</v>
      </c>
      <c r="F34892">
        <v>45700</v>
      </c>
    </row>
    <row r="34893" spans="1:7" x14ac:dyDescent="0.2">
      <c r="A34893">
        <v>1.02445074419855E+18</v>
      </c>
      <c r="B34893" t="s">
        <v>70328</v>
      </c>
      <c r="C34893" t="s">
        <v>70329</v>
      </c>
      <c r="D34893" s="1">
        <v>43313.100289351853</v>
      </c>
      <c r="E34893">
        <v>15129</v>
      </c>
      <c r="F34893">
        <v>67542</v>
      </c>
    </row>
    <row r="34894" spans="1:7" x14ac:dyDescent="0.2">
      <c r="A34894">
        <v>1.02464168360087E+18</v>
      </c>
      <c r="B34894" t="s">
        <v>70330</v>
      </c>
      <c r="C34894" t="s">
        <v>70331</v>
      </c>
      <c r="D34894" s="1">
        <v>43313.627175925925</v>
      </c>
      <c r="E34894">
        <v>17944</v>
      </c>
      <c r="F34894">
        <v>74705</v>
      </c>
    </row>
    <row r="34895" spans="1:7" x14ac:dyDescent="0.2">
      <c r="A34895">
        <v>1.02464476792433E+18</v>
      </c>
      <c r="B34895" t="s">
        <v>70332</v>
      </c>
      <c r="C34895" t="s">
        <v>70333</v>
      </c>
      <c r="D34895" s="1">
        <v>43313.635694444441</v>
      </c>
      <c r="E34895">
        <v>14208</v>
      </c>
      <c r="F34895">
        <v>58336</v>
      </c>
    </row>
    <row r="34896" spans="1:7" x14ac:dyDescent="0.2">
      <c r="A34896">
        <v>1.0246469456405199E+18</v>
      </c>
      <c r="B34896" t="s">
        <v>70334</v>
      </c>
      <c r="C34896" t="s">
        <v>70335</v>
      </c>
      <c r="D34896" s="1">
        <v>43313.641701388886</v>
      </c>
      <c r="E34896">
        <v>21758</v>
      </c>
      <c r="F34896">
        <v>87476</v>
      </c>
    </row>
    <row r="34897" spans="1:8" x14ac:dyDescent="0.2">
      <c r="A34897">
        <v>1.02464946343506E+18</v>
      </c>
      <c r="B34897" t="s">
        <v>70336</v>
      </c>
      <c r="C34897" t="s">
        <v>70337</v>
      </c>
      <c r="D34897" s="1">
        <v>43313.648645833331</v>
      </c>
      <c r="E34897">
        <v>20087</v>
      </c>
      <c r="F34897">
        <v>80785</v>
      </c>
    </row>
    <row r="34898" spans="1:8" x14ac:dyDescent="0.2">
      <c r="A34898">
        <v>1.02465646515872E+18</v>
      </c>
      <c r="B34898" t="s">
        <v>70338</v>
      </c>
      <c r="C34898" t="s">
        <v>70339</v>
      </c>
      <c r="D34898" s="1">
        <v>43313.667974537035</v>
      </c>
      <c r="E34898">
        <v>19501</v>
      </c>
      <c r="F34898">
        <v>77246</v>
      </c>
    </row>
    <row r="34899" spans="1:8" x14ac:dyDescent="0.2">
      <c r="A34899">
        <v>1.0246800953431E+18</v>
      </c>
      <c r="B34899" t="s">
        <v>70340</v>
      </c>
      <c r="C34899" t="s">
        <v>70341</v>
      </c>
      <c r="D34899" s="1">
        <v>43313.733182870368</v>
      </c>
      <c r="E34899">
        <v>15882</v>
      </c>
      <c r="F34899">
        <v>64762</v>
      </c>
    </row>
    <row r="34900" spans="1:8" x14ac:dyDescent="0.2">
      <c r="A34900">
        <v>1.02468531377874E+18</v>
      </c>
      <c r="B34900" t="s">
        <v>70342</v>
      </c>
      <c r="C34900" t="s">
        <v>70343</v>
      </c>
      <c r="D34900" s="1">
        <v>43313.747581018521</v>
      </c>
      <c r="E34900">
        <v>18488</v>
      </c>
      <c r="F34900">
        <v>71397</v>
      </c>
    </row>
    <row r="34901" spans="1:8" x14ac:dyDescent="0.2">
      <c r="A34901">
        <v>1.02473046653086E+18</v>
      </c>
      <c r="B34901" t="s">
        <v>70344</v>
      </c>
      <c r="C34901" t="s">
        <v>70345</v>
      </c>
      <c r="D34901" s="1">
        <v>43313.872175925928</v>
      </c>
      <c r="E34901">
        <v>13558</v>
      </c>
      <c r="F34901">
        <v>60028</v>
      </c>
      <c r="G34901" t="s">
        <v>89</v>
      </c>
    </row>
    <row r="34902" spans="1:8" x14ac:dyDescent="0.2">
      <c r="A34902">
        <v>1.02473703168615E+18</v>
      </c>
      <c r="B34902" t="s">
        <v>70346</v>
      </c>
      <c r="C34902" t="s">
        <v>70347</v>
      </c>
      <c r="D34902" s="1">
        <v>43313.890289351853</v>
      </c>
      <c r="E34902">
        <v>10136</v>
      </c>
      <c r="F34902">
        <v>45340</v>
      </c>
      <c r="H34902" t="s">
        <v>390</v>
      </c>
    </row>
    <row r="34903" spans="1:8" x14ac:dyDescent="0.2">
      <c r="A34903">
        <v>1.02476277273379E+18</v>
      </c>
      <c r="B34903" t="s">
        <v>70348</v>
      </c>
      <c r="C34903" t="s">
        <v>70349</v>
      </c>
      <c r="D34903" s="1">
        <v>43313.961319444446</v>
      </c>
      <c r="E34903">
        <v>9651</v>
      </c>
      <c r="F34903">
        <v>41037</v>
      </c>
    </row>
    <row r="34904" spans="1:8" x14ac:dyDescent="0.2">
      <c r="A34904">
        <v>1.02476576377581E+18</v>
      </c>
      <c r="B34904" t="s">
        <v>70350</v>
      </c>
      <c r="C34904" t="s">
        <v>70351</v>
      </c>
      <c r="D34904" s="1">
        <v>43313.969571759262</v>
      </c>
      <c r="E34904">
        <v>12386</v>
      </c>
      <c r="F34904">
        <v>53622</v>
      </c>
    </row>
    <row r="34905" spans="1:8" x14ac:dyDescent="0.2">
      <c r="A34905">
        <v>1.0248603994585E+18</v>
      </c>
      <c r="B34905" t="s">
        <v>70352</v>
      </c>
      <c r="C34905" t="s">
        <v>70353</v>
      </c>
      <c r="D34905" s="1">
        <v>43314.230717592596</v>
      </c>
      <c r="E34905">
        <v>14960</v>
      </c>
      <c r="F34905">
        <v>78935</v>
      </c>
    </row>
    <row r="34906" spans="1:8" x14ac:dyDescent="0.2">
      <c r="A34906">
        <v>1.0248770117755E+18</v>
      </c>
      <c r="B34906" t="s">
        <v>70354</v>
      </c>
      <c r="C34906" t="s">
        <v>70355</v>
      </c>
      <c r="D34906" s="1">
        <v>43314.276562500003</v>
      </c>
      <c r="E34906">
        <v>14747</v>
      </c>
      <c r="F34906">
        <v>63827</v>
      </c>
      <c r="G34906" t="s">
        <v>89</v>
      </c>
    </row>
    <row r="34907" spans="1:8" x14ac:dyDescent="0.2">
      <c r="A34907">
        <v>1.02487931757728E+18</v>
      </c>
      <c r="B34907" t="s">
        <v>70356</v>
      </c>
      <c r="C34907" t="s">
        <v>70357</v>
      </c>
      <c r="D34907" s="1">
        <v>43314.28292824074</v>
      </c>
      <c r="E34907">
        <v>22647</v>
      </c>
      <c r="F34907">
        <v>118215</v>
      </c>
    </row>
    <row r="34908" spans="1:8" x14ac:dyDescent="0.2">
      <c r="A34908">
        <v>1.02496760657757E+18</v>
      </c>
      <c r="B34908" t="s">
        <v>70358</v>
      </c>
      <c r="C34908" t="s">
        <v>70359</v>
      </c>
      <c r="D34908" s="1">
        <v>43314.526562500003</v>
      </c>
      <c r="E34908">
        <v>21976</v>
      </c>
      <c r="F34908">
        <v>92437</v>
      </c>
    </row>
    <row r="34909" spans="1:8" x14ac:dyDescent="0.2">
      <c r="A34909">
        <v>1.02497410733778E+18</v>
      </c>
      <c r="B34909" t="s">
        <v>70360</v>
      </c>
      <c r="C34909" t="s">
        <v>70361</v>
      </c>
      <c r="D34909" s="1">
        <v>43314.544490740744</v>
      </c>
      <c r="E34909">
        <v>18771</v>
      </c>
      <c r="F34909">
        <v>88435</v>
      </c>
      <c r="G34909" t="s">
        <v>89</v>
      </c>
    </row>
    <row r="34910" spans="1:8" x14ac:dyDescent="0.2">
      <c r="A34910">
        <v>1.02506967710871E+18</v>
      </c>
      <c r="B34910" t="s">
        <v>70362</v>
      </c>
      <c r="C34910" t="s">
        <v>70363</v>
      </c>
      <c r="D34910" s="1">
        <v>43314.808217592596</v>
      </c>
      <c r="E34910">
        <v>18566</v>
      </c>
      <c r="F34910">
        <v>83376</v>
      </c>
    </row>
    <row r="34911" spans="1:8" x14ac:dyDescent="0.2">
      <c r="A34911">
        <v>1.0250923581263601E+18</v>
      </c>
      <c r="B34911" t="s">
        <v>70364</v>
      </c>
      <c r="C34911" t="s">
        <v>70365</v>
      </c>
      <c r="D34911" s="1">
        <v>43314.870810185188</v>
      </c>
      <c r="E34911">
        <v>11881</v>
      </c>
      <c r="F34911">
        <v>58702</v>
      </c>
    </row>
    <row r="34912" spans="1:8" x14ac:dyDescent="0.2">
      <c r="A34912">
        <v>1.02509271483937E+18</v>
      </c>
      <c r="B34912" t="s">
        <v>70366</v>
      </c>
      <c r="C34912" t="s">
        <v>70367</v>
      </c>
      <c r="D34912" s="1">
        <v>43314.871793981481</v>
      </c>
      <c r="E34912">
        <v>14734</v>
      </c>
      <c r="F34912">
        <v>72902</v>
      </c>
    </row>
    <row r="34913" spans="1:8" x14ac:dyDescent="0.2">
      <c r="A34913">
        <v>1.025093306664E+18</v>
      </c>
      <c r="B34913" t="s">
        <v>70368</v>
      </c>
      <c r="C34913" t="s">
        <v>70369</v>
      </c>
      <c r="D34913" s="1">
        <v>43314.873425925929</v>
      </c>
      <c r="E34913">
        <v>11858</v>
      </c>
      <c r="F34913">
        <v>57245</v>
      </c>
    </row>
    <row r="34914" spans="1:8" x14ac:dyDescent="0.2">
      <c r="A34914">
        <v>1.02509604549845E+18</v>
      </c>
      <c r="B34914" t="s">
        <v>70370</v>
      </c>
      <c r="C34914" t="s">
        <v>70371</v>
      </c>
      <c r="D34914" s="1">
        <v>43314.880983796298</v>
      </c>
      <c r="E34914">
        <v>8099</v>
      </c>
      <c r="F34914">
        <v>36499</v>
      </c>
      <c r="G34914" t="s">
        <v>89</v>
      </c>
    </row>
    <row r="34915" spans="1:8" x14ac:dyDescent="0.2">
      <c r="A34915">
        <v>1.02511515563245E+18</v>
      </c>
      <c r="B34915" t="s">
        <v>70372</v>
      </c>
      <c r="C34915" t="s">
        <v>70373</v>
      </c>
      <c r="D34915" s="1">
        <v>43314.933715277781</v>
      </c>
      <c r="E34915">
        <v>29592</v>
      </c>
      <c r="F34915">
        <v>132216</v>
      </c>
    </row>
    <row r="34916" spans="1:8" x14ac:dyDescent="0.2">
      <c r="A34916">
        <v>1.02517704247053E+18</v>
      </c>
      <c r="B34916" t="s">
        <v>70374</v>
      </c>
      <c r="C34916" t="s">
        <v>70375</v>
      </c>
      <c r="D34916" s="1">
        <v>43315.104490740741</v>
      </c>
      <c r="E34916">
        <v>15581</v>
      </c>
      <c r="F34916">
        <v>72662</v>
      </c>
    </row>
    <row r="34917" spans="1:8" x14ac:dyDescent="0.2">
      <c r="A34917">
        <v>1.02538625389269E+18</v>
      </c>
      <c r="B34917" t="s">
        <v>70376</v>
      </c>
      <c r="C34917" t="s">
        <v>70377</v>
      </c>
      <c r="D34917" s="1">
        <v>43315.681805555556</v>
      </c>
      <c r="E34917">
        <v>13897</v>
      </c>
      <c r="F34917">
        <v>70539</v>
      </c>
    </row>
    <row r="34918" spans="1:8" x14ac:dyDescent="0.2">
      <c r="A34918">
        <v>1.02543590573622E+18</v>
      </c>
      <c r="B34918" t="s">
        <v>70378</v>
      </c>
      <c r="C34918" t="s">
        <v>70379</v>
      </c>
      <c r="D34918" s="1">
        <v>43315.818819444445</v>
      </c>
      <c r="E34918">
        <v>7439</v>
      </c>
      <c r="F34918">
        <v>37419</v>
      </c>
    </row>
    <row r="34919" spans="1:8" x14ac:dyDescent="0.2">
      <c r="A34919">
        <v>1.02547938533859E+18</v>
      </c>
      <c r="B34919" t="s">
        <v>70380</v>
      </c>
      <c r="C34919" t="s">
        <v>70381</v>
      </c>
      <c r="D34919" s="1">
        <v>43315.938796296294</v>
      </c>
      <c r="E34919">
        <v>13307</v>
      </c>
      <c r="F34919">
        <v>54308</v>
      </c>
    </row>
    <row r="34920" spans="1:8" x14ac:dyDescent="0.2">
      <c r="A34920">
        <v>1.02550172798914E+18</v>
      </c>
      <c r="B34920" t="s">
        <v>70382</v>
      </c>
      <c r="C34920" t="s">
        <v>70383</v>
      </c>
      <c r="D34920" s="1">
        <v>43316.000451388885</v>
      </c>
      <c r="E34920">
        <v>13723</v>
      </c>
      <c r="F34920">
        <v>64027</v>
      </c>
    </row>
    <row r="34921" spans="1:8" x14ac:dyDescent="0.2">
      <c r="A34921">
        <v>1.0255042262046799E+18</v>
      </c>
      <c r="B34921" t="s">
        <v>70384</v>
      </c>
      <c r="C34921" t="s">
        <v>70385</v>
      </c>
      <c r="D34921" s="1">
        <v>43316.007349537038</v>
      </c>
      <c r="E34921">
        <v>15954</v>
      </c>
      <c r="F34921">
        <v>70979</v>
      </c>
      <c r="G34921" t="s">
        <v>89</v>
      </c>
    </row>
    <row r="34922" spans="1:8" x14ac:dyDescent="0.2">
      <c r="A34922">
        <v>1.02551239665434E+18</v>
      </c>
      <c r="B34922" t="s">
        <v>70386</v>
      </c>
      <c r="C34922" t="s">
        <v>70387</v>
      </c>
      <c r="D34922" s="1">
        <v>43316.029895833337</v>
      </c>
      <c r="E34922">
        <v>15083</v>
      </c>
      <c r="F34922">
        <v>73699</v>
      </c>
    </row>
    <row r="34923" spans="1:8" x14ac:dyDescent="0.2">
      <c r="A34923">
        <v>1.02551556539225E+18</v>
      </c>
      <c r="B34923" t="s">
        <v>70388</v>
      </c>
      <c r="C34923" t="s">
        <v>70389</v>
      </c>
      <c r="D34923" s="1">
        <v>43316.038634259261</v>
      </c>
      <c r="E34923">
        <v>8855</v>
      </c>
      <c r="F34923">
        <v>42087</v>
      </c>
      <c r="G34923" t="s">
        <v>215</v>
      </c>
    </row>
    <row r="34924" spans="1:8" x14ac:dyDescent="0.2">
      <c r="A34924">
        <v>1.02551660788657E+18</v>
      </c>
      <c r="B34924" t="s">
        <v>70390</v>
      </c>
      <c r="C34924" t="s">
        <v>70391</v>
      </c>
      <c r="D34924" s="1">
        <v>43316.041516203702</v>
      </c>
      <c r="E34924">
        <v>19559</v>
      </c>
      <c r="F34924">
        <v>89747</v>
      </c>
    </row>
    <row r="34925" spans="1:8" x14ac:dyDescent="0.2">
      <c r="A34925">
        <v>1.0255484881788401E+18</v>
      </c>
      <c r="B34925" t="s">
        <v>70392</v>
      </c>
      <c r="C34925" t="s">
        <v>70393</v>
      </c>
      <c r="D34925" s="1">
        <v>43316.129490740743</v>
      </c>
      <c r="E34925">
        <v>18990</v>
      </c>
      <c r="F34925">
        <v>78905</v>
      </c>
    </row>
    <row r="34926" spans="1:8" x14ac:dyDescent="0.2">
      <c r="A34926">
        <v>1.0255775056155E+18</v>
      </c>
      <c r="B34926" t="s">
        <v>70394</v>
      </c>
      <c r="C34926" t="s">
        <v>70395</v>
      </c>
      <c r="D34926" s="1">
        <v>43316.209560185183</v>
      </c>
      <c r="E34926">
        <v>11998</v>
      </c>
      <c r="F34926">
        <v>54702</v>
      </c>
      <c r="G34926" t="s">
        <v>89</v>
      </c>
      <c r="H34926" t="s">
        <v>505</v>
      </c>
    </row>
    <row r="34927" spans="1:8" x14ac:dyDescent="0.2">
      <c r="A34927">
        <v>1.02558413432289E+18</v>
      </c>
      <c r="B34927" t="s">
        <v>70396</v>
      </c>
      <c r="C34927" t="s">
        <v>70397</v>
      </c>
      <c r="D34927" s="1">
        <v>43316.227847222224</v>
      </c>
      <c r="E34927">
        <v>15944</v>
      </c>
      <c r="F34927">
        <v>51198</v>
      </c>
    </row>
    <row r="34928" spans="1:8" x14ac:dyDescent="0.2">
      <c r="A34928">
        <v>1.02558652478255E+18</v>
      </c>
      <c r="B34928" t="s">
        <v>70398</v>
      </c>
      <c r="C34928" t="s">
        <v>70399</v>
      </c>
      <c r="D34928" s="1">
        <v>43316.234444444446</v>
      </c>
      <c r="E34928">
        <v>41754</v>
      </c>
      <c r="F34928">
        <v>162322</v>
      </c>
    </row>
    <row r="34929" spans="1:7" x14ac:dyDescent="0.2">
      <c r="A34929">
        <v>1.02572549337355E+18</v>
      </c>
      <c r="B34929" t="s">
        <v>70400</v>
      </c>
      <c r="C34929" t="s">
        <v>70401</v>
      </c>
      <c r="D34929" s="1">
        <v>43316.617928240739</v>
      </c>
      <c r="E34929">
        <v>13481</v>
      </c>
      <c r="F34929">
        <v>63941</v>
      </c>
    </row>
    <row r="34930" spans="1:7" x14ac:dyDescent="0.2">
      <c r="A34930">
        <v>1.02572871256059E+18</v>
      </c>
      <c r="B34930" t="s">
        <v>70402</v>
      </c>
      <c r="C34930" t="s">
        <v>70403</v>
      </c>
      <c r="D34930" s="1">
        <v>43316.626805555556</v>
      </c>
      <c r="E34930">
        <v>17158</v>
      </c>
      <c r="F34930">
        <v>69074</v>
      </c>
    </row>
    <row r="34931" spans="1:7" x14ac:dyDescent="0.2">
      <c r="A34931">
        <v>1.02576300784088E+18</v>
      </c>
      <c r="B34931" t="s">
        <v>70404</v>
      </c>
      <c r="C34931" t="s">
        <v>70405</v>
      </c>
      <c r="D34931" s="1">
        <v>43316.721446759257</v>
      </c>
      <c r="E34931">
        <v>10539</v>
      </c>
      <c r="F34931">
        <v>54852</v>
      </c>
      <c r="G34931" t="s">
        <v>89</v>
      </c>
    </row>
    <row r="34932" spans="1:7" x14ac:dyDescent="0.2">
      <c r="A34932">
        <v>1.0258306476492401E+18</v>
      </c>
      <c r="B34932" t="s">
        <v>70406</v>
      </c>
      <c r="C34932" t="s">
        <v>70407</v>
      </c>
      <c r="D34932" s="1">
        <v>43316.908101851855</v>
      </c>
      <c r="E34932">
        <v>17252</v>
      </c>
      <c r="F34932">
        <v>78493</v>
      </c>
    </row>
    <row r="34933" spans="1:7" x14ac:dyDescent="0.2">
      <c r="A34933">
        <v>1.02583208452111E+18</v>
      </c>
      <c r="B34933" t="s">
        <v>70408</v>
      </c>
      <c r="C34933" t="s">
        <v>70409</v>
      </c>
      <c r="D34933" s="1">
        <v>43316.912060185183</v>
      </c>
      <c r="E34933">
        <v>11704</v>
      </c>
      <c r="F34933">
        <v>55359</v>
      </c>
    </row>
    <row r="34934" spans="1:7" x14ac:dyDescent="0.2">
      <c r="A34934">
        <v>1.02583327319126E+18</v>
      </c>
      <c r="B34934" t="s">
        <v>70410</v>
      </c>
      <c r="C34934" t="s">
        <v>70411</v>
      </c>
      <c r="D34934" s="1">
        <v>43316.915347222224</v>
      </c>
      <c r="E34934">
        <v>15269</v>
      </c>
      <c r="F34934">
        <v>73312</v>
      </c>
    </row>
    <row r="34935" spans="1:7" x14ac:dyDescent="0.2">
      <c r="A34935">
        <v>1.02583467373648E+18</v>
      </c>
      <c r="B34935" t="s">
        <v>70412</v>
      </c>
      <c r="C34935" t="s">
        <v>70413</v>
      </c>
      <c r="D34935" s="1">
        <v>43316.91920138889</v>
      </c>
      <c r="E34935">
        <v>14065</v>
      </c>
      <c r="F34935">
        <v>62716</v>
      </c>
    </row>
    <row r="34936" spans="1:7" x14ac:dyDescent="0.2">
      <c r="A34936">
        <v>1.02584083735843E+18</v>
      </c>
      <c r="B34936" t="s">
        <v>70414</v>
      </c>
      <c r="C34936" t="s">
        <v>70415</v>
      </c>
      <c r="D34936" s="1">
        <v>43316.936215277776</v>
      </c>
      <c r="E34936">
        <v>7658</v>
      </c>
      <c r="F34936">
        <v>58200</v>
      </c>
    </row>
    <row r="34937" spans="1:7" x14ac:dyDescent="0.2">
      <c r="A34937">
        <v>1.0258472546604E+18</v>
      </c>
      <c r="B34937" t="s">
        <v>70416</v>
      </c>
      <c r="C34937" t="s">
        <v>70417</v>
      </c>
      <c r="D34937" s="1">
        <v>43316.953923611109</v>
      </c>
      <c r="E34937">
        <v>15705</v>
      </c>
      <c r="F34937">
        <v>78432</v>
      </c>
    </row>
    <row r="34938" spans="1:7" x14ac:dyDescent="0.2">
      <c r="A34938">
        <v>1.02590130404719E+18</v>
      </c>
      <c r="B34938" t="s">
        <v>70418</v>
      </c>
      <c r="C34938" t="s">
        <v>70419</v>
      </c>
      <c r="D34938" s="1">
        <v>43317.103067129632</v>
      </c>
      <c r="E34938">
        <v>11841</v>
      </c>
      <c r="F34938">
        <v>55294</v>
      </c>
    </row>
    <row r="34939" spans="1:7" x14ac:dyDescent="0.2">
      <c r="A34939">
        <v>1.02592007315911E+18</v>
      </c>
      <c r="B34939" t="s">
        <v>70420</v>
      </c>
      <c r="C34939" t="s">
        <v>70421</v>
      </c>
      <c r="D34939" s="1">
        <v>43317.154861111114</v>
      </c>
      <c r="E34939">
        <v>14038</v>
      </c>
      <c r="F34939">
        <v>70999</v>
      </c>
    </row>
    <row r="34940" spans="1:7" x14ac:dyDescent="0.2">
      <c r="A34940">
        <v>1.02592007627962E+18</v>
      </c>
      <c r="B34940" t="s">
        <v>70422</v>
      </c>
      <c r="C34940" t="s">
        <v>70423</v>
      </c>
      <c r="D34940" s="1">
        <v>43317.154872685183</v>
      </c>
      <c r="E34940">
        <v>12806</v>
      </c>
      <c r="F34940">
        <v>56685</v>
      </c>
    </row>
    <row r="34941" spans="1:7" x14ac:dyDescent="0.2">
      <c r="A34941">
        <v>1.02606985758922E+18</v>
      </c>
      <c r="B34941" t="s">
        <v>70424</v>
      </c>
      <c r="C34941" t="s">
        <v>70425</v>
      </c>
      <c r="D34941" s="1">
        <v>43317.568194444444</v>
      </c>
      <c r="E34941">
        <v>28755</v>
      </c>
      <c r="F34941">
        <v>112448</v>
      </c>
    </row>
    <row r="34942" spans="1:7" x14ac:dyDescent="0.2">
      <c r="A34942">
        <v>1.0260752142271601E+18</v>
      </c>
      <c r="B34942" t="s">
        <v>70426</v>
      </c>
      <c r="C34942" t="s">
        <v>70427</v>
      </c>
      <c r="D34942" s="1">
        <v>43317.582974537036</v>
      </c>
      <c r="E34942">
        <v>14225</v>
      </c>
      <c r="F34942">
        <v>68087</v>
      </c>
    </row>
    <row r="34943" spans="1:7" x14ac:dyDescent="0.2">
      <c r="A34943">
        <v>1.0260769599803E+18</v>
      </c>
      <c r="B34943" t="s">
        <v>70428</v>
      </c>
      <c r="C34943" t="s">
        <v>70429</v>
      </c>
      <c r="D34943" s="1">
        <v>43317.587789351855</v>
      </c>
      <c r="E34943">
        <v>16924</v>
      </c>
      <c r="F34943">
        <v>74130</v>
      </c>
    </row>
    <row r="34944" spans="1:7" x14ac:dyDescent="0.2">
      <c r="A34944">
        <v>1.02608433331515E+18</v>
      </c>
      <c r="B34944" t="s">
        <v>70430</v>
      </c>
      <c r="C34944" t="s">
        <v>70431</v>
      </c>
      <c r="D34944" s="1">
        <v>43317.608136574076</v>
      </c>
      <c r="E34944">
        <v>17531</v>
      </c>
      <c r="F34944">
        <v>74996</v>
      </c>
    </row>
    <row r="34945" spans="1:8" x14ac:dyDescent="0.2">
      <c r="A34945">
        <v>1.02608690553917E+18</v>
      </c>
      <c r="B34945" t="s">
        <v>70432</v>
      </c>
      <c r="C34945" t="s">
        <v>70433</v>
      </c>
      <c r="D34945" s="1">
        <v>43317.615231481483</v>
      </c>
      <c r="E34945">
        <v>22769</v>
      </c>
      <c r="F34945">
        <v>94527</v>
      </c>
    </row>
    <row r="34946" spans="1:8" x14ac:dyDescent="0.2">
      <c r="A34946">
        <v>1.02608776607194E+18</v>
      </c>
      <c r="B34946" t="s">
        <v>70434</v>
      </c>
      <c r="C34946" t="s">
        <v>70435</v>
      </c>
      <c r="D34946" s="1">
        <v>43317.617604166669</v>
      </c>
      <c r="E34946">
        <v>18765</v>
      </c>
      <c r="F34946">
        <v>83827</v>
      </c>
    </row>
    <row r="34947" spans="1:8" x14ac:dyDescent="0.2">
      <c r="A34947">
        <v>1.02619646569635E+18</v>
      </c>
      <c r="B34947" t="s">
        <v>70436</v>
      </c>
      <c r="C34947" t="s">
        <v>70437</v>
      </c>
      <c r="D34947" s="1">
        <v>43317.917557870373</v>
      </c>
      <c r="E34947">
        <v>24949</v>
      </c>
      <c r="F34947">
        <v>123318</v>
      </c>
    </row>
    <row r="34948" spans="1:8" x14ac:dyDescent="0.2">
      <c r="A34948">
        <v>1.02647124494906E+18</v>
      </c>
      <c r="B34948" t="s">
        <v>70438</v>
      </c>
      <c r="C34948" t="s">
        <v>70439</v>
      </c>
      <c r="D34948" s="1">
        <v>43318.675810185188</v>
      </c>
      <c r="E34948">
        <v>21493</v>
      </c>
      <c r="F34948">
        <v>78290</v>
      </c>
    </row>
    <row r="34949" spans="1:8" x14ac:dyDescent="0.2">
      <c r="A34949">
        <v>1.02647445832698E+18</v>
      </c>
      <c r="B34949" t="s">
        <v>70440</v>
      </c>
      <c r="C34949" t="s">
        <v>70441</v>
      </c>
      <c r="D34949" s="1">
        <v>43318.684675925928</v>
      </c>
      <c r="E34949">
        <v>15622</v>
      </c>
      <c r="F34949">
        <v>63906</v>
      </c>
      <c r="G34949" t="s">
        <v>89</v>
      </c>
    </row>
    <row r="34950" spans="1:8" x14ac:dyDescent="0.2">
      <c r="A34950">
        <v>1.0264812104056E+18</v>
      </c>
      <c r="B34950" t="s">
        <v>70442</v>
      </c>
      <c r="C34950" t="s">
        <v>70443</v>
      </c>
      <c r="D34950" s="1">
        <v>43318.703310185185</v>
      </c>
      <c r="E34950">
        <v>15235</v>
      </c>
      <c r="F34950">
        <v>67796</v>
      </c>
    </row>
    <row r="34951" spans="1:8" x14ac:dyDescent="0.2">
      <c r="A34951">
        <v>1.0264952778244E+18</v>
      </c>
      <c r="B34951" t="s">
        <v>70444</v>
      </c>
      <c r="C34951" t="s">
        <v>70445</v>
      </c>
      <c r="D34951" s="1">
        <v>43318.742129629631</v>
      </c>
      <c r="E34951">
        <v>15817</v>
      </c>
      <c r="F34951">
        <v>69568</v>
      </c>
    </row>
    <row r="34952" spans="1:8" x14ac:dyDescent="0.2">
      <c r="A34952">
        <v>1.02652429239627E+18</v>
      </c>
      <c r="B34952" t="s">
        <v>70446</v>
      </c>
      <c r="C34952" t="s">
        <v>70447</v>
      </c>
      <c r="D34952" s="1">
        <v>43318.822187500002</v>
      </c>
      <c r="E34952">
        <v>16811</v>
      </c>
      <c r="F34952">
        <v>68016</v>
      </c>
    </row>
    <row r="34953" spans="1:8" x14ac:dyDescent="0.2">
      <c r="A34953">
        <v>1.02654687928942E+18</v>
      </c>
      <c r="B34953" t="s">
        <v>70448</v>
      </c>
      <c r="C34953" t="s">
        <v>70449</v>
      </c>
      <c r="D34953" s="1">
        <v>43318.884513888886</v>
      </c>
      <c r="E34953">
        <v>17851</v>
      </c>
      <c r="F34953">
        <v>68002</v>
      </c>
    </row>
    <row r="34954" spans="1:8" x14ac:dyDescent="0.2">
      <c r="A34954">
        <v>1.02658540187467E+18</v>
      </c>
      <c r="B34954" t="s">
        <v>70450</v>
      </c>
      <c r="C34954" t="s">
        <v>70451</v>
      </c>
      <c r="D34954" s="1">
        <v>43318.99082175926</v>
      </c>
      <c r="E34954">
        <v>21201</v>
      </c>
      <c r="F34954">
        <v>86095</v>
      </c>
    </row>
    <row r="34955" spans="1:8" x14ac:dyDescent="0.2">
      <c r="A34955">
        <v>1.0265871429889999E+18</v>
      </c>
      <c r="B34955" t="s">
        <v>70452</v>
      </c>
      <c r="C34955" t="s">
        <v>70453</v>
      </c>
      <c r="D34955" s="1">
        <v>43318.995625000003</v>
      </c>
      <c r="E34955">
        <v>15647</v>
      </c>
      <c r="F34955">
        <v>70716</v>
      </c>
    </row>
    <row r="34956" spans="1:8" x14ac:dyDescent="0.2">
      <c r="A34956">
        <v>1.02676281877375E+18</v>
      </c>
      <c r="B34956" t="s">
        <v>70454</v>
      </c>
      <c r="C34956" t="s">
        <v>70455</v>
      </c>
      <c r="D34956" s="1">
        <v>43319.480393518519</v>
      </c>
      <c r="E34956">
        <v>31879</v>
      </c>
      <c r="F34956">
        <v>124285</v>
      </c>
    </row>
    <row r="34957" spans="1:8" x14ac:dyDescent="0.2">
      <c r="A34957">
        <v>1.02678168816736E+18</v>
      </c>
      <c r="B34957" t="s">
        <v>70456</v>
      </c>
      <c r="C34957" t="s">
        <v>70457</v>
      </c>
      <c r="D34957" s="1">
        <v>43319.532465277778</v>
      </c>
      <c r="E34957">
        <v>19208</v>
      </c>
      <c r="F34957">
        <v>76603</v>
      </c>
      <c r="H34957" t="s">
        <v>390</v>
      </c>
    </row>
    <row r="34958" spans="1:8" x14ac:dyDescent="0.2">
      <c r="A34958">
        <v>1.02689706406677E+18</v>
      </c>
      <c r="B34958" t="s">
        <v>70458</v>
      </c>
      <c r="C34958" t="s">
        <v>70459</v>
      </c>
      <c r="D34958" s="1">
        <v>43319.850844907407</v>
      </c>
      <c r="E34958">
        <v>14533</v>
      </c>
      <c r="F34958">
        <v>68164</v>
      </c>
      <c r="H34958" t="s">
        <v>390</v>
      </c>
    </row>
    <row r="34959" spans="1:8" x14ac:dyDescent="0.2">
      <c r="A34959">
        <v>1.02702652687174E+18</v>
      </c>
      <c r="B34959" t="s">
        <v>70460</v>
      </c>
      <c r="C34959" t="s">
        <v>70461</v>
      </c>
      <c r="D34959" s="1">
        <v>43320.208090277774</v>
      </c>
      <c r="E34959">
        <v>17593</v>
      </c>
      <c r="F34959">
        <v>90840</v>
      </c>
    </row>
    <row r="34960" spans="1:8" x14ac:dyDescent="0.2">
      <c r="A34960">
        <v>1.02703129322006E+18</v>
      </c>
      <c r="B34960" t="s">
        <v>70462</v>
      </c>
      <c r="C34960" t="s">
        <v>70463</v>
      </c>
      <c r="D34960" s="1">
        <v>43320.221250000002</v>
      </c>
      <c r="E34960">
        <v>14278</v>
      </c>
      <c r="F34960">
        <v>75310</v>
      </c>
    </row>
    <row r="34961" spans="1:7" x14ac:dyDescent="0.2">
      <c r="A34961">
        <v>1.02703262906389E+18</v>
      </c>
      <c r="B34961" t="s">
        <v>70464</v>
      </c>
      <c r="C34961" t="s">
        <v>70465</v>
      </c>
      <c r="D34961" s="1">
        <v>43320.224930555552</v>
      </c>
      <c r="E34961">
        <v>20337</v>
      </c>
      <c r="F34961">
        <v>97614</v>
      </c>
    </row>
    <row r="34962" spans="1:7" x14ac:dyDescent="0.2">
      <c r="A34962">
        <v>1.02703988010541E+18</v>
      </c>
      <c r="B34962" t="s">
        <v>70466</v>
      </c>
      <c r="C34962" t="s">
        <v>70467</v>
      </c>
      <c r="D34962" s="1">
        <v>43320.244942129626</v>
      </c>
      <c r="E34962">
        <v>14023</v>
      </c>
      <c r="F34962">
        <v>72874</v>
      </c>
    </row>
    <row r="34963" spans="1:7" x14ac:dyDescent="0.2">
      <c r="A34963">
        <v>1.02704879764443E+18</v>
      </c>
      <c r="B34963" t="s">
        <v>70468</v>
      </c>
      <c r="C34963" t="s">
        <v>70469</v>
      </c>
      <c r="D34963" s="1">
        <v>43320.269548611112</v>
      </c>
      <c r="E34963">
        <v>13784</v>
      </c>
      <c r="F34963">
        <v>69478</v>
      </c>
    </row>
    <row r="34964" spans="1:7" x14ac:dyDescent="0.2">
      <c r="A34964">
        <v>1.0272005690967601E+18</v>
      </c>
      <c r="B34964" t="s">
        <v>70470</v>
      </c>
      <c r="C34964" t="s">
        <v>70471</v>
      </c>
      <c r="D34964" s="1">
        <v>43320.688356481478</v>
      </c>
      <c r="E34964">
        <v>16643</v>
      </c>
      <c r="F34964">
        <v>85603</v>
      </c>
    </row>
    <row r="34965" spans="1:7" x14ac:dyDescent="0.2">
      <c r="A34965">
        <v>1.0272114402252401E+18</v>
      </c>
      <c r="B34965" t="s">
        <v>70472</v>
      </c>
      <c r="C34965" t="s">
        <v>70473</v>
      </c>
      <c r="D34965" s="1">
        <v>43320.718356481484</v>
      </c>
      <c r="E34965">
        <v>30936</v>
      </c>
      <c r="F34965">
        <v>138739</v>
      </c>
    </row>
    <row r="34966" spans="1:7" x14ac:dyDescent="0.2">
      <c r="A34966">
        <v>1.02721433050335E+18</v>
      </c>
      <c r="B34966" t="s">
        <v>70474</v>
      </c>
      <c r="C34966" t="s">
        <v>70475</v>
      </c>
      <c r="D34966" s="1">
        <v>43320.726331018515</v>
      </c>
      <c r="E34966">
        <v>18301</v>
      </c>
      <c r="F34966">
        <v>86146</v>
      </c>
    </row>
    <row r="34967" spans="1:7" x14ac:dyDescent="0.2">
      <c r="A34967">
        <v>1.02725504967054E+18</v>
      </c>
      <c r="B34967" t="s">
        <v>70476</v>
      </c>
      <c r="C34967" t="s">
        <v>70477</v>
      </c>
      <c r="D34967" s="1">
        <v>43320.838692129626</v>
      </c>
      <c r="E34967">
        <v>9635</v>
      </c>
      <c r="F34967">
        <v>55478</v>
      </c>
      <c r="G34967" t="s">
        <v>89</v>
      </c>
    </row>
    <row r="34968" spans="1:7" x14ac:dyDescent="0.2">
      <c r="A34968">
        <v>1.02726610579723E+18</v>
      </c>
      <c r="B34968" t="s">
        <v>70478</v>
      </c>
      <c r="C34968" t="s">
        <v>70479</v>
      </c>
      <c r="D34968" s="1">
        <v>43320.869201388887</v>
      </c>
      <c r="E34968">
        <v>27187</v>
      </c>
      <c r="F34968">
        <v>121474</v>
      </c>
    </row>
    <row r="34969" spans="1:7" x14ac:dyDescent="0.2">
      <c r="A34969">
        <v>1.02754569420115E+18</v>
      </c>
      <c r="B34969" t="s">
        <v>70480</v>
      </c>
      <c r="C34969" t="s">
        <v>70481</v>
      </c>
      <c r="D34969" s="1">
        <v>43321.640729166669</v>
      </c>
      <c r="E34969">
        <v>22652</v>
      </c>
      <c r="F34969">
        <v>91167</v>
      </c>
      <c r="G34969" t="s">
        <v>89</v>
      </c>
    </row>
    <row r="34970" spans="1:7" x14ac:dyDescent="0.2">
      <c r="A34970">
        <v>1.02758593716393E+18</v>
      </c>
      <c r="B34970" t="s">
        <v>70482</v>
      </c>
      <c r="C34970" t="s">
        <v>70483</v>
      </c>
      <c r="D34970" s="1">
        <v>43321.751770833333</v>
      </c>
      <c r="E34970">
        <v>22743</v>
      </c>
      <c r="F34970">
        <v>92119</v>
      </c>
    </row>
    <row r="34971" spans="1:7" x14ac:dyDescent="0.2">
      <c r="A34971">
        <v>1.02758617444821E+18</v>
      </c>
      <c r="B34971" t="s">
        <v>70484</v>
      </c>
      <c r="C34971" t="s">
        <v>70485</v>
      </c>
      <c r="D34971" s="1">
        <v>43321.752430555556</v>
      </c>
      <c r="E34971">
        <v>32143</v>
      </c>
      <c r="F34971">
        <v>130597</v>
      </c>
    </row>
    <row r="34972" spans="1:7" x14ac:dyDescent="0.2">
      <c r="A34972">
        <v>1.02760057153096E+18</v>
      </c>
      <c r="B34972" t="s">
        <v>70486</v>
      </c>
      <c r="C34972" t="s">
        <v>70487</v>
      </c>
      <c r="D34972" s="1">
        <v>43321.79215277778</v>
      </c>
      <c r="E34972">
        <v>15654</v>
      </c>
      <c r="F34972">
        <v>70370</v>
      </c>
    </row>
    <row r="34973" spans="1:7" x14ac:dyDescent="0.2">
      <c r="A34973">
        <v>1.02764151824341E+18</v>
      </c>
      <c r="B34973" t="s">
        <v>70488</v>
      </c>
      <c r="C34973" t="s">
        <v>70489</v>
      </c>
      <c r="D34973" s="1">
        <v>43321.905150462961</v>
      </c>
      <c r="E34973">
        <v>5739</v>
      </c>
      <c r="F34973">
        <v>11965</v>
      </c>
      <c r="G34973" t="s">
        <v>89</v>
      </c>
    </row>
    <row r="34974" spans="1:7" x14ac:dyDescent="0.2">
      <c r="A34974">
        <v>1.02768860457807E+18</v>
      </c>
      <c r="B34974" t="s">
        <v>70490</v>
      </c>
      <c r="C34974" t="s">
        <v>70491</v>
      </c>
      <c r="D34974" s="1">
        <v>43322.035081018519</v>
      </c>
      <c r="E34974">
        <v>25404</v>
      </c>
      <c r="F34974">
        <v>101909</v>
      </c>
    </row>
    <row r="34975" spans="1:7" x14ac:dyDescent="0.2">
      <c r="A34975">
        <v>1.02788471555305E+18</v>
      </c>
      <c r="B34975" t="s">
        <v>70492</v>
      </c>
      <c r="C34975" t="s">
        <v>70493</v>
      </c>
      <c r="D34975" s="1">
        <v>43322.576249999998</v>
      </c>
      <c r="E34975">
        <v>15821</v>
      </c>
      <c r="F34975">
        <v>68907</v>
      </c>
      <c r="G34975" t="s">
        <v>89</v>
      </c>
    </row>
    <row r="34976" spans="1:7" x14ac:dyDescent="0.2">
      <c r="A34976">
        <v>1.0278920439080399E+18</v>
      </c>
      <c r="B34976" t="s">
        <v>70494</v>
      </c>
      <c r="C34976" t="s">
        <v>70495</v>
      </c>
      <c r="D34976" s="1">
        <v>43322.59646990741</v>
      </c>
      <c r="E34976">
        <v>21779</v>
      </c>
      <c r="F34976">
        <v>101100</v>
      </c>
    </row>
    <row r="34977" spans="1:7" x14ac:dyDescent="0.2">
      <c r="A34977">
        <v>1.02789550680936E+18</v>
      </c>
      <c r="B34977" t="s">
        <v>70496</v>
      </c>
      <c r="C34977" t="s">
        <v>70497</v>
      </c>
      <c r="D34977" s="1">
        <v>43322.60601851852</v>
      </c>
      <c r="E34977">
        <v>29842</v>
      </c>
      <c r="F34977">
        <v>156722</v>
      </c>
    </row>
    <row r="34978" spans="1:7" x14ac:dyDescent="0.2">
      <c r="A34978">
        <v>1.0278992865861E+18</v>
      </c>
      <c r="B34978" t="s">
        <v>70498</v>
      </c>
      <c r="C34978" t="s">
        <v>70499</v>
      </c>
      <c r="D34978" s="1">
        <v>43322.61645833333</v>
      </c>
      <c r="E34978">
        <v>31664</v>
      </c>
      <c r="F34978">
        <v>109519</v>
      </c>
    </row>
    <row r="34979" spans="1:7" x14ac:dyDescent="0.2">
      <c r="A34979">
        <v>1.02803091209583E+18</v>
      </c>
      <c r="B34979" t="s">
        <v>70500</v>
      </c>
      <c r="C34979" t="s">
        <v>70501</v>
      </c>
      <c r="D34979" s="1">
        <v>43322.979664351849</v>
      </c>
      <c r="E34979">
        <v>28209</v>
      </c>
      <c r="F34979">
        <v>127870</v>
      </c>
    </row>
    <row r="34980" spans="1:7" x14ac:dyDescent="0.2">
      <c r="A34980">
        <v>1.0280502961513999E+18</v>
      </c>
      <c r="B34980" t="s">
        <v>70502</v>
      </c>
      <c r="C34980" t="s">
        <v>70503</v>
      </c>
      <c r="D34980" s="1">
        <v>43323.033159722225</v>
      </c>
      <c r="E34980">
        <v>14065</v>
      </c>
      <c r="F34980">
        <v>72604</v>
      </c>
      <c r="G34980" t="s">
        <v>89</v>
      </c>
    </row>
    <row r="34981" spans="1:7" x14ac:dyDescent="0.2">
      <c r="A34981">
        <v>1.02805289756359E+18</v>
      </c>
      <c r="B34981" t="s">
        <v>70504</v>
      </c>
      <c r="C34981" t="s">
        <v>70505</v>
      </c>
      <c r="D34981" s="1">
        <v>43323.040335648147</v>
      </c>
      <c r="E34981">
        <v>30719</v>
      </c>
      <c r="F34981">
        <v>134498</v>
      </c>
    </row>
    <row r="34982" spans="1:7" x14ac:dyDescent="0.2">
      <c r="A34982">
        <v>1.02805664042206E+18</v>
      </c>
      <c r="B34982" t="s">
        <v>70506</v>
      </c>
      <c r="C34982" t="s">
        <v>70507</v>
      </c>
      <c r="D34982" s="1">
        <v>43323.050671296296</v>
      </c>
      <c r="E34982">
        <v>21260</v>
      </c>
      <c r="F34982">
        <v>91567</v>
      </c>
    </row>
    <row r="34983" spans="1:7" x14ac:dyDescent="0.2">
      <c r="A34983">
        <v>1.02826908713325E+18</v>
      </c>
      <c r="B34983" t="s">
        <v>70508</v>
      </c>
      <c r="C34983" t="s">
        <v>70509</v>
      </c>
      <c r="D34983" s="1">
        <v>43323.63690972222</v>
      </c>
      <c r="E34983">
        <v>19487</v>
      </c>
      <c r="F34983">
        <v>73519</v>
      </c>
    </row>
    <row r="34984" spans="1:7" x14ac:dyDescent="0.2">
      <c r="A34984">
        <v>1.02826932824694E+18</v>
      </c>
      <c r="B34984" t="s">
        <v>70510</v>
      </c>
      <c r="C34984" t="s">
        <v>70511</v>
      </c>
      <c r="D34984" s="1">
        <v>43323.637569444443</v>
      </c>
      <c r="E34984">
        <v>22035</v>
      </c>
      <c r="F34984">
        <v>95463</v>
      </c>
    </row>
    <row r="34985" spans="1:7" x14ac:dyDescent="0.2">
      <c r="A34985">
        <v>1.02827144763295E+18</v>
      </c>
      <c r="B34985" t="s">
        <v>70512</v>
      </c>
      <c r="C34985" t="s">
        <v>70513</v>
      </c>
      <c r="D34985" s="1">
        <v>43323.643425925926</v>
      </c>
      <c r="E34985">
        <v>28133</v>
      </c>
      <c r="F34985">
        <v>123457</v>
      </c>
    </row>
    <row r="34986" spans="1:7" x14ac:dyDescent="0.2">
      <c r="A34986">
        <v>1.02827515834209E+18</v>
      </c>
      <c r="B34986" t="s">
        <v>70514</v>
      </c>
      <c r="C34986" t="s">
        <v>70515</v>
      </c>
      <c r="D34986" s="1">
        <v>43323.653657407405</v>
      </c>
      <c r="E34986">
        <v>31251</v>
      </c>
      <c r="F34986">
        <v>138562</v>
      </c>
    </row>
    <row r="34987" spans="1:7" x14ac:dyDescent="0.2">
      <c r="A34987">
        <v>1.02834751882282E+18</v>
      </c>
      <c r="B34987" t="s">
        <v>70516</v>
      </c>
      <c r="C34987" t="s">
        <v>70517</v>
      </c>
      <c r="D34987" s="1">
        <v>43323.853333333333</v>
      </c>
      <c r="E34987">
        <v>21836</v>
      </c>
      <c r="F34987">
        <v>80303</v>
      </c>
    </row>
    <row r="34988" spans="1:7" x14ac:dyDescent="0.2">
      <c r="A34988">
        <v>1.02835401012902E+18</v>
      </c>
      <c r="B34988" t="s">
        <v>70518</v>
      </c>
      <c r="C34988" t="s">
        <v>70519</v>
      </c>
      <c r="D34988" s="1">
        <v>43323.871249999997</v>
      </c>
      <c r="E34988">
        <v>26052</v>
      </c>
      <c r="F34988">
        <v>96316</v>
      </c>
    </row>
    <row r="34989" spans="1:7" x14ac:dyDescent="0.2">
      <c r="A34989">
        <v>1.02835518793998E+18</v>
      </c>
      <c r="B34989" t="s">
        <v>70520</v>
      </c>
      <c r="C34989" t="s">
        <v>70521</v>
      </c>
      <c r="D34989" s="1">
        <v>43323.874502314815</v>
      </c>
      <c r="E34989">
        <v>22514</v>
      </c>
      <c r="F34989">
        <v>121703</v>
      </c>
    </row>
    <row r="34990" spans="1:7" x14ac:dyDescent="0.2">
      <c r="A34990">
        <v>1.02845884234509E+18</v>
      </c>
      <c r="B34990" t="s">
        <v>70522</v>
      </c>
      <c r="C34990" t="s">
        <v>70523</v>
      </c>
      <c r="D34990" s="1">
        <v>43324.160532407404</v>
      </c>
      <c r="E34990">
        <v>19404</v>
      </c>
      <c r="F34990">
        <v>90273</v>
      </c>
    </row>
    <row r="34991" spans="1:7" x14ac:dyDescent="0.2">
      <c r="A34991">
        <v>1.02861815094494E+18</v>
      </c>
      <c r="B34991" t="s">
        <v>70524</v>
      </c>
      <c r="C34991" t="s">
        <v>70525</v>
      </c>
      <c r="D34991" s="1">
        <v>43324.600138888891</v>
      </c>
      <c r="E34991">
        <v>20925</v>
      </c>
      <c r="F34991">
        <v>83357</v>
      </c>
      <c r="G34991" t="s">
        <v>89</v>
      </c>
    </row>
    <row r="34992" spans="1:7" x14ac:dyDescent="0.2">
      <c r="A34992">
        <v>1.02862064252929E+18</v>
      </c>
      <c r="B34992" t="s">
        <v>70526</v>
      </c>
      <c r="C34992" t="s">
        <v>70527</v>
      </c>
      <c r="D34992" s="1">
        <v>43324.60701388889</v>
      </c>
      <c r="E34992">
        <v>19273</v>
      </c>
      <c r="F34992">
        <v>86915</v>
      </c>
      <c r="G34992" t="s">
        <v>215</v>
      </c>
    </row>
    <row r="34993" spans="1:7" x14ac:dyDescent="0.2">
      <c r="A34993">
        <v>1.02862656947505E+18</v>
      </c>
      <c r="B34993" t="s">
        <v>70528</v>
      </c>
      <c r="C34993" t="s">
        <v>70529</v>
      </c>
      <c r="D34993" s="1">
        <v>43324.623368055552</v>
      </c>
      <c r="E34993">
        <v>15723</v>
      </c>
      <c r="F34993">
        <v>76352</v>
      </c>
      <c r="G34993" t="s">
        <v>89</v>
      </c>
    </row>
    <row r="34994" spans="1:7" x14ac:dyDescent="0.2">
      <c r="A34994">
        <v>1.02863368291816E+18</v>
      </c>
      <c r="B34994" t="s">
        <v>70530</v>
      </c>
      <c r="C34994" t="s">
        <v>70531</v>
      </c>
      <c r="D34994" s="1">
        <v>43324.642997685187</v>
      </c>
      <c r="E34994">
        <v>29220</v>
      </c>
      <c r="F34994">
        <v>96983</v>
      </c>
      <c r="G34994" t="s">
        <v>215</v>
      </c>
    </row>
    <row r="34995" spans="1:7" x14ac:dyDescent="0.2">
      <c r="A34995">
        <v>1.02899637417459E+18</v>
      </c>
      <c r="B34995" t="s">
        <v>70532</v>
      </c>
      <c r="C34995" t="s">
        <v>70533</v>
      </c>
      <c r="D34995" s="1">
        <v>43325.643842592595</v>
      </c>
      <c r="E34995">
        <v>17253</v>
      </c>
      <c r="F34995">
        <v>78945</v>
      </c>
    </row>
    <row r="34996" spans="1:7" x14ac:dyDescent="0.2">
      <c r="A34996">
        <v>1.02900224293283E+18</v>
      </c>
      <c r="B34996" t="s">
        <v>70534</v>
      </c>
      <c r="C34996" t="s">
        <v>70535</v>
      </c>
      <c r="D34996" s="1">
        <v>43325.660034722219</v>
      </c>
      <c r="E34996">
        <v>15665</v>
      </c>
      <c r="F34996">
        <v>73305</v>
      </c>
    </row>
    <row r="34997" spans="1:7" x14ac:dyDescent="0.2">
      <c r="A34997">
        <v>1.02901012488145E+18</v>
      </c>
      <c r="B34997" t="s">
        <v>70536</v>
      </c>
      <c r="C34997" t="s">
        <v>70537</v>
      </c>
      <c r="D34997" s="1">
        <v>43325.68178240741</v>
      </c>
      <c r="E34997">
        <v>19696</v>
      </c>
      <c r="F34997">
        <v>97326</v>
      </c>
    </row>
    <row r="34998" spans="1:7" x14ac:dyDescent="0.2">
      <c r="A34998">
        <v>1.0290228977870799E+18</v>
      </c>
      <c r="B34998" t="s">
        <v>70538</v>
      </c>
      <c r="C34998" t="s">
        <v>70539</v>
      </c>
      <c r="D34998" s="1">
        <v>43325.71702546296</v>
      </c>
      <c r="E34998">
        <v>12665</v>
      </c>
      <c r="F34998">
        <v>58333</v>
      </c>
      <c r="G34998" t="s">
        <v>89</v>
      </c>
    </row>
    <row r="34999" spans="1:7" x14ac:dyDescent="0.2">
      <c r="A34999">
        <v>1.02903606515855E+18</v>
      </c>
      <c r="B34999" t="s">
        <v>70540</v>
      </c>
      <c r="C34999" t="s">
        <v>70541</v>
      </c>
      <c r="D34999" s="1">
        <v>43325.753368055557</v>
      </c>
      <c r="E34999">
        <v>20540</v>
      </c>
      <c r="F34999">
        <v>85711</v>
      </c>
    </row>
    <row r="35000" spans="1:7" x14ac:dyDescent="0.2">
      <c r="A35000">
        <v>1.02903728267695E+18</v>
      </c>
      <c r="B35000" t="s">
        <v>70542</v>
      </c>
      <c r="C35000" t="s">
        <v>70543</v>
      </c>
      <c r="D35000" s="1">
        <v>43325.756724537037</v>
      </c>
      <c r="E35000">
        <v>24712</v>
      </c>
      <c r="F35000">
        <v>103643</v>
      </c>
    </row>
    <row r="35001" spans="1:7" x14ac:dyDescent="0.2">
      <c r="A35001">
        <v>1.02903816424833E+18</v>
      </c>
      <c r="B35001" t="s">
        <v>70544</v>
      </c>
      <c r="C35001" t="s">
        <v>70545</v>
      </c>
      <c r="D35001" s="1">
        <v>43325.759155092594</v>
      </c>
      <c r="E35001">
        <v>12522</v>
      </c>
      <c r="F35001">
        <v>60243</v>
      </c>
    </row>
    <row r="35002" spans="1:7" x14ac:dyDescent="0.2">
      <c r="A35002">
        <v>1.02905280338007E+18</v>
      </c>
      <c r="B35002" t="s">
        <v>70546</v>
      </c>
      <c r="C35002" t="s">
        <v>70547</v>
      </c>
      <c r="D35002" s="1">
        <v>43325.79954861111</v>
      </c>
      <c r="E35002">
        <v>8862</v>
      </c>
      <c r="F35002">
        <v>64018</v>
      </c>
    </row>
    <row r="35003" spans="1:7" x14ac:dyDescent="0.2">
      <c r="A35003">
        <v>1.0290699482142799E+18</v>
      </c>
      <c r="B35003" t="s">
        <v>70548</v>
      </c>
      <c r="C35003" t="s">
        <v>70549</v>
      </c>
      <c r="D35003" s="1">
        <v>43325.846863425926</v>
      </c>
      <c r="E35003">
        <v>9290</v>
      </c>
      <c r="F35003">
        <v>57730</v>
      </c>
    </row>
    <row r="35004" spans="1:7" x14ac:dyDescent="0.2">
      <c r="A35004">
        <v>1.02908955971023E+18</v>
      </c>
      <c r="B35004" t="s">
        <v>70550</v>
      </c>
      <c r="C35004" t="s">
        <v>70551</v>
      </c>
      <c r="D35004" s="1">
        <v>43325.900983796295</v>
      </c>
      <c r="E35004">
        <v>9346</v>
      </c>
      <c r="F35004">
        <v>45264</v>
      </c>
    </row>
    <row r="35005" spans="1:7" x14ac:dyDescent="0.2">
      <c r="A35005">
        <v>1.02910596706832E+18</v>
      </c>
      <c r="B35005" t="s">
        <v>70552</v>
      </c>
      <c r="C35005" t="s">
        <v>70553</v>
      </c>
      <c r="D35005" s="1">
        <v>43325.946261574078</v>
      </c>
      <c r="E35005">
        <v>14225</v>
      </c>
      <c r="F35005">
        <v>57283</v>
      </c>
    </row>
    <row r="35006" spans="1:7" x14ac:dyDescent="0.2">
      <c r="A35006">
        <v>1.02913456735614E+18</v>
      </c>
      <c r="B35006" t="s">
        <v>70554</v>
      </c>
      <c r="C35006" t="s">
        <v>70555</v>
      </c>
      <c r="D35006" s="1">
        <v>43326.025173611109</v>
      </c>
      <c r="E35006">
        <v>13034</v>
      </c>
      <c r="F35006">
        <v>60134</v>
      </c>
    </row>
    <row r="35007" spans="1:7" x14ac:dyDescent="0.2">
      <c r="A35007">
        <v>1.02915854539105E+18</v>
      </c>
      <c r="B35007" t="s">
        <v>70556</v>
      </c>
      <c r="C35007" t="s">
        <v>70557</v>
      </c>
      <c r="D35007" s="1">
        <v>43326.09134259259</v>
      </c>
      <c r="E35007">
        <v>13002</v>
      </c>
      <c r="F35007">
        <v>56714</v>
      </c>
    </row>
    <row r="35008" spans="1:7" x14ac:dyDescent="0.2">
      <c r="A35008">
        <v>1.0291801326306801E+18</v>
      </c>
      <c r="B35008" t="s">
        <v>70558</v>
      </c>
      <c r="C35008" t="s">
        <v>70559</v>
      </c>
      <c r="D35008" s="1">
        <v>43326.150914351849</v>
      </c>
      <c r="E35008">
        <v>16021</v>
      </c>
      <c r="F35008">
        <v>69270</v>
      </c>
    </row>
    <row r="35009" spans="1:7" x14ac:dyDescent="0.2">
      <c r="A35009">
        <v>1.0291802206901199E+18</v>
      </c>
      <c r="B35009" t="s">
        <v>70560</v>
      </c>
      <c r="C35009" t="s">
        <v>70561</v>
      </c>
      <c r="D35009" s="1">
        <v>43326.15115740741</v>
      </c>
      <c r="E35009">
        <v>14709</v>
      </c>
      <c r="F35009">
        <v>63828</v>
      </c>
    </row>
    <row r="35010" spans="1:7" x14ac:dyDescent="0.2">
      <c r="A35010">
        <v>1.02918334439795E+18</v>
      </c>
      <c r="B35010" t="s">
        <v>70562</v>
      </c>
      <c r="C35010" t="s">
        <v>70563</v>
      </c>
      <c r="D35010" s="1">
        <v>43326.159780092596</v>
      </c>
      <c r="E35010">
        <v>13970</v>
      </c>
      <c r="F35010">
        <v>60213</v>
      </c>
      <c r="G35010" t="s">
        <v>89</v>
      </c>
    </row>
    <row r="35011" spans="1:7" x14ac:dyDescent="0.2">
      <c r="A35011">
        <v>1.029185314752E+18</v>
      </c>
      <c r="B35011" t="s">
        <v>70564</v>
      </c>
      <c r="C35011" t="s">
        <v>70565</v>
      </c>
      <c r="D35011" s="1">
        <v>43326.165219907409</v>
      </c>
      <c r="E35011">
        <v>14446</v>
      </c>
      <c r="F35011">
        <v>67467</v>
      </c>
    </row>
    <row r="35012" spans="1:7" x14ac:dyDescent="0.2">
      <c r="A35012">
        <v>1.02932162460305E+18</v>
      </c>
      <c r="B35012" t="s">
        <v>70566</v>
      </c>
      <c r="C35012" t="s">
        <v>70567</v>
      </c>
      <c r="D35012" s="1">
        <v>43326.541354166664</v>
      </c>
      <c r="E35012">
        <v>16174</v>
      </c>
      <c r="F35012">
        <v>68533</v>
      </c>
    </row>
    <row r="35013" spans="1:7" x14ac:dyDescent="0.2">
      <c r="A35013">
        <v>1.02932349922624E+18</v>
      </c>
      <c r="B35013" t="s">
        <v>70568</v>
      </c>
      <c r="C35013" t="s">
        <v>70569</v>
      </c>
      <c r="D35013" s="1">
        <v>43326.546527777777</v>
      </c>
      <c r="E35013">
        <v>12064</v>
      </c>
      <c r="F35013">
        <v>52182</v>
      </c>
    </row>
    <row r="35014" spans="1:7" x14ac:dyDescent="0.2">
      <c r="A35014">
        <v>1.02932511554736E+18</v>
      </c>
      <c r="B35014" t="s">
        <v>70570</v>
      </c>
      <c r="C35014" t="s">
        <v>70571</v>
      </c>
      <c r="D35014" s="1">
        <v>43326.550995370373</v>
      </c>
      <c r="E35014">
        <v>13431</v>
      </c>
      <c r="F35014">
        <v>60247</v>
      </c>
    </row>
    <row r="35015" spans="1:7" x14ac:dyDescent="0.2">
      <c r="A35015">
        <v>1.0293295836723E+18</v>
      </c>
      <c r="B35015" t="s">
        <v>70572</v>
      </c>
      <c r="C35015" t="s">
        <v>70573</v>
      </c>
      <c r="D35015" s="1">
        <v>43326.563321759262</v>
      </c>
      <c r="E35015">
        <v>18129</v>
      </c>
      <c r="F35015">
        <v>82525</v>
      </c>
    </row>
    <row r="35016" spans="1:7" x14ac:dyDescent="0.2">
      <c r="A35016">
        <v>1.02933235096923E+18</v>
      </c>
      <c r="B35016" t="s">
        <v>70574</v>
      </c>
      <c r="C35016" t="s">
        <v>70575</v>
      </c>
      <c r="D35016" s="1">
        <v>43326.570960648147</v>
      </c>
      <c r="E35016">
        <v>25650</v>
      </c>
      <c r="F35016">
        <v>117585</v>
      </c>
    </row>
    <row r="35017" spans="1:7" x14ac:dyDescent="0.2">
      <c r="A35017">
        <v>1.02933557984511E+18</v>
      </c>
      <c r="B35017" t="s">
        <v>70576</v>
      </c>
      <c r="C35017" t="s">
        <v>70577</v>
      </c>
      <c r="D35017" s="1">
        <v>43326.579872685186</v>
      </c>
      <c r="E35017">
        <v>14732</v>
      </c>
      <c r="F35017">
        <v>59925</v>
      </c>
      <c r="G35017" t="s">
        <v>89</v>
      </c>
    </row>
    <row r="35018" spans="1:7" x14ac:dyDescent="0.2">
      <c r="A35018">
        <v>1.02933857823979E+18</v>
      </c>
      <c r="B35018" t="s">
        <v>70578</v>
      </c>
      <c r="C35018" t="s">
        <v>70579</v>
      </c>
      <c r="D35018" s="1">
        <v>43326.588136574072</v>
      </c>
      <c r="E35018">
        <v>16855</v>
      </c>
      <c r="F35018">
        <v>66727</v>
      </c>
      <c r="G35018" t="s">
        <v>89</v>
      </c>
    </row>
    <row r="35019" spans="1:7" x14ac:dyDescent="0.2">
      <c r="A35019">
        <v>1.02935239546422E+18</v>
      </c>
      <c r="B35019" t="s">
        <v>70580</v>
      </c>
      <c r="C35019" t="s">
        <v>70581</v>
      </c>
      <c r="D35019" s="1">
        <v>43326.626273148147</v>
      </c>
      <c r="E35019">
        <v>20759</v>
      </c>
      <c r="F35019">
        <v>87879</v>
      </c>
    </row>
    <row r="35020" spans="1:7" x14ac:dyDescent="0.2">
      <c r="A35020">
        <v>1.02935457755928E+18</v>
      </c>
      <c r="B35020" t="s">
        <v>70582</v>
      </c>
      <c r="C35020" t="s">
        <v>70583</v>
      </c>
      <c r="D35020" s="1">
        <v>43326.632291666669</v>
      </c>
      <c r="E35020">
        <v>18916</v>
      </c>
      <c r="F35020">
        <v>82724</v>
      </c>
    </row>
    <row r="35021" spans="1:7" x14ac:dyDescent="0.2">
      <c r="A35021">
        <v>1.02935595241437E+18</v>
      </c>
      <c r="B35021" t="s">
        <v>70584</v>
      </c>
      <c r="C35021" t="s">
        <v>70585</v>
      </c>
      <c r="D35021" s="1">
        <v>43326.636087962965</v>
      </c>
      <c r="E35021">
        <v>17973</v>
      </c>
      <c r="F35021">
        <v>74516</v>
      </c>
    </row>
    <row r="35022" spans="1:7" x14ac:dyDescent="0.2">
      <c r="A35022">
        <v>1.02943293209466E+18</v>
      </c>
      <c r="B35022" t="s">
        <v>70586</v>
      </c>
      <c r="C35022" t="s">
        <v>70587</v>
      </c>
      <c r="D35022" s="1">
        <v>43326.848506944443</v>
      </c>
      <c r="E35022">
        <v>10877</v>
      </c>
      <c r="F35022">
        <v>49053</v>
      </c>
    </row>
    <row r="35023" spans="1:7" x14ac:dyDescent="0.2">
      <c r="A35023">
        <v>1.02970693370666E+18</v>
      </c>
      <c r="B35023" t="s">
        <v>70588</v>
      </c>
      <c r="C35023" t="s">
        <v>70589</v>
      </c>
      <c r="D35023" s="1">
        <v>43327.60460648148</v>
      </c>
      <c r="E35023">
        <v>16568</v>
      </c>
      <c r="F35023">
        <v>83111</v>
      </c>
    </row>
    <row r="35024" spans="1:7" x14ac:dyDescent="0.2">
      <c r="A35024">
        <v>1.02971285772479E+18</v>
      </c>
      <c r="B35024" t="s">
        <v>70590</v>
      </c>
      <c r="C35024" t="s">
        <v>70591</v>
      </c>
      <c r="D35024" s="1">
        <v>43327.62096064815</v>
      </c>
      <c r="E35024">
        <v>8951</v>
      </c>
      <c r="F35024">
        <v>44708</v>
      </c>
    </row>
    <row r="35025" spans="1:7" x14ac:dyDescent="0.2">
      <c r="A35025">
        <v>1.02971610542059E+18</v>
      </c>
      <c r="B35025" t="s">
        <v>70592</v>
      </c>
      <c r="C35025" t="s">
        <v>70593</v>
      </c>
      <c r="D35025" s="1">
        <v>43327.629918981482</v>
      </c>
      <c r="E35025">
        <v>9313</v>
      </c>
      <c r="F35025">
        <v>45596</v>
      </c>
    </row>
    <row r="35026" spans="1:7" x14ac:dyDescent="0.2">
      <c r="A35026">
        <v>1.02971754284205E+18</v>
      </c>
      <c r="B35026" t="s">
        <v>70594</v>
      </c>
      <c r="C35026" t="s">
        <v>70595</v>
      </c>
      <c r="D35026" s="1">
        <v>43327.633888888886</v>
      </c>
      <c r="E35026">
        <v>8991</v>
      </c>
      <c r="F35026">
        <v>44273</v>
      </c>
    </row>
    <row r="35027" spans="1:7" x14ac:dyDescent="0.2">
      <c r="A35027">
        <v>1.02971792813081E+18</v>
      </c>
      <c r="B35027" t="s">
        <v>70596</v>
      </c>
      <c r="C35027" t="s">
        <v>70597</v>
      </c>
      <c r="D35027" s="1">
        <v>43327.634942129633</v>
      </c>
      <c r="E35027">
        <v>8626</v>
      </c>
      <c r="F35027">
        <v>42641</v>
      </c>
    </row>
    <row r="35028" spans="1:7" x14ac:dyDescent="0.2">
      <c r="A35028">
        <v>1.02971903475605E+18</v>
      </c>
      <c r="B35028" t="s">
        <v>70598</v>
      </c>
      <c r="C35028" t="s">
        <v>70599</v>
      </c>
      <c r="D35028" s="1">
        <v>43327.637997685182</v>
      </c>
      <c r="E35028">
        <v>20998</v>
      </c>
      <c r="F35028">
        <v>78318</v>
      </c>
      <c r="G35028" t="s">
        <v>89</v>
      </c>
    </row>
    <row r="35029" spans="1:7" x14ac:dyDescent="0.2">
      <c r="A35029">
        <v>1.02972224923282E+18</v>
      </c>
      <c r="B35029" t="s">
        <v>70600</v>
      </c>
      <c r="C35029" t="s">
        <v>70601</v>
      </c>
      <c r="D35029" s="1">
        <v>43327.646874999999</v>
      </c>
      <c r="E35029">
        <v>8657</v>
      </c>
      <c r="F35029">
        <v>42822</v>
      </c>
      <c r="G35029" t="s">
        <v>89</v>
      </c>
    </row>
    <row r="35030" spans="1:7" x14ac:dyDescent="0.2">
      <c r="A35030">
        <v>1.02972428612107E+18</v>
      </c>
      <c r="B35030" t="s">
        <v>70602</v>
      </c>
      <c r="C35030" t="s">
        <v>70603</v>
      </c>
      <c r="D35030" s="1">
        <v>43327.652488425927</v>
      </c>
      <c r="E35030">
        <v>12424</v>
      </c>
      <c r="F35030">
        <v>57024</v>
      </c>
    </row>
    <row r="35031" spans="1:7" x14ac:dyDescent="0.2">
      <c r="A35031">
        <v>1.02972720931606E+18</v>
      </c>
      <c r="B35031" t="s">
        <v>70604</v>
      </c>
      <c r="C35031" t="s">
        <v>70605</v>
      </c>
      <c r="D35031" s="1">
        <v>43327.660555555558</v>
      </c>
      <c r="E35031">
        <v>10188</v>
      </c>
      <c r="F35031">
        <v>50795</v>
      </c>
    </row>
    <row r="35032" spans="1:7" x14ac:dyDescent="0.2">
      <c r="A35032">
        <v>1.02973151357382E+18</v>
      </c>
      <c r="B35032" t="s">
        <v>70606</v>
      </c>
      <c r="C35032" t="s">
        <v>70607</v>
      </c>
      <c r="D35032" s="1">
        <v>43327.672430555554</v>
      </c>
      <c r="E35032">
        <v>16500</v>
      </c>
      <c r="F35032">
        <v>71122</v>
      </c>
    </row>
    <row r="35033" spans="1:7" x14ac:dyDescent="0.2">
      <c r="A35033">
        <v>1.02973322740418E+18</v>
      </c>
      <c r="B35033" t="s">
        <v>70608</v>
      </c>
      <c r="C35033" t="s">
        <v>70609</v>
      </c>
      <c r="D35033" s="1">
        <v>43327.677164351851</v>
      </c>
      <c r="E35033">
        <v>14261</v>
      </c>
      <c r="F35033">
        <v>63175</v>
      </c>
    </row>
    <row r="35034" spans="1:7" x14ac:dyDescent="0.2">
      <c r="A35034">
        <v>1.02974384916023E+18</v>
      </c>
      <c r="B35034" t="s">
        <v>70610</v>
      </c>
      <c r="C35034" t="s">
        <v>70611</v>
      </c>
      <c r="D35034" s="1">
        <v>43327.70648148148</v>
      </c>
      <c r="E35034">
        <v>15363</v>
      </c>
      <c r="F35034">
        <v>83351</v>
      </c>
    </row>
    <row r="35035" spans="1:7" x14ac:dyDescent="0.2">
      <c r="A35035">
        <v>1.02974559454015E+18</v>
      </c>
      <c r="B35035" t="s">
        <v>70612</v>
      </c>
      <c r="C35035" t="s">
        <v>70613</v>
      </c>
      <c r="D35035" s="1">
        <v>43327.711296296293</v>
      </c>
      <c r="E35035">
        <v>17184</v>
      </c>
      <c r="F35035">
        <v>74518</v>
      </c>
    </row>
    <row r="35036" spans="1:7" x14ac:dyDescent="0.2">
      <c r="A35036">
        <v>1.02979844665027E+18</v>
      </c>
      <c r="B35036" t="s">
        <v>70614</v>
      </c>
      <c r="C35036" t="s">
        <v>70615</v>
      </c>
      <c r="D35036" s="1">
        <v>43327.857141203705</v>
      </c>
      <c r="E35036">
        <v>28191</v>
      </c>
      <c r="F35036">
        <v>80065</v>
      </c>
    </row>
    <row r="35037" spans="1:7" x14ac:dyDescent="0.2">
      <c r="A35037">
        <v>1.02989568986885E+18</v>
      </c>
      <c r="B35037" t="s">
        <v>70616</v>
      </c>
      <c r="C35037" t="s">
        <v>70617</v>
      </c>
      <c r="D35037" s="1">
        <v>43328.125474537039</v>
      </c>
      <c r="E35037">
        <v>21230</v>
      </c>
      <c r="F35037">
        <v>84531</v>
      </c>
    </row>
    <row r="35038" spans="1:7" x14ac:dyDescent="0.2">
      <c r="A35038">
        <v>1.0298991097492E+18</v>
      </c>
      <c r="B35038" t="s">
        <v>70618</v>
      </c>
      <c r="C35038" t="s">
        <v>70619</v>
      </c>
      <c r="D35038" s="1">
        <v>43328.134918981479</v>
      </c>
      <c r="E35038">
        <v>20776</v>
      </c>
      <c r="F35038">
        <v>84084</v>
      </c>
    </row>
    <row r="35039" spans="1:7" x14ac:dyDescent="0.2">
      <c r="A35039">
        <v>1.02991118694976E+18</v>
      </c>
      <c r="B35039" t="s">
        <v>70620</v>
      </c>
      <c r="C35039" t="s">
        <v>70621</v>
      </c>
      <c r="D35039" s="1">
        <v>43328.168240740742</v>
      </c>
      <c r="E35039">
        <v>29560</v>
      </c>
      <c r="F35039">
        <v>115092</v>
      </c>
    </row>
    <row r="35040" spans="1:7" x14ac:dyDescent="0.2">
      <c r="A35040">
        <v>1.02991866116593E+18</v>
      </c>
      <c r="B35040" t="s">
        <v>70622</v>
      </c>
      <c r="C35040" t="s">
        <v>70623</v>
      </c>
      <c r="D35040" s="1">
        <v>43328.18886574074</v>
      </c>
      <c r="E35040">
        <v>26728</v>
      </c>
      <c r="F35040">
        <v>92885</v>
      </c>
    </row>
    <row r="35041" spans="1:7" x14ac:dyDescent="0.2">
      <c r="A35041">
        <v>1.02992086112872E+18</v>
      </c>
      <c r="B35041" t="s">
        <v>70624</v>
      </c>
      <c r="C35041" t="s">
        <v>70625</v>
      </c>
      <c r="D35041" s="1">
        <v>43328.194930555554</v>
      </c>
      <c r="E35041">
        <v>25125</v>
      </c>
      <c r="F35041">
        <v>99164</v>
      </c>
      <c r="G35041" t="s">
        <v>89</v>
      </c>
    </row>
    <row r="35042" spans="1:7" x14ac:dyDescent="0.2">
      <c r="A35042">
        <v>1.03007257194813E+18</v>
      </c>
      <c r="B35042" t="s">
        <v>70626</v>
      </c>
      <c r="C35042" t="s">
        <v>70627</v>
      </c>
      <c r="D35042" s="1">
        <v>43328.613576388889</v>
      </c>
      <c r="E35042">
        <v>18930</v>
      </c>
      <c r="F35042">
        <v>83121</v>
      </c>
    </row>
    <row r="35043" spans="1:7" x14ac:dyDescent="0.2">
      <c r="A35043">
        <v>1.03007438039775E+18</v>
      </c>
      <c r="B35043" t="s">
        <v>70628</v>
      </c>
      <c r="C35043" t="s">
        <v>70629</v>
      </c>
      <c r="D35043" s="1">
        <v>43328.618564814817</v>
      </c>
      <c r="E35043">
        <v>21393</v>
      </c>
      <c r="F35043">
        <v>94387</v>
      </c>
    </row>
    <row r="35044" spans="1:7" x14ac:dyDescent="0.2">
      <c r="A35044">
        <v>1.03009181249565E+18</v>
      </c>
      <c r="B35044" t="s">
        <v>70630</v>
      </c>
      <c r="C35044" t="s">
        <v>70631</v>
      </c>
      <c r="D35044" s="1">
        <v>43328.666666666664</v>
      </c>
      <c r="E35044">
        <v>14170</v>
      </c>
      <c r="F35044">
        <v>59721</v>
      </c>
    </row>
    <row r="35045" spans="1:7" x14ac:dyDescent="0.2">
      <c r="A35045">
        <v>1.030094399362E+18</v>
      </c>
      <c r="B35045" t="s">
        <v>70632</v>
      </c>
      <c r="C35045" t="s">
        <v>70633</v>
      </c>
      <c r="D35045" s="1">
        <v>43328.673807870371</v>
      </c>
      <c r="E35045">
        <v>31267</v>
      </c>
      <c r="F35045">
        <v>122152</v>
      </c>
    </row>
    <row r="35046" spans="1:7" x14ac:dyDescent="0.2">
      <c r="A35046">
        <v>1.0301160781255601E+18</v>
      </c>
      <c r="B35046" t="s">
        <v>70634</v>
      </c>
      <c r="C35046" t="s">
        <v>70635</v>
      </c>
      <c r="D35046" s="1">
        <v>43328.733634259261</v>
      </c>
      <c r="E35046">
        <v>23861</v>
      </c>
      <c r="F35046">
        <v>134094</v>
      </c>
    </row>
    <row r="35047" spans="1:7" x14ac:dyDescent="0.2">
      <c r="A35047">
        <v>1.03016312167824E+18</v>
      </c>
      <c r="B35047" t="s">
        <v>70636</v>
      </c>
      <c r="C35047" t="s">
        <v>70637</v>
      </c>
      <c r="D35047" s="1">
        <v>43328.863449074073</v>
      </c>
      <c r="E35047">
        <v>9176</v>
      </c>
      <c r="F35047">
        <v>47884</v>
      </c>
      <c r="G35047" t="s">
        <v>215</v>
      </c>
    </row>
    <row r="35048" spans="1:7" x14ac:dyDescent="0.2">
      <c r="A35048">
        <v>1.0301661947232E+18</v>
      </c>
      <c r="B35048" t="s">
        <v>70638</v>
      </c>
      <c r="C35048" t="s">
        <v>70639</v>
      </c>
      <c r="D35048" s="1">
        <v>43328.871932870374</v>
      </c>
      <c r="E35048">
        <v>21522</v>
      </c>
      <c r="F35048">
        <v>77223</v>
      </c>
    </row>
    <row r="35049" spans="1:7" x14ac:dyDescent="0.2">
      <c r="A35049">
        <v>1.03023536325885E+18</v>
      </c>
      <c r="B35049" t="s">
        <v>70640</v>
      </c>
      <c r="C35049" t="s">
        <v>70641</v>
      </c>
      <c r="D35049" s="1">
        <v>43329.062800925924</v>
      </c>
      <c r="E35049">
        <v>19575</v>
      </c>
      <c r="F35049">
        <v>78067</v>
      </c>
    </row>
    <row r="35050" spans="1:7" x14ac:dyDescent="0.2">
      <c r="A35050">
        <v>1.03023707858661E+18</v>
      </c>
      <c r="B35050" t="s">
        <v>70642</v>
      </c>
      <c r="C35050" t="s">
        <v>70643</v>
      </c>
      <c r="D35050" s="1">
        <v>43329.06753472222</v>
      </c>
      <c r="E35050">
        <v>18121</v>
      </c>
      <c r="F35050">
        <v>71965</v>
      </c>
    </row>
    <row r="35051" spans="1:7" x14ac:dyDescent="0.2">
      <c r="A35051">
        <v>1.03023903609341E+18</v>
      </c>
      <c r="B35051" t="s">
        <v>70644</v>
      </c>
      <c r="C35051" t="s">
        <v>70645</v>
      </c>
      <c r="D35051" s="1">
        <v>43329.072928240741</v>
      </c>
      <c r="E35051">
        <v>15344</v>
      </c>
      <c r="F35051">
        <v>56810</v>
      </c>
      <c r="G35051" t="s">
        <v>215</v>
      </c>
    </row>
    <row r="35052" spans="1:7" x14ac:dyDescent="0.2">
      <c r="A35052">
        <v>1.03024127378402E+18</v>
      </c>
      <c r="B35052" t="s">
        <v>70646</v>
      </c>
      <c r="C35052" t="s">
        <v>70647</v>
      </c>
      <c r="D35052" s="1">
        <v>43329.079108796293</v>
      </c>
      <c r="E35052">
        <v>18543</v>
      </c>
      <c r="F35052">
        <v>69321</v>
      </c>
    </row>
    <row r="35053" spans="1:7" x14ac:dyDescent="0.2">
      <c r="A35053">
        <v>1.03025422433096E+18</v>
      </c>
      <c r="B35053" t="s">
        <v>70648</v>
      </c>
      <c r="C35053" t="s">
        <v>70649</v>
      </c>
      <c r="D35053" s="1">
        <v>43329.114837962959</v>
      </c>
      <c r="E35053">
        <v>16205</v>
      </c>
      <c r="F35053">
        <v>65520</v>
      </c>
      <c r="G35053" t="s">
        <v>89</v>
      </c>
    </row>
    <row r="35054" spans="1:7" x14ac:dyDescent="0.2">
      <c r="A35054">
        <v>1.03025707304765E+18</v>
      </c>
      <c r="B35054" t="s">
        <v>70650</v>
      </c>
      <c r="C35054" t="s">
        <v>70651</v>
      </c>
      <c r="D35054" s="1">
        <v>43329.122708333336</v>
      </c>
      <c r="E35054">
        <v>25692</v>
      </c>
      <c r="F35054">
        <v>99470</v>
      </c>
    </row>
    <row r="35055" spans="1:7" x14ac:dyDescent="0.2">
      <c r="A35055">
        <v>1.03027028424546E+18</v>
      </c>
      <c r="B35055" t="s">
        <v>70652</v>
      </c>
      <c r="C35055" t="s">
        <v>70653</v>
      </c>
      <c r="D35055" s="1">
        <v>43329.159155092595</v>
      </c>
      <c r="E35055">
        <v>18535</v>
      </c>
      <c r="F35055">
        <v>75081</v>
      </c>
    </row>
    <row r="35056" spans="1:7" x14ac:dyDescent="0.2">
      <c r="A35056">
        <v>1.03027172178025E+18</v>
      </c>
      <c r="B35056" t="s">
        <v>70654</v>
      </c>
      <c r="C35056" t="s">
        <v>70655</v>
      </c>
      <c r="D35056" s="1">
        <v>43329.163124999999</v>
      </c>
      <c r="E35056">
        <v>16249</v>
      </c>
      <c r="F35056">
        <v>64232</v>
      </c>
    </row>
    <row r="35057" spans="1:7" x14ac:dyDescent="0.2">
      <c r="A35057">
        <v>1.03027402480965E+18</v>
      </c>
      <c r="B35057" t="s">
        <v>70656</v>
      </c>
      <c r="C35057" t="s">
        <v>70657</v>
      </c>
      <c r="D35057" s="1">
        <v>43329.169479166667</v>
      </c>
      <c r="E35057">
        <v>11717</v>
      </c>
      <c r="F35057">
        <v>48415</v>
      </c>
      <c r="G35057" t="s">
        <v>89</v>
      </c>
    </row>
    <row r="35058" spans="1:7" x14ac:dyDescent="0.2">
      <c r="A35058">
        <v>1.03041667906977E+18</v>
      </c>
      <c r="B35058" t="s">
        <v>70658</v>
      </c>
      <c r="C35058" t="s">
        <v>70659</v>
      </c>
      <c r="D35058" s="1">
        <v>43329.563136574077</v>
      </c>
      <c r="E35058">
        <v>14333</v>
      </c>
      <c r="F35058">
        <v>68567</v>
      </c>
    </row>
    <row r="35059" spans="1:7" x14ac:dyDescent="0.2">
      <c r="A35059">
        <v>1.030419975692E+18</v>
      </c>
      <c r="B35059" t="s">
        <v>70660</v>
      </c>
      <c r="C35059" t="s">
        <v>70661</v>
      </c>
      <c r="D35059" s="1">
        <v>43329.572233796294</v>
      </c>
      <c r="E35059">
        <v>17637</v>
      </c>
      <c r="F35059">
        <v>70335</v>
      </c>
    </row>
    <row r="35060" spans="1:7" x14ac:dyDescent="0.2">
      <c r="A35060">
        <v>1.03042348072511E+18</v>
      </c>
      <c r="B35060" t="s">
        <v>70662</v>
      </c>
      <c r="C35060" t="s">
        <v>70663</v>
      </c>
      <c r="D35060" s="1">
        <v>43329.58189814815</v>
      </c>
      <c r="E35060">
        <v>15865</v>
      </c>
      <c r="F35060">
        <v>75234</v>
      </c>
    </row>
    <row r="35061" spans="1:7" x14ac:dyDescent="0.2">
      <c r="A35061">
        <v>1.03042653687111E+18</v>
      </c>
      <c r="B35061" t="s">
        <v>70664</v>
      </c>
      <c r="C35061" t="s">
        <v>70665</v>
      </c>
      <c r="D35061" s="1">
        <v>43329.59033564815</v>
      </c>
      <c r="E35061">
        <v>13323</v>
      </c>
      <c r="F35061">
        <v>63681</v>
      </c>
    </row>
    <row r="35062" spans="1:7" x14ac:dyDescent="0.2">
      <c r="A35062">
        <v>1.03043139634144E+18</v>
      </c>
      <c r="B35062" t="s">
        <v>70666</v>
      </c>
      <c r="C35062" t="s">
        <v>70667</v>
      </c>
      <c r="D35062" s="1">
        <v>43329.603750000002</v>
      </c>
      <c r="E35062">
        <v>16721</v>
      </c>
      <c r="F35062">
        <v>80220</v>
      </c>
      <c r="G35062" t="s">
        <v>89</v>
      </c>
    </row>
    <row r="35063" spans="1:7" x14ac:dyDescent="0.2">
      <c r="A35063">
        <v>1.0304337791129201E+18</v>
      </c>
      <c r="B35063" t="s">
        <v>70668</v>
      </c>
      <c r="C35063" t="s">
        <v>70669</v>
      </c>
      <c r="D35063" s="1">
        <v>43329.610324074078</v>
      </c>
      <c r="E35063">
        <v>16656</v>
      </c>
      <c r="F35063">
        <v>78651</v>
      </c>
    </row>
    <row r="35064" spans="1:7" x14ac:dyDescent="0.2">
      <c r="A35064">
        <v>1.0304568204170801E+18</v>
      </c>
      <c r="B35064" t="s">
        <v>70670</v>
      </c>
      <c r="C35064" t="s">
        <v>70671</v>
      </c>
      <c r="D35064" s="1">
        <v>43329.673900462964</v>
      </c>
      <c r="E35064">
        <v>18027</v>
      </c>
      <c r="F35064">
        <v>81483</v>
      </c>
    </row>
    <row r="35065" spans="1:7" x14ac:dyDescent="0.2">
      <c r="A35065">
        <v>1.03045848907059E+18</v>
      </c>
      <c r="B35065" t="s">
        <v>70672</v>
      </c>
      <c r="C35065" t="s">
        <v>70673</v>
      </c>
      <c r="D35065" s="1">
        <v>43329.678506944445</v>
      </c>
      <c r="E35065">
        <v>18622</v>
      </c>
      <c r="F35065">
        <v>79740</v>
      </c>
    </row>
    <row r="35066" spans="1:7" x14ac:dyDescent="0.2">
      <c r="A35066">
        <v>1.0305362064158001E+18</v>
      </c>
      <c r="B35066" t="s">
        <v>70674</v>
      </c>
      <c r="C35066" t="s">
        <v>70675</v>
      </c>
      <c r="D35066" s="1">
        <v>43329.892962962964</v>
      </c>
      <c r="E35066">
        <v>15818</v>
      </c>
      <c r="F35066">
        <v>68580</v>
      </c>
    </row>
    <row r="35067" spans="1:7" x14ac:dyDescent="0.2">
      <c r="A35067">
        <v>1.03053621019488E+18</v>
      </c>
      <c r="B35067" t="s">
        <v>70676</v>
      </c>
      <c r="C35067" t="s">
        <v>70677</v>
      </c>
      <c r="D35067" s="1">
        <v>43329.892974537041</v>
      </c>
      <c r="E35067">
        <v>10512</v>
      </c>
      <c r="F35067">
        <v>51104</v>
      </c>
    </row>
    <row r="35068" spans="1:7" x14ac:dyDescent="0.2">
      <c r="A35068">
        <v>1.03056627217667E+18</v>
      </c>
      <c r="B35068" t="s">
        <v>70678</v>
      </c>
      <c r="C35068" t="s">
        <v>70679</v>
      </c>
      <c r="D35068" s="1">
        <v>43329.975925925923</v>
      </c>
      <c r="E35068">
        <v>18710</v>
      </c>
      <c r="F35068">
        <v>73030</v>
      </c>
    </row>
    <row r="35069" spans="1:7" x14ac:dyDescent="0.2">
      <c r="A35069">
        <v>1.03058235430841E+18</v>
      </c>
      <c r="B35069" t="s">
        <v>70680</v>
      </c>
      <c r="C35069" t="s">
        <v>70681</v>
      </c>
      <c r="D35069" s="1">
        <v>43330.020312499997</v>
      </c>
      <c r="E35069">
        <v>24187</v>
      </c>
      <c r="F35069">
        <v>85083</v>
      </c>
      <c r="G35069" t="s">
        <v>89</v>
      </c>
    </row>
    <row r="35070" spans="1:7" x14ac:dyDescent="0.2">
      <c r="A35070">
        <v>1.03063197713581E+18</v>
      </c>
      <c r="B35070" t="s">
        <v>70682</v>
      </c>
      <c r="C35070" t="s">
        <v>70683</v>
      </c>
      <c r="D35070" s="1">
        <v>43330.15724537037</v>
      </c>
      <c r="E35070">
        <v>18505</v>
      </c>
      <c r="F35070">
        <v>70305</v>
      </c>
    </row>
    <row r="35071" spans="1:7" x14ac:dyDescent="0.2">
      <c r="A35071">
        <v>1.0306323035072399E+18</v>
      </c>
      <c r="B35071" t="s">
        <v>70684</v>
      </c>
      <c r="C35071" t="s">
        <v>70685</v>
      </c>
      <c r="D35071" s="1">
        <v>43330.158148148148</v>
      </c>
      <c r="E35071">
        <v>15183</v>
      </c>
      <c r="F35071">
        <v>63494</v>
      </c>
      <c r="G35071" t="s">
        <v>89</v>
      </c>
    </row>
    <row r="35072" spans="1:7" x14ac:dyDescent="0.2">
      <c r="A35072">
        <v>1.03077707495975E+18</v>
      </c>
      <c r="B35072" t="s">
        <v>70686</v>
      </c>
      <c r="C35072" t="s">
        <v>70687</v>
      </c>
      <c r="D35072" s="1">
        <v>43330.557638888888</v>
      </c>
      <c r="E35072">
        <v>31518</v>
      </c>
      <c r="F35072">
        <v>102560</v>
      </c>
    </row>
    <row r="35073" spans="1:7" x14ac:dyDescent="0.2">
      <c r="A35073">
        <v>1.03077941297384E+18</v>
      </c>
      <c r="B35073" t="s">
        <v>70688</v>
      </c>
      <c r="C35073" t="s">
        <v>70689</v>
      </c>
      <c r="D35073" s="1">
        <v>43330.564085648148</v>
      </c>
      <c r="E35073">
        <v>28305</v>
      </c>
      <c r="F35073">
        <v>112202</v>
      </c>
    </row>
    <row r="35074" spans="1:7" x14ac:dyDescent="0.2">
      <c r="A35074">
        <v>1.03078139992045E+18</v>
      </c>
      <c r="B35074" t="s">
        <v>70690</v>
      </c>
      <c r="C35074" t="s">
        <v>70691</v>
      </c>
      <c r="D35074" s="1">
        <v>43330.569571759261</v>
      </c>
      <c r="E35074">
        <v>23523</v>
      </c>
      <c r="F35074">
        <v>95677</v>
      </c>
    </row>
    <row r="35075" spans="1:7" x14ac:dyDescent="0.2">
      <c r="A35075">
        <v>1.0307829215007601E+18</v>
      </c>
      <c r="B35075" t="s">
        <v>70692</v>
      </c>
      <c r="C35075" t="s">
        <v>70693</v>
      </c>
      <c r="D35075" s="1">
        <v>43330.573773148149</v>
      </c>
      <c r="E35075">
        <v>17501</v>
      </c>
      <c r="F35075">
        <v>78321</v>
      </c>
    </row>
    <row r="35076" spans="1:7" x14ac:dyDescent="0.2">
      <c r="A35076">
        <v>1.03080312367634E+18</v>
      </c>
      <c r="B35076" t="s">
        <v>70694</v>
      </c>
      <c r="C35076" t="s">
        <v>70695</v>
      </c>
      <c r="D35076" s="1">
        <v>43330.629513888889</v>
      </c>
      <c r="E35076">
        <v>14130</v>
      </c>
      <c r="F35076">
        <v>59468</v>
      </c>
    </row>
    <row r="35077" spans="1:7" x14ac:dyDescent="0.2">
      <c r="A35077">
        <v>1.03080468513603E+18</v>
      </c>
      <c r="B35077" t="s">
        <v>70696</v>
      </c>
      <c r="C35077" t="s">
        <v>70697</v>
      </c>
      <c r="D35077" s="1">
        <v>43330.633831018517</v>
      </c>
      <c r="E35077">
        <v>25228</v>
      </c>
      <c r="F35077">
        <v>104687</v>
      </c>
    </row>
    <row r="35078" spans="1:7" x14ac:dyDescent="0.2">
      <c r="A35078">
        <v>1.03081024712702E+18</v>
      </c>
      <c r="B35078" t="s">
        <v>70698</v>
      </c>
      <c r="C35078" t="s">
        <v>70699</v>
      </c>
      <c r="D35078" s="1">
        <v>43330.649178240739</v>
      </c>
      <c r="E35078">
        <v>7308</v>
      </c>
      <c r="F35078">
        <v>43738</v>
      </c>
      <c r="G35078" t="s">
        <v>89</v>
      </c>
    </row>
    <row r="35079" spans="1:7" x14ac:dyDescent="0.2">
      <c r="A35079">
        <v>1.03081142100792E+18</v>
      </c>
      <c r="B35079" t="s">
        <v>70700</v>
      </c>
      <c r="C35079" t="s">
        <v>70701</v>
      </c>
      <c r="D35079" s="1">
        <v>43330.652407407404</v>
      </c>
      <c r="E35079">
        <v>19474</v>
      </c>
      <c r="F35079">
        <v>98836</v>
      </c>
    </row>
    <row r="35080" spans="1:7" x14ac:dyDescent="0.2">
      <c r="A35080">
        <v>1.03090204652069E+18</v>
      </c>
      <c r="B35080" t="s">
        <v>70702</v>
      </c>
      <c r="C35080" t="s">
        <v>70703</v>
      </c>
      <c r="D35080" s="1">
        <v>43330.902488425927</v>
      </c>
      <c r="E35080">
        <v>16053</v>
      </c>
      <c r="F35080">
        <v>68157</v>
      </c>
    </row>
    <row r="35081" spans="1:7" x14ac:dyDescent="0.2">
      <c r="A35081">
        <v>1.0309351641789E+18</v>
      </c>
      <c r="B35081" t="s">
        <v>70704</v>
      </c>
      <c r="C35081" t="s">
        <v>70705</v>
      </c>
      <c r="D35081" s="1">
        <v>43330.993877314817</v>
      </c>
      <c r="E35081">
        <v>34176</v>
      </c>
      <c r="F35081">
        <v>143381</v>
      </c>
    </row>
    <row r="35082" spans="1:7" x14ac:dyDescent="0.2">
      <c r="A35082">
        <v>1.03094052903765E+18</v>
      </c>
      <c r="B35082" t="s">
        <v>70706</v>
      </c>
      <c r="C35082" t="s">
        <v>70707</v>
      </c>
      <c r="D35082" s="1">
        <v>43331.008680555555</v>
      </c>
      <c r="E35082">
        <v>20728</v>
      </c>
      <c r="F35082">
        <v>86331</v>
      </c>
    </row>
    <row r="35083" spans="1:7" x14ac:dyDescent="0.2">
      <c r="A35083">
        <v>1.03113412560282E+18</v>
      </c>
      <c r="B35083" t="s">
        <v>70708</v>
      </c>
      <c r="C35083" t="s">
        <v>70709</v>
      </c>
      <c r="D35083" s="1">
        <v>43331.542905092596</v>
      </c>
      <c r="E35083">
        <v>15210</v>
      </c>
      <c r="F35083">
        <v>64725</v>
      </c>
      <c r="G35083" t="s">
        <v>89</v>
      </c>
    </row>
    <row r="35084" spans="1:7" x14ac:dyDescent="0.2">
      <c r="A35084">
        <v>1.03113749999593E+18</v>
      </c>
      <c r="B35084" t="s">
        <v>70710</v>
      </c>
      <c r="C35084" t="s">
        <v>70711</v>
      </c>
      <c r="D35084" s="1">
        <v>43331.552222222221</v>
      </c>
      <c r="E35084">
        <v>17027</v>
      </c>
      <c r="F35084">
        <v>73063</v>
      </c>
    </row>
    <row r="35085" spans="1:7" x14ac:dyDescent="0.2">
      <c r="A35085">
        <v>1.03114139677698E+18</v>
      </c>
      <c r="B35085" t="s">
        <v>70712</v>
      </c>
      <c r="C35085" t="s">
        <v>70713</v>
      </c>
      <c r="D35085" s="1">
        <v>43331.562974537039</v>
      </c>
      <c r="E35085">
        <v>25668</v>
      </c>
      <c r="F35085">
        <v>105536</v>
      </c>
    </row>
    <row r="35086" spans="1:7" x14ac:dyDescent="0.2">
      <c r="A35086">
        <v>1.03115046575963E+18</v>
      </c>
      <c r="B35086" t="s">
        <v>70714</v>
      </c>
      <c r="C35086" t="s">
        <v>70715</v>
      </c>
      <c r="D35086" s="1">
        <v>43331.587997685187</v>
      </c>
      <c r="E35086">
        <v>22717</v>
      </c>
      <c r="F35086">
        <v>90085</v>
      </c>
    </row>
    <row r="35087" spans="1:7" x14ac:dyDescent="0.2">
      <c r="A35087">
        <v>1.03115248394983E+18</v>
      </c>
      <c r="B35087" t="s">
        <v>70716</v>
      </c>
      <c r="C35087" t="s">
        <v>70717</v>
      </c>
      <c r="D35087" s="1">
        <v>43331.593564814815</v>
      </c>
      <c r="E35087">
        <v>19117</v>
      </c>
      <c r="F35087">
        <v>79442</v>
      </c>
    </row>
    <row r="35088" spans="1:7" x14ac:dyDescent="0.2">
      <c r="A35088">
        <v>1.03115497494281E+18</v>
      </c>
      <c r="B35088" t="s">
        <v>70718</v>
      </c>
      <c r="C35088" t="s">
        <v>70719</v>
      </c>
      <c r="D35088" s="1">
        <v>43331.600439814814</v>
      </c>
      <c r="E35088">
        <v>21117</v>
      </c>
      <c r="F35088">
        <v>86996</v>
      </c>
    </row>
    <row r="35089" spans="1:7" x14ac:dyDescent="0.2">
      <c r="A35089">
        <v>1.03150329896736E+18</v>
      </c>
      <c r="B35089" t="s">
        <v>70720</v>
      </c>
      <c r="C35089" t="s">
        <v>70721</v>
      </c>
      <c r="D35089" s="1">
        <v>43332.561631944445</v>
      </c>
      <c r="E35089">
        <v>16004</v>
      </c>
      <c r="F35089">
        <v>68273</v>
      </c>
    </row>
    <row r="35090" spans="1:7" x14ac:dyDescent="0.2">
      <c r="A35090">
        <v>1.03150581107441E+18</v>
      </c>
      <c r="B35090" t="s">
        <v>70722</v>
      </c>
      <c r="C35090" t="s">
        <v>70723</v>
      </c>
      <c r="D35090" s="1">
        <v>43332.568564814814</v>
      </c>
      <c r="E35090">
        <v>18430</v>
      </c>
      <c r="F35090">
        <v>74628</v>
      </c>
    </row>
    <row r="35091" spans="1:7" x14ac:dyDescent="0.2">
      <c r="A35091">
        <v>1.03150819310776E+18</v>
      </c>
      <c r="B35091" t="s">
        <v>70724</v>
      </c>
      <c r="C35091" t="s">
        <v>70725</v>
      </c>
      <c r="D35091" s="1">
        <v>43332.575138888889</v>
      </c>
      <c r="E35091">
        <v>20626</v>
      </c>
      <c r="F35091">
        <v>85311</v>
      </c>
    </row>
    <row r="35092" spans="1:7" x14ac:dyDescent="0.2">
      <c r="A35092">
        <v>1.0315447117173E+18</v>
      </c>
      <c r="B35092" t="s">
        <v>70726</v>
      </c>
      <c r="C35092" t="s">
        <v>70727</v>
      </c>
      <c r="D35092" s="1">
        <v>43332.67591435185</v>
      </c>
      <c r="E35092">
        <v>26496</v>
      </c>
      <c r="F35092">
        <v>102726</v>
      </c>
    </row>
    <row r="35093" spans="1:7" x14ac:dyDescent="0.2">
      <c r="A35093">
        <v>1.03154739064442E+18</v>
      </c>
      <c r="B35093" t="s">
        <v>70728</v>
      </c>
      <c r="C35093" t="s">
        <v>70729</v>
      </c>
      <c r="D35093" s="1">
        <v>43332.683298611111</v>
      </c>
      <c r="E35093">
        <v>23169</v>
      </c>
      <c r="F35093">
        <v>94299</v>
      </c>
    </row>
    <row r="35094" spans="1:7" x14ac:dyDescent="0.2">
      <c r="A35094">
        <v>1.0315505175526001E+18</v>
      </c>
      <c r="B35094" t="s">
        <v>70730</v>
      </c>
      <c r="C35094" t="s">
        <v>70731</v>
      </c>
      <c r="D35094" s="1">
        <v>43332.691932870373</v>
      </c>
      <c r="E35094">
        <v>18234</v>
      </c>
      <c r="F35094">
        <v>72795</v>
      </c>
    </row>
    <row r="35095" spans="1:7" x14ac:dyDescent="0.2">
      <c r="A35095">
        <v>1.03155300237152E+18</v>
      </c>
      <c r="B35095" t="s">
        <v>70732</v>
      </c>
      <c r="C35095" t="s">
        <v>70733</v>
      </c>
      <c r="D35095" s="1">
        <v>43332.698784722219</v>
      </c>
      <c r="E35095">
        <v>15248</v>
      </c>
      <c r="F35095">
        <v>60839</v>
      </c>
      <c r="G35095" t="s">
        <v>89</v>
      </c>
    </row>
    <row r="35096" spans="1:7" x14ac:dyDescent="0.2">
      <c r="A35096">
        <v>1.03159043137986E+18</v>
      </c>
      <c r="B35096" t="s">
        <v>70734</v>
      </c>
      <c r="C35096" t="s">
        <v>70735</v>
      </c>
      <c r="D35096" s="1">
        <v>43332.802071759259</v>
      </c>
      <c r="E35096">
        <v>24762</v>
      </c>
      <c r="F35096">
        <v>94572</v>
      </c>
    </row>
    <row r="35097" spans="1:7" x14ac:dyDescent="0.2">
      <c r="A35097">
        <v>1.03168970406701E+18</v>
      </c>
      <c r="B35097" t="s">
        <v>70736</v>
      </c>
      <c r="C35097" t="s">
        <v>70737</v>
      </c>
      <c r="D35097" s="1">
        <v>43333.076006944444</v>
      </c>
      <c r="E35097">
        <v>13352</v>
      </c>
      <c r="F35097">
        <v>53703</v>
      </c>
    </row>
    <row r="35098" spans="1:7" x14ac:dyDescent="0.2">
      <c r="A35098">
        <v>1.03171908468E+18</v>
      </c>
      <c r="B35098" t="s">
        <v>70738</v>
      </c>
      <c r="C35098" t="s">
        <v>70739</v>
      </c>
      <c r="D35098" s="1">
        <v>43333.157083333332</v>
      </c>
      <c r="E35098">
        <v>11726</v>
      </c>
      <c r="F35098">
        <v>49661</v>
      </c>
      <c r="G35098" t="s">
        <v>89</v>
      </c>
    </row>
    <row r="35099" spans="1:7" x14ac:dyDescent="0.2">
      <c r="A35099">
        <v>1.0317241007193999E+18</v>
      </c>
      <c r="B35099" t="s">
        <v>70740</v>
      </c>
      <c r="C35099" t="s">
        <v>70741</v>
      </c>
      <c r="D35099" s="1">
        <v>43333.170925925922</v>
      </c>
      <c r="E35099">
        <v>18474</v>
      </c>
      <c r="F35099">
        <v>73893</v>
      </c>
      <c r="G35099" t="s">
        <v>215</v>
      </c>
    </row>
    <row r="35100" spans="1:7" x14ac:dyDescent="0.2">
      <c r="A35100">
        <v>1.03174792751191E+18</v>
      </c>
      <c r="B35100" t="s">
        <v>70742</v>
      </c>
      <c r="C35100" t="s">
        <v>70743</v>
      </c>
      <c r="D35100" s="1">
        <v>43333.236678240741</v>
      </c>
      <c r="E35100">
        <v>13004</v>
      </c>
      <c r="F35100">
        <v>57463</v>
      </c>
    </row>
    <row r="35101" spans="1:7" x14ac:dyDescent="0.2">
      <c r="A35101">
        <v>1.03175119854055E+18</v>
      </c>
      <c r="B35101" t="s">
        <v>70744</v>
      </c>
      <c r="C35101" t="s">
        <v>70745</v>
      </c>
      <c r="D35101" s="1">
        <v>43333.245706018519</v>
      </c>
      <c r="E35101">
        <v>18415</v>
      </c>
      <c r="F35101">
        <v>76596</v>
      </c>
    </row>
    <row r="35102" spans="1:7" x14ac:dyDescent="0.2">
      <c r="A35102">
        <v>1.03185299656774E+18</v>
      </c>
      <c r="B35102" t="s">
        <v>70746</v>
      </c>
      <c r="C35102" t="s">
        <v>70747</v>
      </c>
      <c r="D35102" s="1">
        <v>43333.526608796295</v>
      </c>
      <c r="E35102">
        <v>24698</v>
      </c>
      <c r="F35102">
        <v>91429</v>
      </c>
    </row>
    <row r="35103" spans="1:7" x14ac:dyDescent="0.2">
      <c r="A35103">
        <v>1.03185720476745E+18</v>
      </c>
      <c r="B35103" t="s">
        <v>70748</v>
      </c>
      <c r="C35103" t="s">
        <v>70749</v>
      </c>
      <c r="D35103" s="1">
        <v>43333.538229166668</v>
      </c>
      <c r="E35103">
        <v>15475</v>
      </c>
      <c r="F35103">
        <v>70420</v>
      </c>
    </row>
    <row r="35104" spans="1:7" x14ac:dyDescent="0.2">
      <c r="A35104">
        <v>1.03186117314941E+18</v>
      </c>
      <c r="B35104" t="s">
        <v>70750</v>
      </c>
      <c r="C35104" t="s">
        <v>70751</v>
      </c>
      <c r="D35104" s="1">
        <v>43333.549178240741</v>
      </c>
      <c r="E35104">
        <v>14136</v>
      </c>
      <c r="F35104">
        <v>64699</v>
      </c>
    </row>
    <row r="35105" spans="1:8" x14ac:dyDescent="0.2">
      <c r="A35105">
        <v>1.03186896416136E+18</v>
      </c>
      <c r="B35105" t="s">
        <v>70752</v>
      </c>
      <c r="C35105" t="s">
        <v>70753</v>
      </c>
      <c r="D35105" s="1">
        <v>43333.570671296293</v>
      </c>
      <c r="E35105">
        <v>22851</v>
      </c>
      <c r="F35105">
        <v>99984</v>
      </c>
    </row>
    <row r="35106" spans="1:8" x14ac:dyDescent="0.2">
      <c r="A35106">
        <v>1.0318728775141199E+18</v>
      </c>
      <c r="B35106" t="s">
        <v>70754</v>
      </c>
      <c r="C35106" t="s">
        <v>70755</v>
      </c>
      <c r="D35106" s="1">
        <v>43333.581469907411</v>
      </c>
      <c r="E35106">
        <v>15013</v>
      </c>
      <c r="F35106">
        <v>67899</v>
      </c>
    </row>
    <row r="35107" spans="1:8" x14ac:dyDescent="0.2">
      <c r="A35107">
        <v>1.0319076002192E+18</v>
      </c>
      <c r="B35107" t="s">
        <v>70756</v>
      </c>
      <c r="C35107" t="s">
        <v>70757</v>
      </c>
      <c r="D35107" s="1">
        <v>43333.677291666667</v>
      </c>
      <c r="E35107">
        <v>16620</v>
      </c>
      <c r="F35107">
        <v>72007</v>
      </c>
      <c r="G35107" t="s">
        <v>89</v>
      </c>
    </row>
    <row r="35108" spans="1:8" x14ac:dyDescent="0.2">
      <c r="A35108">
        <v>1.03191797209961E+18</v>
      </c>
      <c r="B35108" t="s">
        <v>70758</v>
      </c>
      <c r="C35108" t="s">
        <v>70759</v>
      </c>
      <c r="D35108" s="1">
        <v>43333.705914351849</v>
      </c>
      <c r="E35108">
        <v>15925</v>
      </c>
      <c r="F35108">
        <v>70182</v>
      </c>
    </row>
    <row r="35109" spans="1:8" x14ac:dyDescent="0.2">
      <c r="A35109">
        <v>1.03192440402704E+18</v>
      </c>
      <c r="B35109" t="s">
        <v>70760</v>
      </c>
      <c r="C35109" t="s">
        <v>70761</v>
      </c>
      <c r="D35109" s="1">
        <v>43333.723657407405</v>
      </c>
      <c r="E35109">
        <v>9026</v>
      </c>
      <c r="F35109">
        <v>41594</v>
      </c>
    </row>
    <row r="35110" spans="1:8" x14ac:dyDescent="0.2">
      <c r="A35110">
        <v>1.03201763066272E+18</v>
      </c>
      <c r="B35110" t="s">
        <v>70762</v>
      </c>
      <c r="C35110" t="s">
        <v>70763</v>
      </c>
      <c r="D35110" s="1">
        <v>43333.980914351851</v>
      </c>
      <c r="E35110">
        <v>11768</v>
      </c>
      <c r="F35110">
        <v>70288</v>
      </c>
      <c r="H35110" t="s">
        <v>390</v>
      </c>
    </row>
    <row r="35111" spans="1:8" x14ac:dyDescent="0.2">
      <c r="A35111">
        <v>1.0320644403327E+18</v>
      </c>
      <c r="B35111" t="s">
        <v>70764</v>
      </c>
      <c r="C35111" t="s">
        <v>70765</v>
      </c>
      <c r="D35111" s="1">
        <v>43334.110092592593</v>
      </c>
      <c r="E35111">
        <v>14869</v>
      </c>
      <c r="F35111">
        <v>63766</v>
      </c>
    </row>
    <row r="35112" spans="1:8" x14ac:dyDescent="0.2">
      <c r="A35112">
        <v>1.03206614759895E+18</v>
      </c>
      <c r="B35112" t="s">
        <v>70766</v>
      </c>
      <c r="C35112" t="s">
        <v>70767</v>
      </c>
      <c r="D35112" s="1">
        <v>43334.114803240744</v>
      </c>
      <c r="E35112">
        <v>14639</v>
      </c>
      <c r="F35112">
        <v>72892</v>
      </c>
    </row>
    <row r="35113" spans="1:8" x14ac:dyDescent="0.2">
      <c r="A35113">
        <v>1.03224704399202E+18</v>
      </c>
      <c r="B35113" t="s">
        <v>70768</v>
      </c>
      <c r="C35113" t="s">
        <v>70769</v>
      </c>
      <c r="D35113" s="1">
        <v>43334.613981481481</v>
      </c>
      <c r="E35113">
        <v>32053</v>
      </c>
      <c r="F35113">
        <v>138101</v>
      </c>
    </row>
    <row r="35114" spans="1:8" x14ac:dyDescent="0.2">
      <c r="A35114">
        <v>1.0322564439850801E+18</v>
      </c>
      <c r="B35114" t="s">
        <v>70770</v>
      </c>
      <c r="C35114" t="s">
        <v>70771</v>
      </c>
      <c r="D35114" s="1">
        <v>43334.639918981484</v>
      </c>
      <c r="E35114">
        <v>19885</v>
      </c>
      <c r="F35114">
        <v>88013</v>
      </c>
    </row>
    <row r="35115" spans="1:8" x14ac:dyDescent="0.2">
      <c r="A35115">
        <v>1.03225966037877E+18</v>
      </c>
      <c r="B35115" t="s">
        <v>70772</v>
      </c>
      <c r="C35115" t="s">
        <v>70773</v>
      </c>
      <c r="D35115" s="1">
        <v>43334.648796296293</v>
      </c>
      <c r="E35115">
        <v>11531</v>
      </c>
      <c r="F35115">
        <v>57143</v>
      </c>
    </row>
    <row r="35116" spans="1:8" x14ac:dyDescent="0.2">
      <c r="A35116">
        <v>1.03226049043986E+18</v>
      </c>
      <c r="B35116" t="s">
        <v>70774</v>
      </c>
      <c r="C35116" t="s">
        <v>70775</v>
      </c>
      <c r="D35116" s="1">
        <v>43334.651087962964</v>
      </c>
      <c r="E35116">
        <v>22959</v>
      </c>
      <c r="F35116">
        <v>89803</v>
      </c>
    </row>
    <row r="35117" spans="1:8" x14ac:dyDescent="0.2">
      <c r="A35117">
        <v>1.0322642614631E+18</v>
      </c>
      <c r="B35117" t="s">
        <v>70776</v>
      </c>
      <c r="C35117" t="s">
        <v>70777</v>
      </c>
      <c r="D35117" s="1">
        <v>43334.661493055559</v>
      </c>
      <c r="E35117">
        <v>12041</v>
      </c>
      <c r="F35117">
        <v>59886</v>
      </c>
      <c r="G35117" t="s">
        <v>89</v>
      </c>
    </row>
    <row r="35118" spans="1:8" x14ac:dyDescent="0.2">
      <c r="A35118">
        <v>1.0322826212907E+18</v>
      </c>
      <c r="B35118" t="s">
        <v>70778</v>
      </c>
      <c r="C35118" t="s">
        <v>70779</v>
      </c>
      <c r="D35118" s="1">
        <v>43334.712152777778</v>
      </c>
      <c r="E35118">
        <v>9799</v>
      </c>
      <c r="F35118">
        <v>41420</v>
      </c>
      <c r="G35118" t="s">
        <v>89</v>
      </c>
      <c r="H35118" t="s">
        <v>390</v>
      </c>
    </row>
    <row r="35119" spans="1:8" x14ac:dyDescent="0.2">
      <c r="A35119">
        <v>1.0322997503626801E+18</v>
      </c>
      <c r="B35119" t="s">
        <v>70780</v>
      </c>
      <c r="C35119" t="s">
        <v>70781</v>
      </c>
      <c r="D35119" s="1">
        <v>43334.759421296294</v>
      </c>
      <c r="E35119">
        <v>13062</v>
      </c>
      <c r="F35119">
        <v>55959</v>
      </c>
    </row>
    <row r="35120" spans="1:8" x14ac:dyDescent="0.2">
      <c r="A35120">
        <v>1.03235801317529E+18</v>
      </c>
      <c r="B35120" t="s">
        <v>70782</v>
      </c>
      <c r="C35120" t="s">
        <v>70783</v>
      </c>
      <c r="D35120" s="1">
        <v>43334.92019675926</v>
      </c>
      <c r="E35120">
        <v>7544</v>
      </c>
      <c r="F35120">
        <v>32781</v>
      </c>
    </row>
    <row r="35121" spans="1:8" x14ac:dyDescent="0.2">
      <c r="A35121">
        <v>1.0323586185769E+18</v>
      </c>
      <c r="B35121" t="s">
        <v>70784</v>
      </c>
      <c r="C35121" t="s">
        <v>70785</v>
      </c>
      <c r="D35121" s="1">
        <v>43334.921863425923</v>
      </c>
      <c r="E35121">
        <v>20608</v>
      </c>
      <c r="F35121">
        <v>96232</v>
      </c>
    </row>
    <row r="35122" spans="1:8" x14ac:dyDescent="0.2">
      <c r="A35122">
        <v>1.03239321212661E+18</v>
      </c>
      <c r="B35122" t="s">
        <v>70786</v>
      </c>
      <c r="C35122" t="s">
        <v>70787</v>
      </c>
      <c r="D35122" s="1">
        <v>43335.017326388886</v>
      </c>
      <c r="E35122">
        <v>14415</v>
      </c>
      <c r="F35122">
        <v>55841</v>
      </c>
    </row>
    <row r="35123" spans="1:8" x14ac:dyDescent="0.2">
      <c r="A35123">
        <v>1.03240238694864E+18</v>
      </c>
      <c r="B35123" t="s">
        <v>70788</v>
      </c>
      <c r="C35123" t="s">
        <v>70789</v>
      </c>
      <c r="D35123" s="1">
        <v>43335.042638888888</v>
      </c>
      <c r="E35123">
        <v>11414</v>
      </c>
      <c r="F35123">
        <v>49507</v>
      </c>
    </row>
    <row r="35124" spans="1:8" x14ac:dyDescent="0.2">
      <c r="A35124">
        <v>1.03243012468634E+18</v>
      </c>
      <c r="B35124" t="s">
        <v>70790</v>
      </c>
      <c r="C35124" t="s">
        <v>70791</v>
      </c>
      <c r="D35124" s="1">
        <v>43335.119189814817</v>
      </c>
      <c r="E35124">
        <v>9311</v>
      </c>
      <c r="F35124">
        <v>47760</v>
      </c>
      <c r="G35124" t="s">
        <v>215</v>
      </c>
    </row>
    <row r="35125" spans="1:8" x14ac:dyDescent="0.2">
      <c r="A35125">
        <v>1.0324313717284401E+18</v>
      </c>
      <c r="B35125" t="s">
        <v>70792</v>
      </c>
      <c r="C35125" t="s">
        <v>70793</v>
      </c>
      <c r="D35125" s="1">
        <v>43335.122627314813</v>
      </c>
      <c r="E35125">
        <v>32321</v>
      </c>
      <c r="F35125">
        <v>139785</v>
      </c>
    </row>
    <row r="35126" spans="1:8" x14ac:dyDescent="0.2">
      <c r="A35126">
        <v>1.03245456715224E+18</v>
      </c>
      <c r="B35126" t="s">
        <v>70794</v>
      </c>
      <c r="C35126" t="s">
        <v>70795</v>
      </c>
      <c r="D35126" s="1">
        <v>43335.186631944445</v>
      </c>
      <c r="E35126">
        <v>38439</v>
      </c>
      <c r="F35126">
        <v>120028</v>
      </c>
      <c r="G35126" t="s">
        <v>576</v>
      </c>
    </row>
    <row r="35127" spans="1:8" x14ac:dyDescent="0.2">
      <c r="A35127">
        <v>1.03249518053083E+18</v>
      </c>
      <c r="B35127" t="s">
        <v>70796</v>
      </c>
      <c r="C35127" t="s">
        <v>70797</v>
      </c>
      <c r="D35127" s="1">
        <v>43335.298703703702</v>
      </c>
      <c r="E35127">
        <v>23523</v>
      </c>
      <c r="F35127">
        <v>107988</v>
      </c>
    </row>
    <row r="35128" spans="1:8" x14ac:dyDescent="0.2">
      <c r="A35128">
        <v>1.03262469765194E+18</v>
      </c>
      <c r="B35128" t="s">
        <v>70798</v>
      </c>
      <c r="C35128" t="s">
        <v>70799</v>
      </c>
      <c r="D35128" s="1">
        <v>43335.656099537038</v>
      </c>
      <c r="E35128">
        <v>12026</v>
      </c>
      <c r="F35128">
        <v>52860</v>
      </c>
    </row>
    <row r="35129" spans="1:8" x14ac:dyDescent="0.2">
      <c r="A35129">
        <v>1.0326536185398799E+18</v>
      </c>
      <c r="B35129" t="s">
        <v>70800</v>
      </c>
      <c r="C35129" t="s">
        <v>70801</v>
      </c>
      <c r="D35129" s="1">
        <v>43335.735914351855</v>
      </c>
      <c r="E35129">
        <v>9449</v>
      </c>
      <c r="F35129">
        <v>41879</v>
      </c>
    </row>
    <row r="35130" spans="1:8" x14ac:dyDescent="0.2">
      <c r="A35130">
        <v>1.03265936424978E+18</v>
      </c>
      <c r="B35130" t="s">
        <v>70802</v>
      </c>
      <c r="C35130" t="s">
        <v>70803</v>
      </c>
      <c r="D35130" s="1">
        <v>43335.751759259256</v>
      </c>
      <c r="E35130">
        <v>8778</v>
      </c>
      <c r="F35130">
        <v>40465</v>
      </c>
    </row>
    <row r="35131" spans="1:8" x14ac:dyDescent="0.2">
      <c r="A35131">
        <v>1.03269101762192E+18</v>
      </c>
      <c r="B35131" t="s">
        <v>70804</v>
      </c>
      <c r="C35131" t="s">
        <v>70805</v>
      </c>
      <c r="D35131" s="1">
        <v>43335.839108796295</v>
      </c>
      <c r="E35131">
        <v>9439</v>
      </c>
      <c r="F35131">
        <v>47205</v>
      </c>
      <c r="G35131" t="s">
        <v>89</v>
      </c>
    </row>
    <row r="35132" spans="1:8" x14ac:dyDescent="0.2">
      <c r="A35132">
        <v>1.03270932664384E+18</v>
      </c>
      <c r="B35132" t="s">
        <v>70806</v>
      </c>
      <c r="C35132" t="s">
        <v>70807</v>
      </c>
      <c r="D35132" s="1">
        <v>43335.88962962963</v>
      </c>
      <c r="E35132">
        <v>12229</v>
      </c>
      <c r="F35132">
        <v>57596</v>
      </c>
      <c r="H35132" t="s">
        <v>390</v>
      </c>
    </row>
    <row r="35133" spans="1:8" x14ac:dyDescent="0.2">
      <c r="A35133">
        <v>1.03273686565537E+18</v>
      </c>
      <c r="B35133" t="s">
        <v>70808</v>
      </c>
      <c r="C35133" t="s">
        <v>70809</v>
      </c>
      <c r="D35133" s="1">
        <v>43335.965624999997</v>
      </c>
      <c r="E35133">
        <v>12677</v>
      </c>
      <c r="F35133">
        <v>58622</v>
      </c>
      <c r="G35133" t="s">
        <v>89</v>
      </c>
    </row>
    <row r="35134" spans="1:8" x14ac:dyDescent="0.2">
      <c r="A35134">
        <v>1.03273686739181E+18</v>
      </c>
      <c r="B35134" t="s">
        <v>70810</v>
      </c>
      <c r="C35134" t="s">
        <v>70811</v>
      </c>
      <c r="D35134" s="1">
        <v>43335.965636574074</v>
      </c>
      <c r="E35134">
        <v>11195</v>
      </c>
      <c r="F35134">
        <v>50026</v>
      </c>
    </row>
    <row r="35135" spans="1:8" x14ac:dyDescent="0.2">
      <c r="A35135">
        <v>1.03284535680197E+18</v>
      </c>
      <c r="B35135" t="s">
        <v>70812</v>
      </c>
      <c r="C35135" t="s">
        <v>70813</v>
      </c>
      <c r="D35135" s="1">
        <v>43336.265011574076</v>
      </c>
      <c r="E35135">
        <v>14099</v>
      </c>
      <c r="F35135">
        <v>64285</v>
      </c>
    </row>
    <row r="35136" spans="1:8" x14ac:dyDescent="0.2">
      <c r="A35136">
        <v>1.03292982490037E+18</v>
      </c>
      <c r="B35136" t="s">
        <v>70814</v>
      </c>
      <c r="C35136" t="s">
        <v>70815</v>
      </c>
      <c r="D35136" s="1">
        <v>43336.498090277775</v>
      </c>
      <c r="E35136">
        <v>14859</v>
      </c>
      <c r="F35136">
        <v>63370</v>
      </c>
      <c r="G35136" t="s">
        <v>89</v>
      </c>
    </row>
    <row r="35137" spans="1:8" x14ac:dyDescent="0.2">
      <c r="A35137">
        <v>1.03293171143958E+18</v>
      </c>
      <c r="B35137" t="s">
        <v>70816</v>
      </c>
      <c r="C35137" t="s">
        <v>70817</v>
      </c>
      <c r="D35137" s="1">
        <v>43336.503298611111</v>
      </c>
      <c r="E35137">
        <v>17683</v>
      </c>
      <c r="F35137">
        <v>76657</v>
      </c>
    </row>
    <row r="35138" spans="1:8" x14ac:dyDescent="0.2">
      <c r="A35138">
        <v>1.0329349379624399E+18</v>
      </c>
      <c r="B35138" t="s">
        <v>70818</v>
      </c>
      <c r="C35138" t="s">
        <v>70819</v>
      </c>
      <c r="D35138" s="1">
        <v>43336.512199074074</v>
      </c>
      <c r="E35138">
        <v>28092</v>
      </c>
      <c r="F35138">
        <v>100062</v>
      </c>
    </row>
    <row r="35139" spans="1:8" x14ac:dyDescent="0.2">
      <c r="A35139">
        <v>1.03293771821971E+18</v>
      </c>
      <c r="B35139" t="s">
        <v>70820</v>
      </c>
      <c r="C35139" t="s">
        <v>70821</v>
      </c>
      <c r="D35139" s="1">
        <v>43336.519872685189</v>
      </c>
      <c r="E35139">
        <v>25512</v>
      </c>
      <c r="F35139">
        <v>94364</v>
      </c>
    </row>
    <row r="35140" spans="1:8" x14ac:dyDescent="0.2">
      <c r="A35140">
        <v>1.03294818741641E+18</v>
      </c>
      <c r="B35140" t="s">
        <v>70822</v>
      </c>
      <c r="C35140" t="s">
        <v>70823</v>
      </c>
      <c r="D35140" s="1">
        <v>43336.548761574071</v>
      </c>
      <c r="E35140">
        <v>25757</v>
      </c>
      <c r="F35140">
        <v>95839</v>
      </c>
    </row>
    <row r="35141" spans="1:8" x14ac:dyDescent="0.2">
      <c r="A35141">
        <v>1.03295422452981E+18</v>
      </c>
      <c r="B35141" t="s">
        <v>70824</v>
      </c>
      <c r="C35141" t="s">
        <v>70825</v>
      </c>
      <c r="D35141" s="1">
        <v>43336.565428240741</v>
      </c>
      <c r="E35141">
        <v>46300</v>
      </c>
      <c r="F35141">
        <v>167373</v>
      </c>
    </row>
    <row r="35142" spans="1:8" x14ac:dyDescent="0.2">
      <c r="A35142">
        <v>1.03302373551786E+18</v>
      </c>
      <c r="B35142" t="s">
        <v>70826</v>
      </c>
      <c r="C35142" t="s">
        <v>70827</v>
      </c>
      <c r="D35142" s="1">
        <v>43336.757233796299</v>
      </c>
      <c r="E35142">
        <v>13730</v>
      </c>
      <c r="F35142">
        <v>56684</v>
      </c>
    </row>
    <row r="35143" spans="1:8" x14ac:dyDescent="0.2">
      <c r="A35143">
        <v>1.03304527336117E+18</v>
      </c>
      <c r="B35143" t="s">
        <v>70828</v>
      </c>
      <c r="C35143" t="s">
        <v>70829</v>
      </c>
      <c r="D35143" s="1">
        <v>43336.816666666666</v>
      </c>
      <c r="E35143">
        <v>15436</v>
      </c>
      <c r="F35143">
        <v>71440</v>
      </c>
    </row>
    <row r="35144" spans="1:8" x14ac:dyDescent="0.2">
      <c r="A35144">
        <v>1.03304527486699E+18</v>
      </c>
      <c r="B35144" t="s">
        <v>70830</v>
      </c>
      <c r="C35144" t="s">
        <v>70831</v>
      </c>
      <c r="D35144" s="1">
        <v>43336.816678240742</v>
      </c>
      <c r="E35144">
        <v>9861</v>
      </c>
      <c r="F35144">
        <v>48822</v>
      </c>
    </row>
    <row r="35145" spans="1:8" x14ac:dyDescent="0.2">
      <c r="A35145">
        <v>1.03304528014335E+18</v>
      </c>
      <c r="B35145" t="s">
        <v>70832</v>
      </c>
      <c r="C35145" t="s">
        <v>70833</v>
      </c>
      <c r="D35145" s="1">
        <v>43336.816689814812</v>
      </c>
      <c r="E35145">
        <v>11007</v>
      </c>
      <c r="F35145">
        <v>52482</v>
      </c>
    </row>
    <row r="35146" spans="1:8" x14ac:dyDescent="0.2">
      <c r="A35146">
        <v>1.03313335918505E+18</v>
      </c>
      <c r="B35146" t="s">
        <v>70834</v>
      </c>
      <c r="C35146" t="s">
        <v>70835</v>
      </c>
      <c r="D35146" s="1">
        <v>43337.059745370374</v>
      </c>
      <c r="E35146">
        <v>11443</v>
      </c>
      <c r="F35146">
        <v>55101</v>
      </c>
    </row>
    <row r="35147" spans="1:8" x14ac:dyDescent="0.2">
      <c r="A35147">
        <v>1.0331471648123E+18</v>
      </c>
      <c r="B35147" t="s">
        <v>70836</v>
      </c>
      <c r="C35147" t="s">
        <v>70837</v>
      </c>
      <c r="D35147" s="1">
        <v>43337.09783564815</v>
      </c>
      <c r="E35147">
        <v>8930</v>
      </c>
      <c r="F35147">
        <v>47703</v>
      </c>
      <c r="H35147" t="s">
        <v>390</v>
      </c>
    </row>
    <row r="35148" spans="1:8" x14ac:dyDescent="0.2">
      <c r="A35148">
        <v>1.03314875908409E+18</v>
      </c>
      <c r="B35148" t="s">
        <v>70838</v>
      </c>
      <c r="C35148" t="s">
        <v>70839</v>
      </c>
      <c r="D35148" s="1">
        <v>43337.102233796293</v>
      </c>
      <c r="E35148">
        <v>12444</v>
      </c>
      <c r="F35148">
        <v>71397</v>
      </c>
    </row>
    <row r="35149" spans="1:8" x14ac:dyDescent="0.2">
      <c r="A35149">
        <v>1.03315206220334E+18</v>
      </c>
      <c r="B35149" t="s">
        <v>70840</v>
      </c>
      <c r="C35149" t="s">
        <v>70841</v>
      </c>
      <c r="D35149" s="1">
        <v>43337.111354166664</v>
      </c>
      <c r="E35149">
        <v>15317</v>
      </c>
      <c r="F35149">
        <v>64784</v>
      </c>
      <c r="H35149" t="s">
        <v>390</v>
      </c>
    </row>
    <row r="35150" spans="1:8" x14ac:dyDescent="0.2">
      <c r="A35150">
        <v>1.0331754326513201E+18</v>
      </c>
      <c r="B35150" t="s">
        <v>70842</v>
      </c>
      <c r="C35150" t="s">
        <v>70843</v>
      </c>
      <c r="D35150" s="1">
        <v>43337.175844907404</v>
      </c>
      <c r="E35150">
        <v>10803</v>
      </c>
      <c r="F35150">
        <v>47583</v>
      </c>
      <c r="H35150" t="s">
        <v>390</v>
      </c>
    </row>
    <row r="35151" spans="1:8" x14ac:dyDescent="0.2">
      <c r="A35151">
        <v>1.03319610515937E+18</v>
      </c>
      <c r="B35151" t="s">
        <v>70844</v>
      </c>
      <c r="C35151" t="s">
        <v>70845</v>
      </c>
      <c r="D35151" s="1">
        <v>43337.232881944445</v>
      </c>
      <c r="E35151">
        <v>11012</v>
      </c>
      <c r="F35151">
        <v>59503</v>
      </c>
    </row>
    <row r="35152" spans="1:8" x14ac:dyDescent="0.2">
      <c r="A35152">
        <v>1.0333273532278799E+18</v>
      </c>
      <c r="B35152" t="s">
        <v>70846</v>
      </c>
      <c r="C35152" t="s">
        <v>70847</v>
      </c>
      <c r="D35152" s="1">
        <v>43337.595057870371</v>
      </c>
      <c r="E35152">
        <v>18634</v>
      </c>
      <c r="F35152">
        <v>73275</v>
      </c>
    </row>
    <row r="35153" spans="1:7" x14ac:dyDescent="0.2">
      <c r="A35153">
        <v>1.03333230157966E+18</v>
      </c>
      <c r="B35153" t="s">
        <v>70848</v>
      </c>
      <c r="C35153" t="s">
        <v>70849</v>
      </c>
      <c r="D35153" s="1">
        <v>43337.608715277776</v>
      </c>
      <c r="E35153">
        <v>21069</v>
      </c>
      <c r="F35153">
        <v>85675</v>
      </c>
    </row>
    <row r="35154" spans="1:7" x14ac:dyDescent="0.2">
      <c r="A35154">
        <v>1.03333475300353E+18</v>
      </c>
      <c r="B35154" t="s">
        <v>70850</v>
      </c>
      <c r="C35154" t="s">
        <v>70851</v>
      </c>
      <c r="D35154" s="1">
        <v>43337.615486111114</v>
      </c>
      <c r="E35154">
        <v>15750</v>
      </c>
      <c r="F35154">
        <v>69491</v>
      </c>
      <c r="G35154" t="s">
        <v>89</v>
      </c>
    </row>
    <row r="35155" spans="1:7" x14ac:dyDescent="0.2">
      <c r="A35155">
        <v>1.03333963634354E+18</v>
      </c>
      <c r="B35155" t="s">
        <v>70852</v>
      </c>
      <c r="C35155" t="s">
        <v>70853</v>
      </c>
      <c r="D35155" s="1">
        <v>43337.628958333335</v>
      </c>
      <c r="E35155">
        <v>36501</v>
      </c>
      <c r="F35155">
        <v>139148</v>
      </c>
    </row>
    <row r="35156" spans="1:7" x14ac:dyDescent="0.2">
      <c r="A35156">
        <v>1.03334108857944E+18</v>
      </c>
      <c r="B35156" t="s">
        <v>70854</v>
      </c>
      <c r="C35156" t="s">
        <v>70855</v>
      </c>
      <c r="D35156" s="1">
        <v>43337.632962962962</v>
      </c>
      <c r="E35156">
        <v>29442</v>
      </c>
      <c r="F35156">
        <v>99310</v>
      </c>
      <c r="G35156" t="s">
        <v>89</v>
      </c>
    </row>
    <row r="35157" spans="1:7" x14ac:dyDescent="0.2">
      <c r="A35157">
        <v>1.03334178849131E+18</v>
      </c>
      <c r="B35157" t="s">
        <v>70856</v>
      </c>
      <c r="C35157" t="s">
        <v>70857</v>
      </c>
      <c r="D35157" s="1">
        <v>43337.634895833333</v>
      </c>
      <c r="E35157">
        <v>24848</v>
      </c>
      <c r="F35157">
        <v>91922</v>
      </c>
    </row>
    <row r="35158" spans="1:7" x14ac:dyDescent="0.2">
      <c r="A35158">
        <v>1.0333438576756401E+18</v>
      </c>
      <c r="B35158" t="s">
        <v>70858</v>
      </c>
      <c r="C35158" t="s">
        <v>70859</v>
      </c>
      <c r="D35158" s="1">
        <v>43337.640601851854</v>
      </c>
      <c r="E35158">
        <v>18753</v>
      </c>
      <c r="F35158">
        <v>89792</v>
      </c>
    </row>
    <row r="35159" spans="1:7" x14ac:dyDescent="0.2">
      <c r="A35159">
        <v>1.03350072370999E+18</v>
      </c>
      <c r="B35159" t="s">
        <v>70860</v>
      </c>
      <c r="C35159" t="s">
        <v>70861</v>
      </c>
      <c r="D35159" s="1">
        <v>43338.073472222219</v>
      </c>
      <c r="E35159">
        <v>23651</v>
      </c>
      <c r="F35159">
        <v>124162</v>
      </c>
    </row>
    <row r="35160" spans="1:7" x14ac:dyDescent="0.2">
      <c r="A35160">
        <v>1.03351542533688E+18</v>
      </c>
      <c r="B35160" t="s">
        <v>70862</v>
      </c>
      <c r="C35160" t="s">
        <v>70863</v>
      </c>
      <c r="D35160" s="1">
        <v>43338.114039351851</v>
      </c>
      <c r="E35160">
        <v>34368</v>
      </c>
      <c r="F35160">
        <v>203212</v>
      </c>
    </row>
    <row r="35161" spans="1:7" x14ac:dyDescent="0.2">
      <c r="A35161">
        <v>1.0337225508813199E+18</v>
      </c>
      <c r="B35161" t="s">
        <v>70864</v>
      </c>
      <c r="C35161" t="s">
        <v>70865</v>
      </c>
      <c r="D35161" s="1">
        <v>43338.685601851852</v>
      </c>
      <c r="E35161">
        <v>15343</v>
      </c>
      <c r="F35161">
        <v>70040</v>
      </c>
    </row>
    <row r="35162" spans="1:7" x14ac:dyDescent="0.2">
      <c r="A35162">
        <v>1.0337235161165E+18</v>
      </c>
      <c r="B35162" t="s">
        <v>70866</v>
      </c>
      <c r="C35162" t="s">
        <v>70867</v>
      </c>
      <c r="D35162" s="1">
        <v>43338.688263888886</v>
      </c>
      <c r="E35162">
        <v>19143</v>
      </c>
      <c r="F35162">
        <v>96785</v>
      </c>
    </row>
    <row r="35163" spans="1:7" x14ac:dyDescent="0.2">
      <c r="A35163">
        <v>1.0338368734735601E+18</v>
      </c>
      <c r="B35163" t="s">
        <v>70868</v>
      </c>
      <c r="C35163" t="s">
        <v>70869</v>
      </c>
      <c r="D35163" s="1">
        <v>43339.001076388886</v>
      </c>
      <c r="E35163">
        <v>25827</v>
      </c>
      <c r="F35163">
        <v>102432</v>
      </c>
      <c r="G35163" t="s">
        <v>89</v>
      </c>
    </row>
    <row r="35164" spans="1:7" x14ac:dyDescent="0.2">
      <c r="A35164">
        <v>1.0338766584392399E+18</v>
      </c>
      <c r="B35164" t="s">
        <v>70870</v>
      </c>
      <c r="C35164" t="s">
        <v>70871</v>
      </c>
      <c r="D35164" s="1">
        <v>43339.110856481479</v>
      </c>
      <c r="E35164">
        <v>37380</v>
      </c>
      <c r="F35164">
        <v>164638</v>
      </c>
    </row>
    <row r="35165" spans="1:7" x14ac:dyDescent="0.2">
      <c r="A35165">
        <v>1.03406237594155E+18</v>
      </c>
      <c r="B35165" t="s">
        <v>70872</v>
      </c>
      <c r="C35165" t="s">
        <v>70873</v>
      </c>
      <c r="D35165" s="1">
        <v>43339.623344907406</v>
      </c>
      <c r="E35165">
        <v>18175</v>
      </c>
      <c r="F35165">
        <v>78496</v>
      </c>
      <c r="G35165" t="s">
        <v>89</v>
      </c>
    </row>
    <row r="35166" spans="1:7" x14ac:dyDescent="0.2">
      <c r="A35166">
        <v>1.0340724540864399E+18</v>
      </c>
      <c r="B35166" t="s">
        <v>70874</v>
      </c>
      <c r="C35166" t="s">
        <v>70875</v>
      </c>
      <c r="D35166" s="1">
        <v>43339.651145833333</v>
      </c>
      <c r="E35166">
        <v>26365</v>
      </c>
      <c r="F35166">
        <v>140367</v>
      </c>
    </row>
    <row r="35167" spans="1:7" x14ac:dyDescent="0.2">
      <c r="A35167">
        <v>1.03407280004109E+18</v>
      </c>
      <c r="B35167" t="s">
        <v>70876</v>
      </c>
      <c r="C35167" t="s">
        <v>70877</v>
      </c>
      <c r="D35167" s="1">
        <v>43339.652106481481</v>
      </c>
      <c r="E35167">
        <v>18953</v>
      </c>
      <c r="F35167">
        <v>103022</v>
      </c>
    </row>
    <row r="35168" spans="1:7" x14ac:dyDescent="0.2">
      <c r="A35168">
        <v>1.03412823957954E+18</v>
      </c>
      <c r="B35168" t="s">
        <v>70878</v>
      </c>
      <c r="C35168" t="s">
        <v>70879</v>
      </c>
      <c r="D35168" s="1">
        <v>43339.805092592593</v>
      </c>
      <c r="E35168">
        <v>15601</v>
      </c>
      <c r="F35168">
        <v>65362</v>
      </c>
    </row>
    <row r="35169" spans="1:7" x14ac:dyDescent="0.2">
      <c r="A35169">
        <v>1.03412847294643E+18</v>
      </c>
      <c r="B35169" t="s">
        <v>70880</v>
      </c>
      <c r="C35169" t="s">
        <v>70881</v>
      </c>
      <c r="D35169" s="1">
        <v>43339.80572916667</v>
      </c>
      <c r="E35169">
        <v>16373</v>
      </c>
      <c r="F35169">
        <v>62952</v>
      </c>
    </row>
    <row r="35170" spans="1:7" x14ac:dyDescent="0.2">
      <c r="A35170">
        <v>1.03412894348029E+18</v>
      </c>
      <c r="B35170" t="s">
        <v>70882</v>
      </c>
      <c r="C35170" t="s">
        <v>70883</v>
      </c>
      <c r="D35170" s="1">
        <v>43339.807025462964</v>
      </c>
      <c r="E35170">
        <v>16123</v>
      </c>
      <c r="F35170">
        <v>66248</v>
      </c>
    </row>
    <row r="35171" spans="1:7" x14ac:dyDescent="0.2">
      <c r="A35171">
        <v>1.03414132766616E+18</v>
      </c>
      <c r="B35171" t="s">
        <v>70884</v>
      </c>
      <c r="C35171" t="s">
        <v>70885</v>
      </c>
      <c r="D35171" s="1">
        <v>43339.841203703705</v>
      </c>
      <c r="E35171">
        <v>13447</v>
      </c>
      <c r="F35171">
        <v>54151</v>
      </c>
    </row>
    <row r="35172" spans="1:7" x14ac:dyDescent="0.2">
      <c r="A35172">
        <v>1.03420084286838E+18</v>
      </c>
      <c r="B35172" t="s">
        <v>70886</v>
      </c>
      <c r="C35172" t="s">
        <v>70887</v>
      </c>
      <c r="D35172" s="1">
        <v>43340.005439814813</v>
      </c>
      <c r="E35172">
        <v>14739</v>
      </c>
      <c r="F35172">
        <v>65660</v>
      </c>
      <c r="G35172" t="s">
        <v>576</v>
      </c>
    </row>
    <row r="35173" spans="1:7" x14ac:dyDescent="0.2">
      <c r="A35173">
        <v>1.03424886011643E+18</v>
      </c>
      <c r="B35173" t="s">
        <v>70888</v>
      </c>
      <c r="C35173" t="s">
        <v>70889</v>
      </c>
      <c r="D35173" s="1">
        <v>43340.137939814813</v>
      </c>
      <c r="E35173">
        <v>16535</v>
      </c>
      <c r="F35173">
        <v>62663</v>
      </c>
    </row>
    <row r="35174" spans="1:7" x14ac:dyDescent="0.2">
      <c r="A35174">
        <v>1.03437869337063E+18</v>
      </c>
      <c r="B35174" t="s">
        <v>70890</v>
      </c>
      <c r="C35174" t="s">
        <v>70891</v>
      </c>
      <c r="D35174" s="1">
        <v>43340.496203703704</v>
      </c>
      <c r="E35174">
        <v>16696</v>
      </c>
      <c r="F35174">
        <v>72198</v>
      </c>
      <c r="G35174" t="s">
        <v>89</v>
      </c>
    </row>
    <row r="35175" spans="1:7" x14ac:dyDescent="0.2">
      <c r="A35175">
        <v>1.03437952511375E+18</v>
      </c>
      <c r="B35175" t="s">
        <v>70892</v>
      </c>
      <c r="C35175" t="s">
        <v>70893</v>
      </c>
      <c r="D35175" s="1">
        <v>43340.498506944445</v>
      </c>
      <c r="E35175">
        <v>24306</v>
      </c>
      <c r="F35175">
        <v>109540</v>
      </c>
    </row>
    <row r="35176" spans="1:7" x14ac:dyDescent="0.2">
      <c r="A35176">
        <v>1.03444578387616E+18</v>
      </c>
      <c r="B35176" t="s">
        <v>70894</v>
      </c>
      <c r="C35176" t="s">
        <v>70895</v>
      </c>
      <c r="D35176" s="1">
        <v>43340.681342592594</v>
      </c>
      <c r="E35176">
        <v>20918</v>
      </c>
      <c r="F35176">
        <v>81903</v>
      </c>
    </row>
    <row r="35177" spans="1:7" x14ac:dyDescent="0.2">
      <c r="A35177">
        <v>1.03445627330624E+18</v>
      </c>
      <c r="B35177" t="s">
        <v>70896</v>
      </c>
      <c r="C35177" t="s">
        <v>70897</v>
      </c>
      <c r="D35177" s="1">
        <v>43340.710289351853</v>
      </c>
      <c r="E35177">
        <v>23878</v>
      </c>
      <c r="F35177">
        <v>86420</v>
      </c>
    </row>
    <row r="35178" spans="1:7" x14ac:dyDescent="0.2">
      <c r="A35178">
        <v>1.0344562811201999E+18</v>
      </c>
      <c r="B35178" t="s">
        <v>70898</v>
      </c>
      <c r="C35178" t="s">
        <v>70899</v>
      </c>
      <c r="D35178" s="1">
        <v>43340.710312499999</v>
      </c>
      <c r="E35178">
        <v>17827</v>
      </c>
      <c r="F35178">
        <v>67044</v>
      </c>
    </row>
    <row r="35179" spans="1:7" x14ac:dyDescent="0.2">
      <c r="A35179">
        <v>1.03449292915335E+18</v>
      </c>
      <c r="B35179" t="s">
        <v>70900</v>
      </c>
      <c r="C35179" t="s">
        <v>70901</v>
      </c>
      <c r="D35179" s="1">
        <v>43340.811435185184</v>
      </c>
      <c r="E35179">
        <v>14301</v>
      </c>
      <c r="F35179">
        <v>58262</v>
      </c>
    </row>
    <row r="35180" spans="1:7" x14ac:dyDescent="0.2">
      <c r="A35180">
        <v>1.03454378759334E+18</v>
      </c>
      <c r="B35180" t="s">
        <v>70902</v>
      </c>
      <c r="C35180" t="s">
        <v>70903</v>
      </c>
      <c r="D35180" s="1">
        <v>43340.951782407406</v>
      </c>
      <c r="E35180">
        <v>10702</v>
      </c>
      <c r="F35180">
        <v>49056</v>
      </c>
    </row>
    <row r="35181" spans="1:7" x14ac:dyDescent="0.2">
      <c r="A35181">
        <v>1.03459953278763E+18</v>
      </c>
      <c r="B35181" t="s">
        <v>70904</v>
      </c>
      <c r="C35181" t="s">
        <v>70905</v>
      </c>
      <c r="D35181" s="1">
        <v>43341.105613425927</v>
      </c>
      <c r="E35181">
        <v>15831</v>
      </c>
      <c r="F35181">
        <v>73566</v>
      </c>
    </row>
    <row r="35182" spans="1:7" x14ac:dyDescent="0.2">
      <c r="A35182">
        <v>1.03460358681733E+18</v>
      </c>
      <c r="B35182" t="s">
        <v>70906</v>
      </c>
      <c r="C35182" t="s">
        <v>70907</v>
      </c>
      <c r="D35182" s="1">
        <v>43341.116793981484</v>
      </c>
      <c r="E35182">
        <v>13386</v>
      </c>
      <c r="F35182">
        <v>64869</v>
      </c>
    </row>
    <row r="35183" spans="1:7" x14ac:dyDescent="0.2">
      <c r="A35183">
        <v>1.03461082986026E+18</v>
      </c>
      <c r="B35183" t="s">
        <v>70908</v>
      </c>
      <c r="C35183" t="s">
        <v>70909</v>
      </c>
      <c r="D35183" s="1">
        <v>43341.136782407404</v>
      </c>
      <c r="E35183">
        <v>32912</v>
      </c>
      <c r="F35183">
        <v>113501</v>
      </c>
    </row>
    <row r="35184" spans="1:7" x14ac:dyDescent="0.2">
      <c r="A35184">
        <v>1.03461209225347E+18</v>
      </c>
      <c r="B35184" t="s">
        <v>70910</v>
      </c>
      <c r="C35184" t="s">
        <v>70911</v>
      </c>
      <c r="D35184" s="1">
        <v>43341.140266203707</v>
      </c>
      <c r="E35184">
        <v>15463</v>
      </c>
      <c r="F35184">
        <v>87015</v>
      </c>
    </row>
    <row r="35185" spans="1:8" x14ac:dyDescent="0.2">
      <c r="A35185">
        <v>1.03462668306682E+18</v>
      </c>
      <c r="B35185" t="s">
        <v>70912</v>
      </c>
      <c r="C35185" t="s">
        <v>70913</v>
      </c>
      <c r="D35185" s="1">
        <v>43341.180532407408</v>
      </c>
      <c r="E35185">
        <v>16266</v>
      </c>
      <c r="F35185">
        <v>72020</v>
      </c>
    </row>
    <row r="35186" spans="1:8" x14ac:dyDescent="0.2">
      <c r="A35186">
        <v>1.03462835098633E+18</v>
      </c>
      <c r="B35186" t="s">
        <v>70914</v>
      </c>
      <c r="C35186" t="s">
        <v>70915</v>
      </c>
      <c r="D35186" s="1">
        <v>43341.185127314813</v>
      </c>
      <c r="E35186">
        <v>20637</v>
      </c>
      <c r="F35186">
        <v>92292</v>
      </c>
      <c r="G35186" t="s">
        <v>89</v>
      </c>
    </row>
    <row r="35187" spans="1:8" x14ac:dyDescent="0.2">
      <c r="A35187">
        <v>1.03465481604632E+18</v>
      </c>
      <c r="B35187" t="s">
        <v>70916</v>
      </c>
      <c r="C35187" t="s">
        <v>70917</v>
      </c>
      <c r="D35187" s="1">
        <v>43341.258159722223</v>
      </c>
      <c r="E35187">
        <v>28000</v>
      </c>
      <c r="F35187">
        <v>90924</v>
      </c>
    </row>
    <row r="35188" spans="1:8" x14ac:dyDescent="0.2">
      <c r="A35188">
        <v>1.03466315835765E+18</v>
      </c>
      <c r="B35188" t="s">
        <v>70918</v>
      </c>
      <c r="C35188" t="s">
        <v>70919</v>
      </c>
      <c r="D35188" s="1">
        <v>43341.281180555554</v>
      </c>
      <c r="E35188">
        <v>12879</v>
      </c>
      <c r="F35188">
        <v>62697</v>
      </c>
    </row>
    <row r="35189" spans="1:8" x14ac:dyDescent="0.2">
      <c r="A35189">
        <v>1.03477280935088E+18</v>
      </c>
      <c r="B35189" t="s">
        <v>70920</v>
      </c>
      <c r="C35189" t="s">
        <v>70921</v>
      </c>
      <c r="D35189" s="1">
        <v>43341.583761574075</v>
      </c>
      <c r="E35189">
        <v>16062</v>
      </c>
      <c r="F35189">
        <v>65228</v>
      </c>
    </row>
    <row r="35190" spans="1:8" x14ac:dyDescent="0.2">
      <c r="A35190">
        <v>1.03477583500435E+18</v>
      </c>
      <c r="B35190" t="s">
        <v>70922</v>
      </c>
      <c r="C35190" t="s">
        <v>70923</v>
      </c>
      <c r="D35190" s="1">
        <v>43341.592106481483</v>
      </c>
      <c r="E35190">
        <v>22368</v>
      </c>
      <c r="F35190">
        <v>76406</v>
      </c>
      <c r="G35190" t="s">
        <v>89</v>
      </c>
    </row>
    <row r="35191" spans="1:8" x14ac:dyDescent="0.2">
      <c r="A35191">
        <v>1.0347772253363599E+18</v>
      </c>
      <c r="B35191" t="s">
        <v>70924</v>
      </c>
      <c r="C35191" t="s">
        <v>70925</v>
      </c>
      <c r="D35191" s="1">
        <v>43341.595949074072</v>
      </c>
      <c r="E35191">
        <v>17289</v>
      </c>
      <c r="F35191">
        <v>64398</v>
      </c>
      <c r="G35191" t="s">
        <v>89</v>
      </c>
    </row>
    <row r="35192" spans="1:8" x14ac:dyDescent="0.2">
      <c r="A35192">
        <v>1.03477851578954E+18</v>
      </c>
      <c r="B35192" t="s">
        <v>70926</v>
      </c>
      <c r="C35192" t="s">
        <v>70927</v>
      </c>
      <c r="D35192" s="1">
        <v>43341.59951388889</v>
      </c>
      <c r="E35192">
        <v>15383</v>
      </c>
      <c r="F35192">
        <v>67549</v>
      </c>
    </row>
    <row r="35193" spans="1:8" x14ac:dyDescent="0.2">
      <c r="A35193">
        <v>1.03478274171439E+18</v>
      </c>
      <c r="B35193" t="s">
        <v>70928</v>
      </c>
      <c r="C35193" t="s">
        <v>70929</v>
      </c>
      <c r="D35193" s="1">
        <v>43341.611168981479</v>
      </c>
      <c r="E35193">
        <v>25194</v>
      </c>
      <c r="F35193">
        <v>94109</v>
      </c>
      <c r="G35193" t="s">
        <v>89</v>
      </c>
    </row>
    <row r="35194" spans="1:8" x14ac:dyDescent="0.2">
      <c r="A35194">
        <v>1.03478313185599E+18</v>
      </c>
      <c r="B35194" t="s">
        <v>70930</v>
      </c>
      <c r="C35194" t="s">
        <v>70931</v>
      </c>
      <c r="D35194" s="1">
        <v>43341.612245370372</v>
      </c>
      <c r="E35194">
        <v>32934</v>
      </c>
      <c r="F35194">
        <v>134201</v>
      </c>
    </row>
    <row r="35195" spans="1:8" x14ac:dyDescent="0.2">
      <c r="A35195">
        <v>1.0347857593777201E+18</v>
      </c>
      <c r="B35195" t="s">
        <v>70932</v>
      </c>
      <c r="C35195" t="s">
        <v>70933</v>
      </c>
      <c r="D35195" s="1">
        <v>43341.619502314818</v>
      </c>
      <c r="E35195">
        <v>12089</v>
      </c>
      <c r="F35195">
        <v>55804</v>
      </c>
    </row>
    <row r="35196" spans="1:8" x14ac:dyDescent="0.2">
      <c r="A35196">
        <v>1.03481055002543E+18</v>
      </c>
      <c r="B35196" t="s">
        <v>70934</v>
      </c>
      <c r="C35196" t="s">
        <v>70935</v>
      </c>
      <c r="D35196" s="1">
        <v>43341.687905092593</v>
      </c>
      <c r="E35196">
        <v>10944</v>
      </c>
      <c r="F35196">
        <v>55668</v>
      </c>
    </row>
    <row r="35197" spans="1:8" x14ac:dyDescent="0.2">
      <c r="A35197">
        <v>1.0348171066327601E+18</v>
      </c>
      <c r="B35197" t="s">
        <v>70936</v>
      </c>
      <c r="C35197" t="s">
        <v>70937</v>
      </c>
      <c r="D35197" s="1">
        <v>43341.705995370372</v>
      </c>
      <c r="E35197">
        <v>17969</v>
      </c>
      <c r="F35197">
        <v>73002</v>
      </c>
    </row>
    <row r="35198" spans="1:8" x14ac:dyDescent="0.2">
      <c r="A35198">
        <v>1.03482106742301E+18</v>
      </c>
      <c r="B35198" t="s">
        <v>70938</v>
      </c>
      <c r="C35198" t="s">
        <v>70939</v>
      </c>
      <c r="D35198" s="1">
        <v>43341.716932870368</v>
      </c>
      <c r="E35198">
        <v>22462</v>
      </c>
      <c r="F35198">
        <v>91638</v>
      </c>
    </row>
    <row r="35199" spans="1:8" x14ac:dyDescent="0.2">
      <c r="A35199">
        <v>1.03490747856635E+18</v>
      </c>
      <c r="B35199" t="s">
        <v>70940</v>
      </c>
      <c r="C35199" t="s">
        <v>70941</v>
      </c>
      <c r="D35199" s="1">
        <v>43341.955381944441</v>
      </c>
      <c r="E35199">
        <v>34190</v>
      </c>
      <c r="F35199">
        <v>96628</v>
      </c>
      <c r="H35199" t="s">
        <v>390</v>
      </c>
    </row>
    <row r="35200" spans="1:8" x14ac:dyDescent="0.2">
      <c r="A35200">
        <v>1.03491437109967E+18</v>
      </c>
      <c r="B35200" t="s">
        <v>70942</v>
      </c>
      <c r="C35200" t="s">
        <v>70943</v>
      </c>
      <c r="D35200" s="1">
        <v>43341.974398148152</v>
      </c>
      <c r="E35200">
        <v>13573</v>
      </c>
      <c r="F35200">
        <v>55197</v>
      </c>
    </row>
    <row r="35201" spans="1:7" x14ac:dyDescent="0.2">
      <c r="A35201">
        <v>1.0349143761411599E+18</v>
      </c>
      <c r="B35201" t="s">
        <v>70944</v>
      </c>
      <c r="C35201" t="s">
        <v>70945</v>
      </c>
      <c r="D35201" s="1">
        <v>43341.974409722221</v>
      </c>
      <c r="E35201">
        <v>7727</v>
      </c>
      <c r="F35201">
        <v>29407</v>
      </c>
    </row>
    <row r="35202" spans="1:7" x14ac:dyDescent="0.2">
      <c r="A35202">
        <v>1.03491437776862E+18</v>
      </c>
      <c r="B35202" t="s">
        <v>70946</v>
      </c>
      <c r="C35202" t="s">
        <v>70947</v>
      </c>
      <c r="D35202" s="1">
        <v>43341.974421296298</v>
      </c>
      <c r="E35202">
        <v>8827</v>
      </c>
      <c r="F35202">
        <v>40656</v>
      </c>
    </row>
    <row r="35203" spans="1:7" x14ac:dyDescent="0.2">
      <c r="A35203">
        <v>1.0349143793918001E+18</v>
      </c>
      <c r="B35203" t="s">
        <v>70948</v>
      </c>
      <c r="C35203" t="s">
        <v>70949</v>
      </c>
      <c r="D35203" s="1">
        <v>43341.974421296298</v>
      </c>
      <c r="E35203">
        <v>9212</v>
      </c>
      <c r="F35203">
        <v>43255</v>
      </c>
    </row>
    <row r="35204" spans="1:7" x14ac:dyDescent="0.2">
      <c r="A35204">
        <v>1.03493467597279E+18</v>
      </c>
      <c r="B35204" t="s">
        <v>70950</v>
      </c>
      <c r="C35204" t="s">
        <v>70951</v>
      </c>
      <c r="D35204" s="1">
        <v>43342.030428240738</v>
      </c>
      <c r="E35204">
        <v>25997</v>
      </c>
      <c r="F35204">
        <v>104161</v>
      </c>
      <c r="G35204" t="s">
        <v>89</v>
      </c>
    </row>
    <row r="35205" spans="1:7" x14ac:dyDescent="0.2">
      <c r="A35205">
        <v>1.03496502967688E+18</v>
      </c>
      <c r="B35205" t="s">
        <v>70952</v>
      </c>
      <c r="C35205" t="s">
        <v>70953</v>
      </c>
      <c r="D35205" s="1">
        <v>43342.114189814813</v>
      </c>
      <c r="E35205">
        <v>18962</v>
      </c>
      <c r="F35205">
        <v>75729</v>
      </c>
      <c r="G35205" t="s">
        <v>89</v>
      </c>
    </row>
    <row r="35206" spans="1:7" x14ac:dyDescent="0.2">
      <c r="A35206">
        <v>1.03497989252445E+18</v>
      </c>
      <c r="B35206" t="s">
        <v>70954</v>
      </c>
      <c r="C35206" t="s">
        <v>70955</v>
      </c>
      <c r="D35206" s="1">
        <v>43342.15520833333</v>
      </c>
      <c r="E35206">
        <v>18672</v>
      </c>
      <c r="F35206">
        <v>66497</v>
      </c>
    </row>
    <row r="35207" spans="1:7" x14ac:dyDescent="0.2">
      <c r="A35207">
        <v>1.03498199269216E+18</v>
      </c>
      <c r="B35207" t="s">
        <v>70956</v>
      </c>
      <c r="C35207" t="s">
        <v>70957</v>
      </c>
      <c r="D35207" s="1">
        <v>43342.160995370374</v>
      </c>
      <c r="E35207">
        <v>17654</v>
      </c>
      <c r="F35207">
        <v>64152</v>
      </c>
      <c r="G35207" t="s">
        <v>89</v>
      </c>
    </row>
    <row r="35208" spans="1:7" x14ac:dyDescent="0.2">
      <c r="A35208">
        <v>1.03499094059382E+18</v>
      </c>
      <c r="B35208" t="s">
        <v>70958</v>
      </c>
      <c r="C35208" t="s">
        <v>70959</v>
      </c>
      <c r="D35208" s="1">
        <v>43342.185694444444</v>
      </c>
      <c r="E35208">
        <v>17892</v>
      </c>
      <c r="F35208">
        <v>65228</v>
      </c>
      <c r="G35208" t="s">
        <v>89</v>
      </c>
    </row>
    <row r="35209" spans="1:7" x14ac:dyDescent="0.2">
      <c r="A35209">
        <v>1.0351175078399601E+18</v>
      </c>
      <c r="B35209" t="s">
        <v>70960</v>
      </c>
      <c r="C35209" t="s">
        <v>70961</v>
      </c>
      <c r="D35209" s="1">
        <v>43342.534953703704</v>
      </c>
      <c r="E35209">
        <v>20358</v>
      </c>
      <c r="F35209">
        <v>90308</v>
      </c>
      <c r="G35209" t="s">
        <v>89</v>
      </c>
    </row>
    <row r="35210" spans="1:7" x14ac:dyDescent="0.2">
      <c r="A35210">
        <v>1.0351205112595E+18</v>
      </c>
      <c r="B35210" t="s">
        <v>70962</v>
      </c>
      <c r="C35210" t="s">
        <v>70963</v>
      </c>
      <c r="D35210" s="1">
        <v>43342.543240740742</v>
      </c>
      <c r="E35210">
        <v>16071</v>
      </c>
      <c r="F35210">
        <v>64849</v>
      </c>
      <c r="G35210" t="s">
        <v>215</v>
      </c>
    </row>
    <row r="35211" spans="1:7" x14ac:dyDescent="0.2">
      <c r="A35211">
        <v>1.03512295469743E+18</v>
      </c>
      <c r="B35211" t="s">
        <v>70964</v>
      </c>
      <c r="C35211" t="s">
        <v>70965</v>
      </c>
      <c r="D35211" s="1">
        <v>43342.549976851849</v>
      </c>
      <c r="E35211">
        <v>26793</v>
      </c>
      <c r="F35211">
        <v>114590</v>
      </c>
    </row>
    <row r="35212" spans="1:7" x14ac:dyDescent="0.2">
      <c r="A35212">
        <v>1.03512517661736E+18</v>
      </c>
      <c r="B35212" t="s">
        <v>70966</v>
      </c>
      <c r="C35212" t="s">
        <v>70967</v>
      </c>
      <c r="D35212" s="1">
        <v>43342.556111111109</v>
      </c>
      <c r="E35212">
        <v>16134</v>
      </c>
      <c r="F35212">
        <v>73409</v>
      </c>
    </row>
    <row r="35213" spans="1:7" x14ac:dyDescent="0.2">
      <c r="A35213">
        <v>1.03513113399706E+18</v>
      </c>
      <c r="B35213" t="s">
        <v>70968</v>
      </c>
      <c r="C35213" t="s">
        <v>70969</v>
      </c>
      <c r="D35213" s="1">
        <v>43342.572546296295</v>
      </c>
      <c r="E35213">
        <v>15975</v>
      </c>
      <c r="F35213">
        <v>69772</v>
      </c>
    </row>
    <row r="35214" spans="1:7" x14ac:dyDescent="0.2">
      <c r="A35214">
        <v>1.03513415059078E+18</v>
      </c>
      <c r="B35214" t="s">
        <v>70970</v>
      </c>
      <c r="C35214" t="s">
        <v>70971</v>
      </c>
      <c r="D35214" s="1">
        <v>43342.580879629626</v>
      </c>
      <c r="E35214">
        <v>14366</v>
      </c>
      <c r="F35214">
        <v>64054</v>
      </c>
    </row>
    <row r="35215" spans="1:7" x14ac:dyDescent="0.2">
      <c r="A35215">
        <v>1.03514868443295E+18</v>
      </c>
      <c r="B35215" t="s">
        <v>70972</v>
      </c>
      <c r="C35215" t="s">
        <v>70973</v>
      </c>
      <c r="D35215" s="1">
        <v>43342.620983796296</v>
      </c>
      <c r="E35215">
        <v>22988</v>
      </c>
      <c r="F35215">
        <v>79687</v>
      </c>
    </row>
    <row r="35216" spans="1:7" x14ac:dyDescent="0.2">
      <c r="A35216">
        <v>1.03515462135706E+18</v>
      </c>
      <c r="B35216" t="s">
        <v>70974</v>
      </c>
      <c r="C35216" t="s">
        <v>70975</v>
      </c>
      <c r="D35216" s="1">
        <v>43342.637361111112</v>
      </c>
      <c r="E35216">
        <v>10927</v>
      </c>
      <c r="F35216">
        <v>53678</v>
      </c>
    </row>
    <row r="35217" spans="1:8" x14ac:dyDescent="0.2">
      <c r="A35217">
        <v>1.0351599565075599E+18</v>
      </c>
      <c r="B35217" t="s">
        <v>70976</v>
      </c>
      <c r="C35217" t="s">
        <v>70977</v>
      </c>
      <c r="D35217" s="1">
        <v>43342.652083333334</v>
      </c>
      <c r="E35217">
        <v>12187</v>
      </c>
      <c r="F35217">
        <v>56118</v>
      </c>
    </row>
    <row r="35218" spans="1:8" x14ac:dyDescent="0.2">
      <c r="A35218">
        <v>1.03516268463382E+18</v>
      </c>
      <c r="B35218" t="s">
        <v>70978</v>
      </c>
      <c r="C35218" t="s">
        <v>70979</v>
      </c>
      <c r="D35218" s="1">
        <v>43342.659618055557</v>
      </c>
      <c r="E35218">
        <v>16304</v>
      </c>
      <c r="F35218">
        <v>71546</v>
      </c>
    </row>
    <row r="35219" spans="1:8" x14ac:dyDescent="0.2">
      <c r="A35219">
        <v>1.03520906809543E+18</v>
      </c>
      <c r="B35219" t="s">
        <v>70980</v>
      </c>
      <c r="C35219" t="s">
        <v>70981</v>
      </c>
      <c r="D35219" s="1">
        <v>43342.787604166668</v>
      </c>
      <c r="E35219">
        <v>28162</v>
      </c>
      <c r="F35219">
        <v>116213</v>
      </c>
    </row>
    <row r="35220" spans="1:8" x14ac:dyDescent="0.2">
      <c r="A35220">
        <v>1.03523320360965E+18</v>
      </c>
      <c r="B35220" t="s">
        <v>70982</v>
      </c>
      <c r="C35220" t="s">
        <v>70983</v>
      </c>
      <c r="D35220" s="1">
        <v>43342.854212962964</v>
      </c>
      <c r="E35220">
        <v>14685</v>
      </c>
      <c r="F35220">
        <v>65694</v>
      </c>
    </row>
    <row r="35221" spans="1:8" x14ac:dyDescent="0.2">
      <c r="A35221">
        <v>1.03525572195103E+18</v>
      </c>
      <c r="B35221" t="s">
        <v>70984</v>
      </c>
      <c r="C35221" t="s">
        <v>70985</v>
      </c>
      <c r="D35221" s="1">
        <v>43342.916342592594</v>
      </c>
      <c r="E35221">
        <v>23593</v>
      </c>
      <c r="F35221">
        <v>88335</v>
      </c>
      <c r="H35221" t="s">
        <v>390</v>
      </c>
    </row>
    <row r="35222" spans="1:8" x14ac:dyDescent="0.2">
      <c r="A35222">
        <v>1.0353440857988E+18</v>
      </c>
      <c r="B35222" t="s">
        <v>70986</v>
      </c>
      <c r="C35222" t="s">
        <v>70987</v>
      </c>
      <c r="D35222" s="1">
        <v>43343.160185185188</v>
      </c>
      <c r="E35222">
        <v>17424</v>
      </c>
      <c r="F35222">
        <v>76588</v>
      </c>
    </row>
    <row r="35223" spans="1:8" x14ac:dyDescent="0.2">
      <c r="A35223">
        <v>1.03557519816941E+18</v>
      </c>
      <c r="B35223" t="s">
        <v>70988</v>
      </c>
      <c r="C35223" t="s">
        <v>70989</v>
      </c>
      <c r="D35223" s="1">
        <v>43343.79792824074</v>
      </c>
      <c r="E35223">
        <v>28421</v>
      </c>
      <c r="F35223">
        <v>111203</v>
      </c>
    </row>
    <row r="35224" spans="1:8" x14ac:dyDescent="0.2">
      <c r="A35224">
        <v>1.03559735439568E+18</v>
      </c>
      <c r="B35224" t="s">
        <v>70990</v>
      </c>
      <c r="C35224" t="s">
        <v>70991</v>
      </c>
      <c r="D35224" s="1">
        <v>43343.859074074076</v>
      </c>
      <c r="E35224">
        <v>23314</v>
      </c>
      <c r="F35224">
        <v>108360</v>
      </c>
    </row>
    <row r="35225" spans="1:8" x14ac:dyDescent="0.2">
      <c r="A35225">
        <v>1.03565029278265E+18</v>
      </c>
      <c r="B35225" t="s">
        <v>70992</v>
      </c>
      <c r="C35225" t="s">
        <v>70993</v>
      </c>
      <c r="D35225" s="1">
        <v>43344.005150462966</v>
      </c>
      <c r="E35225">
        <v>12335</v>
      </c>
      <c r="F35225">
        <v>51979</v>
      </c>
    </row>
    <row r="35226" spans="1:8" x14ac:dyDescent="0.2">
      <c r="A35226">
        <v>1.03567896134966E+18</v>
      </c>
      <c r="B35226" t="s">
        <v>70994</v>
      </c>
      <c r="C35226" t="s">
        <v>70995</v>
      </c>
      <c r="D35226" s="1">
        <v>43344.084270833337</v>
      </c>
      <c r="E35226">
        <v>13146</v>
      </c>
      <c r="F35226">
        <v>55803</v>
      </c>
    </row>
    <row r="35227" spans="1:8" x14ac:dyDescent="0.2">
      <c r="A35227">
        <v>1.03571527141841E+18</v>
      </c>
      <c r="B35227" t="s">
        <v>70996</v>
      </c>
      <c r="C35227" t="s">
        <v>70997</v>
      </c>
      <c r="D35227" s="1">
        <v>43344.184467592589</v>
      </c>
      <c r="E35227">
        <v>17414</v>
      </c>
      <c r="F35227">
        <v>76373</v>
      </c>
      <c r="G35227" t="s">
        <v>89</v>
      </c>
    </row>
    <row r="35228" spans="1:8" x14ac:dyDescent="0.2">
      <c r="A35228">
        <v>1.0357177479367601E+18</v>
      </c>
      <c r="B35228" t="s">
        <v>70998</v>
      </c>
      <c r="C35228" t="s">
        <v>70999</v>
      </c>
      <c r="D35228" s="1">
        <v>43344.191296296296</v>
      </c>
      <c r="E35228">
        <v>12581</v>
      </c>
      <c r="F35228">
        <v>60332</v>
      </c>
    </row>
    <row r="35229" spans="1:8" x14ac:dyDescent="0.2">
      <c r="A35229">
        <v>1.03571811945989E+18</v>
      </c>
      <c r="B35229" t="s">
        <v>71000</v>
      </c>
      <c r="C35229" t="s">
        <v>71001</v>
      </c>
      <c r="D35229" s="1">
        <v>43344.192326388889</v>
      </c>
      <c r="E35229">
        <v>10021</v>
      </c>
      <c r="F35229">
        <v>57180</v>
      </c>
    </row>
    <row r="35230" spans="1:8" x14ac:dyDescent="0.2">
      <c r="A35230">
        <v>1.0357189868713201E+18</v>
      </c>
      <c r="B35230" t="s">
        <v>71002</v>
      </c>
      <c r="C35230" t="s">
        <v>71003</v>
      </c>
      <c r="D35230" s="1">
        <v>43344.194710648146</v>
      </c>
      <c r="E35230">
        <v>14290</v>
      </c>
      <c r="F35230">
        <v>68629</v>
      </c>
    </row>
    <row r="35231" spans="1:8" x14ac:dyDescent="0.2">
      <c r="A35231">
        <v>1.0358495178732E+18</v>
      </c>
      <c r="B35231" t="s">
        <v>71004</v>
      </c>
      <c r="C35231" t="s">
        <v>71005</v>
      </c>
      <c r="D35231" s="1">
        <v>43344.554907407408</v>
      </c>
      <c r="E35231">
        <v>14994</v>
      </c>
      <c r="F35231">
        <v>64129</v>
      </c>
    </row>
    <row r="35232" spans="1:8" x14ac:dyDescent="0.2">
      <c r="A35232">
        <v>1.03585017322482E+18</v>
      </c>
      <c r="B35232" t="s">
        <v>71006</v>
      </c>
      <c r="C35232" t="s">
        <v>71007</v>
      </c>
      <c r="D35232" s="1">
        <v>43344.55672453704</v>
      </c>
      <c r="E35232">
        <v>14682</v>
      </c>
      <c r="F35232">
        <v>76121</v>
      </c>
    </row>
    <row r="35233" spans="1:7" x14ac:dyDescent="0.2">
      <c r="A35233">
        <v>1.03586660262397E+18</v>
      </c>
      <c r="B35233" t="s">
        <v>71008</v>
      </c>
      <c r="C35233" t="s">
        <v>71009</v>
      </c>
      <c r="D35233" s="1">
        <v>43344.602060185185</v>
      </c>
      <c r="E35233">
        <v>17087</v>
      </c>
      <c r="F35233">
        <v>65521</v>
      </c>
    </row>
    <row r="35234" spans="1:7" x14ac:dyDescent="0.2">
      <c r="A35234">
        <v>1.03586811988402E+18</v>
      </c>
      <c r="B35234" t="s">
        <v>71010</v>
      </c>
      <c r="C35234" t="s">
        <v>71011</v>
      </c>
      <c r="D35234" s="1">
        <v>43344.606238425928</v>
      </c>
      <c r="E35234">
        <v>13300</v>
      </c>
      <c r="F35234">
        <v>53711</v>
      </c>
      <c r="G35234" t="s">
        <v>215</v>
      </c>
    </row>
    <row r="35235" spans="1:7" x14ac:dyDescent="0.2">
      <c r="A35235">
        <v>1.03587978354719E+18</v>
      </c>
      <c r="B35235" t="s">
        <v>71012</v>
      </c>
      <c r="C35235" t="s">
        <v>71013</v>
      </c>
      <c r="D35235" s="1">
        <v>43344.638425925928</v>
      </c>
      <c r="E35235">
        <v>19484</v>
      </c>
      <c r="F35235">
        <v>74857</v>
      </c>
    </row>
    <row r="35236" spans="1:7" x14ac:dyDescent="0.2">
      <c r="A35236">
        <v>1.03588173389854E+18</v>
      </c>
      <c r="B35236" t="s">
        <v>71014</v>
      </c>
      <c r="C35236" t="s">
        <v>71015</v>
      </c>
      <c r="D35236" s="1">
        <v>43344.643807870372</v>
      </c>
      <c r="E35236">
        <v>20493</v>
      </c>
      <c r="F35236">
        <v>77038</v>
      </c>
    </row>
    <row r="35237" spans="1:7" x14ac:dyDescent="0.2">
      <c r="A35237">
        <v>1.03590598868201E+18</v>
      </c>
      <c r="B35237" t="s">
        <v>71016</v>
      </c>
      <c r="C35237" t="s">
        <v>71017</v>
      </c>
      <c r="D35237" s="1">
        <v>43344.710740740738</v>
      </c>
      <c r="E35237">
        <v>22129</v>
      </c>
      <c r="F35237">
        <v>95159</v>
      </c>
    </row>
    <row r="35238" spans="1:7" x14ac:dyDescent="0.2">
      <c r="A35238">
        <v>1.03590824227737E+18</v>
      </c>
      <c r="B35238" t="s">
        <v>71018</v>
      </c>
      <c r="C35238" t="s">
        <v>71019</v>
      </c>
      <c r="D35238" s="1">
        <v>43344.716956018521</v>
      </c>
      <c r="E35238">
        <v>16977</v>
      </c>
      <c r="F35238">
        <v>73636</v>
      </c>
    </row>
    <row r="35239" spans="1:7" x14ac:dyDescent="0.2">
      <c r="A35239">
        <v>1.03602376748981E+18</v>
      </c>
      <c r="B35239" t="s">
        <v>71020</v>
      </c>
      <c r="C35239" t="s">
        <v>71021</v>
      </c>
      <c r="D35239" s="1">
        <v>43345.035752314812</v>
      </c>
      <c r="E35239">
        <v>10101</v>
      </c>
      <c r="F35239">
        <v>43947</v>
      </c>
      <c r="G35239" t="s">
        <v>89</v>
      </c>
    </row>
    <row r="35240" spans="1:7" x14ac:dyDescent="0.2">
      <c r="A35240">
        <v>1.0360241800876401E+18</v>
      </c>
      <c r="B35240" t="s">
        <v>71022</v>
      </c>
      <c r="C35240" t="s">
        <v>43464</v>
      </c>
      <c r="D35240" s="1">
        <v>43345.036886574075</v>
      </c>
      <c r="E35240">
        <v>37950</v>
      </c>
      <c r="F35240">
        <v>161205</v>
      </c>
    </row>
    <row r="35241" spans="1:7" x14ac:dyDescent="0.2">
      <c r="A35241">
        <v>1.03602477515456E+18</v>
      </c>
      <c r="B35241" t="s">
        <v>71023</v>
      </c>
      <c r="C35241" t="s">
        <v>71024</v>
      </c>
      <c r="D35241" s="1">
        <v>43345.038530092592</v>
      </c>
      <c r="E35241">
        <v>21602</v>
      </c>
      <c r="F35241">
        <v>97428</v>
      </c>
    </row>
    <row r="35242" spans="1:7" x14ac:dyDescent="0.2">
      <c r="A35242">
        <v>1.03605275838905E+18</v>
      </c>
      <c r="B35242" t="s">
        <v>71025</v>
      </c>
      <c r="C35242" t="s">
        <v>71026</v>
      </c>
      <c r="D35242" s="1">
        <v>43345.115752314814</v>
      </c>
      <c r="E35242">
        <v>21714</v>
      </c>
      <c r="F35242">
        <v>85869</v>
      </c>
    </row>
    <row r="35243" spans="1:7" x14ac:dyDescent="0.2">
      <c r="A35243">
        <v>1.03605453445022E+18</v>
      </c>
      <c r="B35243" t="s">
        <v>71027</v>
      </c>
      <c r="C35243" t="s">
        <v>71028</v>
      </c>
      <c r="D35243" s="1">
        <v>43345.120648148149</v>
      </c>
      <c r="E35243">
        <v>14329</v>
      </c>
      <c r="F35243">
        <v>57976</v>
      </c>
      <c r="G35243" t="s">
        <v>89</v>
      </c>
    </row>
    <row r="35244" spans="1:7" x14ac:dyDescent="0.2">
      <c r="A35244">
        <v>1.03605645495499E+18</v>
      </c>
      <c r="B35244" t="s">
        <v>71029</v>
      </c>
      <c r="C35244" t="s">
        <v>71030</v>
      </c>
      <c r="D35244" s="1">
        <v>43345.125949074078</v>
      </c>
      <c r="E35244">
        <v>18772</v>
      </c>
      <c r="F35244">
        <v>74400</v>
      </c>
    </row>
    <row r="35245" spans="1:7" x14ac:dyDescent="0.2">
      <c r="A35245">
        <v>1.03606156662875E+18</v>
      </c>
      <c r="B35245" t="s">
        <v>71031</v>
      </c>
      <c r="C35245" t="s">
        <v>71032</v>
      </c>
      <c r="D35245" s="1">
        <v>43345.140057870369</v>
      </c>
      <c r="E35245">
        <v>20459</v>
      </c>
      <c r="F35245">
        <v>88010</v>
      </c>
    </row>
    <row r="35246" spans="1:7" x14ac:dyDescent="0.2">
      <c r="A35246">
        <v>1.03624443416431E+18</v>
      </c>
      <c r="B35246" t="s">
        <v>71033</v>
      </c>
      <c r="C35246" t="s">
        <v>71034</v>
      </c>
      <c r="D35246" s="1">
        <v>43345.644675925927</v>
      </c>
      <c r="E35246">
        <v>22750</v>
      </c>
      <c r="F35246">
        <v>113921</v>
      </c>
    </row>
    <row r="35247" spans="1:7" x14ac:dyDescent="0.2">
      <c r="A35247">
        <v>1.0362468295606799E+18</v>
      </c>
      <c r="B35247" t="s">
        <v>71035</v>
      </c>
      <c r="C35247" t="s">
        <v>71036</v>
      </c>
      <c r="D35247" s="1">
        <v>43345.651284722226</v>
      </c>
      <c r="E35247">
        <v>28029</v>
      </c>
      <c r="F35247">
        <v>124968</v>
      </c>
    </row>
    <row r="35248" spans="1:7" x14ac:dyDescent="0.2">
      <c r="A35248">
        <v>1.03657659977111E+18</v>
      </c>
      <c r="B35248" t="s">
        <v>71037</v>
      </c>
      <c r="C35248" t="s">
        <v>71038</v>
      </c>
      <c r="D35248" s="1">
        <v>43346.561273148145</v>
      </c>
      <c r="E35248">
        <v>24010</v>
      </c>
      <c r="F35248">
        <v>113445</v>
      </c>
    </row>
    <row r="35249" spans="1:8" x14ac:dyDescent="0.2">
      <c r="A35249">
        <v>1.0365905206493E+18</v>
      </c>
      <c r="B35249" t="s">
        <v>71039</v>
      </c>
      <c r="C35249" t="s">
        <v>71040</v>
      </c>
      <c r="D35249" s="1">
        <v>43346.599687499998</v>
      </c>
      <c r="E35249">
        <v>16912</v>
      </c>
      <c r="F35249">
        <v>84544</v>
      </c>
    </row>
    <row r="35250" spans="1:8" x14ac:dyDescent="0.2">
      <c r="A35250">
        <v>1.03663707864005E+18</v>
      </c>
      <c r="B35250" t="s">
        <v>71041</v>
      </c>
      <c r="C35250" t="s">
        <v>71042</v>
      </c>
      <c r="D35250" s="1">
        <v>43346.728159722225</v>
      </c>
      <c r="E35250">
        <v>13211</v>
      </c>
      <c r="F35250">
        <v>57176</v>
      </c>
    </row>
    <row r="35251" spans="1:8" x14ac:dyDescent="0.2">
      <c r="A35251">
        <v>1.03667267680119E+18</v>
      </c>
      <c r="B35251" t="s">
        <v>71043</v>
      </c>
      <c r="C35251" t="s">
        <v>71044</v>
      </c>
      <c r="D35251" s="1">
        <v>43346.82640046296</v>
      </c>
      <c r="E35251">
        <v>12845</v>
      </c>
      <c r="F35251">
        <v>61035</v>
      </c>
    </row>
    <row r="35252" spans="1:8" x14ac:dyDescent="0.2">
      <c r="A35252">
        <v>1.03668158857313E+18</v>
      </c>
      <c r="B35252" t="s">
        <v>71045</v>
      </c>
      <c r="C35252" t="s">
        <v>71046</v>
      </c>
      <c r="D35252" s="1">
        <v>43346.850983796299</v>
      </c>
      <c r="E35252">
        <v>17238</v>
      </c>
      <c r="F35252">
        <v>71676</v>
      </c>
    </row>
    <row r="35253" spans="1:8" x14ac:dyDescent="0.2">
      <c r="A35253">
        <v>1.0366850826507E+18</v>
      </c>
      <c r="B35253" t="s">
        <v>71047</v>
      </c>
      <c r="C35253" t="s">
        <v>71048</v>
      </c>
      <c r="D35253" s="1">
        <v>43346.860636574071</v>
      </c>
      <c r="E35253">
        <v>20495</v>
      </c>
      <c r="F35253">
        <v>90683</v>
      </c>
    </row>
    <row r="35254" spans="1:8" x14ac:dyDescent="0.2">
      <c r="A35254">
        <v>1.03668917874922E+18</v>
      </c>
      <c r="B35254" t="s">
        <v>71049</v>
      </c>
      <c r="C35254" t="s">
        <v>71050</v>
      </c>
      <c r="D35254" s="1">
        <v>43346.871932870374</v>
      </c>
      <c r="E35254">
        <v>21476</v>
      </c>
      <c r="F35254">
        <v>99926</v>
      </c>
    </row>
    <row r="35255" spans="1:8" x14ac:dyDescent="0.2">
      <c r="A35255">
        <v>1.03669568207215E+18</v>
      </c>
      <c r="B35255" t="s">
        <v>71051</v>
      </c>
      <c r="C35255" t="s">
        <v>71052</v>
      </c>
      <c r="D35255" s="1">
        <v>43346.889884259261</v>
      </c>
      <c r="E35255">
        <v>15883</v>
      </c>
      <c r="F35255">
        <v>65271</v>
      </c>
    </row>
    <row r="35256" spans="1:8" x14ac:dyDescent="0.2">
      <c r="A35256">
        <v>1.03674069121128E+18</v>
      </c>
      <c r="B35256" t="s">
        <v>71053</v>
      </c>
      <c r="C35256" t="s">
        <v>71054</v>
      </c>
      <c r="D35256" s="1">
        <v>43347.014085648145</v>
      </c>
      <c r="E35256">
        <v>19564</v>
      </c>
      <c r="F35256">
        <v>79833</v>
      </c>
    </row>
    <row r="35257" spans="1:8" x14ac:dyDescent="0.2">
      <c r="A35257">
        <v>1.03699186612486E+18</v>
      </c>
      <c r="B35257" t="s">
        <v>71055</v>
      </c>
      <c r="C35257" t="s">
        <v>71056</v>
      </c>
      <c r="D35257" s="1">
        <v>43347.707187499997</v>
      </c>
      <c r="E35257">
        <v>22175</v>
      </c>
      <c r="F35257">
        <v>94162</v>
      </c>
    </row>
    <row r="35258" spans="1:8" x14ac:dyDescent="0.2">
      <c r="A35258">
        <v>1.03704383448255E+18</v>
      </c>
      <c r="B35258" t="s">
        <v>71057</v>
      </c>
      <c r="C35258" t="s">
        <v>71058</v>
      </c>
      <c r="D35258" s="1">
        <v>43347.850601851853</v>
      </c>
      <c r="E35258">
        <v>9847</v>
      </c>
      <c r="F35258">
        <v>41996</v>
      </c>
      <c r="G35258" t="s">
        <v>89</v>
      </c>
      <c r="H35258" t="s">
        <v>390</v>
      </c>
    </row>
    <row r="35259" spans="1:8" x14ac:dyDescent="0.2">
      <c r="A35259">
        <v>1.03707796263245E+18</v>
      </c>
      <c r="B35259" t="s">
        <v>71059</v>
      </c>
      <c r="C35259" t="s">
        <v>71060</v>
      </c>
      <c r="D35259" s="1">
        <v>43347.944768518515</v>
      </c>
      <c r="E35259">
        <v>10820</v>
      </c>
      <c r="F35259">
        <v>53038</v>
      </c>
    </row>
    <row r="35260" spans="1:8" x14ac:dyDescent="0.2">
      <c r="A35260">
        <v>1.03707825109568E+18</v>
      </c>
      <c r="B35260" t="s">
        <v>71061</v>
      </c>
      <c r="C35260" t="s">
        <v>71062</v>
      </c>
      <c r="D35260" s="1">
        <v>43347.945567129631</v>
      </c>
      <c r="E35260">
        <v>18893</v>
      </c>
      <c r="F35260">
        <v>82207</v>
      </c>
    </row>
    <row r="35261" spans="1:8" x14ac:dyDescent="0.2">
      <c r="A35261">
        <v>1.03707825484539E+18</v>
      </c>
      <c r="B35261" t="s">
        <v>71063</v>
      </c>
      <c r="C35261" t="s">
        <v>71064</v>
      </c>
      <c r="D35261" s="1">
        <v>43347.9455787037</v>
      </c>
      <c r="E35261">
        <v>13322</v>
      </c>
      <c r="F35261">
        <v>60552</v>
      </c>
    </row>
    <row r="35262" spans="1:8" x14ac:dyDescent="0.2">
      <c r="A35262">
        <v>1.03707905378482E+18</v>
      </c>
      <c r="B35262" t="s">
        <v>71065</v>
      </c>
      <c r="C35262" t="s">
        <v>71066</v>
      </c>
      <c r="D35262" s="1">
        <v>43347.947789351849</v>
      </c>
      <c r="E35262">
        <v>8853</v>
      </c>
      <c r="F35262">
        <v>38893</v>
      </c>
    </row>
    <row r="35263" spans="1:8" x14ac:dyDescent="0.2">
      <c r="A35263">
        <v>1.03708179159991E+18</v>
      </c>
      <c r="B35263" t="s">
        <v>71067</v>
      </c>
      <c r="C35263" t="s">
        <v>71068</v>
      </c>
      <c r="D35263" s="1">
        <v>43347.955335648148</v>
      </c>
      <c r="E35263">
        <v>13888</v>
      </c>
      <c r="F35263">
        <v>58521</v>
      </c>
    </row>
    <row r="35264" spans="1:8" x14ac:dyDescent="0.2">
      <c r="A35264">
        <v>1.03708383923816E+18</v>
      </c>
      <c r="B35264" t="s">
        <v>71069</v>
      </c>
      <c r="C35264" t="s">
        <v>71070</v>
      </c>
      <c r="D35264" s="1">
        <v>43347.960995370369</v>
      </c>
      <c r="E35264">
        <v>13049</v>
      </c>
      <c r="F35264">
        <v>53321</v>
      </c>
    </row>
    <row r="35265" spans="1:8" x14ac:dyDescent="0.2">
      <c r="A35265">
        <v>1.03710732577194E+18</v>
      </c>
      <c r="B35265" t="s">
        <v>71071</v>
      </c>
      <c r="C35265" t="s">
        <v>71072</v>
      </c>
      <c r="D35265" s="1">
        <v>43348.02579861111</v>
      </c>
      <c r="E35265">
        <v>18425</v>
      </c>
      <c r="F35265">
        <v>61324</v>
      </c>
    </row>
    <row r="35266" spans="1:8" x14ac:dyDescent="0.2">
      <c r="A35266">
        <v>1.03710756541351E+18</v>
      </c>
      <c r="B35266" t="s">
        <v>71073</v>
      </c>
      <c r="C35266" t="s">
        <v>71074</v>
      </c>
      <c r="D35266" s="1">
        <v>43348.026458333334</v>
      </c>
      <c r="E35266">
        <v>17401</v>
      </c>
      <c r="F35266">
        <v>60374</v>
      </c>
    </row>
    <row r="35267" spans="1:8" x14ac:dyDescent="0.2">
      <c r="A35267">
        <v>1.03711045526378E+18</v>
      </c>
      <c r="B35267" t="s">
        <v>71075</v>
      </c>
      <c r="C35267" t="s">
        <v>71076</v>
      </c>
      <c r="D35267" s="1">
        <v>43348.034432870372</v>
      </c>
      <c r="E35267">
        <v>13504</v>
      </c>
      <c r="F35267">
        <v>50880</v>
      </c>
      <c r="G35267" t="s">
        <v>89</v>
      </c>
    </row>
    <row r="35268" spans="1:8" x14ac:dyDescent="0.2">
      <c r="A35268">
        <v>1.03711763810168E+18</v>
      </c>
      <c r="B35268" t="s">
        <v>71077</v>
      </c>
      <c r="C35268" t="s">
        <v>71078</v>
      </c>
      <c r="D35268" s="1">
        <v>43348.054259259261</v>
      </c>
      <c r="E35268">
        <v>20145</v>
      </c>
      <c r="F35268">
        <v>75798</v>
      </c>
    </row>
    <row r="35269" spans="1:8" x14ac:dyDescent="0.2">
      <c r="A35269">
        <v>1.0371710351525E+18</v>
      </c>
      <c r="B35269" t="s">
        <v>71079</v>
      </c>
      <c r="C35269" t="s">
        <v>71080</v>
      </c>
      <c r="D35269" s="1">
        <v>43348.201608796298</v>
      </c>
      <c r="E35269">
        <v>22266</v>
      </c>
      <c r="F35269">
        <v>97047</v>
      </c>
    </row>
    <row r="35270" spans="1:8" x14ac:dyDescent="0.2">
      <c r="A35270">
        <v>1.03717390762583E+18</v>
      </c>
      <c r="B35270" t="s">
        <v>71081</v>
      </c>
      <c r="C35270" t="s">
        <v>71082</v>
      </c>
      <c r="D35270" s="1">
        <v>43348.20952546296</v>
      </c>
      <c r="E35270">
        <v>18936</v>
      </c>
      <c r="F35270">
        <v>78634</v>
      </c>
    </row>
    <row r="35271" spans="1:8" x14ac:dyDescent="0.2">
      <c r="A35271">
        <v>1.03718159206891E+18</v>
      </c>
      <c r="B35271" t="s">
        <v>71083</v>
      </c>
      <c r="C35271" t="s">
        <v>71084</v>
      </c>
      <c r="D35271" s="1">
        <v>43348.230740740742</v>
      </c>
      <c r="E35271">
        <v>10489</v>
      </c>
      <c r="F35271">
        <v>42137</v>
      </c>
      <c r="G35271" t="s">
        <v>89</v>
      </c>
    </row>
    <row r="35272" spans="1:8" x14ac:dyDescent="0.2">
      <c r="A35272">
        <v>1.03718240944649E+18</v>
      </c>
      <c r="B35272" t="s">
        <v>71085</v>
      </c>
      <c r="C35272" t="s">
        <v>71086</v>
      </c>
      <c r="D35272" s="1">
        <v>43348.232986111114</v>
      </c>
      <c r="E35272">
        <v>12411</v>
      </c>
      <c r="F35272">
        <v>47654</v>
      </c>
    </row>
    <row r="35273" spans="1:8" x14ac:dyDescent="0.2">
      <c r="A35273">
        <v>1.03730264919917E+18</v>
      </c>
      <c r="B35273" t="s">
        <v>71087</v>
      </c>
      <c r="C35273" t="s">
        <v>71088</v>
      </c>
      <c r="D35273" s="1">
        <v>43348.564791666664</v>
      </c>
      <c r="E35273">
        <v>21938</v>
      </c>
      <c r="F35273">
        <v>104382</v>
      </c>
    </row>
    <row r="35274" spans="1:8" x14ac:dyDescent="0.2">
      <c r="A35274">
        <v>1.03732959207435E+18</v>
      </c>
      <c r="B35274" t="s">
        <v>71089</v>
      </c>
      <c r="C35274" t="s">
        <v>71090</v>
      </c>
      <c r="D35274" s="1">
        <v>43348.639143518521</v>
      </c>
      <c r="E35274">
        <v>24874</v>
      </c>
      <c r="F35274">
        <v>107367</v>
      </c>
    </row>
    <row r="35275" spans="1:8" x14ac:dyDescent="0.2">
      <c r="A35275">
        <v>1.03732978267185E+18</v>
      </c>
      <c r="B35275" t="s">
        <v>71091</v>
      </c>
      <c r="C35275" t="s">
        <v>71092</v>
      </c>
      <c r="D35275" s="1">
        <v>43348.639664351853</v>
      </c>
      <c r="E35275">
        <v>12024</v>
      </c>
      <c r="F35275">
        <v>54513</v>
      </c>
      <c r="H35275" t="s">
        <v>390</v>
      </c>
    </row>
    <row r="35276" spans="1:8" x14ac:dyDescent="0.2">
      <c r="A35276">
        <v>1.0373345101599601E+18</v>
      </c>
      <c r="B35276" t="s">
        <v>71093</v>
      </c>
      <c r="C35276" t="s">
        <v>71094</v>
      </c>
      <c r="D35276" s="1">
        <v>43348.652708333335</v>
      </c>
      <c r="E35276">
        <v>23616</v>
      </c>
      <c r="F35276">
        <v>109779</v>
      </c>
    </row>
    <row r="35277" spans="1:8" x14ac:dyDescent="0.2">
      <c r="A35277">
        <v>1.03733742286087E+18</v>
      </c>
      <c r="B35277" t="s">
        <v>71095</v>
      </c>
      <c r="C35277" t="s">
        <v>71096</v>
      </c>
      <c r="D35277" s="1">
        <v>43348.660752314812</v>
      </c>
      <c r="E35277">
        <v>12719</v>
      </c>
      <c r="F35277">
        <v>53142</v>
      </c>
    </row>
    <row r="35278" spans="1:8" x14ac:dyDescent="0.2">
      <c r="A35278">
        <v>1.03733820469594E+18</v>
      </c>
      <c r="B35278" t="s">
        <v>71097</v>
      </c>
      <c r="C35278" t="s">
        <v>71098</v>
      </c>
      <c r="D35278" s="1">
        <v>43348.662905092591</v>
      </c>
      <c r="E35278">
        <v>13224</v>
      </c>
      <c r="F35278">
        <v>56097</v>
      </c>
    </row>
    <row r="35279" spans="1:8" x14ac:dyDescent="0.2">
      <c r="A35279">
        <v>1.03741754301787E+18</v>
      </c>
      <c r="B35279" t="s">
        <v>71099</v>
      </c>
      <c r="C35279" t="s">
        <v>71100</v>
      </c>
      <c r="D35279" s="1">
        <v>43348.881840277776</v>
      </c>
      <c r="E35279">
        <v>12738</v>
      </c>
      <c r="F35279">
        <v>50147</v>
      </c>
    </row>
    <row r="35280" spans="1:8" x14ac:dyDescent="0.2">
      <c r="A35280">
        <v>1.03744778359325E+18</v>
      </c>
      <c r="B35280" t="s">
        <v>71101</v>
      </c>
      <c r="C35280" t="s">
        <v>71102</v>
      </c>
      <c r="D35280" s="1">
        <v>43348.965289351851</v>
      </c>
      <c r="E35280">
        <v>10524</v>
      </c>
      <c r="F35280">
        <v>45264</v>
      </c>
      <c r="G35280" t="s">
        <v>89</v>
      </c>
    </row>
    <row r="35281" spans="1:8" x14ac:dyDescent="0.2">
      <c r="A35281">
        <v>1.0374568166014799E+18</v>
      </c>
      <c r="B35281" t="s">
        <v>71103</v>
      </c>
      <c r="C35281" t="s">
        <v>71104</v>
      </c>
      <c r="D35281" s="1">
        <v>43348.990208333336</v>
      </c>
      <c r="E35281">
        <v>21413</v>
      </c>
      <c r="F35281">
        <v>78587</v>
      </c>
    </row>
    <row r="35282" spans="1:8" x14ac:dyDescent="0.2">
      <c r="A35282">
        <v>1.03746417726951E+18</v>
      </c>
      <c r="B35282" t="s">
        <v>71105</v>
      </c>
      <c r="C35282" t="s">
        <v>71106</v>
      </c>
      <c r="D35282" s="1">
        <v>43349.010520833333</v>
      </c>
      <c r="E35282">
        <v>32841</v>
      </c>
      <c r="F35282">
        <v>114151</v>
      </c>
    </row>
    <row r="35283" spans="1:8" x14ac:dyDescent="0.2">
      <c r="A35283">
        <v>1.03748566443307E+18</v>
      </c>
      <c r="B35283" t="s">
        <v>71107</v>
      </c>
      <c r="C35283" t="s">
        <v>71108</v>
      </c>
      <c r="D35283" s="1">
        <v>43349.069814814815</v>
      </c>
      <c r="E35283">
        <v>27190</v>
      </c>
      <c r="F35283">
        <v>108533</v>
      </c>
    </row>
    <row r="35284" spans="1:8" x14ac:dyDescent="0.2">
      <c r="A35284">
        <v>1.0375415389502001E+18</v>
      </c>
      <c r="B35284" t="s">
        <v>71109</v>
      </c>
      <c r="C35284" t="s">
        <v>71110</v>
      </c>
      <c r="D35284" s="1">
        <v>43349.224004629628</v>
      </c>
      <c r="E35284">
        <v>49459</v>
      </c>
      <c r="F35284">
        <v>187789</v>
      </c>
    </row>
    <row r="35285" spans="1:8" x14ac:dyDescent="0.2">
      <c r="A35285">
        <v>1.03765632401066E+18</v>
      </c>
      <c r="B35285" t="s">
        <v>71111</v>
      </c>
      <c r="C35285" t="s">
        <v>71112</v>
      </c>
      <c r="D35285" s="1">
        <v>43349.540752314817</v>
      </c>
      <c r="E35285">
        <v>22224</v>
      </c>
      <c r="F35285">
        <v>99478</v>
      </c>
    </row>
    <row r="35286" spans="1:8" x14ac:dyDescent="0.2">
      <c r="A35286">
        <v>1.03766156289768E+18</v>
      </c>
      <c r="B35286" t="s">
        <v>71113</v>
      </c>
      <c r="C35286" t="s">
        <v>71114</v>
      </c>
      <c r="D35286" s="1">
        <v>43349.555208333331</v>
      </c>
      <c r="E35286">
        <v>31401</v>
      </c>
      <c r="F35286">
        <v>116943</v>
      </c>
    </row>
    <row r="35287" spans="1:8" x14ac:dyDescent="0.2">
      <c r="A35287">
        <v>1.0376645392848399E+18</v>
      </c>
      <c r="B35287" t="s">
        <v>71115</v>
      </c>
      <c r="C35287" t="s">
        <v>71116</v>
      </c>
      <c r="D35287" s="1">
        <v>43349.563414351855</v>
      </c>
      <c r="E35287">
        <v>16397</v>
      </c>
      <c r="F35287">
        <v>69485</v>
      </c>
      <c r="G35287" t="s">
        <v>89</v>
      </c>
    </row>
    <row r="35288" spans="1:8" x14ac:dyDescent="0.2">
      <c r="A35288">
        <v>1.03770435686127E+18</v>
      </c>
      <c r="B35288" t="s">
        <v>71117</v>
      </c>
      <c r="C35288" t="s">
        <v>71118</v>
      </c>
      <c r="D35288" s="1">
        <v>43349.67328703704</v>
      </c>
      <c r="E35288">
        <v>21827</v>
      </c>
      <c r="F35288">
        <v>88385</v>
      </c>
    </row>
    <row r="35289" spans="1:8" x14ac:dyDescent="0.2">
      <c r="A35289">
        <v>1.03775133286055E+18</v>
      </c>
      <c r="B35289" t="s">
        <v>71119</v>
      </c>
      <c r="C35289" t="s">
        <v>71120</v>
      </c>
      <c r="D35289" s="1">
        <v>43349.802916666667</v>
      </c>
      <c r="E35289">
        <v>11200</v>
      </c>
      <c r="F35289">
        <v>50734</v>
      </c>
      <c r="H35289" t="s">
        <v>390</v>
      </c>
    </row>
    <row r="35290" spans="1:8" x14ac:dyDescent="0.2">
      <c r="A35290">
        <v>1.0378408815318001E+18</v>
      </c>
      <c r="B35290" t="s">
        <v>71121</v>
      </c>
      <c r="C35290" t="s">
        <v>71122</v>
      </c>
      <c r="D35290" s="1">
        <v>43350.050023148149</v>
      </c>
      <c r="E35290">
        <v>16029</v>
      </c>
      <c r="F35290">
        <v>77964</v>
      </c>
    </row>
    <row r="35291" spans="1:8" x14ac:dyDescent="0.2">
      <c r="A35291">
        <v>1.03784170881631E+18</v>
      </c>
      <c r="B35291" t="s">
        <v>71123</v>
      </c>
      <c r="C35291" t="s">
        <v>71124</v>
      </c>
      <c r="D35291" s="1">
        <v>43350.052314814813</v>
      </c>
      <c r="E35291">
        <v>9470</v>
      </c>
      <c r="F35291">
        <v>47567</v>
      </c>
      <c r="H35291" t="s">
        <v>390</v>
      </c>
    </row>
    <row r="35292" spans="1:8" x14ac:dyDescent="0.2">
      <c r="A35292">
        <v>1.03786979467279E+18</v>
      </c>
      <c r="B35292" t="s">
        <v>71125</v>
      </c>
      <c r="C35292" t="s">
        <v>71126</v>
      </c>
      <c r="D35292" s="1">
        <v>43350.129814814813</v>
      </c>
      <c r="E35292">
        <v>14127</v>
      </c>
      <c r="F35292">
        <v>68274</v>
      </c>
    </row>
    <row r="35293" spans="1:8" x14ac:dyDescent="0.2">
      <c r="A35293">
        <v>1.0378928201266801E+18</v>
      </c>
      <c r="B35293" t="s">
        <v>71127</v>
      </c>
      <c r="C35293" t="s">
        <v>71128</v>
      </c>
      <c r="D35293" s="1">
        <v>43350.193356481483</v>
      </c>
      <c r="E35293">
        <v>14896</v>
      </c>
      <c r="F35293">
        <v>61039</v>
      </c>
    </row>
    <row r="35294" spans="1:8" x14ac:dyDescent="0.2">
      <c r="A35294">
        <v>1.03789524036592E+18</v>
      </c>
      <c r="B35294" t="s">
        <v>71129</v>
      </c>
      <c r="C35294" t="s">
        <v>71130</v>
      </c>
      <c r="D35294" s="1">
        <v>43350.20003472222</v>
      </c>
      <c r="E35294">
        <v>13700</v>
      </c>
      <c r="F35294">
        <v>68762</v>
      </c>
    </row>
    <row r="35295" spans="1:8" x14ac:dyDescent="0.2">
      <c r="A35295">
        <v>1.0380181994495601E+18</v>
      </c>
      <c r="B35295" t="s">
        <v>71131</v>
      </c>
      <c r="C35295" t="s">
        <v>71132</v>
      </c>
      <c r="D35295" s="1">
        <v>43350.5393287037</v>
      </c>
      <c r="E35295">
        <v>25521</v>
      </c>
      <c r="F35295">
        <v>137498</v>
      </c>
    </row>
    <row r="35296" spans="1:8" x14ac:dyDescent="0.2">
      <c r="A35296">
        <v>1.0380220206911601E+18</v>
      </c>
      <c r="B35296" t="s">
        <v>71133</v>
      </c>
      <c r="C35296" t="s">
        <v>71134</v>
      </c>
      <c r="D35296" s="1">
        <v>43350.549872685187</v>
      </c>
      <c r="E35296">
        <v>14133</v>
      </c>
      <c r="F35296">
        <v>62341</v>
      </c>
    </row>
    <row r="35297" spans="1:8" x14ac:dyDescent="0.2">
      <c r="A35297">
        <v>1.0380272335190001E+18</v>
      </c>
      <c r="B35297" t="s">
        <v>71135</v>
      </c>
      <c r="C35297" t="s">
        <v>71136</v>
      </c>
      <c r="D35297" s="1">
        <v>43350.564259259256</v>
      </c>
      <c r="E35297">
        <v>25419</v>
      </c>
      <c r="F35297">
        <v>115577</v>
      </c>
    </row>
    <row r="35298" spans="1:8" x14ac:dyDescent="0.2">
      <c r="A35298">
        <v>1.03810358990477E+18</v>
      </c>
      <c r="B35298" t="s">
        <v>71137</v>
      </c>
      <c r="C35298" t="s">
        <v>71138</v>
      </c>
      <c r="D35298" s="1">
        <v>43350.774965277778</v>
      </c>
      <c r="E35298">
        <v>26066</v>
      </c>
      <c r="F35298">
        <v>101931</v>
      </c>
    </row>
    <row r="35299" spans="1:8" x14ac:dyDescent="0.2">
      <c r="A35299">
        <v>1.03815904275198E+18</v>
      </c>
      <c r="B35299" t="s">
        <v>71139</v>
      </c>
      <c r="C35299" t="s">
        <v>71140</v>
      </c>
      <c r="D35299" s="1">
        <v>43350.927986111114</v>
      </c>
      <c r="E35299">
        <v>12714</v>
      </c>
      <c r="F35299">
        <v>51245</v>
      </c>
    </row>
    <row r="35300" spans="1:8" x14ac:dyDescent="0.2">
      <c r="A35300">
        <v>1.0381800084796E+18</v>
      </c>
      <c r="B35300" t="s">
        <v>71141</v>
      </c>
      <c r="C35300" t="s">
        <v>71142</v>
      </c>
      <c r="D35300" s="1">
        <v>43350.985844907409</v>
      </c>
      <c r="E35300">
        <v>18060</v>
      </c>
      <c r="F35300">
        <v>78593</v>
      </c>
    </row>
    <row r="35301" spans="1:8" x14ac:dyDescent="0.2">
      <c r="A35301">
        <v>1.0384379275069199E+18</v>
      </c>
      <c r="B35301" t="s">
        <v>71143</v>
      </c>
      <c r="C35301" t="s">
        <v>71144</v>
      </c>
      <c r="D35301" s="1">
        <v>43351.697557870371</v>
      </c>
      <c r="E35301">
        <v>14415</v>
      </c>
      <c r="F35301">
        <v>58096</v>
      </c>
    </row>
    <row r="35302" spans="1:8" x14ac:dyDescent="0.2">
      <c r="A35302">
        <v>1.03843859454384E+18</v>
      </c>
      <c r="B35302" t="s">
        <v>71145</v>
      </c>
      <c r="C35302" t="s">
        <v>71146</v>
      </c>
      <c r="D35302" s="1">
        <v>43351.69939814815</v>
      </c>
      <c r="E35302">
        <v>13246</v>
      </c>
      <c r="F35302">
        <v>62153</v>
      </c>
      <c r="G35302" t="s">
        <v>89</v>
      </c>
    </row>
    <row r="35303" spans="1:8" x14ac:dyDescent="0.2">
      <c r="A35303">
        <v>1.0384396872523E+18</v>
      </c>
      <c r="B35303" t="s">
        <v>71147</v>
      </c>
      <c r="C35303" t="s">
        <v>71148</v>
      </c>
      <c r="D35303" s="1">
        <v>43351.702418981484</v>
      </c>
      <c r="E35303">
        <v>21211</v>
      </c>
      <c r="F35303">
        <v>93997</v>
      </c>
    </row>
    <row r="35304" spans="1:8" x14ac:dyDescent="0.2">
      <c r="A35304">
        <v>1.03845327328666E+18</v>
      </c>
      <c r="B35304" t="s">
        <v>71149</v>
      </c>
      <c r="C35304" t="s">
        <v>71150</v>
      </c>
      <c r="D35304" s="1">
        <v>43351.739907407406</v>
      </c>
      <c r="E35304">
        <v>24378</v>
      </c>
      <c r="F35304">
        <v>102214</v>
      </c>
      <c r="H35304" t="s">
        <v>390</v>
      </c>
    </row>
    <row r="35305" spans="1:8" x14ac:dyDescent="0.2">
      <c r="A35305">
        <v>1.0385346118806001E+18</v>
      </c>
      <c r="B35305" t="s">
        <v>71151</v>
      </c>
      <c r="C35305" t="s">
        <v>71152</v>
      </c>
      <c r="D35305" s="1">
        <v>43351.964363425926</v>
      </c>
      <c r="E35305">
        <v>14035</v>
      </c>
      <c r="F35305">
        <v>66768</v>
      </c>
      <c r="G35305" t="s">
        <v>89</v>
      </c>
    </row>
    <row r="35306" spans="1:8" x14ac:dyDescent="0.2">
      <c r="A35306">
        <v>1.03857961919522E+18</v>
      </c>
      <c r="B35306" t="s">
        <v>71153</v>
      </c>
      <c r="C35306" t="s">
        <v>71154</v>
      </c>
      <c r="D35306" s="1">
        <v>43352.088553240741</v>
      </c>
      <c r="E35306">
        <v>17505</v>
      </c>
      <c r="F35306">
        <v>82845</v>
      </c>
      <c r="G35306" t="s">
        <v>89</v>
      </c>
    </row>
    <row r="35307" spans="1:8" x14ac:dyDescent="0.2">
      <c r="A35307">
        <v>1.03860254997111E+18</v>
      </c>
      <c r="B35307" t="s">
        <v>71155</v>
      </c>
      <c r="C35307" t="s">
        <v>71156</v>
      </c>
      <c r="D35307" s="1">
        <v>43352.151828703703</v>
      </c>
      <c r="E35307">
        <v>18511</v>
      </c>
      <c r="F35307">
        <v>85421</v>
      </c>
    </row>
    <row r="35308" spans="1:8" x14ac:dyDescent="0.2">
      <c r="A35308">
        <v>1.03860475858248E+18</v>
      </c>
      <c r="B35308" t="s">
        <v>71157</v>
      </c>
      <c r="C35308" t="s">
        <v>71158</v>
      </c>
      <c r="D35308" s="1">
        <v>43352.15792824074</v>
      </c>
      <c r="E35308">
        <v>25804</v>
      </c>
      <c r="F35308">
        <v>114595</v>
      </c>
    </row>
    <row r="35309" spans="1:8" x14ac:dyDescent="0.2">
      <c r="A35309">
        <v>1.0386056651687601E+18</v>
      </c>
      <c r="B35309" t="s">
        <v>71159</v>
      </c>
      <c r="C35309" t="s">
        <v>71160</v>
      </c>
      <c r="D35309" s="1">
        <v>43352.160428240742</v>
      </c>
      <c r="E35309">
        <v>17221</v>
      </c>
      <c r="F35309">
        <v>78235</v>
      </c>
    </row>
    <row r="35310" spans="1:8" x14ac:dyDescent="0.2">
      <c r="A35310">
        <v>1.03877432097209E+18</v>
      </c>
      <c r="B35310" t="s">
        <v>71161</v>
      </c>
      <c r="C35310" t="s">
        <v>71162</v>
      </c>
      <c r="D35310" s="1">
        <v>43352.625833333332</v>
      </c>
      <c r="E35310">
        <v>24107</v>
      </c>
      <c r="F35310">
        <v>79719</v>
      </c>
      <c r="H35310" t="s">
        <v>390</v>
      </c>
    </row>
    <row r="35311" spans="1:8" x14ac:dyDescent="0.2">
      <c r="A35311">
        <v>1.0387820916290801E+18</v>
      </c>
      <c r="B35311" t="s">
        <v>71163</v>
      </c>
      <c r="C35311" t="s">
        <v>71164</v>
      </c>
      <c r="D35311" s="1">
        <v>43352.647268518522</v>
      </c>
      <c r="E35311">
        <v>21902</v>
      </c>
      <c r="F35311">
        <v>86926</v>
      </c>
    </row>
    <row r="35312" spans="1:8" x14ac:dyDescent="0.2">
      <c r="A35312">
        <v>1.03878643430665E+18</v>
      </c>
      <c r="B35312" t="s">
        <v>71165</v>
      </c>
      <c r="C35312" t="s">
        <v>71166</v>
      </c>
      <c r="D35312" s="1">
        <v>43352.659259259257</v>
      </c>
      <c r="E35312">
        <v>17483</v>
      </c>
      <c r="F35312">
        <v>76574</v>
      </c>
    </row>
    <row r="35313" spans="1:7" x14ac:dyDescent="0.2">
      <c r="A35313">
        <v>1.03878939814008E+18</v>
      </c>
      <c r="B35313" t="s">
        <v>71167</v>
      </c>
      <c r="C35313" t="s">
        <v>71168</v>
      </c>
      <c r="D35313" s="1">
        <v>43352.667430555557</v>
      </c>
      <c r="E35313">
        <v>28531</v>
      </c>
      <c r="F35313">
        <v>122251</v>
      </c>
    </row>
    <row r="35314" spans="1:7" x14ac:dyDescent="0.2">
      <c r="A35314">
        <v>1.03879221561783E+18</v>
      </c>
      <c r="B35314" t="s">
        <v>71169</v>
      </c>
      <c r="C35314" t="s">
        <v>71170</v>
      </c>
      <c r="D35314" s="1">
        <v>43352.675208333334</v>
      </c>
      <c r="E35314">
        <v>16445</v>
      </c>
      <c r="F35314">
        <v>71093</v>
      </c>
    </row>
    <row r="35315" spans="1:7" x14ac:dyDescent="0.2">
      <c r="A35315">
        <v>1.03879985912869E+18</v>
      </c>
      <c r="B35315" t="s">
        <v>71171</v>
      </c>
      <c r="C35315" t="s">
        <v>71172</v>
      </c>
      <c r="D35315" s="1">
        <v>43352.69630787037</v>
      </c>
      <c r="E35315">
        <v>19532</v>
      </c>
      <c r="F35315">
        <v>97358</v>
      </c>
    </row>
    <row r="35316" spans="1:7" x14ac:dyDescent="0.2">
      <c r="A35316">
        <v>1.03880959521979E+18</v>
      </c>
      <c r="B35316" t="s">
        <v>71173</v>
      </c>
      <c r="C35316" t="s">
        <v>71174</v>
      </c>
      <c r="D35316" s="1">
        <v>43352.723171296297</v>
      </c>
      <c r="E35316">
        <v>18053</v>
      </c>
      <c r="F35316">
        <v>75315</v>
      </c>
    </row>
    <row r="35317" spans="1:7" x14ac:dyDescent="0.2">
      <c r="A35317">
        <v>1.03881226254966E+18</v>
      </c>
      <c r="B35317" t="s">
        <v>71175</v>
      </c>
      <c r="C35317" t="s">
        <v>71176</v>
      </c>
      <c r="D35317" s="1">
        <v>43352.730532407404</v>
      </c>
      <c r="E35317">
        <v>14945</v>
      </c>
      <c r="F35317">
        <v>63939</v>
      </c>
      <c r="G35317" t="s">
        <v>89</v>
      </c>
    </row>
    <row r="35318" spans="1:7" x14ac:dyDescent="0.2">
      <c r="A35318">
        <v>1.03884153631694E+18</v>
      </c>
      <c r="B35318" t="s">
        <v>71177</v>
      </c>
      <c r="C35318" t="s">
        <v>71178</v>
      </c>
      <c r="D35318" s="1">
        <v>43352.811307870368</v>
      </c>
      <c r="E35318">
        <v>13654</v>
      </c>
      <c r="F35318">
        <v>60574</v>
      </c>
    </row>
    <row r="35319" spans="1:7" x14ac:dyDescent="0.2">
      <c r="A35319">
        <v>1.03910712988027E+18</v>
      </c>
      <c r="B35319" t="s">
        <v>71179</v>
      </c>
      <c r="C35319" t="s">
        <v>71180</v>
      </c>
      <c r="D35319" s="1">
        <v>43353.544212962966</v>
      </c>
      <c r="E35319">
        <v>21786</v>
      </c>
      <c r="F35319">
        <v>82762</v>
      </c>
    </row>
    <row r="35320" spans="1:7" x14ac:dyDescent="0.2">
      <c r="A35320">
        <v>1.0391088382622799E+18</v>
      </c>
      <c r="B35320" t="s">
        <v>71181</v>
      </c>
      <c r="C35320" t="s">
        <v>71182</v>
      </c>
      <c r="D35320" s="1">
        <v>43353.54892361111</v>
      </c>
      <c r="E35320">
        <v>13823</v>
      </c>
      <c r="F35320">
        <v>59947</v>
      </c>
    </row>
    <row r="35321" spans="1:7" x14ac:dyDescent="0.2">
      <c r="A35321">
        <v>1.03911186695656E+18</v>
      </c>
      <c r="B35321" t="s">
        <v>71183</v>
      </c>
      <c r="C35321" t="s">
        <v>71184</v>
      </c>
      <c r="D35321" s="1">
        <v>43353.557280092595</v>
      </c>
      <c r="E35321">
        <v>14764</v>
      </c>
      <c r="F35321">
        <v>69313</v>
      </c>
    </row>
    <row r="35322" spans="1:7" x14ac:dyDescent="0.2">
      <c r="A35322">
        <v>1.03911524246537E+18</v>
      </c>
      <c r="B35322" t="s">
        <v>71185</v>
      </c>
      <c r="C35322" t="s">
        <v>71186</v>
      </c>
      <c r="D35322" s="1">
        <v>43353.56659722222</v>
      </c>
      <c r="E35322">
        <v>14174</v>
      </c>
      <c r="F35322">
        <v>65220</v>
      </c>
    </row>
    <row r="35323" spans="1:7" x14ac:dyDescent="0.2">
      <c r="A35323">
        <v>1.03911793362307E+18</v>
      </c>
      <c r="B35323" t="s">
        <v>71187</v>
      </c>
      <c r="C35323" t="s">
        <v>71188</v>
      </c>
      <c r="D35323" s="1">
        <v>43353.574016203704</v>
      </c>
      <c r="E35323">
        <v>10621</v>
      </c>
      <c r="F35323">
        <v>49171</v>
      </c>
    </row>
    <row r="35324" spans="1:7" x14ac:dyDescent="0.2">
      <c r="A35324">
        <v>1.03913058940687E+18</v>
      </c>
      <c r="B35324" t="s">
        <v>71189</v>
      </c>
      <c r="C35324" t="s">
        <v>71190</v>
      </c>
      <c r="D35324" s="1">
        <v>43353.608946759261</v>
      </c>
      <c r="E35324">
        <v>12732</v>
      </c>
      <c r="F35324">
        <v>52402</v>
      </c>
      <c r="G35324" t="s">
        <v>215</v>
      </c>
    </row>
    <row r="35325" spans="1:7" x14ac:dyDescent="0.2">
      <c r="A35325">
        <v>1.03915082975488E+18</v>
      </c>
      <c r="B35325" t="s">
        <v>71191</v>
      </c>
      <c r="C35325" t="s">
        <v>71192</v>
      </c>
      <c r="D35325" s="1">
        <v>43353.66479166667</v>
      </c>
      <c r="E35325">
        <v>19026</v>
      </c>
      <c r="F35325">
        <v>81523</v>
      </c>
    </row>
    <row r="35326" spans="1:7" x14ac:dyDescent="0.2">
      <c r="A35326">
        <v>1.0391622214929201E+18</v>
      </c>
      <c r="B35326" t="s">
        <v>71193</v>
      </c>
      <c r="C35326" t="s">
        <v>71194</v>
      </c>
      <c r="D35326" s="1">
        <v>43353.696226851855</v>
      </c>
      <c r="E35326">
        <v>36586</v>
      </c>
      <c r="F35326">
        <v>139435</v>
      </c>
    </row>
    <row r="35327" spans="1:7" x14ac:dyDescent="0.2">
      <c r="A35327">
        <v>1.03923583933367E+18</v>
      </c>
      <c r="B35327" t="s">
        <v>71195</v>
      </c>
      <c r="C35327" t="s">
        <v>71196</v>
      </c>
      <c r="D35327" s="1">
        <v>43353.899375000001</v>
      </c>
      <c r="E35327">
        <v>15663</v>
      </c>
      <c r="F35327">
        <v>72973</v>
      </c>
    </row>
    <row r="35328" spans="1:7" x14ac:dyDescent="0.2">
      <c r="A35328">
        <v>1.03923739537432E+18</v>
      </c>
      <c r="B35328" t="s">
        <v>71197</v>
      </c>
      <c r="C35328" t="s">
        <v>71198</v>
      </c>
      <c r="D35328" s="1">
        <v>43353.903668981482</v>
      </c>
      <c r="E35328">
        <v>24286</v>
      </c>
      <c r="F35328">
        <v>105497</v>
      </c>
    </row>
    <row r="35329" spans="1:8" x14ac:dyDescent="0.2">
      <c r="A35329">
        <v>1.0392618263185201E+18</v>
      </c>
      <c r="B35329" t="s">
        <v>71199</v>
      </c>
      <c r="C35329" t="s">
        <v>71200</v>
      </c>
      <c r="D35329" s="1">
        <v>43353.971087962964</v>
      </c>
      <c r="E35329">
        <v>25787</v>
      </c>
      <c r="F35329">
        <v>82098</v>
      </c>
    </row>
    <row r="35330" spans="1:8" x14ac:dyDescent="0.2">
      <c r="A35330">
        <v>1.0392703371989199E+18</v>
      </c>
      <c r="B35330" t="s">
        <v>71201</v>
      </c>
      <c r="C35330" t="s">
        <v>71202</v>
      </c>
      <c r="D35330" s="1">
        <v>43353.994571759256</v>
      </c>
      <c r="E35330">
        <v>10652</v>
      </c>
      <c r="F35330">
        <v>45501</v>
      </c>
      <c r="G35330" t="s">
        <v>71203</v>
      </c>
    </row>
    <row r="35331" spans="1:8" x14ac:dyDescent="0.2">
      <c r="A35331">
        <v>1.03929178303173E+18</v>
      </c>
      <c r="B35331" t="s">
        <v>71204</v>
      </c>
      <c r="C35331" t="s">
        <v>71205</v>
      </c>
      <c r="D35331" s="1">
        <v>43354.053749999999</v>
      </c>
      <c r="E35331">
        <v>19335</v>
      </c>
      <c r="F35331">
        <v>87152</v>
      </c>
    </row>
    <row r="35332" spans="1:8" x14ac:dyDescent="0.2">
      <c r="A35332">
        <v>1.03929285871557E+18</v>
      </c>
      <c r="B35332" t="s">
        <v>71206</v>
      </c>
      <c r="C35332" t="s">
        <v>71207</v>
      </c>
      <c r="D35332" s="1">
        <v>43354.05672453704</v>
      </c>
      <c r="E35332">
        <v>13069</v>
      </c>
      <c r="F35332">
        <v>63091</v>
      </c>
    </row>
    <row r="35333" spans="1:8" x14ac:dyDescent="0.2">
      <c r="A35333">
        <v>1.03929643680915E+18</v>
      </c>
      <c r="B35333" t="s">
        <v>71208</v>
      </c>
      <c r="C35333" t="s">
        <v>71209</v>
      </c>
      <c r="D35333" s="1">
        <v>43354.06659722222</v>
      </c>
      <c r="E35333">
        <v>32877</v>
      </c>
      <c r="F35333">
        <v>98454</v>
      </c>
    </row>
    <row r="35334" spans="1:8" x14ac:dyDescent="0.2">
      <c r="A35334">
        <v>1.03947075581637E+18</v>
      </c>
      <c r="B35334" t="s">
        <v>71210</v>
      </c>
      <c r="C35334" t="s">
        <v>71211</v>
      </c>
      <c r="D35334" s="1">
        <v>43354.547627314816</v>
      </c>
      <c r="E35334">
        <v>19552</v>
      </c>
      <c r="F35334">
        <v>71600</v>
      </c>
      <c r="G35334" t="s">
        <v>215</v>
      </c>
    </row>
    <row r="35335" spans="1:8" x14ac:dyDescent="0.2">
      <c r="A35335">
        <v>1.0394717461209E+18</v>
      </c>
      <c r="B35335" t="s">
        <v>71212</v>
      </c>
      <c r="C35335" t="s">
        <v>71213</v>
      </c>
      <c r="D35335" s="1">
        <v>43354.550358796296</v>
      </c>
      <c r="E35335">
        <v>14127</v>
      </c>
      <c r="F35335">
        <v>55455</v>
      </c>
      <c r="H35335" t="s">
        <v>616</v>
      </c>
    </row>
    <row r="35336" spans="1:8" x14ac:dyDescent="0.2">
      <c r="A35336">
        <v>1.03947345670902E+18</v>
      </c>
      <c r="B35336" t="s">
        <v>71214</v>
      </c>
      <c r="C35336" t="s">
        <v>71215</v>
      </c>
      <c r="D35336" s="1">
        <v>43354.555081018516</v>
      </c>
      <c r="E35336">
        <v>19570</v>
      </c>
      <c r="F35336">
        <v>75428</v>
      </c>
      <c r="G35336" t="s">
        <v>89</v>
      </c>
    </row>
    <row r="35337" spans="1:8" x14ac:dyDescent="0.2">
      <c r="A35337">
        <v>1.03947905493053E+18</v>
      </c>
      <c r="B35337" t="s">
        <v>71216</v>
      </c>
      <c r="C35337" t="s">
        <v>71217</v>
      </c>
      <c r="D35337" s="1">
        <v>43354.570520833331</v>
      </c>
      <c r="E35337">
        <v>11725</v>
      </c>
      <c r="F35337">
        <v>52128</v>
      </c>
      <c r="G35337" t="s">
        <v>89</v>
      </c>
    </row>
    <row r="35338" spans="1:8" x14ac:dyDescent="0.2">
      <c r="A35338">
        <v>1.03948347936339E+18</v>
      </c>
      <c r="B35338" t="s">
        <v>71218</v>
      </c>
      <c r="C35338" t="s">
        <v>71219</v>
      </c>
      <c r="D35338" s="1">
        <v>43354.582731481481</v>
      </c>
      <c r="E35338">
        <v>21187</v>
      </c>
      <c r="F35338">
        <v>106895</v>
      </c>
    </row>
    <row r="35339" spans="1:8" x14ac:dyDescent="0.2">
      <c r="A35339">
        <v>1.03948995422354E+18</v>
      </c>
      <c r="B35339" t="s">
        <v>71220</v>
      </c>
      <c r="C35339" t="s">
        <v>71221</v>
      </c>
      <c r="D35339" s="1">
        <v>43354.600601851853</v>
      </c>
      <c r="E35339">
        <v>12839</v>
      </c>
      <c r="F35339">
        <v>60131</v>
      </c>
      <c r="H35339" t="s">
        <v>390</v>
      </c>
    </row>
    <row r="35340" spans="1:8" x14ac:dyDescent="0.2">
      <c r="A35340">
        <v>1.03949833459405E+18</v>
      </c>
      <c r="B35340" t="s">
        <v>71222</v>
      </c>
      <c r="C35340" t="s">
        <v>71223</v>
      </c>
      <c r="D35340" s="1">
        <v>43354.623726851853</v>
      </c>
      <c r="E35340">
        <v>19007</v>
      </c>
      <c r="F35340">
        <v>89741</v>
      </c>
    </row>
    <row r="35341" spans="1:8" x14ac:dyDescent="0.2">
      <c r="A35341">
        <v>1.03953716445805E+18</v>
      </c>
      <c r="B35341" t="s">
        <v>71224</v>
      </c>
      <c r="C35341" t="s">
        <v>71225</v>
      </c>
      <c r="D35341" s="1">
        <v>43354.730879629627</v>
      </c>
      <c r="E35341">
        <v>11097</v>
      </c>
      <c r="F35341">
        <v>44915</v>
      </c>
      <c r="H35341" t="s">
        <v>616</v>
      </c>
    </row>
    <row r="35342" spans="1:8" x14ac:dyDescent="0.2">
      <c r="A35342">
        <v>1.03955637876606E+18</v>
      </c>
      <c r="B35342" t="s">
        <v>71226</v>
      </c>
      <c r="C35342" t="s">
        <v>71227</v>
      </c>
      <c r="D35342" s="1">
        <v>43354.783900462964</v>
      </c>
      <c r="E35342">
        <v>11519</v>
      </c>
      <c r="F35342">
        <v>46291</v>
      </c>
      <c r="G35342" t="s">
        <v>89</v>
      </c>
    </row>
    <row r="35343" spans="1:8" x14ac:dyDescent="0.2">
      <c r="A35343">
        <v>1.0396087258190799E+18</v>
      </c>
      <c r="B35343" t="s">
        <v>71228</v>
      </c>
      <c r="C35343" t="s">
        <v>71229</v>
      </c>
      <c r="D35343" s="1">
        <v>43354.928344907406</v>
      </c>
      <c r="E35343">
        <v>13447</v>
      </c>
      <c r="F35343">
        <v>57321</v>
      </c>
    </row>
    <row r="35344" spans="1:8" x14ac:dyDescent="0.2">
      <c r="A35344">
        <v>1.03966985306032E+18</v>
      </c>
      <c r="B35344" t="s">
        <v>71230</v>
      </c>
      <c r="C35344" t="s">
        <v>71231</v>
      </c>
      <c r="D35344" s="1">
        <v>43355.097025462965</v>
      </c>
      <c r="E35344">
        <v>12710</v>
      </c>
      <c r="F35344">
        <v>54528</v>
      </c>
      <c r="H35344" t="s">
        <v>616</v>
      </c>
    </row>
    <row r="35345" spans="1:8" x14ac:dyDescent="0.2">
      <c r="A35345">
        <v>1.03968404090177E+18</v>
      </c>
      <c r="B35345" t="s">
        <v>71232</v>
      </c>
      <c r="C35345" t="s">
        <v>71233</v>
      </c>
      <c r="D35345" s="1">
        <v>43355.136180555557</v>
      </c>
      <c r="E35345">
        <v>18242</v>
      </c>
      <c r="F35345">
        <v>74988</v>
      </c>
    </row>
    <row r="35346" spans="1:8" x14ac:dyDescent="0.2">
      <c r="A35346">
        <v>1.03968715845663E+18</v>
      </c>
      <c r="B35346" t="s">
        <v>71234</v>
      </c>
      <c r="C35346" t="s">
        <v>71235</v>
      </c>
      <c r="D35346" s="1">
        <v>43355.144780092596</v>
      </c>
      <c r="E35346">
        <v>13740</v>
      </c>
      <c r="F35346">
        <v>56455</v>
      </c>
      <c r="G35346" t="s">
        <v>89</v>
      </c>
    </row>
    <row r="35347" spans="1:8" x14ac:dyDescent="0.2">
      <c r="A35347">
        <v>1.03969387239646E+18</v>
      </c>
      <c r="B35347" t="s">
        <v>71236</v>
      </c>
      <c r="C35347" t="s">
        <v>71237</v>
      </c>
      <c r="D35347" s="1">
        <v>43355.163310185184</v>
      </c>
      <c r="E35347">
        <v>24695</v>
      </c>
      <c r="F35347">
        <v>100158</v>
      </c>
      <c r="G35347" t="s">
        <v>89</v>
      </c>
    </row>
    <row r="35348" spans="1:8" x14ac:dyDescent="0.2">
      <c r="A35348">
        <v>1.03982349650176E+18</v>
      </c>
      <c r="B35348" t="s">
        <v>71238</v>
      </c>
      <c r="C35348" t="s">
        <v>71239</v>
      </c>
      <c r="D35348" s="1">
        <v>43355.521006944444</v>
      </c>
      <c r="E35348">
        <v>15352</v>
      </c>
      <c r="F35348">
        <v>64326</v>
      </c>
      <c r="G35348" t="s">
        <v>89</v>
      </c>
    </row>
    <row r="35349" spans="1:8" x14ac:dyDescent="0.2">
      <c r="A35349">
        <v>1.03982896659561E+18</v>
      </c>
      <c r="B35349" t="s">
        <v>71240</v>
      </c>
      <c r="C35349" t="s">
        <v>71241</v>
      </c>
      <c r="D35349" s="1">
        <v>43355.536099537036</v>
      </c>
      <c r="E35349">
        <v>14092</v>
      </c>
      <c r="F35349">
        <v>70507</v>
      </c>
    </row>
    <row r="35350" spans="1:8" x14ac:dyDescent="0.2">
      <c r="A35350">
        <v>1.03983065950477E+18</v>
      </c>
      <c r="B35350" t="s">
        <v>71242</v>
      </c>
      <c r="C35350" t="s">
        <v>71243</v>
      </c>
      <c r="D35350" s="1">
        <v>43355.540775462963</v>
      </c>
      <c r="E35350">
        <v>12522</v>
      </c>
      <c r="F35350">
        <v>63142</v>
      </c>
    </row>
    <row r="35351" spans="1:8" x14ac:dyDescent="0.2">
      <c r="A35351">
        <v>1.03983190410994E+18</v>
      </c>
      <c r="B35351" t="s">
        <v>71244</v>
      </c>
      <c r="C35351" t="s">
        <v>71245</v>
      </c>
      <c r="D35351" s="1">
        <v>43355.54420138889</v>
      </c>
      <c r="E35351">
        <v>11794</v>
      </c>
      <c r="F35351">
        <v>50097</v>
      </c>
    </row>
    <row r="35352" spans="1:8" x14ac:dyDescent="0.2">
      <c r="A35352">
        <v>1.03987578585368E+18</v>
      </c>
      <c r="B35352" t="s">
        <v>71246</v>
      </c>
      <c r="C35352" t="s">
        <v>71247</v>
      </c>
      <c r="D35352" s="1">
        <v>43355.665289351855</v>
      </c>
      <c r="E35352">
        <v>12106</v>
      </c>
      <c r="F35352">
        <v>57885</v>
      </c>
    </row>
    <row r="35353" spans="1:8" x14ac:dyDescent="0.2">
      <c r="A35353">
        <v>1.0398778574414001E+18</v>
      </c>
      <c r="B35353" t="s">
        <v>71248</v>
      </c>
      <c r="C35353" t="s">
        <v>71249</v>
      </c>
      <c r="D35353" s="1">
        <v>43355.671006944445</v>
      </c>
      <c r="E35353">
        <v>15231</v>
      </c>
      <c r="F35353">
        <v>64915</v>
      </c>
    </row>
    <row r="35354" spans="1:8" x14ac:dyDescent="0.2">
      <c r="A35354">
        <v>1.03991593327858E+18</v>
      </c>
      <c r="B35354" t="s">
        <v>71250</v>
      </c>
      <c r="C35354" t="s">
        <v>71251</v>
      </c>
      <c r="D35354" s="1">
        <v>43355.776076388887</v>
      </c>
      <c r="E35354">
        <v>15620</v>
      </c>
      <c r="F35354">
        <v>59402</v>
      </c>
      <c r="H35354" t="s">
        <v>390</v>
      </c>
    </row>
    <row r="35355" spans="1:8" x14ac:dyDescent="0.2">
      <c r="A35355">
        <v>1.04001635569994E+18</v>
      </c>
      <c r="B35355" t="s">
        <v>71252</v>
      </c>
      <c r="C35355" t="s">
        <v>71253</v>
      </c>
      <c r="D35355" s="1">
        <v>43356.053194444445</v>
      </c>
      <c r="E35355">
        <v>6796</v>
      </c>
      <c r="F35355">
        <v>30268</v>
      </c>
      <c r="H35355" t="s">
        <v>390</v>
      </c>
    </row>
    <row r="35356" spans="1:8" x14ac:dyDescent="0.2">
      <c r="A35356">
        <v>1.04001762301728E+18</v>
      </c>
      <c r="B35356" t="s">
        <v>71254</v>
      </c>
      <c r="C35356" t="s">
        <v>71255</v>
      </c>
      <c r="D35356" s="1">
        <v>43356.056689814817</v>
      </c>
      <c r="E35356">
        <v>10529</v>
      </c>
      <c r="F35356">
        <v>48935</v>
      </c>
      <c r="G35356" t="s">
        <v>89</v>
      </c>
    </row>
    <row r="35357" spans="1:8" x14ac:dyDescent="0.2">
      <c r="A35357">
        <v>1.04019890684242E+18</v>
      </c>
      <c r="B35357" t="s">
        <v>71256</v>
      </c>
      <c r="C35357" t="s">
        <v>71257</v>
      </c>
      <c r="D35357" s="1">
        <v>43356.556944444441</v>
      </c>
      <c r="E35357">
        <v>10061</v>
      </c>
      <c r="F35357">
        <v>54466</v>
      </c>
    </row>
    <row r="35358" spans="1:8" x14ac:dyDescent="0.2">
      <c r="A35358">
        <v>1.04020336265288E+18</v>
      </c>
      <c r="B35358" t="s">
        <v>71258</v>
      </c>
      <c r="C35358" t="s">
        <v>71259</v>
      </c>
      <c r="D35358" s="1">
        <v>43356.569236111114</v>
      </c>
      <c r="E35358">
        <v>7253</v>
      </c>
      <c r="F35358">
        <v>42690</v>
      </c>
    </row>
    <row r="35359" spans="1:8" x14ac:dyDescent="0.2">
      <c r="A35359">
        <v>1.04021004552553E+18</v>
      </c>
      <c r="B35359" t="s">
        <v>71260</v>
      </c>
      <c r="C35359" t="s">
        <v>71261</v>
      </c>
      <c r="D35359" s="1">
        <v>43356.587673611109</v>
      </c>
      <c r="E35359">
        <v>14463</v>
      </c>
      <c r="F35359">
        <v>54181</v>
      </c>
    </row>
    <row r="35360" spans="1:8" x14ac:dyDescent="0.2">
      <c r="A35360">
        <v>1.04021106897346E+18</v>
      </c>
      <c r="B35360" t="s">
        <v>71262</v>
      </c>
      <c r="C35360" t="s">
        <v>71263</v>
      </c>
      <c r="D35360" s="1">
        <v>43356.590497685182</v>
      </c>
      <c r="E35360">
        <v>9312</v>
      </c>
      <c r="F35360">
        <v>39925</v>
      </c>
      <c r="G35360" t="s">
        <v>89</v>
      </c>
    </row>
    <row r="35361" spans="1:8" x14ac:dyDescent="0.2">
      <c r="A35361">
        <v>1.04021486645017E+18</v>
      </c>
      <c r="B35361" t="s">
        <v>71264</v>
      </c>
      <c r="C35361" t="s">
        <v>71265</v>
      </c>
      <c r="D35361" s="1">
        <v>43356.600983796299</v>
      </c>
      <c r="E35361">
        <v>14554</v>
      </c>
      <c r="F35361">
        <v>59702</v>
      </c>
      <c r="G35361" t="s">
        <v>89</v>
      </c>
    </row>
    <row r="35362" spans="1:8" x14ac:dyDescent="0.2">
      <c r="A35362">
        <v>1.04021789770302E+18</v>
      </c>
      <c r="B35362" t="s">
        <v>71266</v>
      </c>
      <c r="C35362" t="s">
        <v>71267</v>
      </c>
      <c r="D35362" s="1">
        <v>43356.609340277777</v>
      </c>
      <c r="E35362">
        <v>17592</v>
      </c>
      <c r="F35362">
        <v>70134</v>
      </c>
    </row>
    <row r="35363" spans="1:8" x14ac:dyDescent="0.2">
      <c r="A35363">
        <v>1.04022085540038E+18</v>
      </c>
      <c r="B35363" t="s">
        <v>71268</v>
      </c>
      <c r="C35363" t="s">
        <v>71269</v>
      </c>
      <c r="D35363" s="1">
        <v>43356.6175</v>
      </c>
      <c r="E35363">
        <v>18509</v>
      </c>
      <c r="F35363">
        <v>82309</v>
      </c>
    </row>
    <row r="35364" spans="1:8" x14ac:dyDescent="0.2">
      <c r="A35364">
        <v>1.04024267787755E+18</v>
      </c>
      <c r="B35364" t="s">
        <v>71270</v>
      </c>
      <c r="C35364" t="s">
        <v>71271</v>
      </c>
      <c r="D35364" s="1">
        <v>43356.677719907406</v>
      </c>
      <c r="E35364">
        <v>19868</v>
      </c>
      <c r="F35364">
        <v>79799</v>
      </c>
    </row>
    <row r="35365" spans="1:8" x14ac:dyDescent="0.2">
      <c r="A35365">
        <v>1.04025752002618E+18</v>
      </c>
      <c r="B35365" t="s">
        <v>71272</v>
      </c>
      <c r="C35365" t="s">
        <v>71273</v>
      </c>
      <c r="D35365" s="1">
        <v>43356.718680555554</v>
      </c>
      <c r="E35365">
        <v>9067</v>
      </c>
      <c r="F35365">
        <v>42338</v>
      </c>
      <c r="G35365" t="s">
        <v>89</v>
      </c>
    </row>
    <row r="35366" spans="1:8" x14ac:dyDescent="0.2">
      <c r="A35366">
        <v>1.04029060391179E+18</v>
      </c>
      <c r="B35366" t="s">
        <v>71274</v>
      </c>
      <c r="C35366" t="s">
        <v>71275</v>
      </c>
      <c r="D35366" s="1">
        <v>43356.809976851851</v>
      </c>
      <c r="E35366">
        <v>10699</v>
      </c>
      <c r="F35366">
        <v>49680</v>
      </c>
    </row>
    <row r="35367" spans="1:8" x14ac:dyDescent="0.2">
      <c r="A35367">
        <v>1.04029445358666E+18</v>
      </c>
      <c r="B35367" t="s">
        <v>71276</v>
      </c>
      <c r="C35367" t="s">
        <v>71277</v>
      </c>
      <c r="D35367" s="1">
        <v>43356.820601851854</v>
      </c>
      <c r="E35367">
        <v>6764</v>
      </c>
      <c r="F35367">
        <v>31673</v>
      </c>
      <c r="G35367" t="s">
        <v>89</v>
      </c>
      <c r="H35367" t="s">
        <v>390</v>
      </c>
    </row>
    <row r="35368" spans="1:8" x14ac:dyDescent="0.2">
      <c r="A35368">
        <v>1.0402982333592E+18</v>
      </c>
      <c r="B35368" t="s">
        <v>71278</v>
      </c>
      <c r="C35368" t="s">
        <v>71279</v>
      </c>
      <c r="D35368" s="1">
        <v>43356.831030092595</v>
      </c>
      <c r="E35368">
        <v>18295</v>
      </c>
      <c r="F35368">
        <v>63365</v>
      </c>
    </row>
    <row r="35369" spans="1:8" x14ac:dyDescent="0.2">
      <c r="A35369">
        <v>1.04040742215685E+18</v>
      </c>
      <c r="B35369" t="s">
        <v>71280</v>
      </c>
      <c r="C35369" t="s">
        <v>71281</v>
      </c>
      <c r="D35369" s="1">
        <v>43357.132326388892</v>
      </c>
      <c r="E35369">
        <v>34416</v>
      </c>
      <c r="F35369">
        <v>113854</v>
      </c>
    </row>
    <row r="35370" spans="1:8" x14ac:dyDescent="0.2">
      <c r="A35370">
        <v>1.04042926892323E+18</v>
      </c>
      <c r="B35370" t="s">
        <v>71282</v>
      </c>
      <c r="C35370" t="s">
        <v>71283</v>
      </c>
      <c r="D35370" s="1">
        <v>43357.192615740743</v>
      </c>
      <c r="E35370">
        <v>7842</v>
      </c>
      <c r="F35370">
        <v>37795</v>
      </c>
    </row>
    <row r="35371" spans="1:8" x14ac:dyDescent="0.2">
      <c r="A35371">
        <v>1.04057589013934E+18</v>
      </c>
      <c r="B35371" t="s">
        <v>71284</v>
      </c>
      <c r="C35371" t="s">
        <v>71285</v>
      </c>
      <c r="D35371" s="1">
        <v>43357.597210648149</v>
      </c>
      <c r="E35371">
        <v>16118</v>
      </c>
      <c r="F35371">
        <v>86804</v>
      </c>
    </row>
    <row r="35372" spans="1:8" x14ac:dyDescent="0.2">
      <c r="A35372">
        <v>1.04071693862696E+18</v>
      </c>
      <c r="B35372" t="s">
        <v>71286</v>
      </c>
      <c r="C35372" t="s">
        <v>71287</v>
      </c>
      <c r="D35372" s="1">
        <v>43357.986435185187</v>
      </c>
      <c r="E35372">
        <v>14598</v>
      </c>
      <c r="F35372">
        <v>60717</v>
      </c>
      <c r="H35372" t="s">
        <v>616</v>
      </c>
    </row>
    <row r="35373" spans="1:8" x14ac:dyDescent="0.2">
      <c r="A35373">
        <v>1.04071775710758E+18</v>
      </c>
      <c r="B35373" t="s">
        <v>71288</v>
      </c>
      <c r="C35373" t="s">
        <v>71289</v>
      </c>
      <c r="D35373" s="1">
        <v>43357.988692129627</v>
      </c>
      <c r="E35373">
        <v>8997</v>
      </c>
      <c r="F35373">
        <v>42917</v>
      </c>
    </row>
    <row r="35374" spans="1:8" x14ac:dyDescent="0.2">
      <c r="A35374">
        <v>1.04073066383249E+18</v>
      </c>
      <c r="B35374" t="s">
        <v>71290</v>
      </c>
      <c r="C35374" t="s">
        <v>71291</v>
      </c>
      <c r="D35374" s="1">
        <v>43358.024305555555</v>
      </c>
      <c r="E35374">
        <v>17853</v>
      </c>
      <c r="F35374">
        <v>73271</v>
      </c>
      <c r="G35374" t="s">
        <v>89</v>
      </c>
    </row>
    <row r="35375" spans="1:8" x14ac:dyDescent="0.2">
      <c r="A35375">
        <v>1.04076002144385E+18</v>
      </c>
      <c r="B35375" t="s">
        <v>71292</v>
      </c>
      <c r="C35375" t="s">
        <v>71293</v>
      </c>
      <c r="D35375" s="1">
        <v>43358.105324074073</v>
      </c>
      <c r="E35375">
        <v>12380</v>
      </c>
      <c r="F35375">
        <v>50093</v>
      </c>
      <c r="G35375" t="s">
        <v>215</v>
      </c>
    </row>
    <row r="35376" spans="1:8" x14ac:dyDescent="0.2">
      <c r="A35376">
        <v>1.04076312157143E+18</v>
      </c>
      <c r="B35376" t="s">
        <v>71294</v>
      </c>
      <c r="C35376" t="s">
        <v>71295</v>
      </c>
      <c r="D35376" s="1">
        <v>43358.113877314812</v>
      </c>
      <c r="E35376">
        <v>14932</v>
      </c>
      <c r="F35376">
        <v>52426</v>
      </c>
      <c r="H35376" t="s">
        <v>390</v>
      </c>
    </row>
    <row r="35377" spans="1:7" x14ac:dyDescent="0.2">
      <c r="A35377">
        <v>1.0407808130869199E+18</v>
      </c>
      <c r="B35377" t="s">
        <v>71296</v>
      </c>
      <c r="C35377" t="s">
        <v>71297</v>
      </c>
      <c r="D35377" s="1">
        <v>43358.16269675926</v>
      </c>
      <c r="E35377">
        <v>13560</v>
      </c>
      <c r="F35377">
        <v>66780</v>
      </c>
    </row>
    <row r="35378" spans="1:7" x14ac:dyDescent="0.2">
      <c r="A35378">
        <v>1.04078351942391E+18</v>
      </c>
      <c r="B35378" t="s">
        <v>71298</v>
      </c>
      <c r="C35378" t="s">
        <v>71299</v>
      </c>
      <c r="D35378" s="1">
        <v>43358.170162037037</v>
      </c>
      <c r="E35378">
        <v>13864</v>
      </c>
      <c r="F35378">
        <v>56338</v>
      </c>
    </row>
    <row r="35379" spans="1:7" x14ac:dyDescent="0.2">
      <c r="A35379">
        <v>1.04078815100088E+18</v>
      </c>
      <c r="B35379" t="s">
        <v>71300</v>
      </c>
      <c r="C35379" t="s">
        <v>71301</v>
      </c>
      <c r="D35379" s="1">
        <v>43358.182939814818</v>
      </c>
      <c r="E35379">
        <v>12938</v>
      </c>
      <c r="F35379">
        <v>59336</v>
      </c>
    </row>
    <row r="35380" spans="1:7" x14ac:dyDescent="0.2">
      <c r="A35380">
        <v>1.04079940967037E+18</v>
      </c>
      <c r="B35380" t="s">
        <v>71302</v>
      </c>
      <c r="C35380" t="s">
        <v>71303</v>
      </c>
      <c r="D35380" s="1">
        <v>43358.214016203703</v>
      </c>
      <c r="E35380">
        <v>22114</v>
      </c>
      <c r="F35380">
        <v>94977</v>
      </c>
      <c r="G35380" t="s">
        <v>89</v>
      </c>
    </row>
    <row r="35381" spans="1:7" x14ac:dyDescent="0.2">
      <c r="A35381">
        <v>1.04106077090839E+18</v>
      </c>
      <c r="B35381" t="s">
        <v>71304</v>
      </c>
      <c r="C35381" t="s">
        <v>71305</v>
      </c>
      <c r="D35381" s="1">
        <v>43358.935231481482</v>
      </c>
      <c r="E35381">
        <v>6430</v>
      </c>
      <c r="F35381">
        <v>31897</v>
      </c>
      <c r="G35381" t="s">
        <v>89</v>
      </c>
    </row>
    <row r="35382" spans="1:7" x14ac:dyDescent="0.2">
      <c r="A35382">
        <v>1.04106455060549E+18</v>
      </c>
      <c r="B35382" t="s">
        <v>71306</v>
      </c>
      <c r="C35382" t="s">
        <v>71307</v>
      </c>
      <c r="D35382" s="1">
        <v>43358.945659722223</v>
      </c>
      <c r="E35382">
        <v>12799</v>
      </c>
      <c r="F35382">
        <v>50207</v>
      </c>
      <c r="G35382" t="e">
        <f>_xlfn.SINGLE( _xlfn.SINGLE(FEMA_Brock))</f>
        <v>#NAME?</v>
      </c>
    </row>
    <row r="35383" spans="1:7" x14ac:dyDescent="0.2">
      <c r="A35383">
        <v>1.04106510796977E+18</v>
      </c>
      <c r="B35383" t="s">
        <v>71308</v>
      </c>
      <c r="C35383" t="s">
        <v>71309</v>
      </c>
      <c r="D35383" s="1">
        <v>43358.947199074071</v>
      </c>
      <c r="E35383">
        <v>11678</v>
      </c>
      <c r="F35383">
        <v>48345</v>
      </c>
    </row>
    <row r="35384" spans="1:7" x14ac:dyDescent="0.2">
      <c r="A35384">
        <v>1.04106776245245E+18</v>
      </c>
      <c r="B35384" t="s">
        <v>71310</v>
      </c>
      <c r="C35384" t="s">
        <v>71311</v>
      </c>
      <c r="D35384" s="1">
        <v>43358.954525462963</v>
      </c>
      <c r="E35384">
        <v>11177</v>
      </c>
      <c r="F35384">
        <v>47482</v>
      </c>
    </row>
    <row r="35385" spans="1:7" x14ac:dyDescent="0.2">
      <c r="A35385">
        <v>1.04106859152799E+18</v>
      </c>
      <c r="B35385" t="s">
        <v>71312</v>
      </c>
      <c r="C35385" t="s">
        <v>71313</v>
      </c>
      <c r="D35385" s="1">
        <v>43358.956805555557</v>
      </c>
      <c r="E35385">
        <v>10001</v>
      </c>
      <c r="F35385">
        <v>41308</v>
      </c>
      <c r="G35385" t="s">
        <v>89</v>
      </c>
    </row>
    <row r="35386" spans="1:7" x14ac:dyDescent="0.2">
      <c r="A35386">
        <v>1.04108638350546E+18</v>
      </c>
      <c r="B35386" t="s">
        <v>71314</v>
      </c>
      <c r="C35386" t="s">
        <v>71315</v>
      </c>
      <c r="D35386" s="1">
        <v>43359.005902777775</v>
      </c>
      <c r="E35386">
        <v>18400</v>
      </c>
      <c r="F35386">
        <v>76190</v>
      </c>
    </row>
    <row r="35387" spans="1:7" x14ac:dyDescent="0.2">
      <c r="A35387">
        <v>1.04109395300783E+18</v>
      </c>
      <c r="B35387" t="s">
        <v>71316</v>
      </c>
      <c r="C35387" t="s">
        <v>71317</v>
      </c>
      <c r="D35387" s="1">
        <v>43359.02679398148</v>
      </c>
      <c r="E35387">
        <v>27423</v>
      </c>
      <c r="F35387">
        <v>106788</v>
      </c>
    </row>
    <row r="35388" spans="1:7" x14ac:dyDescent="0.2">
      <c r="A35388">
        <v>1.0410948555926799E+18</v>
      </c>
      <c r="B35388" t="s">
        <v>71318</v>
      </c>
      <c r="C35388" t="s">
        <v>71319</v>
      </c>
      <c r="D35388" s="1">
        <v>43359.029282407406</v>
      </c>
      <c r="E35388">
        <v>12978</v>
      </c>
      <c r="F35388">
        <v>70792</v>
      </c>
    </row>
    <row r="35389" spans="1:7" x14ac:dyDescent="0.2">
      <c r="A35389">
        <v>1.0411514640460401E+18</v>
      </c>
      <c r="B35389" t="s">
        <v>71320</v>
      </c>
      <c r="C35389" t="s">
        <v>71321</v>
      </c>
      <c r="D35389" s="1">
        <v>43359.185497685183</v>
      </c>
      <c r="E35389">
        <v>16723</v>
      </c>
      <c r="F35389">
        <v>61331</v>
      </c>
      <c r="G35389" t="s">
        <v>89</v>
      </c>
    </row>
    <row r="35390" spans="1:7" x14ac:dyDescent="0.2">
      <c r="A35390">
        <v>1.04133089794816E+18</v>
      </c>
      <c r="B35390" t="s">
        <v>71322</v>
      </c>
      <c r="C35390" t="s">
        <v>71323</v>
      </c>
      <c r="D35390" s="1">
        <v>43359.680636574078</v>
      </c>
      <c r="E35390">
        <v>22679</v>
      </c>
      <c r="F35390">
        <v>90785</v>
      </c>
    </row>
    <row r="35391" spans="1:7" x14ac:dyDescent="0.2">
      <c r="A35391">
        <v>1.0413583331465201E+18</v>
      </c>
      <c r="B35391" t="s">
        <v>71324</v>
      </c>
      <c r="C35391" t="s">
        <v>71325</v>
      </c>
      <c r="D35391" s="1">
        <v>43359.756342592591</v>
      </c>
      <c r="E35391">
        <v>10941</v>
      </c>
      <c r="F35391">
        <v>57717</v>
      </c>
    </row>
    <row r="35392" spans="1:7" x14ac:dyDescent="0.2">
      <c r="A35392">
        <v>1.04143877136606E+18</v>
      </c>
      <c r="B35392" t="s">
        <v>71326</v>
      </c>
      <c r="C35392" t="s">
        <v>71327</v>
      </c>
      <c r="D35392" s="1">
        <v>43359.978310185186</v>
      </c>
      <c r="E35392">
        <v>13858</v>
      </c>
      <c r="F35392">
        <v>78960</v>
      </c>
    </row>
    <row r="35393" spans="1:8" x14ac:dyDescent="0.2">
      <c r="A35393">
        <v>1.04144167694918E+18</v>
      </c>
      <c r="B35393" t="s">
        <v>71328</v>
      </c>
      <c r="C35393" t="s">
        <v>71329</v>
      </c>
      <c r="D35393" s="1">
        <v>43359.986331018517</v>
      </c>
      <c r="E35393">
        <v>8778</v>
      </c>
      <c r="F35393">
        <v>40262</v>
      </c>
      <c r="G35393" t="s">
        <v>215</v>
      </c>
    </row>
    <row r="35394" spans="1:8" x14ac:dyDescent="0.2">
      <c r="A35394">
        <v>1.04145120344248E+18</v>
      </c>
      <c r="B35394" t="s">
        <v>71330</v>
      </c>
      <c r="C35394" t="s">
        <v>71331</v>
      </c>
      <c r="D35394" s="1">
        <v>43360.012615740743</v>
      </c>
      <c r="E35394">
        <v>22243</v>
      </c>
      <c r="F35394">
        <v>93032</v>
      </c>
    </row>
    <row r="35395" spans="1:8" x14ac:dyDescent="0.2">
      <c r="A35395">
        <v>1.04149355144667E+18</v>
      </c>
      <c r="B35395" t="s">
        <v>71332</v>
      </c>
      <c r="C35395" t="s">
        <v>71333</v>
      </c>
      <c r="D35395" s="1">
        <v>43360.129479166666</v>
      </c>
      <c r="E35395">
        <v>12767</v>
      </c>
      <c r="F35395">
        <v>57513</v>
      </c>
      <c r="H35395" t="s">
        <v>390</v>
      </c>
    </row>
    <row r="35396" spans="1:8" x14ac:dyDescent="0.2">
      <c r="A35396">
        <v>1.04162820143552E+18</v>
      </c>
      <c r="B35396" t="s">
        <v>71334</v>
      </c>
      <c r="C35396" t="s">
        <v>71335</v>
      </c>
      <c r="D35396" s="1">
        <v>43360.50104166667</v>
      </c>
      <c r="E35396">
        <v>12696</v>
      </c>
      <c r="F35396">
        <v>56388</v>
      </c>
    </row>
    <row r="35397" spans="1:8" x14ac:dyDescent="0.2">
      <c r="A35397">
        <v>1.04163072241352E+18</v>
      </c>
      <c r="B35397" t="s">
        <v>71336</v>
      </c>
      <c r="C35397" t="s">
        <v>71337</v>
      </c>
      <c r="D35397" s="1">
        <v>43360.507997685185</v>
      </c>
      <c r="E35397">
        <v>15474</v>
      </c>
      <c r="F35397">
        <v>71791</v>
      </c>
    </row>
    <row r="35398" spans="1:8" x14ac:dyDescent="0.2">
      <c r="A35398">
        <v>1.04163181769725E+18</v>
      </c>
      <c r="B35398" t="s">
        <v>71338</v>
      </c>
      <c r="C35398" t="s">
        <v>71339</v>
      </c>
      <c r="D35398" s="1">
        <v>43360.511018518519</v>
      </c>
      <c r="E35398">
        <v>15570</v>
      </c>
      <c r="F35398">
        <v>68548</v>
      </c>
    </row>
    <row r="35399" spans="1:8" x14ac:dyDescent="0.2">
      <c r="A35399">
        <v>1.04169412338272E+18</v>
      </c>
      <c r="B35399" t="s">
        <v>71340</v>
      </c>
      <c r="C35399" t="s">
        <v>71341</v>
      </c>
      <c r="D35399" s="1">
        <v>43360.682951388888</v>
      </c>
      <c r="E35399">
        <v>19893</v>
      </c>
      <c r="F35399">
        <v>73476</v>
      </c>
      <c r="G35399" t="s">
        <v>89</v>
      </c>
    </row>
    <row r="35400" spans="1:8" x14ac:dyDescent="0.2">
      <c r="A35400">
        <v>1.04169730878051E+18</v>
      </c>
      <c r="B35400" t="s">
        <v>71342</v>
      </c>
      <c r="C35400" t="s">
        <v>71343</v>
      </c>
      <c r="D35400" s="1">
        <v>43360.691736111112</v>
      </c>
      <c r="E35400">
        <v>27046</v>
      </c>
      <c r="F35400">
        <v>93030</v>
      </c>
    </row>
    <row r="35401" spans="1:8" x14ac:dyDescent="0.2">
      <c r="A35401">
        <v>1.0417511730348401E+18</v>
      </c>
      <c r="B35401" t="s">
        <v>71344</v>
      </c>
      <c r="C35401" t="s">
        <v>71345</v>
      </c>
      <c r="D35401" s="1">
        <v>43360.840381944443</v>
      </c>
      <c r="E35401">
        <v>20668</v>
      </c>
      <c r="F35401">
        <v>80304</v>
      </c>
      <c r="H35401" t="s">
        <v>390</v>
      </c>
    </row>
    <row r="35402" spans="1:8" x14ac:dyDescent="0.2">
      <c r="A35402">
        <v>1.0417541605999E+18</v>
      </c>
      <c r="B35402" t="s">
        <v>71346</v>
      </c>
      <c r="C35402" t="s">
        <v>71347</v>
      </c>
      <c r="D35402" s="1">
        <v>43360.848622685182</v>
      </c>
      <c r="E35402">
        <v>10586</v>
      </c>
      <c r="F35402">
        <v>41542</v>
      </c>
    </row>
    <row r="35403" spans="1:8" x14ac:dyDescent="0.2">
      <c r="A35403">
        <v>1.04177067321823E+18</v>
      </c>
      <c r="B35403" t="s">
        <v>71348</v>
      </c>
      <c r="C35403" t="s">
        <v>71349</v>
      </c>
      <c r="D35403" s="1">
        <v>43360.894189814811</v>
      </c>
      <c r="E35403">
        <v>12867</v>
      </c>
      <c r="F35403">
        <v>55028</v>
      </c>
    </row>
    <row r="35404" spans="1:8" x14ac:dyDescent="0.2">
      <c r="A35404">
        <v>1.04179237208501E+18</v>
      </c>
      <c r="B35404" t="s">
        <v>71350</v>
      </c>
      <c r="C35404" t="s">
        <v>71351</v>
      </c>
      <c r="D35404" s="1">
        <v>43360.954062500001</v>
      </c>
      <c r="E35404">
        <v>10961</v>
      </c>
      <c r="F35404">
        <v>42042</v>
      </c>
    </row>
    <row r="35405" spans="1:8" x14ac:dyDescent="0.2">
      <c r="A35405">
        <v>1.04180730438187E+18</v>
      </c>
      <c r="B35405" t="s">
        <v>71352</v>
      </c>
      <c r="C35405" t="s">
        <v>71353</v>
      </c>
      <c r="D35405" s="1">
        <v>43360.995266203703</v>
      </c>
      <c r="E35405">
        <v>8368</v>
      </c>
      <c r="F35405">
        <v>40973</v>
      </c>
    </row>
    <row r="35406" spans="1:8" x14ac:dyDescent="0.2">
      <c r="A35406">
        <v>1.04181092545034E+18</v>
      </c>
      <c r="B35406" t="s">
        <v>71354</v>
      </c>
      <c r="C35406" t="s">
        <v>71355</v>
      </c>
      <c r="D35406" s="1">
        <v>43361.005266203705</v>
      </c>
      <c r="E35406">
        <v>19055</v>
      </c>
      <c r="F35406">
        <v>73087</v>
      </c>
    </row>
    <row r="35407" spans="1:8" x14ac:dyDescent="0.2">
      <c r="A35407">
        <v>1.04184453974349E+18</v>
      </c>
      <c r="B35407" t="s">
        <v>71356</v>
      </c>
      <c r="C35407" t="s">
        <v>71357</v>
      </c>
      <c r="D35407" s="1">
        <v>43361.098020833335</v>
      </c>
      <c r="E35407">
        <v>16847</v>
      </c>
      <c r="F35407">
        <v>70108</v>
      </c>
    </row>
    <row r="35408" spans="1:8" x14ac:dyDescent="0.2">
      <c r="A35408">
        <v>1.0420309885184E+18</v>
      </c>
      <c r="B35408" t="s">
        <v>71358</v>
      </c>
      <c r="C35408" t="s">
        <v>71359</v>
      </c>
      <c r="D35408" s="1">
        <v>43361.612523148149</v>
      </c>
      <c r="E35408">
        <v>19822</v>
      </c>
      <c r="F35408">
        <v>70316</v>
      </c>
    </row>
    <row r="35409" spans="1:7" x14ac:dyDescent="0.2">
      <c r="A35409">
        <v>1.0420317724338801E+18</v>
      </c>
      <c r="B35409" t="s">
        <v>71360</v>
      </c>
      <c r="C35409" t="s">
        <v>71361</v>
      </c>
      <c r="D35409" s="1">
        <v>43361.614687499998</v>
      </c>
      <c r="E35409">
        <v>12955</v>
      </c>
      <c r="F35409">
        <v>54231</v>
      </c>
    </row>
    <row r="35410" spans="1:7" x14ac:dyDescent="0.2">
      <c r="A35410">
        <v>1.04203311669567E+18</v>
      </c>
      <c r="B35410" t="s">
        <v>71362</v>
      </c>
      <c r="C35410" t="s">
        <v>71363</v>
      </c>
      <c r="D35410" s="1">
        <v>43361.618391203701</v>
      </c>
      <c r="E35410">
        <v>17542</v>
      </c>
      <c r="F35410">
        <v>78932</v>
      </c>
    </row>
    <row r="35411" spans="1:7" x14ac:dyDescent="0.2">
      <c r="A35411">
        <v>1.0420342693743601E+18</v>
      </c>
      <c r="B35411" t="s">
        <v>71364</v>
      </c>
      <c r="C35411" t="s">
        <v>71365</v>
      </c>
      <c r="D35411" s="1">
        <v>43361.621574074074</v>
      </c>
      <c r="E35411">
        <v>14215</v>
      </c>
      <c r="F35411">
        <v>61472</v>
      </c>
    </row>
    <row r="35412" spans="1:7" x14ac:dyDescent="0.2">
      <c r="A35412">
        <v>1.04204208977999E+18</v>
      </c>
      <c r="B35412" t="s">
        <v>71366</v>
      </c>
      <c r="C35412" t="s">
        <v>71367</v>
      </c>
      <c r="D35412" s="1">
        <v>43361.643159722225</v>
      </c>
      <c r="E35412">
        <v>14554</v>
      </c>
      <c r="F35412">
        <v>69255</v>
      </c>
    </row>
    <row r="35413" spans="1:7" x14ac:dyDescent="0.2">
      <c r="A35413">
        <v>1.04207852327448E+18</v>
      </c>
      <c r="B35413" t="s">
        <v>71368</v>
      </c>
      <c r="C35413" t="s">
        <v>71369</v>
      </c>
      <c r="D35413" s="1">
        <v>43361.743692129632</v>
      </c>
      <c r="E35413">
        <v>13371</v>
      </c>
      <c r="F35413">
        <v>65144</v>
      </c>
    </row>
    <row r="35414" spans="1:7" x14ac:dyDescent="0.2">
      <c r="A35414">
        <v>1.0420785304132401E+18</v>
      </c>
      <c r="B35414" t="s">
        <v>71370</v>
      </c>
      <c r="C35414" t="s">
        <v>71371</v>
      </c>
      <c r="D35414" s="1">
        <v>43361.743715277778</v>
      </c>
      <c r="E35414">
        <v>9419</v>
      </c>
      <c r="F35414">
        <v>47282</v>
      </c>
    </row>
    <row r="35415" spans="1:7" x14ac:dyDescent="0.2">
      <c r="A35415">
        <v>1.04208080284939E+18</v>
      </c>
      <c r="B35415" t="s">
        <v>71372</v>
      </c>
      <c r="C35415" t="s">
        <v>71373</v>
      </c>
      <c r="D35415" s="1">
        <v>43361.749976851854</v>
      </c>
      <c r="E35415">
        <v>11413</v>
      </c>
      <c r="F35415">
        <v>57073</v>
      </c>
    </row>
    <row r="35416" spans="1:7" x14ac:dyDescent="0.2">
      <c r="A35416">
        <v>1.04211648888121E+18</v>
      </c>
      <c r="B35416" t="s">
        <v>71374</v>
      </c>
      <c r="C35416" t="s">
        <v>71375</v>
      </c>
      <c r="D35416" s="1">
        <v>43361.848460648151</v>
      </c>
      <c r="E35416">
        <v>15620</v>
      </c>
      <c r="F35416">
        <v>66809</v>
      </c>
    </row>
    <row r="35417" spans="1:7" x14ac:dyDescent="0.2">
      <c r="A35417">
        <v>1.04216153460306E+18</v>
      </c>
      <c r="B35417" t="s">
        <v>71376</v>
      </c>
      <c r="C35417" t="s">
        <v>71377</v>
      </c>
      <c r="D35417" s="1">
        <v>43361.972754629627</v>
      </c>
      <c r="E35417">
        <v>8573</v>
      </c>
      <c r="F35417">
        <v>42804</v>
      </c>
      <c r="G35417" t="s">
        <v>215</v>
      </c>
    </row>
    <row r="35418" spans="1:7" x14ac:dyDescent="0.2">
      <c r="A35418">
        <v>1.0421971685332401E+18</v>
      </c>
      <c r="B35418" t="s">
        <v>71378</v>
      </c>
      <c r="C35418" t="s">
        <v>71379</v>
      </c>
      <c r="D35418" s="1">
        <v>43362.071087962962</v>
      </c>
      <c r="E35418">
        <v>13664</v>
      </c>
      <c r="F35418">
        <v>63344</v>
      </c>
    </row>
    <row r="35419" spans="1:7" x14ac:dyDescent="0.2">
      <c r="A35419">
        <v>1.04225838773039E+18</v>
      </c>
      <c r="B35419" t="s">
        <v>71380</v>
      </c>
      <c r="C35419" t="s">
        <v>71381</v>
      </c>
      <c r="D35419" s="1">
        <v>43362.240023148152</v>
      </c>
      <c r="E35419">
        <v>27925</v>
      </c>
      <c r="F35419">
        <v>107676</v>
      </c>
    </row>
    <row r="35420" spans="1:7" x14ac:dyDescent="0.2">
      <c r="A35420">
        <v>1.04226314349651E+18</v>
      </c>
      <c r="B35420" t="s">
        <v>71382</v>
      </c>
      <c r="C35420" t="s">
        <v>71383</v>
      </c>
      <c r="D35420" s="1">
        <v>43362.253148148149</v>
      </c>
      <c r="E35420">
        <v>22633</v>
      </c>
      <c r="F35420">
        <v>92861</v>
      </c>
    </row>
    <row r="35421" spans="1:7" x14ac:dyDescent="0.2">
      <c r="A35421">
        <v>1.04226493428817E+18</v>
      </c>
      <c r="B35421" t="s">
        <v>71384</v>
      </c>
      <c r="C35421" t="s">
        <v>71385</v>
      </c>
      <c r="D35421" s="1">
        <v>43362.258090277777</v>
      </c>
      <c r="E35421">
        <v>14847</v>
      </c>
      <c r="F35421">
        <v>69885</v>
      </c>
    </row>
    <row r="35422" spans="1:7" x14ac:dyDescent="0.2">
      <c r="A35422">
        <v>1.0423763785937999E+18</v>
      </c>
      <c r="B35422" t="s">
        <v>71386</v>
      </c>
      <c r="C35422" t="s">
        <v>71387</v>
      </c>
      <c r="D35422" s="1">
        <v>43362.565613425926</v>
      </c>
      <c r="E35422">
        <v>16594</v>
      </c>
      <c r="F35422">
        <v>71781</v>
      </c>
    </row>
    <row r="35423" spans="1:7" x14ac:dyDescent="0.2">
      <c r="A35423">
        <v>1.04237791930426E+18</v>
      </c>
      <c r="B35423" t="s">
        <v>71388</v>
      </c>
      <c r="C35423" t="s">
        <v>71389</v>
      </c>
      <c r="D35423" s="1">
        <v>43362.569872685184</v>
      </c>
      <c r="E35423">
        <v>12972</v>
      </c>
      <c r="F35423">
        <v>60172</v>
      </c>
      <c r="G35423" t="s">
        <v>89</v>
      </c>
    </row>
    <row r="35424" spans="1:7" x14ac:dyDescent="0.2">
      <c r="A35424">
        <v>1.0423787067471E+18</v>
      </c>
      <c r="B35424" t="s">
        <v>71390</v>
      </c>
      <c r="C35424" t="s">
        <v>71391</v>
      </c>
      <c r="D35424" s="1">
        <v>43362.57203703704</v>
      </c>
      <c r="E35424">
        <v>18783</v>
      </c>
      <c r="F35424">
        <v>91636</v>
      </c>
      <c r="G35424" t="s">
        <v>89</v>
      </c>
    </row>
    <row r="35425" spans="1:8" x14ac:dyDescent="0.2">
      <c r="A35425">
        <v>1.04247070819291E+18</v>
      </c>
      <c r="B35425" t="s">
        <v>71392</v>
      </c>
      <c r="C35425" t="s">
        <v>71393</v>
      </c>
      <c r="D35425" s="1">
        <v>43362.825914351852</v>
      </c>
      <c r="E35425">
        <v>9479</v>
      </c>
      <c r="F35425">
        <v>44540</v>
      </c>
    </row>
    <row r="35426" spans="1:8" x14ac:dyDescent="0.2">
      <c r="A35426">
        <v>1.04255830981389E+18</v>
      </c>
      <c r="B35426" t="s">
        <v>71394</v>
      </c>
      <c r="C35426" t="s">
        <v>71395</v>
      </c>
      <c r="D35426" s="1">
        <v>43363.067650462966</v>
      </c>
      <c r="E35426">
        <v>13898</v>
      </c>
      <c r="F35426">
        <v>75753</v>
      </c>
    </row>
    <row r="35427" spans="1:8" x14ac:dyDescent="0.2">
      <c r="A35427">
        <v>1.04256339046241E+18</v>
      </c>
      <c r="B35427" t="s">
        <v>71396</v>
      </c>
      <c r="C35427" t="s">
        <v>71397</v>
      </c>
      <c r="D35427" s="1">
        <v>43363.081666666665</v>
      </c>
      <c r="E35427">
        <v>17005</v>
      </c>
      <c r="F35427">
        <v>74888</v>
      </c>
    </row>
    <row r="35428" spans="1:8" x14ac:dyDescent="0.2">
      <c r="A35428">
        <v>1.04257669800753E+18</v>
      </c>
      <c r="B35428" t="s">
        <v>71398</v>
      </c>
      <c r="C35428" t="s">
        <v>71399</v>
      </c>
      <c r="D35428" s="1">
        <v>43363.118391203701</v>
      </c>
      <c r="E35428">
        <v>16049</v>
      </c>
      <c r="F35428">
        <v>67260</v>
      </c>
    </row>
    <row r="35429" spans="1:8" x14ac:dyDescent="0.2">
      <c r="A35429">
        <v>1.04273141085816E+18</v>
      </c>
      <c r="B35429" t="s">
        <v>71400</v>
      </c>
      <c r="C35429" t="s">
        <v>71401</v>
      </c>
      <c r="D35429" s="1">
        <v>43363.545324074075</v>
      </c>
      <c r="E35429">
        <v>15597</v>
      </c>
      <c r="F35429">
        <v>65644</v>
      </c>
    </row>
    <row r="35430" spans="1:8" x14ac:dyDescent="0.2">
      <c r="A35430">
        <v>1.04273354446698E+18</v>
      </c>
      <c r="B35430" t="s">
        <v>71402</v>
      </c>
      <c r="C35430" t="s">
        <v>71403</v>
      </c>
      <c r="D35430" s="1">
        <v>43363.551203703704</v>
      </c>
      <c r="E35430">
        <v>17519</v>
      </c>
      <c r="F35430">
        <v>75241</v>
      </c>
    </row>
    <row r="35431" spans="1:8" x14ac:dyDescent="0.2">
      <c r="A35431">
        <v>1.04273838372072E+18</v>
      </c>
      <c r="B35431" t="s">
        <v>71404</v>
      </c>
      <c r="C35431" t="s">
        <v>71405</v>
      </c>
      <c r="D35431" s="1">
        <v>43363.564560185187</v>
      </c>
      <c r="E35431">
        <v>13601</v>
      </c>
      <c r="F35431">
        <v>56199</v>
      </c>
    </row>
    <row r="35432" spans="1:8" x14ac:dyDescent="0.2">
      <c r="A35432">
        <v>1.04273962913966E+18</v>
      </c>
      <c r="B35432" t="s">
        <v>71406</v>
      </c>
      <c r="C35432" t="s">
        <v>71407</v>
      </c>
      <c r="D35432" s="1">
        <v>43363.567997685182</v>
      </c>
      <c r="E35432">
        <v>11541</v>
      </c>
      <c r="F35432">
        <v>49903</v>
      </c>
    </row>
    <row r="35433" spans="1:8" x14ac:dyDescent="0.2">
      <c r="A35433">
        <v>1.04274091396816E+18</v>
      </c>
      <c r="B35433" t="s">
        <v>71408</v>
      </c>
      <c r="C35433" t="s">
        <v>71409</v>
      </c>
      <c r="D35433" s="1">
        <v>43363.571539351855</v>
      </c>
      <c r="E35433">
        <v>26706</v>
      </c>
      <c r="F35433">
        <v>106452</v>
      </c>
    </row>
    <row r="35434" spans="1:8" x14ac:dyDescent="0.2">
      <c r="A35434">
        <v>1.0427689048572401E+18</v>
      </c>
      <c r="B35434" t="s">
        <v>71410</v>
      </c>
      <c r="C35434" t="s">
        <v>71411</v>
      </c>
      <c r="D35434" s="1">
        <v>43363.648784722223</v>
      </c>
      <c r="E35434">
        <v>17941</v>
      </c>
      <c r="F35434">
        <v>83258</v>
      </c>
    </row>
    <row r="35435" spans="1:8" x14ac:dyDescent="0.2">
      <c r="A35435">
        <v>1.04282827512136E+18</v>
      </c>
      <c r="B35435" t="s">
        <v>71412</v>
      </c>
      <c r="C35435" t="s">
        <v>71413</v>
      </c>
      <c r="D35435" s="1">
        <v>43363.812615740739</v>
      </c>
      <c r="E35435">
        <v>10039</v>
      </c>
      <c r="F35435">
        <v>39571</v>
      </c>
      <c r="G35435" t="s">
        <v>89</v>
      </c>
    </row>
    <row r="35436" spans="1:8" x14ac:dyDescent="0.2">
      <c r="A35436">
        <v>1.04283053451322E+18</v>
      </c>
      <c r="B35436" t="s">
        <v>71414</v>
      </c>
      <c r="C35436" t="s">
        <v>71415</v>
      </c>
      <c r="D35436" s="1">
        <v>43363.818842592591</v>
      </c>
      <c r="E35436">
        <v>13849</v>
      </c>
      <c r="F35436">
        <v>64256</v>
      </c>
      <c r="G35436" t="s">
        <v>89</v>
      </c>
    </row>
    <row r="35437" spans="1:8" x14ac:dyDescent="0.2">
      <c r="A35437">
        <v>1.04283832253039E+18</v>
      </c>
      <c r="B35437" t="s">
        <v>71416</v>
      </c>
      <c r="C35437" t="s">
        <v>71417</v>
      </c>
      <c r="D35437" s="1">
        <v>43363.84033564815</v>
      </c>
      <c r="E35437">
        <v>11340</v>
      </c>
      <c r="F35437">
        <v>50800</v>
      </c>
    </row>
    <row r="35438" spans="1:8" x14ac:dyDescent="0.2">
      <c r="A35438">
        <v>1.04283832418721E+18</v>
      </c>
      <c r="B35438" t="s">
        <v>71418</v>
      </c>
      <c r="C35438" t="s">
        <v>71419</v>
      </c>
      <c r="D35438" s="1">
        <v>43363.84034722222</v>
      </c>
      <c r="E35438">
        <v>9938</v>
      </c>
      <c r="F35438">
        <v>47165</v>
      </c>
    </row>
    <row r="35439" spans="1:8" x14ac:dyDescent="0.2">
      <c r="A35439">
        <v>1.04284439930095E+18</v>
      </c>
      <c r="B35439" t="s">
        <v>71420</v>
      </c>
      <c r="C35439" t="s">
        <v>71421</v>
      </c>
      <c r="D35439" s="1">
        <v>43363.857106481482</v>
      </c>
      <c r="E35439">
        <v>11626</v>
      </c>
      <c r="F35439">
        <v>48916</v>
      </c>
    </row>
    <row r="35440" spans="1:8" x14ac:dyDescent="0.2">
      <c r="A35440">
        <v>1.04289483602458E+18</v>
      </c>
      <c r="B35440" t="s">
        <v>71422</v>
      </c>
      <c r="C35440" t="s">
        <v>71423</v>
      </c>
      <c r="D35440" s="1">
        <v>43363.99628472222</v>
      </c>
      <c r="E35440">
        <v>10858</v>
      </c>
      <c r="F35440">
        <v>51642</v>
      </c>
      <c r="H35440" t="s">
        <v>390</v>
      </c>
    </row>
    <row r="35441" spans="1:8" x14ac:dyDescent="0.2">
      <c r="A35441">
        <v>1.04292568010992E+18</v>
      </c>
      <c r="B35441" t="s">
        <v>71424</v>
      </c>
      <c r="C35441" t="s">
        <v>71425</v>
      </c>
      <c r="D35441" s="1">
        <v>43364.081400462965</v>
      </c>
      <c r="E35441">
        <v>11035</v>
      </c>
      <c r="F35441">
        <v>39083</v>
      </c>
    </row>
    <row r="35442" spans="1:8" x14ac:dyDescent="0.2">
      <c r="A35442">
        <v>1.04294846440805E+18</v>
      </c>
      <c r="B35442" t="s">
        <v>71426</v>
      </c>
      <c r="C35442" t="s">
        <v>71427</v>
      </c>
      <c r="D35442" s="1">
        <v>43364.144270833334</v>
      </c>
      <c r="E35442">
        <v>9354</v>
      </c>
      <c r="F35442">
        <v>48917</v>
      </c>
      <c r="G35442" t="s">
        <v>487</v>
      </c>
      <c r="H35442" t="s">
        <v>390</v>
      </c>
    </row>
    <row r="35443" spans="1:8" x14ac:dyDescent="0.2">
      <c r="A35443">
        <v>1.0429789902296E+18</v>
      </c>
      <c r="B35443" t="s">
        <v>71428</v>
      </c>
      <c r="C35443" t="s">
        <v>71429</v>
      </c>
      <c r="D35443" s="1">
        <v>43364.228506944448</v>
      </c>
      <c r="E35443">
        <v>12009</v>
      </c>
      <c r="F35443">
        <v>48901</v>
      </c>
    </row>
    <row r="35444" spans="1:8" x14ac:dyDescent="0.2">
      <c r="A35444">
        <v>1.04298010990745E+18</v>
      </c>
      <c r="B35444" t="s">
        <v>71430</v>
      </c>
      <c r="C35444" t="s">
        <v>71431</v>
      </c>
      <c r="D35444" s="1">
        <v>43364.23159722222</v>
      </c>
      <c r="E35444">
        <v>9414</v>
      </c>
      <c r="F35444">
        <v>44972</v>
      </c>
      <c r="H35444" t="s">
        <v>390</v>
      </c>
    </row>
    <row r="35445" spans="1:8" x14ac:dyDescent="0.2">
      <c r="A35445">
        <v>1.04298825716681E+18</v>
      </c>
      <c r="B35445" t="s">
        <v>71432</v>
      </c>
      <c r="C35445" t="s">
        <v>71433</v>
      </c>
      <c r="D35445" s="1">
        <v>43364.254074074073</v>
      </c>
      <c r="E35445">
        <v>16902</v>
      </c>
      <c r="F35445">
        <v>72931</v>
      </c>
    </row>
    <row r="35446" spans="1:8" x14ac:dyDescent="0.2">
      <c r="A35446">
        <v>1.04312185879768E+18</v>
      </c>
      <c r="B35446" t="s">
        <v>71434</v>
      </c>
      <c r="C35446" t="s">
        <v>71435</v>
      </c>
      <c r="D35446" s="1">
        <v>43364.622754629629</v>
      </c>
      <c r="E35446">
        <v>25894</v>
      </c>
      <c r="F35446">
        <v>104953</v>
      </c>
    </row>
    <row r="35447" spans="1:8" x14ac:dyDescent="0.2">
      <c r="A35447">
        <v>1.04312633647305E+18</v>
      </c>
      <c r="B35447" t="s">
        <v>71436</v>
      </c>
      <c r="C35447" t="s">
        <v>71437</v>
      </c>
      <c r="D35447" s="1">
        <v>43364.635104166664</v>
      </c>
      <c r="E35447">
        <v>23161</v>
      </c>
      <c r="F35447">
        <v>102468</v>
      </c>
    </row>
    <row r="35448" spans="1:8" x14ac:dyDescent="0.2">
      <c r="A35448">
        <v>1.0431285952316E+18</v>
      </c>
      <c r="B35448" t="s">
        <v>71438</v>
      </c>
      <c r="C35448" t="s">
        <v>71439</v>
      </c>
      <c r="D35448" s="1">
        <v>43364.641342592593</v>
      </c>
      <c r="E35448">
        <v>13512</v>
      </c>
      <c r="F35448">
        <v>63232</v>
      </c>
    </row>
    <row r="35449" spans="1:8" x14ac:dyDescent="0.2">
      <c r="A35449">
        <v>1.04313017061224E+18</v>
      </c>
      <c r="B35449" t="s">
        <v>71440</v>
      </c>
      <c r="C35449" t="s">
        <v>71441</v>
      </c>
      <c r="D35449" s="1">
        <v>43364.645682870374</v>
      </c>
      <c r="E35449">
        <v>14828</v>
      </c>
      <c r="F35449">
        <v>74803</v>
      </c>
    </row>
    <row r="35450" spans="1:8" x14ac:dyDescent="0.2">
      <c r="A35450">
        <v>1.04314662757625E+18</v>
      </c>
      <c r="B35450" t="s">
        <v>71442</v>
      </c>
      <c r="C35450" t="s">
        <v>71443</v>
      </c>
      <c r="D35450" s="1">
        <v>43364.691099537034</v>
      </c>
      <c r="E35450">
        <v>13577</v>
      </c>
      <c r="F35450">
        <v>52487</v>
      </c>
    </row>
    <row r="35451" spans="1:8" x14ac:dyDescent="0.2">
      <c r="A35451">
        <v>1.04314816588341E+18</v>
      </c>
      <c r="B35451" t="s">
        <v>71444</v>
      </c>
      <c r="C35451" t="s">
        <v>71445</v>
      </c>
      <c r="D35451" s="1">
        <v>43364.695347222223</v>
      </c>
      <c r="E35451">
        <v>14935</v>
      </c>
      <c r="F35451">
        <v>63009</v>
      </c>
    </row>
    <row r="35452" spans="1:8" x14ac:dyDescent="0.2">
      <c r="A35452">
        <v>1.04316031231514E+18</v>
      </c>
      <c r="B35452" t="s">
        <v>71446</v>
      </c>
      <c r="C35452" t="s">
        <v>71447</v>
      </c>
      <c r="D35452" s="1">
        <v>43364.728865740741</v>
      </c>
      <c r="E35452">
        <v>23635</v>
      </c>
      <c r="F35452">
        <v>85260</v>
      </c>
    </row>
    <row r="35453" spans="1:8" x14ac:dyDescent="0.2">
      <c r="A35453">
        <v>1.04318875586607E+18</v>
      </c>
      <c r="B35453" t="s">
        <v>71448</v>
      </c>
      <c r="C35453" t="s">
        <v>71449</v>
      </c>
      <c r="D35453" s="1">
        <v>43364.807349537034</v>
      </c>
      <c r="E35453">
        <v>9641</v>
      </c>
      <c r="F35453">
        <v>40468</v>
      </c>
    </row>
    <row r="35454" spans="1:8" x14ac:dyDescent="0.2">
      <c r="A35454">
        <v>1.0432313384829199E+18</v>
      </c>
      <c r="B35454" t="s">
        <v>71450</v>
      </c>
      <c r="C35454" t="s">
        <v>71451</v>
      </c>
      <c r="D35454" s="1">
        <v>43364.924861111111</v>
      </c>
      <c r="E35454">
        <v>9716</v>
      </c>
      <c r="F35454">
        <v>42262</v>
      </c>
    </row>
    <row r="35455" spans="1:8" x14ac:dyDescent="0.2">
      <c r="A35455">
        <v>1.04324138858064E+18</v>
      </c>
      <c r="B35455" t="s">
        <v>71452</v>
      </c>
      <c r="C35455" t="s">
        <v>71453</v>
      </c>
      <c r="D35455" s="1">
        <v>43364.952592592592</v>
      </c>
      <c r="E35455">
        <v>10629</v>
      </c>
      <c r="F35455">
        <v>48576</v>
      </c>
    </row>
    <row r="35456" spans="1:8" x14ac:dyDescent="0.2">
      <c r="A35456">
        <v>1.04325459029091E+18</v>
      </c>
      <c r="B35456" t="s">
        <v>71454</v>
      </c>
      <c r="C35456" t="s">
        <v>71455</v>
      </c>
      <c r="D35456" s="1">
        <v>43364.989016203705</v>
      </c>
      <c r="E35456">
        <v>6847</v>
      </c>
      <c r="F35456">
        <v>32093</v>
      </c>
    </row>
    <row r="35457" spans="1:8" x14ac:dyDescent="0.2">
      <c r="A35457">
        <v>1.04330512725019E+18</v>
      </c>
      <c r="B35457" t="s">
        <v>71456</v>
      </c>
      <c r="C35457" t="s">
        <v>71457</v>
      </c>
      <c r="D35457" s="1">
        <v>43365.128472222219</v>
      </c>
      <c r="E35457">
        <v>12745</v>
      </c>
      <c r="F35457">
        <v>54985</v>
      </c>
    </row>
    <row r="35458" spans="1:8" x14ac:dyDescent="0.2">
      <c r="A35458">
        <v>1.04331184563583E+18</v>
      </c>
      <c r="B35458" t="s">
        <v>71458</v>
      </c>
      <c r="C35458" t="s">
        <v>71459</v>
      </c>
      <c r="D35458" s="1">
        <v>43365.147013888891</v>
      </c>
      <c r="E35458">
        <v>11278</v>
      </c>
      <c r="F35458">
        <v>51989</v>
      </c>
    </row>
    <row r="35459" spans="1:8" x14ac:dyDescent="0.2">
      <c r="A35459">
        <v>1.04333930559313E+18</v>
      </c>
      <c r="B35459" t="s">
        <v>71460</v>
      </c>
      <c r="C35459" t="s">
        <v>71461</v>
      </c>
      <c r="D35459" s="1">
        <v>43365.22278935185</v>
      </c>
      <c r="E35459">
        <v>21715</v>
      </c>
      <c r="F35459">
        <v>93359</v>
      </c>
    </row>
    <row r="35460" spans="1:8" x14ac:dyDescent="0.2">
      <c r="A35460">
        <v>1.04350043327106E+18</v>
      </c>
      <c r="B35460" t="s">
        <v>71462</v>
      </c>
      <c r="C35460" t="s">
        <v>71463</v>
      </c>
      <c r="D35460" s="1">
        <v>43365.66741898148</v>
      </c>
      <c r="E35460">
        <v>19451</v>
      </c>
      <c r="F35460">
        <v>95434</v>
      </c>
    </row>
    <row r="35461" spans="1:8" x14ac:dyDescent="0.2">
      <c r="A35461">
        <v>1.04351440147787E+18</v>
      </c>
      <c r="B35461" t="s">
        <v>71464</v>
      </c>
      <c r="C35461" t="s">
        <v>71465</v>
      </c>
      <c r="D35461" s="1">
        <v>43365.705960648149</v>
      </c>
      <c r="E35461">
        <v>13868</v>
      </c>
      <c r="F35461">
        <v>62268</v>
      </c>
    </row>
    <row r="35462" spans="1:8" x14ac:dyDescent="0.2">
      <c r="A35462">
        <v>1.04358553705818E+18</v>
      </c>
      <c r="B35462" t="s">
        <v>71466</v>
      </c>
      <c r="C35462" t="s">
        <v>71467</v>
      </c>
      <c r="D35462" s="1">
        <v>43365.902256944442</v>
      </c>
      <c r="E35462">
        <v>12684</v>
      </c>
      <c r="F35462">
        <v>58975</v>
      </c>
    </row>
    <row r="35463" spans="1:8" x14ac:dyDescent="0.2">
      <c r="A35463">
        <v>1.04396418603486E+18</v>
      </c>
      <c r="B35463" t="s">
        <v>71468</v>
      </c>
      <c r="C35463" t="s">
        <v>71469</v>
      </c>
      <c r="D35463" s="1">
        <v>43366.947129629632</v>
      </c>
      <c r="E35463">
        <v>14479</v>
      </c>
      <c r="F35463">
        <v>97618</v>
      </c>
      <c r="G35463" t="s">
        <v>89</v>
      </c>
    </row>
    <row r="35464" spans="1:8" x14ac:dyDescent="0.2">
      <c r="A35464">
        <v>1.04396638818295E+18</v>
      </c>
      <c r="B35464" t="s">
        <v>71470</v>
      </c>
      <c r="C35464" t="s">
        <v>71471</v>
      </c>
      <c r="D35464" s="1">
        <v>43366.953206018516</v>
      </c>
      <c r="E35464">
        <v>16246</v>
      </c>
      <c r="F35464">
        <v>84396</v>
      </c>
    </row>
    <row r="35465" spans="1:8" x14ac:dyDescent="0.2">
      <c r="A35465">
        <v>1.0439955618951E+18</v>
      </c>
      <c r="B35465" t="s">
        <v>71472</v>
      </c>
      <c r="C35465" t="s">
        <v>71473</v>
      </c>
      <c r="D35465" s="1">
        <v>43367.033715277779</v>
      </c>
      <c r="E35465">
        <v>16118</v>
      </c>
      <c r="F35465">
        <v>83138</v>
      </c>
      <c r="G35465" t="s">
        <v>89</v>
      </c>
    </row>
    <row r="35466" spans="1:8" x14ac:dyDescent="0.2">
      <c r="A35466">
        <v>1.04422932407592E+18</v>
      </c>
      <c r="B35466" t="s">
        <v>71474</v>
      </c>
      <c r="C35466" t="s">
        <v>71475</v>
      </c>
      <c r="D35466" s="1">
        <v>43367.678773148145</v>
      </c>
      <c r="E35466">
        <v>7280</v>
      </c>
      <c r="F35466">
        <v>33842</v>
      </c>
      <c r="H35466" t="s">
        <v>390</v>
      </c>
    </row>
    <row r="35467" spans="1:8" x14ac:dyDescent="0.2">
      <c r="A35467">
        <v>1.04426905327419E+18</v>
      </c>
      <c r="B35467" t="s">
        <v>71476</v>
      </c>
      <c r="C35467" t="s">
        <v>71477</v>
      </c>
      <c r="D35467" s="1">
        <v>43367.788402777776</v>
      </c>
      <c r="E35467">
        <v>11265</v>
      </c>
      <c r="F35467">
        <v>53548</v>
      </c>
      <c r="H35467" t="s">
        <v>390</v>
      </c>
    </row>
    <row r="35468" spans="1:8" x14ac:dyDescent="0.2">
      <c r="A35468">
        <v>1.044326197424E+18</v>
      </c>
      <c r="B35468" t="s">
        <v>71478</v>
      </c>
      <c r="C35468" t="s">
        <v>71479</v>
      </c>
      <c r="D35468" s="1">
        <v>43367.946087962962</v>
      </c>
      <c r="E35468">
        <v>7901</v>
      </c>
      <c r="F35468">
        <v>34055</v>
      </c>
      <c r="G35468" t="s">
        <v>89</v>
      </c>
      <c r="H35468" t="s">
        <v>390</v>
      </c>
    </row>
    <row r="35469" spans="1:8" x14ac:dyDescent="0.2">
      <c r="A35469">
        <v>1.04432670815182E+18</v>
      </c>
      <c r="B35469" t="s">
        <v>71480</v>
      </c>
      <c r="C35469" t="s">
        <v>71481</v>
      </c>
      <c r="D35469" s="1">
        <v>43367.947500000002</v>
      </c>
      <c r="E35469">
        <v>12217</v>
      </c>
      <c r="F35469">
        <v>50056</v>
      </c>
    </row>
    <row r="35470" spans="1:8" x14ac:dyDescent="0.2">
      <c r="A35470">
        <v>1.04433907825735E+18</v>
      </c>
      <c r="B35470" t="s">
        <v>71482</v>
      </c>
      <c r="C35470" t="s">
        <v>71483</v>
      </c>
      <c r="D35470" s="1">
        <v>43367.981631944444</v>
      </c>
      <c r="E35470">
        <v>17050</v>
      </c>
      <c r="F35470">
        <v>81013</v>
      </c>
      <c r="G35470" t="s">
        <v>215</v>
      </c>
    </row>
    <row r="35471" spans="1:8" x14ac:dyDescent="0.2">
      <c r="A35471">
        <v>1.04434230415534E+18</v>
      </c>
      <c r="B35471" t="s">
        <v>71484</v>
      </c>
      <c r="C35471" t="s">
        <v>71485</v>
      </c>
      <c r="D35471" s="1">
        <v>43367.990532407406</v>
      </c>
      <c r="E35471">
        <v>7724</v>
      </c>
      <c r="F35471">
        <v>35036</v>
      </c>
    </row>
    <row r="35472" spans="1:8" x14ac:dyDescent="0.2">
      <c r="A35472">
        <v>1.04435420308954E+18</v>
      </c>
      <c r="B35472" t="s">
        <v>71486</v>
      </c>
      <c r="C35472" t="s">
        <v>71487</v>
      </c>
      <c r="D35472" s="1">
        <v>43368.023368055554</v>
      </c>
      <c r="E35472">
        <v>6946</v>
      </c>
      <c r="F35472">
        <v>34164</v>
      </c>
      <c r="G35472" t="s">
        <v>89</v>
      </c>
      <c r="H35472" t="s">
        <v>390</v>
      </c>
    </row>
    <row r="35473" spans="1:8" x14ac:dyDescent="0.2">
      <c r="A35473">
        <v>1.04437130439527E+18</v>
      </c>
      <c r="B35473" t="s">
        <v>71488</v>
      </c>
      <c r="C35473" t="s">
        <v>71489</v>
      </c>
      <c r="D35473" s="1">
        <v>43368.070567129631</v>
      </c>
      <c r="E35473">
        <v>6841</v>
      </c>
      <c r="F35473">
        <v>36500</v>
      </c>
      <c r="G35473" t="s">
        <v>89</v>
      </c>
      <c r="H35473" t="s">
        <v>390</v>
      </c>
    </row>
    <row r="35474" spans="1:8" x14ac:dyDescent="0.2">
      <c r="A35474">
        <v>1.04438166133141E+18</v>
      </c>
      <c r="B35474" t="s">
        <v>71490</v>
      </c>
      <c r="C35474" t="s">
        <v>71491</v>
      </c>
      <c r="D35474" s="1">
        <v>43368.099143518521</v>
      </c>
      <c r="E35474">
        <v>10516</v>
      </c>
      <c r="F35474">
        <v>47263</v>
      </c>
    </row>
    <row r="35475" spans="1:8" x14ac:dyDescent="0.2">
      <c r="A35475">
        <v>1.0444158584649999E+18</v>
      </c>
      <c r="B35475" t="s">
        <v>71492</v>
      </c>
      <c r="C35475" t="s">
        <v>71493</v>
      </c>
      <c r="D35475" s="1">
        <v>43368.193506944444</v>
      </c>
      <c r="E35475">
        <v>26728</v>
      </c>
      <c r="F35475">
        <v>100955</v>
      </c>
    </row>
    <row r="35476" spans="1:8" x14ac:dyDescent="0.2">
      <c r="A35476">
        <v>1.04441875367141E+18</v>
      </c>
      <c r="B35476" t="s">
        <v>71494</v>
      </c>
      <c r="C35476" t="s">
        <v>71495</v>
      </c>
      <c r="D35476" s="1">
        <v>43368.201493055552</v>
      </c>
      <c r="E35476">
        <v>26996</v>
      </c>
      <c r="F35476">
        <v>106805</v>
      </c>
    </row>
    <row r="35477" spans="1:8" x14ac:dyDescent="0.2">
      <c r="A35477">
        <v>1.0445373284155E+18</v>
      </c>
      <c r="B35477" t="s">
        <v>71496</v>
      </c>
      <c r="C35477" t="s">
        <v>71497</v>
      </c>
      <c r="D35477" s="1">
        <v>43368.528703703705</v>
      </c>
      <c r="E35477">
        <v>15082</v>
      </c>
      <c r="F35477">
        <v>71793</v>
      </c>
    </row>
    <row r="35478" spans="1:8" x14ac:dyDescent="0.2">
      <c r="A35478">
        <v>1.04454043880648E+18</v>
      </c>
      <c r="B35478" t="s">
        <v>71498</v>
      </c>
      <c r="C35478" t="s">
        <v>71499</v>
      </c>
      <c r="D35478" s="1">
        <v>43368.537280092591</v>
      </c>
      <c r="E35478">
        <v>13611</v>
      </c>
      <c r="F35478">
        <v>74622</v>
      </c>
    </row>
    <row r="35479" spans="1:8" x14ac:dyDescent="0.2">
      <c r="A35479">
        <v>1.04457576510962E+18</v>
      </c>
      <c r="B35479" t="s">
        <v>71500</v>
      </c>
      <c r="C35479" t="s">
        <v>71501</v>
      </c>
      <c r="D35479" s="1">
        <v>43368.634768518517</v>
      </c>
      <c r="E35479">
        <v>14233</v>
      </c>
      <c r="F35479">
        <v>79770</v>
      </c>
    </row>
    <row r="35480" spans="1:8" x14ac:dyDescent="0.2">
      <c r="A35480">
        <v>1.04460936697081E+18</v>
      </c>
      <c r="B35480" t="s">
        <v>71502</v>
      </c>
      <c r="C35480" t="s">
        <v>71503</v>
      </c>
      <c r="D35480" s="1">
        <v>43368.727488425924</v>
      </c>
      <c r="E35480">
        <v>11865</v>
      </c>
      <c r="F35480">
        <v>42009</v>
      </c>
    </row>
    <row r="35481" spans="1:8" x14ac:dyDescent="0.2">
      <c r="A35481">
        <v>1.04462659146321E+18</v>
      </c>
      <c r="B35481" t="s">
        <v>71504</v>
      </c>
      <c r="C35481" t="s">
        <v>71505</v>
      </c>
      <c r="D35481" s="1">
        <v>43368.775023148148</v>
      </c>
      <c r="E35481">
        <v>13818</v>
      </c>
      <c r="F35481">
        <v>66409</v>
      </c>
    </row>
    <row r="35482" spans="1:8" x14ac:dyDescent="0.2">
      <c r="A35482">
        <v>1.04462701566253E+18</v>
      </c>
      <c r="B35482" t="s">
        <v>71506</v>
      </c>
      <c r="C35482" t="s">
        <v>71507</v>
      </c>
      <c r="D35482" s="1">
        <v>43368.776192129626</v>
      </c>
      <c r="E35482">
        <v>12606</v>
      </c>
      <c r="F35482">
        <v>53843</v>
      </c>
    </row>
    <row r="35483" spans="1:8" x14ac:dyDescent="0.2">
      <c r="A35483">
        <v>1.04462899799966E+18</v>
      </c>
      <c r="B35483" t="s">
        <v>71508</v>
      </c>
      <c r="C35483" t="s">
        <v>71509</v>
      </c>
      <c r="D35483" s="1">
        <v>43368.781666666669</v>
      </c>
      <c r="E35483">
        <v>23980</v>
      </c>
      <c r="F35483">
        <v>89302</v>
      </c>
    </row>
    <row r="35484" spans="1:8" x14ac:dyDescent="0.2">
      <c r="A35484">
        <v>1.04463759071922E+18</v>
      </c>
      <c r="B35484" t="s">
        <v>71510</v>
      </c>
      <c r="C35484" t="s">
        <v>71511</v>
      </c>
      <c r="D35484" s="1">
        <v>43368.80537037037</v>
      </c>
      <c r="E35484">
        <v>8524</v>
      </c>
      <c r="F35484">
        <v>37935</v>
      </c>
    </row>
    <row r="35485" spans="1:8" x14ac:dyDescent="0.2">
      <c r="A35485">
        <v>1.04466997667269E+18</v>
      </c>
      <c r="B35485" t="s">
        <v>71512</v>
      </c>
      <c r="C35485" t="s">
        <v>71513</v>
      </c>
      <c r="D35485" s="1">
        <v>43368.894745370373</v>
      </c>
      <c r="E35485">
        <v>8652</v>
      </c>
      <c r="F35485">
        <v>38519</v>
      </c>
    </row>
    <row r="35486" spans="1:8" x14ac:dyDescent="0.2">
      <c r="A35486">
        <v>1.04468482047811E+18</v>
      </c>
      <c r="B35486" t="s">
        <v>71514</v>
      </c>
      <c r="C35486" t="s">
        <v>71515</v>
      </c>
      <c r="D35486" s="1">
        <v>43368.935706018521</v>
      </c>
      <c r="E35486">
        <v>11923</v>
      </c>
      <c r="F35486">
        <v>51399</v>
      </c>
    </row>
    <row r="35487" spans="1:8" x14ac:dyDescent="0.2">
      <c r="A35487">
        <v>1.04470977162926E+18</v>
      </c>
      <c r="B35487" t="s">
        <v>71516</v>
      </c>
      <c r="C35487" t="s">
        <v>71517</v>
      </c>
      <c r="D35487" s="1">
        <v>43369.004548611112</v>
      </c>
      <c r="E35487">
        <v>11007</v>
      </c>
      <c r="F35487">
        <v>49137</v>
      </c>
      <c r="H35487" t="s">
        <v>390</v>
      </c>
    </row>
    <row r="35488" spans="1:8" x14ac:dyDescent="0.2">
      <c r="A35488">
        <v>1.04477830936262E+18</v>
      </c>
      <c r="B35488" t="s">
        <v>71518</v>
      </c>
      <c r="C35488" t="s">
        <v>71519</v>
      </c>
      <c r="D35488" s="1">
        <v>43369.193680555552</v>
      </c>
      <c r="E35488">
        <v>11908</v>
      </c>
      <c r="F35488">
        <v>52792</v>
      </c>
      <c r="G35488" t="s">
        <v>89</v>
      </c>
    </row>
    <row r="35489" spans="1:7" x14ac:dyDescent="0.2">
      <c r="A35489">
        <v>1.04478244432136E+18</v>
      </c>
      <c r="B35489" t="s">
        <v>71520</v>
      </c>
      <c r="C35489" t="s">
        <v>71521</v>
      </c>
      <c r="D35489" s="1">
        <v>43369.205092592594</v>
      </c>
      <c r="E35489">
        <v>30916</v>
      </c>
      <c r="F35489">
        <v>118036</v>
      </c>
    </row>
    <row r="35490" spans="1:7" x14ac:dyDescent="0.2">
      <c r="A35490">
        <v>1.0449031539872E+18</v>
      </c>
      <c r="B35490" t="s">
        <v>71522</v>
      </c>
      <c r="C35490" t="s">
        <v>71523</v>
      </c>
      <c r="D35490" s="1">
        <v>43369.538182870368</v>
      </c>
      <c r="E35490">
        <v>18309</v>
      </c>
      <c r="F35490">
        <v>85713</v>
      </c>
    </row>
    <row r="35491" spans="1:7" x14ac:dyDescent="0.2">
      <c r="A35491">
        <v>1.0449037851250801E+18</v>
      </c>
      <c r="B35491" t="s">
        <v>71524</v>
      </c>
      <c r="C35491" t="s">
        <v>71525</v>
      </c>
      <c r="D35491" s="1">
        <v>43369.539930555555</v>
      </c>
      <c r="E35491">
        <v>18350</v>
      </c>
      <c r="F35491">
        <v>89099</v>
      </c>
    </row>
    <row r="35492" spans="1:7" x14ac:dyDescent="0.2">
      <c r="A35492">
        <v>1.04499176630962E+18</v>
      </c>
      <c r="B35492" t="s">
        <v>71526</v>
      </c>
      <c r="C35492" t="s">
        <v>71527</v>
      </c>
      <c r="D35492" s="1">
        <v>43369.782708333332</v>
      </c>
      <c r="E35492">
        <v>31036</v>
      </c>
      <c r="F35492">
        <v>128593</v>
      </c>
    </row>
    <row r="35493" spans="1:7" x14ac:dyDescent="0.2">
      <c r="A35493">
        <v>1.04500178009295E+18</v>
      </c>
      <c r="B35493" t="s">
        <v>71528</v>
      </c>
      <c r="C35493" t="s">
        <v>71529</v>
      </c>
      <c r="D35493" s="1">
        <v>43369.810347222221</v>
      </c>
      <c r="E35493">
        <v>16985</v>
      </c>
      <c r="F35493">
        <v>55005</v>
      </c>
    </row>
    <row r="35494" spans="1:7" x14ac:dyDescent="0.2">
      <c r="A35494">
        <v>1.04500371110433E+18</v>
      </c>
      <c r="B35494" t="s">
        <v>71530</v>
      </c>
      <c r="C35494" t="s">
        <v>71531</v>
      </c>
      <c r="D35494" s="1">
        <v>43369.815671296295</v>
      </c>
      <c r="E35494">
        <v>13374</v>
      </c>
      <c r="F35494">
        <v>61743</v>
      </c>
    </row>
    <row r="35495" spans="1:7" x14ac:dyDescent="0.2">
      <c r="A35495">
        <v>1.04505243952162E+18</v>
      </c>
      <c r="B35495" t="s">
        <v>71532</v>
      </c>
      <c r="C35495" t="s">
        <v>71533</v>
      </c>
      <c r="D35495" s="1">
        <v>43369.950138888889</v>
      </c>
      <c r="E35495">
        <v>12671</v>
      </c>
      <c r="F35495">
        <v>49978</v>
      </c>
    </row>
    <row r="35496" spans="1:7" x14ac:dyDescent="0.2">
      <c r="A35496">
        <v>1.04509890935223E+18</v>
      </c>
      <c r="B35496" t="s">
        <v>71534</v>
      </c>
      <c r="C35496" t="s">
        <v>71535</v>
      </c>
      <c r="D35496" s="1">
        <v>43370.078368055554</v>
      </c>
      <c r="E35496">
        <v>15431</v>
      </c>
      <c r="F35496">
        <v>72902</v>
      </c>
    </row>
    <row r="35497" spans="1:7" x14ac:dyDescent="0.2">
      <c r="A35497">
        <v>1.04544454406881E+18</v>
      </c>
      <c r="B35497" t="s">
        <v>71536</v>
      </c>
      <c r="C35497" t="s">
        <v>71537</v>
      </c>
      <c r="D35497" s="1">
        <v>43371.032141203701</v>
      </c>
      <c r="E35497">
        <v>74897</v>
      </c>
      <c r="F35497">
        <v>298489</v>
      </c>
    </row>
    <row r="35498" spans="1:7" x14ac:dyDescent="0.2">
      <c r="A35498">
        <v>1.04583235121183E+18</v>
      </c>
      <c r="B35498" t="s">
        <v>71538</v>
      </c>
      <c r="C35498" t="s">
        <v>71539</v>
      </c>
      <c r="D35498" s="1">
        <v>43372.102280092593</v>
      </c>
      <c r="E35498">
        <v>36224</v>
      </c>
      <c r="F35498">
        <v>165445</v>
      </c>
    </row>
    <row r="35499" spans="1:7" x14ac:dyDescent="0.2">
      <c r="A35499">
        <v>1.0461359942679601E+18</v>
      </c>
      <c r="B35499" t="s">
        <v>71540</v>
      </c>
      <c r="C35499" t="s">
        <v>71541</v>
      </c>
      <c r="D35499" s="1">
        <v>43372.94017361111</v>
      </c>
      <c r="E35499">
        <v>41157</v>
      </c>
      <c r="F35499">
        <v>131602</v>
      </c>
    </row>
    <row r="35500" spans="1:7" x14ac:dyDescent="0.2">
      <c r="A35500">
        <v>1.0461367129871E+18</v>
      </c>
      <c r="B35500" t="s">
        <v>71542</v>
      </c>
      <c r="C35500" t="s">
        <v>71543</v>
      </c>
      <c r="D35500" s="1">
        <v>43372.942164351851</v>
      </c>
      <c r="E35500">
        <v>11956</v>
      </c>
      <c r="F35500">
        <v>69199</v>
      </c>
      <c r="G35500" t="s">
        <v>89</v>
      </c>
    </row>
    <row r="35501" spans="1:7" x14ac:dyDescent="0.2">
      <c r="A35501">
        <v>1.04620079694419E+18</v>
      </c>
      <c r="B35501" t="s">
        <v>71544</v>
      </c>
      <c r="C35501" t="s">
        <v>71545</v>
      </c>
      <c r="D35501" s="1">
        <v>43373.119004629632</v>
      </c>
      <c r="E35501">
        <v>13590</v>
      </c>
      <c r="F35501">
        <v>57631</v>
      </c>
    </row>
    <row r="35502" spans="1:7" x14ac:dyDescent="0.2">
      <c r="A35502">
        <v>1.04620106446954E+18</v>
      </c>
      <c r="B35502" t="s">
        <v>71546</v>
      </c>
      <c r="C35502" t="s">
        <v>71547</v>
      </c>
      <c r="D35502" s="1">
        <v>43373.119733796295</v>
      </c>
      <c r="E35502">
        <v>15555</v>
      </c>
      <c r="F35502">
        <v>77611</v>
      </c>
    </row>
    <row r="35503" spans="1:7" x14ac:dyDescent="0.2">
      <c r="A35503">
        <v>1.04623063410302E+18</v>
      </c>
      <c r="B35503" t="s">
        <v>71548</v>
      </c>
      <c r="C35503" t="s">
        <v>71549</v>
      </c>
      <c r="D35503" s="1">
        <v>43373.201331018521</v>
      </c>
      <c r="E35503">
        <v>40355</v>
      </c>
      <c r="F35503">
        <v>148080</v>
      </c>
    </row>
    <row r="35504" spans="1:7" x14ac:dyDescent="0.2">
      <c r="A35504">
        <v>1.0464439960741199E+18</v>
      </c>
      <c r="B35504" t="s">
        <v>71550</v>
      </c>
      <c r="C35504" t="s">
        <v>71551</v>
      </c>
      <c r="D35504" s="1">
        <v>43373.79010416667</v>
      </c>
      <c r="E35504">
        <v>40657</v>
      </c>
      <c r="F35504">
        <v>206102</v>
      </c>
    </row>
    <row r="35505" spans="1:6" x14ac:dyDescent="0.2">
      <c r="A35505">
        <v>1.04645640365169E+18</v>
      </c>
      <c r="B35505" t="s">
        <v>71552</v>
      </c>
      <c r="C35505" t="s">
        <v>71553</v>
      </c>
      <c r="D35505" s="1">
        <v>43373.824340277781</v>
      </c>
      <c r="E35505">
        <v>30262</v>
      </c>
      <c r="F35505">
        <v>126765</v>
      </c>
    </row>
    <row r="35506" spans="1:6" x14ac:dyDescent="0.2">
      <c r="A35506">
        <v>1.04647387065029E+18</v>
      </c>
      <c r="B35506" t="s">
        <v>71554</v>
      </c>
      <c r="C35506" t="s">
        <v>71555</v>
      </c>
      <c r="D35506" s="1">
        <v>43373.872534722221</v>
      </c>
      <c r="E35506">
        <v>33476</v>
      </c>
      <c r="F35506">
        <v>130466</v>
      </c>
    </row>
    <row r="35507" spans="1:6" x14ac:dyDescent="0.2">
      <c r="A35507">
        <v>1.04670883640768E+18</v>
      </c>
      <c r="B35507" t="s">
        <v>71556</v>
      </c>
      <c r="C35507" t="s">
        <v>71557</v>
      </c>
      <c r="D35507" s="1">
        <v>43374.520925925928</v>
      </c>
      <c r="E35507">
        <v>25749</v>
      </c>
      <c r="F35507">
        <v>120193</v>
      </c>
    </row>
    <row r="35508" spans="1:6" x14ac:dyDescent="0.2">
      <c r="A35508">
        <v>1.04671471126862E+18</v>
      </c>
      <c r="B35508" t="s">
        <v>71558</v>
      </c>
      <c r="C35508" t="s">
        <v>71559</v>
      </c>
      <c r="D35508" s="1">
        <v>43374.537129629629</v>
      </c>
      <c r="E35508">
        <v>15875</v>
      </c>
      <c r="F35508">
        <v>72532</v>
      </c>
    </row>
    <row r="35509" spans="1:6" x14ac:dyDescent="0.2">
      <c r="A35509">
        <v>1.04671543983179E+18</v>
      </c>
      <c r="B35509" t="s">
        <v>71560</v>
      </c>
      <c r="C35509" t="s">
        <v>71561</v>
      </c>
      <c r="D35509" s="1">
        <v>43374.539143518516</v>
      </c>
      <c r="E35509">
        <v>16545</v>
      </c>
      <c r="F35509">
        <v>94707</v>
      </c>
    </row>
    <row r="35510" spans="1:6" x14ac:dyDescent="0.2">
      <c r="A35510">
        <v>1.04673357417354E+18</v>
      </c>
      <c r="B35510" t="s">
        <v>71562</v>
      </c>
      <c r="C35510" t="s">
        <v>71563</v>
      </c>
      <c r="D35510" s="1">
        <v>43374.589189814818</v>
      </c>
      <c r="E35510">
        <v>10666</v>
      </c>
      <c r="F35510">
        <v>58932</v>
      </c>
    </row>
    <row r="35511" spans="1:6" x14ac:dyDescent="0.2">
      <c r="A35511">
        <v>1.04691912235179E+18</v>
      </c>
      <c r="B35511" t="s">
        <v>71564</v>
      </c>
      <c r="C35511" t="s">
        <v>71565</v>
      </c>
      <c r="D35511" s="1">
        <v>43375.101203703707</v>
      </c>
      <c r="E35511">
        <v>10688</v>
      </c>
      <c r="F35511">
        <v>43642</v>
      </c>
    </row>
    <row r="35512" spans="1:6" x14ac:dyDescent="0.2">
      <c r="A35512">
        <v>1.04692216345701E+18</v>
      </c>
      <c r="B35512" t="s">
        <v>71566</v>
      </c>
      <c r="C35512" t="s">
        <v>71567</v>
      </c>
      <c r="D35512" s="1">
        <v>43375.109594907408</v>
      </c>
      <c r="E35512">
        <v>13904</v>
      </c>
      <c r="F35512">
        <v>67405</v>
      </c>
    </row>
    <row r="35513" spans="1:6" x14ac:dyDescent="0.2">
      <c r="A35513">
        <v>1.0469253279587E+18</v>
      </c>
      <c r="B35513" t="s">
        <v>71568</v>
      </c>
      <c r="C35513" t="s">
        <v>71569</v>
      </c>
      <c r="D35513" s="1">
        <v>43375.118321759262</v>
      </c>
      <c r="E35513">
        <v>23752</v>
      </c>
      <c r="F35513">
        <v>105857</v>
      </c>
    </row>
    <row r="35514" spans="1:6" x14ac:dyDescent="0.2">
      <c r="A35514">
        <v>1.04713734292495E+18</v>
      </c>
      <c r="B35514" t="s">
        <v>71570</v>
      </c>
      <c r="C35514" t="s">
        <v>71571</v>
      </c>
      <c r="D35514" s="1">
        <v>43375.703379629631</v>
      </c>
      <c r="E35514">
        <v>10361</v>
      </c>
      <c r="F35514">
        <v>77829</v>
      </c>
    </row>
    <row r="35515" spans="1:6" x14ac:dyDescent="0.2">
      <c r="A35515">
        <v>1.0471396560668401E+18</v>
      </c>
      <c r="B35515" t="s">
        <v>71572</v>
      </c>
      <c r="C35515" t="s">
        <v>71573</v>
      </c>
      <c r="D35515" s="1">
        <v>43375.709756944445</v>
      </c>
      <c r="E35515">
        <v>13329</v>
      </c>
      <c r="F35515">
        <v>68014</v>
      </c>
    </row>
    <row r="35516" spans="1:6" x14ac:dyDescent="0.2">
      <c r="A35516">
        <v>1.04715635834328E+18</v>
      </c>
      <c r="B35516" t="s">
        <v>71574</v>
      </c>
      <c r="C35516" t="s">
        <v>71575</v>
      </c>
      <c r="D35516" s="1">
        <v>43375.755844907406</v>
      </c>
      <c r="E35516">
        <v>39224</v>
      </c>
      <c r="F35516">
        <v>154445</v>
      </c>
    </row>
    <row r="35517" spans="1:6" x14ac:dyDescent="0.2">
      <c r="A35517">
        <v>1.04715901063235E+18</v>
      </c>
      <c r="B35517" t="s">
        <v>71576</v>
      </c>
      <c r="C35517" t="s">
        <v>71577</v>
      </c>
      <c r="D35517" s="1">
        <v>43375.763171296298</v>
      </c>
      <c r="E35517">
        <v>10655</v>
      </c>
      <c r="F35517">
        <v>51660</v>
      </c>
    </row>
    <row r="35518" spans="1:6" x14ac:dyDescent="0.2">
      <c r="A35518">
        <v>1.04717502625918E+18</v>
      </c>
      <c r="B35518" t="s">
        <v>71578</v>
      </c>
      <c r="C35518" t="s">
        <v>71579</v>
      </c>
      <c r="D35518" s="1">
        <v>43375.80736111111</v>
      </c>
      <c r="E35518">
        <v>16387</v>
      </c>
      <c r="F35518">
        <v>83287</v>
      </c>
    </row>
    <row r="35519" spans="1:6" x14ac:dyDescent="0.2">
      <c r="A35519">
        <v>1.04718911568975E+18</v>
      </c>
      <c r="B35519" t="s">
        <v>71580</v>
      </c>
      <c r="C35519" t="s">
        <v>71581</v>
      </c>
      <c r="D35519" s="1">
        <v>43375.846238425926</v>
      </c>
      <c r="E35519">
        <v>8426</v>
      </c>
      <c r="F35519">
        <v>39570</v>
      </c>
    </row>
    <row r="35520" spans="1:6" x14ac:dyDescent="0.2">
      <c r="A35520">
        <v>1.0472347925325199E+18</v>
      </c>
      <c r="B35520" t="s">
        <v>71582</v>
      </c>
      <c r="C35520" t="s">
        <v>71583</v>
      </c>
      <c r="D35520" s="1">
        <v>43375.972280092596</v>
      </c>
      <c r="E35520">
        <v>13516</v>
      </c>
      <c r="F35520">
        <v>63636</v>
      </c>
    </row>
    <row r="35521" spans="1:8" x14ac:dyDescent="0.2">
      <c r="A35521">
        <v>1.04729470024645E+18</v>
      </c>
      <c r="B35521" t="s">
        <v>71584</v>
      </c>
      <c r="C35521" t="s">
        <v>71585</v>
      </c>
      <c r="D35521" s="1">
        <v>43376.137592592589</v>
      </c>
      <c r="E35521">
        <v>9890</v>
      </c>
      <c r="F35521">
        <v>46907</v>
      </c>
    </row>
    <row r="35522" spans="1:8" x14ac:dyDescent="0.2">
      <c r="A35522">
        <v>1.04729656438814E+18</v>
      </c>
      <c r="B35522" t="s">
        <v>71586</v>
      </c>
      <c r="C35522" t="s">
        <v>71587</v>
      </c>
      <c r="D35522" s="1">
        <v>43376.142743055556</v>
      </c>
      <c r="E35522">
        <v>18546</v>
      </c>
      <c r="F35522">
        <v>77315</v>
      </c>
      <c r="H35522" t="s">
        <v>390</v>
      </c>
    </row>
    <row r="35523" spans="1:8" x14ac:dyDescent="0.2">
      <c r="A35523">
        <v>1.0473090228927E+18</v>
      </c>
      <c r="B35523" t="s">
        <v>71588</v>
      </c>
      <c r="C35523" t="s">
        <v>71589</v>
      </c>
      <c r="D35523" s="1">
        <v>43376.177118055559</v>
      </c>
      <c r="E35523">
        <v>11040</v>
      </c>
      <c r="F35523">
        <v>47742</v>
      </c>
    </row>
    <row r="35524" spans="1:8" x14ac:dyDescent="0.2">
      <c r="A35524">
        <v>1.04730977637425E+18</v>
      </c>
      <c r="B35524" t="s">
        <v>71590</v>
      </c>
      <c r="C35524" t="s">
        <v>71591</v>
      </c>
      <c r="D35524" s="1">
        <v>43376.179201388892</v>
      </c>
      <c r="E35524">
        <v>15534</v>
      </c>
      <c r="F35524">
        <v>70027</v>
      </c>
      <c r="G35524" t="s">
        <v>89</v>
      </c>
    </row>
    <row r="35525" spans="1:8" x14ac:dyDescent="0.2">
      <c r="A35525">
        <v>1.04731992370006E+18</v>
      </c>
      <c r="B35525" t="s">
        <v>71592</v>
      </c>
      <c r="C35525" t="s">
        <v>71593</v>
      </c>
      <c r="D35525" s="1">
        <v>43376.207199074073</v>
      </c>
      <c r="E35525">
        <v>9555</v>
      </c>
      <c r="F35525">
        <v>46622</v>
      </c>
    </row>
    <row r="35526" spans="1:8" x14ac:dyDescent="0.2">
      <c r="A35526">
        <v>1.04746525602344E+18</v>
      </c>
      <c r="B35526" t="s">
        <v>71594</v>
      </c>
      <c r="C35526" t="s">
        <v>71595</v>
      </c>
      <c r="D35526" s="1">
        <v>43376.608240740738</v>
      </c>
      <c r="E35526">
        <v>10803</v>
      </c>
      <c r="F35526">
        <v>48404</v>
      </c>
      <c r="G35526" t="s">
        <v>89</v>
      </c>
    </row>
    <row r="35527" spans="1:8" x14ac:dyDescent="0.2">
      <c r="A35527">
        <v>1.04746971193873E+18</v>
      </c>
      <c r="B35527" t="s">
        <v>71596</v>
      </c>
      <c r="C35527" t="s">
        <v>71597</v>
      </c>
      <c r="D35527" s="1">
        <v>43376.62054398148</v>
      </c>
      <c r="E35527">
        <v>15731</v>
      </c>
      <c r="F35527">
        <v>74457</v>
      </c>
    </row>
    <row r="35528" spans="1:8" x14ac:dyDescent="0.2">
      <c r="A35528">
        <v>1.0474723423545999E+18</v>
      </c>
      <c r="B35528" t="s">
        <v>71598</v>
      </c>
      <c r="C35528" t="s">
        <v>71599</v>
      </c>
      <c r="D35528" s="1">
        <v>43376.627800925926</v>
      </c>
      <c r="E35528">
        <v>17923</v>
      </c>
      <c r="F35528">
        <v>84317</v>
      </c>
    </row>
    <row r="35529" spans="1:8" x14ac:dyDescent="0.2">
      <c r="A35529">
        <v>1.04747539057337E+18</v>
      </c>
      <c r="B35529" t="s">
        <v>71600</v>
      </c>
      <c r="C35529" t="s">
        <v>71601</v>
      </c>
      <c r="D35529" s="1">
        <v>43376.636203703703</v>
      </c>
      <c r="E35529">
        <v>8967</v>
      </c>
      <c r="F35529">
        <v>39839</v>
      </c>
    </row>
    <row r="35530" spans="1:8" x14ac:dyDescent="0.2">
      <c r="A35530">
        <v>1.04747726062477E+18</v>
      </c>
      <c r="B35530" t="s">
        <v>71602</v>
      </c>
      <c r="C35530" t="s">
        <v>71603</v>
      </c>
      <c r="D35530" s="1">
        <v>43376.641365740739</v>
      </c>
      <c r="E35530">
        <v>8530</v>
      </c>
      <c r="F35530">
        <v>43162</v>
      </c>
      <c r="H35530" t="s">
        <v>390</v>
      </c>
    </row>
    <row r="35531" spans="1:8" x14ac:dyDescent="0.2">
      <c r="A35531">
        <v>1.04748697297609E+18</v>
      </c>
      <c r="B35531" t="s">
        <v>71604</v>
      </c>
      <c r="C35531" t="s">
        <v>71605</v>
      </c>
      <c r="D35531" s="1">
        <v>43376.668171296296</v>
      </c>
      <c r="E35531">
        <v>8589</v>
      </c>
      <c r="F35531">
        <v>43441</v>
      </c>
      <c r="G35531" t="s">
        <v>89</v>
      </c>
    </row>
    <row r="35532" spans="1:8" x14ac:dyDescent="0.2">
      <c r="A35532">
        <v>1.04748780374607E+18</v>
      </c>
      <c r="B35532" t="s">
        <v>71606</v>
      </c>
      <c r="C35532" t="s">
        <v>71607</v>
      </c>
      <c r="D35532" s="1">
        <v>43376.67046296296</v>
      </c>
      <c r="E35532">
        <v>11446</v>
      </c>
      <c r="F35532">
        <v>57067</v>
      </c>
    </row>
    <row r="35533" spans="1:8" x14ac:dyDescent="0.2">
      <c r="A35533">
        <v>1.04748987561488E+18</v>
      </c>
      <c r="B35533" t="s">
        <v>71608</v>
      </c>
      <c r="C35533" t="s">
        <v>71609</v>
      </c>
      <c r="D35533" s="1">
        <v>43376.676180555558</v>
      </c>
      <c r="E35533">
        <v>12520</v>
      </c>
      <c r="F35533">
        <v>63601</v>
      </c>
    </row>
    <row r="35534" spans="1:8" x14ac:dyDescent="0.2">
      <c r="A35534">
        <v>1.04749383142649E+18</v>
      </c>
      <c r="B35534" t="s">
        <v>71610</v>
      </c>
      <c r="C35534" t="s">
        <v>71611</v>
      </c>
      <c r="D35534" s="1">
        <v>43376.687094907407</v>
      </c>
      <c r="E35534">
        <v>23053</v>
      </c>
      <c r="F35534">
        <v>94732</v>
      </c>
    </row>
    <row r="35535" spans="1:8" x14ac:dyDescent="0.2">
      <c r="A35535">
        <v>1.04749543576042E+18</v>
      </c>
      <c r="B35535" t="s">
        <v>71612</v>
      </c>
      <c r="C35535" t="s">
        <v>71613</v>
      </c>
      <c r="D35535" s="1">
        <v>43376.691527777781</v>
      </c>
      <c r="E35535">
        <v>12271</v>
      </c>
      <c r="F35535">
        <v>64593</v>
      </c>
    </row>
    <row r="35536" spans="1:8" x14ac:dyDescent="0.2">
      <c r="A35536">
        <v>1.04763771200463E+18</v>
      </c>
      <c r="B35536" t="s">
        <v>71614</v>
      </c>
      <c r="C35536" t="s">
        <v>71615</v>
      </c>
      <c r="D35536" s="1">
        <v>43377.084131944444</v>
      </c>
      <c r="E35536">
        <v>18240</v>
      </c>
      <c r="F35536">
        <v>78121</v>
      </c>
    </row>
    <row r="35537" spans="1:8" x14ac:dyDescent="0.2">
      <c r="A35537">
        <v>1.0476734582415601E+18</v>
      </c>
      <c r="B35537" t="s">
        <v>71616</v>
      </c>
      <c r="C35537" t="s">
        <v>71617</v>
      </c>
      <c r="D35537" s="1">
        <v>43377.182766203703</v>
      </c>
      <c r="E35537">
        <v>32806</v>
      </c>
      <c r="F35537">
        <v>143945</v>
      </c>
    </row>
    <row r="35538" spans="1:8" x14ac:dyDescent="0.2">
      <c r="A35538">
        <v>1.04782281658072E+18</v>
      </c>
      <c r="B35538" t="s">
        <v>71618</v>
      </c>
      <c r="C35538" t="s">
        <v>71619</v>
      </c>
      <c r="D35538" s="1">
        <v>43377.594918981478</v>
      </c>
      <c r="E35538">
        <v>29873</v>
      </c>
      <c r="F35538">
        <v>127467</v>
      </c>
    </row>
    <row r="35539" spans="1:8" x14ac:dyDescent="0.2">
      <c r="A35539">
        <v>1.04784234124617E+18</v>
      </c>
      <c r="B35539" t="s">
        <v>71620</v>
      </c>
      <c r="C35539" t="s">
        <v>71621</v>
      </c>
      <c r="D35539" s="1">
        <v>43377.648796296293</v>
      </c>
      <c r="E35539">
        <v>20344</v>
      </c>
      <c r="F35539">
        <v>124026</v>
      </c>
    </row>
    <row r="35540" spans="1:8" x14ac:dyDescent="0.2">
      <c r="A35540">
        <v>1.04784754860037E+18</v>
      </c>
      <c r="B35540" t="s">
        <v>71622</v>
      </c>
      <c r="C35540" t="s">
        <v>71623</v>
      </c>
      <c r="D35540" s="1">
        <v>43377.663171296299</v>
      </c>
      <c r="E35540">
        <v>24385</v>
      </c>
      <c r="F35540">
        <v>104731</v>
      </c>
    </row>
    <row r="35541" spans="1:8" x14ac:dyDescent="0.2">
      <c r="A35541">
        <v>1.04785309836507E+18</v>
      </c>
      <c r="B35541" t="s">
        <v>71624</v>
      </c>
      <c r="C35541" t="s">
        <v>71625</v>
      </c>
      <c r="D35541" s="1">
        <v>43377.678483796299</v>
      </c>
      <c r="E35541">
        <v>26393</v>
      </c>
      <c r="F35541">
        <v>111587</v>
      </c>
    </row>
    <row r="35542" spans="1:8" x14ac:dyDescent="0.2">
      <c r="A35542">
        <v>1.04790371038953E+18</v>
      </c>
      <c r="B35542" t="s">
        <v>71626</v>
      </c>
      <c r="C35542" t="s">
        <v>71627</v>
      </c>
      <c r="D35542" s="1">
        <v>43377.818148148152</v>
      </c>
      <c r="E35542">
        <v>18904</v>
      </c>
      <c r="F35542">
        <v>87105</v>
      </c>
    </row>
    <row r="35543" spans="1:8" x14ac:dyDescent="0.2">
      <c r="A35543">
        <v>1.04792870817289E+18</v>
      </c>
      <c r="B35543" t="s">
        <v>71628</v>
      </c>
      <c r="C35543" t="s">
        <v>71629</v>
      </c>
      <c r="D35543" s="1">
        <v>43377.887129629627</v>
      </c>
      <c r="E35543">
        <v>9435</v>
      </c>
      <c r="F35543">
        <v>36547</v>
      </c>
    </row>
    <row r="35544" spans="1:8" x14ac:dyDescent="0.2">
      <c r="A35544">
        <v>1.04793172330288E+18</v>
      </c>
      <c r="B35544" t="s">
        <v>71630</v>
      </c>
      <c r="C35544" t="s">
        <v>71631</v>
      </c>
      <c r="D35544" s="1">
        <v>43377.895451388889</v>
      </c>
      <c r="E35544">
        <v>11007</v>
      </c>
      <c r="F35544">
        <v>47941</v>
      </c>
    </row>
    <row r="35545" spans="1:8" x14ac:dyDescent="0.2">
      <c r="A35545">
        <v>1.04797409131814E+18</v>
      </c>
      <c r="B35545" t="s">
        <v>71632</v>
      </c>
      <c r="C35545" t="s">
        <v>71633</v>
      </c>
      <c r="D35545" s="1">
        <v>43378.012361111112</v>
      </c>
      <c r="E35545">
        <v>14919</v>
      </c>
      <c r="F35545">
        <v>64700</v>
      </c>
    </row>
    <row r="35546" spans="1:8" x14ac:dyDescent="0.2">
      <c r="A35546">
        <v>1.04798429760761E+18</v>
      </c>
      <c r="B35546" t="s">
        <v>71634</v>
      </c>
      <c r="C35546" t="s">
        <v>71635</v>
      </c>
      <c r="D35546" s="1">
        <v>43378.040520833332</v>
      </c>
      <c r="E35546">
        <v>12428</v>
      </c>
      <c r="F35546">
        <v>54997</v>
      </c>
      <c r="G35546" t="s">
        <v>71636</v>
      </c>
    </row>
    <row r="35547" spans="1:8" x14ac:dyDescent="0.2">
      <c r="A35547">
        <v>1.04801297935727E+18</v>
      </c>
      <c r="B35547" t="s">
        <v>71637</v>
      </c>
      <c r="C35547" t="s">
        <v>71638</v>
      </c>
      <c r="D35547" s="1">
        <v>43378.119675925926</v>
      </c>
      <c r="E35547">
        <v>15532</v>
      </c>
      <c r="F35547">
        <v>75474</v>
      </c>
    </row>
    <row r="35548" spans="1:8" x14ac:dyDescent="0.2">
      <c r="A35548">
        <v>1.04801577221435E+18</v>
      </c>
      <c r="B35548" t="s">
        <v>71639</v>
      </c>
      <c r="C35548" t="s">
        <v>71640</v>
      </c>
      <c r="D35548" s="1">
        <v>43378.127372685187</v>
      </c>
      <c r="E35548">
        <v>13349</v>
      </c>
      <c r="F35548">
        <v>64002</v>
      </c>
    </row>
    <row r="35549" spans="1:8" x14ac:dyDescent="0.2">
      <c r="A35549">
        <v>1.04819688346481E+18</v>
      </c>
      <c r="B35549" t="s">
        <v>71641</v>
      </c>
      <c r="C35549" t="s">
        <v>71642</v>
      </c>
      <c r="D35549" s="1">
        <v>43378.627152777779</v>
      </c>
      <c r="E35549">
        <v>46070</v>
      </c>
      <c r="F35549">
        <v>162241</v>
      </c>
      <c r="H35549" t="s">
        <v>390</v>
      </c>
    </row>
    <row r="35550" spans="1:8" x14ac:dyDescent="0.2">
      <c r="A35550">
        <v>1.04819764880785E+18</v>
      </c>
      <c r="B35550" t="s">
        <v>71643</v>
      </c>
      <c r="C35550" t="s">
        <v>71644</v>
      </c>
      <c r="D35550" s="1">
        <v>43378.629259259258</v>
      </c>
      <c r="E35550">
        <v>32645</v>
      </c>
      <c r="F35550">
        <v>146145</v>
      </c>
    </row>
    <row r="35551" spans="1:8" x14ac:dyDescent="0.2">
      <c r="A35551">
        <v>1.04822622519655E+18</v>
      </c>
      <c r="B35551" t="s">
        <v>71645</v>
      </c>
      <c r="C35551" t="s">
        <v>71646</v>
      </c>
      <c r="D35551" s="1">
        <v>43378.708113425928</v>
      </c>
      <c r="E35551">
        <v>34766</v>
      </c>
      <c r="F35551">
        <v>182406</v>
      </c>
    </row>
    <row r="35552" spans="1:8" x14ac:dyDescent="0.2">
      <c r="A35552">
        <v>1.04860604212339E+18</v>
      </c>
      <c r="B35552" t="s">
        <v>71647</v>
      </c>
      <c r="C35552" t="s">
        <v>71648</v>
      </c>
      <c r="D35552" s="1">
        <v>43379.756215277775</v>
      </c>
      <c r="E35552">
        <v>25564</v>
      </c>
      <c r="F35552">
        <v>120883</v>
      </c>
    </row>
    <row r="35553" spans="1:8" x14ac:dyDescent="0.2">
      <c r="A35553">
        <v>1.04866570151318E+18</v>
      </c>
      <c r="B35553" t="s">
        <v>71649</v>
      </c>
      <c r="C35553" t="s">
        <v>71650</v>
      </c>
      <c r="D35553" s="1">
        <v>43379.920844907407</v>
      </c>
      <c r="E35553">
        <v>24283</v>
      </c>
      <c r="F35553">
        <v>143684</v>
      </c>
    </row>
    <row r="35554" spans="1:8" x14ac:dyDescent="0.2">
      <c r="A35554">
        <v>1.04866808805958E+18</v>
      </c>
      <c r="B35554" t="s">
        <v>71651</v>
      </c>
      <c r="C35554" t="s">
        <v>71652</v>
      </c>
      <c r="D35554" s="1">
        <v>43379.927430555559</v>
      </c>
      <c r="E35554">
        <v>54046</v>
      </c>
      <c r="F35554">
        <v>240991</v>
      </c>
    </row>
    <row r="35555" spans="1:8" x14ac:dyDescent="0.2">
      <c r="A35555">
        <v>1.0486936698705E+18</v>
      </c>
      <c r="B35555" t="s">
        <v>71653</v>
      </c>
      <c r="C35555" t="s">
        <v>71654</v>
      </c>
      <c r="D35555" s="1">
        <v>43379.998020833336</v>
      </c>
      <c r="E35555">
        <v>32475</v>
      </c>
      <c r="F35555">
        <v>148095</v>
      </c>
    </row>
    <row r="35556" spans="1:8" x14ac:dyDescent="0.2">
      <c r="A35556">
        <v>1.04873715477875E+18</v>
      </c>
      <c r="B35556" t="s">
        <v>71655</v>
      </c>
      <c r="C35556" t="s">
        <v>71656</v>
      </c>
      <c r="D35556" s="1">
        <v>43380.118009259262</v>
      </c>
      <c r="E35556">
        <v>13487</v>
      </c>
      <c r="F35556">
        <v>66784</v>
      </c>
    </row>
    <row r="35557" spans="1:8" x14ac:dyDescent="0.2">
      <c r="A35557">
        <v>1.04874346154376E+18</v>
      </c>
      <c r="B35557" t="s">
        <v>71657</v>
      </c>
      <c r="C35557" t="s">
        <v>71658</v>
      </c>
      <c r="D35557" s="1">
        <v>43380.135416666664</v>
      </c>
      <c r="E35557">
        <v>13194</v>
      </c>
      <c r="F35557">
        <v>63137</v>
      </c>
      <c r="H35557" t="s">
        <v>390</v>
      </c>
    </row>
    <row r="35558" spans="1:8" x14ac:dyDescent="0.2">
      <c r="A35558">
        <v>1.04874506188888E+18</v>
      </c>
      <c r="B35558" t="s">
        <v>71659</v>
      </c>
      <c r="C35558" t="s">
        <v>71660</v>
      </c>
      <c r="D35558" s="1">
        <v>43380.139837962961</v>
      </c>
      <c r="E35558">
        <v>60137</v>
      </c>
      <c r="F35558">
        <v>208923</v>
      </c>
    </row>
    <row r="35559" spans="1:8" x14ac:dyDescent="0.2">
      <c r="A35559">
        <v>1.04894665262154E+18</v>
      </c>
      <c r="B35559" t="s">
        <v>71661</v>
      </c>
      <c r="C35559" t="s">
        <v>71662</v>
      </c>
      <c r="D35559" s="1">
        <v>43380.696122685185</v>
      </c>
      <c r="E35559">
        <v>17211</v>
      </c>
      <c r="F35559">
        <v>79843</v>
      </c>
      <c r="G35559" t="s">
        <v>89</v>
      </c>
    </row>
    <row r="35560" spans="1:8" x14ac:dyDescent="0.2">
      <c r="A35560">
        <v>1.0492923753303601E+18</v>
      </c>
      <c r="B35560" t="s">
        <v>71663</v>
      </c>
      <c r="C35560" t="s">
        <v>71664</v>
      </c>
      <c r="D35560" s="1">
        <v>43381.650127314817</v>
      </c>
      <c r="E35560">
        <v>16181</v>
      </c>
      <c r="F35560">
        <v>68999</v>
      </c>
      <c r="H35560" t="s">
        <v>390</v>
      </c>
    </row>
    <row r="35561" spans="1:8" x14ac:dyDescent="0.2">
      <c r="A35561">
        <v>1.04932148078009E+18</v>
      </c>
      <c r="B35561" t="s">
        <v>71665</v>
      </c>
      <c r="C35561" t="s">
        <v>71666</v>
      </c>
      <c r="D35561" s="1">
        <v>43381.730451388888</v>
      </c>
      <c r="E35561">
        <v>7156</v>
      </c>
      <c r="F35561">
        <v>39517</v>
      </c>
      <c r="H35561" t="s">
        <v>390</v>
      </c>
    </row>
    <row r="35562" spans="1:8" x14ac:dyDescent="0.2">
      <c r="A35562">
        <v>1.04936703143338E+18</v>
      </c>
      <c r="B35562" t="s">
        <v>71667</v>
      </c>
      <c r="C35562" t="s">
        <v>71668</v>
      </c>
      <c r="D35562" s="1">
        <v>43381.856145833335</v>
      </c>
      <c r="E35562">
        <v>8296</v>
      </c>
      <c r="F35562">
        <v>40886</v>
      </c>
      <c r="H35562" t="s">
        <v>616</v>
      </c>
    </row>
    <row r="35563" spans="1:8" x14ac:dyDescent="0.2">
      <c r="A35563">
        <v>1.0493731381302799E+18</v>
      </c>
      <c r="B35563" t="s">
        <v>71669</v>
      </c>
      <c r="C35563" t="s">
        <v>71670</v>
      </c>
      <c r="D35563" s="1">
        <v>43381.872997685183</v>
      </c>
      <c r="E35563">
        <v>14142</v>
      </c>
      <c r="F35563">
        <v>65727</v>
      </c>
      <c r="H35563" t="s">
        <v>390</v>
      </c>
    </row>
    <row r="35564" spans="1:8" x14ac:dyDescent="0.2">
      <c r="A35564">
        <v>1.0493808303956E+18</v>
      </c>
      <c r="B35564" t="s">
        <v>71671</v>
      </c>
      <c r="C35564" t="s">
        <v>71672</v>
      </c>
      <c r="D35564" s="1">
        <v>43381.894224537034</v>
      </c>
      <c r="E35564">
        <v>13363</v>
      </c>
      <c r="F35564">
        <v>61006</v>
      </c>
      <c r="H35564" t="s">
        <v>390</v>
      </c>
    </row>
    <row r="35565" spans="1:8" x14ac:dyDescent="0.2">
      <c r="A35565">
        <v>1.04938332697537E+18</v>
      </c>
      <c r="B35565" t="s">
        <v>71673</v>
      </c>
      <c r="C35565" t="s">
        <v>71674</v>
      </c>
      <c r="D35565" s="1">
        <v>43381.90111111111</v>
      </c>
      <c r="E35565">
        <v>13176</v>
      </c>
      <c r="F35565">
        <v>56345</v>
      </c>
    </row>
    <row r="35566" spans="1:8" x14ac:dyDescent="0.2">
      <c r="A35566">
        <v>1.04938514155703E+18</v>
      </c>
      <c r="B35566" t="s">
        <v>71675</v>
      </c>
      <c r="C35566" t="s">
        <v>71676</v>
      </c>
      <c r="D35566" s="1">
        <v>43381.906122685185</v>
      </c>
      <c r="E35566">
        <v>9576</v>
      </c>
      <c r="F35566">
        <v>44605</v>
      </c>
      <c r="G35566" t="s">
        <v>89</v>
      </c>
      <c r="H35566" t="s">
        <v>390</v>
      </c>
    </row>
    <row r="35567" spans="1:8" x14ac:dyDescent="0.2">
      <c r="A35567">
        <v>1.04944522869496E+18</v>
      </c>
      <c r="B35567" t="s">
        <v>71677</v>
      </c>
      <c r="C35567" t="s">
        <v>71678</v>
      </c>
      <c r="D35567" s="1">
        <v>43382.071921296294</v>
      </c>
      <c r="E35567">
        <v>13078</v>
      </c>
      <c r="F35567">
        <v>53943</v>
      </c>
    </row>
    <row r="35568" spans="1:8" x14ac:dyDescent="0.2">
      <c r="A35568">
        <v>1.04947325515175E+18</v>
      </c>
      <c r="B35568" t="s">
        <v>71679</v>
      </c>
      <c r="C35568" t="s">
        <v>71680</v>
      </c>
      <c r="D35568" s="1">
        <v>43382.149259259262</v>
      </c>
      <c r="E35568">
        <v>15681</v>
      </c>
      <c r="F35568">
        <v>67807</v>
      </c>
    </row>
    <row r="35569" spans="1:8" x14ac:dyDescent="0.2">
      <c r="A35569">
        <v>1.04963880317712E+18</v>
      </c>
      <c r="B35569" t="s">
        <v>71681</v>
      </c>
      <c r="C35569" t="s">
        <v>71682</v>
      </c>
      <c r="D35569" s="1">
        <v>43382.606087962966</v>
      </c>
      <c r="E35569">
        <v>22051</v>
      </c>
      <c r="F35569">
        <v>86034</v>
      </c>
    </row>
    <row r="35570" spans="1:8" x14ac:dyDescent="0.2">
      <c r="A35570">
        <v>1.04964009900735E+18</v>
      </c>
      <c r="B35570" t="s">
        <v>71683</v>
      </c>
      <c r="C35570" t="s">
        <v>71684</v>
      </c>
      <c r="D35570" s="1">
        <v>43382.609664351854</v>
      </c>
      <c r="E35570">
        <v>13693</v>
      </c>
      <c r="F35570">
        <v>82241</v>
      </c>
    </row>
    <row r="35571" spans="1:8" x14ac:dyDescent="0.2">
      <c r="A35571">
        <v>1.0496481748965E+18</v>
      </c>
      <c r="B35571" t="s">
        <v>71685</v>
      </c>
      <c r="C35571" t="s">
        <v>71686</v>
      </c>
      <c r="D35571" s="1">
        <v>43382.631956018522</v>
      </c>
      <c r="E35571">
        <v>10040</v>
      </c>
      <c r="F35571">
        <v>50858</v>
      </c>
    </row>
    <row r="35572" spans="1:8" x14ac:dyDescent="0.2">
      <c r="A35572">
        <v>1.04966548318269E+18</v>
      </c>
      <c r="B35572" t="s">
        <v>71687</v>
      </c>
      <c r="C35572" t="s">
        <v>71688</v>
      </c>
      <c r="D35572" s="1">
        <v>43382.679710648146</v>
      </c>
      <c r="E35572">
        <v>11602</v>
      </c>
      <c r="F35572">
        <v>60862</v>
      </c>
    </row>
    <row r="35573" spans="1:8" x14ac:dyDescent="0.2">
      <c r="A35573">
        <v>1.04969097193451E+18</v>
      </c>
      <c r="B35573" t="s">
        <v>71689</v>
      </c>
      <c r="C35573" t="s">
        <v>71690</v>
      </c>
      <c r="D35573" s="1">
        <v>43382.7500462963</v>
      </c>
      <c r="E35573">
        <v>7616</v>
      </c>
      <c r="F35573">
        <v>34816</v>
      </c>
    </row>
    <row r="35574" spans="1:8" x14ac:dyDescent="0.2">
      <c r="A35574">
        <v>1.04969097484113E+18</v>
      </c>
      <c r="B35574" t="s">
        <v>71691</v>
      </c>
      <c r="C35574" t="s">
        <v>71692</v>
      </c>
      <c r="D35574" s="1">
        <v>43382.750057870369</v>
      </c>
      <c r="E35574">
        <v>5194</v>
      </c>
      <c r="F35574">
        <v>26250</v>
      </c>
      <c r="G35574" t="s">
        <v>89</v>
      </c>
      <c r="H35574" t="s">
        <v>390</v>
      </c>
    </row>
    <row r="35575" spans="1:8" x14ac:dyDescent="0.2">
      <c r="A35575">
        <v>1.0496927275820401E+18</v>
      </c>
      <c r="B35575" t="s">
        <v>71693</v>
      </c>
      <c r="C35575" t="s">
        <v>71694</v>
      </c>
      <c r="D35575" s="1">
        <v>43382.754895833335</v>
      </c>
      <c r="E35575">
        <v>10015</v>
      </c>
      <c r="F35575">
        <v>41750</v>
      </c>
      <c r="H35575" t="s">
        <v>390</v>
      </c>
    </row>
    <row r="35576" spans="1:8" x14ac:dyDescent="0.2">
      <c r="A35576">
        <v>1.04973850338967E+18</v>
      </c>
      <c r="B35576" t="s">
        <v>71695</v>
      </c>
      <c r="C35576" t="s">
        <v>71696</v>
      </c>
      <c r="D35576" s="1">
        <v>43382.881215277775</v>
      </c>
      <c r="E35576">
        <v>6712</v>
      </c>
      <c r="F35576">
        <v>32031</v>
      </c>
    </row>
    <row r="35577" spans="1:8" x14ac:dyDescent="0.2">
      <c r="A35577">
        <v>1.0497763592396401E+18</v>
      </c>
      <c r="B35577" t="s">
        <v>71697</v>
      </c>
      <c r="C35577" t="s">
        <v>71698</v>
      </c>
      <c r="D35577" s="1">
        <v>43382.985671296294</v>
      </c>
      <c r="E35577">
        <v>12879</v>
      </c>
      <c r="F35577">
        <v>52846</v>
      </c>
      <c r="G35577" t="e">
        <f>FLGovScott</f>
        <v>#NAME?</v>
      </c>
    </row>
    <row r="35578" spans="1:8" x14ac:dyDescent="0.2">
      <c r="A35578">
        <v>1.0498292856772E+18</v>
      </c>
      <c r="B35578" t="s">
        <v>71699</v>
      </c>
      <c r="C35578" t="s">
        <v>71700</v>
      </c>
      <c r="D35578" s="1">
        <v>43383.131724537037</v>
      </c>
      <c r="E35578">
        <v>16245</v>
      </c>
      <c r="F35578">
        <v>72319</v>
      </c>
      <c r="H35578" t="s">
        <v>390</v>
      </c>
    </row>
    <row r="35579" spans="1:8" x14ac:dyDescent="0.2">
      <c r="A35579">
        <v>1.04983142811506E+18</v>
      </c>
      <c r="B35579" t="s">
        <v>71701</v>
      </c>
      <c r="C35579" t="s">
        <v>71702</v>
      </c>
      <c r="D35579" s="1">
        <v>43383.137638888889</v>
      </c>
      <c r="E35579">
        <v>7021</v>
      </c>
      <c r="F35579">
        <v>31477</v>
      </c>
    </row>
    <row r="35580" spans="1:8" x14ac:dyDescent="0.2">
      <c r="A35580">
        <v>1.04983284559272E+18</v>
      </c>
      <c r="B35580" t="s">
        <v>71703</v>
      </c>
      <c r="C35580" t="s">
        <v>71704</v>
      </c>
      <c r="D35580" s="1">
        <v>43383.141539351855</v>
      </c>
      <c r="E35580">
        <v>11550</v>
      </c>
      <c r="F35580">
        <v>49950</v>
      </c>
    </row>
    <row r="35581" spans="1:8" x14ac:dyDescent="0.2">
      <c r="A35581">
        <v>1.0500047770343E+18</v>
      </c>
      <c r="B35581" t="s">
        <v>71705</v>
      </c>
      <c r="C35581" t="s">
        <v>71706</v>
      </c>
      <c r="D35581" s="1">
        <v>43383.615983796299</v>
      </c>
      <c r="E35581">
        <v>12834</v>
      </c>
      <c r="F35581">
        <v>52516</v>
      </c>
    </row>
    <row r="35582" spans="1:8" x14ac:dyDescent="0.2">
      <c r="A35582">
        <v>1.05000831528617E+18</v>
      </c>
      <c r="B35582" t="s">
        <v>71707</v>
      </c>
      <c r="C35582" t="s">
        <v>71708</v>
      </c>
      <c r="D35582" s="1">
        <v>43383.625752314816</v>
      </c>
      <c r="E35582">
        <v>22266</v>
      </c>
      <c r="F35582">
        <v>85274</v>
      </c>
    </row>
    <row r="35583" spans="1:8" x14ac:dyDescent="0.2">
      <c r="A35583">
        <v>1.05005483084319E+18</v>
      </c>
      <c r="B35583" t="s">
        <v>71709</v>
      </c>
      <c r="C35583" t="s">
        <v>71710</v>
      </c>
      <c r="D35583" s="1">
        <v>43383.754108796296</v>
      </c>
      <c r="E35583">
        <v>10541</v>
      </c>
      <c r="F35583">
        <v>49380</v>
      </c>
    </row>
    <row r="35584" spans="1:8" x14ac:dyDescent="0.2">
      <c r="A35584">
        <v>1.05011182384289E+18</v>
      </c>
      <c r="B35584" t="s">
        <v>71711</v>
      </c>
      <c r="C35584" t="s">
        <v>71712</v>
      </c>
      <c r="D35584" s="1">
        <v>43383.911377314813</v>
      </c>
      <c r="E35584">
        <v>13028</v>
      </c>
      <c r="F35584">
        <v>73857</v>
      </c>
      <c r="G35584" t="s">
        <v>89</v>
      </c>
    </row>
    <row r="35585" spans="1:8" x14ac:dyDescent="0.2">
      <c r="A35585">
        <v>1.05012932372481E+18</v>
      </c>
      <c r="B35585" t="s">
        <v>71713</v>
      </c>
      <c r="C35585" t="s">
        <v>71714</v>
      </c>
      <c r="D35585" s="1">
        <v>43383.959664351853</v>
      </c>
      <c r="E35585">
        <v>10219</v>
      </c>
      <c r="F35585">
        <v>49497</v>
      </c>
    </row>
    <row r="35586" spans="1:8" x14ac:dyDescent="0.2">
      <c r="A35586">
        <v>1.05018734786062E+18</v>
      </c>
      <c r="B35586" t="s">
        <v>71715</v>
      </c>
      <c r="C35586" t="s">
        <v>71716</v>
      </c>
      <c r="D35586" s="1">
        <v>43384.119780092595</v>
      </c>
      <c r="E35586">
        <v>9781</v>
      </c>
      <c r="F35586">
        <v>42530</v>
      </c>
      <c r="H35586" t="s">
        <v>390</v>
      </c>
    </row>
    <row r="35587" spans="1:8" x14ac:dyDescent="0.2">
      <c r="A35587">
        <v>1.05018931290458E+18</v>
      </c>
      <c r="B35587" t="s">
        <v>71717</v>
      </c>
      <c r="C35587" t="s">
        <v>71718</v>
      </c>
      <c r="D35587" s="1">
        <v>43384.125208333331</v>
      </c>
      <c r="E35587">
        <v>20878</v>
      </c>
      <c r="F35587">
        <v>85182</v>
      </c>
    </row>
    <row r="35588" spans="1:8" x14ac:dyDescent="0.2">
      <c r="A35588">
        <v>1.05019763252466E+18</v>
      </c>
      <c r="B35588" t="s">
        <v>71719</v>
      </c>
      <c r="C35588" t="s">
        <v>71720</v>
      </c>
      <c r="D35588" s="1">
        <v>43384.148159722223</v>
      </c>
      <c r="E35588">
        <v>9104</v>
      </c>
      <c r="F35588">
        <v>43818</v>
      </c>
      <c r="H35588" t="s">
        <v>390</v>
      </c>
    </row>
    <row r="35589" spans="1:8" x14ac:dyDescent="0.2">
      <c r="A35589">
        <v>1.05019810796998E+18</v>
      </c>
      <c r="B35589" t="s">
        <v>71721</v>
      </c>
      <c r="C35589" t="s">
        <v>71722</v>
      </c>
      <c r="D35589" s="1">
        <v>43384.14947916667</v>
      </c>
      <c r="E35589">
        <v>8584</v>
      </c>
      <c r="F35589">
        <v>44795</v>
      </c>
      <c r="G35589" t="s">
        <v>89</v>
      </c>
      <c r="H35589" t="s">
        <v>390</v>
      </c>
    </row>
    <row r="35590" spans="1:8" x14ac:dyDescent="0.2">
      <c r="A35590">
        <v>1.05023050768918E+18</v>
      </c>
      <c r="B35590" t="s">
        <v>71723</v>
      </c>
      <c r="C35590" t="s">
        <v>71724</v>
      </c>
      <c r="D35590" s="1">
        <v>43384.238888888889</v>
      </c>
      <c r="E35590">
        <v>16295</v>
      </c>
      <c r="F35590">
        <v>77107</v>
      </c>
      <c r="H35590" t="s">
        <v>616</v>
      </c>
    </row>
    <row r="35591" spans="1:8" x14ac:dyDescent="0.2">
      <c r="A35591">
        <v>1.05039585246699E+18</v>
      </c>
      <c r="B35591" t="s">
        <v>71725</v>
      </c>
      <c r="C35591" t="s">
        <v>71726</v>
      </c>
      <c r="D35591" s="1">
        <v>43384.695150462961</v>
      </c>
      <c r="E35591">
        <v>7592</v>
      </c>
      <c r="F35591">
        <v>36297</v>
      </c>
    </row>
    <row r="35592" spans="1:8" x14ac:dyDescent="0.2">
      <c r="A35592">
        <v>1.05039648883943E+18</v>
      </c>
      <c r="B35592" t="s">
        <v>71727</v>
      </c>
      <c r="C35592" t="s">
        <v>71728</v>
      </c>
      <c r="D35592" s="1">
        <v>43384.696909722225</v>
      </c>
      <c r="E35592">
        <v>7792</v>
      </c>
      <c r="F35592">
        <v>35833</v>
      </c>
    </row>
    <row r="35593" spans="1:8" x14ac:dyDescent="0.2">
      <c r="A35593">
        <v>1.05042123842907E+18</v>
      </c>
      <c r="B35593" t="s">
        <v>71729</v>
      </c>
      <c r="C35593" t="s">
        <v>71730</v>
      </c>
      <c r="D35593" s="1">
        <v>43384.765196759261</v>
      </c>
      <c r="E35593">
        <v>7853</v>
      </c>
      <c r="F35593">
        <v>38984</v>
      </c>
    </row>
    <row r="35594" spans="1:8" x14ac:dyDescent="0.2">
      <c r="A35594">
        <v>1.05074340557845E+18</v>
      </c>
      <c r="B35594" t="s">
        <v>71731</v>
      </c>
      <c r="C35594" t="s">
        <v>71732</v>
      </c>
      <c r="D35594" s="1">
        <v>43385.65421296296</v>
      </c>
      <c r="E35594">
        <v>10684</v>
      </c>
      <c r="F35594">
        <v>62055</v>
      </c>
    </row>
    <row r="35595" spans="1:8" x14ac:dyDescent="0.2">
      <c r="A35595">
        <v>1.05074660091675E+18</v>
      </c>
      <c r="B35595" t="s">
        <v>71733</v>
      </c>
      <c r="C35595" t="s">
        <v>71734</v>
      </c>
      <c r="D35595" s="1">
        <v>43385.663032407407</v>
      </c>
      <c r="E35595">
        <v>12245</v>
      </c>
      <c r="F35595">
        <v>70210</v>
      </c>
    </row>
    <row r="35596" spans="1:8" x14ac:dyDescent="0.2">
      <c r="A35596">
        <v>1.05074769106249E+18</v>
      </c>
      <c r="B35596" t="s">
        <v>71735</v>
      </c>
      <c r="C35596" t="s">
        <v>71736</v>
      </c>
      <c r="D35596" s="1">
        <v>43385.666041666664</v>
      </c>
      <c r="E35596">
        <v>12040</v>
      </c>
      <c r="F35596">
        <v>71892</v>
      </c>
    </row>
    <row r="35597" spans="1:8" x14ac:dyDescent="0.2">
      <c r="A35597">
        <v>1.05075446240553E+18</v>
      </c>
      <c r="B35597" t="s">
        <v>71737</v>
      </c>
      <c r="C35597" t="s">
        <v>71738</v>
      </c>
      <c r="D35597" s="1">
        <v>43385.68472222222</v>
      </c>
      <c r="E35597">
        <v>23862</v>
      </c>
      <c r="F35597">
        <v>115049</v>
      </c>
    </row>
    <row r="35598" spans="1:8" x14ac:dyDescent="0.2">
      <c r="A35598">
        <v>1.05078899537704E+18</v>
      </c>
      <c r="B35598" t="s">
        <v>71739</v>
      </c>
      <c r="C35598" t="s">
        <v>71740</v>
      </c>
      <c r="D35598" s="1">
        <v>43385.780011574076</v>
      </c>
      <c r="E35598">
        <v>16152</v>
      </c>
      <c r="F35598">
        <v>55464</v>
      </c>
    </row>
    <row r="35599" spans="1:8" x14ac:dyDescent="0.2">
      <c r="A35599">
        <v>1.05081065227152E+18</v>
      </c>
      <c r="B35599" t="s">
        <v>71741</v>
      </c>
      <c r="C35599" t="s">
        <v>71742</v>
      </c>
      <c r="D35599" s="1">
        <v>43385.839780092596</v>
      </c>
      <c r="E35599">
        <v>14823</v>
      </c>
      <c r="F35599">
        <v>76171</v>
      </c>
    </row>
    <row r="35600" spans="1:8" x14ac:dyDescent="0.2">
      <c r="A35600">
        <v>1.05082614813186E+18</v>
      </c>
      <c r="B35600" t="s">
        <v>71743</v>
      </c>
      <c r="C35600" t="s">
        <v>71744</v>
      </c>
      <c r="D35600" s="1">
        <v>43385.882534722223</v>
      </c>
      <c r="E35600">
        <v>9761</v>
      </c>
      <c r="F35600">
        <v>52496</v>
      </c>
      <c r="G35600" t="s">
        <v>576</v>
      </c>
    </row>
    <row r="35601" spans="1:8" x14ac:dyDescent="0.2">
      <c r="A35601">
        <v>1.05083283967835E+18</v>
      </c>
      <c r="B35601" t="s">
        <v>71745</v>
      </c>
      <c r="C35601" t="s">
        <v>71746</v>
      </c>
      <c r="D35601" s="1">
        <v>43385.901006944441</v>
      </c>
      <c r="E35601">
        <v>7328</v>
      </c>
      <c r="F35601">
        <v>35264</v>
      </c>
      <c r="H35601" t="s">
        <v>616</v>
      </c>
    </row>
    <row r="35602" spans="1:8" x14ac:dyDescent="0.2">
      <c r="A35602">
        <v>1.0508692995675599E+18</v>
      </c>
      <c r="B35602" t="s">
        <v>71747</v>
      </c>
      <c r="C35602" t="s">
        <v>71748</v>
      </c>
      <c r="D35602" s="1">
        <v>43386.001608796294</v>
      </c>
      <c r="E35602">
        <v>9007</v>
      </c>
      <c r="F35602">
        <v>41580</v>
      </c>
    </row>
    <row r="35603" spans="1:8" x14ac:dyDescent="0.2">
      <c r="A35603">
        <v>1.05087242331747E+18</v>
      </c>
      <c r="B35603" t="s">
        <v>71749</v>
      </c>
      <c r="C35603" t="s">
        <v>71750</v>
      </c>
      <c r="D35603" s="1">
        <v>43386.010231481479</v>
      </c>
      <c r="E35603">
        <v>18989</v>
      </c>
      <c r="F35603">
        <v>81306</v>
      </c>
      <c r="G35603" t="s">
        <v>89</v>
      </c>
    </row>
    <row r="35604" spans="1:8" x14ac:dyDescent="0.2">
      <c r="A35604">
        <v>1.05090653116267E+18</v>
      </c>
      <c r="B35604" t="s">
        <v>71751</v>
      </c>
      <c r="C35604" t="s">
        <v>71752</v>
      </c>
      <c r="D35604" s="1">
        <v>43386.104351851849</v>
      </c>
      <c r="E35604">
        <v>9188</v>
      </c>
      <c r="F35604">
        <v>44138</v>
      </c>
      <c r="H35604" t="s">
        <v>390</v>
      </c>
    </row>
    <row r="35605" spans="1:8" x14ac:dyDescent="0.2">
      <c r="A35605">
        <v>1.0511031221632E+18</v>
      </c>
      <c r="B35605" t="s">
        <v>71753</v>
      </c>
      <c r="C35605" t="s">
        <v>71754</v>
      </c>
      <c r="D35605" s="1">
        <v>43386.646840277775</v>
      </c>
      <c r="E35605">
        <v>11101</v>
      </c>
      <c r="F35605">
        <v>52740</v>
      </c>
      <c r="G35605" t="s">
        <v>89</v>
      </c>
      <c r="H35605" t="s">
        <v>390</v>
      </c>
    </row>
    <row r="35606" spans="1:8" x14ac:dyDescent="0.2">
      <c r="A35606">
        <v>1.05111192378851E+18</v>
      </c>
      <c r="B35606" t="s">
        <v>71755</v>
      </c>
      <c r="C35606" t="s">
        <v>71756</v>
      </c>
      <c r="D35606" s="1">
        <v>43386.671134259261</v>
      </c>
      <c r="E35606">
        <v>14867</v>
      </c>
      <c r="F35606">
        <v>69121</v>
      </c>
      <c r="G35606" t="s">
        <v>89</v>
      </c>
    </row>
    <row r="35607" spans="1:8" x14ac:dyDescent="0.2">
      <c r="A35607">
        <v>1.05111482539123E+18</v>
      </c>
      <c r="B35607" t="s">
        <v>71757</v>
      </c>
      <c r="C35607" t="s">
        <v>71758</v>
      </c>
      <c r="D35607" s="1">
        <v>43386.679131944446</v>
      </c>
      <c r="E35607">
        <v>21340</v>
      </c>
      <c r="F35607">
        <v>92945</v>
      </c>
    </row>
    <row r="35608" spans="1:8" x14ac:dyDescent="0.2">
      <c r="A35608">
        <v>1.05115638617914E+18</v>
      </c>
      <c r="B35608" t="s">
        <v>71759</v>
      </c>
      <c r="C35608" t="s">
        <v>71760</v>
      </c>
      <c r="D35608" s="1">
        <v>43386.793819444443</v>
      </c>
      <c r="E35608">
        <v>13057</v>
      </c>
      <c r="F35608">
        <v>67736</v>
      </c>
      <c r="G35608" t="s">
        <v>89</v>
      </c>
    </row>
    <row r="35609" spans="1:8" x14ac:dyDescent="0.2">
      <c r="A35609">
        <v>1.05116643602935E+18</v>
      </c>
      <c r="B35609" t="s">
        <v>71761</v>
      </c>
      <c r="C35609" t="s">
        <v>71762</v>
      </c>
      <c r="D35609" s="1">
        <v>43386.821550925924</v>
      </c>
      <c r="E35609">
        <v>23594</v>
      </c>
      <c r="F35609">
        <v>84501</v>
      </c>
    </row>
    <row r="35610" spans="1:8" x14ac:dyDescent="0.2">
      <c r="A35610">
        <v>1.05116880032493E+18</v>
      </c>
      <c r="B35610" t="s">
        <v>71763</v>
      </c>
      <c r="C35610" t="s">
        <v>71764</v>
      </c>
      <c r="D35610" s="1">
        <v>43386.8280787037</v>
      </c>
      <c r="E35610">
        <v>14056</v>
      </c>
      <c r="F35610">
        <v>66690</v>
      </c>
    </row>
    <row r="35611" spans="1:8" x14ac:dyDescent="0.2">
      <c r="A35611">
        <v>1.05121156394697E+18</v>
      </c>
      <c r="B35611" t="s">
        <v>71765</v>
      </c>
      <c r="C35611" t="s">
        <v>71766</v>
      </c>
      <c r="D35611" s="1">
        <v>43386.946087962962</v>
      </c>
      <c r="E35611">
        <v>10200</v>
      </c>
      <c r="F35611">
        <v>46972</v>
      </c>
    </row>
    <row r="35612" spans="1:8" x14ac:dyDescent="0.2">
      <c r="A35612">
        <v>1.05121302111528E+18</v>
      </c>
      <c r="B35612" t="s">
        <v>71767</v>
      </c>
      <c r="C35612" t="s">
        <v>71768</v>
      </c>
      <c r="D35612" s="1">
        <v>43386.950104166666</v>
      </c>
      <c r="E35612">
        <v>17681</v>
      </c>
      <c r="F35612">
        <v>80287</v>
      </c>
    </row>
    <row r="35613" spans="1:8" x14ac:dyDescent="0.2">
      <c r="A35613">
        <v>1.05121759255432E+18</v>
      </c>
      <c r="B35613" t="s">
        <v>71769</v>
      </c>
      <c r="C35613" t="s">
        <v>71770</v>
      </c>
      <c r="D35613" s="1">
        <v>43386.962719907409</v>
      </c>
      <c r="E35613">
        <v>8721</v>
      </c>
      <c r="F35613">
        <v>43070</v>
      </c>
      <c r="H35613" t="s">
        <v>390</v>
      </c>
    </row>
    <row r="35614" spans="1:8" x14ac:dyDescent="0.2">
      <c r="A35614">
        <v>1.0512806065361E+18</v>
      </c>
      <c r="B35614" t="s">
        <v>71771</v>
      </c>
      <c r="C35614" t="s">
        <v>71772</v>
      </c>
      <c r="D35614" s="1">
        <v>43387.136608796296</v>
      </c>
      <c r="E35614">
        <v>11302</v>
      </c>
      <c r="F35614">
        <v>51495</v>
      </c>
      <c r="H35614" t="s">
        <v>390</v>
      </c>
    </row>
    <row r="35615" spans="1:8" x14ac:dyDescent="0.2">
      <c r="A35615">
        <v>1.05131734849649E+18</v>
      </c>
      <c r="B35615" t="s">
        <v>71773</v>
      </c>
      <c r="C35615" t="s">
        <v>71774</v>
      </c>
      <c r="D35615" s="1">
        <v>43387.237997685188</v>
      </c>
      <c r="E35615">
        <v>15070</v>
      </c>
      <c r="F35615">
        <v>81292</v>
      </c>
    </row>
    <row r="35616" spans="1:8" x14ac:dyDescent="0.2">
      <c r="A35616">
        <v>1.05131997579593E+18</v>
      </c>
      <c r="B35616" t="s">
        <v>71775</v>
      </c>
      <c r="C35616" t="s">
        <v>71776</v>
      </c>
      <c r="D35616" s="1">
        <v>43387.245243055557</v>
      </c>
      <c r="E35616">
        <v>17930</v>
      </c>
      <c r="F35616">
        <v>92504</v>
      </c>
    </row>
    <row r="35617" spans="1:7" x14ac:dyDescent="0.2">
      <c r="A35617">
        <v>1.05147173706867E+18</v>
      </c>
      <c r="B35617" t="s">
        <v>71777</v>
      </c>
      <c r="C35617" t="s">
        <v>71778</v>
      </c>
      <c r="D35617" s="1">
        <v>43387.664027777777</v>
      </c>
      <c r="E35617">
        <v>27425</v>
      </c>
      <c r="F35617">
        <v>108772</v>
      </c>
    </row>
    <row r="35618" spans="1:7" x14ac:dyDescent="0.2">
      <c r="A35618">
        <v>1.05147322610951E+18</v>
      </c>
      <c r="B35618" t="s">
        <v>71779</v>
      </c>
      <c r="C35618" t="s">
        <v>71780</v>
      </c>
      <c r="D35618" s="1">
        <v>43387.668136574073</v>
      </c>
      <c r="E35618">
        <v>9141</v>
      </c>
      <c r="F35618">
        <v>65490</v>
      </c>
    </row>
    <row r="35619" spans="1:7" x14ac:dyDescent="0.2">
      <c r="A35619">
        <v>1.05155807243346E+18</v>
      </c>
      <c r="B35619" t="s">
        <v>71781</v>
      </c>
      <c r="C35619" t="s">
        <v>71782</v>
      </c>
      <c r="D35619" s="1">
        <v>43387.902268518519</v>
      </c>
      <c r="E35619">
        <v>10695</v>
      </c>
      <c r="F35619">
        <v>66142</v>
      </c>
    </row>
    <row r="35620" spans="1:7" x14ac:dyDescent="0.2">
      <c r="A35620">
        <v>1.0515618650615E+18</v>
      </c>
      <c r="B35620" t="s">
        <v>71783</v>
      </c>
      <c r="C35620" t="s">
        <v>71784</v>
      </c>
      <c r="D35620" s="1">
        <v>43387.912731481483</v>
      </c>
      <c r="E35620">
        <v>16593</v>
      </c>
      <c r="F35620">
        <v>71893</v>
      </c>
    </row>
    <row r="35621" spans="1:7" x14ac:dyDescent="0.2">
      <c r="A35621">
        <v>1.05180152485738E+18</v>
      </c>
      <c r="B35621" t="s">
        <v>71785</v>
      </c>
      <c r="C35621" t="s">
        <v>71786</v>
      </c>
      <c r="D35621" s="1">
        <v>43388.574062500003</v>
      </c>
      <c r="E35621">
        <v>23793</v>
      </c>
      <c r="F35621">
        <v>92619</v>
      </c>
    </row>
    <row r="35622" spans="1:7" x14ac:dyDescent="0.2">
      <c r="A35622">
        <v>1.05180777489462E+18</v>
      </c>
      <c r="B35622" t="s">
        <v>71787</v>
      </c>
      <c r="C35622" t="s">
        <v>71788</v>
      </c>
      <c r="D35622" s="1">
        <v>43388.591307870367</v>
      </c>
      <c r="E35622">
        <v>25428</v>
      </c>
      <c r="F35622">
        <v>109529</v>
      </c>
    </row>
    <row r="35623" spans="1:7" x14ac:dyDescent="0.2">
      <c r="A35623">
        <v>1.05181122836291E+18</v>
      </c>
      <c r="B35623" t="s">
        <v>71789</v>
      </c>
      <c r="C35623" t="s">
        <v>71790</v>
      </c>
      <c r="D35623" s="1">
        <v>43388.600844907407</v>
      </c>
      <c r="E35623">
        <v>10431</v>
      </c>
      <c r="F35623">
        <v>57555</v>
      </c>
    </row>
    <row r="35624" spans="1:7" x14ac:dyDescent="0.2">
      <c r="A35624">
        <v>1.05181421421248E+18</v>
      </c>
      <c r="B35624" t="s">
        <v>71791</v>
      </c>
      <c r="C35624" t="s">
        <v>71792</v>
      </c>
      <c r="D35624" s="1">
        <v>43388.609085648146</v>
      </c>
      <c r="E35624">
        <v>18861</v>
      </c>
      <c r="F35624">
        <v>76988</v>
      </c>
    </row>
    <row r="35625" spans="1:7" x14ac:dyDescent="0.2">
      <c r="A35625">
        <v>1.05183211816513E+18</v>
      </c>
      <c r="B35625" t="s">
        <v>71793</v>
      </c>
      <c r="C35625" t="s">
        <v>71794</v>
      </c>
      <c r="D35625" s="1">
        <v>43388.658483796295</v>
      </c>
      <c r="E35625">
        <v>8242</v>
      </c>
      <c r="F35625">
        <v>59559</v>
      </c>
    </row>
    <row r="35626" spans="1:7" x14ac:dyDescent="0.2">
      <c r="A35626">
        <v>1.05186168684247E+18</v>
      </c>
      <c r="B35626" t="s">
        <v>71795</v>
      </c>
      <c r="C35626" t="s">
        <v>71796</v>
      </c>
      <c r="D35626" s="1">
        <v>43388.740081018521</v>
      </c>
      <c r="E35626">
        <v>11516</v>
      </c>
      <c r="F35626">
        <v>66162</v>
      </c>
    </row>
    <row r="35627" spans="1:7" x14ac:dyDescent="0.2">
      <c r="A35627">
        <v>1.0519840618609E+18</v>
      </c>
      <c r="B35627" t="s">
        <v>71797</v>
      </c>
      <c r="C35627" t="s">
        <v>71798</v>
      </c>
      <c r="D35627" s="1">
        <v>43389.077766203707</v>
      </c>
      <c r="E35627">
        <v>18042</v>
      </c>
      <c r="F35627">
        <v>70322</v>
      </c>
    </row>
    <row r="35628" spans="1:7" x14ac:dyDescent="0.2">
      <c r="A35628">
        <v>1.05199271880783E+18</v>
      </c>
      <c r="B35628" t="s">
        <v>71799</v>
      </c>
      <c r="C35628" t="s">
        <v>71800</v>
      </c>
      <c r="D35628" s="1">
        <v>43389.101655092592</v>
      </c>
      <c r="E35628">
        <v>16757</v>
      </c>
      <c r="F35628">
        <v>78851</v>
      </c>
    </row>
    <row r="35629" spans="1:7" x14ac:dyDescent="0.2">
      <c r="A35629">
        <v>1.05216890966582E+18</v>
      </c>
      <c r="B35629" t="s">
        <v>71801</v>
      </c>
      <c r="C35629" t="s">
        <v>71802</v>
      </c>
      <c r="D35629" s="1">
        <v>43389.587858796294</v>
      </c>
      <c r="E35629">
        <v>24431</v>
      </c>
      <c r="F35629">
        <v>111711</v>
      </c>
    </row>
    <row r="35630" spans="1:7" x14ac:dyDescent="0.2">
      <c r="A35630">
        <v>1.0521714440823601E+18</v>
      </c>
      <c r="B35630" t="s">
        <v>71803</v>
      </c>
      <c r="C35630" t="s">
        <v>71804</v>
      </c>
      <c r="D35630" s="1">
        <v>43389.594849537039</v>
      </c>
      <c r="E35630">
        <v>19859</v>
      </c>
      <c r="F35630">
        <v>84182</v>
      </c>
    </row>
    <row r="35631" spans="1:7" x14ac:dyDescent="0.2">
      <c r="A35631">
        <v>1.05217352691919E+18</v>
      </c>
      <c r="B35631" t="s">
        <v>71805</v>
      </c>
      <c r="C35631" t="s">
        <v>71806</v>
      </c>
      <c r="D35631" s="1">
        <v>43389.600590277776</v>
      </c>
      <c r="E35631">
        <v>25838</v>
      </c>
      <c r="F35631">
        <v>112262</v>
      </c>
    </row>
    <row r="35632" spans="1:7" x14ac:dyDescent="0.2">
      <c r="A35632">
        <v>1.0521812721377999E+18</v>
      </c>
      <c r="B35632" t="s">
        <v>71807</v>
      </c>
      <c r="C35632" t="s">
        <v>71808</v>
      </c>
      <c r="D35632" s="1">
        <v>43389.621967592589</v>
      </c>
      <c r="E35632">
        <v>11950</v>
      </c>
      <c r="F35632">
        <v>49017</v>
      </c>
      <c r="G35632" t="s">
        <v>89</v>
      </c>
    </row>
    <row r="35633" spans="1:8" x14ac:dyDescent="0.2">
      <c r="A35633">
        <v>1.05218364755249E+18</v>
      </c>
      <c r="B35633" t="s">
        <v>71809</v>
      </c>
      <c r="C35633" t="s">
        <v>71810</v>
      </c>
      <c r="D35633" s="1">
        <v>43389.628518518519</v>
      </c>
      <c r="E35633">
        <v>37036</v>
      </c>
      <c r="F35633">
        <v>131813</v>
      </c>
    </row>
    <row r="35634" spans="1:8" x14ac:dyDescent="0.2">
      <c r="A35634">
        <v>1.05218448494104E+18</v>
      </c>
      <c r="B35634" t="s">
        <v>71811</v>
      </c>
      <c r="C35634" t="s">
        <v>71812</v>
      </c>
      <c r="D35634" s="1">
        <v>43389.630833333336</v>
      </c>
      <c r="E35634">
        <v>13888</v>
      </c>
      <c r="F35634">
        <v>63520</v>
      </c>
      <c r="G35634" t="s">
        <v>215</v>
      </c>
    </row>
    <row r="35635" spans="1:8" x14ac:dyDescent="0.2">
      <c r="A35635">
        <v>1.0521862196968E+18</v>
      </c>
      <c r="B35635" t="s">
        <v>71813</v>
      </c>
      <c r="C35635" t="s">
        <v>71814</v>
      </c>
      <c r="D35635" s="1">
        <v>43389.635625000003</v>
      </c>
      <c r="E35635">
        <v>17970</v>
      </c>
      <c r="F35635">
        <v>71164</v>
      </c>
    </row>
    <row r="35636" spans="1:8" x14ac:dyDescent="0.2">
      <c r="A35636">
        <v>1.05220051560869E+18</v>
      </c>
      <c r="B35636" t="s">
        <v>71815</v>
      </c>
      <c r="C35636" t="s">
        <v>71816</v>
      </c>
      <c r="D35636" s="1">
        <v>43389.675069444442</v>
      </c>
      <c r="E35636">
        <v>20198</v>
      </c>
      <c r="F35636">
        <v>82375</v>
      </c>
    </row>
    <row r="35637" spans="1:8" x14ac:dyDescent="0.2">
      <c r="A35637">
        <v>1.05221371129593E+18</v>
      </c>
      <c r="B35637" t="s">
        <v>71817</v>
      </c>
      <c r="C35637" t="s">
        <v>71818</v>
      </c>
      <c r="D35637" s="1">
        <v>43389.711481481485</v>
      </c>
      <c r="E35637">
        <v>24487</v>
      </c>
      <c r="F35637">
        <v>112101</v>
      </c>
      <c r="G35637" t="s">
        <v>89</v>
      </c>
    </row>
    <row r="35638" spans="1:8" x14ac:dyDescent="0.2">
      <c r="A35638">
        <v>1.0522173144631E+18</v>
      </c>
      <c r="B35638" t="s">
        <v>71819</v>
      </c>
      <c r="C35638" t="s">
        <v>71820</v>
      </c>
      <c r="D35638" s="1">
        <v>43389.72142361111</v>
      </c>
      <c r="E35638">
        <v>11461</v>
      </c>
      <c r="F35638">
        <v>42903</v>
      </c>
    </row>
    <row r="35639" spans="1:8" x14ac:dyDescent="0.2">
      <c r="A35639">
        <v>1.05221925338499E+18</v>
      </c>
      <c r="B35639" t="s">
        <v>71821</v>
      </c>
      <c r="C35639" t="s">
        <v>71822</v>
      </c>
      <c r="D35639" s="1">
        <v>43389.726770833331</v>
      </c>
      <c r="E35639">
        <v>21948</v>
      </c>
      <c r="F35639">
        <v>76188</v>
      </c>
    </row>
    <row r="35640" spans="1:8" x14ac:dyDescent="0.2">
      <c r="A35640">
        <v>1.05223325304064E+18</v>
      </c>
      <c r="B35640" t="s">
        <v>71823</v>
      </c>
      <c r="C35640" t="s">
        <v>71824</v>
      </c>
      <c r="D35640" s="1">
        <v>43389.765405092592</v>
      </c>
      <c r="E35640">
        <v>11233</v>
      </c>
      <c r="F35640">
        <v>40078</v>
      </c>
      <c r="H35640" t="s">
        <v>390</v>
      </c>
    </row>
    <row r="35641" spans="1:8" x14ac:dyDescent="0.2">
      <c r="A35641">
        <v>1.05226801190055E+18</v>
      </c>
      <c r="B35641" t="s">
        <v>71825</v>
      </c>
      <c r="C35641" t="s">
        <v>71826</v>
      </c>
      <c r="D35641" s="1">
        <v>43389.861319444448</v>
      </c>
      <c r="E35641">
        <v>12195</v>
      </c>
      <c r="F35641">
        <v>48683</v>
      </c>
    </row>
    <row r="35642" spans="1:8" x14ac:dyDescent="0.2">
      <c r="A35642">
        <v>1.05226801387606E+18</v>
      </c>
      <c r="B35642" t="s">
        <v>71827</v>
      </c>
      <c r="C35642" t="s">
        <v>71828</v>
      </c>
      <c r="D35642" s="1">
        <v>43389.861331018517</v>
      </c>
      <c r="E35642">
        <v>9040</v>
      </c>
      <c r="F35642">
        <v>40924</v>
      </c>
    </row>
    <row r="35643" spans="1:8" x14ac:dyDescent="0.2">
      <c r="A35643">
        <v>1.05227067698233E+18</v>
      </c>
      <c r="B35643" t="s">
        <v>71829</v>
      </c>
      <c r="C35643" t="s">
        <v>71830</v>
      </c>
      <c r="D35643" s="1">
        <v>43389.868680555555</v>
      </c>
      <c r="E35643">
        <v>24025</v>
      </c>
      <c r="F35643">
        <v>89746</v>
      </c>
    </row>
    <row r="35644" spans="1:8" x14ac:dyDescent="0.2">
      <c r="A35644">
        <v>1.05234436544258E+18</v>
      </c>
      <c r="B35644" t="s">
        <v>71831</v>
      </c>
      <c r="C35644" t="s">
        <v>71832</v>
      </c>
      <c r="D35644" s="1">
        <v>43390.072013888886</v>
      </c>
      <c r="E35644">
        <v>7268</v>
      </c>
      <c r="F35644">
        <v>41324</v>
      </c>
      <c r="G35644" t="s">
        <v>89</v>
      </c>
    </row>
    <row r="35645" spans="1:8" x14ac:dyDescent="0.2">
      <c r="A35645">
        <v>1.05236843120134E+18</v>
      </c>
      <c r="B35645" t="s">
        <v>71833</v>
      </c>
      <c r="C35645" t="s">
        <v>71834</v>
      </c>
      <c r="D35645" s="1">
        <v>43390.138425925928</v>
      </c>
      <c r="E35645">
        <v>32081</v>
      </c>
      <c r="F35645">
        <v>124668</v>
      </c>
    </row>
    <row r="35646" spans="1:8" x14ac:dyDescent="0.2">
      <c r="A35646">
        <v>1.05236973195982E+18</v>
      </c>
      <c r="B35646" t="s">
        <v>71835</v>
      </c>
      <c r="C35646" t="s">
        <v>71836</v>
      </c>
      <c r="D35646" s="1">
        <v>43390.142013888886</v>
      </c>
      <c r="E35646">
        <v>37185</v>
      </c>
      <c r="F35646">
        <v>156967</v>
      </c>
    </row>
    <row r="35647" spans="1:8" x14ac:dyDescent="0.2">
      <c r="A35647">
        <v>1.05238785108886E+18</v>
      </c>
      <c r="B35647" t="s">
        <v>71837</v>
      </c>
      <c r="C35647" t="s">
        <v>71838</v>
      </c>
      <c r="D35647" s="1">
        <v>43390.192013888889</v>
      </c>
      <c r="E35647">
        <v>17685</v>
      </c>
      <c r="F35647">
        <v>83448</v>
      </c>
    </row>
    <row r="35648" spans="1:8" x14ac:dyDescent="0.2">
      <c r="A35648">
        <v>1.05238858073426E+18</v>
      </c>
      <c r="B35648" t="s">
        <v>71839</v>
      </c>
      <c r="C35648" t="s">
        <v>71840</v>
      </c>
      <c r="D35648" s="1">
        <v>43390.194027777776</v>
      </c>
      <c r="E35648">
        <v>11975</v>
      </c>
      <c r="F35648">
        <v>64643</v>
      </c>
    </row>
    <row r="35649" spans="1:8" x14ac:dyDescent="0.2">
      <c r="A35649">
        <v>1.05252219734711E+18</v>
      </c>
      <c r="B35649" t="s">
        <v>71841</v>
      </c>
      <c r="C35649" t="s">
        <v>71842</v>
      </c>
      <c r="D35649" s="1">
        <v>43390.562743055554</v>
      </c>
      <c r="E35649">
        <v>20009</v>
      </c>
      <c r="F35649">
        <v>81215</v>
      </c>
    </row>
    <row r="35650" spans="1:8" x14ac:dyDescent="0.2">
      <c r="A35650">
        <v>1.05252772414376E+18</v>
      </c>
      <c r="B35650" t="s">
        <v>71843</v>
      </c>
      <c r="C35650" t="s">
        <v>71844</v>
      </c>
      <c r="D35650" s="1">
        <v>43390.577997685185</v>
      </c>
      <c r="E35650">
        <v>17988</v>
      </c>
      <c r="F35650">
        <v>72025</v>
      </c>
    </row>
    <row r="35651" spans="1:8" x14ac:dyDescent="0.2">
      <c r="A35651">
        <v>1.05252970380072E+18</v>
      </c>
      <c r="B35651" t="s">
        <v>71845</v>
      </c>
      <c r="C35651" t="s">
        <v>71846</v>
      </c>
      <c r="D35651" s="1">
        <v>43390.583460648151</v>
      </c>
      <c r="E35651">
        <v>17861</v>
      </c>
      <c r="F35651">
        <v>74006</v>
      </c>
    </row>
    <row r="35652" spans="1:8" x14ac:dyDescent="0.2">
      <c r="A35652">
        <v>1.0525321419413E+18</v>
      </c>
      <c r="B35652" t="s">
        <v>71847</v>
      </c>
      <c r="C35652" t="s">
        <v>71848</v>
      </c>
      <c r="D35652" s="1">
        <v>43390.590185185189</v>
      </c>
      <c r="E35652">
        <v>12268</v>
      </c>
      <c r="F35652">
        <v>54512</v>
      </c>
    </row>
    <row r="35653" spans="1:8" x14ac:dyDescent="0.2">
      <c r="A35653">
        <v>1.0525375369613E+18</v>
      </c>
      <c r="B35653" t="s">
        <v>71849</v>
      </c>
      <c r="C35653" t="s">
        <v>71850</v>
      </c>
      <c r="D35653" s="1">
        <v>43390.605069444442</v>
      </c>
      <c r="E35653">
        <v>14989</v>
      </c>
      <c r="F35653">
        <v>69962</v>
      </c>
    </row>
    <row r="35654" spans="1:8" x14ac:dyDescent="0.2">
      <c r="A35654">
        <v>1.05253978819098E+18</v>
      </c>
      <c r="B35654" t="s">
        <v>71851</v>
      </c>
      <c r="C35654" t="s">
        <v>71852</v>
      </c>
      <c r="D35654" s="1">
        <v>43390.611284722225</v>
      </c>
      <c r="E35654">
        <v>12446</v>
      </c>
      <c r="F35654">
        <v>54348</v>
      </c>
      <c r="G35654" t="s">
        <v>89</v>
      </c>
    </row>
    <row r="35655" spans="1:8" x14ac:dyDescent="0.2">
      <c r="A35655">
        <v>1.0525562224597199E+18</v>
      </c>
      <c r="B35655" t="s">
        <v>71853</v>
      </c>
      <c r="C35655" t="s">
        <v>71854</v>
      </c>
      <c r="D35655" s="1">
        <v>43390.656631944446</v>
      </c>
      <c r="E35655">
        <v>22504</v>
      </c>
      <c r="F35655">
        <v>78721</v>
      </c>
    </row>
    <row r="35656" spans="1:8" x14ac:dyDescent="0.2">
      <c r="A35656">
        <v>1.05255694406875E+18</v>
      </c>
      <c r="B35656" t="s">
        <v>71855</v>
      </c>
      <c r="C35656" t="s">
        <v>71856</v>
      </c>
      <c r="D35656" s="1">
        <v>43390.658622685187</v>
      </c>
      <c r="E35656">
        <v>15244</v>
      </c>
      <c r="F35656">
        <v>60964</v>
      </c>
    </row>
    <row r="35657" spans="1:8" x14ac:dyDescent="0.2">
      <c r="A35657">
        <v>1.05260990734471E+18</v>
      </c>
      <c r="B35657" t="s">
        <v>71857</v>
      </c>
      <c r="C35657" t="s">
        <v>71858</v>
      </c>
      <c r="D35657" s="1">
        <v>43390.804780092592</v>
      </c>
      <c r="E35657">
        <v>7847</v>
      </c>
      <c r="F35657">
        <v>33099</v>
      </c>
    </row>
    <row r="35658" spans="1:8" x14ac:dyDescent="0.2">
      <c r="A35658">
        <v>1.05261257909952E+18</v>
      </c>
      <c r="B35658" t="s">
        <v>71859</v>
      </c>
      <c r="C35658" t="s">
        <v>71860</v>
      </c>
      <c r="D35658" s="1">
        <v>43390.812152777777</v>
      </c>
      <c r="E35658">
        <v>7321</v>
      </c>
      <c r="F35658">
        <v>31256</v>
      </c>
    </row>
    <row r="35659" spans="1:8" x14ac:dyDescent="0.2">
      <c r="A35659">
        <v>1.05261478982899E+18</v>
      </c>
      <c r="B35659" t="s">
        <v>71861</v>
      </c>
      <c r="C35659" t="s">
        <v>71862</v>
      </c>
      <c r="D35659" s="1">
        <v>43390.818252314813</v>
      </c>
      <c r="E35659">
        <v>9620</v>
      </c>
      <c r="F35659">
        <v>36412</v>
      </c>
    </row>
    <row r="35660" spans="1:8" x14ac:dyDescent="0.2">
      <c r="A35660">
        <v>1.0526155825609201E+18</v>
      </c>
      <c r="B35660" t="s">
        <v>71863</v>
      </c>
      <c r="C35660" t="s">
        <v>71864</v>
      </c>
      <c r="D35660" s="1">
        <v>43390.820439814815</v>
      </c>
      <c r="E35660">
        <v>7605</v>
      </c>
      <c r="F35660">
        <v>31732</v>
      </c>
    </row>
    <row r="35661" spans="1:8" x14ac:dyDescent="0.2">
      <c r="A35661">
        <v>1.05261839572255E+18</v>
      </c>
      <c r="B35661" t="s">
        <v>71865</v>
      </c>
      <c r="C35661" t="s">
        <v>71866</v>
      </c>
      <c r="D35661" s="1">
        <v>43390.828194444446</v>
      </c>
      <c r="E35661">
        <v>8387</v>
      </c>
      <c r="F35661">
        <v>35049</v>
      </c>
    </row>
    <row r="35662" spans="1:8" x14ac:dyDescent="0.2">
      <c r="A35662">
        <v>1.05264158165064E+18</v>
      </c>
      <c r="B35662" t="s">
        <v>71867</v>
      </c>
      <c r="C35662" t="s">
        <v>71868</v>
      </c>
      <c r="D35662" s="1">
        <v>43390.892175925925</v>
      </c>
      <c r="E35662">
        <v>20207</v>
      </c>
      <c r="F35662">
        <v>93180</v>
      </c>
    </row>
    <row r="35663" spans="1:8" x14ac:dyDescent="0.2">
      <c r="A35663">
        <v>1.05264444785345E+18</v>
      </c>
      <c r="B35663" t="s">
        <v>71869</v>
      </c>
      <c r="C35663" t="s">
        <v>71870</v>
      </c>
      <c r="D35663" s="1">
        <v>43390.900092592594</v>
      </c>
      <c r="E35663">
        <v>10808</v>
      </c>
      <c r="F35663">
        <v>43712</v>
      </c>
      <c r="G35663" t="s">
        <v>89</v>
      </c>
      <c r="H35663" t="s">
        <v>390</v>
      </c>
    </row>
    <row r="35664" spans="1:8" x14ac:dyDescent="0.2">
      <c r="A35664">
        <v>1.0526816282402801E+18</v>
      </c>
      <c r="B35664" t="s">
        <v>71871</v>
      </c>
      <c r="C35664" t="s">
        <v>71872</v>
      </c>
      <c r="D35664" s="1">
        <v>43391.002685185187</v>
      </c>
      <c r="E35664">
        <v>10346</v>
      </c>
      <c r="F35664">
        <v>51994</v>
      </c>
      <c r="G35664" t="s">
        <v>215</v>
      </c>
    </row>
    <row r="35665" spans="1:8" x14ac:dyDescent="0.2">
      <c r="A35665">
        <v>1.05274195491886E+18</v>
      </c>
      <c r="B35665" t="s">
        <v>71873</v>
      </c>
      <c r="C35665" t="s">
        <v>71874</v>
      </c>
      <c r="D35665" s="1">
        <v>43391.16915509259</v>
      </c>
      <c r="E35665">
        <v>21129</v>
      </c>
      <c r="F35665">
        <v>82608</v>
      </c>
    </row>
    <row r="35666" spans="1:8" x14ac:dyDescent="0.2">
      <c r="A35666">
        <v>1.05288346743069E+18</v>
      </c>
      <c r="B35666" t="s">
        <v>71875</v>
      </c>
      <c r="C35666" t="s">
        <v>71876</v>
      </c>
      <c r="D35666" s="1">
        <v>43391.559652777774</v>
      </c>
      <c r="E35666">
        <v>20412</v>
      </c>
      <c r="F35666">
        <v>78206</v>
      </c>
    </row>
    <row r="35667" spans="1:8" x14ac:dyDescent="0.2">
      <c r="A35667">
        <v>1.05288578167568E+18</v>
      </c>
      <c r="B35667" t="s">
        <v>71877</v>
      </c>
      <c r="C35667" t="s">
        <v>71878</v>
      </c>
      <c r="D35667" s="1">
        <v>43391.566041666665</v>
      </c>
      <c r="E35667">
        <v>35011</v>
      </c>
      <c r="F35667">
        <v>138764</v>
      </c>
    </row>
    <row r="35668" spans="1:8" x14ac:dyDescent="0.2">
      <c r="A35668">
        <v>1.05288845119926E+18</v>
      </c>
      <c r="B35668" t="s">
        <v>71879</v>
      </c>
      <c r="C35668" t="s">
        <v>71880</v>
      </c>
      <c r="D35668" s="1">
        <v>43391.573414351849</v>
      </c>
      <c r="E35668">
        <v>21212</v>
      </c>
      <c r="F35668">
        <v>82676</v>
      </c>
    </row>
    <row r="35669" spans="1:8" x14ac:dyDescent="0.2">
      <c r="A35669">
        <v>1.05291438298697E+18</v>
      </c>
      <c r="B35669" t="s">
        <v>71881</v>
      </c>
      <c r="C35669" t="s">
        <v>71882</v>
      </c>
      <c r="D35669" s="1">
        <v>43391.644965277781</v>
      </c>
      <c r="E35669">
        <v>12282</v>
      </c>
      <c r="F35669">
        <v>49703</v>
      </c>
      <c r="G35669" t="s">
        <v>89</v>
      </c>
    </row>
    <row r="35670" spans="1:8" x14ac:dyDescent="0.2">
      <c r="A35670">
        <v>1.05294750723865E+18</v>
      </c>
      <c r="B35670" t="s">
        <v>71883</v>
      </c>
      <c r="C35670" t="s">
        <v>71884</v>
      </c>
      <c r="D35670" s="1">
        <v>43391.736377314817</v>
      </c>
      <c r="E35670">
        <v>7984</v>
      </c>
      <c r="F35670">
        <v>40677</v>
      </c>
    </row>
    <row r="35671" spans="1:8" x14ac:dyDescent="0.2">
      <c r="A35671">
        <v>1.05294751027111E+18</v>
      </c>
      <c r="B35671" t="s">
        <v>71885</v>
      </c>
      <c r="C35671" t="s">
        <v>71886</v>
      </c>
      <c r="D35671" s="1">
        <v>43391.736377314817</v>
      </c>
      <c r="E35671">
        <v>6753</v>
      </c>
      <c r="F35671">
        <v>34441</v>
      </c>
    </row>
    <row r="35672" spans="1:8" x14ac:dyDescent="0.2">
      <c r="A35672">
        <v>1.0529507269079601E+18</v>
      </c>
      <c r="B35672" t="s">
        <v>71887</v>
      </c>
      <c r="C35672" t="s">
        <v>71888</v>
      </c>
      <c r="D35672" s="1">
        <v>43391.745254629626</v>
      </c>
      <c r="E35672">
        <v>7779</v>
      </c>
      <c r="F35672">
        <v>33157</v>
      </c>
      <c r="G35672" t="s">
        <v>215</v>
      </c>
    </row>
    <row r="35673" spans="1:8" x14ac:dyDescent="0.2">
      <c r="A35673">
        <v>1.05296405905688E+18</v>
      </c>
      <c r="B35673" t="s">
        <v>71889</v>
      </c>
      <c r="C35673" t="s">
        <v>71890</v>
      </c>
      <c r="D35673" s="1">
        <v>43391.782048611109</v>
      </c>
      <c r="E35673">
        <v>8617</v>
      </c>
      <c r="F35673">
        <v>38150</v>
      </c>
      <c r="H35673" t="s">
        <v>390</v>
      </c>
    </row>
    <row r="35674" spans="1:8" x14ac:dyDescent="0.2">
      <c r="A35674">
        <v>1.05300870102669E+18</v>
      </c>
      <c r="B35674" t="s">
        <v>71891</v>
      </c>
      <c r="C35674" t="s">
        <v>71892</v>
      </c>
      <c r="D35674" s="1">
        <v>43391.905231481483</v>
      </c>
      <c r="E35674">
        <v>25399</v>
      </c>
      <c r="F35674">
        <v>92814</v>
      </c>
    </row>
    <row r="35675" spans="1:8" x14ac:dyDescent="0.2">
      <c r="A35675">
        <v>1.05301386424421E+18</v>
      </c>
      <c r="B35675" t="s">
        <v>71893</v>
      </c>
      <c r="C35675" t="s">
        <v>71894</v>
      </c>
      <c r="D35675" s="1">
        <v>43391.919479166667</v>
      </c>
      <c r="E35675">
        <v>23264</v>
      </c>
      <c r="F35675">
        <v>62225</v>
      </c>
    </row>
    <row r="35676" spans="1:8" x14ac:dyDescent="0.2">
      <c r="A35676">
        <v>1.05303370225342E+18</v>
      </c>
      <c r="B35676" t="s">
        <v>71895</v>
      </c>
      <c r="C35676" t="s">
        <v>71896</v>
      </c>
      <c r="D35676" s="1">
        <v>43391.974224537036</v>
      </c>
      <c r="E35676">
        <v>12241</v>
      </c>
      <c r="F35676">
        <v>48782</v>
      </c>
      <c r="H35676" t="s">
        <v>390</v>
      </c>
    </row>
    <row r="35677" spans="1:8" x14ac:dyDescent="0.2">
      <c r="A35677">
        <v>1.05305605429511E+18</v>
      </c>
      <c r="B35677" t="s">
        <v>71897</v>
      </c>
      <c r="C35677" t="s">
        <v>71898</v>
      </c>
      <c r="D35677" s="1">
        <v>43392.035902777781</v>
      </c>
      <c r="E35677">
        <v>19382</v>
      </c>
      <c r="F35677">
        <v>72324</v>
      </c>
    </row>
    <row r="35678" spans="1:8" x14ac:dyDescent="0.2">
      <c r="A35678">
        <v>1.05307066130266E+18</v>
      </c>
      <c r="B35678" t="s">
        <v>71899</v>
      </c>
      <c r="C35678" t="s">
        <v>71900</v>
      </c>
      <c r="D35678" s="1">
        <v>43392.076215277775</v>
      </c>
      <c r="E35678">
        <v>12624</v>
      </c>
      <c r="F35678">
        <v>44994</v>
      </c>
      <c r="G35678" t="s">
        <v>89</v>
      </c>
    </row>
    <row r="35679" spans="1:8" x14ac:dyDescent="0.2">
      <c r="A35679">
        <v>1.05307446515057E+18</v>
      </c>
      <c r="B35679" t="s">
        <v>71901</v>
      </c>
      <c r="C35679" t="s">
        <v>71902</v>
      </c>
      <c r="D35679" s="1">
        <v>43392.086712962962</v>
      </c>
      <c r="E35679">
        <v>11987</v>
      </c>
      <c r="F35679">
        <v>57633</v>
      </c>
    </row>
    <row r="35680" spans="1:8" x14ac:dyDescent="0.2">
      <c r="A35680">
        <v>1.05307606956407E+18</v>
      </c>
      <c r="B35680" t="s">
        <v>71903</v>
      </c>
      <c r="C35680" t="s">
        <v>71904</v>
      </c>
      <c r="D35680" s="1">
        <v>43392.091134259259</v>
      </c>
      <c r="E35680">
        <v>15516</v>
      </c>
      <c r="F35680">
        <v>64323</v>
      </c>
    </row>
    <row r="35681" spans="1:8" x14ac:dyDescent="0.2">
      <c r="A35681">
        <v>1.05310214788832E+18</v>
      </c>
      <c r="B35681" t="s">
        <v>71905</v>
      </c>
      <c r="C35681" t="s">
        <v>71906</v>
      </c>
      <c r="D35681" s="1">
        <v>43392.163101851853</v>
      </c>
      <c r="E35681">
        <v>10266</v>
      </c>
      <c r="F35681">
        <v>42633</v>
      </c>
      <c r="G35681" t="s">
        <v>215</v>
      </c>
      <c r="H35681" t="s">
        <v>390</v>
      </c>
    </row>
    <row r="35682" spans="1:8" x14ac:dyDescent="0.2">
      <c r="A35682">
        <v>1.05312150015107E+18</v>
      </c>
      <c r="B35682" t="s">
        <v>71907</v>
      </c>
      <c r="C35682" t="s">
        <v>71908</v>
      </c>
      <c r="D35682" s="1">
        <v>43392.216504629629</v>
      </c>
      <c r="E35682">
        <v>19751</v>
      </c>
      <c r="F35682">
        <v>71290</v>
      </c>
    </row>
    <row r="35683" spans="1:8" x14ac:dyDescent="0.2">
      <c r="A35683">
        <v>1.0531243366372401E+18</v>
      </c>
      <c r="B35683" t="s">
        <v>71909</v>
      </c>
      <c r="C35683" t="s">
        <v>71910</v>
      </c>
      <c r="D35683" s="1">
        <v>43392.224328703705</v>
      </c>
      <c r="E35683">
        <v>25409</v>
      </c>
      <c r="F35683">
        <v>89836</v>
      </c>
      <c r="H35683" t="s">
        <v>390</v>
      </c>
    </row>
    <row r="35684" spans="1:8" x14ac:dyDescent="0.2">
      <c r="A35684">
        <v>1.05328534161066E+18</v>
      </c>
      <c r="B35684" t="s">
        <v>71911</v>
      </c>
      <c r="C35684" t="s">
        <v>71912</v>
      </c>
      <c r="D35684" s="1">
        <v>43392.668622685182</v>
      </c>
      <c r="E35684">
        <v>9958</v>
      </c>
      <c r="F35684">
        <v>42871</v>
      </c>
    </row>
    <row r="35685" spans="1:8" x14ac:dyDescent="0.2">
      <c r="A35685">
        <v>1.05328582889246E+18</v>
      </c>
      <c r="B35685" t="s">
        <v>71913</v>
      </c>
      <c r="C35685" t="s">
        <v>71914</v>
      </c>
      <c r="D35685" s="1">
        <v>43392.669965277775</v>
      </c>
      <c r="E35685">
        <v>17416</v>
      </c>
      <c r="F35685">
        <v>99553</v>
      </c>
    </row>
    <row r="35686" spans="1:8" x14ac:dyDescent="0.2">
      <c r="A35686">
        <v>1.05333655339145E+18</v>
      </c>
      <c r="B35686" t="s">
        <v>71915</v>
      </c>
      <c r="C35686" t="s">
        <v>71916</v>
      </c>
      <c r="D35686" s="1">
        <v>43392.809942129628</v>
      </c>
      <c r="E35686">
        <v>28595</v>
      </c>
      <c r="F35686">
        <v>73625</v>
      </c>
    </row>
    <row r="35687" spans="1:8" x14ac:dyDescent="0.2">
      <c r="A35687">
        <v>1.0533385165018801E+18</v>
      </c>
      <c r="B35687" t="s">
        <v>71917</v>
      </c>
      <c r="C35687" t="s">
        <v>71918</v>
      </c>
      <c r="D35687" s="1">
        <v>43392.815358796295</v>
      </c>
      <c r="E35687">
        <v>23846</v>
      </c>
      <c r="F35687">
        <v>91143</v>
      </c>
    </row>
    <row r="35688" spans="1:8" x14ac:dyDescent="0.2">
      <c r="A35688">
        <v>1.05335547044912E+18</v>
      </c>
      <c r="B35688" t="s">
        <v>71919</v>
      </c>
      <c r="C35688" t="s">
        <v>71920</v>
      </c>
      <c r="D35688" s="1">
        <v>43392.862141203703</v>
      </c>
      <c r="E35688">
        <v>18596</v>
      </c>
      <c r="F35688">
        <v>67378</v>
      </c>
      <c r="H35688" t="s">
        <v>390</v>
      </c>
    </row>
    <row r="35689" spans="1:8" x14ac:dyDescent="0.2">
      <c r="A35689">
        <v>1.05343238086045E+18</v>
      </c>
      <c r="B35689" t="s">
        <v>71921</v>
      </c>
      <c r="C35689" t="s">
        <v>71922</v>
      </c>
      <c r="D35689" s="1">
        <v>43393.074374999997</v>
      </c>
      <c r="E35689">
        <v>20379</v>
      </c>
      <c r="F35689">
        <v>77521</v>
      </c>
      <c r="H35689" t="s">
        <v>390</v>
      </c>
    </row>
    <row r="35690" spans="1:8" x14ac:dyDescent="0.2">
      <c r="A35690">
        <v>1.05344847215674E+18</v>
      </c>
      <c r="B35690" t="s">
        <v>71923</v>
      </c>
      <c r="C35690" t="s">
        <v>71924</v>
      </c>
      <c r="D35690" s="1">
        <v>43393.118773148148</v>
      </c>
      <c r="E35690">
        <v>14412</v>
      </c>
      <c r="F35690">
        <v>62230</v>
      </c>
      <c r="H35690" t="s">
        <v>390</v>
      </c>
    </row>
    <row r="35691" spans="1:8" x14ac:dyDescent="0.2">
      <c r="A35691">
        <v>1.05345662033467E+18</v>
      </c>
      <c r="B35691" t="s">
        <v>71925</v>
      </c>
      <c r="C35691" t="s">
        <v>71926</v>
      </c>
      <c r="D35691" s="1">
        <v>43393.141261574077</v>
      </c>
      <c r="E35691">
        <v>10281</v>
      </c>
      <c r="F35691">
        <v>50401</v>
      </c>
    </row>
    <row r="35692" spans="1:8" x14ac:dyDescent="0.2">
      <c r="A35692">
        <v>1.05348423213835E+18</v>
      </c>
      <c r="B35692" t="s">
        <v>71927</v>
      </c>
      <c r="C35692" t="s">
        <v>71928</v>
      </c>
      <c r="D35692" s="1">
        <v>43393.217453703706</v>
      </c>
      <c r="E35692">
        <v>21344</v>
      </c>
      <c r="F35692">
        <v>84189</v>
      </c>
      <c r="H35692" t="s">
        <v>390</v>
      </c>
    </row>
    <row r="35693" spans="1:8" x14ac:dyDescent="0.2">
      <c r="A35693">
        <v>1.0534853577344E+18</v>
      </c>
      <c r="B35693" t="s">
        <v>71929</v>
      </c>
      <c r="C35693" t="s">
        <v>71930</v>
      </c>
      <c r="D35693" s="1">
        <v>43393.220555555556</v>
      </c>
      <c r="E35693">
        <v>10391</v>
      </c>
      <c r="F35693">
        <v>46073</v>
      </c>
      <c r="H35693" t="s">
        <v>390</v>
      </c>
    </row>
    <row r="35694" spans="1:8" x14ac:dyDescent="0.2">
      <c r="A35694">
        <v>1.0536559926495E+18</v>
      </c>
      <c r="B35694" t="s">
        <v>71931</v>
      </c>
      <c r="C35694" t="s">
        <v>71932</v>
      </c>
      <c r="D35694" s="1">
        <v>43393.691423611112</v>
      </c>
      <c r="E35694">
        <v>28375</v>
      </c>
      <c r="F35694">
        <v>102194</v>
      </c>
    </row>
    <row r="35695" spans="1:8" x14ac:dyDescent="0.2">
      <c r="A35695">
        <v>1.05365784960623E+18</v>
      </c>
      <c r="B35695" t="s">
        <v>71933</v>
      </c>
      <c r="C35695" t="s">
        <v>71934</v>
      </c>
      <c r="D35695" s="1">
        <v>43393.696550925924</v>
      </c>
      <c r="E35695">
        <v>15106</v>
      </c>
      <c r="F35695">
        <v>61171</v>
      </c>
    </row>
    <row r="35696" spans="1:8" x14ac:dyDescent="0.2">
      <c r="A35696">
        <v>1.05365859671243E+18</v>
      </c>
      <c r="B35696" t="s">
        <v>71935</v>
      </c>
      <c r="C35696" t="s">
        <v>71936</v>
      </c>
      <c r="D35696" s="1">
        <v>43393.698611111111</v>
      </c>
      <c r="E35696">
        <v>14330</v>
      </c>
      <c r="F35696">
        <v>56930</v>
      </c>
    </row>
    <row r="35697" spans="1:8" x14ac:dyDescent="0.2">
      <c r="A35697">
        <v>1.0536612482172E+18</v>
      </c>
      <c r="B35697" t="s">
        <v>71937</v>
      </c>
      <c r="C35697" t="s">
        <v>71938</v>
      </c>
      <c r="D35697" s="1">
        <v>43393.705925925926</v>
      </c>
      <c r="E35697">
        <v>16471</v>
      </c>
      <c r="F35697">
        <v>59326</v>
      </c>
      <c r="G35697" t="s">
        <v>89</v>
      </c>
    </row>
    <row r="35698" spans="1:8" x14ac:dyDescent="0.2">
      <c r="A35698">
        <v>1.05366298927279E+18</v>
      </c>
      <c r="B35698" t="s">
        <v>71939</v>
      </c>
      <c r="C35698" t="s">
        <v>71940</v>
      </c>
      <c r="D35698" s="1">
        <v>43393.710729166669</v>
      </c>
      <c r="E35698">
        <v>16570</v>
      </c>
      <c r="F35698">
        <v>62039</v>
      </c>
    </row>
    <row r="35699" spans="1:8" x14ac:dyDescent="0.2">
      <c r="A35699">
        <v>1.0536820230662799E+18</v>
      </c>
      <c r="B35699" t="s">
        <v>71941</v>
      </c>
      <c r="C35699" t="s">
        <v>71942</v>
      </c>
      <c r="D35699" s="1">
        <v>43393.763252314813</v>
      </c>
      <c r="E35699">
        <v>13397</v>
      </c>
      <c r="F35699">
        <v>60763</v>
      </c>
      <c r="G35699" t="e">
        <f>RepMcSally</f>
        <v>#NAME?</v>
      </c>
    </row>
    <row r="35700" spans="1:8" x14ac:dyDescent="0.2">
      <c r="A35700">
        <v>1.05368476999145E+18</v>
      </c>
      <c r="B35700" t="s">
        <v>71943</v>
      </c>
      <c r="C35700" t="s">
        <v>71944</v>
      </c>
      <c r="D35700" s="1">
        <v>43393.770833333336</v>
      </c>
      <c r="E35700">
        <v>12952</v>
      </c>
      <c r="F35700">
        <v>56467</v>
      </c>
      <c r="H35700" t="s">
        <v>390</v>
      </c>
    </row>
    <row r="35701" spans="1:8" x14ac:dyDescent="0.2">
      <c r="A35701">
        <v>1.05374085501657E+18</v>
      </c>
      <c r="B35701" t="s">
        <v>71945</v>
      </c>
      <c r="C35701" t="s">
        <v>71946</v>
      </c>
      <c r="D35701" s="1">
        <v>43393.92560185185</v>
      </c>
      <c r="E35701">
        <v>10177</v>
      </c>
      <c r="F35701">
        <v>45160</v>
      </c>
      <c r="H35701" t="s">
        <v>616</v>
      </c>
    </row>
    <row r="35702" spans="1:8" x14ac:dyDescent="0.2">
      <c r="A35702">
        <v>1.0538071301201999E+18</v>
      </c>
      <c r="B35702" t="s">
        <v>71947</v>
      </c>
      <c r="C35702" t="s">
        <v>71948</v>
      </c>
      <c r="D35702" s="1">
        <v>43394.108483796299</v>
      </c>
      <c r="E35702">
        <v>39510</v>
      </c>
      <c r="F35702">
        <v>129309</v>
      </c>
    </row>
    <row r="35703" spans="1:8" x14ac:dyDescent="0.2">
      <c r="A35703">
        <v>1.05383962567918E+18</v>
      </c>
      <c r="B35703" t="s">
        <v>71949</v>
      </c>
      <c r="C35703" t="s">
        <v>71950</v>
      </c>
      <c r="D35703" s="1">
        <v>43394.198148148149</v>
      </c>
      <c r="E35703">
        <v>18312</v>
      </c>
      <c r="F35703">
        <v>86298</v>
      </c>
    </row>
    <row r="35704" spans="1:8" x14ac:dyDescent="0.2">
      <c r="A35704">
        <v>1.05408789303417E+18</v>
      </c>
      <c r="B35704" t="s">
        <v>71951</v>
      </c>
      <c r="C35704" t="s">
        <v>71952</v>
      </c>
      <c r="D35704" s="1">
        <v>43394.883240740739</v>
      </c>
      <c r="E35704">
        <v>25115</v>
      </c>
      <c r="F35704">
        <v>102095</v>
      </c>
    </row>
    <row r="35705" spans="1:8" x14ac:dyDescent="0.2">
      <c r="A35705">
        <v>1.05408853162949E+18</v>
      </c>
      <c r="B35705" t="s">
        <v>71953</v>
      </c>
      <c r="C35705" t="s">
        <v>71954</v>
      </c>
      <c r="D35705" s="1">
        <v>43394.885000000002</v>
      </c>
      <c r="E35705">
        <v>22943</v>
      </c>
      <c r="F35705">
        <v>95950</v>
      </c>
    </row>
    <row r="35706" spans="1:8" x14ac:dyDescent="0.2">
      <c r="A35706">
        <v>1.05409150258506E+18</v>
      </c>
      <c r="B35706" t="s">
        <v>71955</v>
      </c>
      <c r="C35706" t="s">
        <v>71956</v>
      </c>
      <c r="D35706" s="1">
        <v>43394.893194444441</v>
      </c>
      <c r="E35706">
        <v>21109</v>
      </c>
      <c r="F35706">
        <v>91211</v>
      </c>
    </row>
    <row r="35707" spans="1:8" x14ac:dyDescent="0.2">
      <c r="A35707">
        <v>1.0541425168812401E+18</v>
      </c>
      <c r="B35707" t="s">
        <v>71957</v>
      </c>
      <c r="C35707" t="s">
        <v>71958</v>
      </c>
      <c r="D35707" s="1">
        <v>43395.03396990741</v>
      </c>
      <c r="E35707">
        <v>40305</v>
      </c>
      <c r="F35707">
        <v>169083</v>
      </c>
    </row>
    <row r="35708" spans="1:8" x14ac:dyDescent="0.2">
      <c r="A35708">
        <v>1.05418795602459E+18</v>
      </c>
      <c r="B35708" t="s">
        <v>71959</v>
      </c>
      <c r="C35708" t="s">
        <v>71960</v>
      </c>
      <c r="D35708" s="1">
        <v>43395.159363425926</v>
      </c>
      <c r="E35708">
        <v>20455</v>
      </c>
      <c r="F35708">
        <v>72691</v>
      </c>
      <c r="G35708" t="s">
        <v>89</v>
      </c>
    </row>
    <row r="35709" spans="1:8" x14ac:dyDescent="0.2">
      <c r="A35709">
        <v>1.05434818516089E+18</v>
      </c>
      <c r="B35709" t="s">
        <v>71961</v>
      </c>
      <c r="C35709" t="s">
        <v>71962</v>
      </c>
      <c r="D35709" s="1">
        <v>43395.601504629631</v>
      </c>
      <c r="E35709">
        <v>10178</v>
      </c>
      <c r="F35709">
        <v>45328</v>
      </c>
    </row>
    <row r="35710" spans="1:8" x14ac:dyDescent="0.2">
      <c r="A35710">
        <v>1.05435107832888E+18</v>
      </c>
      <c r="B35710" t="s">
        <v>71963</v>
      </c>
      <c r="C35710" t="s">
        <v>71964</v>
      </c>
      <c r="D35710" s="1">
        <v>43395.609490740739</v>
      </c>
      <c r="E35710">
        <v>33214</v>
      </c>
      <c r="F35710">
        <v>131016</v>
      </c>
    </row>
    <row r="35711" spans="1:8" x14ac:dyDescent="0.2">
      <c r="A35711">
        <v>1.05435405953526E+18</v>
      </c>
      <c r="B35711" t="s">
        <v>71965</v>
      </c>
      <c r="C35711" t="s">
        <v>71966</v>
      </c>
      <c r="D35711" s="1">
        <v>43395.617719907408</v>
      </c>
      <c r="E35711">
        <v>34284</v>
      </c>
      <c r="F35711">
        <v>126621</v>
      </c>
    </row>
    <row r="35712" spans="1:8" x14ac:dyDescent="0.2">
      <c r="A35712">
        <v>1.05435614579885E+18</v>
      </c>
      <c r="B35712" t="s">
        <v>71967</v>
      </c>
      <c r="C35712" t="s">
        <v>71968</v>
      </c>
      <c r="D35712" s="1">
        <v>43395.623472222222</v>
      </c>
      <c r="E35712">
        <v>32980</v>
      </c>
      <c r="F35712">
        <v>130009</v>
      </c>
    </row>
    <row r="35713" spans="1:8" x14ac:dyDescent="0.2">
      <c r="A35713">
        <v>1.05435635909603E+18</v>
      </c>
      <c r="B35713" t="s">
        <v>71969</v>
      </c>
      <c r="C35713" t="s">
        <v>71970</v>
      </c>
      <c r="D35713" s="1">
        <v>43395.624062499999</v>
      </c>
      <c r="E35713">
        <v>12554</v>
      </c>
      <c r="F35713">
        <v>64507</v>
      </c>
    </row>
    <row r="35714" spans="1:8" x14ac:dyDescent="0.2">
      <c r="A35714">
        <v>1.05443037655753E+18</v>
      </c>
      <c r="B35714" t="s">
        <v>71971</v>
      </c>
      <c r="C35714" t="s">
        <v>71972</v>
      </c>
      <c r="D35714" s="1">
        <v>43395.828310185185</v>
      </c>
      <c r="E35714">
        <v>24258</v>
      </c>
      <c r="F35714">
        <v>57860</v>
      </c>
    </row>
    <row r="35715" spans="1:8" x14ac:dyDescent="0.2">
      <c r="A35715">
        <v>1.0544323297105999E+18</v>
      </c>
      <c r="B35715" t="s">
        <v>71973</v>
      </c>
      <c r="C35715" t="s">
        <v>71974</v>
      </c>
      <c r="D35715" s="1">
        <v>43395.833703703705</v>
      </c>
      <c r="E35715">
        <v>14633</v>
      </c>
      <c r="F35715">
        <v>51827</v>
      </c>
    </row>
    <row r="35716" spans="1:8" x14ac:dyDescent="0.2">
      <c r="A35716">
        <v>1.05445195439766E+18</v>
      </c>
      <c r="B35716" t="s">
        <v>71975</v>
      </c>
      <c r="C35716" t="s">
        <v>71976</v>
      </c>
      <c r="D35716" s="1">
        <v>43395.887858796297</v>
      </c>
      <c r="E35716">
        <v>11689</v>
      </c>
      <c r="F35716">
        <v>57176</v>
      </c>
    </row>
    <row r="35717" spans="1:8" x14ac:dyDescent="0.2">
      <c r="A35717">
        <v>1.0544519566080399E+18</v>
      </c>
      <c r="B35717" t="s">
        <v>71977</v>
      </c>
      <c r="C35717" t="s">
        <v>71978</v>
      </c>
      <c r="D35717" s="1">
        <v>43395.887858796297</v>
      </c>
      <c r="E35717">
        <v>12289</v>
      </c>
      <c r="F35717">
        <v>67048</v>
      </c>
    </row>
    <row r="35718" spans="1:8" x14ac:dyDescent="0.2">
      <c r="A35718">
        <v>1.05445417314238E+18</v>
      </c>
      <c r="B35718" t="s">
        <v>71979</v>
      </c>
      <c r="C35718" t="s">
        <v>71980</v>
      </c>
      <c r="D35718" s="1">
        <v>43395.89398148148</v>
      </c>
      <c r="E35718">
        <v>12666</v>
      </c>
      <c r="F35718">
        <v>52161</v>
      </c>
      <c r="G35718" t="s">
        <v>89</v>
      </c>
      <c r="H35718" t="s">
        <v>390</v>
      </c>
    </row>
    <row r="35719" spans="1:8" x14ac:dyDescent="0.2">
      <c r="A35719">
        <v>1.05446090207686E+18</v>
      </c>
      <c r="B35719" t="s">
        <v>71981</v>
      </c>
      <c r="C35719" t="s">
        <v>71982</v>
      </c>
      <c r="D35719" s="1">
        <v>43395.912546296298</v>
      </c>
      <c r="E35719">
        <v>8506</v>
      </c>
      <c r="F35719">
        <v>31054</v>
      </c>
      <c r="H35719" t="s">
        <v>390</v>
      </c>
    </row>
    <row r="35720" spans="1:8" x14ac:dyDescent="0.2">
      <c r="A35720">
        <v>1.05446138079794E+18</v>
      </c>
      <c r="B35720" t="s">
        <v>71983</v>
      </c>
      <c r="C35720" t="s">
        <v>71984</v>
      </c>
      <c r="D35720" s="1">
        <v>43395.913865740738</v>
      </c>
      <c r="E35720">
        <v>10464</v>
      </c>
      <c r="F35720">
        <v>37319</v>
      </c>
    </row>
    <row r="35721" spans="1:8" x14ac:dyDescent="0.2">
      <c r="A35721">
        <v>1.05448631270151E+18</v>
      </c>
      <c r="B35721" t="s">
        <v>71985</v>
      </c>
      <c r="C35721" t="s">
        <v>71986</v>
      </c>
      <c r="D35721" s="1">
        <v>43395.982673611114</v>
      </c>
      <c r="E35721">
        <v>14962</v>
      </c>
      <c r="F35721">
        <v>61354</v>
      </c>
      <c r="G35721" t="s">
        <v>89</v>
      </c>
      <c r="H35721" t="s">
        <v>390</v>
      </c>
    </row>
    <row r="35722" spans="1:8" x14ac:dyDescent="0.2">
      <c r="A35722">
        <v>1.05454381824938E+18</v>
      </c>
      <c r="B35722" t="s">
        <v>71987</v>
      </c>
      <c r="C35722" t="s">
        <v>71988</v>
      </c>
      <c r="D35722" s="1">
        <v>43396.14135416667</v>
      </c>
      <c r="E35722">
        <v>10847</v>
      </c>
      <c r="F35722">
        <v>43110</v>
      </c>
    </row>
    <row r="35723" spans="1:8" x14ac:dyDescent="0.2">
      <c r="A35723">
        <v>1.05454556123442E+18</v>
      </c>
      <c r="B35723" t="s">
        <v>71989</v>
      </c>
      <c r="C35723" t="s">
        <v>71990</v>
      </c>
      <c r="D35723" s="1">
        <v>43396.146157407406</v>
      </c>
      <c r="E35723">
        <v>15007</v>
      </c>
      <c r="F35723">
        <v>56875</v>
      </c>
      <c r="H35723" t="s">
        <v>390</v>
      </c>
    </row>
    <row r="35724" spans="1:8" x14ac:dyDescent="0.2">
      <c r="A35724">
        <v>1.05455641615591E+18</v>
      </c>
      <c r="B35724" t="s">
        <v>71991</v>
      </c>
      <c r="C35724" t="s">
        <v>71992</v>
      </c>
      <c r="D35724" s="1">
        <v>43396.176111111112</v>
      </c>
      <c r="E35724">
        <v>15886</v>
      </c>
      <c r="F35724">
        <v>56761</v>
      </c>
      <c r="H35724" t="s">
        <v>390</v>
      </c>
    </row>
    <row r="35725" spans="1:8" x14ac:dyDescent="0.2">
      <c r="A35725">
        <v>1.05456055211713E+18</v>
      </c>
      <c r="B35725" t="s">
        <v>71993</v>
      </c>
      <c r="C35725" t="s">
        <v>71994</v>
      </c>
      <c r="D35725" s="1">
        <v>43396.187534722223</v>
      </c>
      <c r="E35725">
        <v>16255</v>
      </c>
      <c r="F35725">
        <v>56621</v>
      </c>
      <c r="H35725" t="s">
        <v>390</v>
      </c>
    </row>
    <row r="35726" spans="1:8" x14ac:dyDescent="0.2">
      <c r="A35726">
        <v>1.05456428363426E+18</v>
      </c>
      <c r="B35726" t="s">
        <v>71995</v>
      </c>
      <c r="C35726" t="s">
        <v>71996</v>
      </c>
      <c r="D35726" s="1">
        <v>43396.197824074072</v>
      </c>
      <c r="E35726">
        <v>12605</v>
      </c>
      <c r="F35726">
        <v>62471</v>
      </c>
      <c r="G35726" t="s">
        <v>89</v>
      </c>
    </row>
    <row r="35727" spans="1:8" x14ac:dyDescent="0.2">
      <c r="A35727">
        <v>1.05458873864117E+18</v>
      </c>
      <c r="B35727" t="s">
        <v>71997</v>
      </c>
      <c r="C35727" t="s">
        <v>71998</v>
      </c>
      <c r="D35727" s="1">
        <v>43396.2653125</v>
      </c>
      <c r="E35727">
        <v>13456</v>
      </c>
      <c r="F35727">
        <v>57158</v>
      </c>
    </row>
    <row r="35728" spans="1:8" x14ac:dyDescent="0.2">
      <c r="A35728">
        <v>1.05473255248808E+18</v>
      </c>
      <c r="B35728" t="s">
        <v>71999</v>
      </c>
      <c r="C35728" t="s">
        <v>72000</v>
      </c>
      <c r="D35728" s="1">
        <v>43396.662164351852</v>
      </c>
      <c r="E35728">
        <v>13424</v>
      </c>
      <c r="F35728">
        <v>55271</v>
      </c>
    </row>
    <row r="35729" spans="1:8" x14ac:dyDescent="0.2">
      <c r="A35729">
        <v>1.05475540165117E+18</v>
      </c>
      <c r="B35729" t="s">
        <v>72001</v>
      </c>
      <c r="C35729" t="s">
        <v>72002</v>
      </c>
      <c r="D35729" s="1">
        <v>43396.725208333337</v>
      </c>
      <c r="E35729">
        <v>21502</v>
      </c>
      <c r="F35729">
        <v>86469</v>
      </c>
    </row>
    <row r="35730" spans="1:8" x14ac:dyDescent="0.2">
      <c r="A35730">
        <v>1.05475961716575E+18</v>
      </c>
      <c r="B35730" t="s">
        <v>72003</v>
      </c>
      <c r="C35730" t="s">
        <v>72004</v>
      </c>
      <c r="D35730" s="1">
        <v>43396.736840277779</v>
      </c>
      <c r="E35730">
        <v>12054</v>
      </c>
      <c r="F35730">
        <v>48593</v>
      </c>
    </row>
    <row r="35731" spans="1:8" x14ac:dyDescent="0.2">
      <c r="A35731">
        <v>1.05477030035999E+18</v>
      </c>
      <c r="B35731" t="s">
        <v>72005</v>
      </c>
      <c r="C35731" t="s">
        <v>72006</v>
      </c>
      <c r="D35731" s="1">
        <v>43396.766319444447</v>
      </c>
      <c r="E35731">
        <v>8802</v>
      </c>
      <c r="F35731">
        <v>38592</v>
      </c>
    </row>
    <row r="35732" spans="1:8" x14ac:dyDescent="0.2">
      <c r="A35732">
        <v>1.05477176150037E+18</v>
      </c>
      <c r="B35732" t="s">
        <v>72007</v>
      </c>
      <c r="C35732" t="s">
        <v>72008</v>
      </c>
      <c r="D35732" s="1">
        <v>43396.770358796297</v>
      </c>
      <c r="E35732">
        <v>10758</v>
      </c>
      <c r="F35732">
        <v>41794</v>
      </c>
      <c r="H35732" t="s">
        <v>390</v>
      </c>
    </row>
    <row r="35733" spans="1:8" x14ac:dyDescent="0.2">
      <c r="A35733">
        <v>1.05477539779817E+18</v>
      </c>
      <c r="B35733" t="s">
        <v>72009</v>
      </c>
      <c r="C35733" t="s">
        <v>72010</v>
      </c>
      <c r="D35733" s="1">
        <v>43396.780393518522</v>
      </c>
      <c r="E35733">
        <v>20832</v>
      </c>
      <c r="F35733">
        <v>95296</v>
      </c>
    </row>
    <row r="35734" spans="1:8" x14ac:dyDescent="0.2">
      <c r="A35734">
        <v>1.05487470549112E+18</v>
      </c>
      <c r="B35734" t="s">
        <v>72011</v>
      </c>
      <c r="C35734" t="s">
        <v>72012</v>
      </c>
      <c r="D35734" s="1">
        <v>43397.054432870369</v>
      </c>
      <c r="E35734">
        <v>74517</v>
      </c>
      <c r="F35734">
        <v>213559</v>
      </c>
    </row>
    <row r="35735" spans="1:8" x14ac:dyDescent="0.2">
      <c r="A35735">
        <v>1.05506448464408E+18</v>
      </c>
      <c r="B35735" t="s">
        <v>72013</v>
      </c>
      <c r="C35735" t="s">
        <v>72014</v>
      </c>
      <c r="D35735" s="1">
        <v>43397.578113425923</v>
      </c>
      <c r="E35735">
        <v>32114</v>
      </c>
      <c r="F35735">
        <v>117821</v>
      </c>
    </row>
    <row r="35736" spans="1:8" x14ac:dyDescent="0.2">
      <c r="A35736">
        <v>1.05506553889073E+18</v>
      </c>
      <c r="B35736" t="s">
        <v>72015</v>
      </c>
      <c r="C35736" t="s">
        <v>72016</v>
      </c>
      <c r="D35736" s="1">
        <v>43397.581030092595</v>
      </c>
      <c r="E35736">
        <v>26557</v>
      </c>
      <c r="F35736">
        <v>116739</v>
      </c>
    </row>
    <row r="35737" spans="1:8" x14ac:dyDescent="0.2">
      <c r="A35737">
        <v>1.05507524574337E+18</v>
      </c>
      <c r="B35737" t="s">
        <v>72017</v>
      </c>
      <c r="C35737" t="s">
        <v>72018</v>
      </c>
      <c r="D35737" s="1">
        <v>43397.607812499999</v>
      </c>
      <c r="E35737">
        <v>15713</v>
      </c>
      <c r="F35737">
        <v>60268</v>
      </c>
    </row>
    <row r="35738" spans="1:8" x14ac:dyDescent="0.2">
      <c r="A35738">
        <v>1.05507774079216E+18</v>
      </c>
      <c r="B35738" t="s">
        <v>72019</v>
      </c>
      <c r="C35738" t="s">
        <v>72020</v>
      </c>
      <c r="D35738" s="1">
        <v>43397.614699074074</v>
      </c>
      <c r="E35738">
        <v>22920</v>
      </c>
      <c r="F35738">
        <v>90383</v>
      </c>
    </row>
    <row r="35739" spans="1:8" x14ac:dyDescent="0.2">
      <c r="A35739">
        <v>1.05512789311269E+18</v>
      </c>
      <c r="B35739" t="s">
        <v>72021</v>
      </c>
      <c r="C35739" t="s">
        <v>72022</v>
      </c>
      <c r="D35739" s="1">
        <v>43397.75309027778</v>
      </c>
      <c r="E35739">
        <v>19816</v>
      </c>
      <c r="F35739">
        <v>93426</v>
      </c>
    </row>
    <row r="35740" spans="1:8" x14ac:dyDescent="0.2">
      <c r="A35740">
        <v>1.05517098968275E+18</v>
      </c>
      <c r="B35740" t="s">
        <v>72023</v>
      </c>
      <c r="C35740" t="s">
        <v>72024</v>
      </c>
      <c r="D35740" s="1">
        <v>43397.872013888889</v>
      </c>
      <c r="E35740">
        <v>19382</v>
      </c>
      <c r="F35740">
        <v>77581</v>
      </c>
    </row>
    <row r="35741" spans="1:8" x14ac:dyDescent="0.2">
      <c r="A35741">
        <v>1.05524619144376E+18</v>
      </c>
      <c r="B35741" t="s">
        <v>72025</v>
      </c>
      <c r="C35741" t="s">
        <v>72026</v>
      </c>
      <c r="D35741" s="1">
        <v>43398.07953703704</v>
      </c>
      <c r="E35741">
        <v>13673</v>
      </c>
      <c r="F35741">
        <v>62320</v>
      </c>
      <c r="G35741" t="s">
        <v>215</v>
      </c>
    </row>
    <row r="35742" spans="1:8" x14ac:dyDescent="0.2">
      <c r="A35742">
        <v>1.05527365956317E+18</v>
      </c>
      <c r="B35742" t="s">
        <v>72027</v>
      </c>
      <c r="C35742" t="s">
        <v>72028</v>
      </c>
      <c r="D35742" s="1">
        <v>43398.155335648145</v>
      </c>
      <c r="E35742">
        <v>11437</v>
      </c>
      <c r="F35742">
        <v>50138</v>
      </c>
      <c r="G35742" t="s">
        <v>215</v>
      </c>
      <c r="H35742" t="s">
        <v>390</v>
      </c>
    </row>
    <row r="35743" spans="1:8" x14ac:dyDescent="0.2">
      <c r="A35743">
        <v>1.05541232857185E+18</v>
      </c>
      <c r="B35743" t="s">
        <v>72029</v>
      </c>
      <c r="C35743" t="s">
        <v>72030</v>
      </c>
      <c r="D35743" s="1">
        <v>43398.537986111114</v>
      </c>
      <c r="E35743">
        <v>17860</v>
      </c>
      <c r="F35743">
        <v>71815</v>
      </c>
    </row>
    <row r="35744" spans="1:8" x14ac:dyDescent="0.2">
      <c r="A35744">
        <v>1.05541497263592E+18</v>
      </c>
      <c r="B35744" t="s">
        <v>72031</v>
      </c>
      <c r="C35744" t="s">
        <v>72032</v>
      </c>
      <c r="D35744" s="1">
        <v>43398.545277777775</v>
      </c>
      <c r="E35744">
        <v>19664</v>
      </c>
      <c r="F35744">
        <v>80561</v>
      </c>
      <c r="G35744" t="s">
        <v>89</v>
      </c>
    </row>
    <row r="35745" spans="1:8" x14ac:dyDescent="0.2">
      <c r="A35745">
        <v>1.05541826927071E+18</v>
      </c>
      <c r="B35745" t="s">
        <v>72033</v>
      </c>
      <c r="C35745" t="s">
        <v>72034</v>
      </c>
      <c r="D35745" s="1">
        <v>43398.554375</v>
      </c>
      <c r="E35745">
        <v>44695</v>
      </c>
      <c r="F35745">
        <v>166533</v>
      </c>
    </row>
    <row r="35746" spans="1:8" x14ac:dyDescent="0.2">
      <c r="A35746">
        <v>1.05545832039021E+18</v>
      </c>
      <c r="B35746" t="s">
        <v>72035</v>
      </c>
      <c r="C35746" t="s">
        <v>72036</v>
      </c>
      <c r="D35746" s="1">
        <v>43398.664895833332</v>
      </c>
      <c r="E35746">
        <v>25287</v>
      </c>
      <c r="F35746">
        <v>93078</v>
      </c>
    </row>
    <row r="35747" spans="1:8" x14ac:dyDescent="0.2">
      <c r="A35747">
        <v>1.05549463677565E+18</v>
      </c>
      <c r="B35747" t="s">
        <v>72037</v>
      </c>
      <c r="C35747" t="s">
        <v>72038</v>
      </c>
      <c r="D35747" s="1">
        <v>43398.765115740738</v>
      </c>
      <c r="E35747">
        <v>8705</v>
      </c>
      <c r="F35747">
        <v>37480</v>
      </c>
    </row>
    <row r="35748" spans="1:8" x14ac:dyDescent="0.2">
      <c r="A35748">
        <v>1.05552719123522E+18</v>
      </c>
      <c r="B35748" t="s">
        <v>72039</v>
      </c>
      <c r="C35748" t="s">
        <v>72040</v>
      </c>
      <c r="D35748" s="1">
        <v>43398.854942129627</v>
      </c>
      <c r="E35748">
        <v>39344</v>
      </c>
      <c r="F35748">
        <v>143442</v>
      </c>
    </row>
    <row r="35749" spans="1:8" x14ac:dyDescent="0.2">
      <c r="A35749">
        <v>1.05552994804633E+18</v>
      </c>
      <c r="B35749" t="s">
        <v>72041</v>
      </c>
      <c r="C35749" t="s">
        <v>72042</v>
      </c>
      <c r="D35749" s="1">
        <v>43398.862557870372</v>
      </c>
      <c r="E35749">
        <v>7758</v>
      </c>
      <c r="F35749">
        <v>40018</v>
      </c>
      <c r="G35749" t="s">
        <v>215</v>
      </c>
    </row>
    <row r="35750" spans="1:8" x14ac:dyDescent="0.2">
      <c r="A35750">
        <v>1.0555312300227599E+18</v>
      </c>
      <c r="B35750" t="s">
        <v>72043</v>
      </c>
      <c r="C35750" t="s">
        <v>72044</v>
      </c>
      <c r="D35750" s="1">
        <v>43398.866087962961</v>
      </c>
      <c r="E35750">
        <v>12489</v>
      </c>
      <c r="F35750">
        <v>56108</v>
      </c>
      <c r="G35750" t="s">
        <v>89</v>
      </c>
    </row>
    <row r="35751" spans="1:8" x14ac:dyDescent="0.2">
      <c r="A35751">
        <v>1.05553123149502E+18</v>
      </c>
      <c r="B35751" t="s">
        <v>72045</v>
      </c>
      <c r="C35751" t="s">
        <v>72046</v>
      </c>
      <c r="D35751" s="1">
        <v>43398.866099537037</v>
      </c>
      <c r="E35751">
        <v>10707</v>
      </c>
      <c r="F35751">
        <v>48084</v>
      </c>
    </row>
    <row r="35752" spans="1:8" x14ac:dyDescent="0.2">
      <c r="A35752">
        <v>1.05554845646977E+18</v>
      </c>
      <c r="B35752" t="s">
        <v>72047</v>
      </c>
      <c r="C35752" t="s">
        <v>72048</v>
      </c>
      <c r="D35752" s="1">
        <v>43398.913622685184</v>
      </c>
      <c r="E35752">
        <v>8533</v>
      </c>
      <c r="F35752">
        <v>34373</v>
      </c>
      <c r="G35752" t="s">
        <v>89</v>
      </c>
      <c r="H35752" t="s">
        <v>390</v>
      </c>
    </row>
    <row r="35753" spans="1:8" x14ac:dyDescent="0.2">
      <c r="A35753">
        <v>1.05554854959587E+18</v>
      </c>
      <c r="B35753" t="s">
        <v>72049</v>
      </c>
      <c r="C35753" t="s">
        <v>72050</v>
      </c>
      <c r="D35753" s="1">
        <v>43398.913888888892</v>
      </c>
      <c r="E35753">
        <v>9318</v>
      </c>
      <c r="F35753">
        <v>37932</v>
      </c>
      <c r="G35753" t="s">
        <v>89</v>
      </c>
    </row>
    <row r="35754" spans="1:8" x14ac:dyDescent="0.2">
      <c r="A35754">
        <v>1.05555531286495E+18</v>
      </c>
      <c r="B35754" t="s">
        <v>72051</v>
      </c>
      <c r="C35754" t="s">
        <v>72052</v>
      </c>
      <c r="D35754" s="1">
        <v>43398.932546296295</v>
      </c>
      <c r="E35754">
        <v>9058</v>
      </c>
      <c r="F35754">
        <v>36597</v>
      </c>
      <c r="G35754" t="s">
        <v>89</v>
      </c>
    </row>
    <row r="35755" spans="1:8" x14ac:dyDescent="0.2">
      <c r="A35755">
        <v>1.05555576490182E+18</v>
      </c>
      <c r="B35755" t="s">
        <v>72053</v>
      </c>
      <c r="C35755" t="s">
        <v>72054</v>
      </c>
      <c r="D35755" s="1">
        <v>43398.933796296296</v>
      </c>
      <c r="E35755">
        <v>9345</v>
      </c>
      <c r="F35755">
        <v>38740</v>
      </c>
      <c r="G35755" t="s">
        <v>89</v>
      </c>
    </row>
    <row r="35756" spans="1:8" x14ac:dyDescent="0.2">
      <c r="A35756">
        <v>1.0555594389779E+18</v>
      </c>
      <c r="B35756" t="s">
        <v>72055</v>
      </c>
      <c r="C35756" t="s">
        <v>72056</v>
      </c>
      <c r="D35756" s="1">
        <v>43398.943935185183</v>
      </c>
      <c r="E35756">
        <v>12101</v>
      </c>
      <c r="F35756">
        <v>47516</v>
      </c>
      <c r="G35756" t="s">
        <v>89</v>
      </c>
    </row>
    <row r="35757" spans="1:8" x14ac:dyDescent="0.2">
      <c r="A35757">
        <v>1.05559835022824E+18</v>
      </c>
      <c r="B35757" t="s">
        <v>72057</v>
      </c>
      <c r="C35757" t="s">
        <v>72058</v>
      </c>
      <c r="D35757" s="1">
        <v>43399.051307870373</v>
      </c>
      <c r="E35757">
        <v>14212</v>
      </c>
      <c r="F35757">
        <v>60368</v>
      </c>
    </row>
    <row r="35758" spans="1:8" x14ac:dyDescent="0.2">
      <c r="A35758">
        <v>1.05559980539581E+18</v>
      </c>
      <c r="B35758" t="s">
        <v>72059</v>
      </c>
      <c r="C35758" t="s">
        <v>72060</v>
      </c>
      <c r="D35758" s="1">
        <v>43399.055324074077</v>
      </c>
      <c r="E35758">
        <v>10218</v>
      </c>
      <c r="F35758">
        <v>43428</v>
      </c>
    </row>
    <row r="35759" spans="1:8" x14ac:dyDescent="0.2">
      <c r="A35759">
        <v>1.05560026733128E+18</v>
      </c>
      <c r="B35759" t="s">
        <v>72061</v>
      </c>
      <c r="C35759" t="s">
        <v>72062</v>
      </c>
      <c r="D35759" s="1">
        <v>43399.056597222225</v>
      </c>
      <c r="E35759">
        <v>11647</v>
      </c>
      <c r="F35759">
        <v>51814</v>
      </c>
    </row>
    <row r="35760" spans="1:8" x14ac:dyDescent="0.2">
      <c r="A35760">
        <v>1.0557193408326799E+18</v>
      </c>
      <c r="B35760" t="s">
        <v>72063</v>
      </c>
      <c r="C35760" t="s">
        <v>72064</v>
      </c>
      <c r="D35760" s="1">
        <v>43399.38517361111</v>
      </c>
      <c r="E35760">
        <v>32465</v>
      </c>
      <c r="F35760">
        <v>135854</v>
      </c>
    </row>
    <row r="35761" spans="1:8" x14ac:dyDescent="0.2">
      <c r="A35761">
        <v>1.05582029288135E+18</v>
      </c>
      <c r="B35761" t="s">
        <v>72065</v>
      </c>
      <c r="C35761" t="s">
        <v>72066</v>
      </c>
      <c r="D35761" s="1">
        <v>43399.66375</v>
      </c>
      <c r="E35761">
        <v>21609</v>
      </c>
      <c r="F35761">
        <v>82989</v>
      </c>
    </row>
    <row r="35762" spans="1:8" x14ac:dyDescent="0.2">
      <c r="A35762">
        <v>1.0558228109401201E+18</v>
      </c>
      <c r="B35762" t="s">
        <v>72067</v>
      </c>
      <c r="C35762" t="s">
        <v>72068</v>
      </c>
      <c r="D35762" s="1">
        <v>43399.670706018522</v>
      </c>
      <c r="E35762">
        <v>36626</v>
      </c>
      <c r="F35762">
        <v>129541</v>
      </c>
    </row>
    <row r="35763" spans="1:8" x14ac:dyDescent="0.2">
      <c r="A35763">
        <v>1.05582629533717E+18</v>
      </c>
      <c r="B35763" t="s">
        <v>72069</v>
      </c>
      <c r="C35763" t="s">
        <v>72070</v>
      </c>
      <c r="D35763" s="1">
        <v>43399.680312500001</v>
      </c>
      <c r="E35763">
        <v>26340</v>
      </c>
      <c r="F35763">
        <v>100287</v>
      </c>
    </row>
    <row r="35764" spans="1:8" x14ac:dyDescent="0.2">
      <c r="A35764">
        <v>1.05584684750225E+18</v>
      </c>
      <c r="B35764" t="s">
        <v>72071</v>
      </c>
      <c r="C35764" t="s">
        <v>72072</v>
      </c>
      <c r="D35764" s="1">
        <v>43399.737025462964</v>
      </c>
      <c r="E35764">
        <v>14255</v>
      </c>
      <c r="F35764">
        <v>75694</v>
      </c>
    </row>
    <row r="35765" spans="1:8" x14ac:dyDescent="0.2">
      <c r="A35765">
        <v>1.05587256438639E+18</v>
      </c>
      <c r="B35765" t="s">
        <v>72073</v>
      </c>
      <c r="C35765" t="s">
        <v>72074</v>
      </c>
      <c r="D35765" s="1">
        <v>43399.807997685188</v>
      </c>
      <c r="E35765">
        <v>11914</v>
      </c>
      <c r="F35765">
        <v>52274</v>
      </c>
    </row>
    <row r="35766" spans="1:8" x14ac:dyDescent="0.2">
      <c r="A35766">
        <v>1.0558815456287E+18</v>
      </c>
      <c r="B35766" t="s">
        <v>72075</v>
      </c>
      <c r="C35766" t="s">
        <v>72076</v>
      </c>
      <c r="D35766" s="1">
        <v>43399.832777777781</v>
      </c>
      <c r="E35766">
        <v>16207</v>
      </c>
      <c r="F35766">
        <v>81400</v>
      </c>
    </row>
    <row r="35767" spans="1:8" x14ac:dyDescent="0.2">
      <c r="A35767">
        <v>1.05588733537887E+18</v>
      </c>
      <c r="B35767" t="s">
        <v>72077</v>
      </c>
      <c r="C35767" t="s">
        <v>72078</v>
      </c>
      <c r="D35767" s="1">
        <v>43399.848749999997</v>
      </c>
      <c r="E35767">
        <v>14482</v>
      </c>
      <c r="F35767">
        <v>56951</v>
      </c>
    </row>
    <row r="35768" spans="1:8" x14ac:dyDescent="0.2">
      <c r="A35768">
        <v>1.05589394753138E+18</v>
      </c>
      <c r="B35768" t="s">
        <v>72079</v>
      </c>
      <c r="C35768" t="s">
        <v>72080</v>
      </c>
      <c r="D35768" s="1">
        <v>43399.867002314815</v>
      </c>
      <c r="E35768">
        <v>21899</v>
      </c>
      <c r="F35768">
        <v>79427</v>
      </c>
    </row>
    <row r="35769" spans="1:8" x14ac:dyDescent="0.2">
      <c r="A35769">
        <v>1.05593275151633E+18</v>
      </c>
      <c r="B35769" t="s">
        <v>72081</v>
      </c>
      <c r="C35769" t="s">
        <v>72082</v>
      </c>
      <c r="D35769" s="1">
        <v>43399.974074074074</v>
      </c>
      <c r="E35769">
        <v>17347</v>
      </c>
      <c r="F35769">
        <v>70946</v>
      </c>
    </row>
    <row r="35770" spans="1:8" x14ac:dyDescent="0.2">
      <c r="A35770">
        <v>1.05593894033767E+18</v>
      </c>
      <c r="B35770" t="s">
        <v>72083</v>
      </c>
      <c r="C35770" t="s">
        <v>72084</v>
      </c>
      <c r="D35770" s="1">
        <v>43399.991157407407</v>
      </c>
      <c r="E35770">
        <v>25404</v>
      </c>
      <c r="F35770">
        <v>78194</v>
      </c>
      <c r="H35770" t="s">
        <v>390</v>
      </c>
    </row>
    <row r="35771" spans="1:8" x14ac:dyDescent="0.2">
      <c r="A35771">
        <v>1.05598712570174E+18</v>
      </c>
      <c r="B35771" t="s">
        <v>72085</v>
      </c>
      <c r="C35771" t="s">
        <v>72086</v>
      </c>
      <c r="D35771" s="1">
        <v>43400.124120370368</v>
      </c>
      <c r="E35771">
        <v>11030</v>
      </c>
      <c r="F35771">
        <v>44574</v>
      </c>
      <c r="G35771" t="s">
        <v>215</v>
      </c>
      <c r="H35771" t="s">
        <v>390</v>
      </c>
    </row>
    <row r="35772" spans="1:8" x14ac:dyDescent="0.2">
      <c r="A35772">
        <v>1.0561759204767601E+18</v>
      </c>
      <c r="B35772" t="s">
        <v>72087</v>
      </c>
      <c r="C35772" t="s">
        <v>72088</v>
      </c>
      <c r="D35772" s="1">
        <v>43400.645092592589</v>
      </c>
      <c r="E35772">
        <v>9266</v>
      </c>
      <c r="F35772">
        <v>36339</v>
      </c>
      <c r="G35772" t="s">
        <v>89</v>
      </c>
    </row>
    <row r="35773" spans="1:8" x14ac:dyDescent="0.2">
      <c r="A35773">
        <v>1.05617839352233E+18</v>
      </c>
      <c r="B35773" t="s">
        <v>72089</v>
      </c>
      <c r="C35773" t="s">
        <v>72090</v>
      </c>
      <c r="D35773" s="1">
        <v>43400.651921296296</v>
      </c>
      <c r="E35773">
        <v>18356</v>
      </c>
      <c r="F35773">
        <v>66601</v>
      </c>
    </row>
    <row r="35774" spans="1:8" x14ac:dyDescent="0.2">
      <c r="A35774">
        <v>1.05617904736813E+18</v>
      </c>
      <c r="B35774" t="s">
        <v>72091</v>
      </c>
      <c r="C35774" t="s">
        <v>72092</v>
      </c>
      <c r="D35774" s="1">
        <v>43400.653726851851</v>
      </c>
      <c r="E35774">
        <v>8091</v>
      </c>
      <c r="F35774">
        <v>35243</v>
      </c>
    </row>
    <row r="35775" spans="1:8" x14ac:dyDescent="0.2">
      <c r="A35775">
        <v>1.05618018572741E+18</v>
      </c>
      <c r="B35775" t="s">
        <v>72093</v>
      </c>
      <c r="C35775" t="s">
        <v>72094</v>
      </c>
      <c r="D35775" s="1">
        <v>43400.656863425924</v>
      </c>
      <c r="E35775">
        <v>10080</v>
      </c>
      <c r="F35775">
        <v>42718</v>
      </c>
    </row>
    <row r="35776" spans="1:8" x14ac:dyDescent="0.2">
      <c r="A35776">
        <v>1.05618164381016E+18</v>
      </c>
      <c r="B35776" t="s">
        <v>72095</v>
      </c>
      <c r="C35776" t="s">
        <v>72096</v>
      </c>
      <c r="D35776" s="1">
        <v>43400.660891203705</v>
      </c>
      <c r="E35776">
        <v>15976</v>
      </c>
      <c r="F35776">
        <v>57305</v>
      </c>
    </row>
    <row r="35777" spans="1:8" x14ac:dyDescent="0.2">
      <c r="A35777">
        <v>1.0561822889276401E+18</v>
      </c>
      <c r="B35777" t="s">
        <v>72097</v>
      </c>
      <c r="C35777" t="s">
        <v>72098</v>
      </c>
      <c r="D35777" s="1">
        <v>43400.662673611114</v>
      </c>
      <c r="E35777">
        <v>7600</v>
      </c>
      <c r="F35777">
        <v>32916</v>
      </c>
    </row>
    <row r="35778" spans="1:8" x14ac:dyDescent="0.2">
      <c r="A35778">
        <v>1.05618439068499E+18</v>
      </c>
      <c r="B35778" t="s">
        <v>72099</v>
      </c>
      <c r="C35778" t="s">
        <v>72100</v>
      </c>
      <c r="D35778" s="1">
        <v>43400.66847222222</v>
      </c>
      <c r="E35778">
        <v>26822</v>
      </c>
      <c r="F35778">
        <v>86169</v>
      </c>
      <c r="G35778" t="s">
        <v>89</v>
      </c>
      <c r="H35778" t="s">
        <v>390</v>
      </c>
    </row>
    <row r="35779" spans="1:8" x14ac:dyDescent="0.2">
      <c r="A35779">
        <v>1.05620096680928E+18</v>
      </c>
      <c r="B35779" t="s">
        <v>72101</v>
      </c>
      <c r="C35779" t="s">
        <v>72102</v>
      </c>
      <c r="D35779" s="1">
        <v>43400.714212962965</v>
      </c>
      <c r="E35779">
        <v>17452</v>
      </c>
      <c r="F35779">
        <v>78439</v>
      </c>
    </row>
    <row r="35780" spans="1:8" x14ac:dyDescent="0.2">
      <c r="A35780">
        <v>1.05622057609899E+18</v>
      </c>
      <c r="B35780" t="s">
        <v>72103</v>
      </c>
      <c r="C35780" t="s">
        <v>72104</v>
      </c>
      <c r="D35780" s="1">
        <v>43400.768321759257</v>
      </c>
      <c r="E35780">
        <v>17584</v>
      </c>
      <c r="F35780">
        <v>81873</v>
      </c>
    </row>
    <row r="35781" spans="1:8" x14ac:dyDescent="0.2">
      <c r="A35781">
        <v>1.05627024614168E+18</v>
      </c>
      <c r="B35781" t="s">
        <v>72105</v>
      </c>
      <c r="C35781" t="s">
        <v>72106</v>
      </c>
      <c r="D35781" s="1">
        <v>43400.905381944445</v>
      </c>
      <c r="E35781">
        <v>13110</v>
      </c>
      <c r="F35781">
        <v>54763</v>
      </c>
    </row>
    <row r="35782" spans="1:8" x14ac:dyDescent="0.2">
      <c r="A35782">
        <v>1.05629989640645E+18</v>
      </c>
      <c r="B35782" t="s">
        <v>72107</v>
      </c>
      <c r="C35782" t="s">
        <v>72108</v>
      </c>
      <c r="D35782" s="1">
        <v>43400.987210648149</v>
      </c>
      <c r="E35782">
        <v>21283</v>
      </c>
      <c r="F35782">
        <v>96028</v>
      </c>
    </row>
    <row r="35783" spans="1:8" x14ac:dyDescent="0.2">
      <c r="A35783">
        <v>1.0562998978829199E+18</v>
      </c>
      <c r="B35783" t="s">
        <v>72109</v>
      </c>
      <c r="C35783" t="s">
        <v>72110</v>
      </c>
      <c r="D35783" s="1">
        <v>43400.987210648149</v>
      </c>
      <c r="E35783">
        <v>18581</v>
      </c>
      <c r="F35783">
        <v>79870</v>
      </c>
    </row>
    <row r="35784" spans="1:8" x14ac:dyDescent="0.2">
      <c r="A35784">
        <v>1.05639179552389E+18</v>
      </c>
      <c r="B35784" t="s">
        <v>72111</v>
      </c>
      <c r="C35784" t="s">
        <v>72112</v>
      </c>
      <c r="D35784" s="1">
        <v>43401.199131944442</v>
      </c>
      <c r="E35784">
        <v>30145</v>
      </c>
      <c r="F35784">
        <v>141567</v>
      </c>
    </row>
    <row r="35785" spans="1:8" x14ac:dyDescent="0.2">
      <c r="A35785">
        <v>1.0563945476374799E+18</v>
      </c>
      <c r="B35785" t="s">
        <v>72113</v>
      </c>
      <c r="C35785" t="s">
        <v>72114</v>
      </c>
      <c r="D35785" s="1">
        <v>43401.206724537034</v>
      </c>
      <c r="E35785">
        <v>23932</v>
      </c>
      <c r="F35785">
        <v>76911</v>
      </c>
    </row>
    <row r="35786" spans="1:8" x14ac:dyDescent="0.2">
      <c r="A35786">
        <v>1.05658972391175E+18</v>
      </c>
      <c r="B35786" t="s">
        <v>72115</v>
      </c>
      <c r="C35786" t="s">
        <v>72116</v>
      </c>
      <c r="D35786" s="1">
        <v>43401.745312500003</v>
      </c>
      <c r="E35786">
        <v>14580</v>
      </c>
      <c r="F35786">
        <v>68696</v>
      </c>
      <c r="G35786" t="s">
        <v>89</v>
      </c>
    </row>
    <row r="35787" spans="1:8" x14ac:dyDescent="0.2">
      <c r="A35787">
        <v>1.05659237460702E+18</v>
      </c>
      <c r="B35787" t="s">
        <v>72117</v>
      </c>
      <c r="C35787" t="s">
        <v>72118</v>
      </c>
      <c r="D35787" s="1">
        <v>43401.752627314818</v>
      </c>
      <c r="E35787">
        <v>17425</v>
      </c>
      <c r="F35787">
        <v>77387</v>
      </c>
      <c r="G35787" t="s">
        <v>89</v>
      </c>
    </row>
    <row r="35788" spans="1:8" x14ac:dyDescent="0.2">
      <c r="A35788">
        <v>1.0567003767186801E+18</v>
      </c>
      <c r="B35788" t="s">
        <v>72119</v>
      </c>
      <c r="C35788" t="s">
        <v>72120</v>
      </c>
      <c r="D35788" s="1">
        <v>43402.050659722219</v>
      </c>
      <c r="E35788">
        <v>44164</v>
      </c>
      <c r="F35788">
        <v>171531</v>
      </c>
    </row>
    <row r="35789" spans="1:8" x14ac:dyDescent="0.2">
      <c r="A35789">
        <v>1.05687912234819E+18</v>
      </c>
      <c r="B35789" t="s">
        <v>72121</v>
      </c>
      <c r="C35789" t="s">
        <v>72122</v>
      </c>
      <c r="D35789" s="1">
        <v>43402.543900462966</v>
      </c>
      <c r="E35789">
        <v>33349</v>
      </c>
      <c r="F35789">
        <v>132464</v>
      </c>
    </row>
    <row r="35790" spans="1:8" x14ac:dyDescent="0.2">
      <c r="A35790">
        <v>1.05688028797464E+18</v>
      </c>
      <c r="B35790" t="s">
        <v>72123</v>
      </c>
      <c r="C35790" t="s">
        <v>72124</v>
      </c>
      <c r="D35790" s="1">
        <v>43402.547118055554</v>
      </c>
      <c r="E35790">
        <v>17170</v>
      </c>
      <c r="F35790">
        <v>73665</v>
      </c>
    </row>
    <row r="35791" spans="1:8" x14ac:dyDescent="0.2">
      <c r="A35791">
        <v>1.05688539252226E+18</v>
      </c>
      <c r="B35791" t="s">
        <v>72125</v>
      </c>
      <c r="C35791" t="s">
        <v>72126</v>
      </c>
      <c r="D35791" s="1">
        <v>43402.561203703706</v>
      </c>
      <c r="E35791">
        <v>79709</v>
      </c>
      <c r="F35791">
        <v>313517</v>
      </c>
    </row>
    <row r="35792" spans="1:8" x14ac:dyDescent="0.2">
      <c r="A35792">
        <v>1.05691906490646E+18</v>
      </c>
      <c r="B35792" t="s">
        <v>72127</v>
      </c>
      <c r="C35792" t="s">
        <v>72128</v>
      </c>
      <c r="D35792" s="1">
        <v>43402.654120370367</v>
      </c>
      <c r="E35792">
        <v>35679</v>
      </c>
      <c r="F35792">
        <v>130822</v>
      </c>
    </row>
    <row r="35793" spans="1:8" x14ac:dyDescent="0.2">
      <c r="A35793">
        <v>1.05692220911199E+18</v>
      </c>
      <c r="B35793" t="s">
        <v>72129</v>
      </c>
      <c r="C35793" t="s">
        <v>72130</v>
      </c>
      <c r="D35793" s="1">
        <v>43402.662789351853</v>
      </c>
      <c r="E35793">
        <v>25831</v>
      </c>
      <c r="F35793">
        <v>83956</v>
      </c>
      <c r="G35793" t="s">
        <v>89</v>
      </c>
    </row>
    <row r="35794" spans="1:8" x14ac:dyDescent="0.2">
      <c r="A35794">
        <v>1.05692303314169E+18</v>
      </c>
      <c r="B35794" t="s">
        <v>72131</v>
      </c>
      <c r="C35794" t="s">
        <v>72132</v>
      </c>
      <c r="D35794" s="1">
        <v>43402.665069444447</v>
      </c>
      <c r="E35794">
        <v>10354</v>
      </c>
      <c r="F35794">
        <v>50470</v>
      </c>
    </row>
    <row r="35795" spans="1:8" x14ac:dyDescent="0.2">
      <c r="A35795">
        <v>1.05705960360583E+18</v>
      </c>
      <c r="B35795" t="s">
        <v>72133</v>
      </c>
      <c r="C35795" t="s">
        <v>72134</v>
      </c>
      <c r="D35795" s="1">
        <v>43403.041932870372</v>
      </c>
      <c r="E35795">
        <v>30162</v>
      </c>
      <c r="F35795">
        <v>112469</v>
      </c>
    </row>
    <row r="35796" spans="1:8" x14ac:dyDescent="0.2">
      <c r="A35796">
        <v>1.05706310118983E+18</v>
      </c>
      <c r="B35796" t="s">
        <v>72135</v>
      </c>
      <c r="C35796" t="s">
        <v>72136</v>
      </c>
      <c r="D35796" s="1">
        <v>43403.051585648151</v>
      </c>
      <c r="E35796">
        <v>22427</v>
      </c>
      <c r="F35796">
        <v>85837</v>
      </c>
    </row>
    <row r="35797" spans="1:8" x14ac:dyDescent="0.2">
      <c r="A35797">
        <v>1.0570674609255E+18</v>
      </c>
      <c r="B35797" t="s">
        <v>72137</v>
      </c>
      <c r="C35797" t="s">
        <v>72138</v>
      </c>
      <c r="D35797" s="1">
        <v>43403.063611111109</v>
      </c>
      <c r="E35797">
        <v>8868</v>
      </c>
      <c r="F35797">
        <v>48197</v>
      </c>
      <c r="G35797" t="s">
        <v>89</v>
      </c>
    </row>
    <row r="35798" spans="1:8" x14ac:dyDescent="0.2">
      <c r="A35798">
        <v>1.05706939309035E+18</v>
      </c>
      <c r="B35798" t="s">
        <v>72139</v>
      </c>
      <c r="C35798" t="s">
        <v>72140</v>
      </c>
      <c r="D35798" s="1">
        <v>43403.06894675926</v>
      </c>
      <c r="E35798">
        <v>44798</v>
      </c>
      <c r="F35798">
        <v>86016</v>
      </c>
    </row>
    <row r="35799" spans="1:8" x14ac:dyDescent="0.2">
      <c r="A35799">
        <v>1.0570926289515E+18</v>
      </c>
      <c r="B35799" t="s">
        <v>72141</v>
      </c>
      <c r="C35799" t="s">
        <v>72142</v>
      </c>
      <c r="D35799" s="1">
        <v>43403.133067129631</v>
      </c>
      <c r="E35799">
        <v>11761</v>
      </c>
      <c r="F35799">
        <v>45530</v>
      </c>
      <c r="G35799" t="s">
        <v>89</v>
      </c>
    </row>
    <row r="35800" spans="1:8" x14ac:dyDescent="0.2">
      <c r="A35800">
        <v>1.05710612326067E+18</v>
      </c>
      <c r="B35800" t="s">
        <v>72143</v>
      </c>
      <c r="C35800" t="s">
        <v>72144</v>
      </c>
      <c r="D35800" s="1">
        <v>43403.170300925929</v>
      </c>
      <c r="E35800">
        <v>8727</v>
      </c>
      <c r="F35800">
        <v>36394</v>
      </c>
      <c r="G35800" t="s">
        <v>89</v>
      </c>
    </row>
    <row r="35801" spans="1:8" x14ac:dyDescent="0.2">
      <c r="A35801">
        <v>1.05710663165219E+18</v>
      </c>
      <c r="B35801" t="s">
        <v>72145</v>
      </c>
      <c r="C35801" t="s">
        <v>72146</v>
      </c>
      <c r="D35801" s="1">
        <v>43403.171701388892</v>
      </c>
      <c r="E35801">
        <v>11896</v>
      </c>
      <c r="F35801">
        <v>44524</v>
      </c>
      <c r="G35801" t="s">
        <v>89</v>
      </c>
    </row>
    <row r="35802" spans="1:8" x14ac:dyDescent="0.2">
      <c r="A35802">
        <v>1.05710813066289E+18</v>
      </c>
      <c r="B35802" t="s">
        <v>72147</v>
      </c>
      <c r="C35802" t="s">
        <v>72148</v>
      </c>
      <c r="D35802" s="1">
        <v>43403.175844907404</v>
      </c>
      <c r="E35802">
        <v>9257</v>
      </c>
      <c r="F35802">
        <v>36181</v>
      </c>
      <c r="G35802" t="s">
        <v>89</v>
      </c>
      <c r="H35802" t="s">
        <v>390</v>
      </c>
    </row>
    <row r="35803" spans="1:8" x14ac:dyDescent="0.2">
      <c r="A35803">
        <v>1.05710976517896E+18</v>
      </c>
      <c r="B35803" t="s">
        <v>72149</v>
      </c>
      <c r="C35803" t="s">
        <v>72150</v>
      </c>
      <c r="D35803" s="1">
        <v>43403.180347222224</v>
      </c>
      <c r="E35803">
        <v>11238</v>
      </c>
      <c r="F35803">
        <v>42807</v>
      </c>
      <c r="G35803" t="s">
        <v>89</v>
      </c>
    </row>
    <row r="35804" spans="1:8" x14ac:dyDescent="0.2">
      <c r="A35804">
        <v>1.0571102425410801E+18</v>
      </c>
      <c r="B35804" t="s">
        <v>72151</v>
      </c>
      <c r="C35804" t="s">
        <v>72152</v>
      </c>
      <c r="D35804" s="1">
        <v>43403.181666666664</v>
      </c>
      <c r="E35804">
        <v>10357</v>
      </c>
      <c r="F35804">
        <v>40132</v>
      </c>
      <c r="G35804" t="s">
        <v>72153</v>
      </c>
      <c r="H35804" t="s">
        <v>390</v>
      </c>
    </row>
    <row r="35805" spans="1:8" x14ac:dyDescent="0.2">
      <c r="A35805">
        <v>1.05724382689987E+18</v>
      </c>
      <c r="B35805" t="s">
        <v>72154</v>
      </c>
      <c r="C35805" t="s">
        <v>72155</v>
      </c>
      <c r="D35805" s="1">
        <v>43403.55028935185</v>
      </c>
      <c r="E35805">
        <v>12942</v>
      </c>
      <c r="F35805">
        <v>51648</v>
      </c>
    </row>
    <row r="35806" spans="1:8" x14ac:dyDescent="0.2">
      <c r="A35806">
        <v>1.05724702191929E+18</v>
      </c>
      <c r="B35806" t="s">
        <v>72156</v>
      </c>
      <c r="C35806" t="s">
        <v>72157</v>
      </c>
      <c r="D35806" s="1">
        <v>43403.559108796297</v>
      </c>
      <c r="E35806">
        <v>12552</v>
      </c>
      <c r="F35806">
        <v>52459</v>
      </c>
    </row>
    <row r="35807" spans="1:8" x14ac:dyDescent="0.2">
      <c r="A35807">
        <v>1.0572491695078001E+18</v>
      </c>
      <c r="B35807" t="s">
        <v>72158</v>
      </c>
      <c r="C35807" t="s">
        <v>72159</v>
      </c>
      <c r="D35807" s="1">
        <v>43403.565034722225</v>
      </c>
      <c r="E35807">
        <v>26568</v>
      </c>
      <c r="F35807">
        <v>103606</v>
      </c>
    </row>
    <row r="35808" spans="1:8" x14ac:dyDescent="0.2">
      <c r="A35808">
        <v>1.05725405125401E+18</v>
      </c>
      <c r="B35808" t="s">
        <v>72160</v>
      </c>
      <c r="C35808" t="s">
        <v>72161</v>
      </c>
      <c r="D35808" s="1">
        <v>43403.578506944446</v>
      </c>
      <c r="E35808">
        <v>13128</v>
      </c>
      <c r="F35808">
        <v>56380</v>
      </c>
    </row>
    <row r="35809" spans="1:7" x14ac:dyDescent="0.2">
      <c r="A35809">
        <v>1.05728867939009E+18</v>
      </c>
      <c r="B35809" t="s">
        <v>72162</v>
      </c>
      <c r="C35809" t="s">
        <v>72163</v>
      </c>
      <c r="D35809" s="1">
        <v>43403.674062500002</v>
      </c>
      <c r="E35809">
        <v>19790</v>
      </c>
      <c r="F35809">
        <v>88636</v>
      </c>
    </row>
    <row r="35810" spans="1:7" x14ac:dyDescent="0.2">
      <c r="A35810">
        <v>1.05732571472112E+18</v>
      </c>
      <c r="B35810" t="s">
        <v>72164</v>
      </c>
      <c r="C35810" t="s">
        <v>72165</v>
      </c>
      <c r="D35810" s="1">
        <v>43403.776261574072</v>
      </c>
      <c r="E35810">
        <v>10961</v>
      </c>
      <c r="F35810">
        <v>44099</v>
      </c>
      <c r="G35810" t="s">
        <v>89</v>
      </c>
    </row>
    <row r="35811" spans="1:7" x14ac:dyDescent="0.2">
      <c r="A35811">
        <v>1.05732571716221E+18</v>
      </c>
      <c r="B35811" t="s">
        <v>72166</v>
      </c>
      <c r="C35811" t="s">
        <v>72167</v>
      </c>
      <c r="D35811" s="1">
        <v>43403.776261574072</v>
      </c>
      <c r="E35811">
        <v>9652</v>
      </c>
      <c r="F35811">
        <v>38476</v>
      </c>
    </row>
    <row r="35812" spans="1:7" x14ac:dyDescent="0.2">
      <c r="A35812">
        <v>1.05732587331202E+18</v>
      </c>
      <c r="B35812" t="s">
        <v>72168</v>
      </c>
      <c r="C35812" t="s">
        <v>72169</v>
      </c>
      <c r="D35812" s="1">
        <v>43403.776701388888</v>
      </c>
      <c r="E35812">
        <v>12490</v>
      </c>
      <c r="F35812">
        <v>49666</v>
      </c>
      <c r="G35812" t="s">
        <v>89</v>
      </c>
    </row>
    <row r="35813" spans="1:7" x14ac:dyDescent="0.2">
      <c r="A35813">
        <v>1.05761265766517E+18</v>
      </c>
      <c r="B35813" t="s">
        <v>72170</v>
      </c>
      <c r="C35813" t="s">
        <v>72171</v>
      </c>
      <c r="D35813" s="1">
        <v>43404.568067129629</v>
      </c>
      <c r="E35813">
        <v>17010</v>
      </c>
      <c r="F35813">
        <v>65874</v>
      </c>
    </row>
    <row r="35814" spans="1:7" x14ac:dyDescent="0.2">
      <c r="A35814">
        <v>1.05761456463901E+18</v>
      </c>
      <c r="B35814" t="s">
        <v>72172</v>
      </c>
      <c r="C35814" t="s">
        <v>72173</v>
      </c>
      <c r="D35814" s="1">
        <v>43404.573333333334</v>
      </c>
      <c r="E35814">
        <v>29084</v>
      </c>
      <c r="F35814">
        <v>117393</v>
      </c>
    </row>
    <row r="35815" spans="1:7" x14ac:dyDescent="0.2">
      <c r="A35815">
        <v>1.05761930494913E+18</v>
      </c>
      <c r="B35815" t="s">
        <v>72174</v>
      </c>
      <c r="C35815" t="s">
        <v>72175</v>
      </c>
      <c r="D35815" s="1">
        <v>43404.586412037039</v>
      </c>
      <c r="E35815">
        <v>11114</v>
      </c>
      <c r="F35815">
        <v>55818</v>
      </c>
    </row>
    <row r="35816" spans="1:7" x14ac:dyDescent="0.2">
      <c r="A35816">
        <v>1.05762051875142E+18</v>
      </c>
      <c r="B35816" t="s">
        <v>72176</v>
      </c>
      <c r="C35816" t="s">
        <v>72177</v>
      </c>
      <c r="D35816" s="1">
        <v>43404.589756944442</v>
      </c>
      <c r="E35816">
        <v>15927</v>
      </c>
      <c r="F35816">
        <v>65994</v>
      </c>
    </row>
    <row r="35817" spans="1:7" x14ac:dyDescent="0.2">
      <c r="A35817">
        <v>1.05762455347889E+18</v>
      </c>
      <c r="B35817" t="s">
        <v>72178</v>
      </c>
      <c r="C35817" t="s">
        <v>72179</v>
      </c>
      <c r="D35817" s="1">
        <v>43404.600891203707</v>
      </c>
      <c r="E35817">
        <v>24861</v>
      </c>
      <c r="F35817">
        <v>95608</v>
      </c>
    </row>
    <row r="35818" spans="1:7" x14ac:dyDescent="0.2">
      <c r="A35818">
        <v>1.05763770829679E+18</v>
      </c>
      <c r="B35818" t="s">
        <v>72180</v>
      </c>
      <c r="C35818" t="s">
        <v>72181</v>
      </c>
      <c r="D35818" s="1">
        <v>43404.637199074074</v>
      </c>
      <c r="E35818">
        <v>16659</v>
      </c>
      <c r="F35818">
        <v>61341</v>
      </c>
    </row>
    <row r="35819" spans="1:7" x14ac:dyDescent="0.2">
      <c r="A35819">
        <v>1.05763828502625E+18</v>
      </c>
      <c r="B35819" t="s">
        <v>72182</v>
      </c>
      <c r="C35819" t="s">
        <v>72183</v>
      </c>
      <c r="D35819" s="1">
        <v>43404.638784722221</v>
      </c>
      <c r="E35819">
        <v>15822</v>
      </c>
      <c r="F35819">
        <v>67592</v>
      </c>
    </row>
    <row r="35820" spans="1:7" x14ac:dyDescent="0.2">
      <c r="A35820">
        <v>1.05765468435639E+18</v>
      </c>
      <c r="B35820" t="s">
        <v>72184</v>
      </c>
      <c r="C35820" t="s">
        <v>72185</v>
      </c>
      <c r="D35820" s="1">
        <v>43404.684039351851</v>
      </c>
      <c r="E35820">
        <v>12798</v>
      </c>
      <c r="F35820">
        <v>56993</v>
      </c>
      <c r="G35820" t="s">
        <v>89</v>
      </c>
    </row>
    <row r="35821" spans="1:7" x14ac:dyDescent="0.2">
      <c r="A35821">
        <v>1.05765567508031E+18</v>
      </c>
      <c r="B35821" t="s">
        <v>72186</v>
      </c>
      <c r="C35821" t="s">
        <v>72187</v>
      </c>
      <c r="D35821" s="1">
        <v>43404.68677083333</v>
      </c>
      <c r="E35821">
        <v>17474</v>
      </c>
      <c r="F35821">
        <v>71528</v>
      </c>
    </row>
    <row r="35822" spans="1:7" x14ac:dyDescent="0.2">
      <c r="A35822">
        <v>1.0576743904464399E+18</v>
      </c>
      <c r="B35822" t="s">
        <v>72188</v>
      </c>
      <c r="C35822" t="s">
        <v>72189</v>
      </c>
      <c r="D35822" s="1">
        <v>43404.73841435185</v>
      </c>
      <c r="E35822">
        <v>28465</v>
      </c>
      <c r="F35822">
        <v>112681</v>
      </c>
    </row>
    <row r="35823" spans="1:7" x14ac:dyDescent="0.2">
      <c r="A35823">
        <v>1.0576834817933E+18</v>
      </c>
      <c r="B35823" t="s">
        <v>72190</v>
      </c>
      <c r="C35823" t="s">
        <v>72191</v>
      </c>
      <c r="D35823" s="1">
        <v>43404.763506944444</v>
      </c>
      <c r="E35823">
        <v>23291</v>
      </c>
      <c r="F35823">
        <v>71091</v>
      </c>
    </row>
    <row r="35824" spans="1:7" x14ac:dyDescent="0.2">
      <c r="A35824">
        <v>1.0577149197669199E+18</v>
      </c>
      <c r="B35824" t="s">
        <v>72192</v>
      </c>
      <c r="C35824" t="s">
        <v>72193</v>
      </c>
      <c r="D35824" s="1">
        <v>43404.850254629629</v>
      </c>
      <c r="E35824">
        <v>12709</v>
      </c>
      <c r="F35824">
        <v>56701</v>
      </c>
    </row>
    <row r="35825" spans="1:8" x14ac:dyDescent="0.2">
      <c r="A35825">
        <v>1.057715198684E+18</v>
      </c>
      <c r="B35825" t="s">
        <v>72194</v>
      </c>
      <c r="C35825" t="s">
        <v>72195</v>
      </c>
      <c r="D35825" s="1">
        <v>43404.851030092592</v>
      </c>
      <c r="E35825">
        <v>24910</v>
      </c>
      <c r="F35825">
        <v>70044</v>
      </c>
      <c r="H35825" t="s">
        <v>390</v>
      </c>
    </row>
    <row r="35826" spans="1:8" x14ac:dyDescent="0.2">
      <c r="A35826">
        <v>1.05772844538653E+18</v>
      </c>
      <c r="B35826" t="s">
        <v>72196</v>
      </c>
      <c r="C35826" t="s">
        <v>72197</v>
      </c>
      <c r="D35826" s="1">
        <v>43404.88758101852</v>
      </c>
      <c r="E35826">
        <v>36160</v>
      </c>
      <c r="F35826">
        <v>88200</v>
      </c>
    </row>
    <row r="35827" spans="1:8" x14ac:dyDescent="0.2">
      <c r="A35827">
        <v>1.05779770183481E+18</v>
      </c>
      <c r="B35827" t="s">
        <v>72198</v>
      </c>
      <c r="C35827" t="s">
        <v>72199</v>
      </c>
      <c r="D35827" s="1">
        <v>43405.078692129631</v>
      </c>
      <c r="E35827">
        <v>14487</v>
      </c>
      <c r="F35827">
        <v>53918</v>
      </c>
      <c r="H35827" t="s">
        <v>390</v>
      </c>
    </row>
    <row r="35828" spans="1:8" x14ac:dyDescent="0.2">
      <c r="A35828">
        <v>1.05781026543609E+18</v>
      </c>
      <c r="B35828" t="s">
        <v>72200</v>
      </c>
      <c r="C35828" t="s">
        <v>72201</v>
      </c>
      <c r="D35828" s="1">
        <v>43405.113368055558</v>
      </c>
      <c r="E35828">
        <v>11245</v>
      </c>
      <c r="F35828">
        <v>44424</v>
      </c>
      <c r="H35828" t="s">
        <v>390</v>
      </c>
    </row>
    <row r="35829" spans="1:8" x14ac:dyDescent="0.2">
      <c r="A35829">
        <v>1.05783789206266E+18</v>
      </c>
      <c r="B35829" t="s">
        <v>72202</v>
      </c>
      <c r="C35829" t="s">
        <v>72203</v>
      </c>
      <c r="D35829" s="1">
        <v>43405.18959490741</v>
      </c>
      <c r="E35829">
        <v>17112</v>
      </c>
      <c r="F35829">
        <v>69737</v>
      </c>
      <c r="G35829" t="s">
        <v>576</v>
      </c>
    </row>
    <row r="35830" spans="1:8" x14ac:dyDescent="0.2">
      <c r="A35830">
        <v>1.05799798192287E+18</v>
      </c>
      <c r="B35830" t="s">
        <v>72204</v>
      </c>
      <c r="C35830" t="s">
        <v>72205</v>
      </c>
      <c r="D35830" s="1">
        <v>43405.631365740737</v>
      </c>
      <c r="E35830">
        <v>18856</v>
      </c>
      <c r="F35830">
        <v>86336</v>
      </c>
    </row>
    <row r="35831" spans="1:8" x14ac:dyDescent="0.2">
      <c r="A35831">
        <v>1.0580654500750799E+18</v>
      </c>
      <c r="B35831" t="s">
        <v>72206</v>
      </c>
      <c r="C35831" t="s">
        <v>72207</v>
      </c>
      <c r="D35831" s="1">
        <v>43405.81753472222</v>
      </c>
      <c r="E35831">
        <v>10331</v>
      </c>
      <c r="F35831">
        <v>43902</v>
      </c>
      <c r="G35831" t="s">
        <v>89</v>
      </c>
    </row>
    <row r="35832" spans="1:8" x14ac:dyDescent="0.2">
      <c r="A35832">
        <v>1.05806545785135E+18</v>
      </c>
      <c r="B35832" t="s">
        <v>72208</v>
      </c>
      <c r="C35832" t="s">
        <v>72209</v>
      </c>
      <c r="D35832" s="1">
        <v>43405.817557870374</v>
      </c>
      <c r="E35832">
        <v>7422</v>
      </c>
      <c r="F35832">
        <v>32084</v>
      </c>
    </row>
    <row r="35833" spans="1:8" x14ac:dyDescent="0.2">
      <c r="A35833">
        <v>1.05810007015809E+18</v>
      </c>
      <c r="B35833" t="s">
        <v>72210</v>
      </c>
      <c r="C35833" t="s">
        <v>72211</v>
      </c>
      <c r="D35833" s="1">
        <v>43405.91306712963</v>
      </c>
      <c r="E35833">
        <v>27227</v>
      </c>
      <c r="F35833">
        <v>89033</v>
      </c>
    </row>
    <row r="35834" spans="1:8" x14ac:dyDescent="0.2">
      <c r="A35834">
        <v>1.05811941727867E+18</v>
      </c>
      <c r="B35834" t="s">
        <v>72212</v>
      </c>
      <c r="C35834" t="s">
        <v>72213</v>
      </c>
      <c r="D35834" s="1">
        <v>43405.966458333336</v>
      </c>
      <c r="E35834">
        <v>7604</v>
      </c>
      <c r="F35834">
        <v>38583</v>
      </c>
      <c r="H35834" t="s">
        <v>390</v>
      </c>
    </row>
    <row r="35835" spans="1:8" x14ac:dyDescent="0.2">
      <c r="A35835">
        <v>1.0581281963177201E+18</v>
      </c>
      <c r="B35835" t="s">
        <v>72214</v>
      </c>
      <c r="C35835" t="s">
        <v>72215</v>
      </c>
      <c r="D35835" s="1">
        <v>43405.990682870368</v>
      </c>
      <c r="E35835">
        <v>21050</v>
      </c>
      <c r="F35835">
        <v>77124</v>
      </c>
    </row>
    <row r="35836" spans="1:8" x14ac:dyDescent="0.2">
      <c r="A35836">
        <v>1.05818274041422E+18</v>
      </c>
      <c r="B35836" t="s">
        <v>72216</v>
      </c>
      <c r="C35836" t="s">
        <v>72217</v>
      </c>
      <c r="D35836" s="1">
        <v>43406.141203703701</v>
      </c>
      <c r="E35836">
        <v>15566</v>
      </c>
      <c r="F35836">
        <v>58678</v>
      </c>
      <c r="H35836" t="s">
        <v>390</v>
      </c>
    </row>
    <row r="35837" spans="1:8" x14ac:dyDescent="0.2">
      <c r="A35837">
        <v>1.05818788504271E+18</v>
      </c>
      <c r="B35837" t="s">
        <v>72218</v>
      </c>
      <c r="C35837" t="s">
        <v>72219</v>
      </c>
      <c r="D35837" s="1">
        <v>43406.155393518522</v>
      </c>
      <c r="E35837">
        <v>13193</v>
      </c>
      <c r="F35837">
        <v>52778</v>
      </c>
      <c r="G35837" t="s">
        <v>89</v>
      </c>
      <c r="H35837" t="s">
        <v>390</v>
      </c>
    </row>
    <row r="35838" spans="1:8" x14ac:dyDescent="0.2">
      <c r="A35838">
        <v>1.05835474857803E+18</v>
      </c>
      <c r="B35838" t="s">
        <v>72220</v>
      </c>
      <c r="C35838" t="s">
        <v>72221</v>
      </c>
      <c r="D35838" s="1">
        <v>43406.615844907406</v>
      </c>
      <c r="E35838">
        <v>25999</v>
      </c>
      <c r="F35838">
        <v>107996</v>
      </c>
    </row>
    <row r="35839" spans="1:8" x14ac:dyDescent="0.2">
      <c r="A35839">
        <v>1.05835679626241E+18</v>
      </c>
      <c r="B35839" t="s">
        <v>72222</v>
      </c>
      <c r="C35839" t="s">
        <v>72223</v>
      </c>
      <c r="D35839" s="1">
        <v>43406.621504629627</v>
      </c>
      <c r="E35839">
        <v>17781</v>
      </c>
      <c r="F35839">
        <v>79336</v>
      </c>
    </row>
    <row r="35840" spans="1:8" x14ac:dyDescent="0.2">
      <c r="A35840">
        <v>1.05838870061749E+18</v>
      </c>
      <c r="B35840" t="s">
        <v>72224</v>
      </c>
      <c r="C35840" t="s">
        <v>72225</v>
      </c>
      <c r="D35840" s="1">
        <v>43406.709537037037</v>
      </c>
      <c r="E35840">
        <v>57866</v>
      </c>
      <c r="F35840">
        <v>183425</v>
      </c>
    </row>
    <row r="35841" spans="1:8" x14ac:dyDescent="0.2">
      <c r="A35841">
        <v>1.0584773748729201E+18</v>
      </c>
      <c r="B35841" t="s">
        <v>72226</v>
      </c>
      <c r="C35841" t="s">
        <v>72227</v>
      </c>
      <c r="D35841" s="1">
        <v>43406.954236111109</v>
      </c>
      <c r="E35841">
        <v>10702</v>
      </c>
      <c r="F35841">
        <v>43583</v>
      </c>
      <c r="G35841" t="s">
        <v>215</v>
      </c>
      <c r="H35841" t="s">
        <v>390</v>
      </c>
    </row>
    <row r="35842" spans="1:8" x14ac:dyDescent="0.2">
      <c r="A35842">
        <v>1.0584825060376399E+18</v>
      </c>
      <c r="B35842" t="s">
        <v>72228</v>
      </c>
      <c r="C35842" t="s">
        <v>72229</v>
      </c>
      <c r="D35842" s="1">
        <v>43406.968391203707</v>
      </c>
      <c r="E35842">
        <v>13953</v>
      </c>
      <c r="F35842">
        <v>54239</v>
      </c>
      <c r="H35842" t="s">
        <v>390</v>
      </c>
    </row>
    <row r="35843" spans="1:8" x14ac:dyDescent="0.2">
      <c r="A35843">
        <v>1.05849040180237E+18</v>
      </c>
      <c r="B35843" t="s">
        <v>72230</v>
      </c>
      <c r="C35843" t="s">
        <v>72231</v>
      </c>
      <c r="D35843" s="1">
        <v>43406.990185185183</v>
      </c>
      <c r="E35843">
        <v>8901</v>
      </c>
      <c r="F35843">
        <v>43993</v>
      </c>
    </row>
    <row r="35844" spans="1:8" x14ac:dyDescent="0.2">
      <c r="A35844">
        <v>1.0584919329372E+18</v>
      </c>
      <c r="B35844" t="s">
        <v>72232</v>
      </c>
      <c r="C35844" t="s">
        <v>72233</v>
      </c>
      <c r="D35844" s="1">
        <v>43406.994409722225</v>
      </c>
      <c r="E35844">
        <v>7492</v>
      </c>
      <c r="F35844">
        <v>37384</v>
      </c>
      <c r="H35844" t="s">
        <v>390</v>
      </c>
    </row>
    <row r="35845" spans="1:8" x14ac:dyDescent="0.2">
      <c r="A35845">
        <v>1.05849859220849E+18</v>
      </c>
      <c r="B35845" t="s">
        <v>72234</v>
      </c>
      <c r="C35845" t="s">
        <v>72235</v>
      </c>
      <c r="D35845" s="1">
        <v>43407.012777777774</v>
      </c>
      <c r="E35845">
        <v>13167</v>
      </c>
      <c r="F35845">
        <v>47058</v>
      </c>
    </row>
    <row r="35846" spans="1:8" x14ac:dyDescent="0.2">
      <c r="A35846">
        <v>1.05851926477109E+18</v>
      </c>
      <c r="B35846" t="s">
        <v>72236</v>
      </c>
      <c r="C35846" t="s">
        <v>72237</v>
      </c>
      <c r="D35846" s="1">
        <v>43407.069826388892</v>
      </c>
      <c r="E35846">
        <v>10244</v>
      </c>
      <c r="F35846">
        <v>40077</v>
      </c>
      <c r="G35846" t="s">
        <v>89</v>
      </c>
    </row>
    <row r="35847" spans="1:8" x14ac:dyDescent="0.2">
      <c r="A35847">
        <v>1.05852151782119E+18</v>
      </c>
      <c r="B35847" t="s">
        <v>72238</v>
      </c>
      <c r="C35847" t="s">
        <v>72239</v>
      </c>
      <c r="D35847" s="1">
        <v>43407.076041666667</v>
      </c>
      <c r="E35847">
        <v>12003</v>
      </c>
      <c r="F35847">
        <v>47371</v>
      </c>
      <c r="G35847" t="s">
        <v>215</v>
      </c>
    </row>
    <row r="35848" spans="1:8" x14ac:dyDescent="0.2">
      <c r="A35848">
        <v>1.05853113903445E+18</v>
      </c>
      <c r="B35848" t="s">
        <v>72240</v>
      </c>
      <c r="C35848" t="s">
        <v>72241</v>
      </c>
      <c r="D35848" s="1">
        <v>43407.102592592593</v>
      </c>
      <c r="E35848">
        <v>11073</v>
      </c>
      <c r="F35848">
        <v>44138</v>
      </c>
      <c r="H35848" t="s">
        <v>390</v>
      </c>
    </row>
    <row r="35849" spans="1:8" x14ac:dyDescent="0.2">
      <c r="A35849">
        <v>1.05855339817223E+18</v>
      </c>
      <c r="B35849" t="s">
        <v>72242</v>
      </c>
      <c r="C35849" t="s">
        <v>72243</v>
      </c>
      <c r="D35849" s="1">
        <v>43407.1640162037</v>
      </c>
      <c r="E35849">
        <v>13544</v>
      </c>
      <c r="F35849">
        <v>58830</v>
      </c>
    </row>
    <row r="35850" spans="1:8" x14ac:dyDescent="0.2">
      <c r="A35850">
        <v>1.0586738753729E+18</v>
      </c>
      <c r="B35850" t="s">
        <v>72244</v>
      </c>
      <c r="C35850" t="s">
        <v>72245</v>
      </c>
      <c r="D35850" s="1">
        <v>43407.496469907404</v>
      </c>
      <c r="E35850">
        <v>23291</v>
      </c>
      <c r="F35850">
        <v>79703</v>
      </c>
      <c r="G35850" t="s">
        <v>89</v>
      </c>
    </row>
    <row r="35851" spans="1:8" x14ac:dyDescent="0.2">
      <c r="A35851">
        <v>1.0586876747421199E+18</v>
      </c>
      <c r="B35851" t="s">
        <v>72246</v>
      </c>
      <c r="C35851" t="s">
        <v>72247</v>
      </c>
      <c r="D35851" s="1">
        <v>43407.534548611111</v>
      </c>
      <c r="E35851">
        <v>11753</v>
      </c>
      <c r="F35851">
        <v>55101</v>
      </c>
    </row>
    <row r="35852" spans="1:8" x14ac:dyDescent="0.2">
      <c r="A35852">
        <v>1.05869140626345E+18</v>
      </c>
      <c r="B35852" t="s">
        <v>72248</v>
      </c>
      <c r="C35852" t="s">
        <v>72249</v>
      </c>
      <c r="D35852" s="1">
        <v>43407.544849537036</v>
      </c>
      <c r="E35852">
        <v>12419</v>
      </c>
      <c r="F35852">
        <v>55407</v>
      </c>
    </row>
    <row r="35853" spans="1:8" x14ac:dyDescent="0.2">
      <c r="A35853">
        <v>1.05871146121472E+18</v>
      </c>
      <c r="B35853" t="s">
        <v>72250</v>
      </c>
      <c r="C35853" t="s">
        <v>72251</v>
      </c>
      <c r="D35853" s="1">
        <v>43407.600185185183</v>
      </c>
      <c r="E35853">
        <v>8874</v>
      </c>
      <c r="F35853">
        <v>41428</v>
      </c>
      <c r="G35853" t="s">
        <v>576</v>
      </c>
    </row>
    <row r="35854" spans="1:8" x14ac:dyDescent="0.2">
      <c r="A35854">
        <v>1.05871514444278E+18</v>
      </c>
      <c r="B35854" t="s">
        <v>72252</v>
      </c>
      <c r="C35854" t="s">
        <v>72253</v>
      </c>
      <c r="D35854" s="1">
        <v>43407.610358796293</v>
      </c>
      <c r="E35854">
        <v>41933</v>
      </c>
      <c r="F35854">
        <v>140270</v>
      </c>
    </row>
    <row r="35855" spans="1:8" x14ac:dyDescent="0.2">
      <c r="A35855">
        <v>1.0587588253003599E+18</v>
      </c>
      <c r="B35855" t="s">
        <v>72254</v>
      </c>
      <c r="C35855" t="s">
        <v>72255</v>
      </c>
      <c r="D35855" s="1">
        <v>43407.730891203704</v>
      </c>
      <c r="E35855">
        <v>9685</v>
      </c>
      <c r="F35855">
        <v>39499</v>
      </c>
      <c r="G35855" t="s">
        <v>89</v>
      </c>
    </row>
    <row r="35856" spans="1:8" x14ac:dyDescent="0.2">
      <c r="A35856">
        <v>1.05876284262998E+18</v>
      </c>
      <c r="B35856" t="s">
        <v>72256</v>
      </c>
      <c r="C35856" t="s">
        <v>72257</v>
      </c>
      <c r="D35856" s="1">
        <v>43407.741979166669</v>
      </c>
      <c r="E35856">
        <v>13270</v>
      </c>
      <c r="F35856">
        <v>50461</v>
      </c>
      <c r="G35856" t="s">
        <v>89</v>
      </c>
    </row>
    <row r="35857" spans="1:8" x14ac:dyDescent="0.2">
      <c r="A35857">
        <v>1.05878166815105E+18</v>
      </c>
      <c r="B35857" t="s">
        <v>72258</v>
      </c>
      <c r="C35857" t="s">
        <v>72259</v>
      </c>
      <c r="D35857" s="1">
        <v>43407.793923611112</v>
      </c>
      <c r="E35857">
        <v>15875</v>
      </c>
      <c r="F35857">
        <v>68509</v>
      </c>
    </row>
    <row r="35858" spans="1:8" x14ac:dyDescent="0.2">
      <c r="A35858">
        <v>1.05882079054682E+18</v>
      </c>
      <c r="B35858" t="s">
        <v>72260</v>
      </c>
      <c r="C35858" t="s">
        <v>72261</v>
      </c>
      <c r="D35858" s="1">
        <v>43407.901886574073</v>
      </c>
      <c r="E35858">
        <v>16335</v>
      </c>
      <c r="F35858">
        <v>53884</v>
      </c>
      <c r="G35858" t="s">
        <v>215</v>
      </c>
    </row>
    <row r="35859" spans="1:8" x14ac:dyDescent="0.2">
      <c r="A35859">
        <v>1.05882555109023E+18</v>
      </c>
      <c r="B35859" t="s">
        <v>72262</v>
      </c>
      <c r="C35859" t="s">
        <v>72263</v>
      </c>
      <c r="D35859" s="1">
        <v>43407.915023148147</v>
      </c>
      <c r="E35859">
        <v>14607</v>
      </c>
      <c r="F35859">
        <v>54100</v>
      </c>
      <c r="G35859" t="s">
        <v>89</v>
      </c>
    </row>
    <row r="35860" spans="1:8" x14ac:dyDescent="0.2">
      <c r="A35860">
        <v>1.0588275164278001E+18</v>
      </c>
      <c r="B35860" t="s">
        <v>72264</v>
      </c>
      <c r="C35860" t="s">
        <v>72265</v>
      </c>
      <c r="D35860" s="1">
        <v>43407.920439814814</v>
      </c>
      <c r="E35860">
        <v>24182</v>
      </c>
      <c r="F35860">
        <v>89907</v>
      </c>
    </row>
    <row r="35861" spans="1:8" x14ac:dyDescent="0.2">
      <c r="A35861">
        <v>1.05882918227541E+18</v>
      </c>
      <c r="B35861" t="s">
        <v>72266</v>
      </c>
      <c r="C35861" t="s">
        <v>72267</v>
      </c>
      <c r="D35861" s="1">
        <v>43407.925034722219</v>
      </c>
      <c r="E35861">
        <v>14743</v>
      </c>
      <c r="F35861">
        <v>57413</v>
      </c>
    </row>
    <row r="35862" spans="1:8" x14ac:dyDescent="0.2">
      <c r="A35862">
        <v>1.0588291960620401E+18</v>
      </c>
      <c r="B35862" t="s">
        <v>72268</v>
      </c>
      <c r="C35862" t="s">
        <v>72269</v>
      </c>
      <c r="D35862" s="1">
        <v>43407.925081018519</v>
      </c>
      <c r="E35862">
        <v>11044</v>
      </c>
      <c r="F35862">
        <v>43573</v>
      </c>
      <c r="G35862" t="s">
        <v>89</v>
      </c>
    </row>
    <row r="35863" spans="1:8" x14ac:dyDescent="0.2">
      <c r="A35863">
        <v>1.05885643809171E+18</v>
      </c>
      <c r="B35863" t="s">
        <v>72270</v>
      </c>
      <c r="C35863" t="s">
        <v>72271</v>
      </c>
      <c r="D35863" s="1">
        <v>43408.000254629631</v>
      </c>
      <c r="E35863">
        <v>9315</v>
      </c>
      <c r="F35863">
        <v>37352</v>
      </c>
      <c r="G35863" t="s">
        <v>89</v>
      </c>
    </row>
    <row r="35864" spans="1:8" x14ac:dyDescent="0.2">
      <c r="A35864">
        <v>1.05885762741171E+18</v>
      </c>
      <c r="B35864" t="s">
        <v>72272</v>
      </c>
      <c r="C35864" t="s">
        <v>72273</v>
      </c>
      <c r="D35864" s="1">
        <v>43408.003530092596</v>
      </c>
      <c r="E35864">
        <v>8474</v>
      </c>
      <c r="F35864">
        <v>39554</v>
      </c>
    </row>
    <row r="35865" spans="1:8" x14ac:dyDescent="0.2">
      <c r="A35865">
        <v>1.05889395508402E+18</v>
      </c>
      <c r="B35865" t="s">
        <v>72274</v>
      </c>
      <c r="C35865" t="s">
        <v>72275</v>
      </c>
      <c r="D35865" s="1">
        <v>43408.103773148148</v>
      </c>
      <c r="E35865">
        <v>12437</v>
      </c>
      <c r="F35865">
        <v>45912</v>
      </c>
      <c r="G35865" t="s">
        <v>215</v>
      </c>
      <c r="H35865" t="s">
        <v>390</v>
      </c>
    </row>
    <row r="35866" spans="1:8" x14ac:dyDescent="0.2">
      <c r="A35866">
        <v>1.05889660552759E+18</v>
      </c>
      <c r="B35866" t="s">
        <v>72276</v>
      </c>
      <c r="C35866" t="s">
        <v>72277</v>
      </c>
      <c r="D35866" s="1">
        <v>43408.111087962963</v>
      </c>
      <c r="E35866">
        <v>12512</v>
      </c>
      <c r="F35866">
        <v>50319</v>
      </c>
      <c r="G35866" t="s">
        <v>89</v>
      </c>
    </row>
    <row r="35867" spans="1:8" x14ac:dyDescent="0.2">
      <c r="A35867">
        <v>1.05889812444867E+18</v>
      </c>
      <c r="B35867" t="s">
        <v>72278</v>
      </c>
      <c r="C35867" t="s">
        <v>72279</v>
      </c>
      <c r="D35867" s="1">
        <v>43408.115277777775</v>
      </c>
      <c r="E35867">
        <v>14200</v>
      </c>
      <c r="F35867">
        <v>51148</v>
      </c>
    </row>
    <row r="35868" spans="1:8" x14ac:dyDescent="0.2">
      <c r="A35868">
        <v>1.05891361281379E+18</v>
      </c>
      <c r="B35868" t="s">
        <v>72280</v>
      </c>
      <c r="C35868" t="s">
        <v>72281</v>
      </c>
      <c r="D35868" s="1">
        <v>43408.158020833333</v>
      </c>
      <c r="E35868">
        <v>18261</v>
      </c>
      <c r="F35868">
        <v>72634</v>
      </c>
      <c r="H35868" t="s">
        <v>390</v>
      </c>
    </row>
    <row r="35869" spans="1:8" x14ac:dyDescent="0.2">
      <c r="A35869">
        <v>1.05910188989843E+18</v>
      </c>
      <c r="B35869" t="s">
        <v>72282</v>
      </c>
      <c r="C35869" t="s">
        <v>72283</v>
      </c>
      <c r="D35869" s="1">
        <v>43408.677569444444</v>
      </c>
      <c r="E35869">
        <v>24340</v>
      </c>
      <c r="F35869">
        <v>103781</v>
      </c>
    </row>
    <row r="35870" spans="1:8" x14ac:dyDescent="0.2">
      <c r="A35870">
        <v>1.05915227034297E+18</v>
      </c>
      <c r="B35870" t="s">
        <v>72284</v>
      </c>
      <c r="C35870" t="s">
        <v>72285</v>
      </c>
      <c r="D35870" s="1">
        <v>43408.81659722222</v>
      </c>
      <c r="E35870">
        <v>13693</v>
      </c>
      <c r="F35870">
        <v>54932</v>
      </c>
      <c r="H35870" t="s">
        <v>390</v>
      </c>
    </row>
    <row r="35871" spans="1:8" x14ac:dyDescent="0.2">
      <c r="A35871">
        <v>1.05917416296571E+18</v>
      </c>
      <c r="B35871" t="s">
        <v>72286</v>
      </c>
      <c r="C35871" t="s">
        <v>72287</v>
      </c>
      <c r="D35871" s="1">
        <v>43408.877002314817</v>
      </c>
      <c r="E35871">
        <v>12041</v>
      </c>
      <c r="F35871">
        <v>48298</v>
      </c>
      <c r="H35871" t="s">
        <v>390</v>
      </c>
    </row>
    <row r="35872" spans="1:8" x14ac:dyDescent="0.2">
      <c r="A35872">
        <v>1.05922017716906E+18</v>
      </c>
      <c r="B35872" t="s">
        <v>72288</v>
      </c>
      <c r="C35872" t="s">
        <v>72289</v>
      </c>
      <c r="D35872" s="1">
        <v>43409.003981481481</v>
      </c>
      <c r="E35872">
        <v>11880</v>
      </c>
      <c r="F35872">
        <v>48425</v>
      </c>
      <c r="G35872" t="s">
        <v>89</v>
      </c>
    </row>
    <row r="35873" spans="1:8" x14ac:dyDescent="0.2">
      <c r="A35873">
        <v>1.05923056925768E+18</v>
      </c>
      <c r="B35873" t="s">
        <v>72290</v>
      </c>
      <c r="C35873" t="s">
        <v>72291</v>
      </c>
      <c r="D35873" s="1">
        <v>43409.032650462963</v>
      </c>
      <c r="E35873">
        <v>11068</v>
      </c>
      <c r="F35873">
        <v>49376</v>
      </c>
      <c r="H35873" t="s">
        <v>390</v>
      </c>
    </row>
    <row r="35874" spans="1:8" x14ac:dyDescent="0.2">
      <c r="A35874">
        <v>1.0592580344747E+18</v>
      </c>
      <c r="B35874" t="s">
        <v>72292</v>
      </c>
      <c r="C35874" t="s">
        <v>72293</v>
      </c>
      <c r="D35874" s="1">
        <v>43409.108449074076</v>
      </c>
      <c r="E35874">
        <v>21013</v>
      </c>
      <c r="F35874">
        <v>79756</v>
      </c>
      <c r="G35874" t="s">
        <v>89</v>
      </c>
    </row>
    <row r="35875" spans="1:8" x14ac:dyDescent="0.2">
      <c r="A35875">
        <v>1.05926406103096E+18</v>
      </c>
      <c r="B35875" t="s">
        <v>72294</v>
      </c>
      <c r="C35875" t="s">
        <v>72295</v>
      </c>
      <c r="D35875" s="1">
        <v>43409.125069444446</v>
      </c>
      <c r="E35875">
        <v>12164</v>
      </c>
      <c r="F35875">
        <v>45574</v>
      </c>
      <c r="G35875" t="s">
        <v>89</v>
      </c>
    </row>
    <row r="35876" spans="1:8" x14ac:dyDescent="0.2">
      <c r="A35876">
        <v>1.05931056277198E+18</v>
      </c>
      <c r="B35876" t="s">
        <v>72296</v>
      </c>
      <c r="C35876" t="s">
        <v>72297</v>
      </c>
      <c r="D35876" s="1">
        <v>43409.253391203703</v>
      </c>
      <c r="E35876">
        <v>21070</v>
      </c>
      <c r="F35876">
        <v>75115</v>
      </c>
    </row>
    <row r="35877" spans="1:8" x14ac:dyDescent="0.2">
      <c r="A35877">
        <v>1.05931742665393E+18</v>
      </c>
      <c r="B35877" t="s">
        <v>72298</v>
      </c>
      <c r="C35877" t="s">
        <v>72299</v>
      </c>
      <c r="D35877" s="1">
        <v>43409.272337962961</v>
      </c>
      <c r="E35877">
        <v>13534</v>
      </c>
      <c r="F35877">
        <v>51118</v>
      </c>
    </row>
    <row r="35878" spans="1:8" x14ac:dyDescent="0.2">
      <c r="A35878">
        <v>1.05943348342317E+18</v>
      </c>
      <c r="B35878" t="s">
        <v>72300</v>
      </c>
      <c r="C35878" t="s">
        <v>72301</v>
      </c>
      <c r="D35878" s="1">
        <v>43409.592592592591</v>
      </c>
      <c r="E35878">
        <v>13293</v>
      </c>
      <c r="F35878">
        <v>46504</v>
      </c>
      <c r="G35878" t="s">
        <v>89</v>
      </c>
    </row>
    <row r="35879" spans="1:8" x14ac:dyDescent="0.2">
      <c r="A35879">
        <v>1.05943544049793E+18</v>
      </c>
      <c r="B35879" t="s">
        <v>72302</v>
      </c>
      <c r="C35879" t="s">
        <v>72303</v>
      </c>
      <c r="D35879" s="1">
        <v>43409.597997685189</v>
      </c>
      <c r="E35879">
        <v>16407</v>
      </c>
      <c r="F35879">
        <v>55769</v>
      </c>
      <c r="G35879" t="s">
        <v>215</v>
      </c>
    </row>
    <row r="35880" spans="1:8" x14ac:dyDescent="0.2">
      <c r="A35880">
        <v>1.05943942602213E+18</v>
      </c>
      <c r="B35880" t="s">
        <v>72304</v>
      </c>
      <c r="C35880" t="s">
        <v>72305</v>
      </c>
      <c r="D35880" s="1">
        <v>43409.608993055554</v>
      </c>
      <c r="E35880">
        <v>18514</v>
      </c>
      <c r="F35880">
        <v>72032</v>
      </c>
    </row>
    <row r="35881" spans="1:8" x14ac:dyDescent="0.2">
      <c r="A35881">
        <v>1.05946075917919E+18</v>
      </c>
      <c r="B35881" t="s">
        <v>72306</v>
      </c>
      <c r="C35881" t="s">
        <v>72307</v>
      </c>
      <c r="D35881" s="1">
        <v>43409.667858796296</v>
      </c>
      <c r="E35881">
        <v>11804</v>
      </c>
      <c r="F35881">
        <v>44339</v>
      </c>
      <c r="G35881" t="s">
        <v>89</v>
      </c>
      <c r="H35881" t="s">
        <v>390</v>
      </c>
    </row>
    <row r="35882" spans="1:8" x14ac:dyDescent="0.2">
      <c r="A35882">
        <v>1.05946488095527E+18</v>
      </c>
      <c r="B35882" t="s">
        <v>72308</v>
      </c>
      <c r="C35882" t="s">
        <v>72309</v>
      </c>
      <c r="D35882" s="1">
        <v>43409.679236111115</v>
      </c>
      <c r="E35882">
        <v>27855</v>
      </c>
      <c r="F35882">
        <v>97291</v>
      </c>
    </row>
    <row r="35883" spans="1:8" x14ac:dyDescent="0.2">
      <c r="A35883">
        <v>1.05946915883079E+18</v>
      </c>
      <c r="B35883" t="s">
        <v>72310</v>
      </c>
      <c r="C35883" t="s">
        <v>72311</v>
      </c>
      <c r="D35883" s="1">
        <v>43409.691041666665</v>
      </c>
      <c r="E35883">
        <v>19486</v>
      </c>
      <c r="F35883">
        <v>72241</v>
      </c>
    </row>
    <row r="35884" spans="1:8" x14ac:dyDescent="0.2">
      <c r="A35884">
        <v>1.05947084775113E+18</v>
      </c>
      <c r="B35884" t="s">
        <v>72312</v>
      </c>
      <c r="C35884" t="s">
        <v>72313</v>
      </c>
      <c r="D35884" s="1">
        <v>43409.695694444446</v>
      </c>
      <c r="E35884">
        <v>32403</v>
      </c>
      <c r="F35884">
        <v>119748</v>
      </c>
    </row>
    <row r="35885" spans="1:8" x14ac:dyDescent="0.2">
      <c r="A35885">
        <v>1.0595054224308E+18</v>
      </c>
      <c r="B35885" t="s">
        <v>72314</v>
      </c>
      <c r="C35885" t="s">
        <v>72315</v>
      </c>
      <c r="D35885" s="1">
        <v>43409.79111111111</v>
      </c>
      <c r="E35885">
        <v>14408</v>
      </c>
      <c r="F35885">
        <v>56406</v>
      </c>
      <c r="G35885" t="s">
        <v>89</v>
      </c>
    </row>
    <row r="35886" spans="1:8" x14ac:dyDescent="0.2">
      <c r="A35886">
        <v>1.05955756981818E+18</v>
      </c>
      <c r="B35886" t="s">
        <v>72316</v>
      </c>
      <c r="C35886" t="s">
        <v>72317</v>
      </c>
      <c r="D35886" s="1">
        <v>43409.934999999998</v>
      </c>
      <c r="E35886">
        <v>9958</v>
      </c>
      <c r="F35886">
        <v>38180</v>
      </c>
      <c r="G35886" t="s">
        <v>89</v>
      </c>
    </row>
    <row r="35887" spans="1:8" x14ac:dyDescent="0.2">
      <c r="A35887">
        <v>1.05956100752011E+18</v>
      </c>
      <c r="B35887" t="s">
        <v>72318</v>
      </c>
      <c r="C35887" t="s">
        <v>72319</v>
      </c>
      <c r="D35887" s="1">
        <v>43409.944490740738</v>
      </c>
      <c r="E35887">
        <v>11701</v>
      </c>
      <c r="F35887">
        <v>41156</v>
      </c>
    </row>
    <row r="35888" spans="1:8" x14ac:dyDescent="0.2">
      <c r="A35888">
        <v>1.05957310846464E+18</v>
      </c>
      <c r="B35888" t="s">
        <v>72320</v>
      </c>
      <c r="C35888" t="s">
        <v>72321</v>
      </c>
      <c r="D35888" s="1">
        <v>43409.977881944447</v>
      </c>
      <c r="E35888">
        <v>7963</v>
      </c>
      <c r="F35888">
        <v>35879</v>
      </c>
      <c r="H35888" t="s">
        <v>390</v>
      </c>
    </row>
    <row r="35889" spans="1:7" x14ac:dyDescent="0.2">
      <c r="A35889">
        <v>1.05961196153991E+18</v>
      </c>
      <c r="B35889" t="s">
        <v>72322</v>
      </c>
      <c r="C35889" t="s">
        <v>72323</v>
      </c>
      <c r="D35889" s="1">
        <v>43410.085092592592</v>
      </c>
      <c r="E35889">
        <v>8526</v>
      </c>
      <c r="F35889">
        <v>34025</v>
      </c>
      <c r="G35889" t="s">
        <v>89</v>
      </c>
    </row>
    <row r="35890" spans="1:7" x14ac:dyDescent="0.2">
      <c r="A35890">
        <v>1.0596127352715E+18</v>
      </c>
      <c r="B35890" t="s">
        <v>72324</v>
      </c>
      <c r="C35890" t="s">
        <v>72325</v>
      </c>
      <c r="D35890" s="1">
        <v>43410.087233796294</v>
      </c>
      <c r="E35890">
        <v>11260</v>
      </c>
      <c r="F35890">
        <v>39483</v>
      </c>
    </row>
    <row r="35891" spans="1:7" x14ac:dyDescent="0.2">
      <c r="A35891">
        <v>1.05961804171622E+18</v>
      </c>
      <c r="B35891" t="s">
        <v>72326</v>
      </c>
      <c r="C35891" t="s">
        <v>72327</v>
      </c>
      <c r="D35891" s="1">
        <v>43410.101875</v>
      </c>
      <c r="E35891">
        <v>13931</v>
      </c>
      <c r="F35891">
        <v>54819</v>
      </c>
    </row>
    <row r="35892" spans="1:7" x14ac:dyDescent="0.2">
      <c r="A35892">
        <v>1.05963018673873E+18</v>
      </c>
      <c r="B35892" t="s">
        <v>72328</v>
      </c>
      <c r="C35892" t="s">
        <v>72329</v>
      </c>
      <c r="D35892" s="1">
        <v>43410.135393518518</v>
      </c>
      <c r="E35892">
        <v>16522</v>
      </c>
      <c r="F35892">
        <v>56261</v>
      </c>
    </row>
    <row r="35893" spans="1:7" x14ac:dyDescent="0.2">
      <c r="A35893">
        <v>1.0596749317373E+18</v>
      </c>
      <c r="B35893" t="s">
        <v>72330</v>
      </c>
      <c r="C35893" t="s">
        <v>72331</v>
      </c>
      <c r="D35893" s="1">
        <v>43410.25886574074</v>
      </c>
      <c r="E35893">
        <v>11097</v>
      </c>
      <c r="F35893">
        <v>40484</v>
      </c>
      <c r="G35893" t="s">
        <v>89</v>
      </c>
    </row>
    <row r="35894" spans="1:7" x14ac:dyDescent="0.2">
      <c r="A35894">
        <v>1.05969597290792E+18</v>
      </c>
      <c r="B35894" t="s">
        <v>72332</v>
      </c>
      <c r="C35894" t="s">
        <v>72333</v>
      </c>
      <c r="D35894" s="1">
        <v>43410.316921296297</v>
      </c>
      <c r="E35894">
        <v>10351</v>
      </c>
      <c r="F35894">
        <v>42358</v>
      </c>
      <c r="G35894" t="s">
        <v>89</v>
      </c>
    </row>
    <row r="35895" spans="1:7" x14ac:dyDescent="0.2">
      <c r="A35895">
        <v>1.05982778243432E+18</v>
      </c>
      <c r="B35895" t="s">
        <v>72334</v>
      </c>
      <c r="C35895" t="s">
        <v>72335</v>
      </c>
      <c r="D35895" s="1">
        <v>43410.680648148147</v>
      </c>
      <c r="E35895">
        <v>22676</v>
      </c>
      <c r="F35895">
        <v>85891</v>
      </c>
    </row>
    <row r="35896" spans="1:7" x14ac:dyDescent="0.2">
      <c r="A35896">
        <v>1.05983398277754E+18</v>
      </c>
      <c r="B35896" t="s">
        <v>72336</v>
      </c>
      <c r="C35896" t="s">
        <v>72337</v>
      </c>
      <c r="D35896" s="1">
        <v>43410.697754629633</v>
      </c>
      <c r="E35896">
        <v>8512</v>
      </c>
      <c r="F35896">
        <v>37228</v>
      </c>
    </row>
    <row r="35897" spans="1:7" x14ac:dyDescent="0.2">
      <c r="A35897">
        <v>1.05986756374682E+18</v>
      </c>
      <c r="B35897" t="s">
        <v>72338</v>
      </c>
      <c r="C35897" t="s">
        <v>72339</v>
      </c>
      <c r="D35897" s="1">
        <v>43410.79042824074</v>
      </c>
      <c r="E35897">
        <v>8580</v>
      </c>
      <c r="F35897">
        <v>33757</v>
      </c>
    </row>
    <row r="35898" spans="1:7" x14ac:dyDescent="0.2">
      <c r="A35898">
        <v>1.05987014784501E+18</v>
      </c>
      <c r="B35898" t="s">
        <v>72340</v>
      </c>
      <c r="C35898" t="s">
        <v>72341</v>
      </c>
      <c r="D35898" s="1">
        <v>43410.79755787037</v>
      </c>
      <c r="E35898">
        <v>13428</v>
      </c>
      <c r="F35898">
        <v>59266</v>
      </c>
    </row>
    <row r="35899" spans="1:7" x14ac:dyDescent="0.2">
      <c r="A35899">
        <v>1.05988032250083E+18</v>
      </c>
      <c r="B35899" t="s">
        <v>72342</v>
      </c>
      <c r="C35899" t="s">
        <v>72343</v>
      </c>
      <c r="D35899" s="1">
        <v>43410.825636574074</v>
      </c>
      <c r="E35899">
        <v>10565</v>
      </c>
      <c r="F35899">
        <v>49735</v>
      </c>
    </row>
    <row r="35900" spans="1:7" x14ac:dyDescent="0.2">
      <c r="A35900">
        <v>1.05989639959522E+18</v>
      </c>
      <c r="B35900" t="s">
        <v>72344</v>
      </c>
      <c r="C35900" t="s">
        <v>72345</v>
      </c>
      <c r="D35900" s="1">
        <v>43410.87</v>
      </c>
      <c r="E35900">
        <v>14357</v>
      </c>
      <c r="F35900">
        <v>69056</v>
      </c>
    </row>
    <row r="35901" spans="1:7" x14ac:dyDescent="0.2">
      <c r="A35901">
        <v>1.05989734900528E+18</v>
      </c>
      <c r="B35901" t="s">
        <v>72346</v>
      </c>
      <c r="C35901" t="s">
        <v>72347</v>
      </c>
      <c r="D35901" s="1">
        <v>43410.872615740744</v>
      </c>
      <c r="E35901">
        <v>12145</v>
      </c>
      <c r="F35901">
        <v>60266</v>
      </c>
    </row>
    <row r="35902" spans="1:7" x14ac:dyDescent="0.2">
      <c r="A35902">
        <v>1.06002269670307E+18</v>
      </c>
      <c r="B35902" t="s">
        <v>72348</v>
      </c>
      <c r="C35902" t="s">
        <v>72349</v>
      </c>
      <c r="D35902" s="1">
        <v>43411.218506944446</v>
      </c>
      <c r="E35902">
        <v>43632</v>
      </c>
      <c r="F35902">
        <v>233176</v>
      </c>
    </row>
    <row r="35903" spans="1:7" x14ac:dyDescent="0.2">
      <c r="A35903">
        <v>1.0600560073160399E+18</v>
      </c>
      <c r="B35903" t="s">
        <v>72350</v>
      </c>
      <c r="C35903" t="s">
        <v>72351</v>
      </c>
      <c r="D35903" s="1">
        <v>43411.310428240744</v>
      </c>
      <c r="E35903">
        <v>20149</v>
      </c>
      <c r="F35903">
        <v>92004</v>
      </c>
    </row>
    <row r="35904" spans="1:7" x14ac:dyDescent="0.2">
      <c r="A35904">
        <v>1.0600587189377999E+18</v>
      </c>
      <c r="B35904" t="s">
        <v>72352</v>
      </c>
      <c r="C35904" t="s">
        <v>72353</v>
      </c>
      <c r="D35904" s="1">
        <v>43411.317916666667</v>
      </c>
      <c r="E35904">
        <v>16676</v>
      </c>
      <c r="F35904">
        <v>81450</v>
      </c>
    </row>
    <row r="35905" spans="1:8" x14ac:dyDescent="0.2">
      <c r="A35905">
        <v>1.0600617048502001E+18</v>
      </c>
      <c r="B35905" t="s">
        <v>72354</v>
      </c>
      <c r="C35905" t="s">
        <v>72355</v>
      </c>
      <c r="D35905" s="1">
        <v>43411.326157407406</v>
      </c>
      <c r="E35905">
        <v>11111</v>
      </c>
      <c r="F35905">
        <v>57752</v>
      </c>
      <c r="G35905" t="s">
        <v>89</v>
      </c>
    </row>
    <row r="35906" spans="1:8" x14ac:dyDescent="0.2">
      <c r="A35906">
        <v>1.06013020241886E+18</v>
      </c>
      <c r="B35906" t="s">
        <v>72356</v>
      </c>
      <c r="C35906" t="s">
        <v>72357</v>
      </c>
      <c r="D35906" s="1">
        <v>43411.515173611115</v>
      </c>
      <c r="E35906">
        <v>19702</v>
      </c>
      <c r="F35906">
        <v>101697</v>
      </c>
    </row>
    <row r="35907" spans="1:8" x14ac:dyDescent="0.2">
      <c r="A35907">
        <v>1.0601386917783E+18</v>
      </c>
      <c r="B35907" t="s">
        <v>72358</v>
      </c>
      <c r="C35907" t="s">
        <v>72359</v>
      </c>
      <c r="D35907" s="1">
        <v>43411.538599537038</v>
      </c>
      <c r="E35907">
        <v>14396</v>
      </c>
      <c r="F35907">
        <v>80345</v>
      </c>
    </row>
    <row r="35908" spans="1:8" x14ac:dyDescent="0.2">
      <c r="A35908">
        <v>1.06014178087897E+18</v>
      </c>
      <c r="B35908" t="s">
        <v>72360</v>
      </c>
      <c r="C35908" t="s">
        <v>72361</v>
      </c>
      <c r="D35908" s="1">
        <v>43411.547118055554</v>
      </c>
      <c r="E35908">
        <v>21230</v>
      </c>
      <c r="F35908">
        <v>101062</v>
      </c>
    </row>
    <row r="35909" spans="1:8" x14ac:dyDescent="0.2">
      <c r="A35909">
        <v>1.06014898296873E+18</v>
      </c>
      <c r="B35909" t="s">
        <v>72362</v>
      </c>
      <c r="C35909" t="s">
        <v>72363</v>
      </c>
      <c r="D35909" s="1">
        <v>43411.566990740743</v>
      </c>
      <c r="E35909">
        <v>11789</v>
      </c>
      <c r="F35909">
        <v>63229</v>
      </c>
    </row>
    <row r="35910" spans="1:8" x14ac:dyDescent="0.2">
      <c r="A35910">
        <v>1.0601530526767E+18</v>
      </c>
      <c r="B35910" t="s">
        <v>72364</v>
      </c>
      <c r="C35910" t="s">
        <v>72365</v>
      </c>
      <c r="D35910" s="1">
        <v>43411.578229166669</v>
      </c>
      <c r="E35910">
        <v>25472</v>
      </c>
      <c r="F35910">
        <v>127701</v>
      </c>
    </row>
    <row r="35911" spans="1:8" x14ac:dyDescent="0.2">
      <c r="A35911">
        <v>1.06015591705921E+18</v>
      </c>
      <c r="B35911" t="s">
        <v>72366</v>
      </c>
      <c r="C35911" t="s">
        <v>72367</v>
      </c>
      <c r="D35911" s="1">
        <v>43411.586134259262</v>
      </c>
      <c r="E35911">
        <v>44082</v>
      </c>
      <c r="F35911">
        <v>168586</v>
      </c>
    </row>
    <row r="35912" spans="1:8" x14ac:dyDescent="0.2">
      <c r="A35912">
        <v>1.06016280796087E+18</v>
      </c>
      <c r="B35912" t="s">
        <v>72368</v>
      </c>
      <c r="C35912" t="s">
        <v>72369</v>
      </c>
      <c r="D35912" s="1">
        <v>43411.605138888888</v>
      </c>
      <c r="E35912">
        <v>16033</v>
      </c>
      <c r="F35912">
        <v>81608</v>
      </c>
    </row>
    <row r="35913" spans="1:8" x14ac:dyDescent="0.2">
      <c r="A35913">
        <v>1.06019496435166E+18</v>
      </c>
      <c r="B35913" t="s">
        <v>72370</v>
      </c>
      <c r="C35913" t="s">
        <v>72371</v>
      </c>
      <c r="D35913" s="1">
        <v>43411.693877314814</v>
      </c>
      <c r="E35913">
        <v>24956</v>
      </c>
      <c r="F35913">
        <v>112866</v>
      </c>
    </row>
    <row r="35914" spans="1:8" x14ac:dyDescent="0.2">
      <c r="A35914">
        <v>1.06025661938319E+18</v>
      </c>
      <c r="B35914" t="s">
        <v>72372</v>
      </c>
      <c r="C35914" t="s">
        <v>72373</v>
      </c>
      <c r="D35914" s="1">
        <v>43411.864016203705</v>
      </c>
      <c r="E35914">
        <v>26050</v>
      </c>
      <c r="F35914">
        <v>111363</v>
      </c>
    </row>
    <row r="35915" spans="1:8" x14ac:dyDescent="0.2">
      <c r="A35915">
        <v>1.06025662343911E+18</v>
      </c>
      <c r="B35915" t="s">
        <v>72374</v>
      </c>
      <c r="C35915" t="s">
        <v>72375</v>
      </c>
      <c r="D35915" s="1">
        <v>43411.864027777781</v>
      </c>
      <c r="E35915">
        <v>17397</v>
      </c>
      <c r="F35915">
        <v>81723</v>
      </c>
    </row>
    <row r="35916" spans="1:8" x14ac:dyDescent="0.2">
      <c r="A35916">
        <v>1.06051192588328E+18</v>
      </c>
      <c r="B35916" t="s">
        <v>72376</v>
      </c>
      <c r="C35916" t="s">
        <v>72377</v>
      </c>
      <c r="D35916" s="1">
        <v>43412.568530092591</v>
      </c>
      <c r="E35916">
        <v>17597</v>
      </c>
      <c r="F35916">
        <v>86869</v>
      </c>
    </row>
    <row r="35917" spans="1:8" x14ac:dyDescent="0.2">
      <c r="A35917">
        <v>1.0605151167000399E+18</v>
      </c>
      <c r="B35917" t="s">
        <v>72378</v>
      </c>
      <c r="C35917" t="s">
        <v>72379</v>
      </c>
      <c r="D35917" s="1">
        <v>43412.577326388891</v>
      </c>
      <c r="E35917">
        <v>21815</v>
      </c>
      <c r="F35917">
        <v>117678</v>
      </c>
    </row>
    <row r="35918" spans="1:8" x14ac:dyDescent="0.2">
      <c r="A35918">
        <v>1.0607232411934799E+18</v>
      </c>
      <c r="B35918" t="s">
        <v>72380</v>
      </c>
      <c r="C35918" t="s">
        <v>72381</v>
      </c>
      <c r="D35918" s="1">
        <v>43413.151643518519</v>
      </c>
      <c r="E35918">
        <v>36011</v>
      </c>
      <c r="F35918">
        <v>123308</v>
      </c>
      <c r="H35918" t="s">
        <v>390</v>
      </c>
    </row>
    <row r="35919" spans="1:8" x14ac:dyDescent="0.2">
      <c r="A35919">
        <v>1.06090843006248E+18</v>
      </c>
      <c r="B35919" t="s">
        <v>72382</v>
      </c>
      <c r="C35919" t="s">
        <v>72383</v>
      </c>
      <c r="D35919" s="1">
        <v>43413.662673611114</v>
      </c>
      <c r="E35919">
        <v>15129</v>
      </c>
      <c r="F35919">
        <v>51205</v>
      </c>
    </row>
    <row r="35920" spans="1:8" x14ac:dyDescent="0.2">
      <c r="A35920">
        <v>1.06092382285187E+18</v>
      </c>
      <c r="B35920" t="s">
        <v>72384</v>
      </c>
      <c r="C35920" t="s">
        <v>72385</v>
      </c>
      <c r="D35920" s="1">
        <v>43413.705150462964</v>
      </c>
      <c r="E35920">
        <v>17854</v>
      </c>
      <c r="F35920">
        <v>78234</v>
      </c>
      <c r="G35920" t="s">
        <v>89</v>
      </c>
    </row>
    <row r="35921" spans="1:7" x14ac:dyDescent="0.2">
      <c r="A35921">
        <v>1.0609247081016399E+18</v>
      </c>
      <c r="B35921" t="s">
        <v>72386</v>
      </c>
      <c r="C35921" t="s">
        <v>72387</v>
      </c>
      <c r="D35921" s="1">
        <v>43413.707592592589</v>
      </c>
      <c r="E35921">
        <v>36352</v>
      </c>
      <c r="F35921">
        <v>138519</v>
      </c>
    </row>
    <row r="35922" spans="1:7" x14ac:dyDescent="0.2">
      <c r="A35922">
        <v>1.0609381443363599E+18</v>
      </c>
      <c r="B35922" t="s">
        <v>72388</v>
      </c>
      <c r="C35922" t="s">
        <v>72389</v>
      </c>
      <c r="D35922" s="1">
        <v>43413.744664351849</v>
      </c>
      <c r="E35922">
        <v>38265</v>
      </c>
      <c r="F35922">
        <v>123907</v>
      </c>
    </row>
    <row r="35923" spans="1:7" x14ac:dyDescent="0.2">
      <c r="A35923">
        <v>1.06094260099405E+18</v>
      </c>
      <c r="B35923" t="s">
        <v>72390</v>
      </c>
      <c r="C35923" t="s">
        <v>72391</v>
      </c>
      <c r="D35923" s="1">
        <v>43413.756967592592</v>
      </c>
      <c r="E35923">
        <v>17913</v>
      </c>
      <c r="F35923">
        <v>76991</v>
      </c>
    </row>
    <row r="35924" spans="1:7" x14ac:dyDescent="0.2">
      <c r="A35924">
        <v>1.06094929790083E+18</v>
      </c>
      <c r="B35924" t="s">
        <v>72392</v>
      </c>
      <c r="C35924" t="s">
        <v>72393</v>
      </c>
      <c r="D35924" s="1">
        <v>43413.775439814817</v>
      </c>
      <c r="E35924">
        <v>29552</v>
      </c>
      <c r="F35924">
        <v>103784</v>
      </c>
    </row>
    <row r="35925" spans="1:7" x14ac:dyDescent="0.2">
      <c r="A35925">
        <v>1.0609587130479601E+18</v>
      </c>
      <c r="B35925" t="s">
        <v>72394</v>
      </c>
      <c r="C35925" t="s">
        <v>72395</v>
      </c>
      <c r="D35925" s="1">
        <v>43413.801423611112</v>
      </c>
      <c r="E35925">
        <v>31437</v>
      </c>
      <c r="F35925">
        <v>118163</v>
      </c>
    </row>
    <row r="35926" spans="1:7" x14ac:dyDescent="0.2">
      <c r="A35926">
        <v>1.06096032987669E+18</v>
      </c>
      <c r="B35926" t="s">
        <v>72396</v>
      </c>
      <c r="C35926" t="s">
        <v>72397</v>
      </c>
      <c r="D35926" s="1">
        <v>43413.805879629632</v>
      </c>
      <c r="E35926">
        <v>20256</v>
      </c>
      <c r="F35926">
        <v>78915</v>
      </c>
    </row>
    <row r="35927" spans="1:7" x14ac:dyDescent="0.2">
      <c r="A35927">
        <v>1.06096499151011E+18</v>
      </c>
      <c r="B35927" t="s">
        <v>72398</v>
      </c>
      <c r="C35927" t="s">
        <v>72399</v>
      </c>
      <c r="D35927" s="1">
        <v>43413.818749999999</v>
      </c>
      <c r="E35927">
        <v>26102</v>
      </c>
      <c r="F35927">
        <v>97686</v>
      </c>
      <c r="G35927" t="s">
        <v>89</v>
      </c>
    </row>
    <row r="35928" spans="1:7" x14ac:dyDescent="0.2">
      <c r="A35928">
        <v>1.06099383698432E+18</v>
      </c>
      <c r="B35928" t="s">
        <v>72400</v>
      </c>
      <c r="C35928" t="s">
        <v>72401</v>
      </c>
      <c r="D35928" s="1">
        <v>43413.898344907408</v>
      </c>
      <c r="E35928">
        <v>44973</v>
      </c>
      <c r="F35928">
        <v>152125</v>
      </c>
    </row>
    <row r="35929" spans="1:7" x14ac:dyDescent="0.2">
      <c r="A35929">
        <v>1.06100318612585E+18</v>
      </c>
      <c r="B35929" t="s">
        <v>72402</v>
      </c>
      <c r="C35929" t="s">
        <v>72403</v>
      </c>
      <c r="D35929" s="1">
        <v>43413.924143518518</v>
      </c>
      <c r="E35929">
        <v>34730</v>
      </c>
      <c r="F35929">
        <v>135515</v>
      </c>
    </row>
    <row r="35930" spans="1:7" x14ac:dyDescent="0.2">
      <c r="A35930">
        <v>1.06110422409062E+18</v>
      </c>
      <c r="B35930" t="s">
        <v>72404</v>
      </c>
      <c r="C35930" t="s">
        <v>72405</v>
      </c>
      <c r="D35930" s="1">
        <v>43414.202962962961</v>
      </c>
      <c r="E35930">
        <v>16093</v>
      </c>
      <c r="F35930">
        <v>69899</v>
      </c>
    </row>
    <row r="35931" spans="1:7" x14ac:dyDescent="0.2">
      <c r="A35931">
        <v>1.06110739942622E+18</v>
      </c>
      <c r="B35931" t="s">
        <v>72406</v>
      </c>
      <c r="C35931" t="s">
        <v>72407</v>
      </c>
      <c r="D35931" s="1">
        <v>43414.211724537039</v>
      </c>
      <c r="E35931">
        <v>12736</v>
      </c>
      <c r="F35931">
        <v>55785</v>
      </c>
      <c r="G35931" t="s">
        <v>576</v>
      </c>
    </row>
    <row r="35932" spans="1:7" x14ac:dyDescent="0.2">
      <c r="A35932">
        <v>1.06116880321894E+18</v>
      </c>
      <c r="B35932" t="s">
        <v>72408</v>
      </c>
      <c r="C35932" t="s">
        <v>72409</v>
      </c>
      <c r="D35932" s="1">
        <v>43414.381157407406</v>
      </c>
      <c r="E35932">
        <v>25415</v>
      </c>
      <c r="F35932">
        <v>116341</v>
      </c>
    </row>
    <row r="35933" spans="1:7" x14ac:dyDescent="0.2">
      <c r="A35933">
        <v>1.06117103080115E+18</v>
      </c>
      <c r="B35933" t="s">
        <v>72410</v>
      </c>
      <c r="C35933" t="s">
        <v>72411</v>
      </c>
      <c r="D35933" s="1">
        <v>43414.387314814812</v>
      </c>
      <c r="E35933">
        <v>21715</v>
      </c>
      <c r="F35933">
        <v>129760</v>
      </c>
    </row>
    <row r="35934" spans="1:7" x14ac:dyDescent="0.2">
      <c r="A35934">
        <v>1.06125960708611E+18</v>
      </c>
      <c r="B35934" t="s">
        <v>72412</v>
      </c>
      <c r="C35934" t="s">
        <v>72413</v>
      </c>
      <c r="D35934" s="1">
        <v>43414.631736111114</v>
      </c>
      <c r="E35934">
        <v>20802</v>
      </c>
      <c r="F35934">
        <v>95053</v>
      </c>
    </row>
    <row r="35935" spans="1:7" x14ac:dyDescent="0.2">
      <c r="A35935">
        <v>1.06133438433739E+18</v>
      </c>
      <c r="B35935" t="s">
        <v>72414</v>
      </c>
      <c r="C35935" t="s">
        <v>72415</v>
      </c>
      <c r="D35935" s="1">
        <v>43414.838078703702</v>
      </c>
      <c r="E35935">
        <v>14059</v>
      </c>
      <c r="F35935">
        <v>80961</v>
      </c>
    </row>
    <row r="35936" spans="1:7" x14ac:dyDescent="0.2">
      <c r="A35936">
        <v>1.06133505129472E+18</v>
      </c>
      <c r="B35936" t="s">
        <v>72416</v>
      </c>
      <c r="C35936" t="s">
        <v>72417</v>
      </c>
      <c r="D35936" s="1">
        <v>43414.839918981481</v>
      </c>
      <c r="E35936">
        <v>27102</v>
      </c>
      <c r="F35936">
        <v>109824</v>
      </c>
    </row>
    <row r="35937" spans="1:7" x14ac:dyDescent="0.2">
      <c r="A35937">
        <v>1.0613828901E+18</v>
      </c>
      <c r="B35937" t="s">
        <v>72418</v>
      </c>
      <c r="C35937" t="s">
        <v>72419</v>
      </c>
      <c r="D35937" s="1">
        <v>43414.971932870372</v>
      </c>
      <c r="E35937">
        <v>21872</v>
      </c>
      <c r="F35937">
        <v>110783</v>
      </c>
    </row>
    <row r="35938" spans="1:7" x14ac:dyDescent="0.2">
      <c r="A35938">
        <v>1.06138316381189E+18</v>
      </c>
      <c r="B35938" t="s">
        <v>72420</v>
      </c>
      <c r="C35938" t="s">
        <v>72421</v>
      </c>
      <c r="D35938" s="1">
        <v>43414.972685185188</v>
      </c>
      <c r="E35938">
        <v>18297</v>
      </c>
      <c r="F35938">
        <v>81117</v>
      </c>
    </row>
    <row r="35939" spans="1:7" x14ac:dyDescent="0.2">
      <c r="A35939">
        <v>1.06155433427674E+18</v>
      </c>
      <c r="B35939" t="s">
        <v>72422</v>
      </c>
      <c r="C35939" t="s">
        <v>72423</v>
      </c>
      <c r="D35939" s="1">
        <v>43415.445023148146</v>
      </c>
      <c r="E35939">
        <v>19694</v>
      </c>
      <c r="F35939">
        <v>99622</v>
      </c>
    </row>
    <row r="35940" spans="1:7" x14ac:dyDescent="0.2">
      <c r="A35940">
        <v>1.06162375816162E+18</v>
      </c>
      <c r="B35940" t="s">
        <v>72424</v>
      </c>
      <c r="C35940" t="s">
        <v>72425</v>
      </c>
      <c r="D35940" s="1">
        <v>43415.636597222219</v>
      </c>
      <c r="E35940">
        <v>17978</v>
      </c>
      <c r="F35940">
        <v>71760</v>
      </c>
    </row>
    <row r="35941" spans="1:7" x14ac:dyDescent="0.2">
      <c r="A35941">
        <v>1.0616328748085199E+18</v>
      </c>
      <c r="B35941" t="s">
        <v>72426</v>
      </c>
      <c r="C35941" t="s">
        <v>72427</v>
      </c>
      <c r="D35941" s="1">
        <v>43415.661759259259</v>
      </c>
      <c r="E35941">
        <v>16563</v>
      </c>
      <c r="F35941">
        <v>88290</v>
      </c>
      <c r="G35941" t="s">
        <v>89</v>
      </c>
    </row>
    <row r="35942" spans="1:7" x14ac:dyDescent="0.2">
      <c r="A35942">
        <v>1.06165065419474E+18</v>
      </c>
      <c r="B35942" t="s">
        <v>72428</v>
      </c>
      <c r="C35942" t="s">
        <v>72429</v>
      </c>
      <c r="D35942" s="1">
        <v>43415.710821759261</v>
      </c>
      <c r="E35942">
        <v>21233</v>
      </c>
      <c r="F35942">
        <v>100308</v>
      </c>
    </row>
    <row r="35943" spans="1:7" x14ac:dyDescent="0.2">
      <c r="A35943">
        <v>1.06184051102629E+18</v>
      </c>
      <c r="B35943" t="s">
        <v>72430</v>
      </c>
      <c r="C35943" t="s">
        <v>72431</v>
      </c>
      <c r="D35943" s="1">
        <v>43416.234722222223</v>
      </c>
      <c r="E35943">
        <v>18567</v>
      </c>
      <c r="F35943">
        <v>86204</v>
      </c>
    </row>
    <row r="35944" spans="1:7" x14ac:dyDescent="0.2">
      <c r="A35944">
        <v>1.06195260480727E+18</v>
      </c>
      <c r="B35944" t="s">
        <v>72432</v>
      </c>
      <c r="C35944" t="s">
        <v>72433</v>
      </c>
      <c r="D35944" s="1">
        <v>43416.544039351851</v>
      </c>
      <c r="E35944">
        <v>21563</v>
      </c>
      <c r="F35944">
        <v>99248</v>
      </c>
    </row>
    <row r="35945" spans="1:7" x14ac:dyDescent="0.2">
      <c r="A35945">
        <v>1.06195432584346E+18</v>
      </c>
      <c r="B35945" t="s">
        <v>72434</v>
      </c>
      <c r="C35945" t="s">
        <v>72435</v>
      </c>
      <c r="D35945" s="1">
        <v>43416.548796296294</v>
      </c>
      <c r="E35945">
        <v>15994</v>
      </c>
      <c r="F35945">
        <v>73608</v>
      </c>
    </row>
    <row r="35946" spans="1:7" x14ac:dyDescent="0.2">
      <c r="A35946">
        <v>1.06195707425341E+18</v>
      </c>
      <c r="B35946" t="s">
        <v>72436</v>
      </c>
      <c r="C35946" t="s">
        <v>72437</v>
      </c>
      <c r="D35946" s="1">
        <v>43416.556377314817</v>
      </c>
      <c r="E35946">
        <v>19345</v>
      </c>
      <c r="F35946">
        <v>86948</v>
      </c>
    </row>
    <row r="35947" spans="1:7" x14ac:dyDescent="0.2">
      <c r="A35947">
        <v>1.06196286937654E+18</v>
      </c>
      <c r="B35947" t="s">
        <v>72438</v>
      </c>
      <c r="C35947" t="s">
        <v>72439</v>
      </c>
      <c r="D35947" s="1">
        <v>43416.572372685187</v>
      </c>
      <c r="E35947">
        <v>30097</v>
      </c>
      <c r="F35947">
        <v>110491</v>
      </c>
    </row>
    <row r="35948" spans="1:7" x14ac:dyDescent="0.2">
      <c r="A35948">
        <v>1.06200563648814E+18</v>
      </c>
      <c r="B35948" t="s">
        <v>72440</v>
      </c>
      <c r="C35948" t="s">
        <v>72441</v>
      </c>
      <c r="D35948" s="1">
        <v>43416.690381944441</v>
      </c>
      <c r="E35948">
        <v>17795</v>
      </c>
      <c r="F35948">
        <v>76099</v>
      </c>
    </row>
    <row r="35949" spans="1:7" x14ac:dyDescent="0.2">
      <c r="A35949">
        <v>1.06202005761679E+18</v>
      </c>
      <c r="B35949" t="s">
        <v>72442</v>
      </c>
      <c r="C35949" t="s">
        <v>72443</v>
      </c>
      <c r="D35949" s="1">
        <v>43416.730173611111</v>
      </c>
      <c r="E35949">
        <v>19755</v>
      </c>
      <c r="F35949">
        <v>114967</v>
      </c>
    </row>
    <row r="35950" spans="1:7" x14ac:dyDescent="0.2">
      <c r="A35950">
        <v>1.06204565471171E+18</v>
      </c>
      <c r="B35950" t="s">
        <v>72444</v>
      </c>
      <c r="C35950" t="s">
        <v>72445</v>
      </c>
      <c r="D35950" s="1">
        <v>43416.800810185188</v>
      </c>
      <c r="E35950">
        <v>15578</v>
      </c>
      <c r="F35950">
        <v>62542</v>
      </c>
    </row>
    <row r="35951" spans="1:7" x14ac:dyDescent="0.2">
      <c r="A35951">
        <v>1.06204764188909E+18</v>
      </c>
      <c r="B35951" t="s">
        <v>72446</v>
      </c>
      <c r="C35951" t="s">
        <v>72447</v>
      </c>
      <c r="D35951" s="1">
        <v>43416.806296296294</v>
      </c>
      <c r="E35951">
        <v>15704</v>
      </c>
      <c r="F35951">
        <v>69539</v>
      </c>
    </row>
    <row r="35952" spans="1:7" x14ac:dyDescent="0.2">
      <c r="A35952">
        <v>1.06215305145946E+18</v>
      </c>
      <c r="B35952" t="s">
        <v>72448</v>
      </c>
      <c r="C35952" t="s">
        <v>72449</v>
      </c>
      <c r="D35952" s="1">
        <v>43417.09716435185</v>
      </c>
      <c r="E35952">
        <v>24746</v>
      </c>
      <c r="F35952">
        <v>127254</v>
      </c>
    </row>
    <row r="35953" spans="1:7" x14ac:dyDescent="0.2">
      <c r="A35953">
        <v>1.06231178578774E+18</v>
      </c>
      <c r="B35953" t="s">
        <v>72450</v>
      </c>
      <c r="C35953" t="s">
        <v>72451</v>
      </c>
      <c r="D35953" s="1">
        <v>43417.535196759258</v>
      </c>
      <c r="E35953">
        <v>31750</v>
      </c>
      <c r="F35953">
        <v>113673</v>
      </c>
    </row>
    <row r="35954" spans="1:7" x14ac:dyDescent="0.2">
      <c r="A35954">
        <v>1.06233102442691E+18</v>
      </c>
      <c r="B35954" t="s">
        <v>72452</v>
      </c>
      <c r="C35954" t="s">
        <v>72453</v>
      </c>
      <c r="D35954" s="1">
        <v>43417.588287037041</v>
      </c>
      <c r="E35954">
        <v>25328</v>
      </c>
      <c r="F35954">
        <v>110285</v>
      </c>
    </row>
    <row r="35955" spans="1:7" x14ac:dyDescent="0.2">
      <c r="A35955">
        <v>1.0623335342145201E+18</v>
      </c>
      <c r="B35955" t="s">
        <v>72454</v>
      </c>
      <c r="C35955" t="s">
        <v>72455</v>
      </c>
      <c r="D35955" s="1">
        <v>43417.595208333332</v>
      </c>
      <c r="E35955">
        <v>24980</v>
      </c>
      <c r="F35955">
        <v>99486</v>
      </c>
    </row>
    <row r="35956" spans="1:7" x14ac:dyDescent="0.2">
      <c r="A35956">
        <v>1.06233388261017E+18</v>
      </c>
      <c r="B35956" t="s">
        <v>72456</v>
      </c>
      <c r="C35956" t="s">
        <v>72457</v>
      </c>
      <c r="D35956" s="1">
        <v>43417.596168981479</v>
      </c>
      <c r="E35956">
        <v>35974</v>
      </c>
      <c r="F35956">
        <v>141719</v>
      </c>
    </row>
    <row r="35957" spans="1:7" x14ac:dyDescent="0.2">
      <c r="A35957">
        <v>1.06237184483626E+18</v>
      </c>
      <c r="B35957" t="s">
        <v>72458</v>
      </c>
      <c r="C35957" t="s">
        <v>72459</v>
      </c>
      <c r="D35957" s="1">
        <v>43417.700925925928</v>
      </c>
      <c r="E35957">
        <v>26989</v>
      </c>
      <c r="F35957">
        <v>111497</v>
      </c>
    </row>
    <row r="35958" spans="1:7" x14ac:dyDescent="0.2">
      <c r="A35958">
        <v>1.06238261887072E+18</v>
      </c>
      <c r="B35958" t="s">
        <v>72460</v>
      </c>
      <c r="C35958" t="s">
        <v>72461</v>
      </c>
      <c r="D35958" s="1">
        <v>43417.73065972222</v>
      </c>
      <c r="E35958">
        <v>22745</v>
      </c>
      <c r="F35958">
        <v>93384</v>
      </c>
    </row>
    <row r="35959" spans="1:7" x14ac:dyDescent="0.2">
      <c r="A35959">
        <v>1.0623915778076E+18</v>
      </c>
      <c r="B35959" t="s">
        <v>72462</v>
      </c>
      <c r="C35959" t="s">
        <v>72463</v>
      </c>
      <c r="D35959" s="1">
        <v>43417.755381944444</v>
      </c>
      <c r="E35959">
        <v>29698</v>
      </c>
      <c r="F35959">
        <v>114654</v>
      </c>
    </row>
    <row r="35960" spans="1:7" x14ac:dyDescent="0.2">
      <c r="A35960">
        <v>1.0624295805211599E+18</v>
      </c>
      <c r="B35960" t="s">
        <v>72464</v>
      </c>
      <c r="C35960" t="s">
        <v>72465</v>
      </c>
      <c r="D35960" s="1">
        <v>43417.860243055555</v>
      </c>
      <c r="E35960">
        <v>13784</v>
      </c>
      <c r="F35960">
        <v>63573</v>
      </c>
    </row>
    <row r="35961" spans="1:7" x14ac:dyDescent="0.2">
      <c r="A35961">
        <v>1.06245094270722E+18</v>
      </c>
      <c r="B35961" t="s">
        <v>72466</v>
      </c>
      <c r="C35961" t="s">
        <v>72467</v>
      </c>
      <c r="D35961" s="1">
        <v>43417.919189814813</v>
      </c>
      <c r="E35961">
        <v>9907</v>
      </c>
      <c r="F35961">
        <v>46647</v>
      </c>
    </row>
    <row r="35962" spans="1:7" x14ac:dyDescent="0.2">
      <c r="A35962">
        <v>1.06245526324715E+18</v>
      </c>
      <c r="B35962" t="s">
        <v>72468</v>
      </c>
      <c r="C35962" t="s">
        <v>72469</v>
      </c>
      <c r="D35962" s="1">
        <v>43417.931111111109</v>
      </c>
      <c r="E35962">
        <v>15911</v>
      </c>
      <c r="F35962">
        <v>71853</v>
      </c>
      <c r="G35962" t="s">
        <v>89</v>
      </c>
    </row>
    <row r="35963" spans="1:7" x14ac:dyDescent="0.2">
      <c r="A35963">
        <v>1.06245901066062E+18</v>
      </c>
      <c r="B35963" t="s">
        <v>72470</v>
      </c>
      <c r="C35963" t="s">
        <v>72471</v>
      </c>
      <c r="D35963" s="1">
        <v>43417.941458333335</v>
      </c>
      <c r="E35963">
        <v>19905</v>
      </c>
      <c r="F35963">
        <v>75869</v>
      </c>
    </row>
    <row r="35964" spans="1:7" x14ac:dyDescent="0.2">
      <c r="A35964">
        <v>1.06278936439939E+18</v>
      </c>
      <c r="B35964" t="s">
        <v>72472</v>
      </c>
      <c r="C35964" t="s">
        <v>72473</v>
      </c>
      <c r="D35964" s="1">
        <v>43418.853055555555</v>
      </c>
      <c r="E35964">
        <v>20038</v>
      </c>
      <c r="F35964">
        <v>93125</v>
      </c>
    </row>
    <row r="35965" spans="1:7" x14ac:dyDescent="0.2">
      <c r="A35965">
        <v>1.062791114716E+18</v>
      </c>
      <c r="B35965" t="s">
        <v>72474</v>
      </c>
      <c r="C35965" t="s">
        <v>72475</v>
      </c>
      <c r="D35965" s="1">
        <v>43418.857893518521</v>
      </c>
      <c r="E35965">
        <v>11211</v>
      </c>
      <c r="F35965">
        <v>55797</v>
      </c>
      <c r="G35965" t="s">
        <v>72476</v>
      </c>
    </row>
    <row r="35966" spans="1:7" x14ac:dyDescent="0.2">
      <c r="A35966">
        <v>1.0627968846481201E+18</v>
      </c>
      <c r="B35966" t="s">
        <v>72477</v>
      </c>
      <c r="C35966" t="s">
        <v>72478</v>
      </c>
      <c r="D35966" s="1">
        <v>43418.873807870368</v>
      </c>
      <c r="E35966">
        <v>15108</v>
      </c>
      <c r="F35966">
        <v>93351</v>
      </c>
    </row>
    <row r="35967" spans="1:7" x14ac:dyDescent="0.2">
      <c r="A35967">
        <v>1.06283014576816E+18</v>
      </c>
      <c r="B35967" t="s">
        <v>72479</v>
      </c>
      <c r="C35967" t="s">
        <v>72480</v>
      </c>
      <c r="D35967" s="1">
        <v>43418.965590277781</v>
      </c>
      <c r="E35967">
        <v>15821</v>
      </c>
      <c r="F35967">
        <v>66359</v>
      </c>
    </row>
    <row r="35968" spans="1:7" x14ac:dyDescent="0.2">
      <c r="A35968">
        <v>1.06284931616175E+18</v>
      </c>
      <c r="B35968" t="s">
        <v>72481</v>
      </c>
      <c r="C35968" t="s">
        <v>72482</v>
      </c>
      <c r="D35968" s="1">
        <v>43419.018495370372</v>
      </c>
      <c r="E35968">
        <v>14871</v>
      </c>
      <c r="F35968">
        <v>61850</v>
      </c>
    </row>
    <row r="35969" spans="1:7" x14ac:dyDescent="0.2">
      <c r="A35969">
        <v>1.06303873367352E+18</v>
      </c>
      <c r="B35969" t="s">
        <v>72483</v>
      </c>
      <c r="C35969" t="s">
        <v>72484</v>
      </c>
      <c r="D35969" s="1">
        <v>43419.541192129633</v>
      </c>
      <c r="E35969">
        <v>22440</v>
      </c>
      <c r="F35969">
        <v>99553</v>
      </c>
    </row>
    <row r="35970" spans="1:7" x14ac:dyDescent="0.2">
      <c r="A35970">
        <v>1.06304258580203E+18</v>
      </c>
      <c r="B35970" t="s">
        <v>72485</v>
      </c>
      <c r="C35970" t="s">
        <v>72486</v>
      </c>
      <c r="D35970" s="1">
        <v>43419.551817129628</v>
      </c>
      <c r="E35970">
        <v>25521</v>
      </c>
      <c r="F35970">
        <v>101363</v>
      </c>
    </row>
    <row r="35971" spans="1:7" x14ac:dyDescent="0.2">
      <c r="A35971">
        <v>1.06304697385771E+18</v>
      </c>
      <c r="B35971" t="s">
        <v>72487</v>
      </c>
      <c r="C35971" t="s">
        <v>72488</v>
      </c>
      <c r="D35971" s="1">
        <v>43419.563923611109</v>
      </c>
      <c r="E35971">
        <v>25437</v>
      </c>
      <c r="F35971">
        <v>105528</v>
      </c>
    </row>
    <row r="35972" spans="1:7" x14ac:dyDescent="0.2">
      <c r="A35972">
        <v>1.06308155307562E+18</v>
      </c>
      <c r="B35972" t="s">
        <v>72489</v>
      </c>
      <c r="C35972" t="s">
        <v>72490</v>
      </c>
      <c r="D35972" s="1">
        <v>43419.659351851849</v>
      </c>
      <c r="E35972">
        <v>27031</v>
      </c>
      <c r="F35972">
        <v>104675</v>
      </c>
    </row>
    <row r="35973" spans="1:7" x14ac:dyDescent="0.2">
      <c r="A35973">
        <v>1.06308407323154E+18</v>
      </c>
      <c r="B35973" t="s">
        <v>72491</v>
      </c>
      <c r="C35973" t="s">
        <v>72492</v>
      </c>
      <c r="D35973" s="1">
        <v>43419.666296296295</v>
      </c>
      <c r="E35973">
        <v>28066</v>
      </c>
      <c r="F35973">
        <v>102125</v>
      </c>
    </row>
    <row r="35974" spans="1:7" x14ac:dyDescent="0.2">
      <c r="A35974">
        <v>1.06316184895283E+18</v>
      </c>
      <c r="B35974" t="s">
        <v>72493</v>
      </c>
      <c r="C35974" t="s">
        <v>72494</v>
      </c>
      <c r="D35974" s="1">
        <v>43419.880925925929</v>
      </c>
      <c r="E35974">
        <v>13176</v>
      </c>
      <c r="F35974">
        <v>58723</v>
      </c>
      <c r="G35974" t="s">
        <v>576</v>
      </c>
    </row>
    <row r="35975" spans="1:7" x14ac:dyDescent="0.2">
      <c r="A35975">
        <v>1.06316834194106E+18</v>
      </c>
      <c r="B35975" t="s">
        <v>72495</v>
      </c>
      <c r="C35975" t="s">
        <v>72496</v>
      </c>
      <c r="D35975" s="1">
        <v>43419.898842592593</v>
      </c>
      <c r="E35975">
        <v>12061</v>
      </c>
      <c r="F35975">
        <v>54409</v>
      </c>
      <c r="G35975" t="s">
        <v>89</v>
      </c>
    </row>
    <row r="35976" spans="1:7" x14ac:dyDescent="0.2">
      <c r="A35976">
        <v>1.06316973353567E+18</v>
      </c>
      <c r="B35976" t="s">
        <v>72497</v>
      </c>
      <c r="C35976" t="s">
        <v>72498</v>
      </c>
      <c r="D35976" s="1">
        <v>43419.902673611112</v>
      </c>
      <c r="E35976">
        <v>17111</v>
      </c>
      <c r="F35976">
        <v>72224</v>
      </c>
    </row>
    <row r="35977" spans="1:7" x14ac:dyDescent="0.2">
      <c r="A35977">
        <v>1.06317069950064E+18</v>
      </c>
      <c r="B35977" t="s">
        <v>72499</v>
      </c>
      <c r="C35977" t="s">
        <v>72500</v>
      </c>
      <c r="D35977" s="1">
        <v>43419.905347222222</v>
      </c>
      <c r="E35977">
        <v>15752</v>
      </c>
      <c r="F35977">
        <v>68692</v>
      </c>
    </row>
    <row r="35978" spans="1:7" x14ac:dyDescent="0.2">
      <c r="A35978">
        <v>1.06351604864799E+18</v>
      </c>
      <c r="B35978" t="s">
        <v>72501</v>
      </c>
      <c r="C35978" t="s">
        <v>72502</v>
      </c>
      <c r="D35978" s="1">
        <v>43420.85832175926</v>
      </c>
      <c r="E35978">
        <v>10732</v>
      </c>
      <c r="F35978">
        <v>47849</v>
      </c>
      <c r="G35978" t="s">
        <v>89</v>
      </c>
    </row>
    <row r="35979" spans="1:7" x14ac:dyDescent="0.2">
      <c r="A35979">
        <v>1.0635175482584399E+18</v>
      </c>
      <c r="B35979" t="s">
        <v>72503</v>
      </c>
      <c r="C35979" t="s">
        <v>72504</v>
      </c>
      <c r="D35979" s="1">
        <v>43420.86246527778</v>
      </c>
      <c r="E35979">
        <v>23251</v>
      </c>
      <c r="F35979">
        <v>95631</v>
      </c>
    </row>
    <row r="35980" spans="1:7" x14ac:dyDescent="0.2">
      <c r="A35980">
        <v>1.06354925025096E+18</v>
      </c>
      <c r="B35980" t="s">
        <v>72505</v>
      </c>
      <c r="C35980" t="s">
        <v>72506</v>
      </c>
      <c r="D35980" s="1">
        <v>43420.949942129628</v>
      </c>
      <c r="E35980">
        <v>10624</v>
      </c>
      <c r="F35980">
        <v>52702</v>
      </c>
    </row>
    <row r="35981" spans="1:7" x14ac:dyDescent="0.2">
      <c r="A35981">
        <v>1.06359173516987E+18</v>
      </c>
      <c r="B35981" t="s">
        <v>72507</v>
      </c>
      <c r="C35981" t="s">
        <v>72508</v>
      </c>
      <c r="D35981" s="1">
        <v>43421.067175925928</v>
      </c>
      <c r="E35981">
        <v>19711</v>
      </c>
      <c r="F35981">
        <v>94723</v>
      </c>
    </row>
    <row r="35982" spans="1:7" x14ac:dyDescent="0.2">
      <c r="A35982">
        <v>1.06359199473851E+18</v>
      </c>
      <c r="B35982" t="s">
        <v>72509</v>
      </c>
      <c r="C35982" t="s">
        <v>72510</v>
      </c>
      <c r="D35982" s="1">
        <v>43421.067893518521</v>
      </c>
      <c r="E35982">
        <v>18006</v>
      </c>
      <c r="F35982">
        <v>97036</v>
      </c>
    </row>
    <row r="35983" spans="1:7" x14ac:dyDescent="0.2">
      <c r="A35983">
        <v>1.06359345657935E+18</v>
      </c>
      <c r="B35983" t="s">
        <v>72511</v>
      </c>
      <c r="C35983" t="s">
        <v>72512</v>
      </c>
      <c r="D35983" s="1">
        <v>43421.071932870371</v>
      </c>
      <c r="E35983">
        <v>26777</v>
      </c>
      <c r="F35983">
        <v>111172</v>
      </c>
    </row>
    <row r="35984" spans="1:7" x14ac:dyDescent="0.2">
      <c r="A35984">
        <v>1.06359345969566E+18</v>
      </c>
      <c r="B35984" t="s">
        <v>72513</v>
      </c>
      <c r="C35984" t="s">
        <v>72514</v>
      </c>
      <c r="D35984" s="1">
        <v>43421.071944444448</v>
      </c>
      <c r="E35984">
        <v>23071</v>
      </c>
      <c r="F35984">
        <v>102656</v>
      </c>
    </row>
    <row r="35985" spans="1:7" x14ac:dyDescent="0.2">
      <c r="A35985">
        <v>1.06363131973995E+18</v>
      </c>
      <c r="B35985" t="s">
        <v>72515</v>
      </c>
      <c r="C35985" t="s">
        <v>72516</v>
      </c>
      <c r="D35985" s="1">
        <v>43421.176412037035</v>
      </c>
      <c r="E35985">
        <v>9436</v>
      </c>
      <c r="F35985">
        <v>45695</v>
      </c>
      <c r="G35985" t="s">
        <v>215</v>
      </c>
    </row>
    <row r="35986" spans="1:7" x14ac:dyDescent="0.2">
      <c r="A35986">
        <v>1.06375810722925E+18</v>
      </c>
      <c r="B35986" t="s">
        <v>72517</v>
      </c>
      <c r="C35986" t="s">
        <v>72518</v>
      </c>
      <c r="D35986" s="1">
        <v>43421.526284722226</v>
      </c>
      <c r="E35986">
        <v>12307</v>
      </c>
      <c r="F35986">
        <v>61261</v>
      </c>
      <c r="G35986" t="s">
        <v>89</v>
      </c>
    </row>
    <row r="35987" spans="1:7" x14ac:dyDescent="0.2">
      <c r="A35987">
        <v>1.0638339807205E+18</v>
      </c>
      <c r="B35987" t="s">
        <v>72519</v>
      </c>
      <c r="C35987" t="s">
        <v>72520</v>
      </c>
      <c r="D35987" s="1">
        <v>43421.735648148147</v>
      </c>
      <c r="E35987">
        <v>9563</v>
      </c>
      <c r="F35987">
        <v>63694</v>
      </c>
    </row>
    <row r="35988" spans="1:7" x14ac:dyDescent="0.2">
      <c r="A35988">
        <v>1.06383472958405E+18</v>
      </c>
      <c r="B35988" t="s">
        <v>72521</v>
      </c>
      <c r="C35988" t="s">
        <v>72522</v>
      </c>
      <c r="D35988" s="1">
        <v>43421.737719907411</v>
      </c>
      <c r="E35988">
        <v>16092</v>
      </c>
      <c r="F35988">
        <v>72303</v>
      </c>
      <c r="G35988" t="s">
        <v>89</v>
      </c>
    </row>
    <row r="35989" spans="1:7" x14ac:dyDescent="0.2">
      <c r="A35989">
        <v>1.0638347334302001E+18</v>
      </c>
      <c r="B35989" t="s">
        <v>72523</v>
      </c>
      <c r="C35989" t="s">
        <v>72524</v>
      </c>
      <c r="D35989" s="1">
        <v>43421.73773148148</v>
      </c>
      <c r="E35989">
        <v>17523</v>
      </c>
      <c r="F35989">
        <v>78060</v>
      </c>
    </row>
    <row r="35990" spans="1:7" x14ac:dyDescent="0.2">
      <c r="A35990">
        <v>1.06383593660409E+18</v>
      </c>
      <c r="B35990" t="s">
        <v>72525</v>
      </c>
      <c r="C35990" t="s">
        <v>72526</v>
      </c>
      <c r="D35990" s="1">
        <v>43421.741053240738</v>
      </c>
      <c r="E35990">
        <v>9752</v>
      </c>
      <c r="F35990">
        <v>54798</v>
      </c>
      <c r="G35990" t="s">
        <v>487</v>
      </c>
    </row>
    <row r="35991" spans="1:7" x14ac:dyDescent="0.2">
      <c r="A35991">
        <v>1.06398715765048E+18</v>
      </c>
      <c r="B35991" t="s">
        <v>72527</v>
      </c>
      <c r="C35991" t="s">
        <v>72528</v>
      </c>
      <c r="D35991" s="1">
        <v>43422.158333333333</v>
      </c>
      <c r="E35991">
        <v>20445</v>
      </c>
      <c r="F35991">
        <v>98293</v>
      </c>
    </row>
    <row r="35992" spans="1:7" x14ac:dyDescent="0.2">
      <c r="A35992">
        <v>1.06420924611445E+18</v>
      </c>
      <c r="B35992" t="s">
        <v>72529</v>
      </c>
      <c r="C35992" t="s">
        <v>72530</v>
      </c>
      <c r="D35992" s="1">
        <v>43422.771180555559</v>
      </c>
      <c r="E35992">
        <v>8411</v>
      </c>
      <c r="F35992">
        <v>53513</v>
      </c>
      <c r="G35992" t="s">
        <v>89</v>
      </c>
    </row>
    <row r="35993" spans="1:7" x14ac:dyDescent="0.2">
      <c r="A35993">
        <v>1.06421695667971E+18</v>
      </c>
      <c r="B35993" t="s">
        <v>72531</v>
      </c>
      <c r="C35993" t="s">
        <v>72532</v>
      </c>
      <c r="D35993" s="1">
        <v>43422.79246527778</v>
      </c>
      <c r="E35993">
        <v>32775</v>
      </c>
      <c r="F35993">
        <v>122830</v>
      </c>
    </row>
    <row r="35994" spans="1:7" x14ac:dyDescent="0.2">
      <c r="A35994">
        <v>1.06422748318731E+18</v>
      </c>
      <c r="B35994" t="s">
        <v>72533</v>
      </c>
      <c r="C35994" t="s">
        <v>72534</v>
      </c>
      <c r="D35994" s="1">
        <v>43422.821516203701</v>
      </c>
      <c r="E35994">
        <v>27934</v>
      </c>
      <c r="F35994">
        <v>104072</v>
      </c>
    </row>
    <row r="35995" spans="1:7" x14ac:dyDescent="0.2">
      <c r="A35995">
        <v>1.06424571074759E+18</v>
      </c>
      <c r="B35995" t="s">
        <v>72535</v>
      </c>
      <c r="C35995" t="s">
        <v>72536</v>
      </c>
      <c r="D35995" s="1">
        <v>43422.871805555558</v>
      </c>
      <c r="E35995">
        <v>34311</v>
      </c>
      <c r="F35995">
        <v>138383</v>
      </c>
    </row>
    <row r="35996" spans="1:7" x14ac:dyDescent="0.2">
      <c r="A35996">
        <v>1.06424678716114E+18</v>
      </c>
      <c r="B35996" t="s">
        <v>72537</v>
      </c>
      <c r="C35996" t="s">
        <v>72538</v>
      </c>
      <c r="D35996" s="1">
        <v>43422.874780092592</v>
      </c>
      <c r="E35996">
        <v>16110</v>
      </c>
      <c r="F35996">
        <v>78710</v>
      </c>
    </row>
    <row r="35997" spans="1:7" x14ac:dyDescent="0.2">
      <c r="A35997">
        <v>1.06452636299477E+18</v>
      </c>
      <c r="B35997" t="s">
        <v>72539</v>
      </c>
      <c r="C35997" t="s">
        <v>72540</v>
      </c>
      <c r="D35997" s="1">
        <v>43423.646261574075</v>
      </c>
      <c r="E35997">
        <v>8858</v>
      </c>
      <c r="F35997">
        <v>38943</v>
      </c>
      <c r="G35997" t="s">
        <v>89</v>
      </c>
    </row>
    <row r="35998" spans="1:7" x14ac:dyDescent="0.2">
      <c r="A35998">
        <v>1.06454046284809E+18</v>
      </c>
      <c r="B35998" t="s">
        <v>72541</v>
      </c>
      <c r="C35998" t="s">
        <v>72542</v>
      </c>
      <c r="D35998" s="1">
        <v>43423.685173611113</v>
      </c>
      <c r="E35998">
        <v>33564</v>
      </c>
      <c r="F35998">
        <v>137075</v>
      </c>
    </row>
    <row r="35999" spans="1:7" x14ac:dyDescent="0.2">
      <c r="A35999">
        <v>1.06454415696038E+18</v>
      </c>
      <c r="B35999" t="s">
        <v>72543</v>
      </c>
      <c r="C35999" t="s">
        <v>72544</v>
      </c>
      <c r="D35999" s="1">
        <v>43423.6953587963</v>
      </c>
      <c r="E35999">
        <v>37655</v>
      </c>
      <c r="F35999">
        <v>160588</v>
      </c>
    </row>
    <row r="36000" spans="1:7" x14ac:dyDescent="0.2">
      <c r="A36000">
        <v>1.06459670887574E+18</v>
      </c>
      <c r="B36000" t="s">
        <v>72545</v>
      </c>
      <c r="C36000" t="s">
        <v>72546</v>
      </c>
      <c r="D36000" s="1">
        <v>43423.840381944443</v>
      </c>
      <c r="E36000">
        <v>45453</v>
      </c>
      <c r="F36000">
        <v>160592</v>
      </c>
    </row>
    <row r="36001" spans="1:7" x14ac:dyDescent="0.2">
      <c r="A36001">
        <v>1.06473490794199E+18</v>
      </c>
      <c r="B36001" t="s">
        <v>72547</v>
      </c>
      <c r="C36001" t="s">
        <v>72548</v>
      </c>
      <c r="D36001" s="1">
        <v>43424.221736111111</v>
      </c>
      <c r="E36001">
        <v>16208</v>
      </c>
      <c r="F36001">
        <v>84144</v>
      </c>
      <c r="G36001" t="s">
        <v>89</v>
      </c>
    </row>
    <row r="36002" spans="1:7" x14ac:dyDescent="0.2">
      <c r="A36002">
        <v>1.0650883309693E+18</v>
      </c>
      <c r="B36002" t="s">
        <v>72549</v>
      </c>
      <c r="C36002" t="s">
        <v>72550</v>
      </c>
      <c r="D36002" s="1">
        <v>43425.197002314817</v>
      </c>
      <c r="E36002">
        <v>19546</v>
      </c>
      <c r="F36002">
        <v>113218</v>
      </c>
    </row>
    <row r="36003" spans="1:7" x14ac:dyDescent="0.2">
      <c r="A36003">
        <v>1.06510251918827E+18</v>
      </c>
      <c r="B36003" t="s">
        <v>72551</v>
      </c>
      <c r="C36003" t="s">
        <v>59133</v>
      </c>
      <c r="D36003" s="1">
        <v>43425.236145833333</v>
      </c>
      <c r="E36003">
        <v>37326</v>
      </c>
      <c r="F36003">
        <v>167768</v>
      </c>
    </row>
    <row r="36004" spans="1:7" x14ac:dyDescent="0.2">
      <c r="A36004">
        <v>1.06522577982559E+18</v>
      </c>
      <c r="B36004" t="s">
        <v>72552</v>
      </c>
      <c r="C36004" t="s">
        <v>72553</v>
      </c>
      <c r="D36004" s="1">
        <v>43425.576284722221</v>
      </c>
      <c r="E36004">
        <v>26771</v>
      </c>
      <c r="F36004">
        <v>106774</v>
      </c>
    </row>
    <row r="36005" spans="1:7" x14ac:dyDescent="0.2">
      <c r="A36005">
        <v>1.06522594083645E+18</v>
      </c>
      <c r="B36005" t="s">
        <v>72554</v>
      </c>
      <c r="C36005" t="s">
        <v>43464</v>
      </c>
      <c r="D36005" s="1">
        <v>43425.576724537037</v>
      </c>
      <c r="E36005">
        <v>37302</v>
      </c>
      <c r="F36005">
        <v>179508</v>
      </c>
    </row>
    <row r="36006" spans="1:7" x14ac:dyDescent="0.2">
      <c r="A36006">
        <v>1.06524756744386E+18</v>
      </c>
      <c r="B36006" t="s">
        <v>72555</v>
      </c>
      <c r="C36006" t="s">
        <v>72556</v>
      </c>
      <c r="D36006" s="1">
        <v>43425.636412037034</v>
      </c>
      <c r="E36006">
        <v>9754</v>
      </c>
      <c r="F36006">
        <v>38540</v>
      </c>
      <c r="G36006" t="s">
        <v>89</v>
      </c>
    </row>
    <row r="36007" spans="1:7" x14ac:dyDescent="0.2">
      <c r="A36007">
        <v>1.06526194320273E+18</v>
      </c>
      <c r="B36007" t="s">
        <v>72557</v>
      </c>
      <c r="C36007" t="s">
        <v>72558</v>
      </c>
      <c r="D36007" s="1">
        <v>43425.676076388889</v>
      </c>
      <c r="E36007">
        <v>12407</v>
      </c>
      <c r="F36007">
        <v>52311</v>
      </c>
      <c r="G36007" t="s">
        <v>89</v>
      </c>
    </row>
    <row r="36008" spans="1:7" x14ac:dyDescent="0.2">
      <c r="A36008">
        <v>1.06534690936214E+18</v>
      </c>
      <c r="B36008" t="s">
        <v>72559</v>
      </c>
      <c r="C36008" t="s">
        <v>72560</v>
      </c>
      <c r="D36008" s="1">
        <v>43425.910543981481</v>
      </c>
      <c r="E36008">
        <v>20854</v>
      </c>
      <c r="F36008">
        <v>81132</v>
      </c>
    </row>
    <row r="36009" spans="1:7" x14ac:dyDescent="0.2">
      <c r="A36009">
        <v>1.06535147834753E+18</v>
      </c>
      <c r="B36009" t="s">
        <v>72561</v>
      </c>
      <c r="C36009" t="s">
        <v>72562</v>
      </c>
      <c r="D36009" s="1">
        <v>43425.923148148147</v>
      </c>
      <c r="E36009">
        <v>19648</v>
      </c>
      <c r="F36009">
        <v>82117</v>
      </c>
    </row>
    <row r="36010" spans="1:7" x14ac:dyDescent="0.2">
      <c r="A36010">
        <v>1.06535703098525E+18</v>
      </c>
      <c r="B36010" t="s">
        <v>72563</v>
      </c>
      <c r="C36010" t="s">
        <v>72564</v>
      </c>
      <c r="D36010" s="1">
        <v>43425.938472222224</v>
      </c>
      <c r="E36010">
        <v>16064</v>
      </c>
      <c r="F36010">
        <v>72465</v>
      </c>
    </row>
    <row r="36011" spans="1:7" x14ac:dyDescent="0.2">
      <c r="A36011">
        <v>1.06535982565416E+18</v>
      </c>
      <c r="B36011" t="s">
        <v>72565</v>
      </c>
      <c r="C36011" t="s">
        <v>72566</v>
      </c>
      <c r="D36011" s="1">
        <v>43425.946180555555</v>
      </c>
      <c r="E36011">
        <v>21944</v>
      </c>
      <c r="F36011">
        <v>92253</v>
      </c>
    </row>
    <row r="36012" spans="1:7" x14ac:dyDescent="0.2">
      <c r="A36012">
        <v>1.06536864502138E+18</v>
      </c>
      <c r="B36012" t="s">
        <v>72567</v>
      </c>
      <c r="C36012" t="s">
        <v>72568</v>
      </c>
      <c r="D36012" s="1">
        <v>43425.970520833333</v>
      </c>
      <c r="E36012">
        <v>18068</v>
      </c>
      <c r="F36012">
        <v>71323</v>
      </c>
      <c r="G36012" t="s">
        <v>89</v>
      </c>
    </row>
    <row r="36013" spans="1:7" x14ac:dyDescent="0.2">
      <c r="A36013">
        <v>1.06540025415195E+18</v>
      </c>
      <c r="B36013" t="s">
        <v>72569</v>
      </c>
      <c r="C36013" t="s">
        <v>72570</v>
      </c>
      <c r="D36013" s="1">
        <v>43426.057743055557</v>
      </c>
      <c r="E36013">
        <v>24820</v>
      </c>
      <c r="F36013">
        <v>104700</v>
      </c>
    </row>
    <row r="36014" spans="1:7" x14ac:dyDescent="0.2">
      <c r="A36014">
        <v>1.06540351255999E+18</v>
      </c>
      <c r="B36014" t="s">
        <v>72571</v>
      </c>
      <c r="C36014" t="s">
        <v>72572</v>
      </c>
      <c r="D36014" s="1">
        <v>43426.066736111112</v>
      </c>
      <c r="E36014">
        <v>33784</v>
      </c>
      <c r="F36014">
        <v>156748</v>
      </c>
    </row>
    <row r="36015" spans="1:7" x14ac:dyDescent="0.2">
      <c r="A36015">
        <v>1.0655752195769201E+18</v>
      </c>
      <c r="B36015" t="s">
        <v>72573</v>
      </c>
      <c r="C36015" t="s">
        <v>72574</v>
      </c>
      <c r="D36015" s="1">
        <v>43426.540555555555</v>
      </c>
      <c r="E36015">
        <v>11224</v>
      </c>
      <c r="F36015">
        <v>52947</v>
      </c>
      <c r="G36015" t="s">
        <v>89</v>
      </c>
    </row>
    <row r="36016" spans="1:7" x14ac:dyDescent="0.2">
      <c r="A36016">
        <v>1.06557608877927E+18</v>
      </c>
      <c r="B36016" t="s">
        <v>72575</v>
      </c>
      <c r="C36016" t="s">
        <v>72576</v>
      </c>
      <c r="D36016" s="1">
        <v>43426.542951388888</v>
      </c>
      <c r="E36016">
        <v>29558</v>
      </c>
      <c r="F36016">
        <v>187171</v>
      </c>
    </row>
    <row r="36017" spans="1:7" x14ac:dyDescent="0.2">
      <c r="A36017">
        <v>1.06558111924294E+18</v>
      </c>
      <c r="B36017" t="s">
        <v>72577</v>
      </c>
      <c r="C36017" t="s">
        <v>72578</v>
      </c>
      <c r="D36017" s="1">
        <v>43426.556840277779</v>
      </c>
      <c r="E36017">
        <v>23682</v>
      </c>
      <c r="F36017">
        <v>97889</v>
      </c>
    </row>
    <row r="36018" spans="1:7" x14ac:dyDescent="0.2">
      <c r="A36018">
        <v>1.06558328618815E+18</v>
      </c>
      <c r="B36018" t="s">
        <v>72579</v>
      </c>
      <c r="C36018" t="s">
        <v>72580</v>
      </c>
      <c r="D36018" s="1">
        <v>43426.5628125</v>
      </c>
      <c r="E36018">
        <v>20609</v>
      </c>
      <c r="F36018">
        <v>89683</v>
      </c>
    </row>
    <row r="36019" spans="1:7" x14ac:dyDescent="0.2">
      <c r="A36019">
        <v>1.06560141318998E+18</v>
      </c>
      <c r="B36019" t="s">
        <v>72581</v>
      </c>
      <c r="C36019" t="s">
        <v>72582</v>
      </c>
      <c r="D36019" s="1">
        <v>43426.612835648149</v>
      </c>
      <c r="E36019">
        <v>14629</v>
      </c>
      <c r="F36019">
        <v>77693</v>
      </c>
    </row>
    <row r="36020" spans="1:7" x14ac:dyDescent="0.2">
      <c r="A36020">
        <v>1.06562399074671E+18</v>
      </c>
      <c r="B36020" t="s">
        <v>72583</v>
      </c>
      <c r="C36020" t="s">
        <v>72584</v>
      </c>
      <c r="D36020" s="1">
        <v>43426.675138888888</v>
      </c>
      <c r="E36020">
        <v>19364</v>
      </c>
      <c r="F36020">
        <v>78475</v>
      </c>
    </row>
    <row r="36021" spans="1:7" x14ac:dyDescent="0.2">
      <c r="A36021">
        <v>1.06571810962406E+18</v>
      </c>
      <c r="B36021" t="s">
        <v>72585</v>
      </c>
      <c r="C36021" t="s">
        <v>72586</v>
      </c>
      <c r="D36021" s="1">
        <v>43426.934861111113</v>
      </c>
      <c r="E36021">
        <v>13822</v>
      </c>
      <c r="F36021">
        <v>83217</v>
      </c>
    </row>
    <row r="36022" spans="1:7" x14ac:dyDescent="0.2">
      <c r="A36022">
        <v>1.0657436624648E+18</v>
      </c>
      <c r="B36022" t="s">
        <v>72587</v>
      </c>
      <c r="C36022" t="s">
        <v>72588</v>
      </c>
      <c r="D36022" s="1">
        <v>43427.005370370367</v>
      </c>
      <c r="E36022">
        <v>24736</v>
      </c>
      <c r="F36022">
        <v>107530</v>
      </c>
    </row>
    <row r="36023" spans="1:7" x14ac:dyDescent="0.2">
      <c r="A36023">
        <v>1.06594853649854E+18</v>
      </c>
      <c r="B36023" t="s">
        <v>72589</v>
      </c>
      <c r="C36023" t="s">
        <v>72590</v>
      </c>
      <c r="D36023" s="1">
        <v>43427.570717592593</v>
      </c>
      <c r="E36023">
        <v>33744</v>
      </c>
      <c r="F36023">
        <v>151280</v>
      </c>
    </row>
    <row r="36024" spans="1:7" x14ac:dyDescent="0.2">
      <c r="A36024">
        <v>1.06601711242518E+18</v>
      </c>
      <c r="B36024" t="s">
        <v>72591</v>
      </c>
      <c r="C36024" t="s">
        <v>72592</v>
      </c>
      <c r="D36024" s="1">
        <v>43427.759942129633</v>
      </c>
      <c r="E36024">
        <v>15206</v>
      </c>
      <c r="F36024">
        <v>68682</v>
      </c>
      <c r="G36024" t="s">
        <v>215</v>
      </c>
    </row>
    <row r="36025" spans="1:7" x14ac:dyDescent="0.2">
      <c r="A36025">
        <v>1.06611626364938E+18</v>
      </c>
      <c r="B36025" t="s">
        <v>72593</v>
      </c>
      <c r="C36025" t="s">
        <v>72594</v>
      </c>
      <c r="D36025" s="1">
        <v>43428.033553240741</v>
      </c>
      <c r="E36025">
        <v>17897</v>
      </c>
      <c r="F36025">
        <v>83787</v>
      </c>
      <c r="G36025" t="s">
        <v>215</v>
      </c>
    </row>
    <row r="36026" spans="1:7" x14ac:dyDescent="0.2">
      <c r="A36026">
        <v>1.06647892714367E+18</v>
      </c>
      <c r="B36026" t="s">
        <v>72595</v>
      </c>
      <c r="C36026" t="s">
        <v>72596</v>
      </c>
      <c r="D36026" s="1">
        <v>43429.034317129626</v>
      </c>
      <c r="E36026">
        <v>33555</v>
      </c>
      <c r="F36026">
        <v>153404</v>
      </c>
    </row>
    <row r="36027" spans="1:7" x14ac:dyDescent="0.2">
      <c r="A36027">
        <v>1.06648070004665E+18</v>
      </c>
      <c r="B36027" t="s">
        <v>72597</v>
      </c>
      <c r="C36027" t="s">
        <v>72598</v>
      </c>
      <c r="D36027" s="1">
        <v>43429.039201388892</v>
      </c>
      <c r="E36027">
        <v>30221</v>
      </c>
      <c r="F36027">
        <v>133785</v>
      </c>
    </row>
    <row r="36028" spans="1:7" x14ac:dyDescent="0.2">
      <c r="A36028">
        <v>1.06666594819366E+18</v>
      </c>
      <c r="B36028" t="s">
        <v>72599</v>
      </c>
      <c r="C36028" t="s">
        <v>72600</v>
      </c>
      <c r="D36028" s="1">
        <v>43429.550393518519</v>
      </c>
      <c r="E36028">
        <v>12865</v>
      </c>
      <c r="F36028">
        <v>56465</v>
      </c>
      <c r="G36028" t="s">
        <v>215</v>
      </c>
    </row>
    <row r="36029" spans="1:7" x14ac:dyDescent="0.2">
      <c r="A36029">
        <v>1.0666705507083E+18</v>
      </c>
      <c r="B36029" t="s">
        <v>72601</v>
      </c>
      <c r="C36029" t="s">
        <v>72602</v>
      </c>
      <c r="D36029" s="1">
        <v>43429.563090277778</v>
      </c>
      <c r="E36029">
        <v>16526</v>
      </c>
      <c r="F36029">
        <v>69829</v>
      </c>
    </row>
    <row r="36030" spans="1:7" x14ac:dyDescent="0.2">
      <c r="A36030">
        <v>1.06668214668384E+18</v>
      </c>
      <c r="B36030" t="s">
        <v>72603</v>
      </c>
      <c r="C36030" t="s">
        <v>72604</v>
      </c>
      <c r="D36030" s="1">
        <v>43429.595092592594</v>
      </c>
      <c r="E36030">
        <v>15621</v>
      </c>
      <c r="F36030">
        <v>70060</v>
      </c>
    </row>
    <row r="36031" spans="1:7" x14ac:dyDescent="0.2">
      <c r="A36031">
        <v>1.06668505764821E+18</v>
      </c>
      <c r="B36031" t="s">
        <v>72605</v>
      </c>
      <c r="C36031" t="s">
        <v>72606</v>
      </c>
      <c r="D36031" s="1">
        <v>43429.603125000001</v>
      </c>
      <c r="E36031">
        <v>27062</v>
      </c>
      <c r="F36031">
        <v>118582</v>
      </c>
    </row>
    <row r="36032" spans="1:7" x14ac:dyDescent="0.2">
      <c r="A36032">
        <v>1.0666896886002801E+18</v>
      </c>
      <c r="B36032" t="s">
        <v>72607</v>
      </c>
      <c r="C36032" t="s">
        <v>72608</v>
      </c>
      <c r="D36032" s="1">
        <v>43429.615902777776</v>
      </c>
      <c r="E36032">
        <v>20456</v>
      </c>
      <c r="F36032">
        <v>103027</v>
      </c>
    </row>
    <row r="36033" spans="1:7" x14ac:dyDescent="0.2">
      <c r="A36033">
        <v>1.06678685464366E+18</v>
      </c>
      <c r="B36033" t="s">
        <v>72609</v>
      </c>
      <c r="C36033" t="s">
        <v>72610</v>
      </c>
      <c r="D36033" s="1">
        <v>43429.884027777778</v>
      </c>
      <c r="E36033">
        <v>13052</v>
      </c>
      <c r="F36033">
        <v>53077</v>
      </c>
      <c r="G36033" t="s">
        <v>89</v>
      </c>
    </row>
    <row r="36034" spans="1:7" x14ac:dyDescent="0.2">
      <c r="A36034">
        <v>1.06678876713304E+18</v>
      </c>
      <c r="B36034" t="s">
        <v>72611</v>
      </c>
      <c r="C36034" t="s">
        <v>72612</v>
      </c>
      <c r="D36034" s="1">
        <v>43429.889305555553</v>
      </c>
      <c r="E36034">
        <v>18873</v>
      </c>
      <c r="F36034">
        <v>77727</v>
      </c>
    </row>
    <row r="36035" spans="1:7" x14ac:dyDescent="0.2">
      <c r="A36035">
        <v>1.0667905179446001E+18</v>
      </c>
      <c r="B36035" t="s">
        <v>72613</v>
      </c>
      <c r="C36035" t="s">
        <v>72614</v>
      </c>
      <c r="D36035" s="1">
        <v>43429.894143518519</v>
      </c>
      <c r="E36035">
        <v>18702</v>
      </c>
      <c r="F36035">
        <v>80636</v>
      </c>
    </row>
    <row r="36036" spans="1:7" x14ac:dyDescent="0.2">
      <c r="A36036">
        <v>1.06679350480491E+18</v>
      </c>
      <c r="B36036" t="s">
        <v>72615</v>
      </c>
      <c r="C36036" t="s">
        <v>72616</v>
      </c>
      <c r="D36036" s="1">
        <v>43429.902384259258</v>
      </c>
      <c r="E36036">
        <v>32375</v>
      </c>
      <c r="F36036">
        <v>111535</v>
      </c>
    </row>
    <row r="36037" spans="1:7" x14ac:dyDescent="0.2">
      <c r="A36037">
        <v>1.06687398129326E+18</v>
      </c>
      <c r="B36037" t="s">
        <v>72617</v>
      </c>
      <c r="C36037" t="s">
        <v>72618</v>
      </c>
      <c r="D36037" s="1">
        <v>43430.124456018515</v>
      </c>
      <c r="E36037">
        <v>26234</v>
      </c>
      <c r="F36037">
        <v>95276</v>
      </c>
      <c r="G36037" t="s">
        <v>89</v>
      </c>
    </row>
    <row r="36038" spans="1:7" x14ac:dyDescent="0.2">
      <c r="A36038">
        <v>1.06687605317033E+18</v>
      </c>
      <c r="B36038" t="s">
        <v>72619</v>
      </c>
      <c r="C36038" t="s">
        <v>72620</v>
      </c>
      <c r="D36038" s="1">
        <v>43430.130173611113</v>
      </c>
      <c r="E36038">
        <v>24795</v>
      </c>
      <c r="F36038">
        <v>105174</v>
      </c>
    </row>
    <row r="36039" spans="1:7" x14ac:dyDescent="0.2">
      <c r="A36039">
        <v>1.06701502699587E+18</v>
      </c>
      <c r="B36039" t="s">
        <v>72621</v>
      </c>
      <c r="C36039" t="s">
        <v>72622</v>
      </c>
      <c r="D36039" s="1">
        <v>43430.513668981483</v>
      </c>
      <c r="E36039">
        <v>39937</v>
      </c>
      <c r="F36039">
        <v>160033</v>
      </c>
    </row>
    <row r="36040" spans="1:7" x14ac:dyDescent="0.2">
      <c r="A36040">
        <v>1.06706372799488E+18</v>
      </c>
      <c r="B36040" t="s">
        <v>72623</v>
      </c>
      <c r="C36040" t="s">
        <v>72624</v>
      </c>
      <c r="D36040" s="1">
        <v>43430.648055555554</v>
      </c>
      <c r="E36040">
        <v>23422</v>
      </c>
      <c r="F36040">
        <v>92236</v>
      </c>
    </row>
    <row r="36041" spans="1:7" x14ac:dyDescent="0.2">
      <c r="A36041">
        <v>1.0670665848821199E+18</v>
      </c>
      <c r="B36041" t="s">
        <v>72625</v>
      </c>
      <c r="C36041" t="s">
        <v>72626</v>
      </c>
      <c r="D36041" s="1">
        <v>43430.6559375</v>
      </c>
      <c r="E36041">
        <v>20123</v>
      </c>
      <c r="F36041">
        <v>86359</v>
      </c>
    </row>
    <row r="36042" spans="1:7" x14ac:dyDescent="0.2">
      <c r="A36042">
        <v>1.06714226254567E+18</v>
      </c>
      <c r="B36042" t="s">
        <v>72627</v>
      </c>
      <c r="C36042" t="s">
        <v>72628</v>
      </c>
      <c r="D36042" s="1">
        <v>43430.864768518521</v>
      </c>
      <c r="E36042">
        <v>22358</v>
      </c>
      <c r="F36042">
        <v>97062</v>
      </c>
    </row>
    <row r="36043" spans="1:7" x14ac:dyDescent="0.2">
      <c r="A36043">
        <v>1.0671428190081201E+18</v>
      </c>
      <c r="B36043" t="s">
        <v>72629</v>
      </c>
      <c r="C36043" t="s">
        <v>72630</v>
      </c>
      <c r="D36043" s="1">
        <v>43430.866307870368</v>
      </c>
      <c r="E36043">
        <v>19309</v>
      </c>
      <c r="F36043">
        <v>75975</v>
      </c>
    </row>
    <row r="36044" spans="1:7" x14ac:dyDescent="0.2">
      <c r="A36044">
        <v>1.06714282038805E+18</v>
      </c>
      <c r="B36044" t="s">
        <v>72631</v>
      </c>
      <c r="C36044" t="s">
        <v>72632</v>
      </c>
      <c r="D36044" s="1">
        <v>43430.866307870368</v>
      </c>
      <c r="E36044">
        <v>17534</v>
      </c>
      <c r="F36044">
        <v>75761</v>
      </c>
    </row>
    <row r="36045" spans="1:7" x14ac:dyDescent="0.2">
      <c r="A36045">
        <v>1.06715124804082E+18</v>
      </c>
      <c r="B36045" t="s">
        <v>72633</v>
      </c>
      <c r="C36045" t="s">
        <v>72634</v>
      </c>
      <c r="D36045" s="1">
        <v>43430.889560185184</v>
      </c>
      <c r="E36045">
        <v>10821</v>
      </c>
      <c r="F36045">
        <v>45729</v>
      </c>
      <c r="G36045" t="s">
        <v>89</v>
      </c>
    </row>
    <row r="36046" spans="1:7" x14ac:dyDescent="0.2">
      <c r="A36046">
        <v>1.06715124966821E+18</v>
      </c>
      <c r="B36046" t="s">
        <v>72635</v>
      </c>
      <c r="C36046" t="s">
        <v>72636</v>
      </c>
      <c r="D36046" s="1">
        <v>43430.88957175926</v>
      </c>
      <c r="E36046">
        <v>8671</v>
      </c>
      <c r="F36046">
        <v>36868</v>
      </c>
      <c r="G36046" t="s">
        <v>89</v>
      </c>
    </row>
    <row r="36047" spans="1:7" x14ac:dyDescent="0.2">
      <c r="A36047">
        <v>1.06739526651134E+18</v>
      </c>
      <c r="B36047" t="s">
        <v>72637</v>
      </c>
      <c r="C36047" t="s">
        <v>72638</v>
      </c>
      <c r="D36047" s="1">
        <v>43431.562928240739</v>
      </c>
      <c r="E36047">
        <v>22566</v>
      </c>
      <c r="F36047">
        <v>85871</v>
      </c>
    </row>
    <row r="36048" spans="1:7" x14ac:dyDescent="0.2">
      <c r="A36048">
        <v>1.06739837533779E+18</v>
      </c>
      <c r="B36048" t="s">
        <v>72639</v>
      </c>
      <c r="C36048" t="s">
        <v>72640</v>
      </c>
      <c r="D36048" s="1">
        <v>43431.571504629632</v>
      </c>
      <c r="E36048">
        <v>21940</v>
      </c>
      <c r="F36048">
        <v>86683</v>
      </c>
    </row>
    <row r="36049" spans="1:8" x14ac:dyDescent="0.2">
      <c r="A36049">
        <v>1.06740451784151E+18</v>
      </c>
      <c r="B36049" t="s">
        <v>72641</v>
      </c>
      <c r="C36049" t="s">
        <v>72642</v>
      </c>
      <c r="D36049" s="1">
        <v>43431.588460648149</v>
      </c>
      <c r="E36049">
        <v>25502</v>
      </c>
      <c r="F36049">
        <v>96790</v>
      </c>
    </row>
    <row r="36050" spans="1:8" x14ac:dyDescent="0.2">
      <c r="A36050">
        <v>1.0674109520422799E+18</v>
      </c>
      <c r="B36050" t="s">
        <v>72643</v>
      </c>
      <c r="C36050" t="s">
        <v>72644</v>
      </c>
      <c r="D36050" s="1">
        <v>43431.606215277781</v>
      </c>
      <c r="E36050">
        <v>15006</v>
      </c>
      <c r="F36050">
        <v>63591</v>
      </c>
    </row>
    <row r="36051" spans="1:8" x14ac:dyDescent="0.2">
      <c r="A36051">
        <v>1.0674946804164E+18</v>
      </c>
      <c r="B36051" t="s">
        <v>72645</v>
      </c>
      <c r="C36051" t="s">
        <v>72646</v>
      </c>
      <c r="D36051" s="1">
        <v>43431.837256944447</v>
      </c>
      <c r="E36051">
        <v>27394</v>
      </c>
      <c r="F36051">
        <v>114748</v>
      </c>
      <c r="G36051" t="s">
        <v>89</v>
      </c>
    </row>
    <row r="36052" spans="1:8" x14ac:dyDescent="0.2">
      <c r="A36052">
        <v>1.06749468224931E+18</v>
      </c>
      <c r="B36052" t="s">
        <v>72647</v>
      </c>
      <c r="C36052" t="s">
        <v>72648</v>
      </c>
      <c r="D36052" s="1">
        <v>43431.837256944447</v>
      </c>
      <c r="E36052">
        <v>21873</v>
      </c>
      <c r="F36052">
        <v>100362</v>
      </c>
    </row>
    <row r="36053" spans="1:8" x14ac:dyDescent="0.2">
      <c r="A36053">
        <v>1.06757671385981E+18</v>
      </c>
      <c r="B36053" t="s">
        <v>72649</v>
      </c>
      <c r="C36053" t="s">
        <v>72650</v>
      </c>
      <c r="D36053" s="1">
        <v>43432.063622685186</v>
      </c>
      <c r="E36053">
        <v>27233</v>
      </c>
      <c r="F36053">
        <v>101846</v>
      </c>
    </row>
    <row r="36054" spans="1:8" x14ac:dyDescent="0.2">
      <c r="A36054">
        <v>1.06762381692127E+18</v>
      </c>
      <c r="B36054" t="s">
        <v>72651</v>
      </c>
      <c r="C36054" t="s">
        <v>72652</v>
      </c>
      <c r="D36054" s="1">
        <v>43432.193611111114</v>
      </c>
      <c r="E36054">
        <v>16785</v>
      </c>
      <c r="F36054">
        <v>85334</v>
      </c>
    </row>
    <row r="36055" spans="1:8" x14ac:dyDescent="0.2">
      <c r="A36055">
        <v>1.06762465694393E+18</v>
      </c>
      <c r="B36055" t="s">
        <v>72653</v>
      </c>
      <c r="C36055" t="s">
        <v>72654</v>
      </c>
      <c r="D36055" s="1">
        <v>43432.195925925924</v>
      </c>
      <c r="E36055">
        <v>18885</v>
      </c>
      <c r="F36055">
        <v>98733</v>
      </c>
    </row>
    <row r="36056" spans="1:8" x14ac:dyDescent="0.2">
      <c r="A36056">
        <v>1.06777502233123E+18</v>
      </c>
      <c r="B36056" t="s">
        <v>72655</v>
      </c>
      <c r="C36056" t="s">
        <v>72656</v>
      </c>
      <c r="D36056" s="1">
        <v>43432.610856481479</v>
      </c>
      <c r="E36056">
        <v>24492</v>
      </c>
      <c r="F36056">
        <v>87381</v>
      </c>
    </row>
    <row r="36057" spans="1:8" x14ac:dyDescent="0.2">
      <c r="A36057">
        <v>1.06779110178283E+18</v>
      </c>
      <c r="B36057" t="s">
        <v>72657</v>
      </c>
      <c r="C36057" t="s">
        <v>72658</v>
      </c>
      <c r="D36057" s="1">
        <v>43432.655219907407</v>
      </c>
      <c r="E36057">
        <v>15244</v>
      </c>
      <c r="F36057">
        <v>65482</v>
      </c>
    </row>
    <row r="36058" spans="1:8" x14ac:dyDescent="0.2">
      <c r="A36058">
        <v>1.06779261018045E+18</v>
      </c>
      <c r="B36058" t="s">
        <v>72659</v>
      </c>
      <c r="C36058" t="s">
        <v>72660</v>
      </c>
      <c r="D36058" s="1">
        <v>43432.659386574072</v>
      </c>
      <c r="E36058">
        <v>15530</v>
      </c>
      <c r="F36058">
        <v>67692</v>
      </c>
    </row>
    <row r="36059" spans="1:8" x14ac:dyDescent="0.2">
      <c r="A36059">
        <v>1.06781281106838E+18</v>
      </c>
      <c r="B36059" t="s">
        <v>72661</v>
      </c>
      <c r="C36059" t="s">
        <v>72662</v>
      </c>
      <c r="D36059" s="1">
        <v>43432.715127314812</v>
      </c>
      <c r="E36059">
        <v>24121</v>
      </c>
      <c r="F36059">
        <v>105663</v>
      </c>
    </row>
    <row r="36060" spans="1:8" x14ac:dyDescent="0.2">
      <c r="A36060">
        <v>1.06792414231649E+18</v>
      </c>
      <c r="B36060" t="s">
        <v>72663</v>
      </c>
      <c r="C36060" t="s">
        <v>72664</v>
      </c>
      <c r="D36060" s="1">
        <v>43433.022349537037</v>
      </c>
      <c r="E36060">
        <v>26462</v>
      </c>
      <c r="F36060">
        <v>116361</v>
      </c>
      <c r="G36060" t="s">
        <v>89</v>
      </c>
      <c r="H36060" t="s">
        <v>390</v>
      </c>
    </row>
    <row r="36061" spans="1:8" x14ac:dyDescent="0.2">
      <c r="A36061">
        <v>1.06800062940939E+18</v>
      </c>
      <c r="B36061" t="s">
        <v>72665</v>
      </c>
      <c r="C36061" t="s">
        <v>72666</v>
      </c>
      <c r="D36061" s="1">
        <v>43433.233414351853</v>
      </c>
      <c r="E36061">
        <v>14979</v>
      </c>
      <c r="F36061">
        <v>72568</v>
      </c>
    </row>
    <row r="36062" spans="1:8" x14ac:dyDescent="0.2">
      <c r="A36062">
        <v>1.06800136974602E+18</v>
      </c>
      <c r="B36062" t="s">
        <v>72667</v>
      </c>
      <c r="C36062" t="s">
        <v>72668</v>
      </c>
      <c r="D36062" s="1">
        <v>43433.235451388886</v>
      </c>
      <c r="E36062">
        <v>17293</v>
      </c>
      <c r="F36062">
        <v>78855</v>
      </c>
    </row>
    <row r="36063" spans="1:8" x14ac:dyDescent="0.2">
      <c r="A36063">
        <v>1.06810660964418E+18</v>
      </c>
      <c r="B36063" t="s">
        <v>72669</v>
      </c>
      <c r="C36063" t="s">
        <v>72670</v>
      </c>
      <c r="D36063" s="1">
        <v>43433.525856481479</v>
      </c>
      <c r="E36063">
        <v>16636</v>
      </c>
      <c r="F36063">
        <v>77223</v>
      </c>
    </row>
    <row r="36064" spans="1:8" x14ac:dyDescent="0.2">
      <c r="A36064">
        <v>1.06811089540923E+18</v>
      </c>
      <c r="B36064" t="s">
        <v>72671</v>
      </c>
      <c r="C36064" t="s">
        <v>72672</v>
      </c>
      <c r="D36064" s="1">
        <v>43433.537685185183</v>
      </c>
      <c r="E36064">
        <v>23247</v>
      </c>
      <c r="F36064">
        <v>91638</v>
      </c>
    </row>
    <row r="36065" spans="1:8" x14ac:dyDescent="0.2">
      <c r="A36065">
        <v>1.06811641349842E+18</v>
      </c>
      <c r="B36065" t="s">
        <v>72673</v>
      </c>
      <c r="C36065" t="s">
        <v>72674</v>
      </c>
      <c r="D36065" s="1">
        <v>43433.552916666667</v>
      </c>
      <c r="E36065">
        <v>20932</v>
      </c>
      <c r="F36065">
        <v>81537</v>
      </c>
    </row>
    <row r="36066" spans="1:8" x14ac:dyDescent="0.2">
      <c r="A36066">
        <v>1.0681204442791E+18</v>
      </c>
      <c r="B36066" t="s">
        <v>72675</v>
      </c>
      <c r="C36066" t="s">
        <v>72676</v>
      </c>
      <c r="D36066" s="1">
        <v>43433.564039351855</v>
      </c>
      <c r="E36066">
        <v>19044</v>
      </c>
      <c r="F36066">
        <v>86662</v>
      </c>
    </row>
    <row r="36067" spans="1:8" x14ac:dyDescent="0.2">
      <c r="A36067">
        <v>1.06818136785739E+18</v>
      </c>
      <c r="B36067" t="s">
        <v>72677</v>
      </c>
      <c r="C36067" t="s">
        <v>72678</v>
      </c>
      <c r="D36067" s="1">
        <v>43433.732152777775</v>
      </c>
      <c r="E36067">
        <v>17115</v>
      </c>
      <c r="F36067">
        <v>75758</v>
      </c>
    </row>
    <row r="36068" spans="1:8" x14ac:dyDescent="0.2">
      <c r="A36068">
        <v>1.0681813718839E+18</v>
      </c>
      <c r="B36068" t="s">
        <v>72679</v>
      </c>
      <c r="C36068" t="s">
        <v>72680</v>
      </c>
      <c r="D36068" s="1">
        <v>43433.732164351852</v>
      </c>
      <c r="E36068">
        <v>11515</v>
      </c>
      <c r="F36068">
        <v>55331</v>
      </c>
    </row>
    <row r="36069" spans="1:8" x14ac:dyDescent="0.2">
      <c r="A36069">
        <v>1.06826430694741E+18</v>
      </c>
      <c r="B36069" t="s">
        <v>72681</v>
      </c>
      <c r="C36069" t="s">
        <v>72682</v>
      </c>
      <c r="D36069" s="1">
        <v>43433.961018518516</v>
      </c>
      <c r="E36069">
        <v>11171</v>
      </c>
      <c r="F36069">
        <v>49602</v>
      </c>
      <c r="G36069" t="s">
        <v>89</v>
      </c>
    </row>
    <row r="36070" spans="1:8" x14ac:dyDescent="0.2">
      <c r="A36070">
        <v>1.06826694471587E+18</v>
      </c>
      <c r="B36070" t="s">
        <v>72683</v>
      </c>
      <c r="C36070" t="s">
        <v>72684</v>
      </c>
      <c r="D36070" s="1">
        <v>43433.968298611115</v>
      </c>
      <c r="E36070">
        <v>8826</v>
      </c>
      <c r="F36070">
        <v>41046</v>
      </c>
      <c r="G36070" t="s">
        <v>89</v>
      </c>
      <c r="H36070" t="s">
        <v>390</v>
      </c>
    </row>
    <row r="36071" spans="1:8" x14ac:dyDescent="0.2">
      <c r="A36071">
        <v>1.06826694911569E+18</v>
      </c>
      <c r="B36071" t="s">
        <v>72685</v>
      </c>
      <c r="C36071" t="s">
        <v>72686</v>
      </c>
      <c r="D36071" s="1">
        <v>43433.968310185184</v>
      </c>
      <c r="E36071">
        <v>7400</v>
      </c>
      <c r="F36071">
        <v>36205</v>
      </c>
    </row>
    <row r="36072" spans="1:8" x14ac:dyDescent="0.2">
      <c r="A36072">
        <v>1.06827196534386E+18</v>
      </c>
      <c r="B36072" t="s">
        <v>72687</v>
      </c>
      <c r="C36072" t="s">
        <v>72688</v>
      </c>
      <c r="D36072" s="1">
        <v>43433.982152777775</v>
      </c>
      <c r="E36072">
        <v>15172</v>
      </c>
      <c r="F36072">
        <v>60643</v>
      </c>
      <c r="G36072" t="s">
        <v>89</v>
      </c>
    </row>
    <row r="36073" spans="1:8" x14ac:dyDescent="0.2">
      <c r="A36073">
        <v>1.06827420420881E+18</v>
      </c>
      <c r="B36073" t="s">
        <v>72689</v>
      </c>
      <c r="C36073" t="s">
        <v>72690</v>
      </c>
      <c r="D36073" s="1">
        <v>43433.988333333335</v>
      </c>
      <c r="E36073">
        <v>11328</v>
      </c>
      <c r="F36073">
        <v>48097</v>
      </c>
      <c r="G36073" t="s">
        <v>215</v>
      </c>
      <c r="H36073" t="s">
        <v>505</v>
      </c>
    </row>
    <row r="36074" spans="1:8" x14ac:dyDescent="0.2">
      <c r="A36074">
        <v>1.06827540614114E+18</v>
      </c>
      <c r="B36074" t="s">
        <v>72691</v>
      </c>
      <c r="C36074" t="s">
        <v>72692</v>
      </c>
      <c r="D36074" s="1">
        <v>43433.991655092592</v>
      </c>
      <c r="E36074">
        <v>10465</v>
      </c>
      <c r="F36074">
        <v>42166</v>
      </c>
    </row>
    <row r="36075" spans="1:8" x14ac:dyDescent="0.2">
      <c r="A36075">
        <v>1.0682946341602801E+18</v>
      </c>
      <c r="B36075" t="s">
        <v>72693</v>
      </c>
      <c r="C36075" t="s">
        <v>72694</v>
      </c>
      <c r="D36075" s="1">
        <v>43434.044710648152</v>
      </c>
      <c r="E36075">
        <v>13343</v>
      </c>
      <c r="F36075">
        <v>64637</v>
      </c>
    </row>
    <row r="36076" spans="1:8" x14ac:dyDescent="0.2">
      <c r="A36076">
        <v>1.06831916009303E+18</v>
      </c>
      <c r="B36076" t="s">
        <v>72695</v>
      </c>
      <c r="C36076" t="s">
        <v>72696</v>
      </c>
      <c r="D36076" s="1">
        <v>43434.112384259257</v>
      </c>
      <c r="E36076">
        <v>8037</v>
      </c>
      <c r="F36076">
        <v>44233</v>
      </c>
      <c r="G36076" t="s">
        <v>89</v>
      </c>
      <c r="H36076" t="s">
        <v>390</v>
      </c>
    </row>
    <row r="36077" spans="1:8" x14ac:dyDescent="0.2">
      <c r="A36077">
        <v>1.06833656272993E+18</v>
      </c>
      <c r="B36077" t="s">
        <v>72697</v>
      </c>
      <c r="C36077" t="s">
        <v>72698</v>
      </c>
      <c r="D36077" s="1">
        <v>43434.160405092596</v>
      </c>
      <c r="E36077">
        <v>16805</v>
      </c>
      <c r="F36077">
        <v>67291</v>
      </c>
    </row>
    <row r="36078" spans="1:8" x14ac:dyDescent="0.2">
      <c r="A36078">
        <v>1.06833997925067E+18</v>
      </c>
      <c r="B36078" t="s">
        <v>72699</v>
      </c>
      <c r="C36078" t="s">
        <v>72700</v>
      </c>
      <c r="D36078" s="1">
        <v>43434.16983796296</v>
      </c>
      <c r="E36078">
        <v>24660</v>
      </c>
      <c r="F36078">
        <v>88706</v>
      </c>
    </row>
    <row r="36079" spans="1:8" x14ac:dyDescent="0.2">
      <c r="A36079">
        <v>1.06834668978469E+18</v>
      </c>
      <c r="B36079" t="s">
        <v>72701</v>
      </c>
      <c r="C36079" t="s">
        <v>72702</v>
      </c>
      <c r="D36079" s="1">
        <v>43434.188356481478</v>
      </c>
      <c r="E36079">
        <v>13992</v>
      </c>
      <c r="F36079">
        <v>78104</v>
      </c>
    </row>
    <row r="36080" spans="1:8" x14ac:dyDescent="0.2">
      <c r="A36080">
        <v>1.06844253188763E+18</v>
      </c>
      <c r="B36080" t="s">
        <v>72703</v>
      </c>
      <c r="C36080" t="s">
        <v>72704</v>
      </c>
      <c r="D36080" s="1">
        <v>43434.452824074076</v>
      </c>
      <c r="E36080">
        <v>28110</v>
      </c>
      <c r="F36080">
        <v>145223</v>
      </c>
    </row>
    <row r="36081" spans="1:8" x14ac:dyDescent="0.2">
      <c r="A36081">
        <v>1.06844428738002E+18</v>
      </c>
      <c r="B36081" t="s">
        <v>72705</v>
      </c>
      <c r="C36081" t="s">
        <v>72706</v>
      </c>
      <c r="D36081" s="1">
        <v>43434.457673611112</v>
      </c>
      <c r="E36081">
        <v>16695</v>
      </c>
      <c r="F36081">
        <v>79816</v>
      </c>
    </row>
    <row r="36082" spans="1:8" x14ac:dyDescent="0.2">
      <c r="A36082">
        <v>1.06849195269655E+18</v>
      </c>
      <c r="B36082" t="s">
        <v>72707</v>
      </c>
      <c r="C36082" t="s">
        <v>72708</v>
      </c>
      <c r="D36082" s="1">
        <v>43434.589201388888</v>
      </c>
      <c r="E36082">
        <v>10739</v>
      </c>
      <c r="F36082">
        <v>45080</v>
      </c>
      <c r="H36082" t="s">
        <v>390</v>
      </c>
    </row>
    <row r="36083" spans="1:8" x14ac:dyDescent="0.2">
      <c r="A36083">
        <v>1.06851632601083E+18</v>
      </c>
      <c r="B36083" t="s">
        <v>72709</v>
      </c>
      <c r="C36083" t="s">
        <v>72710</v>
      </c>
      <c r="D36083" s="1">
        <v>43434.656458333331</v>
      </c>
      <c r="E36083">
        <v>26656</v>
      </c>
      <c r="F36083">
        <v>119292</v>
      </c>
    </row>
    <row r="36084" spans="1:8" x14ac:dyDescent="0.2">
      <c r="A36084">
        <v>1.06860035522569E+18</v>
      </c>
      <c r="B36084" t="s">
        <v>72711</v>
      </c>
      <c r="C36084" t="s">
        <v>72712</v>
      </c>
      <c r="D36084" s="1">
        <v>43434.888333333336</v>
      </c>
      <c r="E36084">
        <v>18898</v>
      </c>
      <c r="F36084">
        <v>97581</v>
      </c>
    </row>
    <row r="36085" spans="1:8" x14ac:dyDescent="0.2">
      <c r="A36085">
        <v>1.06860134594968E+18</v>
      </c>
      <c r="B36085" t="s">
        <v>72713</v>
      </c>
      <c r="C36085" t="s">
        <v>72714</v>
      </c>
      <c r="D36085" s="1">
        <v>43434.891076388885</v>
      </c>
      <c r="E36085">
        <v>11571</v>
      </c>
      <c r="F36085">
        <v>59505</v>
      </c>
    </row>
    <row r="36086" spans="1:8" x14ac:dyDescent="0.2">
      <c r="A36086">
        <v>1.06866183257815E+18</v>
      </c>
      <c r="B36086" t="s">
        <v>72715</v>
      </c>
      <c r="C36086" t="s">
        <v>72716</v>
      </c>
      <c r="D36086" s="1">
        <v>43435.057986111111</v>
      </c>
      <c r="E36086">
        <v>16498</v>
      </c>
      <c r="F36086">
        <v>76419</v>
      </c>
      <c r="H36086" t="s">
        <v>390</v>
      </c>
    </row>
    <row r="36087" spans="1:8" x14ac:dyDescent="0.2">
      <c r="A36087">
        <v>1.06874394075566E+18</v>
      </c>
      <c r="B36087" t="s">
        <v>72717</v>
      </c>
      <c r="C36087" t="s">
        <v>72718</v>
      </c>
      <c r="D36087" s="1">
        <v>43435.284560185188</v>
      </c>
      <c r="E36087">
        <v>24454</v>
      </c>
      <c r="F36087">
        <v>99102</v>
      </c>
    </row>
    <row r="36088" spans="1:8" x14ac:dyDescent="0.2">
      <c r="A36088">
        <v>1.0688260737759601E+18</v>
      </c>
      <c r="B36088" t="s">
        <v>72719</v>
      </c>
      <c r="C36088" t="s">
        <v>72720</v>
      </c>
      <c r="D36088" s="1">
        <v>43435.511203703703</v>
      </c>
      <c r="E36088">
        <v>29355</v>
      </c>
      <c r="F36088">
        <v>203854</v>
      </c>
    </row>
    <row r="36089" spans="1:8" x14ac:dyDescent="0.2">
      <c r="A36089">
        <v>1.06888793583822E+18</v>
      </c>
      <c r="B36089" t="s">
        <v>72721</v>
      </c>
      <c r="C36089" t="s">
        <v>72722</v>
      </c>
      <c r="D36089" s="1">
        <v>43435.681909722225</v>
      </c>
      <c r="E36089">
        <v>14178</v>
      </c>
      <c r="F36089">
        <v>80109</v>
      </c>
    </row>
    <row r="36090" spans="1:8" x14ac:dyDescent="0.2">
      <c r="A36090">
        <v>1.06888793876166E+18</v>
      </c>
      <c r="B36090" t="s">
        <v>72723</v>
      </c>
      <c r="C36090" t="s">
        <v>72724</v>
      </c>
      <c r="D36090" s="1">
        <v>43435.681921296295</v>
      </c>
      <c r="E36090">
        <v>13635</v>
      </c>
      <c r="F36090">
        <v>82255</v>
      </c>
    </row>
    <row r="36091" spans="1:8" x14ac:dyDescent="0.2">
      <c r="A36091">
        <v>1.06932423133328E+18</v>
      </c>
      <c r="B36091" t="s">
        <v>72725</v>
      </c>
      <c r="C36091" t="s">
        <v>72726</v>
      </c>
      <c r="D36091" s="1">
        <v>43436.88585648148</v>
      </c>
      <c r="E36091">
        <v>15186</v>
      </c>
      <c r="F36091">
        <v>69874</v>
      </c>
      <c r="G36091" t="s">
        <v>89</v>
      </c>
    </row>
    <row r="36092" spans="1:8" x14ac:dyDescent="0.2">
      <c r="A36092">
        <v>1.06944119815745E+18</v>
      </c>
      <c r="B36092" t="s">
        <v>72727</v>
      </c>
      <c r="C36092" t="s">
        <v>72728</v>
      </c>
      <c r="D36092" s="1">
        <v>43437.208622685182</v>
      </c>
      <c r="E36092">
        <v>28096</v>
      </c>
      <c r="F36092">
        <v>130522</v>
      </c>
    </row>
    <row r="36093" spans="1:8" x14ac:dyDescent="0.2">
      <c r="A36093">
        <v>1.0695756051994801E+18</v>
      </c>
      <c r="B36093" t="s">
        <v>72729</v>
      </c>
      <c r="C36093" t="s">
        <v>72730</v>
      </c>
      <c r="D36093" s="1">
        <v>43437.579513888886</v>
      </c>
      <c r="E36093">
        <v>14503</v>
      </c>
      <c r="F36093">
        <v>67910</v>
      </c>
    </row>
    <row r="36094" spans="1:8" x14ac:dyDescent="0.2">
      <c r="A36094">
        <v>1.06957727381944E+18</v>
      </c>
      <c r="B36094" t="s">
        <v>72731</v>
      </c>
      <c r="C36094" t="s">
        <v>72732</v>
      </c>
      <c r="D36094" s="1">
        <v>43437.584120370368</v>
      </c>
      <c r="E36094">
        <v>23277</v>
      </c>
      <c r="F36094">
        <v>108758</v>
      </c>
    </row>
    <row r="36095" spans="1:8" x14ac:dyDescent="0.2">
      <c r="A36095">
        <v>1.06958152418032E+18</v>
      </c>
      <c r="B36095" t="s">
        <v>72733</v>
      </c>
      <c r="C36095" t="s">
        <v>72734</v>
      </c>
      <c r="D36095" s="1">
        <v>43437.59584490741</v>
      </c>
      <c r="E36095">
        <v>12680</v>
      </c>
      <c r="F36095">
        <v>60402</v>
      </c>
    </row>
    <row r="36096" spans="1:8" x14ac:dyDescent="0.2">
      <c r="A36096">
        <v>1.06958473088097E+18</v>
      </c>
      <c r="B36096" t="s">
        <v>72735</v>
      </c>
      <c r="C36096" t="s">
        <v>72736</v>
      </c>
      <c r="D36096" s="1">
        <v>43437.604699074072</v>
      </c>
      <c r="E36096">
        <v>18793</v>
      </c>
      <c r="F36096">
        <v>84814</v>
      </c>
    </row>
    <row r="36097" spans="1:8" x14ac:dyDescent="0.2">
      <c r="A36097">
        <v>1.06958840417272E+18</v>
      </c>
      <c r="B36097" t="s">
        <v>72737</v>
      </c>
      <c r="C36097" t="s">
        <v>72738</v>
      </c>
      <c r="D36097" s="1">
        <v>43437.614837962959</v>
      </c>
      <c r="E36097">
        <v>23642</v>
      </c>
      <c r="F36097">
        <v>97416</v>
      </c>
    </row>
    <row r="36098" spans="1:8" x14ac:dyDescent="0.2">
      <c r="A36098">
        <v>1.0696133836228E+18</v>
      </c>
      <c r="B36098" t="s">
        <v>72739</v>
      </c>
      <c r="C36098" t="s">
        <v>72740</v>
      </c>
      <c r="D36098" s="1">
        <v>43437.683761574073</v>
      </c>
      <c r="E36098">
        <v>15970</v>
      </c>
      <c r="F36098">
        <v>68608</v>
      </c>
    </row>
    <row r="36099" spans="1:8" x14ac:dyDescent="0.2">
      <c r="A36099">
        <v>1.06961461551085E+18</v>
      </c>
      <c r="B36099" t="s">
        <v>72741</v>
      </c>
      <c r="C36099" t="s">
        <v>72742</v>
      </c>
      <c r="D36099" s="1">
        <v>43437.687164351853</v>
      </c>
      <c r="E36099">
        <v>12690</v>
      </c>
      <c r="F36099">
        <v>62033</v>
      </c>
    </row>
    <row r="36100" spans="1:8" x14ac:dyDescent="0.2">
      <c r="A36100">
        <v>1.06961931631903E+18</v>
      </c>
      <c r="B36100" t="s">
        <v>72743</v>
      </c>
      <c r="C36100" t="s">
        <v>72744</v>
      </c>
      <c r="D36100" s="1">
        <v>43437.700138888889</v>
      </c>
      <c r="E36100">
        <v>21406</v>
      </c>
      <c r="F36100">
        <v>92104</v>
      </c>
    </row>
    <row r="36101" spans="1:8" x14ac:dyDescent="0.2">
      <c r="A36101">
        <v>1.0696213052454001E+18</v>
      </c>
      <c r="B36101" t="s">
        <v>72745</v>
      </c>
      <c r="C36101" t="s">
        <v>72746</v>
      </c>
      <c r="D36101" s="1">
        <v>43437.705625000002</v>
      </c>
      <c r="E36101">
        <v>22891</v>
      </c>
      <c r="F36101">
        <v>92287</v>
      </c>
    </row>
    <row r="36102" spans="1:8" x14ac:dyDescent="0.2">
      <c r="A36102">
        <v>1.06963175957322E+18</v>
      </c>
      <c r="B36102" t="s">
        <v>72747</v>
      </c>
      <c r="C36102" t="s">
        <v>72748</v>
      </c>
      <c r="D36102" s="1">
        <v>43437.734467592592</v>
      </c>
      <c r="E36102">
        <v>11468</v>
      </c>
      <c r="F36102">
        <v>82534</v>
      </c>
    </row>
    <row r="36103" spans="1:8" x14ac:dyDescent="0.2">
      <c r="A36103">
        <v>1.06967828458001E+18</v>
      </c>
      <c r="B36103" t="s">
        <v>72749</v>
      </c>
      <c r="C36103" t="s">
        <v>72750</v>
      </c>
      <c r="D36103" s="1">
        <v>43437.862858796296</v>
      </c>
      <c r="E36103">
        <v>16329</v>
      </c>
      <c r="F36103">
        <v>79893</v>
      </c>
      <c r="G36103" t="s">
        <v>89</v>
      </c>
    </row>
    <row r="36104" spans="1:8" x14ac:dyDescent="0.2">
      <c r="A36104">
        <v>1.06977864160378E+18</v>
      </c>
      <c r="B36104" t="s">
        <v>72751</v>
      </c>
      <c r="C36104" t="s">
        <v>72752</v>
      </c>
      <c r="D36104" s="1">
        <v>43438.139791666668</v>
      </c>
      <c r="E36104">
        <v>19911</v>
      </c>
      <c r="F36104">
        <v>108535</v>
      </c>
      <c r="H36104" t="s">
        <v>390</v>
      </c>
    </row>
    <row r="36105" spans="1:8" x14ac:dyDescent="0.2">
      <c r="A36105">
        <v>1.06996001720446E+18</v>
      </c>
      <c r="B36105" t="s">
        <v>72753</v>
      </c>
      <c r="C36105" t="s">
        <v>72754</v>
      </c>
      <c r="D36105" s="1">
        <v>43438.640289351853</v>
      </c>
      <c r="E36105">
        <v>11507</v>
      </c>
      <c r="F36105">
        <v>65955</v>
      </c>
    </row>
    <row r="36106" spans="1:8" x14ac:dyDescent="0.2">
      <c r="A36106">
        <v>1.06996209330102E+18</v>
      </c>
      <c r="B36106" t="s">
        <v>72755</v>
      </c>
      <c r="C36106" t="s">
        <v>72756</v>
      </c>
      <c r="D36106" s="1">
        <v>43438.646018518521</v>
      </c>
      <c r="E36106">
        <v>12439</v>
      </c>
      <c r="F36106">
        <v>59937</v>
      </c>
    </row>
    <row r="36107" spans="1:8" x14ac:dyDescent="0.2">
      <c r="A36107">
        <v>1.06996846272498E+18</v>
      </c>
      <c r="B36107" t="s">
        <v>72757</v>
      </c>
      <c r="C36107" t="s">
        <v>72758</v>
      </c>
      <c r="D36107" s="1">
        <v>43438.663599537038</v>
      </c>
      <c r="E36107">
        <v>10308</v>
      </c>
      <c r="F36107">
        <v>50647</v>
      </c>
    </row>
    <row r="36108" spans="1:8" x14ac:dyDescent="0.2">
      <c r="A36108">
        <v>1.0699705005359E+18</v>
      </c>
      <c r="B36108" t="s">
        <v>72759</v>
      </c>
      <c r="C36108" t="s">
        <v>72760</v>
      </c>
      <c r="D36108" s="1">
        <v>43438.669224537036</v>
      </c>
      <c r="E36108">
        <v>22363</v>
      </c>
      <c r="F36108">
        <v>113384</v>
      </c>
    </row>
    <row r="36109" spans="1:8" x14ac:dyDescent="0.2">
      <c r="A36109">
        <v>1.06997209330186E+18</v>
      </c>
      <c r="B36109" t="s">
        <v>72761</v>
      </c>
      <c r="C36109" t="s">
        <v>72762</v>
      </c>
      <c r="D36109" s="1">
        <v>43438.673611111109</v>
      </c>
      <c r="E36109">
        <v>11486</v>
      </c>
      <c r="F36109">
        <v>55412</v>
      </c>
    </row>
    <row r="36110" spans="1:8" x14ac:dyDescent="0.2">
      <c r="A36110">
        <v>1.06999031017501E+18</v>
      </c>
      <c r="B36110" t="s">
        <v>72763</v>
      </c>
      <c r="C36110" t="s">
        <v>72764</v>
      </c>
      <c r="D36110" s="1">
        <v>43438.72388888889</v>
      </c>
      <c r="E36110">
        <v>32250</v>
      </c>
      <c r="F36110">
        <v>112514</v>
      </c>
    </row>
    <row r="36111" spans="1:8" x14ac:dyDescent="0.2">
      <c r="A36111">
        <v>1.0700893659956401E+18</v>
      </c>
      <c r="B36111" t="s">
        <v>72765</v>
      </c>
      <c r="C36111" t="s">
        <v>72766</v>
      </c>
      <c r="D36111" s="1">
        <v>43438.99722222222</v>
      </c>
      <c r="E36111">
        <v>25635</v>
      </c>
      <c r="F36111">
        <v>104064</v>
      </c>
      <c r="G36111" t="s">
        <v>89</v>
      </c>
    </row>
    <row r="36112" spans="1:8" x14ac:dyDescent="0.2">
      <c r="A36112">
        <v>1.07008936722454E+18</v>
      </c>
      <c r="B36112" t="s">
        <v>72767</v>
      </c>
      <c r="C36112" t="s">
        <v>72768</v>
      </c>
      <c r="D36112" s="1">
        <v>43438.997233796297</v>
      </c>
      <c r="E36112">
        <v>20984</v>
      </c>
      <c r="F36112">
        <v>91853</v>
      </c>
    </row>
    <row r="36113" spans="1:7" x14ac:dyDescent="0.2">
      <c r="A36113">
        <v>1.07011061562733E+18</v>
      </c>
      <c r="B36113" t="s">
        <v>72769</v>
      </c>
      <c r="C36113" t="s">
        <v>72770</v>
      </c>
      <c r="D36113" s="1">
        <v>43439.055868055555</v>
      </c>
      <c r="E36113">
        <v>15984</v>
      </c>
      <c r="F36113">
        <v>77473</v>
      </c>
    </row>
    <row r="36114" spans="1:7" x14ac:dyDescent="0.2">
      <c r="A36114">
        <v>1.07011092778834E+18</v>
      </c>
      <c r="B36114" t="s">
        <v>72771</v>
      </c>
      <c r="C36114" t="s">
        <v>72772</v>
      </c>
      <c r="D36114" s="1">
        <v>43439.05672453704</v>
      </c>
      <c r="E36114">
        <v>11804</v>
      </c>
      <c r="F36114">
        <v>65503</v>
      </c>
    </row>
    <row r="36115" spans="1:7" x14ac:dyDescent="0.2">
      <c r="A36115">
        <v>1.07029836057219E+18</v>
      </c>
      <c r="B36115" t="s">
        <v>72773</v>
      </c>
      <c r="C36115" t="s">
        <v>72774</v>
      </c>
      <c r="D36115" s="1">
        <v>43439.573935185188</v>
      </c>
      <c r="E36115">
        <v>13110</v>
      </c>
      <c r="F36115">
        <v>60496</v>
      </c>
    </row>
    <row r="36116" spans="1:7" x14ac:dyDescent="0.2">
      <c r="A36116">
        <v>1.07029919653896E+18</v>
      </c>
      <c r="B36116" t="s">
        <v>72775</v>
      </c>
      <c r="C36116" t="s">
        <v>72776</v>
      </c>
      <c r="D36116" s="1">
        <v>43439.576249999998</v>
      </c>
      <c r="E36116">
        <v>11567</v>
      </c>
      <c r="F36116">
        <v>58298</v>
      </c>
      <c r="G36116" t="s">
        <v>89</v>
      </c>
    </row>
    <row r="36117" spans="1:7" x14ac:dyDescent="0.2">
      <c r="A36117">
        <v>1.07030673909288E+18</v>
      </c>
      <c r="B36117" t="s">
        <v>72777</v>
      </c>
      <c r="C36117" t="s">
        <v>72778</v>
      </c>
      <c r="D36117" s="1">
        <v>43439.597060185188</v>
      </c>
      <c r="E36117">
        <v>15101</v>
      </c>
      <c r="F36117">
        <v>80013</v>
      </c>
    </row>
    <row r="36118" spans="1:7" x14ac:dyDescent="0.2">
      <c r="A36118">
        <v>1.07031288009506E+18</v>
      </c>
      <c r="B36118" t="s">
        <v>72779</v>
      </c>
      <c r="C36118" t="s">
        <v>72780</v>
      </c>
      <c r="D36118" s="1">
        <v>43439.614004629628</v>
      </c>
      <c r="E36118">
        <v>12842</v>
      </c>
      <c r="F36118">
        <v>61539</v>
      </c>
    </row>
    <row r="36119" spans="1:7" x14ac:dyDescent="0.2">
      <c r="A36119">
        <v>1.07031462973216E+18</v>
      </c>
      <c r="B36119" t="s">
        <v>72781</v>
      </c>
      <c r="C36119" t="s">
        <v>72782</v>
      </c>
      <c r="D36119" s="1">
        <v>43439.618831018517</v>
      </c>
      <c r="E36119">
        <v>15500</v>
      </c>
      <c r="F36119">
        <v>73430</v>
      </c>
    </row>
    <row r="36120" spans="1:7" x14ac:dyDescent="0.2">
      <c r="A36120">
        <v>1.07031598628758E+18</v>
      </c>
      <c r="B36120" t="s">
        <v>72783</v>
      </c>
      <c r="C36120" t="s">
        <v>72784</v>
      </c>
      <c r="D36120" s="1">
        <v>43439.622581018521</v>
      </c>
      <c r="E36120">
        <v>16446</v>
      </c>
      <c r="F36120">
        <v>118169</v>
      </c>
    </row>
    <row r="36121" spans="1:7" x14ac:dyDescent="0.2">
      <c r="A36121">
        <v>1.0703281361502001E+18</v>
      </c>
      <c r="B36121" t="s">
        <v>72785</v>
      </c>
      <c r="C36121" t="s">
        <v>72786</v>
      </c>
      <c r="D36121" s="1">
        <v>43439.656111111108</v>
      </c>
      <c r="E36121">
        <v>15289</v>
      </c>
      <c r="F36121">
        <v>79070</v>
      </c>
    </row>
    <row r="36122" spans="1:7" x14ac:dyDescent="0.2">
      <c r="A36122">
        <v>1.07050426360689E+18</v>
      </c>
      <c r="B36122" t="s">
        <v>72787</v>
      </c>
      <c r="C36122" t="s">
        <v>72788</v>
      </c>
      <c r="D36122" s="1">
        <v>43440.142129629632</v>
      </c>
      <c r="E36122">
        <v>11727</v>
      </c>
      <c r="F36122">
        <v>68302</v>
      </c>
      <c r="G36122" t="s">
        <v>89</v>
      </c>
    </row>
    <row r="36123" spans="1:7" x14ac:dyDescent="0.2">
      <c r="A36123">
        <v>1.07052130265246E+18</v>
      </c>
      <c r="B36123" t="s">
        <v>72789</v>
      </c>
      <c r="C36123" t="s">
        <v>72790</v>
      </c>
      <c r="D36123" s="1">
        <v>43440.189143518517</v>
      </c>
      <c r="E36123">
        <v>25798</v>
      </c>
      <c r="F36123">
        <v>131614</v>
      </c>
    </row>
    <row r="36124" spans="1:7" x14ac:dyDescent="0.2">
      <c r="A36124">
        <v>1.07069882557101E+18</v>
      </c>
      <c r="B36124" t="s">
        <v>72791</v>
      </c>
      <c r="C36124" t="s">
        <v>72792</v>
      </c>
      <c r="D36124" s="1">
        <v>43440.679016203707</v>
      </c>
      <c r="E36124">
        <v>24192</v>
      </c>
      <c r="F36124">
        <v>109963</v>
      </c>
    </row>
    <row r="36125" spans="1:7" x14ac:dyDescent="0.2">
      <c r="A36125">
        <v>1.0707264346484401E+18</v>
      </c>
      <c r="B36125" t="s">
        <v>72793</v>
      </c>
      <c r="C36125" t="s">
        <v>72794</v>
      </c>
      <c r="D36125" s="1">
        <v>43440.755196759259</v>
      </c>
      <c r="E36125">
        <v>14020</v>
      </c>
      <c r="F36125">
        <v>72013</v>
      </c>
      <c r="G36125" t="s">
        <v>576</v>
      </c>
    </row>
    <row r="36126" spans="1:7" x14ac:dyDescent="0.2">
      <c r="A36126">
        <v>1.0708370855385201E+18</v>
      </c>
      <c r="B36126" t="s">
        <v>72795</v>
      </c>
      <c r="C36126" t="s">
        <v>72796</v>
      </c>
      <c r="D36126" s="1">
        <v>43441.060543981483</v>
      </c>
      <c r="E36126">
        <v>22200</v>
      </c>
      <c r="F36126">
        <v>102461</v>
      </c>
    </row>
    <row r="36127" spans="1:7" x14ac:dyDescent="0.2">
      <c r="A36127">
        <v>1.0708444139103601E+18</v>
      </c>
      <c r="B36127" t="s">
        <v>72797</v>
      </c>
      <c r="C36127" t="s">
        <v>72798</v>
      </c>
      <c r="D36127" s="1">
        <v>43441.080763888887</v>
      </c>
      <c r="E36127">
        <v>15706</v>
      </c>
      <c r="F36127">
        <v>73110</v>
      </c>
    </row>
    <row r="36128" spans="1:7" x14ac:dyDescent="0.2">
      <c r="A36128">
        <v>1.07087522220575E+18</v>
      </c>
      <c r="B36128" t="s">
        <v>72799</v>
      </c>
      <c r="C36128" t="s">
        <v>72800</v>
      </c>
      <c r="D36128" s="1">
        <v>43441.165775462963</v>
      </c>
      <c r="E36128">
        <v>15128</v>
      </c>
      <c r="F36128">
        <v>56052</v>
      </c>
      <c r="G36128" t="s">
        <v>89</v>
      </c>
    </row>
    <row r="36129" spans="1:6" x14ac:dyDescent="0.2">
      <c r="A36129">
        <v>1.07087738186127E+18</v>
      </c>
      <c r="B36129" t="s">
        <v>72801</v>
      </c>
      <c r="C36129" t="s">
        <v>72802</v>
      </c>
      <c r="D36129" s="1">
        <v>43441.171736111108</v>
      </c>
      <c r="E36129">
        <v>16298</v>
      </c>
      <c r="F36129">
        <v>62583</v>
      </c>
    </row>
    <row r="36130" spans="1:6" x14ac:dyDescent="0.2">
      <c r="A36130">
        <v>1.07087766665451E+18</v>
      </c>
      <c r="B36130" t="s">
        <v>72803</v>
      </c>
      <c r="C36130" t="s">
        <v>72804</v>
      </c>
      <c r="D36130" s="1">
        <v>43441.172523148147</v>
      </c>
      <c r="E36130">
        <v>34091</v>
      </c>
      <c r="F36130">
        <v>132607</v>
      </c>
    </row>
    <row r="36131" spans="1:6" x14ac:dyDescent="0.2">
      <c r="A36131">
        <v>1.07087936943285E+18</v>
      </c>
      <c r="B36131" t="s">
        <v>72805</v>
      </c>
      <c r="C36131" t="s">
        <v>72806</v>
      </c>
      <c r="D36131" s="1">
        <v>43441.177222222221</v>
      </c>
      <c r="E36131">
        <v>22821</v>
      </c>
      <c r="F36131">
        <v>94424</v>
      </c>
    </row>
    <row r="36132" spans="1:6" x14ac:dyDescent="0.2">
      <c r="A36132">
        <v>1.0710011196971E+18</v>
      </c>
      <c r="B36132" t="s">
        <v>72807</v>
      </c>
      <c r="C36132" t="s">
        <v>72808</v>
      </c>
      <c r="D36132" s="1">
        <v>43441.513182870367</v>
      </c>
      <c r="E36132">
        <v>19843</v>
      </c>
      <c r="F36132">
        <v>79547</v>
      </c>
    </row>
    <row r="36133" spans="1:6" x14ac:dyDescent="0.2">
      <c r="A36133">
        <v>1.07100359802322E+18</v>
      </c>
      <c r="B36133" t="s">
        <v>72809</v>
      </c>
      <c r="C36133" t="s">
        <v>72810</v>
      </c>
      <c r="D36133" s="1">
        <v>43441.52002314815</v>
      </c>
      <c r="E36133">
        <v>14889</v>
      </c>
      <c r="F36133">
        <v>59274</v>
      </c>
    </row>
    <row r="36134" spans="1:6" x14ac:dyDescent="0.2">
      <c r="A36134">
        <v>1.07100662848754E+18</v>
      </c>
      <c r="B36134" t="s">
        <v>72811</v>
      </c>
      <c r="C36134" t="s">
        <v>72812</v>
      </c>
      <c r="D36134" s="1">
        <v>43441.528391203705</v>
      </c>
      <c r="E36134">
        <v>13280</v>
      </c>
      <c r="F36134">
        <v>54318</v>
      </c>
    </row>
    <row r="36135" spans="1:6" x14ac:dyDescent="0.2">
      <c r="A36135">
        <v>1.07100982057518E+18</v>
      </c>
      <c r="B36135" t="s">
        <v>72813</v>
      </c>
      <c r="C36135" t="s">
        <v>72814</v>
      </c>
      <c r="D36135" s="1">
        <v>43441.537199074075</v>
      </c>
      <c r="E36135">
        <v>14975</v>
      </c>
      <c r="F36135">
        <v>63464</v>
      </c>
    </row>
    <row r="36136" spans="1:6" x14ac:dyDescent="0.2">
      <c r="A36136">
        <v>1.07101545740938E+18</v>
      </c>
      <c r="B36136" t="s">
        <v>72815</v>
      </c>
      <c r="C36136" t="s">
        <v>72816</v>
      </c>
      <c r="D36136" s="1">
        <v>43441.552754629629</v>
      </c>
      <c r="E36136">
        <v>19036</v>
      </c>
      <c r="F36136">
        <v>79554</v>
      </c>
    </row>
    <row r="36137" spans="1:6" x14ac:dyDescent="0.2">
      <c r="A36137">
        <v>1.07103001412309E+18</v>
      </c>
      <c r="B36137" t="s">
        <v>72817</v>
      </c>
      <c r="C36137" t="s">
        <v>72818</v>
      </c>
      <c r="D36137" s="1">
        <v>43441.592916666668</v>
      </c>
      <c r="E36137">
        <v>12951</v>
      </c>
      <c r="F36137">
        <v>82673</v>
      </c>
    </row>
    <row r="36138" spans="1:6" x14ac:dyDescent="0.2">
      <c r="A36138">
        <v>1.0710365056768E+18</v>
      </c>
      <c r="B36138" t="s">
        <v>72819</v>
      </c>
      <c r="C36138" t="s">
        <v>72820</v>
      </c>
      <c r="D36138" s="1">
        <v>43441.610833333332</v>
      </c>
      <c r="E36138">
        <v>18412</v>
      </c>
      <c r="F36138">
        <v>75460</v>
      </c>
    </row>
    <row r="36139" spans="1:6" x14ac:dyDescent="0.2">
      <c r="A36139">
        <v>1.07105335185135E+18</v>
      </c>
      <c r="B36139" t="s">
        <v>72821</v>
      </c>
      <c r="C36139" t="s">
        <v>72822</v>
      </c>
      <c r="D36139" s="1">
        <v>43441.657314814816</v>
      </c>
      <c r="E36139">
        <v>15122</v>
      </c>
      <c r="F36139">
        <v>62946</v>
      </c>
    </row>
    <row r="36140" spans="1:6" x14ac:dyDescent="0.2">
      <c r="A36140">
        <v>1.07105592384885E+18</v>
      </c>
      <c r="B36140" t="s">
        <v>72823</v>
      </c>
      <c r="C36140" t="s">
        <v>72824</v>
      </c>
      <c r="D36140" s="1">
        <v>43441.664421296293</v>
      </c>
      <c r="E36140">
        <v>20461</v>
      </c>
      <c r="F36140">
        <v>79555</v>
      </c>
    </row>
    <row r="36141" spans="1:6" x14ac:dyDescent="0.2">
      <c r="A36141">
        <v>1.07107607790304E+18</v>
      </c>
      <c r="B36141" t="s">
        <v>72825</v>
      </c>
      <c r="C36141" t="s">
        <v>72826</v>
      </c>
      <c r="D36141" s="1">
        <v>43441.720034722224</v>
      </c>
      <c r="E36141">
        <v>13980</v>
      </c>
      <c r="F36141">
        <v>71027</v>
      </c>
    </row>
    <row r="36142" spans="1:6" x14ac:dyDescent="0.2">
      <c r="A36142">
        <v>1.07107651958426E+18</v>
      </c>
      <c r="B36142" t="s">
        <v>72827</v>
      </c>
      <c r="C36142" t="s">
        <v>72828</v>
      </c>
      <c r="D36142" s="1">
        <v>43441.721250000002</v>
      </c>
      <c r="E36142">
        <v>12138</v>
      </c>
      <c r="F36142">
        <v>60448</v>
      </c>
    </row>
    <row r="36143" spans="1:6" x14ac:dyDescent="0.2">
      <c r="A36143">
        <v>1.0710765237199E+18</v>
      </c>
      <c r="B36143" t="s">
        <v>72829</v>
      </c>
      <c r="C36143" t="s">
        <v>72830</v>
      </c>
      <c r="D36143" s="1">
        <v>43441.721261574072</v>
      </c>
      <c r="E36143">
        <v>9730</v>
      </c>
      <c r="F36143">
        <v>50207</v>
      </c>
    </row>
    <row r="36144" spans="1:6" x14ac:dyDescent="0.2">
      <c r="A36144">
        <v>1.07113288036813E+18</v>
      </c>
      <c r="B36144" t="s">
        <v>72831</v>
      </c>
      <c r="C36144" t="s">
        <v>72832</v>
      </c>
      <c r="D36144" s="1">
        <v>43441.876782407409</v>
      </c>
      <c r="E36144">
        <v>25026</v>
      </c>
      <c r="F36144">
        <v>102220</v>
      </c>
    </row>
    <row r="36145" spans="1:8" x14ac:dyDescent="0.2">
      <c r="A36145">
        <v>1.0711464000191601E+18</v>
      </c>
      <c r="B36145" t="s">
        <v>72833</v>
      </c>
      <c r="C36145" t="s">
        <v>72834</v>
      </c>
      <c r="D36145" s="1">
        <v>43441.914085648146</v>
      </c>
      <c r="E36145">
        <v>15727</v>
      </c>
      <c r="F36145">
        <v>75221</v>
      </c>
    </row>
    <row r="36146" spans="1:8" x14ac:dyDescent="0.2">
      <c r="A36146">
        <v>1.07115966994991E+18</v>
      </c>
      <c r="B36146" t="s">
        <v>72835</v>
      </c>
      <c r="C36146" t="s">
        <v>72836</v>
      </c>
      <c r="D36146" s="1">
        <v>43441.950706018521</v>
      </c>
      <c r="E36146">
        <v>25218</v>
      </c>
      <c r="F36146">
        <v>97404</v>
      </c>
    </row>
    <row r="36147" spans="1:8" x14ac:dyDescent="0.2">
      <c r="A36147">
        <v>1.07117762144523E+18</v>
      </c>
      <c r="B36147" t="s">
        <v>72837</v>
      </c>
      <c r="C36147" t="s">
        <v>72838</v>
      </c>
      <c r="D36147" s="1">
        <v>43442.000243055554</v>
      </c>
      <c r="E36147">
        <v>20307</v>
      </c>
      <c r="F36147">
        <v>104101</v>
      </c>
    </row>
    <row r="36148" spans="1:8" x14ac:dyDescent="0.2">
      <c r="A36148">
        <v>1.07138240195426E+18</v>
      </c>
      <c r="B36148" t="s">
        <v>72839</v>
      </c>
      <c r="C36148" t="s">
        <v>72840</v>
      </c>
      <c r="D36148" s="1">
        <v>43442.565324074072</v>
      </c>
      <c r="E36148">
        <v>31975</v>
      </c>
      <c r="F36148">
        <v>126071</v>
      </c>
    </row>
    <row r="36149" spans="1:8" x14ac:dyDescent="0.2">
      <c r="A36149">
        <v>1.07138707890103E+18</v>
      </c>
      <c r="B36149" t="s">
        <v>72841</v>
      </c>
      <c r="C36149" t="s">
        <v>72842</v>
      </c>
      <c r="D36149" s="1">
        <v>43442.578229166669</v>
      </c>
      <c r="E36149">
        <v>21283</v>
      </c>
      <c r="F36149">
        <v>89492</v>
      </c>
    </row>
    <row r="36150" spans="1:8" x14ac:dyDescent="0.2">
      <c r="A36150">
        <v>1.0713894142391601E+18</v>
      </c>
      <c r="B36150" t="s">
        <v>72843</v>
      </c>
      <c r="C36150" t="s">
        <v>72844</v>
      </c>
      <c r="D36150" s="1">
        <v>43442.584675925929</v>
      </c>
      <c r="E36150">
        <v>24805</v>
      </c>
      <c r="F36150">
        <v>110129</v>
      </c>
    </row>
    <row r="36151" spans="1:8" x14ac:dyDescent="0.2">
      <c r="A36151">
        <v>1.07140893852299E+18</v>
      </c>
      <c r="B36151" t="s">
        <v>72845</v>
      </c>
      <c r="C36151" t="s">
        <v>72846</v>
      </c>
      <c r="D36151" s="1">
        <v>43442.638553240744</v>
      </c>
      <c r="E36151">
        <v>13113</v>
      </c>
      <c r="F36151">
        <v>66913</v>
      </c>
    </row>
    <row r="36152" spans="1:8" x14ac:dyDescent="0.2">
      <c r="A36152">
        <v>1.0714089396848E+18</v>
      </c>
      <c r="B36152" t="s">
        <v>72847</v>
      </c>
      <c r="C36152" t="s">
        <v>72848</v>
      </c>
      <c r="D36152" s="1">
        <v>43442.638553240744</v>
      </c>
      <c r="E36152">
        <v>9291</v>
      </c>
      <c r="F36152">
        <v>52067</v>
      </c>
    </row>
    <row r="36153" spans="1:8" x14ac:dyDescent="0.2">
      <c r="A36153">
        <v>1.07143464255592E+18</v>
      </c>
      <c r="B36153" t="s">
        <v>72849</v>
      </c>
      <c r="C36153" t="s">
        <v>72850</v>
      </c>
      <c r="D36153" s="1">
        <v>43442.709479166668</v>
      </c>
      <c r="E36153">
        <v>19472</v>
      </c>
      <c r="F36153">
        <v>83145</v>
      </c>
      <c r="G36153" t="s">
        <v>89</v>
      </c>
    </row>
    <row r="36154" spans="1:8" x14ac:dyDescent="0.2">
      <c r="A36154">
        <v>1.0714549984149199E+18</v>
      </c>
      <c r="B36154" t="s">
        <v>72851</v>
      </c>
      <c r="C36154" t="s">
        <v>72852</v>
      </c>
      <c r="D36154" s="1">
        <v>43442.765648148146</v>
      </c>
      <c r="E36154">
        <v>34254</v>
      </c>
      <c r="F36154">
        <v>138958</v>
      </c>
    </row>
    <row r="36155" spans="1:8" x14ac:dyDescent="0.2">
      <c r="A36155">
        <v>1.07147907569949E+18</v>
      </c>
      <c r="B36155" t="s">
        <v>72853</v>
      </c>
      <c r="C36155" t="s">
        <v>72854</v>
      </c>
      <c r="D36155" s="1">
        <v>43442.832094907404</v>
      </c>
      <c r="E36155">
        <v>16943</v>
      </c>
      <c r="F36155">
        <v>74374</v>
      </c>
    </row>
    <row r="36156" spans="1:8" x14ac:dyDescent="0.2">
      <c r="A36156">
        <v>1.07147907955821E+18</v>
      </c>
      <c r="B36156" t="s">
        <v>72855</v>
      </c>
      <c r="C36156" t="s">
        <v>72856</v>
      </c>
      <c r="D36156" s="1">
        <v>43442.832106481481</v>
      </c>
      <c r="E36156">
        <v>14777</v>
      </c>
      <c r="F36156">
        <v>68397</v>
      </c>
    </row>
    <row r="36157" spans="1:8" x14ac:dyDescent="0.2">
      <c r="A36157">
        <v>1.07148131509291E+18</v>
      </c>
      <c r="B36157" t="s">
        <v>72857</v>
      </c>
      <c r="C36157" t="s">
        <v>72858</v>
      </c>
      <c r="D36157" s="1">
        <v>43442.838275462964</v>
      </c>
      <c r="E36157">
        <v>10286</v>
      </c>
      <c r="F36157">
        <v>73940</v>
      </c>
    </row>
    <row r="36158" spans="1:8" x14ac:dyDescent="0.2">
      <c r="A36158">
        <v>1.07154567578613E+18</v>
      </c>
      <c r="B36158" t="s">
        <v>72859</v>
      </c>
      <c r="C36158" t="s">
        <v>72860</v>
      </c>
      <c r="D36158" s="1">
        <v>43443.015879629631</v>
      </c>
      <c r="E36158">
        <v>16197</v>
      </c>
      <c r="F36158">
        <v>87966</v>
      </c>
      <c r="H36158" t="s">
        <v>390</v>
      </c>
    </row>
    <row r="36159" spans="1:8" x14ac:dyDescent="0.2">
      <c r="A36159">
        <v>1.07154778515613E+18</v>
      </c>
      <c r="B36159" t="s">
        <v>72861</v>
      </c>
      <c r="C36159" t="s">
        <v>72862</v>
      </c>
      <c r="D36159" s="1">
        <v>43443.021701388891</v>
      </c>
      <c r="E36159">
        <v>18865</v>
      </c>
      <c r="F36159">
        <v>98727</v>
      </c>
      <c r="G36159" t="s">
        <v>89</v>
      </c>
      <c r="H36159" t="s">
        <v>390</v>
      </c>
    </row>
    <row r="36160" spans="1:8" x14ac:dyDescent="0.2">
      <c r="A36160">
        <v>1.07176097108822E+18</v>
      </c>
      <c r="B36160" t="s">
        <v>72863</v>
      </c>
      <c r="C36160" t="s">
        <v>72864</v>
      </c>
      <c r="D36160" s="1">
        <v>43443.609976851854</v>
      </c>
      <c r="E36160">
        <v>31483</v>
      </c>
      <c r="F36160">
        <v>119067</v>
      </c>
    </row>
    <row r="36161" spans="1:8" x14ac:dyDescent="0.2">
      <c r="A36161">
        <v>1.07176477767911E+18</v>
      </c>
      <c r="B36161" t="s">
        <v>72865</v>
      </c>
      <c r="C36161" t="s">
        <v>72866</v>
      </c>
      <c r="D36161" s="1">
        <v>43443.620486111111</v>
      </c>
      <c r="E36161">
        <v>28548</v>
      </c>
      <c r="F36161">
        <v>114662</v>
      </c>
    </row>
    <row r="36162" spans="1:8" x14ac:dyDescent="0.2">
      <c r="A36162">
        <v>1.07189808826728E+18</v>
      </c>
      <c r="B36162" t="s">
        <v>72867</v>
      </c>
      <c r="C36162" t="s">
        <v>72868</v>
      </c>
      <c r="D36162" s="1">
        <v>43443.988344907404</v>
      </c>
      <c r="E36162">
        <v>29350</v>
      </c>
      <c r="F36162">
        <v>131079</v>
      </c>
    </row>
    <row r="36163" spans="1:8" x14ac:dyDescent="0.2">
      <c r="A36163">
        <v>1.0719394005175E+18</v>
      </c>
      <c r="B36163" t="s">
        <v>72869</v>
      </c>
      <c r="C36163" t="s">
        <v>72870</v>
      </c>
      <c r="D36163" s="1">
        <v>43444.102349537039</v>
      </c>
      <c r="E36163">
        <v>15206</v>
      </c>
      <c r="F36163">
        <v>80607</v>
      </c>
      <c r="H36163" t="s">
        <v>390</v>
      </c>
    </row>
    <row r="36164" spans="1:8" x14ac:dyDescent="0.2">
      <c r="A36164">
        <v>1.07209512789466E+18</v>
      </c>
      <c r="B36164" t="s">
        <v>72871</v>
      </c>
      <c r="C36164" t="s">
        <v>72872</v>
      </c>
      <c r="D36164" s="1">
        <v>43444.532071759262</v>
      </c>
      <c r="E36164">
        <v>22253</v>
      </c>
      <c r="F36164">
        <v>96987</v>
      </c>
      <c r="G36164" t="s">
        <v>89</v>
      </c>
    </row>
    <row r="36165" spans="1:8" x14ac:dyDescent="0.2">
      <c r="A36165">
        <v>1.07209860459939E+18</v>
      </c>
      <c r="B36165" t="s">
        <v>72873</v>
      </c>
      <c r="C36165" t="s">
        <v>72874</v>
      </c>
      <c r="D36165" s="1">
        <v>43444.541666666664</v>
      </c>
      <c r="E36165">
        <v>20169</v>
      </c>
      <c r="F36165">
        <v>93307</v>
      </c>
    </row>
    <row r="36166" spans="1:8" x14ac:dyDescent="0.2">
      <c r="A36166">
        <v>1.07231285430758E+18</v>
      </c>
      <c r="B36166" t="s">
        <v>72875</v>
      </c>
      <c r="C36166" t="s">
        <v>72876</v>
      </c>
      <c r="D36166" s="1">
        <v>43445.132881944446</v>
      </c>
      <c r="E36166">
        <v>23817</v>
      </c>
      <c r="F36166">
        <v>98892</v>
      </c>
    </row>
    <row r="36167" spans="1:8" x14ac:dyDescent="0.2">
      <c r="A36167">
        <v>1.07231714972371E+18</v>
      </c>
      <c r="B36167" t="s">
        <v>72877</v>
      </c>
      <c r="C36167" t="s">
        <v>72878</v>
      </c>
      <c r="D36167" s="1">
        <v>43445.144733796296</v>
      </c>
      <c r="E36167">
        <v>18389</v>
      </c>
      <c r="F36167">
        <v>74922</v>
      </c>
      <c r="G36167" t="s">
        <v>89</v>
      </c>
    </row>
    <row r="36168" spans="1:8" x14ac:dyDescent="0.2">
      <c r="A36168">
        <v>1.07245909785593E+18</v>
      </c>
      <c r="B36168" t="s">
        <v>72879</v>
      </c>
      <c r="C36168" t="s">
        <v>72880</v>
      </c>
      <c r="D36168" s="1">
        <v>43445.536435185182</v>
      </c>
      <c r="E36168">
        <v>17884</v>
      </c>
      <c r="F36168">
        <v>86727</v>
      </c>
    </row>
    <row r="36169" spans="1:8" x14ac:dyDescent="0.2">
      <c r="A36169">
        <v>1.0724622074164401E+18</v>
      </c>
      <c r="B36169" t="s">
        <v>72881</v>
      </c>
      <c r="C36169" t="s">
        <v>72882</v>
      </c>
      <c r="D36169" s="1">
        <v>43445.545023148145</v>
      </c>
      <c r="E36169">
        <v>14224</v>
      </c>
      <c r="F36169">
        <v>69316</v>
      </c>
    </row>
    <row r="36170" spans="1:8" x14ac:dyDescent="0.2">
      <c r="A36170">
        <v>1.07246410778432E+18</v>
      </c>
      <c r="B36170" t="s">
        <v>72883</v>
      </c>
      <c r="C36170" t="s">
        <v>72884</v>
      </c>
      <c r="D36170" s="1">
        <v>43445.550266203703</v>
      </c>
      <c r="E36170">
        <v>18292</v>
      </c>
      <c r="F36170">
        <v>85477</v>
      </c>
    </row>
    <row r="36171" spans="1:8" x14ac:dyDescent="0.2">
      <c r="A36171">
        <v>1.07246877997471E+18</v>
      </c>
      <c r="B36171" t="s">
        <v>72885</v>
      </c>
      <c r="C36171" t="s">
        <v>72886</v>
      </c>
      <c r="D36171" s="1">
        <v>43445.563159722224</v>
      </c>
      <c r="E36171">
        <v>13515</v>
      </c>
      <c r="F36171">
        <v>63651</v>
      </c>
    </row>
    <row r="36172" spans="1:8" x14ac:dyDescent="0.2">
      <c r="A36172">
        <v>1.0724715759565E+18</v>
      </c>
      <c r="B36172" t="s">
        <v>72887</v>
      </c>
      <c r="C36172" t="s">
        <v>72888</v>
      </c>
      <c r="D36172" s="1">
        <v>43445.570868055554</v>
      </c>
      <c r="E36172">
        <v>25204</v>
      </c>
      <c r="F36172">
        <v>110978</v>
      </c>
    </row>
    <row r="36173" spans="1:8" x14ac:dyDescent="0.2">
      <c r="A36173">
        <v>1.07247888006006E+18</v>
      </c>
      <c r="B36173" t="s">
        <v>72889</v>
      </c>
      <c r="C36173" t="s">
        <v>72890</v>
      </c>
      <c r="D36173" s="1">
        <v>43445.59103009259</v>
      </c>
      <c r="E36173">
        <v>7805</v>
      </c>
      <c r="F36173">
        <v>44140</v>
      </c>
      <c r="G36173" t="s">
        <v>89</v>
      </c>
    </row>
    <row r="36174" spans="1:8" x14ac:dyDescent="0.2">
      <c r="A36174">
        <v>1.07248098368387E+18</v>
      </c>
      <c r="B36174" t="s">
        <v>72891</v>
      </c>
      <c r="C36174" t="s">
        <v>72892</v>
      </c>
      <c r="D36174" s="1">
        <v>43445.596828703703</v>
      </c>
      <c r="E36174">
        <v>14589</v>
      </c>
      <c r="F36174">
        <v>75301</v>
      </c>
    </row>
    <row r="36175" spans="1:8" x14ac:dyDescent="0.2">
      <c r="A36175">
        <v>1.07248377081984E+18</v>
      </c>
      <c r="B36175" t="s">
        <v>72893</v>
      </c>
      <c r="C36175" t="s">
        <v>72894</v>
      </c>
      <c r="D36175" s="1">
        <v>43445.604525462964</v>
      </c>
      <c r="E36175">
        <v>18117</v>
      </c>
      <c r="F36175">
        <v>84523</v>
      </c>
    </row>
    <row r="36176" spans="1:8" x14ac:dyDescent="0.2">
      <c r="A36176">
        <v>1.07256429330297E+18</v>
      </c>
      <c r="B36176" t="s">
        <v>72895</v>
      </c>
      <c r="C36176" t="s">
        <v>72896</v>
      </c>
      <c r="D36176" s="1">
        <v>43445.826724537037</v>
      </c>
      <c r="E36176">
        <v>23116</v>
      </c>
      <c r="F36176">
        <v>96577</v>
      </c>
    </row>
    <row r="36177" spans="1:8" x14ac:dyDescent="0.2">
      <c r="A36177">
        <v>1.0725654546553999E+18</v>
      </c>
      <c r="B36177" t="s">
        <v>72897</v>
      </c>
      <c r="C36177" t="s">
        <v>72898</v>
      </c>
      <c r="D36177" s="1">
        <v>43445.829930555556</v>
      </c>
      <c r="E36177">
        <v>20409</v>
      </c>
      <c r="F36177">
        <v>90072</v>
      </c>
    </row>
    <row r="36178" spans="1:8" x14ac:dyDescent="0.2">
      <c r="A36178">
        <v>1.07261426977311E+18</v>
      </c>
      <c r="B36178" t="s">
        <v>72899</v>
      </c>
      <c r="C36178" t="s">
        <v>72900</v>
      </c>
      <c r="D36178" s="1">
        <v>43445.964629629627</v>
      </c>
      <c r="E36178">
        <v>19432</v>
      </c>
      <c r="F36178">
        <v>96796</v>
      </c>
    </row>
    <row r="36179" spans="1:8" x14ac:dyDescent="0.2">
      <c r="A36179">
        <v>1.07283202392718E+18</v>
      </c>
      <c r="B36179" t="s">
        <v>72901</v>
      </c>
      <c r="C36179" t="s">
        <v>72902</v>
      </c>
      <c r="D36179" s="1">
        <v>43446.565520833334</v>
      </c>
      <c r="E36179">
        <v>32421</v>
      </c>
      <c r="F36179">
        <v>151749</v>
      </c>
    </row>
    <row r="36180" spans="1:8" x14ac:dyDescent="0.2">
      <c r="A36180">
        <v>1.07283603551463E+18</v>
      </c>
      <c r="B36180" t="s">
        <v>72903</v>
      </c>
      <c r="C36180" t="s">
        <v>72904</v>
      </c>
      <c r="D36180" s="1">
        <v>43446.576585648145</v>
      </c>
      <c r="E36180">
        <v>54708</v>
      </c>
      <c r="F36180">
        <v>180434</v>
      </c>
    </row>
    <row r="36181" spans="1:8" x14ac:dyDescent="0.2">
      <c r="A36181">
        <v>1.07300226007293E+18</v>
      </c>
      <c r="B36181" t="s">
        <v>72905</v>
      </c>
      <c r="C36181" t="s">
        <v>72906</v>
      </c>
      <c r="D36181" s="1">
        <v>43447.035277777781</v>
      </c>
      <c r="E36181">
        <v>11442</v>
      </c>
      <c r="F36181">
        <v>70663</v>
      </c>
      <c r="G36181" t="s">
        <v>576</v>
      </c>
    </row>
    <row r="36182" spans="1:8" x14ac:dyDescent="0.2">
      <c r="A36182">
        <v>1.07319545003395E+18</v>
      </c>
      <c r="B36182" t="s">
        <v>72907</v>
      </c>
      <c r="C36182" t="s">
        <v>72908</v>
      </c>
      <c r="D36182" s="1">
        <v>43447.568379629629</v>
      </c>
      <c r="E36182">
        <v>24298</v>
      </c>
      <c r="F36182">
        <v>109164</v>
      </c>
    </row>
    <row r="36183" spans="1:8" x14ac:dyDescent="0.2">
      <c r="A36183">
        <v>1.07320517687243E+18</v>
      </c>
      <c r="B36183" t="s">
        <v>72909</v>
      </c>
      <c r="C36183" t="s">
        <v>72910</v>
      </c>
      <c r="D36183" s="1">
        <v>43447.595231481479</v>
      </c>
      <c r="E36183">
        <v>15864</v>
      </c>
      <c r="F36183">
        <v>72619</v>
      </c>
    </row>
    <row r="36184" spans="1:8" x14ac:dyDescent="0.2">
      <c r="A36184">
        <v>1.07320727206989E+18</v>
      </c>
      <c r="B36184" t="s">
        <v>72911</v>
      </c>
      <c r="C36184" t="s">
        <v>72912</v>
      </c>
      <c r="D36184" s="1">
        <v>43447.601006944446</v>
      </c>
      <c r="E36184">
        <v>14234</v>
      </c>
      <c r="F36184">
        <v>66183</v>
      </c>
    </row>
    <row r="36185" spans="1:8" x14ac:dyDescent="0.2">
      <c r="A36185">
        <v>1.07321082393649E+18</v>
      </c>
      <c r="B36185" t="s">
        <v>72913</v>
      </c>
      <c r="C36185" t="s">
        <v>72914</v>
      </c>
      <c r="D36185" s="1">
        <v>43447.610810185186</v>
      </c>
      <c r="E36185">
        <v>13713</v>
      </c>
      <c r="F36185">
        <v>67711</v>
      </c>
    </row>
    <row r="36186" spans="1:8" x14ac:dyDescent="0.2">
      <c r="A36186">
        <v>1.0732481373205E+18</v>
      </c>
      <c r="B36186" t="s">
        <v>72915</v>
      </c>
      <c r="C36186" t="s">
        <v>72916</v>
      </c>
      <c r="D36186" s="1">
        <v>43447.713773148149</v>
      </c>
      <c r="E36186">
        <v>21110</v>
      </c>
      <c r="F36186">
        <v>89585</v>
      </c>
    </row>
    <row r="36187" spans="1:8" x14ac:dyDescent="0.2">
      <c r="A36187">
        <v>1.07324824478701E+18</v>
      </c>
      <c r="B36187" t="s">
        <v>72917</v>
      </c>
      <c r="C36187" t="s">
        <v>67918</v>
      </c>
      <c r="D36187" s="1">
        <v>43447.714074074072</v>
      </c>
      <c r="E36187">
        <v>20471</v>
      </c>
      <c r="F36187">
        <v>94547</v>
      </c>
    </row>
    <row r="36188" spans="1:8" x14ac:dyDescent="0.2">
      <c r="A36188">
        <v>1.0732698813348401E+18</v>
      </c>
      <c r="B36188" t="s">
        <v>72918</v>
      </c>
      <c r="C36188" t="s">
        <v>72919</v>
      </c>
      <c r="D36188" s="1">
        <v>43447.773773148147</v>
      </c>
      <c r="E36188">
        <v>17392</v>
      </c>
      <c r="F36188">
        <v>72946</v>
      </c>
    </row>
    <row r="36189" spans="1:8" x14ac:dyDescent="0.2">
      <c r="A36189">
        <v>1.0732698829119E+18</v>
      </c>
      <c r="B36189" t="s">
        <v>72920</v>
      </c>
      <c r="C36189" t="s">
        <v>72921</v>
      </c>
      <c r="D36189" s="1">
        <v>43447.773784722223</v>
      </c>
      <c r="E36189">
        <v>11074</v>
      </c>
      <c r="F36189">
        <v>51663</v>
      </c>
      <c r="G36189" t="s">
        <v>89</v>
      </c>
    </row>
    <row r="36190" spans="1:8" x14ac:dyDescent="0.2">
      <c r="A36190">
        <v>1.07327655088217E+18</v>
      </c>
      <c r="B36190" t="s">
        <v>72922</v>
      </c>
      <c r="C36190" t="s">
        <v>72923</v>
      </c>
      <c r="D36190" s="1">
        <v>43447.792175925926</v>
      </c>
      <c r="E36190">
        <v>6734</v>
      </c>
      <c r="F36190">
        <v>42476</v>
      </c>
      <c r="G36190" t="s">
        <v>215</v>
      </c>
    </row>
    <row r="36191" spans="1:8" x14ac:dyDescent="0.2">
      <c r="A36191">
        <v>1.07327980070426E+18</v>
      </c>
      <c r="B36191" t="s">
        <v>72924</v>
      </c>
      <c r="C36191" t="s">
        <v>72925</v>
      </c>
      <c r="D36191" s="1">
        <v>43447.801145833335</v>
      </c>
      <c r="E36191">
        <v>11767</v>
      </c>
      <c r="F36191">
        <v>55992</v>
      </c>
      <c r="G36191" t="s">
        <v>89</v>
      </c>
      <c r="H36191" t="s">
        <v>390</v>
      </c>
    </row>
    <row r="36192" spans="1:8" x14ac:dyDescent="0.2">
      <c r="A36192">
        <v>1.07331275621502E+18</v>
      </c>
      <c r="B36192" t="s">
        <v>72926</v>
      </c>
      <c r="C36192" t="s">
        <v>72927</v>
      </c>
      <c r="D36192" s="1">
        <v>43447.892083333332</v>
      </c>
      <c r="E36192">
        <v>9638</v>
      </c>
      <c r="F36192">
        <v>53288</v>
      </c>
      <c r="G36192" t="s">
        <v>89</v>
      </c>
    </row>
    <row r="36193" spans="1:7" x14ac:dyDescent="0.2">
      <c r="A36193">
        <v>1.07332708603774E+18</v>
      </c>
      <c r="B36193" t="s">
        <v>72928</v>
      </c>
      <c r="C36193" t="s">
        <v>72929</v>
      </c>
      <c r="D36193" s="1">
        <v>43447.931631944448</v>
      </c>
      <c r="E36193">
        <v>34378</v>
      </c>
      <c r="F36193">
        <v>119326</v>
      </c>
    </row>
    <row r="36194" spans="1:7" x14ac:dyDescent="0.2">
      <c r="A36194">
        <v>1.07361754147656E+18</v>
      </c>
      <c r="B36194" t="s">
        <v>72930</v>
      </c>
      <c r="C36194" t="s">
        <v>72931</v>
      </c>
      <c r="D36194" s="1">
        <v>43448.733136574076</v>
      </c>
      <c r="E36194">
        <v>24085</v>
      </c>
      <c r="F36194">
        <v>119325</v>
      </c>
    </row>
    <row r="36195" spans="1:7" x14ac:dyDescent="0.2">
      <c r="A36195">
        <v>1.07364316531863E+18</v>
      </c>
      <c r="B36195" t="s">
        <v>72932</v>
      </c>
      <c r="C36195" t="s">
        <v>72933</v>
      </c>
      <c r="D36195" s="1">
        <v>43448.803842592592</v>
      </c>
      <c r="E36195">
        <v>12261</v>
      </c>
      <c r="F36195">
        <v>65294</v>
      </c>
    </row>
    <row r="36196" spans="1:7" x14ac:dyDescent="0.2">
      <c r="A36196">
        <v>1.0736431667320399E+18</v>
      </c>
      <c r="B36196" t="s">
        <v>72934</v>
      </c>
      <c r="C36196" t="s">
        <v>72935</v>
      </c>
      <c r="D36196" s="1">
        <v>43448.803842592592</v>
      </c>
      <c r="E36196">
        <v>10156</v>
      </c>
      <c r="F36196">
        <v>54709</v>
      </c>
    </row>
    <row r="36197" spans="1:7" x14ac:dyDescent="0.2">
      <c r="A36197">
        <v>1.0736436842126799E+18</v>
      </c>
      <c r="B36197" t="s">
        <v>72936</v>
      </c>
      <c r="C36197" t="s">
        <v>72937</v>
      </c>
      <c r="D36197" s="1">
        <v>43448.805277777778</v>
      </c>
      <c r="E36197">
        <v>11643</v>
      </c>
      <c r="F36197">
        <v>56499</v>
      </c>
      <c r="G36197" t="s">
        <v>89</v>
      </c>
    </row>
    <row r="36198" spans="1:7" x14ac:dyDescent="0.2">
      <c r="A36198">
        <v>1.0737037447669199E+18</v>
      </c>
      <c r="B36198" t="s">
        <v>72938</v>
      </c>
      <c r="C36198" t="s">
        <v>72939</v>
      </c>
      <c r="D36198" s="1">
        <v>43448.971006944441</v>
      </c>
      <c r="E36198">
        <v>15434</v>
      </c>
      <c r="F36198">
        <v>73912</v>
      </c>
    </row>
    <row r="36199" spans="1:7" x14ac:dyDescent="0.2">
      <c r="A36199">
        <v>1.0737037464320399E+18</v>
      </c>
      <c r="B36199" t="s">
        <v>72940</v>
      </c>
      <c r="C36199" t="s">
        <v>72941</v>
      </c>
      <c r="D36199" s="1">
        <v>43448.971018518518</v>
      </c>
      <c r="E36199">
        <v>11203</v>
      </c>
      <c r="F36199">
        <v>57937</v>
      </c>
    </row>
    <row r="36200" spans="1:7" x14ac:dyDescent="0.2">
      <c r="A36200">
        <v>1.07373733693507E+18</v>
      </c>
      <c r="B36200" t="s">
        <v>72942</v>
      </c>
      <c r="C36200" t="s">
        <v>72943</v>
      </c>
      <c r="D36200" s="1">
        <v>43449.063703703701</v>
      </c>
      <c r="E36200">
        <v>11683</v>
      </c>
      <c r="F36200">
        <v>66354</v>
      </c>
    </row>
    <row r="36201" spans="1:7" x14ac:dyDescent="0.2">
      <c r="A36201">
        <v>1.07376149786674E+18</v>
      </c>
      <c r="B36201" t="s">
        <v>72944</v>
      </c>
      <c r="C36201" t="s">
        <v>72945</v>
      </c>
      <c r="D36201" s="1">
        <v>43449.130381944444</v>
      </c>
      <c r="E36201">
        <v>28726</v>
      </c>
      <c r="F36201">
        <v>123085</v>
      </c>
    </row>
    <row r="36202" spans="1:7" x14ac:dyDescent="0.2">
      <c r="A36202">
        <v>1.07376369580787E+18</v>
      </c>
      <c r="B36202" t="s">
        <v>72946</v>
      </c>
      <c r="C36202" t="s">
        <v>72947</v>
      </c>
      <c r="D36202" s="1">
        <v>43449.136446759258</v>
      </c>
      <c r="E36202">
        <v>27352</v>
      </c>
      <c r="F36202">
        <v>123092</v>
      </c>
    </row>
    <row r="36203" spans="1:7" x14ac:dyDescent="0.2">
      <c r="A36203">
        <v>1.07394449158802E+18</v>
      </c>
      <c r="B36203" t="s">
        <v>72948</v>
      </c>
      <c r="C36203" t="s">
        <v>72949</v>
      </c>
      <c r="D36203" s="1">
        <v>43449.635347222225</v>
      </c>
      <c r="E36203">
        <v>10551</v>
      </c>
      <c r="F36203">
        <v>60132</v>
      </c>
      <c r="G36203" t="s">
        <v>89</v>
      </c>
    </row>
    <row r="36204" spans="1:7" x14ac:dyDescent="0.2">
      <c r="A36204">
        <v>1.07394539331301E+18</v>
      </c>
      <c r="B36204" t="s">
        <v>72950</v>
      </c>
      <c r="C36204" t="s">
        <v>72951</v>
      </c>
      <c r="D36204" s="1">
        <v>43449.637835648151</v>
      </c>
      <c r="E36204">
        <v>9764</v>
      </c>
      <c r="F36204">
        <v>58020</v>
      </c>
    </row>
    <row r="36205" spans="1:7" x14ac:dyDescent="0.2">
      <c r="A36205">
        <v>1.07396531918467E+18</v>
      </c>
      <c r="B36205" t="s">
        <v>72952</v>
      </c>
      <c r="C36205" t="s">
        <v>72953</v>
      </c>
      <c r="D36205" s="1">
        <v>43449.692824074074</v>
      </c>
      <c r="E36205">
        <v>33450</v>
      </c>
      <c r="F36205">
        <v>132445</v>
      </c>
    </row>
    <row r="36206" spans="1:7" x14ac:dyDescent="0.2">
      <c r="A36206">
        <v>1.0739748739391601E+18</v>
      </c>
      <c r="B36206" t="s">
        <v>72954</v>
      </c>
      <c r="C36206" t="s">
        <v>72955</v>
      </c>
      <c r="D36206" s="1">
        <v>43449.719189814816</v>
      </c>
      <c r="E36206">
        <v>20099</v>
      </c>
      <c r="F36206">
        <v>95153</v>
      </c>
    </row>
    <row r="36207" spans="1:7" x14ac:dyDescent="0.2">
      <c r="A36207">
        <v>1.07398231458832E+18</v>
      </c>
      <c r="B36207" t="s">
        <v>72956</v>
      </c>
      <c r="C36207" t="s">
        <v>72957</v>
      </c>
      <c r="D36207" s="1">
        <v>43449.739722222221</v>
      </c>
      <c r="E36207">
        <v>31847</v>
      </c>
      <c r="F36207">
        <v>112219</v>
      </c>
    </row>
    <row r="36208" spans="1:7" x14ac:dyDescent="0.2">
      <c r="A36208">
        <v>1.0743028519067E+18</v>
      </c>
      <c r="B36208" t="s">
        <v>72958</v>
      </c>
      <c r="C36208" t="s">
        <v>72959</v>
      </c>
      <c r="D36208" s="1">
        <v>43450.624236111114</v>
      </c>
      <c r="E36208">
        <v>21183</v>
      </c>
      <c r="F36208">
        <v>89555</v>
      </c>
    </row>
    <row r="36209" spans="1:7" x14ac:dyDescent="0.2">
      <c r="A36209">
        <v>1.0743061183678001E+18</v>
      </c>
      <c r="B36209" t="s">
        <v>72960</v>
      </c>
      <c r="C36209" t="s">
        <v>72961</v>
      </c>
      <c r="D36209" s="1">
        <v>43450.633240740739</v>
      </c>
      <c r="E36209">
        <v>22826</v>
      </c>
      <c r="F36209">
        <v>94037</v>
      </c>
    </row>
    <row r="36210" spans="1:7" x14ac:dyDescent="0.2">
      <c r="A36210">
        <v>1.07431315367945E+18</v>
      </c>
      <c r="B36210" t="s">
        <v>72962</v>
      </c>
      <c r="C36210" t="s">
        <v>72963</v>
      </c>
      <c r="D36210" s="1">
        <v>43450.652662037035</v>
      </c>
      <c r="E36210">
        <v>28433</v>
      </c>
      <c r="F36210">
        <v>117483</v>
      </c>
    </row>
    <row r="36211" spans="1:7" x14ac:dyDescent="0.2">
      <c r="A36211">
        <v>1.07431907676643E+18</v>
      </c>
      <c r="B36211" t="s">
        <v>72964</v>
      </c>
      <c r="C36211" t="s">
        <v>72965</v>
      </c>
      <c r="D36211" s="1">
        <v>43450.669004629628</v>
      </c>
      <c r="E36211">
        <v>23139</v>
      </c>
      <c r="F36211">
        <v>93118</v>
      </c>
      <c r="G36211" t="s">
        <v>215</v>
      </c>
    </row>
    <row r="36212" spans="1:7" x14ac:dyDescent="0.2">
      <c r="A36212">
        <v>1.07432344174931E+18</v>
      </c>
      <c r="B36212" t="s">
        <v>72966</v>
      </c>
      <c r="C36212" t="s">
        <v>72967</v>
      </c>
      <c r="D36212" s="1">
        <v>43450.68105324074</v>
      </c>
      <c r="E36212">
        <v>19303</v>
      </c>
      <c r="F36212">
        <v>76907</v>
      </c>
      <c r="G36212" t="s">
        <v>89</v>
      </c>
    </row>
    <row r="36213" spans="1:7" x14ac:dyDescent="0.2">
      <c r="A36213">
        <v>1.07433983435175E+18</v>
      </c>
      <c r="B36213" t="s">
        <v>72968</v>
      </c>
      <c r="C36213" t="s">
        <v>72969</v>
      </c>
      <c r="D36213" s="1">
        <v>43450.726284722223</v>
      </c>
      <c r="E36213">
        <v>21416</v>
      </c>
      <c r="F36213">
        <v>86345</v>
      </c>
    </row>
    <row r="36214" spans="1:7" x14ac:dyDescent="0.2">
      <c r="A36214">
        <v>1.07440122822495E+18</v>
      </c>
      <c r="B36214" t="s">
        <v>72970</v>
      </c>
      <c r="C36214" t="s">
        <v>72971</v>
      </c>
      <c r="D36214" s="1">
        <v>43450.895694444444</v>
      </c>
      <c r="E36214">
        <v>12876</v>
      </c>
      <c r="F36214">
        <v>52523</v>
      </c>
      <c r="G36214" t="s">
        <v>215</v>
      </c>
    </row>
    <row r="36215" spans="1:7" x14ac:dyDescent="0.2">
      <c r="A36215">
        <v>1.0744012438571E+18</v>
      </c>
      <c r="B36215" t="s">
        <v>72972</v>
      </c>
      <c r="C36215" t="s">
        <v>72973</v>
      </c>
      <c r="D36215" s="1">
        <v>43450.895740740743</v>
      </c>
      <c r="E36215">
        <v>14187</v>
      </c>
      <c r="F36215">
        <v>59511</v>
      </c>
    </row>
    <row r="36216" spans="1:7" x14ac:dyDescent="0.2">
      <c r="A36216">
        <v>1.07440311052367E+18</v>
      </c>
      <c r="B36216" t="s">
        <v>72974</v>
      </c>
      <c r="C36216" t="s">
        <v>72975</v>
      </c>
      <c r="D36216" s="1">
        <v>43450.900891203702</v>
      </c>
      <c r="E36216">
        <v>19043</v>
      </c>
      <c r="F36216">
        <v>81836</v>
      </c>
    </row>
    <row r="36217" spans="1:7" x14ac:dyDescent="0.2">
      <c r="A36217">
        <v>1.07440795650088E+18</v>
      </c>
      <c r="B36217" t="s">
        <v>72976</v>
      </c>
      <c r="C36217" t="s">
        <v>72977</v>
      </c>
      <c r="D36217" s="1">
        <v>43450.914270833331</v>
      </c>
      <c r="E36217">
        <v>25619</v>
      </c>
      <c r="F36217">
        <v>99045</v>
      </c>
    </row>
    <row r="36218" spans="1:7" x14ac:dyDescent="0.2">
      <c r="A36218">
        <v>1.0746509754561201E+18</v>
      </c>
      <c r="B36218" t="s">
        <v>72978</v>
      </c>
      <c r="C36218" t="s">
        <v>72979</v>
      </c>
      <c r="D36218" s="1">
        <v>43451.584872685184</v>
      </c>
      <c r="E36218">
        <v>18413</v>
      </c>
      <c r="F36218">
        <v>83544</v>
      </c>
    </row>
    <row r="36219" spans="1:7" x14ac:dyDescent="0.2">
      <c r="A36219">
        <v>1.07465727897493E+18</v>
      </c>
      <c r="B36219" t="s">
        <v>72980</v>
      </c>
      <c r="C36219" t="s">
        <v>72981</v>
      </c>
      <c r="D36219" s="1">
        <v>43451.602268518516</v>
      </c>
      <c r="E36219">
        <v>22098</v>
      </c>
      <c r="F36219">
        <v>98686</v>
      </c>
    </row>
    <row r="36220" spans="1:7" x14ac:dyDescent="0.2">
      <c r="A36220">
        <v>1.07469710214238E+18</v>
      </c>
      <c r="B36220" t="s">
        <v>72982</v>
      </c>
      <c r="C36220" t="s">
        <v>72983</v>
      </c>
      <c r="D36220" s="1">
        <v>43451.712152777778</v>
      </c>
      <c r="E36220">
        <v>28623</v>
      </c>
      <c r="F36220">
        <v>123774</v>
      </c>
    </row>
    <row r="36221" spans="1:7" x14ac:dyDescent="0.2">
      <c r="A36221">
        <v>1.07477478142001E+18</v>
      </c>
      <c r="B36221" t="s">
        <v>72984</v>
      </c>
      <c r="C36221" t="s">
        <v>72985</v>
      </c>
      <c r="D36221" s="1">
        <v>43451.926504629628</v>
      </c>
      <c r="E36221">
        <v>22176</v>
      </c>
      <c r="F36221">
        <v>104681</v>
      </c>
    </row>
    <row r="36222" spans="1:7" x14ac:dyDescent="0.2">
      <c r="A36222">
        <v>1.07498981706109E+18</v>
      </c>
      <c r="B36222" t="s">
        <v>72986</v>
      </c>
      <c r="C36222" t="s">
        <v>72987</v>
      </c>
      <c r="D36222" s="1">
        <v>43452.519895833335</v>
      </c>
      <c r="E36222">
        <v>17928</v>
      </c>
      <c r="F36222">
        <v>70632</v>
      </c>
    </row>
    <row r="36223" spans="1:7" x14ac:dyDescent="0.2">
      <c r="A36223">
        <v>1.07499303683119E+18</v>
      </c>
      <c r="B36223" t="s">
        <v>72988</v>
      </c>
      <c r="C36223" t="s">
        <v>72989</v>
      </c>
      <c r="D36223" s="1">
        <v>43452.528784722221</v>
      </c>
      <c r="E36223">
        <v>16264</v>
      </c>
      <c r="F36223">
        <v>71925</v>
      </c>
    </row>
    <row r="36224" spans="1:7" x14ac:dyDescent="0.2">
      <c r="A36224">
        <v>1.07500107757615E+18</v>
      </c>
      <c r="B36224" t="s">
        <v>72990</v>
      </c>
      <c r="C36224" t="s">
        <v>72991</v>
      </c>
      <c r="D36224" s="1">
        <v>43452.55097222222</v>
      </c>
      <c r="E36224">
        <v>14543</v>
      </c>
      <c r="F36224">
        <v>65241</v>
      </c>
    </row>
    <row r="36225" spans="1:7" x14ac:dyDescent="0.2">
      <c r="A36225">
        <v>1.07500432456728E+18</v>
      </c>
      <c r="B36225" t="s">
        <v>72992</v>
      </c>
      <c r="C36225" t="s">
        <v>72993</v>
      </c>
      <c r="D36225" s="1">
        <v>43452.559930555559</v>
      </c>
      <c r="E36225">
        <v>23140</v>
      </c>
      <c r="F36225">
        <v>88863</v>
      </c>
      <c r="G36225" t="s">
        <v>89</v>
      </c>
    </row>
    <row r="36226" spans="1:7" x14ac:dyDescent="0.2">
      <c r="A36226">
        <v>1.0750117511654799E+18</v>
      </c>
      <c r="B36226" t="s">
        <v>72994</v>
      </c>
      <c r="C36226" t="s">
        <v>72995</v>
      </c>
      <c r="D36226" s="1">
        <v>43452.580416666664</v>
      </c>
      <c r="E36226">
        <v>21935</v>
      </c>
      <c r="F36226">
        <v>85118</v>
      </c>
    </row>
    <row r="36227" spans="1:7" x14ac:dyDescent="0.2">
      <c r="A36227">
        <v>1.07501649898757E+18</v>
      </c>
      <c r="B36227" t="s">
        <v>72996</v>
      </c>
      <c r="C36227" t="s">
        <v>72997</v>
      </c>
      <c r="D36227" s="1">
        <v>43452.593518518515</v>
      </c>
      <c r="E36227">
        <v>12708</v>
      </c>
      <c r="F36227">
        <v>52834</v>
      </c>
    </row>
    <row r="36228" spans="1:7" x14ac:dyDescent="0.2">
      <c r="A36228">
        <v>1.07501846535699E+18</v>
      </c>
      <c r="B36228" t="s">
        <v>72998</v>
      </c>
      <c r="C36228" t="s">
        <v>72999</v>
      </c>
      <c r="D36228" s="1">
        <v>43452.598946759259</v>
      </c>
      <c r="E36228">
        <v>17144</v>
      </c>
      <c r="F36228">
        <v>70302</v>
      </c>
    </row>
    <row r="36229" spans="1:7" x14ac:dyDescent="0.2">
      <c r="A36229">
        <v>1.07502100244122E+18</v>
      </c>
      <c r="B36229" t="s">
        <v>73000</v>
      </c>
      <c r="C36229" t="s">
        <v>73001</v>
      </c>
      <c r="D36229" s="1">
        <v>43452.605949074074</v>
      </c>
      <c r="E36229">
        <v>18728</v>
      </c>
      <c r="F36229">
        <v>76048</v>
      </c>
    </row>
    <row r="36230" spans="1:7" x14ac:dyDescent="0.2">
      <c r="A36230">
        <v>1.07515942696802E+18</v>
      </c>
      <c r="B36230" t="s">
        <v>73002</v>
      </c>
      <c r="C36230" t="s">
        <v>73003</v>
      </c>
      <c r="D36230" s="1">
        <v>43452.987928240742</v>
      </c>
      <c r="E36230">
        <v>9623</v>
      </c>
      <c r="F36230">
        <v>42774</v>
      </c>
    </row>
    <row r="36231" spans="1:7" x14ac:dyDescent="0.2">
      <c r="A36231">
        <v>1.0751937828853199E+18</v>
      </c>
      <c r="B36231" t="s">
        <v>73004</v>
      </c>
      <c r="C36231" t="s">
        <v>73005</v>
      </c>
      <c r="D36231" s="1">
        <v>43453.082731481481</v>
      </c>
      <c r="E36231">
        <v>10243</v>
      </c>
      <c r="F36231">
        <v>53854</v>
      </c>
      <c r="G36231" t="s">
        <v>215</v>
      </c>
    </row>
    <row r="36232" spans="1:7" x14ac:dyDescent="0.2">
      <c r="A36232">
        <v>1.0751973958924E+18</v>
      </c>
      <c r="B36232" t="s">
        <v>73006</v>
      </c>
      <c r="C36232" t="s">
        <v>73007</v>
      </c>
      <c r="D36232" s="1">
        <v>43453.09270833333</v>
      </c>
      <c r="E36232">
        <v>20169</v>
      </c>
      <c r="F36232">
        <v>91721</v>
      </c>
    </row>
    <row r="36233" spans="1:7" x14ac:dyDescent="0.2">
      <c r="A36233">
        <v>1.07519739721782E+18</v>
      </c>
      <c r="B36233" t="s">
        <v>73008</v>
      </c>
      <c r="C36233" t="s">
        <v>73009</v>
      </c>
      <c r="D36233" s="1">
        <v>43453.09270833333</v>
      </c>
      <c r="E36233">
        <v>16323</v>
      </c>
      <c r="F36233">
        <v>75828</v>
      </c>
    </row>
    <row r="36234" spans="1:7" x14ac:dyDescent="0.2">
      <c r="A36234">
        <v>1.0752108676781E+18</v>
      </c>
      <c r="B36234" t="s">
        <v>73010</v>
      </c>
      <c r="C36234" t="s">
        <v>73011</v>
      </c>
      <c r="D36234" s="1">
        <v>43453.129872685182</v>
      </c>
      <c r="E36234">
        <v>18204</v>
      </c>
      <c r="F36234">
        <v>90652</v>
      </c>
    </row>
    <row r="36235" spans="1:7" x14ac:dyDescent="0.2">
      <c r="A36235">
        <v>1.07521086900762E+18</v>
      </c>
      <c r="B36235" t="s">
        <v>73012</v>
      </c>
      <c r="C36235" t="s">
        <v>73013</v>
      </c>
      <c r="D36235" s="1">
        <v>43453.129884259259</v>
      </c>
      <c r="E36235">
        <v>12082</v>
      </c>
      <c r="F36235">
        <v>62530</v>
      </c>
    </row>
    <row r="36236" spans="1:7" x14ac:dyDescent="0.2">
      <c r="A36236">
        <v>1.07536891820471E+18</v>
      </c>
      <c r="B36236" t="s">
        <v>73014</v>
      </c>
      <c r="C36236" t="s">
        <v>73015</v>
      </c>
      <c r="D36236" s="1">
        <v>43453.566018518519</v>
      </c>
      <c r="E36236">
        <v>22359</v>
      </c>
      <c r="F36236">
        <v>101702</v>
      </c>
    </row>
    <row r="36237" spans="1:7" x14ac:dyDescent="0.2">
      <c r="A36237">
        <v>1.07538605828254E+18</v>
      </c>
      <c r="B36237" t="s">
        <v>73016</v>
      </c>
      <c r="C36237" t="s">
        <v>73017</v>
      </c>
      <c r="D36237" s="1">
        <v>43453.613310185188</v>
      </c>
      <c r="E36237">
        <v>21067</v>
      </c>
      <c r="F36237">
        <v>91497</v>
      </c>
    </row>
    <row r="36238" spans="1:7" x14ac:dyDescent="0.2">
      <c r="A36238">
        <v>1.07539779792977E+18</v>
      </c>
      <c r="B36238" t="s">
        <v>73018</v>
      </c>
      <c r="C36238" t="s">
        <v>73019</v>
      </c>
      <c r="D36238" s="1">
        <v>43453.64570601852</v>
      </c>
      <c r="E36238">
        <v>22125</v>
      </c>
      <c r="F36238">
        <v>107145</v>
      </c>
    </row>
    <row r="36239" spans="1:7" x14ac:dyDescent="0.2">
      <c r="A36239">
        <v>1.07540154413107E+18</v>
      </c>
      <c r="B36239" t="s">
        <v>73020</v>
      </c>
      <c r="C36239" t="s">
        <v>73021</v>
      </c>
      <c r="D36239" s="1">
        <v>43453.656041666669</v>
      </c>
      <c r="E36239">
        <v>14242</v>
      </c>
      <c r="F36239">
        <v>60751</v>
      </c>
    </row>
    <row r="36240" spans="1:7" x14ac:dyDescent="0.2">
      <c r="A36240">
        <v>1.07540443486223E+18</v>
      </c>
      <c r="B36240" t="s">
        <v>73022</v>
      </c>
      <c r="C36240" t="s">
        <v>73023</v>
      </c>
      <c r="D36240" s="1">
        <v>43453.6640162037</v>
      </c>
      <c r="E36240">
        <v>18100</v>
      </c>
      <c r="F36240">
        <v>74440</v>
      </c>
    </row>
    <row r="36241" spans="1:8" x14ac:dyDescent="0.2">
      <c r="A36241">
        <v>1.07540677236878E+18</v>
      </c>
      <c r="B36241" t="s">
        <v>73024</v>
      </c>
      <c r="C36241" t="s">
        <v>73025</v>
      </c>
      <c r="D36241" s="1">
        <v>43453.670474537037</v>
      </c>
      <c r="E36241">
        <v>15168</v>
      </c>
      <c r="F36241">
        <v>67236</v>
      </c>
    </row>
    <row r="36242" spans="1:8" x14ac:dyDescent="0.2">
      <c r="A36242">
        <v>1.07552885440225E+18</v>
      </c>
      <c r="B36242" t="s">
        <v>73026</v>
      </c>
      <c r="C36242" t="s">
        <v>73027</v>
      </c>
      <c r="D36242" s="1">
        <v>43454.007349537038</v>
      </c>
      <c r="E36242">
        <v>25709</v>
      </c>
      <c r="F36242">
        <v>109446</v>
      </c>
    </row>
    <row r="36243" spans="1:8" x14ac:dyDescent="0.2">
      <c r="A36243">
        <v>1.07561781228513E+18</v>
      </c>
      <c r="B36243" t="s">
        <v>73028</v>
      </c>
      <c r="C36243" t="s">
        <v>73029</v>
      </c>
      <c r="D36243" s="1">
        <v>43454.252835648149</v>
      </c>
      <c r="E36243">
        <v>13799</v>
      </c>
      <c r="F36243">
        <v>58430</v>
      </c>
      <c r="G36243" t="s">
        <v>89</v>
      </c>
    </row>
    <row r="36244" spans="1:8" x14ac:dyDescent="0.2">
      <c r="A36244">
        <v>1.07562111573983E+18</v>
      </c>
      <c r="B36244" t="s">
        <v>73030</v>
      </c>
      <c r="C36244" t="s">
        <v>73031</v>
      </c>
      <c r="D36244" s="1">
        <v>43454.261944444443</v>
      </c>
      <c r="E36244">
        <v>13243</v>
      </c>
      <c r="F36244">
        <v>68519</v>
      </c>
      <c r="G36244" t="s">
        <v>89</v>
      </c>
    </row>
    <row r="36245" spans="1:8" x14ac:dyDescent="0.2">
      <c r="A36245">
        <v>1.07571388687414E+18</v>
      </c>
      <c r="B36245" t="s">
        <v>73032</v>
      </c>
      <c r="C36245" t="s">
        <v>73033</v>
      </c>
      <c r="D36245" s="1">
        <v>43454.517951388887</v>
      </c>
      <c r="E36245">
        <v>11505</v>
      </c>
      <c r="F36245">
        <v>55933</v>
      </c>
    </row>
    <row r="36246" spans="1:8" x14ac:dyDescent="0.2">
      <c r="A36246">
        <v>1.0757181912535E+18</v>
      </c>
      <c r="B36246" t="s">
        <v>73034</v>
      </c>
      <c r="C36246" t="s">
        <v>73035</v>
      </c>
      <c r="D36246" s="1">
        <v>43454.529826388891</v>
      </c>
      <c r="E36246">
        <v>14691</v>
      </c>
      <c r="F36246">
        <v>66437</v>
      </c>
      <c r="H36246" t="s">
        <v>390</v>
      </c>
    </row>
    <row r="36247" spans="1:8" x14ac:dyDescent="0.2">
      <c r="A36247">
        <v>1.07572170342104E+18</v>
      </c>
      <c r="B36247" t="s">
        <v>73036</v>
      </c>
      <c r="C36247" t="s">
        <v>73037</v>
      </c>
      <c r="D36247" s="1">
        <v>43454.539513888885</v>
      </c>
      <c r="E36247">
        <v>22660</v>
      </c>
      <c r="F36247">
        <v>101098</v>
      </c>
    </row>
    <row r="36248" spans="1:8" x14ac:dyDescent="0.2">
      <c r="A36248">
        <v>1.07572666657454E+18</v>
      </c>
      <c r="B36248" t="s">
        <v>73038</v>
      </c>
      <c r="C36248" t="s">
        <v>73039</v>
      </c>
      <c r="D36248" s="1">
        <v>43454.553217592591</v>
      </c>
      <c r="E36248">
        <v>14848</v>
      </c>
      <c r="F36248">
        <v>68915</v>
      </c>
    </row>
    <row r="36249" spans="1:8" x14ac:dyDescent="0.2">
      <c r="A36249">
        <v>1.07572967262806E+18</v>
      </c>
      <c r="B36249" t="s">
        <v>73040</v>
      </c>
      <c r="C36249" t="s">
        <v>73041</v>
      </c>
      <c r="D36249" s="1">
        <v>43454.56150462963</v>
      </c>
      <c r="E36249">
        <v>20240</v>
      </c>
      <c r="F36249">
        <v>87651</v>
      </c>
    </row>
    <row r="36250" spans="1:8" x14ac:dyDescent="0.2">
      <c r="A36250">
        <v>1.07573237516906E+18</v>
      </c>
      <c r="B36250" t="s">
        <v>73042</v>
      </c>
      <c r="C36250" t="s">
        <v>73043</v>
      </c>
      <c r="D36250" s="1">
        <v>43454.568969907406</v>
      </c>
      <c r="E36250">
        <v>21332</v>
      </c>
      <c r="F36250">
        <v>94002</v>
      </c>
    </row>
    <row r="36251" spans="1:8" x14ac:dyDescent="0.2">
      <c r="A36251">
        <v>1.07577505409954E+18</v>
      </c>
      <c r="B36251" t="s">
        <v>73044</v>
      </c>
      <c r="C36251" t="s">
        <v>73045</v>
      </c>
      <c r="D36251" s="1">
        <v>43454.686736111114</v>
      </c>
      <c r="E36251">
        <v>26841</v>
      </c>
      <c r="F36251">
        <v>111012</v>
      </c>
    </row>
    <row r="36252" spans="1:8" x14ac:dyDescent="0.2">
      <c r="A36252">
        <v>1.0758322353188E+18</v>
      </c>
      <c r="B36252" t="s">
        <v>73046</v>
      </c>
      <c r="C36252" t="s">
        <v>73047</v>
      </c>
      <c r="D36252" s="1">
        <v>43454.844525462962</v>
      </c>
      <c r="E36252">
        <v>12155</v>
      </c>
      <c r="F36252">
        <v>60475</v>
      </c>
      <c r="H36252" t="s">
        <v>390</v>
      </c>
    </row>
    <row r="36253" spans="1:8" x14ac:dyDescent="0.2">
      <c r="A36253">
        <v>1.07583379372079E+18</v>
      </c>
      <c r="B36253" t="s">
        <v>73048</v>
      </c>
      <c r="C36253" t="s">
        <v>73049</v>
      </c>
      <c r="D36253" s="1">
        <v>43454.84883101852</v>
      </c>
      <c r="E36253">
        <v>21985</v>
      </c>
      <c r="F36253">
        <v>108644</v>
      </c>
    </row>
    <row r="36254" spans="1:8" x14ac:dyDescent="0.2">
      <c r="A36254">
        <v>1.0758469494279E+18</v>
      </c>
      <c r="B36254" t="s">
        <v>73050</v>
      </c>
      <c r="C36254" t="s">
        <v>73051</v>
      </c>
      <c r="D36254" s="1">
        <v>43454.885127314818</v>
      </c>
      <c r="E36254">
        <v>31618</v>
      </c>
      <c r="F36254">
        <v>121994</v>
      </c>
      <c r="H36254" t="s">
        <v>616</v>
      </c>
    </row>
    <row r="36255" spans="1:8" x14ac:dyDescent="0.2">
      <c r="A36255">
        <v>1.07587051904661E+18</v>
      </c>
      <c r="B36255" t="s">
        <v>73052</v>
      </c>
      <c r="C36255" t="s">
        <v>73053</v>
      </c>
      <c r="D36255" s="1">
        <v>43454.950173611112</v>
      </c>
      <c r="E36255">
        <v>21535</v>
      </c>
      <c r="F36255">
        <v>87144</v>
      </c>
      <c r="H36255" t="s">
        <v>505</v>
      </c>
    </row>
    <row r="36256" spans="1:8" x14ac:dyDescent="0.2">
      <c r="A36256">
        <v>1.0758787921686799E+18</v>
      </c>
      <c r="B36256" t="s">
        <v>73054</v>
      </c>
      <c r="C36256" t="s">
        <v>73055</v>
      </c>
      <c r="D36256" s="1">
        <v>43454.972997685189</v>
      </c>
      <c r="E36256">
        <v>18232</v>
      </c>
      <c r="F36256">
        <v>84095</v>
      </c>
    </row>
    <row r="36257" spans="1:7" x14ac:dyDescent="0.2">
      <c r="A36257">
        <v>1.07587879339346E+18</v>
      </c>
      <c r="B36257" t="s">
        <v>73056</v>
      </c>
      <c r="C36257" t="s">
        <v>73057</v>
      </c>
      <c r="D36257" s="1">
        <v>43454.972997685189</v>
      </c>
      <c r="E36257">
        <v>14105</v>
      </c>
      <c r="F36257">
        <v>69603</v>
      </c>
    </row>
    <row r="36258" spans="1:7" x14ac:dyDescent="0.2">
      <c r="A36258">
        <v>1.07595247467304E+18</v>
      </c>
      <c r="B36258" t="s">
        <v>73058</v>
      </c>
      <c r="C36258" t="s">
        <v>73059</v>
      </c>
      <c r="D36258" s="1">
        <v>43455.176319444443</v>
      </c>
      <c r="E36258">
        <v>25044</v>
      </c>
      <c r="F36258">
        <v>116159</v>
      </c>
    </row>
    <row r="36259" spans="1:7" x14ac:dyDescent="0.2">
      <c r="A36259">
        <v>1.07595412822287E+18</v>
      </c>
      <c r="B36259" t="s">
        <v>73060</v>
      </c>
      <c r="C36259" t="s">
        <v>73061</v>
      </c>
      <c r="D36259" s="1">
        <v>43455.180891203701</v>
      </c>
      <c r="E36259">
        <v>24807</v>
      </c>
      <c r="F36259">
        <v>104591</v>
      </c>
    </row>
    <row r="36260" spans="1:7" x14ac:dyDescent="0.2">
      <c r="A36260">
        <v>1.07608257728134E+18</v>
      </c>
      <c r="B36260" t="s">
        <v>73062</v>
      </c>
      <c r="C36260" t="s">
        <v>73063</v>
      </c>
      <c r="D36260" s="1">
        <v>43455.53533564815</v>
      </c>
      <c r="E36260">
        <v>14650</v>
      </c>
      <c r="F36260">
        <v>67913</v>
      </c>
    </row>
    <row r="36261" spans="1:7" x14ac:dyDescent="0.2">
      <c r="A36261">
        <v>1.07608448942255E+18</v>
      </c>
      <c r="B36261" t="s">
        <v>73064</v>
      </c>
      <c r="C36261" t="s">
        <v>73065</v>
      </c>
      <c r="D36261" s="1">
        <v>43455.540613425925</v>
      </c>
      <c r="E36261">
        <v>19403</v>
      </c>
      <c r="F36261">
        <v>93777</v>
      </c>
    </row>
    <row r="36262" spans="1:7" x14ac:dyDescent="0.2">
      <c r="A36262">
        <v>1.07608753624048E+18</v>
      </c>
      <c r="B36262" t="s">
        <v>73066</v>
      </c>
      <c r="C36262" t="s">
        <v>73067</v>
      </c>
      <c r="D36262" s="1">
        <v>43455.549027777779</v>
      </c>
      <c r="E36262">
        <v>13777</v>
      </c>
      <c r="F36262">
        <v>63024</v>
      </c>
    </row>
    <row r="36263" spans="1:7" x14ac:dyDescent="0.2">
      <c r="A36263">
        <v>1.07608984626603E+18</v>
      </c>
      <c r="B36263" t="s">
        <v>73068</v>
      </c>
      <c r="C36263" t="s">
        <v>73069</v>
      </c>
      <c r="D36263" s="1">
        <v>43455.555393518516</v>
      </c>
      <c r="E36263">
        <v>15759</v>
      </c>
      <c r="F36263">
        <v>72410</v>
      </c>
    </row>
    <row r="36264" spans="1:7" x14ac:dyDescent="0.2">
      <c r="A36264">
        <v>1.07609098665109E+18</v>
      </c>
      <c r="B36264" t="s">
        <v>73070</v>
      </c>
      <c r="C36264" t="s">
        <v>73071</v>
      </c>
      <c r="D36264" s="1">
        <v>43455.558541666665</v>
      </c>
      <c r="E36264">
        <v>17036</v>
      </c>
      <c r="F36264">
        <v>75588</v>
      </c>
    </row>
    <row r="36265" spans="1:7" x14ac:dyDescent="0.2">
      <c r="A36265">
        <v>1.07609186267343E+18</v>
      </c>
      <c r="B36265" t="s">
        <v>73072</v>
      </c>
      <c r="C36265" t="s">
        <v>73073</v>
      </c>
      <c r="D36265" s="1">
        <v>43455.560960648145</v>
      </c>
      <c r="E36265">
        <v>9739</v>
      </c>
      <c r="F36265">
        <v>57916</v>
      </c>
    </row>
    <row r="36266" spans="1:7" x14ac:dyDescent="0.2">
      <c r="A36266">
        <v>1.0760928170873201E+18</v>
      </c>
      <c r="B36266" t="s">
        <v>73074</v>
      </c>
      <c r="C36266" t="s">
        <v>73075</v>
      </c>
      <c r="D36266" s="1">
        <v>43455.563599537039</v>
      </c>
      <c r="E36266">
        <v>20120</v>
      </c>
      <c r="F36266">
        <v>95807</v>
      </c>
    </row>
    <row r="36267" spans="1:7" x14ac:dyDescent="0.2">
      <c r="A36267">
        <v>1.0760944982105E+18</v>
      </c>
      <c r="B36267" t="s">
        <v>73076</v>
      </c>
      <c r="C36267" t="s">
        <v>73077</v>
      </c>
      <c r="D36267" s="1">
        <v>43455.568229166667</v>
      </c>
      <c r="E36267">
        <v>18237</v>
      </c>
      <c r="F36267">
        <v>85895</v>
      </c>
    </row>
    <row r="36268" spans="1:7" x14ac:dyDescent="0.2">
      <c r="A36268">
        <v>1.07610062058151E+18</v>
      </c>
      <c r="B36268" t="s">
        <v>73078</v>
      </c>
      <c r="C36268" t="s">
        <v>73079</v>
      </c>
      <c r="D36268" s="1">
        <v>43455.585127314815</v>
      </c>
      <c r="E36268">
        <v>24941</v>
      </c>
      <c r="F36268">
        <v>109348</v>
      </c>
    </row>
    <row r="36269" spans="1:7" x14ac:dyDescent="0.2">
      <c r="A36269">
        <v>1.07610200918555E+18</v>
      </c>
      <c r="B36269" t="s">
        <v>73080</v>
      </c>
      <c r="C36269" t="s">
        <v>73081</v>
      </c>
      <c r="D36269" s="1">
        <v>43455.588958333334</v>
      </c>
      <c r="E36269">
        <v>13985</v>
      </c>
      <c r="F36269">
        <v>64400</v>
      </c>
      <c r="G36269" t="s">
        <v>89</v>
      </c>
    </row>
    <row r="36270" spans="1:7" x14ac:dyDescent="0.2">
      <c r="A36270">
        <v>1.07612563327566E+18</v>
      </c>
      <c r="B36270" t="s">
        <v>73082</v>
      </c>
      <c r="C36270" t="s">
        <v>73083</v>
      </c>
      <c r="D36270" s="1">
        <v>43455.65415509259</v>
      </c>
      <c r="E36270">
        <v>15085</v>
      </c>
      <c r="F36270">
        <v>71941</v>
      </c>
    </row>
    <row r="36271" spans="1:7" x14ac:dyDescent="0.2">
      <c r="A36271">
        <v>1.0761277734445199E+18</v>
      </c>
      <c r="B36271" t="s">
        <v>73084</v>
      </c>
      <c r="C36271" t="s">
        <v>73085</v>
      </c>
      <c r="D36271" s="1">
        <v>43455.660057870373</v>
      </c>
      <c r="E36271">
        <v>19157</v>
      </c>
      <c r="F36271">
        <v>74121</v>
      </c>
    </row>
    <row r="36272" spans="1:7" x14ac:dyDescent="0.2">
      <c r="A36272">
        <v>1.07613202888882E+18</v>
      </c>
      <c r="B36272" t="s">
        <v>73086</v>
      </c>
      <c r="C36272" t="s">
        <v>73087</v>
      </c>
      <c r="D36272" s="1">
        <v>43455.671793981484</v>
      </c>
      <c r="E36272">
        <v>25790</v>
      </c>
      <c r="F36272">
        <v>119514</v>
      </c>
    </row>
    <row r="36273" spans="1:8" x14ac:dyDescent="0.2">
      <c r="A36273">
        <v>1.07613814079506E+18</v>
      </c>
      <c r="B36273" t="s">
        <v>73088</v>
      </c>
      <c r="C36273" t="s">
        <v>73089</v>
      </c>
      <c r="D36273" s="1">
        <v>43455.688668981478</v>
      </c>
      <c r="E36273">
        <v>18714</v>
      </c>
      <c r="F36273">
        <v>104138</v>
      </c>
    </row>
    <row r="36274" spans="1:8" x14ac:dyDescent="0.2">
      <c r="A36274">
        <v>1.07619766996872E+18</v>
      </c>
      <c r="B36274" t="s">
        <v>73090</v>
      </c>
      <c r="C36274" t="s">
        <v>73091</v>
      </c>
      <c r="D36274" s="1">
        <v>43455.85292824074</v>
      </c>
      <c r="E36274">
        <v>12106</v>
      </c>
      <c r="F36274">
        <v>54522</v>
      </c>
      <c r="H36274" t="s">
        <v>390</v>
      </c>
    </row>
    <row r="36275" spans="1:8" x14ac:dyDescent="0.2">
      <c r="A36275">
        <v>1.07620468020267E+18</v>
      </c>
      <c r="B36275" t="s">
        <v>73092</v>
      </c>
      <c r="C36275" t="s">
        <v>73093</v>
      </c>
      <c r="D36275" s="1">
        <v>43455.87228009259</v>
      </c>
      <c r="E36275">
        <v>10029</v>
      </c>
      <c r="F36275">
        <v>47572</v>
      </c>
      <c r="G36275" t="s">
        <v>89</v>
      </c>
    </row>
    <row r="36276" spans="1:8" x14ac:dyDescent="0.2">
      <c r="A36276">
        <v>1.07623944846198E+18</v>
      </c>
      <c r="B36276" t="s">
        <v>73094</v>
      </c>
      <c r="C36276" t="s">
        <v>73095</v>
      </c>
      <c r="D36276" s="1">
        <v>43455.968217592592</v>
      </c>
      <c r="E36276">
        <v>29766</v>
      </c>
      <c r="F36276">
        <v>128810</v>
      </c>
    </row>
    <row r="36277" spans="1:8" x14ac:dyDescent="0.2">
      <c r="A36277">
        <v>1.07625686819083E+18</v>
      </c>
      <c r="B36277" t="s">
        <v>73096</v>
      </c>
      <c r="C36277" t="s">
        <v>73097</v>
      </c>
      <c r="D36277" s="1">
        <v>43456.016284722224</v>
      </c>
      <c r="E36277">
        <v>20014</v>
      </c>
      <c r="F36277">
        <v>96604</v>
      </c>
    </row>
    <row r="36278" spans="1:8" x14ac:dyDescent="0.2">
      <c r="A36278">
        <v>1.07627032186131E+18</v>
      </c>
      <c r="B36278" t="s">
        <v>73098</v>
      </c>
      <c r="C36278" t="s">
        <v>73099</v>
      </c>
      <c r="D36278" s="1">
        <v>43456.053414351853</v>
      </c>
      <c r="E36278">
        <v>14232</v>
      </c>
      <c r="F36278">
        <v>105791</v>
      </c>
    </row>
    <row r="36279" spans="1:8" x14ac:dyDescent="0.2">
      <c r="A36279">
        <v>1.0763086143720399E+18</v>
      </c>
      <c r="B36279" t="s">
        <v>73100</v>
      </c>
      <c r="C36279" t="s">
        <v>73101</v>
      </c>
      <c r="D36279" s="1">
        <v>43456.159085648149</v>
      </c>
      <c r="E36279">
        <v>33782</v>
      </c>
      <c r="F36279">
        <v>139376</v>
      </c>
    </row>
    <row r="36280" spans="1:8" x14ac:dyDescent="0.2">
      <c r="A36280">
        <v>1.07651223389777E+18</v>
      </c>
      <c r="B36280" t="s">
        <v>73102</v>
      </c>
      <c r="C36280" t="s">
        <v>73103</v>
      </c>
      <c r="D36280" s="1">
        <v>43456.720960648148</v>
      </c>
      <c r="E36280">
        <v>18329</v>
      </c>
      <c r="F36280">
        <v>83783</v>
      </c>
    </row>
    <row r="36281" spans="1:8" x14ac:dyDescent="0.2">
      <c r="A36281">
        <v>1.07651535224959E+18</v>
      </c>
      <c r="B36281" t="s">
        <v>73104</v>
      </c>
      <c r="C36281" t="s">
        <v>73105</v>
      </c>
      <c r="D36281" s="1">
        <v>43456.729571759257</v>
      </c>
      <c r="E36281">
        <v>22331</v>
      </c>
      <c r="F36281">
        <v>108864</v>
      </c>
    </row>
    <row r="36282" spans="1:8" x14ac:dyDescent="0.2">
      <c r="A36282">
        <v>1.07652341651626E+18</v>
      </c>
      <c r="B36282" t="s">
        <v>73106</v>
      </c>
      <c r="C36282" t="s">
        <v>73107</v>
      </c>
      <c r="D36282" s="1">
        <v>43456.751817129632</v>
      </c>
      <c r="E36282">
        <v>15240</v>
      </c>
      <c r="F36282">
        <v>86871</v>
      </c>
    </row>
    <row r="36283" spans="1:8" x14ac:dyDescent="0.2">
      <c r="A36283">
        <v>1.07656905176851E+18</v>
      </c>
      <c r="B36283" t="s">
        <v>73108</v>
      </c>
      <c r="C36283" t="s">
        <v>73109</v>
      </c>
      <c r="D36283" s="1">
        <v>43456.877754629626</v>
      </c>
      <c r="E36283">
        <v>21813</v>
      </c>
      <c r="F36283">
        <v>102735</v>
      </c>
    </row>
    <row r="36284" spans="1:8" x14ac:dyDescent="0.2">
      <c r="A36284">
        <v>1.07657519089992E+18</v>
      </c>
      <c r="B36284" t="s">
        <v>73110</v>
      </c>
      <c r="C36284" t="s">
        <v>73111</v>
      </c>
      <c r="D36284" s="1">
        <v>43456.894687499997</v>
      </c>
      <c r="E36284">
        <v>35308</v>
      </c>
      <c r="F36284">
        <v>162535</v>
      </c>
    </row>
    <row r="36285" spans="1:8" x14ac:dyDescent="0.2">
      <c r="A36285">
        <v>1.07658618189747E+18</v>
      </c>
      <c r="B36285" t="s">
        <v>73112</v>
      </c>
      <c r="C36285" t="s">
        <v>73113</v>
      </c>
      <c r="D36285" s="1">
        <v>43456.925023148149</v>
      </c>
      <c r="E36285">
        <v>12493</v>
      </c>
      <c r="F36285">
        <v>59757</v>
      </c>
    </row>
    <row r="36286" spans="1:8" x14ac:dyDescent="0.2">
      <c r="A36286">
        <v>1.07662812752529E+18</v>
      </c>
      <c r="B36286" t="s">
        <v>73114</v>
      </c>
      <c r="C36286" t="s">
        <v>73115</v>
      </c>
      <c r="D36286" s="1">
        <v>43457.040775462963</v>
      </c>
      <c r="E36286">
        <v>20954</v>
      </c>
      <c r="F36286">
        <v>111546</v>
      </c>
      <c r="H36286" t="s">
        <v>390</v>
      </c>
    </row>
    <row r="36287" spans="1:8" x14ac:dyDescent="0.2">
      <c r="A36287">
        <v>1.07665572982047E+18</v>
      </c>
      <c r="B36287" t="s">
        <v>73116</v>
      </c>
      <c r="C36287" t="s">
        <v>73117</v>
      </c>
      <c r="D36287" s="1">
        <v>43457.116932870369</v>
      </c>
      <c r="E36287">
        <v>17082</v>
      </c>
      <c r="F36287">
        <v>80068</v>
      </c>
    </row>
    <row r="36288" spans="1:8" x14ac:dyDescent="0.2">
      <c r="A36288">
        <v>1.07665852192665E+18</v>
      </c>
      <c r="B36288" t="s">
        <v>73118</v>
      </c>
      <c r="C36288" t="s">
        <v>73119</v>
      </c>
      <c r="D36288" s="1">
        <v>43457.124641203707</v>
      </c>
      <c r="E36288">
        <v>29549</v>
      </c>
      <c r="F36288">
        <v>141799</v>
      </c>
    </row>
    <row r="36289" spans="1:8" x14ac:dyDescent="0.2">
      <c r="A36289">
        <v>1.07666381783115E+18</v>
      </c>
      <c r="B36289" t="s">
        <v>73120</v>
      </c>
      <c r="C36289" t="s">
        <v>73121</v>
      </c>
      <c r="D36289" s="1">
        <v>43457.13925925926</v>
      </c>
      <c r="E36289">
        <v>22326</v>
      </c>
      <c r="F36289">
        <v>106938</v>
      </c>
    </row>
    <row r="36290" spans="1:8" x14ac:dyDescent="0.2">
      <c r="A36290">
        <v>1.07684434986082E+18</v>
      </c>
      <c r="B36290" t="s">
        <v>73122</v>
      </c>
      <c r="C36290" t="s">
        <v>73123</v>
      </c>
      <c r="D36290" s="1">
        <v>43457.637430555558</v>
      </c>
      <c r="E36290">
        <v>28547</v>
      </c>
      <c r="F36290">
        <v>133198</v>
      </c>
    </row>
    <row r="36291" spans="1:8" x14ac:dyDescent="0.2">
      <c r="A36291">
        <v>1.07688181646273E+18</v>
      </c>
      <c r="B36291" t="s">
        <v>73124</v>
      </c>
      <c r="C36291" t="s">
        <v>73125</v>
      </c>
      <c r="D36291" s="1">
        <v>43457.74082175926</v>
      </c>
      <c r="E36291">
        <v>16315</v>
      </c>
      <c r="F36291">
        <v>80830</v>
      </c>
    </row>
    <row r="36292" spans="1:8" x14ac:dyDescent="0.2">
      <c r="A36292">
        <v>1.0768849848736E+18</v>
      </c>
      <c r="B36292" t="s">
        <v>73126</v>
      </c>
      <c r="C36292" t="s">
        <v>73127</v>
      </c>
      <c r="D36292" s="1">
        <v>43457.749560185184</v>
      </c>
      <c r="E36292">
        <v>15561</v>
      </c>
      <c r="F36292">
        <v>74907</v>
      </c>
      <c r="G36292" t="s">
        <v>89</v>
      </c>
    </row>
    <row r="36293" spans="1:8" x14ac:dyDescent="0.2">
      <c r="A36293">
        <v>1.07688853027681E+18</v>
      </c>
      <c r="B36293" t="s">
        <v>73128</v>
      </c>
      <c r="C36293" t="s">
        <v>73129</v>
      </c>
      <c r="D36293" s="1">
        <v>43457.759340277778</v>
      </c>
      <c r="E36293">
        <v>14139</v>
      </c>
      <c r="F36293">
        <v>73916</v>
      </c>
    </row>
    <row r="36294" spans="1:8" x14ac:dyDescent="0.2">
      <c r="A36294">
        <v>1.0769267608292401E+18</v>
      </c>
      <c r="B36294" t="s">
        <v>73130</v>
      </c>
      <c r="C36294" t="s">
        <v>73131</v>
      </c>
      <c r="D36294" s="1">
        <v>43457.864837962959</v>
      </c>
      <c r="E36294">
        <v>20201</v>
      </c>
      <c r="F36294">
        <v>87657</v>
      </c>
    </row>
    <row r="36295" spans="1:8" x14ac:dyDescent="0.2">
      <c r="A36295">
        <v>1.07692959005089E+18</v>
      </c>
      <c r="B36295" t="s">
        <v>73132</v>
      </c>
      <c r="C36295" t="s">
        <v>73133</v>
      </c>
      <c r="D36295" s="1">
        <v>43457.872650462959</v>
      </c>
      <c r="E36295">
        <v>14482</v>
      </c>
      <c r="F36295">
        <v>72849</v>
      </c>
    </row>
    <row r="36296" spans="1:8" x14ac:dyDescent="0.2">
      <c r="A36296">
        <v>1.07693556776033E+18</v>
      </c>
      <c r="B36296" t="s">
        <v>73134</v>
      </c>
      <c r="C36296" t="s">
        <v>73135</v>
      </c>
      <c r="D36296" s="1">
        <v>43457.889143518521</v>
      </c>
      <c r="E36296">
        <v>18995</v>
      </c>
      <c r="F36296">
        <v>90523</v>
      </c>
      <c r="H36296" t="s">
        <v>390</v>
      </c>
    </row>
    <row r="36297" spans="1:8" x14ac:dyDescent="0.2">
      <c r="A36297">
        <v>1.07695027695802E+18</v>
      </c>
      <c r="B36297" t="s">
        <v>73136</v>
      </c>
      <c r="C36297" t="s">
        <v>73137</v>
      </c>
      <c r="D36297" s="1">
        <v>43457.9297337963</v>
      </c>
      <c r="E36297">
        <v>22199</v>
      </c>
      <c r="F36297">
        <v>101485</v>
      </c>
      <c r="G36297" t="s">
        <v>89</v>
      </c>
    </row>
    <row r="36298" spans="1:8" x14ac:dyDescent="0.2">
      <c r="A36298">
        <v>1.07704439750469E+18</v>
      </c>
      <c r="B36298" t="s">
        <v>73138</v>
      </c>
      <c r="C36298" t="s">
        <v>73139</v>
      </c>
      <c r="D36298" s="1">
        <v>43458.189456018517</v>
      </c>
      <c r="E36298">
        <v>19295</v>
      </c>
      <c r="F36298">
        <v>82928</v>
      </c>
      <c r="G36298" t="s">
        <v>89</v>
      </c>
    </row>
    <row r="36299" spans="1:8" x14ac:dyDescent="0.2">
      <c r="A36299">
        <v>1.07704805486227E+18</v>
      </c>
      <c r="B36299" t="s">
        <v>73140</v>
      </c>
      <c r="C36299" t="s">
        <v>73141</v>
      </c>
      <c r="D36299" s="1">
        <v>43458.199548611112</v>
      </c>
      <c r="E36299">
        <v>23696</v>
      </c>
      <c r="F36299">
        <v>122029</v>
      </c>
    </row>
    <row r="36300" spans="1:8" x14ac:dyDescent="0.2">
      <c r="A36300">
        <v>1.07705260449935E+18</v>
      </c>
      <c r="B36300" t="s">
        <v>73142</v>
      </c>
      <c r="C36300" t="s">
        <v>73143</v>
      </c>
      <c r="D36300" s="1">
        <v>43458.212106481478</v>
      </c>
      <c r="E36300">
        <v>21271</v>
      </c>
      <c r="F36300">
        <v>93562</v>
      </c>
    </row>
    <row r="36301" spans="1:8" x14ac:dyDescent="0.2">
      <c r="A36301">
        <v>1.0770578742353999E+18</v>
      </c>
      <c r="B36301" t="s">
        <v>73144</v>
      </c>
      <c r="C36301" t="s">
        <v>73145</v>
      </c>
      <c r="D36301" s="1">
        <v>43458.226643518516</v>
      </c>
      <c r="E36301">
        <v>14176</v>
      </c>
      <c r="F36301">
        <v>73030</v>
      </c>
    </row>
    <row r="36302" spans="1:8" x14ac:dyDescent="0.2">
      <c r="A36302">
        <v>1.0770648298259599E+18</v>
      </c>
      <c r="B36302" t="s">
        <v>73146</v>
      </c>
      <c r="C36302" t="s">
        <v>73147</v>
      </c>
      <c r="D36302" s="1">
        <v>43458.245833333334</v>
      </c>
      <c r="E36302">
        <v>18889</v>
      </c>
      <c r="F36302">
        <v>89555</v>
      </c>
      <c r="G36302" t="s">
        <v>89</v>
      </c>
    </row>
    <row r="36303" spans="1:8" x14ac:dyDescent="0.2">
      <c r="A36303">
        <v>1.07721024257494E+18</v>
      </c>
      <c r="B36303" t="s">
        <v>73148</v>
      </c>
      <c r="C36303" t="s">
        <v>73149</v>
      </c>
      <c r="D36303" s="1">
        <v>43458.647106481483</v>
      </c>
      <c r="E36303">
        <v>22419</v>
      </c>
      <c r="F36303">
        <v>101465</v>
      </c>
    </row>
    <row r="36304" spans="1:8" x14ac:dyDescent="0.2">
      <c r="A36304">
        <v>1.0772125596049201E+18</v>
      </c>
      <c r="B36304" t="s">
        <v>73150</v>
      </c>
      <c r="C36304" t="s">
        <v>73151</v>
      </c>
      <c r="D36304" s="1">
        <v>43458.653495370374</v>
      </c>
      <c r="E36304">
        <v>19540</v>
      </c>
      <c r="F36304">
        <v>91800</v>
      </c>
    </row>
    <row r="36305" spans="1:8" x14ac:dyDescent="0.2">
      <c r="A36305">
        <v>1.07721717832219E+18</v>
      </c>
      <c r="B36305" t="s">
        <v>73152</v>
      </c>
      <c r="C36305" t="s">
        <v>73153</v>
      </c>
      <c r="D36305" s="1">
        <v>43458.666238425925</v>
      </c>
      <c r="E36305">
        <v>22097</v>
      </c>
      <c r="F36305">
        <v>99556</v>
      </c>
    </row>
    <row r="36306" spans="1:8" x14ac:dyDescent="0.2">
      <c r="A36306">
        <v>1.07722321359842E+18</v>
      </c>
      <c r="B36306" t="s">
        <v>73154</v>
      </c>
      <c r="C36306" t="s">
        <v>73155</v>
      </c>
      <c r="D36306" s="1">
        <v>43458.682893518519</v>
      </c>
      <c r="E36306">
        <v>25385</v>
      </c>
      <c r="F36306">
        <v>91903</v>
      </c>
    </row>
    <row r="36307" spans="1:8" x14ac:dyDescent="0.2">
      <c r="A36307">
        <v>1.07722581032982E+18</v>
      </c>
      <c r="B36307" t="s">
        <v>73156</v>
      </c>
      <c r="C36307" t="s">
        <v>73157</v>
      </c>
      <c r="D36307" s="1">
        <v>43458.690057870372</v>
      </c>
      <c r="E36307">
        <v>24818</v>
      </c>
      <c r="F36307">
        <v>144885</v>
      </c>
    </row>
    <row r="36308" spans="1:8" x14ac:dyDescent="0.2">
      <c r="A36308">
        <v>1.07723126755975E+18</v>
      </c>
      <c r="B36308" t="s">
        <v>73158</v>
      </c>
      <c r="C36308" t="s">
        <v>73159</v>
      </c>
      <c r="D36308" s="1">
        <v>43458.70511574074</v>
      </c>
      <c r="E36308">
        <v>26815</v>
      </c>
      <c r="F36308">
        <v>115321</v>
      </c>
    </row>
    <row r="36309" spans="1:8" x14ac:dyDescent="0.2">
      <c r="A36309">
        <v>1.0772464075542799E+18</v>
      </c>
      <c r="B36309" t="s">
        <v>73160</v>
      </c>
      <c r="C36309" t="s">
        <v>73161</v>
      </c>
      <c r="D36309" s="1">
        <v>43458.746898148151</v>
      </c>
      <c r="E36309">
        <v>16924</v>
      </c>
      <c r="F36309">
        <v>81836</v>
      </c>
    </row>
    <row r="36310" spans="1:8" x14ac:dyDescent="0.2">
      <c r="A36310">
        <v>1.07725013950345E+18</v>
      </c>
      <c r="B36310" t="s">
        <v>73162</v>
      </c>
      <c r="C36310" t="s">
        <v>73163</v>
      </c>
      <c r="D36310" s="1">
        <v>43458.757199074076</v>
      </c>
      <c r="E36310">
        <v>22325</v>
      </c>
      <c r="F36310">
        <v>93602</v>
      </c>
    </row>
    <row r="36311" spans="1:8" x14ac:dyDescent="0.2">
      <c r="A36311">
        <v>1.07725341135832E+18</v>
      </c>
      <c r="B36311" t="s">
        <v>73164</v>
      </c>
      <c r="C36311" t="s">
        <v>73165</v>
      </c>
      <c r="D36311" s="1">
        <v>43458.766226851854</v>
      </c>
      <c r="E36311">
        <v>34181</v>
      </c>
      <c r="F36311">
        <v>145429</v>
      </c>
    </row>
    <row r="36312" spans="1:8" x14ac:dyDescent="0.2">
      <c r="A36312">
        <v>1.0772557707256E+18</v>
      </c>
      <c r="B36312" t="s">
        <v>73166</v>
      </c>
      <c r="C36312" t="s">
        <v>73167</v>
      </c>
      <c r="D36312" s="1">
        <v>43458.772731481484</v>
      </c>
      <c r="E36312">
        <v>33168</v>
      </c>
      <c r="F36312">
        <v>168453</v>
      </c>
    </row>
    <row r="36313" spans="1:8" x14ac:dyDescent="0.2">
      <c r="A36313">
        <v>1.07731150261549E+18</v>
      </c>
      <c r="B36313" t="s">
        <v>73168</v>
      </c>
      <c r="C36313" t="s">
        <v>73169</v>
      </c>
      <c r="D36313" s="1">
        <v>43458.926527777781</v>
      </c>
      <c r="E36313">
        <v>15543</v>
      </c>
      <c r="F36313">
        <v>82573</v>
      </c>
    </row>
    <row r="36314" spans="1:8" x14ac:dyDescent="0.2">
      <c r="A36314">
        <v>1.07732912174579E+18</v>
      </c>
      <c r="B36314" t="s">
        <v>73170</v>
      </c>
      <c r="C36314" t="s">
        <v>73171</v>
      </c>
      <c r="D36314" s="1">
        <v>43458.97515046296</v>
      </c>
      <c r="E36314">
        <v>36391</v>
      </c>
      <c r="F36314">
        <v>169094</v>
      </c>
    </row>
    <row r="36315" spans="1:8" x14ac:dyDescent="0.2">
      <c r="A36315">
        <v>1.07754930144906E+18</v>
      </c>
      <c r="B36315" t="s">
        <v>73172</v>
      </c>
      <c r="C36315" t="s">
        <v>73173</v>
      </c>
      <c r="D36315" s="1">
        <v>43459.582731481481</v>
      </c>
      <c r="E36315">
        <v>77834</v>
      </c>
      <c r="F36315">
        <v>472523</v>
      </c>
    </row>
    <row r="36316" spans="1:8" x14ac:dyDescent="0.2">
      <c r="A36316">
        <v>1.07770523266527E+18</v>
      </c>
      <c r="B36316" t="s">
        <v>73174</v>
      </c>
      <c r="C36316" t="s">
        <v>73175</v>
      </c>
      <c r="D36316" s="1">
        <v>43460.013009259259</v>
      </c>
      <c r="E36316">
        <v>40896</v>
      </c>
      <c r="F36316">
        <v>232120</v>
      </c>
      <c r="H36316" t="s">
        <v>390</v>
      </c>
    </row>
    <row r="36317" spans="1:8" x14ac:dyDescent="0.2">
      <c r="A36317">
        <v>1.07802652002154E+18</v>
      </c>
      <c r="B36317" t="s">
        <v>73176</v>
      </c>
      <c r="C36317" t="s">
        <v>73177</v>
      </c>
      <c r="D36317" s="1">
        <v>43460.899594907409</v>
      </c>
      <c r="E36317">
        <v>45462</v>
      </c>
      <c r="F36317">
        <v>211905</v>
      </c>
      <c r="G36317" t="s">
        <v>89</v>
      </c>
    </row>
    <row r="36318" spans="1:8" x14ac:dyDescent="0.2">
      <c r="A36318">
        <v>1.0782589647967E+18</v>
      </c>
      <c r="B36318" t="s">
        <v>73178</v>
      </c>
      <c r="C36318" t="s">
        <v>73179</v>
      </c>
      <c r="D36318" s="1">
        <v>43461.541018518517</v>
      </c>
      <c r="E36318">
        <v>26243</v>
      </c>
      <c r="F36318">
        <v>159097</v>
      </c>
    </row>
    <row r="36319" spans="1:8" x14ac:dyDescent="0.2">
      <c r="A36319">
        <v>1.0782608141577E+18</v>
      </c>
      <c r="B36319" t="s">
        <v>73180</v>
      </c>
      <c r="C36319" t="s">
        <v>73181</v>
      </c>
      <c r="D36319" s="1">
        <v>43461.546122685184</v>
      </c>
      <c r="E36319">
        <v>26994</v>
      </c>
      <c r="F36319">
        <v>123143</v>
      </c>
    </row>
    <row r="36320" spans="1:8" x14ac:dyDescent="0.2">
      <c r="A36320">
        <v>1.0783754009743E+18</v>
      </c>
      <c r="B36320" t="s">
        <v>73182</v>
      </c>
      <c r="C36320" t="s">
        <v>73183</v>
      </c>
      <c r="D36320" s="1">
        <v>43461.862326388888</v>
      </c>
      <c r="E36320">
        <v>17898</v>
      </c>
      <c r="F36320">
        <v>79498</v>
      </c>
    </row>
    <row r="36321" spans="1:7" x14ac:dyDescent="0.2">
      <c r="A36321">
        <v>1.07837617184536E+18</v>
      </c>
      <c r="B36321" t="s">
        <v>73184</v>
      </c>
      <c r="C36321" t="s">
        <v>73185</v>
      </c>
      <c r="D36321" s="1">
        <v>43461.86445601852</v>
      </c>
      <c r="E36321">
        <v>18835</v>
      </c>
      <c r="F36321">
        <v>76903</v>
      </c>
    </row>
    <row r="36322" spans="1:7" x14ac:dyDescent="0.2">
      <c r="A36322">
        <v>1.07839005790663E+18</v>
      </c>
      <c r="B36322" t="s">
        <v>73186</v>
      </c>
      <c r="C36322" t="s">
        <v>73187</v>
      </c>
      <c r="D36322" s="1">
        <v>43461.902766203704</v>
      </c>
      <c r="E36322">
        <v>21594</v>
      </c>
      <c r="F36322">
        <v>99024</v>
      </c>
    </row>
    <row r="36323" spans="1:7" x14ac:dyDescent="0.2">
      <c r="A36323">
        <v>1.07839612661993E+18</v>
      </c>
      <c r="B36323" t="s">
        <v>73188</v>
      </c>
      <c r="C36323" t="s">
        <v>73189</v>
      </c>
      <c r="D36323" s="1">
        <v>43461.91951388889</v>
      </c>
      <c r="E36323">
        <v>32248</v>
      </c>
      <c r="F36323">
        <v>136762</v>
      </c>
    </row>
    <row r="36324" spans="1:7" x14ac:dyDescent="0.2">
      <c r="A36324">
        <v>1.07839620084239E+18</v>
      </c>
      <c r="B36324" t="s">
        <v>73190</v>
      </c>
      <c r="C36324" t="s">
        <v>73191</v>
      </c>
      <c r="D36324" s="1">
        <v>43461.919722222221</v>
      </c>
      <c r="E36324">
        <v>40239</v>
      </c>
      <c r="F36324">
        <v>167911</v>
      </c>
    </row>
    <row r="36325" spans="1:7" x14ac:dyDescent="0.2">
      <c r="A36325">
        <v>1.07840167893055E+18</v>
      </c>
      <c r="B36325" t="s">
        <v>73192</v>
      </c>
      <c r="C36325" t="s">
        <v>73193</v>
      </c>
      <c r="D36325" s="1">
        <v>43461.934837962966</v>
      </c>
      <c r="E36325">
        <v>17168</v>
      </c>
      <c r="F36325">
        <v>79173</v>
      </c>
    </row>
    <row r="36326" spans="1:7" x14ac:dyDescent="0.2">
      <c r="A36326">
        <v>1.07841273760309E+18</v>
      </c>
      <c r="B36326" t="s">
        <v>73194</v>
      </c>
      <c r="C36326" t="s">
        <v>73195</v>
      </c>
      <c r="D36326" s="1">
        <v>43461.965358796297</v>
      </c>
      <c r="E36326">
        <v>27750</v>
      </c>
      <c r="F36326">
        <v>119091</v>
      </c>
    </row>
    <row r="36327" spans="1:7" x14ac:dyDescent="0.2">
      <c r="A36327">
        <v>1.0784312312625E+18</v>
      </c>
      <c r="B36327" t="s">
        <v>73196</v>
      </c>
      <c r="C36327" t="s">
        <v>73197</v>
      </c>
      <c r="D36327" s="1">
        <v>43462.016388888886</v>
      </c>
      <c r="E36327">
        <v>38822</v>
      </c>
      <c r="F36327">
        <v>169740</v>
      </c>
    </row>
    <row r="36328" spans="1:7" x14ac:dyDescent="0.2">
      <c r="A36328">
        <v>1.0786257796705E+18</v>
      </c>
      <c r="B36328" t="s">
        <v>73198</v>
      </c>
      <c r="C36328" t="s">
        <v>73199</v>
      </c>
      <c r="D36328" s="1">
        <v>43462.553240740737</v>
      </c>
      <c r="E36328">
        <v>32098</v>
      </c>
      <c r="F36328">
        <v>146044</v>
      </c>
    </row>
    <row r="36329" spans="1:7" x14ac:dyDescent="0.2">
      <c r="A36329">
        <v>1.07863220521005E+18</v>
      </c>
      <c r="B36329" t="s">
        <v>73200</v>
      </c>
      <c r="C36329" t="s">
        <v>73201</v>
      </c>
      <c r="D36329" s="1">
        <v>43462.570972222224</v>
      </c>
      <c r="E36329">
        <v>20953</v>
      </c>
      <c r="F36329">
        <v>94664</v>
      </c>
    </row>
    <row r="36330" spans="1:7" x14ac:dyDescent="0.2">
      <c r="A36330">
        <v>1.07863402541211E+18</v>
      </c>
      <c r="B36330" t="s">
        <v>73202</v>
      </c>
      <c r="C36330" t="s">
        <v>73203</v>
      </c>
      <c r="D36330" s="1">
        <v>43462.575995370367</v>
      </c>
      <c r="E36330">
        <v>22388</v>
      </c>
      <c r="F36330">
        <v>101143</v>
      </c>
    </row>
    <row r="36331" spans="1:7" x14ac:dyDescent="0.2">
      <c r="A36331">
        <v>1.07863824956277E+18</v>
      </c>
      <c r="B36331" t="s">
        <v>73204</v>
      </c>
      <c r="C36331" t="s">
        <v>73205</v>
      </c>
      <c r="D36331" s="1">
        <v>43462.587650462963</v>
      </c>
      <c r="E36331">
        <v>34989</v>
      </c>
      <c r="F36331">
        <v>156222</v>
      </c>
    </row>
    <row r="36332" spans="1:7" x14ac:dyDescent="0.2">
      <c r="A36332">
        <v>1.07866464872606E+18</v>
      </c>
      <c r="B36332" t="s">
        <v>73206</v>
      </c>
      <c r="C36332" t="s">
        <v>73207</v>
      </c>
      <c r="D36332" s="1">
        <v>43462.660497685189</v>
      </c>
      <c r="E36332">
        <v>19065</v>
      </c>
      <c r="F36332">
        <v>107152</v>
      </c>
      <c r="G36332" t="s">
        <v>89</v>
      </c>
    </row>
    <row r="36333" spans="1:7" x14ac:dyDescent="0.2">
      <c r="A36333">
        <v>1.0790400522342001E+18</v>
      </c>
      <c r="B36333" t="s">
        <v>73208</v>
      </c>
      <c r="C36333" t="s">
        <v>73209</v>
      </c>
      <c r="D36333" s="1">
        <v>43463.696412037039</v>
      </c>
      <c r="E36333">
        <v>28971</v>
      </c>
      <c r="F36333">
        <v>106506</v>
      </c>
    </row>
    <row r="36334" spans="1:7" x14ac:dyDescent="0.2">
      <c r="A36334">
        <v>1.07904246080069E+18</v>
      </c>
      <c r="B36334" t="s">
        <v>73210</v>
      </c>
      <c r="C36334" t="s">
        <v>73211</v>
      </c>
      <c r="D36334" s="1">
        <v>43463.703055555554</v>
      </c>
      <c r="E36334">
        <v>26763</v>
      </c>
      <c r="F36334">
        <v>120987</v>
      </c>
    </row>
    <row r="36335" spans="1:7" x14ac:dyDescent="0.2">
      <c r="A36335">
        <v>1.07904513406137E+18</v>
      </c>
      <c r="B36335" t="s">
        <v>73212</v>
      </c>
      <c r="C36335" t="s">
        <v>73213</v>
      </c>
      <c r="D36335" s="1">
        <v>43463.710439814815</v>
      </c>
      <c r="E36335">
        <v>24787</v>
      </c>
      <c r="F36335">
        <v>134940</v>
      </c>
    </row>
    <row r="36336" spans="1:7" x14ac:dyDescent="0.2">
      <c r="A36336">
        <v>1.07908218866517E+18</v>
      </c>
      <c r="B36336" t="s">
        <v>73214</v>
      </c>
      <c r="C36336" t="s">
        <v>73215</v>
      </c>
      <c r="D36336" s="1">
        <v>43463.812685185185</v>
      </c>
      <c r="E36336">
        <v>26095</v>
      </c>
      <c r="F36336">
        <v>114235</v>
      </c>
    </row>
    <row r="36337" spans="1:8" x14ac:dyDescent="0.2">
      <c r="A36337">
        <v>1.07908370294321E+18</v>
      </c>
      <c r="B36337" t="s">
        <v>73216</v>
      </c>
      <c r="C36337" t="s">
        <v>73217</v>
      </c>
      <c r="D36337" s="1">
        <v>43463.816863425927</v>
      </c>
      <c r="E36337">
        <v>26989</v>
      </c>
      <c r="F36337">
        <v>123357</v>
      </c>
    </row>
    <row r="36338" spans="1:8" x14ac:dyDescent="0.2">
      <c r="A36338">
        <v>1.07909615670831E+18</v>
      </c>
      <c r="B36338" t="s">
        <v>73218</v>
      </c>
      <c r="C36338" t="s">
        <v>73219</v>
      </c>
      <c r="D36338" s="1">
        <v>43463.851238425923</v>
      </c>
      <c r="E36338">
        <v>31028</v>
      </c>
      <c r="F36338">
        <v>137401</v>
      </c>
      <c r="G36338" t="s">
        <v>89</v>
      </c>
    </row>
    <row r="36339" spans="1:8" x14ac:dyDescent="0.2">
      <c r="A36339">
        <v>1.07912141093566E+18</v>
      </c>
      <c r="B36339" t="s">
        <v>73220</v>
      </c>
      <c r="C36339" t="s">
        <v>73221</v>
      </c>
      <c r="D36339" s="1">
        <v>43463.920925925922</v>
      </c>
      <c r="E36339">
        <v>23237</v>
      </c>
      <c r="F36339">
        <v>104435</v>
      </c>
    </row>
    <row r="36340" spans="1:8" x14ac:dyDescent="0.2">
      <c r="A36340">
        <v>1.07921083596319E+18</v>
      </c>
      <c r="B36340" t="s">
        <v>73222</v>
      </c>
      <c r="C36340" t="s">
        <v>73223</v>
      </c>
      <c r="D36340" s="1">
        <v>43464.167685185188</v>
      </c>
      <c r="E36340">
        <v>27635</v>
      </c>
      <c r="F36340">
        <v>112838</v>
      </c>
    </row>
    <row r="36341" spans="1:8" x14ac:dyDescent="0.2">
      <c r="A36341">
        <v>1.07921439275814E+18</v>
      </c>
      <c r="B36341" t="s">
        <v>73224</v>
      </c>
      <c r="C36341" t="s">
        <v>73225</v>
      </c>
      <c r="D36341" s="1">
        <v>43464.177499999998</v>
      </c>
      <c r="E36341">
        <v>40584</v>
      </c>
      <c r="F36341">
        <v>142847</v>
      </c>
      <c r="G36341" t="s">
        <v>89</v>
      </c>
    </row>
    <row r="36342" spans="1:8" x14ac:dyDescent="0.2">
      <c r="A36342">
        <v>1.0793988536847E+18</v>
      </c>
      <c r="B36342" t="s">
        <v>73226</v>
      </c>
      <c r="C36342" t="s">
        <v>73227</v>
      </c>
      <c r="D36342" s="1">
        <v>43464.686516203707</v>
      </c>
      <c r="E36342">
        <v>23371</v>
      </c>
      <c r="F36342">
        <v>119056</v>
      </c>
    </row>
    <row r="36343" spans="1:8" x14ac:dyDescent="0.2">
      <c r="A36343">
        <v>1.07942089180779E+18</v>
      </c>
      <c r="B36343" t="s">
        <v>73228</v>
      </c>
      <c r="C36343" t="s">
        <v>73229</v>
      </c>
      <c r="D36343" s="1">
        <v>43464.74732638889</v>
      </c>
      <c r="E36343">
        <v>29093</v>
      </c>
      <c r="F36343">
        <v>126117</v>
      </c>
      <c r="H36343" t="s">
        <v>390</v>
      </c>
    </row>
    <row r="36344" spans="1:8" x14ac:dyDescent="0.2">
      <c r="A36344">
        <v>1.07949728860568E+18</v>
      </c>
      <c r="B36344" t="s">
        <v>73230</v>
      </c>
      <c r="C36344" t="s">
        <v>73231</v>
      </c>
      <c r="D36344" s="1">
        <v>43464.958148148151</v>
      </c>
      <c r="E36344">
        <v>56647</v>
      </c>
      <c r="F36344">
        <v>225646</v>
      </c>
    </row>
    <row r="36345" spans="1:8" x14ac:dyDescent="0.2">
      <c r="A36345">
        <v>1.0797216753469199E+18</v>
      </c>
      <c r="B36345" t="s">
        <v>73232</v>
      </c>
      <c r="C36345" t="s">
        <v>73233</v>
      </c>
      <c r="D36345" s="1">
        <v>43465.577337962961</v>
      </c>
      <c r="E36345">
        <v>19476</v>
      </c>
      <c r="F36345">
        <v>98158</v>
      </c>
    </row>
    <row r="36346" spans="1:8" x14ac:dyDescent="0.2">
      <c r="A36346">
        <v>1.07972462286881E+18</v>
      </c>
      <c r="B36346" t="s">
        <v>73234</v>
      </c>
      <c r="C36346" t="s">
        <v>73235</v>
      </c>
      <c r="D36346" s="1">
        <v>43465.585474537038</v>
      </c>
      <c r="E36346">
        <v>16307</v>
      </c>
      <c r="F36346">
        <v>80369</v>
      </c>
    </row>
    <row r="36347" spans="1:8" x14ac:dyDescent="0.2">
      <c r="A36347">
        <v>1.07972703467331E+18</v>
      </c>
      <c r="B36347" t="s">
        <v>73236</v>
      </c>
      <c r="C36347" t="s">
        <v>73237</v>
      </c>
      <c r="D36347" s="1">
        <v>43465.592129629629</v>
      </c>
      <c r="E36347">
        <v>20627</v>
      </c>
      <c r="F36347">
        <v>102577</v>
      </c>
    </row>
    <row r="36348" spans="1:8" x14ac:dyDescent="0.2">
      <c r="A36348">
        <v>1.07972868442734E+18</v>
      </c>
      <c r="B36348" t="s">
        <v>73238</v>
      </c>
      <c r="C36348" t="s">
        <v>73239</v>
      </c>
      <c r="D36348" s="1">
        <v>43465.596678240741</v>
      </c>
      <c r="E36348">
        <v>14028</v>
      </c>
      <c r="F36348">
        <v>73405</v>
      </c>
    </row>
    <row r="36349" spans="1:8" x14ac:dyDescent="0.2">
      <c r="A36349">
        <v>1.07973127903217E+18</v>
      </c>
      <c r="B36349" t="s">
        <v>73240</v>
      </c>
      <c r="C36349" t="s">
        <v>73241</v>
      </c>
      <c r="D36349" s="1">
        <v>43465.603842592594</v>
      </c>
      <c r="E36349">
        <v>20746</v>
      </c>
      <c r="F36349">
        <v>93516</v>
      </c>
    </row>
    <row r="36350" spans="1:8" x14ac:dyDescent="0.2">
      <c r="A36350">
        <v>1.07974873005887E+18</v>
      </c>
      <c r="B36350" t="s">
        <v>73242</v>
      </c>
      <c r="C36350" t="s">
        <v>73243</v>
      </c>
      <c r="D36350" s="1">
        <v>43465.651990740742</v>
      </c>
      <c r="E36350">
        <v>24296</v>
      </c>
      <c r="F36350">
        <v>116243</v>
      </c>
    </row>
    <row r="36351" spans="1:8" x14ac:dyDescent="0.2">
      <c r="A36351">
        <v>1.07976341990824E+18</v>
      </c>
      <c r="B36351" t="s">
        <v>73244</v>
      </c>
      <c r="C36351" t="s">
        <v>73245</v>
      </c>
      <c r="D36351" s="1">
        <v>43465.692523148151</v>
      </c>
      <c r="E36351">
        <v>29193</v>
      </c>
      <c r="F36351">
        <v>135125</v>
      </c>
    </row>
    <row r="36352" spans="1:8" x14ac:dyDescent="0.2">
      <c r="A36352">
        <v>1.07976392384541E+18</v>
      </c>
      <c r="B36352" t="s">
        <v>73246</v>
      </c>
      <c r="C36352" t="s">
        <v>73247</v>
      </c>
      <c r="D36352" s="1">
        <v>43465.693923611114</v>
      </c>
      <c r="E36352">
        <v>28771</v>
      </c>
      <c r="F36352">
        <v>133653</v>
      </c>
    </row>
    <row r="36353" spans="1:7" x14ac:dyDescent="0.2">
      <c r="A36353">
        <v>1.0798302672741E+18</v>
      </c>
      <c r="B36353" t="s">
        <v>73248</v>
      </c>
      <c r="C36353" t="s">
        <v>73249</v>
      </c>
      <c r="D36353" s="1">
        <v>43465.87699074074</v>
      </c>
      <c r="E36353">
        <v>23122</v>
      </c>
      <c r="F36353">
        <v>93125</v>
      </c>
    </row>
    <row r="36354" spans="1:7" x14ac:dyDescent="0.2">
      <c r="A36354">
        <v>1.07983026870855E+18</v>
      </c>
      <c r="B36354" t="s">
        <v>73250</v>
      </c>
      <c r="C36354" t="s">
        <v>73251</v>
      </c>
      <c r="D36354" s="1">
        <v>43465.87699074074</v>
      </c>
      <c r="E36354">
        <v>19358</v>
      </c>
      <c r="F36354">
        <v>80466</v>
      </c>
    </row>
    <row r="36355" spans="1:7" x14ac:dyDescent="0.2">
      <c r="A36355">
        <v>1.07988820535114E+18</v>
      </c>
      <c r="B36355" t="s">
        <v>73252</v>
      </c>
      <c r="C36355" t="s">
        <v>73253</v>
      </c>
      <c r="D36355" s="1">
        <v>43466.036874999998</v>
      </c>
      <c r="E36355">
        <v>33641</v>
      </c>
      <c r="F36355">
        <v>153536</v>
      </c>
    </row>
    <row r="36356" spans="1:7" x14ac:dyDescent="0.2">
      <c r="A36356">
        <v>1.0799001200476E+18</v>
      </c>
      <c r="B36356" t="s">
        <v>73254</v>
      </c>
      <c r="C36356" t="s">
        <v>73255</v>
      </c>
      <c r="D36356" s="1">
        <v>43466.069745370369</v>
      </c>
      <c r="E36356">
        <v>21283</v>
      </c>
      <c r="F36356">
        <v>97107</v>
      </c>
    </row>
    <row r="36357" spans="1:7" x14ac:dyDescent="0.2">
      <c r="A36357">
        <v>1.0799029579389199E+18</v>
      </c>
      <c r="B36357" t="s">
        <v>73256</v>
      </c>
      <c r="C36357" t="s">
        <v>73257</v>
      </c>
      <c r="D36357" s="1">
        <v>43466.077581018515</v>
      </c>
      <c r="E36357">
        <v>20408</v>
      </c>
      <c r="F36357">
        <v>92108</v>
      </c>
    </row>
    <row r="36358" spans="1:7" x14ac:dyDescent="0.2">
      <c r="A36358">
        <v>1.07990646275386E+18</v>
      </c>
      <c r="B36358" t="s">
        <v>73258</v>
      </c>
      <c r="C36358" t="s">
        <v>73259</v>
      </c>
      <c r="D36358" s="1">
        <v>43466.087256944447</v>
      </c>
      <c r="E36358">
        <v>25438</v>
      </c>
      <c r="F36358">
        <v>125871</v>
      </c>
    </row>
    <row r="36359" spans="1:7" x14ac:dyDescent="0.2">
      <c r="A36359">
        <v>1.08008411376219E+18</v>
      </c>
      <c r="B36359" t="s">
        <v>73260</v>
      </c>
      <c r="C36359" t="s">
        <v>73261</v>
      </c>
      <c r="D36359" s="1">
        <v>43466.577476851853</v>
      </c>
      <c r="E36359">
        <v>12557</v>
      </c>
      <c r="F36359">
        <v>71184</v>
      </c>
    </row>
    <row r="36360" spans="1:7" x14ac:dyDescent="0.2">
      <c r="A36360">
        <v>1.0800883734512E+18</v>
      </c>
      <c r="B36360" t="s">
        <v>73262</v>
      </c>
      <c r="C36360" t="s">
        <v>73263</v>
      </c>
      <c r="D36360" s="1">
        <v>43466.589224537034</v>
      </c>
      <c r="E36360">
        <v>52941</v>
      </c>
      <c r="F36360">
        <v>239647</v>
      </c>
    </row>
    <row r="36361" spans="1:7" x14ac:dyDescent="0.2">
      <c r="A36361">
        <v>1.08010775975503E+18</v>
      </c>
      <c r="B36361" t="s">
        <v>73264</v>
      </c>
      <c r="C36361" t="s">
        <v>73265</v>
      </c>
      <c r="D36361" s="1">
        <v>43466.642731481479</v>
      </c>
      <c r="E36361">
        <v>37013</v>
      </c>
      <c r="F36361">
        <v>260288</v>
      </c>
    </row>
    <row r="36362" spans="1:7" x14ac:dyDescent="0.2">
      <c r="A36362">
        <v>1.08010939535738E+18</v>
      </c>
      <c r="B36362" t="s">
        <v>73266</v>
      </c>
      <c r="C36362" t="s">
        <v>73267</v>
      </c>
      <c r="D36362" s="1">
        <v>43466.647233796299</v>
      </c>
      <c r="E36362">
        <v>18906</v>
      </c>
      <c r="F36362">
        <v>94867</v>
      </c>
    </row>
    <row r="36363" spans="1:7" x14ac:dyDescent="0.2">
      <c r="A36363">
        <v>1.08012461592037E+18</v>
      </c>
      <c r="B36363" t="s">
        <v>73268</v>
      </c>
      <c r="C36363" t="s">
        <v>73269</v>
      </c>
      <c r="D36363" s="1">
        <v>43466.689236111109</v>
      </c>
      <c r="E36363">
        <v>14849</v>
      </c>
      <c r="F36363">
        <v>63690</v>
      </c>
    </row>
    <row r="36364" spans="1:7" x14ac:dyDescent="0.2">
      <c r="A36364">
        <v>1.08012930744651E+18</v>
      </c>
      <c r="B36364" t="s">
        <v>73270</v>
      </c>
      <c r="C36364" t="s">
        <v>73271</v>
      </c>
      <c r="D36364" s="1">
        <v>43466.702187499999</v>
      </c>
      <c r="E36364">
        <v>23878</v>
      </c>
      <c r="F36364">
        <v>110607</v>
      </c>
    </row>
    <row r="36365" spans="1:7" x14ac:dyDescent="0.2">
      <c r="A36365">
        <v>1.08016478633013E+18</v>
      </c>
      <c r="B36365" t="s">
        <v>73272</v>
      </c>
      <c r="C36365" t="s">
        <v>73273</v>
      </c>
      <c r="D36365" s="1">
        <v>43466.800092592595</v>
      </c>
      <c r="E36365">
        <v>52713</v>
      </c>
      <c r="F36365">
        <v>246548</v>
      </c>
      <c r="G36365" t="s">
        <v>89</v>
      </c>
    </row>
    <row r="36366" spans="1:7" x14ac:dyDescent="0.2">
      <c r="A36366">
        <v>1.08017748751723E+18</v>
      </c>
      <c r="B36366" t="s">
        <v>73274</v>
      </c>
      <c r="C36366" t="s">
        <v>73275</v>
      </c>
      <c r="D36366" s="1">
        <v>43466.835138888891</v>
      </c>
      <c r="E36366">
        <v>18084</v>
      </c>
      <c r="F36366">
        <v>96953</v>
      </c>
    </row>
    <row r="36367" spans="1:7" x14ac:dyDescent="0.2">
      <c r="A36367">
        <v>1.08023321561555E+18</v>
      </c>
      <c r="B36367" t="s">
        <v>73276</v>
      </c>
      <c r="C36367" t="s">
        <v>73277</v>
      </c>
      <c r="D36367" s="1">
        <v>43466.988923611112</v>
      </c>
      <c r="E36367">
        <v>27048</v>
      </c>
      <c r="F36367">
        <v>189519</v>
      </c>
    </row>
    <row r="36368" spans="1:7" x14ac:dyDescent="0.2">
      <c r="A36368">
        <v>1.08023501831063E+18</v>
      </c>
      <c r="B36368" t="s">
        <v>73278</v>
      </c>
      <c r="C36368" t="s">
        <v>73279</v>
      </c>
      <c r="D36368" s="1">
        <v>43466.993888888886</v>
      </c>
      <c r="E36368">
        <v>15285</v>
      </c>
      <c r="F36368">
        <v>72285</v>
      </c>
    </row>
    <row r="36369" spans="1:8" x14ac:dyDescent="0.2">
      <c r="A36369">
        <v>1.08024004978094E+18</v>
      </c>
      <c r="B36369" t="s">
        <v>73280</v>
      </c>
      <c r="C36369" t="s">
        <v>73281</v>
      </c>
      <c r="D36369" s="1">
        <v>43467.007777777777</v>
      </c>
      <c r="E36369">
        <v>22131</v>
      </c>
      <c r="F36369">
        <v>108293</v>
      </c>
    </row>
    <row r="36370" spans="1:8" x14ac:dyDescent="0.2">
      <c r="A36370">
        <v>1.08024718218643E+18</v>
      </c>
      <c r="B36370" t="s">
        <v>73282</v>
      </c>
      <c r="C36370" t="s">
        <v>73283</v>
      </c>
      <c r="D36370" s="1">
        <v>43467.027453703704</v>
      </c>
      <c r="E36370">
        <v>27186</v>
      </c>
      <c r="F36370">
        <v>150390</v>
      </c>
    </row>
    <row r="36371" spans="1:8" x14ac:dyDescent="0.2">
      <c r="A36371">
        <v>1.08026336218391E+18</v>
      </c>
      <c r="B36371" t="s">
        <v>73284</v>
      </c>
      <c r="C36371" t="s">
        <v>73285</v>
      </c>
      <c r="D36371" s="1">
        <v>43467.072106481479</v>
      </c>
      <c r="E36371">
        <v>28841</v>
      </c>
      <c r="F36371">
        <v>118868</v>
      </c>
    </row>
    <row r="36372" spans="1:8" x14ac:dyDescent="0.2">
      <c r="A36372">
        <v>1.08044709288211E+18</v>
      </c>
      <c r="B36372" t="s">
        <v>73286</v>
      </c>
      <c r="C36372" t="s">
        <v>73287</v>
      </c>
      <c r="D36372" s="1">
        <v>43467.579108796293</v>
      </c>
      <c r="E36372">
        <v>32863</v>
      </c>
      <c r="F36372">
        <v>163854</v>
      </c>
    </row>
    <row r="36373" spans="1:8" x14ac:dyDescent="0.2">
      <c r="A36373">
        <v>1.08045756029198E+18</v>
      </c>
      <c r="B36373" t="s">
        <v>73288</v>
      </c>
      <c r="C36373" t="s">
        <v>73289</v>
      </c>
      <c r="D36373" s="1">
        <v>43467.607986111114</v>
      </c>
      <c r="E36373">
        <v>25514</v>
      </c>
      <c r="F36373">
        <v>119697</v>
      </c>
    </row>
    <row r="36374" spans="1:8" x14ac:dyDescent="0.2">
      <c r="A36374">
        <v>1.08061663636374E+18</v>
      </c>
      <c r="B36374" t="s">
        <v>73290</v>
      </c>
      <c r="C36374" t="s">
        <v>73291</v>
      </c>
      <c r="D36374" s="1">
        <v>43468.046956018516</v>
      </c>
      <c r="E36374">
        <v>20787</v>
      </c>
      <c r="F36374">
        <v>108081</v>
      </c>
    </row>
    <row r="36375" spans="1:8" x14ac:dyDescent="0.2">
      <c r="A36375">
        <v>1.08061663793242E+18</v>
      </c>
      <c r="B36375" t="s">
        <v>73292</v>
      </c>
      <c r="C36375" t="s">
        <v>73293</v>
      </c>
      <c r="D36375" s="1">
        <v>43468.046967592592</v>
      </c>
      <c r="E36375">
        <v>19430</v>
      </c>
      <c r="F36375">
        <v>96496</v>
      </c>
    </row>
    <row r="36376" spans="1:8" x14ac:dyDescent="0.2">
      <c r="A36376">
        <v>1.08067760104634E+18</v>
      </c>
      <c r="B36376" t="s">
        <v>73294</v>
      </c>
      <c r="C36376" t="s">
        <v>73295</v>
      </c>
      <c r="D36376" s="1">
        <v>43468.215185185189</v>
      </c>
      <c r="E36376">
        <v>27533</v>
      </c>
      <c r="F36376">
        <v>144570</v>
      </c>
    </row>
    <row r="36377" spans="1:8" x14ac:dyDescent="0.2">
      <c r="A36377">
        <v>1.08083541227122E+18</v>
      </c>
      <c r="B36377" t="s">
        <v>73296</v>
      </c>
      <c r="C36377" t="s">
        <v>73297</v>
      </c>
      <c r="D36377" s="1">
        <v>43468.650659722225</v>
      </c>
      <c r="E36377">
        <v>16577</v>
      </c>
      <c r="F36377">
        <v>63697</v>
      </c>
    </row>
    <row r="36378" spans="1:8" x14ac:dyDescent="0.2">
      <c r="A36378">
        <v>1.08083726391383E+18</v>
      </c>
      <c r="B36378" t="s">
        <v>73298</v>
      </c>
      <c r="C36378" t="s">
        <v>73299</v>
      </c>
      <c r="D36378" s="1">
        <v>43468.655775462961</v>
      </c>
      <c r="E36378">
        <v>27198</v>
      </c>
      <c r="F36378">
        <v>120153</v>
      </c>
    </row>
    <row r="36379" spans="1:8" x14ac:dyDescent="0.2">
      <c r="A36379">
        <v>1.0808392546564E+18</v>
      </c>
      <c r="B36379" t="s">
        <v>73300</v>
      </c>
      <c r="C36379" t="s">
        <v>73301</v>
      </c>
      <c r="D36379" s="1">
        <v>43468.661261574074</v>
      </c>
      <c r="E36379">
        <v>19943</v>
      </c>
      <c r="F36379">
        <v>99116</v>
      </c>
    </row>
    <row r="36380" spans="1:8" x14ac:dyDescent="0.2">
      <c r="A36380">
        <v>1.08085895940424E+18</v>
      </c>
      <c r="B36380" t="s">
        <v>73302</v>
      </c>
      <c r="C36380" t="s">
        <v>73303</v>
      </c>
      <c r="D36380" s="1">
        <v>43468.715636574074</v>
      </c>
      <c r="E36380">
        <v>47372</v>
      </c>
      <c r="F36380">
        <v>187136</v>
      </c>
    </row>
    <row r="36381" spans="1:8" x14ac:dyDescent="0.2">
      <c r="A36381">
        <v>1.08088168077954E+18</v>
      </c>
      <c r="B36381" t="s">
        <v>73304</v>
      </c>
      <c r="C36381" t="s">
        <v>73305</v>
      </c>
      <c r="D36381" s="1">
        <v>43468.778344907405</v>
      </c>
      <c r="E36381">
        <v>16346</v>
      </c>
      <c r="F36381">
        <v>83930</v>
      </c>
      <c r="G36381" t="s">
        <v>89</v>
      </c>
      <c r="H36381" t="s">
        <v>390</v>
      </c>
    </row>
    <row r="36382" spans="1:8" x14ac:dyDescent="0.2">
      <c r="A36382">
        <v>1.0809230738202801E+18</v>
      </c>
      <c r="B36382" t="s">
        <v>73306</v>
      </c>
      <c r="C36382" t="s">
        <v>73307</v>
      </c>
      <c r="D36382" s="1">
        <v>43468.892569444448</v>
      </c>
      <c r="E36382">
        <v>37063</v>
      </c>
      <c r="F36382">
        <v>111398</v>
      </c>
    </row>
    <row r="36383" spans="1:8" x14ac:dyDescent="0.2">
      <c r="A36383">
        <v>1.08099706016855E+18</v>
      </c>
      <c r="B36383" t="s">
        <v>73308</v>
      </c>
      <c r="C36383" t="s">
        <v>73309</v>
      </c>
      <c r="D36383" s="1">
        <v>43469.096724537034</v>
      </c>
      <c r="E36383">
        <v>18234</v>
      </c>
      <c r="F36383">
        <v>90032</v>
      </c>
      <c r="G36383" t="s">
        <v>89</v>
      </c>
    </row>
    <row r="36384" spans="1:8" x14ac:dyDescent="0.2">
      <c r="A36384">
        <v>1.08099706182112E+18</v>
      </c>
      <c r="B36384" t="s">
        <v>73310</v>
      </c>
      <c r="C36384" t="s">
        <v>73311</v>
      </c>
      <c r="D36384" s="1">
        <v>43469.096736111111</v>
      </c>
      <c r="E36384">
        <v>15053</v>
      </c>
      <c r="F36384">
        <v>81731</v>
      </c>
    </row>
    <row r="36385" spans="1:8" x14ac:dyDescent="0.2">
      <c r="A36385">
        <v>1.08117507672734E+18</v>
      </c>
      <c r="B36385" t="s">
        <v>73312</v>
      </c>
      <c r="C36385" t="s">
        <v>73313</v>
      </c>
      <c r="D36385" s="1">
        <v>43469.587962962964</v>
      </c>
      <c r="E36385">
        <v>32301</v>
      </c>
      <c r="F36385">
        <v>157010</v>
      </c>
    </row>
    <row r="36386" spans="1:8" x14ac:dyDescent="0.2">
      <c r="A36386">
        <v>1.0811775115921E+18</v>
      </c>
      <c r="B36386" t="s">
        <v>73314</v>
      </c>
      <c r="C36386" t="s">
        <v>73315</v>
      </c>
      <c r="D36386" s="1">
        <v>43469.594675925924</v>
      </c>
      <c r="E36386">
        <v>47895</v>
      </c>
      <c r="F36386">
        <v>237035</v>
      </c>
    </row>
    <row r="36387" spans="1:8" x14ac:dyDescent="0.2">
      <c r="A36387">
        <v>1.08119834464555E+18</v>
      </c>
      <c r="B36387" t="s">
        <v>73316</v>
      </c>
      <c r="C36387" t="s">
        <v>73317</v>
      </c>
      <c r="D36387" s="1">
        <v>43469.65216435185</v>
      </c>
      <c r="E36387">
        <v>23074</v>
      </c>
      <c r="F36387">
        <v>138272</v>
      </c>
    </row>
    <row r="36388" spans="1:8" x14ac:dyDescent="0.2">
      <c r="A36388">
        <v>1.08128831623696E+18</v>
      </c>
      <c r="B36388" t="s">
        <v>73318</v>
      </c>
      <c r="C36388" t="s">
        <v>73319</v>
      </c>
      <c r="D36388" s="1">
        <v>43469.900439814817</v>
      </c>
      <c r="E36388">
        <v>17447</v>
      </c>
      <c r="F36388">
        <v>75765</v>
      </c>
    </row>
    <row r="36389" spans="1:8" x14ac:dyDescent="0.2">
      <c r="A36389">
        <v>1.08130563411567E+18</v>
      </c>
      <c r="B36389" t="s">
        <v>73320</v>
      </c>
      <c r="C36389" t="s">
        <v>73321</v>
      </c>
      <c r="D36389" s="1">
        <v>43469.948229166665</v>
      </c>
      <c r="E36389">
        <v>20748</v>
      </c>
      <c r="F36389">
        <v>97769</v>
      </c>
    </row>
    <row r="36390" spans="1:8" x14ac:dyDescent="0.2">
      <c r="A36390">
        <v>1.08135729191447E+18</v>
      </c>
      <c r="B36390" t="s">
        <v>73322</v>
      </c>
      <c r="C36390" t="s">
        <v>73323</v>
      </c>
      <c r="D36390" s="1">
        <v>43470.090775462966</v>
      </c>
      <c r="E36390">
        <v>11736</v>
      </c>
      <c r="F36390">
        <v>62163</v>
      </c>
      <c r="G36390" t="s">
        <v>89</v>
      </c>
    </row>
    <row r="36391" spans="1:8" x14ac:dyDescent="0.2">
      <c r="A36391">
        <v>1.08152511459483E+18</v>
      </c>
      <c r="B36391" t="s">
        <v>73324</v>
      </c>
      <c r="C36391" t="s">
        <v>73325</v>
      </c>
      <c r="D36391" s="1">
        <v>43470.553877314815</v>
      </c>
      <c r="E36391">
        <v>18652</v>
      </c>
      <c r="F36391">
        <v>109686</v>
      </c>
    </row>
    <row r="36392" spans="1:8" x14ac:dyDescent="0.2">
      <c r="A36392">
        <v>1.08152850260261E+18</v>
      </c>
      <c r="B36392" t="s">
        <v>73326</v>
      </c>
      <c r="C36392" t="s">
        <v>73327</v>
      </c>
      <c r="D36392" s="1">
        <v>43470.56322916667</v>
      </c>
      <c r="E36392">
        <v>16691</v>
      </c>
      <c r="F36392">
        <v>80436</v>
      </c>
    </row>
    <row r="36393" spans="1:8" x14ac:dyDescent="0.2">
      <c r="A36393">
        <v>1.08153510246157E+18</v>
      </c>
      <c r="B36393" t="s">
        <v>73328</v>
      </c>
      <c r="C36393" t="s">
        <v>73329</v>
      </c>
      <c r="D36393" s="1">
        <v>43470.581446759257</v>
      </c>
      <c r="E36393">
        <v>23892</v>
      </c>
      <c r="F36393">
        <v>108446</v>
      </c>
    </row>
    <row r="36394" spans="1:8" x14ac:dyDescent="0.2">
      <c r="A36394">
        <v>1.08154980259534E+18</v>
      </c>
      <c r="B36394" t="s">
        <v>73330</v>
      </c>
      <c r="C36394" t="s">
        <v>73331</v>
      </c>
      <c r="D36394" s="1">
        <v>43470.622002314813</v>
      </c>
      <c r="E36394">
        <v>17801</v>
      </c>
      <c r="F36394">
        <v>84572</v>
      </c>
    </row>
    <row r="36395" spans="1:8" x14ac:dyDescent="0.2">
      <c r="A36395">
        <v>1.08156319624951E+18</v>
      </c>
      <c r="B36395" t="s">
        <v>73332</v>
      </c>
      <c r="C36395" t="s">
        <v>73333</v>
      </c>
      <c r="D36395" s="1">
        <v>43470.65896990741</v>
      </c>
      <c r="E36395">
        <v>23027</v>
      </c>
      <c r="F36395">
        <v>118819</v>
      </c>
    </row>
    <row r="36396" spans="1:8" x14ac:dyDescent="0.2">
      <c r="A36396">
        <v>1.08157007386792E+18</v>
      </c>
      <c r="B36396" t="s">
        <v>73334</v>
      </c>
      <c r="C36396" t="s">
        <v>73335</v>
      </c>
      <c r="D36396" s="1">
        <v>43470.677939814814</v>
      </c>
      <c r="E36396">
        <v>26587</v>
      </c>
      <c r="F36396">
        <v>105613</v>
      </c>
    </row>
    <row r="36397" spans="1:8" x14ac:dyDescent="0.2">
      <c r="A36397">
        <v>1.08157975419155E+18</v>
      </c>
      <c r="B36397" t="s">
        <v>73336</v>
      </c>
      <c r="C36397" t="s">
        <v>73337</v>
      </c>
      <c r="D36397" s="1">
        <v>43470.704652777778</v>
      </c>
      <c r="E36397">
        <v>31320</v>
      </c>
      <c r="F36397">
        <v>122049</v>
      </c>
    </row>
    <row r="36398" spans="1:8" x14ac:dyDescent="0.2">
      <c r="A36398">
        <v>1.0815843855126001E+18</v>
      </c>
      <c r="B36398" t="s">
        <v>73338</v>
      </c>
      <c r="C36398" t="s">
        <v>73339</v>
      </c>
      <c r="D36398" s="1">
        <v>43470.717442129629</v>
      </c>
      <c r="E36398">
        <v>10543</v>
      </c>
      <c r="F36398">
        <v>49998</v>
      </c>
      <c r="G36398" t="s">
        <v>576</v>
      </c>
      <c r="H36398" t="s">
        <v>390</v>
      </c>
    </row>
    <row r="36399" spans="1:8" x14ac:dyDescent="0.2">
      <c r="A36399">
        <v>1.08160305684699E+18</v>
      </c>
      <c r="B36399" t="s">
        <v>73340</v>
      </c>
      <c r="C36399" t="s">
        <v>73341</v>
      </c>
      <c r="D36399" s="1">
        <v>43470.768958333334</v>
      </c>
      <c r="E36399">
        <v>19903</v>
      </c>
      <c r="F36399">
        <v>82852</v>
      </c>
      <c r="G36399" t="s">
        <v>89</v>
      </c>
    </row>
    <row r="36400" spans="1:8" x14ac:dyDescent="0.2">
      <c r="A36400">
        <v>1.08165392733721E+18</v>
      </c>
      <c r="B36400" t="s">
        <v>73342</v>
      </c>
      <c r="C36400" t="s">
        <v>73343</v>
      </c>
      <c r="D36400" s="1">
        <v>43470.90934027778</v>
      </c>
      <c r="E36400">
        <v>23825</v>
      </c>
      <c r="F36400">
        <v>127098</v>
      </c>
    </row>
    <row r="36401" spans="1:7" x14ac:dyDescent="0.2">
      <c r="A36401">
        <v>1.08165809079214E+18</v>
      </c>
      <c r="B36401" t="s">
        <v>73344</v>
      </c>
      <c r="C36401" t="s">
        <v>73345</v>
      </c>
      <c r="D36401" s="1">
        <v>43470.92082175926</v>
      </c>
      <c r="E36401">
        <v>21379</v>
      </c>
      <c r="F36401">
        <v>109093</v>
      </c>
    </row>
    <row r="36402" spans="1:7" x14ac:dyDescent="0.2">
      <c r="A36402">
        <v>1.08171710817675E+18</v>
      </c>
      <c r="B36402" t="s">
        <v>73346</v>
      </c>
      <c r="C36402" t="s">
        <v>73347</v>
      </c>
      <c r="D36402" s="1">
        <v>43471.083680555559</v>
      </c>
      <c r="E36402">
        <v>16389</v>
      </c>
      <c r="F36402">
        <v>78292</v>
      </c>
      <c r="G36402" t="s">
        <v>89</v>
      </c>
    </row>
    <row r="36403" spans="1:7" x14ac:dyDescent="0.2">
      <c r="A36403">
        <v>1.08172592445704E+18</v>
      </c>
      <c r="B36403" t="s">
        <v>73348</v>
      </c>
      <c r="C36403" t="s">
        <v>73349</v>
      </c>
      <c r="D36403" s="1">
        <v>43471.10800925926</v>
      </c>
      <c r="E36403">
        <v>15401</v>
      </c>
      <c r="F36403">
        <v>72423</v>
      </c>
    </row>
    <row r="36404" spans="1:7" x14ac:dyDescent="0.2">
      <c r="A36404">
        <v>1.0817290462775E+18</v>
      </c>
      <c r="B36404" t="s">
        <v>73350</v>
      </c>
      <c r="C36404" t="s">
        <v>73351</v>
      </c>
      <c r="D36404" s="1">
        <v>43471.116620370369</v>
      </c>
      <c r="E36404">
        <v>21056</v>
      </c>
      <c r="F36404">
        <v>91676</v>
      </c>
    </row>
    <row r="36405" spans="1:7" x14ac:dyDescent="0.2">
      <c r="A36405">
        <v>1.0817337144372E+18</v>
      </c>
      <c r="B36405" t="s">
        <v>73352</v>
      </c>
      <c r="C36405" t="s">
        <v>73353</v>
      </c>
      <c r="D36405" s="1">
        <v>43471.129502314812</v>
      </c>
      <c r="E36405">
        <v>15978</v>
      </c>
      <c r="F36405">
        <v>90682</v>
      </c>
      <c r="G36405" t="s">
        <v>89</v>
      </c>
    </row>
    <row r="36406" spans="1:7" x14ac:dyDescent="0.2">
      <c r="A36406">
        <v>1.0817358986797E+18</v>
      </c>
      <c r="B36406" t="s">
        <v>73354</v>
      </c>
      <c r="C36406" t="s">
        <v>73355</v>
      </c>
      <c r="D36406" s="1">
        <v>43471.13553240741</v>
      </c>
      <c r="E36406">
        <v>67814</v>
      </c>
      <c r="F36406">
        <v>233426</v>
      </c>
    </row>
    <row r="36407" spans="1:7" x14ac:dyDescent="0.2">
      <c r="A36407">
        <v>1.08188350504963E+18</v>
      </c>
      <c r="B36407" t="s">
        <v>73356</v>
      </c>
      <c r="C36407" t="s">
        <v>73357</v>
      </c>
      <c r="D36407" s="1">
        <v>43471.542847222219</v>
      </c>
      <c r="E36407">
        <v>31911</v>
      </c>
      <c r="F36407">
        <v>125496</v>
      </c>
    </row>
    <row r="36408" spans="1:7" x14ac:dyDescent="0.2">
      <c r="A36408">
        <v>1.08189154524527E+18</v>
      </c>
      <c r="B36408" t="s">
        <v>73358</v>
      </c>
      <c r="C36408" t="s">
        <v>73359</v>
      </c>
      <c r="D36408" s="1">
        <v>43471.565034722225</v>
      </c>
      <c r="E36408">
        <v>30367</v>
      </c>
      <c r="F36408">
        <v>143036</v>
      </c>
    </row>
    <row r="36409" spans="1:7" x14ac:dyDescent="0.2">
      <c r="A36409">
        <v>1.08192826009365E+18</v>
      </c>
      <c r="B36409" t="s">
        <v>73360</v>
      </c>
      <c r="C36409" t="s">
        <v>73361</v>
      </c>
      <c r="D36409" s="1">
        <v>43471.666354166664</v>
      </c>
      <c r="E36409">
        <v>21448</v>
      </c>
      <c r="F36409">
        <v>111878</v>
      </c>
    </row>
    <row r="36410" spans="1:7" x14ac:dyDescent="0.2">
      <c r="A36410">
        <v>1.08193537391425E+18</v>
      </c>
      <c r="B36410" t="s">
        <v>73362</v>
      </c>
      <c r="C36410" t="s">
        <v>73363</v>
      </c>
      <c r="D36410" s="1">
        <v>43471.685983796298</v>
      </c>
      <c r="E36410">
        <v>32067</v>
      </c>
      <c r="F36410">
        <v>151169</v>
      </c>
    </row>
    <row r="36411" spans="1:7" x14ac:dyDescent="0.2">
      <c r="A36411">
        <v>1.0820325501120399E+18</v>
      </c>
      <c r="B36411" t="s">
        <v>73364</v>
      </c>
      <c r="C36411" t="s">
        <v>73365</v>
      </c>
      <c r="D36411" s="1">
        <v>43471.954131944447</v>
      </c>
      <c r="E36411">
        <v>28843</v>
      </c>
      <c r="F36411">
        <v>150061</v>
      </c>
    </row>
    <row r="36412" spans="1:7" x14ac:dyDescent="0.2">
      <c r="A36412">
        <v>1.08225963622762E+18</v>
      </c>
      <c r="B36412" t="s">
        <v>73366</v>
      </c>
      <c r="C36412" t="s">
        <v>73367</v>
      </c>
      <c r="D36412" s="1">
        <v>43472.580775462964</v>
      </c>
      <c r="E36412">
        <v>26920</v>
      </c>
      <c r="F36412">
        <v>126013</v>
      </c>
    </row>
    <row r="36413" spans="1:7" x14ac:dyDescent="0.2">
      <c r="A36413">
        <v>1.0822628395015E+18</v>
      </c>
      <c r="B36413" t="s">
        <v>73368</v>
      </c>
      <c r="C36413" t="s">
        <v>73369</v>
      </c>
      <c r="D36413" s="1">
        <v>43472.589618055557</v>
      </c>
      <c r="E36413">
        <v>20332</v>
      </c>
      <c r="F36413">
        <v>91581</v>
      </c>
    </row>
    <row r="36414" spans="1:7" x14ac:dyDescent="0.2">
      <c r="A36414">
        <v>1.08226836508176E+18</v>
      </c>
      <c r="B36414" t="s">
        <v>73370</v>
      </c>
      <c r="C36414" t="s">
        <v>73371</v>
      </c>
      <c r="D36414" s="1">
        <v>43472.604861111111</v>
      </c>
      <c r="E36414">
        <v>27999</v>
      </c>
      <c r="F36414">
        <v>120627</v>
      </c>
    </row>
    <row r="36415" spans="1:7" x14ac:dyDescent="0.2">
      <c r="A36415">
        <v>1.08227027142643E+18</v>
      </c>
      <c r="B36415" t="s">
        <v>73372</v>
      </c>
      <c r="C36415" t="s">
        <v>73373</v>
      </c>
      <c r="D36415" s="1">
        <v>43472.610115740739</v>
      </c>
      <c r="E36415">
        <v>22443</v>
      </c>
      <c r="F36415">
        <v>107996</v>
      </c>
    </row>
    <row r="36416" spans="1:7" x14ac:dyDescent="0.2">
      <c r="A36416">
        <v>1.08228952633944E+18</v>
      </c>
      <c r="B36416" t="s">
        <v>73374</v>
      </c>
      <c r="C36416" t="s">
        <v>73375</v>
      </c>
      <c r="D36416" s="1">
        <v>43472.663252314815</v>
      </c>
      <c r="E36416">
        <v>21609</v>
      </c>
      <c r="F36416">
        <v>101841</v>
      </c>
    </row>
    <row r="36417" spans="1:6" x14ac:dyDescent="0.2">
      <c r="A36417">
        <v>1.0823473056998799E+18</v>
      </c>
      <c r="B36417" t="s">
        <v>73376</v>
      </c>
      <c r="C36417" t="s">
        <v>73377</v>
      </c>
      <c r="D36417" s="1">
        <v>43472.822696759256</v>
      </c>
      <c r="E36417">
        <v>40611</v>
      </c>
      <c r="F36417">
        <v>181157</v>
      </c>
    </row>
    <row r="36418" spans="1:6" x14ac:dyDescent="0.2">
      <c r="A36418">
        <v>1.08248466321673E+18</v>
      </c>
      <c r="B36418" t="s">
        <v>73378</v>
      </c>
      <c r="C36418" t="s">
        <v>73379</v>
      </c>
      <c r="D36418" s="1">
        <v>43473.201724537037</v>
      </c>
      <c r="E36418">
        <v>28993</v>
      </c>
      <c r="F36418">
        <v>140582</v>
      </c>
    </row>
    <row r="36419" spans="1:6" x14ac:dyDescent="0.2">
      <c r="A36419">
        <v>1.08262326487743E+18</v>
      </c>
      <c r="B36419" t="s">
        <v>73380</v>
      </c>
      <c r="C36419" t="s">
        <v>73381</v>
      </c>
      <c r="D36419" s="1">
        <v>43473.584201388891</v>
      </c>
      <c r="E36419">
        <v>22691</v>
      </c>
      <c r="F36419">
        <v>116081</v>
      </c>
    </row>
    <row r="36420" spans="1:6" x14ac:dyDescent="0.2">
      <c r="A36420">
        <v>1.08262624998449E+18</v>
      </c>
      <c r="B36420" t="s">
        <v>73382</v>
      </c>
      <c r="C36420" t="s">
        <v>73383</v>
      </c>
      <c r="D36420" s="1">
        <v>43473.592430555553</v>
      </c>
      <c r="E36420">
        <v>20004</v>
      </c>
      <c r="F36420">
        <v>95972</v>
      </c>
    </row>
    <row r="36421" spans="1:6" x14ac:dyDescent="0.2">
      <c r="A36421">
        <v>1.08262701523525E+18</v>
      </c>
      <c r="B36421" t="s">
        <v>73384</v>
      </c>
      <c r="C36421" t="s">
        <v>73385</v>
      </c>
      <c r="D36421" s="1">
        <v>43473.594548611109</v>
      </c>
      <c r="E36421">
        <v>17579</v>
      </c>
      <c r="F36421">
        <v>118205</v>
      </c>
    </row>
    <row r="36422" spans="1:6" x14ac:dyDescent="0.2">
      <c r="A36422">
        <v>1.08264878531297E+18</v>
      </c>
      <c r="B36422" t="s">
        <v>73386</v>
      </c>
      <c r="C36422" t="s">
        <v>73387</v>
      </c>
      <c r="D36422" s="1">
        <v>43473.654618055552</v>
      </c>
      <c r="E36422">
        <v>18552</v>
      </c>
      <c r="F36422">
        <v>125892</v>
      </c>
    </row>
    <row r="36423" spans="1:6" x14ac:dyDescent="0.2">
      <c r="A36423">
        <v>1.08282339423471E+18</v>
      </c>
      <c r="B36423" t="s">
        <v>73388</v>
      </c>
      <c r="C36423" t="s">
        <v>73389</v>
      </c>
      <c r="D36423" s="1">
        <v>43474.136446759258</v>
      </c>
      <c r="E36423">
        <v>34063</v>
      </c>
      <c r="F36423">
        <v>136882</v>
      </c>
    </row>
    <row r="36424" spans="1:6" x14ac:dyDescent="0.2">
      <c r="A36424">
        <v>1.08285799703291E+18</v>
      </c>
      <c r="B36424" t="s">
        <v>73390</v>
      </c>
      <c r="C36424" t="s">
        <v>73391</v>
      </c>
      <c r="D36424" s="1">
        <v>43474.231932870367</v>
      </c>
      <c r="E36424">
        <v>30861</v>
      </c>
      <c r="F36424">
        <v>214832</v>
      </c>
    </row>
    <row r="36425" spans="1:6" x14ac:dyDescent="0.2">
      <c r="A36425">
        <v>1.08300198633167E+18</v>
      </c>
      <c r="B36425" t="s">
        <v>73392</v>
      </c>
      <c r="C36425" t="s">
        <v>73393</v>
      </c>
      <c r="D36425" s="1">
        <v>43474.629270833335</v>
      </c>
      <c r="E36425">
        <v>29860</v>
      </c>
      <c r="F36425">
        <v>152844</v>
      </c>
    </row>
    <row r="36426" spans="1:6" x14ac:dyDescent="0.2">
      <c r="A36426">
        <v>1.08302201157474E+18</v>
      </c>
      <c r="B36426" t="s">
        <v>73394</v>
      </c>
      <c r="C36426" t="s">
        <v>73395</v>
      </c>
      <c r="D36426" s="1">
        <v>43474.684525462966</v>
      </c>
      <c r="E36426">
        <v>25017</v>
      </c>
      <c r="F36426">
        <v>117182</v>
      </c>
    </row>
    <row r="36427" spans="1:6" x14ac:dyDescent="0.2">
      <c r="A36427">
        <v>1.0830838583572401E+18</v>
      </c>
      <c r="B36427" t="s">
        <v>73396</v>
      </c>
      <c r="C36427" t="s">
        <v>73397</v>
      </c>
      <c r="D36427" s="1">
        <v>43474.855196759258</v>
      </c>
      <c r="E36427">
        <v>24388</v>
      </c>
      <c r="F36427">
        <v>110095</v>
      </c>
    </row>
    <row r="36428" spans="1:6" x14ac:dyDescent="0.2">
      <c r="A36428">
        <v>1.08309978401209E+18</v>
      </c>
      <c r="B36428" t="s">
        <v>73398</v>
      </c>
      <c r="C36428" t="s">
        <v>73399</v>
      </c>
      <c r="D36428" s="1">
        <v>43474.899143518516</v>
      </c>
      <c r="E36428">
        <v>51087</v>
      </c>
      <c r="F36428">
        <v>235441</v>
      </c>
    </row>
    <row r="36429" spans="1:6" x14ac:dyDescent="0.2">
      <c r="A36429">
        <v>1.0832076074127601E+18</v>
      </c>
      <c r="B36429" t="s">
        <v>73400</v>
      </c>
      <c r="C36429" t="s">
        <v>73401</v>
      </c>
      <c r="D36429" s="1">
        <v>43475.19667824074</v>
      </c>
      <c r="E36429">
        <v>28303</v>
      </c>
      <c r="F36429">
        <v>117251</v>
      </c>
    </row>
    <row r="36430" spans="1:6" x14ac:dyDescent="0.2">
      <c r="A36430">
        <v>1.08321008377178E+18</v>
      </c>
      <c r="B36430" t="s">
        <v>73402</v>
      </c>
      <c r="C36430" t="s">
        <v>73403</v>
      </c>
      <c r="D36430" s="1">
        <v>43475.203506944446</v>
      </c>
      <c r="E36430">
        <v>23950</v>
      </c>
      <c r="F36430">
        <v>114820</v>
      </c>
    </row>
    <row r="36431" spans="1:6" x14ac:dyDescent="0.2">
      <c r="A36431">
        <v>1.0833538950307E+18</v>
      </c>
      <c r="B36431" t="s">
        <v>73404</v>
      </c>
      <c r="C36431" t="s">
        <v>73405</v>
      </c>
      <c r="D36431" s="1">
        <v>43475.600347222222</v>
      </c>
      <c r="E36431">
        <v>29570</v>
      </c>
      <c r="F36431">
        <v>145739</v>
      </c>
    </row>
    <row r="36432" spans="1:6" x14ac:dyDescent="0.2">
      <c r="A36432">
        <v>1.0833563268336E+18</v>
      </c>
      <c r="B36432" t="s">
        <v>73406</v>
      </c>
      <c r="C36432" t="s">
        <v>73407</v>
      </c>
      <c r="D36432" s="1">
        <v>43475.607060185182</v>
      </c>
      <c r="E36432">
        <v>16843</v>
      </c>
      <c r="F36432">
        <v>81310</v>
      </c>
    </row>
    <row r="36433" spans="1:8" x14ac:dyDescent="0.2">
      <c r="A36433">
        <v>1.08335815021497E+18</v>
      </c>
      <c r="B36433" t="s">
        <v>73408</v>
      </c>
      <c r="C36433" t="s">
        <v>73409</v>
      </c>
      <c r="D36433" s="1">
        <v>43475.61209490741</v>
      </c>
      <c r="E36433">
        <v>16637</v>
      </c>
      <c r="F36433">
        <v>84334</v>
      </c>
      <c r="G36433" t="s">
        <v>215</v>
      </c>
    </row>
    <row r="36434" spans="1:8" x14ac:dyDescent="0.2">
      <c r="A36434">
        <v>1.08335861131578E+18</v>
      </c>
      <c r="B36434" t="s">
        <v>73410</v>
      </c>
      <c r="C36434" t="s">
        <v>73411</v>
      </c>
      <c r="D36434" s="1">
        <v>43475.613368055558</v>
      </c>
      <c r="E36434">
        <v>13506</v>
      </c>
      <c r="F36434">
        <v>94755</v>
      </c>
      <c r="H36434" t="s">
        <v>390</v>
      </c>
    </row>
    <row r="36435" spans="1:8" x14ac:dyDescent="0.2">
      <c r="A36435">
        <v>1.08335877592546E+18</v>
      </c>
      <c r="B36435" t="s">
        <v>73412</v>
      </c>
      <c r="C36435" t="s">
        <v>43464</v>
      </c>
      <c r="D36435" s="1">
        <v>43475.613819444443</v>
      </c>
      <c r="E36435">
        <v>38282</v>
      </c>
      <c r="F36435">
        <v>185323</v>
      </c>
    </row>
    <row r="36436" spans="1:8" x14ac:dyDescent="0.2">
      <c r="A36436">
        <v>1.08340490086254E+18</v>
      </c>
      <c r="B36436" t="s">
        <v>73413</v>
      </c>
      <c r="C36436" t="s">
        <v>73414</v>
      </c>
      <c r="D36436" s="1">
        <v>43475.741099537037</v>
      </c>
      <c r="E36436">
        <v>49516</v>
      </c>
      <c r="F36436">
        <v>162031</v>
      </c>
    </row>
    <row r="36437" spans="1:8" x14ac:dyDescent="0.2">
      <c r="A36437">
        <v>1.08342687833603E+18</v>
      </c>
      <c r="B36437" t="s">
        <v>73415</v>
      </c>
      <c r="C36437" t="s">
        <v>73416</v>
      </c>
      <c r="D36437" s="1">
        <v>43475.801747685182</v>
      </c>
      <c r="E36437">
        <v>19202</v>
      </c>
      <c r="F36437">
        <v>88617</v>
      </c>
      <c r="G36437" t="s">
        <v>89</v>
      </c>
    </row>
    <row r="36438" spans="1:8" x14ac:dyDescent="0.2">
      <c r="A36438">
        <v>1.0834939445272399E+18</v>
      </c>
      <c r="B36438" t="s">
        <v>73417</v>
      </c>
      <c r="C36438" t="s">
        <v>73418</v>
      </c>
      <c r="D36438" s="1">
        <v>43475.986817129633</v>
      </c>
      <c r="E36438">
        <v>30005</v>
      </c>
      <c r="F36438">
        <v>120901</v>
      </c>
    </row>
    <row r="36439" spans="1:8" x14ac:dyDescent="0.2">
      <c r="A36439">
        <v>1.08353164478545E+18</v>
      </c>
      <c r="B36439" t="s">
        <v>73419</v>
      </c>
      <c r="C36439" t="s">
        <v>73420</v>
      </c>
      <c r="D36439" s="1">
        <v>43476.090844907405</v>
      </c>
      <c r="E36439">
        <v>40354</v>
      </c>
      <c r="F36439">
        <v>164544</v>
      </c>
    </row>
    <row r="36440" spans="1:8" x14ac:dyDescent="0.2">
      <c r="A36440">
        <v>1.08354047057014E+18</v>
      </c>
      <c r="B36440" t="s">
        <v>73421</v>
      </c>
      <c r="C36440" t="s">
        <v>73422</v>
      </c>
      <c r="D36440" s="1">
        <v>43476.115208333336</v>
      </c>
      <c r="E36440">
        <v>10261</v>
      </c>
      <c r="F36440">
        <v>62979</v>
      </c>
      <c r="G36440" t="s">
        <v>215</v>
      </c>
    </row>
    <row r="36441" spans="1:8" x14ac:dyDescent="0.2">
      <c r="A36441">
        <v>1.08355478292363E+18</v>
      </c>
      <c r="B36441" t="s">
        <v>73423</v>
      </c>
      <c r="C36441" t="s">
        <v>73424</v>
      </c>
      <c r="D36441" s="1">
        <v>43476.154699074075</v>
      </c>
      <c r="E36441">
        <v>22083</v>
      </c>
      <c r="F36441">
        <v>107571</v>
      </c>
    </row>
    <row r="36442" spans="1:8" x14ac:dyDescent="0.2">
      <c r="A36442">
        <v>1.08355484362786E+18</v>
      </c>
      <c r="B36442" t="s">
        <v>73425</v>
      </c>
      <c r="C36442" t="s">
        <v>73426</v>
      </c>
      <c r="D36442" s="1">
        <v>43476.154861111114</v>
      </c>
      <c r="E36442">
        <v>25745</v>
      </c>
      <c r="F36442">
        <v>95708</v>
      </c>
    </row>
    <row r="36443" spans="1:8" x14ac:dyDescent="0.2">
      <c r="A36443">
        <v>1.08369627418299E+18</v>
      </c>
      <c r="B36443" t="s">
        <v>73427</v>
      </c>
      <c r="C36443" t="s">
        <v>73428</v>
      </c>
      <c r="D36443" s="1">
        <v>43476.545138888891</v>
      </c>
      <c r="E36443">
        <v>25927</v>
      </c>
      <c r="F36443">
        <v>121607</v>
      </c>
    </row>
    <row r="36444" spans="1:8" x14ac:dyDescent="0.2">
      <c r="A36444">
        <v>1.08370520883483E+18</v>
      </c>
      <c r="B36444" t="s">
        <v>73429</v>
      </c>
      <c r="C36444" t="s">
        <v>73430</v>
      </c>
      <c r="D36444" s="1">
        <v>43476.569791666669</v>
      </c>
      <c r="E36444">
        <v>28905</v>
      </c>
      <c r="F36444">
        <v>126995</v>
      </c>
    </row>
    <row r="36445" spans="1:8" x14ac:dyDescent="0.2">
      <c r="A36445">
        <v>1.08375652519632E+18</v>
      </c>
      <c r="B36445" t="s">
        <v>73431</v>
      </c>
      <c r="C36445" t="s">
        <v>73432</v>
      </c>
      <c r="D36445" s="1">
        <v>43476.711400462962</v>
      </c>
      <c r="E36445">
        <v>27375</v>
      </c>
      <c r="F36445">
        <v>121585</v>
      </c>
    </row>
    <row r="36446" spans="1:8" x14ac:dyDescent="0.2">
      <c r="A36446">
        <v>1.0837595006188E+18</v>
      </c>
      <c r="B36446" t="s">
        <v>73433</v>
      </c>
      <c r="C36446" t="s">
        <v>73434</v>
      </c>
      <c r="D36446" s="1">
        <v>43476.719606481478</v>
      </c>
      <c r="E36446">
        <v>29406</v>
      </c>
      <c r="F36446">
        <v>133724</v>
      </c>
    </row>
    <row r="36447" spans="1:8" x14ac:dyDescent="0.2">
      <c r="A36447">
        <v>1.0837831129733199E+18</v>
      </c>
      <c r="B36447" t="s">
        <v>73435</v>
      </c>
      <c r="C36447" t="s">
        <v>73436</v>
      </c>
      <c r="D36447" s="1">
        <v>43476.784768518519</v>
      </c>
      <c r="E36447">
        <v>26486</v>
      </c>
      <c r="F36447">
        <v>99503</v>
      </c>
    </row>
    <row r="36448" spans="1:8" x14ac:dyDescent="0.2">
      <c r="A36448">
        <v>1.08386120554923E+18</v>
      </c>
      <c r="B36448" t="s">
        <v>73437</v>
      </c>
      <c r="C36448" t="s">
        <v>73438</v>
      </c>
      <c r="D36448" s="1">
        <v>43477.0002662037</v>
      </c>
      <c r="E36448">
        <v>14978</v>
      </c>
      <c r="F36448">
        <v>87979</v>
      </c>
    </row>
    <row r="36449" spans="1:8" x14ac:dyDescent="0.2">
      <c r="A36449">
        <v>1.08386656631438E+18</v>
      </c>
      <c r="B36449" t="s">
        <v>73439</v>
      </c>
      <c r="C36449" t="s">
        <v>73440</v>
      </c>
      <c r="D36449" s="1">
        <v>43477.015057870369</v>
      </c>
      <c r="E36449">
        <v>22783</v>
      </c>
      <c r="F36449">
        <v>107806</v>
      </c>
    </row>
    <row r="36450" spans="1:8" x14ac:dyDescent="0.2">
      <c r="A36450">
        <v>1.08386860891942E+18</v>
      </c>
      <c r="B36450" t="s">
        <v>73441</v>
      </c>
      <c r="C36450" t="s">
        <v>73442</v>
      </c>
      <c r="D36450" s="1">
        <v>43477.020694444444</v>
      </c>
      <c r="E36450">
        <v>26239</v>
      </c>
      <c r="F36450">
        <v>87546</v>
      </c>
      <c r="G36450" t="s">
        <v>215</v>
      </c>
      <c r="H36450" t="s">
        <v>390</v>
      </c>
    </row>
    <row r="36451" spans="1:8" x14ac:dyDescent="0.2">
      <c r="A36451">
        <v>1.08405881304768E+18</v>
      </c>
      <c r="B36451" t="s">
        <v>73443</v>
      </c>
      <c r="C36451" t="s">
        <v>73444</v>
      </c>
      <c r="D36451" s="1">
        <v>43477.545555555553</v>
      </c>
      <c r="E36451">
        <v>27177</v>
      </c>
      <c r="F36451">
        <v>116421</v>
      </c>
    </row>
    <row r="36452" spans="1:8" x14ac:dyDescent="0.2">
      <c r="A36452">
        <v>1.08406207990722E+18</v>
      </c>
      <c r="B36452" t="s">
        <v>73445</v>
      </c>
      <c r="C36452" t="s">
        <v>73446</v>
      </c>
      <c r="D36452" s="1">
        <v>43477.554571759261</v>
      </c>
      <c r="E36452">
        <v>19142</v>
      </c>
      <c r="F36452">
        <v>82880</v>
      </c>
    </row>
    <row r="36453" spans="1:8" x14ac:dyDescent="0.2">
      <c r="A36453">
        <v>1.08406583294103E+18</v>
      </c>
      <c r="B36453" t="s">
        <v>73447</v>
      </c>
      <c r="C36453" t="s">
        <v>73448</v>
      </c>
      <c r="D36453" s="1">
        <v>43477.564930555556</v>
      </c>
      <c r="E36453">
        <v>19506</v>
      </c>
      <c r="F36453">
        <v>88367</v>
      </c>
    </row>
    <row r="36454" spans="1:8" x14ac:dyDescent="0.2">
      <c r="A36454">
        <v>1.08407084582637E+18</v>
      </c>
      <c r="B36454" t="s">
        <v>73449</v>
      </c>
      <c r="C36454" t="s">
        <v>73450</v>
      </c>
      <c r="D36454" s="1">
        <v>43477.578761574077</v>
      </c>
      <c r="E36454">
        <v>17342</v>
      </c>
      <c r="F36454">
        <v>79502</v>
      </c>
    </row>
    <row r="36455" spans="1:8" x14ac:dyDescent="0.2">
      <c r="A36455">
        <v>1.08407486549633E+18</v>
      </c>
      <c r="B36455" t="s">
        <v>73451</v>
      </c>
      <c r="C36455" t="s">
        <v>73452</v>
      </c>
      <c r="D36455" s="1">
        <v>43477.589849537035</v>
      </c>
      <c r="E36455">
        <v>18256</v>
      </c>
      <c r="F36455">
        <v>93144</v>
      </c>
    </row>
    <row r="36456" spans="1:8" x14ac:dyDescent="0.2">
      <c r="A36456">
        <v>1.08409277463335E+18</v>
      </c>
      <c r="B36456" t="s">
        <v>73453</v>
      </c>
      <c r="C36456" t="s">
        <v>73454</v>
      </c>
      <c r="D36456" s="1">
        <v>43477.639270833337</v>
      </c>
      <c r="E36456">
        <v>24403</v>
      </c>
      <c r="F36456">
        <v>102616</v>
      </c>
    </row>
    <row r="36457" spans="1:8" x14ac:dyDescent="0.2">
      <c r="A36457">
        <v>1.08409470814461E+18</v>
      </c>
      <c r="B36457" t="s">
        <v>73455</v>
      </c>
      <c r="C36457" t="s">
        <v>73456</v>
      </c>
      <c r="D36457" s="1">
        <v>43477.644606481481</v>
      </c>
      <c r="E36457">
        <v>21503</v>
      </c>
      <c r="F36457">
        <v>95040</v>
      </c>
    </row>
    <row r="36458" spans="1:8" x14ac:dyDescent="0.2">
      <c r="A36458">
        <v>1.08409825853489E+18</v>
      </c>
      <c r="B36458" t="s">
        <v>73457</v>
      </c>
      <c r="C36458" t="s">
        <v>73458</v>
      </c>
      <c r="D36458" s="1">
        <v>43477.654409722221</v>
      </c>
      <c r="E36458">
        <v>27261</v>
      </c>
      <c r="F36458">
        <v>95626</v>
      </c>
    </row>
    <row r="36459" spans="1:8" x14ac:dyDescent="0.2">
      <c r="A36459">
        <v>1.0840994455565E+18</v>
      </c>
      <c r="B36459" t="s">
        <v>73459</v>
      </c>
      <c r="C36459" t="s">
        <v>73460</v>
      </c>
      <c r="D36459" s="1">
        <v>43477.657685185186</v>
      </c>
      <c r="E36459">
        <v>23374</v>
      </c>
      <c r="F36459">
        <v>104063</v>
      </c>
    </row>
    <row r="36460" spans="1:8" x14ac:dyDescent="0.2">
      <c r="A36460">
        <v>1.08411714398846E+18</v>
      </c>
      <c r="B36460" t="s">
        <v>73461</v>
      </c>
      <c r="C36460" t="s">
        <v>73462</v>
      </c>
      <c r="D36460" s="1">
        <v>43477.706516203703</v>
      </c>
      <c r="E36460">
        <v>20506</v>
      </c>
      <c r="F36460">
        <v>98461</v>
      </c>
    </row>
    <row r="36461" spans="1:8" x14ac:dyDescent="0.2">
      <c r="A36461">
        <v>1.08411965484136E+18</v>
      </c>
      <c r="B36461" t="s">
        <v>73463</v>
      </c>
      <c r="C36461" t="s">
        <v>73464</v>
      </c>
      <c r="D36461" s="1">
        <v>43477.713449074072</v>
      </c>
      <c r="E36461">
        <v>36945</v>
      </c>
      <c r="F36461">
        <v>170846</v>
      </c>
    </row>
    <row r="36462" spans="1:8" x14ac:dyDescent="0.2">
      <c r="A36462">
        <v>1.08412155719314E+18</v>
      </c>
      <c r="B36462" t="s">
        <v>73465</v>
      </c>
      <c r="C36462" t="s">
        <v>73466</v>
      </c>
      <c r="D36462" s="1">
        <v>43477.718692129631</v>
      </c>
      <c r="E36462">
        <v>25250</v>
      </c>
      <c r="F36462">
        <v>109461</v>
      </c>
    </row>
    <row r="36463" spans="1:8" x14ac:dyDescent="0.2">
      <c r="A36463">
        <v>1.08415308778534E+18</v>
      </c>
      <c r="B36463" t="s">
        <v>73467</v>
      </c>
      <c r="C36463" t="s">
        <v>73468</v>
      </c>
      <c r="D36463" s="1">
        <v>43477.805706018517</v>
      </c>
      <c r="E36463">
        <v>23646</v>
      </c>
      <c r="F36463">
        <v>97567</v>
      </c>
    </row>
    <row r="36464" spans="1:8" x14ac:dyDescent="0.2">
      <c r="A36464">
        <v>1.08426305261741E+18</v>
      </c>
      <c r="B36464" t="s">
        <v>73469</v>
      </c>
      <c r="C36464" t="s">
        <v>73470</v>
      </c>
      <c r="D36464" s="1">
        <v>43478.109155092592</v>
      </c>
      <c r="E36464">
        <v>17981</v>
      </c>
      <c r="F36464">
        <v>95898</v>
      </c>
      <c r="G36464" t="s">
        <v>576</v>
      </c>
    </row>
    <row r="36465" spans="1:7" x14ac:dyDescent="0.2">
      <c r="A36465">
        <v>1.08446469590453E+18</v>
      </c>
      <c r="B36465" t="s">
        <v>73471</v>
      </c>
      <c r="C36465" t="s">
        <v>73472</v>
      </c>
      <c r="D36465" s="1">
        <v>43478.665578703702</v>
      </c>
      <c r="E36465">
        <v>23085</v>
      </c>
      <c r="F36465">
        <v>95939</v>
      </c>
    </row>
    <row r="36466" spans="1:7" x14ac:dyDescent="0.2">
      <c r="A36466">
        <v>1.08446531084816E+18</v>
      </c>
      <c r="B36466" t="s">
        <v>73473</v>
      </c>
      <c r="C36466" t="s">
        <v>73474</v>
      </c>
      <c r="D36466" s="1">
        <v>43478.667280092595</v>
      </c>
      <c r="E36466">
        <v>21323</v>
      </c>
      <c r="F36466">
        <v>105072</v>
      </c>
    </row>
    <row r="36467" spans="1:7" x14ac:dyDescent="0.2">
      <c r="A36467">
        <v>1.08446650357401E+18</v>
      </c>
      <c r="B36467" t="s">
        <v>73475</v>
      </c>
      <c r="C36467" t="s">
        <v>73476</v>
      </c>
      <c r="D36467" s="1">
        <v>43478.670567129629</v>
      </c>
      <c r="E36467">
        <v>25832</v>
      </c>
      <c r="F36467">
        <v>107596</v>
      </c>
    </row>
    <row r="36468" spans="1:7" x14ac:dyDescent="0.2">
      <c r="A36468">
        <v>1.08447416597601E+18</v>
      </c>
      <c r="B36468" t="s">
        <v>73477</v>
      </c>
      <c r="C36468" t="s">
        <v>73478</v>
      </c>
      <c r="D36468" s="1">
        <v>43478.691712962966</v>
      </c>
      <c r="E36468">
        <v>25943</v>
      </c>
      <c r="F36468">
        <v>121470</v>
      </c>
    </row>
    <row r="36469" spans="1:7" x14ac:dyDescent="0.2">
      <c r="A36469">
        <v>1.08447660326937E+18</v>
      </c>
      <c r="B36469" t="s">
        <v>73479</v>
      </c>
      <c r="C36469" t="s">
        <v>73480</v>
      </c>
      <c r="D36469" s="1">
        <v>43478.698437500003</v>
      </c>
      <c r="E36469">
        <v>25848</v>
      </c>
      <c r="F36469">
        <v>107956</v>
      </c>
      <c r="G36469" t="s">
        <v>89</v>
      </c>
    </row>
    <row r="36470" spans="1:7" x14ac:dyDescent="0.2">
      <c r="A36470">
        <v>1.08457112455661E+18</v>
      </c>
      <c r="B36470" t="s">
        <v>73481</v>
      </c>
      <c r="C36470" t="s">
        <v>73482</v>
      </c>
      <c r="D36470" s="1">
        <v>43478.959270833337</v>
      </c>
      <c r="E36470">
        <v>28797</v>
      </c>
      <c r="F36470">
        <v>174782</v>
      </c>
    </row>
    <row r="36471" spans="1:7" x14ac:dyDescent="0.2">
      <c r="A36471">
        <v>1.0845842595103E+18</v>
      </c>
      <c r="B36471" t="s">
        <v>73483</v>
      </c>
      <c r="C36471" t="s">
        <v>73484</v>
      </c>
      <c r="D36471" s="1">
        <v>43478.995509259257</v>
      </c>
      <c r="E36471">
        <v>25389</v>
      </c>
      <c r="F36471">
        <v>110427</v>
      </c>
    </row>
    <row r="36472" spans="1:7" x14ac:dyDescent="0.2">
      <c r="A36472">
        <v>1.08458662567237E+18</v>
      </c>
      <c r="B36472" t="s">
        <v>73485</v>
      </c>
      <c r="C36472" t="s">
        <v>73486</v>
      </c>
      <c r="D36472" s="1">
        <v>43479.00203703704</v>
      </c>
      <c r="E36472">
        <v>18059</v>
      </c>
      <c r="F36472">
        <v>84575</v>
      </c>
    </row>
    <row r="36473" spans="1:7" x14ac:dyDescent="0.2">
      <c r="A36473">
        <v>1.08462745198307E+18</v>
      </c>
      <c r="B36473" t="s">
        <v>73487</v>
      </c>
      <c r="C36473" t="s">
        <v>73488</v>
      </c>
      <c r="D36473" s="1">
        <v>43479.114699074074</v>
      </c>
      <c r="E36473">
        <v>20147</v>
      </c>
      <c r="F36473">
        <v>98429</v>
      </c>
    </row>
    <row r="36474" spans="1:7" x14ac:dyDescent="0.2">
      <c r="A36474">
        <v>1.08464451723871E+18</v>
      </c>
      <c r="B36474" t="s">
        <v>73489</v>
      </c>
      <c r="C36474" t="s">
        <v>73490</v>
      </c>
      <c r="D36474" s="1">
        <v>43479.161793981482</v>
      </c>
      <c r="E36474">
        <v>18533</v>
      </c>
      <c r="F36474">
        <v>90775</v>
      </c>
    </row>
    <row r="36475" spans="1:7" x14ac:dyDescent="0.2">
      <c r="A36475">
        <v>1.08464705020833E+18</v>
      </c>
      <c r="B36475" t="s">
        <v>73491</v>
      </c>
      <c r="C36475" t="s">
        <v>73492</v>
      </c>
      <c r="D36475" s="1">
        <v>43479.16878472222</v>
      </c>
      <c r="E36475">
        <v>23663</v>
      </c>
      <c r="F36475">
        <v>127228</v>
      </c>
    </row>
    <row r="36476" spans="1:7" x14ac:dyDescent="0.2">
      <c r="A36476">
        <v>1.08464944800378E+18</v>
      </c>
      <c r="B36476" t="s">
        <v>73493</v>
      </c>
      <c r="C36476" t="s">
        <v>73494</v>
      </c>
      <c r="D36476" s="1">
        <v>43479.175393518519</v>
      </c>
      <c r="E36476">
        <v>19243</v>
      </c>
      <c r="F36476">
        <v>75317</v>
      </c>
    </row>
    <row r="36477" spans="1:7" x14ac:dyDescent="0.2">
      <c r="A36477">
        <v>1.08465094484601E+18</v>
      </c>
      <c r="B36477" t="s">
        <v>73495</v>
      </c>
      <c r="C36477" t="s">
        <v>73496</v>
      </c>
      <c r="D36477" s="1">
        <v>43479.179525462961</v>
      </c>
      <c r="E36477">
        <v>29388</v>
      </c>
      <c r="F36477">
        <v>122572</v>
      </c>
    </row>
    <row r="36478" spans="1:7" x14ac:dyDescent="0.2">
      <c r="A36478">
        <v>1.08478580900018E+18</v>
      </c>
      <c r="B36478" t="s">
        <v>73497</v>
      </c>
      <c r="C36478" t="s">
        <v>73498</v>
      </c>
      <c r="D36478" s="1">
        <v>43479.551678240743</v>
      </c>
      <c r="E36478">
        <v>17409</v>
      </c>
      <c r="F36478">
        <v>79556</v>
      </c>
      <c r="G36478" t="s">
        <v>89</v>
      </c>
    </row>
    <row r="36479" spans="1:7" x14ac:dyDescent="0.2">
      <c r="A36479">
        <v>1.0847880127251599E+18</v>
      </c>
      <c r="B36479" t="s">
        <v>73499</v>
      </c>
      <c r="C36479" t="s">
        <v>73500</v>
      </c>
      <c r="D36479" s="1">
        <v>43479.557766203703</v>
      </c>
      <c r="E36479">
        <v>19754</v>
      </c>
      <c r="F36479">
        <v>98720</v>
      </c>
    </row>
    <row r="36480" spans="1:7" x14ac:dyDescent="0.2">
      <c r="A36480">
        <v>1.08478879601149E+18</v>
      </c>
      <c r="B36480" t="s">
        <v>73501</v>
      </c>
      <c r="C36480" t="s">
        <v>73502</v>
      </c>
      <c r="D36480" s="1">
        <v>43479.559930555559</v>
      </c>
      <c r="E36480">
        <v>21222</v>
      </c>
      <c r="F36480">
        <v>98971</v>
      </c>
    </row>
    <row r="36481" spans="1:8" x14ac:dyDescent="0.2">
      <c r="A36481">
        <v>1.08479104029128E+18</v>
      </c>
      <c r="B36481" t="s">
        <v>73503</v>
      </c>
      <c r="C36481" t="s">
        <v>73504</v>
      </c>
      <c r="D36481" s="1">
        <v>43479.566122685188</v>
      </c>
      <c r="E36481">
        <v>17013</v>
      </c>
      <c r="F36481">
        <v>68881</v>
      </c>
      <c r="G36481" t="s">
        <v>89</v>
      </c>
    </row>
    <row r="36482" spans="1:8" x14ac:dyDescent="0.2">
      <c r="A36482">
        <v>1.08480859912422E+18</v>
      </c>
      <c r="B36482" t="s">
        <v>73505</v>
      </c>
      <c r="C36482" t="s">
        <v>73506</v>
      </c>
      <c r="D36482" s="1">
        <v>43479.614571759259</v>
      </c>
      <c r="E36482">
        <v>25505</v>
      </c>
      <c r="F36482">
        <v>119886</v>
      </c>
    </row>
    <row r="36483" spans="1:8" x14ac:dyDescent="0.2">
      <c r="A36483">
        <v>1.08483994097263E+18</v>
      </c>
      <c r="B36483" t="s">
        <v>73507</v>
      </c>
      <c r="C36483" t="s">
        <v>73508</v>
      </c>
      <c r="D36483" s="1">
        <v>43479.701053240744</v>
      </c>
      <c r="E36483">
        <v>17219</v>
      </c>
      <c r="F36483">
        <v>74213</v>
      </c>
    </row>
    <row r="36484" spans="1:8" x14ac:dyDescent="0.2">
      <c r="A36484">
        <v>1.0848839958868E+18</v>
      </c>
      <c r="B36484" t="s">
        <v>73509</v>
      </c>
      <c r="C36484" t="s">
        <v>73510</v>
      </c>
      <c r="D36484" s="1">
        <v>43479.822627314818</v>
      </c>
      <c r="E36484">
        <v>11173</v>
      </c>
      <c r="F36484">
        <v>59074</v>
      </c>
      <c r="H36484" t="s">
        <v>390</v>
      </c>
    </row>
    <row r="36485" spans="1:8" x14ac:dyDescent="0.2">
      <c r="A36485">
        <v>1.08493640021296E+18</v>
      </c>
      <c r="B36485" t="s">
        <v>73511</v>
      </c>
      <c r="C36485" t="s">
        <v>73512</v>
      </c>
      <c r="D36485" s="1">
        <v>43479.967233796298</v>
      </c>
      <c r="E36485">
        <v>15793</v>
      </c>
      <c r="F36485">
        <v>83254</v>
      </c>
    </row>
    <row r="36486" spans="1:8" x14ac:dyDescent="0.2">
      <c r="A36486">
        <v>1.08493816051616E+18</v>
      </c>
      <c r="B36486" t="s">
        <v>73513</v>
      </c>
      <c r="C36486" t="s">
        <v>73514</v>
      </c>
      <c r="D36486" s="1">
        <v>43479.972094907411</v>
      </c>
      <c r="E36486">
        <v>28464</v>
      </c>
      <c r="F36486">
        <v>131198</v>
      </c>
    </row>
    <row r="36487" spans="1:8" x14ac:dyDescent="0.2">
      <c r="A36487">
        <v>1.0849381643875E+18</v>
      </c>
      <c r="B36487" t="s">
        <v>73515</v>
      </c>
      <c r="C36487" t="s">
        <v>73516</v>
      </c>
      <c r="D36487" s="1">
        <v>43479.97210648148</v>
      </c>
      <c r="E36487">
        <v>32356</v>
      </c>
      <c r="F36487">
        <v>157022</v>
      </c>
    </row>
    <row r="36488" spans="1:8" x14ac:dyDescent="0.2">
      <c r="A36488">
        <v>1.0851442834375E+18</v>
      </c>
      <c r="B36488" t="s">
        <v>73517</v>
      </c>
      <c r="C36488" t="s">
        <v>73518</v>
      </c>
      <c r="D36488" s="1">
        <v>43480.540879629632</v>
      </c>
      <c r="E36488">
        <v>24140</v>
      </c>
      <c r="F36488">
        <v>103613</v>
      </c>
    </row>
    <row r="36489" spans="1:8" x14ac:dyDescent="0.2">
      <c r="A36489">
        <v>1.08514859361755E+18</v>
      </c>
      <c r="B36489" t="s">
        <v>73519</v>
      </c>
      <c r="C36489" t="s">
        <v>73520</v>
      </c>
      <c r="D36489" s="1">
        <v>43480.552777777775</v>
      </c>
      <c r="E36489">
        <v>23192</v>
      </c>
      <c r="F36489">
        <v>112048</v>
      </c>
    </row>
    <row r="36490" spans="1:8" x14ac:dyDescent="0.2">
      <c r="A36490">
        <v>1.08515104592223E+18</v>
      </c>
      <c r="B36490" t="s">
        <v>73521</v>
      </c>
      <c r="C36490" t="s">
        <v>73522</v>
      </c>
      <c r="D36490" s="1">
        <v>43480.559548611112</v>
      </c>
      <c r="E36490">
        <v>21139</v>
      </c>
      <c r="F36490">
        <v>106628</v>
      </c>
    </row>
    <row r="36491" spans="1:8" x14ac:dyDescent="0.2">
      <c r="A36491">
        <v>1.0851541101088399E+18</v>
      </c>
      <c r="B36491" t="s">
        <v>73523</v>
      </c>
      <c r="C36491" t="s">
        <v>73524</v>
      </c>
      <c r="D36491" s="1">
        <v>43480.567997685182</v>
      </c>
      <c r="E36491">
        <v>26830</v>
      </c>
      <c r="F36491">
        <v>109825</v>
      </c>
    </row>
    <row r="36492" spans="1:8" x14ac:dyDescent="0.2">
      <c r="A36492">
        <v>1.08515698718326E+18</v>
      </c>
      <c r="B36492" t="s">
        <v>73525</v>
      </c>
      <c r="C36492" t="s">
        <v>73526</v>
      </c>
      <c r="D36492" s="1">
        <v>43480.575937499998</v>
      </c>
      <c r="E36492">
        <v>25184</v>
      </c>
      <c r="F36492">
        <v>105507</v>
      </c>
    </row>
    <row r="36493" spans="1:8" x14ac:dyDescent="0.2">
      <c r="A36493">
        <v>1.08516620609563E+18</v>
      </c>
      <c r="B36493" t="s">
        <v>73527</v>
      </c>
      <c r="C36493" t="s">
        <v>73528</v>
      </c>
      <c r="D36493" s="1">
        <v>43480.601377314815</v>
      </c>
      <c r="E36493">
        <v>45008</v>
      </c>
      <c r="F36493">
        <v>198918</v>
      </c>
    </row>
    <row r="36494" spans="1:8" x14ac:dyDescent="0.2">
      <c r="A36494">
        <v>1.08519452103654E+18</v>
      </c>
      <c r="B36494" t="s">
        <v>73529</v>
      </c>
      <c r="C36494" t="s">
        <v>73530</v>
      </c>
      <c r="D36494" s="1">
        <v>43480.679513888892</v>
      </c>
      <c r="E36494">
        <v>14638</v>
      </c>
      <c r="F36494">
        <v>82693</v>
      </c>
      <c r="G36494" t="s">
        <v>89</v>
      </c>
    </row>
    <row r="36495" spans="1:8" x14ac:dyDescent="0.2">
      <c r="A36495">
        <v>1.08520786422496E+18</v>
      </c>
      <c r="B36495" t="s">
        <v>73531</v>
      </c>
      <c r="C36495" t="s">
        <v>73532</v>
      </c>
      <c r="D36495" s="1">
        <v>43480.716331018521</v>
      </c>
      <c r="E36495">
        <v>25013</v>
      </c>
      <c r="F36495">
        <v>154283</v>
      </c>
    </row>
    <row r="36496" spans="1:8" x14ac:dyDescent="0.2">
      <c r="A36496">
        <v>1.08551527622815E+18</v>
      </c>
      <c r="B36496" t="s">
        <v>73533</v>
      </c>
      <c r="C36496" t="s">
        <v>73534</v>
      </c>
      <c r="D36496" s="1">
        <v>43481.564629629633</v>
      </c>
      <c r="E36496">
        <v>42132</v>
      </c>
      <c r="F36496">
        <v>175218</v>
      </c>
    </row>
    <row r="36497" spans="1:8" x14ac:dyDescent="0.2">
      <c r="A36497">
        <v>1.08551937522498E+18</v>
      </c>
      <c r="B36497" t="s">
        <v>73535</v>
      </c>
      <c r="C36497" t="s">
        <v>73536</v>
      </c>
      <c r="D36497" s="1">
        <v>43481.575937499998</v>
      </c>
      <c r="E36497">
        <v>38603</v>
      </c>
      <c r="F36497">
        <v>166530</v>
      </c>
      <c r="H36497" t="s">
        <v>73537</v>
      </c>
    </row>
    <row r="36498" spans="1:8" x14ac:dyDescent="0.2">
      <c r="A36498">
        <v>1.08590069653961E+18</v>
      </c>
      <c r="B36498" t="s">
        <v>73538</v>
      </c>
      <c r="C36498" t="s">
        <v>73539</v>
      </c>
      <c r="D36498" s="1">
        <v>43482.628182870372</v>
      </c>
      <c r="E36498">
        <v>38931</v>
      </c>
      <c r="F36498">
        <v>181749</v>
      </c>
    </row>
    <row r="36499" spans="1:8" x14ac:dyDescent="0.2">
      <c r="A36499">
        <v>1.08591576800325E+18</v>
      </c>
      <c r="B36499" t="s">
        <v>73540</v>
      </c>
      <c r="C36499" t="s">
        <v>73541</v>
      </c>
      <c r="D36499" s="1">
        <v>43482.66978009259</v>
      </c>
      <c r="E36499">
        <v>28644</v>
      </c>
      <c r="F36499">
        <v>135654</v>
      </c>
    </row>
    <row r="36500" spans="1:8" x14ac:dyDescent="0.2">
      <c r="A36500">
        <v>1.08607470131353E+18</v>
      </c>
      <c r="B36500" t="s">
        <v>73542</v>
      </c>
      <c r="C36500" t="s">
        <v>73543</v>
      </c>
      <c r="D36500" s="1">
        <v>43483.108344907407</v>
      </c>
      <c r="E36500">
        <v>19525</v>
      </c>
      <c r="F36500">
        <v>96526</v>
      </c>
    </row>
    <row r="36501" spans="1:8" x14ac:dyDescent="0.2">
      <c r="A36501">
        <v>1.08609147816899E+18</v>
      </c>
      <c r="B36501" t="s">
        <v>73544</v>
      </c>
      <c r="C36501" t="s">
        <v>73545</v>
      </c>
      <c r="D36501" s="1">
        <v>43483.154641203706</v>
      </c>
      <c r="E36501">
        <v>26730</v>
      </c>
      <c r="F36501">
        <v>97333</v>
      </c>
      <c r="G36501" t="s">
        <v>89</v>
      </c>
    </row>
    <row r="36502" spans="1:8" x14ac:dyDescent="0.2">
      <c r="A36502">
        <v>1.0860966916133199E+18</v>
      </c>
      <c r="B36502" t="s">
        <v>73546</v>
      </c>
      <c r="C36502" t="s">
        <v>73547</v>
      </c>
      <c r="D36502" s="1">
        <v>43483.169027777774</v>
      </c>
      <c r="E36502">
        <v>25910</v>
      </c>
      <c r="F36502">
        <v>110394</v>
      </c>
    </row>
    <row r="36503" spans="1:8" x14ac:dyDescent="0.2">
      <c r="A36503">
        <v>1.08625258808808E+18</v>
      </c>
      <c r="B36503" t="s">
        <v>73548</v>
      </c>
      <c r="C36503" t="s">
        <v>73549</v>
      </c>
      <c r="D36503" s="1">
        <v>43483.599224537036</v>
      </c>
      <c r="E36503">
        <v>22902</v>
      </c>
      <c r="F36503">
        <v>88192</v>
      </c>
    </row>
    <row r="36504" spans="1:8" x14ac:dyDescent="0.2">
      <c r="A36504">
        <v>1.08626200281576E+18</v>
      </c>
      <c r="B36504" t="s">
        <v>73550</v>
      </c>
      <c r="C36504" t="s">
        <v>73551</v>
      </c>
      <c r="D36504" s="1">
        <v>43483.625196759262</v>
      </c>
      <c r="E36504">
        <v>24863</v>
      </c>
      <c r="F36504">
        <v>102274</v>
      </c>
    </row>
    <row r="36505" spans="1:8" x14ac:dyDescent="0.2">
      <c r="A36505">
        <v>1.08626404428843E+18</v>
      </c>
      <c r="B36505" t="s">
        <v>73552</v>
      </c>
      <c r="C36505" t="s">
        <v>73553</v>
      </c>
      <c r="D36505" s="1">
        <v>43483.630833333336</v>
      </c>
      <c r="E36505">
        <v>14700</v>
      </c>
      <c r="F36505">
        <v>72100</v>
      </c>
      <c r="G36505" t="s">
        <v>89</v>
      </c>
    </row>
    <row r="36506" spans="1:8" x14ac:dyDescent="0.2">
      <c r="A36506">
        <v>1.0862654361388E+18</v>
      </c>
      <c r="B36506" t="s">
        <v>73554</v>
      </c>
      <c r="C36506" t="s">
        <v>73555</v>
      </c>
      <c r="D36506" s="1">
        <v>43483.634675925925</v>
      </c>
      <c r="E36506">
        <v>21048</v>
      </c>
      <c r="F36506">
        <v>96318</v>
      </c>
    </row>
    <row r="36507" spans="1:8" x14ac:dyDescent="0.2">
      <c r="A36507">
        <v>1.0862777059165E+18</v>
      </c>
      <c r="B36507" t="s">
        <v>73556</v>
      </c>
      <c r="C36507" t="s">
        <v>73557</v>
      </c>
      <c r="D36507" s="1">
        <v>43483.668530092589</v>
      </c>
      <c r="E36507">
        <v>18114</v>
      </c>
      <c r="F36507">
        <v>77296</v>
      </c>
      <c r="G36507" t="s">
        <v>89</v>
      </c>
    </row>
    <row r="36508" spans="1:8" x14ac:dyDescent="0.2">
      <c r="A36508">
        <v>1.08629178220225E+18</v>
      </c>
      <c r="B36508" t="s">
        <v>73558</v>
      </c>
      <c r="C36508" t="s">
        <v>73559</v>
      </c>
      <c r="D36508" s="1">
        <v>43483.707372685189</v>
      </c>
      <c r="E36508">
        <v>29125</v>
      </c>
      <c r="F36508">
        <v>130874</v>
      </c>
    </row>
    <row r="36509" spans="1:8" x14ac:dyDescent="0.2">
      <c r="A36509">
        <v>1.08629202574447E+18</v>
      </c>
      <c r="B36509" t="s">
        <v>73560</v>
      </c>
      <c r="C36509" t="s">
        <v>43464</v>
      </c>
      <c r="D36509" s="1">
        <v>43483.708043981482</v>
      </c>
      <c r="E36509">
        <v>30764</v>
      </c>
      <c r="F36509">
        <v>148379</v>
      </c>
    </row>
    <row r="36510" spans="1:8" x14ac:dyDescent="0.2">
      <c r="A36510">
        <v>1.0862921566739E+18</v>
      </c>
      <c r="B36510" t="s">
        <v>73561</v>
      </c>
      <c r="C36510" t="s">
        <v>59133</v>
      </c>
      <c r="D36510" s="1">
        <v>43483.708414351851</v>
      </c>
      <c r="E36510">
        <v>31915</v>
      </c>
      <c r="F36510">
        <v>147208</v>
      </c>
    </row>
    <row r="36511" spans="1:8" x14ac:dyDescent="0.2">
      <c r="A36511">
        <v>1.08630674104482E+18</v>
      </c>
      <c r="B36511" t="s">
        <v>73562</v>
      </c>
      <c r="C36511" t="s">
        <v>73563</v>
      </c>
      <c r="D36511" s="1">
        <v>43483.748657407406</v>
      </c>
      <c r="E36511">
        <v>18102</v>
      </c>
      <c r="F36511">
        <v>71116</v>
      </c>
    </row>
    <row r="36512" spans="1:8" x14ac:dyDescent="0.2">
      <c r="A36512">
        <v>1.0863955595047601E+18</v>
      </c>
      <c r="B36512" t="s">
        <v>73564</v>
      </c>
      <c r="C36512" t="s">
        <v>73565</v>
      </c>
      <c r="D36512" s="1">
        <v>43483.993750000001</v>
      </c>
      <c r="E36512">
        <v>37453</v>
      </c>
      <c r="F36512">
        <v>150810</v>
      </c>
      <c r="G36512" t="s">
        <v>89</v>
      </c>
    </row>
    <row r="36513" spans="1:7" x14ac:dyDescent="0.2">
      <c r="A36513">
        <v>1.08643107828032E+18</v>
      </c>
      <c r="B36513" t="s">
        <v>73566</v>
      </c>
      <c r="C36513" t="s">
        <v>73567</v>
      </c>
      <c r="D36513" s="1">
        <v>43484.09175925926</v>
      </c>
      <c r="E36513">
        <v>25288</v>
      </c>
      <c r="F36513">
        <v>106246</v>
      </c>
    </row>
    <row r="36514" spans="1:7" x14ac:dyDescent="0.2">
      <c r="A36514">
        <v>1.08644683354157E+18</v>
      </c>
      <c r="B36514" t="s">
        <v>73568</v>
      </c>
      <c r="C36514" t="s">
        <v>73569</v>
      </c>
      <c r="D36514" s="1">
        <v>43484.135231481479</v>
      </c>
      <c r="E36514">
        <v>17551</v>
      </c>
      <c r="F36514">
        <v>68815</v>
      </c>
    </row>
    <row r="36515" spans="1:7" x14ac:dyDescent="0.2">
      <c r="A36515">
        <v>1.0864589370026801E+18</v>
      </c>
      <c r="B36515" t="s">
        <v>73570</v>
      </c>
      <c r="C36515" t="s">
        <v>73571</v>
      </c>
      <c r="D36515" s="1">
        <v>43484.168634259258</v>
      </c>
      <c r="E36515">
        <v>33931</v>
      </c>
      <c r="F36515">
        <v>133952</v>
      </c>
    </row>
    <row r="36516" spans="1:7" x14ac:dyDescent="0.2">
      <c r="A36516">
        <v>1.08646446748183E+18</v>
      </c>
      <c r="B36516" t="s">
        <v>73572</v>
      </c>
      <c r="C36516" t="s">
        <v>73573</v>
      </c>
      <c r="D36516" s="1">
        <v>43484.183900462966</v>
      </c>
      <c r="E36516">
        <v>40756</v>
      </c>
      <c r="F36516">
        <v>159069</v>
      </c>
    </row>
    <row r="36517" spans="1:7" x14ac:dyDescent="0.2">
      <c r="A36517">
        <v>1.08658640358307E+18</v>
      </c>
      <c r="B36517" t="s">
        <v>73574</v>
      </c>
      <c r="C36517" t="s">
        <v>73575</v>
      </c>
      <c r="D36517" s="1">
        <v>43484.520381944443</v>
      </c>
      <c r="E36517">
        <v>16444</v>
      </c>
      <c r="F36517">
        <v>98610</v>
      </c>
    </row>
    <row r="36518" spans="1:7" x14ac:dyDescent="0.2">
      <c r="A36518">
        <v>1.0865970472293E+18</v>
      </c>
      <c r="B36518" t="s">
        <v>73576</v>
      </c>
      <c r="C36518" t="s">
        <v>73577</v>
      </c>
      <c r="D36518" s="1">
        <v>43484.549745370372</v>
      </c>
      <c r="E36518">
        <v>27296</v>
      </c>
      <c r="F36518">
        <v>139921</v>
      </c>
      <c r="G36518" t="s">
        <v>89</v>
      </c>
    </row>
    <row r="36519" spans="1:7" x14ac:dyDescent="0.2">
      <c r="A36519">
        <v>1.08660707930825E+18</v>
      </c>
      <c r="B36519" t="s">
        <v>73578</v>
      </c>
      <c r="C36519" t="s">
        <v>73579</v>
      </c>
      <c r="D36519" s="1">
        <v>43484.577430555553</v>
      </c>
      <c r="E36519">
        <v>24034</v>
      </c>
      <c r="F36519">
        <v>108785</v>
      </c>
    </row>
    <row r="36520" spans="1:7" x14ac:dyDescent="0.2">
      <c r="A36520">
        <v>1.08662183790218E+18</v>
      </c>
      <c r="B36520" t="s">
        <v>73580</v>
      </c>
      <c r="C36520" t="s">
        <v>73581</v>
      </c>
      <c r="D36520" s="1">
        <v>43484.618159722224</v>
      </c>
      <c r="E36520">
        <v>31582</v>
      </c>
      <c r="F36520">
        <v>156540</v>
      </c>
    </row>
    <row r="36521" spans="1:7" x14ac:dyDescent="0.2">
      <c r="A36521">
        <v>1.08662673983562E+18</v>
      </c>
      <c r="B36521" t="s">
        <v>73582</v>
      </c>
      <c r="C36521" t="s">
        <v>73583</v>
      </c>
      <c r="D36521" s="1">
        <v>43484.631678240738</v>
      </c>
      <c r="E36521">
        <v>29281</v>
      </c>
      <c r="F36521">
        <v>129884</v>
      </c>
    </row>
    <row r="36522" spans="1:7" x14ac:dyDescent="0.2">
      <c r="A36522">
        <v>1.08670199847973E+18</v>
      </c>
      <c r="B36522" t="s">
        <v>73584</v>
      </c>
      <c r="C36522" t="s">
        <v>73585</v>
      </c>
      <c r="D36522" s="1">
        <v>43484.839363425926</v>
      </c>
      <c r="E36522">
        <v>18906</v>
      </c>
      <c r="F36522">
        <v>103540</v>
      </c>
    </row>
    <row r="36523" spans="1:7" x14ac:dyDescent="0.2">
      <c r="A36523">
        <v>1.08673615205962E+18</v>
      </c>
      <c r="B36523" t="s">
        <v>73586</v>
      </c>
      <c r="C36523" t="s">
        <v>73587</v>
      </c>
      <c r="D36523" s="1">
        <v>43484.933599537035</v>
      </c>
      <c r="E36523">
        <v>24313</v>
      </c>
      <c r="F36523">
        <v>91462</v>
      </c>
    </row>
    <row r="36524" spans="1:7" x14ac:dyDescent="0.2">
      <c r="A36524">
        <v>1.08696658875296E+18</v>
      </c>
      <c r="B36524" t="s">
        <v>73588</v>
      </c>
      <c r="C36524" t="s">
        <v>73589</v>
      </c>
      <c r="D36524" s="1">
        <v>43485.569490740738</v>
      </c>
      <c r="E36524">
        <v>21470</v>
      </c>
      <c r="F36524">
        <v>102345</v>
      </c>
    </row>
    <row r="36525" spans="1:7" x14ac:dyDescent="0.2">
      <c r="A36525">
        <v>1.0869714997251599E+18</v>
      </c>
      <c r="B36525" t="s">
        <v>73590</v>
      </c>
      <c r="C36525" t="s">
        <v>73591</v>
      </c>
      <c r="D36525" s="1">
        <v>43485.583043981482</v>
      </c>
      <c r="E36525">
        <v>25233</v>
      </c>
      <c r="F36525">
        <v>119094</v>
      </c>
    </row>
    <row r="36526" spans="1:7" x14ac:dyDescent="0.2">
      <c r="A36526">
        <v>1.08697459031064E+18</v>
      </c>
      <c r="B36526" t="s">
        <v>73592</v>
      </c>
      <c r="C36526" t="s">
        <v>73593</v>
      </c>
      <c r="D36526" s="1">
        <v>43485.591562499998</v>
      </c>
      <c r="E36526">
        <v>26488</v>
      </c>
      <c r="F36526">
        <v>116800</v>
      </c>
    </row>
    <row r="36527" spans="1:7" x14ac:dyDescent="0.2">
      <c r="A36527">
        <v>1.0869775102257201E+18</v>
      </c>
      <c r="B36527" t="s">
        <v>73594</v>
      </c>
      <c r="C36527" t="s">
        <v>73595</v>
      </c>
      <c r="D36527" s="1">
        <v>43485.599629629629</v>
      </c>
      <c r="E36527">
        <v>20371</v>
      </c>
      <c r="F36527">
        <v>88109</v>
      </c>
    </row>
    <row r="36528" spans="1:7" x14ac:dyDescent="0.2">
      <c r="A36528">
        <v>1.08698060695579E+18</v>
      </c>
      <c r="B36528" t="s">
        <v>73596</v>
      </c>
      <c r="C36528" t="s">
        <v>73597</v>
      </c>
      <c r="D36528" s="1">
        <v>43485.608171296299</v>
      </c>
      <c r="E36528">
        <v>37217</v>
      </c>
      <c r="F36528">
        <v>151603</v>
      </c>
    </row>
    <row r="36529" spans="1:8" x14ac:dyDescent="0.2">
      <c r="A36529">
        <v>1.08698454785673E+18</v>
      </c>
      <c r="B36529" t="s">
        <v>73598</v>
      </c>
      <c r="C36529" t="s">
        <v>73599</v>
      </c>
      <c r="D36529" s="1">
        <v>43485.619050925925</v>
      </c>
      <c r="E36529">
        <v>19695</v>
      </c>
      <c r="F36529">
        <v>94617</v>
      </c>
    </row>
    <row r="36530" spans="1:8" x14ac:dyDescent="0.2">
      <c r="A36530">
        <v>1.08698756807442E+18</v>
      </c>
      <c r="B36530" t="s">
        <v>73600</v>
      </c>
      <c r="C36530" t="s">
        <v>73601</v>
      </c>
      <c r="D36530" s="1">
        <v>43485.627384259256</v>
      </c>
      <c r="E36530">
        <v>31017</v>
      </c>
      <c r="F36530">
        <v>150548</v>
      </c>
    </row>
    <row r="36531" spans="1:8" x14ac:dyDescent="0.2">
      <c r="A36531">
        <v>1.08699197659824E+18</v>
      </c>
      <c r="B36531" t="s">
        <v>73602</v>
      </c>
      <c r="C36531" t="s">
        <v>73603</v>
      </c>
      <c r="D36531" s="1">
        <v>43485.639548611114</v>
      </c>
      <c r="E36531">
        <v>25655</v>
      </c>
      <c r="F36531">
        <v>129624</v>
      </c>
    </row>
    <row r="36532" spans="1:8" x14ac:dyDescent="0.2">
      <c r="A36532">
        <v>1.08699511649622E+18</v>
      </c>
      <c r="B36532" t="s">
        <v>73604</v>
      </c>
      <c r="C36532" t="s">
        <v>73605</v>
      </c>
      <c r="D36532" s="1">
        <v>43485.648206018515</v>
      </c>
      <c r="E36532">
        <v>15495</v>
      </c>
      <c r="F36532">
        <v>68699</v>
      </c>
    </row>
    <row r="36533" spans="1:8" x14ac:dyDescent="0.2">
      <c r="A36533">
        <v>1.08705122331071E+18</v>
      </c>
      <c r="B36533" t="s">
        <v>73606</v>
      </c>
      <c r="C36533" t="s">
        <v>73607</v>
      </c>
      <c r="D36533" s="1">
        <v>43485.803032407406</v>
      </c>
      <c r="E36533">
        <v>20966</v>
      </c>
      <c r="F36533">
        <v>95579</v>
      </c>
    </row>
    <row r="36534" spans="1:8" x14ac:dyDescent="0.2">
      <c r="A36534">
        <v>1.08705132151199E+18</v>
      </c>
      <c r="B36534" t="s">
        <v>73608</v>
      </c>
      <c r="C36534" t="s">
        <v>73609</v>
      </c>
      <c r="D36534" s="1">
        <v>43485.803310185183</v>
      </c>
      <c r="E36534">
        <v>24171</v>
      </c>
      <c r="F36534">
        <v>85286</v>
      </c>
    </row>
    <row r="36535" spans="1:8" x14ac:dyDescent="0.2">
      <c r="A36535">
        <v>1.08714722097199E+18</v>
      </c>
      <c r="B36535" t="s">
        <v>73610</v>
      </c>
      <c r="C36535" t="s">
        <v>73611</v>
      </c>
      <c r="D36535" s="1">
        <v>43486.067939814813</v>
      </c>
      <c r="E36535">
        <v>7198</v>
      </c>
      <c r="F36535">
        <v>36684</v>
      </c>
    </row>
    <row r="36536" spans="1:8" x14ac:dyDescent="0.2">
      <c r="A36536">
        <v>1.08714981928045E+18</v>
      </c>
      <c r="B36536" t="s">
        <v>73612</v>
      </c>
      <c r="C36536" t="s">
        <v>73613</v>
      </c>
      <c r="D36536" s="1">
        <v>43486.075104166666</v>
      </c>
      <c r="E36536">
        <v>18627</v>
      </c>
      <c r="F36536">
        <v>87756</v>
      </c>
    </row>
    <row r="36537" spans="1:8" x14ac:dyDescent="0.2">
      <c r="A36537">
        <v>1.08715031807961E+18</v>
      </c>
      <c r="B36537" t="s">
        <v>73614</v>
      </c>
      <c r="C36537" t="s">
        <v>73615</v>
      </c>
      <c r="D36537" s="1">
        <v>43486.076481481483</v>
      </c>
      <c r="E36537">
        <v>27110</v>
      </c>
      <c r="F36537">
        <v>154495</v>
      </c>
    </row>
    <row r="36538" spans="1:8" x14ac:dyDescent="0.2">
      <c r="A36538">
        <v>1.08715911653822E+18</v>
      </c>
      <c r="B36538" t="s">
        <v>73616</v>
      </c>
      <c r="C36538" t="s">
        <v>73617</v>
      </c>
      <c r="D36538" s="1">
        <v>43486.100763888891</v>
      </c>
      <c r="E36538">
        <v>35787</v>
      </c>
      <c r="F36538">
        <v>179216</v>
      </c>
    </row>
    <row r="36539" spans="1:8" x14ac:dyDescent="0.2">
      <c r="A36539">
        <v>1.08719384375634E+18</v>
      </c>
      <c r="B36539" t="s">
        <v>73618</v>
      </c>
      <c r="C36539" t="s">
        <v>73619</v>
      </c>
      <c r="D36539" s="1">
        <v>43486.196597222224</v>
      </c>
      <c r="E36539">
        <v>19878</v>
      </c>
      <c r="F36539">
        <v>116440</v>
      </c>
    </row>
    <row r="36540" spans="1:8" x14ac:dyDescent="0.2">
      <c r="A36540">
        <v>1.08720016780216E+18</v>
      </c>
      <c r="B36540" t="s">
        <v>73620</v>
      </c>
      <c r="C36540" t="s">
        <v>73621</v>
      </c>
      <c r="D36540" s="1">
        <v>43486.214039351849</v>
      </c>
      <c r="E36540">
        <v>12827</v>
      </c>
      <c r="F36540">
        <v>73038</v>
      </c>
      <c r="G36540" t="s">
        <v>89</v>
      </c>
    </row>
    <row r="36541" spans="1:8" x14ac:dyDescent="0.2">
      <c r="A36541">
        <v>1.08721395895046E+18</v>
      </c>
      <c r="B36541" t="s">
        <v>73622</v>
      </c>
      <c r="C36541" t="s">
        <v>73623</v>
      </c>
      <c r="D36541" s="1">
        <v>43486.25209490741</v>
      </c>
      <c r="E36541">
        <v>17673</v>
      </c>
      <c r="F36541">
        <v>93061</v>
      </c>
      <c r="G36541" t="s">
        <v>89</v>
      </c>
    </row>
    <row r="36542" spans="1:8" x14ac:dyDescent="0.2">
      <c r="A36542">
        <v>1.08736988234434E+18</v>
      </c>
      <c r="B36542" t="s">
        <v>73624</v>
      </c>
      <c r="C36542" t="s">
        <v>73625</v>
      </c>
      <c r="D36542" s="1">
        <v>43486.68236111111</v>
      </c>
      <c r="E36542">
        <v>24238</v>
      </c>
      <c r="F36542">
        <v>106201</v>
      </c>
    </row>
    <row r="36543" spans="1:8" x14ac:dyDescent="0.2">
      <c r="A36543">
        <v>1.08737404680583E+18</v>
      </c>
      <c r="B36543" t="s">
        <v>73626</v>
      </c>
      <c r="C36543" t="s">
        <v>73627</v>
      </c>
      <c r="D36543" s="1">
        <v>43486.693854166668</v>
      </c>
      <c r="E36543">
        <v>20922</v>
      </c>
      <c r="F36543">
        <v>95192</v>
      </c>
      <c r="H36543" t="s">
        <v>390</v>
      </c>
    </row>
    <row r="36544" spans="1:8" x14ac:dyDescent="0.2">
      <c r="A36544">
        <v>1.08737446922254E+18</v>
      </c>
      <c r="B36544" t="s">
        <v>73628</v>
      </c>
      <c r="C36544" t="s">
        <v>73629</v>
      </c>
      <c r="D36544" s="1">
        <v>43486.695023148146</v>
      </c>
      <c r="E36544">
        <v>21262</v>
      </c>
      <c r="F36544">
        <v>87454</v>
      </c>
      <c r="H36544" t="s">
        <v>390</v>
      </c>
    </row>
    <row r="36545" spans="1:8" x14ac:dyDescent="0.2">
      <c r="A36545">
        <v>1.08740598747938E+18</v>
      </c>
      <c r="B36545" t="s">
        <v>73630</v>
      </c>
      <c r="C36545" t="s">
        <v>73631</v>
      </c>
      <c r="D36545" s="1">
        <v>43486.782002314816</v>
      </c>
      <c r="E36545">
        <v>17888</v>
      </c>
      <c r="F36545">
        <v>92199</v>
      </c>
      <c r="G36545" t="s">
        <v>89</v>
      </c>
      <c r="H36545" t="s">
        <v>390</v>
      </c>
    </row>
    <row r="36546" spans="1:8" x14ac:dyDescent="0.2">
      <c r="A36546">
        <v>1.08746938158677E+18</v>
      </c>
      <c r="B36546" t="s">
        <v>73632</v>
      </c>
      <c r="C36546" t="s">
        <v>73633</v>
      </c>
      <c r="D36546" s="1">
        <v>43486.956932870373</v>
      </c>
      <c r="E36546">
        <v>18313</v>
      </c>
      <c r="F36546">
        <v>94248</v>
      </c>
    </row>
    <row r="36547" spans="1:8" x14ac:dyDescent="0.2">
      <c r="A36547">
        <v>1.08747213323055E+18</v>
      </c>
      <c r="B36547" t="s">
        <v>73634</v>
      </c>
      <c r="C36547" t="s">
        <v>73635</v>
      </c>
      <c r="D36547" s="1">
        <v>43486.964525462965</v>
      </c>
      <c r="E36547">
        <v>26594</v>
      </c>
      <c r="F36547">
        <v>120270</v>
      </c>
    </row>
    <row r="36548" spans="1:8" x14ac:dyDescent="0.2">
      <c r="A36548">
        <v>1.08749441634707E+18</v>
      </c>
      <c r="B36548" t="s">
        <v>73636</v>
      </c>
      <c r="C36548" t="s">
        <v>73637</v>
      </c>
      <c r="D36548" s="1">
        <v>43487.026018518518</v>
      </c>
      <c r="E36548">
        <v>36293</v>
      </c>
      <c r="F36548">
        <v>143295</v>
      </c>
    </row>
    <row r="36549" spans="1:8" x14ac:dyDescent="0.2">
      <c r="A36549">
        <v>1.08749632071209E+18</v>
      </c>
      <c r="B36549" t="s">
        <v>73638</v>
      </c>
      <c r="C36549" t="s">
        <v>73639</v>
      </c>
      <c r="D36549" s="1">
        <v>43487.031273148146</v>
      </c>
      <c r="E36549">
        <v>32999</v>
      </c>
      <c r="F36549">
        <v>150952</v>
      </c>
    </row>
    <row r="36550" spans="1:8" x14ac:dyDescent="0.2">
      <c r="A36550">
        <v>1.08754196129531E+18</v>
      </c>
      <c r="B36550" t="s">
        <v>73640</v>
      </c>
      <c r="C36550" t="s">
        <v>73641</v>
      </c>
      <c r="D36550" s="1">
        <v>43487.157210648147</v>
      </c>
      <c r="E36550">
        <v>38563</v>
      </c>
      <c r="F36550">
        <v>153857</v>
      </c>
      <c r="G36550" t="s">
        <v>89</v>
      </c>
    </row>
    <row r="36551" spans="1:8" x14ac:dyDescent="0.2">
      <c r="A36551">
        <v>1.08768941581479E+18</v>
      </c>
      <c r="B36551" t="s">
        <v>73642</v>
      </c>
      <c r="C36551" t="s">
        <v>73643</v>
      </c>
      <c r="D36551" s="1">
        <v>43487.564108796294</v>
      </c>
      <c r="E36551">
        <v>33648</v>
      </c>
      <c r="F36551">
        <v>150637</v>
      </c>
    </row>
    <row r="36552" spans="1:8" x14ac:dyDescent="0.2">
      <c r="A36552">
        <v>1.08769028402733E+18</v>
      </c>
      <c r="B36552" t="s">
        <v>73644</v>
      </c>
      <c r="C36552" t="s">
        <v>73645</v>
      </c>
      <c r="D36552" s="1">
        <v>43487.566504629627</v>
      </c>
      <c r="E36552">
        <v>14835</v>
      </c>
      <c r="F36552">
        <v>73561</v>
      </c>
      <c r="G36552" t="s">
        <v>89</v>
      </c>
    </row>
    <row r="36553" spans="1:8" x14ac:dyDescent="0.2">
      <c r="A36553">
        <v>1.08769345339443E+18</v>
      </c>
      <c r="B36553" t="s">
        <v>73646</v>
      </c>
      <c r="C36553" t="s">
        <v>73647</v>
      </c>
      <c r="D36553" s="1">
        <v>43487.575254629628</v>
      </c>
      <c r="E36553">
        <v>22154</v>
      </c>
      <c r="F36553">
        <v>99442</v>
      </c>
    </row>
    <row r="36554" spans="1:8" x14ac:dyDescent="0.2">
      <c r="A36554">
        <v>1.08770019286494E+18</v>
      </c>
      <c r="B36554" t="s">
        <v>73648</v>
      </c>
      <c r="C36554" t="s">
        <v>73649</v>
      </c>
      <c r="D36554" s="1">
        <v>43487.593854166669</v>
      </c>
      <c r="E36554">
        <v>23238</v>
      </c>
      <c r="F36554">
        <v>93996</v>
      </c>
    </row>
    <row r="36555" spans="1:8" x14ac:dyDescent="0.2">
      <c r="A36555">
        <v>1.08770268693651E+18</v>
      </c>
      <c r="B36555" t="s">
        <v>73650</v>
      </c>
      <c r="C36555" t="s">
        <v>73651</v>
      </c>
      <c r="D36555" s="1">
        <v>43487.600729166668</v>
      </c>
      <c r="E36555">
        <v>18999</v>
      </c>
      <c r="F36555">
        <v>89091</v>
      </c>
    </row>
    <row r="36556" spans="1:8" x14ac:dyDescent="0.2">
      <c r="A36556">
        <v>1.08772375589865E+18</v>
      </c>
      <c r="B36556" t="s">
        <v>73652</v>
      </c>
      <c r="C36556" t="s">
        <v>73653</v>
      </c>
      <c r="D36556" s="1">
        <v>43487.658865740741</v>
      </c>
      <c r="E36556">
        <v>17997</v>
      </c>
      <c r="F36556">
        <v>84987</v>
      </c>
      <c r="G36556" t="s">
        <v>89</v>
      </c>
    </row>
    <row r="36557" spans="1:8" x14ac:dyDescent="0.2">
      <c r="A36557">
        <v>1.08772659922568E+18</v>
      </c>
      <c r="B36557" t="s">
        <v>73654</v>
      </c>
      <c r="C36557" t="s">
        <v>73655</v>
      </c>
      <c r="D36557" s="1">
        <v>43487.666712962964</v>
      </c>
      <c r="E36557">
        <v>22939</v>
      </c>
      <c r="F36557">
        <v>101587</v>
      </c>
    </row>
    <row r="36558" spans="1:8" x14ac:dyDescent="0.2">
      <c r="A36558">
        <v>1.08772687898158E+18</v>
      </c>
      <c r="B36558" t="s">
        <v>73656</v>
      </c>
      <c r="C36558" t="s">
        <v>73657</v>
      </c>
      <c r="D36558" s="1">
        <v>43487.667488425926</v>
      </c>
      <c r="E36558">
        <v>18282</v>
      </c>
      <c r="F36558">
        <v>99547</v>
      </c>
    </row>
    <row r="36559" spans="1:8" x14ac:dyDescent="0.2">
      <c r="A36559">
        <v>1.08773386761478E+18</v>
      </c>
      <c r="B36559" t="s">
        <v>73658</v>
      </c>
      <c r="C36559" t="s">
        <v>73659</v>
      </c>
      <c r="D36559" s="1">
        <v>43487.68677083333</v>
      </c>
      <c r="E36559">
        <v>35240</v>
      </c>
      <c r="F36559">
        <v>160462</v>
      </c>
    </row>
    <row r="36560" spans="1:8" x14ac:dyDescent="0.2">
      <c r="A36560">
        <v>1.08774016055973E+18</v>
      </c>
      <c r="B36560" t="s">
        <v>73660</v>
      </c>
      <c r="C36560" t="s">
        <v>73661</v>
      </c>
      <c r="D36560" s="1">
        <v>43487.704143518517</v>
      </c>
      <c r="E36560">
        <v>27466</v>
      </c>
      <c r="F36560">
        <v>98364</v>
      </c>
    </row>
    <row r="36561" spans="1:8" x14ac:dyDescent="0.2">
      <c r="A36561">
        <v>1.08774332098883E+18</v>
      </c>
      <c r="B36561" t="s">
        <v>73662</v>
      </c>
      <c r="C36561" t="s">
        <v>73663</v>
      </c>
      <c r="D36561" s="1">
        <v>43487.712858796294</v>
      </c>
      <c r="E36561">
        <v>27520</v>
      </c>
      <c r="F36561">
        <v>110141</v>
      </c>
      <c r="G36561" t="s">
        <v>89</v>
      </c>
    </row>
    <row r="36562" spans="1:8" x14ac:dyDescent="0.2">
      <c r="A36562">
        <v>1.08786745368483E+18</v>
      </c>
      <c r="B36562" t="s">
        <v>73664</v>
      </c>
      <c r="C36562" t="s">
        <v>73665</v>
      </c>
      <c r="D36562" s="1">
        <v>43488.055405092593</v>
      </c>
      <c r="E36562">
        <v>19645</v>
      </c>
      <c r="F36562">
        <v>106537</v>
      </c>
      <c r="G36562" t="s">
        <v>89</v>
      </c>
      <c r="H36562" t="s">
        <v>616</v>
      </c>
    </row>
    <row r="36563" spans="1:8" x14ac:dyDescent="0.2">
      <c r="A36563">
        <v>1.08789291173438E+18</v>
      </c>
      <c r="B36563" t="s">
        <v>73666</v>
      </c>
      <c r="C36563" t="s">
        <v>73667</v>
      </c>
      <c r="D36563" s="1">
        <v>43488.125648148147</v>
      </c>
      <c r="E36563">
        <v>25846</v>
      </c>
      <c r="F36563">
        <v>111888</v>
      </c>
      <c r="G36563" t="s">
        <v>89</v>
      </c>
    </row>
    <row r="36564" spans="1:8" x14ac:dyDescent="0.2">
      <c r="A36564">
        <v>1.08805598026342E+18</v>
      </c>
      <c r="B36564" t="s">
        <v>73668</v>
      </c>
      <c r="C36564" t="s">
        <v>73669</v>
      </c>
      <c r="D36564" s="1">
        <v>43488.575636574074</v>
      </c>
      <c r="E36564">
        <v>21862</v>
      </c>
      <c r="F36564">
        <v>113072</v>
      </c>
    </row>
    <row r="36565" spans="1:8" x14ac:dyDescent="0.2">
      <c r="A36565">
        <v>1.08805813471382E+18</v>
      </c>
      <c r="B36565" t="s">
        <v>73670</v>
      </c>
      <c r="C36565" t="s">
        <v>73671</v>
      </c>
      <c r="D36565" s="1">
        <v>43488.581585648149</v>
      </c>
      <c r="E36565">
        <v>35082</v>
      </c>
      <c r="F36565">
        <v>155629</v>
      </c>
    </row>
    <row r="36566" spans="1:8" x14ac:dyDescent="0.2">
      <c r="A36566">
        <v>1.08805872679438E+18</v>
      </c>
      <c r="B36566" t="s">
        <v>73672</v>
      </c>
      <c r="C36566" t="s">
        <v>73673</v>
      </c>
      <c r="D36566" s="1">
        <v>43488.58321759259</v>
      </c>
      <c r="E36566">
        <v>47959</v>
      </c>
      <c r="F36566">
        <v>207043</v>
      </c>
    </row>
    <row r="36567" spans="1:8" x14ac:dyDescent="0.2">
      <c r="A36567">
        <v>1.08814631597925E+18</v>
      </c>
      <c r="B36567" t="s">
        <v>73674</v>
      </c>
      <c r="C36567" t="s">
        <v>73675</v>
      </c>
      <c r="D36567" s="1">
        <v>43488.824918981481</v>
      </c>
      <c r="E36567">
        <v>74441</v>
      </c>
      <c r="F36567">
        <v>184192</v>
      </c>
    </row>
    <row r="36568" spans="1:8" x14ac:dyDescent="0.2">
      <c r="A36568">
        <v>1.08814939385176E+18</v>
      </c>
      <c r="B36568" t="s">
        <v>73676</v>
      </c>
      <c r="C36568" t="s">
        <v>73677</v>
      </c>
      <c r="D36568" s="1">
        <v>43488.833402777775</v>
      </c>
      <c r="E36568">
        <v>28308</v>
      </c>
      <c r="F36568">
        <v>97848</v>
      </c>
    </row>
    <row r="36569" spans="1:8" x14ac:dyDescent="0.2">
      <c r="A36569">
        <v>1.08815179992687E+18</v>
      </c>
      <c r="B36569" t="s">
        <v>73678</v>
      </c>
      <c r="C36569" t="s">
        <v>73679</v>
      </c>
      <c r="D36569" s="1">
        <v>43488.840046296296</v>
      </c>
      <c r="E36569">
        <v>22436</v>
      </c>
      <c r="F36569">
        <v>84690</v>
      </c>
    </row>
    <row r="36570" spans="1:8" x14ac:dyDescent="0.2">
      <c r="A36570">
        <v>1.0882883119223E+18</v>
      </c>
      <c r="B36570" t="s">
        <v>73680</v>
      </c>
      <c r="C36570" t="s">
        <v>73681</v>
      </c>
      <c r="D36570" s="1">
        <v>43489.216747685183</v>
      </c>
      <c r="E36570">
        <v>18592</v>
      </c>
      <c r="F36570">
        <v>92718</v>
      </c>
    </row>
    <row r="36571" spans="1:8" x14ac:dyDescent="0.2">
      <c r="A36571">
        <v>1.08828991682664E+18</v>
      </c>
      <c r="B36571" t="s">
        <v>73682</v>
      </c>
      <c r="C36571" t="s">
        <v>73683</v>
      </c>
      <c r="D36571" s="1">
        <v>43489.221180555556</v>
      </c>
      <c r="E36571">
        <v>17573</v>
      </c>
      <c r="F36571">
        <v>88733</v>
      </c>
    </row>
    <row r="36572" spans="1:8" x14ac:dyDescent="0.2">
      <c r="A36572">
        <v>1.08839996903859E+18</v>
      </c>
      <c r="B36572" t="s">
        <v>73684</v>
      </c>
      <c r="C36572" t="s">
        <v>73685</v>
      </c>
      <c r="D36572" s="1">
        <v>43489.524861111109</v>
      </c>
      <c r="E36572">
        <v>13145</v>
      </c>
      <c r="F36572">
        <v>72622</v>
      </c>
    </row>
    <row r="36573" spans="1:8" x14ac:dyDescent="0.2">
      <c r="A36573">
        <v>1.08840401148777E+18</v>
      </c>
      <c r="B36573" t="s">
        <v>73686</v>
      </c>
      <c r="C36573" t="s">
        <v>73687</v>
      </c>
      <c r="D36573" s="1">
        <v>43489.53601851852</v>
      </c>
      <c r="E36573">
        <v>15421</v>
      </c>
      <c r="F36573">
        <v>68316</v>
      </c>
      <c r="G36573" t="s">
        <v>89</v>
      </c>
    </row>
    <row r="36574" spans="1:8" x14ac:dyDescent="0.2">
      <c r="A36574">
        <v>1.08840517969797E+18</v>
      </c>
      <c r="B36574" t="s">
        <v>73688</v>
      </c>
      <c r="C36574" t="s">
        <v>73689</v>
      </c>
      <c r="D36574" s="1">
        <v>43489.539247685185</v>
      </c>
      <c r="E36574">
        <v>20325</v>
      </c>
      <c r="F36574">
        <v>101436</v>
      </c>
      <c r="G36574" t="s">
        <v>89</v>
      </c>
    </row>
    <row r="36575" spans="1:8" x14ac:dyDescent="0.2">
      <c r="A36575">
        <v>1.08841827119446E+18</v>
      </c>
      <c r="B36575" t="s">
        <v>73690</v>
      </c>
      <c r="C36575" t="s">
        <v>73691</v>
      </c>
      <c r="D36575" s="1">
        <v>43489.575370370374</v>
      </c>
      <c r="E36575">
        <v>22100</v>
      </c>
      <c r="F36575">
        <v>94759</v>
      </c>
    </row>
    <row r="36576" spans="1:8" x14ac:dyDescent="0.2">
      <c r="A36576">
        <v>1.08842669016499E+18</v>
      </c>
      <c r="B36576" t="s">
        <v>73692</v>
      </c>
      <c r="C36576" t="s">
        <v>73693</v>
      </c>
      <c r="D36576" s="1">
        <v>43489.598599537036</v>
      </c>
      <c r="E36576">
        <v>21391</v>
      </c>
      <c r="F36576">
        <v>104565</v>
      </c>
    </row>
    <row r="36577" spans="1:6" x14ac:dyDescent="0.2">
      <c r="A36577">
        <v>1.08842982356181E+18</v>
      </c>
      <c r="B36577" t="s">
        <v>73694</v>
      </c>
      <c r="C36577" t="s">
        <v>73695</v>
      </c>
      <c r="D36577" s="1">
        <v>43489.607245370367</v>
      </c>
      <c r="E36577">
        <v>19265</v>
      </c>
      <c r="F36577">
        <v>100993</v>
      </c>
    </row>
    <row r="36578" spans="1:6" x14ac:dyDescent="0.2">
      <c r="A36578">
        <v>1.0884307176112399E+18</v>
      </c>
      <c r="B36578" t="s">
        <v>73696</v>
      </c>
      <c r="C36578" t="s">
        <v>73697</v>
      </c>
      <c r="D36578" s="1">
        <v>43489.609710648147</v>
      </c>
      <c r="E36578">
        <v>29023</v>
      </c>
      <c r="F36578">
        <v>142223</v>
      </c>
    </row>
    <row r="36579" spans="1:6" x14ac:dyDescent="0.2">
      <c r="A36579">
        <v>1.0884704953124E+18</v>
      </c>
      <c r="B36579" t="s">
        <v>73698</v>
      </c>
      <c r="C36579" t="s">
        <v>73699</v>
      </c>
      <c r="D36579" s="1">
        <v>43489.71947916667</v>
      </c>
      <c r="E36579">
        <v>39904</v>
      </c>
      <c r="F36579">
        <v>193480</v>
      </c>
    </row>
    <row r="36580" spans="1:6" x14ac:dyDescent="0.2">
      <c r="A36580">
        <v>1.08863497903746E+18</v>
      </c>
      <c r="B36580" t="s">
        <v>73700</v>
      </c>
      <c r="C36580" t="s">
        <v>73701</v>
      </c>
      <c r="D36580" s="1">
        <v>43490.173368055555</v>
      </c>
      <c r="E36580">
        <v>21167</v>
      </c>
      <c r="F36580">
        <v>118604</v>
      </c>
    </row>
    <row r="36581" spans="1:6" x14ac:dyDescent="0.2">
      <c r="A36581">
        <v>1.0886397010644E+18</v>
      </c>
      <c r="B36581" t="s">
        <v>73702</v>
      </c>
      <c r="C36581" t="s">
        <v>73703</v>
      </c>
      <c r="D36581" s="1">
        <v>43490.186400462961</v>
      </c>
      <c r="E36581">
        <v>23416</v>
      </c>
      <c r="F36581">
        <v>114656</v>
      </c>
    </row>
    <row r="36582" spans="1:6" x14ac:dyDescent="0.2">
      <c r="A36582">
        <v>1.08883290849488E+18</v>
      </c>
      <c r="B36582" t="s">
        <v>73704</v>
      </c>
      <c r="C36582" t="s">
        <v>73705</v>
      </c>
      <c r="D36582" s="1">
        <v>43490.719548611109</v>
      </c>
      <c r="E36582">
        <v>36870</v>
      </c>
      <c r="F36582">
        <v>157706</v>
      </c>
    </row>
    <row r="36583" spans="1:6" x14ac:dyDescent="0.2">
      <c r="A36583">
        <v>1.08888407337065E+18</v>
      </c>
      <c r="B36583" t="s">
        <v>73706</v>
      </c>
      <c r="C36583" t="s">
        <v>73707</v>
      </c>
      <c r="D36583" s="1">
        <v>43490.86074074074</v>
      </c>
      <c r="E36583">
        <v>16561</v>
      </c>
      <c r="F36583">
        <v>66828</v>
      </c>
    </row>
    <row r="36584" spans="1:6" x14ac:dyDescent="0.2">
      <c r="A36584">
        <v>1.0889581547911E+18</v>
      </c>
      <c r="B36584" t="s">
        <v>73708</v>
      </c>
      <c r="C36584" t="s">
        <v>73709</v>
      </c>
      <c r="D36584" s="1">
        <v>43491.065162037034</v>
      </c>
      <c r="E36584">
        <v>45445</v>
      </c>
      <c r="F36584">
        <v>200982</v>
      </c>
    </row>
    <row r="36585" spans="1:6" x14ac:dyDescent="0.2">
      <c r="A36585">
        <v>1.089156621002E+18</v>
      </c>
      <c r="B36585" t="s">
        <v>73710</v>
      </c>
      <c r="C36585" t="s">
        <v>73711</v>
      </c>
      <c r="D36585" s="1">
        <v>43491.612824074073</v>
      </c>
      <c r="E36585">
        <v>39679</v>
      </c>
      <c r="F36585">
        <v>142655</v>
      </c>
    </row>
    <row r="36586" spans="1:6" x14ac:dyDescent="0.2">
      <c r="A36586">
        <v>1.0891591452684E+18</v>
      </c>
      <c r="B36586" t="s">
        <v>73712</v>
      </c>
      <c r="C36586" t="s">
        <v>73713</v>
      </c>
      <c r="D36586" s="1">
        <v>43491.619791666664</v>
      </c>
      <c r="E36586">
        <v>17587</v>
      </c>
      <c r="F36586">
        <v>82799</v>
      </c>
    </row>
    <row r="36587" spans="1:6" x14ac:dyDescent="0.2">
      <c r="A36587">
        <v>1.08916148514897E+18</v>
      </c>
      <c r="B36587" t="s">
        <v>73714</v>
      </c>
      <c r="C36587" t="s">
        <v>73715</v>
      </c>
      <c r="D36587" s="1">
        <v>43491.626250000001</v>
      </c>
      <c r="E36587">
        <v>20774</v>
      </c>
      <c r="F36587">
        <v>99888</v>
      </c>
    </row>
    <row r="36588" spans="1:6" x14ac:dyDescent="0.2">
      <c r="A36588">
        <v>1.0891627068407E+18</v>
      </c>
      <c r="B36588" t="s">
        <v>73716</v>
      </c>
      <c r="C36588" t="s">
        <v>73717</v>
      </c>
      <c r="D36588" s="1">
        <v>43491.629618055558</v>
      </c>
      <c r="E36588">
        <v>27262</v>
      </c>
      <c r="F36588">
        <v>121988</v>
      </c>
    </row>
    <row r="36589" spans="1:6" x14ac:dyDescent="0.2">
      <c r="A36589">
        <v>1.08916694268506E+18</v>
      </c>
      <c r="B36589" t="s">
        <v>73718</v>
      </c>
      <c r="C36589" t="s">
        <v>73719</v>
      </c>
      <c r="D36589" s="1">
        <v>43491.64130787037</v>
      </c>
      <c r="E36589">
        <v>35001</v>
      </c>
      <c r="F36589">
        <v>193364</v>
      </c>
    </row>
    <row r="36590" spans="1:6" x14ac:dyDescent="0.2">
      <c r="A36590">
        <v>1.08916927704167E+18</v>
      </c>
      <c r="B36590" t="s">
        <v>73720</v>
      </c>
      <c r="C36590" t="s">
        <v>73721</v>
      </c>
      <c r="D36590" s="1">
        <v>43491.64775462963</v>
      </c>
      <c r="E36590">
        <v>25653</v>
      </c>
      <c r="F36590">
        <v>117591</v>
      </c>
    </row>
    <row r="36591" spans="1:6" x14ac:dyDescent="0.2">
      <c r="A36591">
        <v>1.08920193592693E+18</v>
      </c>
      <c r="B36591" t="s">
        <v>73722</v>
      </c>
      <c r="C36591" t="s">
        <v>73723</v>
      </c>
      <c r="D36591" s="1">
        <v>43491.737870370373</v>
      </c>
      <c r="E36591">
        <v>29250</v>
      </c>
      <c r="F36591">
        <v>102678</v>
      </c>
    </row>
    <row r="36592" spans="1:6" x14ac:dyDescent="0.2">
      <c r="A36592">
        <v>1.08926487467127E+18</v>
      </c>
      <c r="B36592" t="s">
        <v>73724</v>
      </c>
      <c r="C36592" t="s">
        <v>73725</v>
      </c>
      <c r="D36592" s="1">
        <v>43491.911550925928</v>
      </c>
      <c r="E36592">
        <v>29210</v>
      </c>
      <c r="F36592">
        <v>139636</v>
      </c>
    </row>
    <row r="36593" spans="1:8" x14ac:dyDescent="0.2">
      <c r="A36593">
        <v>1.08927606987257E+18</v>
      </c>
      <c r="B36593" t="s">
        <v>73726</v>
      </c>
      <c r="C36593" t="s">
        <v>73727</v>
      </c>
      <c r="D36593" s="1">
        <v>43491.942442129628</v>
      </c>
      <c r="E36593">
        <v>24412</v>
      </c>
      <c r="F36593">
        <v>110328</v>
      </c>
    </row>
    <row r="36594" spans="1:8" x14ac:dyDescent="0.2">
      <c r="A36594">
        <v>1.08933696941762E+18</v>
      </c>
      <c r="B36594" t="s">
        <v>73728</v>
      </c>
      <c r="C36594" t="s">
        <v>73729</v>
      </c>
      <c r="D36594" s="1">
        <v>43492.110497685186</v>
      </c>
      <c r="E36594">
        <v>28247</v>
      </c>
      <c r="F36594">
        <v>119821</v>
      </c>
    </row>
    <row r="36595" spans="1:8" x14ac:dyDescent="0.2">
      <c r="A36595">
        <v>1.08933968194114E+18</v>
      </c>
      <c r="B36595" t="s">
        <v>73730</v>
      </c>
      <c r="C36595" t="s">
        <v>73731</v>
      </c>
      <c r="D36595" s="1">
        <v>43492.117974537039</v>
      </c>
      <c r="E36595">
        <v>21612</v>
      </c>
      <c r="F36595">
        <v>97205</v>
      </c>
    </row>
    <row r="36596" spans="1:8" x14ac:dyDescent="0.2">
      <c r="A36596">
        <v>1.0893402012044401E+18</v>
      </c>
      <c r="B36596" t="s">
        <v>73732</v>
      </c>
      <c r="C36596" t="s">
        <v>67918</v>
      </c>
      <c r="D36596" s="1">
        <v>43492.119409722225</v>
      </c>
      <c r="E36596">
        <v>24526</v>
      </c>
      <c r="F36596">
        <v>120565</v>
      </c>
    </row>
    <row r="36597" spans="1:8" x14ac:dyDescent="0.2">
      <c r="A36597">
        <v>1.08951393643571E+18</v>
      </c>
      <c r="B36597" t="s">
        <v>73733</v>
      </c>
      <c r="C36597" t="s">
        <v>73734</v>
      </c>
      <c r="D36597" s="1">
        <v>43492.59883101852</v>
      </c>
      <c r="E36597">
        <v>37161</v>
      </c>
      <c r="F36597">
        <v>132637</v>
      </c>
      <c r="G36597" t="s">
        <v>89</v>
      </c>
    </row>
    <row r="36598" spans="1:8" x14ac:dyDescent="0.2">
      <c r="A36598">
        <v>1.0895195591268E+18</v>
      </c>
      <c r="B36598" t="s">
        <v>73735</v>
      </c>
      <c r="C36598" t="s">
        <v>73736</v>
      </c>
      <c r="D36598" s="1">
        <v>43492.614340277774</v>
      </c>
      <c r="E36598">
        <v>43778</v>
      </c>
      <c r="F36598">
        <v>138917</v>
      </c>
    </row>
    <row r="36599" spans="1:8" x14ac:dyDescent="0.2">
      <c r="A36599">
        <v>1.08954152113999E+18</v>
      </c>
      <c r="B36599" t="s">
        <v>73737</v>
      </c>
      <c r="C36599" t="s">
        <v>73738</v>
      </c>
      <c r="D36599" s="1">
        <v>43492.674942129626</v>
      </c>
      <c r="E36599">
        <v>24954</v>
      </c>
      <c r="F36599">
        <v>102899</v>
      </c>
    </row>
    <row r="36600" spans="1:8" x14ac:dyDescent="0.2">
      <c r="A36600">
        <v>1.08954543622085E+18</v>
      </c>
      <c r="B36600" t="s">
        <v>73739</v>
      </c>
      <c r="C36600" t="s">
        <v>73740</v>
      </c>
      <c r="D36600" s="1">
        <v>43492.685752314814</v>
      </c>
      <c r="E36600">
        <v>17384</v>
      </c>
      <c r="F36600">
        <v>73156</v>
      </c>
    </row>
    <row r="36601" spans="1:8" x14ac:dyDescent="0.2">
      <c r="A36601">
        <v>1.08958498341562E+18</v>
      </c>
      <c r="B36601" t="s">
        <v>73741</v>
      </c>
      <c r="C36601" t="s">
        <v>73742</v>
      </c>
      <c r="D36601" s="1">
        <v>43492.79488425926</v>
      </c>
      <c r="E36601">
        <v>13874</v>
      </c>
      <c r="F36601">
        <v>64276</v>
      </c>
      <c r="H36601" t="s">
        <v>390</v>
      </c>
    </row>
    <row r="36602" spans="1:8" x14ac:dyDescent="0.2">
      <c r="A36602">
        <v>1.08958958745699E+18</v>
      </c>
      <c r="B36602" t="s">
        <v>73743</v>
      </c>
      <c r="C36602" t="s">
        <v>73744</v>
      </c>
      <c r="D36602" s="1">
        <v>43492.807581018518</v>
      </c>
      <c r="E36602">
        <v>32598</v>
      </c>
      <c r="F36602">
        <v>117570</v>
      </c>
    </row>
    <row r="36603" spans="1:8" x14ac:dyDescent="0.2">
      <c r="A36603">
        <v>1.08969156428318E+18</v>
      </c>
      <c r="B36603" t="s">
        <v>73745</v>
      </c>
      <c r="C36603" t="s">
        <v>73746</v>
      </c>
      <c r="D36603" s="1">
        <v>43493.088993055557</v>
      </c>
      <c r="E36603">
        <v>17739</v>
      </c>
      <c r="F36603">
        <v>86654</v>
      </c>
      <c r="G36603" t="s">
        <v>576</v>
      </c>
    </row>
    <row r="36604" spans="1:8" x14ac:dyDescent="0.2">
      <c r="A36604">
        <v>1.0896919851648E+18</v>
      </c>
      <c r="B36604" t="s">
        <v>73747</v>
      </c>
      <c r="C36604" t="s">
        <v>73748</v>
      </c>
      <c r="D36604" s="1">
        <v>43493.090150462966</v>
      </c>
      <c r="E36604">
        <v>44668</v>
      </c>
      <c r="F36604">
        <v>219723</v>
      </c>
    </row>
    <row r="36605" spans="1:8" x14ac:dyDescent="0.2">
      <c r="A36605">
        <v>1.08987487124768E+18</v>
      </c>
      <c r="B36605" t="s">
        <v>73749</v>
      </c>
      <c r="C36605" t="s">
        <v>73750</v>
      </c>
      <c r="D36605" s="1">
        <v>43493.594814814816</v>
      </c>
      <c r="E36605">
        <v>24979</v>
      </c>
      <c r="F36605">
        <v>117562</v>
      </c>
    </row>
    <row r="36606" spans="1:8" x14ac:dyDescent="0.2">
      <c r="A36606">
        <v>1.08987605522418E+18</v>
      </c>
      <c r="B36606" t="s">
        <v>73751</v>
      </c>
      <c r="C36606" t="s">
        <v>73752</v>
      </c>
      <c r="D36606" s="1">
        <v>43493.598090277781</v>
      </c>
      <c r="E36606">
        <v>48519</v>
      </c>
      <c r="F36606">
        <v>241876</v>
      </c>
    </row>
    <row r="36607" spans="1:8" x14ac:dyDescent="0.2">
      <c r="A36607">
        <v>1.08988124431217E+18</v>
      </c>
      <c r="B36607" t="s">
        <v>73753</v>
      </c>
      <c r="C36607" t="s">
        <v>73754</v>
      </c>
      <c r="D36607" s="1">
        <v>43493.612407407411</v>
      </c>
      <c r="E36607">
        <v>20189</v>
      </c>
      <c r="F36607">
        <v>103592</v>
      </c>
      <c r="G36607" t="s">
        <v>89</v>
      </c>
    </row>
    <row r="36608" spans="1:8" x14ac:dyDescent="0.2">
      <c r="A36608">
        <v>1.08988333875891E+18</v>
      </c>
      <c r="B36608" t="s">
        <v>73755</v>
      </c>
      <c r="C36608" t="s">
        <v>73756</v>
      </c>
      <c r="D36608" s="1">
        <v>43493.61818287037</v>
      </c>
      <c r="E36608">
        <v>23415</v>
      </c>
      <c r="F36608">
        <v>110438</v>
      </c>
      <c r="G36608" t="s">
        <v>89</v>
      </c>
    </row>
    <row r="36609" spans="1:7" x14ac:dyDescent="0.2">
      <c r="A36609">
        <v>1.0900742540104E+18</v>
      </c>
      <c r="B36609" t="s">
        <v>73757</v>
      </c>
      <c r="C36609" t="s">
        <v>73758</v>
      </c>
      <c r="D36609" s="1">
        <v>43494.145011574074</v>
      </c>
      <c r="E36609">
        <v>47139</v>
      </c>
      <c r="F36609">
        <v>197159</v>
      </c>
    </row>
    <row r="36610" spans="1:7" x14ac:dyDescent="0.2">
      <c r="A36610">
        <v>1.09007858874808E+18</v>
      </c>
      <c r="B36610" t="s">
        <v>73759</v>
      </c>
      <c r="C36610" t="s">
        <v>73760</v>
      </c>
      <c r="D36610" s="1">
        <v>43494.156967592593</v>
      </c>
      <c r="E36610">
        <v>36955</v>
      </c>
      <c r="F36610">
        <v>159085</v>
      </c>
    </row>
    <row r="36611" spans="1:7" x14ac:dyDescent="0.2">
      <c r="A36611">
        <v>1.0902446515782001E+18</v>
      </c>
      <c r="B36611" t="s">
        <v>73761</v>
      </c>
      <c r="C36611" t="s">
        <v>73762</v>
      </c>
      <c r="D36611" s="1">
        <v>43494.615219907406</v>
      </c>
      <c r="E36611">
        <v>21500</v>
      </c>
      <c r="F36611">
        <v>115097</v>
      </c>
    </row>
    <row r="36612" spans="1:7" x14ac:dyDescent="0.2">
      <c r="A36612">
        <v>1.0904598241969E+18</v>
      </c>
      <c r="B36612" t="s">
        <v>73763</v>
      </c>
      <c r="C36612" t="s">
        <v>73764</v>
      </c>
      <c r="D36612" s="1">
        <v>43495.208981481483</v>
      </c>
      <c r="E36612">
        <v>17807</v>
      </c>
      <c r="F36612">
        <v>93207</v>
      </c>
      <c r="G36612" t="s">
        <v>89</v>
      </c>
    </row>
    <row r="36613" spans="1:7" x14ac:dyDescent="0.2">
      <c r="A36613">
        <v>1.09056601723809E+18</v>
      </c>
      <c r="B36613" t="s">
        <v>73765</v>
      </c>
      <c r="C36613" t="s">
        <v>73766</v>
      </c>
      <c r="D36613" s="1">
        <v>43495.502013888887</v>
      </c>
      <c r="E36613">
        <v>26171</v>
      </c>
      <c r="F36613">
        <v>83284</v>
      </c>
    </row>
    <row r="36614" spans="1:7" x14ac:dyDescent="0.2">
      <c r="A36614">
        <v>1.0905715867789199E+18</v>
      </c>
      <c r="B36614" t="s">
        <v>73767</v>
      </c>
      <c r="C36614" t="s">
        <v>73768</v>
      </c>
      <c r="D36614" s="1">
        <v>43495.517384259256</v>
      </c>
      <c r="E36614">
        <v>17417</v>
      </c>
      <c r="F36614">
        <v>86566</v>
      </c>
    </row>
    <row r="36615" spans="1:7" x14ac:dyDescent="0.2">
      <c r="A36615">
        <v>1.09057397230603E+18</v>
      </c>
      <c r="B36615" t="s">
        <v>73769</v>
      </c>
      <c r="C36615" t="s">
        <v>73770</v>
      </c>
      <c r="D36615" s="1">
        <v>43495.523969907408</v>
      </c>
      <c r="E36615">
        <v>14850</v>
      </c>
      <c r="F36615">
        <v>74734</v>
      </c>
    </row>
    <row r="36616" spans="1:7" x14ac:dyDescent="0.2">
      <c r="A36616">
        <v>1.09057540029879E+18</v>
      </c>
      <c r="B36616" t="s">
        <v>73771</v>
      </c>
      <c r="C36616" t="s">
        <v>73772</v>
      </c>
      <c r="D36616" s="1">
        <v>43495.527905092589</v>
      </c>
      <c r="E36616">
        <v>16379</v>
      </c>
      <c r="F36616">
        <v>92290</v>
      </c>
    </row>
    <row r="36617" spans="1:7" x14ac:dyDescent="0.2">
      <c r="A36617">
        <v>1.09057772645983E+18</v>
      </c>
      <c r="B36617" t="s">
        <v>73773</v>
      </c>
      <c r="C36617" t="s">
        <v>73774</v>
      </c>
      <c r="D36617" s="1">
        <v>43495.534328703703</v>
      </c>
      <c r="E36617">
        <v>23114</v>
      </c>
      <c r="F36617">
        <v>105858</v>
      </c>
    </row>
    <row r="36618" spans="1:7" x14ac:dyDescent="0.2">
      <c r="A36618">
        <v>1.09057896364113E+18</v>
      </c>
      <c r="B36618" t="s">
        <v>73775</v>
      </c>
      <c r="C36618" t="s">
        <v>73776</v>
      </c>
      <c r="D36618" s="1">
        <v>43495.537743055553</v>
      </c>
      <c r="E36618">
        <v>18232</v>
      </c>
      <c r="F36618">
        <v>65219</v>
      </c>
      <c r="G36618" t="s">
        <v>89</v>
      </c>
    </row>
    <row r="36619" spans="1:7" x14ac:dyDescent="0.2">
      <c r="A36619">
        <v>1.09060829834319E+18</v>
      </c>
      <c r="B36619" t="s">
        <v>73777</v>
      </c>
      <c r="C36619" t="s">
        <v>73778</v>
      </c>
      <c r="D36619" s="1">
        <v>43495.618692129632</v>
      </c>
      <c r="E36619">
        <v>18538</v>
      </c>
      <c r="F36619">
        <v>87971</v>
      </c>
    </row>
    <row r="36620" spans="1:7" x14ac:dyDescent="0.2">
      <c r="A36620">
        <v>1.09060957700611E+18</v>
      </c>
      <c r="B36620" t="s">
        <v>73779</v>
      </c>
      <c r="C36620" t="s">
        <v>73780</v>
      </c>
      <c r="D36620" s="1">
        <v>43495.62222222222</v>
      </c>
      <c r="E36620">
        <v>18647</v>
      </c>
      <c r="F36620">
        <v>83819</v>
      </c>
    </row>
    <row r="36621" spans="1:7" x14ac:dyDescent="0.2">
      <c r="A36621">
        <v>1.09072992076089E+18</v>
      </c>
      <c r="B36621" t="s">
        <v>73781</v>
      </c>
      <c r="C36621" t="s">
        <v>73782</v>
      </c>
      <c r="D36621" s="1">
        <v>43495.954305555555</v>
      </c>
      <c r="E36621">
        <v>19388</v>
      </c>
      <c r="F36621">
        <v>115275</v>
      </c>
    </row>
    <row r="36622" spans="1:7" x14ac:dyDescent="0.2">
      <c r="A36622">
        <v>1.09073103629887E+18</v>
      </c>
      <c r="B36622" t="s">
        <v>73783</v>
      </c>
      <c r="C36622" t="s">
        <v>73784</v>
      </c>
      <c r="D36622" s="1">
        <v>43495.957384259258</v>
      </c>
      <c r="E36622">
        <v>26519</v>
      </c>
      <c r="F36622">
        <v>100517</v>
      </c>
    </row>
    <row r="36623" spans="1:7" x14ac:dyDescent="0.2">
      <c r="A36623">
        <v>1.0907310373558799E+18</v>
      </c>
      <c r="B36623" t="s">
        <v>73785</v>
      </c>
      <c r="C36623" t="s">
        <v>73786</v>
      </c>
      <c r="D36623" s="1">
        <v>43495.957384259258</v>
      </c>
      <c r="E36623">
        <v>24054</v>
      </c>
      <c r="F36623">
        <v>85183</v>
      </c>
    </row>
    <row r="36624" spans="1:7" x14ac:dyDescent="0.2">
      <c r="A36624">
        <v>1.09094401770826E+18</v>
      </c>
      <c r="B36624" t="s">
        <v>73787</v>
      </c>
      <c r="C36624" t="s">
        <v>73788</v>
      </c>
      <c r="D36624" s="1">
        <v>43496.545104166667</v>
      </c>
      <c r="E36624">
        <v>22976</v>
      </c>
      <c r="F36624">
        <v>128071</v>
      </c>
    </row>
    <row r="36625" spans="1:7" x14ac:dyDescent="0.2">
      <c r="A36625">
        <v>1.09094611649611E+18</v>
      </c>
      <c r="B36625" t="s">
        <v>73789</v>
      </c>
      <c r="C36625" t="s">
        <v>73790</v>
      </c>
      <c r="D36625" s="1">
        <v>43496.550891203704</v>
      </c>
      <c r="E36625">
        <v>17912</v>
      </c>
      <c r="F36625">
        <v>91278</v>
      </c>
    </row>
    <row r="36626" spans="1:7" x14ac:dyDescent="0.2">
      <c r="A36626">
        <v>1.09094700386821E+18</v>
      </c>
      <c r="B36626" t="s">
        <v>73791</v>
      </c>
      <c r="C36626" t="s">
        <v>73792</v>
      </c>
      <c r="D36626" s="1">
        <v>43496.553344907406</v>
      </c>
      <c r="E36626">
        <v>22469</v>
      </c>
      <c r="F36626">
        <v>107704</v>
      </c>
    </row>
    <row r="36627" spans="1:7" x14ac:dyDescent="0.2">
      <c r="A36627">
        <v>1.09095089120782E+18</v>
      </c>
      <c r="B36627" t="s">
        <v>73793</v>
      </c>
      <c r="C36627" t="s">
        <v>73794</v>
      </c>
      <c r="D36627" s="1">
        <v>43496.564074074071</v>
      </c>
      <c r="E36627">
        <v>14815</v>
      </c>
      <c r="F36627">
        <v>67144</v>
      </c>
      <c r="G36627" t="s">
        <v>215</v>
      </c>
    </row>
    <row r="36628" spans="1:7" x14ac:dyDescent="0.2">
      <c r="A36628">
        <v>1.09095332389584E+18</v>
      </c>
      <c r="B36628" t="s">
        <v>73795</v>
      </c>
      <c r="C36628" t="s">
        <v>73796</v>
      </c>
      <c r="D36628" s="1">
        <v>43496.570787037039</v>
      </c>
      <c r="E36628">
        <v>12728</v>
      </c>
      <c r="F36628">
        <v>62840</v>
      </c>
    </row>
    <row r="36629" spans="1:7" x14ac:dyDescent="0.2">
      <c r="A36629">
        <v>1.0909549075936399E+18</v>
      </c>
      <c r="B36629" t="s">
        <v>73797</v>
      </c>
      <c r="C36629" t="s">
        <v>73798</v>
      </c>
      <c r="D36629" s="1">
        <v>43496.575150462966</v>
      </c>
      <c r="E36629">
        <v>12301</v>
      </c>
      <c r="F36629">
        <v>64291</v>
      </c>
    </row>
    <row r="36630" spans="1:7" x14ac:dyDescent="0.2">
      <c r="A36630">
        <v>1.09095701503854E+18</v>
      </c>
      <c r="B36630" t="s">
        <v>73799</v>
      </c>
      <c r="C36630" t="s">
        <v>73800</v>
      </c>
      <c r="D36630" s="1">
        <v>43496.580972222226</v>
      </c>
      <c r="E36630">
        <v>11906</v>
      </c>
      <c r="F36630">
        <v>57744</v>
      </c>
    </row>
    <row r="36631" spans="1:7" x14ac:dyDescent="0.2">
      <c r="A36631">
        <v>1.09096316194203E+18</v>
      </c>
      <c r="B36631" t="s">
        <v>73801</v>
      </c>
      <c r="C36631" t="s">
        <v>73802</v>
      </c>
      <c r="D36631" s="1">
        <v>43496.597928240742</v>
      </c>
      <c r="E36631">
        <v>22635</v>
      </c>
      <c r="F36631">
        <v>97777</v>
      </c>
    </row>
    <row r="36632" spans="1:7" x14ac:dyDescent="0.2">
      <c r="A36632">
        <v>1.09096705368993E+18</v>
      </c>
      <c r="B36632" t="s">
        <v>73803</v>
      </c>
      <c r="C36632" t="s">
        <v>73804</v>
      </c>
      <c r="D36632" s="1">
        <v>43496.608668981484</v>
      </c>
      <c r="E36632">
        <v>38416</v>
      </c>
      <c r="F36632">
        <v>133381</v>
      </c>
    </row>
    <row r="36633" spans="1:7" x14ac:dyDescent="0.2">
      <c r="A36633">
        <v>1.09098612880568E+18</v>
      </c>
      <c r="B36633" t="s">
        <v>73805</v>
      </c>
      <c r="C36633" t="s">
        <v>73806</v>
      </c>
      <c r="D36633" s="1">
        <v>43496.661307870374</v>
      </c>
      <c r="E36633">
        <v>22254</v>
      </c>
      <c r="F36633">
        <v>97894</v>
      </c>
    </row>
    <row r="36634" spans="1:7" x14ac:dyDescent="0.2">
      <c r="A36634">
        <v>1.0909871284803E+18</v>
      </c>
      <c r="B36634" t="s">
        <v>73807</v>
      </c>
      <c r="C36634" t="s">
        <v>73808</v>
      </c>
      <c r="D36634" s="1">
        <v>43496.6640625</v>
      </c>
      <c r="E36634">
        <v>14041</v>
      </c>
      <c r="F36634">
        <v>68199</v>
      </c>
    </row>
    <row r="36635" spans="1:7" x14ac:dyDescent="0.2">
      <c r="A36635">
        <v>1.09099009704931E+18</v>
      </c>
      <c r="B36635" t="s">
        <v>73809</v>
      </c>
      <c r="C36635" t="s">
        <v>73810</v>
      </c>
      <c r="D36635" s="1">
        <v>43496.672256944446</v>
      </c>
      <c r="E36635">
        <v>18983</v>
      </c>
      <c r="F36635">
        <v>88001</v>
      </c>
    </row>
    <row r="36636" spans="1:7" x14ac:dyDescent="0.2">
      <c r="A36636">
        <v>1.09102918052189E+18</v>
      </c>
      <c r="B36636" t="s">
        <v>73811</v>
      </c>
      <c r="C36636" t="s">
        <v>73812</v>
      </c>
      <c r="D36636" s="1">
        <v>43496.780104166668</v>
      </c>
      <c r="E36636">
        <v>19328</v>
      </c>
      <c r="F36636">
        <v>84334</v>
      </c>
    </row>
    <row r="36637" spans="1:7" x14ac:dyDescent="0.2">
      <c r="A36637">
        <v>1.09105333111878E+18</v>
      </c>
      <c r="B36637" t="s">
        <v>73813</v>
      </c>
      <c r="C36637" t="s">
        <v>73814</v>
      </c>
      <c r="D36637" s="1">
        <v>43496.846747685187</v>
      </c>
      <c r="E36637">
        <v>19529</v>
      </c>
      <c r="F36637">
        <v>75176</v>
      </c>
    </row>
    <row r="36638" spans="1:7" x14ac:dyDescent="0.2">
      <c r="A36638">
        <v>1.0910887409473201E+18</v>
      </c>
      <c r="B36638" t="s">
        <v>73815</v>
      </c>
      <c r="C36638" t="s">
        <v>73816</v>
      </c>
      <c r="D36638" s="1">
        <v>43496.944456018522</v>
      </c>
      <c r="E36638">
        <v>19021</v>
      </c>
      <c r="F36638">
        <v>81400</v>
      </c>
    </row>
    <row r="36639" spans="1:7" x14ac:dyDescent="0.2">
      <c r="A36639">
        <v>1.09108874519187E+18</v>
      </c>
      <c r="B36639" t="s">
        <v>73817</v>
      </c>
      <c r="C36639" t="s">
        <v>73818</v>
      </c>
      <c r="D36639" s="1">
        <v>43496.944467592592</v>
      </c>
      <c r="E36639">
        <v>15512</v>
      </c>
      <c r="F36639">
        <v>72635</v>
      </c>
    </row>
    <row r="36640" spans="1:7" x14ac:dyDescent="0.2">
      <c r="A36640">
        <v>1.09112764372085E+18</v>
      </c>
      <c r="B36640" t="s">
        <v>73819</v>
      </c>
      <c r="C36640" t="s">
        <v>73820</v>
      </c>
      <c r="D36640" s="1">
        <v>43497.051817129628</v>
      </c>
      <c r="E36640">
        <v>27135</v>
      </c>
      <c r="F36640">
        <v>137251</v>
      </c>
    </row>
    <row r="36641" spans="1:7" x14ac:dyDescent="0.2">
      <c r="A36641">
        <v>1.09117025721615E+18</v>
      </c>
      <c r="B36641" t="s">
        <v>73821</v>
      </c>
      <c r="C36641" t="s">
        <v>73822</v>
      </c>
      <c r="D36641" s="1">
        <v>43497.169398148151</v>
      </c>
      <c r="E36641">
        <v>23852</v>
      </c>
      <c r="F36641">
        <v>107280</v>
      </c>
    </row>
    <row r="36642" spans="1:7" x14ac:dyDescent="0.2">
      <c r="A36642">
        <v>1.0911735361636E+18</v>
      </c>
      <c r="B36642" t="s">
        <v>73823</v>
      </c>
      <c r="C36642" t="s">
        <v>73824</v>
      </c>
      <c r="D36642" s="1">
        <v>43497.178449074076</v>
      </c>
      <c r="E36642">
        <v>23404</v>
      </c>
      <c r="F36642">
        <v>96216</v>
      </c>
    </row>
    <row r="36643" spans="1:7" x14ac:dyDescent="0.2">
      <c r="A36643">
        <v>1.09119108770272E+18</v>
      </c>
      <c r="B36643" t="s">
        <v>73825</v>
      </c>
      <c r="C36643" t="s">
        <v>73826</v>
      </c>
      <c r="D36643" s="1">
        <v>43497.226886574077</v>
      </c>
      <c r="E36643">
        <v>18824</v>
      </c>
      <c r="F36643">
        <v>77842</v>
      </c>
    </row>
    <row r="36644" spans="1:7" x14ac:dyDescent="0.2">
      <c r="A36644">
        <v>1.0913260783234801E+18</v>
      </c>
      <c r="B36644" t="s">
        <v>73827</v>
      </c>
      <c r="C36644" t="s">
        <v>73828</v>
      </c>
      <c r="D36644" s="1">
        <v>43497.599386574075</v>
      </c>
      <c r="E36644">
        <v>26124</v>
      </c>
      <c r="F36644">
        <v>126660</v>
      </c>
    </row>
    <row r="36645" spans="1:7" x14ac:dyDescent="0.2">
      <c r="A36645">
        <v>1.09132913769918E+18</v>
      </c>
      <c r="B36645" t="s">
        <v>73829</v>
      </c>
      <c r="C36645" t="s">
        <v>73830</v>
      </c>
      <c r="D36645" s="1">
        <v>43497.607824074075</v>
      </c>
      <c r="E36645">
        <v>18507</v>
      </c>
      <c r="F36645">
        <v>92946</v>
      </c>
    </row>
    <row r="36646" spans="1:7" x14ac:dyDescent="0.2">
      <c r="A36646">
        <v>1.09133952193185E+18</v>
      </c>
      <c r="B36646" t="s">
        <v>73831</v>
      </c>
      <c r="C36646" t="s">
        <v>73832</v>
      </c>
      <c r="D36646" s="1">
        <v>43497.636481481481</v>
      </c>
      <c r="E36646">
        <v>24022</v>
      </c>
      <c r="F36646">
        <v>116610</v>
      </c>
    </row>
    <row r="36647" spans="1:7" x14ac:dyDescent="0.2">
      <c r="A36647">
        <v>1.09136256320239E+18</v>
      </c>
      <c r="B36647" t="s">
        <v>73833</v>
      </c>
      <c r="C36647" t="s">
        <v>73834</v>
      </c>
      <c r="D36647" s="1">
        <v>43497.700069444443</v>
      </c>
      <c r="E36647">
        <v>22860</v>
      </c>
      <c r="F36647">
        <v>95490</v>
      </c>
    </row>
    <row r="36648" spans="1:7" x14ac:dyDescent="0.2">
      <c r="A36648">
        <v>1.0914068633616E+18</v>
      </c>
      <c r="B36648" t="s">
        <v>73835</v>
      </c>
      <c r="C36648" t="s">
        <v>73836</v>
      </c>
      <c r="D36648" s="1">
        <v>43497.822314814817</v>
      </c>
      <c r="E36648">
        <v>13146</v>
      </c>
      <c r="F36648">
        <v>62988</v>
      </c>
    </row>
    <row r="36649" spans="1:7" x14ac:dyDescent="0.2">
      <c r="A36649">
        <v>1.09141723647517E+18</v>
      </c>
      <c r="B36649" t="s">
        <v>73837</v>
      </c>
      <c r="C36649" t="s">
        <v>73838</v>
      </c>
      <c r="D36649" s="1">
        <v>43497.850937499999</v>
      </c>
      <c r="E36649">
        <v>20118</v>
      </c>
      <c r="F36649">
        <v>109360</v>
      </c>
    </row>
    <row r="36650" spans="1:7" x14ac:dyDescent="0.2">
      <c r="A36650">
        <v>1.0914279274750799E+18</v>
      </c>
      <c r="B36650" t="s">
        <v>73839</v>
      </c>
      <c r="C36650" t="s">
        <v>73840</v>
      </c>
      <c r="D36650" s="1">
        <v>43497.880439814813</v>
      </c>
      <c r="E36650">
        <v>18497</v>
      </c>
      <c r="F36650">
        <v>88084</v>
      </c>
    </row>
    <row r="36651" spans="1:7" x14ac:dyDescent="0.2">
      <c r="A36651">
        <v>1.09176071275674E+18</v>
      </c>
      <c r="B36651" t="s">
        <v>73841</v>
      </c>
      <c r="C36651" t="s">
        <v>73842</v>
      </c>
      <c r="D36651" s="1">
        <v>43498.798750000002</v>
      </c>
      <c r="E36651">
        <v>21211</v>
      </c>
      <c r="F36651">
        <v>129247</v>
      </c>
      <c r="G36651" t="s">
        <v>215</v>
      </c>
    </row>
    <row r="36652" spans="1:7" x14ac:dyDescent="0.2">
      <c r="A36652">
        <v>1.09185868637134E+18</v>
      </c>
      <c r="B36652" t="s">
        <v>73843</v>
      </c>
      <c r="C36652" t="s">
        <v>73844</v>
      </c>
      <c r="D36652" s="1">
        <v>43499.069108796299</v>
      </c>
      <c r="E36652">
        <v>30921</v>
      </c>
      <c r="F36652">
        <v>143713</v>
      </c>
    </row>
    <row r="36653" spans="1:7" x14ac:dyDescent="0.2">
      <c r="A36653">
        <v>1.09186414407102E+18</v>
      </c>
      <c r="B36653" t="s">
        <v>73845</v>
      </c>
      <c r="C36653" t="s">
        <v>73846</v>
      </c>
      <c r="D36653" s="1">
        <v>43499.084166666667</v>
      </c>
      <c r="E36653">
        <v>21036</v>
      </c>
      <c r="F36653">
        <v>101854</v>
      </c>
    </row>
    <row r="36654" spans="1:7" x14ac:dyDescent="0.2">
      <c r="A36654">
        <v>1.09191845872656E+18</v>
      </c>
      <c r="B36654" t="s">
        <v>73847</v>
      </c>
      <c r="C36654" t="s">
        <v>73848</v>
      </c>
      <c r="D36654" s="1">
        <v>43499.234050925923</v>
      </c>
      <c r="E36654">
        <v>13876</v>
      </c>
      <c r="F36654">
        <v>77136</v>
      </c>
      <c r="G36654" t="s">
        <v>215</v>
      </c>
    </row>
    <row r="36655" spans="1:7" x14ac:dyDescent="0.2">
      <c r="A36655">
        <v>1.09216952046947E+18</v>
      </c>
      <c r="B36655" t="s">
        <v>73849</v>
      </c>
      <c r="C36655" t="s">
        <v>73850</v>
      </c>
      <c r="D36655" s="1">
        <v>43499.926840277774</v>
      </c>
      <c r="E36655">
        <v>22147</v>
      </c>
      <c r="F36655">
        <v>145489</v>
      </c>
    </row>
    <row r="36656" spans="1:7" x14ac:dyDescent="0.2">
      <c r="A36656">
        <v>1.09218173382549E+18</v>
      </c>
      <c r="B36656" t="s">
        <v>73851</v>
      </c>
      <c r="C36656" t="s">
        <v>73852</v>
      </c>
      <c r="D36656" s="1">
        <v>43499.960543981484</v>
      </c>
      <c r="E36656">
        <v>31509</v>
      </c>
      <c r="F36656">
        <v>134176</v>
      </c>
    </row>
    <row r="36657" spans="1:8" x14ac:dyDescent="0.2">
      <c r="A36657">
        <v>1.09251654026255E+18</v>
      </c>
      <c r="B36657" t="s">
        <v>73853</v>
      </c>
      <c r="C36657" t="s">
        <v>73854</v>
      </c>
      <c r="D36657" s="1">
        <v>43500.884432870371</v>
      </c>
      <c r="E36657">
        <v>18363</v>
      </c>
      <c r="F36657">
        <v>107731</v>
      </c>
    </row>
    <row r="36658" spans="1:8" x14ac:dyDescent="0.2">
      <c r="A36658">
        <v>1.09278744056007E+18</v>
      </c>
      <c r="B36658" t="s">
        <v>73855</v>
      </c>
      <c r="C36658" t="s">
        <v>73856</v>
      </c>
      <c r="D36658" s="1">
        <v>43501.631979166668</v>
      </c>
      <c r="E36658">
        <v>28686</v>
      </c>
      <c r="F36658">
        <v>134066</v>
      </c>
    </row>
    <row r="36659" spans="1:8" x14ac:dyDescent="0.2">
      <c r="A36659">
        <v>1.09280752510224E+18</v>
      </c>
      <c r="B36659" t="s">
        <v>73857</v>
      </c>
      <c r="C36659" t="s">
        <v>73858</v>
      </c>
      <c r="D36659" s="1">
        <v>43501.687407407408</v>
      </c>
      <c r="E36659">
        <v>26770</v>
      </c>
      <c r="F36659">
        <v>140158</v>
      </c>
    </row>
    <row r="36660" spans="1:8" x14ac:dyDescent="0.2">
      <c r="A36660">
        <v>1.09283236391307E+18</v>
      </c>
      <c r="B36660" t="s">
        <v>73859</v>
      </c>
      <c r="C36660" t="s">
        <v>73860</v>
      </c>
      <c r="D36660" s="1">
        <v>43501.755949074075</v>
      </c>
      <c r="E36660">
        <v>14085</v>
      </c>
      <c r="F36660">
        <v>82468</v>
      </c>
    </row>
    <row r="36661" spans="1:8" x14ac:dyDescent="0.2">
      <c r="A36661">
        <v>1.0929010719100401E+18</v>
      </c>
      <c r="B36661" t="s">
        <v>73861</v>
      </c>
      <c r="C36661" t="s">
        <v>73862</v>
      </c>
      <c r="D36661" s="1">
        <v>43501.945543981485</v>
      </c>
      <c r="E36661">
        <v>16214</v>
      </c>
      <c r="F36661">
        <v>83310</v>
      </c>
      <c r="H36661" t="s">
        <v>390</v>
      </c>
    </row>
    <row r="36662" spans="1:8" x14ac:dyDescent="0.2">
      <c r="A36662">
        <v>1.09299143857973E+18</v>
      </c>
      <c r="B36662" t="s">
        <v>73863</v>
      </c>
      <c r="C36662" t="s">
        <v>73864</v>
      </c>
      <c r="D36662" s="1">
        <v>43502.194907407407</v>
      </c>
      <c r="E36662">
        <v>26074</v>
      </c>
      <c r="F36662">
        <v>132184</v>
      </c>
      <c r="H36662" t="s">
        <v>390</v>
      </c>
    </row>
    <row r="36663" spans="1:8" x14ac:dyDescent="0.2">
      <c r="A36663">
        <v>1.09327165897721E+18</v>
      </c>
      <c r="B36663" t="s">
        <v>73865</v>
      </c>
      <c r="C36663" t="s">
        <v>73866</v>
      </c>
      <c r="D36663" s="1">
        <v>43502.968171296299</v>
      </c>
      <c r="E36663">
        <v>38580</v>
      </c>
      <c r="F36663">
        <v>177780</v>
      </c>
    </row>
    <row r="36664" spans="1:8" x14ac:dyDescent="0.2">
      <c r="A36664">
        <v>1.09346780096486E+18</v>
      </c>
      <c r="B36664" t="s">
        <v>73867</v>
      </c>
      <c r="C36664" t="s">
        <v>73868</v>
      </c>
      <c r="D36664" s="1">
        <v>43503.509421296294</v>
      </c>
      <c r="E36664">
        <v>35360</v>
      </c>
      <c r="F36664">
        <v>150055</v>
      </c>
    </row>
    <row r="36665" spans="1:8" x14ac:dyDescent="0.2">
      <c r="A36665">
        <v>1.09347113484519E+18</v>
      </c>
      <c r="B36665" t="s">
        <v>73869</v>
      </c>
      <c r="C36665" t="s">
        <v>73870</v>
      </c>
      <c r="D36665" s="1">
        <v>43503.518611111111</v>
      </c>
      <c r="E36665">
        <v>23939</v>
      </c>
      <c r="F36665">
        <v>108716</v>
      </c>
    </row>
    <row r="36666" spans="1:8" x14ac:dyDescent="0.2">
      <c r="A36666">
        <v>1.09348831760421E+18</v>
      </c>
      <c r="B36666" t="s">
        <v>73871</v>
      </c>
      <c r="C36666" t="s">
        <v>73872</v>
      </c>
      <c r="D36666" s="1">
        <v>43503.566030092596</v>
      </c>
      <c r="E36666">
        <v>19996</v>
      </c>
      <c r="F36666">
        <v>93459</v>
      </c>
    </row>
    <row r="36667" spans="1:8" x14ac:dyDescent="0.2">
      <c r="A36667">
        <v>1.09348902978033E+18</v>
      </c>
      <c r="B36667" t="s">
        <v>73873</v>
      </c>
      <c r="C36667" t="s">
        <v>73874</v>
      </c>
      <c r="D36667" s="1">
        <v>43503.567997685182</v>
      </c>
      <c r="E36667">
        <v>29061</v>
      </c>
      <c r="F36667">
        <v>151744</v>
      </c>
    </row>
    <row r="36668" spans="1:8" x14ac:dyDescent="0.2">
      <c r="A36668">
        <v>1.0935298841048399E+18</v>
      </c>
      <c r="B36668" t="s">
        <v>73875</v>
      </c>
      <c r="C36668" t="s">
        <v>73876</v>
      </c>
      <c r="D36668" s="1">
        <v>43503.68072916667</v>
      </c>
      <c r="E36668">
        <v>14600</v>
      </c>
      <c r="F36668">
        <v>63771</v>
      </c>
    </row>
    <row r="36669" spans="1:8" x14ac:dyDescent="0.2">
      <c r="A36669">
        <v>1.09365656026446E+18</v>
      </c>
      <c r="B36669" t="s">
        <v>73877</v>
      </c>
      <c r="C36669" t="s">
        <v>73878</v>
      </c>
      <c r="D36669" s="1">
        <v>43504.030289351853</v>
      </c>
      <c r="E36669">
        <v>16565</v>
      </c>
      <c r="F36669">
        <v>79003</v>
      </c>
      <c r="H36669" t="s">
        <v>390</v>
      </c>
    </row>
    <row r="36670" spans="1:8" x14ac:dyDescent="0.2">
      <c r="A36670">
        <v>1.09366111272426E+18</v>
      </c>
      <c r="B36670" t="s">
        <v>73879</v>
      </c>
      <c r="C36670" t="s">
        <v>73880</v>
      </c>
      <c r="D36670" s="1">
        <v>43504.042858796296</v>
      </c>
      <c r="E36670">
        <v>12814</v>
      </c>
      <c r="F36670">
        <v>68219</v>
      </c>
      <c r="G36670" t="s">
        <v>89</v>
      </c>
    </row>
    <row r="36671" spans="1:8" x14ac:dyDescent="0.2">
      <c r="A36671">
        <v>1.0936613977692401E+18</v>
      </c>
      <c r="B36671" t="s">
        <v>73881</v>
      </c>
      <c r="C36671" t="s">
        <v>73882</v>
      </c>
      <c r="D36671" s="1">
        <v>43504.043645833335</v>
      </c>
      <c r="E36671">
        <v>26285</v>
      </c>
      <c r="F36671">
        <v>194605</v>
      </c>
    </row>
    <row r="36672" spans="1:8" x14ac:dyDescent="0.2">
      <c r="A36672">
        <v>1.09369237609321E+18</v>
      </c>
      <c r="B36672" t="s">
        <v>73883</v>
      </c>
      <c r="C36672" t="s">
        <v>73884</v>
      </c>
      <c r="D36672" s="1">
        <v>43504.129120370373</v>
      </c>
      <c r="E36672">
        <v>31459</v>
      </c>
      <c r="F36672">
        <v>144360</v>
      </c>
    </row>
    <row r="36673" spans="1:7" x14ac:dyDescent="0.2">
      <c r="A36673">
        <v>1.09384778457328E+18</v>
      </c>
      <c r="B36673" t="s">
        <v>73885</v>
      </c>
      <c r="C36673" t="s">
        <v>73886</v>
      </c>
      <c r="D36673" s="1">
        <v>43504.557974537034</v>
      </c>
      <c r="E36673">
        <v>20075</v>
      </c>
      <c r="F36673">
        <v>81690</v>
      </c>
      <c r="G36673" t="s">
        <v>89</v>
      </c>
    </row>
    <row r="36674" spans="1:7" x14ac:dyDescent="0.2">
      <c r="A36674">
        <v>1.0938673617137E+18</v>
      </c>
      <c r="B36674" t="s">
        <v>73887</v>
      </c>
      <c r="C36674" t="s">
        <v>73888</v>
      </c>
      <c r="D36674" s="1">
        <v>43504.611990740741</v>
      </c>
      <c r="E36674">
        <v>27072</v>
      </c>
      <c r="F36674">
        <v>87437</v>
      </c>
      <c r="G36674" t="s">
        <v>89</v>
      </c>
    </row>
    <row r="36675" spans="1:7" x14ac:dyDescent="0.2">
      <c r="A36675">
        <v>1.09386908790894E+18</v>
      </c>
      <c r="B36675" t="s">
        <v>73889</v>
      </c>
      <c r="C36675" t="s">
        <v>73890</v>
      </c>
      <c r="D36675" s="1">
        <v>43504.616759259261</v>
      </c>
      <c r="E36675">
        <v>24421</v>
      </c>
      <c r="F36675">
        <v>96836</v>
      </c>
    </row>
    <row r="36676" spans="1:7" x14ac:dyDescent="0.2">
      <c r="A36676">
        <v>1.09387186524696E+18</v>
      </c>
      <c r="B36676" t="s">
        <v>73891</v>
      </c>
      <c r="C36676" t="s">
        <v>73892</v>
      </c>
      <c r="D36676" s="1">
        <v>43504.624421296299</v>
      </c>
      <c r="E36676">
        <v>26310</v>
      </c>
      <c r="F36676">
        <v>129169</v>
      </c>
    </row>
    <row r="36677" spans="1:7" x14ac:dyDescent="0.2">
      <c r="A36677">
        <v>1.09396525014205E+18</v>
      </c>
      <c r="B36677" t="s">
        <v>73893</v>
      </c>
      <c r="C36677" t="s">
        <v>73894</v>
      </c>
      <c r="D36677" s="1">
        <v>43504.882118055553</v>
      </c>
      <c r="E36677">
        <v>25469</v>
      </c>
      <c r="F36677">
        <v>126610</v>
      </c>
    </row>
    <row r="36678" spans="1:7" x14ac:dyDescent="0.2">
      <c r="A36678">
        <v>1.0939659682530801E+18</v>
      </c>
      <c r="B36678" t="s">
        <v>73895</v>
      </c>
      <c r="C36678" t="s">
        <v>73896</v>
      </c>
      <c r="D36678" s="1">
        <v>43504.884097222224</v>
      </c>
      <c r="E36678">
        <v>9615</v>
      </c>
      <c r="F36678">
        <v>62502</v>
      </c>
    </row>
    <row r="36679" spans="1:7" x14ac:dyDescent="0.2">
      <c r="A36679">
        <v>1.0939665325589199E+18</v>
      </c>
      <c r="B36679" t="s">
        <v>73897</v>
      </c>
      <c r="C36679" t="s">
        <v>73898</v>
      </c>
      <c r="D36679" s="1">
        <v>43504.885648148149</v>
      </c>
      <c r="E36679">
        <v>16193</v>
      </c>
      <c r="F36679">
        <v>108822</v>
      </c>
    </row>
    <row r="36680" spans="1:7" x14ac:dyDescent="0.2">
      <c r="A36680">
        <v>1.0940315618618801E+18</v>
      </c>
      <c r="B36680" t="s">
        <v>73899</v>
      </c>
      <c r="C36680" t="s">
        <v>73900</v>
      </c>
      <c r="D36680" s="1">
        <v>43505.065104166664</v>
      </c>
      <c r="E36680">
        <v>22544</v>
      </c>
      <c r="F36680">
        <v>108513</v>
      </c>
    </row>
    <row r="36681" spans="1:7" x14ac:dyDescent="0.2">
      <c r="A36681">
        <v>1.09403581382078E+18</v>
      </c>
      <c r="B36681" t="s">
        <v>73901</v>
      </c>
      <c r="C36681" t="s">
        <v>73902</v>
      </c>
      <c r="D36681" s="1">
        <v>43505.076828703706</v>
      </c>
      <c r="E36681">
        <v>27349</v>
      </c>
      <c r="F36681">
        <v>133133</v>
      </c>
    </row>
    <row r="36682" spans="1:7" x14ac:dyDescent="0.2">
      <c r="A36682">
        <v>1.0942335548868401E+18</v>
      </c>
      <c r="B36682" t="s">
        <v>73903</v>
      </c>
      <c r="C36682" t="s">
        <v>73904</v>
      </c>
      <c r="D36682" s="1">
        <v>43505.622499999998</v>
      </c>
      <c r="E36682">
        <v>22281</v>
      </c>
      <c r="F36682">
        <v>128473</v>
      </c>
    </row>
    <row r="36683" spans="1:7" x14ac:dyDescent="0.2">
      <c r="A36683">
        <v>1.09424216485755E+18</v>
      </c>
      <c r="B36683" t="s">
        <v>73905</v>
      </c>
      <c r="C36683" t="s">
        <v>73906</v>
      </c>
      <c r="D36683" s="1">
        <v>43505.646249999998</v>
      </c>
      <c r="E36683">
        <v>21675</v>
      </c>
      <c r="F36683">
        <v>94602</v>
      </c>
    </row>
    <row r="36684" spans="1:7" x14ac:dyDescent="0.2">
      <c r="A36684">
        <v>1.09424354683465E+18</v>
      </c>
      <c r="B36684" t="s">
        <v>73907</v>
      </c>
      <c r="C36684" t="s">
        <v>73908</v>
      </c>
      <c r="D36684" s="1">
        <v>43505.650069444448</v>
      </c>
      <c r="E36684">
        <v>23838</v>
      </c>
      <c r="F36684">
        <v>105854</v>
      </c>
    </row>
    <row r="36685" spans="1:7" x14ac:dyDescent="0.2">
      <c r="A36685">
        <v>1.09435589919445E+18</v>
      </c>
      <c r="B36685" t="s">
        <v>73909</v>
      </c>
      <c r="C36685" t="s">
        <v>73910</v>
      </c>
      <c r="D36685" s="1">
        <v>43505.960104166668</v>
      </c>
      <c r="E36685">
        <v>23586</v>
      </c>
      <c r="F36685">
        <v>106042</v>
      </c>
    </row>
    <row r="36686" spans="1:7" x14ac:dyDescent="0.2">
      <c r="A36686">
        <v>1.09436887041511E+18</v>
      </c>
      <c r="B36686" t="s">
        <v>73911</v>
      </c>
      <c r="C36686" t="s">
        <v>73912</v>
      </c>
      <c r="D36686" s="1">
        <v>43505.995891203704</v>
      </c>
      <c r="E36686">
        <v>34698</v>
      </c>
      <c r="F36686">
        <v>182571</v>
      </c>
    </row>
    <row r="36687" spans="1:7" x14ac:dyDescent="0.2">
      <c r="A36687">
        <v>1.0943757492792399E+18</v>
      </c>
      <c r="B36687" t="s">
        <v>73913</v>
      </c>
      <c r="C36687" t="s">
        <v>73914</v>
      </c>
      <c r="D36687" s="1">
        <v>43506.014872685184</v>
      </c>
      <c r="E36687">
        <v>36557</v>
      </c>
      <c r="F36687">
        <v>164964</v>
      </c>
    </row>
    <row r="36688" spans="1:7" x14ac:dyDescent="0.2">
      <c r="A36688">
        <v>1.0945771120638799E+18</v>
      </c>
      <c r="B36688" t="s">
        <v>73915</v>
      </c>
      <c r="C36688" t="s">
        <v>73916</v>
      </c>
      <c r="D36688" s="1">
        <v>43506.570532407408</v>
      </c>
      <c r="E36688">
        <v>26425</v>
      </c>
      <c r="F36688">
        <v>114979</v>
      </c>
    </row>
    <row r="36689" spans="1:7" x14ac:dyDescent="0.2">
      <c r="A36689">
        <v>1.09461043343515E+18</v>
      </c>
      <c r="B36689" t="s">
        <v>73917</v>
      </c>
      <c r="C36689" t="s">
        <v>73918</v>
      </c>
      <c r="D36689" s="1">
        <v>43506.662476851852</v>
      </c>
      <c r="E36689">
        <v>19867</v>
      </c>
      <c r="F36689">
        <v>98592</v>
      </c>
    </row>
    <row r="36690" spans="1:7" x14ac:dyDescent="0.2">
      <c r="A36690">
        <v>1.09461823079309E+18</v>
      </c>
      <c r="B36690" t="s">
        <v>73919</v>
      </c>
      <c r="C36690" t="s">
        <v>73920</v>
      </c>
      <c r="D36690" s="1">
        <v>43506.683993055558</v>
      </c>
      <c r="E36690">
        <v>21545</v>
      </c>
      <c r="F36690">
        <v>95553</v>
      </c>
    </row>
    <row r="36691" spans="1:7" x14ac:dyDescent="0.2">
      <c r="A36691">
        <v>1.09463141535707E+18</v>
      </c>
      <c r="B36691" t="s">
        <v>73921</v>
      </c>
      <c r="C36691" t="s">
        <v>73922</v>
      </c>
      <c r="D36691" s="1">
        <v>43506.720381944448</v>
      </c>
      <c r="E36691">
        <v>20544</v>
      </c>
      <c r="F36691">
        <v>82698</v>
      </c>
    </row>
    <row r="36692" spans="1:7" x14ac:dyDescent="0.2">
      <c r="A36692">
        <v>1.09463325737778E+18</v>
      </c>
      <c r="B36692" t="s">
        <v>73923</v>
      </c>
      <c r="C36692" t="s">
        <v>73924</v>
      </c>
      <c r="D36692" s="1">
        <v>43506.725462962961</v>
      </c>
      <c r="E36692">
        <v>20713</v>
      </c>
      <c r="F36692">
        <v>94055</v>
      </c>
    </row>
    <row r="36693" spans="1:7" x14ac:dyDescent="0.2">
      <c r="A36693">
        <v>1.09466405682744E+18</v>
      </c>
      <c r="B36693" t="s">
        <v>73925</v>
      </c>
      <c r="C36693" t="s">
        <v>73926</v>
      </c>
      <c r="D36693" s="1">
        <v>43506.81045138889</v>
      </c>
      <c r="E36693">
        <v>22025</v>
      </c>
      <c r="F36693">
        <v>117037</v>
      </c>
    </row>
    <row r="36694" spans="1:7" x14ac:dyDescent="0.2">
      <c r="A36694">
        <v>1.09466718395371E+18</v>
      </c>
      <c r="B36694" t="s">
        <v>73927</v>
      </c>
      <c r="C36694" t="s">
        <v>73928</v>
      </c>
      <c r="D36694" s="1">
        <v>43506.819085648145</v>
      </c>
      <c r="E36694">
        <v>25720</v>
      </c>
      <c r="F36694">
        <v>132789</v>
      </c>
    </row>
    <row r="36695" spans="1:7" x14ac:dyDescent="0.2">
      <c r="A36695">
        <v>1.09471420432877E+18</v>
      </c>
      <c r="B36695" t="s">
        <v>73929</v>
      </c>
      <c r="C36695" t="s">
        <v>73930</v>
      </c>
      <c r="D36695" s="1">
        <v>43506.948831018519</v>
      </c>
      <c r="E36695">
        <v>20936</v>
      </c>
      <c r="F36695">
        <v>83844</v>
      </c>
      <c r="G36695" t="s">
        <v>89</v>
      </c>
    </row>
    <row r="36696" spans="1:7" x14ac:dyDescent="0.2">
      <c r="A36696">
        <v>1.09471613562542E+18</v>
      </c>
      <c r="B36696" t="s">
        <v>73931</v>
      </c>
      <c r="C36696" t="s">
        <v>73932</v>
      </c>
      <c r="D36696" s="1">
        <v>43506.95416666667</v>
      </c>
      <c r="E36696">
        <v>27623</v>
      </c>
      <c r="F36696">
        <v>108586</v>
      </c>
    </row>
    <row r="36697" spans="1:7" x14ac:dyDescent="0.2">
      <c r="A36697">
        <v>1.09471885619779E+18</v>
      </c>
      <c r="B36697" t="s">
        <v>73933</v>
      </c>
      <c r="C36697" t="s">
        <v>73934</v>
      </c>
      <c r="D36697" s="1">
        <v>43506.96166666667</v>
      </c>
      <c r="E36697">
        <v>29758</v>
      </c>
      <c r="F36697">
        <v>158303</v>
      </c>
    </row>
    <row r="36698" spans="1:7" x14ac:dyDescent="0.2">
      <c r="A36698">
        <v>1.09472481694126E+18</v>
      </c>
      <c r="B36698" t="s">
        <v>73935</v>
      </c>
      <c r="C36698" t="s">
        <v>73936</v>
      </c>
      <c r="D36698" s="1">
        <v>43506.978125000001</v>
      </c>
      <c r="E36698">
        <v>19145</v>
      </c>
      <c r="F36698">
        <v>99161</v>
      </c>
      <c r="G36698" t="s">
        <v>89</v>
      </c>
    </row>
    <row r="36699" spans="1:7" x14ac:dyDescent="0.2">
      <c r="A36699">
        <v>1.09493956148506E+18</v>
      </c>
      <c r="B36699" t="s">
        <v>73937</v>
      </c>
      <c r="C36699" t="s">
        <v>73938</v>
      </c>
      <c r="D36699" s="1">
        <v>43507.570706018516</v>
      </c>
      <c r="E36699">
        <v>15469</v>
      </c>
      <c r="F36699">
        <v>79211</v>
      </c>
      <c r="G36699" t="s">
        <v>89</v>
      </c>
    </row>
    <row r="36700" spans="1:7" x14ac:dyDescent="0.2">
      <c r="A36700">
        <v>1.09494004969784E+18</v>
      </c>
      <c r="B36700" t="s">
        <v>73939</v>
      </c>
      <c r="C36700" t="s">
        <v>73940</v>
      </c>
      <c r="D36700" s="1">
        <v>43507.572048611109</v>
      </c>
      <c r="E36700">
        <v>29801</v>
      </c>
      <c r="F36700">
        <v>180791</v>
      </c>
    </row>
    <row r="36701" spans="1:7" x14ac:dyDescent="0.2">
      <c r="A36701">
        <v>1.09494890965754E+18</v>
      </c>
      <c r="B36701" t="s">
        <v>73941</v>
      </c>
      <c r="C36701" t="s">
        <v>73942</v>
      </c>
      <c r="D36701" s="1">
        <v>43507.596493055556</v>
      </c>
      <c r="E36701">
        <v>27838</v>
      </c>
      <c r="F36701">
        <v>120979</v>
      </c>
    </row>
    <row r="36702" spans="1:7" x14ac:dyDescent="0.2">
      <c r="A36702">
        <v>1.09496405255882E+18</v>
      </c>
      <c r="B36702" t="s">
        <v>73943</v>
      </c>
      <c r="C36702" t="s">
        <v>73944</v>
      </c>
      <c r="D36702" s="1">
        <v>43507.638287037036</v>
      </c>
      <c r="E36702">
        <v>28731</v>
      </c>
      <c r="F36702">
        <v>141026</v>
      </c>
    </row>
    <row r="36703" spans="1:7" x14ac:dyDescent="0.2">
      <c r="A36703">
        <v>1.09499019850781E+18</v>
      </c>
      <c r="B36703" t="s">
        <v>73945</v>
      </c>
      <c r="C36703" t="s">
        <v>73946</v>
      </c>
      <c r="D36703" s="1">
        <v>43507.710428240738</v>
      </c>
      <c r="E36703">
        <v>18480</v>
      </c>
      <c r="F36703">
        <v>100863</v>
      </c>
    </row>
    <row r="36704" spans="1:7" x14ac:dyDescent="0.2">
      <c r="A36704">
        <v>1.09504311776034E+18</v>
      </c>
      <c r="B36704" t="s">
        <v>73947</v>
      </c>
      <c r="C36704" t="s">
        <v>73948</v>
      </c>
      <c r="D36704" s="1">
        <v>43507.856458333335</v>
      </c>
      <c r="E36704">
        <v>20594</v>
      </c>
      <c r="F36704">
        <v>91138</v>
      </c>
    </row>
    <row r="36705" spans="1:8" x14ac:dyDescent="0.2">
      <c r="A36705">
        <v>1.09504934620107E+18</v>
      </c>
      <c r="B36705" t="s">
        <v>73949</v>
      </c>
      <c r="C36705" t="s">
        <v>73950</v>
      </c>
      <c r="D36705" s="1">
        <v>43507.873645833337</v>
      </c>
      <c r="E36705">
        <v>21370</v>
      </c>
      <c r="F36705">
        <v>86934</v>
      </c>
      <c r="H36705" t="s">
        <v>390</v>
      </c>
    </row>
    <row r="36706" spans="1:8" x14ac:dyDescent="0.2">
      <c r="A36706">
        <v>1.09504935284065E+18</v>
      </c>
      <c r="B36706" t="s">
        <v>73951</v>
      </c>
      <c r="C36706" t="s">
        <v>73952</v>
      </c>
      <c r="D36706" s="1">
        <v>43507.873668981483</v>
      </c>
      <c r="E36706">
        <v>18050</v>
      </c>
      <c r="F36706">
        <v>69860</v>
      </c>
      <c r="H36706" t="s">
        <v>390</v>
      </c>
    </row>
    <row r="36707" spans="1:8" x14ac:dyDescent="0.2">
      <c r="A36707">
        <v>1.09508089634281E+18</v>
      </c>
      <c r="B36707" t="s">
        <v>73953</v>
      </c>
      <c r="C36707" t="s">
        <v>73954</v>
      </c>
      <c r="D36707" s="1">
        <v>43507.960706018515</v>
      </c>
      <c r="E36707">
        <v>17071</v>
      </c>
      <c r="F36707">
        <v>82557</v>
      </c>
      <c r="G36707" t="s">
        <v>89</v>
      </c>
      <c r="H36707" t="s">
        <v>13665</v>
      </c>
    </row>
    <row r="36708" spans="1:8" x14ac:dyDescent="0.2">
      <c r="A36708">
        <v>1.0951687563749199E+18</v>
      </c>
      <c r="B36708" t="s">
        <v>73955</v>
      </c>
      <c r="C36708" t="s">
        <v>73956</v>
      </c>
      <c r="D36708" s="1">
        <v>43508.203159722223</v>
      </c>
      <c r="E36708">
        <v>30614</v>
      </c>
      <c r="F36708">
        <v>129817</v>
      </c>
    </row>
    <row r="36709" spans="1:8" x14ac:dyDescent="0.2">
      <c r="A36709">
        <v>1.09536085248249E+18</v>
      </c>
      <c r="B36709" t="s">
        <v>73957</v>
      </c>
      <c r="C36709" t="s">
        <v>73958</v>
      </c>
      <c r="D36709" s="1">
        <v>43508.733240740738</v>
      </c>
      <c r="E36709">
        <v>21177</v>
      </c>
      <c r="F36709">
        <v>108822</v>
      </c>
    </row>
    <row r="36710" spans="1:8" x14ac:dyDescent="0.2">
      <c r="A36710">
        <v>1.09546944793305E+18</v>
      </c>
      <c r="B36710" t="s">
        <v>73959</v>
      </c>
      <c r="C36710" t="s">
        <v>73960</v>
      </c>
      <c r="D36710" s="1">
        <v>43509.032905092594</v>
      </c>
      <c r="E36710">
        <v>17449</v>
      </c>
      <c r="F36710">
        <v>94595</v>
      </c>
    </row>
    <row r="36711" spans="1:8" x14ac:dyDescent="0.2">
      <c r="A36711">
        <v>1.09546944905286E+18</v>
      </c>
      <c r="B36711" t="s">
        <v>73961</v>
      </c>
      <c r="C36711" t="s">
        <v>73962</v>
      </c>
      <c r="D36711" s="1">
        <v>43509.032916666663</v>
      </c>
      <c r="E36711">
        <v>22602</v>
      </c>
      <c r="F36711">
        <v>115245</v>
      </c>
    </row>
    <row r="36712" spans="1:8" x14ac:dyDescent="0.2">
      <c r="A36712">
        <v>1.09547072643656E+18</v>
      </c>
      <c r="B36712" t="s">
        <v>73963</v>
      </c>
      <c r="C36712" t="s">
        <v>73964</v>
      </c>
      <c r="D36712" s="1">
        <v>43509.036435185182</v>
      </c>
      <c r="E36712">
        <v>24597</v>
      </c>
      <c r="F36712">
        <v>91364</v>
      </c>
      <c r="G36712" t="s">
        <v>89</v>
      </c>
    </row>
    <row r="36713" spans="1:8" x14ac:dyDescent="0.2">
      <c r="A36713">
        <v>1.09552387968929E+18</v>
      </c>
      <c r="B36713" t="s">
        <v>73965</v>
      </c>
      <c r="C36713" t="s">
        <v>73966</v>
      </c>
      <c r="D36713" s="1">
        <v>43509.183113425926</v>
      </c>
      <c r="E36713">
        <v>27621</v>
      </c>
      <c r="F36713">
        <v>150081</v>
      </c>
    </row>
    <row r="36714" spans="1:8" x14ac:dyDescent="0.2">
      <c r="A36714">
        <v>1.09563822386128E+18</v>
      </c>
      <c r="B36714" t="s">
        <v>73967</v>
      </c>
      <c r="C36714" t="s">
        <v>73968</v>
      </c>
      <c r="D36714" s="1">
        <v>43509.498645833337</v>
      </c>
      <c r="E36714">
        <v>32173</v>
      </c>
      <c r="F36714">
        <v>143856</v>
      </c>
    </row>
    <row r="36715" spans="1:8" x14ac:dyDescent="0.2">
      <c r="A36715">
        <v>1.0956994934404401E+18</v>
      </c>
      <c r="B36715" t="s">
        <v>73969</v>
      </c>
      <c r="C36715" t="s">
        <v>73970</v>
      </c>
      <c r="D36715" s="1">
        <v>43509.667719907404</v>
      </c>
      <c r="E36715">
        <v>23769</v>
      </c>
      <c r="F36715">
        <v>133140</v>
      </c>
    </row>
    <row r="36716" spans="1:8" x14ac:dyDescent="0.2">
      <c r="A36716">
        <v>1.09578750400178E+18</v>
      </c>
      <c r="B36716" t="s">
        <v>73971</v>
      </c>
      <c r="C36716" t="s">
        <v>73972</v>
      </c>
      <c r="D36716" s="1">
        <v>43509.910578703704</v>
      </c>
      <c r="E36716">
        <v>14994</v>
      </c>
      <c r="F36716">
        <v>70667</v>
      </c>
      <c r="G36716" t="s">
        <v>215</v>
      </c>
    </row>
    <row r="36717" spans="1:8" x14ac:dyDescent="0.2">
      <c r="A36717">
        <v>1.09584118765789E+18</v>
      </c>
      <c r="B36717" t="s">
        <v>73973</v>
      </c>
      <c r="C36717" t="s">
        <v>73974</v>
      </c>
      <c r="D36717" s="1">
        <v>43510.058715277781</v>
      </c>
      <c r="E36717">
        <v>16077</v>
      </c>
      <c r="F36717">
        <v>73177</v>
      </c>
    </row>
    <row r="36718" spans="1:8" x14ac:dyDescent="0.2">
      <c r="A36718">
        <v>1.09584538576609E+18</v>
      </c>
      <c r="B36718" t="s">
        <v>73975</v>
      </c>
      <c r="C36718" t="s">
        <v>73976</v>
      </c>
      <c r="D36718" s="1">
        <v>43510.070300925923</v>
      </c>
      <c r="E36718">
        <v>18716</v>
      </c>
      <c r="F36718">
        <v>76050</v>
      </c>
    </row>
    <row r="36719" spans="1:8" x14ac:dyDescent="0.2">
      <c r="A36719">
        <v>1.09585758734455E+18</v>
      </c>
      <c r="B36719" t="s">
        <v>73977</v>
      </c>
      <c r="C36719" t="s">
        <v>73978</v>
      </c>
      <c r="D36719" s="1">
        <v>43510.10396990741</v>
      </c>
      <c r="E36719">
        <v>47012</v>
      </c>
      <c r="F36719">
        <v>198726</v>
      </c>
    </row>
    <row r="36720" spans="1:8" x14ac:dyDescent="0.2">
      <c r="A36720">
        <v>1.09605642653399E+18</v>
      </c>
      <c r="B36720" t="s">
        <v>73979</v>
      </c>
      <c r="C36720" t="s">
        <v>73980</v>
      </c>
      <c r="D36720" s="1">
        <v>43510.652662037035</v>
      </c>
      <c r="E36720">
        <v>34537</v>
      </c>
      <c r="F36720">
        <v>135845</v>
      </c>
    </row>
    <row r="36721" spans="1:7" x14ac:dyDescent="0.2">
      <c r="A36721">
        <v>1.0960602808393E+18</v>
      </c>
      <c r="B36721" t="s">
        <v>73981</v>
      </c>
      <c r="C36721" t="s">
        <v>73982</v>
      </c>
      <c r="D36721" s="1">
        <v>43510.663298611114</v>
      </c>
      <c r="E36721">
        <v>38138</v>
      </c>
      <c r="F36721">
        <v>155637</v>
      </c>
    </row>
    <row r="36722" spans="1:7" x14ac:dyDescent="0.2">
      <c r="A36722">
        <v>1.09609862242339E+18</v>
      </c>
      <c r="B36722" t="s">
        <v>73983</v>
      </c>
      <c r="C36722" t="s">
        <v>73984</v>
      </c>
      <c r="D36722" s="1">
        <v>43510.769097222219</v>
      </c>
      <c r="E36722">
        <v>14646</v>
      </c>
      <c r="F36722">
        <v>95243</v>
      </c>
      <c r="G36722" t="s">
        <v>89</v>
      </c>
    </row>
    <row r="36723" spans="1:7" x14ac:dyDescent="0.2">
      <c r="A36723">
        <v>1.09609941491616E+18</v>
      </c>
      <c r="B36723" t="s">
        <v>73985</v>
      </c>
      <c r="C36723" t="s">
        <v>73986</v>
      </c>
      <c r="D36723" s="1">
        <v>43510.771284722221</v>
      </c>
      <c r="E36723">
        <v>14176</v>
      </c>
      <c r="F36723">
        <v>67468</v>
      </c>
    </row>
    <row r="36724" spans="1:7" x14ac:dyDescent="0.2">
      <c r="A36724">
        <v>1.09624229956101E+18</v>
      </c>
      <c r="B36724" t="s">
        <v>73987</v>
      </c>
      <c r="C36724" t="s">
        <v>73988</v>
      </c>
      <c r="D36724" s="1">
        <v>43511.165578703702</v>
      </c>
      <c r="E36724">
        <v>12727</v>
      </c>
      <c r="F36724">
        <v>70575</v>
      </c>
    </row>
    <row r="36725" spans="1:7" x14ac:dyDescent="0.2">
      <c r="A36725">
        <v>1.0962468200979599E+18</v>
      </c>
      <c r="B36725" t="s">
        <v>73989</v>
      </c>
      <c r="C36725" t="s">
        <v>73990</v>
      </c>
      <c r="D36725" s="1">
        <v>43511.178043981483</v>
      </c>
      <c r="E36725">
        <v>38208</v>
      </c>
      <c r="F36725">
        <v>143326</v>
      </c>
      <c r="G36725" t="s">
        <v>89</v>
      </c>
    </row>
    <row r="36726" spans="1:7" x14ac:dyDescent="0.2">
      <c r="A36726">
        <v>1.09654751629054E+18</v>
      </c>
      <c r="B36726" t="s">
        <v>73991</v>
      </c>
      <c r="C36726" t="s">
        <v>73992</v>
      </c>
      <c r="D36726" s="1">
        <v>43512.0078125</v>
      </c>
      <c r="E36726">
        <v>20400</v>
      </c>
      <c r="F36726">
        <v>121447</v>
      </c>
    </row>
    <row r="36727" spans="1:7" x14ac:dyDescent="0.2">
      <c r="A36727">
        <v>1.09681233333318E+18</v>
      </c>
      <c r="B36727" t="s">
        <v>73993</v>
      </c>
      <c r="C36727" t="s">
        <v>73994</v>
      </c>
      <c r="D36727" s="1">
        <v>43512.738564814812</v>
      </c>
      <c r="E36727">
        <v>19333</v>
      </c>
      <c r="F36727">
        <v>85439</v>
      </c>
    </row>
    <row r="36728" spans="1:7" x14ac:dyDescent="0.2">
      <c r="A36728">
        <v>1.09685681581034E+18</v>
      </c>
      <c r="B36728" t="s">
        <v>73995</v>
      </c>
      <c r="C36728" t="s">
        <v>73996</v>
      </c>
      <c r="D36728" s="1">
        <v>43512.861319444448</v>
      </c>
      <c r="E36728">
        <v>38479</v>
      </c>
      <c r="F36728">
        <v>127766</v>
      </c>
    </row>
    <row r="36729" spans="1:7" x14ac:dyDescent="0.2">
      <c r="A36729">
        <v>1.09692470813258E+18</v>
      </c>
      <c r="B36729" t="s">
        <v>73997</v>
      </c>
      <c r="C36729" t="s">
        <v>73998</v>
      </c>
      <c r="D36729" s="1">
        <v>43513.048657407409</v>
      </c>
      <c r="E36729">
        <v>58738</v>
      </c>
      <c r="F36729">
        <v>279512</v>
      </c>
    </row>
    <row r="36730" spans="1:7" x14ac:dyDescent="0.2">
      <c r="A36730">
        <v>1.09692663370813E+18</v>
      </c>
      <c r="B36730" t="s">
        <v>73999</v>
      </c>
      <c r="C36730" t="s">
        <v>74000</v>
      </c>
      <c r="D36730" s="1">
        <v>43513.053981481484</v>
      </c>
      <c r="E36730">
        <v>20108</v>
      </c>
      <c r="F36730">
        <v>101093</v>
      </c>
    </row>
    <row r="36731" spans="1:7" x14ac:dyDescent="0.2">
      <c r="A36731">
        <v>1.09698040840162E+18</v>
      </c>
      <c r="B36731" t="s">
        <v>74001</v>
      </c>
      <c r="C36731" t="s">
        <v>74002</v>
      </c>
      <c r="D36731" s="1">
        <v>43513.202361111114</v>
      </c>
      <c r="E36731">
        <v>20301</v>
      </c>
      <c r="F36731">
        <v>86057</v>
      </c>
    </row>
    <row r="36732" spans="1:7" x14ac:dyDescent="0.2">
      <c r="A36732">
        <v>1.09698297910727E+18</v>
      </c>
      <c r="B36732" t="s">
        <v>74003</v>
      </c>
      <c r="C36732" t="s">
        <v>74004</v>
      </c>
      <c r="D36732" s="1">
        <v>43513.209456018521</v>
      </c>
      <c r="E36732">
        <v>17414</v>
      </c>
      <c r="F36732">
        <v>82049</v>
      </c>
    </row>
    <row r="36733" spans="1:7" x14ac:dyDescent="0.2">
      <c r="A36733">
        <v>1.0971034773296399E+18</v>
      </c>
      <c r="B36733" t="s">
        <v>74005</v>
      </c>
      <c r="C36733" t="s">
        <v>74006</v>
      </c>
      <c r="D36733" s="1">
        <v>43513.541967592595</v>
      </c>
      <c r="E36733">
        <v>15074</v>
      </c>
      <c r="F36733">
        <v>74968</v>
      </c>
    </row>
    <row r="36734" spans="1:7" x14ac:dyDescent="0.2">
      <c r="A36734">
        <v>1.09710957524806E+18</v>
      </c>
      <c r="B36734" t="s">
        <v>74007</v>
      </c>
      <c r="C36734" t="s">
        <v>74008</v>
      </c>
      <c r="D36734" s="1">
        <v>43513.558796296296</v>
      </c>
      <c r="E36734">
        <v>25793</v>
      </c>
      <c r="F36734">
        <v>101947</v>
      </c>
    </row>
    <row r="36735" spans="1:7" x14ac:dyDescent="0.2">
      <c r="A36735">
        <v>1.09711381567264E+18</v>
      </c>
      <c r="B36735" t="s">
        <v>74009</v>
      </c>
      <c r="C36735" t="s">
        <v>74010</v>
      </c>
      <c r="D36735" s="1">
        <v>43513.570497685185</v>
      </c>
      <c r="E36735">
        <v>27668</v>
      </c>
      <c r="F36735">
        <v>131924</v>
      </c>
    </row>
    <row r="36736" spans="1:7" x14ac:dyDescent="0.2">
      <c r="A36736">
        <v>1.09711661227931E+18</v>
      </c>
      <c r="B36736" t="s">
        <v>74011</v>
      </c>
      <c r="C36736" t="s">
        <v>74012</v>
      </c>
      <c r="D36736" s="1">
        <v>43513.578217592592</v>
      </c>
      <c r="E36736">
        <v>21040</v>
      </c>
      <c r="F36736">
        <v>105636</v>
      </c>
    </row>
    <row r="36737" spans="1:7" x14ac:dyDescent="0.2">
      <c r="A36737">
        <v>1.09711749933685E+18</v>
      </c>
      <c r="B36737" t="s">
        <v>74013</v>
      </c>
      <c r="C36737" t="s">
        <v>74014</v>
      </c>
      <c r="D36737" s="1">
        <v>43513.580659722225</v>
      </c>
      <c r="E36737">
        <v>46926</v>
      </c>
      <c r="F36737">
        <v>190462</v>
      </c>
    </row>
    <row r="36738" spans="1:7" x14ac:dyDescent="0.2">
      <c r="A36738">
        <v>1.09720124819602E+18</v>
      </c>
      <c r="B36738" t="s">
        <v>74015</v>
      </c>
      <c r="C36738" t="s">
        <v>74016</v>
      </c>
      <c r="D36738" s="1">
        <v>43513.81177083333</v>
      </c>
      <c r="E36738">
        <v>12025</v>
      </c>
      <c r="F36738">
        <v>55386</v>
      </c>
    </row>
    <row r="36739" spans="1:7" x14ac:dyDescent="0.2">
      <c r="A36739">
        <v>1.09720142907123E+18</v>
      </c>
      <c r="B36739" t="s">
        <v>74017</v>
      </c>
      <c r="C36739" t="s">
        <v>74018</v>
      </c>
      <c r="D36739" s="1">
        <v>43513.812268518515</v>
      </c>
      <c r="E36739">
        <v>13778</v>
      </c>
      <c r="F36739">
        <v>65535</v>
      </c>
    </row>
    <row r="36740" spans="1:7" x14ac:dyDescent="0.2">
      <c r="A36740">
        <v>1.09724745500606E+18</v>
      </c>
      <c r="B36740" t="s">
        <v>74019</v>
      </c>
      <c r="C36740" t="s">
        <v>74020</v>
      </c>
      <c r="D36740" s="1">
        <v>43513.939270833333</v>
      </c>
      <c r="E36740">
        <v>35068</v>
      </c>
      <c r="F36740">
        <v>129268</v>
      </c>
    </row>
    <row r="36741" spans="1:7" x14ac:dyDescent="0.2">
      <c r="A36741">
        <v>1.09728084015602E+18</v>
      </c>
      <c r="B36741" t="s">
        <v>74021</v>
      </c>
      <c r="C36741" t="s">
        <v>74022</v>
      </c>
      <c r="D36741" s="1">
        <v>43514.031400462962</v>
      </c>
      <c r="E36741">
        <v>25964</v>
      </c>
      <c r="F36741">
        <v>117456</v>
      </c>
    </row>
    <row r="36742" spans="1:7" x14ac:dyDescent="0.2">
      <c r="A36742">
        <v>1.09735027118806E+18</v>
      </c>
      <c r="B36742" t="s">
        <v>74023</v>
      </c>
      <c r="C36742" t="s">
        <v>74024</v>
      </c>
      <c r="D36742" s="1">
        <v>43514.222997685189</v>
      </c>
      <c r="E36742">
        <v>16630</v>
      </c>
      <c r="F36742">
        <v>66600</v>
      </c>
      <c r="G36742" t="s">
        <v>215</v>
      </c>
    </row>
    <row r="36743" spans="1:7" x14ac:dyDescent="0.2">
      <c r="A36743">
        <v>1.09746488977645E+18</v>
      </c>
      <c r="B36743" t="s">
        <v>74025</v>
      </c>
      <c r="C36743" t="s">
        <v>74026</v>
      </c>
      <c r="D36743" s="1">
        <v>43514.539282407408</v>
      </c>
      <c r="E36743">
        <v>19971</v>
      </c>
      <c r="F36743">
        <v>86262</v>
      </c>
      <c r="G36743" t="s">
        <v>89</v>
      </c>
    </row>
    <row r="36744" spans="1:7" x14ac:dyDescent="0.2">
      <c r="A36744">
        <v>1.09746964204871E+18</v>
      </c>
      <c r="B36744" t="s">
        <v>74027</v>
      </c>
      <c r="C36744" t="s">
        <v>74028</v>
      </c>
      <c r="D36744" s="1">
        <v>43514.552395833336</v>
      </c>
      <c r="E36744">
        <v>32012</v>
      </c>
      <c r="F36744">
        <v>133152</v>
      </c>
    </row>
    <row r="36745" spans="1:7" x14ac:dyDescent="0.2">
      <c r="A36745">
        <v>1.0974730802539599E+18</v>
      </c>
      <c r="B36745" t="s">
        <v>74029</v>
      </c>
      <c r="C36745" t="s">
        <v>74030</v>
      </c>
      <c r="D36745" s="1">
        <v>43514.561886574076</v>
      </c>
      <c r="E36745">
        <v>26106</v>
      </c>
      <c r="F36745">
        <v>114282</v>
      </c>
    </row>
    <row r="36746" spans="1:7" x14ac:dyDescent="0.2">
      <c r="A36746">
        <v>1.09748158133218E+18</v>
      </c>
      <c r="B36746" t="s">
        <v>74031</v>
      </c>
      <c r="C36746" t="s">
        <v>74032</v>
      </c>
      <c r="D36746" s="1">
        <v>43514.585335648146</v>
      </c>
      <c r="E36746">
        <v>8917</v>
      </c>
      <c r="F36746">
        <v>56485</v>
      </c>
      <c r="G36746" t="s">
        <v>89</v>
      </c>
    </row>
    <row r="36747" spans="1:7" x14ac:dyDescent="0.2">
      <c r="A36747">
        <v>1.097488256848E+18</v>
      </c>
      <c r="B36747" t="s">
        <v>74033</v>
      </c>
      <c r="C36747" t="s">
        <v>74034</v>
      </c>
      <c r="D36747" s="1">
        <v>43514.603761574072</v>
      </c>
      <c r="E36747">
        <v>26892</v>
      </c>
      <c r="F36747">
        <v>106705</v>
      </c>
      <c r="G36747" t="s">
        <v>89</v>
      </c>
    </row>
    <row r="36748" spans="1:7" x14ac:dyDescent="0.2">
      <c r="A36748">
        <v>1.09759233140506E+18</v>
      </c>
      <c r="B36748" t="s">
        <v>74035</v>
      </c>
      <c r="C36748" t="s">
        <v>74036</v>
      </c>
      <c r="D36748" s="1">
        <v>43514.890949074077</v>
      </c>
      <c r="E36748">
        <v>21623</v>
      </c>
      <c r="F36748">
        <v>145070</v>
      </c>
    </row>
    <row r="36749" spans="1:7" x14ac:dyDescent="0.2">
      <c r="A36749">
        <v>1.09762350658035E+18</v>
      </c>
      <c r="B36749" t="s">
        <v>74037</v>
      </c>
      <c r="C36749" t="s">
        <v>74038</v>
      </c>
      <c r="D36749" s="1">
        <v>43514.976979166669</v>
      </c>
      <c r="E36749">
        <v>27489</v>
      </c>
      <c r="F36749">
        <v>89911</v>
      </c>
    </row>
    <row r="36750" spans="1:7" x14ac:dyDescent="0.2">
      <c r="A36750">
        <v>1.09762432915467E+18</v>
      </c>
      <c r="B36750" t="s">
        <v>74039</v>
      </c>
      <c r="C36750" t="s">
        <v>74040</v>
      </c>
      <c r="D36750" s="1">
        <v>43514.979247685187</v>
      </c>
      <c r="E36750">
        <v>28576</v>
      </c>
      <c r="F36750">
        <v>104660</v>
      </c>
    </row>
    <row r="36751" spans="1:7" x14ac:dyDescent="0.2">
      <c r="A36751">
        <v>1.09762502680168E+18</v>
      </c>
      <c r="B36751" t="s">
        <v>74041</v>
      </c>
      <c r="C36751" t="s">
        <v>74042</v>
      </c>
      <c r="D36751" s="1">
        <v>43514.981168981481</v>
      </c>
      <c r="E36751">
        <v>38153</v>
      </c>
      <c r="F36751">
        <v>140006</v>
      </c>
    </row>
    <row r="36752" spans="1:7" x14ac:dyDescent="0.2">
      <c r="A36752">
        <v>1.09766639877878E+18</v>
      </c>
      <c r="B36752" t="s">
        <v>74043</v>
      </c>
      <c r="C36752" t="s">
        <v>74044</v>
      </c>
      <c r="D36752" s="1">
        <v>43515.095335648148</v>
      </c>
      <c r="E36752">
        <v>22958</v>
      </c>
      <c r="F36752">
        <v>79548</v>
      </c>
    </row>
    <row r="36753" spans="1:7" x14ac:dyDescent="0.2">
      <c r="A36753">
        <v>1.0976907318824399E+18</v>
      </c>
      <c r="B36753" t="s">
        <v>74045</v>
      </c>
      <c r="C36753" t="s">
        <v>74046</v>
      </c>
      <c r="D36753" s="1">
        <v>43515.162488425929</v>
      </c>
      <c r="E36753">
        <v>25225</v>
      </c>
      <c r="F36753">
        <v>89714</v>
      </c>
      <c r="G36753" t="s">
        <v>215</v>
      </c>
    </row>
    <row r="36754" spans="1:7" x14ac:dyDescent="0.2">
      <c r="A36754">
        <v>1.09769245691162E+18</v>
      </c>
      <c r="B36754" t="s">
        <v>74047</v>
      </c>
      <c r="C36754" t="s">
        <v>74048</v>
      </c>
      <c r="D36754" s="1">
        <v>43515.167245370372</v>
      </c>
      <c r="E36754">
        <v>31879</v>
      </c>
      <c r="F36754">
        <v>118465</v>
      </c>
    </row>
    <row r="36755" spans="1:7" x14ac:dyDescent="0.2">
      <c r="A36755">
        <v>1.0976957197068401E+18</v>
      </c>
      <c r="B36755" t="s">
        <v>74049</v>
      </c>
      <c r="C36755" t="s">
        <v>74050</v>
      </c>
      <c r="D36755" s="1">
        <v>43515.176249999997</v>
      </c>
      <c r="E36755">
        <v>12491</v>
      </c>
      <c r="F36755">
        <v>57303</v>
      </c>
    </row>
    <row r="36756" spans="1:7" x14ac:dyDescent="0.2">
      <c r="A36756">
        <v>1.09769766768415E+18</v>
      </c>
      <c r="B36756" t="s">
        <v>74051</v>
      </c>
      <c r="C36756" t="s">
        <v>74052</v>
      </c>
      <c r="D36756" s="1">
        <v>43515.181620370371</v>
      </c>
      <c r="E36756">
        <v>17051</v>
      </c>
      <c r="F36756">
        <v>80235</v>
      </c>
    </row>
    <row r="36757" spans="1:7" x14ac:dyDescent="0.2">
      <c r="A36757">
        <v>1.09769898595389E+18</v>
      </c>
      <c r="B36757" t="s">
        <v>74053</v>
      </c>
      <c r="C36757" t="s">
        <v>74054</v>
      </c>
      <c r="D36757" s="1">
        <v>43515.185266203705</v>
      </c>
      <c r="E36757">
        <v>21449</v>
      </c>
      <c r="F36757">
        <v>95399</v>
      </c>
    </row>
    <row r="36758" spans="1:7" x14ac:dyDescent="0.2">
      <c r="A36758">
        <v>1.09783345625449E+18</v>
      </c>
      <c r="B36758" t="s">
        <v>74055</v>
      </c>
      <c r="C36758" t="s">
        <v>74056</v>
      </c>
      <c r="D36758" s="1">
        <v>43515.556331018517</v>
      </c>
      <c r="E36758">
        <v>19688</v>
      </c>
      <c r="F36758">
        <v>80486</v>
      </c>
      <c r="G36758" t="s">
        <v>89</v>
      </c>
    </row>
    <row r="36759" spans="1:7" x14ac:dyDescent="0.2">
      <c r="A36759">
        <v>1.09783570602464E+18</v>
      </c>
      <c r="B36759" t="s">
        <v>74057</v>
      </c>
      <c r="C36759" t="s">
        <v>74058</v>
      </c>
      <c r="D36759" s="1">
        <v>43515.562534722223</v>
      </c>
      <c r="E36759">
        <v>18032</v>
      </c>
      <c r="F36759">
        <v>96586</v>
      </c>
    </row>
    <row r="36760" spans="1:7" x14ac:dyDescent="0.2">
      <c r="A36760">
        <v>1.0978564046297E+18</v>
      </c>
      <c r="B36760" t="s">
        <v>74059</v>
      </c>
      <c r="C36760" t="s">
        <v>74060</v>
      </c>
      <c r="D36760" s="1">
        <v>43515.619652777779</v>
      </c>
      <c r="E36760">
        <v>19803</v>
      </c>
      <c r="F36760">
        <v>86161</v>
      </c>
    </row>
    <row r="36761" spans="1:7" x14ac:dyDescent="0.2">
      <c r="A36761">
        <v>1.09785672702072E+18</v>
      </c>
      <c r="B36761" t="s">
        <v>74061</v>
      </c>
      <c r="C36761" t="s">
        <v>74062</v>
      </c>
      <c r="D36761" s="1">
        <v>43515.62054398148</v>
      </c>
      <c r="E36761">
        <v>22323</v>
      </c>
      <c r="F36761">
        <v>105201</v>
      </c>
    </row>
    <row r="36762" spans="1:7" x14ac:dyDescent="0.2">
      <c r="A36762">
        <v>1.09787907597943E+18</v>
      </c>
      <c r="B36762" t="s">
        <v>74063</v>
      </c>
      <c r="C36762" t="s">
        <v>74064</v>
      </c>
      <c r="D36762" s="1">
        <v>43515.682210648149</v>
      </c>
      <c r="E36762">
        <v>22982</v>
      </c>
      <c r="F36762">
        <v>113067</v>
      </c>
    </row>
    <row r="36763" spans="1:7" x14ac:dyDescent="0.2">
      <c r="A36763">
        <v>1.09788980386406E+18</v>
      </c>
      <c r="B36763" t="s">
        <v>74065</v>
      </c>
      <c r="C36763" t="s">
        <v>74066</v>
      </c>
      <c r="D36763" s="1">
        <v>43515.711817129632</v>
      </c>
      <c r="E36763">
        <v>23046</v>
      </c>
      <c r="F36763">
        <v>108311</v>
      </c>
    </row>
    <row r="36764" spans="1:7" x14ac:dyDescent="0.2">
      <c r="A36764">
        <v>1.0979013363084E+18</v>
      </c>
      <c r="B36764" t="s">
        <v>74067</v>
      </c>
      <c r="C36764" t="s">
        <v>74068</v>
      </c>
      <c r="D36764" s="1">
        <v>43515.743645833332</v>
      </c>
      <c r="E36764">
        <v>24494</v>
      </c>
      <c r="F36764">
        <v>83697</v>
      </c>
    </row>
    <row r="36765" spans="1:7" x14ac:dyDescent="0.2">
      <c r="A36765">
        <v>1.09819136098793E+18</v>
      </c>
      <c r="B36765" t="s">
        <v>74069</v>
      </c>
      <c r="C36765" t="s">
        <v>74070</v>
      </c>
      <c r="D36765" s="1">
        <v>43516.543958333335</v>
      </c>
      <c r="E36765">
        <v>14165</v>
      </c>
      <c r="F36765">
        <v>68157</v>
      </c>
      <c r="G36765" t="s">
        <v>89</v>
      </c>
    </row>
    <row r="36766" spans="1:7" x14ac:dyDescent="0.2">
      <c r="A36766">
        <v>1.09819235207264E+18</v>
      </c>
      <c r="B36766" t="s">
        <v>74071</v>
      </c>
      <c r="C36766" t="s">
        <v>74072</v>
      </c>
      <c r="D36766" s="1">
        <v>43516.546689814815</v>
      </c>
      <c r="E36766">
        <v>24102</v>
      </c>
      <c r="F36766">
        <v>154852</v>
      </c>
    </row>
    <row r="36767" spans="1:7" x14ac:dyDescent="0.2">
      <c r="A36767">
        <v>1.09819568654016E+18</v>
      </c>
      <c r="B36767" t="s">
        <v>74073</v>
      </c>
      <c r="C36767" t="s">
        <v>74074</v>
      </c>
      <c r="D36767" s="1">
        <v>43516.555891203701</v>
      </c>
      <c r="E36767">
        <v>28771</v>
      </c>
      <c r="F36767">
        <v>134365</v>
      </c>
    </row>
    <row r="36768" spans="1:7" x14ac:dyDescent="0.2">
      <c r="A36768">
        <v>1.09820168551889E+18</v>
      </c>
      <c r="B36768" t="s">
        <v>74075</v>
      </c>
      <c r="C36768" t="s">
        <v>74076</v>
      </c>
      <c r="D36768" s="1">
        <v>43516.572453703702</v>
      </c>
      <c r="E36768">
        <v>26624</v>
      </c>
      <c r="F36768">
        <v>115645</v>
      </c>
    </row>
    <row r="36769" spans="1:8" x14ac:dyDescent="0.2">
      <c r="A36769">
        <v>1.09820425660206E+18</v>
      </c>
      <c r="B36769" t="s">
        <v>74077</v>
      </c>
      <c r="C36769" t="s">
        <v>74078</v>
      </c>
      <c r="D36769" s="1">
        <v>43516.579548611109</v>
      </c>
      <c r="E36769">
        <v>22623</v>
      </c>
      <c r="F36769">
        <v>89697</v>
      </c>
    </row>
    <row r="36770" spans="1:8" x14ac:dyDescent="0.2">
      <c r="A36770">
        <v>1.09821801625541E+18</v>
      </c>
      <c r="B36770" t="s">
        <v>74079</v>
      </c>
      <c r="C36770" t="s">
        <v>74080</v>
      </c>
      <c r="D36770" s="1">
        <v>43516.617511574077</v>
      </c>
      <c r="E36770">
        <v>23986</v>
      </c>
      <c r="F36770">
        <v>106068</v>
      </c>
    </row>
    <row r="36771" spans="1:8" x14ac:dyDescent="0.2">
      <c r="A36771">
        <v>1.09822410593185E+18</v>
      </c>
      <c r="B36771" t="s">
        <v>74081</v>
      </c>
      <c r="C36771" t="s">
        <v>74082</v>
      </c>
      <c r="D36771" s="1">
        <v>43516.634317129632</v>
      </c>
      <c r="E36771">
        <v>25361</v>
      </c>
      <c r="F36771">
        <v>122367</v>
      </c>
    </row>
    <row r="36772" spans="1:8" x14ac:dyDescent="0.2">
      <c r="A36772">
        <v>1.09829522883704E+18</v>
      </c>
      <c r="B36772" t="s">
        <v>74083</v>
      </c>
      <c r="C36772" t="s">
        <v>74084</v>
      </c>
      <c r="D36772" s="1">
        <v>43516.830578703702</v>
      </c>
      <c r="E36772">
        <v>46075</v>
      </c>
      <c r="F36772">
        <v>183961</v>
      </c>
      <c r="H36772" t="s">
        <v>390</v>
      </c>
    </row>
    <row r="36773" spans="1:8" x14ac:dyDescent="0.2">
      <c r="A36773">
        <v>1.09832785514506E+18</v>
      </c>
      <c r="B36773" t="s">
        <v>74085</v>
      </c>
      <c r="C36773" t="s">
        <v>74086</v>
      </c>
      <c r="D36773" s="1">
        <v>43516.920613425929</v>
      </c>
      <c r="E36773">
        <v>35913</v>
      </c>
      <c r="F36773">
        <v>188506</v>
      </c>
    </row>
    <row r="36774" spans="1:8" x14ac:dyDescent="0.2">
      <c r="A36774">
        <v>1.09858186923334E+18</v>
      </c>
      <c r="B36774" t="s">
        <v>74087</v>
      </c>
      <c r="C36774" t="s">
        <v>74088</v>
      </c>
      <c r="D36774" s="1">
        <v>43517.621550925927</v>
      </c>
      <c r="E36774">
        <v>25828</v>
      </c>
      <c r="F36774">
        <v>134933</v>
      </c>
    </row>
    <row r="36775" spans="1:8" x14ac:dyDescent="0.2">
      <c r="A36775">
        <v>1.09858302971342E+18</v>
      </c>
      <c r="B36775" t="s">
        <v>74089</v>
      </c>
      <c r="C36775" t="s">
        <v>74090</v>
      </c>
      <c r="D36775" s="1">
        <v>43517.624756944446</v>
      </c>
      <c r="E36775">
        <v>20967</v>
      </c>
      <c r="F36775">
        <v>118027</v>
      </c>
    </row>
    <row r="36776" spans="1:8" x14ac:dyDescent="0.2">
      <c r="A36776">
        <v>1.09858758346922E+18</v>
      </c>
      <c r="B36776" t="s">
        <v>74091</v>
      </c>
      <c r="C36776" t="s">
        <v>74092</v>
      </c>
      <c r="D36776" s="1">
        <v>43517.637326388889</v>
      </c>
      <c r="E36776">
        <v>28166</v>
      </c>
      <c r="F36776">
        <v>125037</v>
      </c>
    </row>
    <row r="36777" spans="1:8" x14ac:dyDescent="0.2">
      <c r="A36777">
        <v>1.09861581851294E+18</v>
      </c>
      <c r="B36777" t="s">
        <v>74093</v>
      </c>
      <c r="C36777" t="s">
        <v>74094</v>
      </c>
      <c r="D36777" s="1">
        <v>43517.715243055558</v>
      </c>
      <c r="E36777">
        <v>49385</v>
      </c>
      <c r="F36777">
        <v>205998</v>
      </c>
      <c r="G36777" t="s">
        <v>89</v>
      </c>
      <c r="H36777" t="s">
        <v>390</v>
      </c>
    </row>
    <row r="36778" spans="1:8" x14ac:dyDescent="0.2">
      <c r="A36778">
        <v>1.09867639078071E+18</v>
      </c>
      <c r="B36778" t="s">
        <v>74095</v>
      </c>
      <c r="C36778" t="s">
        <v>74096</v>
      </c>
      <c r="D36778" s="1">
        <v>43517.882384259261</v>
      </c>
      <c r="E36778">
        <v>18906</v>
      </c>
      <c r="F36778">
        <v>94183</v>
      </c>
    </row>
    <row r="36779" spans="1:8" x14ac:dyDescent="0.2">
      <c r="A36779">
        <v>1.09874093458875E+18</v>
      </c>
      <c r="B36779" t="s">
        <v>74097</v>
      </c>
      <c r="C36779" t="s">
        <v>74098</v>
      </c>
      <c r="D36779" s="1">
        <v>43518.060497685183</v>
      </c>
      <c r="E36779">
        <v>28144</v>
      </c>
      <c r="F36779">
        <v>112214</v>
      </c>
    </row>
    <row r="36780" spans="1:8" x14ac:dyDescent="0.2">
      <c r="A36780">
        <v>1.0989484594057201E+18</v>
      </c>
      <c r="B36780" t="s">
        <v>74099</v>
      </c>
      <c r="C36780" t="s">
        <v>74100</v>
      </c>
      <c r="D36780" s="1">
        <v>43518.633148148147</v>
      </c>
      <c r="E36780">
        <v>31370</v>
      </c>
      <c r="F36780">
        <v>136705</v>
      </c>
    </row>
    <row r="36781" spans="1:8" x14ac:dyDescent="0.2">
      <c r="A36781">
        <v>1.09895945129242E+18</v>
      </c>
      <c r="B36781" t="s">
        <v>74101</v>
      </c>
      <c r="C36781" t="s">
        <v>74102</v>
      </c>
      <c r="D36781" s="1">
        <v>43518.663483796299</v>
      </c>
      <c r="E36781">
        <v>21568</v>
      </c>
      <c r="F36781">
        <v>85720</v>
      </c>
    </row>
    <row r="36782" spans="1:8" x14ac:dyDescent="0.2">
      <c r="A36782">
        <v>1.09897620523839E+18</v>
      </c>
      <c r="B36782" t="s">
        <v>74103</v>
      </c>
      <c r="C36782" t="s">
        <v>74104</v>
      </c>
      <c r="D36782" s="1">
        <v>43518.709710648145</v>
      </c>
      <c r="E36782">
        <v>18626</v>
      </c>
      <c r="F36782">
        <v>64124</v>
      </c>
      <c r="G36782" t="s">
        <v>89</v>
      </c>
    </row>
    <row r="36783" spans="1:8" x14ac:dyDescent="0.2">
      <c r="A36783">
        <v>1.09908212552399E+18</v>
      </c>
      <c r="B36783" t="s">
        <v>74105</v>
      </c>
      <c r="C36783" t="s">
        <v>74106</v>
      </c>
      <c r="D36783" s="1">
        <v>43519.002002314817</v>
      </c>
      <c r="E36783">
        <v>18498</v>
      </c>
      <c r="F36783">
        <v>111609</v>
      </c>
    </row>
    <row r="36784" spans="1:8" x14ac:dyDescent="0.2">
      <c r="A36784">
        <v>1.0990821263545E+18</v>
      </c>
      <c r="B36784" t="s">
        <v>74107</v>
      </c>
      <c r="C36784" t="s">
        <v>74108</v>
      </c>
      <c r="D36784" s="1">
        <v>43519.002002314817</v>
      </c>
      <c r="E36784">
        <v>13319</v>
      </c>
      <c r="F36784">
        <v>87331</v>
      </c>
    </row>
    <row r="36785" spans="1:7" x14ac:dyDescent="0.2">
      <c r="A36785">
        <v>1.09934114115205E+18</v>
      </c>
      <c r="B36785" t="s">
        <v>74109</v>
      </c>
      <c r="C36785" t="s">
        <v>74110</v>
      </c>
      <c r="D36785" s="1">
        <v>43519.716747685183</v>
      </c>
      <c r="E36785">
        <v>13775</v>
      </c>
      <c r="F36785">
        <v>68164</v>
      </c>
    </row>
    <row r="36786" spans="1:7" x14ac:dyDescent="0.2">
      <c r="A36786">
        <v>1.09936082759183E+18</v>
      </c>
      <c r="B36786" t="s">
        <v>74111</v>
      </c>
      <c r="C36786" t="s">
        <v>74112</v>
      </c>
      <c r="D36786" s="1">
        <v>43519.77107638889</v>
      </c>
      <c r="E36786">
        <v>55569</v>
      </c>
      <c r="F36786">
        <v>193583</v>
      </c>
    </row>
    <row r="36787" spans="1:7" x14ac:dyDescent="0.2">
      <c r="A36787">
        <v>1.0993664690103601E+18</v>
      </c>
      <c r="B36787" t="s">
        <v>74113</v>
      </c>
      <c r="C36787" t="s">
        <v>74114</v>
      </c>
      <c r="D36787" s="1">
        <v>43519.786643518521</v>
      </c>
      <c r="E36787">
        <v>25157</v>
      </c>
      <c r="F36787">
        <v>113310</v>
      </c>
    </row>
    <row r="36788" spans="1:7" x14ac:dyDescent="0.2">
      <c r="A36788">
        <v>1.09939863994285E+18</v>
      </c>
      <c r="B36788" t="s">
        <v>74115</v>
      </c>
      <c r="C36788" t="s">
        <v>74116</v>
      </c>
      <c r="D36788" s="1">
        <v>43519.875416666669</v>
      </c>
      <c r="E36788">
        <v>30259</v>
      </c>
      <c r="F36788">
        <v>100460</v>
      </c>
    </row>
    <row r="36789" spans="1:7" x14ac:dyDescent="0.2">
      <c r="A36789">
        <v>1.0994591380384399E+18</v>
      </c>
      <c r="B36789" t="s">
        <v>74117</v>
      </c>
      <c r="C36789" t="s">
        <v>74118</v>
      </c>
      <c r="D36789" s="1">
        <v>43520.042361111111</v>
      </c>
      <c r="E36789">
        <v>24592</v>
      </c>
      <c r="F36789">
        <v>124465</v>
      </c>
    </row>
    <row r="36790" spans="1:7" x14ac:dyDescent="0.2">
      <c r="A36790">
        <v>1.09951309365325E+18</v>
      </c>
      <c r="B36790" t="s">
        <v>74119</v>
      </c>
      <c r="C36790" t="s">
        <v>74120</v>
      </c>
      <c r="D36790" s="1">
        <v>43520.191250000003</v>
      </c>
      <c r="E36790">
        <v>22004</v>
      </c>
      <c r="F36790">
        <v>112902</v>
      </c>
    </row>
    <row r="36791" spans="1:7" x14ac:dyDescent="0.2">
      <c r="A36791">
        <v>1.09965112108846E+18</v>
      </c>
      <c r="B36791" t="s">
        <v>74121</v>
      </c>
      <c r="C36791" t="s">
        <v>74122</v>
      </c>
      <c r="D36791" s="1">
        <v>43520.572129629632</v>
      </c>
      <c r="E36791">
        <v>43332</v>
      </c>
      <c r="F36791">
        <v>193809</v>
      </c>
    </row>
    <row r="36792" spans="1:7" x14ac:dyDescent="0.2">
      <c r="A36792">
        <v>1.09965476353105E+18</v>
      </c>
      <c r="B36792" t="s">
        <v>74123</v>
      </c>
      <c r="C36792" t="s">
        <v>74124</v>
      </c>
      <c r="D36792" s="1">
        <v>43520.582175925927</v>
      </c>
      <c r="E36792">
        <v>16721</v>
      </c>
      <c r="F36792">
        <v>86953</v>
      </c>
    </row>
    <row r="36793" spans="1:7" x14ac:dyDescent="0.2">
      <c r="A36793">
        <v>1.09965664684077E+18</v>
      </c>
      <c r="B36793" t="s">
        <v>74125</v>
      </c>
      <c r="C36793" t="s">
        <v>74126</v>
      </c>
      <c r="D36793" s="1">
        <v>43520.587372685186</v>
      </c>
      <c r="E36793">
        <v>15140</v>
      </c>
      <c r="F36793">
        <v>78232</v>
      </c>
    </row>
    <row r="36794" spans="1:7" x14ac:dyDescent="0.2">
      <c r="A36794">
        <v>1.0996600440047E+18</v>
      </c>
      <c r="B36794" t="s">
        <v>74127</v>
      </c>
      <c r="C36794" t="s">
        <v>74128</v>
      </c>
      <c r="D36794" s="1">
        <v>43520.596747685187</v>
      </c>
      <c r="E36794">
        <v>15144</v>
      </c>
      <c r="F36794">
        <v>72075</v>
      </c>
    </row>
    <row r="36795" spans="1:7" x14ac:dyDescent="0.2">
      <c r="A36795">
        <v>1.0996844060029199E+18</v>
      </c>
      <c r="B36795" t="s">
        <v>74129</v>
      </c>
      <c r="C36795" t="s">
        <v>74130</v>
      </c>
      <c r="D36795" s="1">
        <v>43520.663981481484</v>
      </c>
      <c r="E36795">
        <v>21932</v>
      </c>
      <c r="F36795">
        <v>103991</v>
      </c>
      <c r="G36795" t="s">
        <v>89</v>
      </c>
    </row>
    <row r="36796" spans="1:7" x14ac:dyDescent="0.2">
      <c r="A36796">
        <v>1.09968595007722E+18</v>
      </c>
      <c r="B36796" t="s">
        <v>74131</v>
      </c>
      <c r="C36796" t="s">
        <v>74132</v>
      </c>
      <c r="D36796" s="1">
        <v>43520.668240740742</v>
      </c>
      <c r="E36796">
        <v>33553</v>
      </c>
      <c r="F36796">
        <v>164401</v>
      </c>
    </row>
    <row r="36797" spans="1:7" x14ac:dyDescent="0.2">
      <c r="A36797">
        <v>1.09971345145746E+18</v>
      </c>
      <c r="B36797" t="s">
        <v>74133</v>
      </c>
      <c r="C36797" t="s">
        <v>74134</v>
      </c>
      <c r="D36797" s="1">
        <v>43520.744131944448</v>
      </c>
      <c r="E36797">
        <v>31392</v>
      </c>
      <c r="F36797">
        <v>126732</v>
      </c>
    </row>
    <row r="36798" spans="1:7" x14ac:dyDescent="0.2">
      <c r="A36798">
        <v>1.09972242405942E+18</v>
      </c>
      <c r="B36798" t="s">
        <v>74135</v>
      </c>
      <c r="C36798" t="s">
        <v>74136</v>
      </c>
      <c r="D36798" s="1">
        <v>43520.768888888888</v>
      </c>
      <c r="E36798">
        <v>32008</v>
      </c>
      <c r="F36798">
        <v>151204</v>
      </c>
    </row>
    <row r="36799" spans="1:7" x14ac:dyDescent="0.2">
      <c r="A36799">
        <v>1.0998009610889999E+18</v>
      </c>
      <c r="B36799" t="s">
        <v>74137</v>
      </c>
      <c r="C36799" t="s">
        <v>74138</v>
      </c>
      <c r="D36799" s="1">
        <v>43520.985613425924</v>
      </c>
      <c r="E36799">
        <v>20158</v>
      </c>
      <c r="F36799">
        <v>103764</v>
      </c>
    </row>
    <row r="36800" spans="1:7" x14ac:dyDescent="0.2">
      <c r="A36800">
        <v>1.09980371943523E+18</v>
      </c>
      <c r="B36800" t="s">
        <v>74139</v>
      </c>
      <c r="C36800" t="s">
        <v>74140</v>
      </c>
      <c r="D36800" s="1">
        <v>43520.993217592593</v>
      </c>
      <c r="E36800">
        <v>19901</v>
      </c>
      <c r="F36800">
        <v>99864</v>
      </c>
    </row>
    <row r="36801" spans="1:7" x14ac:dyDescent="0.2">
      <c r="A36801">
        <v>1.09999561130525E+18</v>
      </c>
      <c r="B36801" t="s">
        <v>74141</v>
      </c>
      <c r="C36801" t="s">
        <v>74142</v>
      </c>
      <c r="D36801" s="1">
        <v>43521.522743055553</v>
      </c>
      <c r="E36801">
        <v>18128</v>
      </c>
      <c r="F36801">
        <v>86964</v>
      </c>
    </row>
    <row r="36802" spans="1:7" x14ac:dyDescent="0.2">
      <c r="A36802">
        <v>1.1000000303191601E+18</v>
      </c>
      <c r="B36802" t="s">
        <v>74143</v>
      </c>
      <c r="C36802" t="s">
        <v>74144</v>
      </c>
      <c r="D36802" s="1">
        <v>43521.534930555557</v>
      </c>
      <c r="E36802">
        <v>28054</v>
      </c>
      <c r="F36802">
        <v>145666</v>
      </c>
    </row>
    <row r="36803" spans="1:7" x14ac:dyDescent="0.2">
      <c r="A36803">
        <v>1.1000021392823E+18</v>
      </c>
      <c r="B36803" t="s">
        <v>74145</v>
      </c>
      <c r="C36803" t="s">
        <v>74146</v>
      </c>
      <c r="D36803" s="1">
        <v>43521.540752314817</v>
      </c>
      <c r="E36803">
        <v>16185</v>
      </c>
      <c r="F36803">
        <v>81795</v>
      </c>
    </row>
    <row r="36804" spans="1:7" x14ac:dyDescent="0.2">
      <c r="A36804">
        <v>1.1000126204411E+18</v>
      </c>
      <c r="B36804" t="s">
        <v>74147</v>
      </c>
      <c r="C36804" t="s">
        <v>74148</v>
      </c>
      <c r="D36804" s="1">
        <v>43521.569675925923</v>
      </c>
      <c r="E36804">
        <v>14352</v>
      </c>
      <c r="F36804">
        <v>71837</v>
      </c>
    </row>
    <row r="36805" spans="1:7" x14ac:dyDescent="0.2">
      <c r="A36805">
        <v>1.1000158155150799E+18</v>
      </c>
      <c r="B36805" t="s">
        <v>74149</v>
      </c>
      <c r="C36805" t="s">
        <v>74150</v>
      </c>
      <c r="D36805" s="1">
        <v>43521.57849537037</v>
      </c>
      <c r="E36805">
        <v>21024</v>
      </c>
      <c r="F36805">
        <v>95511</v>
      </c>
    </row>
    <row r="36806" spans="1:7" x14ac:dyDescent="0.2">
      <c r="A36806">
        <v>1.10001723722894E+18</v>
      </c>
      <c r="B36806" t="s">
        <v>74151</v>
      </c>
      <c r="C36806" t="s">
        <v>74152</v>
      </c>
      <c r="D36806" s="1">
        <v>43521.582418981481</v>
      </c>
      <c r="E36806">
        <v>26656</v>
      </c>
      <c r="F36806">
        <v>112115</v>
      </c>
    </row>
    <row r="36807" spans="1:7" x14ac:dyDescent="0.2">
      <c r="A36807">
        <v>1.10004811438226E+18</v>
      </c>
      <c r="B36807" t="s">
        <v>74153</v>
      </c>
      <c r="C36807" t="s">
        <v>74154</v>
      </c>
      <c r="D36807" s="1">
        <v>43521.667627314811</v>
      </c>
      <c r="E36807">
        <v>20332</v>
      </c>
      <c r="F36807">
        <v>100541</v>
      </c>
      <c r="G36807" t="s">
        <v>89</v>
      </c>
    </row>
    <row r="36808" spans="1:7" x14ac:dyDescent="0.2">
      <c r="A36808">
        <v>1.1000507980153999E+18</v>
      </c>
      <c r="B36808" t="s">
        <v>74155</v>
      </c>
      <c r="C36808" t="s">
        <v>74156</v>
      </c>
      <c r="D36808" s="1">
        <v>43521.675023148149</v>
      </c>
      <c r="E36808">
        <v>23314</v>
      </c>
      <c r="F36808">
        <v>113054</v>
      </c>
    </row>
    <row r="36809" spans="1:7" x14ac:dyDescent="0.2">
      <c r="A36809">
        <v>1.1001057324504399E+18</v>
      </c>
      <c r="B36809" t="s">
        <v>74157</v>
      </c>
      <c r="C36809" t="s">
        <v>74158</v>
      </c>
      <c r="D36809" s="1">
        <v>43521.826620370368</v>
      </c>
      <c r="E36809">
        <v>8397</v>
      </c>
      <c r="F36809">
        <v>62515</v>
      </c>
      <c r="G36809" t="s">
        <v>89</v>
      </c>
    </row>
    <row r="36810" spans="1:7" x14ac:dyDescent="0.2">
      <c r="A36810">
        <v>1.10011040973697E+18</v>
      </c>
      <c r="B36810" t="s">
        <v>74159</v>
      </c>
      <c r="C36810" t="s">
        <v>74160</v>
      </c>
      <c r="D36810" s="1">
        <v>43521.839525462965</v>
      </c>
      <c r="E36810">
        <v>28643</v>
      </c>
      <c r="F36810">
        <v>146973</v>
      </c>
    </row>
    <row r="36811" spans="1:7" x14ac:dyDescent="0.2">
      <c r="A36811">
        <v>1.10011041320985E+18</v>
      </c>
      <c r="B36811" t="s">
        <v>74161</v>
      </c>
      <c r="C36811" t="s">
        <v>74162</v>
      </c>
      <c r="D36811" s="1">
        <v>43521.839537037034</v>
      </c>
      <c r="E36811">
        <v>13285</v>
      </c>
      <c r="F36811">
        <v>82421</v>
      </c>
    </row>
    <row r="36812" spans="1:7" x14ac:dyDescent="0.2">
      <c r="A36812">
        <v>1.10011041681272E+18</v>
      </c>
      <c r="B36812" t="s">
        <v>74163</v>
      </c>
      <c r="C36812" t="s">
        <v>74164</v>
      </c>
      <c r="D36812" s="1">
        <v>43521.839548611111</v>
      </c>
      <c r="E36812">
        <v>15849</v>
      </c>
      <c r="F36812">
        <v>91139</v>
      </c>
    </row>
    <row r="36813" spans="1:7" x14ac:dyDescent="0.2">
      <c r="A36813">
        <v>1.10012639172977E+18</v>
      </c>
      <c r="B36813" t="s">
        <v>74165</v>
      </c>
      <c r="C36813" t="s">
        <v>74166</v>
      </c>
      <c r="D36813" s="1">
        <v>43521.883622685185</v>
      </c>
      <c r="E36813">
        <v>14415</v>
      </c>
      <c r="F36813">
        <v>74707</v>
      </c>
    </row>
    <row r="36814" spans="1:7" x14ac:dyDescent="0.2">
      <c r="A36814">
        <v>1.10012755320379E+18</v>
      </c>
      <c r="B36814" t="s">
        <v>74167</v>
      </c>
      <c r="C36814" t="s">
        <v>74168</v>
      </c>
      <c r="D36814" s="1">
        <v>43521.886828703704</v>
      </c>
      <c r="E36814">
        <v>16647</v>
      </c>
      <c r="F36814">
        <v>101631</v>
      </c>
    </row>
    <row r="36815" spans="1:7" x14ac:dyDescent="0.2">
      <c r="A36815">
        <v>1.10018487446666E+18</v>
      </c>
      <c r="B36815" t="s">
        <v>74169</v>
      </c>
      <c r="C36815" t="s">
        <v>74170</v>
      </c>
      <c r="D36815" s="1">
        <v>43522.045011574075</v>
      </c>
      <c r="E36815">
        <v>19361</v>
      </c>
      <c r="F36815">
        <v>104596</v>
      </c>
    </row>
    <row r="36816" spans="1:7" x14ac:dyDescent="0.2">
      <c r="A36816">
        <v>1.10021149522321E+18</v>
      </c>
      <c r="B36816" t="s">
        <v>74171</v>
      </c>
      <c r="C36816" t="s">
        <v>74172</v>
      </c>
      <c r="D36816" s="1">
        <v>43522.118472222224</v>
      </c>
      <c r="E36816">
        <v>59784</v>
      </c>
      <c r="F36816">
        <v>190448</v>
      </c>
    </row>
    <row r="36817" spans="1:8" x14ac:dyDescent="0.2">
      <c r="A36817">
        <v>1.10021149935045E+18</v>
      </c>
      <c r="B36817" t="s">
        <v>74173</v>
      </c>
      <c r="C36817" t="s">
        <v>74174</v>
      </c>
      <c r="D36817" s="1">
        <v>43522.118483796294</v>
      </c>
      <c r="E36817">
        <v>48275</v>
      </c>
      <c r="F36817">
        <v>193286</v>
      </c>
    </row>
    <row r="36818" spans="1:8" x14ac:dyDescent="0.2">
      <c r="A36818">
        <v>1.1004122276627E+18</v>
      </c>
      <c r="B36818" t="s">
        <v>74175</v>
      </c>
      <c r="C36818" t="s">
        <v>74176</v>
      </c>
      <c r="D36818" s="1">
        <v>43522.672384259262</v>
      </c>
      <c r="E36818">
        <v>24363</v>
      </c>
      <c r="F36818">
        <v>159979</v>
      </c>
    </row>
    <row r="36819" spans="1:8" x14ac:dyDescent="0.2">
      <c r="A36819">
        <v>1.10058414127439E+18</v>
      </c>
      <c r="B36819" t="s">
        <v>74177</v>
      </c>
      <c r="C36819" t="s">
        <v>74178</v>
      </c>
      <c r="D36819" s="1">
        <v>43523.146770833337</v>
      </c>
      <c r="E36819">
        <v>20332</v>
      </c>
      <c r="F36819">
        <v>101541</v>
      </c>
    </row>
    <row r="36820" spans="1:8" x14ac:dyDescent="0.2">
      <c r="A36820">
        <v>1.10058543121161E+18</v>
      </c>
      <c r="B36820" t="s">
        <v>74179</v>
      </c>
      <c r="C36820" t="s">
        <v>74180</v>
      </c>
      <c r="D36820" s="1">
        <v>43523.150335648148</v>
      </c>
      <c r="E36820">
        <v>38327</v>
      </c>
      <c r="F36820">
        <v>177682</v>
      </c>
    </row>
    <row r="36821" spans="1:8" x14ac:dyDescent="0.2">
      <c r="A36821">
        <v>1.10066647642241E+18</v>
      </c>
      <c r="B36821" t="s">
        <v>74181</v>
      </c>
      <c r="C36821" t="s">
        <v>74182</v>
      </c>
      <c r="D36821" s="1">
        <v>43523.373981481483</v>
      </c>
      <c r="E36821">
        <v>34271</v>
      </c>
      <c r="F36821">
        <v>149982</v>
      </c>
    </row>
    <row r="36822" spans="1:8" x14ac:dyDescent="0.2">
      <c r="A36822">
        <v>1.10068397489936E+18</v>
      </c>
      <c r="B36822" t="s">
        <v>74183</v>
      </c>
      <c r="C36822" t="s">
        <v>74184</v>
      </c>
      <c r="D36822" s="1">
        <v>43523.422256944446</v>
      </c>
      <c r="E36822">
        <v>29186</v>
      </c>
      <c r="F36822">
        <v>123680</v>
      </c>
    </row>
    <row r="36823" spans="1:8" x14ac:dyDescent="0.2">
      <c r="A36823">
        <v>1.10068708599913E+18</v>
      </c>
      <c r="B36823" t="s">
        <v>74185</v>
      </c>
      <c r="C36823" t="s">
        <v>74186</v>
      </c>
      <c r="D36823" s="1">
        <v>43523.430844907409</v>
      </c>
      <c r="E36823">
        <v>23925</v>
      </c>
      <c r="F36823">
        <v>115483</v>
      </c>
    </row>
    <row r="36824" spans="1:8" x14ac:dyDescent="0.2">
      <c r="A36824">
        <v>1.1006935194911E+18</v>
      </c>
      <c r="B36824" t="s">
        <v>74187</v>
      </c>
      <c r="C36824" t="s">
        <v>74188</v>
      </c>
      <c r="D36824" s="1">
        <v>43523.448599537034</v>
      </c>
      <c r="E36824">
        <v>20349</v>
      </c>
      <c r="F36824">
        <v>95315</v>
      </c>
    </row>
    <row r="36825" spans="1:8" x14ac:dyDescent="0.2">
      <c r="A36825">
        <v>1.10078184062375E+18</v>
      </c>
      <c r="B36825" t="s">
        <v>74189</v>
      </c>
      <c r="C36825" t="s">
        <v>74190</v>
      </c>
      <c r="D36825" s="1">
        <v>43523.692314814813</v>
      </c>
      <c r="E36825">
        <v>20356</v>
      </c>
      <c r="F36825">
        <v>120400</v>
      </c>
    </row>
    <row r="36826" spans="1:8" x14ac:dyDescent="0.2">
      <c r="A36826">
        <v>1.10078220851894E+18</v>
      </c>
      <c r="B36826" t="s">
        <v>74191</v>
      </c>
      <c r="C36826" t="s">
        <v>74192</v>
      </c>
      <c r="D36826" s="1">
        <v>43523.693333333336</v>
      </c>
      <c r="E36826">
        <v>20809</v>
      </c>
      <c r="F36826">
        <v>93332</v>
      </c>
      <c r="H36826" t="s">
        <v>390</v>
      </c>
    </row>
    <row r="36827" spans="1:8" x14ac:dyDescent="0.2">
      <c r="A36827">
        <v>1.10106580206786E+18</v>
      </c>
      <c r="B36827" t="s">
        <v>74193</v>
      </c>
      <c r="C36827" t="s">
        <v>74194</v>
      </c>
      <c r="D36827" s="1">
        <v>43524.475902777776</v>
      </c>
      <c r="E36827">
        <v>24474</v>
      </c>
      <c r="F36827">
        <v>132895</v>
      </c>
    </row>
    <row r="36828" spans="1:8" x14ac:dyDescent="0.2">
      <c r="A36828">
        <v>1.10128905706007E+18</v>
      </c>
      <c r="B36828" t="s">
        <v>74195</v>
      </c>
      <c r="C36828" t="s">
        <v>74196</v>
      </c>
      <c r="D36828" s="1">
        <v>43525.091967592591</v>
      </c>
      <c r="E36828">
        <v>11971</v>
      </c>
      <c r="F36828">
        <v>69425</v>
      </c>
      <c r="G36828" t="s">
        <v>215</v>
      </c>
    </row>
    <row r="36829" spans="1:8" x14ac:dyDescent="0.2">
      <c r="A36829">
        <v>1.1012897725286001E+18</v>
      </c>
      <c r="B36829" t="s">
        <v>74197</v>
      </c>
      <c r="C36829" t="s">
        <v>74198</v>
      </c>
      <c r="D36829" s="1">
        <v>43525.093946759262</v>
      </c>
      <c r="E36829">
        <v>9631</v>
      </c>
      <c r="F36829">
        <v>57565</v>
      </c>
      <c r="G36829" t="s">
        <v>215</v>
      </c>
    </row>
    <row r="36830" spans="1:8" x14ac:dyDescent="0.2">
      <c r="A36830">
        <v>1.10133122165576E+18</v>
      </c>
      <c r="B36830" t="s">
        <v>74199</v>
      </c>
      <c r="C36830" t="s">
        <v>74200</v>
      </c>
      <c r="D36830" s="1">
        <v>43525.208321759259</v>
      </c>
      <c r="E36830">
        <v>9941</v>
      </c>
      <c r="F36830">
        <v>48890</v>
      </c>
    </row>
    <row r="36831" spans="1:8" x14ac:dyDescent="0.2">
      <c r="A36831">
        <v>1.10133134554291E+18</v>
      </c>
      <c r="B36831" t="s">
        <v>74201</v>
      </c>
      <c r="C36831" t="s">
        <v>74202</v>
      </c>
      <c r="D36831" s="1">
        <v>43525.208668981482</v>
      </c>
      <c r="E36831">
        <v>9736</v>
      </c>
      <c r="F36831">
        <v>48976</v>
      </c>
    </row>
    <row r="36832" spans="1:8" x14ac:dyDescent="0.2">
      <c r="A36832">
        <v>1.10134014150171E+18</v>
      </c>
      <c r="B36832" t="s">
        <v>74203</v>
      </c>
      <c r="C36832" t="s">
        <v>74204</v>
      </c>
      <c r="D36832" s="1">
        <v>43525.232939814814</v>
      </c>
      <c r="E36832">
        <v>16816</v>
      </c>
      <c r="F36832">
        <v>87243</v>
      </c>
    </row>
    <row r="36833" spans="1:7" x14ac:dyDescent="0.2">
      <c r="A36833">
        <v>1.1014644431149199E+18</v>
      </c>
      <c r="B36833" t="s">
        <v>74205</v>
      </c>
      <c r="C36833" t="s">
        <v>74206</v>
      </c>
      <c r="D36833" s="1">
        <v>43525.575949074075</v>
      </c>
      <c r="E36833">
        <v>16316</v>
      </c>
      <c r="F36833">
        <v>86797</v>
      </c>
    </row>
    <row r="36834" spans="1:7" x14ac:dyDescent="0.2">
      <c r="A36834">
        <v>1.10146719082443E+18</v>
      </c>
      <c r="B36834" t="s">
        <v>74207</v>
      </c>
      <c r="C36834" t="s">
        <v>74208</v>
      </c>
      <c r="D36834" s="1">
        <v>43525.58353009259</v>
      </c>
      <c r="E36834">
        <v>17280</v>
      </c>
      <c r="F36834">
        <v>76670</v>
      </c>
    </row>
    <row r="36835" spans="1:7" x14ac:dyDescent="0.2">
      <c r="A36835">
        <v>1.10146914121363E+18</v>
      </c>
      <c r="B36835" t="s">
        <v>74209</v>
      </c>
      <c r="C36835" t="s">
        <v>74210</v>
      </c>
      <c r="D36835" s="1">
        <v>43525.588912037034</v>
      </c>
      <c r="E36835">
        <v>18759</v>
      </c>
      <c r="F36835">
        <v>78205</v>
      </c>
    </row>
    <row r="36836" spans="1:7" x14ac:dyDescent="0.2">
      <c r="A36836">
        <v>1.10147208473E+18</v>
      </c>
      <c r="B36836" t="s">
        <v>74211</v>
      </c>
      <c r="C36836" t="s">
        <v>74212</v>
      </c>
      <c r="D36836" s="1">
        <v>43525.597037037034</v>
      </c>
      <c r="E36836">
        <v>27291</v>
      </c>
      <c r="F36836">
        <v>116679</v>
      </c>
    </row>
    <row r="36837" spans="1:7" x14ac:dyDescent="0.2">
      <c r="A36837">
        <v>1.1014738993578801E+18</v>
      </c>
      <c r="B36837" t="s">
        <v>74213</v>
      </c>
      <c r="C36837" t="s">
        <v>74214</v>
      </c>
      <c r="D36837" s="1">
        <v>43525.602037037039</v>
      </c>
      <c r="E36837">
        <v>26506</v>
      </c>
      <c r="F36837">
        <v>114099</v>
      </c>
    </row>
    <row r="36838" spans="1:7" x14ac:dyDescent="0.2">
      <c r="A36838">
        <v>1.10147647003425E+18</v>
      </c>
      <c r="B36838" t="s">
        <v>74215</v>
      </c>
      <c r="C36838" t="s">
        <v>74216</v>
      </c>
      <c r="D36838" s="1">
        <v>43525.609131944446</v>
      </c>
      <c r="E36838">
        <v>20956</v>
      </c>
      <c r="F36838">
        <v>88491</v>
      </c>
    </row>
    <row r="36839" spans="1:7" x14ac:dyDescent="0.2">
      <c r="A36839">
        <v>1.10158872725878E+18</v>
      </c>
      <c r="B36839" t="s">
        <v>74217</v>
      </c>
      <c r="C36839" t="s">
        <v>74218</v>
      </c>
      <c r="D36839" s="1">
        <v>43525.918900462966</v>
      </c>
      <c r="E36839">
        <v>22597</v>
      </c>
      <c r="F36839">
        <v>115192</v>
      </c>
    </row>
    <row r="36840" spans="1:7" x14ac:dyDescent="0.2">
      <c r="A36840">
        <v>1.1015887285003599E+18</v>
      </c>
      <c r="B36840" t="s">
        <v>74219</v>
      </c>
      <c r="C36840" t="s">
        <v>74220</v>
      </c>
      <c r="D36840" s="1">
        <v>43525.918912037036</v>
      </c>
      <c r="E36840">
        <v>18360</v>
      </c>
      <c r="F36840">
        <v>100963</v>
      </c>
    </row>
    <row r="36841" spans="1:7" x14ac:dyDescent="0.2">
      <c r="A36841">
        <v>1.10162017563861E+18</v>
      </c>
      <c r="B36841" t="s">
        <v>74221</v>
      </c>
      <c r="C36841" t="s">
        <v>74222</v>
      </c>
      <c r="D36841" s="1">
        <v>43526.005682870367</v>
      </c>
      <c r="E36841">
        <v>20585</v>
      </c>
      <c r="F36841">
        <v>115891</v>
      </c>
    </row>
    <row r="36842" spans="1:7" x14ac:dyDescent="0.2">
      <c r="A36842">
        <v>1.10162017694723E+18</v>
      </c>
      <c r="B36842" t="s">
        <v>74223</v>
      </c>
      <c r="C36842" t="s">
        <v>74224</v>
      </c>
      <c r="D36842" s="1">
        <v>43526.005682870367</v>
      </c>
      <c r="E36842">
        <v>16207</v>
      </c>
      <c r="F36842">
        <v>98099</v>
      </c>
    </row>
    <row r="36843" spans="1:7" x14ac:dyDescent="0.2">
      <c r="A36843">
        <v>1.10183749923049E+18</v>
      </c>
      <c r="B36843" t="s">
        <v>74225</v>
      </c>
      <c r="C36843" t="s">
        <v>74226</v>
      </c>
      <c r="D36843" s="1">
        <v>43526.605381944442</v>
      </c>
      <c r="E36843">
        <v>9779</v>
      </c>
      <c r="F36843">
        <v>56268</v>
      </c>
    </row>
    <row r="36844" spans="1:7" x14ac:dyDescent="0.2">
      <c r="A36844">
        <v>1.10183973176199E+18</v>
      </c>
      <c r="B36844" t="s">
        <v>74227</v>
      </c>
      <c r="C36844" t="s">
        <v>74228</v>
      </c>
      <c r="D36844" s="1">
        <v>43526.611539351848</v>
      </c>
      <c r="E36844">
        <v>12163</v>
      </c>
      <c r="F36844">
        <v>70631</v>
      </c>
    </row>
    <row r="36845" spans="1:7" x14ac:dyDescent="0.2">
      <c r="A36845">
        <v>1.10187092079537E+18</v>
      </c>
      <c r="B36845" t="s">
        <v>74229</v>
      </c>
      <c r="C36845" t="s">
        <v>74230</v>
      </c>
      <c r="D36845" s="1">
        <v>43526.697604166664</v>
      </c>
      <c r="E36845">
        <v>1715</v>
      </c>
      <c r="F36845">
        <v>6226</v>
      </c>
      <c r="G36845" t="s">
        <v>89</v>
      </c>
    </row>
    <row r="36846" spans="1:7" x14ac:dyDescent="0.2">
      <c r="A36846">
        <v>1.10188026910622E+18</v>
      </c>
      <c r="B36846" t="s">
        <v>74231</v>
      </c>
      <c r="C36846" t="s">
        <v>74232</v>
      </c>
      <c r="D36846" s="1">
        <v>43526.723402777781</v>
      </c>
      <c r="E36846">
        <v>19061</v>
      </c>
      <c r="F36846">
        <v>75282</v>
      </c>
      <c r="G36846" t="s">
        <v>89</v>
      </c>
    </row>
    <row r="36847" spans="1:7" x14ac:dyDescent="0.2">
      <c r="A36847">
        <v>1.10200256511654E+18</v>
      </c>
      <c r="B36847" t="s">
        <v>74233</v>
      </c>
      <c r="C36847" t="s">
        <v>74234</v>
      </c>
      <c r="D36847" s="1">
        <v>43527.060879629629</v>
      </c>
      <c r="E36847">
        <v>19119</v>
      </c>
      <c r="F36847">
        <v>95056</v>
      </c>
    </row>
    <row r="36848" spans="1:7" x14ac:dyDescent="0.2">
      <c r="A36848">
        <v>1.10200437122575E+18</v>
      </c>
      <c r="B36848" t="s">
        <v>74235</v>
      </c>
      <c r="C36848" t="s">
        <v>74236</v>
      </c>
      <c r="D36848" s="1">
        <v>43527.065868055557</v>
      </c>
      <c r="E36848">
        <v>13621</v>
      </c>
      <c r="F36848">
        <v>69723</v>
      </c>
    </row>
    <row r="36849" spans="1:7" x14ac:dyDescent="0.2">
      <c r="A36849">
        <v>1.10200768158856E+18</v>
      </c>
      <c r="B36849" t="s">
        <v>74237</v>
      </c>
      <c r="C36849" t="s">
        <v>74238</v>
      </c>
      <c r="D36849" s="1">
        <v>43527.074999999997</v>
      </c>
      <c r="E36849">
        <v>21842</v>
      </c>
      <c r="F36849">
        <v>159043</v>
      </c>
    </row>
    <row r="36850" spans="1:7" x14ac:dyDescent="0.2">
      <c r="A36850">
        <v>1.10202066813527E+18</v>
      </c>
      <c r="B36850" t="s">
        <v>74239</v>
      </c>
      <c r="C36850" t="s">
        <v>74240</v>
      </c>
      <c r="D36850" s="1">
        <v>43527.110833333332</v>
      </c>
      <c r="E36850">
        <v>17069</v>
      </c>
      <c r="F36850">
        <v>66833</v>
      </c>
    </row>
    <row r="36851" spans="1:7" x14ac:dyDescent="0.2">
      <c r="A36851">
        <v>1.1022332097089201E+18</v>
      </c>
      <c r="B36851" t="s">
        <v>74241</v>
      </c>
      <c r="C36851" t="s">
        <v>74242</v>
      </c>
      <c r="D36851" s="1">
        <v>43527.697337962964</v>
      </c>
      <c r="E36851">
        <v>23741</v>
      </c>
      <c r="F36851">
        <v>115352</v>
      </c>
    </row>
    <row r="36852" spans="1:7" x14ac:dyDescent="0.2">
      <c r="A36852">
        <v>1.1022377527441201E+18</v>
      </c>
      <c r="B36852" t="s">
        <v>74243</v>
      </c>
      <c r="C36852" t="s">
        <v>74244</v>
      </c>
      <c r="D36852" s="1">
        <v>43527.709872685184</v>
      </c>
      <c r="E36852">
        <v>18437</v>
      </c>
      <c r="F36852">
        <v>82005</v>
      </c>
    </row>
    <row r="36853" spans="1:7" x14ac:dyDescent="0.2">
      <c r="A36853">
        <v>1.10228828371389E+18</v>
      </c>
      <c r="B36853" t="s">
        <v>74245</v>
      </c>
      <c r="C36853" t="s">
        <v>74246</v>
      </c>
      <c r="D36853" s="1">
        <v>43527.849317129629</v>
      </c>
      <c r="E36853">
        <v>19147</v>
      </c>
      <c r="F36853">
        <v>82425</v>
      </c>
    </row>
    <row r="36854" spans="1:7" x14ac:dyDescent="0.2">
      <c r="A36854">
        <v>1.10229581579462E+18</v>
      </c>
      <c r="B36854" t="s">
        <v>74247</v>
      </c>
      <c r="C36854" t="s">
        <v>74248</v>
      </c>
      <c r="D36854" s="1">
        <v>43527.870092592595</v>
      </c>
      <c r="E36854">
        <v>15606</v>
      </c>
      <c r="F36854">
        <v>83478</v>
      </c>
      <c r="G36854" t="s">
        <v>89</v>
      </c>
    </row>
    <row r="36855" spans="1:7" x14ac:dyDescent="0.2">
      <c r="A36855">
        <v>1.1023022189030001E+18</v>
      </c>
      <c r="B36855" t="s">
        <v>74249</v>
      </c>
      <c r="C36855" t="s">
        <v>74250</v>
      </c>
      <c r="D36855" s="1">
        <v>43527.887766203705</v>
      </c>
      <c r="E36855">
        <v>21581</v>
      </c>
      <c r="F36855">
        <v>110783</v>
      </c>
    </row>
    <row r="36856" spans="1:7" x14ac:dyDescent="0.2">
      <c r="A36856">
        <v>1.10235871690357E+18</v>
      </c>
      <c r="B36856" t="s">
        <v>74251</v>
      </c>
      <c r="C36856" t="s">
        <v>74252</v>
      </c>
      <c r="D36856" s="1">
        <v>43528.043668981481</v>
      </c>
      <c r="E36856">
        <v>22046</v>
      </c>
      <c r="F36856">
        <v>94223</v>
      </c>
    </row>
    <row r="36857" spans="1:7" x14ac:dyDescent="0.2">
      <c r="A36857">
        <v>1.10236008124768E+18</v>
      </c>
      <c r="B36857" t="s">
        <v>74253</v>
      </c>
      <c r="C36857" t="s">
        <v>74254</v>
      </c>
      <c r="D36857" s="1">
        <v>43528.047430555554</v>
      </c>
      <c r="E36857">
        <v>19079</v>
      </c>
      <c r="F36857">
        <v>107771</v>
      </c>
    </row>
    <row r="36858" spans="1:7" x14ac:dyDescent="0.2">
      <c r="A36858">
        <v>1.10237334498749E+18</v>
      </c>
      <c r="B36858" t="s">
        <v>74255</v>
      </c>
      <c r="C36858" t="s">
        <v>74256</v>
      </c>
      <c r="D36858" s="1">
        <v>43528.084039351852</v>
      </c>
      <c r="E36858">
        <v>21680</v>
      </c>
      <c r="F36858">
        <v>91482</v>
      </c>
    </row>
    <row r="36859" spans="1:7" x14ac:dyDescent="0.2">
      <c r="A36859">
        <v>1.1023793014360399E+18</v>
      </c>
      <c r="B36859" t="s">
        <v>74257</v>
      </c>
      <c r="C36859" t="s">
        <v>74258</v>
      </c>
      <c r="D36859" s="1">
        <v>43528.100474537037</v>
      </c>
      <c r="E36859">
        <v>18731</v>
      </c>
      <c r="F36859">
        <v>67439</v>
      </c>
    </row>
    <row r="36860" spans="1:7" x14ac:dyDescent="0.2">
      <c r="A36860">
        <v>1.10238033207299E+18</v>
      </c>
      <c r="B36860" t="s">
        <v>74259</v>
      </c>
      <c r="C36860" t="s">
        <v>74260</v>
      </c>
      <c r="D36860" s="1">
        <v>43528.103321759256</v>
      </c>
      <c r="E36860">
        <v>17651</v>
      </c>
      <c r="F36860">
        <v>64758</v>
      </c>
    </row>
    <row r="36861" spans="1:7" x14ac:dyDescent="0.2">
      <c r="A36861">
        <v>1.10240588401625E+18</v>
      </c>
      <c r="B36861" t="s">
        <v>74261</v>
      </c>
      <c r="C36861" t="s">
        <v>74262</v>
      </c>
      <c r="D36861" s="1">
        <v>43528.173831018517</v>
      </c>
      <c r="E36861">
        <v>17594</v>
      </c>
      <c r="F36861">
        <v>98571</v>
      </c>
    </row>
    <row r="36862" spans="1:7" x14ac:dyDescent="0.2">
      <c r="A36862">
        <v>1.10260397944227E+18</v>
      </c>
      <c r="B36862" t="s">
        <v>74263</v>
      </c>
      <c r="C36862" t="s">
        <v>74264</v>
      </c>
      <c r="D36862" s="1">
        <v>43528.720462962963</v>
      </c>
      <c r="E36862">
        <v>14788</v>
      </c>
      <c r="F36862">
        <v>72910</v>
      </c>
      <c r="G36862" t="s">
        <v>89</v>
      </c>
    </row>
    <row r="36863" spans="1:7" x14ac:dyDescent="0.2">
      <c r="A36863">
        <v>1.10265842550536E+18</v>
      </c>
      <c r="B36863" t="s">
        <v>74265</v>
      </c>
      <c r="C36863" t="s">
        <v>74266</v>
      </c>
      <c r="D36863" s="1">
        <v>43528.870706018519</v>
      </c>
      <c r="E36863">
        <v>17198</v>
      </c>
      <c r="F36863">
        <v>81916</v>
      </c>
    </row>
    <row r="36864" spans="1:7" x14ac:dyDescent="0.2">
      <c r="A36864">
        <v>1.10266163156846E+18</v>
      </c>
      <c r="B36864" t="s">
        <v>74267</v>
      </c>
      <c r="C36864" t="s">
        <v>74268</v>
      </c>
      <c r="D36864" s="1">
        <v>43528.879560185182</v>
      </c>
      <c r="E36864">
        <v>23187</v>
      </c>
      <c r="F36864">
        <v>96045</v>
      </c>
      <c r="G36864" t="s">
        <v>89</v>
      </c>
    </row>
    <row r="36865" spans="1:8" x14ac:dyDescent="0.2">
      <c r="A36865">
        <v>1.10266435653227E+18</v>
      </c>
      <c r="B36865" t="s">
        <v>74269</v>
      </c>
      <c r="C36865" t="s">
        <v>74270</v>
      </c>
      <c r="D36865" s="1">
        <v>43528.887071759258</v>
      </c>
      <c r="E36865">
        <v>17721</v>
      </c>
      <c r="F36865">
        <v>78665</v>
      </c>
      <c r="G36865" t="s">
        <v>215</v>
      </c>
    </row>
    <row r="36866" spans="1:8" x14ac:dyDescent="0.2">
      <c r="A36866">
        <v>1.10275046146615E+18</v>
      </c>
      <c r="B36866" t="s">
        <v>74271</v>
      </c>
      <c r="C36866" t="s">
        <v>74272</v>
      </c>
      <c r="D36866" s="1">
        <v>43529.124675925923</v>
      </c>
      <c r="E36866">
        <v>17390</v>
      </c>
      <c r="F36866">
        <v>58366</v>
      </c>
    </row>
    <row r="36867" spans="1:8" x14ac:dyDescent="0.2">
      <c r="A36867">
        <v>1.10275170644463E+18</v>
      </c>
      <c r="B36867" t="s">
        <v>74273</v>
      </c>
      <c r="C36867" t="s">
        <v>74274</v>
      </c>
      <c r="D36867" s="1">
        <v>43529.128113425926</v>
      </c>
      <c r="E36867">
        <v>20745</v>
      </c>
      <c r="F36867">
        <v>89466</v>
      </c>
    </row>
    <row r="36868" spans="1:8" x14ac:dyDescent="0.2">
      <c r="A36868">
        <v>1.10275323845192E+18</v>
      </c>
      <c r="B36868" t="s">
        <v>74275</v>
      </c>
      <c r="C36868" t="s">
        <v>74276</v>
      </c>
      <c r="D36868" s="1">
        <v>43529.132337962961</v>
      </c>
      <c r="E36868">
        <v>16113</v>
      </c>
      <c r="F36868">
        <v>68465</v>
      </c>
      <c r="G36868" t="s">
        <v>89</v>
      </c>
    </row>
    <row r="36869" spans="1:8" x14ac:dyDescent="0.2">
      <c r="A36869">
        <v>1.10277841430455E+18</v>
      </c>
      <c r="B36869" t="s">
        <v>74277</v>
      </c>
      <c r="C36869" t="s">
        <v>74278</v>
      </c>
      <c r="D36869" s="1">
        <v>43529.201817129629</v>
      </c>
      <c r="E36869">
        <v>27353</v>
      </c>
      <c r="F36869">
        <v>106179</v>
      </c>
      <c r="G36869" t="s">
        <v>89</v>
      </c>
    </row>
    <row r="36870" spans="1:8" x14ac:dyDescent="0.2">
      <c r="A36870">
        <v>1.1027893207071E+18</v>
      </c>
      <c r="B36870" t="s">
        <v>74279</v>
      </c>
      <c r="C36870" t="s">
        <v>74280</v>
      </c>
      <c r="D36870" s="1">
        <v>43529.231909722221</v>
      </c>
      <c r="E36870">
        <v>27165</v>
      </c>
      <c r="F36870">
        <v>114892</v>
      </c>
    </row>
    <row r="36871" spans="1:8" x14ac:dyDescent="0.2">
      <c r="A36871">
        <v>1.10279190332463E+18</v>
      </c>
      <c r="B36871" t="s">
        <v>74281</v>
      </c>
      <c r="C36871" t="s">
        <v>74282</v>
      </c>
      <c r="D36871" s="1">
        <v>43529.239039351851</v>
      </c>
      <c r="E36871">
        <v>867</v>
      </c>
      <c r="F36871">
        <v>4540</v>
      </c>
      <c r="G36871" t="s">
        <v>576</v>
      </c>
    </row>
    <row r="36872" spans="1:8" x14ac:dyDescent="0.2">
      <c r="A36872">
        <v>1.10292033852928E+18</v>
      </c>
      <c r="B36872" t="s">
        <v>74283</v>
      </c>
      <c r="C36872" t="s">
        <v>74284</v>
      </c>
      <c r="D36872" s="1">
        <v>43529.593449074076</v>
      </c>
      <c r="E36872">
        <v>24906</v>
      </c>
      <c r="F36872">
        <v>97166</v>
      </c>
    </row>
    <row r="36873" spans="1:8" x14ac:dyDescent="0.2">
      <c r="A36873">
        <v>1.10292232794213E+18</v>
      </c>
      <c r="B36873" t="s">
        <v>74285</v>
      </c>
      <c r="C36873" t="s">
        <v>74286</v>
      </c>
      <c r="D36873" s="1">
        <v>43529.598935185182</v>
      </c>
      <c r="E36873">
        <v>25397</v>
      </c>
      <c r="F36873">
        <v>111702</v>
      </c>
      <c r="G36873" t="s">
        <v>89</v>
      </c>
    </row>
    <row r="36874" spans="1:8" x14ac:dyDescent="0.2">
      <c r="A36874">
        <v>1.10293471660757E+18</v>
      </c>
      <c r="B36874" t="s">
        <v>74287</v>
      </c>
      <c r="C36874" t="s">
        <v>74288</v>
      </c>
      <c r="D36874" s="1">
        <v>43529.633125</v>
      </c>
      <c r="E36874">
        <v>23971</v>
      </c>
      <c r="F36874">
        <v>99198</v>
      </c>
    </row>
    <row r="36875" spans="1:8" x14ac:dyDescent="0.2">
      <c r="A36875">
        <v>1.1029349109003599E+18</v>
      </c>
      <c r="B36875" t="s">
        <v>74289</v>
      </c>
      <c r="C36875" t="s">
        <v>74290</v>
      </c>
      <c r="D36875" s="1">
        <v>43529.633657407408</v>
      </c>
      <c r="E36875">
        <v>24286</v>
      </c>
      <c r="F36875">
        <v>107956</v>
      </c>
    </row>
    <row r="36876" spans="1:8" x14ac:dyDescent="0.2">
      <c r="A36876">
        <v>1.1029357433774001E+18</v>
      </c>
      <c r="B36876" t="s">
        <v>74291</v>
      </c>
      <c r="C36876" t="s">
        <v>74292</v>
      </c>
      <c r="D36876" s="1">
        <v>43529.635960648149</v>
      </c>
      <c r="E36876">
        <v>33297</v>
      </c>
      <c r="F36876">
        <v>149655</v>
      </c>
    </row>
    <row r="36877" spans="1:8" x14ac:dyDescent="0.2">
      <c r="A36877">
        <v>1.10300734419001E+18</v>
      </c>
      <c r="B36877" t="s">
        <v>74293</v>
      </c>
      <c r="C36877" t="s">
        <v>74294</v>
      </c>
      <c r="D36877" s="1">
        <v>43529.833541666667</v>
      </c>
      <c r="E36877">
        <v>11165</v>
      </c>
      <c r="F36877">
        <v>59289</v>
      </c>
      <c r="G36877" t="s">
        <v>576</v>
      </c>
      <c r="H36877" t="s">
        <v>616</v>
      </c>
    </row>
    <row r="36878" spans="1:8" x14ac:dyDescent="0.2">
      <c r="A36878">
        <v>1.10301976124665E+18</v>
      </c>
      <c r="B36878" t="s">
        <v>74295</v>
      </c>
      <c r="C36878" t="s">
        <v>74296</v>
      </c>
      <c r="D36878" s="1">
        <v>43529.867800925924</v>
      </c>
      <c r="E36878">
        <v>24379</v>
      </c>
      <c r="F36878">
        <v>95019</v>
      </c>
    </row>
    <row r="36879" spans="1:8" x14ac:dyDescent="0.2">
      <c r="A36879">
        <v>1.1030360706929E+18</v>
      </c>
      <c r="B36879" t="s">
        <v>74297</v>
      </c>
      <c r="C36879" t="s">
        <v>74298</v>
      </c>
      <c r="D36879" s="1">
        <v>43529.912812499999</v>
      </c>
      <c r="E36879">
        <v>10816</v>
      </c>
      <c r="F36879">
        <v>63849</v>
      </c>
    </row>
    <row r="36880" spans="1:8" x14ac:dyDescent="0.2">
      <c r="A36880">
        <v>1.1030360720056399E+18</v>
      </c>
      <c r="B36880" t="s">
        <v>74299</v>
      </c>
      <c r="C36880" t="s">
        <v>74300</v>
      </c>
      <c r="D36880" s="1">
        <v>43529.912812499999</v>
      </c>
      <c r="E36880">
        <v>11074</v>
      </c>
      <c r="F36880">
        <v>68741</v>
      </c>
    </row>
    <row r="36881" spans="1:7" x14ac:dyDescent="0.2">
      <c r="A36881">
        <v>1.10305722591075E+18</v>
      </c>
      <c r="B36881" t="s">
        <v>74301</v>
      </c>
      <c r="C36881" t="s">
        <v>74302</v>
      </c>
      <c r="D36881" s="1">
        <v>43529.971192129633</v>
      </c>
      <c r="E36881">
        <v>30318</v>
      </c>
      <c r="F36881">
        <v>158040</v>
      </c>
    </row>
    <row r="36882" spans="1:7" x14ac:dyDescent="0.2">
      <c r="A36882">
        <v>1.10315003690771E+18</v>
      </c>
      <c r="B36882" t="s">
        <v>74303</v>
      </c>
      <c r="C36882" t="s">
        <v>74304</v>
      </c>
      <c r="D36882" s="1">
        <v>43530.22729166667</v>
      </c>
      <c r="E36882">
        <v>25209</v>
      </c>
      <c r="F36882">
        <v>99290</v>
      </c>
    </row>
    <row r="36883" spans="1:7" x14ac:dyDescent="0.2">
      <c r="A36883">
        <v>1.103156546694E+18</v>
      </c>
      <c r="B36883" t="s">
        <v>74305</v>
      </c>
      <c r="C36883" t="s">
        <v>74306</v>
      </c>
      <c r="D36883" s="1">
        <v>43530.245266203703</v>
      </c>
      <c r="E36883">
        <v>13800</v>
      </c>
      <c r="F36883">
        <v>59942</v>
      </c>
    </row>
    <row r="36884" spans="1:7" x14ac:dyDescent="0.2">
      <c r="A36884">
        <v>1.10335307446953E+18</v>
      </c>
      <c r="B36884" t="s">
        <v>74307</v>
      </c>
      <c r="C36884" t="s">
        <v>74308</v>
      </c>
      <c r="D36884" s="1">
        <v>43530.787569444445</v>
      </c>
      <c r="E36884">
        <v>28558</v>
      </c>
      <c r="F36884">
        <v>115542</v>
      </c>
    </row>
    <row r="36885" spans="1:7" x14ac:dyDescent="0.2">
      <c r="A36885">
        <v>1.10338242914074E+18</v>
      </c>
      <c r="B36885" t="s">
        <v>74309</v>
      </c>
      <c r="C36885" t="s">
        <v>74310</v>
      </c>
      <c r="D36885" s="1">
        <v>43530.868576388886</v>
      </c>
      <c r="E36885">
        <v>27604</v>
      </c>
      <c r="F36885">
        <v>109777</v>
      </c>
    </row>
    <row r="36886" spans="1:7" x14ac:dyDescent="0.2">
      <c r="A36886">
        <v>1.10341601608273E+18</v>
      </c>
      <c r="B36886" t="s">
        <v>74311</v>
      </c>
      <c r="C36886" t="s">
        <v>74312</v>
      </c>
      <c r="D36886" s="1">
        <v>43530.961261574077</v>
      </c>
      <c r="E36886">
        <v>10544</v>
      </c>
      <c r="F36886">
        <v>45124</v>
      </c>
      <c r="G36886" t="s">
        <v>89</v>
      </c>
    </row>
    <row r="36887" spans="1:7" x14ac:dyDescent="0.2">
      <c r="A36887">
        <v>1.10344433828408E+18</v>
      </c>
      <c r="B36887" t="s">
        <v>74313</v>
      </c>
      <c r="C36887" t="s">
        <v>74314</v>
      </c>
      <c r="D36887" s="1">
        <v>43531.039409722223</v>
      </c>
      <c r="E36887">
        <v>23950</v>
      </c>
      <c r="F36887">
        <v>93241</v>
      </c>
    </row>
    <row r="36888" spans="1:7" x14ac:dyDescent="0.2">
      <c r="A36888">
        <v>1.10344572016465E+18</v>
      </c>
      <c r="B36888" t="s">
        <v>74315</v>
      </c>
      <c r="C36888" t="s">
        <v>74316</v>
      </c>
      <c r="D36888" s="1">
        <v>43531.043229166666</v>
      </c>
      <c r="E36888">
        <v>23274</v>
      </c>
      <c r="F36888">
        <v>100361</v>
      </c>
    </row>
    <row r="36889" spans="1:7" x14ac:dyDescent="0.2">
      <c r="A36889">
        <v>1.10344655252434E+18</v>
      </c>
      <c r="B36889" t="s">
        <v>74317</v>
      </c>
      <c r="C36889" t="s">
        <v>74318</v>
      </c>
      <c r="D36889" s="1">
        <v>43531.045520833337</v>
      </c>
      <c r="E36889">
        <v>39199</v>
      </c>
      <c r="F36889">
        <v>171479</v>
      </c>
      <c r="G36889" t="s">
        <v>89</v>
      </c>
    </row>
    <row r="36890" spans="1:7" x14ac:dyDescent="0.2">
      <c r="A36890">
        <v>1.10366277642413E+18</v>
      </c>
      <c r="B36890" t="s">
        <v>74319</v>
      </c>
      <c r="C36890" t="s">
        <v>74320</v>
      </c>
      <c r="D36890" s="1">
        <v>43531.642187500001</v>
      </c>
      <c r="E36890">
        <v>19002</v>
      </c>
      <c r="F36890">
        <v>97508</v>
      </c>
    </row>
    <row r="36891" spans="1:7" x14ac:dyDescent="0.2">
      <c r="A36891">
        <v>1.1036663383656E+18</v>
      </c>
      <c r="B36891" t="s">
        <v>74321</v>
      </c>
      <c r="C36891" t="s">
        <v>74322</v>
      </c>
      <c r="D36891" s="1">
        <v>43531.652013888888</v>
      </c>
      <c r="E36891">
        <v>27396</v>
      </c>
      <c r="F36891">
        <v>118416</v>
      </c>
    </row>
    <row r="36892" spans="1:7" x14ac:dyDescent="0.2">
      <c r="A36892">
        <v>1.10378720496547E+18</v>
      </c>
      <c r="B36892" t="s">
        <v>74323</v>
      </c>
      <c r="C36892" t="s">
        <v>74324</v>
      </c>
      <c r="D36892" s="1">
        <v>43531.985543981478</v>
      </c>
      <c r="E36892">
        <v>17461</v>
      </c>
      <c r="F36892">
        <v>75496</v>
      </c>
      <c r="G36892" t="s">
        <v>89</v>
      </c>
    </row>
    <row r="36893" spans="1:7" x14ac:dyDescent="0.2">
      <c r="A36893">
        <v>1.1039948054770801E+18</v>
      </c>
      <c r="B36893" t="s">
        <v>74325</v>
      </c>
      <c r="C36893" t="s">
        <v>74326</v>
      </c>
      <c r="D36893" s="1">
        <v>43532.55841435185</v>
      </c>
      <c r="E36893">
        <v>23689</v>
      </c>
      <c r="F36893">
        <v>102596</v>
      </c>
    </row>
    <row r="36894" spans="1:7" x14ac:dyDescent="0.2">
      <c r="A36894">
        <v>1.10399528120347E+18</v>
      </c>
      <c r="B36894" t="s">
        <v>74327</v>
      </c>
      <c r="C36894" t="s">
        <v>74328</v>
      </c>
      <c r="D36894" s="1">
        <v>43532.55972222222</v>
      </c>
      <c r="E36894">
        <v>6885</v>
      </c>
      <c r="F36894">
        <v>46885</v>
      </c>
      <c r="G36894" t="s">
        <v>89</v>
      </c>
    </row>
    <row r="36895" spans="1:7" x14ac:dyDescent="0.2">
      <c r="A36895">
        <v>1.10399697352541E+18</v>
      </c>
      <c r="B36895" t="s">
        <v>74329</v>
      </c>
      <c r="C36895" t="s">
        <v>74330</v>
      </c>
      <c r="D36895" s="1">
        <v>43532.564398148148</v>
      </c>
      <c r="E36895">
        <v>24555</v>
      </c>
      <c r="F36895">
        <v>132350</v>
      </c>
    </row>
    <row r="36896" spans="1:7" x14ac:dyDescent="0.2">
      <c r="A36896">
        <v>1.10399739307325E+18</v>
      </c>
      <c r="B36896" t="s">
        <v>74331</v>
      </c>
      <c r="C36896" t="s">
        <v>74290</v>
      </c>
      <c r="D36896" s="1">
        <v>43532.565555555557</v>
      </c>
      <c r="E36896">
        <v>16909</v>
      </c>
      <c r="F36896">
        <v>78731</v>
      </c>
    </row>
    <row r="36897" spans="1:7" x14ac:dyDescent="0.2">
      <c r="A36897">
        <v>1.10401157771864E+18</v>
      </c>
      <c r="B36897" t="s">
        <v>74332</v>
      </c>
      <c r="C36897" t="s">
        <v>74333</v>
      </c>
      <c r="D36897" s="1">
        <v>43532.604699074072</v>
      </c>
      <c r="E36897">
        <v>15100</v>
      </c>
      <c r="F36897">
        <v>66197</v>
      </c>
    </row>
    <row r="36898" spans="1:7" x14ac:dyDescent="0.2">
      <c r="A36898">
        <v>1.1040147759048E+18</v>
      </c>
      <c r="B36898" t="s">
        <v>74334</v>
      </c>
      <c r="C36898" t="s">
        <v>74335</v>
      </c>
      <c r="D36898" s="1">
        <v>43532.613518518519</v>
      </c>
      <c r="E36898">
        <v>11824</v>
      </c>
      <c r="F36898">
        <v>60740</v>
      </c>
      <c r="G36898" t="s">
        <v>89</v>
      </c>
    </row>
    <row r="36899" spans="1:7" x14ac:dyDescent="0.2">
      <c r="A36899">
        <v>1.1040176641319E+18</v>
      </c>
      <c r="B36899" t="s">
        <v>74336</v>
      </c>
      <c r="C36899" t="s">
        <v>74337</v>
      </c>
      <c r="D36899" s="1">
        <v>43532.621493055558</v>
      </c>
      <c r="E36899">
        <v>15526</v>
      </c>
      <c r="F36899">
        <v>75608</v>
      </c>
    </row>
    <row r="36900" spans="1:7" x14ac:dyDescent="0.2">
      <c r="A36900">
        <v>1.1040185539871E+18</v>
      </c>
      <c r="B36900" t="s">
        <v>74338</v>
      </c>
      <c r="C36900" t="s">
        <v>74339</v>
      </c>
      <c r="D36900" s="1">
        <v>43532.62394675926</v>
      </c>
      <c r="E36900">
        <v>13917</v>
      </c>
      <c r="F36900">
        <v>70511</v>
      </c>
    </row>
    <row r="36901" spans="1:7" x14ac:dyDescent="0.2">
      <c r="A36901">
        <v>1.10402243435586E+18</v>
      </c>
      <c r="B36901" t="s">
        <v>74340</v>
      </c>
      <c r="C36901" t="s">
        <v>74341</v>
      </c>
      <c r="D36901" s="1">
        <v>43532.634652777779</v>
      </c>
      <c r="E36901">
        <v>11154</v>
      </c>
      <c r="F36901">
        <v>49916</v>
      </c>
    </row>
    <row r="36902" spans="1:7" x14ac:dyDescent="0.2">
      <c r="A36902">
        <v>1.1040338762913E+18</v>
      </c>
      <c r="B36902" t="s">
        <v>74342</v>
      </c>
      <c r="C36902" t="s">
        <v>74343</v>
      </c>
      <c r="D36902" s="1">
        <v>43532.666226851848</v>
      </c>
      <c r="E36902">
        <v>10188</v>
      </c>
      <c r="F36902">
        <v>69984</v>
      </c>
    </row>
    <row r="36903" spans="1:7" x14ac:dyDescent="0.2">
      <c r="A36903">
        <v>1.10405022405239E+18</v>
      </c>
      <c r="B36903" t="s">
        <v>74344</v>
      </c>
      <c r="C36903" t="s">
        <v>74345</v>
      </c>
      <c r="D36903" s="1">
        <v>43532.711342592593</v>
      </c>
      <c r="E36903">
        <v>17756</v>
      </c>
      <c r="F36903">
        <v>75689</v>
      </c>
    </row>
    <row r="36904" spans="1:7" x14ac:dyDescent="0.2">
      <c r="A36904">
        <v>1.1040912980746801E+18</v>
      </c>
      <c r="B36904" t="s">
        <v>74346</v>
      </c>
      <c r="C36904" t="s">
        <v>74347</v>
      </c>
      <c r="D36904" s="1">
        <v>43532.824687499997</v>
      </c>
      <c r="E36904">
        <v>10491</v>
      </c>
      <c r="F36904">
        <v>67662</v>
      </c>
    </row>
    <row r="36905" spans="1:7" x14ac:dyDescent="0.2">
      <c r="A36905">
        <v>1.10409129971881E+18</v>
      </c>
      <c r="B36905" t="s">
        <v>74348</v>
      </c>
      <c r="C36905" t="s">
        <v>74349</v>
      </c>
      <c r="D36905" s="1">
        <v>43532.824687499997</v>
      </c>
      <c r="E36905">
        <v>8796</v>
      </c>
      <c r="F36905">
        <v>59466</v>
      </c>
    </row>
    <row r="36906" spans="1:7" x14ac:dyDescent="0.2">
      <c r="A36906">
        <v>1.10412103086223E+18</v>
      </c>
      <c r="B36906" t="s">
        <v>74350</v>
      </c>
      <c r="C36906" t="s">
        <v>74351</v>
      </c>
      <c r="D36906" s="1">
        <v>43532.906724537039</v>
      </c>
      <c r="E36906">
        <v>15688</v>
      </c>
      <c r="F36906">
        <v>75232</v>
      </c>
    </row>
    <row r="36907" spans="1:7" x14ac:dyDescent="0.2">
      <c r="A36907">
        <v>1.10412220831661E+18</v>
      </c>
      <c r="B36907" t="s">
        <v>74352</v>
      </c>
      <c r="C36907" t="s">
        <v>74353</v>
      </c>
      <c r="D36907" s="1">
        <v>43532.90997685185</v>
      </c>
      <c r="E36907">
        <v>11937</v>
      </c>
      <c r="F36907">
        <v>42333</v>
      </c>
    </row>
    <row r="36908" spans="1:7" x14ac:dyDescent="0.2">
      <c r="A36908">
        <v>1.1041550641161E+18</v>
      </c>
      <c r="B36908" t="s">
        <v>74354</v>
      </c>
      <c r="C36908" t="s">
        <v>74355</v>
      </c>
      <c r="D36908" s="1">
        <v>43533.000648148147</v>
      </c>
      <c r="E36908">
        <v>21306</v>
      </c>
      <c r="F36908">
        <v>92216</v>
      </c>
    </row>
    <row r="36909" spans="1:7" x14ac:dyDescent="0.2">
      <c r="A36909">
        <v>1.10415947436802E+18</v>
      </c>
      <c r="B36909" t="s">
        <v>74356</v>
      </c>
      <c r="C36909" t="s">
        <v>74357</v>
      </c>
      <c r="D36909" s="1">
        <v>43533.012812499997</v>
      </c>
      <c r="E36909">
        <v>14227</v>
      </c>
      <c r="F36909">
        <v>66473</v>
      </c>
      <c r="G36909" t="s">
        <v>89</v>
      </c>
    </row>
    <row r="36910" spans="1:7" x14ac:dyDescent="0.2">
      <c r="A36910">
        <v>1.10418972021145E+18</v>
      </c>
      <c r="B36910" t="s">
        <v>74358</v>
      </c>
      <c r="C36910" t="s">
        <v>74359</v>
      </c>
      <c r="D36910" s="1">
        <v>43533.096273148149</v>
      </c>
      <c r="E36910">
        <v>18852</v>
      </c>
      <c r="F36910">
        <v>75692</v>
      </c>
    </row>
    <row r="36911" spans="1:7" x14ac:dyDescent="0.2">
      <c r="A36911">
        <v>1.10438313452999E+18</v>
      </c>
      <c r="B36911" t="s">
        <v>74360</v>
      </c>
      <c r="C36911" t="s">
        <v>74361</v>
      </c>
      <c r="D36911" s="1">
        <v>43533.63</v>
      </c>
      <c r="E36911">
        <v>25549</v>
      </c>
      <c r="F36911">
        <v>123732</v>
      </c>
    </row>
    <row r="36912" spans="1:7" x14ac:dyDescent="0.2">
      <c r="A36912">
        <v>1.10449970101613E+18</v>
      </c>
      <c r="B36912" t="s">
        <v>74362</v>
      </c>
      <c r="C36912" t="s">
        <v>74363</v>
      </c>
      <c r="D36912" s="1">
        <v>43533.951655092591</v>
      </c>
      <c r="E36912">
        <v>20605</v>
      </c>
      <c r="F36912">
        <v>96665</v>
      </c>
    </row>
    <row r="36913" spans="1:8" x14ac:dyDescent="0.2">
      <c r="A36913">
        <v>1.1045032161113201E+18</v>
      </c>
      <c r="B36913" t="s">
        <v>74364</v>
      </c>
      <c r="C36913" t="s">
        <v>74365</v>
      </c>
      <c r="D36913" s="1">
        <v>43533.961365740739</v>
      </c>
      <c r="E36913">
        <v>20606</v>
      </c>
      <c r="F36913">
        <v>90996</v>
      </c>
      <c r="G36913" t="s">
        <v>89</v>
      </c>
    </row>
    <row r="36914" spans="1:8" x14ac:dyDescent="0.2">
      <c r="A36914">
        <v>1.10450562329371E+18</v>
      </c>
      <c r="B36914" t="s">
        <v>74366</v>
      </c>
      <c r="C36914" t="s">
        <v>74367</v>
      </c>
      <c r="D36914" s="1">
        <v>43533.967997685184</v>
      </c>
      <c r="E36914">
        <v>18853</v>
      </c>
      <c r="F36914">
        <v>85285</v>
      </c>
      <c r="H36914" t="s">
        <v>390</v>
      </c>
    </row>
    <row r="36915" spans="1:8" x14ac:dyDescent="0.2">
      <c r="A36915">
        <v>1.10450694388706E+18</v>
      </c>
      <c r="B36915" t="s">
        <v>74368</v>
      </c>
      <c r="C36915" t="s">
        <v>74369</v>
      </c>
      <c r="D36915" s="1">
        <v>43533.971643518518</v>
      </c>
      <c r="E36915">
        <v>13808</v>
      </c>
      <c r="F36915">
        <v>52937</v>
      </c>
    </row>
    <row r="36916" spans="1:8" x14ac:dyDescent="0.2">
      <c r="A36916">
        <v>1.10451489905146E+18</v>
      </c>
      <c r="B36916" t="s">
        <v>74370</v>
      </c>
      <c r="C36916" t="s">
        <v>74371</v>
      </c>
      <c r="D36916" s="1">
        <v>43533.99359953704</v>
      </c>
      <c r="E36916">
        <v>17941</v>
      </c>
      <c r="F36916">
        <v>71590</v>
      </c>
    </row>
    <row r="36917" spans="1:8" x14ac:dyDescent="0.2">
      <c r="A36917">
        <v>1.1045977178069199E+18</v>
      </c>
      <c r="B36917" t="s">
        <v>74372</v>
      </c>
      <c r="C36917" t="s">
        <v>74373</v>
      </c>
      <c r="D36917" s="1">
        <v>43534.222141203703</v>
      </c>
      <c r="E36917">
        <v>15697</v>
      </c>
      <c r="F36917">
        <v>67359</v>
      </c>
    </row>
    <row r="36918" spans="1:8" x14ac:dyDescent="0.2">
      <c r="A36918">
        <v>1.10460084409851E+18</v>
      </c>
      <c r="B36918" t="s">
        <v>74374</v>
      </c>
      <c r="C36918" t="s">
        <v>74375</v>
      </c>
      <c r="D36918" s="1">
        <v>43534.230763888889</v>
      </c>
      <c r="E36918">
        <v>24707</v>
      </c>
      <c r="F36918">
        <v>116302</v>
      </c>
    </row>
    <row r="36919" spans="1:8" x14ac:dyDescent="0.2">
      <c r="A36919">
        <v>1.10471409872451E+18</v>
      </c>
      <c r="B36919" t="s">
        <v>74376</v>
      </c>
      <c r="C36919" t="s">
        <v>74377</v>
      </c>
      <c r="D36919" s="1">
        <v>43534.543287037035</v>
      </c>
      <c r="E36919">
        <v>27689</v>
      </c>
      <c r="F36919">
        <v>128496</v>
      </c>
    </row>
    <row r="36920" spans="1:8" x14ac:dyDescent="0.2">
      <c r="A36920">
        <v>1.10471496248274E+18</v>
      </c>
      <c r="B36920" t="s">
        <v>74378</v>
      </c>
      <c r="C36920" t="s">
        <v>74379</v>
      </c>
      <c r="D36920" s="1">
        <v>43534.545671296299</v>
      </c>
      <c r="E36920">
        <v>23784</v>
      </c>
      <c r="F36920">
        <v>116404</v>
      </c>
    </row>
    <row r="36921" spans="1:8" x14ac:dyDescent="0.2">
      <c r="A36921">
        <v>1.10489030770606E+18</v>
      </c>
      <c r="B36921" t="s">
        <v>74380</v>
      </c>
      <c r="C36921" t="s">
        <v>74381</v>
      </c>
      <c r="D36921" s="1">
        <v>43535.02952546296</v>
      </c>
      <c r="E36921">
        <v>21865</v>
      </c>
      <c r="F36921">
        <v>94486</v>
      </c>
      <c r="G36921" t="s">
        <v>89</v>
      </c>
    </row>
    <row r="36922" spans="1:8" x14ac:dyDescent="0.2">
      <c r="A36922">
        <v>1.1051093292906801E+18</v>
      </c>
      <c r="B36922" t="s">
        <v>74382</v>
      </c>
      <c r="C36922" t="s">
        <v>74383</v>
      </c>
      <c r="D36922" s="1">
        <v>43535.633912037039</v>
      </c>
      <c r="E36922">
        <v>19217</v>
      </c>
      <c r="F36922">
        <v>99119</v>
      </c>
    </row>
    <row r="36923" spans="1:8" x14ac:dyDescent="0.2">
      <c r="A36923">
        <v>1.10511038322703E+18</v>
      </c>
      <c r="B36923" t="s">
        <v>74384</v>
      </c>
      <c r="C36923" t="s">
        <v>74385</v>
      </c>
      <c r="D36923" s="1">
        <v>43535.636817129627</v>
      </c>
      <c r="E36923">
        <v>29361</v>
      </c>
      <c r="F36923">
        <v>175600</v>
      </c>
    </row>
    <row r="36924" spans="1:8" x14ac:dyDescent="0.2">
      <c r="A36924">
        <v>1.10512820471979E+18</v>
      </c>
      <c r="B36924" t="s">
        <v>74386</v>
      </c>
      <c r="C36924" t="s">
        <v>74387</v>
      </c>
      <c r="D36924" s="1">
        <v>43535.685995370368</v>
      </c>
      <c r="E36924">
        <v>27941</v>
      </c>
      <c r="F36924">
        <v>114246</v>
      </c>
    </row>
    <row r="36925" spans="1:8" x14ac:dyDescent="0.2">
      <c r="A36925">
        <v>1.10544131004187E+18</v>
      </c>
      <c r="B36925" t="s">
        <v>74388</v>
      </c>
      <c r="C36925" t="s">
        <v>74389</v>
      </c>
      <c r="D36925" s="1">
        <v>43536.550011574072</v>
      </c>
      <c r="E36925">
        <v>25443</v>
      </c>
      <c r="F36925">
        <v>98490</v>
      </c>
    </row>
    <row r="36926" spans="1:8" x14ac:dyDescent="0.2">
      <c r="A36926">
        <v>1.10544578858546E+18</v>
      </c>
      <c r="B36926" t="s">
        <v>74390</v>
      </c>
      <c r="C36926" t="s">
        <v>74391</v>
      </c>
      <c r="D36926" s="1">
        <v>43536.562361111108</v>
      </c>
      <c r="E36926">
        <v>32325</v>
      </c>
      <c r="F36926">
        <v>101391</v>
      </c>
      <c r="G36926" t="s">
        <v>89</v>
      </c>
    </row>
    <row r="36927" spans="1:8" x14ac:dyDescent="0.2">
      <c r="A36927">
        <v>1.10546856980083E+18</v>
      </c>
      <c r="B36927" t="s">
        <v>74392</v>
      </c>
      <c r="C36927" t="s">
        <v>74393</v>
      </c>
      <c r="D36927" s="1">
        <v>43536.625231481485</v>
      </c>
      <c r="E36927">
        <v>22138</v>
      </c>
      <c r="F36927">
        <v>110094</v>
      </c>
    </row>
    <row r="36928" spans="1:8" x14ac:dyDescent="0.2">
      <c r="A36928">
        <v>1.10547162167296E+18</v>
      </c>
      <c r="B36928" t="s">
        <v>74394</v>
      </c>
      <c r="C36928" t="s">
        <v>74395</v>
      </c>
      <c r="D36928" s="1">
        <v>43536.633645833332</v>
      </c>
      <c r="E36928">
        <v>15501</v>
      </c>
      <c r="F36928">
        <v>75890</v>
      </c>
    </row>
    <row r="36929" spans="1:7" x14ac:dyDescent="0.2">
      <c r="A36929">
        <v>1.10559361338642E+18</v>
      </c>
      <c r="B36929" t="s">
        <v>74396</v>
      </c>
      <c r="C36929" t="s">
        <v>74397</v>
      </c>
      <c r="D36929" s="1">
        <v>43536.970289351855</v>
      </c>
      <c r="E36929">
        <v>19633</v>
      </c>
      <c r="F36929">
        <v>87728</v>
      </c>
    </row>
    <row r="36930" spans="1:7" x14ac:dyDescent="0.2">
      <c r="A36930">
        <v>1.10568669310397E+18</v>
      </c>
      <c r="B36930" t="s">
        <v>74398</v>
      </c>
      <c r="C36930" t="s">
        <v>74399</v>
      </c>
      <c r="D36930" s="1">
        <v>43537.227129629631</v>
      </c>
      <c r="E36930">
        <v>12944</v>
      </c>
      <c r="F36930">
        <v>50534</v>
      </c>
    </row>
    <row r="36931" spans="1:7" x14ac:dyDescent="0.2">
      <c r="A36931">
        <v>1.10568676065323E+18</v>
      </c>
      <c r="B36931" t="s">
        <v>74400</v>
      </c>
      <c r="C36931" t="s">
        <v>74401</v>
      </c>
      <c r="D36931" s="1">
        <v>43537.227326388886</v>
      </c>
      <c r="E36931">
        <v>15954</v>
      </c>
      <c r="F36931">
        <v>80630</v>
      </c>
    </row>
    <row r="36932" spans="1:7" x14ac:dyDescent="0.2">
      <c r="A36932">
        <v>1.1057832702629199E+18</v>
      </c>
      <c r="B36932" t="s">
        <v>74402</v>
      </c>
      <c r="C36932" t="s">
        <v>74403</v>
      </c>
      <c r="D36932" s="1">
        <v>43537.493634259263</v>
      </c>
      <c r="E36932">
        <v>26586</v>
      </c>
      <c r="F36932">
        <v>145478</v>
      </c>
    </row>
    <row r="36933" spans="1:7" x14ac:dyDescent="0.2">
      <c r="A36933">
        <v>1.10578327141211E+18</v>
      </c>
      <c r="B36933" t="s">
        <v>74404</v>
      </c>
      <c r="C36933" t="s">
        <v>74405</v>
      </c>
      <c r="D36933" s="1">
        <v>43537.493645833332</v>
      </c>
      <c r="E36933">
        <v>19993</v>
      </c>
      <c r="F36933">
        <v>117935</v>
      </c>
    </row>
    <row r="36934" spans="1:7" x14ac:dyDescent="0.2">
      <c r="A36934">
        <v>1.1057894145659E+18</v>
      </c>
      <c r="B36934" t="s">
        <v>74406</v>
      </c>
      <c r="C36934" t="s">
        <v>74407</v>
      </c>
      <c r="D36934" s="1">
        <v>43537.51059027778</v>
      </c>
      <c r="E36934">
        <v>15977</v>
      </c>
      <c r="F36934">
        <v>85743</v>
      </c>
      <c r="G36934" t="s">
        <v>89</v>
      </c>
    </row>
    <row r="36935" spans="1:7" x14ac:dyDescent="0.2">
      <c r="A36935">
        <v>1.10578986285312E+18</v>
      </c>
      <c r="B36935" t="s">
        <v>74408</v>
      </c>
      <c r="C36935" t="s">
        <v>43464</v>
      </c>
      <c r="D36935" s="1">
        <v>43537.511828703704</v>
      </c>
      <c r="E36935">
        <v>21093</v>
      </c>
      <c r="F36935">
        <v>97855</v>
      </c>
    </row>
    <row r="36936" spans="1:7" x14ac:dyDescent="0.2">
      <c r="A36936">
        <v>1.10578996257697E+18</v>
      </c>
      <c r="B36936" t="s">
        <v>74409</v>
      </c>
      <c r="C36936" t="s">
        <v>74410</v>
      </c>
      <c r="D36936" s="1">
        <v>43537.512106481481</v>
      </c>
      <c r="E36936">
        <v>18830</v>
      </c>
      <c r="F36936">
        <v>89134</v>
      </c>
    </row>
    <row r="36937" spans="1:7" x14ac:dyDescent="0.2">
      <c r="A36937">
        <v>1.10579544579471E+18</v>
      </c>
      <c r="B36937" t="s">
        <v>74411</v>
      </c>
      <c r="C36937" t="s">
        <v>74412</v>
      </c>
      <c r="D36937" s="1">
        <v>43537.527233796296</v>
      </c>
      <c r="E36937">
        <v>18421</v>
      </c>
      <c r="F36937">
        <v>74947</v>
      </c>
    </row>
    <row r="36938" spans="1:7" x14ac:dyDescent="0.2">
      <c r="A36938">
        <v>1.10580598954502E+18</v>
      </c>
      <c r="B36938" t="s">
        <v>74413</v>
      </c>
      <c r="C36938" t="s">
        <v>74414</v>
      </c>
      <c r="D36938" s="1">
        <v>43537.556331018517</v>
      </c>
      <c r="E36938">
        <v>32370</v>
      </c>
      <c r="F36938">
        <v>113805</v>
      </c>
    </row>
    <row r="36939" spans="1:7" x14ac:dyDescent="0.2">
      <c r="A36939">
        <v>1.10582700799102E+18</v>
      </c>
      <c r="B36939" t="s">
        <v>74415</v>
      </c>
      <c r="C36939" t="s">
        <v>74416</v>
      </c>
      <c r="D36939" s="1">
        <v>43537.614328703705</v>
      </c>
      <c r="E36939">
        <v>20770</v>
      </c>
      <c r="F36939">
        <v>91678</v>
      </c>
    </row>
    <row r="36940" spans="1:7" x14ac:dyDescent="0.2">
      <c r="A36940">
        <v>1.10583443496257E+18</v>
      </c>
      <c r="B36940" t="s">
        <v>74417</v>
      </c>
      <c r="C36940" t="s">
        <v>74418</v>
      </c>
      <c r="D36940" s="1">
        <v>43537.634826388887</v>
      </c>
      <c r="E36940">
        <v>20416</v>
      </c>
      <c r="F36940">
        <v>73068</v>
      </c>
      <c r="G36940" t="s">
        <v>89</v>
      </c>
    </row>
    <row r="36941" spans="1:7" x14ac:dyDescent="0.2">
      <c r="A36941">
        <v>1.10587195400173E+18</v>
      </c>
      <c r="B36941" t="s">
        <v>74419</v>
      </c>
      <c r="C36941" t="s">
        <v>74420</v>
      </c>
      <c r="D36941" s="1">
        <v>43537.738356481481</v>
      </c>
      <c r="E36941">
        <v>15426</v>
      </c>
      <c r="F36941">
        <v>64051</v>
      </c>
    </row>
    <row r="36942" spans="1:7" x14ac:dyDescent="0.2">
      <c r="A36942">
        <v>1.10587327480481E+18</v>
      </c>
      <c r="B36942" t="s">
        <v>74421</v>
      </c>
      <c r="C36942" t="s">
        <v>74422</v>
      </c>
      <c r="D36942" s="1">
        <v>43537.742002314815</v>
      </c>
      <c r="E36942">
        <v>27271</v>
      </c>
      <c r="F36942">
        <v>108667</v>
      </c>
    </row>
    <row r="36943" spans="1:7" x14ac:dyDescent="0.2">
      <c r="A36943">
        <v>1.10590490588841E+18</v>
      </c>
      <c r="B36943" t="s">
        <v>74423</v>
      </c>
      <c r="C36943" t="s">
        <v>74424</v>
      </c>
      <c r="D36943" s="1">
        <v>43537.829282407409</v>
      </c>
      <c r="E36943">
        <v>12016</v>
      </c>
      <c r="F36943">
        <v>46979</v>
      </c>
    </row>
    <row r="36944" spans="1:7" x14ac:dyDescent="0.2">
      <c r="A36944">
        <v>1.10596067609744E+18</v>
      </c>
      <c r="B36944" t="s">
        <v>74425</v>
      </c>
      <c r="C36944" t="s">
        <v>74426</v>
      </c>
      <c r="D36944" s="1">
        <v>43537.983182870368</v>
      </c>
      <c r="E36944">
        <v>22014</v>
      </c>
      <c r="F36944">
        <v>87556</v>
      </c>
      <c r="G36944" t="s">
        <v>89</v>
      </c>
    </row>
    <row r="36945" spans="1:7" x14ac:dyDescent="0.2">
      <c r="A36945">
        <v>1.10596362308672E+18</v>
      </c>
      <c r="B36945" t="s">
        <v>74427</v>
      </c>
      <c r="C36945" t="s">
        <v>74428</v>
      </c>
      <c r="D36945" s="1">
        <v>43537.991319444445</v>
      </c>
      <c r="E36945">
        <v>20037</v>
      </c>
      <c r="F36945">
        <v>72568</v>
      </c>
      <c r="G36945" t="s">
        <v>89</v>
      </c>
    </row>
    <row r="36946" spans="1:7" x14ac:dyDescent="0.2">
      <c r="A36946">
        <v>1.10596493412557E+18</v>
      </c>
      <c r="B36946" t="s">
        <v>74429</v>
      </c>
      <c r="C36946" t="s">
        <v>74430</v>
      </c>
      <c r="D36946" s="1">
        <v>43537.994930555556</v>
      </c>
      <c r="E36946">
        <v>22264</v>
      </c>
      <c r="F36946">
        <v>82855</v>
      </c>
    </row>
    <row r="36947" spans="1:7" x14ac:dyDescent="0.2">
      <c r="A36947">
        <v>1.1061400671212401E+18</v>
      </c>
      <c r="B36947" t="s">
        <v>74431</v>
      </c>
      <c r="C36947" t="s">
        <v>74432</v>
      </c>
      <c r="D36947" s="1">
        <v>43538.478206018517</v>
      </c>
      <c r="E36947">
        <v>19199</v>
      </c>
      <c r="F36947">
        <v>83945</v>
      </c>
      <c r="G36947" t="s">
        <v>89</v>
      </c>
    </row>
    <row r="36948" spans="1:7" x14ac:dyDescent="0.2">
      <c r="A36948">
        <v>1.10614417345816E+18</v>
      </c>
      <c r="B36948" t="s">
        <v>74433</v>
      </c>
      <c r="C36948" t="s">
        <v>74434</v>
      </c>
      <c r="D36948" s="1">
        <v>43538.489537037036</v>
      </c>
      <c r="E36948">
        <v>18410</v>
      </c>
      <c r="F36948">
        <v>81548</v>
      </c>
    </row>
    <row r="36949" spans="1:7" x14ac:dyDescent="0.2">
      <c r="A36949">
        <v>1.10615355451813E+18</v>
      </c>
      <c r="B36949" t="s">
        <v>74435</v>
      </c>
      <c r="C36949" t="s">
        <v>74436</v>
      </c>
      <c r="D36949" s="1">
        <v>43538.515428240738</v>
      </c>
      <c r="E36949">
        <v>17119</v>
      </c>
      <c r="F36949">
        <v>80754</v>
      </c>
    </row>
    <row r="36950" spans="1:7" x14ac:dyDescent="0.2">
      <c r="A36950">
        <v>1.10616165529201E+18</v>
      </c>
      <c r="B36950" t="s">
        <v>74437</v>
      </c>
      <c r="C36950" t="s">
        <v>74438</v>
      </c>
      <c r="D36950" s="1">
        <v>43538.537777777776</v>
      </c>
      <c r="E36950">
        <v>19897</v>
      </c>
      <c r="F36950">
        <v>83301</v>
      </c>
    </row>
    <row r="36951" spans="1:7" x14ac:dyDescent="0.2">
      <c r="A36951">
        <v>1.10616945810674E+18</v>
      </c>
      <c r="B36951" t="s">
        <v>74439</v>
      </c>
      <c r="C36951" t="s">
        <v>74440</v>
      </c>
      <c r="D36951" s="1">
        <v>43538.559317129628</v>
      </c>
      <c r="E36951">
        <v>12444</v>
      </c>
      <c r="F36951">
        <v>63357</v>
      </c>
      <c r="G36951" t="s">
        <v>89</v>
      </c>
    </row>
    <row r="36952" spans="1:7" x14ac:dyDescent="0.2">
      <c r="A36952">
        <v>1.1061733434750799E+18</v>
      </c>
      <c r="B36952" t="s">
        <v>74441</v>
      </c>
      <c r="C36952" t="s">
        <v>74442</v>
      </c>
      <c r="D36952" s="1">
        <v>43538.570034722223</v>
      </c>
      <c r="E36952">
        <v>12071</v>
      </c>
      <c r="F36952">
        <v>57640</v>
      </c>
    </row>
    <row r="36953" spans="1:7" x14ac:dyDescent="0.2">
      <c r="A36953">
        <v>1.1061965900653E+18</v>
      </c>
      <c r="B36953" t="s">
        <v>74443</v>
      </c>
      <c r="C36953" t="s">
        <v>74444</v>
      </c>
      <c r="D36953" s="1">
        <v>43538.63417824074</v>
      </c>
      <c r="E36953">
        <v>20748</v>
      </c>
      <c r="F36953">
        <v>98066</v>
      </c>
    </row>
    <row r="36954" spans="1:7" x14ac:dyDescent="0.2">
      <c r="A36954">
        <v>1.10619659145357E+18</v>
      </c>
      <c r="B36954" t="s">
        <v>74445</v>
      </c>
      <c r="C36954" t="s">
        <v>74446</v>
      </c>
      <c r="D36954" s="1">
        <v>43538.634189814817</v>
      </c>
      <c r="E36954">
        <v>18083</v>
      </c>
      <c r="F36954">
        <v>89548</v>
      </c>
    </row>
    <row r="36955" spans="1:7" x14ac:dyDescent="0.2">
      <c r="A36955">
        <v>1.10620502354813E+18</v>
      </c>
      <c r="B36955" t="s">
        <v>74447</v>
      </c>
      <c r="C36955" t="s">
        <v>74448</v>
      </c>
      <c r="D36955" s="1">
        <v>43538.657453703701</v>
      </c>
      <c r="E36955">
        <v>20750</v>
      </c>
      <c r="F36955">
        <v>85679</v>
      </c>
    </row>
    <row r="36956" spans="1:7" x14ac:dyDescent="0.2">
      <c r="A36956">
        <v>1.10622815981133E+18</v>
      </c>
      <c r="B36956" t="s">
        <v>74449</v>
      </c>
      <c r="C36956" t="s">
        <v>74450</v>
      </c>
      <c r="D36956" s="1">
        <v>43538.721296296295</v>
      </c>
      <c r="E36956">
        <v>16100</v>
      </c>
      <c r="F36956">
        <v>68016</v>
      </c>
      <c r="G36956" t="s">
        <v>89</v>
      </c>
    </row>
    <row r="36957" spans="1:7" x14ac:dyDescent="0.2">
      <c r="A36957">
        <v>1.1062729154886799E+18</v>
      </c>
      <c r="B36957" t="s">
        <v>74451</v>
      </c>
      <c r="C36957" t="s">
        <v>74452</v>
      </c>
      <c r="D36957" s="1">
        <v>43538.84480324074</v>
      </c>
      <c r="E36957">
        <v>34396</v>
      </c>
      <c r="F36957">
        <v>157947</v>
      </c>
    </row>
    <row r="36958" spans="1:7" x14ac:dyDescent="0.2">
      <c r="A36958">
        <v>1.1062796134315E+18</v>
      </c>
      <c r="B36958" t="s">
        <v>74453</v>
      </c>
      <c r="C36958" t="s">
        <v>74454</v>
      </c>
      <c r="D36958" s="1">
        <v>43538.863287037035</v>
      </c>
      <c r="E36958">
        <v>37864</v>
      </c>
      <c r="F36958">
        <v>163582</v>
      </c>
    </row>
    <row r="36959" spans="1:7" x14ac:dyDescent="0.2">
      <c r="A36959">
        <v>1.10638231091461E+18</v>
      </c>
      <c r="B36959" t="s">
        <v>74455</v>
      </c>
      <c r="C36959" t="s">
        <v>74456</v>
      </c>
      <c r="D36959" s="1">
        <v>43539.146678240744</v>
      </c>
      <c r="E36959">
        <v>11023</v>
      </c>
      <c r="F36959">
        <v>46408</v>
      </c>
    </row>
    <row r="36960" spans="1:7" x14ac:dyDescent="0.2">
      <c r="A36960">
        <v>1.10652074385525E+18</v>
      </c>
      <c r="B36960" t="s">
        <v>74457</v>
      </c>
      <c r="C36960" t="s">
        <v>74458</v>
      </c>
      <c r="D36960" s="1">
        <v>43539.528680555559</v>
      </c>
      <c r="E36960">
        <v>28371</v>
      </c>
      <c r="F36960">
        <v>154064</v>
      </c>
    </row>
    <row r="36961" spans="1:7" x14ac:dyDescent="0.2">
      <c r="A36961">
        <v>1.10652624614448E+18</v>
      </c>
      <c r="B36961" t="s">
        <v>74459</v>
      </c>
      <c r="C36961" t="s">
        <v>74460</v>
      </c>
      <c r="D36961" s="1">
        <v>43539.543865740743</v>
      </c>
      <c r="E36961">
        <v>18925</v>
      </c>
      <c r="F36961">
        <v>75376</v>
      </c>
      <c r="G36961" t="s">
        <v>215</v>
      </c>
    </row>
    <row r="36962" spans="1:7" x14ac:dyDescent="0.2">
      <c r="A36962">
        <v>1.1065293655490801E+18</v>
      </c>
      <c r="B36962" t="s">
        <v>74461</v>
      </c>
      <c r="C36962" t="s">
        <v>74462</v>
      </c>
      <c r="D36962" s="1">
        <v>43539.552465277775</v>
      </c>
      <c r="E36962">
        <v>29875</v>
      </c>
      <c r="F36962">
        <v>102878</v>
      </c>
      <c r="G36962" t="s">
        <v>215</v>
      </c>
    </row>
    <row r="36963" spans="1:7" x14ac:dyDescent="0.2">
      <c r="A36963">
        <v>1.10655262115278E+18</v>
      </c>
      <c r="B36963" t="s">
        <v>74463</v>
      </c>
      <c r="C36963" t="s">
        <v>74464</v>
      </c>
      <c r="D36963" s="1">
        <v>43539.616643518515</v>
      </c>
      <c r="E36963">
        <v>20166</v>
      </c>
      <c r="F36963">
        <v>82688</v>
      </c>
    </row>
    <row r="36964" spans="1:7" x14ac:dyDescent="0.2">
      <c r="A36964">
        <v>1.1065544583838001E+18</v>
      </c>
      <c r="B36964" t="s">
        <v>74465</v>
      </c>
      <c r="C36964" t="s">
        <v>74466</v>
      </c>
      <c r="D36964" s="1">
        <v>43539.621712962966</v>
      </c>
      <c r="E36964">
        <v>23885</v>
      </c>
      <c r="F36964">
        <v>102561</v>
      </c>
    </row>
    <row r="36965" spans="1:7" x14ac:dyDescent="0.2">
      <c r="A36965">
        <v>1.10655475471553E+18</v>
      </c>
      <c r="B36965" t="s">
        <v>74467</v>
      </c>
      <c r="C36965" t="s">
        <v>74468</v>
      </c>
      <c r="D36965" s="1">
        <v>43539.622523148151</v>
      </c>
      <c r="E36965">
        <v>26411</v>
      </c>
      <c r="F36965">
        <v>137223</v>
      </c>
    </row>
    <row r="36966" spans="1:7" x14ac:dyDescent="0.2">
      <c r="A36966">
        <v>1.10661169654888E+18</v>
      </c>
      <c r="B36966" t="s">
        <v>74469</v>
      </c>
      <c r="C36966" t="s">
        <v>74470</v>
      </c>
      <c r="D36966" s="1">
        <v>43539.779652777775</v>
      </c>
      <c r="E36966">
        <v>26346</v>
      </c>
      <c r="F36966">
        <v>123822</v>
      </c>
    </row>
    <row r="36967" spans="1:7" x14ac:dyDescent="0.2">
      <c r="A36967">
        <v>1.10663471129053E+18</v>
      </c>
      <c r="B36967" t="s">
        <v>74471</v>
      </c>
      <c r="C36967" t="s">
        <v>74472</v>
      </c>
      <c r="D36967" s="1">
        <v>43539.843171296299</v>
      </c>
      <c r="E36967">
        <v>14837</v>
      </c>
      <c r="F36967">
        <v>96540</v>
      </c>
    </row>
    <row r="36968" spans="1:7" x14ac:dyDescent="0.2">
      <c r="A36968">
        <v>1.10663471287178E+18</v>
      </c>
      <c r="B36968" t="s">
        <v>74473</v>
      </c>
      <c r="C36968" t="s">
        <v>74474</v>
      </c>
      <c r="D36968" s="1">
        <v>43539.843171296299</v>
      </c>
      <c r="E36968">
        <v>15039</v>
      </c>
      <c r="F36968">
        <v>105403</v>
      </c>
    </row>
    <row r="36969" spans="1:7" x14ac:dyDescent="0.2">
      <c r="A36969">
        <v>1.10665783564615E+18</v>
      </c>
      <c r="B36969" t="s">
        <v>74475</v>
      </c>
      <c r="C36969" t="s">
        <v>74476</v>
      </c>
      <c r="D36969" s="1">
        <v>43539.90697916667</v>
      </c>
      <c r="E36969">
        <v>17817</v>
      </c>
      <c r="F36969">
        <v>69743</v>
      </c>
    </row>
    <row r="36970" spans="1:7" x14ac:dyDescent="0.2">
      <c r="A36970">
        <v>1.10666543686585E+18</v>
      </c>
      <c r="B36970" t="s">
        <v>74477</v>
      </c>
      <c r="C36970" t="s">
        <v>74478</v>
      </c>
      <c r="D36970" s="1">
        <v>43539.927951388891</v>
      </c>
      <c r="E36970">
        <v>14212</v>
      </c>
      <c r="F36970">
        <v>70828</v>
      </c>
      <c r="G36970" t="s">
        <v>89</v>
      </c>
    </row>
    <row r="36971" spans="1:7" x14ac:dyDescent="0.2">
      <c r="A36971">
        <v>1.10694587022067E+18</v>
      </c>
      <c r="B36971" t="s">
        <v>74479</v>
      </c>
      <c r="C36971" t="s">
        <v>74480</v>
      </c>
      <c r="D36971" s="1">
        <v>43540.701805555553</v>
      </c>
      <c r="E36971">
        <v>10159</v>
      </c>
      <c r="F36971">
        <v>37053</v>
      </c>
    </row>
    <row r="36972" spans="1:7" x14ac:dyDescent="0.2">
      <c r="A36972">
        <v>1.10694732429358E+18</v>
      </c>
      <c r="B36972" t="s">
        <v>74481</v>
      </c>
      <c r="C36972" t="s">
        <v>74482</v>
      </c>
      <c r="D36972" s="1">
        <v>43540.705810185187</v>
      </c>
      <c r="E36972">
        <v>10006</v>
      </c>
      <c r="F36972">
        <v>41116</v>
      </c>
    </row>
    <row r="36973" spans="1:7" x14ac:dyDescent="0.2">
      <c r="A36973">
        <v>1.1069498347397199E+18</v>
      </c>
      <c r="B36973" t="s">
        <v>74483</v>
      </c>
      <c r="C36973" t="s">
        <v>74484</v>
      </c>
      <c r="D36973" s="1">
        <v>43540.712743055556</v>
      </c>
      <c r="E36973">
        <v>14798</v>
      </c>
      <c r="F36973">
        <v>70302</v>
      </c>
    </row>
    <row r="36974" spans="1:7" x14ac:dyDescent="0.2">
      <c r="A36974">
        <v>1.10695091802782E+18</v>
      </c>
      <c r="B36974" t="s">
        <v>74485</v>
      </c>
      <c r="C36974" t="s">
        <v>74486</v>
      </c>
      <c r="D36974" s="1">
        <v>43540.715729166666</v>
      </c>
      <c r="E36974">
        <v>10747</v>
      </c>
      <c r="F36974">
        <v>38829</v>
      </c>
    </row>
    <row r="36975" spans="1:7" x14ac:dyDescent="0.2">
      <c r="A36975">
        <v>1.10695245833978E+18</v>
      </c>
      <c r="B36975" t="s">
        <v>74487</v>
      </c>
      <c r="C36975" t="s">
        <v>74488</v>
      </c>
      <c r="D36975" s="1">
        <v>43540.719976851855</v>
      </c>
      <c r="E36975">
        <v>12784</v>
      </c>
      <c r="F36975">
        <v>50990</v>
      </c>
    </row>
    <row r="36976" spans="1:7" x14ac:dyDescent="0.2">
      <c r="A36976">
        <v>1.10696956905753E+18</v>
      </c>
      <c r="B36976" t="s">
        <v>74489</v>
      </c>
      <c r="C36976" t="s">
        <v>74490</v>
      </c>
      <c r="D36976" s="1">
        <v>43540.767199074071</v>
      </c>
      <c r="E36976">
        <v>12295</v>
      </c>
      <c r="F36976">
        <v>39747</v>
      </c>
    </row>
    <row r="36977" spans="1:8" x14ac:dyDescent="0.2">
      <c r="A36977">
        <v>1.10697311078649E+18</v>
      </c>
      <c r="B36977" t="s">
        <v>74491</v>
      </c>
      <c r="C36977" t="s">
        <v>74492</v>
      </c>
      <c r="D36977" s="1">
        <v>43540.776967592596</v>
      </c>
      <c r="E36977">
        <v>11609</v>
      </c>
      <c r="F36977">
        <v>57563</v>
      </c>
      <c r="G36977" t="s">
        <v>89</v>
      </c>
    </row>
    <row r="36978" spans="1:8" x14ac:dyDescent="0.2">
      <c r="A36978">
        <v>1.10700168720887E+18</v>
      </c>
      <c r="B36978" t="s">
        <v>74493</v>
      </c>
      <c r="C36978" t="s">
        <v>74494</v>
      </c>
      <c r="D36978" s="1">
        <v>43540.855821759258</v>
      </c>
      <c r="E36978">
        <v>28657</v>
      </c>
      <c r="F36978">
        <v>98687</v>
      </c>
    </row>
    <row r="36979" spans="1:8" x14ac:dyDescent="0.2">
      <c r="A36979">
        <v>1.1070203608039E+18</v>
      </c>
      <c r="B36979" t="s">
        <v>74495</v>
      </c>
      <c r="C36979" t="s">
        <v>74496</v>
      </c>
      <c r="D36979" s="1">
        <v>43540.907361111109</v>
      </c>
      <c r="E36979">
        <v>23219</v>
      </c>
      <c r="F36979">
        <v>90293</v>
      </c>
    </row>
    <row r="36980" spans="1:8" x14ac:dyDescent="0.2">
      <c r="A36980">
        <v>1.1070240741847601E+18</v>
      </c>
      <c r="B36980" t="s">
        <v>74497</v>
      </c>
      <c r="C36980" t="s">
        <v>74498</v>
      </c>
      <c r="D36980" s="1">
        <v>43540.917604166665</v>
      </c>
      <c r="E36980">
        <v>14000</v>
      </c>
      <c r="F36980">
        <v>65547</v>
      </c>
    </row>
    <row r="36981" spans="1:8" x14ac:dyDescent="0.2">
      <c r="A36981">
        <v>1.10702568948673E+18</v>
      </c>
      <c r="B36981" t="s">
        <v>74499</v>
      </c>
      <c r="C36981" t="s">
        <v>74500</v>
      </c>
      <c r="D36981" s="1">
        <v>43540.922060185185</v>
      </c>
      <c r="E36981">
        <v>23217</v>
      </c>
      <c r="F36981">
        <v>95679</v>
      </c>
    </row>
    <row r="36982" spans="1:8" x14ac:dyDescent="0.2">
      <c r="A36982">
        <v>1.10702937712305E+18</v>
      </c>
      <c r="B36982" t="s">
        <v>74501</v>
      </c>
      <c r="C36982" t="s">
        <v>74502</v>
      </c>
      <c r="D36982" s="1">
        <v>43540.932233796295</v>
      </c>
      <c r="E36982">
        <v>22544</v>
      </c>
      <c r="F36982">
        <v>97304</v>
      </c>
    </row>
    <row r="36983" spans="1:8" x14ac:dyDescent="0.2">
      <c r="A36983">
        <v>1.10725003785421E+18</v>
      </c>
      <c r="B36983" t="s">
        <v>74503</v>
      </c>
      <c r="C36983" t="s">
        <v>74504</v>
      </c>
      <c r="D36983" s="1">
        <v>43541.541145833333</v>
      </c>
      <c r="E36983">
        <v>17485</v>
      </c>
      <c r="F36983">
        <v>94793</v>
      </c>
    </row>
    <row r="36984" spans="1:8" x14ac:dyDescent="0.2">
      <c r="A36984">
        <v>1.1072537422719E+18</v>
      </c>
      <c r="B36984" t="s">
        <v>74505</v>
      </c>
      <c r="C36984" t="s">
        <v>74506</v>
      </c>
      <c r="D36984" s="1">
        <v>43541.551365740743</v>
      </c>
      <c r="E36984">
        <v>17230</v>
      </c>
      <c r="F36984">
        <v>76298</v>
      </c>
      <c r="H36984" t="s">
        <v>390</v>
      </c>
    </row>
    <row r="36985" spans="1:8" x14ac:dyDescent="0.2">
      <c r="A36985">
        <v>1.10725614258407E+18</v>
      </c>
      <c r="B36985" t="s">
        <v>74507</v>
      </c>
      <c r="C36985" t="s">
        <v>74508</v>
      </c>
      <c r="D36985" s="1">
        <v>43541.557986111111</v>
      </c>
      <c r="E36985">
        <v>17067</v>
      </c>
      <c r="F36985">
        <v>66336</v>
      </c>
    </row>
    <row r="36986" spans="1:8" x14ac:dyDescent="0.2">
      <c r="A36986">
        <v>1.10726060997494E+18</v>
      </c>
      <c r="B36986" t="s">
        <v>74509</v>
      </c>
      <c r="C36986" t="s">
        <v>74510</v>
      </c>
      <c r="D36986" s="1">
        <v>43541.5703125</v>
      </c>
      <c r="E36986">
        <v>29804</v>
      </c>
      <c r="F36986">
        <v>114563</v>
      </c>
    </row>
    <row r="36987" spans="1:8" x14ac:dyDescent="0.2">
      <c r="A36987">
        <v>1.10726281032778E+18</v>
      </c>
      <c r="B36987" t="s">
        <v>74511</v>
      </c>
      <c r="C36987" t="s">
        <v>74512</v>
      </c>
      <c r="D36987" s="1">
        <v>43541.576388888891</v>
      </c>
      <c r="E36987">
        <v>12170</v>
      </c>
      <c r="F36987">
        <v>64972</v>
      </c>
    </row>
    <row r="36988" spans="1:8" x14ac:dyDescent="0.2">
      <c r="A36988">
        <v>1.10726997867861E+18</v>
      </c>
      <c r="B36988" t="s">
        <v>74513</v>
      </c>
      <c r="C36988" t="s">
        <v>74514</v>
      </c>
      <c r="D36988" s="1">
        <v>43541.596168981479</v>
      </c>
      <c r="E36988">
        <v>31437</v>
      </c>
      <c r="F36988">
        <v>101485</v>
      </c>
      <c r="G36988" t="s">
        <v>215</v>
      </c>
    </row>
    <row r="36989" spans="1:8" x14ac:dyDescent="0.2">
      <c r="A36989">
        <v>1.10727364519653E+18</v>
      </c>
      <c r="B36989" t="s">
        <v>74515</v>
      </c>
      <c r="C36989" t="s">
        <v>74516</v>
      </c>
      <c r="D36989" s="1">
        <v>43541.60628472222</v>
      </c>
      <c r="E36989">
        <v>23731</v>
      </c>
      <c r="F36989">
        <v>97532</v>
      </c>
    </row>
    <row r="36990" spans="1:8" x14ac:dyDescent="0.2">
      <c r="A36990">
        <v>1.10727650441585E+18</v>
      </c>
      <c r="B36990" t="s">
        <v>74517</v>
      </c>
      <c r="C36990" t="s">
        <v>74518</v>
      </c>
      <c r="D36990" s="1">
        <v>43541.614178240743</v>
      </c>
      <c r="E36990">
        <v>29130</v>
      </c>
      <c r="F36990">
        <v>105928</v>
      </c>
      <c r="G36990" t="s">
        <v>89</v>
      </c>
    </row>
    <row r="36991" spans="1:8" x14ac:dyDescent="0.2">
      <c r="A36991">
        <v>1.10727882026721E+18</v>
      </c>
      <c r="B36991" t="s">
        <v>74519</v>
      </c>
      <c r="C36991" t="s">
        <v>74520</v>
      </c>
      <c r="D36991" s="1">
        <v>43541.620567129627</v>
      </c>
      <c r="E36991">
        <v>12323</v>
      </c>
      <c r="F36991">
        <v>44697</v>
      </c>
    </row>
    <row r="36992" spans="1:8" x14ac:dyDescent="0.2">
      <c r="A36992">
        <v>1.10733545700686E+18</v>
      </c>
      <c r="B36992" t="s">
        <v>74521</v>
      </c>
      <c r="C36992" t="s">
        <v>74522</v>
      </c>
      <c r="D36992" s="1">
        <v>43541.77685185185</v>
      </c>
      <c r="E36992">
        <v>13608</v>
      </c>
      <c r="F36992">
        <v>59938</v>
      </c>
    </row>
    <row r="36993" spans="1:7" x14ac:dyDescent="0.2">
      <c r="A36993">
        <v>1.10734554172429E+18</v>
      </c>
      <c r="B36993" t="s">
        <v>74523</v>
      </c>
      <c r="C36993" t="s">
        <v>74524</v>
      </c>
      <c r="D36993" s="1">
        <v>43541.8046875</v>
      </c>
      <c r="E36993">
        <v>19009</v>
      </c>
      <c r="F36993">
        <v>74702</v>
      </c>
      <c r="G36993" t="s">
        <v>576</v>
      </c>
    </row>
    <row r="36994" spans="1:7" x14ac:dyDescent="0.2">
      <c r="A36994">
        <v>1.1073857515770801E+18</v>
      </c>
      <c r="B36994" t="s">
        <v>74525</v>
      </c>
      <c r="C36994" t="s">
        <v>74526</v>
      </c>
      <c r="D36994" s="1">
        <v>43541.915648148148</v>
      </c>
      <c r="E36994">
        <v>19413</v>
      </c>
      <c r="F36994">
        <v>86233</v>
      </c>
    </row>
    <row r="36995" spans="1:7" x14ac:dyDescent="0.2">
      <c r="A36995">
        <v>1.10740812961938E+18</v>
      </c>
      <c r="B36995" t="s">
        <v>74527</v>
      </c>
      <c r="C36995" t="s">
        <v>74528</v>
      </c>
      <c r="D36995" s="1">
        <v>43541.977395833332</v>
      </c>
      <c r="E36995">
        <v>21745</v>
      </c>
      <c r="F36995">
        <v>105804</v>
      </c>
    </row>
    <row r="36996" spans="1:7" x14ac:dyDescent="0.2">
      <c r="A36996">
        <v>1.10742050547952E+18</v>
      </c>
      <c r="B36996" t="s">
        <v>74529</v>
      </c>
      <c r="C36996" t="s">
        <v>74530</v>
      </c>
      <c r="D36996" s="1">
        <v>43542.011550925927</v>
      </c>
      <c r="E36996">
        <v>32551</v>
      </c>
      <c r="F36996">
        <v>119429</v>
      </c>
    </row>
    <row r="36997" spans="1:7" x14ac:dyDescent="0.2">
      <c r="A36997">
        <v>1.10746267161457E+18</v>
      </c>
      <c r="B36997" t="s">
        <v>74531</v>
      </c>
      <c r="C36997" t="s">
        <v>43464</v>
      </c>
      <c r="D36997" s="1">
        <v>43542.127905092595</v>
      </c>
      <c r="E36997">
        <v>42944</v>
      </c>
      <c r="F36997">
        <v>205815</v>
      </c>
    </row>
    <row r="36998" spans="1:7" x14ac:dyDescent="0.2">
      <c r="A36998">
        <v>1.10760705860034E+18</v>
      </c>
      <c r="B36998" t="s">
        <v>74532</v>
      </c>
      <c r="C36998" t="s">
        <v>74533</v>
      </c>
      <c r="D36998" s="1">
        <v>43542.526331018518</v>
      </c>
      <c r="E36998">
        <v>15599</v>
      </c>
      <c r="F36998">
        <v>74767</v>
      </c>
    </row>
    <row r="36999" spans="1:7" x14ac:dyDescent="0.2">
      <c r="A36999">
        <v>1.10760892137051E+18</v>
      </c>
      <c r="B36999" t="s">
        <v>74534</v>
      </c>
      <c r="C36999" t="s">
        <v>74535</v>
      </c>
      <c r="D36999" s="1">
        <v>43542.531469907408</v>
      </c>
      <c r="E36999">
        <v>16772</v>
      </c>
      <c r="F36999">
        <v>82059</v>
      </c>
    </row>
    <row r="37000" spans="1:7" x14ac:dyDescent="0.2">
      <c r="A37000">
        <v>1.10761144541451E+18</v>
      </c>
      <c r="B37000" t="s">
        <v>74536</v>
      </c>
      <c r="C37000" t="s">
        <v>74537</v>
      </c>
      <c r="D37000" s="1">
        <v>43542.538437499999</v>
      </c>
      <c r="E37000">
        <v>28083</v>
      </c>
      <c r="F37000">
        <v>179643</v>
      </c>
    </row>
    <row r="37001" spans="1:7" x14ac:dyDescent="0.2">
      <c r="A37001">
        <v>1.1076312970763E+18</v>
      </c>
      <c r="B37001" t="s">
        <v>74538</v>
      </c>
      <c r="C37001" t="s">
        <v>74539</v>
      </c>
      <c r="D37001" s="1">
        <v>43542.593217592592</v>
      </c>
      <c r="E37001">
        <v>20032</v>
      </c>
      <c r="F37001">
        <v>107681</v>
      </c>
    </row>
    <row r="37002" spans="1:7" x14ac:dyDescent="0.2">
      <c r="A37002">
        <v>1.10763740501053E+18</v>
      </c>
      <c r="B37002" t="s">
        <v>74540</v>
      </c>
      <c r="C37002" t="s">
        <v>74541</v>
      </c>
      <c r="D37002" s="1">
        <v>43542.610069444447</v>
      </c>
      <c r="E37002">
        <v>26084</v>
      </c>
      <c r="F37002">
        <v>126646</v>
      </c>
    </row>
    <row r="37003" spans="1:7" x14ac:dyDescent="0.2">
      <c r="A37003">
        <v>1.10765984153801E+18</v>
      </c>
      <c r="B37003" t="s">
        <v>74542</v>
      </c>
      <c r="C37003" t="s">
        <v>74543</v>
      </c>
      <c r="D37003" s="1">
        <v>43542.671990740739</v>
      </c>
      <c r="E37003">
        <v>19585</v>
      </c>
      <c r="F37003">
        <v>86278</v>
      </c>
      <c r="G37003" t="s">
        <v>89</v>
      </c>
    </row>
    <row r="37004" spans="1:7" x14ac:dyDescent="0.2">
      <c r="A37004">
        <v>1.10767325626862E+18</v>
      </c>
      <c r="B37004" t="s">
        <v>74544</v>
      </c>
      <c r="C37004" t="s">
        <v>74545</v>
      </c>
      <c r="D37004" s="1">
        <v>43542.709004629629</v>
      </c>
      <c r="E37004">
        <v>19441</v>
      </c>
      <c r="F37004">
        <v>81698</v>
      </c>
    </row>
    <row r="37005" spans="1:7" x14ac:dyDescent="0.2">
      <c r="A37005">
        <v>1.10767604661327E+18</v>
      </c>
      <c r="B37005" t="s">
        <v>74546</v>
      </c>
      <c r="C37005" t="s">
        <v>74547</v>
      </c>
      <c r="D37005" s="1">
        <v>43542.71670138889</v>
      </c>
      <c r="E37005">
        <v>15351</v>
      </c>
      <c r="F37005">
        <v>49585</v>
      </c>
    </row>
    <row r="37006" spans="1:7" x14ac:dyDescent="0.2">
      <c r="A37006">
        <v>1.10774663323053E+18</v>
      </c>
      <c r="B37006" t="s">
        <v>74548</v>
      </c>
      <c r="C37006" t="s">
        <v>74549</v>
      </c>
      <c r="D37006" s="1">
        <v>43542.911481481482</v>
      </c>
      <c r="E37006">
        <v>9912</v>
      </c>
      <c r="F37006">
        <v>49218</v>
      </c>
      <c r="G37006" t="s">
        <v>89</v>
      </c>
    </row>
    <row r="37007" spans="1:7" x14ac:dyDescent="0.2">
      <c r="A37007">
        <v>1.10774785084533E+18</v>
      </c>
      <c r="B37007" t="s">
        <v>74550</v>
      </c>
      <c r="C37007" t="s">
        <v>74551</v>
      </c>
      <c r="D37007" s="1">
        <v>43542.914849537039</v>
      </c>
      <c r="E37007">
        <v>11340</v>
      </c>
      <c r="F37007">
        <v>53819</v>
      </c>
      <c r="G37007" t="s">
        <v>89</v>
      </c>
    </row>
    <row r="37008" spans="1:7" x14ac:dyDescent="0.2">
      <c r="A37008">
        <v>1.10775746569165E+18</v>
      </c>
      <c r="B37008" t="s">
        <v>74552</v>
      </c>
      <c r="C37008" t="s">
        <v>74553</v>
      </c>
      <c r="D37008" s="1">
        <v>43542.941377314812</v>
      </c>
      <c r="E37008">
        <v>16333</v>
      </c>
      <c r="F37008">
        <v>55058</v>
      </c>
    </row>
    <row r="37009" spans="1:8" x14ac:dyDescent="0.2">
      <c r="A37009">
        <v>1.10777103038542E+18</v>
      </c>
      <c r="B37009" t="s">
        <v>74554</v>
      </c>
      <c r="C37009" t="s">
        <v>74555</v>
      </c>
      <c r="D37009" s="1">
        <v>43542.978807870371</v>
      </c>
      <c r="E37009">
        <v>43726</v>
      </c>
      <c r="F37009">
        <v>165704</v>
      </c>
    </row>
    <row r="37010" spans="1:8" x14ac:dyDescent="0.2">
      <c r="A37010">
        <v>1.10781708272345E+18</v>
      </c>
      <c r="B37010" t="s">
        <v>74556</v>
      </c>
      <c r="C37010" t="s">
        <v>74557</v>
      </c>
      <c r="D37010" s="1">
        <v>43543.105891203704</v>
      </c>
      <c r="E37010">
        <v>20019</v>
      </c>
      <c r="F37010">
        <v>69127</v>
      </c>
      <c r="G37010" t="s">
        <v>89</v>
      </c>
    </row>
    <row r="37011" spans="1:8" x14ac:dyDescent="0.2">
      <c r="A37011">
        <v>1.10781867239399E+18</v>
      </c>
      <c r="B37011" t="s">
        <v>74558</v>
      </c>
      <c r="C37011" t="s">
        <v>74559</v>
      </c>
      <c r="D37011" s="1">
        <v>43543.110277777778</v>
      </c>
      <c r="E37011">
        <v>21922</v>
      </c>
      <c r="F37011">
        <v>67408</v>
      </c>
    </row>
    <row r="37012" spans="1:8" x14ac:dyDescent="0.2">
      <c r="A37012">
        <v>1.10785141477937E+18</v>
      </c>
      <c r="B37012" t="s">
        <v>74560</v>
      </c>
      <c r="C37012" t="s">
        <v>74561</v>
      </c>
      <c r="D37012" s="1">
        <v>43543.200624999998</v>
      </c>
      <c r="E37012">
        <v>17622</v>
      </c>
      <c r="F37012">
        <v>57103</v>
      </c>
    </row>
    <row r="37013" spans="1:8" x14ac:dyDescent="0.2">
      <c r="A37013">
        <v>1.10798113101262E+18</v>
      </c>
      <c r="B37013" t="s">
        <v>74562</v>
      </c>
      <c r="C37013" t="s">
        <v>74563</v>
      </c>
      <c r="D37013" s="1">
        <v>43543.558576388888</v>
      </c>
      <c r="E37013">
        <v>31231</v>
      </c>
      <c r="F37013">
        <v>124565</v>
      </c>
    </row>
    <row r="37014" spans="1:8" x14ac:dyDescent="0.2">
      <c r="A37014">
        <v>1.10798372503446E+18</v>
      </c>
      <c r="B37014" t="s">
        <v>74564</v>
      </c>
      <c r="C37014" t="s">
        <v>74565</v>
      </c>
      <c r="D37014" s="1">
        <v>43543.565740740742</v>
      </c>
      <c r="E37014">
        <v>13889</v>
      </c>
      <c r="F37014">
        <v>63794</v>
      </c>
    </row>
    <row r="37015" spans="1:8" x14ac:dyDescent="0.2">
      <c r="A37015">
        <v>1.10799791358472E+18</v>
      </c>
      <c r="B37015" t="s">
        <v>74566</v>
      </c>
      <c r="C37015" t="s">
        <v>74567</v>
      </c>
      <c r="D37015" s="1">
        <v>43543.604884259257</v>
      </c>
      <c r="E37015">
        <v>14685</v>
      </c>
      <c r="F37015">
        <v>71873</v>
      </c>
      <c r="G37015" t="s">
        <v>89</v>
      </c>
    </row>
    <row r="37016" spans="1:8" x14ac:dyDescent="0.2">
      <c r="A37016">
        <v>1.10800446512107E+18</v>
      </c>
      <c r="B37016" t="s">
        <v>74568</v>
      </c>
      <c r="C37016" t="s">
        <v>74569</v>
      </c>
      <c r="D37016" s="1">
        <v>43543.62296296296</v>
      </c>
      <c r="E37016">
        <v>35981</v>
      </c>
      <c r="F37016">
        <v>148937</v>
      </c>
      <c r="H37016" t="s">
        <v>390</v>
      </c>
    </row>
    <row r="37017" spans="1:8" x14ac:dyDescent="0.2">
      <c r="A37017">
        <v>1.10802856679147E+18</v>
      </c>
      <c r="B37017" t="s">
        <v>74570</v>
      </c>
      <c r="C37017" t="s">
        <v>74571</v>
      </c>
      <c r="D37017" s="1">
        <v>43543.689479166664</v>
      </c>
      <c r="E37017">
        <v>20506</v>
      </c>
      <c r="F37017">
        <v>70995</v>
      </c>
      <c r="H37017" t="s">
        <v>390</v>
      </c>
    </row>
    <row r="37018" spans="1:8" x14ac:dyDescent="0.2">
      <c r="A37018">
        <v>1.10803644551051E+18</v>
      </c>
      <c r="B37018" t="s">
        <v>74572</v>
      </c>
      <c r="C37018" t="s">
        <v>74573</v>
      </c>
      <c r="D37018" s="1">
        <v>43543.711215277777</v>
      </c>
      <c r="E37018">
        <v>16362</v>
      </c>
      <c r="F37018">
        <v>54794</v>
      </c>
    </row>
    <row r="37019" spans="1:8" x14ac:dyDescent="0.2">
      <c r="A37019">
        <v>1.1081181767542001E+18</v>
      </c>
      <c r="B37019" t="s">
        <v>74574</v>
      </c>
      <c r="C37019" t="s">
        <v>74575</v>
      </c>
      <c r="D37019" s="1">
        <v>43543.936747685184</v>
      </c>
      <c r="E37019">
        <v>32691</v>
      </c>
      <c r="F37019">
        <v>161525</v>
      </c>
    </row>
    <row r="37020" spans="1:8" x14ac:dyDescent="0.2">
      <c r="A37020">
        <v>1.10814702448512E+18</v>
      </c>
      <c r="B37020" t="s">
        <v>74576</v>
      </c>
      <c r="C37020" t="s">
        <v>74577</v>
      </c>
      <c r="D37020" s="1">
        <v>43544.01635416667</v>
      </c>
      <c r="E37020">
        <v>33041</v>
      </c>
      <c r="F37020">
        <v>106880</v>
      </c>
      <c r="G37020" t="s">
        <v>89</v>
      </c>
    </row>
    <row r="37021" spans="1:8" x14ac:dyDescent="0.2">
      <c r="A37021">
        <v>1.10818785595487E+18</v>
      </c>
      <c r="B37021" t="s">
        <v>74578</v>
      </c>
      <c r="C37021" t="s">
        <v>74579</v>
      </c>
      <c r="D37021" s="1">
        <v>43544.129027777781</v>
      </c>
      <c r="E37021">
        <v>20997</v>
      </c>
      <c r="F37021">
        <v>86500</v>
      </c>
    </row>
    <row r="37022" spans="1:8" x14ac:dyDescent="0.2">
      <c r="A37022">
        <v>1.10819083725776E+18</v>
      </c>
      <c r="B37022" t="s">
        <v>74580</v>
      </c>
      <c r="C37022" t="s">
        <v>74581</v>
      </c>
      <c r="D37022" s="1">
        <v>43544.137256944443</v>
      </c>
      <c r="E37022">
        <v>26033</v>
      </c>
      <c r="F37022">
        <v>114969</v>
      </c>
    </row>
    <row r="37023" spans="1:8" x14ac:dyDescent="0.2">
      <c r="A37023">
        <v>1.10821484529442E+18</v>
      </c>
      <c r="B37023" t="s">
        <v>74582</v>
      </c>
      <c r="C37023" t="s">
        <v>74583</v>
      </c>
      <c r="D37023" s="1">
        <v>43544.203506944446</v>
      </c>
      <c r="E37023">
        <v>20742</v>
      </c>
      <c r="F37023">
        <v>75547</v>
      </c>
    </row>
    <row r="37024" spans="1:8" x14ac:dyDescent="0.2">
      <c r="A37024">
        <v>1.10821776818744E+18</v>
      </c>
      <c r="B37024" t="s">
        <v>74584</v>
      </c>
      <c r="C37024" t="s">
        <v>74585</v>
      </c>
      <c r="D37024" s="1">
        <v>43544.211574074077</v>
      </c>
      <c r="E37024">
        <v>28155</v>
      </c>
      <c r="F37024">
        <v>117873</v>
      </c>
    </row>
    <row r="37025" spans="1:8" x14ac:dyDescent="0.2">
      <c r="A37025">
        <v>1.10833529367184E+18</v>
      </c>
      <c r="B37025" t="s">
        <v>74586</v>
      </c>
      <c r="C37025" t="s">
        <v>74587</v>
      </c>
      <c r="D37025" s="1">
        <v>43544.535879629628</v>
      </c>
      <c r="E37025">
        <v>23127</v>
      </c>
      <c r="F37025">
        <v>118997</v>
      </c>
    </row>
    <row r="37026" spans="1:8" x14ac:dyDescent="0.2">
      <c r="A37026">
        <v>1.10846398964901E+18</v>
      </c>
      <c r="B37026" t="s">
        <v>74588</v>
      </c>
      <c r="C37026" t="s">
        <v>74589</v>
      </c>
      <c r="D37026" s="1">
        <v>43544.891018518516</v>
      </c>
      <c r="E37026">
        <v>18797</v>
      </c>
      <c r="F37026">
        <v>84758</v>
      </c>
    </row>
    <row r="37027" spans="1:8" x14ac:dyDescent="0.2">
      <c r="A37027">
        <v>1.10847119335337E+18</v>
      </c>
      <c r="B37027" t="s">
        <v>74590</v>
      </c>
      <c r="C37027" t="s">
        <v>74591</v>
      </c>
      <c r="D37027" s="1">
        <v>43544.910891203705</v>
      </c>
      <c r="E37027">
        <v>22290</v>
      </c>
      <c r="F37027">
        <v>95598</v>
      </c>
      <c r="G37027" t="s">
        <v>89</v>
      </c>
    </row>
    <row r="37028" spans="1:8" x14ac:dyDescent="0.2">
      <c r="A37028">
        <v>1.10847276958963E+18</v>
      </c>
      <c r="B37028" t="s">
        <v>74592</v>
      </c>
      <c r="C37028" t="s">
        <v>74593</v>
      </c>
      <c r="D37028" s="1">
        <v>43544.915243055555</v>
      </c>
      <c r="E37028">
        <v>36545</v>
      </c>
      <c r="F37028">
        <v>167366</v>
      </c>
    </row>
    <row r="37029" spans="1:8" x14ac:dyDescent="0.2">
      <c r="A37029">
        <v>1.10847981800022E+18</v>
      </c>
      <c r="B37029" t="s">
        <v>74594</v>
      </c>
      <c r="C37029" t="s">
        <v>74595</v>
      </c>
      <c r="D37029" s="1">
        <v>43544.934687499997</v>
      </c>
      <c r="E37029">
        <v>19621</v>
      </c>
      <c r="F37029">
        <v>69994</v>
      </c>
    </row>
    <row r="37030" spans="1:8" x14ac:dyDescent="0.2">
      <c r="A37030">
        <v>1.10851297214859E+18</v>
      </c>
      <c r="B37030" t="s">
        <v>74596</v>
      </c>
      <c r="C37030" t="s">
        <v>74597</v>
      </c>
      <c r="D37030" s="1">
        <v>43545.026180555556</v>
      </c>
      <c r="E37030">
        <v>15140</v>
      </c>
      <c r="F37030">
        <v>61793</v>
      </c>
    </row>
    <row r="37031" spans="1:8" x14ac:dyDescent="0.2">
      <c r="A37031">
        <v>1.1085205551189E+18</v>
      </c>
      <c r="B37031" t="s">
        <v>74598</v>
      </c>
      <c r="C37031" t="s">
        <v>74599</v>
      </c>
      <c r="D37031" s="1">
        <v>43545.047106481485</v>
      </c>
      <c r="E37031">
        <v>13021</v>
      </c>
      <c r="F37031">
        <v>92261</v>
      </c>
      <c r="G37031" t="s">
        <v>89</v>
      </c>
    </row>
    <row r="37032" spans="1:8" x14ac:dyDescent="0.2">
      <c r="A37032">
        <v>1.10854880363906E+18</v>
      </c>
      <c r="B37032" t="s">
        <v>74600</v>
      </c>
      <c r="C37032" t="s">
        <v>74601</v>
      </c>
      <c r="D37032" s="1">
        <v>43545.125057870369</v>
      </c>
      <c r="E37032">
        <v>16939</v>
      </c>
      <c r="F37032">
        <v>67809</v>
      </c>
    </row>
    <row r="37033" spans="1:8" x14ac:dyDescent="0.2">
      <c r="A37033">
        <v>1.1085498115219599E+18</v>
      </c>
      <c r="B37033" t="s">
        <v>74602</v>
      </c>
      <c r="C37033" t="s">
        <v>74603</v>
      </c>
      <c r="D37033" s="1">
        <v>43545.127835648149</v>
      </c>
      <c r="E37033">
        <v>22774</v>
      </c>
      <c r="F37033">
        <v>92112</v>
      </c>
      <c r="G37033" t="s">
        <v>89</v>
      </c>
    </row>
    <row r="37034" spans="1:8" x14ac:dyDescent="0.2">
      <c r="A37034">
        <v>1.108559080204E+18</v>
      </c>
      <c r="B37034" t="s">
        <v>74604</v>
      </c>
      <c r="C37034" t="s">
        <v>74605</v>
      </c>
      <c r="D37034" s="1">
        <v>43545.153414351851</v>
      </c>
      <c r="E37034">
        <v>23546</v>
      </c>
      <c r="F37034">
        <v>80143</v>
      </c>
      <c r="G37034" t="s">
        <v>215</v>
      </c>
    </row>
    <row r="37035" spans="1:8" x14ac:dyDescent="0.2">
      <c r="A37035">
        <v>1.10877295281489E+18</v>
      </c>
      <c r="B37035" t="s">
        <v>74606</v>
      </c>
      <c r="C37035" t="s">
        <v>74607</v>
      </c>
      <c r="D37035" s="1">
        <v>43545.743587962963</v>
      </c>
      <c r="E37035">
        <v>38262</v>
      </c>
      <c r="F37035">
        <v>169713</v>
      </c>
    </row>
    <row r="37036" spans="1:8" x14ac:dyDescent="0.2">
      <c r="A37036">
        <v>1.10882376265966E+18</v>
      </c>
      <c r="B37036" t="s">
        <v>74608</v>
      </c>
      <c r="C37036" t="s">
        <v>74609</v>
      </c>
      <c r="D37036" s="1">
        <v>43545.883796296293</v>
      </c>
      <c r="E37036">
        <v>29986</v>
      </c>
      <c r="F37036">
        <v>120464</v>
      </c>
    </row>
    <row r="37037" spans="1:8" x14ac:dyDescent="0.2">
      <c r="A37037">
        <v>1.10883871347018E+18</v>
      </c>
      <c r="B37037" t="s">
        <v>74610</v>
      </c>
      <c r="C37037" t="s">
        <v>74611</v>
      </c>
      <c r="D37037" s="1">
        <v>43545.925057870372</v>
      </c>
      <c r="E37037">
        <v>19017</v>
      </c>
      <c r="F37037">
        <v>83214</v>
      </c>
      <c r="G37037" t="s">
        <v>89</v>
      </c>
      <c r="H37037" t="s">
        <v>390</v>
      </c>
    </row>
    <row r="37038" spans="1:8" x14ac:dyDescent="0.2">
      <c r="A37038">
        <v>1.10904510408024E+18</v>
      </c>
      <c r="B37038" t="s">
        <v>74612</v>
      </c>
      <c r="C37038" t="s">
        <v>74613</v>
      </c>
      <c r="D37038" s="1">
        <v>43546.494583333333</v>
      </c>
      <c r="E37038">
        <v>31966</v>
      </c>
      <c r="F37038">
        <v>159094</v>
      </c>
    </row>
    <row r="37039" spans="1:8" x14ac:dyDescent="0.2">
      <c r="A37039">
        <v>1.10907427176936E+18</v>
      </c>
      <c r="B37039" t="s">
        <v>74614</v>
      </c>
      <c r="C37039" t="s">
        <v>74615</v>
      </c>
      <c r="D37039" s="1">
        <v>43546.575069444443</v>
      </c>
      <c r="E37039">
        <v>11471</v>
      </c>
      <c r="F37039">
        <v>44843</v>
      </c>
    </row>
    <row r="37040" spans="1:8" x14ac:dyDescent="0.2">
      <c r="A37040">
        <v>1.10907670045174E+18</v>
      </c>
      <c r="B37040" t="s">
        <v>74616</v>
      </c>
      <c r="C37040" t="s">
        <v>74617</v>
      </c>
      <c r="D37040" s="1">
        <v>43546.581770833334</v>
      </c>
      <c r="E37040">
        <v>15113</v>
      </c>
      <c r="F37040">
        <v>70116</v>
      </c>
      <c r="G37040" t="s">
        <v>89</v>
      </c>
    </row>
    <row r="37041" spans="1:7" x14ac:dyDescent="0.2">
      <c r="A37041">
        <v>1.10908061227355E+18</v>
      </c>
      <c r="B37041" t="s">
        <v>74618</v>
      </c>
      <c r="C37041" t="s">
        <v>74619</v>
      </c>
      <c r="D37041" s="1">
        <v>43546.592569444445</v>
      </c>
      <c r="E37041">
        <v>12992</v>
      </c>
      <c r="F37041">
        <v>52378</v>
      </c>
    </row>
    <row r="37042" spans="1:7" x14ac:dyDescent="0.2">
      <c r="A37042">
        <v>1.10908573215565E+18</v>
      </c>
      <c r="B37042" t="s">
        <v>74620</v>
      </c>
      <c r="C37042" t="s">
        <v>74621</v>
      </c>
      <c r="D37042" s="1">
        <v>43546.60670138889</v>
      </c>
      <c r="E37042">
        <v>11874</v>
      </c>
      <c r="F37042">
        <v>44805</v>
      </c>
    </row>
    <row r="37043" spans="1:7" x14ac:dyDescent="0.2">
      <c r="A37043">
        <v>1.10912635785278E+18</v>
      </c>
      <c r="B37043" t="s">
        <v>74622</v>
      </c>
      <c r="C37043" t="s">
        <v>74623</v>
      </c>
      <c r="D37043" s="1">
        <v>43546.7187962963</v>
      </c>
      <c r="E37043">
        <v>20706</v>
      </c>
      <c r="F37043">
        <v>119933</v>
      </c>
    </row>
    <row r="37044" spans="1:7" x14ac:dyDescent="0.2">
      <c r="A37044">
        <v>1.10912635986194E+18</v>
      </c>
      <c r="B37044" t="s">
        <v>74624</v>
      </c>
      <c r="C37044" t="s">
        <v>74625</v>
      </c>
      <c r="D37044" s="1">
        <v>43546.718807870369</v>
      </c>
      <c r="E37044">
        <v>16779</v>
      </c>
      <c r="F37044">
        <v>99292</v>
      </c>
    </row>
    <row r="37045" spans="1:7" x14ac:dyDescent="0.2">
      <c r="A37045">
        <v>1.10913453177115E+18</v>
      </c>
      <c r="B37045" t="s">
        <v>74626</v>
      </c>
      <c r="C37045" t="s">
        <v>74627</v>
      </c>
      <c r="D37045" s="1">
        <v>43546.741354166668</v>
      </c>
      <c r="E37045">
        <v>15486</v>
      </c>
      <c r="F37045">
        <v>79046</v>
      </c>
      <c r="G37045" t="s">
        <v>89</v>
      </c>
    </row>
    <row r="37046" spans="1:7" x14ac:dyDescent="0.2">
      <c r="A37046">
        <v>1.10914344863496E+18</v>
      </c>
      <c r="B37046" t="s">
        <v>74628</v>
      </c>
      <c r="C37046" t="s">
        <v>74629</v>
      </c>
      <c r="D37046" s="1">
        <v>43546.765960648147</v>
      </c>
      <c r="E37046">
        <v>19363</v>
      </c>
      <c r="F37046">
        <v>92498</v>
      </c>
    </row>
    <row r="37047" spans="1:7" x14ac:dyDescent="0.2">
      <c r="A37047">
        <v>1.10918692862314E+18</v>
      </c>
      <c r="B37047" t="s">
        <v>74630</v>
      </c>
      <c r="C37047" t="s">
        <v>74631</v>
      </c>
      <c r="D37047" s="1">
        <v>43546.885949074072</v>
      </c>
      <c r="E37047">
        <v>22207</v>
      </c>
      <c r="F37047">
        <v>112228</v>
      </c>
      <c r="G37047" t="s">
        <v>89</v>
      </c>
    </row>
    <row r="37048" spans="1:7" x14ac:dyDescent="0.2">
      <c r="A37048">
        <v>1.10978737824224E+18</v>
      </c>
      <c r="B37048" t="s">
        <v>74632</v>
      </c>
      <c r="C37048" t="s">
        <v>74633</v>
      </c>
      <c r="D37048" s="1">
        <v>43548.542870370373</v>
      </c>
      <c r="E37048">
        <v>69688</v>
      </c>
      <c r="F37048">
        <v>435644</v>
      </c>
    </row>
    <row r="37049" spans="1:7" x14ac:dyDescent="0.2">
      <c r="A37049">
        <v>1.10978769482832E+18</v>
      </c>
      <c r="B37049" t="s">
        <v>74634</v>
      </c>
      <c r="C37049" t="s">
        <v>43464</v>
      </c>
      <c r="D37049" s="1">
        <v>43548.543738425928</v>
      </c>
      <c r="E37049">
        <v>57274</v>
      </c>
      <c r="F37049">
        <v>324341</v>
      </c>
    </row>
    <row r="37050" spans="1:7" x14ac:dyDescent="0.2">
      <c r="A37050">
        <v>1.10991838813302E+18</v>
      </c>
      <c r="B37050" t="s">
        <v>74635</v>
      </c>
      <c r="C37050" t="s">
        <v>74636</v>
      </c>
      <c r="D37050" s="1">
        <v>43548.904386574075</v>
      </c>
      <c r="E37050">
        <v>86736</v>
      </c>
      <c r="F37050">
        <v>385626</v>
      </c>
    </row>
    <row r="37051" spans="1:7" x14ac:dyDescent="0.2">
      <c r="A37051">
        <v>1.11012170472931E+18</v>
      </c>
      <c r="B37051" t="s">
        <v>74637</v>
      </c>
      <c r="C37051" t="s">
        <v>74638</v>
      </c>
      <c r="D37051" s="1">
        <v>43549.465439814812</v>
      </c>
      <c r="E37051">
        <v>22067</v>
      </c>
      <c r="F37051">
        <v>111218</v>
      </c>
      <c r="G37051" t="s">
        <v>215</v>
      </c>
    </row>
    <row r="37052" spans="1:7" x14ac:dyDescent="0.2">
      <c r="A37052">
        <v>1.1101242136906801E+18</v>
      </c>
      <c r="B37052" t="s">
        <v>74639</v>
      </c>
      <c r="C37052" t="s">
        <v>74640</v>
      </c>
      <c r="D37052" s="1">
        <v>43549.472361111111</v>
      </c>
      <c r="E37052">
        <v>24738</v>
      </c>
      <c r="F37052">
        <v>119834</v>
      </c>
    </row>
    <row r="37053" spans="1:7" x14ac:dyDescent="0.2">
      <c r="A37053">
        <v>1.11012551775424E+18</v>
      </c>
      <c r="B37053" t="s">
        <v>74641</v>
      </c>
      <c r="C37053" t="s">
        <v>74642</v>
      </c>
      <c r="D37053" s="1">
        <v>43549.475960648146</v>
      </c>
      <c r="E37053">
        <v>18064</v>
      </c>
      <c r="F37053">
        <v>99430</v>
      </c>
      <c r="G37053" t="s">
        <v>89</v>
      </c>
    </row>
    <row r="37054" spans="1:7" x14ac:dyDescent="0.2">
      <c r="A37054">
        <v>1.1102003313281999E+18</v>
      </c>
      <c r="B37054" t="s">
        <v>74643</v>
      </c>
      <c r="C37054" t="s">
        <v>74644</v>
      </c>
      <c r="D37054" s="1">
        <v>43549.68240740741</v>
      </c>
      <c r="E37054">
        <v>19304</v>
      </c>
      <c r="F37054">
        <v>67787</v>
      </c>
    </row>
    <row r="37055" spans="1:7" x14ac:dyDescent="0.2">
      <c r="A37055">
        <v>1.1102314700592E+18</v>
      </c>
      <c r="B37055" t="s">
        <v>74645</v>
      </c>
      <c r="C37055" t="s">
        <v>74646</v>
      </c>
      <c r="D37055" s="1">
        <v>43549.768333333333</v>
      </c>
      <c r="E37055">
        <v>13593</v>
      </c>
      <c r="F37055">
        <v>57365</v>
      </c>
    </row>
    <row r="37056" spans="1:7" x14ac:dyDescent="0.2">
      <c r="A37056">
        <v>1.1102425214001201E+18</v>
      </c>
      <c r="B37056" t="s">
        <v>74647</v>
      </c>
      <c r="C37056" t="s">
        <v>74648</v>
      </c>
      <c r="D37056" s="1">
        <v>43549.798831018517</v>
      </c>
      <c r="E37056">
        <v>26109</v>
      </c>
      <c r="F37056">
        <v>128903</v>
      </c>
      <c r="G37056" t="s">
        <v>215</v>
      </c>
    </row>
    <row r="37057" spans="1:7" x14ac:dyDescent="0.2">
      <c r="A37057">
        <v>1.1103593920236401E+18</v>
      </c>
      <c r="B37057" t="s">
        <v>74649</v>
      </c>
      <c r="C37057" t="s">
        <v>74650</v>
      </c>
      <c r="D37057" s="1">
        <v>43550.121331018519</v>
      </c>
      <c r="E37057">
        <v>35391</v>
      </c>
      <c r="F37057">
        <v>111304</v>
      </c>
      <c r="G37057" t="s">
        <v>89</v>
      </c>
    </row>
    <row r="37058" spans="1:7" x14ac:dyDescent="0.2">
      <c r="A37058">
        <v>1.11036298175655E+18</v>
      </c>
      <c r="B37058" t="s">
        <v>74651</v>
      </c>
      <c r="C37058" t="s">
        <v>74652</v>
      </c>
      <c r="D37058" s="1">
        <v>43550.131238425929</v>
      </c>
      <c r="E37058">
        <v>11830</v>
      </c>
      <c r="F37058">
        <v>75653</v>
      </c>
    </row>
    <row r="37059" spans="1:7" x14ac:dyDescent="0.2">
      <c r="A37059">
        <v>1.11049533936937E+18</v>
      </c>
      <c r="B37059" t="s">
        <v>74653</v>
      </c>
      <c r="C37059" t="s">
        <v>74654</v>
      </c>
      <c r="D37059" s="1">
        <v>43550.496469907404</v>
      </c>
      <c r="E37059">
        <v>44456</v>
      </c>
      <c r="F37059">
        <v>182792</v>
      </c>
    </row>
    <row r="37060" spans="1:7" x14ac:dyDescent="0.2">
      <c r="A37060">
        <v>1.11055427683999E+18</v>
      </c>
      <c r="B37060" t="s">
        <v>74655</v>
      </c>
      <c r="C37060" t="s">
        <v>74656</v>
      </c>
      <c r="D37060" s="1">
        <v>43550.659108796295</v>
      </c>
      <c r="E37060">
        <v>18815</v>
      </c>
      <c r="F37060">
        <v>88555</v>
      </c>
      <c r="G37060" t="s">
        <v>215</v>
      </c>
    </row>
    <row r="37061" spans="1:7" x14ac:dyDescent="0.2">
      <c r="A37061">
        <v>1.1105867878089E+18</v>
      </c>
      <c r="B37061" t="s">
        <v>74657</v>
      </c>
      <c r="C37061" t="s">
        <v>74658</v>
      </c>
      <c r="D37061" s="1">
        <v>43550.748819444445</v>
      </c>
      <c r="E37061">
        <v>23373</v>
      </c>
      <c r="F37061">
        <v>130311</v>
      </c>
    </row>
    <row r="37062" spans="1:7" x14ac:dyDescent="0.2">
      <c r="A37062">
        <v>1.11064179462101E+18</v>
      </c>
      <c r="B37062" t="s">
        <v>74659</v>
      </c>
      <c r="C37062" t="s">
        <v>74660</v>
      </c>
      <c r="D37062" s="1">
        <v>43550.900613425925</v>
      </c>
      <c r="E37062">
        <v>17097</v>
      </c>
      <c r="F37062">
        <v>67861</v>
      </c>
    </row>
    <row r="37063" spans="1:7" x14ac:dyDescent="0.2">
      <c r="A37063">
        <v>1.11065548110897E+18</v>
      </c>
      <c r="B37063" t="s">
        <v>74661</v>
      </c>
      <c r="C37063" t="s">
        <v>74662</v>
      </c>
      <c r="D37063" s="1">
        <v>43550.938379629632</v>
      </c>
      <c r="E37063">
        <v>31358</v>
      </c>
      <c r="F37063">
        <v>149086</v>
      </c>
    </row>
    <row r="37064" spans="1:7" x14ac:dyDescent="0.2">
      <c r="A37064">
        <v>1.11068161335934E+18</v>
      </c>
      <c r="B37064" t="s">
        <v>74663</v>
      </c>
      <c r="C37064" t="s">
        <v>74664</v>
      </c>
      <c r="D37064" s="1">
        <v>43551.01048611111</v>
      </c>
      <c r="E37064">
        <v>13099</v>
      </c>
      <c r="F37064">
        <v>59817</v>
      </c>
    </row>
    <row r="37065" spans="1:7" x14ac:dyDescent="0.2">
      <c r="A37065">
        <v>1.1107027968553E+18</v>
      </c>
      <c r="B37065" t="s">
        <v>74665</v>
      </c>
      <c r="C37065" t="s">
        <v>74666</v>
      </c>
      <c r="D37065" s="1">
        <v>43551.06894675926</v>
      </c>
      <c r="E37065">
        <v>33229</v>
      </c>
      <c r="F37065">
        <v>141891</v>
      </c>
      <c r="G37065" t="s">
        <v>89</v>
      </c>
    </row>
    <row r="37066" spans="1:7" x14ac:dyDescent="0.2">
      <c r="A37066">
        <v>1.11071038892715E+18</v>
      </c>
      <c r="B37066" t="s">
        <v>74667</v>
      </c>
      <c r="C37066" t="s">
        <v>74668</v>
      </c>
      <c r="D37066" s="1">
        <v>43551.089895833335</v>
      </c>
      <c r="E37066">
        <v>14515</v>
      </c>
      <c r="F37066">
        <v>52387</v>
      </c>
    </row>
    <row r="37067" spans="1:7" x14ac:dyDescent="0.2">
      <c r="A37067">
        <v>1.11071074004491E+18</v>
      </c>
      <c r="B37067" t="s">
        <v>74669</v>
      </c>
      <c r="C37067" t="s">
        <v>74670</v>
      </c>
      <c r="D37067" s="1">
        <v>43551.090868055559</v>
      </c>
      <c r="E37067">
        <v>16436</v>
      </c>
      <c r="F37067">
        <v>56834</v>
      </c>
    </row>
    <row r="37068" spans="1:7" x14ac:dyDescent="0.2">
      <c r="A37068">
        <v>1.11071489303926E+18</v>
      </c>
      <c r="B37068" t="s">
        <v>74671</v>
      </c>
      <c r="C37068" t="s">
        <v>74672</v>
      </c>
      <c r="D37068" s="1">
        <v>43551.102326388886</v>
      </c>
      <c r="E37068">
        <v>29537</v>
      </c>
      <c r="F37068">
        <v>128411</v>
      </c>
      <c r="G37068" t="s">
        <v>89</v>
      </c>
    </row>
    <row r="37069" spans="1:7" x14ac:dyDescent="0.2">
      <c r="A37069">
        <v>1.11097656829637E+18</v>
      </c>
      <c r="B37069" t="s">
        <v>74673</v>
      </c>
      <c r="C37069" t="s">
        <v>74674</v>
      </c>
      <c r="D37069" s="1">
        <v>43551.82440972222</v>
      </c>
      <c r="E37069">
        <v>17474</v>
      </c>
      <c r="F37069">
        <v>67070</v>
      </c>
      <c r="G37069" t="s">
        <v>89</v>
      </c>
    </row>
    <row r="37070" spans="1:7" x14ac:dyDescent="0.2">
      <c r="A37070">
        <v>1.11097985083418E+18</v>
      </c>
      <c r="B37070" t="s">
        <v>74675</v>
      </c>
      <c r="C37070" t="s">
        <v>74676</v>
      </c>
      <c r="D37070" s="1">
        <v>43551.833472222221</v>
      </c>
      <c r="E37070">
        <v>14268</v>
      </c>
      <c r="F37070">
        <v>52047</v>
      </c>
    </row>
    <row r="37071" spans="1:7" x14ac:dyDescent="0.2">
      <c r="A37071">
        <v>1.11098959452102E+18</v>
      </c>
      <c r="B37071" t="s">
        <v>74677</v>
      </c>
      <c r="C37071" t="s">
        <v>74678</v>
      </c>
      <c r="D37071" s="1">
        <v>43551.860358796293</v>
      </c>
      <c r="E37071">
        <v>15213</v>
      </c>
      <c r="F37071">
        <v>85008</v>
      </c>
      <c r="G37071" t="s">
        <v>215</v>
      </c>
    </row>
    <row r="37072" spans="1:7" x14ac:dyDescent="0.2">
      <c r="A37072">
        <v>1.11098959575846E+18</v>
      </c>
      <c r="B37072" t="s">
        <v>74679</v>
      </c>
      <c r="C37072" t="s">
        <v>74680</v>
      </c>
      <c r="D37072" s="1">
        <v>43551.860358796293</v>
      </c>
      <c r="E37072">
        <v>11623</v>
      </c>
      <c r="F37072">
        <v>72618</v>
      </c>
      <c r="G37072" t="s">
        <v>89</v>
      </c>
    </row>
    <row r="37073" spans="1:8" x14ac:dyDescent="0.2">
      <c r="A37073">
        <v>1.11100717719037E+18</v>
      </c>
      <c r="B37073" t="s">
        <v>74681</v>
      </c>
      <c r="C37073" t="s">
        <v>74682</v>
      </c>
      <c r="D37073" s="1">
        <v>43551.908877314818</v>
      </c>
      <c r="E37073">
        <v>16965</v>
      </c>
      <c r="F37073">
        <v>80387</v>
      </c>
    </row>
    <row r="37074" spans="1:8" x14ac:dyDescent="0.2">
      <c r="A37074">
        <v>1.11104465422355E+18</v>
      </c>
      <c r="B37074" t="s">
        <v>74683</v>
      </c>
      <c r="C37074" t="s">
        <v>74684</v>
      </c>
      <c r="D37074" s="1">
        <v>43552.012291666666</v>
      </c>
      <c r="E37074">
        <v>19730</v>
      </c>
      <c r="F37074">
        <v>69175</v>
      </c>
    </row>
    <row r="37075" spans="1:8" x14ac:dyDescent="0.2">
      <c r="A37075">
        <v>1.11109568964223E+18</v>
      </c>
      <c r="B37075" t="s">
        <v>74685</v>
      </c>
      <c r="C37075" t="s">
        <v>74686</v>
      </c>
      <c r="D37075" s="1">
        <v>43552.153124999997</v>
      </c>
      <c r="E37075">
        <v>19136</v>
      </c>
      <c r="F37075">
        <v>65387</v>
      </c>
    </row>
    <row r="37076" spans="1:8" x14ac:dyDescent="0.2">
      <c r="A37076">
        <v>1.1112075785524E+18</v>
      </c>
      <c r="B37076" t="s">
        <v>74687</v>
      </c>
      <c r="C37076" t="s">
        <v>74688</v>
      </c>
      <c r="D37076" s="1">
        <v>43552.461875000001</v>
      </c>
      <c r="E37076">
        <v>16184</v>
      </c>
      <c r="F37076">
        <v>76256</v>
      </c>
    </row>
    <row r="37077" spans="1:8" x14ac:dyDescent="0.2">
      <c r="A37077">
        <v>1.1112096258256399E+18</v>
      </c>
      <c r="B37077" t="s">
        <v>74689</v>
      </c>
      <c r="C37077" t="s">
        <v>74690</v>
      </c>
      <c r="D37077" s="1">
        <v>43552.467523148145</v>
      </c>
      <c r="E37077">
        <v>34235</v>
      </c>
      <c r="F37077">
        <v>150933</v>
      </c>
    </row>
    <row r="37078" spans="1:8" x14ac:dyDescent="0.2">
      <c r="A37078">
        <v>1.11121235120483E+18</v>
      </c>
      <c r="B37078" t="s">
        <v>74691</v>
      </c>
      <c r="C37078" t="s">
        <v>74692</v>
      </c>
      <c r="D37078" s="1">
        <v>43552.475046296298</v>
      </c>
      <c r="E37078">
        <v>27375</v>
      </c>
      <c r="F37078">
        <v>118294</v>
      </c>
    </row>
    <row r="37079" spans="1:8" x14ac:dyDescent="0.2">
      <c r="A37079">
        <v>1.11121499329335E+18</v>
      </c>
      <c r="B37079" t="s">
        <v>74693</v>
      </c>
      <c r="C37079" t="s">
        <v>74694</v>
      </c>
      <c r="D37079" s="1">
        <v>43552.48233796296</v>
      </c>
      <c r="E37079">
        <v>29597</v>
      </c>
      <c r="F37079">
        <v>129462</v>
      </c>
    </row>
    <row r="37080" spans="1:8" x14ac:dyDescent="0.2">
      <c r="A37080">
        <v>1.11121716973033E+18</v>
      </c>
      <c r="B37080" t="s">
        <v>74695</v>
      </c>
      <c r="C37080" t="s">
        <v>74696</v>
      </c>
      <c r="D37080" s="1">
        <v>43552.488344907404</v>
      </c>
      <c r="E37080">
        <v>39078</v>
      </c>
      <c r="F37080">
        <v>171139</v>
      </c>
    </row>
    <row r="37081" spans="1:8" x14ac:dyDescent="0.2">
      <c r="A37081">
        <v>1.1112224157392399E+18</v>
      </c>
      <c r="B37081" t="s">
        <v>74697</v>
      </c>
      <c r="C37081" t="s">
        <v>74698</v>
      </c>
      <c r="D37081" s="1">
        <v>43552.502824074072</v>
      </c>
      <c r="E37081">
        <v>27550</v>
      </c>
      <c r="F37081">
        <v>125256</v>
      </c>
    </row>
    <row r="37082" spans="1:8" x14ac:dyDescent="0.2">
      <c r="A37082">
        <v>1.11124405857024E+18</v>
      </c>
      <c r="B37082" t="s">
        <v>74699</v>
      </c>
      <c r="C37082" t="s">
        <v>74700</v>
      </c>
      <c r="D37082" s="1">
        <v>43552.5625462963</v>
      </c>
      <c r="E37082">
        <v>18007</v>
      </c>
      <c r="F37082">
        <v>88106</v>
      </c>
    </row>
    <row r="37083" spans="1:8" x14ac:dyDescent="0.2">
      <c r="A37083">
        <v>1.11128475783965E+18</v>
      </c>
      <c r="B37083" t="s">
        <v>74701</v>
      </c>
      <c r="C37083" t="s">
        <v>74702</v>
      </c>
      <c r="D37083" s="1">
        <v>43552.674849537034</v>
      </c>
      <c r="E37083">
        <v>17142</v>
      </c>
      <c r="F37083">
        <v>59984</v>
      </c>
    </row>
    <row r="37084" spans="1:8" x14ac:dyDescent="0.2">
      <c r="A37084">
        <v>1.11129977097337E+18</v>
      </c>
      <c r="B37084" t="s">
        <v>74703</v>
      </c>
      <c r="C37084" t="s">
        <v>74704</v>
      </c>
      <c r="D37084" s="1">
        <v>43552.716284722221</v>
      </c>
      <c r="E37084">
        <v>14661</v>
      </c>
      <c r="F37084">
        <v>53443</v>
      </c>
    </row>
    <row r="37085" spans="1:8" x14ac:dyDescent="0.2">
      <c r="A37085">
        <v>1.11135255261504E+18</v>
      </c>
      <c r="B37085" t="s">
        <v>74705</v>
      </c>
      <c r="C37085" t="s">
        <v>74706</v>
      </c>
      <c r="D37085" s="1">
        <v>43552.861932870372</v>
      </c>
      <c r="E37085">
        <v>19104</v>
      </c>
      <c r="F37085">
        <v>94468</v>
      </c>
    </row>
    <row r="37086" spans="1:8" x14ac:dyDescent="0.2">
      <c r="A37086">
        <v>1.11135523057321E+18</v>
      </c>
      <c r="B37086" t="s">
        <v>74707</v>
      </c>
      <c r="C37086" t="s">
        <v>74708</v>
      </c>
      <c r="D37086" s="1">
        <v>43552.869317129633</v>
      </c>
      <c r="E37086">
        <v>26047</v>
      </c>
      <c r="F37086">
        <v>106525</v>
      </c>
    </row>
    <row r="37087" spans="1:8" x14ac:dyDescent="0.2">
      <c r="A37087">
        <v>1.11137401741855E+18</v>
      </c>
      <c r="B37087" t="s">
        <v>74709</v>
      </c>
      <c r="C37087" t="s">
        <v>74710</v>
      </c>
      <c r="D37087" s="1">
        <v>43552.921157407407</v>
      </c>
      <c r="E37087">
        <v>18676</v>
      </c>
      <c r="F37087">
        <v>89265</v>
      </c>
      <c r="H37087" t="s">
        <v>390</v>
      </c>
    </row>
    <row r="37088" spans="1:8" x14ac:dyDescent="0.2">
      <c r="A37088">
        <v>1.11143688794256E+18</v>
      </c>
      <c r="B37088" t="s">
        <v>74711</v>
      </c>
      <c r="C37088" t="s">
        <v>74712</v>
      </c>
      <c r="D37088" s="1">
        <v>43553.094652777778</v>
      </c>
      <c r="E37088">
        <v>22591</v>
      </c>
      <c r="F37088">
        <v>104545</v>
      </c>
      <c r="H37088" t="s">
        <v>390</v>
      </c>
    </row>
    <row r="37089" spans="1:8" x14ac:dyDescent="0.2">
      <c r="A37089">
        <v>1.11145551393646E+18</v>
      </c>
      <c r="B37089" t="s">
        <v>74713</v>
      </c>
      <c r="C37089" t="s">
        <v>74714</v>
      </c>
      <c r="D37089" s="1">
        <v>43553.146053240744</v>
      </c>
      <c r="E37089">
        <v>32255</v>
      </c>
      <c r="F37089">
        <v>157711</v>
      </c>
      <c r="H37089" t="s">
        <v>390</v>
      </c>
    </row>
    <row r="37090" spans="1:8" x14ac:dyDescent="0.2">
      <c r="A37090">
        <v>1.11145835219261E+18</v>
      </c>
      <c r="B37090" t="s">
        <v>74715</v>
      </c>
      <c r="C37090" t="s">
        <v>74716</v>
      </c>
      <c r="D37090" s="1">
        <v>43553.153877314813</v>
      </c>
      <c r="E37090">
        <v>18646</v>
      </c>
      <c r="F37090">
        <v>79558</v>
      </c>
    </row>
    <row r="37091" spans="1:8" x14ac:dyDescent="0.2">
      <c r="A37091">
        <v>1.11146892058879E+18</v>
      </c>
      <c r="B37091" t="s">
        <v>74717</v>
      </c>
      <c r="C37091" t="s">
        <v>74718</v>
      </c>
      <c r="D37091" s="1">
        <v>43553.18304398148</v>
      </c>
      <c r="E37091">
        <v>20905</v>
      </c>
      <c r="F37091">
        <v>103373</v>
      </c>
      <c r="H37091" t="s">
        <v>390</v>
      </c>
    </row>
    <row r="37092" spans="1:8" x14ac:dyDescent="0.2">
      <c r="A37092">
        <v>1.1116111731311601E+18</v>
      </c>
      <c r="B37092" t="s">
        <v>74719</v>
      </c>
      <c r="C37092" t="s">
        <v>74720</v>
      </c>
      <c r="D37092" s="1">
        <v>43553.575590277775</v>
      </c>
      <c r="E37092">
        <v>24894</v>
      </c>
      <c r="F37092">
        <v>130140</v>
      </c>
    </row>
    <row r="37093" spans="1:8" x14ac:dyDescent="0.2">
      <c r="A37093">
        <v>1.11164647495216E+18</v>
      </c>
      <c r="B37093" t="s">
        <v>74721</v>
      </c>
      <c r="C37093" t="s">
        <v>74722</v>
      </c>
      <c r="D37093" s="1">
        <v>43553.672997685186</v>
      </c>
      <c r="E37093">
        <v>18213</v>
      </c>
      <c r="F37093">
        <v>81692</v>
      </c>
    </row>
    <row r="37094" spans="1:8" x14ac:dyDescent="0.2">
      <c r="A37094">
        <v>1.1116501763457999E+18</v>
      </c>
      <c r="B37094" t="s">
        <v>74723</v>
      </c>
      <c r="C37094" t="s">
        <v>74724</v>
      </c>
      <c r="D37094" s="1">
        <v>43553.683217592596</v>
      </c>
      <c r="E37094">
        <v>24166</v>
      </c>
      <c r="F37094">
        <v>102577</v>
      </c>
    </row>
    <row r="37095" spans="1:8" x14ac:dyDescent="0.2">
      <c r="A37095">
        <v>1.11165353031674E+18</v>
      </c>
      <c r="B37095" t="s">
        <v>74725</v>
      </c>
      <c r="C37095" t="s">
        <v>74726</v>
      </c>
      <c r="D37095" s="1">
        <v>43553.692465277774</v>
      </c>
      <c r="E37095">
        <v>25783</v>
      </c>
      <c r="F37095">
        <v>118257</v>
      </c>
    </row>
    <row r="37096" spans="1:8" x14ac:dyDescent="0.2">
      <c r="A37096">
        <v>1.1116551946585E+18</v>
      </c>
      <c r="B37096" t="s">
        <v>74727</v>
      </c>
      <c r="C37096" t="s">
        <v>74728</v>
      </c>
      <c r="D37096" s="1">
        <v>43553.697060185186</v>
      </c>
      <c r="E37096">
        <v>20323</v>
      </c>
      <c r="F37096">
        <v>89549</v>
      </c>
    </row>
    <row r="37097" spans="1:8" x14ac:dyDescent="0.2">
      <c r="A37097">
        <v>1.11174517882451E+18</v>
      </c>
      <c r="B37097" t="s">
        <v>74729</v>
      </c>
      <c r="C37097" t="s">
        <v>74730</v>
      </c>
      <c r="D37097" s="1">
        <v>43553.945370370369</v>
      </c>
      <c r="E37097">
        <v>18528</v>
      </c>
      <c r="F37097">
        <v>84589</v>
      </c>
    </row>
    <row r="37098" spans="1:8" x14ac:dyDescent="0.2">
      <c r="A37098">
        <v>1.11175788356846E+18</v>
      </c>
      <c r="B37098" t="s">
        <v>74731</v>
      </c>
      <c r="C37098" t="s">
        <v>74732</v>
      </c>
      <c r="D37098" s="1">
        <v>43553.980428240742</v>
      </c>
      <c r="E37098">
        <v>24713</v>
      </c>
      <c r="F37098">
        <v>112024</v>
      </c>
    </row>
    <row r="37099" spans="1:8" x14ac:dyDescent="0.2">
      <c r="A37099">
        <v>1.11176893365115E+18</v>
      </c>
      <c r="B37099" t="s">
        <v>74733</v>
      </c>
      <c r="C37099" t="s">
        <v>74734</v>
      </c>
      <c r="D37099" s="1">
        <v>43554.010925925926</v>
      </c>
      <c r="E37099">
        <v>26781</v>
      </c>
      <c r="F37099">
        <v>118097</v>
      </c>
    </row>
    <row r="37100" spans="1:8" x14ac:dyDescent="0.2">
      <c r="A37100">
        <v>1.11177133751997E+18</v>
      </c>
      <c r="B37100" t="s">
        <v>74735</v>
      </c>
      <c r="C37100" t="s">
        <v>74736</v>
      </c>
      <c r="D37100" s="1">
        <v>43554.017557870371</v>
      </c>
      <c r="E37100">
        <v>32201</v>
      </c>
      <c r="F37100">
        <v>139426</v>
      </c>
    </row>
    <row r="37101" spans="1:8" x14ac:dyDescent="0.2">
      <c r="A37101">
        <v>1.11183215360256E+18</v>
      </c>
      <c r="B37101" t="s">
        <v>74737</v>
      </c>
      <c r="C37101" t="s">
        <v>74738</v>
      </c>
      <c r="D37101" s="1">
        <v>43554.185370370367</v>
      </c>
      <c r="E37101">
        <v>11244</v>
      </c>
      <c r="F37101">
        <v>57470</v>
      </c>
      <c r="G37101" t="s">
        <v>215</v>
      </c>
    </row>
    <row r="37102" spans="1:8" x14ac:dyDescent="0.2">
      <c r="A37102">
        <v>1.11196502748395E+18</v>
      </c>
      <c r="B37102" t="s">
        <v>74739</v>
      </c>
      <c r="C37102" t="s">
        <v>74740</v>
      </c>
      <c r="D37102" s="1">
        <v>43554.552037037036</v>
      </c>
      <c r="E37102">
        <v>17880</v>
      </c>
      <c r="F37102">
        <v>85765</v>
      </c>
      <c r="G37102" t="s">
        <v>215</v>
      </c>
      <c r="H37102" t="s">
        <v>390</v>
      </c>
    </row>
    <row r="37103" spans="1:8" x14ac:dyDescent="0.2">
      <c r="A37103">
        <v>1.1120899595933199E+18</v>
      </c>
      <c r="B37103" t="s">
        <v>74741</v>
      </c>
      <c r="C37103" t="s">
        <v>74742</v>
      </c>
      <c r="D37103" s="1">
        <v>43554.896782407406</v>
      </c>
      <c r="E37103">
        <v>35428</v>
      </c>
      <c r="F37103">
        <v>151457</v>
      </c>
    </row>
    <row r="37104" spans="1:8" x14ac:dyDescent="0.2">
      <c r="A37104">
        <v>1.11209124915313E+18</v>
      </c>
      <c r="B37104" t="s">
        <v>74743</v>
      </c>
      <c r="C37104" t="s">
        <v>74744</v>
      </c>
      <c r="D37104" s="1">
        <v>43554.900347222225</v>
      </c>
      <c r="E37104">
        <v>29015</v>
      </c>
      <c r="F37104">
        <v>130572</v>
      </c>
    </row>
    <row r="37105" spans="1:7" x14ac:dyDescent="0.2">
      <c r="A37105">
        <v>1.11211844577937E+18</v>
      </c>
      <c r="B37105" t="s">
        <v>74745</v>
      </c>
      <c r="C37105" t="s">
        <v>74746</v>
      </c>
      <c r="D37105" s="1">
        <v>43554.975393518522</v>
      </c>
      <c r="E37105">
        <v>24207</v>
      </c>
      <c r="F37105">
        <v>108370</v>
      </c>
      <c r="G37105" t="s">
        <v>89</v>
      </c>
    </row>
    <row r="37106" spans="1:7" x14ac:dyDescent="0.2">
      <c r="A37106">
        <v>1.11243473873901E+18</v>
      </c>
      <c r="B37106" t="s">
        <v>74747</v>
      </c>
      <c r="C37106" t="s">
        <v>74748</v>
      </c>
      <c r="D37106" s="1">
        <v>43555.889861111114</v>
      </c>
      <c r="E37106">
        <v>36499</v>
      </c>
      <c r="F37106">
        <v>162406</v>
      </c>
    </row>
    <row r="37107" spans="1:7" x14ac:dyDescent="0.2">
      <c r="A37107">
        <v>1.11243922214799E+18</v>
      </c>
      <c r="B37107" t="s">
        <v>74749</v>
      </c>
      <c r="C37107" t="s">
        <v>74750</v>
      </c>
      <c r="D37107" s="1">
        <v>43555.902233796296</v>
      </c>
      <c r="E37107">
        <v>20612</v>
      </c>
      <c r="F37107">
        <v>85080</v>
      </c>
      <c r="G37107" t="s">
        <v>89</v>
      </c>
    </row>
    <row r="37108" spans="1:7" x14ac:dyDescent="0.2">
      <c r="A37108">
        <v>1.11250028757769E+18</v>
      </c>
      <c r="B37108" t="s">
        <v>74751</v>
      </c>
      <c r="C37108" t="s">
        <v>74752</v>
      </c>
      <c r="D37108" s="1">
        <v>43556.070740740739</v>
      </c>
      <c r="E37108">
        <v>24194</v>
      </c>
      <c r="F37108">
        <v>105918</v>
      </c>
    </row>
    <row r="37109" spans="1:7" x14ac:dyDescent="0.2">
      <c r="A37109">
        <v>1.11268799352821E+18</v>
      </c>
      <c r="B37109" t="s">
        <v>74753</v>
      </c>
      <c r="C37109" t="s">
        <v>74754</v>
      </c>
      <c r="D37109" s="1">
        <v>43556.58871527778</v>
      </c>
      <c r="E37109">
        <v>16183</v>
      </c>
      <c r="F37109">
        <v>74407</v>
      </c>
    </row>
    <row r="37110" spans="1:7" x14ac:dyDescent="0.2">
      <c r="A37110">
        <v>1.1126894403030001E+18</v>
      </c>
      <c r="B37110" t="s">
        <v>74755</v>
      </c>
      <c r="C37110" t="s">
        <v>74756</v>
      </c>
      <c r="D37110" s="1">
        <v>43556.59269675926</v>
      </c>
      <c r="E37110">
        <v>18377</v>
      </c>
      <c r="F37110">
        <v>81646</v>
      </c>
    </row>
    <row r="37111" spans="1:7" x14ac:dyDescent="0.2">
      <c r="A37111">
        <v>1.11270201838321E+18</v>
      </c>
      <c r="B37111" t="s">
        <v>74757</v>
      </c>
      <c r="C37111" t="s">
        <v>74758</v>
      </c>
      <c r="D37111" s="1">
        <v>43556.62740740741</v>
      </c>
      <c r="E37111">
        <v>28118</v>
      </c>
      <c r="F37111">
        <v>112252</v>
      </c>
    </row>
    <row r="37112" spans="1:7" x14ac:dyDescent="0.2">
      <c r="A37112">
        <v>1.11271155768176E+18</v>
      </c>
      <c r="B37112" t="s">
        <v>74759</v>
      </c>
      <c r="C37112" t="s">
        <v>74760</v>
      </c>
      <c r="D37112" s="1">
        <v>43556.653738425928</v>
      </c>
      <c r="E37112">
        <v>18448</v>
      </c>
      <c r="F37112">
        <v>80301</v>
      </c>
      <c r="G37112" t="s">
        <v>487</v>
      </c>
    </row>
    <row r="37113" spans="1:7" x14ac:dyDescent="0.2">
      <c r="A37113">
        <v>1.1127271221776E+18</v>
      </c>
      <c r="B37113" t="s">
        <v>74761</v>
      </c>
      <c r="C37113" t="s">
        <v>74762</v>
      </c>
      <c r="D37113" s="1">
        <v>43556.696689814817</v>
      </c>
      <c r="E37113">
        <v>19988</v>
      </c>
      <c r="F37113">
        <v>96502</v>
      </c>
    </row>
    <row r="37114" spans="1:7" x14ac:dyDescent="0.2">
      <c r="A37114">
        <v>1.11275833995869E+18</v>
      </c>
      <c r="B37114" t="s">
        <v>74763</v>
      </c>
      <c r="C37114" t="s">
        <v>74764</v>
      </c>
      <c r="D37114" s="1">
        <v>43556.782824074071</v>
      </c>
      <c r="E37114">
        <v>22013</v>
      </c>
      <c r="F37114">
        <v>87185</v>
      </c>
    </row>
    <row r="37115" spans="1:7" x14ac:dyDescent="0.2">
      <c r="A37115">
        <v>1.1129008163719E+18</v>
      </c>
      <c r="B37115" t="s">
        <v>74765</v>
      </c>
      <c r="C37115" t="s">
        <v>74766</v>
      </c>
      <c r="D37115" s="1">
        <v>43557.175983796296</v>
      </c>
      <c r="E37115">
        <v>15204</v>
      </c>
      <c r="F37115">
        <v>69580</v>
      </c>
    </row>
    <row r="37116" spans="1:7" x14ac:dyDescent="0.2">
      <c r="A37116">
        <v>1.11290345494147E+18</v>
      </c>
      <c r="B37116" t="s">
        <v>74767</v>
      </c>
      <c r="C37116" t="s">
        <v>74768</v>
      </c>
      <c r="D37116" s="1">
        <v>43557.183275462965</v>
      </c>
      <c r="E37116">
        <v>14383</v>
      </c>
      <c r="F37116">
        <v>66726</v>
      </c>
    </row>
    <row r="37117" spans="1:7" x14ac:dyDescent="0.2">
      <c r="A37117">
        <v>1.1129069318685199E+18</v>
      </c>
      <c r="B37117" t="s">
        <v>74769</v>
      </c>
      <c r="C37117" t="s">
        <v>74770</v>
      </c>
      <c r="D37117" s="1">
        <v>43557.192870370367</v>
      </c>
      <c r="E37117">
        <v>13235</v>
      </c>
      <c r="F37117">
        <v>62426</v>
      </c>
    </row>
    <row r="37118" spans="1:7" x14ac:dyDescent="0.2">
      <c r="A37118">
        <v>1.1129101060045E+18</v>
      </c>
      <c r="B37118" t="s">
        <v>74771</v>
      </c>
      <c r="C37118" t="s">
        <v>74772</v>
      </c>
      <c r="D37118" s="1">
        <v>43557.201620370368</v>
      </c>
      <c r="E37118">
        <v>16668</v>
      </c>
      <c r="F37118">
        <v>62492</v>
      </c>
    </row>
    <row r="37119" spans="1:7" x14ac:dyDescent="0.2">
      <c r="A37119">
        <v>1.11291548842481E+18</v>
      </c>
      <c r="B37119" t="s">
        <v>74773</v>
      </c>
      <c r="C37119" t="s">
        <v>74774</v>
      </c>
      <c r="D37119" s="1">
        <v>43557.216481481482</v>
      </c>
      <c r="E37119">
        <v>18362</v>
      </c>
      <c r="F37119">
        <v>78366</v>
      </c>
    </row>
    <row r="37120" spans="1:7" x14ac:dyDescent="0.2">
      <c r="A37120">
        <v>1.11292222103771E+18</v>
      </c>
      <c r="B37120" t="s">
        <v>74775</v>
      </c>
      <c r="C37120" t="s">
        <v>74776</v>
      </c>
      <c r="D37120" s="1">
        <v>43557.23505787037</v>
      </c>
      <c r="E37120">
        <v>17758</v>
      </c>
      <c r="F37120">
        <v>71364</v>
      </c>
    </row>
    <row r="37121" spans="1:8" x14ac:dyDescent="0.2">
      <c r="A37121">
        <v>1.1130417087308E+18</v>
      </c>
      <c r="B37121" t="s">
        <v>74777</v>
      </c>
      <c r="C37121" t="s">
        <v>74778</v>
      </c>
      <c r="D37121" s="1">
        <v>43557.564780092594</v>
      </c>
      <c r="E37121">
        <v>21553</v>
      </c>
      <c r="F37121">
        <v>90260</v>
      </c>
    </row>
    <row r="37122" spans="1:8" x14ac:dyDescent="0.2">
      <c r="A37122">
        <v>1.11304476540531E+18</v>
      </c>
      <c r="B37122" t="s">
        <v>74779</v>
      </c>
      <c r="C37122" t="s">
        <v>74780</v>
      </c>
      <c r="D37122" s="1">
        <v>43557.573217592595</v>
      </c>
      <c r="E37122">
        <v>16656</v>
      </c>
      <c r="F37122">
        <v>80746</v>
      </c>
    </row>
    <row r="37123" spans="1:8" x14ac:dyDescent="0.2">
      <c r="A37123">
        <v>1.11304797025193E+18</v>
      </c>
      <c r="B37123" t="s">
        <v>74781</v>
      </c>
      <c r="C37123" t="s">
        <v>74782</v>
      </c>
      <c r="D37123" s="1">
        <v>43557.582060185188</v>
      </c>
      <c r="E37123">
        <v>20024</v>
      </c>
      <c r="F37123">
        <v>76928</v>
      </c>
      <c r="G37123" t="s">
        <v>89</v>
      </c>
    </row>
    <row r="37124" spans="1:8" x14ac:dyDescent="0.2">
      <c r="A37124">
        <v>1.11304894393875E+18</v>
      </c>
      <c r="B37124" t="s">
        <v>74783</v>
      </c>
      <c r="C37124" t="s">
        <v>74784</v>
      </c>
      <c r="D37124" s="1">
        <v>43557.584745370368</v>
      </c>
      <c r="E37124">
        <v>10103</v>
      </c>
      <c r="F37124">
        <v>42696</v>
      </c>
      <c r="G37124" t="s">
        <v>89</v>
      </c>
    </row>
    <row r="37125" spans="1:8" x14ac:dyDescent="0.2">
      <c r="A37125">
        <v>1.11306013191747E+18</v>
      </c>
      <c r="B37125" t="s">
        <v>74785</v>
      </c>
      <c r="C37125" t="s">
        <v>74786</v>
      </c>
      <c r="D37125" s="1">
        <v>43557.615613425929</v>
      </c>
      <c r="E37125">
        <v>25048</v>
      </c>
      <c r="F37125">
        <v>103504</v>
      </c>
    </row>
    <row r="37126" spans="1:8" x14ac:dyDescent="0.2">
      <c r="A37126">
        <v>1.1130620695517199E+18</v>
      </c>
      <c r="B37126" t="s">
        <v>74787</v>
      </c>
      <c r="C37126" t="s">
        <v>74788</v>
      </c>
      <c r="D37126" s="1">
        <v>43557.62096064815</v>
      </c>
      <c r="E37126">
        <v>19666</v>
      </c>
      <c r="F37126">
        <v>87872</v>
      </c>
    </row>
    <row r="37127" spans="1:8" x14ac:dyDescent="0.2">
      <c r="A37127">
        <v>1.11308915768395E+18</v>
      </c>
      <c r="B37127" t="s">
        <v>74789</v>
      </c>
      <c r="C37127" t="s">
        <v>74790</v>
      </c>
      <c r="D37127" s="1">
        <v>43557.695717592593</v>
      </c>
      <c r="E37127">
        <v>22811</v>
      </c>
      <c r="F37127">
        <v>97432</v>
      </c>
    </row>
    <row r="37128" spans="1:8" x14ac:dyDescent="0.2">
      <c r="A37128">
        <v>1.11309153755305E+18</v>
      </c>
      <c r="B37128" t="s">
        <v>74791</v>
      </c>
      <c r="C37128" t="s">
        <v>74792</v>
      </c>
      <c r="D37128" s="1">
        <v>43557.702280092592</v>
      </c>
      <c r="E37128">
        <v>11112</v>
      </c>
      <c r="F37128">
        <v>38767</v>
      </c>
    </row>
    <row r="37129" spans="1:8" x14ac:dyDescent="0.2">
      <c r="A37129">
        <v>1.11309175613074E+18</v>
      </c>
      <c r="B37129" t="s">
        <v>74793</v>
      </c>
      <c r="C37129" t="s">
        <v>74794</v>
      </c>
      <c r="D37129" s="1">
        <v>43557.702881944446</v>
      </c>
      <c r="E37129">
        <v>32932</v>
      </c>
      <c r="F37129">
        <v>118335</v>
      </c>
    </row>
    <row r="37130" spans="1:8" x14ac:dyDescent="0.2">
      <c r="A37130">
        <v>1.11316489925183E+18</v>
      </c>
      <c r="B37130" t="s">
        <v>74795</v>
      </c>
      <c r="C37130" t="s">
        <v>74796</v>
      </c>
      <c r="D37130" s="1">
        <v>43557.904722222222</v>
      </c>
      <c r="E37130">
        <v>13813</v>
      </c>
      <c r="F37130">
        <v>62356</v>
      </c>
      <c r="H37130" t="s">
        <v>390</v>
      </c>
    </row>
    <row r="37131" spans="1:8" x14ac:dyDescent="0.2">
      <c r="A37131">
        <v>1.11316921795054E+18</v>
      </c>
      <c r="B37131" t="s">
        <v>74797</v>
      </c>
      <c r="C37131" t="s">
        <v>74798</v>
      </c>
      <c r="D37131" s="1">
        <v>43557.916631944441</v>
      </c>
      <c r="E37131">
        <v>9374</v>
      </c>
      <c r="F37131">
        <v>46914</v>
      </c>
      <c r="G37131" t="s">
        <v>576</v>
      </c>
    </row>
    <row r="37132" spans="1:8" x14ac:dyDescent="0.2">
      <c r="A37132">
        <v>1.1134326877574799E+18</v>
      </c>
      <c r="B37132" t="s">
        <v>74799</v>
      </c>
      <c r="C37132" t="s">
        <v>74800</v>
      </c>
      <c r="D37132" s="1">
        <v>43558.64366898148</v>
      </c>
      <c r="E37132">
        <v>22283</v>
      </c>
      <c r="F37132">
        <v>107185</v>
      </c>
    </row>
    <row r="37133" spans="1:8" x14ac:dyDescent="0.2">
      <c r="A37133">
        <v>1.11343529147227E+18</v>
      </c>
      <c r="B37133" t="s">
        <v>74801</v>
      </c>
      <c r="C37133" t="s">
        <v>74802</v>
      </c>
      <c r="D37133" s="1">
        <v>43558.650856481479</v>
      </c>
      <c r="E37133">
        <v>16288</v>
      </c>
      <c r="F37133">
        <v>70856</v>
      </c>
      <c r="G37133" t="s">
        <v>89</v>
      </c>
    </row>
    <row r="37134" spans="1:8" x14ac:dyDescent="0.2">
      <c r="A37134">
        <v>1.1134372574935601E+18</v>
      </c>
      <c r="B37134" t="s">
        <v>74803</v>
      </c>
      <c r="C37134" t="s">
        <v>74804</v>
      </c>
      <c r="D37134" s="1">
        <v>43558.656284722223</v>
      </c>
      <c r="E37134">
        <v>25235</v>
      </c>
      <c r="F37134">
        <v>106119</v>
      </c>
    </row>
    <row r="37135" spans="1:8" x14ac:dyDescent="0.2">
      <c r="A37135">
        <v>1.1134886607779E+18</v>
      </c>
      <c r="B37135" t="s">
        <v>74805</v>
      </c>
      <c r="C37135" t="s">
        <v>74806</v>
      </c>
      <c r="D37135" s="1">
        <v>43558.798136574071</v>
      </c>
      <c r="E37135">
        <v>21099</v>
      </c>
      <c r="F37135">
        <v>87253</v>
      </c>
    </row>
    <row r="37136" spans="1:8" x14ac:dyDescent="0.2">
      <c r="A37136">
        <v>1.1137705149657201E+18</v>
      </c>
      <c r="B37136" t="s">
        <v>74807</v>
      </c>
      <c r="C37136" t="s">
        <v>74808</v>
      </c>
      <c r="D37136" s="1">
        <v>43559.575902777775</v>
      </c>
      <c r="E37136">
        <v>27711</v>
      </c>
      <c r="F37136">
        <v>142282</v>
      </c>
    </row>
    <row r="37137" spans="1:7" x14ac:dyDescent="0.2">
      <c r="A37137">
        <v>1.11377352518839E+18</v>
      </c>
      <c r="B37137" t="s">
        <v>74809</v>
      </c>
      <c r="C37137" t="s">
        <v>74810</v>
      </c>
      <c r="D37137" s="1">
        <v>43559.584201388891</v>
      </c>
      <c r="E37137">
        <v>15610</v>
      </c>
      <c r="F37137">
        <v>71457</v>
      </c>
    </row>
    <row r="37138" spans="1:7" x14ac:dyDescent="0.2">
      <c r="A37138">
        <v>1.11377897014561E+18</v>
      </c>
      <c r="B37138" t="s">
        <v>74811</v>
      </c>
      <c r="C37138" t="s">
        <v>74812</v>
      </c>
      <c r="D37138" s="1">
        <v>43559.599236111113</v>
      </c>
      <c r="E37138">
        <v>20141</v>
      </c>
      <c r="F37138">
        <v>88972</v>
      </c>
    </row>
    <row r="37139" spans="1:7" x14ac:dyDescent="0.2">
      <c r="A37139">
        <v>1.1137848998472399E+18</v>
      </c>
      <c r="B37139" t="s">
        <v>74813</v>
      </c>
      <c r="C37139" t="s">
        <v>74814</v>
      </c>
      <c r="D37139" s="1">
        <v>43559.615590277775</v>
      </c>
      <c r="E37139">
        <v>30902</v>
      </c>
      <c r="F37139">
        <v>143512</v>
      </c>
    </row>
    <row r="37140" spans="1:7" x14ac:dyDescent="0.2">
      <c r="A37140">
        <v>1.11381962721216E+18</v>
      </c>
      <c r="B37140" t="s">
        <v>74815</v>
      </c>
      <c r="C37140" t="s">
        <v>74816</v>
      </c>
      <c r="D37140" s="1">
        <v>43559.711423611108</v>
      </c>
      <c r="E37140">
        <v>21680</v>
      </c>
      <c r="F37140">
        <v>88714</v>
      </c>
    </row>
    <row r="37141" spans="1:7" x14ac:dyDescent="0.2">
      <c r="A37141">
        <v>1.11386207784264E+18</v>
      </c>
      <c r="B37141" t="s">
        <v>74817</v>
      </c>
      <c r="C37141" t="s">
        <v>74818</v>
      </c>
      <c r="D37141" s="1">
        <v>43559.828564814816</v>
      </c>
      <c r="E37141">
        <v>68943</v>
      </c>
      <c r="F37141">
        <v>253515</v>
      </c>
    </row>
    <row r="37142" spans="1:7" x14ac:dyDescent="0.2">
      <c r="A37142">
        <v>1.11393823650477E+18</v>
      </c>
      <c r="B37142" t="s">
        <v>74819</v>
      </c>
      <c r="C37142" t="s">
        <v>74820</v>
      </c>
      <c r="D37142" s="1">
        <v>43560.038726851853</v>
      </c>
      <c r="E37142">
        <v>17539</v>
      </c>
      <c r="F37142">
        <v>63273</v>
      </c>
      <c r="G37142" t="s">
        <v>89</v>
      </c>
    </row>
    <row r="37143" spans="1:7" x14ac:dyDescent="0.2">
      <c r="A37143">
        <v>1.11395008584141E+18</v>
      </c>
      <c r="B37143" t="s">
        <v>74821</v>
      </c>
      <c r="C37143" t="s">
        <v>74822</v>
      </c>
      <c r="D37143" s="1">
        <v>43560.071423611109</v>
      </c>
      <c r="E37143">
        <v>17836</v>
      </c>
      <c r="F37143">
        <v>71605</v>
      </c>
    </row>
    <row r="37144" spans="1:7" x14ac:dyDescent="0.2">
      <c r="A37144">
        <v>1.11395068028326E+18</v>
      </c>
      <c r="B37144" t="s">
        <v>74823</v>
      </c>
      <c r="C37144" t="s">
        <v>74824</v>
      </c>
      <c r="D37144" s="1">
        <v>43560.073067129626</v>
      </c>
      <c r="E37144">
        <v>21213</v>
      </c>
      <c r="F37144">
        <v>86867</v>
      </c>
    </row>
    <row r="37145" spans="1:7" x14ac:dyDescent="0.2">
      <c r="A37145">
        <v>1.11395114065007E+18</v>
      </c>
      <c r="B37145" t="s">
        <v>74825</v>
      </c>
      <c r="C37145" t="s">
        <v>74826</v>
      </c>
      <c r="D37145" s="1">
        <v>43560.074328703704</v>
      </c>
      <c r="E37145">
        <v>16936</v>
      </c>
      <c r="F37145">
        <v>61873</v>
      </c>
      <c r="G37145" t="s">
        <v>89</v>
      </c>
    </row>
    <row r="37146" spans="1:7" x14ac:dyDescent="0.2">
      <c r="A37146">
        <v>1.11395941776514E+18</v>
      </c>
      <c r="B37146" t="s">
        <v>74827</v>
      </c>
      <c r="C37146" t="s">
        <v>74828</v>
      </c>
      <c r="D37146" s="1">
        <v>43560.097175925926</v>
      </c>
      <c r="E37146">
        <v>11753</v>
      </c>
      <c r="F37146">
        <v>58715</v>
      </c>
      <c r="G37146" t="s">
        <v>89</v>
      </c>
    </row>
    <row r="37147" spans="1:7" x14ac:dyDescent="0.2">
      <c r="A37147">
        <v>1.11413528551067E+18</v>
      </c>
      <c r="B37147" t="s">
        <v>74829</v>
      </c>
      <c r="C37147" t="s">
        <v>74830</v>
      </c>
      <c r="D37147" s="1">
        <v>43560.582476851851</v>
      </c>
      <c r="E37147">
        <v>12883</v>
      </c>
      <c r="F37147">
        <v>54087</v>
      </c>
      <c r="G37147" t="s">
        <v>215</v>
      </c>
    </row>
    <row r="37148" spans="1:7" x14ac:dyDescent="0.2">
      <c r="A37148">
        <v>1.11415175472215E+18</v>
      </c>
      <c r="B37148" t="s">
        <v>74831</v>
      </c>
      <c r="C37148" t="s">
        <v>74832</v>
      </c>
      <c r="D37148" s="1">
        <v>43560.627916666665</v>
      </c>
      <c r="E37148">
        <v>14795</v>
      </c>
      <c r="F37148">
        <v>66899</v>
      </c>
    </row>
    <row r="37149" spans="1:7" x14ac:dyDescent="0.2">
      <c r="A37149">
        <v>1.1141536142164401E+18</v>
      </c>
      <c r="B37149" t="s">
        <v>74833</v>
      </c>
      <c r="C37149" t="s">
        <v>74834</v>
      </c>
      <c r="D37149" s="1">
        <v>43560.633055555554</v>
      </c>
      <c r="E37149">
        <v>16806</v>
      </c>
      <c r="F37149">
        <v>79145</v>
      </c>
    </row>
    <row r="37150" spans="1:7" x14ac:dyDescent="0.2">
      <c r="A37150">
        <v>1.1141556719503601E+18</v>
      </c>
      <c r="B37150" t="s">
        <v>74835</v>
      </c>
      <c r="C37150" t="s">
        <v>74836</v>
      </c>
      <c r="D37150" s="1">
        <v>43560.638726851852</v>
      </c>
      <c r="E37150">
        <v>14073</v>
      </c>
      <c r="F37150">
        <v>62001</v>
      </c>
    </row>
    <row r="37151" spans="1:7" x14ac:dyDescent="0.2">
      <c r="A37151">
        <v>1.11415628855501E+18</v>
      </c>
      <c r="B37151" t="s">
        <v>74837</v>
      </c>
      <c r="C37151" t="s">
        <v>74838</v>
      </c>
      <c r="D37151" s="1">
        <v>43560.640428240738</v>
      </c>
      <c r="E37151">
        <v>17299</v>
      </c>
      <c r="F37151">
        <v>97037</v>
      </c>
    </row>
    <row r="37152" spans="1:7" x14ac:dyDescent="0.2">
      <c r="A37152">
        <v>1.11419694839785E+18</v>
      </c>
      <c r="B37152" t="s">
        <v>74839</v>
      </c>
      <c r="C37152" t="s">
        <v>74840</v>
      </c>
      <c r="D37152" s="1">
        <v>43560.752627314818</v>
      </c>
      <c r="E37152">
        <v>14870</v>
      </c>
      <c r="F37152">
        <v>65745</v>
      </c>
    </row>
    <row r="37153" spans="1:7" x14ac:dyDescent="0.2">
      <c r="A37153">
        <v>1.114207016032E+18</v>
      </c>
      <c r="B37153" t="s">
        <v>74841</v>
      </c>
      <c r="C37153" t="s">
        <v>74842</v>
      </c>
      <c r="D37153" s="1">
        <v>43560.780416666668</v>
      </c>
      <c r="E37153">
        <v>11850</v>
      </c>
      <c r="F37153">
        <v>56645</v>
      </c>
    </row>
    <row r="37154" spans="1:7" x14ac:dyDescent="0.2">
      <c r="A37154">
        <v>1.1142073091846001E+18</v>
      </c>
      <c r="B37154" t="s">
        <v>74843</v>
      </c>
      <c r="C37154" t="s">
        <v>74844</v>
      </c>
      <c r="D37154" s="1">
        <v>43560.781226851854</v>
      </c>
      <c r="E37154">
        <v>15079</v>
      </c>
      <c r="F37154">
        <v>91815</v>
      </c>
    </row>
    <row r="37155" spans="1:7" x14ac:dyDescent="0.2">
      <c r="A37155">
        <v>1.11421071252235E+18</v>
      </c>
      <c r="B37155" t="s">
        <v>74845</v>
      </c>
      <c r="C37155" t="s">
        <v>74846</v>
      </c>
      <c r="D37155" s="1">
        <v>43560.790613425925</v>
      </c>
      <c r="E37155">
        <v>10598</v>
      </c>
      <c r="F37155">
        <v>45597</v>
      </c>
    </row>
    <row r="37156" spans="1:7" x14ac:dyDescent="0.2">
      <c r="A37156">
        <v>1.11422153346179E+18</v>
      </c>
      <c r="B37156" t="s">
        <v>74847</v>
      </c>
      <c r="C37156" t="s">
        <v>74848</v>
      </c>
      <c r="D37156" s="1">
        <v>43560.820474537039</v>
      </c>
      <c r="E37156">
        <v>26854</v>
      </c>
      <c r="F37156">
        <v>113234</v>
      </c>
    </row>
    <row r="37157" spans="1:7" x14ac:dyDescent="0.2">
      <c r="A37157">
        <v>1.11422324991778E+18</v>
      </c>
      <c r="B37157" t="s">
        <v>74849</v>
      </c>
      <c r="C37157" t="s">
        <v>74850</v>
      </c>
      <c r="D37157" s="1">
        <v>43560.825208333335</v>
      </c>
      <c r="E37157">
        <v>15927</v>
      </c>
      <c r="F37157">
        <v>79876</v>
      </c>
    </row>
    <row r="37158" spans="1:7" x14ac:dyDescent="0.2">
      <c r="A37158">
        <v>1.11424389229397E+18</v>
      </c>
      <c r="B37158" t="s">
        <v>74851</v>
      </c>
      <c r="C37158" t="s">
        <v>74852</v>
      </c>
      <c r="D37158" s="1">
        <v>43560.882175925923</v>
      </c>
      <c r="E37158">
        <v>18661</v>
      </c>
      <c r="F37158">
        <v>82363</v>
      </c>
    </row>
    <row r="37159" spans="1:7" x14ac:dyDescent="0.2">
      <c r="A37159">
        <v>1.11426473413445E+18</v>
      </c>
      <c r="B37159" t="s">
        <v>74853</v>
      </c>
      <c r="C37159" t="s">
        <v>74854</v>
      </c>
      <c r="D37159" s="1">
        <v>43560.939687500002</v>
      </c>
      <c r="E37159">
        <v>10875</v>
      </c>
      <c r="F37159">
        <v>45918</v>
      </c>
    </row>
    <row r="37160" spans="1:7" x14ac:dyDescent="0.2">
      <c r="A37160">
        <v>1.1142907013348E+18</v>
      </c>
      <c r="B37160" t="s">
        <v>74855</v>
      </c>
      <c r="C37160" t="s">
        <v>74856</v>
      </c>
      <c r="D37160" s="1">
        <v>43561.011342592596</v>
      </c>
      <c r="E37160">
        <v>15996</v>
      </c>
      <c r="F37160">
        <v>94841</v>
      </c>
    </row>
    <row r="37161" spans="1:7" x14ac:dyDescent="0.2">
      <c r="A37161">
        <v>1.11430337806493E+18</v>
      </c>
      <c r="B37161" t="s">
        <v>74857</v>
      </c>
      <c r="C37161" t="s">
        <v>74858</v>
      </c>
      <c r="D37161" s="1">
        <v>43561.046319444446</v>
      </c>
      <c r="E37161">
        <v>8242</v>
      </c>
      <c r="F37161">
        <v>40632</v>
      </c>
    </row>
    <row r="37162" spans="1:7" x14ac:dyDescent="0.2">
      <c r="A37162">
        <v>1.11433825103512E+18</v>
      </c>
      <c r="B37162" t="s">
        <v>74859</v>
      </c>
      <c r="C37162" t="s">
        <v>74860</v>
      </c>
      <c r="D37162" s="1">
        <v>43561.142557870371</v>
      </c>
      <c r="E37162">
        <v>20682</v>
      </c>
      <c r="F37162">
        <v>85560</v>
      </c>
      <c r="G37162" t="s">
        <v>576</v>
      </c>
    </row>
    <row r="37163" spans="1:7" x14ac:dyDescent="0.2">
      <c r="A37163">
        <v>1.11451933886466E+18</v>
      </c>
      <c r="B37163" t="s">
        <v>74861</v>
      </c>
      <c r="C37163" t="s">
        <v>74862</v>
      </c>
      <c r="D37163" s="1">
        <v>43561.642256944448</v>
      </c>
      <c r="E37163">
        <v>12716</v>
      </c>
      <c r="F37163">
        <v>57434</v>
      </c>
      <c r="G37163" t="s">
        <v>215</v>
      </c>
    </row>
    <row r="37164" spans="1:7" x14ac:dyDescent="0.2">
      <c r="A37164">
        <v>1.1145234962378801E+18</v>
      </c>
      <c r="B37164" t="s">
        <v>74863</v>
      </c>
      <c r="C37164" t="s">
        <v>74864</v>
      </c>
      <c r="D37164" s="1">
        <v>43561.653738425928</v>
      </c>
      <c r="E37164">
        <v>12527</v>
      </c>
      <c r="F37164">
        <v>60840</v>
      </c>
      <c r="G37164" t="s">
        <v>215</v>
      </c>
    </row>
    <row r="37165" spans="1:7" x14ac:dyDescent="0.2">
      <c r="A37165">
        <v>1.11452758137246E+18</v>
      </c>
      <c r="B37165" t="s">
        <v>74865</v>
      </c>
      <c r="C37165" t="s">
        <v>74866</v>
      </c>
      <c r="D37165" s="1">
        <v>43561.665000000001</v>
      </c>
      <c r="E37165">
        <v>17885</v>
      </c>
      <c r="F37165">
        <v>88789</v>
      </c>
    </row>
    <row r="37166" spans="1:7" x14ac:dyDescent="0.2">
      <c r="A37166">
        <v>1.11453382998784E+18</v>
      </c>
      <c r="B37166" t="s">
        <v>74867</v>
      </c>
      <c r="C37166" t="s">
        <v>74868</v>
      </c>
      <c r="D37166" s="1">
        <v>43561.682245370372</v>
      </c>
      <c r="E37166">
        <v>16457</v>
      </c>
      <c r="F37166">
        <v>75926</v>
      </c>
    </row>
    <row r="37167" spans="1:7" x14ac:dyDescent="0.2">
      <c r="A37167">
        <v>1.11453602294191E+18</v>
      </c>
      <c r="B37167" t="s">
        <v>74869</v>
      </c>
      <c r="C37167" t="s">
        <v>74870</v>
      </c>
      <c r="D37167" s="1">
        <v>43561.688298611109</v>
      </c>
      <c r="E37167">
        <v>16124</v>
      </c>
      <c r="F37167">
        <v>69696</v>
      </c>
      <c r="G37167" t="s">
        <v>89</v>
      </c>
    </row>
    <row r="37168" spans="1:7" x14ac:dyDescent="0.2">
      <c r="A37168">
        <v>1.11455612996975E+18</v>
      </c>
      <c r="B37168" t="s">
        <v>74871</v>
      </c>
      <c r="C37168" t="s">
        <v>74872</v>
      </c>
      <c r="D37168" s="1">
        <v>43561.743784722225</v>
      </c>
      <c r="E37168">
        <v>9286</v>
      </c>
      <c r="F37168">
        <v>43454</v>
      </c>
      <c r="G37168" t="s">
        <v>89</v>
      </c>
    </row>
    <row r="37169" spans="1:8" x14ac:dyDescent="0.2">
      <c r="A37169">
        <v>1.1145565956633201E+18</v>
      </c>
      <c r="B37169" t="s">
        <v>74873</v>
      </c>
      <c r="C37169" t="s">
        <v>74874</v>
      </c>
      <c r="D37169" s="1">
        <v>43561.745069444441</v>
      </c>
      <c r="E37169">
        <v>20841</v>
      </c>
      <c r="F37169">
        <v>84198</v>
      </c>
    </row>
    <row r="37170" spans="1:8" x14ac:dyDescent="0.2">
      <c r="A37170">
        <v>1.11455765952753E+18</v>
      </c>
      <c r="B37170" t="s">
        <v>74875</v>
      </c>
      <c r="C37170" t="s">
        <v>74876</v>
      </c>
      <c r="D37170" s="1">
        <v>43561.74800925926</v>
      </c>
      <c r="E37170">
        <v>21830</v>
      </c>
      <c r="F37170">
        <v>97937</v>
      </c>
    </row>
    <row r="37171" spans="1:8" x14ac:dyDescent="0.2">
      <c r="A37171">
        <v>1.11461975489386E+18</v>
      </c>
      <c r="B37171" t="s">
        <v>74877</v>
      </c>
      <c r="C37171" t="s">
        <v>74878</v>
      </c>
      <c r="D37171" s="1">
        <v>43561.919351851851</v>
      </c>
      <c r="E37171">
        <v>10308</v>
      </c>
      <c r="F37171">
        <v>45303</v>
      </c>
      <c r="G37171" t="s">
        <v>215</v>
      </c>
      <c r="H37171" t="s">
        <v>390</v>
      </c>
    </row>
    <row r="37172" spans="1:8" x14ac:dyDescent="0.2">
      <c r="A37172">
        <v>1.11462365633894E+18</v>
      </c>
      <c r="B37172" t="s">
        <v>74879</v>
      </c>
      <c r="C37172" t="s">
        <v>74880</v>
      </c>
      <c r="D37172" s="1">
        <v>43561.930127314816</v>
      </c>
      <c r="E37172">
        <v>35773</v>
      </c>
      <c r="F37172">
        <v>151865</v>
      </c>
    </row>
    <row r="37173" spans="1:8" x14ac:dyDescent="0.2">
      <c r="A37173">
        <v>1.11463102755137E+18</v>
      </c>
      <c r="B37173" t="s">
        <v>74881</v>
      </c>
      <c r="C37173" t="s">
        <v>74882</v>
      </c>
      <c r="D37173" s="1">
        <v>43561.950462962966</v>
      </c>
      <c r="E37173">
        <v>19200</v>
      </c>
      <c r="F37173">
        <v>68192</v>
      </c>
    </row>
    <row r="37174" spans="1:8" x14ac:dyDescent="0.2">
      <c r="A37174">
        <v>1.11467239377391E+18</v>
      </c>
      <c r="B37174" t="s">
        <v>74883</v>
      </c>
      <c r="C37174" t="s">
        <v>74884</v>
      </c>
      <c r="D37174" s="1">
        <v>43562.064606481479</v>
      </c>
      <c r="E37174">
        <v>16172</v>
      </c>
      <c r="F37174">
        <v>71301</v>
      </c>
    </row>
    <row r="37175" spans="1:8" x14ac:dyDescent="0.2">
      <c r="A37175">
        <v>1.11467316307639E+18</v>
      </c>
      <c r="B37175" t="s">
        <v>74885</v>
      </c>
      <c r="C37175" t="s">
        <v>74886</v>
      </c>
      <c r="D37175" s="1">
        <v>43562.066736111112</v>
      </c>
      <c r="E37175">
        <v>18204</v>
      </c>
      <c r="F37175">
        <v>81932</v>
      </c>
    </row>
    <row r="37176" spans="1:8" x14ac:dyDescent="0.2">
      <c r="A37176">
        <v>1.1146733722757199E+18</v>
      </c>
      <c r="B37176" t="s">
        <v>74887</v>
      </c>
      <c r="C37176" t="s">
        <v>74888</v>
      </c>
      <c r="D37176" s="1">
        <v>43562.067314814813</v>
      </c>
      <c r="E37176">
        <v>20055</v>
      </c>
      <c r="F37176">
        <v>87000</v>
      </c>
    </row>
    <row r="37177" spans="1:8" x14ac:dyDescent="0.2">
      <c r="A37177">
        <v>1.11488806288495E+18</v>
      </c>
      <c r="B37177" t="s">
        <v>74889</v>
      </c>
      <c r="C37177" t="s">
        <v>74890</v>
      </c>
      <c r="D37177" s="1">
        <v>43562.659745370373</v>
      </c>
      <c r="E37177">
        <v>31528</v>
      </c>
      <c r="F37177">
        <v>126895</v>
      </c>
    </row>
    <row r="37178" spans="1:8" x14ac:dyDescent="0.2">
      <c r="A37178">
        <v>1.11497887942335E+18</v>
      </c>
      <c r="B37178" t="s">
        <v>74891</v>
      </c>
      <c r="C37178" t="s">
        <v>74892</v>
      </c>
      <c r="D37178" s="1">
        <v>43562.91034722222</v>
      </c>
      <c r="E37178">
        <v>20712</v>
      </c>
      <c r="F37178">
        <v>111846</v>
      </c>
    </row>
    <row r="37179" spans="1:8" x14ac:dyDescent="0.2">
      <c r="A37179">
        <v>1.11501188415406E+18</v>
      </c>
      <c r="B37179" t="s">
        <v>74893</v>
      </c>
      <c r="C37179" t="s">
        <v>74894</v>
      </c>
      <c r="D37179" s="1">
        <v>43563.001423611109</v>
      </c>
      <c r="E37179">
        <v>17554</v>
      </c>
      <c r="F37179">
        <v>98415</v>
      </c>
    </row>
    <row r="37180" spans="1:8" x14ac:dyDescent="0.2">
      <c r="A37180">
        <v>1.11501188530331E+18</v>
      </c>
      <c r="B37180" t="s">
        <v>74895</v>
      </c>
      <c r="C37180" t="s">
        <v>74896</v>
      </c>
      <c r="D37180" s="1">
        <v>43563.001435185186</v>
      </c>
      <c r="E37180">
        <v>16784</v>
      </c>
      <c r="F37180">
        <v>85190</v>
      </c>
      <c r="G37180" t="s">
        <v>89</v>
      </c>
    </row>
    <row r="37181" spans="1:8" x14ac:dyDescent="0.2">
      <c r="A37181">
        <v>1.11505302297402E+18</v>
      </c>
      <c r="B37181" t="s">
        <v>74897</v>
      </c>
      <c r="C37181" t="s">
        <v>74898</v>
      </c>
      <c r="D37181" s="1">
        <v>43563.114953703705</v>
      </c>
      <c r="E37181">
        <v>18649</v>
      </c>
      <c r="F37181">
        <v>81515</v>
      </c>
    </row>
    <row r="37182" spans="1:8" x14ac:dyDescent="0.2">
      <c r="A37182">
        <v>1.1150575247708401E+18</v>
      </c>
      <c r="B37182" t="s">
        <v>74899</v>
      </c>
      <c r="C37182" t="s">
        <v>74900</v>
      </c>
      <c r="D37182" s="1">
        <v>43563.127372685187</v>
      </c>
      <c r="E37182">
        <v>22778</v>
      </c>
      <c r="F37182">
        <v>105807</v>
      </c>
    </row>
    <row r="37183" spans="1:8" x14ac:dyDescent="0.2">
      <c r="A37183">
        <v>1.11521761884626E+18</v>
      </c>
      <c r="B37183" t="s">
        <v>74901</v>
      </c>
      <c r="C37183" t="s">
        <v>74902</v>
      </c>
      <c r="D37183" s="1">
        <v>43563.569143518522</v>
      </c>
      <c r="E37183">
        <v>19372</v>
      </c>
      <c r="F37183">
        <v>80346</v>
      </c>
    </row>
    <row r="37184" spans="1:8" x14ac:dyDescent="0.2">
      <c r="A37184">
        <v>1.1152188022901199E+18</v>
      </c>
      <c r="B37184" t="s">
        <v>74903</v>
      </c>
      <c r="C37184" t="s">
        <v>74904</v>
      </c>
      <c r="D37184" s="1">
        <v>43563.57240740741</v>
      </c>
      <c r="E37184">
        <v>14939</v>
      </c>
      <c r="F37184">
        <v>65170</v>
      </c>
      <c r="G37184" t="s">
        <v>89</v>
      </c>
    </row>
    <row r="37185" spans="1:7" x14ac:dyDescent="0.2">
      <c r="A37185">
        <v>1.11522830742609E+18</v>
      </c>
      <c r="B37185" t="s">
        <v>74905</v>
      </c>
      <c r="C37185" t="s">
        <v>74906</v>
      </c>
      <c r="D37185" s="1">
        <v>43563.598645833335</v>
      </c>
      <c r="E37185">
        <v>16783</v>
      </c>
      <c r="F37185">
        <v>87598</v>
      </c>
    </row>
    <row r="37186" spans="1:7" x14ac:dyDescent="0.2">
      <c r="A37186">
        <v>1.1152954405582799E+18</v>
      </c>
      <c r="B37186" t="s">
        <v>74907</v>
      </c>
      <c r="C37186" t="s">
        <v>74908</v>
      </c>
      <c r="D37186" s="1">
        <v>43563.783888888887</v>
      </c>
      <c r="E37186">
        <v>25706</v>
      </c>
      <c r="F37186">
        <v>128458</v>
      </c>
    </row>
    <row r="37187" spans="1:7" x14ac:dyDescent="0.2">
      <c r="A37187">
        <v>1.1154033221298801E+18</v>
      </c>
      <c r="B37187" t="s">
        <v>74909</v>
      </c>
      <c r="C37187" t="s">
        <v>74910</v>
      </c>
      <c r="D37187" s="1">
        <v>43564.081585648149</v>
      </c>
      <c r="E37187">
        <v>9545</v>
      </c>
      <c r="F37187">
        <v>59557</v>
      </c>
    </row>
    <row r="37188" spans="1:7" x14ac:dyDescent="0.2">
      <c r="A37188">
        <v>1.11545190821341E+18</v>
      </c>
      <c r="B37188" t="s">
        <v>74911</v>
      </c>
      <c r="C37188" t="s">
        <v>74912</v>
      </c>
      <c r="D37188" s="1">
        <v>43564.21565972222</v>
      </c>
      <c r="E37188">
        <v>19073</v>
      </c>
      <c r="F37188">
        <v>64661</v>
      </c>
    </row>
    <row r="37189" spans="1:7" x14ac:dyDescent="0.2">
      <c r="A37189">
        <v>1.11547541260649E+18</v>
      </c>
      <c r="B37189" t="s">
        <v>74913</v>
      </c>
      <c r="C37189" t="s">
        <v>74914</v>
      </c>
      <c r="D37189" s="1">
        <v>43564.28052083333</v>
      </c>
      <c r="E37189">
        <v>7831</v>
      </c>
      <c r="F37189">
        <v>63561</v>
      </c>
    </row>
    <row r="37190" spans="1:7" x14ac:dyDescent="0.2">
      <c r="A37190">
        <v>1.11557876951801E+18</v>
      </c>
      <c r="B37190" t="s">
        <v>74915</v>
      </c>
      <c r="C37190" t="s">
        <v>74916</v>
      </c>
      <c r="D37190" s="1">
        <v>43564.565729166665</v>
      </c>
      <c r="E37190">
        <v>18004</v>
      </c>
      <c r="F37190">
        <v>71052</v>
      </c>
    </row>
    <row r="37191" spans="1:7" x14ac:dyDescent="0.2">
      <c r="A37191">
        <v>1.1155894026617201E+18</v>
      </c>
      <c r="B37191" t="s">
        <v>74917</v>
      </c>
      <c r="C37191" t="s">
        <v>74918</v>
      </c>
      <c r="D37191" s="1">
        <v>43564.595069444447</v>
      </c>
      <c r="E37191">
        <v>17889</v>
      </c>
      <c r="F37191">
        <v>84346</v>
      </c>
    </row>
    <row r="37192" spans="1:7" x14ac:dyDescent="0.2">
      <c r="A37192">
        <v>1.11559348865621E+18</v>
      </c>
      <c r="B37192" t="s">
        <v>74919</v>
      </c>
      <c r="C37192" t="s">
        <v>74920</v>
      </c>
      <c r="D37192" s="1">
        <v>43564.606354166666</v>
      </c>
      <c r="E37192">
        <v>11645</v>
      </c>
      <c r="F37192">
        <v>57550</v>
      </c>
    </row>
    <row r="37193" spans="1:7" x14ac:dyDescent="0.2">
      <c r="A37193">
        <v>1.11559629401633E+18</v>
      </c>
      <c r="B37193" t="s">
        <v>74921</v>
      </c>
      <c r="C37193" t="s">
        <v>74922</v>
      </c>
      <c r="D37193" s="1">
        <v>43564.614085648151</v>
      </c>
      <c r="E37193">
        <v>23695</v>
      </c>
      <c r="F37193">
        <v>105200</v>
      </c>
    </row>
    <row r="37194" spans="1:7" x14ac:dyDescent="0.2">
      <c r="A37194">
        <v>1.11563833739253E+18</v>
      </c>
      <c r="B37194" t="s">
        <v>74923</v>
      </c>
      <c r="C37194" t="s">
        <v>74924</v>
      </c>
      <c r="D37194" s="1">
        <v>43564.730104166665</v>
      </c>
      <c r="E37194">
        <v>11594</v>
      </c>
      <c r="F37194">
        <v>52280</v>
      </c>
    </row>
    <row r="37195" spans="1:7" x14ac:dyDescent="0.2">
      <c r="A37195">
        <v>1.11563957710296E+18</v>
      </c>
      <c r="B37195" t="s">
        <v>74925</v>
      </c>
      <c r="C37195" t="s">
        <v>74926</v>
      </c>
      <c r="D37195" s="1">
        <v>43564.733530092592</v>
      </c>
      <c r="E37195">
        <v>15866</v>
      </c>
      <c r="F37195">
        <v>60392</v>
      </c>
      <c r="G37195" t="s">
        <v>89</v>
      </c>
    </row>
    <row r="37196" spans="1:7" x14ac:dyDescent="0.2">
      <c r="A37196">
        <v>1.11564012217379E+18</v>
      </c>
      <c r="B37196" t="s">
        <v>74927</v>
      </c>
      <c r="C37196" t="s">
        <v>74928</v>
      </c>
      <c r="D37196" s="1">
        <v>43564.735034722224</v>
      </c>
      <c r="E37196">
        <v>11288</v>
      </c>
      <c r="F37196">
        <v>39078</v>
      </c>
    </row>
    <row r="37197" spans="1:7" x14ac:dyDescent="0.2">
      <c r="A37197">
        <v>1.11564805560334E+18</v>
      </c>
      <c r="B37197" t="s">
        <v>74929</v>
      </c>
      <c r="C37197" t="s">
        <v>74930</v>
      </c>
      <c r="D37197" s="1">
        <v>43564.756921296299</v>
      </c>
      <c r="E37197">
        <v>16848</v>
      </c>
      <c r="F37197">
        <v>50749</v>
      </c>
    </row>
    <row r="37198" spans="1:7" x14ac:dyDescent="0.2">
      <c r="A37198">
        <v>1.11567538640951E+18</v>
      </c>
      <c r="B37198" t="s">
        <v>74931</v>
      </c>
      <c r="C37198" t="s">
        <v>74932</v>
      </c>
      <c r="D37198" s="1">
        <v>43564.832349537035</v>
      </c>
      <c r="E37198">
        <v>10891</v>
      </c>
      <c r="F37198">
        <v>50586</v>
      </c>
      <c r="G37198" t="s">
        <v>215</v>
      </c>
    </row>
    <row r="37199" spans="1:7" x14ac:dyDescent="0.2">
      <c r="A37199">
        <v>1.11568398413293E+18</v>
      </c>
      <c r="B37199" t="s">
        <v>74933</v>
      </c>
      <c r="C37199" t="s">
        <v>74934</v>
      </c>
      <c r="D37199" s="1">
        <v>43564.856064814812</v>
      </c>
      <c r="E37199">
        <v>29814</v>
      </c>
      <c r="F37199">
        <v>77263</v>
      </c>
    </row>
    <row r="37200" spans="1:7" x14ac:dyDescent="0.2">
      <c r="A37200">
        <v>1.11569472681506E+18</v>
      </c>
      <c r="B37200" t="s">
        <v>74935</v>
      </c>
      <c r="C37200" t="s">
        <v>74936</v>
      </c>
      <c r="D37200" s="1">
        <v>43564.885717592595</v>
      </c>
      <c r="E37200">
        <v>26635</v>
      </c>
      <c r="F37200">
        <v>117731</v>
      </c>
    </row>
    <row r="37201" spans="1:8" x14ac:dyDescent="0.2">
      <c r="A37201">
        <v>1.11578190809127E+18</v>
      </c>
      <c r="B37201" t="s">
        <v>74937</v>
      </c>
      <c r="C37201" t="s">
        <v>74938</v>
      </c>
      <c r="D37201" s="1">
        <v>43565.126284722224</v>
      </c>
      <c r="E37201">
        <v>17475</v>
      </c>
      <c r="F37201">
        <v>72012</v>
      </c>
      <c r="G37201" t="s">
        <v>89</v>
      </c>
    </row>
    <row r="37202" spans="1:8" x14ac:dyDescent="0.2">
      <c r="A37202">
        <v>1.11578705572279E+18</v>
      </c>
      <c r="B37202" t="s">
        <v>74939</v>
      </c>
      <c r="C37202" t="s">
        <v>74940</v>
      </c>
      <c r="D37202" s="1">
        <v>43565.140497685185</v>
      </c>
      <c r="E37202">
        <v>18105</v>
      </c>
      <c r="F37202">
        <v>93324</v>
      </c>
    </row>
    <row r="37203" spans="1:8" x14ac:dyDescent="0.2">
      <c r="A37203">
        <v>1.1158021050575601E+18</v>
      </c>
      <c r="B37203" t="s">
        <v>74941</v>
      </c>
      <c r="C37203" t="s">
        <v>74942</v>
      </c>
      <c r="D37203" s="1">
        <v>43565.182025462964</v>
      </c>
      <c r="E37203">
        <v>27416</v>
      </c>
      <c r="F37203">
        <v>128885</v>
      </c>
    </row>
    <row r="37204" spans="1:8" x14ac:dyDescent="0.2">
      <c r="A37204">
        <v>1.11598982093581E+18</v>
      </c>
      <c r="B37204" t="s">
        <v>74943</v>
      </c>
      <c r="C37204" t="s">
        <v>74944</v>
      </c>
      <c r="D37204" s="1">
        <v>43565.700023148151</v>
      </c>
      <c r="E37204">
        <v>21336</v>
      </c>
      <c r="F37204">
        <v>88893</v>
      </c>
      <c r="G37204" t="s">
        <v>89</v>
      </c>
    </row>
    <row r="37205" spans="1:8" x14ac:dyDescent="0.2">
      <c r="A37205">
        <v>1.11605758875433E+18</v>
      </c>
      <c r="B37205" t="s">
        <v>74945</v>
      </c>
      <c r="C37205" t="s">
        <v>74946</v>
      </c>
      <c r="D37205" s="1">
        <v>43565.887025462966</v>
      </c>
      <c r="E37205">
        <v>17933</v>
      </c>
      <c r="F37205">
        <v>84487</v>
      </c>
      <c r="G37205" t="s">
        <v>89</v>
      </c>
    </row>
    <row r="37206" spans="1:8" x14ac:dyDescent="0.2">
      <c r="A37206">
        <v>1.11606478906143E+18</v>
      </c>
      <c r="B37206" t="s">
        <v>74947</v>
      </c>
      <c r="C37206" t="s">
        <v>74948</v>
      </c>
      <c r="D37206" s="1">
        <v>43565.906886574077</v>
      </c>
      <c r="E37206">
        <v>33146</v>
      </c>
      <c r="F37206">
        <v>153098</v>
      </c>
    </row>
    <row r="37207" spans="1:8" x14ac:dyDescent="0.2">
      <c r="A37207">
        <v>1.11609291214675E+18</v>
      </c>
      <c r="B37207" t="s">
        <v>74949</v>
      </c>
      <c r="C37207" t="s">
        <v>74950</v>
      </c>
      <c r="D37207" s="1">
        <v>43565.984490740739</v>
      </c>
      <c r="E37207">
        <v>11789</v>
      </c>
      <c r="F37207">
        <v>54207</v>
      </c>
    </row>
    <row r="37208" spans="1:8" x14ac:dyDescent="0.2">
      <c r="A37208">
        <v>1.11609377366514E+18</v>
      </c>
      <c r="B37208" t="s">
        <v>74951</v>
      </c>
      <c r="C37208" t="s">
        <v>74952</v>
      </c>
      <c r="D37208" s="1">
        <v>43565.986875000002</v>
      </c>
      <c r="E37208">
        <v>28514</v>
      </c>
      <c r="F37208">
        <v>147886</v>
      </c>
    </row>
    <row r="37209" spans="1:8" x14ac:dyDescent="0.2">
      <c r="A37209">
        <v>1.11615789972461E+18</v>
      </c>
      <c r="B37209" t="s">
        <v>74953</v>
      </c>
      <c r="C37209" t="s">
        <v>74954</v>
      </c>
      <c r="D37209" s="1">
        <v>43566.163831018515</v>
      </c>
      <c r="E37209">
        <v>11317</v>
      </c>
      <c r="F37209">
        <v>72573</v>
      </c>
      <c r="G37209" t="s">
        <v>215</v>
      </c>
    </row>
    <row r="37210" spans="1:8" x14ac:dyDescent="0.2">
      <c r="A37210">
        <v>1.11616727594859E+18</v>
      </c>
      <c r="B37210" t="s">
        <v>74955</v>
      </c>
      <c r="C37210" t="s">
        <v>74956</v>
      </c>
      <c r="D37210" s="1">
        <v>43566.189699074072</v>
      </c>
      <c r="E37210">
        <v>26455</v>
      </c>
      <c r="F37210">
        <v>112082</v>
      </c>
    </row>
    <row r="37211" spans="1:8" x14ac:dyDescent="0.2">
      <c r="A37211">
        <v>1.1161722244598799E+18</v>
      </c>
      <c r="B37211" t="s">
        <v>74957</v>
      </c>
      <c r="C37211" t="s">
        <v>74958</v>
      </c>
      <c r="D37211" s="1">
        <v>43566.203356481485</v>
      </c>
      <c r="E37211">
        <v>23812</v>
      </c>
      <c r="F37211">
        <v>101452</v>
      </c>
    </row>
    <row r="37212" spans="1:8" x14ac:dyDescent="0.2">
      <c r="A37212">
        <v>1.11629993356347E+18</v>
      </c>
      <c r="B37212" t="s">
        <v>74959</v>
      </c>
      <c r="C37212" t="s">
        <v>74960</v>
      </c>
      <c r="D37212" s="1">
        <v>43566.555763888886</v>
      </c>
      <c r="E37212">
        <v>29707</v>
      </c>
      <c r="F37212">
        <v>125911</v>
      </c>
      <c r="H37212" t="s">
        <v>390</v>
      </c>
    </row>
    <row r="37213" spans="1:8" x14ac:dyDescent="0.2">
      <c r="A37213">
        <v>1.11636033343683E+18</v>
      </c>
      <c r="B37213" t="s">
        <v>74961</v>
      </c>
      <c r="C37213" t="s">
        <v>74962</v>
      </c>
      <c r="D37213" s="1">
        <v>43566.722442129627</v>
      </c>
      <c r="E37213">
        <v>20609</v>
      </c>
      <c r="F37213">
        <v>69884</v>
      </c>
    </row>
    <row r="37214" spans="1:8" x14ac:dyDescent="0.2">
      <c r="A37214">
        <v>1.11636418206313E+18</v>
      </c>
      <c r="B37214" t="s">
        <v>74963</v>
      </c>
      <c r="C37214" t="s">
        <v>74964</v>
      </c>
      <c r="D37214" s="1">
        <v>43566.733055555553</v>
      </c>
      <c r="E37214">
        <v>23032</v>
      </c>
      <c r="F37214">
        <v>73516</v>
      </c>
      <c r="G37214" t="s">
        <v>89</v>
      </c>
    </row>
    <row r="37215" spans="1:8" x14ac:dyDescent="0.2">
      <c r="A37215">
        <v>1.1164517475585E+18</v>
      </c>
      <c r="B37215" t="s">
        <v>74965</v>
      </c>
      <c r="C37215" t="s">
        <v>74966</v>
      </c>
      <c r="D37215" s="1">
        <v>43566.974687499998</v>
      </c>
      <c r="E37215">
        <v>18882</v>
      </c>
      <c r="F37215">
        <v>87779</v>
      </c>
    </row>
    <row r="37216" spans="1:8" x14ac:dyDescent="0.2">
      <c r="A37216">
        <v>1.11647973947944E+18</v>
      </c>
      <c r="B37216" t="s">
        <v>74967</v>
      </c>
      <c r="C37216" t="s">
        <v>74968</v>
      </c>
      <c r="D37216" s="1">
        <v>43567.051932870374</v>
      </c>
      <c r="E37216">
        <v>19743</v>
      </c>
      <c r="F37216">
        <v>93760</v>
      </c>
    </row>
    <row r="37217" spans="1:7" x14ac:dyDescent="0.2">
      <c r="A37217">
        <v>1.11649036595408E+18</v>
      </c>
      <c r="B37217" t="s">
        <v>74969</v>
      </c>
      <c r="C37217" t="s">
        <v>74970</v>
      </c>
      <c r="D37217" s="1">
        <v>43567.081261574072</v>
      </c>
      <c r="E37217">
        <v>19434</v>
      </c>
      <c r="F37217">
        <v>76330</v>
      </c>
      <c r="G37217" t="s">
        <v>215</v>
      </c>
    </row>
    <row r="37218" spans="1:7" x14ac:dyDescent="0.2">
      <c r="A37218">
        <v>1.1165029295429199E+18</v>
      </c>
      <c r="B37218" t="s">
        <v>74971</v>
      </c>
      <c r="C37218" t="s">
        <v>74972</v>
      </c>
      <c r="D37218" s="1">
        <v>43567.115925925929</v>
      </c>
      <c r="E37218">
        <v>25385</v>
      </c>
      <c r="F37218">
        <v>133355</v>
      </c>
    </row>
    <row r="37219" spans="1:7" x14ac:dyDescent="0.2">
      <c r="A37219">
        <v>1.11668909838578E+18</v>
      </c>
      <c r="B37219" t="s">
        <v>74973</v>
      </c>
      <c r="C37219" t="s">
        <v>74974</v>
      </c>
      <c r="D37219" s="1">
        <v>43567.629652777781</v>
      </c>
      <c r="E37219">
        <v>18240</v>
      </c>
      <c r="F37219">
        <v>79891</v>
      </c>
      <c r="G37219" t="s">
        <v>215</v>
      </c>
    </row>
    <row r="37220" spans="1:7" x14ac:dyDescent="0.2">
      <c r="A37220">
        <v>1.1166968498538801E+18</v>
      </c>
      <c r="B37220" t="s">
        <v>74975</v>
      </c>
      <c r="C37220" t="s">
        <v>74976</v>
      </c>
      <c r="D37220" s="1">
        <v>43567.651041666664</v>
      </c>
      <c r="E37220">
        <v>29343</v>
      </c>
      <c r="F37220">
        <v>104247</v>
      </c>
      <c r="G37220" t="s">
        <v>89</v>
      </c>
    </row>
    <row r="37221" spans="1:7" x14ac:dyDescent="0.2">
      <c r="A37221">
        <v>1.11669910243846E+18</v>
      </c>
      <c r="B37221" t="s">
        <v>74977</v>
      </c>
      <c r="C37221" t="s">
        <v>74978</v>
      </c>
      <c r="D37221" s="1">
        <v>43567.657256944447</v>
      </c>
      <c r="E37221">
        <v>16180</v>
      </c>
      <c r="F37221">
        <v>68470</v>
      </c>
      <c r="G37221" t="s">
        <v>89</v>
      </c>
    </row>
    <row r="37222" spans="1:7" x14ac:dyDescent="0.2">
      <c r="A37222">
        <v>1.11670744206119E+18</v>
      </c>
      <c r="B37222" t="s">
        <v>74979</v>
      </c>
      <c r="C37222" t="s">
        <v>74980</v>
      </c>
      <c r="D37222" s="1">
        <v>43567.680277777778</v>
      </c>
      <c r="E37222">
        <v>16701</v>
      </c>
      <c r="F37222">
        <v>75362</v>
      </c>
    </row>
    <row r="37223" spans="1:7" x14ac:dyDescent="0.2">
      <c r="A37223">
        <v>1.11674228091904E+18</v>
      </c>
      <c r="B37223" t="s">
        <v>74981</v>
      </c>
      <c r="C37223" t="s">
        <v>74982</v>
      </c>
      <c r="D37223" s="1">
        <v>43567.776412037034</v>
      </c>
      <c r="E37223">
        <v>37028</v>
      </c>
      <c r="F37223">
        <v>163110</v>
      </c>
    </row>
    <row r="37224" spans="1:7" x14ac:dyDescent="0.2">
      <c r="A37224">
        <v>1.1167422822864399E+18</v>
      </c>
      <c r="B37224" t="s">
        <v>74983</v>
      </c>
      <c r="C37224" t="s">
        <v>74984</v>
      </c>
      <c r="D37224" s="1">
        <v>43567.776412037034</v>
      </c>
      <c r="E37224">
        <v>23883</v>
      </c>
      <c r="F37224">
        <v>114749</v>
      </c>
    </row>
    <row r="37225" spans="1:7" x14ac:dyDescent="0.2">
      <c r="A37225">
        <v>1.11681714400675E+18</v>
      </c>
      <c r="B37225" t="s">
        <v>74985</v>
      </c>
      <c r="C37225" t="s">
        <v>74986</v>
      </c>
      <c r="D37225" s="1">
        <v>43567.982997685183</v>
      </c>
      <c r="E37225">
        <v>96486</v>
      </c>
      <c r="F37225">
        <v>251345</v>
      </c>
    </row>
    <row r="37226" spans="1:7" x14ac:dyDescent="0.2">
      <c r="A37226">
        <v>1.11684508294517E+18</v>
      </c>
      <c r="B37226" t="s">
        <v>74987</v>
      </c>
      <c r="C37226" t="s">
        <v>74988</v>
      </c>
      <c r="D37226" s="1">
        <v>43568.06009259259</v>
      </c>
      <c r="E37226">
        <v>14078</v>
      </c>
      <c r="F37226">
        <v>51780</v>
      </c>
      <c r="G37226" t="s">
        <v>89</v>
      </c>
    </row>
    <row r="37227" spans="1:7" x14ac:dyDescent="0.2">
      <c r="A37227">
        <v>1.11689145200355E+18</v>
      </c>
      <c r="B37227" t="s">
        <v>74989</v>
      </c>
      <c r="C37227" t="s">
        <v>74990</v>
      </c>
      <c r="D37227" s="1">
        <v>43568.188043981485</v>
      </c>
      <c r="E37227">
        <v>30800</v>
      </c>
      <c r="F37227">
        <v>113836</v>
      </c>
    </row>
    <row r="37228" spans="1:7" x14ac:dyDescent="0.2">
      <c r="A37228">
        <v>1.11689252653385E+18</v>
      </c>
      <c r="B37228" t="s">
        <v>74991</v>
      </c>
      <c r="C37228" t="s">
        <v>74992</v>
      </c>
      <c r="D37228" s="1">
        <v>43568.191006944442</v>
      </c>
      <c r="E37228">
        <v>13164</v>
      </c>
      <c r="F37228">
        <v>53328</v>
      </c>
    </row>
    <row r="37229" spans="1:7" x14ac:dyDescent="0.2">
      <c r="A37229">
        <v>1.11689870368254E+18</v>
      </c>
      <c r="B37229" t="s">
        <v>74993</v>
      </c>
      <c r="C37229" t="s">
        <v>74994</v>
      </c>
      <c r="D37229" s="1">
        <v>43568.208055555559</v>
      </c>
      <c r="E37229">
        <v>15132</v>
      </c>
      <c r="F37229">
        <v>58282</v>
      </c>
    </row>
    <row r="37230" spans="1:7" x14ac:dyDescent="0.2">
      <c r="A37230">
        <v>1.11690712844539E+18</v>
      </c>
      <c r="B37230" t="s">
        <v>74995</v>
      </c>
      <c r="C37230" t="s">
        <v>74996</v>
      </c>
      <c r="D37230" s="1">
        <v>43568.231307870374</v>
      </c>
      <c r="E37230">
        <v>26210</v>
      </c>
      <c r="F37230">
        <v>103426</v>
      </c>
      <c r="G37230" t="s">
        <v>89</v>
      </c>
    </row>
    <row r="37231" spans="1:7" x14ac:dyDescent="0.2">
      <c r="A37231">
        <v>1.11691164056857E+18</v>
      </c>
      <c r="B37231" t="s">
        <v>74997</v>
      </c>
      <c r="C37231" t="s">
        <v>74998</v>
      </c>
      <c r="D37231" s="1">
        <v>43568.243750000001</v>
      </c>
      <c r="E37231">
        <v>30610</v>
      </c>
      <c r="F37231">
        <v>108503</v>
      </c>
    </row>
    <row r="37232" spans="1:7" x14ac:dyDescent="0.2">
      <c r="A37232">
        <v>1.11703337977666E+18</v>
      </c>
      <c r="B37232" t="s">
        <v>74999</v>
      </c>
      <c r="C37232" t="s">
        <v>75000</v>
      </c>
      <c r="D37232" s="1">
        <v>43568.579687500001</v>
      </c>
      <c r="E37232">
        <v>17191</v>
      </c>
      <c r="F37232">
        <v>84939</v>
      </c>
    </row>
    <row r="37233" spans="1:7" x14ac:dyDescent="0.2">
      <c r="A37233">
        <v>1.1170357795896399E+18</v>
      </c>
      <c r="B37233" t="s">
        <v>75001</v>
      </c>
      <c r="C37233" t="s">
        <v>75002</v>
      </c>
      <c r="D37233" s="1">
        <v>43568.586319444446</v>
      </c>
      <c r="E37233">
        <v>14877</v>
      </c>
      <c r="F37233">
        <v>75479</v>
      </c>
    </row>
    <row r="37234" spans="1:7" x14ac:dyDescent="0.2">
      <c r="A37234">
        <v>1.117040007016E+18</v>
      </c>
      <c r="B37234" t="s">
        <v>75003</v>
      </c>
      <c r="C37234" t="s">
        <v>75004</v>
      </c>
      <c r="D37234" s="1">
        <v>43568.597974537035</v>
      </c>
      <c r="E37234">
        <v>27920</v>
      </c>
      <c r="F37234">
        <v>114121</v>
      </c>
    </row>
    <row r="37235" spans="1:7" x14ac:dyDescent="0.2">
      <c r="A37235">
        <v>1.1171952218912E+18</v>
      </c>
      <c r="B37235" t="s">
        <v>75005</v>
      </c>
      <c r="C37235" t="s">
        <v>75006</v>
      </c>
      <c r="D37235" s="1">
        <v>43569.026296296295</v>
      </c>
      <c r="E37235">
        <v>11330</v>
      </c>
      <c r="F37235">
        <v>72041</v>
      </c>
      <c r="G37235" t="s">
        <v>215</v>
      </c>
    </row>
    <row r="37236" spans="1:7" x14ac:dyDescent="0.2">
      <c r="A37236">
        <v>1.11720851420266E+18</v>
      </c>
      <c r="B37236" t="s">
        <v>75007</v>
      </c>
      <c r="C37236" t="s">
        <v>75008</v>
      </c>
      <c r="D37236" s="1">
        <v>43569.062974537039</v>
      </c>
      <c r="E37236">
        <v>19176</v>
      </c>
      <c r="F37236">
        <v>77620</v>
      </c>
    </row>
    <row r="37237" spans="1:7" x14ac:dyDescent="0.2">
      <c r="A37237">
        <v>1.11721046962907E+18</v>
      </c>
      <c r="B37237" t="s">
        <v>75009</v>
      </c>
      <c r="C37237" t="s">
        <v>75010</v>
      </c>
      <c r="D37237" s="1">
        <v>43569.068368055552</v>
      </c>
      <c r="E37237">
        <v>19536</v>
      </c>
      <c r="F37237">
        <v>89846</v>
      </c>
      <c r="G37237" t="s">
        <v>89</v>
      </c>
    </row>
    <row r="37238" spans="1:7" x14ac:dyDescent="0.2">
      <c r="A37238">
        <v>1.11721385969626E+18</v>
      </c>
      <c r="B37238" t="s">
        <v>75011</v>
      </c>
      <c r="C37238" t="s">
        <v>75012</v>
      </c>
      <c r="D37238" s="1">
        <v>43569.077719907407</v>
      </c>
      <c r="E37238">
        <v>18762</v>
      </c>
      <c r="F37238">
        <v>80829</v>
      </c>
    </row>
    <row r="37239" spans="1:7" x14ac:dyDescent="0.2">
      <c r="A37239">
        <v>1.11721615372889E+18</v>
      </c>
      <c r="B37239" t="s">
        <v>75013</v>
      </c>
      <c r="C37239" t="s">
        <v>75014</v>
      </c>
      <c r="D37239" s="1">
        <v>43569.084050925929</v>
      </c>
      <c r="E37239">
        <v>32164</v>
      </c>
      <c r="F37239">
        <v>129420</v>
      </c>
    </row>
    <row r="37240" spans="1:7" x14ac:dyDescent="0.2">
      <c r="A37240">
        <v>1.11721805973807E+18</v>
      </c>
      <c r="B37240" t="s">
        <v>75015</v>
      </c>
      <c r="C37240" t="s">
        <v>75016</v>
      </c>
      <c r="D37240" s="1">
        <v>43569.089317129627</v>
      </c>
      <c r="E37240">
        <v>28404</v>
      </c>
      <c r="F37240">
        <v>106056</v>
      </c>
    </row>
    <row r="37241" spans="1:7" x14ac:dyDescent="0.2">
      <c r="A37241">
        <v>1.11724292665494E+18</v>
      </c>
      <c r="B37241" t="s">
        <v>75017</v>
      </c>
      <c r="C37241" t="s">
        <v>75018</v>
      </c>
      <c r="D37241" s="1">
        <v>43569.15792824074</v>
      </c>
      <c r="E37241">
        <v>41095</v>
      </c>
      <c r="F37241">
        <v>161740</v>
      </c>
    </row>
    <row r="37242" spans="1:7" x14ac:dyDescent="0.2">
      <c r="A37242">
        <v>1.11742829122753E+18</v>
      </c>
      <c r="B37242" t="s">
        <v>75019</v>
      </c>
      <c r="C37242" t="s">
        <v>75020</v>
      </c>
      <c r="D37242" s="1">
        <v>43569.669444444444</v>
      </c>
      <c r="E37242">
        <v>21577</v>
      </c>
      <c r="F37242">
        <v>94884</v>
      </c>
    </row>
    <row r="37243" spans="1:7" x14ac:dyDescent="0.2">
      <c r="A37243">
        <v>1.11748699401845E+18</v>
      </c>
      <c r="B37243" t="s">
        <v>75021</v>
      </c>
      <c r="C37243" t="s">
        <v>75022</v>
      </c>
      <c r="D37243" s="1">
        <v>43569.831423611111</v>
      </c>
      <c r="E37243">
        <v>10692</v>
      </c>
      <c r="F37243">
        <v>76611</v>
      </c>
      <c r="G37243" t="s">
        <v>89</v>
      </c>
    </row>
    <row r="37244" spans="1:7" x14ac:dyDescent="0.2">
      <c r="A37244">
        <v>1.1174947165165E+18</v>
      </c>
      <c r="B37244" t="s">
        <v>75023</v>
      </c>
      <c r="C37244" t="s">
        <v>75024</v>
      </c>
      <c r="D37244" s="1">
        <v>43569.852743055555</v>
      </c>
      <c r="E37244">
        <v>8187</v>
      </c>
      <c r="F37244">
        <v>63556</v>
      </c>
      <c r="G37244" t="s">
        <v>215</v>
      </c>
    </row>
    <row r="37245" spans="1:7" x14ac:dyDescent="0.2">
      <c r="A37245">
        <v>1.11749674303225E+18</v>
      </c>
      <c r="B37245" t="s">
        <v>75025</v>
      </c>
      <c r="C37245" t="s">
        <v>75026</v>
      </c>
      <c r="D37245" s="1">
        <v>43569.85833333333</v>
      </c>
      <c r="E37245">
        <v>27893</v>
      </c>
      <c r="F37245">
        <v>177729</v>
      </c>
      <c r="G37245" t="s">
        <v>89</v>
      </c>
    </row>
    <row r="37246" spans="1:7" x14ac:dyDescent="0.2">
      <c r="A37246">
        <v>1.11758536735873E+18</v>
      </c>
      <c r="B37246" t="s">
        <v>75027</v>
      </c>
      <c r="C37246" t="s">
        <v>75028</v>
      </c>
      <c r="D37246" s="1">
        <v>43570.102881944447</v>
      </c>
      <c r="E37246">
        <v>22788</v>
      </c>
      <c r="F37246">
        <v>96840</v>
      </c>
      <c r="G37246" t="s">
        <v>89</v>
      </c>
    </row>
    <row r="37247" spans="1:7" x14ac:dyDescent="0.2">
      <c r="A37247">
        <v>1.1176014188552399E+18</v>
      </c>
      <c r="B37247" t="s">
        <v>75029</v>
      </c>
      <c r="C37247" t="s">
        <v>75030</v>
      </c>
      <c r="D37247" s="1">
        <v>43570.147175925929</v>
      </c>
      <c r="E37247">
        <v>14609</v>
      </c>
      <c r="F37247">
        <v>66367</v>
      </c>
      <c r="G37247" t="s">
        <v>89</v>
      </c>
    </row>
    <row r="37248" spans="1:7" x14ac:dyDescent="0.2">
      <c r="A37248">
        <v>1.11760419217523E+18</v>
      </c>
      <c r="B37248" t="s">
        <v>75031</v>
      </c>
      <c r="C37248" t="s">
        <v>75032</v>
      </c>
      <c r="D37248" s="1">
        <v>43570.15483796296</v>
      </c>
      <c r="E37248">
        <v>20923</v>
      </c>
      <c r="F37248">
        <v>71957</v>
      </c>
      <c r="G37248" t="s">
        <v>215</v>
      </c>
    </row>
    <row r="37249" spans="1:7" x14ac:dyDescent="0.2">
      <c r="A37249">
        <v>1.11773668572122E+18</v>
      </c>
      <c r="B37249" t="s">
        <v>75033</v>
      </c>
      <c r="C37249" t="s">
        <v>75034</v>
      </c>
      <c r="D37249" s="1">
        <v>43570.520451388889</v>
      </c>
      <c r="E37249">
        <v>20803</v>
      </c>
      <c r="F37249">
        <v>119841</v>
      </c>
    </row>
    <row r="37250" spans="1:7" x14ac:dyDescent="0.2">
      <c r="A37250">
        <v>1.1177482688201999E+18</v>
      </c>
      <c r="B37250" t="s">
        <v>75035</v>
      </c>
      <c r="C37250" t="s">
        <v>75036</v>
      </c>
      <c r="D37250" s="1">
        <v>43570.552407407406</v>
      </c>
      <c r="E37250">
        <v>22197</v>
      </c>
      <c r="F37250">
        <v>86485</v>
      </c>
    </row>
    <row r="37251" spans="1:7" x14ac:dyDescent="0.2">
      <c r="A37251">
        <v>1.11775161946936E+18</v>
      </c>
      <c r="B37251" t="s">
        <v>75037</v>
      </c>
      <c r="C37251" t="s">
        <v>75038</v>
      </c>
      <c r="D37251" s="1">
        <v>43570.561655092592</v>
      </c>
      <c r="E37251">
        <v>21743</v>
      </c>
      <c r="F37251">
        <v>97695</v>
      </c>
    </row>
    <row r="37252" spans="1:7" x14ac:dyDescent="0.2">
      <c r="A37252">
        <v>1.1177823165569999E+18</v>
      </c>
      <c r="B37252" t="s">
        <v>75039</v>
      </c>
      <c r="C37252" t="s">
        <v>75040</v>
      </c>
      <c r="D37252" s="1">
        <v>43570.646365740744</v>
      </c>
      <c r="E37252">
        <v>30742</v>
      </c>
      <c r="F37252">
        <v>119108</v>
      </c>
    </row>
    <row r="37253" spans="1:7" x14ac:dyDescent="0.2">
      <c r="A37253">
        <v>1.11778785039998E+18</v>
      </c>
      <c r="B37253" t="s">
        <v>75041</v>
      </c>
      <c r="C37253" t="s">
        <v>75042</v>
      </c>
      <c r="D37253" s="1">
        <v>43570.661631944444</v>
      </c>
      <c r="E37253">
        <v>31107</v>
      </c>
      <c r="F37253">
        <v>133778</v>
      </c>
    </row>
    <row r="37254" spans="1:7" x14ac:dyDescent="0.2">
      <c r="A37254">
        <v>1.11779369228113E+18</v>
      </c>
      <c r="B37254" t="s">
        <v>75043</v>
      </c>
      <c r="C37254" t="s">
        <v>75044</v>
      </c>
      <c r="D37254" s="1">
        <v>43570.677754629629</v>
      </c>
      <c r="E37254">
        <v>17041</v>
      </c>
      <c r="F37254">
        <v>78047</v>
      </c>
    </row>
    <row r="37255" spans="1:7" x14ac:dyDescent="0.2">
      <c r="A37255">
        <v>1.11781323067881E+18</v>
      </c>
      <c r="B37255" t="s">
        <v>75045</v>
      </c>
      <c r="C37255" t="s">
        <v>75046</v>
      </c>
      <c r="D37255" s="1">
        <v>43570.731666666667</v>
      </c>
      <c r="E37255">
        <v>28950</v>
      </c>
      <c r="F37255">
        <v>134166</v>
      </c>
      <c r="G37255" t="s">
        <v>89</v>
      </c>
    </row>
    <row r="37256" spans="1:7" x14ac:dyDescent="0.2">
      <c r="A37256">
        <v>1.1178133152693199E+18</v>
      </c>
      <c r="B37256" t="s">
        <v>75047</v>
      </c>
      <c r="C37256" t="s">
        <v>75048</v>
      </c>
      <c r="D37256" s="1">
        <v>43570.731898148151</v>
      </c>
      <c r="E37256">
        <v>19770</v>
      </c>
      <c r="F37256">
        <v>85148</v>
      </c>
    </row>
    <row r="37257" spans="1:7" x14ac:dyDescent="0.2">
      <c r="A37257">
        <v>1.11782121987559E+18</v>
      </c>
      <c r="B37257" t="s">
        <v>75049</v>
      </c>
      <c r="C37257" t="s">
        <v>75050</v>
      </c>
      <c r="D37257" s="1">
        <v>43570.75371527778</v>
      </c>
      <c r="E37257">
        <v>23873</v>
      </c>
      <c r="F37257">
        <v>100274</v>
      </c>
    </row>
    <row r="37258" spans="1:7" x14ac:dyDescent="0.2">
      <c r="A37258">
        <v>1.11782516323442E+18</v>
      </c>
      <c r="B37258" t="s">
        <v>75051</v>
      </c>
      <c r="C37258" t="s">
        <v>75052</v>
      </c>
      <c r="D37258" s="1">
        <v>43570.764594907407</v>
      </c>
      <c r="E37258">
        <v>20016</v>
      </c>
      <c r="F37258">
        <v>79911</v>
      </c>
    </row>
    <row r="37259" spans="1:7" x14ac:dyDescent="0.2">
      <c r="A37259">
        <v>1.11782607677478E+18</v>
      </c>
      <c r="B37259" t="s">
        <v>75053</v>
      </c>
      <c r="C37259" t="s">
        <v>75054</v>
      </c>
      <c r="D37259" s="1">
        <v>43570.767118055555</v>
      </c>
      <c r="E37259">
        <v>20097</v>
      </c>
      <c r="F37259">
        <v>85917</v>
      </c>
    </row>
    <row r="37260" spans="1:7" x14ac:dyDescent="0.2">
      <c r="A37260">
        <v>1.11782901186078E+18</v>
      </c>
      <c r="B37260" t="s">
        <v>75055</v>
      </c>
      <c r="C37260" t="s">
        <v>75056</v>
      </c>
      <c r="D37260" s="1">
        <v>43570.775219907409</v>
      </c>
      <c r="E37260">
        <v>11088</v>
      </c>
      <c r="F37260">
        <v>73526</v>
      </c>
    </row>
    <row r="37261" spans="1:7" x14ac:dyDescent="0.2">
      <c r="A37261">
        <v>1.11784395443776E+18</v>
      </c>
      <c r="B37261" t="s">
        <v>75057</v>
      </c>
      <c r="C37261" t="s">
        <v>75058</v>
      </c>
      <c r="D37261" s="1">
        <v>43570.816446759258</v>
      </c>
      <c r="E37261">
        <v>30836</v>
      </c>
      <c r="F37261">
        <v>163181</v>
      </c>
      <c r="G37261" t="s">
        <v>215</v>
      </c>
    </row>
    <row r="37262" spans="1:7" x14ac:dyDescent="0.2">
      <c r="A37262">
        <v>1.1178449872934799E+18</v>
      </c>
      <c r="B37262" t="s">
        <v>75059</v>
      </c>
      <c r="C37262" t="s">
        <v>75060</v>
      </c>
      <c r="D37262" s="1">
        <v>43570.819305555553</v>
      </c>
      <c r="E37262">
        <v>35445</v>
      </c>
      <c r="F37262">
        <v>195457</v>
      </c>
    </row>
    <row r="37263" spans="1:7" x14ac:dyDescent="0.2">
      <c r="A37263">
        <v>1.11790972176617E+18</v>
      </c>
      <c r="B37263" t="s">
        <v>75061</v>
      </c>
      <c r="C37263" t="s">
        <v>75062</v>
      </c>
      <c r="D37263" s="1">
        <v>43570.997939814813</v>
      </c>
      <c r="E37263">
        <v>21183</v>
      </c>
      <c r="F37263">
        <v>91451</v>
      </c>
    </row>
    <row r="37264" spans="1:7" x14ac:dyDescent="0.2">
      <c r="A37264">
        <v>1.1179101112366799E+18</v>
      </c>
      <c r="B37264" t="s">
        <v>75063</v>
      </c>
      <c r="C37264" t="s">
        <v>75064</v>
      </c>
      <c r="D37264" s="1">
        <v>43570.99900462963</v>
      </c>
      <c r="E37264">
        <v>35334</v>
      </c>
      <c r="F37264">
        <v>221685</v>
      </c>
    </row>
    <row r="37265" spans="1:8" x14ac:dyDescent="0.2">
      <c r="A37265">
        <v>1.1181375641735601E+18</v>
      </c>
      <c r="B37265" t="s">
        <v>75065</v>
      </c>
      <c r="C37265" t="s">
        <v>75066</v>
      </c>
      <c r="D37265" s="1">
        <v>43571.626655092594</v>
      </c>
      <c r="E37265">
        <v>22781</v>
      </c>
      <c r="F37265">
        <v>82485</v>
      </c>
    </row>
    <row r="37266" spans="1:8" x14ac:dyDescent="0.2">
      <c r="A37266">
        <v>1.1181457491481999E+18</v>
      </c>
      <c r="B37266" t="s">
        <v>75067</v>
      </c>
      <c r="C37266" t="s">
        <v>75068</v>
      </c>
      <c r="D37266" s="1">
        <v>43571.649247685185</v>
      </c>
      <c r="E37266">
        <v>22268</v>
      </c>
      <c r="F37266">
        <v>123762</v>
      </c>
    </row>
    <row r="37267" spans="1:8" x14ac:dyDescent="0.2">
      <c r="A37267">
        <v>1.11815502384901E+18</v>
      </c>
      <c r="B37267" t="s">
        <v>75069</v>
      </c>
      <c r="C37267" t="s">
        <v>75070</v>
      </c>
      <c r="D37267" s="1">
        <v>43571.674837962964</v>
      </c>
      <c r="E37267">
        <v>18731</v>
      </c>
      <c r="F37267">
        <v>83331</v>
      </c>
      <c r="G37267" t="s">
        <v>576</v>
      </c>
    </row>
    <row r="37268" spans="1:8" x14ac:dyDescent="0.2">
      <c r="A37268">
        <v>1.11821275591858E+18</v>
      </c>
      <c r="B37268" t="s">
        <v>75071</v>
      </c>
      <c r="C37268" t="s">
        <v>75072</v>
      </c>
      <c r="D37268" s="1">
        <v>43571.834155092591</v>
      </c>
      <c r="E37268">
        <v>14635</v>
      </c>
      <c r="F37268">
        <v>59357</v>
      </c>
      <c r="H37268" t="s">
        <v>390</v>
      </c>
    </row>
    <row r="37269" spans="1:8" x14ac:dyDescent="0.2">
      <c r="A37269">
        <v>1.11822738078981E+18</v>
      </c>
      <c r="B37269" t="s">
        <v>75073</v>
      </c>
      <c r="C37269" t="s">
        <v>75074</v>
      </c>
      <c r="D37269" s="1">
        <v>43571.874502314815</v>
      </c>
      <c r="E37269">
        <v>15059</v>
      </c>
      <c r="F37269">
        <v>60771</v>
      </c>
    </row>
    <row r="37270" spans="1:8" x14ac:dyDescent="0.2">
      <c r="A37270">
        <v>1.11828278063338E+18</v>
      </c>
      <c r="B37270" t="s">
        <v>75075</v>
      </c>
      <c r="C37270" t="s">
        <v>75076</v>
      </c>
      <c r="D37270" s="1">
        <v>43572.027384259258</v>
      </c>
      <c r="E37270">
        <v>14215</v>
      </c>
      <c r="F37270">
        <v>68615</v>
      </c>
      <c r="G37270" t="s">
        <v>89</v>
      </c>
    </row>
    <row r="37271" spans="1:8" x14ac:dyDescent="0.2">
      <c r="A37271">
        <v>1.11831757430186E+18</v>
      </c>
      <c r="B37271" t="s">
        <v>75077</v>
      </c>
      <c r="C37271" t="s">
        <v>75078</v>
      </c>
      <c r="D37271" s="1">
        <v>43572.123391203706</v>
      </c>
      <c r="E37271">
        <v>20422</v>
      </c>
      <c r="F37271">
        <v>89264</v>
      </c>
      <c r="G37271" t="s">
        <v>215</v>
      </c>
    </row>
    <row r="37272" spans="1:8" x14ac:dyDescent="0.2">
      <c r="A37272">
        <v>1.11832112262433E+18</v>
      </c>
      <c r="B37272" t="s">
        <v>75079</v>
      </c>
      <c r="C37272" t="s">
        <v>75080</v>
      </c>
      <c r="D37272" s="1">
        <v>43572.13318287037</v>
      </c>
      <c r="E37272">
        <v>25084</v>
      </c>
      <c r="F37272">
        <v>121140</v>
      </c>
    </row>
    <row r="37273" spans="1:8" x14ac:dyDescent="0.2">
      <c r="A37273">
        <v>1.11832436038374E+18</v>
      </c>
      <c r="B37273" t="s">
        <v>75081</v>
      </c>
      <c r="C37273" t="s">
        <v>75082</v>
      </c>
      <c r="D37273" s="1">
        <v>43572.142118055555</v>
      </c>
      <c r="E37273">
        <v>26467</v>
      </c>
      <c r="F37273">
        <v>133229</v>
      </c>
    </row>
    <row r="37274" spans="1:8" x14ac:dyDescent="0.2">
      <c r="A37274">
        <v>1.1183702550915E+18</v>
      </c>
      <c r="B37274" t="s">
        <v>75083</v>
      </c>
      <c r="C37274" t="s">
        <v>75084</v>
      </c>
      <c r="D37274" s="1">
        <v>43572.268761574072</v>
      </c>
      <c r="E37274">
        <v>9653</v>
      </c>
      <c r="F37274">
        <v>40983</v>
      </c>
    </row>
    <row r="37275" spans="1:8" x14ac:dyDescent="0.2">
      <c r="A37275">
        <v>1.11847789735699E+18</v>
      </c>
      <c r="B37275" t="s">
        <v>75085</v>
      </c>
      <c r="C37275" t="s">
        <v>75086</v>
      </c>
      <c r="D37275" s="1">
        <v>43572.565798611111</v>
      </c>
      <c r="E37275">
        <v>35931</v>
      </c>
      <c r="F37275">
        <v>114575</v>
      </c>
      <c r="G37275" t="s">
        <v>215</v>
      </c>
    </row>
    <row r="37276" spans="1:8" x14ac:dyDescent="0.2">
      <c r="A37276">
        <v>1.11848053385454E+18</v>
      </c>
      <c r="B37276" t="s">
        <v>75087</v>
      </c>
      <c r="C37276" t="s">
        <v>75088</v>
      </c>
      <c r="D37276" s="1">
        <v>43572.573078703703</v>
      </c>
      <c r="E37276">
        <v>24319</v>
      </c>
      <c r="F37276">
        <v>109316</v>
      </c>
    </row>
    <row r="37277" spans="1:8" x14ac:dyDescent="0.2">
      <c r="A37277">
        <v>1.11854838835259E+18</v>
      </c>
      <c r="B37277" t="s">
        <v>75089</v>
      </c>
      <c r="C37277" t="s">
        <v>75090</v>
      </c>
      <c r="D37277" s="1">
        <v>43572.760324074072</v>
      </c>
      <c r="E37277">
        <v>17014</v>
      </c>
      <c r="F37277">
        <v>102812</v>
      </c>
      <c r="G37277" t="s">
        <v>89</v>
      </c>
    </row>
    <row r="37278" spans="1:8" x14ac:dyDescent="0.2">
      <c r="A37278">
        <v>1.11854838965277E+18</v>
      </c>
      <c r="B37278" t="s">
        <v>75091</v>
      </c>
      <c r="C37278" t="s">
        <v>75092</v>
      </c>
      <c r="D37278" s="1">
        <v>43572.760324074072</v>
      </c>
      <c r="E37278">
        <v>12776</v>
      </c>
      <c r="F37278">
        <v>84679</v>
      </c>
      <c r="G37278" t="s">
        <v>89</v>
      </c>
    </row>
    <row r="37279" spans="1:8" x14ac:dyDescent="0.2">
      <c r="A37279">
        <v>1.11868232123691E+18</v>
      </c>
      <c r="B37279" t="s">
        <v>75093</v>
      </c>
      <c r="C37279" t="s">
        <v>75094</v>
      </c>
      <c r="D37279" s="1">
        <v>43573.129907407405</v>
      </c>
      <c r="E37279">
        <v>17305</v>
      </c>
      <c r="F37279">
        <v>62053</v>
      </c>
      <c r="G37279" t="s">
        <v>89</v>
      </c>
    </row>
    <row r="37280" spans="1:8" x14ac:dyDescent="0.2">
      <c r="A37280">
        <v>1.11884529072181E+18</v>
      </c>
      <c r="B37280" t="s">
        <v>75095</v>
      </c>
      <c r="C37280" t="s">
        <v>75096</v>
      </c>
      <c r="D37280" s="1">
        <v>43573.579618055555</v>
      </c>
      <c r="E37280">
        <v>24566</v>
      </c>
      <c r="F37280">
        <v>102154</v>
      </c>
    </row>
    <row r="37281" spans="1:7" x14ac:dyDescent="0.2">
      <c r="A37281">
        <v>1.11884843193249E+18</v>
      </c>
      <c r="B37281" t="s">
        <v>75097</v>
      </c>
      <c r="C37281" t="s">
        <v>74290</v>
      </c>
      <c r="D37281" s="1">
        <v>43573.588287037041</v>
      </c>
      <c r="E37281">
        <v>27629</v>
      </c>
      <c r="F37281">
        <v>137139</v>
      </c>
    </row>
    <row r="37282" spans="1:7" x14ac:dyDescent="0.2">
      <c r="A37282">
        <v>1.11885445480209E+18</v>
      </c>
      <c r="B37282" t="s">
        <v>75098</v>
      </c>
      <c r="C37282" t="s">
        <v>75099</v>
      </c>
      <c r="D37282" s="1">
        <v>43573.604895833334</v>
      </c>
      <c r="E37282">
        <v>12236</v>
      </c>
      <c r="F37282">
        <v>61442</v>
      </c>
      <c r="G37282" t="s">
        <v>215</v>
      </c>
    </row>
    <row r="37283" spans="1:7" x14ac:dyDescent="0.2">
      <c r="A37283">
        <v>1.1188604255993E+18</v>
      </c>
      <c r="B37283" t="s">
        <v>75100</v>
      </c>
      <c r="C37283" t="s">
        <v>75101</v>
      </c>
      <c r="D37283" s="1">
        <v>43573.621377314812</v>
      </c>
      <c r="E37283">
        <v>33319</v>
      </c>
      <c r="F37283">
        <v>133646</v>
      </c>
    </row>
    <row r="37284" spans="1:7" x14ac:dyDescent="0.2">
      <c r="A37284">
        <v>1.11887621938102E+18</v>
      </c>
      <c r="B37284" t="s">
        <v>75102</v>
      </c>
      <c r="C37284" t="s">
        <v>75103</v>
      </c>
      <c r="D37284" s="1">
        <v>43573.664965277778</v>
      </c>
      <c r="E37284">
        <v>106170</v>
      </c>
      <c r="F37284">
        <v>376868</v>
      </c>
    </row>
    <row r="37285" spans="1:7" x14ac:dyDescent="0.2">
      <c r="A37285">
        <v>1.11892190085879E+18</v>
      </c>
      <c r="B37285" t="s">
        <v>75104</v>
      </c>
      <c r="C37285" t="s">
        <v>75105</v>
      </c>
      <c r="D37285" s="1">
        <v>43573.791018518517</v>
      </c>
      <c r="E37285">
        <v>36699</v>
      </c>
      <c r="F37285">
        <v>142867</v>
      </c>
    </row>
    <row r="37286" spans="1:7" x14ac:dyDescent="0.2">
      <c r="A37286">
        <v>1.1189769837975601E+18</v>
      </c>
      <c r="B37286" t="s">
        <v>75106</v>
      </c>
      <c r="C37286" t="s">
        <v>75107</v>
      </c>
      <c r="D37286" s="1">
        <v>43573.943020833336</v>
      </c>
      <c r="E37286">
        <v>14255</v>
      </c>
      <c r="F37286">
        <v>65996</v>
      </c>
      <c r="G37286" t="s">
        <v>215</v>
      </c>
    </row>
    <row r="37287" spans="1:7" x14ac:dyDescent="0.2">
      <c r="A37287">
        <v>1.11899055023587E+18</v>
      </c>
      <c r="B37287" t="s">
        <v>75108</v>
      </c>
      <c r="C37287" t="s">
        <v>75109</v>
      </c>
      <c r="D37287" s="1">
        <v>43573.980451388888</v>
      </c>
      <c r="E37287">
        <v>31744</v>
      </c>
      <c r="F37287">
        <v>131023</v>
      </c>
      <c r="G37287" t="s">
        <v>89</v>
      </c>
    </row>
    <row r="37288" spans="1:7" x14ac:dyDescent="0.2">
      <c r="A37288">
        <v>1.11901987520315E+18</v>
      </c>
      <c r="B37288" t="s">
        <v>75110</v>
      </c>
      <c r="C37288" t="s">
        <v>75111</v>
      </c>
      <c r="D37288" s="1">
        <v>43574.061377314814</v>
      </c>
      <c r="E37288">
        <v>29609</v>
      </c>
      <c r="F37288">
        <v>122248</v>
      </c>
    </row>
    <row r="37289" spans="1:7" x14ac:dyDescent="0.2">
      <c r="A37289">
        <v>1.11902455443171E+18</v>
      </c>
      <c r="B37289" t="s">
        <v>75112</v>
      </c>
      <c r="C37289" t="s">
        <v>75113</v>
      </c>
      <c r="D37289" s="1">
        <v>43574.074282407404</v>
      </c>
      <c r="E37289">
        <v>19776</v>
      </c>
      <c r="F37289">
        <v>85989</v>
      </c>
      <c r="G37289" t="s">
        <v>215</v>
      </c>
    </row>
    <row r="37290" spans="1:7" x14ac:dyDescent="0.2">
      <c r="A37290">
        <v>1.1190347702210801E+18</v>
      </c>
      <c r="B37290" t="s">
        <v>75114</v>
      </c>
      <c r="C37290" t="s">
        <v>75115</v>
      </c>
      <c r="D37290" s="1">
        <v>43574.102476851855</v>
      </c>
      <c r="E37290">
        <v>25296</v>
      </c>
      <c r="F37290">
        <v>106115</v>
      </c>
      <c r="G37290" t="s">
        <v>89</v>
      </c>
    </row>
    <row r="37291" spans="1:7" x14ac:dyDescent="0.2">
      <c r="A37291">
        <v>1.11903746119006E+18</v>
      </c>
      <c r="B37291" t="s">
        <v>75116</v>
      </c>
      <c r="C37291" t="s">
        <v>75117</v>
      </c>
      <c r="D37291" s="1">
        <v>43574.109907407408</v>
      </c>
      <c r="E37291">
        <v>28818</v>
      </c>
      <c r="F37291">
        <v>112595</v>
      </c>
      <c r="G37291" t="s">
        <v>89</v>
      </c>
    </row>
    <row r="37292" spans="1:7" x14ac:dyDescent="0.2">
      <c r="A37292">
        <v>1.11906679116107E+18</v>
      </c>
      <c r="B37292" t="s">
        <v>75118</v>
      </c>
      <c r="C37292" t="s">
        <v>75119</v>
      </c>
      <c r="D37292" s="1">
        <v>43574.190833333334</v>
      </c>
      <c r="E37292">
        <v>21124</v>
      </c>
      <c r="F37292">
        <v>81166</v>
      </c>
    </row>
    <row r="37293" spans="1:7" x14ac:dyDescent="0.2">
      <c r="A37293">
        <v>1.11920730370047E+18</v>
      </c>
      <c r="B37293" t="s">
        <v>75120</v>
      </c>
      <c r="C37293" t="s">
        <v>75121</v>
      </c>
      <c r="D37293" s="1">
        <v>43574.578576388885</v>
      </c>
      <c r="E37293">
        <v>24190</v>
      </c>
      <c r="F37293">
        <v>105596</v>
      </c>
    </row>
    <row r="37294" spans="1:7" x14ac:dyDescent="0.2">
      <c r="A37294">
        <v>1.11921127471237E+18</v>
      </c>
      <c r="B37294" t="s">
        <v>75122</v>
      </c>
      <c r="C37294" t="s">
        <v>75123</v>
      </c>
      <c r="D37294" s="1">
        <v>43574.589537037034</v>
      </c>
      <c r="E37294">
        <v>30048</v>
      </c>
      <c r="F37294">
        <v>153940</v>
      </c>
    </row>
    <row r="37295" spans="1:7" x14ac:dyDescent="0.2">
      <c r="A37295">
        <v>1.11934179246024E+18</v>
      </c>
      <c r="B37295" t="s">
        <v>75124</v>
      </c>
      <c r="C37295" t="s">
        <v>75125</v>
      </c>
      <c r="D37295" s="1">
        <v>43574.949699074074</v>
      </c>
      <c r="E37295">
        <v>37713</v>
      </c>
      <c r="F37295">
        <v>169670</v>
      </c>
    </row>
    <row r="37296" spans="1:7" x14ac:dyDescent="0.2">
      <c r="A37296">
        <v>1.11935075009678E+18</v>
      </c>
      <c r="B37296" t="s">
        <v>75126</v>
      </c>
      <c r="C37296" t="s">
        <v>75127</v>
      </c>
      <c r="D37296" s="1">
        <v>43574.974421296298</v>
      </c>
      <c r="E37296">
        <v>18418</v>
      </c>
      <c r="F37296">
        <v>70545</v>
      </c>
    </row>
    <row r="37297" spans="1:7" x14ac:dyDescent="0.2">
      <c r="A37297">
        <v>1.11935528358576E+18</v>
      </c>
      <c r="B37297" t="s">
        <v>75128</v>
      </c>
      <c r="C37297" t="s">
        <v>75129</v>
      </c>
      <c r="D37297" s="1">
        <v>43574.986921296295</v>
      </c>
      <c r="E37297">
        <v>17975</v>
      </c>
      <c r="F37297">
        <v>74448</v>
      </c>
    </row>
    <row r="37298" spans="1:7" x14ac:dyDescent="0.2">
      <c r="A37298">
        <v>1.1193728744421E+18</v>
      </c>
      <c r="B37298" t="s">
        <v>75130</v>
      </c>
      <c r="C37298" t="s">
        <v>75131</v>
      </c>
      <c r="D37298" s="1">
        <v>43575.035462962966</v>
      </c>
      <c r="E37298">
        <v>16715</v>
      </c>
      <c r="F37298">
        <v>79373</v>
      </c>
    </row>
    <row r="37299" spans="1:7" x14ac:dyDescent="0.2">
      <c r="A37299">
        <v>1.11937780749736E+18</v>
      </c>
      <c r="B37299" t="s">
        <v>75132</v>
      </c>
      <c r="C37299" t="s">
        <v>75133</v>
      </c>
      <c r="D37299" s="1">
        <v>43575.049074074072</v>
      </c>
      <c r="E37299">
        <v>19277</v>
      </c>
      <c r="F37299">
        <v>104517</v>
      </c>
    </row>
    <row r="37300" spans="1:7" x14ac:dyDescent="0.2">
      <c r="A37300">
        <v>1.11956977428613E+18</v>
      </c>
      <c r="B37300" t="s">
        <v>75134</v>
      </c>
      <c r="C37300" t="s">
        <v>75135</v>
      </c>
      <c r="D37300" s="1">
        <v>43575.57880787037</v>
      </c>
      <c r="E37300">
        <v>23142</v>
      </c>
      <c r="F37300">
        <v>102574</v>
      </c>
    </row>
    <row r="37301" spans="1:7" x14ac:dyDescent="0.2">
      <c r="A37301">
        <v>1.11957207817536E+18</v>
      </c>
      <c r="B37301" t="s">
        <v>75136</v>
      </c>
      <c r="C37301" t="s">
        <v>75137</v>
      </c>
      <c r="D37301" s="1">
        <v>43575.585162037038</v>
      </c>
      <c r="E37301">
        <v>18997</v>
      </c>
      <c r="F37301">
        <v>82697</v>
      </c>
    </row>
    <row r="37302" spans="1:7" x14ac:dyDescent="0.2">
      <c r="A37302">
        <v>1.11957536152273E+18</v>
      </c>
      <c r="B37302" t="s">
        <v>75138</v>
      </c>
      <c r="C37302" t="s">
        <v>75139</v>
      </c>
      <c r="D37302" s="1">
        <v>43575.594224537039</v>
      </c>
      <c r="E37302">
        <v>22465</v>
      </c>
      <c r="F37302">
        <v>116413</v>
      </c>
    </row>
    <row r="37303" spans="1:7" x14ac:dyDescent="0.2">
      <c r="A37303">
        <v>1.11962994167754E+18</v>
      </c>
      <c r="B37303" t="s">
        <v>75140</v>
      </c>
      <c r="C37303" t="s">
        <v>75141</v>
      </c>
      <c r="D37303" s="1">
        <v>43575.744837962964</v>
      </c>
      <c r="E37303">
        <v>33246</v>
      </c>
      <c r="F37303">
        <v>109971</v>
      </c>
    </row>
    <row r="37304" spans="1:7" x14ac:dyDescent="0.2">
      <c r="A37304">
        <v>1.11971892410541E+18</v>
      </c>
      <c r="B37304" t="s">
        <v>75142</v>
      </c>
      <c r="C37304" t="s">
        <v>75143</v>
      </c>
      <c r="D37304" s="1">
        <v>43575.990381944444</v>
      </c>
      <c r="E37304">
        <v>19461</v>
      </c>
      <c r="F37304">
        <v>77514</v>
      </c>
    </row>
    <row r="37305" spans="1:7" x14ac:dyDescent="0.2">
      <c r="A37305">
        <v>1.1197248142588401E+18</v>
      </c>
      <c r="B37305" t="s">
        <v>75144</v>
      </c>
      <c r="C37305" t="s">
        <v>75145</v>
      </c>
      <c r="D37305" s="1">
        <v>43576.006631944445</v>
      </c>
      <c r="E37305">
        <v>27964</v>
      </c>
      <c r="F37305">
        <v>122091</v>
      </c>
      <c r="G37305" t="s">
        <v>89</v>
      </c>
    </row>
    <row r="37306" spans="1:7" x14ac:dyDescent="0.2">
      <c r="A37306">
        <v>1.11973823721863E+18</v>
      </c>
      <c r="B37306" t="s">
        <v>75146</v>
      </c>
      <c r="C37306" t="s">
        <v>75147</v>
      </c>
      <c r="D37306" s="1">
        <v>43576.043680555558</v>
      </c>
      <c r="E37306">
        <v>7641</v>
      </c>
      <c r="F37306">
        <v>39438</v>
      </c>
      <c r="G37306" t="s">
        <v>215</v>
      </c>
    </row>
    <row r="37307" spans="1:7" x14ac:dyDescent="0.2">
      <c r="A37307">
        <v>1.1197460806845E+18</v>
      </c>
      <c r="B37307" t="s">
        <v>75148</v>
      </c>
      <c r="C37307" t="s">
        <v>75149</v>
      </c>
      <c r="D37307" s="1">
        <v>43576.065324074072</v>
      </c>
      <c r="E37307">
        <v>12985</v>
      </c>
      <c r="F37307">
        <v>65180</v>
      </c>
      <c r="G37307" t="s">
        <v>576</v>
      </c>
    </row>
    <row r="37308" spans="1:7" x14ac:dyDescent="0.2">
      <c r="A37308">
        <v>1.11977892369136E+18</v>
      </c>
      <c r="B37308" t="s">
        <v>75150</v>
      </c>
      <c r="C37308" t="s">
        <v>75151</v>
      </c>
      <c r="D37308" s="1">
        <v>43576.155949074076</v>
      </c>
      <c r="E37308">
        <v>18453</v>
      </c>
      <c r="F37308">
        <v>66734</v>
      </c>
    </row>
    <row r="37309" spans="1:7" x14ac:dyDescent="0.2">
      <c r="A37309">
        <v>1.11978105393223E+18</v>
      </c>
      <c r="B37309" t="s">
        <v>75152</v>
      </c>
      <c r="C37309" t="s">
        <v>75153</v>
      </c>
      <c r="D37309" s="1">
        <v>43576.161828703705</v>
      </c>
      <c r="E37309">
        <v>20888</v>
      </c>
      <c r="F37309">
        <v>82242</v>
      </c>
      <c r="G37309" t="s">
        <v>215</v>
      </c>
    </row>
    <row r="37310" spans="1:7" x14ac:dyDescent="0.2">
      <c r="A37310">
        <v>1.11991971360011E+18</v>
      </c>
      <c r="B37310" t="s">
        <v>75154</v>
      </c>
      <c r="C37310" t="s">
        <v>75155</v>
      </c>
      <c r="D37310" s="1">
        <v>43576.544456018521</v>
      </c>
      <c r="E37310">
        <v>34956</v>
      </c>
      <c r="F37310">
        <v>217561</v>
      </c>
    </row>
    <row r="37311" spans="1:7" x14ac:dyDescent="0.2">
      <c r="A37311">
        <v>1.11992384016185E+18</v>
      </c>
      <c r="B37311" t="s">
        <v>75156</v>
      </c>
      <c r="C37311" t="s">
        <v>75157</v>
      </c>
      <c r="D37311" s="1">
        <v>43576.555844907409</v>
      </c>
      <c r="E37311">
        <v>28787</v>
      </c>
      <c r="F37311">
        <v>135527</v>
      </c>
    </row>
    <row r="37312" spans="1:7" x14ac:dyDescent="0.2">
      <c r="A37312">
        <v>1.1199288901625999E+18</v>
      </c>
      <c r="B37312" t="s">
        <v>75158</v>
      </c>
      <c r="C37312" t="s">
        <v>75159</v>
      </c>
      <c r="D37312" s="1">
        <v>43576.569780092592</v>
      </c>
      <c r="E37312">
        <v>27958</v>
      </c>
      <c r="F37312">
        <v>135862</v>
      </c>
    </row>
    <row r="37313" spans="1:8" x14ac:dyDescent="0.2">
      <c r="A37313">
        <v>1.11994329329762E+18</v>
      </c>
      <c r="B37313" t="s">
        <v>75160</v>
      </c>
      <c r="C37313" t="s">
        <v>75161</v>
      </c>
      <c r="D37313" s="1">
        <v>43576.609525462962</v>
      </c>
      <c r="E37313">
        <v>19695</v>
      </c>
      <c r="F37313">
        <v>95697</v>
      </c>
    </row>
    <row r="37314" spans="1:8" x14ac:dyDescent="0.2">
      <c r="A37314">
        <v>1.11994684214862E+18</v>
      </c>
      <c r="B37314" t="s">
        <v>75162</v>
      </c>
      <c r="C37314" t="s">
        <v>75163</v>
      </c>
      <c r="D37314" s="1">
        <v>43576.619317129633</v>
      </c>
      <c r="E37314">
        <v>19638</v>
      </c>
      <c r="F37314">
        <v>86455</v>
      </c>
    </row>
    <row r="37315" spans="1:8" x14ac:dyDescent="0.2">
      <c r="A37315">
        <v>1.11996285734773E+18</v>
      </c>
      <c r="B37315" t="s">
        <v>75164</v>
      </c>
      <c r="C37315" t="s">
        <v>75165</v>
      </c>
      <c r="D37315" s="1">
        <v>43576.663506944446</v>
      </c>
      <c r="E37315">
        <v>20584</v>
      </c>
      <c r="F37315">
        <v>108151</v>
      </c>
    </row>
    <row r="37316" spans="1:8" x14ac:dyDescent="0.2">
      <c r="A37316">
        <v>1.1199699460024399E+18</v>
      </c>
      <c r="B37316" t="s">
        <v>75166</v>
      </c>
      <c r="C37316" t="s">
        <v>75167</v>
      </c>
      <c r="D37316" s="1">
        <v>43576.683067129627</v>
      </c>
      <c r="E37316">
        <v>37817</v>
      </c>
      <c r="F37316">
        <v>177687</v>
      </c>
    </row>
    <row r="37317" spans="1:8" x14ac:dyDescent="0.2">
      <c r="A37317">
        <v>1.12009367135602E+18</v>
      </c>
      <c r="B37317" t="s">
        <v>75168</v>
      </c>
      <c r="C37317" t="s">
        <v>75169</v>
      </c>
      <c r="D37317" s="1">
        <v>43577.02449074074</v>
      </c>
      <c r="E37317">
        <v>57841</v>
      </c>
      <c r="F37317">
        <v>255205</v>
      </c>
    </row>
    <row r="37318" spans="1:8" x14ac:dyDescent="0.2">
      <c r="A37318">
        <v>1.12030947139216E+18</v>
      </c>
      <c r="B37318" t="s">
        <v>75170</v>
      </c>
      <c r="C37318" t="s">
        <v>75171</v>
      </c>
      <c r="D37318" s="1">
        <v>43577.619976851849</v>
      </c>
      <c r="E37318">
        <v>15587</v>
      </c>
      <c r="F37318">
        <v>50312</v>
      </c>
      <c r="G37318" t="s">
        <v>215</v>
      </c>
    </row>
    <row r="37319" spans="1:8" x14ac:dyDescent="0.2">
      <c r="A37319">
        <v>1.12032064268603E+18</v>
      </c>
      <c r="B37319" t="s">
        <v>75172</v>
      </c>
      <c r="C37319" t="s">
        <v>75173</v>
      </c>
      <c r="D37319" s="1">
        <v>43577.650810185187</v>
      </c>
      <c r="E37319">
        <v>21053</v>
      </c>
      <c r="F37319">
        <v>71770</v>
      </c>
      <c r="G37319" t="s">
        <v>89</v>
      </c>
    </row>
    <row r="37320" spans="1:8" x14ac:dyDescent="0.2">
      <c r="A37320">
        <v>1.12032329144353E+18</v>
      </c>
      <c r="B37320" t="s">
        <v>75174</v>
      </c>
      <c r="C37320" t="s">
        <v>75175</v>
      </c>
      <c r="D37320" s="1">
        <v>43577.658113425925</v>
      </c>
      <c r="E37320">
        <v>30255</v>
      </c>
      <c r="F37320">
        <v>123082</v>
      </c>
    </row>
    <row r="37321" spans="1:8" x14ac:dyDescent="0.2">
      <c r="A37321">
        <v>1.12032928289355E+18</v>
      </c>
      <c r="B37321" t="s">
        <v>75176</v>
      </c>
      <c r="C37321" t="s">
        <v>75177</v>
      </c>
      <c r="D37321" s="1">
        <v>43577.67465277778</v>
      </c>
      <c r="E37321">
        <v>21222</v>
      </c>
      <c r="F37321">
        <v>68327</v>
      </c>
      <c r="G37321" t="s">
        <v>89</v>
      </c>
      <c r="H37321" t="s">
        <v>390</v>
      </c>
    </row>
    <row r="37322" spans="1:8" x14ac:dyDescent="0.2">
      <c r="A37322">
        <v>1.12033102026654E+18</v>
      </c>
      <c r="B37322" t="s">
        <v>75178</v>
      </c>
      <c r="C37322" t="s">
        <v>75179</v>
      </c>
      <c r="D37322" s="1">
        <v>43577.679444444446</v>
      </c>
      <c r="E37322">
        <v>27881</v>
      </c>
      <c r="F37322">
        <v>126998</v>
      </c>
    </row>
    <row r="37323" spans="1:8" x14ac:dyDescent="0.2">
      <c r="A37323">
        <v>1.12036077380769E+18</v>
      </c>
      <c r="B37323" t="s">
        <v>75180</v>
      </c>
      <c r="C37323" t="s">
        <v>75181</v>
      </c>
      <c r="D37323" s="1">
        <v>43577.761550925927</v>
      </c>
      <c r="E37323">
        <v>19117</v>
      </c>
      <c r="F37323">
        <v>118841</v>
      </c>
    </row>
    <row r="37324" spans="1:8" x14ac:dyDescent="0.2">
      <c r="A37324">
        <v>1.12038806120297E+18</v>
      </c>
      <c r="B37324" t="s">
        <v>75182</v>
      </c>
      <c r="C37324" t="s">
        <v>75183</v>
      </c>
      <c r="D37324" s="1">
        <v>43577.836851851855</v>
      </c>
      <c r="E37324">
        <v>17728</v>
      </c>
      <c r="F37324">
        <v>95453</v>
      </c>
    </row>
    <row r="37325" spans="1:8" x14ac:dyDescent="0.2">
      <c r="A37325">
        <v>1.12038854550661E+18</v>
      </c>
      <c r="B37325" t="s">
        <v>75184</v>
      </c>
      <c r="C37325" t="s">
        <v>75185</v>
      </c>
      <c r="D37325" s="1">
        <v>43577.838182870371</v>
      </c>
      <c r="E37325">
        <v>12261</v>
      </c>
      <c r="F37325">
        <v>67782</v>
      </c>
    </row>
    <row r="37326" spans="1:8" x14ac:dyDescent="0.2">
      <c r="A37326">
        <v>1.12039318962456E+18</v>
      </c>
      <c r="B37326" t="s">
        <v>75186</v>
      </c>
      <c r="C37326" t="s">
        <v>75187</v>
      </c>
      <c r="D37326" s="1">
        <v>43577.850995370369</v>
      </c>
      <c r="E37326">
        <v>11313</v>
      </c>
      <c r="F37326">
        <v>38033</v>
      </c>
      <c r="G37326" t="s">
        <v>89</v>
      </c>
    </row>
    <row r="37327" spans="1:8" x14ac:dyDescent="0.2">
      <c r="A37327">
        <v>1.12040171367501E+18</v>
      </c>
      <c r="B37327" t="s">
        <v>75188</v>
      </c>
      <c r="C37327" t="s">
        <v>75189</v>
      </c>
      <c r="D37327" s="1">
        <v>43577.874525462961</v>
      </c>
      <c r="E37327">
        <v>11273</v>
      </c>
      <c r="F37327">
        <v>41659</v>
      </c>
      <c r="G37327" t="s">
        <v>89</v>
      </c>
    </row>
    <row r="37328" spans="1:8" x14ac:dyDescent="0.2">
      <c r="A37328">
        <v>1.12040293778263E+18</v>
      </c>
      <c r="B37328" t="s">
        <v>75190</v>
      </c>
      <c r="C37328" t="s">
        <v>75191</v>
      </c>
      <c r="D37328" s="1">
        <v>43577.877905092595</v>
      </c>
      <c r="E37328">
        <v>10488</v>
      </c>
      <c r="F37328">
        <v>38466</v>
      </c>
      <c r="G37328" t="s">
        <v>89</v>
      </c>
    </row>
    <row r="37329" spans="1:7" x14ac:dyDescent="0.2">
      <c r="A37329">
        <v>1.12040989479925E+18</v>
      </c>
      <c r="B37329" t="s">
        <v>75192</v>
      </c>
      <c r="C37329" t="s">
        <v>75193</v>
      </c>
      <c r="D37329" s="1">
        <v>43577.897094907406</v>
      </c>
      <c r="E37329">
        <v>19745</v>
      </c>
      <c r="F37329">
        <v>84260</v>
      </c>
    </row>
    <row r="37330" spans="1:7" x14ac:dyDescent="0.2">
      <c r="A37330">
        <v>1.1204124527668E+18</v>
      </c>
      <c r="B37330" t="s">
        <v>75194</v>
      </c>
      <c r="C37330" t="s">
        <v>75195</v>
      </c>
      <c r="D37330" s="1">
        <v>43577.90415509259</v>
      </c>
      <c r="E37330">
        <v>10775</v>
      </c>
      <c r="F37330">
        <v>59117</v>
      </c>
      <c r="G37330" t="s">
        <v>215</v>
      </c>
    </row>
    <row r="37331" spans="1:7" x14ac:dyDescent="0.2">
      <c r="A37331">
        <v>1.12042861136497E+18</v>
      </c>
      <c r="B37331" t="s">
        <v>75196</v>
      </c>
      <c r="C37331" t="s">
        <v>75197</v>
      </c>
      <c r="D37331" s="1">
        <v>43577.948750000003</v>
      </c>
      <c r="E37331">
        <v>8532</v>
      </c>
      <c r="F37331">
        <v>36498</v>
      </c>
      <c r="G37331" t="s">
        <v>215</v>
      </c>
    </row>
    <row r="37332" spans="1:7" x14ac:dyDescent="0.2">
      <c r="A37332">
        <v>1.12043987322639E+18</v>
      </c>
      <c r="B37332" t="s">
        <v>75198</v>
      </c>
      <c r="C37332" t="s">
        <v>75199</v>
      </c>
      <c r="D37332" s="1">
        <v>43577.979826388888</v>
      </c>
      <c r="E37332">
        <v>17506</v>
      </c>
      <c r="F37332">
        <v>62064</v>
      </c>
    </row>
    <row r="37333" spans="1:7" x14ac:dyDescent="0.2">
      <c r="A37333">
        <v>1.12044096724766E+18</v>
      </c>
      <c r="B37333" t="s">
        <v>75200</v>
      </c>
      <c r="C37333" t="s">
        <v>75201</v>
      </c>
      <c r="D37333" s="1">
        <v>43577.982847222222</v>
      </c>
      <c r="E37333">
        <v>23858</v>
      </c>
      <c r="F37333">
        <v>77738</v>
      </c>
    </row>
    <row r="37334" spans="1:7" x14ac:dyDescent="0.2">
      <c r="A37334">
        <v>1.1206283344326001E+18</v>
      </c>
      <c r="B37334" t="s">
        <v>75202</v>
      </c>
      <c r="C37334" t="s">
        <v>75203</v>
      </c>
      <c r="D37334" s="1">
        <v>43578.499872685185</v>
      </c>
      <c r="E37334">
        <v>18051</v>
      </c>
      <c r="F37334">
        <v>77475</v>
      </c>
    </row>
    <row r="37335" spans="1:7" x14ac:dyDescent="0.2">
      <c r="A37335">
        <v>1.1206304058315599E+18</v>
      </c>
      <c r="B37335" t="s">
        <v>75204</v>
      </c>
      <c r="C37335" t="s">
        <v>75205</v>
      </c>
      <c r="D37335" s="1">
        <v>43578.505590277775</v>
      </c>
      <c r="E37335">
        <v>19340</v>
      </c>
      <c r="F37335">
        <v>88906</v>
      </c>
    </row>
    <row r="37336" spans="1:7" x14ac:dyDescent="0.2">
      <c r="A37336">
        <v>1.12063200413815E+18</v>
      </c>
      <c r="B37336" t="s">
        <v>75206</v>
      </c>
      <c r="C37336" t="s">
        <v>75207</v>
      </c>
      <c r="D37336" s="1">
        <v>43578.51</v>
      </c>
      <c r="E37336">
        <v>18099</v>
      </c>
      <c r="F37336">
        <v>92878</v>
      </c>
    </row>
    <row r="37337" spans="1:7" x14ac:dyDescent="0.2">
      <c r="A37337">
        <v>1.12063308561842E+18</v>
      </c>
      <c r="B37337" t="s">
        <v>75208</v>
      </c>
      <c r="C37337" t="s">
        <v>75209</v>
      </c>
      <c r="D37337" s="1">
        <v>43578.512986111113</v>
      </c>
      <c r="E37337">
        <v>15303</v>
      </c>
      <c r="F37337">
        <v>65778</v>
      </c>
    </row>
    <row r="37338" spans="1:7" x14ac:dyDescent="0.2">
      <c r="A37338">
        <v>1.12063520032783E+18</v>
      </c>
      <c r="B37338" t="s">
        <v>75210</v>
      </c>
      <c r="C37338" t="s">
        <v>75211</v>
      </c>
      <c r="D37338" s="1">
        <v>43578.518819444442</v>
      </c>
      <c r="E37338">
        <v>28962</v>
      </c>
      <c r="F37338">
        <v>144313</v>
      </c>
    </row>
    <row r="37339" spans="1:7" x14ac:dyDescent="0.2">
      <c r="A37339">
        <v>1.1206395899941E+18</v>
      </c>
      <c r="B37339" t="s">
        <v>75212</v>
      </c>
      <c r="C37339" t="s">
        <v>75213</v>
      </c>
      <c r="D37339" s="1">
        <v>43578.5309375</v>
      </c>
      <c r="E37339">
        <v>15648</v>
      </c>
      <c r="F37339">
        <v>72478</v>
      </c>
      <c r="G37339" t="s">
        <v>89</v>
      </c>
    </row>
    <row r="37340" spans="1:7" x14ac:dyDescent="0.2">
      <c r="A37340">
        <v>1.12064210967611E+18</v>
      </c>
      <c r="B37340" t="s">
        <v>75214</v>
      </c>
      <c r="C37340" t="s">
        <v>75215</v>
      </c>
      <c r="D37340" s="1">
        <v>43578.537893518522</v>
      </c>
      <c r="E37340">
        <v>15317</v>
      </c>
      <c r="F37340">
        <v>73282</v>
      </c>
    </row>
    <row r="37341" spans="1:7" x14ac:dyDescent="0.2">
      <c r="A37341">
        <v>1.12064463931113E+18</v>
      </c>
      <c r="B37341" t="s">
        <v>75216</v>
      </c>
      <c r="C37341" t="s">
        <v>75217</v>
      </c>
      <c r="D37341" s="1">
        <v>43578.544872685183</v>
      </c>
      <c r="E37341">
        <v>14971</v>
      </c>
      <c r="F37341">
        <v>66025</v>
      </c>
      <c r="G37341" t="s">
        <v>89</v>
      </c>
    </row>
    <row r="37342" spans="1:7" x14ac:dyDescent="0.2">
      <c r="A37342">
        <v>1.1206501895372E+18</v>
      </c>
      <c r="B37342" t="s">
        <v>75218</v>
      </c>
      <c r="C37342" t="s">
        <v>75219</v>
      </c>
      <c r="D37342" s="1">
        <v>43578.560185185182</v>
      </c>
      <c r="E37342">
        <v>18518</v>
      </c>
      <c r="F37342">
        <v>80564</v>
      </c>
      <c r="G37342" t="s">
        <v>89</v>
      </c>
    </row>
    <row r="37343" spans="1:7" x14ac:dyDescent="0.2">
      <c r="A37343">
        <v>1.12065161141043E+18</v>
      </c>
      <c r="B37343" t="s">
        <v>75220</v>
      </c>
      <c r="C37343" t="s">
        <v>75221</v>
      </c>
      <c r="D37343" s="1">
        <v>43578.564108796294</v>
      </c>
      <c r="E37343">
        <v>15191</v>
      </c>
      <c r="F37343">
        <v>67037</v>
      </c>
    </row>
    <row r="37344" spans="1:7" x14ac:dyDescent="0.2">
      <c r="A37344">
        <v>1.12065519913001E+18</v>
      </c>
      <c r="B37344" t="s">
        <v>75222</v>
      </c>
      <c r="C37344" t="s">
        <v>75223</v>
      </c>
      <c r="D37344" s="1">
        <v>43578.574004629627</v>
      </c>
      <c r="E37344">
        <v>25334</v>
      </c>
      <c r="F37344">
        <v>135922</v>
      </c>
    </row>
    <row r="37345" spans="1:8" x14ac:dyDescent="0.2">
      <c r="A37345">
        <v>1.12065545559479E+18</v>
      </c>
      <c r="B37345" t="s">
        <v>75224</v>
      </c>
      <c r="C37345" t="s">
        <v>74410</v>
      </c>
      <c r="D37345" s="1">
        <v>43578.57472222222</v>
      </c>
      <c r="E37345">
        <v>28756</v>
      </c>
      <c r="F37345">
        <v>154578</v>
      </c>
    </row>
    <row r="37346" spans="1:8" x14ac:dyDescent="0.2">
      <c r="A37346">
        <v>1.12071587964017E+18</v>
      </c>
      <c r="B37346" t="s">
        <v>75225</v>
      </c>
      <c r="C37346" t="s">
        <v>75226</v>
      </c>
      <c r="D37346" s="1">
        <v>43578.74145833333</v>
      </c>
      <c r="E37346">
        <v>12606</v>
      </c>
      <c r="F37346">
        <v>57103</v>
      </c>
    </row>
    <row r="37347" spans="1:8" x14ac:dyDescent="0.2">
      <c r="A37347">
        <v>1.1207428078478001E+18</v>
      </c>
      <c r="B37347" t="s">
        <v>75227</v>
      </c>
      <c r="C37347" t="s">
        <v>75228</v>
      </c>
      <c r="D37347" s="1">
        <v>43578.815763888888</v>
      </c>
      <c r="E37347">
        <v>13189</v>
      </c>
      <c r="F37347">
        <v>65351</v>
      </c>
      <c r="G37347" t="s">
        <v>89</v>
      </c>
      <c r="H37347" t="s">
        <v>390</v>
      </c>
    </row>
    <row r="37348" spans="1:8" x14ac:dyDescent="0.2">
      <c r="A37348">
        <v>1.1207514184141E+18</v>
      </c>
      <c r="B37348" t="s">
        <v>75229</v>
      </c>
      <c r="C37348" t="s">
        <v>75230</v>
      </c>
      <c r="D37348" s="1">
        <v>43578.839525462965</v>
      </c>
      <c r="E37348">
        <v>14578</v>
      </c>
      <c r="F37348">
        <v>57091</v>
      </c>
      <c r="H37348" t="s">
        <v>390</v>
      </c>
    </row>
    <row r="37349" spans="1:8" x14ac:dyDescent="0.2">
      <c r="A37349">
        <v>1.12079319965046E+18</v>
      </c>
      <c r="B37349" t="s">
        <v>75231</v>
      </c>
      <c r="C37349" t="s">
        <v>75232</v>
      </c>
      <c r="D37349" s="1">
        <v>43578.954814814817</v>
      </c>
      <c r="E37349">
        <v>17565</v>
      </c>
      <c r="F37349">
        <v>69886</v>
      </c>
      <c r="G37349" t="s">
        <v>576</v>
      </c>
    </row>
    <row r="37350" spans="1:8" x14ac:dyDescent="0.2">
      <c r="A37350">
        <v>1.12082053660558E+18</v>
      </c>
      <c r="B37350" t="s">
        <v>75233</v>
      </c>
      <c r="C37350" t="s">
        <v>75234</v>
      </c>
      <c r="D37350" s="1">
        <v>43579.03025462963</v>
      </c>
      <c r="E37350">
        <v>31634</v>
      </c>
      <c r="F37350">
        <v>142798</v>
      </c>
    </row>
    <row r="37351" spans="1:8" x14ac:dyDescent="0.2">
      <c r="A37351">
        <v>1.12085136403539E+18</v>
      </c>
      <c r="B37351" t="s">
        <v>75235</v>
      </c>
      <c r="C37351" t="s">
        <v>75236</v>
      </c>
      <c r="D37351" s="1">
        <v>43579.115324074075</v>
      </c>
      <c r="E37351">
        <v>23806</v>
      </c>
      <c r="F37351">
        <v>81533</v>
      </c>
      <c r="G37351" t="s">
        <v>89</v>
      </c>
    </row>
    <row r="37352" spans="1:8" x14ac:dyDescent="0.2">
      <c r="A37352">
        <v>1.12100694250218E+18</v>
      </c>
      <c r="B37352" t="s">
        <v>75237</v>
      </c>
      <c r="C37352" t="s">
        <v>75238</v>
      </c>
      <c r="D37352" s="1">
        <v>43579.544641203705</v>
      </c>
      <c r="E37352">
        <v>31722</v>
      </c>
      <c r="F37352">
        <v>101543</v>
      </c>
      <c r="G37352" t="s">
        <v>89</v>
      </c>
    </row>
    <row r="37353" spans="1:8" x14ac:dyDescent="0.2">
      <c r="A37353">
        <v>1.12101043181917E+18</v>
      </c>
      <c r="B37353" t="s">
        <v>75239</v>
      </c>
      <c r="C37353" t="s">
        <v>75240</v>
      </c>
      <c r="D37353" s="1">
        <v>43579.554259259261</v>
      </c>
      <c r="E37353">
        <v>25162</v>
      </c>
      <c r="F37353">
        <v>119441</v>
      </c>
    </row>
    <row r="37354" spans="1:8" x14ac:dyDescent="0.2">
      <c r="A37354">
        <v>1.12101233955219E+18</v>
      </c>
      <c r="B37354" t="s">
        <v>75241</v>
      </c>
      <c r="C37354" t="s">
        <v>75242</v>
      </c>
      <c r="D37354" s="1">
        <v>43579.559525462966</v>
      </c>
      <c r="E37354">
        <v>21327</v>
      </c>
      <c r="F37354">
        <v>82469</v>
      </c>
    </row>
    <row r="37355" spans="1:8" x14ac:dyDescent="0.2">
      <c r="A37355">
        <v>1.1210211608278799E+18</v>
      </c>
      <c r="B37355" t="s">
        <v>75243</v>
      </c>
      <c r="C37355" t="s">
        <v>75244</v>
      </c>
      <c r="D37355" s="1">
        <v>43579.583865740744</v>
      </c>
      <c r="E37355">
        <v>30571</v>
      </c>
      <c r="F37355">
        <v>121759</v>
      </c>
    </row>
    <row r="37356" spans="1:8" x14ac:dyDescent="0.2">
      <c r="A37356">
        <v>1.12102350902989E+18</v>
      </c>
      <c r="B37356" t="s">
        <v>75245</v>
      </c>
      <c r="C37356" t="s">
        <v>75246</v>
      </c>
      <c r="D37356" s="1">
        <v>43579.59034722222</v>
      </c>
      <c r="E37356">
        <v>24750</v>
      </c>
      <c r="F37356">
        <v>99624</v>
      </c>
    </row>
    <row r="37357" spans="1:8" x14ac:dyDescent="0.2">
      <c r="A37357">
        <v>1.12102562463264E+18</v>
      </c>
      <c r="B37357" t="s">
        <v>75247</v>
      </c>
      <c r="C37357" t="s">
        <v>75248</v>
      </c>
      <c r="D37357" s="1">
        <v>43579.596192129633</v>
      </c>
      <c r="E37357">
        <v>19455</v>
      </c>
      <c r="F37357">
        <v>76857</v>
      </c>
    </row>
    <row r="37358" spans="1:8" x14ac:dyDescent="0.2">
      <c r="A37358">
        <v>1.12104479294592E+18</v>
      </c>
      <c r="B37358" t="s">
        <v>75249</v>
      </c>
      <c r="C37358" t="s">
        <v>75250</v>
      </c>
      <c r="D37358" s="1">
        <v>43579.649085648147</v>
      </c>
      <c r="E37358">
        <v>18916</v>
      </c>
      <c r="F37358">
        <v>84943</v>
      </c>
    </row>
    <row r="37359" spans="1:8" x14ac:dyDescent="0.2">
      <c r="A37359">
        <v>1.12104812031238E+18</v>
      </c>
      <c r="B37359" t="s">
        <v>75251</v>
      </c>
      <c r="C37359" t="s">
        <v>75252</v>
      </c>
      <c r="D37359" s="1">
        <v>43579.658263888887</v>
      </c>
      <c r="E37359">
        <v>21126</v>
      </c>
      <c r="F37359">
        <v>97174</v>
      </c>
    </row>
    <row r="37360" spans="1:8" x14ac:dyDescent="0.2">
      <c r="A37360">
        <v>1.12104916661514E+18</v>
      </c>
      <c r="B37360" t="s">
        <v>75253</v>
      </c>
      <c r="C37360" t="s">
        <v>75254</v>
      </c>
      <c r="D37360" s="1">
        <v>43579.661157407405</v>
      </c>
      <c r="E37360">
        <v>27243</v>
      </c>
      <c r="F37360">
        <v>117553</v>
      </c>
    </row>
    <row r="37361" spans="1:8" x14ac:dyDescent="0.2">
      <c r="A37361">
        <v>1.12105357860339E+18</v>
      </c>
      <c r="B37361" t="s">
        <v>75255</v>
      </c>
      <c r="C37361" t="s">
        <v>75256</v>
      </c>
      <c r="D37361" s="1">
        <v>43579.673321759263</v>
      </c>
      <c r="E37361">
        <v>15240</v>
      </c>
      <c r="F37361">
        <v>73929</v>
      </c>
    </row>
    <row r="37362" spans="1:8" x14ac:dyDescent="0.2">
      <c r="A37362">
        <v>1.12109518169097E+18</v>
      </c>
      <c r="B37362" t="s">
        <v>75257</v>
      </c>
      <c r="C37362" t="s">
        <v>75258</v>
      </c>
      <c r="D37362" s="1">
        <v>43579.788124999999</v>
      </c>
      <c r="E37362">
        <v>19149</v>
      </c>
      <c r="F37362">
        <v>92358</v>
      </c>
    </row>
    <row r="37363" spans="1:8" x14ac:dyDescent="0.2">
      <c r="A37363">
        <v>1.12112081698336E+18</v>
      </c>
      <c r="B37363" t="s">
        <v>75259</v>
      </c>
      <c r="C37363" t="s">
        <v>75260</v>
      </c>
      <c r="D37363" s="1">
        <v>43579.858865740738</v>
      </c>
      <c r="E37363">
        <v>11862</v>
      </c>
      <c r="F37363">
        <v>53875</v>
      </c>
      <c r="G37363" t="s">
        <v>215</v>
      </c>
      <c r="H37363" t="s">
        <v>390</v>
      </c>
    </row>
    <row r="37364" spans="1:8" x14ac:dyDescent="0.2">
      <c r="A37364">
        <v>1.1211217059702799E+18</v>
      </c>
      <c r="B37364" t="s">
        <v>75261</v>
      </c>
      <c r="C37364" t="s">
        <v>75262</v>
      </c>
      <c r="D37364" s="1">
        <v>43579.861319444448</v>
      </c>
      <c r="E37364">
        <v>16192</v>
      </c>
      <c r="F37364">
        <v>70432</v>
      </c>
      <c r="H37364" t="s">
        <v>390</v>
      </c>
    </row>
    <row r="37365" spans="1:8" x14ac:dyDescent="0.2">
      <c r="A37365">
        <v>1.12113887563879E+18</v>
      </c>
      <c r="B37365" t="s">
        <v>75263</v>
      </c>
      <c r="C37365" t="s">
        <v>75264</v>
      </c>
      <c r="D37365" s="1">
        <v>43579.908703703702</v>
      </c>
      <c r="E37365">
        <v>12427</v>
      </c>
      <c r="F37365">
        <v>55916</v>
      </c>
      <c r="G37365" t="s">
        <v>89</v>
      </c>
    </row>
    <row r="37366" spans="1:8" x14ac:dyDescent="0.2">
      <c r="A37366">
        <v>1.12118749431225E+18</v>
      </c>
      <c r="B37366" t="s">
        <v>75265</v>
      </c>
      <c r="C37366" t="s">
        <v>75266</v>
      </c>
      <c r="D37366" s="1">
        <v>43580.042858796296</v>
      </c>
      <c r="E37366">
        <v>22419</v>
      </c>
      <c r="F37366">
        <v>101197</v>
      </c>
    </row>
    <row r="37367" spans="1:8" x14ac:dyDescent="0.2">
      <c r="A37367">
        <v>1.12138013313746E+18</v>
      </c>
      <c r="B37367" t="s">
        <v>75267</v>
      </c>
      <c r="C37367" t="s">
        <v>75268</v>
      </c>
      <c r="D37367" s="1">
        <v>43580.574444444443</v>
      </c>
      <c r="E37367">
        <v>18928</v>
      </c>
      <c r="F37367">
        <v>86481</v>
      </c>
    </row>
    <row r="37368" spans="1:8" x14ac:dyDescent="0.2">
      <c r="A37368">
        <v>1.1213826987428401E+18</v>
      </c>
      <c r="B37368" t="s">
        <v>75269</v>
      </c>
      <c r="C37368" t="s">
        <v>75270</v>
      </c>
      <c r="D37368" s="1">
        <v>43580.58152777778</v>
      </c>
      <c r="E37368">
        <v>23374</v>
      </c>
      <c r="F37368">
        <v>108723</v>
      </c>
    </row>
    <row r="37369" spans="1:8" x14ac:dyDescent="0.2">
      <c r="A37369">
        <v>1.12138579548142E+18</v>
      </c>
      <c r="B37369" t="s">
        <v>75271</v>
      </c>
      <c r="C37369" t="s">
        <v>75272</v>
      </c>
      <c r="D37369" s="1">
        <v>43580.590069444443</v>
      </c>
      <c r="E37369">
        <v>15810</v>
      </c>
      <c r="F37369">
        <v>73425</v>
      </c>
    </row>
    <row r="37370" spans="1:8" x14ac:dyDescent="0.2">
      <c r="A37370">
        <v>1.12138896744479E+18</v>
      </c>
      <c r="B37370" t="s">
        <v>75273</v>
      </c>
      <c r="C37370" t="s">
        <v>75274</v>
      </c>
      <c r="D37370" s="1">
        <v>43580.598819444444</v>
      </c>
      <c r="E37370">
        <v>30530</v>
      </c>
      <c r="F37370">
        <v>154594</v>
      </c>
    </row>
    <row r="37371" spans="1:8" x14ac:dyDescent="0.2">
      <c r="A37371">
        <v>1.12142240842085E+18</v>
      </c>
      <c r="B37371" t="s">
        <v>75275</v>
      </c>
      <c r="C37371" t="s">
        <v>75276</v>
      </c>
      <c r="D37371" s="1">
        <v>43580.691099537034</v>
      </c>
      <c r="E37371">
        <v>14070</v>
      </c>
      <c r="F37371">
        <v>62646</v>
      </c>
      <c r="G37371" t="s">
        <v>215</v>
      </c>
    </row>
    <row r="37372" spans="1:8" x14ac:dyDescent="0.2">
      <c r="A37372">
        <v>1.1214519907127601E+18</v>
      </c>
      <c r="B37372" t="s">
        <v>75277</v>
      </c>
      <c r="C37372" t="s">
        <v>75278</v>
      </c>
      <c r="D37372" s="1">
        <v>43580.772731481484</v>
      </c>
      <c r="E37372">
        <v>14639</v>
      </c>
      <c r="F37372">
        <v>63356</v>
      </c>
    </row>
    <row r="37373" spans="1:8" x14ac:dyDescent="0.2">
      <c r="A37373">
        <v>1.1214763218829E+18</v>
      </c>
      <c r="B37373" t="s">
        <v>75279</v>
      </c>
      <c r="C37373" t="s">
        <v>75280</v>
      </c>
      <c r="D37373" s="1">
        <v>43580.839872685188</v>
      </c>
      <c r="E37373">
        <v>19773</v>
      </c>
      <c r="F37373">
        <v>84039</v>
      </c>
    </row>
    <row r="37374" spans="1:8" x14ac:dyDescent="0.2">
      <c r="A37374">
        <v>1.12147678437622E+18</v>
      </c>
      <c r="B37374" t="s">
        <v>75281</v>
      </c>
      <c r="C37374" t="s">
        <v>75282</v>
      </c>
      <c r="D37374" s="1">
        <v>43580.841157407405</v>
      </c>
      <c r="E37374">
        <v>19793</v>
      </c>
      <c r="F37374">
        <v>94648</v>
      </c>
      <c r="H37374" t="s">
        <v>390</v>
      </c>
    </row>
    <row r="37375" spans="1:8" x14ac:dyDescent="0.2">
      <c r="A37375">
        <v>1.12157945533025E+18</v>
      </c>
      <c r="B37375" t="s">
        <v>75283</v>
      </c>
      <c r="C37375" t="s">
        <v>75284</v>
      </c>
      <c r="D37375" s="1">
        <v>43581.124467592592</v>
      </c>
      <c r="E37375">
        <v>8117</v>
      </c>
      <c r="F37375">
        <v>56180</v>
      </c>
      <c r="G37375" t="s">
        <v>89</v>
      </c>
    </row>
    <row r="37376" spans="1:8" x14ac:dyDescent="0.2">
      <c r="A37376">
        <v>1.1217337497570801E+18</v>
      </c>
      <c r="B37376" t="s">
        <v>75285</v>
      </c>
      <c r="C37376" t="s">
        <v>75286</v>
      </c>
      <c r="D37376" s="1">
        <v>43581.550243055557</v>
      </c>
      <c r="E37376">
        <v>25414</v>
      </c>
      <c r="F37376">
        <v>102568</v>
      </c>
    </row>
    <row r="37377" spans="1:8" x14ac:dyDescent="0.2">
      <c r="A37377">
        <v>1.12173886348609E+18</v>
      </c>
      <c r="B37377" t="s">
        <v>75287</v>
      </c>
      <c r="C37377" t="s">
        <v>75288</v>
      </c>
      <c r="D37377" s="1">
        <v>43581.564351851855</v>
      </c>
      <c r="E37377">
        <v>26035</v>
      </c>
      <c r="F37377">
        <v>130609</v>
      </c>
    </row>
    <row r="37378" spans="1:8" x14ac:dyDescent="0.2">
      <c r="A37378">
        <v>1.12175578524619E+18</v>
      </c>
      <c r="B37378" t="s">
        <v>75289</v>
      </c>
      <c r="C37378" t="s">
        <v>75290</v>
      </c>
      <c r="D37378" s="1">
        <v>43581.61105324074</v>
      </c>
      <c r="E37378">
        <v>22298</v>
      </c>
      <c r="F37378">
        <v>104996</v>
      </c>
    </row>
    <row r="37379" spans="1:8" x14ac:dyDescent="0.2">
      <c r="A37379">
        <v>1.12175759713943E+18</v>
      </c>
      <c r="B37379" t="s">
        <v>75291</v>
      </c>
      <c r="C37379" t="s">
        <v>75292</v>
      </c>
      <c r="D37379" s="1">
        <v>43581.616053240738</v>
      </c>
      <c r="E37379">
        <v>13355</v>
      </c>
      <c r="F37379">
        <v>64388</v>
      </c>
      <c r="G37379" t="s">
        <v>89</v>
      </c>
      <c r="H37379" t="s">
        <v>390</v>
      </c>
    </row>
    <row r="37380" spans="1:8" x14ac:dyDescent="0.2">
      <c r="A37380">
        <v>1.12178234846952E+18</v>
      </c>
      <c r="B37380" t="s">
        <v>75293</v>
      </c>
      <c r="C37380" t="s">
        <v>75294</v>
      </c>
      <c r="D37380" s="1">
        <v>43581.684351851851</v>
      </c>
      <c r="E37380">
        <v>24273</v>
      </c>
      <c r="F37380">
        <v>115941</v>
      </c>
    </row>
    <row r="37381" spans="1:8" x14ac:dyDescent="0.2">
      <c r="A37381">
        <v>1.12182993367904E+18</v>
      </c>
      <c r="B37381" t="s">
        <v>75295</v>
      </c>
      <c r="C37381" t="s">
        <v>75296</v>
      </c>
      <c r="D37381" s="1">
        <v>43581.815659722219</v>
      </c>
      <c r="E37381">
        <v>14346</v>
      </c>
      <c r="F37381">
        <v>86125</v>
      </c>
    </row>
    <row r="37382" spans="1:8" x14ac:dyDescent="0.2">
      <c r="A37382">
        <v>1.12184433920054E+18</v>
      </c>
      <c r="B37382" t="s">
        <v>75297</v>
      </c>
      <c r="C37382" t="s">
        <v>75298</v>
      </c>
      <c r="D37382" s="1">
        <v>43581.855405092596</v>
      </c>
      <c r="E37382">
        <v>17961</v>
      </c>
      <c r="F37382">
        <v>74633</v>
      </c>
    </row>
    <row r="37383" spans="1:8" x14ac:dyDescent="0.2">
      <c r="A37383">
        <v>1.12185483132762E+18</v>
      </c>
      <c r="B37383" t="s">
        <v>75299</v>
      </c>
      <c r="C37383" t="s">
        <v>75300</v>
      </c>
      <c r="D37383" s="1">
        <v>43581.884363425925</v>
      </c>
      <c r="E37383">
        <v>17551</v>
      </c>
      <c r="F37383">
        <v>70139</v>
      </c>
    </row>
    <row r="37384" spans="1:8" x14ac:dyDescent="0.2">
      <c r="A37384">
        <v>1.1219112232122801E+18</v>
      </c>
      <c r="B37384" t="s">
        <v>75301</v>
      </c>
      <c r="C37384" t="s">
        <v>75302</v>
      </c>
      <c r="D37384" s="1">
        <v>43582.039976851855</v>
      </c>
      <c r="E37384">
        <v>18582</v>
      </c>
      <c r="F37384">
        <v>82184</v>
      </c>
      <c r="G37384" t="s">
        <v>89</v>
      </c>
      <c r="H37384" t="s">
        <v>390</v>
      </c>
    </row>
    <row r="37385" spans="1:8" x14ac:dyDescent="0.2">
      <c r="A37385">
        <v>1.1221096510872399E+18</v>
      </c>
      <c r="B37385" t="s">
        <v>75303</v>
      </c>
      <c r="C37385" t="s">
        <v>75304</v>
      </c>
      <c r="D37385" s="1">
        <v>43582.587534722225</v>
      </c>
      <c r="E37385">
        <v>21644</v>
      </c>
      <c r="F37385">
        <v>149887</v>
      </c>
    </row>
    <row r="37386" spans="1:8" x14ac:dyDescent="0.2">
      <c r="A37386">
        <v>1.12218503428117E+18</v>
      </c>
      <c r="B37386" t="s">
        <v>75305</v>
      </c>
      <c r="C37386" t="s">
        <v>75306</v>
      </c>
      <c r="D37386" s="1">
        <v>43582.795555555553</v>
      </c>
      <c r="E37386">
        <v>8901</v>
      </c>
      <c r="F37386">
        <v>41261</v>
      </c>
      <c r="H37386" t="s">
        <v>390</v>
      </c>
    </row>
    <row r="37387" spans="1:8" x14ac:dyDescent="0.2">
      <c r="A37387">
        <v>1.12225436217533E+18</v>
      </c>
      <c r="B37387" t="s">
        <v>75307</v>
      </c>
      <c r="C37387" t="s">
        <v>75308</v>
      </c>
      <c r="D37387" s="1">
        <v>43582.986863425926</v>
      </c>
      <c r="E37387">
        <v>20132</v>
      </c>
      <c r="F37387">
        <v>112095</v>
      </c>
    </row>
    <row r="37388" spans="1:8" x14ac:dyDescent="0.2">
      <c r="A37388">
        <v>1.1222592202151601E+18</v>
      </c>
      <c r="B37388" t="s">
        <v>75309</v>
      </c>
      <c r="C37388" t="s">
        <v>75310</v>
      </c>
      <c r="D37388" s="1">
        <v>43583.0002662037</v>
      </c>
      <c r="E37388">
        <v>8632</v>
      </c>
      <c r="F37388">
        <v>55487</v>
      </c>
      <c r="H37388" t="s">
        <v>390</v>
      </c>
    </row>
    <row r="37389" spans="1:8" x14ac:dyDescent="0.2">
      <c r="A37389">
        <v>1.12226275053147E+18</v>
      </c>
      <c r="B37389" t="s">
        <v>75311</v>
      </c>
      <c r="C37389" t="s">
        <v>75312</v>
      </c>
      <c r="D37389" s="1">
        <v>43583.010011574072</v>
      </c>
      <c r="E37389">
        <v>12450</v>
      </c>
      <c r="F37389">
        <v>63883</v>
      </c>
      <c r="G37389" t="s">
        <v>89</v>
      </c>
    </row>
    <row r="37390" spans="1:8" x14ac:dyDescent="0.2">
      <c r="A37390">
        <v>1.12227095619227E+18</v>
      </c>
      <c r="B37390" t="s">
        <v>75313</v>
      </c>
      <c r="C37390" t="s">
        <v>75314</v>
      </c>
      <c r="D37390" s="1">
        <v>43583.032650462963</v>
      </c>
      <c r="E37390">
        <v>28860</v>
      </c>
      <c r="F37390">
        <v>136969</v>
      </c>
    </row>
    <row r="37391" spans="1:8" x14ac:dyDescent="0.2">
      <c r="A37391">
        <v>1.1222858234734001E+18</v>
      </c>
      <c r="B37391" t="s">
        <v>75315</v>
      </c>
      <c r="C37391" t="s">
        <v>75316</v>
      </c>
      <c r="D37391" s="1">
        <v>43583.073680555557</v>
      </c>
      <c r="E37391">
        <v>8512</v>
      </c>
      <c r="F37391">
        <v>51561</v>
      </c>
      <c r="G37391" t="s">
        <v>89</v>
      </c>
      <c r="H37391" t="s">
        <v>390</v>
      </c>
    </row>
    <row r="37392" spans="1:8" x14ac:dyDescent="0.2">
      <c r="A37392">
        <v>1.12231918122189E+18</v>
      </c>
      <c r="B37392" t="s">
        <v>75317</v>
      </c>
      <c r="C37392" t="s">
        <v>75318</v>
      </c>
      <c r="D37392" s="1">
        <v>43583.165729166663</v>
      </c>
      <c r="E37392">
        <v>18760</v>
      </c>
      <c r="F37392">
        <v>77985</v>
      </c>
      <c r="H37392" t="s">
        <v>616</v>
      </c>
    </row>
    <row r="37393" spans="1:7" x14ac:dyDescent="0.2">
      <c r="A37393">
        <v>1.12232133028256E+18</v>
      </c>
      <c r="B37393" t="s">
        <v>75319</v>
      </c>
      <c r="C37393" t="s">
        <v>75320</v>
      </c>
      <c r="D37393" s="1">
        <v>43583.171655092592</v>
      </c>
      <c r="E37393">
        <v>18152</v>
      </c>
      <c r="F37393">
        <v>86076</v>
      </c>
    </row>
    <row r="37394" spans="1:7" x14ac:dyDescent="0.2">
      <c r="A37394">
        <v>1.12233399645141E+18</v>
      </c>
      <c r="B37394" t="s">
        <v>75321</v>
      </c>
      <c r="C37394" t="s">
        <v>75322</v>
      </c>
      <c r="D37394" s="1">
        <v>43583.206608796296</v>
      </c>
      <c r="E37394">
        <v>22499</v>
      </c>
      <c r="F37394">
        <v>103258</v>
      </c>
    </row>
    <row r="37395" spans="1:7" x14ac:dyDescent="0.2">
      <c r="A37395">
        <v>1.12233400051986E+18</v>
      </c>
      <c r="B37395" t="s">
        <v>75323</v>
      </c>
      <c r="C37395" t="s">
        <v>75324</v>
      </c>
      <c r="D37395" s="1">
        <v>43583.206620370373</v>
      </c>
      <c r="E37395">
        <v>20565</v>
      </c>
      <c r="F37395">
        <v>87067</v>
      </c>
    </row>
    <row r="37396" spans="1:7" x14ac:dyDescent="0.2">
      <c r="A37396">
        <v>1.12233724033029E+18</v>
      </c>
      <c r="B37396" t="s">
        <v>75325</v>
      </c>
      <c r="C37396" t="s">
        <v>75326</v>
      </c>
      <c r="D37396" s="1">
        <v>43583.215555555558</v>
      </c>
      <c r="E37396">
        <v>19242</v>
      </c>
      <c r="F37396">
        <v>91969</v>
      </c>
    </row>
    <row r="37397" spans="1:7" x14ac:dyDescent="0.2">
      <c r="A37397">
        <v>1.12233724374449E+18</v>
      </c>
      <c r="B37397" t="s">
        <v>75327</v>
      </c>
      <c r="C37397" t="s">
        <v>75328</v>
      </c>
      <c r="D37397" s="1">
        <v>43583.215567129628</v>
      </c>
      <c r="E37397">
        <v>18431</v>
      </c>
      <c r="F37397">
        <v>92009</v>
      </c>
    </row>
    <row r="37398" spans="1:7" x14ac:dyDescent="0.2">
      <c r="A37398">
        <v>1.1224855885806001E+18</v>
      </c>
      <c r="B37398" t="s">
        <v>75329</v>
      </c>
      <c r="C37398" t="s">
        <v>75330</v>
      </c>
      <c r="D37398" s="1">
        <v>43583.624918981484</v>
      </c>
      <c r="E37398">
        <v>13524</v>
      </c>
      <c r="F37398">
        <v>66057</v>
      </c>
      <c r="G37398" t="s">
        <v>215</v>
      </c>
    </row>
    <row r="37399" spans="1:7" x14ac:dyDescent="0.2">
      <c r="A37399">
        <v>1.12281507927424E+18</v>
      </c>
      <c r="B37399" t="s">
        <v>75331</v>
      </c>
      <c r="C37399" t="s">
        <v>75332</v>
      </c>
      <c r="D37399" s="1">
        <v>43584.534143518518</v>
      </c>
      <c r="E37399">
        <v>18066</v>
      </c>
      <c r="F37399">
        <v>101926</v>
      </c>
    </row>
    <row r="37400" spans="1:7" x14ac:dyDescent="0.2">
      <c r="A37400">
        <v>1.12283754108495E+18</v>
      </c>
      <c r="B37400" t="s">
        <v>75333</v>
      </c>
      <c r="C37400" t="s">
        <v>75334</v>
      </c>
      <c r="D37400" s="1">
        <v>43584.596122685187</v>
      </c>
      <c r="E37400">
        <v>18268</v>
      </c>
      <c r="F37400">
        <v>76392</v>
      </c>
    </row>
    <row r="37401" spans="1:7" x14ac:dyDescent="0.2">
      <c r="A37401">
        <v>1.12285392608734E+18</v>
      </c>
      <c r="B37401" t="s">
        <v>75335</v>
      </c>
      <c r="C37401" t="s">
        <v>75336</v>
      </c>
      <c r="D37401" s="1">
        <v>43584.641342592593</v>
      </c>
      <c r="E37401">
        <v>16251</v>
      </c>
      <c r="F37401">
        <v>73651</v>
      </c>
    </row>
    <row r="37402" spans="1:7" x14ac:dyDescent="0.2">
      <c r="A37402">
        <v>1.12287131985769E+18</v>
      </c>
      <c r="B37402" t="s">
        <v>75337</v>
      </c>
      <c r="C37402" t="s">
        <v>75338</v>
      </c>
      <c r="D37402" s="1">
        <v>43584.689340277779</v>
      </c>
      <c r="E37402">
        <v>22509</v>
      </c>
      <c r="F37402">
        <v>109255</v>
      </c>
    </row>
    <row r="37403" spans="1:7" x14ac:dyDescent="0.2">
      <c r="A37403">
        <v>1.12287372627659E+18</v>
      </c>
      <c r="B37403" t="s">
        <v>75339</v>
      </c>
      <c r="C37403" t="s">
        <v>75340</v>
      </c>
      <c r="D37403" s="1">
        <v>43584.695972222224</v>
      </c>
      <c r="E37403">
        <v>24190</v>
      </c>
      <c r="F37403">
        <v>107295</v>
      </c>
    </row>
    <row r="37404" spans="1:7" x14ac:dyDescent="0.2">
      <c r="A37404">
        <v>1.12287594993305E+18</v>
      </c>
      <c r="B37404" t="s">
        <v>75341</v>
      </c>
      <c r="C37404" t="s">
        <v>75342</v>
      </c>
      <c r="D37404" s="1">
        <v>43584.702118055553</v>
      </c>
      <c r="E37404">
        <v>16373</v>
      </c>
      <c r="F37404">
        <v>72401</v>
      </c>
    </row>
    <row r="37405" spans="1:7" x14ac:dyDescent="0.2">
      <c r="A37405">
        <v>1.12287698464693E+18</v>
      </c>
      <c r="B37405" t="s">
        <v>75343</v>
      </c>
      <c r="C37405" t="s">
        <v>75344</v>
      </c>
      <c r="D37405" s="1">
        <v>43584.704965277779</v>
      </c>
      <c r="E37405">
        <v>16908</v>
      </c>
      <c r="F37405">
        <v>82612</v>
      </c>
    </row>
    <row r="37406" spans="1:7" x14ac:dyDescent="0.2">
      <c r="A37406">
        <v>1.1228797600849999E+18</v>
      </c>
      <c r="B37406" t="s">
        <v>75345</v>
      </c>
      <c r="C37406" t="s">
        <v>75346</v>
      </c>
      <c r="D37406" s="1">
        <v>43584.712627314817</v>
      </c>
      <c r="E37406">
        <v>20020</v>
      </c>
      <c r="F37406">
        <v>81674</v>
      </c>
    </row>
    <row r="37407" spans="1:7" x14ac:dyDescent="0.2">
      <c r="A37407">
        <v>1.12288337820062E+18</v>
      </c>
      <c r="B37407" t="s">
        <v>75347</v>
      </c>
      <c r="C37407" t="s">
        <v>75348</v>
      </c>
      <c r="D37407" s="1">
        <v>43584.722615740742</v>
      </c>
      <c r="E37407">
        <v>19460</v>
      </c>
      <c r="F37407">
        <v>77807</v>
      </c>
      <c r="G37407" t="s">
        <v>89</v>
      </c>
    </row>
    <row r="37408" spans="1:7" x14ac:dyDescent="0.2">
      <c r="A37408">
        <v>1.12300247560117E+18</v>
      </c>
      <c r="B37408" t="s">
        <v>75349</v>
      </c>
      <c r="C37408" t="s">
        <v>75350</v>
      </c>
      <c r="D37408" s="1">
        <v>43585.051261574074</v>
      </c>
      <c r="E37408">
        <v>19280</v>
      </c>
      <c r="F37408">
        <v>74913</v>
      </c>
    </row>
    <row r="37409" spans="1:7" x14ac:dyDescent="0.2">
      <c r="A37409">
        <v>1.12303355980202E+18</v>
      </c>
      <c r="B37409" t="s">
        <v>75351</v>
      </c>
      <c r="C37409" t="s">
        <v>75352</v>
      </c>
      <c r="D37409" s="1">
        <v>43585.137037037035</v>
      </c>
      <c r="E37409">
        <v>25711</v>
      </c>
      <c r="F37409">
        <v>99528</v>
      </c>
    </row>
    <row r="37410" spans="1:7" x14ac:dyDescent="0.2">
      <c r="A37410">
        <v>1.12303519226282E+18</v>
      </c>
      <c r="B37410" t="s">
        <v>75353</v>
      </c>
      <c r="C37410" t="s">
        <v>75354</v>
      </c>
      <c r="D37410" s="1">
        <v>43585.141539351855</v>
      </c>
      <c r="E37410">
        <v>27997</v>
      </c>
      <c r="F37410">
        <v>120657</v>
      </c>
    </row>
    <row r="37411" spans="1:7" x14ac:dyDescent="0.2">
      <c r="A37411">
        <v>1.12326369966867E+18</v>
      </c>
      <c r="B37411" t="s">
        <v>75355</v>
      </c>
      <c r="C37411" t="s">
        <v>75356</v>
      </c>
      <c r="D37411" s="1">
        <v>43585.772094907406</v>
      </c>
      <c r="E37411">
        <v>18559</v>
      </c>
      <c r="F37411">
        <v>90441</v>
      </c>
    </row>
    <row r="37412" spans="1:7" x14ac:dyDescent="0.2">
      <c r="A37412">
        <v>1.12326370168614E+18</v>
      </c>
      <c r="B37412" t="s">
        <v>75357</v>
      </c>
      <c r="C37412" t="s">
        <v>75358</v>
      </c>
      <c r="D37412" s="1">
        <v>43585.772106481483</v>
      </c>
      <c r="E37412">
        <v>14863</v>
      </c>
      <c r="F37412">
        <v>71572</v>
      </c>
    </row>
    <row r="37413" spans="1:7" x14ac:dyDescent="0.2">
      <c r="A37413">
        <v>1.12328512086409E+18</v>
      </c>
      <c r="B37413" t="s">
        <v>75359</v>
      </c>
      <c r="C37413" t="s">
        <v>75360</v>
      </c>
      <c r="D37413" s="1">
        <v>43585.83121527778</v>
      </c>
      <c r="E37413">
        <v>12144</v>
      </c>
      <c r="F37413">
        <v>51284</v>
      </c>
    </row>
    <row r="37414" spans="1:7" x14ac:dyDescent="0.2">
      <c r="A37414">
        <v>1.1232871548332E+18</v>
      </c>
      <c r="B37414" t="s">
        <v>75361</v>
      </c>
      <c r="C37414" t="s">
        <v>75362</v>
      </c>
      <c r="D37414" s="1">
        <v>43585.836828703701</v>
      </c>
      <c r="E37414">
        <v>12588</v>
      </c>
      <c r="F37414">
        <v>57291</v>
      </c>
    </row>
    <row r="37415" spans="1:7" x14ac:dyDescent="0.2">
      <c r="A37415">
        <v>1.12329179755445E+18</v>
      </c>
      <c r="B37415" t="s">
        <v>75363</v>
      </c>
      <c r="C37415" t="s">
        <v>75364</v>
      </c>
      <c r="D37415" s="1">
        <v>43585.849629629629</v>
      </c>
      <c r="E37415">
        <v>51080</v>
      </c>
      <c r="F37415">
        <v>186136</v>
      </c>
    </row>
    <row r="37416" spans="1:7" x14ac:dyDescent="0.2">
      <c r="A37416">
        <v>1.12332116318951E+18</v>
      </c>
      <c r="B37416" t="s">
        <v>75365</v>
      </c>
      <c r="C37416" t="s">
        <v>75366</v>
      </c>
      <c r="D37416" s="1">
        <v>43585.930671296293</v>
      </c>
      <c r="E37416">
        <v>6552</v>
      </c>
      <c r="F37416">
        <v>34677</v>
      </c>
      <c r="G37416" t="s">
        <v>215</v>
      </c>
    </row>
    <row r="37417" spans="1:7" x14ac:dyDescent="0.2">
      <c r="A37417">
        <v>1.12333350634674E+18</v>
      </c>
      <c r="B37417" t="s">
        <v>75367</v>
      </c>
      <c r="C37417" t="s">
        <v>75368</v>
      </c>
      <c r="D37417" s="1">
        <v>43585.964733796296</v>
      </c>
      <c r="E37417">
        <v>37845</v>
      </c>
      <c r="F37417">
        <v>125198</v>
      </c>
    </row>
    <row r="37418" spans="1:7" x14ac:dyDescent="0.2">
      <c r="A37418">
        <v>1.12333350807899E+18</v>
      </c>
      <c r="B37418" t="s">
        <v>75369</v>
      </c>
      <c r="C37418" t="s">
        <v>75370</v>
      </c>
      <c r="D37418" s="1">
        <v>43585.964733796296</v>
      </c>
      <c r="E37418">
        <v>29194</v>
      </c>
      <c r="F37418">
        <v>108887</v>
      </c>
    </row>
    <row r="37419" spans="1:7" x14ac:dyDescent="0.2">
      <c r="A37419">
        <v>1.1233667384631601E+18</v>
      </c>
      <c r="B37419" t="s">
        <v>75371</v>
      </c>
      <c r="C37419" t="s">
        <v>75372</v>
      </c>
      <c r="D37419" s="1">
        <v>43586.056435185186</v>
      </c>
      <c r="E37419">
        <v>10264</v>
      </c>
      <c r="F37419">
        <v>53164</v>
      </c>
      <c r="G37419" t="s">
        <v>487</v>
      </c>
    </row>
    <row r="37420" spans="1:7" x14ac:dyDescent="0.2">
      <c r="A37420">
        <v>1.1235264754817999E+18</v>
      </c>
      <c r="B37420" t="s">
        <v>75373</v>
      </c>
      <c r="C37420" t="s">
        <v>75374</v>
      </c>
      <c r="D37420" s="1">
        <v>43586.49722222222</v>
      </c>
      <c r="E37420">
        <v>13431</v>
      </c>
      <c r="F37420">
        <v>61162</v>
      </c>
    </row>
    <row r="37421" spans="1:7" x14ac:dyDescent="0.2">
      <c r="A37421">
        <v>1.12353660146278E+18</v>
      </c>
      <c r="B37421" t="s">
        <v>75375</v>
      </c>
      <c r="C37421" t="s">
        <v>75376</v>
      </c>
      <c r="D37421" s="1">
        <v>43586.52516203704</v>
      </c>
      <c r="E37421">
        <v>19485</v>
      </c>
      <c r="F37421">
        <v>78500</v>
      </c>
    </row>
    <row r="37422" spans="1:7" x14ac:dyDescent="0.2">
      <c r="A37422">
        <v>1.12354020710466E+18</v>
      </c>
      <c r="B37422" t="s">
        <v>75377</v>
      </c>
      <c r="C37422" t="s">
        <v>75378</v>
      </c>
      <c r="D37422" s="1">
        <v>43586.535115740742</v>
      </c>
      <c r="E37422">
        <v>20994</v>
      </c>
      <c r="F37422">
        <v>106109</v>
      </c>
    </row>
    <row r="37423" spans="1:7" x14ac:dyDescent="0.2">
      <c r="A37423">
        <v>1.12354289796039E+18</v>
      </c>
      <c r="B37423" t="s">
        <v>75379</v>
      </c>
      <c r="C37423" t="s">
        <v>75380</v>
      </c>
      <c r="D37423" s="1">
        <v>43586.542534722219</v>
      </c>
      <c r="E37423">
        <v>15581</v>
      </c>
      <c r="F37423">
        <v>70949</v>
      </c>
    </row>
    <row r="37424" spans="1:7" x14ac:dyDescent="0.2">
      <c r="A37424">
        <v>1.12354552492422E+18</v>
      </c>
      <c r="B37424" t="s">
        <v>75381</v>
      </c>
      <c r="C37424" t="s">
        <v>75382</v>
      </c>
      <c r="D37424" s="1">
        <v>43586.549791666665</v>
      </c>
      <c r="E37424">
        <v>20539</v>
      </c>
      <c r="F37424">
        <v>92761</v>
      </c>
      <c r="G37424" t="s">
        <v>89</v>
      </c>
    </row>
    <row r="37425" spans="1:8" x14ac:dyDescent="0.2">
      <c r="A37425">
        <v>1.1235592341285E+18</v>
      </c>
      <c r="B37425" t="s">
        <v>75383</v>
      </c>
      <c r="C37425" t="s">
        <v>75384</v>
      </c>
      <c r="D37425" s="1">
        <v>43586.58761574074</v>
      </c>
      <c r="E37425">
        <v>16294</v>
      </c>
      <c r="F37425">
        <v>71113</v>
      </c>
      <c r="G37425" t="s">
        <v>89</v>
      </c>
    </row>
    <row r="37426" spans="1:8" x14ac:dyDescent="0.2">
      <c r="A37426">
        <v>1.12356495120393E+18</v>
      </c>
      <c r="B37426" t="s">
        <v>75385</v>
      </c>
      <c r="C37426" t="s">
        <v>75386</v>
      </c>
      <c r="D37426" s="1">
        <v>43586.603391203702</v>
      </c>
      <c r="E37426">
        <v>33187</v>
      </c>
      <c r="F37426">
        <v>139452</v>
      </c>
    </row>
    <row r="37427" spans="1:8" x14ac:dyDescent="0.2">
      <c r="A37427">
        <v>1.12357370569789E+18</v>
      </c>
      <c r="B37427" t="s">
        <v>75387</v>
      </c>
      <c r="C37427" t="s">
        <v>75388</v>
      </c>
      <c r="D37427" s="1">
        <v>43586.627557870372</v>
      </c>
      <c r="E37427">
        <v>27741</v>
      </c>
      <c r="F37427">
        <v>116433</v>
      </c>
    </row>
    <row r="37428" spans="1:8" x14ac:dyDescent="0.2">
      <c r="A37428">
        <v>1.1237686108104E+18</v>
      </c>
      <c r="B37428" t="s">
        <v>75389</v>
      </c>
      <c r="C37428" t="s">
        <v>75390</v>
      </c>
      <c r="D37428" s="1">
        <v>43587.165393518517</v>
      </c>
      <c r="E37428">
        <v>18686</v>
      </c>
      <c r="F37428">
        <v>71500</v>
      </c>
    </row>
    <row r="37429" spans="1:8" x14ac:dyDescent="0.2">
      <c r="A37429">
        <v>1.1237825734429E+18</v>
      </c>
      <c r="B37429" t="s">
        <v>75391</v>
      </c>
      <c r="C37429" t="s">
        <v>75392</v>
      </c>
      <c r="D37429" s="1">
        <v>43587.203923611109</v>
      </c>
      <c r="E37429">
        <v>22641</v>
      </c>
      <c r="F37429">
        <v>86359</v>
      </c>
    </row>
    <row r="37430" spans="1:8" x14ac:dyDescent="0.2">
      <c r="A37430">
        <v>1.12378657987983E+18</v>
      </c>
      <c r="B37430" t="s">
        <v>75393</v>
      </c>
      <c r="C37430" t="s">
        <v>75394</v>
      </c>
      <c r="D37430" s="1">
        <v>43587.21497685185</v>
      </c>
      <c r="E37430">
        <v>15940</v>
      </c>
      <c r="F37430">
        <v>60119</v>
      </c>
    </row>
    <row r="37431" spans="1:8" x14ac:dyDescent="0.2">
      <c r="A37431">
        <v>1.12378784638763E+18</v>
      </c>
      <c r="B37431" t="s">
        <v>75395</v>
      </c>
      <c r="C37431" t="s">
        <v>75396</v>
      </c>
      <c r="D37431" s="1">
        <v>43587.218472222223</v>
      </c>
      <c r="E37431">
        <v>18565</v>
      </c>
      <c r="F37431">
        <v>67912</v>
      </c>
      <c r="G37431" t="s">
        <v>89</v>
      </c>
    </row>
    <row r="37432" spans="1:8" x14ac:dyDescent="0.2">
      <c r="A37432">
        <v>1.12398785505387E+18</v>
      </c>
      <c r="B37432" t="s">
        <v>75397</v>
      </c>
      <c r="C37432" t="s">
        <v>75398</v>
      </c>
      <c r="D37432" s="1">
        <v>43587.770381944443</v>
      </c>
      <c r="E37432">
        <v>12440</v>
      </c>
      <c r="F37432">
        <v>68483</v>
      </c>
    </row>
    <row r="37433" spans="1:8" x14ac:dyDescent="0.2">
      <c r="A37433">
        <v>1.12398785650088E+18</v>
      </c>
      <c r="B37433" t="s">
        <v>75399</v>
      </c>
      <c r="C37433" t="s">
        <v>75400</v>
      </c>
      <c r="D37433" s="1">
        <v>43587.77039351852</v>
      </c>
      <c r="E37433">
        <v>10004</v>
      </c>
      <c r="F37433">
        <v>59349</v>
      </c>
    </row>
    <row r="37434" spans="1:8" x14ac:dyDescent="0.2">
      <c r="A37434">
        <v>1.12399458760384E+18</v>
      </c>
      <c r="B37434" t="s">
        <v>75401</v>
      </c>
      <c r="C37434" t="s">
        <v>75402</v>
      </c>
      <c r="D37434" s="1">
        <v>43587.788969907408</v>
      </c>
      <c r="E37434">
        <v>15792</v>
      </c>
      <c r="F37434">
        <v>63943</v>
      </c>
      <c r="H37434" t="s">
        <v>390</v>
      </c>
    </row>
    <row r="37435" spans="1:8" x14ac:dyDescent="0.2">
      <c r="A37435">
        <v>1.12405474244609E+18</v>
      </c>
      <c r="B37435" t="s">
        <v>75403</v>
      </c>
      <c r="C37435" t="s">
        <v>75404</v>
      </c>
      <c r="D37435" s="1">
        <v>43587.954965277779</v>
      </c>
      <c r="E37435">
        <v>33493</v>
      </c>
      <c r="F37435">
        <v>140164</v>
      </c>
    </row>
    <row r="37436" spans="1:8" x14ac:dyDescent="0.2">
      <c r="A37436">
        <v>1.1240645079308401E+18</v>
      </c>
      <c r="B37436" t="s">
        <v>75405</v>
      </c>
      <c r="C37436" t="s">
        <v>75406</v>
      </c>
      <c r="D37436" s="1">
        <v>43587.981909722221</v>
      </c>
      <c r="E37436">
        <v>16971</v>
      </c>
      <c r="F37436">
        <v>63675</v>
      </c>
      <c r="G37436" t="s">
        <v>89</v>
      </c>
    </row>
    <row r="37437" spans="1:8" x14ac:dyDescent="0.2">
      <c r="A37437">
        <v>1.12410406048173E+18</v>
      </c>
      <c r="B37437" t="s">
        <v>75407</v>
      </c>
      <c r="C37437" t="s">
        <v>75408</v>
      </c>
      <c r="D37437" s="1">
        <v>43588.091053240743</v>
      </c>
      <c r="E37437">
        <v>10466</v>
      </c>
      <c r="F37437">
        <v>44948</v>
      </c>
    </row>
    <row r="37438" spans="1:8" x14ac:dyDescent="0.2">
      <c r="A37438">
        <v>1.12411662097944E+18</v>
      </c>
      <c r="B37438" t="s">
        <v>75409</v>
      </c>
      <c r="C37438" t="s">
        <v>75410</v>
      </c>
      <c r="D37438" s="1">
        <v>43588.125717592593</v>
      </c>
      <c r="E37438">
        <v>19424</v>
      </c>
      <c r="F37438">
        <v>87468</v>
      </c>
      <c r="H37438" t="s">
        <v>390</v>
      </c>
    </row>
    <row r="37439" spans="1:8" x14ac:dyDescent="0.2">
      <c r="A37439">
        <v>1.12415800792184E+18</v>
      </c>
      <c r="B37439" t="s">
        <v>75411</v>
      </c>
      <c r="C37439" t="s">
        <v>75412</v>
      </c>
      <c r="D37439" s="1">
        <v>43588.239918981482</v>
      </c>
      <c r="E37439">
        <v>24142</v>
      </c>
      <c r="F37439">
        <v>120249</v>
      </c>
    </row>
    <row r="37440" spans="1:8" x14ac:dyDescent="0.2">
      <c r="A37440">
        <v>1.12415800884454E+18</v>
      </c>
      <c r="B37440" t="s">
        <v>75413</v>
      </c>
      <c r="C37440" t="s">
        <v>75414</v>
      </c>
      <c r="D37440" s="1">
        <v>43588.239918981482</v>
      </c>
      <c r="E37440">
        <v>23155</v>
      </c>
      <c r="F37440">
        <v>117132</v>
      </c>
    </row>
    <row r="37441" spans="1:8" x14ac:dyDescent="0.2">
      <c r="A37441">
        <v>1.12428800039602E+18</v>
      </c>
      <c r="B37441" t="s">
        <v>75415</v>
      </c>
      <c r="C37441" t="s">
        <v>75416</v>
      </c>
      <c r="D37441" s="1">
        <v>43588.598634259259</v>
      </c>
      <c r="E37441">
        <v>22058</v>
      </c>
      <c r="F37441">
        <v>82438</v>
      </c>
      <c r="G37441" t="s">
        <v>89</v>
      </c>
    </row>
    <row r="37442" spans="1:8" x14ac:dyDescent="0.2">
      <c r="A37442">
        <v>1.12430657077345E+18</v>
      </c>
      <c r="B37442" t="s">
        <v>75417</v>
      </c>
      <c r="C37442" t="s">
        <v>75418</v>
      </c>
      <c r="D37442" s="1">
        <v>43588.649872685186</v>
      </c>
      <c r="E37442">
        <v>20247</v>
      </c>
      <c r="F37442">
        <v>77686</v>
      </c>
    </row>
    <row r="37443" spans="1:8" x14ac:dyDescent="0.2">
      <c r="A37443">
        <v>1.12433249521707E+18</v>
      </c>
      <c r="B37443" t="s">
        <v>75419</v>
      </c>
      <c r="C37443" t="s">
        <v>75420</v>
      </c>
      <c r="D37443" s="1">
        <v>43588.721412037034</v>
      </c>
      <c r="E37443">
        <v>16994</v>
      </c>
      <c r="F37443">
        <v>66359</v>
      </c>
    </row>
    <row r="37444" spans="1:8" x14ac:dyDescent="0.2">
      <c r="A37444">
        <v>1.124348449154E+18</v>
      </c>
      <c r="B37444" t="s">
        <v>75421</v>
      </c>
      <c r="C37444" t="s">
        <v>75422</v>
      </c>
      <c r="D37444" s="1">
        <v>43588.765439814815</v>
      </c>
      <c r="E37444">
        <v>20806</v>
      </c>
      <c r="F37444">
        <v>78395</v>
      </c>
      <c r="H37444" t="s">
        <v>505</v>
      </c>
    </row>
    <row r="37445" spans="1:8" x14ac:dyDescent="0.2">
      <c r="A37445">
        <v>1.12435959441803E+18</v>
      </c>
      <c r="B37445" t="s">
        <v>75423</v>
      </c>
      <c r="C37445" t="s">
        <v>75424</v>
      </c>
      <c r="D37445" s="1">
        <v>43588.79619212963</v>
      </c>
      <c r="E37445">
        <v>25940</v>
      </c>
      <c r="F37445">
        <v>129384</v>
      </c>
    </row>
    <row r="37446" spans="1:8" x14ac:dyDescent="0.2">
      <c r="A37446">
        <v>1.12435959620905E+18</v>
      </c>
      <c r="B37446" t="s">
        <v>75425</v>
      </c>
      <c r="C37446" t="s">
        <v>75426</v>
      </c>
      <c r="D37446" s="1">
        <v>43588.79619212963</v>
      </c>
      <c r="E37446">
        <v>18892</v>
      </c>
      <c r="F37446">
        <v>95720</v>
      </c>
    </row>
    <row r="37447" spans="1:8" x14ac:dyDescent="0.2">
      <c r="A37447">
        <v>1.12439800822389E+18</v>
      </c>
      <c r="B37447" t="s">
        <v>75427</v>
      </c>
      <c r="C37447" t="s">
        <v>75428</v>
      </c>
      <c r="D37447" s="1">
        <v>43588.902199074073</v>
      </c>
      <c r="E37447">
        <v>15065</v>
      </c>
      <c r="F37447">
        <v>60937</v>
      </c>
    </row>
    <row r="37448" spans="1:8" x14ac:dyDescent="0.2">
      <c r="A37448">
        <v>1.12444680980227E+18</v>
      </c>
      <c r="B37448" t="s">
        <v>75429</v>
      </c>
      <c r="C37448" t="s">
        <v>75430</v>
      </c>
      <c r="D37448" s="1">
        <v>43589.036863425928</v>
      </c>
      <c r="E37448">
        <v>11084</v>
      </c>
      <c r="F37448">
        <v>39081</v>
      </c>
    </row>
    <row r="37449" spans="1:8" x14ac:dyDescent="0.2">
      <c r="A37449">
        <v>1.12444730254496E+18</v>
      </c>
      <c r="B37449" t="s">
        <v>75431</v>
      </c>
      <c r="C37449" t="s">
        <v>75432</v>
      </c>
      <c r="D37449" s="1">
        <v>43589.038217592592</v>
      </c>
      <c r="E37449">
        <v>52218</v>
      </c>
      <c r="F37449">
        <v>191698</v>
      </c>
    </row>
    <row r="37450" spans="1:8" x14ac:dyDescent="0.2">
      <c r="A37450">
        <v>1.12445439374993E+18</v>
      </c>
      <c r="B37450" t="s">
        <v>75433</v>
      </c>
      <c r="C37450" t="s">
        <v>75434</v>
      </c>
      <c r="D37450" s="1">
        <v>43589.057789351849</v>
      </c>
      <c r="E37450">
        <v>25019</v>
      </c>
      <c r="F37450">
        <v>95140</v>
      </c>
    </row>
    <row r="37451" spans="1:8" x14ac:dyDescent="0.2">
      <c r="A37451">
        <v>1.12445499134179E+18</v>
      </c>
      <c r="B37451" t="s">
        <v>75435</v>
      </c>
      <c r="C37451" t="s">
        <v>75436</v>
      </c>
      <c r="D37451" s="1">
        <v>43589.059432870374</v>
      </c>
      <c r="E37451">
        <v>41296</v>
      </c>
      <c r="F37451">
        <v>115091</v>
      </c>
    </row>
    <row r="37452" spans="1:8" x14ac:dyDescent="0.2">
      <c r="A37452">
        <v>1.12445996768215E+18</v>
      </c>
      <c r="B37452" t="s">
        <v>75437</v>
      </c>
      <c r="C37452" t="s">
        <v>75438</v>
      </c>
      <c r="D37452" s="1">
        <v>43589.073171296295</v>
      </c>
      <c r="E37452">
        <v>9280</v>
      </c>
      <c r="F37452">
        <v>41878</v>
      </c>
      <c r="G37452" t="s">
        <v>576</v>
      </c>
    </row>
    <row r="37453" spans="1:8" x14ac:dyDescent="0.2">
      <c r="A37453">
        <v>1.12449196479424E+18</v>
      </c>
      <c r="B37453" t="s">
        <v>75439</v>
      </c>
      <c r="C37453" t="s">
        <v>75440</v>
      </c>
      <c r="D37453" s="1">
        <v>43589.161469907405</v>
      </c>
      <c r="E37453">
        <v>17428</v>
      </c>
      <c r="F37453">
        <v>75188</v>
      </c>
      <c r="G37453" t="s">
        <v>89</v>
      </c>
    </row>
    <row r="37454" spans="1:8" x14ac:dyDescent="0.2">
      <c r="A37454">
        <v>1.12464390143079E+18</v>
      </c>
      <c r="B37454" t="s">
        <v>75441</v>
      </c>
      <c r="C37454" t="s">
        <v>75442</v>
      </c>
      <c r="D37454" s="1">
        <v>43589.580729166664</v>
      </c>
      <c r="E37454">
        <v>14516</v>
      </c>
      <c r="F37454">
        <v>67271</v>
      </c>
    </row>
    <row r="37455" spans="1:8" x14ac:dyDescent="0.2">
      <c r="A37455">
        <v>1.1246534293669E+18</v>
      </c>
      <c r="B37455" t="s">
        <v>75443</v>
      </c>
      <c r="C37455" t="s">
        <v>75444</v>
      </c>
      <c r="D37455" s="1">
        <v>43589.607025462959</v>
      </c>
      <c r="E37455">
        <v>24854</v>
      </c>
      <c r="F37455">
        <v>88790</v>
      </c>
      <c r="G37455" t="s">
        <v>487</v>
      </c>
    </row>
    <row r="37456" spans="1:8" x14ac:dyDescent="0.2">
      <c r="A37456">
        <v>1.1246706031795599E+18</v>
      </c>
      <c r="B37456" t="s">
        <v>75445</v>
      </c>
      <c r="C37456" t="s">
        <v>75446</v>
      </c>
      <c r="D37456" s="1">
        <v>43589.654409722221</v>
      </c>
      <c r="E37456">
        <v>18153</v>
      </c>
      <c r="F37456">
        <v>82958</v>
      </c>
    </row>
    <row r="37457" spans="1:8" x14ac:dyDescent="0.2">
      <c r="A37457">
        <v>1.12467238941614E+18</v>
      </c>
      <c r="B37457" t="s">
        <v>75447</v>
      </c>
      <c r="C37457" t="s">
        <v>75448</v>
      </c>
      <c r="D37457" s="1">
        <v>43589.65934027778</v>
      </c>
      <c r="E37457">
        <v>19112</v>
      </c>
      <c r="F37457">
        <v>85000</v>
      </c>
    </row>
    <row r="37458" spans="1:8" x14ac:dyDescent="0.2">
      <c r="A37458">
        <v>1.12473385652607E+18</v>
      </c>
      <c r="B37458" t="s">
        <v>75449</v>
      </c>
      <c r="C37458" t="s">
        <v>75450</v>
      </c>
      <c r="D37458" s="1">
        <v>43589.828958333332</v>
      </c>
      <c r="E37458">
        <v>15281</v>
      </c>
      <c r="F37458">
        <v>61523</v>
      </c>
      <c r="H37458" t="s">
        <v>390</v>
      </c>
    </row>
    <row r="37459" spans="1:8" x14ac:dyDescent="0.2">
      <c r="A37459">
        <v>1.12474326787311E+18</v>
      </c>
      <c r="B37459" t="s">
        <v>75451</v>
      </c>
      <c r="C37459" t="s">
        <v>75452</v>
      </c>
      <c r="D37459" s="1">
        <v>43589.854930555557</v>
      </c>
      <c r="E37459">
        <v>42690</v>
      </c>
      <c r="F37459">
        <v>154281</v>
      </c>
    </row>
    <row r="37460" spans="1:8" x14ac:dyDescent="0.2">
      <c r="A37460">
        <v>1.12485237333843E+18</v>
      </c>
      <c r="B37460" t="s">
        <v>75453</v>
      </c>
      <c r="C37460" t="s">
        <v>75454</v>
      </c>
      <c r="D37460" s="1">
        <v>43590.156006944446</v>
      </c>
      <c r="E37460">
        <v>7122</v>
      </c>
      <c r="F37460">
        <v>36414</v>
      </c>
    </row>
    <row r="37461" spans="1:8" x14ac:dyDescent="0.2">
      <c r="A37461">
        <v>1.1250513464561201E+18</v>
      </c>
      <c r="B37461" t="s">
        <v>75455</v>
      </c>
      <c r="C37461" t="s">
        <v>75456</v>
      </c>
      <c r="D37461" s="1">
        <v>43590.705069444448</v>
      </c>
      <c r="E37461">
        <v>18622</v>
      </c>
      <c r="F37461">
        <v>90163</v>
      </c>
    </row>
    <row r="37462" spans="1:8" x14ac:dyDescent="0.2">
      <c r="A37462">
        <v>1.12506753082817E+18</v>
      </c>
      <c r="B37462" t="s">
        <v>75457</v>
      </c>
      <c r="C37462" t="s">
        <v>75458</v>
      </c>
      <c r="D37462" s="1">
        <v>43590.749722222223</v>
      </c>
      <c r="E37462">
        <v>13957</v>
      </c>
      <c r="F37462">
        <v>70700</v>
      </c>
    </row>
    <row r="37463" spans="1:8" x14ac:dyDescent="0.2">
      <c r="A37463">
        <v>1.12506983504457E+18</v>
      </c>
      <c r="B37463" t="s">
        <v>75459</v>
      </c>
      <c r="C37463" t="s">
        <v>75460</v>
      </c>
      <c r="D37463" s="1">
        <v>43590.75608796296</v>
      </c>
      <c r="E37463">
        <v>24057</v>
      </c>
      <c r="F37463">
        <v>97595</v>
      </c>
    </row>
    <row r="37464" spans="1:8" x14ac:dyDescent="0.2">
      <c r="A37464">
        <v>1.12506983608895E+18</v>
      </c>
      <c r="B37464" t="s">
        <v>75461</v>
      </c>
      <c r="C37464" t="s">
        <v>75462</v>
      </c>
      <c r="D37464" s="1">
        <v>43590.75608796296</v>
      </c>
      <c r="E37464">
        <v>16611</v>
      </c>
      <c r="F37464">
        <v>72717</v>
      </c>
    </row>
    <row r="37465" spans="1:8" x14ac:dyDescent="0.2">
      <c r="A37465">
        <v>1.1250987045606799E+18</v>
      </c>
      <c r="B37465" t="s">
        <v>75463</v>
      </c>
      <c r="C37465" t="s">
        <v>75464</v>
      </c>
      <c r="D37465" s="1">
        <v>43590.835752314815</v>
      </c>
      <c r="E37465">
        <v>20777</v>
      </c>
      <c r="F37465">
        <v>91422</v>
      </c>
    </row>
    <row r="37466" spans="1:8" x14ac:dyDescent="0.2">
      <c r="A37466">
        <v>1.12509870553376E+18</v>
      </c>
      <c r="B37466" t="s">
        <v>75465</v>
      </c>
      <c r="C37466" t="s">
        <v>75466</v>
      </c>
      <c r="D37466" s="1">
        <v>43590.835752314815</v>
      </c>
      <c r="E37466">
        <v>16475</v>
      </c>
      <c r="F37466">
        <v>74913</v>
      </c>
    </row>
    <row r="37467" spans="1:8" x14ac:dyDescent="0.2">
      <c r="A37467">
        <v>1.12512848427002E+18</v>
      </c>
      <c r="B37467" t="s">
        <v>75467</v>
      </c>
      <c r="C37467" t="s">
        <v>75468</v>
      </c>
      <c r="D37467" s="1">
        <v>43590.917928240742</v>
      </c>
      <c r="E37467">
        <v>12245</v>
      </c>
      <c r="F37467">
        <v>51550</v>
      </c>
    </row>
    <row r="37468" spans="1:8" x14ac:dyDescent="0.2">
      <c r="A37468">
        <v>1.1251290248907E+18</v>
      </c>
      <c r="B37468" t="s">
        <v>75469</v>
      </c>
      <c r="C37468" t="s">
        <v>75470</v>
      </c>
      <c r="D37468" s="1">
        <v>43590.919421296298</v>
      </c>
      <c r="E37468">
        <v>14262</v>
      </c>
      <c r="F37468">
        <v>59836</v>
      </c>
    </row>
    <row r="37469" spans="1:8" x14ac:dyDescent="0.2">
      <c r="A37469">
        <v>1.12519052191851E+18</v>
      </c>
      <c r="B37469" t="s">
        <v>75471</v>
      </c>
      <c r="C37469" t="s">
        <v>75472</v>
      </c>
      <c r="D37469" s="1">
        <v>43591.089120370372</v>
      </c>
      <c r="E37469">
        <v>12285</v>
      </c>
      <c r="F37469">
        <v>55557</v>
      </c>
      <c r="H37469" t="s">
        <v>390</v>
      </c>
    </row>
    <row r="37470" spans="1:8" x14ac:dyDescent="0.2">
      <c r="A37470">
        <v>1.12519194452583E+18</v>
      </c>
      <c r="B37470" t="s">
        <v>75473</v>
      </c>
      <c r="C37470" t="s">
        <v>75474</v>
      </c>
      <c r="D37470" s="1">
        <v>43591.093043981484</v>
      </c>
      <c r="E37470">
        <v>28297</v>
      </c>
      <c r="F37470">
        <v>133090</v>
      </c>
    </row>
    <row r="37471" spans="1:8" x14ac:dyDescent="0.2">
      <c r="A37471">
        <v>1.12519194565409E+18</v>
      </c>
      <c r="B37471" t="s">
        <v>75475</v>
      </c>
      <c r="C37471" t="s">
        <v>75476</v>
      </c>
      <c r="D37471" s="1">
        <v>43591.093043981484</v>
      </c>
      <c r="E37471">
        <v>18658</v>
      </c>
      <c r="F37471">
        <v>90965</v>
      </c>
    </row>
    <row r="37472" spans="1:8" x14ac:dyDescent="0.2">
      <c r="A37472">
        <v>1.12523513000248E+18</v>
      </c>
      <c r="B37472" t="s">
        <v>75477</v>
      </c>
      <c r="C37472" t="s">
        <v>75478</v>
      </c>
      <c r="D37472" s="1">
        <v>43591.212210648147</v>
      </c>
      <c r="E37472">
        <v>24324</v>
      </c>
      <c r="F37472">
        <v>125475</v>
      </c>
    </row>
    <row r="37473" spans="1:8" x14ac:dyDescent="0.2">
      <c r="A37473">
        <v>1.1252351317599601E+18</v>
      </c>
      <c r="B37473" t="s">
        <v>75479</v>
      </c>
      <c r="C37473" t="s">
        <v>75480</v>
      </c>
      <c r="D37473" s="1">
        <v>43591.212210648147</v>
      </c>
      <c r="E37473">
        <v>19825</v>
      </c>
      <c r="F37473">
        <v>106090</v>
      </c>
    </row>
    <row r="37474" spans="1:8" x14ac:dyDescent="0.2">
      <c r="A37474">
        <v>1.125351000704E+18</v>
      </c>
      <c r="B37474" t="s">
        <v>75481</v>
      </c>
      <c r="C37474" t="s">
        <v>75482</v>
      </c>
      <c r="D37474" s="1">
        <v>43591.531956018516</v>
      </c>
      <c r="E37474">
        <v>28888</v>
      </c>
      <c r="F37474">
        <v>125843</v>
      </c>
      <c r="G37474" t="s">
        <v>89</v>
      </c>
    </row>
    <row r="37475" spans="1:8" x14ac:dyDescent="0.2">
      <c r="A37475">
        <v>1.12535100357279E+18</v>
      </c>
      <c r="B37475" t="s">
        <v>75483</v>
      </c>
      <c r="C37475" t="s">
        <v>75484</v>
      </c>
      <c r="D37475" s="1">
        <v>43591.531956018516</v>
      </c>
      <c r="E37475">
        <v>22378</v>
      </c>
      <c r="F37475">
        <v>99079</v>
      </c>
    </row>
    <row r="37476" spans="1:8" x14ac:dyDescent="0.2">
      <c r="A37476">
        <v>1.12535670578785E+18</v>
      </c>
      <c r="B37476" t="s">
        <v>75485</v>
      </c>
      <c r="C37476" t="s">
        <v>75486</v>
      </c>
      <c r="D37476" s="1">
        <v>43591.547696759262</v>
      </c>
      <c r="E37476">
        <v>25562</v>
      </c>
      <c r="F37476">
        <v>114391</v>
      </c>
    </row>
    <row r="37477" spans="1:8" x14ac:dyDescent="0.2">
      <c r="A37477">
        <v>1.12539233008366E+18</v>
      </c>
      <c r="B37477" t="s">
        <v>75487</v>
      </c>
      <c r="C37477" t="s">
        <v>75488</v>
      </c>
      <c r="D37477" s="1">
        <v>43591.645995370367</v>
      </c>
      <c r="E37477">
        <v>25509</v>
      </c>
      <c r="F37477">
        <v>92082</v>
      </c>
    </row>
    <row r="37478" spans="1:8" x14ac:dyDescent="0.2">
      <c r="A37478">
        <v>1.12539697100985E+18</v>
      </c>
      <c r="B37478" t="s">
        <v>75489</v>
      </c>
      <c r="C37478" t="s">
        <v>75490</v>
      </c>
      <c r="D37478" s="1">
        <v>43591.658807870372</v>
      </c>
      <c r="E37478">
        <v>26642</v>
      </c>
      <c r="F37478">
        <v>99634</v>
      </c>
    </row>
    <row r="37479" spans="1:8" x14ac:dyDescent="0.2">
      <c r="A37479">
        <v>1.1253969718528399E+18</v>
      </c>
      <c r="B37479" t="s">
        <v>75491</v>
      </c>
      <c r="C37479" t="s">
        <v>75492</v>
      </c>
      <c r="D37479" s="1">
        <v>43591.658807870372</v>
      </c>
      <c r="E37479">
        <v>22629</v>
      </c>
      <c r="F37479">
        <v>93746</v>
      </c>
    </row>
    <row r="37480" spans="1:8" x14ac:dyDescent="0.2">
      <c r="A37480">
        <v>1.12539776120407E+18</v>
      </c>
      <c r="B37480" t="s">
        <v>75493</v>
      </c>
      <c r="C37480" t="s">
        <v>75494</v>
      </c>
      <c r="D37480" s="1">
        <v>43591.660983796297</v>
      </c>
      <c r="E37480">
        <v>15055</v>
      </c>
      <c r="F37480">
        <v>77589</v>
      </c>
    </row>
    <row r="37481" spans="1:8" x14ac:dyDescent="0.2">
      <c r="A37481">
        <v>1.12545063019623E+18</v>
      </c>
      <c r="B37481" t="s">
        <v>75495</v>
      </c>
      <c r="C37481" t="s">
        <v>75496</v>
      </c>
      <c r="D37481" s="1">
        <v>43591.806875000002</v>
      </c>
      <c r="E37481">
        <v>10787</v>
      </c>
      <c r="F37481">
        <v>53022</v>
      </c>
      <c r="G37481" t="s">
        <v>89</v>
      </c>
    </row>
    <row r="37482" spans="1:8" x14ac:dyDescent="0.2">
      <c r="A37482">
        <v>1.1254905619165E+18</v>
      </c>
      <c r="B37482" t="s">
        <v>75497</v>
      </c>
      <c r="C37482" t="s">
        <v>75498</v>
      </c>
      <c r="D37482" s="1">
        <v>43591.917071759257</v>
      </c>
      <c r="E37482">
        <v>18804</v>
      </c>
      <c r="F37482">
        <v>90096</v>
      </c>
      <c r="G37482" t="s">
        <v>89</v>
      </c>
    </row>
    <row r="37483" spans="1:8" x14ac:dyDescent="0.2">
      <c r="A37483">
        <v>1.12577454598885E+18</v>
      </c>
      <c r="B37483" t="s">
        <v>75499</v>
      </c>
      <c r="C37483" t="s">
        <v>75500</v>
      </c>
      <c r="D37483" s="1">
        <v>43592.70071759259</v>
      </c>
      <c r="E37483">
        <v>22422</v>
      </c>
      <c r="F37483">
        <v>99923</v>
      </c>
    </row>
    <row r="37484" spans="1:8" x14ac:dyDescent="0.2">
      <c r="A37484">
        <v>1.12583704776637E+18</v>
      </c>
      <c r="B37484" t="s">
        <v>75501</v>
      </c>
      <c r="C37484" t="s">
        <v>75502</v>
      </c>
      <c r="D37484" s="1">
        <v>43592.873182870368</v>
      </c>
      <c r="E37484">
        <v>20875</v>
      </c>
      <c r="F37484">
        <v>117943</v>
      </c>
      <c r="G37484" t="s">
        <v>89</v>
      </c>
    </row>
    <row r="37485" spans="1:8" x14ac:dyDescent="0.2">
      <c r="A37485">
        <v>1.12592940122345E+18</v>
      </c>
      <c r="B37485" t="s">
        <v>75503</v>
      </c>
      <c r="C37485" t="s">
        <v>75504</v>
      </c>
      <c r="D37485" s="1">
        <v>43593.128032407411</v>
      </c>
      <c r="E37485">
        <v>9964</v>
      </c>
      <c r="F37485">
        <v>37176</v>
      </c>
      <c r="G37485" t="s">
        <v>89</v>
      </c>
    </row>
    <row r="37486" spans="1:8" x14ac:dyDescent="0.2">
      <c r="A37486">
        <v>1.1259322433257201E+18</v>
      </c>
      <c r="B37486" t="s">
        <v>75505</v>
      </c>
      <c r="C37486" t="s">
        <v>75506</v>
      </c>
      <c r="D37486" s="1">
        <v>43593.135879629626</v>
      </c>
      <c r="E37486">
        <v>19418</v>
      </c>
      <c r="F37486">
        <v>78561</v>
      </c>
    </row>
    <row r="37487" spans="1:8" x14ac:dyDescent="0.2">
      <c r="A37487">
        <v>1.12594130051843E+18</v>
      </c>
      <c r="B37487" t="s">
        <v>75507</v>
      </c>
      <c r="C37487" t="s">
        <v>75508</v>
      </c>
      <c r="D37487" s="1">
        <v>43593.160868055558</v>
      </c>
      <c r="E37487">
        <v>15542</v>
      </c>
      <c r="F37487">
        <v>81891</v>
      </c>
      <c r="G37487" t="s">
        <v>215</v>
      </c>
      <c r="H37487" t="s">
        <v>390</v>
      </c>
    </row>
    <row r="37488" spans="1:8" x14ac:dyDescent="0.2">
      <c r="A37488">
        <v>1.12606640589031E+18</v>
      </c>
      <c r="B37488" t="s">
        <v>75509</v>
      </c>
      <c r="C37488" t="s">
        <v>75510</v>
      </c>
      <c r="D37488" s="1">
        <v>43593.506099537037</v>
      </c>
      <c r="E37488">
        <v>10443</v>
      </c>
      <c r="F37488">
        <v>44088</v>
      </c>
      <c r="G37488" t="s">
        <v>89</v>
      </c>
    </row>
    <row r="37489" spans="1:7" x14ac:dyDescent="0.2">
      <c r="A37489">
        <v>1.12606856161569E+18</v>
      </c>
      <c r="B37489" t="s">
        <v>75511</v>
      </c>
      <c r="C37489" t="s">
        <v>75512</v>
      </c>
      <c r="D37489" s="1">
        <v>43593.512048611112</v>
      </c>
      <c r="E37489">
        <v>16732</v>
      </c>
      <c r="F37489">
        <v>65184</v>
      </c>
      <c r="G37489" t="s">
        <v>89</v>
      </c>
    </row>
    <row r="37490" spans="1:7" x14ac:dyDescent="0.2">
      <c r="A37490">
        <v>1.1260784227976E+18</v>
      </c>
      <c r="B37490" t="s">
        <v>75513</v>
      </c>
      <c r="C37490" t="s">
        <v>75514</v>
      </c>
      <c r="D37490" s="1">
        <v>43593.539259259262</v>
      </c>
      <c r="E37490">
        <v>17428</v>
      </c>
      <c r="F37490">
        <v>88056</v>
      </c>
    </row>
    <row r="37491" spans="1:7" x14ac:dyDescent="0.2">
      <c r="A37491">
        <v>1.1260784238169201E+18</v>
      </c>
      <c r="B37491" t="s">
        <v>75515</v>
      </c>
      <c r="C37491" t="s">
        <v>75516</v>
      </c>
      <c r="D37491" s="1">
        <v>43593.539259259262</v>
      </c>
      <c r="E37491">
        <v>15218</v>
      </c>
      <c r="F37491">
        <v>79461</v>
      </c>
    </row>
    <row r="37492" spans="1:7" x14ac:dyDescent="0.2">
      <c r="A37492">
        <v>1.12610654001507E+18</v>
      </c>
      <c r="B37492" t="s">
        <v>75517</v>
      </c>
      <c r="C37492" t="s">
        <v>75518</v>
      </c>
      <c r="D37492" s="1">
        <v>43593.616840277777</v>
      </c>
      <c r="E37492">
        <v>18967</v>
      </c>
      <c r="F37492">
        <v>80172</v>
      </c>
    </row>
    <row r="37493" spans="1:7" x14ac:dyDescent="0.2">
      <c r="A37493">
        <v>1.12610654100487E+18</v>
      </c>
      <c r="B37493" t="s">
        <v>75519</v>
      </c>
      <c r="C37493" t="s">
        <v>75520</v>
      </c>
      <c r="D37493" s="1">
        <v>43593.616851851853</v>
      </c>
      <c r="E37493">
        <v>16117</v>
      </c>
      <c r="F37493">
        <v>74332</v>
      </c>
    </row>
    <row r="37494" spans="1:7" x14ac:dyDescent="0.2">
      <c r="A37494">
        <v>1.12610888862391E+18</v>
      </c>
      <c r="B37494" t="s">
        <v>75521</v>
      </c>
      <c r="C37494" t="s">
        <v>75522</v>
      </c>
      <c r="D37494" s="1">
        <v>43593.62332175926</v>
      </c>
      <c r="E37494">
        <v>16856</v>
      </c>
      <c r="F37494">
        <v>64684</v>
      </c>
      <c r="G37494" t="s">
        <v>89</v>
      </c>
    </row>
    <row r="37495" spans="1:7" x14ac:dyDescent="0.2">
      <c r="A37495">
        <v>1.12611531129451E+18</v>
      </c>
      <c r="B37495" t="s">
        <v>75523</v>
      </c>
      <c r="C37495" t="s">
        <v>75524</v>
      </c>
      <c r="D37495" s="1">
        <v>43593.641053240739</v>
      </c>
      <c r="E37495">
        <v>13262</v>
      </c>
      <c r="F37495">
        <v>50546</v>
      </c>
      <c r="G37495" t="s">
        <v>215</v>
      </c>
    </row>
    <row r="37496" spans="1:7" x14ac:dyDescent="0.2">
      <c r="A37496">
        <v>1.12612021685607E+18</v>
      </c>
      <c r="B37496" t="s">
        <v>75525</v>
      </c>
      <c r="C37496" t="s">
        <v>75526</v>
      </c>
      <c r="D37496" s="1">
        <v>43593.654583333337</v>
      </c>
      <c r="E37496">
        <v>19479</v>
      </c>
      <c r="F37496">
        <v>89522</v>
      </c>
    </row>
    <row r="37497" spans="1:7" x14ac:dyDescent="0.2">
      <c r="A37497">
        <v>1.1261343644364E+18</v>
      </c>
      <c r="B37497" t="s">
        <v>75527</v>
      </c>
      <c r="C37497" t="s">
        <v>75528</v>
      </c>
      <c r="D37497" s="1">
        <v>43593.693622685183</v>
      </c>
      <c r="E37497">
        <v>15194</v>
      </c>
      <c r="F37497">
        <v>56255</v>
      </c>
      <c r="G37497" t="s">
        <v>215</v>
      </c>
    </row>
    <row r="37498" spans="1:7" x14ac:dyDescent="0.2">
      <c r="A37498">
        <v>1.12613527550208E+18</v>
      </c>
      <c r="B37498" t="s">
        <v>75529</v>
      </c>
      <c r="C37498" t="s">
        <v>75530</v>
      </c>
      <c r="D37498" s="1">
        <v>43593.696134259262</v>
      </c>
      <c r="E37498">
        <v>12127</v>
      </c>
      <c r="F37498">
        <v>46063</v>
      </c>
      <c r="G37498" t="s">
        <v>215</v>
      </c>
    </row>
    <row r="37499" spans="1:7" x14ac:dyDescent="0.2">
      <c r="A37499">
        <v>1.12614439818038E+18</v>
      </c>
      <c r="B37499" t="s">
        <v>75531</v>
      </c>
      <c r="C37499" t="s">
        <v>75532</v>
      </c>
      <c r="D37499" s="1">
        <v>43593.721307870372</v>
      </c>
      <c r="E37499">
        <v>24141</v>
      </c>
      <c r="F37499">
        <v>120504</v>
      </c>
    </row>
    <row r="37500" spans="1:7" x14ac:dyDescent="0.2">
      <c r="A37500">
        <v>1.12614439922066E+18</v>
      </c>
      <c r="B37500" t="s">
        <v>75533</v>
      </c>
      <c r="C37500" t="s">
        <v>75534</v>
      </c>
      <c r="D37500" s="1">
        <v>43593.721319444441</v>
      </c>
      <c r="E37500">
        <v>17118</v>
      </c>
      <c r="F37500">
        <v>93154</v>
      </c>
    </row>
    <row r="37501" spans="1:7" x14ac:dyDescent="0.2">
      <c r="A37501">
        <v>1.12615179986872E+18</v>
      </c>
      <c r="B37501" t="s">
        <v>75535</v>
      </c>
      <c r="C37501" t="s">
        <v>75536</v>
      </c>
      <c r="D37501" s="1">
        <v>43593.741736111115</v>
      </c>
      <c r="E37501">
        <v>16656</v>
      </c>
      <c r="F37501">
        <v>65703</v>
      </c>
    </row>
    <row r="37502" spans="1:7" x14ac:dyDescent="0.2">
      <c r="A37502">
        <v>1.12618064795609E+18</v>
      </c>
      <c r="B37502" t="s">
        <v>75537</v>
      </c>
      <c r="C37502" t="s">
        <v>75538</v>
      </c>
      <c r="D37502" s="1">
        <v>43593.821342592593</v>
      </c>
      <c r="E37502">
        <v>14154</v>
      </c>
      <c r="F37502">
        <v>71632</v>
      </c>
    </row>
    <row r="37503" spans="1:7" x14ac:dyDescent="0.2">
      <c r="A37503">
        <v>1.12618365204239E+18</v>
      </c>
      <c r="B37503" t="s">
        <v>75539</v>
      </c>
      <c r="C37503" t="s">
        <v>75540</v>
      </c>
      <c r="D37503" s="1">
        <v>43593.829629629632</v>
      </c>
      <c r="E37503">
        <v>11138</v>
      </c>
      <c r="F37503">
        <v>43128</v>
      </c>
      <c r="G37503" t="s">
        <v>215</v>
      </c>
    </row>
    <row r="37504" spans="1:7" x14ac:dyDescent="0.2">
      <c r="A37504">
        <v>1.12620777078362E+18</v>
      </c>
      <c r="B37504" t="s">
        <v>75541</v>
      </c>
      <c r="C37504" t="s">
        <v>75542</v>
      </c>
      <c r="D37504" s="1">
        <v>43593.896192129629</v>
      </c>
      <c r="E37504">
        <v>14910</v>
      </c>
      <c r="F37504">
        <v>72655</v>
      </c>
    </row>
    <row r="37505" spans="1:8" x14ac:dyDescent="0.2">
      <c r="A37505">
        <v>1.12622995567778E+18</v>
      </c>
      <c r="B37505" t="s">
        <v>75543</v>
      </c>
      <c r="C37505" t="s">
        <v>75544</v>
      </c>
      <c r="D37505" s="1">
        <v>43593.957407407404</v>
      </c>
      <c r="E37505">
        <v>13266</v>
      </c>
      <c r="F37505">
        <v>60304</v>
      </c>
    </row>
    <row r="37506" spans="1:8" x14ac:dyDescent="0.2">
      <c r="A37506">
        <v>1.1262306939592E+18</v>
      </c>
      <c r="B37506" t="s">
        <v>75545</v>
      </c>
      <c r="C37506" t="s">
        <v>75546</v>
      </c>
      <c r="D37506" s="1">
        <v>43593.959444444445</v>
      </c>
      <c r="E37506">
        <v>27700</v>
      </c>
      <c r="F37506">
        <v>129555</v>
      </c>
    </row>
    <row r="37507" spans="1:8" x14ac:dyDescent="0.2">
      <c r="A37507">
        <v>1.12626400698818E+18</v>
      </c>
      <c r="B37507" t="s">
        <v>75547</v>
      </c>
      <c r="C37507" t="s">
        <v>75548</v>
      </c>
      <c r="D37507" s="1">
        <v>43594.051365740743</v>
      </c>
      <c r="E37507">
        <v>8609</v>
      </c>
      <c r="F37507">
        <v>45702</v>
      </c>
      <c r="G37507" t="s">
        <v>576</v>
      </c>
      <c r="H37507" t="s">
        <v>390</v>
      </c>
    </row>
    <row r="37508" spans="1:8" x14ac:dyDescent="0.2">
      <c r="A37508">
        <v>1.12626875625738E+18</v>
      </c>
      <c r="B37508" t="s">
        <v>75549</v>
      </c>
      <c r="C37508" t="s">
        <v>75550</v>
      </c>
      <c r="D37508" s="1">
        <v>43594.064479166664</v>
      </c>
      <c r="E37508">
        <v>10863</v>
      </c>
      <c r="F37508">
        <v>47217</v>
      </c>
      <c r="G37508" t="s">
        <v>576</v>
      </c>
    </row>
    <row r="37509" spans="1:8" x14ac:dyDescent="0.2">
      <c r="A37509">
        <v>1.12630360506839E+18</v>
      </c>
      <c r="B37509" t="s">
        <v>75551</v>
      </c>
      <c r="C37509" t="s">
        <v>75552</v>
      </c>
      <c r="D37509" s="1">
        <v>43594.160636574074</v>
      </c>
      <c r="E37509">
        <v>16302</v>
      </c>
      <c r="F37509">
        <v>68637</v>
      </c>
      <c r="H37509" t="s">
        <v>390</v>
      </c>
    </row>
    <row r="37510" spans="1:8" x14ac:dyDescent="0.2">
      <c r="A37510">
        <v>1.12632232263632E+18</v>
      </c>
      <c r="B37510" t="s">
        <v>75553</v>
      </c>
      <c r="C37510" t="s">
        <v>75554</v>
      </c>
      <c r="D37510" s="1">
        <v>43594.212291666663</v>
      </c>
      <c r="E37510">
        <v>20242</v>
      </c>
      <c r="F37510">
        <v>95647</v>
      </c>
    </row>
    <row r="37511" spans="1:8" x14ac:dyDescent="0.2">
      <c r="A37511">
        <v>1.1263254612172E+18</v>
      </c>
      <c r="B37511" t="s">
        <v>75555</v>
      </c>
      <c r="C37511" t="s">
        <v>75556</v>
      </c>
      <c r="D37511" s="1">
        <v>43594.220949074072</v>
      </c>
      <c r="E37511">
        <v>18740</v>
      </c>
      <c r="F37511">
        <v>69016</v>
      </c>
      <c r="G37511" t="s">
        <v>215</v>
      </c>
    </row>
    <row r="37512" spans="1:8" x14ac:dyDescent="0.2">
      <c r="A37512">
        <v>1.12661646887393E+18</v>
      </c>
      <c r="B37512" t="s">
        <v>75557</v>
      </c>
      <c r="C37512" t="s">
        <v>75558</v>
      </c>
      <c r="D37512" s="1">
        <v>43595.023981481485</v>
      </c>
      <c r="E37512">
        <v>20230</v>
      </c>
      <c r="F37512">
        <v>72233</v>
      </c>
    </row>
    <row r="37513" spans="1:8" x14ac:dyDescent="0.2">
      <c r="A37513">
        <v>1.1266204407037E+18</v>
      </c>
      <c r="B37513" t="s">
        <v>75559</v>
      </c>
      <c r="C37513" t="s">
        <v>75560</v>
      </c>
      <c r="D37513" s="1">
        <v>43595.034942129627</v>
      </c>
      <c r="E37513">
        <v>10428</v>
      </c>
      <c r="F37513">
        <v>53440</v>
      </c>
      <c r="G37513" t="s">
        <v>215</v>
      </c>
    </row>
    <row r="37514" spans="1:8" x14ac:dyDescent="0.2">
      <c r="A37514">
        <v>1.12662564721496E+18</v>
      </c>
      <c r="B37514" t="s">
        <v>75561</v>
      </c>
      <c r="C37514" t="s">
        <v>75562</v>
      </c>
      <c r="D37514" s="1">
        <v>43595.049305555556</v>
      </c>
      <c r="E37514">
        <v>17283</v>
      </c>
      <c r="F37514">
        <v>72645</v>
      </c>
    </row>
    <row r="37515" spans="1:8" x14ac:dyDescent="0.2">
      <c r="A37515">
        <v>1.12668335891702E+18</v>
      </c>
      <c r="B37515" t="s">
        <v>75563</v>
      </c>
      <c r="C37515" t="s">
        <v>75564</v>
      </c>
      <c r="D37515" s="1">
        <v>43595.208564814813</v>
      </c>
      <c r="E37515">
        <v>24508</v>
      </c>
      <c r="F37515">
        <v>102814</v>
      </c>
    </row>
    <row r="37516" spans="1:8" x14ac:dyDescent="0.2">
      <c r="A37516">
        <v>1.12669788495337E+18</v>
      </c>
      <c r="B37516" t="s">
        <v>75565</v>
      </c>
      <c r="C37516" t="s">
        <v>75566</v>
      </c>
      <c r="D37516" s="1">
        <v>43595.248645833337</v>
      </c>
      <c r="E37516">
        <v>14820</v>
      </c>
      <c r="F37516">
        <v>59815</v>
      </c>
    </row>
    <row r="37517" spans="1:8" x14ac:dyDescent="0.2">
      <c r="A37517">
        <v>1.12681027525513E+18</v>
      </c>
      <c r="B37517" t="s">
        <v>75567</v>
      </c>
      <c r="C37517" t="s">
        <v>75568</v>
      </c>
      <c r="D37517" s="1">
        <v>43595.55878472222</v>
      </c>
      <c r="E37517">
        <v>17834</v>
      </c>
      <c r="F37517">
        <v>77021</v>
      </c>
    </row>
    <row r="37518" spans="1:8" x14ac:dyDescent="0.2">
      <c r="A37518">
        <v>1.12681101317575E+18</v>
      </c>
      <c r="B37518" t="s">
        <v>75569</v>
      </c>
      <c r="C37518" t="s">
        <v>75570</v>
      </c>
      <c r="D37518" s="1">
        <v>43595.56082175926</v>
      </c>
      <c r="E37518">
        <v>5088</v>
      </c>
      <c r="F37518">
        <v>29920</v>
      </c>
      <c r="G37518" t="s">
        <v>89</v>
      </c>
    </row>
    <row r="37519" spans="1:8" x14ac:dyDescent="0.2">
      <c r="A37519">
        <v>1.12681512658426E+18</v>
      </c>
      <c r="B37519" t="s">
        <v>75571</v>
      </c>
      <c r="C37519" t="s">
        <v>75572</v>
      </c>
      <c r="D37519" s="1">
        <v>43595.572175925925</v>
      </c>
      <c r="E37519">
        <v>16686</v>
      </c>
      <c r="F37519">
        <v>84327</v>
      </c>
    </row>
    <row r="37520" spans="1:8" x14ac:dyDescent="0.2">
      <c r="A37520">
        <v>1.12681512810679E+18</v>
      </c>
      <c r="B37520" t="s">
        <v>75573</v>
      </c>
      <c r="C37520" t="s">
        <v>75574</v>
      </c>
      <c r="D37520" s="1">
        <v>43595.572175925925</v>
      </c>
      <c r="E37520">
        <v>4637</v>
      </c>
      <c r="F37520">
        <v>18191</v>
      </c>
    </row>
    <row r="37521" spans="1:7" x14ac:dyDescent="0.2">
      <c r="A37521">
        <v>1.12681512921829E+18</v>
      </c>
      <c r="B37521" t="s">
        <v>75575</v>
      </c>
      <c r="C37521" t="s">
        <v>75576</v>
      </c>
      <c r="D37521" s="1">
        <v>43595.572175925925</v>
      </c>
      <c r="E37521">
        <v>5925</v>
      </c>
      <c r="F37521">
        <v>24226</v>
      </c>
    </row>
    <row r="37522" spans="1:7" x14ac:dyDescent="0.2">
      <c r="A37522">
        <v>1.12681571568265E+18</v>
      </c>
      <c r="B37522" t="s">
        <v>75577</v>
      </c>
      <c r="C37522" t="s">
        <v>75578</v>
      </c>
      <c r="D37522" s="1">
        <v>43595.573796296296</v>
      </c>
      <c r="E37522">
        <v>12904</v>
      </c>
      <c r="F37522">
        <v>66278</v>
      </c>
    </row>
    <row r="37523" spans="1:7" x14ac:dyDescent="0.2">
      <c r="A37523">
        <v>1.12681625985167E+18</v>
      </c>
      <c r="B37523" t="s">
        <v>75579</v>
      </c>
      <c r="C37523" t="s">
        <v>75580</v>
      </c>
      <c r="D37523" s="1">
        <v>43595.575300925928</v>
      </c>
      <c r="E37523">
        <v>14842</v>
      </c>
      <c r="F37523">
        <v>59412</v>
      </c>
    </row>
    <row r="37524" spans="1:7" x14ac:dyDescent="0.2">
      <c r="A37524">
        <v>1.12681774204313E+18</v>
      </c>
      <c r="B37524" t="s">
        <v>75581</v>
      </c>
      <c r="C37524" t="s">
        <v>75582</v>
      </c>
      <c r="D37524" s="1">
        <v>43595.579386574071</v>
      </c>
      <c r="E37524">
        <v>11394</v>
      </c>
      <c r="F37524">
        <v>54671</v>
      </c>
    </row>
    <row r="37525" spans="1:7" x14ac:dyDescent="0.2">
      <c r="A37525">
        <v>1.12682103514646E+18</v>
      </c>
      <c r="B37525" t="s">
        <v>75583</v>
      </c>
      <c r="C37525" t="s">
        <v>75584</v>
      </c>
      <c r="D37525" s="1">
        <v>43595.588472222225</v>
      </c>
      <c r="E37525">
        <v>13981</v>
      </c>
      <c r="F37525">
        <v>68611</v>
      </c>
    </row>
    <row r="37526" spans="1:7" x14ac:dyDescent="0.2">
      <c r="A37526">
        <v>1.12682131886169E+18</v>
      </c>
      <c r="B37526" t="s">
        <v>75585</v>
      </c>
      <c r="C37526" t="s">
        <v>75586</v>
      </c>
      <c r="D37526" s="1">
        <v>43595.589259259257</v>
      </c>
      <c r="E37526">
        <v>21492</v>
      </c>
      <c r="F37526">
        <v>97378</v>
      </c>
    </row>
    <row r="37527" spans="1:7" x14ac:dyDescent="0.2">
      <c r="A37527">
        <v>1.12683312617984E+18</v>
      </c>
      <c r="B37527" t="s">
        <v>75587</v>
      </c>
      <c r="C37527" t="s">
        <v>75588</v>
      </c>
      <c r="D37527" s="1">
        <v>43595.621840277781</v>
      </c>
      <c r="E37527">
        <v>19938</v>
      </c>
      <c r="F37527">
        <v>111800</v>
      </c>
    </row>
    <row r="37528" spans="1:7" x14ac:dyDescent="0.2">
      <c r="A37528">
        <v>1.1268347183166799E+18</v>
      </c>
      <c r="B37528" t="s">
        <v>75589</v>
      </c>
      <c r="C37528" t="s">
        <v>75590</v>
      </c>
      <c r="D37528" s="1">
        <v>43595.626238425924</v>
      </c>
      <c r="E37528">
        <v>12614</v>
      </c>
      <c r="F37528">
        <v>59208</v>
      </c>
    </row>
    <row r="37529" spans="1:7" x14ac:dyDescent="0.2">
      <c r="A37529">
        <v>1.12683945033038E+18</v>
      </c>
      <c r="B37529" t="s">
        <v>75591</v>
      </c>
      <c r="C37529" t="s">
        <v>75592</v>
      </c>
      <c r="D37529" s="1">
        <v>43595.639293981483</v>
      </c>
      <c r="E37529">
        <v>17307</v>
      </c>
      <c r="F37529">
        <v>85639</v>
      </c>
    </row>
    <row r="37530" spans="1:7" x14ac:dyDescent="0.2">
      <c r="A37530">
        <v>1.12684413207961E+18</v>
      </c>
      <c r="B37530" t="s">
        <v>75593</v>
      </c>
      <c r="C37530" t="s">
        <v>75594</v>
      </c>
      <c r="D37530" s="1">
        <v>43595.65221064815</v>
      </c>
      <c r="E37530">
        <v>12851</v>
      </c>
      <c r="F37530">
        <v>53767</v>
      </c>
      <c r="G37530" t="s">
        <v>89</v>
      </c>
    </row>
    <row r="37531" spans="1:7" x14ac:dyDescent="0.2">
      <c r="A37531">
        <v>1.12690901511463E+18</v>
      </c>
      <c r="B37531" t="s">
        <v>75595</v>
      </c>
      <c r="C37531" t="s">
        <v>75596</v>
      </c>
      <c r="D37531" s="1">
        <v>43595.831250000003</v>
      </c>
      <c r="E37531">
        <v>14846</v>
      </c>
      <c r="F37531">
        <v>70465</v>
      </c>
    </row>
    <row r="37532" spans="1:7" x14ac:dyDescent="0.2">
      <c r="A37532">
        <v>1.12692840893453E+18</v>
      </c>
      <c r="B37532" t="s">
        <v>75597</v>
      </c>
      <c r="C37532" t="s">
        <v>75598</v>
      </c>
      <c r="D37532" s="1">
        <v>43595.884768518517</v>
      </c>
      <c r="E37532">
        <v>15831</v>
      </c>
      <c r="F37532">
        <v>82529</v>
      </c>
    </row>
    <row r="37533" spans="1:7" x14ac:dyDescent="0.2">
      <c r="A37533">
        <v>1.12692841031026E+18</v>
      </c>
      <c r="B37533" t="s">
        <v>75599</v>
      </c>
      <c r="C37533" t="s">
        <v>75600</v>
      </c>
      <c r="D37533" s="1">
        <v>43595.884768518517</v>
      </c>
      <c r="E37533">
        <v>13049</v>
      </c>
      <c r="F37533">
        <v>69509</v>
      </c>
    </row>
    <row r="37534" spans="1:7" x14ac:dyDescent="0.2">
      <c r="A37534">
        <v>1.12695845714654E+18</v>
      </c>
      <c r="B37534" t="s">
        <v>75601</v>
      </c>
      <c r="C37534" t="s">
        <v>75602</v>
      </c>
      <c r="D37534" s="1">
        <v>43595.967685185184</v>
      </c>
      <c r="E37534">
        <v>14319</v>
      </c>
      <c r="F37534">
        <v>57555</v>
      </c>
    </row>
    <row r="37535" spans="1:7" x14ac:dyDescent="0.2">
      <c r="A37535">
        <v>1.12721055905997E+18</v>
      </c>
      <c r="B37535" t="s">
        <v>75603</v>
      </c>
      <c r="C37535" t="s">
        <v>75604</v>
      </c>
      <c r="D37535" s="1">
        <v>43596.663356481484</v>
      </c>
      <c r="E37535">
        <v>27327</v>
      </c>
      <c r="F37535">
        <v>129661</v>
      </c>
    </row>
    <row r="37536" spans="1:7" x14ac:dyDescent="0.2">
      <c r="A37536">
        <v>1.12728025796541E+18</v>
      </c>
      <c r="B37536" t="s">
        <v>75605</v>
      </c>
      <c r="C37536" t="s">
        <v>75606</v>
      </c>
      <c r="D37536" s="1">
        <v>43596.855694444443</v>
      </c>
      <c r="E37536">
        <v>17713</v>
      </c>
      <c r="F37536">
        <v>84659</v>
      </c>
    </row>
    <row r="37537" spans="1:8" x14ac:dyDescent="0.2">
      <c r="A37537">
        <v>1.12728325738355E+18</v>
      </c>
      <c r="B37537" t="s">
        <v>75607</v>
      </c>
      <c r="C37537" t="s">
        <v>75608</v>
      </c>
      <c r="D37537" s="1">
        <v>43596.863969907405</v>
      </c>
      <c r="E37537">
        <v>19728</v>
      </c>
      <c r="F37537">
        <v>84080</v>
      </c>
    </row>
    <row r="37538" spans="1:8" x14ac:dyDescent="0.2">
      <c r="A37538">
        <v>1.12733721177775E+18</v>
      </c>
      <c r="B37538" t="s">
        <v>75609</v>
      </c>
      <c r="C37538" t="s">
        <v>75610</v>
      </c>
      <c r="D37538" s="1">
        <v>43597.01284722222</v>
      </c>
      <c r="E37538">
        <v>23742</v>
      </c>
      <c r="F37538">
        <v>109763</v>
      </c>
    </row>
    <row r="37539" spans="1:8" x14ac:dyDescent="0.2">
      <c r="A37539">
        <v>1.12733721281374E+18</v>
      </c>
      <c r="B37539" t="s">
        <v>75611</v>
      </c>
      <c r="C37539" t="s">
        <v>75612</v>
      </c>
      <c r="D37539" s="1">
        <v>43597.012858796297</v>
      </c>
      <c r="E37539">
        <v>18980</v>
      </c>
      <c r="F37539">
        <v>94406</v>
      </c>
    </row>
    <row r="37540" spans="1:8" x14ac:dyDescent="0.2">
      <c r="A37540">
        <v>1.12734255274576E+18</v>
      </c>
      <c r="B37540" t="s">
        <v>75613</v>
      </c>
      <c r="C37540" t="s">
        <v>75614</v>
      </c>
      <c r="D37540" s="1">
        <v>43597.027592592596</v>
      </c>
      <c r="E37540">
        <v>17313</v>
      </c>
      <c r="F37540">
        <v>80824</v>
      </c>
    </row>
    <row r="37541" spans="1:8" x14ac:dyDescent="0.2">
      <c r="A37541">
        <v>1.12752222522414E+18</v>
      </c>
      <c r="B37541" t="s">
        <v>75615</v>
      </c>
      <c r="C37541" t="s">
        <v>75616</v>
      </c>
      <c r="D37541" s="1">
        <v>43597.5233912037</v>
      </c>
      <c r="E37541">
        <v>18682</v>
      </c>
      <c r="F37541">
        <v>83953</v>
      </c>
    </row>
    <row r="37542" spans="1:8" x14ac:dyDescent="0.2">
      <c r="A37542">
        <v>1.12752222638177E+18</v>
      </c>
      <c r="B37542" t="s">
        <v>75617</v>
      </c>
      <c r="C37542" t="s">
        <v>75618</v>
      </c>
      <c r="D37542" s="1">
        <v>43597.5233912037</v>
      </c>
      <c r="E37542">
        <v>16823</v>
      </c>
      <c r="F37542">
        <v>77969</v>
      </c>
      <c r="G37542" t="s">
        <v>215</v>
      </c>
    </row>
    <row r="37543" spans="1:8" x14ac:dyDescent="0.2">
      <c r="A37543">
        <v>1.1275298700142001E+18</v>
      </c>
      <c r="B37543" t="s">
        <v>75619</v>
      </c>
      <c r="C37543" t="s">
        <v>75620</v>
      </c>
      <c r="D37543" s="1">
        <v>43597.544490740744</v>
      </c>
      <c r="E37543">
        <v>26357</v>
      </c>
      <c r="F37543">
        <v>123400</v>
      </c>
    </row>
    <row r="37544" spans="1:8" x14ac:dyDescent="0.2">
      <c r="A37544">
        <v>1.12752987102509E+18</v>
      </c>
      <c r="B37544" t="s">
        <v>75621</v>
      </c>
      <c r="C37544" t="s">
        <v>75622</v>
      </c>
      <c r="D37544" s="1">
        <v>43597.544490740744</v>
      </c>
      <c r="E37544">
        <v>24116</v>
      </c>
      <c r="F37544">
        <v>114988</v>
      </c>
    </row>
    <row r="37545" spans="1:8" x14ac:dyDescent="0.2">
      <c r="A37545">
        <v>1.1276223439526001E+18</v>
      </c>
      <c r="B37545" t="s">
        <v>75623</v>
      </c>
      <c r="C37545" t="s">
        <v>75624</v>
      </c>
      <c r="D37545" s="1">
        <v>43597.799664351849</v>
      </c>
      <c r="E37545">
        <v>12884</v>
      </c>
      <c r="F37545">
        <v>74402</v>
      </c>
    </row>
    <row r="37546" spans="1:8" x14ac:dyDescent="0.2">
      <c r="A37546">
        <v>1.12762266447713E+18</v>
      </c>
      <c r="B37546" t="s">
        <v>75625</v>
      </c>
      <c r="C37546" t="s">
        <v>75626</v>
      </c>
      <c r="D37546" s="1">
        <v>43597.800555555557</v>
      </c>
      <c r="E37546">
        <v>20968</v>
      </c>
      <c r="F37546">
        <v>88943</v>
      </c>
    </row>
    <row r="37547" spans="1:8" x14ac:dyDescent="0.2">
      <c r="A37547">
        <v>1.12763264447112E+18</v>
      </c>
      <c r="B37547" t="s">
        <v>75627</v>
      </c>
      <c r="C37547" t="s">
        <v>75628</v>
      </c>
      <c r="D37547" s="1">
        <v>43597.828090277777</v>
      </c>
      <c r="E37547">
        <v>8893</v>
      </c>
      <c r="F37547">
        <v>32081</v>
      </c>
    </row>
    <row r="37548" spans="1:8" x14ac:dyDescent="0.2">
      <c r="A37548">
        <v>1.1276332470248399E+18</v>
      </c>
      <c r="B37548" t="s">
        <v>75629</v>
      </c>
      <c r="C37548" t="s">
        <v>75630</v>
      </c>
      <c r="D37548" s="1">
        <v>43597.829756944448</v>
      </c>
      <c r="E37548">
        <v>9458</v>
      </c>
      <c r="F37548">
        <v>38049</v>
      </c>
    </row>
    <row r="37549" spans="1:8" x14ac:dyDescent="0.2">
      <c r="A37549">
        <v>1.1276813728968E+18</v>
      </c>
      <c r="B37549" t="s">
        <v>75631</v>
      </c>
      <c r="C37549" t="s">
        <v>75632</v>
      </c>
      <c r="D37549" s="1">
        <v>43597.962557870371</v>
      </c>
      <c r="E37549">
        <v>17775</v>
      </c>
      <c r="F37549">
        <v>85608</v>
      </c>
    </row>
    <row r="37550" spans="1:8" x14ac:dyDescent="0.2">
      <c r="A37550">
        <v>1.1276813739664E+18</v>
      </c>
      <c r="B37550" t="s">
        <v>75633</v>
      </c>
      <c r="C37550" t="s">
        <v>75634</v>
      </c>
      <c r="D37550" s="1">
        <v>43597.962557870371</v>
      </c>
      <c r="E37550">
        <v>14179</v>
      </c>
      <c r="F37550">
        <v>69727</v>
      </c>
      <c r="H37550" t="s">
        <v>390</v>
      </c>
    </row>
    <row r="37551" spans="1:8" x14ac:dyDescent="0.2">
      <c r="A37551">
        <v>1.12768882326416E+18</v>
      </c>
      <c r="B37551" t="s">
        <v>75635</v>
      </c>
      <c r="C37551" t="s">
        <v>75636</v>
      </c>
      <c r="D37551" s="1">
        <v>43597.983113425929</v>
      </c>
      <c r="E37551">
        <v>17915</v>
      </c>
      <c r="F37551">
        <v>75946</v>
      </c>
    </row>
    <row r="37552" spans="1:8" x14ac:dyDescent="0.2">
      <c r="A37552">
        <v>1.12768882440926E+18</v>
      </c>
      <c r="B37552" t="s">
        <v>75637</v>
      </c>
      <c r="C37552" t="s">
        <v>75638</v>
      </c>
      <c r="D37552" s="1">
        <v>43597.983113425929</v>
      </c>
      <c r="E37552">
        <v>15625</v>
      </c>
      <c r="F37552">
        <v>68515</v>
      </c>
    </row>
    <row r="37553" spans="1:7" x14ac:dyDescent="0.2">
      <c r="A37553">
        <v>1.12771086465051E+18</v>
      </c>
      <c r="B37553" t="s">
        <v>75639</v>
      </c>
      <c r="C37553" t="s">
        <v>75640</v>
      </c>
      <c r="D37553" s="1">
        <v>43598.043935185182</v>
      </c>
      <c r="E37553">
        <v>14676</v>
      </c>
      <c r="F37553">
        <v>59976</v>
      </c>
    </row>
    <row r="37554" spans="1:7" x14ac:dyDescent="0.2">
      <c r="A37554">
        <v>1.12771273731072E+18</v>
      </c>
      <c r="B37554" t="s">
        <v>75641</v>
      </c>
      <c r="C37554" t="s">
        <v>75642</v>
      </c>
      <c r="D37554" s="1">
        <v>43598.049108796295</v>
      </c>
      <c r="E37554">
        <v>16011</v>
      </c>
      <c r="F37554">
        <v>65207</v>
      </c>
    </row>
    <row r="37555" spans="1:7" x14ac:dyDescent="0.2">
      <c r="A37555">
        <v>1.12771410992186E+18</v>
      </c>
      <c r="B37555" t="s">
        <v>75643</v>
      </c>
      <c r="C37555" t="s">
        <v>75644</v>
      </c>
      <c r="D37555" s="1">
        <v>43598.052893518521</v>
      </c>
      <c r="E37555">
        <v>16492</v>
      </c>
      <c r="F37555">
        <v>65219</v>
      </c>
    </row>
    <row r="37556" spans="1:7" x14ac:dyDescent="0.2">
      <c r="A37556">
        <v>1.12771498831398E+18</v>
      </c>
      <c r="B37556" t="s">
        <v>75645</v>
      </c>
      <c r="C37556" t="s">
        <v>75646</v>
      </c>
      <c r="D37556" s="1">
        <v>43598.055312500001</v>
      </c>
      <c r="E37556">
        <v>15870</v>
      </c>
      <c r="F37556">
        <v>59752</v>
      </c>
    </row>
    <row r="37557" spans="1:7" x14ac:dyDescent="0.2">
      <c r="A37557">
        <v>1.12771574289869E+18</v>
      </c>
      <c r="B37557" t="s">
        <v>75647</v>
      </c>
      <c r="C37557" t="s">
        <v>75648</v>
      </c>
      <c r="D37557" s="1">
        <v>43598.057395833333</v>
      </c>
      <c r="E37557">
        <v>17275</v>
      </c>
      <c r="F37557">
        <v>75844</v>
      </c>
    </row>
    <row r="37558" spans="1:7" x14ac:dyDescent="0.2">
      <c r="A37558">
        <v>1.1277452160883599E+18</v>
      </c>
      <c r="B37558" t="s">
        <v>75649</v>
      </c>
      <c r="C37558" t="s">
        <v>75650</v>
      </c>
      <c r="D37558" s="1">
        <v>43598.138726851852</v>
      </c>
      <c r="E37558">
        <v>16101</v>
      </c>
      <c r="F37558">
        <v>61155</v>
      </c>
      <c r="G37558" t="s">
        <v>89</v>
      </c>
    </row>
    <row r="37559" spans="1:7" x14ac:dyDescent="0.2">
      <c r="A37559">
        <v>1.1277555366389E+18</v>
      </c>
      <c r="B37559" t="s">
        <v>75651</v>
      </c>
      <c r="C37559" t="s">
        <v>75652</v>
      </c>
      <c r="D37559" s="1">
        <v>43598.167210648149</v>
      </c>
      <c r="E37559">
        <v>19394</v>
      </c>
      <c r="F37559">
        <v>80301</v>
      </c>
    </row>
    <row r="37560" spans="1:7" x14ac:dyDescent="0.2">
      <c r="A37560">
        <v>1.12775553799781E+18</v>
      </c>
      <c r="B37560" t="s">
        <v>75653</v>
      </c>
      <c r="C37560" t="s">
        <v>75654</v>
      </c>
      <c r="D37560" s="1">
        <v>43598.167210648149</v>
      </c>
      <c r="E37560">
        <v>15480</v>
      </c>
      <c r="F37560">
        <v>65740</v>
      </c>
    </row>
    <row r="37561" spans="1:7" x14ac:dyDescent="0.2">
      <c r="A37561">
        <v>1.12775553876543E+18</v>
      </c>
      <c r="B37561" t="s">
        <v>75655</v>
      </c>
      <c r="C37561" t="s">
        <v>75656</v>
      </c>
      <c r="D37561" s="1">
        <v>43598.167210648149</v>
      </c>
      <c r="E37561">
        <v>15589</v>
      </c>
      <c r="F37561">
        <v>65783</v>
      </c>
      <c r="G37561" t="s">
        <v>215</v>
      </c>
    </row>
    <row r="37562" spans="1:7" x14ac:dyDescent="0.2">
      <c r="A37562">
        <v>1.12787861390542E+18</v>
      </c>
      <c r="B37562" t="s">
        <v>75657</v>
      </c>
      <c r="C37562" t="s">
        <v>75658</v>
      </c>
      <c r="D37562" s="1">
        <v>43598.506840277776</v>
      </c>
      <c r="E37562">
        <v>16634</v>
      </c>
      <c r="F37562">
        <v>72527</v>
      </c>
    </row>
    <row r="37563" spans="1:7" x14ac:dyDescent="0.2">
      <c r="A37563">
        <v>1.12787861476105E+18</v>
      </c>
      <c r="B37563" t="s">
        <v>75659</v>
      </c>
      <c r="C37563" t="s">
        <v>75660</v>
      </c>
      <c r="D37563" s="1">
        <v>43598.506840277776</v>
      </c>
      <c r="E37563">
        <v>15462</v>
      </c>
      <c r="F37563">
        <v>71021</v>
      </c>
      <c r="G37563" t="s">
        <v>576</v>
      </c>
    </row>
    <row r="37564" spans="1:7" x14ac:dyDescent="0.2">
      <c r="A37564">
        <v>1.12788856954307E+18</v>
      </c>
      <c r="B37564" t="s">
        <v>75661</v>
      </c>
      <c r="C37564" t="s">
        <v>75662</v>
      </c>
      <c r="D37564" s="1">
        <v>43598.534305555557</v>
      </c>
      <c r="E37564">
        <v>18686</v>
      </c>
      <c r="F37564">
        <v>82272</v>
      </c>
    </row>
    <row r="37565" spans="1:7" x14ac:dyDescent="0.2">
      <c r="A37565">
        <v>1.12788934887411E+18</v>
      </c>
      <c r="B37565" t="s">
        <v>75663</v>
      </c>
      <c r="C37565" t="s">
        <v>75664</v>
      </c>
      <c r="D37565" s="1">
        <v>43598.536458333336</v>
      </c>
      <c r="E37565">
        <v>10226</v>
      </c>
      <c r="F37565">
        <v>56714</v>
      </c>
      <c r="G37565" t="s">
        <v>89</v>
      </c>
    </row>
    <row r="37566" spans="1:7" x14ac:dyDescent="0.2">
      <c r="A37566">
        <v>1.12789032305574E+18</v>
      </c>
      <c r="B37566" t="s">
        <v>75665</v>
      </c>
      <c r="C37566" t="s">
        <v>75666</v>
      </c>
      <c r="D37566" s="1">
        <v>43598.539143518516</v>
      </c>
      <c r="E37566">
        <v>14021</v>
      </c>
      <c r="F37566">
        <v>61062</v>
      </c>
      <c r="G37566" t="s">
        <v>89</v>
      </c>
    </row>
    <row r="37567" spans="1:7" x14ac:dyDescent="0.2">
      <c r="A37567">
        <v>1.12789181562814E+18</v>
      </c>
      <c r="B37567" t="s">
        <v>75667</v>
      </c>
      <c r="C37567" t="s">
        <v>75668</v>
      </c>
      <c r="D37567" s="1">
        <v>43598.543263888889</v>
      </c>
      <c r="E37567">
        <v>12132</v>
      </c>
      <c r="F37567">
        <v>55282</v>
      </c>
    </row>
    <row r="37568" spans="1:7" x14ac:dyDescent="0.2">
      <c r="A37568">
        <v>1.12789858856513E+18</v>
      </c>
      <c r="B37568" t="s">
        <v>75669</v>
      </c>
      <c r="C37568" t="s">
        <v>75670</v>
      </c>
      <c r="D37568" s="1">
        <v>43598.561956018515</v>
      </c>
      <c r="E37568">
        <v>11762</v>
      </c>
      <c r="F37568">
        <v>60550</v>
      </c>
      <c r="G37568" t="s">
        <v>89</v>
      </c>
    </row>
    <row r="37569" spans="1:7" x14ac:dyDescent="0.2">
      <c r="A37569">
        <v>1.1279364258345E+18</v>
      </c>
      <c r="B37569" t="s">
        <v>75671</v>
      </c>
      <c r="C37569" t="s">
        <v>75672</v>
      </c>
      <c r="D37569" s="1">
        <v>43598.666365740741</v>
      </c>
      <c r="E37569">
        <v>20113</v>
      </c>
      <c r="F37569">
        <v>89217</v>
      </c>
    </row>
    <row r="37570" spans="1:7" x14ac:dyDescent="0.2">
      <c r="A37570">
        <v>1.1279388736303601E+18</v>
      </c>
      <c r="B37570" t="s">
        <v>75673</v>
      </c>
      <c r="C37570" t="s">
        <v>75674</v>
      </c>
      <c r="D37570" s="1">
        <v>43598.673125000001</v>
      </c>
      <c r="E37570">
        <v>27088</v>
      </c>
      <c r="F37570">
        <v>104255</v>
      </c>
    </row>
    <row r="37571" spans="1:7" x14ac:dyDescent="0.2">
      <c r="A37571">
        <v>1.12796556735957E+18</v>
      </c>
      <c r="B37571" t="s">
        <v>75675</v>
      </c>
      <c r="C37571" t="s">
        <v>75676</v>
      </c>
      <c r="D37571" s="1">
        <v>43598.746782407405</v>
      </c>
      <c r="E37571">
        <v>17044</v>
      </c>
      <c r="F37571">
        <v>83897</v>
      </c>
    </row>
    <row r="37572" spans="1:7" x14ac:dyDescent="0.2">
      <c r="A37572">
        <v>1.12796556874793E+18</v>
      </c>
      <c r="B37572" t="s">
        <v>75677</v>
      </c>
      <c r="C37572" t="s">
        <v>75678</v>
      </c>
      <c r="D37572" s="1">
        <v>43598.746782407405</v>
      </c>
      <c r="E37572">
        <v>13416</v>
      </c>
      <c r="F37572">
        <v>70123</v>
      </c>
    </row>
    <row r="37573" spans="1:7" x14ac:dyDescent="0.2">
      <c r="A37573">
        <v>1.12796556982162E+18</v>
      </c>
      <c r="B37573" t="s">
        <v>75679</v>
      </c>
      <c r="C37573" t="s">
        <v>75680</v>
      </c>
      <c r="D37573" s="1">
        <v>43598.746793981481</v>
      </c>
      <c r="E37573">
        <v>15112</v>
      </c>
      <c r="F37573">
        <v>75434</v>
      </c>
    </row>
    <row r="37574" spans="1:7" x14ac:dyDescent="0.2">
      <c r="A37574">
        <v>1.12805033002813E+18</v>
      </c>
      <c r="B37574" t="s">
        <v>75681</v>
      </c>
      <c r="C37574" t="s">
        <v>75682</v>
      </c>
      <c r="D37574" s="1">
        <v>43598.980682870373</v>
      </c>
      <c r="E37574">
        <v>15203</v>
      </c>
      <c r="F37574">
        <v>66460</v>
      </c>
    </row>
    <row r="37575" spans="1:7" x14ac:dyDescent="0.2">
      <c r="A37575">
        <v>1.12805099654503E+18</v>
      </c>
      <c r="B37575" t="s">
        <v>75683</v>
      </c>
      <c r="C37575" t="s">
        <v>75684</v>
      </c>
      <c r="D37575" s="1">
        <v>43598.982523148145</v>
      </c>
      <c r="E37575">
        <v>17160</v>
      </c>
      <c r="F37575">
        <v>82776</v>
      </c>
      <c r="G37575" t="s">
        <v>89</v>
      </c>
    </row>
    <row r="37576" spans="1:7" x14ac:dyDescent="0.2">
      <c r="A37576">
        <v>1.12805191341983E+18</v>
      </c>
      <c r="B37576" t="s">
        <v>75685</v>
      </c>
      <c r="C37576" t="s">
        <v>75686</v>
      </c>
      <c r="D37576" s="1">
        <v>43598.98505787037</v>
      </c>
      <c r="E37576">
        <v>15894</v>
      </c>
      <c r="F37576">
        <v>76964</v>
      </c>
    </row>
    <row r="37577" spans="1:7" x14ac:dyDescent="0.2">
      <c r="A37577">
        <v>1.12805276311871E+18</v>
      </c>
      <c r="B37577" t="s">
        <v>75687</v>
      </c>
      <c r="C37577" t="s">
        <v>75688</v>
      </c>
      <c r="D37577" s="1">
        <v>43598.987395833334</v>
      </c>
      <c r="E37577">
        <v>14175</v>
      </c>
      <c r="F37577">
        <v>74753</v>
      </c>
      <c r="G37577" t="s">
        <v>89</v>
      </c>
    </row>
    <row r="37578" spans="1:7" x14ac:dyDescent="0.2">
      <c r="A37578">
        <v>1.12805568667023E+18</v>
      </c>
      <c r="B37578" t="s">
        <v>75689</v>
      </c>
      <c r="C37578" t="s">
        <v>75690</v>
      </c>
      <c r="D37578" s="1">
        <v>43598.995462962965</v>
      </c>
      <c r="E37578">
        <v>10759</v>
      </c>
      <c r="F37578">
        <v>44306</v>
      </c>
    </row>
    <row r="37579" spans="1:7" x14ac:dyDescent="0.2">
      <c r="A37579">
        <v>1.12806522401847E+18</v>
      </c>
      <c r="B37579" t="s">
        <v>75691</v>
      </c>
      <c r="C37579" t="s">
        <v>75692</v>
      </c>
      <c r="D37579" s="1">
        <v>43599.021782407406</v>
      </c>
      <c r="E37579">
        <v>12213</v>
      </c>
      <c r="F37579">
        <v>82473</v>
      </c>
    </row>
    <row r="37580" spans="1:7" x14ac:dyDescent="0.2">
      <c r="A37580">
        <v>1.1280763461844E+18</v>
      </c>
      <c r="B37580" t="s">
        <v>75693</v>
      </c>
      <c r="C37580" t="s">
        <v>75694</v>
      </c>
      <c r="D37580" s="1">
        <v>43599.052476851852</v>
      </c>
      <c r="E37580">
        <v>19496</v>
      </c>
      <c r="F37580">
        <v>92783</v>
      </c>
    </row>
    <row r="37581" spans="1:7" x14ac:dyDescent="0.2">
      <c r="A37581">
        <v>1.12824250677112E+18</v>
      </c>
      <c r="B37581" t="s">
        <v>75695</v>
      </c>
      <c r="C37581" t="s">
        <v>75696</v>
      </c>
      <c r="D37581" s="1">
        <v>43599.510995370372</v>
      </c>
      <c r="E37581">
        <v>17048</v>
      </c>
      <c r="F37581">
        <v>76243</v>
      </c>
    </row>
    <row r="37582" spans="1:7" x14ac:dyDescent="0.2">
      <c r="A37582">
        <v>1.12824636967482E+18</v>
      </c>
      <c r="B37582" t="s">
        <v>75697</v>
      </c>
      <c r="C37582" t="s">
        <v>75698</v>
      </c>
      <c r="D37582" s="1">
        <v>43599.521643518521</v>
      </c>
      <c r="E37582">
        <v>18062</v>
      </c>
      <c r="F37582">
        <v>89036</v>
      </c>
    </row>
    <row r="37583" spans="1:7" x14ac:dyDescent="0.2">
      <c r="A37583">
        <v>1.12824637047169E+18</v>
      </c>
      <c r="B37583" t="s">
        <v>75699</v>
      </c>
      <c r="C37583" t="s">
        <v>75700</v>
      </c>
      <c r="D37583" s="1">
        <v>43599.521655092591</v>
      </c>
      <c r="E37583">
        <v>13170</v>
      </c>
      <c r="F37583">
        <v>68008</v>
      </c>
    </row>
    <row r="37584" spans="1:7" x14ac:dyDescent="0.2">
      <c r="A37584">
        <v>1.12825153044294E+18</v>
      </c>
      <c r="B37584" t="s">
        <v>75701</v>
      </c>
      <c r="C37584" t="s">
        <v>75702</v>
      </c>
      <c r="D37584" s="1">
        <v>43599.535891203705</v>
      </c>
      <c r="E37584">
        <v>14527</v>
      </c>
      <c r="F37584">
        <v>73165</v>
      </c>
    </row>
    <row r="37585" spans="1:8" x14ac:dyDescent="0.2">
      <c r="A37585">
        <v>1.12825153111403E+18</v>
      </c>
      <c r="B37585" t="s">
        <v>75703</v>
      </c>
      <c r="C37585" t="s">
        <v>75704</v>
      </c>
      <c r="D37585" s="1">
        <v>43599.535891203705</v>
      </c>
      <c r="E37585">
        <v>13301</v>
      </c>
      <c r="F37585">
        <v>66832</v>
      </c>
    </row>
    <row r="37586" spans="1:8" x14ac:dyDescent="0.2">
      <c r="A37586">
        <v>1.12825789180529E+18</v>
      </c>
      <c r="B37586" t="s">
        <v>75705</v>
      </c>
      <c r="C37586" t="s">
        <v>75706</v>
      </c>
      <c r="D37586" s="1">
        <v>43599.553449074076</v>
      </c>
      <c r="E37586">
        <v>18565</v>
      </c>
      <c r="F37586">
        <v>101667</v>
      </c>
    </row>
    <row r="37587" spans="1:8" x14ac:dyDescent="0.2">
      <c r="A37587">
        <v>1.12825789251424E+18</v>
      </c>
      <c r="B37587" t="s">
        <v>75707</v>
      </c>
      <c r="C37587" t="s">
        <v>75708</v>
      </c>
      <c r="D37587" s="1">
        <v>43599.553449074076</v>
      </c>
      <c r="E37587">
        <v>14216</v>
      </c>
      <c r="F37587">
        <v>80783</v>
      </c>
    </row>
    <row r="37588" spans="1:8" x14ac:dyDescent="0.2">
      <c r="A37588">
        <v>1.1282610666544E+18</v>
      </c>
      <c r="B37588" t="s">
        <v>75709</v>
      </c>
      <c r="C37588" t="s">
        <v>75710</v>
      </c>
      <c r="D37588" s="1">
        <v>43599.562210648146</v>
      </c>
      <c r="E37588">
        <v>14483</v>
      </c>
      <c r="F37588">
        <v>74323</v>
      </c>
    </row>
    <row r="37589" spans="1:8" x14ac:dyDescent="0.2">
      <c r="A37589">
        <v>1.12826106742201E+18</v>
      </c>
      <c r="B37589" t="s">
        <v>75711</v>
      </c>
      <c r="C37589" t="s">
        <v>75712</v>
      </c>
      <c r="D37589" s="1">
        <v>43599.562210648146</v>
      </c>
      <c r="E37589">
        <v>12570</v>
      </c>
      <c r="F37589">
        <v>65200</v>
      </c>
    </row>
    <row r="37590" spans="1:8" x14ac:dyDescent="0.2">
      <c r="A37590">
        <v>1.12827770357098E+18</v>
      </c>
      <c r="B37590" t="s">
        <v>75713</v>
      </c>
      <c r="C37590" t="s">
        <v>75714</v>
      </c>
      <c r="D37590" s="1">
        <v>43599.608113425929</v>
      </c>
      <c r="E37590">
        <v>15641</v>
      </c>
      <c r="F37590">
        <v>68287</v>
      </c>
    </row>
    <row r="37591" spans="1:8" x14ac:dyDescent="0.2">
      <c r="A37591">
        <v>1.1283138420590799E+18</v>
      </c>
      <c r="B37591" t="s">
        <v>75715</v>
      </c>
      <c r="C37591" t="s">
        <v>75716</v>
      </c>
      <c r="D37591" s="1">
        <v>43599.707835648151</v>
      </c>
      <c r="E37591">
        <v>10570</v>
      </c>
      <c r="F37591">
        <v>48313</v>
      </c>
      <c r="G37591" t="s">
        <v>89</v>
      </c>
    </row>
    <row r="37592" spans="1:8" x14ac:dyDescent="0.2">
      <c r="A37592">
        <v>1.12832492151443E+18</v>
      </c>
      <c r="B37592" t="s">
        <v>75717</v>
      </c>
      <c r="C37592" t="s">
        <v>75718</v>
      </c>
      <c r="D37592" s="1">
        <v>43599.73841435185</v>
      </c>
      <c r="E37592">
        <v>12177</v>
      </c>
      <c r="F37592">
        <v>62568</v>
      </c>
      <c r="G37592" t="s">
        <v>215</v>
      </c>
    </row>
    <row r="37593" spans="1:8" x14ac:dyDescent="0.2">
      <c r="A37593">
        <v>1.12833600785666E+18</v>
      </c>
      <c r="B37593" t="s">
        <v>75719</v>
      </c>
      <c r="C37593" t="s">
        <v>75720</v>
      </c>
      <c r="D37593" s="1">
        <v>43599.769004629627</v>
      </c>
      <c r="E37593">
        <v>25872</v>
      </c>
      <c r="F37593">
        <v>123584</v>
      </c>
    </row>
    <row r="37594" spans="1:8" x14ac:dyDescent="0.2">
      <c r="A37594">
        <v>1.12840093216373E+18</v>
      </c>
      <c r="B37594" t="s">
        <v>75721</v>
      </c>
      <c r="C37594" t="s">
        <v>75722</v>
      </c>
      <c r="D37594" s="1">
        <v>43599.948159722226</v>
      </c>
      <c r="E37594">
        <v>13238</v>
      </c>
      <c r="F37594">
        <v>56261</v>
      </c>
    </row>
    <row r="37595" spans="1:8" x14ac:dyDescent="0.2">
      <c r="A37595">
        <v>1.12840819369934E+18</v>
      </c>
      <c r="B37595" t="s">
        <v>75723</v>
      </c>
      <c r="C37595" t="s">
        <v>75724</v>
      </c>
      <c r="D37595" s="1">
        <v>43599.968194444446</v>
      </c>
      <c r="E37595">
        <v>13372</v>
      </c>
      <c r="F37595">
        <v>55607</v>
      </c>
    </row>
    <row r="37596" spans="1:8" x14ac:dyDescent="0.2">
      <c r="A37596">
        <v>1.12845639114704E+18</v>
      </c>
      <c r="B37596" t="s">
        <v>75725</v>
      </c>
      <c r="C37596" t="s">
        <v>75726</v>
      </c>
      <c r="D37596" s="1">
        <v>43600.101203703707</v>
      </c>
      <c r="E37596">
        <v>22285</v>
      </c>
      <c r="F37596">
        <v>97913</v>
      </c>
    </row>
    <row r="37597" spans="1:8" x14ac:dyDescent="0.2">
      <c r="A37597">
        <v>1.12864456703153E+18</v>
      </c>
      <c r="B37597" t="s">
        <v>75727</v>
      </c>
      <c r="C37597" t="s">
        <v>75728</v>
      </c>
      <c r="D37597" s="1">
        <v>43600.620462962965</v>
      </c>
      <c r="E37597">
        <v>20821</v>
      </c>
      <c r="F37597">
        <v>100645</v>
      </c>
    </row>
    <row r="37598" spans="1:8" x14ac:dyDescent="0.2">
      <c r="A37598">
        <v>1.12872686873831E+18</v>
      </c>
      <c r="B37598" t="s">
        <v>75729</v>
      </c>
      <c r="C37598" t="s">
        <v>75730</v>
      </c>
      <c r="D37598" s="1">
        <v>43600.847569444442</v>
      </c>
      <c r="E37598">
        <v>18397</v>
      </c>
      <c r="F37598">
        <v>78804</v>
      </c>
    </row>
    <row r="37599" spans="1:8" x14ac:dyDescent="0.2">
      <c r="A37599">
        <v>1.12873601316E+18</v>
      </c>
      <c r="B37599" t="s">
        <v>75731</v>
      </c>
      <c r="C37599" t="s">
        <v>75732</v>
      </c>
      <c r="D37599" s="1">
        <v>43600.872812499998</v>
      </c>
      <c r="E37599">
        <v>21876</v>
      </c>
      <c r="F37599">
        <v>91828</v>
      </c>
      <c r="H37599" t="s">
        <v>390</v>
      </c>
    </row>
    <row r="37600" spans="1:8" x14ac:dyDescent="0.2">
      <c r="A37600">
        <v>1.12873952031106E+18</v>
      </c>
      <c r="B37600" t="s">
        <v>75733</v>
      </c>
      <c r="C37600" t="s">
        <v>75734</v>
      </c>
      <c r="D37600" s="1">
        <v>43600.882488425923</v>
      </c>
      <c r="E37600">
        <v>20807</v>
      </c>
      <c r="F37600">
        <v>99496</v>
      </c>
    </row>
    <row r="37601" spans="1:8" x14ac:dyDescent="0.2">
      <c r="A37601">
        <v>1.1287395217539E+18</v>
      </c>
      <c r="B37601" t="s">
        <v>75735</v>
      </c>
      <c r="C37601" t="s">
        <v>75736</v>
      </c>
      <c r="D37601" s="1">
        <v>43600.882488425923</v>
      </c>
      <c r="E37601">
        <v>15496</v>
      </c>
      <c r="F37601">
        <v>80435</v>
      </c>
    </row>
    <row r="37602" spans="1:8" x14ac:dyDescent="0.2">
      <c r="A37602">
        <v>1.12900197065467E+18</v>
      </c>
      <c r="B37602" t="s">
        <v>75737</v>
      </c>
      <c r="C37602" t="s">
        <v>75738</v>
      </c>
      <c r="D37602" s="1">
        <v>43601.606712962966</v>
      </c>
      <c r="E37602">
        <v>27852</v>
      </c>
      <c r="F37602">
        <v>122439</v>
      </c>
    </row>
    <row r="37603" spans="1:8" x14ac:dyDescent="0.2">
      <c r="A37603">
        <v>1.12906733272529E+18</v>
      </c>
      <c r="B37603" t="s">
        <v>75739</v>
      </c>
      <c r="C37603" t="s">
        <v>75740</v>
      </c>
      <c r="D37603" s="1">
        <v>43601.78707175926</v>
      </c>
      <c r="E37603">
        <v>14448</v>
      </c>
      <c r="F37603">
        <v>69767</v>
      </c>
      <c r="H37603" t="s">
        <v>390</v>
      </c>
    </row>
    <row r="37604" spans="1:8" x14ac:dyDescent="0.2">
      <c r="A37604">
        <v>1.12910271058062E+18</v>
      </c>
      <c r="B37604" t="s">
        <v>75741</v>
      </c>
      <c r="C37604" t="s">
        <v>75742</v>
      </c>
      <c r="D37604" s="1">
        <v>43601.884699074071</v>
      </c>
      <c r="E37604">
        <v>18936</v>
      </c>
      <c r="F37604">
        <v>75627</v>
      </c>
    </row>
    <row r="37605" spans="1:8" x14ac:dyDescent="0.2">
      <c r="A37605">
        <v>1.1291474186820401E+18</v>
      </c>
      <c r="B37605" t="s">
        <v>75743</v>
      </c>
      <c r="C37605" t="s">
        <v>75744</v>
      </c>
      <c r="D37605" s="1">
        <v>43602.008067129631</v>
      </c>
      <c r="E37605">
        <v>23797</v>
      </c>
      <c r="F37605">
        <v>100465</v>
      </c>
      <c r="G37605" t="s">
        <v>89</v>
      </c>
    </row>
    <row r="37606" spans="1:8" x14ac:dyDescent="0.2">
      <c r="A37606">
        <v>1.12933490522846E+18</v>
      </c>
      <c r="B37606" t="s">
        <v>75745</v>
      </c>
      <c r="C37606" t="s">
        <v>75746</v>
      </c>
      <c r="D37606" s="1">
        <v>43602.525439814817</v>
      </c>
      <c r="E37606">
        <v>14214</v>
      </c>
      <c r="F37606">
        <v>66083</v>
      </c>
    </row>
    <row r="37607" spans="1:8" x14ac:dyDescent="0.2">
      <c r="A37607">
        <v>1.12933698231905E+18</v>
      </c>
      <c r="B37607" t="s">
        <v>75747</v>
      </c>
      <c r="C37607" t="s">
        <v>75748</v>
      </c>
      <c r="D37607" s="1">
        <v>43602.531168981484</v>
      </c>
      <c r="E37607">
        <v>14344</v>
      </c>
      <c r="F37607">
        <v>61460</v>
      </c>
    </row>
    <row r="37608" spans="1:8" x14ac:dyDescent="0.2">
      <c r="A37608">
        <v>1.12933866521643E+18</v>
      </c>
      <c r="B37608" t="s">
        <v>75749</v>
      </c>
      <c r="C37608" t="s">
        <v>75750</v>
      </c>
      <c r="D37608" s="1">
        <v>43602.535810185182</v>
      </c>
      <c r="E37608">
        <v>42097</v>
      </c>
      <c r="F37608">
        <v>167333</v>
      </c>
    </row>
    <row r="37609" spans="1:8" x14ac:dyDescent="0.2">
      <c r="A37609">
        <v>1.1293391323738801E+18</v>
      </c>
      <c r="B37609" t="s">
        <v>75751</v>
      </c>
      <c r="C37609" t="s">
        <v>75752</v>
      </c>
      <c r="D37609" s="1">
        <v>43602.537094907406</v>
      </c>
      <c r="E37609">
        <v>12300</v>
      </c>
      <c r="F37609">
        <v>60572</v>
      </c>
    </row>
    <row r="37610" spans="1:8" x14ac:dyDescent="0.2">
      <c r="A37610">
        <v>1.12934046583538E+18</v>
      </c>
      <c r="B37610" t="s">
        <v>75753</v>
      </c>
      <c r="C37610" t="s">
        <v>75754</v>
      </c>
      <c r="D37610" s="1">
        <v>43602.540775462963</v>
      </c>
      <c r="E37610">
        <v>12780</v>
      </c>
      <c r="F37610">
        <v>63112</v>
      </c>
      <c r="G37610" t="s">
        <v>89</v>
      </c>
    </row>
    <row r="37611" spans="1:8" x14ac:dyDescent="0.2">
      <c r="A37611">
        <v>1.1293408140800399E+18</v>
      </c>
      <c r="B37611" t="s">
        <v>75755</v>
      </c>
      <c r="C37611" t="s">
        <v>75756</v>
      </c>
      <c r="D37611" s="1">
        <v>43602.54173611111</v>
      </c>
      <c r="E37611">
        <v>21328</v>
      </c>
      <c r="F37611">
        <v>97498</v>
      </c>
    </row>
    <row r="37612" spans="1:8" x14ac:dyDescent="0.2">
      <c r="A37612">
        <v>1.1293410431561E+18</v>
      </c>
      <c r="B37612" t="s">
        <v>75757</v>
      </c>
      <c r="C37612" t="s">
        <v>43464</v>
      </c>
      <c r="D37612" s="1">
        <v>43602.542372685188</v>
      </c>
      <c r="E37612">
        <v>38584</v>
      </c>
      <c r="F37612">
        <v>197008</v>
      </c>
    </row>
    <row r="37613" spans="1:8" x14ac:dyDescent="0.2">
      <c r="A37613">
        <v>1.12934217161262E+18</v>
      </c>
      <c r="B37613" t="s">
        <v>75758</v>
      </c>
      <c r="C37613" t="s">
        <v>75759</v>
      </c>
      <c r="D37613" s="1">
        <v>43602.545486111114</v>
      </c>
      <c r="E37613">
        <v>18195</v>
      </c>
      <c r="F37613">
        <v>82639</v>
      </c>
      <c r="G37613" t="s">
        <v>89</v>
      </c>
    </row>
    <row r="37614" spans="1:8" x14ac:dyDescent="0.2">
      <c r="A37614">
        <v>1.12934374274856E+18</v>
      </c>
      <c r="B37614" t="s">
        <v>75760</v>
      </c>
      <c r="C37614" t="s">
        <v>75761</v>
      </c>
      <c r="D37614" s="1">
        <v>43602.549826388888</v>
      </c>
      <c r="E37614">
        <v>36132</v>
      </c>
      <c r="F37614">
        <v>128852</v>
      </c>
    </row>
    <row r="37615" spans="1:8" x14ac:dyDescent="0.2">
      <c r="A37615">
        <v>1.12936008278387E+18</v>
      </c>
      <c r="B37615" t="s">
        <v>75762</v>
      </c>
      <c r="C37615" t="s">
        <v>75763</v>
      </c>
      <c r="D37615" s="1">
        <v>43602.594907407409</v>
      </c>
      <c r="E37615">
        <v>27733</v>
      </c>
      <c r="F37615">
        <v>104127</v>
      </c>
    </row>
    <row r="37616" spans="1:8" x14ac:dyDescent="0.2">
      <c r="A37616">
        <v>1.12938220499021E+18</v>
      </c>
      <c r="B37616" t="s">
        <v>75764</v>
      </c>
      <c r="C37616" t="s">
        <v>75765</v>
      </c>
      <c r="D37616" s="1">
        <v>43602.655960648146</v>
      </c>
      <c r="E37616">
        <v>17980</v>
      </c>
      <c r="F37616">
        <v>72675</v>
      </c>
    </row>
    <row r="37617" spans="1:7" x14ac:dyDescent="0.2">
      <c r="A37617">
        <v>1.12939491442745E+18</v>
      </c>
      <c r="B37617" t="s">
        <v>75766</v>
      </c>
      <c r="C37617" t="s">
        <v>75767</v>
      </c>
      <c r="D37617" s="1">
        <v>43602.691030092596</v>
      </c>
      <c r="E37617">
        <v>28620</v>
      </c>
      <c r="F37617">
        <v>120903</v>
      </c>
    </row>
    <row r="37618" spans="1:7" x14ac:dyDescent="0.2">
      <c r="A37618">
        <v>1.12942962433165E+18</v>
      </c>
      <c r="B37618" t="s">
        <v>75768</v>
      </c>
      <c r="C37618" t="s">
        <v>75769</v>
      </c>
      <c r="D37618" s="1">
        <v>43602.786805555559</v>
      </c>
      <c r="E37618">
        <v>18717</v>
      </c>
      <c r="F37618">
        <v>86673</v>
      </c>
    </row>
    <row r="37619" spans="1:7" x14ac:dyDescent="0.2">
      <c r="A37619">
        <v>1.12947214933969E+18</v>
      </c>
      <c r="B37619" t="s">
        <v>75770</v>
      </c>
      <c r="C37619" t="s">
        <v>75771</v>
      </c>
      <c r="D37619" s="1">
        <v>43602.90415509259</v>
      </c>
      <c r="E37619">
        <v>10635</v>
      </c>
      <c r="F37619">
        <v>50485</v>
      </c>
    </row>
    <row r="37620" spans="1:7" x14ac:dyDescent="0.2">
      <c r="A37620">
        <v>1.12951935367273E+18</v>
      </c>
      <c r="B37620" t="s">
        <v>75772</v>
      </c>
      <c r="C37620" t="s">
        <v>75773</v>
      </c>
      <c r="D37620" s="1">
        <v>43603.034421296295</v>
      </c>
      <c r="E37620">
        <v>15953</v>
      </c>
      <c r="F37620">
        <v>81570</v>
      </c>
      <c r="G37620" t="s">
        <v>89</v>
      </c>
    </row>
    <row r="37621" spans="1:7" x14ac:dyDescent="0.2">
      <c r="A37621">
        <v>1.12977748709183E+18</v>
      </c>
      <c r="B37621" t="s">
        <v>75774</v>
      </c>
      <c r="C37621" t="s">
        <v>75775</v>
      </c>
      <c r="D37621" s="1">
        <v>43603.746724537035</v>
      </c>
      <c r="E37621">
        <v>17884</v>
      </c>
      <c r="F37621">
        <v>75230</v>
      </c>
    </row>
    <row r="37622" spans="1:7" x14ac:dyDescent="0.2">
      <c r="A37622">
        <v>1.12985397424755E+18</v>
      </c>
      <c r="B37622" t="s">
        <v>75776</v>
      </c>
      <c r="C37622" t="s">
        <v>75777</v>
      </c>
      <c r="D37622" s="1">
        <v>43603.957789351851</v>
      </c>
      <c r="E37622">
        <v>12313</v>
      </c>
      <c r="F37622">
        <v>59166</v>
      </c>
    </row>
    <row r="37623" spans="1:7" x14ac:dyDescent="0.2">
      <c r="A37623">
        <v>1.12985632836357E+18</v>
      </c>
      <c r="B37623" t="s">
        <v>75778</v>
      </c>
      <c r="C37623" t="s">
        <v>75779</v>
      </c>
      <c r="D37623" s="1">
        <v>43603.96429398148</v>
      </c>
      <c r="E37623">
        <v>10435</v>
      </c>
      <c r="F37623">
        <v>44826</v>
      </c>
    </row>
    <row r="37624" spans="1:7" x14ac:dyDescent="0.2">
      <c r="A37624">
        <v>1.12985732136925E+18</v>
      </c>
      <c r="B37624" t="s">
        <v>75780</v>
      </c>
      <c r="C37624" t="s">
        <v>75781</v>
      </c>
      <c r="D37624" s="1">
        <v>43603.96702546296</v>
      </c>
      <c r="E37624">
        <v>12351</v>
      </c>
      <c r="F37624">
        <v>58208</v>
      </c>
    </row>
    <row r="37625" spans="1:7" x14ac:dyDescent="0.2">
      <c r="A37625">
        <v>1.1298777763774799E+18</v>
      </c>
      <c r="B37625" t="s">
        <v>75782</v>
      </c>
      <c r="C37625" t="s">
        <v>75783</v>
      </c>
      <c r="D37625" s="1">
        <v>43604.023472222223</v>
      </c>
      <c r="E37625">
        <v>21819</v>
      </c>
      <c r="F37625">
        <v>83415</v>
      </c>
    </row>
    <row r="37626" spans="1:7" x14ac:dyDescent="0.2">
      <c r="A37626">
        <v>1.12995411074742E+18</v>
      </c>
      <c r="B37626" t="s">
        <v>75784</v>
      </c>
      <c r="C37626" t="s">
        <v>75785</v>
      </c>
      <c r="D37626" s="1">
        <v>43604.234120370369</v>
      </c>
      <c r="E37626">
        <v>25865</v>
      </c>
      <c r="F37626">
        <v>120238</v>
      </c>
    </row>
    <row r="37627" spans="1:7" x14ac:dyDescent="0.2">
      <c r="A37627">
        <v>1.12995411520591E+18</v>
      </c>
      <c r="B37627" t="s">
        <v>75786</v>
      </c>
      <c r="C37627" t="s">
        <v>75787</v>
      </c>
      <c r="D37627" s="1">
        <v>43604.234131944446</v>
      </c>
      <c r="E37627">
        <v>16730</v>
      </c>
      <c r="F37627">
        <v>83303</v>
      </c>
    </row>
    <row r="37628" spans="1:7" x14ac:dyDescent="0.2">
      <c r="A37628">
        <v>1.1299541164894001E+18</v>
      </c>
      <c r="B37628" t="s">
        <v>75788</v>
      </c>
      <c r="C37628" t="s">
        <v>75789</v>
      </c>
      <c r="D37628" s="1">
        <v>43604.234131944446</v>
      </c>
      <c r="E37628">
        <v>17052</v>
      </c>
      <c r="F37628">
        <v>85780</v>
      </c>
    </row>
    <row r="37629" spans="1:7" x14ac:dyDescent="0.2">
      <c r="A37629">
        <v>1.1300931281097E+18</v>
      </c>
      <c r="B37629" t="s">
        <v>75790</v>
      </c>
      <c r="C37629" t="s">
        <v>75791</v>
      </c>
      <c r="D37629" s="1">
        <v>43604.617731481485</v>
      </c>
      <c r="E37629">
        <v>20623</v>
      </c>
      <c r="F37629">
        <v>93671</v>
      </c>
    </row>
    <row r="37630" spans="1:7" x14ac:dyDescent="0.2">
      <c r="A37630">
        <v>1.13009312974554E+18</v>
      </c>
      <c r="B37630" t="s">
        <v>75792</v>
      </c>
      <c r="C37630" t="s">
        <v>75793</v>
      </c>
      <c r="D37630" s="1">
        <v>43604.617731481485</v>
      </c>
      <c r="E37630">
        <v>14396</v>
      </c>
      <c r="F37630">
        <v>71584</v>
      </c>
    </row>
    <row r="37631" spans="1:7" x14ac:dyDescent="0.2">
      <c r="A37631">
        <v>1.13009313085701E+18</v>
      </c>
      <c r="B37631" t="s">
        <v>75794</v>
      </c>
      <c r="C37631" t="s">
        <v>75795</v>
      </c>
      <c r="D37631" s="1">
        <v>43604.617743055554</v>
      </c>
      <c r="E37631">
        <v>16252</v>
      </c>
      <c r="F37631">
        <v>80368</v>
      </c>
    </row>
    <row r="37632" spans="1:7" x14ac:dyDescent="0.2">
      <c r="A37632">
        <v>1.13010963264565E+18</v>
      </c>
      <c r="B37632" t="s">
        <v>75796</v>
      </c>
      <c r="C37632" t="s">
        <v>75797</v>
      </c>
      <c r="D37632" s="1">
        <v>43604.663275462961</v>
      </c>
      <c r="E37632">
        <v>18145</v>
      </c>
      <c r="F37632">
        <v>82392</v>
      </c>
      <c r="G37632" t="s">
        <v>89</v>
      </c>
    </row>
    <row r="37633" spans="1:7" x14ac:dyDescent="0.2">
      <c r="A37633">
        <v>1.13010963367321E+18</v>
      </c>
      <c r="B37633" t="s">
        <v>75798</v>
      </c>
      <c r="C37633" t="s">
        <v>75799</v>
      </c>
      <c r="D37633" s="1">
        <v>43604.663275462961</v>
      </c>
      <c r="E37633">
        <v>15569</v>
      </c>
      <c r="F37633">
        <v>73811</v>
      </c>
    </row>
    <row r="37634" spans="1:7" x14ac:dyDescent="0.2">
      <c r="A37634">
        <v>1.13018399558781E+18</v>
      </c>
      <c r="B37634" t="s">
        <v>75800</v>
      </c>
      <c r="C37634" t="s">
        <v>75801</v>
      </c>
      <c r="D37634" s="1">
        <v>43604.868483796294</v>
      </c>
      <c r="E37634">
        <v>19699</v>
      </c>
      <c r="F37634">
        <v>82365</v>
      </c>
    </row>
    <row r="37635" spans="1:7" x14ac:dyDescent="0.2">
      <c r="A37635">
        <v>1.13019862708169E+18</v>
      </c>
      <c r="B37635" t="s">
        <v>75802</v>
      </c>
      <c r="C37635" t="s">
        <v>75803</v>
      </c>
      <c r="D37635" s="1">
        <v>43604.908854166664</v>
      </c>
      <c r="E37635">
        <v>19717</v>
      </c>
      <c r="F37635">
        <v>105223</v>
      </c>
    </row>
    <row r="37636" spans="1:7" x14ac:dyDescent="0.2">
      <c r="A37636">
        <v>1.13020009058347E+18</v>
      </c>
      <c r="B37636" t="s">
        <v>75804</v>
      </c>
      <c r="C37636" t="s">
        <v>75805</v>
      </c>
      <c r="D37636" s="1">
        <v>43604.912893518522</v>
      </c>
      <c r="E37636">
        <v>13647</v>
      </c>
      <c r="F37636">
        <v>62719</v>
      </c>
    </row>
    <row r="37637" spans="1:7" x14ac:dyDescent="0.2">
      <c r="A37637">
        <v>1.1302053285225201E+18</v>
      </c>
      <c r="B37637" t="s">
        <v>75806</v>
      </c>
      <c r="C37637" t="s">
        <v>75807</v>
      </c>
      <c r="D37637" s="1">
        <v>43604.927349537036</v>
      </c>
      <c r="E37637">
        <v>16123</v>
      </c>
      <c r="F37637">
        <v>59603</v>
      </c>
      <c r="G37637" t="s">
        <v>89</v>
      </c>
    </row>
    <row r="37638" spans="1:7" x14ac:dyDescent="0.2">
      <c r="A37638">
        <v>1.13020789104933E+18</v>
      </c>
      <c r="B37638" t="s">
        <v>75808</v>
      </c>
      <c r="C37638" t="s">
        <v>75809</v>
      </c>
      <c r="D37638" s="1">
        <v>43604.934421296297</v>
      </c>
      <c r="E37638">
        <v>63128</v>
      </c>
      <c r="F37638">
        <v>224363</v>
      </c>
    </row>
    <row r="37639" spans="1:7" x14ac:dyDescent="0.2">
      <c r="A37639">
        <v>1.1302114013042801E+18</v>
      </c>
      <c r="B37639" t="s">
        <v>75810</v>
      </c>
      <c r="C37639" t="s">
        <v>75811</v>
      </c>
      <c r="D37639" s="1">
        <v>43604.944108796299</v>
      </c>
      <c r="E37639">
        <v>10014</v>
      </c>
      <c r="F37639">
        <v>49601</v>
      </c>
      <c r="G37639" t="s">
        <v>89</v>
      </c>
    </row>
    <row r="37640" spans="1:7" x14ac:dyDescent="0.2">
      <c r="A37640">
        <v>1.13022054253826E+18</v>
      </c>
      <c r="B37640" t="s">
        <v>75812</v>
      </c>
      <c r="C37640" t="s">
        <v>75813</v>
      </c>
      <c r="D37640" s="1">
        <v>43604.969328703701</v>
      </c>
      <c r="E37640">
        <v>18872</v>
      </c>
      <c r="F37640">
        <v>83919</v>
      </c>
      <c r="G37640" t="s">
        <v>89</v>
      </c>
    </row>
    <row r="37641" spans="1:7" x14ac:dyDescent="0.2">
      <c r="A37641">
        <v>1.13022054342745E+18</v>
      </c>
      <c r="B37641" t="s">
        <v>75814</v>
      </c>
      <c r="C37641" t="s">
        <v>75815</v>
      </c>
      <c r="D37641" s="1">
        <v>43604.969328703701</v>
      </c>
      <c r="E37641">
        <v>15278</v>
      </c>
      <c r="F37641">
        <v>74545</v>
      </c>
    </row>
    <row r="37642" spans="1:7" x14ac:dyDescent="0.2">
      <c r="A37642">
        <v>1.13029618379512E+18</v>
      </c>
      <c r="B37642" t="s">
        <v>75816</v>
      </c>
      <c r="C37642" t="s">
        <v>75817</v>
      </c>
      <c r="D37642" s="1">
        <v>43605.178055555552</v>
      </c>
      <c r="E37642">
        <v>5556</v>
      </c>
      <c r="F37642">
        <v>37701</v>
      </c>
    </row>
    <row r="37643" spans="1:7" x14ac:dyDescent="0.2">
      <c r="A37643">
        <v>1.13029946712147E+18</v>
      </c>
      <c r="B37643" t="s">
        <v>75818</v>
      </c>
      <c r="C37643" t="s">
        <v>75819</v>
      </c>
      <c r="D37643" s="1">
        <v>43605.187118055554</v>
      </c>
      <c r="E37643">
        <v>16642</v>
      </c>
      <c r="F37643">
        <v>65474</v>
      </c>
      <c r="G37643" t="s">
        <v>89</v>
      </c>
    </row>
    <row r="37644" spans="1:7" x14ac:dyDescent="0.2">
      <c r="A37644">
        <v>1.13030025848178E+18</v>
      </c>
      <c r="B37644" t="s">
        <v>75820</v>
      </c>
      <c r="C37644" t="s">
        <v>75821</v>
      </c>
      <c r="D37644" s="1">
        <v>43605.189305555556</v>
      </c>
      <c r="E37644">
        <v>10440</v>
      </c>
      <c r="F37644">
        <v>43377</v>
      </c>
    </row>
    <row r="37645" spans="1:7" x14ac:dyDescent="0.2">
      <c r="A37645">
        <v>1.13043320553703E+18</v>
      </c>
      <c r="B37645" t="s">
        <v>75822</v>
      </c>
      <c r="C37645" t="s">
        <v>75823</v>
      </c>
      <c r="D37645" s="1">
        <v>43605.556168981479</v>
      </c>
      <c r="E37645">
        <v>18616</v>
      </c>
      <c r="F37645">
        <v>96647</v>
      </c>
    </row>
    <row r="37646" spans="1:7" x14ac:dyDescent="0.2">
      <c r="A37646">
        <v>1.1304332066526799E+18</v>
      </c>
      <c r="B37646" t="s">
        <v>75824</v>
      </c>
      <c r="C37646" t="s">
        <v>75825</v>
      </c>
      <c r="D37646" s="1">
        <v>43605.556168981479</v>
      </c>
      <c r="E37646">
        <v>4989</v>
      </c>
      <c r="F37646">
        <v>20440</v>
      </c>
    </row>
    <row r="37647" spans="1:7" x14ac:dyDescent="0.2">
      <c r="A37647">
        <v>1.13043320748733E+18</v>
      </c>
      <c r="B37647" t="s">
        <v>75826</v>
      </c>
      <c r="C37647" t="s">
        <v>75827</v>
      </c>
      <c r="D37647" s="1">
        <v>43605.556168981479</v>
      </c>
      <c r="E37647">
        <v>7231</v>
      </c>
      <c r="F37647">
        <v>24668</v>
      </c>
    </row>
    <row r="37648" spans="1:7" x14ac:dyDescent="0.2">
      <c r="A37648">
        <v>1.1304332082507599E+18</v>
      </c>
      <c r="B37648" t="s">
        <v>75828</v>
      </c>
      <c r="C37648" t="s">
        <v>75829</v>
      </c>
      <c r="D37648" s="1">
        <v>43605.556168981479</v>
      </c>
      <c r="E37648">
        <v>12633</v>
      </c>
      <c r="F37648">
        <v>68991</v>
      </c>
    </row>
    <row r="37649" spans="1:8" x14ac:dyDescent="0.2">
      <c r="A37649">
        <v>1.13043320899735E+18</v>
      </c>
      <c r="B37649" t="s">
        <v>75830</v>
      </c>
      <c r="C37649" t="s">
        <v>75831</v>
      </c>
      <c r="D37649" s="1">
        <v>43605.556180555555</v>
      </c>
      <c r="E37649">
        <v>12707</v>
      </c>
      <c r="F37649">
        <v>70309</v>
      </c>
    </row>
    <row r="37650" spans="1:8" x14ac:dyDescent="0.2">
      <c r="A37650">
        <v>1.13044495035994E+18</v>
      </c>
      <c r="B37650" t="s">
        <v>75832</v>
      </c>
      <c r="C37650" t="s">
        <v>75833</v>
      </c>
      <c r="D37650" s="1">
        <v>43605.588576388887</v>
      </c>
      <c r="E37650">
        <v>12335</v>
      </c>
      <c r="F37650">
        <v>58589</v>
      </c>
      <c r="G37650" t="s">
        <v>89</v>
      </c>
    </row>
    <row r="37651" spans="1:8" x14ac:dyDescent="0.2">
      <c r="A37651">
        <v>1.13044645055767E+18</v>
      </c>
      <c r="B37651" t="s">
        <v>75834</v>
      </c>
      <c r="C37651" t="s">
        <v>75835</v>
      </c>
      <c r="D37651" s="1">
        <v>43605.592719907407</v>
      </c>
      <c r="E37651">
        <v>17870</v>
      </c>
      <c r="F37651">
        <v>75660</v>
      </c>
    </row>
    <row r="37652" spans="1:8" x14ac:dyDescent="0.2">
      <c r="A37652">
        <v>1.13047528016489E+18</v>
      </c>
      <c r="B37652" t="s">
        <v>75836</v>
      </c>
      <c r="C37652" t="s">
        <v>75837</v>
      </c>
      <c r="D37652" s="1">
        <v>43605.672268518516</v>
      </c>
      <c r="E37652">
        <v>22832</v>
      </c>
      <c r="F37652">
        <v>106405</v>
      </c>
    </row>
    <row r="37653" spans="1:8" x14ac:dyDescent="0.2">
      <c r="A37653">
        <v>1.13052560497616E+18</v>
      </c>
      <c r="B37653" t="s">
        <v>75838</v>
      </c>
      <c r="C37653" t="s">
        <v>75839</v>
      </c>
      <c r="D37653" s="1">
        <v>43605.811145833337</v>
      </c>
      <c r="E37653">
        <v>14831</v>
      </c>
      <c r="F37653">
        <v>62238</v>
      </c>
    </row>
    <row r="37654" spans="1:8" x14ac:dyDescent="0.2">
      <c r="A37654">
        <v>1.13052624253136E+18</v>
      </c>
      <c r="B37654" t="s">
        <v>75840</v>
      </c>
      <c r="C37654" t="s">
        <v>75841</v>
      </c>
      <c r="D37654" s="1">
        <v>43605.812905092593</v>
      </c>
      <c r="E37654">
        <v>16950</v>
      </c>
      <c r="F37654">
        <v>75891</v>
      </c>
    </row>
    <row r="37655" spans="1:8" x14ac:dyDescent="0.2">
      <c r="A37655">
        <v>1.1305262437519601E+18</v>
      </c>
      <c r="B37655" t="s">
        <v>75842</v>
      </c>
      <c r="C37655" t="s">
        <v>75843</v>
      </c>
      <c r="D37655" s="1">
        <v>43605.812905092593</v>
      </c>
      <c r="E37655">
        <v>13904</v>
      </c>
      <c r="F37655">
        <v>67452</v>
      </c>
    </row>
    <row r="37656" spans="1:8" x14ac:dyDescent="0.2">
      <c r="A37656">
        <v>1.13052870962935E+18</v>
      </c>
      <c r="B37656" t="s">
        <v>75844</v>
      </c>
      <c r="C37656" t="s">
        <v>75845</v>
      </c>
      <c r="D37656" s="1">
        <v>43605.819710648146</v>
      </c>
      <c r="E37656">
        <v>9674</v>
      </c>
      <c r="F37656">
        <v>39861</v>
      </c>
      <c r="H37656" t="s">
        <v>390</v>
      </c>
    </row>
    <row r="37657" spans="1:8" x14ac:dyDescent="0.2">
      <c r="A37657">
        <v>1.13053553286857E+18</v>
      </c>
      <c r="B37657" t="s">
        <v>75846</v>
      </c>
      <c r="C37657" t="s">
        <v>75847</v>
      </c>
      <c r="D37657" s="1">
        <v>43605.838541666664</v>
      </c>
      <c r="E37657">
        <v>13797</v>
      </c>
      <c r="F37657">
        <v>57463</v>
      </c>
      <c r="H37657" t="s">
        <v>390</v>
      </c>
    </row>
    <row r="37658" spans="1:8" x14ac:dyDescent="0.2">
      <c r="A37658">
        <v>1.13060408080661E+18</v>
      </c>
      <c r="B37658" t="s">
        <v>75848</v>
      </c>
      <c r="C37658" t="s">
        <v>75849</v>
      </c>
      <c r="D37658" s="1">
        <v>43606.027696759258</v>
      </c>
      <c r="E37658">
        <v>10983</v>
      </c>
      <c r="F37658">
        <v>52295</v>
      </c>
    </row>
    <row r="37659" spans="1:8" x14ac:dyDescent="0.2">
      <c r="A37659">
        <v>1.13063574281048E+18</v>
      </c>
      <c r="B37659" t="s">
        <v>75850</v>
      </c>
      <c r="C37659" t="s">
        <v>75851</v>
      </c>
      <c r="D37659" s="1">
        <v>43606.115057870367</v>
      </c>
      <c r="E37659">
        <v>14624</v>
      </c>
      <c r="F37659">
        <v>61752</v>
      </c>
      <c r="H37659" t="s">
        <v>390</v>
      </c>
    </row>
    <row r="37660" spans="1:8" x14ac:dyDescent="0.2">
      <c r="A37660">
        <v>1.13064058290313E+18</v>
      </c>
      <c r="B37660" t="s">
        <v>75852</v>
      </c>
      <c r="C37660" t="s">
        <v>75853</v>
      </c>
      <c r="D37660" s="1">
        <v>43606.12841435185</v>
      </c>
      <c r="E37660">
        <v>15686</v>
      </c>
      <c r="F37660">
        <v>70467</v>
      </c>
    </row>
    <row r="37661" spans="1:8" x14ac:dyDescent="0.2">
      <c r="A37661">
        <v>1.13065506463123E+18</v>
      </c>
      <c r="B37661" t="s">
        <v>75854</v>
      </c>
      <c r="C37661" t="s">
        <v>75855</v>
      </c>
      <c r="D37661" s="1">
        <v>43606.168379629627</v>
      </c>
      <c r="E37661">
        <v>16758</v>
      </c>
      <c r="F37661">
        <v>69714</v>
      </c>
    </row>
    <row r="37662" spans="1:8" x14ac:dyDescent="0.2">
      <c r="A37662">
        <v>1.1306560840191E+18</v>
      </c>
      <c r="B37662" t="s">
        <v>75856</v>
      </c>
      <c r="C37662" t="s">
        <v>75857</v>
      </c>
      <c r="D37662" s="1">
        <v>43606.17119212963</v>
      </c>
      <c r="E37662">
        <v>13743</v>
      </c>
      <c r="F37662">
        <v>82777</v>
      </c>
      <c r="G37662" t="s">
        <v>89</v>
      </c>
    </row>
    <row r="37663" spans="1:8" x14ac:dyDescent="0.2">
      <c r="A37663">
        <v>1.13085706492895E+18</v>
      </c>
      <c r="B37663" t="s">
        <v>75858</v>
      </c>
      <c r="C37663" t="s">
        <v>75859</v>
      </c>
      <c r="D37663" s="1">
        <v>43606.725798611114</v>
      </c>
      <c r="E37663">
        <v>14600</v>
      </c>
      <c r="F37663">
        <v>61245</v>
      </c>
      <c r="H37663" t="s">
        <v>390</v>
      </c>
    </row>
    <row r="37664" spans="1:8" x14ac:dyDescent="0.2">
      <c r="A37664">
        <v>1.1308700865317199E+18</v>
      </c>
      <c r="B37664" t="s">
        <v>75860</v>
      </c>
      <c r="C37664" t="s">
        <v>75861</v>
      </c>
      <c r="D37664" s="1">
        <v>43606.761724537035</v>
      </c>
      <c r="E37664">
        <v>22073</v>
      </c>
      <c r="F37664">
        <v>104680</v>
      </c>
    </row>
    <row r="37665" spans="1:8" x14ac:dyDescent="0.2">
      <c r="A37665">
        <v>1.13087008782361E+18</v>
      </c>
      <c r="B37665" t="s">
        <v>75862</v>
      </c>
      <c r="C37665" t="s">
        <v>75863</v>
      </c>
      <c r="D37665" s="1">
        <v>43606.761736111112</v>
      </c>
      <c r="E37665">
        <v>20137</v>
      </c>
      <c r="F37665">
        <v>94582</v>
      </c>
    </row>
    <row r="37666" spans="1:8" x14ac:dyDescent="0.2">
      <c r="A37666">
        <v>1.1308755674929999E+18</v>
      </c>
      <c r="B37666" t="s">
        <v>75864</v>
      </c>
      <c r="C37666" t="s">
        <v>75865</v>
      </c>
      <c r="D37666" s="1">
        <v>43606.77685185185</v>
      </c>
      <c r="E37666">
        <v>13134</v>
      </c>
      <c r="F37666">
        <v>52054</v>
      </c>
    </row>
    <row r="37667" spans="1:8" x14ac:dyDescent="0.2">
      <c r="A37667">
        <v>1.13093951326878E+18</v>
      </c>
      <c r="B37667" t="s">
        <v>75866</v>
      </c>
      <c r="C37667" t="s">
        <v>75867</v>
      </c>
      <c r="D37667" s="1">
        <v>43606.953310185185</v>
      </c>
      <c r="E37667">
        <v>12507</v>
      </c>
      <c r="F37667">
        <v>59690</v>
      </c>
      <c r="H37667" t="s">
        <v>390</v>
      </c>
    </row>
    <row r="37668" spans="1:8" x14ac:dyDescent="0.2">
      <c r="A37668">
        <v>1.13094708673902E+18</v>
      </c>
      <c r="B37668" t="s">
        <v>75868</v>
      </c>
      <c r="C37668" t="s">
        <v>75869</v>
      </c>
      <c r="D37668" s="1">
        <v>43606.974212962959</v>
      </c>
      <c r="E37668">
        <v>16109</v>
      </c>
      <c r="F37668">
        <v>77846</v>
      </c>
    </row>
    <row r="37669" spans="1:8" x14ac:dyDescent="0.2">
      <c r="A37669">
        <v>1.1309470879553E+18</v>
      </c>
      <c r="B37669" t="s">
        <v>75870</v>
      </c>
      <c r="C37669" t="s">
        <v>75871</v>
      </c>
      <c r="D37669" s="1">
        <v>43606.974212962959</v>
      </c>
      <c r="E37669">
        <v>14493</v>
      </c>
      <c r="F37669">
        <v>71089</v>
      </c>
    </row>
    <row r="37670" spans="1:8" x14ac:dyDescent="0.2">
      <c r="A37670">
        <v>1.13095476905133E+18</v>
      </c>
      <c r="B37670" t="s">
        <v>75872</v>
      </c>
      <c r="C37670" t="s">
        <v>75873</v>
      </c>
      <c r="D37670" s="1">
        <v>43606.995405092595</v>
      </c>
      <c r="E37670">
        <v>7263</v>
      </c>
      <c r="F37670">
        <v>37201</v>
      </c>
    </row>
    <row r="37671" spans="1:8" x14ac:dyDescent="0.2">
      <c r="A37671">
        <v>1.13095649608963E+18</v>
      </c>
      <c r="B37671" t="s">
        <v>75874</v>
      </c>
      <c r="C37671" t="s">
        <v>75875</v>
      </c>
      <c r="D37671" s="1">
        <v>43607.000173611108</v>
      </c>
      <c r="E37671">
        <v>11918</v>
      </c>
      <c r="F37671">
        <v>47528</v>
      </c>
      <c r="H37671" t="s">
        <v>505</v>
      </c>
    </row>
    <row r="37672" spans="1:8" x14ac:dyDescent="0.2">
      <c r="A37672">
        <v>1.13096872275406E+18</v>
      </c>
      <c r="B37672" t="s">
        <v>75876</v>
      </c>
      <c r="C37672" t="s">
        <v>75877</v>
      </c>
      <c r="D37672" s="1">
        <v>43607.033912037034</v>
      </c>
      <c r="E37672">
        <v>8074</v>
      </c>
      <c r="F37672">
        <v>43102</v>
      </c>
    </row>
    <row r="37673" spans="1:8" x14ac:dyDescent="0.2">
      <c r="A37673">
        <v>1.13099485504227E+18</v>
      </c>
      <c r="B37673" t="s">
        <v>75878</v>
      </c>
      <c r="C37673" t="s">
        <v>75879</v>
      </c>
      <c r="D37673" s="1">
        <v>43607.10601851852</v>
      </c>
      <c r="E37673">
        <v>15838</v>
      </c>
      <c r="F37673">
        <v>64491</v>
      </c>
    </row>
    <row r="37674" spans="1:8" x14ac:dyDescent="0.2">
      <c r="A37674">
        <v>1.13099964897656E+18</v>
      </c>
      <c r="B37674" t="s">
        <v>75880</v>
      </c>
      <c r="C37674" t="s">
        <v>75881</v>
      </c>
      <c r="D37674" s="1">
        <v>43607.119247685187</v>
      </c>
      <c r="E37674">
        <v>18060</v>
      </c>
      <c r="F37674">
        <v>77427</v>
      </c>
    </row>
    <row r="37675" spans="1:8" x14ac:dyDescent="0.2">
      <c r="A37675">
        <v>1.13100239496646E+18</v>
      </c>
      <c r="B37675" t="s">
        <v>75882</v>
      </c>
      <c r="C37675" t="s">
        <v>75883</v>
      </c>
      <c r="D37675" s="1">
        <v>43607.126828703702</v>
      </c>
      <c r="E37675">
        <v>17601</v>
      </c>
      <c r="F37675">
        <v>68851</v>
      </c>
    </row>
    <row r="37676" spans="1:8" x14ac:dyDescent="0.2">
      <c r="A37676">
        <v>1.13102207766907E+18</v>
      </c>
      <c r="B37676" t="s">
        <v>75884</v>
      </c>
      <c r="C37676" t="s">
        <v>75885</v>
      </c>
      <c r="D37676" s="1">
        <v>43607.181145833332</v>
      </c>
      <c r="E37676">
        <v>20309</v>
      </c>
      <c r="F37676">
        <v>92280</v>
      </c>
    </row>
    <row r="37677" spans="1:8" x14ac:dyDescent="0.2">
      <c r="A37677">
        <v>1.13102429918223E+18</v>
      </c>
      <c r="B37677" t="s">
        <v>75886</v>
      </c>
      <c r="C37677" t="s">
        <v>75887</v>
      </c>
      <c r="D37677" s="1">
        <v>43607.187268518515</v>
      </c>
      <c r="E37677">
        <v>11188</v>
      </c>
      <c r="F37677">
        <v>54321</v>
      </c>
      <c r="G37677" t="s">
        <v>89</v>
      </c>
    </row>
    <row r="37678" spans="1:8" x14ac:dyDescent="0.2">
      <c r="A37678">
        <v>1.13113642954593E+18</v>
      </c>
      <c r="B37678" t="s">
        <v>75888</v>
      </c>
      <c r="C37678" t="s">
        <v>75889</v>
      </c>
      <c r="D37678" s="1">
        <v>43607.496689814812</v>
      </c>
      <c r="E37678">
        <v>15974</v>
      </c>
      <c r="F37678">
        <v>65430</v>
      </c>
    </row>
    <row r="37679" spans="1:8" x14ac:dyDescent="0.2">
      <c r="A37679">
        <v>1.1311373713056399E+18</v>
      </c>
      <c r="B37679" t="s">
        <v>75890</v>
      </c>
      <c r="C37679" t="s">
        <v>75891</v>
      </c>
      <c r="D37679" s="1">
        <v>43607.499293981484</v>
      </c>
      <c r="E37679">
        <v>11150</v>
      </c>
      <c r="F37679">
        <v>49001</v>
      </c>
    </row>
    <row r="37680" spans="1:8" x14ac:dyDescent="0.2">
      <c r="A37680">
        <v>1.13113836012539E+18</v>
      </c>
      <c r="B37680" t="s">
        <v>75892</v>
      </c>
      <c r="C37680" t="s">
        <v>75893</v>
      </c>
      <c r="D37680" s="1">
        <v>43607.502025462964</v>
      </c>
      <c r="E37680">
        <v>14236</v>
      </c>
      <c r="F37680">
        <v>57434</v>
      </c>
    </row>
    <row r="37681" spans="1:7" x14ac:dyDescent="0.2">
      <c r="A37681">
        <v>1.13113859610946E+18</v>
      </c>
      <c r="B37681" t="s">
        <v>75894</v>
      </c>
      <c r="C37681" t="s">
        <v>74290</v>
      </c>
      <c r="D37681" s="1">
        <v>43607.50267361111</v>
      </c>
      <c r="E37681">
        <v>23444</v>
      </c>
      <c r="F37681">
        <v>103399</v>
      </c>
    </row>
    <row r="37682" spans="1:7" x14ac:dyDescent="0.2">
      <c r="A37682">
        <v>1.13115278877018E+18</v>
      </c>
      <c r="B37682" t="s">
        <v>75895</v>
      </c>
      <c r="C37682" t="s">
        <v>75896</v>
      </c>
      <c r="D37682" s="1">
        <v>43607.54184027778</v>
      </c>
      <c r="E37682">
        <v>15371</v>
      </c>
      <c r="F37682">
        <v>67466</v>
      </c>
    </row>
    <row r="37683" spans="1:7" x14ac:dyDescent="0.2">
      <c r="A37683">
        <v>1.13115841337377E+18</v>
      </c>
      <c r="B37683" t="s">
        <v>75897</v>
      </c>
      <c r="C37683" t="s">
        <v>75898</v>
      </c>
      <c r="D37683" s="1">
        <v>43607.55736111111</v>
      </c>
      <c r="E37683">
        <v>17917</v>
      </c>
      <c r="F37683">
        <v>91406</v>
      </c>
    </row>
    <row r="37684" spans="1:7" x14ac:dyDescent="0.2">
      <c r="A37684">
        <v>1.13115841427982E+18</v>
      </c>
      <c r="B37684" t="s">
        <v>75899</v>
      </c>
      <c r="C37684" t="s">
        <v>75900</v>
      </c>
      <c r="D37684" s="1">
        <v>43607.55736111111</v>
      </c>
      <c r="E37684">
        <v>13271</v>
      </c>
      <c r="F37684">
        <v>70478</v>
      </c>
    </row>
    <row r="37685" spans="1:7" x14ac:dyDescent="0.2">
      <c r="A37685">
        <v>1.13119568556554E+18</v>
      </c>
      <c r="B37685" t="s">
        <v>75901</v>
      </c>
      <c r="C37685" t="s">
        <v>75902</v>
      </c>
      <c r="D37685" s="1">
        <v>43607.660208333335</v>
      </c>
      <c r="E37685">
        <v>16025</v>
      </c>
      <c r="F37685">
        <v>65902</v>
      </c>
    </row>
    <row r="37686" spans="1:7" x14ac:dyDescent="0.2">
      <c r="A37686">
        <v>1.1311966276440399E+18</v>
      </c>
      <c r="B37686" t="s">
        <v>75903</v>
      </c>
      <c r="C37686" t="s">
        <v>75904</v>
      </c>
      <c r="D37686" s="1">
        <v>43607.662812499999</v>
      </c>
      <c r="E37686">
        <v>14650</v>
      </c>
      <c r="F37686">
        <v>57279</v>
      </c>
      <c r="G37686" t="s">
        <v>89</v>
      </c>
    </row>
    <row r="37687" spans="1:7" x14ac:dyDescent="0.2">
      <c r="A37687">
        <v>1.13121595760147E+18</v>
      </c>
      <c r="B37687" t="s">
        <v>75905</v>
      </c>
      <c r="C37687" t="s">
        <v>75906</v>
      </c>
      <c r="D37687" s="1">
        <v>43607.716145833336</v>
      </c>
      <c r="E37687">
        <v>17570</v>
      </c>
      <c r="F37687">
        <v>75238</v>
      </c>
    </row>
    <row r="37688" spans="1:7" x14ac:dyDescent="0.2">
      <c r="A37688">
        <v>1.13121595910723E+18</v>
      </c>
      <c r="B37688" t="s">
        <v>75907</v>
      </c>
      <c r="C37688" t="s">
        <v>75908</v>
      </c>
      <c r="D37688" s="1">
        <v>43607.716157407405</v>
      </c>
      <c r="E37688">
        <v>12411</v>
      </c>
      <c r="F37688">
        <v>55066</v>
      </c>
    </row>
    <row r="37689" spans="1:7" x14ac:dyDescent="0.2">
      <c r="A37689">
        <v>1.1312170669823E+18</v>
      </c>
      <c r="B37689" t="s">
        <v>75909</v>
      </c>
      <c r="C37689" t="s">
        <v>75910</v>
      </c>
      <c r="D37689" s="1">
        <v>43607.719212962962</v>
      </c>
      <c r="E37689">
        <v>21470</v>
      </c>
      <c r="F37689">
        <v>95923</v>
      </c>
    </row>
    <row r="37690" spans="1:7" x14ac:dyDescent="0.2">
      <c r="A37690">
        <v>1.1312427158349199E+18</v>
      </c>
      <c r="B37690" t="s">
        <v>75911</v>
      </c>
      <c r="C37690" t="s">
        <v>75912</v>
      </c>
      <c r="D37690" s="1">
        <v>43607.789988425924</v>
      </c>
      <c r="E37690">
        <v>11953</v>
      </c>
      <c r="F37690">
        <v>40558</v>
      </c>
    </row>
    <row r="37691" spans="1:7" x14ac:dyDescent="0.2">
      <c r="A37691">
        <v>1.13124366394895E+18</v>
      </c>
      <c r="B37691" t="s">
        <v>75913</v>
      </c>
      <c r="C37691" t="s">
        <v>75914</v>
      </c>
      <c r="D37691" s="1">
        <v>43607.792604166665</v>
      </c>
      <c r="E37691">
        <v>28543</v>
      </c>
      <c r="F37691">
        <v>128668</v>
      </c>
    </row>
    <row r="37692" spans="1:7" x14ac:dyDescent="0.2">
      <c r="A37692">
        <v>1.13124366568539E+18</v>
      </c>
      <c r="B37692" t="s">
        <v>75915</v>
      </c>
      <c r="C37692" t="s">
        <v>75916</v>
      </c>
      <c r="D37692" s="1">
        <v>43607.792615740742</v>
      </c>
      <c r="E37692">
        <v>7944</v>
      </c>
      <c r="F37692">
        <v>29672</v>
      </c>
    </row>
    <row r="37693" spans="1:7" x14ac:dyDescent="0.2">
      <c r="A37693">
        <v>1.13124366696891E+18</v>
      </c>
      <c r="B37693" t="s">
        <v>75917</v>
      </c>
      <c r="C37693" t="s">
        <v>75918</v>
      </c>
      <c r="D37693" s="1">
        <v>43607.792615740742</v>
      </c>
      <c r="E37693">
        <v>16278</v>
      </c>
      <c r="F37693">
        <v>85359</v>
      </c>
    </row>
    <row r="37694" spans="1:7" x14ac:dyDescent="0.2">
      <c r="A37694">
        <v>1.13124392218805E+18</v>
      </c>
      <c r="B37694" t="s">
        <v>75919</v>
      </c>
      <c r="C37694" t="s">
        <v>75920</v>
      </c>
      <c r="D37694" s="1">
        <v>43607.793321759258</v>
      </c>
      <c r="E37694">
        <v>19477</v>
      </c>
      <c r="F37694">
        <v>90680</v>
      </c>
    </row>
    <row r="37695" spans="1:7" x14ac:dyDescent="0.2">
      <c r="A37695">
        <v>1.1313003459284401E+18</v>
      </c>
      <c r="B37695" t="s">
        <v>75921</v>
      </c>
      <c r="C37695" t="s">
        <v>75922</v>
      </c>
      <c r="D37695" s="1">
        <v>43607.949016203704</v>
      </c>
      <c r="E37695">
        <v>15114</v>
      </c>
      <c r="F37695">
        <v>64812</v>
      </c>
      <c r="G37695" t="s">
        <v>89</v>
      </c>
    </row>
    <row r="37696" spans="1:7" x14ac:dyDescent="0.2">
      <c r="A37696">
        <v>1.13138641841099E+18</v>
      </c>
      <c r="B37696" t="s">
        <v>75923</v>
      </c>
      <c r="C37696" t="s">
        <v>75924</v>
      </c>
      <c r="D37696" s="1">
        <v>43608.186527777776</v>
      </c>
      <c r="E37696">
        <v>27052</v>
      </c>
      <c r="F37696">
        <v>125037</v>
      </c>
    </row>
    <row r="37697" spans="1:8" x14ac:dyDescent="0.2">
      <c r="A37697">
        <v>1.13138724004586E+18</v>
      </c>
      <c r="B37697" t="s">
        <v>75925</v>
      </c>
      <c r="C37697" t="s">
        <v>75926</v>
      </c>
      <c r="D37697" s="1">
        <v>43608.188796296294</v>
      </c>
      <c r="E37697">
        <v>19262</v>
      </c>
      <c r="F37697">
        <v>84948</v>
      </c>
    </row>
    <row r="37698" spans="1:8" x14ac:dyDescent="0.2">
      <c r="A37698">
        <v>1.13139305629978E+18</v>
      </c>
      <c r="B37698" t="s">
        <v>75927</v>
      </c>
      <c r="C37698" t="s">
        <v>75928</v>
      </c>
      <c r="D37698" s="1">
        <v>43608.20484953704</v>
      </c>
      <c r="E37698">
        <v>17152</v>
      </c>
      <c r="F37698">
        <v>70844</v>
      </c>
    </row>
    <row r="37699" spans="1:8" x14ac:dyDescent="0.2">
      <c r="A37699">
        <v>1.1315292218625E+18</v>
      </c>
      <c r="B37699" t="s">
        <v>75929</v>
      </c>
      <c r="C37699" t="s">
        <v>75930</v>
      </c>
      <c r="D37699" s="1">
        <v>43608.580590277779</v>
      </c>
      <c r="E37699">
        <v>19968</v>
      </c>
      <c r="F37699">
        <v>91224</v>
      </c>
    </row>
    <row r="37700" spans="1:8" x14ac:dyDescent="0.2">
      <c r="A37700">
        <v>1.13152922348989E+18</v>
      </c>
      <c r="B37700" t="s">
        <v>75931</v>
      </c>
      <c r="C37700" t="s">
        <v>75932</v>
      </c>
      <c r="D37700" s="1">
        <v>43608.580601851849</v>
      </c>
      <c r="E37700">
        <v>16999</v>
      </c>
      <c r="F37700">
        <v>80310</v>
      </c>
    </row>
    <row r="37701" spans="1:8" x14ac:dyDescent="0.2">
      <c r="A37701">
        <v>1.1315299505935E+18</v>
      </c>
      <c r="B37701" t="s">
        <v>75933</v>
      </c>
      <c r="C37701" t="s">
        <v>75934</v>
      </c>
      <c r="D37701" s="1">
        <v>43608.582604166666</v>
      </c>
      <c r="E37701">
        <v>20694</v>
      </c>
      <c r="F37701">
        <v>90020</v>
      </c>
    </row>
    <row r="37702" spans="1:8" x14ac:dyDescent="0.2">
      <c r="A37702">
        <v>1.1315375287361E+18</v>
      </c>
      <c r="B37702" t="s">
        <v>75935</v>
      </c>
      <c r="C37702" t="s">
        <v>75936</v>
      </c>
      <c r="D37702" s="1">
        <v>43608.603518518517</v>
      </c>
      <c r="E37702">
        <v>15278</v>
      </c>
      <c r="F37702">
        <v>71934</v>
      </c>
    </row>
    <row r="37703" spans="1:8" x14ac:dyDescent="0.2">
      <c r="A37703">
        <v>1.131563848992E+18</v>
      </c>
      <c r="B37703" t="s">
        <v>75937</v>
      </c>
      <c r="C37703" t="s">
        <v>75938</v>
      </c>
      <c r="D37703" s="1">
        <v>43608.676145833335</v>
      </c>
      <c r="E37703">
        <v>22714</v>
      </c>
      <c r="F37703">
        <v>99732</v>
      </c>
    </row>
    <row r="37704" spans="1:8" x14ac:dyDescent="0.2">
      <c r="A37704">
        <v>1.13156735204529E+18</v>
      </c>
      <c r="B37704" t="s">
        <v>75939</v>
      </c>
      <c r="C37704" t="s">
        <v>75940</v>
      </c>
      <c r="D37704" s="1">
        <v>43608.685810185183</v>
      </c>
      <c r="E37704">
        <v>17054</v>
      </c>
      <c r="F37704">
        <v>74062</v>
      </c>
    </row>
    <row r="37705" spans="1:8" x14ac:dyDescent="0.2">
      <c r="A37705">
        <v>1.13160707538416E+18</v>
      </c>
      <c r="B37705" t="s">
        <v>75941</v>
      </c>
      <c r="C37705" t="s">
        <v>75942</v>
      </c>
      <c r="D37705" s="1">
        <v>43608.795428240737</v>
      </c>
      <c r="E37705">
        <v>10225</v>
      </c>
      <c r="F37705">
        <v>46777</v>
      </c>
    </row>
    <row r="37706" spans="1:8" x14ac:dyDescent="0.2">
      <c r="A37706">
        <v>1.13160758868311E+18</v>
      </c>
      <c r="B37706" t="s">
        <v>75943</v>
      </c>
      <c r="C37706" t="s">
        <v>75944</v>
      </c>
      <c r="D37706" s="1">
        <v>43608.796851851854</v>
      </c>
      <c r="E37706">
        <v>7563</v>
      </c>
      <c r="F37706">
        <v>35818</v>
      </c>
      <c r="G37706" t="s">
        <v>215</v>
      </c>
    </row>
    <row r="37707" spans="1:8" x14ac:dyDescent="0.2">
      <c r="A37707">
        <v>1.1316090422274801E+18</v>
      </c>
      <c r="B37707" t="s">
        <v>75945</v>
      </c>
      <c r="C37707" t="s">
        <v>75946</v>
      </c>
      <c r="D37707" s="1">
        <v>43608.800856481481</v>
      </c>
      <c r="E37707">
        <v>47975</v>
      </c>
      <c r="F37707">
        <v>228393</v>
      </c>
      <c r="G37707" t="s">
        <v>89</v>
      </c>
    </row>
    <row r="37708" spans="1:8" x14ac:dyDescent="0.2">
      <c r="A37708">
        <v>1.13170508776262E+18</v>
      </c>
      <c r="B37708" t="s">
        <v>75947</v>
      </c>
      <c r="C37708" t="s">
        <v>75948</v>
      </c>
      <c r="D37708" s="1">
        <v>43609.065891203703</v>
      </c>
      <c r="E37708">
        <v>13052</v>
      </c>
      <c r="F37708">
        <v>56854</v>
      </c>
      <c r="H37708" t="s">
        <v>390</v>
      </c>
    </row>
    <row r="37709" spans="1:8" x14ac:dyDescent="0.2">
      <c r="A37709">
        <v>1.13171425730801E+18</v>
      </c>
      <c r="B37709" t="s">
        <v>75949</v>
      </c>
      <c r="C37709" t="s">
        <v>75950</v>
      </c>
      <c r="D37709" s="1">
        <v>43609.091192129628</v>
      </c>
      <c r="E37709">
        <v>11499</v>
      </c>
      <c r="F37709">
        <v>57456</v>
      </c>
    </row>
    <row r="37710" spans="1:8" x14ac:dyDescent="0.2">
      <c r="A37710">
        <v>1.13171561857362E+18</v>
      </c>
      <c r="B37710" t="s">
        <v>75951</v>
      </c>
      <c r="C37710" t="s">
        <v>75952</v>
      </c>
      <c r="D37710" s="1">
        <v>43609.094953703701</v>
      </c>
      <c r="E37710">
        <v>2993</v>
      </c>
      <c r="F37710">
        <v>11141</v>
      </c>
      <c r="G37710" t="s">
        <v>89</v>
      </c>
    </row>
    <row r="37711" spans="1:8" x14ac:dyDescent="0.2">
      <c r="A37711">
        <v>1.13171632236939E+18</v>
      </c>
      <c r="B37711" t="s">
        <v>75953</v>
      </c>
      <c r="C37711" t="s">
        <v>75954</v>
      </c>
      <c r="D37711" s="1">
        <v>43609.096898148149</v>
      </c>
      <c r="E37711">
        <v>31234</v>
      </c>
      <c r="F37711">
        <v>128347</v>
      </c>
    </row>
    <row r="37712" spans="1:8" x14ac:dyDescent="0.2">
      <c r="A37712">
        <v>1.13171632348507E+18</v>
      </c>
      <c r="B37712" t="s">
        <v>75955</v>
      </c>
      <c r="C37712" t="s">
        <v>75956</v>
      </c>
      <c r="D37712" s="1">
        <v>43609.096898148149</v>
      </c>
      <c r="E37712">
        <v>20425</v>
      </c>
      <c r="F37712">
        <v>91263</v>
      </c>
    </row>
    <row r="37713" spans="1:7" x14ac:dyDescent="0.2">
      <c r="A37713">
        <v>1.13171632475182E+18</v>
      </c>
      <c r="B37713" t="s">
        <v>75957</v>
      </c>
      <c r="C37713" t="s">
        <v>75958</v>
      </c>
      <c r="D37713" s="1">
        <v>43609.096898148149</v>
      </c>
      <c r="E37713">
        <v>24753</v>
      </c>
      <c r="F37713">
        <v>107789</v>
      </c>
      <c r="G37713" t="s">
        <v>89</v>
      </c>
    </row>
    <row r="37714" spans="1:7" x14ac:dyDescent="0.2">
      <c r="A37714">
        <v>1.1317214409051E+18</v>
      </c>
      <c r="B37714" t="s">
        <v>75959</v>
      </c>
      <c r="C37714" t="s">
        <v>75960</v>
      </c>
      <c r="D37714" s="1">
        <v>43609.111018518517</v>
      </c>
      <c r="E37714">
        <v>15435</v>
      </c>
      <c r="F37714">
        <v>61712</v>
      </c>
      <c r="G37714" t="s">
        <v>215</v>
      </c>
    </row>
    <row r="37715" spans="1:7" x14ac:dyDescent="0.2">
      <c r="A37715">
        <v>1.13172891283538E+18</v>
      </c>
      <c r="B37715" t="s">
        <v>75961</v>
      </c>
      <c r="C37715" t="s">
        <v>75962</v>
      </c>
      <c r="D37715" s="1">
        <v>43609.131631944445</v>
      </c>
      <c r="E37715">
        <v>28807</v>
      </c>
      <c r="F37715">
        <v>91127</v>
      </c>
    </row>
    <row r="37716" spans="1:7" x14ac:dyDescent="0.2">
      <c r="A37716">
        <v>1.13173139520906E+18</v>
      </c>
      <c r="B37716" t="s">
        <v>75963</v>
      </c>
      <c r="C37716" t="s">
        <v>75964</v>
      </c>
      <c r="D37716" s="1">
        <v>43609.138483796298</v>
      </c>
      <c r="E37716">
        <v>15801</v>
      </c>
      <c r="F37716">
        <v>70256</v>
      </c>
      <c r="G37716" t="s">
        <v>89</v>
      </c>
    </row>
    <row r="37717" spans="1:7" x14ac:dyDescent="0.2">
      <c r="A37717">
        <v>1.13176168185034E+18</v>
      </c>
      <c r="B37717" t="s">
        <v>75965</v>
      </c>
      <c r="C37717" t="s">
        <v>75966</v>
      </c>
      <c r="D37717" s="1">
        <v>43609.222060185188</v>
      </c>
      <c r="E37717">
        <v>22836</v>
      </c>
      <c r="F37717">
        <v>101030</v>
      </c>
    </row>
    <row r="37718" spans="1:7" x14ac:dyDescent="0.2">
      <c r="A37718">
        <v>1.1317640982896E+18</v>
      </c>
      <c r="B37718" t="s">
        <v>75967</v>
      </c>
      <c r="C37718" t="s">
        <v>75968</v>
      </c>
      <c r="D37718" s="1">
        <v>43609.228726851848</v>
      </c>
      <c r="E37718">
        <v>35194</v>
      </c>
      <c r="F37718">
        <v>137658</v>
      </c>
    </row>
    <row r="37719" spans="1:7" x14ac:dyDescent="0.2">
      <c r="A37719">
        <v>1.1317692416513E+18</v>
      </c>
      <c r="B37719" t="s">
        <v>75969</v>
      </c>
      <c r="C37719" t="s">
        <v>75970</v>
      </c>
      <c r="D37719" s="1">
        <v>43609.242928240739</v>
      </c>
      <c r="E37719">
        <v>18713</v>
      </c>
      <c r="F37719">
        <v>72077</v>
      </c>
      <c r="G37719" t="s">
        <v>576</v>
      </c>
    </row>
    <row r="37720" spans="1:7" x14ac:dyDescent="0.2">
      <c r="A37720">
        <v>1.13189761826577E+18</v>
      </c>
      <c r="B37720" t="s">
        <v>75971</v>
      </c>
      <c r="C37720" t="s">
        <v>75972</v>
      </c>
      <c r="D37720" s="1">
        <v>43609.597175925926</v>
      </c>
      <c r="E37720">
        <v>26428</v>
      </c>
      <c r="F37720">
        <v>110025</v>
      </c>
      <c r="G37720" t="s">
        <v>89</v>
      </c>
    </row>
    <row r="37721" spans="1:7" x14ac:dyDescent="0.2">
      <c r="A37721">
        <v>1.13190135387224E+18</v>
      </c>
      <c r="B37721" t="s">
        <v>75973</v>
      </c>
      <c r="C37721" t="s">
        <v>75974</v>
      </c>
      <c r="D37721" s="1">
        <v>43609.607488425929</v>
      </c>
      <c r="E37721">
        <v>20623</v>
      </c>
      <c r="F37721">
        <v>86654</v>
      </c>
    </row>
    <row r="37722" spans="1:7" x14ac:dyDescent="0.2">
      <c r="A37722">
        <v>1.13197597744405E+18</v>
      </c>
      <c r="B37722" t="s">
        <v>75975</v>
      </c>
      <c r="C37722" t="s">
        <v>75976</v>
      </c>
      <c r="D37722" s="1">
        <v>43609.813402777778</v>
      </c>
      <c r="E37722">
        <v>10263</v>
      </c>
      <c r="F37722">
        <v>48131</v>
      </c>
      <c r="G37722" t="s">
        <v>215</v>
      </c>
    </row>
    <row r="37723" spans="1:7" x14ac:dyDescent="0.2">
      <c r="A37723">
        <v>1.13198331066874E+18</v>
      </c>
      <c r="B37723" t="s">
        <v>75977</v>
      </c>
      <c r="C37723" t="s">
        <v>75978</v>
      </c>
      <c r="D37723" s="1">
        <v>43609.833645833336</v>
      </c>
      <c r="E37723">
        <v>42638</v>
      </c>
      <c r="F37723">
        <v>204524</v>
      </c>
      <c r="G37723" t="s">
        <v>89</v>
      </c>
    </row>
    <row r="37724" spans="1:7" x14ac:dyDescent="0.2">
      <c r="A37724">
        <v>1.13199875035473E+18</v>
      </c>
      <c r="B37724" t="s">
        <v>75979</v>
      </c>
      <c r="C37724" t="s">
        <v>75980</v>
      </c>
      <c r="D37724" s="1">
        <v>43609.876250000001</v>
      </c>
      <c r="E37724">
        <v>17670</v>
      </c>
      <c r="F37724">
        <v>81350</v>
      </c>
      <c r="G37724" t="s">
        <v>215</v>
      </c>
    </row>
    <row r="37725" spans="1:7" x14ac:dyDescent="0.2">
      <c r="A37725">
        <v>1.13201896966413E+18</v>
      </c>
      <c r="B37725" t="s">
        <v>75981</v>
      </c>
      <c r="C37725" t="s">
        <v>75982</v>
      </c>
      <c r="D37725" s="1">
        <v>43609.932037037041</v>
      </c>
      <c r="E37725">
        <v>24886</v>
      </c>
      <c r="F37725">
        <v>81190</v>
      </c>
    </row>
    <row r="37726" spans="1:7" x14ac:dyDescent="0.2">
      <c r="A37726">
        <v>1.13202762259712E+18</v>
      </c>
      <c r="B37726" t="s">
        <v>75983</v>
      </c>
      <c r="C37726" t="s">
        <v>75984</v>
      </c>
      <c r="D37726" s="1">
        <v>43609.955914351849</v>
      </c>
      <c r="E37726">
        <v>16034</v>
      </c>
      <c r="F37726">
        <v>83043</v>
      </c>
    </row>
    <row r="37727" spans="1:7" x14ac:dyDescent="0.2">
      <c r="A37727">
        <v>1.13202762648943E+18</v>
      </c>
      <c r="B37727" t="s">
        <v>75985</v>
      </c>
      <c r="C37727" t="s">
        <v>75986</v>
      </c>
      <c r="D37727" s="1">
        <v>43609.955925925926</v>
      </c>
      <c r="E37727">
        <v>14140</v>
      </c>
      <c r="F37727">
        <v>76322</v>
      </c>
    </row>
    <row r="37728" spans="1:7" x14ac:dyDescent="0.2">
      <c r="A37728">
        <v>1.13203899368241E+18</v>
      </c>
      <c r="B37728" t="s">
        <v>75987</v>
      </c>
      <c r="C37728" t="s">
        <v>75988</v>
      </c>
      <c r="D37728" s="1">
        <v>43609.987303240741</v>
      </c>
      <c r="E37728">
        <v>15891</v>
      </c>
      <c r="F37728">
        <v>68418</v>
      </c>
    </row>
    <row r="37729" spans="1:8" x14ac:dyDescent="0.2">
      <c r="A37729">
        <v>1.13208346572001E+18</v>
      </c>
      <c r="B37729" t="s">
        <v>75989</v>
      </c>
      <c r="C37729" t="s">
        <v>75990</v>
      </c>
      <c r="D37729" s="1">
        <v>43610.110011574077</v>
      </c>
      <c r="E37729">
        <v>24104</v>
      </c>
      <c r="F37729">
        <v>111811</v>
      </c>
    </row>
    <row r="37730" spans="1:8" x14ac:dyDescent="0.2">
      <c r="A37730">
        <v>1.13217883566589E+18</v>
      </c>
      <c r="B37730" t="s">
        <v>75991</v>
      </c>
      <c r="C37730" t="s">
        <v>75992</v>
      </c>
      <c r="D37730" s="1">
        <v>43610.373182870368</v>
      </c>
      <c r="E37730">
        <v>17269</v>
      </c>
      <c r="F37730">
        <v>65344</v>
      </c>
    </row>
    <row r="37731" spans="1:8" x14ac:dyDescent="0.2">
      <c r="A37731">
        <v>1.1321846748290801E+18</v>
      </c>
      <c r="B37731" t="s">
        <v>75993</v>
      </c>
      <c r="C37731" t="s">
        <v>75994</v>
      </c>
      <c r="D37731" s="1">
        <v>43610.389305555553</v>
      </c>
      <c r="E37731">
        <v>15512</v>
      </c>
      <c r="F37731">
        <v>62625</v>
      </c>
    </row>
    <row r="37732" spans="1:8" x14ac:dyDescent="0.2">
      <c r="A37732">
        <v>1.13218772483048E+18</v>
      </c>
      <c r="B37732" t="s">
        <v>75995</v>
      </c>
      <c r="C37732" t="s">
        <v>75996</v>
      </c>
      <c r="D37732" s="1">
        <v>43610.397719907407</v>
      </c>
      <c r="E37732">
        <v>21665</v>
      </c>
      <c r="F37732">
        <v>99100</v>
      </c>
    </row>
    <row r="37733" spans="1:8" x14ac:dyDescent="0.2">
      <c r="A37733">
        <v>1.13219173716058E+18</v>
      </c>
      <c r="B37733" t="s">
        <v>75997</v>
      </c>
      <c r="C37733" t="s">
        <v>75998</v>
      </c>
      <c r="D37733" s="1">
        <v>43610.408784722225</v>
      </c>
      <c r="E37733">
        <v>15880</v>
      </c>
      <c r="F37733">
        <v>94869</v>
      </c>
    </row>
    <row r="37734" spans="1:8" x14ac:dyDescent="0.2">
      <c r="A37734">
        <v>1.1323695750336E+18</v>
      </c>
      <c r="B37734" t="s">
        <v>75999</v>
      </c>
      <c r="C37734" t="s">
        <v>76000</v>
      </c>
      <c r="D37734" s="1">
        <v>43610.899525462963</v>
      </c>
      <c r="E37734">
        <v>23529</v>
      </c>
      <c r="F37734">
        <v>86093</v>
      </c>
    </row>
    <row r="37735" spans="1:8" x14ac:dyDescent="0.2">
      <c r="A37735">
        <v>1.13237474691249E+18</v>
      </c>
      <c r="B37735" t="s">
        <v>76001</v>
      </c>
      <c r="C37735" t="s">
        <v>76002</v>
      </c>
      <c r="D37735" s="1">
        <v>43610.9137962963</v>
      </c>
      <c r="E37735">
        <v>19109</v>
      </c>
      <c r="F37735">
        <v>88582</v>
      </c>
    </row>
    <row r="37736" spans="1:8" x14ac:dyDescent="0.2">
      <c r="A37736">
        <v>1.13238678389801E+18</v>
      </c>
      <c r="B37736" t="s">
        <v>76003</v>
      </c>
      <c r="C37736" t="s">
        <v>76004</v>
      </c>
      <c r="D37736" s="1">
        <v>43610.947013888886</v>
      </c>
      <c r="E37736">
        <v>27633</v>
      </c>
      <c r="F37736">
        <v>109023</v>
      </c>
    </row>
    <row r="37737" spans="1:8" x14ac:dyDescent="0.2">
      <c r="A37737">
        <v>1.13244471404766E+18</v>
      </c>
      <c r="B37737" t="s">
        <v>76005</v>
      </c>
      <c r="C37737" t="s">
        <v>76006</v>
      </c>
      <c r="D37737" s="1">
        <v>43611.106874999998</v>
      </c>
      <c r="E37737">
        <v>11205</v>
      </c>
      <c r="F37737">
        <v>62166</v>
      </c>
      <c r="G37737" t="s">
        <v>546</v>
      </c>
    </row>
    <row r="37738" spans="1:8" x14ac:dyDescent="0.2">
      <c r="A37738">
        <v>1.1324593708167E+18</v>
      </c>
      <c r="B37738" t="s">
        <v>76007</v>
      </c>
      <c r="C37738" t="s">
        <v>76008</v>
      </c>
      <c r="D37738" s="1">
        <v>43611.147314814814</v>
      </c>
      <c r="E37738">
        <v>19569</v>
      </c>
      <c r="F37738">
        <v>96710</v>
      </c>
    </row>
    <row r="37739" spans="1:8" x14ac:dyDescent="0.2">
      <c r="A37739">
        <v>1.13249857862922E+18</v>
      </c>
      <c r="B37739" t="s">
        <v>76009</v>
      </c>
      <c r="C37739" t="s">
        <v>76010</v>
      </c>
      <c r="D37739" s="1">
        <v>43611.255509259259</v>
      </c>
      <c r="E37739">
        <v>19716</v>
      </c>
      <c r="F37739">
        <v>97940</v>
      </c>
      <c r="G37739" t="s">
        <v>89</v>
      </c>
    </row>
    <row r="37740" spans="1:8" x14ac:dyDescent="0.2">
      <c r="A37740">
        <v>1.13250611188463E+18</v>
      </c>
      <c r="B37740" t="s">
        <v>76011</v>
      </c>
      <c r="C37740" t="s">
        <v>76012</v>
      </c>
      <c r="D37740" s="1">
        <v>43611.276296296295</v>
      </c>
      <c r="E37740">
        <v>15968</v>
      </c>
      <c r="F37740">
        <v>66658</v>
      </c>
      <c r="G37740" t="s">
        <v>89</v>
      </c>
    </row>
    <row r="37741" spans="1:8" x14ac:dyDescent="0.2">
      <c r="A37741">
        <v>1.13250643584849E+18</v>
      </c>
      <c r="B37741" t="s">
        <v>76013</v>
      </c>
      <c r="C37741" t="s">
        <v>76014</v>
      </c>
      <c r="D37741" s="1">
        <v>43611.277187500003</v>
      </c>
      <c r="E37741">
        <v>19805</v>
      </c>
      <c r="F37741">
        <v>82580</v>
      </c>
    </row>
    <row r="37742" spans="1:8" x14ac:dyDescent="0.2">
      <c r="A37742">
        <v>1.13261438010384E+18</v>
      </c>
      <c r="B37742" t="s">
        <v>76015</v>
      </c>
      <c r="C37742" t="s">
        <v>76016</v>
      </c>
      <c r="D37742" s="1">
        <v>43611.575057870374</v>
      </c>
      <c r="E37742">
        <v>22938</v>
      </c>
      <c r="F37742">
        <v>96329</v>
      </c>
      <c r="G37742" t="s">
        <v>89</v>
      </c>
    </row>
    <row r="37743" spans="1:8" x14ac:dyDescent="0.2">
      <c r="A37743">
        <v>1.13262397113911E+18</v>
      </c>
      <c r="B37743" t="s">
        <v>76017</v>
      </c>
      <c r="C37743" t="s">
        <v>76018</v>
      </c>
      <c r="D37743" s="1">
        <v>43611.601527777777</v>
      </c>
      <c r="E37743">
        <v>49425</v>
      </c>
      <c r="F37743">
        <v>185979</v>
      </c>
      <c r="G37743" t="s">
        <v>215</v>
      </c>
      <c r="H37743" t="s">
        <v>390</v>
      </c>
    </row>
    <row r="37744" spans="1:8" x14ac:dyDescent="0.2">
      <c r="A37744">
        <v>1.1326274753333E+18</v>
      </c>
      <c r="B37744" t="s">
        <v>76019</v>
      </c>
      <c r="C37744" t="s">
        <v>76020</v>
      </c>
      <c r="D37744" s="1">
        <v>43611.611192129632</v>
      </c>
      <c r="E37744">
        <v>19061</v>
      </c>
      <c r="F37744">
        <v>83569</v>
      </c>
      <c r="G37744" t="s">
        <v>215</v>
      </c>
    </row>
    <row r="37745" spans="1:8" x14ac:dyDescent="0.2">
      <c r="A37745">
        <v>1.13263074332105E+18</v>
      </c>
      <c r="B37745" t="s">
        <v>76021</v>
      </c>
      <c r="C37745" t="s">
        <v>76022</v>
      </c>
      <c r="D37745" s="1">
        <v>43611.620219907411</v>
      </c>
      <c r="E37745">
        <v>22986</v>
      </c>
      <c r="F37745">
        <v>103699</v>
      </c>
    </row>
    <row r="37746" spans="1:8" x14ac:dyDescent="0.2">
      <c r="A37746">
        <v>1.1327503294083599E+18</v>
      </c>
      <c r="B37746" t="s">
        <v>76023</v>
      </c>
      <c r="C37746" t="s">
        <v>76024</v>
      </c>
      <c r="D37746" s="1">
        <v>43611.950208333335</v>
      </c>
      <c r="E37746">
        <v>19379</v>
      </c>
      <c r="F37746">
        <v>121924</v>
      </c>
    </row>
    <row r="37747" spans="1:8" x14ac:dyDescent="0.2">
      <c r="A37747">
        <v>1.13285079435992E+18</v>
      </c>
      <c r="B37747" t="s">
        <v>76025</v>
      </c>
      <c r="C37747" t="s">
        <v>76026</v>
      </c>
      <c r="D37747" s="1">
        <v>43612.227442129632</v>
      </c>
      <c r="E37747">
        <v>15881</v>
      </c>
      <c r="F37747">
        <v>82190</v>
      </c>
    </row>
    <row r="37748" spans="1:8" x14ac:dyDescent="0.2">
      <c r="A37748">
        <v>1.13293385113353E+18</v>
      </c>
      <c r="B37748" t="s">
        <v>76027</v>
      </c>
      <c r="C37748" t="s">
        <v>76028</v>
      </c>
      <c r="D37748" s="1">
        <v>43612.456631944442</v>
      </c>
      <c r="E37748">
        <v>22405</v>
      </c>
      <c r="F37748">
        <v>84841</v>
      </c>
      <c r="G37748" t="s">
        <v>89</v>
      </c>
    </row>
    <row r="37749" spans="1:8" x14ac:dyDescent="0.2">
      <c r="A37749">
        <v>1.13293709875378E+18</v>
      </c>
      <c r="B37749" t="s">
        <v>76029</v>
      </c>
      <c r="C37749" t="s">
        <v>76030</v>
      </c>
      <c r="D37749" s="1">
        <v>43612.465590277781</v>
      </c>
      <c r="E37749">
        <v>22237</v>
      </c>
      <c r="F37749">
        <v>87464</v>
      </c>
    </row>
    <row r="37750" spans="1:8" x14ac:dyDescent="0.2">
      <c r="A37750">
        <v>1.13293798642795E+18</v>
      </c>
      <c r="B37750" t="s">
        <v>76031</v>
      </c>
      <c r="C37750" t="s">
        <v>76032</v>
      </c>
      <c r="D37750" s="1">
        <v>43612.468043981484</v>
      </c>
      <c r="E37750">
        <v>16277</v>
      </c>
      <c r="F37750">
        <v>76325</v>
      </c>
    </row>
    <row r="37751" spans="1:8" x14ac:dyDescent="0.2">
      <c r="A37751">
        <v>1.1329934979031E+18</v>
      </c>
      <c r="B37751" t="s">
        <v>76033</v>
      </c>
      <c r="C37751" t="s">
        <v>76034</v>
      </c>
      <c r="D37751" s="1">
        <v>43612.62122685185</v>
      </c>
      <c r="E37751">
        <v>28415</v>
      </c>
      <c r="F37751">
        <v>110773</v>
      </c>
    </row>
    <row r="37752" spans="1:8" x14ac:dyDescent="0.2">
      <c r="A37752">
        <v>1.13299415331758E+18</v>
      </c>
      <c r="B37752" t="s">
        <v>76035</v>
      </c>
      <c r="C37752" t="s">
        <v>76036</v>
      </c>
      <c r="D37752" s="1">
        <v>43612.623032407406</v>
      </c>
      <c r="E37752">
        <v>18745</v>
      </c>
      <c r="F37752">
        <v>79230</v>
      </c>
      <c r="H37752" t="s">
        <v>390</v>
      </c>
    </row>
    <row r="37753" spans="1:8" x14ac:dyDescent="0.2">
      <c r="A37753">
        <v>1.13300909921224E+18</v>
      </c>
      <c r="B37753" t="s">
        <v>76037</v>
      </c>
      <c r="C37753" t="s">
        <v>76038</v>
      </c>
      <c r="D37753" s="1">
        <v>43612.664282407408</v>
      </c>
      <c r="E37753">
        <v>16517</v>
      </c>
      <c r="F37753">
        <v>60527</v>
      </c>
    </row>
    <row r="37754" spans="1:8" x14ac:dyDescent="0.2">
      <c r="A37754">
        <v>1.13301840505181E+18</v>
      </c>
      <c r="B37754" t="s">
        <v>76039</v>
      </c>
      <c r="C37754" t="s">
        <v>76040</v>
      </c>
      <c r="D37754" s="1">
        <v>43612.689953703702</v>
      </c>
      <c r="E37754">
        <v>21906</v>
      </c>
      <c r="F37754">
        <v>99715</v>
      </c>
    </row>
    <row r="37755" spans="1:8" x14ac:dyDescent="0.2">
      <c r="A37755">
        <v>1.13303132291247E+18</v>
      </c>
      <c r="B37755" t="s">
        <v>76041</v>
      </c>
      <c r="C37755" t="s">
        <v>76042</v>
      </c>
      <c r="D37755" s="1">
        <v>43612.725601851853</v>
      </c>
      <c r="E37755">
        <v>17064</v>
      </c>
      <c r="F37755">
        <v>90255</v>
      </c>
    </row>
    <row r="37756" spans="1:8" x14ac:dyDescent="0.2">
      <c r="A37756">
        <v>1.13311987527299E+18</v>
      </c>
      <c r="B37756" t="s">
        <v>76043</v>
      </c>
      <c r="C37756" t="s">
        <v>76044</v>
      </c>
      <c r="D37756" s="1">
        <v>43612.969965277778</v>
      </c>
      <c r="E37756">
        <v>19744</v>
      </c>
      <c r="F37756">
        <v>76973</v>
      </c>
    </row>
    <row r="37757" spans="1:8" x14ac:dyDescent="0.2">
      <c r="A37757">
        <v>1.13313971706991E+18</v>
      </c>
      <c r="B37757" t="s">
        <v>76045</v>
      </c>
      <c r="C37757" t="s">
        <v>76046</v>
      </c>
      <c r="D37757" s="1">
        <v>43613.024710648147</v>
      </c>
      <c r="E37757">
        <v>20606</v>
      </c>
      <c r="F37757">
        <v>92318</v>
      </c>
    </row>
    <row r="37758" spans="1:8" x14ac:dyDescent="0.2">
      <c r="A37758">
        <v>1.13314526001881E+18</v>
      </c>
      <c r="B37758" t="s">
        <v>76047</v>
      </c>
      <c r="C37758" t="s">
        <v>76048</v>
      </c>
      <c r="D37758" s="1">
        <v>43613.040011574078</v>
      </c>
      <c r="E37758">
        <v>15643</v>
      </c>
      <c r="F37758">
        <v>84876</v>
      </c>
    </row>
    <row r="37759" spans="1:8" x14ac:dyDescent="0.2">
      <c r="A37759">
        <v>1.13317016764146E+18</v>
      </c>
      <c r="B37759" t="s">
        <v>76049</v>
      </c>
      <c r="C37759" t="s">
        <v>76050</v>
      </c>
      <c r="D37759" s="1">
        <v>43613.108738425923</v>
      </c>
      <c r="E37759">
        <v>18012</v>
      </c>
      <c r="F37759">
        <v>85883</v>
      </c>
    </row>
    <row r="37760" spans="1:8" x14ac:dyDescent="0.2">
      <c r="A37760">
        <v>1.13328456663278E+18</v>
      </c>
      <c r="B37760" t="s">
        <v>76051</v>
      </c>
      <c r="C37760" t="s">
        <v>76052</v>
      </c>
      <c r="D37760" s="1">
        <v>43613.424421296295</v>
      </c>
      <c r="E37760">
        <v>11995</v>
      </c>
      <c r="F37760">
        <v>60775</v>
      </c>
      <c r="G37760" t="s">
        <v>215</v>
      </c>
    </row>
    <row r="37761" spans="1:7" x14ac:dyDescent="0.2">
      <c r="A37761">
        <v>1.13335214043121E+18</v>
      </c>
      <c r="B37761" t="s">
        <v>76053</v>
      </c>
      <c r="C37761" t="s">
        <v>76054</v>
      </c>
      <c r="D37761" s="1">
        <v>43613.610891203702</v>
      </c>
      <c r="E37761">
        <v>32748</v>
      </c>
      <c r="F37761">
        <v>151166</v>
      </c>
    </row>
    <row r="37762" spans="1:7" x14ac:dyDescent="0.2">
      <c r="A37762">
        <v>1.13345741242864E+18</v>
      </c>
      <c r="B37762" t="s">
        <v>76055</v>
      </c>
      <c r="C37762" t="s">
        <v>76056</v>
      </c>
      <c r="D37762" s="1">
        <v>43613.901388888888</v>
      </c>
      <c r="E37762">
        <v>13964</v>
      </c>
      <c r="F37762">
        <v>76071</v>
      </c>
    </row>
    <row r="37763" spans="1:7" x14ac:dyDescent="0.2">
      <c r="A37763">
        <v>1.13345799858681E+18</v>
      </c>
      <c r="B37763" t="s">
        <v>76057</v>
      </c>
      <c r="C37763" t="s">
        <v>76058</v>
      </c>
      <c r="D37763" s="1">
        <v>43613.903009259258</v>
      </c>
      <c r="E37763">
        <v>10833</v>
      </c>
      <c r="F37763">
        <v>56210</v>
      </c>
      <c r="G37763" t="s">
        <v>89</v>
      </c>
    </row>
    <row r="37764" spans="1:7" x14ac:dyDescent="0.2">
      <c r="A37764">
        <v>1.13348422242394E+18</v>
      </c>
      <c r="B37764" t="s">
        <v>76059</v>
      </c>
      <c r="C37764" t="s">
        <v>76060</v>
      </c>
      <c r="D37764" s="1">
        <v>43613.975370370368</v>
      </c>
      <c r="E37764">
        <v>10897</v>
      </c>
      <c r="F37764">
        <v>53347</v>
      </c>
      <c r="G37764" t="s">
        <v>89</v>
      </c>
    </row>
    <row r="37765" spans="1:7" x14ac:dyDescent="0.2">
      <c r="A37765">
        <v>1.13349287629651E+18</v>
      </c>
      <c r="B37765" t="s">
        <v>76061</v>
      </c>
      <c r="C37765" t="s">
        <v>76062</v>
      </c>
      <c r="D37765" s="1">
        <v>43613.999247685184</v>
      </c>
      <c r="E37765">
        <v>24165</v>
      </c>
      <c r="F37765">
        <v>121505</v>
      </c>
    </row>
    <row r="37766" spans="1:7" x14ac:dyDescent="0.2">
      <c r="A37766">
        <v>1.13352909953057E+18</v>
      </c>
      <c r="B37766" t="s">
        <v>76063</v>
      </c>
      <c r="C37766" t="s">
        <v>76064</v>
      </c>
      <c r="D37766" s="1">
        <v>43614.09920138889</v>
      </c>
      <c r="E37766">
        <v>17780</v>
      </c>
      <c r="F37766">
        <v>98070</v>
      </c>
    </row>
    <row r="37767" spans="1:7" x14ac:dyDescent="0.2">
      <c r="A37767">
        <v>1.13353180911807E+18</v>
      </c>
      <c r="B37767" t="s">
        <v>76065</v>
      </c>
      <c r="C37767" t="s">
        <v>76066</v>
      </c>
      <c r="D37767" s="1">
        <v>43614.106678240743</v>
      </c>
      <c r="E37767">
        <v>59574</v>
      </c>
      <c r="F37767">
        <v>257385</v>
      </c>
    </row>
    <row r="37768" spans="1:7" x14ac:dyDescent="0.2">
      <c r="A37768">
        <v>1.13369963185726E+18</v>
      </c>
      <c r="B37768" t="s">
        <v>76067</v>
      </c>
      <c r="C37768" t="s">
        <v>76068</v>
      </c>
      <c r="D37768" s="1">
        <v>43614.569791666669</v>
      </c>
      <c r="E37768">
        <v>19378</v>
      </c>
      <c r="F37768">
        <v>91467</v>
      </c>
    </row>
    <row r="37769" spans="1:7" x14ac:dyDescent="0.2">
      <c r="A37769">
        <v>1.13369963767887E+18</v>
      </c>
      <c r="B37769" t="s">
        <v>76069</v>
      </c>
      <c r="C37769" t="s">
        <v>76070</v>
      </c>
      <c r="D37769" s="1">
        <v>43614.569803240738</v>
      </c>
      <c r="E37769">
        <v>18560</v>
      </c>
      <c r="F37769">
        <v>84762</v>
      </c>
    </row>
    <row r="37770" spans="1:7" x14ac:dyDescent="0.2">
      <c r="A37770">
        <v>1.13375923713649E+18</v>
      </c>
      <c r="B37770" t="s">
        <v>76071</v>
      </c>
      <c r="C37770" t="s">
        <v>76072</v>
      </c>
      <c r="D37770" s="1">
        <v>43614.734270833331</v>
      </c>
      <c r="E37770">
        <v>34672</v>
      </c>
      <c r="F37770">
        <v>151934</v>
      </c>
    </row>
    <row r="37771" spans="1:7" x14ac:dyDescent="0.2">
      <c r="A37771">
        <v>1.13389381361178E+18</v>
      </c>
      <c r="B37771" t="s">
        <v>76073</v>
      </c>
      <c r="C37771" t="s">
        <v>76074</v>
      </c>
      <c r="D37771" s="1">
        <v>43615.105624999997</v>
      </c>
      <c r="E37771">
        <v>39171</v>
      </c>
      <c r="F37771">
        <v>166749</v>
      </c>
    </row>
    <row r="37772" spans="1:7" x14ac:dyDescent="0.2">
      <c r="A37772">
        <v>1.13389747649744E+18</v>
      </c>
      <c r="B37772" t="s">
        <v>76075</v>
      </c>
      <c r="C37772" t="s">
        <v>76076</v>
      </c>
      <c r="D37772" s="1">
        <v>43615.115729166668</v>
      </c>
      <c r="E37772">
        <v>14021</v>
      </c>
      <c r="F37772">
        <v>66756</v>
      </c>
      <c r="G37772" t="s">
        <v>215</v>
      </c>
    </row>
    <row r="37773" spans="1:7" x14ac:dyDescent="0.2">
      <c r="A37773">
        <v>1.13390076270946E+18</v>
      </c>
      <c r="B37773" t="s">
        <v>76077</v>
      </c>
      <c r="C37773" t="s">
        <v>76078</v>
      </c>
      <c r="D37773" s="1">
        <v>43615.124803240738</v>
      </c>
      <c r="E37773">
        <v>18237</v>
      </c>
      <c r="F37773">
        <v>92966</v>
      </c>
      <c r="G37773" t="s">
        <v>89</v>
      </c>
    </row>
    <row r="37774" spans="1:7" x14ac:dyDescent="0.2">
      <c r="A37774">
        <v>1.13405730282115E+18</v>
      </c>
      <c r="B37774" t="s">
        <v>76079</v>
      </c>
      <c r="C37774" t="s">
        <v>76080</v>
      </c>
      <c r="D37774" s="1">
        <v>43615.556770833333</v>
      </c>
      <c r="E37774">
        <v>22932</v>
      </c>
      <c r="F37774">
        <v>96899</v>
      </c>
    </row>
    <row r="37775" spans="1:7" x14ac:dyDescent="0.2">
      <c r="A37775">
        <v>1.13406637151037E+18</v>
      </c>
      <c r="B37775" t="s">
        <v>76081</v>
      </c>
      <c r="C37775" t="s">
        <v>76082</v>
      </c>
      <c r="D37775" s="1">
        <v>43615.581793981481</v>
      </c>
      <c r="E37775">
        <v>24623</v>
      </c>
      <c r="F37775">
        <v>111716</v>
      </c>
    </row>
    <row r="37776" spans="1:7" x14ac:dyDescent="0.2">
      <c r="A37776">
        <v>1.13406637258406E+18</v>
      </c>
      <c r="B37776" t="s">
        <v>76083</v>
      </c>
      <c r="C37776" t="s">
        <v>76084</v>
      </c>
      <c r="D37776" s="1">
        <v>43615.581793981481</v>
      </c>
      <c r="E37776">
        <v>20173</v>
      </c>
      <c r="F37776">
        <v>98907</v>
      </c>
    </row>
    <row r="37777" spans="1:7" x14ac:dyDescent="0.2">
      <c r="A37777">
        <v>1.13409252521859E+18</v>
      </c>
      <c r="B37777" t="s">
        <v>76085</v>
      </c>
      <c r="C37777" t="s">
        <v>76086</v>
      </c>
      <c r="D37777" s="1">
        <v>43615.653969907406</v>
      </c>
      <c r="E37777">
        <v>13090</v>
      </c>
      <c r="F37777">
        <v>60746</v>
      </c>
      <c r="G37777" t="s">
        <v>89</v>
      </c>
    </row>
    <row r="37778" spans="1:7" x14ac:dyDescent="0.2">
      <c r="A37778">
        <v>1.13410754468145E+18</v>
      </c>
      <c r="B37778" t="s">
        <v>76087</v>
      </c>
      <c r="C37778" t="s">
        <v>76088</v>
      </c>
      <c r="D37778" s="1">
        <v>43615.695416666669</v>
      </c>
      <c r="E37778">
        <v>13897</v>
      </c>
      <c r="F37778">
        <v>62378</v>
      </c>
      <c r="G37778" t="s">
        <v>89</v>
      </c>
    </row>
    <row r="37779" spans="1:7" x14ac:dyDescent="0.2">
      <c r="A37779">
        <v>1.13412083138939E+18</v>
      </c>
      <c r="B37779" t="s">
        <v>76089</v>
      </c>
      <c r="C37779" t="s">
        <v>76090</v>
      </c>
      <c r="D37779" s="1">
        <v>43615.732071759259</v>
      </c>
      <c r="E37779">
        <v>24839</v>
      </c>
      <c r="F37779">
        <v>95424</v>
      </c>
    </row>
    <row r="37780" spans="1:7" x14ac:dyDescent="0.2">
      <c r="A37780">
        <v>1.13413420330875E+18</v>
      </c>
      <c r="B37780" t="s">
        <v>76091</v>
      </c>
      <c r="C37780" t="s">
        <v>76092</v>
      </c>
      <c r="D37780" s="1">
        <v>43615.768969907411</v>
      </c>
      <c r="E37780">
        <v>14972</v>
      </c>
      <c r="F37780">
        <v>84145</v>
      </c>
    </row>
    <row r="37781" spans="1:7" x14ac:dyDescent="0.2">
      <c r="A37781">
        <v>1.13413454137805E+18</v>
      </c>
      <c r="B37781" t="s">
        <v>76093</v>
      </c>
      <c r="C37781" t="s">
        <v>76094</v>
      </c>
      <c r="D37781" s="1">
        <v>43615.769907407404</v>
      </c>
      <c r="E37781">
        <v>18683</v>
      </c>
      <c r="F37781">
        <v>80350</v>
      </c>
    </row>
    <row r="37782" spans="1:7" x14ac:dyDescent="0.2">
      <c r="A37782">
        <v>1.13413488086085E+18</v>
      </c>
      <c r="B37782" t="s">
        <v>76095</v>
      </c>
      <c r="C37782" t="s">
        <v>76096</v>
      </c>
      <c r="D37782" s="1">
        <v>43615.770844907405</v>
      </c>
      <c r="E37782">
        <v>12536</v>
      </c>
      <c r="F37782">
        <v>71361</v>
      </c>
    </row>
    <row r="37783" spans="1:7" x14ac:dyDescent="0.2">
      <c r="A37783">
        <v>1.13420685117486E+18</v>
      </c>
      <c r="B37783" t="s">
        <v>76097</v>
      </c>
      <c r="C37783" t="s">
        <v>76098</v>
      </c>
      <c r="D37783" s="1">
        <v>43615.969444444447</v>
      </c>
      <c r="E37783">
        <v>33935</v>
      </c>
      <c r="F37783">
        <v>104125</v>
      </c>
    </row>
    <row r="37784" spans="1:7" x14ac:dyDescent="0.2">
      <c r="A37784">
        <v>1.13422379930015E+18</v>
      </c>
      <c r="B37784" t="s">
        <v>76099</v>
      </c>
      <c r="C37784" t="s">
        <v>76100</v>
      </c>
      <c r="D37784" s="1">
        <v>43616.016215277778</v>
      </c>
      <c r="E37784">
        <v>19634</v>
      </c>
      <c r="F37784">
        <v>81674</v>
      </c>
    </row>
    <row r="37785" spans="1:7" x14ac:dyDescent="0.2">
      <c r="A37785">
        <v>1.13424065392623E+18</v>
      </c>
      <c r="B37785" t="s">
        <v>76101</v>
      </c>
      <c r="C37785" t="s">
        <v>76102</v>
      </c>
      <c r="D37785" s="1">
        <v>43616.062719907408</v>
      </c>
      <c r="E37785">
        <v>36081</v>
      </c>
      <c r="F37785">
        <v>153819</v>
      </c>
    </row>
    <row r="37786" spans="1:7" x14ac:dyDescent="0.2">
      <c r="A37786">
        <v>1.13424065762143E+18</v>
      </c>
      <c r="B37786" t="s">
        <v>76103</v>
      </c>
      <c r="C37786" t="s">
        <v>76104</v>
      </c>
      <c r="D37786" s="1">
        <v>43616.062731481485</v>
      </c>
      <c r="E37786">
        <v>18221</v>
      </c>
      <c r="F37786">
        <v>95432</v>
      </c>
    </row>
    <row r="37787" spans="1:7" x14ac:dyDescent="0.2">
      <c r="A37787">
        <v>1.13427635926038E+18</v>
      </c>
      <c r="B37787" t="s">
        <v>76105</v>
      </c>
      <c r="C37787" t="s">
        <v>76106</v>
      </c>
      <c r="D37787" s="1">
        <v>43616.161249999997</v>
      </c>
      <c r="E37787">
        <v>9092</v>
      </c>
      <c r="F37787">
        <v>48417</v>
      </c>
      <c r="G37787" t="s">
        <v>215</v>
      </c>
    </row>
    <row r="37788" spans="1:7" x14ac:dyDescent="0.2">
      <c r="A37788">
        <v>1.13443894729846E+18</v>
      </c>
      <c r="B37788" t="s">
        <v>76107</v>
      </c>
      <c r="C37788" t="s">
        <v>76108</v>
      </c>
      <c r="D37788" s="1">
        <v>43616.609907407408</v>
      </c>
      <c r="E37788">
        <v>13757</v>
      </c>
      <c r="F37788">
        <v>55296</v>
      </c>
      <c r="G37788" t="s">
        <v>215</v>
      </c>
    </row>
    <row r="37789" spans="1:7" x14ac:dyDescent="0.2">
      <c r="A37789">
        <v>1.13444219272087E+18</v>
      </c>
      <c r="B37789" t="s">
        <v>76109</v>
      </c>
      <c r="C37789" t="s">
        <v>76110</v>
      </c>
      <c r="D37789" s="1">
        <v>43616.61886574074</v>
      </c>
      <c r="E37789">
        <v>13429</v>
      </c>
      <c r="F37789">
        <v>66264</v>
      </c>
      <c r="G37789" t="s">
        <v>89</v>
      </c>
    </row>
    <row r="37790" spans="1:7" x14ac:dyDescent="0.2">
      <c r="A37790">
        <v>1.1344480504648E+18</v>
      </c>
      <c r="B37790" t="s">
        <v>76111</v>
      </c>
      <c r="C37790" t="s">
        <v>76112</v>
      </c>
      <c r="D37790" s="1">
        <v>43616.635023148148</v>
      </c>
      <c r="E37790">
        <v>17639</v>
      </c>
      <c r="F37790">
        <v>76769</v>
      </c>
    </row>
    <row r="37791" spans="1:7" x14ac:dyDescent="0.2">
      <c r="A37791">
        <v>1.13445208685752E+18</v>
      </c>
      <c r="B37791" t="s">
        <v>76113</v>
      </c>
      <c r="C37791" t="s">
        <v>76114</v>
      </c>
      <c r="D37791" s="1">
        <v>43616.646168981482</v>
      </c>
      <c r="E37791">
        <v>20107</v>
      </c>
      <c r="F37791">
        <v>86891</v>
      </c>
    </row>
    <row r="37792" spans="1:7" x14ac:dyDescent="0.2">
      <c r="A37792">
        <v>1.13446652311499E+18</v>
      </c>
      <c r="B37792" t="s">
        <v>76115</v>
      </c>
      <c r="C37792" t="s">
        <v>76116</v>
      </c>
      <c r="D37792" s="1">
        <v>43616.686006944445</v>
      </c>
      <c r="E37792">
        <v>21039</v>
      </c>
      <c r="F37792">
        <v>88006</v>
      </c>
    </row>
    <row r="37793" spans="1:8" x14ac:dyDescent="0.2">
      <c r="A37793">
        <v>1.13446993481634E+18</v>
      </c>
      <c r="B37793" t="s">
        <v>76117</v>
      </c>
      <c r="C37793" t="s">
        <v>76118</v>
      </c>
      <c r="D37793" s="1">
        <v>43616.695416666669</v>
      </c>
      <c r="E37793">
        <v>26697</v>
      </c>
      <c r="F37793">
        <v>103688</v>
      </c>
    </row>
    <row r="37794" spans="1:8" x14ac:dyDescent="0.2">
      <c r="A37794">
        <v>1.1345220665086799E+18</v>
      </c>
      <c r="B37794" t="s">
        <v>76119</v>
      </c>
      <c r="C37794" t="s">
        <v>76120</v>
      </c>
      <c r="D37794" s="1">
        <v>43616.839270833334</v>
      </c>
      <c r="E37794">
        <v>14145</v>
      </c>
      <c r="F37794">
        <v>67549</v>
      </c>
    </row>
    <row r="37795" spans="1:8" x14ac:dyDescent="0.2">
      <c r="A37795">
        <v>1.13452278680485E+18</v>
      </c>
      <c r="B37795" t="s">
        <v>76121</v>
      </c>
      <c r="C37795" t="s">
        <v>76122</v>
      </c>
      <c r="D37795" s="1">
        <v>43616.841261574074</v>
      </c>
      <c r="E37795">
        <v>16511</v>
      </c>
      <c r="F37795">
        <v>62261</v>
      </c>
      <c r="G37795" t="s">
        <v>89</v>
      </c>
    </row>
    <row r="37796" spans="1:8" x14ac:dyDescent="0.2">
      <c r="A37796">
        <v>1.1345381669192E+18</v>
      </c>
      <c r="B37796" t="s">
        <v>76123</v>
      </c>
      <c r="C37796" t="s">
        <v>76124</v>
      </c>
      <c r="D37796" s="1">
        <v>43616.883703703701</v>
      </c>
      <c r="E37796">
        <v>26966</v>
      </c>
      <c r="F37796">
        <v>132750</v>
      </c>
    </row>
    <row r="37797" spans="1:8" x14ac:dyDescent="0.2">
      <c r="A37797">
        <v>1.1345381683243E+18</v>
      </c>
      <c r="B37797" t="s">
        <v>76125</v>
      </c>
      <c r="C37797" t="s">
        <v>76126</v>
      </c>
      <c r="D37797" s="1">
        <v>43616.883703703701</v>
      </c>
      <c r="E37797">
        <v>18979</v>
      </c>
      <c r="F37797">
        <v>102473</v>
      </c>
    </row>
    <row r="37798" spans="1:8" x14ac:dyDescent="0.2">
      <c r="A37798">
        <v>1.13455068208062E+18</v>
      </c>
      <c r="B37798" t="s">
        <v>76127</v>
      </c>
      <c r="C37798" t="s">
        <v>76128</v>
      </c>
      <c r="D37798" s="1">
        <v>43616.918240740742</v>
      </c>
      <c r="E37798">
        <v>18810</v>
      </c>
      <c r="F37798">
        <v>72629</v>
      </c>
      <c r="H37798" t="s">
        <v>390</v>
      </c>
    </row>
    <row r="37799" spans="1:8" x14ac:dyDescent="0.2">
      <c r="A37799">
        <v>1.13455909254513E+18</v>
      </c>
      <c r="B37799" t="s">
        <v>76129</v>
      </c>
      <c r="C37799" t="s">
        <v>76130</v>
      </c>
      <c r="D37799" s="1">
        <v>43616.941446759258</v>
      </c>
      <c r="E37799">
        <v>32852</v>
      </c>
      <c r="F37799">
        <v>123423</v>
      </c>
    </row>
    <row r="37800" spans="1:8" x14ac:dyDescent="0.2">
      <c r="A37800">
        <v>1.13483274985503E+18</v>
      </c>
      <c r="B37800" t="s">
        <v>76131</v>
      </c>
      <c r="C37800" t="s">
        <v>76132</v>
      </c>
      <c r="D37800" s="1">
        <v>43617.696597222224</v>
      </c>
      <c r="E37800">
        <v>11591</v>
      </c>
      <c r="F37800">
        <v>62510</v>
      </c>
      <c r="G37800" t="s">
        <v>89</v>
      </c>
    </row>
    <row r="37801" spans="1:8" x14ac:dyDescent="0.2">
      <c r="A37801">
        <v>1.13490971226743E+18</v>
      </c>
      <c r="B37801" t="s">
        <v>76133</v>
      </c>
      <c r="C37801" t="s">
        <v>76134</v>
      </c>
      <c r="D37801" s="1">
        <v>43617.90896990741</v>
      </c>
      <c r="E37801">
        <v>13878</v>
      </c>
      <c r="F37801">
        <v>72918</v>
      </c>
    </row>
    <row r="37802" spans="1:8" x14ac:dyDescent="0.2">
      <c r="A37802">
        <v>1.1349101820839601E+18</v>
      </c>
      <c r="B37802" t="s">
        <v>76135</v>
      </c>
      <c r="C37802" t="s">
        <v>76136</v>
      </c>
      <c r="D37802" s="1">
        <v>43617.910266203704</v>
      </c>
      <c r="E37802">
        <v>11145</v>
      </c>
      <c r="F37802">
        <v>52029</v>
      </c>
      <c r="G37802" t="s">
        <v>89</v>
      </c>
    </row>
    <row r="37803" spans="1:8" x14ac:dyDescent="0.2">
      <c r="A37803">
        <v>1.13492182660433E+18</v>
      </c>
      <c r="B37803" t="s">
        <v>76137</v>
      </c>
      <c r="C37803" t="s">
        <v>76138</v>
      </c>
      <c r="D37803" s="1">
        <v>43617.942395833335</v>
      </c>
      <c r="E37803">
        <v>16944</v>
      </c>
      <c r="F37803">
        <v>84521</v>
      </c>
    </row>
    <row r="37804" spans="1:8" x14ac:dyDescent="0.2">
      <c r="A37804">
        <v>1.13492182819823E+18</v>
      </c>
      <c r="B37804" t="s">
        <v>76139</v>
      </c>
      <c r="C37804" t="s">
        <v>76140</v>
      </c>
      <c r="D37804" s="1">
        <v>43617.942407407405</v>
      </c>
      <c r="E37804">
        <v>13077</v>
      </c>
      <c r="F37804">
        <v>69674</v>
      </c>
    </row>
    <row r="37805" spans="1:8" x14ac:dyDescent="0.2">
      <c r="A37805">
        <v>1.13492183077346E+18</v>
      </c>
      <c r="B37805" t="s">
        <v>76141</v>
      </c>
      <c r="C37805" t="s">
        <v>76142</v>
      </c>
      <c r="D37805" s="1">
        <v>43617.942407407405</v>
      </c>
      <c r="E37805">
        <v>16188</v>
      </c>
      <c r="F37805">
        <v>79588</v>
      </c>
    </row>
    <row r="37806" spans="1:8" x14ac:dyDescent="0.2">
      <c r="A37806">
        <v>1.13494796632055E+18</v>
      </c>
      <c r="B37806" t="s">
        <v>76143</v>
      </c>
      <c r="C37806" t="s">
        <v>76144</v>
      </c>
      <c r="D37806" s="1">
        <v>43618.014537037037</v>
      </c>
      <c r="E37806">
        <v>26568</v>
      </c>
      <c r="F37806">
        <v>120197</v>
      </c>
    </row>
    <row r="37807" spans="1:8" x14ac:dyDescent="0.2">
      <c r="A37807">
        <v>1.1349613961716401E+18</v>
      </c>
      <c r="B37807" t="s">
        <v>76145</v>
      </c>
      <c r="C37807" t="s">
        <v>76146</v>
      </c>
      <c r="D37807" s="1">
        <v>43618.05159722222</v>
      </c>
      <c r="E37807">
        <v>7989</v>
      </c>
      <c r="F37807">
        <v>39149</v>
      </c>
    </row>
    <row r="37808" spans="1:8" x14ac:dyDescent="0.2">
      <c r="A37808">
        <v>1.13496379293536E+18</v>
      </c>
      <c r="B37808" t="s">
        <v>76147</v>
      </c>
      <c r="C37808" t="s">
        <v>76148</v>
      </c>
      <c r="D37808" s="1">
        <v>43618.058206018519</v>
      </c>
      <c r="E37808">
        <v>17471</v>
      </c>
      <c r="F37808">
        <v>71418</v>
      </c>
    </row>
    <row r="37809" spans="1:7" x14ac:dyDescent="0.2">
      <c r="A37809">
        <v>1.13500279231215E+18</v>
      </c>
      <c r="B37809" t="s">
        <v>76149</v>
      </c>
      <c r="C37809" t="s">
        <v>76150</v>
      </c>
      <c r="D37809" s="1">
        <v>43618.165821759256</v>
      </c>
      <c r="E37809">
        <v>14568</v>
      </c>
      <c r="F37809">
        <v>60583</v>
      </c>
      <c r="G37809" t="s">
        <v>89</v>
      </c>
    </row>
    <row r="37810" spans="1:7" x14ac:dyDescent="0.2">
      <c r="A37810">
        <v>1.13501030938153E+18</v>
      </c>
      <c r="B37810" t="s">
        <v>76151</v>
      </c>
      <c r="C37810" t="s">
        <v>76152</v>
      </c>
      <c r="D37810" s="1">
        <v>43618.186562499999</v>
      </c>
      <c r="E37810">
        <v>9117</v>
      </c>
      <c r="F37810">
        <v>46451</v>
      </c>
      <c r="G37810" t="s">
        <v>89</v>
      </c>
    </row>
    <row r="37811" spans="1:7" x14ac:dyDescent="0.2">
      <c r="A37811">
        <v>1.13514146706277E+18</v>
      </c>
      <c r="B37811" t="s">
        <v>76153</v>
      </c>
      <c r="C37811" t="s">
        <v>76154</v>
      </c>
      <c r="D37811" s="1">
        <v>43618.548495370371</v>
      </c>
      <c r="E37811">
        <v>15028</v>
      </c>
      <c r="F37811">
        <v>63726</v>
      </c>
    </row>
    <row r="37812" spans="1:7" x14ac:dyDescent="0.2">
      <c r="A37812">
        <v>1.13515011725267E+18</v>
      </c>
      <c r="B37812" t="s">
        <v>76155</v>
      </c>
      <c r="C37812" t="s">
        <v>76156</v>
      </c>
      <c r="D37812" s="1">
        <v>43618.57236111111</v>
      </c>
      <c r="E37812">
        <v>22528</v>
      </c>
      <c r="F37812">
        <v>110503</v>
      </c>
    </row>
    <row r="37813" spans="1:7" x14ac:dyDescent="0.2">
      <c r="A37813">
        <v>1.13515011812093E+18</v>
      </c>
      <c r="B37813" t="s">
        <v>76157</v>
      </c>
      <c r="C37813" t="s">
        <v>76158</v>
      </c>
      <c r="D37813" s="1">
        <v>43618.57236111111</v>
      </c>
      <c r="E37813">
        <v>19760</v>
      </c>
      <c r="F37813">
        <v>102635</v>
      </c>
    </row>
    <row r="37814" spans="1:7" x14ac:dyDescent="0.2">
      <c r="A37814">
        <v>1.13515243420298E+18</v>
      </c>
      <c r="B37814" t="s">
        <v>76159</v>
      </c>
      <c r="C37814" t="s">
        <v>76160</v>
      </c>
      <c r="D37814" s="1">
        <v>43618.578761574077</v>
      </c>
      <c r="E37814">
        <v>17564</v>
      </c>
      <c r="F37814">
        <v>76910</v>
      </c>
    </row>
    <row r="37815" spans="1:7" x14ac:dyDescent="0.2">
      <c r="A37815">
        <v>1.13516168258038E+18</v>
      </c>
      <c r="B37815" t="s">
        <v>76161</v>
      </c>
      <c r="C37815" t="s">
        <v>76162</v>
      </c>
      <c r="D37815" s="1">
        <v>43618.60428240741</v>
      </c>
      <c r="E37815">
        <v>19748</v>
      </c>
      <c r="F37815">
        <v>84819</v>
      </c>
    </row>
    <row r="37816" spans="1:7" x14ac:dyDescent="0.2">
      <c r="A37816">
        <v>1.13516526826151E+18</v>
      </c>
      <c r="B37816" t="s">
        <v>76163</v>
      </c>
      <c r="C37816" t="s">
        <v>76164</v>
      </c>
      <c r="D37816" s="1">
        <v>43618.614166666666</v>
      </c>
      <c r="E37816">
        <v>23112</v>
      </c>
      <c r="F37816">
        <v>98169</v>
      </c>
      <c r="G37816" t="s">
        <v>215</v>
      </c>
    </row>
    <row r="37817" spans="1:7" x14ac:dyDescent="0.2">
      <c r="A37817">
        <v>1.13524797961768E+18</v>
      </c>
      <c r="B37817" t="s">
        <v>76165</v>
      </c>
      <c r="C37817" t="s">
        <v>76166</v>
      </c>
      <c r="D37817" s="1">
        <v>43618.842407407406</v>
      </c>
      <c r="E37817">
        <v>15058</v>
      </c>
      <c r="F37817">
        <v>66964</v>
      </c>
    </row>
    <row r="37818" spans="1:7" x14ac:dyDescent="0.2">
      <c r="A37818">
        <v>1.13524966875192E+18</v>
      </c>
      <c r="B37818" t="s">
        <v>76167</v>
      </c>
      <c r="C37818" t="s">
        <v>76168</v>
      </c>
      <c r="D37818" s="1">
        <v>43618.847071759257</v>
      </c>
      <c r="E37818">
        <v>25536</v>
      </c>
      <c r="F37818">
        <v>105025</v>
      </c>
    </row>
    <row r="37819" spans="1:7" x14ac:dyDescent="0.2">
      <c r="A37819">
        <v>1.1353311562395599E+18</v>
      </c>
      <c r="B37819" t="s">
        <v>76169</v>
      </c>
      <c r="C37819" t="s">
        <v>76170</v>
      </c>
      <c r="D37819" s="1">
        <v>43619.071932870371</v>
      </c>
      <c r="E37819">
        <v>27210</v>
      </c>
      <c r="F37819">
        <v>102694</v>
      </c>
    </row>
    <row r="37820" spans="1:7" x14ac:dyDescent="0.2">
      <c r="A37820">
        <v>1.13533264285189E+18</v>
      </c>
      <c r="B37820" t="s">
        <v>76171</v>
      </c>
      <c r="C37820" t="s">
        <v>76172</v>
      </c>
      <c r="D37820" s="1">
        <v>43619.076041666667</v>
      </c>
      <c r="E37820">
        <v>21150</v>
      </c>
      <c r="F37820">
        <v>87128</v>
      </c>
    </row>
    <row r="37821" spans="1:7" x14ac:dyDescent="0.2">
      <c r="A37821">
        <v>1.13536077355789E+18</v>
      </c>
      <c r="B37821" t="s">
        <v>76173</v>
      </c>
      <c r="C37821" t="s">
        <v>76174</v>
      </c>
      <c r="D37821" s="1">
        <v>43619.153668981482</v>
      </c>
      <c r="E37821">
        <v>11248</v>
      </c>
      <c r="F37821">
        <v>67064</v>
      </c>
    </row>
    <row r="37822" spans="1:7" x14ac:dyDescent="0.2">
      <c r="A37822">
        <v>1.13536163284071E+18</v>
      </c>
      <c r="B37822" t="s">
        <v>76175</v>
      </c>
      <c r="C37822" t="s">
        <v>76176</v>
      </c>
      <c r="D37822" s="1">
        <v>43619.156030092592</v>
      </c>
      <c r="E37822">
        <v>20370</v>
      </c>
      <c r="F37822">
        <v>97107</v>
      </c>
    </row>
    <row r="37823" spans="1:7" x14ac:dyDescent="0.2">
      <c r="A37823">
        <v>1.13545389132623E+18</v>
      </c>
      <c r="B37823" t="s">
        <v>76177</v>
      </c>
      <c r="C37823" t="s">
        <v>76178</v>
      </c>
      <c r="D37823" s="1">
        <v>43619.410624999997</v>
      </c>
      <c r="E37823">
        <v>42572</v>
      </c>
      <c r="F37823">
        <v>188989</v>
      </c>
      <c r="G37823" t="s">
        <v>89</v>
      </c>
    </row>
    <row r="37824" spans="1:7" x14ac:dyDescent="0.2">
      <c r="A37824">
        <v>1.1354538952772E+18</v>
      </c>
      <c r="B37824" t="s">
        <v>76179</v>
      </c>
      <c r="C37824" t="s">
        <v>76180</v>
      </c>
      <c r="D37824" s="1">
        <v>43619.410636574074</v>
      </c>
      <c r="E37824">
        <v>28015</v>
      </c>
      <c r="F37824">
        <v>141206</v>
      </c>
    </row>
    <row r="37825" spans="1:8" x14ac:dyDescent="0.2">
      <c r="A37825">
        <v>1.13546979643749E+18</v>
      </c>
      <c r="B37825" t="s">
        <v>76181</v>
      </c>
      <c r="C37825" t="s">
        <v>76182</v>
      </c>
      <c r="D37825" s="1">
        <v>43619.454513888886</v>
      </c>
      <c r="E37825">
        <v>13658</v>
      </c>
      <c r="F37825">
        <v>75608</v>
      </c>
    </row>
    <row r="37826" spans="1:8" x14ac:dyDescent="0.2">
      <c r="A37826">
        <v>1.13548808745325E+18</v>
      </c>
      <c r="B37826" t="s">
        <v>76183</v>
      </c>
      <c r="C37826" t="s">
        <v>76184</v>
      </c>
      <c r="D37826" s="1">
        <v>43619.504988425928</v>
      </c>
      <c r="E37826">
        <v>15506</v>
      </c>
      <c r="F37826">
        <v>70051</v>
      </c>
    </row>
    <row r="37827" spans="1:8" x14ac:dyDescent="0.2">
      <c r="A37827">
        <v>1.13549571089437E+18</v>
      </c>
      <c r="B37827" t="s">
        <v>76185</v>
      </c>
      <c r="C37827" t="s">
        <v>76186</v>
      </c>
      <c r="D37827" s="1">
        <v>43619.526018518518</v>
      </c>
      <c r="E37827">
        <v>24693</v>
      </c>
      <c r="F37827">
        <v>107387</v>
      </c>
      <c r="G37827" t="s">
        <v>215</v>
      </c>
    </row>
    <row r="37828" spans="1:8" x14ac:dyDescent="0.2">
      <c r="A37828">
        <v>1.13549900262615E+18</v>
      </c>
      <c r="B37828" t="s">
        <v>76187</v>
      </c>
      <c r="C37828" t="s">
        <v>76188</v>
      </c>
      <c r="D37828" s="1">
        <v>43619.535104166665</v>
      </c>
      <c r="E37828">
        <v>22392</v>
      </c>
      <c r="F37828">
        <v>93669</v>
      </c>
      <c r="G37828" t="s">
        <v>576</v>
      </c>
    </row>
    <row r="37829" spans="1:8" x14ac:dyDescent="0.2">
      <c r="A37829">
        <v>1.13560244998789E+18</v>
      </c>
      <c r="B37829" t="s">
        <v>76189</v>
      </c>
      <c r="C37829" t="s">
        <v>76190</v>
      </c>
      <c r="D37829" s="1">
        <v>43619.820567129631</v>
      </c>
      <c r="E37829">
        <v>25316</v>
      </c>
      <c r="F37829">
        <v>146551</v>
      </c>
    </row>
    <row r="37830" spans="1:8" x14ac:dyDescent="0.2">
      <c r="A37830">
        <v>1.1356024520599E+18</v>
      </c>
      <c r="B37830" t="s">
        <v>76191</v>
      </c>
      <c r="C37830" t="s">
        <v>76192</v>
      </c>
      <c r="D37830" s="1">
        <v>43619.820567129631</v>
      </c>
      <c r="E37830">
        <v>20230</v>
      </c>
      <c r="F37830">
        <v>117657</v>
      </c>
    </row>
    <row r="37831" spans="1:8" x14ac:dyDescent="0.2">
      <c r="A37831">
        <v>1.13560328210421E+18</v>
      </c>
      <c r="B37831" t="s">
        <v>76193</v>
      </c>
      <c r="C37831" t="s">
        <v>76194</v>
      </c>
      <c r="D37831" s="1">
        <v>43619.822858796295</v>
      </c>
      <c r="E37831">
        <v>33273</v>
      </c>
      <c r="F37831">
        <v>126395</v>
      </c>
    </row>
    <row r="37832" spans="1:8" x14ac:dyDescent="0.2">
      <c r="A37832">
        <v>1.1356099565630799E+18</v>
      </c>
      <c r="B37832" t="s">
        <v>76195</v>
      </c>
      <c r="C37832" t="s">
        <v>76196</v>
      </c>
      <c r="D37832" s="1">
        <v>43619.841273148151</v>
      </c>
      <c r="E37832">
        <v>20902</v>
      </c>
      <c r="F37832">
        <v>98565</v>
      </c>
    </row>
    <row r="37833" spans="1:8" x14ac:dyDescent="0.2">
      <c r="A37833">
        <v>1.135822941588E+18</v>
      </c>
      <c r="B37833" t="s">
        <v>76197</v>
      </c>
      <c r="C37833" t="s">
        <v>76198</v>
      </c>
      <c r="D37833" s="1">
        <v>43620.42900462963</v>
      </c>
      <c r="E37833">
        <v>20358</v>
      </c>
      <c r="F37833">
        <v>102395</v>
      </c>
      <c r="H37833" t="s">
        <v>390</v>
      </c>
    </row>
    <row r="37834" spans="1:8" x14ac:dyDescent="0.2">
      <c r="A37834">
        <v>1.13590706458303E+18</v>
      </c>
      <c r="B37834" t="s">
        <v>76199</v>
      </c>
      <c r="C37834" t="s">
        <v>76200</v>
      </c>
      <c r="D37834" s="1">
        <v>43620.661134259259</v>
      </c>
      <c r="E37834">
        <v>9421</v>
      </c>
      <c r="F37834">
        <v>43259</v>
      </c>
    </row>
    <row r="37835" spans="1:8" x14ac:dyDescent="0.2">
      <c r="A37835">
        <v>1.13592170567798E+18</v>
      </c>
      <c r="B37835" t="s">
        <v>76201</v>
      </c>
      <c r="C37835" t="s">
        <v>76202</v>
      </c>
      <c r="D37835" s="1">
        <v>43620.701539351852</v>
      </c>
      <c r="E37835">
        <v>13265</v>
      </c>
      <c r="F37835">
        <v>77102</v>
      </c>
      <c r="G37835" t="s">
        <v>89</v>
      </c>
    </row>
    <row r="37836" spans="1:8" x14ac:dyDescent="0.2">
      <c r="A37836">
        <v>1.13597186076243E+18</v>
      </c>
      <c r="B37836" t="s">
        <v>76203</v>
      </c>
      <c r="C37836" t="s">
        <v>76204</v>
      </c>
      <c r="D37836" s="1">
        <v>43620.839942129627</v>
      </c>
      <c r="E37836">
        <v>28641</v>
      </c>
      <c r="F37836">
        <v>134076</v>
      </c>
    </row>
    <row r="37837" spans="1:8" x14ac:dyDescent="0.2">
      <c r="A37837">
        <v>1.13606131317465E+18</v>
      </c>
      <c r="B37837" t="s">
        <v>76205</v>
      </c>
      <c r="C37837" t="s">
        <v>76206</v>
      </c>
      <c r="D37837" s="1">
        <v>43621.086782407408</v>
      </c>
      <c r="E37837">
        <v>22157</v>
      </c>
      <c r="F37837">
        <v>88073</v>
      </c>
    </row>
    <row r="37838" spans="1:8" x14ac:dyDescent="0.2">
      <c r="A37838">
        <v>1.1360678428797E+18</v>
      </c>
      <c r="B37838" t="s">
        <v>76207</v>
      </c>
      <c r="C37838" t="s">
        <v>76208</v>
      </c>
      <c r="D37838" s="1">
        <v>43621.104803240742</v>
      </c>
      <c r="E37838">
        <v>27920</v>
      </c>
      <c r="F37838">
        <v>124567</v>
      </c>
      <c r="G37838" t="s">
        <v>89</v>
      </c>
    </row>
    <row r="37839" spans="1:8" x14ac:dyDescent="0.2">
      <c r="A37839">
        <v>1.13614610483843E+18</v>
      </c>
      <c r="B37839" t="s">
        <v>76209</v>
      </c>
      <c r="C37839" t="s">
        <v>76210</v>
      </c>
      <c r="D37839" s="1">
        <v>43621.320763888885</v>
      </c>
      <c r="E37839">
        <v>11385</v>
      </c>
      <c r="F37839">
        <v>57096</v>
      </c>
      <c r="H37839" t="s">
        <v>390</v>
      </c>
    </row>
    <row r="37840" spans="1:8" x14ac:dyDescent="0.2">
      <c r="A37840">
        <v>1.13614947886225E+18</v>
      </c>
      <c r="B37840" t="s">
        <v>76211</v>
      </c>
      <c r="C37840" t="s">
        <v>76212</v>
      </c>
      <c r="D37840" s="1">
        <v>43621.330081018517</v>
      </c>
      <c r="E37840">
        <v>20741</v>
      </c>
      <c r="F37840">
        <v>98569</v>
      </c>
    </row>
    <row r="37841" spans="1:8" x14ac:dyDescent="0.2">
      <c r="A37841">
        <v>1.1361509925446001E+18</v>
      </c>
      <c r="B37841" t="s">
        <v>76213</v>
      </c>
      <c r="C37841" t="s">
        <v>76214</v>
      </c>
      <c r="D37841" s="1">
        <v>43621.334247685183</v>
      </c>
      <c r="E37841">
        <v>22717</v>
      </c>
      <c r="F37841">
        <v>110174</v>
      </c>
    </row>
    <row r="37842" spans="1:8" x14ac:dyDescent="0.2">
      <c r="A37842">
        <v>1.13617370285963E+18</v>
      </c>
      <c r="B37842" t="s">
        <v>76215</v>
      </c>
      <c r="C37842" t="s">
        <v>76216</v>
      </c>
      <c r="D37842" s="1">
        <v>43621.396921296298</v>
      </c>
      <c r="E37842">
        <v>10827</v>
      </c>
      <c r="F37842">
        <v>64660</v>
      </c>
      <c r="G37842" t="s">
        <v>89</v>
      </c>
    </row>
    <row r="37843" spans="1:8" x14ac:dyDescent="0.2">
      <c r="A37843">
        <v>1.13618147330691E+18</v>
      </c>
      <c r="B37843" t="s">
        <v>76217</v>
      </c>
      <c r="C37843" t="s">
        <v>76218</v>
      </c>
      <c r="D37843" s="1">
        <v>43621.418368055558</v>
      </c>
      <c r="E37843">
        <v>19886</v>
      </c>
      <c r="F37843">
        <v>107846</v>
      </c>
      <c r="G37843" t="s">
        <v>89</v>
      </c>
    </row>
    <row r="37844" spans="1:8" x14ac:dyDescent="0.2">
      <c r="A37844">
        <v>1.13618395887669E+18</v>
      </c>
      <c r="B37844" t="s">
        <v>76219</v>
      </c>
      <c r="C37844" t="s">
        <v>76220</v>
      </c>
      <c r="D37844" s="1">
        <v>43621.425219907411</v>
      </c>
      <c r="E37844">
        <v>12992</v>
      </c>
      <c r="F37844">
        <v>57402</v>
      </c>
    </row>
    <row r="37845" spans="1:8" x14ac:dyDescent="0.2">
      <c r="A37845">
        <v>1.1361851639713999E+18</v>
      </c>
      <c r="B37845" t="s">
        <v>76221</v>
      </c>
      <c r="C37845" t="s">
        <v>76222</v>
      </c>
      <c r="D37845" s="1">
        <v>43621.428553240738</v>
      </c>
      <c r="E37845">
        <v>18025</v>
      </c>
      <c r="F37845">
        <v>87904</v>
      </c>
    </row>
    <row r="37846" spans="1:8" x14ac:dyDescent="0.2">
      <c r="A37846">
        <v>1.13618594841119E+18</v>
      </c>
      <c r="B37846" t="s">
        <v>76223</v>
      </c>
      <c r="C37846" t="s">
        <v>76224</v>
      </c>
      <c r="D37846" s="1">
        <v>43621.430717592593</v>
      </c>
      <c r="E37846">
        <v>15736</v>
      </c>
      <c r="F37846">
        <v>67788</v>
      </c>
      <c r="G37846" t="s">
        <v>89</v>
      </c>
    </row>
    <row r="37847" spans="1:8" x14ac:dyDescent="0.2">
      <c r="A37847">
        <v>1.13624599540107E+18</v>
      </c>
      <c r="B37847" t="s">
        <v>76225</v>
      </c>
      <c r="C37847" t="s">
        <v>76226</v>
      </c>
      <c r="D37847" s="1">
        <v>43621.596412037034</v>
      </c>
      <c r="E37847">
        <v>18925</v>
      </c>
      <c r="F37847">
        <v>78838</v>
      </c>
      <c r="H37847" t="s">
        <v>390</v>
      </c>
    </row>
    <row r="37848" spans="1:8" x14ac:dyDescent="0.2">
      <c r="A37848">
        <v>1.13640298286031E+18</v>
      </c>
      <c r="B37848" t="s">
        <v>76227</v>
      </c>
      <c r="C37848" t="s">
        <v>76228</v>
      </c>
      <c r="D37848" s="1">
        <v>43622.029618055552</v>
      </c>
      <c r="E37848">
        <v>20385</v>
      </c>
      <c r="F37848">
        <v>90423</v>
      </c>
    </row>
    <row r="37849" spans="1:8" x14ac:dyDescent="0.2">
      <c r="A37849">
        <v>1.13640298492385E+18</v>
      </c>
      <c r="B37849" t="s">
        <v>76229</v>
      </c>
      <c r="C37849" t="s">
        <v>76230</v>
      </c>
      <c r="D37849" s="1">
        <v>43622.029618055552</v>
      </c>
      <c r="E37849">
        <v>19196</v>
      </c>
      <c r="F37849">
        <v>89523</v>
      </c>
    </row>
    <row r="37850" spans="1:8" x14ac:dyDescent="0.2">
      <c r="A37850">
        <v>1.13650811046032E+18</v>
      </c>
      <c r="B37850" t="s">
        <v>76231</v>
      </c>
      <c r="C37850" t="s">
        <v>76232</v>
      </c>
      <c r="D37850" s="1">
        <v>43622.319710648146</v>
      </c>
      <c r="E37850">
        <v>17098</v>
      </c>
      <c r="F37850">
        <v>65822</v>
      </c>
      <c r="H37850" t="s">
        <v>616</v>
      </c>
    </row>
    <row r="37851" spans="1:8" x14ac:dyDescent="0.2">
      <c r="A37851">
        <v>1.1365119924733E+18</v>
      </c>
      <c r="B37851" t="s">
        <v>76233</v>
      </c>
      <c r="C37851" t="s">
        <v>76234</v>
      </c>
      <c r="D37851" s="1">
        <v>43622.330428240741</v>
      </c>
      <c r="E37851">
        <v>17420</v>
      </c>
      <c r="F37851">
        <v>76532</v>
      </c>
      <c r="G37851" t="s">
        <v>576</v>
      </c>
    </row>
    <row r="37852" spans="1:8" x14ac:dyDescent="0.2">
      <c r="A37852">
        <v>1.13651235905546E+18</v>
      </c>
      <c r="B37852" t="s">
        <v>76235</v>
      </c>
      <c r="C37852" t="s">
        <v>76236</v>
      </c>
      <c r="D37852" s="1">
        <v>43622.331435185188</v>
      </c>
      <c r="E37852">
        <v>21778</v>
      </c>
      <c r="F37852">
        <v>137655</v>
      </c>
    </row>
    <row r="37853" spans="1:8" x14ac:dyDescent="0.2">
      <c r="A37853">
        <v>1.13653782530057E+18</v>
      </c>
      <c r="B37853" t="s">
        <v>76237</v>
      </c>
      <c r="C37853" t="s">
        <v>76238</v>
      </c>
      <c r="D37853" s="1">
        <v>43622.401712962965</v>
      </c>
      <c r="E37853">
        <v>18375</v>
      </c>
      <c r="F37853">
        <v>83892</v>
      </c>
      <c r="H37853" t="s">
        <v>616</v>
      </c>
    </row>
    <row r="37854" spans="1:8" x14ac:dyDescent="0.2">
      <c r="A37854">
        <v>1.13660123190689E+18</v>
      </c>
      <c r="B37854" t="s">
        <v>76239</v>
      </c>
      <c r="C37854" t="s">
        <v>76240</v>
      </c>
      <c r="D37854" s="1">
        <v>43622.576678240737</v>
      </c>
      <c r="E37854">
        <v>12756</v>
      </c>
      <c r="F37854">
        <v>53273</v>
      </c>
      <c r="H37854" t="s">
        <v>390</v>
      </c>
    </row>
    <row r="37855" spans="1:8" x14ac:dyDescent="0.2">
      <c r="A37855">
        <v>1.13667323747001E+18</v>
      </c>
      <c r="B37855" t="s">
        <v>76241</v>
      </c>
      <c r="C37855" t="s">
        <v>76242</v>
      </c>
      <c r="D37855" s="1">
        <v>43622.775370370371</v>
      </c>
      <c r="E37855">
        <v>17206</v>
      </c>
      <c r="F37855">
        <v>97573</v>
      </c>
    </row>
    <row r="37856" spans="1:8" x14ac:dyDescent="0.2">
      <c r="A37856">
        <v>1.13668831727634E+18</v>
      </c>
      <c r="B37856" t="s">
        <v>76243</v>
      </c>
      <c r="C37856" t="s">
        <v>76244</v>
      </c>
      <c r="D37856" s="1">
        <v>43622.816990740743</v>
      </c>
      <c r="E37856">
        <v>13518</v>
      </c>
      <c r="F37856">
        <v>59360</v>
      </c>
      <c r="H37856" t="s">
        <v>390</v>
      </c>
    </row>
    <row r="37857" spans="1:8" x14ac:dyDescent="0.2">
      <c r="A37857">
        <v>1.13669314101954E+18</v>
      </c>
      <c r="B37857" t="s">
        <v>76245</v>
      </c>
      <c r="C37857" t="s">
        <v>76246</v>
      </c>
      <c r="D37857" s="1">
        <v>43622.830300925925</v>
      </c>
      <c r="E37857">
        <v>17171</v>
      </c>
      <c r="F37857">
        <v>75070</v>
      </c>
      <c r="H37857" t="s">
        <v>390</v>
      </c>
    </row>
    <row r="37858" spans="1:8" x14ac:dyDescent="0.2">
      <c r="A37858">
        <v>1.13669596011193E+18</v>
      </c>
      <c r="B37858" t="s">
        <v>76247</v>
      </c>
      <c r="C37858" t="s">
        <v>76248</v>
      </c>
      <c r="D37858" s="1">
        <v>43622.838078703702</v>
      </c>
      <c r="E37858">
        <v>15202</v>
      </c>
      <c r="F37858">
        <v>67998</v>
      </c>
    </row>
    <row r="37859" spans="1:8" x14ac:dyDescent="0.2">
      <c r="A37859">
        <v>1.13671040750103E+18</v>
      </c>
      <c r="B37859" t="s">
        <v>76249</v>
      </c>
      <c r="C37859" t="s">
        <v>76250</v>
      </c>
      <c r="D37859" s="1">
        <v>43622.877939814818</v>
      </c>
      <c r="E37859">
        <v>19036</v>
      </c>
      <c r="F37859">
        <v>79094</v>
      </c>
      <c r="H37859" t="s">
        <v>390</v>
      </c>
    </row>
    <row r="37860" spans="1:8" x14ac:dyDescent="0.2">
      <c r="A37860">
        <v>1.13688790245198E+18</v>
      </c>
      <c r="B37860" t="s">
        <v>76251</v>
      </c>
      <c r="C37860" t="s">
        <v>76252</v>
      </c>
      <c r="D37860" s="1">
        <v>43623.367731481485</v>
      </c>
      <c r="E37860">
        <v>19355</v>
      </c>
      <c r="F37860">
        <v>77685</v>
      </c>
    </row>
    <row r="37861" spans="1:8" x14ac:dyDescent="0.2">
      <c r="A37861">
        <v>1.13689096653366E+18</v>
      </c>
      <c r="B37861" t="s">
        <v>76253</v>
      </c>
      <c r="C37861" t="s">
        <v>76254</v>
      </c>
      <c r="D37861" s="1">
        <v>43623.376192129632</v>
      </c>
      <c r="E37861">
        <v>14296</v>
      </c>
      <c r="F37861">
        <v>59387</v>
      </c>
      <c r="G37861" t="s">
        <v>89</v>
      </c>
    </row>
    <row r="37862" spans="1:8" x14ac:dyDescent="0.2">
      <c r="A37862">
        <v>1.1369015084931599E+18</v>
      </c>
      <c r="B37862" t="s">
        <v>76255</v>
      </c>
      <c r="C37862" t="s">
        <v>76256</v>
      </c>
      <c r="D37862" s="1">
        <v>43623.405277777776</v>
      </c>
      <c r="E37862">
        <v>9763</v>
      </c>
      <c r="F37862">
        <v>43408</v>
      </c>
      <c r="H37862" t="s">
        <v>616</v>
      </c>
    </row>
    <row r="37863" spans="1:8" x14ac:dyDescent="0.2">
      <c r="A37863">
        <v>1.1369515037998799E+18</v>
      </c>
      <c r="B37863" t="s">
        <v>76257</v>
      </c>
      <c r="C37863" t="s">
        <v>76258</v>
      </c>
      <c r="D37863" s="1">
        <v>43623.543240740742</v>
      </c>
      <c r="E37863">
        <v>10987</v>
      </c>
      <c r="F37863">
        <v>45618</v>
      </c>
    </row>
    <row r="37864" spans="1:8" x14ac:dyDescent="0.2">
      <c r="A37864">
        <v>1.1369583561015E+18</v>
      </c>
      <c r="B37864" t="s">
        <v>76259</v>
      </c>
      <c r="C37864" t="s">
        <v>76260</v>
      </c>
      <c r="D37864" s="1">
        <v>43623.562152777777</v>
      </c>
      <c r="E37864">
        <v>12829</v>
      </c>
      <c r="F37864">
        <v>44733</v>
      </c>
    </row>
    <row r="37865" spans="1:8" x14ac:dyDescent="0.2">
      <c r="A37865">
        <v>1.13700751416625E+18</v>
      </c>
      <c r="B37865" t="s">
        <v>76261</v>
      </c>
      <c r="C37865" t="s">
        <v>76262</v>
      </c>
      <c r="D37865" s="1">
        <v>43623.697800925926</v>
      </c>
      <c r="E37865">
        <v>13898</v>
      </c>
      <c r="F37865">
        <v>81247</v>
      </c>
      <c r="G37865" t="s">
        <v>89</v>
      </c>
    </row>
    <row r="37866" spans="1:8" x14ac:dyDescent="0.2">
      <c r="A37866">
        <v>1.13703572204354E+18</v>
      </c>
      <c r="B37866" t="s">
        <v>76263</v>
      </c>
      <c r="C37866" t="s">
        <v>76264</v>
      </c>
      <c r="D37866" s="1">
        <v>43623.775636574072</v>
      </c>
      <c r="E37866">
        <v>14515</v>
      </c>
      <c r="F37866">
        <v>64364</v>
      </c>
    </row>
    <row r="37867" spans="1:8" x14ac:dyDescent="0.2">
      <c r="A37867">
        <v>1.13704097131135E+18</v>
      </c>
      <c r="B37867" t="s">
        <v>76265</v>
      </c>
      <c r="C37867" t="s">
        <v>76266</v>
      </c>
      <c r="D37867" s="1">
        <v>43623.790127314816</v>
      </c>
      <c r="E37867">
        <v>27277</v>
      </c>
      <c r="F37867">
        <v>126859</v>
      </c>
    </row>
    <row r="37868" spans="1:8" x14ac:dyDescent="0.2">
      <c r="A37868">
        <v>1.13704097525819E+18</v>
      </c>
      <c r="B37868" t="s">
        <v>76267</v>
      </c>
      <c r="C37868" t="s">
        <v>76268</v>
      </c>
      <c r="D37868" s="1">
        <v>43623.790138888886</v>
      </c>
      <c r="E37868">
        <v>19171</v>
      </c>
      <c r="F37868">
        <v>98386</v>
      </c>
    </row>
    <row r="37869" spans="1:8" x14ac:dyDescent="0.2">
      <c r="A37869">
        <v>1.13704572834417E+18</v>
      </c>
      <c r="B37869" t="s">
        <v>76269</v>
      </c>
      <c r="C37869" t="s">
        <v>76270</v>
      </c>
      <c r="D37869" s="1">
        <v>43623.803252314814</v>
      </c>
      <c r="E37869">
        <v>13969</v>
      </c>
      <c r="F37869">
        <v>63995</v>
      </c>
    </row>
    <row r="37870" spans="1:8" x14ac:dyDescent="0.2">
      <c r="A37870">
        <v>1.13704845317386E+18</v>
      </c>
      <c r="B37870" t="s">
        <v>76271</v>
      </c>
      <c r="C37870" t="s">
        <v>76272</v>
      </c>
      <c r="D37870" s="1">
        <v>43623.81077546296</v>
      </c>
      <c r="E37870">
        <v>15686</v>
      </c>
      <c r="F37870">
        <v>72654</v>
      </c>
    </row>
    <row r="37871" spans="1:8" x14ac:dyDescent="0.2">
      <c r="A37871">
        <v>1.1370510979551E+18</v>
      </c>
      <c r="B37871" t="s">
        <v>76273</v>
      </c>
      <c r="C37871" t="s">
        <v>76274</v>
      </c>
      <c r="D37871" s="1">
        <v>43623.818067129629</v>
      </c>
      <c r="E37871">
        <v>26196</v>
      </c>
      <c r="F37871">
        <v>121756</v>
      </c>
    </row>
    <row r="37872" spans="1:8" x14ac:dyDescent="0.2">
      <c r="A37872">
        <v>1.13705250823106E+18</v>
      </c>
      <c r="B37872" t="s">
        <v>76275</v>
      </c>
      <c r="C37872" t="s">
        <v>76276</v>
      </c>
      <c r="D37872" s="1">
        <v>43623.821967592594</v>
      </c>
      <c r="E37872">
        <v>13192</v>
      </c>
      <c r="F37872">
        <v>75097</v>
      </c>
    </row>
    <row r="37873" spans="1:7" x14ac:dyDescent="0.2">
      <c r="A37873">
        <v>1.13711292199198E+18</v>
      </c>
      <c r="B37873" t="s">
        <v>76277</v>
      </c>
      <c r="C37873" t="s">
        <v>76278</v>
      </c>
      <c r="D37873" s="1">
        <v>43623.988668981481</v>
      </c>
      <c r="E37873">
        <v>18566</v>
      </c>
      <c r="F37873">
        <v>102185</v>
      </c>
    </row>
    <row r="37874" spans="1:7" x14ac:dyDescent="0.2">
      <c r="A37874">
        <v>1.13715505604482E+18</v>
      </c>
      <c r="B37874" t="s">
        <v>76279</v>
      </c>
      <c r="C37874" t="s">
        <v>76280</v>
      </c>
      <c r="D37874" s="1">
        <v>43624.104942129627</v>
      </c>
      <c r="E37874">
        <v>51536</v>
      </c>
      <c r="F37874">
        <v>227599</v>
      </c>
    </row>
    <row r="37875" spans="1:7" x14ac:dyDescent="0.2">
      <c r="A37875">
        <v>1.13715505766798E+18</v>
      </c>
      <c r="B37875" t="s">
        <v>76281</v>
      </c>
      <c r="C37875" t="s">
        <v>76282</v>
      </c>
      <c r="D37875" s="1">
        <v>43624.104942129627</v>
      </c>
      <c r="E37875">
        <v>35104</v>
      </c>
      <c r="F37875">
        <v>178290</v>
      </c>
    </row>
    <row r="37876" spans="1:7" x14ac:dyDescent="0.2">
      <c r="A37876">
        <v>1.13731020740143E+18</v>
      </c>
      <c r="B37876" t="s">
        <v>76283</v>
      </c>
      <c r="C37876" t="s">
        <v>76284</v>
      </c>
      <c r="D37876" s="1">
        <v>43624.533078703702</v>
      </c>
      <c r="E37876">
        <v>14448</v>
      </c>
      <c r="F37876">
        <v>58683</v>
      </c>
      <c r="G37876" t="s">
        <v>215</v>
      </c>
    </row>
    <row r="37877" spans="1:7" x14ac:dyDescent="0.2">
      <c r="A37877">
        <v>1.13731217010087E+18</v>
      </c>
      <c r="B37877" t="s">
        <v>76285</v>
      </c>
      <c r="C37877" t="s">
        <v>76286</v>
      </c>
      <c r="D37877" s="1">
        <v>43624.538495370369</v>
      </c>
      <c r="E37877">
        <v>15103</v>
      </c>
      <c r="F37877">
        <v>63542</v>
      </c>
    </row>
    <row r="37878" spans="1:7" x14ac:dyDescent="0.2">
      <c r="A37878">
        <v>1.13731389658547E+18</v>
      </c>
      <c r="B37878" t="s">
        <v>76287</v>
      </c>
      <c r="C37878" t="s">
        <v>76288</v>
      </c>
      <c r="D37878" s="1">
        <v>43624.543252314812</v>
      </c>
      <c r="E37878">
        <v>15717</v>
      </c>
      <c r="F37878">
        <v>87402</v>
      </c>
    </row>
    <row r="37879" spans="1:7" x14ac:dyDescent="0.2">
      <c r="A37879">
        <v>1.13732934840977E+18</v>
      </c>
      <c r="B37879" t="s">
        <v>76289</v>
      </c>
      <c r="C37879" t="s">
        <v>76290</v>
      </c>
      <c r="D37879" s="1">
        <v>43624.5858912037</v>
      </c>
      <c r="E37879">
        <v>31210</v>
      </c>
      <c r="F37879">
        <v>164418</v>
      </c>
    </row>
    <row r="37880" spans="1:7" x14ac:dyDescent="0.2">
      <c r="A37880">
        <v>1.13735448669819E+18</v>
      </c>
      <c r="B37880" t="s">
        <v>76291</v>
      </c>
      <c r="C37880" t="s">
        <v>76292</v>
      </c>
      <c r="D37880" s="1">
        <v>43624.655266203707</v>
      </c>
      <c r="E37880">
        <v>19298</v>
      </c>
      <c r="F37880">
        <v>81345</v>
      </c>
    </row>
    <row r="37881" spans="1:7" x14ac:dyDescent="0.2">
      <c r="A37881">
        <v>1.13735546913415E+18</v>
      </c>
      <c r="B37881" t="s">
        <v>76293</v>
      </c>
      <c r="C37881" t="s">
        <v>76294</v>
      </c>
      <c r="D37881" s="1">
        <v>43624.65797453704</v>
      </c>
      <c r="E37881">
        <v>18821</v>
      </c>
      <c r="F37881">
        <v>112104</v>
      </c>
    </row>
    <row r="37882" spans="1:7" x14ac:dyDescent="0.2">
      <c r="A37882">
        <v>1.13736389942095E+18</v>
      </c>
      <c r="B37882" t="s">
        <v>76295</v>
      </c>
      <c r="C37882" t="s">
        <v>76296</v>
      </c>
      <c r="D37882" s="1">
        <v>43624.681238425925</v>
      </c>
      <c r="E37882">
        <v>26761</v>
      </c>
      <c r="F37882">
        <v>127801</v>
      </c>
    </row>
    <row r="37883" spans="1:7" x14ac:dyDescent="0.2">
      <c r="A37883">
        <v>1.13750085277886E+18</v>
      </c>
      <c r="B37883" t="s">
        <v>76297</v>
      </c>
      <c r="C37883" t="s">
        <v>76298</v>
      </c>
      <c r="D37883" s="1">
        <v>43625.059155092589</v>
      </c>
      <c r="E37883">
        <v>23166</v>
      </c>
      <c r="F37883">
        <v>103095</v>
      </c>
    </row>
    <row r="37884" spans="1:7" x14ac:dyDescent="0.2">
      <c r="A37884">
        <v>1.13751571116791E+18</v>
      </c>
      <c r="B37884" t="s">
        <v>76299</v>
      </c>
      <c r="C37884" t="s">
        <v>76300</v>
      </c>
      <c r="D37884" s="1">
        <v>43625.100162037037</v>
      </c>
      <c r="E37884">
        <v>10246</v>
      </c>
      <c r="F37884">
        <v>51939</v>
      </c>
      <c r="G37884" t="s">
        <v>576</v>
      </c>
    </row>
    <row r="37885" spans="1:7" x14ac:dyDescent="0.2">
      <c r="A37885">
        <v>1.13756853597738E+18</v>
      </c>
      <c r="B37885" t="s">
        <v>76301</v>
      </c>
      <c r="C37885" t="s">
        <v>76302</v>
      </c>
      <c r="D37885" s="1">
        <v>43625.245925925927</v>
      </c>
      <c r="E37885">
        <v>12164</v>
      </c>
      <c r="F37885">
        <v>66084</v>
      </c>
      <c r="G37885" t="s">
        <v>215</v>
      </c>
    </row>
    <row r="37886" spans="1:7" x14ac:dyDescent="0.2">
      <c r="A37886">
        <v>1.13756853669034E+18</v>
      </c>
      <c r="B37886" t="s">
        <v>76303</v>
      </c>
      <c r="C37886" t="s">
        <v>76304</v>
      </c>
      <c r="D37886" s="1">
        <v>43625.245925925927</v>
      </c>
      <c r="E37886">
        <v>9914</v>
      </c>
      <c r="F37886">
        <v>57543</v>
      </c>
    </row>
    <row r="37887" spans="1:7" x14ac:dyDescent="0.2">
      <c r="A37887">
        <v>1.13757213440912E+18</v>
      </c>
      <c r="B37887" t="s">
        <v>76305</v>
      </c>
      <c r="C37887" t="s">
        <v>76306</v>
      </c>
      <c r="D37887" s="1">
        <v>43625.255856481483</v>
      </c>
      <c r="E37887">
        <v>39494</v>
      </c>
      <c r="F37887">
        <v>170486</v>
      </c>
    </row>
    <row r="37888" spans="1:7" x14ac:dyDescent="0.2">
      <c r="A37888">
        <v>1.13769750478558E+18</v>
      </c>
      <c r="B37888" t="s">
        <v>76307</v>
      </c>
      <c r="C37888" t="s">
        <v>76308</v>
      </c>
      <c r="D37888" s="1">
        <v>43625.601817129631</v>
      </c>
      <c r="E37888">
        <v>18927</v>
      </c>
      <c r="F37888">
        <v>86399</v>
      </c>
      <c r="G37888" t="s">
        <v>89</v>
      </c>
    </row>
    <row r="37889" spans="1:7" x14ac:dyDescent="0.2">
      <c r="A37889">
        <v>1.13769750568309E+18</v>
      </c>
      <c r="B37889" t="s">
        <v>76309</v>
      </c>
      <c r="C37889" t="s">
        <v>76310</v>
      </c>
      <c r="D37889" s="1">
        <v>43625.601817129631</v>
      </c>
      <c r="E37889">
        <v>5861</v>
      </c>
      <c r="F37889">
        <v>21211</v>
      </c>
    </row>
    <row r="37890" spans="1:7" x14ac:dyDescent="0.2">
      <c r="A37890">
        <v>1.13769750645483E+18</v>
      </c>
      <c r="B37890" t="s">
        <v>76311</v>
      </c>
      <c r="C37890" t="s">
        <v>76312</v>
      </c>
      <c r="D37890" s="1">
        <v>43625.601817129631</v>
      </c>
      <c r="E37890">
        <v>14302</v>
      </c>
      <c r="F37890">
        <v>71498</v>
      </c>
    </row>
    <row r="37891" spans="1:7" x14ac:dyDescent="0.2">
      <c r="A37891">
        <v>1.13769750721826E+18</v>
      </c>
      <c r="B37891" t="s">
        <v>76313</v>
      </c>
      <c r="C37891" t="s">
        <v>76314</v>
      </c>
      <c r="D37891" s="1">
        <v>43625.601817129631</v>
      </c>
      <c r="E37891">
        <v>19109</v>
      </c>
      <c r="F37891">
        <v>88199</v>
      </c>
      <c r="G37891" t="s">
        <v>215</v>
      </c>
    </row>
    <row r="37892" spans="1:7" x14ac:dyDescent="0.2">
      <c r="A37892">
        <v>1.13770221883513E+18</v>
      </c>
      <c r="B37892" t="s">
        <v>76315</v>
      </c>
      <c r="C37892" t="s">
        <v>76316</v>
      </c>
      <c r="D37892" s="1">
        <v>43625.61482638889</v>
      </c>
      <c r="E37892">
        <v>48645</v>
      </c>
      <c r="F37892">
        <v>168402</v>
      </c>
    </row>
    <row r="37893" spans="1:7" x14ac:dyDescent="0.2">
      <c r="A37893">
        <v>1.13771248576986E+18</v>
      </c>
      <c r="B37893" t="s">
        <v>76317</v>
      </c>
      <c r="C37893" t="s">
        <v>76318</v>
      </c>
      <c r="D37893" s="1">
        <v>43625.643148148149</v>
      </c>
      <c r="E37893">
        <v>32021</v>
      </c>
      <c r="F37893">
        <v>152841</v>
      </c>
    </row>
    <row r="37894" spans="1:7" x14ac:dyDescent="0.2">
      <c r="A37894">
        <v>1.13785462333789E+18</v>
      </c>
      <c r="B37894" t="s">
        <v>76319</v>
      </c>
      <c r="C37894" t="s">
        <v>76320</v>
      </c>
      <c r="D37894" s="1">
        <v>43626.035381944443</v>
      </c>
      <c r="E37894">
        <v>18981</v>
      </c>
      <c r="F37894">
        <v>90896</v>
      </c>
    </row>
    <row r="37895" spans="1:7" x14ac:dyDescent="0.2">
      <c r="A37895">
        <v>1.1378546254727601E+18</v>
      </c>
      <c r="B37895" t="s">
        <v>76321</v>
      </c>
      <c r="C37895" t="s">
        <v>76322</v>
      </c>
      <c r="D37895" s="1">
        <v>43626.035381944443</v>
      </c>
      <c r="E37895">
        <v>19488</v>
      </c>
      <c r="F37895">
        <v>93633</v>
      </c>
      <c r="G37895" t="s">
        <v>89</v>
      </c>
    </row>
    <row r="37896" spans="1:7" x14ac:dyDescent="0.2">
      <c r="A37896">
        <v>1.1378561923431E+18</v>
      </c>
      <c r="B37896" t="s">
        <v>76323</v>
      </c>
      <c r="C37896" t="s">
        <v>76324</v>
      </c>
      <c r="D37896" s="1">
        <v>43626.039710648147</v>
      </c>
      <c r="E37896">
        <v>17713</v>
      </c>
      <c r="F37896">
        <v>67934</v>
      </c>
      <c r="G37896" t="s">
        <v>89</v>
      </c>
    </row>
    <row r="37897" spans="1:7" x14ac:dyDescent="0.2">
      <c r="A37897">
        <v>1.13802319002073E+18</v>
      </c>
      <c r="B37897" t="s">
        <v>76325</v>
      </c>
      <c r="C37897" t="s">
        <v>76326</v>
      </c>
      <c r="D37897" s="1">
        <v>43626.500532407408</v>
      </c>
      <c r="E37897">
        <v>17236</v>
      </c>
      <c r="F37897">
        <v>69950</v>
      </c>
    </row>
    <row r="37898" spans="1:7" x14ac:dyDescent="0.2">
      <c r="A37898">
        <v>1.13803097657831E+18</v>
      </c>
      <c r="B37898" t="s">
        <v>76327</v>
      </c>
      <c r="C37898" t="s">
        <v>76328</v>
      </c>
      <c r="D37898" s="1">
        <v>43626.52202546296</v>
      </c>
      <c r="E37898">
        <v>20129</v>
      </c>
      <c r="F37898">
        <v>99263</v>
      </c>
    </row>
    <row r="37899" spans="1:7" x14ac:dyDescent="0.2">
      <c r="A37899">
        <v>1.13803097752198E+18</v>
      </c>
      <c r="B37899" t="s">
        <v>76329</v>
      </c>
      <c r="C37899" t="s">
        <v>76330</v>
      </c>
      <c r="D37899" s="1">
        <v>43626.52202546296</v>
      </c>
      <c r="E37899">
        <v>16131</v>
      </c>
      <c r="F37899">
        <v>84102</v>
      </c>
    </row>
    <row r="37900" spans="1:7" x14ac:dyDescent="0.2">
      <c r="A37900">
        <v>1.13804039303389E+18</v>
      </c>
      <c r="B37900" t="s">
        <v>76331</v>
      </c>
      <c r="C37900" t="s">
        <v>76332</v>
      </c>
      <c r="D37900" s="1">
        <v>43626.548009259262</v>
      </c>
      <c r="E37900">
        <v>19934</v>
      </c>
      <c r="F37900">
        <v>82477</v>
      </c>
    </row>
    <row r="37901" spans="1:7" x14ac:dyDescent="0.2">
      <c r="A37901">
        <v>1.13807665526681E+18</v>
      </c>
      <c r="B37901" t="s">
        <v>76333</v>
      </c>
      <c r="C37901" t="s">
        <v>76334</v>
      </c>
      <c r="D37901" s="1">
        <v>43626.64806712963</v>
      </c>
      <c r="E37901">
        <v>10572</v>
      </c>
      <c r="F37901">
        <v>41712</v>
      </c>
    </row>
    <row r="37902" spans="1:7" x14ac:dyDescent="0.2">
      <c r="A37902">
        <v>1.13807670095949E+18</v>
      </c>
      <c r="B37902" t="s">
        <v>76335</v>
      </c>
      <c r="C37902" t="s">
        <v>76336</v>
      </c>
      <c r="D37902" s="1">
        <v>43626.648194444446</v>
      </c>
      <c r="E37902">
        <v>11029</v>
      </c>
      <c r="F37902">
        <v>43383</v>
      </c>
    </row>
    <row r="37903" spans="1:7" x14ac:dyDescent="0.2">
      <c r="A37903">
        <v>1.13810936210126E+18</v>
      </c>
      <c r="B37903" t="s">
        <v>76337</v>
      </c>
      <c r="C37903" t="s">
        <v>76338</v>
      </c>
      <c r="D37903" s="1">
        <v>43626.738321759258</v>
      </c>
      <c r="E37903">
        <v>12687</v>
      </c>
      <c r="F37903">
        <v>47586</v>
      </c>
      <c r="G37903" t="s">
        <v>89</v>
      </c>
    </row>
    <row r="37904" spans="1:7" x14ac:dyDescent="0.2">
      <c r="A37904">
        <v>1.13814822685341E+18</v>
      </c>
      <c r="B37904" t="s">
        <v>76339</v>
      </c>
      <c r="C37904" t="s">
        <v>76340</v>
      </c>
      <c r="D37904" s="1">
        <v>43626.845567129632</v>
      </c>
      <c r="E37904">
        <v>19678</v>
      </c>
      <c r="F37904">
        <v>87543</v>
      </c>
    </row>
    <row r="37905" spans="1:8" x14ac:dyDescent="0.2">
      <c r="A37905">
        <v>1.13815692190152E+18</v>
      </c>
      <c r="B37905" t="s">
        <v>76341</v>
      </c>
      <c r="C37905" t="s">
        <v>76342</v>
      </c>
      <c r="D37905" s="1">
        <v>43626.869560185187</v>
      </c>
      <c r="E37905">
        <v>16525</v>
      </c>
      <c r="F37905">
        <v>90250</v>
      </c>
    </row>
    <row r="37906" spans="1:8" x14ac:dyDescent="0.2">
      <c r="A37906">
        <v>1.13821756278383E+18</v>
      </c>
      <c r="B37906" t="s">
        <v>76343</v>
      </c>
      <c r="C37906" t="s">
        <v>76344</v>
      </c>
      <c r="D37906" s="1">
        <v>43627.036898148152</v>
      </c>
      <c r="E37906">
        <v>9088</v>
      </c>
      <c r="F37906">
        <v>48437</v>
      </c>
      <c r="G37906" t="s">
        <v>487</v>
      </c>
    </row>
    <row r="37907" spans="1:8" x14ac:dyDescent="0.2">
      <c r="A37907">
        <v>1.13821954897967E+18</v>
      </c>
      <c r="B37907" t="s">
        <v>76345</v>
      </c>
      <c r="C37907" t="s">
        <v>76346</v>
      </c>
      <c r="D37907" s="1">
        <v>43627.042384259257</v>
      </c>
      <c r="E37907">
        <v>24709</v>
      </c>
      <c r="F37907">
        <v>110207</v>
      </c>
    </row>
    <row r="37908" spans="1:8" x14ac:dyDescent="0.2">
      <c r="A37908">
        <v>1.1382701025986801E+18</v>
      </c>
      <c r="B37908" t="s">
        <v>76347</v>
      </c>
      <c r="C37908" t="s">
        <v>76348</v>
      </c>
      <c r="D37908" s="1">
        <v>43627.181886574072</v>
      </c>
      <c r="E37908">
        <v>9137</v>
      </c>
      <c r="F37908">
        <v>35014</v>
      </c>
    </row>
    <row r="37909" spans="1:8" x14ac:dyDescent="0.2">
      <c r="A37909">
        <v>1.13827060271911E+18</v>
      </c>
      <c r="B37909" t="s">
        <v>76349</v>
      </c>
      <c r="C37909" t="s">
        <v>76350</v>
      </c>
      <c r="D37909" s="1">
        <v>43627.183263888888</v>
      </c>
      <c r="E37909">
        <v>11869</v>
      </c>
      <c r="F37909">
        <v>40534</v>
      </c>
    </row>
    <row r="37910" spans="1:8" x14ac:dyDescent="0.2">
      <c r="A37910">
        <v>1.13829007774074E+18</v>
      </c>
      <c r="B37910" t="s">
        <v>76351</v>
      </c>
      <c r="C37910" t="s">
        <v>76352</v>
      </c>
      <c r="D37910" s="1">
        <v>43627.237002314818</v>
      </c>
      <c r="E37910">
        <v>11240</v>
      </c>
      <c r="F37910">
        <v>42292</v>
      </c>
      <c r="H37910" t="s">
        <v>616</v>
      </c>
    </row>
    <row r="37911" spans="1:8" x14ac:dyDescent="0.2">
      <c r="A37911">
        <v>1.1384041432222001E+18</v>
      </c>
      <c r="B37911" t="s">
        <v>76353</v>
      </c>
      <c r="C37911" t="s">
        <v>76354</v>
      </c>
      <c r="D37911" s="1">
        <v>43627.551759259259</v>
      </c>
      <c r="E37911">
        <v>13541</v>
      </c>
      <c r="F37911">
        <v>63649</v>
      </c>
    </row>
    <row r="37912" spans="1:8" x14ac:dyDescent="0.2">
      <c r="A37912">
        <v>1.13840680912175E+18</v>
      </c>
      <c r="B37912" t="s">
        <v>76355</v>
      </c>
      <c r="C37912" t="s">
        <v>76356</v>
      </c>
      <c r="D37912" s="1">
        <v>43627.559120370373</v>
      </c>
      <c r="E37912">
        <v>14090</v>
      </c>
      <c r="F37912">
        <v>55508</v>
      </c>
      <c r="G37912" t="s">
        <v>89</v>
      </c>
    </row>
    <row r="37913" spans="1:8" x14ac:dyDescent="0.2">
      <c r="A37913">
        <v>1.13841297184618E+18</v>
      </c>
      <c r="B37913" t="s">
        <v>76357</v>
      </c>
      <c r="C37913" t="s">
        <v>76358</v>
      </c>
      <c r="D37913" s="1">
        <v>43627.576122685183</v>
      </c>
      <c r="E37913">
        <v>15329</v>
      </c>
      <c r="F37913">
        <v>73162</v>
      </c>
    </row>
    <row r="37914" spans="1:8" x14ac:dyDescent="0.2">
      <c r="A37914">
        <v>1.13841297364974E+18</v>
      </c>
      <c r="B37914" t="s">
        <v>76359</v>
      </c>
      <c r="C37914" t="s">
        <v>76360</v>
      </c>
      <c r="D37914" s="1">
        <v>43627.57613425926</v>
      </c>
      <c r="E37914">
        <v>12756</v>
      </c>
      <c r="F37914">
        <v>62707</v>
      </c>
      <c r="G37914" t="s">
        <v>89</v>
      </c>
    </row>
    <row r="37915" spans="1:8" x14ac:dyDescent="0.2">
      <c r="A37915">
        <v>1.1384134978581E+18</v>
      </c>
      <c r="B37915" t="s">
        <v>76361</v>
      </c>
      <c r="C37915" t="s">
        <v>74290</v>
      </c>
      <c r="D37915" s="1">
        <v>43627.577581018515</v>
      </c>
      <c r="E37915">
        <v>20397</v>
      </c>
      <c r="F37915">
        <v>92037</v>
      </c>
    </row>
    <row r="37916" spans="1:8" x14ac:dyDescent="0.2">
      <c r="A37916">
        <v>1.1384142462980401E+18</v>
      </c>
      <c r="B37916" t="s">
        <v>76362</v>
      </c>
      <c r="C37916" t="s">
        <v>76363</v>
      </c>
      <c r="D37916" s="1">
        <v>43627.579641203702</v>
      </c>
      <c r="E37916">
        <v>17996</v>
      </c>
      <c r="F37916">
        <v>72268</v>
      </c>
      <c r="G37916" t="s">
        <v>89</v>
      </c>
    </row>
    <row r="37917" spans="1:8" x14ac:dyDescent="0.2">
      <c r="A37917">
        <v>1.13841820880383E+18</v>
      </c>
      <c r="B37917" t="s">
        <v>76364</v>
      </c>
      <c r="C37917" t="s">
        <v>76365</v>
      </c>
      <c r="D37917" s="1">
        <v>43627.590578703705</v>
      </c>
      <c r="E37917">
        <v>15192</v>
      </c>
      <c r="F37917">
        <v>84542</v>
      </c>
    </row>
    <row r="37918" spans="1:8" x14ac:dyDescent="0.2">
      <c r="A37918">
        <v>1.13842745092752E+18</v>
      </c>
      <c r="B37918" t="s">
        <v>76366</v>
      </c>
      <c r="C37918" t="s">
        <v>76367</v>
      </c>
      <c r="D37918" s="1">
        <v>43627.616076388891</v>
      </c>
      <c r="E37918">
        <v>8668</v>
      </c>
      <c r="F37918">
        <v>35492</v>
      </c>
    </row>
    <row r="37919" spans="1:8" x14ac:dyDescent="0.2">
      <c r="A37919">
        <v>1.1384283462143601E+18</v>
      </c>
      <c r="B37919" t="s">
        <v>76368</v>
      </c>
      <c r="C37919" t="s">
        <v>76369</v>
      </c>
      <c r="D37919" s="1">
        <v>43627.61855324074</v>
      </c>
      <c r="E37919">
        <v>16099</v>
      </c>
      <c r="F37919">
        <v>83507</v>
      </c>
    </row>
    <row r="37920" spans="1:8" x14ac:dyDescent="0.2">
      <c r="A37920">
        <v>1.13843377432741E+18</v>
      </c>
      <c r="B37920" t="s">
        <v>76370</v>
      </c>
      <c r="C37920" t="s">
        <v>76371</v>
      </c>
      <c r="D37920" s="1">
        <v>43627.633530092593</v>
      </c>
      <c r="E37920">
        <v>11935</v>
      </c>
      <c r="F37920">
        <v>65988</v>
      </c>
    </row>
    <row r="37921" spans="1:7" x14ac:dyDescent="0.2">
      <c r="A37921">
        <v>1.13843425963769E+18</v>
      </c>
      <c r="B37921" t="s">
        <v>76372</v>
      </c>
      <c r="C37921" t="s">
        <v>76373</v>
      </c>
      <c r="D37921" s="1">
        <v>43627.634872685187</v>
      </c>
      <c r="E37921">
        <v>12263</v>
      </c>
      <c r="F37921">
        <v>65711</v>
      </c>
    </row>
    <row r="37922" spans="1:7" x14ac:dyDescent="0.2">
      <c r="A37922">
        <v>1.13844453002024E+18</v>
      </c>
      <c r="B37922" t="s">
        <v>76374</v>
      </c>
      <c r="C37922" t="s">
        <v>76375</v>
      </c>
      <c r="D37922" s="1">
        <v>43627.663206018522</v>
      </c>
      <c r="E37922">
        <v>13935</v>
      </c>
      <c r="F37922">
        <v>68958</v>
      </c>
    </row>
    <row r="37923" spans="1:7" x14ac:dyDescent="0.2">
      <c r="A37923">
        <v>1.1384453897098801E+18</v>
      </c>
      <c r="B37923" t="s">
        <v>76376</v>
      </c>
      <c r="C37923" t="s">
        <v>76377</v>
      </c>
      <c r="D37923" s="1">
        <v>43627.665578703702</v>
      </c>
      <c r="E37923">
        <v>14496</v>
      </c>
      <c r="F37923">
        <v>65434</v>
      </c>
      <c r="G37923" t="s">
        <v>89</v>
      </c>
    </row>
    <row r="37924" spans="1:7" x14ac:dyDescent="0.2">
      <c r="A37924">
        <v>1.13850223910911E+18</v>
      </c>
      <c r="B37924" t="s">
        <v>76378</v>
      </c>
      <c r="C37924" t="s">
        <v>76379</v>
      </c>
      <c r="D37924" s="1">
        <v>43627.822453703702</v>
      </c>
      <c r="E37924">
        <v>18305</v>
      </c>
      <c r="F37924">
        <v>76294</v>
      </c>
    </row>
    <row r="37925" spans="1:7" x14ac:dyDescent="0.2">
      <c r="A37925">
        <v>1.13856293749125E+18</v>
      </c>
      <c r="B37925" t="s">
        <v>76380</v>
      </c>
      <c r="C37925" t="s">
        <v>76381</v>
      </c>
      <c r="D37925" s="1">
        <v>43627.989953703705</v>
      </c>
      <c r="E37925">
        <v>12283</v>
      </c>
      <c r="F37925">
        <v>50966</v>
      </c>
    </row>
    <row r="37926" spans="1:7" x14ac:dyDescent="0.2">
      <c r="A37926">
        <v>1.13857173877243E+18</v>
      </c>
      <c r="B37926" t="s">
        <v>76382</v>
      </c>
      <c r="C37926" t="s">
        <v>76383</v>
      </c>
      <c r="D37926" s="1">
        <v>43628.014236111114</v>
      </c>
      <c r="E37926">
        <v>10397</v>
      </c>
      <c r="F37926">
        <v>43792</v>
      </c>
    </row>
    <row r="37927" spans="1:7" x14ac:dyDescent="0.2">
      <c r="A37927">
        <v>1.13861732389872E+18</v>
      </c>
      <c r="B37927" t="s">
        <v>76384</v>
      </c>
      <c r="C37927" t="s">
        <v>76385</v>
      </c>
      <c r="D37927" s="1">
        <v>43628.140034722222</v>
      </c>
      <c r="E37927">
        <v>18881</v>
      </c>
      <c r="F37927">
        <v>95292</v>
      </c>
    </row>
    <row r="37928" spans="1:7" x14ac:dyDescent="0.2">
      <c r="A37928">
        <v>1.1386643900545999E+18</v>
      </c>
      <c r="B37928" t="s">
        <v>76386</v>
      </c>
      <c r="C37928" t="s">
        <v>76387</v>
      </c>
      <c r="D37928" s="1">
        <v>43628.269907407404</v>
      </c>
      <c r="E37928">
        <v>30279</v>
      </c>
      <c r="F37928">
        <v>115870</v>
      </c>
      <c r="G37928" t="s">
        <v>89</v>
      </c>
    </row>
    <row r="37929" spans="1:7" x14ac:dyDescent="0.2">
      <c r="A37929">
        <v>1.13878296373329E+18</v>
      </c>
      <c r="B37929" t="s">
        <v>76388</v>
      </c>
      <c r="C37929" t="s">
        <v>76389</v>
      </c>
      <c r="D37929" s="1">
        <v>43628.59710648148</v>
      </c>
      <c r="E37929">
        <v>7446</v>
      </c>
      <c r="F37929">
        <v>28310</v>
      </c>
    </row>
    <row r="37930" spans="1:7" x14ac:dyDescent="0.2">
      <c r="A37930">
        <v>1.13878826925527E+18</v>
      </c>
      <c r="B37930" t="s">
        <v>76390</v>
      </c>
      <c r="C37930" t="s">
        <v>76391</v>
      </c>
      <c r="D37930" s="1">
        <v>43628.611747685187</v>
      </c>
      <c r="E37930">
        <v>22034</v>
      </c>
      <c r="F37930">
        <v>98195</v>
      </c>
    </row>
    <row r="37931" spans="1:7" x14ac:dyDescent="0.2">
      <c r="A37931">
        <v>1.13878972677173E+18</v>
      </c>
      <c r="B37931" t="s">
        <v>76392</v>
      </c>
      <c r="C37931" t="s">
        <v>76393</v>
      </c>
      <c r="D37931" s="1">
        <v>43628.61577546296</v>
      </c>
      <c r="E37931">
        <v>24536</v>
      </c>
      <c r="F37931">
        <v>106875</v>
      </c>
    </row>
    <row r="37932" spans="1:7" x14ac:dyDescent="0.2">
      <c r="A37932">
        <v>1.13878972818934E+18</v>
      </c>
      <c r="B37932" t="s">
        <v>76394</v>
      </c>
      <c r="C37932" t="s">
        <v>76389</v>
      </c>
      <c r="D37932" s="1">
        <v>43628.61577546296</v>
      </c>
      <c r="E37932">
        <v>19280</v>
      </c>
      <c r="F37932">
        <v>92445</v>
      </c>
    </row>
    <row r="37933" spans="1:7" x14ac:dyDescent="0.2">
      <c r="A37933">
        <v>1.13896782941856E+18</v>
      </c>
      <c r="B37933" t="s">
        <v>76395</v>
      </c>
      <c r="C37933" t="s">
        <v>76396</v>
      </c>
      <c r="D37933" s="1">
        <v>43629.107245370367</v>
      </c>
      <c r="E37933">
        <v>15055</v>
      </c>
      <c r="F37933">
        <v>72863</v>
      </c>
      <c r="G37933" t="s">
        <v>89</v>
      </c>
    </row>
    <row r="37934" spans="1:7" x14ac:dyDescent="0.2">
      <c r="A37934">
        <v>1.13899628404666E+18</v>
      </c>
      <c r="B37934" t="s">
        <v>76397</v>
      </c>
      <c r="C37934" t="s">
        <v>76398</v>
      </c>
      <c r="D37934" s="1">
        <v>43629.185763888891</v>
      </c>
      <c r="E37934">
        <v>5474</v>
      </c>
      <c r="F37934">
        <v>26615</v>
      </c>
      <c r="G37934" t="s">
        <v>89</v>
      </c>
    </row>
    <row r="37935" spans="1:7" x14ac:dyDescent="0.2">
      <c r="A37935">
        <v>1.13899765802512E+18</v>
      </c>
      <c r="B37935" t="s">
        <v>76399</v>
      </c>
      <c r="C37935" t="s">
        <v>76400</v>
      </c>
      <c r="D37935" s="1">
        <v>43629.18954861111</v>
      </c>
      <c r="E37935">
        <v>6932</v>
      </c>
      <c r="F37935">
        <v>34505</v>
      </c>
    </row>
    <row r="37936" spans="1:7" x14ac:dyDescent="0.2">
      <c r="A37936">
        <v>1.1389980167556E+18</v>
      </c>
      <c r="B37936" t="s">
        <v>76401</v>
      </c>
      <c r="C37936" t="s">
        <v>76402</v>
      </c>
      <c r="D37936" s="1">
        <v>43629.19054398148</v>
      </c>
      <c r="E37936">
        <v>10872</v>
      </c>
      <c r="F37936">
        <v>47041</v>
      </c>
    </row>
    <row r="37937" spans="1:7" x14ac:dyDescent="0.2">
      <c r="A37937">
        <v>1.13899883058893E+18</v>
      </c>
      <c r="B37937" t="s">
        <v>76403</v>
      </c>
      <c r="C37937" t="s">
        <v>76404</v>
      </c>
      <c r="D37937" s="1">
        <v>43629.192789351851</v>
      </c>
      <c r="E37937">
        <v>12352</v>
      </c>
      <c r="F37937">
        <v>54542</v>
      </c>
    </row>
    <row r="37938" spans="1:7" x14ac:dyDescent="0.2">
      <c r="A37938">
        <v>1.1390004919192E+18</v>
      </c>
      <c r="B37938" t="s">
        <v>76405</v>
      </c>
      <c r="C37938" t="s">
        <v>76406</v>
      </c>
      <c r="D37938" s="1">
        <v>43629.197372685187</v>
      </c>
      <c r="E37938">
        <v>6351</v>
      </c>
      <c r="F37938">
        <v>29844</v>
      </c>
    </row>
    <row r="37939" spans="1:7" x14ac:dyDescent="0.2">
      <c r="A37939">
        <v>1.1390007540213199E+18</v>
      </c>
      <c r="B37939" t="s">
        <v>76407</v>
      </c>
      <c r="C37939" t="s">
        <v>76408</v>
      </c>
      <c r="D37939" s="1">
        <v>43629.198101851849</v>
      </c>
      <c r="E37939">
        <v>9650</v>
      </c>
      <c r="F37939">
        <v>50631</v>
      </c>
    </row>
    <row r="37940" spans="1:7" x14ac:dyDescent="0.2">
      <c r="A37940">
        <v>1.13901723338298E+18</v>
      </c>
      <c r="B37940" t="s">
        <v>76409</v>
      </c>
      <c r="C37940" t="s">
        <v>76410</v>
      </c>
      <c r="D37940" s="1">
        <v>43629.243576388886</v>
      </c>
      <c r="E37940">
        <v>15788</v>
      </c>
      <c r="F37940">
        <v>63773</v>
      </c>
      <c r="G37940" t="s">
        <v>89</v>
      </c>
    </row>
    <row r="37941" spans="1:7" x14ac:dyDescent="0.2">
      <c r="A37941">
        <v>1.13901759874457E+18</v>
      </c>
      <c r="B37941" t="s">
        <v>76411</v>
      </c>
      <c r="C37941" t="s">
        <v>76412</v>
      </c>
      <c r="D37941" s="1">
        <v>43629.244583333333</v>
      </c>
      <c r="E37941">
        <v>13361</v>
      </c>
      <c r="F37941">
        <v>56078</v>
      </c>
    </row>
    <row r="37942" spans="1:7" x14ac:dyDescent="0.2">
      <c r="A37942">
        <v>1.13911565553229E+18</v>
      </c>
      <c r="B37942" t="s">
        <v>76413</v>
      </c>
      <c r="C37942" t="s">
        <v>76414</v>
      </c>
      <c r="D37942" s="1">
        <v>43629.515162037038</v>
      </c>
      <c r="E37942">
        <v>21961</v>
      </c>
      <c r="F37942">
        <v>89223</v>
      </c>
    </row>
    <row r="37943" spans="1:7" x14ac:dyDescent="0.2">
      <c r="A37943">
        <v>1.13912304874808E+18</v>
      </c>
      <c r="B37943" t="s">
        <v>76415</v>
      </c>
      <c r="C37943" t="s">
        <v>76416</v>
      </c>
      <c r="D37943" s="1">
        <v>43629.535567129627</v>
      </c>
      <c r="E37943">
        <v>12093</v>
      </c>
      <c r="F37943">
        <v>55517</v>
      </c>
    </row>
    <row r="37944" spans="1:7" x14ac:dyDescent="0.2">
      <c r="A37944">
        <v>1.13912305178898E+18</v>
      </c>
      <c r="B37944" t="s">
        <v>76417</v>
      </c>
      <c r="C37944" t="s">
        <v>76418</v>
      </c>
      <c r="D37944" s="1">
        <v>43629.535578703704</v>
      </c>
      <c r="E37944">
        <v>9653</v>
      </c>
      <c r="F37944">
        <v>46877</v>
      </c>
    </row>
    <row r="37945" spans="1:7" x14ac:dyDescent="0.2">
      <c r="A37945">
        <v>1.13912305321926E+18</v>
      </c>
      <c r="B37945" t="s">
        <v>76419</v>
      </c>
      <c r="C37945" t="s">
        <v>76420</v>
      </c>
      <c r="D37945" s="1">
        <v>43629.535578703704</v>
      </c>
      <c r="E37945">
        <v>10938</v>
      </c>
      <c r="F37945">
        <v>52038</v>
      </c>
    </row>
    <row r="37946" spans="1:7" x14ac:dyDescent="0.2">
      <c r="A37946">
        <v>1.1391261173260401E+18</v>
      </c>
      <c r="B37946" t="s">
        <v>76421</v>
      </c>
      <c r="C37946" t="s">
        <v>76422</v>
      </c>
      <c r="D37946" s="1">
        <v>43629.544027777774</v>
      </c>
      <c r="E37946">
        <v>19131</v>
      </c>
      <c r="F37946">
        <v>91096</v>
      </c>
    </row>
    <row r="37947" spans="1:7" x14ac:dyDescent="0.2">
      <c r="A37947">
        <v>1.13912611944003E+18</v>
      </c>
      <c r="B37947" t="s">
        <v>76423</v>
      </c>
      <c r="C37947" t="s">
        <v>76424</v>
      </c>
      <c r="D37947" s="1">
        <v>43629.544039351851</v>
      </c>
      <c r="E37947">
        <v>14104</v>
      </c>
      <c r="F37947">
        <v>72847</v>
      </c>
    </row>
    <row r="37948" spans="1:7" x14ac:dyDescent="0.2">
      <c r="A37948">
        <v>1.13914335344504E+18</v>
      </c>
      <c r="B37948" t="s">
        <v>76425</v>
      </c>
      <c r="C37948" t="s">
        <v>76426</v>
      </c>
      <c r="D37948" s="1">
        <v>43629.591597222221</v>
      </c>
      <c r="E37948">
        <v>16137</v>
      </c>
      <c r="F37948">
        <v>66400</v>
      </c>
    </row>
    <row r="37949" spans="1:7" x14ac:dyDescent="0.2">
      <c r="A37949">
        <v>1.13916144243799E+18</v>
      </c>
      <c r="B37949" t="s">
        <v>76427</v>
      </c>
      <c r="C37949" t="s">
        <v>76428</v>
      </c>
      <c r="D37949" s="1">
        <v>43629.641516203701</v>
      </c>
      <c r="E37949">
        <v>19354</v>
      </c>
      <c r="F37949">
        <v>97873</v>
      </c>
    </row>
    <row r="37950" spans="1:7" x14ac:dyDescent="0.2">
      <c r="A37950">
        <v>1.1391614437341E+18</v>
      </c>
      <c r="B37950" t="s">
        <v>76429</v>
      </c>
      <c r="C37950" t="s">
        <v>76430</v>
      </c>
      <c r="D37950" s="1">
        <v>43629.641516203701</v>
      </c>
      <c r="E37950">
        <v>17896</v>
      </c>
      <c r="F37950">
        <v>90891</v>
      </c>
    </row>
    <row r="37951" spans="1:7" x14ac:dyDescent="0.2">
      <c r="A37951">
        <v>1.13916496886201E+18</v>
      </c>
      <c r="B37951" t="s">
        <v>76431</v>
      </c>
      <c r="C37951" t="s">
        <v>76432</v>
      </c>
      <c r="D37951" s="1">
        <v>43629.651238425926</v>
      </c>
      <c r="E37951">
        <v>18555</v>
      </c>
      <c r="F37951">
        <v>70405</v>
      </c>
      <c r="G37951" t="s">
        <v>89</v>
      </c>
    </row>
    <row r="37952" spans="1:7" x14ac:dyDescent="0.2">
      <c r="A37952">
        <v>1.13916497328698E+18</v>
      </c>
      <c r="B37952" t="s">
        <v>76433</v>
      </c>
      <c r="C37952" t="s">
        <v>76434</v>
      </c>
      <c r="D37952" s="1">
        <v>43629.651250000003</v>
      </c>
      <c r="E37952">
        <v>15948</v>
      </c>
      <c r="F37952">
        <v>63262</v>
      </c>
      <c r="G37952" t="s">
        <v>89</v>
      </c>
    </row>
    <row r="37953" spans="1:8" x14ac:dyDescent="0.2">
      <c r="A37953">
        <v>1.13916497727159E+18</v>
      </c>
      <c r="B37953" t="s">
        <v>76435</v>
      </c>
      <c r="C37953" t="s">
        <v>76436</v>
      </c>
      <c r="D37953" s="1">
        <v>43629.651261574072</v>
      </c>
      <c r="E37953">
        <v>17786</v>
      </c>
      <c r="F37953">
        <v>71392</v>
      </c>
    </row>
    <row r="37954" spans="1:8" x14ac:dyDescent="0.2">
      <c r="A37954">
        <v>1.13923143102304E+18</v>
      </c>
      <c r="B37954" t="s">
        <v>76437</v>
      </c>
      <c r="C37954" t="s">
        <v>76438</v>
      </c>
      <c r="D37954" s="1">
        <v>43629.834641203706</v>
      </c>
      <c r="E37954">
        <v>19321</v>
      </c>
      <c r="F37954">
        <v>68519</v>
      </c>
    </row>
    <row r="37955" spans="1:8" x14ac:dyDescent="0.2">
      <c r="A37955">
        <v>1.13923646836543E+18</v>
      </c>
      <c r="B37955" t="s">
        <v>76439</v>
      </c>
      <c r="C37955" t="s">
        <v>76440</v>
      </c>
      <c r="D37955" s="1">
        <v>43629.848541666666</v>
      </c>
      <c r="E37955">
        <v>16609</v>
      </c>
      <c r="F37955">
        <v>69941</v>
      </c>
    </row>
    <row r="37956" spans="1:8" x14ac:dyDescent="0.2">
      <c r="A37956">
        <v>1.13924640726781E+18</v>
      </c>
      <c r="B37956" t="s">
        <v>76441</v>
      </c>
      <c r="C37956" t="s">
        <v>76442</v>
      </c>
      <c r="D37956" s="1">
        <v>43629.875972222224</v>
      </c>
      <c r="E37956">
        <v>16106</v>
      </c>
      <c r="F37956">
        <v>46110</v>
      </c>
      <c r="G37956" t="s">
        <v>215</v>
      </c>
    </row>
    <row r="37957" spans="1:8" x14ac:dyDescent="0.2">
      <c r="A37957">
        <v>1.13926378114459E+18</v>
      </c>
      <c r="B37957" t="s">
        <v>76443</v>
      </c>
      <c r="C37957" t="s">
        <v>76444</v>
      </c>
      <c r="D37957" s="1">
        <v>43629.92391203704</v>
      </c>
      <c r="E37957">
        <v>23170</v>
      </c>
      <c r="F37957">
        <v>139101</v>
      </c>
    </row>
    <row r="37958" spans="1:8" x14ac:dyDescent="0.2">
      <c r="A37958">
        <v>1.13926378214278E+18</v>
      </c>
      <c r="B37958" t="s">
        <v>76445</v>
      </c>
      <c r="C37958" t="s">
        <v>76446</v>
      </c>
      <c r="D37958" s="1">
        <v>43629.92391203704</v>
      </c>
      <c r="E37958">
        <v>20876</v>
      </c>
      <c r="F37958">
        <v>135095</v>
      </c>
    </row>
    <row r="37959" spans="1:8" x14ac:dyDescent="0.2">
      <c r="A37959">
        <v>1.13927719918025E+18</v>
      </c>
      <c r="B37959" t="s">
        <v>76447</v>
      </c>
      <c r="C37959" t="s">
        <v>76448</v>
      </c>
      <c r="D37959" s="1">
        <v>43629.9609375</v>
      </c>
      <c r="E37959">
        <v>14666</v>
      </c>
      <c r="F37959">
        <v>58401</v>
      </c>
    </row>
    <row r="37960" spans="1:8" x14ac:dyDescent="0.2">
      <c r="A37960">
        <v>1.1393303760091599E+18</v>
      </c>
      <c r="B37960" t="s">
        <v>76449</v>
      </c>
      <c r="C37960" t="s">
        <v>76450</v>
      </c>
      <c r="D37960" s="1">
        <v>43630.107685185183</v>
      </c>
      <c r="E37960">
        <v>14907</v>
      </c>
      <c r="F37960">
        <v>54318</v>
      </c>
      <c r="H37960" t="s">
        <v>390</v>
      </c>
    </row>
    <row r="37961" spans="1:8" x14ac:dyDescent="0.2">
      <c r="A37961">
        <v>1.13948539785829E+18</v>
      </c>
      <c r="B37961" t="s">
        <v>76451</v>
      </c>
      <c r="C37961" t="s">
        <v>76452</v>
      </c>
      <c r="D37961" s="1">
        <v>43630.535462962966</v>
      </c>
      <c r="E37961">
        <v>11932</v>
      </c>
      <c r="F37961">
        <v>61170</v>
      </c>
      <c r="G37961" t="s">
        <v>89</v>
      </c>
    </row>
    <row r="37962" spans="1:8" x14ac:dyDescent="0.2">
      <c r="A37962">
        <v>1.1394865042947599E+18</v>
      </c>
      <c r="B37962" t="s">
        <v>76453</v>
      </c>
      <c r="C37962" t="s">
        <v>76454</v>
      </c>
      <c r="D37962" s="1">
        <v>43630.538506944446</v>
      </c>
      <c r="E37962">
        <v>8008</v>
      </c>
      <c r="F37962">
        <v>47694</v>
      </c>
      <c r="G37962" t="s">
        <v>215</v>
      </c>
    </row>
    <row r="37963" spans="1:8" x14ac:dyDescent="0.2">
      <c r="A37963">
        <v>1.13957923146842E+18</v>
      </c>
      <c r="B37963" t="s">
        <v>76455</v>
      </c>
      <c r="C37963" t="s">
        <v>76456</v>
      </c>
      <c r="D37963" s="1">
        <v>43630.794386574074</v>
      </c>
      <c r="E37963">
        <v>17839</v>
      </c>
      <c r="F37963">
        <v>88300</v>
      </c>
      <c r="G37963" t="s">
        <v>89</v>
      </c>
      <c r="H37963" t="s">
        <v>390</v>
      </c>
    </row>
    <row r="37964" spans="1:8" x14ac:dyDescent="0.2">
      <c r="A37964">
        <v>1.13960617868046E+18</v>
      </c>
      <c r="B37964" t="s">
        <v>76457</v>
      </c>
      <c r="C37964" t="s">
        <v>76458</v>
      </c>
      <c r="D37964" s="1">
        <v>43630.868750000001</v>
      </c>
      <c r="E37964">
        <v>12992</v>
      </c>
      <c r="F37964">
        <v>55206</v>
      </c>
    </row>
    <row r="37965" spans="1:8" x14ac:dyDescent="0.2">
      <c r="A37965">
        <v>1.1396119736441E+18</v>
      </c>
      <c r="B37965" t="s">
        <v>76459</v>
      </c>
      <c r="C37965" t="s">
        <v>76460</v>
      </c>
      <c r="D37965" s="1">
        <v>43630.884745370371</v>
      </c>
      <c r="E37965">
        <v>11859</v>
      </c>
      <c r="F37965">
        <v>46722</v>
      </c>
    </row>
    <row r="37966" spans="1:8" x14ac:dyDescent="0.2">
      <c r="A37966">
        <v>1.13961239374985E+18</v>
      </c>
      <c r="B37966" t="s">
        <v>76461</v>
      </c>
      <c r="C37966" t="s">
        <v>76462</v>
      </c>
      <c r="D37966" s="1">
        <v>43630.88590277778</v>
      </c>
      <c r="E37966">
        <v>25349</v>
      </c>
      <c r="F37966">
        <v>88914</v>
      </c>
      <c r="H37966" t="s">
        <v>390</v>
      </c>
    </row>
    <row r="37967" spans="1:8" x14ac:dyDescent="0.2">
      <c r="A37967">
        <v>1.13964026486216E+18</v>
      </c>
      <c r="B37967" t="s">
        <v>76463</v>
      </c>
      <c r="C37967" t="s">
        <v>76464</v>
      </c>
      <c r="D37967" s="1">
        <v>43630.962812500002</v>
      </c>
      <c r="E37967">
        <v>10877</v>
      </c>
      <c r="F37967">
        <v>43231</v>
      </c>
      <c r="G37967" t="s">
        <v>89</v>
      </c>
    </row>
    <row r="37968" spans="1:8" x14ac:dyDescent="0.2">
      <c r="A37968">
        <v>1.1396459369453199E+18</v>
      </c>
      <c r="B37968" t="s">
        <v>76465</v>
      </c>
      <c r="C37968" t="s">
        <v>76466</v>
      </c>
      <c r="D37968" s="1">
        <v>43630.978460648148</v>
      </c>
      <c r="E37968">
        <v>9597</v>
      </c>
      <c r="F37968">
        <v>37463</v>
      </c>
      <c r="G37968" t="s">
        <v>215</v>
      </c>
    </row>
    <row r="37969" spans="1:7" x14ac:dyDescent="0.2">
      <c r="A37969">
        <v>1.13966321059072E+18</v>
      </c>
      <c r="B37969" t="s">
        <v>76467</v>
      </c>
      <c r="C37969" t="s">
        <v>76468</v>
      </c>
      <c r="D37969" s="1">
        <v>43631.026122685187</v>
      </c>
      <c r="E37969">
        <v>11501</v>
      </c>
      <c r="F37969">
        <v>63257</v>
      </c>
      <c r="G37969" t="s">
        <v>215</v>
      </c>
    </row>
    <row r="37970" spans="1:7" x14ac:dyDescent="0.2">
      <c r="A37970">
        <v>1.13966321187414E+18</v>
      </c>
      <c r="B37970" t="s">
        <v>76469</v>
      </c>
      <c r="C37970" t="s">
        <v>76470</v>
      </c>
      <c r="D37970" s="1">
        <v>43631.026134259257</v>
      </c>
      <c r="E37970">
        <v>12046</v>
      </c>
      <c r="F37970">
        <v>65299</v>
      </c>
    </row>
    <row r="37971" spans="1:7" x14ac:dyDescent="0.2">
      <c r="A37971">
        <v>1.13985948983282E+18</v>
      </c>
      <c r="B37971" t="s">
        <v>76471</v>
      </c>
      <c r="C37971" t="s">
        <v>76472</v>
      </c>
      <c r="D37971" s="1">
        <v>43631.567754629628</v>
      </c>
      <c r="E37971">
        <v>12861</v>
      </c>
      <c r="F37971">
        <v>60698</v>
      </c>
      <c r="G37971" t="s">
        <v>89</v>
      </c>
    </row>
    <row r="37972" spans="1:7" x14ac:dyDescent="0.2">
      <c r="A37972">
        <v>1.1398613070023601E+18</v>
      </c>
      <c r="B37972" t="s">
        <v>76473</v>
      </c>
      <c r="C37972" t="s">
        <v>76474</v>
      </c>
      <c r="D37972" s="1">
        <v>43631.572766203702</v>
      </c>
      <c r="E37972">
        <v>15593</v>
      </c>
      <c r="F37972">
        <v>73261</v>
      </c>
      <c r="G37972" t="s">
        <v>89</v>
      </c>
    </row>
    <row r="37973" spans="1:7" x14ac:dyDescent="0.2">
      <c r="A37973">
        <v>1.1398664645996401E+18</v>
      </c>
      <c r="B37973" t="s">
        <v>76475</v>
      </c>
      <c r="C37973" t="s">
        <v>76476</v>
      </c>
      <c r="D37973" s="1">
        <v>43631.587002314816</v>
      </c>
      <c r="E37973">
        <v>17430</v>
      </c>
      <c r="F37973">
        <v>78036</v>
      </c>
    </row>
    <row r="37974" spans="1:7" x14ac:dyDescent="0.2">
      <c r="A37974">
        <v>1.13987811270192E+18</v>
      </c>
      <c r="B37974" t="s">
        <v>76477</v>
      </c>
      <c r="C37974" t="s">
        <v>76478</v>
      </c>
      <c r="D37974" s="1">
        <v>43631.619143518517</v>
      </c>
      <c r="E37974">
        <v>17254</v>
      </c>
      <c r="F37974">
        <v>80248</v>
      </c>
    </row>
    <row r="37975" spans="1:7" x14ac:dyDescent="0.2">
      <c r="A37975">
        <v>1.13987917217053E+18</v>
      </c>
      <c r="B37975" t="s">
        <v>76479</v>
      </c>
      <c r="C37975" t="s">
        <v>76480</v>
      </c>
      <c r="D37975" s="1">
        <v>43631.622071759259</v>
      </c>
      <c r="E37975">
        <v>12697</v>
      </c>
      <c r="F37975">
        <v>56724</v>
      </c>
      <c r="G37975" t="s">
        <v>89</v>
      </c>
    </row>
    <row r="37976" spans="1:7" x14ac:dyDescent="0.2">
      <c r="A37976">
        <v>1.13989139325247E+18</v>
      </c>
      <c r="B37976" t="s">
        <v>76481</v>
      </c>
      <c r="C37976" t="s">
        <v>76482</v>
      </c>
      <c r="D37976" s="1">
        <v>43631.655787037038</v>
      </c>
      <c r="E37976">
        <v>17111</v>
      </c>
      <c r="F37976">
        <v>76927</v>
      </c>
    </row>
    <row r="37977" spans="1:7" x14ac:dyDescent="0.2">
      <c r="A37977">
        <v>1.1399670595033201E+18</v>
      </c>
      <c r="B37977" t="s">
        <v>76483</v>
      </c>
      <c r="C37977" t="s">
        <v>76484</v>
      </c>
      <c r="D37977" s="1">
        <v>43631.864594907405</v>
      </c>
      <c r="E37977">
        <v>7743</v>
      </c>
      <c r="F37977">
        <v>42082</v>
      </c>
    </row>
    <row r="37978" spans="1:7" x14ac:dyDescent="0.2">
      <c r="A37978">
        <v>1.13996848192185E+18</v>
      </c>
      <c r="B37978" t="s">
        <v>76485</v>
      </c>
      <c r="C37978" t="s">
        <v>76486</v>
      </c>
      <c r="D37978" s="1">
        <v>43631.868518518517</v>
      </c>
      <c r="E37978">
        <v>9527</v>
      </c>
      <c r="F37978">
        <v>34499</v>
      </c>
    </row>
    <row r="37979" spans="1:7" x14ac:dyDescent="0.2">
      <c r="A37979">
        <v>1.13997197485425E+18</v>
      </c>
      <c r="B37979" t="s">
        <v>76487</v>
      </c>
      <c r="C37979" t="s">
        <v>76488</v>
      </c>
      <c r="D37979" s="1">
        <v>43631.878159722219</v>
      </c>
      <c r="E37979">
        <v>23881</v>
      </c>
      <c r="F37979">
        <v>98768</v>
      </c>
    </row>
    <row r="37980" spans="1:7" x14ac:dyDescent="0.2">
      <c r="A37980">
        <v>1.14003554573898E+18</v>
      </c>
      <c r="B37980" t="s">
        <v>76489</v>
      </c>
      <c r="C37980" t="s">
        <v>76490</v>
      </c>
      <c r="D37980" s="1">
        <v>43632.053576388891</v>
      </c>
      <c r="E37980">
        <v>19404</v>
      </c>
      <c r="F37980">
        <v>84679</v>
      </c>
    </row>
    <row r="37981" spans="1:7" x14ac:dyDescent="0.2">
      <c r="A37981">
        <v>1.14005924351886E+18</v>
      </c>
      <c r="B37981" t="s">
        <v>76491</v>
      </c>
      <c r="C37981" t="s">
        <v>76492</v>
      </c>
      <c r="D37981" s="1">
        <v>43632.118969907409</v>
      </c>
      <c r="E37981">
        <v>14600</v>
      </c>
      <c r="F37981">
        <v>80526</v>
      </c>
      <c r="G37981" t="s">
        <v>215</v>
      </c>
    </row>
    <row r="37982" spans="1:7" x14ac:dyDescent="0.2">
      <c r="A37982">
        <v>1.14005924545663E+18</v>
      </c>
      <c r="B37982" t="s">
        <v>76493</v>
      </c>
      <c r="C37982" t="s">
        <v>76494</v>
      </c>
      <c r="D37982" s="1">
        <v>43632.118981481479</v>
      </c>
      <c r="E37982">
        <v>12252</v>
      </c>
      <c r="F37982">
        <v>70871</v>
      </c>
    </row>
    <row r="37983" spans="1:7" x14ac:dyDescent="0.2">
      <c r="A37983">
        <v>1.1400592467819599E+18</v>
      </c>
      <c r="B37983" t="s">
        <v>76495</v>
      </c>
      <c r="C37983" t="s">
        <v>76496</v>
      </c>
      <c r="D37983" s="1">
        <v>43632.118981481479</v>
      </c>
      <c r="E37983">
        <v>13803</v>
      </c>
      <c r="F37983">
        <v>79808</v>
      </c>
    </row>
    <row r="37984" spans="1:7" x14ac:dyDescent="0.2">
      <c r="A37984">
        <v>1.1400653001861199E+18</v>
      </c>
      <c r="B37984" t="s">
        <v>76497</v>
      </c>
      <c r="C37984" t="s">
        <v>76498</v>
      </c>
      <c r="D37984" s="1">
        <v>43632.135682870372</v>
      </c>
      <c r="E37984">
        <v>19948</v>
      </c>
      <c r="F37984">
        <v>82982</v>
      </c>
    </row>
    <row r="37985" spans="1:7" x14ac:dyDescent="0.2">
      <c r="A37985">
        <v>1.1400653040196401E+18</v>
      </c>
      <c r="B37985" t="s">
        <v>76499</v>
      </c>
      <c r="C37985" t="s">
        <v>76500</v>
      </c>
      <c r="D37985" s="1">
        <v>43632.135694444441</v>
      </c>
      <c r="E37985">
        <v>17489</v>
      </c>
      <c r="F37985">
        <v>74755</v>
      </c>
    </row>
    <row r="37986" spans="1:7" x14ac:dyDescent="0.2">
      <c r="A37986">
        <v>1.14011957911875E+18</v>
      </c>
      <c r="B37986" t="s">
        <v>76501</v>
      </c>
      <c r="C37986" t="s">
        <v>76502</v>
      </c>
      <c r="D37986" s="1">
        <v>43632.285462962966</v>
      </c>
      <c r="E37986">
        <v>20089</v>
      </c>
      <c r="F37986">
        <v>94361</v>
      </c>
      <c r="G37986" t="s">
        <v>89</v>
      </c>
    </row>
    <row r="37987" spans="1:7" x14ac:dyDescent="0.2">
      <c r="A37987">
        <v>1.1401195819834801E+18</v>
      </c>
      <c r="B37987" t="s">
        <v>76503</v>
      </c>
      <c r="C37987" t="s">
        <v>76504</v>
      </c>
      <c r="D37987" s="1">
        <v>43632.285474537035</v>
      </c>
      <c r="E37987">
        <v>16732</v>
      </c>
      <c r="F37987">
        <v>78778</v>
      </c>
    </row>
    <row r="37988" spans="1:7" x14ac:dyDescent="0.2">
      <c r="A37988">
        <v>1.14021323120362E+18</v>
      </c>
      <c r="B37988" t="s">
        <v>76505</v>
      </c>
      <c r="C37988" t="s">
        <v>76506</v>
      </c>
      <c r="D37988" s="1">
        <v>43632.543900462966</v>
      </c>
      <c r="E37988">
        <v>7888</v>
      </c>
      <c r="F37988">
        <v>45886</v>
      </c>
      <c r="G37988" t="s">
        <v>89</v>
      </c>
    </row>
    <row r="37989" spans="1:7" x14ac:dyDescent="0.2">
      <c r="A37989">
        <v>1.14022245181049E+18</v>
      </c>
      <c r="B37989" t="s">
        <v>76507</v>
      </c>
      <c r="C37989" t="s">
        <v>76508</v>
      </c>
      <c r="D37989" s="1">
        <v>43632.569340277776</v>
      </c>
      <c r="E37989">
        <v>17166</v>
      </c>
      <c r="F37989">
        <v>78802</v>
      </c>
      <c r="G37989" t="s">
        <v>89</v>
      </c>
    </row>
    <row r="37990" spans="1:7" x14ac:dyDescent="0.2">
      <c r="A37990">
        <v>1.14022245646619E+18</v>
      </c>
      <c r="B37990" t="s">
        <v>76509</v>
      </c>
      <c r="C37990" t="s">
        <v>76510</v>
      </c>
      <c r="D37990" s="1">
        <v>43632.569351851853</v>
      </c>
      <c r="E37990">
        <v>13119</v>
      </c>
      <c r="F37990">
        <v>65946</v>
      </c>
      <c r="G37990" t="s">
        <v>89</v>
      </c>
    </row>
    <row r="37991" spans="1:7" x14ac:dyDescent="0.2">
      <c r="A37991">
        <v>1.14025252830463E+18</v>
      </c>
      <c r="B37991" t="s">
        <v>76511</v>
      </c>
      <c r="C37991" t="s">
        <v>76512</v>
      </c>
      <c r="D37991" s="1">
        <v>43632.652337962965</v>
      </c>
      <c r="E37991">
        <v>17750</v>
      </c>
      <c r="F37991">
        <v>90477</v>
      </c>
    </row>
    <row r="37992" spans="1:7" x14ac:dyDescent="0.2">
      <c r="A37992">
        <v>1.14025252942871E+18</v>
      </c>
      <c r="B37992" t="s">
        <v>76513</v>
      </c>
      <c r="C37992" t="s">
        <v>76514</v>
      </c>
      <c r="D37992" s="1">
        <v>43632.652337962965</v>
      </c>
      <c r="E37992">
        <v>14659</v>
      </c>
      <c r="F37992">
        <v>78907</v>
      </c>
    </row>
    <row r="37993" spans="1:7" x14ac:dyDescent="0.2">
      <c r="A37993">
        <v>1.14025649856153E+18</v>
      </c>
      <c r="B37993" t="s">
        <v>76515</v>
      </c>
      <c r="C37993" t="s">
        <v>76516</v>
      </c>
      <c r="D37993" s="1">
        <v>43632.663287037038</v>
      </c>
      <c r="E37993">
        <v>27894</v>
      </c>
      <c r="F37993">
        <v>158639</v>
      </c>
    </row>
    <row r="37994" spans="1:7" x14ac:dyDescent="0.2">
      <c r="A37994">
        <v>1.14030257039473E+18</v>
      </c>
      <c r="B37994" t="s">
        <v>76517</v>
      </c>
      <c r="C37994" t="s">
        <v>76518</v>
      </c>
      <c r="D37994" s="1">
        <v>43632.79042824074</v>
      </c>
      <c r="E37994">
        <v>55672</v>
      </c>
      <c r="F37994">
        <v>188702</v>
      </c>
    </row>
    <row r="37995" spans="1:7" x14ac:dyDescent="0.2">
      <c r="A37995">
        <v>1.14033342276782E+18</v>
      </c>
      <c r="B37995" t="s">
        <v>76519</v>
      </c>
      <c r="C37995" t="s">
        <v>76520</v>
      </c>
      <c r="D37995" s="1">
        <v>43632.875567129631</v>
      </c>
      <c r="E37995">
        <v>16376</v>
      </c>
      <c r="F37995">
        <v>69950</v>
      </c>
      <c r="G37995" t="s">
        <v>89</v>
      </c>
    </row>
    <row r="37996" spans="1:7" x14ac:dyDescent="0.2">
      <c r="A37996">
        <v>1.14035742154783E+18</v>
      </c>
      <c r="B37996" t="s">
        <v>76521</v>
      </c>
      <c r="C37996" t="s">
        <v>76522</v>
      </c>
      <c r="D37996" s="1">
        <v>43632.941782407404</v>
      </c>
      <c r="E37996">
        <v>20540</v>
      </c>
      <c r="F37996">
        <v>90222</v>
      </c>
    </row>
    <row r="37997" spans="1:7" x14ac:dyDescent="0.2">
      <c r="A37997">
        <v>1.14035743009581E+18</v>
      </c>
      <c r="B37997" t="s">
        <v>76523</v>
      </c>
      <c r="C37997" t="s">
        <v>76524</v>
      </c>
      <c r="D37997" s="1">
        <v>43632.941805555558</v>
      </c>
      <c r="E37997">
        <v>14039</v>
      </c>
      <c r="F37997">
        <v>72779</v>
      </c>
    </row>
    <row r="37998" spans="1:7" x14ac:dyDescent="0.2">
      <c r="A37998">
        <v>1.14036933794718E+18</v>
      </c>
      <c r="B37998" t="s">
        <v>76525</v>
      </c>
      <c r="C37998" t="s">
        <v>76526</v>
      </c>
      <c r="D37998" s="1">
        <v>43632.974664351852</v>
      </c>
      <c r="E37998">
        <v>20241</v>
      </c>
      <c r="F37998">
        <v>92728</v>
      </c>
    </row>
    <row r="37999" spans="1:7" x14ac:dyDescent="0.2">
      <c r="A37999">
        <v>1.14039258772083E+18</v>
      </c>
      <c r="B37999" t="s">
        <v>76527</v>
      </c>
      <c r="C37999" t="s">
        <v>76528</v>
      </c>
      <c r="D37999" s="1">
        <v>43633.038831018515</v>
      </c>
      <c r="E37999">
        <v>24912</v>
      </c>
      <c r="F37999">
        <v>127408</v>
      </c>
    </row>
    <row r="38000" spans="1:7" x14ac:dyDescent="0.2">
      <c r="A38000">
        <v>1.14043600647224E+18</v>
      </c>
      <c r="B38000" t="s">
        <v>76529</v>
      </c>
      <c r="C38000" t="s">
        <v>76530</v>
      </c>
      <c r="D38000" s="1">
        <v>43633.158634259256</v>
      </c>
      <c r="E38000">
        <v>9027</v>
      </c>
      <c r="F38000">
        <v>66446</v>
      </c>
    </row>
    <row r="38001" spans="1:7" x14ac:dyDescent="0.2">
      <c r="A38001">
        <v>1.14044345032165E+18</v>
      </c>
      <c r="B38001" t="s">
        <v>76531</v>
      </c>
      <c r="C38001" t="s">
        <v>76532</v>
      </c>
      <c r="D38001" s="1">
        <v>43633.179178240738</v>
      </c>
      <c r="E38001">
        <v>15934</v>
      </c>
      <c r="F38001">
        <v>75608</v>
      </c>
    </row>
    <row r="38002" spans="1:7" x14ac:dyDescent="0.2">
      <c r="A38002">
        <v>1.14059009987017E+18</v>
      </c>
      <c r="B38002" t="s">
        <v>76533</v>
      </c>
      <c r="C38002" t="s">
        <v>76534</v>
      </c>
      <c r="D38002" s="1">
        <v>43633.583854166667</v>
      </c>
      <c r="E38002">
        <v>23833</v>
      </c>
      <c r="F38002">
        <v>101183</v>
      </c>
    </row>
    <row r="38003" spans="1:7" x14ac:dyDescent="0.2">
      <c r="A38003">
        <v>1.14059167028056E+18</v>
      </c>
      <c r="B38003" t="s">
        <v>76535</v>
      </c>
      <c r="C38003" t="s">
        <v>76536</v>
      </c>
      <c r="D38003" s="1">
        <v>43633.588194444441</v>
      </c>
      <c r="E38003">
        <v>19827</v>
      </c>
      <c r="F38003">
        <v>100859</v>
      </c>
    </row>
    <row r="38004" spans="1:7" x14ac:dyDescent="0.2">
      <c r="A38004">
        <v>1.14064772620978E+18</v>
      </c>
      <c r="B38004" t="s">
        <v>76537</v>
      </c>
      <c r="C38004" t="s">
        <v>76538</v>
      </c>
      <c r="D38004" s="1">
        <v>43633.74287037037</v>
      </c>
      <c r="E38004">
        <v>15016</v>
      </c>
      <c r="F38004">
        <v>57830</v>
      </c>
    </row>
    <row r="38005" spans="1:7" x14ac:dyDescent="0.2">
      <c r="A38005">
        <v>1.14069699084357E+18</v>
      </c>
      <c r="B38005" t="s">
        <v>76539</v>
      </c>
      <c r="C38005" t="s">
        <v>76540</v>
      </c>
      <c r="D38005" s="1">
        <v>43633.878819444442</v>
      </c>
      <c r="E38005">
        <v>10069</v>
      </c>
      <c r="F38005">
        <v>45865</v>
      </c>
      <c r="G38005" t="s">
        <v>89</v>
      </c>
    </row>
    <row r="38006" spans="1:7" x14ac:dyDescent="0.2">
      <c r="A38006">
        <v>1.14076851628878E+18</v>
      </c>
      <c r="B38006" t="s">
        <v>76541</v>
      </c>
      <c r="C38006" t="s">
        <v>76542</v>
      </c>
      <c r="D38006" s="1">
        <v>43634.076192129629</v>
      </c>
      <c r="E38006">
        <v>14752</v>
      </c>
      <c r="F38006">
        <v>61408</v>
      </c>
      <c r="G38006" t="s">
        <v>576</v>
      </c>
    </row>
    <row r="38007" spans="1:7" x14ac:dyDescent="0.2">
      <c r="A38007">
        <v>1.14079140065887E+18</v>
      </c>
      <c r="B38007" t="s">
        <v>76543</v>
      </c>
      <c r="C38007" t="s">
        <v>76544</v>
      </c>
      <c r="D38007" s="1">
        <v>43634.139340277776</v>
      </c>
      <c r="E38007">
        <v>33924</v>
      </c>
      <c r="F38007">
        <v>146667</v>
      </c>
    </row>
    <row r="38008" spans="1:7" x14ac:dyDescent="0.2">
      <c r="A38008">
        <v>1.14079140232395E+18</v>
      </c>
      <c r="B38008" t="s">
        <v>76545</v>
      </c>
      <c r="C38008" t="s">
        <v>76546</v>
      </c>
      <c r="D38008" s="1">
        <v>43634.139340277776</v>
      </c>
      <c r="E38008">
        <v>22102</v>
      </c>
      <c r="F38008">
        <v>106141</v>
      </c>
    </row>
    <row r="38009" spans="1:7" x14ac:dyDescent="0.2">
      <c r="A38009">
        <v>1.1407961872489201E+18</v>
      </c>
      <c r="B38009" t="s">
        <v>76547</v>
      </c>
      <c r="C38009" t="s">
        <v>76548</v>
      </c>
      <c r="D38009" s="1">
        <v>43634.152546296296</v>
      </c>
      <c r="E38009">
        <v>20961</v>
      </c>
      <c r="F38009">
        <v>104357</v>
      </c>
    </row>
    <row r="38010" spans="1:7" x14ac:dyDescent="0.2">
      <c r="A38010">
        <v>1.14080474842311E+18</v>
      </c>
      <c r="B38010" t="s">
        <v>76549</v>
      </c>
      <c r="C38010" t="s">
        <v>76550</v>
      </c>
      <c r="D38010" s="1">
        <v>43634.176168981481</v>
      </c>
      <c r="E38010">
        <v>16767</v>
      </c>
      <c r="F38010">
        <v>65887</v>
      </c>
      <c r="G38010" t="s">
        <v>89</v>
      </c>
    </row>
    <row r="38011" spans="1:7" x14ac:dyDescent="0.2">
      <c r="A38011">
        <v>1.1408444121273201E+18</v>
      </c>
      <c r="B38011" t="s">
        <v>76551</v>
      </c>
      <c r="C38011" t="s">
        <v>76552</v>
      </c>
      <c r="D38011" s="1">
        <v>43634.285624999997</v>
      </c>
      <c r="E38011">
        <v>23307</v>
      </c>
      <c r="F38011">
        <v>78146</v>
      </c>
      <c r="G38011" t="s">
        <v>89</v>
      </c>
    </row>
    <row r="38012" spans="1:7" x14ac:dyDescent="0.2">
      <c r="A38012">
        <v>1.14084914179647E+18</v>
      </c>
      <c r="B38012" t="s">
        <v>76553</v>
      </c>
      <c r="C38012" t="s">
        <v>76554</v>
      </c>
      <c r="D38012" s="1">
        <v>43634.298680555556</v>
      </c>
      <c r="E38012">
        <v>16662</v>
      </c>
      <c r="F38012">
        <v>81706</v>
      </c>
    </row>
    <row r="38013" spans="1:7" x14ac:dyDescent="0.2">
      <c r="A38013">
        <v>1.1409356202919601E+18</v>
      </c>
      <c r="B38013" t="s">
        <v>76555</v>
      </c>
      <c r="C38013" t="s">
        <v>76556</v>
      </c>
      <c r="D38013" s="1">
        <v>43634.537314814814</v>
      </c>
      <c r="E38013">
        <v>13441</v>
      </c>
      <c r="F38013">
        <v>55591</v>
      </c>
    </row>
    <row r="38014" spans="1:7" x14ac:dyDescent="0.2">
      <c r="A38014">
        <v>1.14094262547583E+18</v>
      </c>
      <c r="B38014" t="s">
        <v>76557</v>
      </c>
      <c r="C38014" t="s">
        <v>76558</v>
      </c>
      <c r="D38014" s="1">
        <v>43634.556643518517</v>
      </c>
      <c r="E38014">
        <v>8036</v>
      </c>
      <c r="F38014">
        <v>40008</v>
      </c>
    </row>
    <row r="38015" spans="1:7" x14ac:dyDescent="0.2">
      <c r="A38015">
        <v>1.1409448470393201E+18</v>
      </c>
      <c r="B38015" t="s">
        <v>76559</v>
      </c>
      <c r="C38015" t="s">
        <v>76560</v>
      </c>
      <c r="D38015" s="1">
        <v>43634.5627662037</v>
      </c>
      <c r="E38015">
        <v>18794</v>
      </c>
      <c r="F38015">
        <v>82139</v>
      </c>
    </row>
    <row r="38016" spans="1:7" x14ac:dyDescent="0.2">
      <c r="A38016">
        <v>1.1409773714215601E+18</v>
      </c>
      <c r="B38016" t="s">
        <v>76561</v>
      </c>
      <c r="C38016" t="s">
        <v>76562</v>
      </c>
      <c r="D38016" s="1">
        <v>43634.65252314815</v>
      </c>
      <c r="E38016">
        <v>16276</v>
      </c>
      <c r="F38016">
        <v>79198</v>
      </c>
    </row>
    <row r="38017" spans="1:8" x14ac:dyDescent="0.2">
      <c r="A38017">
        <v>1.14098486062821E+18</v>
      </c>
      <c r="B38017" t="s">
        <v>76563</v>
      </c>
      <c r="C38017" t="s">
        <v>76564</v>
      </c>
      <c r="D38017" s="1">
        <v>43634.673182870371</v>
      </c>
      <c r="E38017">
        <v>6570</v>
      </c>
      <c r="F38017">
        <v>31816</v>
      </c>
      <c r="G38017" t="s">
        <v>89</v>
      </c>
    </row>
    <row r="38018" spans="1:8" x14ac:dyDescent="0.2">
      <c r="A38018">
        <v>1.14098825158456E+18</v>
      </c>
      <c r="B38018" t="s">
        <v>76565</v>
      </c>
      <c r="C38018" t="s">
        <v>76566</v>
      </c>
      <c r="D38018" s="1">
        <v>43634.682546296295</v>
      </c>
      <c r="E38018">
        <v>9014</v>
      </c>
      <c r="F38018">
        <v>43868</v>
      </c>
    </row>
    <row r="38019" spans="1:8" x14ac:dyDescent="0.2">
      <c r="A38019">
        <v>1.14102759377434E+18</v>
      </c>
      <c r="B38019" t="s">
        <v>76567</v>
      </c>
      <c r="C38019" t="s">
        <v>76568</v>
      </c>
      <c r="D38019" s="1">
        <v>43634.79111111111</v>
      </c>
      <c r="E38019">
        <v>11938</v>
      </c>
      <c r="F38019">
        <v>70683</v>
      </c>
    </row>
    <row r="38020" spans="1:8" x14ac:dyDescent="0.2">
      <c r="A38020">
        <v>1.14102759538082E+18</v>
      </c>
      <c r="B38020" t="s">
        <v>76569</v>
      </c>
      <c r="C38020" t="s">
        <v>76570</v>
      </c>
      <c r="D38020" s="1">
        <v>43634.79111111111</v>
      </c>
      <c r="E38020">
        <v>10439</v>
      </c>
      <c r="F38020">
        <v>64020</v>
      </c>
    </row>
    <row r="38021" spans="1:8" x14ac:dyDescent="0.2">
      <c r="A38021">
        <v>1.1410811773921201E+18</v>
      </c>
      <c r="B38021" t="s">
        <v>76571</v>
      </c>
      <c r="C38021" t="s">
        <v>76572</v>
      </c>
      <c r="D38021" s="1">
        <v>43634.938969907409</v>
      </c>
      <c r="E38021">
        <v>13094</v>
      </c>
      <c r="F38021">
        <v>75803</v>
      </c>
      <c r="G38021" t="s">
        <v>89</v>
      </c>
    </row>
    <row r="38022" spans="1:8" x14ac:dyDescent="0.2">
      <c r="A38022">
        <v>1.14113210027341E+18</v>
      </c>
      <c r="B38022" t="s">
        <v>76573</v>
      </c>
      <c r="C38022" t="s">
        <v>76574</v>
      </c>
      <c r="D38022" s="1">
        <v>43635.07949074074</v>
      </c>
      <c r="E38022">
        <v>8097</v>
      </c>
      <c r="F38022">
        <v>49405</v>
      </c>
      <c r="H38022" t="s">
        <v>390</v>
      </c>
    </row>
    <row r="38023" spans="1:8" x14ac:dyDescent="0.2">
      <c r="A38023">
        <v>1.14116082298877E+18</v>
      </c>
      <c r="B38023" t="s">
        <v>76575</v>
      </c>
      <c r="C38023" t="s">
        <v>76576</v>
      </c>
      <c r="D38023" s="1">
        <v>43635.158750000002</v>
      </c>
      <c r="E38023">
        <v>16923</v>
      </c>
      <c r="F38023">
        <v>74077</v>
      </c>
    </row>
    <row r="38024" spans="1:8" x14ac:dyDescent="0.2">
      <c r="A38024">
        <v>1.14116175781944E+18</v>
      </c>
      <c r="B38024" t="s">
        <v>76577</v>
      </c>
      <c r="C38024" t="s">
        <v>76578</v>
      </c>
      <c r="D38024" s="1">
        <v>43635.16133101852</v>
      </c>
      <c r="E38024">
        <v>20199</v>
      </c>
      <c r="F38024">
        <v>82066</v>
      </c>
      <c r="H38024" t="s">
        <v>390</v>
      </c>
    </row>
    <row r="38025" spans="1:8" x14ac:dyDescent="0.2">
      <c r="A38025">
        <v>1.14116340318624E+18</v>
      </c>
      <c r="B38025" t="s">
        <v>76579</v>
      </c>
      <c r="C38025" t="s">
        <v>76580</v>
      </c>
      <c r="D38025" s="1">
        <v>43635.165868055556</v>
      </c>
      <c r="E38025">
        <v>14322</v>
      </c>
      <c r="F38025">
        <v>56316</v>
      </c>
      <c r="H38025" t="s">
        <v>390</v>
      </c>
    </row>
    <row r="38026" spans="1:8" x14ac:dyDescent="0.2">
      <c r="A38026">
        <v>1.14116472659399E+18</v>
      </c>
      <c r="B38026" t="s">
        <v>76581</v>
      </c>
      <c r="C38026" t="s">
        <v>76582</v>
      </c>
      <c r="D38026" s="1">
        <v>43635.169525462959</v>
      </c>
      <c r="E38026">
        <v>22421</v>
      </c>
      <c r="F38026">
        <v>85970</v>
      </c>
      <c r="H38026" t="s">
        <v>390</v>
      </c>
    </row>
    <row r="38027" spans="1:8" x14ac:dyDescent="0.2">
      <c r="A38027">
        <v>1.14116700873997E+18</v>
      </c>
      <c r="B38027" t="s">
        <v>76583</v>
      </c>
      <c r="C38027" t="s">
        <v>76584</v>
      </c>
      <c r="D38027" s="1">
        <v>43635.175821759258</v>
      </c>
      <c r="E38027">
        <v>33574</v>
      </c>
      <c r="F38027">
        <v>122602</v>
      </c>
      <c r="H38027" t="s">
        <v>390</v>
      </c>
    </row>
    <row r="38028" spans="1:8" x14ac:dyDescent="0.2">
      <c r="A38028">
        <v>1.1413285049293E+18</v>
      </c>
      <c r="B38028" t="s">
        <v>76585</v>
      </c>
      <c r="C38028" t="s">
        <v>76586</v>
      </c>
      <c r="D38028" s="1">
        <v>43635.621469907404</v>
      </c>
      <c r="E38028">
        <v>15530</v>
      </c>
      <c r="F38028">
        <v>73712</v>
      </c>
      <c r="H38028" t="s">
        <v>390</v>
      </c>
    </row>
    <row r="38029" spans="1:8" x14ac:dyDescent="0.2">
      <c r="A38029">
        <v>1.14134946247813E+18</v>
      </c>
      <c r="B38029" t="s">
        <v>76587</v>
      </c>
      <c r="C38029" t="s">
        <v>76588</v>
      </c>
      <c r="D38029" s="1">
        <v>43635.679293981484</v>
      </c>
      <c r="E38029">
        <v>17868</v>
      </c>
      <c r="F38029">
        <v>87561</v>
      </c>
    </row>
    <row r="38030" spans="1:8" x14ac:dyDescent="0.2">
      <c r="A38030">
        <v>1.14134946390414E+18</v>
      </c>
      <c r="B38030" t="s">
        <v>76589</v>
      </c>
      <c r="C38030" t="s">
        <v>76590</v>
      </c>
      <c r="D38030" s="1">
        <v>43635.679305555554</v>
      </c>
      <c r="E38030">
        <v>18039</v>
      </c>
      <c r="F38030">
        <v>85957</v>
      </c>
    </row>
    <row r="38031" spans="1:8" x14ac:dyDescent="0.2">
      <c r="A38031">
        <v>1.14134993604441E+18</v>
      </c>
      <c r="B38031" t="s">
        <v>76591</v>
      </c>
      <c r="C38031" t="s">
        <v>76592</v>
      </c>
      <c r="D38031" s="1">
        <v>43635.680601851855</v>
      </c>
      <c r="E38031">
        <v>15415</v>
      </c>
      <c r="F38031">
        <v>68497</v>
      </c>
      <c r="H38031" t="s">
        <v>390</v>
      </c>
    </row>
    <row r="38032" spans="1:8" x14ac:dyDescent="0.2">
      <c r="A38032">
        <v>1.14136232561991E+18</v>
      </c>
      <c r="B38032" t="s">
        <v>76593</v>
      </c>
      <c r="C38032" t="s">
        <v>76594</v>
      </c>
      <c r="D38032" s="1">
        <v>43635.714791666665</v>
      </c>
      <c r="E38032">
        <v>19421</v>
      </c>
      <c r="F38032">
        <v>99867</v>
      </c>
    </row>
    <row r="38033" spans="1:7" x14ac:dyDescent="0.2">
      <c r="A38033">
        <v>1.1414324726029199E+18</v>
      </c>
      <c r="B38033" t="s">
        <v>76595</v>
      </c>
      <c r="C38033" t="s">
        <v>76596</v>
      </c>
      <c r="D38033" s="1">
        <v>43635.908356481479</v>
      </c>
      <c r="E38033">
        <v>19727</v>
      </c>
      <c r="F38033">
        <v>94304</v>
      </c>
    </row>
    <row r="38034" spans="1:7" x14ac:dyDescent="0.2">
      <c r="A38034">
        <v>1.14143247849171E+18</v>
      </c>
      <c r="B38034" t="s">
        <v>76597</v>
      </c>
      <c r="C38034" t="s">
        <v>76598</v>
      </c>
      <c r="D38034" s="1">
        <v>43635.908379629633</v>
      </c>
      <c r="E38034">
        <v>22281</v>
      </c>
      <c r="F38034">
        <v>100843</v>
      </c>
    </row>
    <row r="38035" spans="1:7" x14ac:dyDescent="0.2">
      <c r="A38035">
        <v>1.14144287951832E+18</v>
      </c>
      <c r="B38035" t="s">
        <v>76599</v>
      </c>
      <c r="C38035" t="s">
        <v>76600</v>
      </c>
      <c r="D38035" s="1">
        <v>43635.937083333331</v>
      </c>
      <c r="E38035">
        <v>10211</v>
      </c>
      <c r="F38035">
        <v>51943</v>
      </c>
      <c r="G38035" t="s">
        <v>215</v>
      </c>
    </row>
    <row r="38036" spans="1:7" x14ac:dyDescent="0.2">
      <c r="A38036">
        <v>1.14144541482413E+18</v>
      </c>
      <c r="B38036" t="s">
        <v>76601</v>
      </c>
      <c r="C38036" t="s">
        <v>76602</v>
      </c>
      <c r="D38036" s="1">
        <v>43635.944074074076</v>
      </c>
      <c r="E38036">
        <v>12442</v>
      </c>
      <c r="F38036">
        <v>71922</v>
      </c>
    </row>
    <row r="38037" spans="1:7" x14ac:dyDescent="0.2">
      <c r="A38037">
        <v>1.1414812806532E+18</v>
      </c>
      <c r="B38037" t="s">
        <v>76603</v>
      </c>
      <c r="C38037" t="s">
        <v>76604</v>
      </c>
      <c r="D38037" s="1">
        <v>43636.043043981481</v>
      </c>
      <c r="E38037">
        <v>20888</v>
      </c>
      <c r="F38037">
        <v>94103</v>
      </c>
    </row>
    <row r="38038" spans="1:7" x14ac:dyDescent="0.2">
      <c r="A38038">
        <v>1.14149902972712E+18</v>
      </c>
      <c r="B38038" t="s">
        <v>76605</v>
      </c>
      <c r="C38038" t="s">
        <v>76606</v>
      </c>
      <c r="D38038" s="1">
        <v>43636.09202546296</v>
      </c>
      <c r="E38038">
        <v>17288</v>
      </c>
      <c r="F38038">
        <v>71305</v>
      </c>
      <c r="G38038" t="s">
        <v>487</v>
      </c>
    </row>
    <row r="38039" spans="1:7" x14ac:dyDescent="0.2">
      <c r="A38039">
        <v>1.1417069914648399E+18</v>
      </c>
      <c r="B38039" t="s">
        <v>76607</v>
      </c>
      <c r="C38039" t="s">
        <v>76608</v>
      </c>
      <c r="D38039" s="1">
        <v>43636.665891203702</v>
      </c>
      <c r="E38039">
        <v>12576</v>
      </c>
      <c r="F38039">
        <v>73321</v>
      </c>
    </row>
    <row r="38040" spans="1:7" x14ac:dyDescent="0.2">
      <c r="A38040">
        <v>1.14171085161703E+18</v>
      </c>
      <c r="B38040" t="s">
        <v>76609</v>
      </c>
      <c r="C38040" t="s">
        <v>76610</v>
      </c>
      <c r="D38040" s="1">
        <v>43636.676539351851</v>
      </c>
      <c r="E38040">
        <v>14092</v>
      </c>
      <c r="F38040">
        <v>67870</v>
      </c>
      <c r="G38040" t="s">
        <v>89</v>
      </c>
    </row>
    <row r="38041" spans="1:7" x14ac:dyDescent="0.2">
      <c r="A38041">
        <v>1.14171106430598E+18</v>
      </c>
      <c r="B38041" t="s">
        <v>76611</v>
      </c>
      <c r="C38041" t="s">
        <v>76612</v>
      </c>
      <c r="D38041" s="1">
        <v>43636.677129629628</v>
      </c>
      <c r="E38041">
        <v>55275</v>
      </c>
      <c r="F38041">
        <v>232533</v>
      </c>
    </row>
    <row r="38042" spans="1:7" x14ac:dyDescent="0.2">
      <c r="A38042">
        <v>1.1417651199297E+18</v>
      </c>
      <c r="B38042" t="s">
        <v>76613</v>
      </c>
      <c r="C38042" t="s">
        <v>76614</v>
      </c>
      <c r="D38042" s="1">
        <v>43636.826296296298</v>
      </c>
      <c r="E38042">
        <v>10763</v>
      </c>
      <c r="F38042">
        <v>64987</v>
      </c>
      <c r="G38042" t="s">
        <v>215</v>
      </c>
    </row>
    <row r="38043" spans="1:7" x14ac:dyDescent="0.2">
      <c r="A38043">
        <v>1.14183375503376E+18</v>
      </c>
      <c r="B38043" t="s">
        <v>76615</v>
      </c>
      <c r="C38043" t="s">
        <v>76616</v>
      </c>
      <c r="D38043" s="1">
        <v>43637.015694444446</v>
      </c>
      <c r="E38043">
        <v>15840</v>
      </c>
      <c r="F38043">
        <v>81024</v>
      </c>
    </row>
    <row r="38044" spans="1:7" x14ac:dyDescent="0.2">
      <c r="A38044">
        <v>1.1420444504133E+18</v>
      </c>
      <c r="B38044" t="s">
        <v>76617</v>
      </c>
      <c r="C38044" t="s">
        <v>76618</v>
      </c>
      <c r="D38044" s="1">
        <v>43637.597094907411</v>
      </c>
      <c r="E38044">
        <v>25946</v>
      </c>
      <c r="F38044">
        <v>112164</v>
      </c>
    </row>
    <row r="38045" spans="1:7" x14ac:dyDescent="0.2">
      <c r="A38045">
        <v>1.1420444522587599E+18</v>
      </c>
      <c r="B38045" t="s">
        <v>76619</v>
      </c>
      <c r="C38045" t="s">
        <v>76620</v>
      </c>
      <c r="D38045" s="1">
        <v>43637.59710648148</v>
      </c>
      <c r="E38045">
        <v>17482</v>
      </c>
      <c r="F38045">
        <v>78704</v>
      </c>
      <c r="G38045" t="s">
        <v>215</v>
      </c>
    </row>
    <row r="38046" spans="1:7" x14ac:dyDescent="0.2">
      <c r="A38046">
        <v>1.1420553751869E+18</v>
      </c>
      <c r="B38046" t="s">
        <v>76621</v>
      </c>
      <c r="C38046" t="s">
        <v>76622</v>
      </c>
      <c r="D38046" s="1">
        <v>43637.627245370371</v>
      </c>
      <c r="E38046">
        <v>33369</v>
      </c>
      <c r="F38046">
        <v>142038</v>
      </c>
    </row>
    <row r="38047" spans="1:7" x14ac:dyDescent="0.2">
      <c r="A38047">
        <v>1.1420553831937999E+18</v>
      </c>
      <c r="B38047" t="s">
        <v>76623</v>
      </c>
      <c r="C38047" t="s">
        <v>76624</v>
      </c>
      <c r="D38047" s="1">
        <v>43637.627268518518</v>
      </c>
      <c r="E38047">
        <v>12276</v>
      </c>
      <c r="F38047">
        <v>48799</v>
      </c>
    </row>
    <row r="38048" spans="1:7" x14ac:dyDescent="0.2">
      <c r="A38048">
        <v>1.14205538896521E+18</v>
      </c>
      <c r="B38048" t="s">
        <v>76625</v>
      </c>
      <c r="C38048" t="s">
        <v>76626</v>
      </c>
      <c r="D38048" s="1">
        <v>43637.627280092594</v>
      </c>
      <c r="E38048">
        <v>24158</v>
      </c>
      <c r="F38048">
        <v>114458</v>
      </c>
    </row>
    <row r="38049" spans="1:7" x14ac:dyDescent="0.2">
      <c r="A38049">
        <v>1.14205539248837E+18</v>
      </c>
      <c r="B38049" t="s">
        <v>76627</v>
      </c>
      <c r="C38049" t="s">
        <v>76628</v>
      </c>
      <c r="D38049" s="1">
        <v>43637.627291666664</v>
      </c>
      <c r="E38049">
        <v>26957</v>
      </c>
      <c r="F38049">
        <v>137422</v>
      </c>
    </row>
    <row r="38050" spans="1:7" x14ac:dyDescent="0.2">
      <c r="A38050">
        <v>1.14215783815389E+18</v>
      </c>
      <c r="B38050" t="s">
        <v>76629</v>
      </c>
      <c r="C38050" t="s">
        <v>76630</v>
      </c>
      <c r="D38050" s="1">
        <v>43637.909988425927</v>
      </c>
      <c r="E38050">
        <v>74205</v>
      </c>
      <c r="F38050">
        <v>290443</v>
      </c>
    </row>
    <row r="38051" spans="1:7" x14ac:dyDescent="0.2">
      <c r="A38051">
        <v>1.14240951224001E+18</v>
      </c>
      <c r="B38051" t="s">
        <v>76631</v>
      </c>
      <c r="C38051" t="s">
        <v>76632</v>
      </c>
      <c r="D38051" s="1">
        <v>43638.604479166665</v>
      </c>
      <c r="E38051">
        <v>24651</v>
      </c>
      <c r="F38051">
        <v>105744</v>
      </c>
    </row>
    <row r="38052" spans="1:7" x14ac:dyDescent="0.2">
      <c r="A38052">
        <v>1.1424100065135E+18</v>
      </c>
      <c r="B38052" t="s">
        <v>76633</v>
      </c>
      <c r="C38052" t="s">
        <v>76634</v>
      </c>
      <c r="D38052" s="1">
        <v>43638.605844907404</v>
      </c>
      <c r="E38052">
        <v>35430</v>
      </c>
      <c r="F38052">
        <v>187831</v>
      </c>
    </row>
    <row r="38053" spans="1:7" x14ac:dyDescent="0.2">
      <c r="A38053">
        <v>1.1424353874969E+18</v>
      </c>
      <c r="B38053" t="s">
        <v>76635</v>
      </c>
      <c r="C38053" t="s">
        <v>76636</v>
      </c>
      <c r="D38053" s="1">
        <v>43638.675879629627</v>
      </c>
      <c r="E38053">
        <v>13351</v>
      </c>
      <c r="F38053">
        <v>77572</v>
      </c>
      <c r="G38053" t="s">
        <v>89</v>
      </c>
    </row>
    <row r="38054" spans="1:7" x14ac:dyDescent="0.2">
      <c r="A38054">
        <v>1.14246180693544E+18</v>
      </c>
      <c r="B38054" t="s">
        <v>76637</v>
      </c>
      <c r="C38054" t="s">
        <v>76638</v>
      </c>
      <c r="D38054" s="1">
        <v>43638.748784722222</v>
      </c>
      <c r="E38054">
        <v>10695</v>
      </c>
      <c r="F38054">
        <v>52117</v>
      </c>
    </row>
    <row r="38055" spans="1:7" x14ac:dyDescent="0.2">
      <c r="A38055">
        <v>1.14246213492587E+18</v>
      </c>
      <c r="B38055" t="s">
        <v>76639</v>
      </c>
      <c r="C38055" t="s">
        <v>76640</v>
      </c>
      <c r="D38055" s="1">
        <v>43638.7496875</v>
      </c>
      <c r="E38055">
        <v>7864</v>
      </c>
      <c r="F38055">
        <v>34832</v>
      </c>
    </row>
    <row r="38056" spans="1:7" x14ac:dyDescent="0.2">
      <c r="A38056">
        <v>1.14247415867846E+18</v>
      </c>
      <c r="B38056" t="s">
        <v>76641</v>
      </c>
      <c r="C38056" t="s">
        <v>76642</v>
      </c>
      <c r="D38056" s="1">
        <v>43638.782870370371</v>
      </c>
      <c r="E38056">
        <v>17624</v>
      </c>
      <c r="F38056">
        <v>72766</v>
      </c>
    </row>
    <row r="38057" spans="1:7" x14ac:dyDescent="0.2">
      <c r="A38057">
        <v>1.1424744372641E+18</v>
      </c>
      <c r="B38057" t="s">
        <v>76643</v>
      </c>
      <c r="C38057" t="s">
        <v>76644</v>
      </c>
      <c r="D38057" s="1">
        <v>43638.783634259256</v>
      </c>
      <c r="E38057">
        <v>14087</v>
      </c>
      <c r="F38057">
        <v>67672</v>
      </c>
    </row>
    <row r="38058" spans="1:7" x14ac:dyDescent="0.2">
      <c r="A38058">
        <v>1.14247629333173E+18</v>
      </c>
      <c r="B38058" t="s">
        <v>76645</v>
      </c>
      <c r="C38058" t="s">
        <v>76646</v>
      </c>
      <c r="D38058" s="1">
        <v>43638.788761574076</v>
      </c>
      <c r="E38058">
        <v>16170</v>
      </c>
      <c r="F38058">
        <v>74418</v>
      </c>
    </row>
    <row r="38059" spans="1:7" x14ac:dyDescent="0.2">
      <c r="A38059">
        <v>1.14250668030078E+18</v>
      </c>
      <c r="B38059" t="s">
        <v>76647</v>
      </c>
      <c r="C38059" t="s">
        <v>76648</v>
      </c>
      <c r="D38059" s="1">
        <v>43638.872604166667</v>
      </c>
      <c r="E38059">
        <v>21422</v>
      </c>
      <c r="F38059">
        <v>112711</v>
      </c>
    </row>
    <row r="38060" spans="1:7" x14ac:dyDescent="0.2">
      <c r="A38060">
        <v>1.14250668366045E+18</v>
      </c>
      <c r="B38060" t="s">
        <v>76649</v>
      </c>
      <c r="C38060" t="s">
        <v>76650</v>
      </c>
      <c r="D38060" s="1">
        <v>43638.872615740744</v>
      </c>
      <c r="E38060">
        <v>14159</v>
      </c>
      <c r="F38060">
        <v>81958</v>
      </c>
    </row>
    <row r="38061" spans="1:7" x14ac:dyDescent="0.2">
      <c r="A38061">
        <v>1.14250668702013E+18</v>
      </c>
      <c r="B38061" t="s">
        <v>76651</v>
      </c>
      <c r="C38061" t="s">
        <v>76652</v>
      </c>
      <c r="D38061" s="1">
        <v>43638.872627314813</v>
      </c>
      <c r="E38061">
        <v>23258</v>
      </c>
      <c r="F38061">
        <v>98554</v>
      </c>
    </row>
    <row r="38062" spans="1:7" x14ac:dyDescent="0.2">
      <c r="A38062">
        <v>1.14254398365621E+18</v>
      </c>
      <c r="B38062" t="s">
        <v>76653</v>
      </c>
      <c r="C38062" t="s">
        <v>76654</v>
      </c>
      <c r="D38062" s="1">
        <v>43638.975543981483</v>
      </c>
      <c r="E38062">
        <v>41387</v>
      </c>
      <c r="F38062">
        <v>174957</v>
      </c>
    </row>
    <row r="38063" spans="1:7" x14ac:dyDescent="0.2">
      <c r="A38063">
        <v>1.1425674811245E+18</v>
      </c>
      <c r="B38063" t="s">
        <v>76655</v>
      </c>
      <c r="C38063" t="s">
        <v>76656</v>
      </c>
      <c r="D38063" s="1">
        <v>43639.040393518517</v>
      </c>
      <c r="E38063">
        <v>23241</v>
      </c>
      <c r="F38063">
        <v>118321</v>
      </c>
    </row>
    <row r="38064" spans="1:7" x14ac:dyDescent="0.2">
      <c r="A38064">
        <v>1.14276761808613E+18</v>
      </c>
      <c r="B38064" t="s">
        <v>76657</v>
      </c>
      <c r="C38064" t="s">
        <v>76658</v>
      </c>
      <c r="D38064" s="1">
        <v>43639.592662037037</v>
      </c>
      <c r="E38064">
        <v>22403</v>
      </c>
      <c r="F38064">
        <v>101635</v>
      </c>
    </row>
    <row r="38065" spans="1:8" x14ac:dyDescent="0.2">
      <c r="A38065">
        <v>1.14278453420488E+18</v>
      </c>
      <c r="B38065" t="s">
        <v>76659</v>
      </c>
      <c r="C38065" t="s">
        <v>76660</v>
      </c>
      <c r="D38065" s="1">
        <v>43639.639340277776</v>
      </c>
      <c r="E38065">
        <v>16407</v>
      </c>
      <c r="F38065">
        <v>118621</v>
      </c>
    </row>
    <row r="38066" spans="1:8" x14ac:dyDescent="0.2">
      <c r="A38066">
        <v>1.14280620489858E+18</v>
      </c>
      <c r="B38066" t="s">
        <v>76661</v>
      </c>
      <c r="C38066" t="s">
        <v>76662</v>
      </c>
      <c r="D38066" s="1">
        <v>43639.699143518519</v>
      </c>
      <c r="E38066">
        <v>29850</v>
      </c>
      <c r="F38066">
        <v>137369</v>
      </c>
    </row>
    <row r="38067" spans="1:8" x14ac:dyDescent="0.2">
      <c r="A38067">
        <v>1.1429558029505999E+18</v>
      </c>
      <c r="B38067" t="s">
        <v>76663</v>
      </c>
      <c r="C38067" t="s">
        <v>76664</v>
      </c>
      <c r="D38067" s="1">
        <v>43640.111956018518</v>
      </c>
      <c r="E38067">
        <v>16609</v>
      </c>
      <c r="F38067">
        <v>62206</v>
      </c>
    </row>
    <row r="38068" spans="1:8" x14ac:dyDescent="0.2">
      <c r="A38068">
        <v>1.14295804724713E+18</v>
      </c>
      <c r="B38068" t="s">
        <v>76665</v>
      </c>
      <c r="C38068" t="s">
        <v>76666</v>
      </c>
      <c r="D38068" s="1">
        <v>43640.118148148147</v>
      </c>
      <c r="E38068">
        <v>13114</v>
      </c>
      <c r="F38068">
        <v>47439</v>
      </c>
    </row>
    <row r="38069" spans="1:8" x14ac:dyDescent="0.2">
      <c r="A38069">
        <v>1.14312864287841E+18</v>
      </c>
      <c r="B38069" t="s">
        <v>76667</v>
      </c>
      <c r="C38069" t="s">
        <v>76668</v>
      </c>
      <c r="D38069" s="1">
        <v>43640.588900462964</v>
      </c>
      <c r="E38069">
        <v>26847</v>
      </c>
      <c r="F38069">
        <v>131862</v>
      </c>
    </row>
    <row r="38070" spans="1:8" x14ac:dyDescent="0.2">
      <c r="A38070">
        <v>1.14312864616249E+18</v>
      </c>
      <c r="B38070" t="s">
        <v>76669</v>
      </c>
      <c r="C38070" t="s">
        <v>76670</v>
      </c>
      <c r="D38070" s="1">
        <v>43640.588912037034</v>
      </c>
      <c r="E38070">
        <v>20784</v>
      </c>
      <c r="F38070">
        <v>109296</v>
      </c>
    </row>
    <row r="38071" spans="1:8" x14ac:dyDescent="0.2">
      <c r="A38071">
        <v>1.14314010507656E+18</v>
      </c>
      <c r="B38071" t="s">
        <v>76671</v>
      </c>
      <c r="C38071" t="s">
        <v>76672</v>
      </c>
      <c r="D38071" s="1">
        <v>43640.620532407411</v>
      </c>
      <c r="E38071">
        <v>17445</v>
      </c>
      <c r="F38071">
        <v>86266</v>
      </c>
    </row>
    <row r="38072" spans="1:8" x14ac:dyDescent="0.2">
      <c r="A38072">
        <v>1.14314010655718E+18</v>
      </c>
      <c r="B38072" t="s">
        <v>76673</v>
      </c>
      <c r="C38072" t="s">
        <v>76674</v>
      </c>
      <c r="D38072" s="1">
        <v>43640.620532407411</v>
      </c>
      <c r="E38072">
        <v>13822</v>
      </c>
      <c r="F38072">
        <v>68185</v>
      </c>
    </row>
    <row r="38073" spans="1:8" x14ac:dyDescent="0.2">
      <c r="A38073">
        <v>1.14315997527718E+18</v>
      </c>
      <c r="B38073" t="s">
        <v>76675</v>
      </c>
      <c r="C38073" t="s">
        <v>76676</v>
      </c>
      <c r="D38073" s="1">
        <v>43640.675358796296</v>
      </c>
      <c r="E38073">
        <v>22351</v>
      </c>
      <c r="F38073">
        <v>76859</v>
      </c>
      <c r="H38073" t="s">
        <v>390</v>
      </c>
    </row>
    <row r="38074" spans="1:8" x14ac:dyDescent="0.2">
      <c r="A38074">
        <v>1.14349202789777E+18</v>
      </c>
      <c r="B38074" t="s">
        <v>76677</v>
      </c>
      <c r="C38074" t="s">
        <v>76678</v>
      </c>
      <c r="D38074" s="1">
        <v>43641.59165509259</v>
      </c>
      <c r="E38074">
        <v>18317</v>
      </c>
      <c r="F38074">
        <v>105444</v>
      </c>
    </row>
    <row r="38075" spans="1:8" x14ac:dyDescent="0.2">
      <c r="A38075">
        <v>1.14352990323889E+18</v>
      </c>
      <c r="B38075" t="s">
        <v>76679</v>
      </c>
      <c r="C38075" t="s">
        <v>76680</v>
      </c>
      <c r="D38075" s="1">
        <v>43641.696168981478</v>
      </c>
      <c r="E38075">
        <v>22902</v>
      </c>
      <c r="F38075">
        <v>107144</v>
      </c>
    </row>
    <row r="38076" spans="1:8" x14ac:dyDescent="0.2">
      <c r="A38076">
        <v>1.14352990532347E+18</v>
      </c>
      <c r="B38076" t="s">
        <v>76681</v>
      </c>
      <c r="C38076" t="s">
        <v>76682</v>
      </c>
      <c r="D38076" s="1">
        <v>43641.696168981478</v>
      </c>
      <c r="E38076">
        <v>15770</v>
      </c>
      <c r="F38076">
        <v>74933</v>
      </c>
    </row>
    <row r="38077" spans="1:8" x14ac:dyDescent="0.2">
      <c r="A38077">
        <v>1.14352990740378E+18</v>
      </c>
      <c r="B38077" t="s">
        <v>76683</v>
      </c>
      <c r="C38077" t="s">
        <v>76684</v>
      </c>
      <c r="D38077" s="1">
        <v>43641.696180555555</v>
      </c>
      <c r="E38077">
        <v>22578</v>
      </c>
      <c r="F38077">
        <v>94247</v>
      </c>
    </row>
    <row r="38078" spans="1:8" x14ac:dyDescent="0.2">
      <c r="A38078">
        <v>1.14360108608065E+18</v>
      </c>
      <c r="B38078" t="s">
        <v>76685</v>
      </c>
      <c r="C38078" t="s">
        <v>76686</v>
      </c>
      <c r="D38078" s="1">
        <v>43641.892592592594</v>
      </c>
      <c r="E38078">
        <v>13372</v>
      </c>
      <c r="F38078">
        <v>78403</v>
      </c>
    </row>
    <row r="38079" spans="1:8" x14ac:dyDescent="0.2">
      <c r="A38079">
        <v>1.14360108723817E+18</v>
      </c>
      <c r="B38079" t="s">
        <v>76687</v>
      </c>
      <c r="C38079" t="s">
        <v>76688</v>
      </c>
      <c r="D38079" s="1">
        <v>43641.892592592594</v>
      </c>
      <c r="E38079">
        <v>10380</v>
      </c>
      <c r="F38079">
        <v>62598</v>
      </c>
    </row>
    <row r="38080" spans="1:8" x14ac:dyDescent="0.2">
      <c r="A38080">
        <v>1.14361668327123E+18</v>
      </c>
      <c r="B38080" t="s">
        <v>76689</v>
      </c>
      <c r="C38080" t="s">
        <v>76690</v>
      </c>
      <c r="D38080" s="1">
        <v>43641.935636574075</v>
      </c>
      <c r="E38080">
        <v>11317</v>
      </c>
      <c r="F38080">
        <v>53287</v>
      </c>
      <c r="H38080" t="s">
        <v>390</v>
      </c>
    </row>
    <row r="38081" spans="1:8" x14ac:dyDescent="0.2">
      <c r="A38081">
        <v>1.14363464872937E+18</v>
      </c>
      <c r="B38081" t="s">
        <v>76691</v>
      </c>
      <c r="C38081" t="s">
        <v>76692</v>
      </c>
      <c r="D38081" s="1">
        <v>43641.985208333332</v>
      </c>
      <c r="E38081">
        <v>13811</v>
      </c>
      <c r="F38081">
        <v>64914</v>
      </c>
    </row>
    <row r="38082" spans="1:8" x14ac:dyDescent="0.2">
      <c r="A38082">
        <v>1.14364521690737E+18</v>
      </c>
      <c r="B38082" t="s">
        <v>76693</v>
      </c>
      <c r="C38082" t="s">
        <v>76694</v>
      </c>
      <c r="D38082" s="1">
        <v>43642.014374999999</v>
      </c>
      <c r="E38082">
        <v>12859</v>
      </c>
      <c r="F38082">
        <v>58574</v>
      </c>
    </row>
    <row r="38083" spans="1:8" x14ac:dyDescent="0.2">
      <c r="A38083">
        <v>1.14370913323495E+18</v>
      </c>
      <c r="B38083" t="s">
        <v>76695</v>
      </c>
      <c r="C38083" t="s">
        <v>76696</v>
      </c>
      <c r="D38083" s="1">
        <v>43642.190752314818</v>
      </c>
      <c r="E38083">
        <v>17034</v>
      </c>
      <c r="F38083">
        <v>89688</v>
      </c>
    </row>
    <row r="38084" spans="1:8" x14ac:dyDescent="0.2">
      <c r="A38084">
        <v>1.14383131895186E+18</v>
      </c>
      <c r="B38084" t="s">
        <v>76697</v>
      </c>
      <c r="C38084" t="s">
        <v>76698</v>
      </c>
      <c r="D38084" s="1">
        <v>43642.527916666666</v>
      </c>
      <c r="E38084">
        <v>8738</v>
      </c>
      <c r="F38084">
        <v>38081</v>
      </c>
      <c r="G38084" t="s">
        <v>576</v>
      </c>
    </row>
    <row r="38085" spans="1:8" x14ac:dyDescent="0.2">
      <c r="A38085">
        <v>1.14383656851339E+18</v>
      </c>
      <c r="B38085" t="s">
        <v>76699</v>
      </c>
      <c r="C38085" t="s">
        <v>76700</v>
      </c>
      <c r="D38085" s="1">
        <v>43642.542407407411</v>
      </c>
      <c r="E38085">
        <v>14753</v>
      </c>
      <c r="F38085">
        <v>66879</v>
      </c>
    </row>
    <row r="38086" spans="1:8" x14ac:dyDescent="0.2">
      <c r="A38086">
        <v>1.14383765978322E+18</v>
      </c>
      <c r="B38086" t="s">
        <v>76701</v>
      </c>
      <c r="C38086" t="s">
        <v>76702</v>
      </c>
      <c r="D38086" s="1">
        <v>43642.545416666668</v>
      </c>
      <c r="E38086">
        <v>6170</v>
      </c>
      <c r="F38086">
        <v>34777</v>
      </c>
      <c r="G38086" t="s">
        <v>215</v>
      </c>
    </row>
    <row r="38087" spans="1:8" x14ac:dyDescent="0.2">
      <c r="A38087">
        <v>1.14383981560091E+18</v>
      </c>
      <c r="B38087" t="s">
        <v>76703</v>
      </c>
      <c r="C38087" t="s">
        <v>76704</v>
      </c>
      <c r="D38087" s="1">
        <v>43642.551365740743</v>
      </c>
      <c r="E38087">
        <v>17525</v>
      </c>
      <c r="F38087">
        <v>71103</v>
      </c>
    </row>
    <row r="38088" spans="1:8" x14ac:dyDescent="0.2">
      <c r="A38088">
        <v>1.14389232628626E+18</v>
      </c>
      <c r="B38088" t="s">
        <v>76705</v>
      </c>
      <c r="C38088" t="s">
        <v>76706</v>
      </c>
      <c r="D38088" s="1">
        <v>43642.696261574078</v>
      </c>
      <c r="E38088">
        <v>19333</v>
      </c>
      <c r="F38088">
        <v>112101</v>
      </c>
      <c r="G38088" t="s">
        <v>89</v>
      </c>
    </row>
    <row r="38089" spans="1:8" x14ac:dyDescent="0.2">
      <c r="A38089">
        <v>1.1438923282366799E+18</v>
      </c>
      <c r="B38089" t="s">
        <v>76707</v>
      </c>
      <c r="C38089" t="s">
        <v>76708</v>
      </c>
      <c r="D38089" s="1">
        <v>43642.696273148147</v>
      </c>
      <c r="E38089">
        <v>14790</v>
      </c>
      <c r="F38089">
        <v>92411</v>
      </c>
    </row>
    <row r="38090" spans="1:8" x14ac:dyDescent="0.2">
      <c r="A38090">
        <v>1.14389232958299E+18</v>
      </c>
      <c r="B38090" t="s">
        <v>76709</v>
      </c>
      <c r="C38090" t="s">
        <v>76710</v>
      </c>
      <c r="D38090" s="1">
        <v>43642.696273148147</v>
      </c>
      <c r="E38090">
        <v>20286</v>
      </c>
      <c r="F38090">
        <v>129871</v>
      </c>
    </row>
    <row r="38091" spans="1:8" x14ac:dyDescent="0.2">
      <c r="A38091">
        <v>1.1439252924923599E+18</v>
      </c>
      <c r="B38091" t="s">
        <v>76711</v>
      </c>
      <c r="C38091" t="s">
        <v>76712</v>
      </c>
      <c r="D38091" s="1">
        <v>43642.787233796298</v>
      </c>
      <c r="E38091">
        <v>11046</v>
      </c>
      <c r="F38091">
        <v>48518</v>
      </c>
      <c r="H38091" t="s">
        <v>390</v>
      </c>
    </row>
    <row r="38092" spans="1:8" x14ac:dyDescent="0.2">
      <c r="A38092">
        <v>1.14394871268457E+18</v>
      </c>
      <c r="B38092" t="s">
        <v>76713</v>
      </c>
      <c r="C38092" t="s">
        <v>76714</v>
      </c>
      <c r="D38092" s="1">
        <v>43642.851863425924</v>
      </c>
      <c r="E38092">
        <v>16871</v>
      </c>
      <c r="F38092">
        <v>68792</v>
      </c>
    </row>
    <row r="38093" spans="1:8" x14ac:dyDescent="0.2">
      <c r="A38093">
        <v>1.14396046344253E+18</v>
      </c>
      <c r="B38093" t="s">
        <v>76715</v>
      </c>
      <c r="C38093" t="s">
        <v>76716</v>
      </c>
      <c r="D38093" s="1">
        <v>43642.884282407409</v>
      </c>
      <c r="E38093">
        <v>10299</v>
      </c>
      <c r="F38093">
        <v>54544</v>
      </c>
      <c r="H38093" t="s">
        <v>390</v>
      </c>
    </row>
    <row r="38094" spans="1:8" x14ac:dyDescent="0.2">
      <c r="A38094">
        <v>1.14397823587878E+18</v>
      </c>
      <c r="B38094" t="s">
        <v>76717</v>
      </c>
      <c r="C38094" t="s">
        <v>76718</v>
      </c>
      <c r="D38094" s="1">
        <v>43642.933333333334</v>
      </c>
      <c r="E38094">
        <v>14390</v>
      </c>
      <c r="F38094">
        <v>64107</v>
      </c>
    </row>
    <row r="38095" spans="1:8" x14ac:dyDescent="0.2">
      <c r="A38095">
        <v>1.1439801271617E+18</v>
      </c>
      <c r="B38095" t="s">
        <v>76719</v>
      </c>
      <c r="C38095" t="s">
        <v>76720</v>
      </c>
      <c r="D38095" s="1">
        <v>43642.93855324074</v>
      </c>
      <c r="E38095">
        <v>10465</v>
      </c>
      <c r="F38095">
        <v>37825</v>
      </c>
    </row>
    <row r="38096" spans="1:8" x14ac:dyDescent="0.2">
      <c r="A38096">
        <v>1.14399180240537E+18</v>
      </c>
      <c r="B38096" t="s">
        <v>76721</v>
      </c>
      <c r="C38096" t="s">
        <v>76722</v>
      </c>
      <c r="D38096" s="1">
        <v>43642.970763888887</v>
      </c>
      <c r="E38096">
        <v>15206</v>
      </c>
      <c r="F38096">
        <v>79551</v>
      </c>
      <c r="G38096" t="s">
        <v>89</v>
      </c>
    </row>
    <row r="38097" spans="1:8" x14ac:dyDescent="0.2">
      <c r="A38097">
        <v>1.14399906361385E+18</v>
      </c>
      <c r="B38097" t="s">
        <v>76723</v>
      </c>
      <c r="C38097" t="s">
        <v>76724</v>
      </c>
      <c r="D38097" s="1">
        <v>43642.990798611114</v>
      </c>
      <c r="E38097">
        <v>13517</v>
      </c>
      <c r="F38097">
        <v>70172</v>
      </c>
      <c r="G38097" t="s">
        <v>89</v>
      </c>
    </row>
    <row r="38098" spans="1:8" x14ac:dyDescent="0.2">
      <c r="A38098">
        <v>1.14399906730061E+18</v>
      </c>
      <c r="B38098" t="s">
        <v>76725</v>
      </c>
      <c r="C38098" t="s">
        <v>76726</v>
      </c>
      <c r="D38098" s="1">
        <v>43642.990810185183</v>
      </c>
      <c r="E38098">
        <v>11690</v>
      </c>
      <c r="F38098">
        <v>62893</v>
      </c>
    </row>
    <row r="38099" spans="1:8" x14ac:dyDescent="0.2">
      <c r="A38099">
        <v>1.14399929253893E+18</v>
      </c>
      <c r="B38099" t="s">
        <v>76727</v>
      </c>
      <c r="C38099" t="s">
        <v>76728</v>
      </c>
      <c r="D38099" s="1">
        <v>43642.991435185184</v>
      </c>
      <c r="E38099">
        <v>16031</v>
      </c>
      <c r="F38099">
        <v>62736</v>
      </c>
    </row>
    <row r="38100" spans="1:8" x14ac:dyDescent="0.2">
      <c r="A38100">
        <v>1.14401440116433E+18</v>
      </c>
      <c r="B38100" t="s">
        <v>76729</v>
      </c>
      <c r="C38100" t="s">
        <v>76730</v>
      </c>
      <c r="D38100" s="1">
        <v>43643.033125000002</v>
      </c>
      <c r="E38100">
        <v>19007</v>
      </c>
      <c r="F38100">
        <v>79565</v>
      </c>
    </row>
    <row r="38101" spans="1:8" x14ac:dyDescent="0.2">
      <c r="A38101">
        <v>1.1440144057151601E+18</v>
      </c>
      <c r="B38101" t="s">
        <v>76731</v>
      </c>
      <c r="C38101" t="s">
        <v>76732</v>
      </c>
      <c r="D38101" s="1">
        <v>43643.033136574071</v>
      </c>
      <c r="E38101">
        <v>16533</v>
      </c>
      <c r="F38101">
        <v>74921</v>
      </c>
    </row>
    <row r="38102" spans="1:8" x14ac:dyDescent="0.2">
      <c r="A38102">
        <v>1.14402123676416E+18</v>
      </c>
      <c r="B38102" t="s">
        <v>76733</v>
      </c>
      <c r="C38102" t="s">
        <v>76734</v>
      </c>
      <c r="D38102" s="1">
        <v>43643.051990740743</v>
      </c>
      <c r="E38102">
        <v>15824</v>
      </c>
      <c r="F38102">
        <v>63596</v>
      </c>
      <c r="G38102" t="s">
        <v>9029</v>
      </c>
      <c r="H38102" t="s">
        <v>13093</v>
      </c>
    </row>
    <row r="38103" spans="1:8" x14ac:dyDescent="0.2">
      <c r="A38103">
        <v>1.14402908946595E+18</v>
      </c>
      <c r="B38103" t="s">
        <v>76735</v>
      </c>
      <c r="C38103" t="s">
        <v>76736</v>
      </c>
      <c r="D38103" s="1">
        <v>43643.073657407411</v>
      </c>
      <c r="E38103">
        <v>14702</v>
      </c>
      <c r="F38103">
        <v>65032</v>
      </c>
      <c r="G38103" t="s">
        <v>89</v>
      </c>
    </row>
    <row r="38104" spans="1:8" x14ac:dyDescent="0.2">
      <c r="A38104">
        <v>1.14402909335823E+18</v>
      </c>
      <c r="B38104" t="s">
        <v>76737</v>
      </c>
      <c r="C38104" t="s">
        <v>76738</v>
      </c>
      <c r="D38104" s="1">
        <v>43643.07366898148</v>
      </c>
      <c r="E38104">
        <v>12610</v>
      </c>
      <c r="F38104">
        <v>58250</v>
      </c>
    </row>
    <row r="38105" spans="1:8" x14ac:dyDescent="0.2">
      <c r="A38105">
        <v>1.14403059542242E+18</v>
      </c>
      <c r="B38105" t="s">
        <v>76739</v>
      </c>
      <c r="C38105" t="s">
        <v>76740</v>
      </c>
      <c r="D38105" s="1">
        <v>43643.0778125</v>
      </c>
      <c r="E38105">
        <v>12483</v>
      </c>
      <c r="F38105">
        <v>43517</v>
      </c>
      <c r="G38105" t="s">
        <v>89</v>
      </c>
    </row>
    <row r="38106" spans="1:8" x14ac:dyDescent="0.2">
      <c r="A38106">
        <v>1.14403313412975E+18</v>
      </c>
      <c r="B38106" t="s">
        <v>76741</v>
      </c>
      <c r="C38106" t="s">
        <v>76742</v>
      </c>
      <c r="D38106" s="1">
        <v>43643.084814814814</v>
      </c>
      <c r="E38106">
        <v>20743</v>
      </c>
      <c r="F38106">
        <v>68778</v>
      </c>
    </row>
    <row r="38107" spans="1:8" x14ac:dyDescent="0.2">
      <c r="A38107">
        <v>1.1440567316531599E+18</v>
      </c>
      <c r="B38107" t="s">
        <v>76743</v>
      </c>
      <c r="C38107" t="s">
        <v>76744</v>
      </c>
      <c r="D38107" s="1">
        <v>43643.149942129632</v>
      </c>
      <c r="E38107">
        <v>75138</v>
      </c>
      <c r="F38107">
        <v>317508</v>
      </c>
    </row>
    <row r="38108" spans="1:8" x14ac:dyDescent="0.2">
      <c r="A38108">
        <v>1.14406452015273E+18</v>
      </c>
      <c r="B38108" t="s">
        <v>76745</v>
      </c>
      <c r="C38108" t="s">
        <v>76746</v>
      </c>
      <c r="D38108" s="1">
        <v>43643.171423611115</v>
      </c>
      <c r="E38108">
        <v>22461</v>
      </c>
      <c r="F38108">
        <v>113460</v>
      </c>
      <c r="G38108" t="s">
        <v>215</v>
      </c>
    </row>
    <row r="38109" spans="1:8" x14ac:dyDescent="0.2">
      <c r="A38109">
        <v>1.1440713079417E+18</v>
      </c>
      <c r="B38109" t="s">
        <v>76747</v>
      </c>
      <c r="C38109" t="s">
        <v>76748</v>
      </c>
      <c r="D38109" s="1">
        <v>43643.190162037034</v>
      </c>
      <c r="E38109">
        <v>22325</v>
      </c>
      <c r="F38109">
        <v>121871</v>
      </c>
    </row>
    <row r="38110" spans="1:8" x14ac:dyDescent="0.2">
      <c r="A38110">
        <v>1.14407287729087E+18</v>
      </c>
      <c r="B38110" t="s">
        <v>76749</v>
      </c>
      <c r="C38110" t="s">
        <v>76750</v>
      </c>
      <c r="D38110" s="1">
        <v>43643.194490740738</v>
      </c>
      <c r="E38110">
        <v>46464</v>
      </c>
      <c r="F38110">
        <v>179242</v>
      </c>
    </row>
    <row r="38111" spans="1:8" x14ac:dyDescent="0.2">
      <c r="A38111">
        <v>1.14408974379521E+18</v>
      </c>
      <c r="B38111" t="s">
        <v>76751</v>
      </c>
      <c r="C38111" t="s">
        <v>76752</v>
      </c>
      <c r="D38111" s="1">
        <v>43643.241030092591</v>
      </c>
      <c r="E38111">
        <v>21239</v>
      </c>
      <c r="F38111">
        <v>106660</v>
      </c>
    </row>
    <row r="38112" spans="1:8" x14ac:dyDescent="0.2">
      <c r="A38112">
        <v>1.14417771386901E+18</v>
      </c>
      <c r="B38112" t="s">
        <v>76753</v>
      </c>
      <c r="C38112" t="s">
        <v>76754</v>
      </c>
      <c r="D38112" s="1">
        <v>43643.483784722222</v>
      </c>
      <c r="E38112">
        <v>41585</v>
      </c>
      <c r="F38112">
        <v>142624</v>
      </c>
      <c r="G38112" t="s">
        <v>576</v>
      </c>
    </row>
    <row r="38113" spans="1:8" x14ac:dyDescent="0.2">
      <c r="A38113">
        <v>1.14423612976974E+18</v>
      </c>
      <c r="B38113" t="s">
        <v>76755</v>
      </c>
      <c r="C38113" t="s">
        <v>76756</v>
      </c>
      <c r="D38113" s="1">
        <v>43643.644976851851</v>
      </c>
      <c r="E38113">
        <v>13011</v>
      </c>
      <c r="F38113">
        <v>68344</v>
      </c>
      <c r="H38113" t="s">
        <v>390</v>
      </c>
    </row>
    <row r="38114" spans="1:8" x14ac:dyDescent="0.2">
      <c r="A38114">
        <v>1.14429873188762E+18</v>
      </c>
      <c r="B38114" t="s">
        <v>76757</v>
      </c>
      <c r="C38114" t="s">
        <v>76758</v>
      </c>
      <c r="D38114" s="1">
        <v>43643.817731481482</v>
      </c>
      <c r="E38114">
        <v>27353</v>
      </c>
      <c r="F38114">
        <v>129517</v>
      </c>
    </row>
    <row r="38115" spans="1:8" x14ac:dyDescent="0.2">
      <c r="A38115">
        <v>1.14429873431187E+18</v>
      </c>
      <c r="B38115" t="s">
        <v>76759</v>
      </c>
      <c r="C38115" t="s">
        <v>76760</v>
      </c>
      <c r="D38115" s="1">
        <v>43643.817731481482</v>
      </c>
      <c r="E38115">
        <v>23901</v>
      </c>
      <c r="F38115">
        <v>113174</v>
      </c>
    </row>
    <row r="38116" spans="1:8" x14ac:dyDescent="0.2">
      <c r="A38116">
        <v>1.14437048578386E+18</v>
      </c>
      <c r="B38116" t="s">
        <v>76761</v>
      </c>
      <c r="C38116" t="s">
        <v>76762</v>
      </c>
      <c r="D38116" s="1">
        <v>43644.015729166669</v>
      </c>
      <c r="E38116">
        <v>23151</v>
      </c>
      <c r="F38116">
        <v>104338</v>
      </c>
    </row>
    <row r="38117" spans="1:8" x14ac:dyDescent="0.2">
      <c r="A38117">
        <v>1.1444067131659599E+18</v>
      </c>
      <c r="B38117" t="s">
        <v>76763</v>
      </c>
      <c r="C38117" t="s">
        <v>76764</v>
      </c>
      <c r="D38117" s="1">
        <v>43644.115706018521</v>
      </c>
      <c r="E38117">
        <v>14648</v>
      </c>
      <c r="F38117">
        <v>77982</v>
      </c>
      <c r="H38117" t="s">
        <v>390</v>
      </c>
    </row>
    <row r="38118" spans="1:8" x14ac:dyDescent="0.2">
      <c r="A38118">
        <v>1.1444194107292401E+18</v>
      </c>
      <c r="B38118" t="s">
        <v>76765</v>
      </c>
      <c r="C38118" t="s">
        <v>76766</v>
      </c>
      <c r="D38118" s="1">
        <v>43644.150740740741</v>
      </c>
      <c r="E38118">
        <v>67503</v>
      </c>
      <c r="F38118">
        <v>281668</v>
      </c>
    </row>
    <row r="38119" spans="1:8" x14ac:dyDescent="0.2">
      <c r="A38119">
        <v>1.1445339734288399E+18</v>
      </c>
      <c r="B38119" t="s">
        <v>76767</v>
      </c>
      <c r="C38119" t="s">
        <v>76768</v>
      </c>
      <c r="D38119" s="1">
        <v>43644.466874999998</v>
      </c>
      <c r="E38119">
        <v>20569</v>
      </c>
      <c r="F38119">
        <v>113804</v>
      </c>
    </row>
    <row r="38120" spans="1:8" x14ac:dyDescent="0.2">
      <c r="A38120">
        <v>1.14453756494422E+18</v>
      </c>
      <c r="B38120" t="s">
        <v>76769</v>
      </c>
      <c r="C38120" t="s">
        <v>76770</v>
      </c>
      <c r="D38120" s="1">
        <v>43644.476782407408</v>
      </c>
      <c r="E38120">
        <v>27907</v>
      </c>
      <c r="F38120">
        <v>153867</v>
      </c>
    </row>
    <row r="38121" spans="1:8" x14ac:dyDescent="0.2">
      <c r="A38121">
        <v>1.14473755978602E+18</v>
      </c>
      <c r="B38121" t="s">
        <v>76771</v>
      </c>
      <c r="C38121" t="s">
        <v>76772</v>
      </c>
      <c r="D38121" s="1">
        <v>43645.028668981482</v>
      </c>
      <c r="E38121">
        <v>26272</v>
      </c>
      <c r="F38121">
        <v>137164</v>
      </c>
    </row>
    <row r="38122" spans="1:8" x14ac:dyDescent="0.2">
      <c r="A38122">
        <v>1.14474017894849E+18</v>
      </c>
      <c r="B38122" t="s">
        <v>76773</v>
      </c>
      <c r="C38122" t="s">
        <v>76774</v>
      </c>
      <c r="D38122" s="1">
        <v>43645.035891203705</v>
      </c>
      <c r="E38122">
        <v>35941</v>
      </c>
      <c r="F38122">
        <v>160719</v>
      </c>
    </row>
    <row r="38123" spans="1:8" x14ac:dyDescent="0.2">
      <c r="A38123">
        <v>1.14491126764113E+18</v>
      </c>
      <c r="B38123" t="s">
        <v>76775</v>
      </c>
      <c r="C38123" t="s">
        <v>76776</v>
      </c>
      <c r="D38123" s="1">
        <v>43645.508009259262</v>
      </c>
      <c r="E38123">
        <v>24917</v>
      </c>
      <c r="F38123">
        <v>119035</v>
      </c>
      <c r="H38123" t="s">
        <v>390</v>
      </c>
    </row>
    <row r="38124" spans="1:8" x14ac:dyDescent="0.2">
      <c r="A38124">
        <v>1.14509777440234E+18</v>
      </c>
      <c r="B38124" t="s">
        <v>76777</v>
      </c>
      <c r="C38124" t="s">
        <v>76778</v>
      </c>
      <c r="D38124" s="1">
        <v>43646.022662037038</v>
      </c>
      <c r="E38124">
        <v>17525</v>
      </c>
      <c r="F38124">
        <v>100652</v>
      </c>
    </row>
    <row r="38125" spans="1:8" x14ac:dyDescent="0.2">
      <c r="A38125">
        <v>1.14509777665881E+18</v>
      </c>
      <c r="B38125" t="s">
        <v>76779</v>
      </c>
      <c r="C38125" t="s">
        <v>76780</v>
      </c>
      <c r="D38125" s="1">
        <v>43646.022673611114</v>
      </c>
      <c r="E38125">
        <v>13083</v>
      </c>
      <c r="F38125">
        <v>76905</v>
      </c>
    </row>
    <row r="38126" spans="1:8" x14ac:dyDescent="0.2">
      <c r="A38126">
        <v>1.14509777963262E+18</v>
      </c>
      <c r="B38126" t="s">
        <v>76781</v>
      </c>
      <c r="C38126" t="s">
        <v>76782</v>
      </c>
      <c r="D38126" s="1">
        <v>43646.022685185184</v>
      </c>
      <c r="E38126">
        <v>13468</v>
      </c>
      <c r="F38126">
        <v>80620</v>
      </c>
    </row>
    <row r="38127" spans="1:8" x14ac:dyDescent="0.2">
      <c r="A38127">
        <v>1.14509841740592E+18</v>
      </c>
      <c r="B38127" t="s">
        <v>76783</v>
      </c>
      <c r="C38127" t="s">
        <v>76784</v>
      </c>
      <c r="D38127" s="1">
        <v>43646.024444444447</v>
      </c>
      <c r="E38127">
        <v>21078</v>
      </c>
      <c r="F38127">
        <v>109716</v>
      </c>
    </row>
    <row r="38128" spans="1:8" x14ac:dyDescent="0.2">
      <c r="A38128">
        <v>1.14512168319342E+18</v>
      </c>
      <c r="B38128" t="s">
        <v>76785</v>
      </c>
      <c r="C38128" t="s">
        <v>76786</v>
      </c>
      <c r="D38128" s="1">
        <v>43646.088645833333</v>
      </c>
      <c r="E38128">
        <v>21844</v>
      </c>
      <c r="F38128">
        <v>97144</v>
      </c>
    </row>
    <row r="38129" spans="1:7" x14ac:dyDescent="0.2">
      <c r="A38129">
        <v>1.14512712551253E+18</v>
      </c>
      <c r="B38129" t="s">
        <v>76787</v>
      </c>
      <c r="C38129" t="s">
        <v>76788</v>
      </c>
      <c r="D38129" s="1">
        <v>43646.10365740741</v>
      </c>
      <c r="E38129">
        <v>28892</v>
      </c>
      <c r="F38129">
        <v>141460</v>
      </c>
    </row>
    <row r="38130" spans="1:7" x14ac:dyDescent="0.2">
      <c r="A38130">
        <v>1.14527611009715E+18</v>
      </c>
      <c r="B38130" t="s">
        <v>76789</v>
      </c>
      <c r="C38130" t="s">
        <v>76790</v>
      </c>
      <c r="D38130" s="1">
        <v>43646.514780092592</v>
      </c>
      <c r="E38130">
        <v>40068</v>
      </c>
      <c r="F38130">
        <v>198791</v>
      </c>
    </row>
    <row r="38131" spans="1:7" x14ac:dyDescent="0.2">
      <c r="A38131">
        <v>1.14549412819048E+18</v>
      </c>
      <c r="B38131" t="s">
        <v>76791</v>
      </c>
      <c r="C38131" t="s">
        <v>76792</v>
      </c>
      <c r="D38131" s="1">
        <v>43647.116400462961</v>
      </c>
      <c r="E38131">
        <v>34750</v>
      </c>
      <c r="F38131">
        <v>143837</v>
      </c>
    </row>
    <row r="38132" spans="1:7" x14ac:dyDescent="0.2">
      <c r="A38132">
        <v>1.14553196607647E+18</v>
      </c>
      <c r="B38132" t="s">
        <v>76793</v>
      </c>
      <c r="C38132" t="s">
        <v>76794</v>
      </c>
      <c r="D38132" s="1">
        <v>43647.220810185187</v>
      </c>
      <c r="E38132">
        <v>23358</v>
      </c>
      <c r="F38132">
        <v>136071</v>
      </c>
    </row>
    <row r="38133" spans="1:7" x14ac:dyDescent="0.2">
      <c r="A38133">
        <v>1.14554007138437E+18</v>
      </c>
      <c r="B38133" t="s">
        <v>76795</v>
      </c>
      <c r="C38133" t="s">
        <v>76796</v>
      </c>
      <c r="D38133" s="1">
        <v>43647.243171296293</v>
      </c>
      <c r="E38133">
        <v>13645</v>
      </c>
      <c r="F38133">
        <v>72636</v>
      </c>
      <c r="G38133" t="s">
        <v>89</v>
      </c>
    </row>
    <row r="38134" spans="1:7" x14ac:dyDescent="0.2">
      <c r="A38134">
        <v>1.14570558451737E+18</v>
      </c>
      <c r="B38134" t="s">
        <v>76797</v>
      </c>
      <c r="C38134" t="s">
        <v>76798</v>
      </c>
      <c r="D38134" s="1">
        <v>43647.699907407405</v>
      </c>
      <c r="E38134">
        <v>13134</v>
      </c>
      <c r="F38134">
        <v>63796</v>
      </c>
    </row>
    <row r="38135" spans="1:7" x14ac:dyDescent="0.2">
      <c r="A38135">
        <v>1.1457079397617E+18</v>
      </c>
      <c r="B38135" t="s">
        <v>76799</v>
      </c>
      <c r="C38135" t="s">
        <v>76800</v>
      </c>
      <c r="D38135" s="1">
        <v>43647.706400462965</v>
      </c>
      <c r="E38135">
        <v>14907</v>
      </c>
      <c r="F38135">
        <v>66256</v>
      </c>
    </row>
    <row r="38136" spans="1:7" x14ac:dyDescent="0.2">
      <c r="A38136">
        <v>1.1457093849636401E+18</v>
      </c>
      <c r="B38136" t="s">
        <v>76801</v>
      </c>
      <c r="C38136" t="s">
        <v>76802</v>
      </c>
      <c r="D38136" s="1">
        <v>43647.710393518515</v>
      </c>
      <c r="E38136">
        <v>19046</v>
      </c>
      <c r="F38136">
        <v>96386</v>
      </c>
    </row>
    <row r="38137" spans="1:7" x14ac:dyDescent="0.2">
      <c r="A38137">
        <v>1.14571924471957E+18</v>
      </c>
      <c r="B38137" t="s">
        <v>76803</v>
      </c>
      <c r="C38137" t="s">
        <v>76804</v>
      </c>
      <c r="D38137" s="1">
        <v>43647.737604166665</v>
      </c>
      <c r="E38137">
        <v>15275</v>
      </c>
      <c r="F38137">
        <v>62567</v>
      </c>
    </row>
    <row r="38138" spans="1:7" x14ac:dyDescent="0.2">
      <c r="A38138">
        <v>1.14572061592563E+18</v>
      </c>
      <c r="B38138" t="s">
        <v>76805</v>
      </c>
      <c r="C38138" t="s">
        <v>76806</v>
      </c>
      <c r="D38138" s="1">
        <v>43647.741377314815</v>
      </c>
      <c r="E38138">
        <v>14935</v>
      </c>
      <c r="F38138">
        <v>78315</v>
      </c>
    </row>
    <row r="38139" spans="1:7" x14ac:dyDescent="0.2">
      <c r="A38139">
        <v>1.14572061677707E+18</v>
      </c>
      <c r="B38139" t="s">
        <v>76807</v>
      </c>
      <c r="C38139" t="s">
        <v>76808</v>
      </c>
      <c r="D38139" s="1">
        <v>43647.741388888891</v>
      </c>
      <c r="E38139">
        <v>12445</v>
      </c>
      <c r="F38139">
        <v>67708</v>
      </c>
    </row>
    <row r="38140" spans="1:7" x14ac:dyDescent="0.2">
      <c r="A38140">
        <v>1.14572644081569E+18</v>
      </c>
      <c r="B38140" t="s">
        <v>76809</v>
      </c>
      <c r="C38140" t="s">
        <v>76810</v>
      </c>
      <c r="D38140" s="1">
        <v>43647.757453703707</v>
      </c>
      <c r="E38140">
        <v>18277</v>
      </c>
      <c r="F38140">
        <v>87787</v>
      </c>
    </row>
    <row r="38141" spans="1:7" x14ac:dyDescent="0.2">
      <c r="A38141">
        <v>1.14572644161255E+18</v>
      </c>
      <c r="B38141" t="s">
        <v>76811</v>
      </c>
      <c r="C38141" t="s">
        <v>76812</v>
      </c>
      <c r="D38141" s="1">
        <v>43647.757453703707</v>
      </c>
      <c r="E38141">
        <v>13421</v>
      </c>
      <c r="F38141">
        <v>66257</v>
      </c>
    </row>
    <row r="38142" spans="1:7" x14ac:dyDescent="0.2">
      <c r="A38142">
        <v>1.14572644263602E+18</v>
      </c>
      <c r="B38142" t="s">
        <v>76813</v>
      </c>
      <c r="C38142" t="s">
        <v>76814</v>
      </c>
      <c r="D38142" s="1">
        <v>43647.757465277777</v>
      </c>
      <c r="E38142">
        <v>15141</v>
      </c>
      <c r="F38142">
        <v>75395</v>
      </c>
    </row>
    <row r="38143" spans="1:7" x14ac:dyDescent="0.2">
      <c r="A38143">
        <v>1.14573313898496E+18</v>
      </c>
      <c r="B38143" t="s">
        <v>76815</v>
      </c>
      <c r="C38143" t="s">
        <v>76816</v>
      </c>
      <c r="D38143" s="1">
        <v>43647.775937500002</v>
      </c>
      <c r="E38143">
        <v>23175</v>
      </c>
      <c r="F38143">
        <v>87228</v>
      </c>
    </row>
    <row r="38144" spans="1:7" x14ac:dyDescent="0.2">
      <c r="A38144">
        <v>1.14581823285669E+18</v>
      </c>
      <c r="B38144" t="s">
        <v>76817</v>
      </c>
      <c r="C38144" t="s">
        <v>76818</v>
      </c>
      <c r="D38144" s="1">
        <v>43648.010752314818</v>
      </c>
      <c r="E38144">
        <v>12190</v>
      </c>
      <c r="F38144">
        <v>62500</v>
      </c>
      <c r="G38144" t="s">
        <v>89</v>
      </c>
    </row>
    <row r="38145" spans="1:7" x14ac:dyDescent="0.2">
      <c r="A38145">
        <v>1.14581857504902E+18</v>
      </c>
      <c r="B38145" t="s">
        <v>76819</v>
      </c>
      <c r="C38145" t="s">
        <v>76820</v>
      </c>
      <c r="D38145" s="1">
        <v>43648.011701388888</v>
      </c>
      <c r="E38145">
        <v>16922</v>
      </c>
      <c r="F38145">
        <v>99390</v>
      </c>
    </row>
    <row r="38146" spans="1:7" x14ac:dyDescent="0.2">
      <c r="A38146">
        <v>1.14581883013817E+18</v>
      </c>
      <c r="B38146" t="s">
        <v>76821</v>
      </c>
      <c r="C38146" t="s">
        <v>76822</v>
      </c>
      <c r="D38146" s="1">
        <v>43648.012407407405</v>
      </c>
      <c r="E38146">
        <v>11975</v>
      </c>
      <c r="F38146">
        <v>76161</v>
      </c>
    </row>
    <row r="38147" spans="1:7" x14ac:dyDescent="0.2">
      <c r="A38147">
        <v>1.14581909739507E+18</v>
      </c>
      <c r="B38147" t="s">
        <v>76823</v>
      </c>
      <c r="C38147" t="s">
        <v>76824</v>
      </c>
      <c r="D38147" s="1">
        <v>43648.013136574074</v>
      </c>
      <c r="E38147">
        <v>9711</v>
      </c>
      <c r="F38147">
        <v>53396</v>
      </c>
      <c r="G38147" t="s">
        <v>215</v>
      </c>
    </row>
    <row r="38148" spans="1:7" x14ac:dyDescent="0.2">
      <c r="A38148">
        <v>1.14601607360037E+18</v>
      </c>
      <c r="B38148" t="s">
        <v>76825</v>
      </c>
      <c r="C38148" t="s">
        <v>76826</v>
      </c>
      <c r="D38148" s="1">
        <v>43648.556689814817</v>
      </c>
      <c r="E38148">
        <v>17895</v>
      </c>
      <c r="F38148">
        <v>90807</v>
      </c>
    </row>
    <row r="38149" spans="1:7" x14ac:dyDescent="0.2">
      <c r="A38149">
        <v>1.14601607438477E+18</v>
      </c>
      <c r="B38149" t="s">
        <v>76827</v>
      </c>
      <c r="C38149" t="s">
        <v>76828</v>
      </c>
      <c r="D38149" s="1">
        <v>43648.556689814817</v>
      </c>
      <c r="E38149">
        <v>12953</v>
      </c>
      <c r="F38149">
        <v>69475</v>
      </c>
    </row>
    <row r="38150" spans="1:7" x14ac:dyDescent="0.2">
      <c r="A38150">
        <v>1.1460160751397E+18</v>
      </c>
      <c r="B38150" t="s">
        <v>76829</v>
      </c>
      <c r="C38150" t="s">
        <v>76830</v>
      </c>
      <c r="D38150" s="1">
        <v>43648.556689814817</v>
      </c>
      <c r="E38150">
        <v>14474</v>
      </c>
      <c r="F38150">
        <v>72791</v>
      </c>
    </row>
    <row r="38151" spans="1:7" x14ac:dyDescent="0.2">
      <c r="A38151">
        <v>1.14602028304581E+18</v>
      </c>
      <c r="B38151" t="s">
        <v>76831</v>
      </c>
      <c r="C38151" t="s">
        <v>76832</v>
      </c>
      <c r="D38151" s="1">
        <v>43648.568310185183</v>
      </c>
      <c r="E38151">
        <v>14984</v>
      </c>
      <c r="F38151">
        <v>79328</v>
      </c>
    </row>
    <row r="38152" spans="1:7" x14ac:dyDescent="0.2">
      <c r="A38152">
        <v>1.14602345000123E+18</v>
      </c>
      <c r="B38152" t="s">
        <v>76833</v>
      </c>
      <c r="C38152" t="s">
        <v>76834</v>
      </c>
      <c r="D38152" s="1">
        <v>43648.577048611114</v>
      </c>
      <c r="E38152">
        <v>19130</v>
      </c>
      <c r="F38152">
        <v>99370</v>
      </c>
    </row>
    <row r="38153" spans="1:7" x14ac:dyDescent="0.2">
      <c r="A38153">
        <v>1.14606224238895E+18</v>
      </c>
      <c r="B38153" t="s">
        <v>76835</v>
      </c>
      <c r="C38153" t="s">
        <v>76836</v>
      </c>
      <c r="D38153" s="1">
        <v>43648.68409722222</v>
      </c>
      <c r="E38153">
        <v>21155</v>
      </c>
      <c r="F38153">
        <v>94546</v>
      </c>
    </row>
    <row r="38154" spans="1:7" x14ac:dyDescent="0.2">
      <c r="A38154">
        <v>1.14606897535E+18</v>
      </c>
      <c r="B38154" t="s">
        <v>76837</v>
      </c>
      <c r="C38154" t="s">
        <v>76838</v>
      </c>
      <c r="D38154" s="1">
        <v>43648.702673611115</v>
      </c>
      <c r="E38154">
        <v>18670</v>
      </c>
      <c r="F38154">
        <v>80718</v>
      </c>
    </row>
    <row r="38155" spans="1:7" x14ac:dyDescent="0.2">
      <c r="A38155">
        <v>1.14609345309439E+18</v>
      </c>
      <c r="B38155" t="s">
        <v>76839</v>
      </c>
      <c r="C38155" t="s">
        <v>76840</v>
      </c>
      <c r="D38155" s="1">
        <v>43648.770219907405</v>
      </c>
      <c r="E38155">
        <v>13080</v>
      </c>
      <c r="F38155">
        <v>47391</v>
      </c>
    </row>
    <row r="38156" spans="1:7" x14ac:dyDescent="0.2">
      <c r="A38156">
        <v>1.14617821481917E+18</v>
      </c>
      <c r="B38156" t="s">
        <v>76841</v>
      </c>
      <c r="C38156" t="s">
        <v>76842</v>
      </c>
      <c r="D38156" s="1">
        <v>43649.004120370373</v>
      </c>
      <c r="E38156">
        <v>24231</v>
      </c>
      <c r="F38156">
        <v>113814</v>
      </c>
    </row>
    <row r="38157" spans="1:7" x14ac:dyDescent="0.2">
      <c r="A38157">
        <v>1.14617885713495E+18</v>
      </c>
      <c r="B38157" t="s">
        <v>76843</v>
      </c>
      <c r="C38157" t="s">
        <v>76844</v>
      </c>
      <c r="D38157" s="1">
        <v>43649.005891203706</v>
      </c>
      <c r="E38157">
        <v>11256</v>
      </c>
      <c r="F38157">
        <v>63314</v>
      </c>
    </row>
    <row r="38158" spans="1:7" x14ac:dyDescent="0.2">
      <c r="A38158">
        <v>1.14617885858611E+18</v>
      </c>
      <c r="B38158" t="s">
        <v>76845</v>
      </c>
      <c r="C38158" t="s">
        <v>76846</v>
      </c>
      <c r="D38158" s="1">
        <v>43649.005891203706</v>
      </c>
      <c r="E38158">
        <v>8196</v>
      </c>
      <c r="F38158">
        <v>49160</v>
      </c>
    </row>
    <row r="38159" spans="1:7" x14ac:dyDescent="0.2">
      <c r="A38159">
        <v>1.14618598345877E+18</v>
      </c>
      <c r="B38159" t="s">
        <v>76847</v>
      </c>
      <c r="C38159" t="s">
        <v>76848</v>
      </c>
      <c r="D38159" s="1">
        <v>43649.025555555556</v>
      </c>
      <c r="E38159">
        <v>12669</v>
      </c>
      <c r="F38159">
        <v>71427</v>
      </c>
    </row>
    <row r="38160" spans="1:7" x14ac:dyDescent="0.2">
      <c r="A38160">
        <v>1.1461859848848399E+18</v>
      </c>
      <c r="B38160" t="s">
        <v>76849</v>
      </c>
      <c r="C38160" t="s">
        <v>76850</v>
      </c>
      <c r="D38160" s="1">
        <v>43649.025555555556</v>
      </c>
      <c r="E38160">
        <v>8577</v>
      </c>
      <c r="F38160">
        <v>52951</v>
      </c>
    </row>
    <row r="38161" spans="1:8" x14ac:dyDescent="0.2">
      <c r="A38161">
        <v>1.1461877021293E+18</v>
      </c>
      <c r="B38161" t="s">
        <v>76851</v>
      </c>
      <c r="C38161" t="s">
        <v>76852</v>
      </c>
      <c r="D38161" s="1">
        <v>43649.030289351853</v>
      </c>
      <c r="E38161">
        <v>33147</v>
      </c>
      <c r="F38161">
        <v>177632</v>
      </c>
    </row>
    <row r="38162" spans="1:8" x14ac:dyDescent="0.2">
      <c r="A38162">
        <v>1.14623679018299E+18</v>
      </c>
      <c r="B38162" t="s">
        <v>76853</v>
      </c>
      <c r="C38162" t="s">
        <v>76854</v>
      </c>
      <c r="D38162" s="1">
        <v>43649.165752314817</v>
      </c>
      <c r="E38162">
        <v>10650</v>
      </c>
      <c r="F38162">
        <v>42766</v>
      </c>
      <c r="G38162" t="s">
        <v>89</v>
      </c>
      <c r="H38162" t="s">
        <v>390</v>
      </c>
    </row>
    <row r="38163" spans="1:8" x14ac:dyDescent="0.2">
      <c r="A38163">
        <v>1.1462391247661E+18</v>
      </c>
      <c r="B38163" t="s">
        <v>76855</v>
      </c>
      <c r="C38163" t="s">
        <v>76856</v>
      </c>
      <c r="D38163" s="1">
        <v>43649.172199074077</v>
      </c>
      <c r="E38163">
        <v>11438</v>
      </c>
      <c r="F38163">
        <v>43267</v>
      </c>
      <c r="G38163" t="s">
        <v>89</v>
      </c>
    </row>
    <row r="38164" spans="1:8" x14ac:dyDescent="0.2">
      <c r="A38164">
        <v>1.14624545926826E+18</v>
      </c>
      <c r="B38164" t="s">
        <v>76857</v>
      </c>
      <c r="C38164" t="s">
        <v>76858</v>
      </c>
      <c r="D38164" s="1">
        <v>43649.189675925925</v>
      </c>
      <c r="E38164">
        <v>26191</v>
      </c>
      <c r="F38164">
        <v>136909</v>
      </c>
      <c r="H38164" t="s">
        <v>73537</v>
      </c>
    </row>
    <row r="38165" spans="1:8" x14ac:dyDescent="0.2">
      <c r="A38165">
        <v>1.14624546003585E+18</v>
      </c>
      <c r="B38165" t="s">
        <v>76859</v>
      </c>
      <c r="C38165" t="s">
        <v>76860</v>
      </c>
      <c r="D38165" s="1">
        <v>43649.189675925925</v>
      </c>
      <c r="E38165">
        <v>20095</v>
      </c>
      <c r="F38165">
        <v>115217</v>
      </c>
    </row>
    <row r="38166" spans="1:8" x14ac:dyDescent="0.2">
      <c r="A38166">
        <v>1.14626891255377E+18</v>
      </c>
      <c r="B38166" t="s">
        <v>76861</v>
      </c>
      <c r="C38166" t="s">
        <v>76862</v>
      </c>
      <c r="D38166" s="1">
        <v>43649.25439814815</v>
      </c>
      <c r="E38166">
        <v>20642</v>
      </c>
      <c r="F38166">
        <v>88855</v>
      </c>
    </row>
    <row r="38167" spans="1:8" x14ac:dyDescent="0.2">
      <c r="A38167">
        <v>1.14639226986559E+18</v>
      </c>
      <c r="B38167" t="s">
        <v>76863</v>
      </c>
      <c r="C38167" t="s">
        <v>76864</v>
      </c>
      <c r="D38167" s="1">
        <v>43649.59479166667</v>
      </c>
      <c r="E38167">
        <v>24203</v>
      </c>
      <c r="F38167">
        <v>129331</v>
      </c>
    </row>
    <row r="38168" spans="1:8" x14ac:dyDescent="0.2">
      <c r="A38168">
        <v>1.1463951488568399E+18</v>
      </c>
      <c r="B38168" t="s">
        <v>76865</v>
      </c>
      <c r="C38168" t="s">
        <v>76866</v>
      </c>
      <c r="D38168" s="1">
        <v>43649.602743055555</v>
      </c>
      <c r="E38168">
        <v>22646</v>
      </c>
      <c r="F38168">
        <v>125507</v>
      </c>
    </row>
    <row r="38169" spans="1:8" x14ac:dyDescent="0.2">
      <c r="A38169">
        <v>1.14642138682042E+18</v>
      </c>
      <c r="B38169" t="s">
        <v>76867</v>
      </c>
      <c r="C38169" t="s">
        <v>76868</v>
      </c>
      <c r="D38169" s="1">
        <v>43649.675138888888</v>
      </c>
      <c r="E38169">
        <v>13821</v>
      </c>
      <c r="F38169">
        <v>71091</v>
      </c>
    </row>
    <row r="38170" spans="1:8" x14ac:dyDescent="0.2">
      <c r="A38170">
        <v>1.14642381990674E+18</v>
      </c>
      <c r="B38170" t="s">
        <v>76869</v>
      </c>
      <c r="C38170" t="s">
        <v>76870</v>
      </c>
      <c r="D38170" s="1">
        <v>43649.681851851848</v>
      </c>
      <c r="E38170">
        <v>15850</v>
      </c>
      <c r="F38170">
        <v>65814</v>
      </c>
    </row>
    <row r="38171" spans="1:8" x14ac:dyDescent="0.2">
      <c r="A38171">
        <v>1.14642600463582E+18</v>
      </c>
      <c r="B38171" t="s">
        <v>76871</v>
      </c>
      <c r="C38171" t="s">
        <v>76872</v>
      </c>
      <c r="D38171" s="1">
        <v>43649.687881944446</v>
      </c>
      <c r="E38171">
        <v>25874</v>
      </c>
      <c r="F38171">
        <v>120150</v>
      </c>
    </row>
    <row r="38172" spans="1:8" x14ac:dyDescent="0.2">
      <c r="A38172">
        <v>1.14643038098106E+18</v>
      </c>
      <c r="B38172" t="s">
        <v>76873</v>
      </c>
      <c r="C38172" t="s">
        <v>76874</v>
      </c>
      <c r="D38172" s="1">
        <v>43649.699965277781</v>
      </c>
      <c r="E38172">
        <v>19988</v>
      </c>
      <c r="F38172">
        <v>117668</v>
      </c>
    </row>
    <row r="38173" spans="1:8" x14ac:dyDescent="0.2">
      <c r="A38173">
        <v>1.14643509349127E+18</v>
      </c>
      <c r="B38173" t="s">
        <v>76875</v>
      </c>
      <c r="C38173" t="s">
        <v>76876</v>
      </c>
      <c r="D38173" s="1">
        <v>43649.712962962964</v>
      </c>
      <c r="E38173">
        <v>24001</v>
      </c>
      <c r="F38173">
        <v>87203</v>
      </c>
    </row>
    <row r="38174" spans="1:8" x14ac:dyDescent="0.2">
      <c r="A38174">
        <v>1.1465018205939599E+18</v>
      </c>
      <c r="B38174" t="s">
        <v>76877</v>
      </c>
      <c r="C38174" t="s">
        <v>76878</v>
      </c>
      <c r="D38174" s="1">
        <v>43649.897094907406</v>
      </c>
      <c r="E38174">
        <v>24711</v>
      </c>
      <c r="F38174">
        <v>118600</v>
      </c>
    </row>
    <row r="38175" spans="1:8" x14ac:dyDescent="0.2">
      <c r="A38175">
        <v>1.14650182157958E+18</v>
      </c>
      <c r="B38175" t="s">
        <v>76879</v>
      </c>
      <c r="C38175" t="s">
        <v>76880</v>
      </c>
      <c r="D38175" s="1">
        <v>43649.897094907406</v>
      </c>
      <c r="E38175">
        <v>17165</v>
      </c>
      <c r="F38175">
        <v>89077</v>
      </c>
    </row>
    <row r="38176" spans="1:8" x14ac:dyDescent="0.2">
      <c r="A38176">
        <v>1.14650182319018E+18</v>
      </c>
      <c r="B38176" t="s">
        <v>76881</v>
      </c>
      <c r="C38176" t="s">
        <v>76882</v>
      </c>
      <c r="D38176" s="1">
        <v>43649.897106481483</v>
      </c>
      <c r="E38176">
        <v>20376</v>
      </c>
      <c r="F38176">
        <v>99698</v>
      </c>
    </row>
    <row r="38177" spans="1:8" x14ac:dyDescent="0.2">
      <c r="A38177">
        <v>1.14651457504879E+18</v>
      </c>
      <c r="B38177" t="s">
        <v>76883</v>
      </c>
      <c r="C38177" t="s">
        <v>76884</v>
      </c>
      <c r="D38177" s="1">
        <v>43649.932291666664</v>
      </c>
      <c r="E38177">
        <v>59612</v>
      </c>
      <c r="F38177">
        <v>264083</v>
      </c>
    </row>
    <row r="38178" spans="1:8" x14ac:dyDescent="0.2">
      <c r="A38178">
        <v>1.14651492228678E+18</v>
      </c>
      <c r="B38178" t="s">
        <v>76885</v>
      </c>
      <c r="C38178" t="s">
        <v>76886</v>
      </c>
      <c r="D38178" s="1">
        <v>43649.933252314811</v>
      </c>
      <c r="E38178">
        <v>22629</v>
      </c>
      <c r="F38178">
        <v>114553</v>
      </c>
    </row>
    <row r="38179" spans="1:8" x14ac:dyDescent="0.2">
      <c r="A38179">
        <v>1.1465173185094799E+18</v>
      </c>
      <c r="B38179" t="s">
        <v>76887</v>
      </c>
      <c r="C38179" t="s">
        <v>76888</v>
      </c>
      <c r="D38179" s="1">
        <v>43649.93986111111</v>
      </c>
      <c r="E38179">
        <v>25066</v>
      </c>
      <c r="F38179">
        <v>109058</v>
      </c>
    </row>
    <row r="38180" spans="1:8" x14ac:dyDescent="0.2">
      <c r="A38180">
        <v>1.14662569653145E+18</v>
      </c>
      <c r="B38180" t="s">
        <v>76889</v>
      </c>
      <c r="C38180" t="s">
        <v>76890</v>
      </c>
      <c r="D38180" s="1">
        <v>43650.238923611112</v>
      </c>
      <c r="E38180">
        <v>23751</v>
      </c>
      <c r="F38180">
        <v>124441</v>
      </c>
    </row>
    <row r="38181" spans="1:8" x14ac:dyDescent="0.2">
      <c r="A38181">
        <v>1.14674068311974E+18</v>
      </c>
      <c r="B38181" t="s">
        <v>76891</v>
      </c>
      <c r="C38181" t="s">
        <v>76892</v>
      </c>
      <c r="D38181" s="1">
        <v>43650.556226851855</v>
      </c>
      <c r="E38181">
        <v>20614</v>
      </c>
      <c r="F38181">
        <v>94752</v>
      </c>
    </row>
    <row r="38182" spans="1:8" x14ac:dyDescent="0.2">
      <c r="A38182">
        <v>1.14674132006669E+18</v>
      </c>
      <c r="B38182" t="s">
        <v>76893</v>
      </c>
      <c r="C38182" t="s">
        <v>76894</v>
      </c>
      <c r="D38182" s="1">
        <v>43650.557986111111</v>
      </c>
      <c r="E38182">
        <v>56905</v>
      </c>
      <c r="F38182">
        <v>305135</v>
      </c>
    </row>
    <row r="38183" spans="1:8" x14ac:dyDescent="0.2">
      <c r="A38183">
        <v>1.14676106091504E+18</v>
      </c>
      <c r="B38183" t="s">
        <v>76895</v>
      </c>
      <c r="C38183" t="s">
        <v>76896</v>
      </c>
      <c r="D38183" s="1">
        <v>43650.61246527778</v>
      </c>
      <c r="E38183">
        <v>24904</v>
      </c>
      <c r="F38183">
        <v>145857</v>
      </c>
    </row>
    <row r="38184" spans="1:8" x14ac:dyDescent="0.2">
      <c r="A38184">
        <v>1.14676106271022E+18</v>
      </c>
      <c r="B38184" t="s">
        <v>76897</v>
      </c>
      <c r="C38184" t="s">
        <v>76898</v>
      </c>
      <c r="D38184" s="1">
        <v>43650.61246527778</v>
      </c>
      <c r="E38184">
        <v>18765</v>
      </c>
      <c r="F38184">
        <v>114821</v>
      </c>
    </row>
    <row r="38185" spans="1:8" x14ac:dyDescent="0.2">
      <c r="A38185">
        <v>1.1467669315733E+18</v>
      </c>
      <c r="B38185" t="s">
        <v>76899</v>
      </c>
      <c r="C38185" t="s">
        <v>76900</v>
      </c>
      <c r="D38185" s="1">
        <v>43650.628668981481</v>
      </c>
      <c r="E38185">
        <v>23477</v>
      </c>
      <c r="F38185">
        <v>109620</v>
      </c>
    </row>
    <row r="38186" spans="1:8" x14ac:dyDescent="0.2">
      <c r="A38186">
        <v>1.14684202897584E+18</v>
      </c>
      <c r="B38186" t="s">
        <v>76901</v>
      </c>
      <c r="C38186" t="s">
        <v>76902</v>
      </c>
      <c r="D38186" s="1">
        <v>43650.8358912037</v>
      </c>
      <c r="E38186">
        <v>21979</v>
      </c>
      <c r="F38186">
        <v>131733</v>
      </c>
    </row>
    <row r="38187" spans="1:8" x14ac:dyDescent="0.2">
      <c r="A38187">
        <v>1.14686229546681E+18</v>
      </c>
      <c r="B38187" t="s">
        <v>76903</v>
      </c>
      <c r="C38187" t="s">
        <v>76904</v>
      </c>
      <c r="D38187" s="1">
        <v>43650.891817129632</v>
      </c>
      <c r="E38187">
        <v>12712</v>
      </c>
      <c r="F38187">
        <v>87201</v>
      </c>
    </row>
    <row r="38188" spans="1:8" x14ac:dyDescent="0.2">
      <c r="A38188">
        <v>1.14690075990627E+18</v>
      </c>
      <c r="B38188" t="s">
        <v>76905</v>
      </c>
      <c r="C38188" t="s">
        <v>76906</v>
      </c>
      <c r="D38188" s="1">
        <v>43650.99796296296</v>
      </c>
      <c r="E38188">
        <v>12299</v>
      </c>
      <c r="F38188">
        <v>80865</v>
      </c>
    </row>
    <row r="38189" spans="1:8" x14ac:dyDescent="0.2">
      <c r="A38189">
        <v>1.14693209433936E+18</v>
      </c>
      <c r="B38189" t="s">
        <v>76907</v>
      </c>
      <c r="C38189" t="s">
        <v>76908</v>
      </c>
      <c r="D38189" s="1">
        <v>43651.084421296298</v>
      </c>
      <c r="E38189">
        <v>21811</v>
      </c>
      <c r="F38189">
        <v>96046</v>
      </c>
      <c r="H38189" t="s">
        <v>616</v>
      </c>
    </row>
    <row r="38190" spans="1:8" x14ac:dyDescent="0.2">
      <c r="A38190">
        <v>1.14693877568941E+18</v>
      </c>
      <c r="B38190" t="s">
        <v>76909</v>
      </c>
      <c r="C38190" t="s">
        <v>76910</v>
      </c>
      <c r="D38190" s="1">
        <v>43651.102858796294</v>
      </c>
      <c r="E38190">
        <v>31045</v>
      </c>
      <c r="F38190">
        <v>140021</v>
      </c>
      <c r="H38190" t="s">
        <v>390</v>
      </c>
    </row>
    <row r="38191" spans="1:8" x14ac:dyDescent="0.2">
      <c r="A38191">
        <v>1.14698108453144E+18</v>
      </c>
      <c r="B38191" t="s">
        <v>76911</v>
      </c>
      <c r="C38191" t="s">
        <v>76912</v>
      </c>
      <c r="D38191" s="1">
        <v>43651.219618055555</v>
      </c>
      <c r="E38191">
        <v>48957</v>
      </c>
      <c r="F38191">
        <v>202049</v>
      </c>
    </row>
    <row r="38192" spans="1:8" x14ac:dyDescent="0.2">
      <c r="A38192">
        <v>1.14698971499143E+18</v>
      </c>
      <c r="B38192" t="s">
        <v>76913</v>
      </c>
      <c r="C38192" t="s">
        <v>76914</v>
      </c>
      <c r="D38192" s="1">
        <v>43651.243425925924</v>
      </c>
      <c r="E38192">
        <v>12207</v>
      </c>
      <c r="F38192">
        <v>69271</v>
      </c>
    </row>
    <row r="38193" spans="1:7" x14ac:dyDescent="0.2">
      <c r="A38193">
        <v>1.14698993965936E+18</v>
      </c>
      <c r="B38193" t="s">
        <v>76915</v>
      </c>
      <c r="C38193" t="s">
        <v>76916</v>
      </c>
      <c r="D38193" s="1">
        <v>43651.244050925925</v>
      </c>
      <c r="E38193">
        <v>12758</v>
      </c>
      <c r="F38193">
        <v>74051</v>
      </c>
    </row>
    <row r="38194" spans="1:7" x14ac:dyDescent="0.2">
      <c r="A38194">
        <v>1.1469902866414799E+18</v>
      </c>
      <c r="B38194" t="s">
        <v>76917</v>
      </c>
      <c r="C38194" t="s">
        <v>76918</v>
      </c>
      <c r="D38194" s="1">
        <v>43651.245011574072</v>
      </c>
      <c r="E38194">
        <v>8524</v>
      </c>
      <c r="F38194">
        <v>43780</v>
      </c>
    </row>
    <row r="38195" spans="1:7" x14ac:dyDescent="0.2">
      <c r="A38195">
        <v>1.14715033348491E+18</v>
      </c>
      <c r="B38195" t="s">
        <v>76919</v>
      </c>
      <c r="C38195" t="s">
        <v>76920</v>
      </c>
      <c r="D38195" s="1">
        <v>43651.686655092592</v>
      </c>
      <c r="E38195">
        <v>21421</v>
      </c>
      <c r="F38195">
        <v>101369</v>
      </c>
    </row>
    <row r="38196" spans="1:7" x14ac:dyDescent="0.2">
      <c r="A38196">
        <v>1.14715075491179E+18</v>
      </c>
      <c r="B38196" t="s">
        <v>76921</v>
      </c>
      <c r="C38196" t="s">
        <v>76922</v>
      </c>
      <c r="D38196" s="1">
        <v>43651.6878125</v>
      </c>
      <c r="E38196">
        <v>25781</v>
      </c>
      <c r="F38196">
        <v>112915</v>
      </c>
    </row>
    <row r="38197" spans="1:7" x14ac:dyDescent="0.2">
      <c r="A38197">
        <v>1.14726064927531E+18</v>
      </c>
      <c r="B38197" t="s">
        <v>76923</v>
      </c>
      <c r="C38197" t="s">
        <v>76924</v>
      </c>
      <c r="D38197" s="1">
        <v>43651.991064814814</v>
      </c>
      <c r="E38197">
        <v>16696</v>
      </c>
      <c r="F38197">
        <v>91491</v>
      </c>
      <c r="G38197" t="s">
        <v>89</v>
      </c>
    </row>
    <row r="38198" spans="1:7" x14ac:dyDescent="0.2">
      <c r="A38198">
        <v>1.14733958258691E+18</v>
      </c>
      <c r="B38198" t="s">
        <v>76925</v>
      </c>
      <c r="C38198" t="s">
        <v>76926</v>
      </c>
      <c r="D38198" s="1">
        <v>43652.208877314813</v>
      </c>
      <c r="E38198">
        <v>12553</v>
      </c>
      <c r="F38198">
        <v>78172</v>
      </c>
    </row>
    <row r="38199" spans="1:7" x14ac:dyDescent="0.2">
      <c r="A38199">
        <v>1.14734554570443E+18</v>
      </c>
      <c r="B38199" t="s">
        <v>76927</v>
      </c>
      <c r="C38199" t="s">
        <v>76928</v>
      </c>
      <c r="D38199" s="1">
        <v>43652.225335648145</v>
      </c>
      <c r="E38199">
        <v>18413</v>
      </c>
      <c r="F38199">
        <v>100685</v>
      </c>
    </row>
    <row r="38200" spans="1:7" x14ac:dyDescent="0.2">
      <c r="A38200">
        <v>1.14734554854822E+18</v>
      </c>
      <c r="B38200" t="s">
        <v>76929</v>
      </c>
      <c r="C38200" t="s">
        <v>76930</v>
      </c>
      <c r="D38200" s="1">
        <v>43652.225347222222</v>
      </c>
      <c r="E38200">
        <v>15886</v>
      </c>
      <c r="F38200">
        <v>84001</v>
      </c>
    </row>
    <row r="38201" spans="1:7" x14ac:dyDescent="0.2">
      <c r="A38201">
        <v>1.14747812359378E+18</v>
      </c>
      <c r="B38201" t="s">
        <v>76931</v>
      </c>
      <c r="C38201" t="s">
        <v>76932</v>
      </c>
      <c r="D38201" s="1">
        <v>43652.591180555559</v>
      </c>
      <c r="E38201">
        <v>15425</v>
      </c>
      <c r="F38201">
        <v>83989</v>
      </c>
    </row>
    <row r="38202" spans="1:7" x14ac:dyDescent="0.2">
      <c r="A38202">
        <v>1.14747975037974E+18</v>
      </c>
      <c r="B38202" t="s">
        <v>76933</v>
      </c>
      <c r="C38202" t="s">
        <v>76934</v>
      </c>
      <c r="D38202" s="1">
        <v>43652.595671296294</v>
      </c>
      <c r="E38202">
        <v>18087</v>
      </c>
      <c r="F38202">
        <v>54808</v>
      </c>
    </row>
    <row r="38203" spans="1:7" x14ac:dyDescent="0.2">
      <c r="A38203">
        <v>1.14748067467017E+18</v>
      </c>
      <c r="B38203" t="s">
        <v>76935</v>
      </c>
      <c r="C38203" t="s">
        <v>76936</v>
      </c>
      <c r="D38203" s="1">
        <v>43652.598217592589</v>
      </c>
      <c r="E38203">
        <v>7982</v>
      </c>
      <c r="F38203">
        <v>40984</v>
      </c>
    </row>
    <row r="38204" spans="1:7" x14ac:dyDescent="0.2">
      <c r="A38204">
        <v>1.14748361336736E+18</v>
      </c>
      <c r="B38204" t="s">
        <v>76937</v>
      </c>
      <c r="C38204" t="s">
        <v>76938</v>
      </c>
      <c r="D38204" s="1">
        <v>43652.60633101852</v>
      </c>
      <c r="E38204">
        <v>10899</v>
      </c>
      <c r="F38204">
        <v>70426</v>
      </c>
    </row>
    <row r="38205" spans="1:7" x14ac:dyDescent="0.2">
      <c r="A38205">
        <v>1.14748405912539E+18</v>
      </c>
      <c r="B38205" t="s">
        <v>76939</v>
      </c>
      <c r="C38205" t="s">
        <v>76940</v>
      </c>
      <c r="D38205" s="1">
        <v>43652.607557870368</v>
      </c>
      <c r="E38205">
        <v>8017</v>
      </c>
      <c r="F38205">
        <v>41313</v>
      </c>
    </row>
    <row r="38206" spans="1:7" x14ac:dyDescent="0.2">
      <c r="A38206">
        <v>1.14748681516061E+18</v>
      </c>
      <c r="B38206" t="s">
        <v>76941</v>
      </c>
      <c r="C38206" t="s">
        <v>76942</v>
      </c>
      <c r="D38206" s="1">
        <v>43652.615162037036</v>
      </c>
      <c r="E38206">
        <v>27049</v>
      </c>
      <c r="F38206">
        <v>124406</v>
      </c>
    </row>
    <row r="38207" spans="1:7" x14ac:dyDescent="0.2">
      <c r="A38207">
        <v>1.14785370021761E+18</v>
      </c>
      <c r="B38207" t="s">
        <v>76943</v>
      </c>
      <c r="C38207" t="s">
        <v>76944</v>
      </c>
      <c r="D38207" s="1">
        <v>43653.627569444441</v>
      </c>
      <c r="E38207">
        <v>21487</v>
      </c>
      <c r="F38207">
        <v>93909</v>
      </c>
    </row>
    <row r="38208" spans="1:7" x14ac:dyDescent="0.2">
      <c r="A38208">
        <v>1.14785606100678E+18</v>
      </c>
      <c r="B38208" t="s">
        <v>76945</v>
      </c>
      <c r="C38208" t="s">
        <v>76946</v>
      </c>
      <c r="D38208" s="1">
        <v>43653.634085648147</v>
      </c>
      <c r="E38208">
        <v>24244</v>
      </c>
      <c r="F38208">
        <v>121312</v>
      </c>
    </row>
    <row r="38209" spans="1:7" x14ac:dyDescent="0.2">
      <c r="A38209">
        <v>1.14794617029307E+18</v>
      </c>
      <c r="B38209" t="s">
        <v>76947</v>
      </c>
      <c r="C38209" t="s">
        <v>76948</v>
      </c>
      <c r="D38209" s="1">
        <v>43653.882743055554</v>
      </c>
      <c r="E38209">
        <v>28313</v>
      </c>
      <c r="F38209">
        <v>253662</v>
      </c>
    </row>
    <row r="38210" spans="1:7" x14ac:dyDescent="0.2">
      <c r="A38210">
        <v>1.14795546040385E+18</v>
      </c>
      <c r="B38210" t="s">
        <v>76949</v>
      </c>
      <c r="C38210" t="s">
        <v>76950</v>
      </c>
      <c r="D38210" s="1">
        <v>43653.908379629633</v>
      </c>
      <c r="E38210">
        <v>21703</v>
      </c>
      <c r="F38210">
        <v>104032</v>
      </c>
      <c r="G38210" t="s">
        <v>89</v>
      </c>
    </row>
    <row r="38211" spans="1:7" x14ac:dyDescent="0.2">
      <c r="A38211">
        <v>1.1479554632014799E+18</v>
      </c>
      <c r="B38211" t="s">
        <v>76951</v>
      </c>
      <c r="C38211" t="s">
        <v>76952</v>
      </c>
      <c r="D38211" s="1">
        <v>43653.908391203702</v>
      </c>
      <c r="E38211">
        <v>15422</v>
      </c>
      <c r="F38211">
        <v>80775</v>
      </c>
    </row>
    <row r="38212" spans="1:7" x14ac:dyDescent="0.2">
      <c r="A38212">
        <v>1.14795546447233E+18</v>
      </c>
      <c r="B38212" t="s">
        <v>76953</v>
      </c>
      <c r="C38212" t="s">
        <v>76954</v>
      </c>
      <c r="D38212" s="1">
        <v>43653.908391203702</v>
      </c>
      <c r="E38212">
        <v>15743</v>
      </c>
      <c r="F38212">
        <v>82194</v>
      </c>
    </row>
    <row r="38213" spans="1:7" x14ac:dyDescent="0.2">
      <c r="A38213">
        <v>1.14797606265728E+18</v>
      </c>
      <c r="B38213" t="s">
        <v>76955</v>
      </c>
      <c r="C38213" t="s">
        <v>76956</v>
      </c>
      <c r="D38213" s="1">
        <v>43653.965231481481</v>
      </c>
      <c r="E38213">
        <v>21730</v>
      </c>
      <c r="F38213">
        <v>91281</v>
      </c>
    </row>
    <row r="38214" spans="1:7" x14ac:dyDescent="0.2">
      <c r="A38214">
        <v>1.1480164227838001E+18</v>
      </c>
      <c r="B38214" t="s">
        <v>76957</v>
      </c>
      <c r="C38214" t="s">
        <v>76958</v>
      </c>
      <c r="D38214" s="1">
        <v>43654.076597222222</v>
      </c>
      <c r="E38214">
        <v>18250</v>
      </c>
      <c r="F38214">
        <v>80161</v>
      </c>
      <c r="G38214" t="s">
        <v>215</v>
      </c>
    </row>
    <row r="38215" spans="1:7" x14ac:dyDescent="0.2">
      <c r="A38215">
        <v>1.14801642373583E+18</v>
      </c>
      <c r="B38215" t="s">
        <v>76959</v>
      </c>
      <c r="C38215" t="s">
        <v>76960</v>
      </c>
      <c r="D38215" s="1">
        <v>43654.076608796298</v>
      </c>
      <c r="E38215">
        <v>13121</v>
      </c>
      <c r="F38215">
        <v>59204</v>
      </c>
      <c r="G38215" t="s">
        <v>215</v>
      </c>
    </row>
    <row r="38216" spans="1:7" x14ac:dyDescent="0.2">
      <c r="A38216">
        <v>1.1480164248641E+18</v>
      </c>
      <c r="B38216" t="s">
        <v>76961</v>
      </c>
      <c r="C38216" t="s">
        <v>76962</v>
      </c>
      <c r="D38216" s="1">
        <v>43654.076608796298</v>
      </c>
      <c r="E38216">
        <v>15311</v>
      </c>
      <c r="F38216">
        <v>68914</v>
      </c>
      <c r="G38216" t="s">
        <v>89</v>
      </c>
    </row>
    <row r="38217" spans="1:7" x14ac:dyDescent="0.2">
      <c r="A38217">
        <v>1.14806859828971E+18</v>
      </c>
      <c r="B38217" t="s">
        <v>76963</v>
      </c>
      <c r="C38217" t="s">
        <v>76964</v>
      </c>
      <c r="D38217" s="1">
        <v>43654.220578703702</v>
      </c>
      <c r="E38217">
        <v>20797</v>
      </c>
      <c r="F38217">
        <v>95323</v>
      </c>
      <c r="G38217" t="s">
        <v>576</v>
      </c>
    </row>
    <row r="38218" spans="1:7" x14ac:dyDescent="0.2">
      <c r="A38218">
        <v>1.14806859911178E+18</v>
      </c>
      <c r="B38218" t="s">
        <v>76965</v>
      </c>
      <c r="C38218" t="s">
        <v>76966</v>
      </c>
      <c r="D38218" s="1">
        <v>43654.220578703702</v>
      </c>
      <c r="E38218">
        <v>14836</v>
      </c>
      <c r="F38218">
        <v>78301</v>
      </c>
      <c r="G38218" t="s">
        <v>89</v>
      </c>
    </row>
    <row r="38219" spans="1:7" x14ac:dyDescent="0.2">
      <c r="A38219">
        <v>1.14823706752625E+18</v>
      </c>
      <c r="B38219" t="s">
        <v>76967</v>
      </c>
      <c r="C38219" t="s">
        <v>76968</v>
      </c>
      <c r="D38219" s="1">
        <v>43654.68546296296</v>
      </c>
      <c r="E38219">
        <v>18079</v>
      </c>
      <c r="F38219">
        <v>77816</v>
      </c>
    </row>
    <row r="38220" spans="1:7" x14ac:dyDescent="0.2">
      <c r="A38220">
        <v>1.14823961440837E+18</v>
      </c>
      <c r="B38220" t="s">
        <v>76969</v>
      </c>
      <c r="C38220" t="s">
        <v>76970</v>
      </c>
      <c r="D38220" s="1">
        <v>43654.692488425928</v>
      </c>
      <c r="E38220">
        <v>11950</v>
      </c>
      <c r="F38220">
        <v>66834</v>
      </c>
    </row>
    <row r="38221" spans="1:7" x14ac:dyDescent="0.2">
      <c r="A38221">
        <v>1.14827060040792E+18</v>
      </c>
      <c r="B38221" t="s">
        <v>76971</v>
      </c>
      <c r="C38221" t="s">
        <v>76972</v>
      </c>
      <c r="D38221" s="1">
        <v>43654.777997685182</v>
      </c>
      <c r="E38221">
        <v>24935</v>
      </c>
      <c r="F38221">
        <v>81728</v>
      </c>
    </row>
    <row r="38222" spans="1:7" x14ac:dyDescent="0.2">
      <c r="A38222">
        <v>1.14829849614082E+18</v>
      </c>
      <c r="B38222" t="s">
        <v>76973</v>
      </c>
      <c r="C38222" t="s">
        <v>76974</v>
      </c>
      <c r="D38222" s="1">
        <v>43654.85497685185</v>
      </c>
      <c r="E38222">
        <v>23810</v>
      </c>
      <c r="F38222">
        <v>118757</v>
      </c>
    </row>
    <row r="38223" spans="1:7" x14ac:dyDescent="0.2">
      <c r="A38223">
        <v>1.14829849718939E+18</v>
      </c>
      <c r="B38223" t="s">
        <v>76975</v>
      </c>
      <c r="C38223" t="s">
        <v>76976</v>
      </c>
      <c r="D38223" s="1">
        <v>43654.85497685185</v>
      </c>
      <c r="E38223">
        <v>19711</v>
      </c>
      <c r="F38223">
        <v>111819</v>
      </c>
    </row>
    <row r="38224" spans="1:7" x14ac:dyDescent="0.2">
      <c r="A38224">
        <v>1.1483668723682801E+18</v>
      </c>
      <c r="B38224" t="s">
        <v>76977</v>
      </c>
      <c r="C38224" t="s">
        <v>76978</v>
      </c>
      <c r="D38224" s="1">
        <v>43655.043657407405</v>
      </c>
      <c r="E38224">
        <v>11587</v>
      </c>
      <c r="F38224">
        <v>61408</v>
      </c>
      <c r="G38224" t="s">
        <v>215</v>
      </c>
    </row>
    <row r="38225" spans="1:7" x14ac:dyDescent="0.2">
      <c r="A38225">
        <v>1.14854868442405E+18</v>
      </c>
      <c r="B38225" t="s">
        <v>76979</v>
      </c>
      <c r="C38225" t="s">
        <v>76980</v>
      </c>
      <c r="D38225" s="1">
        <v>43655.545370370368</v>
      </c>
      <c r="E38225">
        <v>14008</v>
      </c>
      <c r="F38225">
        <v>70610</v>
      </c>
    </row>
    <row r="38226" spans="1:7" x14ac:dyDescent="0.2">
      <c r="A38226">
        <v>1.14855944288518E+18</v>
      </c>
      <c r="B38226" t="s">
        <v>76981</v>
      </c>
      <c r="C38226" t="s">
        <v>76982</v>
      </c>
      <c r="D38226" s="1">
        <v>43655.575057870374</v>
      </c>
      <c r="E38226">
        <v>19387</v>
      </c>
      <c r="F38226">
        <v>94639</v>
      </c>
    </row>
    <row r="38227" spans="1:7" x14ac:dyDescent="0.2">
      <c r="A38227">
        <v>1.14855944384566E+18</v>
      </c>
      <c r="B38227" t="s">
        <v>76983</v>
      </c>
      <c r="C38227" t="s">
        <v>76984</v>
      </c>
      <c r="D38227" s="1">
        <v>43655.575057870374</v>
      </c>
      <c r="E38227">
        <v>13367</v>
      </c>
      <c r="F38227">
        <v>70870</v>
      </c>
      <c r="G38227" t="s">
        <v>89</v>
      </c>
    </row>
    <row r="38228" spans="1:7" x14ac:dyDescent="0.2">
      <c r="A38228">
        <v>1.1485594460309199E+18</v>
      </c>
      <c r="B38228" t="s">
        <v>76985</v>
      </c>
      <c r="C38228" t="s">
        <v>76986</v>
      </c>
      <c r="D38228" s="1">
        <v>43655.575057870374</v>
      </c>
      <c r="E38228">
        <v>11865</v>
      </c>
      <c r="F38228">
        <v>69185</v>
      </c>
    </row>
    <row r="38229" spans="1:7" x14ac:dyDescent="0.2">
      <c r="A38229">
        <v>1.14856304053686E+18</v>
      </c>
      <c r="B38229" t="s">
        <v>76987</v>
      </c>
      <c r="C38229" t="s">
        <v>76988</v>
      </c>
      <c r="D38229" s="1">
        <v>43655.584976851853</v>
      </c>
      <c r="E38229">
        <v>15431</v>
      </c>
      <c r="F38229">
        <v>65825</v>
      </c>
      <c r="G38229" t="s">
        <v>89</v>
      </c>
    </row>
    <row r="38230" spans="1:7" x14ac:dyDescent="0.2">
      <c r="A38230">
        <v>1.14856712121298E+18</v>
      </c>
      <c r="B38230" t="s">
        <v>76989</v>
      </c>
      <c r="C38230" t="s">
        <v>76990</v>
      </c>
      <c r="D38230" s="1">
        <v>43655.596238425926</v>
      </c>
      <c r="E38230">
        <v>25623</v>
      </c>
      <c r="F38230">
        <v>104578</v>
      </c>
      <c r="G38230" t="s">
        <v>89</v>
      </c>
    </row>
    <row r="38231" spans="1:7" x14ac:dyDescent="0.2">
      <c r="A38231">
        <v>1.14857202303731E+18</v>
      </c>
      <c r="B38231" t="s">
        <v>76991</v>
      </c>
      <c r="C38231" t="s">
        <v>76992</v>
      </c>
      <c r="D38231" s="1">
        <v>43655.609768518516</v>
      </c>
      <c r="E38231">
        <v>13243</v>
      </c>
      <c r="F38231">
        <v>63796</v>
      </c>
      <c r="G38231" t="s">
        <v>89</v>
      </c>
    </row>
    <row r="38232" spans="1:7" x14ac:dyDescent="0.2">
      <c r="A38232">
        <v>1.14857301323703E+18</v>
      </c>
      <c r="B38232" t="s">
        <v>76993</v>
      </c>
      <c r="C38232" t="s">
        <v>76994</v>
      </c>
      <c r="D38232" s="1">
        <v>43655.612500000003</v>
      </c>
      <c r="E38232">
        <v>18936</v>
      </c>
      <c r="F38232">
        <v>93595</v>
      </c>
      <c r="G38232" t="s">
        <v>89</v>
      </c>
    </row>
    <row r="38233" spans="1:7" x14ac:dyDescent="0.2">
      <c r="A38233">
        <v>1.14857363286987E+18</v>
      </c>
      <c r="B38233" t="s">
        <v>76995</v>
      </c>
      <c r="C38233" t="s">
        <v>76996</v>
      </c>
      <c r="D38233" s="1">
        <v>43655.614212962966</v>
      </c>
      <c r="E38233">
        <v>18436</v>
      </c>
      <c r="F38233">
        <v>88903</v>
      </c>
    </row>
    <row r="38234" spans="1:7" x14ac:dyDescent="0.2">
      <c r="A38234">
        <v>1.1486005948291E+18</v>
      </c>
      <c r="B38234" t="s">
        <v>76997</v>
      </c>
      <c r="C38234" t="s">
        <v>76998</v>
      </c>
      <c r="D38234" s="1">
        <v>43655.688611111109</v>
      </c>
      <c r="E38234">
        <v>15594</v>
      </c>
      <c r="F38234">
        <v>73137</v>
      </c>
    </row>
    <row r="38235" spans="1:7" x14ac:dyDescent="0.2">
      <c r="A38235">
        <v>1.14860059650258E+18</v>
      </c>
      <c r="B38235" t="s">
        <v>76999</v>
      </c>
      <c r="C38235" t="s">
        <v>77000</v>
      </c>
      <c r="D38235" s="1">
        <v>43655.688611111109</v>
      </c>
      <c r="E38235">
        <v>14254</v>
      </c>
      <c r="F38235">
        <v>70483</v>
      </c>
    </row>
    <row r="38236" spans="1:7" x14ac:dyDescent="0.2">
      <c r="A38236">
        <v>1.14867923843179E+18</v>
      </c>
      <c r="B38236" t="s">
        <v>77001</v>
      </c>
      <c r="C38236" t="s">
        <v>77002</v>
      </c>
      <c r="D38236" s="1">
        <v>43655.905624999999</v>
      </c>
      <c r="E38236">
        <v>12214</v>
      </c>
      <c r="F38236">
        <v>56997</v>
      </c>
      <c r="G38236" t="s">
        <v>576</v>
      </c>
    </row>
    <row r="38237" spans="1:7" x14ac:dyDescent="0.2">
      <c r="A38237">
        <v>1.14874708321998E+18</v>
      </c>
      <c r="B38237" t="s">
        <v>77003</v>
      </c>
      <c r="C38237" t="s">
        <v>77004</v>
      </c>
      <c r="D38237" s="1">
        <v>43656.092835648145</v>
      </c>
      <c r="E38237">
        <v>16098</v>
      </c>
      <c r="F38237">
        <v>78036</v>
      </c>
    </row>
    <row r="38238" spans="1:7" x14ac:dyDescent="0.2">
      <c r="A38238">
        <v>1.14874708416783E+18</v>
      </c>
      <c r="B38238" t="s">
        <v>77005</v>
      </c>
      <c r="C38238" t="s">
        <v>77006</v>
      </c>
      <c r="D38238" s="1">
        <v>43656.092847222222</v>
      </c>
      <c r="E38238">
        <v>16649</v>
      </c>
      <c r="F38238">
        <v>86013</v>
      </c>
    </row>
    <row r="38239" spans="1:7" x14ac:dyDescent="0.2">
      <c r="A38239">
        <v>1.1487663189062799E+18</v>
      </c>
      <c r="B38239" t="s">
        <v>77007</v>
      </c>
      <c r="C38239" t="s">
        <v>77008</v>
      </c>
      <c r="D38239" s="1">
        <v>43656.145925925928</v>
      </c>
      <c r="E38239">
        <v>20564</v>
      </c>
      <c r="F38239">
        <v>92663</v>
      </c>
    </row>
    <row r="38240" spans="1:7" x14ac:dyDescent="0.2">
      <c r="A38240">
        <v>1.14876631964022E+18</v>
      </c>
      <c r="B38240" t="s">
        <v>77009</v>
      </c>
      <c r="C38240" t="s">
        <v>77010</v>
      </c>
      <c r="D38240" s="1">
        <v>43656.145925925928</v>
      </c>
      <c r="E38240">
        <v>19184</v>
      </c>
      <c r="F38240">
        <v>92455</v>
      </c>
    </row>
    <row r="38241" spans="1:8" x14ac:dyDescent="0.2">
      <c r="A38241">
        <v>1.14876785535112E+18</v>
      </c>
      <c r="B38241" t="s">
        <v>77011</v>
      </c>
      <c r="C38241" t="s">
        <v>77012</v>
      </c>
      <c r="D38241" s="1">
        <v>43656.15016203704</v>
      </c>
      <c r="E38241">
        <v>16797</v>
      </c>
      <c r="F38241">
        <v>66247</v>
      </c>
    </row>
    <row r="38242" spans="1:8" x14ac:dyDescent="0.2">
      <c r="A38242">
        <v>1.14876987437998E+18</v>
      </c>
      <c r="B38242" t="s">
        <v>77013</v>
      </c>
      <c r="C38242" t="s">
        <v>77014</v>
      </c>
      <c r="D38242" s="1">
        <v>43656.155729166669</v>
      </c>
      <c r="E38242">
        <v>22948</v>
      </c>
      <c r="F38242">
        <v>86559</v>
      </c>
    </row>
    <row r="38243" spans="1:8" x14ac:dyDescent="0.2">
      <c r="A38243">
        <v>1.14877582048123E+18</v>
      </c>
      <c r="B38243" t="s">
        <v>77015</v>
      </c>
      <c r="C38243" t="s">
        <v>77016</v>
      </c>
      <c r="D38243" s="1">
        <v>43656.1721412037</v>
      </c>
      <c r="E38243">
        <v>23786</v>
      </c>
      <c r="F38243">
        <v>75297</v>
      </c>
    </row>
    <row r="38244" spans="1:8" x14ac:dyDescent="0.2">
      <c r="A38244">
        <v>1.1487766768532401E+18</v>
      </c>
      <c r="B38244" t="s">
        <v>77017</v>
      </c>
      <c r="C38244" t="s">
        <v>77018</v>
      </c>
      <c r="D38244" s="1">
        <v>43656.174502314818</v>
      </c>
      <c r="E38244">
        <v>12684</v>
      </c>
      <c r="F38244">
        <v>42379</v>
      </c>
    </row>
    <row r="38245" spans="1:8" x14ac:dyDescent="0.2">
      <c r="A38245">
        <v>1.1487865913029E+18</v>
      </c>
      <c r="B38245" t="s">
        <v>77019</v>
      </c>
      <c r="C38245" t="s">
        <v>77020</v>
      </c>
      <c r="D38245" s="1">
        <v>43656.201863425929</v>
      </c>
      <c r="E38245">
        <v>16334</v>
      </c>
      <c r="F38245">
        <v>56242</v>
      </c>
      <c r="G38245" t="s">
        <v>89</v>
      </c>
    </row>
    <row r="38246" spans="1:8" x14ac:dyDescent="0.2">
      <c r="A38246">
        <v>1.14879660403765E+18</v>
      </c>
      <c r="B38246" t="s">
        <v>77021</v>
      </c>
      <c r="C38246" t="s">
        <v>77022</v>
      </c>
      <c r="D38246" s="1">
        <v>43656.229490740741</v>
      </c>
      <c r="E38246">
        <v>15631</v>
      </c>
      <c r="F38246">
        <v>57376</v>
      </c>
      <c r="G38246" t="s">
        <v>89</v>
      </c>
    </row>
    <row r="38247" spans="1:8" x14ac:dyDescent="0.2">
      <c r="A38247">
        <v>1.1489510757786801E+18</v>
      </c>
      <c r="B38247" t="s">
        <v>77023</v>
      </c>
      <c r="C38247" t="s">
        <v>77024</v>
      </c>
      <c r="D38247" s="1">
        <v>43656.655752314815</v>
      </c>
      <c r="E38247">
        <v>15302</v>
      </c>
      <c r="F38247">
        <v>77830</v>
      </c>
    </row>
    <row r="38248" spans="1:8" x14ac:dyDescent="0.2">
      <c r="A38248">
        <v>1.1489510776032E+18</v>
      </c>
      <c r="B38248" t="s">
        <v>77025</v>
      </c>
      <c r="C38248" t="s">
        <v>77026</v>
      </c>
      <c r="D38248" s="1">
        <v>43656.655763888892</v>
      </c>
      <c r="E38248">
        <v>14281</v>
      </c>
      <c r="F38248">
        <v>73596</v>
      </c>
    </row>
    <row r="38249" spans="1:8" x14ac:dyDescent="0.2">
      <c r="A38249">
        <v>1.14895355093815E+18</v>
      </c>
      <c r="B38249" t="s">
        <v>77027</v>
      </c>
      <c r="C38249" t="s">
        <v>77028</v>
      </c>
      <c r="D38249" s="1">
        <v>43656.662581018521</v>
      </c>
      <c r="E38249">
        <v>10661</v>
      </c>
      <c r="F38249">
        <v>41085</v>
      </c>
    </row>
    <row r="38250" spans="1:8" x14ac:dyDescent="0.2">
      <c r="A38250">
        <v>1.14895877077038E+18</v>
      </c>
      <c r="B38250" t="s">
        <v>77029</v>
      </c>
      <c r="C38250" t="s">
        <v>77030</v>
      </c>
      <c r="D38250" s="1">
        <v>43656.676990740743</v>
      </c>
      <c r="E38250">
        <v>16847</v>
      </c>
      <c r="F38250">
        <v>67911</v>
      </c>
    </row>
    <row r="38251" spans="1:8" x14ac:dyDescent="0.2">
      <c r="A38251">
        <v>1.14897188545728E+18</v>
      </c>
      <c r="B38251" t="s">
        <v>77031</v>
      </c>
      <c r="C38251" t="s">
        <v>77032</v>
      </c>
      <c r="D38251" s="1">
        <v>43656.713182870371</v>
      </c>
      <c r="E38251">
        <v>21527</v>
      </c>
      <c r="F38251">
        <v>104215</v>
      </c>
    </row>
    <row r="38252" spans="1:8" x14ac:dyDescent="0.2">
      <c r="A38252">
        <v>1.14897188627931E+18</v>
      </c>
      <c r="B38252" t="s">
        <v>77033</v>
      </c>
      <c r="C38252" t="s">
        <v>77034</v>
      </c>
      <c r="D38252" s="1">
        <v>43656.713182870371</v>
      </c>
      <c r="E38252">
        <v>18677</v>
      </c>
      <c r="F38252">
        <v>101724</v>
      </c>
    </row>
    <row r="38253" spans="1:8" x14ac:dyDescent="0.2">
      <c r="A38253">
        <v>1.14900030892584E+18</v>
      </c>
      <c r="B38253" t="s">
        <v>77035</v>
      </c>
      <c r="C38253" t="s">
        <v>77036</v>
      </c>
      <c r="D38253" s="1">
        <v>43656.791608796295</v>
      </c>
      <c r="E38253">
        <v>16183</v>
      </c>
      <c r="F38253">
        <v>63113</v>
      </c>
    </row>
    <row r="38254" spans="1:8" x14ac:dyDescent="0.2">
      <c r="A38254">
        <v>1.14909575482231E+18</v>
      </c>
      <c r="B38254" t="s">
        <v>77037</v>
      </c>
      <c r="C38254" t="s">
        <v>77038</v>
      </c>
      <c r="D38254" s="1">
        <v>43657.054988425924</v>
      </c>
      <c r="E38254">
        <v>17389</v>
      </c>
      <c r="F38254">
        <v>67082</v>
      </c>
    </row>
    <row r="38255" spans="1:8" x14ac:dyDescent="0.2">
      <c r="A38255">
        <v>1.14910062806247E+18</v>
      </c>
      <c r="B38255" t="s">
        <v>77039</v>
      </c>
      <c r="C38255" t="s">
        <v>77040</v>
      </c>
      <c r="D38255" s="1">
        <v>43657.068437499998</v>
      </c>
      <c r="E38255">
        <v>11710</v>
      </c>
      <c r="F38255">
        <v>42476</v>
      </c>
      <c r="H38255" t="s">
        <v>390</v>
      </c>
    </row>
    <row r="38256" spans="1:8" x14ac:dyDescent="0.2">
      <c r="A38256">
        <v>1.14910746153997E+18</v>
      </c>
      <c r="B38256" t="s">
        <v>77041</v>
      </c>
      <c r="C38256" t="s">
        <v>77042</v>
      </c>
      <c r="D38256" s="1">
        <v>43657.087291666663</v>
      </c>
      <c r="E38256">
        <v>9602</v>
      </c>
      <c r="F38256">
        <v>43474</v>
      </c>
      <c r="G38256" t="s">
        <v>89</v>
      </c>
      <c r="H38256" t="s">
        <v>390</v>
      </c>
    </row>
    <row r="38257" spans="1:7" x14ac:dyDescent="0.2">
      <c r="A38257">
        <v>1.14910772500518E+18</v>
      </c>
      <c r="B38257" t="s">
        <v>77043</v>
      </c>
      <c r="C38257" t="s">
        <v>77044</v>
      </c>
      <c r="D38257" s="1">
        <v>43657.088020833333</v>
      </c>
      <c r="E38257">
        <v>20146</v>
      </c>
      <c r="F38257">
        <v>111798</v>
      </c>
    </row>
    <row r="38258" spans="1:7" x14ac:dyDescent="0.2">
      <c r="A38258">
        <v>1.14910772656546E+18</v>
      </c>
      <c r="B38258" t="s">
        <v>77045</v>
      </c>
      <c r="C38258" t="s">
        <v>77046</v>
      </c>
      <c r="D38258" s="1">
        <v>43657.08803240741</v>
      </c>
      <c r="E38258">
        <v>13299</v>
      </c>
      <c r="F38258">
        <v>84173</v>
      </c>
    </row>
    <row r="38259" spans="1:7" x14ac:dyDescent="0.2">
      <c r="A38259">
        <v>1.14910812299006E+18</v>
      </c>
      <c r="B38259" t="s">
        <v>77047</v>
      </c>
      <c r="C38259" t="s">
        <v>77048</v>
      </c>
      <c r="D38259" s="1">
        <v>43657.089120370372</v>
      </c>
      <c r="E38259">
        <v>22639</v>
      </c>
      <c r="F38259">
        <v>89058</v>
      </c>
      <c r="G38259" t="s">
        <v>89</v>
      </c>
    </row>
    <row r="38260" spans="1:7" x14ac:dyDescent="0.2">
      <c r="A38260">
        <v>1.14910915957039E+18</v>
      </c>
      <c r="B38260" t="s">
        <v>77049</v>
      </c>
      <c r="C38260" t="s">
        <v>77050</v>
      </c>
      <c r="D38260" s="1">
        <v>43657.091979166667</v>
      </c>
      <c r="E38260">
        <v>22913</v>
      </c>
      <c r="F38260">
        <v>99215</v>
      </c>
    </row>
    <row r="38261" spans="1:7" x14ac:dyDescent="0.2">
      <c r="A38261">
        <v>1.14926692956526E+18</v>
      </c>
      <c r="B38261" t="s">
        <v>77051</v>
      </c>
      <c r="C38261" t="s">
        <v>77052</v>
      </c>
      <c r="D38261" s="1">
        <v>43657.527349537035</v>
      </c>
      <c r="E38261">
        <v>14766</v>
      </c>
      <c r="F38261">
        <v>66138</v>
      </c>
    </row>
    <row r="38262" spans="1:7" x14ac:dyDescent="0.2">
      <c r="A38262">
        <v>1.14928152972776E+18</v>
      </c>
      <c r="B38262" t="s">
        <v>77053</v>
      </c>
      <c r="C38262" t="s">
        <v>77054</v>
      </c>
      <c r="D38262" s="1">
        <v>43657.567627314813</v>
      </c>
      <c r="E38262">
        <v>17470</v>
      </c>
      <c r="F38262">
        <v>68840</v>
      </c>
    </row>
    <row r="38263" spans="1:7" x14ac:dyDescent="0.2">
      <c r="A38263">
        <v>1.14928214441137E+18</v>
      </c>
      <c r="B38263" t="s">
        <v>77055</v>
      </c>
      <c r="C38263" t="s">
        <v>77056</v>
      </c>
      <c r="D38263" s="1">
        <v>43657.569328703707</v>
      </c>
      <c r="E38263">
        <v>14303</v>
      </c>
      <c r="F38263">
        <v>61497</v>
      </c>
    </row>
    <row r="38264" spans="1:7" x14ac:dyDescent="0.2">
      <c r="A38264">
        <v>1.1492821466344E+18</v>
      </c>
      <c r="B38264" t="s">
        <v>77057</v>
      </c>
      <c r="C38264" t="s">
        <v>77058</v>
      </c>
      <c r="D38264" s="1">
        <v>43657.569340277776</v>
      </c>
      <c r="E38264">
        <v>9267</v>
      </c>
      <c r="F38264">
        <v>44977</v>
      </c>
      <c r="G38264" t="s">
        <v>89</v>
      </c>
    </row>
    <row r="38265" spans="1:7" x14ac:dyDescent="0.2">
      <c r="A38265">
        <v>1.14928269302214E+18</v>
      </c>
      <c r="B38265" t="s">
        <v>77059</v>
      </c>
      <c r="C38265" t="s">
        <v>77060</v>
      </c>
      <c r="D38265" s="1">
        <v>43657.570844907408</v>
      </c>
      <c r="E38265">
        <v>11980</v>
      </c>
      <c r="F38265">
        <v>59331</v>
      </c>
    </row>
    <row r="38266" spans="1:7" x14ac:dyDescent="0.2">
      <c r="A38266">
        <v>1.1492826950648E+18</v>
      </c>
      <c r="B38266" t="s">
        <v>77061</v>
      </c>
      <c r="C38266" t="s">
        <v>77062</v>
      </c>
      <c r="D38266" s="1">
        <v>43657.570844907408</v>
      </c>
      <c r="E38266">
        <v>10166</v>
      </c>
      <c r="F38266">
        <v>53227</v>
      </c>
    </row>
    <row r="38267" spans="1:7" x14ac:dyDescent="0.2">
      <c r="A38267">
        <v>1.14928344919641E+18</v>
      </c>
      <c r="B38267" t="s">
        <v>77063</v>
      </c>
      <c r="C38267" t="s">
        <v>77064</v>
      </c>
      <c r="D38267" s="1">
        <v>43657.572928240741</v>
      </c>
      <c r="E38267">
        <v>11461</v>
      </c>
      <c r="F38267">
        <v>58267</v>
      </c>
    </row>
    <row r="38268" spans="1:7" x14ac:dyDescent="0.2">
      <c r="A38268">
        <v>1.14928345141527E+18</v>
      </c>
      <c r="B38268" t="s">
        <v>77065</v>
      </c>
      <c r="C38268" t="s">
        <v>77066</v>
      </c>
      <c r="D38268" s="1">
        <v>43657.572939814818</v>
      </c>
      <c r="E38268">
        <v>9066</v>
      </c>
      <c r="F38268">
        <v>46999</v>
      </c>
    </row>
    <row r="38269" spans="1:7" x14ac:dyDescent="0.2">
      <c r="A38269">
        <v>1.1492894258363599E+18</v>
      </c>
      <c r="B38269" t="s">
        <v>77067</v>
      </c>
      <c r="C38269" t="s">
        <v>77068</v>
      </c>
      <c r="D38269" s="1">
        <v>43657.589421296296</v>
      </c>
      <c r="E38269">
        <v>26204</v>
      </c>
      <c r="F38269">
        <v>89554</v>
      </c>
      <c r="G38269" t="s">
        <v>89</v>
      </c>
    </row>
    <row r="38270" spans="1:7" x14ac:dyDescent="0.2">
      <c r="A38270">
        <v>1.14931746873066E+18</v>
      </c>
      <c r="B38270" t="s">
        <v>77069</v>
      </c>
      <c r="C38270" t="s">
        <v>77070</v>
      </c>
      <c r="D38270" s="1">
        <v>43657.666805555556</v>
      </c>
      <c r="E38270">
        <v>11097</v>
      </c>
      <c r="F38270">
        <v>47852</v>
      </c>
    </row>
    <row r="38271" spans="1:7" x14ac:dyDescent="0.2">
      <c r="A38271">
        <v>1.14931746954437E+18</v>
      </c>
      <c r="B38271" t="s">
        <v>77071</v>
      </c>
      <c r="C38271" t="s">
        <v>77072</v>
      </c>
      <c r="D38271" s="1">
        <v>43657.666805555556</v>
      </c>
      <c r="E38271">
        <v>10303</v>
      </c>
      <c r="F38271">
        <v>46313</v>
      </c>
    </row>
    <row r="38272" spans="1:7" x14ac:dyDescent="0.2">
      <c r="A38272">
        <v>1.14931776284363E+18</v>
      </c>
      <c r="B38272" t="s">
        <v>77073</v>
      </c>
      <c r="C38272" t="s">
        <v>77074</v>
      </c>
      <c r="D38272" s="1">
        <v>43657.667615740742</v>
      </c>
      <c r="E38272">
        <v>10517</v>
      </c>
      <c r="F38272">
        <v>52401</v>
      </c>
    </row>
    <row r="38273" spans="1:8" x14ac:dyDescent="0.2">
      <c r="A38273">
        <v>1.14931849271126E+18</v>
      </c>
      <c r="B38273" t="s">
        <v>77075</v>
      </c>
      <c r="C38273" t="s">
        <v>77076</v>
      </c>
      <c r="D38273" s="1">
        <v>43657.669629629629</v>
      </c>
      <c r="E38273">
        <v>10799</v>
      </c>
      <c r="F38273">
        <v>48491</v>
      </c>
    </row>
    <row r="38274" spans="1:8" x14ac:dyDescent="0.2">
      <c r="A38274">
        <v>1.14932064381872E+18</v>
      </c>
      <c r="B38274" t="s">
        <v>77077</v>
      </c>
      <c r="C38274" t="s">
        <v>77078</v>
      </c>
      <c r="D38274" s="1">
        <v>43657.675567129627</v>
      </c>
      <c r="E38274">
        <v>10798</v>
      </c>
      <c r="F38274">
        <v>45805</v>
      </c>
      <c r="G38274" t="s">
        <v>215</v>
      </c>
    </row>
    <row r="38275" spans="1:8" x14ac:dyDescent="0.2">
      <c r="A38275">
        <v>1.14933055937989E+18</v>
      </c>
      <c r="B38275" t="s">
        <v>77079</v>
      </c>
      <c r="C38275" t="s">
        <v>77080</v>
      </c>
      <c r="D38275" s="1">
        <v>43657.702928240738</v>
      </c>
      <c r="E38275">
        <v>20105</v>
      </c>
      <c r="F38275">
        <v>92661</v>
      </c>
    </row>
    <row r="38276" spans="1:8" x14ac:dyDescent="0.2">
      <c r="A38276">
        <v>1.14933462631129E+18</v>
      </c>
      <c r="B38276" t="s">
        <v>77081</v>
      </c>
      <c r="C38276" t="s">
        <v>77082</v>
      </c>
      <c r="D38276" s="1">
        <v>43657.714155092595</v>
      </c>
      <c r="E38276">
        <v>10307</v>
      </c>
      <c r="F38276">
        <v>51363</v>
      </c>
    </row>
    <row r="38277" spans="1:8" x14ac:dyDescent="0.2">
      <c r="A38277">
        <v>1.14934567881406E+18</v>
      </c>
      <c r="B38277" t="s">
        <v>77083</v>
      </c>
      <c r="C38277" t="s">
        <v>77084</v>
      </c>
      <c r="D38277" s="1">
        <v>43657.744652777779</v>
      </c>
      <c r="E38277">
        <v>15653</v>
      </c>
      <c r="F38277">
        <v>63769</v>
      </c>
    </row>
    <row r="38278" spans="1:8" x14ac:dyDescent="0.2">
      <c r="A38278">
        <v>1.1493456801897201E+18</v>
      </c>
      <c r="B38278" t="s">
        <v>77085</v>
      </c>
      <c r="C38278" t="s">
        <v>77086</v>
      </c>
      <c r="D38278" s="1">
        <v>43657.744652777779</v>
      </c>
      <c r="E38278">
        <v>5883</v>
      </c>
      <c r="F38278">
        <v>23290</v>
      </c>
    </row>
    <row r="38279" spans="1:8" x14ac:dyDescent="0.2">
      <c r="A38279">
        <v>1.14934568182974E+18</v>
      </c>
      <c r="B38279" t="s">
        <v>77087</v>
      </c>
      <c r="C38279" t="s">
        <v>77088</v>
      </c>
      <c r="D38279" s="1">
        <v>43657.744664351849</v>
      </c>
      <c r="E38279">
        <v>9689</v>
      </c>
      <c r="F38279">
        <v>45988</v>
      </c>
    </row>
    <row r="38280" spans="1:8" x14ac:dyDescent="0.2">
      <c r="A38280">
        <v>1.1493456831383601E+18</v>
      </c>
      <c r="B38280" t="s">
        <v>77089</v>
      </c>
      <c r="C38280" t="s">
        <v>77090</v>
      </c>
      <c r="D38280" s="1">
        <v>43657.744664351849</v>
      </c>
      <c r="E38280">
        <v>10778</v>
      </c>
      <c r="F38280">
        <v>50543</v>
      </c>
    </row>
    <row r="38281" spans="1:8" x14ac:dyDescent="0.2">
      <c r="A38281">
        <v>1.14945362863953E+18</v>
      </c>
      <c r="B38281" t="s">
        <v>77091</v>
      </c>
      <c r="C38281" t="s">
        <v>77092</v>
      </c>
      <c r="D38281" s="1">
        <v>43658.042534722219</v>
      </c>
      <c r="E38281">
        <v>10578</v>
      </c>
      <c r="F38281">
        <v>39159</v>
      </c>
      <c r="H38281" t="s">
        <v>390</v>
      </c>
    </row>
    <row r="38282" spans="1:8" x14ac:dyDescent="0.2">
      <c r="A38282">
        <v>1.14946766520902E+18</v>
      </c>
      <c r="B38282" t="s">
        <v>77093</v>
      </c>
      <c r="C38282" t="s">
        <v>77094</v>
      </c>
      <c r="D38282" s="1">
        <v>43658.081273148149</v>
      </c>
      <c r="E38282">
        <v>9220</v>
      </c>
      <c r="F38282">
        <v>42694</v>
      </c>
      <c r="G38282" t="s">
        <v>89</v>
      </c>
    </row>
    <row r="38283" spans="1:8" x14ac:dyDescent="0.2">
      <c r="A38283">
        <v>1.14947228258407E+18</v>
      </c>
      <c r="B38283" t="s">
        <v>77095</v>
      </c>
      <c r="C38283" t="s">
        <v>77096</v>
      </c>
      <c r="D38283" s="1">
        <v>43658.094004629631</v>
      </c>
      <c r="E38283">
        <v>17916</v>
      </c>
      <c r="F38283">
        <v>69352</v>
      </c>
    </row>
    <row r="38284" spans="1:8" x14ac:dyDescent="0.2">
      <c r="A38284">
        <v>1.1494722847022001E+18</v>
      </c>
      <c r="B38284" t="s">
        <v>77097</v>
      </c>
      <c r="C38284" t="s">
        <v>77098</v>
      </c>
      <c r="D38284" s="1">
        <v>43658.0940162037</v>
      </c>
      <c r="E38284">
        <v>10111</v>
      </c>
      <c r="F38284">
        <v>44810</v>
      </c>
    </row>
    <row r="38285" spans="1:8" x14ac:dyDescent="0.2">
      <c r="A38285">
        <v>1.14947228590594E+18</v>
      </c>
      <c r="B38285" t="s">
        <v>77099</v>
      </c>
      <c r="C38285" t="s">
        <v>77100</v>
      </c>
      <c r="D38285" s="1">
        <v>43658.0940162037</v>
      </c>
      <c r="E38285">
        <v>10057</v>
      </c>
      <c r="F38285">
        <v>48517</v>
      </c>
    </row>
    <row r="38286" spans="1:8" x14ac:dyDescent="0.2">
      <c r="A38286">
        <v>1.1494762544766799E+18</v>
      </c>
      <c r="B38286" t="s">
        <v>77101</v>
      </c>
      <c r="C38286" t="s">
        <v>77102</v>
      </c>
      <c r="D38286" s="1">
        <v>43658.10496527778</v>
      </c>
      <c r="E38286">
        <v>10219</v>
      </c>
      <c r="F38286">
        <v>38865</v>
      </c>
      <c r="H38286" t="s">
        <v>390</v>
      </c>
    </row>
    <row r="38287" spans="1:8" x14ac:dyDescent="0.2">
      <c r="A38287">
        <v>1.14947779530878E+18</v>
      </c>
      <c r="B38287" t="s">
        <v>77103</v>
      </c>
      <c r="C38287" t="s">
        <v>77104</v>
      </c>
      <c r="D38287" s="1">
        <v>43658.109224537038</v>
      </c>
      <c r="E38287">
        <v>13739</v>
      </c>
      <c r="F38287">
        <v>50109</v>
      </c>
      <c r="G38287" t="s">
        <v>89</v>
      </c>
      <c r="H38287" t="s">
        <v>390</v>
      </c>
    </row>
    <row r="38288" spans="1:8" x14ac:dyDescent="0.2">
      <c r="A38288">
        <v>1.14950608054998E+18</v>
      </c>
      <c r="B38288" t="s">
        <v>77105</v>
      </c>
      <c r="C38288" t="s">
        <v>77106</v>
      </c>
      <c r="D38288" s="1">
        <v>43658.187280092592</v>
      </c>
      <c r="E38288">
        <v>21281</v>
      </c>
      <c r="F38288">
        <v>90006</v>
      </c>
    </row>
    <row r="38289" spans="1:7" x14ac:dyDescent="0.2">
      <c r="A38289">
        <v>1.14951640034134E+18</v>
      </c>
      <c r="B38289" t="s">
        <v>77107</v>
      </c>
      <c r="C38289" t="s">
        <v>77108</v>
      </c>
      <c r="D38289" s="1">
        <v>43658.215752314813</v>
      </c>
      <c r="E38289">
        <v>10870</v>
      </c>
      <c r="F38289">
        <v>50018</v>
      </c>
    </row>
    <row r="38290" spans="1:7" x14ac:dyDescent="0.2">
      <c r="A38290">
        <v>1.14951640186806E+18</v>
      </c>
      <c r="B38290" t="s">
        <v>77109</v>
      </c>
      <c r="C38290" t="s">
        <v>77110</v>
      </c>
      <c r="D38290" s="1">
        <v>43658.215752314813</v>
      </c>
      <c r="E38290">
        <v>8643</v>
      </c>
      <c r="F38290">
        <v>41755</v>
      </c>
    </row>
    <row r="38291" spans="1:7" x14ac:dyDescent="0.2">
      <c r="A38291">
        <v>1.14951640307598E+18</v>
      </c>
      <c r="B38291" t="s">
        <v>77111</v>
      </c>
      <c r="C38291" t="s">
        <v>77112</v>
      </c>
      <c r="D38291" s="1">
        <v>43658.215763888889</v>
      </c>
      <c r="E38291">
        <v>8626</v>
      </c>
      <c r="F38291">
        <v>42460</v>
      </c>
    </row>
    <row r="38292" spans="1:7" x14ac:dyDescent="0.2">
      <c r="A38292">
        <v>1.14951734780525E+18</v>
      </c>
      <c r="B38292" t="s">
        <v>77113</v>
      </c>
      <c r="C38292" t="s">
        <v>77114</v>
      </c>
      <c r="D38292" s="1">
        <v>43658.218368055554</v>
      </c>
      <c r="E38292">
        <v>8739</v>
      </c>
      <c r="F38292">
        <v>42727</v>
      </c>
    </row>
    <row r="38293" spans="1:7" x14ac:dyDescent="0.2">
      <c r="A38293">
        <v>1.14952400095703E+18</v>
      </c>
      <c r="B38293" t="s">
        <v>77115</v>
      </c>
      <c r="C38293" t="s">
        <v>77116</v>
      </c>
      <c r="D38293" s="1">
        <v>43658.236724537041</v>
      </c>
      <c r="E38293">
        <v>7270</v>
      </c>
      <c r="F38293">
        <v>33979</v>
      </c>
    </row>
    <row r="38294" spans="1:7" x14ac:dyDescent="0.2">
      <c r="A38294">
        <v>1.14964796221504E+18</v>
      </c>
      <c r="B38294" t="s">
        <v>77117</v>
      </c>
      <c r="C38294" t="s">
        <v>77118</v>
      </c>
      <c r="D38294" s="1">
        <v>43658.578796296293</v>
      </c>
      <c r="E38294">
        <v>7140</v>
      </c>
      <c r="F38294">
        <v>28609</v>
      </c>
    </row>
    <row r="38295" spans="1:7" x14ac:dyDescent="0.2">
      <c r="A38295">
        <v>1.14964977292123E+18</v>
      </c>
      <c r="B38295" t="s">
        <v>77119</v>
      </c>
      <c r="C38295" t="s">
        <v>77120</v>
      </c>
      <c r="D38295" s="1">
        <v>43658.583784722221</v>
      </c>
      <c r="E38295">
        <v>5227</v>
      </c>
      <c r="F38295">
        <v>32057</v>
      </c>
      <c r="G38295" t="s">
        <v>89</v>
      </c>
    </row>
    <row r="38296" spans="1:7" x14ac:dyDescent="0.2">
      <c r="A38296">
        <v>1.1496586285524401E+18</v>
      </c>
      <c r="B38296" t="s">
        <v>77121</v>
      </c>
      <c r="C38296" t="s">
        <v>77122</v>
      </c>
      <c r="D38296" s="1">
        <v>43658.608229166668</v>
      </c>
      <c r="E38296">
        <v>5971</v>
      </c>
      <c r="F38296">
        <v>22680</v>
      </c>
      <c r="G38296" t="s">
        <v>89</v>
      </c>
    </row>
    <row r="38297" spans="1:7" x14ac:dyDescent="0.2">
      <c r="A38297">
        <v>1.14966169473547E+18</v>
      </c>
      <c r="B38297" t="s">
        <v>77123</v>
      </c>
      <c r="C38297" t="s">
        <v>77124</v>
      </c>
      <c r="D38297" s="1">
        <v>43658.616689814815</v>
      </c>
      <c r="E38297">
        <v>12654</v>
      </c>
      <c r="F38297">
        <v>63304</v>
      </c>
    </row>
    <row r="38298" spans="1:7" x14ac:dyDescent="0.2">
      <c r="A38298">
        <v>1.14966169767568E+18</v>
      </c>
      <c r="B38298" t="s">
        <v>77125</v>
      </c>
      <c r="C38298" t="s">
        <v>77126</v>
      </c>
      <c r="D38298" s="1">
        <v>43658.616701388892</v>
      </c>
      <c r="E38298">
        <v>9136</v>
      </c>
      <c r="F38298">
        <v>47341</v>
      </c>
    </row>
    <row r="38299" spans="1:7" x14ac:dyDescent="0.2">
      <c r="A38299">
        <v>1.14966169882923E+18</v>
      </c>
      <c r="B38299" t="s">
        <v>77127</v>
      </c>
      <c r="C38299" t="s">
        <v>77128</v>
      </c>
      <c r="D38299" s="1">
        <v>43658.616701388892</v>
      </c>
      <c r="E38299">
        <v>9275</v>
      </c>
      <c r="F38299">
        <v>47927</v>
      </c>
    </row>
    <row r="38300" spans="1:7" x14ac:dyDescent="0.2">
      <c r="A38300">
        <v>1.1496633624285199E+18</v>
      </c>
      <c r="B38300" t="s">
        <v>77129</v>
      </c>
      <c r="C38300" t="s">
        <v>77130</v>
      </c>
      <c r="D38300" s="1">
        <v>43658.62128472222</v>
      </c>
      <c r="E38300">
        <v>6827</v>
      </c>
      <c r="F38300">
        <v>38684</v>
      </c>
      <c r="G38300" t="s">
        <v>89</v>
      </c>
    </row>
    <row r="38301" spans="1:7" x14ac:dyDescent="0.2">
      <c r="A38301">
        <v>1.14966517572253E+18</v>
      </c>
      <c r="B38301" t="s">
        <v>77131</v>
      </c>
      <c r="C38301" t="s">
        <v>77132</v>
      </c>
      <c r="D38301" s="1">
        <v>43658.626296296294</v>
      </c>
      <c r="E38301">
        <v>19389</v>
      </c>
      <c r="F38301">
        <v>96146</v>
      </c>
      <c r="G38301" t="s">
        <v>89</v>
      </c>
    </row>
    <row r="38302" spans="1:7" x14ac:dyDescent="0.2">
      <c r="A38302">
        <v>1.14969383830002E+18</v>
      </c>
      <c r="B38302" t="s">
        <v>77133</v>
      </c>
      <c r="C38302" t="s">
        <v>77134</v>
      </c>
      <c r="D38302" s="1">
        <v>43658.705381944441</v>
      </c>
      <c r="E38302">
        <v>10753</v>
      </c>
      <c r="F38302">
        <v>59181</v>
      </c>
    </row>
    <row r="38303" spans="1:7" x14ac:dyDescent="0.2">
      <c r="A38303">
        <v>1.1496938422636401E+18</v>
      </c>
      <c r="B38303" t="s">
        <v>77135</v>
      </c>
      <c r="C38303" t="s">
        <v>77136</v>
      </c>
      <c r="D38303" s="1">
        <v>43658.705393518518</v>
      </c>
      <c r="E38303">
        <v>8155</v>
      </c>
      <c r="F38303">
        <v>47683</v>
      </c>
    </row>
    <row r="38304" spans="1:7" x14ac:dyDescent="0.2">
      <c r="A38304">
        <v>1.1497153657417E+18</v>
      </c>
      <c r="B38304" t="s">
        <v>77137</v>
      </c>
      <c r="C38304" t="s">
        <v>77138</v>
      </c>
      <c r="D38304" s="1">
        <v>43658.764791666668</v>
      </c>
      <c r="E38304">
        <v>8398</v>
      </c>
      <c r="F38304">
        <v>39676</v>
      </c>
      <c r="G38304" t="s">
        <v>89</v>
      </c>
    </row>
    <row r="38305" spans="1:7" x14ac:dyDescent="0.2">
      <c r="A38305">
        <v>1.1497777877478001E+18</v>
      </c>
      <c r="B38305" t="s">
        <v>77139</v>
      </c>
      <c r="C38305" t="s">
        <v>77140</v>
      </c>
      <c r="D38305" s="1">
        <v>43658.937048611115</v>
      </c>
      <c r="E38305">
        <v>11131</v>
      </c>
      <c r="F38305">
        <v>46150</v>
      </c>
    </row>
    <row r="38306" spans="1:7" x14ac:dyDescent="0.2">
      <c r="A38306">
        <v>1.14977938707779E+18</v>
      </c>
      <c r="B38306" t="s">
        <v>77141</v>
      </c>
      <c r="C38306" t="s">
        <v>77142</v>
      </c>
      <c r="D38306" s="1">
        <v>43658.941458333335</v>
      </c>
      <c r="E38306">
        <v>12721</v>
      </c>
      <c r="F38306">
        <v>54694</v>
      </c>
    </row>
    <row r="38307" spans="1:7" x14ac:dyDescent="0.2">
      <c r="A38307">
        <v>1.14981254862519E+18</v>
      </c>
      <c r="B38307" t="s">
        <v>77143</v>
      </c>
      <c r="C38307" t="s">
        <v>77144</v>
      </c>
      <c r="D38307" s="1">
        <v>43659.032962962963</v>
      </c>
      <c r="E38307">
        <v>13711</v>
      </c>
      <c r="F38307">
        <v>53281</v>
      </c>
    </row>
    <row r="38308" spans="1:7" x14ac:dyDescent="0.2">
      <c r="A38308">
        <v>1.14984926326814E+18</v>
      </c>
      <c r="B38308" t="s">
        <v>77145</v>
      </c>
      <c r="C38308" t="s">
        <v>77146</v>
      </c>
      <c r="D38308" s="1">
        <v>43659.134282407409</v>
      </c>
      <c r="E38308">
        <v>14332</v>
      </c>
      <c r="F38308">
        <v>90416</v>
      </c>
    </row>
    <row r="38309" spans="1:7" x14ac:dyDescent="0.2">
      <c r="A38309">
        <v>1.14988616143279E+18</v>
      </c>
      <c r="B38309" t="s">
        <v>77147</v>
      </c>
      <c r="C38309" t="s">
        <v>77148</v>
      </c>
      <c r="D38309" s="1">
        <v>43659.23609953704</v>
      </c>
      <c r="E38309">
        <v>8058</v>
      </c>
      <c r="F38309">
        <v>45806</v>
      </c>
      <c r="G38309" t="s">
        <v>89</v>
      </c>
    </row>
    <row r="38310" spans="1:7" x14ac:dyDescent="0.2">
      <c r="A38310">
        <v>1.1498890946648E+18</v>
      </c>
      <c r="B38310" t="s">
        <v>77149</v>
      </c>
      <c r="C38310" t="s">
        <v>77150</v>
      </c>
      <c r="D38310" s="1">
        <v>43659.244189814817</v>
      </c>
      <c r="E38310">
        <v>13630</v>
      </c>
      <c r="F38310">
        <v>46828</v>
      </c>
      <c r="G38310" t="s">
        <v>89</v>
      </c>
    </row>
    <row r="38311" spans="1:7" x14ac:dyDescent="0.2">
      <c r="A38311">
        <v>1.14989388895136E+18</v>
      </c>
      <c r="B38311" t="s">
        <v>77151</v>
      </c>
      <c r="C38311" t="s">
        <v>77152</v>
      </c>
      <c r="D38311" s="1">
        <v>43659.257418981484</v>
      </c>
      <c r="E38311">
        <v>16824</v>
      </c>
      <c r="F38311">
        <v>54929</v>
      </c>
    </row>
    <row r="38312" spans="1:7" x14ac:dyDescent="0.2">
      <c r="A38312">
        <v>1.14989694850743E+18</v>
      </c>
      <c r="B38312" t="s">
        <v>77153</v>
      </c>
      <c r="C38312" t="s">
        <v>77154</v>
      </c>
      <c r="D38312" s="1">
        <v>43659.265868055554</v>
      </c>
      <c r="E38312">
        <v>12926</v>
      </c>
      <c r="F38312">
        <v>43879</v>
      </c>
    </row>
    <row r="38313" spans="1:7" x14ac:dyDescent="0.2">
      <c r="A38313">
        <v>1.15001112534762E+18</v>
      </c>
      <c r="B38313" t="s">
        <v>77155</v>
      </c>
      <c r="C38313" t="s">
        <v>77156</v>
      </c>
      <c r="D38313" s="1">
        <v>43659.580937500003</v>
      </c>
      <c r="E38313">
        <v>20312</v>
      </c>
      <c r="F38313">
        <v>69510</v>
      </c>
    </row>
    <row r="38314" spans="1:7" x14ac:dyDescent="0.2">
      <c r="A38314">
        <v>1.15001724039539E+18</v>
      </c>
      <c r="B38314" t="s">
        <v>77157</v>
      </c>
      <c r="C38314" t="s">
        <v>77158</v>
      </c>
      <c r="D38314" s="1">
        <v>43659.597812499997</v>
      </c>
      <c r="E38314">
        <v>26722</v>
      </c>
      <c r="F38314">
        <v>72191</v>
      </c>
    </row>
    <row r="38315" spans="1:7" x14ac:dyDescent="0.2">
      <c r="A38315">
        <v>1.15015276036243E+18</v>
      </c>
      <c r="B38315" t="s">
        <v>77159</v>
      </c>
      <c r="C38315" t="s">
        <v>77160</v>
      </c>
      <c r="D38315" s="1">
        <v>43659.971770833334</v>
      </c>
      <c r="E38315">
        <v>18762</v>
      </c>
      <c r="F38315">
        <v>93731</v>
      </c>
    </row>
    <row r="38316" spans="1:7" x14ac:dyDescent="0.2">
      <c r="A38316">
        <v>1.1501527620444401E+18</v>
      </c>
      <c r="B38316" t="s">
        <v>77161</v>
      </c>
      <c r="C38316" t="s">
        <v>77162</v>
      </c>
      <c r="D38316" s="1">
        <v>43659.971770833334</v>
      </c>
      <c r="E38316">
        <v>18754</v>
      </c>
      <c r="F38316">
        <v>93214</v>
      </c>
    </row>
    <row r="38317" spans="1:7" x14ac:dyDescent="0.2">
      <c r="A38317">
        <v>1.1501532508066801E+18</v>
      </c>
      <c r="B38317" t="s">
        <v>77163</v>
      </c>
      <c r="C38317" t="s">
        <v>77164</v>
      </c>
      <c r="D38317" s="1">
        <v>43659.973124999997</v>
      </c>
      <c r="E38317">
        <v>36988</v>
      </c>
      <c r="F38317">
        <v>195719</v>
      </c>
    </row>
    <row r="38318" spans="1:7" x14ac:dyDescent="0.2">
      <c r="A38318">
        <v>1.1503668225475599E+18</v>
      </c>
      <c r="B38318" t="s">
        <v>77165</v>
      </c>
      <c r="C38318" t="s">
        <v>77166</v>
      </c>
      <c r="D38318" s="1">
        <v>43660.562465277777</v>
      </c>
      <c r="E38318">
        <v>10225</v>
      </c>
      <c r="F38318">
        <v>59560</v>
      </c>
    </row>
    <row r="38319" spans="1:7" x14ac:dyDescent="0.2">
      <c r="A38319">
        <v>1.15038139423494E+18</v>
      </c>
      <c r="B38319" t="s">
        <v>77167</v>
      </c>
      <c r="C38319" t="s">
        <v>77168</v>
      </c>
      <c r="D38319" s="1">
        <v>43660.602685185186</v>
      </c>
      <c r="E38319">
        <v>45448</v>
      </c>
      <c r="F38319">
        <v>201676</v>
      </c>
    </row>
    <row r="38320" spans="1:7" x14ac:dyDescent="0.2">
      <c r="A38320">
        <v>1.150381395078E+18</v>
      </c>
      <c r="B38320" t="s">
        <v>77169</v>
      </c>
      <c r="C38320" t="s">
        <v>77170</v>
      </c>
      <c r="D38320" s="1">
        <v>43660.602685185186</v>
      </c>
      <c r="E38320">
        <v>36665</v>
      </c>
      <c r="F38320">
        <v>178137</v>
      </c>
    </row>
    <row r="38321" spans="1:7" x14ac:dyDescent="0.2">
      <c r="A38321">
        <v>1.15038139699472E+18</v>
      </c>
      <c r="B38321" t="s">
        <v>77171</v>
      </c>
      <c r="C38321" t="s">
        <v>77172</v>
      </c>
      <c r="D38321" s="1">
        <v>43660.602685185186</v>
      </c>
      <c r="E38321">
        <v>34811</v>
      </c>
      <c r="F38321">
        <v>180215</v>
      </c>
    </row>
    <row r="38322" spans="1:7" x14ac:dyDescent="0.2">
      <c r="A38322">
        <v>1.1503842630885199E+18</v>
      </c>
      <c r="B38322" t="s">
        <v>77173</v>
      </c>
      <c r="C38322" t="s">
        <v>77174</v>
      </c>
      <c r="D38322" s="1">
        <v>43660.610601851855</v>
      </c>
      <c r="E38322">
        <v>12671</v>
      </c>
      <c r="F38322">
        <v>60538</v>
      </c>
    </row>
    <row r="38323" spans="1:7" x14ac:dyDescent="0.2">
      <c r="A38323">
        <v>1.15040099517795E+18</v>
      </c>
      <c r="B38323" t="s">
        <v>77175</v>
      </c>
      <c r="C38323" t="s">
        <v>77176</v>
      </c>
      <c r="D38323" s="1">
        <v>43660.656770833331</v>
      </c>
      <c r="E38323">
        <v>21807</v>
      </c>
      <c r="F38323">
        <v>100451</v>
      </c>
      <c r="G38323" t="s">
        <v>89</v>
      </c>
    </row>
    <row r="38324" spans="1:7" x14ac:dyDescent="0.2">
      <c r="A38324">
        <v>1.15040099809726E+18</v>
      </c>
      <c r="B38324" t="s">
        <v>77177</v>
      </c>
      <c r="C38324" t="s">
        <v>77178</v>
      </c>
      <c r="D38324" s="1">
        <v>43660.656782407408</v>
      </c>
      <c r="E38324">
        <v>22034</v>
      </c>
      <c r="F38324">
        <v>108308</v>
      </c>
    </row>
    <row r="38325" spans="1:7" x14ac:dyDescent="0.2">
      <c r="A38325">
        <v>1.15043561521064E+18</v>
      </c>
      <c r="B38325" t="s">
        <v>77179</v>
      </c>
      <c r="C38325" t="s">
        <v>77180</v>
      </c>
      <c r="D38325" s="1">
        <v>43660.752303240741</v>
      </c>
      <c r="E38325">
        <v>14877</v>
      </c>
      <c r="F38325">
        <v>65119</v>
      </c>
    </row>
    <row r="38326" spans="1:7" x14ac:dyDescent="0.2">
      <c r="A38326">
        <v>1.15047277959622E+18</v>
      </c>
      <c r="B38326" t="s">
        <v>77181</v>
      </c>
      <c r="C38326" t="s">
        <v>77182</v>
      </c>
      <c r="D38326" s="1">
        <v>43660.854861111111</v>
      </c>
      <c r="E38326">
        <v>26605</v>
      </c>
      <c r="F38326">
        <v>116912</v>
      </c>
    </row>
    <row r="38327" spans="1:7" x14ac:dyDescent="0.2">
      <c r="A38327">
        <v>1.1505561623933E+18</v>
      </c>
      <c r="B38327" t="s">
        <v>77183</v>
      </c>
      <c r="C38327" t="s">
        <v>77184</v>
      </c>
      <c r="D38327" s="1">
        <v>43661.084953703707</v>
      </c>
      <c r="E38327">
        <v>34246</v>
      </c>
      <c r="F38327">
        <v>159762</v>
      </c>
    </row>
    <row r="38328" spans="1:7" x14ac:dyDescent="0.2">
      <c r="A38328">
        <v>1.15055616656663E+18</v>
      </c>
      <c r="B38328" t="s">
        <v>77185</v>
      </c>
      <c r="C38328" t="s">
        <v>77186</v>
      </c>
      <c r="D38328" s="1">
        <v>43661.084965277776</v>
      </c>
      <c r="E38328">
        <v>28357</v>
      </c>
      <c r="F38328">
        <v>141746</v>
      </c>
    </row>
    <row r="38329" spans="1:7" x14ac:dyDescent="0.2">
      <c r="A38329">
        <v>1.1505900965273E+18</v>
      </c>
      <c r="B38329" t="s">
        <v>77187</v>
      </c>
      <c r="C38329" t="s">
        <v>77188</v>
      </c>
      <c r="D38329" s="1">
        <v>43661.178587962961</v>
      </c>
      <c r="E38329">
        <v>17761</v>
      </c>
      <c r="F38329">
        <v>94186</v>
      </c>
    </row>
    <row r="38330" spans="1:7" x14ac:dyDescent="0.2">
      <c r="A38330">
        <v>1.15071747462469E+18</v>
      </c>
      <c r="B38330" t="s">
        <v>77189</v>
      </c>
      <c r="C38330" t="s">
        <v>77190</v>
      </c>
      <c r="D38330" s="1">
        <v>43661.530081018522</v>
      </c>
      <c r="E38330">
        <v>19510</v>
      </c>
      <c r="F38330">
        <v>104650</v>
      </c>
    </row>
    <row r="38331" spans="1:7" x14ac:dyDescent="0.2">
      <c r="A38331">
        <v>1.15071747542166E+18</v>
      </c>
      <c r="B38331" t="s">
        <v>77191</v>
      </c>
      <c r="C38331" t="s">
        <v>77192</v>
      </c>
      <c r="D38331" s="1">
        <v>43661.530092592591</v>
      </c>
      <c r="E38331">
        <v>15897</v>
      </c>
      <c r="F38331">
        <v>89087</v>
      </c>
    </row>
    <row r="38332" spans="1:7" x14ac:dyDescent="0.2">
      <c r="A38332">
        <v>1.15072028365493E+18</v>
      </c>
      <c r="B38332" t="s">
        <v>77193</v>
      </c>
      <c r="C38332" t="s">
        <v>77194</v>
      </c>
      <c r="D38332" s="1">
        <v>43661.537835648145</v>
      </c>
      <c r="E38332">
        <v>33687</v>
      </c>
      <c r="F38332">
        <v>149597</v>
      </c>
    </row>
    <row r="38333" spans="1:7" x14ac:dyDescent="0.2">
      <c r="A38333">
        <v>1.15073234609997E+18</v>
      </c>
      <c r="B38333" t="s">
        <v>77195</v>
      </c>
      <c r="C38333" t="s">
        <v>77196</v>
      </c>
      <c r="D38333" s="1">
        <v>43661.571122685185</v>
      </c>
      <c r="E38333">
        <v>31310</v>
      </c>
      <c r="F38333">
        <v>137463</v>
      </c>
    </row>
    <row r="38334" spans="1:7" x14ac:dyDescent="0.2">
      <c r="A38334">
        <v>1.1507664946971E+18</v>
      </c>
      <c r="B38334" t="s">
        <v>77197</v>
      </c>
      <c r="C38334" t="s">
        <v>77198</v>
      </c>
      <c r="D38334" s="1">
        <v>43661.665358796294</v>
      </c>
      <c r="E38334">
        <v>34153</v>
      </c>
      <c r="F38334">
        <v>152051</v>
      </c>
    </row>
    <row r="38335" spans="1:7" x14ac:dyDescent="0.2">
      <c r="A38335">
        <v>1.1507664964629199E+18</v>
      </c>
      <c r="B38335" t="s">
        <v>77199</v>
      </c>
      <c r="C38335" t="s">
        <v>77200</v>
      </c>
      <c r="D38335" s="1">
        <v>43661.665358796294</v>
      </c>
      <c r="E38335">
        <v>11514</v>
      </c>
      <c r="F38335">
        <v>45602</v>
      </c>
    </row>
    <row r="38336" spans="1:7" x14ac:dyDescent="0.2">
      <c r="A38336">
        <v>1.1507664974694799E+18</v>
      </c>
      <c r="B38336" t="s">
        <v>77201</v>
      </c>
      <c r="C38336" t="s">
        <v>77202</v>
      </c>
      <c r="D38336" s="1">
        <v>43661.665358796294</v>
      </c>
      <c r="E38336">
        <v>21056</v>
      </c>
      <c r="F38336">
        <v>103891</v>
      </c>
    </row>
    <row r="38337" spans="1:7" x14ac:dyDescent="0.2">
      <c r="A38337">
        <v>1.15076649845939E+18</v>
      </c>
      <c r="B38337" t="s">
        <v>77203</v>
      </c>
      <c r="C38337" t="s">
        <v>77204</v>
      </c>
      <c r="D38337" s="1">
        <v>43661.665370370371</v>
      </c>
      <c r="E38337">
        <v>22816</v>
      </c>
      <c r="F38337">
        <v>112464</v>
      </c>
      <c r="G38337" t="s">
        <v>89</v>
      </c>
    </row>
    <row r="38338" spans="1:7" x14ac:dyDescent="0.2">
      <c r="A38338">
        <v>1.15077937535848E+18</v>
      </c>
      <c r="B38338" t="s">
        <v>77205</v>
      </c>
      <c r="C38338" t="s">
        <v>77206</v>
      </c>
      <c r="D38338" s="1">
        <v>43661.700902777775</v>
      </c>
      <c r="E38338">
        <v>21496</v>
      </c>
      <c r="F38338">
        <v>95584</v>
      </c>
      <c r="G38338" t="s">
        <v>215</v>
      </c>
    </row>
    <row r="38339" spans="1:7" x14ac:dyDescent="0.2">
      <c r="A38339">
        <v>1.1508747817446001E+18</v>
      </c>
      <c r="B38339" t="s">
        <v>77207</v>
      </c>
      <c r="C38339" t="s">
        <v>77208</v>
      </c>
      <c r="D38339" s="1">
        <v>43661.964166666665</v>
      </c>
      <c r="E38339">
        <v>59643</v>
      </c>
      <c r="F38339">
        <v>269238</v>
      </c>
    </row>
    <row r="38340" spans="1:7" x14ac:dyDescent="0.2">
      <c r="A38340">
        <v>1.15087478330909E+18</v>
      </c>
      <c r="B38340" t="s">
        <v>77209</v>
      </c>
      <c r="C38340" t="s">
        <v>77210</v>
      </c>
      <c r="D38340" s="1">
        <v>43661.964178240742</v>
      </c>
      <c r="E38340">
        <v>29737</v>
      </c>
      <c r="F38340">
        <v>148103</v>
      </c>
    </row>
    <row r="38341" spans="1:7" x14ac:dyDescent="0.2">
      <c r="A38341">
        <v>1.15087478464286E+18</v>
      </c>
      <c r="B38341" t="s">
        <v>77211</v>
      </c>
      <c r="C38341" t="s">
        <v>77212</v>
      </c>
      <c r="D38341" s="1">
        <v>43661.964178240742</v>
      </c>
      <c r="E38341">
        <v>28753</v>
      </c>
      <c r="F38341">
        <v>152488</v>
      </c>
    </row>
    <row r="38342" spans="1:7" x14ac:dyDescent="0.2">
      <c r="A38342">
        <v>1.1508794045932E+18</v>
      </c>
      <c r="B38342" t="s">
        <v>77213</v>
      </c>
      <c r="C38342" t="s">
        <v>77214</v>
      </c>
      <c r="D38342" s="1">
        <v>43661.97693287037</v>
      </c>
      <c r="E38342">
        <v>32320</v>
      </c>
      <c r="F38342">
        <v>130423</v>
      </c>
    </row>
    <row r="38343" spans="1:7" x14ac:dyDescent="0.2">
      <c r="A38343">
        <v>1.15088352914173E+18</v>
      </c>
      <c r="B38343" t="s">
        <v>77215</v>
      </c>
      <c r="C38343" t="s">
        <v>77216</v>
      </c>
      <c r="D38343" s="1">
        <v>43661.988310185188</v>
      </c>
      <c r="E38343">
        <v>36101</v>
      </c>
      <c r="F38343">
        <v>147303</v>
      </c>
    </row>
    <row r="38344" spans="1:7" x14ac:dyDescent="0.2">
      <c r="A38344">
        <v>1.15088687432563E+18</v>
      </c>
      <c r="B38344" t="s">
        <v>77217</v>
      </c>
      <c r="C38344" t="s">
        <v>43464</v>
      </c>
      <c r="D38344" s="1">
        <v>43661.997534722221</v>
      </c>
      <c r="E38344">
        <v>55595</v>
      </c>
      <c r="F38344">
        <v>289757</v>
      </c>
    </row>
    <row r="38345" spans="1:7" x14ac:dyDescent="0.2">
      <c r="A38345">
        <v>1.15094897821897E+18</v>
      </c>
      <c r="B38345" t="s">
        <v>77218</v>
      </c>
      <c r="C38345" t="s">
        <v>77219</v>
      </c>
      <c r="D38345" s="1">
        <v>43662.168912037036</v>
      </c>
      <c r="E38345">
        <v>18984</v>
      </c>
      <c r="F38345">
        <v>106381</v>
      </c>
      <c r="G38345" t="s">
        <v>89</v>
      </c>
    </row>
    <row r="38346" spans="1:7" x14ac:dyDescent="0.2">
      <c r="A38346">
        <v>1.15108926853576E+18</v>
      </c>
      <c r="B38346" t="s">
        <v>77220</v>
      </c>
      <c r="C38346" t="s">
        <v>77221</v>
      </c>
      <c r="D38346" s="1">
        <v>43662.556041666663</v>
      </c>
      <c r="E38346">
        <v>33601</v>
      </c>
      <c r="F38346">
        <v>152857</v>
      </c>
    </row>
    <row r="38347" spans="1:7" x14ac:dyDescent="0.2">
      <c r="A38347">
        <v>1.15108926953821E+18</v>
      </c>
      <c r="B38347" t="s">
        <v>77222</v>
      </c>
      <c r="C38347" t="s">
        <v>77223</v>
      </c>
      <c r="D38347" s="1">
        <v>43662.556041666663</v>
      </c>
      <c r="E38347">
        <v>27614</v>
      </c>
      <c r="F38347">
        <v>130383</v>
      </c>
    </row>
    <row r="38348" spans="1:7" x14ac:dyDescent="0.2">
      <c r="A38348">
        <v>1.15109567521355E+18</v>
      </c>
      <c r="B38348" t="s">
        <v>77224</v>
      </c>
      <c r="C38348" t="s">
        <v>77225</v>
      </c>
      <c r="D38348" s="1">
        <v>43662.57371527778</v>
      </c>
      <c r="E38348">
        <v>27440</v>
      </c>
      <c r="F38348">
        <v>104001</v>
      </c>
      <c r="G38348" t="s">
        <v>89</v>
      </c>
    </row>
    <row r="38349" spans="1:7" x14ac:dyDescent="0.2">
      <c r="A38349">
        <v>1.15109936344535E+18</v>
      </c>
      <c r="B38349" t="s">
        <v>77226</v>
      </c>
      <c r="C38349" t="s">
        <v>77227</v>
      </c>
      <c r="D38349" s="1">
        <v>43662.58390046296</v>
      </c>
      <c r="E38349">
        <v>28456</v>
      </c>
      <c r="F38349">
        <v>128114</v>
      </c>
    </row>
    <row r="38350" spans="1:7" x14ac:dyDescent="0.2">
      <c r="A38350">
        <v>1.1511036476374799E+18</v>
      </c>
      <c r="B38350" t="s">
        <v>77228</v>
      </c>
      <c r="C38350" t="s">
        <v>77229</v>
      </c>
      <c r="D38350" s="1">
        <v>43662.595717592594</v>
      </c>
      <c r="E38350">
        <v>70872</v>
      </c>
      <c r="F38350">
        <v>321934</v>
      </c>
    </row>
    <row r="38351" spans="1:7" x14ac:dyDescent="0.2">
      <c r="A38351">
        <v>1.1511292811347599E+18</v>
      </c>
      <c r="B38351" t="s">
        <v>77230</v>
      </c>
      <c r="C38351" t="s">
        <v>77231</v>
      </c>
      <c r="D38351" s="1">
        <v>43662.666458333333</v>
      </c>
      <c r="E38351">
        <v>39204</v>
      </c>
      <c r="F38351">
        <v>192425</v>
      </c>
    </row>
    <row r="38352" spans="1:7" x14ac:dyDescent="0.2">
      <c r="A38352">
        <v>1.1511292819191E+18</v>
      </c>
      <c r="B38352" t="s">
        <v>77232</v>
      </c>
      <c r="C38352" t="s">
        <v>77233</v>
      </c>
      <c r="D38352" s="1">
        <v>43662.666458333333</v>
      </c>
      <c r="E38352">
        <v>28105</v>
      </c>
      <c r="F38352">
        <v>145207</v>
      </c>
    </row>
    <row r="38353" spans="1:8" x14ac:dyDescent="0.2">
      <c r="A38353">
        <v>1.15114741702849E+18</v>
      </c>
      <c r="B38353" t="s">
        <v>77234</v>
      </c>
      <c r="C38353" t="s">
        <v>77235</v>
      </c>
      <c r="D38353" s="1">
        <v>43662.716504629629</v>
      </c>
      <c r="E38353">
        <v>21854</v>
      </c>
      <c r="F38353">
        <v>102876</v>
      </c>
      <c r="G38353" t="s">
        <v>89</v>
      </c>
    </row>
    <row r="38354" spans="1:8" x14ac:dyDescent="0.2">
      <c r="A38354">
        <v>1.15124614276994E+18</v>
      </c>
      <c r="B38354" t="s">
        <v>77236</v>
      </c>
      <c r="C38354" t="s">
        <v>77237</v>
      </c>
      <c r="D38354" s="1">
        <v>43662.988935185182</v>
      </c>
      <c r="E38354">
        <v>17204</v>
      </c>
      <c r="F38354">
        <v>73922</v>
      </c>
    </row>
    <row r="38355" spans="1:8" x14ac:dyDescent="0.2">
      <c r="A38355">
        <v>1.1512515380793E+18</v>
      </c>
      <c r="B38355" t="s">
        <v>77238</v>
      </c>
      <c r="C38355" t="s">
        <v>77239</v>
      </c>
      <c r="D38355" s="1">
        <v>43663.003819444442</v>
      </c>
      <c r="E38355">
        <v>20459</v>
      </c>
      <c r="F38355">
        <v>98376</v>
      </c>
      <c r="G38355" t="s">
        <v>89</v>
      </c>
    </row>
    <row r="38356" spans="1:8" x14ac:dyDescent="0.2">
      <c r="A38356">
        <v>1.15132708311051E+18</v>
      </c>
      <c r="B38356" t="s">
        <v>77240</v>
      </c>
      <c r="C38356" t="s">
        <v>77241</v>
      </c>
      <c r="D38356" s="1">
        <v>43663.212280092594</v>
      </c>
      <c r="E38356">
        <v>27398</v>
      </c>
      <c r="F38356">
        <v>139854</v>
      </c>
    </row>
    <row r="38357" spans="1:8" x14ac:dyDescent="0.2">
      <c r="A38357">
        <v>1.15132708401648E+18</v>
      </c>
      <c r="B38357" t="s">
        <v>77242</v>
      </c>
      <c r="C38357" t="s">
        <v>77243</v>
      </c>
      <c r="D38357" s="1">
        <v>43663.212291666663</v>
      </c>
      <c r="E38357">
        <v>24771</v>
      </c>
      <c r="F38357">
        <v>127000</v>
      </c>
    </row>
    <row r="38358" spans="1:8" x14ac:dyDescent="0.2">
      <c r="A38358">
        <v>1.15145106167008E+18</v>
      </c>
      <c r="B38358" t="s">
        <v>77244</v>
      </c>
      <c r="C38358" t="s">
        <v>77245</v>
      </c>
      <c r="D38358" s="1">
        <v>43663.554398148146</v>
      </c>
      <c r="E38358">
        <v>34303</v>
      </c>
      <c r="F38358">
        <v>168533</v>
      </c>
    </row>
    <row r="38359" spans="1:8" x14ac:dyDescent="0.2">
      <c r="A38359">
        <v>1.15145106743719E+18</v>
      </c>
      <c r="B38359" t="s">
        <v>77246</v>
      </c>
      <c r="C38359" t="s">
        <v>77247</v>
      </c>
      <c r="D38359" s="1">
        <v>43663.5544212963</v>
      </c>
      <c r="E38359">
        <v>26915</v>
      </c>
      <c r="F38359">
        <v>141762</v>
      </c>
    </row>
    <row r="38360" spans="1:8" x14ac:dyDescent="0.2">
      <c r="A38360">
        <v>1.15145106843129E+18</v>
      </c>
      <c r="B38360" t="s">
        <v>77248</v>
      </c>
      <c r="C38360" t="s">
        <v>77249</v>
      </c>
      <c r="D38360" s="1">
        <v>43663.5544212963</v>
      </c>
      <c r="E38360">
        <v>28517</v>
      </c>
      <c r="F38360">
        <v>147927</v>
      </c>
    </row>
    <row r="38361" spans="1:8" x14ac:dyDescent="0.2">
      <c r="A38361">
        <v>1.15145159117154E+18</v>
      </c>
      <c r="B38361" t="s">
        <v>77250</v>
      </c>
      <c r="C38361" t="s">
        <v>77251</v>
      </c>
      <c r="D38361" s="1">
        <v>43663.555856481478</v>
      </c>
      <c r="E38361">
        <v>27886</v>
      </c>
      <c r="F38361">
        <v>112852</v>
      </c>
    </row>
    <row r="38362" spans="1:8" x14ac:dyDescent="0.2">
      <c r="A38362">
        <v>1.15147317549614E+18</v>
      </c>
      <c r="B38362" t="s">
        <v>77252</v>
      </c>
      <c r="C38362" t="s">
        <v>77253</v>
      </c>
      <c r="D38362" s="1">
        <v>43663.615428240744</v>
      </c>
      <c r="E38362">
        <v>22118</v>
      </c>
      <c r="F38362">
        <v>103634</v>
      </c>
    </row>
    <row r="38363" spans="1:8" x14ac:dyDescent="0.2">
      <c r="A38363">
        <v>1.15149579429552E+18</v>
      </c>
      <c r="B38363" t="s">
        <v>77254</v>
      </c>
      <c r="C38363" t="s">
        <v>77255</v>
      </c>
      <c r="D38363" s="1">
        <v>43663.677835648145</v>
      </c>
      <c r="E38363">
        <v>32403</v>
      </c>
      <c r="F38363">
        <v>155700</v>
      </c>
    </row>
    <row r="38364" spans="1:8" x14ac:dyDescent="0.2">
      <c r="A38364">
        <v>1.15149937982142E+18</v>
      </c>
      <c r="B38364" t="s">
        <v>77256</v>
      </c>
      <c r="C38364" t="s">
        <v>77257</v>
      </c>
      <c r="D38364" s="1">
        <v>43663.687731481485</v>
      </c>
      <c r="E38364">
        <v>29068</v>
      </c>
      <c r="F38364">
        <v>127002</v>
      </c>
      <c r="H38364" t="s">
        <v>390</v>
      </c>
    </row>
    <row r="38365" spans="1:8" x14ac:dyDescent="0.2">
      <c r="A38365">
        <v>1.15152669839296E+18</v>
      </c>
      <c r="B38365" t="s">
        <v>77258</v>
      </c>
      <c r="C38365" t="s">
        <v>77259</v>
      </c>
      <c r="D38365" s="1">
        <v>43663.763113425928</v>
      </c>
      <c r="E38365">
        <v>39315</v>
      </c>
      <c r="F38365">
        <v>158377</v>
      </c>
    </row>
    <row r="38366" spans="1:8" x14ac:dyDescent="0.2">
      <c r="A38366">
        <v>1.15157611118639E+18</v>
      </c>
      <c r="B38366" t="s">
        <v>77260</v>
      </c>
      <c r="C38366" t="s">
        <v>77261</v>
      </c>
      <c r="D38366" s="1">
        <v>43663.899467592593</v>
      </c>
      <c r="E38366">
        <v>16514</v>
      </c>
      <c r="F38366">
        <v>83395</v>
      </c>
      <c r="H38366" t="s">
        <v>390</v>
      </c>
    </row>
    <row r="38367" spans="1:8" x14ac:dyDescent="0.2">
      <c r="A38367">
        <v>1.15161878966407E+18</v>
      </c>
      <c r="B38367" t="s">
        <v>77262</v>
      </c>
      <c r="C38367" t="s">
        <v>77263</v>
      </c>
      <c r="D38367" s="1">
        <v>43664.017245370371</v>
      </c>
      <c r="E38367">
        <v>27060</v>
      </c>
      <c r="F38367">
        <v>138135</v>
      </c>
    </row>
    <row r="38368" spans="1:8" x14ac:dyDescent="0.2">
      <c r="A38368">
        <v>1.15161879106911E+18</v>
      </c>
      <c r="B38368" t="s">
        <v>77264</v>
      </c>
      <c r="C38368" t="s">
        <v>77265</v>
      </c>
      <c r="D38368" s="1">
        <v>43664.017245370371</v>
      </c>
      <c r="E38368">
        <v>22742</v>
      </c>
      <c r="F38368">
        <v>127487</v>
      </c>
    </row>
    <row r="38369" spans="1:8" x14ac:dyDescent="0.2">
      <c r="A38369">
        <v>1.15165934527862E+18</v>
      </c>
      <c r="B38369" t="s">
        <v>77266</v>
      </c>
      <c r="C38369" t="s">
        <v>77267</v>
      </c>
      <c r="D38369" s="1">
        <v>43664.129155092596</v>
      </c>
      <c r="E38369">
        <v>18353</v>
      </c>
      <c r="F38369">
        <v>82293</v>
      </c>
      <c r="H38369" t="s">
        <v>390</v>
      </c>
    </row>
    <row r="38370" spans="1:8" x14ac:dyDescent="0.2">
      <c r="A38370">
        <v>1.15166176656227E+18</v>
      </c>
      <c r="B38370" t="s">
        <v>77268</v>
      </c>
      <c r="C38370" t="s">
        <v>77269</v>
      </c>
      <c r="D38370" s="1">
        <v>43664.135833333334</v>
      </c>
      <c r="E38370">
        <v>17796</v>
      </c>
      <c r="F38370">
        <v>75404</v>
      </c>
      <c r="H38370" t="s">
        <v>390</v>
      </c>
    </row>
    <row r="38371" spans="1:8" x14ac:dyDescent="0.2">
      <c r="A38371">
        <v>1.15166859035926E+18</v>
      </c>
      <c r="B38371" t="s">
        <v>77270</v>
      </c>
      <c r="C38371" t="s">
        <v>77271</v>
      </c>
      <c r="D38371" s="1">
        <v>43664.154664351852</v>
      </c>
      <c r="E38371">
        <v>20889</v>
      </c>
      <c r="F38371">
        <v>85070</v>
      </c>
    </row>
    <row r="38372" spans="1:8" x14ac:dyDescent="0.2">
      <c r="A38372">
        <v>1.1517009530301199E+18</v>
      </c>
      <c r="B38372" t="s">
        <v>77272</v>
      </c>
      <c r="C38372" t="s">
        <v>77273</v>
      </c>
      <c r="D38372" s="1">
        <v>43664.243969907409</v>
      </c>
      <c r="E38372">
        <v>23199</v>
      </c>
      <c r="F38372">
        <v>126138</v>
      </c>
      <c r="H38372" t="s">
        <v>73537</v>
      </c>
    </row>
    <row r="38373" spans="1:8" x14ac:dyDescent="0.2">
      <c r="A38373">
        <v>1.1518677853682801E+18</v>
      </c>
      <c r="B38373" t="s">
        <v>77274</v>
      </c>
      <c r="C38373" t="s">
        <v>77275</v>
      </c>
      <c r="D38373" s="1">
        <v>43664.704340277778</v>
      </c>
      <c r="E38373">
        <v>25881</v>
      </c>
      <c r="F38373">
        <v>110041</v>
      </c>
    </row>
    <row r="38374" spans="1:8" x14ac:dyDescent="0.2">
      <c r="A38374">
        <v>1.1518677862364401E+18</v>
      </c>
      <c r="B38374" t="s">
        <v>77276</v>
      </c>
      <c r="C38374" t="s">
        <v>77277</v>
      </c>
      <c r="D38374" s="1">
        <v>43664.704340277778</v>
      </c>
      <c r="E38374">
        <v>21820</v>
      </c>
      <c r="F38374">
        <v>102874</v>
      </c>
    </row>
    <row r="38375" spans="1:8" x14ac:dyDescent="0.2">
      <c r="A38375">
        <v>1.15187183556432E+18</v>
      </c>
      <c r="B38375" t="s">
        <v>77278</v>
      </c>
      <c r="C38375" t="s">
        <v>77279</v>
      </c>
      <c r="D38375" s="1">
        <v>43664.715509259258</v>
      </c>
      <c r="E38375">
        <v>22716</v>
      </c>
      <c r="F38375">
        <v>103726</v>
      </c>
    </row>
    <row r="38376" spans="1:8" x14ac:dyDescent="0.2">
      <c r="A38376">
        <v>1.1518718365416E+18</v>
      </c>
      <c r="B38376" t="s">
        <v>77280</v>
      </c>
      <c r="C38376" t="s">
        <v>77281</v>
      </c>
      <c r="D38376" s="1">
        <v>43664.715520833335</v>
      </c>
      <c r="E38376">
        <v>15087</v>
      </c>
      <c r="F38376">
        <v>82890</v>
      </c>
    </row>
    <row r="38377" spans="1:8" x14ac:dyDescent="0.2">
      <c r="A38377">
        <v>1.15194813586805E+18</v>
      </c>
      <c r="B38377" t="s">
        <v>77282</v>
      </c>
      <c r="C38377" t="s">
        <v>77283</v>
      </c>
      <c r="D38377" s="1">
        <v>43664.926064814812</v>
      </c>
      <c r="E38377">
        <v>16364</v>
      </c>
      <c r="F38377">
        <v>71610</v>
      </c>
      <c r="H38377" t="s">
        <v>390</v>
      </c>
    </row>
    <row r="38378" spans="1:8" x14ac:dyDescent="0.2">
      <c r="A38378">
        <v>1.15195361651057E+18</v>
      </c>
      <c r="B38378" t="s">
        <v>77284</v>
      </c>
      <c r="C38378" t="s">
        <v>77285</v>
      </c>
      <c r="D38378" s="1">
        <v>43664.941192129627</v>
      </c>
      <c r="E38378">
        <v>17238</v>
      </c>
      <c r="F38378">
        <v>76018</v>
      </c>
    </row>
    <row r="38379" spans="1:8" x14ac:dyDescent="0.2">
      <c r="A38379">
        <v>1.1519682861223601E+18</v>
      </c>
      <c r="B38379" t="s">
        <v>77286</v>
      </c>
      <c r="C38379" t="s">
        <v>77287</v>
      </c>
      <c r="D38379" s="1">
        <v>43664.981666666667</v>
      </c>
      <c r="E38379">
        <v>19208</v>
      </c>
      <c r="F38379">
        <v>68640</v>
      </c>
    </row>
    <row r="38380" spans="1:8" x14ac:dyDescent="0.2">
      <c r="A38380">
        <v>1.15197850284298E+18</v>
      </c>
      <c r="B38380" t="s">
        <v>77288</v>
      </c>
      <c r="C38380" t="s">
        <v>77289</v>
      </c>
      <c r="D38380" s="1">
        <v>43665.00986111111</v>
      </c>
      <c r="E38380">
        <v>21888</v>
      </c>
      <c r="F38380">
        <v>105859</v>
      </c>
      <c r="G38380" t="s">
        <v>546</v>
      </c>
      <c r="H38380" t="s">
        <v>390</v>
      </c>
    </row>
    <row r="38381" spans="1:8" x14ac:dyDescent="0.2">
      <c r="A38381">
        <v>1.15201085417645E+18</v>
      </c>
      <c r="B38381" t="s">
        <v>77290</v>
      </c>
      <c r="C38381" t="s">
        <v>77291</v>
      </c>
      <c r="D38381" s="1">
        <v>43665.099131944444</v>
      </c>
      <c r="E38381">
        <v>17714</v>
      </c>
      <c r="F38381">
        <v>101388</v>
      </c>
    </row>
    <row r="38382" spans="1:8" x14ac:dyDescent="0.2">
      <c r="A38382">
        <v>1.15201085555218E+18</v>
      </c>
      <c r="B38382" t="s">
        <v>77292</v>
      </c>
      <c r="C38382" t="s">
        <v>77293</v>
      </c>
      <c r="D38382" s="1">
        <v>43665.099131944444</v>
      </c>
      <c r="E38382">
        <v>12782</v>
      </c>
      <c r="F38382">
        <v>77402</v>
      </c>
    </row>
    <row r="38383" spans="1:8" x14ac:dyDescent="0.2">
      <c r="A38383">
        <v>1.15204903180531E+18</v>
      </c>
      <c r="B38383" t="s">
        <v>77294</v>
      </c>
      <c r="C38383" t="s">
        <v>77295</v>
      </c>
      <c r="D38383" s="1">
        <v>43665.204479166663</v>
      </c>
      <c r="E38383">
        <v>25275</v>
      </c>
      <c r="F38383">
        <v>70084</v>
      </c>
    </row>
    <row r="38384" spans="1:8" x14ac:dyDescent="0.2">
      <c r="A38384">
        <v>1.15218026284917E+18</v>
      </c>
      <c r="B38384" t="s">
        <v>77296</v>
      </c>
      <c r="C38384" t="s">
        <v>77297</v>
      </c>
      <c r="D38384" s="1">
        <v>43665.566608796296</v>
      </c>
      <c r="E38384">
        <v>11269</v>
      </c>
      <c r="F38384">
        <v>51667</v>
      </c>
    </row>
    <row r="38385" spans="1:8" x14ac:dyDescent="0.2">
      <c r="A38385">
        <v>1.1521904368256E+18</v>
      </c>
      <c r="B38385" t="s">
        <v>77298</v>
      </c>
      <c r="C38385" t="s">
        <v>77299</v>
      </c>
      <c r="D38385" s="1">
        <v>43665.594687500001</v>
      </c>
      <c r="E38385">
        <v>23921</v>
      </c>
      <c r="F38385">
        <v>108515</v>
      </c>
    </row>
    <row r="38386" spans="1:8" x14ac:dyDescent="0.2">
      <c r="A38386">
        <v>1.15219043932533E+18</v>
      </c>
      <c r="B38386" t="s">
        <v>77300</v>
      </c>
      <c r="C38386" t="s">
        <v>77301</v>
      </c>
      <c r="D38386" s="1">
        <v>43665.594699074078</v>
      </c>
      <c r="E38386">
        <v>14348</v>
      </c>
      <c r="F38386">
        <v>73830</v>
      </c>
    </row>
    <row r="38387" spans="1:8" x14ac:dyDescent="0.2">
      <c r="A38387">
        <v>1.15219044069275E+18</v>
      </c>
      <c r="B38387" t="s">
        <v>77302</v>
      </c>
      <c r="C38387" t="s">
        <v>77303</v>
      </c>
      <c r="D38387" s="1">
        <v>43665.594699074078</v>
      </c>
      <c r="E38387">
        <v>14225</v>
      </c>
      <c r="F38387">
        <v>76193</v>
      </c>
      <c r="H38387" t="s">
        <v>73537</v>
      </c>
    </row>
    <row r="38388" spans="1:8" x14ac:dyDescent="0.2">
      <c r="A38388">
        <v>1.15219509439887E+18</v>
      </c>
      <c r="B38388" t="s">
        <v>77304</v>
      </c>
      <c r="C38388" t="s">
        <v>77305</v>
      </c>
      <c r="D38388" s="1">
        <v>43665.607534722221</v>
      </c>
      <c r="E38388">
        <v>13147</v>
      </c>
      <c r="F38388">
        <v>71305</v>
      </c>
    </row>
    <row r="38389" spans="1:8" x14ac:dyDescent="0.2">
      <c r="A38389">
        <v>1.15219509543065E+18</v>
      </c>
      <c r="B38389" t="s">
        <v>77306</v>
      </c>
      <c r="C38389" t="s">
        <v>77307</v>
      </c>
      <c r="D38389" s="1">
        <v>43665.607546296298</v>
      </c>
      <c r="E38389">
        <v>10743</v>
      </c>
      <c r="F38389">
        <v>61069</v>
      </c>
    </row>
    <row r="38390" spans="1:8" x14ac:dyDescent="0.2">
      <c r="A38390">
        <v>1.1521950965169999E+18</v>
      </c>
      <c r="B38390" t="s">
        <v>77308</v>
      </c>
      <c r="C38390" t="s">
        <v>77309</v>
      </c>
      <c r="D38390" s="1">
        <v>43665.607546296298</v>
      </c>
      <c r="E38390">
        <v>12983</v>
      </c>
      <c r="F38390">
        <v>77160</v>
      </c>
    </row>
    <row r="38391" spans="1:8" x14ac:dyDescent="0.2">
      <c r="A38391">
        <v>1.15219716488343E+18</v>
      </c>
      <c r="B38391" t="s">
        <v>77310</v>
      </c>
      <c r="C38391" t="s">
        <v>77311</v>
      </c>
      <c r="D38391" s="1">
        <v>43665.613252314812</v>
      </c>
      <c r="E38391">
        <v>14492</v>
      </c>
      <c r="F38391">
        <v>62570</v>
      </c>
    </row>
    <row r="38392" spans="1:8" x14ac:dyDescent="0.2">
      <c r="A38392">
        <v>1.15221107135005E+18</v>
      </c>
      <c r="B38392" t="s">
        <v>77312</v>
      </c>
      <c r="C38392" t="s">
        <v>77313</v>
      </c>
      <c r="D38392" s="1">
        <v>43665.651631944442</v>
      </c>
      <c r="E38392">
        <v>12058</v>
      </c>
      <c r="F38392">
        <v>64298</v>
      </c>
    </row>
    <row r="38393" spans="1:8" x14ac:dyDescent="0.2">
      <c r="A38393">
        <v>1.15221107285161E+18</v>
      </c>
      <c r="B38393" t="s">
        <v>77314</v>
      </c>
      <c r="C38393" t="s">
        <v>77315</v>
      </c>
      <c r="D38393" s="1">
        <v>43665.651631944442</v>
      </c>
      <c r="E38393">
        <v>10979</v>
      </c>
      <c r="F38393">
        <v>58425</v>
      </c>
    </row>
    <row r="38394" spans="1:8" x14ac:dyDescent="0.2">
      <c r="A38394">
        <v>1.15221205926381E+18</v>
      </c>
      <c r="B38394" t="s">
        <v>77316</v>
      </c>
      <c r="C38394" t="s">
        <v>77317</v>
      </c>
      <c r="D38394" s="1">
        <v>43665.654351851852</v>
      </c>
      <c r="E38394">
        <v>9181</v>
      </c>
      <c r="F38394">
        <v>47276</v>
      </c>
    </row>
    <row r="38395" spans="1:8" x14ac:dyDescent="0.2">
      <c r="A38395">
        <v>1.15222835304001E+18</v>
      </c>
      <c r="B38395" t="s">
        <v>77318</v>
      </c>
      <c r="C38395" t="s">
        <v>77319</v>
      </c>
      <c r="D38395" s="1">
        <v>43665.699317129627</v>
      </c>
      <c r="E38395">
        <v>19246</v>
      </c>
      <c r="F38395">
        <v>88099</v>
      </c>
      <c r="H38395" t="s">
        <v>390</v>
      </c>
    </row>
    <row r="38396" spans="1:8" x14ac:dyDescent="0.2">
      <c r="A38396">
        <v>1.15230756763439E+18</v>
      </c>
      <c r="B38396" t="s">
        <v>77320</v>
      </c>
      <c r="C38396" t="s">
        <v>77321</v>
      </c>
      <c r="D38396" s="1">
        <v>43665.917905092596</v>
      </c>
      <c r="E38396">
        <v>195109</v>
      </c>
      <c r="F38396">
        <v>717895</v>
      </c>
      <c r="G38396" t="s">
        <v>89</v>
      </c>
    </row>
    <row r="38397" spans="1:8" x14ac:dyDescent="0.2">
      <c r="A38397">
        <v>1.15253657795393E+18</v>
      </c>
      <c r="B38397" t="s">
        <v>77322</v>
      </c>
      <c r="C38397" t="s">
        <v>77323</v>
      </c>
      <c r="D38397" s="1">
        <v>43666.549849537034</v>
      </c>
      <c r="E38397">
        <v>13023</v>
      </c>
      <c r="F38397">
        <v>59292</v>
      </c>
    </row>
    <row r="38398" spans="1:8" x14ac:dyDescent="0.2">
      <c r="A38398">
        <v>1.1525381391535601E+18</v>
      </c>
      <c r="B38398" t="s">
        <v>77324</v>
      </c>
      <c r="C38398" t="s">
        <v>77325</v>
      </c>
      <c r="D38398" s="1">
        <v>43666.554166666669</v>
      </c>
      <c r="E38398">
        <v>17606</v>
      </c>
      <c r="F38398">
        <v>81521</v>
      </c>
    </row>
    <row r="38399" spans="1:8" x14ac:dyDescent="0.2">
      <c r="A38399">
        <v>1.15257702059491E+18</v>
      </c>
      <c r="B38399" t="s">
        <v>77326</v>
      </c>
      <c r="C38399" t="s">
        <v>77327</v>
      </c>
      <c r="D38399" s="1">
        <v>43666.661458333336</v>
      </c>
      <c r="E38399">
        <v>29517</v>
      </c>
      <c r="F38399">
        <v>159502</v>
      </c>
      <c r="G38399" t="s">
        <v>89</v>
      </c>
    </row>
    <row r="38400" spans="1:8" x14ac:dyDescent="0.2">
      <c r="A38400">
        <v>1.15257702166872E+18</v>
      </c>
      <c r="B38400" t="s">
        <v>77328</v>
      </c>
      <c r="C38400" t="s">
        <v>77329</v>
      </c>
      <c r="D38400" s="1">
        <v>43666.661458333336</v>
      </c>
      <c r="E38400">
        <v>13514</v>
      </c>
      <c r="F38400">
        <v>94048</v>
      </c>
    </row>
    <row r="38401" spans="1:7" x14ac:dyDescent="0.2">
      <c r="A38401">
        <v>1.15257977929775E+18</v>
      </c>
      <c r="B38401" t="s">
        <v>77330</v>
      </c>
      <c r="C38401" t="s">
        <v>77331</v>
      </c>
      <c r="D38401" s="1">
        <v>43666.669062499997</v>
      </c>
      <c r="E38401">
        <v>24860</v>
      </c>
      <c r="F38401">
        <v>123046</v>
      </c>
    </row>
    <row r="38402" spans="1:7" x14ac:dyDescent="0.2">
      <c r="A38402">
        <v>1.15271389630371E+18</v>
      </c>
      <c r="B38402" t="s">
        <v>77332</v>
      </c>
      <c r="C38402" t="s">
        <v>77333</v>
      </c>
      <c r="D38402" s="1">
        <v>43667.039155092592</v>
      </c>
      <c r="E38402">
        <v>21207</v>
      </c>
      <c r="F38402">
        <v>111596</v>
      </c>
    </row>
    <row r="38403" spans="1:7" x14ac:dyDescent="0.2">
      <c r="A38403">
        <v>1.15289109054407E+18</v>
      </c>
      <c r="B38403" t="s">
        <v>77334</v>
      </c>
      <c r="C38403" t="s">
        <v>77335</v>
      </c>
      <c r="D38403" s="1">
        <v>43667.528124999997</v>
      </c>
      <c r="E38403">
        <v>29062</v>
      </c>
      <c r="F38403">
        <v>109561</v>
      </c>
      <c r="G38403" t="s">
        <v>89</v>
      </c>
    </row>
    <row r="38404" spans="1:7" x14ac:dyDescent="0.2">
      <c r="A38404">
        <v>1.15289452146375E+18</v>
      </c>
      <c r="B38404" t="s">
        <v>77336</v>
      </c>
      <c r="C38404" t="s">
        <v>77337</v>
      </c>
      <c r="D38404" s="1">
        <v>43667.537592592591</v>
      </c>
      <c r="E38404">
        <v>16792</v>
      </c>
      <c r="F38404">
        <v>87784</v>
      </c>
    </row>
    <row r="38405" spans="1:7" x14ac:dyDescent="0.2">
      <c r="A38405">
        <v>1.15289960447366E+18</v>
      </c>
      <c r="B38405" t="s">
        <v>77338</v>
      </c>
      <c r="C38405" t="s">
        <v>77339</v>
      </c>
      <c r="D38405" s="1">
        <v>43667.551620370374</v>
      </c>
      <c r="E38405">
        <v>15483</v>
      </c>
      <c r="F38405">
        <v>73807</v>
      </c>
    </row>
    <row r="38406" spans="1:7" x14ac:dyDescent="0.2">
      <c r="A38406">
        <v>1.15291072119959E+18</v>
      </c>
      <c r="B38406" t="s">
        <v>77340</v>
      </c>
      <c r="C38406" t="s">
        <v>77341</v>
      </c>
      <c r="D38406" s="1">
        <v>43667.582291666666</v>
      </c>
      <c r="E38406">
        <v>16622</v>
      </c>
      <c r="F38406">
        <v>76077</v>
      </c>
    </row>
    <row r="38407" spans="1:7" x14ac:dyDescent="0.2">
      <c r="A38407">
        <v>1.15291096722069E+18</v>
      </c>
      <c r="B38407" t="s">
        <v>77342</v>
      </c>
      <c r="C38407" t="s">
        <v>76696</v>
      </c>
      <c r="D38407" s="1">
        <v>43667.582974537036</v>
      </c>
      <c r="E38407">
        <v>19036</v>
      </c>
      <c r="F38407">
        <v>100045</v>
      </c>
    </row>
    <row r="38408" spans="1:7" x14ac:dyDescent="0.2">
      <c r="A38408">
        <v>1.1529111854419E+18</v>
      </c>
      <c r="B38408" t="s">
        <v>77343</v>
      </c>
      <c r="C38408" t="s">
        <v>43464</v>
      </c>
      <c r="D38408" s="1">
        <v>43667.58357638889</v>
      </c>
      <c r="E38408">
        <v>39938</v>
      </c>
      <c r="F38408">
        <v>227190</v>
      </c>
    </row>
    <row r="38409" spans="1:7" x14ac:dyDescent="0.2">
      <c r="A38409">
        <v>1.1529129959384399E+18</v>
      </c>
      <c r="B38409" t="s">
        <v>77344</v>
      </c>
      <c r="C38409" t="s">
        <v>77345</v>
      </c>
      <c r="D38409" s="1">
        <v>43667.588564814818</v>
      </c>
      <c r="E38409">
        <v>37883</v>
      </c>
      <c r="F38409">
        <v>174949</v>
      </c>
    </row>
    <row r="38410" spans="1:7" x14ac:dyDescent="0.2">
      <c r="A38410">
        <v>1.1530403198664599E+18</v>
      </c>
      <c r="B38410" t="s">
        <v>77346</v>
      </c>
      <c r="C38410" t="s">
        <v>77347</v>
      </c>
      <c r="D38410" s="1">
        <v>43667.939918981479</v>
      </c>
      <c r="E38410">
        <v>23308</v>
      </c>
      <c r="F38410">
        <v>137612</v>
      </c>
      <c r="G38410" t="s">
        <v>89</v>
      </c>
    </row>
    <row r="38411" spans="1:7" x14ac:dyDescent="0.2">
      <c r="A38411">
        <v>1.1530403242410801E+18</v>
      </c>
      <c r="B38411" t="s">
        <v>77348</v>
      </c>
      <c r="C38411" t="s">
        <v>77349</v>
      </c>
      <c r="D38411" s="1">
        <v>43667.939930555556</v>
      </c>
      <c r="E38411">
        <v>16198</v>
      </c>
      <c r="F38411">
        <v>100907</v>
      </c>
    </row>
    <row r="38412" spans="1:7" x14ac:dyDescent="0.2">
      <c r="A38412">
        <v>1.1531265796414899E+18</v>
      </c>
      <c r="B38412" t="s">
        <v>77350</v>
      </c>
      <c r="C38412" t="s">
        <v>77351</v>
      </c>
      <c r="D38412" s="1">
        <v>43668.177951388891</v>
      </c>
      <c r="E38412">
        <v>19990</v>
      </c>
      <c r="F38412">
        <v>88469</v>
      </c>
    </row>
    <row r="38413" spans="1:7" x14ac:dyDescent="0.2">
      <c r="A38413">
        <v>1.15312658065231E+18</v>
      </c>
      <c r="B38413" t="s">
        <v>77352</v>
      </c>
      <c r="C38413" t="s">
        <v>77353</v>
      </c>
      <c r="D38413" s="1">
        <v>43668.177951388891</v>
      </c>
      <c r="E38413">
        <v>18390</v>
      </c>
      <c r="F38413">
        <v>92709</v>
      </c>
    </row>
    <row r="38414" spans="1:7" x14ac:dyDescent="0.2">
      <c r="A38414">
        <v>1.1531343398672499E+18</v>
      </c>
      <c r="B38414" t="s">
        <v>77354</v>
      </c>
      <c r="C38414" t="s">
        <v>77355</v>
      </c>
      <c r="D38414" s="1">
        <v>43668.199363425927</v>
      </c>
      <c r="E38414">
        <v>15526</v>
      </c>
      <c r="F38414">
        <v>52855</v>
      </c>
    </row>
    <row r="38415" spans="1:7" x14ac:dyDescent="0.2">
      <c r="A38415">
        <v>1.15313633399458E+18</v>
      </c>
      <c r="B38415" t="s">
        <v>77356</v>
      </c>
      <c r="C38415" t="s">
        <v>77357</v>
      </c>
      <c r="D38415" s="1">
        <v>43668.204861111109</v>
      </c>
      <c r="E38415">
        <v>21039</v>
      </c>
      <c r="F38415">
        <v>78687</v>
      </c>
      <c r="G38415" t="s">
        <v>215</v>
      </c>
    </row>
    <row r="38416" spans="1:7" x14ac:dyDescent="0.2">
      <c r="A38416">
        <v>1.1531363355841999E+18</v>
      </c>
      <c r="B38416" t="s">
        <v>77358</v>
      </c>
      <c r="C38416" t="s">
        <v>77359</v>
      </c>
      <c r="D38416" s="1">
        <v>43668.204872685186</v>
      </c>
      <c r="E38416">
        <v>12844</v>
      </c>
      <c r="F38416">
        <v>50963</v>
      </c>
    </row>
    <row r="38417" spans="1:6" x14ac:dyDescent="0.2">
      <c r="A38417">
        <v>1.1532740690280801E+18</v>
      </c>
      <c r="B38417" t="s">
        <v>77360</v>
      </c>
      <c r="C38417" t="s">
        <v>77361</v>
      </c>
      <c r="D38417" s="1">
        <v>43668.58494212963</v>
      </c>
      <c r="E38417">
        <v>15786</v>
      </c>
      <c r="F38417">
        <v>78030</v>
      </c>
    </row>
    <row r="38418" spans="1:6" x14ac:dyDescent="0.2">
      <c r="A38418">
        <v>1.1532740751559501E+18</v>
      </c>
      <c r="B38418" t="s">
        <v>77362</v>
      </c>
      <c r="C38418" t="s">
        <v>77363</v>
      </c>
      <c r="D38418" s="1">
        <v>43668.584953703707</v>
      </c>
      <c r="E38418">
        <v>12995</v>
      </c>
      <c r="F38418">
        <v>67174</v>
      </c>
    </row>
    <row r="38419" spans="1:6" x14ac:dyDescent="0.2">
      <c r="A38419">
        <v>1.1532747945797601E+18</v>
      </c>
      <c r="B38419" t="s">
        <v>77364</v>
      </c>
      <c r="C38419" t="s">
        <v>77365</v>
      </c>
      <c r="D38419" s="1">
        <v>43668.586944444447</v>
      </c>
      <c r="E38419">
        <v>12456</v>
      </c>
      <c r="F38419">
        <v>54379</v>
      </c>
    </row>
    <row r="38420" spans="1:6" x14ac:dyDescent="0.2">
      <c r="A38420">
        <v>1.15328147918465E+18</v>
      </c>
      <c r="B38420" t="s">
        <v>77366</v>
      </c>
      <c r="C38420" t="s">
        <v>77367</v>
      </c>
      <c r="D38420" s="1">
        <v>43668.605393518519</v>
      </c>
      <c r="E38420">
        <v>14649</v>
      </c>
      <c r="F38420">
        <v>69149</v>
      </c>
    </row>
    <row r="38421" spans="1:6" x14ac:dyDescent="0.2">
      <c r="A38421">
        <v>1.1532814800739E+18</v>
      </c>
      <c r="B38421" t="s">
        <v>77368</v>
      </c>
      <c r="C38421" t="s">
        <v>77369</v>
      </c>
      <c r="D38421" s="1">
        <v>43668.605393518519</v>
      </c>
      <c r="E38421">
        <v>13447</v>
      </c>
      <c r="F38421">
        <v>64687</v>
      </c>
    </row>
    <row r="38422" spans="1:6" x14ac:dyDescent="0.2">
      <c r="A38422">
        <v>1.1532828965490299E+18</v>
      </c>
      <c r="B38422" t="s">
        <v>77370</v>
      </c>
      <c r="C38422" t="s">
        <v>77371</v>
      </c>
      <c r="D38422" s="1">
        <v>43668.609305555554</v>
      </c>
      <c r="E38422">
        <v>23865</v>
      </c>
      <c r="F38422">
        <v>95161</v>
      </c>
    </row>
    <row r="38423" spans="1:6" x14ac:dyDescent="0.2">
      <c r="A38423">
        <v>1.1532832675728499E+18</v>
      </c>
      <c r="B38423" t="s">
        <v>77372</v>
      </c>
      <c r="C38423" t="s">
        <v>77373</v>
      </c>
      <c r="D38423" s="1">
        <v>43668.610324074078</v>
      </c>
      <c r="E38423">
        <v>26492</v>
      </c>
      <c r="F38423">
        <v>117369</v>
      </c>
    </row>
    <row r="38424" spans="1:6" x14ac:dyDescent="0.2">
      <c r="A38424">
        <v>1.1532869890530701E+18</v>
      </c>
      <c r="B38424" t="s">
        <v>77374</v>
      </c>
      <c r="C38424" t="s">
        <v>77375</v>
      </c>
      <c r="D38424" s="1">
        <v>43668.62059027778</v>
      </c>
      <c r="E38424">
        <v>20089</v>
      </c>
      <c r="F38424">
        <v>98019</v>
      </c>
    </row>
    <row r="38425" spans="1:6" x14ac:dyDescent="0.2">
      <c r="A38425">
        <v>1.1532869898248801E+18</v>
      </c>
      <c r="B38425" t="s">
        <v>77376</v>
      </c>
      <c r="C38425" t="s">
        <v>77377</v>
      </c>
      <c r="D38425" s="1">
        <v>43668.62060185185</v>
      </c>
      <c r="E38425">
        <v>20215</v>
      </c>
      <c r="F38425">
        <v>91808</v>
      </c>
    </row>
    <row r="38426" spans="1:6" x14ac:dyDescent="0.2">
      <c r="A38426">
        <v>1.1532906694248E+18</v>
      </c>
      <c r="B38426" t="s">
        <v>77378</v>
      </c>
      <c r="C38426" t="s">
        <v>77379</v>
      </c>
      <c r="D38426" s="1">
        <v>43668.630752314813</v>
      </c>
      <c r="E38426">
        <v>19872</v>
      </c>
      <c r="F38426">
        <v>78041</v>
      </c>
    </row>
    <row r="38427" spans="1:6" x14ac:dyDescent="0.2">
      <c r="A38427">
        <v>1.15331194569874E+18</v>
      </c>
      <c r="B38427" t="s">
        <v>77380</v>
      </c>
      <c r="C38427" t="s">
        <v>77381</v>
      </c>
      <c r="D38427" s="1">
        <v>43668.689467592594</v>
      </c>
      <c r="E38427">
        <v>12177</v>
      </c>
      <c r="F38427">
        <v>88846</v>
      </c>
    </row>
    <row r="38428" spans="1:6" x14ac:dyDescent="0.2">
      <c r="A38428">
        <v>1.15331587547646E+18</v>
      </c>
      <c r="B38428" t="s">
        <v>77382</v>
      </c>
      <c r="C38428" t="s">
        <v>77383</v>
      </c>
      <c r="D38428" s="1">
        <v>43668.700300925928</v>
      </c>
      <c r="E38428">
        <v>31879</v>
      </c>
      <c r="F38428">
        <v>126484</v>
      </c>
    </row>
    <row r="38429" spans="1:6" x14ac:dyDescent="0.2">
      <c r="A38429">
        <v>1.15342065393826E+18</v>
      </c>
      <c r="B38429" t="s">
        <v>77384</v>
      </c>
      <c r="C38429" t="s">
        <v>77385</v>
      </c>
      <c r="D38429" s="1">
        <v>43668.989444444444</v>
      </c>
      <c r="E38429">
        <v>20683</v>
      </c>
      <c r="F38429">
        <v>115210</v>
      </c>
    </row>
    <row r="38430" spans="1:6" x14ac:dyDescent="0.2">
      <c r="A38430">
        <v>1.1534206553139999E+18</v>
      </c>
      <c r="B38430" t="s">
        <v>77386</v>
      </c>
      <c r="C38430" t="s">
        <v>77387</v>
      </c>
      <c r="D38430" s="1">
        <v>43668.989444444444</v>
      </c>
      <c r="E38430">
        <v>15435</v>
      </c>
      <c r="F38430">
        <v>98657</v>
      </c>
    </row>
    <row r="38431" spans="1:6" x14ac:dyDescent="0.2">
      <c r="A38431">
        <v>1.1534438279460201E+18</v>
      </c>
      <c r="B38431" t="s">
        <v>77388</v>
      </c>
      <c r="C38431" t="s">
        <v>77389</v>
      </c>
      <c r="D38431" s="1">
        <v>43669.053391203706</v>
      </c>
      <c r="E38431">
        <v>18653</v>
      </c>
      <c r="F38431">
        <v>88670</v>
      </c>
    </row>
    <row r="38432" spans="1:6" x14ac:dyDescent="0.2">
      <c r="A38432">
        <v>1.15344462757328E+18</v>
      </c>
      <c r="B38432" t="s">
        <v>77390</v>
      </c>
      <c r="C38432" t="s">
        <v>77391</v>
      </c>
      <c r="D38432" s="1">
        <v>43669.055590277778</v>
      </c>
      <c r="E38432">
        <v>12240</v>
      </c>
      <c r="F38432">
        <v>41827</v>
      </c>
    </row>
    <row r="38433" spans="1:7" x14ac:dyDescent="0.2">
      <c r="A38433">
        <v>1.1534946675746299E+18</v>
      </c>
      <c r="B38433" t="s">
        <v>77392</v>
      </c>
      <c r="C38433" t="s">
        <v>77393</v>
      </c>
      <c r="D38433" s="1">
        <v>43669.193680555552</v>
      </c>
      <c r="E38433">
        <v>21164</v>
      </c>
      <c r="F38433">
        <v>95418</v>
      </c>
      <c r="G38433" t="s">
        <v>89</v>
      </c>
    </row>
    <row r="38434" spans="1:7" x14ac:dyDescent="0.2">
      <c r="A38434">
        <v>1.1536272603076101E+18</v>
      </c>
      <c r="B38434" t="s">
        <v>77394</v>
      </c>
      <c r="C38434" t="s">
        <v>77395</v>
      </c>
      <c r="D38434" s="1">
        <v>43669.559560185182</v>
      </c>
      <c r="E38434">
        <v>22706</v>
      </c>
      <c r="F38434">
        <v>120619</v>
      </c>
    </row>
    <row r="38435" spans="1:7" x14ac:dyDescent="0.2">
      <c r="A38435">
        <v>1.15362726105839E+18</v>
      </c>
      <c r="B38435" t="s">
        <v>77396</v>
      </c>
      <c r="C38435" t="s">
        <v>77397</v>
      </c>
      <c r="D38435" s="1">
        <v>43669.559571759259</v>
      </c>
      <c r="E38435">
        <v>17672</v>
      </c>
      <c r="F38435">
        <v>100587</v>
      </c>
    </row>
    <row r="38436" spans="1:7" x14ac:dyDescent="0.2">
      <c r="A38436">
        <v>1.1536282425297201E+18</v>
      </c>
      <c r="B38436" t="s">
        <v>77398</v>
      </c>
      <c r="C38436" t="s">
        <v>77399</v>
      </c>
      <c r="D38436" s="1">
        <v>43669.562280092592</v>
      </c>
      <c r="E38436">
        <v>28860</v>
      </c>
      <c r="F38436">
        <v>155112</v>
      </c>
    </row>
    <row r="38437" spans="1:7" x14ac:dyDescent="0.2">
      <c r="A38437">
        <v>1.15363163325535E+18</v>
      </c>
      <c r="B38437" t="s">
        <v>77400</v>
      </c>
      <c r="C38437" t="s">
        <v>74410</v>
      </c>
      <c r="D38437" s="1">
        <v>43669.571631944447</v>
      </c>
      <c r="E38437">
        <v>28155</v>
      </c>
      <c r="F38437">
        <v>158680</v>
      </c>
    </row>
    <row r="38438" spans="1:7" x14ac:dyDescent="0.2">
      <c r="A38438">
        <v>1.1536343724421E+18</v>
      </c>
      <c r="B38438" t="s">
        <v>77401</v>
      </c>
      <c r="C38438" t="s">
        <v>77402</v>
      </c>
      <c r="D38438" s="1">
        <v>43669.579189814816</v>
      </c>
      <c r="E38438">
        <v>11168</v>
      </c>
      <c r="F38438">
        <v>56840</v>
      </c>
    </row>
    <row r="38439" spans="1:7" x14ac:dyDescent="0.2">
      <c r="A38439">
        <v>1.15364190669968E+18</v>
      </c>
      <c r="B38439" t="s">
        <v>77403</v>
      </c>
      <c r="C38439" t="s">
        <v>77404</v>
      </c>
      <c r="D38439" s="1">
        <v>43669.599976851852</v>
      </c>
      <c r="E38439">
        <v>18059</v>
      </c>
      <c r="F38439">
        <v>92327</v>
      </c>
    </row>
    <row r="38440" spans="1:7" x14ac:dyDescent="0.2">
      <c r="A38440">
        <v>1.1536419077818701E+18</v>
      </c>
      <c r="B38440" t="s">
        <v>77405</v>
      </c>
      <c r="C38440" t="s">
        <v>77406</v>
      </c>
      <c r="D38440" s="1">
        <v>43669.599988425929</v>
      </c>
      <c r="E38440">
        <v>14855</v>
      </c>
      <c r="F38440">
        <v>84844</v>
      </c>
    </row>
    <row r="38441" spans="1:7" x14ac:dyDescent="0.2">
      <c r="A38441">
        <v>1.1536487708837E+18</v>
      </c>
      <c r="B38441" t="s">
        <v>77407</v>
      </c>
      <c r="C38441" t="s">
        <v>77408</v>
      </c>
      <c r="D38441" s="1">
        <v>43669.618923611109</v>
      </c>
      <c r="E38441">
        <v>25146</v>
      </c>
      <c r="F38441">
        <v>118625</v>
      </c>
    </row>
    <row r="38442" spans="1:7" x14ac:dyDescent="0.2">
      <c r="A38442">
        <v>1.15366715045808E+18</v>
      </c>
      <c r="B38442" t="s">
        <v>77409</v>
      </c>
      <c r="C38442" t="s">
        <v>77410</v>
      </c>
      <c r="D38442" s="1">
        <v>43669.669641203705</v>
      </c>
      <c r="E38442">
        <v>16196</v>
      </c>
      <c r="F38442">
        <v>70678</v>
      </c>
    </row>
    <row r="38443" spans="1:7" x14ac:dyDescent="0.2">
      <c r="A38443">
        <v>1.15366778914992E+18</v>
      </c>
      <c r="B38443" t="s">
        <v>77411</v>
      </c>
      <c r="C38443" t="s">
        <v>77412</v>
      </c>
      <c r="D38443" s="1">
        <v>43669.671400462961</v>
      </c>
      <c r="E38443">
        <v>15410</v>
      </c>
      <c r="F38443">
        <v>89126</v>
      </c>
    </row>
    <row r="38444" spans="1:7" x14ac:dyDescent="0.2">
      <c r="A38444">
        <v>1.1537373536488801E+18</v>
      </c>
      <c r="B38444" t="s">
        <v>77413</v>
      </c>
      <c r="C38444" t="s">
        <v>77414</v>
      </c>
      <c r="D38444" s="1">
        <v>43669.863368055558</v>
      </c>
      <c r="E38444">
        <v>12818</v>
      </c>
      <c r="F38444">
        <v>85641</v>
      </c>
    </row>
    <row r="38445" spans="1:7" x14ac:dyDescent="0.2">
      <c r="A38445">
        <v>1.15373735518819E+18</v>
      </c>
      <c r="B38445" t="s">
        <v>77415</v>
      </c>
      <c r="C38445" t="s">
        <v>77416</v>
      </c>
      <c r="D38445" s="1">
        <v>43669.863368055558</v>
      </c>
      <c r="E38445">
        <v>9597</v>
      </c>
      <c r="F38445">
        <v>66533</v>
      </c>
    </row>
    <row r="38446" spans="1:7" x14ac:dyDescent="0.2">
      <c r="A38446">
        <v>1.15379532731022E+18</v>
      </c>
      <c r="B38446" t="s">
        <v>77417</v>
      </c>
      <c r="C38446" t="s">
        <v>77418</v>
      </c>
      <c r="D38446" s="1">
        <v>43670.023344907408</v>
      </c>
      <c r="E38446">
        <v>10275</v>
      </c>
      <c r="F38446">
        <v>49961</v>
      </c>
    </row>
    <row r="38447" spans="1:7" x14ac:dyDescent="0.2">
      <c r="A38447">
        <v>1.1538101086540301E+18</v>
      </c>
      <c r="B38447" t="s">
        <v>77419</v>
      </c>
      <c r="C38447" t="s">
        <v>77420</v>
      </c>
      <c r="D38447" s="1">
        <v>43670.064131944448</v>
      </c>
      <c r="E38447">
        <v>19282</v>
      </c>
      <c r="F38447">
        <v>81715</v>
      </c>
    </row>
    <row r="38448" spans="1:7" x14ac:dyDescent="0.2">
      <c r="A38448">
        <v>1.1538128269153999E+18</v>
      </c>
      <c r="B38448" t="s">
        <v>77421</v>
      </c>
      <c r="C38448" t="s">
        <v>77422</v>
      </c>
      <c r="D38448" s="1">
        <v>43670.071631944447</v>
      </c>
      <c r="E38448">
        <v>12607</v>
      </c>
      <c r="F38448">
        <v>53262</v>
      </c>
      <c r="G38448" t="s">
        <v>215</v>
      </c>
    </row>
    <row r="38449" spans="1:8" x14ac:dyDescent="0.2">
      <c r="A38449">
        <v>1.1538128595177101E+18</v>
      </c>
      <c r="B38449" t="s">
        <v>77423</v>
      </c>
      <c r="C38449" t="s">
        <v>77424</v>
      </c>
      <c r="D38449" s="1">
        <v>43670.07172453704</v>
      </c>
      <c r="E38449">
        <v>17273</v>
      </c>
      <c r="F38449">
        <v>60625</v>
      </c>
      <c r="G38449" t="s">
        <v>89</v>
      </c>
      <c r="H38449" t="s">
        <v>390</v>
      </c>
    </row>
    <row r="38450" spans="1:8" x14ac:dyDescent="0.2">
      <c r="A38450">
        <v>1.1538136066784499E+18</v>
      </c>
      <c r="B38450" t="s">
        <v>77425</v>
      </c>
      <c r="C38450" t="s">
        <v>77426</v>
      </c>
      <c r="D38450" s="1">
        <v>43670.073784722219</v>
      </c>
      <c r="E38450">
        <v>10017</v>
      </c>
      <c r="F38450">
        <v>55120</v>
      </c>
      <c r="G38450" t="s">
        <v>89</v>
      </c>
    </row>
    <row r="38451" spans="1:8" x14ac:dyDescent="0.2">
      <c r="A38451">
        <v>1.1538151171647501E+18</v>
      </c>
      <c r="B38451" t="s">
        <v>77427</v>
      </c>
      <c r="C38451" t="s">
        <v>77428</v>
      </c>
      <c r="D38451" s="1">
        <v>43670.077951388892</v>
      </c>
      <c r="E38451">
        <v>9109</v>
      </c>
      <c r="F38451">
        <v>44088</v>
      </c>
      <c r="G38451" t="s">
        <v>89</v>
      </c>
    </row>
    <row r="38452" spans="1:8" x14ac:dyDescent="0.2">
      <c r="A38452">
        <v>1.1538217723885199E+18</v>
      </c>
      <c r="B38452" t="s">
        <v>77429</v>
      </c>
      <c r="C38452" t="s">
        <v>77430</v>
      </c>
      <c r="D38452" s="1">
        <v>43670.096319444441</v>
      </c>
      <c r="E38452">
        <v>17741</v>
      </c>
      <c r="F38452">
        <v>68735</v>
      </c>
      <c r="G38452" t="s">
        <v>89</v>
      </c>
    </row>
    <row r="38453" spans="1:8" x14ac:dyDescent="0.2">
      <c r="A38453">
        <v>1.1538546217833999E+18</v>
      </c>
      <c r="B38453" t="s">
        <v>77431</v>
      </c>
      <c r="C38453" t="s">
        <v>77432</v>
      </c>
      <c r="D38453" s="1">
        <v>43670.186967592592</v>
      </c>
      <c r="E38453">
        <v>23400</v>
      </c>
      <c r="F38453">
        <v>96938</v>
      </c>
    </row>
    <row r="38454" spans="1:8" x14ac:dyDescent="0.2">
      <c r="A38454">
        <v>1.1539808754885399E+18</v>
      </c>
      <c r="B38454" t="s">
        <v>77433</v>
      </c>
      <c r="C38454" t="s">
        <v>77434</v>
      </c>
      <c r="D38454" s="1">
        <v>43670.535358796296</v>
      </c>
      <c r="E38454">
        <v>23241</v>
      </c>
      <c r="F38454">
        <v>95675</v>
      </c>
    </row>
    <row r="38455" spans="1:8" x14ac:dyDescent="0.2">
      <c r="A38455">
        <v>1.15398409071201E+18</v>
      </c>
      <c r="B38455" t="s">
        <v>77435</v>
      </c>
      <c r="C38455" t="s">
        <v>77436</v>
      </c>
      <c r="D38455" s="1">
        <v>43670.544224537036</v>
      </c>
      <c r="E38455">
        <v>19071</v>
      </c>
      <c r="F38455">
        <v>87924</v>
      </c>
    </row>
    <row r="38456" spans="1:8" x14ac:dyDescent="0.2">
      <c r="A38456">
        <v>1.1539923340544399E+18</v>
      </c>
      <c r="B38456" t="s">
        <v>77437</v>
      </c>
      <c r="C38456" t="s">
        <v>77438</v>
      </c>
      <c r="D38456" s="1">
        <v>43670.566979166666</v>
      </c>
      <c r="E38456">
        <v>19456</v>
      </c>
      <c r="F38456">
        <v>77687</v>
      </c>
    </row>
    <row r="38457" spans="1:8" x14ac:dyDescent="0.2">
      <c r="A38457">
        <v>1.1539940260996301E+18</v>
      </c>
      <c r="B38457" t="s">
        <v>77439</v>
      </c>
      <c r="C38457" t="s">
        <v>77440</v>
      </c>
      <c r="D38457" s="1">
        <v>43670.571643518517</v>
      </c>
      <c r="E38457">
        <v>23724</v>
      </c>
      <c r="F38457">
        <v>101010</v>
      </c>
    </row>
    <row r="38458" spans="1:8" x14ac:dyDescent="0.2">
      <c r="A38458">
        <v>1.15399724949777E+18</v>
      </c>
      <c r="B38458" t="s">
        <v>77441</v>
      </c>
      <c r="C38458" t="s">
        <v>77442</v>
      </c>
      <c r="D38458" s="1">
        <v>43670.580543981479</v>
      </c>
      <c r="E38458">
        <v>18325</v>
      </c>
      <c r="F38458">
        <v>94979</v>
      </c>
    </row>
    <row r="38459" spans="1:8" x14ac:dyDescent="0.2">
      <c r="A38459">
        <v>1.1540009460469499E+18</v>
      </c>
      <c r="B38459" t="s">
        <v>77443</v>
      </c>
      <c r="C38459" t="s">
        <v>74410</v>
      </c>
      <c r="D38459" s="1">
        <v>43670.590740740743</v>
      </c>
      <c r="E38459">
        <v>23808</v>
      </c>
      <c r="F38459">
        <v>134844</v>
      </c>
    </row>
    <row r="38460" spans="1:8" x14ac:dyDescent="0.2">
      <c r="A38460">
        <v>1.1540030302678899E+18</v>
      </c>
      <c r="B38460" t="s">
        <v>77444</v>
      </c>
      <c r="C38460" t="s">
        <v>77445</v>
      </c>
      <c r="D38460" s="1">
        <v>43670.596493055556</v>
      </c>
      <c r="E38460">
        <v>17966</v>
      </c>
      <c r="F38460">
        <v>83728</v>
      </c>
    </row>
    <row r="38461" spans="1:8" x14ac:dyDescent="0.2">
      <c r="A38461">
        <v>1.1540030313122601E+18</v>
      </c>
      <c r="B38461" t="s">
        <v>77446</v>
      </c>
      <c r="C38461" t="s">
        <v>77447</v>
      </c>
      <c r="D38461" s="1">
        <v>43670.596493055556</v>
      </c>
      <c r="E38461">
        <v>12407</v>
      </c>
      <c r="F38461">
        <v>65603</v>
      </c>
    </row>
    <row r="38462" spans="1:8" x14ac:dyDescent="0.2">
      <c r="A38462">
        <v>1.1540312968359199E+18</v>
      </c>
      <c r="B38462" t="s">
        <v>77448</v>
      </c>
      <c r="C38462" t="s">
        <v>77449</v>
      </c>
      <c r="D38462" s="1">
        <v>43670.674490740741</v>
      </c>
      <c r="E38462">
        <v>20276</v>
      </c>
      <c r="F38462">
        <v>84727</v>
      </c>
      <c r="G38462" t="s">
        <v>89</v>
      </c>
    </row>
    <row r="38463" spans="1:8" x14ac:dyDescent="0.2">
      <c r="A38463">
        <v>1.15404133865389E+18</v>
      </c>
      <c r="B38463" t="s">
        <v>77450</v>
      </c>
      <c r="C38463" t="s">
        <v>77451</v>
      </c>
      <c r="D38463" s="1">
        <v>43670.702199074076</v>
      </c>
      <c r="E38463">
        <v>22289</v>
      </c>
      <c r="F38463">
        <v>90751</v>
      </c>
      <c r="G38463" t="s">
        <v>215</v>
      </c>
    </row>
    <row r="38464" spans="1:8" x14ac:dyDescent="0.2">
      <c r="A38464">
        <v>1.1540747998675999E+18</v>
      </c>
      <c r="B38464" t="s">
        <v>77452</v>
      </c>
      <c r="C38464" t="s">
        <v>77453</v>
      </c>
      <c r="D38464" s="1">
        <v>43670.794537037036</v>
      </c>
      <c r="E38464">
        <v>25443</v>
      </c>
      <c r="F38464">
        <v>115463</v>
      </c>
      <c r="H38464" t="s">
        <v>390</v>
      </c>
    </row>
    <row r="38465" spans="1:7" x14ac:dyDescent="0.2">
      <c r="A38465">
        <v>1.15409105984622E+18</v>
      </c>
      <c r="B38465" t="s">
        <v>77454</v>
      </c>
      <c r="C38465" t="s">
        <v>77455</v>
      </c>
      <c r="D38465" s="1">
        <v>43670.839409722219</v>
      </c>
      <c r="E38465">
        <v>15066</v>
      </c>
      <c r="F38465">
        <v>54759</v>
      </c>
    </row>
    <row r="38466" spans="1:7" x14ac:dyDescent="0.2">
      <c r="A38466">
        <v>1.15409298852143E+18</v>
      </c>
      <c r="B38466" t="s">
        <v>77456</v>
      </c>
      <c r="C38466" t="s">
        <v>77457</v>
      </c>
      <c r="D38466" s="1">
        <v>43670.844733796293</v>
      </c>
      <c r="E38466">
        <v>14316</v>
      </c>
      <c r="F38466">
        <v>52421</v>
      </c>
    </row>
    <row r="38467" spans="1:7" x14ac:dyDescent="0.2">
      <c r="A38467">
        <v>1.1541124750020301E+18</v>
      </c>
      <c r="B38467" t="s">
        <v>77458</v>
      </c>
      <c r="C38467" t="s">
        <v>77459</v>
      </c>
      <c r="D38467" s="1">
        <v>43670.898506944446</v>
      </c>
      <c r="E38467">
        <v>47335</v>
      </c>
      <c r="F38467">
        <v>211481</v>
      </c>
    </row>
    <row r="38468" spans="1:7" x14ac:dyDescent="0.2">
      <c r="A38468">
        <v>1.1541414577433101E+18</v>
      </c>
      <c r="B38468" t="s">
        <v>77460</v>
      </c>
      <c r="C38468" t="s">
        <v>77461</v>
      </c>
      <c r="D38468" s="1">
        <v>43670.978483796294</v>
      </c>
      <c r="E38468">
        <v>13265</v>
      </c>
      <c r="F38468">
        <v>57242</v>
      </c>
      <c r="G38468" t="s">
        <v>89</v>
      </c>
    </row>
    <row r="38469" spans="1:7" x14ac:dyDescent="0.2">
      <c r="A38469">
        <v>1.15414263048749E+18</v>
      </c>
      <c r="B38469" t="s">
        <v>77462</v>
      </c>
      <c r="C38469" t="s">
        <v>77463</v>
      </c>
      <c r="D38469" s="1">
        <v>43670.981712962966</v>
      </c>
      <c r="E38469">
        <v>17629</v>
      </c>
      <c r="F38469">
        <v>71058</v>
      </c>
    </row>
    <row r="38470" spans="1:7" x14ac:dyDescent="0.2">
      <c r="A38470">
        <v>1.1541455070166799E+18</v>
      </c>
      <c r="B38470" t="s">
        <v>77464</v>
      </c>
      <c r="C38470" t="s">
        <v>77465</v>
      </c>
      <c r="D38470" s="1">
        <v>43670.989652777775</v>
      </c>
      <c r="E38470">
        <v>12475</v>
      </c>
      <c r="F38470">
        <v>48508</v>
      </c>
      <c r="G38470" t="s">
        <v>215</v>
      </c>
    </row>
    <row r="38471" spans="1:7" x14ac:dyDescent="0.2">
      <c r="A38471">
        <v>1.1541472986848699E+18</v>
      </c>
      <c r="B38471" t="s">
        <v>77466</v>
      </c>
      <c r="C38471" t="s">
        <v>77467</v>
      </c>
      <c r="D38471" s="1">
        <v>43670.99459490741</v>
      </c>
      <c r="E38471">
        <v>28173</v>
      </c>
      <c r="F38471">
        <v>98763</v>
      </c>
    </row>
    <row r="38472" spans="1:7" x14ac:dyDescent="0.2">
      <c r="A38472">
        <v>1.15415388182959E+18</v>
      </c>
      <c r="B38472" t="s">
        <v>77468</v>
      </c>
      <c r="C38472" t="s">
        <v>77469</v>
      </c>
      <c r="D38472" s="1">
        <v>43671.012766203705</v>
      </c>
      <c r="E38472">
        <v>13380</v>
      </c>
      <c r="F38472">
        <v>59026</v>
      </c>
    </row>
    <row r="38473" spans="1:7" x14ac:dyDescent="0.2">
      <c r="A38473">
        <v>1.1541549487472799E+18</v>
      </c>
      <c r="B38473" t="s">
        <v>77470</v>
      </c>
      <c r="C38473" t="s">
        <v>77471</v>
      </c>
      <c r="D38473" s="1">
        <v>43671.015706018516</v>
      </c>
      <c r="E38473">
        <v>17756</v>
      </c>
      <c r="F38473">
        <v>75736</v>
      </c>
    </row>
    <row r="38474" spans="1:7" x14ac:dyDescent="0.2">
      <c r="A38474">
        <v>1.1541607883299599E+18</v>
      </c>
      <c r="B38474" t="s">
        <v>77472</v>
      </c>
      <c r="C38474" t="s">
        <v>77473</v>
      </c>
      <c r="D38474" s="1">
        <v>43671.031817129631</v>
      </c>
      <c r="E38474">
        <v>11780</v>
      </c>
      <c r="F38474">
        <v>41656</v>
      </c>
      <c r="G38474" t="s">
        <v>89</v>
      </c>
    </row>
    <row r="38475" spans="1:7" x14ac:dyDescent="0.2">
      <c r="A38475">
        <v>1.1541726966552499E+18</v>
      </c>
      <c r="B38475" t="s">
        <v>77474</v>
      </c>
      <c r="C38475" t="s">
        <v>77475</v>
      </c>
      <c r="D38475" s="1">
        <v>43671.064687500002</v>
      </c>
      <c r="E38475">
        <v>22786</v>
      </c>
      <c r="F38475">
        <v>76476</v>
      </c>
    </row>
    <row r="38476" spans="1:7" x14ac:dyDescent="0.2">
      <c r="A38476">
        <v>1.15419019899088E+18</v>
      </c>
      <c r="B38476" t="s">
        <v>77476</v>
      </c>
      <c r="C38476" t="s">
        <v>77477</v>
      </c>
      <c r="D38476" s="1">
        <v>43671.112974537034</v>
      </c>
      <c r="E38476">
        <v>12828</v>
      </c>
      <c r="F38476">
        <v>51952</v>
      </c>
      <c r="G38476" t="s">
        <v>89</v>
      </c>
    </row>
    <row r="38477" spans="1:7" x14ac:dyDescent="0.2">
      <c r="A38477">
        <v>1.1541916859723699E+18</v>
      </c>
      <c r="B38477" t="s">
        <v>77478</v>
      </c>
      <c r="C38477" t="s">
        <v>77479</v>
      </c>
      <c r="D38477" s="1">
        <v>43671.117083333331</v>
      </c>
      <c r="E38477">
        <v>13074</v>
      </c>
      <c r="F38477">
        <v>51396</v>
      </c>
      <c r="G38477" t="s">
        <v>89</v>
      </c>
    </row>
    <row r="38478" spans="1:7" x14ac:dyDescent="0.2">
      <c r="A38478">
        <v>1.1541927815832901E+18</v>
      </c>
      <c r="B38478" t="s">
        <v>77480</v>
      </c>
      <c r="C38478" t="s">
        <v>77481</v>
      </c>
      <c r="D38478" s="1">
        <v>43671.120104166665</v>
      </c>
      <c r="E38478">
        <v>20001</v>
      </c>
      <c r="F38478">
        <v>81455</v>
      </c>
      <c r="G38478" t="s">
        <v>89</v>
      </c>
    </row>
    <row r="38479" spans="1:7" x14ac:dyDescent="0.2">
      <c r="A38479">
        <v>1.15419414035743E+18</v>
      </c>
      <c r="B38479" t="s">
        <v>77482</v>
      </c>
      <c r="C38479" t="s">
        <v>77483</v>
      </c>
      <c r="D38479" s="1">
        <v>43671.123854166668</v>
      </c>
      <c r="E38479">
        <v>18840</v>
      </c>
      <c r="F38479">
        <v>73938</v>
      </c>
      <c r="G38479" t="s">
        <v>89</v>
      </c>
    </row>
    <row r="38480" spans="1:7" x14ac:dyDescent="0.2">
      <c r="A38480">
        <v>1.1542086455651E+18</v>
      </c>
      <c r="B38480" t="s">
        <v>77484</v>
      </c>
      <c r="C38480" t="s">
        <v>77485</v>
      </c>
      <c r="D38480" s="1">
        <v>43671.163877314815</v>
      </c>
      <c r="E38480">
        <v>9647</v>
      </c>
      <c r="F38480">
        <v>40697</v>
      </c>
      <c r="G38480" t="s">
        <v>215</v>
      </c>
    </row>
    <row r="38481" spans="1:8" x14ac:dyDescent="0.2">
      <c r="A38481">
        <v>1.15421122608125E+18</v>
      </c>
      <c r="B38481" t="s">
        <v>77486</v>
      </c>
      <c r="C38481" t="s">
        <v>77487</v>
      </c>
      <c r="D38481" s="1">
        <v>43671.171006944445</v>
      </c>
      <c r="E38481">
        <v>9193</v>
      </c>
      <c r="F38481">
        <v>37468</v>
      </c>
      <c r="G38481" t="s">
        <v>89</v>
      </c>
    </row>
    <row r="38482" spans="1:8" x14ac:dyDescent="0.2">
      <c r="A38482">
        <v>1.1542121479557299E+18</v>
      </c>
      <c r="B38482" t="s">
        <v>77488</v>
      </c>
      <c r="C38482" t="s">
        <v>77489</v>
      </c>
      <c r="D38482" s="1">
        <v>43671.173541666663</v>
      </c>
      <c r="E38482">
        <v>15027</v>
      </c>
      <c r="F38482">
        <v>59680</v>
      </c>
      <c r="G38482" t="s">
        <v>89</v>
      </c>
    </row>
    <row r="38483" spans="1:8" x14ac:dyDescent="0.2">
      <c r="A38483">
        <v>1.1542143452592499E+18</v>
      </c>
      <c r="B38483" t="s">
        <v>77490</v>
      </c>
      <c r="C38483" t="s">
        <v>77491</v>
      </c>
      <c r="D38483" s="1">
        <v>43671.179606481484</v>
      </c>
      <c r="E38483">
        <v>9887</v>
      </c>
      <c r="F38483">
        <v>37409</v>
      </c>
      <c r="G38483" t="s">
        <v>576</v>
      </c>
    </row>
    <row r="38484" spans="1:8" x14ac:dyDescent="0.2">
      <c r="A38484">
        <v>1.1542152558175099E+18</v>
      </c>
      <c r="B38484" t="s">
        <v>77492</v>
      </c>
      <c r="C38484" t="s">
        <v>77493</v>
      </c>
      <c r="D38484" s="1">
        <v>43671.182118055556</v>
      </c>
      <c r="E38484">
        <v>11731</v>
      </c>
      <c r="F38484">
        <v>47822</v>
      </c>
      <c r="G38484" t="s">
        <v>89</v>
      </c>
    </row>
    <row r="38485" spans="1:8" x14ac:dyDescent="0.2">
      <c r="A38485">
        <v>1.1542175747140101E+18</v>
      </c>
      <c r="B38485" t="s">
        <v>77494</v>
      </c>
      <c r="C38485" t="s">
        <v>77495</v>
      </c>
      <c r="D38485" s="1">
        <v>43671.188518518517</v>
      </c>
      <c r="E38485">
        <v>14555</v>
      </c>
      <c r="F38485">
        <v>58319</v>
      </c>
      <c r="G38485" t="s">
        <v>89</v>
      </c>
    </row>
    <row r="38486" spans="1:8" x14ac:dyDescent="0.2">
      <c r="A38486">
        <v>1.15434711114559E+18</v>
      </c>
      <c r="B38486" t="s">
        <v>77496</v>
      </c>
      <c r="C38486" t="s">
        <v>77497</v>
      </c>
      <c r="D38486" s="1">
        <v>43671.545972222222</v>
      </c>
      <c r="E38486">
        <v>18712</v>
      </c>
      <c r="F38486">
        <v>101483</v>
      </c>
      <c r="G38486" t="s">
        <v>89</v>
      </c>
    </row>
    <row r="38487" spans="1:8" x14ac:dyDescent="0.2">
      <c r="A38487">
        <v>1.1543471150632499E+18</v>
      </c>
      <c r="B38487" t="s">
        <v>77498</v>
      </c>
      <c r="C38487" t="s">
        <v>77499</v>
      </c>
      <c r="D38487" s="1">
        <v>43671.545983796299</v>
      </c>
      <c r="E38487">
        <v>16064</v>
      </c>
      <c r="F38487">
        <v>88273</v>
      </c>
      <c r="G38487" t="s">
        <v>576</v>
      </c>
    </row>
    <row r="38488" spans="1:8" x14ac:dyDescent="0.2">
      <c r="A38488">
        <v>1.1543593322528599E+18</v>
      </c>
      <c r="B38488" t="s">
        <v>77500</v>
      </c>
      <c r="C38488" t="s">
        <v>77501</v>
      </c>
      <c r="D38488" s="1">
        <v>43671.579699074071</v>
      </c>
      <c r="E38488">
        <v>15453</v>
      </c>
      <c r="F38488">
        <v>87165</v>
      </c>
    </row>
    <row r="38489" spans="1:8" x14ac:dyDescent="0.2">
      <c r="A38489">
        <v>1.1543625228306099E+18</v>
      </c>
      <c r="B38489" t="s">
        <v>77502</v>
      </c>
      <c r="C38489" t="s">
        <v>77503</v>
      </c>
      <c r="D38489" s="1">
        <v>43671.588506944441</v>
      </c>
      <c r="E38489">
        <v>17120</v>
      </c>
      <c r="F38489">
        <v>80971</v>
      </c>
      <c r="G38489" t="s">
        <v>89</v>
      </c>
    </row>
    <row r="38490" spans="1:8" x14ac:dyDescent="0.2">
      <c r="A38490">
        <v>1.15437011821597E+18</v>
      </c>
      <c r="B38490" t="s">
        <v>77504</v>
      </c>
      <c r="C38490" t="s">
        <v>77505</v>
      </c>
      <c r="D38490" s="1">
        <v>43671.609456018516</v>
      </c>
      <c r="E38490">
        <v>5798</v>
      </c>
      <c r="F38490">
        <v>39850</v>
      </c>
      <c r="G38490" t="s">
        <v>89</v>
      </c>
    </row>
    <row r="38491" spans="1:8" x14ac:dyDescent="0.2">
      <c r="A38491">
        <v>1.15437055391187E+18</v>
      </c>
      <c r="B38491" t="s">
        <v>77506</v>
      </c>
      <c r="C38491" t="s">
        <v>77507</v>
      </c>
      <c r="D38491" s="1">
        <v>43671.610659722224</v>
      </c>
      <c r="E38491">
        <v>6318</v>
      </c>
      <c r="F38491">
        <v>40273</v>
      </c>
      <c r="G38491" t="s">
        <v>89</v>
      </c>
    </row>
    <row r="38492" spans="1:8" x14ac:dyDescent="0.2">
      <c r="A38492">
        <v>1.15437599293854E+18</v>
      </c>
      <c r="B38492" t="s">
        <v>77508</v>
      </c>
      <c r="C38492" t="s">
        <v>77509</v>
      </c>
      <c r="D38492" s="1">
        <v>43671.625671296293</v>
      </c>
      <c r="E38492">
        <v>12418</v>
      </c>
      <c r="F38492">
        <v>67632</v>
      </c>
    </row>
    <row r="38493" spans="1:8" x14ac:dyDescent="0.2">
      <c r="A38493">
        <v>1.1544372121189601E+18</v>
      </c>
      <c r="B38493" t="s">
        <v>77510</v>
      </c>
      <c r="C38493" t="s">
        <v>77511</v>
      </c>
      <c r="D38493" s="1">
        <v>43671.794606481482</v>
      </c>
      <c r="E38493">
        <v>11310</v>
      </c>
      <c r="F38493">
        <v>52001</v>
      </c>
      <c r="G38493" t="s">
        <v>89</v>
      </c>
    </row>
    <row r="38494" spans="1:8" x14ac:dyDescent="0.2">
      <c r="A38494">
        <v>1.1544521621996001E+18</v>
      </c>
      <c r="B38494" t="s">
        <v>77512</v>
      </c>
      <c r="C38494" t="s">
        <v>77513</v>
      </c>
      <c r="D38494" s="1">
        <v>43671.835856481484</v>
      </c>
      <c r="E38494">
        <v>28999</v>
      </c>
      <c r="F38494">
        <v>141954</v>
      </c>
      <c r="G38494" t="s">
        <v>215</v>
      </c>
    </row>
    <row r="38495" spans="1:8" x14ac:dyDescent="0.2">
      <c r="A38495">
        <v>1.1544521634704799E+18</v>
      </c>
      <c r="B38495" t="s">
        <v>77514</v>
      </c>
      <c r="C38495" t="s">
        <v>77515</v>
      </c>
      <c r="D38495" s="1">
        <v>43671.835868055554</v>
      </c>
      <c r="E38495">
        <v>19240</v>
      </c>
      <c r="F38495">
        <v>106639</v>
      </c>
    </row>
    <row r="38496" spans="1:8" x14ac:dyDescent="0.2">
      <c r="A38496">
        <v>1.1545013443230799E+18</v>
      </c>
      <c r="B38496" t="s">
        <v>77516</v>
      </c>
      <c r="C38496" t="s">
        <v>77517</v>
      </c>
      <c r="D38496" s="1">
        <v>43671.971574074072</v>
      </c>
      <c r="E38496">
        <v>51035</v>
      </c>
      <c r="F38496">
        <v>225505</v>
      </c>
      <c r="H38496" t="s">
        <v>390</v>
      </c>
    </row>
    <row r="38497" spans="1:8" x14ac:dyDescent="0.2">
      <c r="A38497">
        <v>1.1545026735146801E+18</v>
      </c>
      <c r="B38497" t="s">
        <v>77518</v>
      </c>
      <c r="C38497" t="s">
        <v>77519</v>
      </c>
      <c r="D38497" s="1">
        <v>43671.975243055553</v>
      </c>
      <c r="E38497">
        <v>91622</v>
      </c>
      <c r="F38497">
        <v>323554</v>
      </c>
      <c r="H38497" t="s">
        <v>390</v>
      </c>
    </row>
    <row r="38498" spans="1:8" x14ac:dyDescent="0.2">
      <c r="A38498">
        <v>1.1545330779865999E+18</v>
      </c>
      <c r="B38498" t="s">
        <v>77520</v>
      </c>
      <c r="C38498" t="s">
        <v>77521</v>
      </c>
      <c r="D38498" s="1">
        <v>43672.05914351852</v>
      </c>
      <c r="E38498">
        <v>17899</v>
      </c>
      <c r="F38498">
        <v>106572</v>
      </c>
    </row>
    <row r="38499" spans="1:8" x14ac:dyDescent="0.2">
      <c r="A38499">
        <v>1.1547019922809001E+18</v>
      </c>
      <c r="B38499" t="s">
        <v>77522</v>
      </c>
      <c r="C38499" t="s">
        <v>77523</v>
      </c>
      <c r="D38499" s="1">
        <v>43672.525254629632</v>
      </c>
      <c r="E38499">
        <v>13995</v>
      </c>
      <c r="F38499">
        <v>61725</v>
      </c>
      <c r="G38499" t="s">
        <v>215</v>
      </c>
    </row>
    <row r="38500" spans="1:8" x14ac:dyDescent="0.2">
      <c r="A38500">
        <v>1.1547081428669901E+18</v>
      </c>
      <c r="B38500" t="s">
        <v>77524</v>
      </c>
      <c r="C38500" t="s">
        <v>77525</v>
      </c>
      <c r="D38500" s="1">
        <v>43672.542233796295</v>
      </c>
      <c r="E38500">
        <v>15697</v>
      </c>
      <c r="F38500">
        <v>75823</v>
      </c>
    </row>
    <row r="38501" spans="1:8" x14ac:dyDescent="0.2">
      <c r="A38501">
        <v>1.15475279763778E+18</v>
      </c>
      <c r="B38501" t="s">
        <v>77526</v>
      </c>
      <c r="C38501" t="s">
        <v>77527</v>
      </c>
      <c r="D38501" s="1">
        <v>43672.665451388886</v>
      </c>
      <c r="E38501">
        <v>15652</v>
      </c>
      <c r="F38501">
        <v>82879</v>
      </c>
      <c r="G38501" t="s">
        <v>89</v>
      </c>
    </row>
    <row r="38502" spans="1:8" x14ac:dyDescent="0.2">
      <c r="A38502">
        <v>1.15475280150493E+18</v>
      </c>
      <c r="B38502" t="s">
        <v>77528</v>
      </c>
      <c r="C38502" t="s">
        <v>77529</v>
      </c>
      <c r="D38502" s="1">
        <v>43672.665462962963</v>
      </c>
      <c r="E38502">
        <v>17004</v>
      </c>
      <c r="F38502">
        <v>95897</v>
      </c>
    </row>
    <row r="38503" spans="1:8" x14ac:dyDescent="0.2">
      <c r="A38503">
        <v>1.15475393225999E+18</v>
      </c>
      <c r="B38503" t="s">
        <v>77530</v>
      </c>
      <c r="C38503" t="s">
        <v>77531</v>
      </c>
      <c r="D38503" s="1">
        <v>43672.668587962966</v>
      </c>
      <c r="E38503">
        <v>19604</v>
      </c>
      <c r="F38503">
        <v>91762</v>
      </c>
    </row>
    <row r="38504" spans="1:8" x14ac:dyDescent="0.2">
      <c r="A38504">
        <v>1.15476341335837E+18</v>
      </c>
      <c r="B38504" t="s">
        <v>77532</v>
      </c>
      <c r="C38504" t="s">
        <v>77533</v>
      </c>
      <c r="D38504" s="1">
        <v>43672.694745370369</v>
      </c>
      <c r="E38504">
        <v>14608</v>
      </c>
      <c r="F38504">
        <v>67127</v>
      </c>
    </row>
    <row r="38505" spans="1:8" x14ac:dyDescent="0.2">
      <c r="A38505">
        <v>1.15477465686125E+18</v>
      </c>
      <c r="B38505" t="s">
        <v>77534</v>
      </c>
      <c r="C38505" t="s">
        <v>77535</v>
      </c>
      <c r="D38505" s="1">
        <v>43672.725775462961</v>
      </c>
      <c r="E38505">
        <v>21886</v>
      </c>
      <c r="F38505">
        <v>103200</v>
      </c>
    </row>
    <row r="38506" spans="1:8" x14ac:dyDescent="0.2">
      <c r="A38506">
        <v>1.1547916646256E+18</v>
      </c>
      <c r="B38506" t="s">
        <v>77536</v>
      </c>
      <c r="C38506" t="s">
        <v>77537</v>
      </c>
      <c r="D38506" s="1">
        <v>43672.77270833333</v>
      </c>
      <c r="E38506">
        <v>41880</v>
      </c>
      <c r="F38506">
        <v>178539</v>
      </c>
    </row>
    <row r="38507" spans="1:8" x14ac:dyDescent="0.2">
      <c r="A38507">
        <v>1.1548179325406899E+18</v>
      </c>
      <c r="B38507" t="s">
        <v>77538</v>
      </c>
      <c r="C38507" t="s">
        <v>77539</v>
      </c>
      <c r="D38507" s="1">
        <v>43672.845196759263</v>
      </c>
      <c r="E38507">
        <v>12930</v>
      </c>
      <c r="F38507">
        <v>66696</v>
      </c>
      <c r="G38507" t="s">
        <v>89</v>
      </c>
    </row>
    <row r="38508" spans="1:8" x14ac:dyDescent="0.2">
      <c r="A38508">
        <v>1.15482102319747E+18</v>
      </c>
      <c r="B38508" t="s">
        <v>77540</v>
      </c>
      <c r="C38508" t="s">
        <v>77541</v>
      </c>
      <c r="D38508" s="1">
        <v>43672.853726851848</v>
      </c>
      <c r="E38508">
        <v>25693</v>
      </c>
      <c r="F38508">
        <v>103606</v>
      </c>
    </row>
    <row r="38509" spans="1:8" x14ac:dyDescent="0.2">
      <c r="A38509">
        <v>1.1548738932047099E+18</v>
      </c>
      <c r="B38509" t="s">
        <v>77542</v>
      </c>
      <c r="C38509" t="s">
        <v>77543</v>
      </c>
      <c r="D38509" s="1">
        <v>43672.999618055554</v>
      </c>
      <c r="E38509">
        <v>15472</v>
      </c>
      <c r="F38509">
        <v>57291</v>
      </c>
      <c r="G38509" t="s">
        <v>215</v>
      </c>
    </row>
    <row r="38510" spans="1:8" x14ac:dyDescent="0.2">
      <c r="A38510">
        <v>1.1548786707393001E+18</v>
      </c>
      <c r="B38510" t="s">
        <v>77544</v>
      </c>
      <c r="C38510" t="s">
        <v>77545</v>
      </c>
      <c r="D38510" s="1">
        <v>43673.012800925928</v>
      </c>
      <c r="E38510">
        <v>17883</v>
      </c>
      <c r="F38510">
        <v>60782</v>
      </c>
    </row>
    <row r="38511" spans="1:8" x14ac:dyDescent="0.2">
      <c r="A38511">
        <v>1.1548833455469199E+18</v>
      </c>
      <c r="B38511" t="s">
        <v>77546</v>
      </c>
      <c r="C38511" t="s">
        <v>77547</v>
      </c>
      <c r="D38511" s="1">
        <v>43673.025694444441</v>
      </c>
      <c r="E38511">
        <v>45653</v>
      </c>
      <c r="F38511">
        <v>191405</v>
      </c>
    </row>
    <row r="38512" spans="1:8" x14ac:dyDescent="0.2">
      <c r="A38512">
        <v>1.1549096225804401E+18</v>
      </c>
      <c r="B38512" t="s">
        <v>77548</v>
      </c>
      <c r="C38512" t="s">
        <v>77549</v>
      </c>
      <c r="D38512" s="1">
        <v>43673.09820601852</v>
      </c>
      <c r="E38512">
        <v>30450</v>
      </c>
      <c r="F38512">
        <v>121109</v>
      </c>
    </row>
    <row r="38513" spans="1:8" x14ac:dyDescent="0.2">
      <c r="A38513">
        <v>1.1550739646345101E+18</v>
      </c>
      <c r="B38513" t="s">
        <v>77550</v>
      </c>
      <c r="C38513" t="s">
        <v>77551</v>
      </c>
      <c r="D38513" s="1">
        <v>43673.551712962966</v>
      </c>
      <c r="E38513">
        <v>34156</v>
      </c>
      <c r="F38513">
        <v>145224</v>
      </c>
    </row>
    <row r="38514" spans="1:8" x14ac:dyDescent="0.2">
      <c r="A38514">
        <v>1.15507396588017E+18</v>
      </c>
      <c r="B38514" t="s">
        <v>77552</v>
      </c>
      <c r="C38514" t="s">
        <v>77553</v>
      </c>
      <c r="D38514" s="1">
        <v>43673.551712962966</v>
      </c>
      <c r="E38514">
        <v>27765</v>
      </c>
      <c r="F38514">
        <v>129972</v>
      </c>
    </row>
    <row r="38515" spans="1:8" x14ac:dyDescent="0.2">
      <c r="A38515">
        <v>1.1550764769303301E+18</v>
      </c>
      <c r="B38515" t="s">
        <v>77554</v>
      </c>
      <c r="C38515" t="s">
        <v>77555</v>
      </c>
      <c r="D38515" s="1">
        <v>43673.558645833335</v>
      </c>
      <c r="E38515">
        <v>42256</v>
      </c>
      <c r="F38515">
        <v>163213</v>
      </c>
    </row>
    <row r="38516" spans="1:8" x14ac:dyDescent="0.2">
      <c r="A38516">
        <v>1.15520502512113E+18</v>
      </c>
      <c r="B38516" t="s">
        <v>77556</v>
      </c>
      <c r="C38516" t="s">
        <v>77557</v>
      </c>
      <c r="D38516" s="1">
        <v>43673.913368055553</v>
      </c>
      <c r="E38516">
        <v>37876</v>
      </c>
      <c r="F38516">
        <v>141524</v>
      </c>
    </row>
    <row r="38517" spans="1:8" x14ac:dyDescent="0.2">
      <c r="A38517">
        <v>1.15521002702579E+18</v>
      </c>
      <c r="B38517" t="s">
        <v>77558</v>
      </c>
      <c r="C38517" t="s">
        <v>77559</v>
      </c>
      <c r="D38517" s="1">
        <v>43673.927164351851</v>
      </c>
      <c r="E38517">
        <v>17490</v>
      </c>
      <c r="F38517">
        <v>76577</v>
      </c>
    </row>
    <row r="38518" spans="1:8" x14ac:dyDescent="0.2">
      <c r="A38518">
        <v>1.1552123973821701E+18</v>
      </c>
      <c r="B38518" t="s">
        <v>77560</v>
      </c>
      <c r="C38518" t="s">
        <v>77561</v>
      </c>
      <c r="D38518" s="1">
        <v>43673.933715277781</v>
      </c>
      <c r="E38518">
        <v>21248</v>
      </c>
      <c r="F38518">
        <v>94949</v>
      </c>
    </row>
    <row r="38519" spans="1:8" x14ac:dyDescent="0.2">
      <c r="A38519">
        <v>1.1552192881915599E+18</v>
      </c>
      <c r="B38519" t="s">
        <v>77562</v>
      </c>
      <c r="C38519" t="s">
        <v>77563</v>
      </c>
      <c r="D38519" s="1">
        <v>43673.952719907407</v>
      </c>
      <c r="E38519">
        <v>16012</v>
      </c>
      <c r="F38519">
        <v>72542</v>
      </c>
      <c r="G38519" t="s">
        <v>89</v>
      </c>
    </row>
    <row r="38520" spans="1:8" x14ac:dyDescent="0.2">
      <c r="A38520">
        <v>1.1552239069591401E+18</v>
      </c>
      <c r="B38520" t="s">
        <v>77564</v>
      </c>
      <c r="C38520" t="s">
        <v>77565</v>
      </c>
      <c r="D38520" s="1">
        <v>43673.965474537035</v>
      </c>
      <c r="E38520">
        <v>19164</v>
      </c>
      <c r="F38520">
        <v>80648</v>
      </c>
    </row>
    <row r="38521" spans="1:8" x14ac:dyDescent="0.2">
      <c r="A38521">
        <v>1.1552303243743401E+18</v>
      </c>
      <c r="B38521" t="s">
        <v>77566</v>
      </c>
      <c r="C38521" t="s">
        <v>77567</v>
      </c>
      <c r="D38521" s="1">
        <v>43673.983182870368</v>
      </c>
      <c r="E38521">
        <v>28764</v>
      </c>
      <c r="F38521">
        <v>83520</v>
      </c>
      <c r="H38521" t="s">
        <v>390</v>
      </c>
    </row>
    <row r="38522" spans="1:8" x14ac:dyDescent="0.2">
      <c r="A38522">
        <v>1.1552353239385001E+18</v>
      </c>
      <c r="B38522" t="s">
        <v>77568</v>
      </c>
      <c r="C38522" t="s">
        <v>77569</v>
      </c>
      <c r="D38522" s="1">
        <v>43673.996979166666</v>
      </c>
      <c r="E38522">
        <v>23085</v>
      </c>
      <c r="F38522">
        <v>103240</v>
      </c>
    </row>
    <row r="38523" spans="1:8" x14ac:dyDescent="0.2">
      <c r="A38523">
        <v>1.15524034558575E+18</v>
      </c>
      <c r="B38523" t="s">
        <v>77570</v>
      </c>
      <c r="C38523" t="s">
        <v>77571</v>
      </c>
      <c r="D38523" s="1">
        <v>43674.010833333334</v>
      </c>
      <c r="E38523">
        <v>22208</v>
      </c>
      <c r="F38523">
        <v>121843</v>
      </c>
    </row>
    <row r="38524" spans="1:8" x14ac:dyDescent="0.2">
      <c r="A38524">
        <v>1.1552944334972301E+18</v>
      </c>
      <c r="B38524" t="s">
        <v>77572</v>
      </c>
      <c r="C38524" t="s">
        <v>77573</v>
      </c>
      <c r="D38524" s="1">
        <v>43674.160081018519</v>
      </c>
      <c r="E38524">
        <v>24778</v>
      </c>
      <c r="F38524">
        <v>86352</v>
      </c>
      <c r="G38524" t="s">
        <v>89</v>
      </c>
    </row>
    <row r="38525" spans="1:8" x14ac:dyDescent="0.2">
      <c r="A38525">
        <v>1.1552973552033001E+18</v>
      </c>
      <c r="B38525" t="s">
        <v>77574</v>
      </c>
      <c r="C38525" t="s">
        <v>77575</v>
      </c>
      <c r="D38525" s="1">
        <v>43674.16814814815</v>
      </c>
      <c r="E38525">
        <v>24573</v>
      </c>
      <c r="F38525">
        <v>75176</v>
      </c>
      <c r="G38525" t="s">
        <v>89</v>
      </c>
    </row>
    <row r="38526" spans="1:8" x14ac:dyDescent="0.2">
      <c r="A38526">
        <v>1.1553001656343099E+18</v>
      </c>
      <c r="B38526" t="s">
        <v>77576</v>
      </c>
      <c r="C38526" t="s">
        <v>77577</v>
      </c>
      <c r="D38526" s="1">
        <v>43674.175902777781</v>
      </c>
      <c r="E38526">
        <v>13323</v>
      </c>
      <c r="F38526">
        <v>49809</v>
      </c>
      <c r="G38526" t="s">
        <v>89</v>
      </c>
    </row>
    <row r="38527" spans="1:8" x14ac:dyDescent="0.2">
      <c r="A38527">
        <v>1.1553076664173701E+18</v>
      </c>
      <c r="B38527" t="s">
        <v>77578</v>
      </c>
      <c r="C38527" t="s">
        <v>77579</v>
      </c>
      <c r="D38527" s="1">
        <v>43674.196597222224</v>
      </c>
      <c r="E38527">
        <v>10584</v>
      </c>
      <c r="F38527">
        <v>41893</v>
      </c>
      <c r="G38527" t="s">
        <v>89</v>
      </c>
    </row>
    <row r="38528" spans="1:8" x14ac:dyDescent="0.2">
      <c r="A38528">
        <v>1.1553154974261801E+18</v>
      </c>
      <c r="B38528" t="s">
        <v>77580</v>
      </c>
      <c r="C38528" t="s">
        <v>77581</v>
      </c>
      <c r="D38528" s="1">
        <v>43674.218206018515</v>
      </c>
      <c r="E38528">
        <v>11427</v>
      </c>
      <c r="F38528">
        <v>40158</v>
      </c>
    </row>
    <row r="38529" spans="1:7" x14ac:dyDescent="0.2">
      <c r="A38529">
        <v>1.1553156161711501E+18</v>
      </c>
      <c r="B38529" t="s">
        <v>77582</v>
      </c>
      <c r="C38529" t="s">
        <v>77583</v>
      </c>
      <c r="D38529" s="1">
        <v>43674.218541666669</v>
      </c>
      <c r="E38529">
        <v>14246</v>
      </c>
      <c r="F38529">
        <v>48384</v>
      </c>
      <c r="G38529" t="s">
        <v>89</v>
      </c>
    </row>
    <row r="38530" spans="1:7" x14ac:dyDescent="0.2">
      <c r="A38530">
        <v>1.1553191225043599E+18</v>
      </c>
      <c r="B38530" t="s">
        <v>77584</v>
      </c>
      <c r="C38530" t="s">
        <v>77585</v>
      </c>
      <c r="D38530" s="1">
        <v>43674.228217592594</v>
      </c>
      <c r="E38530">
        <v>16221</v>
      </c>
      <c r="F38530">
        <v>83582</v>
      </c>
      <c r="G38530" t="s">
        <v>89</v>
      </c>
    </row>
    <row r="38531" spans="1:7" x14ac:dyDescent="0.2">
      <c r="A38531">
        <v>1.1553191241275699E+18</v>
      </c>
      <c r="B38531" t="s">
        <v>77586</v>
      </c>
      <c r="C38531" t="s">
        <v>77587</v>
      </c>
      <c r="D38531" s="1">
        <v>43674.228217592594</v>
      </c>
      <c r="E38531">
        <v>16061</v>
      </c>
      <c r="F38531">
        <v>83712</v>
      </c>
    </row>
    <row r="38532" spans="1:7" x14ac:dyDescent="0.2">
      <c r="A38532">
        <v>1.1553209210680499E+18</v>
      </c>
      <c r="B38532" t="s">
        <v>77588</v>
      </c>
      <c r="C38532" t="s">
        <v>77589</v>
      </c>
      <c r="D38532" s="1">
        <v>43674.233182870368</v>
      </c>
      <c r="E38532">
        <v>24462</v>
      </c>
      <c r="F38532">
        <v>105542</v>
      </c>
    </row>
    <row r="38533" spans="1:7" x14ac:dyDescent="0.2">
      <c r="A38533">
        <v>1.1553243907935099E+18</v>
      </c>
      <c r="B38533" t="s">
        <v>77590</v>
      </c>
      <c r="C38533" t="s">
        <v>77591</v>
      </c>
      <c r="D38533" s="1">
        <v>43674.242754629631</v>
      </c>
      <c r="E38533">
        <v>19835</v>
      </c>
      <c r="F38533">
        <v>75340</v>
      </c>
      <c r="G38533" t="s">
        <v>89</v>
      </c>
    </row>
    <row r="38534" spans="1:7" x14ac:dyDescent="0.2">
      <c r="A38534">
        <v>1.1553276250884301E+18</v>
      </c>
      <c r="B38534" t="s">
        <v>77592</v>
      </c>
      <c r="C38534" t="s">
        <v>77593</v>
      </c>
      <c r="D38534" s="1">
        <v>43674.25167824074</v>
      </c>
      <c r="E38534">
        <v>16125</v>
      </c>
      <c r="F38534">
        <v>65382</v>
      </c>
      <c r="G38534" t="s">
        <v>89</v>
      </c>
    </row>
    <row r="38535" spans="1:7" x14ac:dyDescent="0.2">
      <c r="A38535">
        <v>1.1553314805597801E+18</v>
      </c>
      <c r="B38535" t="s">
        <v>77594</v>
      </c>
      <c r="C38535" t="s">
        <v>77549</v>
      </c>
      <c r="D38535" s="1">
        <v>43674.262314814812</v>
      </c>
      <c r="E38535">
        <v>15869</v>
      </c>
      <c r="F38535">
        <v>67794</v>
      </c>
    </row>
    <row r="38536" spans="1:7" x14ac:dyDescent="0.2">
      <c r="A38536">
        <v>1.15543171752994E+18</v>
      </c>
      <c r="B38536" t="s">
        <v>77595</v>
      </c>
      <c r="C38536" t="s">
        <v>77596</v>
      </c>
      <c r="D38536" s="1">
        <v>43674.538912037038</v>
      </c>
      <c r="E38536">
        <v>27976</v>
      </c>
      <c r="F38536">
        <v>111224</v>
      </c>
      <c r="G38536" t="s">
        <v>89</v>
      </c>
    </row>
    <row r="38537" spans="1:7" x14ac:dyDescent="0.2">
      <c r="A38537">
        <v>1.1554399386845701E+18</v>
      </c>
      <c r="B38537" t="s">
        <v>77597</v>
      </c>
      <c r="C38537" t="s">
        <v>77598</v>
      </c>
      <c r="D38537" s="1">
        <v>43674.561608796299</v>
      </c>
      <c r="E38537">
        <v>30059</v>
      </c>
      <c r="F38537">
        <v>147585</v>
      </c>
    </row>
    <row r="38538" spans="1:7" x14ac:dyDescent="0.2">
      <c r="A38538">
        <v>1.1554399406181199E+18</v>
      </c>
      <c r="B38538" t="s">
        <v>77599</v>
      </c>
      <c r="C38538" t="s">
        <v>77600</v>
      </c>
      <c r="D38538" s="1">
        <v>43674.561608796299</v>
      </c>
      <c r="E38538">
        <v>28204</v>
      </c>
      <c r="F38538">
        <v>141812</v>
      </c>
    </row>
    <row r="38539" spans="1:7" x14ac:dyDescent="0.2">
      <c r="A38539">
        <v>1.15544276494081E+18</v>
      </c>
      <c r="B38539" t="s">
        <v>77601</v>
      </c>
      <c r="C38539" t="s">
        <v>77602</v>
      </c>
      <c r="D38539" s="1">
        <v>43674.569398148145</v>
      </c>
      <c r="E38539">
        <v>30889</v>
      </c>
      <c r="F38539">
        <v>122414</v>
      </c>
    </row>
    <row r="38540" spans="1:7" x14ac:dyDescent="0.2">
      <c r="A38540">
        <v>1.15545097951456E+18</v>
      </c>
      <c r="B38540" t="s">
        <v>77603</v>
      </c>
      <c r="C38540" t="s">
        <v>77604</v>
      </c>
      <c r="D38540" s="1">
        <v>43674.59207175926</v>
      </c>
      <c r="E38540">
        <v>21804</v>
      </c>
      <c r="F38540">
        <v>82126</v>
      </c>
      <c r="G38540" t="s">
        <v>215</v>
      </c>
    </row>
    <row r="38541" spans="1:7" x14ac:dyDescent="0.2">
      <c r="A38541">
        <v>1.15554725591664E+18</v>
      </c>
      <c r="B38541" t="s">
        <v>77605</v>
      </c>
      <c r="C38541" t="s">
        <v>77606</v>
      </c>
      <c r="D38541" s="1">
        <v>43674.857743055552</v>
      </c>
      <c r="E38541">
        <v>40255</v>
      </c>
      <c r="F38541">
        <v>174750</v>
      </c>
    </row>
    <row r="38542" spans="1:7" x14ac:dyDescent="0.2">
      <c r="A38542">
        <v>1.1555581221630001E+18</v>
      </c>
      <c r="B38542" t="s">
        <v>77607</v>
      </c>
      <c r="C38542" t="s">
        <v>77608</v>
      </c>
      <c r="D38542" s="1">
        <v>43674.887731481482</v>
      </c>
      <c r="E38542">
        <v>25999</v>
      </c>
      <c r="F38542">
        <v>111952</v>
      </c>
    </row>
    <row r="38543" spans="1:7" x14ac:dyDescent="0.2">
      <c r="A38543">
        <v>1.15556221203299E+18</v>
      </c>
      <c r="B38543" t="s">
        <v>77609</v>
      </c>
      <c r="C38543" t="s">
        <v>77610</v>
      </c>
      <c r="D38543" s="1">
        <v>43674.899016203701</v>
      </c>
      <c r="E38543">
        <v>26363</v>
      </c>
      <c r="F38543">
        <v>121833</v>
      </c>
    </row>
    <row r="38544" spans="1:7" x14ac:dyDescent="0.2">
      <c r="A38544">
        <v>1.1555801403925E+18</v>
      </c>
      <c r="B38544" t="s">
        <v>77611</v>
      </c>
      <c r="C38544" t="s">
        <v>77612</v>
      </c>
      <c r="D38544" s="1">
        <v>43674.948483796295</v>
      </c>
      <c r="E38544">
        <v>22831</v>
      </c>
      <c r="F38544">
        <v>111221</v>
      </c>
    </row>
    <row r="38545" spans="1:7" x14ac:dyDescent="0.2">
      <c r="A38545">
        <v>1.1555801422253801E+18</v>
      </c>
      <c r="B38545" t="s">
        <v>77613</v>
      </c>
      <c r="C38545" t="s">
        <v>77614</v>
      </c>
      <c r="D38545" s="1">
        <v>43674.948495370372</v>
      </c>
      <c r="E38545">
        <v>14213</v>
      </c>
      <c r="F38545">
        <v>80979</v>
      </c>
    </row>
    <row r="38546" spans="1:7" x14ac:dyDescent="0.2">
      <c r="A38546">
        <v>1.15565614907887E+18</v>
      </c>
      <c r="B38546" t="s">
        <v>77615</v>
      </c>
      <c r="C38546" t="s">
        <v>77616</v>
      </c>
      <c r="D38546" s="1">
        <v>43675.158229166664</v>
      </c>
      <c r="E38546">
        <v>15784</v>
      </c>
      <c r="F38546">
        <v>73734</v>
      </c>
      <c r="G38546" t="s">
        <v>89</v>
      </c>
    </row>
    <row r="38547" spans="1:7" x14ac:dyDescent="0.2">
      <c r="A38547">
        <v>1.1556571370765199E+18</v>
      </c>
      <c r="B38547" t="s">
        <v>77617</v>
      </c>
      <c r="C38547" t="s">
        <v>77618</v>
      </c>
      <c r="D38547" s="1">
        <v>43675.160960648151</v>
      </c>
      <c r="E38547">
        <v>16404</v>
      </c>
      <c r="F38547">
        <v>74370</v>
      </c>
      <c r="G38547" t="s">
        <v>215</v>
      </c>
    </row>
    <row r="38548" spans="1:7" x14ac:dyDescent="0.2">
      <c r="A38548">
        <v>1.1556765406315E+18</v>
      </c>
      <c r="B38548" t="s">
        <v>77619</v>
      </c>
      <c r="C38548" t="s">
        <v>77620</v>
      </c>
      <c r="D38548" s="1">
        <v>43675.214502314811</v>
      </c>
      <c r="E38548">
        <v>14487</v>
      </c>
      <c r="F38548">
        <v>75911</v>
      </c>
    </row>
    <row r="38549" spans="1:7" x14ac:dyDescent="0.2">
      <c r="A38549">
        <v>1.1557810220149499E+18</v>
      </c>
      <c r="B38549" t="s">
        <v>77621</v>
      </c>
      <c r="C38549" t="s">
        <v>77622</v>
      </c>
      <c r="D38549" s="1">
        <v>43675.502812500003</v>
      </c>
      <c r="E38549">
        <v>11914</v>
      </c>
      <c r="F38549">
        <v>52216</v>
      </c>
    </row>
    <row r="38550" spans="1:7" x14ac:dyDescent="0.2">
      <c r="A38550">
        <v>1.15578772157677E+18</v>
      </c>
      <c r="B38550" t="s">
        <v>77623</v>
      </c>
      <c r="C38550" t="s">
        <v>77624</v>
      </c>
      <c r="D38550" s="1">
        <v>43675.521296296298</v>
      </c>
      <c r="E38550">
        <v>24390</v>
      </c>
      <c r="F38550">
        <v>87931</v>
      </c>
    </row>
    <row r="38551" spans="1:7" x14ac:dyDescent="0.2">
      <c r="A38551">
        <v>1.1557924474290501E+18</v>
      </c>
      <c r="B38551" t="s">
        <v>77625</v>
      </c>
      <c r="C38551" t="s">
        <v>77626</v>
      </c>
      <c r="D38551" s="1">
        <v>43675.53434027778</v>
      </c>
      <c r="E38551">
        <v>24201</v>
      </c>
      <c r="F38551">
        <v>98512</v>
      </c>
    </row>
    <row r="38552" spans="1:7" x14ac:dyDescent="0.2">
      <c r="A38552">
        <v>1.1557962772480499E+18</v>
      </c>
      <c r="B38552" t="s">
        <v>77627</v>
      </c>
      <c r="C38552" t="s">
        <v>77628</v>
      </c>
      <c r="D38552" s="1">
        <v>43675.544907407406</v>
      </c>
      <c r="E38552">
        <v>17932</v>
      </c>
      <c r="F38552">
        <v>76272</v>
      </c>
    </row>
    <row r="38553" spans="1:7" x14ac:dyDescent="0.2">
      <c r="A38553">
        <v>1.15580167748578E+18</v>
      </c>
      <c r="B38553" t="s">
        <v>77629</v>
      </c>
      <c r="C38553" t="s">
        <v>77630</v>
      </c>
      <c r="D38553" s="1">
        <v>43675.559814814813</v>
      </c>
      <c r="E38553">
        <v>24627</v>
      </c>
      <c r="F38553">
        <v>105631</v>
      </c>
    </row>
    <row r="38554" spans="1:7" x14ac:dyDescent="0.2">
      <c r="A38554">
        <v>1.15580740681278E+18</v>
      </c>
      <c r="B38554" t="s">
        <v>77631</v>
      </c>
      <c r="C38554" t="s">
        <v>77632</v>
      </c>
      <c r="D38554" s="1">
        <v>43675.575624999998</v>
      </c>
      <c r="E38554">
        <v>13573</v>
      </c>
      <c r="F38554">
        <v>58010</v>
      </c>
    </row>
    <row r="38555" spans="1:7" x14ac:dyDescent="0.2">
      <c r="A38555">
        <v>1.1558220208457999E+18</v>
      </c>
      <c r="B38555" t="s">
        <v>77633</v>
      </c>
      <c r="C38555" t="s">
        <v>77634</v>
      </c>
      <c r="D38555" s="1">
        <v>43675.615949074076</v>
      </c>
      <c r="E38555">
        <v>28948</v>
      </c>
      <c r="F38555">
        <v>137798</v>
      </c>
    </row>
    <row r="38556" spans="1:7" x14ac:dyDescent="0.2">
      <c r="A38556">
        <v>1.1558220232450099E+18</v>
      </c>
      <c r="B38556" t="s">
        <v>77635</v>
      </c>
      <c r="C38556" t="s">
        <v>77636</v>
      </c>
      <c r="D38556" s="1">
        <v>43675.615960648145</v>
      </c>
      <c r="E38556">
        <v>21988</v>
      </c>
      <c r="F38556">
        <v>119079</v>
      </c>
    </row>
    <row r="38557" spans="1:7" x14ac:dyDescent="0.2">
      <c r="A38557">
        <v>1.1558298887016699E+18</v>
      </c>
      <c r="B38557" t="s">
        <v>77637</v>
      </c>
      <c r="C38557" t="s">
        <v>77638</v>
      </c>
      <c r="D38557" s="1">
        <v>43675.637662037036</v>
      </c>
      <c r="E38557">
        <v>14720</v>
      </c>
      <c r="F38557">
        <v>71201</v>
      </c>
    </row>
    <row r="38558" spans="1:7" x14ac:dyDescent="0.2">
      <c r="A38558">
        <v>1.1558298909036101E+18</v>
      </c>
      <c r="B38558" t="s">
        <v>77639</v>
      </c>
      <c r="C38558" t="s">
        <v>77640</v>
      </c>
      <c r="D38558" s="1">
        <v>43675.637662037036</v>
      </c>
      <c r="E38558">
        <v>12993</v>
      </c>
      <c r="F38558">
        <v>64936</v>
      </c>
    </row>
    <row r="38559" spans="1:7" x14ac:dyDescent="0.2">
      <c r="A38559">
        <v>1.1558931225782001E+18</v>
      </c>
      <c r="B38559" t="s">
        <v>77641</v>
      </c>
      <c r="C38559" t="s">
        <v>77642</v>
      </c>
      <c r="D38559" s="1">
        <v>43675.812152777777</v>
      </c>
      <c r="E38559">
        <v>13347</v>
      </c>
      <c r="F38559">
        <v>71753</v>
      </c>
    </row>
    <row r="38560" spans="1:7" x14ac:dyDescent="0.2">
      <c r="A38560">
        <v>1.1559185424427699E+18</v>
      </c>
      <c r="B38560" t="s">
        <v>77643</v>
      </c>
      <c r="C38560" t="s">
        <v>77644</v>
      </c>
      <c r="D38560" s="1">
        <v>43675.882303240738</v>
      </c>
      <c r="E38560">
        <v>19606</v>
      </c>
      <c r="F38560">
        <v>73363</v>
      </c>
      <c r="G38560" t="s">
        <v>215</v>
      </c>
    </row>
    <row r="38561" spans="1:8" x14ac:dyDescent="0.2">
      <c r="A38561">
        <v>1.1559380878867E+18</v>
      </c>
      <c r="B38561" t="s">
        <v>77645</v>
      </c>
      <c r="C38561" t="s">
        <v>77646</v>
      </c>
      <c r="D38561" s="1">
        <v>43675.936238425929</v>
      </c>
      <c r="E38561">
        <v>16093</v>
      </c>
      <c r="F38561">
        <v>80703</v>
      </c>
      <c r="G38561" t="s">
        <v>89</v>
      </c>
    </row>
    <row r="38562" spans="1:8" x14ac:dyDescent="0.2">
      <c r="A38562">
        <v>1.1559380890443E+18</v>
      </c>
      <c r="B38562" t="s">
        <v>77647</v>
      </c>
      <c r="C38562" t="s">
        <v>77648</v>
      </c>
      <c r="D38562" s="1">
        <v>43675.936238425929</v>
      </c>
      <c r="E38562">
        <v>12667</v>
      </c>
      <c r="F38562">
        <v>69846</v>
      </c>
    </row>
    <row r="38563" spans="1:8" x14ac:dyDescent="0.2">
      <c r="A38563">
        <v>1.15594124870576E+18</v>
      </c>
      <c r="B38563" t="s">
        <v>77649</v>
      </c>
      <c r="C38563" t="s">
        <v>77650</v>
      </c>
      <c r="D38563" s="1">
        <v>43675.944953703707</v>
      </c>
      <c r="E38563">
        <v>19338</v>
      </c>
      <c r="F38563">
        <v>98522</v>
      </c>
    </row>
    <row r="38564" spans="1:8" x14ac:dyDescent="0.2">
      <c r="A38564">
        <v>1.1559672438359401E+18</v>
      </c>
      <c r="B38564" t="s">
        <v>77651</v>
      </c>
      <c r="C38564" t="s">
        <v>77652</v>
      </c>
      <c r="D38564" s="1">
        <v>43676.016689814816</v>
      </c>
      <c r="E38564">
        <v>15424</v>
      </c>
      <c r="F38564">
        <v>81097</v>
      </c>
      <c r="H38564" t="s">
        <v>390</v>
      </c>
    </row>
    <row r="38565" spans="1:8" x14ac:dyDescent="0.2">
      <c r="A38565">
        <v>1.15596724530819E+18</v>
      </c>
      <c r="B38565" t="s">
        <v>77653</v>
      </c>
      <c r="C38565" t="s">
        <v>77654</v>
      </c>
      <c r="D38565" s="1">
        <v>43676.016689814816</v>
      </c>
      <c r="E38565">
        <v>11873</v>
      </c>
      <c r="F38565">
        <v>67491</v>
      </c>
      <c r="H38565" t="s">
        <v>390</v>
      </c>
    </row>
    <row r="38566" spans="1:8" x14ac:dyDescent="0.2">
      <c r="A38566">
        <v>1.15601517399743E+18</v>
      </c>
      <c r="B38566" t="s">
        <v>77655</v>
      </c>
      <c r="C38566" t="s">
        <v>77656</v>
      </c>
      <c r="D38566" s="1">
        <v>43676.148946759262</v>
      </c>
      <c r="E38566">
        <v>20888</v>
      </c>
      <c r="F38566">
        <v>87161</v>
      </c>
    </row>
    <row r="38567" spans="1:8" x14ac:dyDescent="0.2">
      <c r="A38567">
        <v>1.15601796176675E+18</v>
      </c>
      <c r="B38567" t="s">
        <v>77657</v>
      </c>
      <c r="C38567" t="s">
        <v>77658</v>
      </c>
      <c r="D38567" s="1">
        <v>43676.156643518516</v>
      </c>
      <c r="E38567">
        <v>29271</v>
      </c>
      <c r="F38567">
        <v>112764</v>
      </c>
    </row>
    <row r="38568" spans="1:8" x14ac:dyDescent="0.2">
      <c r="A38568">
        <v>1.1560331836970801E+18</v>
      </c>
      <c r="B38568" t="s">
        <v>77659</v>
      </c>
      <c r="C38568" t="s">
        <v>77660</v>
      </c>
      <c r="D38568" s="1">
        <v>43676.198645833334</v>
      </c>
      <c r="E38568">
        <v>23908</v>
      </c>
      <c r="F38568">
        <v>103444</v>
      </c>
    </row>
    <row r="38569" spans="1:8" x14ac:dyDescent="0.2">
      <c r="A38569">
        <v>1.1561521078939599E+18</v>
      </c>
      <c r="B38569" t="s">
        <v>77661</v>
      </c>
      <c r="C38569" t="s">
        <v>77662</v>
      </c>
      <c r="D38569" s="1">
        <v>43676.526817129627</v>
      </c>
      <c r="E38569">
        <v>20375</v>
      </c>
      <c r="F38569">
        <v>64595</v>
      </c>
      <c r="G38569" t="s">
        <v>89</v>
      </c>
      <c r="H38569" t="s">
        <v>616</v>
      </c>
    </row>
    <row r="38570" spans="1:8" x14ac:dyDescent="0.2">
      <c r="A38570">
        <v>1.1561534291710799E+18</v>
      </c>
      <c r="B38570" t="s">
        <v>77663</v>
      </c>
      <c r="C38570" t="s">
        <v>77664</v>
      </c>
      <c r="D38570" s="1">
        <v>43676.530462962961</v>
      </c>
      <c r="E38570">
        <v>14148</v>
      </c>
      <c r="F38570">
        <v>59276</v>
      </c>
    </row>
    <row r="38571" spans="1:8" x14ac:dyDescent="0.2">
      <c r="A38571">
        <v>1.1561599998335099E+18</v>
      </c>
      <c r="B38571" t="s">
        <v>77665</v>
      </c>
      <c r="C38571" t="s">
        <v>77666</v>
      </c>
      <c r="D38571" s="1">
        <v>43676.54859953704</v>
      </c>
      <c r="E38571">
        <v>17724</v>
      </c>
      <c r="F38571">
        <v>91455</v>
      </c>
    </row>
    <row r="38572" spans="1:8" x14ac:dyDescent="0.2">
      <c r="A38572">
        <v>1.15616000413267E+18</v>
      </c>
      <c r="B38572" t="s">
        <v>77667</v>
      </c>
      <c r="C38572" t="s">
        <v>77668</v>
      </c>
      <c r="D38572" s="1">
        <v>43676.548611111109</v>
      </c>
      <c r="E38572">
        <v>12780</v>
      </c>
      <c r="F38572">
        <v>69855</v>
      </c>
    </row>
    <row r="38573" spans="1:8" x14ac:dyDescent="0.2">
      <c r="A38573">
        <v>1.1561600141738199E+18</v>
      </c>
      <c r="B38573" t="s">
        <v>77669</v>
      </c>
      <c r="C38573" t="s">
        <v>77670</v>
      </c>
      <c r="D38573" s="1">
        <v>43676.548634259256</v>
      </c>
      <c r="E38573">
        <v>13988</v>
      </c>
      <c r="F38573">
        <v>76574</v>
      </c>
    </row>
    <row r="38574" spans="1:8" x14ac:dyDescent="0.2">
      <c r="A38574">
        <v>1.1561753648021399E+18</v>
      </c>
      <c r="B38574" t="s">
        <v>77671</v>
      </c>
      <c r="C38574" t="s">
        <v>77672</v>
      </c>
      <c r="D38574" s="1">
        <v>43676.590995370374</v>
      </c>
      <c r="E38574">
        <v>17555</v>
      </c>
      <c r="F38574">
        <v>89190</v>
      </c>
    </row>
    <row r="38575" spans="1:8" x14ac:dyDescent="0.2">
      <c r="A38575">
        <v>1.1561753713326999E+18</v>
      </c>
      <c r="B38575" t="s">
        <v>77673</v>
      </c>
      <c r="C38575" t="s">
        <v>77674</v>
      </c>
      <c r="D38575" s="1">
        <v>43676.591006944444</v>
      </c>
      <c r="E38575">
        <v>6322</v>
      </c>
      <c r="F38575">
        <v>39739</v>
      </c>
      <c r="G38575" t="s">
        <v>89</v>
      </c>
    </row>
    <row r="38576" spans="1:8" x14ac:dyDescent="0.2">
      <c r="A38576">
        <v>1.1561765327731899E+18</v>
      </c>
      <c r="B38576" t="s">
        <v>77675</v>
      </c>
      <c r="C38576" t="s">
        <v>77676</v>
      </c>
      <c r="D38576" s="1">
        <v>43676.594212962962</v>
      </c>
      <c r="E38576">
        <v>15224</v>
      </c>
      <c r="F38576">
        <v>67453</v>
      </c>
    </row>
    <row r="38577" spans="1:7" x14ac:dyDescent="0.2">
      <c r="A38577">
        <v>1.15618266687154E+18</v>
      </c>
      <c r="B38577" t="s">
        <v>77677</v>
      </c>
      <c r="C38577" t="s">
        <v>77678</v>
      </c>
      <c r="D38577" s="1">
        <v>43676.611145833333</v>
      </c>
      <c r="E38577">
        <v>13537</v>
      </c>
      <c r="F38577">
        <v>58296</v>
      </c>
      <c r="G38577" t="s">
        <v>215</v>
      </c>
    </row>
    <row r="38578" spans="1:7" x14ac:dyDescent="0.2">
      <c r="A38578">
        <v>1.15620090853711E+18</v>
      </c>
      <c r="B38578" t="s">
        <v>77679</v>
      </c>
      <c r="C38578" t="s">
        <v>77680</v>
      </c>
      <c r="D38578" s="1">
        <v>43676.661481481482</v>
      </c>
      <c r="E38578">
        <v>15621</v>
      </c>
      <c r="F38578">
        <v>86061</v>
      </c>
    </row>
    <row r="38579" spans="1:7" x14ac:dyDescent="0.2">
      <c r="A38579">
        <v>1.1562009097912599E+18</v>
      </c>
      <c r="B38579" t="s">
        <v>77681</v>
      </c>
      <c r="C38579" t="s">
        <v>77682</v>
      </c>
      <c r="D38579" s="1">
        <v>43676.661481481482</v>
      </c>
      <c r="E38579">
        <v>13676</v>
      </c>
      <c r="F38579">
        <v>72904</v>
      </c>
    </row>
    <row r="38580" spans="1:7" x14ac:dyDescent="0.2">
      <c r="A38580">
        <v>1.15620154600846E+18</v>
      </c>
      <c r="B38580" t="s">
        <v>77683</v>
      </c>
      <c r="C38580" t="s">
        <v>77684</v>
      </c>
      <c r="D38580" s="1">
        <v>43676.663240740738</v>
      </c>
      <c r="E38580">
        <v>15464</v>
      </c>
      <c r="F38580">
        <v>76481</v>
      </c>
    </row>
    <row r="38581" spans="1:7" x14ac:dyDescent="0.2">
      <c r="A38581">
        <v>1.15623885305488E+18</v>
      </c>
      <c r="B38581" t="s">
        <v>77685</v>
      </c>
      <c r="C38581" t="s">
        <v>77686</v>
      </c>
      <c r="D38581" s="1">
        <v>43676.766192129631</v>
      </c>
      <c r="E38581">
        <v>12555</v>
      </c>
      <c r="F38581">
        <v>66270</v>
      </c>
    </row>
    <row r="38582" spans="1:7" x14ac:dyDescent="0.2">
      <c r="A38582">
        <v>1.1562433309525E+18</v>
      </c>
      <c r="B38582" t="s">
        <v>77687</v>
      </c>
      <c r="C38582" t="s">
        <v>77688</v>
      </c>
      <c r="D38582" s="1">
        <v>43676.778541666667</v>
      </c>
      <c r="E38582">
        <v>41107</v>
      </c>
      <c r="F38582">
        <v>138671</v>
      </c>
      <c r="G38582" t="s">
        <v>89</v>
      </c>
    </row>
    <row r="38583" spans="1:7" x14ac:dyDescent="0.2">
      <c r="A38583">
        <v>1.1562439410392599E+18</v>
      </c>
      <c r="B38583" t="s">
        <v>77689</v>
      </c>
      <c r="C38583" t="s">
        <v>77690</v>
      </c>
      <c r="D38583" s="1">
        <v>43676.780231481483</v>
      </c>
      <c r="E38583">
        <v>17393</v>
      </c>
      <c r="F38583">
        <v>60072</v>
      </c>
    </row>
    <row r="38584" spans="1:7" x14ac:dyDescent="0.2">
      <c r="A38584">
        <v>1.15624608680321E+18</v>
      </c>
      <c r="B38584" t="s">
        <v>77691</v>
      </c>
      <c r="C38584" t="s">
        <v>77692</v>
      </c>
      <c r="D38584" s="1">
        <v>43676.786145833335</v>
      </c>
      <c r="E38584">
        <v>28253</v>
      </c>
      <c r="F38584">
        <v>72822</v>
      </c>
    </row>
    <row r="38585" spans="1:7" x14ac:dyDescent="0.2">
      <c r="A38585">
        <v>1.1562929554828301E+18</v>
      </c>
      <c r="B38585" t="s">
        <v>77693</v>
      </c>
      <c r="C38585" t="s">
        <v>77694</v>
      </c>
      <c r="D38585" s="1">
        <v>43676.915486111109</v>
      </c>
      <c r="E38585">
        <v>15373</v>
      </c>
      <c r="F38585">
        <v>57544</v>
      </c>
    </row>
    <row r="38586" spans="1:7" x14ac:dyDescent="0.2">
      <c r="A38586">
        <v>1.1563453339973601E+18</v>
      </c>
      <c r="B38586" t="s">
        <v>77695</v>
      </c>
      <c r="C38586" t="s">
        <v>77696</v>
      </c>
      <c r="D38586" s="1">
        <v>43677.060023148151</v>
      </c>
      <c r="E38586">
        <v>31354</v>
      </c>
      <c r="F38586">
        <v>133438</v>
      </c>
    </row>
    <row r="38587" spans="1:7" x14ac:dyDescent="0.2">
      <c r="A38587">
        <v>1.1563453350878001E+18</v>
      </c>
      <c r="B38587" t="s">
        <v>77697</v>
      </c>
      <c r="C38587" t="s">
        <v>77698</v>
      </c>
      <c r="D38587" s="1">
        <v>43677.060023148151</v>
      </c>
      <c r="E38587">
        <v>25054</v>
      </c>
      <c r="F38587">
        <v>114747</v>
      </c>
    </row>
    <row r="38588" spans="1:7" x14ac:dyDescent="0.2">
      <c r="A38588">
        <v>1.15656720952897E+18</v>
      </c>
      <c r="B38588" t="s">
        <v>77699</v>
      </c>
      <c r="C38588" t="s">
        <v>77700</v>
      </c>
      <c r="D38588" s="1">
        <v>43677.672280092593</v>
      </c>
      <c r="E38588">
        <v>24449</v>
      </c>
      <c r="F38588">
        <v>100961</v>
      </c>
    </row>
    <row r="38589" spans="1:7" x14ac:dyDescent="0.2">
      <c r="A38589">
        <v>1.15657043718849E+18</v>
      </c>
      <c r="B38589" t="s">
        <v>77701</v>
      </c>
      <c r="C38589" t="s">
        <v>77702</v>
      </c>
      <c r="D38589" s="1">
        <v>43677.681180555555</v>
      </c>
      <c r="E38589">
        <v>23994</v>
      </c>
      <c r="F38589">
        <v>107111</v>
      </c>
    </row>
    <row r="38590" spans="1:7" x14ac:dyDescent="0.2">
      <c r="A38590">
        <v>1.1565743629186801E+18</v>
      </c>
      <c r="B38590" t="s">
        <v>77703</v>
      </c>
      <c r="C38590" t="s">
        <v>77704</v>
      </c>
      <c r="D38590" s="1">
        <v>43677.692013888889</v>
      </c>
      <c r="E38590">
        <v>18084</v>
      </c>
      <c r="F38590">
        <v>79666</v>
      </c>
    </row>
    <row r="38591" spans="1:7" x14ac:dyDescent="0.2">
      <c r="A38591">
        <v>1.1565828000840901E+18</v>
      </c>
      <c r="B38591" t="s">
        <v>77705</v>
      </c>
      <c r="C38591" t="s">
        <v>77706</v>
      </c>
      <c r="D38591" s="1">
        <v>43677.715300925927</v>
      </c>
      <c r="E38591">
        <v>11945</v>
      </c>
      <c r="F38591">
        <v>46737</v>
      </c>
      <c r="G38591" t="s">
        <v>487</v>
      </c>
    </row>
    <row r="38592" spans="1:7" x14ac:dyDescent="0.2">
      <c r="A38592">
        <v>1.1565880904562501E+18</v>
      </c>
      <c r="B38592" t="s">
        <v>77707</v>
      </c>
      <c r="C38592" t="s">
        <v>77708</v>
      </c>
      <c r="D38592" s="1">
        <v>43677.729895833334</v>
      </c>
      <c r="E38592">
        <v>34346</v>
      </c>
      <c r="F38592">
        <v>180752</v>
      </c>
    </row>
    <row r="38593" spans="1:8" x14ac:dyDescent="0.2">
      <c r="A38593">
        <v>1.1565880933670799E+18</v>
      </c>
      <c r="B38593" t="s">
        <v>77709</v>
      </c>
      <c r="C38593" t="s">
        <v>77710</v>
      </c>
      <c r="D38593" s="1">
        <v>43677.729907407411</v>
      </c>
      <c r="E38593">
        <v>22199</v>
      </c>
      <c r="F38593">
        <v>128953</v>
      </c>
    </row>
    <row r="38594" spans="1:8" x14ac:dyDescent="0.2">
      <c r="A38594">
        <v>1.15665536171107E+18</v>
      </c>
      <c r="B38594" t="s">
        <v>77711</v>
      </c>
      <c r="C38594" t="s">
        <v>77712</v>
      </c>
      <c r="D38594" s="1">
        <v>43677.915532407409</v>
      </c>
      <c r="E38594">
        <v>17372</v>
      </c>
      <c r="F38594">
        <v>86571</v>
      </c>
    </row>
    <row r="38595" spans="1:8" x14ac:dyDescent="0.2">
      <c r="A38595">
        <v>1.1566554787406001E+18</v>
      </c>
      <c r="B38595" t="s">
        <v>77713</v>
      </c>
      <c r="C38595" t="s">
        <v>77714</v>
      </c>
      <c r="D38595" s="1">
        <v>43677.915856481479</v>
      </c>
      <c r="E38595">
        <v>14194</v>
      </c>
      <c r="F38595">
        <v>75704</v>
      </c>
    </row>
    <row r="38596" spans="1:8" x14ac:dyDescent="0.2">
      <c r="A38596">
        <v>1.1566555422801101E+18</v>
      </c>
      <c r="B38596" t="s">
        <v>77715</v>
      </c>
      <c r="C38596" t="s">
        <v>77716</v>
      </c>
      <c r="D38596" s="1">
        <v>43677.916030092594</v>
      </c>
      <c r="E38596">
        <v>13376</v>
      </c>
      <c r="F38596">
        <v>77788</v>
      </c>
    </row>
    <row r="38597" spans="1:8" x14ac:dyDescent="0.2">
      <c r="A38597">
        <v>1.15666616331053E+18</v>
      </c>
      <c r="B38597" t="s">
        <v>77717</v>
      </c>
      <c r="C38597" t="s">
        <v>77718</v>
      </c>
      <c r="D38597" s="1">
        <v>43677.945335648146</v>
      </c>
      <c r="E38597">
        <v>14319</v>
      </c>
      <c r="F38597">
        <v>68790</v>
      </c>
    </row>
    <row r="38598" spans="1:8" x14ac:dyDescent="0.2">
      <c r="A38598">
        <v>1.15666616473247E+18</v>
      </c>
      <c r="B38598" t="s">
        <v>77719</v>
      </c>
      <c r="C38598" t="s">
        <v>77720</v>
      </c>
      <c r="D38598" s="1">
        <v>43677.945347222223</v>
      </c>
      <c r="E38598">
        <v>13576</v>
      </c>
      <c r="F38598">
        <v>65240</v>
      </c>
    </row>
    <row r="38599" spans="1:8" x14ac:dyDescent="0.2">
      <c r="A38599">
        <v>1.1566802819124201E+18</v>
      </c>
      <c r="B38599" t="s">
        <v>77721</v>
      </c>
      <c r="C38599" t="s">
        <v>77722</v>
      </c>
      <c r="D38599" s="1">
        <v>43677.984293981484</v>
      </c>
      <c r="E38599">
        <v>10835</v>
      </c>
      <c r="F38599">
        <v>42233</v>
      </c>
    </row>
    <row r="38600" spans="1:8" x14ac:dyDescent="0.2">
      <c r="A38600">
        <v>1.1566858872683799E+18</v>
      </c>
      <c r="B38600" t="s">
        <v>77723</v>
      </c>
      <c r="C38600" t="s">
        <v>77724</v>
      </c>
      <c r="D38600" s="1">
        <v>43677.999768518515</v>
      </c>
      <c r="E38600">
        <v>30616</v>
      </c>
      <c r="F38600">
        <v>91561</v>
      </c>
    </row>
    <row r="38601" spans="1:8" x14ac:dyDescent="0.2">
      <c r="A38601">
        <v>1.1566968581835799E+18</v>
      </c>
      <c r="B38601" t="s">
        <v>77725</v>
      </c>
      <c r="C38601" t="s">
        <v>77726</v>
      </c>
      <c r="D38601" s="1">
        <v>43678.030046296299</v>
      </c>
      <c r="E38601">
        <v>19281</v>
      </c>
      <c r="F38601">
        <v>80524</v>
      </c>
    </row>
    <row r="38602" spans="1:8" x14ac:dyDescent="0.2">
      <c r="A38602">
        <v>1.1567027032397299E+18</v>
      </c>
      <c r="B38602" t="s">
        <v>77727</v>
      </c>
      <c r="C38602" t="s">
        <v>77728</v>
      </c>
      <c r="D38602" s="1">
        <v>43678.046168981484</v>
      </c>
      <c r="E38602">
        <v>17480</v>
      </c>
      <c r="F38602">
        <v>100023</v>
      </c>
    </row>
    <row r="38603" spans="1:8" x14ac:dyDescent="0.2">
      <c r="A38603">
        <v>1.1567206383773E+18</v>
      </c>
      <c r="B38603" t="s">
        <v>77729</v>
      </c>
      <c r="C38603" t="s">
        <v>77730</v>
      </c>
      <c r="D38603" s="1">
        <v>43678.095659722225</v>
      </c>
      <c r="E38603">
        <v>12025</v>
      </c>
      <c r="F38603">
        <v>51447</v>
      </c>
      <c r="G38603" t="s">
        <v>89</v>
      </c>
    </row>
    <row r="38604" spans="1:8" x14ac:dyDescent="0.2">
      <c r="A38604">
        <v>1.15674297010589E+18</v>
      </c>
      <c r="B38604" t="s">
        <v>77731</v>
      </c>
      <c r="C38604" t="s">
        <v>77732</v>
      </c>
      <c r="D38604" s="1">
        <v>43678.157280092593</v>
      </c>
      <c r="E38604">
        <v>34050</v>
      </c>
      <c r="F38604">
        <v>127867</v>
      </c>
      <c r="G38604" t="s">
        <v>89</v>
      </c>
    </row>
    <row r="38605" spans="1:8" x14ac:dyDescent="0.2">
      <c r="A38605">
        <v>1.15677788910017E+18</v>
      </c>
      <c r="B38605" t="s">
        <v>77733</v>
      </c>
      <c r="C38605" t="s">
        <v>77734</v>
      </c>
      <c r="D38605" s="1">
        <v>43678.253645833334</v>
      </c>
      <c r="E38605">
        <v>26928</v>
      </c>
      <c r="F38605">
        <v>139627</v>
      </c>
    </row>
    <row r="38606" spans="1:8" x14ac:dyDescent="0.2">
      <c r="A38606">
        <v>1.1567778905010501E+18</v>
      </c>
      <c r="B38606" t="s">
        <v>77735</v>
      </c>
      <c r="C38606" t="s">
        <v>77736</v>
      </c>
      <c r="D38606" s="1">
        <v>43678.253645833334</v>
      </c>
      <c r="E38606">
        <v>23010</v>
      </c>
      <c r="F38606">
        <v>123604</v>
      </c>
    </row>
    <row r="38607" spans="1:8" x14ac:dyDescent="0.2">
      <c r="A38607">
        <v>1.1568825913473001E+18</v>
      </c>
      <c r="B38607" t="s">
        <v>77737</v>
      </c>
      <c r="C38607" t="s">
        <v>77738</v>
      </c>
      <c r="D38607" s="1">
        <v>43678.542569444442</v>
      </c>
      <c r="E38607">
        <v>12644</v>
      </c>
      <c r="F38607">
        <v>65111</v>
      </c>
      <c r="H38607" t="s">
        <v>390</v>
      </c>
    </row>
    <row r="38608" spans="1:8" x14ac:dyDescent="0.2">
      <c r="A38608">
        <v>1.15693371276175E+18</v>
      </c>
      <c r="B38608" t="s">
        <v>77739</v>
      </c>
      <c r="C38608" t="s">
        <v>77740</v>
      </c>
      <c r="D38608" s="1">
        <v>43678.683634259258</v>
      </c>
      <c r="E38608">
        <v>18728</v>
      </c>
      <c r="F38608">
        <v>81067</v>
      </c>
    </row>
    <row r="38609" spans="1:8" x14ac:dyDescent="0.2">
      <c r="A38609">
        <v>1.15693528832269E+18</v>
      </c>
      <c r="B38609" t="s">
        <v>77741</v>
      </c>
      <c r="C38609" t="s">
        <v>77742</v>
      </c>
      <c r="D38609" s="1">
        <v>43678.687986111108</v>
      </c>
      <c r="E38609">
        <v>11933</v>
      </c>
      <c r="F38609">
        <v>56516</v>
      </c>
    </row>
    <row r="38610" spans="1:8" x14ac:dyDescent="0.2">
      <c r="A38610">
        <v>1.15693878518944E+18</v>
      </c>
      <c r="B38610" t="s">
        <v>77743</v>
      </c>
      <c r="C38610" t="s">
        <v>77744</v>
      </c>
      <c r="D38610" s="1">
        <v>43678.697627314818</v>
      </c>
      <c r="E38610">
        <v>17731</v>
      </c>
      <c r="F38610">
        <v>86149</v>
      </c>
    </row>
    <row r="38611" spans="1:8" x14ac:dyDescent="0.2">
      <c r="A38611">
        <v>1.1569468846002401E+18</v>
      </c>
      <c r="B38611" t="s">
        <v>77745</v>
      </c>
      <c r="C38611" t="s">
        <v>77746</v>
      </c>
      <c r="D38611" s="1">
        <v>43678.719976851855</v>
      </c>
      <c r="E38611">
        <v>9032</v>
      </c>
      <c r="F38611">
        <v>32477</v>
      </c>
    </row>
    <row r="38612" spans="1:8" x14ac:dyDescent="0.2">
      <c r="A38612">
        <v>1.15695654725742E+18</v>
      </c>
      <c r="B38612" t="s">
        <v>77747</v>
      </c>
      <c r="C38612" t="s">
        <v>77748</v>
      </c>
      <c r="D38612" s="1">
        <v>43678.74664351852</v>
      </c>
      <c r="E38612">
        <v>9913</v>
      </c>
      <c r="F38612">
        <v>35821</v>
      </c>
      <c r="G38612" t="s">
        <v>215</v>
      </c>
    </row>
    <row r="38613" spans="1:8" x14ac:dyDescent="0.2">
      <c r="A38613">
        <v>1.1569599501508101E+18</v>
      </c>
      <c r="B38613" t="s">
        <v>77749</v>
      </c>
      <c r="C38613" t="s">
        <v>77750</v>
      </c>
      <c r="D38613" s="1">
        <v>43678.756041666667</v>
      </c>
      <c r="E38613">
        <v>15001</v>
      </c>
      <c r="F38613">
        <v>46326</v>
      </c>
    </row>
    <row r="38614" spans="1:8" x14ac:dyDescent="0.2">
      <c r="A38614">
        <v>1.1569794439000599E+18</v>
      </c>
      <c r="B38614" t="s">
        <v>77751</v>
      </c>
      <c r="C38614" t="s">
        <v>77752</v>
      </c>
      <c r="D38614" s="1">
        <v>43678.80982638889</v>
      </c>
      <c r="E38614">
        <v>15845</v>
      </c>
      <c r="F38614">
        <v>78077</v>
      </c>
    </row>
    <row r="38615" spans="1:8" x14ac:dyDescent="0.2">
      <c r="A38615">
        <v>1.1569794455651999E+18</v>
      </c>
      <c r="B38615" t="s">
        <v>77753</v>
      </c>
      <c r="C38615" t="s">
        <v>77754</v>
      </c>
      <c r="D38615" s="1">
        <v>43678.809837962966</v>
      </c>
      <c r="E38615">
        <v>6219</v>
      </c>
      <c r="F38615">
        <v>25885</v>
      </c>
    </row>
    <row r="38616" spans="1:8" x14ac:dyDescent="0.2">
      <c r="A38616">
        <v>1.1569794468779599E+18</v>
      </c>
      <c r="B38616" t="s">
        <v>77755</v>
      </c>
      <c r="C38616" t="s">
        <v>77756</v>
      </c>
      <c r="D38616" s="1">
        <v>43678.809837962966</v>
      </c>
      <c r="E38616">
        <v>13760</v>
      </c>
      <c r="F38616">
        <v>67743</v>
      </c>
    </row>
    <row r="38617" spans="1:8" x14ac:dyDescent="0.2">
      <c r="A38617">
        <v>1.1569794505605399E+18</v>
      </c>
      <c r="B38617" t="s">
        <v>77757</v>
      </c>
      <c r="C38617" t="s">
        <v>77758</v>
      </c>
      <c r="D38617" s="1">
        <v>43678.809849537036</v>
      </c>
      <c r="E38617">
        <v>12393</v>
      </c>
      <c r="F38617">
        <v>67353</v>
      </c>
    </row>
    <row r="38618" spans="1:8" x14ac:dyDescent="0.2">
      <c r="A38618">
        <v>1.1570001317970299E+18</v>
      </c>
      <c r="B38618" t="s">
        <v>77759</v>
      </c>
      <c r="C38618" t="s">
        <v>77760</v>
      </c>
      <c r="D38618" s="1">
        <v>43678.8669212963</v>
      </c>
      <c r="E38618">
        <v>11170</v>
      </c>
      <c r="F38618">
        <v>40235</v>
      </c>
    </row>
    <row r="38619" spans="1:8" x14ac:dyDescent="0.2">
      <c r="A38619">
        <v>1.1570946376240699E+18</v>
      </c>
      <c r="B38619" t="s">
        <v>77761</v>
      </c>
      <c r="C38619" t="s">
        <v>77762</v>
      </c>
      <c r="D38619" s="1">
        <v>43679.127708333333</v>
      </c>
      <c r="E38619">
        <v>23937</v>
      </c>
      <c r="F38619">
        <v>87454</v>
      </c>
    </row>
    <row r="38620" spans="1:8" x14ac:dyDescent="0.2">
      <c r="A38620">
        <v>1.1570982587218299E+18</v>
      </c>
      <c r="B38620" t="s">
        <v>77763</v>
      </c>
      <c r="C38620" t="s">
        <v>77764</v>
      </c>
      <c r="D38620" s="1">
        <v>43679.137696759259</v>
      </c>
      <c r="E38620">
        <v>20460</v>
      </c>
      <c r="F38620">
        <v>90198</v>
      </c>
      <c r="H38620" t="s">
        <v>390</v>
      </c>
    </row>
    <row r="38621" spans="1:8" x14ac:dyDescent="0.2">
      <c r="A38621">
        <v>1.1571126048016499E+18</v>
      </c>
      <c r="B38621" t="s">
        <v>77765</v>
      </c>
      <c r="C38621" t="s">
        <v>77766</v>
      </c>
      <c r="D38621" s="1">
        <v>43679.17728009259</v>
      </c>
      <c r="E38621">
        <v>12799</v>
      </c>
      <c r="F38621">
        <v>66260</v>
      </c>
      <c r="G38621" t="s">
        <v>215</v>
      </c>
    </row>
    <row r="38622" spans="1:8" x14ac:dyDescent="0.2">
      <c r="A38622">
        <v>1.1571199724154299E+18</v>
      </c>
      <c r="B38622" t="s">
        <v>77767</v>
      </c>
      <c r="C38622" t="s">
        <v>77768</v>
      </c>
      <c r="D38622" s="1">
        <v>43679.197615740741</v>
      </c>
      <c r="E38622">
        <v>20766</v>
      </c>
      <c r="F38622">
        <v>96103</v>
      </c>
      <c r="H38622" t="s">
        <v>390</v>
      </c>
    </row>
    <row r="38623" spans="1:8" x14ac:dyDescent="0.2">
      <c r="A38623">
        <v>1.1572594247943199E+18</v>
      </c>
      <c r="B38623" t="s">
        <v>77769</v>
      </c>
      <c r="C38623" t="s">
        <v>77770</v>
      </c>
      <c r="D38623" s="1">
        <v>43679.582430555558</v>
      </c>
      <c r="E38623">
        <v>22943</v>
      </c>
      <c r="F38623">
        <v>121912</v>
      </c>
    </row>
    <row r="38624" spans="1:8" x14ac:dyDescent="0.2">
      <c r="A38624">
        <v>1.1573064424221299E+18</v>
      </c>
      <c r="B38624" t="s">
        <v>77771</v>
      </c>
      <c r="C38624" t="s">
        <v>77772</v>
      </c>
      <c r="D38624" s="1">
        <v>43679.712175925924</v>
      </c>
      <c r="E38624">
        <v>17138</v>
      </c>
      <c r="F38624">
        <v>89767</v>
      </c>
    </row>
    <row r="38625" spans="1:8" x14ac:dyDescent="0.2">
      <c r="A38625">
        <v>1.1573064455678001E+18</v>
      </c>
      <c r="B38625" t="s">
        <v>77773</v>
      </c>
      <c r="C38625" t="s">
        <v>77774</v>
      </c>
      <c r="D38625" s="1">
        <v>43679.712175925924</v>
      </c>
      <c r="E38625">
        <v>12666</v>
      </c>
      <c r="F38625">
        <v>73584</v>
      </c>
    </row>
    <row r="38626" spans="1:8" x14ac:dyDescent="0.2">
      <c r="A38626">
        <v>1.1573064522283599E+18</v>
      </c>
      <c r="B38626" t="s">
        <v>77775</v>
      </c>
      <c r="C38626" t="s">
        <v>77776</v>
      </c>
      <c r="D38626" s="1">
        <v>43679.712199074071</v>
      </c>
      <c r="E38626">
        <v>14913</v>
      </c>
      <c r="F38626">
        <v>84632</v>
      </c>
    </row>
    <row r="38627" spans="1:8" x14ac:dyDescent="0.2">
      <c r="A38627">
        <v>1.15734569251763E+18</v>
      </c>
      <c r="B38627" t="s">
        <v>77777</v>
      </c>
      <c r="C38627" t="s">
        <v>77778</v>
      </c>
      <c r="D38627" s="1">
        <v>43679.820486111108</v>
      </c>
      <c r="E38627">
        <v>240363</v>
      </c>
      <c r="F38627">
        <v>857678</v>
      </c>
    </row>
    <row r="38628" spans="1:8" x14ac:dyDescent="0.2">
      <c r="A38628">
        <v>1.15735200032718E+18</v>
      </c>
      <c r="B38628" t="s">
        <v>77779</v>
      </c>
      <c r="C38628" t="s">
        <v>77780</v>
      </c>
      <c r="D38628" s="1">
        <v>43679.837893518517</v>
      </c>
      <c r="E38628">
        <v>19110</v>
      </c>
      <c r="F38628">
        <v>95319</v>
      </c>
    </row>
    <row r="38629" spans="1:8" x14ac:dyDescent="0.2">
      <c r="A38629">
        <v>1.15735200159389E+18</v>
      </c>
      <c r="B38629" t="s">
        <v>77781</v>
      </c>
      <c r="C38629" t="s">
        <v>77782</v>
      </c>
      <c r="D38629" s="1">
        <v>43679.837893518517</v>
      </c>
      <c r="E38629">
        <v>15431</v>
      </c>
      <c r="F38629">
        <v>81979</v>
      </c>
    </row>
    <row r="38630" spans="1:8" x14ac:dyDescent="0.2">
      <c r="A38630">
        <v>1.1573933676190999E+18</v>
      </c>
      <c r="B38630" t="s">
        <v>77783</v>
      </c>
      <c r="C38630" t="s">
        <v>77784</v>
      </c>
      <c r="D38630" s="1">
        <v>43679.952037037037</v>
      </c>
      <c r="E38630">
        <v>18833</v>
      </c>
      <c r="F38630">
        <v>82863</v>
      </c>
    </row>
    <row r="38631" spans="1:8" x14ac:dyDescent="0.2">
      <c r="A38631">
        <v>1.1576238815759201E+18</v>
      </c>
      <c r="B38631" t="s">
        <v>77785</v>
      </c>
      <c r="C38631" t="s">
        <v>77786</v>
      </c>
      <c r="D38631" s="1">
        <v>43680.588136574072</v>
      </c>
      <c r="E38631">
        <v>7180</v>
      </c>
      <c r="F38631">
        <v>41334</v>
      </c>
    </row>
    <row r="38632" spans="1:8" x14ac:dyDescent="0.2">
      <c r="A38632">
        <v>1.1576284475707E+18</v>
      </c>
      <c r="B38632" t="s">
        <v>77787</v>
      </c>
      <c r="C38632" t="s">
        <v>77788</v>
      </c>
      <c r="D38632" s="1">
        <v>43680.600740740738</v>
      </c>
      <c r="E38632">
        <v>13064</v>
      </c>
      <c r="F38632">
        <v>55169</v>
      </c>
    </row>
    <row r="38633" spans="1:8" x14ac:dyDescent="0.2">
      <c r="A38633">
        <v>1.1576326641716101E+18</v>
      </c>
      <c r="B38633" t="s">
        <v>77789</v>
      </c>
      <c r="C38633" t="s">
        <v>77790</v>
      </c>
      <c r="D38633" s="1">
        <v>43680.612372685187</v>
      </c>
      <c r="E38633">
        <v>17880</v>
      </c>
      <c r="F38633">
        <v>84384</v>
      </c>
    </row>
    <row r="38634" spans="1:8" x14ac:dyDescent="0.2">
      <c r="A38634">
        <v>1.1576339060254001E+18</v>
      </c>
      <c r="B38634" t="s">
        <v>77791</v>
      </c>
      <c r="C38634" t="s">
        <v>77792</v>
      </c>
      <c r="D38634" s="1">
        <v>43680.615798611114</v>
      </c>
      <c r="E38634">
        <v>17358</v>
      </c>
      <c r="F38634">
        <v>78714</v>
      </c>
    </row>
    <row r="38635" spans="1:8" x14ac:dyDescent="0.2">
      <c r="A38635">
        <v>1.15774563525424E+18</v>
      </c>
      <c r="B38635" t="s">
        <v>77793</v>
      </c>
      <c r="C38635" t="s">
        <v>77794</v>
      </c>
      <c r="D38635" s="1">
        <v>43680.924108796295</v>
      </c>
      <c r="E38635">
        <v>23488</v>
      </c>
      <c r="F38635">
        <v>113275</v>
      </c>
    </row>
    <row r="38636" spans="1:8" x14ac:dyDescent="0.2">
      <c r="A38636">
        <v>1.15774913220911E+18</v>
      </c>
      <c r="B38636" t="s">
        <v>77795</v>
      </c>
      <c r="C38636" t="s">
        <v>77796</v>
      </c>
      <c r="D38636" s="1">
        <v>43680.933761574073</v>
      </c>
      <c r="E38636">
        <v>14535</v>
      </c>
      <c r="F38636">
        <v>76012</v>
      </c>
      <c r="H38636" t="s">
        <v>390</v>
      </c>
    </row>
    <row r="38637" spans="1:8" x14ac:dyDescent="0.2">
      <c r="A38637">
        <v>1.1577553538761001E+18</v>
      </c>
      <c r="B38637" t="s">
        <v>77797</v>
      </c>
      <c r="C38637" t="s">
        <v>77798</v>
      </c>
      <c r="D38637" s="1">
        <v>43680.950937499998</v>
      </c>
      <c r="E38637">
        <v>12312</v>
      </c>
      <c r="F38637">
        <v>57926</v>
      </c>
    </row>
    <row r="38638" spans="1:8" x14ac:dyDescent="0.2">
      <c r="A38638">
        <v>1.1577574439019699E+18</v>
      </c>
      <c r="B38638" t="s">
        <v>77799</v>
      </c>
      <c r="C38638" t="s">
        <v>77800</v>
      </c>
      <c r="D38638" s="1">
        <v>43680.956701388888</v>
      </c>
      <c r="E38638">
        <v>15877</v>
      </c>
      <c r="F38638">
        <v>74603</v>
      </c>
      <c r="G38638" t="s">
        <v>89</v>
      </c>
    </row>
    <row r="38639" spans="1:8" x14ac:dyDescent="0.2">
      <c r="A38639">
        <v>1.1578685188235899E+18</v>
      </c>
      <c r="B38639" t="s">
        <v>77801</v>
      </c>
      <c r="C38639" t="s">
        <v>77802</v>
      </c>
      <c r="D38639" s="1">
        <v>43681.263206018521</v>
      </c>
      <c r="E38639">
        <v>27703</v>
      </c>
      <c r="F38639">
        <v>167641</v>
      </c>
    </row>
    <row r="38640" spans="1:8" x14ac:dyDescent="0.2">
      <c r="A38640">
        <v>1.15786851996449E+18</v>
      </c>
      <c r="B38640" t="s">
        <v>77803</v>
      </c>
      <c r="C38640" t="s">
        <v>77804</v>
      </c>
      <c r="D38640" s="1">
        <v>43681.263206018521</v>
      </c>
      <c r="E38640">
        <v>17033</v>
      </c>
      <c r="F38640">
        <v>124120</v>
      </c>
    </row>
    <row r="38641" spans="1:8" x14ac:dyDescent="0.2">
      <c r="A38641">
        <v>1.1579879411820301E+18</v>
      </c>
      <c r="B38641" t="s">
        <v>77805</v>
      </c>
      <c r="C38641" t="s">
        <v>77806</v>
      </c>
      <c r="D38641" s="1">
        <v>43681.59275462963</v>
      </c>
      <c r="E38641">
        <v>18568</v>
      </c>
      <c r="F38641">
        <v>98148</v>
      </c>
    </row>
    <row r="38642" spans="1:8" x14ac:dyDescent="0.2">
      <c r="A38642">
        <v>1.1580998512483699E+18</v>
      </c>
      <c r="B38642" t="s">
        <v>77807</v>
      </c>
      <c r="C38642" t="s">
        <v>77808</v>
      </c>
      <c r="D38642" s="1">
        <v>43681.901562500003</v>
      </c>
      <c r="E38642">
        <v>22412</v>
      </c>
      <c r="F38642">
        <v>141496</v>
      </c>
    </row>
    <row r="38643" spans="1:8" x14ac:dyDescent="0.2">
      <c r="A38643">
        <v>1.1581027306967301E+18</v>
      </c>
      <c r="B38643" t="s">
        <v>77809</v>
      </c>
      <c r="C38643" t="s">
        <v>77810</v>
      </c>
      <c r="D38643" s="1">
        <v>43681.909513888888</v>
      </c>
      <c r="E38643">
        <v>22831</v>
      </c>
      <c r="F38643">
        <v>146181</v>
      </c>
    </row>
    <row r="38644" spans="1:8" x14ac:dyDescent="0.2">
      <c r="A38644">
        <v>1.1581027320851E+18</v>
      </c>
      <c r="B38644" t="s">
        <v>77811</v>
      </c>
      <c r="C38644" t="s">
        <v>77812</v>
      </c>
      <c r="D38644" s="1">
        <v>43681.909513888888</v>
      </c>
      <c r="E38644">
        <v>17894</v>
      </c>
      <c r="F38644">
        <v>118752</v>
      </c>
    </row>
    <row r="38645" spans="1:8" x14ac:dyDescent="0.2">
      <c r="A38645">
        <v>1.1583305123411599E+18</v>
      </c>
      <c r="B38645" t="s">
        <v>77813</v>
      </c>
      <c r="C38645" t="s">
        <v>77814</v>
      </c>
      <c r="D38645" s="1">
        <v>43682.53806712963</v>
      </c>
      <c r="E38645">
        <v>19178</v>
      </c>
      <c r="F38645">
        <v>109412</v>
      </c>
    </row>
    <row r="38646" spans="1:8" x14ac:dyDescent="0.2">
      <c r="A38646">
        <v>1.1583305139517299E+18</v>
      </c>
      <c r="B38646" t="s">
        <v>77815</v>
      </c>
      <c r="C38646" t="s">
        <v>77816</v>
      </c>
      <c r="D38646" s="1">
        <v>43682.53806712963</v>
      </c>
      <c r="E38646">
        <v>15643</v>
      </c>
      <c r="F38646">
        <v>92638</v>
      </c>
    </row>
    <row r="38647" spans="1:8" x14ac:dyDescent="0.2">
      <c r="A38647">
        <v>1.15834009560861E+18</v>
      </c>
      <c r="B38647" t="s">
        <v>77817</v>
      </c>
      <c r="C38647" t="s">
        <v>77818</v>
      </c>
      <c r="D38647" s="1">
        <v>43682.564513888887</v>
      </c>
      <c r="E38647">
        <v>38507</v>
      </c>
      <c r="F38647">
        <v>147689</v>
      </c>
    </row>
    <row r="38648" spans="1:8" x14ac:dyDescent="0.2">
      <c r="A38648">
        <v>1.1583501206494001E+18</v>
      </c>
      <c r="B38648" t="s">
        <v>77819</v>
      </c>
      <c r="C38648" t="s">
        <v>77820</v>
      </c>
      <c r="D38648" s="1">
        <v>43682.592175925929</v>
      </c>
      <c r="E38648">
        <v>20963</v>
      </c>
      <c r="F38648">
        <v>83930</v>
      </c>
    </row>
    <row r="38649" spans="1:8" x14ac:dyDescent="0.2">
      <c r="A38649">
        <v>1.1584070585192E+18</v>
      </c>
      <c r="B38649" t="s">
        <v>77821</v>
      </c>
      <c r="C38649" t="s">
        <v>77822</v>
      </c>
      <c r="D38649" s="1">
        <v>43682.749293981484</v>
      </c>
      <c r="E38649">
        <v>16748</v>
      </c>
      <c r="F38649">
        <v>88286</v>
      </c>
    </row>
    <row r="38650" spans="1:8" x14ac:dyDescent="0.2">
      <c r="A38650">
        <v>1.15840705949646E+18</v>
      </c>
      <c r="B38650" t="s">
        <v>77823</v>
      </c>
      <c r="C38650" t="s">
        <v>77824</v>
      </c>
      <c r="D38650" s="1">
        <v>43682.749293981484</v>
      </c>
      <c r="E38650">
        <v>14166</v>
      </c>
      <c r="F38650">
        <v>79741</v>
      </c>
    </row>
    <row r="38651" spans="1:8" x14ac:dyDescent="0.2">
      <c r="A38651">
        <v>1.15840737366656E+18</v>
      </c>
      <c r="B38651" t="s">
        <v>77825</v>
      </c>
      <c r="C38651" t="s">
        <v>77826</v>
      </c>
      <c r="D38651" s="1">
        <v>43682.750162037039</v>
      </c>
      <c r="E38651">
        <v>14942</v>
      </c>
      <c r="F38651">
        <v>68828</v>
      </c>
    </row>
    <row r="38652" spans="1:8" x14ac:dyDescent="0.2">
      <c r="A38652">
        <v>1.1584202461197599E+18</v>
      </c>
      <c r="B38652" t="s">
        <v>77827</v>
      </c>
      <c r="C38652" t="s">
        <v>77828</v>
      </c>
      <c r="D38652" s="1">
        <v>43682.785682870373</v>
      </c>
      <c r="E38652">
        <v>14678</v>
      </c>
      <c r="F38652">
        <v>68231</v>
      </c>
    </row>
    <row r="38653" spans="1:8" x14ac:dyDescent="0.2">
      <c r="A38653">
        <v>1.1584249515038799E+18</v>
      </c>
      <c r="B38653" t="s">
        <v>77829</v>
      </c>
      <c r="C38653" t="s">
        <v>77830</v>
      </c>
      <c r="D38653" s="1">
        <v>43682.798668981479</v>
      </c>
      <c r="E38653">
        <v>30627</v>
      </c>
      <c r="F38653">
        <v>128616</v>
      </c>
    </row>
    <row r="38654" spans="1:8" x14ac:dyDescent="0.2">
      <c r="A38654">
        <v>1.15844058065919E+18</v>
      </c>
      <c r="B38654" t="s">
        <v>77831</v>
      </c>
      <c r="C38654" t="s">
        <v>77832</v>
      </c>
      <c r="D38654" s="1">
        <v>43682.841793981483</v>
      </c>
      <c r="E38654">
        <v>16336</v>
      </c>
      <c r="F38654">
        <v>68499</v>
      </c>
    </row>
    <row r="38655" spans="1:8" x14ac:dyDescent="0.2">
      <c r="A38655">
        <v>1.15854904034849E+18</v>
      </c>
      <c r="B38655" t="s">
        <v>77833</v>
      </c>
      <c r="C38655" t="s">
        <v>77834</v>
      </c>
      <c r="D38655" s="1">
        <v>43683.141087962962</v>
      </c>
      <c r="E38655">
        <v>14514</v>
      </c>
      <c r="F38655">
        <v>57263</v>
      </c>
      <c r="G38655" t="s">
        <v>89</v>
      </c>
    </row>
    <row r="38656" spans="1:8" x14ac:dyDescent="0.2">
      <c r="A38656">
        <v>1.1585515258175301E+18</v>
      </c>
      <c r="B38656" t="s">
        <v>77835</v>
      </c>
      <c r="C38656" t="s">
        <v>77836</v>
      </c>
      <c r="D38656" s="1">
        <v>43683.147951388892</v>
      </c>
      <c r="E38656">
        <v>26799</v>
      </c>
      <c r="F38656">
        <v>65607</v>
      </c>
      <c r="G38656" t="s">
        <v>89</v>
      </c>
      <c r="H38656" t="s">
        <v>390</v>
      </c>
    </row>
    <row r="38657" spans="1:7" x14ac:dyDescent="0.2">
      <c r="A38657">
        <v>1.1585595121204401E+18</v>
      </c>
      <c r="B38657" t="s">
        <v>77837</v>
      </c>
      <c r="C38657" t="s">
        <v>77838</v>
      </c>
      <c r="D38657" s="1">
        <v>43683.169988425929</v>
      </c>
      <c r="E38657">
        <v>13685</v>
      </c>
      <c r="F38657">
        <v>47934</v>
      </c>
      <c r="G38657" t="s">
        <v>89</v>
      </c>
    </row>
    <row r="38658" spans="1:7" x14ac:dyDescent="0.2">
      <c r="A38658">
        <v>1.1586911130474099E+18</v>
      </c>
      <c r="B38658" t="s">
        <v>77839</v>
      </c>
      <c r="C38658" t="s">
        <v>77840</v>
      </c>
      <c r="D38658" s="1">
        <v>43683.533136574071</v>
      </c>
      <c r="E38658">
        <v>33284</v>
      </c>
      <c r="F38658">
        <v>114113</v>
      </c>
      <c r="G38658" t="s">
        <v>215</v>
      </c>
    </row>
    <row r="38659" spans="1:7" x14ac:dyDescent="0.2">
      <c r="A38659">
        <v>1.1586934985661299E+18</v>
      </c>
      <c r="B38659" t="s">
        <v>77841</v>
      </c>
      <c r="C38659" t="s">
        <v>77842</v>
      </c>
      <c r="D38659" s="1">
        <v>43683.539722222224</v>
      </c>
      <c r="E38659">
        <v>16358</v>
      </c>
      <c r="F38659">
        <v>68785</v>
      </c>
      <c r="G38659" t="s">
        <v>215</v>
      </c>
    </row>
    <row r="38660" spans="1:7" x14ac:dyDescent="0.2">
      <c r="A38660">
        <v>1.1587094755173199E+18</v>
      </c>
      <c r="B38660" t="s">
        <v>77843</v>
      </c>
      <c r="C38660" t="s">
        <v>77844</v>
      </c>
      <c r="D38660" s="1">
        <v>43683.583807870367</v>
      </c>
      <c r="E38660">
        <v>17922</v>
      </c>
      <c r="F38660">
        <v>80249</v>
      </c>
    </row>
    <row r="38661" spans="1:7" x14ac:dyDescent="0.2">
      <c r="A38661">
        <v>1.1587185485182899E+18</v>
      </c>
      <c r="B38661" t="s">
        <v>77845</v>
      </c>
      <c r="C38661" t="s">
        <v>77846</v>
      </c>
      <c r="D38661" s="1">
        <v>43683.608842592592</v>
      </c>
      <c r="E38661">
        <v>18657</v>
      </c>
      <c r="F38661">
        <v>94268</v>
      </c>
    </row>
    <row r="38662" spans="1:7" x14ac:dyDescent="0.2">
      <c r="A38662">
        <v>1.1587759677557801E+18</v>
      </c>
      <c r="B38662" t="s">
        <v>77847</v>
      </c>
      <c r="C38662" t="s">
        <v>77848</v>
      </c>
      <c r="D38662" s="1">
        <v>43683.767291666663</v>
      </c>
      <c r="E38662">
        <v>12632</v>
      </c>
      <c r="F38662">
        <v>50651</v>
      </c>
      <c r="G38662" t="s">
        <v>215</v>
      </c>
    </row>
    <row r="38663" spans="1:7" x14ac:dyDescent="0.2">
      <c r="A38663">
        <v>1.1587768463197801E+18</v>
      </c>
      <c r="B38663" t="s">
        <v>77849</v>
      </c>
      <c r="C38663" t="s">
        <v>77850</v>
      </c>
      <c r="D38663" s="1">
        <v>43683.76971064815</v>
      </c>
      <c r="E38663">
        <v>12347</v>
      </c>
      <c r="F38663">
        <v>46897</v>
      </c>
      <c r="G38663" t="s">
        <v>215</v>
      </c>
    </row>
    <row r="38664" spans="1:7" x14ac:dyDescent="0.2">
      <c r="A38664">
        <v>1.15879773282129E+18</v>
      </c>
      <c r="B38664" t="s">
        <v>77851</v>
      </c>
      <c r="C38664" t="s">
        <v>77852</v>
      </c>
      <c r="D38664" s="1">
        <v>43683.827349537038</v>
      </c>
      <c r="E38664">
        <v>17340</v>
      </c>
      <c r="F38664">
        <v>76983</v>
      </c>
      <c r="G38664" t="s">
        <v>89</v>
      </c>
    </row>
    <row r="38665" spans="1:7" x14ac:dyDescent="0.2">
      <c r="A38665">
        <v>1.1587977343941901E+18</v>
      </c>
      <c r="B38665" t="s">
        <v>77853</v>
      </c>
      <c r="C38665" t="s">
        <v>77854</v>
      </c>
      <c r="D38665" s="1">
        <v>43683.827349537038</v>
      </c>
      <c r="E38665">
        <v>14749</v>
      </c>
      <c r="F38665">
        <v>67164</v>
      </c>
    </row>
    <row r="38666" spans="1:7" x14ac:dyDescent="0.2">
      <c r="A38666">
        <v>1.1587977354888801E+18</v>
      </c>
      <c r="B38666" t="s">
        <v>77855</v>
      </c>
      <c r="C38666" t="s">
        <v>77856</v>
      </c>
      <c r="D38666" s="1">
        <v>43683.827361111114</v>
      </c>
      <c r="E38666">
        <v>17397</v>
      </c>
      <c r="F38666">
        <v>78066</v>
      </c>
      <c r="G38666" t="s">
        <v>89</v>
      </c>
    </row>
    <row r="38667" spans="1:7" x14ac:dyDescent="0.2">
      <c r="A38667">
        <v>1.1588445710293299E+18</v>
      </c>
      <c r="B38667" t="s">
        <v>77857</v>
      </c>
      <c r="C38667" t="s">
        <v>77858</v>
      </c>
      <c r="D38667" s="1">
        <v>43683.956597222219</v>
      </c>
      <c r="E38667">
        <v>20731</v>
      </c>
      <c r="F38667">
        <v>113843</v>
      </c>
    </row>
    <row r="38668" spans="1:7" x14ac:dyDescent="0.2">
      <c r="A38668">
        <v>1.1589462177509801E+18</v>
      </c>
      <c r="B38668" t="s">
        <v>77859</v>
      </c>
      <c r="C38668" t="s">
        <v>77860</v>
      </c>
      <c r="D38668" s="1">
        <v>43684.23709490741</v>
      </c>
      <c r="E38668">
        <v>21808</v>
      </c>
      <c r="F38668">
        <v>95183</v>
      </c>
    </row>
    <row r="38669" spans="1:7" x14ac:dyDescent="0.2">
      <c r="A38669">
        <v>1.15894621901361E+18</v>
      </c>
      <c r="B38669" t="s">
        <v>77861</v>
      </c>
      <c r="C38669" t="s">
        <v>77862</v>
      </c>
      <c r="D38669" s="1">
        <v>43684.23709490741</v>
      </c>
      <c r="E38669">
        <v>14736</v>
      </c>
      <c r="F38669">
        <v>73102</v>
      </c>
      <c r="G38669" t="s">
        <v>89</v>
      </c>
    </row>
    <row r="38670" spans="1:7" x14ac:dyDescent="0.2">
      <c r="A38670">
        <v>1.15895019656017E+18</v>
      </c>
      <c r="B38670" t="s">
        <v>77863</v>
      </c>
      <c r="C38670" t="s">
        <v>77864</v>
      </c>
      <c r="D38670" s="1">
        <v>43684.248067129629</v>
      </c>
      <c r="E38670">
        <v>30283</v>
      </c>
      <c r="F38670">
        <v>134959</v>
      </c>
    </row>
    <row r="38671" spans="1:7" x14ac:dyDescent="0.2">
      <c r="A38671">
        <v>1.1590468242940001E+18</v>
      </c>
      <c r="B38671" t="s">
        <v>77865</v>
      </c>
      <c r="C38671" t="s">
        <v>77866</v>
      </c>
      <c r="D38671" s="1">
        <v>43684.514710648145</v>
      </c>
      <c r="E38671">
        <v>19704</v>
      </c>
      <c r="F38671">
        <v>101058</v>
      </c>
    </row>
    <row r="38672" spans="1:7" x14ac:dyDescent="0.2">
      <c r="A38672">
        <v>1.1590468254810601E+18</v>
      </c>
      <c r="B38672" t="s">
        <v>77867</v>
      </c>
      <c r="C38672" t="s">
        <v>77868</v>
      </c>
      <c r="D38672" s="1">
        <v>43684.514710648145</v>
      </c>
      <c r="E38672">
        <v>14353</v>
      </c>
      <c r="F38672">
        <v>85213</v>
      </c>
    </row>
    <row r="38673" spans="1:7" x14ac:dyDescent="0.2">
      <c r="A38673">
        <v>1.15904960320915E+18</v>
      </c>
      <c r="B38673" t="s">
        <v>77869</v>
      </c>
      <c r="C38673" t="s">
        <v>77870</v>
      </c>
      <c r="D38673" s="1">
        <v>43684.52238425926</v>
      </c>
      <c r="E38673">
        <v>21096</v>
      </c>
      <c r="F38673">
        <v>88395</v>
      </c>
    </row>
    <row r="38674" spans="1:7" x14ac:dyDescent="0.2">
      <c r="A38674">
        <v>1.1590496046352699E+18</v>
      </c>
      <c r="B38674" t="s">
        <v>77871</v>
      </c>
      <c r="C38674" t="s">
        <v>77872</v>
      </c>
      <c r="D38674" s="1">
        <v>43684.52238425926</v>
      </c>
      <c r="E38674">
        <v>15034</v>
      </c>
      <c r="F38674">
        <v>71043</v>
      </c>
      <c r="G38674" t="s">
        <v>89</v>
      </c>
    </row>
    <row r="38675" spans="1:7" x14ac:dyDescent="0.2">
      <c r="A38675">
        <v>1.1590561557648E+18</v>
      </c>
      <c r="B38675" t="s">
        <v>77873</v>
      </c>
      <c r="C38675" t="s">
        <v>77874</v>
      </c>
      <c r="D38675" s="1">
        <v>43684.540462962963</v>
      </c>
      <c r="E38675">
        <v>29810</v>
      </c>
      <c r="F38675">
        <v>102512</v>
      </c>
      <c r="G38675" t="s">
        <v>89</v>
      </c>
    </row>
    <row r="38676" spans="1:7" x14ac:dyDescent="0.2">
      <c r="A38676">
        <v>1.1590833618031401E+18</v>
      </c>
      <c r="B38676" t="s">
        <v>77875</v>
      </c>
      <c r="C38676" t="s">
        <v>77876</v>
      </c>
      <c r="D38676" s="1">
        <v>43684.615532407406</v>
      </c>
      <c r="E38676">
        <v>18170</v>
      </c>
      <c r="F38676">
        <v>82694</v>
      </c>
    </row>
    <row r="38677" spans="1:7" x14ac:dyDescent="0.2">
      <c r="A38677">
        <v>1.1590833649656499E+18</v>
      </c>
      <c r="B38677" t="s">
        <v>77877</v>
      </c>
      <c r="C38677" t="s">
        <v>77878</v>
      </c>
      <c r="D38677" s="1">
        <v>43684.615543981483</v>
      </c>
      <c r="E38677">
        <v>13596</v>
      </c>
      <c r="F38677">
        <v>68125</v>
      </c>
    </row>
    <row r="38678" spans="1:7" x14ac:dyDescent="0.2">
      <c r="A38678">
        <v>1.1590833700952801E+18</v>
      </c>
      <c r="B38678" t="s">
        <v>77879</v>
      </c>
      <c r="C38678" t="s">
        <v>77880</v>
      </c>
      <c r="D38678" s="1">
        <v>43684.615555555552</v>
      </c>
      <c r="E38678">
        <v>14212</v>
      </c>
      <c r="F38678">
        <v>70861</v>
      </c>
    </row>
    <row r="38679" spans="1:7" x14ac:dyDescent="0.2">
      <c r="A38679">
        <v>1.15911362029216E+18</v>
      </c>
      <c r="B38679" t="s">
        <v>77881</v>
      </c>
      <c r="C38679" t="s">
        <v>77882</v>
      </c>
      <c r="D38679" s="1">
        <v>43684.69903935185</v>
      </c>
      <c r="E38679">
        <v>13311</v>
      </c>
      <c r="F38679">
        <v>54312</v>
      </c>
    </row>
    <row r="38680" spans="1:7" x14ac:dyDescent="0.2">
      <c r="A38680">
        <v>1.1591778115731599E+18</v>
      </c>
      <c r="B38680" t="s">
        <v>77883</v>
      </c>
      <c r="C38680" t="s">
        <v>77884</v>
      </c>
      <c r="D38680" s="1">
        <v>43684.876168981478</v>
      </c>
      <c r="E38680">
        <v>15762</v>
      </c>
      <c r="F38680">
        <v>71278</v>
      </c>
    </row>
    <row r="38681" spans="1:7" x14ac:dyDescent="0.2">
      <c r="A38681">
        <v>1.1591895806978501E+18</v>
      </c>
      <c r="B38681" t="s">
        <v>77885</v>
      </c>
      <c r="C38681" t="s">
        <v>77886</v>
      </c>
      <c r="D38681" s="1">
        <v>43684.908645833333</v>
      </c>
      <c r="E38681">
        <v>20224</v>
      </c>
      <c r="F38681">
        <v>104661</v>
      </c>
    </row>
    <row r="38682" spans="1:7" x14ac:dyDescent="0.2">
      <c r="A38682">
        <v>1.15918958418335E+18</v>
      </c>
      <c r="B38682" t="s">
        <v>77887</v>
      </c>
      <c r="C38682" t="s">
        <v>77888</v>
      </c>
      <c r="D38682" s="1">
        <v>43684.90865740741</v>
      </c>
      <c r="E38682">
        <v>19291</v>
      </c>
      <c r="F38682">
        <v>100028</v>
      </c>
    </row>
    <row r="38683" spans="1:7" x14ac:dyDescent="0.2">
      <c r="A38683">
        <v>1.15919139817789E+18</v>
      </c>
      <c r="B38683" t="s">
        <v>77889</v>
      </c>
      <c r="C38683" t="s">
        <v>77890</v>
      </c>
      <c r="D38683" s="1">
        <v>43684.913657407407</v>
      </c>
      <c r="E38683">
        <v>21953</v>
      </c>
      <c r="F38683">
        <v>86126</v>
      </c>
      <c r="G38683" t="s">
        <v>215</v>
      </c>
    </row>
    <row r="38684" spans="1:7" x14ac:dyDescent="0.2">
      <c r="A38684">
        <v>1.1591931462714701E+18</v>
      </c>
      <c r="B38684" t="s">
        <v>77891</v>
      </c>
      <c r="C38684" t="s">
        <v>77892</v>
      </c>
      <c r="D38684" s="1">
        <v>43684.918483796297</v>
      </c>
      <c r="E38684">
        <v>22964</v>
      </c>
      <c r="F38684">
        <v>103512</v>
      </c>
    </row>
    <row r="38685" spans="1:7" x14ac:dyDescent="0.2">
      <c r="A38685">
        <v>1.1591988518293901E+18</v>
      </c>
      <c r="B38685" t="s">
        <v>77893</v>
      </c>
      <c r="C38685" t="s">
        <v>77894</v>
      </c>
      <c r="D38685" s="1">
        <v>43684.934224537035</v>
      </c>
      <c r="E38685">
        <v>18359</v>
      </c>
      <c r="F38685">
        <v>98273</v>
      </c>
    </row>
    <row r="38686" spans="1:7" x14ac:dyDescent="0.2">
      <c r="A38686">
        <v>1.15920173829069E+18</v>
      </c>
      <c r="B38686" t="s">
        <v>77895</v>
      </c>
      <c r="C38686" t="s">
        <v>77896</v>
      </c>
      <c r="D38686" s="1">
        <v>43684.942187499997</v>
      </c>
      <c r="E38686">
        <v>12655</v>
      </c>
      <c r="F38686">
        <v>69583</v>
      </c>
    </row>
    <row r="38687" spans="1:7" x14ac:dyDescent="0.2">
      <c r="A38687">
        <v>1.1592588722231501E+18</v>
      </c>
      <c r="B38687" t="s">
        <v>77897</v>
      </c>
      <c r="C38687" t="s">
        <v>77898</v>
      </c>
      <c r="D38687" s="1">
        <v>43685.099849537037</v>
      </c>
      <c r="E38687">
        <v>21628</v>
      </c>
      <c r="F38687">
        <v>108426</v>
      </c>
    </row>
    <row r="38688" spans="1:7" x14ac:dyDescent="0.2">
      <c r="A38688">
        <v>1.15926090463183E+18</v>
      </c>
      <c r="B38688" t="s">
        <v>77899</v>
      </c>
      <c r="C38688" t="s">
        <v>77900</v>
      </c>
      <c r="D38688" s="1">
        <v>43685.105462962965</v>
      </c>
      <c r="E38688">
        <v>20186</v>
      </c>
      <c r="F38688">
        <v>97793</v>
      </c>
    </row>
    <row r="38689" spans="1:6" x14ac:dyDescent="0.2">
      <c r="A38689">
        <v>1.15926514830704E+18</v>
      </c>
      <c r="B38689" t="s">
        <v>77901</v>
      </c>
      <c r="C38689" t="s">
        <v>77902</v>
      </c>
      <c r="D38689" s="1">
        <v>43685.117175925923</v>
      </c>
      <c r="E38689">
        <v>26999</v>
      </c>
      <c r="F38689">
        <v>106527</v>
      </c>
    </row>
    <row r="38690" spans="1:6" x14ac:dyDescent="0.2">
      <c r="A38690">
        <v>1.1592789059093901E+18</v>
      </c>
      <c r="B38690" t="s">
        <v>77903</v>
      </c>
      <c r="C38690" t="s">
        <v>77904</v>
      </c>
      <c r="D38690" s="1">
        <v>43685.155138888891</v>
      </c>
      <c r="E38690">
        <v>22823</v>
      </c>
      <c r="F38690">
        <v>100465</v>
      </c>
    </row>
    <row r="38691" spans="1:6" x14ac:dyDescent="0.2">
      <c r="A38691">
        <v>1.15929881747841E+18</v>
      </c>
      <c r="B38691" t="s">
        <v>77905</v>
      </c>
      <c r="C38691" t="s">
        <v>77906</v>
      </c>
      <c r="D38691" s="1">
        <v>43685.210081018522</v>
      </c>
      <c r="E38691">
        <v>24220</v>
      </c>
      <c r="F38691">
        <v>117308</v>
      </c>
    </row>
    <row r="38692" spans="1:6" x14ac:dyDescent="0.2">
      <c r="A38692">
        <v>1.15931832950657E+18</v>
      </c>
      <c r="B38692" t="s">
        <v>77907</v>
      </c>
      <c r="C38692" t="s">
        <v>77908</v>
      </c>
      <c r="D38692" s="1">
        <v>43685.263923611114</v>
      </c>
      <c r="E38692">
        <v>18366</v>
      </c>
      <c r="F38692">
        <v>106865</v>
      </c>
    </row>
    <row r="38693" spans="1:6" x14ac:dyDescent="0.2">
      <c r="A38693">
        <v>1.1593183303118799E+18</v>
      </c>
      <c r="B38693" t="s">
        <v>77909</v>
      </c>
      <c r="C38693" t="s">
        <v>77910</v>
      </c>
      <c r="D38693" s="1">
        <v>43685.263923611114</v>
      </c>
      <c r="E38693">
        <v>18454</v>
      </c>
      <c r="F38693">
        <v>107017</v>
      </c>
    </row>
    <row r="38694" spans="1:6" x14ac:dyDescent="0.2">
      <c r="A38694">
        <v>1.1594739098272901E+18</v>
      </c>
      <c r="B38694" t="s">
        <v>77911</v>
      </c>
      <c r="C38694" t="s">
        <v>77912</v>
      </c>
      <c r="D38694" s="1">
        <v>43685.693240740744</v>
      </c>
      <c r="E38694">
        <v>19443</v>
      </c>
      <c r="F38694">
        <v>92298</v>
      </c>
    </row>
    <row r="38695" spans="1:6" x14ac:dyDescent="0.2">
      <c r="A38695">
        <v>1.15947391174831E+18</v>
      </c>
      <c r="B38695" t="s">
        <v>77913</v>
      </c>
      <c r="C38695" t="s">
        <v>77914</v>
      </c>
      <c r="D38695" s="1">
        <v>43685.693252314813</v>
      </c>
      <c r="E38695">
        <v>13340</v>
      </c>
      <c r="F38695">
        <v>70163</v>
      </c>
    </row>
    <row r="38696" spans="1:6" x14ac:dyDescent="0.2">
      <c r="A38696">
        <v>1.1594739126165E+18</v>
      </c>
      <c r="B38696" t="s">
        <v>77915</v>
      </c>
      <c r="C38696" t="s">
        <v>77916</v>
      </c>
      <c r="D38696" s="1">
        <v>43685.693252314813</v>
      </c>
      <c r="E38696">
        <v>14366</v>
      </c>
      <c r="F38696">
        <v>74634</v>
      </c>
    </row>
    <row r="38697" spans="1:6" x14ac:dyDescent="0.2">
      <c r="A38697">
        <v>1.1595224923246799E+18</v>
      </c>
      <c r="B38697" t="s">
        <v>77917</v>
      </c>
      <c r="C38697" t="s">
        <v>77918</v>
      </c>
      <c r="D38697" s="1">
        <v>43685.827303240738</v>
      </c>
      <c r="E38697">
        <v>19054</v>
      </c>
      <c r="F38697">
        <v>89360</v>
      </c>
    </row>
    <row r="38698" spans="1:6" x14ac:dyDescent="0.2">
      <c r="A38698">
        <v>1.15952249380112E+18</v>
      </c>
      <c r="B38698" t="s">
        <v>77919</v>
      </c>
      <c r="C38698" t="s">
        <v>77920</v>
      </c>
      <c r="D38698" s="1">
        <v>43685.827314814815</v>
      </c>
      <c r="E38698">
        <v>17077</v>
      </c>
      <c r="F38698">
        <v>85531</v>
      </c>
    </row>
    <row r="38699" spans="1:6" x14ac:dyDescent="0.2">
      <c r="A38699">
        <v>1.1595900325141299E+18</v>
      </c>
      <c r="B38699" t="s">
        <v>77921</v>
      </c>
      <c r="C38699" t="s">
        <v>77922</v>
      </c>
      <c r="D38699" s="1">
        <v>43686.013680555552</v>
      </c>
      <c r="E38699">
        <v>11219</v>
      </c>
      <c r="F38699">
        <v>64912</v>
      </c>
    </row>
    <row r="38700" spans="1:6" x14ac:dyDescent="0.2">
      <c r="A38700">
        <v>1.1595900337640399E+18</v>
      </c>
      <c r="B38700" t="s">
        <v>77923</v>
      </c>
      <c r="C38700" t="s">
        <v>77924</v>
      </c>
      <c r="D38700" s="1">
        <v>43686.013680555552</v>
      </c>
      <c r="E38700">
        <v>9809</v>
      </c>
      <c r="F38700">
        <v>57742</v>
      </c>
    </row>
    <row r="38701" spans="1:6" x14ac:dyDescent="0.2">
      <c r="A38701">
        <v>1.1596033393630001E+18</v>
      </c>
      <c r="B38701" t="s">
        <v>77925</v>
      </c>
      <c r="C38701" t="s">
        <v>77926</v>
      </c>
      <c r="D38701" s="1">
        <v>43686.050405092596</v>
      </c>
      <c r="E38701">
        <v>17801</v>
      </c>
      <c r="F38701">
        <v>91164</v>
      </c>
    </row>
    <row r="38702" spans="1:6" x14ac:dyDescent="0.2">
      <c r="A38702">
        <v>1.1596033406674401E+18</v>
      </c>
      <c r="B38702" t="s">
        <v>77927</v>
      </c>
      <c r="C38702" t="s">
        <v>77928</v>
      </c>
      <c r="D38702" s="1">
        <v>43686.050405092596</v>
      </c>
      <c r="E38702">
        <v>13114</v>
      </c>
      <c r="F38702">
        <v>74499</v>
      </c>
    </row>
    <row r="38703" spans="1:6" x14ac:dyDescent="0.2">
      <c r="A38703">
        <v>1.1596140867092201E+18</v>
      </c>
      <c r="B38703" t="s">
        <v>77929</v>
      </c>
      <c r="C38703" t="s">
        <v>77930</v>
      </c>
      <c r="D38703" s="1">
        <v>43686.080057870371</v>
      </c>
      <c r="E38703">
        <v>13222</v>
      </c>
      <c r="F38703">
        <v>65387</v>
      </c>
    </row>
    <row r="38704" spans="1:6" x14ac:dyDescent="0.2">
      <c r="A38704">
        <v>1.15979731490045E+18</v>
      </c>
      <c r="B38704" t="s">
        <v>77931</v>
      </c>
      <c r="C38704" t="s">
        <v>77932</v>
      </c>
      <c r="D38704" s="1">
        <v>43686.5856712963</v>
      </c>
      <c r="E38704">
        <v>18127</v>
      </c>
      <c r="F38704">
        <v>100542</v>
      </c>
    </row>
    <row r="38705" spans="1:7" x14ac:dyDescent="0.2">
      <c r="A38705">
        <v>1.1597973156805499E+18</v>
      </c>
      <c r="B38705" t="s">
        <v>77933</v>
      </c>
      <c r="C38705" t="s">
        <v>77934</v>
      </c>
      <c r="D38705" s="1">
        <v>43686.5856712963</v>
      </c>
      <c r="E38705">
        <v>16555</v>
      </c>
      <c r="F38705">
        <v>103318</v>
      </c>
    </row>
    <row r="38706" spans="1:7" x14ac:dyDescent="0.2">
      <c r="A38706">
        <v>1.15989819980242E+18</v>
      </c>
      <c r="B38706" t="s">
        <v>77935</v>
      </c>
      <c r="C38706" t="s">
        <v>77936</v>
      </c>
      <c r="D38706" s="1">
        <v>43686.864062499997</v>
      </c>
      <c r="E38706">
        <v>34474</v>
      </c>
      <c r="F38706">
        <v>150387</v>
      </c>
    </row>
    <row r="38707" spans="1:7" x14ac:dyDescent="0.2">
      <c r="A38707">
        <v>1.1598982010188301E+18</v>
      </c>
      <c r="B38707" t="s">
        <v>77937</v>
      </c>
      <c r="C38707" t="s">
        <v>77938</v>
      </c>
      <c r="D38707" s="1">
        <v>43686.864062499997</v>
      </c>
      <c r="E38707">
        <v>29991</v>
      </c>
      <c r="F38707">
        <v>141907</v>
      </c>
    </row>
    <row r="38708" spans="1:7" x14ac:dyDescent="0.2">
      <c r="A38708">
        <v>1.1601540255112801E+18</v>
      </c>
      <c r="B38708" t="s">
        <v>77939</v>
      </c>
      <c r="C38708" t="s">
        <v>77940</v>
      </c>
      <c r="D38708" s="1">
        <v>43687.57</v>
      </c>
      <c r="E38708">
        <v>29274</v>
      </c>
      <c r="F38708">
        <v>122699</v>
      </c>
      <c r="G38708" t="s">
        <v>89</v>
      </c>
    </row>
    <row r="38709" spans="1:7" x14ac:dyDescent="0.2">
      <c r="A38709">
        <v>1.1601585915186701E+18</v>
      </c>
      <c r="B38709" t="s">
        <v>77941</v>
      </c>
      <c r="C38709" t="s">
        <v>77942</v>
      </c>
      <c r="D38709" s="1">
        <v>43687.582604166666</v>
      </c>
      <c r="E38709">
        <v>19391</v>
      </c>
      <c r="F38709">
        <v>105457</v>
      </c>
    </row>
    <row r="38710" spans="1:7" x14ac:dyDescent="0.2">
      <c r="A38710">
        <v>1.1601585924834099E+18</v>
      </c>
      <c r="B38710" t="s">
        <v>77943</v>
      </c>
      <c r="C38710" t="s">
        <v>77944</v>
      </c>
      <c r="D38710" s="1">
        <v>43687.582604166666</v>
      </c>
      <c r="E38710">
        <v>17692</v>
      </c>
      <c r="F38710">
        <v>105014</v>
      </c>
    </row>
    <row r="38711" spans="1:7" x14ac:dyDescent="0.2">
      <c r="A38711">
        <v>1.16016076017937E+18</v>
      </c>
      <c r="B38711" t="s">
        <v>77945</v>
      </c>
      <c r="C38711" t="s">
        <v>77946</v>
      </c>
      <c r="D38711" s="1">
        <v>43687.588587962964</v>
      </c>
      <c r="E38711">
        <v>38018</v>
      </c>
      <c r="F38711">
        <v>162795</v>
      </c>
    </row>
    <row r="38712" spans="1:7" x14ac:dyDescent="0.2">
      <c r="A38712">
        <v>1.1603069824458801E+18</v>
      </c>
      <c r="B38712" t="s">
        <v>77947</v>
      </c>
      <c r="C38712" t="s">
        <v>77948</v>
      </c>
      <c r="D38712" s="1">
        <v>43687.992083333331</v>
      </c>
      <c r="E38712">
        <v>21279</v>
      </c>
      <c r="F38712">
        <v>114924</v>
      </c>
    </row>
    <row r="38713" spans="1:7" x14ac:dyDescent="0.2">
      <c r="A38713">
        <v>1.16030698337696E+18</v>
      </c>
      <c r="B38713" t="s">
        <v>77949</v>
      </c>
      <c r="C38713" t="s">
        <v>77950</v>
      </c>
      <c r="D38713" s="1">
        <v>43687.992083333331</v>
      </c>
      <c r="E38713">
        <v>19182</v>
      </c>
      <c r="F38713">
        <v>111312</v>
      </c>
    </row>
    <row r="38714" spans="1:7" x14ac:dyDescent="0.2">
      <c r="A38714">
        <v>1.1603093837016801E+18</v>
      </c>
      <c r="B38714" t="s">
        <v>77951</v>
      </c>
      <c r="C38714" t="s">
        <v>77952</v>
      </c>
      <c r="D38714" s="1">
        <v>43687.998715277776</v>
      </c>
      <c r="E38714">
        <v>17884</v>
      </c>
      <c r="F38714">
        <v>78684</v>
      </c>
    </row>
    <row r="38715" spans="1:7" x14ac:dyDescent="0.2">
      <c r="A38715">
        <v>1.16031683141406E+18</v>
      </c>
      <c r="B38715" t="s">
        <v>77953</v>
      </c>
      <c r="C38715" t="s">
        <v>77954</v>
      </c>
      <c r="D38715" s="1">
        <v>43688.019259259258</v>
      </c>
      <c r="E38715">
        <v>33061</v>
      </c>
      <c r="F38715">
        <v>146611</v>
      </c>
    </row>
    <row r="38716" spans="1:7" x14ac:dyDescent="0.2">
      <c r="A38716">
        <v>1.160320950468E+18</v>
      </c>
      <c r="B38716" t="s">
        <v>77955</v>
      </c>
      <c r="C38716" t="s">
        <v>77956</v>
      </c>
      <c r="D38716" s="1">
        <v>43688.030624999999</v>
      </c>
      <c r="E38716">
        <v>31851</v>
      </c>
      <c r="F38716">
        <v>155536</v>
      </c>
    </row>
    <row r="38717" spans="1:7" x14ac:dyDescent="0.2">
      <c r="A38717">
        <v>1.1603820915923799E+18</v>
      </c>
      <c r="B38717" t="s">
        <v>77957</v>
      </c>
      <c r="C38717" t="s">
        <v>77958</v>
      </c>
      <c r="D38717" s="1">
        <v>43688.19935185185</v>
      </c>
      <c r="E38717">
        <v>21157</v>
      </c>
      <c r="F38717">
        <v>114275</v>
      </c>
    </row>
    <row r="38718" spans="1:7" x14ac:dyDescent="0.2">
      <c r="A38718">
        <v>1.1603820929304E+18</v>
      </c>
      <c r="B38718" t="s">
        <v>77959</v>
      </c>
      <c r="C38718" t="s">
        <v>77960</v>
      </c>
      <c r="D38718" s="1">
        <v>43688.19935185185</v>
      </c>
      <c r="E38718">
        <v>15922</v>
      </c>
      <c r="F38718">
        <v>92776</v>
      </c>
    </row>
    <row r="38719" spans="1:7" x14ac:dyDescent="0.2">
      <c r="A38719">
        <v>1.1606654431426401E+18</v>
      </c>
      <c r="B38719" t="s">
        <v>77961</v>
      </c>
      <c r="C38719" t="s">
        <v>77962</v>
      </c>
      <c r="D38719" s="1">
        <v>43688.981249999997</v>
      </c>
      <c r="E38719">
        <v>14515</v>
      </c>
      <c r="F38719">
        <v>80775</v>
      </c>
      <c r="G38719" t="s">
        <v>89</v>
      </c>
    </row>
    <row r="38720" spans="1:7" x14ac:dyDescent="0.2">
      <c r="A38720">
        <v>1.1606654446190999E+18</v>
      </c>
      <c r="B38720" t="s">
        <v>77963</v>
      </c>
      <c r="C38720" t="s">
        <v>77964</v>
      </c>
      <c r="D38720" s="1">
        <v>43688.981249999997</v>
      </c>
      <c r="E38720">
        <v>12824</v>
      </c>
      <c r="F38720">
        <v>73478</v>
      </c>
    </row>
    <row r="38721" spans="1:7" x14ac:dyDescent="0.2">
      <c r="A38721">
        <v>1.1606677489781199E+18</v>
      </c>
      <c r="B38721" t="s">
        <v>77965</v>
      </c>
      <c r="C38721" t="s">
        <v>77966</v>
      </c>
      <c r="D38721" s="1">
        <v>43688.987615740742</v>
      </c>
      <c r="E38721">
        <v>26845</v>
      </c>
      <c r="F38721">
        <v>125250</v>
      </c>
    </row>
    <row r="38722" spans="1:7" x14ac:dyDescent="0.2">
      <c r="A38722">
        <v>1.1607632059893801E+18</v>
      </c>
      <c r="B38722" t="s">
        <v>77967</v>
      </c>
      <c r="C38722" t="s">
        <v>77968</v>
      </c>
      <c r="D38722" s="1">
        <v>43689.251018518517</v>
      </c>
      <c r="E38722">
        <v>16952</v>
      </c>
      <c r="F38722">
        <v>81932</v>
      </c>
    </row>
    <row r="38723" spans="1:7" x14ac:dyDescent="0.2">
      <c r="A38723">
        <v>1.1609973631771799E+18</v>
      </c>
      <c r="B38723" t="s">
        <v>77969</v>
      </c>
      <c r="C38723" t="s">
        <v>77970</v>
      </c>
      <c r="D38723" s="1">
        <v>43689.897175925929</v>
      </c>
      <c r="E38723">
        <v>15362</v>
      </c>
      <c r="F38723">
        <v>79095</v>
      </c>
    </row>
    <row r="38724" spans="1:7" x14ac:dyDescent="0.2">
      <c r="A38724">
        <v>1.1610013324693701E+18</v>
      </c>
      <c r="B38724" t="s">
        <v>77971</v>
      </c>
      <c r="C38724" t="s">
        <v>77972</v>
      </c>
      <c r="D38724" s="1">
        <v>43689.908125000002</v>
      </c>
      <c r="E38724">
        <v>27319</v>
      </c>
      <c r="F38724">
        <v>135490</v>
      </c>
    </row>
    <row r="38725" spans="1:7" x14ac:dyDescent="0.2">
      <c r="A38725">
        <v>1.1610262033457201E+18</v>
      </c>
      <c r="B38725" t="s">
        <v>77973</v>
      </c>
      <c r="C38725" t="s">
        <v>77974</v>
      </c>
      <c r="D38725" s="1">
        <v>43689.976759259262</v>
      </c>
      <c r="E38725">
        <v>17540</v>
      </c>
      <c r="F38725">
        <v>74319</v>
      </c>
    </row>
    <row r="38726" spans="1:7" x14ac:dyDescent="0.2">
      <c r="A38726">
        <v>1.1612502323168901E+18</v>
      </c>
      <c r="B38726" t="s">
        <v>77975</v>
      </c>
      <c r="C38726" t="s">
        <v>77976</v>
      </c>
      <c r="D38726" s="1">
        <v>43690.594965277778</v>
      </c>
      <c r="E38726">
        <v>14394</v>
      </c>
      <c r="F38726">
        <v>68800</v>
      </c>
      <c r="G38726" t="s">
        <v>89</v>
      </c>
    </row>
    <row r="38727" spans="1:7" x14ac:dyDescent="0.2">
      <c r="A38727">
        <v>1.16125211574401E+18</v>
      </c>
      <c r="B38727" t="s">
        <v>77977</v>
      </c>
      <c r="C38727" t="s">
        <v>77978</v>
      </c>
      <c r="D38727" s="1">
        <v>43690.600162037037</v>
      </c>
      <c r="E38727">
        <v>10991</v>
      </c>
      <c r="F38727">
        <v>61405</v>
      </c>
    </row>
    <row r="38728" spans="1:7" x14ac:dyDescent="0.2">
      <c r="A38728">
        <v>1.1612556874413399E+18</v>
      </c>
      <c r="B38728" t="s">
        <v>77979</v>
      </c>
      <c r="C38728" t="s">
        <v>77980</v>
      </c>
      <c r="D38728" s="1">
        <v>43690.610011574077</v>
      </c>
      <c r="E38728">
        <v>26596</v>
      </c>
      <c r="F38728">
        <v>94169</v>
      </c>
      <c r="G38728" t="s">
        <v>89</v>
      </c>
    </row>
    <row r="38729" spans="1:7" x14ac:dyDescent="0.2">
      <c r="A38729">
        <v>1.16125837047885E+18</v>
      </c>
      <c r="B38729" t="s">
        <v>77981</v>
      </c>
      <c r="C38729" t="s">
        <v>77982</v>
      </c>
      <c r="D38729" s="1">
        <v>43690.617418981485</v>
      </c>
      <c r="E38729">
        <v>16015</v>
      </c>
      <c r="F38729">
        <v>63475</v>
      </c>
    </row>
    <row r="38730" spans="1:7" x14ac:dyDescent="0.2">
      <c r="A38730">
        <v>1.1612708657885801E+18</v>
      </c>
      <c r="B38730" t="s">
        <v>77983</v>
      </c>
      <c r="C38730" t="s">
        <v>77984</v>
      </c>
      <c r="D38730" s="1">
        <v>43690.651898148149</v>
      </c>
      <c r="E38730">
        <v>10902</v>
      </c>
      <c r="F38730">
        <v>40984</v>
      </c>
    </row>
    <row r="38731" spans="1:7" x14ac:dyDescent="0.2">
      <c r="A38731">
        <v>1.16127740335375E+18</v>
      </c>
      <c r="B38731" t="s">
        <v>77985</v>
      </c>
      <c r="C38731" t="s">
        <v>77986</v>
      </c>
      <c r="D38731" s="1">
        <v>43690.669942129629</v>
      </c>
      <c r="E38731">
        <v>31794</v>
      </c>
      <c r="F38731">
        <v>131319</v>
      </c>
    </row>
    <row r="38732" spans="1:7" x14ac:dyDescent="0.2">
      <c r="A38732">
        <v>1.1612789782016599E+18</v>
      </c>
      <c r="B38732" t="s">
        <v>77987</v>
      </c>
      <c r="C38732" t="s">
        <v>77988</v>
      </c>
      <c r="D38732" s="1">
        <v>43690.67428240741</v>
      </c>
      <c r="E38732">
        <v>10838</v>
      </c>
      <c r="F38732">
        <v>52018</v>
      </c>
    </row>
    <row r="38733" spans="1:7" x14ac:dyDescent="0.2">
      <c r="A38733">
        <v>1.1612895570794601E+18</v>
      </c>
      <c r="B38733" t="s">
        <v>77989</v>
      </c>
      <c r="C38733" t="s">
        <v>77990</v>
      </c>
      <c r="D38733" s="1">
        <v>43690.703472222223</v>
      </c>
      <c r="E38733">
        <v>18555</v>
      </c>
      <c r="F38733">
        <v>75877</v>
      </c>
    </row>
    <row r="38734" spans="1:7" x14ac:dyDescent="0.2">
      <c r="A38734">
        <v>1.1613242948001201E+18</v>
      </c>
      <c r="B38734" t="s">
        <v>77991</v>
      </c>
      <c r="C38734" t="s">
        <v>77992</v>
      </c>
      <c r="D38734" s="1">
        <v>43690.799328703702</v>
      </c>
      <c r="E38734">
        <v>19632</v>
      </c>
      <c r="F38734">
        <v>114522</v>
      </c>
    </row>
    <row r="38735" spans="1:7" x14ac:dyDescent="0.2">
      <c r="A38735">
        <v>1.1613258705162601E+18</v>
      </c>
      <c r="B38735" t="s">
        <v>77993</v>
      </c>
      <c r="C38735" t="s">
        <v>77994</v>
      </c>
      <c r="D38735" s="1">
        <v>43690.803680555553</v>
      </c>
      <c r="E38735">
        <v>23790</v>
      </c>
      <c r="F38735">
        <v>86302</v>
      </c>
    </row>
    <row r="38736" spans="1:7" x14ac:dyDescent="0.2">
      <c r="A38736">
        <v>1.16132778388223E+18</v>
      </c>
      <c r="B38736" t="s">
        <v>77995</v>
      </c>
      <c r="C38736" t="s">
        <v>77996</v>
      </c>
      <c r="D38736" s="1">
        <v>43690.808958333335</v>
      </c>
      <c r="E38736">
        <v>8525</v>
      </c>
      <c r="F38736">
        <v>47346</v>
      </c>
    </row>
    <row r="38737" spans="1:8" x14ac:dyDescent="0.2">
      <c r="A38737">
        <v>1.16132962785341E+18</v>
      </c>
      <c r="B38737" t="s">
        <v>77997</v>
      </c>
      <c r="C38737" t="s">
        <v>77998</v>
      </c>
      <c r="D38737" s="1">
        <v>43690.814050925925</v>
      </c>
      <c r="E38737">
        <v>18475</v>
      </c>
      <c r="F38737">
        <v>57974</v>
      </c>
    </row>
    <row r="38738" spans="1:8" x14ac:dyDescent="0.2">
      <c r="A38738">
        <v>1.16133257706976E+18</v>
      </c>
      <c r="B38738" t="s">
        <v>77999</v>
      </c>
      <c r="C38738" t="s">
        <v>78000</v>
      </c>
      <c r="D38738" s="1">
        <v>43690.822187500002</v>
      </c>
      <c r="E38738">
        <v>7910</v>
      </c>
      <c r="F38738">
        <v>31800</v>
      </c>
    </row>
    <row r="38739" spans="1:8" x14ac:dyDescent="0.2">
      <c r="A38739">
        <v>1.16136146947005E+18</v>
      </c>
      <c r="B38739" t="s">
        <v>78001</v>
      </c>
      <c r="C38739" t="s">
        <v>78002</v>
      </c>
      <c r="D38739" s="1">
        <v>43690.901921296296</v>
      </c>
      <c r="E38739">
        <v>9178</v>
      </c>
      <c r="F38739">
        <v>39191</v>
      </c>
    </row>
    <row r="38740" spans="1:8" x14ac:dyDescent="0.2">
      <c r="A38740">
        <v>1.1613631070396201E+18</v>
      </c>
      <c r="B38740" t="s">
        <v>78003</v>
      </c>
      <c r="C38740" t="s">
        <v>78004</v>
      </c>
      <c r="D38740" s="1">
        <v>43690.906435185185</v>
      </c>
      <c r="E38740">
        <v>10869</v>
      </c>
      <c r="F38740">
        <v>37674</v>
      </c>
    </row>
    <row r="38741" spans="1:8" x14ac:dyDescent="0.2">
      <c r="A38741">
        <v>1.16137727239122E+18</v>
      </c>
      <c r="B38741" t="s">
        <v>78005</v>
      </c>
      <c r="C38741" t="s">
        <v>78006</v>
      </c>
      <c r="D38741" s="1">
        <v>43690.945520833331</v>
      </c>
      <c r="E38741">
        <v>25285</v>
      </c>
      <c r="F38741">
        <v>98665</v>
      </c>
    </row>
    <row r="38742" spans="1:8" x14ac:dyDescent="0.2">
      <c r="A38742">
        <v>1.1614338637401001E+18</v>
      </c>
      <c r="B38742" t="s">
        <v>78007</v>
      </c>
      <c r="C38742" t="s">
        <v>78008</v>
      </c>
      <c r="D38742" s="1">
        <v>43691.101689814815</v>
      </c>
      <c r="E38742">
        <v>15213</v>
      </c>
      <c r="F38742">
        <v>59741</v>
      </c>
    </row>
    <row r="38743" spans="1:8" x14ac:dyDescent="0.2">
      <c r="A38743">
        <v>1.1614390362565199E+18</v>
      </c>
      <c r="B38743" t="s">
        <v>78009</v>
      </c>
      <c r="C38743" t="s">
        <v>78010</v>
      </c>
      <c r="D38743" s="1">
        <v>43691.115960648145</v>
      </c>
      <c r="E38743">
        <v>36748</v>
      </c>
      <c r="F38743">
        <v>136585</v>
      </c>
    </row>
    <row r="38744" spans="1:8" x14ac:dyDescent="0.2">
      <c r="A38744">
        <v>1.16144823414704E+18</v>
      </c>
      <c r="B38744" t="s">
        <v>78011</v>
      </c>
      <c r="C38744" t="s">
        <v>78012</v>
      </c>
      <c r="D38744" s="1">
        <v>43691.141342592593</v>
      </c>
      <c r="E38744">
        <v>19594</v>
      </c>
      <c r="F38744">
        <v>84478</v>
      </c>
    </row>
    <row r="38745" spans="1:8" x14ac:dyDescent="0.2">
      <c r="A38745">
        <v>1.1614670766216E+18</v>
      </c>
      <c r="B38745" t="s">
        <v>78013</v>
      </c>
      <c r="C38745" t="s">
        <v>78014</v>
      </c>
      <c r="D38745" s="1">
        <v>43691.193333333336</v>
      </c>
      <c r="E38745">
        <v>12853</v>
      </c>
      <c r="F38745">
        <v>54861</v>
      </c>
      <c r="G38745" t="s">
        <v>215</v>
      </c>
    </row>
    <row r="38746" spans="1:8" x14ac:dyDescent="0.2">
      <c r="A38746">
        <v>1.1616351843258701E+18</v>
      </c>
      <c r="B38746" t="s">
        <v>78015</v>
      </c>
      <c r="C38746" t="s">
        <v>78016</v>
      </c>
      <c r="D38746" s="1">
        <v>43691.657222222224</v>
      </c>
      <c r="E38746">
        <v>11320</v>
      </c>
      <c r="F38746">
        <v>52713</v>
      </c>
    </row>
    <row r="38747" spans="1:8" x14ac:dyDescent="0.2">
      <c r="A38747">
        <v>1.1616624108827799E+18</v>
      </c>
      <c r="B38747" t="s">
        <v>78017</v>
      </c>
      <c r="C38747" t="s">
        <v>78018</v>
      </c>
      <c r="D38747" s="1">
        <v>43691.732361111113</v>
      </c>
      <c r="E38747">
        <v>11917</v>
      </c>
      <c r="F38747">
        <v>43575</v>
      </c>
      <c r="H38747" t="s">
        <v>390</v>
      </c>
    </row>
    <row r="38748" spans="1:8" x14ac:dyDescent="0.2">
      <c r="A38748">
        <v>1.1616636516669E+18</v>
      </c>
      <c r="B38748" t="s">
        <v>78019</v>
      </c>
      <c r="C38748" t="s">
        <v>78020</v>
      </c>
      <c r="D38748" s="1">
        <v>43691.735775462963</v>
      </c>
      <c r="E38748">
        <v>13032</v>
      </c>
      <c r="F38748">
        <v>50121</v>
      </c>
      <c r="G38748" t="s">
        <v>89</v>
      </c>
    </row>
    <row r="38749" spans="1:8" x14ac:dyDescent="0.2">
      <c r="A38749">
        <v>1.16166653837985E+18</v>
      </c>
      <c r="B38749" t="s">
        <v>78021</v>
      </c>
      <c r="C38749" t="s">
        <v>78022</v>
      </c>
      <c r="D38749" s="1">
        <v>43691.743750000001</v>
      </c>
      <c r="E38749">
        <v>13186</v>
      </c>
      <c r="F38749">
        <v>55153</v>
      </c>
      <c r="G38749" t="s">
        <v>215</v>
      </c>
    </row>
    <row r="38750" spans="1:8" x14ac:dyDescent="0.2">
      <c r="A38750">
        <v>1.16167947457807E+18</v>
      </c>
      <c r="B38750" t="s">
        <v>78023</v>
      </c>
      <c r="C38750" t="s">
        <v>78024</v>
      </c>
      <c r="D38750" s="1">
        <v>43691.779444444444</v>
      </c>
      <c r="E38750">
        <v>15201</v>
      </c>
      <c r="F38750">
        <v>82901</v>
      </c>
    </row>
    <row r="38751" spans="1:8" x14ac:dyDescent="0.2">
      <c r="A38751">
        <v>1.1616876354269801E+18</v>
      </c>
      <c r="B38751" t="s">
        <v>78025</v>
      </c>
      <c r="C38751" t="s">
        <v>78026</v>
      </c>
      <c r="D38751" s="1">
        <v>43691.80196759259</v>
      </c>
      <c r="E38751">
        <v>12783</v>
      </c>
      <c r="F38751">
        <v>48701</v>
      </c>
      <c r="G38751" t="s">
        <v>215</v>
      </c>
    </row>
    <row r="38752" spans="1:8" x14ac:dyDescent="0.2">
      <c r="A38752">
        <v>1.16171940820258E+18</v>
      </c>
      <c r="B38752" t="s">
        <v>78027</v>
      </c>
      <c r="C38752" t="s">
        <v>78028</v>
      </c>
      <c r="D38752" s="1">
        <v>43691.889641203707</v>
      </c>
      <c r="E38752">
        <v>17716</v>
      </c>
      <c r="F38752">
        <v>82473</v>
      </c>
    </row>
    <row r="38753" spans="1:7" x14ac:dyDescent="0.2">
      <c r="A38753">
        <v>1.1617194098048E+18</v>
      </c>
      <c r="B38753" t="s">
        <v>78029</v>
      </c>
      <c r="C38753" t="s">
        <v>78030</v>
      </c>
      <c r="D38753" s="1">
        <v>43691.889641203707</v>
      </c>
      <c r="E38753">
        <v>14721</v>
      </c>
      <c r="F38753">
        <v>67813</v>
      </c>
    </row>
    <row r="38754" spans="1:7" x14ac:dyDescent="0.2">
      <c r="A38754">
        <v>1.1617544409505999E+18</v>
      </c>
      <c r="B38754" t="s">
        <v>78031</v>
      </c>
      <c r="C38754" t="s">
        <v>78032</v>
      </c>
      <c r="D38754" s="1">
        <v>43691.986307870371</v>
      </c>
      <c r="E38754">
        <v>10423</v>
      </c>
      <c r="F38754">
        <v>44694</v>
      </c>
    </row>
    <row r="38755" spans="1:7" x14ac:dyDescent="0.2">
      <c r="A38755">
        <v>1.1617551313245701E+18</v>
      </c>
      <c r="B38755" t="s">
        <v>78033</v>
      </c>
      <c r="C38755" t="s">
        <v>78034</v>
      </c>
      <c r="D38755" s="1">
        <v>43691.988217592596</v>
      </c>
      <c r="E38755">
        <v>12471</v>
      </c>
      <c r="F38755">
        <v>49149</v>
      </c>
    </row>
    <row r="38756" spans="1:7" x14ac:dyDescent="0.2">
      <c r="A38756">
        <v>1.16176768976288E+18</v>
      </c>
      <c r="B38756" t="s">
        <v>78035</v>
      </c>
      <c r="C38756" t="s">
        <v>78036</v>
      </c>
      <c r="D38756" s="1">
        <v>43692.022870370369</v>
      </c>
      <c r="E38756">
        <v>16084</v>
      </c>
      <c r="F38756">
        <v>85464</v>
      </c>
    </row>
    <row r="38757" spans="1:7" x14ac:dyDescent="0.2">
      <c r="A38757">
        <v>1.16176769164611E+18</v>
      </c>
      <c r="B38757" t="s">
        <v>78037</v>
      </c>
      <c r="C38757" t="s">
        <v>78038</v>
      </c>
      <c r="D38757" s="1">
        <v>43692.022870370369</v>
      </c>
      <c r="E38757">
        <v>15951</v>
      </c>
      <c r="F38757">
        <v>82676</v>
      </c>
    </row>
    <row r="38758" spans="1:7" x14ac:dyDescent="0.2">
      <c r="A38758">
        <v>1.16177430589569E+18</v>
      </c>
      <c r="B38758" t="s">
        <v>78039</v>
      </c>
      <c r="C38758" t="s">
        <v>78040</v>
      </c>
      <c r="D38758" s="1">
        <v>43692.041122685187</v>
      </c>
      <c r="E38758">
        <v>21953</v>
      </c>
      <c r="F38758">
        <v>101465</v>
      </c>
    </row>
    <row r="38759" spans="1:7" x14ac:dyDescent="0.2">
      <c r="A38759">
        <v>1.1619667002559401E+18</v>
      </c>
      <c r="B38759" t="s">
        <v>78041</v>
      </c>
      <c r="C38759" t="s">
        <v>78042</v>
      </c>
      <c r="D38759" s="1">
        <v>43692.57203703704</v>
      </c>
      <c r="E38759">
        <v>9952</v>
      </c>
      <c r="F38759">
        <v>42497</v>
      </c>
    </row>
    <row r="38760" spans="1:7" x14ac:dyDescent="0.2">
      <c r="A38760">
        <v>1.16197753594673E+18</v>
      </c>
      <c r="B38760" t="s">
        <v>78043</v>
      </c>
      <c r="C38760" t="s">
        <v>78044</v>
      </c>
      <c r="D38760" s="1">
        <v>43692.60193287037</v>
      </c>
      <c r="E38760">
        <v>18630</v>
      </c>
      <c r="F38760">
        <v>78225</v>
      </c>
    </row>
    <row r="38761" spans="1:7" x14ac:dyDescent="0.2">
      <c r="A38761">
        <v>1.1619775380229801E+18</v>
      </c>
      <c r="B38761" t="s">
        <v>78045</v>
      </c>
      <c r="C38761" t="s">
        <v>78046</v>
      </c>
      <c r="D38761" s="1">
        <v>43692.601944444446</v>
      </c>
      <c r="E38761">
        <v>14446</v>
      </c>
      <c r="F38761">
        <v>67103</v>
      </c>
      <c r="G38761" t="s">
        <v>576</v>
      </c>
    </row>
    <row r="38762" spans="1:7" x14ac:dyDescent="0.2">
      <c r="A38762">
        <v>1.16198586441266E+18</v>
      </c>
      <c r="B38762" t="s">
        <v>78047</v>
      </c>
      <c r="C38762" t="s">
        <v>78048</v>
      </c>
      <c r="D38762" s="1">
        <v>43692.624918981484</v>
      </c>
      <c r="E38762">
        <v>17000</v>
      </c>
      <c r="F38762">
        <v>75503</v>
      </c>
    </row>
    <row r="38763" spans="1:7" x14ac:dyDescent="0.2">
      <c r="A38763">
        <v>1.16200048068128E+18</v>
      </c>
      <c r="B38763" t="s">
        <v>78049</v>
      </c>
      <c r="C38763" t="s">
        <v>78050</v>
      </c>
      <c r="D38763" s="1">
        <v>43692.665254629632</v>
      </c>
      <c r="E38763">
        <v>28761</v>
      </c>
      <c r="F38763">
        <v>113720</v>
      </c>
    </row>
    <row r="38764" spans="1:7" x14ac:dyDescent="0.2">
      <c r="A38764">
        <v>1.16200214117263E+18</v>
      </c>
      <c r="B38764" t="s">
        <v>78051</v>
      </c>
      <c r="C38764" t="s">
        <v>78052</v>
      </c>
      <c r="D38764" s="1">
        <v>43692.66983796296</v>
      </c>
      <c r="E38764">
        <v>14466</v>
      </c>
      <c r="F38764">
        <v>58406</v>
      </c>
    </row>
    <row r="38765" spans="1:7" x14ac:dyDescent="0.2">
      <c r="A38765">
        <v>1.1620227014579799E+18</v>
      </c>
      <c r="B38765" t="s">
        <v>78053</v>
      </c>
      <c r="C38765" t="s">
        <v>78054</v>
      </c>
      <c r="D38765" s="1">
        <v>43692.726574074077</v>
      </c>
      <c r="E38765">
        <v>16590</v>
      </c>
      <c r="F38765">
        <v>73348</v>
      </c>
    </row>
    <row r="38766" spans="1:7" x14ac:dyDescent="0.2">
      <c r="A38766">
        <v>1.16203723236814E+18</v>
      </c>
      <c r="B38766" t="s">
        <v>78055</v>
      </c>
      <c r="C38766" t="s">
        <v>78056</v>
      </c>
      <c r="D38766" s="1">
        <v>43692.76666666667</v>
      </c>
      <c r="E38766">
        <v>10960</v>
      </c>
      <c r="F38766">
        <v>53802</v>
      </c>
    </row>
    <row r="38767" spans="1:7" x14ac:dyDescent="0.2">
      <c r="A38767">
        <v>1.16203875509359E+18</v>
      </c>
      <c r="B38767" t="s">
        <v>78057</v>
      </c>
      <c r="C38767" t="s">
        <v>78058</v>
      </c>
      <c r="D38767" s="1">
        <v>43692.770868055559</v>
      </c>
      <c r="E38767">
        <v>16305</v>
      </c>
      <c r="F38767">
        <v>68375</v>
      </c>
    </row>
    <row r="38768" spans="1:7" x14ac:dyDescent="0.2">
      <c r="A38768">
        <v>1.1620408553284301E+18</v>
      </c>
      <c r="B38768" t="s">
        <v>78059</v>
      </c>
      <c r="C38768" t="s">
        <v>78060</v>
      </c>
      <c r="D38768" s="1">
        <v>43692.776666666665</v>
      </c>
      <c r="E38768">
        <v>24997</v>
      </c>
      <c r="F38768">
        <v>104823</v>
      </c>
    </row>
    <row r="38769" spans="1:8" x14ac:dyDescent="0.2">
      <c r="A38769">
        <v>1.1620445022925299E+18</v>
      </c>
      <c r="B38769" t="s">
        <v>78061</v>
      </c>
      <c r="C38769" t="s">
        <v>78062</v>
      </c>
      <c r="D38769" s="1">
        <v>43692.786724537036</v>
      </c>
      <c r="E38769">
        <v>20074</v>
      </c>
      <c r="F38769">
        <v>77268</v>
      </c>
    </row>
    <row r="38770" spans="1:8" x14ac:dyDescent="0.2">
      <c r="A38770">
        <v>1.1620838676978501E+18</v>
      </c>
      <c r="B38770" t="s">
        <v>78063</v>
      </c>
      <c r="C38770" t="s">
        <v>78064</v>
      </c>
      <c r="D38770" s="1">
        <v>43692.895358796297</v>
      </c>
      <c r="E38770">
        <v>12798</v>
      </c>
      <c r="F38770">
        <v>54784</v>
      </c>
    </row>
    <row r="38771" spans="1:8" x14ac:dyDescent="0.2">
      <c r="A38771">
        <v>1.1620909521708401E+18</v>
      </c>
      <c r="B38771" t="s">
        <v>78065</v>
      </c>
      <c r="C38771" t="s">
        <v>78066</v>
      </c>
      <c r="D38771" s="1">
        <v>43692.914907407408</v>
      </c>
      <c r="E38771">
        <v>9856</v>
      </c>
      <c r="F38771">
        <v>41455</v>
      </c>
    </row>
    <row r="38772" spans="1:8" x14ac:dyDescent="0.2">
      <c r="A38772">
        <v>1.1620929804607601E+18</v>
      </c>
      <c r="B38772" t="s">
        <v>78067</v>
      </c>
      <c r="C38772" t="s">
        <v>78068</v>
      </c>
      <c r="D38772" s="1">
        <v>43692.920497685183</v>
      </c>
      <c r="E38772">
        <v>13669</v>
      </c>
      <c r="F38772">
        <v>47545</v>
      </c>
    </row>
    <row r="38773" spans="1:8" x14ac:dyDescent="0.2">
      <c r="A38773">
        <v>1.16209518308272E+18</v>
      </c>
      <c r="B38773" t="s">
        <v>78069</v>
      </c>
      <c r="C38773" t="s">
        <v>78070</v>
      </c>
      <c r="D38773" s="1">
        <v>43692.926574074074</v>
      </c>
      <c r="E38773">
        <v>14452</v>
      </c>
      <c r="F38773">
        <v>63050</v>
      </c>
    </row>
    <row r="38774" spans="1:8" x14ac:dyDescent="0.2">
      <c r="A38774">
        <v>1.1620962244865101E+18</v>
      </c>
      <c r="B38774" t="s">
        <v>78071</v>
      </c>
      <c r="C38774" t="s">
        <v>78072</v>
      </c>
      <c r="D38774" s="1">
        <v>43692.929456018515</v>
      </c>
      <c r="E38774">
        <v>20078</v>
      </c>
      <c r="F38774">
        <v>87711</v>
      </c>
    </row>
    <row r="38775" spans="1:8" x14ac:dyDescent="0.2">
      <c r="A38775">
        <v>1.16217179670926E+18</v>
      </c>
      <c r="B38775" t="s">
        <v>78073</v>
      </c>
      <c r="C38775" t="s">
        <v>78074</v>
      </c>
      <c r="D38775" s="1">
        <v>43693.137997685182</v>
      </c>
      <c r="E38775">
        <v>15977</v>
      </c>
      <c r="F38775">
        <v>59844</v>
      </c>
    </row>
    <row r="38776" spans="1:8" x14ac:dyDescent="0.2">
      <c r="A38776">
        <v>1.1621754865602801E+18</v>
      </c>
      <c r="B38776" t="s">
        <v>78075</v>
      </c>
      <c r="C38776" t="s">
        <v>78076</v>
      </c>
      <c r="D38776" s="1">
        <v>43693.1481712963</v>
      </c>
      <c r="E38776">
        <v>19680</v>
      </c>
      <c r="F38776">
        <v>87858</v>
      </c>
      <c r="H38776" t="s">
        <v>390</v>
      </c>
    </row>
    <row r="38777" spans="1:8" x14ac:dyDescent="0.2">
      <c r="A38777">
        <v>1.16219529692494E+18</v>
      </c>
      <c r="B38777" t="s">
        <v>78077</v>
      </c>
      <c r="C38777" t="s">
        <v>78078</v>
      </c>
      <c r="D38777" s="1">
        <v>43693.202835648146</v>
      </c>
      <c r="E38777">
        <v>32236</v>
      </c>
      <c r="F38777">
        <v>125830</v>
      </c>
      <c r="H38777" t="s">
        <v>390</v>
      </c>
    </row>
    <row r="38778" spans="1:8" x14ac:dyDescent="0.2">
      <c r="A38778">
        <v>1.1623423077415199E+18</v>
      </c>
      <c r="B38778" t="s">
        <v>78079</v>
      </c>
      <c r="C38778" t="s">
        <v>78080</v>
      </c>
      <c r="D38778" s="1">
        <v>43693.608518518522</v>
      </c>
      <c r="E38778">
        <v>11698</v>
      </c>
      <c r="F38778">
        <v>60130</v>
      </c>
    </row>
    <row r="38779" spans="1:8" x14ac:dyDescent="0.2">
      <c r="A38779">
        <v>1.1623451080727401E+18</v>
      </c>
      <c r="B38779" t="s">
        <v>78081</v>
      </c>
      <c r="C38779" t="s">
        <v>78082</v>
      </c>
      <c r="D38779" s="1">
        <v>43693.616238425922</v>
      </c>
      <c r="E38779">
        <v>12450</v>
      </c>
      <c r="F38779">
        <v>57490</v>
      </c>
    </row>
    <row r="38780" spans="1:8" x14ac:dyDescent="0.2">
      <c r="A38780">
        <v>1.16239284109363E+18</v>
      </c>
      <c r="B38780" t="s">
        <v>78083</v>
      </c>
      <c r="C38780" t="s">
        <v>78084</v>
      </c>
      <c r="D38780" s="1">
        <v>43693.74796296296</v>
      </c>
      <c r="E38780">
        <v>11544</v>
      </c>
      <c r="F38780">
        <v>64152</v>
      </c>
    </row>
    <row r="38781" spans="1:8" x14ac:dyDescent="0.2">
      <c r="A38781">
        <v>1.1623932276406001E+18</v>
      </c>
      <c r="B38781" t="s">
        <v>78085</v>
      </c>
      <c r="C38781" t="s">
        <v>78086</v>
      </c>
      <c r="D38781" s="1">
        <v>43693.749027777776</v>
      </c>
      <c r="E38781">
        <v>10553</v>
      </c>
      <c r="F38781">
        <v>52485</v>
      </c>
    </row>
    <row r="38782" spans="1:8" x14ac:dyDescent="0.2">
      <c r="A38782">
        <v>1.16241471750527E+18</v>
      </c>
      <c r="B38782" t="s">
        <v>78087</v>
      </c>
      <c r="C38782" t="s">
        <v>78088</v>
      </c>
      <c r="D38782" s="1">
        <v>43693.808321759258</v>
      </c>
      <c r="E38782">
        <v>12695</v>
      </c>
      <c r="F38782">
        <v>55772</v>
      </c>
    </row>
    <row r="38783" spans="1:8" x14ac:dyDescent="0.2">
      <c r="A38783">
        <v>1.16246780290686E+18</v>
      </c>
      <c r="B38783" t="s">
        <v>78089</v>
      </c>
      <c r="C38783" t="s">
        <v>78090</v>
      </c>
      <c r="D38783" s="1">
        <v>43693.954814814817</v>
      </c>
      <c r="E38783">
        <v>10747</v>
      </c>
      <c r="F38783">
        <v>45588</v>
      </c>
    </row>
    <row r="38784" spans="1:8" x14ac:dyDescent="0.2">
      <c r="A38784">
        <v>1.16246805420013E+18</v>
      </c>
      <c r="B38784" t="s">
        <v>78091</v>
      </c>
      <c r="C38784" t="s">
        <v>78092</v>
      </c>
      <c r="D38784" s="1">
        <v>43693.955509259256</v>
      </c>
      <c r="E38784">
        <v>13913</v>
      </c>
      <c r="F38784">
        <v>57372</v>
      </c>
    </row>
    <row r="38785" spans="1:8" x14ac:dyDescent="0.2">
      <c r="A38785">
        <v>1.1624908436196301E+18</v>
      </c>
      <c r="B38785" t="s">
        <v>78093</v>
      </c>
      <c r="C38785" t="s">
        <v>78094</v>
      </c>
      <c r="D38785" s="1">
        <v>43694.018391203703</v>
      </c>
      <c r="E38785">
        <v>23808</v>
      </c>
      <c r="F38785">
        <v>107243</v>
      </c>
    </row>
    <row r="38786" spans="1:8" x14ac:dyDescent="0.2">
      <c r="A38786">
        <v>1.16249365443246E+18</v>
      </c>
      <c r="B38786" t="s">
        <v>78095</v>
      </c>
      <c r="C38786" t="s">
        <v>78096</v>
      </c>
      <c r="D38786" s="1">
        <v>43694.026145833333</v>
      </c>
      <c r="E38786">
        <v>41649</v>
      </c>
      <c r="F38786">
        <v>192872</v>
      </c>
    </row>
    <row r="38787" spans="1:8" x14ac:dyDescent="0.2">
      <c r="A38787">
        <v>1.1624950140370401E+18</v>
      </c>
      <c r="B38787" t="s">
        <v>78097</v>
      </c>
      <c r="C38787" t="s">
        <v>78098</v>
      </c>
      <c r="D38787" s="1">
        <v>43694.029907407406</v>
      </c>
      <c r="E38787">
        <v>19979</v>
      </c>
      <c r="F38787">
        <v>98296</v>
      </c>
    </row>
    <row r="38788" spans="1:8" x14ac:dyDescent="0.2">
      <c r="A38788">
        <v>1.1624974892258801E+18</v>
      </c>
      <c r="B38788" t="s">
        <v>78099</v>
      </c>
      <c r="C38788" t="s">
        <v>78100</v>
      </c>
      <c r="D38788" s="1">
        <v>43694.036736111113</v>
      </c>
      <c r="E38788">
        <v>35815</v>
      </c>
      <c r="F38788">
        <v>157824</v>
      </c>
    </row>
    <row r="38789" spans="1:8" x14ac:dyDescent="0.2">
      <c r="A38789">
        <v>1.1624989569177001E+18</v>
      </c>
      <c r="B38789" t="s">
        <v>78101</v>
      </c>
      <c r="C38789" t="s">
        <v>78102</v>
      </c>
      <c r="D38789" s="1">
        <v>43694.04078703704</v>
      </c>
      <c r="E38789">
        <v>12800</v>
      </c>
      <c r="F38789">
        <v>67510</v>
      </c>
    </row>
    <row r="38790" spans="1:8" x14ac:dyDescent="0.2">
      <c r="A38790">
        <v>1.1625003628106399E+18</v>
      </c>
      <c r="B38790" t="s">
        <v>78103</v>
      </c>
      <c r="C38790" t="s">
        <v>78104</v>
      </c>
      <c r="D38790" s="1">
        <v>43694.044664351852</v>
      </c>
      <c r="E38790">
        <v>14905</v>
      </c>
      <c r="F38790">
        <v>84342</v>
      </c>
    </row>
    <row r="38791" spans="1:8" x14ac:dyDescent="0.2">
      <c r="A38791">
        <v>1.1625555218550999E+18</v>
      </c>
      <c r="B38791" t="s">
        <v>78105</v>
      </c>
      <c r="C38791" t="s">
        <v>78106</v>
      </c>
      <c r="D38791" s="1">
        <v>43694.196875000001</v>
      </c>
      <c r="E38791">
        <v>13873</v>
      </c>
      <c r="F38791">
        <v>73059</v>
      </c>
    </row>
    <row r="38792" spans="1:8" x14ac:dyDescent="0.2">
      <c r="A38792">
        <v>1.1625558653517599E+18</v>
      </c>
      <c r="B38792" t="s">
        <v>78107</v>
      </c>
      <c r="C38792" t="s">
        <v>78108</v>
      </c>
      <c r="D38792" s="1">
        <v>43694.197824074072</v>
      </c>
      <c r="E38792">
        <v>16087</v>
      </c>
      <c r="F38792">
        <v>72233</v>
      </c>
    </row>
    <row r="38793" spans="1:8" x14ac:dyDescent="0.2">
      <c r="A38793">
        <v>1.1625624692834701E+18</v>
      </c>
      <c r="B38793" t="s">
        <v>78109</v>
      </c>
      <c r="C38793" t="s">
        <v>78110</v>
      </c>
      <c r="D38793" s="1">
        <v>43694.216041666667</v>
      </c>
      <c r="E38793">
        <v>19004</v>
      </c>
      <c r="F38793">
        <v>80752</v>
      </c>
    </row>
    <row r="38794" spans="1:8" x14ac:dyDescent="0.2">
      <c r="A38794">
        <v>1.16272685723154E+18</v>
      </c>
      <c r="B38794" t="s">
        <v>78111</v>
      </c>
      <c r="C38794" t="s">
        <v>78112</v>
      </c>
      <c r="D38794" s="1">
        <v>43694.669664351852</v>
      </c>
      <c r="E38794">
        <v>38246</v>
      </c>
      <c r="F38794">
        <v>161715</v>
      </c>
    </row>
    <row r="38795" spans="1:8" x14ac:dyDescent="0.2">
      <c r="A38795">
        <v>1.1628434537949801E+18</v>
      </c>
      <c r="B38795" t="s">
        <v>78113</v>
      </c>
      <c r="C38795" t="s">
        <v>78114</v>
      </c>
      <c r="D38795" s="1">
        <v>43694.991412037038</v>
      </c>
      <c r="E38795">
        <v>12640</v>
      </c>
      <c r="F38795">
        <v>45653</v>
      </c>
      <c r="G38795" t="s">
        <v>89</v>
      </c>
    </row>
    <row r="38796" spans="1:8" x14ac:dyDescent="0.2">
      <c r="A38796">
        <v>1.1628439900619599E+18</v>
      </c>
      <c r="B38796" t="s">
        <v>78115</v>
      </c>
      <c r="C38796" t="s">
        <v>78116</v>
      </c>
      <c r="D38796" s="1">
        <v>43694.992893518516</v>
      </c>
      <c r="E38796">
        <v>18310</v>
      </c>
      <c r="F38796">
        <v>71459</v>
      </c>
    </row>
    <row r="38797" spans="1:8" x14ac:dyDescent="0.2">
      <c r="A38797">
        <v>1.1628452403671601E+18</v>
      </c>
      <c r="B38797" t="s">
        <v>78117</v>
      </c>
      <c r="C38797" t="s">
        <v>78118</v>
      </c>
      <c r="D38797" s="1">
        <v>43694.996342592596</v>
      </c>
      <c r="E38797">
        <v>8423</v>
      </c>
      <c r="F38797">
        <v>46490</v>
      </c>
    </row>
    <row r="38798" spans="1:8" x14ac:dyDescent="0.2">
      <c r="A38798">
        <v>1.16284868679741E+18</v>
      </c>
      <c r="B38798" t="s">
        <v>78119</v>
      </c>
      <c r="C38798" t="s">
        <v>78120</v>
      </c>
      <c r="D38798" s="1">
        <v>43695.005856481483</v>
      </c>
      <c r="E38798">
        <v>14287</v>
      </c>
      <c r="F38798">
        <v>49394</v>
      </c>
      <c r="G38798" t="s">
        <v>89</v>
      </c>
    </row>
    <row r="38799" spans="1:8" x14ac:dyDescent="0.2">
      <c r="A38799">
        <v>1.16306372395267E+18</v>
      </c>
      <c r="B38799" t="s">
        <v>78121</v>
      </c>
      <c r="C38799" t="s">
        <v>78122</v>
      </c>
      <c r="D38799" s="1">
        <v>43695.599247685182</v>
      </c>
      <c r="E38799">
        <v>25781</v>
      </c>
      <c r="F38799">
        <v>109190</v>
      </c>
    </row>
    <row r="38800" spans="1:8" x14ac:dyDescent="0.2">
      <c r="A38800">
        <v>1.16306372821826E+18</v>
      </c>
      <c r="B38800" t="s">
        <v>78123</v>
      </c>
      <c r="C38800" t="s">
        <v>78124</v>
      </c>
      <c r="D38800" s="1">
        <v>43695.599259259259</v>
      </c>
      <c r="E38800">
        <v>24800</v>
      </c>
      <c r="F38800">
        <v>105888</v>
      </c>
      <c r="H38800" t="s">
        <v>390</v>
      </c>
    </row>
    <row r="38801" spans="1:7" x14ac:dyDescent="0.2">
      <c r="A38801">
        <v>1.1630645398370199E+18</v>
      </c>
      <c r="B38801" t="s">
        <v>78125</v>
      </c>
      <c r="C38801" t="s">
        <v>78126</v>
      </c>
      <c r="D38801" s="1">
        <v>43695.601493055554</v>
      </c>
      <c r="E38801">
        <v>19820</v>
      </c>
      <c r="F38801">
        <v>95799</v>
      </c>
    </row>
    <row r="38802" spans="1:7" x14ac:dyDescent="0.2">
      <c r="A38802">
        <v>1.1630667355887201E+18</v>
      </c>
      <c r="B38802" t="s">
        <v>78127</v>
      </c>
      <c r="C38802" t="s">
        <v>43464</v>
      </c>
      <c r="D38802" s="1">
        <v>43695.607557870368</v>
      </c>
      <c r="E38802">
        <v>44149</v>
      </c>
      <c r="F38802">
        <v>246122</v>
      </c>
    </row>
    <row r="38803" spans="1:7" x14ac:dyDescent="0.2">
      <c r="A38803">
        <v>1.16315497768417E+18</v>
      </c>
      <c r="B38803" t="s">
        <v>78128</v>
      </c>
      <c r="C38803" t="s">
        <v>78129</v>
      </c>
      <c r="D38803" s="1">
        <v>43695.851053240738</v>
      </c>
      <c r="E38803">
        <v>11556</v>
      </c>
      <c r="F38803">
        <v>46854</v>
      </c>
    </row>
    <row r="38804" spans="1:7" x14ac:dyDescent="0.2">
      <c r="A38804">
        <v>1.1631555867977201E+18</v>
      </c>
      <c r="B38804" t="s">
        <v>78130</v>
      </c>
      <c r="C38804" t="s">
        <v>78131</v>
      </c>
      <c r="D38804" s="1">
        <v>43695.852731481478</v>
      </c>
      <c r="E38804">
        <v>13584</v>
      </c>
      <c r="F38804">
        <v>82249</v>
      </c>
    </row>
    <row r="38805" spans="1:7" x14ac:dyDescent="0.2">
      <c r="A38805">
        <v>1.1631676607645299E+18</v>
      </c>
      <c r="B38805" t="s">
        <v>78132</v>
      </c>
      <c r="C38805" t="s">
        <v>78133</v>
      </c>
      <c r="D38805" s="1">
        <v>43695.886053240742</v>
      </c>
      <c r="E38805">
        <v>20494</v>
      </c>
      <c r="F38805">
        <v>95199</v>
      </c>
      <c r="G38805" t="s">
        <v>89</v>
      </c>
    </row>
    <row r="38806" spans="1:7" x14ac:dyDescent="0.2">
      <c r="A38806">
        <v>1.1631697304773901E+18</v>
      </c>
      <c r="B38806" t="s">
        <v>78134</v>
      </c>
      <c r="C38806" t="s">
        <v>78135</v>
      </c>
      <c r="D38806" s="1">
        <v>43695.891770833332</v>
      </c>
      <c r="E38806">
        <v>17313</v>
      </c>
      <c r="F38806">
        <v>74563</v>
      </c>
    </row>
    <row r="38807" spans="1:7" x14ac:dyDescent="0.2">
      <c r="A38807">
        <v>1.16320977953328E+18</v>
      </c>
      <c r="B38807" t="s">
        <v>78136</v>
      </c>
      <c r="C38807" t="s">
        <v>78137</v>
      </c>
      <c r="D38807" s="1">
        <v>43696.002280092594</v>
      </c>
      <c r="E38807">
        <v>21893</v>
      </c>
      <c r="F38807">
        <v>88276</v>
      </c>
    </row>
    <row r="38808" spans="1:7" x14ac:dyDescent="0.2">
      <c r="A38808">
        <v>1.1632216409159301E+18</v>
      </c>
      <c r="B38808" t="s">
        <v>78138</v>
      </c>
      <c r="C38808" t="s">
        <v>78139</v>
      </c>
      <c r="D38808" s="1">
        <v>43696.035011574073</v>
      </c>
      <c r="E38808">
        <v>18655</v>
      </c>
      <c r="F38808">
        <v>81366</v>
      </c>
      <c r="G38808" t="s">
        <v>89</v>
      </c>
    </row>
    <row r="38809" spans="1:7" x14ac:dyDescent="0.2">
      <c r="A38809">
        <v>1.16323862973037E+18</v>
      </c>
      <c r="B38809" t="s">
        <v>78140</v>
      </c>
      <c r="C38809" t="s">
        <v>78141</v>
      </c>
      <c r="D38809" s="1">
        <v>43696.081886574073</v>
      </c>
      <c r="E38809">
        <v>20202</v>
      </c>
      <c r="F38809">
        <v>99790</v>
      </c>
    </row>
    <row r="38810" spans="1:7" x14ac:dyDescent="0.2">
      <c r="A38810">
        <v>1.16342582933184E+18</v>
      </c>
      <c r="B38810" t="s">
        <v>78142</v>
      </c>
      <c r="C38810" t="s">
        <v>78143</v>
      </c>
      <c r="D38810" s="1">
        <v>43696.598460648151</v>
      </c>
      <c r="E38810">
        <v>18320</v>
      </c>
      <c r="F38810">
        <v>80988</v>
      </c>
    </row>
    <row r="38811" spans="1:7" x14ac:dyDescent="0.2">
      <c r="A38811">
        <v>1.1634404185555999E+18</v>
      </c>
      <c r="B38811" t="s">
        <v>78144</v>
      </c>
      <c r="C38811" t="s">
        <v>78145</v>
      </c>
      <c r="D38811" s="1">
        <v>43696.638726851852</v>
      </c>
      <c r="E38811">
        <v>16845</v>
      </c>
      <c r="F38811">
        <v>84457</v>
      </c>
    </row>
    <row r="38812" spans="1:7" x14ac:dyDescent="0.2">
      <c r="A38812">
        <v>1.16344041942382E+18</v>
      </c>
      <c r="B38812" t="s">
        <v>78146</v>
      </c>
      <c r="C38812" t="s">
        <v>78147</v>
      </c>
      <c r="D38812" s="1">
        <v>43696.638726851852</v>
      </c>
      <c r="E38812">
        <v>13999</v>
      </c>
      <c r="F38812">
        <v>73211</v>
      </c>
    </row>
    <row r="38813" spans="1:7" x14ac:dyDescent="0.2">
      <c r="A38813">
        <v>1.1634467604061701E+18</v>
      </c>
      <c r="B38813" t="s">
        <v>78148</v>
      </c>
      <c r="C38813" t="s">
        <v>78149</v>
      </c>
      <c r="D38813" s="1">
        <v>43696.656226851854</v>
      </c>
      <c r="E38813">
        <v>16712</v>
      </c>
      <c r="F38813">
        <v>64166</v>
      </c>
    </row>
    <row r="38814" spans="1:7" x14ac:dyDescent="0.2">
      <c r="A38814">
        <v>1.16347227261262E+18</v>
      </c>
      <c r="B38814" t="s">
        <v>78150</v>
      </c>
      <c r="C38814" t="s">
        <v>78151</v>
      </c>
      <c r="D38814" s="1">
        <v>43696.726620370369</v>
      </c>
      <c r="E38814">
        <v>18847</v>
      </c>
      <c r="F38814">
        <v>86546</v>
      </c>
    </row>
    <row r="38815" spans="1:7" x14ac:dyDescent="0.2">
      <c r="A38815">
        <v>1.1634722733885701E+18</v>
      </c>
      <c r="B38815" t="s">
        <v>78152</v>
      </c>
      <c r="C38815" t="s">
        <v>78153</v>
      </c>
      <c r="D38815" s="1">
        <v>43696.726620370369</v>
      </c>
      <c r="E38815">
        <v>14262</v>
      </c>
      <c r="F38815">
        <v>66973</v>
      </c>
    </row>
    <row r="38816" spans="1:7" x14ac:dyDescent="0.2">
      <c r="A38816">
        <v>1.1634787705877199E+18</v>
      </c>
      <c r="B38816" t="s">
        <v>78154</v>
      </c>
      <c r="C38816" t="s">
        <v>78155</v>
      </c>
      <c r="D38816" s="1">
        <v>43696.74454861111</v>
      </c>
      <c r="E38816">
        <v>58616</v>
      </c>
      <c r="F38816">
        <v>171281</v>
      </c>
      <c r="G38816" t="s">
        <v>89</v>
      </c>
    </row>
    <row r="38817" spans="1:8" x14ac:dyDescent="0.2">
      <c r="A38817">
        <v>1.1635207171928599E+18</v>
      </c>
      <c r="B38817" t="s">
        <v>78156</v>
      </c>
      <c r="C38817" t="s">
        <v>78157</v>
      </c>
      <c r="D38817" s="1">
        <v>43696.860300925924</v>
      </c>
      <c r="E38817">
        <v>18384</v>
      </c>
      <c r="F38817">
        <v>75771</v>
      </c>
    </row>
    <row r="38818" spans="1:8" x14ac:dyDescent="0.2">
      <c r="A38818">
        <v>1.16352104605566E+18</v>
      </c>
      <c r="B38818" t="s">
        <v>78158</v>
      </c>
      <c r="C38818" t="s">
        <v>78159</v>
      </c>
      <c r="D38818" s="1">
        <v>43696.861215277779</v>
      </c>
      <c r="E38818">
        <v>20099</v>
      </c>
      <c r="F38818">
        <v>87323</v>
      </c>
      <c r="H38818" t="s">
        <v>390</v>
      </c>
    </row>
    <row r="38819" spans="1:8" x14ac:dyDescent="0.2">
      <c r="A38819">
        <v>1.1635974881730601E+18</v>
      </c>
      <c r="B38819" t="s">
        <v>78160</v>
      </c>
      <c r="C38819" t="s">
        <v>78161</v>
      </c>
      <c r="D38819" s="1">
        <v>43697.072152777779</v>
      </c>
      <c r="E38819">
        <v>21364</v>
      </c>
      <c r="F38819">
        <v>109216</v>
      </c>
    </row>
    <row r="38820" spans="1:8" x14ac:dyDescent="0.2">
      <c r="A38820">
        <v>1.1636005194677901E+18</v>
      </c>
      <c r="B38820" t="s">
        <v>78162</v>
      </c>
      <c r="C38820" t="s">
        <v>78163</v>
      </c>
      <c r="D38820" s="1">
        <v>43697.080520833333</v>
      </c>
      <c r="E38820">
        <v>14718</v>
      </c>
      <c r="F38820">
        <v>64428</v>
      </c>
      <c r="G38820" t="s">
        <v>215</v>
      </c>
    </row>
    <row r="38821" spans="1:8" x14ac:dyDescent="0.2">
      <c r="A38821">
        <v>1.16360278770973E+18</v>
      </c>
      <c r="B38821" t="s">
        <v>78164</v>
      </c>
      <c r="C38821" t="s">
        <v>78165</v>
      </c>
      <c r="D38821" s="1">
        <v>43697.086770833332</v>
      </c>
      <c r="E38821">
        <v>13449</v>
      </c>
      <c r="F38821">
        <v>64739</v>
      </c>
      <c r="G38821" t="s">
        <v>89</v>
      </c>
    </row>
    <row r="38822" spans="1:8" x14ac:dyDescent="0.2">
      <c r="A38822">
        <v>1.16360336142335E+18</v>
      </c>
      <c r="B38822" t="s">
        <v>78166</v>
      </c>
      <c r="C38822" t="s">
        <v>78167</v>
      </c>
      <c r="D38822" s="1">
        <v>43697.088356481479</v>
      </c>
      <c r="E38822">
        <v>66211</v>
      </c>
      <c r="F38822">
        <v>302695</v>
      </c>
    </row>
    <row r="38823" spans="1:8" x14ac:dyDescent="0.2">
      <c r="A38823">
        <v>1.1636446067367301E+18</v>
      </c>
      <c r="B38823" t="s">
        <v>78168</v>
      </c>
      <c r="C38823" t="s">
        <v>78169</v>
      </c>
      <c r="D38823" s="1">
        <v>43697.202175925922</v>
      </c>
      <c r="E38823">
        <v>17967</v>
      </c>
      <c r="F38823">
        <v>77836</v>
      </c>
    </row>
    <row r="38824" spans="1:8" x14ac:dyDescent="0.2">
      <c r="A38824">
        <v>1.1638005864264699E+18</v>
      </c>
      <c r="B38824" t="s">
        <v>78170</v>
      </c>
      <c r="C38824" t="s">
        <v>78171</v>
      </c>
      <c r="D38824" s="1">
        <v>43697.632592592592</v>
      </c>
      <c r="E38824">
        <v>12903</v>
      </c>
      <c r="F38824">
        <v>53568</v>
      </c>
    </row>
    <row r="38825" spans="1:8" x14ac:dyDescent="0.2">
      <c r="A38825">
        <v>1.1638013654554801E+18</v>
      </c>
      <c r="B38825" t="s">
        <v>78172</v>
      </c>
      <c r="C38825" t="s">
        <v>78173</v>
      </c>
      <c r="D38825" s="1">
        <v>43697.634745370371</v>
      </c>
      <c r="E38825">
        <v>4688</v>
      </c>
      <c r="F38825">
        <v>25540</v>
      </c>
    </row>
    <row r="38826" spans="1:8" x14ac:dyDescent="0.2">
      <c r="A38826">
        <v>1.16380449693969E+18</v>
      </c>
      <c r="B38826" t="s">
        <v>78174</v>
      </c>
      <c r="C38826" t="s">
        <v>78175</v>
      </c>
      <c r="D38826" s="1">
        <v>43697.643391203703</v>
      </c>
      <c r="E38826">
        <v>11859</v>
      </c>
      <c r="F38826">
        <v>46856</v>
      </c>
    </row>
    <row r="38827" spans="1:8" x14ac:dyDescent="0.2">
      <c r="A38827">
        <v>1.1638082949868301E+18</v>
      </c>
      <c r="B38827" t="s">
        <v>78176</v>
      </c>
      <c r="C38827" t="s">
        <v>78177</v>
      </c>
      <c r="D38827" s="1">
        <v>43697.653865740744</v>
      </c>
      <c r="E38827">
        <v>8211</v>
      </c>
      <c r="F38827">
        <v>57023</v>
      </c>
    </row>
    <row r="38828" spans="1:8" x14ac:dyDescent="0.2">
      <c r="A38828">
        <v>1.16380879312752E+18</v>
      </c>
      <c r="B38828" t="s">
        <v>78178</v>
      </c>
      <c r="C38828" t="s">
        <v>78179</v>
      </c>
      <c r="D38828" s="1">
        <v>43697.655243055553</v>
      </c>
      <c r="E38828">
        <v>6912</v>
      </c>
      <c r="F38828">
        <v>34456</v>
      </c>
    </row>
    <row r="38829" spans="1:8" x14ac:dyDescent="0.2">
      <c r="A38829">
        <v>1.1638098172087301E+18</v>
      </c>
      <c r="B38829" t="s">
        <v>78180</v>
      </c>
      <c r="C38829" t="s">
        <v>78181</v>
      </c>
      <c r="D38829" s="1">
        <v>43697.658067129632</v>
      </c>
      <c r="E38829">
        <v>9618</v>
      </c>
      <c r="F38829">
        <v>39159</v>
      </c>
    </row>
    <row r="38830" spans="1:8" x14ac:dyDescent="0.2">
      <c r="A38830">
        <v>1.1638106915994701E+18</v>
      </c>
      <c r="B38830" t="s">
        <v>78182</v>
      </c>
      <c r="C38830" t="s">
        <v>78183</v>
      </c>
      <c r="D38830" s="1">
        <v>43697.660486111112</v>
      </c>
      <c r="E38830">
        <v>11129</v>
      </c>
      <c r="F38830">
        <v>47985</v>
      </c>
    </row>
    <row r="38831" spans="1:8" x14ac:dyDescent="0.2">
      <c r="A38831">
        <v>1.1638115797851699E+18</v>
      </c>
      <c r="B38831" t="s">
        <v>78184</v>
      </c>
      <c r="C38831" t="s">
        <v>78185</v>
      </c>
      <c r="D38831" s="1">
        <v>43697.662928240738</v>
      </c>
      <c r="E38831">
        <v>11753</v>
      </c>
      <c r="F38831">
        <v>50976</v>
      </c>
    </row>
    <row r="38832" spans="1:8" x14ac:dyDescent="0.2">
      <c r="A38832">
        <v>1.1638363488197499E+18</v>
      </c>
      <c r="B38832" t="s">
        <v>78186</v>
      </c>
      <c r="C38832" t="s">
        <v>78187</v>
      </c>
      <c r="D38832" s="1">
        <v>43697.73128472222</v>
      </c>
      <c r="E38832">
        <v>14331</v>
      </c>
      <c r="F38832">
        <v>56244</v>
      </c>
    </row>
    <row r="38833" spans="1:7" x14ac:dyDescent="0.2">
      <c r="A38833">
        <v>1.1638387362133901E+18</v>
      </c>
      <c r="B38833" t="s">
        <v>78188</v>
      </c>
      <c r="C38833" t="s">
        <v>78189</v>
      </c>
      <c r="D38833" s="1">
        <v>43697.737870370373</v>
      </c>
      <c r="E38833">
        <v>42202</v>
      </c>
      <c r="F38833">
        <v>173100</v>
      </c>
    </row>
    <row r="38834" spans="1:7" x14ac:dyDescent="0.2">
      <c r="A38834">
        <v>1.16387681702927E+18</v>
      </c>
      <c r="B38834" t="s">
        <v>78190</v>
      </c>
      <c r="C38834" t="s">
        <v>78191</v>
      </c>
      <c r="D38834" s="1">
        <v>43697.842951388891</v>
      </c>
      <c r="E38834">
        <v>14874</v>
      </c>
      <c r="F38834">
        <v>52462</v>
      </c>
    </row>
    <row r="38835" spans="1:7" x14ac:dyDescent="0.2">
      <c r="A38835">
        <v>1.1639037040488399E+18</v>
      </c>
      <c r="B38835" t="s">
        <v>78192</v>
      </c>
      <c r="C38835" t="s">
        <v>78193</v>
      </c>
      <c r="D38835" s="1">
        <v>43697.917141203703</v>
      </c>
      <c r="E38835">
        <v>16349</v>
      </c>
      <c r="F38835">
        <v>93129</v>
      </c>
      <c r="G38835" t="s">
        <v>215</v>
      </c>
    </row>
    <row r="38836" spans="1:7" x14ac:dyDescent="0.2">
      <c r="A38836">
        <v>1.1639618829459699E+18</v>
      </c>
      <c r="B38836" t="s">
        <v>78194</v>
      </c>
      <c r="C38836" t="s">
        <v>78195</v>
      </c>
      <c r="D38836" s="1">
        <v>43698.077685185184</v>
      </c>
      <c r="E38836">
        <v>21294</v>
      </c>
      <c r="F38836">
        <v>112192</v>
      </c>
    </row>
    <row r="38837" spans="1:7" x14ac:dyDescent="0.2">
      <c r="A38837">
        <v>1.16396188422527E+18</v>
      </c>
      <c r="B38837" t="s">
        <v>78196</v>
      </c>
      <c r="C38837" t="s">
        <v>78197</v>
      </c>
      <c r="D38837" s="1">
        <v>43698.077696759261</v>
      </c>
      <c r="E38837">
        <v>14870</v>
      </c>
      <c r="F38837">
        <v>91458</v>
      </c>
    </row>
    <row r="38838" spans="1:7" x14ac:dyDescent="0.2">
      <c r="A38838">
        <v>1.1641387954758799E+18</v>
      </c>
      <c r="B38838" t="s">
        <v>78198</v>
      </c>
      <c r="C38838" t="s">
        <v>78199</v>
      </c>
      <c r="D38838" s="1">
        <v>43698.565879629627</v>
      </c>
      <c r="E38838">
        <v>19407</v>
      </c>
      <c r="F38838">
        <v>89115</v>
      </c>
    </row>
    <row r="38839" spans="1:7" x14ac:dyDescent="0.2">
      <c r="A38839">
        <v>1.1641387962056499E+18</v>
      </c>
      <c r="B38839" t="s">
        <v>78200</v>
      </c>
      <c r="C38839" t="s">
        <v>78201</v>
      </c>
      <c r="D38839" s="1">
        <v>43698.565879629627</v>
      </c>
      <c r="E38839">
        <v>12449</v>
      </c>
      <c r="F38839">
        <v>61118</v>
      </c>
    </row>
    <row r="38840" spans="1:7" x14ac:dyDescent="0.2">
      <c r="A38840">
        <v>1.16413879722067E+18</v>
      </c>
      <c r="B38840" t="s">
        <v>78202</v>
      </c>
      <c r="C38840" t="s">
        <v>78203</v>
      </c>
      <c r="D38840" s="1">
        <v>43698.565879629627</v>
      </c>
      <c r="E38840">
        <v>12980</v>
      </c>
      <c r="F38840">
        <v>67035</v>
      </c>
      <c r="G38840" t="s">
        <v>576</v>
      </c>
    </row>
    <row r="38841" spans="1:7" x14ac:dyDescent="0.2">
      <c r="A38841">
        <v>1.1641412521258399E+18</v>
      </c>
      <c r="B38841" t="s">
        <v>78204</v>
      </c>
      <c r="C38841" t="s">
        <v>78205</v>
      </c>
      <c r="D38841" s="1">
        <v>43698.572650462964</v>
      </c>
      <c r="E38841">
        <v>10746</v>
      </c>
      <c r="F38841">
        <v>47141</v>
      </c>
    </row>
    <row r="38842" spans="1:7" x14ac:dyDescent="0.2">
      <c r="A38842">
        <v>1.16414311856593E+18</v>
      </c>
      <c r="B38842" t="s">
        <v>78206</v>
      </c>
      <c r="C38842" t="s">
        <v>78207</v>
      </c>
      <c r="D38842" s="1">
        <v>43698.577800925923</v>
      </c>
      <c r="E38842">
        <v>16759</v>
      </c>
      <c r="F38842">
        <v>63398</v>
      </c>
    </row>
    <row r="38843" spans="1:7" x14ac:dyDescent="0.2">
      <c r="A38843">
        <v>1.16415233468915E+18</v>
      </c>
      <c r="B38843" t="s">
        <v>78208</v>
      </c>
      <c r="C38843" t="s">
        <v>78209</v>
      </c>
      <c r="D38843" s="1">
        <v>43698.60324074074</v>
      </c>
      <c r="E38843">
        <v>8789</v>
      </c>
      <c r="F38843">
        <v>37933</v>
      </c>
      <c r="G38843" t="s">
        <v>215</v>
      </c>
    </row>
    <row r="38844" spans="1:7" x14ac:dyDescent="0.2">
      <c r="A38844">
        <v>1.1641533291963799E+18</v>
      </c>
      <c r="B38844" t="s">
        <v>78210</v>
      </c>
      <c r="C38844" t="s">
        <v>78211</v>
      </c>
      <c r="D38844" s="1">
        <v>43698.605983796297</v>
      </c>
      <c r="E38844">
        <v>16462</v>
      </c>
      <c r="F38844">
        <v>61636</v>
      </c>
    </row>
    <row r="38845" spans="1:7" x14ac:dyDescent="0.2">
      <c r="A38845">
        <v>1.16415832126545E+18</v>
      </c>
      <c r="B38845" t="s">
        <v>78212</v>
      </c>
      <c r="C38845" t="s">
        <v>78213</v>
      </c>
      <c r="D38845" s="1">
        <v>43698.619756944441</v>
      </c>
      <c r="E38845">
        <v>14004</v>
      </c>
      <c r="F38845">
        <v>64291</v>
      </c>
    </row>
    <row r="38846" spans="1:7" x14ac:dyDescent="0.2">
      <c r="A38846">
        <v>1.1641583220581499E+18</v>
      </c>
      <c r="B38846" t="s">
        <v>78214</v>
      </c>
      <c r="C38846" t="s">
        <v>78215</v>
      </c>
      <c r="D38846" s="1">
        <v>43698.619756944441</v>
      </c>
      <c r="E38846">
        <v>12079</v>
      </c>
      <c r="F38846">
        <v>53856</v>
      </c>
    </row>
    <row r="38847" spans="1:7" x14ac:dyDescent="0.2">
      <c r="A38847">
        <v>1.16416989091743E+18</v>
      </c>
      <c r="B38847" t="s">
        <v>78216</v>
      </c>
      <c r="C38847" t="s">
        <v>78217</v>
      </c>
      <c r="D38847" s="1">
        <v>43698.651678240742</v>
      </c>
      <c r="E38847">
        <v>15630</v>
      </c>
      <c r="F38847">
        <v>65489</v>
      </c>
    </row>
    <row r="38848" spans="1:7" x14ac:dyDescent="0.2">
      <c r="A38848">
        <v>1.16417436421395E+18</v>
      </c>
      <c r="B38848" t="s">
        <v>78218</v>
      </c>
      <c r="C38848" t="s">
        <v>78219</v>
      </c>
      <c r="D38848" s="1">
        <v>43698.664027777777</v>
      </c>
      <c r="E38848">
        <v>20165</v>
      </c>
      <c r="F38848">
        <v>93798</v>
      </c>
    </row>
    <row r="38849" spans="1:8" x14ac:dyDescent="0.2">
      <c r="A38849">
        <v>1.16417436499408E+18</v>
      </c>
      <c r="B38849" t="s">
        <v>78220</v>
      </c>
      <c r="C38849" t="s">
        <v>78221</v>
      </c>
      <c r="D38849" s="1">
        <v>43698.664027777777</v>
      </c>
      <c r="E38849">
        <v>16137</v>
      </c>
      <c r="F38849">
        <v>74873</v>
      </c>
    </row>
    <row r="38850" spans="1:8" x14ac:dyDescent="0.2">
      <c r="A38850">
        <v>1.16421546832191E+18</v>
      </c>
      <c r="B38850" t="s">
        <v>78222</v>
      </c>
      <c r="C38850" t="s">
        <v>78223</v>
      </c>
      <c r="D38850" s="1">
        <v>43698.777453703704</v>
      </c>
      <c r="E38850">
        <v>8751</v>
      </c>
      <c r="F38850">
        <v>38381</v>
      </c>
      <c r="G38850" t="s">
        <v>89</v>
      </c>
      <c r="H38850" t="s">
        <v>390</v>
      </c>
    </row>
    <row r="38851" spans="1:8" x14ac:dyDescent="0.2">
      <c r="A38851">
        <v>1.16422880556255E+18</v>
      </c>
      <c r="B38851" t="s">
        <v>78224</v>
      </c>
      <c r="C38851" t="s">
        <v>78225</v>
      </c>
      <c r="D38851" s="1">
        <v>43698.814259259256</v>
      </c>
      <c r="E38851">
        <v>18775</v>
      </c>
      <c r="F38851">
        <v>89909</v>
      </c>
    </row>
    <row r="38852" spans="1:8" x14ac:dyDescent="0.2">
      <c r="A38852">
        <v>1.16422881031042E+18</v>
      </c>
      <c r="B38852" t="s">
        <v>78226</v>
      </c>
      <c r="C38852" t="s">
        <v>78227</v>
      </c>
      <c r="D38852" s="1">
        <v>43698.814270833333</v>
      </c>
      <c r="E38852">
        <v>15200</v>
      </c>
      <c r="F38852">
        <v>81525</v>
      </c>
    </row>
    <row r="38853" spans="1:8" x14ac:dyDescent="0.2">
      <c r="A38853">
        <v>1.1642316513516101E+18</v>
      </c>
      <c r="B38853" t="s">
        <v>78228</v>
      </c>
      <c r="C38853" t="s">
        <v>78229</v>
      </c>
      <c r="D38853" s="1">
        <v>43698.822106481479</v>
      </c>
      <c r="E38853">
        <v>13313</v>
      </c>
      <c r="F38853">
        <v>44913</v>
      </c>
      <c r="G38853" t="s">
        <v>89</v>
      </c>
    </row>
    <row r="38854" spans="1:8" x14ac:dyDescent="0.2">
      <c r="A38854">
        <v>1.1642916816858701E+18</v>
      </c>
      <c r="B38854" t="s">
        <v>78230</v>
      </c>
      <c r="C38854" t="s">
        <v>78231</v>
      </c>
      <c r="D38854" s="1">
        <v>43698.987766203703</v>
      </c>
      <c r="E38854">
        <v>12820</v>
      </c>
      <c r="F38854">
        <v>49806</v>
      </c>
      <c r="G38854" t="s">
        <v>89</v>
      </c>
    </row>
    <row r="38855" spans="1:8" x14ac:dyDescent="0.2">
      <c r="A38855">
        <v>1.1643088147592599E+18</v>
      </c>
      <c r="B38855" t="s">
        <v>78232</v>
      </c>
      <c r="C38855" t="s">
        <v>78233</v>
      </c>
      <c r="D38855" s="1">
        <v>43699.035034722219</v>
      </c>
      <c r="E38855">
        <v>12680</v>
      </c>
      <c r="F38855">
        <v>56210</v>
      </c>
    </row>
    <row r="38856" spans="1:8" x14ac:dyDescent="0.2">
      <c r="A38856">
        <v>1.1643115940812401E+18</v>
      </c>
      <c r="B38856" t="s">
        <v>78234</v>
      </c>
      <c r="C38856" t="s">
        <v>78235</v>
      </c>
      <c r="D38856" s="1">
        <v>43699.042708333334</v>
      </c>
      <c r="E38856">
        <v>15886</v>
      </c>
      <c r="F38856">
        <v>82791</v>
      </c>
    </row>
    <row r="38857" spans="1:8" x14ac:dyDescent="0.2">
      <c r="A38857">
        <v>1.16431159758768E+18</v>
      </c>
      <c r="B38857" t="s">
        <v>78236</v>
      </c>
      <c r="C38857" t="s">
        <v>78237</v>
      </c>
      <c r="D38857" s="1">
        <v>43699.042719907404</v>
      </c>
      <c r="E38857">
        <v>12565</v>
      </c>
      <c r="F38857">
        <v>68797</v>
      </c>
    </row>
    <row r="38858" spans="1:8" x14ac:dyDescent="0.2">
      <c r="A38858">
        <v>1.1643241929653499E+18</v>
      </c>
      <c r="B38858" t="s">
        <v>78238</v>
      </c>
      <c r="C38858" t="s">
        <v>78239</v>
      </c>
      <c r="D38858" s="1">
        <v>43699.077476851853</v>
      </c>
      <c r="E38858">
        <v>6284</v>
      </c>
      <c r="F38858">
        <v>30509</v>
      </c>
      <c r="G38858" t="s">
        <v>576</v>
      </c>
    </row>
    <row r="38859" spans="1:8" x14ac:dyDescent="0.2">
      <c r="A38859">
        <v>1.1643314823971999E+18</v>
      </c>
      <c r="B38859" t="s">
        <v>78240</v>
      </c>
      <c r="C38859" t="s">
        <v>78241</v>
      </c>
      <c r="D38859" s="1">
        <v>43699.097592592596</v>
      </c>
      <c r="E38859">
        <v>28114</v>
      </c>
      <c r="F38859">
        <v>118740</v>
      </c>
    </row>
    <row r="38860" spans="1:8" x14ac:dyDescent="0.2">
      <c r="A38860">
        <v>1.1643552259033999E+18</v>
      </c>
      <c r="B38860" t="s">
        <v>78242</v>
      </c>
      <c r="C38860" t="s">
        <v>78243</v>
      </c>
      <c r="D38860" s="1">
        <v>43699.163113425922</v>
      </c>
      <c r="E38860">
        <v>11868</v>
      </c>
      <c r="F38860">
        <v>41260</v>
      </c>
      <c r="G38860" t="s">
        <v>89</v>
      </c>
    </row>
    <row r="38861" spans="1:8" x14ac:dyDescent="0.2">
      <c r="A38861">
        <v>1.1645209037257201E+18</v>
      </c>
      <c r="B38861" t="s">
        <v>78244</v>
      </c>
      <c r="C38861" t="s">
        <v>78245</v>
      </c>
      <c r="D38861" s="1">
        <v>43699.620289351849</v>
      </c>
      <c r="E38861">
        <v>16868</v>
      </c>
      <c r="F38861">
        <v>68874</v>
      </c>
    </row>
    <row r="38862" spans="1:8" x14ac:dyDescent="0.2">
      <c r="A38862">
        <v>1.1645432116600399E+18</v>
      </c>
      <c r="B38862" t="s">
        <v>78246</v>
      </c>
      <c r="C38862" t="s">
        <v>78247</v>
      </c>
      <c r="D38862" s="1">
        <v>43699.681851851848</v>
      </c>
      <c r="E38862">
        <v>18121</v>
      </c>
      <c r="F38862">
        <v>75443</v>
      </c>
    </row>
    <row r="38863" spans="1:8" x14ac:dyDescent="0.2">
      <c r="A38863">
        <v>1.1646757429842199E+18</v>
      </c>
      <c r="B38863" t="s">
        <v>78248</v>
      </c>
      <c r="C38863" t="s">
        <v>78249</v>
      </c>
      <c r="D38863" s="1">
        <v>43700.047569444447</v>
      </c>
      <c r="E38863">
        <v>10960</v>
      </c>
      <c r="F38863">
        <v>69202</v>
      </c>
    </row>
    <row r="38864" spans="1:8" x14ac:dyDescent="0.2">
      <c r="A38864">
        <v>1.1646816256130199E+18</v>
      </c>
      <c r="B38864" t="s">
        <v>78250</v>
      </c>
      <c r="C38864" t="s">
        <v>78251</v>
      </c>
      <c r="D38864" s="1">
        <v>43700.063796296294</v>
      </c>
      <c r="E38864">
        <v>13275</v>
      </c>
      <c r="F38864">
        <v>71488</v>
      </c>
    </row>
    <row r="38865" spans="1:7" x14ac:dyDescent="0.2">
      <c r="A38865">
        <v>1.1646816269342999E+18</v>
      </c>
      <c r="B38865" t="s">
        <v>78252</v>
      </c>
      <c r="C38865" t="s">
        <v>78253</v>
      </c>
      <c r="D38865" s="1">
        <v>43700.063807870371</v>
      </c>
      <c r="E38865">
        <v>9557</v>
      </c>
      <c r="F38865">
        <v>56030</v>
      </c>
    </row>
    <row r="38866" spans="1:7" x14ac:dyDescent="0.2">
      <c r="A38866">
        <v>1.16468375919682E+18</v>
      </c>
      <c r="B38866" t="s">
        <v>78254</v>
      </c>
      <c r="C38866" t="s">
        <v>78255</v>
      </c>
      <c r="D38866" s="1">
        <v>43700.069687499999</v>
      </c>
      <c r="E38866">
        <v>9584</v>
      </c>
      <c r="F38866">
        <v>43110</v>
      </c>
      <c r="G38866" t="s">
        <v>89</v>
      </c>
    </row>
    <row r="38867" spans="1:7" x14ac:dyDescent="0.2">
      <c r="A38867">
        <v>1.1646843137131699E+18</v>
      </c>
      <c r="B38867" t="s">
        <v>78256</v>
      </c>
      <c r="C38867" t="s">
        <v>78257</v>
      </c>
      <c r="D38867" s="1">
        <v>43700.071215277778</v>
      </c>
      <c r="E38867">
        <v>11755</v>
      </c>
      <c r="F38867">
        <v>48803</v>
      </c>
    </row>
    <row r="38868" spans="1:7" x14ac:dyDescent="0.2">
      <c r="A38868">
        <v>1.1646880913926799E+18</v>
      </c>
      <c r="B38868" t="s">
        <v>78258</v>
      </c>
      <c r="C38868" t="s">
        <v>78259</v>
      </c>
      <c r="D38868" s="1">
        <v>43700.081643518519</v>
      </c>
      <c r="E38868">
        <v>8934</v>
      </c>
      <c r="F38868">
        <v>43241</v>
      </c>
    </row>
    <row r="38869" spans="1:7" x14ac:dyDescent="0.2">
      <c r="A38869">
        <v>1.1647444286800901E+18</v>
      </c>
      <c r="B38869" t="s">
        <v>78260</v>
      </c>
      <c r="C38869" t="s">
        <v>78261</v>
      </c>
      <c r="D38869" s="1">
        <v>43700.23710648148</v>
      </c>
      <c r="E38869">
        <v>6940</v>
      </c>
      <c r="F38869">
        <v>30838</v>
      </c>
      <c r="G38869" t="s">
        <v>89</v>
      </c>
    </row>
    <row r="38870" spans="1:7" x14ac:dyDescent="0.2">
      <c r="A38870">
        <v>1.16474554573647E+18</v>
      </c>
      <c r="B38870" t="s">
        <v>78262</v>
      </c>
      <c r="C38870" t="s">
        <v>78263</v>
      </c>
      <c r="D38870" s="1">
        <v>43700.240185185183</v>
      </c>
      <c r="E38870">
        <v>5205</v>
      </c>
      <c r="F38870">
        <v>30480</v>
      </c>
    </row>
    <row r="38871" spans="1:7" x14ac:dyDescent="0.2">
      <c r="A38871">
        <v>1.16485207693087E+18</v>
      </c>
      <c r="B38871" t="s">
        <v>78264</v>
      </c>
      <c r="C38871" t="s">
        <v>78265</v>
      </c>
      <c r="D38871" s="1">
        <v>43700.534155092595</v>
      </c>
      <c r="E38871">
        <v>21126</v>
      </c>
      <c r="F38871">
        <v>128161</v>
      </c>
    </row>
    <row r="38872" spans="1:7" x14ac:dyDescent="0.2">
      <c r="A38872">
        <v>1.1648610526114199E+18</v>
      </c>
      <c r="B38872" t="s">
        <v>78266</v>
      </c>
      <c r="C38872" t="s">
        <v>78267</v>
      </c>
      <c r="D38872" s="1">
        <v>43700.558923611112</v>
      </c>
      <c r="E38872">
        <v>16904</v>
      </c>
      <c r="F38872">
        <v>77054</v>
      </c>
    </row>
    <row r="38873" spans="1:7" x14ac:dyDescent="0.2">
      <c r="A38873">
        <v>1.1648610534334899E+18</v>
      </c>
      <c r="B38873" t="s">
        <v>78268</v>
      </c>
      <c r="C38873" t="s">
        <v>78269</v>
      </c>
      <c r="D38873" s="1">
        <v>43700.558923611112</v>
      </c>
      <c r="E38873">
        <v>15521</v>
      </c>
      <c r="F38873">
        <v>72717</v>
      </c>
    </row>
    <row r="38874" spans="1:7" x14ac:dyDescent="0.2">
      <c r="A38874">
        <v>1.16486212044766E+18</v>
      </c>
      <c r="B38874" t="s">
        <v>78270</v>
      </c>
      <c r="C38874" t="s">
        <v>78271</v>
      </c>
      <c r="D38874" s="1">
        <v>43700.561874999999</v>
      </c>
      <c r="E38874">
        <v>15003</v>
      </c>
      <c r="F38874">
        <v>64654</v>
      </c>
    </row>
    <row r="38875" spans="1:7" x14ac:dyDescent="0.2">
      <c r="A38875">
        <v>1.1648853878625101E+18</v>
      </c>
      <c r="B38875" t="s">
        <v>78272</v>
      </c>
      <c r="C38875" t="s">
        <v>78273</v>
      </c>
      <c r="D38875" s="1">
        <v>43700.626076388886</v>
      </c>
      <c r="E38875">
        <v>12545</v>
      </c>
      <c r="F38875">
        <v>61965</v>
      </c>
    </row>
    <row r="38876" spans="1:7" x14ac:dyDescent="0.2">
      <c r="A38876">
        <v>1.16491460918003E+18</v>
      </c>
      <c r="B38876" t="s">
        <v>78274</v>
      </c>
      <c r="C38876" t="s">
        <v>78275</v>
      </c>
      <c r="D38876" s="1">
        <v>43700.706712962965</v>
      </c>
      <c r="E38876">
        <v>15142</v>
      </c>
      <c r="F38876">
        <v>67727</v>
      </c>
    </row>
    <row r="38877" spans="1:7" x14ac:dyDescent="0.2">
      <c r="A38877">
        <v>1.16491461083678E+18</v>
      </c>
      <c r="B38877" t="s">
        <v>78276</v>
      </c>
      <c r="C38877" t="s">
        <v>78277</v>
      </c>
      <c r="D38877" s="1">
        <v>43700.706712962965</v>
      </c>
      <c r="E38877">
        <v>13004</v>
      </c>
      <c r="F38877">
        <v>55498</v>
      </c>
    </row>
    <row r="38878" spans="1:7" x14ac:dyDescent="0.2">
      <c r="A38878">
        <v>1.16491495913184E+18</v>
      </c>
      <c r="B38878" t="s">
        <v>78278</v>
      </c>
      <c r="C38878" t="s">
        <v>78279</v>
      </c>
      <c r="D38878" s="1">
        <v>43700.707673611112</v>
      </c>
      <c r="E38878">
        <v>32792</v>
      </c>
      <c r="F38878">
        <v>130275</v>
      </c>
    </row>
    <row r="38879" spans="1:7" x14ac:dyDescent="0.2">
      <c r="A38879">
        <v>1.1649149600461299E+18</v>
      </c>
      <c r="B38879" t="s">
        <v>78280</v>
      </c>
      <c r="C38879" t="s">
        <v>78281</v>
      </c>
      <c r="D38879" s="1">
        <v>43700.707685185182</v>
      </c>
      <c r="E38879">
        <v>14002</v>
      </c>
      <c r="F38879">
        <v>53562</v>
      </c>
    </row>
    <row r="38880" spans="1:7" x14ac:dyDescent="0.2">
      <c r="A38880">
        <v>1.1649149625292401E+18</v>
      </c>
      <c r="B38880" t="s">
        <v>78282</v>
      </c>
      <c r="C38880" t="s">
        <v>78283</v>
      </c>
      <c r="D38880" s="1">
        <v>43700.707685185182</v>
      </c>
      <c r="E38880">
        <v>18214</v>
      </c>
      <c r="F38880">
        <v>80569</v>
      </c>
    </row>
    <row r="38881" spans="1:7" x14ac:dyDescent="0.2">
      <c r="A38881">
        <v>1.16491496376654E+18</v>
      </c>
      <c r="B38881" t="s">
        <v>78284</v>
      </c>
      <c r="C38881" t="s">
        <v>78285</v>
      </c>
      <c r="D38881" s="1">
        <v>43700.707696759258</v>
      </c>
      <c r="E38881">
        <v>20786</v>
      </c>
      <c r="F38881">
        <v>90973</v>
      </c>
    </row>
    <row r="38882" spans="1:7" x14ac:dyDescent="0.2">
      <c r="A38882">
        <v>1.1649759295983099E+18</v>
      </c>
      <c r="B38882" t="s">
        <v>78286</v>
      </c>
      <c r="C38882" t="s">
        <v>78287</v>
      </c>
      <c r="D38882" s="1">
        <v>43700.875925925924</v>
      </c>
      <c r="E38882">
        <v>14524</v>
      </c>
      <c r="F38882">
        <v>77410</v>
      </c>
    </row>
    <row r="38883" spans="1:7" x14ac:dyDescent="0.2">
      <c r="A38883">
        <v>1.16500592786451E+18</v>
      </c>
      <c r="B38883" t="s">
        <v>78288</v>
      </c>
      <c r="C38883" t="s">
        <v>78289</v>
      </c>
      <c r="D38883" s="1">
        <v>43700.958703703705</v>
      </c>
      <c r="E38883">
        <v>19740</v>
      </c>
      <c r="F38883">
        <v>84423</v>
      </c>
    </row>
    <row r="38884" spans="1:7" x14ac:dyDescent="0.2">
      <c r="A38884">
        <v>1.16500592899698E+18</v>
      </c>
      <c r="B38884" t="s">
        <v>78290</v>
      </c>
      <c r="C38884" t="s">
        <v>78291</v>
      </c>
      <c r="D38884" s="1">
        <v>43700.958703703705</v>
      </c>
      <c r="E38884">
        <v>7326</v>
      </c>
      <c r="F38884">
        <v>28390</v>
      </c>
    </row>
    <row r="38885" spans="1:7" x14ac:dyDescent="0.2">
      <c r="A38885">
        <v>1.1650059298317E+18</v>
      </c>
      <c r="B38885" t="s">
        <v>78292</v>
      </c>
      <c r="C38885" t="s">
        <v>78293</v>
      </c>
      <c r="D38885" s="1">
        <v>43700.958715277775</v>
      </c>
      <c r="E38885">
        <v>14594</v>
      </c>
      <c r="F38885">
        <v>64404</v>
      </c>
    </row>
    <row r="38886" spans="1:7" x14ac:dyDescent="0.2">
      <c r="A38886">
        <v>1.16500593073347E+18</v>
      </c>
      <c r="B38886" t="s">
        <v>78294</v>
      </c>
      <c r="C38886" t="s">
        <v>78295</v>
      </c>
      <c r="D38886" s="1">
        <v>43700.958715277775</v>
      </c>
      <c r="E38886">
        <v>16007</v>
      </c>
      <c r="F38886">
        <v>70945</v>
      </c>
    </row>
    <row r="38887" spans="1:7" x14ac:dyDescent="0.2">
      <c r="A38887">
        <v>1.1650220043926799E+18</v>
      </c>
      <c r="B38887" t="s">
        <v>78296</v>
      </c>
      <c r="C38887" t="s">
        <v>78297</v>
      </c>
      <c r="D38887" s="1">
        <v>43701.003067129626</v>
      </c>
      <c r="E38887">
        <v>35169</v>
      </c>
      <c r="F38887">
        <v>169105</v>
      </c>
      <c r="G38887" t="s">
        <v>89</v>
      </c>
    </row>
    <row r="38888" spans="1:7" x14ac:dyDescent="0.2">
      <c r="A38888">
        <v>1.16506276041535E+18</v>
      </c>
      <c r="B38888" t="s">
        <v>78298</v>
      </c>
      <c r="C38888" t="s">
        <v>78299</v>
      </c>
      <c r="D38888" s="1">
        <v>43701.115532407406</v>
      </c>
      <c r="E38888">
        <v>9702</v>
      </c>
      <c r="F38888">
        <v>45293</v>
      </c>
      <c r="G38888" t="s">
        <v>576</v>
      </c>
    </row>
    <row r="38889" spans="1:7" x14ac:dyDescent="0.2">
      <c r="A38889">
        <v>1.1650647337850299E+18</v>
      </c>
      <c r="B38889" t="s">
        <v>78300</v>
      </c>
      <c r="C38889" t="s">
        <v>78301</v>
      </c>
      <c r="D38889" s="1">
        <v>43701.120983796296</v>
      </c>
      <c r="E38889">
        <v>9395</v>
      </c>
      <c r="F38889">
        <v>40586</v>
      </c>
    </row>
    <row r="38890" spans="1:7" x14ac:dyDescent="0.2">
      <c r="A38890">
        <v>1.16506591847041E+18</v>
      </c>
      <c r="B38890" t="s">
        <v>78302</v>
      </c>
      <c r="C38890" t="s">
        <v>78303</v>
      </c>
      <c r="D38890" s="1">
        <v>43701.124247685184</v>
      </c>
      <c r="E38890">
        <v>5904</v>
      </c>
      <c r="F38890">
        <v>29284</v>
      </c>
    </row>
    <row r="38891" spans="1:7" x14ac:dyDescent="0.2">
      <c r="A38891">
        <v>1.1650667147002299E+18</v>
      </c>
      <c r="B38891" t="s">
        <v>78304</v>
      </c>
      <c r="C38891" t="s">
        <v>78305</v>
      </c>
      <c r="D38891" s="1">
        <v>43701.126446759263</v>
      </c>
      <c r="E38891">
        <v>11931</v>
      </c>
      <c r="F38891">
        <v>56334</v>
      </c>
    </row>
    <row r="38892" spans="1:7" x14ac:dyDescent="0.2">
      <c r="A38892">
        <v>1.16506733560402E+18</v>
      </c>
      <c r="B38892" t="s">
        <v>78306</v>
      </c>
      <c r="C38892" t="s">
        <v>78307</v>
      </c>
      <c r="D38892" s="1">
        <v>43701.128159722219</v>
      </c>
      <c r="E38892">
        <v>8016</v>
      </c>
      <c r="F38892">
        <v>37566</v>
      </c>
    </row>
    <row r="38893" spans="1:7" x14ac:dyDescent="0.2">
      <c r="A38893">
        <v>1.16506783613133E+18</v>
      </c>
      <c r="B38893" t="s">
        <v>78308</v>
      </c>
      <c r="C38893" t="s">
        <v>78309</v>
      </c>
      <c r="D38893" s="1">
        <v>43701.129537037035</v>
      </c>
      <c r="E38893">
        <v>9755</v>
      </c>
      <c r="F38893">
        <v>49088</v>
      </c>
    </row>
    <row r="38894" spans="1:7" x14ac:dyDescent="0.2">
      <c r="A38894">
        <v>1.1650688434437199E+18</v>
      </c>
      <c r="B38894" t="s">
        <v>78310</v>
      </c>
      <c r="C38894" t="s">
        <v>78311</v>
      </c>
      <c r="D38894" s="1">
        <v>43701.132314814815</v>
      </c>
      <c r="E38894">
        <v>11491</v>
      </c>
      <c r="F38894">
        <v>45432</v>
      </c>
    </row>
    <row r="38895" spans="1:7" x14ac:dyDescent="0.2">
      <c r="A38895">
        <v>1.1650711316085701E+18</v>
      </c>
      <c r="B38895" t="s">
        <v>78312</v>
      </c>
      <c r="C38895" t="s">
        <v>78313</v>
      </c>
      <c r="D38895" s="1">
        <v>43701.13863425926</v>
      </c>
      <c r="E38895">
        <v>11359</v>
      </c>
      <c r="F38895">
        <v>48770</v>
      </c>
    </row>
    <row r="38896" spans="1:7" x14ac:dyDescent="0.2">
      <c r="A38896">
        <v>1.1650740502736699E+18</v>
      </c>
      <c r="B38896" t="s">
        <v>78314</v>
      </c>
      <c r="C38896" t="s">
        <v>78315</v>
      </c>
      <c r="D38896" s="1">
        <v>43701.146689814814</v>
      </c>
      <c r="E38896">
        <v>13951</v>
      </c>
      <c r="F38896">
        <v>58323</v>
      </c>
      <c r="G38896" t="s">
        <v>89</v>
      </c>
    </row>
    <row r="38897" spans="1:8" x14ac:dyDescent="0.2">
      <c r="A38897">
        <v>1.16511112251023E+18</v>
      </c>
      <c r="B38897" t="s">
        <v>78316</v>
      </c>
      <c r="C38897" t="s">
        <v>78317</v>
      </c>
      <c r="D38897" s="1">
        <v>43701.248981481483</v>
      </c>
      <c r="E38897">
        <v>21922</v>
      </c>
      <c r="F38897">
        <v>87759</v>
      </c>
    </row>
    <row r="38898" spans="1:8" x14ac:dyDescent="0.2">
      <c r="A38898">
        <v>1.16527772554176E+18</v>
      </c>
      <c r="B38898" t="s">
        <v>78318</v>
      </c>
      <c r="C38898" t="s">
        <v>78319</v>
      </c>
      <c r="D38898" s="1">
        <v>43701.708726851852</v>
      </c>
      <c r="E38898">
        <v>25044</v>
      </c>
      <c r="F38898">
        <v>131730</v>
      </c>
    </row>
    <row r="38899" spans="1:8" x14ac:dyDescent="0.2">
      <c r="A38899">
        <v>1.16527772712302E+18</v>
      </c>
      <c r="B38899" t="s">
        <v>78320</v>
      </c>
      <c r="C38899" t="s">
        <v>78321</v>
      </c>
      <c r="D38899" s="1">
        <v>43701.708726851852</v>
      </c>
      <c r="E38899">
        <v>19844</v>
      </c>
      <c r="F38899">
        <v>111144</v>
      </c>
    </row>
    <row r="38900" spans="1:8" x14ac:dyDescent="0.2">
      <c r="A38900">
        <v>1.16528141620626E+18</v>
      </c>
      <c r="B38900" t="s">
        <v>78322</v>
      </c>
      <c r="C38900" t="s">
        <v>78323</v>
      </c>
      <c r="D38900" s="1">
        <v>43701.718912037039</v>
      </c>
      <c r="E38900">
        <v>20774</v>
      </c>
      <c r="F38900">
        <v>80032</v>
      </c>
    </row>
    <row r="38901" spans="1:8" x14ac:dyDescent="0.2">
      <c r="A38901">
        <v>1.16528326542462E+18</v>
      </c>
      <c r="B38901" t="s">
        <v>78324</v>
      </c>
      <c r="C38901" t="s">
        <v>78325</v>
      </c>
      <c r="D38901" s="1">
        <v>43701.724016203705</v>
      </c>
      <c r="E38901">
        <v>10339</v>
      </c>
      <c r="F38901">
        <v>53859</v>
      </c>
      <c r="G38901" t="s">
        <v>89</v>
      </c>
    </row>
    <row r="38902" spans="1:8" x14ac:dyDescent="0.2">
      <c r="A38902">
        <v>1.16528384944784E+18</v>
      </c>
      <c r="B38902" t="s">
        <v>78326</v>
      </c>
      <c r="C38902" t="s">
        <v>78327</v>
      </c>
      <c r="D38902" s="1">
        <v>43701.725624999999</v>
      </c>
      <c r="E38902">
        <v>9115</v>
      </c>
      <c r="F38902">
        <v>43511</v>
      </c>
      <c r="G38902" t="s">
        <v>89</v>
      </c>
    </row>
    <row r="38903" spans="1:8" x14ac:dyDescent="0.2">
      <c r="A38903">
        <v>1.1652864323086899E+18</v>
      </c>
      <c r="B38903" t="s">
        <v>78328</v>
      </c>
      <c r="C38903" t="s">
        <v>78329</v>
      </c>
      <c r="D38903" s="1">
        <v>43701.732754629629</v>
      </c>
      <c r="E38903">
        <v>19719</v>
      </c>
      <c r="F38903">
        <v>74620</v>
      </c>
    </row>
    <row r="38904" spans="1:8" x14ac:dyDescent="0.2">
      <c r="A38904">
        <v>1.16539570859533E+18</v>
      </c>
      <c r="B38904" t="s">
        <v>78330</v>
      </c>
      <c r="C38904" t="s">
        <v>78331</v>
      </c>
      <c r="D38904" s="1">
        <v>43702.03429398148</v>
      </c>
      <c r="E38904">
        <v>14572</v>
      </c>
      <c r="F38904">
        <v>77910</v>
      </c>
    </row>
    <row r="38905" spans="1:8" x14ac:dyDescent="0.2">
      <c r="A38905">
        <v>1.16539641002143E+18</v>
      </c>
      <c r="B38905" t="s">
        <v>78332</v>
      </c>
      <c r="C38905" t="s">
        <v>78333</v>
      </c>
      <c r="D38905" s="1">
        <v>43702.036226851851</v>
      </c>
      <c r="E38905">
        <v>11099</v>
      </c>
      <c r="F38905">
        <v>52222</v>
      </c>
      <c r="G38905" t="s">
        <v>89</v>
      </c>
    </row>
    <row r="38906" spans="1:8" x14ac:dyDescent="0.2">
      <c r="A38906">
        <v>1.1653965818368399E+18</v>
      </c>
      <c r="B38906" t="s">
        <v>78334</v>
      </c>
      <c r="C38906" t="s">
        <v>78335</v>
      </c>
      <c r="D38906" s="1">
        <v>43702.03670138889</v>
      </c>
      <c r="E38906">
        <v>18445</v>
      </c>
      <c r="F38906">
        <v>88582</v>
      </c>
    </row>
    <row r="38907" spans="1:8" x14ac:dyDescent="0.2">
      <c r="A38907">
        <v>1.16540050522238E+18</v>
      </c>
      <c r="B38907" t="s">
        <v>78336</v>
      </c>
      <c r="C38907" t="s">
        <v>78337</v>
      </c>
      <c r="D38907" s="1">
        <v>43702.047534722224</v>
      </c>
      <c r="E38907">
        <v>17835</v>
      </c>
      <c r="F38907">
        <v>79148</v>
      </c>
    </row>
    <row r="38908" spans="1:8" x14ac:dyDescent="0.2">
      <c r="A38908">
        <v>1.1654994592597701E+18</v>
      </c>
      <c r="B38908" t="s">
        <v>78338</v>
      </c>
      <c r="C38908" t="s">
        <v>78339</v>
      </c>
      <c r="D38908" s="1">
        <v>43702.320590277777</v>
      </c>
      <c r="E38908">
        <v>21632</v>
      </c>
      <c r="F38908">
        <v>103397</v>
      </c>
    </row>
    <row r="38909" spans="1:8" x14ac:dyDescent="0.2">
      <c r="A38909">
        <v>1.16549946126883E+18</v>
      </c>
      <c r="B38909" t="s">
        <v>78340</v>
      </c>
      <c r="C38909" t="s">
        <v>78341</v>
      </c>
      <c r="D38909" s="1">
        <v>43702.320601851854</v>
      </c>
      <c r="E38909">
        <v>18145</v>
      </c>
      <c r="F38909">
        <v>92614</v>
      </c>
    </row>
    <row r="38910" spans="1:8" x14ac:dyDescent="0.2">
      <c r="A38910">
        <v>1.16550037587042E+18</v>
      </c>
      <c r="B38910" t="s">
        <v>78342</v>
      </c>
      <c r="C38910" t="s">
        <v>78343</v>
      </c>
      <c r="D38910" s="1">
        <v>43702.323125000003</v>
      </c>
      <c r="E38910">
        <v>13753</v>
      </c>
      <c r="F38910">
        <v>68032</v>
      </c>
    </row>
    <row r="38911" spans="1:8" x14ac:dyDescent="0.2">
      <c r="A38911">
        <v>1.1655355487669199E+18</v>
      </c>
      <c r="B38911" t="s">
        <v>78344</v>
      </c>
      <c r="C38911" t="s">
        <v>78345</v>
      </c>
      <c r="D38911" s="1">
        <v>43702.420185185183</v>
      </c>
      <c r="E38911">
        <v>10858</v>
      </c>
      <c r="F38911">
        <v>49558</v>
      </c>
      <c r="G38911" t="s">
        <v>89</v>
      </c>
      <c r="H38911" t="s">
        <v>390</v>
      </c>
    </row>
    <row r="38912" spans="1:8" x14ac:dyDescent="0.2">
      <c r="A38912">
        <v>1.16565192840083E+18</v>
      </c>
      <c r="B38912" t="s">
        <v>78346</v>
      </c>
      <c r="C38912" t="s">
        <v>78347</v>
      </c>
      <c r="D38912" s="1">
        <v>43702.741331018522</v>
      </c>
      <c r="E38912">
        <v>12097</v>
      </c>
      <c r="F38912">
        <v>71978</v>
      </c>
    </row>
    <row r="38913" spans="1:8" x14ac:dyDescent="0.2">
      <c r="A38913">
        <v>1.1656526747059599E+18</v>
      </c>
      <c r="B38913" t="s">
        <v>78348</v>
      </c>
      <c r="C38913" t="s">
        <v>78349</v>
      </c>
      <c r="D38913" s="1">
        <v>43702.743391203701</v>
      </c>
      <c r="E38913">
        <v>6578</v>
      </c>
      <c r="F38913">
        <v>46595</v>
      </c>
    </row>
    <row r="38914" spans="1:8" x14ac:dyDescent="0.2">
      <c r="A38914">
        <v>1.16565468448638E+18</v>
      </c>
      <c r="B38914" t="s">
        <v>78350</v>
      </c>
      <c r="C38914" t="s">
        <v>78351</v>
      </c>
      <c r="D38914" s="1">
        <v>43702.748935185184</v>
      </c>
      <c r="E38914">
        <v>8389</v>
      </c>
      <c r="F38914">
        <v>34157</v>
      </c>
      <c r="G38914" t="s">
        <v>576</v>
      </c>
    </row>
    <row r="38915" spans="1:8" x14ac:dyDescent="0.2">
      <c r="A38915">
        <v>1.1656639610621299E+18</v>
      </c>
      <c r="B38915" t="s">
        <v>78352</v>
      </c>
      <c r="C38915" t="s">
        <v>78353</v>
      </c>
      <c r="D38915" s="1">
        <v>43702.774525462963</v>
      </c>
      <c r="E38915">
        <v>12633</v>
      </c>
      <c r="F38915">
        <v>49054</v>
      </c>
      <c r="G38915" t="s">
        <v>215</v>
      </c>
    </row>
    <row r="38916" spans="1:8" x14ac:dyDescent="0.2">
      <c r="A38916">
        <v>1.16566468295216E+18</v>
      </c>
      <c r="B38916" t="s">
        <v>78354</v>
      </c>
      <c r="C38916" t="s">
        <v>78355</v>
      </c>
      <c r="D38916" s="1">
        <v>43702.77652777778</v>
      </c>
      <c r="E38916">
        <v>15539</v>
      </c>
      <c r="F38916">
        <v>67913</v>
      </c>
    </row>
    <row r="38917" spans="1:8" x14ac:dyDescent="0.2">
      <c r="A38917">
        <v>1.1656778088965E+18</v>
      </c>
      <c r="B38917" t="s">
        <v>78356</v>
      </c>
      <c r="C38917" t="s">
        <v>78357</v>
      </c>
      <c r="D38917" s="1">
        <v>43702.812743055554</v>
      </c>
      <c r="E38917">
        <v>39737</v>
      </c>
      <c r="F38917">
        <v>150227</v>
      </c>
    </row>
    <row r="38918" spans="1:8" x14ac:dyDescent="0.2">
      <c r="A38918">
        <v>1.1656924013205399E+18</v>
      </c>
      <c r="B38918" t="s">
        <v>78358</v>
      </c>
      <c r="C38918" t="s">
        <v>78359</v>
      </c>
      <c r="D38918" s="1">
        <v>43702.853009259263</v>
      </c>
      <c r="E38918">
        <v>6912</v>
      </c>
      <c r="F38918">
        <v>37425</v>
      </c>
    </row>
    <row r="38919" spans="1:8" x14ac:dyDescent="0.2">
      <c r="A38919">
        <v>1.16569407499458E+18</v>
      </c>
      <c r="B38919" t="s">
        <v>78360</v>
      </c>
      <c r="C38919" t="s">
        <v>78361</v>
      </c>
      <c r="D38919" s="1">
        <v>43702.857627314814</v>
      </c>
      <c r="E38919">
        <v>6532</v>
      </c>
      <c r="F38919">
        <v>38655</v>
      </c>
    </row>
    <row r="38920" spans="1:8" x14ac:dyDescent="0.2">
      <c r="A38920">
        <v>1.1656945426385001E+18</v>
      </c>
      <c r="B38920" t="s">
        <v>78362</v>
      </c>
      <c r="C38920" t="s">
        <v>78363</v>
      </c>
      <c r="D38920" s="1">
        <v>43702.858923611115</v>
      </c>
      <c r="E38920">
        <v>8536</v>
      </c>
      <c r="F38920">
        <v>35522</v>
      </c>
    </row>
    <row r="38921" spans="1:8" x14ac:dyDescent="0.2">
      <c r="A38921">
        <v>1.1656950309393999E+18</v>
      </c>
      <c r="B38921" t="s">
        <v>78364</v>
      </c>
      <c r="C38921" t="s">
        <v>78365</v>
      </c>
      <c r="D38921" s="1">
        <v>43702.860266203701</v>
      </c>
      <c r="E38921">
        <v>10546</v>
      </c>
      <c r="F38921">
        <v>44658</v>
      </c>
    </row>
    <row r="38922" spans="1:8" x14ac:dyDescent="0.2">
      <c r="A38922">
        <v>1.1657062560966001E+18</v>
      </c>
      <c r="B38922" t="s">
        <v>78366</v>
      </c>
      <c r="C38922" t="s">
        <v>78367</v>
      </c>
      <c r="D38922" s="1">
        <v>43702.891238425924</v>
      </c>
      <c r="E38922">
        <v>8103</v>
      </c>
      <c r="F38922">
        <v>35579</v>
      </c>
      <c r="G38922" t="s">
        <v>89</v>
      </c>
      <c r="H38922" t="s">
        <v>390</v>
      </c>
    </row>
    <row r="38923" spans="1:8" x14ac:dyDescent="0.2">
      <c r="A38923">
        <v>1.16575915803072E+18</v>
      </c>
      <c r="B38923" t="s">
        <v>78368</v>
      </c>
      <c r="C38923" t="s">
        <v>78369</v>
      </c>
      <c r="D38923" s="1">
        <v>43703.037222222221</v>
      </c>
      <c r="E38923">
        <v>12380</v>
      </c>
      <c r="F38923">
        <v>43858</v>
      </c>
    </row>
    <row r="38924" spans="1:8" x14ac:dyDescent="0.2">
      <c r="A38924">
        <v>1.1657634833228301E+18</v>
      </c>
      <c r="B38924" t="s">
        <v>78370</v>
      </c>
      <c r="C38924" t="s">
        <v>78371</v>
      </c>
      <c r="D38924" s="1">
        <v>43703.049155092594</v>
      </c>
      <c r="E38924">
        <v>21505</v>
      </c>
      <c r="F38924">
        <v>83306</v>
      </c>
    </row>
    <row r="38925" spans="1:8" x14ac:dyDescent="0.2">
      <c r="A38925">
        <v>1.16576432590818E+18</v>
      </c>
      <c r="B38925" t="s">
        <v>78372</v>
      </c>
      <c r="C38925" t="s">
        <v>78373</v>
      </c>
      <c r="D38925" s="1">
        <v>43703.051481481481</v>
      </c>
      <c r="E38925">
        <v>11688</v>
      </c>
      <c r="F38925">
        <v>56471</v>
      </c>
    </row>
    <row r="38926" spans="1:8" x14ac:dyDescent="0.2">
      <c r="A38926">
        <v>1.16576843735373E+18</v>
      </c>
      <c r="B38926" t="s">
        <v>78374</v>
      </c>
      <c r="C38926" t="s">
        <v>78375</v>
      </c>
      <c r="D38926" s="1">
        <v>43703.062835648147</v>
      </c>
      <c r="E38926">
        <v>15548</v>
      </c>
      <c r="F38926">
        <v>76892</v>
      </c>
    </row>
    <row r="38927" spans="1:8" x14ac:dyDescent="0.2">
      <c r="A38927">
        <v>1.1657709087676201E+18</v>
      </c>
      <c r="B38927" t="s">
        <v>78376</v>
      </c>
      <c r="C38927" t="s">
        <v>78377</v>
      </c>
      <c r="D38927" s="1">
        <v>43703.069652777776</v>
      </c>
      <c r="E38927">
        <v>12083</v>
      </c>
      <c r="F38927">
        <v>62178</v>
      </c>
    </row>
    <row r="38928" spans="1:8" x14ac:dyDescent="0.2">
      <c r="A38928">
        <v>1.16586547619229E+18</v>
      </c>
      <c r="B38928" t="s">
        <v>78378</v>
      </c>
      <c r="C38928" t="s">
        <v>78379</v>
      </c>
      <c r="D38928" s="1">
        <v>43703.330601851849</v>
      </c>
      <c r="E38928">
        <v>13341</v>
      </c>
      <c r="F38928">
        <v>55896</v>
      </c>
      <c r="G38928" t="s">
        <v>89</v>
      </c>
    </row>
    <row r="38929" spans="1:8" x14ac:dyDescent="0.2">
      <c r="A38929">
        <v>1.16586963877906E+18</v>
      </c>
      <c r="B38929" t="s">
        <v>78380</v>
      </c>
      <c r="C38929" t="s">
        <v>78381</v>
      </c>
      <c r="D38929" s="1">
        <v>43703.342094907406</v>
      </c>
      <c r="E38929">
        <v>29808</v>
      </c>
      <c r="F38929">
        <v>88223</v>
      </c>
    </row>
    <row r="38930" spans="1:8" x14ac:dyDescent="0.2">
      <c r="A38930">
        <v>1.1658697559678999E+18</v>
      </c>
      <c r="B38930" t="s">
        <v>78382</v>
      </c>
      <c r="C38930" t="s">
        <v>78383</v>
      </c>
      <c r="D38930" s="1">
        <v>43703.342418981483</v>
      </c>
      <c r="E38930">
        <v>12467</v>
      </c>
      <c r="F38930">
        <v>44168</v>
      </c>
    </row>
    <row r="38931" spans="1:8" x14ac:dyDescent="0.2">
      <c r="A38931">
        <v>1.16591128732864E+18</v>
      </c>
      <c r="B38931" t="s">
        <v>78384</v>
      </c>
      <c r="C38931" t="s">
        <v>78385</v>
      </c>
      <c r="D38931" s="1">
        <v>43703.457025462965</v>
      </c>
      <c r="E38931">
        <v>8083</v>
      </c>
      <c r="F38931">
        <v>36698</v>
      </c>
      <c r="G38931" t="s">
        <v>89</v>
      </c>
      <c r="H38931" t="s">
        <v>390</v>
      </c>
    </row>
    <row r="38932" spans="1:8" x14ac:dyDescent="0.2">
      <c r="A38932">
        <v>1.1659183019329101E+18</v>
      </c>
      <c r="B38932" t="s">
        <v>78386</v>
      </c>
      <c r="C38932" t="s">
        <v>78387</v>
      </c>
      <c r="D38932" s="1">
        <v>43703.476377314815</v>
      </c>
      <c r="E38932">
        <v>23390</v>
      </c>
      <c r="F38932">
        <v>97977</v>
      </c>
    </row>
    <row r="38933" spans="1:8" x14ac:dyDescent="0.2">
      <c r="A38933">
        <v>1.1659194831915899E+18</v>
      </c>
      <c r="B38933" t="s">
        <v>78388</v>
      </c>
      <c r="C38933" t="s">
        <v>78389</v>
      </c>
      <c r="D38933" s="1">
        <v>43703.479641203703</v>
      </c>
      <c r="E38933">
        <v>15939</v>
      </c>
      <c r="F38933">
        <v>66242</v>
      </c>
    </row>
    <row r="38934" spans="1:8" x14ac:dyDescent="0.2">
      <c r="A38934">
        <v>1.16596043368306E+18</v>
      </c>
      <c r="B38934" t="s">
        <v>78390</v>
      </c>
      <c r="C38934" t="s">
        <v>78391</v>
      </c>
      <c r="D38934" s="1">
        <v>43703.592638888891</v>
      </c>
      <c r="E38934">
        <v>8417</v>
      </c>
      <c r="F38934">
        <v>40370</v>
      </c>
      <c r="H38934" t="s">
        <v>390</v>
      </c>
    </row>
    <row r="38935" spans="1:8" x14ac:dyDescent="0.2">
      <c r="A38935">
        <v>1.1659636434245299E+18</v>
      </c>
      <c r="B38935" t="s">
        <v>78392</v>
      </c>
      <c r="C38935" t="s">
        <v>78393</v>
      </c>
      <c r="D38935" s="1">
        <v>43703.601493055554</v>
      </c>
      <c r="E38935">
        <v>24916</v>
      </c>
      <c r="F38935">
        <v>114575</v>
      </c>
      <c r="G38935" t="s">
        <v>89</v>
      </c>
      <c r="H38935" t="s">
        <v>390</v>
      </c>
    </row>
    <row r="38936" spans="1:8" x14ac:dyDescent="0.2">
      <c r="A38936">
        <v>1.1660301960567601E+18</v>
      </c>
      <c r="B38936" t="s">
        <v>78394</v>
      </c>
      <c r="C38936" t="s">
        <v>78395</v>
      </c>
      <c r="D38936" s="1">
        <v>43703.785150462965</v>
      </c>
      <c r="E38936">
        <v>9732</v>
      </c>
      <c r="F38936">
        <v>38992</v>
      </c>
    </row>
    <row r="38937" spans="1:8" x14ac:dyDescent="0.2">
      <c r="A38937">
        <v>1.16604814607966E+18</v>
      </c>
      <c r="B38937" t="s">
        <v>78396</v>
      </c>
      <c r="C38937" t="s">
        <v>78397</v>
      </c>
      <c r="D38937" s="1">
        <v>43703.834675925929</v>
      </c>
      <c r="E38937">
        <v>16928</v>
      </c>
      <c r="F38937">
        <v>82244</v>
      </c>
      <c r="H38937" t="s">
        <v>390</v>
      </c>
    </row>
    <row r="38938" spans="1:8" x14ac:dyDescent="0.2">
      <c r="A38938">
        <v>1.16607516609219E+18</v>
      </c>
      <c r="B38938" t="s">
        <v>78398</v>
      </c>
      <c r="C38938" t="s">
        <v>78399</v>
      </c>
      <c r="D38938" s="1">
        <v>43703.909236111111</v>
      </c>
      <c r="E38938">
        <v>10094</v>
      </c>
      <c r="F38938">
        <v>50628</v>
      </c>
    </row>
    <row r="38939" spans="1:8" x14ac:dyDescent="0.2">
      <c r="A38939">
        <v>1.16607560078989E+18</v>
      </c>
      <c r="B38939" t="s">
        <v>78400</v>
      </c>
      <c r="C38939" t="s">
        <v>78401</v>
      </c>
      <c r="D38939" s="1">
        <v>43703.910439814812</v>
      </c>
      <c r="E38939">
        <v>12787</v>
      </c>
      <c r="F38939">
        <v>59910</v>
      </c>
    </row>
    <row r="38940" spans="1:8" x14ac:dyDescent="0.2">
      <c r="A38940">
        <v>1.16617607695294E+18</v>
      </c>
      <c r="B38940" t="s">
        <v>78402</v>
      </c>
      <c r="C38940" t="s">
        <v>78403</v>
      </c>
      <c r="D38940" s="1">
        <v>43704.187696759262</v>
      </c>
      <c r="E38940">
        <v>28400</v>
      </c>
      <c r="F38940">
        <v>134997</v>
      </c>
    </row>
    <row r="38941" spans="1:8" x14ac:dyDescent="0.2">
      <c r="A38941">
        <v>1.1663572587264901E+18</v>
      </c>
      <c r="B38941" t="s">
        <v>78404</v>
      </c>
      <c r="C38941" t="s">
        <v>78405</v>
      </c>
      <c r="D38941" s="1">
        <v>43704.687673611108</v>
      </c>
      <c r="E38941">
        <v>23799</v>
      </c>
      <c r="F38941">
        <v>116897</v>
      </c>
      <c r="G38941" t="s">
        <v>89</v>
      </c>
    </row>
    <row r="38942" spans="1:8" x14ac:dyDescent="0.2">
      <c r="A38942">
        <v>1.1663587218758899E+18</v>
      </c>
      <c r="B38942" t="s">
        <v>78406</v>
      </c>
      <c r="C38942" t="s">
        <v>78407</v>
      </c>
      <c r="D38942" s="1">
        <v>43704.691701388889</v>
      </c>
      <c r="E38942">
        <v>11085</v>
      </c>
      <c r="F38942">
        <v>50566</v>
      </c>
    </row>
    <row r="38943" spans="1:8" x14ac:dyDescent="0.2">
      <c r="A38943">
        <v>1.1663598911933399E+18</v>
      </c>
      <c r="B38943" t="s">
        <v>78408</v>
      </c>
      <c r="C38943" t="s">
        <v>78409</v>
      </c>
      <c r="D38943" s="1">
        <v>43704.694930555554</v>
      </c>
      <c r="E38943">
        <v>15376</v>
      </c>
      <c r="F38943">
        <v>65780</v>
      </c>
    </row>
    <row r="38944" spans="1:8" x14ac:dyDescent="0.2">
      <c r="A38944">
        <v>1.1663610797165E+18</v>
      </c>
      <c r="B38944" t="s">
        <v>78410</v>
      </c>
      <c r="C38944" t="s">
        <v>78411</v>
      </c>
      <c r="D38944" s="1">
        <v>43704.698217592595</v>
      </c>
      <c r="E38944">
        <v>13990</v>
      </c>
      <c r="F38944">
        <v>66170</v>
      </c>
    </row>
    <row r="38945" spans="1:8" x14ac:dyDescent="0.2">
      <c r="A38945">
        <v>1.1663822038084401E+18</v>
      </c>
      <c r="B38945" t="s">
        <v>78412</v>
      </c>
      <c r="C38945" t="s">
        <v>78413</v>
      </c>
      <c r="D38945" s="1">
        <v>43704.756504629629</v>
      </c>
      <c r="E38945">
        <v>13559</v>
      </c>
      <c r="F38945">
        <v>63109</v>
      </c>
    </row>
    <row r="38946" spans="1:8" x14ac:dyDescent="0.2">
      <c r="A38946">
        <v>1.1663867142119401E+18</v>
      </c>
      <c r="B38946" t="s">
        <v>78414</v>
      </c>
      <c r="C38946" t="s">
        <v>78415</v>
      </c>
      <c r="D38946" s="1">
        <v>43704.768946759257</v>
      </c>
      <c r="E38946">
        <v>12409</v>
      </c>
      <c r="F38946">
        <v>53628</v>
      </c>
    </row>
    <row r="38947" spans="1:8" x14ac:dyDescent="0.2">
      <c r="A38947">
        <v>1.16638940758846E+18</v>
      </c>
      <c r="B38947" t="s">
        <v>78416</v>
      </c>
      <c r="C38947" t="s">
        <v>78417</v>
      </c>
      <c r="D38947" s="1">
        <v>43704.776377314818</v>
      </c>
      <c r="E38947">
        <v>18705</v>
      </c>
      <c r="F38947">
        <v>72541</v>
      </c>
    </row>
    <row r="38948" spans="1:8" x14ac:dyDescent="0.2">
      <c r="A38948">
        <v>1.16646437490051E+18</v>
      </c>
      <c r="B38948" t="s">
        <v>78418</v>
      </c>
      <c r="C38948" t="s">
        <v>78419</v>
      </c>
      <c r="D38948" s="1">
        <v>43704.983252314814</v>
      </c>
      <c r="E38948">
        <v>10981</v>
      </c>
      <c r="F38948">
        <v>47363</v>
      </c>
      <c r="G38948" t="s">
        <v>89</v>
      </c>
      <c r="H38948" t="s">
        <v>41399</v>
      </c>
    </row>
    <row r="38949" spans="1:8" x14ac:dyDescent="0.2">
      <c r="A38949">
        <v>1.16646689277054E+18</v>
      </c>
      <c r="B38949" t="s">
        <v>78420</v>
      </c>
      <c r="C38949" t="s">
        <v>78421</v>
      </c>
      <c r="D38949" s="1">
        <v>43704.99019675926</v>
      </c>
      <c r="E38949">
        <v>10687</v>
      </c>
      <c r="F38949">
        <v>40522</v>
      </c>
    </row>
    <row r="38950" spans="1:8" x14ac:dyDescent="0.2">
      <c r="A38950">
        <v>1.1664671251558999E+18</v>
      </c>
      <c r="B38950" t="s">
        <v>78422</v>
      </c>
      <c r="C38950" t="s">
        <v>78423</v>
      </c>
      <c r="D38950" s="1">
        <v>43704.990844907406</v>
      </c>
      <c r="E38950">
        <v>16916</v>
      </c>
      <c r="F38950">
        <v>74278</v>
      </c>
    </row>
    <row r="38951" spans="1:8" x14ac:dyDescent="0.2">
      <c r="A38951">
        <v>1.16646768118226E+18</v>
      </c>
      <c r="B38951" t="s">
        <v>78424</v>
      </c>
      <c r="C38951" t="s">
        <v>78425</v>
      </c>
      <c r="D38951" s="1">
        <v>43704.992372685185</v>
      </c>
      <c r="E38951">
        <v>14551</v>
      </c>
      <c r="F38951">
        <v>75760</v>
      </c>
    </row>
    <row r="38952" spans="1:8" x14ac:dyDescent="0.2">
      <c r="A38952">
        <v>1.16647145470527E+18</v>
      </c>
      <c r="B38952" t="s">
        <v>78426</v>
      </c>
      <c r="C38952" t="s">
        <v>78427</v>
      </c>
      <c r="D38952" s="1">
        <v>43705.002789351849</v>
      </c>
      <c r="E38952">
        <v>15614</v>
      </c>
      <c r="F38952">
        <v>73285</v>
      </c>
    </row>
    <row r="38953" spans="1:8" x14ac:dyDescent="0.2">
      <c r="A38953">
        <v>1.1664933073770701E+18</v>
      </c>
      <c r="B38953" t="s">
        <v>78428</v>
      </c>
      <c r="C38953" t="s">
        <v>78429</v>
      </c>
      <c r="D38953" s="1">
        <v>43705.063090277778</v>
      </c>
      <c r="E38953">
        <v>21619</v>
      </c>
      <c r="F38953">
        <v>94800</v>
      </c>
    </row>
    <row r="38954" spans="1:8" x14ac:dyDescent="0.2">
      <c r="A38954">
        <v>1.1664947819350899E+18</v>
      </c>
      <c r="B38954" t="s">
        <v>78430</v>
      </c>
      <c r="C38954" t="s">
        <v>78431</v>
      </c>
      <c r="D38954" s="1">
        <v>43705.067164351851</v>
      </c>
      <c r="E38954">
        <v>19445</v>
      </c>
      <c r="F38954">
        <v>104100</v>
      </c>
    </row>
    <row r="38955" spans="1:8" x14ac:dyDescent="0.2">
      <c r="A38955">
        <v>1.166494782904E+18</v>
      </c>
      <c r="B38955" t="s">
        <v>78432</v>
      </c>
      <c r="C38955" t="s">
        <v>78433</v>
      </c>
      <c r="D38955" s="1">
        <v>43705.067164351851</v>
      </c>
      <c r="E38955">
        <v>15332</v>
      </c>
      <c r="F38955">
        <v>85331</v>
      </c>
    </row>
    <row r="38956" spans="1:8" x14ac:dyDescent="0.2">
      <c r="A38956">
        <v>1.16655177443149E+18</v>
      </c>
      <c r="B38956" t="s">
        <v>78434</v>
      </c>
      <c r="C38956" t="s">
        <v>78435</v>
      </c>
      <c r="D38956" s="1">
        <v>43705.224432870367</v>
      </c>
      <c r="E38956">
        <v>11844</v>
      </c>
      <c r="F38956">
        <v>52198</v>
      </c>
    </row>
    <row r="38957" spans="1:8" x14ac:dyDescent="0.2">
      <c r="A38957">
        <v>1.1666723862147699E+18</v>
      </c>
      <c r="B38957" t="s">
        <v>78436</v>
      </c>
      <c r="C38957" t="s">
        <v>78437</v>
      </c>
      <c r="D38957" s="1">
        <v>43705.557256944441</v>
      </c>
      <c r="E38957">
        <v>13298</v>
      </c>
      <c r="F38957">
        <v>61292</v>
      </c>
      <c r="G38957" t="s">
        <v>89</v>
      </c>
    </row>
    <row r="38958" spans="1:8" x14ac:dyDescent="0.2">
      <c r="A38958">
        <v>1.1666834420981601E+18</v>
      </c>
      <c r="B38958" t="s">
        <v>78438</v>
      </c>
      <c r="C38958" t="s">
        <v>78439</v>
      </c>
      <c r="D38958" s="1">
        <v>43705.587766203702</v>
      </c>
      <c r="E38958">
        <v>22939</v>
      </c>
      <c r="F38958">
        <v>107814</v>
      </c>
    </row>
    <row r="38959" spans="1:8" x14ac:dyDescent="0.2">
      <c r="A38959">
        <v>1.1666856861053199E+18</v>
      </c>
      <c r="B38959" t="s">
        <v>78440</v>
      </c>
      <c r="C38959" t="s">
        <v>78441</v>
      </c>
      <c r="D38959" s="1">
        <v>43705.593958333331</v>
      </c>
      <c r="E38959">
        <v>13030</v>
      </c>
      <c r="F38959">
        <v>56770</v>
      </c>
    </row>
    <row r="38960" spans="1:8" x14ac:dyDescent="0.2">
      <c r="A38960">
        <v>1.16670617500354E+18</v>
      </c>
      <c r="B38960" t="s">
        <v>78442</v>
      </c>
      <c r="C38960" t="s">
        <v>78443</v>
      </c>
      <c r="D38960" s="1">
        <v>43705.650497685187</v>
      </c>
      <c r="E38960">
        <v>19872</v>
      </c>
      <c r="F38960">
        <v>88909</v>
      </c>
    </row>
    <row r="38961" spans="1:7" x14ac:dyDescent="0.2">
      <c r="A38961">
        <v>1.1667115167013399E+18</v>
      </c>
      <c r="B38961" t="s">
        <v>78444</v>
      </c>
      <c r="C38961" t="s">
        <v>78445</v>
      </c>
      <c r="D38961" s="1">
        <v>43705.665231481478</v>
      </c>
      <c r="E38961">
        <v>13434</v>
      </c>
      <c r="F38961">
        <v>56035</v>
      </c>
      <c r="G38961" t="s">
        <v>487</v>
      </c>
    </row>
    <row r="38962" spans="1:7" x14ac:dyDescent="0.2">
      <c r="A38962">
        <v>1.16671151753603E+18</v>
      </c>
      <c r="B38962" t="s">
        <v>78446</v>
      </c>
      <c r="C38962" t="s">
        <v>78447</v>
      </c>
      <c r="D38962" s="1">
        <v>43705.665231481478</v>
      </c>
      <c r="E38962">
        <v>11906</v>
      </c>
      <c r="F38962">
        <v>51382</v>
      </c>
      <c r="G38962" t="s">
        <v>89</v>
      </c>
    </row>
    <row r="38963" spans="1:7" x14ac:dyDescent="0.2">
      <c r="A38963">
        <v>1.1667129431966799E+18</v>
      </c>
      <c r="B38963" t="s">
        <v>78448</v>
      </c>
      <c r="C38963" t="s">
        <v>78449</v>
      </c>
      <c r="D38963" s="1">
        <v>43705.669166666667</v>
      </c>
      <c r="E38963">
        <v>25067</v>
      </c>
      <c r="F38963">
        <v>100562</v>
      </c>
      <c r="G38963" t="s">
        <v>89</v>
      </c>
    </row>
    <row r="38964" spans="1:7" x14ac:dyDescent="0.2">
      <c r="A38964">
        <v>1.16672126752701E+18</v>
      </c>
      <c r="B38964" t="s">
        <v>78450</v>
      </c>
      <c r="C38964" t="s">
        <v>78451</v>
      </c>
      <c r="D38964" s="1">
        <v>43705.692141203705</v>
      </c>
      <c r="E38964">
        <v>14312</v>
      </c>
      <c r="F38964">
        <v>53240</v>
      </c>
    </row>
    <row r="38965" spans="1:7" x14ac:dyDescent="0.2">
      <c r="A38965">
        <v>1.1667234778790799E+18</v>
      </c>
      <c r="B38965" t="s">
        <v>78452</v>
      </c>
      <c r="C38965" t="s">
        <v>78453</v>
      </c>
      <c r="D38965" s="1">
        <v>43705.698240740741</v>
      </c>
      <c r="E38965">
        <v>18933</v>
      </c>
      <c r="F38965">
        <v>85630</v>
      </c>
    </row>
    <row r="38966" spans="1:7" x14ac:dyDescent="0.2">
      <c r="A38966">
        <v>1.1667234787766799E+18</v>
      </c>
      <c r="B38966" t="s">
        <v>78454</v>
      </c>
      <c r="C38966" t="s">
        <v>78455</v>
      </c>
      <c r="D38966" s="1">
        <v>43705.698240740741</v>
      </c>
      <c r="E38966">
        <v>13753</v>
      </c>
      <c r="F38966">
        <v>70883</v>
      </c>
    </row>
    <row r="38967" spans="1:7" x14ac:dyDescent="0.2">
      <c r="A38967">
        <v>1.16676966045022E+18</v>
      </c>
      <c r="B38967" t="s">
        <v>78456</v>
      </c>
      <c r="C38967" t="s">
        <v>78457</v>
      </c>
      <c r="D38967" s="1">
        <v>43705.825682870367</v>
      </c>
      <c r="E38967">
        <v>22949</v>
      </c>
      <c r="F38967">
        <v>90448</v>
      </c>
    </row>
    <row r="38968" spans="1:7" x14ac:dyDescent="0.2">
      <c r="A38968">
        <v>1.1667892072154801E+18</v>
      </c>
      <c r="B38968" t="s">
        <v>78458</v>
      </c>
      <c r="C38968" t="s">
        <v>78459</v>
      </c>
      <c r="D38968" s="1">
        <v>43705.879618055558</v>
      </c>
      <c r="E38968">
        <v>18964</v>
      </c>
      <c r="F38968">
        <v>76334</v>
      </c>
    </row>
    <row r="38969" spans="1:7" x14ac:dyDescent="0.2">
      <c r="A38969">
        <v>1.16679012365837E+18</v>
      </c>
      <c r="B38969" t="s">
        <v>78460</v>
      </c>
      <c r="C38969" t="s">
        <v>78461</v>
      </c>
      <c r="D38969" s="1">
        <v>43705.882152777776</v>
      </c>
      <c r="E38969">
        <v>29692</v>
      </c>
      <c r="F38969">
        <v>115127</v>
      </c>
    </row>
    <row r="38970" spans="1:7" x14ac:dyDescent="0.2">
      <c r="A38970">
        <v>1.1668395247622899E+18</v>
      </c>
      <c r="B38970" t="s">
        <v>78462</v>
      </c>
      <c r="C38970" t="s">
        <v>78463</v>
      </c>
      <c r="D38970" s="1">
        <v>43706.018472222226</v>
      </c>
      <c r="E38970">
        <v>32249</v>
      </c>
      <c r="F38970">
        <v>201225</v>
      </c>
    </row>
    <row r="38971" spans="1:7" x14ac:dyDescent="0.2">
      <c r="A38971">
        <v>1.16686848162049E+18</v>
      </c>
      <c r="B38971" t="s">
        <v>78464</v>
      </c>
      <c r="C38971" t="s">
        <v>78465</v>
      </c>
      <c r="D38971" s="1">
        <v>43706.098379629628</v>
      </c>
      <c r="E38971">
        <v>13084</v>
      </c>
      <c r="F38971">
        <v>55098</v>
      </c>
      <c r="G38971" t="s">
        <v>89</v>
      </c>
    </row>
    <row r="38972" spans="1:7" x14ac:dyDescent="0.2">
      <c r="A38972">
        <v>1.16687188276482E+18</v>
      </c>
      <c r="B38972" t="s">
        <v>78466</v>
      </c>
      <c r="C38972" t="s">
        <v>78467</v>
      </c>
      <c r="D38972" s="1">
        <v>43706.107754629629</v>
      </c>
      <c r="E38972">
        <v>33522</v>
      </c>
      <c r="F38972">
        <v>140078</v>
      </c>
    </row>
    <row r="38973" spans="1:7" x14ac:dyDescent="0.2">
      <c r="A38973">
        <v>1.1670286699881201E+18</v>
      </c>
      <c r="B38973" t="s">
        <v>78468</v>
      </c>
      <c r="C38973" t="s">
        <v>78469</v>
      </c>
      <c r="D38973" s="1">
        <v>43706.540405092594</v>
      </c>
      <c r="E38973">
        <v>10447</v>
      </c>
      <c r="F38973">
        <v>48392</v>
      </c>
    </row>
    <row r="38974" spans="1:7" x14ac:dyDescent="0.2">
      <c r="A38974">
        <v>1.1670300413033101E+18</v>
      </c>
      <c r="B38974" t="s">
        <v>78470</v>
      </c>
      <c r="C38974" t="s">
        <v>78471</v>
      </c>
      <c r="D38974" s="1">
        <v>43706.544189814813</v>
      </c>
      <c r="E38974">
        <v>13282</v>
      </c>
      <c r="F38974">
        <v>57000</v>
      </c>
    </row>
    <row r="38975" spans="1:7" x14ac:dyDescent="0.2">
      <c r="A38975">
        <v>1.1670371010383401E+18</v>
      </c>
      <c r="B38975" t="s">
        <v>78472</v>
      </c>
      <c r="C38975" t="s">
        <v>78473</v>
      </c>
      <c r="D38975" s="1">
        <v>43706.563680555555</v>
      </c>
      <c r="E38975">
        <v>16623</v>
      </c>
      <c r="F38975">
        <v>82820</v>
      </c>
    </row>
    <row r="38976" spans="1:7" x14ac:dyDescent="0.2">
      <c r="A38976">
        <v>1.1670371019064901E+18</v>
      </c>
      <c r="B38976" t="s">
        <v>78474</v>
      </c>
      <c r="C38976" t="s">
        <v>78475</v>
      </c>
      <c r="D38976" s="1">
        <v>43706.563680555555</v>
      </c>
      <c r="E38976">
        <v>15553</v>
      </c>
      <c r="F38976">
        <v>78768</v>
      </c>
    </row>
    <row r="38977" spans="1:7" x14ac:dyDescent="0.2">
      <c r="A38977">
        <v>1.1670411925399501E+18</v>
      </c>
      <c r="B38977" t="s">
        <v>78476</v>
      </c>
      <c r="C38977" t="s">
        <v>78477</v>
      </c>
      <c r="D38977" s="1">
        <v>43706.574965277781</v>
      </c>
      <c r="E38977">
        <v>22296</v>
      </c>
      <c r="F38977">
        <v>93959</v>
      </c>
    </row>
    <row r="38978" spans="1:7" x14ac:dyDescent="0.2">
      <c r="A38978">
        <v>1.16706067548047E+18</v>
      </c>
      <c r="B38978" t="s">
        <v>78478</v>
      </c>
      <c r="C38978" t="s">
        <v>78479</v>
      </c>
      <c r="D38978" s="1">
        <v>43706.62872685185</v>
      </c>
      <c r="E38978">
        <v>14160</v>
      </c>
      <c r="F38978">
        <v>62671</v>
      </c>
    </row>
    <row r="38979" spans="1:7" x14ac:dyDescent="0.2">
      <c r="A38979">
        <v>1.1670643015653499E+18</v>
      </c>
      <c r="B38979" t="s">
        <v>78480</v>
      </c>
      <c r="C38979" t="s">
        <v>78481</v>
      </c>
      <c r="D38979" s="1">
        <v>43706.638738425929</v>
      </c>
      <c r="E38979">
        <v>17314</v>
      </c>
      <c r="F38979">
        <v>78718</v>
      </c>
    </row>
    <row r="38980" spans="1:7" x14ac:dyDescent="0.2">
      <c r="A38980">
        <v>1.16713611982322E+18</v>
      </c>
      <c r="B38980" t="s">
        <v>78482</v>
      </c>
      <c r="C38980" t="s">
        <v>78483</v>
      </c>
      <c r="D38980" s="1">
        <v>43706.836909722224</v>
      </c>
      <c r="E38980">
        <v>29024</v>
      </c>
      <c r="F38980">
        <v>117597</v>
      </c>
    </row>
    <row r="38981" spans="1:7" x14ac:dyDescent="0.2">
      <c r="A38981">
        <v>1.16717509324143E+18</v>
      </c>
      <c r="B38981" t="s">
        <v>78484</v>
      </c>
      <c r="C38981" t="s">
        <v>78485</v>
      </c>
      <c r="D38981" s="1">
        <v>43706.944456018522</v>
      </c>
      <c r="E38981">
        <v>13585</v>
      </c>
      <c r="F38981">
        <v>51150</v>
      </c>
    </row>
    <row r="38982" spans="1:7" x14ac:dyDescent="0.2">
      <c r="A38982">
        <v>1.1672226977487601E+18</v>
      </c>
      <c r="B38982" t="s">
        <v>78486</v>
      </c>
      <c r="C38982" t="s">
        <v>78487</v>
      </c>
      <c r="D38982" s="1">
        <v>43707.075821759259</v>
      </c>
      <c r="E38982">
        <v>18014</v>
      </c>
      <c r="F38982">
        <v>71206</v>
      </c>
    </row>
    <row r="38983" spans="1:7" x14ac:dyDescent="0.2">
      <c r="A38983">
        <v>1.16740829306259E+18</v>
      </c>
      <c r="B38983" t="s">
        <v>78488</v>
      </c>
      <c r="C38983" t="s">
        <v>78489</v>
      </c>
      <c r="D38983" s="1">
        <v>43707.58797453704</v>
      </c>
      <c r="E38983">
        <v>16153</v>
      </c>
      <c r="F38983">
        <v>75959</v>
      </c>
    </row>
    <row r="38984" spans="1:7" x14ac:dyDescent="0.2">
      <c r="A38984">
        <v>1.16740953386771E+18</v>
      </c>
      <c r="B38984" t="s">
        <v>78490</v>
      </c>
      <c r="C38984" t="s">
        <v>78491</v>
      </c>
      <c r="D38984" s="1">
        <v>43707.59138888889</v>
      </c>
      <c r="E38984">
        <v>6285</v>
      </c>
      <c r="F38984">
        <v>27930</v>
      </c>
    </row>
    <row r="38985" spans="1:7" x14ac:dyDescent="0.2">
      <c r="A38985">
        <v>1.1674137393201999E+18</v>
      </c>
      <c r="B38985" t="s">
        <v>78492</v>
      </c>
      <c r="C38985" t="s">
        <v>78493</v>
      </c>
      <c r="D38985" s="1">
        <v>43707.602997685186</v>
      </c>
      <c r="E38985">
        <v>24881</v>
      </c>
      <c r="F38985">
        <v>99904</v>
      </c>
    </row>
    <row r="38986" spans="1:7" x14ac:dyDescent="0.2">
      <c r="A38986">
        <v>1.16742037448259E+18</v>
      </c>
      <c r="B38986" t="s">
        <v>78494</v>
      </c>
      <c r="C38986" t="s">
        <v>78495</v>
      </c>
      <c r="D38986" s="1">
        <v>43707.621307870373</v>
      </c>
      <c r="E38986">
        <v>14919</v>
      </c>
      <c r="F38986">
        <v>66369</v>
      </c>
    </row>
    <row r="38987" spans="1:7" x14ac:dyDescent="0.2">
      <c r="A38987">
        <v>1.16742609403266E+18</v>
      </c>
      <c r="B38987" t="s">
        <v>78496</v>
      </c>
      <c r="C38987" t="s">
        <v>78497</v>
      </c>
      <c r="D38987" s="1">
        <v>43707.637094907404</v>
      </c>
      <c r="E38987">
        <v>17574</v>
      </c>
      <c r="F38987">
        <v>57802</v>
      </c>
      <c r="G38987" t="s">
        <v>89</v>
      </c>
    </row>
    <row r="38988" spans="1:7" x14ac:dyDescent="0.2">
      <c r="A38988">
        <v>1.1674355522343099E+18</v>
      </c>
      <c r="B38988" t="s">
        <v>78498</v>
      </c>
      <c r="C38988" t="s">
        <v>78499</v>
      </c>
      <c r="D38988" s="1">
        <v>43707.663194444445</v>
      </c>
      <c r="E38988">
        <v>10480</v>
      </c>
      <c r="F38988">
        <v>32049</v>
      </c>
    </row>
    <row r="38989" spans="1:7" x14ac:dyDescent="0.2">
      <c r="A38989">
        <v>1.16743572382334E+18</v>
      </c>
      <c r="B38989" t="s">
        <v>78500</v>
      </c>
      <c r="C38989" t="s">
        <v>78501</v>
      </c>
      <c r="D38989" s="1">
        <v>43707.663668981484</v>
      </c>
      <c r="E38989">
        <v>13733</v>
      </c>
      <c r="F38989">
        <v>62672</v>
      </c>
    </row>
    <row r="38990" spans="1:7" x14ac:dyDescent="0.2">
      <c r="A38990">
        <v>1.1674357245573601E+18</v>
      </c>
      <c r="B38990" t="s">
        <v>78502</v>
      </c>
      <c r="C38990" t="s">
        <v>78503</v>
      </c>
      <c r="D38990" s="1">
        <v>43707.663668981484</v>
      </c>
      <c r="E38990">
        <v>11116</v>
      </c>
      <c r="F38990">
        <v>51979</v>
      </c>
    </row>
    <row r="38991" spans="1:7" x14ac:dyDescent="0.2">
      <c r="A38991">
        <v>1.1674393839323899E+18</v>
      </c>
      <c r="B38991" t="s">
        <v>78504</v>
      </c>
      <c r="C38991" t="s">
        <v>78505</v>
      </c>
      <c r="D38991" s="1">
        <v>43707.673761574071</v>
      </c>
      <c r="E38991">
        <v>13323</v>
      </c>
      <c r="F38991">
        <v>56682</v>
      </c>
    </row>
    <row r="38992" spans="1:7" x14ac:dyDescent="0.2">
      <c r="A38992">
        <v>1.16749337197325E+18</v>
      </c>
      <c r="B38992" t="s">
        <v>78506</v>
      </c>
      <c r="C38992" t="s">
        <v>78507</v>
      </c>
      <c r="D38992" s="1">
        <v>43707.822743055556</v>
      </c>
      <c r="E38992">
        <v>16571</v>
      </c>
      <c r="F38992">
        <v>58978</v>
      </c>
    </row>
    <row r="38993" spans="1:7" x14ac:dyDescent="0.2">
      <c r="A38993">
        <v>1.1674984825816801E+18</v>
      </c>
      <c r="B38993" t="s">
        <v>78508</v>
      </c>
      <c r="C38993" t="s">
        <v>78509</v>
      </c>
      <c r="D38993" s="1">
        <v>43707.836840277778</v>
      </c>
      <c r="E38993">
        <v>9298</v>
      </c>
      <c r="F38993">
        <v>35393</v>
      </c>
      <c r="G38993" t="s">
        <v>89</v>
      </c>
    </row>
    <row r="38994" spans="1:7" x14ac:dyDescent="0.2">
      <c r="A38994">
        <v>1.1675107597247601E+18</v>
      </c>
      <c r="B38994" t="s">
        <v>78510</v>
      </c>
      <c r="C38994" t="s">
        <v>78511</v>
      </c>
      <c r="D38994" s="1">
        <v>43707.870729166665</v>
      </c>
      <c r="E38994">
        <v>17585</v>
      </c>
      <c r="F38994">
        <v>54576</v>
      </c>
      <c r="G38994" t="s">
        <v>89</v>
      </c>
    </row>
    <row r="38995" spans="1:7" x14ac:dyDescent="0.2">
      <c r="A38995">
        <v>1.1675118019841101E+18</v>
      </c>
      <c r="B38995" t="s">
        <v>78512</v>
      </c>
      <c r="C38995" t="s">
        <v>78513</v>
      </c>
      <c r="D38995" s="1">
        <v>43707.873599537037</v>
      </c>
      <c r="E38995">
        <v>10468</v>
      </c>
      <c r="F38995">
        <v>36740</v>
      </c>
    </row>
    <row r="38996" spans="1:7" x14ac:dyDescent="0.2">
      <c r="A38996">
        <v>1.16751554019953E+18</v>
      </c>
      <c r="B38996" t="s">
        <v>78514</v>
      </c>
      <c r="C38996" t="s">
        <v>78515</v>
      </c>
      <c r="D38996" s="1">
        <v>43707.883912037039</v>
      </c>
      <c r="E38996">
        <v>18079</v>
      </c>
      <c r="F38996">
        <v>64808</v>
      </c>
    </row>
    <row r="38997" spans="1:7" x14ac:dyDescent="0.2">
      <c r="A38997">
        <v>1.1675275405185201E+18</v>
      </c>
      <c r="B38997" t="s">
        <v>78516</v>
      </c>
      <c r="C38997" t="s">
        <v>78487</v>
      </c>
      <c r="D38997" s="1">
        <v>43707.917025462964</v>
      </c>
      <c r="E38997">
        <v>9374</v>
      </c>
      <c r="F38997">
        <v>38603</v>
      </c>
    </row>
    <row r="38998" spans="1:7" x14ac:dyDescent="0.2">
      <c r="A38998">
        <v>1.1675525499746701E+18</v>
      </c>
      <c r="B38998" t="s">
        <v>78517</v>
      </c>
      <c r="C38998" t="s">
        <v>78518</v>
      </c>
      <c r="D38998" s="1">
        <v>43707.986041666663</v>
      </c>
      <c r="E38998">
        <v>20498</v>
      </c>
      <c r="F38998">
        <v>65875</v>
      </c>
    </row>
    <row r="38999" spans="1:7" x14ac:dyDescent="0.2">
      <c r="A38999">
        <v>1.16758222843358E+18</v>
      </c>
      <c r="B38999" t="s">
        <v>78519</v>
      </c>
      <c r="C38999" t="s">
        <v>78520</v>
      </c>
      <c r="D38999" s="1">
        <v>43708.067939814813</v>
      </c>
      <c r="E38999">
        <v>9135</v>
      </c>
      <c r="F38999">
        <v>67914</v>
      </c>
    </row>
    <row r="39000" spans="1:7" x14ac:dyDescent="0.2">
      <c r="A39000">
        <v>1.1675863956549499E+18</v>
      </c>
      <c r="B39000" t="s">
        <v>78521</v>
      </c>
      <c r="C39000" t="s">
        <v>78522</v>
      </c>
      <c r="D39000" s="1">
        <v>43708.079444444447</v>
      </c>
      <c r="E39000">
        <v>13435</v>
      </c>
      <c r="F39000">
        <v>59270</v>
      </c>
      <c r="G39000" t="s">
        <v>89</v>
      </c>
    </row>
    <row r="39001" spans="1:7" x14ac:dyDescent="0.2">
      <c r="A39001">
        <v>1.1675863979240499E+18</v>
      </c>
      <c r="B39001" t="s">
        <v>78523</v>
      </c>
      <c r="C39001" t="s">
        <v>78524</v>
      </c>
      <c r="D39001" s="1">
        <v>43708.079444444447</v>
      </c>
      <c r="E39001">
        <v>9675</v>
      </c>
      <c r="F39001">
        <v>48241</v>
      </c>
      <c r="G39001" t="s">
        <v>215</v>
      </c>
    </row>
    <row r="39002" spans="1:7" x14ac:dyDescent="0.2">
      <c r="A39002">
        <v>1.16765163980689E+18</v>
      </c>
      <c r="B39002" t="s">
        <v>78525</v>
      </c>
      <c r="C39002" t="s">
        <v>78526</v>
      </c>
      <c r="D39002" s="1">
        <v>43708.259479166663</v>
      </c>
      <c r="E39002">
        <v>8514</v>
      </c>
      <c r="F39002">
        <v>36446</v>
      </c>
      <c r="G39002" t="s">
        <v>546</v>
      </c>
    </row>
    <row r="39003" spans="1:7" x14ac:dyDescent="0.2">
      <c r="A39003">
        <v>1.16776537597251E+18</v>
      </c>
      <c r="B39003" t="s">
        <v>78527</v>
      </c>
      <c r="C39003" t="s">
        <v>78528</v>
      </c>
      <c r="D39003" s="1">
        <v>43708.573333333334</v>
      </c>
      <c r="E39003">
        <v>6278</v>
      </c>
      <c r="F39003">
        <v>26670</v>
      </c>
    </row>
    <row r="39004" spans="1:7" x14ac:dyDescent="0.2">
      <c r="A39004">
        <v>1.16776677239885E+18</v>
      </c>
      <c r="B39004" t="s">
        <v>78529</v>
      </c>
      <c r="C39004" t="s">
        <v>78530</v>
      </c>
      <c r="D39004" s="1">
        <v>43708.577187499999</v>
      </c>
      <c r="E39004">
        <v>3364</v>
      </c>
      <c r="F39004">
        <v>18359</v>
      </c>
    </row>
    <row r="39005" spans="1:7" x14ac:dyDescent="0.2">
      <c r="A39005">
        <v>1.1677686831056499E+18</v>
      </c>
      <c r="B39005" t="s">
        <v>78531</v>
      </c>
      <c r="C39005" t="s">
        <v>78532</v>
      </c>
      <c r="D39005" s="1">
        <v>43708.582453703704</v>
      </c>
      <c r="E39005">
        <v>3694</v>
      </c>
      <c r="F39005">
        <v>18442</v>
      </c>
    </row>
    <row r="39006" spans="1:7" x14ac:dyDescent="0.2">
      <c r="A39006">
        <v>1.1677686853496699E+18</v>
      </c>
      <c r="B39006" t="s">
        <v>78533</v>
      </c>
      <c r="C39006" t="s">
        <v>78534</v>
      </c>
      <c r="D39006" s="1">
        <v>43708.582465277781</v>
      </c>
      <c r="E39006">
        <v>5240</v>
      </c>
      <c r="F39006">
        <v>24657</v>
      </c>
    </row>
    <row r="39007" spans="1:7" x14ac:dyDescent="0.2">
      <c r="A39007">
        <v>1.1677691032407601E+18</v>
      </c>
      <c r="B39007" t="s">
        <v>78535</v>
      </c>
      <c r="C39007" t="s">
        <v>78536</v>
      </c>
      <c r="D39007" s="1">
        <v>43708.583611111113</v>
      </c>
      <c r="E39007">
        <v>5585</v>
      </c>
      <c r="F39007">
        <v>26292</v>
      </c>
    </row>
    <row r="39008" spans="1:7" x14ac:dyDescent="0.2">
      <c r="A39008">
        <v>1.16777063778974E+18</v>
      </c>
      <c r="B39008" t="s">
        <v>78537</v>
      </c>
      <c r="C39008" t="s">
        <v>78538</v>
      </c>
      <c r="D39008" s="1">
        <v>43708.587847222225</v>
      </c>
      <c r="E39008">
        <v>4116</v>
      </c>
      <c r="F39008">
        <v>20662</v>
      </c>
    </row>
    <row r="39009" spans="1:7" x14ac:dyDescent="0.2">
      <c r="A39009">
        <v>1.1677718309475899E+18</v>
      </c>
      <c r="B39009" t="s">
        <v>78539</v>
      </c>
      <c r="C39009" t="s">
        <v>78540</v>
      </c>
      <c r="D39009" s="1">
        <v>43708.591145833336</v>
      </c>
      <c r="E39009">
        <v>4281</v>
      </c>
      <c r="F39009">
        <v>20544</v>
      </c>
    </row>
    <row r="39010" spans="1:7" x14ac:dyDescent="0.2">
      <c r="A39010">
        <v>1.1677718340597499E+18</v>
      </c>
      <c r="B39010" t="s">
        <v>78541</v>
      </c>
      <c r="C39010" t="s">
        <v>78542</v>
      </c>
      <c r="D39010" s="1">
        <v>43708.591157407405</v>
      </c>
      <c r="E39010">
        <v>10066</v>
      </c>
      <c r="F39010">
        <v>37055</v>
      </c>
      <c r="G39010" t="s">
        <v>576</v>
      </c>
    </row>
    <row r="39011" spans="1:7" x14ac:dyDescent="0.2">
      <c r="A39011">
        <v>1.1677821357863301E+18</v>
      </c>
      <c r="B39011" t="s">
        <v>78543</v>
      </c>
      <c r="C39011" t="s">
        <v>78544</v>
      </c>
      <c r="D39011" s="1">
        <v>43708.619583333333</v>
      </c>
      <c r="E39011">
        <v>10320</v>
      </c>
      <c r="F39011">
        <v>54000</v>
      </c>
    </row>
    <row r="39012" spans="1:7" x14ac:dyDescent="0.2">
      <c r="A39012">
        <v>1.16778372002112E+18</v>
      </c>
      <c r="B39012" t="s">
        <v>78545</v>
      </c>
      <c r="C39012" t="s">
        <v>78546</v>
      </c>
      <c r="D39012" s="1">
        <v>43708.62394675926</v>
      </c>
      <c r="E39012">
        <v>16243</v>
      </c>
      <c r="F39012">
        <v>82842</v>
      </c>
    </row>
    <row r="39013" spans="1:7" x14ac:dyDescent="0.2">
      <c r="A39013">
        <v>1.16778453153506E+18</v>
      </c>
      <c r="B39013" t="s">
        <v>78547</v>
      </c>
      <c r="C39013" t="s">
        <v>78548</v>
      </c>
      <c r="D39013" s="1">
        <v>43708.626192129632</v>
      </c>
      <c r="E39013">
        <v>5161</v>
      </c>
      <c r="F39013">
        <v>23782</v>
      </c>
    </row>
    <row r="39014" spans="1:7" x14ac:dyDescent="0.2">
      <c r="A39014">
        <v>1.1677860669858401E+18</v>
      </c>
      <c r="B39014" t="s">
        <v>78549</v>
      </c>
      <c r="C39014" t="s">
        <v>78550</v>
      </c>
      <c r="D39014" s="1">
        <v>43708.630428240744</v>
      </c>
      <c r="E39014">
        <v>17334</v>
      </c>
      <c r="F39014">
        <v>78071</v>
      </c>
    </row>
    <row r="39015" spans="1:7" x14ac:dyDescent="0.2">
      <c r="A39015">
        <v>1.1677865555089999E+18</v>
      </c>
      <c r="B39015" t="s">
        <v>78551</v>
      </c>
      <c r="C39015" t="s">
        <v>78552</v>
      </c>
      <c r="D39015" s="1">
        <v>43708.63177083333</v>
      </c>
      <c r="E39015">
        <v>27350</v>
      </c>
      <c r="F39015">
        <v>150202</v>
      </c>
    </row>
    <row r="39016" spans="1:7" x14ac:dyDescent="0.2">
      <c r="A39016">
        <v>1.16779933509613E+18</v>
      </c>
      <c r="B39016" t="s">
        <v>78553</v>
      </c>
      <c r="C39016" t="s">
        <v>78554</v>
      </c>
      <c r="D39016" s="1">
        <v>43708.667037037034</v>
      </c>
      <c r="E39016">
        <v>10420</v>
      </c>
      <c r="F39016">
        <v>46154</v>
      </c>
    </row>
    <row r="39017" spans="1:7" x14ac:dyDescent="0.2">
      <c r="A39017">
        <v>1.1678003702922399E+18</v>
      </c>
      <c r="B39017" t="s">
        <v>78555</v>
      </c>
      <c r="C39017" t="s">
        <v>78556</v>
      </c>
      <c r="D39017" s="1">
        <v>43708.669895833336</v>
      </c>
      <c r="E39017">
        <v>8298</v>
      </c>
      <c r="F39017">
        <v>33730</v>
      </c>
    </row>
    <row r="39018" spans="1:7" x14ac:dyDescent="0.2">
      <c r="A39018">
        <v>1.16780524192606E+18</v>
      </c>
      <c r="B39018" t="s">
        <v>78557</v>
      </c>
      <c r="C39018" t="s">
        <v>78558</v>
      </c>
      <c r="D39018" s="1">
        <v>43708.683344907404</v>
      </c>
      <c r="E39018">
        <v>13580</v>
      </c>
      <c r="F39018">
        <v>66871</v>
      </c>
      <c r="G39018" t="s">
        <v>215</v>
      </c>
    </row>
    <row r="39019" spans="1:7" x14ac:dyDescent="0.2">
      <c r="A39019">
        <v>1.1678670524108001E+18</v>
      </c>
      <c r="B39019" t="s">
        <v>78559</v>
      </c>
      <c r="C39019" t="s">
        <v>78560</v>
      </c>
      <c r="D39019" s="1">
        <v>43708.853900462964</v>
      </c>
      <c r="E39019">
        <v>14732</v>
      </c>
      <c r="F39019">
        <v>65392</v>
      </c>
    </row>
    <row r="39020" spans="1:7" x14ac:dyDescent="0.2">
      <c r="A39020">
        <v>1.1678763177458601E+18</v>
      </c>
      <c r="B39020" t="s">
        <v>78561</v>
      </c>
      <c r="C39020" t="s">
        <v>78562</v>
      </c>
      <c r="D39020" s="1">
        <v>43708.879467592589</v>
      </c>
      <c r="E39020">
        <v>17994</v>
      </c>
      <c r="F39020">
        <v>84413</v>
      </c>
    </row>
    <row r="39021" spans="1:7" x14ac:dyDescent="0.2">
      <c r="A39021">
        <v>1.1678764049453801E+18</v>
      </c>
      <c r="B39021" t="s">
        <v>78563</v>
      </c>
      <c r="C39021" t="s">
        <v>78564</v>
      </c>
      <c r="D39021" s="1">
        <v>43708.879710648151</v>
      </c>
      <c r="E39021">
        <v>12859</v>
      </c>
      <c r="F39021">
        <v>69448</v>
      </c>
    </row>
    <row r="39022" spans="1:7" x14ac:dyDescent="0.2">
      <c r="A39022">
        <v>1.1678767295384E+18</v>
      </c>
      <c r="B39022" t="s">
        <v>78565</v>
      </c>
      <c r="C39022" t="s">
        <v>78566</v>
      </c>
      <c r="D39022" s="1">
        <v>43708.880613425928</v>
      </c>
      <c r="E39022">
        <v>15899</v>
      </c>
      <c r="F39022">
        <v>64257</v>
      </c>
    </row>
    <row r="39023" spans="1:7" x14ac:dyDescent="0.2">
      <c r="A39023">
        <v>1.16789337946144E+18</v>
      </c>
      <c r="B39023" t="s">
        <v>78567</v>
      </c>
      <c r="C39023" t="s">
        <v>78568</v>
      </c>
      <c r="D39023" s="1">
        <v>43708.926550925928</v>
      </c>
      <c r="E39023">
        <v>16785</v>
      </c>
      <c r="F39023">
        <v>70299</v>
      </c>
    </row>
    <row r="39024" spans="1:7" x14ac:dyDescent="0.2">
      <c r="A39024">
        <v>1.1679288551992699E+18</v>
      </c>
      <c r="B39024" t="s">
        <v>78569</v>
      </c>
      <c r="C39024" t="s">
        <v>78570</v>
      </c>
      <c r="D39024" s="1">
        <v>43709.024444444447</v>
      </c>
      <c r="E39024">
        <v>13620</v>
      </c>
      <c r="F39024">
        <v>66494</v>
      </c>
    </row>
    <row r="39025" spans="1:7" x14ac:dyDescent="0.2">
      <c r="A39025">
        <v>1.16813779728017E+18</v>
      </c>
      <c r="B39025" t="s">
        <v>78571</v>
      </c>
      <c r="C39025" t="s">
        <v>78572</v>
      </c>
      <c r="D39025" s="1">
        <v>43709.601018518515</v>
      </c>
      <c r="E39025">
        <v>13623</v>
      </c>
      <c r="F39025">
        <v>63076</v>
      </c>
    </row>
    <row r="39026" spans="1:7" x14ac:dyDescent="0.2">
      <c r="A39026">
        <v>1.1681377997128499E+18</v>
      </c>
      <c r="B39026" t="s">
        <v>78573</v>
      </c>
      <c r="C39026" t="s">
        <v>78574</v>
      </c>
      <c r="D39026" s="1">
        <v>43709.601030092592</v>
      </c>
      <c r="E39026">
        <v>10990</v>
      </c>
      <c r="F39026">
        <v>54774</v>
      </c>
    </row>
    <row r="39027" spans="1:7" x14ac:dyDescent="0.2">
      <c r="A39027">
        <v>1.1681461651305101E+18</v>
      </c>
      <c r="B39027" t="s">
        <v>78575</v>
      </c>
      <c r="C39027" t="s">
        <v>78576</v>
      </c>
      <c r="D39027" s="1">
        <v>43709.624108796299</v>
      </c>
      <c r="E39027">
        <v>16258</v>
      </c>
      <c r="F39027">
        <v>75283</v>
      </c>
    </row>
    <row r="39028" spans="1:7" x14ac:dyDescent="0.2">
      <c r="A39028">
        <v>1.16814616721507E+18</v>
      </c>
      <c r="B39028" t="s">
        <v>78577</v>
      </c>
      <c r="C39028" t="s">
        <v>78578</v>
      </c>
      <c r="D39028" s="1">
        <v>43709.624120370368</v>
      </c>
      <c r="E39028">
        <v>14131</v>
      </c>
      <c r="F39028">
        <v>62546</v>
      </c>
    </row>
    <row r="39029" spans="1:7" x14ac:dyDescent="0.2">
      <c r="A39029">
        <v>1.16814728902782E+18</v>
      </c>
      <c r="B39029" t="s">
        <v>78579</v>
      </c>
      <c r="C39029" t="s">
        <v>78580</v>
      </c>
      <c r="D39029" s="1">
        <v>43709.627210648148</v>
      </c>
      <c r="E39029">
        <v>9547</v>
      </c>
      <c r="F39029">
        <v>41341</v>
      </c>
    </row>
    <row r="39030" spans="1:7" x14ac:dyDescent="0.2">
      <c r="A39030">
        <v>1.1681530450264599E+18</v>
      </c>
      <c r="B39030" t="s">
        <v>78581</v>
      </c>
      <c r="C39030" t="s">
        <v>78582</v>
      </c>
      <c r="D39030" s="1">
        <v>43709.643090277779</v>
      </c>
      <c r="E39030">
        <v>17552</v>
      </c>
      <c r="F39030">
        <v>79619</v>
      </c>
      <c r="G39030" t="s">
        <v>89</v>
      </c>
    </row>
    <row r="39031" spans="1:7" x14ac:dyDescent="0.2">
      <c r="A39031">
        <v>1.1681631183478899E+18</v>
      </c>
      <c r="B39031" t="s">
        <v>78583</v>
      </c>
      <c r="C39031" t="s">
        <v>78584</v>
      </c>
      <c r="D39031" s="1">
        <v>43709.670891203707</v>
      </c>
      <c r="E39031">
        <v>10956</v>
      </c>
      <c r="F39031">
        <v>42232</v>
      </c>
    </row>
    <row r="39032" spans="1:7" x14ac:dyDescent="0.2">
      <c r="A39032">
        <v>1.1681746138278899E+18</v>
      </c>
      <c r="B39032" t="s">
        <v>78585</v>
      </c>
      <c r="C39032" t="s">
        <v>78586</v>
      </c>
      <c r="D39032" s="1">
        <v>43709.702615740738</v>
      </c>
      <c r="E39032">
        <v>16939</v>
      </c>
      <c r="F39032">
        <v>70914</v>
      </c>
    </row>
    <row r="39033" spans="1:7" x14ac:dyDescent="0.2">
      <c r="A39033">
        <v>1.1681785557774001E+18</v>
      </c>
      <c r="B39033" t="s">
        <v>78587</v>
      </c>
      <c r="C39033" t="s">
        <v>78588</v>
      </c>
      <c r="D39033" s="1">
        <v>43709.713495370372</v>
      </c>
      <c r="E39033">
        <v>11612</v>
      </c>
      <c r="F39033">
        <v>57745</v>
      </c>
      <c r="G39033" t="s">
        <v>89</v>
      </c>
    </row>
    <row r="39034" spans="1:7" x14ac:dyDescent="0.2">
      <c r="A39034">
        <v>1.1682460619510001E+18</v>
      </c>
      <c r="B39034" t="s">
        <v>78589</v>
      </c>
      <c r="C39034" t="s">
        <v>78590</v>
      </c>
      <c r="D39034" s="1">
        <v>43709.899768518517</v>
      </c>
      <c r="E39034">
        <v>24432</v>
      </c>
      <c r="F39034">
        <v>123304</v>
      </c>
    </row>
    <row r="39035" spans="1:7" x14ac:dyDescent="0.2">
      <c r="A39035">
        <v>1.1683260602803E+18</v>
      </c>
      <c r="B39035" t="s">
        <v>78591</v>
      </c>
      <c r="C39035" t="s">
        <v>78592</v>
      </c>
      <c r="D39035" s="1">
        <v>43710.120520833334</v>
      </c>
      <c r="E39035">
        <v>17767</v>
      </c>
      <c r="F39035">
        <v>78161</v>
      </c>
    </row>
    <row r="39036" spans="1:7" x14ac:dyDescent="0.2">
      <c r="A39036">
        <v>1.1683260609555699E+18</v>
      </c>
      <c r="B39036" t="s">
        <v>78593</v>
      </c>
      <c r="C39036" t="s">
        <v>78594</v>
      </c>
      <c r="D39036" s="1">
        <v>43710.120532407411</v>
      </c>
      <c r="E39036">
        <v>14084</v>
      </c>
      <c r="F39036">
        <v>65804</v>
      </c>
      <c r="G39036" t="s">
        <v>215</v>
      </c>
    </row>
    <row r="39037" spans="1:7" x14ac:dyDescent="0.2">
      <c r="A39037">
        <v>1.1684879077258399E+18</v>
      </c>
      <c r="B39037" t="s">
        <v>78595</v>
      </c>
      <c r="C39037" t="s">
        <v>78596</v>
      </c>
      <c r="D39037" s="1">
        <v>43710.567141203705</v>
      </c>
      <c r="E39037">
        <v>10669</v>
      </c>
      <c r="F39037">
        <v>51407</v>
      </c>
    </row>
    <row r="39038" spans="1:7" x14ac:dyDescent="0.2">
      <c r="A39038">
        <v>1.168487909584E+18</v>
      </c>
      <c r="B39038" t="s">
        <v>78597</v>
      </c>
      <c r="C39038" t="s">
        <v>78598</v>
      </c>
      <c r="D39038" s="1">
        <v>43710.567141203705</v>
      </c>
      <c r="E39038">
        <v>8586</v>
      </c>
      <c r="F39038">
        <v>42004</v>
      </c>
      <c r="G39038" t="s">
        <v>576</v>
      </c>
    </row>
    <row r="39039" spans="1:7" x14ac:dyDescent="0.2">
      <c r="A39039">
        <v>1.1684884874332301E+18</v>
      </c>
      <c r="B39039" t="s">
        <v>78599</v>
      </c>
      <c r="C39039" t="s">
        <v>78600</v>
      </c>
      <c r="D39039" s="1">
        <v>43710.568738425929</v>
      </c>
      <c r="E39039">
        <v>12561</v>
      </c>
      <c r="F39039">
        <v>55151</v>
      </c>
    </row>
    <row r="39040" spans="1:7" x14ac:dyDescent="0.2">
      <c r="A39040">
        <v>1.16849049598051E+18</v>
      </c>
      <c r="B39040" t="s">
        <v>78601</v>
      </c>
      <c r="C39040" t="s">
        <v>78602</v>
      </c>
      <c r="D39040" s="1">
        <v>43710.574282407404</v>
      </c>
      <c r="E39040">
        <v>12586</v>
      </c>
      <c r="F39040">
        <v>57924</v>
      </c>
      <c r="G39040" t="s">
        <v>89</v>
      </c>
    </row>
    <row r="39041" spans="1:7" x14ac:dyDescent="0.2">
      <c r="A39041">
        <v>1.16849049685712E+18</v>
      </c>
      <c r="B39041" t="s">
        <v>78603</v>
      </c>
      <c r="C39041" t="s">
        <v>78604</v>
      </c>
      <c r="D39041" s="1">
        <v>43710.574282407404</v>
      </c>
      <c r="E39041">
        <v>10840</v>
      </c>
      <c r="F39041">
        <v>52193</v>
      </c>
    </row>
    <row r="39042" spans="1:7" x14ac:dyDescent="0.2">
      <c r="A39042">
        <v>1.16849108481889E+18</v>
      </c>
      <c r="B39042" t="s">
        <v>78605</v>
      </c>
      <c r="C39042" t="s">
        <v>78606</v>
      </c>
      <c r="D39042" s="1">
        <v>43710.575902777775</v>
      </c>
      <c r="E39042">
        <v>11464</v>
      </c>
      <c r="F39042">
        <v>50418</v>
      </c>
      <c r="G39042" t="s">
        <v>89</v>
      </c>
    </row>
    <row r="39043" spans="1:7" x14ac:dyDescent="0.2">
      <c r="A39043">
        <v>1.1684931857583501E+18</v>
      </c>
      <c r="B39043" t="s">
        <v>78607</v>
      </c>
      <c r="C39043" t="s">
        <v>78608</v>
      </c>
      <c r="D39043" s="1">
        <v>43710.581701388888</v>
      </c>
      <c r="E39043">
        <v>13083</v>
      </c>
      <c r="F39043">
        <v>61143</v>
      </c>
    </row>
    <row r="39044" spans="1:7" x14ac:dyDescent="0.2">
      <c r="A39044">
        <v>1.16849318805682E+18</v>
      </c>
      <c r="B39044" t="s">
        <v>78609</v>
      </c>
      <c r="C39044" t="s">
        <v>78610</v>
      </c>
      <c r="D39044" s="1">
        <v>43710.581712962965</v>
      </c>
      <c r="E39044">
        <v>4478</v>
      </c>
      <c r="F39044">
        <v>16832</v>
      </c>
    </row>
    <row r="39045" spans="1:7" x14ac:dyDescent="0.2">
      <c r="A39045">
        <v>1.16849318905089E+18</v>
      </c>
      <c r="B39045" t="s">
        <v>78611</v>
      </c>
      <c r="C39045" t="s">
        <v>78612</v>
      </c>
      <c r="D39045" s="1">
        <v>43710.581712962965</v>
      </c>
      <c r="E39045">
        <v>8853</v>
      </c>
      <c r="F39045">
        <v>44729</v>
      </c>
    </row>
    <row r="39046" spans="1:7" x14ac:dyDescent="0.2">
      <c r="A39046">
        <v>1.1684931904685499E+18</v>
      </c>
      <c r="B39046" t="s">
        <v>78613</v>
      </c>
      <c r="C39046" t="s">
        <v>78614</v>
      </c>
      <c r="D39046" s="1">
        <v>43710.581712962965</v>
      </c>
      <c r="E39046">
        <v>8770</v>
      </c>
      <c r="F39046">
        <v>43382</v>
      </c>
      <c r="G39046" t="s">
        <v>89</v>
      </c>
    </row>
    <row r="39047" spans="1:7" x14ac:dyDescent="0.2">
      <c r="A39047">
        <v>1.1684962769184799E+18</v>
      </c>
      <c r="B39047" t="s">
        <v>78615</v>
      </c>
      <c r="C39047" t="s">
        <v>78616</v>
      </c>
      <c r="D39047" s="1">
        <v>43710.590231481481</v>
      </c>
      <c r="E39047">
        <v>23838</v>
      </c>
      <c r="F39047">
        <v>97082</v>
      </c>
    </row>
    <row r="39048" spans="1:7" x14ac:dyDescent="0.2">
      <c r="A39048">
        <v>1.1684993552481999E+18</v>
      </c>
      <c r="B39048" t="s">
        <v>78617</v>
      </c>
      <c r="C39048" t="s">
        <v>78618</v>
      </c>
      <c r="D39048" s="1">
        <v>43710.598726851851</v>
      </c>
      <c r="E39048">
        <v>20857</v>
      </c>
      <c r="F39048">
        <v>86093</v>
      </c>
    </row>
    <row r="39049" spans="1:7" x14ac:dyDescent="0.2">
      <c r="A39049">
        <v>1.1684993571314199E+18</v>
      </c>
      <c r="B39049" t="s">
        <v>78619</v>
      </c>
      <c r="C39049" t="s">
        <v>78620</v>
      </c>
      <c r="D39049" s="1">
        <v>43710.598738425928</v>
      </c>
      <c r="E39049">
        <v>14850</v>
      </c>
      <c r="F39049">
        <v>65617</v>
      </c>
    </row>
    <row r="39050" spans="1:7" x14ac:dyDescent="0.2">
      <c r="A39050">
        <v>1.1685835128883899E+18</v>
      </c>
      <c r="B39050" t="s">
        <v>78621</v>
      </c>
      <c r="C39050" t="s">
        <v>78622</v>
      </c>
      <c r="D39050" s="1">
        <v>43710.830960648149</v>
      </c>
      <c r="E39050">
        <v>10606</v>
      </c>
      <c r="F39050">
        <v>44758</v>
      </c>
    </row>
    <row r="39051" spans="1:7" x14ac:dyDescent="0.2">
      <c r="A39051">
        <v>1.1686641146774001E+18</v>
      </c>
      <c r="B39051" t="s">
        <v>78623</v>
      </c>
      <c r="C39051" t="s">
        <v>78624</v>
      </c>
      <c r="D39051" s="1">
        <v>43711.053379629629</v>
      </c>
      <c r="E39051">
        <v>13811</v>
      </c>
      <c r="F39051">
        <v>68561</v>
      </c>
      <c r="G39051" t="s">
        <v>215</v>
      </c>
    </row>
    <row r="39052" spans="1:7" x14ac:dyDescent="0.2">
      <c r="A39052">
        <v>1.1686641160950799E+18</v>
      </c>
      <c r="B39052" t="s">
        <v>78625</v>
      </c>
      <c r="C39052" t="s">
        <v>78626</v>
      </c>
      <c r="D39052" s="1">
        <v>43711.053379629629</v>
      </c>
      <c r="E39052">
        <v>13414</v>
      </c>
      <c r="F39052">
        <v>70436</v>
      </c>
    </row>
    <row r="39053" spans="1:7" x14ac:dyDescent="0.2">
      <c r="A39053">
        <v>1.1687147073075599E+18</v>
      </c>
      <c r="B39053" t="s">
        <v>78627</v>
      </c>
      <c r="C39053" t="s">
        <v>78628</v>
      </c>
      <c r="D39053" s="1">
        <v>43711.192986111113</v>
      </c>
      <c r="E39053">
        <v>13238</v>
      </c>
      <c r="F39053">
        <v>65266</v>
      </c>
    </row>
    <row r="39054" spans="1:7" x14ac:dyDescent="0.2">
      <c r="A39054">
        <v>1.1687147086916301E+18</v>
      </c>
      <c r="B39054" t="s">
        <v>78629</v>
      </c>
      <c r="C39054" t="s">
        <v>78630</v>
      </c>
      <c r="D39054" s="1">
        <v>43711.192986111113</v>
      </c>
      <c r="E39054">
        <v>10069</v>
      </c>
      <c r="F39054">
        <v>51646</v>
      </c>
      <c r="G39054" t="s">
        <v>546</v>
      </c>
    </row>
    <row r="39055" spans="1:7" x14ac:dyDescent="0.2">
      <c r="A39055">
        <v>1.16887429137665E+18</v>
      </c>
      <c r="B39055" t="s">
        <v>78631</v>
      </c>
      <c r="C39055" t="s">
        <v>78632</v>
      </c>
      <c r="D39055" s="1">
        <v>43711.633356481485</v>
      </c>
      <c r="E39055">
        <v>15845</v>
      </c>
      <c r="F39055">
        <v>77411</v>
      </c>
    </row>
    <row r="39056" spans="1:7" x14ac:dyDescent="0.2">
      <c r="A39056">
        <v>1.1688742926265001E+18</v>
      </c>
      <c r="B39056" t="s">
        <v>78633</v>
      </c>
      <c r="C39056" t="s">
        <v>78634</v>
      </c>
      <c r="D39056" s="1">
        <v>43711.633356481485</v>
      </c>
      <c r="E39056">
        <v>12070</v>
      </c>
      <c r="F39056">
        <v>59658</v>
      </c>
    </row>
    <row r="39057" spans="1:7" x14ac:dyDescent="0.2">
      <c r="A39057">
        <v>1.16887963398464E+18</v>
      </c>
      <c r="B39057" t="s">
        <v>78635</v>
      </c>
      <c r="C39057" t="s">
        <v>78636</v>
      </c>
      <c r="D39057" s="1">
        <v>43711.648101851853</v>
      </c>
      <c r="E39057">
        <v>15750</v>
      </c>
      <c r="F39057">
        <v>66989</v>
      </c>
    </row>
    <row r="39058" spans="1:7" x14ac:dyDescent="0.2">
      <c r="A39058">
        <v>1.1688826907136901E+18</v>
      </c>
      <c r="B39058" t="s">
        <v>78637</v>
      </c>
      <c r="C39058" t="s">
        <v>78638</v>
      </c>
      <c r="D39058" s="1">
        <v>43711.656527777777</v>
      </c>
      <c r="E39058">
        <v>12029</v>
      </c>
      <c r="F39058">
        <v>51020</v>
      </c>
    </row>
    <row r="39059" spans="1:7" x14ac:dyDescent="0.2">
      <c r="A39059">
        <v>1.1688935832834199E+18</v>
      </c>
      <c r="B39059" t="s">
        <v>78639</v>
      </c>
      <c r="C39059" t="s">
        <v>78640</v>
      </c>
      <c r="D39059" s="1">
        <v>43711.686585648145</v>
      </c>
      <c r="E39059">
        <v>16867</v>
      </c>
      <c r="F39059">
        <v>64861</v>
      </c>
    </row>
    <row r="39060" spans="1:7" x14ac:dyDescent="0.2">
      <c r="A39060">
        <v>1.1688985086084201E+18</v>
      </c>
      <c r="B39060" t="s">
        <v>78641</v>
      </c>
      <c r="C39060" t="s">
        <v>78642</v>
      </c>
      <c r="D39060" s="1">
        <v>43711.700185185182</v>
      </c>
      <c r="E39060">
        <v>21022</v>
      </c>
      <c r="F39060">
        <v>102503</v>
      </c>
    </row>
    <row r="39061" spans="1:7" x14ac:dyDescent="0.2">
      <c r="A39061">
        <v>1.1688985098415501E+18</v>
      </c>
      <c r="B39061" t="s">
        <v>78643</v>
      </c>
      <c r="C39061" t="s">
        <v>78644</v>
      </c>
      <c r="D39061" s="1">
        <v>43711.700185185182</v>
      </c>
      <c r="E39061">
        <v>17333</v>
      </c>
      <c r="F39061">
        <v>87935</v>
      </c>
    </row>
    <row r="39062" spans="1:7" x14ac:dyDescent="0.2">
      <c r="A39062">
        <v>1.1689972589453199E+18</v>
      </c>
      <c r="B39062" t="s">
        <v>78645</v>
      </c>
      <c r="C39062" t="e">
        <f xml:space="preserve"> NHC_Atlantic</f>
        <v>#NAME?</v>
      </c>
      <c r="D39062" s="1">
        <v>43711.972685185188</v>
      </c>
      <c r="E39062">
        <v>560</v>
      </c>
      <c r="F39062">
        <v>2501</v>
      </c>
      <c r="G39062" t="s">
        <v>89</v>
      </c>
    </row>
    <row r="39063" spans="1:7" x14ac:dyDescent="0.2">
      <c r="A39063">
        <v>1.16900209347629E+18</v>
      </c>
      <c r="B39063" t="s">
        <v>78646</v>
      </c>
      <c r="C39063" t="s">
        <v>78647</v>
      </c>
      <c r="D39063" s="1">
        <v>43711.986018518517</v>
      </c>
      <c r="E39063">
        <v>15569</v>
      </c>
      <c r="F39063">
        <v>77929</v>
      </c>
    </row>
    <row r="39064" spans="1:7" x14ac:dyDescent="0.2">
      <c r="A39064">
        <v>1.16904822102659E+18</v>
      </c>
      <c r="B39064" t="s">
        <v>78648</v>
      </c>
      <c r="C39064" t="s">
        <v>78649</v>
      </c>
      <c r="D39064" s="1">
        <v>43712.113310185188</v>
      </c>
      <c r="E39064">
        <v>11573</v>
      </c>
      <c r="F39064">
        <v>61001</v>
      </c>
    </row>
    <row r="39065" spans="1:7" x14ac:dyDescent="0.2">
      <c r="A39065">
        <v>1.1690507600987899E+18</v>
      </c>
      <c r="B39065" t="s">
        <v>78650</v>
      </c>
      <c r="C39065" t="s">
        <v>78651</v>
      </c>
      <c r="D39065" s="1">
        <v>43712.120312500003</v>
      </c>
      <c r="E39065">
        <v>18289</v>
      </c>
      <c r="F39065">
        <v>71288</v>
      </c>
      <c r="G39065" t="s">
        <v>215</v>
      </c>
    </row>
    <row r="39066" spans="1:7" x14ac:dyDescent="0.2">
      <c r="A39066">
        <v>1.16905356290467E+18</v>
      </c>
      <c r="B39066" t="s">
        <v>78652</v>
      </c>
      <c r="C39066" t="s">
        <v>78653</v>
      </c>
      <c r="D39066" s="1">
        <v>43712.128055555557</v>
      </c>
      <c r="E39066">
        <v>26674</v>
      </c>
      <c r="F39066">
        <v>113939</v>
      </c>
      <c r="G39066" t="s">
        <v>89</v>
      </c>
    </row>
    <row r="39067" spans="1:7" x14ac:dyDescent="0.2">
      <c r="A39067">
        <v>1.16906237913457E+18</v>
      </c>
      <c r="B39067" t="s">
        <v>78654</v>
      </c>
      <c r="C39067" t="s">
        <v>78655</v>
      </c>
      <c r="D39067" s="1">
        <v>43712.152372685188</v>
      </c>
      <c r="E39067">
        <v>23246</v>
      </c>
      <c r="F39067">
        <v>92604</v>
      </c>
    </row>
    <row r="39068" spans="1:7" x14ac:dyDescent="0.2">
      <c r="A39068">
        <v>1.1690623800405199E+18</v>
      </c>
      <c r="B39068" t="s">
        <v>78656</v>
      </c>
      <c r="C39068" t="s">
        <v>78657</v>
      </c>
      <c r="D39068" s="1">
        <v>43712.152384259258</v>
      </c>
      <c r="E39068">
        <v>12632</v>
      </c>
      <c r="F39068">
        <v>59798</v>
      </c>
      <c r="G39068" t="s">
        <v>215</v>
      </c>
    </row>
    <row r="39069" spans="1:7" x14ac:dyDescent="0.2">
      <c r="A39069">
        <v>1.1692469825080699E+18</v>
      </c>
      <c r="B39069" t="s">
        <v>78658</v>
      </c>
      <c r="C39069" t="s">
        <v>78659</v>
      </c>
      <c r="D39069" s="1">
        <v>43712.661782407406</v>
      </c>
      <c r="E39069">
        <v>12406</v>
      </c>
      <c r="F39069">
        <v>58238</v>
      </c>
    </row>
    <row r="39070" spans="1:7" x14ac:dyDescent="0.2">
      <c r="A39070">
        <v>1.16925329816943E+18</v>
      </c>
      <c r="B39070" t="s">
        <v>78660</v>
      </c>
      <c r="C39070" t="s">
        <v>78661</v>
      </c>
      <c r="D39070" s="1">
        <v>43712.679212962961</v>
      </c>
      <c r="E39070">
        <v>16144</v>
      </c>
      <c r="F39070">
        <v>75670</v>
      </c>
    </row>
    <row r="39071" spans="1:7" x14ac:dyDescent="0.2">
      <c r="A39071">
        <v>1.1692532999813E+18</v>
      </c>
      <c r="B39071" t="s">
        <v>78662</v>
      </c>
      <c r="C39071" t="s">
        <v>78663</v>
      </c>
      <c r="D39071" s="1">
        <v>43712.679224537038</v>
      </c>
      <c r="E39071">
        <v>10987</v>
      </c>
      <c r="F39071">
        <v>52862</v>
      </c>
    </row>
    <row r="39072" spans="1:7" x14ac:dyDescent="0.2">
      <c r="A39072">
        <v>1.16925330113891E+18</v>
      </c>
      <c r="B39072" t="s">
        <v>78664</v>
      </c>
      <c r="C39072" t="s">
        <v>78665</v>
      </c>
      <c r="D39072" s="1">
        <v>43712.679224537038</v>
      </c>
      <c r="E39072">
        <v>12020</v>
      </c>
      <c r="F39072">
        <v>55528</v>
      </c>
      <c r="G39072" t="s">
        <v>89</v>
      </c>
    </row>
    <row r="39073" spans="1:8" x14ac:dyDescent="0.2">
      <c r="A39073">
        <v>1.1693567019438899E+18</v>
      </c>
      <c r="B39073" t="s">
        <v>78666</v>
      </c>
      <c r="C39073" t="s">
        <v>78667</v>
      </c>
      <c r="D39073" s="1">
        <v>43712.964548611111</v>
      </c>
      <c r="E39073">
        <v>14167</v>
      </c>
      <c r="F39073">
        <v>55075</v>
      </c>
      <c r="H39073" t="s">
        <v>390</v>
      </c>
    </row>
    <row r="39074" spans="1:8" x14ac:dyDescent="0.2">
      <c r="A39074">
        <v>1.1693567031267699E+18</v>
      </c>
      <c r="B39074" t="s">
        <v>78668</v>
      </c>
      <c r="C39074" t="s">
        <v>78669</v>
      </c>
      <c r="D39074" s="1">
        <v>43712.964560185188</v>
      </c>
      <c r="E39074">
        <v>10503</v>
      </c>
      <c r="F39074">
        <v>32001</v>
      </c>
    </row>
    <row r="39075" spans="1:8" x14ac:dyDescent="0.2">
      <c r="A39075">
        <v>1.16935670402851E+18</v>
      </c>
      <c r="B39075" t="s">
        <v>78670</v>
      </c>
      <c r="C39075" t="s">
        <v>78671</v>
      </c>
      <c r="D39075" s="1">
        <v>43712.964560185188</v>
      </c>
      <c r="E39075">
        <v>7819</v>
      </c>
      <c r="F39075">
        <v>27604</v>
      </c>
    </row>
    <row r="39076" spans="1:8" x14ac:dyDescent="0.2">
      <c r="A39076">
        <v>1.1693567049261E+18</v>
      </c>
      <c r="B39076" t="s">
        <v>78672</v>
      </c>
      <c r="C39076" t="s">
        <v>78673</v>
      </c>
      <c r="D39076" s="1">
        <v>43712.964560185188</v>
      </c>
      <c r="E39076">
        <v>10226</v>
      </c>
      <c r="F39076">
        <v>45373</v>
      </c>
    </row>
    <row r="39077" spans="1:8" x14ac:dyDescent="0.2">
      <c r="A39077">
        <v>1.1693567058571799E+18</v>
      </c>
      <c r="B39077" t="s">
        <v>78674</v>
      </c>
      <c r="C39077" t="s">
        <v>78675</v>
      </c>
      <c r="D39077" s="1">
        <v>43712.964560185188</v>
      </c>
      <c r="E39077">
        <v>11540</v>
      </c>
      <c r="F39077">
        <v>49485</v>
      </c>
    </row>
    <row r="39078" spans="1:8" x14ac:dyDescent="0.2">
      <c r="A39078">
        <v>1.16936651143955E+18</v>
      </c>
      <c r="B39078" t="s">
        <v>78676</v>
      </c>
      <c r="C39078" t="s">
        <v>78677</v>
      </c>
      <c r="D39078" s="1">
        <v>43712.991620370369</v>
      </c>
      <c r="E39078">
        <v>12881</v>
      </c>
      <c r="F39078">
        <v>47525</v>
      </c>
    </row>
    <row r="39079" spans="1:8" x14ac:dyDescent="0.2">
      <c r="A39079">
        <v>1.1693755508063501E+18</v>
      </c>
      <c r="B39079" t="s">
        <v>78678</v>
      </c>
      <c r="C39079" t="s">
        <v>78679</v>
      </c>
      <c r="D39079" s="1">
        <v>43713.016562500001</v>
      </c>
      <c r="E39079">
        <v>13238</v>
      </c>
      <c r="F39079">
        <v>57450</v>
      </c>
    </row>
    <row r="39080" spans="1:8" x14ac:dyDescent="0.2">
      <c r="A39080">
        <v>1.1694121978413499E+18</v>
      </c>
      <c r="B39080" t="s">
        <v>78680</v>
      </c>
      <c r="C39080" t="s">
        <v>78681</v>
      </c>
      <c r="D39080" s="1">
        <v>43713.117696759262</v>
      </c>
      <c r="E39080">
        <v>20965</v>
      </c>
      <c r="F39080">
        <v>82230</v>
      </c>
    </row>
    <row r="39081" spans="1:8" x14ac:dyDescent="0.2">
      <c r="A39081">
        <v>1.1694121986927301E+18</v>
      </c>
      <c r="B39081" t="s">
        <v>78682</v>
      </c>
      <c r="C39081" t="s">
        <v>78683</v>
      </c>
      <c r="D39081" s="1">
        <v>43713.117696759262</v>
      </c>
      <c r="E39081">
        <v>12969</v>
      </c>
      <c r="F39081">
        <v>56944</v>
      </c>
    </row>
    <row r="39082" spans="1:8" x14ac:dyDescent="0.2">
      <c r="A39082">
        <v>1.1694121996113201E+18</v>
      </c>
      <c r="B39082" t="s">
        <v>78684</v>
      </c>
      <c r="C39082" t="s">
        <v>78685</v>
      </c>
      <c r="D39082" s="1">
        <v>43713.117696759262</v>
      </c>
      <c r="E39082">
        <v>11944</v>
      </c>
      <c r="F39082">
        <v>53215</v>
      </c>
      <c r="G39082" t="s">
        <v>89</v>
      </c>
    </row>
    <row r="39083" spans="1:8" x14ac:dyDescent="0.2">
      <c r="A39083">
        <v>1.1694151820299E+18</v>
      </c>
      <c r="B39083" t="s">
        <v>78686</v>
      </c>
      <c r="C39083" t="s">
        <v>78687</v>
      </c>
      <c r="D39083" s="1">
        <v>43713.125925925924</v>
      </c>
      <c r="E39083">
        <v>10687</v>
      </c>
      <c r="F39083">
        <v>33724</v>
      </c>
    </row>
    <row r="39084" spans="1:8" x14ac:dyDescent="0.2">
      <c r="A39084">
        <v>1.1694559237122199E+18</v>
      </c>
      <c r="B39084" t="s">
        <v>78688</v>
      </c>
      <c r="C39084" t="s">
        <v>78689</v>
      </c>
      <c r="D39084" s="1">
        <v>43713.238356481481</v>
      </c>
      <c r="E39084">
        <v>21672</v>
      </c>
      <c r="F39084">
        <v>78930</v>
      </c>
    </row>
    <row r="39085" spans="1:8" x14ac:dyDescent="0.2">
      <c r="A39085">
        <v>1.1695781550965801E+18</v>
      </c>
      <c r="B39085" t="s">
        <v>78690</v>
      </c>
      <c r="C39085" t="s">
        <v>78691</v>
      </c>
      <c r="D39085" s="1">
        <v>43713.575648148151</v>
      </c>
      <c r="E39085">
        <v>9558</v>
      </c>
      <c r="F39085">
        <v>54045</v>
      </c>
    </row>
    <row r="39086" spans="1:8" x14ac:dyDescent="0.2">
      <c r="A39086">
        <v>1.1695781559480699E+18</v>
      </c>
      <c r="B39086" t="s">
        <v>78692</v>
      </c>
      <c r="C39086" t="s">
        <v>78693</v>
      </c>
      <c r="D39086" s="1">
        <v>43713.575648148151</v>
      </c>
      <c r="E39086">
        <v>9228</v>
      </c>
      <c r="F39086">
        <v>52848</v>
      </c>
    </row>
    <row r="39087" spans="1:8" x14ac:dyDescent="0.2">
      <c r="A39087">
        <v>1.1696000370532401E+18</v>
      </c>
      <c r="B39087" t="s">
        <v>78694</v>
      </c>
      <c r="C39087" t="s">
        <v>78695</v>
      </c>
      <c r="D39087" s="1">
        <v>43713.636030092595</v>
      </c>
      <c r="E39087">
        <v>24313</v>
      </c>
      <c r="F39087">
        <v>97204</v>
      </c>
    </row>
    <row r="39088" spans="1:8" x14ac:dyDescent="0.2">
      <c r="A39088">
        <v>1.16960003918816E+18</v>
      </c>
      <c r="B39088" t="s">
        <v>78696</v>
      </c>
      <c r="C39088" t="s">
        <v>78697</v>
      </c>
      <c r="D39088" s="1">
        <v>43713.636041666665</v>
      </c>
      <c r="E39088">
        <v>19067</v>
      </c>
      <c r="F39088">
        <v>79956</v>
      </c>
    </row>
    <row r="39089" spans="1:8" x14ac:dyDescent="0.2">
      <c r="A39089">
        <v>1.1696060581486001E+18</v>
      </c>
      <c r="B39089" t="s">
        <v>78698</v>
      </c>
      <c r="C39089" t="s">
        <v>78699</v>
      </c>
      <c r="D39089" s="1">
        <v>43713.652650462966</v>
      </c>
      <c r="E39089">
        <v>10018</v>
      </c>
      <c r="F39089">
        <v>47200</v>
      </c>
    </row>
    <row r="39090" spans="1:8" x14ac:dyDescent="0.2">
      <c r="A39090">
        <v>1.16960632894545E+18</v>
      </c>
      <c r="B39090" t="s">
        <v>78700</v>
      </c>
      <c r="C39090" t="s">
        <v>78701</v>
      </c>
      <c r="D39090" s="1">
        <v>43713.653391203705</v>
      </c>
      <c r="E39090">
        <v>12275</v>
      </c>
      <c r="F39090">
        <v>66732</v>
      </c>
    </row>
    <row r="39091" spans="1:8" x14ac:dyDescent="0.2">
      <c r="A39091">
        <v>1.1696376491513999E+18</v>
      </c>
      <c r="B39091" t="s">
        <v>78702</v>
      </c>
      <c r="C39091" t="s">
        <v>78703</v>
      </c>
      <c r="D39091" s="1">
        <v>43713.73982638889</v>
      </c>
      <c r="E39091">
        <v>9210</v>
      </c>
      <c r="F39091">
        <v>57123</v>
      </c>
    </row>
    <row r="39092" spans="1:8" x14ac:dyDescent="0.2">
      <c r="A39092">
        <v>1.1696376506277399E+18</v>
      </c>
      <c r="B39092" t="s">
        <v>78704</v>
      </c>
      <c r="C39092" t="s">
        <v>78705</v>
      </c>
      <c r="D39092" s="1">
        <v>43713.73982638889</v>
      </c>
      <c r="E39092">
        <v>7500</v>
      </c>
      <c r="F39092">
        <v>47067</v>
      </c>
    </row>
    <row r="39093" spans="1:8" x14ac:dyDescent="0.2">
      <c r="A39093">
        <v>1.16970528212304E+18</v>
      </c>
      <c r="B39093" t="s">
        <v>78706</v>
      </c>
      <c r="C39093" t="s">
        <v>78707</v>
      </c>
      <c r="D39093" s="1">
        <v>43713.926446759258</v>
      </c>
      <c r="E39093">
        <v>11115</v>
      </c>
      <c r="F39093">
        <v>47009</v>
      </c>
    </row>
    <row r="39094" spans="1:8" x14ac:dyDescent="0.2">
      <c r="A39094">
        <v>1.1697062942421299E+18</v>
      </c>
      <c r="B39094" t="s">
        <v>78708</v>
      </c>
      <c r="C39094" t="s">
        <v>78709</v>
      </c>
      <c r="D39094" s="1">
        <v>43713.929247685184</v>
      </c>
      <c r="E39094">
        <v>13640</v>
      </c>
      <c r="F39094">
        <v>55579</v>
      </c>
    </row>
    <row r="39095" spans="1:8" x14ac:dyDescent="0.2">
      <c r="A39095">
        <v>1.1697539521303501E+18</v>
      </c>
      <c r="B39095" t="s">
        <v>78710</v>
      </c>
      <c r="C39095" t="s">
        <v>78711</v>
      </c>
      <c r="D39095" s="1">
        <v>43714.060752314814</v>
      </c>
      <c r="E39095">
        <v>7902</v>
      </c>
      <c r="F39095">
        <v>39454</v>
      </c>
      <c r="G39095" t="s">
        <v>215</v>
      </c>
    </row>
    <row r="39096" spans="1:8" x14ac:dyDescent="0.2">
      <c r="A39096">
        <v>1.1697560270358001E+18</v>
      </c>
      <c r="B39096" t="s">
        <v>78712</v>
      </c>
      <c r="C39096" t="s">
        <v>78713</v>
      </c>
      <c r="D39096" s="1">
        <v>43714.066481481481</v>
      </c>
      <c r="E39096">
        <v>7917</v>
      </c>
      <c r="F39096">
        <v>41056</v>
      </c>
      <c r="G39096" t="s">
        <v>89</v>
      </c>
    </row>
    <row r="39097" spans="1:8" x14ac:dyDescent="0.2">
      <c r="A39097">
        <v>1.1697581417954501E+18</v>
      </c>
      <c r="B39097" t="s">
        <v>78714</v>
      </c>
      <c r="C39097" t="s">
        <v>78715</v>
      </c>
      <c r="D39097" s="1">
        <v>43714.072314814817</v>
      </c>
      <c r="E39097">
        <v>9073</v>
      </c>
      <c r="F39097">
        <v>47873</v>
      </c>
      <c r="G39097" t="s">
        <v>215</v>
      </c>
    </row>
    <row r="39098" spans="1:8" x14ac:dyDescent="0.2">
      <c r="A39098">
        <v>1.1697594562777201E+18</v>
      </c>
      <c r="B39098" t="s">
        <v>78716</v>
      </c>
      <c r="C39098" t="s">
        <v>78717</v>
      </c>
      <c r="D39098" s="1">
        <v>43714.075949074075</v>
      </c>
      <c r="E39098">
        <v>8635</v>
      </c>
      <c r="F39098">
        <v>40060</v>
      </c>
      <c r="G39098" t="s">
        <v>546</v>
      </c>
    </row>
    <row r="39099" spans="1:8" x14ac:dyDescent="0.2">
      <c r="A39099">
        <v>1.16978268925744E+18</v>
      </c>
      <c r="B39099" t="s">
        <v>78718</v>
      </c>
      <c r="C39099" t="s">
        <v>78719</v>
      </c>
      <c r="D39099" s="1">
        <v>43714.140057870369</v>
      </c>
      <c r="E39099">
        <v>12276</v>
      </c>
      <c r="F39099">
        <v>62281</v>
      </c>
      <c r="G39099" t="s">
        <v>576</v>
      </c>
      <c r="H39099" t="s">
        <v>505</v>
      </c>
    </row>
    <row r="39100" spans="1:8" x14ac:dyDescent="0.2">
      <c r="A39100">
        <v>1.16981587498898E+18</v>
      </c>
      <c r="B39100" t="s">
        <v>78720</v>
      </c>
      <c r="C39100" t="s">
        <v>78721</v>
      </c>
      <c r="D39100" s="1">
        <v>43714.231631944444</v>
      </c>
      <c r="E39100">
        <v>11976</v>
      </c>
      <c r="F39100">
        <v>60205</v>
      </c>
    </row>
    <row r="39101" spans="1:8" x14ac:dyDescent="0.2">
      <c r="A39101">
        <v>1.16981587596621E+18</v>
      </c>
      <c r="B39101" t="s">
        <v>78722</v>
      </c>
      <c r="C39101" t="s">
        <v>78723</v>
      </c>
      <c r="D39101" s="1">
        <v>43714.231631944444</v>
      </c>
      <c r="E39101">
        <v>10084</v>
      </c>
      <c r="F39101">
        <v>49332</v>
      </c>
      <c r="G39101" t="s">
        <v>215</v>
      </c>
    </row>
    <row r="39102" spans="1:8" x14ac:dyDescent="0.2">
      <c r="A39102">
        <v>1.1699454394346701E+18</v>
      </c>
      <c r="B39102" t="s">
        <v>78724</v>
      </c>
      <c r="C39102" t="s">
        <v>78725</v>
      </c>
      <c r="D39102" s="1">
        <v>43714.589155092595</v>
      </c>
      <c r="E39102">
        <v>12009</v>
      </c>
      <c r="F39102">
        <v>52697</v>
      </c>
    </row>
    <row r="39103" spans="1:8" x14ac:dyDescent="0.2">
      <c r="A39103">
        <v>1.16994544024E+18</v>
      </c>
      <c r="B39103" t="s">
        <v>78726</v>
      </c>
      <c r="C39103" t="s">
        <v>78727</v>
      </c>
      <c r="D39103" s="1">
        <v>43714.589166666665</v>
      </c>
      <c r="E39103">
        <v>10334</v>
      </c>
      <c r="F39103">
        <v>46448</v>
      </c>
    </row>
    <row r="39104" spans="1:8" x14ac:dyDescent="0.2">
      <c r="A39104">
        <v>1.1699454412339799E+18</v>
      </c>
      <c r="B39104" t="s">
        <v>78728</v>
      </c>
      <c r="C39104" t="s">
        <v>78729</v>
      </c>
      <c r="D39104" s="1">
        <v>43714.589166666665</v>
      </c>
      <c r="E39104">
        <v>12250</v>
      </c>
      <c r="F39104">
        <v>51424</v>
      </c>
    </row>
    <row r="39105" spans="1:7" x14ac:dyDescent="0.2">
      <c r="A39105">
        <v>1.1699484972416699E+18</v>
      </c>
      <c r="B39105" t="s">
        <v>78730</v>
      </c>
      <c r="C39105" t="s">
        <v>78731</v>
      </c>
      <c r="D39105" s="1">
        <v>43714.597592592596</v>
      </c>
      <c r="E39105">
        <v>13636</v>
      </c>
      <c r="F39105">
        <v>58564</v>
      </c>
    </row>
    <row r="39106" spans="1:7" x14ac:dyDescent="0.2">
      <c r="A39106">
        <v>1.16994896794739E+18</v>
      </c>
      <c r="B39106" t="s">
        <v>78732</v>
      </c>
      <c r="C39106" t="s">
        <v>78733</v>
      </c>
      <c r="D39106" s="1">
        <v>43714.598900462966</v>
      </c>
      <c r="E39106">
        <v>9676</v>
      </c>
      <c r="F39106">
        <v>40791</v>
      </c>
      <c r="G39106" t="s">
        <v>89</v>
      </c>
    </row>
    <row r="39107" spans="1:7" x14ac:dyDescent="0.2">
      <c r="A39107">
        <v>1.16995315025155E+18</v>
      </c>
      <c r="B39107" t="s">
        <v>78734</v>
      </c>
      <c r="C39107" t="s">
        <v>78735</v>
      </c>
      <c r="D39107" s="1">
        <v>43714.610439814816</v>
      </c>
      <c r="E39107">
        <v>7335</v>
      </c>
      <c r="F39107">
        <v>41054</v>
      </c>
      <c r="G39107" t="s">
        <v>89</v>
      </c>
    </row>
    <row r="39108" spans="1:7" x14ac:dyDescent="0.2">
      <c r="A39108">
        <v>1.1699564293667699E+18</v>
      </c>
      <c r="B39108" t="s">
        <v>78736</v>
      </c>
      <c r="C39108" t="s">
        <v>78737</v>
      </c>
      <c r="D39108" s="1">
        <v>43714.619490740741</v>
      </c>
      <c r="E39108">
        <v>8565</v>
      </c>
      <c r="F39108">
        <v>45803</v>
      </c>
      <c r="G39108" t="s">
        <v>89</v>
      </c>
    </row>
    <row r="39109" spans="1:7" x14ac:dyDescent="0.2">
      <c r="A39109">
        <v>1.1699609939229801E+18</v>
      </c>
      <c r="B39109" t="s">
        <v>78738</v>
      </c>
      <c r="C39109" t="s">
        <v>78739</v>
      </c>
      <c r="D39109" s="1">
        <v>43714.63208333333</v>
      </c>
      <c r="E39109">
        <v>9638</v>
      </c>
      <c r="F39109">
        <v>40498</v>
      </c>
      <c r="G39109" t="s">
        <v>215</v>
      </c>
    </row>
    <row r="39110" spans="1:7" x14ac:dyDescent="0.2">
      <c r="A39110">
        <v>1.16996705475517E+18</v>
      </c>
      <c r="B39110" t="s">
        <v>78740</v>
      </c>
      <c r="C39110" t="s">
        <v>78741</v>
      </c>
      <c r="D39110" s="1">
        <v>43714.64880787037</v>
      </c>
      <c r="E39110">
        <v>4489</v>
      </c>
      <c r="F39110">
        <v>25232</v>
      </c>
      <c r="G39110" t="s">
        <v>89</v>
      </c>
    </row>
    <row r="39111" spans="1:7" x14ac:dyDescent="0.2">
      <c r="A39111">
        <v>1.16998101779453E+18</v>
      </c>
      <c r="B39111" t="s">
        <v>78742</v>
      </c>
      <c r="C39111" t="s">
        <v>78743</v>
      </c>
      <c r="D39111" s="1">
        <v>43714.687337962961</v>
      </c>
      <c r="E39111">
        <v>11829</v>
      </c>
      <c r="F39111">
        <v>57734</v>
      </c>
    </row>
    <row r="39112" spans="1:7" x14ac:dyDescent="0.2">
      <c r="A39112">
        <v>1.1699810192289101E+18</v>
      </c>
      <c r="B39112" t="s">
        <v>78744</v>
      </c>
      <c r="C39112" t="s">
        <v>78745</v>
      </c>
      <c r="D39112" s="1">
        <v>43714.687337962961</v>
      </c>
      <c r="E39112">
        <v>9909</v>
      </c>
      <c r="F39112">
        <v>48411</v>
      </c>
    </row>
    <row r="39113" spans="1:7" x14ac:dyDescent="0.2">
      <c r="A39113">
        <v>1.1699810206340101E+18</v>
      </c>
      <c r="B39113" t="s">
        <v>78746</v>
      </c>
      <c r="C39113" t="s">
        <v>78747</v>
      </c>
      <c r="D39113" s="1">
        <v>43714.687349537038</v>
      </c>
      <c r="E39113">
        <v>8714</v>
      </c>
      <c r="F39113">
        <v>44913</v>
      </c>
    </row>
    <row r="39114" spans="1:7" x14ac:dyDescent="0.2">
      <c r="A39114">
        <v>1.1699825356460301E+18</v>
      </c>
      <c r="B39114" t="s">
        <v>78748</v>
      </c>
      <c r="C39114" t="s">
        <v>78749</v>
      </c>
      <c r="D39114" s="1">
        <v>43714.691527777781</v>
      </c>
      <c r="E39114">
        <v>10319</v>
      </c>
      <c r="F39114">
        <v>50119</v>
      </c>
    </row>
    <row r="39115" spans="1:7" x14ac:dyDescent="0.2">
      <c r="A39115">
        <v>1.1699832511607301E+18</v>
      </c>
      <c r="B39115" t="s">
        <v>78750</v>
      </c>
      <c r="C39115" t="s">
        <v>78751</v>
      </c>
      <c r="D39115" s="1">
        <v>43714.693495370368</v>
      </c>
      <c r="E39115">
        <v>14942</v>
      </c>
      <c r="F39115">
        <v>65295</v>
      </c>
    </row>
    <row r="39116" spans="1:7" x14ac:dyDescent="0.2">
      <c r="A39116">
        <v>1.1699922343826099E+18</v>
      </c>
      <c r="B39116" t="s">
        <v>78752</v>
      </c>
      <c r="C39116" t="s">
        <v>78753</v>
      </c>
      <c r="D39116" s="1">
        <v>43714.718287037038</v>
      </c>
      <c r="E39116">
        <v>17297</v>
      </c>
      <c r="F39116">
        <v>73940</v>
      </c>
    </row>
    <row r="39117" spans="1:7" x14ac:dyDescent="0.2">
      <c r="A39117">
        <v>1.1700890691053399E+18</v>
      </c>
      <c r="B39117" t="s">
        <v>78754</v>
      </c>
      <c r="C39117" t="s">
        <v>78755</v>
      </c>
      <c r="D39117" s="1">
        <v>43714.985497685186</v>
      </c>
      <c r="E39117">
        <v>48406</v>
      </c>
      <c r="F39117">
        <v>167182</v>
      </c>
    </row>
    <row r="39118" spans="1:7" x14ac:dyDescent="0.2">
      <c r="A39118">
        <v>1.17009609334813E+18</v>
      </c>
      <c r="B39118" t="s">
        <v>78756</v>
      </c>
      <c r="C39118" t="s">
        <v>78757</v>
      </c>
      <c r="D39118" s="1">
        <v>43715.004884259259</v>
      </c>
      <c r="E39118">
        <v>14538</v>
      </c>
      <c r="F39118">
        <v>43571</v>
      </c>
    </row>
    <row r="39119" spans="1:7" x14ac:dyDescent="0.2">
      <c r="A39119">
        <v>1.1700970189010199E+18</v>
      </c>
      <c r="B39119" t="s">
        <v>78758</v>
      </c>
      <c r="C39119" t="s">
        <v>78759</v>
      </c>
      <c r="D39119" s="1">
        <v>43715.00744212963</v>
      </c>
      <c r="E39119">
        <v>8260</v>
      </c>
      <c r="F39119">
        <v>30026</v>
      </c>
    </row>
    <row r="39120" spans="1:7" x14ac:dyDescent="0.2">
      <c r="A39120">
        <v>1.1701237086960699E+18</v>
      </c>
      <c r="B39120" t="s">
        <v>78760</v>
      </c>
      <c r="C39120" t="s">
        <v>78761</v>
      </c>
      <c r="D39120" s="1">
        <v>43715.081087962964</v>
      </c>
      <c r="E39120">
        <v>9778</v>
      </c>
      <c r="F39120">
        <v>50030</v>
      </c>
      <c r="G39120" t="s">
        <v>215</v>
      </c>
    </row>
    <row r="39121" spans="1:7" x14ac:dyDescent="0.2">
      <c r="A39121">
        <v>1.17012371016401E+18</v>
      </c>
      <c r="B39121" t="s">
        <v>78762</v>
      </c>
      <c r="C39121" t="s">
        <v>78763</v>
      </c>
      <c r="D39121" s="1">
        <v>43715.081099537034</v>
      </c>
      <c r="E39121">
        <v>9399</v>
      </c>
      <c r="F39121">
        <v>48071</v>
      </c>
    </row>
    <row r="39122" spans="1:7" x14ac:dyDescent="0.2">
      <c r="A39122">
        <v>1.1701316554341199E+18</v>
      </c>
      <c r="B39122" t="s">
        <v>78764</v>
      </c>
      <c r="C39122" t="s">
        <v>78765</v>
      </c>
      <c r="D39122" s="1">
        <v>43715.103020833332</v>
      </c>
      <c r="E39122">
        <v>12599</v>
      </c>
      <c r="F39122">
        <v>50978</v>
      </c>
    </row>
    <row r="39123" spans="1:7" x14ac:dyDescent="0.2">
      <c r="A39123">
        <v>1.17016623948382E+18</v>
      </c>
      <c r="B39123" t="s">
        <v>78766</v>
      </c>
      <c r="C39123" t="s">
        <v>78767</v>
      </c>
      <c r="D39123" s="1">
        <v>43715.198449074072</v>
      </c>
      <c r="E39123">
        <v>14909</v>
      </c>
      <c r="F39123">
        <v>56578</v>
      </c>
    </row>
    <row r="39124" spans="1:7" x14ac:dyDescent="0.2">
      <c r="A39124">
        <v>1.17017108185393E+18</v>
      </c>
      <c r="B39124" t="s">
        <v>78768</v>
      </c>
      <c r="C39124" t="s">
        <v>78769</v>
      </c>
      <c r="D39124" s="1">
        <v>43715.211817129632</v>
      </c>
      <c r="E39124">
        <v>15353</v>
      </c>
      <c r="F39124">
        <v>63560</v>
      </c>
    </row>
    <row r="39125" spans="1:7" x14ac:dyDescent="0.2">
      <c r="A39125">
        <v>1.17028551337648E+18</v>
      </c>
      <c r="B39125" t="s">
        <v>78770</v>
      </c>
      <c r="C39125" t="s">
        <v>78771</v>
      </c>
      <c r="D39125" s="1">
        <v>43715.527581018519</v>
      </c>
      <c r="E39125">
        <v>15892</v>
      </c>
      <c r="F39125">
        <v>85487</v>
      </c>
    </row>
    <row r="39126" spans="1:7" x14ac:dyDescent="0.2">
      <c r="A39126">
        <v>1.1702855143244101E+18</v>
      </c>
      <c r="B39126" t="s">
        <v>78772</v>
      </c>
      <c r="C39126" t="s">
        <v>78773</v>
      </c>
      <c r="D39126" s="1">
        <v>43715.527592592596</v>
      </c>
      <c r="E39126">
        <v>10400</v>
      </c>
      <c r="F39126">
        <v>58266</v>
      </c>
      <c r="G39126" t="s">
        <v>89</v>
      </c>
    </row>
    <row r="39127" spans="1:7" x14ac:dyDescent="0.2">
      <c r="A39127">
        <v>1.17028875452065E+18</v>
      </c>
      <c r="B39127" t="s">
        <v>78774</v>
      </c>
      <c r="C39127" t="s">
        <v>78775</v>
      </c>
      <c r="D39127" s="1">
        <v>43715.536527777775</v>
      </c>
      <c r="E39127">
        <v>17561</v>
      </c>
      <c r="F39127">
        <v>72156</v>
      </c>
      <c r="G39127" t="s">
        <v>89</v>
      </c>
    </row>
    <row r="39128" spans="1:7" x14ac:dyDescent="0.2">
      <c r="A39128">
        <v>1.1702927438658099E+18</v>
      </c>
      <c r="B39128" t="s">
        <v>78776</v>
      </c>
      <c r="C39128" t="s">
        <v>78777</v>
      </c>
      <c r="D39128" s="1">
        <v>43715.547534722224</v>
      </c>
      <c r="E39128">
        <v>9334</v>
      </c>
      <c r="F39128">
        <v>36590</v>
      </c>
      <c r="G39128" t="s">
        <v>215</v>
      </c>
    </row>
    <row r="39129" spans="1:7" x14ac:dyDescent="0.2">
      <c r="A39129">
        <v>1.1703245325629299E+18</v>
      </c>
      <c r="B39129" t="s">
        <v>78778</v>
      </c>
      <c r="C39129" t="s">
        <v>78779</v>
      </c>
      <c r="D39129" s="1">
        <v>43715.635254629633</v>
      </c>
      <c r="E39129">
        <v>20081</v>
      </c>
      <c r="F39129">
        <v>83327</v>
      </c>
    </row>
    <row r="39130" spans="1:7" x14ac:dyDescent="0.2">
      <c r="A39130">
        <v>1.17033304667293E+18</v>
      </c>
      <c r="B39130" t="s">
        <v>78780</v>
      </c>
      <c r="C39130" t="s">
        <v>78781</v>
      </c>
      <c r="D39130" s="1">
        <v>43715.658750000002</v>
      </c>
      <c r="E39130">
        <v>14451</v>
      </c>
      <c r="F39130">
        <v>73004</v>
      </c>
    </row>
    <row r="39131" spans="1:7" x14ac:dyDescent="0.2">
      <c r="A39131">
        <v>1.1703538699494001E+18</v>
      </c>
      <c r="B39131" t="s">
        <v>78782</v>
      </c>
      <c r="C39131" t="s">
        <v>78783</v>
      </c>
      <c r="D39131" s="1">
        <v>43715.716215277775</v>
      </c>
      <c r="E39131">
        <v>8303</v>
      </c>
      <c r="F39131">
        <v>41492</v>
      </c>
    </row>
    <row r="39132" spans="1:7" x14ac:dyDescent="0.2">
      <c r="A39132">
        <v>1.17042209350002E+18</v>
      </c>
      <c r="B39132" t="s">
        <v>78784</v>
      </c>
      <c r="C39132" t="s">
        <v>78785</v>
      </c>
      <c r="D39132" s="1">
        <v>43715.904479166667</v>
      </c>
      <c r="E39132">
        <v>14245</v>
      </c>
      <c r="F39132">
        <v>62547</v>
      </c>
    </row>
    <row r="39133" spans="1:7" x14ac:dyDescent="0.2">
      <c r="A39133">
        <v>1.1704261653933299E+18</v>
      </c>
      <c r="B39133" t="s">
        <v>78786</v>
      </c>
      <c r="C39133" t="s">
        <v>78787</v>
      </c>
      <c r="D39133" s="1">
        <v>43715.915706018517</v>
      </c>
      <c r="E39133">
        <v>11682</v>
      </c>
      <c r="F39133">
        <v>50910</v>
      </c>
    </row>
    <row r="39134" spans="1:7" x14ac:dyDescent="0.2">
      <c r="A39134">
        <v>1.17043780889442E+18</v>
      </c>
      <c r="B39134" t="s">
        <v>78788</v>
      </c>
      <c r="C39134" t="s">
        <v>78789</v>
      </c>
      <c r="D39134" s="1">
        <v>43715.947835648149</v>
      </c>
      <c r="E39134">
        <v>13582</v>
      </c>
      <c r="F39134">
        <v>66999</v>
      </c>
    </row>
    <row r="39135" spans="1:7" x14ac:dyDescent="0.2">
      <c r="A39135">
        <v>1.1704378097962501E+18</v>
      </c>
      <c r="B39135" t="s">
        <v>78790</v>
      </c>
      <c r="C39135" t="s">
        <v>78791</v>
      </c>
      <c r="D39135" s="1">
        <v>43715.947847222225</v>
      </c>
      <c r="E39135">
        <v>13141</v>
      </c>
      <c r="F39135">
        <v>63386</v>
      </c>
    </row>
    <row r="39136" spans="1:7" x14ac:dyDescent="0.2">
      <c r="A39136">
        <v>1.1704696181772301E+18</v>
      </c>
      <c r="B39136" t="s">
        <v>78792</v>
      </c>
      <c r="C39136" t="s">
        <v>78793</v>
      </c>
      <c r="D39136" s="1">
        <v>43716.035613425927</v>
      </c>
      <c r="E39136">
        <v>21246</v>
      </c>
      <c r="F39136">
        <v>82428</v>
      </c>
    </row>
    <row r="39137" spans="1:7" x14ac:dyDescent="0.2">
      <c r="A39137">
        <v>1.17046961915453E+18</v>
      </c>
      <c r="B39137" t="s">
        <v>78794</v>
      </c>
      <c r="C39137" t="s">
        <v>78795</v>
      </c>
      <c r="D39137" s="1">
        <v>43716.035624999997</v>
      </c>
      <c r="E39137">
        <v>16405</v>
      </c>
      <c r="F39137">
        <v>71418</v>
      </c>
    </row>
    <row r="39138" spans="1:7" x14ac:dyDescent="0.2">
      <c r="A39138">
        <v>1.1704696213480901E+18</v>
      </c>
      <c r="B39138" t="s">
        <v>78796</v>
      </c>
      <c r="C39138" t="s">
        <v>78797</v>
      </c>
      <c r="D39138" s="1">
        <v>43716.035624999997</v>
      </c>
      <c r="E39138">
        <v>17967</v>
      </c>
      <c r="F39138">
        <v>82888</v>
      </c>
    </row>
    <row r="39139" spans="1:7" x14ac:dyDescent="0.2">
      <c r="A39139">
        <v>1.1705466506512699E+18</v>
      </c>
      <c r="B39139" t="s">
        <v>78798</v>
      </c>
      <c r="C39139" t="s">
        <v>78799</v>
      </c>
      <c r="D39139" s="1">
        <v>43716.248182870368</v>
      </c>
      <c r="E39139">
        <v>43662</v>
      </c>
      <c r="F39139">
        <v>164075</v>
      </c>
    </row>
    <row r="39140" spans="1:7" x14ac:dyDescent="0.2">
      <c r="A39140">
        <v>1.1705489481357901E+18</v>
      </c>
      <c r="B39140" t="s">
        <v>78800</v>
      </c>
      <c r="C39140" t="s">
        <v>78801</v>
      </c>
      <c r="D39140" s="1">
        <v>43716.254525462966</v>
      </c>
      <c r="E39140">
        <v>16742</v>
      </c>
      <c r="F39140">
        <v>57354</v>
      </c>
    </row>
    <row r="39141" spans="1:7" x14ac:dyDescent="0.2">
      <c r="A39141">
        <v>1.1707427273335601E+18</v>
      </c>
      <c r="B39141" t="s">
        <v>78802</v>
      </c>
      <c r="C39141" t="s">
        <v>78803</v>
      </c>
      <c r="D39141" s="1">
        <v>43716.789259259262</v>
      </c>
      <c r="E39141">
        <v>23636</v>
      </c>
      <c r="F39141">
        <v>105487</v>
      </c>
    </row>
    <row r="39142" spans="1:7" x14ac:dyDescent="0.2">
      <c r="A39142">
        <v>1.1707823748435599E+18</v>
      </c>
      <c r="B39142" t="s">
        <v>78804</v>
      </c>
      <c r="C39142" t="s">
        <v>78805</v>
      </c>
      <c r="D39142" s="1">
        <v>43716.898657407408</v>
      </c>
      <c r="E39142">
        <v>16327</v>
      </c>
      <c r="F39142">
        <v>67016</v>
      </c>
    </row>
    <row r="39143" spans="1:7" x14ac:dyDescent="0.2">
      <c r="A39143">
        <v>1.1707869688899E+18</v>
      </c>
      <c r="B39143" t="s">
        <v>78806</v>
      </c>
      <c r="C39143" t="s">
        <v>78807</v>
      </c>
      <c r="D39143" s="1">
        <v>43716.91134259259</v>
      </c>
      <c r="E39143">
        <v>12839</v>
      </c>
      <c r="F39143">
        <v>69222</v>
      </c>
      <c r="G39143" t="s">
        <v>89</v>
      </c>
    </row>
    <row r="39144" spans="1:7" x14ac:dyDescent="0.2">
      <c r="A39144">
        <v>1.1708839329146601E+18</v>
      </c>
      <c r="B39144" t="s">
        <v>78808</v>
      </c>
      <c r="C39144" t="s">
        <v>78809</v>
      </c>
      <c r="D39144" s="1">
        <v>43717.178912037038</v>
      </c>
      <c r="E39144">
        <v>11938</v>
      </c>
      <c r="F39144">
        <v>49356</v>
      </c>
    </row>
    <row r="39145" spans="1:7" x14ac:dyDescent="0.2">
      <c r="A39145">
        <v>1.1708975845101199E+18</v>
      </c>
      <c r="B39145" t="s">
        <v>78810</v>
      </c>
      <c r="C39145" t="s">
        <v>78811</v>
      </c>
      <c r="D39145" s="1">
        <v>43717.216585648152</v>
      </c>
      <c r="E39145">
        <v>17798</v>
      </c>
      <c r="F39145">
        <v>81651</v>
      </c>
    </row>
    <row r="39146" spans="1:7" x14ac:dyDescent="0.2">
      <c r="A39146">
        <v>1.17089758533647E+18</v>
      </c>
      <c r="B39146" t="s">
        <v>78812</v>
      </c>
      <c r="C39146" t="s">
        <v>78813</v>
      </c>
      <c r="D39146" s="1">
        <v>43717.216585648152</v>
      </c>
      <c r="E39146">
        <v>6561</v>
      </c>
      <c r="F39146">
        <v>26989</v>
      </c>
      <c r="G39146" t="s">
        <v>89</v>
      </c>
    </row>
    <row r="39147" spans="1:7" x14ac:dyDescent="0.2">
      <c r="A39147">
        <v>1.170897586364E+18</v>
      </c>
      <c r="B39147" t="s">
        <v>78814</v>
      </c>
      <c r="C39147" t="s">
        <v>78815</v>
      </c>
      <c r="D39147" s="1">
        <v>43717.216585648152</v>
      </c>
      <c r="E39147">
        <v>14650</v>
      </c>
      <c r="F39147">
        <v>67737</v>
      </c>
      <c r="G39147" t="s">
        <v>215</v>
      </c>
    </row>
    <row r="39148" spans="1:7" x14ac:dyDescent="0.2">
      <c r="A39148">
        <v>1.1708975873874099E+18</v>
      </c>
      <c r="B39148" t="s">
        <v>78816</v>
      </c>
      <c r="C39148" t="s">
        <v>78817</v>
      </c>
      <c r="D39148" s="1">
        <v>43717.216585648152</v>
      </c>
      <c r="E39148">
        <v>12475</v>
      </c>
      <c r="F39148">
        <v>60315</v>
      </c>
    </row>
    <row r="39149" spans="1:7" x14ac:dyDescent="0.2">
      <c r="A39149">
        <v>1.1710056039442501E+18</v>
      </c>
      <c r="B39149" t="s">
        <v>78818</v>
      </c>
      <c r="C39149" t="s">
        <v>78819</v>
      </c>
      <c r="D39149" s="1">
        <v>43717.514652777776</v>
      </c>
      <c r="E39149">
        <v>10718</v>
      </c>
      <c r="F39149">
        <v>35019</v>
      </c>
    </row>
    <row r="39150" spans="1:7" x14ac:dyDescent="0.2">
      <c r="A39150">
        <v>1.1710131460787699E+18</v>
      </c>
      <c r="B39150" t="s">
        <v>78820</v>
      </c>
      <c r="C39150" t="s">
        <v>78821</v>
      </c>
      <c r="D39150" s="1">
        <v>43717.535474537035</v>
      </c>
      <c r="E39150">
        <v>15601</v>
      </c>
      <c r="F39150">
        <v>55512</v>
      </c>
    </row>
    <row r="39151" spans="1:7" x14ac:dyDescent="0.2">
      <c r="A39151">
        <v>1.17101499545232E+18</v>
      </c>
      <c r="B39151" t="s">
        <v>78822</v>
      </c>
      <c r="C39151" t="s">
        <v>78823</v>
      </c>
      <c r="D39151" s="1">
        <v>43717.540567129632</v>
      </c>
      <c r="E39151">
        <v>13705</v>
      </c>
      <c r="F39151">
        <v>61171</v>
      </c>
      <c r="G39151" t="s">
        <v>89</v>
      </c>
    </row>
    <row r="39152" spans="1:7" x14ac:dyDescent="0.2">
      <c r="A39152">
        <v>1.17101499733971E+18</v>
      </c>
      <c r="B39152" t="s">
        <v>78824</v>
      </c>
      <c r="C39152" t="s">
        <v>78825</v>
      </c>
      <c r="D39152" s="1">
        <v>43717.540578703702</v>
      </c>
      <c r="E39152">
        <v>12448</v>
      </c>
      <c r="F39152">
        <v>61659</v>
      </c>
    </row>
    <row r="39153" spans="1:8" x14ac:dyDescent="0.2">
      <c r="A39153">
        <v>1.1710175073454999E+18</v>
      </c>
      <c r="B39153" t="s">
        <v>78826</v>
      </c>
      <c r="C39153" t="s">
        <v>78827</v>
      </c>
      <c r="D39153" s="1">
        <v>43717.547500000001</v>
      </c>
      <c r="E39153">
        <v>8247</v>
      </c>
      <c r="F39153">
        <v>37505</v>
      </c>
    </row>
    <row r="39154" spans="1:8" x14ac:dyDescent="0.2">
      <c r="A39154">
        <v>1.1710228399626399E+18</v>
      </c>
      <c r="B39154" t="s">
        <v>78828</v>
      </c>
      <c r="C39154" t="s">
        <v>78829</v>
      </c>
      <c r="D39154" s="1">
        <v>43717.562222222223</v>
      </c>
      <c r="E39154">
        <v>18423</v>
      </c>
      <c r="F39154">
        <v>100313</v>
      </c>
    </row>
    <row r="39155" spans="1:8" x14ac:dyDescent="0.2">
      <c r="A39155">
        <v>1.1710460142346399E+18</v>
      </c>
      <c r="B39155" t="s">
        <v>78830</v>
      </c>
      <c r="C39155" t="s">
        <v>78831</v>
      </c>
      <c r="D39155" s="1">
        <v>43717.626168981478</v>
      </c>
      <c r="E39155">
        <v>12184</v>
      </c>
      <c r="F39155">
        <v>52489</v>
      </c>
      <c r="G39155" t="s">
        <v>89</v>
      </c>
    </row>
    <row r="39156" spans="1:8" x14ac:dyDescent="0.2">
      <c r="A39156">
        <v>1.1710460151069901E+18</v>
      </c>
      <c r="B39156" t="s">
        <v>78832</v>
      </c>
      <c r="C39156" t="s">
        <v>78833</v>
      </c>
      <c r="D39156" s="1">
        <v>43717.626168981478</v>
      </c>
      <c r="E39156">
        <v>11627</v>
      </c>
      <c r="F39156">
        <v>48680</v>
      </c>
      <c r="G39156" t="s">
        <v>89</v>
      </c>
    </row>
    <row r="39157" spans="1:8" x14ac:dyDescent="0.2">
      <c r="A39157">
        <v>1.17105147268927E+18</v>
      </c>
      <c r="B39157" t="s">
        <v>78834</v>
      </c>
      <c r="C39157" t="s">
        <v>78835</v>
      </c>
      <c r="D39157" s="1">
        <v>43717.641226851854</v>
      </c>
      <c r="E39157">
        <v>12512</v>
      </c>
      <c r="F39157">
        <v>56470</v>
      </c>
      <c r="G39157" t="s">
        <v>89</v>
      </c>
    </row>
    <row r="39158" spans="1:8" x14ac:dyDescent="0.2">
      <c r="A39158">
        <v>1.17105147360782E+18</v>
      </c>
      <c r="B39158" t="s">
        <v>78836</v>
      </c>
      <c r="C39158" t="s">
        <v>78837</v>
      </c>
      <c r="D39158" s="1">
        <v>43717.641238425924</v>
      </c>
      <c r="E39158">
        <v>9151</v>
      </c>
      <c r="F39158">
        <v>41962</v>
      </c>
    </row>
    <row r="39159" spans="1:8" x14ac:dyDescent="0.2">
      <c r="A39159">
        <v>1.1710566052338501E+18</v>
      </c>
      <c r="B39159" t="s">
        <v>78838</v>
      </c>
      <c r="C39159" t="s">
        <v>78839</v>
      </c>
      <c r="D39159" s="1">
        <v>43717.655393518522</v>
      </c>
      <c r="E39159">
        <v>15633</v>
      </c>
      <c r="F39159">
        <v>82925</v>
      </c>
    </row>
    <row r="39160" spans="1:8" x14ac:dyDescent="0.2">
      <c r="A39160">
        <v>1.1710588752205399E+18</v>
      </c>
      <c r="B39160" t="s">
        <v>78840</v>
      </c>
      <c r="C39160" t="s">
        <v>78841</v>
      </c>
      <c r="D39160" s="1">
        <v>43717.66165509259</v>
      </c>
      <c r="E39160">
        <v>11611</v>
      </c>
      <c r="F39160">
        <v>59316</v>
      </c>
      <c r="G39160" t="s">
        <v>89</v>
      </c>
    </row>
    <row r="39161" spans="1:8" x14ac:dyDescent="0.2">
      <c r="A39161">
        <v>1.1710747805666199E+18</v>
      </c>
      <c r="B39161" t="s">
        <v>78842</v>
      </c>
      <c r="C39161" t="s">
        <v>78843</v>
      </c>
      <c r="D39161" s="1">
        <v>43717.705543981479</v>
      </c>
      <c r="E39161">
        <v>17280</v>
      </c>
      <c r="F39161">
        <v>72109</v>
      </c>
    </row>
    <row r="39162" spans="1:8" x14ac:dyDescent="0.2">
      <c r="A39162">
        <v>1.1711185060893599E+18</v>
      </c>
      <c r="B39162" t="s">
        <v>78844</v>
      </c>
      <c r="C39162" t="s">
        <v>78845</v>
      </c>
      <c r="D39162" s="1">
        <v>43717.826203703706</v>
      </c>
      <c r="E39162">
        <v>13152</v>
      </c>
      <c r="F39162">
        <v>59136</v>
      </c>
    </row>
    <row r="39163" spans="1:8" x14ac:dyDescent="0.2">
      <c r="A39163">
        <v>1.1711185077125E+18</v>
      </c>
      <c r="B39163" t="s">
        <v>78846</v>
      </c>
      <c r="C39163" t="s">
        <v>78847</v>
      </c>
      <c r="D39163" s="1">
        <v>43717.826215277775</v>
      </c>
      <c r="E39163">
        <v>10241</v>
      </c>
      <c r="F39163">
        <v>48356</v>
      </c>
    </row>
    <row r="39164" spans="1:8" x14ac:dyDescent="0.2">
      <c r="A39164">
        <v>1.17111851686445E+18</v>
      </c>
      <c r="B39164" t="s">
        <v>78848</v>
      </c>
      <c r="C39164" t="s">
        <v>78849</v>
      </c>
      <c r="D39164" s="1">
        <v>43717.826238425929</v>
      </c>
      <c r="E39164">
        <v>10379</v>
      </c>
      <c r="F39164">
        <v>48639</v>
      </c>
    </row>
    <row r="39165" spans="1:8" x14ac:dyDescent="0.2">
      <c r="A39165">
        <v>1.1711201771965399E+18</v>
      </c>
      <c r="B39165" t="s">
        <v>78850</v>
      </c>
      <c r="C39165" t="s">
        <v>78851</v>
      </c>
      <c r="D39165" s="1">
        <v>43717.830821759257</v>
      </c>
      <c r="E39165">
        <v>14442</v>
      </c>
      <c r="F39165">
        <v>66995</v>
      </c>
    </row>
    <row r="39166" spans="1:8" x14ac:dyDescent="0.2">
      <c r="A39166">
        <v>1.17115346836445E+18</v>
      </c>
      <c r="B39166" t="s">
        <v>78852</v>
      </c>
      <c r="C39166" t="s">
        <v>78853</v>
      </c>
      <c r="D39166" s="1">
        <v>43717.922685185185</v>
      </c>
      <c r="E39166">
        <v>15168</v>
      </c>
      <c r="F39166">
        <v>67599</v>
      </c>
    </row>
    <row r="39167" spans="1:8" x14ac:dyDescent="0.2">
      <c r="A39167">
        <v>1.1711751138839301E+18</v>
      </c>
      <c r="B39167" t="s">
        <v>78854</v>
      </c>
      <c r="C39167" t="s">
        <v>78855</v>
      </c>
      <c r="D39167" s="1">
        <v>43717.982418981483</v>
      </c>
      <c r="E39167">
        <v>7022</v>
      </c>
      <c r="F39167">
        <v>31164</v>
      </c>
      <c r="G39167" t="s">
        <v>215</v>
      </c>
      <c r="H39167" t="s">
        <v>390</v>
      </c>
    </row>
    <row r="39168" spans="1:8" x14ac:dyDescent="0.2">
      <c r="A39168">
        <v>1.17117838846097E+18</v>
      </c>
      <c r="B39168" t="s">
        <v>78856</v>
      </c>
      <c r="C39168" t="s">
        <v>78857</v>
      </c>
      <c r="D39168" s="1">
        <v>43717.991446759261</v>
      </c>
      <c r="E39168">
        <v>10916</v>
      </c>
      <c r="F39168">
        <v>46002</v>
      </c>
    </row>
    <row r="39169" spans="1:8" x14ac:dyDescent="0.2">
      <c r="A39169">
        <v>1.1711939035816699E+18</v>
      </c>
      <c r="B39169" t="s">
        <v>78858</v>
      </c>
      <c r="C39169" t="s">
        <v>78859</v>
      </c>
      <c r="D39169" s="1">
        <v>43718.034270833334</v>
      </c>
      <c r="E39169">
        <v>6478</v>
      </c>
      <c r="F39169">
        <v>30964</v>
      </c>
    </row>
    <row r="39170" spans="1:8" x14ac:dyDescent="0.2">
      <c r="A39170">
        <v>1.1711954606709299E+18</v>
      </c>
      <c r="B39170" t="s">
        <v>78860</v>
      </c>
      <c r="C39170" t="s">
        <v>78861</v>
      </c>
      <c r="D39170" s="1">
        <v>43718.038564814815</v>
      </c>
      <c r="E39170">
        <v>12633</v>
      </c>
      <c r="F39170">
        <v>46684</v>
      </c>
      <c r="H39170" t="s">
        <v>616</v>
      </c>
    </row>
    <row r="39171" spans="1:8" x14ac:dyDescent="0.2">
      <c r="A39171">
        <v>1.17122244280894E+18</v>
      </c>
      <c r="B39171" t="s">
        <v>78862</v>
      </c>
      <c r="C39171" t="s">
        <v>78863</v>
      </c>
      <c r="D39171" s="1">
        <v>43718.113020833334</v>
      </c>
      <c r="E39171">
        <v>13562</v>
      </c>
      <c r="F39171">
        <v>49875</v>
      </c>
      <c r="H39171" t="s">
        <v>616</v>
      </c>
    </row>
    <row r="39172" spans="1:8" x14ac:dyDescent="0.2">
      <c r="A39172">
        <v>1.17122898802431E+18</v>
      </c>
      <c r="B39172" t="s">
        <v>78864</v>
      </c>
      <c r="C39172" t="s">
        <v>78865</v>
      </c>
      <c r="D39172" s="1">
        <v>43718.131076388891</v>
      </c>
      <c r="E39172">
        <v>11578</v>
      </c>
      <c r="F39172">
        <v>44810</v>
      </c>
      <c r="H39172" t="s">
        <v>616</v>
      </c>
    </row>
    <row r="39173" spans="1:8" x14ac:dyDescent="0.2">
      <c r="A39173">
        <v>1.17125482845619E+18</v>
      </c>
      <c r="B39173" t="s">
        <v>78866</v>
      </c>
      <c r="C39173" t="s">
        <v>78867</v>
      </c>
      <c r="D39173" s="1">
        <v>43718.202384259261</v>
      </c>
      <c r="E39173">
        <v>9706</v>
      </c>
      <c r="F39173">
        <v>46252</v>
      </c>
      <c r="G39173" t="s">
        <v>89</v>
      </c>
    </row>
    <row r="39174" spans="1:8" x14ac:dyDescent="0.2">
      <c r="A39174">
        <v>1.1714030655403899E+18</v>
      </c>
      <c r="B39174" t="s">
        <v>78868</v>
      </c>
      <c r="C39174" t="s">
        <v>78869</v>
      </c>
      <c r="D39174" s="1">
        <v>43718.611446759256</v>
      </c>
      <c r="E39174">
        <v>5304</v>
      </c>
      <c r="F39174">
        <v>29059</v>
      </c>
    </row>
    <row r="39175" spans="1:8" x14ac:dyDescent="0.2">
      <c r="A39175">
        <v>1.1714033414920901E+18</v>
      </c>
      <c r="B39175" t="s">
        <v>78870</v>
      </c>
      <c r="C39175" t="s">
        <v>78871</v>
      </c>
      <c r="D39175" s="1">
        <v>43718.612199074072</v>
      </c>
      <c r="E39175">
        <v>11495</v>
      </c>
      <c r="F39175">
        <v>51106</v>
      </c>
    </row>
    <row r="39176" spans="1:8" x14ac:dyDescent="0.2">
      <c r="A39176">
        <v>1.1714130292647301E+18</v>
      </c>
      <c r="B39176" t="s">
        <v>78872</v>
      </c>
      <c r="C39176" t="s">
        <v>78873</v>
      </c>
      <c r="D39176" s="1">
        <v>43718.638935185183</v>
      </c>
      <c r="E39176">
        <v>15056</v>
      </c>
      <c r="F39176">
        <v>63314</v>
      </c>
    </row>
    <row r="39177" spans="1:8" x14ac:dyDescent="0.2">
      <c r="A39177">
        <v>1.1714290052510999E+18</v>
      </c>
      <c r="B39177" t="s">
        <v>78874</v>
      </c>
      <c r="C39177" t="s">
        <v>78875</v>
      </c>
      <c r="D39177" s="1">
        <v>43718.683020833334</v>
      </c>
      <c r="E39177">
        <v>11030</v>
      </c>
      <c r="F39177">
        <v>51391</v>
      </c>
    </row>
    <row r="39178" spans="1:8" x14ac:dyDescent="0.2">
      <c r="A39178">
        <v>1.1714310744858099E+18</v>
      </c>
      <c r="B39178" t="s">
        <v>78876</v>
      </c>
      <c r="C39178" t="s">
        <v>78877</v>
      </c>
      <c r="D39178" s="1">
        <v>43718.688726851855</v>
      </c>
      <c r="E39178">
        <v>16886</v>
      </c>
      <c r="F39178">
        <v>70462</v>
      </c>
    </row>
    <row r="39179" spans="1:8" x14ac:dyDescent="0.2">
      <c r="A39179">
        <v>1.1714393018269901E+18</v>
      </c>
      <c r="B39179" t="s">
        <v>78878</v>
      </c>
      <c r="C39179" t="s">
        <v>78879</v>
      </c>
      <c r="D39179" s="1">
        <v>43718.711435185185</v>
      </c>
      <c r="E39179">
        <v>11615</v>
      </c>
      <c r="F39179">
        <v>52361</v>
      </c>
    </row>
    <row r="39180" spans="1:8" x14ac:dyDescent="0.2">
      <c r="A39180">
        <v>1.1714528800557399E+18</v>
      </c>
      <c r="B39180" t="s">
        <v>78880</v>
      </c>
      <c r="C39180" t="s">
        <v>78881</v>
      </c>
      <c r="D39180" s="1">
        <v>43718.748900462961</v>
      </c>
      <c r="E39180">
        <v>25779</v>
      </c>
      <c r="F39180">
        <v>98487</v>
      </c>
    </row>
    <row r="39181" spans="1:8" x14ac:dyDescent="0.2">
      <c r="A39181">
        <v>1.1714528817292201E+18</v>
      </c>
      <c r="B39181" t="s">
        <v>78882</v>
      </c>
      <c r="C39181" t="s">
        <v>78883</v>
      </c>
      <c r="D39181" s="1">
        <v>43718.748912037037</v>
      </c>
      <c r="E39181">
        <v>16497</v>
      </c>
      <c r="F39181">
        <v>74083</v>
      </c>
    </row>
    <row r="39182" spans="1:8" x14ac:dyDescent="0.2">
      <c r="A39182">
        <v>1.17154704629517E+18</v>
      </c>
      <c r="B39182" t="s">
        <v>78884</v>
      </c>
      <c r="C39182" t="s">
        <v>78885</v>
      </c>
      <c r="D39182" s="1">
        <v>43719.008750000001</v>
      </c>
      <c r="E39182">
        <v>12673</v>
      </c>
      <c r="F39182">
        <v>51981</v>
      </c>
    </row>
    <row r="39183" spans="1:8" x14ac:dyDescent="0.2">
      <c r="A39183">
        <v>1.17158623062831E+18</v>
      </c>
      <c r="B39183" t="s">
        <v>78886</v>
      </c>
      <c r="C39183" t="s">
        <v>78887</v>
      </c>
      <c r="D39183" s="1">
        <v>43719.116886574076</v>
      </c>
      <c r="E39183">
        <v>8820</v>
      </c>
      <c r="F39183">
        <v>45845</v>
      </c>
      <c r="H39183" t="s">
        <v>390</v>
      </c>
    </row>
    <row r="39184" spans="1:8" x14ac:dyDescent="0.2">
      <c r="A39184">
        <v>1.17158655428161E+18</v>
      </c>
      <c r="B39184" t="s">
        <v>78888</v>
      </c>
      <c r="C39184" t="s">
        <v>78889</v>
      </c>
      <c r="D39184" s="1">
        <v>43719.117777777778</v>
      </c>
      <c r="E39184">
        <v>6938</v>
      </c>
      <c r="F39184">
        <v>34806</v>
      </c>
      <c r="G39184" t="s">
        <v>576</v>
      </c>
    </row>
    <row r="39185" spans="1:7" x14ac:dyDescent="0.2">
      <c r="A39185">
        <v>1.17159028454482E+18</v>
      </c>
      <c r="B39185" t="s">
        <v>78890</v>
      </c>
      <c r="C39185" t="s">
        <v>78891</v>
      </c>
      <c r="D39185" s="1">
        <v>43719.128067129626</v>
      </c>
      <c r="E39185">
        <v>12800</v>
      </c>
      <c r="F39185">
        <v>59237</v>
      </c>
    </row>
    <row r="39186" spans="1:7" x14ac:dyDescent="0.2">
      <c r="A39186">
        <v>1.1715951136733399E+18</v>
      </c>
      <c r="B39186" t="s">
        <v>78892</v>
      </c>
      <c r="C39186" t="s">
        <v>78893</v>
      </c>
      <c r="D39186" s="1">
        <v>43719.141388888886</v>
      </c>
      <c r="E39186">
        <v>10482</v>
      </c>
      <c r="F39186">
        <v>46478</v>
      </c>
    </row>
    <row r="39187" spans="1:7" x14ac:dyDescent="0.2">
      <c r="A39187">
        <v>1.1716119761009101E+18</v>
      </c>
      <c r="B39187" t="s">
        <v>78894</v>
      </c>
      <c r="C39187" t="s">
        <v>78895</v>
      </c>
      <c r="D39187" s="1">
        <v>43719.187928240739</v>
      </c>
      <c r="E39187">
        <v>11355</v>
      </c>
      <c r="F39187">
        <v>55082</v>
      </c>
      <c r="G39187" t="s">
        <v>215</v>
      </c>
    </row>
    <row r="39188" spans="1:7" x14ac:dyDescent="0.2">
      <c r="A39188">
        <v>1.17161314552319E+18</v>
      </c>
      <c r="B39188" t="s">
        <v>78896</v>
      </c>
      <c r="C39188" t="s">
        <v>78897</v>
      </c>
      <c r="D39188" s="1">
        <v>43719.191157407404</v>
      </c>
      <c r="E39188">
        <v>10230</v>
      </c>
      <c r="F39188">
        <v>56459</v>
      </c>
    </row>
    <row r="39189" spans="1:7" x14ac:dyDescent="0.2">
      <c r="A39189">
        <v>1.1716140327821199E+18</v>
      </c>
      <c r="B39189" t="s">
        <v>78898</v>
      </c>
      <c r="C39189" t="s">
        <v>78899</v>
      </c>
      <c r="D39189" s="1">
        <v>43719.193599537037</v>
      </c>
      <c r="E39189">
        <v>16781</v>
      </c>
      <c r="F39189">
        <v>91491</v>
      </c>
    </row>
    <row r="39190" spans="1:7" x14ac:dyDescent="0.2">
      <c r="A39190">
        <v>1.1716222855072799E+18</v>
      </c>
      <c r="B39190" t="s">
        <v>78900</v>
      </c>
      <c r="C39190" t="s">
        <v>78901</v>
      </c>
      <c r="D39190" s="1">
        <v>43719.216377314813</v>
      </c>
      <c r="E39190">
        <v>12088</v>
      </c>
      <c r="F39190">
        <v>49997</v>
      </c>
      <c r="G39190" t="s">
        <v>215</v>
      </c>
    </row>
    <row r="39191" spans="1:7" x14ac:dyDescent="0.2">
      <c r="A39191">
        <v>1.1716311444142001E+18</v>
      </c>
      <c r="B39191" t="s">
        <v>78902</v>
      </c>
      <c r="C39191" t="s">
        <v>78903</v>
      </c>
      <c r="D39191" s="1">
        <v>43719.24082175926</v>
      </c>
      <c r="E39191">
        <v>25511</v>
      </c>
      <c r="F39191">
        <v>117669</v>
      </c>
    </row>
    <row r="39192" spans="1:7" x14ac:dyDescent="0.2">
      <c r="A39192">
        <v>1.17164239358365E+18</v>
      </c>
      <c r="B39192" t="s">
        <v>78904</v>
      </c>
      <c r="C39192" t="s">
        <v>78905</v>
      </c>
      <c r="D39192" s="1">
        <v>43719.271863425929</v>
      </c>
      <c r="E39192">
        <v>7989</v>
      </c>
      <c r="F39192">
        <v>40675</v>
      </c>
      <c r="G39192" t="s">
        <v>215</v>
      </c>
    </row>
    <row r="39193" spans="1:7" x14ac:dyDescent="0.2">
      <c r="A39193">
        <v>1.17165178662253E+18</v>
      </c>
      <c r="B39193" t="s">
        <v>78906</v>
      </c>
      <c r="C39193" t="s">
        <v>78907</v>
      </c>
      <c r="D39193" s="1">
        <v>43719.297777777778</v>
      </c>
      <c r="E39193">
        <v>15291</v>
      </c>
      <c r="F39193">
        <v>67208</v>
      </c>
    </row>
    <row r="39194" spans="1:7" x14ac:dyDescent="0.2">
      <c r="A39194">
        <v>1.1717287994085E+18</v>
      </c>
      <c r="B39194" t="s">
        <v>78908</v>
      </c>
      <c r="C39194" t="s">
        <v>78909</v>
      </c>
      <c r="D39194" s="1">
        <v>43719.510300925926</v>
      </c>
      <c r="E39194">
        <v>9843</v>
      </c>
      <c r="F39194">
        <v>42748</v>
      </c>
      <c r="G39194" t="s">
        <v>215</v>
      </c>
    </row>
    <row r="39195" spans="1:7" x14ac:dyDescent="0.2">
      <c r="A39195">
        <v>1.17173317410113E+18</v>
      </c>
      <c r="B39195" t="s">
        <v>78910</v>
      </c>
      <c r="C39195" t="s">
        <v>78911</v>
      </c>
      <c r="D39195" s="1">
        <v>43719.522372685184</v>
      </c>
      <c r="E39195">
        <v>45920</v>
      </c>
      <c r="F39195">
        <v>201584</v>
      </c>
    </row>
    <row r="39196" spans="1:7" x14ac:dyDescent="0.2">
      <c r="A39196">
        <v>1.17173569176992E+18</v>
      </c>
      <c r="B39196" t="s">
        <v>78912</v>
      </c>
      <c r="C39196" t="s">
        <v>78913</v>
      </c>
      <c r="D39196" s="1">
        <v>43719.529317129629</v>
      </c>
      <c r="E39196">
        <v>13436</v>
      </c>
      <c r="F39196">
        <v>57291</v>
      </c>
    </row>
    <row r="39197" spans="1:7" x14ac:dyDescent="0.2">
      <c r="A39197">
        <v>1.1717356924284101E+18</v>
      </c>
      <c r="B39197" t="s">
        <v>78914</v>
      </c>
      <c r="C39197" t="s">
        <v>78915</v>
      </c>
      <c r="D39197" s="1">
        <v>43719.529317129629</v>
      </c>
      <c r="E39197">
        <v>9907</v>
      </c>
      <c r="F39197">
        <v>44277</v>
      </c>
    </row>
    <row r="39198" spans="1:7" x14ac:dyDescent="0.2">
      <c r="A39198">
        <v>1.1717585314496399E+18</v>
      </c>
      <c r="B39198" t="s">
        <v>78916</v>
      </c>
      <c r="C39198" t="s">
        <v>78917</v>
      </c>
      <c r="D39198" s="1">
        <v>43719.59233796296</v>
      </c>
      <c r="E39198">
        <v>11746</v>
      </c>
      <c r="F39198">
        <v>62469</v>
      </c>
    </row>
    <row r="39199" spans="1:7" x14ac:dyDescent="0.2">
      <c r="A39199">
        <v>1.17175853228014E+18</v>
      </c>
      <c r="B39199" t="s">
        <v>78918</v>
      </c>
      <c r="C39199" t="s">
        <v>78919</v>
      </c>
      <c r="D39199" s="1">
        <v>43719.59233796296</v>
      </c>
      <c r="E39199">
        <v>10705</v>
      </c>
      <c r="F39199">
        <v>56386</v>
      </c>
    </row>
    <row r="39200" spans="1:7" x14ac:dyDescent="0.2">
      <c r="A39200">
        <v>1.1717602359351199E+18</v>
      </c>
      <c r="B39200" t="s">
        <v>78920</v>
      </c>
      <c r="C39200" t="s">
        <v>78921</v>
      </c>
      <c r="D39200" s="1">
        <v>43719.597048611111</v>
      </c>
      <c r="E39200">
        <v>13435</v>
      </c>
      <c r="F39200">
        <v>68058</v>
      </c>
    </row>
    <row r="39201" spans="1:8" x14ac:dyDescent="0.2">
      <c r="A39201">
        <v>1.1717607025640499E+18</v>
      </c>
      <c r="B39201" t="s">
        <v>78922</v>
      </c>
      <c r="C39201" t="s">
        <v>78923</v>
      </c>
      <c r="D39201" s="1">
        <v>43719.598333333335</v>
      </c>
      <c r="E39201">
        <v>10998</v>
      </c>
      <c r="F39201">
        <v>77986</v>
      </c>
    </row>
    <row r="39202" spans="1:8" x14ac:dyDescent="0.2">
      <c r="A39202">
        <v>1.1718367405475999E+18</v>
      </c>
      <c r="B39202" t="s">
        <v>78924</v>
      </c>
      <c r="C39202" t="s">
        <v>78925</v>
      </c>
      <c r="D39202" s="1">
        <v>43719.808159722219</v>
      </c>
      <c r="E39202">
        <v>26071</v>
      </c>
      <c r="F39202">
        <v>106340</v>
      </c>
      <c r="H39202" t="s">
        <v>390</v>
      </c>
    </row>
    <row r="39203" spans="1:8" x14ac:dyDescent="0.2">
      <c r="A39203">
        <v>1.1719182829050099E+18</v>
      </c>
      <c r="B39203" t="s">
        <v>78926</v>
      </c>
      <c r="C39203" t="s">
        <v>78927</v>
      </c>
      <c r="D39203" s="1">
        <v>43720.033171296294</v>
      </c>
      <c r="E39203">
        <v>18532</v>
      </c>
      <c r="F39203">
        <v>69146</v>
      </c>
    </row>
    <row r="39204" spans="1:8" x14ac:dyDescent="0.2">
      <c r="A39204">
        <v>1.1719257165035799E+18</v>
      </c>
      <c r="B39204" t="s">
        <v>78928</v>
      </c>
      <c r="C39204" t="s">
        <v>78929</v>
      </c>
      <c r="D39204" s="1">
        <v>43720.053680555553</v>
      </c>
      <c r="E39204">
        <v>9870</v>
      </c>
      <c r="F39204">
        <v>50009</v>
      </c>
    </row>
    <row r="39205" spans="1:8" x14ac:dyDescent="0.2">
      <c r="A39205">
        <v>1.1719257179883799E+18</v>
      </c>
      <c r="B39205" t="s">
        <v>78930</v>
      </c>
      <c r="C39205" t="s">
        <v>78931</v>
      </c>
      <c r="D39205" s="1">
        <v>43720.05369212963</v>
      </c>
      <c r="E39205">
        <v>9768</v>
      </c>
      <c r="F39205">
        <v>49633</v>
      </c>
    </row>
    <row r="39206" spans="1:8" x14ac:dyDescent="0.2">
      <c r="A39206">
        <v>1.17194231132191E+18</v>
      </c>
      <c r="B39206" t="s">
        <v>78932</v>
      </c>
      <c r="C39206" t="s">
        <v>78933</v>
      </c>
      <c r="D39206" s="1">
        <v>43720.099479166667</v>
      </c>
      <c r="E39206">
        <v>12429</v>
      </c>
      <c r="F39206">
        <v>62418</v>
      </c>
    </row>
    <row r="39207" spans="1:8" x14ac:dyDescent="0.2">
      <c r="A39207">
        <v>1.17194231291987E+18</v>
      </c>
      <c r="B39207" t="s">
        <v>78934</v>
      </c>
      <c r="C39207" t="s">
        <v>78935</v>
      </c>
      <c r="D39207" s="1">
        <v>43720.099479166667</v>
      </c>
      <c r="E39207">
        <v>10887</v>
      </c>
      <c r="F39207">
        <v>55174</v>
      </c>
    </row>
    <row r="39208" spans="1:8" x14ac:dyDescent="0.2">
      <c r="A39208">
        <v>1.17198629769677E+18</v>
      </c>
      <c r="B39208" t="s">
        <v>78936</v>
      </c>
      <c r="C39208" t="s">
        <v>78937</v>
      </c>
      <c r="D39208" s="1">
        <v>43720.220856481479</v>
      </c>
      <c r="E39208">
        <v>10169</v>
      </c>
      <c r="F39208">
        <v>42453</v>
      </c>
    </row>
    <row r="39209" spans="1:8" x14ac:dyDescent="0.2">
      <c r="A39209">
        <v>1.17198834782223E+18</v>
      </c>
      <c r="B39209" t="s">
        <v>78938</v>
      </c>
      <c r="C39209" t="s">
        <v>78939</v>
      </c>
      <c r="D39209" s="1">
        <v>43720.2265162037</v>
      </c>
      <c r="E39209">
        <v>21155</v>
      </c>
      <c r="F39209">
        <v>97065</v>
      </c>
    </row>
    <row r="39210" spans="1:8" x14ac:dyDescent="0.2">
      <c r="A39210">
        <v>1.17199070259677E+18</v>
      </c>
      <c r="B39210" t="s">
        <v>78940</v>
      </c>
      <c r="C39210" t="s">
        <v>78941</v>
      </c>
      <c r="D39210" s="1">
        <v>43720.23300925926</v>
      </c>
      <c r="E39210">
        <v>14312</v>
      </c>
      <c r="F39210">
        <v>52841</v>
      </c>
    </row>
    <row r="39211" spans="1:8" x14ac:dyDescent="0.2">
      <c r="A39211">
        <v>1.1721209642320901E+18</v>
      </c>
      <c r="B39211" t="s">
        <v>78942</v>
      </c>
      <c r="C39211" t="s">
        <v>78943</v>
      </c>
      <c r="D39211" s="1">
        <v>43720.592465277776</v>
      </c>
      <c r="E39211">
        <v>16339</v>
      </c>
      <c r="F39211">
        <v>58199</v>
      </c>
    </row>
    <row r="39212" spans="1:8" x14ac:dyDescent="0.2">
      <c r="A39212">
        <v>1.1721291229795799E+18</v>
      </c>
      <c r="B39212" t="s">
        <v>78944</v>
      </c>
      <c r="C39212" t="s">
        <v>78945</v>
      </c>
      <c r="D39212" s="1">
        <v>43720.614976851852</v>
      </c>
      <c r="E39212">
        <v>15512</v>
      </c>
      <c r="F39212">
        <v>89513</v>
      </c>
    </row>
    <row r="39213" spans="1:8" x14ac:dyDescent="0.2">
      <c r="A39213">
        <v>1.1721342604189801E+18</v>
      </c>
      <c r="B39213" t="s">
        <v>78946</v>
      </c>
      <c r="C39213" t="s">
        <v>78947</v>
      </c>
      <c r="D39213" s="1">
        <v>43720.629155092596</v>
      </c>
      <c r="E39213">
        <v>11451</v>
      </c>
      <c r="F39213">
        <v>59548</v>
      </c>
    </row>
    <row r="39214" spans="1:8" x14ac:dyDescent="0.2">
      <c r="A39214">
        <v>1.1721349291127301E+18</v>
      </c>
      <c r="B39214" t="s">
        <v>78948</v>
      </c>
      <c r="C39214" t="s">
        <v>78949</v>
      </c>
      <c r="D39214" s="1">
        <v>43720.630995370368</v>
      </c>
      <c r="E39214">
        <v>13214</v>
      </c>
      <c r="F39214">
        <v>66652</v>
      </c>
      <c r="G39214" t="s">
        <v>89</v>
      </c>
    </row>
    <row r="39215" spans="1:8" x14ac:dyDescent="0.2">
      <c r="A39215">
        <v>1.1721496843805901E+18</v>
      </c>
      <c r="B39215" t="s">
        <v>78950</v>
      </c>
      <c r="C39215" t="s">
        <v>78951</v>
      </c>
      <c r="D39215" s="1">
        <v>43720.671712962961</v>
      </c>
      <c r="E39215">
        <v>21974</v>
      </c>
      <c r="F39215">
        <v>94422</v>
      </c>
    </row>
    <row r="39216" spans="1:8" x14ac:dyDescent="0.2">
      <c r="A39216">
        <v>1.17215170670195E+18</v>
      </c>
      <c r="B39216" t="s">
        <v>78952</v>
      </c>
      <c r="C39216" t="s">
        <v>78953</v>
      </c>
      <c r="D39216" s="1">
        <v>43720.677303240744</v>
      </c>
      <c r="E39216">
        <v>9961</v>
      </c>
      <c r="F39216">
        <v>45855</v>
      </c>
      <c r="G39216" t="s">
        <v>215</v>
      </c>
    </row>
    <row r="39217" spans="1:6" x14ac:dyDescent="0.2">
      <c r="A39217">
        <v>1.17219876762752E+18</v>
      </c>
      <c r="B39217" t="s">
        <v>78954</v>
      </c>
      <c r="C39217" t="s">
        <v>78955</v>
      </c>
      <c r="D39217" s="1">
        <v>43720.807164351849</v>
      </c>
      <c r="E39217">
        <v>18535</v>
      </c>
      <c r="F39217">
        <v>60585</v>
      </c>
    </row>
    <row r="39218" spans="1:6" x14ac:dyDescent="0.2">
      <c r="A39218">
        <v>1.1722809918739699E+18</v>
      </c>
      <c r="B39218" t="s">
        <v>78956</v>
      </c>
      <c r="C39218" t="s">
        <v>78957</v>
      </c>
      <c r="D39218" s="1">
        <v>43721.034062500003</v>
      </c>
      <c r="E39218">
        <v>12980</v>
      </c>
      <c r="F39218">
        <v>81484</v>
      </c>
    </row>
    <row r="39219" spans="1:6" x14ac:dyDescent="0.2">
      <c r="A39219">
        <v>1.1724946482265201E+18</v>
      </c>
      <c r="B39219" t="s">
        <v>78958</v>
      </c>
      <c r="C39219" t="s">
        <v>78959</v>
      </c>
      <c r="D39219" s="1">
        <v>43721.62363425926</v>
      </c>
      <c r="E39219">
        <v>23048</v>
      </c>
      <c r="F39219">
        <v>106412</v>
      </c>
    </row>
    <row r="39220" spans="1:6" x14ac:dyDescent="0.2">
      <c r="A39220">
        <v>1.1724946492961101E+18</v>
      </c>
      <c r="B39220" t="s">
        <v>78960</v>
      </c>
      <c r="C39220" t="s">
        <v>78961</v>
      </c>
      <c r="D39220" s="1">
        <v>43721.62363425926</v>
      </c>
      <c r="E39220">
        <v>13046</v>
      </c>
      <c r="F39220">
        <v>62938</v>
      </c>
    </row>
    <row r="39221" spans="1:6" x14ac:dyDescent="0.2">
      <c r="A39221">
        <v>1.1724946501853199E+18</v>
      </c>
      <c r="B39221" t="s">
        <v>78962</v>
      </c>
      <c r="C39221" t="s">
        <v>78963</v>
      </c>
      <c r="D39221" s="1">
        <v>43721.623645833337</v>
      </c>
      <c r="E39221">
        <v>14112</v>
      </c>
      <c r="F39221">
        <v>63897</v>
      </c>
    </row>
    <row r="39222" spans="1:6" x14ac:dyDescent="0.2">
      <c r="A39222">
        <v>1.1725206956051999E+18</v>
      </c>
      <c r="B39222" t="s">
        <v>78964</v>
      </c>
      <c r="C39222" t="s">
        <v>78965</v>
      </c>
      <c r="D39222" s="1">
        <v>43721.695509259262</v>
      </c>
      <c r="E39222">
        <v>17666</v>
      </c>
      <c r="F39222">
        <v>73279</v>
      </c>
    </row>
    <row r="39223" spans="1:6" x14ac:dyDescent="0.2">
      <c r="A39223">
        <v>1.1725206963266401E+18</v>
      </c>
      <c r="B39223" t="s">
        <v>78966</v>
      </c>
      <c r="C39223" t="s">
        <v>78967</v>
      </c>
      <c r="D39223" s="1">
        <v>43721.695520833331</v>
      </c>
      <c r="E39223">
        <v>12013</v>
      </c>
      <c r="F39223">
        <v>53825</v>
      </c>
    </row>
    <row r="39224" spans="1:6" x14ac:dyDescent="0.2">
      <c r="A39224">
        <v>1.17252244317453E+18</v>
      </c>
      <c r="B39224" t="s">
        <v>78968</v>
      </c>
      <c r="C39224" t="s">
        <v>78969</v>
      </c>
      <c r="D39224" s="1">
        <v>43721.700335648151</v>
      </c>
      <c r="E39224">
        <v>18298</v>
      </c>
      <c r="F39224">
        <v>79724</v>
      </c>
    </row>
    <row r="39225" spans="1:6" x14ac:dyDescent="0.2">
      <c r="A39225">
        <v>1.1726091713820001E+18</v>
      </c>
      <c r="B39225" t="s">
        <v>78970</v>
      </c>
      <c r="C39225" t="s">
        <v>78971</v>
      </c>
      <c r="D39225" s="1">
        <v>43721.939664351848</v>
      </c>
      <c r="E39225">
        <v>14413</v>
      </c>
      <c r="F39225">
        <v>55435</v>
      </c>
    </row>
    <row r="39226" spans="1:6" x14ac:dyDescent="0.2">
      <c r="A39226">
        <v>1.1726331400677499E+18</v>
      </c>
      <c r="B39226" t="s">
        <v>78972</v>
      </c>
      <c r="C39226" t="s">
        <v>78973</v>
      </c>
      <c r="D39226" s="1">
        <v>43722.005798611113</v>
      </c>
      <c r="E39226">
        <v>13855</v>
      </c>
      <c r="F39226">
        <v>57847</v>
      </c>
    </row>
    <row r="39227" spans="1:6" x14ac:dyDescent="0.2">
      <c r="A39227">
        <v>1.17263995498545E+18</v>
      </c>
      <c r="B39227" t="s">
        <v>78974</v>
      </c>
      <c r="C39227" t="s">
        <v>78975</v>
      </c>
      <c r="D39227" s="1">
        <v>43722.024606481478</v>
      </c>
      <c r="E39227">
        <v>23096</v>
      </c>
      <c r="F39227">
        <v>132394</v>
      </c>
    </row>
    <row r="39228" spans="1:6" x14ac:dyDescent="0.2">
      <c r="A39228">
        <v>1.1728536796423301E+18</v>
      </c>
      <c r="B39228" t="s">
        <v>78976</v>
      </c>
      <c r="C39228" t="s">
        <v>78977</v>
      </c>
      <c r="D39228" s="1">
        <v>43722.614374999997</v>
      </c>
      <c r="E39228">
        <v>14110</v>
      </c>
      <c r="F39228">
        <v>74714</v>
      </c>
    </row>
    <row r="39229" spans="1:6" x14ac:dyDescent="0.2">
      <c r="A39229">
        <v>1.17285857795182E+18</v>
      </c>
      <c r="B39229" t="s">
        <v>78978</v>
      </c>
      <c r="C39229" t="s">
        <v>78979</v>
      </c>
      <c r="D39229" s="1">
        <v>43722.627893518518</v>
      </c>
      <c r="E39229">
        <v>17894</v>
      </c>
      <c r="F39229">
        <v>87836</v>
      </c>
    </row>
    <row r="39230" spans="1:6" x14ac:dyDescent="0.2">
      <c r="A39230">
        <v>1.1728597715753201E+18</v>
      </c>
      <c r="B39230" t="s">
        <v>78980</v>
      </c>
      <c r="C39230" t="s">
        <v>78981</v>
      </c>
      <c r="D39230" s="1">
        <v>43722.631180555552</v>
      </c>
      <c r="E39230">
        <v>11688</v>
      </c>
      <c r="F39230">
        <v>61207</v>
      </c>
    </row>
    <row r="39231" spans="1:6" x14ac:dyDescent="0.2">
      <c r="A39231">
        <v>1.17285996396382E+18</v>
      </c>
      <c r="B39231" t="s">
        <v>78982</v>
      </c>
      <c r="C39231" t="s">
        <v>43464</v>
      </c>
      <c r="D39231" s="1">
        <v>43722.631712962961</v>
      </c>
      <c r="E39231">
        <v>39021</v>
      </c>
      <c r="F39231">
        <v>228146</v>
      </c>
    </row>
    <row r="39232" spans="1:6" x14ac:dyDescent="0.2">
      <c r="A39232">
        <v>1.17286006976094E+18</v>
      </c>
      <c r="B39232" t="s">
        <v>78983</v>
      </c>
      <c r="C39232" t="s">
        <v>74410</v>
      </c>
      <c r="D39232" s="1">
        <v>43722.632002314815</v>
      </c>
      <c r="E39232">
        <v>19357</v>
      </c>
      <c r="F39232">
        <v>103209</v>
      </c>
    </row>
    <row r="39233" spans="1:8" x14ac:dyDescent="0.2">
      <c r="A39233">
        <v>1.1728871217046999E+18</v>
      </c>
      <c r="B39233" t="s">
        <v>78984</v>
      </c>
      <c r="C39233" t="s">
        <v>78985</v>
      </c>
      <c r="D39233" s="1">
        <v>43722.706655092596</v>
      </c>
      <c r="E39233">
        <v>14831</v>
      </c>
      <c r="F39233">
        <v>76884</v>
      </c>
    </row>
    <row r="39234" spans="1:8" x14ac:dyDescent="0.2">
      <c r="A39234">
        <v>1.1728871227575199E+18</v>
      </c>
      <c r="B39234" t="s">
        <v>78986</v>
      </c>
      <c r="C39234" t="s">
        <v>78987</v>
      </c>
      <c r="D39234" s="1">
        <v>43722.706655092596</v>
      </c>
      <c r="E39234">
        <v>10703</v>
      </c>
      <c r="F39234">
        <v>60567</v>
      </c>
    </row>
    <row r="39235" spans="1:8" x14ac:dyDescent="0.2">
      <c r="A39235">
        <v>1.1729419594360901E+18</v>
      </c>
      <c r="B39235" t="s">
        <v>78988</v>
      </c>
      <c r="C39235" t="s">
        <v>78989</v>
      </c>
      <c r="D39235" s="1">
        <v>43722.857974537037</v>
      </c>
      <c r="E39235">
        <v>16986</v>
      </c>
      <c r="F39235">
        <v>104163</v>
      </c>
    </row>
    <row r="39236" spans="1:8" x14ac:dyDescent="0.2">
      <c r="A39236">
        <v>1.1729488222275899E+18</v>
      </c>
      <c r="B39236" t="s">
        <v>78990</v>
      </c>
      <c r="C39236" t="s">
        <v>78991</v>
      </c>
      <c r="D39236" s="1">
        <v>43722.876921296294</v>
      </c>
      <c r="E39236">
        <v>19424</v>
      </c>
      <c r="F39236">
        <v>91709</v>
      </c>
    </row>
    <row r="39237" spans="1:8" x14ac:dyDescent="0.2">
      <c r="A39237">
        <v>1.17295214248898E+18</v>
      </c>
      <c r="B39237" t="s">
        <v>78992</v>
      </c>
      <c r="C39237" t="s">
        <v>78993</v>
      </c>
      <c r="D39237" s="1">
        <v>43722.886076388888</v>
      </c>
      <c r="E39237">
        <v>7329</v>
      </c>
      <c r="F39237">
        <v>34328</v>
      </c>
    </row>
    <row r="39238" spans="1:8" x14ac:dyDescent="0.2">
      <c r="A39238">
        <v>1.1729773254550799E+18</v>
      </c>
      <c r="B39238" t="s">
        <v>78994</v>
      </c>
      <c r="C39238" t="s">
        <v>78995</v>
      </c>
      <c r="D39238" s="1">
        <v>43722.955567129633</v>
      </c>
      <c r="E39238">
        <v>15738</v>
      </c>
      <c r="F39238">
        <v>75822</v>
      </c>
    </row>
    <row r="39239" spans="1:8" x14ac:dyDescent="0.2">
      <c r="A39239">
        <v>1.1729775739927601E+18</v>
      </c>
      <c r="B39239" t="s">
        <v>78996</v>
      </c>
      <c r="C39239" t="s">
        <v>78997</v>
      </c>
      <c r="D39239" s="1">
        <v>43722.956261574072</v>
      </c>
      <c r="E39239">
        <v>9308</v>
      </c>
      <c r="F39239">
        <v>42217</v>
      </c>
    </row>
    <row r="39240" spans="1:8" x14ac:dyDescent="0.2">
      <c r="A39240">
        <v>1.1729956422742999E+18</v>
      </c>
      <c r="B39240" t="s">
        <v>78998</v>
      </c>
      <c r="C39240" t="s">
        <v>78999</v>
      </c>
      <c r="D39240" s="1">
        <v>43723.006111111114</v>
      </c>
      <c r="E39240">
        <v>10618</v>
      </c>
      <c r="F39240">
        <v>50907</v>
      </c>
    </row>
    <row r="39241" spans="1:8" x14ac:dyDescent="0.2">
      <c r="A39241">
        <v>1.17320917988609E+18</v>
      </c>
      <c r="B39241" t="s">
        <v>79000</v>
      </c>
      <c r="C39241" t="s">
        <v>79001</v>
      </c>
      <c r="D39241" s="1">
        <v>43723.595370370371</v>
      </c>
      <c r="E39241">
        <v>8747</v>
      </c>
      <c r="F39241">
        <v>40714</v>
      </c>
    </row>
    <row r="39242" spans="1:8" x14ac:dyDescent="0.2">
      <c r="A39242">
        <v>1.17321099730319E+18</v>
      </c>
      <c r="B39242" t="s">
        <v>79002</v>
      </c>
      <c r="C39242" t="s">
        <v>79003</v>
      </c>
      <c r="D39242" s="1">
        <v>43723.600381944445</v>
      </c>
      <c r="E39242">
        <v>12672</v>
      </c>
      <c r="F39242">
        <v>47291</v>
      </c>
    </row>
    <row r="39243" spans="1:8" x14ac:dyDescent="0.2">
      <c r="A39243">
        <v>1.1732163002876301E+18</v>
      </c>
      <c r="B39243" t="s">
        <v>79004</v>
      </c>
      <c r="C39243" t="s">
        <v>79005</v>
      </c>
      <c r="D39243" s="1">
        <v>43723.615011574075</v>
      </c>
      <c r="E39243">
        <v>19070</v>
      </c>
      <c r="F39243">
        <v>75400</v>
      </c>
    </row>
    <row r="39244" spans="1:8" x14ac:dyDescent="0.2">
      <c r="A39244">
        <v>1.1732262326889201E+18</v>
      </c>
      <c r="B39244" t="s">
        <v>79006</v>
      </c>
      <c r="C39244" t="s">
        <v>79007</v>
      </c>
      <c r="D39244" s="1">
        <v>43723.642430555556</v>
      </c>
      <c r="E39244">
        <v>6124</v>
      </c>
      <c r="F39244">
        <v>32205</v>
      </c>
      <c r="G39244" t="s">
        <v>215</v>
      </c>
    </row>
    <row r="39245" spans="1:8" x14ac:dyDescent="0.2">
      <c r="A39245">
        <v>1.1732318771818501E+18</v>
      </c>
      <c r="B39245" t="s">
        <v>79008</v>
      </c>
      <c r="C39245" t="s">
        <v>79009</v>
      </c>
      <c r="D39245" s="1">
        <v>43723.657997685186</v>
      </c>
      <c r="E39245">
        <v>30095</v>
      </c>
      <c r="F39245">
        <v>116817</v>
      </c>
    </row>
    <row r="39246" spans="1:8" x14ac:dyDescent="0.2">
      <c r="A39246">
        <v>1.17329758777394E+18</v>
      </c>
      <c r="B39246" t="s">
        <v>79010</v>
      </c>
      <c r="C39246" t="s">
        <v>79011</v>
      </c>
      <c r="D39246" s="1">
        <v>43723.839328703703</v>
      </c>
      <c r="E39246">
        <v>18976</v>
      </c>
      <c r="F39246">
        <v>66610</v>
      </c>
      <c r="H39246" t="s">
        <v>390</v>
      </c>
    </row>
    <row r="39247" spans="1:8" x14ac:dyDescent="0.2">
      <c r="A39247">
        <v>1.1733005713795E+18</v>
      </c>
      <c r="B39247" t="s">
        <v>79012</v>
      </c>
      <c r="C39247" t="s">
        <v>79013</v>
      </c>
      <c r="D39247" s="1">
        <v>43723.847557870373</v>
      </c>
      <c r="E39247">
        <v>24394</v>
      </c>
      <c r="F39247">
        <v>97313</v>
      </c>
    </row>
    <row r="39248" spans="1:8" x14ac:dyDescent="0.2">
      <c r="A39248">
        <v>1.1733059650195599E+18</v>
      </c>
      <c r="B39248" t="s">
        <v>79014</v>
      </c>
      <c r="C39248" t="s">
        <v>79015</v>
      </c>
      <c r="D39248" s="1">
        <v>43723.862442129626</v>
      </c>
      <c r="E39248">
        <v>12724</v>
      </c>
      <c r="F39248">
        <v>53721</v>
      </c>
      <c r="G39248" t="s">
        <v>89</v>
      </c>
    </row>
    <row r="39249" spans="1:7" x14ac:dyDescent="0.2">
      <c r="A39249">
        <v>1.1733079785917299E+18</v>
      </c>
      <c r="B39249" t="s">
        <v>79016</v>
      </c>
      <c r="C39249" t="s">
        <v>79017</v>
      </c>
      <c r="D39249" s="1">
        <v>43723.867997685185</v>
      </c>
      <c r="E39249">
        <v>9498</v>
      </c>
      <c r="F39249">
        <v>44171</v>
      </c>
      <c r="G39249" t="s">
        <v>89</v>
      </c>
    </row>
    <row r="39250" spans="1:7" x14ac:dyDescent="0.2">
      <c r="A39250">
        <v>1.1733546446361201E+18</v>
      </c>
      <c r="B39250" t="s">
        <v>79018</v>
      </c>
      <c r="C39250" t="s">
        <v>79019</v>
      </c>
      <c r="D39250" s="1">
        <v>43723.996770833335</v>
      </c>
      <c r="E39250">
        <v>19273</v>
      </c>
      <c r="F39250">
        <v>82242</v>
      </c>
    </row>
    <row r="39251" spans="1:7" x14ac:dyDescent="0.2">
      <c r="A39251">
        <v>1.1733546456427599E+18</v>
      </c>
      <c r="B39251" t="s">
        <v>79020</v>
      </c>
      <c r="C39251" t="s">
        <v>79021</v>
      </c>
      <c r="D39251" s="1">
        <v>43723.996782407405</v>
      </c>
      <c r="E39251">
        <v>14529</v>
      </c>
      <c r="F39251">
        <v>67594</v>
      </c>
    </row>
    <row r="39252" spans="1:7" x14ac:dyDescent="0.2">
      <c r="A39252">
        <v>1.1733684233819599E+18</v>
      </c>
      <c r="B39252" t="s">
        <v>79022</v>
      </c>
      <c r="C39252" t="s">
        <v>79023</v>
      </c>
      <c r="D39252" s="1">
        <v>43724.034791666665</v>
      </c>
      <c r="E39252">
        <v>22452</v>
      </c>
      <c r="F39252">
        <v>84860</v>
      </c>
    </row>
    <row r="39253" spans="1:7" x14ac:dyDescent="0.2">
      <c r="A39253">
        <v>1.17336857440625E+18</v>
      </c>
      <c r="B39253" t="s">
        <v>79024</v>
      </c>
      <c r="C39253" t="s">
        <v>79025</v>
      </c>
      <c r="D39253" s="1">
        <v>43724.035208333335</v>
      </c>
      <c r="E39253">
        <v>21641</v>
      </c>
      <c r="F39253">
        <v>111151</v>
      </c>
    </row>
    <row r="39254" spans="1:7" x14ac:dyDescent="0.2">
      <c r="A39254">
        <v>1.17336947473038E+18</v>
      </c>
      <c r="B39254" t="s">
        <v>79026</v>
      </c>
      <c r="C39254" t="s">
        <v>79027</v>
      </c>
      <c r="D39254" s="1">
        <v>43724.03769675926</v>
      </c>
      <c r="E39254">
        <v>10678</v>
      </c>
      <c r="F39254">
        <v>53258</v>
      </c>
    </row>
    <row r="39255" spans="1:7" x14ac:dyDescent="0.2">
      <c r="A39255">
        <v>1.17337148281216E+18</v>
      </c>
      <c r="B39255" t="s">
        <v>79028</v>
      </c>
      <c r="C39255" t="s">
        <v>79029</v>
      </c>
      <c r="D39255" s="1">
        <v>43724.043240740742</v>
      </c>
      <c r="E39255">
        <v>17861</v>
      </c>
      <c r="F39255">
        <v>72017</v>
      </c>
    </row>
    <row r="39256" spans="1:7" x14ac:dyDescent="0.2">
      <c r="A39256">
        <v>1.1733940570721999E+18</v>
      </c>
      <c r="B39256" t="s">
        <v>79030</v>
      </c>
      <c r="C39256" t="s">
        <v>79031</v>
      </c>
      <c r="D39256" s="1">
        <v>43724.105532407404</v>
      </c>
      <c r="E39256">
        <v>16082</v>
      </c>
      <c r="F39256">
        <v>65524</v>
      </c>
      <c r="G39256" t="s">
        <v>89</v>
      </c>
    </row>
    <row r="39257" spans="1:7" x14ac:dyDescent="0.2">
      <c r="A39257">
        <v>1.17355293754256E+18</v>
      </c>
      <c r="B39257" t="s">
        <v>79032</v>
      </c>
      <c r="C39257" t="s">
        <v>79033</v>
      </c>
      <c r="D39257" s="1">
        <v>43724.543958333335</v>
      </c>
      <c r="E39257">
        <v>16139</v>
      </c>
      <c r="F39257">
        <v>69903</v>
      </c>
    </row>
    <row r="39258" spans="1:7" x14ac:dyDescent="0.2">
      <c r="A39258">
        <v>1.1735529390190001E+18</v>
      </c>
      <c r="B39258" t="s">
        <v>79034</v>
      </c>
      <c r="C39258" t="s">
        <v>79035</v>
      </c>
      <c r="D39258" s="1">
        <v>43724.543958333335</v>
      </c>
      <c r="E39258">
        <v>16566</v>
      </c>
      <c r="F39258">
        <v>65843</v>
      </c>
    </row>
    <row r="39259" spans="1:7" x14ac:dyDescent="0.2">
      <c r="A39259">
        <v>1.17355746651843E+18</v>
      </c>
      <c r="B39259" t="s">
        <v>79036</v>
      </c>
      <c r="C39259" t="s">
        <v>79037</v>
      </c>
      <c r="D39259" s="1">
        <v>43724.556458333333</v>
      </c>
      <c r="E39259">
        <v>10715</v>
      </c>
      <c r="F39259">
        <v>50955</v>
      </c>
      <c r="G39259" t="s">
        <v>89</v>
      </c>
    </row>
    <row r="39260" spans="1:7" x14ac:dyDescent="0.2">
      <c r="A39260">
        <v>1.17355746729024E+18</v>
      </c>
      <c r="B39260" t="s">
        <v>79038</v>
      </c>
      <c r="C39260" t="s">
        <v>79039</v>
      </c>
      <c r="D39260" s="1">
        <v>43724.556458333333</v>
      </c>
      <c r="E39260">
        <v>8965</v>
      </c>
      <c r="F39260">
        <v>42737</v>
      </c>
    </row>
    <row r="39261" spans="1:7" x14ac:dyDescent="0.2">
      <c r="A39261">
        <v>1.17356024686387E+18</v>
      </c>
      <c r="B39261" t="s">
        <v>79040</v>
      </c>
      <c r="C39261" t="s">
        <v>79041</v>
      </c>
      <c r="D39261" s="1">
        <v>43724.564131944448</v>
      </c>
      <c r="E39261">
        <v>15652</v>
      </c>
      <c r="F39261">
        <v>69291</v>
      </c>
    </row>
    <row r="39262" spans="1:7" x14ac:dyDescent="0.2">
      <c r="A39262">
        <v>1.17356417184738E+18</v>
      </c>
      <c r="B39262" t="s">
        <v>79042</v>
      </c>
      <c r="C39262" t="s">
        <v>79043</v>
      </c>
      <c r="D39262" s="1">
        <v>43724.574953703705</v>
      </c>
      <c r="E39262">
        <v>9620</v>
      </c>
      <c r="F39262">
        <v>41937</v>
      </c>
    </row>
    <row r="39263" spans="1:7" x14ac:dyDescent="0.2">
      <c r="A39263">
        <v>1.1735641726359099E+18</v>
      </c>
      <c r="B39263" t="s">
        <v>79044</v>
      </c>
      <c r="C39263" t="s">
        <v>79045</v>
      </c>
      <c r="D39263" s="1">
        <v>43724.574965277781</v>
      </c>
      <c r="E39263">
        <v>8333</v>
      </c>
      <c r="F39263">
        <v>35544</v>
      </c>
    </row>
    <row r="39264" spans="1:7" x14ac:dyDescent="0.2">
      <c r="A39264">
        <v>1.1735688714811699E+18</v>
      </c>
      <c r="B39264" t="s">
        <v>79046</v>
      </c>
      <c r="C39264" t="s">
        <v>79047</v>
      </c>
      <c r="D39264" s="1">
        <v>43724.58792824074</v>
      </c>
      <c r="E39264">
        <v>13389</v>
      </c>
      <c r="F39264">
        <v>48540</v>
      </c>
      <c r="G39264" t="s">
        <v>89</v>
      </c>
    </row>
    <row r="39265" spans="1:8" x14ac:dyDescent="0.2">
      <c r="A39265">
        <v>1.17357151341875E+18</v>
      </c>
      <c r="B39265" t="s">
        <v>79048</v>
      </c>
      <c r="C39265" t="s">
        <v>79049</v>
      </c>
      <c r="D39265" s="1">
        <v>43724.595219907409</v>
      </c>
      <c r="E39265">
        <v>14490</v>
      </c>
      <c r="F39265">
        <v>59680</v>
      </c>
      <c r="G39265" t="s">
        <v>89</v>
      </c>
    </row>
    <row r="39266" spans="1:8" x14ac:dyDescent="0.2">
      <c r="A39266">
        <v>1.17357612281198E+18</v>
      </c>
      <c r="B39266" t="s">
        <v>79050</v>
      </c>
      <c r="C39266" t="s">
        <v>79051</v>
      </c>
      <c r="D39266" s="1">
        <v>43724.607939814814</v>
      </c>
      <c r="E39266">
        <v>18705</v>
      </c>
      <c r="F39266">
        <v>67345</v>
      </c>
      <c r="G39266" t="s">
        <v>89</v>
      </c>
    </row>
    <row r="39267" spans="1:8" x14ac:dyDescent="0.2">
      <c r="A39267">
        <v>1.1735863209434501E+18</v>
      </c>
      <c r="B39267" t="s">
        <v>79052</v>
      </c>
      <c r="C39267" t="s">
        <v>79053</v>
      </c>
      <c r="D39267" s="1">
        <v>43724.636076388888</v>
      </c>
      <c r="E39267">
        <v>18485</v>
      </c>
      <c r="F39267">
        <v>77649</v>
      </c>
    </row>
    <row r="39268" spans="1:8" x14ac:dyDescent="0.2">
      <c r="A39268">
        <v>1.1735912849693299E+18</v>
      </c>
      <c r="B39268" t="s">
        <v>79054</v>
      </c>
      <c r="C39268" t="s">
        <v>79055</v>
      </c>
      <c r="D39268" s="1">
        <v>43724.649780092594</v>
      </c>
      <c r="E39268">
        <v>10311</v>
      </c>
      <c r="F39268">
        <v>42231</v>
      </c>
      <c r="G39268" t="s">
        <v>215</v>
      </c>
    </row>
    <row r="39269" spans="1:8" x14ac:dyDescent="0.2">
      <c r="A39269">
        <v>1.1735977138600399E+18</v>
      </c>
      <c r="B39269" t="s">
        <v>79056</v>
      </c>
      <c r="C39269" t="s">
        <v>79057</v>
      </c>
      <c r="D39269" s="1">
        <v>43724.667523148149</v>
      </c>
      <c r="E39269">
        <v>19616</v>
      </c>
      <c r="F39269">
        <v>84217</v>
      </c>
    </row>
    <row r="39270" spans="1:8" x14ac:dyDescent="0.2">
      <c r="A39270">
        <v>1.1735977154874701E+18</v>
      </c>
      <c r="B39270" t="s">
        <v>79058</v>
      </c>
      <c r="C39270" t="s">
        <v>79059</v>
      </c>
      <c r="D39270" s="1">
        <v>43724.667523148149</v>
      </c>
      <c r="E39270">
        <v>18282</v>
      </c>
      <c r="F39270">
        <v>77675</v>
      </c>
    </row>
    <row r="39271" spans="1:8" x14ac:dyDescent="0.2">
      <c r="A39271">
        <v>1.1736575856538601E+18</v>
      </c>
      <c r="B39271" t="s">
        <v>79060</v>
      </c>
      <c r="C39271" t="s">
        <v>79061</v>
      </c>
      <c r="D39271" s="1">
        <v>43724.832731481481</v>
      </c>
      <c r="E39271">
        <v>8357</v>
      </c>
      <c r="F39271">
        <v>43670</v>
      </c>
      <c r="G39271" t="s">
        <v>576</v>
      </c>
    </row>
    <row r="39272" spans="1:8" x14ac:dyDescent="0.2">
      <c r="A39272">
        <v>1.1736723616709701E+18</v>
      </c>
      <c r="B39272" t="s">
        <v>79062</v>
      </c>
      <c r="C39272" t="s">
        <v>79063</v>
      </c>
      <c r="D39272" s="1">
        <v>43724.873506944445</v>
      </c>
      <c r="E39272">
        <v>10958</v>
      </c>
      <c r="F39272">
        <v>44361</v>
      </c>
    </row>
    <row r="39273" spans="1:8" x14ac:dyDescent="0.2">
      <c r="A39273">
        <v>1.17367712407661E+18</v>
      </c>
      <c r="B39273" t="s">
        <v>79064</v>
      </c>
      <c r="C39273" t="s">
        <v>79065</v>
      </c>
      <c r="D39273" s="1">
        <v>43724.886643518519</v>
      </c>
      <c r="E39273">
        <v>10324</v>
      </c>
      <c r="F39273">
        <v>48082</v>
      </c>
      <c r="H39273" t="s">
        <v>390</v>
      </c>
    </row>
    <row r="39274" spans="1:8" x14ac:dyDescent="0.2">
      <c r="A39274">
        <v>1.1736796660471301E+18</v>
      </c>
      <c r="B39274" t="s">
        <v>79066</v>
      </c>
      <c r="C39274" t="s">
        <v>79067</v>
      </c>
      <c r="D39274" s="1">
        <v>43724.893657407411</v>
      </c>
      <c r="E39274">
        <v>8406</v>
      </c>
      <c r="F39274">
        <v>38380</v>
      </c>
      <c r="G39274" t="s">
        <v>215</v>
      </c>
    </row>
    <row r="39275" spans="1:8" x14ac:dyDescent="0.2">
      <c r="A39275">
        <v>1.17370300960963E+18</v>
      </c>
      <c r="B39275" t="s">
        <v>79068</v>
      </c>
      <c r="C39275" t="s">
        <v>79069</v>
      </c>
      <c r="D39275" s="1">
        <v>43724.958078703705</v>
      </c>
      <c r="E39275">
        <v>10456</v>
      </c>
      <c r="F39275">
        <v>48063</v>
      </c>
      <c r="G39275" t="s">
        <v>89</v>
      </c>
    </row>
    <row r="39276" spans="1:8" x14ac:dyDescent="0.2">
      <c r="A39276">
        <v>1.1737063889602299E+18</v>
      </c>
      <c r="B39276" t="s">
        <v>79070</v>
      </c>
      <c r="C39276" t="s">
        <v>79071</v>
      </c>
      <c r="D39276" s="1">
        <v>43724.967407407406</v>
      </c>
      <c r="E39276">
        <v>13876</v>
      </c>
      <c r="F39276">
        <v>54880</v>
      </c>
      <c r="G39276" t="s">
        <v>89</v>
      </c>
    </row>
    <row r="39277" spans="1:8" x14ac:dyDescent="0.2">
      <c r="A39277">
        <v>1.17372848716254E+18</v>
      </c>
      <c r="B39277" t="s">
        <v>79072</v>
      </c>
      <c r="C39277" t="s">
        <v>79073</v>
      </c>
      <c r="D39277" s="1">
        <v>43725.028379629628</v>
      </c>
      <c r="E39277">
        <v>27283</v>
      </c>
      <c r="F39277">
        <v>114743</v>
      </c>
    </row>
    <row r="39278" spans="1:8" x14ac:dyDescent="0.2">
      <c r="A39278">
        <v>1.1737284906186701E+18</v>
      </c>
      <c r="B39278" t="s">
        <v>79074</v>
      </c>
      <c r="C39278" t="s">
        <v>79075</v>
      </c>
      <c r="D39278" s="1">
        <v>43725.028391203705</v>
      </c>
      <c r="E39278">
        <v>14280</v>
      </c>
      <c r="F39278">
        <v>70715</v>
      </c>
    </row>
    <row r="39279" spans="1:8" x14ac:dyDescent="0.2">
      <c r="A39279">
        <v>1.1737304063669701E+18</v>
      </c>
      <c r="B39279" t="s">
        <v>79076</v>
      </c>
      <c r="C39279" t="s">
        <v>79077</v>
      </c>
      <c r="D39279" s="1">
        <v>43725.033680555556</v>
      </c>
      <c r="E39279">
        <v>8827</v>
      </c>
      <c r="F39279">
        <v>38990</v>
      </c>
      <c r="G39279" t="s">
        <v>89</v>
      </c>
      <c r="H39279" t="s">
        <v>390</v>
      </c>
    </row>
    <row r="39280" spans="1:8" x14ac:dyDescent="0.2">
      <c r="A39280">
        <v>1.1737307215144E+18</v>
      </c>
      <c r="B39280" t="s">
        <v>79078</v>
      </c>
      <c r="C39280" t="s">
        <v>79079</v>
      </c>
      <c r="D39280" s="1">
        <v>43725.034548611111</v>
      </c>
      <c r="E39280">
        <v>17332</v>
      </c>
      <c r="F39280">
        <v>79079</v>
      </c>
    </row>
    <row r="39281" spans="1:8" x14ac:dyDescent="0.2">
      <c r="A39281">
        <v>1.17380344920224E+18</v>
      </c>
      <c r="B39281" t="s">
        <v>79080</v>
      </c>
      <c r="C39281" t="s">
        <v>79081</v>
      </c>
      <c r="D39281" s="1">
        <v>43725.235243055555</v>
      </c>
      <c r="E39281">
        <v>13426</v>
      </c>
      <c r="F39281">
        <v>52481</v>
      </c>
    </row>
    <row r="39282" spans="1:8" x14ac:dyDescent="0.2">
      <c r="A39282">
        <v>1.17380428019039E+18</v>
      </c>
      <c r="B39282" t="s">
        <v>79082</v>
      </c>
      <c r="C39282" t="s">
        <v>79083</v>
      </c>
      <c r="D39282" s="1">
        <v>43725.237534722219</v>
      </c>
      <c r="E39282">
        <v>20106</v>
      </c>
      <c r="F39282">
        <v>78791</v>
      </c>
    </row>
    <row r="39283" spans="1:8" x14ac:dyDescent="0.2">
      <c r="A39283">
        <v>1.1738060936354401E+18</v>
      </c>
      <c r="B39283" t="s">
        <v>79084</v>
      </c>
      <c r="C39283" t="s">
        <v>79085</v>
      </c>
      <c r="D39283" s="1">
        <v>43725.242534722223</v>
      </c>
      <c r="E39283">
        <v>16631</v>
      </c>
      <c r="F39283">
        <v>59031</v>
      </c>
      <c r="H39283" t="s">
        <v>390</v>
      </c>
    </row>
    <row r="39284" spans="1:8" x14ac:dyDescent="0.2">
      <c r="A39284">
        <v>1.17397805910542E+18</v>
      </c>
      <c r="B39284" t="s">
        <v>79086</v>
      </c>
      <c r="C39284" t="s">
        <v>79087</v>
      </c>
      <c r="D39284" s="1">
        <v>43725.71707175926</v>
      </c>
      <c r="E39284">
        <v>15910</v>
      </c>
      <c r="F39284">
        <v>73261</v>
      </c>
    </row>
    <row r="39285" spans="1:8" x14ac:dyDescent="0.2">
      <c r="A39285">
        <v>1.17397806102225E+18</v>
      </c>
      <c r="B39285" t="s">
        <v>79088</v>
      </c>
      <c r="C39285" t="s">
        <v>79089</v>
      </c>
      <c r="D39285" s="1">
        <v>43725.71707175926</v>
      </c>
      <c r="E39285">
        <v>10035</v>
      </c>
      <c r="F39285">
        <v>49828</v>
      </c>
      <c r="G39285" t="s">
        <v>215</v>
      </c>
    </row>
    <row r="39286" spans="1:8" x14ac:dyDescent="0.2">
      <c r="A39286">
        <v>1.17400657771343E+18</v>
      </c>
      <c r="B39286" t="s">
        <v>79090</v>
      </c>
      <c r="C39286" t="s">
        <v>79091</v>
      </c>
      <c r="D39286" s="1">
        <v>43725.795763888891</v>
      </c>
      <c r="E39286">
        <v>10983</v>
      </c>
      <c r="F39286">
        <v>49754</v>
      </c>
    </row>
    <row r="39287" spans="1:8" x14ac:dyDescent="0.2">
      <c r="A39287">
        <v>1.1740174250685701E+18</v>
      </c>
      <c r="B39287" t="s">
        <v>79092</v>
      </c>
      <c r="C39287" t="s">
        <v>79093</v>
      </c>
      <c r="D39287" s="1">
        <v>43725.825694444444</v>
      </c>
      <c r="E39287">
        <v>12835</v>
      </c>
      <c r="F39287">
        <v>62918</v>
      </c>
      <c r="G39287" t="s">
        <v>89</v>
      </c>
    </row>
    <row r="39288" spans="1:8" x14ac:dyDescent="0.2">
      <c r="A39288">
        <v>1.1740259534685299E+18</v>
      </c>
      <c r="B39288" t="s">
        <v>79094</v>
      </c>
      <c r="C39288" t="s">
        <v>79095</v>
      </c>
      <c r="D39288" s="1">
        <v>43725.849236111113</v>
      </c>
      <c r="E39288">
        <v>19580</v>
      </c>
      <c r="F39288">
        <v>67103</v>
      </c>
    </row>
    <row r="39289" spans="1:8" x14ac:dyDescent="0.2">
      <c r="A39289">
        <v>1.17411043895229E+18</v>
      </c>
      <c r="B39289" t="s">
        <v>79096</v>
      </c>
      <c r="C39289" t="s">
        <v>79097</v>
      </c>
      <c r="D39289" s="1">
        <v>43726.082372685189</v>
      </c>
      <c r="E39289">
        <v>22646</v>
      </c>
      <c r="F39289">
        <v>95572</v>
      </c>
    </row>
    <row r="39290" spans="1:8" x14ac:dyDescent="0.2">
      <c r="A39290">
        <v>1.17411231778241E+18</v>
      </c>
      <c r="B39290" t="s">
        <v>79098</v>
      </c>
      <c r="C39290" t="s">
        <v>79099</v>
      </c>
      <c r="D39290" s="1">
        <v>43726.087557870371</v>
      </c>
      <c r="E39290">
        <v>14012</v>
      </c>
      <c r="F39290">
        <v>63006</v>
      </c>
    </row>
    <row r="39291" spans="1:8" x14ac:dyDescent="0.2">
      <c r="A39291">
        <v>1.1742790950912799E+18</v>
      </c>
      <c r="B39291" t="s">
        <v>79100</v>
      </c>
      <c r="C39291" t="s">
        <v>79101</v>
      </c>
      <c r="D39291" s="1">
        <v>43726.547766203701</v>
      </c>
      <c r="E39291">
        <v>12285</v>
      </c>
      <c r="F39291">
        <v>51942</v>
      </c>
      <c r="G39291" t="s">
        <v>215</v>
      </c>
    </row>
    <row r="39292" spans="1:8" x14ac:dyDescent="0.2">
      <c r="A39292">
        <v>1.1742840748373901E+18</v>
      </c>
      <c r="B39292" t="s">
        <v>79102</v>
      </c>
      <c r="C39292" t="s">
        <v>79103</v>
      </c>
      <c r="D39292" s="1">
        <v>43726.561516203707</v>
      </c>
      <c r="E39292">
        <v>9989</v>
      </c>
      <c r="F39292">
        <v>36973</v>
      </c>
      <c r="H39292" t="s">
        <v>390</v>
      </c>
    </row>
    <row r="39293" spans="1:8" x14ac:dyDescent="0.2">
      <c r="A39293">
        <v>1.17428841366448E+18</v>
      </c>
      <c r="B39293" t="s">
        <v>79104</v>
      </c>
      <c r="C39293" t="s">
        <v>79105</v>
      </c>
      <c r="D39293" s="1">
        <v>43726.573483796295</v>
      </c>
      <c r="E39293">
        <v>6698</v>
      </c>
      <c r="F39293">
        <v>32372</v>
      </c>
    </row>
    <row r="39294" spans="1:8" x14ac:dyDescent="0.2">
      <c r="A39294">
        <v>1.17428876021889E+18</v>
      </c>
      <c r="B39294" t="s">
        <v>79106</v>
      </c>
      <c r="C39294" t="s">
        <v>79107</v>
      </c>
      <c r="D39294" s="1">
        <v>43726.574444444443</v>
      </c>
      <c r="E39294">
        <v>6257</v>
      </c>
      <c r="F39294">
        <v>27965</v>
      </c>
    </row>
    <row r="39295" spans="1:8" x14ac:dyDescent="0.2">
      <c r="A39295">
        <v>1.17429074405758E+18</v>
      </c>
      <c r="B39295" t="s">
        <v>79108</v>
      </c>
      <c r="C39295" t="s">
        <v>79109</v>
      </c>
      <c r="D39295" s="1">
        <v>43726.579918981479</v>
      </c>
      <c r="E39295">
        <v>10548</v>
      </c>
      <c r="F39295">
        <v>42621</v>
      </c>
    </row>
    <row r="39296" spans="1:8" x14ac:dyDescent="0.2">
      <c r="A39296">
        <v>1.1742975069869E+18</v>
      </c>
      <c r="B39296" t="s">
        <v>79110</v>
      </c>
      <c r="C39296" t="s">
        <v>79111</v>
      </c>
      <c r="D39296" s="1">
        <v>43726.598576388889</v>
      </c>
      <c r="E39296">
        <v>21002</v>
      </c>
      <c r="F39296">
        <v>100490</v>
      </c>
    </row>
    <row r="39297" spans="1:8" x14ac:dyDescent="0.2">
      <c r="A39297">
        <v>1.1743034232372201E+18</v>
      </c>
      <c r="B39297" t="s">
        <v>79112</v>
      </c>
      <c r="C39297" t="s">
        <v>79113</v>
      </c>
      <c r="D39297" s="1">
        <v>43726.614907407406</v>
      </c>
      <c r="E39297">
        <v>15740</v>
      </c>
      <c r="F39297">
        <v>66261</v>
      </c>
    </row>
    <row r="39298" spans="1:8" x14ac:dyDescent="0.2">
      <c r="A39298">
        <v>1.1743054475131799E+18</v>
      </c>
      <c r="B39298" t="s">
        <v>79114</v>
      </c>
      <c r="C39298" t="s">
        <v>79115</v>
      </c>
      <c r="D39298" s="1">
        <v>43726.620486111111</v>
      </c>
      <c r="E39298">
        <v>19604</v>
      </c>
      <c r="F39298">
        <v>87650</v>
      </c>
    </row>
    <row r="39299" spans="1:8" x14ac:dyDescent="0.2">
      <c r="A39299">
        <v>1.1743129845222999E+18</v>
      </c>
      <c r="B39299" t="s">
        <v>79116</v>
      </c>
      <c r="C39299" t="s">
        <v>79117</v>
      </c>
      <c r="D39299" s="1">
        <v>43726.641284722224</v>
      </c>
      <c r="E39299">
        <v>14551</v>
      </c>
      <c r="F39299">
        <v>62347</v>
      </c>
    </row>
    <row r="39300" spans="1:8" x14ac:dyDescent="0.2">
      <c r="A39300">
        <v>1.1743421631418099E+18</v>
      </c>
      <c r="B39300" t="s">
        <v>79118</v>
      </c>
      <c r="C39300" t="s">
        <v>79119</v>
      </c>
      <c r="D39300" s="1">
        <v>43726.721805555557</v>
      </c>
      <c r="E39300">
        <v>14543</v>
      </c>
      <c r="F39300">
        <v>66930</v>
      </c>
    </row>
    <row r="39301" spans="1:8" x14ac:dyDescent="0.2">
      <c r="A39301">
        <v>1.1743421640393999E+18</v>
      </c>
      <c r="B39301" t="s">
        <v>79120</v>
      </c>
      <c r="C39301" t="s">
        <v>79121</v>
      </c>
      <c r="D39301" s="1">
        <v>43726.721805555557</v>
      </c>
      <c r="E39301">
        <v>10204</v>
      </c>
      <c r="F39301">
        <v>50803</v>
      </c>
    </row>
    <row r="39302" spans="1:8" x14ac:dyDescent="0.2">
      <c r="A39302">
        <v>1.1743421649830999E+18</v>
      </c>
      <c r="B39302" t="s">
        <v>79122</v>
      </c>
      <c r="C39302" t="s">
        <v>79123</v>
      </c>
      <c r="D39302" s="1">
        <v>43726.721817129626</v>
      </c>
      <c r="E39302">
        <v>10566</v>
      </c>
      <c r="F39302">
        <v>52342</v>
      </c>
    </row>
    <row r="39303" spans="1:8" x14ac:dyDescent="0.2">
      <c r="A39303">
        <v>1.1743524108918001E+18</v>
      </c>
      <c r="B39303" t="s">
        <v>79124</v>
      </c>
      <c r="C39303" t="s">
        <v>79125</v>
      </c>
      <c r="D39303" s="1">
        <v>43726.750081018516</v>
      </c>
      <c r="E39303">
        <v>13810</v>
      </c>
      <c r="F39303">
        <v>61316</v>
      </c>
      <c r="G39303" t="s">
        <v>89</v>
      </c>
      <c r="H39303" t="s">
        <v>390</v>
      </c>
    </row>
    <row r="39304" spans="1:8" x14ac:dyDescent="0.2">
      <c r="A39304">
        <v>1.1743889018063601E+18</v>
      </c>
      <c r="B39304" t="s">
        <v>79126</v>
      </c>
      <c r="C39304" t="s">
        <v>79127</v>
      </c>
      <c r="D39304" s="1">
        <v>43726.850775462961</v>
      </c>
      <c r="E39304">
        <v>14594</v>
      </c>
      <c r="F39304">
        <v>58219</v>
      </c>
    </row>
    <row r="39305" spans="1:8" x14ac:dyDescent="0.2">
      <c r="A39305">
        <v>1.1744367145861299E+18</v>
      </c>
      <c r="B39305" t="s">
        <v>79128</v>
      </c>
      <c r="C39305" t="s">
        <v>79129</v>
      </c>
      <c r="D39305" s="1">
        <v>43726.982719907406</v>
      </c>
      <c r="E39305">
        <v>16329</v>
      </c>
      <c r="F39305">
        <v>68238</v>
      </c>
    </row>
    <row r="39306" spans="1:8" x14ac:dyDescent="0.2">
      <c r="A39306">
        <v>1.17443679649665E+18</v>
      </c>
      <c r="B39306" t="s">
        <v>79130</v>
      </c>
      <c r="C39306" t="s">
        <v>79131</v>
      </c>
      <c r="D39306" s="1">
        <v>43726.982939814814</v>
      </c>
      <c r="E39306">
        <v>12387</v>
      </c>
      <c r="F39306">
        <v>50590</v>
      </c>
    </row>
    <row r="39307" spans="1:8" x14ac:dyDescent="0.2">
      <c r="A39307">
        <v>1.1744821695923E+18</v>
      </c>
      <c r="B39307" t="s">
        <v>79132</v>
      </c>
      <c r="C39307" t="s">
        <v>79133</v>
      </c>
      <c r="D39307" s="1">
        <v>43727.108148148145</v>
      </c>
      <c r="E39307">
        <v>15026</v>
      </c>
      <c r="F39307">
        <v>73276</v>
      </c>
    </row>
    <row r="39308" spans="1:8" x14ac:dyDescent="0.2">
      <c r="A39308">
        <v>1.1744990653351401E+18</v>
      </c>
      <c r="B39308" t="s">
        <v>79134</v>
      </c>
      <c r="C39308" t="s">
        <v>79135</v>
      </c>
      <c r="D39308" s="1">
        <v>43727.154768518521</v>
      </c>
      <c r="E39308">
        <v>19122</v>
      </c>
      <c r="F39308">
        <v>90604</v>
      </c>
    </row>
    <row r="39309" spans="1:8" x14ac:dyDescent="0.2">
      <c r="A39309">
        <v>1.1745046804009001E+18</v>
      </c>
      <c r="B39309" t="s">
        <v>79136</v>
      </c>
      <c r="C39309" t="s">
        <v>79137</v>
      </c>
      <c r="D39309" s="1">
        <v>43727.170266203706</v>
      </c>
      <c r="E39309">
        <v>28078</v>
      </c>
      <c r="F39309">
        <v>124195</v>
      </c>
    </row>
    <row r="39310" spans="1:8" x14ac:dyDescent="0.2">
      <c r="A39310">
        <v>1.1746965213103601E+18</v>
      </c>
      <c r="B39310" t="s">
        <v>79138</v>
      </c>
      <c r="C39310" t="s">
        <v>79139</v>
      </c>
      <c r="D39310" s="1">
        <v>43727.699652777781</v>
      </c>
      <c r="E39310">
        <v>20225</v>
      </c>
      <c r="F39310">
        <v>93580</v>
      </c>
    </row>
    <row r="39311" spans="1:8" x14ac:dyDescent="0.2">
      <c r="A39311">
        <v>1.1746965219143301E+18</v>
      </c>
      <c r="B39311" t="s">
        <v>79140</v>
      </c>
      <c r="C39311" t="s">
        <v>79141</v>
      </c>
      <c r="D39311" s="1">
        <v>43727.699652777781</v>
      </c>
      <c r="E39311">
        <v>17479</v>
      </c>
      <c r="F39311">
        <v>85634</v>
      </c>
    </row>
    <row r="39312" spans="1:8" x14ac:dyDescent="0.2">
      <c r="A39312">
        <v>1.17469745094849E+18</v>
      </c>
      <c r="B39312" t="s">
        <v>79142</v>
      </c>
      <c r="C39312" t="s">
        <v>76696</v>
      </c>
      <c r="D39312" s="1">
        <v>43727.702210648145</v>
      </c>
      <c r="E39312">
        <v>18420</v>
      </c>
      <c r="F39312">
        <v>88432</v>
      </c>
    </row>
    <row r="39313" spans="1:7" x14ac:dyDescent="0.2">
      <c r="A39313">
        <v>1.17480088705693E+18</v>
      </c>
      <c r="B39313" t="s">
        <v>79143</v>
      </c>
      <c r="C39313" t="s">
        <v>79144</v>
      </c>
      <c r="D39313" s="1">
        <v>43727.987638888888</v>
      </c>
      <c r="E39313">
        <v>19360</v>
      </c>
      <c r="F39313">
        <v>90633</v>
      </c>
    </row>
    <row r="39314" spans="1:7" x14ac:dyDescent="0.2">
      <c r="A39314">
        <v>1.17483634255296E+18</v>
      </c>
      <c r="B39314" t="s">
        <v>79145</v>
      </c>
      <c r="C39314" t="s">
        <v>79146</v>
      </c>
      <c r="D39314" s="1">
        <v>43728.085486111115</v>
      </c>
      <c r="E39314">
        <v>8634</v>
      </c>
      <c r="F39314">
        <v>40077</v>
      </c>
      <c r="G39314" t="s">
        <v>89</v>
      </c>
    </row>
    <row r="39315" spans="1:7" x14ac:dyDescent="0.2">
      <c r="A39315">
        <v>1.1748682768050801E+18</v>
      </c>
      <c r="B39315" t="s">
        <v>79147</v>
      </c>
      <c r="C39315" t="s">
        <v>79148</v>
      </c>
      <c r="D39315" s="1">
        <v>43728.17359953704</v>
      </c>
      <c r="E39315">
        <v>12376</v>
      </c>
      <c r="F39315">
        <v>71370</v>
      </c>
      <c r="G39315" t="s">
        <v>89</v>
      </c>
    </row>
    <row r="39316" spans="1:7" x14ac:dyDescent="0.2">
      <c r="A39316">
        <v>1.1748783054153201E+18</v>
      </c>
      <c r="B39316" t="s">
        <v>79149</v>
      </c>
      <c r="C39316" t="s">
        <v>79150</v>
      </c>
      <c r="D39316" s="1">
        <v>43728.201273148145</v>
      </c>
      <c r="E39316">
        <v>15778</v>
      </c>
      <c r="F39316">
        <v>67065</v>
      </c>
      <c r="G39316" t="s">
        <v>89</v>
      </c>
    </row>
    <row r="39317" spans="1:7" x14ac:dyDescent="0.2">
      <c r="A39317">
        <v>1.1750173701397199E+18</v>
      </c>
      <c r="B39317" t="s">
        <v>79151</v>
      </c>
      <c r="C39317" t="s">
        <v>79152</v>
      </c>
      <c r="D39317" s="1">
        <v>43728.585023148145</v>
      </c>
      <c r="E39317">
        <v>24477</v>
      </c>
      <c r="F39317">
        <v>108383</v>
      </c>
      <c r="G39317" t="s">
        <v>89</v>
      </c>
    </row>
    <row r="39318" spans="1:7" x14ac:dyDescent="0.2">
      <c r="A39318">
        <v>1.17502377237568E+18</v>
      </c>
      <c r="B39318" t="s">
        <v>79153</v>
      </c>
      <c r="C39318" t="s">
        <v>79154</v>
      </c>
      <c r="D39318" s="1">
        <v>43728.602685185186</v>
      </c>
      <c r="E39318">
        <v>17355</v>
      </c>
      <c r="F39318">
        <v>74531</v>
      </c>
    </row>
    <row r="39319" spans="1:7" x14ac:dyDescent="0.2">
      <c r="A39319">
        <v>1.17502377318093E+18</v>
      </c>
      <c r="B39319" t="s">
        <v>79155</v>
      </c>
      <c r="C39319" t="s">
        <v>79156</v>
      </c>
      <c r="D39319" s="1">
        <v>43728.602696759262</v>
      </c>
      <c r="E39319">
        <v>13339</v>
      </c>
      <c r="F39319">
        <v>61389</v>
      </c>
    </row>
    <row r="39320" spans="1:7" x14ac:dyDescent="0.2">
      <c r="A39320">
        <v>1.17513153672065E+18</v>
      </c>
      <c r="B39320" t="s">
        <v>79157</v>
      </c>
      <c r="C39320" t="s">
        <v>79158</v>
      </c>
      <c r="D39320" s="1">
        <v>43728.900057870371</v>
      </c>
      <c r="E39320">
        <v>14548</v>
      </c>
      <c r="F39320">
        <v>64737</v>
      </c>
    </row>
    <row r="39321" spans="1:7" x14ac:dyDescent="0.2">
      <c r="A39321">
        <v>1.1751465178433201E+18</v>
      </c>
      <c r="B39321" t="s">
        <v>79159</v>
      </c>
      <c r="C39321" t="s">
        <v>79160</v>
      </c>
      <c r="D39321" s="1">
        <v>43728.941400462965</v>
      </c>
      <c r="E39321">
        <v>16199</v>
      </c>
      <c r="F39321">
        <v>78399</v>
      </c>
    </row>
    <row r="39322" spans="1:7" x14ac:dyDescent="0.2">
      <c r="A39322">
        <v>1.1751515672652401E+18</v>
      </c>
      <c r="B39322" t="s">
        <v>79161</v>
      </c>
      <c r="C39322" t="s">
        <v>79162</v>
      </c>
      <c r="D39322" s="1">
        <v>43728.955335648148</v>
      </c>
      <c r="E39322">
        <v>11625</v>
      </c>
      <c r="F39322">
        <v>51211</v>
      </c>
    </row>
    <row r="39323" spans="1:7" x14ac:dyDescent="0.2">
      <c r="A39323">
        <v>1.17526111816146E+18</v>
      </c>
      <c r="B39323" t="s">
        <v>79163</v>
      </c>
      <c r="C39323" t="s">
        <v>79164</v>
      </c>
      <c r="D39323" s="1">
        <v>43729.257638888892</v>
      </c>
      <c r="E39323">
        <v>22779</v>
      </c>
      <c r="F39323">
        <v>115133</v>
      </c>
      <c r="G39323" t="s">
        <v>89</v>
      </c>
    </row>
    <row r="39324" spans="1:7" x14ac:dyDescent="0.2">
      <c r="A39324">
        <v>1.1753870958143401E+18</v>
      </c>
      <c r="B39324" t="s">
        <v>79165</v>
      </c>
      <c r="C39324" t="s">
        <v>79166</v>
      </c>
      <c r="D39324" s="1">
        <v>43729.605266203704</v>
      </c>
      <c r="E39324">
        <v>17386</v>
      </c>
      <c r="F39324">
        <v>68444</v>
      </c>
    </row>
    <row r="39325" spans="1:7" x14ac:dyDescent="0.2">
      <c r="A39325">
        <v>1.1753870966490099E+18</v>
      </c>
      <c r="B39325" t="s">
        <v>79167</v>
      </c>
      <c r="C39325" t="s">
        <v>79168</v>
      </c>
      <c r="D39325" s="1">
        <v>43729.60527777778</v>
      </c>
      <c r="E39325">
        <v>15101</v>
      </c>
      <c r="F39325">
        <v>61738</v>
      </c>
    </row>
    <row r="39326" spans="1:7" x14ac:dyDescent="0.2">
      <c r="A39326">
        <v>1.1753927161104E+18</v>
      </c>
      <c r="B39326" t="s">
        <v>79169</v>
      </c>
      <c r="C39326" t="s">
        <v>79170</v>
      </c>
      <c r="D39326" s="1">
        <v>43729.620775462965</v>
      </c>
      <c r="E39326">
        <v>36186</v>
      </c>
      <c r="F39326">
        <v>86678</v>
      </c>
    </row>
    <row r="39327" spans="1:7" x14ac:dyDescent="0.2">
      <c r="A39327">
        <v>1.1754099143841201E+18</v>
      </c>
      <c r="B39327" t="s">
        <v>79171</v>
      </c>
      <c r="C39327" t="s">
        <v>79172</v>
      </c>
      <c r="D39327" s="1">
        <v>43729.668240740742</v>
      </c>
      <c r="E39327">
        <v>17857</v>
      </c>
      <c r="F39327">
        <v>69146</v>
      </c>
    </row>
    <row r="39328" spans="1:7" x14ac:dyDescent="0.2">
      <c r="A39328">
        <v>1.17545401962978E+18</v>
      </c>
      <c r="B39328" t="s">
        <v>79173</v>
      </c>
      <c r="C39328" t="s">
        <v>79174</v>
      </c>
      <c r="D39328" s="1">
        <v>43729.789942129632</v>
      </c>
      <c r="E39328">
        <v>11598</v>
      </c>
      <c r="F39328">
        <v>38933</v>
      </c>
    </row>
    <row r="39329" spans="1:7" x14ac:dyDescent="0.2">
      <c r="A39329">
        <v>1.1754708291251899E+18</v>
      </c>
      <c r="B39329" t="s">
        <v>79175</v>
      </c>
      <c r="C39329" t="s">
        <v>79176</v>
      </c>
      <c r="D39329" s="1">
        <v>43729.836331018516</v>
      </c>
      <c r="E39329">
        <v>9673</v>
      </c>
      <c r="F39329">
        <v>33621</v>
      </c>
    </row>
    <row r="39330" spans="1:7" x14ac:dyDescent="0.2">
      <c r="A39330">
        <v>1.1754920226622799E+18</v>
      </c>
      <c r="B39330" t="s">
        <v>79177</v>
      </c>
      <c r="C39330" t="s">
        <v>79178</v>
      </c>
      <c r="D39330" s="1">
        <v>43729.894814814812</v>
      </c>
      <c r="E39330">
        <v>16547</v>
      </c>
      <c r="F39330">
        <v>65487</v>
      </c>
    </row>
    <row r="39331" spans="1:7" x14ac:dyDescent="0.2">
      <c r="A39331">
        <v>1.1754924084124301E+18</v>
      </c>
      <c r="B39331" t="s">
        <v>79179</v>
      </c>
      <c r="C39331" t="s">
        <v>79180</v>
      </c>
      <c r="D39331" s="1">
        <v>43729.895879629628</v>
      </c>
      <c r="E39331">
        <v>10063</v>
      </c>
      <c r="F39331">
        <v>31949</v>
      </c>
    </row>
    <row r="39332" spans="1:7" x14ac:dyDescent="0.2">
      <c r="A39332">
        <v>1.17551775869775E+18</v>
      </c>
      <c r="B39332" t="s">
        <v>79181</v>
      </c>
      <c r="C39332" t="s">
        <v>79182</v>
      </c>
      <c r="D39332" s="1">
        <v>43729.965833333335</v>
      </c>
      <c r="E39332">
        <v>9217</v>
      </c>
      <c r="F39332">
        <v>37086</v>
      </c>
    </row>
    <row r="39333" spans="1:7" x14ac:dyDescent="0.2">
      <c r="A39333">
        <v>1.1755179481879401E+18</v>
      </c>
      <c r="B39333" t="s">
        <v>79183</v>
      </c>
      <c r="C39333" t="s">
        <v>79184</v>
      </c>
      <c r="D39333" s="1">
        <v>43729.966354166667</v>
      </c>
      <c r="E39333">
        <v>9891</v>
      </c>
      <c r="F39333">
        <v>38292</v>
      </c>
    </row>
    <row r="39334" spans="1:7" x14ac:dyDescent="0.2">
      <c r="A39334">
        <v>1.1755258932944399E+18</v>
      </c>
      <c r="B39334" t="s">
        <v>79185</v>
      </c>
      <c r="C39334" t="s">
        <v>79186</v>
      </c>
      <c r="D39334" s="1">
        <v>43729.988275462965</v>
      </c>
      <c r="E39334">
        <v>16859</v>
      </c>
      <c r="F39334">
        <v>60070</v>
      </c>
      <c r="G39334" t="s">
        <v>89</v>
      </c>
    </row>
    <row r="39335" spans="1:7" x14ac:dyDescent="0.2">
      <c r="A39335">
        <v>1.1755270780049999E+18</v>
      </c>
      <c r="B39335" t="s">
        <v>79187</v>
      </c>
      <c r="C39335" t="s">
        <v>79188</v>
      </c>
      <c r="D39335" s="1">
        <v>43729.991550925923</v>
      </c>
      <c r="E39335">
        <v>17402</v>
      </c>
      <c r="F39335">
        <v>71518</v>
      </c>
    </row>
    <row r="39336" spans="1:7" x14ac:dyDescent="0.2">
      <c r="A39336">
        <v>1.17552707954433E+18</v>
      </c>
      <c r="B39336" t="s">
        <v>79189</v>
      </c>
      <c r="C39336" t="s">
        <v>79190</v>
      </c>
      <c r="D39336" s="1">
        <v>43729.991550925923</v>
      </c>
      <c r="E39336">
        <v>13533</v>
      </c>
      <c r="F39336">
        <v>59200</v>
      </c>
      <c r="G39336" t="s">
        <v>89</v>
      </c>
    </row>
    <row r="39337" spans="1:7" x14ac:dyDescent="0.2">
      <c r="A39337">
        <v>1.17552765855117E+18</v>
      </c>
      <c r="B39337" t="s">
        <v>79191</v>
      </c>
      <c r="C39337" t="s">
        <v>79192</v>
      </c>
      <c r="D39337" s="1">
        <v>43729.993148148147</v>
      </c>
      <c r="E39337">
        <v>13393</v>
      </c>
      <c r="F39337">
        <v>51578</v>
      </c>
      <c r="G39337" t="s">
        <v>89</v>
      </c>
    </row>
    <row r="39338" spans="1:7" x14ac:dyDescent="0.2">
      <c r="A39338">
        <v>1.17554206248321E+18</v>
      </c>
      <c r="B39338" t="s">
        <v>79193</v>
      </c>
      <c r="C39338" t="s">
        <v>79194</v>
      </c>
      <c r="D39338" s="1">
        <v>43730.032893518517</v>
      </c>
      <c r="E39338">
        <v>16000</v>
      </c>
      <c r="F39338">
        <v>57085</v>
      </c>
      <c r="G39338" t="s">
        <v>89</v>
      </c>
    </row>
    <row r="39339" spans="1:7" x14ac:dyDescent="0.2">
      <c r="A39339">
        <v>1.1755615365108101E+18</v>
      </c>
      <c r="B39339" t="s">
        <v>79195</v>
      </c>
      <c r="C39339" t="s">
        <v>79196</v>
      </c>
      <c r="D39339" s="1">
        <v>43730.086631944447</v>
      </c>
      <c r="E39339">
        <v>17805</v>
      </c>
      <c r="F39339">
        <v>75146</v>
      </c>
    </row>
    <row r="39340" spans="1:7" x14ac:dyDescent="0.2">
      <c r="A39340">
        <v>1.17556153745875E+18</v>
      </c>
      <c r="B39340" t="s">
        <v>79197</v>
      </c>
      <c r="C39340" t="s">
        <v>79198</v>
      </c>
      <c r="D39340" s="1">
        <v>43730.086643518516</v>
      </c>
      <c r="E39340">
        <v>14742</v>
      </c>
      <c r="F39340">
        <v>63006</v>
      </c>
    </row>
    <row r="39341" spans="1:7" x14ac:dyDescent="0.2">
      <c r="A39341">
        <v>1.17556436360177E+18</v>
      </c>
      <c r="B39341" t="s">
        <v>79199</v>
      </c>
      <c r="C39341" t="s">
        <v>79200</v>
      </c>
      <c r="D39341" s="1">
        <v>43730.09443287037</v>
      </c>
      <c r="E39341">
        <v>11599</v>
      </c>
      <c r="F39341">
        <v>49942</v>
      </c>
      <c r="G39341" t="s">
        <v>576</v>
      </c>
    </row>
    <row r="39342" spans="1:7" x14ac:dyDescent="0.2">
      <c r="A39342">
        <v>1.1755877703933399E+18</v>
      </c>
      <c r="B39342" t="s">
        <v>79201</v>
      </c>
      <c r="C39342" t="s">
        <v>79202</v>
      </c>
      <c r="D39342" s="1">
        <v>43730.15902777778</v>
      </c>
      <c r="E39342">
        <v>11514</v>
      </c>
      <c r="F39342">
        <v>38839</v>
      </c>
    </row>
    <row r="39343" spans="1:7" x14ac:dyDescent="0.2">
      <c r="A39343">
        <v>1.1757665287439601E+18</v>
      </c>
      <c r="B39343" t="s">
        <v>79203</v>
      </c>
      <c r="C39343" t="s">
        <v>79204</v>
      </c>
      <c r="D39343" s="1">
        <v>43730.652303240742</v>
      </c>
      <c r="E39343">
        <v>17140</v>
      </c>
      <c r="F39343">
        <v>57889</v>
      </c>
    </row>
    <row r="39344" spans="1:7" x14ac:dyDescent="0.2">
      <c r="A39344">
        <v>1.1757665325901399E+18</v>
      </c>
      <c r="B39344" t="s">
        <v>79205</v>
      </c>
      <c r="C39344" t="s">
        <v>79206</v>
      </c>
      <c r="D39344" s="1">
        <v>43730.652314814812</v>
      </c>
      <c r="E39344">
        <v>9827</v>
      </c>
      <c r="F39344">
        <v>45197</v>
      </c>
    </row>
    <row r="39345" spans="1:7" x14ac:dyDescent="0.2">
      <c r="A39345">
        <v>1.17576653629373E+18</v>
      </c>
      <c r="B39345" t="s">
        <v>79207</v>
      </c>
      <c r="C39345" t="s">
        <v>79208</v>
      </c>
      <c r="D39345" s="1">
        <v>43730.652326388888</v>
      </c>
      <c r="E39345">
        <v>6256</v>
      </c>
      <c r="F39345">
        <v>34077</v>
      </c>
    </row>
    <row r="39346" spans="1:7" x14ac:dyDescent="0.2">
      <c r="A39346">
        <v>1.1757790488463099E+18</v>
      </c>
      <c r="B39346" t="s">
        <v>79209</v>
      </c>
      <c r="C39346" t="s">
        <v>79210</v>
      </c>
      <c r="D39346" s="1">
        <v>43730.686851851853</v>
      </c>
      <c r="E39346">
        <v>12912</v>
      </c>
      <c r="F39346">
        <v>53923</v>
      </c>
      <c r="G39346" t="s">
        <v>89</v>
      </c>
    </row>
    <row r="39347" spans="1:7" x14ac:dyDescent="0.2">
      <c r="A39347">
        <v>1.17578177097474E+18</v>
      </c>
      <c r="B39347" t="s">
        <v>79211</v>
      </c>
      <c r="C39347" t="s">
        <v>79212</v>
      </c>
      <c r="D39347" s="1">
        <v>43730.694363425922</v>
      </c>
      <c r="E39347">
        <v>23432</v>
      </c>
      <c r="F39347">
        <v>108637</v>
      </c>
    </row>
    <row r="39348" spans="1:7" x14ac:dyDescent="0.2">
      <c r="A39348">
        <v>1.1757924665925499E+18</v>
      </c>
      <c r="B39348" t="s">
        <v>79213</v>
      </c>
      <c r="C39348" t="s">
        <v>79214</v>
      </c>
      <c r="D39348" s="1">
        <v>43730.723877314813</v>
      </c>
      <c r="E39348">
        <v>11788</v>
      </c>
      <c r="F39348">
        <v>47874</v>
      </c>
      <c r="G39348" t="s">
        <v>576</v>
      </c>
    </row>
    <row r="39349" spans="1:7" x14ac:dyDescent="0.2">
      <c r="A39349">
        <v>1.17579407990226E+18</v>
      </c>
      <c r="B39349" t="s">
        <v>79215</v>
      </c>
      <c r="C39349" t="s">
        <v>79216</v>
      </c>
      <c r="D39349" s="1">
        <v>43730.728333333333</v>
      </c>
      <c r="E39349">
        <v>15973</v>
      </c>
      <c r="F39349">
        <v>76034</v>
      </c>
    </row>
    <row r="39350" spans="1:7" x14ac:dyDescent="0.2">
      <c r="A39350">
        <v>1.1757953913101499E+18</v>
      </c>
      <c r="B39350" t="s">
        <v>79217</v>
      </c>
      <c r="C39350" t="s">
        <v>79218</v>
      </c>
      <c r="D39350" s="1">
        <v>43730.731956018521</v>
      </c>
      <c r="E39350">
        <v>17111</v>
      </c>
      <c r="F39350">
        <v>76423</v>
      </c>
    </row>
    <row r="39351" spans="1:7" x14ac:dyDescent="0.2">
      <c r="A39351">
        <v>1.17583496860766E+18</v>
      </c>
      <c r="B39351" t="s">
        <v>79219</v>
      </c>
      <c r="C39351" t="s">
        <v>79220</v>
      </c>
      <c r="D39351" s="1">
        <v>43730.841168981482</v>
      </c>
      <c r="E39351">
        <v>16017</v>
      </c>
      <c r="F39351">
        <v>60067</v>
      </c>
    </row>
    <row r="39352" spans="1:7" x14ac:dyDescent="0.2">
      <c r="A39352">
        <v>1.1758481391123E+18</v>
      </c>
      <c r="B39352" t="s">
        <v>79221</v>
      </c>
      <c r="C39352" t="s">
        <v>79222</v>
      </c>
      <c r="D39352" s="1">
        <v>43730.877511574072</v>
      </c>
      <c r="E39352">
        <v>42697</v>
      </c>
      <c r="F39352">
        <v>173900</v>
      </c>
    </row>
    <row r="39353" spans="1:7" x14ac:dyDescent="0.2">
      <c r="A39353">
        <v>1.1758486771450399E+18</v>
      </c>
      <c r="B39353" t="s">
        <v>79223</v>
      </c>
      <c r="C39353" t="s">
        <v>79224</v>
      </c>
      <c r="D39353" s="1">
        <v>43730.878993055558</v>
      </c>
      <c r="E39353">
        <v>35330</v>
      </c>
      <c r="F39353">
        <v>148556</v>
      </c>
    </row>
    <row r="39354" spans="1:7" x14ac:dyDescent="0.2">
      <c r="A39354">
        <v>1.17591823992014E+18</v>
      </c>
      <c r="B39354" t="s">
        <v>79225</v>
      </c>
      <c r="C39354" t="s">
        <v>79226</v>
      </c>
      <c r="D39354" s="1">
        <v>43731.070949074077</v>
      </c>
      <c r="E39354">
        <v>33540</v>
      </c>
      <c r="F39354">
        <v>134296</v>
      </c>
    </row>
    <row r="39355" spans="1:7" x14ac:dyDescent="0.2">
      <c r="A39355">
        <v>1.1759237139522299E+18</v>
      </c>
      <c r="B39355" t="s">
        <v>79227</v>
      </c>
      <c r="C39355" t="s">
        <v>79228</v>
      </c>
      <c r="D39355" s="1">
        <v>43731.086053240739</v>
      </c>
      <c r="E39355">
        <v>17855</v>
      </c>
      <c r="F39355">
        <v>76872</v>
      </c>
    </row>
    <row r="39356" spans="1:7" x14ac:dyDescent="0.2">
      <c r="A39356">
        <v>1.1759237175341499E+18</v>
      </c>
      <c r="B39356" t="s">
        <v>79229</v>
      </c>
      <c r="C39356" t="s">
        <v>79230</v>
      </c>
      <c r="D39356" s="1">
        <v>43731.086064814815</v>
      </c>
      <c r="E39356">
        <v>18590</v>
      </c>
      <c r="F39356">
        <v>70971</v>
      </c>
    </row>
    <row r="39357" spans="1:7" x14ac:dyDescent="0.2">
      <c r="A39357">
        <v>1.1759244641160901E+18</v>
      </c>
      <c r="B39357" t="s">
        <v>79231</v>
      </c>
      <c r="C39357" t="s">
        <v>79232</v>
      </c>
      <c r="D39357" s="1">
        <v>43731.088125000002</v>
      </c>
      <c r="E39357">
        <v>15445</v>
      </c>
      <c r="F39357">
        <v>87458</v>
      </c>
    </row>
    <row r="39358" spans="1:7" x14ac:dyDescent="0.2">
      <c r="A39358">
        <v>1.1759689795396201E+18</v>
      </c>
      <c r="B39358" t="s">
        <v>79233</v>
      </c>
      <c r="C39358" t="s">
        <v>79234</v>
      </c>
      <c r="D39358" s="1">
        <v>43731.210960648146</v>
      </c>
      <c r="E39358">
        <v>14093</v>
      </c>
      <c r="F39358">
        <v>63389</v>
      </c>
    </row>
    <row r="39359" spans="1:7" x14ac:dyDescent="0.2">
      <c r="A39359">
        <v>1.1761565536925299E+18</v>
      </c>
      <c r="B39359" t="s">
        <v>79235</v>
      </c>
      <c r="C39359" t="s">
        <v>79236</v>
      </c>
      <c r="D39359" s="1">
        <v>43731.728564814817</v>
      </c>
      <c r="E39359">
        <v>18523</v>
      </c>
      <c r="F39359">
        <v>78307</v>
      </c>
      <c r="G39359" t="s">
        <v>215</v>
      </c>
    </row>
    <row r="39360" spans="1:7" x14ac:dyDescent="0.2">
      <c r="A39360">
        <v>1.17615656427471E+18</v>
      </c>
      <c r="B39360" t="s">
        <v>79237</v>
      </c>
      <c r="C39360" t="s">
        <v>79238</v>
      </c>
      <c r="D39360" s="1">
        <v>43731.72859953704</v>
      </c>
      <c r="E39360">
        <v>13591</v>
      </c>
      <c r="F39360">
        <v>62600</v>
      </c>
    </row>
    <row r="39361" spans="1:8" x14ac:dyDescent="0.2">
      <c r="A39361">
        <v>1.1762190439650701E+18</v>
      </c>
      <c r="B39361" t="s">
        <v>79239</v>
      </c>
      <c r="C39361" t="s">
        <v>79240</v>
      </c>
      <c r="D39361" s="1">
        <v>43731.901006944441</v>
      </c>
      <c r="E39361">
        <v>36188</v>
      </c>
      <c r="F39361">
        <v>100174</v>
      </c>
    </row>
    <row r="39362" spans="1:8" x14ac:dyDescent="0.2">
      <c r="A39362">
        <v>1.176230179448E+18</v>
      </c>
      <c r="B39362" t="s">
        <v>79241</v>
      </c>
      <c r="C39362" t="s">
        <v>79242</v>
      </c>
      <c r="D39362" s="1">
        <v>43731.93173611111</v>
      </c>
      <c r="E39362">
        <v>14738</v>
      </c>
      <c r="F39362">
        <v>73573</v>
      </c>
    </row>
    <row r="39363" spans="1:8" x14ac:dyDescent="0.2">
      <c r="A39363">
        <v>1.17626609474047E+18</v>
      </c>
      <c r="B39363" t="s">
        <v>79243</v>
      </c>
      <c r="C39363" t="s">
        <v>79244</v>
      </c>
      <c r="D39363" s="1">
        <v>43732.030844907407</v>
      </c>
      <c r="E39363">
        <v>23061</v>
      </c>
      <c r="F39363">
        <v>139973</v>
      </c>
    </row>
    <row r="39364" spans="1:8" x14ac:dyDescent="0.2">
      <c r="A39364">
        <v>1.1762738548613299E+18</v>
      </c>
      <c r="B39364" t="s">
        <v>79245</v>
      </c>
      <c r="C39364" t="s">
        <v>79246</v>
      </c>
      <c r="D39364" s="1">
        <v>43732.052256944444</v>
      </c>
      <c r="E39364">
        <v>9669</v>
      </c>
      <c r="F39364">
        <v>40140</v>
      </c>
      <c r="H39364" t="s">
        <v>390</v>
      </c>
    </row>
    <row r="39365" spans="1:8" x14ac:dyDescent="0.2">
      <c r="A39365">
        <v>1.1762761840546801E+18</v>
      </c>
      <c r="B39365" t="s">
        <v>79247</v>
      </c>
      <c r="C39365" t="s">
        <v>79248</v>
      </c>
      <c r="D39365" s="1">
        <v>43732.058692129627</v>
      </c>
      <c r="E39365">
        <v>19393</v>
      </c>
      <c r="F39365">
        <v>72378</v>
      </c>
      <c r="G39365" t="s">
        <v>215</v>
      </c>
    </row>
    <row r="39366" spans="1:8" x14ac:dyDescent="0.2">
      <c r="A39366">
        <v>1.1762944354890399E+18</v>
      </c>
      <c r="B39366" t="s">
        <v>79249</v>
      </c>
      <c r="C39366" t="s">
        <v>79250</v>
      </c>
      <c r="D39366" s="1">
        <v>43732.109050925923</v>
      </c>
      <c r="E39366">
        <v>17451</v>
      </c>
      <c r="F39366">
        <v>69499</v>
      </c>
    </row>
    <row r="39367" spans="1:8" x14ac:dyDescent="0.2">
      <c r="A39367">
        <v>1.1763395221136699E+18</v>
      </c>
      <c r="B39367" t="s">
        <v>79251</v>
      </c>
      <c r="C39367" t="s">
        <v>79252</v>
      </c>
      <c r="D39367" s="1">
        <v>43732.233472222222</v>
      </c>
      <c r="E39367">
        <v>50634</v>
      </c>
      <c r="F39367">
        <v>214924</v>
      </c>
    </row>
    <row r="39368" spans="1:8" x14ac:dyDescent="0.2">
      <c r="A39368">
        <v>1.17634603367843E+18</v>
      </c>
      <c r="B39368" t="s">
        <v>79253</v>
      </c>
      <c r="C39368" t="s">
        <v>79254</v>
      </c>
      <c r="D39368" s="1">
        <v>43732.251435185186</v>
      </c>
      <c r="E39368">
        <v>8629</v>
      </c>
      <c r="F39368">
        <v>46035</v>
      </c>
    </row>
    <row r="39369" spans="1:8" x14ac:dyDescent="0.2">
      <c r="A39369">
        <v>1.1765599660245499E+18</v>
      </c>
      <c r="B39369" t="s">
        <v>79255</v>
      </c>
      <c r="C39369" t="s">
        <v>79256</v>
      </c>
      <c r="D39369" s="1">
        <v>43732.841770833336</v>
      </c>
      <c r="E39369">
        <v>29959</v>
      </c>
      <c r="F39369">
        <v>132740</v>
      </c>
    </row>
    <row r="39370" spans="1:8" x14ac:dyDescent="0.2">
      <c r="A39370">
        <v>1.1765599703907999E+18</v>
      </c>
      <c r="B39370" t="s">
        <v>79257</v>
      </c>
      <c r="C39370" t="s">
        <v>79258</v>
      </c>
      <c r="D39370" s="1">
        <v>43732.841793981483</v>
      </c>
      <c r="E39370">
        <v>22671</v>
      </c>
      <c r="F39370">
        <v>103750</v>
      </c>
    </row>
    <row r="39371" spans="1:8" x14ac:dyDescent="0.2">
      <c r="A39371">
        <v>1.1765698466847601E+18</v>
      </c>
      <c r="B39371" t="s">
        <v>79259</v>
      </c>
      <c r="C39371" t="s">
        <v>79260</v>
      </c>
      <c r="D39371" s="1">
        <v>43732.869039351855</v>
      </c>
      <c r="E39371">
        <v>15923</v>
      </c>
      <c r="F39371">
        <v>73706</v>
      </c>
    </row>
    <row r="39372" spans="1:8" x14ac:dyDescent="0.2">
      <c r="A39372">
        <v>1.17657012364306E+18</v>
      </c>
      <c r="B39372" t="s">
        <v>79261</v>
      </c>
      <c r="C39372" t="s">
        <v>79262</v>
      </c>
      <c r="D39372" s="1">
        <v>43732.869803240741</v>
      </c>
      <c r="E39372">
        <v>21411</v>
      </c>
      <c r="F39372">
        <v>88365</v>
      </c>
    </row>
    <row r="39373" spans="1:8" x14ac:dyDescent="0.2">
      <c r="A39373">
        <v>1.17660422270975E+18</v>
      </c>
      <c r="B39373" t="s">
        <v>79263</v>
      </c>
      <c r="C39373" t="s">
        <v>79264</v>
      </c>
      <c r="D39373" s="1">
        <v>43732.963900462964</v>
      </c>
      <c r="E39373">
        <v>23790</v>
      </c>
      <c r="F39373">
        <v>104774</v>
      </c>
    </row>
    <row r="39374" spans="1:8" x14ac:dyDescent="0.2">
      <c r="A39374">
        <v>1.1766050377007501E+18</v>
      </c>
      <c r="B39374" t="s">
        <v>79265</v>
      </c>
      <c r="C39374" t="s">
        <v>79266</v>
      </c>
      <c r="D39374" s="1">
        <v>43732.966145833336</v>
      </c>
      <c r="E39374">
        <v>17851</v>
      </c>
      <c r="F39374">
        <v>92472</v>
      </c>
    </row>
    <row r="39375" spans="1:8" x14ac:dyDescent="0.2">
      <c r="A39375">
        <v>1.1766057506569999E+18</v>
      </c>
      <c r="B39375" t="s">
        <v>79267</v>
      </c>
      <c r="C39375" t="s">
        <v>79268</v>
      </c>
      <c r="D39375" s="1">
        <v>43732.968113425923</v>
      </c>
      <c r="E39375">
        <v>23598</v>
      </c>
      <c r="F39375">
        <v>111597</v>
      </c>
    </row>
    <row r="39376" spans="1:8" x14ac:dyDescent="0.2">
      <c r="A39376">
        <v>1.1766066602798899E+18</v>
      </c>
      <c r="B39376" t="s">
        <v>79269</v>
      </c>
      <c r="C39376" t="s">
        <v>74290</v>
      </c>
      <c r="D39376" s="1">
        <v>43732.970625000002</v>
      </c>
      <c r="E39376">
        <v>50256</v>
      </c>
      <c r="F39376">
        <v>233069</v>
      </c>
    </row>
    <row r="39377" spans="1:7" x14ac:dyDescent="0.2">
      <c r="A39377">
        <v>1.17661039105872E+18</v>
      </c>
      <c r="B39377" t="s">
        <v>79270</v>
      </c>
      <c r="C39377" t="s">
        <v>79271</v>
      </c>
      <c r="D39377" s="1">
        <v>43732.980925925927</v>
      </c>
      <c r="E39377">
        <v>38530</v>
      </c>
      <c r="F39377">
        <v>111284</v>
      </c>
    </row>
    <row r="39378" spans="1:7" x14ac:dyDescent="0.2">
      <c r="A39378">
        <v>1.1766230102305201E+18</v>
      </c>
      <c r="B39378" t="s">
        <v>79272</v>
      </c>
      <c r="C39378" t="s">
        <v>79273</v>
      </c>
      <c r="D39378" s="1">
        <v>43733.015740740739</v>
      </c>
      <c r="E39378">
        <v>29344</v>
      </c>
      <c r="F39378">
        <v>114002</v>
      </c>
    </row>
    <row r="39379" spans="1:7" x14ac:dyDescent="0.2">
      <c r="A39379">
        <v>1.1766368817794701E+18</v>
      </c>
      <c r="B39379" t="s">
        <v>79274</v>
      </c>
      <c r="C39379" t="s">
        <v>79275</v>
      </c>
      <c r="D39379" s="1">
        <v>43733.054027777776</v>
      </c>
      <c r="E39379">
        <v>17987</v>
      </c>
      <c r="F39379">
        <v>65971</v>
      </c>
    </row>
    <row r="39380" spans="1:7" x14ac:dyDescent="0.2">
      <c r="A39380">
        <v>1.1766844076772101E+18</v>
      </c>
      <c r="B39380" t="s">
        <v>79276</v>
      </c>
      <c r="C39380" t="s">
        <v>79277</v>
      </c>
      <c r="D39380" s="1">
        <v>43733.185173611113</v>
      </c>
      <c r="E39380">
        <v>19803</v>
      </c>
      <c r="F39380">
        <v>59225</v>
      </c>
    </row>
    <row r="39381" spans="1:7" x14ac:dyDescent="0.2">
      <c r="A39381">
        <v>1.17668652600627E+18</v>
      </c>
      <c r="B39381" t="s">
        <v>79278</v>
      </c>
      <c r="C39381" t="s">
        <v>79279</v>
      </c>
      <c r="D39381" s="1">
        <v>43733.191018518519</v>
      </c>
      <c r="E39381">
        <v>14392</v>
      </c>
      <c r="F39381">
        <v>47303</v>
      </c>
    </row>
    <row r="39382" spans="1:7" x14ac:dyDescent="0.2">
      <c r="A39382">
        <v>1.1766917629344799E+18</v>
      </c>
      <c r="B39382" t="s">
        <v>79280</v>
      </c>
      <c r="C39382" t="s">
        <v>79281</v>
      </c>
      <c r="D39382" s="1">
        <v>43733.205462962964</v>
      </c>
      <c r="E39382">
        <v>15164</v>
      </c>
      <c r="F39382">
        <v>53743</v>
      </c>
    </row>
    <row r="39383" spans="1:7" x14ac:dyDescent="0.2">
      <c r="A39383">
        <v>1.1766939270150001E+18</v>
      </c>
      <c r="B39383" t="s">
        <v>79282</v>
      </c>
      <c r="C39383" t="s">
        <v>79283</v>
      </c>
      <c r="D39383" s="1">
        <v>43733.211435185185</v>
      </c>
      <c r="E39383">
        <v>11239</v>
      </c>
      <c r="F39383">
        <v>41933</v>
      </c>
      <c r="G39383" t="e">
        <f>JennaEllisRives</f>
        <v>#NAME?</v>
      </c>
    </row>
    <row r="39384" spans="1:7" x14ac:dyDescent="0.2">
      <c r="A39384">
        <v>1.17669724668078E+18</v>
      </c>
      <c r="B39384" t="s">
        <v>79284</v>
      </c>
      <c r="C39384" t="s">
        <v>79285</v>
      </c>
      <c r="D39384" s="1">
        <v>43733.220601851855</v>
      </c>
      <c r="E39384">
        <v>13202</v>
      </c>
      <c r="F39384">
        <v>52078</v>
      </c>
      <c r="G39384" t="s">
        <v>89</v>
      </c>
    </row>
    <row r="39385" spans="1:7" x14ac:dyDescent="0.2">
      <c r="A39385">
        <v>1.1767015646245399E+18</v>
      </c>
      <c r="B39385" t="s">
        <v>79286</v>
      </c>
      <c r="C39385" t="s">
        <v>79287</v>
      </c>
      <c r="D39385" s="1">
        <v>43733.232511574075</v>
      </c>
      <c r="E39385">
        <v>11334</v>
      </c>
      <c r="F39385">
        <v>45289</v>
      </c>
      <c r="G39385" t="s">
        <v>215</v>
      </c>
    </row>
    <row r="39386" spans="1:7" x14ac:dyDescent="0.2">
      <c r="A39386">
        <v>1.1767022136133299E+18</v>
      </c>
      <c r="B39386" t="s">
        <v>79288</v>
      </c>
      <c r="C39386" t="s">
        <v>79289</v>
      </c>
      <c r="D39386" s="1">
        <v>43733.234305555554</v>
      </c>
      <c r="E39386">
        <v>10612</v>
      </c>
      <c r="F39386">
        <v>39561</v>
      </c>
      <c r="G39386" t="s">
        <v>89</v>
      </c>
    </row>
    <row r="39387" spans="1:7" x14ac:dyDescent="0.2">
      <c r="A39387">
        <v>1.1767033094885601E+18</v>
      </c>
      <c r="B39387" t="s">
        <v>79290</v>
      </c>
      <c r="C39387" t="s">
        <v>79291</v>
      </c>
      <c r="D39387" s="1">
        <v>43733.237326388888</v>
      </c>
      <c r="E39387">
        <v>10683</v>
      </c>
      <c r="F39387">
        <v>41480</v>
      </c>
      <c r="G39387" t="s">
        <v>215</v>
      </c>
    </row>
    <row r="39388" spans="1:7" x14ac:dyDescent="0.2">
      <c r="A39388">
        <v>1.17681713278241E+18</v>
      </c>
      <c r="B39388" t="s">
        <v>79292</v>
      </c>
      <c r="C39388" t="s">
        <v>79293</v>
      </c>
      <c r="D39388" s="1">
        <v>43733.551423611112</v>
      </c>
      <c r="E39388">
        <v>15289</v>
      </c>
      <c r="F39388">
        <v>64235</v>
      </c>
    </row>
    <row r="39389" spans="1:7" x14ac:dyDescent="0.2">
      <c r="A39389">
        <v>1.17681964569904E+18</v>
      </c>
      <c r="B39389" t="s">
        <v>79294</v>
      </c>
      <c r="C39389" t="s">
        <v>79295</v>
      </c>
      <c r="D39389" s="1">
        <v>43733.558356481481</v>
      </c>
      <c r="E39389">
        <v>36554</v>
      </c>
      <c r="F39389">
        <v>188446</v>
      </c>
    </row>
    <row r="39390" spans="1:7" x14ac:dyDescent="0.2">
      <c r="A39390">
        <v>1.17684680429133E+18</v>
      </c>
      <c r="B39390" t="s">
        <v>79296</v>
      </c>
      <c r="C39390" t="s">
        <v>79297</v>
      </c>
      <c r="D39390" s="1">
        <v>43733.633298611108</v>
      </c>
      <c r="E39390">
        <v>13219</v>
      </c>
      <c r="F39390">
        <v>54898</v>
      </c>
      <c r="G39390" t="s">
        <v>215</v>
      </c>
    </row>
    <row r="39391" spans="1:7" x14ac:dyDescent="0.2">
      <c r="A39391">
        <v>1.1768482677595E+18</v>
      </c>
      <c r="B39391" t="s">
        <v>79298</v>
      </c>
      <c r="C39391" t="s">
        <v>79299</v>
      </c>
      <c r="D39391" s="1">
        <v>43733.637337962966</v>
      </c>
      <c r="E39391">
        <v>26506</v>
      </c>
      <c r="F39391">
        <v>119766</v>
      </c>
    </row>
    <row r="39392" spans="1:7" x14ac:dyDescent="0.2">
      <c r="A39392">
        <v>1.17685873507715E+18</v>
      </c>
      <c r="B39392" t="s">
        <v>79300</v>
      </c>
      <c r="C39392" t="s">
        <v>79301</v>
      </c>
      <c r="D39392" s="1">
        <v>43733.666226851848</v>
      </c>
      <c r="E39392">
        <v>15634</v>
      </c>
      <c r="F39392">
        <v>51867</v>
      </c>
    </row>
    <row r="39393" spans="1:7" x14ac:dyDescent="0.2">
      <c r="A39393">
        <v>1.17687352495645E+18</v>
      </c>
      <c r="B39393" t="s">
        <v>79302</v>
      </c>
      <c r="C39393" t="s">
        <v>79303</v>
      </c>
      <c r="D39393" s="1">
        <v>43733.707037037035</v>
      </c>
      <c r="E39393">
        <v>22759</v>
      </c>
      <c r="F39393">
        <v>65808</v>
      </c>
    </row>
    <row r="39394" spans="1:7" x14ac:dyDescent="0.2">
      <c r="A39394">
        <v>1.17688034042782E+18</v>
      </c>
      <c r="B39394" t="s">
        <v>79304</v>
      </c>
      <c r="C39394" t="s">
        <v>79305</v>
      </c>
      <c r="D39394" s="1">
        <v>43733.725844907407</v>
      </c>
      <c r="E39394">
        <v>9627</v>
      </c>
      <c r="F39394">
        <v>46367</v>
      </c>
      <c r="G39394" t="s">
        <v>89</v>
      </c>
    </row>
    <row r="39395" spans="1:7" x14ac:dyDescent="0.2">
      <c r="A39395">
        <v>1.1768821153188201E+18</v>
      </c>
      <c r="B39395" t="s">
        <v>79306</v>
      </c>
      <c r="C39395" t="s">
        <v>79307</v>
      </c>
      <c r="D39395" s="1">
        <v>43733.730740740742</v>
      </c>
      <c r="E39395">
        <v>9828</v>
      </c>
      <c r="F39395">
        <v>36421</v>
      </c>
    </row>
    <row r="39396" spans="1:7" x14ac:dyDescent="0.2">
      <c r="A39396">
        <v>1.1768882968631199E+18</v>
      </c>
      <c r="B39396" t="s">
        <v>79308</v>
      </c>
      <c r="C39396" t="s">
        <v>79309</v>
      </c>
      <c r="D39396" s="1">
        <v>43733.747800925928</v>
      </c>
      <c r="E39396">
        <v>9502</v>
      </c>
      <c r="F39396">
        <v>45690</v>
      </c>
    </row>
    <row r="39397" spans="1:7" x14ac:dyDescent="0.2">
      <c r="A39397">
        <v>1.17689066846097E+18</v>
      </c>
      <c r="B39397" t="s">
        <v>79310</v>
      </c>
      <c r="C39397" t="s">
        <v>79311</v>
      </c>
      <c r="D39397" s="1">
        <v>43733.754340277781</v>
      </c>
      <c r="E39397">
        <v>11496</v>
      </c>
      <c r="F39397">
        <v>36160</v>
      </c>
    </row>
    <row r="39398" spans="1:7" x14ac:dyDescent="0.2">
      <c r="A39398">
        <v>1.1768975233126999E+18</v>
      </c>
      <c r="B39398" t="s">
        <v>79312</v>
      </c>
      <c r="C39398" t="s">
        <v>79313</v>
      </c>
      <c r="D39398" s="1">
        <v>43733.773252314815</v>
      </c>
      <c r="E39398">
        <v>14685</v>
      </c>
      <c r="F39398">
        <v>53189</v>
      </c>
    </row>
    <row r="39399" spans="1:7" x14ac:dyDescent="0.2">
      <c r="A39399">
        <v>1.17692274697617E+18</v>
      </c>
      <c r="B39399" t="s">
        <v>79314</v>
      </c>
      <c r="C39399" t="s">
        <v>79315</v>
      </c>
      <c r="D39399" s="1">
        <v>43733.842858796299</v>
      </c>
      <c r="E39399">
        <v>22236</v>
      </c>
      <c r="F39399">
        <v>73452</v>
      </c>
      <c r="G39399" t="s">
        <v>89</v>
      </c>
    </row>
    <row r="39400" spans="1:7" x14ac:dyDescent="0.2">
      <c r="A39400">
        <v>1.1769539051435899E+18</v>
      </c>
      <c r="B39400" t="s">
        <v>79316</v>
      </c>
      <c r="C39400" t="s">
        <v>79317</v>
      </c>
      <c r="D39400" s="1">
        <v>43733.928842592592</v>
      </c>
      <c r="E39400">
        <v>25311</v>
      </c>
      <c r="F39400">
        <v>101722</v>
      </c>
      <c r="G39400" t="s">
        <v>89</v>
      </c>
    </row>
    <row r="39401" spans="1:7" x14ac:dyDescent="0.2">
      <c r="A39401">
        <v>1.1769539057769101E+18</v>
      </c>
      <c r="B39401" t="s">
        <v>79318</v>
      </c>
      <c r="C39401" t="s">
        <v>79319</v>
      </c>
      <c r="D39401" s="1">
        <v>43733.928842592592</v>
      </c>
      <c r="E39401">
        <v>20926</v>
      </c>
      <c r="F39401">
        <v>86828</v>
      </c>
    </row>
    <row r="39402" spans="1:7" x14ac:dyDescent="0.2">
      <c r="A39402">
        <v>1.17697314814051E+18</v>
      </c>
      <c r="B39402" t="s">
        <v>79320</v>
      </c>
      <c r="C39402" t="s">
        <v>79321</v>
      </c>
      <c r="D39402" s="1">
        <v>43733.981944444444</v>
      </c>
      <c r="E39402">
        <v>11943</v>
      </c>
      <c r="F39402">
        <v>41802</v>
      </c>
    </row>
    <row r="39403" spans="1:7" x14ac:dyDescent="0.2">
      <c r="A39403">
        <v>1.1770368050336E+18</v>
      </c>
      <c r="B39403" t="s">
        <v>79322</v>
      </c>
      <c r="C39403" t="s">
        <v>79323</v>
      </c>
      <c r="D39403" s="1">
        <v>43734.157604166663</v>
      </c>
      <c r="E39403">
        <v>15208</v>
      </c>
      <c r="F39403">
        <v>53624</v>
      </c>
    </row>
    <row r="39404" spans="1:7" x14ac:dyDescent="0.2">
      <c r="A39404">
        <v>1.17705160703441E+18</v>
      </c>
      <c r="B39404" t="s">
        <v>79324</v>
      </c>
      <c r="C39404" t="s">
        <v>79325</v>
      </c>
      <c r="D39404" s="1">
        <v>43734.198449074072</v>
      </c>
      <c r="E39404">
        <v>14981</v>
      </c>
      <c r="F39404">
        <v>59378</v>
      </c>
    </row>
    <row r="39405" spans="1:7" x14ac:dyDescent="0.2">
      <c r="A39405">
        <v>1.1770519045951501E+18</v>
      </c>
      <c r="B39405" t="s">
        <v>79326</v>
      </c>
      <c r="C39405" t="s">
        <v>79327</v>
      </c>
      <c r="D39405" s="1">
        <v>43734.199270833335</v>
      </c>
      <c r="E39405">
        <v>19176</v>
      </c>
      <c r="F39405">
        <v>81471</v>
      </c>
    </row>
    <row r="39406" spans="1:7" x14ac:dyDescent="0.2">
      <c r="A39406">
        <v>1.1771777067290099E+18</v>
      </c>
      <c r="B39406" t="s">
        <v>79328</v>
      </c>
      <c r="C39406" t="s">
        <v>79329</v>
      </c>
      <c r="D39406" s="1">
        <v>43734.546412037038</v>
      </c>
      <c r="E39406">
        <v>14982</v>
      </c>
      <c r="F39406">
        <v>88535</v>
      </c>
    </row>
    <row r="39407" spans="1:7" x14ac:dyDescent="0.2">
      <c r="A39407">
        <v>1.1771781831431601E+18</v>
      </c>
      <c r="B39407" t="s">
        <v>79330</v>
      </c>
      <c r="C39407" t="s">
        <v>79331</v>
      </c>
      <c r="D39407" s="1">
        <v>43734.547731481478</v>
      </c>
      <c r="E39407">
        <v>11024</v>
      </c>
      <c r="F39407">
        <v>43201</v>
      </c>
    </row>
    <row r="39408" spans="1:7" x14ac:dyDescent="0.2">
      <c r="A39408">
        <v>1.1771796788739599E+18</v>
      </c>
      <c r="B39408" t="s">
        <v>79332</v>
      </c>
      <c r="C39408" t="s">
        <v>79333</v>
      </c>
      <c r="D39408" s="1">
        <v>43734.551863425928</v>
      </c>
      <c r="E39408">
        <v>7599</v>
      </c>
      <c r="F39408">
        <v>33070</v>
      </c>
    </row>
    <row r="39409" spans="1:7" x14ac:dyDescent="0.2">
      <c r="A39409">
        <v>1.17718027213309E+18</v>
      </c>
      <c r="B39409" t="s">
        <v>79334</v>
      </c>
      <c r="C39409" t="s">
        <v>79335</v>
      </c>
      <c r="D39409" s="1">
        <v>43734.553495370368</v>
      </c>
      <c r="E39409">
        <v>7315</v>
      </c>
      <c r="F39409">
        <v>35405</v>
      </c>
    </row>
    <row r="39410" spans="1:7" x14ac:dyDescent="0.2">
      <c r="A39410">
        <v>1.1771821490505999E+18</v>
      </c>
      <c r="B39410" t="s">
        <v>79336</v>
      </c>
      <c r="C39410" t="s">
        <v>79337</v>
      </c>
      <c r="D39410" s="1">
        <v>43734.558668981481</v>
      </c>
      <c r="E39410">
        <v>20239</v>
      </c>
      <c r="F39410">
        <v>100029</v>
      </c>
    </row>
    <row r="39411" spans="1:7" x14ac:dyDescent="0.2">
      <c r="A39411">
        <v>1.17725680807267E+18</v>
      </c>
      <c r="B39411" t="s">
        <v>79338</v>
      </c>
      <c r="C39411" t="s">
        <v>79339</v>
      </c>
      <c r="D39411" s="1">
        <v>43734.764699074076</v>
      </c>
      <c r="E39411">
        <v>15418</v>
      </c>
      <c r="F39411">
        <v>71248</v>
      </c>
      <c r="G39411" t="s">
        <v>89</v>
      </c>
    </row>
    <row r="39412" spans="1:7" x14ac:dyDescent="0.2">
      <c r="A39412">
        <v>1.1772609392356401E+18</v>
      </c>
      <c r="B39412" t="s">
        <v>79340</v>
      </c>
      <c r="C39412" t="s">
        <v>79341</v>
      </c>
      <c r="D39412" s="1">
        <v>43734.776099537034</v>
      </c>
      <c r="E39412">
        <v>11214</v>
      </c>
      <c r="F39412">
        <v>42853</v>
      </c>
    </row>
    <row r="39413" spans="1:7" x14ac:dyDescent="0.2">
      <c r="A39413">
        <v>1.17726233577102E+18</v>
      </c>
      <c r="B39413" t="s">
        <v>79342</v>
      </c>
      <c r="C39413" t="s">
        <v>79343</v>
      </c>
      <c r="D39413" s="1">
        <v>43734.779942129629</v>
      </c>
      <c r="E39413">
        <v>16413</v>
      </c>
      <c r="F39413">
        <v>73330</v>
      </c>
    </row>
    <row r="39414" spans="1:7" x14ac:dyDescent="0.2">
      <c r="A39414">
        <v>1.17726365006881E+18</v>
      </c>
      <c r="B39414" t="s">
        <v>79344</v>
      </c>
      <c r="C39414" t="s">
        <v>79345</v>
      </c>
      <c r="D39414" s="1">
        <v>43734.783576388887</v>
      </c>
      <c r="E39414">
        <v>19047</v>
      </c>
      <c r="F39414">
        <v>86556</v>
      </c>
    </row>
    <row r="39415" spans="1:7" x14ac:dyDescent="0.2">
      <c r="A39415">
        <v>1.1772850176360901E+18</v>
      </c>
      <c r="B39415" t="s">
        <v>79346</v>
      </c>
      <c r="C39415" t="s">
        <v>79347</v>
      </c>
      <c r="D39415" s="1">
        <v>43734.842534722222</v>
      </c>
      <c r="E39415">
        <v>30026</v>
      </c>
      <c r="F39415">
        <v>119940</v>
      </c>
    </row>
    <row r="39416" spans="1:7" x14ac:dyDescent="0.2">
      <c r="A39416">
        <v>1.1773569041101299E+18</v>
      </c>
      <c r="B39416" t="s">
        <v>79348</v>
      </c>
      <c r="C39416" t="s">
        <v>79349</v>
      </c>
      <c r="D39416" s="1">
        <v>43735.040902777779</v>
      </c>
      <c r="E39416">
        <v>9665</v>
      </c>
      <c r="F39416">
        <v>45581</v>
      </c>
      <c r="G39416" t="s">
        <v>89</v>
      </c>
    </row>
    <row r="39417" spans="1:7" x14ac:dyDescent="0.2">
      <c r="A39417">
        <v>1.1773574799545201E+18</v>
      </c>
      <c r="B39417" t="s">
        <v>79350</v>
      </c>
      <c r="C39417" t="s">
        <v>79351</v>
      </c>
      <c r="D39417" s="1">
        <v>43735.042500000003</v>
      </c>
      <c r="E39417">
        <v>13375</v>
      </c>
      <c r="F39417">
        <v>56226</v>
      </c>
      <c r="G39417" t="s">
        <v>89</v>
      </c>
    </row>
    <row r="39418" spans="1:7" x14ac:dyDescent="0.2">
      <c r="A39418">
        <v>1.17735784406209E+18</v>
      </c>
      <c r="B39418" t="s">
        <v>79352</v>
      </c>
      <c r="C39418" t="s">
        <v>79353</v>
      </c>
      <c r="D39418" s="1">
        <v>43735.043495370373</v>
      </c>
      <c r="E39418">
        <v>23283</v>
      </c>
      <c r="F39418">
        <v>97456</v>
      </c>
    </row>
    <row r="39419" spans="1:7" x14ac:dyDescent="0.2">
      <c r="A39419">
        <v>1.1773634113170199E+18</v>
      </c>
      <c r="B39419" t="s">
        <v>79354</v>
      </c>
      <c r="C39419" t="s">
        <v>79355</v>
      </c>
      <c r="D39419" s="1">
        <v>43735.058865740742</v>
      </c>
      <c r="E39419">
        <v>13128</v>
      </c>
      <c r="F39419">
        <v>54854</v>
      </c>
      <c r="G39419" t="s">
        <v>215</v>
      </c>
    </row>
    <row r="39420" spans="1:7" x14ac:dyDescent="0.2">
      <c r="A39420">
        <v>1.1773729742965E+18</v>
      </c>
      <c r="B39420" t="s">
        <v>79356</v>
      </c>
      <c r="C39420" t="s">
        <v>79357</v>
      </c>
      <c r="D39420" s="1">
        <v>43735.08525462963</v>
      </c>
      <c r="E39420">
        <v>11693</v>
      </c>
      <c r="F39420">
        <v>39532</v>
      </c>
    </row>
    <row r="39421" spans="1:7" x14ac:dyDescent="0.2">
      <c r="A39421">
        <v>1.1773738228671099E+18</v>
      </c>
      <c r="B39421" t="s">
        <v>79358</v>
      </c>
      <c r="C39421" t="s">
        <v>79359</v>
      </c>
      <c r="D39421" s="1">
        <v>43735.087592592594</v>
      </c>
      <c r="E39421">
        <v>10385</v>
      </c>
      <c r="F39421">
        <v>36885</v>
      </c>
    </row>
    <row r="39422" spans="1:7" x14ac:dyDescent="0.2">
      <c r="A39422">
        <v>1.1773739393807601E+18</v>
      </c>
      <c r="B39422" t="s">
        <v>79360</v>
      </c>
      <c r="C39422" t="s">
        <v>79361</v>
      </c>
      <c r="D39422" s="1">
        <v>43735.087916666664</v>
      </c>
      <c r="E39422">
        <v>10987</v>
      </c>
      <c r="F39422">
        <v>38361</v>
      </c>
    </row>
    <row r="39423" spans="1:7" x14ac:dyDescent="0.2">
      <c r="A39423">
        <v>1.17737993756257E+18</v>
      </c>
      <c r="B39423" t="s">
        <v>79362</v>
      </c>
      <c r="C39423" t="s">
        <v>79363</v>
      </c>
      <c r="D39423" s="1">
        <v>43735.104467592595</v>
      </c>
      <c r="E39423">
        <v>13174</v>
      </c>
      <c r="F39423">
        <v>56415</v>
      </c>
    </row>
    <row r="39424" spans="1:7" x14ac:dyDescent="0.2">
      <c r="A39424">
        <v>1.1774184830317801E+18</v>
      </c>
      <c r="B39424" t="s">
        <v>79364</v>
      </c>
      <c r="C39424" t="s">
        <v>79365</v>
      </c>
      <c r="D39424" s="1">
        <v>43735.210833333331</v>
      </c>
      <c r="E39424">
        <v>13490</v>
      </c>
      <c r="F39424">
        <v>46368</v>
      </c>
    </row>
    <row r="39425" spans="1:7" x14ac:dyDescent="0.2">
      <c r="A39425">
        <v>1.17742076618018E+18</v>
      </c>
      <c r="B39425" t="s">
        <v>79366</v>
      </c>
      <c r="C39425" t="s">
        <v>79367</v>
      </c>
      <c r="D39425" s="1">
        <v>43735.217129629629</v>
      </c>
      <c r="E39425">
        <v>13007</v>
      </c>
      <c r="F39425">
        <v>44252</v>
      </c>
    </row>
    <row r="39426" spans="1:7" x14ac:dyDescent="0.2">
      <c r="A39426">
        <v>1.17742694671362E+18</v>
      </c>
      <c r="B39426" t="s">
        <v>79368</v>
      </c>
      <c r="C39426" t="s">
        <v>79369</v>
      </c>
      <c r="D39426" s="1">
        <v>43735.234189814815</v>
      </c>
      <c r="E39426">
        <v>15640</v>
      </c>
      <c r="F39426">
        <v>51823</v>
      </c>
    </row>
    <row r="39427" spans="1:7" x14ac:dyDescent="0.2">
      <c r="A39427">
        <v>1.1775390526833001E+18</v>
      </c>
      <c r="B39427" t="s">
        <v>79370</v>
      </c>
      <c r="C39427" t="s">
        <v>79371</v>
      </c>
      <c r="D39427" s="1">
        <v>43735.543541666666</v>
      </c>
      <c r="E39427">
        <v>18827</v>
      </c>
      <c r="F39427">
        <v>87064</v>
      </c>
      <c r="G39427" t="s">
        <v>89</v>
      </c>
    </row>
    <row r="39428" spans="1:7" x14ac:dyDescent="0.2">
      <c r="A39428">
        <v>1.1775435130152399E+18</v>
      </c>
      <c r="B39428" t="s">
        <v>79372</v>
      </c>
      <c r="C39428" t="s">
        <v>79373</v>
      </c>
      <c r="D39428" s="1">
        <v>43735.555844907409</v>
      </c>
      <c r="E39428">
        <v>15285</v>
      </c>
      <c r="F39428">
        <v>74270</v>
      </c>
    </row>
    <row r="39429" spans="1:7" x14ac:dyDescent="0.2">
      <c r="A39429">
        <v>1.1775435162365E+18</v>
      </c>
      <c r="B39429" t="s">
        <v>79374</v>
      </c>
      <c r="C39429" t="s">
        <v>79375</v>
      </c>
      <c r="D39429" s="1">
        <v>43735.555856481478</v>
      </c>
      <c r="E39429">
        <v>13397</v>
      </c>
      <c r="F39429">
        <v>66191</v>
      </c>
    </row>
    <row r="39430" spans="1:7" x14ac:dyDescent="0.2">
      <c r="A39430">
        <v>1.1775609854413599E+18</v>
      </c>
      <c r="B39430" t="s">
        <v>79376</v>
      </c>
      <c r="C39430" t="s">
        <v>79377</v>
      </c>
      <c r="D39430" s="1">
        <v>43735.604062500002</v>
      </c>
      <c r="E39430">
        <v>26041</v>
      </c>
      <c r="F39430">
        <v>97931</v>
      </c>
    </row>
    <row r="39431" spans="1:7" x14ac:dyDescent="0.2">
      <c r="A39431">
        <v>1.17756098666609E+18</v>
      </c>
      <c r="B39431" t="s">
        <v>79378</v>
      </c>
      <c r="C39431" t="s">
        <v>79379</v>
      </c>
      <c r="D39431" s="1">
        <v>43735.604062500002</v>
      </c>
      <c r="E39431">
        <v>24516</v>
      </c>
      <c r="F39431">
        <v>92727</v>
      </c>
    </row>
    <row r="39432" spans="1:7" x14ac:dyDescent="0.2">
      <c r="A39432">
        <v>1.17756825943823E+18</v>
      </c>
      <c r="B39432" t="s">
        <v>79380</v>
      </c>
      <c r="C39432" t="s">
        <v>79381</v>
      </c>
      <c r="D39432" s="1">
        <v>43735.624131944445</v>
      </c>
      <c r="E39432">
        <v>16282</v>
      </c>
      <c r="F39432">
        <v>48367</v>
      </c>
    </row>
    <row r="39433" spans="1:7" x14ac:dyDescent="0.2">
      <c r="A39433">
        <v>1.1775743820566899E+18</v>
      </c>
      <c r="B39433" t="s">
        <v>79382</v>
      </c>
      <c r="C39433" t="s">
        <v>79383</v>
      </c>
      <c r="D39433" s="1">
        <v>43735.641030092593</v>
      </c>
      <c r="E39433">
        <v>17898</v>
      </c>
      <c r="F39433">
        <v>86394</v>
      </c>
    </row>
    <row r="39434" spans="1:7" x14ac:dyDescent="0.2">
      <c r="A39434">
        <v>1.1775749326891799E+18</v>
      </c>
      <c r="B39434" t="s">
        <v>79384</v>
      </c>
      <c r="C39434" t="s">
        <v>79385</v>
      </c>
      <c r="D39434" s="1">
        <v>43735.642546296294</v>
      </c>
      <c r="E39434">
        <v>14070</v>
      </c>
      <c r="F39434">
        <v>79044</v>
      </c>
    </row>
    <row r="39435" spans="1:7" x14ac:dyDescent="0.2">
      <c r="A39435">
        <v>1.17757594735841E+18</v>
      </c>
      <c r="B39435" t="s">
        <v>79386</v>
      </c>
      <c r="C39435" t="s">
        <v>79387</v>
      </c>
      <c r="D39435" s="1">
        <v>43735.64534722222</v>
      </c>
      <c r="E39435">
        <v>34678</v>
      </c>
      <c r="F39435">
        <v>125421</v>
      </c>
    </row>
    <row r="39436" spans="1:7" x14ac:dyDescent="0.2">
      <c r="A39436">
        <v>1.1775766492331899E+18</v>
      </c>
      <c r="B39436" t="s">
        <v>79388</v>
      </c>
      <c r="C39436" t="s">
        <v>79389</v>
      </c>
      <c r="D39436" s="1">
        <v>43735.647291666668</v>
      </c>
      <c r="E39436">
        <v>21215</v>
      </c>
      <c r="F39436">
        <v>90324</v>
      </c>
    </row>
    <row r="39437" spans="1:7" x14ac:dyDescent="0.2">
      <c r="A39437">
        <v>1.17757938081984E+18</v>
      </c>
      <c r="B39437" t="s">
        <v>79390</v>
      </c>
      <c r="C39437" t="s">
        <v>79391</v>
      </c>
      <c r="D39437" s="1">
        <v>43735.654826388891</v>
      </c>
      <c r="E39437">
        <v>25023</v>
      </c>
      <c r="F39437">
        <v>101180</v>
      </c>
    </row>
    <row r="39438" spans="1:7" x14ac:dyDescent="0.2">
      <c r="A39438">
        <v>1.17760483353839E+18</v>
      </c>
      <c r="B39438" t="s">
        <v>79392</v>
      </c>
      <c r="C39438" t="s">
        <v>79393</v>
      </c>
      <c r="D39438" s="1">
        <v>43735.725057870368</v>
      </c>
      <c r="E39438">
        <v>27260</v>
      </c>
      <c r="F39438">
        <v>126669</v>
      </c>
    </row>
    <row r="39439" spans="1:7" x14ac:dyDescent="0.2">
      <c r="A39439">
        <v>1.17766956347711E+18</v>
      </c>
      <c r="B39439" t="s">
        <v>79394</v>
      </c>
      <c r="C39439" t="s">
        <v>79395</v>
      </c>
      <c r="D39439" s="1">
        <v>43735.903680555559</v>
      </c>
      <c r="E39439">
        <v>95644</v>
      </c>
      <c r="F39439">
        <v>273057</v>
      </c>
    </row>
    <row r="39440" spans="1:7" x14ac:dyDescent="0.2">
      <c r="A39440">
        <v>1.17776562079811E+18</v>
      </c>
      <c r="B39440" t="s">
        <v>79396</v>
      </c>
      <c r="C39440" t="s">
        <v>79397</v>
      </c>
      <c r="D39440" s="1">
        <v>43736.168749999997</v>
      </c>
      <c r="E39440">
        <v>13255</v>
      </c>
      <c r="F39440">
        <v>54095</v>
      </c>
    </row>
    <row r="39441" spans="1:7" x14ac:dyDescent="0.2">
      <c r="A39441">
        <v>1.17779387753054E+18</v>
      </c>
      <c r="B39441" t="s">
        <v>79398</v>
      </c>
      <c r="C39441" t="s">
        <v>79399</v>
      </c>
      <c r="D39441" s="1">
        <v>43736.246724537035</v>
      </c>
      <c r="E39441">
        <v>10782</v>
      </c>
      <c r="F39441">
        <v>46596</v>
      </c>
    </row>
    <row r="39442" spans="1:7" x14ac:dyDescent="0.2">
      <c r="A39442">
        <v>1.1777974479318899E+18</v>
      </c>
      <c r="B39442" t="s">
        <v>79400</v>
      </c>
      <c r="C39442" t="s">
        <v>79401</v>
      </c>
      <c r="D39442" s="1">
        <v>43736.256574074076</v>
      </c>
      <c r="E39442">
        <v>23199</v>
      </c>
      <c r="F39442">
        <v>86864</v>
      </c>
    </row>
    <row r="39443" spans="1:7" x14ac:dyDescent="0.2">
      <c r="A39443">
        <v>1.1779199238859599E+18</v>
      </c>
      <c r="B39443" t="s">
        <v>79402</v>
      </c>
      <c r="C39443" t="s">
        <v>79403</v>
      </c>
      <c r="D39443" s="1">
        <v>43736.594548611109</v>
      </c>
      <c r="E39443">
        <v>23458</v>
      </c>
      <c r="F39443">
        <v>104766</v>
      </c>
    </row>
    <row r="39444" spans="1:7" x14ac:dyDescent="0.2">
      <c r="A39444">
        <v>1.17792452129199E+18</v>
      </c>
      <c r="B39444" t="s">
        <v>79404</v>
      </c>
      <c r="C39444" t="s">
        <v>74290</v>
      </c>
      <c r="D39444" s="1">
        <v>43736.607233796298</v>
      </c>
      <c r="E39444">
        <v>21426</v>
      </c>
      <c r="F39444">
        <v>103055</v>
      </c>
    </row>
    <row r="39445" spans="1:7" x14ac:dyDescent="0.2">
      <c r="A39445">
        <v>1.1779248121250299E+18</v>
      </c>
      <c r="B39445" t="s">
        <v>79405</v>
      </c>
      <c r="C39445" t="s">
        <v>43464</v>
      </c>
      <c r="D39445" s="1">
        <v>43736.608032407406</v>
      </c>
      <c r="E39445">
        <v>39855</v>
      </c>
      <c r="F39445">
        <v>227580</v>
      </c>
    </row>
    <row r="39446" spans="1:7" x14ac:dyDescent="0.2">
      <c r="A39446">
        <v>1.17792491222641E+18</v>
      </c>
      <c r="B39446" t="s">
        <v>79406</v>
      </c>
      <c r="C39446" t="s">
        <v>74410</v>
      </c>
      <c r="D39446" s="1">
        <v>43736.608310185184</v>
      </c>
      <c r="E39446">
        <v>23908</v>
      </c>
      <c r="F39446">
        <v>124132</v>
      </c>
    </row>
    <row r="39447" spans="1:7" x14ac:dyDescent="0.2">
      <c r="A39447">
        <v>1.1780554679872699E+18</v>
      </c>
      <c r="B39447" t="s">
        <v>79407</v>
      </c>
      <c r="C39447" t="s">
        <v>79408</v>
      </c>
      <c r="D39447" s="1">
        <v>43736.968576388892</v>
      </c>
      <c r="E39447">
        <v>69615</v>
      </c>
      <c r="F39447">
        <v>246365</v>
      </c>
    </row>
    <row r="39448" spans="1:7" x14ac:dyDescent="0.2">
      <c r="A39448">
        <v>1.17806705522605E+18</v>
      </c>
      <c r="B39448" t="s">
        <v>79409</v>
      </c>
      <c r="C39448" t="s">
        <v>79410</v>
      </c>
      <c r="D39448" s="1">
        <v>43737.000555555554</v>
      </c>
      <c r="E39448">
        <v>23464</v>
      </c>
      <c r="F39448">
        <v>110098</v>
      </c>
    </row>
    <row r="39449" spans="1:7" x14ac:dyDescent="0.2">
      <c r="A39449">
        <v>1.1780670575916301E+18</v>
      </c>
      <c r="B39449" t="s">
        <v>79411</v>
      </c>
      <c r="C39449" t="s">
        <v>79412</v>
      </c>
      <c r="D39449" s="1">
        <v>43737.000555555554</v>
      </c>
      <c r="E39449">
        <v>13322</v>
      </c>
      <c r="F39449">
        <v>64800</v>
      </c>
    </row>
    <row r="39450" spans="1:7" x14ac:dyDescent="0.2">
      <c r="A39450">
        <v>1.1780745454434701E+18</v>
      </c>
      <c r="B39450" t="s">
        <v>79413</v>
      </c>
      <c r="C39450" t="s">
        <v>79414</v>
      </c>
      <c r="D39450" s="1">
        <v>43737.021215277775</v>
      </c>
      <c r="E39450">
        <v>18869</v>
      </c>
      <c r="F39450">
        <v>82576</v>
      </c>
    </row>
    <row r="39451" spans="1:7" x14ac:dyDescent="0.2">
      <c r="A39451">
        <v>1.1780745515419899E+18</v>
      </c>
      <c r="B39451" t="s">
        <v>79415</v>
      </c>
      <c r="C39451" t="s">
        <v>79416</v>
      </c>
      <c r="D39451" s="1">
        <v>43737.021238425928</v>
      </c>
      <c r="E39451">
        <v>17518</v>
      </c>
      <c r="F39451">
        <v>74963</v>
      </c>
    </row>
    <row r="39452" spans="1:7" x14ac:dyDescent="0.2">
      <c r="A39452">
        <v>1.17807684413597E+18</v>
      </c>
      <c r="B39452" t="s">
        <v>79417</v>
      </c>
      <c r="C39452" t="s">
        <v>79418</v>
      </c>
      <c r="D39452" s="1">
        <v>43737.027557870373</v>
      </c>
      <c r="E39452">
        <v>26432</v>
      </c>
      <c r="F39452">
        <v>79462</v>
      </c>
    </row>
    <row r="39453" spans="1:7" x14ac:dyDescent="0.2">
      <c r="A39453">
        <v>1.1781256114260201E+18</v>
      </c>
      <c r="B39453" t="s">
        <v>79419</v>
      </c>
      <c r="C39453" t="s">
        <v>79420</v>
      </c>
      <c r="D39453" s="1">
        <v>43737.162129629629</v>
      </c>
      <c r="E39453">
        <v>21611</v>
      </c>
      <c r="F39453">
        <v>86463</v>
      </c>
    </row>
    <row r="39454" spans="1:7" x14ac:dyDescent="0.2">
      <c r="A39454">
        <v>1.1781273572128399E+18</v>
      </c>
      <c r="B39454" t="s">
        <v>79421</v>
      </c>
      <c r="C39454" t="s">
        <v>79422</v>
      </c>
      <c r="D39454" s="1">
        <v>43737.166956018518</v>
      </c>
      <c r="E39454">
        <v>24034</v>
      </c>
      <c r="F39454">
        <v>99136</v>
      </c>
    </row>
    <row r="39455" spans="1:7" x14ac:dyDescent="0.2">
      <c r="A39455">
        <v>1.1781425185018701E+18</v>
      </c>
      <c r="B39455" t="s">
        <v>79423</v>
      </c>
      <c r="C39455" t="s">
        <v>79424</v>
      </c>
      <c r="D39455" s="1">
        <v>43737.208784722221</v>
      </c>
      <c r="E39455">
        <v>23097</v>
      </c>
      <c r="F39455">
        <v>76375</v>
      </c>
    </row>
    <row r="39456" spans="1:7" x14ac:dyDescent="0.2">
      <c r="A39456">
        <v>1.1782839034901801E+18</v>
      </c>
      <c r="B39456" t="s">
        <v>79425</v>
      </c>
      <c r="C39456" t="s">
        <v>79426</v>
      </c>
      <c r="D39456" s="1">
        <v>43737.598935185182</v>
      </c>
      <c r="E39456">
        <v>8949</v>
      </c>
      <c r="F39456">
        <v>39725</v>
      </c>
      <c r="G39456" t="s">
        <v>215</v>
      </c>
    </row>
    <row r="39457" spans="1:7" x14ac:dyDescent="0.2">
      <c r="A39457">
        <v>1.1782856981111601E+18</v>
      </c>
      <c r="B39457" t="s">
        <v>79427</v>
      </c>
      <c r="C39457" t="s">
        <v>79428</v>
      </c>
      <c r="D39457" s="1">
        <v>43737.603888888887</v>
      </c>
      <c r="E39457">
        <v>19585</v>
      </c>
      <c r="F39457">
        <v>67731</v>
      </c>
    </row>
    <row r="39458" spans="1:7" x14ac:dyDescent="0.2">
      <c r="A39458">
        <v>1.1782980780314299E+18</v>
      </c>
      <c r="B39458" t="s">
        <v>79429</v>
      </c>
      <c r="C39458" t="s">
        <v>79430</v>
      </c>
      <c r="D39458" s="1">
        <v>43737.638055555559</v>
      </c>
      <c r="E39458">
        <v>20114</v>
      </c>
      <c r="F39458">
        <v>60166</v>
      </c>
    </row>
    <row r="39459" spans="1:7" x14ac:dyDescent="0.2">
      <c r="A39459">
        <v>1.1783110953600699E+18</v>
      </c>
      <c r="B39459" t="s">
        <v>79431</v>
      </c>
      <c r="C39459" t="s">
        <v>79432</v>
      </c>
      <c r="D39459" s="1">
        <v>43737.67396990741</v>
      </c>
      <c r="E39459">
        <v>9205</v>
      </c>
      <c r="F39459">
        <v>37075</v>
      </c>
    </row>
    <row r="39460" spans="1:7" x14ac:dyDescent="0.2">
      <c r="A39460">
        <v>1.17831352970062E+18</v>
      </c>
      <c r="B39460" t="s">
        <v>79433</v>
      </c>
      <c r="C39460" t="s">
        <v>79434</v>
      </c>
      <c r="D39460" s="1">
        <v>43737.680694444447</v>
      </c>
      <c r="E39460">
        <v>10799</v>
      </c>
      <c r="F39460">
        <v>41593</v>
      </c>
    </row>
    <row r="39461" spans="1:7" x14ac:dyDescent="0.2">
      <c r="A39461">
        <v>1.17832826253728E+18</v>
      </c>
      <c r="B39461" t="s">
        <v>79435</v>
      </c>
      <c r="C39461" t="s">
        <v>79436</v>
      </c>
      <c r="D39461" s="1">
        <v>43737.721342592595</v>
      </c>
      <c r="E39461">
        <v>18943</v>
      </c>
      <c r="F39461">
        <v>61172</v>
      </c>
    </row>
    <row r="39462" spans="1:7" x14ac:dyDescent="0.2">
      <c r="A39462">
        <v>1.17836572124975E+18</v>
      </c>
      <c r="B39462" t="s">
        <v>79437</v>
      </c>
      <c r="C39462" t="s">
        <v>79438</v>
      </c>
      <c r="D39462" s="1">
        <v>43737.82471064815</v>
      </c>
      <c r="E39462">
        <v>12091</v>
      </c>
      <c r="F39462">
        <v>54088</v>
      </c>
    </row>
    <row r="39463" spans="1:7" x14ac:dyDescent="0.2">
      <c r="A39463">
        <v>1.1783720259011E+18</v>
      </c>
      <c r="B39463" t="s">
        <v>79439</v>
      </c>
      <c r="C39463" t="s">
        <v>79440</v>
      </c>
      <c r="D39463" s="1">
        <v>43737.842106481483</v>
      </c>
      <c r="E39463">
        <v>13860</v>
      </c>
      <c r="F39463">
        <v>47978</v>
      </c>
    </row>
    <row r="39464" spans="1:7" x14ac:dyDescent="0.2">
      <c r="A39464">
        <v>1.1783727114390899E+18</v>
      </c>
      <c r="B39464" t="s">
        <v>79441</v>
      </c>
      <c r="C39464" t="s">
        <v>79442</v>
      </c>
      <c r="D39464" s="1">
        <v>43737.844004629631</v>
      </c>
      <c r="E39464">
        <v>14587</v>
      </c>
      <c r="F39464">
        <v>47900</v>
      </c>
    </row>
    <row r="39465" spans="1:7" x14ac:dyDescent="0.2">
      <c r="A39465">
        <v>1.17844275949937E+18</v>
      </c>
      <c r="B39465" t="s">
        <v>79443</v>
      </c>
      <c r="C39465" t="s">
        <v>79444</v>
      </c>
      <c r="D39465" s="1">
        <v>43738.037291666667</v>
      </c>
      <c r="E39465">
        <v>30617</v>
      </c>
      <c r="F39465">
        <v>126356</v>
      </c>
    </row>
    <row r="39466" spans="1:7" x14ac:dyDescent="0.2">
      <c r="A39466">
        <v>1.1784427622844001E+18</v>
      </c>
      <c r="B39466" t="s">
        <v>79445</v>
      </c>
      <c r="C39466" t="s">
        <v>79446</v>
      </c>
      <c r="D39466" s="1">
        <v>43738.037303240744</v>
      </c>
      <c r="E39466">
        <v>24110</v>
      </c>
      <c r="F39466">
        <v>95950</v>
      </c>
    </row>
    <row r="39467" spans="1:7" x14ac:dyDescent="0.2">
      <c r="A39467">
        <v>1.17844276573633E+18</v>
      </c>
      <c r="B39467" t="s">
        <v>79447</v>
      </c>
      <c r="C39467" t="s">
        <v>79448</v>
      </c>
      <c r="D39467" s="1">
        <v>43738.037314814814</v>
      </c>
      <c r="E39467">
        <v>23583</v>
      </c>
      <c r="F39467">
        <v>96302</v>
      </c>
    </row>
    <row r="39468" spans="1:7" x14ac:dyDescent="0.2">
      <c r="A39468">
        <v>1.17844617932094E+18</v>
      </c>
      <c r="B39468" t="s">
        <v>79449</v>
      </c>
      <c r="C39468" t="s">
        <v>79450</v>
      </c>
      <c r="D39468" s="1">
        <v>43738.046736111108</v>
      </c>
      <c r="E39468">
        <v>21589</v>
      </c>
      <c r="F39468">
        <v>78274</v>
      </c>
    </row>
    <row r="39469" spans="1:7" x14ac:dyDescent="0.2">
      <c r="A39469">
        <v>1.17846503681103E+18</v>
      </c>
      <c r="B39469" t="s">
        <v>79451</v>
      </c>
      <c r="C39469" t="s">
        <v>79452</v>
      </c>
      <c r="D39469" s="1">
        <v>43738.098773148151</v>
      </c>
      <c r="E39469">
        <v>19360</v>
      </c>
      <c r="F39469">
        <v>87079</v>
      </c>
    </row>
    <row r="39470" spans="1:7" x14ac:dyDescent="0.2">
      <c r="A39470">
        <v>1.17846503864397E+18</v>
      </c>
      <c r="B39470" t="s">
        <v>79453</v>
      </c>
      <c r="C39470" t="s">
        <v>79454</v>
      </c>
      <c r="D39470" s="1">
        <v>43738.098773148151</v>
      </c>
      <c r="E39470">
        <v>11991</v>
      </c>
      <c r="F39470">
        <v>55558</v>
      </c>
      <c r="G39470" t="s">
        <v>89</v>
      </c>
    </row>
    <row r="39471" spans="1:7" x14ac:dyDescent="0.2">
      <c r="A39471">
        <v>1.17846723709677E+18</v>
      </c>
      <c r="B39471" t="s">
        <v>79455</v>
      </c>
      <c r="C39471" t="s">
        <v>79456</v>
      </c>
      <c r="D39471" s="1">
        <v>43738.104837962965</v>
      </c>
      <c r="E39471">
        <v>21655</v>
      </c>
      <c r="F39471">
        <v>83063</v>
      </c>
      <c r="G39471" t="s">
        <v>89</v>
      </c>
    </row>
    <row r="39472" spans="1:7" x14ac:dyDescent="0.2">
      <c r="A39472">
        <v>1.1784775343479601E+18</v>
      </c>
      <c r="B39472" t="s">
        <v>79457</v>
      </c>
      <c r="C39472" t="s">
        <v>79458</v>
      </c>
      <c r="D39472" s="1">
        <v>43738.133252314816</v>
      </c>
      <c r="E39472">
        <v>19613</v>
      </c>
      <c r="F39472">
        <v>83349</v>
      </c>
    </row>
    <row r="39473" spans="1:8" x14ac:dyDescent="0.2">
      <c r="A39473">
        <v>1.17847753681841E+18</v>
      </c>
      <c r="B39473" t="s">
        <v>79459</v>
      </c>
      <c r="C39473" t="s">
        <v>79460</v>
      </c>
      <c r="D39473" s="1">
        <v>43738.133263888885</v>
      </c>
      <c r="E39473">
        <v>8279</v>
      </c>
      <c r="F39473">
        <v>30635</v>
      </c>
    </row>
    <row r="39474" spans="1:8" x14ac:dyDescent="0.2">
      <c r="A39474">
        <v>1.17847753817742E+18</v>
      </c>
      <c r="B39474" t="s">
        <v>79461</v>
      </c>
      <c r="C39474" t="s">
        <v>79462</v>
      </c>
      <c r="D39474" s="1">
        <v>43738.133263888885</v>
      </c>
      <c r="E39474">
        <v>13688</v>
      </c>
      <c r="F39474">
        <v>58244</v>
      </c>
    </row>
    <row r="39475" spans="1:8" x14ac:dyDescent="0.2">
      <c r="A39475">
        <v>1.17847753965377E+18</v>
      </c>
      <c r="B39475" t="s">
        <v>79463</v>
      </c>
      <c r="C39475" t="s">
        <v>79464</v>
      </c>
      <c r="D39475" s="1">
        <v>43738.133275462962</v>
      </c>
      <c r="E39475">
        <v>19688</v>
      </c>
      <c r="F39475">
        <v>72515</v>
      </c>
      <c r="G39475" t="s">
        <v>89</v>
      </c>
    </row>
    <row r="39476" spans="1:8" x14ac:dyDescent="0.2">
      <c r="A39476">
        <v>1.17849726255042E+18</v>
      </c>
      <c r="B39476" t="s">
        <v>79465</v>
      </c>
      <c r="C39476" t="s">
        <v>79466</v>
      </c>
      <c r="D39476" s="1">
        <v>43738.187696759262</v>
      </c>
      <c r="E39476">
        <v>11252</v>
      </c>
      <c r="F39476">
        <v>38140</v>
      </c>
    </row>
    <row r="39477" spans="1:8" x14ac:dyDescent="0.2">
      <c r="A39477">
        <v>1.17850002808574E+18</v>
      </c>
      <c r="B39477" t="s">
        <v>79467</v>
      </c>
      <c r="C39477" t="s">
        <v>79468</v>
      </c>
      <c r="D39477" s="1">
        <v>43738.195324074077</v>
      </c>
      <c r="E39477">
        <v>22590</v>
      </c>
      <c r="F39477">
        <v>68906</v>
      </c>
      <c r="G39477" t="s">
        <v>89</v>
      </c>
    </row>
    <row r="39478" spans="1:8" x14ac:dyDescent="0.2">
      <c r="A39478">
        <v>1.1785050328928399E+18</v>
      </c>
      <c r="B39478" t="s">
        <v>79469</v>
      </c>
      <c r="C39478" t="s">
        <v>79470</v>
      </c>
      <c r="D39478" s="1">
        <v>43738.209143518521</v>
      </c>
      <c r="E39478">
        <v>12962</v>
      </c>
      <c r="F39478">
        <v>43188</v>
      </c>
    </row>
    <row r="39479" spans="1:8" x14ac:dyDescent="0.2">
      <c r="A39479">
        <v>1.1786355253281101E+18</v>
      </c>
      <c r="B39479" t="s">
        <v>79471</v>
      </c>
      <c r="C39479" t="s">
        <v>79472</v>
      </c>
      <c r="D39479" s="1">
        <v>43738.569224537037</v>
      </c>
      <c r="E39479">
        <v>18063</v>
      </c>
      <c r="F39479">
        <v>84598</v>
      </c>
    </row>
    <row r="39480" spans="1:8" x14ac:dyDescent="0.2">
      <c r="A39480">
        <v>1.17863762866253E+18</v>
      </c>
      <c r="B39480" t="s">
        <v>79473</v>
      </c>
      <c r="C39480" t="s">
        <v>79474</v>
      </c>
      <c r="D39480" s="1">
        <v>43738.57503472222</v>
      </c>
      <c r="E39480">
        <v>12317</v>
      </c>
      <c r="F39480">
        <v>50449</v>
      </c>
      <c r="G39480" t="s">
        <v>215</v>
      </c>
    </row>
    <row r="39481" spans="1:8" x14ac:dyDescent="0.2">
      <c r="A39481">
        <v>1.1786415570979699E+18</v>
      </c>
      <c r="B39481" t="s">
        <v>79475</v>
      </c>
      <c r="C39481" t="s">
        <v>79476</v>
      </c>
      <c r="D39481" s="1">
        <v>43738.585868055554</v>
      </c>
      <c r="E39481">
        <v>18960</v>
      </c>
      <c r="F39481">
        <v>73729</v>
      </c>
    </row>
    <row r="39482" spans="1:8" x14ac:dyDescent="0.2">
      <c r="A39482">
        <v>1.17864385473777E+18</v>
      </c>
      <c r="B39482" t="s">
        <v>79477</v>
      </c>
      <c r="C39482" t="s">
        <v>79478</v>
      </c>
      <c r="D39482" s="1">
        <v>43738.592210648145</v>
      </c>
      <c r="E39482">
        <v>31400</v>
      </c>
      <c r="F39482">
        <v>118112</v>
      </c>
    </row>
    <row r="39483" spans="1:8" x14ac:dyDescent="0.2">
      <c r="A39483">
        <v>1.17864867058304E+18</v>
      </c>
      <c r="B39483" t="s">
        <v>79479</v>
      </c>
      <c r="C39483" t="s">
        <v>79480</v>
      </c>
      <c r="D39483" s="1">
        <v>43738.605497685188</v>
      </c>
      <c r="E39483">
        <v>17289</v>
      </c>
      <c r="F39483">
        <v>79237</v>
      </c>
    </row>
    <row r="39484" spans="1:8" x14ac:dyDescent="0.2">
      <c r="A39484">
        <v>1.1786486719965199E+18</v>
      </c>
      <c r="B39484" t="s">
        <v>79481</v>
      </c>
      <c r="C39484" t="s">
        <v>79482</v>
      </c>
      <c r="D39484" s="1">
        <v>43738.605509259258</v>
      </c>
      <c r="E39484">
        <v>12751</v>
      </c>
      <c r="F39484">
        <v>61132</v>
      </c>
    </row>
    <row r="39485" spans="1:8" x14ac:dyDescent="0.2">
      <c r="A39485">
        <v>1.17865093937442E+18</v>
      </c>
      <c r="B39485" t="s">
        <v>79483</v>
      </c>
      <c r="C39485" t="s">
        <v>79484</v>
      </c>
      <c r="D39485" s="1">
        <v>43738.611759259256</v>
      </c>
      <c r="E39485">
        <v>15898</v>
      </c>
      <c r="F39485">
        <v>72651</v>
      </c>
    </row>
    <row r="39486" spans="1:8" x14ac:dyDescent="0.2">
      <c r="A39486">
        <v>1.1786516383132201E+18</v>
      </c>
      <c r="B39486" t="s">
        <v>79485</v>
      </c>
      <c r="C39486" t="s">
        <v>79486</v>
      </c>
      <c r="D39486" s="1">
        <v>43738.613692129627</v>
      </c>
      <c r="E39486">
        <v>30643</v>
      </c>
      <c r="F39486">
        <v>114212</v>
      </c>
    </row>
    <row r="39487" spans="1:8" x14ac:dyDescent="0.2">
      <c r="A39487">
        <v>1.17865195905166E+18</v>
      </c>
      <c r="B39487" t="s">
        <v>79487</v>
      </c>
      <c r="C39487" t="s">
        <v>79488</v>
      </c>
      <c r="D39487" s="1">
        <v>43738.614571759259</v>
      </c>
      <c r="E39487">
        <v>17767</v>
      </c>
      <c r="F39487">
        <v>68579</v>
      </c>
      <c r="H39487" t="s">
        <v>390</v>
      </c>
    </row>
    <row r="39488" spans="1:8" x14ac:dyDescent="0.2">
      <c r="A39488">
        <v>1.1786684085666099E+18</v>
      </c>
      <c r="B39488" t="s">
        <v>79489</v>
      </c>
      <c r="C39488" t="s">
        <v>79490</v>
      </c>
      <c r="D39488" s="1">
        <v>43738.65996527778</v>
      </c>
      <c r="E39488">
        <v>17303</v>
      </c>
      <c r="F39488">
        <v>77482</v>
      </c>
    </row>
    <row r="39489" spans="1:7" x14ac:dyDescent="0.2">
      <c r="A39489">
        <v>1.17866841118386E+18</v>
      </c>
      <c r="B39489" t="s">
        <v>79491</v>
      </c>
      <c r="C39489" t="s">
        <v>79492</v>
      </c>
      <c r="D39489" s="1">
        <v>43738.65997685185</v>
      </c>
      <c r="E39489">
        <v>13807</v>
      </c>
      <c r="F39489">
        <v>58038</v>
      </c>
      <c r="G39489" t="s">
        <v>215</v>
      </c>
    </row>
    <row r="39490" spans="1:7" x14ac:dyDescent="0.2">
      <c r="A39490">
        <v>1.17867056487934E+18</v>
      </c>
      <c r="B39490" t="s">
        <v>79493</v>
      </c>
      <c r="C39490" t="s">
        <v>79494</v>
      </c>
      <c r="D39490" s="1">
        <v>43738.665914351855</v>
      </c>
      <c r="E39490">
        <v>26155</v>
      </c>
      <c r="F39490">
        <v>108070</v>
      </c>
    </row>
    <row r="39491" spans="1:7" x14ac:dyDescent="0.2">
      <c r="A39491">
        <v>1.1786717156243899E+18</v>
      </c>
      <c r="B39491" t="s">
        <v>79495</v>
      </c>
      <c r="C39491" t="s">
        <v>79496</v>
      </c>
      <c r="D39491" s="1">
        <v>43738.66909722222</v>
      </c>
      <c r="E39491">
        <v>22225</v>
      </c>
      <c r="F39491">
        <v>80125</v>
      </c>
    </row>
    <row r="39492" spans="1:7" x14ac:dyDescent="0.2">
      <c r="A39492">
        <v>1.1787134415756001E+18</v>
      </c>
      <c r="B39492" t="s">
        <v>79497</v>
      </c>
      <c r="C39492" t="s">
        <v>79498</v>
      </c>
      <c r="D39492" s="1">
        <v>43738.784236111111</v>
      </c>
      <c r="E39492">
        <v>11550</v>
      </c>
      <c r="F39492">
        <v>50793</v>
      </c>
    </row>
    <row r="39493" spans="1:7" x14ac:dyDescent="0.2">
      <c r="A39493">
        <v>1.1787452978303201E+18</v>
      </c>
      <c r="B39493" t="s">
        <v>79499</v>
      </c>
      <c r="C39493" t="s">
        <v>79500</v>
      </c>
      <c r="D39493" s="1">
        <v>43738.872141203705</v>
      </c>
      <c r="E39493">
        <v>18680</v>
      </c>
      <c r="F39493">
        <v>71202</v>
      </c>
    </row>
    <row r="39494" spans="1:7" x14ac:dyDescent="0.2">
      <c r="A39494">
        <v>1.1787474501206999E+18</v>
      </c>
      <c r="B39494" t="s">
        <v>79501</v>
      </c>
      <c r="C39494" t="s">
        <v>79502</v>
      </c>
      <c r="D39494" s="1">
        <v>43738.878078703703</v>
      </c>
      <c r="E39494">
        <v>18982</v>
      </c>
      <c r="F39494">
        <v>76246</v>
      </c>
      <c r="G39494" t="s">
        <v>89</v>
      </c>
    </row>
    <row r="39495" spans="1:7" x14ac:dyDescent="0.2">
      <c r="A39495">
        <v>1.17874836970925E+18</v>
      </c>
      <c r="B39495" t="s">
        <v>79503</v>
      </c>
      <c r="C39495" t="s">
        <v>79504</v>
      </c>
      <c r="D39495" s="1">
        <v>43738.880624999998</v>
      </c>
      <c r="E39495">
        <v>18116</v>
      </c>
      <c r="F39495">
        <v>70719</v>
      </c>
      <c r="G39495" t="s">
        <v>576</v>
      </c>
    </row>
    <row r="39496" spans="1:7" x14ac:dyDescent="0.2">
      <c r="A39496">
        <v>1.17875790165936E+18</v>
      </c>
      <c r="B39496" t="s">
        <v>79505</v>
      </c>
      <c r="C39496" t="s">
        <v>79506</v>
      </c>
      <c r="D39496" s="1">
        <v>43738.906921296293</v>
      </c>
      <c r="E39496">
        <v>12392</v>
      </c>
      <c r="F39496">
        <v>53132</v>
      </c>
      <c r="G39496" t="s">
        <v>576</v>
      </c>
    </row>
    <row r="39497" spans="1:7" x14ac:dyDescent="0.2">
      <c r="A39497">
        <v>1.17876741707555E+18</v>
      </c>
      <c r="B39497" t="s">
        <v>79507</v>
      </c>
      <c r="C39497" t="s">
        <v>79508</v>
      </c>
      <c r="D39497" s="1">
        <v>43738.933182870373</v>
      </c>
      <c r="E39497">
        <v>16125</v>
      </c>
      <c r="F39497">
        <v>54859</v>
      </c>
    </row>
    <row r="39498" spans="1:7" x14ac:dyDescent="0.2">
      <c r="A39498">
        <v>1.1787800496102799E+18</v>
      </c>
      <c r="B39498" t="s">
        <v>79509</v>
      </c>
      <c r="C39498" t="s">
        <v>79510</v>
      </c>
      <c r="D39498" s="1">
        <v>43738.968043981484</v>
      </c>
      <c r="E39498">
        <v>20809</v>
      </c>
      <c r="F39498">
        <v>62709</v>
      </c>
      <c r="G39498" t="s">
        <v>215</v>
      </c>
    </row>
    <row r="39499" spans="1:7" x14ac:dyDescent="0.2">
      <c r="A39499">
        <v>1.1788200448029399E+18</v>
      </c>
      <c r="B39499" t="s">
        <v>79511</v>
      </c>
      <c r="C39499" t="s">
        <v>79512</v>
      </c>
      <c r="D39499" s="1">
        <v>43739.078402777777</v>
      </c>
      <c r="E39499">
        <v>31109</v>
      </c>
      <c r="F39499">
        <v>134793</v>
      </c>
    </row>
    <row r="39500" spans="1:7" x14ac:dyDescent="0.2">
      <c r="A39500">
        <v>1.1788215924214001E+18</v>
      </c>
      <c r="B39500" t="s">
        <v>79513</v>
      </c>
      <c r="C39500" t="s">
        <v>79514</v>
      </c>
      <c r="D39500" s="1">
        <v>43739.082673611112</v>
      </c>
      <c r="E39500">
        <v>47148</v>
      </c>
      <c r="F39500">
        <v>165171</v>
      </c>
    </row>
    <row r="39501" spans="1:7" x14ac:dyDescent="0.2">
      <c r="A39501">
        <v>1.17884163571678E+18</v>
      </c>
      <c r="B39501" t="s">
        <v>79515</v>
      </c>
      <c r="C39501" t="s">
        <v>79516</v>
      </c>
      <c r="D39501" s="1">
        <v>43739.137986111113</v>
      </c>
      <c r="E39501">
        <v>32314</v>
      </c>
      <c r="F39501">
        <v>140422</v>
      </c>
    </row>
    <row r="39502" spans="1:7" x14ac:dyDescent="0.2">
      <c r="A39502">
        <v>1.1789781481358899E+18</v>
      </c>
      <c r="B39502" t="s">
        <v>79517</v>
      </c>
      <c r="C39502" t="s">
        <v>79518</v>
      </c>
      <c r="D39502" s="1">
        <v>43739.514687499999</v>
      </c>
      <c r="E39502">
        <v>24258</v>
      </c>
      <c r="F39502">
        <v>70187</v>
      </c>
    </row>
    <row r="39503" spans="1:7" x14ac:dyDescent="0.2">
      <c r="A39503">
        <v>1.17898132708285E+18</v>
      </c>
      <c r="B39503" t="s">
        <v>79519</v>
      </c>
      <c r="C39503" t="s">
        <v>79520</v>
      </c>
      <c r="D39503" s="1">
        <v>43739.523460648146</v>
      </c>
      <c r="E39503">
        <v>15215</v>
      </c>
      <c r="F39503">
        <v>72263</v>
      </c>
    </row>
    <row r="39504" spans="1:7" x14ac:dyDescent="0.2">
      <c r="A39504">
        <v>1.17898423652467E+18</v>
      </c>
      <c r="B39504" t="s">
        <v>79521</v>
      </c>
      <c r="C39504" t="s">
        <v>79522</v>
      </c>
      <c r="D39504" s="1">
        <v>43739.531493055554</v>
      </c>
      <c r="E39504">
        <v>12682</v>
      </c>
      <c r="F39504">
        <v>61038</v>
      </c>
    </row>
    <row r="39505" spans="1:7" x14ac:dyDescent="0.2">
      <c r="A39505">
        <v>1.1789865246307999E+18</v>
      </c>
      <c r="B39505" t="s">
        <v>79523</v>
      </c>
      <c r="C39505" t="s">
        <v>79524</v>
      </c>
      <c r="D39505" s="1">
        <v>43739.537800925929</v>
      </c>
      <c r="E39505">
        <v>12873</v>
      </c>
      <c r="F39505">
        <v>79419</v>
      </c>
    </row>
    <row r="39506" spans="1:7" x14ac:dyDescent="0.2">
      <c r="A39506">
        <v>1.1789892543090099E+18</v>
      </c>
      <c r="B39506" t="s">
        <v>79525</v>
      </c>
      <c r="C39506" t="s">
        <v>79526</v>
      </c>
      <c r="D39506" s="1">
        <v>43739.545335648145</v>
      </c>
      <c r="E39506">
        <v>62936</v>
      </c>
      <c r="F39506">
        <v>237078</v>
      </c>
    </row>
    <row r="39507" spans="1:7" x14ac:dyDescent="0.2">
      <c r="A39507">
        <v>1.1789904309370601E+18</v>
      </c>
      <c r="B39507" t="s">
        <v>79527</v>
      </c>
      <c r="C39507" t="s">
        <v>79528</v>
      </c>
      <c r="D39507" s="1">
        <v>43739.548576388886</v>
      </c>
      <c r="E39507">
        <v>18630</v>
      </c>
      <c r="F39507">
        <v>77350</v>
      </c>
    </row>
    <row r="39508" spans="1:7" x14ac:dyDescent="0.2">
      <c r="A39508">
        <v>1.1790230019893701E+18</v>
      </c>
      <c r="B39508" t="s">
        <v>79529</v>
      </c>
      <c r="C39508" t="s">
        <v>79530</v>
      </c>
      <c r="D39508" s="1">
        <v>43739.638460648152</v>
      </c>
      <c r="E39508">
        <v>19468</v>
      </c>
      <c r="F39508">
        <v>86470</v>
      </c>
    </row>
    <row r="39509" spans="1:7" x14ac:dyDescent="0.2">
      <c r="A39509">
        <v>1.1790230042417201E+18</v>
      </c>
      <c r="B39509" t="s">
        <v>79531</v>
      </c>
      <c r="C39509" t="s">
        <v>79532</v>
      </c>
      <c r="D39509" s="1">
        <v>43739.638472222221</v>
      </c>
      <c r="E39509">
        <v>16087</v>
      </c>
      <c r="F39509">
        <v>73312</v>
      </c>
    </row>
    <row r="39510" spans="1:7" x14ac:dyDescent="0.2">
      <c r="A39510">
        <v>1.17904197059074E+18</v>
      </c>
      <c r="B39510" t="s">
        <v>79533</v>
      </c>
      <c r="C39510" t="s">
        <v>79534</v>
      </c>
      <c r="D39510" s="1">
        <v>43739.690798611111</v>
      </c>
      <c r="E39510">
        <v>20583</v>
      </c>
      <c r="F39510">
        <v>76806</v>
      </c>
    </row>
    <row r="39511" spans="1:7" x14ac:dyDescent="0.2">
      <c r="A39511">
        <v>1.17904843931907E+18</v>
      </c>
      <c r="B39511" t="s">
        <v>79535</v>
      </c>
      <c r="C39511" t="s">
        <v>79536</v>
      </c>
      <c r="D39511" s="1">
        <v>43739.708657407406</v>
      </c>
      <c r="E39511">
        <v>36569</v>
      </c>
      <c r="F39511">
        <v>144489</v>
      </c>
    </row>
    <row r="39512" spans="1:7" x14ac:dyDescent="0.2">
      <c r="A39512">
        <v>1.17915791137489E+18</v>
      </c>
      <c r="B39512" t="s">
        <v>79537</v>
      </c>
      <c r="C39512" t="s">
        <v>79538</v>
      </c>
      <c r="D39512" s="1">
        <v>43740.010740740741</v>
      </c>
      <c r="E39512">
        <v>20711</v>
      </c>
      <c r="F39512">
        <v>76652</v>
      </c>
    </row>
    <row r="39513" spans="1:7" x14ac:dyDescent="0.2">
      <c r="A39513">
        <v>1.17915791309037E+18</v>
      </c>
      <c r="B39513" t="s">
        <v>79539</v>
      </c>
      <c r="C39513" t="s">
        <v>79540</v>
      </c>
      <c r="D39513" s="1">
        <v>43740.010740740741</v>
      </c>
      <c r="E39513">
        <v>15963</v>
      </c>
      <c r="F39513">
        <v>60986</v>
      </c>
      <c r="G39513" t="s">
        <v>89</v>
      </c>
    </row>
    <row r="39514" spans="1:7" x14ac:dyDescent="0.2">
      <c r="A39514">
        <v>1.1791795735415099E+18</v>
      </c>
      <c r="B39514" t="s">
        <v>79541</v>
      </c>
      <c r="C39514" t="s">
        <v>79542</v>
      </c>
      <c r="D39514" s="1">
        <v>43740.070520833331</v>
      </c>
      <c r="E39514">
        <v>45980</v>
      </c>
      <c r="F39514">
        <v>166473</v>
      </c>
    </row>
    <row r="39515" spans="1:7" x14ac:dyDescent="0.2">
      <c r="A39515">
        <v>1.1791795750599199E+18</v>
      </c>
      <c r="B39515" t="s">
        <v>79543</v>
      </c>
      <c r="C39515" t="s">
        <v>79544</v>
      </c>
      <c r="D39515" s="1">
        <v>43740.070520833331</v>
      </c>
      <c r="E39515">
        <v>32879</v>
      </c>
      <c r="F39515">
        <v>128535</v>
      </c>
    </row>
    <row r="39516" spans="1:7" x14ac:dyDescent="0.2">
      <c r="A39516">
        <v>1.1791892662341601E+18</v>
      </c>
      <c r="B39516" t="s">
        <v>79545</v>
      </c>
      <c r="C39516" t="s">
        <v>79546</v>
      </c>
      <c r="D39516" s="1">
        <v>43740.097268518519</v>
      </c>
      <c r="E39516">
        <v>27937</v>
      </c>
      <c r="F39516">
        <v>91824</v>
      </c>
    </row>
    <row r="39517" spans="1:7" x14ac:dyDescent="0.2">
      <c r="A39517">
        <v>1.17937540840545E+18</v>
      </c>
      <c r="B39517" t="s">
        <v>79547</v>
      </c>
      <c r="C39517" t="s">
        <v>79548</v>
      </c>
      <c r="D39517" s="1">
        <v>43740.610914351855</v>
      </c>
      <c r="E39517">
        <v>19386</v>
      </c>
      <c r="F39517">
        <v>73310</v>
      </c>
    </row>
    <row r="39518" spans="1:7" x14ac:dyDescent="0.2">
      <c r="A39518">
        <v>1.1793784509368E+18</v>
      </c>
      <c r="B39518" t="s">
        <v>79549</v>
      </c>
      <c r="C39518" t="s">
        <v>79550</v>
      </c>
      <c r="D39518" s="1">
        <v>43740.619317129633</v>
      </c>
      <c r="E39518">
        <v>27876</v>
      </c>
      <c r="F39518">
        <v>109103</v>
      </c>
    </row>
    <row r="39519" spans="1:7" x14ac:dyDescent="0.2">
      <c r="A39519">
        <v>1.1793822238601101E+18</v>
      </c>
      <c r="B39519" t="s">
        <v>79551</v>
      </c>
      <c r="C39519" t="s">
        <v>79552</v>
      </c>
      <c r="D39519" s="1">
        <v>43740.62972222222</v>
      </c>
      <c r="E39519">
        <v>19799</v>
      </c>
      <c r="F39519">
        <v>89322</v>
      </c>
    </row>
    <row r="39520" spans="1:7" x14ac:dyDescent="0.2">
      <c r="A39520">
        <v>1.17939983688339E+18</v>
      </c>
      <c r="B39520" t="s">
        <v>79553</v>
      </c>
      <c r="C39520" t="s">
        <v>79554</v>
      </c>
      <c r="D39520" s="1">
        <v>43740.67832175926</v>
      </c>
      <c r="E39520">
        <v>29709</v>
      </c>
      <c r="F39520">
        <v>121602</v>
      </c>
    </row>
    <row r="39521" spans="1:8" x14ac:dyDescent="0.2">
      <c r="A39521">
        <v>1.1794021970938099E+18</v>
      </c>
      <c r="B39521" t="s">
        <v>79555</v>
      </c>
      <c r="C39521" t="s">
        <v>79556</v>
      </c>
      <c r="D39521" s="1">
        <v>43740.684837962966</v>
      </c>
      <c r="E39521">
        <v>18243</v>
      </c>
      <c r="F39521">
        <v>78711</v>
      </c>
    </row>
    <row r="39522" spans="1:8" x14ac:dyDescent="0.2">
      <c r="A39522">
        <v>1.1794024638053399E+18</v>
      </c>
      <c r="B39522" t="s">
        <v>79557</v>
      </c>
      <c r="C39522" t="s">
        <v>79558</v>
      </c>
      <c r="D39522" s="1">
        <v>43740.685578703706</v>
      </c>
      <c r="E39522">
        <v>19602</v>
      </c>
      <c r="F39522">
        <v>74036</v>
      </c>
      <c r="H39522" t="s">
        <v>390</v>
      </c>
    </row>
    <row r="39523" spans="1:8" x14ac:dyDescent="0.2">
      <c r="A39523">
        <v>1.1794074607565701E+18</v>
      </c>
      <c r="B39523" t="s">
        <v>79559</v>
      </c>
      <c r="C39523" t="s">
        <v>79560</v>
      </c>
      <c r="D39523" s="1">
        <v>43740.699363425927</v>
      </c>
      <c r="E39523">
        <v>14691</v>
      </c>
      <c r="F39523">
        <v>64779</v>
      </c>
      <c r="G39523" t="s">
        <v>89</v>
      </c>
    </row>
    <row r="39524" spans="1:8" x14ac:dyDescent="0.2">
      <c r="A39524">
        <v>1.1794112613370601E+18</v>
      </c>
      <c r="B39524" t="s">
        <v>79561</v>
      </c>
      <c r="C39524" t="s">
        <v>79562</v>
      </c>
      <c r="D39524" s="1">
        <v>43740.709849537037</v>
      </c>
      <c r="E39524">
        <v>22446</v>
      </c>
      <c r="F39524">
        <v>90967</v>
      </c>
    </row>
    <row r="39525" spans="1:8" x14ac:dyDescent="0.2">
      <c r="A39525">
        <v>1.1794155290749E+18</v>
      </c>
      <c r="B39525" t="s">
        <v>79563</v>
      </c>
      <c r="C39525" t="s">
        <v>79564</v>
      </c>
      <c r="D39525" s="1">
        <v>43740.721631944441</v>
      </c>
      <c r="E39525">
        <v>25924</v>
      </c>
      <c r="F39525">
        <v>91113</v>
      </c>
    </row>
    <row r="39526" spans="1:8" x14ac:dyDescent="0.2">
      <c r="A39526">
        <v>1.1794185236821601E+18</v>
      </c>
      <c r="B39526" t="s">
        <v>79565</v>
      </c>
      <c r="C39526" t="s">
        <v>79566</v>
      </c>
      <c r="D39526" s="1">
        <v>43740.729895833334</v>
      </c>
      <c r="E39526">
        <v>21587</v>
      </c>
      <c r="F39526">
        <v>78906</v>
      </c>
    </row>
    <row r="39527" spans="1:8" x14ac:dyDescent="0.2">
      <c r="A39527">
        <v>1.1794187347647099E+18</v>
      </c>
      <c r="B39527" t="s">
        <v>79567</v>
      </c>
      <c r="C39527" t="s">
        <v>79568</v>
      </c>
      <c r="D39527" s="1">
        <v>43740.730474537035</v>
      </c>
      <c r="E39527">
        <v>24449</v>
      </c>
      <c r="F39527">
        <v>72455</v>
      </c>
    </row>
    <row r="39528" spans="1:8" x14ac:dyDescent="0.2">
      <c r="A39528">
        <v>1.17942055460191E+18</v>
      </c>
      <c r="B39528" t="s">
        <v>79569</v>
      </c>
      <c r="C39528" t="s">
        <v>79570</v>
      </c>
      <c r="D39528" s="1">
        <v>43740.735497685186</v>
      </c>
      <c r="E39528">
        <v>25852</v>
      </c>
      <c r="F39528">
        <v>97110</v>
      </c>
    </row>
    <row r="39529" spans="1:8" x14ac:dyDescent="0.2">
      <c r="A39529">
        <v>1.1794229876840699E+18</v>
      </c>
      <c r="B39529" t="s">
        <v>79571</v>
      </c>
      <c r="C39529" t="s">
        <v>79572</v>
      </c>
      <c r="D39529" s="1">
        <v>43740.742210648146</v>
      </c>
      <c r="E39529">
        <v>44446</v>
      </c>
      <c r="F39529">
        <v>167405</v>
      </c>
    </row>
    <row r="39530" spans="1:8" x14ac:dyDescent="0.2">
      <c r="A39530">
        <v>1.17948417626703E+18</v>
      </c>
      <c r="B39530" t="s">
        <v>79573</v>
      </c>
      <c r="C39530" t="s">
        <v>79574</v>
      </c>
      <c r="D39530" s="1">
        <v>43740.911064814813</v>
      </c>
      <c r="E39530">
        <v>24793</v>
      </c>
      <c r="F39530">
        <v>75980</v>
      </c>
    </row>
    <row r="39531" spans="1:8" x14ac:dyDescent="0.2">
      <c r="A39531">
        <v>1.1795029666063501E+18</v>
      </c>
      <c r="B39531" t="s">
        <v>79575</v>
      </c>
      <c r="C39531" t="s">
        <v>79576</v>
      </c>
      <c r="D39531" s="1">
        <v>43740.962916666664</v>
      </c>
      <c r="E39531">
        <v>115172</v>
      </c>
      <c r="F39531">
        <v>406699</v>
      </c>
    </row>
    <row r="39532" spans="1:8" x14ac:dyDescent="0.2">
      <c r="A39532">
        <v>1.1795385179925901E+18</v>
      </c>
      <c r="B39532" t="s">
        <v>79577</v>
      </c>
      <c r="C39532" t="s">
        <v>79578</v>
      </c>
      <c r="D39532" s="1">
        <v>43741.061018518521</v>
      </c>
      <c r="E39532">
        <v>18341</v>
      </c>
      <c r="F39532">
        <v>69902</v>
      </c>
      <c r="G39532" t="s">
        <v>89</v>
      </c>
    </row>
    <row r="39533" spans="1:8" x14ac:dyDescent="0.2">
      <c r="A39533">
        <v>1.17953851887344E+18</v>
      </c>
      <c r="B39533" t="s">
        <v>79579</v>
      </c>
      <c r="C39533" t="s">
        <v>79580</v>
      </c>
      <c r="D39533" s="1">
        <v>43741.061018518521</v>
      </c>
      <c r="E39533">
        <v>13250</v>
      </c>
      <c r="F39533">
        <v>55187</v>
      </c>
    </row>
    <row r="39534" spans="1:8" x14ac:dyDescent="0.2">
      <c r="A39534">
        <v>1.1795420374792E+18</v>
      </c>
      <c r="B39534" t="s">
        <v>79581</v>
      </c>
      <c r="C39534" t="s">
        <v>79582</v>
      </c>
      <c r="D39534" s="1">
        <v>43741.070729166669</v>
      </c>
      <c r="E39534">
        <v>37948</v>
      </c>
      <c r="F39534">
        <v>100401</v>
      </c>
      <c r="H39534" t="s">
        <v>390</v>
      </c>
    </row>
    <row r="39535" spans="1:8" x14ac:dyDescent="0.2">
      <c r="A39535">
        <v>1.17969759914365E+18</v>
      </c>
      <c r="B39535" t="s">
        <v>79583</v>
      </c>
      <c r="C39535" t="s">
        <v>79584</v>
      </c>
      <c r="D39535" s="1">
        <v>43741.5</v>
      </c>
      <c r="E39535">
        <v>24627</v>
      </c>
      <c r="F39535">
        <v>106341</v>
      </c>
    </row>
    <row r="39536" spans="1:8" x14ac:dyDescent="0.2">
      <c r="A39536">
        <v>1.1797070507434801E+18</v>
      </c>
      <c r="B39536" t="s">
        <v>79585</v>
      </c>
      <c r="C39536" t="s">
        <v>79586</v>
      </c>
      <c r="D39536" s="1">
        <v>43741.526076388887</v>
      </c>
      <c r="E39536">
        <v>14753</v>
      </c>
      <c r="F39536">
        <v>53145</v>
      </c>
      <c r="G39536" t="s">
        <v>215</v>
      </c>
    </row>
    <row r="39537" spans="1:6" x14ac:dyDescent="0.2">
      <c r="A39537">
        <v>1.17971073403024E+18</v>
      </c>
      <c r="B39537" t="s">
        <v>79587</v>
      </c>
      <c r="C39537" t="s">
        <v>79588</v>
      </c>
      <c r="D39537" s="1">
        <v>43741.536238425928</v>
      </c>
      <c r="E39537">
        <v>14488</v>
      </c>
      <c r="F39537">
        <v>63563</v>
      </c>
    </row>
    <row r="39538" spans="1:6" x14ac:dyDescent="0.2">
      <c r="A39538">
        <v>1.1797184670602099E+18</v>
      </c>
      <c r="B39538" t="s">
        <v>79589</v>
      </c>
      <c r="C39538" t="s">
        <v>79590</v>
      </c>
      <c r="D39538" s="1">
        <v>43741.557581018518</v>
      </c>
      <c r="E39538">
        <v>8867</v>
      </c>
      <c r="F39538">
        <v>38556</v>
      </c>
    </row>
    <row r="39539" spans="1:6" x14ac:dyDescent="0.2">
      <c r="A39539">
        <v>1.17971995188157E+18</v>
      </c>
      <c r="B39539" t="s">
        <v>79591</v>
      </c>
      <c r="C39539" t="s">
        <v>79592</v>
      </c>
      <c r="D39539" s="1">
        <v>43741.561678240738</v>
      </c>
      <c r="E39539">
        <v>7121</v>
      </c>
      <c r="F39539">
        <v>29261</v>
      </c>
    </row>
    <row r="39540" spans="1:6" x14ac:dyDescent="0.2">
      <c r="A39540">
        <v>1.1797202223512599E+18</v>
      </c>
      <c r="B39540" t="s">
        <v>79593</v>
      </c>
      <c r="C39540" t="s">
        <v>79594</v>
      </c>
      <c r="D39540" s="1">
        <v>43741.562418981484</v>
      </c>
      <c r="E39540">
        <v>7760</v>
      </c>
      <c r="F39540">
        <v>32507</v>
      </c>
    </row>
    <row r="39541" spans="1:6" x14ac:dyDescent="0.2">
      <c r="A39541">
        <v>1.1797207239690501E+18</v>
      </c>
      <c r="B39541" t="s">
        <v>79595</v>
      </c>
      <c r="C39541" t="s">
        <v>79596</v>
      </c>
      <c r="D39541" s="1">
        <v>43741.563807870371</v>
      </c>
      <c r="E39541">
        <v>10015</v>
      </c>
      <c r="F39541">
        <v>38444</v>
      </c>
    </row>
    <row r="39542" spans="1:6" x14ac:dyDescent="0.2">
      <c r="A39542">
        <v>1.17972100429117E+18</v>
      </c>
      <c r="B39542" t="s">
        <v>79597</v>
      </c>
      <c r="C39542" t="s">
        <v>79598</v>
      </c>
      <c r="D39542" s="1">
        <v>43741.564583333333</v>
      </c>
      <c r="E39542">
        <v>9471</v>
      </c>
      <c r="F39542">
        <v>40455</v>
      </c>
    </row>
    <row r="39543" spans="1:6" x14ac:dyDescent="0.2">
      <c r="A39543">
        <v>1.1797218574419E+18</v>
      </c>
      <c r="B39543" t="s">
        <v>79599</v>
      </c>
      <c r="C39543" t="s">
        <v>79600</v>
      </c>
      <c r="D39543" s="1">
        <v>43741.566932870373</v>
      </c>
      <c r="E39543">
        <v>18713</v>
      </c>
      <c r="F39543">
        <v>67073</v>
      </c>
    </row>
    <row r="39544" spans="1:6" x14ac:dyDescent="0.2">
      <c r="A39544">
        <v>1.1797302040019899E+18</v>
      </c>
      <c r="B39544" t="s">
        <v>79601</v>
      </c>
      <c r="C39544" t="s">
        <v>79602</v>
      </c>
      <c r="D39544" s="1">
        <v>43741.589965277781</v>
      </c>
      <c r="E39544">
        <v>22578</v>
      </c>
      <c r="F39544">
        <v>83378</v>
      </c>
    </row>
    <row r="39545" spans="1:6" x14ac:dyDescent="0.2">
      <c r="A39545">
        <v>1.1797530439082601E+18</v>
      </c>
      <c r="B39545" t="s">
        <v>79603</v>
      </c>
      <c r="C39545" t="s">
        <v>79604</v>
      </c>
      <c r="D39545" s="1">
        <v>43741.652997685182</v>
      </c>
      <c r="E39545">
        <v>20533</v>
      </c>
      <c r="F39545">
        <v>76589</v>
      </c>
    </row>
    <row r="39546" spans="1:6" x14ac:dyDescent="0.2">
      <c r="A39546">
        <v>1.17978234620925E+18</v>
      </c>
      <c r="B39546" t="s">
        <v>79605</v>
      </c>
      <c r="C39546" t="s">
        <v>79606</v>
      </c>
      <c r="D39546" s="1">
        <v>43741.733854166669</v>
      </c>
      <c r="E39546">
        <v>18239</v>
      </c>
      <c r="F39546">
        <v>66654</v>
      </c>
    </row>
    <row r="39547" spans="1:6" x14ac:dyDescent="0.2">
      <c r="A39547">
        <v>1.1798044571121201E+18</v>
      </c>
      <c r="B39547" t="s">
        <v>79607</v>
      </c>
      <c r="C39547" t="s">
        <v>79608</v>
      </c>
      <c r="D39547" s="1">
        <v>43741.794861111113</v>
      </c>
      <c r="E39547">
        <v>20423</v>
      </c>
      <c r="F39547">
        <v>67246</v>
      </c>
    </row>
    <row r="39548" spans="1:6" x14ac:dyDescent="0.2">
      <c r="A39548">
        <v>1.1798075221165701E+18</v>
      </c>
      <c r="B39548" t="s">
        <v>79609</v>
      </c>
      <c r="C39548" t="s">
        <v>79610</v>
      </c>
      <c r="D39548" s="1">
        <v>43741.80332175926</v>
      </c>
      <c r="E39548">
        <v>24939</v>
      </c>
      <c r="F39548">
        <v>123718</v>
      </c>
    </row>
    <row r="39549" spans="1:6" x14ac:dyDescent="0.2">
      <c r="A39549">
        <v>1.1798404482250501E+18</v>
      </c>
      <c r="B39549" t="s">
        <v>79611</v>
      </c>
      <c r="C39549" t="s">
        <v>79612</v>
      </c>
      <c r="D39549" s="1">
        <v>43741.894178240742</v>
      </c>
      <c r="E39549">
        <v>19025</v>
      </c>
      <c r="F39549">
        <v>90133</v>
      </c>
    </row>
    <row r="39550" spans="1:6" x14ac:dyDescent="0.2">
      <c r="A39550">
        <v>1.17984780357442E+18</v>
      </c>
      <c r="B39550" t="s">
        <v>79613</v>
      </c>
      <c r="C39550" t="s">
        <v>79614</v>
      </c>
      <c r="D39550" s="1">
        <v>43741.914479166669</v>
      </c>
      <c r="E39550">
        <v>11769</v>
      </c>
      <c r="F39550">
        <v>46855</v>
      </c>
    </row>
    <row r="39551" spans="1:6" x14ac:dyDescent="0.2">
      <c r="A39551">
        <v>1.17985666990111E+18</v>
      </c>
      <c r="B39551" t="s">
        <v>79615</v>
      </c>
      <c r="C39551" t="s">
        <v>79616</v>
      </c>
      <c r="D39551" s="1">
        <v>43741.938946759263</v>
      </c>
      <c r="E39551">
        <v>17804</v>
      </c>
      <c r="F39551">
        <v>85990</v>
      </c>
    </row>
    <row r="39552" spans="1:6" x14ac:dyDescent="0.2">
      <c r="A39552">
        <v>1.17985784957008E+18</v>
      </c>
      <c r="B39552" t="s">
        <v>79617</v>
      </c>
      <c r="C39552" t="s">
        <v>79618</v>
      </c>
      <c r="D39552" s="1">
        <v>43741.942199074074</v>
      </c>
      <c r="E39552">
        <v>10564</v>
      </c>
      <c r="F39552">
        <v>40451</v>
      </c>
    </row>
    <row r="39553" spans="1:7" x14ac:dyDescent="0.2">
      <c r="A39553">
        <v>1.1798597554786299E+18</v>
      </c>
      <c r="B39553" t="s">
        <v>79619</v>
      </c>
      <c r="C39553" t="s">
        <v>79620</v>
      </c>
      <c r="D39553" s="1">
        <v>43741.947465277779</v>
      </c>
      <c r="E39553">
        <v>14899</v>
      </c>
      <c r="F39553">
        <v>54323</v>
      </c>
      <c r="G39553" t="s">
        <v>215</v>
      </c>
    </row>
    <row r="39554" spans="1:7" x14ac:dyDescent="0.2">
      <c r="A39554">
        <v>1.1798621059455401E+18</v>
      </c>
      <c r="B39554" t="s">
        <v>79621</v>
      </c>
      <c r="C39554" t="s">
        <v>79622</v>
      </c>
      <c r="D39554" s="1">
        <v>43741.953946759262</v>
      </c>
      <c r="E39554">
        <v>38517</v>
      </c>
      <c r="F39554">
        <v>121329</v>
      </c>
    </row>
    <row r="39555" spans="1:7" x14ac:dyDescent="0.2">
      <c r="A39555">
        <v>1.17986346858271E+18</v>
      </c>
      <c r="B39555" t="s">
        <v>79623</v>
      </c>
      <c r="C39555" t="s">
        <v>79624</v>
      </c>
      <c r="D39555" s="1">
        <v>43741.957708333335</v>
      </c>
      <c r="E39555">
        <v>12439</v>
      </c>
      <c r="F39555">
        <v>41176</v>
      </c>
      <c r="G39555" t="e">
        <f>JennaEllisRives</f>
        <v>#NAME?</v>
      </c>
    </row>
    <row r="39556" spans="1:7" x14ac:dyDescent="0.2">
      <c r="A39556">
        <v>1.1798691646320399E+18</v>
      </c>
      <c r="B39556" t="s">
        <v>79625</v>
      </c>
      <c r="C39556" t="s">
        <v>79626</v>
      </c>
      <c r="D39556" s="1">
        <v>43741.973425925928</v>
      </c>
      <c r="E39556">
        <v>14828</v>
      </c>
      <c r="F39556">
        <v>65557</v>
      </c>
      <c r="G39556" t="s">
        <v>215</v>
      </c>
    </row>
    <row r="39557" spans="1:7" x14ac:dyDescent="0.2">
      <c r="A39557">
        <v>1.1798913261517299E+18</v>
      </c>
      <c r="B39557" t="s">
        <v>79627</v>
      </c>
      <c r="C39557" t="s">
        <v>79628</v>
      </c>
      <c r="D39557" s="1">
        <v>43742.034583333334</v>
      </c>
      <c r="E39557">
        <v>16976</v>
      </c>
      <c r="F39557">
        <v>61650</v>
      </c>
    </row>
    <row r="39558" spans="1:7" x14ac:dyDescent="0.2">
      <c r="A39558">
        <v>1.1798944727396201E+18</v>
      </c>
      <c r="B39558" t="s">
        <v>79629</v>
      </c>
      <c r="C39558" t="s">
        <v>79630</v>
      </c>
      <c r="D39558" s="1">
        <v>43742.043263888889</v>
      </c>
      <c r="E39558">
        <v>15022</v>
      </c>
      <c r="F39558">
        <v>51442</v>
      </c>
    </row>
    <row r="39559" spans="1:7" x14ac:dyDescent="0.2">
      <c r="A39559">
        <v>1.17989872489983E+18</v>
      </c>
      <c r="B39559" t="s">
        <v>79631</v>
      </c>
      <c r="C39559" t="s">
        <v>79632</v>
      </c>
      <c r="D39559" s="1">
        <v>43742.055</v>
      </c>
      <c r="E39559">
        <v>13372</v>
      </c>
      <c r="F39559">
        <v>44898</v>
      </c>
      <c r="G39559" t="s">
        <v>89</v>
      </c>
    </row>
    <row r="39560" spans="1:7" x14ac:dyDescent="0.2">
      <c r="A39560">
        <v>1.17992525941746E+18</v>
      </c>
      <c r="B39560" t="s">
        <v>79633</v>
      </c>
      <c r="C39560" t="s">
        <v>79634</v>
      </c>
      <c r="D39560" s="1">
        <v>43742.128217592595</v>
      </c>
      <c r="E39560">
        <v>40597</v>
      </c>
      <c r="F39560">
        <v>179862</v>
      </c>
    </row>
    <row r="39561" spans="1:7" x14ac:dyDescent="0.2">
      <c r="A39561">
        <v>1.1799283596792699E+18</v>
      </c>
      <c r="B39561" t="s">
        <v>79635</v>
      </c>
      <c r="C39561" t="s">
        <v>79636</v>
      </c>
      <c r="D39561" s="1">
        <v>43742.136770833335</v>
      </c>
      <c r="E39561">
        <v>10265</v>
      </c>
      <c r="F39561">
        <v>38625</v>
      </c>
    </row>
    <row r="39562" spans="1:7" x14ac:dyDescent="0.2">
      <c r="A39562">
        <v>1.1799297131978801E+18</v>
      </c>
      <c r="B39562" t="s">
        <v>79637</v>
      </c>
      <c r="C39562" t="s">
        <v>79638</v>
      </c>
      <c r="D39562" s="1">
        <v>43742.140509259261</v>
      </c>
      <c r="E39562">
        <v>11019</v>
      </c>
      <c r="F39562">
        <v>40814</v>
      </c>
    </row>
    <row r="39563" spans="1:7" x14ac:dyDescent="0.2">
      <c r="A39563">
        <v>1.1799311071118999E+18</v>
      </c>
      <c r="B39563" t="s">
        <v>79639</v>
      </c>
      <c r="C39563" t="s">
        <v>79640</v>
      </c>
      <c r="D39563" s="1">
        <v>43742.14435185185</v>
      </c>
      <c r="E39563">
        <v>25428</v>
      </c>
      <c r="F39563">
        <v>110976</v>
      </c>
    </row>
    <row r="39564" spans="1:7" x14ac:dyDescent="0.2">
      <c r="A39564">
        <v>1.1799312849001201E+18</v>
      </c>
      <c r="B39564" t="s">
        <v>79641</v>
      </c>
      <c r="C39564" t="s">
        <v>79642</v>
      </c>
      <c r="D39564" s="1">
        <v>43742.144849537035</v>
      </c>
      <c r="E39564">
        <v>12440</v>
      </c>
      <c r="F39564">
        <v>48174</v>
      </c>
    </row>
    <row r="39565" spans="1:7" x14ac:dyDescent="0.2">
      <c r="A39565">
        <v>1.17993294813872E+18</v>
      </c>
      <c r="B39565" t="s">
        <v>79643</v>
      </c>
      <c r="C39565" t="s">
        <v>79644</v>
      </c>
      <c r="D39565" s="1">
        <v>43742.14943287037</v>
      </c>
      <c r="E39565">
        <v>22214</v>
      </c>
      <c r="F39565">
        <v>84020</v>
      </c>
    </row>
    <row r="39566" spans="1:7" x14ac:dyDescent="0.2">
      <c r="A39566">
        <v>1.1799352104456399E+18</v>
      </c>
      <c r="B39566" t="s">
        <v>79645</v>
      </c>
      <c r="C39566" t="s">
        <v>79646</v>
      </c>
      <c r="D39566" s="1">
        <v>43742.155671296299</v>
      </c>
      <c r="E39566">
        <v>21594</v>
      </c>
      <c r="F39566">
        <v>77911</v>
      </c>
    </row>
    <row r="39567" spans="1:7" x14ac:dyDescent="0.2">
      <c r="A39567">
        <v>1.1799382750893599E+18</v>
      </c>
      <c r="B39567" t="s">
        <v>79647</v>
      </c>
      <c r="C39567" t="s">
        <v>79648</v>
      </c>
      <c r="D39567" s="1">
        <v>43742.164131944446</v>
      </c>
      <c r="E39567">
        <v>14437</v>
      </c>
      <c r="F39567">
        <v>47971</v>
      </c>
    </row>
    <row r="39568" spans="1:7" x14ac:dyDescent="0.2">
      <c r="A39568">
        <v>1.1799444610670001E+18</v>
      </c>
      <c r="B39568" t="s">
        <v>79649</v>
      </c>
      <c r="C39568" t="s">
        <v>79650</v>
      </c>
      <c r="D39568" s="1">
        <v>43742.181203703702</v>
      </c>
      <c r="E39568">
        <v>23713</v>
      </c>
      <c r="F39568">
        <v>92484</v>
      </c>
      <c r="G39568" t="s">
        <v>215</v>
      </c>
    </row>
    <row r="39569" spans="1:7" x14ac:dyDescent="0.2">
      <c r="A39569">
        <v>1.1799499238333801E+18</v>
      </c>
      <c r="B39569" t="s">
        <v>79651</v>
      </c>
      <c r="C39569" t="s">
        <v>79652</v>
      </c>
      <c r="D39569" s="1">
        <v>43742.196273148147</v>
      </c>
      <c r="E39569">
        <v>17818</v>
      </c>
      <c r="F39569">
        <v>50835</v>
      </c>
    </row>
    <row r="39570" spans="1:7" x14ac:dyDescent="0.2">
      <c r="A39570">
        <v>1.1800881400040399E+18</v>
      </c>
      <c r="B39570" t="s">
        <v>79653</v>
      </c>
      <c r="C39570" t="s">
        <v>79654</v>
      </c>
      <c r="D39570" s="1">
        <v>43742.577685185184</v>
      </c>
      <c r="E39570">
        <v>19204</v>
      </c>
      <c r="F39570">
        <v>72880</v>
      </c>
    </row>
    <row r="39571" spans="1:7" x14ac:dyDescent="0.2">
      <c r="A39571">
        <v>1.1800944113231099E+18</v>
      </c>
      <c r="B39571" t="s">
        <v>79655</v>
      </c>
      <c r="C39571" t="s">
        <v>79656</v>
      </c>
      <c r="D39571" s="1">
        <v>43742.594988425924</v>
      </c>
      <c r="E39571">
        <v>37281</v>
      </c>
      <c r="F39571">
        <v>147739</v>
      </c>
    </row>
    <row r="39572" spans="1:7" x14ac:dyDescent="0.2">
      <c r="A39572">
        <v>1.1801020564110899E+18</v>
      </c>
      <c r="B39572" t="s">
        <v>79657</v>
      </c>
      <c r="C39572" t="s">
        <v>79658</v>
      </c>
      <c r="D39572" s="1">
        <v>43742.616087962961</v>
      </c>
      <c r="E39572">
        <v>36866</v>
      </c>
      <c r="F39572">
        <v>165077</v>
      </c>
    </row>
    <row r="39573" spans="1:7" x14ac:dyDescent="0.2">
      <c r="A39573">
        <v>1.18010822783869E+18</v>
      </c>
      <c r="B39573" t="s">
        <v>79659</v>
      </c>
      <c r="C39573" t="s">
        <v>79660</v>
      </c>
      <c r="D39573" s="1">
        <v>43742.633113425924</v>
      </c>
      <c r="E39573">
        <v>17607</v>
      </c>
      <c r="F39573">
        <v>69759</v>
      </c>
    </row>
    <row r="39574" spans="1:7" x14ac:dyDescent="0.2">
      <c r="A39574">
        <v>1.1801127450789499E+18</v>
      </c>
      <c r="B39574" t="s">
        <v>79661</v>
      </c>
      <c r="C39574" t="s">
        <v>79662</v>
      </c>
      <c r="D39574" s="1">
        <v>43742.645578703705</v>
      </c>
      <c r="E39574">
        <v>25930</v>
      </c>
      <c r="F39574">
        <v>112446</v>
      </c>
    </row>
    <row r="39575" spans="1:7" x14ac:dyDescent="0.2">
      <c r="A39575">
        <v>1.18011640483981E+18</v>
      </c>
      <c r="B39575" t="s">
        <v>79663</v>
      </c>
      <c r="C39575" t="s">
        <v>79664</v>
      </c>
      <c r="D39575" s="1">
        <v>43742.655682870369</v>
      </c>
      <c r="E39575">
        <v>16222</v>
      </c>
      <c r="F39575">
        <v>60210</v>
      </c>
    </row>
    <row r="39576" spans="1:7" x14ac:dyDescent="0.2">
      <c r="A39576">
        <v>1.1801173613801999E+18</v>
      </c>
      <c r="B39576" t="s">
        <v>79665</v>
      </c>
      <c r="C39576" t="s">
        <v>79666</v>
      </c>
      <c r="D39576" s="1">
        <v>43742.658321759256</v>
      </c>
      <c r="E39576">
        <v>14781</v>
      </c>
      <c r="F39576">
        <v>54450</v>
      </c>
      <c r="G39576" t="s">
        <v>215</v>
      </c>
    </row>
    <row r="39577" spans="1:7" x14ac:dyDescent="0.2">
      <c r="A39577">
        <v>1.18012350492415E+18</v>
      </c>
      <c r="B39577" t="s">
        <v>79667</v>
      </c>
      <c r="C39577" t="s">
        <v>79668</v>
      </c>
      <c r="D39577" s="1">
        <v>43742.675266203703</v>
      </c>
      <c r="E39577">
        <v>19025</v>
      </c>
      <c r="F39577">
        <v>75414</v>
      </c>
      <c r="G39577" t="s">
        <v>89</v>
      </c>
    </row>
    <row r="39578" spans="1:7" x14ac:dyDescent="0.2">
      <c r="A39578">
        <v>1.1802077099851599E+18</v>
      </c>
      <c r="B39578" t="s">
        <v>79669</v>
      </c>
      <c r="C39578" t="s">
        <v>79670</v>
      </c>
      <c r="D39578" s="1">
        <v>43742.907627314817</v>
      </c>
      <c r="E39578">
        <v>15527</v>
      </c>
      <c r="F39578">
        <v>52106</v>
      </c>
    </row>
    <row r="39579" spans="1:7" x14ac:dyDescent="0.2">
      <c r="A39579">
        <v>1.18024049847853E+18</v>
      </c>
      <c r="B39579" t="s">
        <v>79671</v>
      </c>
      <c r="C39579" t="s">
        <v>79672</v>
      </c>
      <c r="D39579" s="1">
        <v>43742.998113425929</v>
      </c>
      <c r="E39579">
        <v>15633</v>
      </c>
      <c r="F39579">
        <v>58661</v>
      </c>
    </row>
    <row r="39580" spans="1:7" x14ac:dyDescent="0.2">
      <c r="A39580">
        <v>1.1802411144036101E+18</v>
      </c>
      <c r="B39580" t="s">
        <v>79673</v>
      </c>
      <c r="C39580" t="s">
        <v>79674</v>
      </c>
      <c r="D39580" s="1">
        <v>43742.999814814815</v>
      </c>
      <c r="E39580">
        <v>8698</v>
      </c>
      <c r="F39580">
        <v>38775</v>
      </c>
      <c r="G39580" t="s">
        <v>89</v>
      </c>
    </row>
    <row r="39581" spans="1:7" x14ac:dyDescent="0.2">
      <c r="A39581">
        <v>1.1802418491995799E+18</v>
      </c>
      <c r="B39581" t="s">
        <v>79675</v>
      </c>
      <c r="C39581" t="s">
        <v>79676</v>
      </c>
      <c r="D39581" s="1">
        <v>43743.001840277779</v>
      </c>
      <c r="E39581">
        <v>22483</v>
      </c>
      <c r="F39581">
        <v>97093</v>
      </c>
    </row>
    <row r="39582" spans="1:7" x14ac:dyDescent="0.2">
      <c r="A39582">
        <v>1.1802424809917399E+18</v>
      </c>
      <c r="B39582" t="s">
        <v>79677</v>
      </c>
      <c r="C39582" t="s">
        <v>79678</v>
      </c>
      <c r="D39582" s="1">
        <v>43743.003576388888</v>
      </c>
      <c r="E39582">
        <v>13300</v>
      </c>
      <c r="F39582">
        <v>42327</v>
      </c>
    </row>
    <row r="39583" spans="1:7" x14ac:dyDescent="0.2">
      <c r="A39583">
        <v>1.18024443264752E+18</v>
      </c>
      <c r="B39583" t="s">
        <v>79679</v>
      </c>
      <c r="C39583" t="s">
        <v>79680</v>
      </c>
      <c r="D39583" s="1">
        <v>43743.008969907409</v>
      </c>
      <c r="E39583">
        <v>13033</v>
      </c>
      <c r="F39583">
        <v>48320</v>
      </c>
      <c r="G39583" t="s">
        <v>89</v>
      </c>
    </row>
    <row r="39584" spans="1:7" x14ac:dyDescent="0.2">
      <c r="A39584">
        <v>1.18024513436302E+18</v>
      </c>
      <c r="B39584" t="s">
        <v>79681</v>
      </c>
      <c r="C39584" t="s">
        <v>79682</v>
      </c>
      <c r="D39584" s="1">
        <v>43743.01090277778</v>
      </c>
      <c r="E39584">
        <v>44503</v>
      </c>
      <c r="F39584">
        <v>138152</v>
      </c>
    </row>
    <row r="39585" spans="1:7" x14ac:dyDescent="0.2">
      <c r="A39585">
        <v>1.1802480562410399E+18</v>
      </c>
      <c r="B39585" t="s">
        <v>79683</v>
      </c>
      <c r="C39585" t="s">
        <v>79684</v>
      </c>
      <c r="D39585" s="1">
        <v>43743.018969907411</v>
      </c>
      <c r="E39585">
        <v>18442</v>
      </c>
      <c r="F39585">
        <v>73484</v>
      </c>
      <c r="G39585" t="s">
        <v>89</v>
      </c>
    </row>
    <row r="39586" spans="1:7" x14ac:dyDescent="0.2">
      <c r="A39586">
        <v>1.18024805715954E+18</v>
      </c>
      <c r="B39586" t="s">
        <v>79685</v>
      </c>
      <c r="C39586" t="s">
        <v>79686</v>
      </c>
      <c r="D39586" s="1">
        <v>43743.018969907411</v>
      </c>
      <c r="E39586">
        <v>14030</v>
      </c>
      <c r="F39586">
        <v>61437</v>
      </c>
    </row>
    <row r="39587" spans="1:7" x14ac:dyDescent="0.2">
      <c r="A39587">
        <v>1.18024966348993E+18</v>
      </c>
      <c r="B39587" t="s">
        <v>79687</v>
      </c>
      <c r="C39587" t="s">
        <v>79688</v>
      </c>
      <c r="D39587" s="1">
        <v>43743.023402777777</v>
      </c>
      <c r="E39587">
        <v>6758</v>
      </c>
      <c r="F39587">
        <v>33265</v>
      </c>
      <c r="G39587" t="s">
        <v>576</v>
      </c>
    </row>
    <row r="39588" spans="1:7" x14ac:dyDescent="0.2">
      <c r="A39588">
        <v>1.1802626869422001E+18</v>
      </c>
      <c r="B39588" t="s">
        <v>79689</v>
      </c>
      <c r="C39588" t="s">
        <v>79690</v>
      </c>
      <c r="D39588" s="1">
        <v>43743.059340277781</v>
      </c>
      <c r="E39588">
        <v>13612</v>
      </c>
      <c r="F39588">
        <v>44090</v>
      </c>
    </row>
    <row r="39589" spans="1:7" x14ac:dyDescent="0.2">
      <c r="A39589">
        <v>1.1802853197840699E+18</v>
      </c>
      <c r="B39589" t="s">
        <v>79691</v>
      </c>
      <c r="C39589" t="s">
        <v>79692</v>
      </c>
      <c r="D39589" s="1">
        <v>43743.121793981481</v>
      </c>
      <c r="E39589">
        <v>18606</v>
      </c>
      <c r="F39589">
        <v>64078</v>
      </c>
    </row>
    <row r="39590" spans="1:7" x14ac:dyDescent="0.2">
      <c r="A39590">
        <v>1.18030795221075E+18</v>
      </c>
      <c r="B39590" t="s">
        <v>79693</v>
      </c>
      <c r="C39590" t="s">
        <v>79694</v>
      </c>
      <c r="D39590" s="1">
        <v>43743.184247685182</v>
      </c>
      <c r="E39590">
        <v>18919</v>
      </c>
      <c r="F39590">
        <v>84401</v>
      </c>
    </row>
    <row r="39591" spans="1:7" x14ac:dyDescent="0.2">
      <c r="A39591">
        <v>1.18030795355709E+18</v>
      </c>
      <c r="B39591" t="s">
        <v>79695</v>
      </c>
      <c r="C39591" t="s">
        <v>79696</v>
      </c>
      <c r="D39591" s="1">
        <v>43743.184247685182</v>
      </c>
      <c r="E39591">
        <v>15639</v>
      </c>
      <c r="F39591">
        <v>72342</v>
      </c>
    </row>
    <row r="39592" spans="1:7" x14ac:dyDescent="0.2">
      <c r="A39592">
        <v>1.18030942255759E+18</v>
      </c>
      <c r="B39592" t="s">
        <v>79697</v>
      </c>
      <c r="C39592" t="s">
        <v>79698</v>
      </c>
      <c r="D39592" s="1">
        <v>43743.188310185185</v>
      </c>
      <c r="E39592">
        <v>10328</v>
      </c>
      <c r="F39592">
        <v>40906</v>
      </c>
      <c r="G39592" t="s">
        <v>215</v>
      </c>
    </row>
    <row r="39593" spans="1:7" x14ac:dyDescent="0.2">
      <c r="A39593">
        <v>1.18031619859827E+18</v>
      </c>
      <c r="B39593" t="s">
        <v>79699</v>
      </c>
      <c r="C39593" t="s">
        <v>79700</v>
      </c>
      <c r="D39593" s="1">
        <v>43743.207002314812</v>
      </c>
      <c r="E39593">
        <v>9742</v>
      </c>
      <c r="F39593">
        <v>39603</v>
      </c>
    </row>
    <row r="39594" spans="1:7" x14ac:dyDescent="0.2">
      <c r="A39594">
        <v>1.1803197347530399E+18</v>
      </c>
      <c r="B39594" t="s">
        <v>79701</v>
      </c>
      <c r="C39594" t="s">
        <v>79702</v>
      </c>
      <c r="D39594" s="1">
        <v>43743.21675925926</v>
      </c>
      <c r="E39594">
        <v>18552</v>
      </c>
      <c r="F39594">
        <v>56340</v>
      </c>
    </row>
    <row r="39595" spans="1:7" x14ac:dyDescent="0.2">
      <c r="A39595">
        <v>1.1803224046792399E+18</v>
      </c>
      <c r="B39595" t="s">
        <v>79703</v>
      </c>
      <c r="C39595" t="s">
        <v>79704</v>
      </c>
      <c r="D39595" s="1">
        <v>43743.224131944444</v>
      </c>
      <c r="E39595">
        <v>14499</v>
      </c>
      <c r="F39595">
        <v>44921</v>
      </c>
      <c r="G39595" t="s">
        <v>89</v>
      </c>
    </row>
    <row r="39596" spans="1:7" x14ac:dyDescent="0.2">
      <c r="A39596">
        <v>1.1803227971025201E+18</v>
      </c>
      <c r="B39596" t="s">
        <v>79705</v>
      </c>
      <c r="C39596" t="s">
        <v>79706</v>
      </c>
      <c r="D39596" s="1">
        <v>43743.225208333337</v>
      </c>
      <c r="E39596">
        <v>8053</v>
      </c>
      <c r="F39596">
        <v>33491</v>
      </c>
    </row>
    <row r="39597" spans="1:7" x14ac:dyDescent="0.2">
      <c r="A39597">
        <v>1.18032283331617E+18</v>
      </c>
      <c r="B39597" t="s">
        <v>79707</v>
      </c>
      <c r="C39597" t="s">
        <v>79708</v>
      </c>
      <c r="D39597" s="1">
        <v>43743.225312499999</v>
      </c>
      <c r="E39597">
        <v>11222</v>
      </c>
      <c r="F39597">
        <v>36806</v>
      </c>
    </row>
    <row r="39598" spans="1:7" x14ac:dyDescent="0.2">
      <c r="A39598">
        <v>1.1803229624125701E+18</v>
      </c>
      <c r="B39598" t="s">
        <v>79709</v>
      </c>
      <c r="C39598" t="s">
        <v>79710</v>
      </c>
      <c r="D39598" s="1">
        <v>43743.225671296299</v>
      </c>
      <c r="E39598">
        <v>10383</v>
      </c>
      <c r="F39598">
        <v>38033</v>
      </c>
      <c r="G39598" t="s">
        <v>89</v>
      </c>
    </row>
    <row r="39599" spans="1:7" x14ac:dyDescent="0.2">
      <c r="A39599">
        <v>1.18032375642369E+18</v>
      </c>
      <c r="B39599" t="s">
        <v>79711</v>
      </c>
      <c r="C39599" t="s">
        <v>79712</v>
      </c>
      <c r="D39599" s="1">
        <v>43743.227858796294</v>
      </c>
      <c r="E39599">
        <v>16196</v>
      </c>
      <c r="F39599">
        <v>51906</v>
      </c>
    </row>
    <row r="39600" spans="1:7" x14ac:dyDescent="0.2">
      <c r="A39600">
        <v>1.18032905886286E+18</v>
      </c>
      <c r="B39600" t="s">
        <v>79713</v>
      </c>
      <c r="C39600" t="s">
        <v>79714</v>
      </c>
      <c r="D39600" s="1">
        <v>43743.242488425924</v>
      </c>
      <c r="E39600">
        <v>10773</v>
      </c>
      <c r="F39600">
        <v>47701</v>
      </c>
    </row>
    <row r="39601" spans="1:8" x14ac:dyDescent="0.2">
      <c r="A39601">
        <v>1.1803331957636301E+18</v>
      </c>
      <c r="B39601" t="s">
        <v>79715</v>
      </c>
      <c r="C39601" t="s">
        <v>79716</v>
      </c>
      <c r="D39601" s="1">
        <v>43743.253912037035</v>
      </c>
      <c r="E39601">
        <v>14944</v>
      </c>
      <c r="F39601">
        <v>47585</v>
      </c>
    </row>
    <row r="39602" spans="1:8" x14ac:dyDescent="0.2">
      <c r="A39602">
        <v>1.1803347081751301E+18</v>
      </c>
      <c r="B39602" t="s">
        <v>79717</v>
      </c>
      <c r="C39602" t="s">
        <v>79718</v>
      </c>
      <c r="D39602" s="1">
        <v>43743.2580787037</v>
      </c>
      <c r="E39602">
        <v>21687</v>
      </c>
      <c r="F39602">
        <v>62119</v>
      </c>
    </row>
    <row r="39603" spans="1:8" x14ac:dyDescent="0.2">
      <c r="A39603">
        <v>1.1803361182077801E+18</v>
      </c>
      <c r="B39603" t="s">
        <v>79719</v>
      </c>
      <c r="C39603" t="s">
        <v>79720</v>
      </c>
      <c r="D39603" s="1">
        <v>43743.261967592596</v>
      </c>
      <c r="E39603">
        <v>9655</v>
      </c>
      <c r="F39603">
        <v>33751</v>
      </c>
      <c r="G39603" t="s">
        <v>215</v>
      </c>
    </row>
    <row r="39604" spans="1:8" x14ac:dyDescent="0.2">
      <c r="A39604">
        <v>1.1803407053084101E+18</v>
      </c>
      <c r="B39604" t="s">
        <v>79721</v>
      </c>
      <c r="C39604" t="s">
        <v>79722</v>
      </c>
      <c r="D39604" s="1">
        <v>43743.274629629632</v>
      </c>
      <c r="E39604">
        <v>13519</v>
      </c>
      <c r="F39604">
        <v>44884</v>
      </c>
    </row>
    <row r="39605" spans="1:8" x14ac:dyDescent="0.2">
      <c r="A39605">
        <v>1.1804800678493299E+18</v>
      </c>
      <c r="B39605" t="s">
        <v>79723</v>
      </c>
      <c r="C39605" t="s">
        <v>79724</v>
      </c>
      <c r="D39605" s="1">
        <v>43743.659201388888</v>
      </c>
      <c r="E39605">
        <v>19032</v>
      </c>
      <c r="F39605">
        <v>68929</v>
      </c>
      <c r="G39605" t="s">
        <v>215</v>
      </c>
    </row>
    <row r="39606" spans="1:8" x14ac:dyDescent="0.2">
      <c r="A39606">
        <v>1.1804824085226199E+18</v>
      </c>
      <c r="B39606" t="s">
        <v>79725</v>
      </c>
      <c r="C39606" t="s">
        <v>79726</v>
      </c>
      <c r="D39606" s="1">
        <v>43743.665659722225</v>
      </c>
      <c r="E39606">
        <v>25370</v>
      </c>
      <c r="F39606">
        <v>102463</v>
      </c>
    </row>
    <row r="39607" spans="1:8" x14ac:dyDescent="0.2">
      <c r="A39607">
        <v>1.18048448314705E+18</v>
      </c>
      <c r="B39607" t="s">
        <v>79727</v>
      </c>
      <c r="C39607" t="s">
        <v>79728</v>
      </c>
      <c r="D39607" s="1">
        <v>43743.671377314815</v>
      </c>
      <c r="E39607">
        <v>30008</v>
      </c>
      <c r="F39607">
        <v>131845</v>
      </c>
    </row>
    <row r="39608" spans="1:8" x14ac:dyDescent="0.2">
      <c r="A39608">
        <v>1.18048713954654E+18</v>
      </c>
      <c r="B39608" t="s">
        <v>79729</v>
      </c>
      <c r="C39608" t="s">
        <v>79730</v>
      </c>
      <c r="D39608" s="1">
        <v>43743.678715277776</v>
      </c>
      <c r="E39608">
        <v>34488</v>
      </c>
      <c r="F39608">
        <v>140803</v>
      </c>
    </row>
    <row r="39609" spans="1:8" x14ac:dyDescent="0.2">
      <c r="A39609">
        <v>1.1805218712232399E+18</v>
      </c>
      <c r="B39609" t="s">
        <v>79731</v>
      </c>
      <c r="C39609" t="s">
        <v>79732</v>
      </c>
      <c r="D39609" s="1">
        <v>43743.774548611109</v>
      </c>
      <c r="E39609">
        <v>18699</v>
      </c>
      <c r="F39609">
        <v>52749</v>
      </c>
      <c r="G39609" t="s">
        <v>89</v>
      </c>
    </row>
    <row r="39610" spans="1:8" x14ac:dyDescent="0.2">
      <c r="A39610">
        <v>1.18052461426865E+18</v>
      </c>
      <c r="B39610" t="s">
        <v>79733</v>
      </c>
      <c r="C39610" t="s">
        <v>79734</v>
      </c>
      <c r="D39610" s="1">
        <v>43743.782118055555</v>
      </c>
      <c r="E39610">
        <v>14846</v>
      </c>
      <c r="F39610">
        <v>49621</v>
      </c>
      <c r="G39610" t="s">
        <v>89</v>
      </c>
    </row>
    <row r="39611" spans="1:8" x14ac:dyDescent="0.2">
      <c r="A39611">
        <v>1.1805321500530801E+18</v>
      </c>
      <c r="B39611" t="s">
        <v>79735</v>
      </c>
      <c r="C39611" t="s">
        <v>79736</v>
      </c>
      <c r="D39611" s="1">
        <v>43743.802916666667</v>
      </c>
      <c r="E39611">
        <v>11634</v>
      </c>
      <c r="F39611">
        <v>38649</v>
      </c>
    </row>
    <row r="39612" spans="1:8" x14ac:dyDescent="0.2">
      <c r="A39612">
        <v>1.18055168981805E+18</v>
      </c>
      <c r="B39612" t="s">
        <v>79737</v>
      </c>
      <c r="C39612" t="s">
        <v>79738</v>
      </c>
      <c r="D39612" s="1">
        <v>43743.856840277775</v>
      </c>
      <c r="E39612">
        <v>20541</v>
      </c>
      <c r="F39612">
        <v>86348</v>
      </c>
    </row>
    <row r="39613" spans="1:8" x14ac:dyDescent="0.2">
      <c r="A39613">
        <v>1.18055985869903E+18</v>
      </c>
      <c r="B39613" t="s">
        <v>79739</v>
      </c>
      <c r="C39613" t="s">
        <v>79740</v>
      </c>
      <c r="D39613" s="1">
        <v>43743.879374999997</v>
      </c>
      <c r="E39613">
        <v>27695</v>
      </c>
      <c r="F39613">
        <v>101604</v>
      </c>
      <c r="H39613" t="s">
        <v>390</v>
      </c>
    </row>
    <row r="39614" spans="1:8" x14ac:dyDescent="0.2">
      <c r="A39614">
        <v>1.18056059211922E+18</v>
      </c>
      <c r="B39614" t="s">
        <v>79741</v>
      </c>
      <c r="C39614" t="s">
        <v>79742</v>
      </c>
      <c r="D39614" s="1">
        <v>43743.88140046296</v>
      </c>
      <c r="E39614">
        <v>9625</v>
      </c>
      <c r="F39614">
        <v>39997</v>
      </c>
    </row>
    <row r="39615" spans="1:8" x14ac:dyDescent="0.2">
      <c r="A39615">
        <v>1.1805646969796401E+18</v>
      </c>
      <c r="B39615" t="s">
        <v>79743</v>
      </c>
      <c r="C39615" t="s">
        <v>79744</v>
      </c>
      <c r="D39615" s="1">
        <v>43743.892731481479</v>
      </c>
      <c r="E39615">
        <v>49071</v>
      </c>
      <c r="F39615">
        <v>207645</v>
      </c>
    </row>
    <row r="39616" spans="1:8" x14ac:dyDescent="0.2">
      <c r="A39616">
        <v>1.18062494021264E+18</v>
      </c>
      <c r="B39616" t="s">
        <v>79745</v>
      </c>
      <c r="C39616" t="s">
        <v>79746</v>
      </c>
      <c r="D39616" s="1">
        <v>43744.058969907404</v>
      </c>
      <c r="E39616">
        <v>19059</v>
      </c>
      <c r="F39616">
        <v>76618</v>
      </c>
    </row>
    <row r="39617" spans="1:8" x14ac:dyDescent="0.2">
      <c r="A39617">
        <v>1.1806281309413399E+18</v>
      </c>
      <c r="B39617" t="s">
        <v>79747</v>
      </c>
      <c r="C39617" t="s">
        <v>79748</v>
      </c>
      <c r="D39617" s="1">
        <v>43744.067777777775</v>
      </c>
      <c r="E39617">
        <v>19829</v>
      </c>
      <c r="F39617">
        <v>69171</v>
      </c>
    </row>
    <row r="39618" spans="1:8" x14ac:dyDescent="0.2">
      <c r="A39618">
        <v>1.18063132568398E+18</v>
      </c>
      <c r="B39618" t="s">
        <v>79749</v>
      </c>
      <c r="C39618" t="s">
        <v>79750</v>
      </c>
      <c r="D39618" s="1">
        <v>43744.076585648145</v>
      </c>
      <c r="E39618">
        <v>20453</v>
      </c>
      <c r="F39618">
        <v>78937</v>
      </c>
      <c r="G39618" t="s">
        <v>89</v>
      </c>
    </row>
    <row r="39619" spans="1:8" x14ac:dyDescent="0.2">
      <c r="A39619">
        <v>1.1806533415394801E+18</v>
      </c>
      <c r="B39619" t="s">
        <v>79751</v>
      </c>
      <c r="C39619" t="s">
        <v>79752</v>
      </c>
      <c r="D39619" s="1">
        <v>43744.137337962966</v>
      </c>
      <c r="E39619">
        <v>25395</v>
      </c>
      <c r="F39619">
        <v>99816</v>
      </c>
    </row>
    <row r="39620" spans="1:8" x14ac:dyDescent="0.2">
      <c r="A39620">
        <v>1.18066406060351E+18</v>
      </c>
      <c r="B39620" t="s">
        <v>79753</v>
      </c>
      <c r="C39620" t="s">
        <v>79754</v>
      </c>
      <c r="D39620" s="1">
        <v>43744.166921296295</v>
      </c>
      <c r="E39620">
        <v>11064</v>
      </c>
      <c r="F39620">
        <v>38918</v>
      </c>
    </row>
    <row r="39621" spans="1:8" x14ac:dyDescent="0.2">
      <c r="A39621">
        <v>1.1806644243754299E+18</v>
      </c>
      <c r="B39621" t="s">
        <v>79755</v>
      </c>
      <c r="C39621" t="s">
        <v>79756</v>
      </c>
      <c r="D39621" s="1">
        <v>43744.167928240742</v>
      </c>
      <c r="E39621">
        <v>10621</v>
      </c>
      <c r="F39621">
        <v>36355</v>
      </c>
    </row>
    <row r="39622" spans="1:8" x14ac:dyDescent="0.2">
      <c r="A39622">
        <v>1.1806671980938199E+18</v>
      </c>
      <c r="B39622" t="s">
        <v>79757</v>
      </c>
      <c r="C39622" t="s">
        <v>79758</v>
      </c>
      <c r="D39622" s="1">
        <v>43744.175578703704</v>
      </c>
      <c r="E39622">
        <v>17821</v>
      </c>
      <c r="F39622">
        <v>51417</v>
      </c>
    </row>
    <row r="39623" spans="1:8" x14ac:dyDescent="0.2">
      <c r="A39623">
        <v>1.18083358638097E+18</v>
      </c>
      <c r="B39623" t="s">
        <v>79759</v>
      </c>
      <c r="C39623" t="s">
        <v>79760</v>
      </c>
      <c r="D39623" s="1">
        <v>43744.634722222225</v>
      </c>
      <c r="E39623">
        <v>16952</v>
      </c>
      <c r="F39623">
        <v>59015</v>
      </c>
    </row>
    <row r="39624" spans="1:8" x14ac:dyDescent="0.2">
      <c r="A39624">
        <v>1.1808355360864699E+18</v>
      </c>
      <c r="B39624" t="s">
        <v>79761</v>
      </c>
      <c r="C39624" t="s">
        <v>79762</v>
      </c>
      <c r="D39624" s="1">
        <v>43744.640104166669</v>
      </c>
      <c r="E39624">
        <v>16010</v>
      </c>
      <c r="F39624">
        <v>57843</v>
      </c>
    </row>
    <row r="39625" spans="1:8" x14ac:dyDescent="0.2">
      <c r="A39625">
        <v>1.18083623723981E+18</v>
      </c>
      <c r="B39625" t="s">
        <v>79763</v>
      </c>
      <c r="C39625" t="s">
        <v>79764</v>
      </c>
      <c r="D39625" s="1">
        <v>43744.64203703704</v>
      </c>
      <c r="E39625">
        <v>23349</v>
      </c>
      <c r="F39625">
        <v>138304</v>
      </c>
    </row>
    <row r="39626" spans="1:8" x14ac:dyDescent="0.2">
      <c r="A39626">
        <v>1.18083651474335E+18</v>
      </c>
      <c r="B39626" t="s">
        <v>79765</v>
      </c>
      <c r="C39626" t="s">
        <v>79766</v>
      </c>
      <c r="D39626" s="1">
        <v>43744.642800925925</v>
      </c>
      <c r="E39626">
        <v>17936</v>
      </c>
      <c r="F39626">
        <v>77376</v>
      </c>
    </row>
    <row r="39627" spans="1:8" x14ac:dyDescent="0.2">
      <c r="A39627">
        <v>1.18085988938146E+18</v>
      </c>
      <c r="B39627" t="s">
        <v>79767</v>
      </c>
      <c r="C39627" t="s">
        <v>79768</v>
      </c>
      <c r="D39627" s="1">
        <v>43744.707303240742</v>
      </c>
      <c r="E39627">
        <v>23039</v>
      </c>
      <c r="F39627">
        <v>88693</v>
      </c>
    </row>
    <row r="39628" spans="1:8" x14ac:dyDescent="0.2">
      <c r="A39628">
        <v>1.1808598940035699E+18</v>
      </c>
      <c r="B39628" t="s">
        <v>79769</v>
      </c>
      <c r="C39628" t="s">
        <v>79770</v>
      </c>
      <c r="D39628" s="1">
        <v>43744.707314814812</v>
      </c>
      <c r="E39628">
        <v>18563</v>
      </c>
      <c r="F39628">
        <v>73013</v>
      </c>
    </row>
    <row r="39629" spans="1:8" x14ac:dyDescent="0.2">
      <c r="A39629">
        <v>1.1808860398016E+18</v>
      </c>
      <c r="B39629" t="s">
        <v>79771</v>
      </c>
      <c r="C39629" t="s">
        <v>79772</v>
      </c>
      <c r="D39629" s="1">
        <v>43744.779467592591</v>
      </c>
      <c r="E39629">
        <v>27813</v>
      </c>
      <c r="F39629">
        <v>102025</v>
      </c>
    </row>
    <row r="39630" spans="1:8" x14ac:dyDescent="0.2">
      <c r="A39630">
        <v>1.18088604079138E+18</v>
      </c>
      <c r="B39630" t="s">
        <v>79773</v>
      </c>
      <c r="C39630" t="s">
        <v>79774</v>
      </c>
      <c r="D39630" s="1">
        <v>43744.779467592591</v>
      </c>
      <c r="E39630">
        <v>17010</v>
      </c>
      <c r="F39630">
        <v>71768</v>
      </c>
    </row>
    <row r="39631" spans="1:8" x14ac:dyDescent="0.2">
      <c r="A39631">
        <v>1.18088965033391E+18</v>
      </c>
      <c r="B39631" t="s">
        <v>79775</v>
      </c>
      <c r="C39631" t="s">
        <v>79776</v>
      </c>
      <c r="D39631" s="1">
        <v>43744.78943287037</v>
      </c>
      <c r="E39631">
        <v>19187</v>
      </c>
      <c r="F39631">
        <v>77329</v>
      </c>
      <c r="H39631" t="s">
        <v>390</v>
      </c>
    </row>
    <row r="39632" spans="1:8" x14ac:dyDescent="0.2">
      <c r="A39632">
        <v>1.1808999457018701E+18</v>
      </c>
      <c r="B39632" t="s">
        <v>79777</v>
      </c>
      <c r="C39632" t="s">
        <v>79778</v>
      </c>
      <c r="D39632" s="1">
        <v>43744.817835648151</v>
      </c>
      <c r="E39632">
        <v>16278</v>
      </c>
      <c r="F39632">
        <v>61901</v>
      </c>
    </row>
    <row r="39633" spans="1:7" x14ac:dyDescent="0.2">
      <c r="A39633">
        <v>1.1809251640805801E+18</v>
      </c>
      <c r="B39633" t="s">
        <v>79779</v>
      </c>
      <c r="C39633" t="s">
        <v>79780</v>
      </c>
      <c r="D39633" s="1">
        <v>43744.887430555558</v>
      </c>
      <c r="E39633">
        <v>11875</v>
      </c>
      <c r="F39633">
        <v>40412</v>
      </c>
    </row>
    <row r="39634" spans="1:7" x14ac:dyDescent="0.2">
      <c r="A39634">
        <v>1.1809255669517801E+18</v>
      </c>
      <c r="B39634" t="s">
        <v>79781</v>
      </c>
      <c r="C39634" t="s">
        <v>79782</v>
      </c>
      <c r="D39634" s="1">
        <v>43744.888541666667</v>
      </c>
      <c r="E39634">
        <v>12141</v>
      </c>
      <c r="F39634">
        <v>40616</v>
      </c>
    </row>
    <row r="39635" spans="1:7" x14ac:dyDescent="0.2">
      <c r="A39635">
        <v>1.1809391717556301E+18</v>
      </c>
      <c r="B39635" t="s">
        <v>79783</v>
      </c>
      <c r="C39635" t="s">
        <v>79784</v>
      </c>
      <c r="D39635" s="1">
        <v>43744.926076388889</v>
      </c>
      <c r="E39635">
        <v>17402</v>
      </c>
      <c r="F39635">
        <v>69930</v>
      </c>
    </row>
    <row r="39636" spans="1:7" x14ac:dyDescent="0.2">
      <c r="A39636">
        <v>1.1809392601464699E+18</v>
      </c>
      <c r="B39636" t="s">
        <v>79785</v>
      </c>
      <c r="C39636" t="s">
        <v>75756</v>
      </c>
      <c r="D39636" s="1">
        <v>43744.92633101852</v>
      </c>
      <c r="E39636">
        <v>30988</v>
      </c>
      <c r="F39636">
        <v>142860</v>
      </c>
    </row>
    <row r="39637" spans="1:7" x14ac:dyDescent="0.2">
      <c r="A39637">
        <v>1.18096672622738E+18</v>
      </c>
      <c r="B39637" t="s">
        <v>79786</v>
      </c>
      <c r="C39637" t="s">
        <v>79787</v>
      </c>
      <c r="D39637" s="1">
        <v>43745.002118055556</v>
      </c>
      <c r="E39637">
        <v>18364</v>
      </c>
      <c r="F39637">
        <v>63619</v>
      </c>
    </row>
    <row r="39638" spans="1:7" x14ac:dyDescent="0.2">
      <c r="A39638">
        <v>1.1809824800835699E+18</v>
      </c>
      <c r="B39638" t="s">
        <v>79788</v>
      </c>
      <c r="C39638" t="s">
        <v>79789</v>
      </c>
      <c r="D39638" s="1">
        <v>43745.045590277776</v>
      </c>
      <c r="E39638">
        <v>13794</v>
      </c>
      <c r="F39638">
        <v>64962</v>
      </c>
    </row>
    <row r="39639" spans="1:7" x14ac:dyDescent="0.2">
      <c r="A39639">
        <v>1.1809866649125801E+18</v>
      </c>
      <c r="B39639" t="s">
        <v>79790</v>
      </c>
      <c r="C39639" t="s">
        <v>79791</v>
      </c>
      <c r="D39639" s="1">
        <v>43745.057141203702</v>
      </c>
      <c r="E39639">
        <v>12752</v>
      </c>
      <c r="F39639">
        <v>43250</v>
      </c>
    </row>
    <row r="39640" spans="1:7" x14ac:dyDescent="0.2">
      <c r="A39640">
        <v>1.18098739311507E+18</v>
      </c>
      <c r="B39640" t="s">
        <v>79792</v>
      </c>
      <c r="C39640" t="s">
        <v>79793</v>
      </c>
      <c r="D39640" s="1">
        <v>43745.05914351852</v>
      </c>
      <c r="E39640">
        <v>16651</v>
      </c>
      <c r="F39640">
        <v>66658</v>
      </c>
      <c r="G39640" t="s">
        <v>89</v>
      </c>
    </row>
    <row r="39641" spans="1:7" x14ac:dyDescent="0.2">
      <c r="A39641">
        <v>1.18099008774993E+18</v>
      </c>
      <c r="B39641" t="s">
        <v>79794</v>
      </c>
      <c r="C39641" t="s">
        <v>79795</v>
      </c>
      <c r="D39641" s="1">
        <v>43745.06658564815</v>
      </c>
      <c r="E39641">
        <v>11789</v>
      </c>
      <c r="F39641">
        <v>48869</v>
      </c>
      <c r="G39641" t="s">
        <v>89</v>
      </c>
    </row>
    <row r="39642" spans="1:7" x14ac:dyDescent="0.2">
      <c r="A39642">
        <v>1.1809909080005499E+18</v>
      </c>
      <c r="B39642" t="s">
        <v>79796</v>
      </c>
      <c r="C39642" t="s">
        <v>79797</v>
      </c>
      <c r="D39642" s="1">
        <v>43745.068842592591</v>
      </c>
      <c r="E39642">
        <v>33025</v>
      </c>
      <c r="F39642">
        <v>173584</v>
      </c>
    </row>
    <row r="39643" spans="1:7" x14ac:dyDescent="0.2">
      <c r="A39643">
        <v>1.1809948601883599E+18</v>
      </c>
      <c r="B39643" t="s">
        <v>79798</v>
      </c>
      <c r="C39643" t="s">
        <v>79799</v>
      </c>
      <c r="D39643" s="1">
        <v>43745.079756944448</v>
      </c>
      <c r="E39643">
        <v>19151</v>
      </c>
      <c r="F39643">
        <v>69364</v>
      </c>
      <c r="G39643" t="s">
        <v>89</v>
      </c>
    </row>
    <row r="39644" spans="1:7" x14ac:dyDescent="0.2">
      <c r="A39644">
        <v>1.1810333587946601E+18</v>
      </c>
      <c r="B39644" t="s">
        <v>79800</v>
      </c>
      <c r="C39644" t="s">
        <v>79801</v>
      </c>
      <c r="D39644" s="1">
        <v>43745.185983796298</v>
      </c>
      <c r="E39644">
        <v>27600</v>
      </c>
      <c r="F39644">
        <v>98369</v>
      </c>
    </row>
    <row r="39645" spans="1:7" x14ac:dyDescent="0.2">
      <c r="A39645">
        <v>1.1810333602417001E+18</v>
      </c>
      <c r="B39645" t="s">
        <v>79802</v>
      </c>
      <c r="C39645" t="s">
        <v>79803</v>
      </c>
      <c r="D39645" s="1">
        <v>43745.185995370368</v>
      </c>
      <c r="E39645">
        <v>26149</v>
      </c>
      <c r="F39645">
        <v>93480</v>
      </c>
    </row>
    <row r="39646" spans="1:7" x14ac:dyDescent="0.2">
      <c r="A39646">
        <v>1.18117245781169E+18</v>
      </c>
      <c r="B39646" t="s">
        <v>79804</v>
      </c>
      <c r="C39646" t="s">
        <v>79805</v>
      </c>
      <c r="D39646" s="1">
        <v>43745.569826388892</v>
      </c>
      <c r="E39646">
        <v>20182</v>
      </c>
      <c r="F39646">
        <v>83513</v>
      </c>
    </row>
    <row r="39647" spans="1:7" x14ac:dyDescent="0.2">
      <c r="A39647">
        <v>1.1811724593257999E+18</v>
      </c>
      <c r="B39647" t="s">
        <v>79806</v>
      </c>
      <c r="C39647" t="s">
        <v>79807</v>
      </c>
      <c r="D39647" s="1">
        <v>43745.569837962961</v>
      </c>
      <c r="E39647">
        <v>6942</v>
      </c>
      <c r="F39647">
        <v>25503</v>
      </c>
    </row>
    <row r="39648" spans="1:7" x14ac:dyDescent="0.2">
      <c r="A39648">
        <v>1.1811724622912399E+18</v>
      </c>
      <c r="B39648" t="s">
        <v>79808</v>
      </c>
      <c r="C39648" t="s">
        <v>79809</v>
      </c>
      <c r="D39648" s="1">
        <v>43745.569837962961</v>
      </c>
      <c r="E39648">
        <v>7569</v>
      </c>
      <c r="F39648">
        <v>27560</v>
      </c>
    </row>
    <row r="39649" spans="1:7" x14ac:dyDescent="0.2">
      <c r="A39649">
        <v>1.18117246577248E+18</v>
      </c>
      <c r="B39649" t="s">
        <v>79810</v>
      </c>
      <c r="C39649" t="s">
        <v>79811</v>
      </c>
      <c r="D39649" s="1">
        <v>43745.569849537038</v>
      </c>
      <c r="E39649">
        <v>15396</v>
      </c>
      <c r="F39649">
        <v>66722</v>
      </c>
    </row>
    <row r="39650" spans="1:7" x14ac:dyDescent="0.2">
      <c r="A39650">
        <v>1.1811724676765599E+18</v>
      </c>
      <c r="B39650" t="s">
        <v>79812</v>
      </c>
      <c r="C39650" t="s">
        <v>79813</v>
      </c>
      <c r="D39650" s="1">
        <v>43745.569861111115</v>
      </c>
      <c r="E39650">
        <v>15145</v>
      </c>
      <c r="F39650">
        <v>69125</v>
      </c>
    </row>
    <row r="39651" spans="1:7" x14ac:dyDescent="0.2">
      <c r="A39651">
        <v>1.1811752664098801E+18</v>
      </c>
      <c r="B39651" t="s">
        <v>79814</v>
      </c>
      <c r="C39651" t="s">
        <v>79815</v>
      </c>
      <c r="D39651" s="1">
        <v>43745.577581018515</v>
      </c>
      <c r="E39651">
        <v>17635</v>
      </c>
      <c r="F39651">
        <v>76297</v>
      </c>
    </row>
    <row r="39652" spans="1:7" x14ac:dyDescent="0.2">
      <c r="A39652">
        <v>1.18117854615009E+18</v>
      </c>
      <c r="B39652" t="s">
        <v>79816</v>
      </c>
      <c r="C39652" t="s">
        <v>79817</v>
      </c>
      <c r="D39652" s="1">
        <v>43745.586631944447</v>
      </c>
      <c r="E39652">
        <v>16325</v>
      </c>
      <c r="F39652">
        <v>60249</v>
      </c>
      <c r="G39652" t="s">
        <v>89</v>
      </c>
    </row>
    <row r="39653" spans="1:7" x14ac:dyDescent="0.2">
      <c r="A39653">
        <v>1.18120210132784E+18</v>
      </c>
      <c r="B39653" t="s">
        <v>79818</v>
      </c>
      <c r="C39653" t="s">
        <v>79819</v>
      </c>
      <c r="D39653" s="1">
        <v>43745.651631944442</v>
      </c>
      <c r="E39653">
        <v>14084</v>
      </c>
      <c r="F39653">
        <v>56990</v>
      </c>
      <c r="G39653" t="s">
        <v>89</v>
      </c>
    </row>
    <row r="39654" spans="1:7" x14ac:dyDescent="0.2">
      <c r="A39654">
        <v>1.1812078177154199E+18</v>
      </c>
      <c r="B39654" t="s">
        <v>79820</v>
      </c>
      <c r="C39654" t="s">
        <v>79821</v>
      </c>
      <c r="D39654" s="1">
        <v>43745.667407407411</v>
      </c>
      <c r="E39654">
        <v>17455</v>
      </c>
      <c r="F39654">
        <v>68964</v>
      </c>
    </row>
    <row r="39655" spans="1:7" x14ac:dyDescent="0.2">
      <c r="A39655">
        <v>1.18120782203968E+18</v>
      </c>
      <c r="B39655" t="s">
        <v>79822</v>
      </c>
      <c r="C39655" t="s">
        <v>79823</v>
      </c>
      <c r="D39655" s="1">
        <v>43745.66741898148</v>
      </c>
      <c r="E39655">
        <v>11402</v>
      </c>
      <c r="F39655">
        <v>49074</v>
      </c>
    </row>
    <row r="39656" spans="1:7" x14ac:dyDescent="0.2">
      <c r="A39656">
        <v>1.1812126912030799E+18</v>
      </c>
      <c r="B39656" t="s">
        <v>79824</v>
      </c>
      <c r="C39656" t="s">
        <v>79825</v>
      </c>
      <c r="D39656" s="1">
        <v>43745.680856481478</v>
      </c>
      <c r="E39656">
        <v>18110</v>
      </c>
      <c r="F39656">
        <v>70137</v>
      </c>
    </row>
    <row r="39657" spans="1:7" x14ac:dyDescent="0.2">
      <c r="A39657">
        <v>1.1812278858409999E+18</v>
      </c>
      <c r="B39657" t="s">
        <v>79826</v>
      </c>
      <c r="C39657" t="s">
        <v>79827</v>
      </c>
      <c r="D39657" s="1">
        <v>43745.722777777781</v>
      </c>
      <c r="E39657">
        <v>20277</v>
      </c>
      <c r="F39657">
        <v>86420</v>
      </c>
    </row>
    <row r="39658" spans="1:7" x14ac:dyDescent="0.2">
      <c r="A39658">
        <v>1.1812278875438899E+18</v>
      </c>
      <c r="B39658" t="s">
        <v>79828</v>
      </c>
      <c r="C39658" t="s">
        <v>79829</v>
      </c>
      <c r="D39658" s="1">
        <v>43745.72278935185</v>
      </c>
      <c r="E39658">
        <v>15053</v>
      </c>
      <c r="F39658">
        <v>68090</v>
      </c>
    </row>
    <row r="39659" spans="1:7" x14ac:dyDescent="0.2">
      <c r="A39659">
        <v>1.1812322498213801E+18</v>
      </c>
      <c r="B39659" t="s">
        <v>79830</v>
      </c>
      <c r="C39659" t="s">
        <v>79831</v>
      </c>
      <c r="D39659" s="1">
        <v>43745.734826388885</v>
      </c>
      <c r="E39659">
        <v>38489</v>
      </c>
      <c r="F39659">
        <v>140788</v>
      </c>
    </row>
    <row r="39660" spans="1:7" x14ac:dyDescent="0.2">
      <c r="A39660">
        <v>1.1812322513900401E+18</v>
      </c>
      <c r="B39660" t="s">
        <v>79832</v>
      </c>
      <c r="C39660" t="s">
        <v>79833</v>
      </c>
      <c r="D39660" s="1">
        <v>43745.734826388885</v>
      </c>
      <c r="E39660">
        <v>18404</v>
      </c>
      <c r="F39660">
        <v>80638</v>
      </c>
    </row>
    <row r="39661" spans="1:7" x14ac:dyDescent="0.2">
      <c r="A39661">
        <v>1.1812498538018701E+18</v>
      </c>
      <c r="B39661" t="s">
        <v>79834</v>
      </c>
      <c r="C39661" t="s">
        <v>79835</v>
      </c>
      <c r="D39661" s="1">
        <v>43745.783402777779</v>
      </c>
      <c r="E39661">
        <v>13452</v>
      </c>
      <c r="F39661">
        <v>38753</v>
      </c>
      <c r="G39661" t="s">
        <v>215</v>
      </c>
    </row>
    <row r="39662" spans="1:7" x14ac:dyDescent="0.2">
      <c r="A39662">
        <v>1.1812510031291799E+18</v>
      </c>
      <c r="B39662" t="s">
        <v>79836</v>
      </c>
      <c r="C39662" t="s">
        <v>79837</v>
      </c>
      <c r="D39662" s="1">
        <v>43745.786574074074</v>
      </c>
      <c r="E39662">
        <v>17188</v>
      </c>
      <c r="F39662">
        <v>54795</v>
      </c>
      <c r="G39662" t="s">
        <v>89</v>
      </c>
    </row>
    <row r="39663" spans="1:7" x14ac:dyDescent="0.2">
      <c r="A39663">
        <v>1.1813268894802801E+18</v>
      </c>
      <c r="B39663" t="s">
        <v>79838</v>
      </c>
      <c r="C39663" t="s">
        <v>79839</v>
      </c>
      <c r="D39663" s="1">
        <v>43745.995983796296</v>
      </c>
      <c r="E39663">
        <v>25287</v>
      </c>
      <c r="F39663">
        <v>82899</v>
      </c>
    </row>
    <row r="39664" spans="1:7" x14ac:dyDescent="0.2">
      <c r="A39664">
        <v>1.1814170868511201E+18</v>
      </c>
      <c r="B39664" t="s">
        <v>79840</v>
      </c>
      <c r="C39664" t="s">
        <v>79841</v>
      </c>
      <c r="D39664" s="1">
        <v>43746.244872685187</v>
      </c>
      <c r="E39664">
        <v>14871</v>
      </c>
      <c r="F39664">
        <v>54906</v>
      </c>
      <c r="G39664" t="s">
        <v>215</v>
      </c>
    </row>
    <row r="39665" spans="1:8" x14ac:dyDescent="0.2">
      <c r="A39665">
        <v>1.1814217532869499E+18</v>
      </c>
      <c r="B39665" t="s">
        <v>79842</v>
      </c>
      <c r="C39665" t="s">
        <v>79843</v>
      </c>
      <c r="D39665" s="1">
        <v>43746.257754629631</v>
      </c>
      <c r="E39665">
        <v>6666</v>
      </c>
      <c r="F39665">
        <v>28297</v>
      </c>
    </row>
    <row r="39666" spans="1:8" x14ac:dyDescent="0.2">
      <c r="A39666">
        <v>1.18142234669713E+18</v>
      </c>
      <c r="B39666" t="s">
        <v>79844</v>
      </c>
      <c r="C39666" t="s">
        <v>79845</v>
      </c>
      <c r="D39666" s="1">
        <v>43746.259386574071</v>
      </c>
      <c r="E39666">
        <v>18873</v>
      </c>
      <c r="F39666">
        <v>67252</v>
      </c>
    </row>
    <row r="39667" spans="1:8" x14ac:dyDescent="0.2">
      <c r="A39667">
        <v>1.18154062106609E+18</v>
      </c>
      <c r="B39667" t="s">
        <v>79846</v>
      </c>
      <c r="C39667" t="s">
        <v>79847</v>
      </c>
      <c r="D39667" s="1">
        <v>43746.585763888892</v>
      </c>
      <c r="E39667">
        <v>8396</v>
      </c>
      <c r="F39667">
        <v>37595</v>
      </c>
    </row>
    <row r="39668" spans="1:8" x14ac:dyDescent="0.2">
      <c r="A39668">
        <v>1.1815423277116001E+18</v>
      </c>
      <c r="B39668" t="s">
        <v>79848</v>
      </c>
      <c r="C39668" t="s">
        <v>79849</v>
      </c>
      <c r="D39668" s="1">
        <v>43746.590474537035</v>
      </c>
      <c r="E39668">
        <v>18927</v>
      </c>
      <c r="F39668">
        <v>59823</v>
      </c>
    </row>
    <row r="39669" spans="1:8" x14ac:dyDescent="0.2">
      <c r="A39669">
        <v>1.1815473318224499E+18</v>
      </c>
      <c r="B39669" t="s">
        <v>79850</v>
      </c>
      <c r="C39669" t="s">
        <v>79851</v>
      </c>
      <c r="D39669" s="1">
        <v>43746.60428240741</v>
      </c>
      <c r="E39669">
        <v>13981</v>
      </c>
      <c r="F39669">
        <v>61462</v>
      </c>
    </row>
    <row r="39670" spans="1:8" x14ac:dyDescent="0.2">
      <c r="A39670">
        <v>1.18154733399091E+18</v>
      </c>
      <c r="B39670" t="s">
        <v>79852</v>
      </c>
      <c r="C39670" t="s">
        <v>79853</v>
      </c>
      <c r="D39670" s="1">
        <v>43746.60429398148</v>
      </c>
      <c r="E39670">
        <v>11141</v>
      </c>
      <c r="F39670">
        <v>48960</v>
      </c>
      <c r="H39670" t="s">
        <v>390</v>
      </c>
    </row>
    <row r="39671" spans="1:8" x14ac:dyDescent="0.2">
      <c r="A39671">
        <v>1.18155363035425E+18</v>
      </c>
      <c r="B39671" t="s">
        <v>79854</v>
      </c>
      <c r="C39671" t="s">
        <v>79855</v>
      </c>
      <c r="D39671" s="1">
        <v>43746.621666666666</v>
      </c>
      <c r="E39671">
        <v>15653</v>
      </c>
      <c r="F39671">
        <v>67056</v>
      </c>
    </row>
    <row r="39672" spans="1:8" x14ac:dyDescent="0.2">
      <c r="A39672">
        <v>1.1815536364444201E+18</v>
      </c>
      <c r="B39672" t="s">
        <v>79856</v>
      </c>
      <c r="C39672" t="s">
        <v>79857</v>
      </c>
      <c r="D39672" s="1">
        <v>43746.621678240743</v>
      </c>
      <c r="E39672">
        <v>11954</v>
      </c>
      <c r="F39672">
        <v>50881</v>
      </c>
    </row>
    <row r="39673" spans="1:8" x14ac:dyDescent="0.2">
      <c r="A39673">
        <v>1.18156070880848E+18</v>
      </c>
      <c r="B39673" t="s">
        <v>79858</v>
      </c>
      <c r="C39673" t="s">
        <v>79859</v>
      </c>
      <c r="D39673" s="1">
        <v>43746.641192129631</v>
      </c>
      <c r="E39673">
        <v>22148</v>
      </c>
      <c r="F39673">
        <v>84256</v>
      </c>
    </row>
    <row r="39674" spans="1:8" x14ac:dyDescent="0.2">
      <c r="A39674">
        <v>1.18156077225571E+18</v>
      </c>
      <c r="B39674" t="s">
        <v>79860</v>
      </c>
      <c r="C39674" t="s">
        <v>79861</v>
      </c>
      <c r="D39674" s="1">
        <v>43746.641377314816</v>
      </c>
      <c r="E39674">
        <v>14781</v>
      </c>
      <c r="F39674">
        <v>58996</v>
      </c>
    </row>
    <row r="39675" spans="1:8" x14ac:dyDescent="0.2">
      <c r="A39675">
        <v>1.1815715717873999E+18</v>
      </c>
      <c r="B39675" t="s">
        <v>79862</v>
      </c>
      <c r="C39675" t="s">
        <v>79863</v>
      </c>
      <c r="D39675" s="1">
        <v>43746.671168981484</v>
      </c>
      <c r="E39675">
        <v>31092</v>
      </c>
      <c r="F39675">
        <v>120227</v>
      </c>
    </row>
    <row r="39676" spans="1:8" x14ac:dyDescent="0.2">
      <c r="A39676">
        <v>1.1815762569047401E+18</v>
      </c>
      <c r="B39676" t="s">
        <v>79864</v>
      </c>
      <c r="C39676" t="s">
        <v>79865</v>
      </c>
      <c r="D39676" s="1">
        <v>43746.68409722222</v>
      </c>
      <c r="E39676">
        <v>15135</v>
      </c>
      <c r="F39676">
        <v>59801</v>
      </c>
      <c r="G39676" t="s">
        <v>89</v>
      </c>
    </row>
    <row r="39677" spans="1:8" x14ac:dyDescent="0.2">
      <c r="A39677">
        <v>1.1815777752469E+18</v>
      </c>
      <c r="B39677" t="s">
        <v>79866</v>
      </c>
      <c r="C39677" t="s">
        <v>79867</v>
      </c>
      <c r="D39677" s="1">
        <v>43746.688287037039</v>
      </c>
      <c r="E39677">
        <v>21014</v>
      </c>
      <c r="F39677">
        <v>80751</v>
      </c>
    </row>
    <row r="39678" spans="1:8" x14ac:dyDescent="0.2">
      <c r="A39678">
        <v>1.1815789871910899E+18</v>
      </c>
      <c r="B39678" t="s">
        <v>79868</v>
      </c>
      <c r="C39678" t="s">
        <v>79869</v>
      </c>
      <c r="D39678" s="1">
        <v>43746.691631944443</v>
      </c>
      <c r="E39678">
        <v>12551</v>
      </c>
      <c r="F39678">
        <v>43748</v>
      </c>
      <c r="G39678" t="s">
        <v>89</v>
      </c>
    </row>
    <row r="39679" spans="1:8" x14ac:dyDescent="0.2">
      <c r="A39679">
        <v>1.18158661898303E+18</v>
      </c>
      <c r="B39679" t="s">
        <v>79870</v>
      </c>
      <c r="C39679" t="s">
        <v>79871</v>
      </c>
      <c r="D39679" s="1">
        <v>43746.712696759256</v>
      </c>
      <c r="E39679">
        <v>13297</v>
      </c>
      <c r="F39679">
        <v>40943</v>
      </c>
    </row>
    <row r="39680" spans="1:8" x14ac:dyDescent="0.2">
      <c r="A39680">
        <v>1.1816017563477901E+18</v>
      </c>
      <c r="B39680" t="s">
        <v>79872</v>
      </c>
      <c r="C39680" t="s">
        <v>79873</v>
      </c>
      <c r="D39680" s="1">
        <v>43746.754467592589</v>
      </c>
      <c r="E39680">
        <v>24399</v>
      </c>
      <c r="F39680">
        <v>102172</v>
      </c>
    </row>
    <row r="39681" spans="1:7" x14ac:dyDescent="0.2">
      <c r="A39681">
        <v>1.1816229982285E+18</v>
      </c>
      <c r="B39681" t="s">
        <v>79874</v>
      </c>
      <c r="C39681" t="s">
        <v>79875</v>
      </c>
      <c r="D39681" s="1">
        <v>43746.813078703701</v>
      </c>
      <c r="E39681">
        <v>12932</v>
      </c>
      <c r="F39681">
        <v>41538</v>
      </c>
      <c r="G39681" t="s">
        <v>215</v>
      </c>
    </row>
    <row r="39682" spans="1:7" x14ac:dyDescent="0.2">
      <c r="A39682">
        <v>1.18164056369682E+18</v>
      </c>
      <c r="B39682" t="s">
        <v>79876</v>
      </c>
      <c r="C39682" t="s">
        <v>79877</v>
      </c>
      <c r="D39682" s="1">
        <v>43746.861550925925</v>
      </c>
      <c r="E39682">
        <v>19020</v>
      </c>
      <c r="F39682">
        <v>74302</v>
      </c>
    </row>
    <row r="39683" spans="1:7" x14ac:dyDescent="0.2">
      <c r="A39683">
        <v>1.1816405713346401E+18</v>
      </c>
      <c r="B39683" t="s">
        <v>79878</v>
      </c>
      <c r="C39683" t="s">
        <v>79879</v>
      </c>
      <c r="D39683" s="1">
        <v>43746.861574074072</v>
      </c>
      <c r="E39683">
        <v>15861</v>
      </c>
      <c r="F39683">
        <v>64151</v>
      </c>
    </row>
    <row r="39684" spans="1:7" x14ac:dyDescent="0.2">
      <c r="A39684">
        <v>1.18164411309298E+18</v>
      </c>
      <c r="B39684" t="s">
        <v>79880</v>
      </c>
      <c r="C39684" t="s">
        <v>79881</v>
      </c>
      <c r="D39684" s="1">
        <v>43746.871354166666</v>
      </c>
      <c r="E39684">
        <v>16760</v>
      </c>
      <c r="F39684">
        <v>59711</v>
      </c>
    </row>
    <row r="39685" spans="1:7" x14ac:dyDescent="0.2">
      <c r="A39685">
        <v>1.1816980154232699E+18</v>
      </c>
      <c r="B39685" t="s">
        <v>79882</v>
      </c>
      <c r="C39685" t="s">
        <v>79883</v>
      </c>
      <c r="D39685" s="1">
        <v>43747.020092592589</v>
      </c>
      <c r="E39685">
        <v>18278</v>
      </c>
      <c r="F39685">
        <v>57903</v>
      </c>
      <c r="G39685" t="s">
        <v>89</v>
      </c>
    </row>
    <row r="39686" spans="1:7" x14ac:dyDescent="0.2">
      <c r="A39686">
        <v>1.1817469169813701E+18</v>
      </c>
      <c r="B39686" t="s">
        <v>79884</v>
      </c>
      <c r="C39686" t="s">
        <v>79885</v>
      </c>
      <c r="D39686" s="1">
        <v>43747.155034722222</v>
      </c>
      <c r="E39686">
        <v>13479</v>
      </c>
      <c r="F39686">
        <v>54483</v>
      </c>
    </row>
    <row r="39687" spans="1:7" x14ac:dyDescent="0.2">
      <c r="A39687">
        <v>1.1817469184744399E+18</v>
      </c>
      <c r="B39687" t="s">
        <v>79886</v>
      </c>
      <c r="C39687" t="s">
        <v>79887</v>
      </c>
      <c r="D39687" s="1">
        <v>43747.155034722222</v>
      </c>
      <c r="E39687">
        <v>10425</v>
      </c>
      <c r="F39687">
        <v>44294</v>
      </c>
    </row>
    <row r="39688" spans="1:7" x14ac:dyDescent="0.2">
      <c r="A39688">
        <v>1.18175052559698E+18</v>
      </c>
      <c r="B39688" t="s">
        <v>79888</v>
      </c>
      <c r="C39688" t="s">
        <v>79889</v>
      </c>
      <c r="D39688" s="1">
        <v>43747.164988425924</v>
      </c>
      <c r="E39688">
        <v>20811</v>
      </c>
      <c r="F39688">
        <v>90734</v>
      </c>
    </row>
    <row r="39689" spans="1:7" x14ac:dyDescent="0.2">
      <c r="A39689">
        <v>1.1817512946939599E+18</v>
      </c>
      <c r="B39689" t="s">
        <v>79890</v>
      </c>
      <c r="C39689" t="s">
        <v>79891</v>
      </c>
      <c r="D39689" s="1">
        <v>43747.167118055557</v>
      </c>
      <c r="E39689">
        <v>11359</v>
      </c>
      <c r="F39689">
        <v>45630</v>
      </c>
    </row>
    <row r="39690" spans="1:7" x14ac:dyDescent="0.2">
      <c r="A39690">
        <v>1.18175498714112E+18</v>
      </c>
      <c r="B39690" t="s">
        <v>79892</v>
      </c>
      <c r="C39690" t="s">
        <v>79893</v>
      </c>
      <c r="D39690" s="1">
        <v>43747.177303240744</v>
      </c>
      <c r="E39690">
        <v>12569</v>
      </c>
      <c r="F39690">
        <v>47374</v>
      </c>
      <c r="G39690" t="s">
        <v>215</v>
      </c>
    </row>
    <row r="39691" spans="1:7" x14ac:dyDescent="0.2">
      <c r="A39691">
        <v>1.18176104548608E+18</v>
      </c>
      <c r="B39691" t="s">
        <v>79894</v>
      </c>
      <c r="C39691" t="s">
        <v>79895</v>
      </c>
      <c r="D39691" s="1">
        <v>43747.194016203706</v>
      </c>
      <c r="E39691">
        <v>21817</v>
      </c>
      <c r="F39691">
        <v>71749</v>
      </c>
      <c r="G39691" t="s">
        <v>89</v>
      </c>
    </row>
    <row r="39692" spans="1:7" x14ac:dyDescent="0.2">
      <c r="A39692">
        <v>1.18177027618863E+18</v>
      </c>
      <c r="B39692" t="s">
        <v>79896</v>
      </c>
      <c r="C39692" t="s">
        <v>79897</v>
      </c>
      <c r="D39692" s="1">
        <v>43747.219490740739</v>
      </c>
      <c r="E39692">
        <v>9918</v>
      </c>
      <c r="F39692">
        <v>32360</v>
      </c>
    </row>
    <row r="39693" spans="1:7" x14ac:dyDescent="0.2">
      <c r="A39693">
        <v>1.18177115620398E+18</v>
      </c>
      <c r="B39693" t="s">
        <v>79898</v>
      </c>
      <c r="C39693" t="s">
        <v>79899</v>
      </c>
      <c r="D39693" s="1">
        <v>43747.221921296295</v>
      </c>
      <c r="E39693">
        <v>10772</v>
      </c>
      <c r="F39693">
        <v>34888</v>
      </c>
    </row>
    <row r="39694" spans="1:7" x14ac:dyDescent="0.2">
      <c r="A39694">
        <v>1.1817885758615401E+18</v>
      </c>
      <c r="B39694" t="s">
        <v>79900</v>
      </c>
      <c r="C39694" t="s">
        <v>79901</v>
      </c>
      <c r="D39694" s="1">
        <v>43747.269988425927</v>
      </c>
      <c r="E39694">
        <v>15095</v>
      </c>
      <c r="F39694">
        <v>63980</v>
      </c>
    </row>
    <row r="39695" spans="1:7" x14ac:dyDescent="0.2">
      <c r="A39695">
        <v>1.1818839347763999E+18</v>
      </c>
      <c r="B39695" t="s">
        <v>79902</v>
      </c>
      <c r="C39695" t="s">
        <v>79903</v>
      </c>
      <c r="D39695" s="1">
        <v>43747.533136574071</v>
      </c>
      <c r="E39695">
        <v>11848</v>
      </c>
      <c r="F39695">
        <v>42811</v>
      </c>
    </row>
    <row r="39696" spans="1:7" x14ac:dyDescent="0.2">
      <c r="A39696">
        <v>1.1818896019144499E+18</v>
      </c>
      <c r="B39696" t="s">
        <v>79904</v>
      </c>
      <c r="C39696" t="s">
        <v>79905</v>
      </c>
      <c r="D39696" s="1">
        <v>43747.548773148148</v>
      </c>
      <c r="E39696">
        <v>12171</v>
      </c>
      <c r="F39696">
        <v>51436</v>
      </c>
    </row>
    <row r="39697" spans="1:6" x14ac:dyDescent="0.2">
      <c r="A39697">
        <v>1.18188960351666E+18</v>
      </c>
      <c r="B39697" t="s">
        <v>79906</v>
      </c>
      <c r="C39697" t="s">
        <v>79907</v>
      </c>
      <c r="D39697" s="1">
        <v>43747.548773148148</v>
      </c>
      <c r="E39697">
        <v>10811</v>
      </c>
      <c r="F39697">
        <v>44719</v>
      </c>
    </row>
    <row r="39698" spans="1:6" x14ac:dyDescent="0.2">
      <c r="A39698">
        <v>1.1818906753752499E+18</v>
      </c>
      <c r="B39698" t="s">
        <v>79908</v>
      </c>
      <c r="C39698" t="s">
        <v>79909</v>
      </c>
      <c r="D39698" s="1">
        <v>43747.551736111112</v>
      </c>
      <c r="E39698">
        <v>12377</v>
      </c>
      <c r="F39698">
        <v>44389</v>
      </c>
    </row>
    <row r="39699" spans="1:6" x14ac:dyDescent="0.2">
      <c r="A39699">
        <v>1.18189135627441E+18</v>
      </c>
      <c r="B39699" t="s">
        <v>79910</v>
      </c>
      <c r="C39699" t="s">
        <v>79911</v>
      </c>
      <c r="D39699" s="1">
        <v>43747.553611111114</v>
      </c>
      <c r="E39699">
        <v>13536</v>
      </c>
      <c r="F39699">
        <v>50925</v>
      </c>
    </row>
    <row r="39700" spans="1:6" x14ac:dyDescent="0.2">
      <c r="A39700">
        <v>1.18189612747133E+18</v>
      </c>
      <c r="B39700" t="s">
        <v>79912</v>
      </c>
      <c r="C39700" t="s">
        <v>79913</v>
      </c>
      <c r="D39700" s="1">
        <v>43747.566782407404</v>
      </c>
      <c r="E39700">
        <v>15564</v>
      </c>
      <c r="F39700">
        <v>56790</v>
      </c>
    </row>
    <row r="39701" spans="1:6" x14ac:dyDescent="0.2">
      <c r="A39701">
        <v>1.1819056595682801E+18</v>
      </c>
      <c r="B39701" t="s">
        <v>79914</v>
      </c>
      <c r="C39701" t="s">
        <v>79915</v>
      </c>
      <c r="D39701" s="1">
        <v>43747.593078703707</v>
      </c>
      <c r="E39701">
        <v>26423</v>
      </c>
      <c r="F39701">
        <v>103062</v>
      </c>
    </row>
    <row r="39702" spans="1:6" x14ac:dyDescent="0.2">
      <c r="A39702">
        <v>1.1819056613005499E+18</v>
      </c>
      <c r="B39702" t="s">
        <v>79916</v>
      </c>
      <c r="C39702" t="s">
        <v>79917</v>
      </c>
      <c r="D39702" s="1">
        <v>43747.593090277776</v>
      </c>
      <c r="E39702">
        <v>18820</v>
      </c>
      <c r="F39702">
        <v>76153</v>
      </c>
    </row>
    <row r="39703" spans="1:6" x14ac:dyDescent="0.2">
      <c r="A39703">
        <v>1.18190768151216E+18</v>
      </c>
      <c r="B39703" t="s">
        <v>79918</v>
      </c>
      <c r="C39703" t="s">
        <v>79919</v>
      </c>
      <c r="D39703" s="1">
        <v>43747.598657407405</v>
      </c>
      <c r="E39703">
        <v>15987</v>
      </c>
      <c r="F39703">
        <v>69468</v>
      </c>
    </row>
    <row r="39704" spans="1:6" x14ac:dyDescent="0.2">
      <c r="A39704">
        <v>1.1819131360745001E+18</v>
      </c>
      <c r="B39704" t="s">
        <v>79920</v>
      </c>
      <c r="C39704" t="s">
        <v>79921</v>
      </c>
      <c r="D39704" s="1">
        <v>43747.613715277781</v>
      </c>
      <c r="E39704">
        <v>19731</v>
      </c>
      <c r="F39704">
        <v>83731</v>
      </c>
    </row>
    <row r="39705" spans="1:6" x14ac:dyDescent="0.2">
      <c r="A39705">
        <v>1.18191313748382E+18</v>
      </c>
      <c r="B39705" t="s">
        <v>79922</v>
      </c>
      <c r="C39705" t="s">
        <v>79923</v>
      </c>
      <c r="D39705" s="1">
        <v>43747.613715277781</v>
      </c>
      <c r="E39705">
        <v>12186</v>
      </c>
      <c r="F39705">
        <v>58915</v>
      </c>
    </row>
    <row r="39706" spans="1:6" x14ac:dyDescent="0.2">
      <c r="A39706">
        <v>1.18192912897667E+18</v>
      </c>
      <c r="B39706" t="s">
        <v>79924</v>
      </c>
      <c r="C39706" t="s">
        <v>79925</v>
      </c>
      <c r="D39706" s="1">
        <v>43747.657847222225</v>
      </c>
      <c r="E39706">
        <v>7488</v>
      </c>
      <c r="F39706">
        <v>30074</v>
      </c>
    </row>
    <row r="39707" spans="1:6" x14ac:dyDescent="0.2">
      <c r="A39707">
        <v>1.1819297455184E+18</v>
      </c>
      <c r="B39707" t="s">
        <v>79926</v>
      </c>
      <c r="C39707" t="s">
        <v>79927</v>
      </c>
      <c r="D39707" s="1">
        <v>43747.659548611111</v>
      </c>
      <c r="E39707">
        <v>9442</v>
      </c>
      <c r="F39707">
        <v>33964</v>
      </c>
    </row>
    <row r="39708" spans="1:6" x14ac:dyDescent="0.2">
      <c r="A39708">
        <v>1.18193011882817E+18</v>
      </c>
      <c r="B39708" t="s">
        <v>79928</v>
      </c>
      <c r="C39708" t="s">
        <v>79929</v>
      </c>
      <c r="D39708" s="1">
        <v>43747.660578703704</v>
      </c>
      <c r="E39708">
        <v>8346</v>
      </c>
      <c r="F39708">
        <v>32186</v>
      </c>
    </row>
    <row r="39709" spans="1:6" x14ac:dyDescent="0.2">
      <c r="A39709">
        <v>1.1819322077677801E+18</v>
      </c>
      <c r="B39709" t="s">
        <v>79930</v>
      </c>
      <c r="C39709" t="s">
        <v>79931</v>
      </c>
      <c r="D39709" s="1">
        <v>43747.666342592594</v>
      </c>
      <c r="E39709">
        <v>9346</v>
      </c>
      <c r="F39709">
        <v>35154</v>
      </c>
    </row>
    <row r="39710" spans="1:6" x14ac:dyDescent="0.2">
      <c r="A39710">
        <v>1.1819328846948301E+18</v>
      </c>
      <c r="B39710" t="s">
        <v>79932</v>
      </c>
      <c r="C39710" t="s">
        <v>79933</v>
      </c>
      <c r="D39710" s="1">
        <v>43747.668206018519</v>
      </c>
      <c r="E39710">
        <v>14727</v>
      </c>
      <c r="F39710">
        <v>55573</v>
      </c>
    </row>
    <row r="39711" spans="1:6" x14ac:dyDescent="0.2">
      <c r="A39711">
        <v>1.18193385099123E+18</v>
      </c>
      <c r="B39711" t="s">
        <v>79934</v>
      </c>
      <c r="C39711" t="s">
        <v>79935</v>
      </c>
      <c r="D39711" s="1">
        <v>43747.67087962963</v>
      </c>
      <c r="E39711">
        <v>10084</v>
      </c>
      <c r="F39711">
        <v>38975</v>
      </c>
    </row>
    <row r="39712" spans="1:6" x14ac:dyDescent="0.2">
      <c r="A39712">
        <v>1.1819342461113999E+18</v>
      </c>
      <c r="B39712" t="s">
        <v>79936</v>
      </c>
      <c r="C39712" t="s">
        <v>79937</v>
      </c>
      <c r="D39712" s="1">
        <v>43747.671967592592</v>
      </c>
      <c r="E39712">
        <v>8445</v>
      </c>
      <c r="F39712">
        <v>33394</v>
      </c>
    </row>
    <row r="39713" spans="1:7" x14ac:dyDescent="0.2">
      <c r="A39713">
        <v>1.1819350147091999E+18</v>
      </c>
      <c r="B39713" t="s">
        <v>79938</v>
      </c>
      <c r="C39713" t="s">
        <v>79939</v>
      </c>
      <c r="D39713" s="1">
        <v>43747.674085648148</v>
      </c>
      <c r="E39713">
        <v>24160</v>
      </c>
      <c r="F39713">
        <v>94466</v>
      </c>
    </row>
    <row r="39714" spans="1:7" x14ac:dyDescent="0.2">
      <c r="A39714">
        <v>1.1819403899907999E+18</v>
      </c>
      <c r="B39714" t="s">
        <v>79940</v>
      </c>
      <c r="C39714" t="s">
        <v>79941</v>
      </c>
      <c r="D39714" s="1">
        <v>43747.688923611109</v>
      </c>
      <c r="E39714">
        <v>14764</v>
      </c>
      <c r="F39714">
        <v>59554</v>
      </c>
    </row>
    <row r="39715" spans="1:7" x14ac:dyDescent="0.2">
      <c r="A39715">
        <v>1.1819403946045299E+18</v>
      </c>
      <c r="B39715" t="s">
        <v>79942</v>
      </c>
      <c r="C39715" t="s">
        <v>79943</v>
      </c>
      <c r="D39715" s="1">
        <v>43747.688935185186</v>
      </c>
      <c r="E39715">
        <v>11321</v>
      </c>
      <c r="F39715">
        <v>48161</v>
      </c>
    </row>
    <row r="39716" spans="1:7" x14ac:dyDescent="0.2">
      <c r="A39716">
        <v>1.1819682733337101E+18</v>
      </c>
      <c r="B39716" t="s">
        <v>79944</v>
      </c>
      <c r="C39716" t="s">
        <v>79945</v>
      </c>
      <c r="D39716" s="1">
        <v>43747.765856481485</v>
      </c>
      <c r="E39716">
        <v>16660</v>
      </c>
      <c r="F39716">
        <v>71779</v>
      </c>
    </row>
    <row r="39717" spans="1:7" x14ac:dyDescent="0.2">
      <c r="A39717">
        <v>1.18196951169778E+18</v>
      </c>
      <c r="B39717" t="s">
        <v>79946</v>
      </c>
      <c r="C39717" t="s">
        <v>79947</v>
      </c>
      <c r="D39717" s="1">
        <v>43747.769282407404</v>
      </c>
      <c r="E39717">
        <v>23142</v>
      </c>
      <c r="F39717">
        <v>99429</v>
      </c>
    </row>
    <row r="39718" spans="1:7" x14ac:dyDescent="0.2">
      <c r="A39718">
        <v>1.1819916044936499E+18</v>
      </c>
      <c r="B39718" t="s">
        <v>79948</v>
      </c>
      <c r="C39718" t="s">
        <v>79949</v>
      </c>
      <c r="D39718" s="1">
        <v>43747.830243055556</v>
      </c>
      <c r="E39718">
        <v>25120</v>
      </c>
      <c r="F39718">
        <v>104512</v>
      </c>
    </row>
    <row r="39719" spans="1:7" x14ac:dyDescent="0.2">
      <c r="A39719">
        <v>1.1819958343695401E+18</v>
      </c>
      <c r="B39719" t="s">
        <v>79950</v>
      </c>
      <c r="C39719" t="s">
        <v>79951</v>
      </c>
      <c r="D39719" s="1">
        <v>43747.841909722221</v>
      </c>
      <c r="E39719">
        <v>27210</v>
      </c>
      <c r="F39719">
        <v>79410</v>
      </c>
    </row>
    <row r="39720" spans="1:7" x14ac:dyDescent="0.2">
      <c r="A39720">
        <v>1.18207583796269E+18</v>
      </c>
      <c r="B39720" t="s">
        <v>79952</v>
      </c>
      <c r="C39720" t="s">
        <v>79953</v>
      </c>
      <c r="D39720" s="1">
        <v>43748.062685185185</v>
      </c>
      <c r="E39720">
        <v>29234</v>
      </c>
      <c r="F39720">
        <v>105278</v>
      </c>
    </row>
    <row r="39721" spans="1:7" x14ac:dyDescent="0.2">
      <c r="A39721">
        <v>1.18208591719824E+18</v>
      </c>
      <c r="B39721" t="s">
        <v>79954</v>
      </c>
      <c r="C39721" t="s">
        <v>79955</v>
      </c>
      <c r="D39721" s="1">
        <v>43748.090497685182</v>
      </c>
      <c r="E39721">
        <v>17429</v>
      </c>
      <c r="F39721">
        <v>56783</v>
      </c>
    </row>
    <row r="39722" spans="1:7" x14ac:dyDescent="0.2">
      <c r="A39722">
        <v>1.18210703387471E+18</v>
      </c>
      <c r="B39722" t="s">
        <v>79956</v>
      </c>
      <c r="C39722" t="s">
        <v>79957</v>
      </c>
      <c r="D39722" s="1">
        <v>43748.148773148147</v>
      </c>
      <c r="E39722">
        <v>19786</v>
      </c>
      <c r="F39722">
        <v>73412</v>
      </c>
      <c r="G39722" t="s">
        <v>89</v>
      </c>
    </row>
    <row r="39723" spans="1:7" x14ac:dyDescent="0.2">
      <c r="A39723">
        <v>1.18211239683762E+18</v>
      </c>
      <c r="B39723" t="s">
        <v>79958</v>
      </c>
      <c r="C39723" t="s">
        <v>79959</v>
      </c>
      <c r="D39723" s="1">
        <v>43748.163564814815</v>
      </c>
      <c r="E39723">
        <v>10681</v>
      </c>
      <c r="F39723">
        <v>44178</v>
      </c>
    </row>
    <row r="39724" spans="1:7" x14ac:dyDescent="0.2">
      <c r="A39724">
        <v>1.18214203032512E+18</v>
      </c>
      <c r="B39724" t="s">
        <v>79960</v>
      </c>
      <c r="C39724" t="s">
        <v>79961</v>
      </c>
      <c r="D39724" s="1">
        <v>43748.245335648149</v>
      </c>
      <c r="E39724">
        <v>18282</v>
      </c>
      <c r="F39724">
        <v>75582</v>
      </c>
    </row>
    <row r="39725" spans="1:7" x14ac:dyDescent="0.2">
      <c r="A39725">
        <v>1.1821478953714701E+18</v>
      </c>
      <c r="B39725" t="s">
        <v>79962</v>
      </c>
      <c r="C39725" t="s">
        <v>79963</v>
      </c>
      <c r="D39725" s="1">
        <v>43748.26152777778</v>
      </c>
      <c r="E39725">
        <v>16224</v>
      </c>
      <c r="F39725">
        <v>74034</v>
      </c>
    </row>
    <row r="39726" spans="1:7" x14ac:dyDescent="0.2">
      <c r="A39726">
        <v>1.18228063551329E+18</v>
      </c>
      <c r="B39726" t="s">
        <v>79964</v>
      </c>
      <c r="C39726" t="s">
        <v>79965</v>
      </c>
      <c r="D39726" s="1">
        <v>43748.627812500003</v>
      </c>
      <c r="E39726">
        <v>14312</v>
      </c>
      <c r="F39726">
        <v>49444</v>
      </c>
    </row>
    <row r="39727" spans="1:7" x14ac:dyDescent="0.2">
      <c r="A39727">
        <v>1.1822818349709801E+18</v>
      </c>
      <c r="B39727" t="s">
        <v>79966</v>
      </c>
      <c r="C39727" t="s">
        <v>79967</v>
      </c>
      <c r="D39727" s="1">
        <v>43748.631122685183</v>
      </c>
      <c r="E39727">
        <v>20541</v>
      </c>
      <c r="F39727">
        <v>85248</v>
      </c>
      <c r="G39727" t="s">
        <v>215</v>
      </c>
    </row>
    <row r="39728" spans="1:7" x14ac:dyDescent="0.2">
      <c r="A39728">
        <v>1.1822818363634801E+18</v>
      </c>
      <c r="B39728" t="s">
        <v>79968</v>
      </c>
      <c r="C39728" t="s">
        <v>79969</v>
      </c>
      <c r="D39728" s="1">
        <v>43748.63113425926</v>
      </c>
      <c r="E39728">
        <v>17190</v>
      </c>
      <c r="F39728">
        <v>74246</v>
      </c>
      <c r="G39728" t="s">
        <v>576</v>
      </c>
    </row>
    <row r="39729" spans="1:8" x14ac:dyDescent="0.2">
      <c r="A39729">
        <v>1.1822827908611999E+18</v>
      </c>
      <c r="B39729" t="s">
        <v>79970</v>
      </c>
      <c r="C39729" t="s">
        <v>79971</v>
      </c>
      <c r="D39729" s="1">
        <v>43748.633761574078</v>
      </c>
      <c r="E39729">
        <v>16161</v>
      </c>
      <c r="F39729">
        <v>55506</v>
      </c>
    </row>
    <row r="39730" spans="1:8" x14ac:dyDescent="0.2">
      <c r="A39730">
        <v>1.1822864115018299E+18</v>
      </c>
      <c r="B39730" t="s">
        <v>79972</v>
      </c>
      <c r="C39730" t="s">
        <v>79973</v>
      </c>
      <c r="D39730" s="1">
        <v>43748.643750000003</v>
      </c>
      <c r="E39730">
        <v>15799</v>
      </c>
      <c r="F39730">
        <v>68108</v>
      </c>
    </row>
    <row r="39731" spans="1:8" x14ac:dyDescent="0.2">
      <c r="A39731">
        <v>1.1822864143539799E+18</v>
      </c>
      <c r="B39731" t="s">
        <v>79974</v>
      </c>
      <c r="C39731" t="s">
        <v>79975</v>
      </c>
      <c r="D39731" s="1">
        <v>43748.643761574072</v>
      </c>
      <c r="E39731">
        <v>13031</v>
      </c>
      <c r="F39731">
        <v>57538</v>
      </c>
    </row>
    <row r="39732" spans="1:8" x14ac:dyDescent="0.2">
      <c r="A39732">
        <v>1.18228820680656E+18</v>
      </c>
      <c r="B39732" t="s">
        <v>79976</v>
      </c>
      <c r="C39732" t="s">
        <v>79977</v>
      </c>
      <c r="D39732" s="1">
        <v>43748.648715277777</v>
      </c>
      <c r="E39732">
        <v>21879</v>
      </c>
      <c r="F39732">
        <v>78636</v>
      </c>
      <c r="G39732" t="s">
        <v>89</v>
      </c>
    </row>
    <row r="39733" spans="1:8" x14ac:dyDescent="0.2">
      <c r="A39733">
        <v>1.1822894359557701E+18</v>
      </c>
      <c r="B39733" t="s">
        <v>79978</v>
      </c>
      <c r="C39733" t="s">
        <v>79979</v>
      </c>
      <c r="D39733" s="1">
        <v>43748.652106481481</v>
      </c>
      <c r="E39733">
        <v>20040</v>
      </c>
      <c r="F39733">
        <v>76674</v>
      </c>
    </row>
    <row r="39734" spans="1:8" x14ac:dyDescent="0.2">
      <c r="A39734">
        <v>1.1822903805421801E+18</v>
      </c>
      <c r="B39734" t="s">
        <v>79980</v>
      </c>
      <c r="C39734" t="s">
        <v>79981</v>
      </c>
      <c r="D39734" s="1">
        <v>43748.654710648145</v>
      </c>
      <c r="E39734">
        <v>13299</v>
      </c>
      <c r="F39734">
        <v>58530</v>
      </c>
    </row>
    <row r="39735" spans="1:8" x14ac:dyDescent="0.2">
      <c r="A39735">
        <v>1.1822921637214001E+18</v>
      </c>
      <c r="B39735" t="s">
        <v>79982</v>
      </c>
      <c r="C39735" t="s">
        <v>79983</v>
      </c>
      <c r="D39735" s="1">
        <v>43748.659629629627</v>
      </c>
      <c r="E39735">
        <v>18127</v>
      </c>
      <c r="F39735">
        <v>96028</v>
      </c>
    </row>
    <row r="39736" spans="1:8" x14ac:dyDescent="0.2">
      <c r="A39736">
        <v>1.18230484021245E+18</v>
      </c>
      <c r="B39736" t="s">
        <v>79984</v>
      </c>
      <c r="C39736" t="s">
        <v>79985</v>
      </c>
      <c r="D39736" s="1">
        <v>43748.694606481484</v>
      </c>
      <c r="E39736">
        <v>16645</v>
      </c>
      <c r="F39736">
        <v>70829</v>
      </c>
    </row>
    <row r="39737" spans="1:8" x14ac:dyDescent="0.2">
      <c r="A39737">
        <v>1.1823048446836301E+18</v>
      </c>
      <c r="B39737" t="s">
        <v>79986</v>
      </c>
      <c r="C39737" t="s">
        <v>79987</v>
      </c>
      <c r="D39737" s="1">
        <v>43748.694618055553</v>
      </c>
      <c r="E39737">
        <v>7889</v>
      </c>
      <c r="F39737">
        <v>32953</v>
      </c>
    </row>
    <row r="39738" spans="1:8" x14ac:dyDescent="0.2">
      <c r="A39738">
        <v>1.1823871970660301E+18</v>
      </c>
      <c r="B39738" t="s">
        <v>79988</v>
      </c>
      <c r="C39738" t="s">
        <v>79989</v>
      </c>
      <c r="D39738" s="1">
        <v>43748.921875</v>
      </c>
      <c r="E39738">
        <v>18133</v>
      </c>
      <c r="F39738">
        <v>79382</v>
      </c>
    </row>
    <row r="39739" spans="1:8" x14ac:dyDescent="0.2">
      <c r="A39739">
        <v>1.18238719816494E+18</v>
      </c>
      <c r="B39739" t="s">
        <v>79990</v>
      </c>
      <c r="C39739" t="s">
        <v>79991</v>
      </c>
      <c r="D39739" s="1">
        <v>43748.921875</v>
      </c>
      <c r="E39739">
        <v>15592</v>
      </c>
      <c r="F39739">
        <v>67955</v>
      </c>
    </row>
    <row r="39740" spans="1:8" x14ac:dyDescent="0.2">
      <c r="A39740">
        <v>1.18239927000942E+18</v>
      </c>
      <c r="B39740" t="s">
        <v>79992</v>
      </c>
      <c r="C39740" t="s">
        <v>79993</v>
      </c>
      <c r="D39740" s="1">
        <v>43748.955185185187</v>
      </c>
      <c r="E39740">
        <v>32274</v>
      </c>
      <c r="F39740">
        <v>119248</v>
      </c>
      <c r="H39740" t="s">
        <v>390</v>
      </c>
    </row>
    <row r="39741" spans="1:8" x14ac:dyDescent="0.2">
      <c r="A39741">
        <v>1.1824466965985101E+18</v>
      </c>
      <c r="B39741" t="s">
        <v>79994</v>
      </c>
      <c r="C39741" t="s">
        <v>79995</v>
      </c>
      <c r="D39741" s="1">
        <v>43749.086053240739</v>
      </c>
      <c r="E39741">
        <v>24438</v>
      </c>
      <c r="F39741">
        <v>84436</v>
      </c>
      <c r="G39741" t="s">
        <v>89</v>
      </c>
    </row>
    <row r="39742" spans="1:8" x14ac:dyDescent="0.2">
      <c r="A39742">
        <v>1.18248522219091E+18</v>
      </c>
      <c r="B39742" t="s">
        <v>79996</v>
      </c>
      <c r="C39742" t="s">
        <v>79997</v>
      </c>
      <c r="D39742" s="1">
        <v>43749.192372685182</v>
      </c>
      <c r="E39742">
        <v>24431</v>
      </c>
      <c r="F39742">
        <v>97076</v>
      </c>
    </row>
    <row r="39743" spans="1:8" x14ac:dyDescent="0.2">
      <c r="A39743">
        <v>1.18248845527792E+18</v>
      </c>
      <c r="B39743" t="s">
        <v>79998</v>
      </c>
      <c r="C39743" t="s">
        <v>79999</v>
      </c>
      <c r="D39743" s="1">
        <v>43749.201284722221</v>
      </c>
      <c r="E39743">
        <v>21128</v>
      </c>
      <c r="F39743">
        <v>84146</v>
      </c>
      <c r="H39743" t="s">
        <v>616</v>
      </c>
    </row>
    <row r="39744" spans="1:8" x14ac:dyDescent="0.2">
      <c r="A39744">
        <v>1.18265437171421E+18</v>
      </c>
      <c r="B39744" t="s">
        <v>80000</v>
      </c>
      <c r="C39744" t="s">
        <v>80001</v>
      </c>
      <c r="D39744" s="1">
        <v>43749.659131944441</v>
      </c>
      <c r="E39744">
        <v>16543</v>
      </c>
      <c r="F39744">
        <v>85382</v>
      </c>
    </row>
    <row r="39745" spans="1:8" x14ac:dyDescent="0.2">
      <c r="A39745">
        <v>1.18265710235711E+18</v>
      </c>
      <c r="B39745" t="s">
        <v>80002</v>
      </c>
      <c r="C39745" t="s">
        <v>80003</v>
      </c>
      <c r="D39745" s="1">
        <v>43749.666666666664</v>
      </c>
      <c r="E39745">
        <v>12088</v>
      </c>
      <c r="F39745">
        <v>49491</v>
      </c>
    </row>
    <row r="39746" spans="1:8" x14ac:dyDescent="0.2">
      <c r="A39746">
        <v>1.1826610818498299E+18</v>
      </c>
      <c r="B39746" t="s">
        <v>80004</v>
      </c>
      <c r="C39746" t="s">
        <v>80005</v>
      </c>
      <c r="D39746" s="1">
        <v>43749.67765046296</v>
      </c>
      <c r="E39746">
        <v>15830</v>
      </c>
      <c r="F39746">
        <v>75452</v>
      </c>
    </row>
    <row r="39747" spans="1:8" x14ac:dyDescent="0.2">
      <c r="A39747">
        <v>1.18266405108991E+18</v>
      </c>
      <c r="B39747" t="s">
        <v>80006</v>
      </c>
      <c r="C39747" t="s">
        <v>80007</v>
      </c>
      <c r="D39747" s="1">
        <v>43749.685844907406</v>
      </c>
      <c r="E39747">
        <v>8518</v>
      </c>
      <c r="F39747">
        <v>35030</v>
      </c>
      <c r="G39747" t="s">
        <v>215</v>
      </c>
    </row>
    <row r="39748" spans="1:8" x14ac:dyDescent="0.2">
      <c r="A39748">
        <v>1.18267936917471E+18</v>
      </c>
      <c r="B39748" t="s">
        <v>80008</v>
      </c>
      <c r="C39748" t="s">
        <v>80009</v>
      </c>
      <c r="D39748" s="1">
        <v>43749.728113425925</v>
      </c>
      <c r="E39748">
        <v>11343</v>
      </c>
      <c r="F39748">
        <v>41178</v>
      </c>
    </row>
    <row r="39749" spans="1:8" x14ac:dyDescent="0.2">
      <c r="A39749">
        <v>1.1826797656328599E+18</v>
      </c>
      <c r="B39749" t="s">
        <v>80010</v>
      </c>
      <c r="C39749" t="s">
        <v>80011</v>
      </c>
      <c r="D39749" s="1">
        <v>43749.729201388887</v>
      </c>
      <c r="E39749">
        <v>6598</v>
      </c>
      <c r="F39749">
        <v>29656</v>
      </c>
    </row>
    <row r="39750" spans="1:8" x14ac:dyDescent="0.2">
      <c r="A39750">
        <v>1.1826812348808399E+18</v>
      </c>
      <c r="B39750" t="s">
        <v>80012</v>
      </c>
      <c r="C39750" t="s">
        <v>80013</v>
      </c>
      <c r="D39750" s="1">
        <v>43749.733263888891</v>
      </c>
      <c r="E39750">
        <v>13169</v>
      </c>
      <c r="F39750">
        <v>41561</v>
      </c>
    </row>
    <row r="39751" spans="1:8" x14ac:dyDescent="0.2">
      <c r="A39751">
        <v>1.1826817556791199E+18</v>
      </c>
      <c r="B39751" t="s">
        <v>80014</v>
      </c>
      <c r="C39751" t="s">
        <v>80015</v>
      </c>
      <c r="D39751" s="1">
        <v>43749.734699074077</v>
      </c>
      <c r="E39751">
        <v>8030</v>
      </c>
      <c r="F39751">
        <v>28996</v>
      </c>
    </row>
    <row r="39752" spans="1:8" x14ac:dyDescent="0.2">
      <c r="A39752">
        <v>1.1826821328687501E+18</v>
      </c>
      <c r="B39752" t="s">
        <v>80016</v>
      </c>
      <c r="C39752" t="s">
        <v>80017</v>
      </c>
      <c r="D39752" s="1">
        <v>43749.73574074074</v>
      </c>
      <c r="E39752">
        <v>6492</v>
      </c>
      <c r="F39752">
        <v>29121</v>
      </c>
    </row>
    <row r="39753" spans="1:8" x14ac:dyDescent="0.2">
      <c r="A39753">
        <v>1.18268226980431E+18</v>
      </c>
      <c r="B39753" t="s">
        <v>80018</v>
      </c>
      <c r="C39753" t="s">
        <v>80019</v>
      </c>
      <c r="D39753" s="1">
        <v>43749.736111111109</v>
      </c>
      <c r="E39753">
        <v>9019</v>
      </c>
      <c r="F39753">
        <v>31871</v>
      </c>
    </row>
    <row r="39754" spans="1:8" x14ac:dyDescent="0.2">
      <c r="A39754">
        <v>1.1826833544638999E+18</v>
      </c>
      <c r="B39754" t="s">
        <v>80020</v>
      </c>
      <c r="C39754" t="s">
        <v>80021</v>
      </c>
      <c r="D39754" s="1">
        <v>43749.739108796297</v>
      </c>
      <c r="E39754">
        <v>9504</v>
      </c>
      <c r="F39754">
        <v>41540</v>
      </c>
    </row>
    <row r="39755" spans="1:8" x14ac:dyDescent="0.2">
      <c r="A39755">
        <v>1.18268421518961E+18</v>
      </c>
      <c r="B39755" t="s">
        <v>80022</v>
      </c>
      <c r="C39755" t="s">
        <v>80023</v>
      </c>
      <c r="D39755" s="1">
        <v>43749.741481481484</v>
      </c>
      <c r="E39755">
        <v>11544</v>
      </c>
      <c r="F39755">
        <v>44688</v>
      </c>
    </row>
    <row r="39756" spans="1:8" x14ac:dyDescent="0.2">
      <c r="A39756">
        <v>1.18270974861919E+18</v>
      </c>
      <c r="B39756" t="s">
        <v>80024</v>
      </c>
      <c r="C39756" t="s">
        <v>80025</v>
      </c>
      <c r="D39756" s="1">
        <v>43749.811944444446</v>
      </c>
      <c r="E39756">
        <v>12367</v>
      </c>
      <c r="F39756">
        <v>53571</v>
      </c>
      <c r="G39756" t="s">
        <v>89</v>
      </c>
      <c r="H39756" t="s">
        <v>390</v>
      </c>
    </row>
    <row r="39757" spans="1:8" x14ac:dyDescent="0.2">
      <c r="A39757">
        <v>1.1827988305777001E+18</v>
      </c>
      <c r="B39757" t="s">
        <v>80026</v>
      </c>
      <c r="C39757" t="s">
        <v>80027</v>
      </c>
      <c r="D39757" s="1">
        <v>43750.057766203703</v>
      </c>
      <c r="E39757">
        <v>11164</v>
      </c>
      <c r="F39757">
        <v>44875</v>
      </c>
    </row>
    <row r="39758" spans="1:8" x14ac:dyDescent="0.2">
      <c r="A39758">
        <v>1.1828047006990799E+18</v>
      </c>
      <c r="B39758" t="s">
        <v>80028</v>
      </c>
      <c r="C39758" t="s">
        <v>80029</v>
      </c>
      <c r="D39758" s="1">
        <v>43750.073958333334</v>
      </c>
      <c r="E39758">
        <v>10464</v>
      </c>
      <c r="F39758">
        <v>52698</v>
      </c>
    </row>
    <row r="39759" spans="1:8" x14ac:dyDescent="0.2">
      <c r="A39759">
        <v>1.1828047047213701E+18</v>
      </c>
      <c r="B39759" t="s">
        <v>80030</v>
      </c>
      <c r="C39759" t="s">
        <v>80031</v>
      </c>
      <c r="D39759" s="1">
        <v>43750.073969907404</v>
      </c>
      <c r="E39759">
        <v>8371</v>
      </c>
      <c r="F39759">
        <v>44927</v>
      </c>
    </row>
    <row r="39760" spans="1:8" x14ac:dyDescent="0.2">
      <c r="A39760">
        <v>1.18280701371953E+18</v>
      </c>
      <c r="B39760" t="s">
        <v>80032</v>
      </c>
      <c r="C39760" t="s">
        <v>80033</v>
      </c>
      <c r="D39760" s="1">
        <v>43750.080347222225</v>
      </c>
      <c r="E39760">
        <v>12276</v>
      </c>
      <c r="F39760">
        <v>47405</v>
      </c>
      <c r="G39760" t="s">
        <v>89</v>
      </c>
    </row>
    <row r="39761" spans="1:7" x14ac:dyDescent="0.2">
      <c r="A39761">
        <v>1.18284264704129E+18</v>
      </c>
      <c r="B39761" t="s">
        <v>80034</v>
      </c>
      <c r="C39761" t="s">
        <v>80035</v>
      </c>
      <c r="D39761" s="1">
        <v>43750.178668981483</v>
      </c>
      <c r="E39761">
        <v>12219</v>
      </c>
      <c r="F39761">
        <v>59045</v>
      </c>
    </row>
    <row r="39762" spans="1:7" x14ac:dyDescent="0.2">
      <c r="A39762">
        <v>1.1828529252377999E+18</v>
      </c>
      <c r="B39762" t="s">
        <v>80036</v>
      </c>
      <c r="C39762" t="s">
        <v>80037</v>
      </c>
      <c r="D39762" s="1">
        <v>43750.207037037035</v>
      </c>
      <c r="E39762">
        <v>28020</v>
      </c>
      <c r="F39762">
        <v>121596</v>
      </c>
    </row>
    <row r="39763" spans="1:7" x14ac:dyDescent="0.2">
      <c r="A39763">
        <v>1.18285982838688E+18</v>
      </c>
      <c r="B39763" t="s">
        <v>80038</v>
      </c>
      <c r="C39763" t="s">
        <v>80039</v>
      </c>
      <c r="D39763" s="1">
        <v>43750.226087962961</v>
      </c>
      <c r="E39763">
        <v>20445</v>
      </c>
      <c r="F39763">
        <v>105391</v>
      </c>
    </row>
    <row r="39764" spans="1:7" x14ac:dyDescent="0.2">
      <c r="A39764">
        <v>1.1828598373165801E+18</v>
      </c>
      <c r="B39764" t="s">
        <v>80040</v>
      </c>
      <c r="C39764" t="s">
        <v>80041</v>
      </c>
      <c r="D39764" s="1">
        <v>43750.226111111115</v>
      </c>
      <c r="E39764">
        <v>15867</v>
      </c>
      <c r="F39764">
        <v>60736</v>
      </c>
      <c r="G39764" t="s">
        <v>215</v>
      </c>
    </row>
    <row r="39765" spans="1:7" x14ac:dyDescent="0.2">
      <c r="A39765">
        <v>1.18286551082577E+18</v>
      </c>
      <c r="B39765" t="s">
        <v>80042</v>
      </c>
      <c r="C39765" t="s">
        <v>80043</v>
      </c>
      <c r="D39765" s="1">
        <v>43750.241770833331</v>
      </c>
      <c r="E39765">
        <v>10728</v>
      </c>
      <c r="F39765">
        <v>44088</v>
      </c>
    </row>
    <row r="39766" spans="1:7" x14ac:dyDescent="0.2">
      <c r="A39766">
        <v>1.18286584985133E+18</v>
      </c>
      <c r="B39766" t="s">
        <v>80044</v>
      </c>
      <c r="C39766" t="s">
        <v>80045</v>
      </c>
      <c r="D39766" s="1">
        <v>43750.242696759262</v>
      </c>
      <c r="E39766">
        <v>9815</v>
      </c>
      <c r="F39766">
        <v>38286</v>
      </c>
      <c r="G39766" t="s">
        <v>215</v>
      </c>
    </row>
    <row r="39767" spans="1:7" x14ac:dyDescent="0.2">
      <c r="A39767">
        <v>1.18300787892131E+18</v>
      </c>
      <c r="B39767" t="s">
        <v>80046</v>
      </c>
      <c r="C39767" t="s">
        <v>80047</v>
      </c>
      <c r="D39767" s="1">
        <v>43750.634629629632</v>
      </c>
      <c r="E39767">
        <v>14791</v>
      </c>
      <c r="F39767">
        <v>53069</v>
      </c>
      <c r="G39767" t="s">
        <v>215</v>
      </c>
    </row>
    <row r="39768" spans="1:7" x14ac:dyDescent="0.2">
      <c r="A39768">
        <v>1.18301689958995E+18</v>
      </c>
      <c r="B39768" t="s">
        <v>80048</v>
      </c>
      <c r="C39768" t="s">
        <v>80049</v>
      </c>
      <c r="D39768" s="1">
        <v>43750.659513888888</v>
      </c>
      <c r="E39768">
        <v>18204</v>
      </c>
      <c r="F39768">
        <v>64629</v>
      </c>
      <c r="G39768" t="s">
        <v>89</v>
      </c>
    </row>
    <row r="39769" spans="1:7" x14ac:dyDescent="0.2">
      <c r="A39769">
        <v>1.1830218055708001E+18</v>
      </c>
      <c r="B39769" t="s">
        <v>80050</v>
      </c>
      <c r="C39769" t="s">
        <v>80051</v>
      </c>
      <c r="D39769" s="1">
        <v>43750.673055555555</v>
      </c>
      <c r="E39769">
        <v>24384</v>
      </c>
      <c r="F39769">
        <v>107554</v>
      </c>
    </row>
    <row r="39770" spans="1:7" x14ac:dyDescent="0.2">
      <c r="A39770">
        <v>1.1830218064935501E+18</v>
      </c>
      <c r="B39770" t="s">
        <v>80052</v>
      </c>
      <c r="C39770" t="s">
        <v>80053</v>
      </c>
      <c r="D39770" s="1">
        <v>43750.673055555555</v>
      </c>
      <c r="E39770">
        <v>12650</v>
      </c>
      <c r="F39770">
        <v>55365</v>
      </c>
      <c r="G39770" t="s">
        <v>487</v>
      </c>
    </row>
    <row r="39771" spans="1:7" x14ac:dyDescent="0.2">
      <c r="A39771">
        <v>1.1830235586557E+18</v>
      </c>
      <c r="B39771" t="s">
        <v>80054</v>
      </c>
      <c r="C39771" t="s">
        <v>80055</v>
      </c>
      <c r="D39771" s="1">
        <v>43750.677893518521</v>
      </c>
      <c r="E39771">
        <v>16524</v>
      </c>
      <c r="F39771">
        <v>69163</v>
      </c>
    </row>
    <row r="39772" spans="1:7" x14ac:dyDescent="0.2">
      <c r="A39772">
        <v>1.1830375205038799E+18</v>
      </c>
      <c r="B39772" t="s">
        <v>80056</v>
      </c>
      <c r="C39772" t="s">
        <v>80057</v>
      </c>
      <c r="D39772" s="1">
        <v>43750.716423611113</v>
      </c>
      <c r="E39772">
        <v>23543</v>
      </c>
      <c r="F39772">
        <v>92080</v>
      </c>
    </row>
    <row r="39773" spans="1:7" x14ac:dyDescent="0.2">
      <c r="A39773">
        <v>1.18309722367405E+18</v>
      </c>
      <c r="B39773" t="s">
        <v>80058</v>
      </c>
      <c r="C39773" t="s">
        <v>80059</v>
      </c>
      <c r="D39773" s="1">
        <v>43750.881168981483</v>
      </c>
      <c r="E39773">
        <v>11669</v>
      </c>
      <c r="F39773">
        <v>47009</v>
      </c>
    </row>
    <row r="39774" spans="1:7" x14ac:dyDescent="0.2">
      <c r="A39774">
        <v>1.1830984782322501E+18</v>
      </c>
      <c r="B39774" t="s">
        <v>80060</v>
      </c>
      <c r="C39774" t="s">
        <v>80061</v>
      </c>
      <c r="D39774" s="1">
        <v>43750.884629629632</v>
      </c>
      <c r="E39774">
        <v>8920</v>
      </c>
      <c r="F39774">
        <v>35158</v>
      </c>
    </row>
    <row r="39775" spans="1:7" x14ac:dyDescent="0.2">
      <c r="A39775">
        <v>1.1831133263745999E+18</v>
      </c>
      <c r="B39775" t="s">
        <v>80062</v>
      </c>
      <c r="C39775" t="s">
        <v>80063</v>
      </c>
      <c r="D39775" s="1">
        <v>43750.92560185185</v>
      </c>
      <c r="E39775">
        <v>11284</v>
      </c>
      <c r="F39775">
        <v>53356</v>
      </c>
    </row>
    <row r="39776" spans="1:7" x14ac:dyDescent="0.2">
      <c r="A39776">
        <v>1.1831243259997901E+18</v>
      </c>
      <c r="B39776" t="s">
        <v>80064</v>
      </c>
      <c r="C39776" t="s">
        <v>80065</v>
      </c>
      <c r="D39776" s="1">
        <v>43750.955960648149</v>
      </c>
      <c r="E39776">
        <v>23349</v>
      </c>
      <c r="F39776">
        <v>63162</v>
      </c>
    </row>
    <row r="39777" spans="1:7" x14ac:dyDescent="0.2">
      <c r="A39777">
        <v>1.1831245632589399E+18</v>
      </c>
      <c r="B39777" t="s">
        <v>80066</v>
      </c>
      <c r="C39777" t="s">
        <v>80067</v>
      </c>
      <c r="D39777" s="1">
        <v>43750.956608796296</v>
      </c>
      <c r="E39777">
        <v>17061</v>
      </c>
      <c r="F39777">
        <v>74690</v>
      </c>
    </row>
    <row r="39778" spans="1:7" x14ac:dyDescent="0.2">
      <c r="A39778">
        <v>1.1831302438858701E+18</v>
      </c>
      <c r="B39778" t="s">
        <v>80068</v>
      </c>
      <c r="C39778" t="s">
        <v>80069</v>
      </c>
      <c r="D39778" s="1">
        <v>43750.972291666665</v>
      </c>
      <c r="E39778">
        <v>28751</v>
      </c>
      <c r="F39778">
        <v>139391</v>
      </c>
    </row>
    <row r="39779" spans="1:7" x14ac:dyDescent="0.2">
      <c r="A39779">
        <v>1.18321909891168E+18</v>
      </c>
      <c r="B39779" t="s">
        <v>80070</v>
      </c>
      <c r="C39779" t="s">
        <v>80071</v>
      </c>
      <c r="D39779" s="1">
        <v>43751.217476851853</v>
      </c>
      <c r="E39779">
        <v>15255</v>
      </c>
      <c r="F39779">
        <v>66437</v>
      </c>
      <c r="G39779" t="s">
        <v>89</v>
      </c>
    </row>
    <row r="39780" spans="1:7" x14ac:dyDescent="0.2">
      <c r="A39780">
        <v>1.1832325524647099E+18</v>
      </c>
      <c r="B39780" t="s">
        <v>80072</v>
      </c>
      <c r="C39780" t="s">
        <v>80073</v>
      </c>
      <c r="D39780" s="1">
        <v>43751.254606481481</v>
      </c>
      <c r="E39780">
        <v>22390</v>
      </c>
      <c r="F39780">
        <v>87862</v>
      </c>
    </row>
    <row r="39781" spans="1:7" x14ac:dyDescent="0.2">
      <c r="A39781">
        <v>1.1832487603039601E+18</v>
      </c>
      <c r="B39781" t="s">
        <v>80074</v>
      </c>
      <c r="C39781" t="s">
        <v>80075</v>
      </c>
      <c r="D39781" s="1">
        <v>43751.299328703702</v>
      </c>
      <c r="E39781">
        <v>14605</v>
      </c>
      <c r="F39781">
        <v>64338</v>
      </c>
      <c r="G39781" t="s">
        <v>89</v>
      </c>
    </row>
    <row r="39782" spans="1:7" x14ac:dyDescent="0.2">
      <c r="A39782">
        <v>1.18335791492225E+18</v>
      </c>
      <c r="B39782" t="s">
        <v>80076</v>
      </c>
      <c r="C39782" t="s">
        <v>80077</v>
      </c>
      <c r="D39782" s="1">
        <v>43751.600543981483</v>
      </c>
      <c r="E39782">
        <v>11269</v>
      </c>
      <c r="F39782">
        <v>46252</v>
      </c>
    </row>
    <row r="39783" spans="1:7" x14ac:dyDescent="0.2">
      <c r="A39783">
        <v>1.1833596020894799E+18</v>
      </c>
      <c r="B39783" t="s">
        <v>80078</v>
      </c>
      <c r="C39783" t="s">
        <v>80079</v>
      </c>
      <c r="D39783" s="1">
        <v>43751.605196759258</v>
      </c>
      <c r="E39783">
        <v>18051</v>
      </c>
      <c r="F39783">
        <v>67959</v>
      </c>
      <c r="G39783" t="s">
        <v>89</v>
      </c>
    </row>
    <row r="39784" spans="1:7" x14ac:dyDescent="0.2">
      <c r="A39784">
        <v>1.18336605716944E+18</v>
      </c>
      <c r="B39784" t="s">
        <v>80080</v>
      </c>
      <c r="C39784" t="s">
        <v>80081</v>
      </c>
      <c r="D39784" s="1">
        <v>43751.62300925926</v>
      </c>
      <c r="E39784">
        <v>18924</v>
      </c>
      <c r="F39784">
        <v>78602</v>
      </c>
    </row>
    <row r="39785" spans="1:7" x14ac:dyDescent="0.2">
      <c r="A39785">
        <v>1.1833691326344499E+18</v>
      </c>
      <c r="B39785" t="s">
        <v>80082</v>
      </c>
      <c r="C39785" t="s">
        <v>80083</v>
      </c>
      <c r="D39785" s="1">
        <v>43751.631493055553</v>
      </c>
      <c r="E39785">
        <v>17258</v>
      </c>
      <c r="F39785">
        <v>74733</v>
      </c>
    </row>
    <row r="39786" spans="1:7" x14ac:dyDescent="0.2">
      <c r="A39786">
        <v>1.1833691333013901E+18</v>
      </c>
      <c r="B39786" t="s">
        <v>80084</v>
      </c>
      <c r="C39786" t="s">
        <v>80085</v>
      </c>
      <c r="D39786" s="1">
        <v>43751.631493055553</v>
      </c>
      <c r="E39786">
        <v>13873</v>
      </c>
      <c r="F39786">
        <v>60760</v>
      </c>
    </row>
    <row r="39787" spans="1:7" x14ac:dyDescent="0.2">
      <c r="A39787">
        <v>1.1833762707317601E+18</v>
      </c>
      <c r="B39787" t="s">
        <v>80086</v>
      </c>
      <c r="C39787" t="s">
        <v>80087</v>
      </c>
      <c r="D39787" s="1">
        <v>43751.651192129626</v>
      </c>
      <c r="E39787">
        <v>14371</v>
      </c>
      <c r="F39787">
        <v>55309</v>
      </c>
      <c r="G39787" t="s">
        <v>89</v>
      </c>
    </row>
    <row r="39788" spans="1:7" x14ac:dyDescent="0.2">
      <c r="A39788">
        <v>1.1833858813208499E+18</v>
      </c>
      <c r="B39788" t="s">
        <v>80088</v>
      </c>
      <c r="C39788" t="s">
        <v>80089</v>
      </c>
      <c r="D39788" s="1">
        <v>43751.677719907406</v>
      </c>
      <c r="E39788">
        <v>24150</v>
      </c>
      <c r="F39788">
        <v>94764</v>
      </c>
    </row>
    <row r="39789" spans="1:7" x14ac:dyDescent="0.2">
      <c r="A39789">
        <v>1.18339008599311E+18</v>
      </c>
      <c r="B39789" t="s">
        <v>80090</v>
      </c>
      <c r="C39789" t="s">
        <v>80091</v>
      </c>
      <c r="D39789" s="1">
        <v>43751.689317129632</v>
      </c>
      <c r="E39789">
        <v>26250</v>
      </c>
      <c r="F39789">
        <v>118811</v>
      </c>
    </row>
    <row r="39790" spans="1:7" x14ac:dyDescent="0.2">
      <c r="A39790">
        <v>1.1834411910037199E+18</v>
      </c>
      <c r="B39790" t="s">
        <v>80092</v>
      </c>
      <c r="C39790" t="s">
        <v>80093</v>
      </c>
      <c r="D39790" s="1">
        <v>43751.830335648148</v>
      </c>
      <c r="E39790">
        <v>14917</v>
      </c>
      <c r="F39790">
        <v>71764</v>
      </c>
      <c r="G39790" t="s">
        <v>89</v>
      </c>
    </row>
    <row r="39791" spans="1:7" x14ac:dyDescent="0.2">
      <c r="A39791">
        <v>1.1834932867088699E+18</v>
      </c>
      <c r="B39791" t="s">
        <v>80094</v>
      </c>
      <c r="C39791" t="s">
        <v>80095</v>
      </c>
      <c r="D39791" s="1">
        <v>43751.974097222221</v>
      </c>
      <c r="E39791">
        <v>18534</v>
      </c>
      <c r="F39791">
        <v>71465</v>
      </c>
    </row>
    <row r="39792" spans="1:7" x14ac:dyDescent="0.2">
      <c r="A39792">
        <v>1.18349948206915E+18</v>
      </c>
      <c r="B39792" t="s">
        <v>80096</v>
      </c>
      <c r="C39792" t="s">
        <v>80097</v>
      </c>
      <c r="D39792" s="1">
        <v>43751.99119212963</v>
      </c>
      <c r="E39792">
        <v>16112</v>
      </c>
      <c r="F39792">
        <v>70625</v>
      </c>
    </row>
    <row r="39793" spans="1:7" x14ac:dyDescent="0.2">
      <c r="A39793">
        <v>1.1834994827906099E+18</v>
      </c>
      <c r="B39793" t="s">
        <v>80098</v>
      </c>
      <c r="C39793" t="s">
        <v>80099</v>
      </c>
      <c r="D39793" s="1">
        <v>43751.99119212963</v>
      </c>
      <c r="E39793">
        <v>11842</v>
      </c>
      <c r="F39793">
        <v>51702</v>
      </c>
    </row>
    <row r="39794" spans="1:7" x14ac:dyDescent="0.2">
      <c r="A39794">
        <v>1.1835002152418501E+18</v>
      </c>
      <c r="B39794" t="s">
        <v>80100</v>
      </c>
      <c r="C39794" t="s">
        <v>80101</v>
      </c>
      <c r="D39794" s="1">
        <v>43751.993217592593</v>
      </c>
      <c r="E39794">
        <v>19998</v>
      </c>
      <c r="F39794">
        <v>96636</v>
      </c>
    </row>
    <row r="39795" spans="1:7" x14ac:dyDescent="0.2">
      <c r="A39795">
        <v>1.1835068634317801E+18</v>
      </c>
      <c r="B39795" t="s">
        <v>80102</v>
      </c>
      <c r="C39795" t="s">
        <v>80103</v>
      </c>
      <c r="D39795" s="1">
        <v>43752.011562500003</v>
      </c>
      <c r="E39795">
        <v>20083</v>
      </c>
      <c r="F39795">
        <v>81230</v>
      </c>
    </row>
    <row r="39796" spans="1:7" x14ac:dyDescent="0.2">
      <c r="A39796">
        <v>1.1835068641700201E+18</v>
      </c>
      <c r="B39796" t="s">
        <v>80104</v>
      </c>
      <c r="C39796" t="s">
        <v>80105</v>
      </c>
      <c r="D39796" s="1">
        <v>43752.011562500003</v>
      </c>
      <c r="E39796">
        <v>19398</v>
      </c>
      <c r="F39796">
        <v>76044</v>
      </c>
      <c r="G39796" t="s">
        <v>576</v>
      </c>
    </row>
    <row r="39797" spans="1:7" x14ac:dyDescent="0.2">
      <c r="A39797">
        <v>1.18352004064738E+18</v>
      </c>
      <c r="B39797" t="s">
        <v>80106</v>
      </c>
      <c r="C39797" t="s">
        <v>80107</v>
      </c>
      <c r="D39797" s="1">
        <v>43752.04792824074</v>
      </c>
      <c r="E39797">
        <v>14701</v>
      </c>
      <c r="F39797">
        <v>54115</v>
      </c>
      <c r="G39797" t="s">
        <v>576</v>
      </c>
    </row>
    <row r="39798" spans="1:7" x14ac:dyDescent="0.2">
      <c r="A39798">
        <v>1.1835247717341801E+18</v>
      </c>
      <c r="B39798" t="s">
        <v>80108</v>
      </c>
      <c r="C39798" t="s">
        <v>80109</v>
      </c>
      <c r="D39798" s="1">
        <v>43752.060983796298</v>
      </c>
      <c r="E39798">
        <v>16922</v>
      </c>
      <c r="F39798">
        <v>70427</v>
      </c>
    </row>
    <row r="39799" spans="1:7" x14ac:dyDescent="0.2">
      <c r="A39799">
        <v>1.18353544791981E+18</v>
      </c>
      <c r="B39799" t="s">
        <v>80110</v>
      </c>
      <c r="C39799" t="s">
        <v>80111</v>
      </c>
      <c r="D39799" s="1">
        <v>43752.090439814812</v>
      </c>
      <c r="E39799">
        <v>27024</v>
      </c>
      <c r="F39799">
        <v>115663</v>
      </c>
    </row>
    <row r="39800" spans="1:7" x14ac:dyDescent="0.2">
      <c r="A39800">
        <v>1.1835414348021901E+18</v>
      </c>
      <c r="B39800" t="s">
        <v>80112</v>
      </c>
      <c r="C39800" t="s">
        <v>80113</v>
      </c>
      <c r="D39800" s="1">
        <v>43752.106956018521</v>
      </c>
      <c r="E39800">
        <v>20675</v>
      </c>
      <c r="F39800">
        <v>80754</v>
      </c>
      <c r="G39800" t="s">
        <v>89</v>
      </c>
    </row>
    <row r="39801" spans="1:7" x14ac:dyDescent="0.2">
      <c r="A39801">
        <v>1.18368878103729E+18</v>
      </c>
      <c r="B39801" t="s">
        <v>80114</v>
      </c>
      <c r="C39801" t="s">
        <v>80115</v>
      </c>
      <c r="D39801" s="1">
        <v>43752.513553240744</v>
      </c>
      <c r="E39801">
        <v>19386</v>
      </c>
      <c r="F39801">
        <v>67603</v>
      </c>
      <c r="G39801" t="s">
        <v>215</v>
      </c>
    </row>
    <row r="39802" spans="1:7" x14ac:dyDescent="0.2">
      <c r="A39802">
        <v>1.18369371850065E+18</v>
      </c>
      <c r="B39802" t="s">
        <v>80116</v>
      </c>
      <c r="C39802" t="s">
        <v>80117</v>
      </c>
      <c r="D39802" s="1">
        <v>43752.527187500003</v>
      </c>
      <c r="E39802">
        <v>20032</v>
      </c>
      <c r="F39802">
        <v>77447</v>
      </c>
    </row>
    <row r="39803" spans="1:7" x14ac:dyDescent="0.2">
      <c r="A39803">
        <v>1.1836937199141E+18</v>
      </c>
      <c r="B39803" t="s">
        <v>80118</v>
      </c>
      <c r="C39803" t="s">
        <v>80119</v>
      </c>
      <c r="D39803" s="1">
        <v>43752.527187500003</v>
      </c>
      <c r="E39803">
        <v>13815</v>
      </c>
      <c r="F39803">
        <v>56947</v>
      </c>
    </row>
    <row r="39804" spans="1:7" x14ac:dyDescent="0.2">
      <c r="A39804">
        <v>1.1836975559070999E+18</v>
      </c>
      <c r="B39804" t="s">
        <v>80120</v>
      </c>
      <c r="C39804" t="s">
        <v>80121</v>
      </c>
      <c r="D39804" s="1">
        <v>43752.537777777776</v>
      </c>
      <c r="E39804">
        <v>22764</v>
      </c>
      <c r="F39804">
        <v>111810</v>
      </c>
    </row>
    <row r="39805" spans="1:7" x14ac:dyDescent="0.2">
      <c r="A39805">
        <v>1.18370252878718E+18</v>
      </c>
      <c r="B39805" t="s">
        <v>80122</v>
      </c>
      <c r="C39805" t="s">
        <v>80123</v>
      </c>
      <c r="D39805" s="1">
        <v>43752.551493055558</v>
      </c>
      <c r="E39805">
        <v>14502</v>
      </c>
      <c r="F39805">
        <v>55774</v>
      </c>
      <c r="G39805" t="s">
        <v>89</v>
      </c>
    </row>
    <row r="39806" spans="1:7" x14ac:dyDescent="0.2">
      <c r="A39806">
        <v>1.18370252940369E+18</v>
      </c>
      <c r="B39806" t="s">
        <v>80124</v>
      </c>
      <c r="C39806" t="s">
        <v>80125</v>
      </c>
      <c r="D39806" s="1">
        <v>43752.551493055558</v>
      </c>
      <c r="E39806">
        <v>13736</v>
      </c>
      <c r="F39806">
        <v>54360</v>
      </c>
    </row>
    <row r="39807" spans="1:7" x14ac:dyDescent="0.2">
      <c r="A39807">
        <v>1.1837092106028201E+18</v>
      </c>
      <c r="B39807" t="s">
        <v>80126</v>
      </c>
      <c r="C39807" t="s">
        <v>80127</v>
      </c>
      <c r="D39807" s="1">
        <v>43752.569930555554</v>
      </c>
      <c r="E39807">
        <v>19688</v>
      </c>
      <c r="F39807">
        <v>83889</v>
      </c>
    </row>
    <row r="39808" spans="1:7" x14ac:dyDescent="0.2">
      <c r="A39808">
        <v>1.1837156790961999E+18</v>
      </c>
      <c r="B39808" t="s">
        <v>80128</v>
      </c>
      <c r="C39808" t="s">
        <v>80129</v>
      </c>
      <c r="D39808" s="1">
        <v>43752.587777777779</v>
      </c>
      <c r="E39808">
        <v>19879</v>
      </c>
      <c r="F39808">
        <v>111574</v>
      </c>
    </row>
    <row r="39809" spans="1:7" x14ac:dyDescent="0.2">
      <c r="A39809">
        <v>1.1837174230290601E+18</v>
      </c>
      <c r="B39809" t="s">
        <v>80130</v>
      </c>
      <c r="C39809" t="s">
        <v>80131</v>
      </c>
      <c r="D39809" s="1">
        <v>43752.592592592591</v>
      </c>
      <c r="E39809">
        <v>12128</v>
      </c>
      <c r="F39809">
        <v>38568</v>
      </c>
    </row>
    <row r="39810" spans="1:7" x14ac:dyDescent="0.2">
      <c r="A39810">
        <v>1.1837175228745101E+18</v>
      </c>
      <c r="B39810" t="s">
        <v>80132</v>
      </c>
      <c r="C39810" t="s">
        <v>80133</v>
      </c>
      <c r="D39810" s="1">
        <v>43752.592870370368</v>
      </c>
      <c r="E39810">
        <v>9557</v>
      </c>
      <c r="F39810">
        <v>30142</v>
      </c>
    </row>
    <row r="39811" spans="1:7" x14ac:dyDescent="0.2">
      <c r="A39811">
        <v>1.1837206656917E+18</v>
      </c>
      <c r="B39811" t="s">
        <v>80134</v>
      </c>
      <c r="C39811" t="s">
        <v>80135</v>
      </c>
      <c r="D39811" s="1">
        <v>43752.601539351854</v>
      </c>
      <c r="E39811">
        <v>13490</v>
      </c>
      <c r="F39811">
        <v>40229</v>
      </c>
    </row>
    <row r="39812" spans="1:7" x14ac:dyDescent="0.2">
      <c r="A39812">
        <v>1.1837225359612001E+18</v>
      </c>
      <c r="B39812" t="s">
        <v>80136</v>
      </c>
      <c r="C39812" t="s">
        <v>80137</v>
      </c>
      <c r="D39812" s="1">
        <v>43752.60670138889</v>
      </c>
      <c r="E39812">
        <v>12416</v>
      </c>
      <c r="F39812">
        <v>60722</v>
      </c>
      <c r="G39812" t="s">
        <v>89</v>
      </c>
    </row>
    <row r="39813" spans="1:7" x14ac:dyDescent="0.2">
      <c r="A39813">
        <v>1.1837443447943199E+18</v>
      </c>
      <c r="B39813" t="s">
        <v>80138</v>
      </c>
      <c r="C39813" t="s">
        <v>80139</v>
      </c>
      <c r="D39813" s="1">
        <v>43752.666886574072</v>
      </c>
      <c r="E39813">
        <v>10048</v>
      </c>
      <c r="F39813">
        <v>40730</v>
      </c>
      <c r="G39813" t="s">
        <v>576</v>
      </c>
    </row>
    <row r="39814" spans="1:7" x14ac:dyDescent="0.2">
      <c r="A39814">
        <v>1.1837789697258601E+18</v>
      </c>
      <c r="B39814" t="s">
        <v>80140</v>
      </c>
      <c r="C39814" t="s">
        <v>80141</v>
      </c>
      <c r="D39814" s="1">
        <v>43752.762430555558</v>
      </c>
      <c r="E39814">
        <v>10818</v>
      </c>
      <c r="F39814">
        <v>34146</v>
      </c>
    </row>
    <row r="39815" spans="1:7" x14ac:dyDescent="0.2">
      <c r="A39815">
        <v>1.1837792435887601E+18</v>
      </c>
      <c r="B39815" t="s">
        <v>80142</v>
      </c>
      <c r="C39815" t="s">
        <v>80143</v>
      </c>
      <c r="D39815" s="1">
        <v>43752.763182870367</v>
      </c>
      <c r="E39815">
        <v>23354</v>
      </c>
      <c r="F39815">
        <v>95286</v>
      </c>
    </row>
    <row r="39816" spans="1:7" x14ac:dyDescent="0.2">
      <c r="A39816">
        <v>1.18379620994269E+18</v>
      </c>
      <c r="B39816" t="s">
        <v>80144</v>
      </c>
      <c r="C39816" t="s">
        <v>80145</v>
      </c>
      <c r="D39816" s="1">
        <v>43752.81</v>
      </c>
      <c r="E39816">
        <v>28315</v>
      </c>
      <c r="F39816">
        <v>147704</v>
      </c>
    </row>
    <row r="39817" spans="1:7" x14ac:dyDescent="0.2">
      <c r="A39817">
        <v>1.1838188419415601E+18</v>
      </c>
      <c r="B39817" t="s">
        <v>80146</v>
      </c>
      <c r="C39817" t="s">
        <v>80147</v>
      </c>
      <c r="D39817" s="1">
        <v>43752.872453703705</v>
      </c>
      <c r="E39817">
        <v>12523</v>
      </c>
      <c r="F39817">
        <v>48608</v>
      </c>
    </row>
    <row r="39818" spans="1:7" x14ac:dyDescent="0.2">
      <c r="A39818">
        <v>1.1838188434640599E+18</v>
      </c>
      <c r="B39818" t="s">
        <v>80148</v>
      </c>
      <c r="C39818" t="s">
        <v>80149</v>
      </c>
      <c r="D39818" s="1">
        <v>43752.872465277775</v>
      </c>
      <c r="E39818">
        <v>9007</v>
      </c>
      <c r="F39818">
        <v>36017</v>
      </c>
      <c r="G39818" t="s">
        <v>89</v>
      </c>
    </row>
    <row r="39819" spans="1:7" x14ac:dyDescent="0.2">
      <c r="A39819">
        <v>1.1838195267539799E+18</v>
      </c>
      <c r="B39819" t="s">
        <v>80150</v>
      </c>
      <c r="C39819" t="s">
        <v>80151</v>
      </c>
      <c r="D39819" s="1">
        <v>43752.874351851853</v>
      </c>
      <c r="E39819">
        <v>12248</v>
      </c>
      <c r="F39819">
        <v>49427</v>
      </c>
    </row>
    <row r="39820" spans="1:7" x14ac:dyDescent="0.2">
      <c r="A39820">
        <v>1.1838213424555799E+18</v>
      </c>
      <c r="B39820" t="s">
        <v>80152</v>
      </c>
      <c r="C39820" t="s">
        <v>80153</v>
      </c>
      <c r="D39820" s="1">
        <v>43752.879363425927</v>
      </c>
      <c r="E39820">
        <v>11131</v>
      </c>
      <c r="F39820">
        <v>47827</v>
      </c>
    </row>
    <row r="39821" spans="1:7" x14ac:dyDescent="0.2">
      <c r="A39821">
        <v>1.1838213434202801E+18</v>
      </c>
      <c r="B39821" t="s">
        <v>80154</v>
      </c>
      <c r="C39821" t="s">
        <v>80155</v>
      </c>
      <c r="D39821" s="1">
        <v>43752.879363425927</v>
      </c>
      <c r="E39821">
        <v>9891</v>
      </c>
      <c r="F39821">
        <v>41373</v>
      </c>
      <c r="G39821" t="s">
        <v>89</v>
      </c>
    </row>
    <row r="39822" spans="1:7" x14ac:dyDescent="0.2">
      <c r="A39822">
        <v>1.18382248819267E+18</v>
      </c>
      <c r="B39822" t="s">
        <v>80156</v>
      </c>
      <c r="C39822" t="s">
        <v>80157</v>
      </c>
      <c r="D39822" s="1">
        <v>43752.882523148146</v>
      </c>
      <c r="E39822">
        <v>19675</v>
      </c>
      <c r="F39822">
        <v>83093</v>
      </c>
    </row>
    <row r="39823" spans="1:7" x14ac:dyDescent="0.2">
      <c r="A39823">
        <v>1.18382249403106E+18</v>
      </c>
      <c r="B39823" t="s">
        <v>80158</v>
      </c>
      <c r="C39823" t="s">
        <v>80159</v>
      </c>
      <c r="D39823" s="1">
        <v>43752.882534722223</v>
      </c>
      <c r="E39823">
        <v>16884</v>
      </c>
      <c r="F39823">
        <v>71851</v>
      </c>
    </row>
    <row r="39824" spans="1:7" x14ac:dyDescent="0.2">
      <c r="A39824">
        <v>1.18382396919714E+18</v>
      </c>
      <c r="B39824" t="s">
        <v>80160</v>
      </c>
      <c r="C39824" t="s">
        <v>80161</v>
      </c>
      <c r="D39824" s="1">
        <v>43752.886608796296</v>
      </c>
      <c r="E39824">
        <v>15678</v>
      </c>
      <c r="F39824">
        <v>69122</v>
      </c>
    </row>
    <row r="39825" spans="1:8" x14ac:dyDescent="0.2">
      <c r="A39825">
        <v>1.18382397097971E+18</v>
      </c>
      <c r="B39825" t="s">
        <v>80162</v>
      </c>
      <c r="C39825" t="s">
        <v>80163</v>
      </c>
      <c r="D39825" s="1">
        <v>43752.886608796296</v>
      </c>
      <c r="E39825">
        <v>15660</v>
      </c>
      <c r="F39825">
        <v>72424</v>
      </c>
    </row>
    <row r="39826" spans="1:8" x14ac:dyDescent="0.2">
      <c r="A39826">
        <v>1.1838336405072599E+18</v>
      </c>
      <c r="B39826" t="s">
        <v>80164</v>
      </c>
      <c r="C39826" t="s">
        <v>80165</v>
      </c>
      <c r="D39826" s="1">
        <v>43752.913298611114</v>
      </c>
      <c r="E39826">
        <v>18330</v>
      </c>
      <c r="F39826">
        <v>55076</v>
      </c>
    </row>
    <row r="39827" spans="1:8" x14ac:dyDescent="0.2">
      <c r="A39827">
        <v>1.18386918904973E+18</v>
      </c>
      <c r="B39827" t="s">
        <v>80166</v>
      </c>
      <c r="C39827" t="s">
        <v>80167</v>
      </c>
      <c r="D39827" s="1">
        <v>43753.011388888888</v>
      </c>
      <c r="E39827">
        <v>17517</v>
      </c>
      <c r="F39827">
        <v>49802</v>
      </c>
      <c r="G39827" t="s">
        <v>89</v>
      </c>
    </row>
    <row r="39828" spans="1:8" x14ac:dyDescent="0.2">
      <c r="A39828">
        <v>1.1838699546402199E+18</v>
      </c>
      <c r="B39828" t="s">
        <v>80168</v>
      </c>
      <c r="C39828" t="s">
        <v>80169</v>
      </c>
      <c r="D39828" s="1">
        <v>43753.013506944444</v>
      </c>
      <c r="E39828">
        <v>20328</v>
      </c>
      <c r="F39828">
        <v>56576</v>
      </c>
      <c r="G39828" t="s">
        <v>89</v>
      </c>
    </row>
    <row r="39829" spans="1:8" x14ac:dyDescent="0.2">
      <c r="A39829">
        <v>1.18387363305747E+18</v>
      </c>
      <c r="B39829" t="s">
        <v>80170</v>
      </c>
      <c r="C39829" t="s">
        <v>80171</v>
      </c>
      <c r="D39829" s="1">
        <v>43753.023657407408</v>
      </c>
      <c r="E39829">
        <v>25587</v>
      </c>
      <c r="F39829">
        <v>69361</v>
      </c>
      <c r="G39829" t="s">
        <v>89</v>
      </c>
    </row>
    <row r="39830" spans="1:8" x14ac:dyDescent="0.2">
      <c r="A39830">
        <v>1.18389955912418E+18</v>
      </c>
      <c r="B39830" t="s">
        <v>80172</v>
      </c>
      <c r="C39830" t="s">
        <v>80173</v>
      </c>
      <c r="D39830" s="1">
        <v>43753.095196759263</v>
      </c>
      <c r="E39830">
        <v>26537</v>
      </c>
      <c r="F39830">
        <v>98913</v>
      </c>
    </row>
    <row r="39831" spans="1:8" x14ac:dyDescent="0.2">
      <c r="A39831">
        <v>1.1839006728923E+18</v>
      </c>
      <c r="B39831" t="s">
        <v>80174</v>
      </c>
      <c r="C39831" t="s">
        <v>80175</v>
      </c>
      <c r="D39831" s="1">
        <v>43753.098263888889</v>
      </c>
      <c r="E39831">
        <v>34156</v>
      </c>
      <c r="F39831">
        <v>113288</v>
      </c>
      <c r="G39831" t="s">
        <v>89</v>
      </c>
    </row>
    <row r="39832" spans="1:8" x14ac:dyDescent="0.2">
      <c r="A39832">
        <v>1.1839082060887199E+18</v>
      </c>
      <c r="B39832" t="s">
        <v>80176</v>
      </c>
      <c r="C39832" t="s">
        <v>80177</v>
      </c>
      <c r="D39832" s="1">
        <v>43753.119050925925</v>
      </c>
      <c r="E39832">
        <v>26714</v>
      </c>
      <c r="F39832">
        <v>81654</v>
      </c>
      <c r="G39832" t="s">
        <v>487</v>
      </c>
    </row>
    <row r="39833" spans="1:8" x14ac:dyDescent="0.2">
      <c r="A39833">
        <v>1.1841016189015401E+18</v>
      </c>
      <c r="B39833" t="s">
        <v>80178</v>
      </c>
      <c r="C39833" t="s">
        <v>80179</v>
      </c>
      <c r="D39833" s="1">
        <v>43753.652777777781</v>
      </c>
      <c r="E39833">
        <v>22616</v>
      </c>
      <c r="F39833">
        <v>84243</v>
      </c>
    </row>
    <row r="39834" spans="1:8" x14ac:dyDescent="0.2">
      <c r="A39834">
        <v>1.18412531414798E+18</v>
      </c>
      <c r="B39834" t="s">
        <v>80180</v>
      </c>
      <c r="C39834" t="s">
        <v>80181</v>
      </c>
      <c r="D39834" s="1">
        <v>43753.718159722222</v>
      </c>
      <c r="E39834">
        <v>18174</v>
      </c>
      <c r="F39834">
        <v>71585</v>
      </c>
      <c r="G39834" t="s">
        <v>89</v>
      </c>
    </row>
    <row r="39835" spans="1:8" x14ac:dyDescent="0.2">
      <c r="A39835">
        <v>1.1841294650702899E+18</v>
      </c>
      <c r="B39835" t="s">
        <v>80182</v>
      </c>
      <c r="C39835" t="s">
        <v>80183</v>
      </c>
      <c r="D39835" s="1">
        <v>43753.729618055557</v>
      </c>
      <c r="E39835">
        <v>11154</v>
      </c>
      <c r="F39835">
        <v>43394</v>
      </c>
      <c r="G39835" t="s">
        <v>89</v>
      </c>
    </row>
    <row r="39836" spans="1:8" x14ac:dyDescent="0.2">
      <c r="A39836">
        <v>1.18412982523106E+18</v>
      </c>
      <c r="B39836" t="s">
        <v>80184</v>
      </c>
      <c r="C39836" t="s">
        <v>80185</v>
      </c>
      <c r="D39836" s="1">
        <v>43753.730613425927</v>
      </c>
      <c r="E39836">
        <v>31802</v>
      </c>
      <c r="F39836">
        <v>116752</v>
      </c>
    </row>
    <row r="39837" spans="1:8" x14ac:dyDescent="0.2">
      <c r="A39837">
        <v>1.1841361588607301E+18</v>
      </c>
      <c r="B39837" t="s">
        <v>80186</v>
      </c>
      <c r="C39837" t="s">
        <v>79578</v>
      </c>
      <c r="D39837" s="1">
        <v>43753.748090277775</v>
      </c>
      <c r="E39837">
        <v>15638</v>
      </c>
      <c r="F39837">
        <v>58125</v>
      </c>
      <c r="G39837" t="s">
        <v>89</v>
      </c>
    </row>
    <row r="39838" spans="1:8" x14ac:dyDescent="0.2">
      <c r="A39838">
        <v>1.1841361597247401E+18</v>
      </c>
      <c r="B39838" t="s">
        <v>80187</v>
      </c>
      <c r="C39838" t="s">
        <v>80188</v>
      </c>
      <c r="D39838" s="1">
        <v>43753.748090277775</v>
      </c>
      <c r="E39838">
        <v>10833</v>
      </c>
      <c r="F39838">
        <v>44530</v>
      </c>
    </row>
    <row r="39839" spans="1:8" x14ac:dyDescent="0.2">
      <c r="A39839">
        <v>1.1841473194800399E+18</v>
      </c>
      <c r="B39839" t="s">
        <v>80189</v>
      </c>
      <c r="C39839" t="s">
        <v>80190</v>
      </c>
      <c r="D39839" s="1">
        <v>43753.77888888889</v>
      </c>
      <c r="E39839">
        <v>15948</v>
      </c>
      <c r="F39839">
        <v>51228</v>
      </c>
      <c r="H39839" t="s">
        <v>390</v>
      </c>
    </row>
    <row r="39840" spans="1:8" x14ac:dyDescent="0.2">
      <c r="A39840">
        <v>1.18416829177599E+18</v>
      </c>
      <c r="B39840" t="s">
        <v>80191</v>
      </c>
      <c r="C39840" t="s">
        <v>80192</v>
      </c>
      <c r="D39840" s="1">
        <v>43753.836759259262</v>
      </c>
      <c r="E39840">
        <v>32059</v>
      </c>
      <c r="F39840">
        <v>127115</v>
      </c>
      <c r="G39840" t="s">
        <v>89</v>
      </c>
    </row>
    <row r="39841" spans="1:8" x14ac:dyDescent="0.2">
      <c r="A39841">
        <v>1.18419697021213E+18</v>
      </c>
      <c r="B39841" t="s">
        <v>80193</v>
      </c>
      <c r="C39841" t="s">
        <v>80194</v>
      </c>
      <c r="D39841" s="1">
        <v>43753.915891203702</v>
      </c>
      <c r="E39841">
        <v>8597</v>
      </c>
      <c r="F39841">
        <v>38769</v>
      </c>
      <c r="G39841" t="s">
        <v>89</v>
      </c>
    </row>
    <row r="39842" spans="1:8" x14ac:dyDescent="0.2">
      <c r="A39842">
        <v>1.18419855800786E+18</v>
      </c>
      <c r="B39842" t="s">
        <v>80195</v>
      </c>
      <c r="C39842" t="s">
        <v>80196</v>
      </c>
      <c r="D39842" s="1">
        <v>43753.920277777775</v>
      </c>
      <c r="E39842">
        <v>14294</v>
      </c>
      <c r="F39842">
        <v>63640</v>
      </c>
      <c r="G39842" t="s">
        <v>89</v>
      </c>
      <c r="H39842" t="s">
        <v>390</v>
      </c>
    </row>
    <row r="39843" spans="1:8" x14ac:dyDescent="0.2">
      <c r="A39843">
        <v>1.18423608334691E+18</v>
      </c>
      <c r="B39843" t="s">
        <v>80197</v>
      </c>
      <c r="C39843" t="s">
        <v>80198</v>
      </c>
      <c r="D39843" s="1">
        <v>43754.023819444446</v>
      </c>
      <c r="E39843">
        <v>12181</v>
      </c>
      <c r="F39843">
        <v>51178</v>
      </c>
    </row>
    <row r="39844" spans="1:8" x14ac:dyDescent="0.2">
      <c r="A39844">
        <v>1.18429335712161E+18</v>
      </c>
      <c r="B39844" t="s">
        <v>80199</v>
      </c>
      <c r="C39844" t="s">
        <v>80200</v>
      </c>
      <c r="D39844" s="1">
        <v>43754.181875000002</v>
      </c>
      <c r="E39844">
        <v>19883</v>
      </c>
      <c r="F39844">
        <v>83451</v>
      </c>
    </row>
    <row r="39845" spans="1:8" x14ac:dyDescent="0.2">
      <c r="A39845">
        <v>1.18429335775501E+18</v>
      </c>
      <c r="B39845" t="s">
        <v>80201</v>
      </c>
      <c r="C39845" t="s">
        <v>80202</v>
      </c>
      <c r="D39845" s="1">
        <v>43754.181875000002</v>
      </c>
      <c r="E39845">
        <v>13299</v>
      </c>
      <c r="F39845">
        <v>56930</v>
      </c>
      <c r="G39845" t="s">
        <v>89</v>
      </c>
    </row>
    <row r="39846" spans="1:8" x14ac:dyDescent="0.2">
      <c r="A39846">
        <v>1.1843068888648699E+18</v>
      </c>
      <c r="B39846" t="s">
        <v>80203</v>
      </c>
      <c r="C39846" t="s">
        <v>80204</v>
      </c>
      <c r="D39846" s="1">
        <v>43754.219212962962</v>
      </c>
      <c r="E39846">
        <v>20822</v>
      </c>
      <c r="F39846">
        <v>96233</v>
      </c>
    </row>
    <row r="39847" spans="1:8" x14ac:dyDescent="0.2">
      <c r="A39847">
        <v>1.18430721462387E+18</v>
      </c>
      <c r="B39847" t="s">
        <v>80205</v>
      </c>
      <c r="C39847" t="s">
        <v>80206</v>
      </c>
      <c r="D39847" s="1">
        <v>43754.220104166663</v>
      </c>
      <c r="E39847">
        <v>8775</v>
      </c>
      <c r="F39847">
        <v>43270</v>
      </c>
    </row>
    <row r="39848" spans="1:8" x14ac:dyDescent="0.2">
      <c r="A39848">
        <v>1.18430848523794E+18</v>
      </c>
      <c r="B39848" t="s">
        <v>80207</v>
      </c>
      <c r="C39848" t="s">
        <v>80208</v>
      </c>
      <c r="D39848" s="1">
        <v>43754.223611111112</v>
      </c>
      <c r="E39848">
        <v>35795</v>
      </c>
      <c r="F39848">
        <v>147888</v>
      </c>
    </row>
    <row r="39849" spans="1:8" x14ac:dyDescent="0.2">
      <c r="A39849">
        <v>1.18442626817712E+18</v>
      </c>
      <c r="B39849" t="s">
        <v>80209</v>
      </c>
      <c r="C39849" t="s">
        <v>80210</v>
      </c>
      <c r="D39849" s="1">
        <v>43754.548634259256</v>
      </c>
      <c r="E39849">
        <v>26818</v>
      </c>
      <c r="F39849">
        <v>114124</v>
      </c>
    </row>
    <row r="39850" spans="1:8" x14ac:dyDescent="0.2">
      <c r="A39850">
        <v>1.1844273109356001E+18</v>
      </c>
      <c r="B39850" t="s">
        <v>80211</v>
      </c>
      <c r="C39850" t="s">
        <v>80212</v>
      </c>
      <c r="D39850" s="1">
        <v>43754.551516203705</v>
      </c>
      <c r="E39850">
        <v>19268</v>
      </c>
      <c r="F39850">
        <v>77493</v>
      </c>
      <c r="G39850" t="s">
        <v>89</v>
      </c>
    </row>
    <row r="39851" spans="1:8" x14ac:dyDescent="0.2">
      <c r="A39851">
        <v>1.1844302535418501E+18</v>
      </c>
      <c r="B39851" t="s">
        <v>80213</v>
      </c>
      <c r="C39851" t="s">
        <v>80214</v>
      </c>
      <c r="D39851" s="1">
        <v>43754.559629629628</v>
      </c>
      <c r="E39851">
        <v>25236</v>
      </c>
      <c r="F39851">
        <v>104058</v>
      </c>
    </row>
    <row r="39852" spans="1:8" x14ac:dyDescent="0.2">
      <c r="A39852">
        <v>1.1844312500666199E+18</v>
      </c>
      <c r="B39852" t="s">
        <v>80215</v>
      </c>
      <c r="C39852" t="s">
        <v>80216</v>
      </c>
      <c r="D39852" s="1">
        <v>43754.562384259261</v>
      </c>
      <c r="E39852">
        <v>28353</v>
      </c>
      <c r="F39852">
        <v>127296</v>
      </c>
    </row>
    <row r="39853" spans="1:8" x14ac:dyDescent="0.2">
      <c r="A39853">
        <v>1.1844354223462999E+18</v>
      </c>
      <c r="B39853" t="s">
        <v>80217</v>
      </c>
      <c r="C39853" t="s">
        <v>80218</v>
      </c>
      <c r="D39853" s="1">
        <v>43754.573900462965</v>
      </c>
      <c r="E39853">
        <v>21270</v>
      </c>
      <c r="F39853">
        <v>80384</v>
      </c>
    </row>
    <row r="39854" spans="1:8" x14ac:dyDescent="0.2">
      <c r="A39854">
        <v>1.18453087999934E+18</v>
      </c>
      <c r="B39854" t="s">
        <v>80219</v>
      </c>
      <c r="C39854" t="s">
        <v>80220</v>
      </c>
      <c r="D39854" s="1">
        <v>43754.83730324074</v>
      </c>
      <c r="E39854">
        <v>23480</v>
      </c>
      <c r="F39854">
        <v>93845</v>
      </c>
    </row>
    <row r="39855" spans="1:8" x14ac:dyDescent="0.2">
      <c r="A39855">
        <v>1.1845405361344E+18</v>
      </c>
      <c r="B39855" t="s">
        <v>80221</v>
      </c>
      <c r="C39855" t="s">
        <v>80222</v>
      </c>
      <c r="D39855" s="1">
        <v>43754.863958333335</v>
      </c>
      <c r="E39855">
        <v>19321</v>
      </c>
      <c r="F39855">
        <v>74510</v>
      </c>
    </row>
    <row r="39856" spans="1:8" x14ac:dyDescent="0.2">
      <c r="A39856">
        <v>1.18455294254592E+18</v>
      </c>
      <c r="B39856" t="s">
        <v>80223</v>
      </c>
      <c r="C39856" t="s">
        <v>80224</v>
      </c>
      <c r="D39856" s="1">
        <v>43754.898194444446</v>
      </c>
      <c r="E39856">
        <v>13389</v>
      </c>
      <c r="F39856">
        <v>46353</v>
      </c>
    </row>
    <row r="39857" spans="1:8" x14ac:dyDescent="0.2">
      <c r="A39857">
        <v>1.1845768193092201E+18</v>
      </c>
      <c r="B39857" t="s">
        <v>80225</v>
      </c>
      <c r="C39857" t="s">
        <v>80226</v>
      </c>
      <c r="D39857" s="1">
        <v>43754.964074074072</v>
      </c>
      <c r="E39857">
        <v>16735</v>
      </c>
      <c r="F39857">
        <v>76118</v>
      </c>
    </row>
    <row r="39858" spans="1:8" x14ac:dyDescent="0.2">
      <c r="A39858">
        <v>1.1845790451383301E+18</v>
      </c>
      <c r="B39858" t="s">
        <v>80227</v>
      </c>
      <c r="C39858" t="s">
        <v>80228</v>
      </c>
      <c r="D39858" s="1">
        <v>43754.970219907409</v>
      </c>
      <c r="E39858">
        <v>43591</v>
      </c>
      <c r="F39858">
        <v>138242</v>
      </c>
    </row>
    <row r="39859" spans="1:8" x14ac:dyDescent="0.2">
      <c r="A39859">
        <v>1.18459467454112E+18</v>
      </c>
      <c r="B39859" t="s">
        <v>80229</v>
      </c>
      <c r="C39859" t="s">
        <v>80230</v>
      </c>
      <c r="D39859" s="1">
        <v>43755.013344907406</v>
      </c>
      <c r="E39859">
        <v>21207</v>
      </c>
      <c r="F39859">
        <v>66549</v>
      </c>
    </row>
    <row r="39860" spans="1:8" x14ac:dyDescent="0.2">
      <c r="A39860">
        <v>1.1845953357940301E+18</v>
      </c>
      <c r="B39860" t="s">
        <v>80231</v>
      </c>
      <c r="C39860" t="s">
        <v>80232</v>
      </c>
      <c r="D39860" s="1">
        <v>43755.015173611115</v>
      </c>
      <c r="E39860">
        <v>28643</v>
      </c>
      <c r="F39860">
        <v>141219</v>
      </c>
    </row>
    <row r="39861" spans="1:8" x14ac:dyDescent="0.2">
      <c r="A39861">
        <v>1.18459728180849E+18</v>
      </c>
      <c r="B39861" t="s">
        <v>80233</v>
      </c>
      <c r="C39861" t="s">
        <v>80234</v>
      </c>
      <c r="D39861" s="1">
        <v>43755.020543981482</v>
      </c>
      <c r="E39861">
        <v>29543</v>
      </c>
      <c r="F39861">
        <v>117522</v>
      </c>
    </row>
    <row r="39862" spans="1:8" x14ac:dyDescent="0.2">
      <c r="A39862">
        <v>1.18460057624558E+18</v>
      </c>
      <c r="B39862" t="s">
        <v>80235</v>
      </c>
      <c r="C39862" t="s">
        <v>80236</v>
      </c>
      <c r="D39862" s="1">
        <v>43755.029629629629</v>
      </c>
      <c r="E39862">
        <v>17345</v>
      </c>
      <c r="F39862">
        <v>62156</v>
      </c>
    </row>
    <row r="39863" spans="1:8" x14ac:dyDescent="0.2">
      <c r="A39863">
        <v>1.18462020248019E+18</v>
      </c>
      <c r="B39863" t="s">
        <v>80237</v>
      </c>
      <c r="C39863" t="s">
        <v>80238</v>
      </c>
      <c r="D39863" s="1">
        <v>43755.083796296298</v>
      </c>
      <c r="E39863">
        <v>46599</v>
      </c>
      <c r="F39863">
        <v>187511</v>
      </c>
    </row>
    <row r="39864" spans="1:8" x14ac:dyDescent="0.2">
      <c r="A39864">
        <v>1.1846232167420101E+18</v>
      </c>
      <c r="B39864" t="s">
        <v>80239</v>
      </c>
      <c r="C39864" t="s">
        <v>80240</v>
      </c>
      <c r="D39864" s="1">
        <v>43755.092106481483</v>
      </c>
      <c r="E39864">
        <v>17776</v>
      </c>
      <c r="F39864">
        <v>90122</v>
      </c>
    </row>
    <row r="39865" spans="1:8" x14ac:dyDescent="0.2">
      <c r="A39865">
        <v>1.1846312734548101E+18</v>
      </c>
      <c r="B39865" t="s">
        <v>80241</v>
      </c>
      <c r="C39865" t="s">
        <v>80242</v>
      </c>
      <c r="D39865" s="1">
        <v>43755.114340277774</v>
      </c>
      <c r="E39865">
        <v>20249</v>
      </c>
      <c r="F39865">
        <v>84959</v>
      </c>
      <c r="H39865" t="s">
        <v>390</v>
      </c>
    </row>
    <row r="39866" spans="1:8" x14ac:dyDescent="0.2">
      <c r="A39866">
        <v>1.18463472567731E+18</v>
      </c>
      <c r="B39866" t="s">
        <v>80243</v>
      </c>
      <c r="C39866" t="s">
        <v>80244</v>
      </c>
      <c r="D39866" s="1">
        <v>43755.123865740738</v>
      </c>
      <c r="E39866">
        <v>26658</v>
      </c>
      <c r="F39866">
        <v>84946</v>
      </c>
      <c r="G39866" t="s">
        <v>89</v>
      </c>
    </row>
    <row r="39867" spans="1:8" x14ac:dyDescent="0.2">
      <c r="A39867">
        <v>1.18463792621234E+18</v>
      </c>
      <c r="B39867" t="s">
        <v>80245</v>
      </c>
      <c r="C39867" t="s">
        <v>80246</v>
      </c>
      <c r="D39867" s="1">
        <v>43755.132696759261</v>
      </c>
      <c r="E39867">
        <v>16601</v>
      </c>
      <c r="F39867">
        <v>51105</v>
      </c>
    </row>
    <row r="39868" spans="1:8" x14ac:dyDescent="0.2">
      <c r="A39868">
        <v>1.1846388121500001E+18</v>
      </c>
      <c r="B39868" t="s">
        <v>80247</v>
      </c>
      <c r="C39868" t="s">
        <v>80248</v>
      </c>
      <c r="D39868" s="1">
        <v>43755.135138888887</v>
      </c>
      <c r="E39868">
        <v>30423</v>
      </c>
      <c r="F39868">
        <v>111780</v>
      </c>
    </row>
    <row r="39869" spans="1:8" x14ac:dyDescent="0.2">
      <c r="A39869">
        <v>1.18465697763871E+18</v>
      </c>
      <c r="B39869" t="s">
        <v>80249</v>
      </c>
      <c r="C39869" t="s">
        <v>80250</v>
      </c>
      <c r="D39869" s="1">
        <v>43755.185266203705</v>
      </c>
      <c r="E39869">
        <v>20250</v>
      </c>
      <c r="F39869">
        <v>70280</v>
      </c>
    </row>
    <row r="39870" spans="1:8" x14ac:dyDescent="0.2">
      <c r="A39870">
        <v>1.1846878620900101E+18</v>
      </c>
      <c r="B39870" t="s">
        <v>80251</v>
      </c>
      <c r="C39870" t="s">
        <v>80252</v>
      </c>
      <c r="D39870" s="1">
        <v>43755.270497685182</v>
      </c>
      <c r="E39870">
        <v>41559</v>
      </c>
      <c r="F39870">
        <v>133970</v>
      </c>
    </row>
    <row r="39871" spans="1:8" x14ac:dyDescent="0.2">
      <c r="A39871">
        <v>1.1846903560272901E+18</v>
      </c>
      <c r="B39871" t="s">
        <v>80253</v>
      </c>
      <c r="C39871" t="s">
        <v>80254</v>
      </c>
      <c r="D39871" s="1">
        <v>43755.277384259258</v>
      </c>
      <c r="E39871">
        <v>37050</v>
      </c>
      <c r="F39871">
        <v>151572</v>
      </c>
    </row>
    <row r="39872" spans="1:8" x14ac:dyDescent="0.2">
      <c r="A39872">
        <v>1.18479976896445E+18</v>
      </c>
      <c r="B39872" t="s">
        <v>80255</v>
      </c>
      <c r="C39872" t="s">
        <v>80256</v>
      </c>
      <c r="D39872" s="1">
        <v>43755.579305555555</v>
      </c>
      <c r="E39872">
        <v>15668</v>
      </c>
      <c r="F39872">
        <v>59723</v>
      </c>
    </row>
    <row r="39873" spans="1:8" x14ac:dyDescent="0.2">
      <c r="A39873">
        <v>1.1848150525468001E+18</v>
      </c>
      <c r="B39873" t="s">
        <v>80257</v>
      </c>
      <c r="C39873" t="s">
        <v>80258</v>
      </c>
      <c r="D39873" s="1">
        <v>43755.621469907404</v>
      </c>
      <c r="E39873">
        <v>16445</v>
      </c>
      <c r="F39873">
        <v>103260</v>
      </c>
    </row>
    <row r="39874" spans="1:8" x14ac:dyDescent="0.2">
      <c r="A39874">
        <v>1.18482005700159E+18</v>
      </c>
      <c r="B39874" t="s">
        <v>80259</v>
      </c>
      <c r="C39874" t="s">
        <v>80260</v>
      </c>
      <c r="D39874" s="1">
        <v>43755.635289351849</v>
      </c>
      <c r="E39874">
        <v>14850</v>
      </c>
      <c r="F39874">
        <v>55585</v>
      </c>
    </row>
    <row r="39875" spans="1:8" x14ac:dyDescent="0.2">
      <c r="A39875">
        <v>1.1848484828442501E+18</v>
      </c>
      <c r="B39875" t="s">
        <v>80261</v>
      </c>
      <c r="C39875" t="s">
        <v>80262</v>
      </c>
      <c r="D39875" s="1">
        <v>43755.713726851849</v>
      </c>
      <c r="E39875">
        <v>12914</v>
      </c>
      <c r="F39875">
        <v>50249</v>
      </c>
    </row>
    <row r="39876" spans="1:8" x14ac:dyDescent="0.2">
      <c r="A39876">
        <v>1.1848774109461801E+18</v>
      </c>
      <c r="B39876" t="s">
        <v>80263</v>
      </c>
      <c r="C39876" t="s">
        <v>80264</v>
      </c>
      <c r="D39876" s="1">
        <v>43755.793553240743</v>
      </c>
      <c r="E39876">
        <v>17099</v>
      </c>
      <c r="F39876">
        <v>68794</v>
      </c>
    </row>
    <row r="39877" spans="1:8" x14ac:dyDescent="0.2">
      <c r="A39877">
        <v>1.1848841797517299E+18</v>
      </c>
      <c r="B39877" t="s">
        <v>80265</v>
      </c>
      <c r="C39877" t="s">
        <v>80266</v>
      </c>
      <c r="D39877" s="1">
        <v>43755.8122337963</v>
      </c>
      <c r="E39877">
        <v>25248</v>
      </c>
      <c r="F39877">
        <v>100136</v>
      </c>
      <c r="G39877" t="s">
        <v>576</v>
      </c>
    </row>
    <row r="39878" spans="1:8" x14ac:dyDescent="0.2">
      <c r="A39878">
        <v>1.18489268758701E+18</v>
      </c>
      <c r="B39878" t="s">
        <v>80267</v>
      </c>
      <c r="C39878" t="s">
        <v>80268</v>
      </c>
      <c r="D39878" s="1">
        <v>43755.835706018515</v>
      </c>
      <c r="E39878">
        <v>22014</v>
      </c>
      <c r="F39878">
        <v>107513</v>
      </c>
    </row>
    <row r="39879" spans="1:8" x14ac:dyDescent="0.2">
      <c r="A39879">
        <v>1.1848951608715699E+18</v>
      </c>
      <c r="B39879" t="s">
        <v>80269</v>
      </c>
      <c r="C39879" t="s">
        <v>80270</v>
      </c>
      <c r="D39879" s="1">
        <v>43755.842534722222</v>
      </c>
      <c r="E39879">
        <v>35391</v>
      </c>
      <c r="F39879">
        <v>161117</v>
      </c>
    </row>
    <row r="39880" spans="1:8" x14ac:dyDescent="0.2">
      <c r="A39880">
        <v>1.1849730401506099E+18</v>
      </c>
      <c r="B39880" t="s">
        <v>80271</v>
      </c>
      <c r="C39880" t="s">
        <v>80272</v>
      </c>
      <c r="D39880" s="1">
        <v>43756.057442129626</v>
      </c>
      <c r="E39880">
        <v>13089</v>
      </c>
      <c r="F39880">
        <v>62296</v>
      </c>
    </row>
    <row r="39881" spans="1:8" x14ac:dyDescent="0.2">
      <c r="A39881">
        <v>1.1849878641253199E+18</v>
      </c>
      <c r="B39881" t="s">
        <v>80273</v>
      </c>
      <c r="C39881" t="s">
        <v>80274</v>
      </c>
      <c r="D39881" s="1">
        <v>43756.098344907405</v>
      </c>
      <c r="E39881">
        <v>22273</v>
      </c>
      <c r="F39881">
        <v>102352</v>
      </c>
      <c r="H39881" t="s">
        <v>390</v>
      </c>
    </row>
    <row r="39882" spans="1:8" x14ac:dyDescent="0.2">
      <c r="A39882">
        <v>1.1850193310186601E+18</v>
      </c>
      <c r="B39882" t="s">
        <v>80275</v>
      </c>
      <c r="C39882" t="s">
        <v>80276</v>
      </c>
      <c r="D39882" s="1">
        <v>43756.185173611113</v>
      </c>
      <c r="E39882">
        <v>19157</v>
      </c>
      <c r="F39882">
        <v>79354</v>
      </c>
      <c r="H39882" t="s">
        <v>616</v>
      </c>
    </row>
    <row r="39883" spans="1:8" x14ac:dyDescent="0.2">
      <c r="A39883">
        <v>1.18502699499345E+18</v>
      </c>
      <c r="B39883" t="s">
        <v>80277</v>
      </c>
      <c r="C39883" t="s">
        <v>80278</v>
      </c>
      <c r="D39883" s="1">
        <v>43756.206331018519</v>
      </c>
      <c r="E39883">
        <v>22406</v>
      </c>
      <c r="F39883">
        <v>81447</v>
      </c>
      <c r="H39883" t="s">
        <v>616</v>
      </c>
    </row>
    <row r="39884" spans="1:8" x14ac:dyDescent="0.2">
      <c r="A39884">
        <v>1.1850294721326899E+18</v>
      </c>
      <c r="B39884" t="s">
        <v>80279</v>
      </c>
      <c r="C39884" t="s">
        <v>80280</v>
      </c>
      <c r="D39884" s="1">
        <v>43756.213159722225</v>
      </c>
      <c r="E39884">
        <v>22056</v>
      </c>
      <c r="F39884">
        <v>76115</v>
      </c>
      <c r="H39884" t="s">
        <v>390</v>
      </c>
    </row>
    <row r="39885" spans="1:8" x14ac:dyDescent="0.2">
      <c r="A39885">
        <v>1.1850376146859E+18</v>
      </c>
      <c r="B39885" t="s">
        <v>80281</v>
      </c>
      <c r="C39885" t="s">
        <v>80282</v>
      </c>
      <c r="D39885" s="1">
        <v>43756.235625000001</v>
      </c>
      <c r="E39885">
        <v>29775</v>
      </c>
      <c r="F39885">
        <v>97852</v>
      </c>
      <c r="H39885" t="s">
        <v>390</v>
      </c>
    </row>
    <row r="39886" spans="1:8" x14ac:dyDescent="0.2">
      <c r="A39886">
        <v>1.1851812190861199E+18</v>
      </c>
      <c r="B39886" t="s">
        <v>80283</v>
      </c>
      <c r="C39886" t="s">
        <v>80284</v>
      </c>
      <c r="D39886" s="1">
        <v>43756.631898148145</v>
      </c>
      <c r="E39886">
        <v>12330</v>
      </c>
      <c r="F39886">
        <v>55735</v>
      </c>
    </row>
    <row r="39887" spans="1:8" x14ac:dyDescent="0.2">
      <c r="A39887">
        <v>1.1852196419725299E+18</v>
      </c>
      <c r="B39887" t="s">
        <v>80285</v>
      </c>
      <c r="C39887" t="s">
        <v>80286</v>
      </c>
      <c r="D39887" s="1">
        <v>43756.737928240742</v>
      </c>
      <c r="E39887">
        <v>15836</v>
      </c>
      <c r="F39887">
        <v>66753</v>
      </c>
      <c r="G39887" t="s">
        <v>89</v>
      </c>
    </row>
    <row r="39888" spans="1:8" x14ac:dyDescent="0.2">
      <c r="A39888">
        <v>1.1852196426688599E+18</v>
      </c>
      <c r="B39888" t="s">
        <v>80287</v>
      </c>
      <c r="C39888" t="s">
        <v>80288</v>
      </c>
      <c r="D39888" s="1">
        <v>43756.737928240742</v>
      </c>
      <c r="E39888">
        <v>11488</v>
      </c>
      <c r="F39888">
        <v>51065</v>
      </c>
    </row>
    <row r="39889" spans="1:8" x14ac:dyDescent="0.2">
      <c r="A39889">
        <v>1.1852196434322299E+18</v>
      </c>
      <c r="B39889" t="s">
        <v>80289</v>
      </c>
      <c r="C39889" t="s">
        <v>80290</v>
      </c>
      <c r="D39889" s="1">
        <v>43756.737928240742</v>
      </c>
      <c r="E39889">
        <v>13726</v>
      </c>
      <c r="F39889">
        <v>57539</v>
      </c>
    </row>
    <row r="39890" spans="1:8" x14ac:dyDescent="0.2">
      <c r="A39890">
        <v>1.1852205522540101E+18</v>
      </c>
      <c r="B39890" t="s">
        <v>80291</v>
      </c>
      <c r="C39890" t="s">
        <v>80292</v>
      </c>
      <c r="D39890" s="1">
        <v>43756.740439814814</v>
      </c>
      <c r="E39890">
        <v>16454</v>
      </c>
      <c r="F39890">
        <v>66178</v>
      </c>
    </row>
    <row r="39891" spans="1:8" x14ac:dyDescent="0.2">
      <c r="A39891">
        <v>1.1852219269916001E+18</v>
      </c>
      <c r="B39891" t="s">
        <v>80293</v>
      </c>
      <c r="C39891" t="s">
        <v>80294</v>
      </c>
      <c r="D39891" s="1">
        <v>43756.74423611111</v>
      </c>
      <c r="E39891">
        <v>32073</v>
      </c>
      <c r="F39891">
        <v>147156</v>
      </c>
    </row>
    <row r="39892" spans="1:8" x14ac:dyDescent="0.2">
      <c r="A39892">
        <v>1.1852779565512499E+18</v>
      </c>
      <c r="B39892" t="s">
        <v>80295</v>
      </c>
      <c r="C39892" t="s">
        <v>80296</v>
      </c>
      <c r="D39892" s="1">
        <v>43756.898842592593</v>
      </c>
      <c r="E39892">
        <v>12905</v>
      </c>
      <c r="F39892">
        <v>65375</v>
      </c>
    </row>
    <row r="39893" spans="1:8" x14ac:dyDescent="0.2">
      <c r="A39893">
        <v>1.1852779574362399E+18</v>
      </c>
      <c r="B39893" t="s">
        <v>80297</v>
      </c>
      <c r="C39893" t="s">
        <v>80298</v>
      </c>
      <c r="D39893" s="1">
        <v>43756.898854166669</v>
      </c>
      <c r="E39893">
        <v>10244</v>
      </c>
      <c r="F39893">
        <v>50487</v>
      </c>
    </row>
    <row r="39894" spans="1:8" x14ac:dyDescent="0.2">
      <c r="A39894">
        <v>1.1853244747758799E+18</v>
      </c>
      <c r="B39894" t="s">
        <v>80299</v>
      </c>
      <c r="C39894" t="s">
        <v>79250</v>
      </c>
      <c r="D39894" s="1">
        <v>43757.02721064815</v>
      </c>
      <c r="E39894">
        <v>15899</v>
      </c>
      <c r="F39894">
        <v>62645</v>
      </c>
    </row>
    <row r="39895" spans="1:8" x14ac:dyDescent="0.2">
      <c r="A39895">
        <v>1.1853362140496799E+18</v>
      </c>
      <c r="B39895" t="s">
        <v>80300</v>
      </c>
      <c r="C39895" t="s">
        <v>80301</v>
      </c>
      <c r="D39895" s="1">
        <v>43757.059606481482</v>
      </c>
      <c r="E39895">
        <v>18748</v>
      </c>
      <c r="F39895">
        <v>94069</v>
      </c>
    </row>
    <row r="39896" spans="1:8" x14ac:dyDescent="0.2">
      <c r="A39896">
        <v>1.18533703242978E+18</v>
      </c>
      <c r="B39896" t="s">
        <v>80302</v>
      </c>
      <c r="C39896" t="s">
        <v>80303</v>
      </c>
      <c r="D39896" s="1">
        <v>43757.061863425923</v>
      </c>
      <c r="E39896">
        <v>17625</v>
      </c>
      <c r="F39896">
        <v>64571</v>
      </c>
    </row>
    <row r="39897" spans="1:8" x14ac:dyDescent="0.2">
      <c r="A39897">
        <v>1.1853391608586399E+18</v>
      </c>
      <c r="B39897" t="s">
        <v>80304</v>
      </c>
      <c r="C39897" t="s">
        <v>80305</v>
      </c>
      <c r="D39897" s="1">
        <v>43757.067743055559</v>
      </c>
      <c r="E39897">
        <v>24232</v>
      </c>
      <c r="F39897">
        <v>79768</v>
      </c>
    </row>
    <row r="39898" spans="1:8" x14ac:dyDescent="0.2">
      <c r="A39898">
        <v>1.18536708078015E+18</v>
      </c>
      <c r="B39898" t="s">
        <v>80306</v>
      </c>
      <c r="C39898" t="s">
        <v>80307</v>
      </c>
      <c r="D39898" s="1">
        <v>43757.144780092596</v>
      </c>
      <c r="E39898">
        <v>28902</v>
      </c>
      <c r="F39898">
        <v>113523</v>
      </c>
    </row>
    <row r="39899" spans="1:8" x14ac:dyDescent="0.2">
      <c r="A39899">
        <v>1.18537439435021E+18</v>
      </c>
      <c r="B39899" t="s">
        <v>80308</v>
      </c>
      <c r="C39899" t="s">
        <v>80309</v>
      </c>
      <c r="D39899" s="1">
        <v>43757.164965277778</v>
      </c>
      <c r="E39899">
        <v>17639</v>
      </c>
      <c r="F39899">
        <v>65050</v>
      </c>
      <c r="G39899" t="s">
        <v>215</v>
      </c>
    </row>
    <row r="39900" spans="1:8" x14ac:dyDescent="0.2">
      <c r="A39900">
        <v>1.18537570855987E+18</v>
      </c>
      <c r="B39900" t="s">
        <v>80310</v>
      </c>
      <c r="C39900" t="s">
        <v>80311</v>
      </c>
      <c r="D39900" s="1">
        <v>43757.168587962966</v>
      </c>
      <c r="E39900">
        <v>10141</v>
      </c>
      <c r="F39900">
        <v>41555</v>
      </c>
      <c r="G39900" t="s">
        <v>215</v>
      </c>
    </row>
    <row r="39901" spans="1:8" x14ac:dyDescent="0.2">
      <c r="A39901">
        <v>1.1853791962034199E+18</v>
      </c>
      <c r="B39901" t="s">
        <v>80312</v>
      </c>
      <c r="C39901" t="s">
        <v>80313</v>
      </c>
      <c r="D39901" s="1">
        <v>43757.178217592591</v>
      </c>
      <c r="E39901">
        <v>16554</v>
      </c>
      <c r="F39901">
        <v>61545</v>
      </c>
      <c r="G39901" t="s">
        <v>215</v>
      </c>
    </row>
    <row r="39902" spans="1:8" x14ac:dyDescent="0.2">
      <c r="A39902">
        <v>1.1853899144704699E+18</v>
      </c>
      <c r="B39902" t="s">
        <v>80314</v>
      </c>
      <c r="C39902" t="s">
        <v>80315</v>
      </c>
      <c r="D39902" s="1">
        <v>43757.207789351851</v>
      </c>
      <c r="E39902">
        <v>32863</v>
      </c>
      <c r="F39902">
        <v>126235</v>
      </c>
    </row>
    <row r="39903" spans="1:8" x14ac:dyDescent="0.2">
      <c r="A39903">
        <v>1.18553421019662E+18</v>
      </c>
      <c r="B39903" t="s">
        <v>80316</v>
      </c>
      <c r="C39903" t="s">
        <v>80317</v>
      </c>
      <c r="D39903" s="1">
        <v>43757.60597222222</v>
      </c>
      <c r="E39903">
        <v>29019</v>
      </c>
      <c r="F39903">
        <v>99133</v>
      </c>
      <c r="H39903" t="s">
        <v>390</v>
      </c>
    </row>
    <row r="39904" spans="1:8" x14ac:dyDescent="0.2">
      <c r="A39904">
        <v>1.1855746891560499E+18</v>
      </c>
      <c r="B39904" t="s">
        <v>80318</v>
      </c>
      <c r="C39904" t="s">
        <v>80319</v>
      </c>
      <c r="D39904" s="1">
        <v>43757.717673611114</v>
      </c>
      <c r="E39904">
        <v>16927</v>
      </c>
      <c r="F39904">
        <v>72989</v>
      </c>
    </row>
    <row r="39905" spans="1:7" x14ac:dyDescent="0.2">
      <c r="A39905">
        <v>1.1855772346413701E+18</v>
      </c>
      <c r="B39905" t="s">
        <v>80320</v>
      </c>
      <c r="C39905" t="s">
        <v>80321</v>
      </c>
      <c r="D39905" s="1">
        <v>43757.724699074075</v>
      </c>
      <c r="E39905">
        <v>14941</v>
      </c>
      <c r="F39905">
        <v>54369</v>
      </c>
    </row>
    <row r="39906" spans="1:7" x14ac:dyDescent="0.2">
      <c r="A39906">
        <v>1.1855801613050501E+18</v>
      </c>
      <c r="B39906" t="s">
        <v>80322</v>
      </c>
      <c r="C39906" t="s">
        <v>80323</v>
      </c>
      <c r="D39906" s="1">
        <v>43757.732777777775</v>
      </c>
      <c r="E39906">
        <v>9996</v>
      </c>
      <c r="F39906">
        <v>46286</v>
      </c>
    </row>
    <row r="39907" spans="1:7" x14ac:dyDescent="0.2">
      <c r="A39907">
        <v>1.1855858753186401E+18</v>
      </c>
      <c r="B39907" t="s">
        <v>80324</v>
      </c>
      <c r="C39907" t="s">
        <v>80325</v>
      </c>
      <c r="D39907" s="1">
        <v>43757.748541666668</v>
      </c>
      <c r="E39907">
        <v>12329</v>
      </c>
      <c r="F39907">
        <v>47622</v>
      </c>
    </row>
    <row r="39908" spans="1:7" x14ac:dyDescent="0.2">
      <c r="A39908">
        <v>1.1855861076537999E+18</v>
      </c>
      <c r="B39908" t="s">
        <v>80326</v>
      </c>
      <c r="C39908" t="s">
        <v>80327</v>
      </c>
      <c r="D39908" s="1">
        <v>43757.749178240738</v>
      </c>
      <c r="E39908">
        <v>10247</v>
      </c>
      <c r="F39908">
        <v>41223</v>
      </c>
    </row>
    <row r="39909" spans="1:7" x14ac:dyDescent="0.2">
      <c r="A39909">
        <v>1.1856019888112799E+18</v>
      </c>
      <c r="B39909" t="s">
        <v>80328</v>
      </c>
      <c r="C39909" t="s">
        <v>80329</v>
      </c>
      <c r="D39909" s="1">
        <v>43757.793009259258</v>
      </c>
      <c r="E39909">
        <v>15137</v>
      </c>
      <c r="F39909">
        <v>61601</v>
      </c>
    </row>
    <row r="39910" spans="1:7" x14ac:dyDescent="0.2">
      <c r="A39910">
        <v>1.18560738496366E+18</v>
      </c>
      <c r="B39910" t="s">
        <v>80330</v>
      </c>
      <c r="C39910" t="s">
        <v>80331</v>
      </c>
      <c r="D39910" s="1">
        <v>43757.807893518519</v>
      </c>
      <c r="E39910">
        <v>6636</v>
      </c>
      <c r="F39910">
        <v>27921</v>
      </c>
    </row>
    <row r="39911" spans="1:7" x14ac:dyDescent="0.2">
      <c r="A39911">
        <v>1.18561047832578E+18</v>
      </c>
      <c r="B39911" t="s">
        <v>80332</v>
      </c>
      <c r="C39911" t="s">
        <v>80333</v>
      </c>
      <c r="D39911" s="1">
        <v>43757.816435185188</v>
      </c>
      <c r="E39911">
        <v>5676</v>
      </c>
      <c r="F39911">
        <v>26453</v>
      </c>
      <c r="G39911" t="s">
        <v>576</v>
      </c>
    </row>
    <row r="39912" spans="1:7" x14ac:dyDescent="0.2">
      <c r="A39912">
        <v>1.1856357276458299E+18</v>
      </c>
      <c r="B39912" t="s">
        <v>80334</v>
      </c>
      <c r="C39912" t="s">
        <v>80335</v>
      </c>
      <c r="D39912" s="1">
        <v>43757.886111111111</v>
      </c>
      <c r="E39912">
        <v>9303</v>
      </c>
      <c r="F39912">
        <v>33772</v>
      </c>
      <c r="G39912" t="s">
        <v>89</v>
      </c>
    </row>
    <row r="39913" spans="1:7" x14ac:dyDescent="0.2">
      <c r="A39913">
        <v>1.1856374894715599E+18</v>
      </c>
      <c r="B39913" t="s">
        <v>80336</v>
      </c>
      <c r="C39913" t="s">
        <v>80337</v>
      </c>
      <c r="D39913" s="1">
        <v>43757.890972222223</v>
      </c>
      <c r="E39913">
        <v>21103</v>
      </c>
      <c r="F39913">
        <v>66139</v>
      </c>
    </row>
    <row r="39914" spans="1:7" x14ac:dyDescent="0.2">
      <c r="A39914">
        <v>1.1856437449321001E+18</v>
      </c>
      <c r="B39914" t="s">
        <v>80338</v>
      </c>
      <c r="C39914" t="s">
        <v>80339</v>
      </c>
      <c r="D39914" s="1">
        <v>43757.908229166664</v>
      </c>
      <c r="E39914">
        <v>20077</v>
      </c>
      <c r="F39914">
        <v>90052</v>
      </c>
    </row>
    <row r="39915" spans="1:7" x14ac:dyDescent="0.2">
      <c r="A39915">
        <v>1.18566574880029E+18</v>
      </c>
      <c r="B39915" t="s">
        <v>80340</v>
      </c>
      <c r="C39915" t="s">
        <v>80341</v>
      </c>
      <c r="D39915" s="1">
        <v>43757.968946759262</v>
      </c>
      <c r="E39915">
        <v>13022</v>
      </c>
      <c r="F39915">
        <v>42580</v>
      </c>
    </row>
    <row r="39916" spans="1:7" x14ac:dyDescent="0.2">
      <c r="A39916">
        <v>1.18568379163918E+18</v>
      </c>
      <c r="B39916" t="s">
        <v>80342</v>
      </c>
      <c r="C39916" t="s">
        <v>80343</v>
      </c>
      <c r="D39916" s="1">
        <v>43758.018738425926</v>
      </c>
      <c r="E39916">
        <v>8392</v>
      </c>
      <c r="F39916">
        <v>36337</v>
      </c>
    </row>
    <row r="39917" spans="1:7" x14ac:dyDescent="0.2">
      <c r="A39917">
        <v>1.1856991517089001E+18</v>
      </c>
      <c r="B39917" t="s">
        <v>80344</v>
      </c>
      <c r="C39917" t="s">
        <v>80345</v>
      </c>
      <c r="D39917" s="1">
        <v>43758.061122685183</v>
      </c>
      <c r="E39917">
        <v>19434</v>
      </c>
      <c r="F39917">
        <v>76476</v>
      </c>
    </row>
    <row r="39918" spans="1:7" x14ac:dyDescent="0.2">
      <c r="A39918">
        <v>1.18572693076461E+18</v>
      </c>
      <c r="B39918" t="s">
        <v>80346</v>
      </c>
      <c r="C39918" t="s">
        <v>80347</v>
      </c>
      <c r="D39918" s="1">
        <v>43758.137777777774</v>
      </c>
      <c r="E39918">
        <v>20096</v>
      </c>
      <c r="F39918">
        <v>87199</v>
      </c>
    </row>
    <row r="39919" spans="1:7" x14ac:dyDescent="0.2">
      <c r="A39919">
        <v>1.18572693161185E+18</v>
      </c>
      <c r="B39919" t="s">
        <v>80348</v>
      </c>
      <c r="C39919" t="s">
        <v>80349</v>
      </c>
      <c r="D39919" s="1">
        <v>43758.137777777774</v>
      </c>
      <c r="E39919">
        <v>20325</v>
      </c>
      <c r="F39919">
        <v>86680</v>
      </c>
    </row>
    <row r="39920" spans="1:7" x14ac:dyDescent="0.2">
      <c r="A39920">
        <v>1.1857295372309299E+18</v>
      </c>
      <c r="B39920" t="s">
        <v>80350</v>
      </c>
      <c r="C39920" t="s">
        <v>80351</v>
      </c>
      <c r="D39920" s="1">
        <v>43758.144976851851</v>
      </c>
      <c r="E39920">
        <v>13167</v>
      </c>
      <c r="F39920">
        <v>42455</v>
      </c>
    </row>
    <row r="39921" spans="1:7" x14ac:dyDescent="0.2">
      <c r="A39921">
        <v>1.18573557932719E+18</v>
      </c>
      <c r="B39921" t="s">
        <v>80352</v>
      </c>
      <c r="C39921" t="s">
        <v>80353</v>
      </c>
      <c r="D39921" s="1">
        <v>43758.161643518521</v>
      </c>
      <c r="E39921">
        <v>16752</v>
      </c>
      <c r="F39921">
        <v>71499</v>
      </c>
    </row>
    <row r="39922" spans="1:7" x14ac:dyDescent="0.2">
      <c r="A39922">
        <v>1.18573827737618E+18</v>
      </c>
      <c r="B39922" t="s">
        <v>80354</v>
      </c>
      <c r="C39922" t="s">
        <v>80355</v>
      </c>
      <c r="D39922" s="1">
        <v>43758.169085648151</v>
      </c>
      <c r="E39922">
        <v>20131</v>
      </c>
      <c r="F39922">
        <v>76794</v>
      </c>
    </row>
    <row r="39923" spans="1:7" x14ac:dyDescent="0.2">
      <c r="A39923">
        <v>1.1857479392573901E+18</v>
      </c>
      <c r="B39923" t="s">
        <v>80356</v>
      </c>
      <c r="C39923" t="s">
        <v>80357</v>
      </c>
      <c r="D39923" s="1">
        <v>43758.195752314816</v>
      </c>
      <c r="E39923">
        <v>35580</v>
      </c>
      <c r="F39923">
        <v>164705</v>
      </c>
    </row>
    <row r="39924" spans="1:7" x14ac:dyDescent="0.2">
      <c r="A39924">
        <v>1.18575918804097E+18</v>
      </c>
      <c r="B39924" t="s">
        <v>80358</v>
      </c>
      <c r="C39924" t="s">
        <v>80359</v>
      </c>
      <c r="D39924" s="1">
        <v>43758.226793981485</v>
      </c>
      <c r="E39924">
        <v>16170</v>
      </c>
      <c r="F39924">
        <v>51163</v>
      </c>
    </row>
    <row r="39925" spans="1:7" x14ac:dyDescent="0.2">
      <c r="A39925">
        <v>1.18589957566991E+18</v>
      </c>
      <c r="B39925" t="s">
        <v>80360</v>
      </c>
      <c r="C39925" t="s">
        <v>80361</v>
      </c>
      <c r="D39925" s="1">
        <v>43758.614189814813</v>
      </c>
      <c r="E39925">
        <v>18631</v>
      </c>
      <c r="F39925">
        <v>75758</v>
      </c>
    </row>
    <row r="39926" spans="1:7" x14ac:dyDescent="0.2">
      <c r="A39926">
        <v>1.1859345029059999E+18</v>
      </c>
      <c r="B39926" t="s">
        <v>80362</v>
      </c>
      <c r="C39926" t="s">
        <v>80363</v>
      </c>
      <c r="D39926" s="1">
        <v>43758.71056712963</v>
      </c>
      <c r="E39926">
        <v>19545</v>
      </c>
      <c r="F39926">
        <v>79849</v>
      </c>
    </row>
    <row r="39927" spans="1:7" x14ac:dyDescent="0.2">
      <c r="A39927">
        <v>1.18595614900849E+18</v>
      </c>
      <c r="B39927" t="s">
        <v>80364</v>
      </c>
      <c r="C39927" t="s">
        <v>80359</v>
      </c>
      <c r="D39927" s="1">
        <v>43758.770300925928</v>
      </c>
      <c r="E39927">
        <v>13333</v>
      </c>
      <c r="F39927">
        <v>43822</v>
      </c>
    </row>
    <row r="39928" spans="1:7" x14ac:dyDescent="0.2">
      <c r="A39928">
        <v>1.18595619762461E+18</v>
      </c>
      <c r="B39928" t="s">
        <v>80365</v>
      </c>
      <c r="C39928" t="s">
        <v>80351</v>
      </c>
      <c r="D39928" s="1">
        <v>43758.770439814813</v>
      </c>
      <c r="E39928">
        <v>13174</v>
      </c>
      <c r="F39928">
        <v>42949</v>
      </c>
    </row>
    <row r="39929" spans="1:7" x14ac:dyDescent="0.2">
      <c r="A39929">
        <v>1.18601635457235E+18</v>
      </c>
      <c r="B39929" t="s">
        <v>80366</v>
      </c>
      <c r="C39929" t="s">
        <v>80367</v>
      </c>
      <c r="D39929" s="1">
        <v>43758.936435185184</v>
      </c>
      <c r="E39929">
        <v>29400</v>
      </c>
      <c r="F39929">
        <v>103269</v>
      </c>
    </row>
    <row r="39930" spans="1:7" x14ac:dyDescent="0.2">
      <c r="A39930">
        <v>1.1860356845257201E+18</v>
      </c>
      <c r="B39930" t="s">
        <v>80368</v>
      </c>
      <c r="C39930" t="s">
        <v>80369</v>
      </c>
      <c r="D39930" s="1">
        <v>43758.98978009259</v>
      </c>
      <c r="E39930">
        <v>22609</v>
      </c>
      <c r="F39930">
        <v>92622</v>
      </c>
    </row>
    <row r="39931" spans="1:7" x14ac:dyDescent="0.2">
      <c r="A39931">
        <v>1.1860356851632499E+18</v>
      </c>
      <c r="B39931" t="s">
        <v>80370</v>
      </c>
      <c r="C39931" t="s">
        <v>80371</v>
      </c>
      <c r="D39931" s="1">
        <v>43758.98978009259</v>
      </c>
      <c r="E39931">
        <v>14961</v>
      </c>
      <c r="F39931">
        <v>64290</v>
      </c>
    </row>
    <row r="39932" spans="1:7" x14ac:dyDescent="0.2">
      <c r="A39932">
        <v>1.18603568639632E+18</v>
      </c>
      <c r="B39932" t="s">
        <v>80372</v>
      </c>
      <c r="C39932" t="s">
        <v>80373</v>
      </c>
      <c r="D39932" s="1">
        <v>43758.98978009259</v>
      </c>
      <c r="E39932">
        <v>18223</v>
      </c>
      <c r="F39932">
        <v>72156</v>
      </c>
    </row>
    <row r="39933" spans="1:7" x14ac:dyDescent="0.2">
      <c r="A39933">
        <v>1.18604974998989E+18</v>
      </c>
      <c r="B39933" t="s">
        <v>80374</v>
      </c>
      <c r="C39933" t="s">
        <v>80375</v>
      </c>
      <c r="D39933" s="1">
        <v>43759.028587962966</v>
      </c>
      <c r="E39933">
        <v>20067</v>
      </c>
      <c r="F39933">
        <v>79716</v>
      </c>
    </row>
    <row r="39934" spans="1:7" x14ac:dyDescent="0.2">
      <c r="A39934">
        <v>1.1860969135206899E+18</v>
      </c>
      <c r="B39934" t="s">
        <v>80376</v>
      </c>
      <c r="C39934" t="s">
        <v>80377</v>
      </c>
      <c r="D39934" s="1">
        <v>43759.158738425926</v>
      </c>
      <c r="E39934">
        <v>10115</v>
      </c>
      <c r="F39934">
        <v>42659</v>
      </c>
      <c r="G39934" t="s">
        <v>215</v>
      </c>
    </row>
    <row r="39935" spans="1:7" x14ac:dyDescent="0.2">
      <c r="A39935">
        <v>1.1860990743715899E+18</v>
      </c>
      <c r="B39935" t="s">
        <v>80378</v>
      </c>
      <c r="C39935" t="s">
        <v>80379</v>
      </c>
      <c r="D39935" s="1">
        <v>43759.164699074077</v>
      </c>
      <c r="E39935">
        <v>7981</v>
      </c>
      <c r="F39935">
        <v>35311</v>
      </c>
    </row>
    <row r="39936" spans="1:7" x14ac:dyDescent="0.2">
      <c r="A39936">
        <v>1.1861011036765199E+18</v>
      </c>
      <c r="B39936" t="s">
        <v>80380</v>
      </c>
      <c r="C39936" t="s">
        <v>80381</v>
      </c>
      <c r="D39936" s="1">
        <v>43759.170300925929</v>
      </c>
      <c r="E39936">
        <v>20902</v>
      </c>
      <c r="F39936">
        <v>74590</v>
      </c>
    </row>
    <row r="39937" spans="1:7" x14ac:dyDescent="0.2">
      <c r="A39937">
        <v>1.1861017613685701E+18</v>
      </c>
      <c r="B39937" t="s">
        <v>80382</v>
      </c>
      <c r="C39937" t="s">
        <v>80383</v>
      </c>
      <c r="D39937" s="1">
        <v>43759.172118055554</v>
      </c>
      <c r="E39937">
        <v>14579</v>
      </c>
      <c r="F39937">
        <v>46205</v>
      </c>
    </row>
    <row r="39938" spans="1:7" x14ac:dyDescent="0.2">
      <c r="A39938">
        <v>1.18611325978034E+18</v>
      </c>
      <c r="B39938" t="s">
        <v>80384</v>
      </c>
      <c r="C39938" t="s">
        <v>80385</v>
      </c>
      <c r="D39938" s="1">
        <v>43759.203842592593</v>
      </c>
      <c r="E39938">
        <v>11216</v>
      </c>
      <c r="F39938">
        <v>36919</v>
      </c>
    </row>
    <row r="39939" spans="1:7" x14ac:dyDescent="0.2">
      <c r="A39939">
        <v>1.1861142866425101E+18</v>
      </c>
      <c r="B39939" t="s">
        <v>80386</v>
      </c>
      <c r="C39939" t="s">
        <v>80387</v>
      </c>
      <c r="D39939" s="1">
        <v>43759.206678240742</v>
      </c>
      <c r="E39939">
        <v>15086</v>
      </c>
      <c r="F39939">
        <v>45212</v>
      </c>
    </row>
    <row r="39940" spans="1:7" x14ac:dyDescent="0.2">
      <c r="A39940">
        <v>1.1861285053162199E+18</v>
      </c>
      <c r="B39940" t="s">
        <v>80388</v>
      </c>
      <c r="C39940" t="s">
        <v>80389</v>
      </c>
      <c r="D39940" s="1">
        <v>43759.24591435185</v>
      </c>
      <c r="E39940">
        <v>13357</v>
      </c>
      <c r="F39940">
        <v>42479</v>
      </c>
    </row>
    <row r="39941" spans="1:7" x14ac:dyDescent="0.2">
      <c r="A39941">
        <v>1.1862571816892301E+18</v>
      </c>
      <c r="B39941" t="s">
        <v>80390</v>
      </c>
      <c r="C39941" t="s">
        <v>80391</v>
      </c>
      <c r="D39941" s="1">
        <v>43759.600995370369</v>
      </c>
      <c r="E39941">
        <v>17456</v>
      </c>
      <c r="F39941">
        <v>72098</v>
      </c>
    </row>
    <row r="39942" spans="1:7" x14ac:dyDescent="0.2">
      <c r="A39942">
        <v>1.18625876292079E+18</v>
      </c>
      <c r="B39942" t="s">
        <v>80392</v>
      </c>
      <c r="C39942" t="s">
        <v>80393</v>
      </c>
      <c r="D39942" s="1">
        <v>43759.605358796296</v>
      </c>
      <c r="E39942">
        <v>22756</v>
      </c>
      <c r="F39942">
        <v>93430</v>
      </c>
    </row>
    <row r="39943" spans="1:7" x14ac:dyDescent="0.2">
      <c r="A39943">
        <v>1.1862703814910799E+18</v>
      </c>
      <c r="B39943" t="s">
        <v>80394</v>
      </c>
      <c r="C39943" t="s">
        <v>80395</v>
      </c>
      <c r="D39943" s="1">
        <v>43759.637418981481</v>
      </c>
      <c r="E39943">
        <v>21660</v>
      </c>
      <c r="F39943">
        <v>89986</v>
      </c>
    </row>
    <row r="39944" spans="1:7" x14ac:dyDescent="0.2">
      <c r="A39944">
        <v>1.18641845320224E+18</v>
      </c>
      <c r="B39944" t="s">
        <v>80396</v>
      </c>
      <c r="C39944" t="s">
        <v>80397</v>
      </c>
      <c r="D39944" s="1">
        <v>43760.046018518522</v>
      </c>
      <c r="E39944">
        <v>10212</v>
      </c>
      <c r="F39944">
        <v>44875</v>
      </c>
      <c r="G39944" t="s">
        <v>215</v>
      </c>
    </row>
    <row r="39945" spans="1:7" x14ac:dyDescent="0.2">
      <c r="A39945">
        <v>1.18643973123778E+18</v>
      </c>
      <c r="B39945" t="s">
        <v>80398</v>
      </c>
      <c r="C39945" t="s">
        <v>80399</v>
      </c>
      <c r="D39945" s="1">
        <v>43760.104733796295</v>
      </c>
      <c r="E39945">
        <v>8443</v>
      </c>
      <c r="F39945">
        <v>38053</v>
      </c>
    </row>
    <row r="39946" spans="1:7" x14ac:dyDescent="0.2">
      <c r="A39946">
        <v>1.18644060071281E+18</v>
      </c>
      <c r="B39946" t="s">
        <v>80400</v>
      </c>
      <c r="C39946" t="s">
        <v>80401</v>
      </c>
      <c r="D39946" s="1">
        <v>43760.107129629629</v>
      </c>
      <c r="E39946">
        <v>13041</v>
      </c>
      <c r="F39946">
        <v>51872</v>
      </c>
    </row>
    <row r="39947" spans="1:7" x14ac:dyDescent="0.2">
      <c r="A39947">
        <v>1.1865007879224399E+18</v>
      </c>
      <c r="B39947" t="s">
        <v>80402</v>
      </c>
      <c r="C39947" t="s">
        <v>80403</v>
      </c>
      <c r="D39947" s="1">
        <v>43760.273217592592</v>
      </c>
      <c r="E39947">
        <v>9975</v>
      </c>
      <c r="F39947">
        <v>65777</v>
      </c>
      <c r="G39947" t="s">
        <v>89</v>
      </c>
    </row>
    <row r="39948" spans="1:7" x14ac:dyDescent="0.2">
      <c r="A39948">
        <v>1.1866009711300101E+18</v>
      </c>
      <c r="B39948" t="s">
        <v>80404</v>
      </c>
      <c r="C39948" t="s">
        <v>80405</v>
      </c>
      <c r="D39948" s="1">
        <v>43760.549675925926</v>
      </c>
      <c r="E39948">
        <v>11342</v>
      </c>
      <c r="F39948">
        <v>48386</v>
      </c>
      <c r="G39948" t="s">
        <v>215</v>
      </c>
    </row>
    <row r="39949" spans="1:7" x14ac:dyDescent="0.2">
      <c r="A39949">
        <v>1.1866034077690299E+18</v>
      </c>
      <c r="B39949" t="s">
        <v>80406</v>
      </c>
      <c r="C39949" t="s">
        <v>80407</v>
      </c>
      <c r="D39949" s="1">
        <v>43760.556400462963</v>
      </c>
      <c r="E39949">
        <v>13314</v>
      </c>
      <c r="F39949">
        <v>54492</v>
      </c>
      <c r="G39949" t="s">
        <v>215</v>
      </c>
    </row>
    <row r="39950" spans="1:7" x14ac:dyDescent="0.2">
      <c r="A39950">
        <v>1.18660739609072E+18</v>
      </c>
      <c r="B39950" t="s">
        <v>80408</v>
      </c>
      <c r="C39950" t="s">
        <v>80409</v>
      </c>
      <c r="D39950" s="1">
        <v>43760.567395833335</v>
      </c>
      <c r="E39950">
        <v>14157</v>
      </c>
      <c r="F39950">
        <v>62086</v>
      </c>
      <c r="G39950" t="s">
        <v>89</v>
      </c>
    </row>
    <row r="39951" spans="1:7" x14ac:dyDescent="0.2">
      <c r="A39951">
        <v>1.1866073969169999E+18</v>
      </c>
      <c r="B39951" t="s">
        <v>80410</v>
      </c>
      <c r="C39951" t="s">
        <v>80411</v>
      </c>
      <c r="D39951" s="1">
        <v>43760.567407407405</v>
      </c>
      <c r="E39951">
        <v>10885</v>
      </c>
      <c r="F39951">
        <v>45699</v>
      </c>
      <c r="G39951" t="s">
        <v>576</v>
      </c>
    </row>
    <row r="39952" spans="1:7" x14ac:dyDescent="0.2">
      <c r="A39952">
        <v>1.1866112722316301E+18</v>
      </c>
      <c r="B39952" t="s">
        <v>80412</v>
      </c>
      <c r="C39952" t="s">
        <v>80413</v>
      </c>
      <c r="D39952" s="1">
        <v>43760.578101851854</v>
      </c>
      <c r="E39952">
        <v>37009</v>
      </c>
      <c r="F39952">
        <v>150478</v>
      </c>
    </row>
    <row r="39953" spans="1:7" x14ac:dyDescent="0.2">
      <c r="A39953">
        <v>1.18661181093123E+18</v>
      </c>
      <c r="B39953" t="s">
        <v>80414</v>
      </c>
      <c r="C39953" t="s">
        <v>80415</v>
      </c>
      <c r="D39953" s="1">
        <v>43760.579583333332</v>
      </c>
      <c r="E39953">
        <v>17155</v>
      </c>
      <c r="F39953">
        <v>88707</v>
      </c>
    </row>
    <row r="39954" spans="1:7" x14ac:dyDescent="0.2">
      <c r="A39954">
        <v>1.18661245336865E+18</v>
      </c>
      <c r="B39954" t="s">
        <v>80416</v>
      </c>
      <c r="C39954" t="s">
        <v>80417</v>
      </c>
      <c r="D39954" s="1">
        <v>43760.581354166665</v>
      </c>
      <c r="E39954">
        <v>21555</v>
      </c>
      <c r="F39954">
        <v>120567</v>
      </c>
    </row>
    <row r="39955" spans="1:7" x14ac:dyDescent="0.2">
      <c r="A39955">
        <v>1.1866353965679601E+18</v>
      </c>
      <c r="B39955" t="s">
        <v>80418</v>
      </c>
      <c r="C39955" t="s">
        <v>80419</v>
      </c>
      <c r="D39955" s="1">
        <v>43760.64466435185</v>
      </c>
      <c r="E39955">
        <v>19833</v>
      </c>
      <c r="F39955">
        <v>80080</v>
      </c>
    </row>
    <row r="39956" spans="1:7" x14ac:dyDescent="0.2">
      <c r="A39956">
        <v>1.1866388079842299E+18</v>
      </c>
      <c r="B39956" t="s">
        <v>80420</v>
      </c>
      <c r="C39956" t="s">
        <v>80421</v>
      </c>
      <c r="D39956" s="1">
        <v>43760.654085648152</v>
      </c>
      <c r="E39956">
        <v>15186</v>
      </c>
      <c r="F39956">
        <v>60469</v>
      </c>
      <c r="G39956" t="s">
        <v>215</v>
      </c>
    </row>
    <row r="39957" spans="1:7" x14ac:dyDescent="0.2">
      <c r="A39957">
        <v>1.1866451111548401E+18</v>
      </c>
      <c r="B39957" t="s">
        <v>80422</v>
      </c>
      <c r="C39957" t="s">
        <v>80423</v>
      </c>
      <c r="D39957" s="1">
        <v>43760.671469907407</v>
      </c>
      <c r="E39957">
        <v>10196</v>
      </c>
      <c r="F39957">
        <v>40649</v>
      </c>
    </row>
    <row r="39958" spans="1:7" x14ac:dyDescent="0.2">
      <c r="A39958">
        <v>1.1867688178227999E+18</v>
      </c>
      <c r="B39958" t="s">
        <v>80424</v>
      </c>
      <c r="C39958" t="s">
        <v>80425</v>
      </c>
      <c r="D39958" s="1">
        <v>43761.012835648151</v>
      </c>
      <c r="E39958">
        <v>20499</v>
      </c>
      <c r="F39958">
        <v>98104</v>
      </c>
    </row>
    <row r="39959" spans="1:7" x14ac:dyDescent="0.2">
      <c r="A39959">
        <v>1.1868506429015501E+18</v>
      </c>
      <c r="B39959" t="s">
        <v>80426</v>
      </c>
      <c r="C39959" t="s">
        <v>80427</v>
      </c>
      <c r="D39959" s="1">
        <v>43761.238634259258</v>
      </c>
      <c r="E39959">
        <v>15184</v>
      </c>
      <c r="F39959">
        <v>55520</v>
      </c>
    </row>
    <row r="39960" spans="1:7" x14ac:dyDescent="0.2">
      <c r="A39960">
        <v>1.18685655405585E+18</v>
      </c>
      <c r="B39960" t="s">
        <v>80428</v>
      </c>
      <c r="C39960" t="s">
        <v>80429</v>
      </c>
      <c r="D39960" s="1">
        <v>43761.254942129628</v>
      </c>
      <c r="E39960">
        <v>10331</v>
      </c>
      <c r="F39960">
        <v>36701</v>
      </c>
    </row>
    <row r="39961" spans="1:7" x14ac:dyDescent="0.2">
      <c r="A39961">
        <v>1.18685692363694E+18</v>
      </c>
      <c r="B39961" t="s">
        <v>80430</v>
      </c>
      <c r="C39961" t="s">
        <v>80431</v>
      </c>
      <c r="D39961" s="1">
        <v>43761.255960648145</v>
      </c>
      <c r="E39961">
        <v>10667</v>
      </c>
      <c r="F39961">
        <v>38421</v>
      </c>
    </row>
    <row r="39962" spans="1:7" x14ac:dyDescent="0.2">
      <c r="A39962">
        <v>1.1868574376572101E+18</v>
      </c>
      <c r="B39962" t="s">
        <v>80432</v>
      </c>
      <c r="C39962" t="s">
        <v>80433</v>
      </c>
      <c r="D39962" s="1">
        <v>43761.257384259261</v>
      </c>
      <c r="E39962">
        <v>9739</v>
      </c>
      <c r="F39962">
        <v>36695</v>
      </c>
    </row>
    <row r="39963" spans="1:7" x14ac:dyDescent="0.2">
      <c r="A39963">
        <v>1.18685859336417E+18</v>
      </c>
      <c r="B39963" t="s">
        <v>80434</v>
      </c>
      <c r="C39963" t="s">
        <v>80435</v>
      </c>
      <c r="D39963" s="1">
        <v>43761.260578703703</v>
      </c>
      <c r="E39963">
        <v>8012</v>
      </c>
      <c r="F39963">
        <v>34105</v>
      </c>
    </row>
    <row r="39964" spans="1:7" x14ac:dyDescent="0.2">
      <c r="A39964">
        <v>1.1869594598783501E+18</v>
      </c>
      <c r="B39964" t="s">
        <v>80436</v>
      </c>
      <c r="C39964" t="s">
        <v>80437</v>
      </c>
      <c r="D39964" s="1">
        <v>43761.538912037038</v>
      </c>
      <c r="E39964">
        <v>11403</v>
      </c>
      <c r="F39964">
        <v>42578</v>
      </c>
    </row>
    <row r="39965" spans="1:7" x14ac:dyDescent="0.2">
      <c r="A39965">
        <v>1.18696857912579E+18</v>
      </c>
      <c r="B39965" t="s">
        <v>80438</v>
      </c>
      <c r="C39965" t="s">
        <v>80439</v>
      </c>
      <c r="D39965" s="1">
        <v>43761.564074074071</v>
      </c>
      <c r="E39965">
        <v>16568</v>
      </c>
      <c r="F39965">
        <v>60999</v>
      </c>
      <c r="G39965" t="s">
        <v>89</v>
      </c>
    </row>
    <row r="39966" spans="1:7" x14ac:dyDescent="0.2">
      <c r="A39966">
        <v>1.18696963294461E+18</v>
      </c>
      <c r="B39966" t="s">
        <v>80440</v>
      </c>
      <c r="C39966" t="s">
        <v>80441</v>
      </c>
      <c r="D39966" s="1">
        <v>43761.566979166666</v>
      </c>
      <c r="E39966">
        <v>20070</v>
      </c>
      <c r="F39966">
        <v>88501</v>
      </c>
    </row>
    <row r="39967" spans="1:7" x14ac:dyDescent="0.2">
      <c r="A39967">
        <v>1.18698294633662E+18</v>
      </c>
      <c r="B39967" t="s">
        <v>80442</v>
      </c>
      <c r="C39967" t="s">
        <v>80443</v>
      </c>
      <c r="D39967" s="1">
        <v>43761.603726851848</v>
      </c>
      <c r="E39967">
        <v>18476</v>
      </c>
      <c r="F39967">
        <v>75092</v>
      </c>
    </row>
    <row r="39968" spans="1:7" x14ac:dyDescent="0.2">
      <c r="A39968">
        <v>1.1869829484044401E+18</v>
      </c>
      <c r="B39968" t="s">
        <v>80444</v>
      </c>
      <c r="C39968" t="s">
        <v>80445</v>
      </c>
      <c r="D39968" s="1">
        <v>43761.603726851848</v>
      </c>
      <c r="E39968">
        <v>11117</v>
      </c>
      <c r="F39968">
        <v>47432</v>
      </c>
    </row>
    <row r="39969" spans="1:8" x14ac:dyDescent="0.2">
      <c r="A39969">
        <v>1.18698294918031E+18</v>
      </c>
      <c r="B39969" t="s">
        <v>80446</v>
      </c>
      <c r="C39969" t="s">
        <v>80447</v>
      </c>
      <c r="D39969" s="1">
        <v>43761.603726851848</v>
      </c>
      <c r="E39969">
        <v>11745</v>
      </c>
      <c r="F39969">
        <v>48241</v>
      </c>
      <c r="G39969" t="s">
        <v>89</v>
      </c>
    </row>
    <row r="39970" spans="1:8" x14ac:dyDescent="0.2">
      <c r="A39970">
        <v>1.18698545505889E+18</v>
      </c>
      <c r="B39970" t="s">
        <v>80448</v>
      </c>
      <c r="C39970" t="s">
        <v>80449</v>
      </c>
      <c r="D39970" s="1">
        <v>43761.610648148147</v>
      </c>
      <c r="E39970">
        <v>20695</v>
      </c>
      <c r="F39970">
        <v>78942</v>
      </c>
    </row>
    <row r="39971" spans="1:8" x14ac:dyDescent="0.2">
      <c r="A39971">
        <v>1.18698567717665E+18</v>
      </c>
      <c r="B39971" t="s">
        <v>80450</v>
      </c>
      <c r="C39971" t="s">
        <v>80451</v>
      </c>
      <c r="D39971" s="1">
        <v>43761.611261574071</v>
      </c>
      <c r="E39971">
        <v>26961</v>
      </c>
      <c r="F39971">
        <v>127891</v>
      </c>
    </row>
    <row r="39972" spans="1:8" x14ac:dyDescent="0.2">
      <c r="A39972">
        <v>1.18703746626144E+18</v>
      </c>
      <c r="B39972" t="s">
        <v>80452</v>
      </c>
      <c r="C39972" t="s">
        <v>80453</v>
      </c>
      <c r="D39972" s="1">
        <v>43761.754166666666</v>
      </c>
      <c r="E39972">
        <v>10113</v>
      </c>
      <c r="F39972">
        <v>34051</v>
      </c>
    </row>
    <row r="39973" spans="1:8" x14ac:dyDescent="0.2">
      <c r="A39973">
        <v>1.18704486172528E+18</v>
      </c>
      <c r="B39973" t="s">
        <v>80454</v>
      </c>
      <c r="C39973" t="s">
        <v>80455</v>
      </c>
      <c r="D39973" s="1">
        <v>43761.774571759262</v>
      </c>
      <c r="E39973">
        <v>14040</v>
      </c>
      <c r="F39973">
        <v>58740</v>
      </c>
      <c r="G39973" t="s">
        <v>89</v>
      </c>
    </row>
    <row r="39974" spans="1:8" x14ac:dyDescent="0.2">
      <c r="A39974">
        <v>1.1870633017312E+18</v>
      </c>
      <c r="B39974" t="s">
        <v>80456</v>
      </c>
      <c r="C39974" t="s">
        <v>80457</v>
      </c>
      <c r="D39974" s="1">
        <v>43761.825462962966</v>
      </c>
      <c r="E39974">
        <v>27281</v>
      </c>
      <c r="F39974">
        <v>102099</v>
      </c>
    </row>
    <row r="39975" spans="1:8" x14ac:dyDescent="0.2">
      <c r="A39975">
        <v>1.1870809239610099E+18</v>
      </c>
      <c r="B39975" t="s">
        <v>80458</v>
      </c>
      <c r="C39975" t="s">
        <v>80459</v>
      </c>
      <c r="D39975" s="1">
        <v>43761.874085648145</v>
      </c>
      <c r="E39975">
        <v>16669</v>
      </c>
      <c r="F39975">
        <v>64849</v>
      </c>
    </row>
    <row r="39976" spans="1:8" x14ac:dyDescent="0.2">
      <c r="A39976">
        <v>1.1870809353737101E+18</v>
      </c>
      <c r="B39976" t="s">
        <v>80460</v>
      </c>
      <c r="C39976" t="s">
        <v>80461</v>
      </c>
      <c r="D39976" s="1">
        <v>43761.874120370368</v>
      </c>
      <c r="E39976">
        <v>11037</v>
      </c>
      <c r="F39976">
        <v>47213</v>
      </c>
    </row>
    <row r="39977" spans="1:8" x14ac:dyDescent="0.2">
      <c r="A39977">
        <v>1.1870815150515999E+18</v>
      </c>
      <c r="B39977" t="s">
        <v>80462</v>
      </c>
      <c r="C39977" t="s">
        <v>80463</v>
      </c>
      <c r="D39977" s="1">
        <v>43761.875717592593</v>
      </c>
      <c r="E39977">
        <v>24169</v>
      </c>
      <c r="F39977">
        <v>95642</v>
      </c>
    </row>
    <row r="39978" spans="1:8" x14ac:dyDescent="0.2">
      <c r="A39978">
        <v>1.1871144973848901E+18</v>
      </c>
      <c r="B39978" t="s">
        <v>80464</v>
      </c>
      <c r="C39978" t="s">
        <v>80465</v>
      </c>
      <c r="D39978" s="1">
        <v>43761.966736111113</v>
      </c>
      <c r="E39978">
        <v>14107</v>
      </c>
      <c r="F39978">
        <v>51766</v>
      </c>
      <c r="H39978" t="s">
        <v>390</v>
      </c>
    </row>
    <row r="39979" spans="1:8" x14ac:dyDescent="0.2">
      <c r="A39979">
        <v>1.18711637299792E+18</v>
      </c>
      <c r="B39979" t="s">
        <v>80466</v>
      </c>
      <c r="C39979" t="s">
        <v>80467</v>
      </c>
      <c r="D39979" s="1">
        <v>43761.971909722219</v>
      </c>
      <c r="E39979">
        <v>16719</v>
      </c>
      <c r="F39979">
        <v>66645</v>
      </c>
      <c r="H39979" t="s">
        <v>390</v>
      </c>
    </row>
    <row r="39980" spans="1:8" x14ac:dyDescent="0.2">
      <c r="A39980">
        <v>1.1872222955568699E+18</v>
      </c>
      <c r="B39980" t="s">
        <v>80468</v>
      </c>
      <c r="C39980" t="s">
        <v>80469</v>
      </c>
      <c r="D39980" s="1">
        <v>43762.264201388891</v>
      </c>
      <c r="E39980">
        <v>13674</v>
      </c>
      <c r="F39980">
        <v>66832</v>
      </c>
    </row>
    <row r="39981" spans="1:8" x14ac:dyDescent="0.2">
      <c r="A39981">
        <v>1.1872245856636301E+18</v>
      </c>
      <c r="B39981" t="s">
        <v>80470</v>
      </c>
      <c r="C39981" t="s">
        <v>80471</v>
      </c>
      <c r="D39981" s="1">
        <v>43762.270520833335</v>
      </c>
      <c r="E39981">
        <v>11886</v>
      </c>
      <c r="F39981">
        <v>45401</v>
      </c>
    </row>
    <row r="39982" spans="1:8" x14ac:dyDescent="0.2">
      <c r="A39982">
        <v>1.18722538989202E+18</v>
      </c>
      <c r="B39982" t="s">
        <v>80472</v>
      </c>
      <c r="C39982" t="s">
        <v>80473</v>
      </c>
      <c r="D39982" s="1">
        <v>43762.272743055553</v>
      </c>
      <c r="E39982">
        <v>9084</v>
      </c>
      <c r="F39982">
        <v>38347</v>
      </c>
    </row>
    <row r="39983" spans="1:8" x14ac:dyDescent="0.2">
      <c r="A39983">
        <v>1.18722727193502E+18</v>
      </c>
      <c r="B39983" t="s">
        <v>80474</v>
      </c>
      <c r="C39983" t="s">
        <v>80475</v>
      </c>
      <c r="D39983" s="1">
        <v>43762.277928240743</v>
      </c>
      <c r="E39983">
        <v>15284</v>
      </c>
      <c r="F39983">
        <v>66353</v>
      </c>
    </row>
    <row r="39984" spans="1:8" x14ac:dyDescent="0.2">
      <c r="A39984">
        <v>1.18737318782013E+18</v>
      </c>
      <c r="B39984" t="s">
        <v>80476</v>
      </c>
      <c r="C39984" t="s">
        <v>80477</v>
      </c>
      <c r="D39984" s="1">
        <v>43762.680578703701</v>
      </c>
      <c r="E39984">
        <v>21636</v>
      </c>
      <c r="F39984">
        <v>82039</v>
      </c>
    </row>
    <row r="39985" spans="1:7" x14ac:dyDescent="0.2">
      <c r="A39985">
        <v>1.18737541902206E+18</v>
      </c>
      <c r="B39985" t="s">
        <v>80478</v>
      </c>
      <c r="C39985" t="s">
        <v>80479</v>
      </c>
      <c r="D39985" s="1">
        <v>43762.686736111114</v>
      </c>
      <c r="E39985">
        <v>23601</v>
      </c>
      <c r="F39985">
        <v>101595</v>
      </c>
    </row>
    <row r="39986" spans="1:7" x14ac:dyDescent="0.2">
      <c r="A39986">
        <v>1.1873896302719301E+18</v>
      </c>
      <c r="B39986" t="s">
        <v>80480</v>
      </c>
      <c r="C39986" t="s">
        <v>80481</v>
      </c>
      <c r="D39986" s="1">
        <v>43762.725960648146</v>
      </c>
      <c r="E39986">
        <v>17109</v>
      </c>
      <c r="F39986">
        <v>71639</v>
      </c>
    </row>
    <row r="39987" spans="1:7" x14ac:dyDescent="0.2">
      <c r="A39987">
        <v>1.18739552180527E+18</v>
      </c>
      <c r="B39987" t="s">
        <v>80482</v>
      </c>
      <c r="C39987" t="s">
        <v>80483</v>
      </c>
      <c r="D39987" s="1">
        <v>43762.742210648146</v>
      </c>
      <c r="E39987">
        <v>15033</v>
      </c>
      <c r="F39987">
        <v>63212</v>
      </c>
      <c r="G39987" t="s">
        <v>89</v>
      </c>
    </row>
    <row r="39988" spans="1:7" x14ac:dyDescent="0.2">
      <c r="A39988">
        <v>1.1875474597001201E+18</v>
      </c>
      <c r="B39988" t="s">
        <v>80484</v>
      </c>
      <c r="C39988" t="s">
        <v>80485</v>
      </c>
      <c r="D39988" s="1">
        <v>43763.161481481482</v>
      </c>
      <c r="E39988">
        <v>31316</v>
      </c>
      <c r="F39988">
        <v>131137</v>
      </c>
    </row>
    <row r="39989" spans="1:7" x14ac:dyDescent="0.2">
      <c r="A39989">
        <v>1.1877034477448399E+18</v>
      </c>
      <c r="B39989" t="s">
        <v>80486</v>
      </c>
      <c r="C39989" t="s">
        <v>80487</v>
      </c>
      <c r="D39989" s="1">
        <v>43763.591932870368</v>
      </c>
      <c r="E39989">
        <v>15287</v>
      </c>
      <c r="F39989">
        <v>68100</v>
      </c>
      <c r="G39989" t="s">
        <v>89</v>
      </c>
    </row>
    <row r="39990" spans="1:7" x14ac:dyDescent="0.2">
      <c r="A39990">
        <v>1.1877043533245E+18</v>
      </c>
      <c r="B39990" t="s">
        <v>80488</v>
      </c>
      <c r="C39990" t="s">
        <v>80489</v>
      </c>
      <c r="D39990" s="1">
        <v>43763.594421296293</v>
      </c>
      <c r="E39990">
        <v>12374</v>
      </c>
      <c r="F39990">
        <v>58796</v>
      </c>
    </row>
    <row r="39991" spans="1:7" x14ac:dyDescent="0.2">
      <c r="A39991">
        <v>1.1877084105795999E+18</v>
      </c>
      <c r="B39991" t="s">
        <v>80490</v>
      </c>
      <c r="C39991" t="s">
        <v>80491</v>
      </c>
      <c r="D39991" s="1">
        <v>43763.605624999997</v>
      </c>
      <c r="E39991">
        <v>14287</v>
      </c>
      <c r="F39991">
        <v>62964</v>
      </c>
    </row>
    <row r="39992" spans="1:7" x14ac:dyDescent="0.2">
      <c r="A39992">
        <v>1.1877084113093701E+18</v>
      </c>
      <c r="B39992" t="s">
        <v>80492</v>
      </c>
      <c r="C39992" t="s">
        <v>80493</v>
      </c>
      <c r="D39992" s="1">
        <v>43763.605624999997</v>
      </c>
      <c r="E39992">
        <v>10147</v>
      </c>
      <c r="F39992">
        <v>46171</v>
      </c>
    </row>
    <row r="39993" spans="1:7" x14ac:dyDescent="0.2">
      <c r="A39993">
        <v>1.1877084126851E+18</v>
      </c>
      <c r="B39993" t="s">
        <v>80494</v>
      </c>
      <c r="C39993" t="s">
        <v>80495</v>
      </c>
      <c r="D39993" s="1">
        <v>43763.605624999997</v>
      </c>
      <c r="E39993">
        <v>11955</v>
      </c>
      <c r="F39993">
        <v>52000</v>
      </c>
    </row>
    <row r="39994" spans="1:7" x14ac:dyDescent="0.2">
      <c r="A39994">
        <v>1.1877140243786399E+18</v>
      </c>
      <c r="B39994" t="s">
        <v>80496</v>
      </c>
      <c r="C39994" t="s">
        <v>80497</v>
      </c>
      <c r="D39994" s="1">
        <v>43763.621111111112</v>
      </c>
      <c r="E39994">
        <v>22695</v>
      </c>
      <c r="F39994">
        <v>91656</v>
      </c>
      <c r="G39994" t="s">
        <v>89</v>
      </c>
    </row>
    <row r="39995" spans="1:7" x14ac:dyDescent="0.2">
      <c r="A39995">
        <v>1.18778346738944E+18</v>
      </c>
      <c r="B39995" t="s">
        <v>80498</v>
      </c>
      <c r="C39995" t="s">
        <v>80499</v>
      </c>
      <c r="D39995" s="1">
        <v>43763.812743055554</v>
      </c>
      <c r="E39995">
        <v>12706</v>
      </c>
      <c r="F39995">
        <v>67503</v>
      </c>
    </row>
    <row r="39996" spans="1:7" x14ac:dyDescent="0.2">
      <c r="A39996">
        <v>1.1877902797656399E+18</v>
      </c>
      <c r="B39996" t="s">
        <v>80500</v>
      </c>
      <c r="C39996" t="s">
        <v>80501</v>
      </c>
      <c r="D39996" s="1">
        <v>43763.83153935185</v>
      </c>
      <c r="E39996">
        <v>9835</v>
      </c>
      <c r="F39996">
        <v>39422</v>
      </c>
      <c r="G39996" t="s">
        <v>89</v>
      </c>
    </row>
    <row r="39997" spans="1:7" x14ac:dyDescent="0.2">
      <c r="A39997">
        <v>1.1878190456907699E+18</v>
      </c>
      <c r="B39997" t="s">
        <v>80502</v>
      </c>
      <c r="C39997" t="s">
        <v>80503</v>
      </c>
      <c r="D39997" s="1">
        <v>43763.910914351851</v>
      </c>
      <c r="E39997">
        <v>17214</v>
      </c>
      <c r="F39997">
        <v>62945</v>
      </c>
    </row>
    <row r="39998" spans="1:7" x14ac:dyDescent="0.2">
      <c r="A39998">
        <v>1.18783884873202E+18</v>
      </c>
      <c r="B39998" t="s">
        <v>80504</v>
      </c>
      <c r="C39998" t="s">
        <v>80505</v>
      </c>
      <c r="D39998" s="1">
        <v>43763.965567129628</v>
      </c>
      <c r="E39998">
        <v>15404</v>
      </c>
      <c r="F39998">
        <v>67851</v>
      </c>
      <c r="G39998" t="s">
        <v>215</v>
      </c>
    </row>
    <row r="39999" spans="1:7" x14ac:dyDescent="0.2">
      <c r="A39999">
        <v>1.1878388522552399E+18</v>
      </c>
      <c r="B39999" t="s">
        <v>80506</v>
      </c>
      <c r="C39999" t="s">
        <v>80507</v>
      </c>
      <c r="D39999" s="1">
        <v>43763.965578703705</v>
      </c>
      <c r="E39999">
        <v>13125</v>
      </c>
      <c r="F39999">
        <v>56885</v>
      </c>
    </row>
    <row r="40000" spans="1:7" x14ac:dyDescent="0.2">
      <c r="A40000">
        <v>1.1878612099424901E+18</v>
      </c>
      <c r="B40000" t="s">
        <v>80508</v>
      </c>
      <c r="C40000" t="s">
        <v>80509</v>
      </c>
      <c r="D40000" s="1">
        <v>43764.027268518519</v>
      </c>
      <c r="E40000">
        <v>30241</v>
      </c>
      <c r="F40000">
        <v>138395</v>
      </c>
    </row>
    <row r="40001" spans="1:8" x14ac:dyDescent="0.2">
      <c r="A40001">
        <v>1.18787412227933E+18</v>
      </c>
      <c r="B40001" t="s">
        <v>80510</v>
      </c>
      <c r="C40001" t="s">
        <v>80511</v>
      </c>
      <c r="D40001" s="1">
        <v>43764.062905092593</v>
      </c>
      <c r="E40001">
        <v>20682</v>
      </c>
      <c r="F40001">
        <v>84610</v>
      </c>
    </row>
    <row r="40002" spans="1:8" x14ac:dyDescent="0.2">
      <c r="A40002">
        <v>1.1878741249762701E+18</v>
      </c>
      <c r="B40002" t="s">
        <v>80512</v>
      </c>
      <c r="C40002" t="s">
        <v>80513</v>
      </c>
      <c r="D40002" s="1">
        <v>43764.062905092593</v>
      </c>
      <c r="E40002">
        <v>15264</v>
      </c>
      <c r="F40002">
        <v>65355</v>
      </c>
    </row>
    <row r="40003" spans="1:8" x14ac:dyDescent="0.2">
      <c r="A40003">
        <v>1.18787490866099E+18</v>
      </c>
      <c r="B40003" t="s">
        <v>80514</v>
      </c>
      <c r="C40003" t="s">
        <v>80515</v>
      </c>
      <c r="D40003" s="1">
        <v>43764.065069444441</v>
      </c>
      <c r="E40003">
        <v>24981</v>
      </c>
      <c r="F40003">
        <v>129355</v>
      </c>
    </row>
    <row r="40004" spans="1:8" x14ac:dyDescent="0.2">
      <c r="A40004">
        <v>1.1878764203426801E+18</v>
      </c>
      <c r="B40004" t="s">
        <v>80516</v>
      </c>
      <c r="C40004" t="s">
        <v>80517</v>
      </c>
      <c r="D40004" s="1">
        <v>43764.069236111114</v>
      </c>
      <c r="E40004">
        <v>14903</v>
      </c>
      <c r="F40004">
        <v>50804</v>
      </c>
    </row>
    <row r="40005" spans="1:8" x14ac:dyDescent="0.2">
      <c r="A40005">
        <v>1.1878766948598799E+18</v>
      </c>
      <c r="B40005" t="s">
        <v>80518</v>
      </c>
      <c r="C40005" t="s">
        <v>80519</v>
      </c>
      <c r="D40005" s="1">
        <v>43764.07</v>
      </c>
      <c r="E40005">
        <v>8492</v>
      </c>
      <c r="F40005">
        <v>35667</v>
      </c>
    </row>
    <row r="40006" spans="1:8" x14ac:dyDescent="0.2">
      <c r="A40006">
        <v>1.18791757210207E+18</v>
      </c>
      <c r="B40006" t="s">
        <v>80520</v>
      </c>
      <c r="C40006" t="s">
        <v>80521</v>
      </c>
      <c r="D40006" s="1">
        <v>43764.182800925926</v>
      </c>
      <c r="E40006">
        <v>14824</v>
      </c>
      <c r="F40006">
        <v>56590</v>
      </c>
    </row>
    <row r="40007" spans="1:8" x14ac:dyDescent="0.2">
      <c r="A40007">
        <v>1.1879340162358799E+18</v>
      </c>
      <c r="B40007" t="s">
        <v>80522</v>
      </c>
      <c r="C40007" t="s">
        <v>80523</v>
      </c>
      <c r="D40007" s="1">
        <v>43764.228171296294</v>
      </c>
      <c r="E40007">
        <v>10461</v>
      </c>
      <c r="F40007">
        <v>37927</v>
      </c>
    </row>
    <row r="40008" spans="1:8" x14ac:dyDescent="0.2">
      <c r="A40008">
        <v>1.1879368682995999E+18</v>
      </c>
      <c r="B40008" t="s">
        <v>80524</v>
      </c>
      <c r="C40008" t="s">
        <v>80525</v>
      </c>
      <c r="D40008" s="1">
        <v>43764.236041666663</v>
      </c>
      <c r="E40008">
        <v>13270</v>
      </c>
      <c r="F40008">
        <v>51126</v>
      </c>
      <c r="H40008" t="s">
        <v>390</v>
      </c>
    </row>
    <row r="40009" spans="1:8" x14ac:dyDescent="0.2">
      <c r="A40009">
        <v>1.1880482557976E+18</v>
      </c>
      <c r="B40009" t="s">
        <v>80526</v>
      </c>
      <c r="C40009" t="s">
        <v>80527</v>
      </c>
      <c r="D40009" s="1">
        <v>43764.543414351851</v>
      </c>
      <c r="E40009">
        <v>28858</v>
      </c>
      <c r="F40009">
        <v>91191</v>
      </c>
    </row>
    <row r="40010" spans="1:8" x14ac:dyDescent="0.2">
      <c r="A40010">
        <v>1.18804825717758E+18</v>
      </c>
      <c r="B40010" t="s">
        <v>80528</v>
      </c>
      <c r="C40010" t="s">
        <v>80529</v>
      </c>
      <c r="D40010" s="1">
        <v>43764.543425925927</v>
      </c>
      <c r="E40010">
        <v>8437</v>
      </c>
      <c r="F40010">
        <v>26922</v>
      </c>
    </row>
    <row r="40011" spans="1:8" x14ac:dyDescent="0.2">
      <c r="A40011">
        <v>1.18804825825554E+18</v>
      </c>
      <c r="B40011" t="s">
        <v>80530</v>
      </c>
      <c r="C40011" t="s">
        <v>80531</v>
      </c>
      <c r="D40011" s="1">
        <v>43764.543425925927</v>
      </c>
      <c r="E40011">
        <v>14644</v>
      </c>
      <c r="F40011">
        <v>57220</v>
      </c>
    </row>
    <row r="40012" spans="1:8" x14ac:dyDescent="0.2">
      <c r="A40012">
        <v>1.1880482596270799E+18</v>
      </c>
      <c r="B40012" t="s">
        <v>80532</v>
      </c>
      <c r="C40012" t="s">
        <v>80533</v>
      </c>
      <c r="D40012" s="1">
        <v>43764.543425925927</v>
      </c>
      <c r="E40012">
        <v>14953</v>
      </c>
      <c r="F40012">
        <v>59126</v>
      </c>
      <c r="G40012" t="s">
        <v>89</v>
      </c>
    </row>
    <row r="40013" spans="1:8" x14ac:dyDescent="0.2">
      <c r="A40013">
        <v>1.18805296981361E+18</v>
      </c>
      <c r="B40013" t="s">
        <v>80534</v>
      </c>
      <c r="C40013" t="s">
        <v>80535</v>
      </c>
      <c r="D40013" s="1">
        <v>43764.556423611109</v>
      </c>
      <c r="E40013">
        <v>23018</v>
      </c>
      <c r="F40013">
        <v>120933</v>
      </c>
    </row>
    <row r="40014" spans="1:8" x14ac:dyDescent="0.2">
      <c r="A40014">
        <v>1.1880534462153201E+18</v>
      </c>
      <c r="B40014" t="s">
        <v>80536</v>
      </c>
      <c r="C40014" t="s">
        <v>80537</v>
      </c>
      <c r="D40014" s="1">
        <v>43764.557743055557</v>
      </c>
      <c r="E40014">
        <v>17492</v>
      </c>
      <c r="F40014">
        <v>72248</v>
      </c>
      <c r="G40014" t="s">
        <v>89</v>
      </c>
    </row>
    <row r="40015" spans="1:8" x14ac:dyDescent="0.2">
      <c r="A40015">
        <v>1.1880549369421901E+18</v>
      </c>
      <c r="B40015" t="s">
        <v>80538</v>
      </c>
      <c r="C40015" t="s">
        <v>80539</v>
      </c>
      <c r="D40015" s="1">
        <v>43764.561851851853</v>
      </c>
      <c r="E40015">
        <v>30020</v>
      </c>
      <c r="F40015">
        <v>117690</v>
      </c>
    </row>
    <row r="40016" spans="1:8" x14ac:dyDescent="0.2">
      <c r="A40016">
        <v>1.1880549378397701E+18</v>
      </c>
      <c r="B40016" t="s">
        <v>80540</v>
      </c>
      <c r="C40016" t="s">
        <v>80541</v>
      </c>
      <c r="D40016" s="1">
        <v>43764.561851851853</v>
      </c>
      <c r="E40016">
        <v>18924</v>
      </c>
      <c r="F40016">
        <v>80367</v>
      </c>
    </row>
    <row r="40017" spans="1:8" x14ac:dyDescent="0.2">
      <c r="A40017">
        <v>1.1880587306859699E+18</v>
      </c>
      <c r="B40017" t="s">
        <v>80542</v>
      </c>
      <c r="C40017" t="s">
        <v>80543</v>
      </c>
      <c r="D40017" s="1">
        <v>43764.572326388887</v>
      </c>
      <c r="E40017">
        <v>19489</v>
      </c>
      <c r="F40017">
        <v>83151</v>
      </c>
    </row>
    <row r="40018" spans="1:8" x14ac:dyDescent="0.2">
      <c r="A40018">
        <v>1.18806736862016E+18</v>
      </c>
      <c r="B40018" t="s">
        <v>80544</v>
      </c>
      <c r="C40018" t="s">
        <v>80545</v>
      </c>
      <c r="D40018" s="1">
        <v>43764.59615740741</v>
      </c>
      <c r="E40018">
        <v>24634</v>
      </c>
      <c r="F40018">
        <v>97982</v>
      </c>
      <c r="G40018" t="s">
        <v>89</v>
      </c>
    </row>
    <row r="40019" spans="1:8" x14ac:dyDescent="0.2">
      <c r="A40019">
        <v>1.1880673695010501E+18</v>
      </c>
      <c r="B40019" t="s">
        <v>80546</v>
      </c>
      <c r="C40019" t="s">
        <v>80547</v>
      </c>
      <c r="D40019" s="1">
        <v>43764.59615740741</v>
      </c>
      <c r="E40019">
        <v>16424</v>
      </c>
      <c r="F40019">
        <v>71604</v>
      </c>
    </row>
    <row r="40020" spans="1:8" x14ac:dyDescent="0.2">
      <c r="A40020">
        <v>1.1880673704782999E+18</v>
      </c>
      <c r="B40020" t="s">
        <v>80548</v>
      </c>
      <c r="C40020" t="s">
        <v>80549</v>
      </c>
      <c r="D40020" s="1">
        <v>43764.596168981479</v>
      </c>
      <c r="E40020">
        <v>13563</v>
      </c>
      <c r="F40020">
        <v>50966</v>
      </c>
    </row>
    <row r="40021" spans="1:8" x14ac:dyDescent="0.2">
      <c r="A40021">
        <v>1.18809154651361E+18</v>
      </c>
      <c r="B40021" t="s">
        <v>80550</v>
      </c>
      <c r="C40021" t="s">
        <v>80551</v>
      </c>
      <c r="D40021" s="1">
        <v>43764.662881944445</v>
      </c>
      <c r="E40021">
        <v>14099</v>
      </c>
      <c r="F40021">
        <v>56738</v>
      </c>
      <c r="H40021" t="s">
        <v>390</v>
      </c>
    </row>
    <row r="40022" spans="1:8" x14ac:dyDescent="0.2">
      <c r="A40022">
        <v>1.18810331165376E+18</v>
      </c>
      <c r="B40022" t="s">
        <v>80552</v>
      </c>
      <c r="C40022" t="s">
        <v>80553</v>
      </c>
      <c r="D40022" s="1">
        <v>43764.695347222223</v>
      </c>
      <c r="E40022">
        <v>25973</v>
      </c>
      <c r="F40022">
        <v>108646</v>
      </c>
    </row>
    <row r="40023" spans="1:8" x14ac:dyDescent="0.2">
      <c r="A40023">
        <v>1.1881037455252401E+18</v>
      </c>
      <c r="B40023" t="s">
        <v>80554</v>
      </c>
      <c r="C40023" t="s">
        <v>80451</v>
      </c>
      <c r="D40023" s="1">
        <v>43764.696539351855</v>
      </c>
      <c r="E40023">
        <v>27399</v>
      </c>
      <c r="F40023">
        <v>130769</v>
      </c>
    </row>
    <row r="40024" spans="1:8" x14ac:dyDescent="0.2">
      <c r="A40024">
        <v>1.18818787087761E+18</v>
      </c>
      <c r="B40024" t="s">
        <v>80555</v>
      </c>
      <c r="C40024" t="s">
        <v>80556</v>
      </c>
      <c r="D40024" s="1">
        <v>43764.928680555553</v>
      </c>
      <c r="E40024">
        <v>21662</v>
      </c>
      <c r="F40024">
        <v>74996</v>
      </c>
    </row>
    <row r="40025" spans="1:8" x14ac:dyDescent="0.2">
      <c r="A40025">
        <v>1.1881878721149399E+18</v>
      </c>
      <c r="B40025" t="s">
        <v>80557</v>
      </c>
      <c r="C40025" t="s">
        <v>80558</v>
      </c>
      <c r="D40025" s="1">
        <v>43764.928680555553</v>
      </c>
      <c r="E40025">
        <v>14194</v>
      </c>
      <c r="F40025">
        <v>52347</v>
      </c>
      <c r="G40025" t="s">
        <v>89</v>
      </c>
    </row>
    <row r="40026" spans="1:8" x14ac:dyDescent="0.2">
      <c r="A40026">
        <v>1.1881885677738199E+18</v>
      </c>
      <c r="B40026" t="s">
        <v>80559</v>
      </c>
      <c r="C40026" t="s">
        <v>80560</v>
      </c>
      <c r="D40026" s="1">
        <v>43764.930601851855</v>
      </c>
      <c r="E40026">
        <v>18701</v>
      </c>
      <c r="F40026">
        <v>68834</v>
      </c>
      <c r="G40026" t="s">
        <v>89</v>
      </c>
    </row>
    <row r="40027" spans="1:8" x14ac:dyDescent="0.2">
      <c r="A40027">
        <v>1.18818856865469E+18</v>
      </c>
      <c r="B40027" t="s">
        <v>80561</v>
      </c>
      <c r="C40027" t="s">
        <v>80562</v>
      </c>
      <c r="D40027" s="1">
        <v>43764.930601851855</v>
      </c>
      <c r="E40027">
        <v>13231</v>
      </c>
      <c r="F40027">
        <v>54022</v>
      </c>
    </row>
    <row r="40028" spans="1:8" x14ac:dyDescent="0.2">
      <c r="A40028">
        <v>1.1881902020047501E+18</v>
      </c>
      <c r="B40028" t="s">
        <v>80563</v>
      </c>
      <c r="C40028" t="s">
        <v>80564</v>
      </c>
      <c r="D40028" s="1">
        <v>43764.935115740744</v>
      </c>
      <c r="E40028">
        <v>14889</v>
      </c>
      <c r="F40028">
        <v>63514</v>
      </c>
      <c r="G40028" t="s">
        <v>89</v>
      </c>
    </row>
    <row r="40029" spans="1:8" x14ac:dyDescent="0.2">
      <c r="A40029">
        <v>1.1881902028519199E+18</v>
      </c>
      <c r="B40029" t="s">
        <v>80565</v>
      </c>
      <c r="C40029" t="s">
        <v>80566</v>
      </c>
      <c r="D40029" s="1">
        <v>43764.935115740744</v>
      </c>
      <c r="E40029">
        <v>12104</v>
      </c>
      <c r="F40029">
        <v>51601</v>
      </c>
      <c r="G40029" t="s">
        <v>89</v>
      </c>
    </row>
    <row r="40030" spans="1:8" x14ac:dyDescent="0.2">
      <c r="A40030">
        <v>1.1882649659307E+18</v>
      </c>
      <c r="B40030" t="s">
        <v>80567</v>
      </c>
      <c r="C40030" t="s">
        <v>80568</v>
      </c>
      <c r="D40030" s="1">
        <v>43765.099756944444</v>
      </c>
      <c r="E40030">
        <v>72431</v>
      </c>
      <c r="F40030">
        <v>362258</v>
      </c>
    </row>
    <row r="40031" spans="1:8" x14ac:dyDescent="0.2">
      <c r="A40031">
        <v>1.1884003896972101E+18</v>
      </c>
      <c r="B40031" t="s">
        <v>80569</v>
      </c>
      <c r="C40031" t="s">
        <v>80570</v>
      </c>
      <c r="D40031" s="1">
        <v>43765.473449074074</v>
      </c>
      <c r="E40031">
        <v>27511</v>
      </c>
      <c r="F40031">
        <v>132569</v>
      </c>
      <c r="G40031" t="s">
        <v>89</v>
      </c>
      <c r="H40031" t="s">
        <v>390</v>
      </c>
    </row>
    <row r="40032" spans="1:8" x14ac:dyDescent="0.2">
      <c r="A40032">
        <v>1.1884632486701E+18</v>
      </c>
      <c r="B40032" t="s">
        <v>80571</v>
      </c>
      <c r="C40032" t="s">
        <v>80572</v>
      </c>
      <c r="D40032" s="1">
        <v>43765.646909722222</v>
      </c>
      <c r="E40032">
        <v>24870</v>
      </c>
      <c r="F40032">
        <v>93374</v>
      </c>
    </row>
    <row r="40033" spans="1:8" x14ac:dyDescent="0.2">
      <c r="A40033">
        <v>1.1884918472719301E+18</v>
      </c>
      <c r="B40033" t="s">
        <v>80573</v>
      </c>
      <c r="C40033" t="s">
        <v>80574</v>
      </c>
      <c r="D40033" s="1">
        <v>43765.72583333333</v>
      </c>
      <c r="E40033">
        <v>35011</v>
      </c>
      <c r="F40033">
        <v>166374</v>
      </c>
    </row>
    <row r="40034" spans="1:8" x14ac:dyDescent="0.2">
      <c r="A40034">
        <v>1.1885672753911199E+18</v>
      </c>
      <c r="B40034" t="s">
        <v>80575</v>
      </c>
      <c r="C40034" t="s">
        <v>80576</v>
      </c>
      <c r="D40034" s="1">
        <v>43765.933969907404</v>
      </c>
      <c r="E40034">
        <v>20781</v>
      </c>
      <c r="F40034">
        <v>87845</v>
      </c>
      <c r="G40034" t="s">
        <v>215</v>
      </c>
    </row>
    <row r="40035" spans="1:8" x14ac:dyDescent="0.2">
      <c r="A40035">
        <v>1.1888130551083699E+18</v>
      </c>
      <c r="B40035" t="s">
        <v>80577</v>
      </c>
      <c r="C40035" t="s">
        <v>80578</v>
      </c>
      <c r="D40035" s="1">
        <v>43766.612199074072</v>
      </c>
      <c r="E40035">
        <v>30517</v>
      </c>
      <c r="F40035">
        <v>141347</v>
      </c>
    </row>
    <row r="40036" spans="1:8" x14ac:dyDescent="0.2">
      <c r="A40036">
        <v>1.18886152365504E+18</v>
      </c>
      <c r="B40036" t="s">
        <v>80579</v>
      </c>
      <c r="C40036" t="s">
        <v>80580</v>
      </c>
      <c r="D40036" s="1">
        <v>43766.745937500003</v>
      </c>
      <c r="E40036">
        <v>11437</v>
      </c>
      <c r="F40036">
        <v>45168</v>
      </c>
      <c r="H40036" t="s">
        <v>390</v>
      </c>
    </row>
    <row r="40037" spans="1:8" x14ac:dyDescent="0.2">
      <c r="A40037">
        <v>1.1888627440674801E+18</v>
      </c>
      <c r="B40037" t="s">
        <v>80581</v>
      </c>
      <c r="C40037" t="s">
        <v>80582</v>
      </c>
      <c r="D40037" s="1">
        <v>43766.749305555553</v>
      </c>
      <c r="E40037">
        <v>9026</v>
      </c>
      <c r="F40037">
        <v>50166</v>
      </c>
      <c r="G40037" t="s">
        <v>89</v>
      </c>
    </row>
    <row r="40038" spans="1:8" x14ac:dyDescent="0.2">
      <c r="A40038">
        <v>1.1889090314038999E+18</v>
      </c>
      <c r="B40038" t="s">
        <v>80583</v>
      </c>
      <c r="C40038" t="s">
        <v>80584</v>
      </c>
      <c r="D40038" s="1">
        <v>43766.87703703704</v>
      </c>
      <c r="E40038">
        <v>126831</v>
      </c>
      <c r="F40038">
        <v>563861</v>
      </c>
    </row>
    <row r="40039" spans="1:8" x14ac:dyDescent="0.2">
      <c r="A40039">
        <v>1.18892906261136E+18</v>
      </c>
      <c r="B40039" t="s">
        <v>80585</v>
      </c>
      <c r="C40039" t="s">
        <v>80586</v>
      </c>
      <c r="D40039" s="1">
        <v>43766.932314814818</v>
      </c>
      <c r="E40039">
        <v>37130</v>
      </c>
      <c r="F40039">
        <v>158273</v>
      </c>
      <c r="H40039" t="s">
        <v>505</v>
      </c>
    </row>
    <row r="40040" spans="1:8" x14ac:dyDescent="0.2">
      <c r="A40040">
        <v>1.18902375491296E+18</v>
      </c>
      <c r="B40040" t="s">
        <v>80587</v>
      </c>
      <c r="C40040" t="s">
        <v>80588</v>
      </c>
      <c r="D40040" s="1">
        <v>43767.193611111114</v>
      </c>
      <c r="E40040">
        <v>17431</v>
      </c>
      <c r="F40040">
        <v>76067</v>
      </c>
    </row>
    <row r="40041" spans="1:8" x14ac:dyDescent="0.2">
      <c r="A40041">
        <v>1.18902668986048E+18</v>
      </c>
      <c r="B40041" t="s">
        <v>80589</v>
      </c>
      <c r="C40041" t="s">
        <v>80590</v>
      </c>
      <c r="D40041" s="1">
        <v>43767.20171296296</v>
      </c>
      <c r="E40041">
        <v>16519</v>
      </c>
      <c r="F40041">
        <v>66887</v>
      </c>
      <c r="G40041" t="s">
        <v>89</v>
      </c>
    </row>
    <row r="40042" spans="1:8" x14ac:dyDescent="0.2">
      <c r="A40042">
        <v>1.1890286020520399E+18</v>
      </c>
      <c r="B40042" t="s">
        <v>80591</v>
      </c>
      <c r="C40042" t="s">
        <v>80592</v>
      </c>
      <c r="D40042" s="1">
        <v>43767.206990740742</v>
      </c>
      <c r="E40042">
        <v>21263</v>
      </c>
      <c r="F40042">
        <v>93890</v>
      </c>
    </row>
    <row r="40043" spans="1:8" x14ac:dyDescent="0.2">
      <c r="A40043">
        <v>1.18903061975549E+18</v>
      </c>
      <c r="B40043" t="s">
        <v>80593</v>
      </c>
      <c r="C40043" t="s">
        <v>80594</v>
      </c>
      <c r="D40043" s="1">
        <v>43767.212557870371</v>
      </c>
      <c r="E40043">
        <v>10107</v>
      </c>
      <c r="F40043">
        <v>53389</v>
      </c>
      <c r="G40043" t="s">
        <v>89</v>
      </c>
    </row>
    <row r="40044" spans="1:8" x14ac:dyDescent="0.2">
      <c r="A40044">
        <v>1.1891454073618099E+18</v>
      </c>
      <c r="B40044" t="s">
        <v>80595</v>
      </c>
      <c r="C40044" t="s">
        <v>80596</v>
      </c>
      <c r="D40044" s="1">
        <v>43767.529317129629</v>
      </c>
      <c r="E40044">
        <v>13040</v>
      </c>
      <c r="F40044">
        <v>49908</v>
      </c>
    </row>
    <row r="40045" spans="1:8" x14ac:dyDescent="0.2">
      <c r="A40045">
        <v>1.18914600731091E+18</v>
      </c>
      <c r="B40045" t="s">
        <v>80597</v>
      </c>
      <c r="C40045" t="s">
        <v>80598</v>
      </c>
      <c r="D40045" s="1">
        <v>43767.530972222223</v>
      </c>
      <c r="E40045">
        <v>9240</v>
      </c>
      <c r="F40045">
        <v>37928</v>
      </c>
    </row>
    <row r="40046" spans="1:8" x14ac:dyDescent="0.2">
      <c r="A40046">
        <v>1.18914689229231E+18</v>
      </c>
      <c r="B40046" t="s">
        <v>80599</v>
      </c>
      <c r="C40046" t="s">
        <v>80600</v>
      </c>
      <c r="D40046" s="1">
        <v>43767.533414351848</v>
      </c>
      <c r="E40046">
        <v>8608</v>
      </c>
      <c r="F40046">
        <v>37098</v>
      </c>
    </row>
    <row r="40047" spans="1:8" x14ac:dyDescent="0.2">
      <c r="A40047">
        <v>1.18915476435919E+18</v>
      </c>
      <c r="B40047" t="s">
        <v>80601</v>
      </c>
      <c r="C40047" t="s">
        <v>80602</v>
      </c>
      <c r="D40047" s="1">
        <v>43767.555127314816</v>
      </c>
      <c r="E40047">
        <v>18013</v>
      </c>
      <c r="F40047">
        <v>77706</v>
      </c>
    </row>
    <row r="40048" spans="1:8" x14ac:dyDescent="0.2">
      <c r="A40048">
        <v>1.18915617917343E+18</v>
      </c>
      <c r="B40048" t="s">
        <v>80603</v>
      </c>
      <c r="C40048" t="s">
        <v>80604</v>
      </c>
      <c r="D40048" s="1">
        <v>43767.559039351851</v>
      </c>
      <c r="E40048">
        <v>17102</v>
      </c>
      <c r="F40048">
        <v>68610</v>
      </c>
    </row>
    <row r="40049" spans="1:7" x14ac:dyDescent="0.2">
      <c r="A40049">
        <v>1.18916182461427E+18</v>
      </c>
      <c r="B40049" t="s">
        <v>80605</v>
      </c>
      <c r="C40049" t="s">
        <v>80606</v>
      </c>
      <c r="D40049" s="1">
        <v>43767.574618055558</v>
      </c>
      <c r="E40049">
        <v>23783</v>
      </c>
      <c r="F40049">
        <v>107139</v>
      </c>
    </row>
    <row r="40050" spans="1:7" x14ac:dyDescent="0.2">
      <c r="A40050">
        <v>1.18916730945533E+18</v>
      </c>
      <c r="B40050" t="s">
        <v>80607</v>
      </c>
      <c r="C40050" t="s">
        <v>80608</v>
      </c>
      <c r="D40050" s="1">
        <v>43767.589745370373</v>
      </c>
      <c r="E40050">
        <v>19797</v>
      </c>
      <c r="F40050">
        <v>80229</v>
      </c>
    </row>
    <row r="40051" spans="1:7" x14ac:dyDescent="0.2">
      <c r="A40051">
        <v>1.1891701028323699E+18</v>
      </c>
      <c r="B40051" t="s">
        <v>80609</v>
      </c>
      <c r="C40051" t="s">
        <v>80610</v>
      </c>
      <c r="D40051" s="1">
        <v>43767.597453703704</v>
      </c>
      <c r="E40051">
        <v>23816</v>
      </c>
      <c r="F40051">
        <v>143701</v>
      </c>
    </row>
    <row r="40052" spans="1:7" x14ac:dyDescent="0.2">
      <c r="A40052">
        <v>1.18917246815986E+18</v>
      </c>
      <c r="B40052" t="s">
        <v>80611</v>
      </c>
      <c r="C40052" t="s">
        <v>80612</v>
      </c>
      <c r="D40052" s="1">
        <v>43767.603981481479</v>
      </c>
      <c r="E40052">
        <v>49872</v>
      </c>
      <c r="F40052">
        <v>247014</v>
      </c>
    </row>
    <row r="40053" spans="1:7" x14ac:dyDescent="0.2">
      <c r="A40053">
        <v>1.1891736025009101E+18</v>
      </c>
      <c r="B40053" t="s">
        <v>80613</v>
      </c>
      <c r="C40053" t="s">
        <v>80614</v>
      </c>
      <c r="D40053" s="1">
        <v>43767.607118055559</v>
      </c>
      <c r="E40053">
        <v>18776</v>
      </c>
      <c r="F40053">
        <v>70275</v>
      </c>
    </row>
    <row r="40054" spans="1:7" x14ac:dyDescent="0.2">
      <c r="A40054">
        <v>1.1891833012332301E+18</v>
      </c>
      <c r="B40054" t="s">
        <v>80615</v>
      </c>
      <c r="C40054" t="s">
        <v>80616</v>
      </c>
      <c r="D40054" s="1">
        <v>43767.633877314816</v>
      </c>
      <c r="E40054">
        <v>13600</v>
      </c>
      <c r="F40054">
        <v>62687</v>
      </c>
    </row>
    <row r="40055" spans="1:7" x14ac:dyDescent="0.2">
      <c r="A40055">
        <v>1.18919869705955E+18</v>
      </c>
      <c r="B40055" t="s">
        <v>80617</v>
      </c>
      <c r="C40055" t="s">
        <v>80618</v>
      </c>
      <c r="D40055" s="1">
        <v>43767.676365740743</v>
      </c>
      <c r="E40055">
        <v>15561</v>
      </c>
      <c r="F40055">
        <v>62028</v>
      </c>
      <c r="G40055" t="s">
        <v>89</v>
      </c>
    </row>
    <row r="40056" spans="1:7" x14ac:dyDescent="0.2">
      <c r="A40056">
        <v>1.18919883119341E+18</v>
      </c>
      <c r="B40056" t="s">
        <v>80619</v>
      </c>
      <c r="C40056" t="s">
        <v>80620</v>
      </c>
      <c r="D40056" s="1">
        <v>43767.676736111112</v>
      </c>
      <c r="E40056">
        <v>32298</v>
      </c>
      <c r="F40056">
        <v>132707</v>
      </c>
    </row>
    <row r="40057" spans="1:7" x14ac:dyDescent="0.2">
      <c r="A40057">
        <v>1.189505264376E+18</v>
      </c>
      <c r="B40057" t="s">
        <v>80621</v>
      </c>
      <c r="C40057" t="s">
        <v>80622</v>
      </c>
      <c r="D40057" s="1">
        <v>43768.522326388891</v>
      </c>
      <c r="E40057">
        <v>13179</v>
      </c>
      <c r="F40057">
        <v>59134</v>
      </c>
    </row>
    <row r="40058" spans="1:7" x14ac:dyDescent="0.2">
      <c r="A40058">
        <v>1.18950526515199E+18</v>
      </c>
      <c r="B40058" t="s">
        <v>80623</v>
      </c>
      <c r="C40058" t="s">
        <v>80624</v>
      </c>
      <c r="D40058" s="1">
        <v>43768.522326388891</v>
      </c>
      <c r="E40058">
        <v>10091</v>
      </c>
      <c r="F40058">
        <v>46359</v>
      </c>
    </row>
    <row r="40059" spans="1:7" x14ac:dyDescent="0.2">
      <c r="A40059">
        <v>1.1895067629043899E+18</v>
      </c>
      <c r="B40059" t="s">
        <v>80625</v>
      </c>
      <c r="C40059" t="s">
        <v>80626</v>
      </c>
      <c r="D40059" s="1">
        <v>43768.526458333334</v>
      </c>
      <c r="E40059">
        <v>24164</v>
      </c>
      <c r="F40059">
        <v>134106</v>
      </c>
    </row>
    <row r="40060" spans="1:7" x14ac:dyDescent="0.2">
      <c r="A40060">
        <v>1.1895166381037E+18</v>
      </c>
      <c r="B40060" t="s">
        <v>80627</v>
      </c>
      <c r="C40060" t="s">
        <v>80628</v>
      </c>
      <c r="D40060" s="1">
        <v>43768.553715277776</v>
      </c>
      <c r="E40060">
        <v>15803</v>
      </c>
      <c r="F40060">
        <v>64431</v>
      </c>
      <c r="G40060" t="s">
        <v>215</v>
      </c>
    </row>
    <row r="40061" spans="1:7" x14ac:dyDescent="0.2">
      <c r="A40061">
        <v>1.1895189019919201E+18</v>
      </c>
      <c r="B40061" t="s">
        <v>80629</v>
      </c>
      <c r="C40061" t="s">
        <v>80630</v>
      </c>
      <c r="D40061" s="1">
        <v>43768.559965277775</v>
      </c>
      <c r="E40061">
        <v>25489</v>
      </c>
      <c r="F40061">
        <v>107658</v>
      </c>
    </row>
    <row r="40062" spans="1:7" x14ac:dyDescent="0.2">
      <c r="A40062">
        <v>1.18952717942573E+18</v>
      </c>
      <c r="B40062" t="s">
        <v>80631</v>
      </c>
      <c r="C40062" t="s">
        <v>80632</v>
      </c>
      <c r="D40062" s="1">
        <v>43768.582800925928</v>
      </c>
      <c r="E40062">
        <v>21432</v>
      </c>
      <c r="F40062">
        <v>91856</v>
      </c>
    </row>
    <row r="40063" spans="1:7" x14ac:dyDescent="0.2">
      <c r="A40063">
        <v>1.1895507161861701E+18</v>
      </c>
      <c r="B40063" t="s">
        <v>80633</v>
      </c>
      <c r="C40063" t="s">
        <v>80634</v>
      </c>
      <c r="D40063" s="1">
        <v>43768.64775462963</v>
      </c>
      <c r="E40063">
        <v>13560</v>
      </c>
      <c r="F40063">
        <v>51868</v>
      </c>
      <c r="G40063" t="s">
        <v>89</v>
      </c>
    </row>
    <row r="40064" spans="1:7" x14ac:dyDescent="0.2">
      <c r="A40064">
        <v>1.1895554504858299E+18</v>
      </c>
      <c r="B40064" t="s">
        <v>80635</v>
      </c>
      <c r="C40064" t="s">
        <v>80636</v>
      </c>
      <c r="D40064" s="1">
        <v>43768.660810185182</v>
      </c>
      <c r="E40064">
        <v>19932</v>
      </c>
      <c r="F40064">
        <v>75011</v>
      </c>
    </row>
    <row r="40065" spans="1:8" x14ac:dyDescent="0.2">
      <c r="A40065">
        <v>1.18955545127437E+18</v>
      </c>
      <c r="B40065" t="s">
        <v>80637</v>
      </c>
      <c r="C40065" t="s">
        <v>80638</v>
      </c>
      <c r="D40065" s="1">
        <v>43768.660821759258</v>
      </c>
      <c r="E40065">
        <v>13511</v>
      </c>
      <c r="F40065">
        <v>52919</v>
      </c>
      <c r="G40065" t="s">
        <v>89</v>
      </c>
      <c r="H40065" t="s">
        <v>390</v>
      </c>
    </row>
    <row r="40066" spans="1:8" x14ac:dyDescent="0.2">
      <c r="A40066">
        <v>1.18959190394115E+18</v>
      </c>
      <c r="B40066" t="s">
        <v>80639</v>
      </c>
      <c r="C40066" t="s">
        <v>80640</v>
      </c>
      <c r="D40066" s="1">
        <v>43768.761412037034</v>
      </c>
      <c r="E40066">
        <v>14401</v>
      </c>
      <c r="F40066">
        <v>54159</v>
      </c>
      <c r="G40066" t="s">
        <v>89</v>
      </c>
    </row>
    <row r="40067" spans="1:8" x14ac:dyDescent="0.2">
      <c r="A40067">
        <v>1.18959190574051E+18</v>
      </c>
      <c r="B40067" t="s">
        <v>80641</v>
      </c>
      <c r="C40067" t="s">
        <v>80642</v>
      </c>
      <c r="D40067" s="1">
        <v>43768.761412037034</v>
      </c>
      <c r="E40067">
        <v>10313</v>
      </c>
      <c r="F40067">
        <v>39901</v>
      </c>
    </row>
    <row r="40068" spans="1:8" x14ac:dyDescent="0.2">
      <c r="A40068">
        <v>1.18959278531122E+18</v>
      </c>
      <c r="B40068" t="s">
        <v>80643</v>
      </c>
      <c r="C40068" t="s">
        <v>80644</v>
      </c>
      <c r="D40068" s="1">
        <v>43768.763842592591</v>
      </c>
      <c r="E40068">
        <v>12166</v>
      </c>
      <c r="F40068">
        <v>44586</v>
      </c>
      <c r="G40068" t="s">
        <v>487</v>
      </c>
    </row>
    <row r="40069" spans="1:8" x14ac:dyDescent="0.2">
      <c r="A40069">
        <v>1.1896014174698399E+18</v>
      </c>
      <c r="B40069" t="s">
        <v>80645</v>
      </c>
      <c r="C40069" t="s">
        <v>80646</v>
      </c>
      <c r="D40069" s="1">
        <v>43768.787662037037</v>
      </c>
      <c r="E40069">
        <v>84896</v>
      </c>
      <c r="F40069">
        <v>435027</v>
      </c>
    </row>
    <row r="40070" spans="1:8" x14ac:dyDescent="0.2">
      <c r="A40070">
        <v>1.18961407674337E+18</v>
      </c>
      <c r="B40070" t="s">
        <v>80647</v>
      </c>
      <c r="C40070" t="s">
        <v>80648</v>
      </c>
      <c r="D40070" s="1">
        <v>43768.822592592594</v>
      </c>
      <c r="E40070">
        <v>15015</v>
      </c>
      <c r="F40070">
        <v>54602</v>
      </c>
      <c r="G40070" t="s">
        <v>89</v>
      </c>
    </row>
    <row r="40071" spans="1:8" x14ac:dyDescent="0.2">
      <c r="A40071">
        <v>1.1896140785343099E+18</v>
      </c>
      <c r="B40071" t="s">
        <v>80649</v>
      </c>
      <c r="C40071" t="s">
        <v>80650</v>
      </c>
      <c r="D40071" s="1">
        <v>43768.822592592594</v>
      </c>
      <c r="E40071">
        <v>9973</v>
      </c>
      <c r="F40071">
        <v>38494</v>
      </c>
    </row>
    <row r="40072" spans="1:8" x14ac:dyDescent="0.2">
      <c r="A40072">
        <v>1.18963048688639E+18</v>
      </c>
      <c r="B40072" t="s">
        <v>80651</v>
      </c>
      <c r="C40072" t="s">
        <v>80652</v>
      </c>
      <c r="D40072" s="1">
        <v>43768.86787037037</v>
      </c>
      <c r="E40072">
        <v>12512</v>
      </c>
      <c r="F40072">
        <v>41134</v>
      </c>
      <c r="G40072" t="s">
        <v>89</v>
      </c>
    </row>
    <row r="40073" spans="1:8" x14ac:dyDescent="0.2">
      <c r="A40073">
        <v>1.1896315652797599E+18</v>
      </c>
      <c r="B40073" t="s">
        <v>80653</v>
      </c>
      <c r="C40073" t="s">
        <v>80654</v>
      </c>
      <c r="D40073" s="1">
        <v>43768.870856481481</v>
      </c>
      <c r="E40073">
        <v>18162</v>
      </c>
      <c r="F40073">
        <v>60054</v>
      </c>
      <c r="G40073" t="s">
        <v>89</v>
      </c>
    </row>
    <row r="40074" spans="1:8" x14ac:dyDescent="0.2">
      <c r="A40074">
        <v>1.1896385778666501E+18</v>
      </c>
      <c r="B40074" t="s">
        <v>80655</v>
      </c>
      <c r="C40074" t="s">
        <v>80656</v>
      </c>
      <c r="D40074" s="1">
        <v>43768.890208333331</v>
      </c>
      <c r="E40074">
        <v>10635</v>
      </c>
      <c r="F40074">
        <v>37391</v>
      </c>
      <c r="G40074" t="s">
        <v>89</v>
      </c>
    </row>
    <row r="40075" spans="1:8" x14ac:dyDescent="0.2">
      <c r="A40075">
        <v>1.1896438184313999E+18</v>
      </c>
      <c r="B40075" t="s">
        <v>80657</v>
      </c>
      <c r="C40075" t="s">
        <v>80658</v>
      </c>
      <c r="D40075" s="1">
        <v>43768.904664351852</v>
      </c>
      <c r="E40075">
        <v>19325</v>
      </c>
      <c r="F40075">
        <v>62675</v>
      </c>
      <c r="G40075" t="s">
        <v>89</v>
      </c>
    </row>
    <row r="40076" spans="1:8" x14ac:dyDescent="0.2">
      <c r="A40076">
        <v>1.1897153107666401E+18</v>
      </c>
      <c r="B40076" t="s">
        <v>80659</v>
      </c>
      <c r="C40076" t="s">
        <v>80660</v>
      </c>
      <c r="D40076" s="1">
        <v>43769.101944444446</v>
      </c>
      <c r="E40076">
        <v>38203</v>
      </c>
      <c r="F40076">
        <v>128121</v>
      </c>
    </row>
    <row r="40077" spans="1:8" x14ac:dyDescent="0.2">
      <c r="A40077">
        <v>1.18975817782445E+18</v>
      </c>
      <c r="B40077" t="s">
        <v>80661</v>
      </c>
      <c r="C40077" t="s">
        <v>80662</v>
      </c>
      <c r="D40077" s="1">
        <v>43769.220231481479</v>
      </c>
      <c r="E40077">
        <v>13788</v>
      </c>
      <c r="F40077">
        <v>55796</v>
      </c>
    </row>
    <row r="40078" spans="1:8" x14ac:dyDescent="0.2">
      <c r="A40078">
        <v>1.1897629420042801E+18</v>
      </c>
      <c r="B40078" t="s">
        <v>80663</v>
      </c>
      <c r="C40078" t="s">
        <v>80664</v>
      </c>
      <c r="D40078" s="1">
        <v>43769.23337962963</v>
      </c>
      <c r="E40078">
        <v>19637</v>
      </c>
      <c r="F40078">
        <v>96679</v>
      </c>
    </row>
    <row r="40079" spans="1:8" x14ac:dyDescent="0.2">
      <c r="A40079">
        <v>1.1897664308263401E+18</v>
      </c>
      <c r="B40079" t="s">
        <v>80665</v>
      </c>
      <c r="C40079" t="s">
        <v>80666</v>
      </c>
      <c r="D40079" s="1">
        <v>43769.243009259262</v>
      </c>
      <c r="E40079">
        <v>8918</v>
      </c>
      <c r="F40079">
        <v>58790</v>
      </c>
      <c r="G40079" t="s">
        <v>89</v>
      </c>
    </row>
    <row r="40080" spans="1:8" x14ac:dyDescent="0.2">
      <c r="A40080">
        <v>1.18987974389581E+18</v>
      </c>
      <c r="B40080" t="s">
        <v>80667</v>
      </c>
      <c r="C40080" t="s">
        <v>80668</v>
      </c>
      <c r="D40080" s="1">
        <v>43769.555694444447</v>
      </c>
      <c r="E40080">
        <v>20854</v>
      </c>
      <c r="F40080">
        <v>82309</v>
      </c>
    </row>
    <row r="40081" spans="1:7" x14ac:dyDescent="0.2">
      <c r="A40081">
        <v>1.1898797446591401E+18</v>
      </c>
      <c r="B40081" t="s">
        <v>80669</v>
      </c>
      <c r="C40081" t="s">
        <v>80670</v>
      </c>
      <c r="D40081" s="1">
        <v>43769.555694444447</v>
      </c>
      <c r="E40081">
        <v>6545</v>
      </c>
      <c r="F40081">
        <v>23551</v>
      </c>
    </row>
    <row r="40082" spans="1:7" x14ac:dyDescent="0.2">
      <c r="A40082">
        <v>1.1898797463578399E+18</v>
      </c>
      <c r="B40082" t="s">
        <v>80671</v>
      </c>
      <c r="C40082" t="s">
        <v>80672</v>
      </c>
      <c r="D40082" s="1">
        <v>43769.555706018517</v>
      </c>
      <c r="E40082">
        <v>10075</v>
      </c>
      <c r="F40082">
        <v>42310</v>
      </c>
    </row>
    <row r="40083" spans="1:7" x14ac:dyDescent="0.2">
      <c r="A40083">
        <v>1.1898797473183401E+18</v>
      </c>
      <c r="B40083" t="s">
        <v>80673</v>
      </c>
      <c r="C40083" t="s">
        <v>80674</v>
      </c>
      <c r="D40083" s="1">
        <v>43769.555706018517</v>
      </c>
      <c r="E40083">
        <v>9219</v>
      </c>
      <c r="F40083">
        <v>39362</v>
      </c>
      <c r="G40083" t="s">
        <v>89</v>
      </c>
    </row>
    <row r="40084" spans="1:7" x14ac:dyDescent="0.2">
      <c r="A40084">
        <v>1.1898820577590799E+18</v>
      </c>
      <c r="B40084" t="s">
        <v>80675</v>
      </c>
      <c r="C40084" t="s">
        <v>80676</v>
      </c>
      <c r="D40084" s="1">
        <v>43769.562083333331</v>
      </c>
      <c r="E40084">
        <v>8002</v>
      </c>
      <c r="F40084">
        <v>31818</v>
      </c>
    </row>
    <row r="40085" spans="1:7" x14ac:dyDescent="0.2">
      <c r="A40085">
        <v>1.1898873888327099E+18</v>
      </c>
      <c r="B40085" t="s">
        <v>80677</v>
      </c>
      <c r="C40085" t="s">
        <v>80678</v>
      </c>
      <c r="D40085" s="1">
        <v>43769.576793981483</v>
      </c>
      <c r="E40085">
        <v>11956</v>
      </c>
      <c r="F40085">
        <v>46543</v>
      </c>
      <c r="G40085" t="s">
        <v>576</v>
      </c>
    </row>
    <row r="40086" spans="1:7" x14ac:dyDescent="0.2">
      <c r="A40086">
        <v>1.1898959357211899E+18</v>
      </c>
      <c r="B40086" t="s">
        <v>80679</v>
      </c>
      <c r="C40086" t="s">
        <v>80680</v>
      </c>
      <c r="D40086" s="1">
        <v>43769.600370370368</v>
      </c>
      <c r="E40086">
        <v>17629</v>
      </c>
      <c r="F40086">
        <v>76631</v>
      </c>
    </row>
    <row r="40087" spans="1:7" x14ac:dyDescent="0.2">
      <c r="A40087">
        <v>1.1898971379848699E+18</v>
      </c>
      <c r="B40087" t="s">
        <v>80681</v>
      </c>
      <c r="C40087" t="s">
        <v>80682</v>
      </c>
      <c r="D40087" s="1">
        <v>43769.603692129633</v>
      </c>
      <c r="E40087">
        <v>22988</v>
      </c>
      <c r="F40087">
        <v>103590</v>
      </c>
    </row>
    <row r="40088" spans="1:7" x14ac:dyDescent="0.2">
      <c r="A40088">
        <v>1.1899143338426801E+18</v>
      </c>
      <c r="B40088" t="s">
        <v>80683</v>
      </c>
      <c r="C40088" t="s">
        <v>80684</v>
      </c>
      <c r="D40088" s="1">
        <v>43769.651145833333</v>
      </c>
      <c r="E40088">
        <v>14292</v>
      </c>
      <c r="F40088">
        <v>58776</v>
      </c>
    </row>
    <row r="40089" spans="1:7" x14ac:dyDescent="0.2">
      <c r="A40089">
        <v>1.18991435931055E+18</v>
      </c>
      <c r="B40089" t="s">
        <v>80685</v>
      </c>
      <c r="C40089" t="s">
        <v>80686</v>
      </c>
      <c r="D40089" s="1">
        <v>43769.65121527778</v>
      </c>
      <c r="E40089">
        <v>11484</v>
      </c>
      <c r="F40089">
        <v>46405</v>
      </c>
    </row>
    <row r="40090" spans="1:7" x14ac:dyDescent="0.2">
      <c r="A40090">
        <v>1.1899193312594199E+18</v>
      </c>
      <c r="B40090" t="s">
        <v>80687</v>
      </c>
      <c r="C40090" t="s">
        <v>80688</v>
      </c>
      <c r="D40090" s="1">
        <v>43769.664930555555</v>
      </c>
      <c r="E40090">
        <v>23450</v>
      </c>
      <c r="F40090">
        <v>103329</v>
      </c>
    </row>
    <row r="40091" spans="1:7" x14ac:dyDescent="0.2">
      <c r="A40091">
        <v>1.18992795216899E+18</v>
      </c>
      <c r="B40091" t="s">
        <v>80689</v>
      </c>
      <c r="C40091" t="s">
        <v>80690</v>
      </c>
      <c r="D40091" s="1">
        <v>43769.688726851855</v>
      </c>
      <c r="E40091">
        <v>36415</v>
      </c>
      <c r="F40091">
        <v>177525</v>
      </c>
    </row>
    <row r="40092" spans="1:7" x14ac:dyDescent="0.2">
      <c r="A40092">
        <v>1.1900368364476401E+18</v>
      </c>
      <c r="B40092" t="s">
        <v>80691</v>
      </c>
      <c r="C40092" t="s">
        <v>80692</v>
      </c>
      <c r="D40092" s="1">
        <v>43769.989189814813</v>
      </c>
      <c r="E40092">
        <v>29688</v>
      </c>
      <c r="F40092">
        <v>101478</v>
      </c>
    </row>
    <row r="40093" spans="1:7" x14ac:dyDescent="0.2">
      <c r="A40093">
        <v>1.19006797808943E+18</v>
      </c>
      <c r="B40093" t="s">
        <v>80693</v>
      </c>
      <c r="C40093" t="s">
        <v>80694</v>
      </c>
      <c r="D40093" s="1">
        <v>43770.075127314813</v>
      </c>
      <c r="E40093">
        <v>19889</v>
      </c>
      <c r="F40093">
        <v>71150</v>
      </c>
    </row>
    <row r="40094" spans="1:7" x14ac:dyDescent="0.2">
      <c r="A40094">
        <v>1.19007919135567E+18</v>
      </c>
      <c r="B40094" t="s">
        <v>80695</v>
      </c>
      <c r="C40094" t="s">
        <v>80696</v>
      </c>
      <c r="D40094" s="1">
        <v>43770.106064814812</v>
      </c>
      <c r="E40094">
        <v>23414</v>
      </c>
      <c r="F40094">
        <v>110209</v>
      </c>
    </row>
    <row r="40095" spans="1:7" x14ac:dyDescent="0.2">
      <c r="A40095">
        <v>1.1900791923581E+18</v>
      </c>
      <c r="B40095" t="s">
        <v>80697</v>
      </c>
      <c r="C40095" t="s">
        <v>80698</v>
      </c>
      <c r="D40095" s="1">
        <v>43770.106064814812</v>
      </c>
      <c r="E40095">
        <v>14888</v>
      </c>
      <c r="F40095">
        <v>75739</v>
      </c>
    </row>
    <row r="40096" spans="1:7" x14ac:dyDescent="0.2">
      <c r="A40096">
        <v>1.19007919358289E+18</v>
      </c>
      <c r="B40096" t="s">
        <v>80699</v>
      </c>
      <c r="C40096" t="s">
        <v>80700</v>
      </c>
      <c r="D40096" s="1">
        <v>43770.106076388889</v>
      </c>
      <c r="E40096">
        <v>15257</v>
      </c>
      <c r="F40096">
        <v>80248</v>
      </c>
    </row>
    <row r="40097" spans="1:7" x14ac:dyDescent="0.2">
      <c r="A40097">
        <v>1.1900853728159201E+18</v>
      </c>
      <c r="B40097" t="s">
        <v>80701</v>
      </c>
      <c r="C40097" t="s">
        <v>80702</v>
      </c>
      <c r="D40097" s="1">
        <v>43770.123124999998</v>
      </c>
      <c r="E40097">
        <v>15105</v>
      </c>
      <c r="F40097">
        <v>64505</v>
      </c>
    </row>
    <row r="40098" spans="1:7" x14ac:dyDescent="0.2">
      <c r="A40098">
        <v>1.19008608095296E+18</v>
      </c>
      <c r="B40098" t="s">
        <v>80703</v>
      </c>
      <c r="C40098" t="s">
        <v>80704</v>
      </c>
      <c r="D40098" s="1">
        <v>43770.125081018516</v>
      </c>
      <c r="E40098">
        <v>9638</v>
      </c>
      <c r="F40098">
        <v>47381</v>
      </c>
    </row>
    <row r="40099" spans="1:7" x14ac:dyDescent="0.2">
      <c r="A40099">
        <v>1.19011328307807E+18</v>
      </c>
      <c r="B40099" t="s">
        <v>80705</v>
      </c>
      <c r="C40099" t="s">
        <v>80706</v>
      </c>
      <c r="D40099" s="1">
        <v>43770.200138888889</v>
      </c>
      <c r="E40099">
        <v>18549</v>
      </c>
      <c r="F40099">
        <v>59681</v>
      </c>
    </row>
    <row r="40100" spans="1:7" x14ac:dyDescent="0.2">
      <c r="A40100">
        <v>1.1902393556270899E+18</v>
      </c>
      <c r="B40100" t="s">
        <v>80707</v>
      </c>
      <c r="C40100" t="s">
        <v>80708</v>
      </c>
      <c r="D40100" s="1">
        <v>43770.548032407409</v>
      </c>
      <c r="E40100">
        <v>11779</v>
      </c>
      <c r="F40100">
        <v>46947</v>
      </c>
    </row>
    <row r="40101" spans="1:7" x14ac:dyDescent="0.2">
      <c r="A40101">
        <v>1.1902407206339E+18</v>
      </c>
      <c r="B40101" t="s">
        <v>80709</v>
      </c>
      <c r="C40101" t="s">
        <v>80710</v>
      </c>
      <c r="D40101" s="1">
        <v>43770.551805555559</v>
      </c>
      <c r="E40101">
        <v>17251</v>
      </c>
      <c r="F40101">
        <v>71981</v>
      </c>
      <c r="G40101" t="s">
        <v>215</v>
      </c>
    </row>
    <row r="40102" spans="1:7" x14ac:dyDescent="0.2">
      <c r="A40102">
        <v>1.19024450927745E+18</v>
      </c>
      <c r="B40102" t="s">
        <v>80711</v>
      </c>
      <c r="C40102" t="s">
        <v>80712</v>
      </c>
      <c r="D40102" s="1">
        <v>43770.562256944446</v>
      </c>
      <c r="E40102">
        <v>18626</v>
      </c>
      <c r="F40102">
        <v>68907</v>
      </c>
      <c r="G40102" t="s">
        <v>89</v>
      </c>
    </row>
    <row r="40103" spans="1:7" x14ac:dyDescent="0.2">
      <c r="A40103">
        <v>1.1902471058410501E+18</v>
      </c>
      <c r="B40103" t="s">
        <v>80713</v>
      </c>
      <c r="C40103" t="s">
        <v>80714</v>
      </c>
      <c r="D40103" s="1">
        <v>43770.569421296299</v>
      </c>
      <c r="E40103">
        <v>16889</v>
      </c>
      <c r="F40103">
        <v>72461</v>
      </c>
    </row>
    <row r="40104" spans="1:7" x14ac:dyDescent="0.2">
      <c r="A40104">
        <v>1.19025013307151E+18</v>
      </c>
      <c r="B40104" t="s">
        <v>80715</v>
      </c>
      <c r="C40104" t="s">
        <v>80716</v>
      </c>
      <c r="D40104" s="1">
        <v>43770.577777777777</v>
      </c>
      <c r="E40104">
        <v>23526</v>
      </c>
      <c r="F40104">
        <v>99546</v>
      </c>
    </row>
    <row r="40105" spans="1:7" x14ac:dyDescent="0.2">
      <c r="A40105">
        <v>1.19026066406288E+18</v>
      </c>
      <c r="B40105" t="s">
        <v>80717</v>
      </c>
      <c r="C40105" t="s">
        <v>80718</v>
      </c>
      <c r="D40105" s="1">
        <v>43770.606828703705</v>
      </c>
      <c r="E40105">
        <v>13320</v>
      </c>
      <c r="F40105">
        <v>51497</v>
      </c>
      <c r="G40105" t="s">
        <v>89</v>
      </c>
    </row>
    <row r="40106" spans="1:7" x14ac:dyDescent="0.2">
      <c r="A40106">
        <v>1.19026124836721E+18</v>
      </c>
      <c r="B40106" t="s">
        <v>80719</v>
      </c>
      <c r="C40106" t="s">
        <v>80720</v>
      </c>
      <c r="D40106" s="1">
        <v>43770.608449074076</v>
      </c>
      <c r="E40106">
        <v>8528</v>
      </c>
      <c r="F40106">
        <v>38233</v>
      </c>
      <c r="G40106" t="s">
        <v>89</v>
      </c>
    </row>
    <row r="40107" spans="1:7" x14ac:dyDescent="0.2">
      <c r="A40107">
        <v>1.1902618743712399E+18</v>
      </c>
      <c r="B40107" t="s">
        <v>80721</v>
      </c>
      <c r="C40107" t="s">
        <v>80722</v>
      </c>
      <c r="D40107" s="1">
        <v>43770.610173611109</v>
      </c>
      <c r="E40107">
        <v>40694</v>
      </c>
      <c r="F40107">
        <v>239877</v>
      </c>
    </row>
    <row r="40108" spans="1:7" x14ac:dyDescent="0.2">
      <c r="A40108">
        <v>1.19026531362083E+18</v>
      </c>
      <c r="B40108" t="s">
        <v>80723</v>
      </c>
      <c r="C40108" t="s">
        <v>80724</v>
      </c>
      <c r="D40108" s="1">
        <v>43770.619664351849</v>
      </c>
      <c r="E40108">
        <v>16353</v>
      </c>
      <c r="F40108">
        <v>63151</v>
      </c>
    </row>
    <row r="40109" spans="1:7" x14ac:dyDescent="0.2">
      <c r="A40109">
        <v>1.1902653255117499E+18</v>
      </c>
      <c r="B40109" t="s">
        <v>80725</v>
      </c>
      <c r="C40109" t="s">
        <v>80726</v>
      </c>
      <c r="D40109" s="1">
        <v>43770.619699074072</v>
      </c>
      <c r="E40109">
        <v>12866</v>
      </c>
      <c r="F40109">
        <v>49539</v>
      </c>
      <c r="G40109" t="s">
        <v>215</v>
      </c>
    </row>
    <row r="40110" spans="1:7" x14ac:dyDescent="0.2">
      <c r="A40110">
        <v>1.19026933262397E+18</v>
      </c>
      <c r="B40110" t="s">
        <v>80727</v>
      </c>
      <c r="C40110" t="s">
        <v>80556</v>
      </c>
      <c r="D40110" s="1">
        <v>43770.630752314813</v>
      </c>
      <c r="E40110">
        <v>16227</v>
      </c>
      <c r="F40110">
        <v>56916</v>
      </c>
    </row>
    <row r="40111" spans="1:7" x14ac:dyDescent="0.2">
      <c r="A40111">
        <v>1.1902693352244301E+18</v>
      </c>
      <c r="B40111" t="s">
        <v>80728</v>
      </c>
      <c r="C40111" t="s">
        <v>80558</v>
      </c>
      <c r="D40111" s="1">
        <v>43770.63076388889</v>
      </c>
      <c r="E40111">
        <v>11328</v>
      </c>
      <c r="F40111">
        <v>41265</v>
      </c>
      <c r="G40111" t="s">
        <v>89</v>
      </c>
    </row>
    <row r="40112" spans="1:7" x14ac:dyDescent="0.2">
      <c r="A40112">
        <v>1.1902694947882601E+18</v>
      </c>
      <c r="B40112" t="s">
        <v>80729</v>
      </c>
      <c r="C40112" t="s">
        <v>80730</v>
      </c>
      <c r="D40112" s="1">
        <v>43770.631203703706</v>
      </c>
      <c r="E40112">
        <v>18305</v>
      </c>
      <c r="F40112">
        <v>86295</v>
      </c>
    </row>
    <row r="40113" spans="1:7" x14ac:dyDescent="0.2">
      <c r="A40113">
        <v>1.19037582809967E+18</v>
      </c>
      <c r="B40113" t="s">
        <v>80731</v>
      </c>
      <c r="C40113" t="s">
        <v>80732</v>
      </c>
      <c r="D40113" s="1">
        <v>43770.924629629626</v>
      </c>
      <c r="E40113">
        <v>19562</v>
      </c>
      <c r="F40113">
        <v>82887</v>
      </c>
    </row>
    <row r="40114" spans="1:7" x14ac:dyDescent="0.2">
      <c r="A40114">
        <v>1.1903758302470999E+18</v>
      </c>
      <c r="B40114" t="s">
        <v>80733</v>
      </c>
      <c r="C40114" t="s">
        <v>80734</v>
      </c>
      <c r="D40114" s="1">
        <v>43770.924629629626</v>
      </c>
      <c r="E40114">
        <v>6459</v>
      </c>
      <c r="F40114">
        <v>24952</v>
      </c>
    </row>
    <row r="40115" spans="1:7" x14ac:dyDescent="0.2">
      <c r="A40115">
        <v>1.19037583184098E+18</v>
      </c>
      <c r="B40115" t="s">
        <v>80735</v>
      </c>
      <c r="C40115" t="s">
        <v>80736</v>
      </c>
      <c r="D40115" s="1">
        <v>43770.924641203703</v>
      </c>
      <c r="E40115">
        <v>11016</v>
      </c>
      <c r="F40115">
        <v>49129</v>
      </c>
    </row>
    <row r="40116" spans="1:7" x14ac:dyDescent="0.2">
      <c r="A40116">
        <v>1.19037583452946E+18</v>
      </c>
      <c r="B40116" t="s">
        <v>80737</v>
      </c>
      <c r="C40116" t="s">
        <v>80738</v>
      </c>
      <c r="D40116" s="1">
        <v>43770.924641203703</v>
      </c>
      <c r="E40116">
        <v>10081</v>
      </c>
      <c r="F40116">
        <v>46226</v>
      </c>
    </row>
    <row r="40117" spans="1:7" x14ac:dyDescent="0.2">
      <c r="A40117">
        <v>1.1903830746322501E+18</v>
      </c>
      <c r="B40117" t="s">
        <v>80739</v>
      </c>
      <c r="C40117" t="s">
        <v>80740</v>
      </c>
      <c r="D40117" s="1">
        <v>43770.944618055553</v>
      </c>
      <c r="E40117">
        <v>22701</v>
      </c>
      <c r="F40117">
        <v>105740</v>
      </c>
    </row>
    <row r="40118" spans="1:7" x14ac:dyDescent="0.2">
      <c r="A40118">
        <v>1.1903859666215601E+18</v>
      </c>
      <c r="B40118" t="s">
        <v>80741</v>
      </c>
      <c r="C40118" t="s">
        <v>80742</v>
      </c>
      <c r="D40118" s="1">
        <v>43770.952604166669</v>
      </c>
      <c r="E40118">
        <v>32733</v>
      </c>
      <c r="F40118">
        <v>188754</v>
      </c>
    </row>
    <row r="40119" spans="1:7" x14ac:dyDescent="0.2">
      <c r="A40119">
        <v>1.1904003721808E+18</v>
      </c>
      <c r="B40119" t="s">
        <v>80743</v>
      </c>
      <c r="C40119" t="s">
        <v>80744</v>
      </c>
      <c r="D40119" s="1">
        <v>43770.992349537039</v>
      </c>
      <c r="E40119">
        <v>50870</v>
      </c>
      <c r="F40119">
        <v>284447</v>
      </c>
    </row>
    <row r="40120" spans="1:7" x14ac:dyDescent="0.2">
      <c r="A40120">
        <v>1.19040720010931E+18</v>
      </c>
      <c r="B40120" t="s">
        <v>80745</v>
      </c>
      <c r="C40120" t="s">
        <v>80746</v>
      </c>
      <c r="D40120" s="1">
        <v>43771.011192129627</v>
      </c>
      <c r="E40120">
        <v>26437</v>
      </c>
      <c r="F40120">
        <v>106665</v>
      </c>
    </row>
    <row r="40121" spans="1:7" x14ac:dyDescent="0.2">
      <c r="A40121">
        <v>1.19066638541808E+18</v>
      </c>
      <c r="B40121" t="s">
        <v>80747</v>
      </c>
      <c r="C40121" t="s">
        <v>80748</v>
      </c>
      <c r="D40121" s="1">
        <v>43771.726412037038</v>
      </c>
      <c r="E40121">
        <v>21411</v>
      </c>
      <c r="F40121">
        <v>94604</v>
      </c>
    </row>
    <row r="40122" spans="1:7" x14ac:dyDescent="0.2">
      <c r="A40122">
        <v>1.1906931443100001E+18</v>
      </c>
      <c r="B40122" t="s">
        <v>80749</v>
      </c>
      <c r="C40122" t="s">
        <v>80750</v>
      </c>
      <c r="D40122" s="1">
        <v>43771.800254629627</v>
      </c>
      <c r="E40122">
        <v>12949</v>
      </c>
      <c r="F40122">
        <v>50203</v>
      </c>
    </row>
    <row r="40123" spans="1:7" x14ac:dyDescent="0.2">
      <c r="A40123">
        <v>1.1906947477168799E+18</v>
      </c>
      <c r="B40123" t="s">
        <v>80751</v>
      </c>
      <c r="C40123" t="s">
        <v>80752</v>
      </c>
      <c r="D40123" s="1">
        <v>43771.804675925923</v>
      </c>
      <c r="E40123">
        <v>15249</v>
      </c>
      <c r="F40123">
        <v>58827</v>
      </c>
      <c r="G40123" t="s">
        <v>89</v>
      </c>
    </row>
    <row r="40124" spans="1:7" x14ac:dyDescent="0.2">
      <c r="A40124">
        <v>1.1907341514790999E+18</v>
      </c>
      <c r="B40124" t="s">
        <v>80753</v>
      </c>
      <c r="C40124" t="s">
        <v>80754</v>
      </c>
      <c r="D40124" s="1">
        <v>43771.913414351853</v>
      </c>
      <c r="E40124">
        <v>14869</v>
      </c>
      <c r="F40124">
        <v>56996</v>
      </c>
      <c r="G40124" t="s">
        <v>89</v>
      </c>
    </row>
    <row r="40125" spans="1:7" x14ac:dyDescent="0.2">
      <c r="A40125">
        <v>1.1907348185957499E+18</v>
      </c>
      <c r="B40125" t="s">
        <v>80755</v>
      </c>
      <c r="C40125" t="s">
        <v>80756</v>
      </c>
      <c r="D40125" s="1">
        <v>43771.915254629632</v>
      </c>
      <c r="E40125">
        <v>30929</v>
      </c>
      <c r="F40125">
        <v>147020</v>
      </c>
    </row>
    <row r="40126" spans="1:7" x14ac:dyDescent="0.2">
      <c r="A40126">
        <v>1.19073576795552E+18</v>
      </c>
      <c r="B40126" t="s">
        <v>80757</v>
      </c>
      <c r="C40126" t="s">
        <v>80758</v>
      </c>
      <c r="D40126" s="1">
        <v>43771.917870370373</v>
      </c>
      <c r="E40126">
        <v>18595</v>
      </c>
      <c r="F40126">
        <v>60322</v>
      </c>
    </row>
    <row r="40127" spans="1:7" x14ac:dyDescent="0.2">
      <c r="A40127">
        <v>1.1907379409405701E+18</v>
      </c>
      <c r="B40127" t="s">
        <v>80759</v>
      </c>
      <c r="C40127" t="s">
        <v>80760</v>
      </c>
      <c r="D40127" s="1">
        <v>43771.92386574074</v>
      </c>
      <c r="E40127">
        <v>15758</v>
      </c>
      <c r="F40127">
        <v>51247</v>
      </c>
    </row>
    <row r="40128" spans="1:7" x14ac:dyDescent="0.2">
      <c r="A40128">
        <v>1.1907569854336499E+18</v>
      </c>
      <c r="B40128" t="s">
        <v>80761</v>
      </c>
      <c r="C40128" t="s">
        <v>80762</v>
      </c>
      <c r="D40128" s="1">
        <v>43771.976423611108</v>
      </c>
      <c r="E40128">
        <v>16840</v>
      </c>
      <c r="F40128">
        <v>62380</v>
      </c>
    </row>
    <row r="40129" spans="1:7" x14ac:dyDescent="0.2">
      <c r="A40129">
        <v>1.19085702131632E+18</v>
      </c>
      <c r="B40129" t="s">
        <v>80763</v>
      </c>
      <c r="C40129" t="s">
        <v>80764</v>
      </c>
      <c r="D40129" s="1">
        <v>43772.252465277779</v>
      </c>
      <c r="E40129">
        <v>18270</v>
      </c>
      <c r="F40129">
        <v>61985</v>
      </c>
    </row>
    <row r="40130" spans="1:7" x14ac:dyDescent="0.2">
      <c r="A40130">
        <v>1.1909950341638899E+18</v>
      </c>
      <c r="B40130" t="s">
        <v>80765</v>
      </c>
      <c r="C40130" t="s">
        <v>80766</v>
      </c>
      <c r="D40130" s="1">
        <v>43772.633310185185</v>
      </c>
      <c r="E40130">
        <v>21896</v>
      </c>
      <c r="F40130">
        <v>81671</v>
      </c>
      <c r="G40130" t="s">
        <v>89</v>
      </c>
    </row>
    <row r="40131" spans="1:7" x14ac:dyDescent="0.2">
      <c r="A40131">
        <v>1.19099503570318E+18</v>
      </c>
      <c r="B40131" t="s">
        <v>80767</v>
      </c>
      <c r="C40131" t="s">
        <v>80768</v>
      </c>
      <c r="D40131" s="1">
        <v>43772.633310185185</v>
      </c>
      <c r="E40131">
        <v>13341</v>
      </c>
      <c r="F40131">
        <v>53223</v>
      </c>
    </row>
    <row r="40132" spans="1:7" x14ac:dyDescent="0.2">
      <c r="A40132">
        <v>1.1909950421078799E+18</v>
      </c>
      <c r="B40132" t="s">
        <v>80769</v>
      </c>
      <c r="C40132" t="s">
        <v>80770</v>
      </c>
      <c r="D40132" s="1">
        <v>43772.633333333331</v>
      </c>
      <c r="E40132">
        <v>13892</v>
      </c>
      <c r="F40132">
        <v>55086</v>
      </c>
    </row>
    <row r="40133" spans="1:7" x14ac:dyDescent="0.2">
      <c r="A40133">
        <v>1.19100051658051E+18</v>
      </c>
      <c r="B40133" t="s">
        <v>80771</v>
      </c>
      <c r="C40133" t="s">
        <v>80772</v>
      </c>
      <c r="D40133" s="1">
        <v>43772.6484375</v>
      </c>
      <c r="E40133">
        <v>26489</v>
      </c>
      <c r="F40133">
        <v>107686</v>
      </c>
    </row>
    <row r="40134" spans="1:7" x14ac:dyDescent="0.2">
      <c r="A40134">
        <v>1.1910015479011899E+18</v>
      </c>
      <c r="B40134" t="s">
        <v>80773</v>
      </c>
      <c r="C40134" t="s">
        <v>80774</v>
      </c>
      <c r="D40134" s="1">
        <v>43772.651284722226</v>
      </c>
      <c r="E40134">
        <v>19833</v>
      </c>
      <c r="F40134">
        <v>102478</v>
      </c>
    </row>
    <row r="40135" spans="1:7" x14ac:dyDescent="0.2">
      <c r="A40135">
        <v>1.1910073726737201E+18</v>
      </c>
      <c r="B40135" t="s">
        <v>80775</v>
      </c>
      <c r="C40135" t="s">
        <v>80776</v>
      </c>
      <c r="D40135" s="1">
        <v>43772.667361111111</v>
      </c>
      <c r="E40135">
        <v>14206</v>
      </c>
      <c r="F40135">
        <v>67008</v>
      </c>
      <c r="G40135" t="s">
        <v>576</v>
      </c>
    </row>
    <row r="40136" spans="1:7" x14ac:dyDescent="0.2">
      <c r="A40136">
        <v>1.19100737921264E+18</v>
      </c>
      <c r="B40136" t="s">
        <v>80777</v>
      </c>
      <c r="C40136" t="s">
        <v>80778</v>
      </c>
      <c r="D40136" s="1">
        <v>43772.667372685188</v>
      </c>
      <c r="E40136">
        <v>10087</v>
      </c>
      <c r="F40136">
        <v>42109</v>
      </c>
    </row>
    <row r="40137" spans="1:7" x14ac:dyDescent="0.2">
      <c r="A40137">
        <v>1.19102574004671E+18</v>
      </c>
      <c r="B40137" t="s">
        <v>80779</v>
      </c>
      <c r="C40137" t="s">
        <v>80780</v>
      </c>
      <c r="D40137" s="1">
        <v>43772.718043981484</v>
      </c>
      <c r="E40137">
        <v>12061</v>
      </c>
      <c r="F40137">
        <v>49324</v>
      </c>
      <c r="G40137" t="s">
        <v>89</v>
      </c>
    </row>
    <row r="40138" spans="1:7" x14ac:dyDescent="0.2">
      <c r="A40138">
        <v>1.19102874881811E+18</v>
      </c>
      <c r="B40138" t="s">
        <v>80781</v>
      </c>
      <c r="C40138" t="s">
        <v>80782</v>
      </c>
      <c r="D40138" s="1">
        <v>43772.726342592592</v>
      </c>
      <c r="E40138">
        <v>14560</v>
      </c>
      <c r="F40138">
        <v>51086</v>
      </c>
      <c r="G40138" t="s">
        <v>215</v>
      </c>
    </row>
    <row r="40139" spans="1:7" x14ac:dyDescent="0.2">
      <c r="A40139">
        <v>1.1910287622524301E+18</v>
      </c>
      <c r="B40139" t="s">
        <v>80783</v>
      </c>
      <c r="C40139" t="s">
        <v>80784</v>
      </c>
      <c r="D40139" s="1">
        <v>43772.726377314815</v>
      </c>
      <c r="E40139">
        <v>10973</v>
      </c>
      <c r="F40139">
        <v>39856</v>
      </c>
      <c r="G40139" t="s">
        <v>89</v>
      </c>
    </row>
    <row r="40140" spans="1:7" x14ac:dyDescent="0.2">
      <c r="A40140">
        <v>1.1910325061050199E+18</v>
      </c>
      <c r="B40140" t="s">
        <v>80785</v>
      </c>
      <c r="C40140" t="s">
        <v>80786</v>
      </c>
      <c r="D40140" s="1">
        <v>43772.736712962964</v>
      </c>
      <c r="E40140">
        <v>19686</v>
      </c>
      <c r="F40140">
        <v>90864</v>
      </c>
    </row>
    <row r="40141" spans="1:7" x14ac:dyDescent="0.2">
      <c r="A40141">
        <v>1.19103278227474E+18</v>
      </c>
      <c r="B40141" t="s">
        <v>80787</v>
      </c>
      <c r="C40141" t="s">
        <v>80788</v>
      </c>
      <c r="D40141" s="1">
        <v>43772.737476851849</v>
      </c>
      <c r="E40141">
        <v>16788</v>
      </c>
      <c r="F40141">
        <v>92522</v>
      </c>
    </row>
    <row r="40142" spans="1:7" x14ac:dyDescent="0.2">
      <c r="A40142">
        <v>1.1910335820530501E+18</v>
      </c>
      <c r="B40142" t="s">
        <v>80789</v>
      </c>
      <c r="C40142" t="s">
        <v>80790</v>
      </c>
      <c r="D40142" s="1">
        <v>43772.739675925928</v>
      </c>
      <c r="E40142">
        <v>11345</v>
      </c>
      <c r="F40142">
        <v>49519</v>
      </c>
    </row>
    <row r="40143" spans="1:7" x14ac:dyDescent="0.2">
      <c r="A40143">
        <v>1.1910583826959201E+18</v>
      </c>
      <c r="B40143" t="s">
        <v>80791</v>
      </c>
      <c r="C40143" t="s">
        <v>80792</v>
      </c>
      <c r="D40143" s="1">
        <v>43772.808113425926</v>
      </c>
      <c r="E40143">
        <v>20567</v>
      </c>
      <c r="F40143">
        <v>76391</v>
      </c>
    </row>
    <row r="40144" spans="1:7" x14ac:dyDescent="0.2">
      <c r="A40144">
        <v>1.19108392028205E+18</v>
      </c>
      <c r="B40144" t="s">
        <v>80793</v>
      </c>
      <c r="C40144" t="s">
        <v>80794</v>
      </c>
      <c r="D40144" s="1">
        <v>43772.878587962965</v>
      </c>
      <c r="E40144">
        <v>19644</v>
      </c>
      <c r="F40144">
        <v>78409</v>
      </c>
    </row>
    <row r="40145" spans="1:7" x14ac:dyDescent="0.2">
      <c r="A40145">
        <v>1.19108718744349E+18</v>
      </c>
      <c r="B40145" t="s">
        <v>80795</v>
      </c>
      <c r="C40145" t="s">
        <v>80796</v>
      </c>
      <c r="D40145" s="1">
        <v>43772.887604166666</v>
      </c>
      <c r="E40145">
        <v>23004</v>
      </c>
      <c r="F40145">
        <v>87583</v>
      </c>
    </row>
    <row r="40146" spans="1:7" x14ac:dyDescent="0.2">
      <c r="A40146">
        <v>1.19108847299774E+18</v>
      </c>
      <c r="B40146" t="s">
        <v>80797</v>
      </c>
      <c r="C40146" t="s">
        <v>80798</v>
      </c>
      <c r="D40146" s="1">
        <v>43772.891145833331</v>
      </c>
      <c r="E40146">
        <v>19009</v>
      </c>
      <c r="F40146">
        <v>75072</v>
      </c>
    </row>
    <row r="40147" spans="1:7" x14ac:dyDescent="0.2">
      <c r="A40147">
        <v>1.19111905691037E+18</v>
      </c>
      <c r="B40147" t="s">
        <v>80799</v>
      </c>
      <c r="C40147" t="s">
        <v>80800</v>
      </c>
      <c r="D40147" s="1">
        <v>43772.975543981483</v>
      </c>
      <c r="E40147">
        <v>13369</v>
      </c>
      <c r="F40147">
        <v>39098</v>
      </c>
    </row>
    <row r="40148" spans="1:7" x14ac:dyDescent="0.2">
      <c r="A40148">
        <v>1.1911553120840801E+18</v>
      </c>
      <c r="B40148" t="s">
        <v>80801</v>
      </c>
      <c r="C40148" t="s">
        <v>80802</v>
      </c>
      <c r="D40148" s="1">
        <v>43773.075590277775</v>
      </c>
      <c r="E40148">
        <v>18486</v>
      </c>
      <c r="F40148">
        <v>74136</v>
      </c>
    </row>
    <row r="40149" spans="1:7" x14ac:dyDescent="0.2">
      <c r="A40149">
        <v>1.19115532674319E+18</v>
      </c>
      <c r="B40149" t="s">
        <v>80803</v>
      </c>
      <c r="C40149" t="s">
        <v>80804</v>
      </c>
      <c r="D40149" s="1">
        <v>43773.075636574074</v>
      </c>
      <c r="E40149">
        <v>13617</v>
      </c>
      <c r="F40149">
        <v>54662</v>
      </c>
    </row>
    <row r="40150" spans="1:7" x14ac:dyDescent="0.2">
      <c r="A40150">
        <v>1.1911580553979599E+18</v>
      </c>
      <c r="B40150" t="s">
        <v>80805</v>
      </c>
      <c r="C40150" t="s">
        <v>80806</v>
      </c>
      <c r="D40150" s="1">
        <v>43773.08315972222</v>
      </c>
      <c r="E40150">
        <v>21197</v>
      </c>
      <c r="F40150">
        <v>94972</v>
      </c>
    </row>
    <row r="40151" spans="1:7" x14ac:dyDescent="0.2">
      <c r="A40151">
        <v>1.1911602437844301E+18</v>
      </c>
      <c r="B40151" t="s">
        <v>80807</v>
      </c>
      <c r="C40151" t="s">
        <v>80808</v>
      </c>
      <c r="D40151" s="1">
        <v>43773.089201388888</v>
      </c>
      <c r="E40151">
        <v>9212</v>
      </c>
      <c r="F40151">
        <v>37350</v>
      </c>
    </row>
    <row r="40152" spans="1:7" x14ac:dyDescent="0.2">
      <c r="A40152">
        <v>1.1912015865901701E+18</v>
      </c>
      <c r="B40152" t="s">
        <v>80809</v>
      </c>
      <c r="C40152" t="s">
        <v>80810</v>
      </c>
      <c r="D40152" s="1">
        <v>43773.203287037039</v>
      </c>
      <c r="E40152">
        <v>12022</v>
      </c>
      <c r="F40152">
        <v>43572</v>
      </c>
    </row>
    <row r="40153" spans="1:7" x14ac:dyDescent="0.2">
      <c r="A40153">
        <v>1.1912021138477399E+18</v>
      </c>
      <c r="B40153" t="s">
        <v>80811</v>
      </c>
      <c r="C40153" t="s">
        <v>80812</v>
      </c>
      <c r="D40153" s="1">
        <v>43773.204745370371</v>
      </c>
      <c r="E40153">
        <v>10633</v>
      </c>
      <c r="F40153">
        <v>36642</v>
      </c>
    </row>
    <row r="40154" spans="1:7" x14ac:dyDescent="0.2">
      <c r="A40154">
        <v>1.1912081471736699E+18</v>
      </c>
      <c r="B40154" t="s">
        <v>80813</v>
      </c>
      <c r="C40154" t="s">
        <v>80814</v>
      </c>
      <c r="D40154" s="1">
        <v>43773.221388888887</v>
      </c>
      <c r="E40154">
        <v>7080</v>
      </c>
      <c r="F40154">
        <v>21390</v>
      </c>
      <c r="G40154" t="s">
        <v>89</v>
      </c>
    </row>
    <row r="40155" spans="1:7" x14ac:dyDescent="0.2">
      <c r="A40155">
        <v>1.19121880646882E+18</v>
      </c>
      <c r="B40155" t="s">
        <v>80815</v>
      </c>
      <c r="C40155" t="s">
        <v>80816</v>
      </c>
      <c r="D40155" s="1">
        <v>43773.250798611109</v>
      </c>
      <c r="E40155">
        <v>14416</v>
      </c>
      <c r="F40155">
        <v>54941</v>
      </c>
    </row>
    <row r="40156" spans="1:7" x14ac:dyDescent="0.2">
      <c r="A40156">
        <v>1.1912225150304699E+18</v>
      </c>
      <c r="B40156" t="s">
        <v>80817</v>
      </c>
      <c r="C40156" t="s">
        <v>80818</v>
      </c>
      <c r="D40156" s="1">
        <v>43773.261041666665</v>
      </c>
      <c r="E40156">
        <v>13981</v>
      </c>
      <c r="F40156">
        <v>49638</v>
      </c>
      <c r="G40156" t="s">
        <v>89</v>
      </c>
    </row>
    <row r="40157" spans="1:7" x14ac:dyDescent="0.2">
      <c r="A40157">
        <v>1.1913188566834099E+18</v>
      </c>
      <c r="B40157" t="s">
        <v>80819</v>
      </c>
      <c r="C40157" t="s">
        <v>80820</v>
      </c>
      <c r="D40157" s="1">
        <v>43773.526886574073</v>
      </c>
      <c r="E40157">
        <v>22500</v>
      </c>
      <c r="F40157">
        <v>90390</v>
      </c>
    </row>
    <row r="40158" spans="1:7" x14ac:dyDescent="0.2">
      <c r="A40158">
        <v>1.1913224487189601E+18</v>
      </c>
      <c r="B40158" t="s">
        <v>80821</v>
      </c>
      <c r="C40158" t="s">
        <v>80822</v>
      </c>
      <c r="D40158" s="1">
        <v>43773.536805555559</v>
      </c>
      <c r="E40158">
        <v>17528</v>
      </c>
      <c r="F40158">
        <v>67799</v>
      </c>
      <c r="G40158" t="s">
        <v>89</v>
      </c>
    </row>
    <row r="40159" spans="1:7" x14ac:dyDescent="0.2">
      <c r="A40159">
        <v>1.1913258837741801E+18</v>
      </c>
      <c r="B40159" t="s">
        <v>80823</v>
      </c>
      <c r="C40159" t="s">
        <v>80824</v>
      </c>
      <c r="D40159" s="1">
        <v>43773.546284722222</v>
      </c>
      <c r="E40159">
        <v>20832</v>
      </c>
      <c r="F40159">
        <v>90682</v>
      </c>
    </row>
    <row r="40160" spans="1:7" x14ac:dyDescent="0.2">
      <c r="A40160">
        <v>1.1913370066154801E+18</v>
      </c>
      <c r="B40160" t="s">
        <v>80825</v>
      </c>
      <c r="C40160" t="s">
        <v>80826</v>
      </c>
      <c r="D40160" s="1">
        <v>43773.576979166668</v>
      </c>
      <c r="E40160">
        <v>25853</v>
      </c>
      <c r="F40160">
        <v>94226</v>
      </c>
    </row>
    <row r="40161" spans="1:8" x14ac:dyDescent="0.2">
      <c r="A40161">
        <v>1.1913389373877499E+18</v>
      </c>
      <c r="B40161" t="s">
        <v>80827</v>
      </c>
      <c r="C40161" t="s">
        <v>80417</v>
      </c>
      <c r="D40161" s="1">
        <v>43773.582303240742</v>
      </c>
      <c r="E40161">
        <v>21307</v>
      </c>
      <c r="F40161">
        <v>130804</v>
      </c>
    </row>
    <row r="40162" spans="1:8" x14ac:dyDescent="0.2">
      <c r="A40162">
        <v>1.1913429596959301E+18</v>
      </c>
      <c r="B40162" t="s">
        <v>80828</v>
      </c>
      <c r="C40162" t="s">
        <v>80829</v>
      </c>
      <c r="D40162" s="1">
        <v>43773.593402777777</v>
      </c>
      <c r="E40162">
        <v>17974</v>
      </c>
      <c r="F40162">
        <v>66252</v>
      </c>
      <c r="G40162" t="s">
        <v>215</v>
      </c>
    </row>
    <row r="40163" spans="1:8" x14ac:dyDescent="0.2">
      <c r="A40163">
        <v>1.1913507385360799E+18</v>
      </c>
      <c r="B40163" t="s">
        <v>80830</v>
      </c>
      <c r="C40163" t="s">
        <v>80831</v>
      </c>
      <c r="D40163" s="1">
        <v>43773.614861111113</v>
      </c>
      <c r="E40163">
        <v>23378</v>
      </c>
      <c r="F40163">
        <v>122884</v>
      </c>
    </row>
    <row r="40164" spans="1:8" x14ac:dyDescent="0.2">
      <c r="A40164">
        <v>1.1913599869008399E+18</v>
      </c>
      <c r="B40164" t="s">
        <v>80832</v>
      </c>
      <c r="C40164" t="s">
        <v>80833</v>
      </c>
      <c r="D40164" s="1">
        <v>43773.640381944446</v>
      </c>
      <c r="E40164">
        <v>13503</v>
      </c>
      <c r="F40164">
        <v>59719</v>
      </c>
    </row>
    <row r="40165" spans="1:8" x14ac:dyDescent="0.2">
      <c r="A40165">
        <v>1.19136000235265E+18</v>
      </c>
      <c r="B40165" t="s">
        <v>80834</v>
      </c>
      <c r="C40165" t="s">
        <v>80835</v>
      </c>
      <c r="D40165" s="1">
        <v>43773.640428240738</v>
      </c>
      <c r="E40165">
        <v>9965</v>
      </c>
      <c r="F40165">
        <v>45272</v>
      </c>
    </row>
    <row r="40166" spans="1:8" x14ac:dyDescent="0.2">
      <c r="A40166">
        <v>1.1913673548921201E+18</v>
      </c>
      <c r="B40166" t="s">
        <v>80836</v>
      </c>
      <c r="C40166" t="s">
        <v>80837</v>
      </c>
      <c r="D40166" s="1">
        <v>43773.660717592589</v>
      </c>
      <c r="E40166">
        <v>13173</v>
      </c>
      <c r="F40166">
        <v>44980</v>
      </c>
      <c r="G40166" t="s">
        <v>89</v>
      </c>
    </row>
    <row r="40167" spans="1:8" x14ac:dyDescent="0.2">
      <c r="A40167">
        <v>1.1913673652603899E+18</v>
      </c>
      <c r="B40167" t="s">
        <v>80838</v>
      </c>
      <c r="C40167" t="s">
        <v>80839</v>
      </c>
      <c r="D40167" s="1">
        <v>43773.660752314812</v>
      </c>
      <c r="E40167">
        <v>19183</v>
      </c>
      <c r="F40167">
        <v>91875</v>
      </c>
    </row>
    <row r="40168" spans="1:8" x14ac:dyDescent="0.2">
      <c r="A40168">
        <v>1.1913719964598799E+18</v>
      </c>
      <c r="B40168" t="s">
        <v>80840</v>
      </c>
      <c r="C40168" t="s">
        <v>80841</v>
      </c>
      <c r="D40168" s="1">
        <v>43773.673530092594</v>
      </c>
      <c r="E40168">
        <v>20404</v>
      </c>
      <c r="F40168">
        <v>90927</v>
      </c>
    </row>
    <row r="40169" spans="1:8" x14ac:dyDescent="0.2">
      <c r="A40169">
        <v>1.1914096746560499E+18</v>
      </c>
      <c r="B40169" t="s">
        <v>80842</v>
      </c>
      <c r="C40169" t="s">
        <v>80843</v>
      </c>
      <c r="D40169" s="1">
        <v>43773.777499999997</v>
      </c>
      <c r="E40169">
        <v>26153</v>
      </c>
      <c r="F40169">
        <v>117709</v>
      </c>
      <c r="G40169" t="s">
        <v>89</v>
      </c>
    </row>
    <row r="40170" spans="1:8" x14ac:dyDescent="0.2">
      <c r="A40170">
        <v>1.1915376555924301E+18</v>
      </c>
      <c r="B40170" t="s">
        <v>80844</v>
      </c>
      <c r="C40170" t="s">
        <v>80845</v>
      </c>
      <c r="D40170" s="1">
        <v>43774.130659722221</v>
      </c>
      <c r="E40170">
        <v>13611</v>
      </c>
      <c r="F40170">
        <v>63247</v>
      </c>
      <c r="H40170" t="s">
        <v>390</v>
      </c>
    </row>
    <row r="40171" spans="1:8" x14ac:dyDescent="0.2">
      <c r="A40171">
        <v>1.19168795036035E+18</v>
      </c>
      <c r="B40171" t="s">
        <v>80846</v>
      </c>
      <c r="C40171" t="s">
        <v>80847</v>
      </c>
      <c r="D40171" s="1">
        <v>43774.545393518521</v>
      </c>
      <c r="E40171">
        <v>19371</v>
      </c>
      <c r="F40171">
        <v>79702</v>
      </c>
    </row>
    <row r="40172" spans="1:8" x14ac:dyDescent="0.2">
      <c r="A40172">
        <v>1.19168907839326E+18</v>
      </c>
      <c r="B40172" t="s">
        <v>80848</v>
      </c>
      <c r="C40172" t="s">
        <v>80849</v>
      </c>
      <c r="D40172" s="1">
        <v>43774.548506944448</v>
      </c>
      <c r="E40172">
        <v>7672</v>
      </c>
      <c r="F40172">
        <v>30064</v>
      </c>
    </row>
    <row r="40173" spans="1:8" x14ac:dyDescent="0.2">
      <c r="A40173">
        <v>1.1916984876976399E+18</v>
      </c>
      <c r="B40173" t="s">
        <v>80850</v>
      </c>
      <c r="C40173" t="s">
        <v>80851</v>
      </c>
      <c r="D40173" s="1">
        <v>43774.574467592596</v>
      </c>
      <c r="E40173">
        <v>11324</v>
      </c>
      <c r="F40173">
        <v>47636</v>
      </c>
      <c r="G40173" t="s">
        <v>89</v>
      </c>
    </row>
    <row r="40174" spans="1:8" x14ac:dyDescent="0.2">
      <c r="A40174">
        <v>1.1917012959519401E+18</v>
      </c>
      <c r="B40174" t="s">
        <v>80852</v>
      </c>
      <c r="C40174" t="s">
        <v>80853</v>
      </c>
      <c r="D40174" s="1">
        <v>43774.58222222222</v>
      </c>
      <c r="E40174">
        <v>14826</v>
      </c>
      <c r="F40174">
        <v>64309</v>
      </c>
      <c r="G40174" t="s">
        <v>89</v>
      </c>
    </row>
    <row r="40175" spans="1:8" x14ac:dyDescent="0.2">
      <c r="A40175">
        <v>1.19170804612639E+18</v>
      </c>
      <c r="B40175" t="s">
        <v>80854</v>
      </c>
      <c r="C40175" t="s">
        <v>80855</v>
      </c>
      <c r="D40175" s="1">
        <v>43774.600844907407</v>
      </c>
      <c r="E40175">
        <v>22546</v>
      </c>
      <c r="F40175">
        <v>80689</v>
      </c>
    </row>
    <row r="40176" spans="1:8" x14ac:dyDescent="0.2">
      <c r="A40176">
        <v>1.1917080861400399E+18</v>
      </c>
      <c r="B40176" t="s">
        <v>80856</v>
      </c>
      <c r="C40176" t="s">
        <v>80857</v>
      </c>
      <c r="D40176" s="1">
        <v>43774.600960648146</v>
      </c>
      <c r="E40176">
        <v>18769</v>
      </c>
      <c r="F40176">
        <v>71813</v>
      </c>
    </row>
    <row r="40177" spans="1:8" x14ac:dyDescent="0.2">
      <c r="A40177">
        <v>1.1917089020412201E+18</v>
      </c>
      <c r="B40177" t="s">
        <v>80858</v>
      </c>
      <c r="C40177" t="s">
        <v>80859</v>
      </c>
      <c r="D40177" s="1">
        <v>43774.603206018517</v>
      </c>
      <c r="E40177">
        <v>46524</v>
      </c>
      <c r="F40177">
        <v>189763</v>
      </c>
    </row>
    <row r="40178" spans="1:8" x14ac:dyDescent="0.2">
      <c r="A40178">
        <v>1.1917165587138601E+18</v>
      </c>
      <c r="B40178" t="s">
        <v>80860</v>
      </c>
      <c r="C40178" t="s">
        <v>80861</v>
      </c>
      <c r="D40178" s="1">
        <v>43774.624340277776</v>
      </c>
      <c r="E40178">
        <v>10811</v>
      </c>
      <c r="F40178">
        <v>33809</v>
      </c>
    </row>
    <row r="40179" spans="1:8" x14ac:dyDescent="0.2">
      <c r="A40179">
        <v>1.1917181595832399E+18</v>
      </c>
      <c r="B40179" t="s">
        <v>80862</v>
      </c>
      <c r="C40179" t="s">
        <v>80863</v>
      </c>
      <c r="D40179" s="1">
        <v>43774.628750000003</v>
      </c>
      <c r="E40179">
        <v>25941</v>
      </c>
      <c r="F40179">
        <v>92257</v>
      </c>
    </row>
    <row r="40180" spans="1:8" x14ac:dyDescent="0.2">
      <c r="A40180">
        <v>1.1917621550220101E+18</v>
      </c>
      <c r="B40180" t="s">
        <v>80864</v>
      </c>
      <c r="C40180" t="s">
        <v>80865</v>
      </c>
      <c r="D40180" s="1">
        <v>43774.750162037039</v>
      </c>
      <c r="E40180">
        <v>9238</v>
      </c>
      <c r="F40180">
        <v>37997</v>
      </c>
    </row>
    <row r="40181" spans="1:8" x14ac:dyDescent="0.2">
      <c r="A40181">
        <v>1.19176707124961E+18</v>
      </c>
      <c r="B40181" t="s">
        <v>80866</v>
      </c>
      <c r="C40181" t="s">
        <v>80867</v>
      </c>
      <c r="D40181" s="1">
        <v>43774.763726851852</v>
      </c>
      <c r="E40181">
        <v>11642</v>
      </c>
      <c r="F40181">
        <v>40001</v>
      </c>
      <c r="G40181" t="s">
        <v>215</v>
      </c>
      <c r="H40181" t="s">
        <v>616</v>
      </c>
    </row>
    <row r="40182" spans="1:8" x14ac:dyDescent="0.2">
      <c r="A40182">
        <v>1.1917918236452201E+18</v>
      </c>
      <c r="B40182" t="s">
        <v>80868</v>
      </c>
      <c r="C40182" t="s">
        <v>80869</v>
      </c>
      <c r="D40182" s="1">
        <v>43774.832025462965</v>
      </c>
      <c r="E40182">
        <v>16631</v>
      </c>
      <c r="F40182">
        <v>62543</v>
      </c>
    </row>
    <row r="40183" spans="1:8" x14ac:dyDescent="0.2">
      <c r="A40183">
        <v>1.1918180067389299E+18</v>
      </c>
      <c r="B40183" t="s">
        <v>80870</v>
      </c>
      <c r="C40183" t="s">
        <v>80871</v>
      </c>
      <c r="D40183" s="1">
        <v>43774.904282407406</v>
      </c>
      <c r="E40183">
        <v>10762</v>
      </c>
      <c r="F40183">
        <v>39649</v>
      </c>
      <c r="G40183" t="s">
        <v>215</v>
      </c>
      <c r="H40183" t="s">
        <v>616</v>
      </c>
    </row>
    <row r="40184" spans="1:8" x14ac:dyDescent="0.2">
      <c r="A40184">
        <v>1.1918835850342899E+18</v>
      </c>
      <c r="B40184" t="s">
        <v>80872</v>
      </c>
      <c r="C40184" t="s">
        <v>80873</v>
      </c>
      <c r="D40184" s="1">
        <v>43775.085243055553</v>
      </c>
      <c r="E40184">
        <v>24631</v>
      </c>
      <c r="F40184">
        <v>100645</v>
      </c>
    </row>
    <row r="40185" spans="1:8" x14ac:dyDescent="0.2">
      <c r="A40185">
        <v>1.19190773468749E+18</v>
      </c>
      <c r="B40185" t="s">
        <v>80874</v>
      </c>
      <c r="C40185" t="s">
        <v>80875</v>
      </c>
      <c r="D40185" s="1">
        <v>43775.151886574073</v>
      </c>
      <c r="E40185">
        <v>13625</v>
      </c>
      <c r="F40185">
        <v>65754</v>
      </c>
    </row>
    <row r="40186" spans="1:8" x14ac:dyDescent="0.2">
      <c r="A40186">
        <v>1.1919377093649201E+18</v>
      </c>
      <c r="B40186" t="s">
        <v>80876</v>
      </c>
      <c r="C40186" t="s">
        <v>80877</v>
      </c>
      <c r="D40186" s="1">
        <v>43775.234594907408</v>
      </c>
      <c r="E40186">
        <v>13102</v>
      </c>
      <c r="F40186">
        <v>57452</v>
      </c>
      <c r="G40186" t="s">
        <v>89</v>
      </c>
      <c r="H40186" t="s">
        <v>390</v>
      </c>
    </row>
    <row r="40187" spans="1:8" x14ac:dyDescent="0.2">
      <c r="A40187">
        <v>1.19194107764687E+18</v>
      </c>
      <c r="B40187" t="s">
        <v>80878</v>
      </c>
      <c r="C40187" t="s">
        <v>80879</v>
      </c>
      <c r="D40187" s="1">
        <v>43775.243888888886</v>
      </c>
      <c r="E40187">
        <v>12370</v>
      </c>
      <c r="F40187">
        <v>61539</v>
      </c>
      <c r="G40187" t="s">
        <v>89</v>
      </c>
    </row>
    <row r="40188" spans="1:8" x14ac:dyDescent="0.2">
      <c r="A40188">
        <v>1.19194234287966E+18</v>
      </c>
      <c r="B40188" t="s">
        <v>80880</v>
      </c>
      <c r="C40188" t="s">
        <v>80881</v>
      </c>
      <c r="D40188" s="1">
        <v>43775.247384259259</v>
      </c>
      <c r="E40188">
        <v>8416</v>
      </c>
      <c r="F40188">
        <v>36967</v>
      </c>
    </row>
    <row r="40189" spans="1:8" x14ac:dyDescent="0.2">
      <c r="A40189">
        <v>1.1919470914609999E+18</v>
      </c>
      <c r="B40189" t="s">
        <v>80882</v>
      </c>
      <c r="C40189" t="s">
        <v>80883</v>
      </c>
      <c r="D40189" s="1">
        <v>43775.26048611111</v>
      </c>
      <c r="E40189">
        <v>12568</v>
      </c>
      <c r="F40189">
        <v>56451</v>
      </c>
      <c r="G40189" t="s">
        <v>89</v>
      </c>
    </row>
    <row r="40190" spans="1:8" x14ac:dyDescent="0.2">
      <c r="A40190">
        <v>1.1919479347341701E+18</v>
      </c>
      <c r="B40190" t="s">
        <v>80884</v>
      </c>
      <c r="C40190" t="s">
        <v>80885</v>
      </c>
      <c r="D40190" s="1">
        <v>43775.262812499997</v>
      </c>
      <c r="E40190">
        <v>9920</v>
      </c>
      <c r="F40190">
        <v>44364</v>
      </c>
    </row>
    <row r="40191" spans="1:8" x14ac:dyDescent="0.2">
      <c r="A40191">
        <v>1.19206200732493E+18</v>
      </c>
      <c r="B40191" t="s">
        <v>80886</v>
      </c>
      <c r="C40191" t="s">
        <v>80887</v>
      </c>
      <c r="D40191" s="1">
        <v>43775.577592592592</v>
      </c>
      <c r="E40191">
        <v>12146</v>
      </c>
      <c r="F40191">
        <v>61475</v>
      </c>
      <c r="G40191" t="s">
        <v>89</v>
      </c>
    </row>
    <row r="40192" spans="1:8" x14ac:dyDescent="0.2">
      <c r="A40192">
        <v>1.1920656605930199E+18</v>
      </c>
      <c r="B40192" t="s">
        <v>80888</v>
      </c>
      <c r="C40192" t="s">
        <v>80889</v>
      </c>
      <c r="D40192" s="1">
        <v>43775.587673611109</v>
      </c>
      <c r="E40192">
        <v>15234</v>
      </c>
      <c r="F40192">
        <v>64644</v>
      </c>
      <c r="G40192" t="s">
        <v>89</v>
      </c>
    </row>
    <row r="40193" spans="1:8" x14ac:dyDescent="0.2">
      <c r="A40193">
        <v>1.1920685626823601E+18</v>
      </c>
      <c r="B40193" t="s">
        <v>80890</v>
      </c>
      <c r="C40193" t="s">
        <v>80891</v>
      </c>
      <c r="D40193" s="1">
        <v>43775.595682870371</v>
      </c>
      <c r="E40193">
        <v>21535</v>
      </c>
      <c r="F40193">
        <v>87262</v>
      </c>
    </row>
    <row r="40194" spans="1:8" x14ac:dyDescent="0.2">
      <c r="A40194">
        <v>1.19207166049456E+18</v>
      </c>
      <c r="B40194" t="s">
        <v>80892</v>
      </c>
      <c r="C40194" t="s">
        <v>80893</v>
      </c>
      <c r="D40194" s="1">
        <v>43775.60423611111</v>
      </c>
      <c r="E40194">
        <v>30116</v>
      </c>
      <c r="F40194">
        <v>165304</v>
      </c>
    </row>
    <row r="40195" spans="1:8" x14ac:dyDescent="0.2">
      <c r="A40195">
        <v>1.19215730375312E+18</v>
      </c>
      <c r="B40195" t="s">
        <v>80894</v>
      </c>
      <c r="C40195" t="s">
        <v>80895</v>
      </c>
      <c r="D40195" s="1">
        <v>43775.840567129628</v>
      </c>
      <c r="E40195">
        <v>12097</v>
      </c>
      <c r="F40195">
        <v>53057</v>
      </c>
    </row>
    <row r="40196" spans="1:8" x14ac:dyDescent="0.2">
      <c r="A40196">
        <v>1.19217380150258E+18</v>
      </c>
      <c r="B40196" t="s">
        <v>80896</v>
      </c>
      <c r="C40196" t="s">
        <v>80897</v>
      </c>
      <c r="D40196" s="1">
        <v>43775.886087962965</v>
      </c>
      <c r="E40196">
        <v>15759</v>
      </c>
      <c r="F40196">
        <v>66995</v>
      </c>
      <c r="G40196" t="s">
        <v>89</v>
      </c>
    </row>
    <row r="40197" spans="1:8" x14ac:dyDescent="0.2">
      <c r="A40197">
        <v>1.19217380317198E+18</v>
      </c>
      <c r="B40197" t="s">
        <v>80898</v>
      </c>
      <c r="C40197" t="s">
        <v>80899</v>
      </c>
      <c r="D40197" s="1">
        <v>43775.886087962965</v>
      </c>
      <c r="E40197">
        <v>9733</v>
      </c>
      <c r="F40197">
        <v>44260</v>
      </c>
      <c r="G40197" t="s">
        <v>89</v>
      </c>
    </row>
    <row r="40198" spans="1:8" x14ac:dyDescent="0.2">
      <c r="A40198">
        <v>1.19219848026721E+18</v>
      </c>
      <c r="B40198" t="s">
        <v>80900</v>
      </c>
      <c r="C40198" t="s">
        <v>80901</v>
      </c>
      <c r="D40198" s="1">
        <v>43775.954189814816</v>
      </c>
      <c r="E40198">
        <v>18582</v>
      </c>
      <c r="F40198">
        <v>71081</v>
      </c>
    </row>
    <row r="40199" spans="1:8" x14ac:dyDescent="0.2">
      <c r="A40199">
        <v>1.1922293680570801E+18</v>
      </c>
      <c r="B40199" t="s">
        <v>80902</v>
      </c>
      <c r="C40199" t="s">
        <v>80903</v>
      </c>
      <c r="D40199" s="1">
        <v>43776.039421296293</v>
      </c>
      <c r="E40199">
        <v>13034</v>
      </c>
      <c r="F40199">
        <v>48898</v>
      </c>
    </row>
    <row r="40200" spans="1:8" x14ac:dyDescent="0.2">
      <c r="A40200">
        <v>1.19227786503282E+18</v>
      </c>
      <c r="B40200" t="s">
        <v>80904</v>
      </c>
      <c r="C40200" t="s">
        <v>80905</v>
      </c>
      <c r="D40200" s="1">
        <v>43776.173252314817</v>
      </c>
      <c r="E40200">
        <v>12473</v>
      </c>
      <c r="F40200">
        <v>47986</v>
      </c>
    </row>
    <row r="40201" spans="1:8" x14ac:dyDescent="0.2">
      <c r="A40201">
        <v>1.1922847468159201E+18</v>
      </c>
      <c r="B40201" t="s">
        <v>80906</v>
      </c>
      <c r="C40201" t="s">
        <v>80907</v>
      </c>
      <c r="D40201" s="1">
        <v>43776.192233796297</v>
      </c>
      <c r="E40201">
        <v>10227</v>
      </c>
      <c r="F40201">
        <v>37279</v>
      </c>
      <c r="G40201" t="s">
        <v>89</v>
      </c>
      <c r="H40201" t="s">
        <v>390</v>
      </c>
    </row>
    <row r="40202" spans="1:8" x14ac:dyDescent="0.2">
      <c r="A40202">
        <v>1.1923073623311099E+18</v>
      </c>
      <c r="B40202" t="s">
        <v>80908</v>
      </c>
      <c r="C40202" t="s">
        <v>80909</v>
      </c>
      <c r="D40202" s="1">
        <v>43776.254641203705</v>
      </c>
      <c r="E40202">
        <v>24095</v>
      </c>
      <c r="F40202">
        <v>111149</v>
      </c>
    </row>
    <row r="40203" spans="1:8" x14ac:dyDescent="0.2">
      <c r="A40203">
        <v>1.19230785836627E+18</v>
      </c>
      <c r="B40203" t="s">
        <v>80910</v>
      </c>
      <c r="C40203" t="s">
        <v>80911</v>
      </c>
      <c r="D40203" s="1">
        <v>43776.256018518521</v>
      </c>
      <c r="E40203">
        <v>17023</v>
      </c>
      <c r="F40203">
        <v>64920</v>
      </c>
    </row>
    <row r="40204" spans="1:8" x14ac:dyDescent="0.2">
      <c r="A40204">
        <v>1.1923078622041001E+18</v>
      </c>
      <c r="B40204" t="s">
        <v>80912</v>
      </c>
      <c r="C40204" t="s">
        <v>80913</v>
      </c>
      <c r="D40204" s="1">
        <v>43776.256030092591</v>
      </c>
      <c r="E40204">
        <v>12562</v>
      </c>
      <c r="F40204">
        <v>49039</v>
      </c>
    </row>
    <row r="40205" spans="1:8" x14ac:dyDescent="0.2">
      <c r="A40205">
        <v>1.19233330068319E+18</v>
      </c>
      <c r="B40205" t="s">
        <v>80914</v>
      </c>
      <c r="C40205" t="s">
        <v>80915</v>
      </c>
      <c r="D40205" s="1">
        <v>43776.326226851852</v>
      </c>
      <c r="E40205">
        <v>12418</v>
      </c>
      <c r="F40205">
        <v>46454</v>
      </c>
      <c r="G40205" t="s">
        <v>215</v>
      </c>
      <c r="H40205" t="s">
        <v>616</v>
      </c>
    </row>
    <row r="40206" spans="1:8" x14ac:dyDescent="0.2">
      <c r="A40206">
        <v>1.19241859532368E+18</v>
      </c>
      <c r="B40206" t="s">
        <v>80916</v>
      </c>
      <c r="C40206" t="s">
        <v>80917</v>
      </c>
      <c r="D40206" s="1">
        <v>43776.561585648145</v>
      </c>
      <c r="E40206">
        <v>23164</v>
      </c>
      <c r="F40206">
        <v>85375</v>
      </c>
    </row>
    <row r="40207" spans="1:8" x14ac:dyDescent="0.2">
      <c r="A40207">
        <v>1.19243817874717E+18</v>
      </c>
      <c r="B40207" t="s">
        <v>80918</v>
      </c>
      <c r="C40207" t="s">
        <v>80919</v>
      </c>
      <c r="D40207" s="1">
        <v>43776.615624999999</v>
      </c>
      <c r="E40207">
        <v>16345</v>
      </c>
      <c r="F40207">
        <v>62946</v>
      </c>
    </row>
    <row r="40208" spans="1:8" x14ac:dyDescent="0.2">
      <c r="A40208">
        <v>1.1924385403632699E+18</v>
      </c>
      <c r="B40208" t="s">
        <v>80920</v>
      </c>
      <c r="C40208" t="s">
        <v>80839</v>
      </c>
      <c r="D40208" s="1">
        <v>43776.616631944446</v>
      </c>
      <c r="E40208">
        <v>19243</v>
      </c>
      <c r="F40208">
        <v>94667</v>
      </c>
    </row>
    <row r="40209" spans="1:8" x14ac:dyDescent="0.2">
      <c r="A40209">
        <v>1.1924417159840799E+18</v>
      </c>
      <c r="B40209" t="s">
        <v>80921</v>
      </c>
      <c r="C40209" t="s">
        <v>80922</v>
      </c>
      <c r="D40209" s="1">
        <v>43776.625393518516</v>
      </c>
      <c r="E40209">
        <v>24475</v>
      </c>
      <c r="F40209">
        <v>89951</v>
      </c>
    </row>
    <row r="40210" spans="1:8" x14ac:dyDescent="0.2">
      <c r="A40210">
        <v>1.1924545699362099E+18</v>
      </c>
      <c r="B40210" t="s">
        <v>80923</v>
      </c>
      <c r="C40210" t="s">
        <v>80924</v>
      </c>
      <c r="D40210" s="1">
        <v>43776.660856481481</v>
      </c>
      <c r="E40210">
        <v>15049</v>
      </c>
      <c r="F40210">
        <v>55194</v>
      </c>
      <c r="G40210" t="s">
        <v>89</v>
      </c>
    </row>
    <row r="40211" spans="1:8" x14ac:dyDescent="0.2">
      <c r="A40211">
        <v>1.1924607642354099E+18</v>
      </c>
      <c r="B40211" t="s">
        <v>80925</v>
      </c>
      <c r="C40211" t="s">
        <v>80926</v>
      </c>
      <c r="D40211" s="1">
        <v>43776.677951388891</v>
      </c>
      <c r="E40211">
        <v>34526</v>
      </c>
      <c r="F40211">
        <v>130963</v>
      </c>
    </row>
    <row r="40212" spans="1:8" x14ac:dyDescent="0.2">
      <c r="A40212">
        <v>1.19246142535838E+18</v>
      </c>
      <c r="B40212" t="s">
        <v>80927</v>
      </c>
      <c r="C40212" t="s">
        <v>80928</v>
      </c>
      <c r="D40212" s="1">
        <v>43776.679780092592</v>
      </c>
      <c r="E40212">
        <v>14438</v>
      </c>
      <c r="F40212">
        <v>64547</v>
      </c>
      <c r="H40212" t="s">
        <v>390</v>
      </c>
    </row>
    <row r="40213" spans="1:8" x14ac:dyDescent="0.2">
      <c r="A40213">
        <v>1.1924637094001101E+18</v>
      </c>
      <c r="B40213" t="s">
        <v>80929</v>
      </c>
      <c r="C40213" t="s">
        <v>80930</v>
      </c>
      <c r="D40213" s="1">
        <v>43776.686076388891</v>
      </c>
      <c r="E40213">
        <v>23125</v>
      </c>
      <c r="F40213">
        <v>81903</v>
      </c>
    </row>
    <row r="40214" spans="1:8" x14ac:dyDescent="0.2">
      <c r="A40214">
        <v>1.1924672153601001E+18</v>
      </c>
      <c r="B40214" t="s">
        <v>80931</v>
      </c>
      <c r="C40214" t="s">
        <v>80932</v>
      </c>
      <c r="D40214" s="1">
        <v>43776.695752314816</v>
      </c>
      <c r="E40214">
        <v>17584</v>
      </c>
      <c r="F40214">
        <v>71288</v>
      </c>
    </row>
    <row r="40215" spans="1:8" x14ac:dyDescent="0.2">
      <c r="A40215">
        <v>1.1924676171409201E+18</v>
      </c>
      <c r="B40215" t="s">
        <v>80933</v>
      </c>
      <c r="C40215" t="s">
        <v>80934</v>
      </c>
      <c r="D40215" s="1">
        <v>43776.696863425925</v>
      </c>
      <c r="E40215">
        <v>19379</v>
      </c>
      <c r="F40215">
        <v>112365</v>
      </c>
    </row>
    <row r="40216" spans="1:8" x14ac:dyDescent="0.2">
      <c r="A40216">
        <v>1.1925946466917199E+18</v>
      </c>
      <c r="B40216" t="s">
        <v>80935</v>
      </c>
      <c r="C40216" t="s">
        <v>80936</v>
      </c>
      <c r="D40216" s="1">
        <v>43777.047395833331</v>
      </c>
      <c r="E40216">
        <v>30863</v>
      </c>
      <c r="F40216">
        <v>109493</v>
      </c>
    </row>
    <row r="40217" spans="1:8" x14ac:dyDescent="0.2">
      <c r="A40217">
        <v>1.19264010294367E+18</v>
      </c>
      <c r="B40217" t="s">
        <v>80937</v>
      </c>
      <c r="C40217" t="s">
        <v>80660</v>
      </c>
      <c r="D40217" s="1">
        <v>43777.172835648147</v>
      </c>
      <c r="E40217">
        <v>32441</v>
      </c>
      <c r="F40217">
        <v>114040</v>
      </c>
    </row>
    <row r="40218" spans="1:8" x14ac:dyDescent="0.2">
      <c r="A40218">
        <v>1.19285419562531E+18</v>
      </c>
      <c r="B40218" t="s">
        <v>80938</v>
      </c>
      <c r="C40218" t="s">
        <v>80939</v>
      </c>
      <c r="D40218" s="1">
        <v>43777.763622685183</v>
      </c>
      <c r="E40218">
        <v>25293</v>
      </c>
      <c r="F40218">
        <v>94228</v>
      </c>
      <c r="G40218" t="s">
        <v>89</v>
      </c>
      <c r="H40218" t="s">
        <v>390</v>
      </c>
    </row>
    <row r="40219" spans="1:8" x14ac:dyDescent="0.2">
      <c r="A40219">
        <v>1.19303011138322E+18</v>
      </c>
      <c r="B40219" t="s">
        <v>80940</v>
      </c>
      <c r="C40219" t="s">
        <v>80941</v>
      </c>
      <c r="D40219" s="1">
        <v>43778.249050925922</v>
      </c>
      <c r="E40219">
        <v>13203</v>
      </c>
      <c r="F40219">
        <v>50146</v>
      </c>
    </row>
    <row r="40220" spans="1:8" x14ac:dyDescent="0.2">
      <c r="A40220">
        <v>1.1931314557964001E+18</v>
      </c>
      <c r="B40220" t="s">
        <v>80942</v>
      </c>
      <c r="C40220" t="s">
        <v>80943</v>
      </c>
      <c r="D40220" s="1">
        <v>43778.528715277775</v>
      </c>
      <c r="E40220">
        <v>21295</v>
      </c>
      <c r="F40220">
        <v>97350</v>
      </c>
    </row>
    <row r="40221" spans="1:8" x14ac:dyDescent="0.2">
      <c r="A40221">
        <v>1.1931328099862001E+18</v>
      </c>
      <c r="B40221" t="s">
        <v>80944</v>
      </c>
      <c r="C40221" t="s">
        <v>80945</v>
      </c>
      <c r="D40221" s="1">
        <v>43778.532442129632</v>
      </c>
      <c r="E40221">
        <v>4559</v>
      </c>
      <c r="F40221">
        <v>24034</v>
      </c>
    </row>
    <row r="40222" spans="1:8" x14ac:dyDescent="0.2">
      <c r="A40222">
        <v>1.19313634643874E+18</v>
      </c>
      <c r="B40222" t="s">
        <v>80946</v>
      </c>
      <c r="C40222" t="s">
        <v>80947</v>
      </c>
      <c r="D40222" s="1">
        <v>43778.542210648149</v>
      </c>
      <c r="E40222">
        <v>8055</v>
      </c>
      <c r="F40222">
        <v>30861</v>
      </c>
    </row>
    <row r="40223" spans="1:8" x14ac:dyDescent="0.2">
      <c r="A40223">
        <v>1.1931366050679099E+18</v>
      </c>
      <c r="B40223" t="s">
        <v>80948</v>
      </c>
      <c r="C40223" t="s">
        <v>80949</v>
      </c>
      <c r="D40223" s="1">
        <v>43778.542916666665</v>
      </c>
      <c r="E40223">
        <v>8849</v>
      </c>
      <c r="F40223">
        <v>33526</v>
      </c>
    </row>
    <row r="40224" spans="1:8" x14ac:dyDescent="0.2">
      <c r="A40224">
        <v>1.1931908440121201E+18</v>
      </c>
      <c r="B40224" t="s">
        <v>80950</v>
      </c>
      <c r="C40224" t="s">
        <v>80951</v>
      </c>
      <c r="D40224" s="1">
        <v>43778.69259259259</v>
      </c>
      <c r="E40224">
        <v>30817</v>
      </c>
      <c r="F40224">
        <v>173948</v>
      </c>
    </row>
    <row r="40225" spans="1:8" x14ac:dyDescent="0.2">
      <c r="A40225">
        <v>1.19319267342913E+18</v>
      </c>
      <c r="B40225" t="s">
        <v>80952</v>
      </c>
      <c r="C40225" t="s">
        <v>80953</v>
      </c>
      <c r="D40225" s="1">
        <v>43778.697638888887</v>
      </c>
      <c r="E40225">
        <v>10989</v>
      </c>
      <c r="F40225">
        <v>40203</v>
      </c>
    </row>
    <row r="40226" spans="1:8" x14ac:dyDescent="0.2">
      <c r="A40226">
        <v>1.1932003572430799E+18</v>
      </c>
      <c r="B40226" t="s">
        <v>80954</v>
      </c>
      <c r="C40226" t="s">
        <v>80955</v>
      </c>
      <c r="D40226" s="1">
        <v>43778.718842592592</v>
      </c>
      <c r="E40226">
        <v>15633</v>
      </c>
      <c r="F40226">
        <v>61042</v>
      </c>
    </row>
    <row r="40227" spans="1:8" x14ac:dyDescent="0.2">
      <c r="A40227">
        <v>1.1932240058279401E+18</v>
      </c>
      <c r="B40227" t="s">
        <v>80956</v>
      </c>
      <c r="C40227" t="s">
        <v>74290</v>
      </c>
      <c r="D40227" s="1">
        <v>43778.784097222226</v>
      </c>
      <c r="E40227">
        <v>24592</v>
      </c>
      <c r="F40227">
        <v>123433</v>
      </c>
    </row>
    <row r="40228" spans="1:8" x14ac:dyDescent="0.2">
      <c r="A40228">
        <v>1.1932399229261701E+18</v>
      </c>
      <c r="B40228" t="s">
        <v>80957</v>
      </c>
      <c r="C40228" t="s">
        <v>80958</v>
      </c>
      <c r="D40228" s="1">
        <v>43778.828020833331</v>
      </c>
      <c r="E40228">
        <v>24256</v>
      </c>
      <c r="F40228">
        <v>92171</v>
      </c>
    </row>
    <row r="40229" spans="1:8" x14ac:dyDescent="0.2">
      <c r="A40229">
        <v>1.1932483074027899E+18</v>
      </c>
      <c r="B40229" t="s">
        <v>80959</v>
      </c>
      <c r="C40229" t="s">
        <v>80960</v>
      </c>
      <c r="D40229" s="1">
        <v>43778.851157407407</v>
      </c>
      <c r="E40229">
        <v>17970</v>
      </c>
      <c r="F40229">
        <v>75607</v>
      </c>
      <c r="H40229" t="s">
        <v>505</v>
      </c>
    </row>
    <row r="40230" spans="1:8" x14ac:dyDescent="0.2">
      <c r="A40230">
        <v>1.1932496917412101E+18</v>
      </c>
      <c r="B40230" t="s">
        <v>80961</v>
      </c>
      <c r="C40230" t="s">
        <v>80962</v>
      </c>
      <c r="D40230" s="1">
        <v>43778.85497685185</v>
      </c>
      <c r="E40230">
        <v>13930</v>
      </c>
      <c r="F40230">
        <v>69137</v>
      </c>
      <c r="H40230" t="s">
        <v>616</v>
      </c>
    </row>
    <row r="40231" spans="1:8" x14ac:dyDescent="0.2">
      <c r="A40231">
        <v>1.19331795825423E+18</v>
      </c>
      <c r="B40231" t="s">
        <v>80963</v>
      </c>
      <c r="C40231" t="s">
        <v>80964</v>
      </c>
      <c r="D40231" s="1">
        <v>43779.043356481481</v>
      </c>
      <c r="E40231">
        <v>6241</v>
      </c>
      <c r="F40231">
        <v>26421</v>
      </c>
    </row>
    <row r="40232" spans="1:8" x14ac:dyDescent="0.2">
      <c r="A40232">
        <v>1.19332042888384E+18</v>
      </c>
      <c r="B40232" t="s">
        <v>80965</v>
      </c>
      <c r="C40232" t="s">
        <v>80966</v>
      </c>
      <c r="D40232" s="1">
        <v>43779.050173611111</v>
      </c>
      <c r="E40232">
        <v>14794</v>
      </c>
      <c r="F40232">
        <v>46870</v>
      </c>
    </row>
    <row r="40233" spans="1:8" x14ac:dyDescent="0.2">
      <c r="A40233">
        <v>1.1933260751382899E+18</v>
      </c>
      <c r="B40233" t="s">
        <v>80967</v>
      </c>
      <c r="C40233" t="s">
        <v>80968</v>
      </c>
      <c r="D40233" s="1">
        <v>43779.065752314818</v>
      </c>
      <c r="E40233">
        <v>7436</v>
      </c>
      <c r="F40233">
        <v>30763</v>
      </c>
    </row>
    <row r="40234" spans="1:8" x14ac:dyDescent="0.2">
      <c r="A40234">
        <v>1.19332746430862E+18</v>
      </c>
      <c r="B40234" t="s">
        <v>80969</v>
      </c>
      <c r="C40234" t="s">
        <v>80970</v>
      </c>
      <c r="D40234" s="1">
        <v>43779.069594907407</v>
      </c>
      <c r="E40234">
        <v>18697</v>
      </c>
      <c r="F40234">
        <v>154454</v>
      </c>
    </row>
    <row r="40235" spans="1:8" x14ac:dyDescent="0.2">
      <c r="A40235">
        <v>1.1933289257424599E+18</v>
      </c>
      <c r="B40235" t="s">
        <v>80971</v>
      </c>
      <c r="C40235" t="s">
        <v>80972</v>
      </c>
      <c r="D40235" s="1">
        <v>43779.073622685188</v>
      </c>
      <c r="E40235">
        <v>10999</v>
      </c>
      <c r="F40235">
        <v>45328</v>
      </c>
    </row>
    <row r="40236" spans="1:8" x14ac:dyDescent="0.2">
      <c r="A40236">
        <v>1.19333928474642E+18</v>
      </c>
      <c r="B40236" t="s">
        <v>80973</v>
      </c>
      <c r="C40236" t="s">
        <v>80974</v>
      </c>
      <c r="D40236" s="1">
        <v>43779.102210648147</v>
      </c>
      <c r="E40236">
        <v>18285</v>
      </c>
      <c r="F40236">
        <v>73904</v>
      </c>
    </row>
    <row r="40237" spans="1:8" x14ac:dyDescent="0.2">
      <c r="A40237">
        <v>1.1933421763289999E+18</v>
      </c>
      <c r="B40237" t="s">
        <v>80975</v>
      </c>
      <c r="C40237" t="s">
        <v>80976</v>
      </c>
      <c r="D40237" s="1">
        <v>43779.110185185185</v>
      </c>
      <c r="E40237">
        <v>6210</v>
      </c>
      <c r="F40237">
        <v>35156</v>
      </c>
    </row>
    <row r="40238" spans="1:8" x14ac:dyDescent="0.2">
      <c r="A40238">
        <v>1.19334322381024E+18</v>
      </c>
      <c r="B40238" t="s">
        <v>80977</v>
      </c>
      <c r="C40238" t="s">
        <v>80978</v>
      </c>
      <c r="D40238" s="1">
        <v>43779.113078703704</v>
      </c>
      <c r="E40238">
        <v>5977</v>
      </c>
      <c r="F40238">
        <v>24264</v>
      </c>
    </row>
    <row r="40239" spans="1:8" x14ac:dyDescent="0.2">
      <c r="A40239">
        <v>1.19334670878211E+18</v>
      </c>
      <c r="B40239" t="s">
        <v>80979</v>
      </c>
      <c r="C40239" t="s">
        <v>80980</v>
      </c>
      <c r="D40239" s="1">
        <v>43779.122696759259</v>
      </c>
      <c r="E40239">
        <v>12050</v>
      </c>
      <c r="F40239">
        <v>59520</v>
      </c>
    </row>
    <row r="40240" spans="1:8" x14ac:dyDescent="0.2">
      <c r="A40240">
        <v>1.1933502000661E+18</v>
      </c>
      <c r="B40240" t="s">
        <v>80981</v>
      </c>
      <c r="C40240" t="s">
        <v>80982</v>
      </c>
      <c r="D40240" s="1">
        <v>43779.132326388892</v>
      </c>
      <c r="E40240">
        <v>15606</v>
      </c>
      <c r="F40240">
        <v>64671</v>
      </c>
      <c r="G40240" t="s">
        <v>89</v>
      </c>
    </row>
    <row r="40241" spans="1:7" x14ac:dyDescent="0.2">
      <c r="A40241">
        <v>1.19335853428675E+18</v>
      </c>
      <c r="B40241" t="s">
        <v>80983</v>
      </c>
      <c r="C40241" t="s">
        <v>80984</v>
      </c>
      <c r="D40241" s="1">
        <v>43779.155324074076</v>
      </c>
      <c r="E40241">
        <v>14056</v>
      </c>
      <c r="F40241">
        <v>72921</v>
      </c>
    </row>
    <row r="40242" spans="1:7" x14ac:dyDescent="0.2">
      <c r="A40242">
        <v>1.1933750353245399E+18</v>
      </c>
      <c r="B40242" t="s">
        <v>80985</v>
      </c>
      <c r="C40242" t="s">
        <v>80986</v>
      </c>
      <c r="D40242" s="1">
        <v>43779.200856481482</v>
      </c>
      <c r="E40242">
        <v>18553</v>
      </c>
      <c r="F40242">
        <v>91189</v>
      </c>
    </row>
    <row r="40243" spans="1:7" x14ac:dyDescent="0.2">
      <c r="A40243">
        <v>1.1933775318288E+18</v>
      </c>
      <c r="B40243" t="s">
        <v>80987</v>
      </c>
      <c r="C40243" t="s">
        <v>80988</v>
      </c>
      <c r="D40243" s="1">
        <v>43779.207754629628</v>
      </c>
      <c r="E40243">
        <v>20682</v>
      </c>
      <c r="F40243">
        <v>76510</v>
      </c>
    </row>
    <row r="40244" spans="1:7" x14ac:dyDescent="0.2">
      <c r="A40244">
        <v>1.19360378889826E+18</v>
      </c>
      <c r="B40244" t="s">
        <v>80989</v>
      </c>
      <c r="C40244" t="s">
        <v>80990</v>
      </c>
      <c r="D40244" s="1">
        <v>43779.832106481481</v>
      </c>
      <c r="E40244">
        <v>26721</v>
      </c>
      <c r="F40244">
        <v>93636</v>
      </c>
    </row>
    <row r="40245" spans="1:7" x14ac:dyDescent="0.2">
      <c r="A40245">
        <v>1.19360580736926E+18</v>
      </c>
      <c r="B40245" t="s">
        <v>80991</v>
      </c>
      <c r="C40245" t="s">
        <v>80992</v>
      </c>
      <c r="D40245" s="1">
        <v>43779.837673611109</v>
      </c>
      <c r="E40245">
        <v>19166</v>
      </c>
      <c r="F40245">
        <v>72059</v>
      </c>
      <c r="G40245" t="s">
        <v>89</v>
      </c>
    </row>
    <row r="40246" spans="1:7" x14ac:dyDescent="0.2">
      <c r="A40246">
        <v>1.1936151883119099E+18</v>
      </c>
      <c r="B40246" t="s">
        <v>80993</v>
      </c>
      <c r="C40246" t="s">
        <v>80994</v>
      </c>
      <c r="D40246" s="1">
        <v>43779.863553240742</v>
      </c>
      <c r="E40246">
        <v>22105</v>
      </c>
      <c r="F40246">
        <v>95601</v>
      </c>
    </row>
    <row r="40247" spans="1:7" x14ac:dyDescent="0.2">
      <c r="A40247">
        <v>1.19366535472943E+18</v>
      </c>
      <c r="B40247" t="s">
        <v>80995</v>
      </c>
      <c r="C40247" t="s">
        <v>80996</v>
      </c>
      <c r="D40247" s="1">
        <v>43780.00199074074</v>
      </c>
      <c r="E40247">
        <v>12649</v>
      </c>
      <c r="F40247">
        <v>53661</v>
      </c>
      <c r="G40247" t="s">
        <v>89</v>
      </c>
    </row>
    <row r="40248" spans="1:7" x14ac:dyDescent="0.2">
      <c r="A40248">
        <v>1.19370861517102E+18</v>
      </c>
      <c r="B40248" t="s">
        <v>80997</v>
      </c>
      <c r="C40248" t="s">
        <v>80998</v>
      </c>
      <c r="D40248" s="1">
        <v>43780.121365740742</v>
      </c>
      <c r="E40248">
        <v>10007</v>
      </c>
      <c r="F40248">
        <v>31427</v>
      </c>
    </row>
    <row r="40249" spans="1:7" x14ac:dyDescent="0.2">
      <c r="A40249">
        <v>1.1937088642245801E+18</v>
      </c>
      <c r="B40249" t="s">
        <v>80999</v>
      </c>
      <c r="C40249" t="s">
        <v>81000</v>
      </c>
      <c r="D40249" s="1">
        <v>43780.122048611112</v>
      </c>
      <c r="E40249">
        <v>10681</v>
      </c>
      <c r="F40249">
        <v>36661</v>
      </c>
    </row>
    <row r="40250" spans="1:7" x14ac:dyDescent="0.2">
      <c r="A40250">
        <v>1.1937120961371E+18</v>
      </c>
      <c r="B40250" t="s">
        <v>81001</v>
      </c>
      <c r="C40250" t="s">
        <v>81002</v>
      </c>
      <c r="D40250" s="1">
        <v>43780.130972222221</v>
      </c>
      <c r="E40250">
        <v>9803</v>
      </c>
      <c r="F40250">
        <v>33889</v>
      </c>
    </row>
    <row r="40251" spans="1:7" x14ac:dyDescent="0.2">
      <c r="A40251">
        <v>1.1937162599443E+18</v>
      </c>
      <c r="B40251" t="s">
        <v>81003</v>
      </c>
      <c r="C40251" t="s">
        <v>81004</v>
      </c>
      <c r="D40251" s="1">
        <v>43780.142465277779</v>
      </c>
      <c r="E40251">
        <v>18125</v>
      </c>
      <c r="F40251">
        <v>73500</v>
      </c>
    </row>
    <row r="40252" spans="1:7" x14ac:dyDescent="0.2">
      <c r="A40252">
        <v>1.1937164057719301E+18</v>
      </c>
      <c r="B40252" t="s">
        <v>81005</v>
      </c>
      <c r="C40252" t="s">
        <v>81006</v>
      </c>
      <c r="D40252" s="1">
        <v>43780.142858796295</v>
      </c>
      <c r="E40252">
        <v>11985</v>
      </c>
      <c r="F40252">
        <v>38875</v>
      </c>
    </row>
    <row r="40253" spans="1:7" x14ac:dyDescent="0.2">
      <c r="A40253">
        <v>1.1937361632379899E+18</v>
      </c>
      <c r="B40253" t="s">
        <v>81007</v>
      </c>
      <c r="C40253" t="s">
        <v>81008</v>
      </c>
      <c r="D40253" s="1">
        <v>43780.197384259256</v>
      </c>
      <c r="E40253">
        <v>10391</v>
      </c>
      <c r="F40253">
        <v>41811</v>
      </c>
    </row>
    <row r="40254" spans="1:7" x14ac:dyDescent="0.2">
      <c r="A40254">
        <v>1.19385215406019E+18</v>
      </c>
      <c r="B40254" t="s">
        <v>81009</v>
      </c>
      <c r="C40254" t="s">
        <v>81010</v>
      </c>
      <c r="D40254" s="1">
        <v>43780.517453703702</v>
      </c>
      <c r="E40254">
        <v>13099</v>
      </c>
      <c r="F40254">
        <v>50722</v>
      </c>
    </row>
    <row r="40255" spans="1:7" x14ac:dyDescent="0.2">
      <c r="A40255">
        <v>1.1938867287901701E+18</v>
      </c>
      <c r="B40255" t="s">
        <v>81011</v>
      </c>
      <c r="C40255" t="s">
        <v>81012</v>
      </c>
      <c r="D40255" s="1">
        <v>43780.612870370373</v>
      </c>
      <c r="E40255">
        <v>29662</v>
      </c>
      <c r="F40255">
        <v>166149</v>
      </c>
    </row>
    <row r="40256" spans="1:7" x14ac:dyDescent="0.2">
      <c r="A40256">
        <v>1.1938912919537999E+18</v>
      </c>
      <c r="B40256" t="s">
        <v>81013</v>
      </c>
      <c r="C40256" t="s">
        <v>81014</v>
      </c>
      <c r="D40256" s="1">
        <v>43780.625462962962</v>
      </c>
      <c r="E40256">
        <v>13006</v>
      </c>
      <c r="F40256">
        <v>61250</v>
      </c>
    </row>
    <row r="40257" spans="1:7" x14ac:dyDescent="0.2">
      <c r="A40257">
        <v>1.1938936316162701E+18</v>
      </c>
      <c r="B40257" t="s">
        <v>81015</v>
      </c>
      <c r="C40257" t="s">
        <v>81016</v>
      </c>
      <c r="D40257" s="1">
        <v>43780.631909722222</v>
      </c>
      <c r="E40257">
        <v>14308</v>
      </c>
      <c r="F40257">
        <v>60983</v>
      </c>
    </row>
    <row r="40258" spans="1:7" x14ac:dyDescent="0.2">
      <c r="A40258">
        <v>1.1938941447474199E+18</v>
      </c>
      <c r="B40258" t="s">
        <v>81017</v>
      </c>
      <c r="C40258" t="s">
        <v>81018</v>
      </c>
      <c r="D40258" s="1">
        <v>43780.633333333331</v>
      </c>
      <c r="E40258">
        <v>18848</v>
      </c>
      <c r="F40258">
        <v>71964</v>
      </c>
    </row>
    <row r="40259" spans="1:7" x14ac:dyDescent="0.2">
      <c r="A40259">
        <v>1.1938962750931799E+18</v>
      </c>
      <c r="B40259" t="s">
        <v>81019</v>
      </c>
      <c r="C40259" t="s">
        <v>81020</v>
      </c>
      <c r="D40259" s="1">
        <v>43780.63921296296</v>
      </c>
      <c r="E40259">
        <v>24790</v>
      </c>
      <c r="F40259">
        <v>91444</v>
      </c>
    </row>
    <row r="40260" spans="1:7" x14ac:dyDescent="0.2">
      <c r="A40260">
        <v>1.1938975748996301E+18</v>
      </c>
      <c r="B40260" t="s">
        <v>81021</v>
      </c>
      <c r="C40260" t="s">
        <v>81022</v>
      </c>
      <c r="D40260" s="1">
        <v>43780.642800925925</v>
      </c>
      <c r="E40260">
        <v>13262</v>
      </c>
      <c r="F40260">
        <v>51073</v>
      </c>
      <c r="G40260" t="s">
        <v>89</v>
      </c>
    </row>
    <row r="40261" spans="1:7" x14ac:dyDescent="0.2">
      <c r="A40261">
        <v>1.19397387665458E+18</v>
      </c>
      <c r="B40261" t="s">
        <v>81023</v>
      </c>
      <c r="C40261" t="s">
        <v>81024</v>
      </c>
      <c r="D40261" s="1">
        <v>43780.853344907409</v>
      </c>
      <c r="E40261">
        <v>21640</v>
      </c>
      <c r="F40261">
        <v>83843</v>
      </c>
    </row>
    <row r="40262" spans="1:7" x14ac:dyDescent="0.2">
      <c r="A40262">
        <v>1.1939884262337101E+18</v>
      </c>
      <c r="B40262" t="s">
        <v>81025</v>
      </c>
      <c r="C40262" t="s">
        <v>81026</v>
      </c>
      <c r="D40262" s="1">
        <v>43780.893495370372</v>
      </c>
      <c r="E40262">
        <v>23327</v>
      </c>
      <c r="F40262">
        <v>108023</v>
      </c>
    </row>
    <row r="40263" spans="1:7" x14ac:dyDescent="0.2">
      <c r="A40263">
        <v>1.19399176924499E+18</v>
      </c>
      <c r="B40263" t="s">
        <v>81027</v>
      </c>
      <c r="C40263" t="s">
        <v>81028</v>
      </c>
      <c r="D40263" s="1">
        <v>43780.902719907404</v>
      </c>
      <c r="E40263">
        <v>12882</v>
      </c>
      <c r="F40263">
        <v>52043</v>
      </c>
    </row>
    <row r="40264" spans="1:7" x14ac:dyDescent="0.2">
      <c r="A40264">
        <v>1.1940144743757599E+18</v>
      </c>
      <c r="B40264" t="s">
        <v>81029</v>
      </c>
      <c r="C40264" t="s">
        <v>81030</v>
      </c>
      <c r="D40264" s="1">
        <v>43780.965381944443</v>
      </c>
      <c r="E40264">
        <v>18197</v>
      </c>
      <c r="F40264">
        <v>93968</v>
      </c>
    </row>
    <row r="40265" spans="1:7" x14ac:dyDescent="0.2">
      <c r="A40265">
        <v>1.19403167839568E+18</v>
      </c>
      <c r="B40265" t="s">
        <v>81031</v>
      </c>
      <c r="C40265" t="s">
        <v>81032</v>
      </c>
      <c r="D40265" s="1">
        <v>43781.01284722222</v>
      </c>
      <c r="E40265">
        <v>23751</v>
      </c>
      <c r="F40265">
        <v>87861</v>
      </c>
    </row>
    <row r="40266" spans="1:7" x14ac:dyDescent="0.2">
      <c r="A40266">
        <v>1.1940331629361001E+18</v>
      </c>
      <c r="B40266" t="s">
        <v>81033</v>
      </c>
      <c r="C40266" t="s">
        <v>81034</v>
      </c>
      <c r="D40266" s="1">
        <v>43781.016944444447</v>
      </c>
      <c r="E40266">
        <v>19590</v>
      </c>
      <c r="F40266">
        <v>80097</v>
      </c>
    </row>
    <row r="40267" spans="1:7" x14ac:dyDescent="0.2">
      <c r="A40267">
        <v>1.19403592206671E+18</v>
      </c>
      <c r="B40267" t="s">
        <v>81035</v>
      </c>
      <c r="C40267" t="s">
        <v>81036</v>
      </c>
      <c r="D40267" s="1">
        <v>43781.024560185186</v>
      </c>
      <c r="E40267">
        <v>31531</v>
      </c>
      <c r="F40267">
        <v>127722</v>
      </c>
    </row>
    <row r="40268" spans="1:7" x14ac:dyDescent="0.2">
      <c r="A40268">
        <v>1.19403781193201E+18</v>
      </c>
      <c r="B40268" t="s">
        <v>81037</v>
      </c>
      <c r="C40268" t="s">
        <v>81038</v>
      </c>
      <c r="D40268" s="1">
        <v>43781.029780092591</v>
      </c>
      <c r="E40268">
        <v>16278</v>
      </c>
      <c r="F40268">
        <v>62717</v>
      </c>
      <c r="G40268" t="s">
        <v>215</v>
      </c>
    </row>
    <row r="40269" spans="1:7" x14ac:dyDescent="0.2">
      <c r="A40269">
        <v>1.1940416747392E+18</v>
      </c>
      <c r="B40269" t="s">
        <v>81039</v>
      </c>
      <c r="C40269" t="s">
        <v>81040</v>
      </c>
      <c r="D40269" s="1">
        <v>43781.040439814817</v>
      </c>
      <c r="E40269">
        <v>15288</v>
      </c>
      <c r="F40269">
        <v>57195</v>
      </c>
    </row>
    <row r="40270" spans="1:7" x14ac:dyDescent="0.2">
      <c r="A40270">
        <v>1.1940416800197499E+18</v>
      </c>
      <c r="B40270" t="s">
        <v>81041</v>
      </c>
      <c r="C40270" t="s">
        <v>81042</v>
      </c>
      <c r="D40270" s="1">
        <v>43781.040451388886</v>
      </c>
      <c r="E40270">
        <v>10328</v>
      </c>
      <c r="F40270">
        <v>42168</v>
      </c>
      <c r="G40270" t="s">
        <v>215</v>
      </c>
    </row>
    <row r="40271" spans="1:7" x14ac:dyDescent="0.2">
      <c r="A40271">
        <v>1.19405652042781E+18</v>
      </c>
      <c r="B40271" t="s">
        <v>81043</v>
      </c>
      <c r="C40271" t="s">
        <v>81044</v>
      </c>
      <c r="D40271" s="1">
        <v>43781.081400462965</v>
      </c>
      <c r="E40271">
        <v>19377</v>
      </c>
      <c r="F40271">
        <v>71103</v>
      </c>
      <c r="G40271" t="s">
        <v>89</v>
      </c>
    </row>
    <row r="40272" spans="1:7" x14ac:dyDescent="0.2">
      <c r="A40272">
        <v>1.1940893378870999E+18</v>
      </c>
      <c r="B40272" t="s">
        <v>81045</v>
      </c>
      <c r="C40272" t="s">
        <v>81046</v>
      </c>
      <c r="D40272" s="1">
        <v>43781.171956018516</v>
      </c>
      <c r="E40272">
        <v>10535</v>
      </c>
      <c r="F40272">
        <v>64428</v>
      </c>
      <c r="G40272" t="s">
        <v>89</v>
      </c>
    </row>
    <row r="40273" spans="1:7" x14ac:dyDescent="0.2">
      <c r="A40273">
        <v>1.19421455305325E+18</v>
      </c>
      <c r="B40273" t="s">
        <v>81047</v>
      </c>
      <c r="C40273" t="s">
        <v>81048</v>
      </c>
      <c r="D40273" s="1">
        <v>43781.517488425925</v>
      </c>
      <c r="E40273">
        <v>16365</v>
      </c>
      <c r="F40273">
        <v>65549</v>
      </c>
    </row>
    <row r="40274" spans="1:7" x14ac:dyDescent="0.2">
      <c r="A40274">
        <v>1.1942145680017201E+18</v>
      </c>
      <c r="B40274" t="s">
        <v>81049</v>
      </c>
      <c r="C40274" t="s">
        <v>81050</v>
      </c>
      <c r="D40274" s="1">
        <v>43781.517534722225</v>
      </c>
      <c r="E40274">
        <v>11271</v>
      </c>
      <c r="F40274">
        <v>46803</v>
      </c>
    </row>
    <row r="40275" spans="1:7" x14ac:dyDescent="0.2">
      <c r="A40275">
        <v>1.19421456959139E+18</v>
      </c>
      <c r="B40275" t="s">
        <v>81051</v>
      </c>
      <c r="C40275" t="s">
        <v>81052</v>
      </c>
      <c r="D40275" s="1">
        <v>43781.517534722225</v>
      </c>
      <c r="E40275">
        <v>12203</v>
      </c>
      <c r="F40275">
        <v>48630</v>
      </c>
    </row>
    <row r="40276" spans="1:7" x14ac:dyDescent="0.2">
      <c r="A40276">
        <v>1.1942161063004401E+18</v>
      </c>
      <c r="B40276" t="s">
        <v>81053</v>
      </c>
      <c r="C40276" t="s">
        <v>81054</v>
      </c>
      <c r="D40276" s="1">
        <v>43781.521770833337</v>
      </c>
      <c r="E40276">
        <v>20490</v>
      </c>
      <c r="F40276">
        <v>93884</v>
      </c>
    </row>
    <row r="40277" spans="1:7" x14ac:dyDescent="0.2">
      <c r="A40277">
        <v>1.19421650640354E+18</v>
      </c>
      <c r="B40277" t="s">
        <v>81055</v>
      </c>
      <c r="C40277" t="s">
        <v>81056</v>
      </c>
      <c r="D40277" s="1">
        <v>43781.522881944446</v>
      </c>
      <c r="E40277">
        <v>20910</v>
      </c>
      <c r="F40277">
        <v>111794</v>
      </c>
    </row>
    <row r="40278" spans="1:7" x14ac:dyDescent="0.2">
      <c r="A40278">
        <v>1.1942196557176399E+18</v>
      </c>
      <c r="B40278" t="s">
        <v>81057</v>
      </c>
      <c r="C40278" t="s">
        <v>81058</v>
      </c>
      <c r="D40278" s="1">
        <v>43781.531574074077</v>
      </c>
      <c r="E40278">
        <v>20211</v>
      </c>
      <c r="F40278">
        <v>80567</v>
      </c>
    </row>
    <row r="40279" spans="1:7" x14ac:dyDescent="0.2">
      <c r="A40279">
        <v>1.1942790775464801E+18</v>
      </c>
      <c r="B40279" t="s">
        <v>81059</v>
      </c>
      <c r="C40279" t="s">
        <v>81060</v>
      </c>
      <c r="D40279" s="1">
        <v>43781.695543981485</v>
      </c>
      <c r="E40279">
        <v>20974</v>
      </c>
      <c r="F40279">
        <v>69018</v>
      </c>
    </row>
    <row r="40280" spans="1:7" x14ac:dyDescent="0.2">
      <c r="A40280">
        <v>1.1944153555920901E+18</v>
      </c>
      <c r="B40280" t="s">
        <v>81061</v>
      </c>
      <c r="C40280" t="s">
        <v>81062</v>
      </c>
      <c r="D40280" s="1">
        <v>43782.071597222224</v>
      </c>
      <c r="E40280">
        <v>16834</v>
      </c>
      <c r="F40280">
        <v>63407</v>
      </c>
      <c r="G40280" t="s">
        <v>89</v>
      </c>
    </row>
    <row r="40281" spans="1:7" x14ac:dyDescent="0.2">
      <c r="A40281">
        <v>1.19442817851474E+18</v>
      </c>
      <c r="B40281" t="s">
        <v>81063</v>
      </c>
      <c r="C40281" t="s">
        <v>81064</v>
      </c>
      <c r="D40281" s="1">
        <v>43782.106979166667</v>
      </c>
      <c r="E40281">
        <v>17875</v>
      </c>
      <c r="F40281">
        <v>83733</v>
      </c>
      <c r="G40281" t="s">
        <v>89</v>
      </c>
    </row>
    <row r="40282" spans="1:7" x14ac:dyDescent="0.2">
      <c r="A40282">
        <v>1.1944582961467E+18</v>
      </c>
      <c r="B40282" t="s">
        <v>81065</v>
      </c>
      <c r="C40282" t="s">
        <v>81066</v>
      </c>
      <c r="D40282" s="1">
        <v>43782.190092592595</v>
      </c>
      <c r="E40282">
        <v>24034</v>
      </c>
      <c r="F40282">
        <v>90474</v>
      </c>
    </row>
    <row r="40283" spans="1:7" x14ac:dyDescent="0.2">
      <c r="A40283">
        <v>1.19445829972017E+18</v>
      </c>
      <c r="B40283" t="s">
        <v>81067</v>
      </c>
      <c r="C40283" t="s">
        <v>81068</v>
      </c>
      <c r="D40283" s="1">
        <v>43782.190104166664</v>
      </c>
      <c r="E40283">
        <v>13068</v>
      </c>
      <c r="F40283">
        <v>52869</v>
      </c>
    </row>
    <row r="40284" spans="1:7" x14ac:dyDescent="0.2">
      <c r="A40284">
        <v>1.1944583010330701E+18</v>
      </c>
      <c r="B40284" t="s">
        <v>81069</v>
      </c>
      <c r="C40284" t="s">
        <v>81070</v>
      </c>
      <c r="D40284" s="1">
        <v>43782.190104166664</v>
      </c>
      <c r="E40284">
        <v>13253</v>
      </c>
      <c r="F40284">
        <v>53599</v>
      </c>
      <c r="G40284" t="s">
        <v>215</v>
      </c>
    </row>
    <row r="40285" spans="1:7" x14ac:dyDescent="0.2">
      <c r="A40285">
        <v>1.1945864700503401E+18</v>
      </c>
      <c r="B40285" t="s">
        <v>81071</v>
      </c>
      <c r="C40285" t="s">
        <v>81072</v>
      </c>
      <c r="D40285" s="1">
        <v>43782.54378472222</v>
      </c>
      <c r="E40285">
        <v>20294</v>
      </c>
      <c r="F40285">
        <v>81584</v>
      </c>
      <c r="G40285" t="s">
        <v>89</v>
      </c>
    </row>
    <row r="40286" spans="1:7" x14ac:dyDescent="0.2">
      <c r="A40286">
        <v>1.19458864567361E+18</v>
      </c>
      <c r="B40286" t="s">
        <v>81073</v>
      </c>
      <c r="C40286" t="s">
        <v>81074</v>
      </c>
      <c r="D40286" s="1">
        <v>43782.549791666665</v>
      </c>
      <c r="E40286">
        <v>12476</v>
      </c>
      <c r="F40286">
        <v>52274</v>
      </c>
      <c r="G40286" t="s">
        <v>215</v>
      </c>
    </row>
    <row r="40287" spans="1:7" x14ac:dyDescent="0.2">
      <c r="A40287">
        <v>1.1946053544847099E+18</v>
      </c>
      <c r="B40287" t="s">
        <v>81075</v>
      </c>
      <c r="C40287" t="s">
        <v>81076</v>
      </c>
      <c r="D40287" s="1">
        <v>43782.595891203702</v>
      </c>
      <c r="E40287">
        <v>15292</v>
      </c>
      <c r="F40287">
        <v>59073</v>
      </c>
    </row>
    <row r="40288" spans="1:7" x14ac:dyDescent="0.2">
      <c r="A40288">
        <v>1.19460536424067E+18</v>
      </c>
      <c r="B40288" t="s">
        <v>81077</v>
      </c>
      <c r="C40288" t="s">
        <v>81078</v>
      </c>
      <c r="D40288" s="1">
        <v>43782.595925925925</v>
      </c>
      <c r="E40288">
        <v>10013</v>
      </c>
      <c r="F40288">
        <v>40202</v>
      </c>
    </row>
    <row r="40289" spans="1:7" x14ac:dyDescent="0.2">
      <c r="A40289">
        <v>1.1946053735729999E+18</v>
      </c>
      <c r="B40289" t="s">
        <v>81079</v>
      </c>
      <c r="C40289" t="s">
        <v>81080</v>
      </c>
      <c r="D40289" s="1">
        <v>43782.595949074072</v>
      </c>
      <c r="E40289">
        <v>9793</v>
      </c>
      <c r="F40289">
        <v>39157</v>
      </c>
      <c r="G40289" t="s">
        <v>215</v>
      </c>
    </row>
    <row r="40290" spans="1:7" x14ac:dyDescent="0.2">
      <c r="A40290">
        <v>1.19460848279379E+18</v>
      </c>
      <c r="B40290" t="s">
        <v>81081</v>
      </c>
      <c r="C40290" t="s">
        <v>81082</v>
      </c>
      <c r="D40290" s="1">
        <v>43782.604525462964</v>
      </c>
      <c r="E40290">
        <v>12286</v>
      </c>
      <c r="F40290">
        <v>64676</v>
      </c>
    </row>
    <row r="40291" spans="1:7" x14ac:dyDescent="0.2">
      <c r="A40291">
        <v>1.19460858159056E+18</v>
      </c>
      <c r="B40291" t="s">
        <v>81083</v>
      </c>
      <c r="C40291" t="s">
        <v>80682</v>
      </c>
      <c r="D40291" s="1">
        <v>43782.604803240742</v>
      </c>
      <c r="E40291">
        <v>22996</v>
      </c>
      <c r="F40291">
        <v>111967</v>
      </c>
    </row>
    <row r="40292" spans="1:7" x14ac:dyDescent="0.2">
      <c r="A40292">
        <v>1.1946588383157199E+18</v>
      </c>
      <c r="B40292" t="s">
        <v>81084</v>
      </c>
      <c r="C40292" t="s">
        <v>81085</v>
      </c>
      <c r="D40292" s="1">
        <v>43782.743483796294</v>
      </c>
      <c r="E40292">
        <v>19591</v>
      </c>
      <c r="F40292">
        <v>58744</v>
      </c>
    </row>
    <row r="40293" spans="1:7" x14ac:dyDescent="0.2">
      <c r="A40293">
        <v>1.1948204010351201E+18</v>
      </c>
      <c r="B40293" t="s">
        <v>81086</v>
      </c>
      <c r="C40293" t="s">
        <v>81087</v>
      </c>
      <c r="D40293" s="1">
        <v>43783.189305555556</v>
      </c>
      <c r="E40293">
        <v>13513</v>
      </c>
      <c r="F40293">
        <v>53610</v>
      </c>
      <c r="G40293" t="s">
        <v>89</v>
      </c>
    </row>
    <row r="40294" spans="1:7" x14ac:dyDescent="0.2">
      <c r="A40294">
        <v>1.19482407201169E+18</v>
      </c>
      <c r="B40294" t="s">
        <v>81088</v>
      </c>
      <c r="C40294" t="s">
        <v>81089</v>
      </c>
      <c r="D40294" s="1">
        <v>43783.199444444443</v>
      </c>
      <c r="E40294">
        <v>26017</v>
      </c>
      <c r="F40294">
        <v>161252</v>
      </c>
    </row>
    <row r="40295" spans="1:7" x14ac:dyDescent="0.2">
      <c r="A40295">
        <v>1.1949466522237399E+18</v>
      </c>
      <c r="B40295" t="s">
        <v>81090</v>
      </c>
      <c r="C40295" t="s">
        <v>81091</v>
      </c>
      <c r="D40295" s="1">
        <v>43783.53769675926</v>
      </c>
      <c r="E40295">
        <v>24045</v>
      </c>
      <c r="F40295">
        <v>87728</v>
      </c>
      <c r="G40295" t="s">
        <v>89</v>
      </c>
    </row>
    <row r="40296" spans="1:7" x14ac:dyDescent="0.2">
      <c r="A40296">
        <v>1.1949742939118799E+18</v>
      </c>
      <c r="B40296" t="s">
        <v>81092</v>
      </c>
      <c r="C40296" t="s">
        <v>81093</v>
      </c>
      <c r="D40296" s="1">
        <v>43783.613969907405</v>
      </c>
      <c r="E40296">
        <v>21237</v>
      </c>
      <c r="F40296">
        <v>96545</v>
      </c>
    </row>
    <row r="40297" spans="1:7" x14ac:dyDescent="0.2">
      <c r="A40297">
        <v>1.19498648758831E+18</v>
      </c>
      <c r="B40297" t="s">
        <v>81094</v>
      </c>
      <c r="C40297" t="s">
        <v>81095</v>
      </c>
      <c r="D40297" s="1">
        <v>43783.647627314815</v>
      </c>
      <c r="E40297">
        <v>18508</v>
      </c>
      <c r="F40297">
        <v>83485</v>
      </c>
    </row>
    <row r="40298" spans="1:7" x14ac:dyDescent="0.2">
      <c r="A40298">
        <v>1.1949878170777999E+18</v>
      </c>
      <c r="B40298" t="s">
        <v>81096</v>
      </c>
      <c r="C40298" t="s">
        <v>81097</v>
      </c>
      <c r="D40298" s="1">
        <v>43783.651296296295</v>
      </c>
      <c r="E40298">
        <v>12112</v>
      </c>
      <c r="F40298">
        <v>48378</v>
      </c>
      <c r="G40298" t="s">
        <v>215</v>
      </c>
    </row>
    <row r="40299" spans="1:7" x14ac:dyDescent="0.2">
      <c r="A40299">
        <v>1.19499064333826E+18</v>
      </c>
      <c r="B40299" t="s">
        <v>81098</v>
      </c>
      <c r="C40299" t="s">
        <v>81099</v>
      </c>
      <c r="D40299" s="1">
        <v>43783.659085648149</v>
      </c>
      <c r="E40299">
        <v>11593</v>
      </c>
      <c r="F40299">
        <v>50162</v>
      </c>
      <c r="G40299" t="s">
        <v>89</v>
      </c>
    </row>
    <row r="40300" spans="1:7" x14ac:dyDescent="0.2">
      <c r="A40300">
        <v>1.19500049908017E+18</v>
      </c>
      <c r="B40300" t="s">
        <v>81100</v>
      </c>
      <c r="C40300" t="s">
        <v>81101</v>
      </c>
      <c r="D40300" s="1">
        <v>43783.686284722222</v>
      </c>
      <c r="E40300">
        <v>13487</v>
      </c>
      <c r="F40300">
        <v>54895</v>
      </c>
      <c r="G40300" t="s">
        <v>89</v>
      </c>
    </row>
    <row r="40301" spans="1:7" x14ac:dyDescent="0.2">
      <c r="A40301">
        <v>1.1950005116253499E+18</v>
      </c>
      <c r="B40301" t="s">
        <v>81102</v>
      </c>
      <c r="C40301" t="s">
        <v>81103</v>
      </c>
      <c r="D40301" s="1">
        <v>43783.686319444445</v>
      </c>
      <c r="E40301">
        <v>10339</v>
      </c>
      <c r="F40301">
        <v>43605</v>
      </c>
    </row>
    <row r="40302" spans="1:7" x14ac:dyDescent="0.2">
      <c r="A40302">
        <v>1.19500055150063E+18</v>
      </c>
      <c r="B40302" t="s">
        <v>81104</v>
      </c>
      <c r="C40302" t="s">
        <v>81105</v>
      </c>
      <c r="D40302" s="1">
        <v>43783.686435185184</v>
      </c>
      <c r="E40302">
        <v>10562</v>
      </c>
      <c r="F40302">
        <v>45406</v>
      </c>
    </row>
    <row r="40303" spans="1:7" x14ac:dyDescent="0.2">
      <c r="A40303">
        <v>1.1950033065585999E+18</v>
      </c>
      <c r="B40303" t="s">
        <v>81106</v>
      </c>
      <c r="C40303" t="s">
        <v>81107</v>
      </c>
      <c r="D40303" s="1">
        <v>43783.694039351853</v>
      </c>
      <c r="E40303">
        <v>29518</v>
      </c>
      <c r="F40303">
        <v>150854</v>
      </c>
    </row>
    <row r="40304" spans="1:7" x14ac:dyDescent="0.2">
      <c r="A40304">
        <v>1.1951229720983501E+18</v>
      </c>
      <c r="B40304" t="s">
        <v>81108</v>
      </c>
      <c r="C40304" t="s">
        <v>81109</v>
      </c>
      <c r="D40304" s="1">
        <v>43784.024247685185</v>
      </c>
      <c r="E40304">
        <v>10068</v>
      </c>
      <c r="F40304">
        <v>54262</v>
      </c>
    </row>
    <row r="40305" spans="1:8" x14ac:dyDescent="0.2">
      <c r="A40305">
        <v>1.1951229757138099E+18</v>
      </c>
      <c r="B40305" t="s">
        <v>81110</v>
      </c>
      <c r="C40305" t="s">
        <v>81111</v>
      </c>
      <c r="D40305" s="1">
        <v>43784.024259259262</v>
      </c>
      <c r="E40305">
        <v>8303</v>
      </c>
      <c r="F40305">
        <v>44614</v>
      </c>
    </row>
    <row r="40306" spans="1:8" x14ac:dyDescent="0.2">
      <c r="A40306">
        <v>1.1951363385104901E+18</v>
      </c>
      <c r="B40306" t="s">
        <v>81112</v>
      </c>
      <c r="C40306" t="s">
        <v>81113</v>
      </c>
      <c r="D40306" s="1">
        <v>43784.06113425926</v>
      </c>
      <c r="E40306">
        <v>13077</v>
      </c>
      <c r="F40306">
        <v>59556</v>
      </c>
      <c r="G40306" t="s">
        <v>89</v>
      </c>
    </row>
    <row r="40307" spans="1:8" x14ac:dyDescent="0.2">
      <c r="A40307">
        <v>1.19518799227027E+18</v>
      </c>
      <c r="B40307" t="s">
        <v>81114</v>
      </c>
      <c r="C40307" t="s">
        <v>81115</v>
      </c>
      <c r="D40307" s="1">
        <v>43784.203668981485</v>
      </c>
      <c r="E40307">
        <v>17766</v>
      </c>
      <c r="F40307">
        <v>65434</v>
      </c>
      <c r="G40307" t="s">
        <v>89</v>
      </c>
      <c r="H40307" t="s">
        <v>390</v>
      </c>
    </row>
    <row r="40308" spans="1:8" x14ac:dyDescent="0.2">
      <c r="A40308">
        <v>1.1952028346454001E+18</v>
      </c>
      <c r="B40308" t="s">
        <v>81116</v>
      </c>
      <c r="C40308" t="s">
        <v>81117</v>
      </c>
      <c r="D40308" s="1">
        <v>43784.244629629633</v>
      </c>
      <c r="E40308">
        <v>21903</v>
      </c>
      <c r="F40308">
        <v>80253</v>
      </c>
    </row>
    <row r="40309" spans="1:8" x14ac:dyDescent="0.2">
      <c r="A40309">
        <v>1.19520283836162E+18</v>
      </c>
      <c r="B40309" t="s">
        <v>81118</v>
      </c>
      <c r="C40309" t="s">
        <v>81119</v>
      </c>
      <c r="D40309" s="1">
        <v>43784.244641203702</v>
      </c>
      <c r="E40309">
        <v>16781</v>
      </c>
      <c r="F40309">
        <v>63491</v>
      </c>
    </row>
    <row r="40310" spans="1:8" x14ac:dyDescent="0.2">
      <c r="A40310">
        <v>1.19533786798957E+18</v>
      </c>
      <c r="B40310" t="s">
        <v>81120</v>
      </c>
      <c r="C40310" t="s">
        <v>81121</v>
      </c>
      <c r="D40310" s="1">
        <v>43784.617245370369</v>
      </c>
      <c r="E40310">
        <v>19258</v>
      </c>
      <c r="F40310">
        <v>73166</v>
      </c>
    </row>
    <row r="40311" spans="1:8" x14ac:dyDescent="0.2">
      <c r="A40311">
        <v>1.19533787388258E+18</v>
      </c>
      <c r="B40311" t="s">
        <v>81122</v>
      </c>
      <c r="C40311" t="s">
        <v>81123</v>
      </c>
      <c r="D40311" s="1">
        <v>43784.617268518516</v>
      </c>
      <c r="E40311">
        <v>15578</v>
      </c>
      <c r="F40311">
        <v>58459</v>
      </c>
    </row>
    <row r="40312" spans="1:8" x14ac:dyDescent="0.2">
      <c r="A40312">
        <v>1.1953561983479501E+18</v>
      </c>
      <c r="B40312" t="s">
        <v>81124</v>
      </c>
      <c r="C40312" t="s">
        <v>81125</v>
      </c>
      <c r="D40312" s="1">
        <v>43784.667824074073</v>
      </c>
      <c r="E40312">
        <v>31666</v>
      </c>
      <c r="F40312">
        <v>121103</v>
      </c>
    </row>
    <row r="40313" spans="1:8" x14ac:dyDescent="0.2">
      <c r="A40313">
        <v>1.19535621193746E+18</v>
      </c>
      <c r="B40313" t="s">
        <v>81126</v>
      </c>
      <c r="C40313" t="s">
        <v>81127</v>
      </c>
      <c r="D40313" s="1">
        <v>43784.667870370373</v>
      </c>
      <c r="E40313">
        <v>17182</v>
      </c>
      <c r="F40313">
        <v>64631</v>
      </c>
    </row>
    <row r="40314" spans="1:8" x14ac:dyDescent="0.2">
      <c r="A40314">
        <v>1.1953602437080399E+18</v>
      </c>
      <c r="B40314" t="s">
        <v>81128</v>
      </c>
      <c r="C40314" t="s">
        <v>81129</v>
      </c>
      <c r="D40314" s="1">
        <v>43784.678993055553</v>
      </c>
      <c r="E40314">
        <v>17262</v>
      </c>
      <c r="F40314">
        <v>71924</v>
      </c>
    </row>
    <row r="40315" spans="1:8" x14ac:dyDescent="0.2">
      <c r="A40315">
        <v>1.1953603199269299E+18</v>
      </c>
      <c r="B40315" t="s">
        <v>81130</v>
      </c>
      <c r="C40315" t="s">
        <v>81131</v>
      </c>
      <c r="D40315" s="1">
        <v>43784.679201388892</v>
      </c>
      <c r="E40315">
        <v>13539</v>
      </c>
      <c r="F40315">
        <v>40787</v>
      </c>
    </row>
    <row r="40316" spans="1:8" x14ac:dyDescent="0.2">
      <c r="A40316">
        <v>1.1953627521409101E+18</v>
      </c>
      <c r="B40316" t="s">
        <v>81132</v>
      </c>
      <c r="C40316" t="s">
        <v>81133</v>
      </c>
      <c r="D40316" s="1">
        <v>43784.685914351852</v>
      </c>
      <c r="E40316">
        <v>12826</v>
      </c>
      <c r="F40316">
        <v>40001</v>
      </c>
    </row>
    <row r="40317" spans="1:8" x14ac:dyDescent="0.2">
      <c r="A40317">
        <v>1.1953638824890601E+18</v>
      </c>
      <c r="B40317" t="s">
        <v>81134</v>
      </c>
      <c r="C40317" t="s">
        <v>81135</v>
      </c>
      <c r="D40317" s="1">
        <v>43784.689039351855</v>
      </c>
      <c r="E40317">
        <v>5656</v>
      </c>
      <c r="F40317">
        <v>14017</v>
      </c>
    </row>
    <row r="40318" spans="1:8" x14ac:dyDescent="0.2">
      <c r="A40318">
        <v>1.19536389466925E+18</v>
      </c>
      <c r="B40318" t="s">
        <v>81136</v>
      </c>
      <c r="C40318" t="s">
        <v>81137</v>
      </c>
      <c r="D40318" s="1">
        <v>43784.689062500001</v>
      </c>
      <c r="E40318">
        <v>9222</v>
      </c>
      <c r="F40318">
        <v>28373</v>
      </c>
    </row>
    <row r="40319" spans="1:8" x14ac:dyDescent="0.2">
      <c r="A40319">
        <v>1.19536390492018E+18</v>
      </c>
      <c r="B40319" t="s">
        <v>81138</v>
      </c>
      <c r="C40319" t="s">
        <v>81139</v>
      </c>
      <c r="D40319" s="1">
        <v>43784.689097222225</v>
      </c>
      <c r="E40319">
        <v>9510</v>
      </c>
      <c r="F40319">
        <v>29075</v>
      </c>
    </row>
    <row r="40320" spans="1:8" x14ac:dyDescent="0.2">
      <c r="A40320">
        <v>1.19537639005458E+18</v>
      </c>
      <c r="B40320" t="s">
        <v>81140</v>
      </c>
      <c r="C40320" t="s">
        <v>81141</v>
      </c>
      <c r="D40320" s="1">
        <v>43784.723553240743</v>
      </c>
      <c r="E40320">
        <v>21269</v>
      </c>
      <c r="F40320">
        <v>88427</v>
      </c>
    </row>
    <row r="40321" spans="1:8" x14ac:dyDescent="0.2">
      <c r="A40321">
        <v>1.1953795783589601E+18</v>
      </c>
      <c r="B40321" t="s">
        <v>81142</v>
      </c>
      <c r="C40321" t="s">
        <v>81143</v>
      </c>
      <c r="D40321" s="1">
        <v>43784.732349537036</v>
      </c>
      <c r="E40321">
        <v>20739</v>
      </c>
      <c r="F40321">
        <v>107609</v>
      </c>
    </row>
    <row r="40322" spans="1:8" x14ac:dyDescent="0.2">
      <c r="A40322">
        <v>1.19538948366499E+18</v>
      </c>
      <c r="B40322" t="s">
        <v>81144</v>
      </c>
      <c r="C40322" t="s">
        <v>81145</v>
      </c>
      <c r="D40322" s="1">
        <v>43784.759675925925</v>
      </c>
      <c r="E40322">
        <v>46131</v>
      </c>
      <c r="F40322">
        <v>151813</v>
      </c>
    </row>
    <row r="40323" spans="1:8" x14ac:dyDescent="0.2">
      <c r="A40323">
        <v>1.1953894866597701E+18</v>
      </c>
      <c r="B40323" t="s">
        <v>81146</v>
      </c>
      <c r="C40323" t="s">
        <v>81147</v>
      </c>
      <c r="D40323" s="1">
        <v>43784.759687500002</v>
      </c>
      <c r="E40323">
        <v>19994</v>
      </c>
      <c r="F40323">
        <v>75929</v>
      </c>
    </row>
    <row r="40324" spans="1:8" x14ac:dyDescent="0.2">
      <c r="A40324">
        <v>1.1954642095948301E+18</v>
      </c>
      <c r="B40324" t="s">
        <v>81148</v>
      </c>
      <c r="C40324" t="s">
        <v>81149</v>
      </c>
      <c r="D40324" s="1">
        <v>43784.965879629628</v>
      </c>
      <c r="E40324">
        <v>17408</v>
      </c>
      <c r="F40324">
        <v>62413</v>
      </c>
    </row>
    <row r="40325" spans="1:8" x14ac:dyDescent="0.2">
      <c r="A40325">
        <v>1.1954958766319501E+18</v>
      </c>
      <c r="B40325" t="s">
        <v>81150</v>
      </c>
      <c r="C40325" t="s">
        <v>81151</v>
      </c>
      <c r="D40325" s="1">
        <v>43785.053263888891</v>
      </c>
      <c r="E40325">
        <v>15383</v>
      </c>
      <c r="F40325">
        <v>60526</v>
      </c>
      <c r="H40325" t="s">
        <v>616</v>
      </c>
    </row>
    <row r="40326" spans="1:8" x14ac:dyDescent="0.2">
      <c r="A40326">
        <v>1.1955000617210199E+18</v>
      </c>
      <c r="B40326" t="s">
        <v>81152</v>
      </c>
      <c r="C40326" t="s">
        <v>81153</v>
      </c>
      <c r="D40326" s="1">
        <v>43785.064814814818</v>
      </c>
      <c r="E40326">
        <v>34411</v>
      </c>
      <c r="F40326">
        <v>115676</v>
      </c>
    </row>
    <row r="40327" spans="1:8" x14ac:dyDescent="0.2">
      <c r="A40327">
        <v>1.1955318964338401E+18</v>
      </c>
      <c r="B40327" t="s">
        <v>81154</v>
      </c>
      <c r="C40327" t="s">
        <v>81155</v>
      </c>
      <c r="D40327" s="1">
        <v>43785.152662037035</v>
      </c>
      <c r="E40327">
        <v>33302</v>
      </c>
      <c r="F40327">
        <v>89577</v>
      </c>
      <c r="H40327" t="s">
        <v>390</v>
      </c>
    </row>
    <row r="40328" spans="1:8" x14ac:dyDescent="0.2">
      <c r="A40328">
        <v>1.19569003746109E+18</v>
      </c>
      <c r="B40328" t="s">
        <v>81156</v>
      </c>
      <c r="C40328" t="s">
        <v>81157</v>
      </c>
      <c r="D40328" s="1">
        <v>43785.589050925926</v>
      </c>
      <c r="E40328">
        <v>17499</v>
      </c>
      <c r="F40328">
        <v>56181</v>
      </c>
      <c r="G40328" t="s">
        <v>89</v>
      </c>
    </row>
    <row r="40329" spans="1:8" x14ac:dyDescent="0.2">
      <c r="A40329">
        <v>1.1957009448450401E+18</v>
      </c>
      <c r="B40329" t="s">
        <v>81158</v>
      </c>
      <c r="C40329" t="s">
        <v>81159</v>
      </c>
      <c r="D40329" s="1">
        <v>43785.619143518517</v>
      </c>
      <c r="E40329">
        <v>14783</v>
      </c>
      <c r="F40329">
        <v>57824</v>
      </c>
      <c r="G40329" t="s">
        <v>89</v>
      </c>
    </row>
    <row r="40330" spans="1:8" x14ac:dyDescent="0.2">
      <c r="A40330">
        <v>1.19572280627473E+18</v>
      </c>
      <c r="B40330" t="s">
        <v>81160</v>
      </c>
      <c r="C40330" t="s">
        <v>81161</v>
      </c>
      <c r="D40330" s="1">
        <v>43785.679479166669</v>
      </c>
      <c r="E40330">
        <v>28046</v>
      </c>
      <c r="F40330">
        <v>117587</v>
      </c>
    </row>
    <row r="40331" spans="1:8" x14ac:dyDescent="0.2">
      <c r="A40331">
        <v>1.1957278717650701E+18</v>
      </c>
      <c r="B40331" t="s">
        <v>81162</v>
      </c>
      <c r="C40331" t="s">
        <v>81163</v>
      </c>
      <c r="D40331" s="1">
        <v>43785.693449074075</v>
      </c>
      <c r="E40331">
        <v>17636</v>
      </c>
      <c r="F40331">
        <v>71707</v>
      </c>
    </row>
    <row r="40332" spans="1:8" x14ac:dyDescent="0.2">
      <c r="A40332">
        <v>1.1957278797803599E+18</v>
      </c>
      <c r="B40332" t="s">
        <v>81164</v>
      </c>
      <c r="C40332" t="s">
        <v>81165</v>
      </c>
      <c r="D40332" s="1">
        <v>43785.693472222221</v>
      </c>
      <c r="E40332">
        <v>13010</v>
      </c>
      <c r="F40332">
        <v>52769</v>
      </c>
    </row>
    <row r="40333" spans="1:8" x14ac:dyDescent="0.2">
      <c r="A40333">
        <v>1.1957629214705999E+18</v>
      </c>
      <c r="B40333" t="s">
        <v>81166</v>
      </c>
      <c r="C40333" t="s">
        <v>81167</v>
      </c>
      <c r="D40333" s="1">
        <v>43785.790173611109</v>
      </c>
      <c r="E40333">
        <v>12664</v>
      </c>
      <c r="F40333">
        <v>65208</v>
      </c>
      <c r="G40333" t="s">
        <v>89</v>
      </c>
    </row>
    <row r="40334" spans="1:8" x14ac:dyDescent="0.2">
      <c r="A40334">
        <v>1.19577306726129E+18</v>
      </c>
      <c r="B40334" t="s">
        <v>81168</v>
      </c>
      <c r="C40334" t="s">
        <v>81169</v>
      </c>
      <c r="D40334" s="1">
        <v>43785.818171296298</v>
      </c>
      <c r="E40334">
        <v>18422</v>
      </c>
      <c r="F40334">
        <v>70612</v>
      </c>
      <c r="G40334" t="s">
        <v>89</v>
      </c>
    </row>
    <row r="40335" spans="1:8" x14ac:dyDescent="0.2">
      <c r="A40335">
        <v>1.1957746050106299E+18</v>
      </c>
      <c r="B40335" t="s">
        <v>81170</v>
      </c>
      <c r="C40335" t="s">
        <v>81171</v>
      </c>
      <c r="D40335" s="1">
        <v>43785.82240740741</v>
      </c>
      <c r="E40335">
        <v>8415</v>
      </c>
      <c r="F40335">
        <v>35543</v>
      </c>
    </row>
    <row r="40336" spans="1:8" x14ac:dyDescent="0.2">
      <c r="A40336">
        <v>1.1957757339326999E+18</v>
      </c>
      <c r="B40336" t="s">
        <v>81172</v>
      </c>
      <c r="C40336" t="s">
        <v>81173</v>
      </c>
      <c r="D40336" s="1">
        <v>43785.825532407405</v>
      </c>
      <c r="E40336">
        <v>14598</v>
      </c>
      <c r="F40336">
        <v>50256</v>
      </c>
    </row>
    <row r="40337" spans="1:7" x14ac:dyDescent="0.2">
      <c r="A40337">
        <v>1.19588988054033E+18</v>
      </c>
      <c r="B40337" t="s">
        <v>81174</v>
      </c>
      <c r="C40337" t="s">
        <v>81175</v>
      </c>
      <c r="D40337" s="1">
        <v>43786.140509259261</v>
      </c>
      <c r="E40337">
        <v>12455</v>
      </c>
      <c r="F40337">
        <v>40709</v>
      </c>
    </row>
    <row r="40338" spans="1:7" x14ac:dyDescent="0.2">
      <c r="A40338">
        <v>1.1958901600067799E+18</v>
      </c>
      <c r="B40338" t="s">
        <v>81176</v>
      </c>
      <c r="C40338" t="s">
        <v>81177</v>
      </c>
      <c r="D40338" s="1">
        <v>43786.141284722224</v>
      </c>
      <c r="E40338">
        <v>14137</v>
      </c>
      <c r="F40338">
        <v>45246</v>
      </c>
    </row>
    <row r="40339" spans="1:7" x14ac:dyDescent="0.2">
      <c r="A40339">
        <v>1.19590227492256E+18</v>
      </c>
      <c r="B40339" t="s">
        <v>81178</v>
      </c>
      <c r="C40339" t="s">
        <v>81179</v>
      </c>
      <c r="D40339" s="1">
        <v>43786.174710648149</v>
      </c>
      <c r="E40339">
        <v>12972</v>
      </c>
      <c r="F40339">
        <v>43984</v>
      </c>
    </row>
    <row r="40340" spans="1:7" x14ac:dyDescent="0.2">
      <c r="A40340">
        <v>1.1959318939984499E+18</v>
      </c>
      <c r="B40340" t="s">
        <v>81180</v>
      </c>
      <c r="C40340" t="s">
        <v>81181</v>
      </c>
      <c r="D40340" s="1">
        <v>43786.25644675926</v>
      </c>
      <c r="E40340">
        <v>17372</v>
      </c>
      <c r="F40340">
        <v>88425</v>
      </c>
    </row>
    <row r="40341" spans="1:7" x14ac:dyDescent="0.2">
      <c r="A40341">
        <v>1.19606121283392E+18</v>
      </c>
      <c r="B40341" t="s">
        <v>81182</v>
      </c>
      <c r="C40341" t="s">
        <v>81183</v>
      </c>
      <c r="D40341" s="1">
        <v>43786.613298611112</v>
      </c>
      <c r="E40341">
        <v>13500</v>
      </c>
      <c r="F40341">
        <v>50597</v>
      </c>
    </row>
    <row r="40342" spans="1:7" x14ac:dyDescent="0.2">
      <c r="A40342">
        <v>1.1960633498444301E+18</v>
      </c>
      <c r="B40342" t="s">
        <v>81184</v>
      </c>
      <c r="C40342" t="s">
        <v>81185</v>
      </c>
      <c r="D40342" s="1">
        <v>43786.619201388887</v>
      </c>
      <c r="E40342">
        <v>19651</v>
      </c>
      <c r="F40342">
        <v>78494</v>
      </c>
      <c r="G40342" t="s">
        <v>89</v>
      </c>
    </row>
    <row r="40343" spans="1:7" x14ac:dyDescent="0.2">
      <c r="A40343">
        <v>1.1960678630706701E+18</v>
      </c>
      <c r="B40343" t="s">
        <v>81186</v>
      </c>
      <c r="C40343" t="s">
        <v>81187</v>
      </c>
      <c r="D40343" s="1">
        <v>43786.631655092591</v>
      </c>
      <c r="E40343">
        <v>9015</v>
      </c>
      <c r="F40343">
        <v>33852</v>
      </c>
      <c r="G40343" t="s">
        <v>89</v>
      </c>
    </row>
    <row r="40344" spans="1:7" x14ac:dyDescent="0.2">
      <c r="A40344">
        <v>1.1960800866860101E+18</v>
      </c>
      <c r="B40344" t="s">
        <v>81188</v>
      </c>
      <c r="C40344" t="s">
        <v>81189</v>
      </c>
      <c r="D40344" s="1">
        <v>43786.665381944447</v>
      </c>
      <c r="E40344">
        <v>13350</v>
      </c>
      <c r="F40344">
        <v>50203</v>
      </c>
    </row>
    <row r="40345" spans="1:7" x14ac:dyDescent="0.2">
      <c r="A40345">
        <v>1.1960810882607201E+18</v>
      </c>
      <c r="B40345" t="s">
        <v>81190</v>
      </c>
      <c r="C40345" t="s">
        <v>81191</v>
      </c>
      <c r="D40345" s="1">
        <v>43786.66814814815</v>
      </c>
      <c r="E40345">
        <v>7433</v>
      </c>
      <c r="F40345">
        <v>33591</v>
      </c>
      <c r="G40345" t="s">
        <v>215</v>
      </c>
    </row>
    <row r="40346" spans="1:7" x14ac:dyDescent="0.2">
      <c r="A40346">
        <v>1.1960977129256901E+18</v>
      </c>
      <c r="B40346" t="s">
        <v>81192</v>
      </c>
      <c r="C40346" t="s">
        <v>81193</v>
      </c>
      <c r="D40346" s="1">
        <v>43786.714016203703</v>
      </c>
      <c r="E40346">
        <v>24375</v>
      </c>
      <c r="F40346">
        <v>100985</v>
      </c>
    </row>
    <row r="40347" spans="1:7" x14ac:dyDescent="0.2">
      <c r="A40347">
        <v>1.19610535935571E+18</v>
      </c>
      <c r="B40347" t="s">
        <v>81194</v>
      </c>
      <c r="C40347" t="s">
        <v>81195</v>
      </c>
      <c r="D40347" s="1">
        <v>43786.735115740739</v>
      </c>
      <c r="E40347">
        <v>6467</v>
      </c>
      <c r="F40347">
        <v>25304</v>
      </c>
    </row>
    <row r="40348" spans="1:7" x14ac:dyDescent="0.2">
      <c r="A40348">
        <v>1.1961086505841201E+18</v>
      </c>
      <c r="B40348" t="s">
        <v>81196</v>
      </c>
      <c r="C40348" t="s">
        <v>81197</v>
      </c>
      <c r="D40348" s="1">
        <v>43786.744201388887</v>
      </c>
      <c r="E40348">
        <v>8379</v>
      </c>
      <c r="F40348">
        <v>39715</v>
      </c>
    </row>
    <row r="40349" spans="1:7" x14ac:dyDescent="0.2">
      <c r="A40349">
        <v>1.1961099167689999E+18</v>
      </c>
      <c r="B40349" t="s">
        <v>81198</v>
      </c>
      <c r="C40349" t="s">
        <v>81199</v>
      </c>
      <c r="D40349" s="1">
        <v>43786.747696759259</v>
      </c>
      <c r="E40349">
        <v>15689</v>
      </c>
      <c r="F40349">
        <v>75365</v>
      </c>
    </row>
    <row r="40350" spans="1:7" x14ac:dyDescent="0.2">
      <c r="A40350">
        <v>1.1961138312836101E+18</v>
      </c>
      <c r="B40350" t="s">
        <v>81200</v>
      </c>
      <c r="C40350" t="s">
        <v>81201</v>
      </c>
      <c r="D40350" s="1">
        <v>43786.75849537037</v>
      </c>
      <c r="E40350">
        <v>5041</v>
      </c>
      <c r="F40350">
        <v>24428</v>
      </c>
    </row>
    <row r="40351" spans="1:7" x14ac:dyDescent="0.2">
      <c r="A40351">
        <v>1.1961173348444101E+18</v>
      </c>
      <c r="B40351" t="s">
        <v>81202</v>
      </c>
      <c r="C40351" t="s">
        <v>80660</v>
      </c>
      <c r="D40351" s="1">
        <v>43786.768171296295</v>
      </c>
      <c r="E40351">
        <v>12771</v>
      </c>
      <c r="F40351">
        <v>42562</v>
      </c>
    </row>
    <row r="40352" spans="1:7" x14ac:dyDescent="0.2">
      <c r="A40352">
        <v>1.19611750230208E+18</v>
      </c>
      <c r="B40352" t="s">
        <v>81203</v>
      </c>
      <c r="C40352" t="s">
        <v>81153</v>
      </c>
      <c r="D40352" s="1">
        <v>43786.768622685187</v>
      </c>
      <c r="E40352">
        <v>12660</v>
      </c>
      <c r="F40352">
        <v>45470</v>
      </c>
    </row>
    <row r="40353" spans="1:7" x14ac:dyDescent="0.2">
      <c r="A40353">
        <v>1.1961182937211E+18</v>
      </c>
      <c r="B40353" t="s">
        <v>81204</v>
      </c>
      <c r="C40353" t="s">
        <v>81205</v>
      </c>
      <c r="D40353" s="1">
        <v>43786.770810185182</v>
      </c>
      <c r="E40353">
        <v>8762</v>
      </c>
      <c r="F40353">
        <v>26809</v>
      </c>
    </row>
    <row r="40354" spans="1:7" x14ac:dyDescent="0.2">
      <c r="A40354">
        <v>1.1961190605321201E+18</v>
      </c>
      <c r="B40354" t="s">
        <v>81206</v>
      </c>
      <c r="C40354" t="s">
        <v>81207</v>
      </c>
      <c r="D40354" s="1">
        <v>43786.772928240738</v>
      </c>
      <c r="E40354">
        <v>8211</v>
      </c>
      <c r="F40354">
        <v>26736</v>
      </c>
    </row>
    <row r="40355" spans="1:7" x14ac:dyDescent="0.2">
      <c r="A40355">
        <v>1.19612168672846E+18</v>
      </c>
      <c r="B40355" t="s">
        <v>81208</v>
      </c>
      <c r="C40355" t="s">
        <v>81209</v>
      </c>
      <c r="D40355" s="1">
        <v>43786.780173611114</v>
      </c>
      <c r="E40355">
        <v>9744</v>
      </c>
      <c r="F40355">
        <v>35618</v>
      </c>
    </row>
    <row r="40356" spans="1:7" x14ac:dyDescent="0.2">
      <c r="A40356">
        <v>1.1961243921467699E+18</v>
      </c>
      <c r="B40356" t="s">
        <v>81210</v>
      </c>
      <c r="C40356" t="s">
        <v>81211</v>
      </c>
      <c r="D40356" s="1">
        <v>43786.787638888891</v>
      </c>
      <c r="E40356">
        <v>8572</v>
      </c>
      <c r="F40356">
        <v>27845</v>
      </c>
    </row>
    <row r="40357" spans="1:7" x14ac:dyDescent="0.2">
      <c r="A40357">
        <v>1.1961284486050299E+18</v>
      </c>
      <c r="B40357" t="s">
        <v>81212</v>
      </c>
      <c r="C40357" t="s">
        <v>81213</v>
      </c>
      <c r="D40357" s="1">
        <v>43786.798831018517</v>
      </c>
      <c r="E40357">
        <v>8765</v>
      </c>
      <c r="F40357">
        <v>28010</v>
      </c>
    </row>
    <row r="40358" spans="1:7" x14ac:dyDescent="0.2">
      <c r="A40358">
        <v>1.1961286134537001E+18</v>
      </c>
      <c r="B40358" t="s">
        <v>81214</v>
      </c>
      <c r="C40358" t="s">
        <v>81215</v>
      </c>
      <c r="D40358" s="1">
        <v>43786.799293981479</v>
      </c>
      <c r="E40358">
        <v>8789</v>
      </c>
      <c r="F40358">
        <v>28338</v>
      </c>
    </row>
    <row r="40359" spans="1:7" x14ac:dyDescent="0.2">
      <c r="A40359">
        <v>1.19613460022707E+18</v>
      </c>
      <c r="B40359" t="s">
        <v>81216</v>
      </c>
      <c r="C40359" t="s">
        <v>81217</v>
      </c>
      <c r="D40359" s="1">
        <v>43786.815810185188</v>
      </c>
      <c r="E40359">
        <v>11205</v>
      </c>
      <c r="F40359">
        <v>45242</v>
      </c>
    </row>
    <row r="40360" spans="1:7" x14ac:dyDescent="0.2">
      <c r="A40360">
        <v>1.1961485375259699E+18</v>
      </c>
      <c r="B40360" t="s">
        <v>81218</v>
      </c>
      <c r="C40360" t="s">
        <v>81219</v>
      </c>
      <c r="D40360" s="1">
        <v>43786.854270833333</v>
      </c>
      <c r="E40360">
        <v>16500</v>
      </c>
      <c r="F40360">
        <v>60747</v>
      </c>
      <c r="G40360" t="s">
        <v>215</v>
      </c>
    </row>
    <row r="40361" spans="1:7" x14ac:dyDescent="0.2">
      <c r="A40361">
        <v>1.1961529131749499E+18</v>
      </c>
      <c r="B40361" t="s">
        <v>81220</v>
      </c>
      <c r="C40361" t="s">
        <v>81221</v>
      </c>
      <c r="D40361" s="1">
        <v>43786.866342592592</v>
      </c>
      <c r="E40361">
        <v>14889</v>
      </c>
      <c r="F40361">
        <v>47384</v>
      </c>
    </row>
    <row r="40362" spans="1:7" x14ac:dyDescent="0.2">
      <c r="A40362">
        <v>1.1961534770990799E+18</v>
      </c>
      <c r="B40362" t="s">
        <v>81222</v>
      </c>
      <c r="C40362" t="s">
        <v>81223</v>
      </c>
      <c r="D40362" s="1">
        <v>43786.867905092593</v>
      </c>
      <c r="E40362">
        <v>10223</v>
      </c>
      <c r="F40362">
        <v>38176</v>
      </c>
      <c r="G40362" t="s">
        <v>89</v>
      </c>
    </row>
    <row r="40363" spans="1:7" x14ac:dyDescent="0.2">
      <c r="A40363">
        <v>1.1961550497952901E+18</v>
      </c>
      <c r="B40363" t="s">
        <v>81224</v>
      </c>
      <c r="C40363" t="s">
        <v>81225</v>
      </c>
      <c r="D40363" s="1">
        <v>43786.872245370374</v>
      </c>
      <c r="E40363">
        <v>8743</v>
      </c>
      <c r="F40363">
        <v>28170</v>
      </c>
    </row>
    <row r="40364" spans="1:7" x14ac:dyDescent="0.2">
      <c r="A40364">
        <v>1.1961553471169999E+18</v>
      </c>
      <c r="B40364" t="s">
        <v>81226</v>
      </c>
      <c r="C40364" t="s">
        <v>81227</v>
      </c>
      <c r="D40364" s="1">
        <v>43786.873055555552</v>
      </c>
      <c r="E40364">
        <v>17028</v>
      </c>
      <c r="F40364">
        <v>67991</v>
      </c>
    </row>
    <row r="40365" spans="1:7" x14ac:dyDescent="0.2">
      <c r="A40365">
        <v>1.19615699168256E+18</v>
      </c>
      <c r="B40365" t="s">
        <v>81228</v>
      </c>
      <c r="C40365" t="s">
        <v>81229</v>
      </c>
      <c r="D40365" s="1">
        <v>43786.877592592595</v>
      </c>
      <c r="E40365">
        <v>17893</v>
      </c>
      <c r="F40365">
        <v>73255</v>
      </c>
    </row>
    <row r="40366" spans="1:7" x14ac:dyDescent="0.2">
      <c r="A40366">
        <v>1.1961580976283E+18</v>
      </c>
      <c r="B40366" t="s">
        <v>81230</v>
      </c>
      <c r="C40366" t="s">
        <v>81231</v>
      </c>
      <c r="D40366" s="1">
        <v>43786.880648148152</v>
      </c>
      <c r="E40366">
        <v>16851</v>
      </c>
      <c r="F40366">
        <v>65666</v>
      </c>
    </row>
    <row r="40367" spans="1:7" x14ac:dyDescent="0.2">
      <c r="A40367">
        <v>1.1961586552022899E+18</v>
      </c>
      <c r="B40367" t="s">
        <v>81232</v>
      </c>
      <c r="C40367" t="s">
        <v>81233</v>
      </c>
      <c r="D40367" s="1">
        <v>43786.882187499999</v>
      </c>
      <c r="E40367">
        <v>10153</v>
      </c>
      <c r="F40367">
        <v>32100</v>
      </c>
    </row>
    <row r="40368" spans="1:7" x14ac:dyDescent="0.2">
      <c r="A40368">
        <v>1.19615918443117E+18</v>
      </c>
      <c r="B40368" t="s">
        <v>81234</v>
      </c>
      <c r="C40368" t="s">
        <v>81235</v>
      </c>
      <c r="D40368" s="1">
        <v>43786.883645833332</v>
      </c>
      <c r="E40368">
        <v>26588</v>
      </c>
      <c r="F40368">
        <v>130228</v>
      </c>
    </row>
    <row r="40369" spans="1:8" x14ac:dyDescent="0.2">
      <c r="A40369">
        <v>1.1961992397156301E+18</v>
      </c>
      <c r="B40369" t="s">
        <v>81236</v>
      </c>
      <c r="C40369" t="s">
        <v>81237</v>
      </c>
      <c r="D40369" s="1">
        <v>43786.99417824074</v>
      </c>
      <c r="E40369">
        <v>12379</v>
      </c>
      <c r="F40369">
        <v>40420</v>
      </c>
    </row>
    <row r="40370" spans="1:8" x14ac:dyDescent="0.2">
      <c r="A40370">
        <v>1.19620077556063E+18</v>
      </c>
      <c r="B40370" t="s">
        <v>81238</v>
      </c>
      <c r="C40370" t="s">
        <v>81239</v>
      </c>
      <c r="D40370" s="1">
        <v>43786.998414351852</v>
      </c>
      <c r="E40370">
        <v>16517</v>
      </c>
      <c r="F40370">
        <v>54107</v>
      </c>
    </row>
    <row r="40371" spans="1:8" x14ac:dyDescent="0.2">
      <c r="A40371">
        <v>1.19625672947182E+18</v>
      </c>
      <c r="B40371" t="s">
        <v>81240</v>
      </c>
      <c r="C40371" t="s">
        <v>81241</v>
      </c>
      <c r="D40371" s="1">
        <v>43787.152824074074</v>
      </c>
      <c r="E40371">
        <v>19152</v>
      </c>
      <c r="F40371">
        <v>80006</v>
      </c>
      <c r="G40371" t="s">
        <v>215</v>
      </c>
    </row>
    <row r="40372" spans="1:8" x14ac:dyDescent="0.2">
      <c r="A40372">
        <v>1.19627172039251E+18</v>
      </c>
      <c r="B40372" t="s">
        <v>81242</v>
      </c>
      <c r="C40372" t="s">
        <v>81243</v>
      </c>
      <c r="D40372" s="1">
        <v>43787.194189814814</v>
      </c>
      <c r="E40372">
        <v>17070</v>
      </c>
      <c r="F40372">
        <v>66229</v>
      </c>
      <c r="G40372" t="s">
        <v>215</v>
      </c>
    </row>
    <row r="40373" spans="1:8" x14ac:dyDescent="0.2">
      <c r="A40373">
        <v>1.1962865285463301E+18</v>
      </c>
      <c r="B40373" t="s">
        <v>81244</v>
      </c>
      <c r="C40373" t="s">
        <v>81245</v>
      </c>
      <c r="D40373" s="1">
        <v>43787.235046296293</v>
      </c>
      <c r="E40373">
        <v>15935</v>
      </c>
      <c r="F40373">
        <v>45717</v>
      </c>
    </row>
    <row r="40374" spans="1:8" x14ac:dyDescent="0.2">
      <c r="A40374">
        <v>1.19640509974189E+18</v>
      </c>
      <c r="B40374" t="s">
        <v>81246</v>
      </c>
      <c r="C40374" t="s">
        <v>81247</v>
      </c>
      <c r="D40374" s="1">
        <v>43787.562245370369</v>
      </c>
      <c r="E40374">
        <v>29352</v>
      </c>
      <c r="F40374">
        <v>127079</v>
      </c>
    </row>
    <row r="40375" spans="1:8" x14ac:dyDescent="0.2">
      <c r="A40375">
        <v>1.1964259218021701E+18</v>
      </c>
      <c r="B40375" t="s">
        <v>81248</v>
      </c>
      <c r="C40375" t="s">
        <v>81249</v>
      </c>
      <c r="D40375" s="1">
        <v>43787.619699074072</v>
      </c>
      <c r="E40375">
        <v>19871</v>
      </c>
      <c r="F40375">
        <v>73106</v>
      </c>
    </row>
    <row r="40376" spans="1:8" x14ac:dyDescent="0.2">
      <c r="A40376">
        <v>1.1964259287689201E+18</v>
      </c>
      <c r="B40376" t="s">
        <v>81250</v>
      </c>
      <c r="C40376" t="s">
        <v>81251</v>
      </c>
      <c r="D40376" s="1">
        <v>43787.619722222225</v>
      </c>
      <c r="E40376">
        <v>13447</v>
      </c>
      <c r="F40376">
        <v>54033</v>
      </c>
    </row>
    <row r="40377" spans="1:8" x14ac:dyDescent="0.2">
      <c r="A40377">
        <v>1.19645846798227E+18</v>
      </c>
      <c r="B40377" t="s">
        <v>81252</v>
      </c>
      <c r="C40377" t="s">
        <v>81253</v>
      </c>
      <c r="D40377" s="1">
        <v>43787.709513888891</v>
      </c>
      <c r="E40377">
        <v>16969</v>
      </c>
      <c r="F40377">
        <v>74554</v>
      </c>
    </row>
    <row r="40378" spans="1:8" x14ac:dyDescent="0.2">
      <c r="A40378">
        <v>1.19645963006035E+18</v>
      </c>
      <c r="B40378" t="s">
        <v>81254</v>
      </c>
      <c r="C40378" t="s">
        <v>81255</v>
      </c>
      <c r="D40378" s="1">
        <v>43787.712719907409</v>
      </c>
      <c r="E40378">
        <v>18494</v>
      </c>
      <c r="F40378">
        <v>70275</v>
      </c>
      <c r="G40378" t="s">
        <v>89</v>
      </c>
    </row>
    <row r="40379" spans="1:8" x14ac:dyDescent="0.2">
      <c r="A40379">
        <v>1.1965147297678899E+18</v>
      </c>
      <c r="B40379" t="s">
        <v>81256</v>
      </c>
      <c r="C40379" t="s">
        <v>81257</v>
      </c>
      <c r="D40379" s="1">
        <v>43787.864768518521</v>
      </c>
      <c r="E40379">
        <v>12561</v>
      </c>
      <c r="F40379">
        <v>41154</v>
      </c>
    </row>
    <row r="40380" spans="1:8" x14ac:dyDescent="0.2">
      <c r="A40380">
        <v>1.1965325868536499E+18</v>
      </c>
      <c r="B40380" t="s">
        <v>81258</v>
      </c>
      <c r="C40380" t="s">
        <v>81259</v>
      </c>
      <c r="D40380" s="1">
        <v>43787.914039351854</v>
      </c>
      <c r="E40380">
        <v>14743</v>
      </c>
      <c r="F40380">
        <v>62305</v>
      </c>
      <c r="H40380" t="s">
        <v>616</v>
      </c>
    </row>
    <row r="40381" spans="1:8" x14ac:dyDescent="0.2">
      <c r="A40381">
        <v>1.19654071108624E+18</v>
      </c>
      <c r="B40381" t="s">
        <v>81260</v>
      </c>
      <c r="C40381" t="s">
        <v>81261</v>
      </c>
      <c r="D40381" s="1">
        <v>43787.93645833333</v>
      </c>
      <c r="E40381">
        <v>15658</v>
      </c>
      <c r="F40381">
        <v>60012</v>
      </c>
      <c r="H40381" t="s">
        <v>616</v>
      </c>
    </row>
    <row r="40382" spans="1:8" x14ac:dyDescent="0.2">
      <c r="A40382">
        <v>1.19657745858319E+18</v>
      </c>
      <c r="B40382" t="s">
        <v>81262</v>
      </c>
      <c r="C40382" t="s">
        <v>81263</v>
      </c>
      <c r="D40382" s="1">
        <v>43788.037870370368</v>
      </c>
      <c r="E40382">
        <v>24688</v>
      </c>
      <c r="F40382">
        <v>77878</v>
      </c>
    </row>
    <row r="40383" spans="1:8" x14ac:dyDescent="0.2">
      <c r="A40383">
        <v>1.19663273926659E+18</v>
      </c>
      <c r="B40383" t="s">
        <v>81264</v>
      </c>
      <c r="C40383" t="s">
        <v>81265</v>
      </c>
      <c r="D40383" s="1">
        <v>43788.190416666665</v>
      </c>
      <c r="E40383">
        <v>17945</v>
      </c>
      <c r="F40383">
        <v>75997</v>
      </c>
    </row>
    <row r="40384" spans="1:8" x14ac:dyDescent="0.2">
      <c r="A40384">
        <v>1.19663466374336E+18</v>
      </c>
      <c r="B40384" t="s">
        <v>81266</v>
      </c>
      <c r="C40384" t="s">
        <v>81267</v>
      </c>
      <c r="D40384" s="1">
        <v>43788.195717592593</v>
      </c>
      <c r="E40384">
        <v>18556</v>
      </c>
      <c r="F40384">
        <v>64571</v>
      </c>
    </row>
    <row r="40385" spans="1:8" x14ac:dyDescent="0.2">
      <c r="A40385">
        <v>1.19665817098435E+18</v>
      </c>
      <c r="B40385" t="s">
        <v>81268</v>
      </c>
      <c r="C40385" t="s">
        <v>81269</v>
      </c>
      <c r="D40385" s="1">
        <v>43788.26059027778</v>
      </c>
      <c r="E40385">
        <v>41995</v>
      </c>
      <c r="F40385">
        <v>143813</v>
      </c>
      <c r="G40385" t="s">
        <v>89</v>
      </c>
    </row>
    <row r="40386" spans="1:8" x14ac:dyDescent="0.2">
      <c r="A40386">
        <v>1.19679118116384E+18</v>
      </c>
      <c r="B40386" t="s">
        <v>81270</v>
      </c>
      <c r="C40386" t="s">
        <v>81271</v>
      </c>
      <c r="D40386" s="1">
        <v>43788.627627314818</v>
      </c>
      <c r="E40386">
        <v>19679</v>
      </c>
      <c r="F40386">
        <v>103895</v>
      </c>
    </row>
    <row r="40387" spans="1:8" x14ac:dyDescent="0.2">
      <c r="A40387">
        <v>1.19683211344784E+18</v>
      </c>
      <c r="B40387" t="s">
        <v>81272</v>
      </c>
      <c r="C40387" t="s">
        <v>81273</v>
      </c>
      <c r="D40387" s="1">
        <v>43788.740578703706</v>
      </c>
      <c r="E40387">
        <v>25666</v>
      </c>
      <c r="F40387">
        <v>71072</v>
      </c>
    </row>
    <row r="40388" spans="1:8" x14ac:dyDescent="0.2">
      <c r="A40388">
        <v>1.19687805578605E+18</v>
      </c>
      <c r="B40388" t="s">
        <v>81274</v>
      </c>
      <c r="C40388" t="s">
        <v>80660</v>
      </c>
      <c r="D40388" s="1">
        <v>43788.867361111108</v>
      </c>
      <c r="E40388">
        <v>20811</v>
      </c>
      <c r="F40388">
        <v>69253</v>
      </c>
    </row>
    <row r="40389" spans="1:8" x14ac:dyDescent="0.2">
      <c r="A40389">
        <v>1.1969439106245299E+18</v>
      </c>
      <c r="B40389" t="s">
        <v>81275</v>
      </c>
      <c r="C40389" t="s">
        <v>81276</v>
      </c>
      <c r="D40389" s="1">
        <v>43789.049085648148</v>
      </c>
      <c r="E40389">
        <v>21692</v>
      </c>
      <c r="F40389">
        <v>81552</v>
      </c>
    </row>
    <row r="40390" spans="1:8" x14ac:dyDescent="0.2">
      <c r="A40390">
        <v>1.1969580351277801E+18</v>
      </c>
      <c r="B40390" t="s">
        <v>81277</v>
      </c>
      <c r="C40390" t="s">
        <v>81278</v>
      </c>
      <c r="D40390" s="1">
        <v>43789.088055555556</v>
      </c>
      <c r="E40390">
        <v>28219</v>
      </c>
      <c r="F40390">
        <v>157799</v>
      </c>
    </row>
    <row r="40391" spans="1:8" x14ac:dyDescent="0.2">
      <c r="A40391">
        <v>1.19697779418349E+18</v>
      </c>
      <c r="B40391" t="s">
        <v>81279</v>
      </c>
      <c r="C40391" t="s">
        <v>81280</v>
      </c>
      <c r="D40391" s="1">
        <v>43789.142581018517</v>
      </c>
      <c r="E40391">
        <v>19699</v>
      </c>
      <c r="F40391">
        <v>80761</v>
      </c>
    </row>
    <row r="40392" spans="1:8" x14ac:dyDescent="0.2">
      <c r="A40392">
        <v>1.1970149493416399E+18</v>
      </c>
      <c r="B40392" t="s">
        <v>81281</v>
      </c>
      <c r="C40392" t="s">
        <v>81282</v>
      </c>
      <c r="D40392" s="1">
        <v>43789.245115740741</v>
      </c>
      <c r="E40392">
        <v>16077</v>
      </c>
      <c r="F40392">
        <v>60916</v>
      </c>
    </row>
    <row r="40393" spans="1:8" x14ac:dyDescent="0.2">
      <c r="A40393">
        <v>1.1971281563412401E+18</v>
      </c>
      <c r="B40393" t="s">
        <v>81283</v>
      </c>
      <c r="C40393" t="s">
        <v>81284</v>
      </c>
      <c r="D40393" s="1">
        <v>43789.557500000003</v>
      </c>
      <c r="E40393">
        <v>12005</v>
      </c>
      <c r="F40393">
        <v>43626</v>
      </c>
    </row>
    <row r="40394" spans="1:8" x14ac:dyDescent="0.2">
      <c r="A40394">
        <v>1.19712865919216E+18</v>
      </c>
      <c r="B40394" t="s">
        <v>81285</v>
      </c>
      <c r="C40394" t="s">
        <v>81286</v>
      </c>
      <c r="D40394" s="1">
        <v>43789.558888888889</v>
      </c>
      <c r="E40394">
        <v>11000</v>
      </c>
      <c r="F40394">
        <v>35993</v>
      </c>
      <c r="G40394" t="s">
        <v>89</v>
      </c>
    </row>
    <row r="40395" spans="1:8" x14ac:dyDescent="0.2">
      <c r="A40395">
        <v>1.1971294431873101E+18</v>
      </c>
      <c r="B40395" t="s">
        <v>81287</v>
      </c>
      <c r="C40395" t="s">
        <v>81288</v>
      </c>
      <c r="D40395" s="1">
        <v>43789.561053240737</v>
      </c>
      <c r="E40395">
        <v>13143</v>
      </c>
      <c r="F40395">
        <v>46795</v>
      </c>
    </row>
    <row r="40396" spans="1:8" x14ac:dyDescent="0.2">
      <c r="A40396">
        <v>1.1971318569631201E+18</v>
      </c>
      <c r="B40396" t="s">
        <v>81289</v>
      </c>
      <c r="C40396" t="s">
        <v>81290</v>
      </c>
      <c r="D40396" s="1">
        <v>43789.567708333336</v>
      </c>
      <c r="E40396">
        <v>16073</v>
      </c>
      <c r="F40396">
        <v>61474</v>
      </c>
      <c r="G40396" t="s">
        <v>89</v>
      </c>
      <c r="H40396" t="s">
        <v>73537</v>
      </c>
    </row>
    <row r="40397" spans="1:8" x14ac:dyDescent="0.2">
      <c r="A40397">
        <v>1.19714492503441E+18</v>
      </c>
      <c r="B40397" t="s">
        <v>81291</v>
      </c>
      <c r="C40397" t="s">
        <v>81292</v>
      </c>
      <c r="D40397" s="1">
        <v>43789.603773148148</v>
      </c>
      <c r="E40397">
        <v>27801</v>
      </c>
      <c r="F40397">
        <v>109281</v>
      </c>
    </row>
    <row r="40398" spans="1:8" x14ac:dyDescent="0.2">
      <c r="A40398">
        <v>1.19721393903086E+18</v>
      </c>
      <c r="B40398" t="s">
        <v>81293</v>
      </c>
      <c r="C40398" t="s">
        <v>81294</v>
      </c>
      <c r="D40398" s="1">
        <v>43789.794212962966</v>
      </c>
      <c r="E40398">
        <v>15033</v>
      </c>
      <c r="F40398">
        <v>50478</v>
      </c>
    </row>
    <row r="40399" spans="1:8" x14ac:dyDescent="0.2">
      <c r="A40399">
        <v>1.19722449019262E+18</v>
      </c>
      <c r="B40399" t="s">
        <v>81295</v>
      </c>
      <c r="C40399" t="s">
        <v>81296</v>
      </c>
      <c r="D40399" s="1">
        <v>43789.823333333334</v>
      </c>
      <c r="E40399">
        <v>13934</v>
      </c>
      <c r="F40399">
        <v>52430</v>
      </c>
    </row>
    <row r="40400" spans="1:8" x14ac:dyDescent="0.2">
      <c r="A40400">
        <v>1.1972273848789199E+18</v>
      </c>
      <c r="B40400" t="s">
        <v>81297</v>
      </c>
      <c r="C40400" t="s">
        <v>81298</v>
      </c>
      <c r="D40400" s="1">
        <v>43789.831319444442</v>
      </c>
      <c r="E40400">
        <v>24439</v>
      </c>
      <c r="F40400">
        <v>96311</v>
      </c>
    </row>
    <row r="40401" spans="1:7" x14ac:dyDescent="0.2">
      <c r="A40401">
        <v>1.1972273886832E+18</v>
      </c>
      <c r="B40401" t="s">
        <v>81299</v>
      </c>
      <c r="C40401" t="s">
        <v>81300</v>
      </c>
      <c r="D40401" s="1">
        <v>43789.831331018519</v>
      </c>
      <c r="E40401">
        <v>19183</v>
      </c>
      <c r="F40401">
        <v>73312</v>
      </c>
    </row>
    <row r="40402" spans="1:7" x14ac:dyDescent="0.2">
      <c r="A40402">
        <v>1.19722924793009E+18</v>
      </c>
      <c r="B40402" t="s">
        <v>81301</v>
      </c>
      <c r="C40402" t="s">
        <v>81302</v>
      </c>
      <c r="D40402" s="1">
        <v>43789.836458333331</v>
      </c>
      <c r="E40402">
        <v>16768</v>
      </c>
      <c r="F40402">
        <v>62813</v>
      </c>
    </row>
    <row r="40403" spans="1:7" x14ac:dyDescent="0.2">
      <c r="A40403">
        <v>1.19729325011501E+18</v>
      </c>
      <c r="B40403" t="s">
        <v>81303</v>
      </c>
      <c r="C40403" t="s">
        <v>81304</v>
      </c>
      <c r="D40403" s="1">
        <v>43790.013078703705</v>
      </c>
      <c r="E40403">
        <v>32593</v>
      </c>
      <c r="F40403">
        <v>133078</v>
      </c>
    </row>
    <row r="40404" spans="1:7" x14ac:dyDescent="0.2">
      <c r="A40404">
        <v>1.1972981183304699E+18</v>
      </c>
      <c r="B40404" t="s">
        <v>81305</v>
      </c>
      <c r="C40404" t="s">
        <v>81306</v>
      </c>
      <c r="D40404" s="1">
        <v>43790.026504629626</v>
      </c>
      <c r="E40404">
        <v>24291</v>
      </c>
      <c r="F40404">
        <v>123015</v>
      </c>
    </row>
    <row r="40405" spans="1:7" x14ac:dyDescent="0.2">
      <c r="A40405">
        <v>1.19731610623648E+18</v>
      </c>
      <c r="B40405" t="s">
        <v>81307</v>
      </c>
      <c r="C40405" t="s">
        <v>81308</v>
      </c>
      <c r="D40405" s="1">
        <v>43790.076145833336</v>
      </c>
      <c r="E40405">
        <v>18048</v>
      </c>
      <c r="F40405">
        <v>68642</v>
      </c>
    </row>
    <row r="40406" spans="1:7" x14ac:dyDescent="0.2">
      <c r="A40406">
        <v>1.1973196311589801E+18</v>
      </c>
      <c r="B40406" t="s">
        <v>81309</v>
      </c>
      <c r="C40406" t="s">
        <v>81310</v>
      </c>
      <c r="D40406" s="1">
        <v>43790.085868055554</v>
      </c>
      <c r="E40406">
        <v>10178</v>
      </c>
      <c r="F40406">
        <v>40868</v>
      </c>
      <c r="G40406" t="s">
        <v>487</v>
      </c>
    </row>
    <row r="40407" spans="1:7" x14ac:dyDescent="0.2">
      <c r="A40407">
        <v>1.19732167284131E+18</v>
      </c>
      <c r="B40407" t="s">
        <v>81311</v>
      </c>
      <c r="C40407" t="s">
        <v>81312</v>
      </c>
      <c r="D40407" s="1">
        <v>43790.091504629629</v>
      </c>
      <c r="E40407">
        <v>17117</v>
      </c>
      <c r="F40407">
        <v>65610</v>
      </c>
      <c r="G40407" t="s">
        <v>89</v>
      </c>
    </row>
    <row r="40408" spans="1:7" x14ac:dyDescent="0.2">
      <c r="A40408">
        <v>1.19732446270353E+18</v>
      </c>
      <c r="B40408" t="s">
        <v>81313</v>
      </c>
      <c r="C40408" t="s">
        <v>81314</v>
      </c>
      <c r="D40408" s="1">
        <v>43790.09920138889</v>
      </c>
      <c r="E40408">
        <v>14862</v>
      </c>
      <c r="F40408">
        <v>56987</v>
      </c>
    </row>
    <row r="40409" spans="1:7" x14ac:dyDescent="0.2">
      <c r="A40409">
        <v>1.1973458492584499E+18</v>
      </c>
      <c r="B40409" t="s">
        <v>81315</v>
      </c>
      <c r="C40409" t="s">
        <v>81316</v>
      </c>
      <c r="D40409" s="1">
        <v>43790.158217592594</v>
      </c>
      <c r="E40409">
        <v>27301</v>
      </c>
      <c r="F40409">
        <v>72929</v>
      </c>
    </row>
    <row r="40410" spans="1:7" x14ac:dyDescent="0.2">
      <c r="A40410">
        <v>1.1974914775737001E+18</v>
      </c>
      <c r="B40410" t="s">
        <v>81317</v>
      </c>
      <c r="C40410" t="s">
        <v>81318</v>
      </c>
      <c r="D40410" s="1">
        <v>43790.560081018521</v>
      </c>
      <c r="E40410">
        <v>12083</v>
      </c>
      <c r="F40410">
        <v>48828</v>
      </c>
      <c r="G40410" t="s">
        <v>215</v>
      </c>
    </row>
    <row r="40411" spans="1:7" x14ac:dyDescent="0.2">
      <c r="A40411">
        <v>1.1974927728503401E+18</v>
      </c>
      <c r="B40411" t="s">
        <v>81319</v>
      </c>
      <c r="C40411" t="s">
        <v>81320</v>
      </c>
      <c r="D40411" s="1">
        <v>43790.563657407409</v>
      </c>
      <c r="E40411">
        <v>12573</v>
      </c>
      <c r="F40411">
        <v>54299</v>
      </c>
    </row>
    <row r="40412" spans="1:7" x14ac:dyDescent="0.2">
      <c r="A40412">
        <v>1.1974930675714801E+18</v>
      </c>
      <c r="B40412" t="s">
        <v>81321</v>
      </c>
      <c r="C40412" t="s">
        <v>81322</v>
      </c>
      <c r="D40412" s="1">
        <v>43790.564467592594</v>
      </c>
      <c r="E40412">
        <v>27200</v>
      </c>
      <c r="F40412">
        <v>116589</v>
      </c>
    </row>
    <row r="40413" spans="1:7" x14ac:dyDescent="0.2">
      <c r="A40413">
        <v>1.19749964224367E+18</v>
      </c>
      <c r="B40413" t="s">
        <v>81323</v>
      </c>
      <c r="C40413" t="s">
        <v>81324</v>
      </c>
      <c r="D40413" s="1">
        <v>43790.582604166666</v>
      </c>
      <c r="E40413">
        <v>17376</v>
      </c>
      <c r="F40413">
        <v>67064</v>
      </c>
    </row>
    <row r="40414" spans="1:7" x14ac:dyDescent="0.2">
      <c r="A40414">
        <v>1.19749964308675E+18</v>
      </c>
      <c r="B40414" t="s">
        <v>81325</v>
      </c>
      <c r="C40414" t="s">
        <v>81326</v>
      </c>
      <c r="D40414" s="1">
        <v>43790.582615740743</v>
      </c>
      <c r="E40414">
        <v>12464</v>
      </c>
      <c r="F40414">
        <v>51876</v>
      </c>
    </row>
    <row r="40415" spans="1:7" x14ac:dyDescent="0.2">
      <c r="A40415">
        <v>1.1975007778514299E+18</v>
      </c>
      <c r="B40415" t="s">
        <v>81327</v>
      </c>
      <c r="C40415" t="s">
        <v>81328</v>
      </c>
      <c r="D40415" s="1">
        <v>43790.585740740738</v>
      </c>
      <c r="E40415">
        <v>11477</v>
      </c>
      <c r="F40415">
        <v>42264</v>
      </c>
      <c r="G40415" t="s">
        <v>576</v>
      </c>
    </row>
    <row r="40416" spans="1:7" x14ac:dyDescent="0.2">
      <c r="A40416">
        <v>1.1975020554154501E+18</v>
      </c>
      <c r="B40416" t="s">
        <v>81329</v>
      </c>
      <c r="C40416" t="s">
        <v>81330</v>
      </c>
      <c r="D40416" s="1">
        <v>43790.589270833334</v>
      </c>
      <c r="E40416">
        <v>19958</v>
      </c>
      <c r="F40416">
        <v>87809</v>
      </c>
    </row>
    <row r="40417" spans="1:7" x14ac:dyDescent="0.2">
      <c r="A40417">
        <v>1.19750379072912E+18</v>
      </c>
      <c r="B40417" t="s">
        <v>81331</v>
      </c>
      <c r="C40417" t="s">
        <v>81332</v>
      </c>
      <c r="D40417" s="1">
        <v>43790.594050925924</v>
      </c>
      <c r="E40417">
        <v>19005</v>
      </c>
      <c r="F40417">
        <v>70368</v>
      </c>
    </row>
    <row r="40418" spans="1:7" x14ac:dyDescent="0.2">
      <c r="A40418">
        <v>1.1975037917440599E+18</v>
      </c>
      <c r="B40418" t="s">
        <v>81333</v>
      </c>
      <c r="C40418" t="s">
        <v>81334</v>
      </c>
      <c r="D40418" s="1">
        <v>43790.5940625</v>
      </c>
      <c r="E40418">
        <v>11193</v>
      </c>
      <c r="F40418">
        <v>47046</v>
      </c>
    </row>
    <row r="40419" spans="1:7" x14ac:dyDescent="0.2">
      <c r="A40419">
        <v>1.1975041346452101E+18</v>
      </c>
      <c r="B40419" t="s">
        <v>81335</v>
      </c>
      <c r="C40419" t="s">
        <v>81336</v>
      </c>
      <c r="D40419" s="1">
        <v>43790.595000000001</v>
      </c>
      <c r="E40419">
        <v>13249</v>
      </c>
      <c r="F40419">
        <v>45670</v>
      </c>
      <c r="G40419" t="s">
        <v>89</v>
      </c>
    </row>
    <row r="40420" spans="1:7" x14ac:dyDescent="0.2">
      <c r="A40420">
        <v>1.19750414217824E+18</v>
      </c>
      <c r="B40420" t="s">
        <v>81337</v>
      </c>
      <c r="C40420" t="s">
        <v>81338</v>
      </c>
      <c r="D40420" s="1">
        <v>43790.595023148147</v>
      </c>
      <c r="E40420">
        <v>9581</v>
      </c>
      <c r="F40420">
        <v>35592</v>
      </c>
    </row>
    <row r="40421" spans="1:7" x14ac:dyDescent="0.2">
      <c r="A40421">
        <v>1.1975075427269E+18</v>
      </c>
      <c r="B40421" t="s">
        <v>81339</v>
      </c>
      <c r="C40421" t="s">
        <v>81340</v>
      </c>
      <c r="D40421" s="1">
        <v>43790.604409722226</v>
      </c>
      <c r="E40421">
        <v>23077</v>
      </c>
      <c r="F40421">
        <v>88502</v>
      </c>
    </row>
    <row r="40422" spans="1:7" x14ac:dyDescent="0.2">
      <c r="A40422">
        <v>1.1975199157727099E+18</v>
      </c>
      <c r="B40422" t="s">
        <v>81341</v>
      </c>
      <c r="C40422" t="s">
        <v>81342</v>
      </c>
      <c r="D40422" s="1">
        <v>43790.638553240744</v>
      </c>
      <c r="E40422">
        <v>14463</v>
      </c>
      <c r="F40422">
        <v>66127</v>
      </c>
    </row>
    <row r="40423" spans="1:7" x14ac:dyDescent="0.2">
      <c r="A40423">
        <v>1.1975219677772201E+18</v>
      </c>
      <c r="B40423" t="s">
        <v>81343</v>
      </c>
      <c r="C40423" t="s">
        <v>81344</v>
      </c>
      <c r="D40423" s="1">
        <v>43790.644212962965</v>
      </c>
      <c r="E40423">
        <v>24087</v>
      </c>
      <c r="F40423">
        <v>114085</v>
      </c>
    </row>
    <row r="40424" spans="1:7" x14ac:dyDescent="0.2">
      <c r="A40424">
        <v>1.1975347626693399E+18</v>
      </c>
      <c r="B40424" t="s">
        <v>81345</v>
      </c>
      <c r="C40424" t="s">
        <v>81346</v>
      </c>
      <c r="D40424" s="1">
        <v>43790.679525462961</v>
      </c>
      <c r="E40424">
        <v>17123</v>
      </c>
      <c r="F40424">
        <v>63952</v>
      </c>
    </row>
    <row r="40425" spans="1:7" x14ac:dyDescent="0.2">
      <c r="A40425">
        <v>1.1975347741827799E+18</v>
      </c>
      <c r="B40425" t="s">
        <v>81347</v>
      </c>
      <c r="C40425" t="s">
        <v>81348</v>
      </c>
      <c r="D40425" s="1">
        <v>43790.679548611108</v>
      </c>
      <c r="E40425">
        <v>12274</v>
      </c>
      <c r="F40425">
        <v>47793</v>
      </c>
    </row>
    <row r="40426" spans="1:7" x14ac:dyDescent="0.2">
      <c r="A40426">
        <v>1.1975739969607199E+18</v>
      </c>
      <c r="B40426" t="s">
        <v>81349</v>
      </c>
      <c r="C40426" t="s">
        <v>81350</v>
      </c>
      <c r="D40426" s="1">
        <v>43790.787789351853</v>
      </c>
      <c r="E40426">
        <v>24285</v>
      </c>
      <c r="F40426">
        <v>83841</v>
      </c>
    </row>
    <row r="40427" spans="1:7" x14ac:dyDescent="0.2">
      <c r="A40427">
        <v>1.19757400207362E+18</v>
      </c>
      <c r="B40427" t="s">
        <v>81351</v>
      </c>
      <c r="C40427" t="s">
        <v>81352</v>
      </c>
      <c r="D40427" s="1">
        <v>43790.787800925929</v>
      </c>
      <c r="E40427">
        <v>13761</v>
      </c>
      <c r="F40427">
        <v>53108</v>
      </c>
    </row>
    <row r="40428" spans="1:7" x14ac:dyDescent="0.2">
      <c r="A40428">
        <v>1.19770513827585E+18</v>
      </c>
      <c r="B40428" t="s">
        <v>81353</v>
      </c>
      <c r="C40428" t="s">
        <v>81354</v>
      </c>
      <c r="D40428" s="1">
        <v>43791.149664351855</v>
      </c>
      <c r="E40428">
        <v>43206</v>
      </c>
      <c r="F40428">
        <v>115400</v>
      </c>
    </row>
    <row r="40429" spans="1:7" x14ac:dyDescent="0.2">
      <c r="A40429">
        <v>1.19772129824544E+18</v>
      </c>
      <c r="B40429" t="s">
        <v>81355</v>
      </c>
      <c r="C40429" t="s">
        <v>81356</v>
      </c>
      <c r="D40429" s="1">
        <v>43791.19425925926</v>
      </c>
      <c r="E40429">
        <v>10789</v>
      </c>
      <c r="F40429">
        <v>34644</v>
      </c>
      <c r="G40429" t="s">
        <v>89</v>
      </c>
    </row>
    <row r="40430" spans="1:7" x14ac:dyDescent="0.2">
      <c r="A40430">
        <v>1.1977265989649201E+18</v>
      </c>
      <c r="B40430" t="s">
        <v>81357</v>
      </c>
      <c r="C40430" t="s">
        <v>81358</v>
      </c>
      <c r="D40430" s="1">
        <v>43791.20888888889</v>
      </c>
      <c r="E40430">
        <v>13593</v>
      </c>
      <c r="F40430">
        <v>39427</v>
      </c>
    </row>
    <row r="40431" spans="1:7" x14ac:dyDescent="0.2">
      <c r="A40431">
        <v>1.1977276532284201E+18</v>
      </c>
      <c r="B40431" t="s">
        <v>81359</v>
      </c>
      <c r="C40431" t="s">
        <v>81273</v>
      </c>
      <c r="D40431" s="1">
        <v>43791.211793981478</v>
      </c>
      <c r="E40431">
        <v>16280</v>
      </c>
      <c r="F40431">
        <v>50147</v>
      </c>
    </row>
    <row r="40432" spans="1:7" x14ac:dyDescent="0.2">
      <c r="A40432">
        <v>1.1977288822349199E+18</v>
      </c>
      <c r="B40432" t="s">
        <v>81360</v>
      </c>
      <c r="C40432" t="s">
        <v>81361</v>
      </c>
      <c r="D40432" s="1">
        <v>43791.215185185189</v>
      </c>
      <c r="E40432">
        <v>12049</v>
      </c>
      <c r="F40432">
        <v>41891</v>
      </c>
      <c r="G40432" t="s">
        <v>215</v>
      </c>
    </row>
    <row r="40433" spans="1:7" x14ac:dyDescent="0.2">
      <c r="A40433">
        <v>1.19773566455037E+18</v>
      </c>
      <c r="B40433" t="s">
        <v>81362</v>
      </c>
      <c r="C40433" t="s">
        <v>81363</v>
      </c>
      <c r="D40433" s="1">
        <v>43791.233900462961</v>
      </c>
      <c r="E40433">
        <v>9037</v>
      </c>
      <c r="F40433">
        <v>29830</v>
      </c>
    </row>
    <row r="40434" spans="1:7" x14ac:dyDescent="0.2">
      <c r="A40434">
        <v>1.19784854931005E+18</v>
      </c>
      <c r="B40434" t="s">
        <v>81364</v>
      </c>
      <c r="C40434" t="s">
        <v>81365</v>
      </c>
      <c r="D40434" s="1">
        <v>43791.545405092591</v>
      </c>
      <c r="E40434">
        <v>31883</v>
      </c>
      <c r="F40434">
        <v>114356</v>
      </c>
      <c r="G40434" t="s">
        <v>89</v>
      </c>
    </row>
    <row r="40435" spans="1:7" x14ac:dyDescent="0.2">
      <c r="A40435">
        <v>1.1978506304104399E+18</v>
      </c>
      <c r="B40435" t="s">
        <v>81366</v>
      </c>
      <c r="C40435" t="s">
        <v>81367</v>
      </c>
      <c r="D40435" s="1">
        <v>43791.551145833335</v>
      </c>
      <c r="E40435">
        <v>12916</v>
      </c>
      <c r="F40435">
        <v>66783</v>
      </c>
      <c r="G40435" t="s">
        <v>487</v>
      </c>
    </row>
    <row r="40436" spans="1:7" x14ac:dyDescent="0.2">
      <c r="A40436">
        <v>1.19795128523808E+18</v>
      </c>
      <c r="B40436" t="s">
        <v>81368</v>
      </c>
      <c r="C40436" t="s">
        <v>81369</v>
      </c>
      <c r="D40436" s="1">
        <v>43791.828900462962</v>
      </c>
      <c r="E40436">
        <v>17608</v>
      </c>
      <c r="F40436">
        <v>74607</v>
      </c>
      <c r="G40436" t="s">
        <v>215</v>
      </c>
    </row>
    <row r="40437" spans="1:7" x14ac:dyDescent="0.2">
      <c r="A40437">
        <v>1.1979540411391401E+18</v>
      </c>
      <c r="B40437" t="s">
        <v>81370</v>
      </c>
      <c r="C40437" t="s">
        <v>81371</v>
      </c>
      <c r="D40437" s="1">
        <v>43791.836504629631</v>
      </c>
      <c r="E40437">
        <v>19939</v>
      </c>
      <c r="F40437">
        <v>76821</v>
      </c>
      <c r="G40437" t="s">
        <v>89</v>
      </c>
    </row>
    <row r="40438" spans="1:7" x14ac:dyDescent="0.2">
      <c r="A40438">
        <v>1.19795404234271E+18</v>
      </c>
      <c r="B40438" t="s">
        <v>81372</v>
      </c>
      <c r="C40438" t="s">
        <v>81373</v>
      </c>
      <c r="D40438" s="1">
        <v>43791.836516203701</v>
      </c>
      <c r="E40438">
        <v>6253</v>
      </c>
      <c r="F40438">
        <v>21253</v>
      </c>
    </row>
    <row r="40439" spans="1:7" x14ac:dyDescent="0.2">
      <c r="A40439">
        <v>1.19795404342082E+18</v>
      </c>
      <c r="B40439" t="s">
        <v>81374</v>
      </c>
      <c r="C40439" t="s">
        <v>81375</v>
      </c>
      <c r="D40439" s="1">
        <v>43791.836516203701</v>
      </c>
      <c r="E40439">
        <v>11507</v>
      </c>
      <c r="F40439">
        <v>45706</v>
      </c>
    </row>
    <row r="40440" spans="1:7" x14ac:dyDescent="0.2">
      <c r="A40440">
        <v>1.1979540443938601E+18</v>
      </c>
      <c r="B40440" t="s">
        <v>81376</v>
      </c>
      <c r="C40440" t="s">
        <v>81377</v>
      </c>
      <c r="D40440" s="1">
        <v>43791.836516203701</v>
      </c>
      <c r="E40440">
        <v>12348</v>
      </c>
      <c r="F40440">
        <v>46679</v>
      </c>
    </row>
    <row r="40441" spans="1:7" x14ac:dyDescent="0.2">
      <c r="A40441">
        <v>1.1980272859216901E+18</v>
      </c>
      <c r="B40441" t="s">
        <v>81378</v>
      </c>
      <c r="C40441" t="s">
        <v>81379</v>
      </c>
      <c r="D40441" s="1">
        <v>43792.038622685184</v>
      </c>
      <c r="E40441">
        <v>40458</v>
      </c>
      <c r="F40441">
        <v>118040</v>
      </c>
    </row>
    <row r="40442" spans="1:7" x14ac:dyDescent="0.2">
      <c r="A40442">
        <v>1.1980658321165399E+18</v>
      </c>
      <c r="B40442" t="s">
        <v>81380</v>
      </c>
      <c r="C40442" t="s">
        <v>81381</v>
      </c>
      <c r="D40442" s="1">
        <v>43792.144999999997</v>
      </c>
      <c r="E40442">
        <v>20438</v>
      </c>
      <c r="F40442">
        <v>93944</v>
      </c>
      <c r="G40442" t="s">
        <v>215</v>
      </c>
    </row>
    <row r="40443" spans="1:7" x14ac:dyDescent="0.2">
      <c r="A40443">
        <v>1.1982591811045801E+18</v>
      </c>
      <c r="B40443" t="s">
        <v>81382</v>
      </c>
      <c r="C40443" t="s">
        <v>81383</v>
      </c>
      <c r="D40443" s="1">
        <v>43792.678541666668</v>
      </c>
      <c r="E40443">
        <v>25161</v>
      </c>
      <c r="F40443">
        <v>107358</v>
      </c>
    </row>
    <row r="40444" spans="1:7" x14ac:dyDescent="0.2">
      <c r="A40444">
        <v>1.19827642697539E+18</v>
      </c>
      <c r="B40444" t="s">
        <v>81384</v>
      </c>
      <c r="C40444" t="s">
        <v>81385</v>
      </c>
      <c r="D40444" s="1">
        <v>43792.726122685184</v>
      </c>
      <c r="E40444">
        <v>19649</v>
      </c>
      <c r="F40444">
        <v>74173</v>
      </c>
    </row>
    <row r="40445" spans="1:7" x14ac:dyDescent="0.2">
      <c r="A40445">
        <v>1.1982865235836001E+18</v>
      </c>
      <c r="B40445" t="s">
        <v>81386</v>
      </c>
      <c r="C40445" t="s">
        <v>81387</v>
      </c>
      <c r="D40445" s="1">
        <v>43792.753981481481</v>
      </c>
      <c r="E40445">
        <v>19709</v>
      </c>
      <c r="F40445">
        <v>69059</v>
      </c>
    </row>
    <row r="40446" spans="1:7" x14ac:dyDescent="0.2">
      <c r="A40446">
        <v>1.1982865415604301E+18</v>
      </c>
      <c r="B40446" t="s">
        <v>81388</v>
      </c>
      <c r="C40446" t="s">
        <v>81389</v>
      </c>
      <c r="D40446" s="1">
        <v>43792.75403935185</v>
      </c>
      <c r="E40446">
        <v>14363</v>
      </c>
      <c r="F40446">
        <v>50314</v>
      </c>
      <c r="G40446" t="s">
        <v>89</v>
      </c>
    </row>
    <row r="40447" spans="1:7" x14ac:dyDescent="0.2">
      <c r="A40447">
        <v>1.1982896072736399E+18</v>
      </c>
      <c r="B40447" t="s">
        <v>81390</v>
      </c>
      <c r="C40447" t="s">
        <v>81391</v>
      </c>
      <c r="D40447" s="1">
        <v>43792.762499999997</v>
      </c>
      <c r="E40447">
        <v>12575</v>
      </c>
      <c r="F40447">
        <v>57182</v>
      </c>
    </row>
    <row r="40448" spans="1:7" x14ac:dyDescent="0.2">
      <c r="A40448">
        <v>1.1983285688388401E+18</v>
      </c>
      <c r="B40448" t="s">
        <v>81392</v>
      </c>
      <c r="C40448" t="s">
        <v>81393</v>
      </c>
      <c r="D40448" s="1">
        <v>43792.870011574072</v>
      </c>
      <c r="E40448">
        <v>17562</v>
      </c>
      <c r="F40448">
        <v>68686</v>
      </c>
    </row>
    <row r="40449" spans="1:7" x14ac:dyDescent="0.2">
      <c r="A40449">
        <v>1.19832860668401E+18</v>
      </c>
      <c r="B40449" t="s">
        <v>81394</v>
      </c>
      <c r="C40449" t="s">
        <v>81395</v>
      </c>
      <c r="D40449" s="1">
        <v>43792.870115740741</v>
      </c>
      <c r="E40449">
        <v>11607</v>
      </c>
      <c r="F40449">
        <v>46635</v>
      </c>
    </row>
    <row r="40450" spans="1:7" x14ac:dyDescent="0.2">
      <c r="A40450">
        <v>1.1983348707385999E+18</v>
      </c>
      <c r="B40450" t="s">
        <v>81396</v>
      </c>
      <c r="C40450" t="s">
        <v>81397</v>
      </c>
      <c r="D40450" s="1">
        <v>43792.887395833335</v>
      </c>
      <c r="E40450">
        <v>9488</v>
      </c>
      <c r="F40450">
        <v>37550</v>
      </c>
    </row>
    <row r="40451" spans="1:7" x14ac:dyDescent="0.2">
      <c r="A40451">
        <v>1.19837002815395E+18</v>
      </c>
      <c r="B40451" t="s">
        <v>81398</v>
      </c>
      <c r="C40451" t="s">
        <v>81399</v>
      </c>
      <c r="D40451" s="1">
        <v>43792.9844212963</v>
      </c>
      <c r="E40451">
        <v>8607</v>
      </c>
      <c r="F40451">
        <v>39962</v>
      </c>
    </row>
    <row r="40452" spans="1:7" x14ac:dyDescent="0.2">
      <c r="A40452">
        <v>1.1983749849026701E+18</v>
      </c>
      <c r="B40452" t="s">
        <v>81400</v>
      </c>
      <c r="C40452" t="s">
        <v>81401</v>
      </c>
      <c r="D40452" s="1">
        <v>43792.998090277775</v>
      </c>
      <c r="E40452">
        <v>27228</v>
      </c>
      <c r="F40452">
        <v>149181</v>
      </c>
    </row>
    <row r="40453" spans="1:7" x14ac:dyDescent="0.2">
      <c r="A40453">
        <v>1.1984559981990899E+18</v>
      </c>
      <c r="B40453" t="s">
        <v>81402</v>
      </c>
      <c r="C40453" t="s">
        <v>81403</v>
      </c>
      <c r="D40453" s="1">
        <v>43793.221643518518</v>
      </c>
      <c r="E40453">
        <v>10585</v>
      </c>
      <c r="F40453">
        <v>35291</v>
      </c>
    </row>
    <row r="40454" spans="1:7" x14ac:dyDescent="0.2">
      <c r="A40454">
        <v>1.19845638515712E+18</v>
      </c>
      <c r="B40454" t="s">
        <v>81404</v>
      </c>
      <c r="C40454" t="s">
        <v>81405</v>
      </c>
      <c r="D40454" s="1">
        <v>43793.222719907404</v>
      </c>
      <c r="E40454">
        <v>9527</v>
      </c>
      <c r="F40454">
        <v>33003</v>
      </c>
    </row>
    <row r="40455" spans="1:7" x14ac:dyDescent="0.2">
      <c r="A40455">
        <v>1.1984566400114099E+18</v>
      </c>
      <c r="B40455" t="s">
        <v>81406</v>
      </c>
      <c r="C40455" t="s">
        <v>81407</v>
      </c>
      <c r="D40455" s="1">
        <v>43793.223414351851</v>
      </c>
      <c r="E40455">
        <v>14947</v>
      </c>
      <c r="F40455">
        <v>45039</v>
      </c>
    </row>
    <row r="40456" spans="1:7" x14ac:dyDescent="0.2">
      <c r="A40456">
        <v>1.1984646629600599E+18</v>
      </c>
      <c r="B40456" t="s">
        <v>81408</v>
      </c>
      <c r="C40456" t="s">
        <v>81409</v>
      </c>
      <c r="D40456" s="1">
        <v>43793.245555555557</v>
      </c>
      <c r="E40456">
        <v>16352</v>
      </c>
      <c r="F40456">
        <v>74830</v>
      </c>
    </row>
    <row r="40457" spans="1:7" x14ac:dyDescent="0.2">
      <c r="A40457">
        <v>1.1985748116786801E+18</v>
      </c>
      <c r="B40457" t="s">
        <v>81410</v>
      </c>
      <c r="C40457" t="s">
        <v>81411</v>
      </c>
      <c r="D40457" s="1">
        <v>43793.549513888887</v>
      </c>
      <c r="E40457">
        <v>12329</v>
      </c>
      <c r="F40457">
        <v>58929</v>
      </c>
      <c r="G40457" t="s">
        <v>89</v>
      </c>
    </row>
    <row r="40458" spans="1:7" x14ac:dyDescent="0.2">
      <c r="A40458">
        <v>1.1985797637172401E+18</v>
      </c>
      <c r="B40458" t="s">
        <v>81412</v>
      </c>
      <c r="C40458" t="s">
        <v>81413</v>
      </c>
      <c r="D40458" s="1">
        <v>43793.563171296293</v>
      </c>
      <c r="E40458">
        <v>26740</v>
      </c>
      <c r="F40458">
        <v>90031</v>
      </c>
    </row>
    <row r="40459" spans="1:7" x14ac:dyDescent="0.2">
      <c r="A40459">
        <v>1.1985806630179599E+18</v>
      </c>
      <c r="B40459" t="s">
        <v>81414</v>
      </c>
      <c r="C40459" t="s">
        <v>81415</v>
      </c>
      <c r="D40459" s="1">
        <v>43793.565659722219</v>
      </c>
      <c r="E40459">
        <v>28732</v>
      </c>
      <c r="F40459">
        <v>141560</v>
      </c>
    </row>
    <row r="40460" spans="1:7" x14ac:dyDescent="0.2">
      <c r="A40460">
        <v>1.1986130212261299E+18</v>
      </c>
      <c r="B40460" t="s">
        <v>81416</v>
      </c>
      <c r="C40460" t="s">
        <v>81417</v>
      </c>
      <c r="D40460" s="1">
        <v>43793.654953703706</v>
      </c>
      <c r="E40460">
        <v>16741</v>
      </c>
      <c r="F40460">
        <v>64863</v>
      </c>
    </row>
    <row r="40461" spans="1:7" x14ac:dyDescent="0.2">
      <c r="A40461">
        <v>1.19867027848787E+18</v>
      </c>
      <c r="B40461" t="s">
        <v>81418</v>
      </c>
      <c r="C40461" t="s">
        <v>81419</v>
      </c>
      <c r="D40461" s="1">
        <v>43793.812951388885</v>
      </c>
      <c r="E40461">
        <v>22820</v>
      </c>
      <c r="F40461">
        <v>65548</v>
      </c>
    </row>
    <row r="40462" spans="1:7" x14ac:dyDescent="0.2">
      <c r="A40462">
        <v>1.1986715783194501E+18</v>
      </c>
      <c r="B40462" t="s">
        <v>81420</v>
      </c>
      <c r="C40462" t="s">
        <v>81421</v>
      </c>
      <c r="D40462" s="1">
        <v>43793.81653935185</v>
      </c>
      <c r="E40462">
        <v>7936</v>
      </c>
      <c r="F40462">
        <v>26109</v>
      </c>
    </row>
    <row r="40463" spans="1:7" x14ac:dyDescent="0.2">
      <c r="A40463">
        <v>1.1986794491070799E+18</v>
      </c>
      <c r="B40463" t="s">
        <v>81422</v>
      </c>
      <c r="C40463" t="s">
        <v>81423</v>
      </c>
      <c r="D40463" s="1">
        <v>43793.838252314818</v>
      </c>
      <c r="E40463">
        <v>6167</v>
      </c>
      <c r="F40463">
        <v>22708</v>
      </c>
    </row>
    <row r="40464" spans="1:7" x14ac:dyDescent="0.2">
      <c r="A40464">
        <v>1.19867980291341E+18</v>
      </c>
      <c r="B40464" t="s">
        <v>81424</v>
      </c>
      <c r="C40464" t="s">
        <v>81425</v>
      </c>
      <c r="D40464" s="1">
        <v>43793.839236111111</v>
      </c>
      <c r="E40464">
        <v>16388</v>
      </c>
      <c r="F40464">
        <v>57085</v>
      </c>
    </row>
    <row r="40465" spans="1:8" x14ac:dyDescent="0.2">
      <c r="A40465">
        <v>1.1986804282045E+18</v>
      </c>
      <c r="B40465" t="s">
        <v>81426</v>
      </c>
      <c r="C40465" t="s">
        <v>81427</v>
      </c>
      <c r="D40465" s="1">
        <v>43793.840960648151</v>
      </c>
      <c r="E40465">
        <v>8659</v>
      </c>
      <c r="F40465">
        <v>34718</v>
      </c>
    </row>
    <row r="40466" spans="1:8" x14ac:dyDescent="0.2">
      <c r="A40466">
        <v>1.19868121693491E+18</v>
      </c>
      <c r="B40466" t="s">
        <v>81428</v>
      </c>
      <c r="C40466" t="s">
        <v>81429</v>
      </c>
      <c r="D40466" s="1">
        <v>43793.843136574076</v>
      </c>
      <c r="E40466">
        <v>8216</v>
      </c>
      <c r="F40466">
        <v>33327</v>
      </c>
    </row>
    <row r="40467" spans="1:8" x14ac:dyDescent="0.2">
      <c r="A40467">
        <v>1.1986889602072901E+18</v>
      </c>
      <c r="B40467" t="s">
        <v>81430</v>
      </c>
      <c r="C40467" t="s">
        <v>81431</v>
      </c>
      <c r="D40467" s="1">
        <v>43793.864502314813</v>
      </c>
      <c r="E40467">
        <v>11580</v>
      </c>
      <c r="F40467">
        <v>40902</v>
      </c>
    </row>
    <row r="40468" spans="1:8" x14ac:dyDescent="0.2">
      <c r="A40468">
        <v>1.19869247422462E+18</v>
      </c>
      <c r="B40468" t="s">
        <v>81432</v>
      </c>
      <c r="C40468" t="s">
        <v>81433</v>
      </c>
      <c r="D40468" s="1">
        <v>43793.874201388891</v>
      </c>
      <c r="E40468">
        <v>8803</v>
      </c>
      <c r="F40468">
        <v>29774</v>
      </c>
      <c r="G40468" t="s">
        <v>89</v>
      </c>
    </row>
    <row r="40469" spans="1:8" x14ac:dyDescent="0.2">
      <c r="A40469">
        <v>1.19872344905474E+18</v>
      </c>
      <c r="B40469" t="s">
        <v>81434</v>
      </c>
      <c r="C40469" t="s">
        <v>81435</v>
      </c>
      <c r="D40469" s="1">
        <v>43793.959675925929</v>
      </c>
      <c r="E40469">
        <v>24855</v>
      </c>
      <c r="F40469">
        <v>115331</v>
      </c>
    </row>
    <row r="40470" spans="1:8" x14ac:dyDescent="0.2">
      <c r="A40470">
        <v>1.1987271150065101E+18</v>
      </c>
      <c r="B40470" t="s">
        <v>81436</v>
      </c>
      <c r="C40470" t="s">
        <v>81437</v>
      </c>
      <c r="D40470" s="1">
        <v>43793.96979166667</v>
      </c>
      <c r="E40470">
        <v>21797</v>
      </c>
      <c r="F40470">
        <v>80065</v>
      </c>
      <c r="G40470" t="s">
        <v>215</v>
      </c>
    </row>
    <row r="40471" spans="1:8" x14ac:dyDescent="0.2">
      <c r="A40471">
        <v>1.19873364072271E+18</v>
      </c>
      <c r="B40471" t="s">
        <v>81438</v>
      </c>
      <c r="C40471" t="s">
        <v>81439</v>
      </c>
      <c r="D40471" s="1">
        <v>43793.98778935185</v>
      </c>
      <c r="E40471">
        <v>24754</v>
      </c>
      <c r="F40471">
        <v>107453</v>
      </c>
      <c r="H40471" t="s">
        <v>73537</v>
      </c>
    </row>
    <row r="40472" spans="1:8" x14ac:dyDescent="0.2">
      <c r="A40472">
        <v>1.19874635809153E+18</v>
      </c>
      <c r="B40472" t="s">
        <v>81440</v>
      </c>
      <c r="C40472" t="s">
        <v>81441</v>
      </c>
      <c r="D40472" s="1">
        <v>43794.022893518515</v>
      </c>
      <c r="E40472">
        <v>22663</v>
      </c>
      <c r="F40472">
        <v>93676</v>
      </c>
    </row>
    <row r="40473" spans="1:8" x14ac:dyDescent="0.2">
      <c r="A40473">
        <v>1.19874637642067E+18</v>
      </c>
      <c r="B40473" t="s">
        <v>81442</v>
      </c>
      <c r="C40473" t="s">
        <v>81443</v>
      </c>
      <c r="D40473" s="1">
        <v>43794.022939814815</v>
      </c>
      <c r="E40473">
        <v>14174</v>
      </c>
      <c r="F40473">
        <v>58633</v>
      </c>
    </row>
    <row r="40474" spans="1:8" x14ac:dyDescent="0.2">
      <c r="A40474">
        <v>1.1987463777209001E+18</v>
      </c>
      <c r="B40474" t="s">
        <v>81444</v>
      </c>
      <c r="C40474" t="s">
        <v>81445</v>
      </c>
      <c r="D40474" s="1">
        <v>43794.022939814815</v>
      </c>
      <c r="E40474">
        <v>15856</v>
      </c>
      <c r="F40474">
        <v>65723</v>
      </c>
    </row>
    <row r="40475" spans="1:8" x14ac:dyDescent="0.2">
      <c r="A40475">
        <v>1.19894071395584E+18</v>
      </c>
      <c r="B40475" t="s">
        <v>81446</v>
      </c>
      <c r="C40475" t="s">
        <v>81447</v>
      </c>
      <c r="D40475" s="1">
        <v>43794.559212962966</v>
      </c>
      <c r="E40475">
        <v>16028</v>
      </c>
      <c r="F40475">
        <v>77957</v>
      </c>
    </row>
    <row r="40476" spans="1:8" x14ac:dyDescent="0.2">
      <c r="A40476">
        <v>1.1989480759282601E+18</v>
      </c>
      <c r="B40476" t="s">
        <v>81448</v>
      </c>
      <c r="C40476" t="s">
        <v>81449</v>
      </c>
      <c r="D40476" s="1">
        <v>43794.579525462963</v>
      </c>
      <c r="E40476">
        <v>26495</v>
      </c>
      <c r="F40476">
        <v>113593</v>
      </c>
    </row>
    <row r="40477" spans="1:8" x14ac:dyDescent="0.2">
      <c r="A40477">
        <v>1.1989787207212201E+18</v>
      </c>
      <c r="B40477" t="s">
        <v>81450</v>
      </c>
      <c r="C40477" t="s">
        <v>81451</v>
      </c>
      <c r="D40477" s="1">
        <v>43794.664085648146</v>
      </c>
      <c r="E40477">
        <v>16360</v>
      </c>
      <c r="F40477">
        <v>74796</v>
      </c>
      <c r="G40477" t="s">
        <v>215</v>
      </c>
    </row>
    <row r="40478" spans="1:8" x14ac:dyDescent="0.2">
      <c r="A40478">
        <v>1.1989810797235799E+18</v>
      </c>
      <c r="B40478" t="s">
        <v>81452</v>
      </c>
      <c r="C40478" t="s">
        <v>81453</v>
      </c>
      <c r="D40478" s="1">
        <v>43794.670601851853</v>
      </c>
      <c r="E40478">
        <v>22587</v>
      </c>
      <c r="F40478">
        <v>126954</v>
      </c>
    </row>
    <row r="40479" spans="1:8" x14ac:dyDescent="0.2">
      <c r="A40479">
        <v>1.19906457468898E+18</v>
      </c>
      <c r="B40479" t="s">
        <v>81454</v>
      </c>
      <c r="C40479" t="s">
        <v>81455</v>
      </c>
      <c r="D40479" s="1">
        <v>43794.900995370372</v>
      </c>
      <c r="E40479">
        <v>15298</v>
      </c>
      <c r="F40479">
        <v>63949</v>
      </c>
    </row>
    <row r="40480" spans="1:8" x14ac:dyDescent="0.2">
      <c r="A40480">
        <v>1.19909181434047E+18</v>
      </c>
      <c r="B40480" t="s">
        <v>81456</v>
      </c>
      <c r="C40480" t="s">
        <v>81457</v>
      </c>
      <c r="D40480" s="1">
        <v>43794.976168981484</v>
      </c>
      <c r="E40480">
        <v>21461</v>
      </c>
      <c r="F40480">
        <v>84476</v>
      </c>
    </row>
    <row r="40481" spans="1:8" x14ac:dyDescent="0.2">
      <c r="A40481">
        <v>1.1991801607733399E+18</v>
      </c>
      <c r="B40481" t="s">
        <v>81458</v>
      </c>
      <c r="C40481" t="s">
        <v>81459</v>
      </c>
      <c r="D40481" s="1">
        <v>43795.219953703701</v>
      </c>
      <c r="E40481">
        <v>15961</v>
      </c>
      <c r="F40481">
        <v>76254</v>
      </c>
      <c r="G40481" t="s">
        <v>89</v>
      </c>
    </row>
    <row r="40482" spans="1:8" x14ac:dyDescent="0.2">
      <c r="A40482">
        <v>1.1991856817021701E+18</v>
      </c>
      <c r="B40482" t="s">
        <v>81460</v>
      </c>
      <c r="C40482" t="s">
        <v>81461</v>
      </c>
      <c r="D40482" s="1">
        <v>43795.235185185185</v>
      </c>
      <c r="E40482">
        <v>8743</v>
      </c>
      <c r="F40482">
        <v>31316</v>
      </c>
    </row>
    <row r="40483" spans="1:8" x14ac:dyDescent="0.2">
      <c r="A40483">
        <v>1.1992853003061E+18</v>
      </c>
      <c r="B40483" t="s">
        <v>81462</v>
      </c>
      <c r="C40483" t="s">
        <v>81463</v>
      </c>
      <c r="D40483" s="1">
        <v>43795.510081018518</v>
      </c>
      <c r="E40483">
        <v>15004</v>
      </c>
      <c r="F40483">
        <v>62889</v>
      </c>
      <c r="G40483" t="s">
        <v>89</v>
      </c>
    </row>
    <row r="40484" spans="1:8" x14ac:dyDescent="0.2">
      <c r="A40484">
        <v>1.1992876179442401E+18</v>
      </c>
      <c r="B40484" t="s">
        <v>81464</v>
      </c>
      <c r="C40484" t="s">
        <v>81465</v>
      </c>
      <c r="D40484" s="1">
        <v>43795.516481481478</v>
      </c>
      <c r="E40484">
        <v>6648</v>
      </c>
      <c r="F40484">
        <v>31639</v>
      </c>
    </row>
    <row r="40485" spans="1:8" x14ac:dyDescent="0.2">
      <c r="A40485">
        <v>1.1992900011435799E+18</v>
      </c>
      <c r="B40485" t="s">
        <v>81466</v>
      </c>
      <c r="C40485" t="s">
        <v>81467</v>
      </c>
      <c r="D40485" s="1">
        <v>43795.523055555554</v>
      </c>
      <c r="E40485">
        <v>29080</v>
      </c>
      <c r="F40485">
        <v>157468</v>
      </c>
    </row>
    <row r="40486" spans="1:8" x14ac:dyDescent="0.2">
      <c r="A40486">
        <v>1.1992950503893E+18</v>
      </c>
      <c r="B40486" t="s">
        <v>81468</v>
      </c>
      <c r="C40486" t="s">
        <v>81469</v>
      </c>
      <c r="D40486" s="1">
        <v>43795.536990740744</v>
      </c>
      <c r="E40486">
        <v>22938</v>
      </c>
      <c r="F40486">
        <v>96003</v>
      </c>
      <c r="G40486" t="s">
        <v>89</v>
      </c>
    </row>
    <row r="40487" spans="1:8" x14ac:dyDescent="0.2">
      <c r="A40487">
        <v>1.1993529461878001E+18</v>
      </c>
      <c r="B40487" t="s">
        <v>81470</v>
      </c>
      <c r="C40487" t="s">
        <v>81471</v>
      </c>
      <c r="D40487" s="1">
        <v>43795.696747685186</v>
      </c>
      <c r="E40487">
        <v>22041</v>
      </c>
      <c r="F40487">
        <v>88252</v>
      </c>
    </row>
    <row r="40488" spans="1:8" x14ac:dyDescent="0.2">
      <c r="A40488">
        <v>1.19935297356815E+18</v>
      </c>
      <c r="B40488" t="s">
        <v>81472</v>
      </c>
      <c r="C40488" t="s">
        <v>81473</v>
      </c>
      <c r="D40488" s="1">
        <v>43795.696828703702</v>
      </c>
      <c r="E40488">
        <v>13448</v>
      </c>
      <c r="F40488">
        <v>57473</v>
      </c>
    </row>
    <row r="40489" spans="1:8" x14ac:dyDescent="0.2">
      <c r="A40489">
        <v>1.1993529779344799E+18</v>
      </c>
      <c r="B40489" t="s">
        <v>81474</v>
      </c>
      <c r="C40489" t="s">
        <v>81475</v>
      </c>
      <c r="D40489" s="1">
        <v>43795.696840277778</v>
      </c>
      <c r="E40489">
        <v>16382</v>
      </c>
      <c r="F40489">
        <v>67515</v>
      </c>
    </row>
    <row r="40490" spans="1:8" x14ac:dyDescent="0.2">
      <c r="A40490">
        <v>1.1994397574003899E+18</v>
      </c>
      <c r="B40490" t="s">
        <v>81476</v>
      </c>
      <c r="C40490" t="s">
        <v>81477</v>
      </c>
      <c r="D40490" s="1">
        <v>43795.936307870368</v>
      </c>
      <c r="E40490">
        <v>17994</v>
      </c>
      <c r="F40490">
        <v>77366</v>
      </c>
    </row>
    <row r="40491" spans="1:8" x14ac:dyDescent="0.2">
      <c r="A40491">
        <v>1.19952095575373E+18</v>
      </c>
      <c r="B40491" t="s">
        <v>81478</v>
      </c>
      <c r="C40491" t="s">
        <v>81479</v>
      </c>
      <c r="D40491" s="1">
        <v>43796.160370370373</v>
      </c>
      <c r="E40491">
        <v>17847</v>
      </c>
      <c r="F40491">
        <v>59125</v>
      </c>
    </row>
    <row r="40492" spans="1:8" x14ac:dyDescent="0.2">
      <c r="A40492">
        <v>1.1995256390464699E+18</v>
      </c>
      <c r="B40492" t="s">
        <v>81480</v>
      </c>
      <c r="C40492" t="s">
        <v>81481</v>
      </c>
      <c r="D40492" s="1">
        <v>43796.173298611109</v>
      </c>
      <c r="E40492">
        <v>20421</v>
      </c>
      <c r="F40492">
        <v>90295</v>
      </c>
      <c r="H40492" t="s">
        <v>390</v>
      </c>
    </row>
    <row r="40493" spans="1:8" x14ac:dyDescent="0.2">
      <c r="A40493">
        <v>1.19952777747042E+18</v>
      </c>
      <c r="B40493" t="s">
        <v>81482</v>
      </c>
      <c r="C40493" t="s">
        <v>81483</v>
      </c>
      <c r="D40493" s="1">
        <v>43796.179189814815</v>
      </c>
      <c r="E40493">
        <v>17832</v>
      </c>
      <c r="F40493">
        <v>74882</v>
      </c>
    </row>
    <row r="40494" spans="1:8" x14ac:dyDescent="0.2">
      <c r="A40494">
        <v>1.1997007328045499E+18</v>
      </c>
      <c r="B40494" t="s">
        <v>81484</v>
      </c>
      <c r="C40494" t="s">
        <v>81485</v>
      </c>
      <c r="D40494" s="1">
        <v>43796.656458333331</v>
      </c>
      <c r="E40494">
        <v>30079</v>
      </c>
      <c r="F40494">
        <v>130026</v>
      </c>
      <c r="H40494" t="s">
        <v>390</v>
      </c>
    </row>
    <row r="40495" spans="1:8" x14ac:dyDescent="0.2">
      <c r="A40495">
        <v>1.1997181858655301E+18</v>
      </c>
      <c r="B40495" t="s">
        <v>81486</v>
      </c>
      <c r="C40495" t="s">
        <v>81487</v>
      </c>
      <c r="D40495" s="1">
        <v>43796.704618055555</v>
      </c>
      <c r="E40495">
        <v>196687</v>
      </c>
      <c r="F40495">
        <v>693767</v>
      </c>
    </row>
    <row r="40496" spans="1:8" x14ac:dyDescent="0.2">
      <c r="A40496">
        <v>1.1998117303539E+18</v>
      </c>
      <c r="B40496" t="s">
        <v>81488</v>
      </c>
      <c r="C40496" t="s">
        <v>81489</v>
      </c>
      <c r="D40496" s="1">
        <v>43796.962754629632</v>
      </c>
      <c r="E40496">
        <v>18785</v>
      </c>
      <c r="F40496">
        <v>80885</v>
      </c>
    </row>
    <row r="40497" spans="1:8" x14ac:dyDescent="0.2">
      <c r="A40497">
        <v>1.19981248285393E+18</v>
      </c>
      <c r="B40497" t="s">
        <v>81490</v>
      </c>
      <c r="C40497" t="s">
        <v>81491</v>
      </c>
      <c r="D40497" s="1">
        <v>43796.964837962965</v>
      </c>
      <c r="E40497">
        <v>23611</v>
      </c>
      <c r="F40497">
        <v>131443</v>
      </c>
    </row>
    <row r="40498" spans="1:8" x14ac:dyDescent="0.2">
      <c r="A40498">
        <v>1.19981290825709E+18</v>
      </c>
      <c r="B40498" t="s">
        <v>81492</v>
      </c>
      <c r="C40498" t="s">
        <v>80417</v>
      </c>
      <c r="D40498" s="1">
        <v>43796.966006944444</v>
      </c>
      <c r="E40498">
        <v>27420</v>
      </c>
      <c r="F40498">
        <v>176911</v>
      </c>
    </row>
    <row r="40499" spans="1:8" x14ac:dyDescent="0.2">
      <c r="A40499">
        <v>1.2000420256992E+18</v>
      </c>
      <c r="B40499" t="s">
        <v>81493</v>
      </c>
      <c r="C40499" t="s">
        <v>81494</v>
      </c>
      <c r="D40499" s="1">
        <v>43797.598252314812</v>
      </c>
      <c r="E40499">
        <v>33078</v>
      </c>
      <c r="F40499">
        <v>193966</v>
      </c>
    </row>
    <row r="40500" spans="1:8" x14ac:dyDescent="0.2">
      <c r="A40500">
        <v>1.20016806707598E+18</v>
      </c>
      <c r="B40500" t="s">
        <v>81495</v>
      </c>
      <c r="C40500" t="s">
        <v>81496</v>
      </c>
      <c r="D40500" s="1">
        <v>43797.946053240739</v>
      </c>
      <c r="E40500">
        <v>67398</v>
      </c>
      <c r="F40500">
        <v>282673</v>
      </c>
    </row>
    <row r="40501" spans="1:8" x14ac:dyDescent="0.2">
      <c r="A40501">
        <v>1.20022416157601E+18</v>
      </c>
      <c r="B40501" t="s">
        <v>81497</v>
      </c>
      <c r="C40501" t="s">
        <v>81498</v>
      </c>
      <c r="D40501" s="1">
        <v>43798.100844907407</v>
      </c>
      <c r="E40501">
        <v>42237</v>
      </c>
      <c r="F40501">
        <v>180683</v>
      </c>
    </row>
    <row r="40502" spans="1:8" x14ac:dyDescent="0.2">
      <c r="A40502">
        <v>1.2004156237985001E+18</v>
      </c>
      <c r="B40502" t="s">
        <v>81499</v>
      </c>
      <c r="C40502" t="s">
        <v>81500</v>
      </c>
      <c r="D40502" s="1">
        <v>43798.629189814812</v>
      </c>
      <c r="E40502">
        <v>39441</v>
      </c>
      <c r="F40502">
        <v>210978</v>
      </c>
    </row>
    <row r="40503" spans="1:8" x14ac:dyDescent="0.2">
      <c r="A40503">
        <v>1.2008686804915599E+18</v>
      </c>
      <c r="B40503" t="s">
        <v>81501</v>
      </c>
      <c r="C40503" t="s">
        <v>81502</v>
      </c>
      <c r="D40503" s="1">
        <v>43799.879386574074</v>
      </c>
      <c r="E40503">
        <v>13700</v>
      </c>
      <c r="F40503">
        <v>46643</v>
      </c>
    </row>
    <row r="40504" spans="1:8" x14ac:dyDescent="0.2">
      <c r="A40504">
        <v>1.20091517470785E+18</v>
      </c>
      <c r="B40504" t="s">
        <v>81503</v>
      </c>
      <c r="C40504" t="s">
        <v>81504</v>
      </c>
      <c r="D40504" s="1">
        <v>43800.007685185185</v>
      </c>
      <c r="E40504">
        <v>6939</v>
      </c>
      <c r="F40504">
        <v>33120</v>
      </c>
      <c r="G40504" t="s">
        <v>89</v>
      </c>
    </row>
    <row r="40505" spans="1:8" x14ac:dyDescent="0.2">
      <c r="A40505">
        <v>1.20091790813582E+18</v>
      </c>
      <c r="B40505" t="s">
        <v>81505</v>
      </c>
      <c r="C40505" t="s">
        <v>81506</v>
      </c>
      <c r="D40505" s="1">
        <v>43800.015219907407</v>
      </c>
      <c r="E40505">
        <v>15648</v>
      </c>
      <c r="F40505">
        <v>69839</v>
      </c>
    </row>
    <row r="40506" spans="1:8" x14ac:dyDescent="0.2">
      <c r="A40506">
        <v>1.20091924671442E+18</v>
      </c>
      <c r="B40506" t="s">
        <v>81507</v>
      </c>
      <c r="C40506" t="s">
        <v>81508</v>
      </c>
      <c r="D40506" s="1">
        <v>43800.018923611111</v>
      </c>
      <c r="E40506">
        <v>11137</v>
      </c>
      <c r="F40506">
        <v>41761</v>
      </c>
    </row>
    <row r="40507" spans="1:8" x14ac:dyDescent="0.2">
      <c r="A40507">
        <v>1.20092209935696E+18</v>
      </c>
      <c r="B40507" t="s">
        <v>81509</v>
      </c>
      <c r="C40507" t="s">
        <v>81510</v>
      </c>
      <c r="D40507" s="1">
        <v>43800.02679398148</v>
      </c>
      <c r="E40507">
        <v>25589</v>
      </c>
      <c r="F40507">
        <v>105081</v>
      </c>
    </row>
    <row r="40508" spans="1:8" x14ac:dyDescent="0.2">
      <c r="A40508">
        <v>1.2009233526989E+18</v>
      </c>
      <c r="B40508" t="s">
        <v>81511</v>
      </c>
      <c r="C40508" t="s">
        <v>81512</v>
      </c>
      <c r="D40508" s="1">
        <v>43800.03025462963</v>
      </c>
      <c r="E40508">
        <v>20329</v>
      </c>
      <c r="F40508">
        <v>69263</v>
      </c>
      <c r="H40508" t="s">
        <v>73537</v>
      </c>
    </row>
    <row r="40509" spans="1:8" x14ac:dyDescent="0.2">
      <c r="A40509">
        <v>1.2009251251698601E+18</v>
      </c>
      <c r="B40509" t="s">
        <v>81513</v>
      </c>
      <c r="C40509" t="s">
        <v>81514</v>
      </c>
      <c r="D40509" s="1">
        <v>43800.035138888888</v>
      </c>
      <c r="E40509">
        <v>14276</v>
      </c>
      <c r="F40509">
        <v>63074</v>
      </c>
    </row>
    <row r="40510" spans="1:8" x14ac:dyDescent="0.2">
      <c r="A40510">
        <v>1.20094877225311E+18</v>
      </c>
      <c r="B40510" t="s">
        <v>81515</v>
      </c>
      <c r="C40510" t="s">
        <v>81516</v>
      </c>
      <c r="D40510" s="1">
        <v>43800.100393518522</v>
      </c>
      <c r="E40510">
        <v>15710</v>
      </c>
      <c r="F40510">
        <v>57055</v>
      </c>
    </row>
    <row r="40511" spans="1:8" x14ac:dyDescent="0.2">
      <c r="A40511">
        <v>1.200949221224E+18</v>
      </c>
      <c r="B40511" t="s">
        <v>81517</v>
      </c>
      <c r="C40511" t="s">
        <v>81518</v>
      </c>
      <c r="D40511" s="1">
        <v>43800.101631944446</v>
      </c>
      <c r="E40511">
        <v>14044</v>
      </c>
      <c r="F40511">
        <v>50884</v>
      </c>
      <c r="G40511" t="s">
        <v>89</v>
      </c>
    </row>
    <row r="40512" spans="1:8" x14ac:dyDescent="0.2">
      <c r="A40512">
        <v>1.2009497120876301E+18</v>
      </c>
      <c r="B40512" t="s">
        <v>81519</v>
      </c>
      <c r="C40512" t="s">
        <v>81520</v>
      </c>
      <c r="D40512" s="1">
        <v>43800.102986111109</v>
      </c>
      <c r="E40512">
        <v>21910</v>
      </c>
      <c r="F40512">
        <v>84968</v>
      </c>
    </row>
    <row r="40513" spans="1:7" x14ac:dyDescent="0.2">
      <c r="A40513">
        <v>1.20120724995326E+18</v>
      </c>
      <c r="B40513" t="s">
        <v>81521</v>
      </c>
      <c r="C40513" t="s">
        <v>81522</v>
      </c>
      <c r="D40513" s="1">
        <v>43800.813657407409</v>
      </c>
      <c r="E40513">
        <v>19306</v>
      </c>
      <c r="F40513">
        <v>95694</v>
      </c>
    </row>
    <row r="40514" spans="1:7" x14ac:dyDescent="0.2">
      <c r="A40514">
        <v>1.2012072510354601E+18</v>
      </c>
      <c r="B40514" t="s">
        <v>81523</v>
      </c>
      <c r="C40514" t="s">
        <v>81524</v>
      </c>
      <c r="D40514" s="1">
        <v>43800.813657407409</v>
      </c>
      <c r="E40514">
        <v>11642</v>
      </c>
      <c r="F40514">
        <v>55735</v>
      </c>
    </row>
    <row r="40515" spans="1:7" x14ac:dyDescent="0.2">
      <c r="A40515">
        <v>1.20135631691839E+18</v>
      </c>
      <c r="B40515" t="s">
        <v>81525</v>
      </c>
      <c r="C40515" t="s">
        <v>81526</v>
      </c>
      <c r="D40515" s="1">
        <v>43801.224999999999</v>
      </c>
      <c r="E40515">
        <v>17441</v>
      </c>
      <c r="F40515">
        <v>68629</v>
      </c>
      <c r="G40515" t="s">
        <v>89</v>
      </c>
    </row>
    <row r="40516" spans="1:7" x14ac:dyDescent="0.2">
      <c r="A40516">
        <v>1.2014010985710001E+18</v>
      </c>
      <c r="B40516" t="s">
        <v>81527</v>
      </c>
      <c r="C40516" t="s">
        <v>81528</v>
      </c>
      <c r="D40516" s="1">
        <v>43801.348576388889</v>
      </c>
      <c r="E40516">
        <v>14343</v>
      </c>
      <c r="F40516">
        <v>59569</v>
      </c>
    </row>
    <row r="40517" spans="1:7" x14ac:dyDescent="0.2">
      <c r="A40517">
        <v>1.2014498559919099E+18</v>
      </c>
      <c r="B40517" t="s">
        <v>81529</v>
      </c>
      <c r="C40517" t="s">
        <v>81530</v>
      </c>
      <c r="D40517" s="1">
        <v>43801.483124999999</v>
      </c>
      <c r="E40517">
        <v>12647</v>
      </c>
      <c r="F40517">
        <v>54098</v>
      </c>
      <c r="G40517" t="s">
        <v>89</v>
      </c>
    </row>
    <row r="40518" spans="1:7" x14ac:dyDescent="0.2">
      <c r="A40518">
        <v>1.2014548160331899E+18</v>
      </c>
      <c r="B40518" t="s">
        <v>81531</v>
      </c>
      <c r="C40518" t="s">
        <v>81532</v>
      </c>
      <c r="D40518" s="1">
        <v>43801.496805555558</v>
      </c>
      <c r="E40518">
        <v>11100</v>
      </c>
      <c r="F40518">
        <v>45668</v>
      </c>
      <c r="G40518" t="s">
        <v>89</v>
      </c>
    </row>
    <row r="40519" spans="1:7" x14ac:dyDescent="0.2">
      <c r="A40519">
        <v>1.20145585863647E+18</v>
      </c>
      <c r="B40519" t="s">
        <v>81533</v>
      </c>
      <c r="C40519" t="s">
        <v>81534</v>
      </c>
      <c r="D40519" s="1">
        <v>43801.4996875</v>
      </c>
      <c r="E40519">
        <v>19740</v>
      </c>
      <c r="F40519">
        <v>74877</v>
      </c>
    </row>
    <row r="40520" spans="1:7" x14ac:dyDescent="0.2">
      <c r="A40520">
        <v>1.20145585973123E+18</v>
      </c>
      <c r="B40520" t="s">
        <v>81535</v>
      </c>
      <c r="C40520" t="s">
        <v>81536</v>
      </c>
      <c r="D40520" s="1">
        <v>43801.4996875</v>
      </c>
      <c r="E40520">
        <v>11550</v>
      </c>
      <c r="F40520">
        <v>46143</v>
      </c>
    </row>
    <row r="40521" spans="1:7" x14ac:dyDescent="0.2">
      <c r="A40521">
        <v>1.2014587589347799E+18</v>
      </c>
      <c r="B40521" t="s">
        <v>81537</v>
      </c>
      <c r="C40521" t="s">
        <v>81538</v>
      </c>
      <c r="D40521" s="1">
        <v>43801.507685185185</v>
      </c>
      <c r="E40521">
        <v>13753</v>
      </c>
      <c r="F40521">
        <v>59001</v>
      </c>
    </row>
    <row r="40522" spans="1:7" x14ac:dyDescent="0.2">
      <c r="A40522">
        <v>1.20147291929933E+18</v>
      </c>
      <c r="B40522" t="s">
        <v>81539</v>
      </c>
      <c r="C40522" t="s">
        <v>81540</v>
      </c>
      <c r="D40522" s="1">
        <v>43801.546759259261</v>
      </c>
      <c r="E40522">
        <v>14693</v>
      </c>
      <c r="F40522">
        <v>58237</v>
      </c>
      <c r="G40522" t="s">
        <v>89</v>
      </c>
    </row>
    <row r="40523" spans="1:7" x14ac:dyDescent="0.2">
      <c r="A40523">
        <v>1.2014762317593001E+18</v>
      </c>
      <c r="B40523" t="s">
        <v>81541</v>
      </c>
      <c r="C40523" t="s">
        <v>81542</v>
      </c>
      <c r="D40523" s="1">
        <v>43801.555902777778</v>
      </c>
      <c r="E40523">
        <v>12288</v>
      </c>
      <c r="F40523">
        <v>46017</v>
      </c>
      <c r="G40523" t="s">
        <v>89</v>
      </c>
    </row>
    <row r="40524" spans="1:7" x14ac:dyDescent="0.2">
      <c r="A40524">
        <v>1.2014800292653599E+18</v>
      </c>
      <c r="B40524" t="s">
        <v>81543</v>
      </c>
      <c r="C40524" t="s">
        <v>81544</v>
      </c>
      <c r="D40524" s="1">
        <v>43801.566388888888</v>
      </c>
      <c r="E40524">
        <v>13281</v>
      </c>
      <c r="F40524">
        <v>52181</v>
      </c>
    </row>
    <row r="40525" spans="1:7" x14ac:dyDescent="0.2">
      <c r="A40525">
        <v>1.20149957764544E+18</v>
      </c>
      <c r="B40525" t="s">
        <v>81545</v>
      </c>
      <c r="C40525" t="s">
        <v>81546</v>
      </c>
      <c r="D40525" s="1">
        <v>43801.620324074072</v>
      </c>
      <c r="E40525">
        <v>31964</v>
      </c>
      <c r="F40525">
        <v>120792</v>
      </c>
    </row>
    <row r="40526" spans="1:7" x14ac:dyDescent="0.2">
      <c r="A40526">
        <v>1.2015013946808599E+18</v>
      </c>
      <c r="B40526" t="s">
        <v>81547</v>
      </c>
      <c r="C40526" t="s">
        <v>81548</v>
      </c>
      <c r="D40526" s="1">
        <v>43801.625335648147</v>
      </c>
      <c r="E40526">
        <v>11306</v>
      </c>
      <c r="F40526">
        <v>44146</v>
      </c>
      <c r="G40526" t="s">
        <v>89</v>
      </c>
    </row>
    <row r="40527" spans="1:7" x14ac:dyDescent="0.2">
      <c r="A40527">
        <v>1.2015060312280801E+18</v>
      </c>
      <c r="B40527" t="s">
        <v>81549</v>
      </c>
      <c r="C40527" t="s">
        <v>81550</v>
      </c>
      <c r="D40527" s="1">
        <v>43801.638136574074</v>
      </c>
      <c r="E40527">
        <v>19966</v>
      </c>
      <c r="F40527">
        <v>66096</v>
      </c>
      <c r="G40527" t="s">
        <v>89</v>
      </c>
    </row>
    <row r="40528" spans="1:7" x14ac:dyDescent="0.2">
      <c r="A40528">
        <v>1.20150702789121E+18</v>
      </c>
      <c r="B40528" t="s">
        <v>81551</v>
      </c>
      <c r="C40528" t="s">
        <v>81552</v>
      </c>
      <c r="D40528" s="1">
        <v>43801.6408912037</v>
      </c>
      <c r="E40528">
        <v>17996</v>
      </c>
      <c r="F40528">
        <v>74943</v>
      </c>
    </row>
    <row r="40529" spans="1:7" x14ac:dyDescent="0.2">
      <c r="A40529">
        <v>1.20153217419057E+18</v>
      </c>
      <c r="B40529" t="s">
        <v>81553</v>
      </c>
      <c r="C40529" t="s">
        <v>81554</v>
      </c>
      <c r="D40529" s="1">
        <v>43801.710277777776</v>
      </c>
      <c r="E40529">
        <v>19595</v>
      </c>
      <c r="F40529">
        <v>79112</v>
      </c>
    </row>
    <row r="40530" spans="1:7" x14ac:dyDescent="0.2">
      <c r="A40530">
        <v>1.20154229788143E+18</v>
      </c>
      <c r="B40530" t="s">
        <v>81555</v>
      </c>
      <c r="C40530" t="s">
        <v>81556</v>
      </c>
      <c r="D40530" s="1">
        <v>43801.738217592596</v>
      </c>
      <c r="E40530">
        <v>8354</v>
      </c>
      <c r="F40530">
        <v>33009</v>
      </c>
      <c r="G40530" t="s">
        <v>215</v>
      </c>
    </row>
    <row r="40531" spans="1:7" x14ac:dyDescent="0.2">
      <c r="A40531">
        <v>1.2015434955398001E+18</v>
      </c>
      <c r="B40531" t="s">
        <v>81557</v>
      </c>
      <c r="C40531" t="s">
        <v>81558</v>
      </c>
      <c r="D40531" s="1">
        <v>43801.741516203707</v>
      </c>
      <c r="E40531">
        <v>16155</v>
      </c>
      <c r="F40531">
        <v>67929</v>
      </c>
      <c r="G40531" t="s">
        <v>89</v>
      </c>
    </row>
    <row r="40532" spans="1:7" x14ac:dyDescent="0.2">
      <c r="A40532">
        <v>1.2015504831202501E+18</v>
      </c>
      <c r="B40532" t="s">
        <v>81559</v>
      </c>
      <c r="C40532" t="s">
        <v>81560</v>
      </c>
      <c r="D40532" s="1">
        <v>43801.760798611111</v>
      </c>
      <c r="E40532">
        <v>31258</v>
      </c>
      <c r="F40532">
        <v>113663</v>
      </c>
      <c r="G40532" t="s">
        <v>89</v>
      </c>
    </row>
    <row r="40533" spans="1:7" x14ac:dyDescent="0.2">
      <c r="A40533">
        <v>1.2015608628566001E+18</v>
      </c>
      <c r="B40533" t="s">
        <v>81561</v>
      </c>
      <c r="C40533" t="s">
        <v>81562</v>
      </c>
      <c r="D40533" s="1">
        <v>43801.789444444446</v>
      </c>
      <c r="E40533">
        <v>19906</v>
      </c>
      <c r="F40533">
        <v>89174</v>
      </c>
    </row>
    <row r="40534" spans="1:7" x14ac:dyDescent="0.2">
      <c r="A40534">
        <v>1.2015636171807301E+18</v>
      </c>
      <c r="B40534" t="s">
        <v>81563</v>
      </c>
      <c r="C40534" t="s">
        <v>81564</v>
      </c>
      <c r="D40534" s="1">
        <v>43801.797037037039</v>
      </c>
      <c r="E40534">
        <v>29221</v>
      </c>
      <c r="F40534">
        <v>104843</v>
      </c>
    </row>
    <row r="40535" spans="1:7" x14ac:dyDescent="0.2">
      <c r="A40535">
        <v>1.2015647634169001E+18</v>
      </c>
      <c r="B40535" t="s">
        <v>81565</v>
      </c>
      <c r="C40535" t="s">
        <v>81566</v>
      </c>
      <c r="D40535" s="1">
        <v>43801.800208333334</v>
      </c>
      <c r="E40535">
        <v>10241</v>
      </c>
      <c r="F40535">
        <v>42571</v>
      </c>
      <c r="G40535" t="s">
        <v>89</v>
      </c>
    </row>
    <row r="40536" spans="1:7" x14ac:dyDescent="0.2">
      <c r="A40536">
        <v>1.2015660105218501E+18</v>
      </c>
      <c r="B40536" t="s">
        <v>81567</v>
      </c>
      <c r="C40536" t="s">
        <v>81568</v>
      </c>
      <c r="D40536" s="1">
        <v>43801.80364583333</v>
      </c>
      <c r="E40536">
        <v>15026</v>
      </c>
      <c r="F40536">
        <v>56255</v>
      </c>
    </row>
    <row r="40537" spans="1:7" x14ac:dyDescent="0.2">
      <c r="A40537">
        <v>1.20158365125283E+18</v>
      </c>
      <c r="B40537" t="s">
        <v>81569</v>
      </c>
      <c r="C40537" t="s">
        <v>81570</v>
      </c>
      <c r="D40537" s="1">
        <v>43801.852326388886</v>
      </c>
      <c r="E40537">
        <v>16466</v>
      </c>
      <c r="F40537">
        <v>55823</v>
      </c>
    </row>
    <row r="40538" spans="1:7" x14ac:dyDescent="0.2">
      <c r="A40538">
        <v>1.20159270202813E+18</v>
      </c>
      <c r="B40538" t="s">
        <v>81571</v>
      </c>
      <c r="C40538" t="s">
        <v>81572</v>
      </c>
      <c r="D40538" s="1">
        <v>43801.877303240741</v>
      </c>
      <c r="E40538">
        <v>9564</v>
      </c>
      <c r="F40538">
        <v>30203</v>
      </c>
    </row>
    <row r="40539" spans="1:7" x14ac:dyDescent="0.2">
      <c r="A40539">
        <v>1.20161194351501E+18</v>
      </c>
      <c r="B40539" t="s">
        <v>81573</v>
      </c>
      <c r="C40539" t="s">
        <v>81574</v>
      </c>
      <c r="D40539" s="1">
        <v>43801.930393518516</v>
      </c>
      <c r="E40539">
        <v>14474</v>
      </c>
      <c r="F40539">
        <v>54655</v>
      </c>
    </row>
    <row r="40540" spans="1:7" x14ac:dyDescent="0.2">
      <c r="A40540">
        <v>1.20162744047021E+18</v>
      </c>
      <c r="B40540" t="s">
        <v>81575</v>
      </c>
      <c r="C40540" t="s">
        <v>81576</v>
      </c>
      <c r="D40540" s="1">
        <v>43801.97315972222</v>
      </c>
      <c r="E40540">
        <v>17001</v>
      </c>
      <c r="F40540">
        <v>69834</v>
      </c>
    </row>
    <row r="40541" spans="1:7" x14ac:dyDescent="0.2">
      <c r="A40541">
        <v>1.2016297945359201E+18</v>
      </c>
      <c r="B40541" t="s">
        <v>81577</v>
      </c>
      <c r="C40541" t="s">
        <v>81578</v>
      </c>
      <c r="D40541" s="1">
        <v>43801.97965277778</v>
      </c>
      <c r="E40541">
        <v>23176</v>
      </c>
      <c r="F40541">
        <v>104536</v>
      </c>
    </row>
    <row r="40542" spans="1:7" x14ac:dyDescent="0.2">
      <c r="A40542">
        <v>1.20163993726894E+18</v>
      </c>
      <c r="B40542" t="s">
        <v>81579</v>
      </c>
      <c r="C40542" t="s">
        <v>81580</v>
      </c>
      <c r="D40542" s="1">
        <v>43802.007650462961</v>
      </c>
      <c r="E40542">
        <v>31991</v>
      </c>
      <c r="F40542">
        <v>124783</v>
      </c>
    </row>
    <row r="40543" spans="1:7" x14ac:dyDescent="0.2">
      <c r="A40543">
        <v>1.2018207122453801E+18</v>
      </c>
      <c r="B40543" t="s">
        <v>81581</v>
      </c>
      <c r="C40543" t="s">
        <v>81582</v>
      </c>
      <c r="D40543" s="1">
        <v>43802.506493055553</v>
      </c>
      <c r="E40543">
        <v>15025</v>
      </c>
      <c r="F40543">
        <v>60977</v>
      </c>
    </row>
    <row r="40544" spans="1:7" x14ac:dyDescent="0.2">
      <c r="A40544">
        <v>1.2018870980490801E+18</v>
      </c>
      <c r="B40544" t="s">
        <v>81583</v>
      </c>
      <c r="C40544" t="s">
        <v>81584</v>
      </c>
      <c r="D40544" s="1">
        <v>43802.689675925925</v>
      </c>
      <c r="E40544">
        <v>26444</v>
      </c>
      <c r="F40544">
        <v>123043</v>
      </c>
    </row>
    <row r="40545" spans="1:7" x14ac:dyDescent="0.2">
      <c r="A40545">
        <v>1.2020060704381901E+18</v>
      </c>
      <c r="B40545" t="s">
        <v>81585</v>
      </c>
      <c r="C40545" t="s">
        <v>81586</v>
      </c>
      <c r="D40545" s="1">
        <v>43803.01798611111</v>
      </c>
      <c r="E40545">
        <v>20268</v>
      </c>
      <c r="F40545">
        <v>113894</v>
      </c>
    </row>
    <row r="40546" spans="1:7" x14ac:dyDescent="0.2">
      <c r="A40546">
        <v>1.2020129456070899E+18</v>
      </c>
      <c r="B40546" t="s">
        <v>81587</v>
      </c>
      <c r="C40546" t="s">
        <v>81588</v>
      </c>
      <c r="D40546" s="1">
        <v>43803.036956018521</v>
      </c>
      <c r="E40546">
        <v>12208</v>
      </c>
      <c r="F40546">
        <v>63830</v>
      </c>
    </row>
    <row r="40547" spans="1:7" x14ac:dyDescent="0.2">
      <c r="A40547">
        <v>1.20215610529777E+18</v>
      </c>
      <c r="B40547" t="s">
        <v>81589</v>
      </c>
      <c r="C40547" t="s">
        <v>81590</v>
      </c>
      <c r="D40547" s="1">
        <v>43803.432002314818</v>
      </c>
      <c r="E40547">
        <v>12553</v>
      </c>
      <c r="F40547">
        <v>60992</v>
      </c>
      <c r="G40547" t="s">
        <v>576</v>
      </c>
    </row>
    <row r="40548" spans="1:7" x14ac:dyDescent="0.2">
      <c r="A40548">
        <v>1.2022327399377001E+18</v>
      </c>
      <c r="B40548" t="s">
        <v>81591</v>
      </c>
      <c r="C40548" t="s">
        <v>81592</v>
      </c>
      <c r="D40548" s="1">
        <v>43803.643472222226</v>
      </c>
      <c r="E40548">
        <v>17931</v>
      </c>
      <c r="F40548">
        <v>81605</v>
      </c>
    </row>
    <row r="40549" spans="1:7" x14ac:dyDescent="0.2">
      <c r="A40549">
        <v>1.2022327419467799E+18</v>
      </c>
      <c r="B40549" t="s">
        <v>81593</v>
      </c>
      <c r="C40549" t="s">
        <v>81594</v>
      </c>
      <c r="D40549" s="1">
        <v>43803.643472222226</v>
      </c>
      <c r="E40549">
        <v>9080</v>
      </c>
      <c r="F40549">
        <v>43503</v>
      </c>
    </row>
    <row r="40550" spans="1:7" x14ac:dyDescent="0.2">
      <c r="A40550">
        <v>1.20223274387616E+18</v>
      </c>
      <c r="B40550" t="s">
        <v>81595</v>
      </c>
      <c r="C40550" t="s">
        <v>81596</v>
      </c>
      <c r="D40550" s="1">
        <v>43803.643483796295</v>
      </c>
      <c r="E40550">
        <v>10183</v>
      </c>
      <c r="F40550">
        <v>48484</v>
      </c>
    </row>
    <row r="40551" spans="1:7" x14ac:dyDescent="0.2">
      <c r="A40551">
        <v>1.20235603229648E+18</v>
      </c>
      <c r="B40551" t="s">
        <v>81597</v>
      </c>
      <c r="C40551" t="s">
        <v>81598</v>
      </c>
      <c r="D40551" s="1">
        <v>43803.98369212963</v>
      </c>
      <c r="E40551">
        <v>33200</v>
      </c>
      <c r="F40551">
        <v>147070</v>
      </c>
    </row>
    <row r="40552" spans="1:7" x14ac:dyDescent="0.2">
      <c r="A40552">
        <v>1.20235774340897E+18</v>
      </c>
      <c r="B40552" t="s">
        <v>81599</v>
      </c>
      <c r="C40552" t="s">
        <v>81600</v>
      </c>
      <c r="D40552" s="1">
        <v>43803.98841435185</v>
      </c>
      <c r="E40552">
        <v>16332</v>
      </c>
      <c r="F40552">
        <v>68102</v>
      </c>
      <c r="G40552" t="s">
        <v>89</v>
      </c>
    </row>
    <row r="40553" spans="1:7" x14ac:dyDescent="0.2">
      <c r="A40553">
        <v>1.2023778546520399E+18</v>
      </c>
      <c r="B40553" t="s">
        <v>81601</v>
      </c>
      <c r="C40553" t="s">
        <v>81602</v>
      </c>
      <c r="D40553" s="1">
        <v>43804.043912037036</v>
      </c>
      <c r="E40553">
        <v>13191</v>
      </c>
      <c r="F40553">
        <v>46762</v>
      </c>
    </row>
    <row r="40554" spans="1:7" x14ac:dyDescent="0.2">
      <c r="A40554">
        <v>1.20243506941311E+18</v>
      </c>
      <c r="B40554" t="s">
        <v>81603</v>
      </c>
      <c r="C40554" t="s">
        <v>81604</v>
      </c>
      <c r="D40554" s="1">
        <v>43804.201793981483</v>
      </c>
      <c r="E40554">
        <v>21219</v>
      </c>
      <c r="F40554">
        <v>98838</v>
      </c>
    </row>
    <row r="40555" spans="1:7" x14ac:dyDescent="0.2">
      <c r="A40555">
        <v>1.2024350702394199E+18</v>
      </c>
      <c r="B40555" t="s">
        <v>81605</v>
      </c>
      <c r="C40555" t="s">
        <v>81606</v>
      </c>
      <c r="D40555" s="1">
        <v>43804.201793981483</v>
      </c>
      <c r="E40555">
        <v>16692</v>
      </c>
      <c r="F40555">
        <v>77495</v>
      </c>
    </row>
    <row r="40556" spans="1:7" x14ac:dyDescent="0.2">
      <c r="A40556">
        <v>1.2025634641930299E+18</v>
      </c>
      <c r="B40556" t="s">
        <v>81607</v>
      </c>
      <c r="C40556" t="s">
        <v>81608</v>
      </c>
      <c r="D40556" s="1">
        <v>43804.55609953704</v>
      </c>
      <c r="E40556">
        <v>16497</v>
      </c>
      <c r="F40556">
        <v>69407</v>
      </c>
    </row>
    <row r="40557" spans="1:7" x14ac:dyDescent="0.2">
      <c r="A40557">
        <v>1.20257367304927E+18</v>
      </c>
      <c r="B40557" t="s">
        <v>81609</v>
      </c>
      <c r="C40557" t="s">
        <v>81610</v>
      </c>
      <c r="D40557" s="1">
        <v>43804.584270833337</v>
      </c>
      <c r="E40557">
        <v>32935</v>
      </c>
      <c r="F40557">
        <v>130408</v>
      </c>
    </row>
    <row r="40558" spans="1:7" x14ac:dyDescent="0.2">
      <c r="A40558">
        <v>1.2025736738630001E+18</v>
      </c>
      <c r="B40558" t="s">
        <v>81611</v>
      </c>
      <c r="C40558" t="s">
        <v>81612</v>
      </c>
      <c r="D40558" s="1">
        <v>43804.584270833337</v>
      </c>
      <c r="E40558">
        <v>31755</v>
      </c>
      <c r="F40558">
        <v>121126</v>
      </c>
    </row>
    <row r="40559" spans="1:7" x14ac:dyDescent="0.2">
      <c r="A40559">
        <v>1.2026065359957299E+18</v>
      </c>
      <c r="B40559" t="s">
        <v>81613</v>
      </c>
      <c r="C40559" t="s">
        <v>81614</v>
      </c>
      <c r="D40559" s="1">
        <v>43804.674953703703</v>
      </c>
      <c r="E40559">
        <v>20719</v>
      </c>
      <c r="F40559">
        <v>80838</v>
      </c>
    </row>
    <row r="40560" spans="1:7" x14ac:dyDescent="0.2">
      <c r="A40560">
        <v>1.2026065373421599E+18</v>
      </c>
      <c r="B40560" t="s">
        <v>81615</v>
      </c>
      <c r="C40560" t="s">
        <v>81616</v>
      </c>
      <c r="D40560" s="1">
        <v>43804.674953703703</v>
      </c>
      <c r="E40560">
        <v>16519</v>
      </c>
      <c r="F40560">
        <v>64455</v>
      </c>
    </row>
    <row r="40561" spans="1:8" x14ac:dyDescent="0.2">
      <c r="A40561">
        <v>1.20261545049822E+18</v>
      </c>
      <c r="B40561" t="s">
        <v>81617</v>
      </c>
      <c r="C40561" t="s">
        <v>81618</v>
      </c>
      <c r="D40561" s="1">
        <v>43804.699548611112</v>
      </c>
      <c r="E40561">
        <v>26222</v>
      </c>
      <c r="F40561">
        <v>119478</v>
      </c>
      <c r="H40561" t="s">
        <v>390</v>
      </c>
    </row>
    <row r="40562" spans="1:8" x14ac:dyDescent="0.2">
      <c r="A40562">
        <v>1.20263118505216E+18</v>
      </c>
      <c r="B40562" t="s">
        <v>81619</v>
      </c>
      <c r="C40562" t="s">
        <v>81620</v>
      </c>
      <c r="D40562" s="1">
        <v>43804.742962962962</v>
      </c>
      <c r="E40562">
        <v>49424</v>
      </c>
      <c r="F40562">
        <v>189794</v>
      </c>
    </row>
    <row r="40563" spans="1:8" x14ac:dyDescent="0.2">
      <c r="A40563">
        <v>1.20264331083535E+18</v>
      </c>
      <c r="B40563" t="s">
        <v>81621</v>
      </c>
      <c r="C40563" t="s">
        <v>81622</v>
      </c>
      <c r="D40563" s="1">
        <v>43804.776423611111</v>
      </c>
      <c r="E40563">
        <v>28594</v>
      </c>
      <c r="F40563">
        <v>163420</v>
      </c>
    </row>
    <row r="40564" spans="1:8" x14ac:dyDescent="0.2">
      <c r="A40564">
        <v>1.20275254363969E+18</v>
      </c>
      <c r="B40564" t="s">
        <v>81623</v>
      </c>
      <c r="C40564" t="s">
        <v>81624</v>
      </c>
      <c r="D40564" s="1">
        <v>43805.0778587963</v>
      </c>
      <c r="E40564">
        <v>26830</v>
      </c>
      <c r="F40564">
        <v>108013</v>
      </c>
    </row>
    <row r="40565" spans="1:8" x14ac:dyDescent="0.2">
      <c r="A40565">
        <v>1.2027916507261499E+18</v>
      </c>
      <c r="B40565" t="s">
        <v>81625</v>
      </c>
      <c r="C40565" t="s">
        <v>81626</v>
      </c>
      <c r="D40565" s="1">
        <v>43805.185763888891</v>
      </c>
      <c r="E40565">
        <v>26986</v>
      </c>
      <c r="F40565">
        <v>107439</v>
      </c>
    </row>
    <row r="40566" spans="1:8" x14ac:dyDescent="0.2">
      <c r="A40566">
        <v>1.20279280575359E+18</v>
      </c>
      <c r="B40566" t="s">
        <v>81627</v>
      </c>
      <c r="C40566" t="s">
        <v>81628</v>
      </c>
      <c r="D40566" s="1">
        <v>43805.188958333332</v>
      </c>
      <c r="E40566">
        <v>30346</v>
      </c>
      <c r="F40566">
        <v>135705</v>
      </c>
    </row>
    <row r="40567" spans="1:8" x14ac:dyDescent="0.2">
      <c r="A40567">
        <v>1.2029315898330099E+18</v>
      </c>
      <c r="B40567" t="s">
        <v>81629</v>
      </c>
      <c r="C40567" t="s">
        <v>81630</v>
      </c>
      <c r="D40567" s="1">
        <v>43805.571932870371</v>
      </c>
      <c r="E40567">
        <v>37873</v>
      </c>
      <c r="F40567">
        <v>155726</v>
      </c>
    </row>
    <row r="40568" spans="1:8" x14ac:dyDescent="0.2">
      <c r="A40568">
        <v>1.2029398971091899E+18</v>
      </c>
      <c r="B40568" t="s">
        <v>81631</v>
      </c>
      <c r="C40568" t="s">
        <v>81632</v>
      </c>
      <c r="D40568" s="1">
        <v>43805.594849537039</v>
      </c>
      <c r="E40568">
        <v>20643</v>
      </c>
      <c r="F40568">
        <v>89343</v>
      </c>
    </row>
    <row r="40569" spans="1:8" x14ac:dyDescent="0.2">
      <c r="A40569">
        <v>1.20296533102897E+18</v>
      </c>
      <c r="B40569" t="s">
        <v>81633</v>
      </c>
      <c r="C40569" t="s">
        <v>81634</v>
      </c>
      <c r="D40569" s="1">
        <v>43805.665034722224</v>
      </c>
      <c r="E40569">
        <v>17606</v>
      </c>
      <c r="F40569">
        <v>95116</v>
      </c>
    </row>
    <row r="40570" spans="1:8" x14ac:dyDescent="0.2">
      <c r="A40570">
        <v>1.2029662949219599E+18</v>
      </c>
      <c r="B40570" t="s">
        <v>81635</v>
      </c>
      <c r="C40570" t="s">
        <v>81636</v>
      </c>
      <c r="D40570" s="1">
        <v>43805.667696759258</v>
      </c>
      <c r="E40570">
        <v>2074</v>
      </c>
      <c r="F40570">
        <v>7475</v>
      </c>
      <c r="G40570" t="s">
        <v>89</v>
      </c>
    </row>
    <row r="40571" spans="1:8" x14ac:dyDescent="0.2">
      <c r="A40571">
        <v>1.2029673047258099E+18</v>
      </c>
      <c r="B40571" t="s">
        <v>81637</v>
      </c>
      <c r="C40571" t="s">
        <v>81638</v>
      </c>
      <c r="D40571" s="1">
        <v>43805.670486111114</v>
      </c>
      <c r="E40571">
        <v>15758</v>
      </c>
      <c r="F40571">
        <v>68453</v>
      </c>
      <c r="G40571" t="s">
        <v>89</v>
      </c>
    </row>
    <row r="40572" spans="1:8" x14ac:dyDescent="0.2">
      <c r="A40572">
        <v>1.20297772304979E+18</v>
      </c>
      <c r="B40572" t="s">
        <v>81639</v>
      </c>
      <c r="C40572" t="s">
        <v>81640</v>
      </c>
      <c r="D40572" s="1">
        <v>43805.699236111112</v>
      </c>
      <c r="E40572">
        <v>4204</v>
      </c>
      <c r="F40572">
        <v>12598</v>
      </c>
      <c r="G40572" t="s">
        <v>89</v>
      </c>
    </row>
    <row r="40573" spans="1:8" x14ac:dyDescent="0.2">
      <c r="A40573">
        <v>1.20298113915521E+18</v>
      </c>
      <c r="B40573" t="s">
        <v>81641</v>
      </c>
      <c r="C40573" t="s">
        <v>81642</v>
      </c>
      <c r="D40573" s="1">
        <v>43805.708657407406</v>
      </c>
      <c r="E40573">
        <v>23000</v>
      </c>
      <c r="F40573">
        <v>87818</v>
      </c>
      <c r="H40573" t="s">
        <v>73537</v>
      </c>
    </row>
    <row r="40574" spans="1:8" x14ac:dyDescent="0.2">
      <c r="A40574">
        <v>1.2030153352234399E+18</v>
      </c>
      <c r="B40574" t="s">
        <v>81643</v>
      </c>
      <c r="C40574" t="s">
        <v>81644</v>
      </c>
      <c r="D40574" s="1">
        <v>43805.803020833337</v>
      </c>
      <c r="E40574">
        <v>13304</v>
      </c>
      <c r="F40574">
        <v>58803</v>
      </c>
      <c r="G40574" t="s">
        <v>89</v>
      </c>
    </row>
    <row r="40575" spans="1:8" x14ac:dyDescent="0.2">
      <c r="A40575">
        <v>1.2030309386634199E+18</v>
      </c>
      <c r="B40575" t="s">
        <v>81645</v>
      </c>
      <c r="C40575" t="s">
        <v>81646</v>
      </c>
      <c r="D40575" s="1">
        <v>43805.846076388887</v>
      </c>
      <c r="E40575">
        <v>20251</v>
      </c>
      <c r="F40575">
        <v>75801</v>
      </c>
    </row>
    <row r="40576" spans="1:8" x14ac:dyDescent="0.2">
      <c r="A40576">
        <v>1.2030309411087099E+18</v>
      </c>
      <c r="B40576" t="s">
        <v>81647</v>
      </c>
      <c r="C40576" t="s">
        <v>81648</v>
      </c>
      <c r="D40576" s="1">
        <v>43805.846087962964</v>
      </c>
      <c r="E40576">
        <v>14965</v>
      </c>
      <c r="F40576">
        <v>50304</v>
      </c>
    </row>
    <row r="40577" spans="1:8" x14ac:dyDescent="0.2">
      <c r="A40577">
        <v>1.20304637422223E+18</v>
      </c>
      <c r="B40577" t="s">
        <v>81649</v>
      </c>
      <c r="C40577" t="s">
        <v>81650</v>
      </c>
      <c r="D40577" s="1">
        <v>43805.888668981483</v>
      </c>
      <c r="E40577">
        <v>26611</v>
      </c>
      <c r="F40577">
        <v>94568</v>
      </c>
    </row>
    <row r="40578" spans="1:8" x14ac:dyDescent="0.2">
      <c r="A40578">
        <v>1.2030965984625001E+18</v>
      </c>
      <c r="B40578" t="s">
        <v>81651</v>
      </c>
      <c r="C40578" t="s">
        <v>81652</v>
      </c>
      <c r="D40578" s="1">
        <v>43806.027268518519</v>
      </c>
      <c r="E40578">
        <v>15178</v>
      </c>
      <c r="F40578">
        <v>56598</v>
      </c>
      <c r="G40578" t="s">
        <v>89</v>
      </c>
    </row>
    <row r="40579" spans="1:8" x14ac:dyDescent="0.2">
      <c r="A40579">
        <v>1.2030965994356401E+18</v>
      </c>
      <c r="B40579" t="s">
        <v>81653</v>
      </c>
      <c r="C40579" t="s">
        <v>81654</v>
      </c>
      <c r="D40579" s="1">
        <v>43806.027268518519</v>
      </c>
      <c r="E40579">
        <v>10256</v>
      </c>
      <c r="F40579">
        <v>42587</v>
      </c>
    </row>
    <row r="40580" spans="1:8" x14ac:dyDescent="0.2">
      <c r="A40580">
        <v>1.20309747684205E+18</v>
      </c>
      <c r="B40580" t="s">
        <v>81655</v>
      </c>
      <c r="C40580" t="s">
        <v>81656</v>
      </c>
      <c r="D40580" s="1">
        <v>43806.029687499999</v>
      </c>
      <c r="E40580">
        <v>9003</v>
      </c>
      <c r="F40580">
        <v>34752</v>
      </c>
      <c r="G40580" t="s">
        <v>89</v>
      </c>
      <c r="H40580" t="s">
        <v>616</v>
      </c>
    </row>
    <row r="40581" spans="1:8" x14ac:dyDescent="0.2">
      <c r="A40581">
        <v>1.20310357374943E+18</v>
      </c>
      <c r="B40581" t="s">
        <v>81657</v>
      </c>
      <c r="C40581" t="s">
        <v>81658</v>
      </c>
      <c r="D40581" s="1">
        <v>43806.046516203707</v>
      </c>
      <c r="E40581">
        <v>9245</v>
      </c>
      <c r="F40581">
        <v>36239</v>
      </c>
      <c r="G40581" t="s">
        <v>576</v>
      </c>
    </row>
    <row r="40582" spans="1:8" x14ac:dyDescent="0.2">
      <c r="A40582">
        <v>1.20310357478131E+18</v>
      </c>
      <c r="B40582" t="s">
        <v>81659</v>
      </c>
      <c r="C40582" t="s">
        <v>81660</v>
      </c>
      <c r="D40582" s="1">
        <v>43806.046516203707</v>
      </c>
      <c r="E40582">
        <v>6822</v>
      </c>
      <c r="F40582">
        <v>26804</v>
      </c>
    </row>
    <row r="40583" spans="1:8" x14ac:dyDescent="0.2">
      <c r="A40583">
        <v>1.20310456110544E+18</v>
      </c>
      <c r="B40583" t="s">
        <v>81661</v>
      </c>
      <c r="C40583" t="s">
        <v>81662</v>
      </c>
      <c r="D40583" s="1">
        <v>43806.04923611111</v>
      </c>
      <c r="E40583">
        <v>18708</v>
      </c>
      <c r="F40583">
        <v>72740</v>
      </c>
      <c r="H40583" t="s">
        <v>390</v>
      </c>
    </row>
    <row r="40584" spans="1:8" x14ac:dyDescent="0.2">
      <c r="A40584">
        <v>1.2031076937681101E+18</v>
      </c>
      <c r="B40584" t="s">
        <v>81663</v>
      </c>
      <c r="C40584" t="s">
        <v>81664</v>
      </c>
      <c r="D40584" s="1">
        <v>43806.057881944442</v>
      </c>
      <c r="E40584">
        <v>35405</v>
      </c>
      <c r="F40584">
        <v>128702</v>
      </c>
      <c r="G40584" t="s">
        <v>89</v>
      </c>
    </row>
    <row r="40585" spans="1:8" x14ac:dyDescent="0.2">
      <c r="A40585">
        <v>1.2031090650706601E+18</v>
      </c>
      <c r="B40585" t="s">
        <v>81665</v>
      </c>
      <c r="C40585" t="s">
        <v>81666</v>
      </c>
      <c r="D40585" s="1">
        <v>43806.061666666668</v>
      </c>
      <c r="E40585">
        <v>35013</v>
      </c>
      <c r="F40585">
        <v>136091</v>
      </c>
    </row>
    <row r="40586" spans="1:8" x14ac:dyDescent="0.2">
      <c r="A40586">
        <v>1.2033619503082099E+18</v>
      </c>
      <c r="B40586" t="s">
        <v>81667</v>
      </c>
      <c r="C40586" t="s">
        <v>81668</v>
      </c>
      <c r="D40586" s="1">
        <v>43806.75949074074</v>
      </c>
      <c r="E40586">
        <v>24892</v>
      </c>
      <c r="F40586">
        <v>105251</v>
      </c>
    </row>
    <row r="40587" spans="1:8" x14ac:dyDescent="0.2">
      <c r="A40587">
        <v>1.20336392199598E+18</v>
      </c>
      <c r="B40587" t="s">
        <v>81669</v>
      </c>
      <c r="C40587" t="s">
        <v>81670</v>
      </c>
      <c r="D40587" s="1">
        <v>43806.76494212963</v>
      </c>
      <c r="E40587">
        <v>20337</v>
      </c>
      <c r="F40587">
        <v>95077</v>
      </c>
    </row>
    <row r="40588" spans="1:8" x14ac:dyDescent="0.2">
      <c r="A40588">
        <v>1.20336668863854E+18</v>
      </c>
      <c r="B40588" t="s">
        <v>81671</v>
      </c>
      <c r="C40588" t="s">
        <v>81672</v>
      </c>
      <c r="D40588" s="1">
        <v>43806.772569444445</v>
      </c>
      <c r="E40588">
        <v>15488</v>
      </c>
      <c r="F40588">
        <v>53372</v>
      </c>
    </row>
    <row r="40589" spans="1:8" x14ac:dyDescent="0.2">
      <c r="A40589">
        <v>1.2033865104076001E+18</v>
      </c>
      <c r="B40589" t="s">
        <v>81673</v>
      </c>
      <c r="C40589" t="s">
        <v>81674</v>
      </c>
      <c r="D40589" s="1">
        <v>43806.827268518522</v>
      </c>
      <c r="E40589">
        <v>17744</v>
      </c>
      <c r="F40589">
        <v>67575</v>
      </c>
    </row>
    <row r="40590" spans="1:8" x14ac:dyDescent="0.2">
      <c r="A40590">
        <v>1.2033873482743601E+18</v>
      </c>
      <c r="B40590" t="s">
        <v>81675</v>
      </c>
      <c r="C40590" t="s">
        <v>81676</v>
      </c>
      <c r="D40590" s="1">
        <v>43806.829583333332</v>
      </c>
      <c r="E40590">
        <v>21545</v>
      </c>
      <c r="F40590">
        <v>81480</v>
      </c>
    </row>
    <row r="40591" spans="1:8" x14ac:dyDescent="0.2">
      <c r="A40591">
        <v>1.2033875214026299E+18</v>
      </c>
      <c r="B40591" t="s">
        <v>81677</v>
      </c>
      <c r="C40591" t="s">
        <v>81678</v>
      </c>
      <c r="D40591" s="1">
        <v>43806.830057870371</v>
      </c>
      <c r="E40591">
        <v>23907</v>
      </c>
      <c r="F40591">
        <v>135197</v>
      </c>
    </row>
    <row r="40592" spans="1:8" x14ac:dyDescent="0.2">
      <c r="A40592">
        <v>1.2033913059901901E+18</v>
      </c>
      <c r="B40592" t="s">
        <v>81679</v>
      </c>
      <c r="C40592" t="s">
        <v>81680</v>
      </c>
      <c r="D40592" s="1">
        <v>43806.840497685182</v>
      </c>
      <c r="E40592">
        <v>18387</v>
      </c>
      <c r="F40592">
        <v>71383</v>
      </c>
    </row>
    <row r="40593" spans="1:7" x14ac:dyDescent="0.2">
      <c r="A40593">
        <v>1.2033942990203899E+18</v>
      </c>
      <c r="B40593" t="s">
        <v>81681</v>
      </c>
      <c r="C40593" t="s">
        <v>81682</v>
      </c>
      <c r="D40593" s="1">
        <v>43806.848761574074</v>
      </c>
      <c r="E40593">
        <v>14675</v>
      </c>
      <c r="F40593">
        <v>54961</v>
      </c>
      <c r="G40593" t="s">
        <v>89</v>
      </c>
    </row>
    <row r="40594" spans="1:7" x14ac:dyDescent="0.2">
      <c r="A40594">
        <v>1.2034091153739799E+18</v>
      </c>
      <c r="B40594" t="s">
        <v>81683</v>
      </c>
      <c r="C40594" t="s">
        <v>81684</v>
      </c>
      <c r="D40594" s="1">
        <v>43806.889652777776</v>
      </c>
      <c r="E40594">
        <v>14262</v>
      </c>
      <c r="F40594">
        <v>64875</v>
      </c>
    </row>
    <row r="40595" spans="1:7" x14ac:dyDescent="0.2">
      <c r="A40595">
        <v>1.20342796413569E+18</v>
      </c>
      <c r="B40595" t="s">
        <v>81685</v>
      </c>
      <c r="C40595" t="s">
        <v>81686</v>
      </c>
      <c r="D40595" s="1">
        <v>43806.941655092596</v>
      </c>
      <c r="E40595">
        <v>7735</v>
      </c>
      <c r="F40595">
        <v>17337</v>
      </c>
      <c r="G40595" t="s">
        <v>89</v>
      </c>
    </row>
    <row r="40596" spans="1:7" x14ac:dyDescent="0.2">
      <c r="A40596">
        <v>1.2035516282065101E+18</v>
      </c>
      <c r="B40596" t="s">
        <v>81687</v>
      </c>
      <c r="C40596" t="s">
        <v>81688</v>
      </c>
      <c r="D40596" s="1">
        <v>43807.282905092594</v>
      </c>
      <c r="E40596">
        <v>13307</v>
      </c>
      <c r="F40596">
        <v>56528</v>
      </c>
      <c r="G40596" t="s">
        <v>89</v>
      </c>
    </row>
    <row r="40597" spans="1:7" x14ac:dyDescent="0.2">
      <c r="A40597">
        <v>1.2035524261266501E+18</v>
      </c>
      <c r="B40597" t="s">
        <v>81689</v>
      </c>
      <c r="C40597" t="s">
        <v>81690</v>
      </c>
      <c r="D40597" s="1">
        <v>43807.285104166665</v>
      </c>
      <c r="E40597">
        <v>13024</v>
      </c>
      <c r="F40597">
        <v>41599</v>
      </c>
    </row>
    <row r="40598" spans="1:7" x14ac:dyDescent="0.2">
      <c r="A40598">
        <v>1.20355249024082E+18</v>
      </c>
      <c r="B40598" t="s">
        <v>81691</v>
      </c>
      <c r="C40598" t="s">
        <v>81692</v>
      </c>
      <c r="D40598" s="1">
        <v>43807.28528935185</v>
      </c>
      <c r="E40598">
        <v>16249</v>
      </c>
      <c r="F40598">
        <v>50315</v>
      </c>
    </row>
    <row r="40599" spans="1:7" x14ac:dyDescent="0.2">
      <c r="A40599">
        <v>1.2036950813766899E+18</v>
      </c>
      <c r="B40599" t="s">
        <v>81693</v>
      </c>
      <c r="C40599" t="s">
        <v>81694</v>
      </c>
      <c r="D40599" s="1">
        <v>43807.678761574076</v>
      </c>
      <c r="E40599">
        <v>11495</v>
      </c>
      <c r="F40599">
        <v>42413</v>
      </c>
    </row>
    <row r="40600" spans="1:7" x14ac:dyDescent="0.2">
      <c r="A40600">
        <v>1.20369509494945E+18</v>
      </c>
      <c r="B40600" t="s">
        <v>81695</v>
      </c>
      <c r="C40600" t="s">
        <v>81696</v>
      </c>
      <c r="D40600" s="1">
        <v>43807.678796296299</v>
      </c>
      <c r="E40600">
        <v>8519</v>
      </c>
      <c r="F40600">
        <v>33607</v>
      </c>
    </row>
    <row r="40601" spans="1:7" x14ac:dyDescent="0.2">
      <c r="A40601">
        <v>1.20369807462909E+18</v>
      </c>
      <c r="B40601" t="s">
        <v>81697</v>
      </c>
      <c r="C40601" t="s">
        <v>81698</v>
      </c>
      <c r="D40601" s="1">
        <v>43807.687025462961</v>
      </c>
      <c r="E40601">
        <v>31500</v>
      </c>
      <c r="F40601">
        <v>116741</v>
      </c>
    </row>
    <row r="40602" spans="1:7" x14ac:dyDescent="0.2">
      <c r="A40602">
        <v>1.20371843564717E+18</v>
      </c>
      <c r="B40602" t="s">
        <v>81699</v>
      </c>
      <c r="C40602" t="s">
        <v>81700</v>
      </c>
      <c r="D40602" s="1">
        <v>43807.743206018517</v>
      </c>
      <c r="E40602">
        <v>15740</v>
      </c>
      <c r="F40602">
        <v>53775</v>
      </c>
      <c r="G40602" t="s">
        <v>89</v>
      </c>
    </row>
    <row r="40603" spans="1:7" x14ac:dyDescent="0.2">
      <c r="A40603">
        <v>1.20371843641054E+18</v>
      </c>
      <c r="B40603" t="s">
        <v>81701</v>
      </c>
      <c r="C40603" t="s">
        <v>81702</v>
      </c>
      <c r="D40603" s="1">
        <v>43807.743206018517</v>
      </c>
      <c r="E40603">
        <v>11733</v>
      </c>
      <c r="F40603">
        <v>38706</v>
      </c>
      <c r="G40603" t="s">
        <v>215</v>
      </c>
    </row>
    <row r="40604" spans="1:7" x14ac:dyDescent="0.2">
      <c r="A40604">
        <v>1.20372273533313E+18</v>
      </c>
      <c r="B40604" t="s">
        <v>81703</v>
      </c>
      <c r="C40604" t="s">
        <v>81704</v>
      </c>
      <c r="D40604" s="1">
        <v>43807.755069444444</v>
      </c>
      <c r="E40604">
        <v>18981</v>
      </c>
      <c r="F40604">
        <v>76064</v>
      </c>
    </row>
    <row r="40605" spans="1:7" x14ac:dyDescent="0.2">
      <c r="A40605">
        <v>1.2037227360167199E+18</v>
      </c>
      <c r="B40605" t="s">
        <v>81705</v>
      </c>
      <c r="C40605" t="s">
        <v>81706</v>
      </c>
      <c r="D40605" s="1">
        <v>43807.75508101852</v>
      </c>
      <c r="E40605">
        <v>11281</v>
      </c>
      <c r="F40605">
        <v>43367</v>
      </c>
      <c r="G40605" t="s">
        <v>89</v>
      </c>
    </row>
    <row r="40606" spans="1:7" x14ac:dyDescent="0.2">
      <c r="A40606">
        <v>1.20376172041985E+18</v>
      </c>
      <c r="B40606" t="s">
        <v>81707</v>
      </c>
      <c r="C40606" t="s">
        <v>81708</v>
      </c>
      <c r="D40606" s="1">
        <v>43807.862650462965</v>
      </c>
      <c r="E40606">
        <v>14165</v>
      </c>
      <c r="F40606">
        <v>54101</v>
      </c>
      <c r="G40606" t="s">
        <v>576</v>
      </c>
    </row>
    <row r="40607" spans="1:7" x14ac:dyDescent="0.2">
      <c r="A40607">
        <v>1.2037636245709499E+18</v>
      </c>
      <c r="B40607" t="s">
        <v>81709</v>
      </c>
      <c r="C40607" t="s">
        <v>81710</v>
      </c>
      <c r="D40607" s="1">
        <v>43807.867905092593</v>
      </c>
      <c r="E40607">
        <v>4631</v>
      </c>
      <c r="F40607">
        <v>19030</v>
      </c>
    </row>
    <row r="40608" spans="1:7" x14ac:dyDescent="0.2">
      <c r="A40608">
        <v>1.20376615925598E+18</v>
      </c>
      <c r="B40608" t="s">
        <v>81711</v>
      </c>
      <c r="C40608" t="s">
        <v>81712</v>
      </c>
      <c r="D40608" s="1">
        <v>43807.874895833331</v>
      </c>
      <c r="E40608">
        <v>27021</v>
      </c>
      <c r="F40608">
        <v>112657</v>
      </c>
    </row>
    <row r="40609" spans="1:7" x14ac:dyDescent="0.2">
      <c r="A40609">
        <v>1.2037667208565E+18</v>
      </c>
      <c r="B40609" t="s">
        <v>81713</v>
      </c>
      <c r="C40609" t="s">
        <v>81714</v>
      </c>
      <c r="D40609" s="1">
        <v>43807.876446759263</v>
      </c>
      <c r="E40609">
        <v>11646</v>
      </c>
      <c r="F40609">
        <v>51353</v>
      </c>
    </row>
    <row r="40610" spans="1:7" x14ac:dyDescent="0.2">
      <c r="A40610">
        <v>1.2037702213220301E+18</v>
      </c>
      <c r="B40610" t="s">
        <v>81715</v>
      </c>
      <c r="C40610" t="s">
        <v>81716</v>
      </c>
      <c r="D40610" s="1">
        <v>43807.886111111111</v>
      </c>
      <c r="E40610">
        <v>7880</v>
      </c>
      <c r="F40610">
        <v>32695</v>
      </c>
      <c r="G40610" t="s">
        <v>215</v>
      </c>
    </row>
    <row r="40611" spans="1:7" x14ac:dyDescent="0.2">
      <c r="A40611">
        <v>1.2037707940248E+18</v>
      </c>
      <c r="B40611" t="s">
        <v>81717</v>
      </c>
      <c r="C40611" t="s">
        <v>81718</v>
      </c>
      <c r="D40611" s="1">
        <v>43807.887685185182</v>
      </c>
      <c r="E40611">
        <v>25976</v>
      </c>
      <c r="F40611">
        <v>104751</v>
      </c>
    </row>
    <row r="40612" spans="1:7" x14ac:dyDescent="0.2">
      <c r="A40612">
        <v>1.20378339385249E+18</v>
      </c>
      <c r="B40612" t="s">
        <v>81719</v>
      </c>
      <c r="C40612" t="s">
        <v>81720</v>
      </c>
      <c r="D40612" s="1">
        <v>43807.922453703701</v>
      </c>
      <c r="E40612">
        <v>13314</v>
      </c>
      <c r="F40612">
        <v>50957</v>
      </c>
    </row>
    <row r="40613" spans="1:7" x14ac:dyDescent="0.2">
      <c r="A40613">
        <v>1.20378339697299E+18</v>
      </c>
      <c r="B40613" t="s">
        <v>81721</v>
      </c>
      <c r="C40613" t="s">
        <v>81722</v>
      </c>
      <c r="D40613" s="1">
        <v>43807.922465277778</v>
      </c>
      <c r="E40613">
        <v>8228</v>
      </c>
      <c r="F40613">
        <v>31089</v>
      </c>
      <c r="G40613" t="s">
        <v>89</v>
      </c>
    </row>
    <row r="40614" spans="1:7" x14ac:dyDescent="0.2">
      <c r="A40614">
        <v>1.2037918556845901E+18</v>
      </c>
      <c r="B40614" t="s">
        <v>81723</v>
      </c>
      <c r="C40614" t="s">
        <v>81724</v>
      </c>
      <c r="D40614" s="1">
        <v>43807.945810185185</v>
      </c>
      <c r="E40614">
        <v>20406</v>
      </c>
      <c r="F40614">
        <v>74545</v>
      </c>
    </row>
    <row r="40615" spans="1:7" x14ac:dyDescent="0.2">
      <c r="A40615">
        <v>1.20380953765395E+18</v>
      </c>
      <c r="B40615" t="s">
        <v>81725</v>
      </c>
      <c r="C40615" t="s">
        <v>81726</v>
      </c>
      <c r="D40615" s="1">
        <v>43807.994606481479</v>
      </c>
      <c r="E40615">
        <v>22369</v>
      </c>
      <c r="F40615">
        <v>73948</v>
      </c>
    </row>
    <row r="40616" spans="1:7" x14ac:dyDescent="0.2">
      <c r="A40616">
        <v>1.2038166585084301E+18</v>
      </c>
      <c r="B40616" t="s">
        <v>81727</v>
      </c>
      <c r="C40616" t="s">
        <v>81728</v>
      </c>
      <c r="D40616" s="1">
        <v>43808.014247685183</v>
      </c>
      <c r="E40616">
        <v>14501</v>
      </c>
      <c r="F40616">
        <v>56977</v>
      </c>
    </row>
    <row r="40617" spans="1:7" x14ac:dyDescent="0.2">
      <c r="A40617">
        <v>1.20385112718959E+18</v>
      </c>
      <c r="B40617" t="s">
        <v>81729</v>
      </c>
      <c r="C40617" t="s">
        <v>81730</v>
      </c>
      <c r="D40617" s="1">
        <v>43808.109363425923</v>
      </c>
      <c r="E40617">
        <v>24990</v>
      </c>
      <c r="F40617">
        <v>116784</v>
      </c>
      <c r="G40617" t="s">
        <v>89</v>
      </c>
    </row>
    <row r="40618" spans="1:7" x14ac:dyDescent="0.2">
      <c r="A40618">
        <v>1.2038979694786299E+18</v>
      </c>
      <c r="B40618" t="s">
        <v>81731</v>
      </c>
      <c r="C40618" t="s">
        <v>81732</v>
      </c>
      <c r="D40618" s="1">
        <v>43808.238622685189</v>
      </c>
      <c r="E40618">
        <v>13832</v>
      </c>
      <c r="F40618">
        <v>59954</v>
      </c>
      <c r="G40618" t="s">
        <v>89</v>
      </c>
    </row>
    <row r="40619" spans="1:7" x14ac:dyDescent="0.2">
      <c r="A40619">
        <v>1.2039002698279501E+18</v>
      </c>
      <c r="B40619" t="s">
        <v>81733</v>
      </c>
      <c r="C40619" t="s">
        <v>81734</v>
      </c>
      <c r="D40619" s="1">
        <v>43808.244976851849</v>
      </c>
      <c r="E40619">
        <v>15007</v>
      </c>
      <c r="F40619">
        <v>58729</v>
      </c>
    </row>
    <row r="40620" spans="1:7" x14ac:dyDescent="0.2">
      <c r="A40620">
        <v>1.2039033463246999E+18</v>
      </c>
      <c r="B40620" t="s">
        <v>81735</v>
      </c>
      <c r="C40620" t="s">
        <v>81736</v>
      </c>
      <c r="D40620" s="1">
        <v>43808.253460648149</v>
      </c>
      <c r="E40620">
        <v>14238</v>
      </c>
      <c r="F40620">
        <v>56683</v>
      </c>
    </row>
    <row r="40621" spans="1:7" x14ac:dyDescent="0.2">
      <c r="A40621">
        <v>1.20390353541233E+18</v>
      </c>
      <c r="B40621" t="s">
        <v>81737</v>
      </c>
      <c r="C40621" t="s">
        <v>81738</v>
      </c>
      <c r="D40621" s="1">
        <v>43808.253981481481</v>
      </c>
      <c r="E40621">
        <v>12038</v>
      </c>
      <c r="F40621">
        <v>42538</v>
      </c>
    </row>
    <row r="40622" spans="1:7" x14ac:dyDescent="0.2">
      <c r="A40622">
        <v>1.2039040368623401E+18</v>
      </c>
      <c r="B40622" t="s">
        <v>81739</v>
      </c>
      <c r="C40622" t="s">
        <v>81740</v>
      </c>
      <c r="D40622" s="1">
        <v>43808.255370370367</v>
      </c>
      <c r="E40622">
        <v>22217</v>
      </c>
      <c r="F40622">
        <v>71164</v>
      </c>
    </row>
    <row r="40623" spans="1:7" x14ac:dyDescent="0.2">
      <c r="A40623">
        <v>1.2040560376843799E+18</v>
      </c>
      <c r="B40623" t="s">
        <v>81741</v>
      </c>
      <c r="C40623" t="s">
        <v>81742</v>
      </c>
      <c r="D40623" s="1">
        <v>43808.674814814818</v>
      </c>
      <c r="E40623">
        <v>13747</v>
      </c>
      <c r="F40623">
        <v>52317</v>
      </c>
    </row>
    <row r="40624" spans="1:7" x14ac:dyDescent="0.2">
      <c r="A40624">
        <v>1.2040570101924201E+18</v>
      </c>
      <c r="B40624" t="s">
        <v>81743</v>
      </c>
      <c r="C40624" t="s">
        <v>81744</v>
      </c>
      <c r="D40624" s="1">
        <v>43808.677499999998</v>
      </c>
      <c r="E40624">
        <v>19367</v>
      </c>
      <c r="F40624">
        <v>74210</v>
      </c>
    </row>
    <row r="40625" spans="1:8" x14ac:dyDescent="0.2">
      <c r="A40625">
        <v>1.2040582731728499E+18</v>
      </c>
      <c r="B40625" t="s">
        <v>81745</v>
      </c>
      <c r="C40625" t="s">
        <v>81746</v>
      </c>
      <c r="D40625" s="1">
        <v>43808.680983796294</v>
      </c>
      <c r="E40625">
        <v>19026</v>
      </c>
      <c r="F40625">
        <v>71155</v>
      </c>
    </row>
    <row r="40626" spans="1:8" x14ac:dyDescent="0.2">
      <c r="A40626">
        <v>1.20405946586096E+18</v>
      </c>
      <c r="B40626" t="s">
        <v>81747</v>
      </c>
      <c r="C40626" t="s">
        <v>81748</v>
      </c>
      <c r="D40626" s="1">
        <v>43808.684270833335</v>
      </c>
      <c r="E40626">
        <v>15298</v>
      </c>
      <c r="F40626">
        <v>57403</v>
      </c>
    </row>
    <row r="40627" spans="1:8" x14ac:dyDescent="0.2">
      <c r="A40627">
        <v>1.2040651328941399E+18</v>
      </c>
      <c r="B40627" t="s">
        <v>81749</v>
      </c>
      <c r="C40627" t="s">
        <v>81750</v>
      </c>
      <c r="D40627" s="1">
        <v>43808.699907407405</v>
      </c>
      <c r="E40627">
        <v>23137</v>
      </c>
      <c r="F40627">
        <v>114881</v>
      </c>
    </row>
    <row r="40628" spans="1:8" x14ac:dyDescent="0.2">
      <c r="A40628">
        <v>1.2042628260613E+18</v>
      </c>
      <c r="B40628" t="s">
        <v>81751</v>
      </c>
      <c r="C40628" t="s">
        <v>81752</v>
      </c>
      <c r="D40628" s="1">
        <v>43809.245439814818</v>
      </c>
      <c r="E40628">
        <v>12555</v>
      </c>
      <c r="F40628">
        <v>62686</v>
      </c>
    </row>
    <row r="40629" spans="1:8" x14ac:dyDescent="0.2">
      <c r="A40629">
        <v>1.2043707942661801E+18</v>
      </c>
      <c r="B40629" t="s">
        <v>81753</v>
      </c>
      <c r="C40629" t="s">
        <v>81754</v>
      </c>
      <c r="D40629" s="1">
        <v>43809.543379629627</v>
      </c>
      <c r="E40629">
        <v>19092</v>
      </c>
      <c r="F40629">
        <v>70235</v>
      </c>
    </row>
    <row r="40630" spans="1:8" x14ac:dyDescent="0.2">
      <c r="A40630">
        <v>1.20437079523507E+18</v>
      </c>
      <c r="B40630" t="s">
        <v>81755</v>
      </c>
      <c r="C40630" t="s">
        <v>81756</v>
      </c>
      <c r="D40630" s="1">
        <v>43809.543379629627</v>
      </c>
      <c r="E40630">
        <v>14552</v>
      </c>
      <c r="F40630">
        <v>49867</v>
      </c>
      <c r="G40630" t="s">
        <v>215</v>
      </c>
    </row>
    <row r="40631" spans="1:8" x14ac:dyDescent="0.2">
      <c r="A40631">
        <v>1.2043743827155E+18</v>
      </c>
      <c r="B40631" t="s">
        <v>81757</v>
      </c>
      <c r="C40631" t="s">
        <v>81758</v>
      </c>
      <c r="D40631" s="1">
        <v>43809.55327546296</v>
      </c>
      <c r="E40631">
        <v>33099</v>
      </c>
      <c r="F40631">
        <v>129789</v>
      </c>
    </row>
    <row r="40632" spans="1:8" x14ac:dyDescent="0.2">
      <c r="A40632">
        <v>1.2043765733418299E+18</v>
      </c>
      <c r="B40632" t="s">
        <v>81759</v>
      </c>
      <c r="C40632" t="s">
        <v>81760</v>
      </c>
      <c r="D40632" s="1">
        <v>43809.559317129628</v>
      </c>
      <c r="E40632">
        <v>11502</v>
      </c>
      <c r="F40632">
        <v>47840</v>
      </c>
      <c r="G40632" t="s">
        <v>215</v>
      </c>
    </row>
    <row r="40633" spans="1:8" x14ac:dyDescent="0.2">
      <c r="A40633">
        <v>1.2043797062352E+18</v>
      </c>
      <c r="B40633" t="s">
        <v>81761</v>
      </c>
      <c r="C40633" t="s">
        <v>81762</v>
      </c>
      <c r="D40633" s="1">
        <v>43809.567962962959</v>
      </c>
      <c r="E40633">
        <v>27664</v>
      </c>
      <c r="F40633">
        <v>109151</v>
      </c>
      <c r="H40633" t="s">
        <v>390</v>
      </c>
    </row>
    <row r="40634" spans="1:8" x14ac:dyDescent="0.2">
      <c r="A40634">
        <v>1.20440855103422E+18</v>
      </c>
      <c r="B40634" t="s">
        <v>81763</v>
      </c>
      <c r="C40634" t="s">
        <v>81764</v>
      </c>
      <c r="D40634" s="1">
        <v>43809.647569444445</v>
      </c>
      <c r="E40634">
        <v>20531</v>
      </c>
      <c r="F40634">
        <v>85154</v>
      </c>
    </row>
    <row r="40635" spans="1:8" x14ac:dyDescent="0.2">
      <c r="A40635">
        <v>1.2044093865354701E+18</v>
      </c>
      <c r="B40635" t="s">
        <v>81765</v>
      </c>
      <c r="C40635" t="s">
        <v>81766</v>
      </c>
      <c r="D40635" s="1">
        <v>43809.649872685186</v>
      </c>
      <c r="E40635">
        <v>13261</v>
      </c>
      <c r="F40635">
        <v>63307</v>
      </c>
    </row>
    <row r="40636" spans="1:8" x14ac:dyDescent="0.2">
      <c r="A40636">
        <v>1.2044145886508001E+18</v>
      </c>
      <c r="B40636" t="s">
        <v>81767</v>
      </c>
      <c r="C40636" t="s">
        <v>81768</v>
      </c>
      <c r="D40636" s="1">
        <v>43809.664224537039</v>
      </c>
      <c r="E40636">
        <v>21484</v>
      </c>
      <c r="F40636">
        <v>83283</v>
      </c>
    </row>
    <row r="40637" spans="1:8" x14ac:dyDescent="0.2">
      <c r="A40637">
        <v>1.20441469191041E+18</v>
      </c>
      <c r="B40637" t="s">
        <v>81769</v>
      </c>
      <c r="C40637" t="s">
        <v>67918</v>
      </c>
      <c r="D40637" s="1">
        <v>43809.664513888885</v>
      </c>
      <c r="E40637">
        <v>18795</v>
      </c>
      <c r="F40637">
        <v>91155</v>
      </c>
    </row>
    <row r="40638" spans="1:8" x14ac:dyDescent="0.2">
      <c r="A40638">
        <v>1.20441741644637E+18</v>
      </c>
      <c r="B40638" t="s">
        <v>81770</v>
      </c>
      <c r="C40638" t="s">
        <v>81771</v>
      </c>
      <c r="D40638" s="1">
        <v>43809.672025462962</v>
      </c>
      <c r="E40638">
        <v>34569</v>
      </c>
      <c r="F40638">
        <v>139999</v>
      </c>
    </row>
    <row r="40639" spans="1:8" x14ac:dyDescent="0.2">
      <c r="A40639">
        <v>1.20441806221421E+18</v>
      </c>
      <c r="B40639" t="s">
        <v>81772</v>
      </c>
      <c r="C40639" t="s">
        <v>81773</v>
      </c>
      <c r="D40639" s="1">
        <v>43809.673807870371</v>
      </c>
      <c r="E40639">
        <v>17000</v>
      </c>
      <c r="F40639">
        <v>77281</v>
      </c>
    </row>
    <row r="40640" spans="1:8" x14ac:dyDescent="0.2">
      <c r="A40640">
        <v>1.20451655773027E+18</v>
      </c>
      <c r="B40640" t="s">
        <v>81774</v>
      </c>
      <c r="C40640" t="s">
        <v>81775</v>
      </c>
      <c r="D40640" s="1">
        <v>43809.945601851854</v>
      </c>
      <c r="E40640">
        <v>14228</v>
      </c>
      <c r="F40640">
        <v>70322</v>
      </c>
    </row>
    <row r="40641" spans="1:8" x14ac:dyDescent="0.2">
      <c r="A40641">
        <v>1.20453038581793E+18</v>
      </c>
      <c r="B40641" t="s">
        <v>81776</v>
      </c>
      <c r="C40641" t="s">
        <v>81777</v>
      </c>
      <c r="D40641" s="1">
        <v>43809.983761574076</v>
      </c>
      <c r="E40641">
        <v>18355</v>
      </c>
      <c r="F40641">
        <v>97397</v>
      </c>
    </row>
    <row r="40642" spans="1:8" x14ac:dyDescent="0.2">
      <c r="A40642">
        <v>1.20453412902449E+18</v>
      </c>
      <c r="B40642" t="s">
        <v>81778</v>
      </c>
      <c r="C40642" t="s">
        <v>81779</v>
      </c>
      <c r="D40642" s="1">
        <v>43809.994097222225</v>
      </c>
      <c r="E40642">
        <v>10646</v>
      </c>
      <c r="F40642">
        <v>44495</v>
      </c>
    </row>
    <row r="40643" spans="1:8" x14ac:dyDescent="0.2">
      <c r="A40643">
        <v>1.2045785014095501E+18</v>
      </c>
      <c r="B40643" t="s">
        <v>81780</v>
      </c>
      <c r="C40643" t="s">
        <v>81781</v>
      </c>
      <c r="D40643" s="1">
        <v>43810.116539351853</v>
      </c>
      <c r="E40643">
        <v>27237</v>
      </c>
      <c r="F40643">
        <v>95049</v>
      </c>
    </row>
    <row r="40644" spans="1:8" x14ac:dyDescent="0.2">
      <c r="A40644">
        <v>1.2045803893203E+18</v>
      </c>
      <c r="B40644" t="s">
        <v>81782</v>
      </c>
      <c r="C40644" t="s">
        <v>81783</v>
      </c>
      <c r="D40644" s="1">
        <v>43810.121747685182</v>
      </c>
      <c r="E40644">
        <v>18540</v>
      </c>
      <c r="F40644">
        <v>67693</v>
      </c>
      <c r="H40644" t="s">
        <v>390</v>
      </c>
    </row>
    <row r="40645" spans="1:8" x14ac:dyDescent="0.2">
      <c r="A40645">
        <v>1.2045812625911601E+18</v>
      </c>
      <c r="B40645" t="s">
        <v>81784</v>
      </c>
      <c r="C40645" t="s">
        <v>81785</v>
      </c>
      <c r="D40645" s="1">
        <v>43810.124155092592</v>
      </c>
      <c r="E40645">
        <v>19739</v>
      </c>
      <c r="F40645">
        <v>76401</v>
      </c>
      <c r="H40645" t="s">
        <v>390</v>
      </c>
    </row>
    <row r="40646" spans="1:8" x14ac:dyDescent="0.2">
      <c r="A40646">
        <v>1.2045984651809001E+18</v>
      </c>
      <c r="B40646" t="s">
        <v>81786</v>
      </c>
      <c r="C40646" t="s">
        <v>81787</v>
      </c>
      <c r="D40646" s="1">
        <v>43810.171631944446</v>
      </c>
      <c r="E40646">
        <v>11734</v>
      </c>
      <c r="F40646">
        <v>37218</v>
      </c>
    </row>
    <row r="40647" spans="1:8" x14ac:dyDescent="0.2">
      <c r="A40647">
        <v>1.2047676565466099E+18</v>
      </c>
      <c r="B40647" t="s">
        <v>81788</v>
      </c>
      <c r="C40647" t="s">
        <v>81789</v>
      </c>
      <c r="D40647" s="1">
        <v>43810.638506944444</v>
      </c>
      <c r="E40647">
        <v>15615</v>
      </c>
      <c r="F40647">
        <v>58466</v>
      </c>
    </row>
    <row r="40648" spans="1:8" x14ac:dyDescent="0.2">
      <c r="A40648">
        <v>1.2047776249644001E+18</v>
      </c>
      <c r="B40648" t="s">
        <v>81790</v>
      </c>
      <c r="C40648" t="s">
        <v>81791</v>
      </c>
      <c r="D40648" s="1">
        <v>43810.666018518517</v>
      </c>
      <c r="E40648">
        <v>21355</v>
      </c>
      <c r="F40648">
        <v>79558</v>
      </c>
      <c r="G40648" t="s">
        <v>89</v>
      </c>
    </row>
    <row r="40649" spans="1:8" x14ac:dyDescent="0.2">
      <c r="A40649">
        <v>1.2047822629125E+18</v>
      </c>
      <c r="B40649" t="s">
        <v>81792</v>
      </c>
      <c r="C40649" t="s">
        <v>81793</v>
      </c>
      <c r="D40649" s="1">
        <v>43810.678807870368</v>
      </c>
      <c r="E40649">
        <v>28227</v>
      </c>
      <c r="F40649">
        <v>118720</v>
      </c>
    </row>
    <row r="40650" spans="1:8" x14ac:dyDescent="0.2">
      <c r="A40650">
        <v>1.2048363505051799E+18</v>
      </c>
      <c r="B40650" t="s">
        <v>81794</v>
      </c>
      <c r="C40650" t="s">
        <v>81795</v>
      </c>
      <c r="D40650" s="1">
        <v>43810.828067129631</v>
      </c>
      <c r="E40650">
        <v>6966</v>
      </c>
      <c r="F40650">
        <v>23447</v>
      </c>
      <c r="G40650" t="s">
        <v>215</v>
      </c>
    </row>
    <row r="40651" spans="1:8" x14ac:dyDescent="0.2">
      <c r="A40651">
        <v>1.2048399334306401E+18</v>
      </c>
      <c r="B40651" t="s">
        <v>81796</v>
      </c>
      <c r="C40651" t="s">
        <v>81797</v>
      </c>
      <c r="D40651" s="1">
        <v>43810.837951388887</v>
      </c>
      <c r="E40651">
        <v>21086</v>
      </c>
      <c r="F40651">
        <v>67260</v>
      </c>
    </row>
    <row r="40652" spans="1:8" x14ac:dyDescent="0.2">
      <c r="A40652">
        <v>1.2048406444617001E+18</v>
      </c>
      <c r="B40652" t="s">
        <v>81798</v>
      </c>
      <c r="C40652" t="s">
        <v>81799</v>
      </c>
      <c r="D40652" s="1">
        <v>43810.839918981481</v>
      </c>
      <c r="E40652">
        <v>11412</v>
      </c>
      <c r="F40652">
        <v>40360</v>
      </c>
    </row>
    <row r="40653" spans="1:8" x14ac:dyDescent="0.2">
      <c r="A40653">
        <v>1.2048413206967601E+18</v>
      </c>
      <c r="B40653" t="s">
        <v>81800</v>
      </c>
      <c r="C40653" t="s">
        <v>81801</v>
      </c>
      <c r="D40653" s="1">
        <v>43810.841782407406</v>
      </c>
      <c r="E40653">
        <v>26772</v>
      </c>
      <c r="F40653">
        <v>92051</v>
      </c>
    </row>
    <row r="40654" spans="1:8" x14ac:dyDescent="0.2">
      <c r="A40654">
        <v>1.20490999659041E+18</v>
      </c>
      <c r="B40654" t="s">
        <v>81802</v>
      </c>
      <c r="C40654" t="s">
        <v>81803</v>
      </c>
      <c r="D40654" s="1">
        <v>43811.031284722223</v>
      </c>
      <c r="E40654">
        <v>15491</v>
      </c>
      <c r="F40654">
        <v>72491</v>
      </c>
      <c r="H40654" t="s">
        <v>390</v>
      </c>
    </row>
    <row r="40655" spans="1:8" x14ac:dyDescent="0.2">
      <c r="A40655">
        <v>1.2050927831717499E+18</v>
      </c>
      <c r="B40655" t="s">
        <v>81804</v>
      </c>
      <c r="C40655" t="s">
        <v>81805</v>
      </c>
      <c r="D40655" s="1">
        <v>43811.535682870373</v>
      </c>
      <c r="E40655">
        <v>18464</v>
      </c>
      <c r="F40655">
        <v>83313</v>
      </c>
      <c r="G40655" t="s">
        <v>89</v>
      </c>
    </row>
    <row r="40656" spans="1:8" x14ac:dyDescent="0.2">
      <c r="A40656">
        <v>1.2050948313175501E+18</v>
      </c>
      <c r="B40656" t="s">
        <v>81806</v>
      </c>
      <c r="C40656" t="s">
        <v>81807</v>
      </c>
      <c r="D40656" s="1">
        <v>43811.541342592594</v>
      </c>
      <c r="E40656">
        <v>6574</v>
      </c>
      <c r="F40656">
        <v>28481</v>
      </c>
    </row>
    <row r="40657" spans="1:8" x14ac:dyDescent="0.2">
      <c r="A40657">
        <v>1.2051006020255401E+18</v>
      </c>
      <c r="B40657" t="s">
        <v>81808</v>
      </c>
      <c r="C40657" t="s">
        <v>81809</v>
      </c>
      <c r="D40657" s="1">
        <v>43811.557256944441</v>
      </c>
      <c r="E40657">
        <v>55293</v>
      </c>
      <c r="F40657">
        <v>227362</v>
      </c>
    </row>
    <row r="40658" spans="1:8" x14ac:dyDescent="0.2">
      <c r="A40658">
        <v>1.2051017699252301E+18</v>
      </c>
      <c r="B40658" t="s">
        <v>81810</v>
      </c>
      <c r="C40658" t="s">
        <v>81811</v>
      </c>
      <c r="D40658" s="1">
        <v>43811.560486111113</v>
      </c>
      <c r="E40658">
        <v>6298</v>
      </c>
      <c r="F40658">
        <v>22267</v>
      </c>
    </row>
    <row r="40659" spans="1:8" x14ac:dyDescent="0.2">
      <c r="A40659">
        <v>1.2051023007857201E+18</v>
      </c>
      <c r="B40659" t="s">
        <v>81812</v>
      </c>
      <c r="C40659" t="s">
        <v>81813</v>
      </c>
      <c r="D40659" s="1">
        <v>43811.561944444446</v>
      </c>
      <c r="E40659">
        <v>3906</v>
      </c>
      <c r="F40659">
        <v>17283</v>
      </c>
    </row>
    <row r="40660" spans="1:8" x14ac:dyDescent="0.2">
      <c r="A40660">
        <v>1.20510252652317E+18</v>
      </c>
      <c r="B40660" t="s">
        <v>81814</v>
      </c>
      <c r="C40660" t="s">
        <v>81815</v>
      </c>
      <c r="D40660" s="1">
        <v>43811.562569444446</v>
      </c>
      <c r="E40660">
        <v>3927</v>
      </c>
      <c r="F40660">
        <v>17432</v>
      </c>
    </row>
    <row r="40661" spans="1:8" x14ac:dyDescent="0.2">
      <c r="A40661">
        <v>1.20510339400592E+18</v>
      </c>
      <c r="B40661" t="s">
        <v>81816</v>
      </c>
      <c r="C40661" t="s">
        <v>81817</v>
      </c>
      <c r="D40661" s="1">
        <v>43811.564965277779</v>
      </c>
      <c r="E40661">
        <v>4572</v>
      </c>
      <c r="F40661">
        <v>22406</v>
      </c>
    </row>
    <row r="40662" spans="1:8" x14ac:dyDescent="0.2">
      <c r="A40662">
        <v>1.2051042563128399E+18</v>
      </c>
      <c r="B40662" t="s">
        <v>81818</v>
      </c>
      <c r="C40662" t="s">
        <v>81819</v>
      </c>
      <c r="D40662" s="1">
        <v>43811.567349537036</v>
      </c>
      <c r="E40662">
        <v>8919</v>
      </c>
      <c r="F40662">
        <v>48366</v>
      </c>
    </row>
    <row r="40663" spans="1:8" x14ac:dyDescent="0.2">
      <c r="A40663">
        <v>1.2051072964869901E+18</v>
      </c>
      <c r="B40663" t="s">
        <v>81820</v>
      </c>
      <c r="C40663" t="s">
        <v>81821</v>
      </c>
      <c r="D40663" s="1">
        <v>43811.575729166667</v>
      </c>
      <c r="E40663">
        <v>8099</v>
      </c>
      <c r="F40663">
        <v>32574</v>
      </c>
    </row>
    <row r="40664" spans="1:8" x14ac:dyDescent="0.2">
      <c r="A40664">
        <v>1.20510950683486E+18</v>
      </c>
      <c r="B40664" t="s">
        <v>81822</v>
      </c>
      <c r="C40664" t="s">
        <v>81823</v>
      </c>
      <c r="D40664" s="1">
        <v>43811.581828703704</v>
      </c>
      <c r="E40664">
        <v>12868</v>
      </c>
      <c r="F40664">
        <v>61833</v>
      </c>
    </row>
    <row r="40665" spans="1:8" x14ac:dyDescent="0.2">
      <c r="A40665">
        <v>1.20512129328209E+18</v>
      </c>
      <c r="B40665" t="s">
        <v>81824</v>
      </c>
      <c r="C40665" t="s">
        <v>81825</v>
      </c>
      <c r="D40665" s="1">
        <v>43811.614363425928</v>
      </c>
      <c r="E40665">
        <v>5365</v>
      </c>
      <c r="F40665">
        <v>20037</v>
      </c>
    </row>
    <row r="40666" spans="1:8" x14ac:dyDescent="0.2">
      <c r="A40666">
        <v>1.2051216749427899E+18</v>
      </c>
      <c r="B40666" t="s">
        <v>81826</v>
      </c>
      <c r="C40666" t="s">
        <v>81827</v>
      </c>
      <c r="D40666" s="1">
        <v>43811.615416666667</v>
      </c>
      <c r="E40666">
        <v>5827</v>
      </c>
      <c r="F40666">
        <v>23017</v>
      </c>
    </row>
    <row r="40667" spans="1:8" x14ac:dyDescent="0.2">
      <c r="A40667">
        <v>1.20512226458642E+18</v>
      </c>
      <c r="B40667" t="s">
        <v>81828</v>
      </c>
      <c r="C40667" t="s">
        <v>81829</v>
      </c>
      <c r="D40667" s="1">
        <v>43811.617037037038</v>
      </c>
      <c r="E40667">
        <v>5812</v>
      </c>
      <c r="F40667">
        <v>22160</v>
      </c>
    </row>
    <row r="40668" spans="1:8" x14ac:dyDescent="0.2">
      <c r="A40668">
        <v>1.2051224350639099E+18</v>
      </c>
      <c r="B40668" t="s">
        <v>81830</v>
      </c>
      <c r="C40668" t="s">
        <v>81831</v>
      </c>
      <c r="D40668" s="1">
        <v>43811.617511574077</v>
      </c>
      <c r="E40668">
        <v>10324</v>
      </c>
      <c r="F40668">
        <v>34539</v>
      </c>
    </row>
    <row r="40669" spans="1:8" x14ac:dyDescent="0.2">
      <c r="A40669">
        <v>1.20512553643295E+18</v>
      </c>
      <c r="B40669" t="s">
        <v>81832</v>
      </c>
      <c r="C40669" t="s">
        <v>81833</v>
      </c>
      <c r="D40669" s="1">
        <v>43811.626064814816</v>
      </c>
      <c r="E40669">
        <v>7645</v>
      </c>
      <c r="F40669">
        <v>29612</v>
      </c>
    </row>
    <row r="40670" spans="1:8" x14ac:dyDescent="0.2">
      <c r="A40670">
        <v>1.2051289145715999E+18</v>
      </c>
      <c r="B40670" t="s">
        <v>81834</v>
      </c>
      <c r="C40670" t="s">
        <v>81835</v>
      </c>
      <c r="D40670" s="1">
        <v>43811.635393518518</v>
      </c>
      <c r="E40670">
        <v>18120</v>
      </c>
      <c r="F40670">
        <v>80849</v>
      </c>
      <c r="H40670" t="s">
        <v>390</v>
      </c>
    </row>
    <row r="40671" spans="1:8" x14ac:dyDescent="0.2">
      <c r="A40671">
        <v>1.20513220153437E+18</v>
      </c>
      <c r="B40671" t="s">
        <v>81836</v>
      </c>
      <c r="C40671" t="s">
        <v>81837</v>
      </c>
      <c r="D40671" s="1">
        <v>43811.644456018519</v>
      </c>
      <c r="E40671">
        <v>16379</v>
      </c>
      <c r="F40671">
        <v>60245</v>
      </c>
      <c r="G40671" t="s">
        <v>89</v>
      </c>
    </row>
    <row r="40672" spans="1:8" x14ac:dyDescent="0.2">
      <c r="A40672">
        <v>1.2051328561351601E+18</v>
      </c>
      <c r="B40672" t="s">
        <v>81838</v>
      </c>
      <c r="C40672" t="s">
        <v>81839</v>
      </c>
      <c r="D40672" s="1">
        <v>43811.646261574075</v>
      </c>
      <c r="E40672">
        <v>10124</v>
      </c>
      <c r="F40672">
        <v>36912</v>
      </c>
    </row>
    <row r="40673" spans="1:8" x14ac:dyDescent="0.2">
      <c r="A40673">
        <v>1.20513415585357E+18</v>
      </c>
      <c r="B40673" t="s">
        <v>81840</v>
      </c>
      <c r="C40673" t="s">
        <v>81841</v>
      </c>
      <c r="D40673" s="1">
        <v>43811.64984953704</v>
      </c>
      <c r="E40673">
        <v>28024</v>
      </c>
      <c r="F40673">
        <v>155023</v>
      </c>
    </row>
    <row r="40674" spans="1:8" x14ac:dyDescent="0.2">
      <c r="A40674">
        <v>1.20515048828035E+18</v>
      </c>
      <c r="B40674" t="s">
        <v>81842</v>
      </c>
      <c r="C40674" t="s">
        <v>81843</v>
      </c>
      <c r="D40674" s="1">
        <v>43811.694918981484</v>
      </c>
      <c r="E40674">
        <v>24285</v>
      </c>
      <c r="F40674">
        <v>93158</v>
      </c>
    </row>
    <row r="40675" spans="1:8" x14ac:dyDescent="0.2">
      <c r="A40675">
        <v>1.20515671605424E+18</v>
      </c>
      <c r="B40675" t="s">
        <v>81844</v>
      </c>
      <c r="C40675" t="s">
        <v>81845</v>
      </c>
      <c r="D40675" s="1">
        <v>43811.712106481478</v>
      </c>
      <c r="E40675">
        <v>21541</v>
      </c>
      <c r="F40675">
        <v>87115</v>
      </c>
    </row>
    <row r="40676" spans="1:8" x14ac:dyDescent="0.2">
      <c r="A40676">
        <v>1.20517926253539E+18</v>
      </c>
      <c r="B40676" t="s">
        <v>81846</v>
      </c>
      <c r="C40676" t="s">
        <v>81847</v>
      </c>
      <c r="D40676" s="1">
        <v>43811.774317129632</v>
      </c>
      <c r="E40676">
        <v>15046</v>
      </c>
      <c r="F40676">
        <v>49838</v>
      </c>
      <c r="G40676" t="s">
        <v>89</v>
      </c>
    </row>
    <row r="40677" spans="1:8" x14ac:dyDescent="0.2">
      <c r="A40677">
        <v>1.2053207240319501E+18</v>
      </c>
      <c r="B40677" t="s">
        <v>81848</v>
      </c>
      <c r="C40677" t="s">
        <v>81849</v>
      </c>
      <c r="D40677" s="1">
        <v>43812.164687500001</v>
      </c>
      <c r="E40677">
        <v>11597</v>
      </c>
      <c r="F40677">
        <v>42144</v>
      </c>
      <c r="G40677" t="s">
        <v>89</v>
      </c>
    </row>
    <row r="40678" spans="1:8" x14ac:dyDescent="0.2">
      <c r="A40678">
        <v>1.2053207247995E+18</v>
      </c>
      <c r="B40678" t="s">
        <v>81850</v>
      </c>
      <c r="C40678" t="s">
        <v>81851</v>
      </c>
      <c r="D40678" s="1">
        <v>43812.164687500001</v>
      </c>
      <c r="E40678">
        <v>10052</v>
      </c>
      <c r="F40678">
        <v>41114</v>
      </c>
    </row>
    <row r="40679" spans="1:8" x14ac:dyDescent="0.2">
      <c r="A40679">
        <v>1.2053207256929101E+18</v>
      </c>
      <c r="B40679" t="s">
        <v>81852</v>
      </c>
      <c r="C40679" t="s">
        <v>81853</v>
      </c>
      <c r="D40679" s="1">
        <v>43812.164687500001</v>
      </c>
      <c r="E40679">
        <v>11043</v>
      </c>
      <c r="F40679">
        <v>45414</v>
      </c>
    </row>
    <row r="40680" spans="1:8" x14ac:dyDescent="0.2">
      <c r="A40680">
        <v>1.2053349800559601E+18</v>
      </c>
      <c r="B40680" t="s">
        <v>81854</v>
      </c>
      <c r="C40680" t="s">
        <v>81855</v>
      </c>
      <c r="D40680" s="1">
        <v>43812.204016203701</v>
      </c>
      <c r="E40680">
        <v>38594</v>
      </c>
      <c r="F40680">
        <v>136497</v>
      </c>
    </row>
    <row r="40681" spans="1:8" x14ac:dyDescent="0.2">
      <c r="A40681">
        <v>1.2053382558325499E+18</v>
      </c>
      <c r="B40681" t="s">
        <v>81856</v>
      </c>
      <c r="C40681" t="s">
        <v>81857</v>
      </c>
      <c r="D40681" s="1">
        <v>43812.213055555556</v>
      </c>
      <c r="E40681">
        <v>19789</v>
      </c>
      <c r="F40681">
        <v>127641</v>
      </c>
    </row>
    <row r="40682" spans="1:8" x14ac:dyDescent="0.2">
      <c r="A40682">
        <v>1.2053412469376E+18</v>
      </c>
      <c r="B40682" t="s">
        <v>81858</v>
      </c>
      <c r="C40682" t="s">
        <v>81859</v>
      </c>
      <c r="D40682" s="1">
        <v>43812.221319444441</v>
      </c>
      <c r="E40682">
        <v>23481</v>
      </c>
      <c r="F40682">
        <v>75608</v>
      </c>
      <c r="G40682" t="s">
        <v>215</v>
      </c>
    </row>
    <row r="40683" spans="1:8" x14ac:dyDescent="0.2">
      <c r="A40683">
        <v>1.2053688014387E+18</v>
      </c>
      <c r="B40683" t="s">
        <v>81860</v>
      </c>
      <c r="C40683" t="s">
        <v>81861</v>
      </c>
      <c r="D40683" s="1">
        <v>43812.297349537039</v>
      </c>
      <c r="E40683">
        <v>46218</v>
      </c>
      <c r="F40683">
        <v>198308</v>
      </c>
    </row>
    <row r="40684" spans="1:8" x14ac:dyDescent="0.2">
      <c r="A40684">
        <v>1.2054552759537201E+18</v>
      </c>
      <c r="B40684" t="s">
        <v>81862</v>
      </c>
      <c r="C40684" t="s">
        <v>81863</v>
      </c>
      <c r="D40684" s="1">
        <v>43812.53597222222</v>
      </c>
      <c r="E40684">
        <v>20269</v>
      </c>
      <c r="F40684">
        <v>84127</v>
      </c>
    </row>
    <row r="40685" spans="1:8" x14ac:dyDescent="0.2">
      <c r="A40685">
        <v>1.2054558033789901E+18</v>
      </c>
      <c r="B40685" t="s">
        <v>81864</v>
      </c>
      <c r="C40685" t="s">
        <v>81865</v>
      </c>
      <c r="D40685" s="1">
        <v>43812.537430555552</v>
      </c>
      <c r="E40685">
        <v>15662</v>
      </c>
      <c r="F40685">
        <v>81943</v>
      </c>
      <c r="H40685" t="s">
        <v>390</v>
      </c>
    </row>
    <row r="40686" spans="1:8" x14ac:dyDescent="0.2">
      <c r="A40686">
        <v>1.2054577659610099E+18</v>
      </c>
      <c r="B40686" t="s">
        <v>81866</v>
      </c>
      <c r="C40686" t="s">
        <v>81867</v>
      </c>
      <c r="D40686" s="1">
        <v>43812.542847222219</v>
      </c>
      <c r="E40686">
        <v>21254</v>
      </c>
      <c r="F40686">
        <v>86802</v>
      </c>
    </row>
    <row r="40687" spans="1:8" x14ac:dyDescent="0.2">
      <c r="A40687">
        <v>1.2054586776809999E+18</v>
      </c>
      <c r="B40687" t="s">
        <v>81868</v>
      </c>
      <c r="C40687" t="s">
        <v>81869</v>
      </c>
      <c r="D40687" s="1">
        <v>43812.545358796298</v>
      </c>
      <c r="E40687">
        <v>20106</v>
      </c>
      <c r="F40687">
        <v>86085</v>
      </c>
    </row>
    <row r="40688" spans="1:8" x14ac:dyDescent="0.2">
      <c r="A40688">
        <v>1.20545918022993E+18</v>
      </c>
      <c r="B40688" t="s">
        <v>81870</v>
      </c>
      <c r="C40688" t="s">
        <v>81871</v>
      </c>
      <c r="D40688" s="1">
        <v>43812.546747685185</v>
      </c>
      <c r="E40688">
        <v>18328</v>
      </c>
      <c r="F40688">
        <v>100176</v>
      </c>
    </row>
    <row r="40689" spans="1:8" x14ac:dyDescent="0.2">
      <c r="A40689">
        <v>1.2054683576104E+18</v>
      </c>
      <c r="B40689" t="s">
        <v>81872</v>
      </c>
      <c r="C40689" t="s">
        <v>81873</v>
      </c>
      <c r="D40689" s="1">
        <v>43812.572071759256</v>
      </c>
      <c r="E40689">
        <v>13840</v>
      </c>
      <c r="F40689">
        <v>58121</v>
      </c>
      <c r="G40689" t="s">
        <v>89</v>
      </c>
    </row>
    <row r="40690" spans="1:8" x14ac:dyDescent="0.2">
      <c r="A40690">
        <v>1.20547094139393E+18</v>
      </c>
      <c r="B40690" t="s">
        <v>81874</v>
      </c>
      <c r="C40690" t="s">
        <v>81875</v>
      </c>
      <c r="D40690" s="1">
        <v>43812.579201388886</v>
      </c>
      <c r="E40690">
        <v>16909</v>
      </c>
      <c r="F40690">
        <v>80013</v>
      </c>
      <c r="G40690" t="s">
        <v>89</v>
      </c>
    </row>
    <row r="40691" spans="1:8" x14ac:dyDescent="0.2">
      <c r="A40691">
        <v>1.2054830064057999E+18</v>
      </c>
      <c r="B40691" t="s">
        <v>81876</v>
      </c>
      <c r="C40691" t="s">
        <v>81877</v>
      </c>
      <c r="D40691" s="1">
        <v>43812.612500000003</v>
      </c>
      <c r="E40691">
        <v>30641</v>
      </c>
      <c r="F40691">
        <v>138161</v>
      </c>
    </row>
    <row r="40692" spans="1:8" x14ac:dyDescent="0.2">
      <c r="A40692">
        <v>1.20548578496863E+18</v>
      </c>
      <c r="B40692" t="s">
        <v>81878</v>
      </c>
      <c r="C40692" t="s">
        <v>81879</v>
      </c>
      <c r="D40692" s="1">
        <v>43812.620162037034</v>
      </c>
      <c r="E40692">
        <v>15879</v>
      </c>
      <c r="F40692">
        <v>80031</v>
      </c>
    </row>
    <row r="40693" spans="1:8" x14ac:dyDescent="0.2">
      <c r="A40693">
        <v>1.20548921454623E+18</v>
      </c>
      <c r="B40693" t="s">
        <v>81880</v>
      </c>
      <c r="C40693" t="s">
        <v>81881</v>
      </c>
      <c r="D40693" s="1">
        <v>43812.629629629628</v>
      </c>
      <c r="E40693">
        <v>26616</v>
      </c>
      <c r="F40693">
        <v>107958</v>
      </c>
    </row>
    <row r="40694" spans="1:8" x14ac:dyDescent="0.2">
      <c r="A40694">
        <v>1.2055091257880901E+18</v>
      </c>
      <c r="B40694" t="s">
        <v>81882</v>
      </c>
      <c r="C40694" t="s">
        <v>81883</v>
      </c>
      <c r="D40694" s="1">
        <v>43812.684571759259</v>
      </c>
      <c r="E40694">
        <v>25239</v>
      </c>
      <c r="F40694">
        <v>97613</v>
      </c>
    </row>
    <row r="40695" spans="1:8" x14ac:dyDescent="0.2">
      <c r="A40695">
        <v>1.205509146336E+18</v>
      </c>
      <c r="B40695" t="s">
        <v>81884</v>
      </c>
      <c r="C40695" t="s">
        <v>81885</v>
      </c>
      <c r="D40695" s="1">
        <v>43812.684629629628</v>
      </c>
      <c r="E40695">
        <v>16784</v>
      </c>
      <c r="F40695">
        <v>66614</v>
      </c>
    </row>
    <row r="40696" spans="1:8" x14ac:dyDescent="0.2">
      <c r="A40696">
        <v>1.2055424304534999E+18</v>
      </c>
      <c r="B40696" t="s">
        <v>81886</v>
      </c>
      <c r="C40696" t="s">
        <v>81887</v>
      </c>
      <c r="D40696" s="1">
        <v>43812.776469907411</v>
      </c>
      <c r="E40696">
        <v>17504</v>
      </c>
      <c r="F40696">
        <v>82051</v>
      </c>
      <c r="G40696" t="s">
        <v>89</v>
      </c>
    </row>
    <row r="40697" spans="1:8" x14ac:dyDescent="0.2">
      <c r="A40697">
        <v>1.2055449404717701E+18</v>
      </c>
      <c r="B40697" t="s">
        <v>81888</v>
      </c>
      <c r="C40697" t="s">
        <v>81889</v>
      </c>
      <c r="D40697" s="1">
        <v>43812.783402777779</v>
      </c>
      <c r="E40697">
        <v>13982</v>
      </c>
      <c r="F40697">
        <v>56158</v>
      </c>
      <c r="H40697" t="s">
        <v>390</v>
      </c>
    </row>
    <row r="40698" spans="1:8" x14ac:dyDescent="0.2">
      <c r="A40698">
        <v>1.2056481249891E+18</v>
      </c>
      <c r="B40698" t="s">
        <v>81890</v>
      </c>
      <c r="C40698" t="s">
        <v>81891</v>
      </c>
      <c r="D40698" s="1">
        <v>43813.068136574075</v>
      </c>
      <c r="E40698">
        <v>33850</v>
      </c>
      <c r="F40698">
        <v>167437</v>
      </c>
    </row>
    <row r="40699" spans="1:8" x14ac:dyDescent="0.2">
      <c r="A40699">
        <v>1.20567203942574E+18</v>
      </c>
      <c r="B40699" t="s">
        <v>81892</v>
      </c>
      <c r="C40699" t="s">
        <v>81893</v>
      </c>
      <c r="D40699" s="1">
        <v>43813.134131944447</v>
      </c>
      <c r="E40699">
        <v>26356</v>
      </c>
      <c r="F40699">
        <v>87482</v>
      </c>
      <c r="G40699" t="s">
        <v>89</v>
      </c>
    </row>
    <row r="40700" spans="1:8" x14ac:dyDescent="0.2">
      <c r="A40700">
        <v>1.20567553678734E+18</v>
      </c>
      <c r="B40700" t="s">
        <v>81894</v>
      </c>
      <c r="C40700" t="s">
        <v>81895</v>
      </c>
      <c r="D40700" s="1">
        <v>43813.143773148149</v>
      </c>
      <c r="E40700">
        <v>28686</v>
      </c>
      <c r="F40700">
        <v>107648</v>
      </c>
      <c r="G40700" t="s">
        <v>215</v>
      </c>
    </row>
    <row r="40701" spans="1:8" x14ac:dyDescent="0.2">
      <c r="A40701">
        <v>1.2058366268087099E+18</v>
      </c>
      <c r="B40701" t="s">
        <v>81896</v>
      </c>
      <c r="C40701" t="s">
        <v>81897</v>
      </c>
      <c r="D40701" s="1">
        <v>43813.58829861111</v>
      </c>
      <c r="E40701">
        <v>27298</v>
      </c>
      <c r="F40701">
        <v>112052</v>
      </c>
      <c r="G40701" t="s">
        <v>89</v>
      </c>
    </row>
    <row r="40702" spans="1:8" x14ac:dyDescent="0.2">
      <c r="A40702">
        <v>1.2058563769306199E+18</v>
      </c>
      <c r="B40702" t="s">
        <v>81898</v>
      </c>
      <c r="C40702" t="s">
        <v>81899</v>
      </c>
      <c r="D40702" s="1">
        <v>43813.642800925925</v>
      </c>
      <c r="E40702">
        <v>14377</v>
      </c>
      <c r="F40702">
        <v>68417</v>
      </c>
    </row>
    <row r="40703" spans="1:8" x14ac:dyDescent="0.2">
      <c r="A40703">
        <v>1.2058569717584699E+18</v>
      </c>
      <c r="B40703" t="s">
        <v>81900</v>
      </c>
      <c r="C40703" t="s">
        <v>81901</v>
      </c>
      <c r="D40703" s="1">
        <v>43813.644444444442</v>
      </c>
      <c r="E40703">
        <v>20551</v>
      </c>
      <c r="F40703">
        <v>79266</v>
      </c>
    </row>
    <row r="40704" spans="1:8" x14ac:dyDescent="0.2">
      <c r="A40704">
        <v>1.20585697316352E+18</v>
      </c>
      <c r="B40704" t="s">
        <v>81902</v>
      </c>
      <c r="C40704" t="s">
        <v>81903</v>
      </c>
      <c r="D40704" s="1">
        <v>43813.644444444442</v>
      </c>
      <c r="E40704">
        <v>10891</v>
      </c>
      <c r="F40704">
        <v>44854</v>
      </c>
    </row>
    <row r="40705" spans="1:8" x14ac:dyDescent="0.2">
      <c r="A40705">
        <v>1.2058569744050299E+18</v>
      </c>
      <c r="B40705" t="s">
        <v>81904</v>
      </c>
      <c r="C40705" t="s">
        <v>81905</v>
      </c>
      <c r="D40705" s="1">
        <v>43813.644456018519</v>
      </c>
      <c r="E40705">
        <v>11300</v>
      </c>
      <c r="F40705">
        <v>46329</v>
      </c>
      <c r="G40705" t="s">
        <v>89</v>
      </c>
    </row>
    <row r="40706" spans="1:8" x14ac:dyDescent="0.2">
      <c r="A40706">
        <v>1.2058822393362299E+18</v>
      </c>
      <c r="B40706" t="s">
        <v>81906</v>
      </c>
      <c r="C40706" t="s">
        <v>81907</v>
      </c>
      <c r="D40706" s="1">
        <v>43813.714166666665</v>
      </c>
      <c r="E40706">
        <v>12562</v>
      </c>
      <c r="F40706">
        <v>41000</v>
      </c>
    </row>
    <row r="40707" spans="1:8" x14ac:dyDescent="0.2">
      <c r="A40707">
        <v>1.20591077957853E+18</v>
      </c>
      <c r="B40707" t="s">
        <v>81908</v>
      </c>
      <c r="C40707" t="s">
        <v>81909</v>
      </c>
      <c r="D40707" s="1">
        <v>43813.792928240742</v>
      </c>
      <c r="E40707">
        <v>20789</v>
      </c>
      <c r="F40707">
        <v>70392</v>
      </c>
    </row>
    <row r="40708" spans="1:8" x14ac:dyDescent="0.2">
      <c r="A40708">
        <v>1.20592152297346E+18</v>
      </c>
      <c r="B40708" t="s">
        <v>81910</v>
      </c>
      <c r="C40708" t="s">
        <v>81911</v>
      </c>
      <c r="D40708" s="1">
        <v>43813.822569444441</v>
      </c>
      <c r="E40708">
        <v>12413</v>
      </c>
      <c r="F40708">
        <v>62094</v>
      </c>
      <c r="H40708" t="s">
        <v>390</v>
      </c>
    </row>
    <row r="40709" spans="1:8" x14ac:dyDescent="0.2">
      <c r="A40709">
        <v>1.20592779526989E+18</v>
      </c>
      <c r="B40709" t="s">
        <v>81912</v>
      </c>
      <c r="C40709" t="s">
        <v>81913</v>
      </c>
      <c r="D40709" s="1">
        <v>43813.839884259258</v>
      </c>
      <c r="E40709">
        <v>32165</v>
      </c>
      <c r="F40709">
        <v>121017</v>
      </c>
    </row>
    <row r="40710" spans="1:8" x14ac:dyDescent="0.2">
      <c r="A40710">
        <v>1.2059458525037599E+18</v>
      </c>
      <c r="B40710" t="s">
        <v>81914</v>
      </c>
      <c r="C40710" t="s">
        <v>81915</v>
      </c>
      <c r="D40710" s="1">
        <v>43813.889710648145</v>
      </c>
      <c r="E40710">
        <v>17959</v>
      </c>
      <c r="F40710">
        <v>75070</v>
      </c>
    </row>
    <row r="40711" spans="1:8" x14ac:dyDescent="0.2">
      <c r="A40711">
        <v>1.20599238521522E+18</v>
      </c>
      <c r="B40711" t="s">
        <v>81916</v>
      </c>
      <c r="C40711" t="s">
        <v>81917</v>
      </c>
      <c r="D40711" s="1">
        <v>43814.018113425926</v>
      </c>
      <c r="E40711">
        <v>24338</v>
      </c>
      <c r="F40711">
        <v>104745</v>
      </c>
    </row>
    <row r="40712" spans="1:8" x14ac:dyDescent="0.2">
      <c r="A40712">
        <v>1.2059994843140301E+18</v>
      </c>
      <c r="B40712" t="s">
        <v>81918</v>
      </c>
      <c r="C40712" t="s">
        <v>81919</v>
      </c>
      <c r="D40712" s="1">
        <v>43814.037708333337</v>
      </c>
      <c r="E40712">
        <v>7612</v>
      </c>
      <c r="F40712">
        <v>35260</v>
      </c>
      <c r="G40712" t="s">
        <v>89</v>
      </c>
    </row>
    <row r="40713" spans="1:8" x14ac:dyDescent="0.2">
      <c r="A40713">
        <v>1.2060034870767401E+18</v>
      </c>
      <c r="B40713" t="s">
        <v>81920</v>
      </c>
      <c r="C40713" t="s">
        <v>81921</v>
      </c>
      <c r="D40713" s="1">
        <v>43814.048750000002</v>
      </c>
      <c r="E40713">
        <v>22983</v>
      </c>
      <c r="F40713">
        <v>91913</v>
      </c>
      <c r="G40713" t="s">
        <v>89</v>
      </c>
    </row>
    <row r="40714" spans="1:8" x14ac:dyDescent="0.2">
      <c r="A40714">
        <v>1.2060129602856399E+18</v>
      </c>
      <c r="B40714" t="s">
        <v>81922</v>
      </c>
      <c r="C40714" t="s">
        <v>81923</v>
      </c>
      <c r="D40714" s="1">
        <v>43814.074895833335</v>
      </c>
      <c r="E40714">
        <v>24246</v>
      </c>
      <c r="F40714">
        <v>94876</v>
      </c>
      <c r="G40714" t="s">
        <v>89</v>
      </c>
    </row>
    <row r="40715" spans="1:8" x14ac:dyDescent="0.2">
      <c r="A40715">
        <v>1.2060166383169201E+18</v>
      </c>
      <c r="B40715" t="s">
        <v>81924</v>
      </c>
      <c r="C40715" t="s">
        <v>81925</v>
      </c>
      <c r="D40715" s="1">
        <v>43814.085034722222</v>
      </c>
      <c r="E40715">
        <v>13680</v>
      </c>
      <c r="F40715">
        <v>59715</v>
      </c>
      <c r="G40715" t="s">
        <v>576</v>
      </c>
    </row>
    <row r="40716" spans="1:8" x14ac:dyDescent="0.2">
      <c r="A40716">
        <v>1.20607488507789E+18</v>
      </c>
      <c r="B40716" t="s">
        <v>81926</v>
      </c>
      <c r="C40716" t="s">
        <v>81927</v>
      </c>
      <c r="D40716" s="1">
        <v>43814.245775462965</v>
      </c>
      <c r="E40716">
        <v>15359</v>
      </c>
      <c r="F40716">
        <v>85127</v>
      </c>
    </row>
    <row r="40717" spans="1:8" x14ac:dyDescent="0.2">
      <c r="A40717">
        <v>1.20607786742525E+18</v>
      </c>
      <c r="B40717" t="s">
        <v>81928</v>
      </c>
      <c r="C40717" t="s">
        <v>81929</v>
      </c>
      <c r="D40717" s="1">
        <v>43814.254004629627</v>
      </c>
      <c r="E40717">
        <v>13697</v>
      </c>
      <c r="F40717">
        <v>73876</v>
      </c>
    </row>
    <row r="40718" spans="1:8" x14ac:dyDescent="0.2">
      <c r="A40718">
        <v>1.20607916092336E+18</v>
      </c>
      <c r="B40718" t="s">
        <v>81930</v>
      </c>
      <c r="C40718" t="s">
        <v>81931</v>
      </c>
      <c r="D40718" s="1">
        <v>43814.257569444446</v>
      </c>
      <c r="E40718">
        <v>10214</v>
      </c>
      <c r="F40718">
        <v>49691</v>
      </c>
    </row>
    <row r="40719" spans="1:8" x14ac:dyDescent="0.2">
      <c r="A40719">
        <v>1.20608302501827E+18</v>
      </c>
      <c r="B40719" t="s">
        <v>81932</v>
      </c>
      <c r="C40719" t="s">
        <v>81933</v>
      </c>
      <c r="D40719" s="1">
        <v>43814.268229166664</v>
      </c>
      <c r="E40719">
        <v>17645</v>
      </c>
      <c r="F40719">
        <v>70845</v>
      </c>
    </row>
    <row r="40720" spans="1:8" x14ac:dyDescent="0.2">
      <c r="A40720">
        <v>1.20608663342833E+18</v>
      </c>
      <c r="B40720" t="s">
        <v>81934</v>
      </c>
      <c r="C40720" t="s">
        <v>81935</v>
      </c>
      <c r="D40720" s="1">
        <v>43814.278194444443</v>
      </c>
      <c r="E40720">
        <v>12395</v>
      </c>
      <c r="F40720">
        <v>54149</v>
      </c>
    </row>
    <row r="40721" spans="1:8" x14ac:dyDescent="0.2">
      <c r="A40721">
        <v>1.20626075685923E+18</v>
      </c>
      <c r="B40721" t="s">
        <v>81936</v>
      </c>
      <c r="C40721" t="s">
        <v>81937</v>
      </c>
      <c r="D40721" s="1">
        <v>43814.758680555555</v>
      </c>
      <c r="E40721">
        <v>17505</v>
      </c>
      <c r="F40721">
        <v>59533</v>
      </c>
      <c r="G40721" t="s">
        <v>215</v>
      </c>
    </row>
    <row r="40722" spans="1:8" x14ac:dyDescent="0.2">
      <c r="A40722">
        <v>1.2062626082670001E+18</v>
      </c>
      <c r="B40722" t="s">
        <v>81938</v>
      </c>
      <c r="C40722" t="s">
        <v>81939</v>
      </c>
      <c r="D40722" s="1">
        <v>43814.763784722221</v>
      </c>
      <c r="E40722">
        <v>25000</v>
      </c>
      <c r="F40722">
        <v>80156</v>
      </c>
    </row>
    <row r="40723" spans="1:8" x14ac:dyDescent="0.2">
      <c r="A40723">
        <v>1.2062637717250099E+18</v>
      </c>
      <c r="B40723" t="s">
        <v>81940</v>
      </c>
      <c r="C40723" t="s">
        <v>81941</v>
      </c>
      <c r="D40723" s="1">
        <v>43814.767002314817</v>
      </c>
      <c r="E40723">
        <v>10163</v>
      </c>
      <c r="F40723">
        <v>36121</v>
      </c>
    </row>
    <row r="40724" spans="1:8" x14ac:dyDescent="0.2">
      <c r="A40724">
        <v>1.20627307245153E+18</v>
      </c>
      <c r="B40724" t="s">
        <v>81942</v>
      </c>
      <c r="C40724" t="s">
        <v>81943</v>
      </c>
      <c r="D40724" s="1">
        <v>43814.792662037034</v>
      </c>
      <c r="E40724">
        <v>27370</v>
      </c>
      <c r="F40724">
        <v>91735</v>
      </c>
    </row>
    <row r="40725" spans="1:8" x14ac:dyDescent="0.2">
      <c r="A40725">
        <v>1.20627887012463E+18</v>
      </c>
      <c r="B40725" t="s">
        <v>81944</v>
      </c>
      <c r="C40725" t="s">
        <v>81945</v>
      </c>
      <c r="D40725" s="1">
        <v>43814.808657407404</v>
      </c>
      <c r="E40725">
        <v>13789</v>
      </c>
      <c r="F40725">
        <v>58529</v>
      </c>
      <c r="H40725" t="s">
        <v>81946</v>
      </c>
    </row>
    <row r="40726" spans="1:8" x14ac:dyDescent="0.2">
      <c r="A40726">
        <v>1.20628138999121E+18</v>
      </c>
      <c r="B40726" t="s">
        <v>81947</v>
      </c>
      <c r="C40726" t="s">
        <v>81948</v>
      </c>
      <c r="D40726" s="1">
        <v>43814.815613425926</v>
      </c>
      <c r="E40726">
        <v>39325</v>
      </c>
      <c r="F40726">
        <v>150191</v>
      </c>
    </row>
    <row r="40727" spans="1:8" x14ac:dyDescent="0.2">
      <c r="A40727">
        <v>1.2062870578423099E+18</v>
      </c>
      <c r="B40727" t="s">
        <v>81949</v>
      </c>
      <c r="C40727" t="s">
        <v>81950</v>
      </c>
      <c r="D40727" s="1">
        <v>43814.831250000003</v>
      </c>
      <c r="E40727">
        <v>11306</v>
      </c>
      <c r="F40727">
        <v>43052</v>
      </c>
      <c r="G40727" t="s">
        <v>215</v>
      </c>
    </row>
    <row r="40728" spans="1:8" x14ac:dyDescent="0.2">
      <c r="A40728">
        <v>1.2062884307219E+18</v>
      </c>
      <c r="B40728" t="s">
        <v>81951</v>
      </c>
      <c r="C40728" t="s">
        <v>81952</v>
      </c>
      <c r="D40728" s="1">
        <v>43814.835046296299</v>
      </c>
      <c r="E40728">
        <v>11727</v>
      </c>
      <c r="F40728">
        <v>52625</v>
      </c>
      <c r="G40728" t="s">
        <v>89</v>
      </c>
    </row>
    <row r="40729" spans="1:8" x14ac:dyDescent="0.2">
      <c r="A40729">
        <v>1.20628990447023E+18</v>
      </c>
      <c r="B40729" t="s">
        <v>81953</v>
      </c>
      <c r="C40729" t="s">
        <v>81954</v>
      </c>
      <c r="D40729" s="1">
        <v>43814.839108796295</v>
      </c>
      <c r="E40729">
        <v>14669</v>
      </c>
      <c r="F40729">
        <v>69642</v>
      </c>
      <c r="G40729" t="s">
        <v>89</v>
      </c>
    </row>
    <row r="40730" spans="1:8" x14ac:dyDescent="0.2">
      <c r="A40730">
        <v>1.20629146945298E+18</v>
      </c>
      <c r="B40730" t="s">
        <v>81955</v>
      </c>
      <c r="C40730" t="s">
        <v>81956</v>
      </c>
      <c r="D40730" s="1">
        <v>43814.843425925923</v>
      </c>
      <c r="E40730">
        <v>20836</v>
      </c>
      <c r="F40730">
        <v>93531</v>
      </c>
    </row>
    <row r="40731" spans="1:8" x14ac:dyDescent="0.2">
      <c r="A40731">
        <v>1.2063239057047099E+18</v>
      </c>
      <c r="B40731" t="s">
        <v>81957</v>
      </c>
      <c r="C40731" t="s">
        <v>81958</v>
      </c>
      <c r="D40731" s="1">
        <v>43814.932939814818</v>
      </c>
      <c r="E40731">
        <v>12278</v>
      </c>
      <c r="F40731">
        <v>48519</v>
      </c>
      <c r="G40731" t="s">
        <v>576</v>
      </c>
    </row>
    <row r="40732" spans="1:8" x14ac:dyDescent="0.2">
      <c r="A40732">
        <v>1.20633309842784E+18</v>
      </c>
      <c r="B40732" t="s">
        <v>81959</v>
      </c>
      <c r="C40732" t="s">
        <v>81960</v>
      </c>
      <c r="D40732" s="1">
        <v>43814.958298611113</v>
      </c>
      <c r="E40732">
        <v>12634</v>
      </c>
      <c r="F40732">
        <v>44551</v>
      </c>
    </row>
    <row r="40733" spans="1:8" x14ac:dyDescent="0.2">
      <c r="A40733">
        <v>1.2063359719749499E+18</v>
      </c>
      <c r="B40733" t="s">
        <v>81961</v>
      </c>
      <c r="C40733" t="s">
        <v>81962</v>
      </c>
      <c r="D40733" s="1">
        <v>43814.966238425928</v>
      </c>
      <c r="E40733">
        <v>26247</v>
      </c>
      <c r="F40733">
        <v>107299</v>
      </c>
    </row>
    <row r="40734" spans="1:8" x14ac:dyDescent="0.2">
      <c r="A40734">
        <v>1.20634016520094E+18</v>
      </c>
      <c r="B40734" t="s">
        <v>81963</v>
      </c>
      <c r="C40734" t="s">
        <v>81964</v>
      </c>
      <c r="D40734" s="1">
        <v>43814.977800925924</v>
      </c>
      <c r="E40734">
        <v>21571</v>
      </c>
      <c r="F40734">
        <v>79044</v>
      </c>
      <c r="H40734" t="s">
        <v>390</v>
      </c>
    </row>
    <row r="40735" spans="1:8" x14ac:dyDescent="0.2">
      <c r="A40735">
        <v>1.2063644477968399E+18</v>
      </c>
      <c r="B40735" t="s">
        <v>81965</v>
      </c>
      <c r="C40735" t="s">
        <v>81966</v>
      </c>
      <c r="D40735" s="1">
        <v>43815.044814814813</v>
      </c>
      <c r="E40735">
        <v>14301</v>
      </c>
      <c r="F40735">
        <v>54398</v>
      </c>
    </row>
    <row r="40736" spans="1:8" x14ac:dyDescent="0.2">
      <c r="A40736">
        <v>1.20644009566384E+18</v>
      </c>
      <c r="B40736" t="s">
        <v>81967</v>
      </c>
      <c r="C40736" t="s">
        <v>81968</v>
      </c>
      <c r="D40736" s="1">
        <v>43815.253564814811</v>
      </c>
      <c r="E40736">
        <v>4864</v>
      </c>
      <c r="F40736">
        <v>16340</v>
      </c>
    </row>
    <row r="40737" spans="1:7" x14ac:dyDescent="0.2">
      <c r="A40737">
        <v>1.20644592284831E+18</v>
      </c>
      <c r="B40737" t="s">
        <v>81969</v>
      </c>
      <c r="C40737" t="s">
        <v>81970</v>
      </c>
      <c r="D40737" s="1">
        <v>43815.269641203704</v>
      </c>
      <c r="E40737">
        <v>17795</v>
      </c>
      <c r="F40737">
        <v>70532</v>
      </c>
    </row>
    <row r="40738" spans="1:7" x14ac:dyDescent="0.2">
      <c r="A40738">
        <v>1.2064459248028101E+18</v>
      </c>
      <c r="B40738" t="s">
        <v>81971</v>
      </c>
      <c r="C40738" t="s">
        <v>81968</v>
      </c>
      <c r="D40738" s="1">
        <v>43815.269641203704</v>
      </c>
      <c r="E40738">
        <v>5659</v>
      </c>
      <c r="F40738">
        <v>21447</v>
      </c>
    </row>
    <row r="40739" spans="1:7" x14ac:dyDescent="0.2">
      <c r="A40739">
        <v>1.20644592584305E+18</v>
      </c>
      <c r="B40739" t="s">
        <v>81972</v>
      </c>
      <c r="C40739" t="s">
        <v>81973</v>
      </c>
      <c r="D40739" s="1">
        <v>43815.269652777781</v>
      </c>
      <c r="E40739">
        <v>9878</v>
      </c>
      <c r="F40739">
        <v>39370</v>
      </c>
    </row>
    <row r="40740" spans="1:7" x14ac:dyDescent="0.2">
      <c r="A40740">
        <v>1.2064459270216599E+18</v>
      </c>
      <c r="B40740" t="s">
        <v>81974</v>
      </c>
      <c r="C40740" t="s">
        <v>81975</v>
      </c>
      <c r="D40740" s="1">
        <v>43815.269652777781</v>
      </c>
      <c r="E40740">
        <v>10150</v>
      </c>
      <c r="F40740">
        <v>40060</v>
      </c>
      <c r="G40740" t="s">
        <v>215</v>
      </c>
    </row>
    <row r="40741" spans="1:7" x14ac:dyDescent="0.2">
      <c r="A40741">
        <v>1.2065659845401999E+18</v>
      </c>
      <c r="B40741" t="s">
        <v>81976</v>
      </c>
      <c r="C40741" t="s">
        <v>81977</v>
      </c>
      <c r="D40741" s="1">
        <v>43815.600949074076</v>
      </c>
      <c r="E40741">
        <v>15362</v>
      </c>
      <c r="F40741">
        <v>59111</v>
      </c>
    </row>
    <row r="40742" spans="1:7" x14ac:dyDescent="0.2">
      <c r="A40742">
        <v>1.20657327012176E+18</v>
      </c>
      <c r="B40742" t="s">
        <v>81978</v>
      </c>
      <c r="C40742" t="s">
        <v>81979</v>
      </c>
      <c r="D40742" s="1">
        <v>43815.621053240742</v>
      </c>
      <c r="E40742">
        <v>20321</v>
      </c>
      <c r="F40742">
        <v>80261</v>
      </c>
    </row>
    <row r="40743" spans="1:7" x14ac:dyDescent="0.2">
      <c r="A40743">
        <v>1.2065810282839601E+18</v>
      </c>
      <c r="B40743" t="s">
        <v>81980</v>
      </c>
      <c r="C40743" t="s">
        <v>81981</v>
      </c>
      <c r="D40743" s="1">
        <v>43815.642453703702</v>
      </c>
      <c r="E40743">
        <v>18032</v>
      </c>
      <c r="F40743">
        <v>82716</v>
      </c>
    </row>
    <row r="40744" spans="1:7" x14ac:dyDescent="0.2">
      <c r="A40744">
        <v>1.2065810511764301E+18</v>
      </c>
      <c r="B40744" t="s">
        <v>81982</v>
      </c>
      <c r="C40744" t="s">
        <v>81983</v>
      </c>
      <c r="D40744" s="1">
        <v>43815.642523148148</v>
      </c>
      <c r="E40744">
        <v>9015</v>
      </c>
      <c r="F40744">
        <v>36397</v>
      </c>
    </row>
    <row r="40745" spans="1:7" x14ac:dyDescent="0.2">
      <c r="A40745">
        <v>1.20658105461999E+18</v>
      </c>
      <c r="B40745" t="s">
        <v>81984</v>
      </c>
      <c r="C40745" t="s">
        <v>81985</v>
      </c>
      <c r="D40745" s="1">
        <v>43815.642534722225</v>
      </c>
      <c r="E40745">
        <v>10138</v>
      </c>
      <c r="F40745">
        <v>39208</v>
      </c>
    </row>
    <row r="40746" spans="1:7" x14ac:dyDescent="0.2">
      <c r="A40746">
        <v>1.2065857833831501E+18</v>
      </c>
      <c r="B40746" t="s">
        <v>81986</v>
      </c>
      <c r="C40746" t="s">
        <v>81987</v>
      </c>
      <c r="D40746" s="1">
        <v>43815.655578703707</v>
      </c>
      <c r="E40746">
        <v>11632</v>
      </c>
      <c r="F40746">
        <v>51673</v>
      </c>
    </row>
    <row r="40747" spans="1:7" x14ac:dyDescent="0.2">
      <c r="A40747">
        <v>1.2065906085860201E+18</v>
      </c>
      <c r="B40747" t="s">
        <v>81988</v>
      </c>
      <c r="C40747" t="s">
        <v>81989</v>
      </c>
      <c r="D40747" s="1">
        <v>43815.668900462966</v>
      </c>
      <c r="E40747">
        <v>23703</v>
      </c>
      <c r="F40747">
        <v>66357</v>
      </c>
    </row>
    <row r="40748" spans="1:7" x14ac:dyDescent="0.2">
      <c r="A40748">
        <v>1.2066305311626099E+18</v>
      </c>
      <c r="B40748" t="s">
        <v>81990</v>
      </c>
      <c r="C40748" t="s">
        <v>81991</v>
      </c>
      <c r="D40748" s="1">
        <v>43815.779062499998</v>
      </c>
      <c r="E40748">
        <v>33799</v>
      </c>
      <c r="F40748">
        <v>162962</v>
      </c>
    </row>
    <row r="40749" spans="1:7" x14ac:dyDescent="0.2">
      <c r="A40749">
        <v>1.2066700578053499E+18</v>
      </c>
      <c r="B40749" t="s">
        <v>81992</v>
      </c>
      <c r="C40749" t="s">
        <v>81993</v>
      </c>
      <c r="D40749" s="1">
        <v>43815.888136574074</v>
      </c>
      <c r="E40749">
        <v>14008</v>
      </c>
      <c r="F40749">
        <v>46575</v>
      </c>
    </row>
    <row r="40750" spans="1:7" x14ac:dyDescent="0.2">
      <c r="A40750">
        <v>1.2066872581008699E+18</v>
      </c>
      <c r="B40750" t="s">
        <v>81994</v>
      </c>
      <c r="C40750" t="s">
        <v>81995</v>
      </c>
      <c r="D40750" s="1">
        <v>43815.935601851852</v>
      </c>
      <c r="E40750">
        <v>23230</v>
      </c>
      <c r="F40750">
        <v>91012</v>
      </c>
    </row>
    <row r="40751" spans="1:7" x14ac:dyDescent="0.2">
      <c r="A40751">
        <v>1.20681231780914E+18</v>
      </c>
      <c r="B40751" t="s">
        <v>81996</v>
      </c>
      <c r="C40751" t="s">
        <v>81997</v>
      </c>
      <c r="D40751" s="1">
        <v>43816.280694444446</v>
      </c>
      <c r="E40751">
        <v>16810</v>
      </c>
      <c r="F40751">
        <v>82902</v>
      </c>
    </row>
    <row r="40752" spans="1:7" x14ac:dyDescent="0.2">
      <c r="A40752">
        <v>1.2069469462896599E+18</v>
      </c>
      <c r="B40752" t="s">
        <v>81998</v>
      </c>
      <c r="C40752" t="s">
        <v>81999</v>
      </c>
      <c r="D40752" s="1">
        <v>43816.652199074073</v>
      </c>
      <c r="E40752">
        <v>18641</v>
      </c>
      <c r="F40752">
        <v>80549</v>
      </c>
    </row>
    <row r="40753" spans="1:8" x14ac:dyDescent="0.2">
      <c r="A40753">
        <v>1.20694937831071E+18</v>
      </c>
      <c r="B40753" t="s">
        <v>82000</v>
      </c>
      <c r="C40753" t="s">
        <v>82001</v>
      </c>
      <c r="D40753" s="1">
        <v>43816.658912037034</v>
      </c>
      <c r="E40753">
        <v>13422</v>
      </c>
      <c r="F40753">
        <v>57430</v>
      </c>
      <c r="G40753" t="s">
        <v>89</v>
      </c>
    </row>
    <row r="40754" spans="1:8" x14ac:dyDescent="0.2">
      <c r="A40754">
        <v>1.2069500271485801E+18</v>
      </c>
      <c r="B40754" t="s">
        <v>82002</v>
      </c>
      <c r="C40754" t="s">
        <v>82003</v>
      </c>
      <c r="D40754" s="1">
        <v>43816.66070601852</v>
      </c>
      <c r="E40754">
        <v>22974</v>
      </c>
      <c r="F40754">
        <v>105414</v>
      </c>
    </row>
    <row r="40755" spans="1:8" x14ac:dyDescent="0.2">
      <c r="A40755">
        <v>1.20695134040193E+18</v>
      </c>
      <c r="B40755" t="s">
        <v>82004</v>
      </c>
      <c r="C40755" t="s">
        <v>82005</v>
      </c>
      <c r="D40755" s="1">
        <v>43816.6643287037</v>
      </c>
      <c r="E40755">
        <v>18905</v>
      </c>
      <c r="F40755">
        <v>77776</v>
      </c>
    </row>
    <row r="40756" spans="1:8" x14ac:dyDescent="0.2">
      <c r="A40756">
        <v>1.2069553562802701E+18</v>
      </c>
      <c r="B40756" t="s">
        <v>82006</v>
      </c>
      <c r="C40756" t="s">
        <v>82007</v>
      </c>
      <c r="D40756" s="1">
        <v>43816.675405092596</v>
      </c>
      <c r="E40756">
        <v>20349</v>
      </c>
      <c r="F40756">
        <v>87368</v>
      </c>
    </row>
    <row r="40757" spans="1:8" x14ac:dyDescent="0.2">
      <c r="A40757">
        <v>1.2069557879537999E+18</v>
      </c>
      <c r="B40757" t="s">
        <v>82008</v>
      </c>
      <c r="C40757" t="s">
        <v>82009</v>
      </c>
      <c r="D40757" s="1">
        <v>43816.67659722222</v>
      </c>
      <c r="E40757">
        <v>16932</v>
      </c>
      <c r="F40757">
        <v>63759</v>
      </c>
    </row>
    <row r="40758" spans="1:8" x14ac:dyDescent="0.2">
      <c r="A40758">
        <v>1.2069557888807501E+18</v>
      </c>
      <c r="B40758" t="s">
        <v>82010</v>
      </c>
      <c r="C40758" t="s">
        <v>82011</v>
      </c>
      <c r="D40758" s="1">
        <v>43816.67659722222</v>
      </c>
      <c r="E40758">
        <v>11841</v>
      </c>
      <c r="F40758">
        <v>45211</v>
      </c>
      <c r="G40758" t="s">
        <v>89</v>
      </c>
    </row>
    <row r="40759" spans="1:8" x14ac:dyDescent="0.2">
      <c r="A40759">
        <v>1.20701489073453E+18</v>
      </c>
      <c r="B40759" t="s">
        <v>82012</v>
      </c>
      <c r="C40759" t="s">
        <v>82013</v>
      </c>
      <c r="D40759" s="1">
        <v>43816.839687500003</v>
      </c>
      <c r="E40759">
        <v>15535</v>
      </c>
      <c r="F40759">
        <v>66727</v>
      </c>
      <c r="G40759" t="s">
        <v>89</v>
      </c>
    </row>
    <row r="40760" spans="1:8" x14ac:dyDescent="0.2">
      <c r="A40760">
        <v>1.2070465214406799E+18</v>
      </c>
      <c r="B40760" t="s">
        <v>82014</v>
      </c>
      <c r="C40760" t="s">
        <v>82015</v>
      </c>
      <c r="D40760" s="1">
        <v>43816.926979166667</v>
      </c>
      <c r="E40760">
        <v>9251</v>
      </c>
      <c r="F40760">
        <v>34285</v>
      </c>
      <c r="G40760" t="s">
        <v>89</v>
      </c>
      <c r="H40760" t="s">
        <v>616</v>
      </c>
    </row>
    <row r="40761" spans="1:8" x14ac:dyDescent="0.2">
      <c r="A40761">
        <v>1.2070472477346801E+18</v>
      </c>
      <c r="B40761" t="s">
        <v>82016</v>
      </c>
      <c r="C40761" t="s">
        <v>82017</v>
      </c>
      <c r="D40761" s="1">
        <v>43816.928981481484</v>
      </c>
      <c r="E40761">
        <v>8358</v>
      </c>
      <c r="F40761">
        <v>31489</v>
      </c>
      <c r="G40761" t="s">
        <v>89</v>
      </c>
      <c r="H40761" t="s">
        <v>390</v>
      </c>
    </row>
    <row r="40762" spans="1:8" x14ac:dyDescent="0.2">
      <c r="A40762">
        <v>1.2070477679877499E+18</v>
      </c>
      <c r="B40762" t="s">
        <v>82018</v>
      </c>
      <c r="C40762" t="s">
        <v>82019</v>
      </c>
      <c r="D40762" s="1">
        <v>43816.93041666667</v>
      </c>
      <c r="E40762">
        <v>9127</v>
      </c>
      <c r="F40762">
        <v>34089</v>
      </c>
      <c r="G40762" t="s">
        <v>89</v>
      </c>
      <c r="H40762" t="s">
        <v>390</v>
      </c>
    </row>
    <row r="40763" spans="1:8" x14ac:dyDescent="0.2">
      <c r="A40763">
        <v>1.20704798103747E+18</v>
      </c>
      <c r="B40763" t="s">
        <v>82020</v>
      </c>
      <c r="C40763" t="s">
        <v>82021</v>
      </c>
      <c r="D40763" s="1">
        <v>43816.931006944447</v>
      </c>
      <c r="E40763">
        <v>9705</v>
      </c>
      <c r="F40763">
        <v>37734</v>
      </c>
      <c r="G40763" t="s">
        <v>89</v>
      </c>
    </row>
    <row r="40764" spans="1:8" x14ac:dyDescent="0.2">
      <c r="A40764">
        <v>1.2070539561422899E+18</v>
      </c>
      <c r="B40764" t="s">
        <v>82022</v>
      </c>
      <c r="C40764" t="s">
        <v>82023</v>
      </c>
      <c r="D40764" s="1">
        <v>43816.947488425925</v>
      </c>
      <c r="E40764">
        <v>11984</v>
      </c>
      <c r="F40764">
        <v>48178</v>
      </c>
      <c r="H40764" t="s">
        <v>616</v>
      </c>
    </row>
    <row r="40765" spans="1:8" x14ac:dyDescent="0.2">
      <c r="A40765">
        <v>1.2070559966879201E+18</v>
      </c>
      <c r="B40765" t="s">
        <v>82024</v>
      </c>
      <c r="C40765" t="s">
        <v>82025</v>
      </c>
      <c r="D40765" s="1">
        <v>43816.953125</v>
      </c>
      <c r="E40765">
        <v>25023</v>
      </c>
      <c r="F40765">
        <v>109223</v>
      </c>
    </row>
    <row r="40766" spans="1:8" x14ac:dyDescent="0.2">
      <c r="A40766">
        <v>1.20707658262976E+18</v>
      </c>
      <c r="B40766" t="s">
        <v>82026</v>
      </c>
      <c r="C40766" t="s">
        <v>82027</v>
      </c>
      <c r="D40766" s="1">
        <v>43817.009930555556</v>
      </c>
      <c r="E40766">
        <v>26771</v>
      </c>
      <c r="F40766">
        <v>95667</v>
      </c>
      <c r="G40766" t="s">
        <v>89</v>
      </c>
    </row>
    <row r="40767" spans="1:8" x14ac:dyDescent="0.2">
      <c r="A40767">
        <v>1.2070851855792599E+18</v>
      </c>
      <c r="B40767" t="s">
        <v>82028</v>
      </c>
      <c r="C40767" t="s">
        <v>82029</v>
      </c>
      <c r="D40767" s="1">
        <v>43817.033668981479</v>
      </c>
      <c r="E40767">
        <v>21329</v>
      </c>
      <c r="F40767">
        <v>88429</v>
      </c>
    </row>
    <row r="40768" spans="1:8" x14ac:dyDescent="0.2">
      <c r="A40768">
        <v>1.20714706607554E+18</v>
      </c>
      <c r="B40768" t="s">
        <v>82030</v>
      </c>
      <c r="C40768" t="s">
        <v>82031</v>
      </c>
      <c r="D40768" s="1">
        <v>43817.204421296294</v>
      </c>
      <c r="E40768">
        <v>28368</v>
      </c>
      <c r="F40768">
        <v>118259</v>
      </c>
    </row>
    <row r="40769" spans="1:7" x14ac:dyDescent="0.2">
      <c r="A40769">
        <v>1.2071511658944699E+18</v>
      </c>
      <c r="B40769" t="s">
        <v>82032</v>
      </c>
      <c r="C40769" t="s">
        <v>82033</v>
      </c>
      <c r="D40769" s="1">
        <v>43817.215740740743</v>
      </c>
      <c r="E40769">
        <v>24643</v>
      </c>
      <c r="F40769">
        <v>88613</v>
      </c>
    </row>
    <row r="40770" spans="1:7" x14ac:dyDescent="0.2">
      <c r="A40770">
        <v>1.20715116717377E+18</v>
      </c>
      <c r="B40770" t="s">
        <v>82034</v>
      </c>
      <c r="C40770" t="s">
        <v>82035</v>
      </c>
      <c r="D40770" s="1">
        <v>43817.215740740743</v>
      </c>
      <c r="E40770">
        <v>17745</v>
      </c>
      <c r="F40770">
        <v>69151</v>
      </c>
    </row>
    <row r="40771" spans="1:7" x14ac:dyDescent="0.2">
      <c r="A40771">
        <v>1.2071528418545001E+18</v>
      </c>
      <c r="B40771" t="s">
        <v>82036</v>
      </c>
      <c r="C40771" t="s">
        <v>82037</v>
      </c>
      <c r="D40771" s="1">
        <v>43817.220358796294</v>
      </c>
      <c r="E40771">
        <v>12785</v>
      </c>
      <c r="F40771">
        <v>52893</v>
      </c>
      <c r="G40771" t="s">
        <v>89</v>
      </c>
    </row>
    <row r="40772" spans="1:7" x14ac:dyDescent="0.2">
      <c r="A40772">
        <v>1.2072722077994601E+18</v>
      </c>
      <c r="B40772" t="s">
        <v>82038</v>
      </c>
      <c r="C40772" t="s">
        <v>82039</v>
      </c>
      <c r="D40772" s="1">
        <v>43817.549756944441</v>
      </c>
      <c r="E40772">
        <v>9925</v>
      </c>
      <c r="F40772">
        <v>46373</v>
      </c>
      <c r="G40772" t="s">
        <v>215</v>
      </c>
    </row>
    <row r="40773" spans="1:7" x14ac:dyDescent="0.2">
      <c r="A40773">
        <v>1.20727785951923E+18</v>
      </c>
      <c r="B40773" t="s">
        <v>82040</v>
      </c>
      <c r="C40773" t="s">
        <v>82041</v>
      </c>
      <c r="D40773" s="1">
        <v>43817.565347222226</v>
      </c>
      <c r="E40773">
        <v>53873</v>
      </c>
      <c r="F40773">
        <v>240373</v>
      </c>
    </row>
    <row r="40774" spans="1:7" x14ac:dyDescent="0.2">
      <c r="A40774">
        <v>1.2072812322597601E+18</v>
      </c>
      <c r="B40774" t="s">
        <v>82042</v>
      </c>
      <c r="C40774" t="s">
        <v>82043</v>
      </c>
      <c r="D40774" s="1">
        <v>43817.574652777781</v>
      </c>
      <c r="E40774">
        <v>14620</v>
      </c>
      <c r="F40774">
        <v>61245</v>
      </c>
      <c r="G40774" t="s">
        <v>215</v>
      </c>
    </row>
    <row r="40775" spans="1:7" x14ac:dyDescent="0.2">
      <c r="A40775">
        <v>1.2072890401829801E+18</v>
      </c>
      <c r="B40775" t="s">
        <v>82044</v>
      </c>
      <c r="C40775" t="s">
        <v>82045</v>
      </c>
      <c r="D40775" s="1">
        <v>43817.596203703702</v>
      </c>
      <c r="E40775">
        <v>18578</v>
      </c>
      <c r="F40775">
        <v>80783</v>
      </c>
    </row>
    <row r="40776" spans="1:7" x14ac:dyDescent="0.2">
      <c r="A40776">
        <v>1.20728904398305E+18</v>
      </c>
      <c r="B40776" t="s">
        <v>82046</v>
      </c>
      <c r="C40776" t="s">
        <v>82047</v>
      </c>
      <c r="D40776" s="1">
        <v>43817.596215277779</v>
      </c>
      <c r="E40776">
        <v>7707</v>
      </c>
      <c r="F40776">
        <v>31891</v>
      </c>
    </row>
    <row r="40777" spans="1:7" x14ac:dyDescent="0.2">
      <c r="A40777">
        <v>1.20728904648287E+18</v>
      </c>
      <c r="B40777" t="s">
        <v>82048</v>
      </c>
      <c r="C40777" t="s">
        <v>82049</v>
      </c>
      <c r="D40777" s="1">
        <v>43817.596215277779</v>
      </c>
      <c r="E40777">
        <v>9816</v>
      </c>
      <c r="F40777">
        <v>43811</v>
      </c>
    </row>
    <row r="40778" spans="1:7" x14ac:dyDescent="0.2">
      <c r="A40778">
        <v>1.20728904824031E+18</v>
      </c>
      <c r="B40778" t="s">
        <v>82050</v>
      </c>
      <c r="C40778" t="s">
        <v>82051</v>
      </c>
      <c r="D40778" s="1">
        <v>43817.596226851849</v>
      </c>
      <c r="E40778">
        <v>10911</v>
      </c>
      <c r="F40778">
        <v>48521</v>
      </c>
      <c r="G40778" t="s">
        <v>215</v>
      </c>
    </row>
    <row r="40779" spans="1:7" x14ac:dyDescent="0.2">
      <c r="A40779">
        <v>1.20729128568336E+18</v>
      </c>
      <c r="B40779" t="s">
        <v>82052</v>
      </c>
      <c r="C40779" t="s">
        <v>82053</v>
      </c>
      <c r="D40779" s="1">
        <v>43817.602395833332</v>
      </c>
      <c r="E40779">
        <v>7966</v>
      </c>
      <c r="F40779">
        <v>29579</v>
      </c>
    </row>
    <row r="40780" spans="1:7" x14ac:dyDescent="0.2">
      <c r="A40780">
        <v>1.2072927092303201E+18</v>
      </c>
      <c r="B40780" t="s">
        <v>82054</v>
      </c>
      <c r="C40780" t="s">
        <v>82055</v>
      </c>
      <c r="D40780" s="1">
        <v>43817.606319444443</v>
      </c>
      <c r="E40780">
        <v>5422</v>
      </c>
      <c r="F40780">
        <v>22624</v>
      </c>
    </row>
    <row r="40781" spans="1:7" x14ac:dyDescent="0.2">
      <c r="A40781">
        <v>1.2072981289419599E+18</v>
      </c>
      <c r="B40781" t="s">
        <v>82056</v>
      </c>
      <c r="C40781" t="s">
        <v>82057</v>
      </c>
      <c r="D40781" s="1">
        <v>43817.62128472222</v>
      </c>
      <c r="E40781">
        <v>15592</v>
      </c>
      <c r="F40781">
        <v>74511</v>
      </c>
    </row>
    <row r="40782" spans="1:7" x14ac:dyDescent="0.2">
      <c r="A40782">
        <v>1.2073175866370199E+18</v>
      </c>
      <c r="B40782" t="s">
        <v>82058</v>
      </c>
      <c r="C40782" t="s">
        <v>82059</v>
      </c>
      <c r="D40782" s="1">
        <v>43817.674976851849</v>
      </c>
      <c r="E40782">
        <v>14043</v>
      </c>
      <c r="F40782">
        <v>59434</v>
      </c>
      <c r="G40782" t="s">
        <v>89</v>
      </c>
    </row>
    <row r="40783" spans="1:7" x14ac:dyDescent="0.2">
      <c r="A40783">
        <v>1.2073231048984E+18</v>
      </c>
      <c r="B40783" t="s">
        <v>82060</v>
      </c>
      <c r="C40783" t="s">
        <v>82061</v>
      </c>
      <c r="D40783" s="1">
        <v>43817.690196759257</v>
      </c>
      <c r="E40783">
        <v>13567</v>
      </c>
      <c r="F40783">
        <v>64839</v>
      </c>
      <c r="G40783" t="s">
        <v>89</v>
      </c>
    </row>
    <row r="40784" spans="1:7" x14ac:dyDescent="0.2">
      <c r="A40784">
        <v>1.2073253573109499E+18</v>
      </c>
      <c r="B40784" t="s">
        <v>82062</v>
      </c>
      <c r="C40784" t="s">
        <v>82063</v>
      </c>
      <c r="D40784" s="1">
        <v>43817.696412037039</v>
      </c>
      <c r="E40784">
        <v>20723</v>
      </c>
      <c r="F40784">
        <v>84035</v>
      </c>
    </row>
    <row r="40785" spans="1:8" x14ac:dyDescent="0.2">
      <c r="A40785">
        <v>1.2073271085083699E+18</v>
      </c>
      <c r="B40785" t="s">
        <v>82064</v>
      </c>
      <c r="C40785" t="s">
        <v>82065</v>
      </c>
      <c r="D40785" s="1">
        <v>43817.701249999998</v>
      </c>
      <c r="E40785">
        <v>15740</v>
      </c>
      <c r="F40785">
        <v>61820</v>
      </c>
    </row>
    <row r="40786" spans="1:8" x14ac:dyDescent="0.2">
      <c r="A40786">
        <v>1.2073333317776E+18</v>
      </c>
      <c r="B40786" t="s">
        <v>82066</v>
      </c>
      <c r="C40786" t="s">
        <v>82067</v>
      </c>
      <c r="D40786" s="1">
        <v>43817.718425925923</v>
      </c>
      <c r="E40786">
        <v>22804</v>
      </c>
      <c r="F40786">
        <v>104607</v>
      </c>
    </row>
    <row r="40787" spans="1:8" x14ac:dyDescent="0.2">
      <c r="A40787">
        <v>1.2073392805044101E+18</v>
      </c>
      <c r="B40787" t="s">
        <v>82068</v>
      </c>
      <c r="C40787" t="s">
        <v>82069</v>
      </c>
      <c r="D40787" s="1">
        <v>43817.734837962962</v>
      </c>
      <c r="E40787">
        <v>19349</v>
      </c>
      <c r="F40787">
        <v>88278</v>
      </c>
    </row>
    <row r="40788" spans="1:8" x14ac:dyDescent="0.2">
      <c r="A40788">
        <v>1.2073392884065001E+18</v>
      </c>
      <c r="B40788" t="s">
        <v>82070</v>
      </c>
      <c r="C40788" t="s">
        <v>82071</v>
      </c>
      <c r="D40788" s="1">
        <v>43817.734861111108</v>
      </c>
      <c r="E40788">
        <v>15157</v>
      </c>
      <c r="F40788">
        <v>64439</v>
      </c>
      <c r="G40788" t="s">
        <v>89</v>
      </c>
    </row>
    <row r="40789" spans="1:8" x14ac:dyDescent="0.2">
      <c r="A40789">
        <v>1.2073559235739799E+18</v>
      </c>
      <c r="B40789" t="s">
        <v>82072</v>
      </c>
      <c r="C40789" t="s">
        <v>82073</v>
      </c>
      <c r="D40789" s="1">
        <v>43817.780763888892</v>
      </c>
      <c r="E40789">
        <v>50512</v>
      </c>
      <c r="F40789">
        <v>231604</v>
      </c>
    </row>
    <row r="40790" spans="1:8" x14ac:dyDescent="0.2">
      <c r="A40790">
        <v>1.2074345144330601E+18</v>
      </c>
      <c r="B40790" t="s">
        <v>82074</v>
      </c>
      <c r="C40790" t="s">
        <v>82075</v>
      </c>
      <c r="D40790" s="1">
        <v>43817.997627314813</v>
      </c>
      <c r="E40790">
        <v>20633</v>
      </c>
      <c r="F40790">
        <v>101162</v>
      </c>
      <c r="H40790" t="s">
        <v>390</v>
      </c>
    </row>
    <row r="40791" spans="1:8" x14ac:dyDescent="0.2">
      <c r="A40791">
        <v>1.20743495858893E+18</v>
      </c>
      <c r="B40791" t="s">
        <v>82076</v>
      </c>
      <c r="C40791" t="s">
        <v>82077</v>
      </c>
      <c r="D40791" s="1">
        <v>43817.998854166668</v>
      </c>
      <c r="E40791">
        <v>22567</v>
      </c>
      <c r="F40791">
        <v>100867</v>
      </c>
      <c r="H40791" t="s">
        <v>390</v>
      </c>
    </row>
    <row r="40792" spans="1:8" x14ac:dyDescent="0.2">
      <c r="A40792">
        <v>1.20750828020701E+18</v>
      </c>
      <c r="B40792" t="s">
        <v>82078</v>
      </c>
      <c r="C40792" t="s">
        <v>82079</v>
      </c>
      <c r="D40792" s="1">
        <v>43818.201192129629</v>
      </c>
      <c r="E40792">
        <v>122121</v>
      </c>
      <c r="F40792">
        <v>452468</v>
      </c>
    </row>
    <row r="40793" spans="1:8" x14ac:dyDescent="0.2">
      <c r="A40793">
        <v>1.20763970353885E+18</v>
      </c>
      <c r="B40793" t="s">
        <v>82080</v>
      </c>
      <c r="C40793" t="s">
        <v>82081</v>
      </c>
      <c r="D40793" s="1">
        <v>43818.563842592594</v>
      </c>
      <c r="E40793">
        <v>33929</v>
      </c>
      <c r="F40793">
        <v>203808</v>
      </c>
    </row>
    <row r="40794" spans="1:8" x14ac:dyDescent="0.2">
      <c r="A40794">
        <v>1.2076524474743301E+18</v>
      </c>
      <c r="B40794" t="s">
        <v>82082</v>
      </c>
      <c r="C40794" t="s">
        <v>82083</v>
      </c>
      <c r="D40794" s="1">
        <v>43818.599016203705</v>
      </c>
      <c r="E40794">
        <v>23507</v>
      </c>
      <c r="F40794">
        <v>108076</v>
      </c>
    </row>
    <row r="40795" spans="1:8" x14ac:dyDescent="0.2">
      <c r="A40795">
        <v>1.2076545252151501E+18</v>
      </c>
      <c r="B40795" t="s">
        <v>82084</v>
      </c>
      <c r="C40795" t="s">
        <v>74290</v>
      </c>
      <c r="D40795" s="1">
        <v>43818.604745370372</v>
      </c>
      <c r="E40795">
        <v>39169</v>
      </c>
      <c r="F40795">
        <v>196534</v>
      </c>
    </row>
    <row r="40796" spans="1:8" x14ac:dyDescent="0.2">
      <c r="A40796">
        <v>1.20766462133682E+18</v>
      </c>
      <c r="B40796" t="s">
        <v>82085</v>
      </c>
      <c r="C40796" t="s">
        <v>82086</v>
      </c>
      <c r="D40796" s="1">
        <v>43818.632604166669</v>
      </c>
      <c r="E40796">
        <v>29096</v>
      </c>
      <c r="F40796">
        <v>139129</v>
      </c>
    </row>
    <row r="40797" spans="1:8" x14ac:dyDescent="0.2">
      <c r="A40797">
        <v>1.20766470683773E+18</v>
      </c>
      <c r="B40797" t="s">
        <v>82087</v>
      </c>
      <c r="C40797" t="s">
        <v>82088</v>
      </c>
      <c r="D40797" s="1">
        <v>43818.632847222223</v>
      </c>
      <c r="E40797">
        <v>19409</v>
      </c>
      <c r="F40797">
        <v>70654</v>
      </c>
    </row>
    <row r="40798" spans="1:8" x14ac:dyDescent="0.2">
      <c r="A40798">
        <v>1.20768534522512E+18</v>
      </c>
      <c r="B40798" t="s">
        <v>82089</v>
      </c>
      <c r="C40798" t="s">
        <v>82090</v>
      </c>
      <c r="D40798" s="1">
        <v>43818.689791666664</v>
      </c>
      <c r="E40798">
        <v>14905</v>
      </c>
      <c r="F40798">
        <v>51008</v>
      </c>
    </row>
    <row r="40799" spans="1:8" x14ac:dyDescent="0.2">
      <c r="A40799">
        <v>1.20768638062685E+18</v>
      </c>
      <c r="B40799" t="s">
        <v>82091</v>
      </c>
      <c r="C40799" t="s">
        <v>82092</v>
      </c>
      <c r="D40799" s="1">
        <v>43818.692650462966</v>
      </c>
      <c r="E40799">
        <v>12225</v>
      </c>
      <c r="F40799">
        <v>58732</v>
      </c>
    </row>
    <row r="40800" spans="1:8" x14ac:dyDescent="0.2">
      <c r="A40800">
        <v>1.2076890565382999E+18</v>
      </c>
      <c r="B40800" t="s">
        <v>82093</v>
      </c>
      <c r="C40800" t="s">
        <v>82094</v>
      </c>
      <c r="D40800" s="1">
        <v>43818.70003472222</v>
      </c>
      <c r="E40800">
        <v>17704</v>
      </c>
      <c r="F40800">
        <v>75470</v>
      </c>
    </row>
    <row r="40801" spans="1:8" x14ac:dyDescent="0.2">
      <c r="A40801">
        <v>1.2076902766739E+18</v>
      </c>
      <c r="B40801" t="s">
        <v>82095</v>
      </c>
      <c r="C40801" t="s">
        <v>82096</v>
      </c>
      <c r="D40801" s="1">
        <v>43818.703402777777</v>
      </c>
      <c r="E40801">
        <v>17754</v>
      </c>
      <c r="F40801">
        <v>71860</v>
      </c>
    </row>
    <row r="40802" spans="1:8" x14ac:dyDescent="0.2">
      <c r="A40802">
        <v>1.2076940736347E+18</v>
      </c>
      <c r="B40802" t="s">
        <v>82097</v>
      </c>
      <c r="C40802" t="s">
        <v>82098</v>
      </c>
      <c r="D40802" s="1">
        <v>43818.713877314818</v>
      </c>
      <c r="E40802">
        <v>38853</v>
      </c>
      <c r="F40802">
        <v>169319</v>
      </c>
    </row>
    <row r="40803" spans="1:8" x14ac:dyDescent="0.2">
      <c r="A40803">
        <v>1.2078084212752699E+18</v>
      </c>
      <c r="B40803" t="s">
        <v>82099</v>
      </c>
      <c r="C40803" t="s">
        <v>82100</v>
      </c>
      <c r="D40803" s="1">
        <v>43819.029421296298</v>
      </c>
      <c r="E40803">
        <v>13273</v>
      </c>
      <c r="F40803">
        <v>59230</v>
      </c>
      <c r="G40803" t="s">
        <v>215</v>
      </c>
    </row>
    <row r="40804" spans="1:8" x14ac:dyDescent="0.2">
      <c r="A40804">
        <v>1.20781164630079E+18</v>
      </c>
      <c r="B40804" t="s">
        <v>82101</v>
      </c>
      <c r="C40804" t="s">
        <v>82102</v>
      </c>
      <c r="D40804" s="1">
        <v>43819.038321759261</v>
      </c>
      <c r="E40804">
        <v>24700</v>
      </c>
      <c r="F40804">
        <v>95640</v>
      </c>
    </row>
    <row r="40805" spans="1:8" x14ac:dyDescent="0.2">
      <c r="A40805">
        <v>1.20781707872557E+18</v>
      </c>
      <c r="B40805" t="s">
        <v>82103</v>
      </c>
      <c r="C40805" t="s">
        <v>82104</v>
      </c>
      <c r="D40805" s="1">
        <v>43819.053310185183</v>
      </c>
      <c r="E40805">
        <v>44588</v>
      </c>
      <c r="F40805">
        <v>207844</v>
      </c>
    </row>
    <row r="40806" spans="1:8" x14ac:dyDescent="0.2">
      <c r="A40806">
        <v>1.20782195798883E+18</v>
      </c>
      <c r="B40806" t="s">
        <v>82105</v>
      </c>
      <c r="C40806" t="s">
        <v>82106</v>
      </c>
      <c r="D40806" s="1">
        <v>43819.066770833335</v>
      </c>
      <c r="E40806">
        <v>23288</v>
      </c>
      <c r="F40806">
        <v>105493</v>
      </c>
    </row>
    <row r="40807" spans="1:8" x14ac:dyDescent="0.2">
      <c r="A40807">
        <v>1.2078422386230799E+18</v>
      </c>
      <c r="B40807" t="s">
        <v>82107</v>
      </c>
      <c r="C40807" t="s">
        <v>82108</v>
      </c>
      <c r="D40807" s="1">
        <v>43819.122731481482</v>
      </c>
      <c r="E40807">
        <v>33081</v>
      </c>
      <c r="F40807">
        <v>125552</v>
      </c>
    </row>
    <row r="40808" spans="1:8" x14ac:dyDescent="0.2">
      <c r="A40808">
        <v>1.2078573969132001E+18</v>
      </c>
      <c r="B40808" t="s">
        <v>82109</v>
      </c>
      <c r="C40808" t="s">
        <v>82110</v>
      </c>
      <c r="D40808" s="1">
        <v>43819.164560185185</v>
      </c>
      <c r="E40808">
        <v>17826</v>
      </c>
      <c r="F40808">
        <v>79762</v>
      </c>
    </row>
    <row r="40809" spans="1:8" x14ac:dyDescent="0.2">
      <c r="A40809">
        <v>1.20786242880291E+18</v>
      </c>
      <c r="B40809" t="s">
        <v>82111</v>
      </c>
      <c r="C40809" t="s">
        <v>82112</v>
      </c>
      <c r="D40809" s="1">
        <v>43819.178449074076</v>
      </c>
      <c r="E40809">
        <v>19582</v>
      </c>
      <c r="F40809">
        <v>81975</v>
      </c>
      <c r="G40809" t="s">
        <v>89</v>
      </c>
    </row>
    <row r="40810" spans="1:8" x14ac:dyDescent="0.2">
      <c r="A40810">
        <v>1.2078822394989599E+18</v>
      </c>
      <c r="B40810" t="s">
        <v>82113</v>
      </c>
      <c r="C40810" t="s">
        <v>82114</v>
      </c>
      <c r="D40810" s="1">
        <v>43819.233113425929</v>
      </c>
      <c r="E40810">
        <v>12945</v>
      </c>
      <c r="F40810">
        <v>51822</v>
      </c>
      <c r="H40810" t="s">
        <v>390</v>
      </c>
    </row>
    <row r="40811" spans="1:8" x14ac:dyDescent="0.2">
      <c r="A40811">
        <v>1.2078856694959201E+18</v>
      </c>
      <c r="B40811" t="s">
        <v>82115</v>
      </c>
      <c r="C40811" t="s">
        <v>82116</v>
      </c>
      <c r="D40811" s="1">
        <v>43819.242581018516</v>
      </c>
      <c r="E40811">
        <v>15380</v>
      </c>
      <c r="F40811">
        <v>68439</v>
      </c>
      <c r="G40811" t="s">
        <v>89</v>
      </c>
    </row>
    <row r="40812" spans="1:8" x14ac:dyDescent="0.2">
      <c r="A40812">
        <v>1.2079820399343401E+18</v>
      </c>
      <c r="B40812" t="s">
        <v>82117</v>
      </c>
      <c r="C40812" t="s">
        <v>82118</v>
      </c>
      <c r="D40812" s="1">
        <v>43819.508518518516</v>
      </c>
      <c r="E40812">
        <v>10162</v>
      </c>
      <c r="F40812">
        <v>45868</v>
      </c>
    </row>
    <row r="40813" spans="1:8" x14ac:dyDescent="0.2">
      <c r="A40813">
        <v>1.20799731642418E+18</v>
      </c>
      <c r="B40813" t="s">
        <v>82119</v>
      </c>
      <c r="C40813" t="s">
        <v>82120</v>
      </c>
      <c r="D40813" s="1">
        <v>43819.550671296296</v>
      </c>
      <c r="E40813">
        <v>19439</v>
      </c>
      <c r="F40813">
        <v>81899</v>
      </c>
    </row>
    <row r="40814" spans="1:8" x14ac:dyDescent="0.2">
      <c r="A40814">
        <v>1.20799731982161E+18</v>
      </c>
      <c r="B40814" t="s">
        <v>82121</v>
      </c>
      <c r="C40814" t="s">
        <v>82122</v>
      </c>
      <c r="D40814" s="1">
        <v>43819.550682870373</v>
      </c>
      <c r="E40814">
        <v>15347</v>
      </c>
      <c r="F40814">
        <v>65558</v>
      </c>
    </row>
    <row r="40815" spans="1:8" x14ac:dyDescent="0.2">
      <c r="A40815">
        <v>1.2080291197762401E+18</v>
      </c>
      <c r="B40815" t="s">
        <v>82123</v>
      </c>
      <c r="C40815" t="s">
        <v>82124</v>
      </c>
      <c r="D40815" s="1">
        <v>43819.638425925928</v>
      </c>
      <c r="E40815">
        <v>34484</v>
      </c>
      <c r="F40815">
        <v>173462</v>
      </c>
    </row>
    <row r="40816" spans="1:8" x14ac:dyDescent="0.2">
      <c r="A40816">
        <v>1.20804548815661E+18</v>
      </c>
      <c r="B40816" t="s">
        <v>82125</v>
      </c>
      <c r="C40816" t="s">
        <v>82126</v>
      </c>
      <c r="D40816" s="1">
        <v>43819.683599537035</v>
      </c>
      <c r="E40816">
        <v>21061</v>
      </c>
      <c r="F40816">
        <v>94429</v>
      </c>
    </row>
    <row r="40817" spans="1:8" x14ac:dyDescent="0.2">
      <c r="A40817">
        <v>1.2080892933082099E+18</v>
      </c>
      <c r="B40817" t="s">
        <v>82127</v>
      </c>
      <c r="C40817" t="s">
        <v>82128</v>
      </c>
      <c r="D40817" s="1">
        <v>43819.804479166669</v>
      </c>
      <c r="E40817">
        <v>24393</v>
      </c>
      <c r="F40817">
        <v>115924</v>
      </c>
    </row>
    <row r="40818" spans="1:8" x14ac:dyDescent="0.2">
      <c r="A40818">
        <v>1.2080895161768E+18</v>
      </c>
      <c r="B40818" t="s">
        <v>82129</v>
      </c>
      <c r="C40818" t="s">
        <v>82130</v>
      </c>
      <c r="D40818" s="1">
        <v>43819.805092592593</v>
      </c>
      <c r="E40818">
        <v>19500</v>
      </c>
      <c r="F40818">
        <v>74566</v>
      </c>
    </row>
    <row r="40819" spans="1:8" x14ac:dyDescent="0.2">
      <c r="A40819">
        <v>1.2081297086904599E+18</v>
      </c>
      <c r="B40819" t="s">
        <v>82131</v>
      </c>
      <c r="C40819" t="s">
        <v>82132</v>
      </c>
      <c r="D40819" s="1">
        <v>43819.916006944448</v>
      </c>
      <c r="E40819">
        <v>8254</v>
      </c>
      <c r="F40819">
        <v>33850</v>
      </c>
      <c r="G40819" t="s">
        <v>89</v>
      </c>
      <c r="H40819" t="s">
        <v>616</v>
      </c>
    </row>
    <row r="40820" spans="1:8" x14ac:dyDescent="0.2">
      <c r="A40820">
        <v>1.2081309761881001E+18</v>
      </c>
      <c r="B40820" t="s">
        <v>82133</v>
      </c>
      <c r="C40820" t="s">
        <v>82134</v>
      </c>
      <c r="D40820" s="1">
        <v>43819.919502314813</v>
      </c>
      <c r="E40820">
        <v>11216</v>
      </c>
      <c r="F40820">
        <v>46094</v>
      </c>
      <c r="G40820" t="s">
        <v>89</v>
      </c>
    </row>
    <row r="40821" spans="1:8" x14ac:dyDescent="0.2">
      <c r="A40821">
        <v>1.20813097750099E+18</v>
      </c>
      <c r="B40821" t="s">
        <v>82135</v>
      </c>
      <c r="C40821" t="s">
        <v>82136</v>
      </c>
      <c r="D40821" s="1">
        <v>43819.919502314813</v>
      </c>
      <c r="E40821">
        <v>9273</v>
      </c>
      <c r="F40821">
        <v>35084</v>
      </c>
    </row>
    <row r="40822" spans="1:8" x14ac:dyDescent="0.2">
      <c r="A40822">
        <v>1.2081319196674299E+18</v>
      </c>
      <c r="B40822" t="s">
        <v>82137</v>
      </c>
      <c r="C40822" t="s">
        <v>82138</v>
      </c>
      <c r="D40822" s="1">
        <v>43819.922106481485</v>
      </c>
      <c r="E40822">
        <v>8226</v>
      </c>
      <c r="F40822">
        <v>34892</v>
      </c>
      <c r="G40822" t="s">
        <v>89</v>
      </c>
      <c r="H40822" t="s">
        <v>390</v>
      </c>
    </row>
    <row r="40823" spans="1:8" x14ac:dyDescent="0.2">
      <c r="A40823">
        <v>1.20813192059857E+18</v>
      </c>
      <c r="B40823" t="s">
        <v>82139</v>
      </c>
      <c r="C40823" t="s">
        <v>82140</v>
      </c>
      <c r="D40823" s="1">
        <v>43819.922106481485</v>
      </c>
      <c r="E40823">
        <v>6564</v>
      </c>
      <c r="F40823">
        <v>28508</v>
      </c>
      <c r="H40823" t="s">
        <v>616</v>
      </c>
    </row>
    <row r="40824" spans="1:8" x14ac:dyDescent="0.2">
      <c r="A40824">
        <v>1.20813222766781E+18</v>
      </c>
      <c r="B40824" t="s">
        <v>82141</v>
      </c>
      <c r="C40824" t="s">
        <v>82142</v>
      </c>
      <c r="D40824" s="1">
        <v>43819.922951388886</v>
      </c>
      <c r="E40824">
        <v>20800</v>
      </c>
      <c r="F40824">
        <v>95623</v>
      </c>
      <c r="G40824" t="s">
        <v>89</v>
      </c>
    </row>
    <row r="40825" spans="1:8" x14ac:dyDescent="0.2">
      <c r="A40825">
        <v>1.20813578415235E+18</v>
      </c>
      <c r="B40825" t="s">
        <v>82143</v>
      </c>
      <c r="C40825" t="s">
        <v>82144</v>
      </c>
      <c r="D40825" s="1">
        <v>43819.932766203703</v>
      </c>
      <c r="E40825">
        <v>12625</v>
      </c>
      <c r="F40825">
        <v>48005</v>
      </c>
    </row>
    <row r="40826" spans="1:8" x14ac:dyDescent="0.2">
      <c r="A40826">
        <v>1.20813709527086E+18</v>
      </c>
      <c r="B40826" t="s">
        <v>82145</v>
      </c>
      <c r="C40826" t="s">
        <v>82146</v>
      </c>
      <c r="D40826" s="1">
        <v>43819.936388888891</v>
      </c>
      <c r="E40826">
        <v>47811</v>
      </c>
      <c r="F40826">
        <v>204910</v>
      </c>
    </row>
    <row r="40827" spans="1:8" x14ac:dyDescent="0.2">
      <c r="A40827">
        <v>1.20815183410958E+18</v>
      </c>
      <c r="B40827" t="s">
        <v>82147</v>
      </c>
      <c r="C40827" t="s">
        <v>82148</v>
      </c>
      <c r="D40827" s="1">
        <v>43819.977060185185</v>
      </c>
      <c r="E40827">
        <v>14237</v>
      </c>
      <c r="F40827">
        <v>67736</v>
      </c>
      <c r="H40827" t="s">
        <v>390</v>
      </c>
    </row>
    <row r="40828" spans="1:8" x14ac:dyDescent="0.2">
      <c r="A40828">
        <v>1.2081554129624399E+18</v>
      </c>
      <c r="B40828" t="s">
        <v>82149</v>
      </c>
      <c r="C40828" t="s">
        <v>82150</v>
      </c>
      <c r="D40828" s="1">
        <v>43819.986932870372</v>
      </c>
      <c r="E40828">
        <v>30171</v>
      </c>
      <c r="F40828">
        <v>119654</v>
      </c>
    </row>
    <row r="40829" spans="1:8" x14ac:dyDescent="0.2">
      <c r="A40829">
        <v>1.2082208231374999E+18</v>
      </c>
      <c r="B40829" t="s">
        <v>82151</v>
      </c>
      <c r="C40829" t="s">
        <v>82152</v>
      </c>
      <c r="D40829" s="1">
        <v>43820.167430555557</v>
      </c>
      <c r="E40829">
        <v>16498</v>
      </c>
      <c r="F40829">
        <v>66815</v>
      </c>
    </row>
    <row r="40830" spans="1:8" x14ac:dyDescent="0.2">
      <c r="A40830">
        <v>1.2082212779175099E+18</v>
      </c>
      <c r="B40830" t="s">
        <v>82153</v>
      </c>
      <c r="C40830" t="s">
        <v>82154</v>
      </c>
      <c r="D40830" s="1">
        <v>43820.168680555558</v>
      </c>
      <c r="E40830">
        <v>9510</v>
      </c>
      <c r="F40830">
        <v>39677</v>
      </c>
    </row>
    <row r="40831" spans="1:8" x14ac:dyDescent="0.2">
      <c r="A40831">
        <v>1.20822466311504E+18</v>
      </c>
      <c r="B40831" t="s">
        <v>82155</v>
      </c>
      <c r="C40831" t="s">
        <v>82156</v>
      </c>
      <c r="D40831" s="1">
        <v>43820.178032407406</v>
      </c>
      <c r="E40831">
        <v>23277</v>
      </c>
      <c r="F40831">
        <v>101536</v>
      </c>
      <c r="G40831" t="s">
        <v>89</v>
      </c>
    </row>
    <row r="40832" spans="1:8" x14ac:dyDescent="0.2">
      <c r="A40832">
        <v>1.20822828140275E+18</v>
      </c>
      <c r="B40832" t="s">
        <v>82157</v>
      </c>
      <c r="C40832" t="s">
        <v>82158</v>
      </c>
      <c r="D40832" s="1">
        <v>43820.188009259262</v>
      </c>
      <c r="E40832">
        <v>18229</v>
      </c>
      <c r="F40832">
        <v>84860</v>
      </c>
    </row>
    <row r="40833" spans="1:8" x14ac:dyDescent="0.2">
      <c r="A40833">
        <v>1.2082282991194299E+18</v>
      </c>
      <c r="B40833" t="s">
        <v>82159</v>
      </c>
      <c r="C40833" t="s">
        <v>82160</v>
      </c>
      <c r="D40833" s="1">
        <v>43820.188055555554</v>
      </c>
      <c r="E40833">
        <v>11522</v>
      </c>
      <c r="F40833">
        <v>55285</v>
      </c>
    </row>
    <row r="40834" spans="1:8" x14ac:dyDescent="0.2">
      <c r="A40834">
        <v>1.2082283892467E+18</v>
      </c>
      <c r="B40834" t="s">
        <v>82161</v>
      </c>
      <c r="C40834" t="s">
        <v>82162</v>
      </c>
      <c r="D40834" s="1">
        <v>43820.188310185185</v>
      </c>
      <c r="E40834">
        <v>15141</v>
      </c>
      <c r="F40834">
        <v>63692</v>
      </c>
    </row>
    <row r="40835" spans="1:8" x14ac:dyDescent="0.2">
      <c r="A40835">
        <v>1.2082285823860201E+18</v>
      </c>
      <c r="B40835" t="s">
        <v>82163</v>
      </c>
      <c r="C40835" t="s">
        <v>82164</v>
      </c>
      <c r="D40835" s="1">
        <v>43820.188842592594</v>
      </c>
      <c r="E40835">
        <v>28452</v>
      </c>
      <c r="F40835">
        <v>126080</v>
      </c>
    </row>
    <row r="40836" spans="1:8" x14ac:dyDescent="0.2">
      <c r="A40836">
        <v>1.20822866404911E+18</v>
      </c>
      <c r="B40836" t="s">
        <v>82165</v>
      </c>
      <c r="C40836" t="s">
        <v>82166</v>
      </c>
      <c r="D40836" s="1">
        <v>43820.189062500001</v>
      </c>
      <c r="E40836">
        <v>11263</v>
      </c>
      <c r="F40836">
        <v>49049</v>
      </c>
      <c r="H40836" t="s">
        <v>390</v>
      </c>
    </row>
    <row r="40837" spans="1:8" x14ac:dyDescent="0.2">
      <c r="A40837">
        <v>1.20823085004067E+18</v>
      </c>
      <c r="B40837" t="s">
        <v>82167</v>
      </c>
      <c r="C40837" t="s">
        <v>82168</v>
      </c>
      <c r="D40837" s="1">
        <v>43820.195104166669</v>
      </c>
      <c r="E40837">
        <v>7308</v>
      </c>
      <c r="F40837">
        <v>29066</v>
      </c>
      <c r="G40837" t="s">
        <v>215</v>
      </c>
    </row>
    <row r="40838" spans="1:8" x14ac:dyDescent="0.2">
      <c r="A40838">
        <v>1.20823156255218E+18</v>
      </c>
      <c r="B40838" t="s">
        <v>82169</v>
      </c>
      <c r="C40838" t="s">
        <v>82170</v>
      </c>
      <c r="D40838" s="1">
        <v>43820.197071759256</v>
      </c>
      <c r="E40838">
        <v>8002</v>
      </c>
      <c r="F40838">
        <v>35015</v>
      </c>
      <c r="G40838" t="s">
        <v>215</v>
      </c>
    </row>
    <row r="40839" spans="1:8" x14ac:dyDescent="0.2">
      <c r="A40839">
        <v>1.2082402103640499E+18</v>
      </c>
      <c r="B40839" t="s">
        <v>82171</v>
      </c>
      <c r="C40839" t="s">
        <v>82172</v>
      </c>
      <c r="D40839" s="1">
        <v>43820.220925925925</v>
      </c>
      <c r="E40839">
        <v>23910</v>
      </c>
      <c r="F40839">
        <v>90199</v>
      </c>
    </row>
    <row r="40840" spans="1:8" x14ac:dyDescent="0.2">
      <c r="A40840">
        <v>1.2082458619747899E+18</v>
      </c>
      <c r="B40840" t="s">
        <v>82173</v>
      </c>
      <c r="C40840" t="s">
        <v>82174</v>
      </c>
      <c r="D40840" s="1">
        <v>43820.236527777779</v>
      </c>
      <c r="E40840">
        <v>9022</v>
      </c>
      <c r="F40840">
        <v>39769</v>
      </c>
    </row>
    <row r="40841" spans="1:8" x14ac:dyDescent="0.2">
      <c r="A40841">
        <v>1.2082466331688499E+18</v>
      </c>
      <c r="B40841" t="s">
        <v>82175</v>
      </c>
      <c r="C40841" t="s">
        <v>82176</v>
      </c>
      <c r="D40841" s="1">
        <v>43820.238657407404</v>
      </c>
      <c r="E40841">
        <v>27548</v>
      </c>
      <c r="F40841">
        <v>153652</v>
      </c>
    </row>
    <row r="40842" spans="1:8" x14ac:dyDescent="0.2">
      <c r="A40842">
        <v>1.20824746781859E+18</v>
      </c>
      <c r="B40842" t="s">
        <v>82177</v>
      </c>
      <c r="C40842" t="s">
        <v>82178</v>
      </c>
      <c r="D40842" s="1">
        <v>43820.240960648145</v>
      </c>
      <c r="E40842">
        <v>13597</v>
      </c>
      <c r="F40842">
        <v>52810</v>
      </c>
    </row>
    <row r="40843" spans="1:8" x14ac:dyDescent="0.2">
      <c r="A40843">
        <v>1.2082484712008901E+18</v>
      </c>
      <c r="B40843" t="s">
        <v>82179</v>
      </c>
      <c r="C40843" t="s">
        <v>82180</v>
      </c>
      <c r="D40843" s="1">
        <v>43820.243726851855</v>
      </c>
      <c r="E40843">
        <v>15696</v>
      </c>
      <c r="F40843">
        <v>61304</v>
      </c>
    </row>
    <row r="40844" spans="1:8" x14ac:dyDescent="0.2">
      <c r="A40844">
        <v>1.2082606545718899E+18</v>
      </c>
      <c r="B40844" t="s">
        <v>82181</v>
      </c>
      <c r="C40844" t="s">
        <v>82182</v>
      </c>
      <c r="D40844" s="1">
        <v>43820.277349537035</v>
      </c>
      <c r="E40844">
        <v>16792</v>
      </c>
      <c r="F40844">
        <v>61999</v>
      </c>
    </row>
    <row r="40845" spans="1:8" x14ac:dyDescent="0.2">
      <c r="A40845">
        <v>1.20847180681599E+18</v>
      </c>
      <c r="B40845" t="s">
        <v>82183</v>
      </c>
      <c r="C40845" t="s">
        <v>82184</v>
      </c>
      <c r="D40845" s="1">
        <v>43820.860011574077</v>
      </c>
      <c r="E40845">
        <v>32634</v>
      </c>
      <c r="F40845">
        <v>165651</v>
      </c>
    </row>
    <row r="40846" spans="1:8" x14ac:dyDescent="0.2">
      <c r="A40846">
        <v>1.2084941020624699E+18</v>
      </c>
      <c r="B40846" t="s">
        <v>82185</v>
      </c>
      <c r="C40846" t="s">
        <v>82186</v>
      </c>
      <c r="D40846" s="1">
        <v>43820.921539351853</v>
      </c>
      <c r="E40846">
        <v>44150</v>
      </c>
      <c r="F40846">
        <v>159556</v>
      </c>
    </row>
    <row r="40847" spans="1:8" x14ac:dyDescent="0.2">
      <c r="A40847">
        <v>1.20858734287904E+18</v>
      </c>
      <c r="B40847" t="s">
        <v>82187</v>
      </c>
      <c r="C40847" t="s">
        <v>82188</v>
      </c>
      <c r="D40847" s="1">
        <v>43821.178831018522</v>
      </c>
      <c r="E40847">
        <v>21375</v>
      </c>
      <c r="F40847">
        <v>69890</v>
      </c>
    </row>
    <row r="40848" spans="1:8" x14ac:dyDescent="0.2">
      <c r="A40848">
        <v>1.2085876743422999E+18</v>
      </c>
      <c r="B40848" t="s">
        <v>82189</v>
      </c>
      <c r="C40848" t="s">
        <v>82190</v>
      </c>
      <c r="D40848" s="1">
        <v>43821.179745370369</v>
      </c>
      <c r="E40848">
        <v>15916</v>
      </c>
      <c r="F40848">
        <v>55362</v>
      </c>
    </row>
    <row r="40849" spans="1:7" x14ac:dyDescent="0.2">
      <c r="A40849">
        <v>1.20884429791261E+18</v>
      </c>
      <c r="B40849" t="s">
        <v>82191</v>
      </c>
      <c r="C40849" t="s">
        <v>82192</v>
      </c>
      <c r="D40849" s="1">
        <v>43821.88789351852</v>
      </c>
      <c r="E40849">
        <v>33272</v>
      </c>
      <c r="F40849">
        <v>145604</v>
      </c>
    </row>
    <row r="40850" spans="1:7" x14ac:dyDescent="0.2">
      <c r="A40850">
        <v>1.2088450392306801E+18</v>
      </c>
      <c r="B40850" t="s">
        <v>82193</v>
      </c>
      <c r="C40850" t="s">
        <v>82194</v>
      </c>
      <c r="D40850" s="1">
        <v>43821.88994212963</v>
      </c>
      <c r="E40850">
        <v>20214</v>
      </c>
      <c r="F40850">
        <v>92200</v>
      </c>
    </row>
    <row r="40851" spans="1:7" x14ac:dyDescent="0.2">
      <c r="A40851">
        <v>1.20887349202592E+18</v>
      </c>
      <c r="B40851" t="s">
        <v>82195</v>
      </c>
      <c r="C40851" t="s">
        <v>82196</v>
      </c>
      <c r="D40851" s="1">
        <v>43821.968449074076</v>
      </c>
      <c r="E40851">
        <v>43866</v>
      </c>
      <c r="F40851">
        <v>150926</v>
      </c>
    </row>
    <row r="40852" spans="1:7" x14ac:dyDescent="0.2">
      <c r="A40852">
        <v>1.2091060165514801E+18</v>
      </c>
      <c r="B40852" t="s">
        <v>82197</v>
      </c>
      <c r="C40852" t="s">
        <v>82198</v>
      </c>
      <c r="D40852" s="1">
        <v>43822.61010416667</v>
      </c>
      <c r="E40852">
        <v>36791</v>
      </c>
      <c r="F40852">
        <v>171549</v>
      </c>
    </row>
    <row r="40853" spans="1:7" x14ac:dyDescent="0.2">
      <c r="A40853">
        <v>1.2092354900267699E+18</v>
      </c>
      <c r="B40853" t="s">
        <v>82199</v>
      </c>
      <c r="C40853" t="s">
        <v>82200</v>
      </c>
      <c r="D40853" s="1">
        <v>43822.967372685183</v>
      </c>
      <c r="E40853">
        <v>24421</v>
      </c>
      <c r="F40853">
        <v>101437</v>
      </c>
    </row>
    <row r="40854" spans="1:7" x14ac:dyDescent="0.2">
      <c r="A40854">
        <v>1.2092354915031601E+18</v>
      </c>
      <c r="B40854" t="s">
        <v>82201</v>
      </c>
      <c r="C40854" t="s">
        <v>82202</v>
      </c>
      <c r="D40854" s="1">
        <v>43822.96738425926</v>
      </c>
      <c r="E40854">
        <v>16239</v>
      </c>
      <c r="F40854">
        <v>66307</v>
      </c>
    </row>
    <row r="40855" spans="1:7" x14ac:dyDescent="0.2">
      <c r="A40855">
        <v>1.20925361188207E+18</v>
      </c>
      <c r="B40855" t="s">
        <v>82203</v>
      </c>
      <c r="C40855" t="s">
        <v>82204</v>
      </c>
      <c r="D40855" s="1">
        <v>43823.017384259256</v>
      </c>
      <c r="E40855">
        <v>24603</v>
      </c>
      <c r="F40855">
        <v>110058</v>
      </c>
    </row>
    <row r="40856" spans="1:7" x14ac:dyDescent="0.2">
      <c r="A40856">
        <v>1.20925929121714E+18</v>
      </c>
      <c r="B40856" t="s">
        <v>82205</v>
      </c>
      <c r="C40856" t="s">
        <v>82206</v>
      </c>
      <c r="D40856" s="1">
        <v>43823.033055555556</v>
      </c>
      <c r="E40856">
        <v>10350</v>
      </c>
      <c r="F40856">
        <v>46099</v>
      </c>
    </row>
    <row r="40857" spans="1:7" x14ac:dyDescent="0.2">
      <c r="A40857">
        <v>1.2092621371824399E+18</v>
      </c>
      <c r="B40857" t="s">
        <v>82207</v>
      </c>
      <c r="C40857" t="s">
        <v>82208</v>
      </c>
      <c r="D40857" s="1">
        <v>43823.040914351855</v>
      </c>
      <c r="E40857">
        <v>20011</v>
      </c>
      <c r="F40857">
        <v>90237</v>
      </c>
    </row>
    <row r="40858" spans="1:7" x14ac:dyDescent="0.2">
      <c r="A40858">
        <v>1.2092668614368E+18</v>
      </c>
      <c r="B40858" t="s">
        <v>82209</v>
      </c>
      <c r="C40858" t="s">
        <v>82210</v>
      </c>
      <c r="D40858" s="1">
        <v>43823.053946759261</v>
      </c>
      <c r="E40858">
        <v>26374</v>
      </c>
      <c r="F40858">
        <v>126933</v>
      </c>
    </row>
    <row r="40859" spans="1:7" x14ac:dyDescent="0.2">
      <c r="A40859">
        <v>1.20930056186414E+18</v>
      </c>
      <c r="B40859" t="s">
        <v>82211</v>
      </c>
      <c r="C40859" t="s">
        <v>82212</v>
      </c>
      <c r="D40859" s="1">
        <v>43823.146944444445</v>
      </c>
      <c r="E40859">
        <v>24238</v>
      </c>
      <c r="F40859">
        <v>95337</v>
      </c>
      <c r="G40859" t="s">
        <v>576</v>
      </c>
    </row>
    <row r="40860" spans="1:7" x14ac:dyDescent="0.2">
      <c r="A40860">
        <v>1.2093042953651E+18</v>
      </c>
      <c r="B40860" t="s">
        <v>82213</v>
      </c>
      <c r="C40860" t="s">
        <v>82214</v>
      </c>
      <c r="D40860" s="1">
        <v>43823.15724537037</v>
      </c>
      <c r="E40860">
        <v>21619</v>
      </c>
      <c r="F40860">
        <v>81963</v>
      </c>
      <c r="G40860" t="s">
        <v>89</v>
      </c>
    </row>
    <row r="40861" spans="1:7" x14ac:dyDescent="0.2">
      <c r="A40861">
        <v>1.2094461388117601E+18</v>
      </c>
      <c r="B40861" t="s">
        <v>82215</v>
      </c>
      <c r="C40861" t="s">
        <v>82216</v>
      </c>
      <c r="D40861" s="1">
        <v>43823.548657407409</v>
      </c>
      <c r="E40861">
        <v>19574</v>
      </c>
      <c r="F40861">
        <v>84798</v>
      </c>
    </row>
    <row r="40862" spans="1:7" x14ac:dyDescent="0.2">
      <c r="A40862">
        <v>1.2094461472338401E+18</v>
      </c>
      <c r="B40862" t="s">
        <v>82217</v>
      </c>
      <c r="C40862" t="s">
        <v>82218</v>
      </c>
      <c r="D40862" s="1">
        <v>43823.548680555556</v>
      </c>
      <c r="E40862">
        <v>13336</v>
      </c>
      <c r="F40862">
        <v>59497</v>
      </c>
      <c r="G40862" t="s">
        <v>215</v>
      </c>
    </row>
    <row r="40863" spans="1:7" x14ac:dyDescent="0.2">
      <c r="A40863">
        <v>1.20944757254642E+18</v>
      </c>
      <c r="B40863" t="s">
        <v>82219</v>
      </c>
      <c r="C40863" t="s">
        <v>82220</v>
      </c>
      <c r="D40863" s="1">
        <v>43823.552615740744</v>
      </c>
      <c r="E40863">
        <v>13678</v>
      </c>
      <c r="F40863">
        <v>65307</v>
      </c>
      <c r="G40863" t="s">
        <v>89</v>
      </c>
    </row>
    <row r="40864" spans="1:7" x14ac:dyDescent="0.2">
      <c r="A40864">
        <v>1.2094490296728699E+18</v>
      </c>
      <c r="B40864" t="s">
        <v>82221</v>
      </c>
      <c r="C40864" t="s">
        <v>82222</v>
      </c>
      <c r="D40864" s="1">
        <v>43823.556631944448</v>
      </c>
      <c r="E40864">
        <v>16010</v>
      </c>
      <c r="F40864">
        <v>73902</v>
      </c>
      <c r="G40864" t="s">
        <v>89</v>
      </c>
    </row>
    <row r="40865" spans="1:7" x14ac:dyDescent="0.2">
      <c r="A40865">
        <v>1.20946272332878E+18</v>
      </c>
      <c r="B40865" t="s">
        <v>82223</v>
      </c>
      <c r="C40865" t="s">
        <v>82224</v>
      </c>
      <c r="D40865" s="1">
        <v>43823.594421296293</v>
      </c>
      <c r="E40865">
        <v>14003</v>
      </c>
      <c r="F40865">
        <v>57798</v>
      </c>
      <c r="G40865" t="s">
        <v>215</v>
      </c>
    </row>
    <row r="40866" spans="1:7" x14ac:dyDescent="0.2">
      <c r="A40866">
        <v>1.2094651063645499E+18</v>
      </c>
      <c r="B40866" t="s">
        <v>82225</v>
      </c>
      <c r="C40866" t="s">
        <v>82226</v>
      </c>
      <c r="D40866" s="1">
        <v>43823.600995370369</v>
      </c>
      <c r="E40866">
        <v>27703</v>
      </c>
      <c r="F40866">
        <v>118760</v>
      </c>
    </row>
    <row r="40867" spans="1:7" x14ac:dyDescent="0.2">
      <c r="A40867">
        <v>1.20959449343297E+18</v>
      </c>
      <c r="B40867" t="s">
        <v>82227</v>
      </c>
      <c r="C40867" t="s">
        <v>82228</v>
      </c>
      <c r="D40867" s="1">
        <v>43823.958043981482</v>
      </c>
      <c r="E40867">
        <v>13810</v>
      </c>
      <c r="F40867">
        <v>46159</v>
      </c>
    </row>
    <row r="40868" spans="1:7" x14ac:dyDescent="0.2">
      <c r="A40868">
        <v>1.2095979451144801E+18</v>
      </c>
      <c r="B40868" t="s">
        <v>82229</v>
      </c>
      <c r="C40868" t="s">
        <v>82230</v>
      </c>
      <c r="D40868" s="1">
        <v>43823.967569444445</v>
      </c>
      <c r="E40868">
        <v>13812</v>
      </c>
      <c r="F40868">
        <v>56262</v>
      </c>
    </row>
    <row r="40869" spans="1:7" x14ac:dyDescent="0.2">
      <c r="A40869">
        <v>1.2096028130194601E+18</v>
      </c>
      <c r="B40869" t="s">
        <v>82231</v>
      </c>
      <c r="C40869" t="s">
        <v>82232</v>
      </c>
      <c r="D40869" s="1">
        <v>43823.980995370373</v>
      </c>
      <c r="E40869">
        <v>25631</v>
      </c>
      <c r="F40869">
        <v>114887</v>
      </c>
      <c r="G40869" t="s">
        <v>89</v>
      </c>
    </row>
    <row r="40870" spans="1:7" x14ac:dyDescent="0.2">
      <c r="A40870">
        <v>1.2098126646015201E+18</v>
      </c>
      <c r="B40870" t="s">
        <v>82233</v>
      </c>
      <c r="C40870" t="s">
        <v>82234</v>
      </c>
      <c r="D40870" s="1">
        <v>43824.560081018521</v>
      </c>
      <c r="E40870">
        <v>114052</v>
      </c>
      <c r="F40870">
        <v>738868</v>
      </c>
    </row>
    <row r="40871" spans="1:7" x14ac:dyDescent="0.2">
      <c r="A40871">
        <v>1.20993501815345E+18</v>
      </c>
      <c r="B40871" t="s">
        <v>82235</v>
      </c>
      <c r="C40871" t="s">
        <v>82236</v>
      </c>
      <c r="D40871" s="1">
        <v>43824.89770833333</v>
      </c>
      <c r="E40871">
        <v>28675</v>
      </c>
      <c r="F40871">
        <v>153687</v>
      </c>
    </row>
    <row r="40872" spans="1:7" x14ac:dyDescent="0.2">
      <c r="A40872">
        <v>1.20996440632451E+18</v>
      </c>
      <c r="B40872" t="s">
        <v>82237</v>
      </c>
      <c r="C40872" t="s">
        <v>82238</v>
      </c>
      <c r="D40872" s="1">
        <v>43824.978807870371</v>
      </c>
      <c r="E40872">
        <v>23154</v>
      </c>
      <c r="F40872">
        <v>91664</v>
      </c>
    </row>
    <row r="40873" spans="1:7" x14ac:dyDescent="0.2">
      <c r="A40873">
        <v>1.2099727327939E+18</v>
      </c>
      <c r="B40873" t="s">
        <v>82239</v>
      </c>
      <c r="C40873" t="s">
        <v>82240</v>
      </c>
      <c r="D40873" s="1">
        <v>43825.001782407409</v>
      </c>
      <c r="E40873">
        <v>11298</v>
      </c>
      <c r="F40873">
        <v>53753</v>
      </c>
    </row>
    <row r="40874" spans="1:7" x14ac:dyDescent="0.2">
      <c r="A40874">
        <v>1.20997330391967E+18</v>
      </c>
      <c r="B40874" t="s">
        <v>82241</v>
      </c>
      <c r="C40874" t="s">
        <v>82242</v>
      </c>
      <c r="D40874" s="1">
        <v>43825.00335648148</v>
      </c>
      <c r="E40874">
        <v>25969</v>
      </c>
      <c r="F40874">
        <v>89620</v>
      </c>
    </row>
    <row r="40875" spans="1:7" x14ac:dyDescent="0.2">
      <c r="A40875">
        <v>1.2100355791797399E+18</v>
      </c>
      <c r="B40875" t="s">
        <v>82243</v>
      </c>
      <c r="C40875" t="s">
        <v>82244</v>
      </c>
      <c r="D40875" s="1">
        <v>43825.175208333334</v>
      </c>
      <c r="E40875">
        <v>25192</v>
      </c>
      <c r="F40875">
        <v>118619</v>
      </c>
    </row>
    <row r="40876" spans="1:7" x14ac:dyDescent="0.2">
      <c r="A40876">
        <v>1.21003558014017E+18</v>
      </c>
      <c r="B40876" t="s">
        <v>82245</v>
      </c>
      <c r="C40876" t="s">
        <v>82246</v>
      </c>
      <c r="D40876" s="1">
        <v>43825.175208333334</v>
      </c>
      <c r="E40876">
        <v>17281</v>
      </c>
      <c r="F40876">
        <v>78149</v>
      </c>
    </row>
    <row r="40877" spans="1:7" x14ac:dyDescent="0.2">
      <c r="A40877">
        <v>1.2101680443765199E+18</v>
      </c>
      <c r="B40877" t="s">
        <v>82247</v>
      </c>
      <c r="C40877" t="s">
        <v>82248</v>
      </c>
      <c r="D40877" s="1">
        <v>43825.54074074074</v>
      </c>
      <c r="E40877">
        <v>16790</v>
      </c>
      <c r="F40877">
        <v>70013</v>
      </c>
      <c r="G40877" t="s">
        <v>215</v>
      </c>
    </row>
    <row r="40878" spans="1:7" x14ac:dyDescent="0.2">
      <c r="A40878">
        <v>1.2101729559820101E+18</v>
      </c>
      <c r="B40878" t="s">
        <v>82249</v>
      </c>
      <c r="C40878" t="s">
        <v>82250</v>
      </c>
      <c r="D40878" s="1">
        <v>43825.554293981484</v>
      </c>
      <c r="E40878">
        <v>23947</v>
      </c>
      <c r="F40878">
        <v>105317</v>
      </c>
    </row>
    <row r="40879" spans="1:7" x14ac:dyDescent="0.2">
      <c r="A40879">
        <v>1.21017903203107E+18</v>
      </c>
      <c r="B40879" t="s">
        <v>82251</v>
      </c>
      <c r="C40879" t="s">
        <v>82252</v>
      </c>
      <c r="D40879" s="1">
        <v>43825.571053240739</v>
      </c>
      <c r="E40879">
        <v>18598</v>
      </c>
      <c r="F40879">
        <v>75682</v>
      </c>
    </row>
    <row r="40880" spans="1:7" x14ac:dyDescent="0.2">
      <c r="A40880">
        <v>1.2101834069040699E+18</v>
      </c>
      <c r="B40880" t="s">
        <v>82253</v>
      </c>
      <c r="C40880" t="s">
        <v>82254</v>
      </c>
      <c r="D40880" s="1">
        <v>43825.583124999997</v>
      </c>
      <c r="E40880">
        <v>30475</v>
      </c>
      <c r="F40880">
        <v>120741</v>
      </c>
    </row>
    <row r="40881" spans="1:7" x14ac:dyDescent="0.2">
      <c r="A40881">
        <v>1.21018879000803E+18</v>
      </c>
      <c r="B40881" t="s">
        <v>82255</v>
      </c>
      <c r="C40881" t="s">
        <v>82256</v>
      </c>
      <c r="D40881" s="1">
        <v>43825.597986111112</v>
      </c>
      <c r="E40881">
        <v>22872</v>
      </c>
      <c r="F40881">
        <v>93141</v>
      </c>
    </row>
    <row r="40882" spans="1:7" x14ac:dyDescent="0.2">
      <c r="A40882">
        <v>1.21020781029167E+18</v>
      </c>
      <c r="B40882" t="s">
        <v>82257</v>
      </c>
      <c r="C40882" t="s">
        <v>82258</v>
      </c>
      <c r="D40882" s="1">
        <v>43825.65047453704</v>
      </c>
      <c r="E40882">
        <v>28363</v>
      </c>
      <c r="F40882">
        <v>124215</v>
      </c>
    </row>
    <row r="40883" spans="1:7" x14ac:dyDescent="0.2">
      <c r="A40883">
        <v>1.2102200214332001E+18</v>
      </c>
      <c r="B40883" t="s">
        <v>82259</v>
      </c>
      <c r="C40883" t="s">
        <v>82260</v>
      </c>
      <c r="D40883" s="1">
        <v>43825.684166666666</v>
      </c>
      <c r="E40883">
        <v>22822</v>
      </c>
      <c r="F40883">
        <v>107003</v>
      </c>
    </row>
    <row r="40884" spans="1:7" x14ac:dyDescent="0.2">
      <c r="A40884">
        <v>1.2102996948800799E+18</v>
      </c>
      <c r="B40884" t="s">
        <v>82261</v>
      </c>
      <c r="C40884" t="s">
        <v>82262</v>
      </c>
      <c r="D40884" s="1">
        <v>43825.904027777775</v>
      </c>
      <c r="E40884">
        <v>19438</v>
      </c>
      <c r="F40884">
        <v>82312</v>
      </c>
    </row>
    <row r="40885" spans="1:7" x14ac:dyDescent="0.2">
      <c r="A40885">
        <v>1.2103089136205499E+18</v>
      </c>
      <c r="B40885" t="s">
        <v>82263</v>
      </c>
      <c r="C40885" t="s">
        <v>82264</v>
      </c>
      <c r="D40885" s="1">
        <v>43825.929467592592</v>
      </c>
      <c r="E40885">
        <v>17872</v>
      </c>
      <c r="F40885">
        <v>70948</v>
      </c>
    </row>
    <row r="40886" spans="1:7" x14ac:dyDescent="0.2">
      <c r="A40886">
        <v>1.21034574893359E+18</v>
      </c>
      <c r="B40886" t="s">
        <v>82265</v>
      </c>
      <c r="C40886" t="s">
        <v>82266</v>
      </c>
      <c r="D40886" s="1">
        <v>43826.031111111108</v>
      </c>
      <c r="E40886">
        <v>15878</v>
      </c>
      <c r="F40886">
        <v>61697</v>
      </c>
      <c r="G40886" t="s">
        <v>215</v>
      </c>
    </row>
    <row r="40887" spans="1:7" x14ac:dyDescent="0.2">
      <c r="A40887">
        <v>1.2103478853861701E+18</v>
      </c>
      <c r="B40887" t="s">
        <v>82267</v>
      </c>
      <c r="C40887" t="s">
        <v>82268</v>
      </c>
      <c r="D40887" s="1">
        <v>43826.037002314813</v>
      </c>
      <c r="E40887">
        <v>29176</v>
      </c>
      <c r="F40887">
        <v>129474</v>
      </c>
    </row>
    <row r="40888" spans="1:7" x14ac:dyDescent="0.2">
      <c r="A40888">
        <v>1.21035057145202E+18</v>
      </c>
      <c r="B40888" t="s">
        <v>82269</v>
      </c>
      <c r="C40888" t="s">
        <v>82270</v>
      </c>
      <c r="D40888" s="1">
        <v>43826.044421296298</v>
      </c>
      <c r="E40888">
        <v>20396</v>
      </c>
      <c r="F40888">
        <v>90348</v>
      </c>
    </row>
    <row r="40889" spans="1:7" x14ac:dyDescent="0.2">
      <c r="A40889">
        <v>1.21035140031363E+18</v>
      </c>
      <c r="B40889" t="s">
        <v>82271</v>
      </c>
      <c r="C40889" t="s">
        <v>82272</v>
      </c>
      <c r="D40889" s="1">
        <v>43826.046701388892</v>
      </c>
      <c r="E40889">
        <v>17700</v>
      </c>
      <c r="F40889">
        <v>103506</v>
      </c>
    </row>
    <row r="40890" spans="1:7" x14ac:dyDescent="0.2">
      <c r="A40890">
        <v>1.2103540309979E+18</v>
      </c>
      <c r="B40890" t="s">
        <v>82273</v>
      </c>
      <c r="C40890" t="s">
        <v>82274</v>
      </c>
      <c r="D40890" s="1">
        <v>43826.05395833333</v>
      </c>
      <c r="E40890">
        <v>12072</v>
      </c>
      <c r="F40890">
        <v>49912</v>
      </c>
    </row>
    <row r="40891" spans="1:7" x14ac:dyDescent="0.2">
      <c r="A40891">
        <v>1.2104151119256399E+18</v>
      </c>
      <c r="B40891" t="s">
        <v>82275</v>
      </c>
      <c r="C40891" t="s">
        <v>82276</v>
      </c>
      <c r="D40891" s="1">
        <v>43826.222511574073</v>
      </c>
      <c r="E40891">
        <v>16750</v>
      </c>
      <c r="F40891">
        <v>74733</v>
      </c>
      <c r="G40891" t="s">
        <v>215</v>
      </c>
    </row>
    <row r="40892" spans="1:7" x14ac:dyDescent="0.2">
      <c r="A40892">
        <v>1.2104169540680699E+18</v>
      </c>
      <c r="B40892" t="s">
        <v>82277</v>
      </c>
      <c r="C40892" t="s">
        <v>82278</v>
      </c>
      <c r="D40892" s="1">
        <v>43826.227592592593</v>
      </c>
      <c r="E40892">
        <v>20765</v>
      </c>
      <c r="F40892">
        <v>86844</v>
      </c>
      <c r="G40892" t="s">
        <v>576</v>
      </c>
    </row>
    <row r="40893" spans="1:7" x14ac:dyDescent="0.2">
      <c r="A40893">
        <v>1.2105580768159099E+18</v>
      </c>
      <c r="B40893" t="s">
        <v>82279</v>
      </c>
      <c r="C40893" t="s">
        <v>82280</v>
      </c>
      <c r="D40893" s="1">
        <v>43826.617025462961</v>
      </c>
      <c r="E40893">
        <v>16503</v>
      </c>
      <c r="F40893">
        <v>75067</v>
      </c>
      <c r="G40893" t="s">
        <v>89</v>
      </c>
    </row>
    <row r="40894" spans="1:7" x14ac:dyDescent="0.2">
      <c r="A40894">
        <v>1.2105651799494001E+18</v>
      </c>
      <c r="B40894" t="s">
        <v>82281</v>
      </c>
      <c r="C40894" t="s">
        <v>82282</v>
      </c>
      <c r="D40894" s="1">
        <v>43826.636620370373</v>
      </c>
      <c r="E40894">
        <v>14019</v>
      </c>
      <c r="F40894">
        <v>75899</v>
      </c>
    </row>
    <row r="40895" spans="1:7" x14ac:dyDescent="0.2">
      <c r="A40895">
        <v>1.2105681546588001E+18</v>
      </c>
      <c r="B40895" t="s">
        <v>82283</v>
      </c>
      <c r="C40895" t="s">
        <v>82284</v>
      </c>
      <c r="D40895" s="1">
        <v>43826.644826388889</v>
      </c>
      <c r="E40895">
        <v>21214</v>
      </c>
      <c r="F40895">
        <v>86646</v>
      </c>
      <c r="G40895" t="s">
        <v>89</v>
      </c>
    </row>
    <row r="40896" spans="1:7" x14ac:dyDescent="0.2">
      <c r="A40896">
        <v>1.2105716640371999E+18</v>
      </c>
      <c r="B40896" t="s">
        <v>82285</v>
      </c>
      <c r="C40896" t="s">
        <v>82286</v>
      </c>
      <c r="D40896" s="1">
        <v>43826.654513888891</v>
      </c>
      <c r="E40896">
        <v>16628</v>
      </c>
      <c r="F40896">
        <v>72436</v>
      </c>
      <c r="G40896" t="s">
        <v>89</v>
      </c>
    </row>
    <row r="40897" spans="1:7" x14ac:dyDescent="0.2">
      <c r="A40897">
        <v>1.2106005607197801E+18</v>
      </c>
      <c r="B40897" t="s">
        <v>82287</v>
      </c>
      <c r="C40897" t="s">
        <v>82288</v>
      </c>
      <c r="D40897" s="1">
        <v>43826.734259259261</v>
      </c>
      <c r="E40897">
        <v>21773</v>
      </c>
      <c r="F40897">
        <v>102315</v>
      </c>
    </row>
    <row r="40898" spans="1:7" x14ac:dyDescent="0.2">
      <c r="A40898">
        <v>1.2106005615292301E+18</v>
      </c>
      <c r="B40898" t="s">
        <v>82289</v>
      </c>
      <c r="C40898" t="s">
        <v>82290</v>
      </c>
      <c r="D40898" s="1">
        <v>43826.734259259261</v>
      </c>
      <c r="E40898">
        <v>13168</v>
      </c>
      <c r="F40898">
        <v>60848</v>
      </c>
    </row>
    <row r="40899" spans="1:7" x14ac:dyDescent="0.2">
      <c r="A40899">
        <v>1.21066252122238E+18</v>
      </c>
      <c r="B40899" t="s">
        <v>82291</v>
      </c>
      <c r="C40899" t="s">
        <v>82292</v>
      </c>
      <c r="D40899" s="1">
        <v>43826.905231481483</v>
      </c>
      <c r="E40899">
        <v>27474</v>
      </c>
      <c r="F40899">
        <v>111325</v>
      </c>
      <c r="G40899" t="s">
        <v>89</v>
      </c>
    </row>
    <row r="40900" spans="1:7" x14ac:dyDescent="0.2">
      <c r="A40900">
        <v>1.21067967013346E+18</v>
      </c>
      <c r="B40900" t="s">
        <v>82293</v>
      </c>
      <c r="C40900" t="s">
        <v>82294</v>
      </c>
      <c r="D40900" s="1">
        <v>43826.952557870369</v>
      </c>
      <c r="E40900">
        <v>14837</v>
      </c>
      <c r="F40900">
        <v>67695</v>
      </c>
      <c r="G40900" t="s">
        <v>215</v>
      </c>
    </row>
    <row r="40901" spans="1:7" x14ac:dyDescent="0.2">
      <c r="A40901">
        <v>1.2107402480758799E+18</v>
      </c>
      <c r="B40901" t="s">
        <v>82295</v>
      </c>
      <c r="C40901" t="s">
        <v>82296</v>
      </c>
      <c r="D40901" s="1">
        <v>43827.119722222225</v>
      </c>
      <c r="E40901">
        <v>9471</v>
      </c>
      <c r="F40901">
        <v>37740</v>
      </c>
    </row>
    <row r="40902" spans="1:7" x14ac:dyDescent="0.2">
      <c r="A40902">
        <v>1.2107492163072799E+18</v>
      </c>
      <c r="B40902" t="s">
        <v>82297</v>
      </c>
      <c r="C40902" t="s">
        <v>82298</v>
      </c>
      <c r="D40902" s="1">
        <v>43827.144467592596</v>
      </c>
      <c r="E40902">
        <v>10844</v>
      </c>
      <c r="F40902">
        <v>21434</v>
      </c>
      <c r="G40902" t="s">
        <v>89</v>
      </c>
    </row>
    <row r="40903" spans="1:7" x14ac:dyDescent="0.2">
      <c r="A40903">
        <v>1.2107501611749399E+18</v>
      </c>
      <c r="B40903" t="s">
        <v>82299</v>
      </c>
      <c r="C40903" t="s">
        <v>82300</v>
      </c>
      <c r="D40903" s="1">
        <v>43827.14707175926</v>
      </c>
      <c r="E40903">
        <v>61442</v>
      </c>
      <c r="F40903">
        <v>136946</v>
      </c>
    </row>
    <row r="40904" spans="1:7" x14ac:dyDescent="0.2">
      <c r="A40904">
        <v>1.2107526753498299E+18</v>
      </c>
      <c r="B40904" t="s">
        <v>82301</v>
      </c>
      <c r="C40904" t="s">
        <v>82302</v>
      </c>
      <c r="D40904" s="1">
        <v>43827.154016203705</v>
      </c>
      <c r="E40904">
        <v>8493</v>
      </c>
      <c r="F40904">
        <v>34433</v>
      </c>
    </row>
    <row r="40905" spans="1:7" x14ac:dyDescent="0.2">
      <c r="A40905">
        <v>1.2107530822644301E+18</v>
      </c>
      <c r="B40905" t="s">
        <v>82303</v>
      </c>
      <c r="C40905" t="s">
        <v>82304</v>
      </c>
      <c r="D40905" s="1">
        <v>43827.155138888891</v>
      </c>
      <c r="E40905">
        <v>16446</v>
      </c>
      <c r="F40905">
        <v>54988</v>
      </c>
    </row>
    <row r="40906" spans="1:7" x14ac:dyDescent="0.2">
      <c r="A40906">
        <v>1.2107562964812201E+18</v>
      </c>
      <c r="B40906" t="s">
        <v>82305</v>
      </c>
      <c r="C40906" t="s">
        <v>82306</v>
      </c>
      <c r="D40906" s="1">
        <v>43827.164004629631</v>
      </c>
      <c r="E40906">
        <v>13687</v>
      </c>
      <c r="F40906">
        <v>50223</v>
      </c>
    </row>
    <row r="40907" spans="1:7" x14ac:dyDescent="0.2">
      <c r="A40907">
        <v>1.21075663926911E+18</v>
      </c>
      <c r="B40907" t="s">
        <v>82307</v>
      </c>
      <c r="C40907" t="s">
        <v>82308</v>
      </c>
      <c r="D40907" s="1">
        <v>43827.164953703701</v>
      </c>
      <c r="E40907">
        <v>29480</v>
      </c>
      <c r="F40907">
        <v>92126</v>
      </c>
    </row>
    <row r="40908" spans="1:7" x14ac:dyDescent="0.2">
      <c r="A40908">
        <v>1.2107709311125299E+18</v>
      </c>
      <c r="B40908" t="s">
        <v>82309</v>
      </c>
      <c r="C40908" t="s">
        <v>82310</v>
      </c>
      <c r="D40908" s="1">
        <v>43827.204386574071</v>
      </c>
      <c r="E40908">
        <v>19598</v>
      </c>
      <c r="F40908">
        <v>63190</v>
      </c>
    </row>
    <row r="40909" spans="1:7" x14ac:dyDescent="0.2">
      <c r="A40909">
        <v>1.2107827185243899E+18</v>
      </c>
      <c r="B40909" t="s">
        <v>82311</v>
      </c>
      <c r="C40909" t="s">
        <v>82312</v>
      </c>
      <c r="D40909" s="1">
        <v>43827.236921296295</v>
      </c>
      <c r="E40909">
        <v>30526</v>
      </c>
      <c r="F40909">
        <v>105797</v>
      </c>
    </row>
    <row r="40910" spans="1:7" x14ac:dyDescent="0.2">
      <c r="A40910">
        <v>1.2107834847482501E+18</v>
      </c>
      <c r="B40910" t="s">
        <v>82313</v>
      </c>
      <c r="C40910" t="s">
        <v>82314</v>
      </c>
      <c r="D40910" s="1">
        <v>43827.239027777781</v>
      </c>
      <c r="E40910">
        <v>15944</v>
      </c>
      <c r="F40910">
        <v>64995</v>
      </c>
    </row>
    <row r="40911" spans="1:7" x14ac:dyDescent="0.2">
      <c r="A40911">
        <v>1.2109168038006999E+18</v>
      </c>
      <c r="B40911" t="s">
        <v>82315</v>
      </c>
      <c r="C40911" t="s">
        <v>82316</v>
      </c>
      <c r="D40911" s="1">
        <v>43827.606921296298</v>
      </c>
      <c r="E40911">
        <v>40452</v>
      </c>
      <c r="F40911">
        <v>173385</v>
      </c>
    </row>
    <row r="40912" spans="1:7" x14ac:dyDescent="0.2">
      <c r="A40912">
        <v>1.21103080317987E+18</v>
      </c>
      <c r="B40912" t="s">
        <v>82317</v>
      </c>
      <c r="C40912" t="s">
        <v>82318</v>
      </c>
      <c r="D40912" s="1">
        <v>43827.921493055554</v>
      </c>
      <c r="E40912">
        <v>30526</v>
      </c>
      <c r="F40912">
        <v>133587</v>
      </c>
    </row>
    <row r="40913" spans="1:7" x14ac:dyDescent="0.2">
      <c r="A40913">
        <v>1.21103273101201E+18</v>
      </c>
      <c r="B40913" t="s">
        <v>82319</v>
      </c>
      <c r="C40913" t="s">
        <v>82320</v>
      </c>
      <c r="D40913" s="1">
        <v>43827.926817129628</v>
      </c>
      <c r="E40913">
        <v>30469</v>
      </c>
      <c r="F40913">
        <v>140435</v>
      </c>
    </row>
    <row r="40914" spans="1:7" x14ac:dyDescent="0.2">
      <c r="A40914">
        <v>1.2110475862762701E+18</v>
      </c>
      <c r="B40914" t="s">
        <v>82321</v>
      </c>
      <c r="C40914" t="s">
        <v>82322</v>
      </c>
      <c r="D40914" s="1">
        <v>43827.967812499999</v>
      </c>
      <c r="E40914">
        <v>7753</v>
      </c>
      <c r="F40914">
        <v>34186</v>
      </c>
    </row>
    <row r="40915" spans="1:7" x14ac:dyDescent="0.2">
      <c r="A40915">
        <v>1.2110481602960699E+18</v>
      </c>
      <c r="B40915" t="s">
        <v>82323</v>
      </c>
      <c r="C40915" t="s">
        <v>82324</v>
      </c>
      <c r="D40915" s="1">
        <v>43827.969398148147</v>
      </c>
      <c r="E40915">
        <v>20090</v>
      </c>
      <c r="F40915">
        <v>68954</v>
      </c>
    </row>
    <row r="40916" spans="1:7" x14ac:dyDescent="0.2">
      <c r="A40916">
        <v>1.21105164900911E+18</v>
      </c>
      <c r="B40916" t="s">
        <v>82325</v>
      </c>
      <c r="C40916" t="s">
        <v>82326</v>
      </c>
      <c r="D40916" s="1">
        <v>43827.979027777779</v>
      </c>
      <c r="E40916">
        <v>14853</v>
      </c>
      <c r="F40916">
        <v>65667</v>
      </c>
    </row>
    <row r="40917" spans="1:7" x14ac:dyDescent="0.2">
      <c r="A40917">
        <v>1.2110740329568499E+18</v>
      </c>
      <c r="B40917" t="s">
        <v>82327</v>
      </c>
      <c r="C40917" t="s">
        <v>82328</v>
      </c>
      <c r="D40917" s="1">
        <v>43828.04078703704</v>
      </c>
      <c r="E40917">
        <v>13882</v>
      </c>
      <c r="F40917">
        <v>57767</v>
      </c>
    </row>
    <row r="40918" spans="1:7" x14ac:dyDescent="0.2">
      <c r="A40918">
        <v>1.21107452917234E+18</v>
      </c>
      <c r="B40918" t="s">
        <v>82329</v>
      </c>
      <c r="C40918" t="s">
        <v>82330</v>
      </c>
      <c r="D40918" s="1">
        <v>43828.042164351849</v>
      </c>
      <c r="E40918">
        <v>23578</v>
      </c>
      <c r="F40918">
        <v>94919</v>
      </c>
    </row>
    <row r="40919" spans="1:7" x14ac:dyDescent="0.2">
      <c r="A40919">
        <v>1.2112700403114701E+18</v>
      </c>
      <c r="B40919" t="s">
        <v>82331</v>
      </c>
      <c r="C40919" t="s">
        <v>82332</v>
      </c>
      <c r="D40919" s="1">
        <v>43828.581666666665</v>
      </c>
      <c r="E40919">
        <v>30838</v>
      </c>
      <c r="F40919">
        <v>115208</v>
      </c>
    </row>
    <row r="40920" spans="1:7" x14ac:dyDescent="0.2">
      <c r="A40920">
        <v>1.2112996648525901E+18</v>
      </c>
      <c r="B40920" t="s">
        <v>82333</v>
      </c>
      <c r="C40920" t="s">
        <v>82334</v>
      </c>
      <c r="D40920" s="1">
        <v>43828.663414351853</v>
      </c>
      <c r="E40920">
        <v>38199</v>
      </c>
      <c r="F40920">
        <v>126600</v>
      </c>
    </row>
    <row r="40921" spans="1:7" x14ac:dyDescent="0.2">
      <c r="A40921">
        <v>1.21136392883763E+18</v>
      </c>
      <c r="B40921" t="s">
        <v>82335</v>
      </c>
      <c r="C40921" t="s">
        <v>82336</v>
      </c>
      <c r="D40921" s="1">
        <v>43828.840752314813</v>
      </c>
      <c r="E40921">
        <v>35780</v>
      </c>
      <c r="F40921">
        <v>163521</v>
      </c>
    </row>
    <row r="40922" spans="1:7" x14ac:dyDescent="0.2">
      <c r="A40922">
        <v>1.2116552872471199E+18</v>
      </c>
      <c r="B40922" t="s">
        <v>82337</v>
      </c>
      <c r="C40922" t="s">
        <v>82338</v>
      </c>
      <c r="D40922" s="1">
        <v>43829.644745370373</v>
      </c>
      <c r="E40922">
        <v>21433</v>
      </c>
      <c r="F40922">
        <v>112618</v>
      </c>
      <c r="G40922" t="s">
        <v>89</v>
      </c>
    </row>
    <row r="40923" spans="1:7" x14ac:dyDescent="0.2">
      <c r="A40923">
        <v>1.21177473025826E+18</v>
      </c>
      <c r="B40923" t="s">
        <v>82339</v>
      </c>
      <c r="C40923" t="s">
        <v>82340</v>
      </c>
      <c r="D40923" s="1">
        <v>43829.974351851852</v>
      </c>
      <c r="E40923">
        <v>19847</v>
      </c>
      <c r="F40923">
        <v>81433</v>
      </c>
    </row>
    <row r="40924" spans="1:7" x14ac:dyDescent="0.2">
      <c r="A40924">
        <v>1.2118135235815401E+18</v>
      </c>
      <c r="B40924" t="s">
        <v>82341</v>
      </c>
      <c r="C40924" t="s">
        <v>82342</v>
      </c>
      <c r="D40924" s="1">
        <v>43830.081400462965</v>
      </c>
      <c r="E40924">
        <v>39493</v>
      </c>
      <c r="F40924">
        <v>192418</v>
      </c>
    </row>
    <row r="40925" spans="1:7" x14ac:dyDescent="0.2">
      <c r="A40925">
        <v>1.2119693544992799E+18</v>
      </c>
      <c r="B40925" t="s">
        <v>82343</v>
      </c>
      <c r="C40925" t="s">
        <v>82344</v>
      </c>
      <c r="D40925" s="1">
        <v>43830.511412037034</v>
      </c>
      <c r="E40925">
        <v>25638</v>
      </c>
      <c r="F40925">
        <v>102036</v>
      </c>
    </row>
    <row r="40926" spans="1:7" x14ac:dyDescent="0.2">
      <c r="A40926">
        <v>1.2119810220841201E+18</v>
      </c>
      <c r="B40926" t="s">
        <v>82345</v>
      </c>
      <c r="C40926" t="s">
        <v>82346</v>
      </c>
      <c r="D40926" s="1">
        <v>43830.543599537035</v>
      </c>
      <c r="E40926">
        <v>37153</v>
      </c>
      <c r="F40926">
        <v>152252</v>
      </c>
    </row>
    <row r="40927" spans="1:7" x14ac:dyDescent="0.2">
      <c r="A40927">
        <v>1.2120087988498099E+18</v>
      </c>
      <c r="B40927" t="s">
        <v>82347</v>
      </c>
      <c r="C40927" t="s">
        <v>82348</v>
      </c>
      <c r="D40927" s="1">
        <v>43830.620254629626</v>
      </c>
      <c r="E40927">
        <v>25715</v>
      </c>
      <c r="F40927">
        <v>116194</v>
      </c>
    </row>
    <row r="40928" spans="1:7" x14ac:dyDescent="0.2">
      <c r="A40928">
        <v>1.2120120654408901E+18</v>
      </c>
      <c r="B40928" t="s">
        <v>82349</v>
      </c>
      <c r="C40928" t="s">
        <v>82350</v>
      </c>
      <c r="D40928" s="1">
        <v>43830.629270833335</v>
      </c>
      <c r="E40928">
        <v>29104</v>
      </c>
      <c r="F40928">
        <v>143956</v>
      </c>
    </row>
    <row r="40929" spans="1:7" x14ac:dyDescent="0.2">
      <c r="A40929">
        <v>1.2120147138082701E+18</v>
      </c>
      <c r="B40929" t="s">
        <v>82351</v>
      </c>
      <c r="C40929" t="s">
        <v>82352</v>
      </c>
      <c r="D40929" s="1">
        <v>43830.636574074073</v>
      </c>
      <c r="E40929">
        <v>22717</v>
      </c>
      <c r="F40929">
        <v>96325</v>
      </c>
    </row>
    <row r="40930" spans="1:7" x14ac:dyDescent="0.2">
      <c r="A40930">
        <v>1.2120369131395E+18</v>
      </c>
      <c r="B40930" t="s">
        <v>82353</v>
      </c>
      <c r="C40930" t="s">
        <v>82354</v>
      </c>
      <c r="D40930" s="1">
        <v>43830.697835648149</v>
      </c>
      <c r="E40930">
        <v>35090</v>
      </c>
      <c r="F40930">
        <v>152513</v>
      </c>
    </row>
    <row r="40931" spans="1:7" x14ac:dyDescent="0.2">
      <c r="A40931">
        <v>1.21205376487986E+18</v>
      </c>
      <c r="B40931" t="s">
        <v>82355</v>
      </c>
      <c r="C40931" t="s">
        <v>82356</v>
      </c>
      <c r="D40931" s="1">
        <v>43830.744340277779</v>
      </c>
      <c r="E40931">
        <v>15611</v>
      </c>
      <c r="F40931">
        <v>79169</v>
      </c>
    </row>
    <row r="40932" spans="1:7" x14ac:dyDescent="0.2">
      <c r="A40932">
        <v>1.2120645610267899E+18</v>
      </c>
      <c r="B40932" t="s">
        <v>82357</v>
      </c>
      <c r="C40932" t="s">
        <v>81750</v>
      </c>
      <c r="D40932" s="1">
        <v>43830.774131944447</v>
      </c>
      <c r="E40932">
        <v>17000</v>
      </c>
      <c r="F40932">
        <v>95396</v>
      </c>
    </row>
    <row r="40933" spans="1:7" x14ac:dyDescent="0.2">
      <c r="A40933">
        <v>1.21206660077136E+18</v>
      </c>
      <c r="B40933" t="s">
        <v>82358</v>
      </c>
      <c r="C40933" t="s">
        <v>82359</v>
      </c>
      <c r="D40933" s="1">
        <v>43830.779756944445</v>
      </c>
      <c r="E40933">
        <v>31727</v>
      </c>
      <c r="F40933">
        <v>139391</v>
      </c>
    </row>
    <row r="40934" spans="1:7" x14ac:dyDescent="0.2">
      <c r="A40934">
        <v>1.21209649994285E+18</v>
      </c>
      <c r="B40934" t="s">
        <v>82360</v>
      </c>
      <c r="C40934" t="s">
        <v>82361</v>
      </c>
      <c r="D40934" s="1">
        <v>43830.862256944441</v>
      </c>
      <c r="E40934">
        <v>17618</v>
      </c>
      <c r="F40934">
        <v>75916</v>
      </c>
    </row>
    <row r="40935" spans="1:7" x14ac:dyDescent="0.2">
      <c r="A40935">
        <v>1.21209651271038E+18</v>
      </c>
      <c r="B40935" t="s">
        <v>82362</v>
      </c>
      <c r="C40935" t="s">
        <v>82363</v>
      </c>
      <c r="D40935" s="1">
        <v>43830.862291666665</v>
      </c>
      <c r="E40935">
        <v>11545</v>
      </c>
      <c r="F40935">
        <v>49235</v>
      </c>
      <c r="G40935" t="s">
        <v>89</v>
      </c>
    </row>
    <row r="40936" spans="1:7" x14ac:dyDescent="0.2">
      <c r="A40936">
        <v>1.21210511113005E+18</v>
      </c>
      <c r="B40936" t="s">
        <v>82364</v>
      </c>
      <c r="C40936" t="s">
        <v>82365</v>
      </c>
      <c r="D40936" s="1">
        <v>43830.886018518519</v>
      </c>
      <c r="E40936">
        <v>17994</v>
      </c>
      <c r="F40936">
        <v>66077</v>
      </c>
      <c r="G40936" t="s">
        <v>89</v>
      </c>
    </row>
    <row r="40937" spans="1:7" x14ac:dyDescent="0.2">
      <c r="A40937">
        <v>1.21212101215168E+18</v>
      </c>
      <c r="B40937" t="s">
        <v>82366</v>
      </c>
      <c r="C40937" t="s">
        <v>82367</v>
      </c>
      <c r="D40937" s="1">
        <v>43830.929907407408</v>
      </c>
      <c r="E40937">
        <v>30218</v>
      </c>
      <c r="F40937">
        <v>126054</v>
      </c>
    </row>
    <row r="40938" spans="1:7" x14ac:dyDescent="0.2">
      <c r="A40938">
        <v>1.2121210260725901E+18</v>
      </c>
      <c r="B40938" t="s">
        <v>82368</v>
      </c>
      <c r="C40938" t="s">
        <v>82369</v>
      </c>
      <c r="D40938" s="1">
        <v>43830.929942129631</v>
      </c>
      <c r="E40938">
        <v>34599</v>
      </c>
      <c r="F40938">
        <v>119740</v>
      </c>
    </row>
    <row r="40939" spans="1:7" x14ac:dyDescent="0.2">
      <c r="A40939">
        <v>1.2121248305915799E+18</v>
      </c>
      <c r="B40939" t="s">
        <v>82370</v>
      </c>
      <c r="C40939" t="s">
        <v>82371</v>
      </c>
      <c r="D40939" s="1">
        <v>43830.940439814818</v>
      </c>
      <c r="E40939">
        <v>6323</v>
      </c>
      <c r="F40939">
        <v>29682</v>
      </c>
    </row>
    <row r="40940" spans="1:7" x14ac:dyDescent="0.2">
      <c r="A40940">
        <v>1.21212602457566E+18</v>
      </c>
      <c r="B40940" t="s">
        <v>82372</v>
      </c>
      <c r="C40940" t="s">
        <v>82373</v>
      </c>
      <c r="D40940" s="1">
        <v>43830.943738425929</v>
      </c>
      <c r="E40940">
        <v>24558</v>
      </c>
      <c r="F40940">
        <v>114115</v>
      </c>
    </row>
    <row r="40941" spans="1:7" x14ac:dyDescent="0.2">
      <c r="A40941">
        <v>1.2121341430453199E+18</v>
      </c>
      <c r="B40941" t="s">
        <v>82374</v>
      </c>
      <c r="C40941" t="s">
        <v>82375</v>
      </c>
      <c r="D40941" s="1">
        <v>43830.966134259259</v>
      </c>
      <c r="E40941">
        <v>45938</v>
      </c>
      <c r="F40941">
        <v>189861</v>
      </c>
    </row>
    <row r="40942" spans="1:7" x14ac:dyDescent="0.2">
      <c r="A40942">
        <v>1.2121375039411E+18</v>
      </c>
      <c r="B40942" t="s">
        <v>82376</v>
      </c>
      <c r="C40942" t="s">
        <v>82377</v>
      </c>
      <c r="D40942" s="1">
        <v>43830.975416666668</v>
      </c>
      <c r="E40942">
        <v>10079</v>
      </c>
      <c r="F40942">
        <v>42600</v>
      </c>
    </row>
    <row r="40943" spans="1:7" x14ac:dyDescent="0.2">
      <c r="A40943">
        <v>1.2121513784681101E+18</v>
      </c>
      <c r="B40943" t="s">
        <v>82378</v>
      </c>
      <c r="C40943" t="s">
        <v>82379</v>
      </c>
      <c r="D40943" s="1">
        <v>43831.013692129629</v>
      </c>
      <c r="E40943">
        <v>9129</v>
      </c>
      <c r="F40943">
        <v>32159</v>
      </c>
      <c r="G40943" t="s">
        <v>89</v>
      </c>
    </row>
    <row r="40944" spans="1:7" x14ac:dyDescent="0.2">
      <c r="A40944">
        <v>1.2121514017800599E+18</v>
      </c>
      <c r="B40944" t="s">
        <v>82380</v>
      </c>
      <c r="C40944" t="s">
        <v>82381</v>
      </c>
      <c r="D40944" s="1">
        <v>43831.013761574075</v>
      </c>
      <c r="E40944">
        <v>13830</v>
      </c>
      <c r="F40944">
        <v>47060</v>
      </c>
    </row>
    <row r="40945" spans="1:7" x14ac:dyDescent="0.2">
      <c r="A40945">
        <v>1.21215271175345E+18</v>
      </c>
      <c r="B40945" t="s">
        <v>82382</v>
      </c>
      <c r="C40945" t="s">
        <v>82383</v>
      </c>
      <c r="D40945" s="1">
        <v>43831.017372685186</v>
      </c>
      <c r="E40945">
        <v>14298</v>
      </c>
      <c r="F40945">
        <v>55719</v>
      </c>
    </row>
    <row r="40946" spans="1:7" x14ac:dyDescent="0.2">
      <c r="A40946">
        <v>1.2121753600932201E+18</v>
      </c>
      <c r="B40946" t="s">
        <v>82384</v>
      </c>
      <c r="C40946" t="s">
        <v>82385</v>
      </c>
      <c r="D40946" s="1">
        <v>43831.079872685186</v>
      </c>
      <c r="E40946">
        <v>14408</v>
      </c>
      <c r="F40946">
        <v>62439</v>
      </c>
    </row>
    <row r="40947" spans="1:7" x14ac:dyDescent="0.2">
      <c r="A40947">
        <v>1.2121774324526899E+18</v>
      </c>
      <c r="B40947" t="s">
        <v>82386</v>
      </c>
      <c r="C40947" t="s">
        <v>82387</v>
      </c>
      <c r="D40947" s="1">
        <v>43831.085590277777</v>
      </c>
      <c r="E40947">
        <v>10353</v>
      </c>
      <c r="F40947">
        <v>38414</v>
      </c>
      <c r="G40947" t="s">
        <v>89</v>
      </c>
    </row>
    <row r="40948" spans="1:7" x14ac:dyDescent="0.2">
      <c r="A40948">
        <v>1.2121807529363699E+18</v>
      </c>
      <c r="B40948" t="s">
        <v>82388</v>
      </c>
      <c r="C40948" t="s">
        <v>82389</v>
      </c>
      <c r="D40948" s="1">
        <v>43831.094756944447</v>
      </c>
      <c r="E40948">
        <v>12639</v>
      </c>
      <c r="F40948">
        <v>50399</v>
      </c>
    </row>
    <row r="40949" spans="1:7" x14ac:dyDescent="0.2">
      <c r="A40949">
        <v>1.2121822671136799E+18</v>
      </c>
      <c r="B40949" t="s">
        <v>82390</v>
      </c>
      <c r="C40949" t="s">
        <v>82391</v>
      </c>
      <c r="D40949" s="1">
        <v>43831.098935185182</v>
      </c>
      <c r="E40949">
        <v>27569</v>
      </c>
      <c r="F40949">
        <v>132639</v>
      </c>
    </row>
    <row r="40950" spans="1:7" x14ac:dyDescent="0.2">
      <c r="A40950">
        <v>1.2121843103898501E+18</v>
      </c>
      <c r="B40950" t="s">
        <v>82392</v>
      </c>
      <c r="C40950" t="s">
        <v>82393</v>
      </c>
      <c r="D40950" s="1">
        <v>43831.104571759257</v>
      </c>
      <c r="E40950">
        <v>85432</v>
      </c>
      <c r="F40950">
        <v>576145</v>
      </c>
    </row>
    <row r="40951" spans="1:7" x14ac:dyDescent="0.2">
      <c r="A40951">
        <v>1.2122098620940101E+18</v>
      </c>
      <c r="B40951" t="s">
        <v>82394</v>
      </c>
      <c r="C40951" t="s">
        <v>82395</v>
      </c>
      <c r="D40951" s="1">
        <v>43831.175081018519</v>
      </c>
      <c r="E40951">
        <v>25016</v>
      </c>
      <c r="F40951">
        <v>108849</v>
      </c>
    </row>
    <row r="40952" spans="1:7" x14ac:dyDescent="0.2">
      <c r="A40952">
        <v>1.21254718650605E+18</v>
      </c>
      <c r="B40952" t="s">
        <v>82396</v>
      </c>
      <c r="C40952" t="s">
        <v>82397</v>
      </c>
      <c r="D40952" s="1">
        <v>43832.105914351851</v>
      </c>
      <c r="E40952">
        <v>19763</v>
      </c>
      <c r="F40952">
        <v>90119</v>
      </c>
    </row>
    <row r="40953" spans="1:7" x14ac:dyDescent="0.2">
      <c r="A40953">
        <v>1.21254828951565E+18</v>
      </c>
      <c r="B40953" t="s">
        <v>82398</v>
      </c>
      <c r="C40953" t="s">
        <v>82399</v>
      </c>
      <c r="D40953" s="1">
        <v>43832.108958333331</v>
      </c>
      <c r="E40953">
        <v>9249</v>
      </c>
      <c r="F40953">
        <v>45312</v>
      </c>
    </row>
    <row r="40954" spans="1:7" x14ac:dyDescent="0.2">
      <c r="A40954">
        <v>1.21255061042958E+18</v>
      </c>
      <c r="B40954" t="s">
        <v>82400</v>
      </c>
      <c r="C40954" t="s">
        <v>82401</v>
      </c>
      <c r="D40954" s="1">
        <v>43832.115370370368</v>
      </c>
      <c r="E40954">
        <v>17974</v>
      </c>
      <c r="F40954">
        <v>70942</v>
      </c>
      <c r="G40954" t="s">
        <v>215</v>
      </c>
    </row>
    <row r="40955" spans="1:7" x14ac:dyDescent="0.2">
      <c r="A40955">
        <v>1.2125524027983501E+18</v>
      </c>
      <c r="B40955" t="s">
        <v>82402</v>
      </c>
      <c r="C40955" t="s">
        <v>82403</v>
      </c>
      <c r="D40955" s="1">
        <v>43832.120312500003</v>
      </c>
      <c r="E40955">
        <v>15003</v>
      </c>
      <c r="F40955">
        <v>62755</v>
      </c>
    </row>
    <row r="40956" spans="1:7" x14ac:dyDescent="0.2">
      <c r="A40956">
        <v>1.2125658645847601E+18</v>
      </c>
      <c r="B40956" t="s">
        <v>82404</v>
      </c>
      <c r="C40956" t="s">
        <v>82405</v>
      </c>
      <c r="D40956" s="1">
        <v>43832.157465277778</v>
      </c>
      <c r="E40956">
        <v>16082</v>
      </c>
      <c r="F40956">
        <v>79483</v>
      </c>
    </row>
    <row r="40957" spans="1:7" x14ac:dyDescent="0.2">
      <c r="A40957">
        <v>1.2127309386832E+18</v>
      </c>
      <c r="B40957" t="s">
        <v>82406</v>
      </c>
      <c r="C40957" t="s">
        <v>82407</v>
      </c>
      <c r="D40957" s="1">
        <v>43832.612974537034</v>
      </c>
      <c r="E40957">
        <v>19815</v>
      </c>
      <c r="F40957">
        <v>88518</v>
      </c>
    </row>
    <row r="40958" spans="1:7" x14ac:dyDescent="0.2">
      <c r="A40958">
        <v>1.2127309401973499E+18</v>
      </c>
      <c r="B40958" t="s">
        <v>82408</v>
      </c>
      <c r="C40958" t="s">
        <v>82409</v>
      </c>
      <c r="D40958" s="1">
        <v>43832.612986111111</v>
      </c>
      <c r="E40958">
        <v>14333</v>
      </c>
      <c r="F40958">
        <v>63589</v>
      </c>
      <c r="G40958" t="s">
        <v>215</v>
      </c>
    </row>
    <row r="40959" spans="1:7" x14ac:dyDescent="0.2">
      <c r="A40959">
        <v>1.2127347947627799E+18</v>
      </c>
      <c r="B40959" t="s">
        <v>82410</v>
      </c>
      <c r="C40959" t="s">
        <v>82411</v>
      </c>
      <c r="D40959" s="1">
        <v>43832.623622685183</v>
      </c>
      <c r="E40959">
        <v>32866</v>
      </c>
      <c r="F40959">
        <v>134761</v>
      </c>
    </row>
    <row r="40960" spans="1:7" x14ac:dyDescent="0.2">
      <c r="A40960">
        <v>1.21273479836562E+18</v>
      </c>
      <c r="B40960" t="s">
        <v>82412</v>
      </c>
      <c r="C40960" t="s">
        <v>82413</v>
      </c>
      <c r="D40960" s="1">
        <v>43832.62363425926</v>
      </c>
      <c r="E40960">
        <v>25675</v>
      </c>
      <c r="F40960">
        <v>108499</v>
      </c>
    </row>
    <row r="40961" spans="1:6" x14ac:dyDescent="0.2">
      <c r="A40961">
        <v>1.21292476282704E+18</v>
      </c>
      <c r="B40961" t="s">
        <v>82414</v>
      </c>
      <c r="C40961" t="s">
        <v>82415</v>
      </c>
      <c r="D40961" s="1">
        <v>43833.147835648146</v>
      </c>
      <c r="E40961">
        <v>171742</v>
      </c>
      <c r="F40961">
        <v>812508</v>
      </c>
    </row>
    <row r="40962" spans="1:6" x14ac:dyDescent="0.2">
      <c r="A40962">
        <v>1.21307868175057E+18</v>
      </c>
      <c r="B40962" t="s">
        <v>82416</v>
      </c>
      <c r="C40962" t="s">
        <v>82417</v>
      </c>
      <c r="D40962" s="1">
        <v>43833.572569444441</v>
      </c>
      <c r="E40962">
        <v>64631</v>
      </c>
      <c r="F40962">
        <v>329937</v>
      </c>
    </row>
    <row r="40963" spans="1:6" x14ac:dyDescent="0.2">
      <c r="A40963">
        <v>1.21309635129629E+18</v>
      </c>
      <c r="B40963" t="s">
        <v>82418</v>
      </c>
      <c r="C40963" t="s">
        <v>82419</v>
      </c>
      <c r="D40963" s="1">
        <v>43833.621331018519</v>
      </c>
      <c r="E40963">
        <v>54748</v>
      </c>
      <c r="F40963">
        <v>245674</v>
      </c>
    </row>
    <row r="40964" spans="1:6" x14ac:dyDescent="0.2">
      <c r="A40964">
        <v>1.21309635207229E+18</v>
      </c>
      <c r="B40964" t="s">
        <v>82420</v>
      </c>
      <c r="C40964" t="s">
        <v>82421</v>
      </c>
      <c r="D40964" s="1">
        <v>43833.621331018519</v>
      </c>
      <c r="E40964">
        <v>30461</v>
      </c>
      <c r="F40964">
        <v>142966</v>
      </c>
    </row>
    <row r="40965" spans="1:6" x14ac:dyDescent="0.2">
      <c r="A40965">
        <v>1.21311518350739E+18</v>
      </c>
      <c r="B40965" t="s">
        <v>82422</v>
      </c>
      <c r="C40965" t="s">
        <v>82423</v>
      </c>
      <c r="D40965" s="1">
        <v>43833.67328703704</v>
      </c>
      <c r="E40965">
        <v>29406</v>
      </c>
      <c r="F40965">
        <v>142118</v>
      </c>
    </row>
    <row r="40966" spans="1:6" x14ac:dyDescent="0.2">
      <c r="A40966">
        <v>1.21311518716063E+18</v>
      </c>
      <c r="B40966" t="s">
        <v>82424</v>
      </c>
      <c r="C40966" t="s">
        <v>82425</v>
      </c>
      <c r="D40966" s="1">
        <v>43833.673298611109</v>
      </c>
      <c r="E40966">
        <v>16608</v>
      </c>
      <c r="F40966">
        <v>85678</v>
      </c>
    </row>
    <row r="40967" spans="1:6" x14ac:dyDescent="0.2">
      <c r="A40967">
        <v>1.2131191870754299E+18</v>
      </c>
      <c r="B40967" t="s">
        <v>82426</v>
      </c>
      <c r="C40967" t="s">
        <v>82427</v>
      </c>
      <c r="D40967" s="1">
        <v>43833.684340277781</v>
      </c>
      <c r="E40967">
        <v>11929</v>
      </c>
      <c r="F40967">
        <v>55663</v>
      </c>
    </row>
    <row r="40968" spans="1:6" x14ac:dyDescent="0.2">
      <c r="A40968">
        <v>1.2131498064886899E+18</v>
      </c>
      <c r="B40968" t="s">
        <v>82428</v>
      </c>
      <c r="C40968" t="s">
        <v>82429</v>
      </c>
      <c r="D40968" s="1">
        <v>43833.768831018519</v>
      </c>
      <c r="E40968">
        <v>19054</v>
      </c>
      <c r="F40968">
        <v>89745</v>
      </c>
    </row>
    <row r="40969" spans="1:6" x14ac:dyDescent="0.2">
      <c r="A40969">
        <v>1.21314980794831E+18</v>
      </c>
      <c r="B40969" t="s">
        <v>82430</v>
      </c>
      <c r="C40969" t="s">
        <v>82431</v>
      </c>
      <c r="D40969" s="1">
        <v>43833.768842592595</v>
      </c>
      <c r="E40969">
        <v>12772</v>
      </c>
      <c r="F40969">
        <v>60996</v>
      </c>
    </row>
    <row r="40970" spans="1:6" x14ac:dyDescent="0.2">
      <c r="A40970">
        <v>1.21314980937857E+18</v>
      </c>
      <c r="B40970" t="s">
        <v>82432</v>
      </c>
      <c r="C40970" t="s">
        <v>82433</v>
      </c>
      <c r="D40970" s="1">
        <v>43833.768842592595</v>
      </c>
      <c r="E40970">
        <v>14835</v>
      </c>
      <c r="F40970">
        <v>67980</v>
      </c>
    </row>
    <row r="40971" spans="1:6" x14ac:dyDescent="0.2">
      <c r="A40971">
        <v>1.21331657060642E+18</v>
      </c>
      <c r="B40971" t="s">
        <v>82434</v>
      </c>
      <c r="C40971" t="s">
        <v>82435</v>
      </c>
      <c r="D40971" s="1">
        <v>43834.229016203702</v>
      </c>
      <c r="E40971">
        <v>25604</v>
      </c>
      <c r="F40971">
        <v>166541</v>
      </c>
    </row>
    <row r="40972" spans="1:6" x14ac:dyDescent="0.2">
      <c r="A40972">
        <v>1.2134744752509801E+18</v>
      </c>
      <c r="B40972" t="s">
        <v>82436</v>
      </c>
      <c r="C40972" t="s">
        <v>80417</v>
      </c>
      <c r="D40972" s="1">
        <v>43834.66474537037</v>
      </c>
      <c r="E40972">
        <v>43597</v>
      </c>
      <c r="F40972">
        <v>338374</v>
      </c>
    </row>
    <row r="40973" spans="1:6" x14ac:dyDescent="0.2">
      <c r="A40973">
        <v>1.2135850059869499E+18</v>
      </c>
      <c r="B40973" t="s">
        <v>82437</v>
      </c>
      <c r="C40973" t="s">
        <v>82438</v>
      </c>
      <c r="D40973" s="1">
        <v>43834.969756944447</v>
      </c>
      <c r="E40973">
        <v>48699</v>
      </c>
      <c r="F40973">
        <v>277280</v>
      </c>
    </row>
    <row r="40974" spans="1:6" x14ac:dyDescent="0.2">
      <c r="A40974">
        <v>1.2135939658381599E+18</v>
      </c>
      <c r="B40974" t="s">
        <v>82439</v>
      </c>
      <c r="C40974" t="s">
        <v>82440</v>
      </c>
      <c r="D40974" s="1">
        <v>43834.994479166664</v>
      </c>
      <c r="E40974">
        <v>66001</v>
      </c>
      <c r="F40974">
        <v>295930</v>
      </c>
    </row>
    <row r="40975" spans="1:6" x14ac:dyDescent="0.2">
      <c r="A40975">
        <v>1.2135939746797599E+18</v>
      </c>
      <c r="B40975" t="s">
        <v>82441</v>
      </c>
      <c r="C40975" t="s">
        <v>82442</v>
      </c>
      <c r="D40975" s="1">
        <v>43834.994502314818</v>
      </c>
      <c r="E40975">
        <v>41244</v>
      </c>
      <c r="F40975">
        <v>193975</v>
      </c>
    </row>
    <row r="40976" spans="1:6" x14ac:dyDescent="0.2">
      <c r="A40976">
        <v>1.2135939757325199E+18</v>
      </c>
      <c r="B40976" t="s">
        <v>82443</v>
      </c>
      <c r="C40976" t="s">
        <v>82444</v>
      </c>
      <c r="D40976" s="1">
        <v>43834.994502314818</v>
      </c>
      <c r="E40976">
        <v>63756</v>
      </c>
      <c r="F40976">
        <v>272980</v>
      </c>
    </row>
    <row r="40977" spans="1:7" x14ac:dyDescent="0.2">
      <c r="A40977">
        <v>1.21368481953793E+18</v>
      </c>
      <c r="B40977" t="s">
        <v>82445</v>
      </c>
      <c r="C40977" t="s">
        <v>82446</v>
      </c>
      <c r="D40977" s="1">
        <v>43835.245185185187</v>
      </c>
      <c r="E40977">
        <v>65096</v>
      </c>
      <c r="F40977">
        <v>287587</v>
      </c>
    </row>
    <row r="40978" spans="1:7" x14ac:dyDescent="0.2">
      <c r="A40978">
        <v>1.21368934227265E+18</v>
      </c>
      <c r="B40978" t="s">
        <v>82447</v>
      </c>
      <c r="C40978" t="s">
        <v>82448</v>
      </c>
      <c r="D40978" s="1">
        <v>43835.257673611108</v>
      </c>
      <c r="E40978">
        <v>146953</v>
      </c>
      <c r="F40978">
        <v>685715</v>
      </c>
    </row>
    <row r="40979" spans="1:7" x14ac:dyDescent="0.2">
      <c r="A40979">
        <v>1.2139194805748101E+18</v>
      </c>
      <c r="B40979" t="s">
        <v>82449</v>
      </c>
      <c r="C40979" t="s">
        <v>82450</v>
      </c>
      <c r="D40979" s="1">
        <v>43835.892731481479</v>
      </c>
      <c r="E40979">
        <v>84657</v>
      </c>
      <c r="F40979">
        <v>381126</v>
      </c>
    </row>
    <row r="40980" spans="1:7" x14ac:dyDescent="0.2">
      <c r="A40980">
        <v>1.2141791980566899E+18</v>
      </c>
      <c r="B40980" t="s">
        <v>82451</v>
      </c>
      <c r="C40980" t="s">
        <v>82452</v>
      </c>
      <c r="D40980" s="1">
        <v>43836.609409722223</v>
      </c>
      <c r="E40980">
        <v>29441</v>
      </c>
      <c r="F40980">
        <v>138653</v>
      </c>
      <c r="G40980" t="s">
        <v>215</v>
      </c>
    </row>
    <row r="40981" spans="1:7" x14ac:dyDescent="0.2">
      <c r="A40981">
        <v>1.21419310642336E+18</v>
      </c>
      <c r="B40981" t="s">
        <v>82453</v>
      </c>
      <c r="C40981" t="s">
        <v>82454</v>
      </c>
      <c r="D40981" s="1">
        <v>43836.647789351853</v>
      </c>
      <c r="E40981">
        <v>25785</v>
      </c>
      <c r="F40981">
        <v>127786</v>
      </c>
    </row>
    <row r="40982" spans="1:7" x14ac:dyDescent="0.2">
      <c r="A40982">
        <v>1.2141948432468201E+18</v>
      </c>
      <c r="B40982" t="s">
        <v>82455</v>
      </c>
      <c r="C40982" t="s">
        <v>82456</v>
      </c>
      <c r="D40982" s="1">
        <v>43836.652581018519</v>
      </c>
      <c r="E40982">
        <v>29402</v>
      </c>
      <c r="F40982">
        <v>155116</v>
      </c>
    </row>
    <row r="40983" spans="1:7" x14ac:dyDescent="0.2">
      <c r="A40983">
        <v>1.2141970380632399E+18</v>
      </c>
      <c r="B40983" t="s">
        <v>82457</v>
      </c>
      <c r="C40983" t="s">
        <v>82458</v>
      </c>
      <c r="D40983" s="1">
        <v>43836.658645833333</v>
      </c>
      <c r="E40983">
        <v>87798</v>
      </c>
      <c r="F40983">
        <v>474066</v>
      </c>
    </row>
    <row r="40984" spans="1:7" x14ac:dyDescent="0.2">
      <c r="A40984">
        <v>1.21423074517632E+18</v>
      </c>
      <c r="B40984" t="s">
        <v>82459</v>
      </c>
      <c r="C40984" t="s">
        <v>82460</v>
      </c>
      <c r="D40984" s="1">
        <v>43836.751655092594</v>
      </c>
      <c r="E40984">
        <v>20534</v>
      </c>
      <c r="F40984">
        <v>73186</v>
      </c>
    </row>
    <row r="40985" spans="1:7" x14ac:dyDescent="0.2">
      <c r="A40985">
        <v>1.2142307682784699E+18</v>
      </c>
      <c r="B40985" t="s">
        <v>82461</v>
      </c>
      <c r="C40985" t="s">
        <v>82462</v>
      </c>
      <c r="D40985" s="1">
        <v>43836.75172453704</v>
      </c>
      <c r="E40985">
        <v>29054</v>
      </c>
      <c r="F40985">
        <v>113517</v>
      </c>
    </row>
    <row r="40986" spans="1:7" x14ac:dyDescent="0.2">
      <c r="A40986">
        <v>1.21433336420497E+18</v>
      </c>
      <c r="B40986" t="s">
        <v>82463</v>
      </c>
      <c r="C40986" t="s">
        <v>82464</v>
      </c>
      <c r="D40986" s="1">
        <v>43837.034826388888</v>
      </c>
      <c r="E40986">
        <v>31296</v>
      </c>
      <c r="F40986">
        <v>159891</v>
      </c>
    </row>
    <row r="40987" spans="1:7" x14ac:dyDescent="0.2">
      <c r="A40987">
        <v>1.2143333649976901E+18</v>
      </c>
      <c r="B40987" t="s">
        <v>82465</v>
      </c>
      <c r="C40987" t="s">
        <v>82466</v>
      </c>
      <c r="D40987" s="1">
        <v>43837.034837962965</v>
      </c>
      <c r="E40987">
        <v>18739</v>
      </c>
      <c r="F40987">
        <v>98943</v>
      </c>
    </row>
    <row r="40988" spans="1:7" x14ac:dyDescent="0.2">
      <c r="A40988">
        <v>1.21434597194718E+18</v>
      </c>
      <c r="B40988" t="s">
        <v>82467</v>
      </c>
      <c r="C40988" t="s">
        <v>82468</v>
      </c>
      <c r="D40988" s="1">
        <v>43837.069618055553</v>
      </c>
      <c r="E40988">
        <v>18469</v>
      </c>
      <c r="F40988">
        <v>72060</v>
      </c>
    </row>
    <row r="40989" spans="1:7" x14ac:dyDescent="0.2">
      <c r="A40989">
        <v>1.2145131430215199E+18</v>
      </c>
      <c r="B40989" t="s">
        <v>82469</v>
      </c>
      <c r="C40989" t="s">
        <v>82470</v>
      </c>
      <c r="D40989" s="1">
        <v>43837.530925925923</v>
      </c>
      <c r="E40989">
        <v>25144</v>
      </c>
      <c r="F40989">
        <v>177643</v>
      </c>
    </row>
    <row r="40990" spans="1:7" x14ac:dyDescent="0.2">
      <c r="A40990">
        <v>1.2145389778663301E+18</v>
      </c>
      <c r="B40990" t="s">
        <v>82471</v>
      </c>
      <c r="C40990" t="s">
        <v>82472</v>
      </c>
      <c r="D40990" s="1">
        <v>43837.602222222224</v>
      </c>
      <c r="E40990">
        <v>25451</v>
      </c>
      <c r="F40990">
        <v>143224</v>
      </c>
      <c r="G40990" t="s">
        <v>215</v>
      </c>
    </row>
    <row r="40991" spans="1:7" x14ac:dyDescent="0.2">
      <c r="A40991">
        <v>1.21462407472446E+18</v>
      </c>
      <c r="B40991" t="s">
        <v>82473</v>
      </c>
      <c r="C40991" t="s">
        <v>82474</v>
      </c>
      <c r="D40991" s="1">
        <v>43837.837037037039</v>
      </c>
      <c r="E40991">
        <v>36012</v>
      </c>
      <c r="F40991">
        <v>237180</v>
      </c>
      <c r="G40991" t="s">
        <v>89</v>
      </c>
    </row>
    <row r="40992" spans="1:7" x14ac:dyDescent="0.2">
      <c r="A40992">
        <v>1.2147398530253901E+18</v>
      </c>
      <c r="B40992" t="s">
        <v>82475</v>
      </c>
      <c r="C40992" t="s">
        <v>82476</v>
      </c>
      <c r="D40992" s="1">
        <v>43838.156527777777</v>
      </c>
      <c r="E40992">
        <v>158748</v>
      </c>
      <c r="F40992">
        <v>766263</v>
      </c>
    </row>
    <row r="40993" spans="1:8" x14ac:dyDescent="0.2">
      <c r="A40993">
        <v>1.2152387078480599E+18</v>
      </c>
      <c r="B40993" t="s">
        <v>82477</v>
      </c>
      <c r="C40993" t="s">
        <v>82478</v>
      </c>
      <c r="D40993" s="1">
        <v>43839.533101851855</v>
      </c>
      <c r="E40993">
        <v>16221</v>
      </c>
      <c r="F40993">
        <v>85818</v>
      </c>
    </row>
    <row r="40994" spans="1:8" x14ac:dyDescent="0.2">
      <c r="A40994">
        <v>1.2152391721952699E+18</v>
      </c>
      <c r="B40994" t="s">
        <v>82479</v>
      </c>
      <c r="C40994" t="s">
        <v>82480</v>
      </c>
      <c r="D40994" s="1">
        <v>43839.534386574072</v>
      </c>
      <c r="E40994">
        <v>9626</v>
      </c>
      <c r="F40994">
        <v>44378</v>
      </c>
    </row>
    <row r="40995" spans="1:8" x14ac:dyDescent="0.2">
      <c r="A40995">
        <v>1.2152415208042501E+18</v>
      </c>
      <c r="B40995" t="s">
        <v>82481</v>
      </c>
      <c r="C40995" t="s">
        <v>82482</v>
      </c>
      <c r="D40995" s="1">
        <v>43839.540868055556</v>
      </c>
      <c r="E40995">
        <v>11049</v>
      </c>
      <c r="F40995">
        <v>54926</v>
      </c>
    </row>
    <row r="40996" spans="1:8" x14ac:dyDescent="0.2">
      <c r="A40996">
        <v>1.21524727863153E+18</v>
      </c>
      <c r="B40996" t="s">
        <v>82483</v>
      </c>
      <c r="C40996" t="s">
        <v>82484</v>
      </c>
      <c r="D40996" s="1">
        <v>43839.556759259256</v>
      </c>
      <c r="E40996">
        <v>37614</v>
      </c>
      <c r="F40996">
        <v>201188</v>
      </c>
    </row>
    <row r="40997" spans="1:8" x14ac:dyDescent="0.2">
      <c r="A40997">
        <v>1.2152479789669801E+18</v>
      </c>
      <c r="B40997" t="s">
        <v>82485</v>
      </c>
      <c r="C40997" t="s">
        <v>82486</v>
      </c>
      <c r="D40997" s="1">
        <v>43839.558692129627</v>
      </c>
      <c r="E40997">
        <v>13093</v>
      </c>
      <c r="F40997">
        <v>53264</v>
      </c>
    </row>
    <row r="40998" spans="1:8" x14ac:dyDescent="0.2">
      <c r="A40998">
        <v>1.2152494740434801E+18</v>
      </c>
      <c r="B40998" t="s">
        <v>82487</v>
      </c>
      <c r="C40998" t="s">
        <v>74290</v>
      </c>
      <c r="D40998" s="1">
        <v>43839.5628125</v>
      </c>
      <c r="E40998">
        <v>32092</v>
      </c>
      <c r="F40998">
        <v>200966</v>
      </c>
    </row>
    <row r="40999" spans="1:8" x14ac:dyDescent="0.2">
      <c r="A40999">
        <v>1.2152621416342999E+18</v>
      </c>
      <c r="B40999" t="s">
        <v>82488</v>
      </c>
      <c r="C40999" t="s">
        <v>82489</v>
      </c>
      <c r="D40999" s="1">
        <v>43839.597766203704</v>
      </c>
      <c r="E40999">
        <v>32458</v>
      </c>
      <c r="F40999">
        <v>155894</v>
      </c>
    </row>
    <row r="41000" spans="1:8" x14ac:dyDescent="0.2">
      <c r="A41000">
        <v>1.21526859570754E+18</v>
      </c>
      <c r="B41000" t="s">
        <v>82490</v>
      </c>
      <c r="C41000" t="s">
        <v>82491</v>
      </c>
      <c r="D41000" s="1">
        <v>43839.615578703706</v>
      </c>
      <c r="E41000">
        <v>46523</v>
      </c>
      <c r="F41000">
        <v>222577</v>
      </c>
    </row>
    <row r="41001" spans="1:8" x14ac:dyDescent="0.2">
      <c r="A41001">
        <v>1.21528726160605E+18</v>
      </c>
      <c r="B41001" t="s">
        <v>82492</v>
      </c>
      <c r="C41001" t="s">
        <v>82493</v>
      </c>
      <c r="D41001" s="1">
        <v>43839.667083333334</v>
      </c>
      <c r="E41001">
        <v>25683</v>
      </c>
      <c r="F41001">
        <v>165037</v>
      </c>
    </row>
    <row r="41002" spans="1:8" x14ac:dyDescent="0.2">
      <c r="A41002">
        <v>1.2152991430669399E+18</v>
      </c>
      <c r="B41002" t="s">
        <v>82494</v>
      </c>
      <c r="C41002" t="s">
        <v>82495</v>
      </c>
      <c r="D41002" s="1">
        <v>43839.699872685182</v>
      </c>
      <c r="E41002">
        <v>27122</v>
      </c>
      <c r="F41002">
        <v>172479</v>
      </c>
    </row>
    <row r="41003" spans="1:8" x14ac:dyDescent="0.2">
      <c r="A41003">
        <v>1.2153322415235799E+18</v>
      </c>
      <c r="B41003" t="s">
        <v>82496</v>
      </c>
      <c r="C41003" t="s">
        <v>82497</v>
      </c>
      <c r="D41003" s="1">
        <v>43839.791203703702</v>
      </c>
      <c r="E41003">
        <v>26790</v>
      </c>
      <c r="F41003">
        <v>134991</v>
      </c>
      <c r="H41003" t="s">
        <v>390</v>
      </c>
    </row>
    <row r="41004" spans="1:8" x14ac:dyDescent="0.2">
      <c r="A41004">
        <v>1.2153954136304499E+18</v>
      </c>
      <c r="B41004" t="s">
        <v>82498</v>
      </c>
      <c r="C41004" t="s">
        <v>82499</v>
      </c>
      <c r="D41004" s="1">
        <v>43839.965532407405</v>
      </c>
      <c r="E41004">
        <v>12612</v>
      </c>
      <c r="F41004">
        <v>62200</v>
      </c>
    </row>
    <row r="41005" spans="1:8" x14ac:dyDescent="0.2">
      <c r="A41005">
        <v>1.21540143382402E+18</v>
      </c>
      <c r="B41005" t="s">
        <v>82500</v>
      </c>
      <c r="C41005" t="s">
        <v>82501</v>
      </c>
      <c r="D41005" s="1">
        <v>43839.982141203705</v>
      </c>
      <c r="E41005">
        <v>15539</v>
      </c>
      <c r="F41005">
        <v>63568</v>
      </c>
    </row>
    <row r="41006" spans="1:8" x14ac:dyDescent="0.2">
      <c r="A41006">
        <v>1.21540536722973E+18</v>
      </c>
      <c r="B41006" t="s">
        <v>82502</v>
      </c>
      <c r="C41006" t="s">
        <v>80417</v>
      </c>
      <c r="D41006" s="1">
        <v>43839.992997685185</v>
      </c>
      <c r="E41006">
        <v>26709</v>
      </c>
      <c r="F41006">
        <v>221569</v>
      </c>
    </row>
    <row r="41007" spans="1:8" x14ac:dyDescent="0.2">
      <c r="A41007">
        <v>1.2154068172970801E+18</v>
      </c>
      <c r="B41007" t="s">
        <v>82503</v>
      </c>
      <c r="C41007" t="s">
        <v>82504</v>
      </c>
      <c r="D41007" s="1">
        <v>43839.997002314813</v>
      </c>
      <c r="E41007">
        <v>22501</v>
      </c>
      <c r="F41007">
        <v>169727</v>
      </c>
    </row>
    <row r="41008" spans="1:8" x14ac:dyDescent="0.2">
      <c r="A41008">
        <v>1.2154526362600599E+18</v>
      </c>
      <c r="B41008" t="s">
        <v>82505</v>
      </c>
      <c r="C41008" t="s">
        <v>82506</v>
      </c>
      <c r="D41008" s="1">
        <v>43840.123437499999</v>
      </c>
      <c r="E41008">
        <v>18560</v>
      </c>
      <c r="F41008">
        <v>83522</v>
      </c>
    </row>
    <row r="41009" spans="1:8" x14ac:dyDescent="0.2">
      <c r="A41009">
        <v>1.21545424451971E+18</v>
      </c>
      <c r="B41009" t="s">
        <v>82507</v>
      </c>
      <c r="C41009" t="s">
        <v>82508</v>
      </c>
      <c r="D41009" s="1">
        <v>43840.127870370372</v>
      </c>
      <c r="E41009">
        <v>29641</v>
      </c>
      <c r="F41009">
        <v>144102</v>
      </c>
    </row>
    <row r="41010" spans="1:8" x14ac:dyDescent="0.2">
      <c r="A41010">
        <v>1.21545506418323E+18</v>
      </c>
      <c r="B41010" t="s">
        <v>82509</v>
      </c>
      <c r="C41010" t="s">
        <v>82510</v>
      </c>
      <c r="D41010" s="1">
        <v>43840.13013888889</v>
      </c>
      <c r="E41010">
        <v>17762</v>
      </c>
      <c r="F41010">
        <v>79903</v>
      </c>
      <c r="H41010" t="s">
        <v>390</v>
      </c>
    </row>
    <row r="41011" spans="1:8" x14ac:dyDescent="0.2">
      <c r="A41011">
        <v>1.2154571083275699E+18</v>
      </c>
      <c r="B41011" t="s">
        <v>82511</v>
      </c>
      <c r="C41011" t="s">
        <v>82512</v>
      </c>
      <c r="D41011" s="1">
        <v>43840.135775462964</v>
      </c>
      <c r="E41011">
        <v>27668</v>
      </c>
      <c r="F41011">
        <v>110758</v>
      </c>
      <c r="H41011" t="s">
        <v>390</v>
      </c>
    </row>
    <row r="41012" spans="1:8" x14ac:dyDescent="0.2">
      <c r="A41012">
        <v>1.21561815232063E+18</v>
      </c>
      <c r="B41012" t="s">
        <v>82513</v>
      </c>
      <c r="C41012" t="s">
        <v>82514</v>
      </c>
      <c r="D41012" s="1">
        <v>43840.58017361111</v>
      </c>
      <c r="E41012">
        <v>19672</v>
      </c>
      <c r="F41012">
        <v>84334</v>
      </c>
    </row>
    <row r="41013" spans="1:8" x14ac:dyDescent="0.2">
      <c r="A41013">
        <v>1.2156203353468101E+18</v>
      </c>
      <c r="B41013" t="s">
        <v>82515</v>
      </c>
      <c r="C41013" t="s">
        <v>82516</v>
      </c>
      <c r="D41013" s="1">
        <v>43840.586192129631</v>
      </c>
      <c r="E41013">
        <v>14327</v>
      </c>
      <c r="F41013">
        <v>88438</v>
      </c>
      <c r="G41013" t="s">
        <v>89</v>
      </c>
    </row>
    <row r="41014" spans="1:8" x14ac:dyDescent="0.2">
      <c r="A41014">
        <v>1.2156257734339899E+18</v>
      </c>
      <c r="B41014" t="s">
        <v>82517</v>
      </c>
      <c r="C41014" t="s">
        <v>82518</v>
      </c>
      <c r="D41014" s="1">
        <v>43840.601203703707</v>
      </c>
      <c r="E41014">
        <v>6188</v>
      </c>
      <c r="F41014">
        <v>30677</v>
      </c>
    </row>
    <row r="41015" spans="1:8" x14ac:dyDescent="0.2">
      <c r="A41015">
        <v>1.21562625289309E+18</v>
      </c>
      <c r="B41015" t="s">
        <v>82519</v>
      </c>
      <c r="C41015" t="s">
        <v>82520</v>
      </c>
      <c r="D41015" s="1">
        <v>43840.602523148147</v>
      </c>
      <c r="E41015">
        <v>6071</v>
      </c>
      <c r="F41015">
        <v>29490</v>
      </c>
    </row>
    <row r="41016" spans="1:8" x14ac:dyDescent="0.2">
      <c r="A41016">
        <v>1.21562928998878E+18</v>
      </c>
      <c r="B41016" t="s">
        <v>82521</v>
      </c>
      <c r="C41016" t="s">
        <v>82522</v>
      </c>
      <c r="D41016" s="1">
        <v>43840.610902777778</v>
      </c>
      <c r="E41016">
        <v>13928</v>
      </c>
      <c r="F41016">
        <v>61332</v>
      </c>
    </row>
    <row r="41017" spans="1:8" x14ac:dyDescent="0.2">
      <c r="A41017">
        <v>1.2156515677827799E+18</v>
      </c>
      <c r="B41017" t="s">
        <v>82523</v>
      </c>
      <c r="C41017" t="s">
        <v>82524</v>
      </c>
      <c r="D41017" s="1">
        <v>43840.672384259262</v>
      </c>
      <c r="E41017">
        <v>30173</v>
      </c>
      <c r="F41017">
        <v>142870</v>
      </c>
      <c r="G41017" t="s">
        <v>215</v>
      </c>
    </row>
    <row r="41018" spans="1:8" x14ac:dyDescent="0.2">
      <c r="A41018">
        <v>1.21565246057392E+18</v>
      </c>
      <c r="B41018" t="s">
        <v>82525</v>
      </c>
      <c r="C41018" t="s">
        <v>82526</v>
      </c>
      <c r="D41018" s="1">
        <v>43840.674837962964</v>
      </c>
      <c r="E41018">
        <v>17019</v>
      </c>
      <c r="F41018">
        <v>87185</v>
      </c>
      <c r="G41018" t="s">
        <v>215</v>
      </c>
    </row>
    <row r="41019" spans="1:8" x14ac:dyDescent="0.2">
      <c r="A41019">
        <v>1.2156574140049999E+18</v>
      </c>
      <c r="B41019" t="s">
        <v>82527</v>
      </c>
      <c r="C41019" t="s">
        <v>82528</v>
      </c>
      <c r="D41019" s="1">
        <v>43840.688506944447</v>
      </c>
      <c r="E41019">
        <v>18286</v>
      </c>
      <c r="F41019">
        <v>78875</v>
      </c>
    </row>
    <row r="41020" spans="1:8" x14ac:dyDescent="0.2">
      <c r="A41020">
        <v>1.21565896046174E+18</v>
      </c>
      <c r="B41020" t="s">
        <v>82529</v>
      </c>
      <c r="C41020" t="s">
        <v>82530</v>
      </c>
      <c r="D41020" s="1">
        <v>43840.692777777775</v>
      </c>
      <c r="E41020">
        <v>24784</v>
      </c>
      <c r="F41020">
        <v>121383</v>
      </c>
    </row>
    <row r="41021" spans="1:8" x14ac:dyDescent="0.2">
      <c r="A41021">
        <v>1.2157783926977201E+18</v>
      </c>
      <c r="B41021" t="s">
        <v>82531</v>
      </c>
      <c r="C41021" t="s">
        <v>82532</v>
      </c>
      <c r="D41021" s="1">
        <v>43841.022349537037</v>
      </c>
      <c r="E41021">
        <v>15348</v>
      </c>
      <c r="F41021">
        <v>90885</v>
      </c>
      <c r="G41021" t="s">
        <v>215</v>
      </c>
    </row>
    <row r="41022" spans="1:8" x14ac:dyDescent="0.2">
      <c r="A41022">
        <v>1.21599130444802E+18</v>
      </c>
      <c r="B41022" t="s">
        <v>82533</v>
      </c>
      <c r="C41022" t="s">
        <v>82534</v>
      </c>
      <c r="D41022" s="1">
        <v>43841.609872685185</v>
      </c>
      <c r="E41022">
        <v>36228</v>
      </c>
      <c r="F41022">
        <v>133537</v>
      </c>
      <c r="G41022" t="s">
        <v>89</v>
      </c>
    </row>
    <row r="41023" spans="1:8" x14ac:dyDescent="0.2">
      <c r="A41023">
        <v>1.21599870555747E+18</v>
      </c>
      <c r="B41023" t="s">
        <v>82535</v>
      </c>
      <c r="C41023" t="s">
        <v>82536</v>
      </c>
      <c r="D41023" s="1">
        <v>43841.630300925928</v>
      </c>
      <c r="E41023">
        <v>35081</v>
      </c>
      <c r="F41023">
        <v>162624</v>
      </c>
    </row>
    <row r="41024" spans="1:8" x14ac:dyDescent="0.2">
      <c r="A41024">
        <v>1.2160006514754601E+18</v>
      </c>
      <c r="B41024" t="s">
        <v>82537</v>
      </c>
      <c r="C41024" t="s">
        <v>82538</v>
      </c>
      <c r="D41024" s="1">
        <v>43841.635671296295</v>
      </c>
      <c r="E41024">
        <v>18509</v>
      </c>
      <c r="F41024">
        <v>94668</v>
      </c>
    </row>
    <row r="41025" spans="1:8" x14ac:dyDescent="0.2">
      <c r="A41025">
        <v>1.2160012737256801E+18</v>
      </c>
      <c r="B41025" t="s">
        <v>82539</v>
      </c>
      <c r="C41025" t="s">
        <v>82540</v>
      </c>
      <c r="D41025" s="1">
        <v>43841.637384259258</v>
      </c>
      <c r="E41025">
        <v>36611</v>
      </c>
      <c r="F41025">
        <v>213419</v>
      </c>
    </row>
    <row r="41026" spans="1:8" x14ac:dyDescent="0.2">
      <c r="A41026">
        <v>1.2160042414180401E+18</v>
      </c>
      <c r="B41026" t="s">
        <v>82541</v>
      </c>
      <c r="C41026" t="s">
        <v>82542</v>
      </c>
      <c r="D41026" s="1">
        <v>43841.645578703705</v>
      </c>
      <c r="E41026">
        <v>20806</v>
      </c>
      <c r="F41026">
        <v>90830</v>
      </c>
      <c r="G41026" t="s">
        <v>89</v>
      </c>
    </row>
    <row r="41027" spans="1:8" x14ac:dyDescent="0.2">
      <c r="A41027">
        <v>1.2160058167105001E+18</v>
      </c>
      <c r="B41027" t="s">
        <v>82543</v>
      </c>
      <c r="C41027" t="s">
        <v>82544</v>
      </c>
      <c r="D41027" s="1">
        <v>43841.649918981479</v>
      </c>
      <c r="E41027">
        <v>31902</v>
      </c>
      <c r="F41027">
        <v>185944</v>
      </c>
    </row>
    <row r="41028" spans="1:8" x14ac:dyDescent="0.2">
      <c r="A41028">
        <v>1.2161059519058801E+18</v>
      </c>
      <c r="B41028" t="s">
        <v>82545</v>
      </c>
      <c r="C41028" t="s">
        <v>82546</v>
      </c>
      <c r="D41028" s="1">
        <v>43841.926238425927</v>
      </c>
      <c r="E41028">
        <v>23275</v>
      </c>
      <c r="F41028">
        <v>107187</v>
      </c>
      <c r="H41028" t="s">
        <v>390</v>
      </c>
    </row>
    <row r="41029" spans="1:8" x14ac:dyDescent="0.2">
      <c r="A41029">
        <v>1.2161141355299E+18</v>
      </c>
      <c r="B41029" t="s">
        <v>82547</v>
      </c>
      <c r="C41029" t="s">
        <v>82548</v>
      </c>
      <c r="D41029" s="1">
        <v>43841.948819444442</v>
      </c>
      <c r="E41029">
        <v>49355</v>
      </c>
      <c r="F41029">
        <v>241172</v>
      </c>
    </row>
    <row r="41030" spans="1:8" x14ac:dyDescent="0.2">
      <c r="A41030">
        <v>1.2161141671088399E+18</v>
      </c>
      <c r="B41030" t="s">
        <v>82549</v>
      </c>
      <c r="C41030" t="s">
        <v>82550</v>
      </c>
      <c r="D41030" s="1">
        <v>43841.948912037034</v>
      </c>
      <c r="E41030">
        <v>86518</v>
      </c>
      <c r="F41030">
        <v>369875</v>
      </c>
    </row>
    <row r="41031" spans="1:8" x14ac:dyDescent="0.2">
      <c r="A41031">
        <v>1.21612036223006E+18</v>
      </c>
      <c r="B41031" t="s">
        <v>82551</v>
      </c>
      <c r="C41031" t="s">
        <v>82552</v>
      </c>
      <c r="D41031" s="1">
        <v>43841.966006944444</v>
      </c>
      <c r="E41031">
        <v>45286</v>
      </c>
      <c r="F41031">
        <v>194393</v>
      </c>
    </row>
    <row r="41032" spans="1:8" x14ac:dyDescent="0.2">
      <c r="A41032">
        <v>1.21613016947743E+18</v>
      </c>
      <c r="B41032" t="s">
        <v>82553</v>
      </c>
      <c r="C41032" t="s">
        <v>82554</v>
      </c>
      <c r="D41032" s="1">
        <v>43841.993067129632</v>
      </c>
      <c r="E41032">
        <v>59273</v>
      </c>
      <c r="F41032">
        <v>268306</v>
      </c>
    </row>
    <row r="41033" spans="1:8" x14ac:dyDescent="0.2">
      <c r="A41033">
        <v>1.2162101669050099E+18</v>
      </c>
      <c r="B41033" t="s">
        <v>82555</v>
      </c>
      <c r="C41033" t="s">
        <v>82556</v>
      </c>
      <c r="D41033" s="1">
        <v>43842.213819444441</v>
      </c>
      <c r="E41033">
        <v>20572</v>
      </c>
      <c r="F41033">
        <v>68175</v>
      </c>
    </row>
    <row r="41034" spans="1:8" x14ac:dyDescent="0.2">
      <c r="A41034">
        <v>1.2162112861089201E+18</v>
      </c>
      <c r="B41034" t="s">
        <v>82557</v>
      </c>
      <c r="C41034" t="s">
        <v>82558</v>
      </c>
      <c r="D41034" s="1">
        <v>43842.216909722221</v>
      </c>
      <c r="E41034">
        <v>27858</v>
      </c>
      <c r="F41034">
        <v>93280</v>
      </c>
      <c r="G41034" t="s">
        <v>89</v>
      </c>
    </row>
    <row r="41035" spans="1:8" x14ac:dyDescent="0.2">
      <c r="A41035">
        <v>1.2162129723910899E+18</v>
      </c>
      <c r="B41035" t="s">
        <v>82559</v>
      </c>
      <c r="C41035" t="s">
        <v>82560</v>
      </c>
      <c r="D41035" s="1">
        <v>43842.221562500003</v>
      </c>
      <c r="E41035">
        <v>16103</v>
      </c>
      <c r="F41035">
        <v>59983</v>
      </c>
      <c r="G41035" t="s">
        <v>89</v>
      </c>
    </row>
    <row r="41036" spans="1:8" x14ac:dyDescent="0.2">
      <c r="A41036">
        <v>1.21634753132144E+18</v>
      </c>
      <c r="B41036" t="s">
        <v>82561</v>
      </c>
      <c r="C41036" t="s">
        <v>82562</v>
      </c>
      <c r="D41036" s="1">
        <v>43842.592870370368</v>
      </c>
      <c r="E41036">
        <v>21156</v>
      </c>
      <c r="F41036">
        <v>156787</v>
      </c>
    </row>
    <row r="41037" spans="1:8" x14ac:dyDescent="0.2">
      <c r="A41037">
        <v>1.21635126274206E+18</v>
      </c>
      <c r="B41037" t="s">
        <v>82563</v>
      </c>
      <c r="C41037" t="s">
        <v>82564</v>
      </c>
      <c r="D41037" s="1">
        <v>43842.603171296294</v>
      </c>
      <c r="E41037">
        <v>8531</v>
      </c>
      <c r="F41037">
        <v>52465</v>
      </c>
      <c r="G41037" t="s">
        <v>89</v>
      </c>
    </row>
    <row r="41038" spans="1:8" x14ac:dyDescent="0.2">
      <c r="A41038">
        <v>1.21635628093327E+18</v>
      </c>
      <c r="B41038" t="s">
        <v>82565</v>
      </c>
      <c r="C41038" t="s">
        <v>82566</v>
      </c>
      <c r="D41038" s="1">
        <v>43842.617013888892</v>
      </c>
      <c r="E41038">
        <v>70915</v>
      </c>
      <c r="F41038">
        <v>322789</v>
      </c>
    </row>
    <row r="41039" spans="1:8" x14ac:dyDescent="0.2">
      <c r="A41039">
        <v>1.2163659257017001E+18</v>
      </c>
      <c r="B41039" t="s">
        <v>82567</v>
      </c>
      <c r="C41039" t="s">
        <v>82568</v>
      </c>
      <c r="D41039" s="1">
        <v>43842.643634259257</v>
      </c>
      <c r="E41039">
        <v>17555</v>
      </c>
      <c r="F41039">
        <v>72334</v>
      </c>
    </row>
    <row r="41040" spans="1:8" x14ac:dyDescent="0.2">
      <c r="A41040">
        <v>1.21638059945745E+18</v>
      </c>
      <c r="B41040" t="s">
        <v>82569</v>
      </c>
      <c r="C41040" t="s">
        <v>82570</v>
      </c>
      <c r="D41040" s="1">
        <v>43842.684120370373</v>
      </c>
      <c r="E41040">
        <v>16989</v>
      </c>
      <c r="F41040">
        <v>75426</v>
      </c>
      <c r="G41040" t="s">
        <v>215</v>
      </c>
    </row>
    <row r="41041" spans="1:7" x14ac:dyDescent="0.2">
      <c r="A41041">
        <v>1.2163819087178501E+18</v>
      </c>
      <c r="B41041" t="s">
        <v>82571</v>
      </c>
      <c r="C41041" t="s">
        <v>82572</v>
      </c>
      <c r="D41041" s="1">
        <v>43842.687731481485</v>
      </c>
      <c r="E41041">
        <v>16376</v>
      </c>
      <c r="F41041">
        <v>59363</v>
      </c>
    </row>
    <row r="41042" spans="1:7" x14ac:dyDescent="0.2">
      <c r="A41042">
        <v>1.2163928792135501E+18</v>
      </c>
      <c r="B41042" t="s">
        <v>82573</v>
      </c>
      <c r="C41042" t="s">
        <v>82574</v>
      </c>
      <c r="D41042" s="1">
        <v>43842.718009259261</v>
      </c>
      <c r="E41042">
        <v>30389</v>
      </c>
      <c r="F41042">
        <v>147886</v>
      </c>
    </row>
    <row r="41043" spans="1:7" x14ac:dyDescent="0.2">
      <c r="A41043">
        <v>1.2163995159488599E+18</v>
      </c>
      <c r="B41043" t="s">
        <v>82575</v>
      </c>
      <c r="C41043" t="s">
        <v>82576</v>
      </c>
      <c r="D41043" s="1">
        <v>43842.736319444448</v>
      </c>
      <c r="E41043">
        <v>33034</v>
      </c>
      <c r="F41043">
        <v>161795</v>
      </c>
    </row>
    <row r="41044" spans="1:7" x14ac:dyDescent="0.2">
      <c r="A41044">
        <v>1.2164005640719301E+18</v>
      </c>
      <c r="B41044" t="s">
        <v>82577</v>
      </c>
      <c r="C41044" t="s">
        <v>82578</v>
      </c>
      <c r="D41044" s="1">
        <v>43842.739212962966</v>
      </c>
      <c r="E41044">
        <v>39148</v>
      </c>
      <c r="F41044">
        <v>159895</v>
      </c>
    </row>
    <row r="41045" spans="1:7" x14ac:dyDescent="0.2">
      <c r="A41045">
        <v>1.2164269427333801E+18</v>
      </c>
      <c r="B41045" t="s">
        <v>82579</v>
      </c>
      <c r="C41045" t="s">
        <v>82580</v>
      </c>
      <c r="D41045" s="1">
        <v>43842.812002314815</v>
      </c>
      <c r="E41045">
        <v>17743</v>
      </c>
      <c r="F41045">
        <v>68079</v>
      </c>
    </row>
    <row r="41046" spans="1:7" x14ac:dyDescent="0.2">
      <c r="A41046">
        <v>1.2164269511639401E+18</v>
      </c>
      <c r="B41046" t="s">
        <v>82581</v>
      </c>
      <c r="C41046" t="s">
        <v>82582</v>
      </c>
      <c r="D41046" s="1">
        <v>43842.812025462961</v>
      </c>
      <c r="E41046">
        <v>12340</v>
      </c>
      <c r="F41046">
        <v>45814</v>
      </c>
      <c r="G41046" t="s">
        <v>576</v>
      </c>
    </row>
    <row r="41047" spans="1:7" x14ac:dyDescent="0.2">
      <c r="A41047">
        <v>1.21643518022062E+18</v>
      </c>
      <c r="B41047" t="s">
        <v>82583</v>
      </c>
      <c r="C41047" t="s">
        <v>82584</v>
      </c>
      <c r="D41047" s="1">
        <v>43842.834733796299</v>
      </c>
      <c r="E41047">
        <v>25346</v>
      </c>
      <c r="F41047">
        <v>145281</v>
      </c>
    </row>
    <row r="41048" spans="1:7" x14ac:dyDescent="0.2">
      <c r="A41048">
        <v>1.2164439927805499E+18</v>
      </c>
      <c r="B41048" t="s">
        <v>82585</v>
      </c>
      <c r="C41048" t="s">
        <v>82586</v>
      </c>
      <c r="D41048" s="1">
        <v>43842.859050925923</v>
      </c>
      <c r="E41048">
        <v>9702</v>
      </c>
      <c r="F41048">
        <v>34586</v>
      </c>
    </row>
    <row r="41049" spans="1:7" x14ac:dyDescent="0.2">
      <c r="A41049">
        <v>1.2164442248136499E+18</v>
      </c>
      <c r="B41049" t="s">
        <v>82587</v>
      </c>
      <c r="C41049" t="s">
        <v>82588</v>
      </c>
      <c r="D41049" s="1">
        <v>43842.859699074077</v>
      </c>
      <c r="E41049">
        <v>13825</v>
      </c>
      <c r="F41049">
        <v>46408</v>
      </c>
    </row>
    <row r="41050" spans="1:7" x14ac:dyDescent="0.2">
      <c r="A41050">
        <v>1.21644433722096E+18</v>
      </c>
      <c r="B41050" t="s">
        <v>82589</v>
      </c>
      <c r="C41050" t="s">
        <v>82590</v>
      </c>
      <c r="D41050" s="1">
        <v>43842.860011574077</v>
      </c>
      <c r="E41050">
        <v>9761</v>
      </c>
      <c r="F41050">
        <v>31686</v>
      </c>
    </row>
    <row r="41051" spans="1:7" x14ac:dyDescent="0.2">
      <c r="A41051">
        <v>1.2164485477779E+18</v>
      </c>
      <c r="B41051" t="s">
        <v>82591</v>
      </c>
      <c r="C41051" t="s">
        <v>82592</v>
      </c>
      <c r="D41051" s="1">
        <v>43842.871620370373</v>
      </c>
      <c r="E41051">
        <v>28925</v>
      </c>
      <c r="F41051">
        <v>131500</v>
      </c>
    </row>
    <row r="41052" spans="1:7" x14ac:dyDescent="0.2">
      <c r="A41052">
        <v>1.21650672215363E+18</v>
      </c>
      <c r="B41052" t="s">
        <v>82593</v>
      </c>
      <c r="C41052" t="s">
        <v>82594</v>
      </c>
      <c r="D41052" s="1">
        <v>43843.032152777778</v>
      </c>
      <c r="E41052">
        <v>37391</v>
      </c>
      <c r="F41052">
        <v>180610</v>
      </c>
    </row>
    <row r="41053" spans="1:7" x14ac:dyDescent="0.2">
      <c r="A41053">
        <v>1.2165404938212301E+18</v>
      </c>
      <c r="B41053" t="s">
        <v>82595</v>
      </c>
      <c r="C41053" t="s">
        <v>82596</v>
      </c>
      <c r="D41053" s="1">
        <v>43843.125347222223</v>
      </c>
      <c r="E41053">
        <v>27271</v>
      </c>
      <c r="F41053">
        <v>116582</v>
      </c>
    </row>
    <row r="41054" spans="1:7" x14ac:dyDescent="0.2">
      <c r="A41054">
        <v>1.21671633782269E+18</v>
      </c>
      <c r="B41054" t="s">
        <v>82597</v>
      </c>
      <c r="C41054" t="s">
        <v>82598</v>
      </c>
      <c r="D41054" s="1">
        <v>43843.610590277778</v>
      </c>
      <c r="E41054">
        <v>24711</v>
      </c>
      <c r="F41054">
        <v>107929</v>
      </c>
    </row>
    <row r="41055" spans="1:7" x14ac:dyDescent="0.2">
      <c r="A41055">
        <v>1.2167163586768599E+18</v>
      </c>
      <c r="B41055" t="s">
        <v>82599</v>
      </c>
      <c r="C41055" t="s">
        <v>82600</v>
      </c>
      <c r="D41055" s="1">
        <v>43843.610648148147</v>
      </c>
      <c r="E41055">
        <v>13616</v>
      </c>
      <c r="F41055">
        <v>59408</v>
      </c>
    </row>
    <row r="41056" spans="1:7" x14ac:dyDescent="0.2">
      <c r="A41056">
        <v>1.21674306254366E+18</v>
      </c>
      <c r="B41056" t="s">
        <v>82601</v>
      </c>
      <c r="C41056" t="s">
        <v>82602</v>
      </c>
      <c r="D41056" s="1">
        <v>43843.684328703705</v>
      </c>
      <c r="E41056">
        <v>19937</v>
      </c>
      <c r="F41056">
        <v>109525</v>
      </c>
    </row>
    <row r="41057" spans="1:8" x14ac:dyDescent="0.2">
      <c r="A41057">
        <v>1.2167485565618601E+18</v>
      </c>
      <c r="B41057" t="s">
        <v>82603</v>
      </c>
      <c r="C41057" t="s">
        <v>82604</v>
      </c>
      <c r="D41057" s="1">
        <v>43843.699490740742</v>
      </c>
      <c r="E41057">
        <v>29891</v>
      </c>
      <c r="F41057">
        <v>132512</v>
      </c>
    </row>
    <row r="41058" spans="1:8" x14ac:dyDescent="0.2">
      <c r="A41058">
        <v>1.2167501679548001E+18</v>
      </c>
      <c r="B41058" t="s">
        <v>82605</v>
      </c>
      <c r="C41058" t="s">
        <v>82606</v>
      </c>
      <c r="D41058" s="1">
        <v>43843.703935185185</v>
      </c>
      <c r="E41058">
        <v>51017</v>
      </c>
      <c r="F41058">
        <v>304399</v>
      </c>
    </row>
    <row r="41059" spans="1:8" x14ac:dyDescent="0.2">
      <c r="A41059">
        <v>1.2167540983825201E+18</v>
      </c>
      <c r="B41059" t="s">
        <v>82607</v>
      </c>
      <c r="C41059" t="s">
        <v>82608</v>
      </c>
      <c r="D41059" s="1">
        <v>43843.714780092596</v>
      </c>
      <c r="E41059">
        <v>22781</v>
      </c>
      <c r="F41059">
        <v>107735</v>
      </c>
    </row>
    <row r="41060" spans="1:8" x14ac:dyDescent="0.2">
      <c r="A41060">
        <v>1.21675524371264E+18</v>
      </c>
      <c r="B41060" t="s">
        <v>82609</v>
      </c>
      <c r="C41060" t="s">
        <v>82610</v>
      </c>
      <c r="D41060" s="1">
        <v>43843.717939814815</v>
      </c>
      <c r="E41060">
        <v>31180</v>
      </c>
      <c r="F41060">
        <v>172753</v>
      </c>
    </row>
    <row r="41061" spans="1:8" x14ac:dyDescent="0.2">
      <c r="A41061">
        <v>1.21677490303633E+18</v>
      </c>
      <c r="B41061" t="s">
        <v>82611</v>
      </c>
      <c r="C41061" t="s">
        <v>82612</v>
      </c>
      <c r="D41061" s="1">
        <v>43843.772199074076</v>
      </c>
      <c r="E41061">
        <v>36106</v>
      </c>
      <c r="F41061">
        <v>160948</v>
      </c>
    </row>
    <row r="41062" spans="1:8" x14ac:dyDescent="0.2">
      <c r="A41062">
        <v>1.2168720695912801E+18</v>
      </c>
      <c r="B41062" t="s">
        <v>82613</v>
      </c>
      <c r="C41062" t="s">
        <v>82614</v>
      </c>
      <c r="D41062" s="1">
        <v>43844.040324074071</v>
      </c>
      <c r="E41062">
        <v>36453</v>
      </c>
      <c r="F41062">
        <v>211119</v>
      </c>
    </row>
    <row r="41063" spans="1:8" x14ac:dyDescent="0.2">
      <c r="A41063">
        <v>1.21695447778304E+18</v>
      </c>
      <c r="B41063" t="s">
        <v>82615</v>
      </c>
      <c r="C41063" t="s">
        <v>82616</v>
      </c>
      <c r="D41063" s="1">
        <v>43844.267731481479</v>
      </c>
      <c r="E41063">
        <v>21454</v>
      </c>
      <c r="F41063">
        <v>91138</v>
      </c>
    </row>
    <row r="41064" spans="1:8" x14ac:dyDescent="0.2">
      <c r="A41064">
        <v>1.21696114286768E+18</v>
      </c>
      <c r="B41064" t="s">
        <v>82617</v>
      </c>
      <c r="C41064" t="s">
        <v>82618</v>
      </c>
      <c r="D41064" s="1">
        <v>43844.286122685182</v>
      </c>
      <c r="E41064">
        <v>30571</v>
      </c>
      <c r="F41064">
        <v>200119</v>
      </c>
    </row>
    <row r="41065" spans="1:8" x14ac:dyDescent="0.2">
      <c r="A41065">
        <v>1.2172240496145201E+18</v>
      </c>
      <c r="B41065" t="s">
        <v>82619</v>
      </c>
      <c r="C41065" t="s">
        <v>82620</v>
      </c>
      <c r="D41065" s="1">
        <v>43845.011608796296</v>
      </c>
      <c r="E41065">
        <v>20470</v>
      </c>
      <c r="F41065">
        <v>108941</v>
      </c>
      <c r="H41065" t="s">
        <v>390</v>
      </c>
    </row>
    <row r="41066" spans="1:8" x14ac:dyDescent="0.2">
      <c r="A41066">
        <v>1.21722896096403E+18</v>
      </c>
      <c r="B41066" t="s">
        <v>82621</v>
      </c>
      <c r="C41066" t="s">
        <v>82622</v>
      </c>
      <c r="D41066" s="1">
        <v>43845.025150462963</v>
      </c>
      <c r="E41066">
        <v>36174</v>
      </c>
      <c r="F41066">
        <v>175850</v>
      </c>
    </row>
    <row r="41067" spans="1:8" x14ac:dyDescent="0.2">
      <c r="A41067">
        <v>1.21723137301186E+18</v>
      </c>
      <c r="B41067" t="s">
        <v>82623</v>
      </c>
      <c r="C41067" t="s">
        <v>82624</v>
      </c>
      <c r="D41067" s="1">
        <v>43845.031817129631</v>
      </c>
      <c r="E41067">
        <v>43390</v>
      </c>
      <c r="F41067">
        <v>196618</v>
      </c>
    </row>
    <row r="41068" spans="1:8" x14ac:dyDescent="0.2">
      <c r="A41068">
        <v>1.2172743161795999E+18</v>
      </c>
      <c r="B41068" t="s">
        <v>82625</v>
      </c>
      <c r="C41068" t="s">
        <v>82626</v>
      </c>
      <c r="D41068" s="1">
        <v>43845.150312500002</v>
      </c>
      <c r="E41068">
        <v>12292</v>
      </c>
      <c r="F41068">
        <v>49031</v>
      </c>
      <c r="H41068" t="s">
        <v>616</v>
      </c>
    </row>
    <row r="41069" spans="1:8" x14ac:dyDescent="0.2">
      <c r="A41069">
        <v>1.2172760759962701E+18</v>
      </c>
      <c r="B41069" t="s">
        <v>82627</v>
      </c>
      <c r="C41069" t="s">
        <v>82628</v>
      </c>
      <c r="D41069" s="1">
        <v>43845.155173611114</v>
      </c>
      <c r="E41069">
        <v>24277</v>
      </c>
      <c r="F41069">
        <v>108947</v>
      </c>
    </row>
    <row r="41070" spans="1:8" x14ac:dyDescent="0.2">
      <c r="A41070">
        <v>1.2172776705281101E+18</v>
      </c>
      <c r="B41070" t="s">
        <v>82629</v>
      </c>
      <c r="C41070" t="s">
        <v>82630</v>
      </c>
      <c r="D41070" s="1">
        <v>43845.159571759257</v>
      </c>
      <c r="E41070">
        <v>17736</v>
      </c>
      <c r="F41070">
        <v>63395</v>
      </c>
      <c r="H41070" t="s">
        <v>390</v>
      </c>
    </row>
    <row r="41071" spans="1:8" x14ac:dyDescent="0.2">
      <c r="A41071">
        <v>1.21727871350045E+18</v>
      </c>
      <c r="B41071" t="s">
        <v>82631</v>
      </c>
      <c r="C41071" t="s">
        <v>82632</v>
      </c>
      <c r="D41071" s="1">
        <v>43845.162442129629</v>
      </c>
      <c r="E41071">
        <v>18095</v>
      </c>
      <c r="F41071">
        <v>72882</v>
      </c>
    </row>
    <row r="41072" spans="1:8" x14ac:dyDescent="0.2">
      <c r="A41072">
        <v>1.2172847842520801E+18</v>
      </c>
      <c r="B41072" t="s">
        <v>82633</v>
      </c>
      <c r="C41072" t="s">
        <v>82634</v>
      </c>
      <c r="D41072" s="1">
        <v>43845.179201388892</v>
      </c>
      <c r="E41072">
        <v>25313</v>
      </c>
      <c r="F41072">
        <v>130995</v>
      </c>
    </row>
    <row r="41073" spans="1:8" x14ac:dyDescent="0.2">
      <c r="A41073">
        <v>1.2173033986361201E+18</v>
      </c>
      <c r="B41073" t="s">
        <v>82635</v>
      </c>
      <c r="C41073" t="s">
        <v>82636</v>
      </c>
      <c r="D41073" s="1">
        <v>43845.230567129627</v>
      </c>
      <c r="E41073">
        <v>26581</v>
      </c>
      <c r="F41073">
        <v>137270</v>
      </c>
      <c r="G41073" t="s">
        <v>89</v>
      </c>
    </row>
    <row r="41074" spans="1:8" x14ac:dyDescent="0.2">
      <c r="A41074">
        <v>1.2173070238737999E+18</v>
      </c>
      <c r="B41074" t="s">
        <v>82637</v>
      </c>
      <c r="C41074" t="s">
        <v>82638</v>
      </c>
      <c r="D41074" s="1">
        <v>43845.240567129629</v>
      </c>
      <c r="E41074">
        <v>16408</v>
      </c>
      <c r="F41074">
        <v>63212</v>
      </c>
    </row>
    <row r="41075" spans="1:8" x14ac:dyDescent="0.2">
      <c r="A41075">
        <v>1.2173218968087199E+18</v>
      </c>
      <c r="B41075" t="s">
        <v>82639</v>
      </c>
      <c r="C41075" t="s">
        <v>82640</v>
      </c>
      <c r="D41075" s="1">
        <v>43845.281608796293</v>
      </c>
      <c r="E41075">
        <v>17049</v>
      </c>
      <c r="F41075">
        <v>67300</v>
      </c>
    </row>
    <row r="41076" spans="1:8" x14ac:dyDescent="0.2">
      <c r="A41076">
        <v>1.21732902318287E+18</v>
      </c>
      <c r="B41076" t="s">
        <v>82641</v>
      </c>
      <c r="C41076" t="s">
        <v>82642</v>
      </c>
      <c r="D41076" s="1">
        <v>43845.30127314815</v>
      </c>
      <c r="E41076">
        <v>27271</v>
      </c>
      <c r="F41076">
        <v>105367</v>
      </c>
    </row>
    <row r="41077" spans="1:8" x14ac:dyDescent="0.2">
      <c r="A41077">
        <v>1.2174698286566999E+18</v>
      </c>
      <c r="B41077" t="s">
        <v>82643</v>
      </c>
      <c r="C41077" t="s">
        <v>82644</v>
      </c>
      <c r="D41077" s="1">
        <v>43845.689826388887</v>
      </c>
      <c r="E41077">
        <v>32098</v>
      </c>
      <c r="F41077">
        <v>161601</v>
      </c>
    </row>
    <row r="41078" spans="1:8" x14ac:dyDescent="0.2">
      <c r="A41078">
        <v>1.2176103298212301E+18</v>
      </c>
      <c r="B41078" t="s">
        <v>82645</v>
      </c>
      <c r="C41078" t="s">
        <v>82646</v>
      </c>
      <c r="D41078" s="1">
        <v>43846.077534722222</v>
      </c>
      <c r="E41078">
        <v>23792</v>
      </c>
      <c r="F41078">
        <v>91088</v>
      </c>
    </row>
    <row r="41079" spans="1:8" x14ac:dyDescent="0.2">
      <c r="A41079">
        <v>1.2178040295999201E+18</v>
      </c>
      <c r="B41079" t="s">
        <v>82647</v>
      </c>
      <c r="C41079" t="s">
        <v>82648</v>
      </c>
      <c r="D41079" s="1">
        <v>43846.61204861111</v>
      </c>
      <c r="E41079">
        <v>34523</v>
      </c>
      <c r="F41079">
        <v>166895</v>
      </c>
    </row>
    <row r="41080" spans="1:8" x14ac:dyDescent="0.2">
      <c r="A41080">
        <v>1.2178085350919099E+18</v>
      </c>
      <c r="B41080" t="s">
        <v>82649</v>
      </c>
      <c r="C41080" t="s">
        <v>82650</v>
      </c>
      <c r="D41080" s="1">
        <v>43846.624479166669</v>
      </c>
      <c r="E41080">
        <v>28345</v>
      </c>
      <c r="F41080">
        <v>134786</v>
      </c>
    </row>
    <row r="41081" spans="1:8" x14ac:dyDescent="0.2">
      <c r="A41081">
        <v>1.21782504710206E+18</v>
      </c>
      <c r="B41081" t="s">
        <v>82651</v>
      </c>
      <c r="C41081" t="s">
        <v>82652</v>
      </c>
      <c r="D41081" s="1">
        <v>43846.670034722221</v>
      </c>
      <c r="E41081">
        <v>20602</v>
      </c>
      <c r="F41081">
        <v>94495</v>
      </c>
      <c r="G41081" t="s">
        <v>215</v>
      </c>
    </row>
    <row r="41082" spans="1:8" x14ac:dyDescent="0.2">
      <c r="A41082">
        <v>1.21782746823043E+18</v>
      </c>
      <c r="B41082" t="s">
        <v>82653</v>
      </c>
      <c r="C41082" t="s">
        <v>82654</v>
      </c>
      <c r="D41082" s="1">
        <v>43846.676724537036</v>
      </c>
      <c r="E41082">
        <v>23542</v>
      </c>
      <c r="F41082">
        <v>119046</v>
      </c>
    </row>
    <row r="41083" spans="1:8" x14ac:dyDescent="0.2">
      <c r="A41083">
        <v>1.2178297232224699E+18</v>
      </c>
      <c r="B41083" t="s">
        <v>82655</v>
      </c>
      <c r="C41083" t="s">
        <v>82656</v>
      </c>
      <c r="D41083" s="1">
        <v>43846.682939814818</v>
      </c>
      <c r="E41083">
        <v>9882</v>
      </c>
      <c r="F41083">
        <v>41292</v>
      </c>
    </row>
    <row r="41084" spans="1:8" x14ac:dyDescent="0.2">
      <c r="A41084">
        <v>1.21783631065789E+18</v>
      </c>
      <c r="B41084" t="s">
        <v>82657</v>
      </c>
      <c r="C41084" t="s">
        <v>82658</v>
      </c>
      <c r="D41084" s="1">
        <v>43846.701122685183</v>
      </c>
      <c r="E41084">
        <v>16611</v>
      </c>
      <c r="F41084">
        <v>63905</v>
      </c>
    </row>
    <row r="41085" spans="1:8" x14ac:dyDescent="0.2">
      <c r="A41085">
        <v>1.2178387538106601E+18</v>
      </c>
      <c r="B41085" t="s">
        <v>82659</v>
      </c>
      <c r="C41085" t="s">
        <v>82660</v>
      </c>
      <c r="D41085" s="1">
        <v>43846.707858796297</v>
      </c>
      <c r="E41085">
        <v>13727</v>
      </c>
      <c r="F41085">
        <v>42951</v>
      </c>
      <c r="G41085" t="s">
        <v>89</v>
      </c>
    </row>
    <row r="41086" spans="1:8" x14ac:dyDescent="0.2">
      <c r="A41086">
        <v>1.2179092319464699E+18</v>
      </c>
      <c r="B41086" t="s">
        <v>82661</v>
      </c>
      <c r="C41086" t="s">
        <v>82662</v>
      </c>
      <c r="D41086" s="1">
        <v>43846.902349537035</v>
      </c>
      <c r="E41086">
        <v>57290</v>
      </c>
      <c r="F41086">
        <v>346033</v>
      </c>
    </row>
    <row r="41087" spans="1:8" x14ac:dyDescent="0.2">
      <c r="A41087">
        <v>1.21792721317933E+18</v>
      </c>
      <c r="B41087" t="s">
        <v>82663</v>
      </c>
      <c r="C41087" t="s">
        <v>82664</v>
      </c>
      <c r="D41087" s="1">
        <v>43846.951967592591</v>
      </c>
      <c r="E41087">
        <v>28873</v>
      </c>
      <c r="F41087">
        <v>148430</v>
      </c>
      <c r="H41087" t="s">
        <v>390</v>
      </c>
    </row>
    <row r="41088" spans="1:8" x14ac:dyDescent="0.2">
      <c r="A41088">
        <v>1.21796543611919E+18</v>
      </c>
      <c r="B41088" t="s">
        <v>82665</v>
      </c>
      <c r="C41088" t="s">
        <v>82666</v>
      </c>
      <c r="D41088" s="1">
        <v>43847.057442129626</v>
      </c>
      <c r="E41088">
        <v>17702</v>
      </c>
      <c r="F41088">
        <v>108263</v>
      </c>
      <c r="H41088" t="s">
        <v>390</v>
      </c>
    </row>
    <row r="41089" spans="1:8" x14ac:dyDescent="0.2">
      <c r="A41089">
        <v>1.21798535755331E+18</v>
      </c>
      <c r="B41089" t="s">
        <v>82667</v>
      </c>
      <c r="C41089" t="s">
        <v>82668</v>
      </c>
      <c r="D41089" s="1">
        <v>43847.112407407411</v>
      </c>
      <c r="E41089">
        <v>42762</v>
      </c>
      <c r="F41089">
        <v>170113</v>
      </c>
      <c r="H41089" t="s">
        <v>390</v>
      </c>
    </row>
    <row r="41090" spans="1:8" x14ac:dyDescent="0.2">
      <c r="A41090">
        <v>1.2181640882258199E+18</v>
      </c>
      <c r="B41090" t="s">
        <v>82669</v>
      </c>
      <c r="C41090" t="s">
        <v>82670</v>
      </c>
      <c r="D41090" s="1">
        <v>43847.605613425927</v>
      </c>
      <c r="E41090">
        <v>19968</v>
      </c>
      <c r="F41090">
        <v>78163</v>
      </c>
    </row>
    <row r="41091" spans="1:8" x14ac:dyDescent="0.2">
      <c r="A41091">
        <v>1.21816409821247E+18</v>
      </c>
      <c r="B41091" t="s">
        <v>82671</v>
      </c>
      <c r="C41091" t="s">
        <v>82672</v>
      </c>
      <c r="D41091" s="1">
        <v>43847.60564814815</v>
      </c>
      <c r="E41091">
        <v>10598</v>
      </c>
      <c r="F41091">
        <v>41826</v>
      </c>
      <c r="G41091" t="s">
        <v>576</v>
      </c>
    </row>
    <row r="41092" spans="1:8" x14ac:dyDescent="0.2">
      <c r="A41092">
        <v>1.21816435739537E+18</v>
      </c>
      <c r="B41092" t="s">
        <v>82673</v>
      </c>
      <c r="C41092" t="s">
        <v>82674</v>
      </c>
      <c r="D41092" s="1">
        <v>43847.606354166666</v>
      </c>
      <c r="E41092">
        <v>25458</v>
      </c>
      <c r="F41092">
        <v>112133</v>
      </c>
      <c r="G41092" t="s">
        <v>215</v>
      </c>
    </row>
    <row r="41093" spans="1:8" x14ac:dyDescent="0.2">
      <c r="A41093">
        <v>1.218164681464E+18</v>
      </c>
      <c r="B41093" t="s">
        <v>82675</v>
      </c>
      <c r="C41093" t="s">
        <v>82676</v>
      </c>
      <c r="D41093" s="1">
        <v>43847.607256944444</v>
      </c>
      <c r="E41093">
        <v>15351</v>
      </c>
      <c r="F41093">
        <v>71544</v>
      </c>
      <c r="G41093" t="s">
        <v>215</v>
      </c>
    </row>
    <row r="41094" spans="1:8" x14ac:dyDescent="0.2">
      <c r="A41094">
        <v>1.2181659164515999E+18</v>
      </c>
      <c r="B41094" t="s">
        <v>82677</v>
      </c>
      <c r="C41094" t="s">
        <v>82678</v>
      </c>
      <c r="D41094" s="1">
        <v>43847.610659722224</v>
      </c>
      <c r="E41094">
        <v>16313</v>
      </c>
      <c r="F41094">
        <v>79951</v>
      </c>
    </row>
    <row r="41095" spans="1:8" x14ac:dyDescent="0.2">
      <c r="A41095">
        <v>1.21817415828001E+18</v>
      </c>
      <c r="B41095" t="s">
        <v>82679</v>
      </c>
      <c r="C41095" t="s">
        <v>82680</v>
      </c>
      <c r="D41095" s="1">
        <v>43847.633402777778</v>
      </c>
      <c r="E41095">
        <v>24737</v>
      </c>
      <c r="F41095">
        <v>117513</v>
      </c>
    </row>
    <row r="41096" spans="1:8" x14ac:dyDescent="0.2">
      <c r="A41096">
        <v>1.21819067206431E+18</v>
      </c>
      <c r="B41096" t="s">
        <v>82681</v>
      </c>
      <c r="C41096" t="s">
        <v>82682</v>
      </c>
      <c r="D41096" s="1">
        <v>43847.678969907407</v>
      </c>
      <c r="E41096">
        <v>16425</v>
      </c>
      <c r="F41096">
        <v>126516</v>
      </c>
    </row>
    <row r="41097" spans="1:8" x14ac:dyDescent="0.2">
      <c r="A41097">
        <v>1.2181950219309199E+18</v>
      </c>
      <c r="B41097" t="s">
        <v>82683</v>
      </c>
      <c r="C41097" t="s">
        <v>82684</v>
      </c>
      <c r="D41097" s="1">
        <v>43847.690972222219</v>
      </c>
      <c r="E41097">
        <v>27186</v>
      </c>
      <c r="F41097">
        <v>120635</v>
      </c>
    </row>
    <row r="41098" spans="1:8" x14ac:dyDescent="0.2">
      <c r="A41098">
        <v>1.21819503564624E+18</v>
      </c>
      <c r="B41098" t="s">
        <v>82685</v>
      </c>
      <c r="C41098" t="s">
        <v>82686</v>
      </c>
      <c r="D41098" s="1">
        <v>43847.691018518519</v>
      </c>
      <c r="E41098">
        <v>14643</v>
      </c>
      <c r="F41098">
        <v>71592</v>
      </c>
    </row>
    <row r="41099" spans="1:8" x14ac:dyDescent="0.2">
      <c r="A41099">
        <v>1.2182642892257201E+18</v>
      </c>
      <c r="B41099" t="s">
        <v>82687</v>
      </c>
      <c r="C41099" t="s">
        <v>82688</v>
      </c>
      <c r="D41099" s="1">
        <v>43847.882118055553</v>
      </c>
      <c r="E41099">
        <v>20716</v>
      </c>
      <c r="F41099">
        <v>113369</v>
      </c>
    </row>
    <row r="41100" spans="1:8" x14ac:dyDescent="0.2">
      <c r="A41100">
        <v>1.2182974601850299E+18</v>
      </c>
      <c r="B41100" t="s">
        <v>82689</v>
      </c>
      <c r="C41100" t="s">
        <v>82690</v>
      </c>
      <c r="D41100" s="1">
        <v>43847.973657407405</v>
      </c>
      <c r="E41100">
        <v>19904</v>
      </c>
      <c r="F41100">
        <v>80072</v>
      </c>
    </row>
    <row r="41101" spans="1:8" x14ac:dyDescent="0.2">
      <c r="A41101">
        <v>1.21829746494131E+18</v>
      </c>
      <c r="B41101" t="s">
        <v>82691</v>
      </c>
      <c r="C41101" t="s">
        <v>82692</v>
      </c>
      <c r="D41101" s="1">
        <v>43847.973668981482</v>
      </c>
      <c r="E41101">
        <v>48892</v>
      </c>
      <c r="F41101">
        <v>177692</v>
      </c>
    </row>
    <row r="41102" spans="1:8" x14ac:dyDescent="0.2">
      <c r="A41102">
        <v>1.21829746665682E+18</v>
      </c>
      <c r="B41102" t="s">
        <v>82693</v>
      </c>
      <c r="C41102" t="s">
        <v>82694</v>
      </c>
      <c r="D41102" s="1">
        <v>43847.973668981482</v>
      </c>
      <c r="E41102">
        <v>35599</v>
      </c>
      <c r="F41102">
        <v>175817</v>
      </c>
    </row>
    <row r="41103" spans="1:8" x14ac:dyDescent="0.2">
      <c r="A41103">
        <v>1.2183096123042401E+18</v>
      </c>
      <c r="B41103" t="s">
        <v>82695</v>
      </c>
      <c r="C41103" t="s">
        <v>82696</v>
      </c>
      <c r="D41103" s="1">
        <v>43848.007187499999</v>
      </c>
      <c r="E41103">
        <v>21842</v>
      </c>
      <c r="F41103">
        <v>78744</v>
      </c>
    </row>
    <row r="41104" spans="1:8" x14ac:dyDescent="0.2">
      <c r="A41104">
        <v>1.21830973659411E+18</v>
      </c>
      <c r="B41104" t="s">
        <v>82697</v>
      </c>
      <c r="C41104" t="s">
        <v>82698</v>
      </c>
      <c r="D41104" s="1">
        <v>43848.007523148146</v>
      </c>
      <c r="E41104">
        <v>27107</v>
      </c>
      <c r="F41104">
        <v>101798</v>
      </c>
    </row>
    <row r="41105" spans="1:8" x14ac:dyDescent="0.2">
      <c r="A41105">
        <v>1.2183366854503099E+18</v>
      </c>
      <c r="B41105" t="s">
        <v>82699</v>
      </c>
      <c r="C41105" t="s">
        <v>82700</v>
      </c>
      <c r="D41105" s="1">
        <v>43848.08189814815</v>
      </c>
      <c r="E41105">
        <v>21157</v>
      </c>
      <c r="F41105">
        <v>101966</v>
      </c>
      <c r="H41105" t="s">
        <v>390</v>
      </c>
    </row>
    <row r="41106" spans="1:8" x14ac:dyDescent="0.2">
      <c r="A41106">
        <v>1.2185208800510999E+18</v>
      </c>
      <c r="B41106" t="s">
        <v>82701</v>
      </c>
      <c r="C41106" t="s">
        <v>82702</v>
      </c>
      <c r="D41106" s="1">
        <v>43848.590173611112</v>
      </c>
      <c r="E41106">
        <v>18014</v>
      </c>
      <c r="F41106">
        <v>99669</v>
      </c>
    </row>
    <row r="41107" spans="1:8" x14ac:dyDescent="0.2">
      <c r="A41107">
        <v>1.2185232658215401E+18</v>
      </c>
      <c r="B41107" t="s">
        <v>82703</v>
      </c>
      <c r="C41107" t="s">
        <v>82704</v>
      </c>
      <c r="D41107" s="1">
        <v>43848.596759259257</v>
      </c>
      <c r="E41107">
        <v>23191</v>
      </c>
      <c r="F41107">
        <v>122932</v>
      </c>
    </row>
    <row r="41108" spans="1:8" x14ac:dyDescent="0.2">
      <c r="A41108">
        <v>1.2185267594627999E+18</v>
      </c>
      <c r="B41108" t="s">
        <v>82705</v>
      </c>
      <c r="C41108" t="s">
        <v>82706</v>
      </c>
      <c r="D41108" s="1">
        <v>43848.606400462966</v>
      </c>
      <c r="E41108">
        <v>19200</v>
      </c>
      <c r="F41108">
        <v>83133</v>
      </c>
      <c r="G41108" t="s">
        <v>89</v>
      </c>
    </row>
    <row r="41109" spans="1:8" x14ac:dyDescent="0.2">
      <c r="A41109">
        <v>1.2185273171165701E+18</v>
      </c>
      <c r="B41109" t="s">
        <v>82707</v>
      </c>
      <c r="C41109" t="s">
        <v>82708</v>
      </c>
      <c r="D41109" s="1">
        <v>43848.607939814814</v>
      </c>
      <c r="E41109">
        <v>18396</v>
      </c>
      <c r="F41109">
        <v>90336</v>
      </c>
      <c r="G41109" t="s">
        <v>89</v>
      </c>
    </row>
    <row r="41110" spans="1:8" x14ac:dyDescent="0.2">
      <c r="A41110">
        <v>1.2186684695976699E+18</v>
      </c>
      <c r="B41110" t="s">
        <v>82709</v>
      </c>
      <c r="C41110" t="s">
        <v>82710</v>
      </c>
      <c r="D41110" s="1">
        <v>43848.997442129628</v>
      </c>
      <c r="E41110">
        <v>22241</v>
      </c>
      <c r="F41110">
        <v>133899</v>
      </c>
    </row>
    <row r="41111" spans="1:8" x14ac:dyDescent="0.2">
      <c r="A41111">
        <v>1.21866899908669E+18</v>
      </c>
      <c r="B41111" t="s">
        <v>82711</v>
      </c>
      <c r="C41111" t="s">
        <v>82712</v>
      </c>
      <c r="D41111" s="1">
        <v>43848.998900462961</v>
      </c>
      <c r="E41111">
        <v>23351</v>
      </c>
      <c r="F41111">
        <v>118171</v>
      </c>
    </row>
    <row r="41112" spans="1:8" x14ac:dyDescent="0.2">
      <c r="A41112">
        <v>1.2186735089113999E+18</v>
      </c>
      <c r="B41112" t="s">
        <v>82713</v>
      </c>
      <c r="C41112" t="s">
        <v>82714</v>
      </c>
      <c r="D41112" s="1">
        <v>43849.011354166665</v>
      </c>
      <c r="E41112">
        <v>22674</v>
      </c>
      <c r="F41112">
        <v>112349</v>
      </c>
    </row>
    <row r="41113" spans="1:8" x14ac:dyDescent="0.2">
      <c r="A41113">
        <v>1.21867401694221E+18</v>
      </c>
      <c r="B41113" t="s">
        <v>82715</v>
      </c>
      <c r="C41113" t="s">
        <v>82716</v>
      </c>
      <c r="D41113" s="1">
        <v>43849.012754629628</v>
      </c>
      <c r="E41113">
        <v>25758</v>
      </c>
      <c r="F41113">
        <v>125103</v>
      </c>
    </row>
    <row r="41114" spans="1:8" x14ac:dyDescent="0.2">
      <c r="A41114">
        <v>1.21869769751282E+18</v>
      </c>
      <c r="B41114" t="s">
        <v>82717</v>
      </c>
      <c r="C41114" t="s">
        <v>82718</v>
      </c>
      <c r="D41114" s="1">
        <v>43849.078101851854</v>
      </c>
      <c r="E41114">
        <v>33919</v>
      </c>
      <c r="F41114">
        <v>175103</v>
      </c>
    </row>
    <row r="41115" spans="1:8" x14ac:dyDescent="0.2">
      <c r="A41115">
        <v>1.2186977587287601E+18</v>
      </c>
      <c r="B41115" t="s">
        <v>82719</v>
      </c>
      <c r="C41115" t="s">
        <v>82720</v>
      </c>
      <c r="D41115" s="1">
        <v>43849.078263888892</v>
      </c>
      <c r="E41115">
        <v>16643</v>
      </c>
      <c r="F41115">
        <v>69632</v>
      </c>
      <c r="G41115" t="s">
        <v>215</v>
      </c>
    </row>
    <row r="41116" spans="1:8" x14ac:dyDescent="0.2">
      <c r="A41116">
        <v>1.2187178335527099E+18</v>
      </c>
      <c r="B41116" t="s">
        <v>82721</v>
      </c>
      <c r="C41116" t="s">
        <v>82722</v>
      </c>
      <c r="D41116" s="1">
        <v>43849.133657407408</v>
      </c>
      <c r="E41116">
        <v>35475</v>
      </c>
      <c r="F41116">
        <v>149694</v>
      </c>
      <c r="G41116" t="s">
        <v>215</v>
      </c>
    </row>
    <row r="41117" spans="1:8" x14ac:dyDescent="0.2">
      <c r="A41117">
        <v>1.2187526614717901E+18</v>
      </c>
      <c r="B41117" t="s">
        <v>82723</v>
      </c>
      <c r="C41117" t="s">
        <v>82724</v>
      </c>
      <c r="D41117" s="1">
        <v>43849.229768518519</v>
      </c>
      <c r="E41117">
        <v>20302</v>
      </c>
      <c r="F41117">
        <v>66943</v>
      </c>
    </row>
    <row r="41118" spans="1:8" x14ac:dyDescent="0.2">
      <c r="A41118">
        <v>1.21895249638895E+18</v>
      </c>
      <c r="B41118" t="s">
        <v>82725</v>
      </c>
      <c r="C41118" t="s">
        <v>82726</v>
      </c>
      <c r="D41118" s="1">
        <v>43849.7812037037</v>
      </c>
      <c r="E41118">
        <v>23893</v>
      </c>
      <c r="F41118">
        <v>123713</v>
      </c>
    </row>
    <row r="41119" spans="1:8" x14ac:dyDescent="0.2">
      <c r="A41119">
        <v>1.21896254437267E+18</v>
      </c>
      <c r="B41119" t="s">
        <v>82727</v>
      </c>
      <c r="C41119" t="s">
        <v>82728</v>
      </c>
      <c r="D41119" s="1">
        <v>43849.808935185189</v>
      </c>
      <c r="E41119">
        <v>32620</v>
      </c>
      <c r="F41119">
        <v>213817</v>
      </c>
    </row>
    <row r="41120" spans="1:8" x14ac:dyDescent="0.2">
      <c r="A41120">
        <v>1.2190046897164101E+18</v>
      </c>
      <c r="B41120" t="s">
        <v>82729</v>
      </c>
      <c r="C41120" t="s">
        <v>82730</v>
      </c>
      <c r="D41120" s="1">
        <v>43849.92523148148</v>
      </c>
      <c r="E41120">
        <v>36239</v>
      </c>
      <c r="F41120">
        <v>149571</v>
      </c>
    </row>
    <row r="41121" spans="1:8" x14ac:dyDescent="0.2">
      <c r="A41121">
        <v>1.2190537094282399E+18</v>
      </c>
      <c r="B41121" t="s">
        <v>82731</v>
      </c>
      <c r="C41121" t="s">
        <v>82732</v>
      </c>
      <c r="D41121" s="1">
        <v>43850.060497685183</v>
      </c>
      <c r="E41121">
        <v>16588</v>
      </c>
      <c r="F41121">
        <v>66944</v>
      </c>
      <c r="H41121" t="s">
        <v>390</v>
      </c>
    </row>
    <row r="41122" spans="1:8" x14ac:dyDescent="0.2">
      <c r="A41122">
        <v>1.2190660077313101E+18</v>
      </c>
      <c r="B41122" t="s">
        <v>82733</v>
      </c>
      <c r="C41122" t="s">
        <v>82734</v>
      </c>
      <c r="D41122" s="1">
        <v>43850.094444444447</v>
      </c>
      <c r="E41122">
        <v>20599</v>
      </c>
      <c r="F41122">
        <v>81921</v>
      </c>
      <c r="G41122" t="s">
        <v>576</v>
      </c>
    </row>
    <row r="41123" spans="1:8" x14ac:dyDescent="0.2">
      <c r="A41123">
        <v>1.2190765333540301E+18</v>
      </c>
      <c r="B41123" t="s">
        <v>82735</v>
      </c>
      <c r="C41123" t="s">
        <v>82736</v>
      </c>
      <c r="D41123" s="1">
        <v>43850.123483796298</v>
      </c>
      <c r="E41123">
        <v>7947</v>
      </c>
      <c r="F41123">
        <v>34902</v>
      </c>
      <c r="G41123" t="s">
        <v>89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trumptweets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Sonderegger</dc:creator>
  <cp:lastModifiedBy>Nadine Sonderegger</cp:lastModifiedBy>
  <dcterms:created xsi:type="dcterms:W3CDTF">2020-04-06T12:36:47Z</dcterms:created>
  <dcterms:modified xsi:type="dcterms:W3CDTF">2020-04-06T12:36:53Z</dcterms:modified>
</cp:coreProperties>
</file>